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24226"/>
  <mc:AlternateContent xmlns:mc="http://schemas.openxmlformats.org/markup-compatibility/2006">
    <mc:Choice Requires="x15">
      <x15ac:absPath xmlns:x15ac="http://schemas.microsoft.com/office/spreadsheetml/2010/11/ac" url="C:\Users\devna\AI\NBA\"/>
    </mc:Choice>
  </mc:AlternateContent>
  <xr:revisionPtr revIDLastSave="0" documentId="13_ncr:1_{98B285C2-8C45-43DF-A9A3-06849D5737BD}" xr6:coauthVersionLast="46" xr6:coauthVersionMax="46" xr10:uidLastSave="{00000000-0000-0000-0000-000000000000}"/>
  <bookViews>
    <workbookView xWindow="-120" yWindow="-120" windowWidth="29040" windowHeight="15840" xr2:uid="{00000000-000D-0000-FFFF-FFFF00000000}"/>
  </bookViews>
  <sheets>
    <sheet name="Weekly" sheetId="11" r:id="rId1"/>
    <sheet name="Sheet1" sheetId="16" r:id="rId2"/>
    <sheet name="Dashboard" sheetId="15" r:id="rId3"/>
    <sheet name="Future Budget" sheetId="4" r:id="rId4"/>
  </sheets>
  <definedNames>
    <definedName name="Slicer_Model">#N/A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589" i="11" l="1"/>
  <c r="V590" i="11" s="1"/>
  <c r="V591" i="11" s="1"/>
  <c r="V592" i="11" s="1"/>
  <c r="V593" i="11" s="1"/>
  <c r="V594" i="11" s="1"/>
  <c r="V595" i="11" s="1"/>
  <c r="V596" i="11" s="1"/>
  <c r="V597" i="11" s="1"/>
  <c r="V598" i="11" s="1"/>
  <c r="V599" i="11" s="1"/>
  <c r="V600" i="11" s="1"/>
  <c r="V601" i="11" s="1"/>
  <c r="V602" i="11" s="1"/>
  <c r="V603" i="11" s="1"/>
  <c r="V604" i="11" s="1"/>
  <c r="V605" i="11" s="1"/>
  <c r="V606" i="11" s="1"/>
  <c r="V607" i="11" s="1"/>
  <c r="V608" i="11" s="1"/>
  <c r="V609" i="11" s="1"/>
  <c r="V610" i="11" s="1"/>
  <c r="V611" i="11" s="1"/>
  <c r="V612" i="11" s="1"/>
  <c r="V613" i="11" s="1"/>
  <c r="V614" i="11" s="1"/>
  <c r="V615" i="11" s="1"/>
  <c r="V616" i="11" s="1"/>
  <c r="V617" i="11" s="1"/>
  <c r="V618" i="11" s="1"/>
  <c r="V619" i="11" s="1"/>
  <c r="V620" i="11" s="1"/>
  <c r="V621" i="11" s="1"/>
  <c r="V622" i="11" s="1"/>
  <c r="V623" i="11" s="1"/>
  <c r="V624" i="11" s="1"/>
  <c r="V625" i="11" s="1"/>
  <c r="V626" i="11" s="1"/>
  <c r="V627" i="11" s="1"/>
  <c r="V628" i="11" s="1"/>
  <c r="V629" i="11" s="1"/>
  <c r="V630" i="11" s="1"/>
  <c r="W589" i="11"/>
  <c r="X589" i="11"/>
  <c r="Y589" i="11"/>
  <c r="Z589" i="11"/>
  <c r="Z590" i="11" s="1"/>
  <c r="Z591" i="11" s="1"/>
  <c r="Z592" i="11" s="1"/>
  <c r="Z593" i="11" s="1"/>
  <c r="Z594" i="11" s="1"/>
  <c r="Z595" i="11" s="1"/>
  <c r="Z596" i="11" s="1"/>
  <c r="Z597" i="11" s="1"/>
  <c r="Z598" i="11" s="1"/>
  <c r="Z599" i="11" s="1"/>
  <c r="Z600" i="11" s="1"/>
  <c r="Z601" i="11" s="1"/>
  <c r="Z602" i="11" s="1"/>
  <c r="Z603" i="11" s="1"/>
  <c r="Z604" i="11" s="1"/>
  <c r="Z605" i="11" s="1"/>
  <c r="Z606" i="11" s="1"/>
  <c r="Z607" i="11" s="1"/>
  <c r="Z608" i="11" s="1"/>
  <c r="Z609" i="11" s="1"/>
  <c r="Z610" i="11" s="1"/>
  <c r="Z611" i="11" s="1"/>
  <c r="Z612" i="11" s="1"/>
  <c r="Z613" i="11" s="1"/>
  <c r="Z614" i="11" s="1"/>
  <c r="Z615" i="11" s="1"/>
  <c r="Z616" i="11" s="1"/>
  <c r="Z617" i="11" s="1"/>
  <c r="Z618" i="11" s="1"/>
  <c r="Z619" i="11" s="1"/>
  <c r="Z620" i="11" s="1"/>
  <c r="Z621" i="11" s="1"/>
  <c r="Z622" i="11" s="1"/>
  <c r="Z623" i="11" s="1"/>
  <c r="Z624" i="11" s="1"/>
  <c r="Z625" i="11" s="1"/>
  <c r="Z626" i="11" s="1"/>
  <c r="Z627" i="11" s="1"/>
  <c r="Z628" i="11" s="1"/>
  <c r="Z629" i="11" s="1"/>
  <c r="Z630" i="11" s="1"/>
  <c r="AA589" i="11"/>
  <c r="AB589" i="11"/>
  <c r="AC589" i="11"/>
  <c r="AC590" i="11" s="1"/>
  <c r="AC591" i="11" s="1"/>
  <c r="AC592" i="11" s="1"/>
  <c r="AC593" i="11" s="1"/>
  <c r="AC594" i="11" s="1"/>
  <c r="AC595" i="11" s="1"/>
  <c r="AC596" i="11" s="1"/>
  <c r="AC597" i="11" s="1"/>
  <c r="AC598" i="11" s="1"/>
  <c r="AC599" i="11" s="1"/>
  <c r="AC600" i="11" s="1"/>
  <c r="AC601" i="11" s="1"/>
  <c r="AC602" i="11" s="1"/>
  <c r="AC603" i="11" s="1"/>
  <c r="AC604" i="11" s="1"/>
  <c r="AC605" i="11" s="1"/>
  <c r="AC606" i="11" s="1"/>
  <c r="AC607" i="11" s="1"/>
  <c r="AC608" i="11" s="1"/>
  <c r="AC609" i="11" s="1"/>
  <c r="AC610" i="11" s="1"/>
  <c r="AC611" i="11" s="1"/>
  <c r="AC612" i="11" s="1"/>
  <c r="AC613" i="11" s="1"/>
  <c r="AC614" i="11" s="1"/>
  <c r="AC615" i="11" s="1"/>
  <c r="AC616" i="11" s="1"/>
  <c r="AC617" i="11" s="1"/>
  <c r="AC618" i="11" s="1"/>
  <c r="AC619" i="11" s="1"/>
  <c r="AC620" i="11" s="1"/>
  <c r="AC621" i="11" s="1"/>
  <c r="AC622" i="11" s="1"/>
  <c r="AC623" i="11" s="1"/>
  <c r="AC624" i="11" s="1"/>
  <c r="AC625" i="11" s="1"/>
  <c r="AC626" i="11" s="1"/>
  <c r="AC627" i="11" s="1"/>
  <c r="AC628" i="11" s="1"/>
  <c r="AC629" i="11" s="1"/>
  <c r="AC630" i="11" s="1"/>
  <c r="AD589" i="11"/>
  <c r="AE589" i="11"/>
  <c r="AF589" i="11"/>
  <c r="AG589" i="11"/>
  <c r="AH589" i="11"/>
  <c r="AI589" i="11"/>
  <c r="W590" i="11"/>
  <c r="X590" i="11"/>
  <c r="Y590" i="11"/>
  <c r="AA590" i="11"/>
  <c r="AB590" i="11"/>
  <c r="AD590" i="11"/>
  <c r="AE590" i="11"/>
  <c r="AF590" i="11"/>
  <c r="AG590" i="11"/>
  <c r="AH590" i="11"/>
  <c r="AI590" i="11"/>
  <c r="W591" i="11"/>
  <c r="X591" i="11"/>
  <c r="Y591" i="11"/>
  <c r="AA591" i="11"/>
  <c r="AB591" i="11"/>
  <c r="AD591" i="11"/>
  <c r="AD592" i="11" s="1"/>
  <c r="AD593" i="11" s="1"/>
  <c r="AD594" i="11" s="1"/>
  <c r="AD595" i="11" s="1"/>
  <c r="AD596" i="11" s="1"/>
  <c r="AD597" i="11" s="1"/>
  <c r="AD598" i="11" s="1"/>
  <c r="AD599" i="11" s="1"/>
  <c r="AD600" i="11" s="1"/>
  <c r="AD601" i="11" s="1"/>
  <c r="AD602" i="11" s="1"/>
  <c r="AD603" i="11" s="1"/>
  <c r="AD604" i="11" s="1"/>
  <c r="AD605" i="11" s="1"/>
  <c r="AD606" i="11" s="1"/>
  <c r="AD607" i="11" s="1"/>
  <c r="AD608" i="11" s="1"/>
  <c r="AD609" i="11" s="1"/>
  <c r="AD610" i="11" s="1"/>
  <c r="AD611" i="11" s="1"/>
  <c r="AD612" i="11" s="1"/>
  <c r="AD613" i="11" s="1"/>
  <c r="AD614" i="11" s="1"/>
  <c r="AD615" i="11" s="1"/>
  <c r="AD616" i="11" s="1"/>
  <c r="AD617" i="11" s="1"/>
  <c r="AD618" i="11" s="1"/>
  <c r="AD619" i="11" s="1"/>
  <c r="AD620" i="11" s="1"/>
  <c r="AD621" i="11" s="1"/>
  <c r="AD622" i="11" s="1"/>
  <c r="AD623" i="11" s="1"/>
  <c r="AD624" i="11" s="1"/>
  <c r="AD625" i="11" s="1"/>
  <c r="AD626" i="11" s="1"/>
  <c r="AD627" i="11" s="1"/>
  <c r="AD628" i="11" s="1"/>
  <c r="AD629" i="11" s="1"/>
  <c r="AD630" i="11" s="1"/>
  <c r="AE591" i="11"/>
  <c r="AF591" i="11"/>
  <c r="AG591" i="11"/>
  <c r="AH591" i="11"/>
  <c r="AH592" i="11" s="1"/>
  <c r="AH593" i="11" s="1"/>
  <c r="AH594" i="11" s="1"/>
  <c r="AH595" i="11" s="1"/>
  <c r="AH596" i="11" s="1"/>
  <c r="AH597" i="11" s="1"/>
  <c r="AH598" i="11" s="1"/>
  <c r="AH599" i="11" s="1"/>
  <c r="AH600" i="11" s="1"/>
  <c r="AH601" i="11" s="1"/>
  <c r="AH602" i="11" s="1"/>
  <c r="AH603" i="11" s="1"/>
  <c r="AH604" i="11" s="1"/>
  <c r="AH605" i="11" s="1"/>
  <c r="AH606" i="11" s="1"/>
  <c r="AH607" i="11" s="1"/>
  <c r="AH608" i="11" s="1"/>
  <c r="AH609" i="11" s="1"/>
  <c r="AH610" i="11" s="1"/>
  <c r="AH611" i="11" s="1"/>
  <c r="AH612" i="11" s="1"/>
  <c r="AH613" i="11" s="1"/>
  <c r="AH614" i="11" s="1"/>
  <c r="AH615" i="11" s="1"/>
  <c r="AH616" i="11" s="1"/>
  <c r="AH617" i="11" s="1"/>
  <c r="AH618" i="11" s="1"/>
  <c r="AH619" i="11" s="1"/>
  <c r="AH620" i="11" s="1"/>
  <c r="AH621" i="11" s="1"/>
  <c r="AH622" i="11" s="1"/>
  <c r="AH623" i="11" s="1"/>
  <c r="AH624" i="11" s="1"/>
  <c r="AH625" i="11" s="1"/>
  <c r="AH626" i="11" s="1"/>
  <c r="AH627" i="11" s="1"/>
  <c r="AH628" i="11" s="1"/>
  <c r="AH629" i="11" s="1"/>
  <c r="AH630" i="11" s="1"/>
  <c r="AI591" i="11"/>
  <c r="W592" i="11"/>
  <c r="X592" i="11"/>
  <c r="X593" i="11" s="1"/>
  <c r="X594" i="11" s="1"/>
  <c r="X595" i="11" s="1"/>
  <c r="X596" i="11" s="1"/>
  <c r="X597" i="11" s="1"/>
  <c r="X598" i="11" s="1"/>
  <c r="X599" i="11" s="1"/>
  <c r="X600" i="11" s="1"/>
  <c r="X601" i="11" s="1"/>
  <c r="X602" i="11" s="1"/>
  <c r="X603" i="11" s="1"/>
  <c r="X604" i="11" s="1"/>
  <c r="X605" i="11" s="1"/>
  <c r="X606" i="11" s="1"/>
  <c r="X607" i="11" s="1"/>
  <c r="X608" i="11" s="1"/>
  <c r="X609" i="11" s="1"/>
  <c r="X610" i="11" s="1"/>
  <c r="X611" i="11" s="1"/>
  <c r="X612" i="11" s="1"/>
  <c r="X613" i="11" s="1"/>
  <c r="X614" i="11" s="1"/>
  <c r="X615" i="11" s="1"/>
  <c r="X616" i="11" s="1"/>
  <c r="X617" i="11" s="1"/>
  <c r="X618" i="11" s="1"/>
  <c r="X619" i="11" s="1"/>
  <c r="X620" i="11" s="1"/>
  <c r="X621" i="11" s="1"/>
  <c r="X622" i="11" s="1"/>
  <c r="X623" i="11" s="1"/>
  <c r="X624" i="11" s="1"/>
  <c r="X625" i="11" s="1"/>
  <c r="X626" i="11" s="1"/>
  <c r="X627" i="11" s="1"/>
  <c r="X628" i="11" s="1"/>
  <c r="X629" i="11" s="1"/>
  <c r="X630" i="11" s="1"/>
  <c r="Y592" i="11"/>
  <c r="AA592" i="11"/>
  <c r="AB592" i="11"/>
  <c r="AB593" i="11" s="1"/>
  <c r="AB594" i="11" s="1"/>
  <c r="AB595" i="11" s="1"/>
  <c r="AB596" i="11" s="1"/>
  <c r="AB597" i="11" s="1"/>
  <c r="AB598" i="11" s="1"/>
  <c r="AB599" i="11" s="1"/>
  <c r="AB600" i="11" s="1"/>
  <c r="AB601" i="11" s="1"/>
  <c r="AB602" i="11" s="1"/>
  <c r="AB603" i="11" s="1"/>
  <c r="AB604" i="11" s="1"/>
  <c r="AB605" i="11" s="1"/>
  <c r="AB606" i="11" s="1"/>
  <c r="AB607" i="11" s="1"/>
  <c r="AB608" i="11" s="1"/>
  <c r="AB609" i="11" s="1"/>
  <c r="AB610" i="11" s="1"/>
  <c r="AB611" i="11" s="1"/>
  <c r="AB612" i="11" s="1"/>
  <c r="AB613" i="11" s="1"/>
  <c r="AB614" i="11" s="1"/>
  <c r="AB615" i="11" s="1"/>
  <c r="AB616" i="11" s="1"/>
  <c r="AB617" i="11" s="1"/>
  <c r="AB618" i="11" s="1"/>
  <c r="AB619" i="11" s="1"/>
  <c r="AB620" i="11" s="1"/>
  <c r="AB621" i="11" s="1"/>
  <c r="AB622" i="11" s="1"/>
  <c r="AB623" i="11" s="1"/>
  <c r="AB624" i="11" s="1"/>
  <c r="AB625" i="11" s="1"/>
  <c r="AB626" i="11" s="1"/>
  <c r="AB627" i="11" s="1"/>
  <c r="AB628" i="11" s="1"/>
  <c r="AB629" i="11" s="1"/>
  <c r="AB630" i="11" s="1"/>
  <c r="AE592" i="11"/>
  <c r="AF592" i="11"/>
  <c r="AF593" i="11" s="1"/>
  <c r="AF594" i="11" s="1"/>
  <c r="AF595" i="11" s="1"/>
  <c r="AF596" i="11" s="1"/>
  <c r="AF597" i="11" s="1"/>
  <c r="AF598" i="11" s="1"/>
  <c r="AF599" i="11" s="1"/>
  <c r="AF600" i="11" s="1"/>
  <c r="AF601" i="11" s="1"/>
  <c r="AF602" i="11" s="1"/>
  <c r="AF603" i="11" s="1"/>
  <c r="AF604" i="11" s="1"/>
  <c r="AF605" i="11" s="1"/>
  <c r="AF606" i="11" s="1"/>
  <c r="AF607" i="11" s="1"/>
  <c r="AF608" i="11" s="1"/>
  <c r="AF609" i="11" s="1"/>
  <c r="AF610" i="11" s="1"/>
  <c r="AF611" i="11" s="1"/>
  <c r="AF612" i="11" s="1"/>
  <c r="AF613" i="11" s="1"/>
  <c r="AF614" i="11" s="1"/>
  <c r="AF615" i="11" s="1"/>
  <c r="AF616" i="11" s="1"/>
  <c r="AF617" i="11" s="1"/>
  <c r="AF618" i="11" s="1"/>
  <c r="AF619" i="11" s="1"/>
  <c r="AF620" i="11" s="1"/>
  <c r="AF621" i="11" s="1"/>
  <c r="AF622" i="11" s="1"/>
  <c r="AF623" i="11" s="1"/>
  <c r="AF624" i="11" s="1"/>
  <c r="AF625" i="11" s="1"/>
  <c r="AF626" i="11" s="1"/>
  <c r="AF627" i="11" s="1"/>
  <c r="AF628" i="11" s="1"/>
  <c r="AF629" i="11" s="1"/>
  <c r="AF630" i="11" s="1"/>
  <c r="AG592" i="11"/>
  <c r="AI592" i="11"/>
  <c r="W593" i="11"/>
  <c r="W594" i="11" s="1"/>
  <c r="W595" i="11" s="1"/>
  <c r="W596" i="11" s="1"/>
  <c r="Y593" i="11"/>
  <c r="AA593" i="11"/>
  <c r="AE593" i="11"/>
  <c r="AE594" i="11" s="1"/>
  <c r="AE595" i="11" s="1"/>
  <c r="AE596" i="11" s="1"/>
  <c r="AE597" i="11" s="1"/>
  <c r="AE598" i="11" s="1"/>
  <c r="AE599" i="11" s="1"/>
  <c r="AE600" i="11" s="1"/>
  <c r="AE601" i="11" s="1"/>
  <c r="AE602" i="11" s="1"/>
  <c r="AE603" i="11" s="1"/>
  <c r="AE604" i="11" s="1"/>
  <c r="AE605" i="11" s="1"/>
  <c r="AE606" i="11" s="1"/>
  <c r="AE607" i="11" s="1"/>
  <c r="AE608" i="11" s="1"/>
  <c r="AE609" i="11" s="1"/>
  <c r="AE610" i="11" s="1"/>
  <c r="AE611" i="11" s="1"/>
  <c r="AE612" i="11" s="1"/>
  <c r="AE613" i="11" s="1"/>
  <c r="AE614" i="11" s="1"/>
  <c r="AE615" i="11" s="1"/>
  <c r="AE616" i="11" s="1"/>
  <c r="AE617" i="11" s="1"/>
  <c r="AE618" i="11" s="1"/>
  <c r="AE619" i="11" s="1"/>
  <c r="AE620" i="11" s="1"/>
  <c r="AE621" i="11" s="1"/>
  <c r="AE622" i="11" s="1"/>
  <c r="AE623" i="11" s="1"/>
  <c r="AE624" i="11" s="1"/>
  <c r="AE625" i="11" s="1"/>
  <c r="AE626" i="11" s="1"/>
  <c r="AE627" i="11" s="1"/>
  <c r="AE628" i="11" s="1"/>
  <c r="AE629" i="11" s="1"/>
  <c r="AE630" i="11" s="1"/>
  <c r="AG593" i="11"/>
  <c r="AI593" i="11"/>
  <c r="Y594" i="11"/>
  <c r="Y595" i="11" s="1"/>
  <c r="Y596" i="11" s="1"/>
  <c r="Y597" i="11" s="1"/>
  <c r="AA594" i="11"/>
  <c r="AG594" i="11"/>
  <c r="AG595" i="11" s="1"/>
  <c r="AG596" i="11" s="1"/>
  <c r="AG597" i="11" s="1"/>
  <c r="AI594" i="11"/>
  <c r="AA595" i="11"/>
  <c r="AA596" i="11" s="1"/>
  <c r="AA597" i="11" s="1"/>
  <c r="AA598" i="11" s="1"/>
  <c r="AI595" i="11"/>
  <c r="AI596" i="11" s="1"/>
  <c r="AI597" i="11" s="1"/>
  <c r="AI598" i="11" s="1"/>
  <c r="AI599" i="11" s="1"/>
  <c r="AI600" i="11" s="1"/>
  <c r="AI601" i="11" s="1"/>
  <c r="AI602" i="11" s="1"/>
  <c r="AI603" i="11" s="1"/>
  <c r="AI604" i="11" s="1"/>
  <c r="AI605" i="11" s="1"/>
  <c r="AI606" i="11" s="1"/>
  <c r="AI607" i="11" s="1"/>
  <c r="AI608" i="11" s="1"/>
  <c r="AI609" i="11" s="1"/>
  <c r="AI610" i="11" s="1"/>
  <c r="AI611" i="11" s="1"/>
  <c r="AI612" i="11" s="1"/>
  <c r="AI613" i="11" s="1"/>
  <c r="AI614" i="11" s="1"/>
  <c r="AI615" i="11" s="1"/>
  <c r="AI616" i="11" s="1"/>
  <c r="AI617" i="11" s="1"/>
  <c r="AI618" i="11" s="1"/>
  <c r="AI619" i="11" s="1"/>
  <c r="AI620" i="11" s="1"/>
  <c r="AI621" i="11" s="1"/>
  <c r="AI622" i="11" s="1"/>
  <c r="AI623" i="11" s="1"/>
  <c r="AI624" i="11" s="1"/>
  <c r="AI625" i="11" s="1"/>
  <c r="AI626" i="11" s="1"/>
  <c r="AI627" i="11" s="1"/>
  <c r="AI628" i="11" s="1"/>
  <c r="AI629" i="11" s="1"/>
  <c r="AI630" i="11" s="1"/>
  <c r="W597" i="11"/>
  <c r="W598" i="11" s="1"/>
  <c r="W599" i="11" s="1"/>
  <c r="W600" i="11" s="1"/>
  <c r="W601" i="11" s="1"/>
  <c r="W602" i="11" s="1"/>
  <c r="W603" i="11" s="1"/>
  <c r="W604" i="11" s="1"/>
  <c r="W605" i="11" s="1"/>
  <c r="W606" i="11" s="1"/>
  <c r="W607" i="11" s="1"/>
  <c r="W608" i="11" s="1"/>
  <c r="W609" i="11" s="1"/>
  <c r="W610" i="11" s="1"/>
  <c r="W611" i="11" s="1"/>
  <c r="W612" i="11" s="1"/>
  <c r="W613" i="11" s="1"/>
  <c r="W614" i="11" s="1"/>
  <c r="W615" i="11" s="1"/>
  <c r="W616" i="11" s="1"/>
  <c r="W617" i="11" s="1"/>
  <c r="W618" i="11" s="1"/>
  <c r="W619" i="11" s="1"/>
  <c r="W620" i="11" s="1"/>
  <c r="W621" i="11" s="1"/>
  <c r="W622" i="11" s="1"/>
  <c r="W623" i="11" s="1"/>
  <c r="W624" i="11" s="1"/>
  <c r="W625" i="11" s="1"/>
  <c r="W626" i="11" s="1"/>
  <c r="W627" i="11" s="1"/>
  <c r="W628" i="11" s="1"/>
  <c r="W629" i="11" s="1"/>
  <c r="W630" i="11" s="1"/>
  <c r="Y598" i="11"/>
  <c r="Y599" i="11" s="1"/>
  <c r="Y600" i="11" s="1"/>
  <c r="Y601" i="11" s="1"/>
  <c r="Y602" i="11" s="1"/>
  <c r="Y603" i="11" s="1"/>
  <c r="Y604" i="11" s="1"/>
  <c r="Y605" i="11" s="1"/>
  <c r="Y606" i="11" s="1"/>
  <c r="Y607" i="11" s="1"/>
  <c r="Y608" i="11" s="1"/>
  <c r="Y609" i="11" s="1"/>
  <c r="Y610" i="11" s="1"/>
  <c r="Y611" i="11" s="1"/>
  <c r="Y612" i="11" s="1"/>
  <c r="Y613" i="11" s="1"/>
  <c r="Y614" i="11" s="1"/>
  <c r="Y615" i="11" s="1"/>
  <c r="Y616" i="11" s="1"/>
  <c r="Y617" i="11" s="1"/>
  <c r="Y618" i="11" s="1"/>
  <c r="Y619" i="11" s="1"/>
  <c r="Y620" i="11" s="1"/>
  <c r="Y621" i="11" s="1"/>
  <c r="Y622" i="11" s="1"/>
  <c r="Y623" i="11" s="1"/>
  <c r="Y624" i="11" s="1"/>
  <c r="Y625" i="11" s="1"/>
  <c r="Y626" i="11" s="1"/>
  <c r="Y627" i="11" s="1"/>
  <c r="Y628" i="11" s="1"/>
  <c r="Y629" i="11" s="1"/>
  <c r="Y630" i="11" s="1"/>
  <c r="AG598" i="11"/>
  <c r="AG599" i="11" s="1"/>
  <c r="AG600" i="11" s="1"/>
  <c r="AG601" i="11" s="1"/>
  <c r="AG602" i="11" s="1"/>
  <c r="AG603" i="11" s="1"/>
  <c r="AG604" i="11" s="1"/>
  <c r="AG605" i="11" s="1"/>
  <c r="AG606" i="11" s="1"/>
  <c r="AG607" i="11" s="1"/>
  <c r="AG608" i="11" s="1"/>
  <c r="AG609" i="11" s="1"/>
  <c r="AG610" i="11" s="1"/>
  <c r="AG611" i="11" s="1"/>
  <c r="AG612" i="11" s="1"/>
  <c r="AG613" i="11" s="1"/>
  <c r="AG614" i="11" s="1"/>
  <c r="AG615" i="11" s="1"/>
  <c r="AG616" i="11" s="1"/>
  <c r="AG617" i="11" s="1"/>
  <c r="AG618" i="11" s="1"/>
  <c r="AG619" i="11" s="1"/>
  <c r="AG620" i="11" s="1"/>
  <c r="AG621" i="11" s="1"/>
  <c r="AG622" i="11" s="1"/>
  <c r="AG623" i="11" s="1"/>
  <c r="AG624" i="11" s="1"/>
  <c r="AG625" i="11" s="1"/>
  <c r="AG626" i="11" s="1"/>
  <c r="AG627" i="11" s="1"/>
  <c r="AG628" i="11" s="1"/>
  <c r="AG629" i="11" s="1"/>
  <c r="AG630" i="11" s="1"/>
  <c r="AA599" i="11"/>
  <c r="AA600" i="11" s="1"/>
  <c r="AA601" i="11" s="1"/>
  <c r="AA602" i="11" s="1"/>
  <c r="AA603" i="11" s="1"/>
  <c r="AA604" i="11" s="1"/>
  <c r="AA605" i="11" s="1"/>
  <c r="AA606" i="11" s="1"/>
  <c r="AA607" i="11" s="1"/>
  <c r="AA608" i="11" s="1"/>
  <c r="AA609" i="11" s="1"/>
  <c r="AA610" i="11" s="1"/>
  <c r="AA611" i="11" s="1"/>
  <c r="AA612" i="11" s="1"/>
  <c r="AA613" i="11" s="1"/>
  <c r="AA614" i="11" s="1"/>
  <c r="AA615" i="11" s="1"/>
  <c r="AA616" i="11" s="1"/>
  <c r="AA617" i="11" s="1"/>
  <c r="AA618" i="11" s="1"/>
  <c r="AA619" i="11" s="1"/>
  <c r="AA620" i="11" s="1"/>
  <c r="AA621" i="11" s="1"/>
  <c r="AA622" i="11" s="1"/>
  <c r="AA623" i="11" s="1"/>
  <c r="AA624" i="11" s="1"/>
  <c r="AA625" i="11" s="1"/>
  <c r="AA626" i="11" s="1"/>
  <c r="AA627" i="11" s="1"/>
  <c r="AA628" i="11" s="1"/>
  <c r="AA629" i="11" s="1"/>
  <c r="AA630" i="11" s="1"/>
  <c r="V631" i="11"/>
  <c r="W631" i="11"/>
  <c r="X631" i="11"/>
  <c r="Y631" i="11"/>
  <c r="Z631" i="11"/>
  <c r="AA631" i="11"/>
  <c r="AB631" i="11"/>
  <c r="AC631" i="11"/>
  <c r="AD631" i="11"/>
  <c r="AE631" i="11"/>
  <c r="AF631" i="11"/>
  <c r="AG631" i="11"/>
  <c r="AH631" i="11"/>
  <c r="AI631" i="11"/>
  <c r="V632" i="11"/>
  <c r="W632" i="11"/>
  <c r="X632" i="11"/>
  <c r="Y632" i="11"/>
  <c r="Z632" i="11"/>
  <c r="AA632" i="11"/>
  <c r="AB632" i="11"/>
  <c r="AC632" i="11"/>
  <c r="AD632" i="11"/>
  <c r="AE632" i="11"/>
  <c r="AF632" i="11"/>
  <c r="AG632" i="11"/>
  <c r="AH632" i="11"/>
  <c r="AI632" i="11"/>
  <c r="V633" i="11"/>
  <c r="W633" i="11"/>
  <c r="X633" i="11"/>
  <c r="Y633" i="11"/>
  <c r="Z633" i="11"/>
  <c r="AA633" i="11"/>
  <c r="AB633" i="11"/>
  <c r="AC633" i="11"/>
  <c r="AD633" i="11"/>
  <c r="AE633" i="11"/>
  <c r="AF633" i="11"/>
  <c r="AG633" i="11"/>
  <c r="AH633" i="11"/>
  <c r="AI633" i="11"/>
  <c r="V634" i="11"/>
  <c r="W634" i="11"/>
  <c r="X634" i="11"/>
  <c r="Y634" i="11"/>
  <c r="Z634" i="11"/>
  <c r="AA634" i="11"/>
  <c r="AB634" i="11"/>
  <c r="AC634" i="11"/>
  <c r="AD634" i="11"/>
  <c r="AE634" i="11"/>
  <c r="AF634" i="11"/>
  <c r="AG634" i="11"/>
  <c r="AH634" i="11"/>
  <c r="AI634" i="11"/>
  <c r="V635" i="11"/>
  <c r="W635" i="11"/>
  <c r="X635" i="11"/>
  <c r="Y635" i="11"/>
  <c r="Z635" i="11"/>
  <c r="AA635" i="11"/>
  <c r="AB635" i="11"/>
  <c r="AC635" i="11"/>
  <c r="AD635" i="11"/>
  <c r="AE635" i="11"/>
  <c r="AF635" i="11"/>
  <c r="AG635" i="11"/>
  <c r="AH635" i="11"/>
  <c r="AI635" i="11"/>
  <c r="V636" i="11"/>
  <c r="W636" i="11"/>
  <c r="X636" i="11"/>
  <c r="Y636" i="11"/>
  <c r="Z636" i="11"/>
  <c r="AA636" i="11"/>
  <c r="AB636" i="11"/>
  <c r="AC636" i="11"/>
  <c r="AD636" i="11"/>
  <c r="AE636" i="11"/>
  <c r="AF636" i="11"/>
  <c r="AG636" i="11"/>
  <c r="AH636" i="11"/>
  <c r="AI636" i="11"/>
  <c r="V637" i="11"/>
  <c r="W637" i="11"/>
  <c r="X637" i="11"/>
  <c r="Y637" i="11"/>
  <c r="Z637" i="11"/>
  <c r="AA637" i="11"/>
  <c r="AB637" i="11"/>
  <c r="AC637" i="11"/>
  <c r="AD637" i="11"/>
  <c r="AE637" i="11"/>
  <c r="AF637" i="11"/>
  <c r="AG637" i="11"/>
  <c r="AH637" i="11"/>
  <c r="AI637" i="11"/>
  <c r="V638" i="11"/>
  <c r="W638" i="11"/>
  <c r="X638" i="11"/>
  <c r="Y638" i="11"/>
  <c r="Z638" i="11"/>
  <c r="AA638" i="11"/>
  <c r="AB638" i="11"/>
  <c r="AC638" i="11"/>
  <c r="AD638" i="11"/>
  <c r="AE638" i="11"/>
  <c r="AF638" i="11"/>
  <c r="AG638" i="11"/>
  <c r="AH638" i="11"/>
  <c r="AI638" i="11"/>
  <c r="V639" i="11"/>
  <c r="W639" i="11"/>
  <c r="X639" i="11"/>
  <c r="Y639" i="11"/>
  <c r="Z639" i="11"/>
  <c r="AA639" i="11"/>
  <c r="AB639" i="11"/>
  <c r="AC639" i="11"/>
  <c r="AD639" i="11"/>
  <c r="AE639" i="11"/>
  <c r="AF639" i="11"/>
  <c r="AG639" i="11"/>
  <c r="AH639" i="11"/>
  <c r="AI639" i="11"/>
  <c r="V640" i="11"/>
  <c r="W640" i="11"/>
  <c r="X640" i="11"/>
  <c r="Y640" i="11"/>
  <c r="Z640" i="11"/>
  <c r="AA640" i="11"/>
  <c r="AB640" i="11"/>
  <c r="AC640" i="11"/>
  <c r="AD640" i="11"/>
  <c r="AE640" i="11"/>
  <c r="AF640" i="11"/>
  <c r="AG640" i="11"/>
  <c r="AH640" i="11"/>
  <c r="AI640" i="11"/>
  <c r="V641" i="11"/>
  <c r="W641" i="11"/>
  <c r="X641" i="11"/>
  <c r="Y641" i="11"/>
  <c r="Z641" i="11"/>
  <c r="AA641" i="11"/>
  <c r="AB641" i="11"/>
  <c r="AC641" i="11"/>
  <c r="AD641" i="11"/>
  <c r="AE641" i="11"/>
  <c r="AF641" i="11"/>
  <c r="AG641" i="11"/>
  <c r="AH641" i="11"/>
  <c r="AI641" i="11"/>
  <c r="V642" i="11"/>
  <c r="W642" i="11"/>
  <c r="X642" i="11"/>
  <c r="Y642" i="11"/>
  <c r="Z642" i="11"/>
  <c r="AA642" i="11"/>
  <c r="AB642" i="11"/>
  <c r="AC642" i="11"/>
  <c r="AD642" i="11"/>
  <c r="AE642" i="11"/>
  <c r="AF642" i="11"/>
  <c r="AG642" i="11"/>
  <c r="AH642" i="11"/>
  <c r="AI642" i="11"/>
  <c r="V643" i="11"/>
  <c r="W643" i="11"/>
  <c r="X643" i="11"/>
  <c r="Y643" i="11"/>
  <c r="Z643" i="11"/>
  <c r="AA643" i="11"/>
  <c r="AB643" i="11"/>
  <c r="AC643" i="11"/>
  <c r="AD643" i="11"/>
  <c r="AE643" i="11"/>
  <c r="AF643" i="11"/>
  <c r="AG643" i="11"/>
  <c r="AH643" i="11"/>
  <c r="AI643" i="11"/>
  <c r="V644" i="11"/>
  <c r="W644" i="11"/>
  <c r="X644" i="11"/>
  <c r="Y644" i="11"/>
  <c r="Z644" i="11"/>
  <c r="AA644" i="11"/>
  <c r="AB644" i="11"/>
  <c r="AC644" i="11"/>
  <c r="AD644" i="11"/>
  <c r="AE644" i="11"/>
  <c r="AF644" i="11"/>
  <c r="AG644" i="11"/>
  <c r="AH644" i="11"/>
  <c r="AI644" i="11"/>
  <c r="V645" i="11"/>
  <c r="W645" i="11"/>
  <c r="X645" i="11"/>
  <c r="Y645" i="11"/>
  <c r="Z645" i="11"/>
  <c r="AA645" i="11"/>
  <c r="AB645" i="11"/>
  <c r="AC645" i="11"/>
  <c r="AD645" i="11"/>
  <c r="AE645" i="11"/>
  <c r="AF645" i="11"/>
  <c r="AG645" i="11"/>
  <c r="AH645" i="11"/>
  <c r="AI645" i="11"/>
  <c r="V646" i="11"/>
  <c r="W646" i="11"/>
  <c r="X646" i="11"/>
  <c r="Y646" i="11"/>
  <c r="Z646" i="11"/>
  <c r="AA646" i="11"/>
  <c r="AB646" i="11"/>
  <c r="AC646" i="11"/>
  <c r="AD646" i="11"/>
  <c r="AE646" i="11"/>
  <c r="AF646" i="11"/>
  <c r="AG646" i="11"/>
  <c r="AH646" i="11"/>
  <c r="AI646" i="11"/>
  <c r="V647" i="11"/>
  <c r="W647" i="11"/>
  <c r="X647" i="11"/>
  <c r="Y647" i="11"/>
  <c r="Z647" i="11"/>
  <c r="AA647" i="11"/>
  <c r="AB647" i="11"/>
  <c r="AC647" i="11"/>
  <c r="AD647" i="11"/>
  <c r="AE647" i="11"/>
  <c r="AF647" i="11"/>
  <c r="AG647" i="11"/>
  <c r="AH647" i="11"/>
  <c r="AI647" i="11"/>
  <c r="V648" i="11"/>
  <c r="W648" i="11"/>
  <c r="X648" i="11"/>
  <c r="Y648" i="11"/>
  <c r="Z648" i="11"/>
  <c r="AA648" i="11"/>
  <c r="AB648" i="11"/>
  <c r="AC648" i="11"/>
  <c r="AD648" i="11"/>
  <c r="AE648" i="11"/>
  <c r="AF648" i="11"/>
  <c r="AG648" i="11"/>
  <c r="AH648" i="11"/>
  <c r="AI648" i="11"/>
  <c r="V649" i="11"/>
  <c r="W649" i="11"/>
  <c r="X649" i="11"/>
  <c r="Y649" i="11"/>
  <c r="Z649" i="11"/>
  <c r="AA649" i="11"/>
  <c r="AB649" i="11"/>
  <c r="AC649" i="11"/>
  <c r="AD649" i="11"/>
  <c r="AE649" i="11"/>
  <c r="AF649" i="11"/>
  <c r="AG649" i="11"/>
  <c r="AH649" i="11"/>
  <c r="AI649" i="11"/>
  <c r="V650" i="11"/>
  <c r="W650" i="11"/>
  <c r="X650" i="11"/>
  <c r="Y650" i="11"/>
  <c r="Z650" i="11"/>
  <c r="AA650" i="11"/>
  <c r="AB650" i="11"/>
  <c r="AC650" i="11"/>
  <c r="AD650" i="11"/>
  <c r="AE650" i="11"/>
  <c r="AF650" i="11"/>
  <c r="AG650" i="11"/>
  <c r="AH650" i="11"/>
  <c r="AI650" i="11"/>
  <c r="V651" i="11"/>
  <c r="W651" i="11"/>
  <c r="X651" i="11"/>
  <c r="Y651" i="11"/>
  <c r="Z651" i="11"/>
  <c r="AA651" i="11"/>
  <c r="AB651" i="11"/>
  <c r="AC651" i="11"/>
  <c r="AD651" i="11"/>
  <c r="AE651" i="11"/>
  <c r="AF651" i="11"/>
  <c r="AG651" i="11"/>
  <c r="AH651" i="11"/>
  <c r="AI651" i="11"/>
  <c r="V652" i="11"/>
  <c r="W652" i="11"/>
  <c r="X652" i="11"/>
  <c r="Y652" i="11"/>
  <c r="Z652" i="11"/>
  <c r="AA652" i="11"/>
  <c r="AB652" i="11"/>
  <c r="AC652" i="11"/>
  <c r="AD652" i="11"/>
  <c r="AE652" i="11"/>
  <c r="AF652" i="11"/>
  <c r="AG652" i="11"/>
  <c r="AH652" i="11"/>
  <c r="AI652" i="11"/>
  <c r="V653" i="11"/>
  <c r="W653" i="11"/>
  <c r="X653" i="11"/>
  <c r="Y653" i="11"/>
  <c r="Z653" i="11"/>
  <c r="AA653" i="11"/>
  <c r="AB653" i="11"/>
  <c r="AC653" i="11"/>
  <c r="AD653" i="11"/>
  <c r="AE653" i="11"/>
  <c r="AF653" i="11"/>
  <c r="AG653" i="11"/>
  <c r="AH653" i="11"/>
  <c r="AI653" i="11"/>
  <c r="V654" i="11"/>
  <c r="W654" i="11"/>
  <c r="X654" i="11"/>
  <c r="Y654" i="11"/>
  <c r="Z654" i="11"/>
  <c r="AA654" i="11"/>
  <c r="AB654" i="11"/>
  <c r="AC654" i="11"/>
  <c r="AD654" i="11"/>
  <c r="AE654" i="11"/>
  <c r="AF654" i="11"/>
  <c r="AG654" i="11"/>
  <c r="AH654" i="11"/>
  <c r="AI654" i="11"/>
  <c r="V655" i="11"/>
  <c r="W655" i="11"/>
  <c r="X655" i="11"/>
  <c r="Y655" i="11"/>
  <c r="Z655" i="11"/>
  <c r="AA655" i="11"/>
  <c r="AB655" i="11"/>
  <c r="AC655" i="11"/>
  <c r="AD655" i="11"/>
  <c r="AE655" i="11"/>
  <c r="AF655" i="11"/>
  <c r="AG655" i="11"/>
  <c r="AH655" i="11"/>
  <c r="AI655" i="11"/>
  <c r="V656" i="11"/>
  <c r="W656" i="11"/>
  <c r="X656" i="11"/>
  <c r="Y656" i="11"/>
  <c r="Z656" i="11"/>
  <c r="AA656" i="11"/>
  <c r="AB656" i="11"/>
  <c r="AC656" i="11"/>
  <c r="AD656" i="11"/>
  <c r="AE656" i="11"/>
  <c r="AF656" i="11"/>
  <c r="AG656" i="11"/>
  <c r="AH656" i="11"/>
  <c r="AI656" i="11"/>
  <c r="V657" i="11"/>
  <c r="W657" i="11"/>
  <c r="X657" i="11"/>
  <c r="Y657" i="11"/>
  <c r="Z657" i="11"/>
  <c r="AA657" i="11"/>
  <c r="AB657" i="11"/>
  <c r="AC657" i="11"/>
  <c r="AD657" i="11"/>
  <c r="AE657" i="11"/>
  <c r="AF657" i="11"/>
  <c r="AG657" i="11"/>
  <c r="AH657" i="11"/>
  <c r="AI657" i="11"/>
  <c r="V658" i="11"/>
  <c r="W658" i="11"/>
  <c r="X658" i="11"/>
  <c r="Y658" i="11"/>
  <c r="Z658" i="11"/>
  <c r="AA658" i="11"/>
  <c r="AB658" i="11"/>
  <c r="AC658" i="11"/>
  <c r="AD658" i="11"/>
  <c r="AE658" i="11"/>
  <c r="AF658" i="11"/>
  <c r="AG658" i="11"/>
  <c r="AH658" i="11"/>
  <c r="AI658" i="11"/>
  <c r="V659" i="11"/>
  <c r="W659" i="11"/>
  <c r="X659" i="11"/>
  <c r="Y659" i="11"/>
  <c r="Z659" i="11"/>
  <c r="AA659" i="11"/>
  <c r="AB659" i="11"/>
  <c r="AC659" i="11"/>
  <c r="AD659" i="11"/>
  <c r="AE659" i="11"/>
  <c r="AF659" i="11"/>
  <c r="AG659" i="11"/>
  <c r="AH659" i="11"/>
  <c r="AI659" i="11"/>
  <c r="V660" i="11"/>
  <c r="W660" i="11"/>
  <c r="X660" i="11"/>
  <c r="Y660" i="11"/>
  <c r="Z660" i="11"/>
  <c r="AA660" i="11"/>
  <c r="AB660" i="11"/>
  <c r="AC660" i="11"/>
  <c r="AD660" i="11"/>
  <c r="AE660" i="11"/>
  <c r="AF660" i="11"/>
  <c r="AG660" i="11"/>
  <c r="AH660" i="11"/>
  <c r="AI660" i="11"/>
  <c r="V661" i="11"/>
  <c r="W661" i="11"/>
  <c r="X661" i="11"/>
  <c r="Y661" i="11"/>
  <c r="Z661" i="11"/>
  <c r="AA661" i="11"/>
  <c r="AB661" i="11"/>
  <c r="AC661" i="11"/>
  <c r="AD661" i="11"/>
  <c r="AE661" i="11"/>
  <c r="AF661" i="11"/>
  <c r="AG661" i="11"/>
  <c r="AH661" i="11"/>
  <c r="AI661" i="11"/>
  <c r="V662" i="11"/>
  <c r="W662" i="11"/>
  <c r="X662" i="11"/>
  <c r="Y662" i="11"/>
  <c r="Z662" i="11"/>
  <c r="AA662" i="11"/>
  <c r="AB662" i="11"/>
  <c r="AC662" i="11"/>
  <c r="AD662" i="11"/>
  <c r="AE662" i="11"/>
  <c r="AF662" i="11"/>
  <c r="AG662" i="11"/>
  <c r="AH662" i="11"/>
  <c r="AI662" i="11"/>
  <c r="V663" i="11"/>
  <c r="W663" i="11"/>
  <c r="X663" i="11"/>
  <c r="Y663" i="11"/>
  <c r="Z663" i="11"/>
  <c r="AA663" i="11"/>
  <c r="AB663" i="11"/>
  <c r="AC663" i="11"/>
  <c r="AD663" i="11"/>
  <c r="AE663" i="11"/>
  <c r="AF663" i="11"/>
  <c r="AG663" i="11"/>
  <c r="AH663" i="11"/>
  <c r="AI663" i="11"/>
  <c r="V664" i="11"/>
  <c r="W664" i="11"/>
  <c r="X664" i="11"/>
  <c r="Y664" i="11"/>
  <c r="Z664" i="11"/>
  <c r="AA664" i="11"/>
  <c r="AB664" i="11"/>
  <c r="AC664" i="11"/>
  <c r="AD664" i="11"/>
  <c r="AE664" i="11"/>
  <c r="AF664" i="11"/>
  <c r="AG664" i="11"/>
  <c r="AH664" i="11"/>
  <c r="AI664" i="11"/>
  <c r="V665" i="11"/>
  <c r="W665" i="11"/>
  <c r="X665" i="11"/>
  <c r="Y665" i="11"/>
  <c r="Z665" i="11"/>
  <c r="AA665" i="11"/>
  <c r="AB665" i="11"/>
  <c r="AC665" i="11"/>
  <c r="AD665" i="11"/>
  <c r="AE665" i="11"/>
  <c r="AF665" i="11"/>
  <c r="AG665" i="11"/>
  <c r="AH665" i="11"/>
  <c r="AI665" i="11"/>
  <c r="V666" i="11"/>
  <c r="W666" i="11"/>
  <c r="X666" i="11"/>
  <c r="Y666" i="11"/>
  <c r="Z666" i="11"/>
  <c r="AA666" i="11"/>
  <c r="AB666" i="11"/>
  <c r="AC666" i="11"/>
  <c r="AD666" i="11"/>
  <c r="AE666" i="11"/>
  <c r="AF666" i="11"/>
  <c r="AG666" i="11"/>
  <c r="AH666" i="11"/>
  <c r="AI666" i="11"/>
  <c r="V667" i="11"/>
  <c r="W667" i="11"/>
  <c r="X667" i="11"/>
  <c r="Y667" i="11"/>
  <c r="Z667" i="11"/>
  <c r="AA667" i="11"/>
  <c r="AB667" i="11"/>
  <c r="AC667" i="11"/>
  <c r="AD667" i="11"/>
  <c r="AE667" i="11"/>
  <c r="AF667" i="11"/>
  <c r="AG667" i="11"/>
  <c r="AH667" i="11"/>
  <c r="AI667" i="11"/>
  <c r="V668" i="11"/>
  <c r="W668" i="11"/>
  <c r="X668" i="11"/>
  <c r="Y668" i="11"/>
  <c r="Z668" i="11"/>
  <c r="AA668" i="11"/>
  <c r="AB668" i="11"/>
  <c r="AC668" i="11"/>
  <c r="AD668" i="11"/>
  <c r="AE668" i="11"/>
  <c r="AF668" i="11"/>
  <c r="AG668" i="11"/>
  <c r="AH668" i="11"/>
  <c r="AI668" i="11"/>
  <c r="V669" i="11"/>
  <c r="W669" i="11"/>
  <c r="X669" i="11"/>
  <c r="Y669" i="11"/>
  <c r="Z669" i="11"/>
  <c r="AA669" i="11"/>
  <c r="AB669" i="11"/>
  <c r="AC669" i="11"/>
  <c r="AD669" i="11"/>
  <c r="AE669" i="11"/>
  <c r="AF669" i="11"/>
  <c r="AG669" i="11"/>
  <c r="AH669" i="11"/>
  <c r="AI669" i="11"/>
  <c r="V670" i="11"/>
  <c r="W670" i="11"/>
  <c r="X670" i="11"/>
  <c r="Y670" i="11"/>
  <c r="Z670" i="11"/>
  <c r="AA670" i="11"/>
  <c r="AB670" i="11"/>
  <c r="AC670" i="11"/>
  <c r="AD670" i="11"/>
  <c r="AE670" i="11"/>
  <c r="AF670" i="11"/>
  <c r="AG670" i="11"/>
  <c r="AH670" i="11"/>
  <c r="AI670" i="11"/>
  <c r="V671" i="11"/>
  <c r="W671" i="11"/>
  <c r="X671" i="11"/>
  <c r="Y671" i="11"/>
  <c r="Z671" i="11"/>
  <c r="AA671" i="11"/>
  <c r="AB671" i="11"/>
  <c r="AC671" i="11"/>
  <c r="AD671" i="11"/>
  <c r="AE671" i="11"/>
  <c r="AF671" i="11"/>
  <c r="AG671" i="11"/>
  <c r="AH671" i="11"/>
  <c r="AI671" i="11"/>
  <c r="V672" i="11"/>
  <c r="W672" i="11"/>
  <c r="X672" i="11"/>
  <c r="Y672" i="11"/>
  <c r="Z672" i="11"/>
  <c r="AA672" i="11"/>
  <c r="AB672" i="11"/>
  <c r="AC672" i="11"/>
  <c r="AD672" i="11"/>
  <c r="AE672" i="11"/>
  <c r="AF672" i="11"/>
  <c r="AG672" i="11"/>
  <c r="AH672" i="11"/>
  <c r="AI672" i="11"/>
  <c r="V673" i="11"/>
  <c r="W673" i="11"/>
  <c r="X673" i="11"/>
  <c r="Y673" i="11"/>
  <c r="Z673" i="11"/>
  <c r="AA673" i="11"/>
  <c r="AB673" i="11"/>
  <c r="AC673" i="11"/>
  <c r="AD673" i="11"/>
  <c r="AE673" i="11"/>
  <c r="AF673" i="11"/>
  <c r="AG673" i="11"/>
  <c r="AH673" i="11"/>
  <c r="AI673" i="11"/>
  <c r="V674" i="11"/>
  <c r="W674" i="11"/>
  <c r="X674" i="11"/>
  <c r="Y674" i="11"/>
  <c r="Z674" i="11"/>
  <c r="AA674" i="11"/>
  <c r="AB674" i="11"/>
  <c r="AC674" i="11"/>
  <c r="AD674" i="11"/>
  <c r="AE674" i="11"/>
  <c r="AF674" i="11"/>
  <c r="AG674" i="11"/>
  <c r="AH674" i="11"/>
  <c r="AI674" i="11"/>
  <c r="V675" i="11"/>
  <c r="W675" i="11"/>
  <c r="X675" i="11"/>
  <c r="Y675" i="11"/>
  <c r="Z675" i="11"/>
  <c r="AA675" i="11"/>
  <c r="AB675" i="11"/>
  <c r="AC675" i="11"/>
  <c r="AD675" i="11"/>
  <c r="AE675" i="11"/>
  <c r="AF675" i="11"/>
  <c r="AG675" i="11"/>
  <c r="AH675" i="11"/>
  <c r="AI675" i="11"/>
  <c r="V676" i="11"/>
  <c r="W676" i="11"/>
  <c r="X676" i="11"/>
  <c r="Y676" i="11"/>
  <c r="Z676" i="11"/>
  <c r="AA676" i="11"/>
  <c r="AB676" i="11"/>
  <c r="AC676" i="11"/>
  <c r="AD676" i="11"/>
  <c r="AE676" i="11"/>
  <c r="AF676" i="11"/>
  <c r="AG676" i="11"/>
  <c r="AH676" i="11"/>
  <c r="AI676" i="11"/>
  <c r="V677" i="11"/>
  <c r="W677" i="11"/>
  <c r="X677" i="11"/>
  <c r="Y677" i="11"/>
  <c r="Z677" i="11"/>
  <c r="AA677" i="11"/>
  <c r="AB677" i="11"/>
  <c r="AC677" i="11"/>
  <c r="AD677" i="11"/>
  <c r="AE677" i="11"/>
  <c r="AF677" i="11"/>
  <c r="AG677" i="11"/>
  <c r="AH677" i="11"/>
  <c r="AI677" i="11"/>
  <c r="V678" i="11"/>
  <c r="W678" i="11"/>
  <c r="X678" i="11"/>
  <c r="Y678" i="11"/>
  <c r="Z678" i="11"/>
  <c r="AA678" i="11"/>
  <c r="AB678" i="11"/>
  <c r="AC678" i="11"/>
  <c r="AD678" i="11"/>
  <c r="AE678" i="11"/>
  <c r="AF678" i="11"/>
  <c r="AG678" i="11"/>
  <c r="AH678" i="11"/>
  <c r="AI678" i="11"/>
  <c r="V679" i="11"/>
  <c r="W679" i="11"/>
  <c r="X679" i="11"/>
  <c r="Y679" i="11"/>
  <c r="Z679" i="11"/>
  <c r="AA679" i="11"/>
  <c r="AB679" i="11"/>
  <c r="AC679" i="11"/>
  <c r="AD679" i="11"/>
  <c r="AE679" i="11"/>
  <c r="AF679" i="11"/>
  <c r="AG679" i="11"/>
  <c r="AH679" i="11"/>
  <c r="AI679" i="11"/>
  <c r="V680" i="11"/>
  <c r="W680" i="11"/>
  <c r="X680" i="11"/>
  <c r="Y680" i="11"/>
  <c r="Z680" i="11"/>
  <c r="AA680" i="11"/>
  <c r="AB680" i="11"/>
  <c r="AC680" i="11"/>
  <c r="AD680" i="11"/>
  <c r="AE680" i="11"/>
  <c r="AF680" i="11"/>
  <c r="AG680" i="11"/>
  <c r="AH680" i="11"/>
  <c r="AI680" i="11"/>
  <c r="V681" i="11"/>
  <c r="W681" i="11"/>
  <c r="X681" i="11"/>
  <c r="Y681" i="11"/>
  <c r="Z681" i="11"/>
  <c r="AA681" i="11"/>
  <c r="AB681" i="11"/>
  <c r="AC681" i="11"/>
  <c r="AD681" i="11"/>
  <c r="AE681" i="11"/>
  <c r="AF681" i="11"/>
  <c r="AG681" i="11"/>
  <c r="AH681" i="11"/>
  <c r="AI681" i="11"/>
  <c r="V682" i="11"/>
  <c r="W682" i="11"/>
  <c r="X682" i="11"/>
  <c r="Y682" i="11"/>
  <c r="Z682" i="11"/>
  <c r="AA682" i="11"/>
  <c r="AB682" i="11"/>
  <c r="AC682" i="11"/>
  <c r="AD682" i="11"/>
  <c r="AE682" i="11"/>
  <c r="AF682" i="11"/>
  <c r="AG682" i="11"/>
  <c r="AH682" i="11"/>
  <c r="AI682" i="11"/>
  <c r="V683" i="11"/>
  <c r="W683" i="11"/>
  <c r="X683" i="11"/>
  <c r="Y683" i="11"/>
  <c r="Z683" i="11"/>
  <c r="AA683" i="11"/>
  <c r="AB683" i="11"/>
  <c r="AC683" i="11"/>
  <c r="AD683" i="11"/>
  <c r="AE683" i="11"/>
  <c r="AF683" i="11"/>
  <c r="AG683" i="11"/>
  <c r="AH683" i="11"/>
  <c r="AI683" i="11"/>
  <c r="V684" i="11"/>
  <c r="W684" i="11"/>
  <c r="X684" i="11"/>
  <c r="Y684" i="11"/>
  <c r="Z684" i="11"/>
  <c r="AA684" i="11"/>
  <c r="AB684" i="11"/>
  <c r="AC684" i="11"/>
  <c r="AD684" i="11"/>
  <c r="AE684" i="11"/>
  <c r="AF684" i="11"/>
  <c r="AG684" i="11"/>
  <c r="AH684" i="11"/>
  <c r="AI684" i="11"/>
  <c r="V685" i="11"/>
  <c r="W685" i="11"/>
  <c r="X685" i="11"/>
  <c r="Y685" i="11"/>
  <c r="Z685" i="11"/>
  <c r="AA685" i="11"/>
  <c r="AB685" i="11"/>
  <c r="AC685" i="11"/>
  <c r="AD685" i="11"/>
  <c r="AE685" i="11"/>
  <c r="AF685" i="11"/>
  <c r="AG685" i="11"/>
  <c r="AH685" i="11"/>
  <c r="AI685" i="11"/>
  <c r="V686" i="11"/>
  <c r="W686" i="11"/>
  <c r="X686" i="11"/>
  <c r="Y686" i="11"/>
  <c r="Z686" i="11"/>
  <c r="AA686" i="11"/>
  <c r="AB686" i="11"/>
  <c r="AC686" i="11"/>
  <c r="AD686" i="11"/>
  <c r="AE686" i="11"/>
  <c r="AF686" i="11"/>
  <c r="AG686" i="11"/>
  <c r="AH686" i="11"/>
  <c r="AI686" i="11"/>
  <c r="V687" i="11"/>
  <c r="W687" i="11"/>
  <c r="X687" i="11"/>
  <c r="Y687" i="11"/>
  <c r="Z687" i="11"/>
  <c r="AA687" i="11"/>
  <c r="AB687" i="11"/>
  <c r="AC687" i="11"/>
  <c r="AD687" i="11"/>
  <c r="AE687" i="11"/>
  <c r="AF687" i="11"/>
  <c r="AG687" i="11"/>
  <c r="AH687" i="11"/>
  <c r="AI687" i="11"/>
  <c r="V688" i="11"/>
  <c r="W688" i="11"/>
  <c r="X688" i="11"/>
  <c r="Y688" i="11"/>
  <c r="Z688" i="11"/>
  <c r="AA688" i="11"/>
  <c r="AB688" i="11"/>
  <c r="AC688" i="11"/>
  <c r="AD688" i="11"/>
  <c r="AE688" i="11"/>
  <c r="AF688" i="11"/>
  <c r="AG688" i="11"/>
  <c r="AH688" i="11"/>
  <c r="AI688" i="11"/>
  <c r="V689" i="11"/>
  <c r="W689" i="11"/>
  <c r="X689" i="11"/>
  <c r="Y689" i="11"/>
  <c r="Z689" i="11"/>
  <c r="AA689" i="11"/>
  <c r="AB689" i="11"/>
  <c r="AC689" i="11"/>
  <c r="AD689" i="11"/>
  <c r="AE689" i="11"/>
  <c r="AF689" i="11"/>
  <c r="AG689" i="11"/>
  <c r="AH689" i="11"/>
  <c r="AI689" i="11"/>
  <c r="V690" i="11"/>
  <c r="W690" i="11"/>
  <c r="X690" i="11"/>
  <c r="Y690" i="11"/>
  <c r="Z690" i="11"/>
  <c r="AA690" i="11"/>
  <c r="AB690" i="11"/>
  <c r="AC690" i="11"/>
  <c r="AD690" i="11"/>
  <c r="AE690" i="11"/>
  <c r="AF690" i="11"/>
  <c r="AG690" i="11"/>
  <c r="AH690" i="11"/>
  <c r="AI690" i="11"/>
  <c r="V691" i="11"/>
  <c r="W691" i="11"/>
  <c r="X691" i="11"/>
  <c r="Y691" i="11"/>
  <c r="Z691" i="11"/>
  <c r="AA691" i="11"/>
  <c r="AB691" i="11"/>
  <c r="AC691" i="11"/>
  <c r="AD691" i="11"/>
  <c r="AE691" i="11"/>
  <c r="AF691" i="11"/>
  <c r="AG691" i="11"/>
  <c r="AH691" i="11"/>
  <c r="AI691" i="11"/>
  <c r="V692" i="11"/>
  <c r="W692" i="11"/>
  <c r="X692" i="11"/>
  <c r="Y692" i="11"/>
  <c r="Z692" i="11"/>
  <c r="AA692" i="11"/>
  <c r="AB692" i="11"/>
  <c r="AC692" i="11"/>
  <c r="AD692" i="11"/>
  <c r="AE692" i="11"/>
  <c r="AF692" i="11"/>
  <c r="AG692" i="11"/>
  <c r="AH692" i="11"/>
  <c r="AI692" i="11"/>
  <c r="V693" i="11"/>
  <c r="W693" i="11"/>
  <c r="X693" i="11"/>
  <c r="Y693" i="11"/>
  <c r="Z693" i="11"/>
  <c r="AA693" i="11"/>
  <c r="AB693" i="11"/>
  <c r="AC693" i="11"/>
  <c r="AD693" i="11"/>
  <c r="AE693" i="11"/>
  <c r="AF693" i="11"/>
  <c r="AG693" i="11"/>
  <c r="AH693" i="11"/>
  <c r="AI693" i="11"/>
  <c r="V694" i="11"/>
  <c r="W694" i="11"/>
  <c r="X694" i="11"/>
  <c r="Y694" i="11"/>
  <c r="Z694" i="11"/>
  <c r="AA694" i="11"/>
  <c r="AB694" i="11"/>
  <c r="AC694" i="11"/>
  <c r="AD694" i="11"/>
  <c r="AE694" i="11"/>
  <c r="AF694" i="11"/>
  <c r="AG694" i="11"/>
  <c r="AH694" i="11"/>
  <c r="AI694" i="11"/>
  <c r="V695" i="11"/>
  <c r="W695" i="11"/>
  <c r="X695" i="11"/>
  <c r="Y695" i="11"/>
  <c r="Z695" i="11"/>
  <c r="AA695" i="11"/>
  <c r="AB695" i="11"/>
  <c r="AC695" i="11"/>
  <c r="AD695" i="11"/>
  <c r="AE695" i="11"/>
  <c r="AF695" i="11"/>
  <c r="AG695" i="11"/>
  <c r="AH695" i="11"/>
  <c r="AI695" i="11"/>
  <c r="V696" i="11"/>
  <c r="W696" i="11"/>
  <c r="X696" i="11"/>
  <c r="Y696" i="11"/>
  <c r="Z696" i="11"/>
  <c r="AA696" i="11"/>
  <c r="AB696" i="11"/>
  <c r="AC696" i="11"/>
  <c r="AD696" i="11"/>
  <c r="AE696" i="11"/>
  <c r="AF696" i="11"/>
  <c r="AG696" i="11"/>
  <c r="AH696" i="11"/>
  <c r="AI696" i="11"/>
  <c r="V697" i="11"/>
  <c r="W697" i="11"/>
  <c r="X697" i="11"/>
  <c r="Y697" i="11"/>
  <c r="Z697" i="11"/>
  <c r="AA697" i="11"/>
  <c r="AB697" i="11"/>
  <c r="AC697" i="11"/>
  <c r="AD697" i="11"/>
  <c r="AE697" i="11"/>
  <c r="AF697" i="11"/>
  <c r="AG697" i="11"/>
  <c r="AH697" i="11"/>
  <c r="AI697" i="11"/>
  <c r="V698" i="11"/>
  <c r="W698" i="11"/>
  <c r="X698" i="11"/>
  <c r="Y698" i="11"/>
  <c r="Z698" i="11"/>
  <c r="AA698" i="11"/>
  <c r="AB698" i="11"/>
  <c r="AC698" i="11"/>
  <c r="AD698" i="11"/>
  <c r="AE698" i="11"/>
  <c r="AF698" i="11"/>
  <c r="AG698" i="11"/>
  <c r="AH698" i="11"/>
  <c r="AI698" i="11"/>
  <c r="V699" i="11"/>
  <c r="W699" i="11"/>
  <c r="X699" i="11"/>
  <c r="Y699" i="11"/>
  <c r="Z699" i="11"/>
  <c r="AA699" i="11"/>
  <c r="AB699" i="11"/>
  <c r="AC699" i="11"/>
  <c r="AD699" i="11"/>
  <c r="AE699" i="11"/>
  <c r="AF699" i="11"/>
  <c r="AG699" i="11"/>
  <c r="AH699" i="11"/>
  <c r="AI699" i="11"/>
  <c r="V700" i="11"/>
  <c r="W700" i="11"/>
  <c r="X700" i="11"/>
  <c r="Y700" i="11"/>
  <c r="Z700" i="11"/>
  <c r="AA700" i="11"/>
  <c r="AB700" i="11"/>
  <c r="AC700" i="11"/>
  <c r="AD700" i="11"/>
  <c r="AE700" i="11"/>
  <c r="AF700" i="11"/>
  <c r="AG700" i="11"/>
  <c r="AH700" i="11"/>
  <c r="AI700" i="11"/>
  <c r="V701" i="11"/>
  <c r="W701" i="11"/>
  <c r="X701" i="11"/>
  <c r="Y701" i="11"/>
  <c r="Z701" i="11"/>
  <c r="AA701" i="11"/>
  <c r="AB701" i="11"/>
  <c r="AC701" i="11"/>
  <c r="AD701" i="11"/>
  <c r="AE701" i="11"/>
  <c r="AF701" i="11"/>
  <c r="AG701" i="11"/>
  <c r="AH701" i="11"/>
  <c r="AI701" i="11"/>
  <c r="V702" i="11"/>
  <c r="W702" i="11"/>
  <c r="X702" i="11"/>
  <c r="Y702" i="11"/>
  <c r="Z702" i="11"/>
  <c r="AA702" i="11"/>
  <c r="AB702" i="11"/>
  <c r="AC702" i="11"/>
  <c r="AD702" i="11"/>
  <c r="AE702" i="11"/>
  <c r="AF702" i="11"/>
  <c r="AG702" i="11"/>
  <c r="AH702" i="11"/>
  <c r="AI702" i="11"/>
  <c r="O589" i="11"/>
  <c r="O590" i="11"/>
  <c r="O591" i="11"/>
  <c r="O592" i="11"/>
  <c r="O593" i="11"/>
  <c r="O594" i="11"/>
  <c r="O595" i="11"/>
  <c r="O596" i="11"/>
  <c r="O597" i="11"/>
  <c r="O598" i="11"/>
  <c r="O599" i="11"/>
  <c r="O600" i="11"/>
  <c r="O601" i="11"/>
  <c r="O602" i="11"/>
  <c r="O603" i="11"/>
  <c r="O604" i="11"/>
  <c r="O605" i="11"/>
  <c r="O606" i="11"/>
  <c r="O607" i="11"/>
  <c r="O608" i="11"/>
  <c r="O609" i="11"/>
  <c r="O610" i="11"/>
  <c r="O611" i="11"/>
  <c r="O612" i="11"/>
  <c r="O613" i="11"/>
  <c r="O614" i="11"/>
  <c r="O615" i="11"/>
  <c r="O616" i="11"/>
  <c r="O617" i="11"/>
  <c r="O618" i="11"/>
  <c r="O619" i="11"/>
  <c r="O620" i="11"/>
  <c r="O621" i="11"/>
  <c r="O622" i="11"/>
  <c r="O623" i="11"/>
  <c r="O624" i="11"/>
  <c r="O625" i="11"/>
  <c r="O626" i="11"/>
  <c r="O627" i="11"/>
  <c r="O628" i="11"/>
  <c r="O629" i="11"/>
  <c r="O630" i="11"/>
  <c r="O631" i="11"/>
  <c r="O632" i="11"/>
  <c r="O633" i="11"/>
  <c r="O634" i="11"/>
  <c r="O635" i="11"/>
  <c r="O636" i="11"/>
  <c r="O637" i="11"/>
  <c r="O638" i="11"/>
  <c r="O639" i="11"/>
  <c r="O640" i="11"/>
  <c r="O641" i="11"/>
  <c r="O642" i="11"/>
  <c r="O643" i="11"/>
  <c r="O644" i="11"/>
  <c r="O645" i="11"/>
  <c r="O646" i="11"/>
  <c r="O647" i="11"/>
  <c r="O648" i="11"/>
  <c r="O649" i="11"/>
  <c r="O650" i="11"/>
  <c r="O651" i="11"/>
  <c r="O652" i="11"/>
  <c r="O653" i="11"/>
  <c r="O654" i="11"/>
  <c r="O655" i="11"/>
  <c r="O656" i="11"/>
  <c r="O657" i="11"/>
  <c r="O658" i="11"/>
  <c r="O659" i="11"/>
  <c r="O660" i="11"/>
  <c r="O661" i="11"/>
  <c r="O662" i="11"/>
  <c r="O663" i="11"/>
  <c r="O664" i="11"/>
  <c r="O665" i="11"/>
  <c r="O666" i="11"/>
  <c r="O667" i="11"/>
  <c r="O668" i="11"/>
  <c r="O669" i="11"/>
  <c r="O670" i="11"/>
  <c r="O671" i="11"/>
  <c r="O672" i="11"/>
  <c r="O673" i="11"/>
  <c r="O674" i="11"/>
  <c r="O675" i="11"/>
  <c r="O676" i="11"/>
  <c r="O677" i="11"/>
  <c r="O678" i="11"/>
  <c r="O679" i="11"/>
  <c r="O680" i="11"/>
  <c r="O681" i="11"/>
  <c r="O682" i="11"/>
  <c r="O683" i="11"/>
  <c r="O684" i="11"/>
  <c r="O685" i="11"/>
  <c r="O686" i="11"/>
  <c r="O687" i="11"/>
  <c r="O688" i="11"/>
  <c r="O689" i="11"/>
  <c r="O690" i="11"/>
  <c r="O691" i="11"/>
  <c r="O692" i="11"/>
  <c r="O693" i="11"/>
  <c r="O694" i="11"/>
  <c r="O695" i="11"/>
  <c r="O696" i="11"/>
  <c r="O697" i="11"/>
  <c r="O698" i="11"/>
  <c r="O699" i="11"/>
  <c r="O700" i="11"/>
  <c r="O701" i="11"/>
  <c r="O702" i="11"/>
  <c r="BE589" i="11"/>
  <c r="AW589" i="11"/>
  <c r="AW590" i="11" s="1"/>
  <c r="AW591" i="11" s="1"/>
  <c r="AJ589" i="11"/>
  <c r="AJ590" i="11"/>
  <c r="AJ591" i="11"/>
  <c r="AJ592" i="11"/>
  <c r="AJ593" i="11"/>
  <c r="AJ594" i="11"/>
  <c r="AJ595" i="11"/>
  <c r="AJ596" i="11"/>
  <c r="AJ597" i="11"/>
  <c r="AJ598" i="11"/>
  <c r="AJ599" i="11"/>
  <c r="AJ600" i="11"/>
  <c r="AJ601" i="11"/>
  <c r="AJ602" i="11"/>
  <c r="AJ603" i="11"/>
  <c r="AJ604" i="11"/>
  <c r="AJ605" i="11"/>
  <c r="AJ606" i="11"/>
  <c r="AJ607" i="11"/>
  <c r="AJ608" i="11"/>
  <c r="AJ609" i="11"/>
  <c r="AJ610" i="11"/>
  <c r="AJ611" i="11"/>
  <c r="AJ612" i="11"/>
  <c r="AJ613" i="11"/>
  <c r="AJ614" i="11"/>
  <c r="AJ615" i="11"/>
  <c r="AJ616" i="11"/>
  <c r="AJ617" i="11"/>
  <c r="AJ618" i="11"/>
  <c r="AJ619" i="11"/>
  <c r="AJ620" i="11"/>
  <c r="AJ621" i="11"/>
  <c r="AJ622" i="11"/>
  <c r="AJ623" i="11"/>
  <c r="AJ624" i="11"/>
  <c r="AJ625" i="11"/>
  <c r="AJ626" i="11"/>
  <c r="AJ627" i="11"/>
  <c r="AJ628" i="11"/>
  <c r="AJ629" i="11"/>
  <c r="AJ630" i="11"/>
  <c r="AJ631" i="11"/>
  <c r="AJ632" i="11"/>
  <c r="AJ633" i="11"/>
  <c r="AJ634" i="11"/>
  <c r="AJ635" i="11"/>
  <c r="AJ636" i="11"/>
  <c r="AJ637" i="11"/>
  <c r="AJ638" i="11"/>
  <c r="AJ639" i="11"/>
  <c r="AJ640" i="11"/>
  <c r="AJ641" i="11"/>
  <c r="AJ642" i="11"/>
  <c r="AJ643" i="11"/>
  <c r="AJ644" i="11"/>
  <c r="AJ645" i="11"/>
  <c r="AJ646" i="11"/>
  <c r="AJ647" i="11"/>
  <c r="AJ648" i="11"/>
  <c r="AJ649" i="11"/>
  <c r="AJ650" i="11"/>
  <c r="AJ651" i="11"/>
  <c r="AJ652" i="11"/>
  <c r="AJ653" i="11"/>
  <c r="AJ654" i="11"/>
  <c r="AJ655" i="11"/>
  <c r="AJ656" i="11"/>
  <c r="AJ657" i="11"/>
  <c r="AJ658" i="11"/>
  <c r="AJ659" i="11"/>
  <c r="AJ660" i="11"/>
  <c r="AJ661" i="11"/>
  <c r="AJ662" i="11"/>
  <c r="AJ663" i="11"/>
  <c r="AJ664" i="11"/>
  <c r="AJ665" i="11"/>
  <c r="AJ666" i="11"/>
  <c r="AJ667" i="11"/>
  <c r="AJ668" i="11"/>
  <c r="AJ669" i="11"/>
  <c r="AJ670" i="11"/>
  <c r="AJ671" i="11"/>
  <c r="AJ672" i="11"/>
  <c r="AJ673" i="11"/>
  <c r="AJ674" i="11"/>
  <c r="AJ675" i="11"/>
  <c r="AJ676" i="11"/>
  <c r="AJ677" i="11"/>
  <c r="AJ678" i="11"/>
  <c r="AJ679" i="11"/>
  <c r="AJ680" i="11"/>
  <c r="AJ681" i="11"/>
  <c r="AJ682" i="11"/>
  <c r="AJ683" i="11"/>
  <c r="AJ684" i="11"/>
  <c r="AJ685" i="11"/>
  <c r="AJ686" i="11"/>
  <c r="AJ687" i="11"/>
  <c r="AJ688" i="11"/>
  <c r="AJ689" i="11"/>
  <c r="AJ690" i="11"/>
  <c r="AJ691" i="11"/>
  <c r="AJ692" i="11"/>
  <c r="AJ693" i="11"/>
  <c r="AJ694" i="11"/>
  <c r="AJ695" i="11"/>
  <c r="AJ696" i="11"/>
  <c r="AJ697" i="11"/>
  <c r="AJ698" i="11"/>
  <c r="AJ699" i="11"/>
  <c r="AJ700" i="11"/>
  <c r="AJ701" i="11"/>
  <c r="AJ702" i="11"/>
  <c r="AK589" i="11"/>
  <c r="AK590" i="11"/>
  <c r="AK591" i="11"/>
  <c r="AK592" i="11"/>
  <c r="AK593" i="11"/>
  <c r="AK594" i="11"/>
  <c r="AK595" i="11"/>
  <c r="AK596" i="11"/>
  <c r="AK597" i="11"/>
  <c r="AK598" i="11"/>
  <c r="AK599" i="11"/>
  <c r="AK600" i="11"/>
  <c r="AK601" i="11"/>
  <c r="AK602" i="11"/>
  <c r="AK603" i="11"/>
  <c r="AK604" i="11"/>
  <c r="AK605" i="11"/>
  <c r="AK606" i="11"/>
  <c r="AK607" i="11"/>
  <c r="AK608" i="11"/>
  <c r="AK609" i="11"/>
  <c r="AK610" i="11"/>
  <c r="AK611" i="11"/>
  <c r="AK612" i="11"/>
  <c r="AK613" i="11"/>
  <c r="AK614" i="11"/>
  <c r="AK615" i="11"/>
  <c r="AK616" i="11"/>
  <c r="AK617" i="11"/>
  <c r="AK618" i="11"/>
  <c r="AK619" i="11"/>
  <c r="AK620" i="11"/>
  <c r="AK621" i="11"/>
  <c r="AK622" i="11"/>
  <c r="AK623" i="11"/>
  <c r="AK624" i="11"/>
  <c r="AK625" i="11"/>
  <c r="AK626" i="11"/>
  <c r="AK627" i="11"/>
  <c r="AK628" i="11"/>
  <c r="AK629" i="11"/>
  <c r="AK630" i="11"/>
  <c r="AK631" i="11"/>
  <c r="AK632" i="11"/>
  <c r="AK633" i="11"/>
  <c r="AK634" i="11"/>
  <c r="AK635" i="11"/>
  <c r="AK636" i="11"/>
  <c r="AK637" i="11"/>
  <c r="AK638" i="11"/>
  <c r="AK639" i="11"/>
  <c r="AK640" i="11"/>
  <c r="AK641" i="11"/>
  <c r="AK642" i="11"/>
  <c r="AK643" i="11"/>
  <c r="AK644" i="11"/>
  <c r="AK645" i="11"/>
  <c r="AK646" i="11"/>
  <c r="AK647" i="11"/>
  <c r="AK648" i="11"/>
  <c r="AK649" i="11"/>
  <c r="AK650" i="11"/>
  <c r="AK651" i="11"/>
  <c r="AK652" i="11"/>
  <c r="AK653" i="11"/>
  <c r="AK654" i="11"/>
  <c r="AK655" i="11"/>
  <c r="AK656" i="11"/>
  <c r="AK657" i="11"/>
  <c r="AK658" i="11"/>
  <c r="AK659" i="11"/>
  <c r="AK660" i="11"/>
  <c r="AK661" i="11"/>
  <c r="AK662" i="11"/>
  <c r="AK663" i="11"/>
  <c r="AK664" i="11"/>
  <c r="AK665" i="11"/>
  <c r="AK666" i="11"/>
  <c r="AK667" i="11"/>
  <c r="AK668" i="11"/>
  <c r="AK669" i="11"/>
  <c r="AK670" i="11"/>
  <c r="AK671" i="11"/>
  <c r="AK672" i="11"/>
  <c r="AK673" i="11"/>
  <c r="AK674" i="11"/>
  <c r="AK675" i="11"/>
  <c r="AK676" i="11"/>
  <c r="AK677" i="11"/>
  <c r="AK678" i="11"/>
  <c r="AK679" i="11"/>
  <c r="AK680" i="11"/>
  <c r="AK681" i="11"/>
  <c r="AK682" i="11"/>
  <c r="AK683" i="11"/>
  <c r="AK684" i="11"/>
  <c r="AK685" i="11"/>
  <c r="AK686" i="11"/>
  <c r="AK687" i="11"/>
  <c r="AK688" i="11"/>
  <c r="AK689" i="11"/>
  <c r="AK690" i="11"/>
  <c r="AK691" i="11"/>
  <c r="AK692" i="11"/>
  <c r="AK693" i="11"/>
  <c r="AK694" i="11"/>
  <c r="AK695" i="11"/>
  <c r="AK696" i="11"/>
  <c r="AK697" i="11"/>
  <c r="AK698" i="11"/>
  <c r="AK699" i="11"/>
  <c r="AK700" i="11"/>
  <c r="AK701" i="11"/>
  <c r="AK702" i="11"/>
  <c r="AL589" i="11"/>
  <c r="AL590" i="11"/>
  <c r="AL591" i="11"/>
  <c r="AL592" i="11"/>
  <c r="AL593" i="11"/>
  <c r="AL594" i="11"/>
  <c r="AL595" i="11"/>
  <c r="AL596" i="11"/>
  <c r="AL597" i="11"/>
  <c r="AL598" i="11"/>
  <c r="AL599" i="11"/>
  <c r="AL600" i="11"/>
  <c r="AL601" i="11"/>
  <c r="AL602" i="11"/>
  <c r="AL603" i="11"/>
  <c r="AL604" i="11"/>
  <c r="AL605" i="11"/>
  <c r="AL606" i="11"/>
  <c r="AL607" i="11"/>
  <c r="AL608" i="11"/>
  <c r="AL609" i="11"/>
  <c r="AL610" i="11"/>
  <c r="AL611" i="11"/>
  <c r="AL612" i="11"/>
  <c r="AL613" i="11"/>
  <c r="AL614" i="11"/>
  <c r="AL615" i="11"/>
  <c r="AL616" i="11"/>
  <c r="AL617" i="11"/>
  <c r="AL618" i="11"/>
  <c r="AL619" i="11"/>
  <c r="AL620" i="11"/>
  <c r="AL621" i="11"/>
  <c r="AL622" i="11"/>
  <c r="AL623" i="11"/>
  <c r="AL624" i="11"/>
  <c r="AL625" i="11"/>
  <c r="AL626" i="11"/>
  <c r="AL627" i="11"/>
  <c r="AL628" i="11"/>
  <c r="AL629" i="11"/>
  <c r="AL630" i="11"/>
  <c r="AL631" i="11"/>
  <c r="AL632" i="11"/>
  <c r="AL633" i="11"/>
  <c r="AL634" i="11"/>
  <c r="AL635" i="11"/>
  <c r="AL636" i="11"/>
  <c r="AL637" i="11"/>
  <c r="AL638" i="11"/>
  <c r="AL639" i="11"/>
  <c r="AL640" i="11"/>
  <c r="AL641" i="11"/>
  <c r="AL642" i="11"/>
  <c r="AL643" i="11"/>
  <c r="AL644" i="11"/>
  <c r="AL645" i="11"/>
  <c r="AL646" i="11"/>
  <c r="AL647" i="11"/>
  <c r="AL648" i="11"/>
  <c r="AL649" i="11"/>
  <c r="AL650" i="11"/>
  <c r="AL651" i="11"/>
  <c r="AL652" i="11"/>
  <c r="AL653" i="11"/>
  <c r="AL654" i="11"/>
  <c r="AL655" i="11"/>
  <c r="AL656" i="11"/>
  <c r="AL657" i="11"/>
  <c r="AL658" i="11"/>
  <c r="AL659" i="11"/>
  <c r="AL660" i="11"/>
  <c r="AL661" i="11"/>
  <c r="AL662" i="11"/>
  <c r="AL663" i="11"/>
  <c r="AL664" i="11"/>
  <c r="AL665" i="11"/>
  <c r="AL666" i="11"/>
  <c r="AL667" i="11"/>
  <c r="AL668" i="11"/>
  <c r="AL669" i="11"/>
  <c r="AL670" i="11"/>
  <c r="AL671" i="11"/>
  <c r="AL672" i="11"/>
  <c r="AL673" i="11"/>
  <c r="AL674" i="11"/>
  <c r="AL675" i="11"/>
  <c r="AL676" i="11"/>
  <c r="AL677" i="11"/>
  <c r="AL678" i="11"/>
  <c r="AL679" i="11"/>
  <c r="AL680" i="11"/>
  <c r="AL681" i="11"/>
  <c r="AL682" i="11"/>
  <c r="AL683" i="11"/>
  <c r="AL684" i="11"/>
  <c r="AL685" i="11"/>
  <c r="AL686" i="11"/>
  <c r="AL687" i="11"/>
  <c r="AL688" i="11"/>
  <c r="AL689" i="11"/>
  <c r="AL690" i="11"/>
  <c r="AL691" i="11"/>
  <c r="AL692" i="11"/>
  <c r="AL693" i="11"/>
  <c r="AL694" i="11"/>
  <c r="AL695" i="11"/>
  <c r="AL696" i="11"/>
  <c r="AL697" i="11"/>
  <c r="AL698" i="11"/>
  <c r="AL699" i="11"/>
  <c r="AL700" i="11"/>
  <c r="AL701" i="11"/>
  <c r="AL702" i="11"/>
  <c r="AM589" i="11"/>
  <c r="AM590" i="11"/>
  <c r="AM591" i="11"/>
  <c r="AM592" i="11"/>
  <c r="AM593" i="11"/>
  <c r="AM594" i="11"/>
  <c r="AM595" i="11"/>
  <c r="AM596" i="11"/>
  <c r="AM597" i="11"/>
  <c r="AM598" i="11"/>
  <c r="AM599" i="11"/>
  <c r="AM600" i="11"/>
  <c r="AM601" i="11"/>
  <c r="AM602" i="11"/>
  <c r="AM603" i="11"/>
  <c r="AM604" i="11"/>
  <c r="AM605" i="11"/>
  <c r="AM606" i="11"/>
  <c r="AM607" i="11"/>
  <c r="AM608" i="11"/>
  <c r="AM609" i="11"/>
  <c r="AM610" i="11"/>
  <c r="AM611" i="11"/>
  <c r="AM612" i="11"/>
  <c r="AM613" i="11"/>
  <c r="AM614" i="11"/>
  <c r="AM615" i="11"/>
  <c r="AM616" i="11"/>
  <c r="AM617" i="11"/>
  <c r="AM618" i="11"/>
  <c r="AM619" i="11"/>
  <c r="AM620" i="11"/>
  <c r="AM621" i="11"/>
  <c r="AM622" i="11"/>
  <c r="AM623" i="11"/>
  <c r="AM624" i="11"/>
  <c r="AM625" i="11"/>
  <c r="AM626" i="11"/>
  <c r="AM627" i="11"/>
  <c r="AM628" i="11"/>
  <c r="AM629" i="11"/>
  <c r="AM630" i="11"/>
  <c r="AM631" i="11"/>
  <c r="AM632" i="11"/>
  <c r="AM633" i="11"/>
  <c r="AM634" i="11"/>
  <c r="AM635" i="11"/>
  <c r="AM636" i="11"/>
  <c r="AM637" i="11"/>
  <c r="AM638" i="11"/>
  <c r="AM639" i="11"/>
  <c r="AM640" i="11"/>
  <c r="AM641" i="11"/>
  <c r="AM642" i="11"/>
  <c r="AM643" i="11"/>
  <c r="AM644" i="11"/>
  <c r="AM645" i="11"/>
  <c r="AM646" i="11"/>
  <c r="AM647" i="11"/>
  <c r="AM648" i="11"/>
  <c r="AM649" i="11"/>
  <c r="AM650" i="11"/>
  <c r="AM651" i="11"/>
  <c r="AM652" i="11"/>
  <c r="AM653" i="11"/>
  <c r="AM654" i="11"/>
  <c r="AM655" i="11"/>
  <c r="AM656" i="11"/>
  <c r="AM657" i="11"/>
  <c r="AM658" i="11"/>
  <c r="AM659" i="11"/>
  <c r="AM660" i="11"/>
  <c r="AM661" i="11"/>
  <c r="AM662" i="11"/>
  <c r="AM663" i="11"/>
  <c r="AM664" i="11"/>
  <c r="AM665" i="11"/>
  <c r="AM666" i="11"/>
  <c r="AM667" i="11"/>
  <c r="AM668" i="11"/>
  <c r="AM669" i="11"/>
  <c r="AM670" i="11"/>
  <c r="AM671" i="11"/>
  <c r="AM672" i="11"/>
  <c r="AM673" i="11"/>
  <c r="AM674" i="11"/>
  <c r="AM675" i="11"/>
  <c r="AM676" i="11"/>
  <c r="AM677" i="11"/>
  <c r="AM678" i="11"/>
  <c r="AM679" i="11"/>
  <c r="AM680" i="11"/>
  <c r="AM681" i="11"/>
  <c r="AM682" i="11"/>
  <c r="AM683" i="11"/>
  <c r="AM684" i="11"/>
  <c r="AM685" i="11"/>
  <c r="AM686" i="11"/>
  <c r="AM687" i="11"/>
  <c r="AM688" i="11"/>
  <c r="AM689" i="11"/>
  <c r="AM690" i="11"/>
  <c r="AM691" i="11"/>
  <c r="AM692" i="11"/>
  <c r="AM693" i="11"/>
  <c r="AM694" i="11"/>
  <c r="AM695" i="11"/>
  <c r="AM696" i="11"/>
  <c r="AM697" i="11"/>
  <c r="AM698" i="11"/>
  <c r="AM699" i="11"/>
  <c r="AM700" i="11"/>
  <c r="AM701" i="11"/>
  <c r="AM702" i="11"/>
  <c r="AN589" i="11"/>
  <c r="AN590" i="11"/>
  <c r="AN591" i="11"/>
  <c r="AN592" i="11"/>
  <c r="AN593" i="11"/>
  <c r="AN594" i="11"/>
  <c r="AN595" i="11"/>
  <c r="AN596" i="11"/>
  <c r="AN597" i="11"/>
  <c r="AN598" i="11"/>
  <c r="AN599" i="11"/>
  <c r="AN600" i="11"/>
  <c r="AN601" i="11"/>
  <c r="AN602" i="11"/>
  <c r="AN603" i="11"/>
  <c r="AN604" i="11"/>
  <c r="AN605" i="11"/>
  <c r="AN606" i="11"/>
  <c r="AN607" i="11"/>
  <c r="AN608" i="11"/>
  <c r="AN609" i="11"/>
  <c r="AN610" i="11"/>
  <c r="AN611" i="11"/>
  <c r="AN612" i="11"/>
  <c r="AN613" i="11"/>
  <c r="AN614" i="11"/>
  <c r="AN615" i="11"/>
  <c r="AN616" i="11"/>
  <c r="AN617" i="11"/>
  <c r="AN618" i="11"/>
  <c r="AN619" i="11"/>
  <c r="AN620" i="11"/>
  <c r="AN621" i="11"/>
  <c r="AN622" i="11"/>
  <c r="AN623" i="11"/>
  <c r="AN624" i="11"/>
  <c r="AN625" i="11"/>
  <c r="AN626" i="11"/>
  <c r="AN627" i="11"/>
  <c r="AN628" i="11"/>
  <c r="AN629" i="11"/>
  <c r="AN630" i="11"/>
  <c r="AN631" i="11"/>
  <c r="AN632" i="11"/>
  <c r="AN633" i="11"/>
  <c r="AN634" i="11"/>
  <c r="AN635" i="11"/>
  <c r="AN636" i="11"/>
  <c r="AN637" i="11"/>
  <c r="AN638" i="11"/>
  <c r="AN639" i="11"/>
  <c r="AN640" i="11"/>
  <c r="AN641" i="11"/>
  <c r="AN642" i="11"/>
  <c r="AN643" i="11"/>
  <c r="AN644" i="11"/>
  <c r="AN645" i="11"/>
  <c r="AN646" i="11"/>
  <c r="AN647" i="11"/>
  <c r="AN648" i="11"/>
  <c r="AN649" i="11"/>
  <c r="AN650" i="11"/>
  <c r="AN651" i="11"/>
  <c r="AN652" i="11"/>
  <c r="AN653" i="11"/>
  <c r="AN654" i="11"/>
  <c r="AN655" i="11"/>
  <c r="AN656" i="11"/>
  <c r="AN657" i="11"/>
  <c r="AN658" i="11"/>
  <c r="AN659" i="11"/>
  <c r="AN660" i="11"/>
  <c r="AN661" i="11"/>
  <c r="AN662" i="11"/>
  <c r="AN663" i="11"/>
  <c r="AN664" i="11"/>
  <c r="AN665" i="11"/>
  <c r="AN666" i="11"/>
  <c r="AN667" i="11"/>
  <c r="AN668" i="11"/>
  <c r="AN669" i="11"/>
  <c r="AN670" i="11"/>
  <c r="AN671" i="11"/>
  <c r="AN672" i="11"/>
  <c r="AN673" i="11"/>
  <c r="AN674" i="11"/>
  <c r="AN675" i="11"/>
  <c r="AN676" i="11"/>
  <c r="AN677" i="11"/>
  <c r="AN678" i="11"/>
  <c r="AN679" i="11"/>
  <c r="AN680" i="11"/>
  <c r="AN681" i="11"/>
  <c r="AN682" i="11"/>
  <c r="AN683" i="11"/>
  <c r="AN684" i="11"/>
  <c r="AN685" i="11"/>
  <c r="AN686" i="11"/>
  <c r="AN687" i="11"/>
  <c r="AN688" i="11"/>
  <c r="AN689" i="11"/>
  <c r="AN690" i="11"/>
  <c r="AN691" i="11"/>
  <c r="AN692" i="11"/>
  <c r="AN693" i="11"/>
  <c r="AN694" i="11"/>
  <c r="AN695" i="11"/>
  <c r="AN696" i="11"/>
  <c r="AN697" i="11"/>
  <c r="AN698" i="11"/>
  <c r="AN699" i="11"/>
  <c r="AN700" i="11"/>
  <c r="AN701" i="11"/>
  <c r="AN702" i="11"/>
  <c r="AO589" i="11"/>
  <c r="BA589" i="11" s="1"/>
  <c r="AO590" i="11"/>
  <c r="BA590" i="11" s="1"/>
  <c r="BA591" i="11" s="1"/>
  <c r="BA592" i="11" s="1"/>
  <c r="BA593" i="11" s="1"/>
  <c r="BA594" i="11" s="1"/>
  <c r="AO591" i="11"/>
  <c r="AO592" i="11"/>
  <c r="AO593" i="11"/>
  <c r="AO594" i="11"/>
  <c r="AO595" i="11"/>
  <c r="AO596" i="11"/>
  <c r="AO597" i="11"/>
  <c r="AO598" i="11"/>
  <c r="AO599" i="11"/>
  <c r="AO600" i="11"/>
  <c r="AO601" i="11"/>
  <c r="AO602" i="11"/>
  <c r="AO603" i="11"/>
  <c r="AO604" i="11"/>
  <c r="AO605" i="11"/>
  <c r="AO606" i="11"/>
  <c r="AO607" i="11"/>
  <c r="AO608" i="11"/>
  <c r="AO609" i="11"/>
  <c r="AO610" i="11"/>
  <c r="AO611" i="11"/>
  <c r="AO612" i="11"/>
  <c r="AO613" i="11"/>
  <c r="AO614" i="11"/>
  <c r="AO615" i="11"/>
  <c r="AO616" i="11"/>
  <c r="AO617" i="11"/>
  <c r="AO618" i="11"/>
  <c r="AO619" i="11"/>
  <c r="AO620" i="11"/>
  <c r="AO621" i="11"/>
  <c r="AO622" i="11"/>
  <c r="AO623" i="11"/>
  <c r="AO624" i="11"/>
  <c r="AO625" i="11"/>
  <c r="AO626" i="11"/>
  <c r="AO627" i="11"/>
  <c r="AO628" i="11"/>
  <c r="AO629" i="11"/>
  <c r="AO630" i="11"/>
  <c r="AO631" i="11"/>
  <c r="AO632" i="11"/>
  <c r="AO633" i="11"/>
  <c r="AO634" i="11"/>
  <c r="AO635" i="11"/>
  <c r="AO636" i="11"/>
  <c r="AO637" i="11"/>
  <c r="AO638" i="11"/>
  <c r="AO639" i="11"/>
  <c r="AO640" i="11"/>
  <c r="AO641" i="11"/>
  <c r="AO642" i="11"/>
  <c r="AO643" i="11"/>
  <c r="AO644" i="11"/>
  <c r="AO645" i="11"/>
  <c r="AO646" i="11"/>
  <c r="AO647" i="11"/>
  <c r="AO648" i="11"/>
  <c r="AO649" i="11"/>
  <c r="AO650" i="11"/>
  <c r="AO651" i="11"/>
  <c r="AO652" i="11"/>
  <c r="AO653" i="11"/>
  <c r="AO654" i="11"/>
  <c r="AO655" i="11"/>
  <c r="AO656" i="11"/>
  <c r="AO657" i="11"/>
  <c r="AO658" i="11"/>
  <c r="AO659" i="11"/>
  <c r="AO660" i="11"/>
  <c r="AO661" i="11"/>
  <c r="AO662" i="11"/>
  <c r="AO663" i="11"/>
  <c r="AO664" i="11"/>
  <c r="AO665" i="11"/>
  <c r="AO666" i="11"/>
  <c r="AO667" i="11"/>
  <c r="AO668" i="11"/>
  <c r="AO669" i="11"/>
  <c r="AO670" i="11"/>
  <c r="AO671" i="11"/>
  <c r="AO672" i="11"/>
  <c r="AO673" i="11"/>
  <c r="AO674" i="11"/>
  <c r="AO675" i="11"/>
  <c r="AO676" i="11"/>
  <c r="AO677" i="11"/>
  <c r="AO678" i="11"/>
  <c r="AO679" i="11"/>
  <c r="AO680" i="11"/>
  <c r="AO681" i="11"/>
  <c r="AO682" i="11"/>
  <c r="AO683" i="11"/>
  <c r="AO684" i="11"/>
  <c r="AO685" i="11"/>
  <c r="AO686" i="11"/>
  <c r="AO687" i="11"/>
  <c r="AO688" i="11"/>
  <c r="AO689" i="11"/>
  <c r="AO690" i="11"/>
  <c r="AO691" i="11"/>
  <c r="AO692" i="11"/>
  <c r="AO693" i="11"/>
  <c r="AO694" i="11"/>
  <c r="AO695" i="11"/>
  <c r="AO696" i="11"/>
  <c r="AO697" i="11"/>
  <c r="AO698" i="11"/>
  <c r="AO699" i="11"/>
  <c r="AO700" i="11"/>
  <c r="AO701" i="11"/>
  <c r="AO702" i="11"/>
  <c r="AX589" i="11" l="1"/>
  <c r="AX590" i="11" s="1"/>
  <c r="AX591" i="11" s="1"/>
  <c r="AX592" i="11" s="1"/>
  <c r="AX593" i="11" s="1"/>
  <c r="AX594" i="11" s="1"/>
  <c r="AX595" i="11" s="1"/>
  <c r="AX596" i="11" s="1"/>
  <c r="AX597" i="11" s="1"/>
  <c r="AX598" i="11" s="1"/>
  <c r="AX599" i="11" s="1"/>
  <c r="AX600" i="11" s="1"/>
  <c r="AX601" i="11" s="1"/>
  <c r="AX602" i="11" s="1"/>
  <c r="AX603" i="11" s="1"/>
  <c r="AX604" i="11" s="1"/>
  <c r="AX605" i="11" s="1"/>
  <c r="AX606" i="11" s="1"/>
  <c r="AX607" i="11" s="1"/>
  <c r="AX608" i="11" s="1"/>
  <c r="AX609" i="11" s="1"/>
  <c r="AX610" i="11" s="1"/>
  <c r="AX611" i="11" s="1"/>
  <c r="AX612" i="11" s="1"/>
  <c r="AX613" i="11" s="1"/>
  <c r="AX614" i="11" s="1"/>
  <c r="AX615" i="11" s="1"/>
  <c r="AX616" i="11" s="1"/>
  <c r="AX617" i="11" s="1"/>
  <c r="AX618" i="11" s="1"/>
  <c r="AX619" i="11" s="1"/>
  <c r="AX620" i="11" s="1"/>
  <c r="AX621" i="11" s="1"/>
  <c r="AX622" i="11" s="1"/>
  <c r="AX623" i="11" s="1"/>
  <c r="AX624" i="11" s="1"/>
  <c r="AX625" i="11" s="1"/>
  <c r="AX626" i="11" s="1"/>
  <c r="AX627" i="11" s="1"/>
  <c r="AX628" i="11" s="1"/>
  <c r="AX629" i="11" s="1"/>
  <c r="AX630" i="11" s="1"/>
  <c r="AX631" i="11" s="1"/>
  <c r="AX632" i="11" s="1"/>
  <c r="AX633" i="11" s="1"/>
  <c r="AX634" i="11" s="1"/>
  <c r="AX635" i="11" s="1"/>
  <c r="AX636" i="11" s="1"/>
  <c r="AX637" i="11" s="1"/>
  <c r="AX638" i="11" s="1"/>
  <c r="AX639" i="11" s="1"/>
  <c r="AX640" i="11" s="1"/>
  <c r="AX641" i="11" s="1"/>
  <c r="AX642" i="11" s="1"/>
  <c r="AX643" i="11" s="1"/>
  <c r="AX644" i="11" s="1"/>
  <c r="AX645" i="11" s="1"/>
  <c r="AX646" i="11" s="1"/>
  <c r="AX647" i="11" s="1"/>
  <c r="AX648" i="11" s="1"/>
  <c r="AX649" i="11" s="1"/>
  <c r="AX650" i="11" s="1"/>
  <c r="AX651" i="11" s="1"/>
  <c r="AX652" i="11" s="1"/>
  <c r="AX653" i="11" s="1"/>
  <c r="AX654" i="11" s="1"/>
  <c r="AX655" i="11" s="1"/>
  <c r="AX656" i="11" s="1"/>
  <c r="AX657" i="11" s="1"/>
  <c r="AX658" i="11" s="1"/>
  <c r="AX659" i="11" s="1"/>
  <c r="AX660" i="11" s="1"/>
  <c r="AX661" i="11" s="1"/>
  <c r="AX662" i="11" s="1"/>
  <c r="AX663" i="11" s="1"/>
  <c r="AX664" i="11" s="1"/>
  <c r="AX665" i="11" s="1"/>
  <c r="AX666" i="11" s="1"/>
  <c r="AX667" i="11" s="1"/>
  <c r="AX668" i="11" s="1"/>
  <c r="AX669" i="11" s="1"/>
  <c r="AX670" i="11" s="1"/>
  <c r="AX671" i="11" s="1"/>
  <c r="AX672" i="11" s="1"/>
  <c r="AX673" i="11" s="1"/>
  <c r="AX674" i="11" s="1"/>
  <c r="AX675" i="11" s="1"/>
  <c r="AX676" i="11" s="1"/>
  <c r="AX677" i="11" s="1"/>
  <c r="AX678" i="11" s="1"/>
  <c r="AX679" i="11" s="1"/>
  <c r="AX680" i="11" s="1"/>
  <c r="AX681" i="11" s="1"/>
  <c r="AX682" i="11" s="1"/>
  <c r="AX683" i="11" s="1"/>
  <c r="AX684" i="11" s="1"/>
  <c r="AX685" i="11" s="1"/>
  <c r="AX686" i="11" s="1"/>
  <c r="AX687" i="11" s="1"/>
  <c r="AX688" i="11" s="1"/>
  <c r="AX689" i="11" s="1"/>
  <c r="AX690" i="11" s="1"/>
  <c r="AX691" i="11" s="1"/>
  <c r="AX692" i="11" s="1"/>
  <c r="AX693" i="11" s="1"/>
  <c r="AX694" i="11" s="1"/>
  <c r="AX695" i="11" s="1"/>
  <c r="AX696" i="11" s="1"/>
  <c r="AX697" i="11" s="1"/>
  <c r="AX698" i="11" s="1"/>
  <c r="AX699" i="11" s="1"/>
  <c r="AX700" i="11" s="1"/>
  <c r="AX701" i="11" s="1"/>
  <c r="AX702" i="11" s="1"/>
  <c r="BA595" i="11"/>
  <c r="BA596" i="11" s="1"/>
  <c r="BA597" i="11" s="1"/>
  <c r="BA598" i="11" s="1"/>
  <c r="BA599" i="11" s="1"/>
  <c r="BA600" i="11" s="1"/>
  <c r="BA601" i="11" s="1"/>
  <c r="BA602" i="11" s="1"/>
  <c r="BA603" i="11" s="1"/>
  <c r="BA604" i="11" s="1"/>
  <c r="BA605" i="11" s="1"/>
  <c r="BA606" i="11" s="1"/>
  <c r="BA607" i="11" s="1"/>
  <c r="BA608" i="11" s="1"/>
  <c r="BA609" i="11" s="1"/>
  <c r="BA610" i="11" s="1"/>
  <c r="BA611" i="11" s="1"/>
  <c r="BA612" i="11" s="1"/>
  <c r="BA613" i="11" s="1"/>
  <c r="BA614" i="11" s="1"/>
  <c r="BA615" i="11" s="1"/>
  <c r="BA616" i="11" s="1"/>
  <c r="BA617" i="11" s="1"/>
  <c r="BA618" i="11" s="1"/>
  <c r="BA619" i="11" s="1"/>
  <c r="BA620" i="11" s="1"/>
  <c r="BA621" i="11" s="1"/>
  <c r="BA622" i="11" s="1"/>
  <c r="BA623" i="11" s="1"/>
  <c r="BA624" i="11" s="1"/>
  <c r="BA625" i="11" s="1"/>
  <c r="BA626" i="11" s="1"/>
  <c r="BA627" i="11" s="1"/>
  <c r="BA628" i="11" s="1"/>
  <c r="BA629" i="11" s="1"/>
  <c r="BA630" i="11" s="1"/>
  <c r="BA631" i="11" s="1"/>
  <c r="BA632" i="11" s="1"/>
  <c r="BA633" i="11" s="1"/>
  <c r="BA634" i="11" s="1"/>
  <c r="BA635" i="11" s="1"/>
  <c r="BA636" i="11" s="1"/>
  <c r="BA637" i="11" s="1"/>
  <c r="BA638" i="11" s="1"/>
  <c r="BA639" i="11" s="1"/>
  <c r="BA640" i="11" s="1"/>
  <c r="BA641" i="11" s="1"/>
  <c r="BA642" i="11" s="1"/>
  <c r="BA643" i="11" s="1"/>
  <c r="BA644" i="11" s="1"/>
  <c r="BA645" i="11" s="1"/>
  <c r="BA646" i="11" s="1"/>
  <c r="BA647" i="11" s="1"/>
  <c r="BA648" i="11" s="1"/>
  <c r="BA649" i="11" s="1"/>
  <c r="BA650" i="11" s="1"/>
  <c r="BA651" i="11" s="1"/>
  <c r="BA652" i="11" s="1"/>
  <c r="BA653" i="11" s="1"/>
  <c r="BA654" i="11" s="1"/>
  <c r="BA655" i="11" s="1"/>
  <c r="BA656" i="11" s="1"/>
  <c r="BA657" i="11" s="1"/>
  <c r="BA658" i="11" s="1"/>
  <c r="BA659" i="11" s="1"/>
  <c r="BA660" i="11" s="1"/>
  <c r="BA661" i="11" s="1"/>
  <c r="BA662" i="11" s="1"/>
  <c r="BA663" i="11" s="1"/>
  <c r="BA664" i="11" s="1"/>
  <c r="BA665" i="11" s="1"/>
  <c r="BA666" i="11" s="1"/>
  <c r="BA667" i="11" s="1"/>
  <c r="BA668" i="11" s="1"/>
  <c r="BA669" i="11" s="1"/>
  <c r="BA670" i="11" s="1"/>
  <c r="BA671" i="11" s="1"/>
  <c r="BA672" i="11" s="1"/>
  <c r="BA673" i="11" s="1"/>
  <c r="BA674" i="11" s="1"/>
  <c r="BA675" i="11" s="1"/>
  <c r="BA676" i="11" s="1"/>
  <c r="BA677" i="11" s="1"/>
  <c r="BA678" i="11" s="1"/>
  <c r="BA679" i="11" s="1"/>
  <c r="BA680" i="11" s="1"/>
  <c r="BA681" i="11" s="1"/>
  <c r="BA682" i="11" s="1"/>
  <c r="BA683" i="11" s="1"/>
  <c r="BA684" i="11" s="1"/>
  <c r="BA685" i="11" s="1"/>
  <c r="BA686" i="11" s="1"/>
  <c r="BA687" i="11" s="1"/>
  <c r="BA688" i="11" s="1"/>
  <c r="BA689" i="11" s="1"/>
  <c r="BA690" i="11" s="1"/>
  <c r="BA691" i="11" s="1"/>
  <c r="BA692" i="11" s="1"/>
  <c r="BA693" i="11" s="1"/>
  <c r="BA694" i="11" s="1"/>
  <c r="BA695" i="11" s="1"/>
  <c r="BA696" i="11" s="1"/>
  <c r="BA697" i="11" s="1"/>
  <c r="BA698" i="11" s="1"/>
  <c r="BA699" i="11" s="1"/>
  <c r="BA700" i="11" s="1"/>
  <c r="BA701" i="11" s="1"/>
  <c r="BA702" i="11" s="1"/>
  <c r="BL589" i="11"/>
  <c r="BL590" i="11" s="1"/>
  <c r="BL591" i="11" s="1"/>
  <c r="BL592" i="11" s="1"/>
  <c r="BL593" i="11" s="1"/>
  <c r="BL594" i="11" s="1"/>
  <c r="BL595" i="11" s="1"/>
  <c r="BL596" i="11" s="1"/>
  <c r="BL597" i="11" s="1"/>
  <c r="BL598" i="11" s="1"/>
  <c r="BL599" i="11" s="1"/>
  <c r="BL600" i="11" s="1"/>
  <c r="BL601" i="11" s="1"/>
  <c r="BL602" i="11" s="1"/>
  <c r="BL603" i="11" s="1"/>
  <c r="BL604" i="11" s="1"/>
  <c r="BL605" i="11" s="1"/>
  <c r="BL606" i="11" s="1"/>
  <c r="BL607" i="11" s="1"/>
  <c r="BL608" i="11" s="1"/>
  <c r="BL609" i="11" s="1"/>
  <c r="BL610" i="11" s="1"/>
  <c r="BL611" i="11" s="1"/>
  <c r="BL612" i="11" s="1"/>
  <c r="BL613" i="11" s="1"/>
  <c r="BL614" i="11" s="1"/>
  <c r="BL615" i="11" s="1"/>
  <c r="BL616" i="11" s="1"/>
  <c r="BL617" i="11" s="1"/>
  <c r="BL618" i="11" s="1"/>
  <c r="BL619" i="11" s="1"/>
  <c r="BL620" i="11" s="1"/>
  <c r="BL621" i="11" s="1"/>
  <c r="BL622" i="11" s="1"/>
  <c r="BL623" i="11" s="1"/>
  <c r="BL624" i="11" s="1"/>
  <c r="BL625" i="11" s="1"/>
  <c r="BL626" i="11" s="1"/>
  <c r="BL627" i="11" s="1"/>
  <c r="BL628" i="11" s="1"/>
  <c r="BL629" i="11" s="1"/>
  <c r="BL630" i="11" s="1"/>
  <c r="BL631" i="11" s="1"/>
  <c r="BL632" i="11" s="1"/>
  <c r="BL633" i="11" s="1"/>
  <c r="BL634" i="11" s="1"/>
  <c r="BL635" i="11" s="1"/>
  <c r="BL636" i="11" s="1"/>
  <c r="BL637" i="11" s="1"/>
  <c r="BL638" i="11" s="1"/>
  <c r="BL639" i="11" s="1"/>
  <c r="BL640" i="11" s="1"/>
  <c r="BL641" i="11" s="1"/>
  <c r="BL642" i="11" s="1"/>
  <c r="BL643" i="11" s="1"/>
  <c r="BL644" i="11" s="1"/>
  <c r="BL645" i="11" s="1"/>
  <c r="BL646" i="11" s="1"/>
  <c r="BL647" i="11" s="1"/>
  <c r="BL648" i="11" s="1"/>
  <c r="BL649" i="11" s="1"/>
  <c r="BL650" i="11" s="1"/>
  <c r="BL651" i="11" s="1"/>
  <c r="BL652" i="11" s="1"/>
  <c r="BL653" i="11" s="1"/>
  <c r="BL654" i="11" s="1"/>
  <c r="BL655" i="11" s="1"/>
  <c r="BL656" i="11" s="1"/>
  <c r="BL657" i="11" s="1"/>
  <c r="BL658" i="11" s="1"/>
  <c r="BL659" i="11" s="1"/>
  <c r="BL660" i="11" s="1"/>
  <c r="BL661" i="11" s="1"/>
  <c r="BL662" i="11" s="1"/>
  <c r="BL663" i="11" s="1"/>
  <c r="BL664" i="11" s="1"/>
  <c r="BL665" i="11" s="1"/>
  <c r="BL666" i="11" s="1"/>
  <c r="BL667" i="11" s="1"/>
  <c r="BL668" i="11" s="1"/>
  <c r="BL669" i="11" s="1"/>
  <c r="BL670" i="11" s="1"/>
  <c r="BL671" i="11" s="1"/>
  <c r="BL672" i="11" s="1"/>
  <c r="BL673" i="11" s="1"/>
  <c r="BL674" i="11" s="1"/>
  <c r="BL675" i="11" s="1"/>
  <c r="BL676" i="11" s="1"/>
  <c r="BL677" i="11" s="1"/>
  <c r="BL678" i="11" s="1"/>
  <c r="BL679" i="11" s="1"/>
  <c r="BL680" i="11" s="1"/>
  <c r="BL681" i="11" s="1"/>
  <c r="BL682" i="11" s="1"/>
  <c r="BL683" i="11" s="1"/>
  <c r="BL684" i="11" s="1"/>
  <c r="BL685" i="11" s="1"/>
  <c r="BL686" i="11" s="1"/>
  <c r="BL687" i="11" s="1"/>
  <c r="BL688" i="11" s="1"/>
  <c r="BL689" i="11" s="1"/>
  <c r="BL690" i="11" s="1"/>
  <c r="BL691" i="11" s="1"/>
  <c r="BL692" i="11" s="1"/>
  <c r="BL693" i="11" s="1"/>
  <c r="BL694" i="11" s="1"/>
  <c r="BL695" i="11" s="1"/>
  <c r="BL696" i="11" s="1"/>
  <c r="BL697" i="11" s="1"/>
  <c r="BL698" i="11" s="1"/>
  <c r="BL699" i="11" s="1"/>
  <c r="BL700" i="11" s="1"/>
  <c r="BL701" i="11" s="1"/>
  <c r="BL702" i="11" s="1"/>
  <c r="AY589" i="11"/>
  <c r="AY590" i="11" s="1"/>
  <c r="AY591" i="11" s="1"/>
  <c r="AY592" i="11" s="1"/>
  <c r="AY593" i="11" s="1"/>
  <c r="AY594" i="11" s="1"/>
  <c r="AY595" i="11" s="1"/>
  <c r="AY596" i="11" s="1"/>
  <c r="AY597" i="11" s="1"/>
  <c r="AY598" i="11" s="1"/>
  <c r="AY599" i="11" s="1"/>
  <c r="AY600" i="11" s="1"/>
  <c r="AY601" i="11" s="1"/>
  <c r="AY602" i="11" s="1"/>
  <c r="AY603" i="11" s="1"/>
  <c r="AY604" i="11" s="1"/>
  <c r="AY605" i="11" s="1"/>
  <c r="AY606" i="11" s="1"/>
  <c r="AY607" i="11" s="1"/>
  <c r="AY608" i="11" s="1"/>
  <c r="AY609" i="11" s="1"/>
  <c r="AY610" i="11" s="1"/>
  <c r="AY611" i="11" s="1"/>
  <c r="AY612" i="11" s="1"/>
  <c r="AY613" i="11" s="1"/>
  <c r="AY614" i="11" s="1"/>
  <c r="AY615" i="11" s="1"/>
  <c r="AY616" i="11" s="1"/>
  <c r="AY617" i="11" s="1"/>
  <c r="AY618" i="11" s="1"/>
  <c r="AY619" i="11" s="1"/>
  <c r="AY620" i="11" s="1"/>
  <c r="AY621" i="11" s="1"/>
  <c r="AY622" i="11" s="1"/>
  <c r="AY623" i="11" s="1"/>
  <c r="AY624" i="11" s="1"/>
  <c r="AY625" i="11" s="1"/>
  <c r="AY626" i="11" s="1"/>
  <c r="AY627" i="11" s="1"/>
  <c r="AY628" i="11" s="1"/>
  <c r="AY629" i="11" s="1"/>
  <c r="AY630" i="11" s="1"/>
  <c r="AY631" i="11" s="1"/>
  <c r="AY632" i="11" s="1"/>
  <c r="AY633" i="11" s="1"/>
  <c r="AY634" i="11" s="1"/>
  <c r="AY635" i="11" s="1"/>
  <c r="AY636" i="11" s="1"/>
  <c r="AY637" i="11" s="1"/>
  <c r="AY638" i="11" s="1"/>
  <c r="AY639" i="11" s="1"/>
  <c r="AY640" i="11" s="1"/>
  <c r="AY641" i="11" s="1"/>
  <c r="AY642" i="11" s="1"/>
  <c r="AY643" i="11" s="1"/>
  <c r="AY644" i="11" s="1"/>
  <c r="AY645" i="11" s="1"/>
  <c r="AY646" i="11" s="1"/>
  <c r="AY647" i="11" s="1"/>
  <c r="AY648" i="11" s="1"/>
  <c r="AY649" i="11" s="1"/>
  <c r="AY650" i="11" s="1"/>
  <c r="AY651" i="11" s="1"/>
  <c r="AY652" i="11" s="1"/>
  <c r="AY653" i="11" s="1"/>
  <c r="AY654" i="11" s="1"/>
  <c r="AY655" i="11" s="1"/>
  <c r="AY656" i="11" s="1"/>
  <c r="AY657" i="11" s="1"/>
  <c r="AY658" i="11" s="1"/>
  <c r="AY659" i="11" s="1"/>
  <c r="AY660" i="11" s="1"/>
  <c r="AY661" i="11" s="1"/>
  <c r="AY662" i="11" s="1"/>
  <c r="AY663" i="11" s="1"/>
  <c r="AY664" i="11" s="1"/>
  <c r="AY665" i="11" s="1"/>
  <c r="AY666" i="11" s="1"/>
  <c r="AY667" i="11" s="1"/>
  <c r="AY668" i="11" s="1"/>
  <c r="AY669" i="11" s="1"/>
  <c r="AY670" i="11" s="1"/>
  <c r="AY671" i="11" s="1"/>
  <c r="AY672" i="11" s="1"/>
  <c r="AY673" i="11" s="1"/>
  <c r="AY674" i="11" s="1"/>
  <c r="AY675" i="11" s="1"/>
  <c r="AY676" i="11" s="1"/>
  <c r="AY677" i="11" s="1"/>
  <c r="AY678" i="11" s="1"/>
  <c r="AY679" i="11" s="1"/>
  <c r="AY680" i="11" s="1"/>
  <c r="AY681" i="11" s="1"/>
  <c r="AY682" i="11" s="1"/>
  <c r="AY683" i="11" s="1"/>
  <c r="AY684" i="11" s="1"/>
  <c r="AY685" i="11" s="1"/>
  <c r="AY686" i="11" s="1"/>
  <c r="AY687" i="11" s="1"/>
  <c r="AY688" i="11" s="1"/>
  <c r="AY689" i="11" s="1"/>
  <c r="AY690" i="11" s="1"/>
  <c r="AY691" i="11" s="1"/>
  <c r="AY692" i="11" s="1"/>
  <c r="AY693" i="11" s="1"/>
  <c r="AY694" i="11" s="1"/>
  <c r="AY695" i="11" s="1"/>
  <c r="AY696" i="11" s="1"/>
  <c r="AY697" i="11" s="1"/>
  <c r="AY698" i="11" s="1"/>
  <c r="AY699" i="11" s="1"/>
  <c r="AY700" i="11" s="1"/>
  <c r="AY701" i="11" s="1"/>
  <c r="AY702" i="11" s="1"/>
  <c r="BI589" i="11"/>
  <c r="BI590" i="11" s="1"/>
  <c r="BI591" i="11" s="1"/>
  <c r="BI592" i="11" s="1"/>
  <c r="BI593" i="11" s="1"/>
  <c r="BI594" i="11" s="1"/>
  <c r="BI595" i="11" s="1"/>
  <c r="BI596" i="11" s="1"/>
  <c r="BI597" i="11" s="1"/>
  <c r="BI598" i="11" s="1"/>
  <c r="BI599" i="11" s="1"/>
  <c r="BI600" i="11" s="1"/>
  <c r="BI601" i="11" s="1"/>
  <c r="BI602" i="11" s="1"/>
  <c r="BI603" i="11" s="1"/>
  <c r="BI604" i="11" s="1"/>
  <c r="BI605" i="11" s="1"/>
  <c r="BI606" i="11" s="1"/>
  <c r="BI607" i="11" s="1"/>
  <c r="BI608" i="11" s="1"/>
  <c r="BI609" i="11" s="1"/>
  <c r="BI610" i="11" s="1"/>
  <c r="BI611" i="11" s="1"/>
  <c r="BI612" i="11" s="1"/>
  <c r="BI613" i="11" s="1"/>
  <c r="BI614" i="11" s="1"/>
  <c r="BI615" i="11" s="1"/>
  <c r="BI616" i="11" s="1"/>
  <c r="BI617" i="11" s="1"/>
  <c r="BI618" i="11" s="1"/>
  <c r="BI619" i="11" s="1"/>
  <c r="BI620" i="11" s="1"/>
  <c r="BI621" i="11" s="1"/>
  <c r="BI622" i="11" s="1"/>
  <c r="BI623" i="11" s="1"/>
  <c r="BI624" i="11" s="1"/>
  <c r="BI625" i="11" s="1"/>
  <c r="BI626" i="11" s="1"/>
  <c r="BI627" i="11" s="1"/>
  <c r="BI628" i="11" s="1"/>
  <c r="BI629" i="11" s="1"/>
  <c r="BI630" i="11" s="1"/>
  <c r="BI631" i="11" s="1"/>
  <c r="BI632" i="11" s="1"/>
  <c r="BI633" i="11" s="1"/>
  <c r="BI634" i="11" s="1"/>
  <c r="BI635" i="11" s="1"/>
  <c r="BI636" i="11" s="1"/>
  <c r="BI637" i="11" s="1"/>
  <c r="BI638" i="11" s="1"/>
  <c r="BI639" i="11" s="1"/>
  <c r="BI640" i="11" s="1"/>
  <c r="BI641" i="11" s="1"/>
  <c r="BI642" i="11" s="1"/>
  <c r="BI643" i="11" s="1"/>
  <c r="BI644" i="11" s="1"/>
  <c r="BI645" i="11" s="1"/>
  <c r="BI646" i="11" s="1"/>
  <c r="BI647" i="11" s="1"/>
  <c r="BI648" i="11" s="1"/>
  <c r="BI649" i="11" s="1"/>
  <c r="BI650" i="11" s="1"/>
  <c r="BI651" i="11" s="1"/>
  <c r="BI652" i="11" s="1"/>
  <c r="BI653" i="11" s="1"/>
  <c r="BI654" i="11" s="1"/>
  <c r="BI655" i="11" s="1"/>
  <c r="BI656" i="11" s="1"/>
  <c r="BI657" i="11" s="1"/>
  <c r="BI658" i="11" s="1"/>
  <c r="BI659" i="11" s="1"/>
  <c r="BI660" i="11" s="1"/>
  <c r="BI661" i="11" s="1"/>
  <c r="BI662" i="11" s="1"/>
  <c r="BI663" i="11" s="1"/>
  <c r="BI664" i="11" s="1"/>
  <c r="BI665" i="11" s="1"/>
  <c r="BI666" i="11" s="1"/>
  <c r="BI667" i="11" s="1"/>
  <c r="BI668" i="11" s="1"/>
  <c r="BI669" i="11" s="1"/>
  <c r="BI670" i="11" s="1"/>
  <c r="BI671" i="11" s="1"/>
  <c r="BI672" i="11" s="1"/>
  <c r="BI673" i="11" s="1"/>
  <c r="BI674" i="11" s="1"/>
  <c r="BI675" i="11" s="1"/>
  <c r="BI676" i="11" s="1"/>
  <c r="BI677" i="11" s="1"/>
  <c r="BI678" i="11" s="1"/>
  <c r="BI679" i="11" s="1"/>
  <c r="BI680" i="11" s="1"/>
  <c r="BI681" i="11" s="1"/>
  <c r="BI682" i="11" s="1"/>
  <c r="BI683" i="11" s="1"/>
  <c r="BI684" i="11" s="1"/>
  <c r="BI685" i="11" s="1"/>
  <c r="BI686" i="11" s="1"/>
  <c r="BI687" i="11" s="1"/>
  <c r="BI688" i="11" s="1"/>
  <c r="BI689" i="11" s="1"/>
  <c r="BI690" i="11" s="1"/>
  <c r="BI691" i="11" s="1"/>
  <c r="BI692" i="11" s="1"/>
  <c r="BI693" i="11" s="1"/>
  <c r="BI694" i="11" s="1"/>
  <c r="BI695" i="11" s="1"/>
  <c r="BI696" i="11" s="1"/>
  <c r="BI697" i="11" s="1"/>
  <c r="BI698" i="11" s="1"/>
  <c r="BI699" i="11" s="1"/>
  <c r="BI700" i="11" s="1"/>
  <c r="BI701" i="11" s="1"/>
  <c r="BI702" i="11" s="1"/>
  <c r="BH589" i="11"/>
  <c r="BH590" i="11" s="1"/>
  <c r="BH591" i="11" s="1"/>
  <c r="BH592" i="11" s="1"/>
  <c r="BH593" i="11" s="1"/>
  <c r="BH594" i="11" s="1"/>
  <c r="BH595" i="11" s="1"/>
  <c r="BH596" i="11" s="1"/>
  <c r="BH597" i="11" s="1"/>
  <c r="BH598" i="11" s="1"/>
  <c r="BH599" i="11" s="1"/>
  <c r="BH600" i="11" s="1"/>
  <c r="BH601" i="11" s="1"/>
  <c r="BH602" i="11" s="1"/>
  <c r="BH603" i="11" s="1"/>
  <c r="BH604" i="11" s="1"/>
  <c r="BH605" i="11" s="1"/>
  <c r="BH606" i="11" s="1"/>
  <c r="BH607" i="11" s="1"/>
  <c r="BH608" i="11" s="1"/>
  <c r="BH609" i="11" s="1"/>
  <c r="BH610" i="11" s="1"/>
  <c r="BH611" i="11" s="1"/>
  <c r="BH612" i="11" s="1"/>
  <c r="BH613" i="11" s="1"/>
  <c r="BH614" i="11" s="1"/>
  <c r="BH615" i="11" s="1"/>
  <c r="BH616" i="11" s="1"/>
  <c r="BH617" i="11" s="1"/>
  <c r="BH618" i="11" s="1"/>
  <c r="BH619" i="11" s="1"/>
  <c r="BH620" i="11" s="1"/>
  <c r="BH621" i="11" s="1"/>
  <c r="BH622" i="11" s="1"/>
  <c r="BH623" i="11" s="1"/>
  <c r="BH624" i="11" s="1"/>
  <c r="BH625" i="11" s="1"/>
  <c r="BH626" i="11" s="1"/>
  <c r="BH627" i="11" s="1"/>
  <c r="BH628" i="11" s="1"/>
  <c r="BH629" i="11" s="1"/>
  <c r="BH630" i="11" s="1"/>
  <c r="BH631" i="11" s="1"/>
  <c r="BH632" i="11" s="1"/>
  <c r="BH633" i="11" s="1"/>
  <c r="BH634" i="11" s="1"/>
  <c r="BH635" i="11" s="1"/>
  <c r="BH636" i="11" s="1"/>
  <c r="BH637" i="11" s="1"/>
  <c r="BH638" i="11" s="1"/>
  <c r="BH639" i="11" s="1"/>
  <c r="BH640" i="11" s="1"/>
  <c r="BH641" i="11" s="1"/>
  <c r="BH642" i="11" s="1"/>
  <c r="BH643" i="11" s="1"/>
  <c r="BH644" i="11" s="1"/>
  <c r="BH645" i="11" s="1"/>
  <c r="BH646" i="11" s="1"/>
  <c r="BH647" i="11" s="1"/>
  <c r="BH648" i="11" s="1"/>
  <c r="BH649" i="11" s="1"/>
  <c r="BH650" i="11" s="1"/>
  <c r="BH651" i="11" s="1"/>
  <c r="BH652" i="11" s="1"/>
  <c r="BH653" i="11" s="1"/>
  <c r="BH654" i="11" s="1"/>
  <c r="BH655" i="11" s="1"/>
  <c r="BH656" i="11" s="1"/>
  <c r="BH657" i="11" s="1"/>
  <c r="BH658" i="11" s="1"/>
  <c r="BH659" i="11" s="1"/>
  <c r="BH660" i="11" s="1"/>
  <c r="BH661" i="11" s="1"/>
  <c r="BH662" i="11" s="1"/>
  <c r="BH663" i="11" s="1"/>
  <c r="BH664" i="11" s="1"/>
  <c r="BH665" i="11" s="1"/>
  <c r="BH666" i="11" s="1"/>
  <c r="BH667" i="11" s="1"/>
  <c r="BH668" i="11" s="1"/>
  <c r="BH669" i="11" s="1"/>
  <c r="BH670" i="11" s="1"/>
  <c r="BH671" i="11" s="1"/>
  <c r="BH672" i="11" s="1"/>
  <c r="BH673" i="11" s="1"/>
  <c r="BH674" i="11" s="1"/>
  <c r="BH675" i="11" s="1"/>
  <c r="BH676" i="11" s="1"/>
  <c r="BH677" i="11" s="1"/>
  <c r="BH678" i="11" s="1"/>
  <c r="BH679" i="11" s="1"/>
  <c r="BH680" i="11" s="1"/>
  <c r="BH681" i="11" s="1"/>
  <c r="BH682" i="11" s="1"/>
  <c r="BH683" i="11" s="1"/>
  <c r="BH684" i="11" s="1"/>
  <c r="BH685" i="11" s="1"/>
  <c r="BH686" i="11" s="1"/>
  <c r="BH687" i="11" s="1"/>
  <c r="BH688" i="11" s="1"/>
  <c r="BH689" i="11" s="1"/>
  <c r="BH690" i="11" s="1"/>
  <c r="BH691" i="11" s="1"/>
  <c r="BH692" i="11" s="1"/>
  <c r="BH693" i="11" s="1"/>
  <c r="BH694" i="11" s="1"/>
  <c r="BH695" i="11" s="1"/>
  <c r="BH696" i="11" s="1"/>
  <c r="BH697" i="11" s="1"/>
  <c r="BH698" i="11" s="1"/>
  <c r="BH699" i="11" s="1"/>
  <c r="BH700" i="11" s="1"/>
  <c r="BH701" i="11" s="1"/>
  <c r="BH702" i="11" s="1"/>
  <c r="BG589" i="11"/>
  <c r="BG590" i="11" s="1"/>
  <c r="BG591" i="11" s="1"/>
  <c r="BG592" i="11" s="1"/>
  <c r="BG593" i="11" s="1"/>
  <c r="BG594" i="11" s="1"/>
  <c r="BG595" i="11" s="1"/>
  <c r="BG596" i="11" s="1"/>
  <c r="BG597" i="11" s="1"/>
  <c r="BG598" i="11" s="1"/>
  <c r="BG599" i="11" s="1"/>
  <c r="BG600" i="11" s="1"/>
  <c r="BG601" i="11" s="1"/>
  <c r="BG602" i="11" s="1"/>
  <c r="BG603" i="11" s="1"/>
  <c r="BG604" i="11" s="1"/>
  <c r="BG605" i="11" s="1"/>
  <c r="BG606" i="11" s="1"/>
  <c r="BG607" i="11" s="1"/>
  <c r="BG608" i="11" s="1"/>
  <c r="BG609" i="11" s="1"/>
  <c r="BG610" i="11" s="1"/>
  <c r="BG611" i="11" s="1"/>
  <c r="BG612" i="11" s="1"/>
  <c r="BG613" i="11" s="1"/>
  <c r="BG614" i="11" s="1"/>
  <c r="BG615" i="11" s="1"/>
  <c r="BG616" i="11" s="1"/>
  <c r="BG617" i="11" s="1"/>
  <c r="BG618" i="11" s="1"/>
  <c r="BG619" i="11" s="1"/>
  <c r="BG620" i="11" s="1"/>
  <c r="BG621" i="11" s="1"/>
  <c r="BG622" i="11" s="1"/>
  <c r="BG623" i="11" s="1"/>
  <c r="BG624" i="11" s="1"/>
  <c r="BG625" i="11" s="1"/>
  <c r="BG626" i="11" s="1"/>
  <c r="BG627" i="11" s="1"/>
  <c r="BG628" i="11" s="1"/>
  <c r="BG629" i="11" s="1"/>
  <c r="BG630" i="11" s="1"/>
  <c r="BG631" i="11" s="1"/>
  <c r="BG632" i="11" s="1"/>
  <c r="BG633" i="11" s="1"/>
  <c r="BG634" i="11" s="1"/>
  <c r="BG635" i="11" s="1"/>
  <c r="BG636" i="11" s="1"/>
  <c r="BG637" i="11" s="1"/>
  <c r="BG638" i="11" s="1"/>
  <c r="BG639" i="11" s="1"/>
  <c r="BG640" i="11" s="1"/>
  <c r="BG641" i="11" s="1"/>
  <c r="BG642" i="11" s="1"/>
  <c r="BG643" i="11" s="1"/>
  <c r="BG644" i="11" s="1"/>
  <c r="BG645" i="11" s="1"/>
  <c r="BG646" i="11" s="1"/>
  <c r="BG647" i="11" s="1"/>
  <c r="BG648" i="11" s="1"/>
  <c r="BG649" i="11" s="1"/>
  <c r="BG650" i="11" s="1"/>
  <c r="BG651" i="11" s="1"/>
  <c r="BG652" i="11" s="1"/>
  <c r="BG653" i="11" s="1"/>
  <c r="BG654" i="11" s="1"/>
  <c r="BG655" i="11" s="1"/>
  <c r="BG656" i="11" s="1"/>
  <c r="BG657" i="11" s="1"/>
  <c r="BG658" i="11" s="1"/>
  <c r="BG659" i="11" s="1"/>
  <c r="BG660" i="11" s="1"/>
  <c r="BG661" i="11" s="1"/>
  <c r="BG662" i="11" s="1"/>
  <c r="BG663" i="11" s="1"/>
  <c r="BG664" i="11" s="1"/>
  <c r="BG665" i="11" s="1"/>
  <c r="BG666" i="11" s="1"/>
  <c r="BG667" i="11" s="1"/>
  <c r="BG668" i="11" s="1"/>
  <c r="BG669" i="11" s="1"/>
  <c r="BG670" i="11" s="1"/>
  <c r="BG671" i="11" s="1"/>
  <c r="BG672" i="11" s="1"/>
  <c r="BG673" i="11" s="1"/>
  <c r="BG674" i="11" s="1"/>
  <c r="BG675" i="11" s="1"/>
  <c r="BG676" i="11" s="1"/>
  <c r="BG677" i="11" s="1"/>
  <c r="BG678" i="11" s="1"/>
  <c r="BG679" i="11" s="1"/>
  <c r="BG680" i="11" s="1"/>
  <c r="BG681" i="11" s="1"/>
  <c r="BG682" i="11" s="1"/>
  <c r="BG683" i="11" s="1"/>
  <c r="BG684" i="11" s="1"/>
  <c r="BG685" i="11" s="1"/>
  <c r="BG686" i="11" s="1"/>
  <c r="BG687" i="11" s="1"/>
  <c r="BG688" i="11" s="1"/>
  <c r="BG689" i="11" s="1"/>
  <c r="BG690" i="11" s="1"/>
  <c r="BG691" i="11" s="1"/>
  <c r="BG692" i="11" s="1"/>
  <c r="BG693" i="11" s="1"/>
  <c r="BG694" i="11" s="1"/>
  <c r="BG695" i="11" s="1"/>
  <c r="BG696" i="11" s="1"/>
  <c r="BG697" i="11" s="1"/>
  <c r="BG698" i="11" s="1"/>
  <c r="BG699" i="11" s="1"/>
  <c r="BG700" i="11" s="1"/>
  <c r="BG701" i="11" s="1"/>
  <c r="BG702" i="11" s="1"/>
  <c r="BF589" i="11"/>
  <c r="BF590" i="11" s="1"/>
  <c r="BF591" i="11" s="1"/>
  <c r="BF592" i="11" s="1"/>
  <c r="BF593" i="11" s="1"/>
  <c r="BF594" i="11" s="1"/>
  <c r="BF595" i="11" s="1"/>
  <c r="BF596" i="11" s="1"/>
  <c r="BF597" i="11" s="1"/>
  <c r="BF598" i="11" s="1"/>
  <c r="BF599" i="11" s="1"/>
  <c r="BF600" i="11" s="1"/>
  <c r="BF601" i="11" s="1"/>
  <c r="BF602" i="11" s="1"/>
  <c r="BF603" i="11" s="1"/>
  <c r="BF604" i="11" s="1"/>
  <c r="BF605" i="11" s="1"/>
  <c r="BF606" i="11" s="1"/>
  <c r="BF607" i="11" s="1"/>
  <c r="BF608" i="11" s="1"/>
  <c r="BF609" i="11" s="1"/>
  <c r="BF610" i="11" s="1"/>
  <c r="BF611" i="11" s="1"/>
  <c r="BF612" i="11" s="1"/>
  <c r="BF613" i="11" s="1"/>
  <c r="BF614" i="11" s="1"/>
  <c r="BF615" i="11" s="1"/>
  <c r="BF616" i="11" s="1"/>
  <c r="BF617" i="11" s="1"/>
  <c r="BF618" i="11" s="1"/>
  <c r="BF619" i="11" s="1"/>
  <c r="BF620" i="11" s="1"/>
  <c r="BF621" i="11" s="1"/>
  <c r="BF622" i="11" s="1"/>
  <c r="BF623" i="11" s="1"/>
  <c r="BF624" i="11" s="1"/>
  <c r="BF625" i="11" s="1"/>
  <c r="BF626" i="11" s="1"/>
  <c r="BF627" i="11" s="1"/>
  <c r="BF628" i="11" s="1"/>
  <c r="BF629" i="11" s="1"/>
  <c r="BF630" i="11" s="1"/>
  <c r="BF631" i="11" s="1"/>
  <c r="BF632" i="11" s="1"/>
  <c r="BF633" i="11" s="1"/>
  <c r="BF634" i="11" s="1"/>
  <c r="BF635" i="11" s="1"/>
  <c r="BF636" i="11" s="1"/>
  <c r="BF637" i="11" s="1"/>
  <c r="BF638" i="11" s="1"/>
  <c r="BF639" i="11" s="1"/>
  <c r="BF640" i="11" s="1"/>
  <c r="BF641" i="11" s="1"/>
  <c r="BF642" i="11" s="1"/>
  <c r="BF643" i="11" s="1"/>
  <c r="BF644" i="11" s="1"/>
  <c r="BF645" i="11" s="1"/>
  <c r="BF646" i="11" s="1"/>
  <c r="BF647" i="11" s="1"/>
  <c r="BF648" i="11" s="1"/>
  <c r="BF649" i="11" s="1"/>
  <c r="BF650" i="11" s="1"/>
  <c r="BF651" i="11" s="1"/>
  <c r="BF652" i="11" s="1"/>
  <c r="BF653" i="11" s="1"/>
  <c r="BF654" i="11" s="1"/>
  <c r="BF655" i="11" s="1"/>
  <c r="BF656" i="11" s="1"/>
  <c r="BF657" i="11" s="1"/>
  <c r="BF658" i="11" s="1"/>
  <c r="BF659" i="11" s="1"/>
  <c r="BF660" i="11" s="1"/>
  <c r="BF661" i="11" s="1"/>
  <c r="BF662" i="11" s="1"/>
  <c r="BF663" i="11" s="1"/>
  <c r="BF664" i="11" s="1"/>
  <c r="BF665" i="11" s="1"/>
  <c r="BF666" i="11" s="1"/>
  <c r="BF667" i="11" s="1"/>
  <c r="BF668" i="11" s="1"/>
  <c r="BF669" i="11" s="1"/>
  <c r="BF670" i="11" s="1"/>
  <c r="BF671" i="11" s="1"/>
  <c r="BF672" i="11" s="1"/>
  <c r="BF673" i="11" s="1"/>
  <c r="BF674" i="11" s="1"/>
  <c r="BF675" i="11" s="1"/>
  <c r="BF676" i="11" s="1"/>
  <c r="BF677" i="11" s="1"/>
  <c r="BF678" i="11" s="1"/>
  <c r="BF679" i="11" s="1"/>
  <c r="BF680" i="11" s="1"/>
  <c r="BF681" i="11" s="1"/>
  <c r="BF682" i="11" s="1"/>
  <c r="BF683" i="11" s="1"/>
  <c r="BF684" i="11" s="1"/>
  <c r="BF685" i="11" s="1"/>
  <c r="BF686" i="11" s="1"/>
  <c r="BF687" i="11" s="1"/>
  <c r="BF688" i="11" s="1"/>
  <c r="BF689" i="11" s="1"/>
  <c r="BF690" i="11" s="1"/>
  <c r="BF691" i="11" s="1"/>
  <c r="BF692" i="11" s="1"/>
  <c r="BF693" i="11" s="1"/>
  <c r="BF694" i="11" s="1"/>
  <c r="BF695" i="11" s="1"/>
  <c r="BF696" i="11" s="1"/>
  <c r="BF697" i="11" s="1"/>
  <c r="BF698" i="11" s="1"/>
  <c r="BF699" i="11" s="1"/>
  <c r="BF700" i="11" s="1"/>
  <c r="BF701" i="11" s="1"/>
  <c r="BF702" i="11" s="1"/>
  <c r="BD589" i="11"/>
  <c r="BD590" i="11" s="1"/>
  <c r="BD591" i="11" s="1"/>
  <c r="BD592" i="11" s="1"/>
  <c r="BD593" i="11" s="1"/>
  <c r="BD594" i="11" s="1"/>
  <c r="BD595" i="11" s="1"/>
  <c r="BD596" i="11" s="1"/>
  <c r="BD597" i="11" s="1"/>
  <c r="BD598" i="11" s="1"/>
  <c r="BD599" i="11" s="1"/>
  <c r="BD600" i="11" s="1"/>
  <c r="BD601" i="11" s="1"/>
  <c r="BD602" i="11" s="1"/>
  <c r="BD603" i="11" s="1"/>
  <c r="BD604" i="11" s="1"/>
  <c r="BD605" i="11" s="1"/>
  <c r="BD606" i="11" s="1"/>
  <c r="BD607" i="11" s="1"/>
  <c r="BD608" i="11" s="1"/>
  <c r="BD609" i="11" s="1"/>
  <c r="BD610" i="11" s="1"/>
  <c r="BD611" i="11" s="1"/>
  <c r="BD612" i="11" s="1"/>
  <c r="BD613" i="11" s="1"/>
  <c r="BD614" i="11" s="1"/>
  <c r="BD615" i="11" s="1"/>
  <c r="BD616" i="11" s="1"/>
  <c r="BD617" i="11" s="1"/>
  <c r="BD618" i="11" s="1"/>
  <c r="BD619" i="11" s="1"/>
  <c r="BD620" i="11" s="1"/>
  <c r="BD621" i="11" s="1"/>
  <c r="BD622" i="11" s="1"/>
  <c r="BD623" i="11" s="1"/>
  <c r="BD624" i="11" s="1"/>
  <c r="BD625" i="11" s="1"/>
  <c r="BD626" i="11" s="1"/>
  <c r="BD627" i="11" s="1"/>
  <c r="BD628" i="11" s="1"/>
  <c r="BD629" i="11" s="1"/>
  <c r="BD630" i="11" s="1"/>
  <c r="BD631" i="11" s="1"/>
  <c r="BD632" i="11" s="1"/>
  <c r="BD633" i="11" s="1"/>
  <c r="BD634" i="11" s="1"/>
  <c r="BD635" i="11" s="1"/>
  <c r="BD636" i="11" s="1"/>
  <c r="BD637" i="11" s="1"/>
  <c r="BD638" i="11" s="1"/>
  <c r="BD639" i="11" s="1"/>
  <c r="BD640" i="11" s="1"/>
  <c r="BD641" i="11" s="1"/>
  <c r="BD642" i="11" s="1"/>
  <c r="BD643" i="11" s="1"/>
  <c r="BD644" i="11" s="1"/>
  <c r="BD645" i="11" s="1"/>
  <c r="BD646" i="11" s="1"/>
  <c r="BD647" i="11" s="1"/>
  <c r="BD648" i="11" s="1"/>
  <c r="BD649" i="11" s="1"/>
  <c r="BD650" i="11" s="1"/>
  <c r="BD651" i="11" s="1"/>
  <c r="BD652" i="11" s="1"/>
  <c r="BD653" i="11" s="1"/>
  <c r="BD654" i="11" s="1"/>
  <c r="BD655" i="11" s="1"/>
  <c r="BD656" i="11" s="1"/>
  <c r="BD657" i="11" s="1"/>
  <c r="BD658" i="11" s="1"/>
  <c r="BD659" i="11" s="1"/>
  <c r="BD660" i="11" s="1"/>
  <c r="BD661" i="11" s="1"/>
  <c r="BD662" i="11" s="1"/>
  <c r="BD663" i="11" s="1"/>
  <c r="BD664" i="11" s="1"/>
  <c r="BD665" i="11" s="1"/>
  <c r="BD666" i="11" s="1"/>
  <c r="BD667" i="11" s="1"/>
  <c r="BD668" i="11" s="1"/>
  <c r="BD669" i="11" s="1"/>
  <c r="BD670" i="11" s="1"/>
  <c r="BD671" i="11" s="1"/>
  <c r="BD672" i="11" s="1"/>
  <c r="BD673" i="11" s="1"/>
  <c r="BD674" i="11" s="1"/>
  <c r="BD675" i="11" s="1"/>
  <c r="BD676" i="11" s="1"/>
  <c r="BD677" i="11" s="1"/>
  <c r="BD678" i="11" s="1"/>
  <c r="BD679" i="11" s="1"/>
  <c r="BD680" i="11" s="1"/>
  <c r="BD681" i="11" s="1"/>
  <c r="BD682" i="11" s="1"/>
  <c r="BD683" i="11" s="1"/>
  <c r="BD684" i="11" s="1"/>
  <c r="BD685" i="11" s="1"/>
  <c r="BD686" i="11" s="1"/>
  <c r="BD687" i="11" s="1"/>
  <c r="BD688" i="11" s="1"/>
  <c r="BD689" i="11" s="1"/>
  <c r="BD690" i="11" s="1"/>
  <c r="BD691" i="11" s="1"/>
  <c r="BD692" i="11" s="1"/>
  <c r="BD693" i="11" s="1"/>
  <c r="BD694" i="11" s="1"/>
  <c r="BD695" i="11" s="1"/>
  <c r="BD696" i="11" s="1"/>
  <c r="BD697" i="11" s="1"/>
  <c r="BD698" i="11" s="1"/>
  <c r="BD699" i="11" s="1"/>
  <c r="BD700" i="11" s="1"/>
  <c r="BD701" i="11" s="1"/>
  <c r="BD702" i="11" s="1"/>
  <c r="BC589" i="11"/>
  <c r="BC590" i="11" s="1"/>
  <c r="BC591" i="11" s="1"/>
  <c r="BC592" i="11" s="1"/>
  <c r="BC593" i="11" s="1"/>
  <c r="BC594" i="11" s="1"/>
  <c r="BC595" i="11" s="1"/>
  <c r="BC596" i="11" s="1"/>
  <c r="BC597" i="11" s="1"/>
  <c r="BC598" i="11" s="1"/>
  <c r="BC599" i="11" s="1"/>
  <c r="BC600" i="11" s="1"/>
  <c r="BC601" i="11" s="1"/>
  <c r="BC602" i="11" s="1"/>
  <c r="BC603" i="11" s="1"/>
  <c r="BC604" i="11" s="1"/>
  <c r="BC605" i="11" s="1"/>
  <c r="BC606" i="11" s="1"/>
  <c r="BC607" i="11" s="1"/>
  <c r="BC608" i="11" s="1"/>
  <c r="BC609" i="11" s="1"/>
  <c r="BC610" i="11" s="1"/>
  <c r="BC611" i="11" s="1"/>
  <c r="BC612" i="11" s="1"/>
  <c r="BC613" i="11" s="1"/>
  <c r="BC614" i="11" s="1"/>
  <c r="BC615" i="11" s="1"/>
  <c r="BC616" i="11" s="1"/>
  <c r="BC617" i="11" s="1"/>
  <c r="BC618" i="11" s="1"/>
  <c r="BC619" i="11" s="1"/>
  <c r="BC620" i="11" s="1"/>
  <c r="BC621" i="11" s="1"/>
  <c r="BC622" i="11" s="1"/>
  <c r="BC623" i="11" s="1"/>
  <c r="BC624" i="11" s="1"/>
  <c r="BC625" i="11" s="1"/>
  <c r="BC626" i="11" s="1"/>
  <c r="BC627" i="11" s="1"/>
  <c r="BC628" i="11" s="1"/>
  <c r="BC629" i="11" s="1"/>
  <c r="BC630" i="11" s="1"/>
  <c r="BC631" i="11" s="1"/>
  <c r="BC632" i="11" s="1"/>
  <c r="BC633" i="11" s="1"/>
  <c r="BC634" i="11" s="1"/>
  <c r="BC635" i="11" s="1"/>
  <c r="BC636" i="11" s="1"/>
  <c r="BC637" i="11" s="1"/>
  <c r="BC638" i="11" s="1"/>
  <c r="BC639" i="11" s="1"/>
  <c r="BC640" i="11" s="1"/>
  <c r="BC641" i="11" s="1"/>
  <c r="BC642" i="11" s="1"/>
  <c r="BC643" i="11" s="1"/>
  <c r="BC644" i="11" s="1"/>
  <c r="BC645" i="11" s="1"/>
  <c r="BC646" i="11" s="1"/>
  <c r="BC647" i="11" s="1"/>
  <c r="BC648" i="11" s="1"/>
  <c r="BC649" i="11" s="1"/>
  <c r="BC650" i="11" s="1"/>
  <c r="BC651" i="11" s="1"/>
  <c r="BC652" i="11" s="1"/>
  <c r="BC653" i="11" s="1"/>
  <c r="BC654" i="11" s="1"/>
  <c r="BC655" i="11" s="1"/>
  <c r="BC656" i="11" s="1"/>
  <c r="BC657" i="11" s="1"/>
  <c r="BC658" i="11" s="1"/>
  <c r="BC659" i="11" s="1"/>
  <c r="BC660" i="11" s="1"/>
  <c r="BC661" i="11" s="1"/>
  <c r="BC662" i="11" s="1"/>
  <c r="BC663" i="11" s="1"/>
  <c r="BC664" i="11" s="1"/>
  <c r="BC665" i="11" s="1"/>
  <c r="BC666" i="11" s="1"/>
  <c r="BC667" i="11" s="1"/>
  <c r="BC668" i="11" s="1"/>
  <c r="BC669" i="11" s="1"/>
  <c r="BC670" i="11" s="1"/>
  <c r="BC671" i="11" s="1"/>
  <c r="BC672" i="11" s="1"/>
  <c r="BC673" i="11" s="1"/>
  <c r="BC674" i="11" s="1"/>
  <c r="BC675" i="11" s="1"/>
  <c r="BC676" i="11" s="1"/>
  <c r="BC677" i="11" s="1"/>
  <c r="BC678" i="11" s="1"/>
  <c r="BC679" i="11" s="1"/>
  <c r="BC680" i="11" s="1"/>
  <c r="BC681" i="11" s="1"/>
  <c r="BC682" i="11" s="1"/>
  <c r="BC683" i="11" s="1"/>
  <c r="BC684" i="11" s="1"/>
  <c r="BC685" i="11" s="1"/>
  <c r="BC686" i="11" s="1"/>
  <c r="BC687" i="11" s="1"/>
  <c r="BC688" i="11" s="1"/>
  <c r="BC689" i="11" s="1"/>
  <c r="BC690" i="11" s="1"/>
  <c r="BC691" i="11" s="1"/>
  <c r="BC692" i="11" s="1"/>
  <c r="BC693" i="11" s="1"/>
  <c r="BC694" i="11" s="1"/>
  <c r="BC695" i="11" s="1"/>
  <c r="BC696" i="11" s="1"/>
  <c r="BC697" i="11" s="1"/>
  <c r="BC698" i="11" s="1"/>
  <c r="BC699" i="11" s="1"/>
  <c r="BC700" i="11" s="1"/>
  <c r="BC701" i="11" s="1"/>
  <c r="BC702" i="11" s="1"/>
  <c r="AW592" i="11"/>
  <c r="AW593" i="11" s="1"/>
  <c r="AW594" i="11" s="1"/>
  <c r="AW595" i="11" s="1"/>
  <c r="AW596" i="11" s="1"/>
  <c r="AW597" i="11" s="1"/>
  <c r="AW598" i="11" s="1"/>
  <c r="AW599" i="11" s="1"/>
  <c r="AW600" i="11" s="1"/>
  <c r="AW601" i="11" s="1"/>
  <c r="AW602" i="11" s="1"/>
  <c r="AW603" i="11" s="1"/>
  <c r="AW604" i="11" s="1"/>
  <c r="AW605" i="11" s="1"/>
  <c r="AW606" i="11" s="1"/>
  <c r="AW607" i="11" s="1"/>
  <c r="AW608" i="11" s="1"/>
  <c r="AW609" i="11" s="1"/>
  <c r="AW610" i="11" s="1"/>
  <c r="AW611" i="11" s="1"/>
  <c r="AW612" i="11" s="1"/>
  <c r="AW613" i="11" s="1"/>
  <c r="AW614" i="11" s="1"/>
  <c r="AW615" i="11" s="1"/>
  <c r="AW616" i="11" s="1"/>
  <c r="AW617" i="11" s="1"/>
  <c r="AW618" i="11" s="1"/>
  <c r="AW619" i="11" s="1"/>
  <c r="AW620" i="11" s="1"/>
  <c r="AW621" i="11" s="1"/>
  <c r="AW622" i="11" s="1"/>
  <c r="AW623" i="11" s="1"/>
  <c r="AW624" i="11" s="1"/>
  <c r="AW625" i="11" s="1"/>
  <c r="AW626" i="11" s="1"/>
  <c r="AW627" i="11" s="1"/>
  <c r="AW628" i="11" s="1"/>
  <c r="AW629" i="11" s="1"/>
  <c r="AW630" i="11" s="1"/>
  <c r="AW631" i="11" s="1"/>
  <c r="AW632" i="11" s="1"/>
  <c r="AW633" i="11" s="1"/>
  <c r="AW634" i="11" s="1"/>
  <c r="AW635" i="11" s="1"/>
  <c r="AW636" i="11" s="1"/>
  <c r="AW637" i="11" s="1"/>
  <c r="AW638" i="11" s="1"/>
  <c r="AW639" i="11" s="1"/>
  <c r="AW640" i="11" s="1"/>
  <c r="AW641" i="11" s="1"/>
  <c r="AW642" i="11" s="1"/>
  <c r="AW643" i="11" s="1"/>
  <c r="AW644" i="11" s="1"/>
  <c r="AW645" i="11" s="1"/>
  <c r="AW646" i="11" s="1"/>
  <c r="AW647" i="11" s="1"/>
  <c r="AW648" i="11" s="1"/>
  <c r="AW649" i="11" s="1"/>
  <c r="AW650" i="11" s="1"/>
  <c r="AW651" i="11" s="1"/>
  <c r="AW652" i="11" s="1"/>
  <c r="AW653" i="11" s="1"/>
  <c r="AW654" i="11" s="1"/>
  <c r="AW655" i="11" s="1"/>
  <c r="AW656" i="11" s="1"/>
  <c r="AW657" i="11" s="1"/>
  <c r="AW658" i="11" s="1"/>
  <c r="AW659" i="11" s="1"/>
  <c r="AW660" i="11" s="1"/>
  <c r="AW661" i="11" s="1"/>
  <c r="AW662" i="11" s="1"/>
  <c r="AW663" i="11" s="1"/>
  <c r="AW664" i="11" s="1"/>
  <c r="AW665" i="11" s="1"/>
  <c r="AW666" i="11" s="1"/>
  <c r="AW667" i="11" s="1"/>
  <c r="AW668" i="11" s="1"/>
  <c r="AW669" i="11" s="1"/>
  <c r="AW670" i="11" s="1"/>
  <c r="AW671" i="11" s="1"/>
  <c r="AW672" i="11" s="1"/>
  <c r="AW673" i="11" s="1"/>
  <c r="AW674" i="11" s="1"/>
  <c r="AW675" i="11" s="1"/>
  <c r="AW676" i="11" s="1"/>
  <c r="AW677" i="11" s="1"/>
  <c r="AW678" i="11" s="1"/>
  <c r="AW679" i="11" s="1"/>
  <c r="AW680" i="11" s="1"/>
  <c r="AW681" i="11" s="1"/>
  <c r="AW682" i="11" s="1"/>
  <c r="AW683" i="11" s="1"/>
  <c r="AW684" i="11" s="1"/>
  <c r="AW685" i="11" s="1"/>
  <c r="AW686" i="11" s="1"/>
  <c r="AW687" i="11" s="1"/>
  <c r="AW688" i="11" s="1"/>
  <c r="AW689" i="11" s="1"/>
  <c r="AW690" i="11" s="1"/>
  <c r="AW691" i="11" s="1"/>
  <c r="AW692" i="11" s="1"/>
  <c r="AW693" i="11" s="1"/>
  <c r="AW694" i="11" s="1"/>
  <c r="AW695" i="11" s="1"/>
  <c r="AW696" i="11" s="1"/>
  <c r="AW697" i="11" s="1"/>
  <c r="AW698" i="11" s="1"/>
  <c r="AW699" i="11" s="1"/>
  <c r="AW700" i="11" s="1"/>
  <c r="AW701" i="11" s="1"/>
  <c r="AW702" i="11" s="1"/>
  <c r="BE590" i="11"/>
  <c r="BE591" i="11" s="1"/>
  <c r="BE592" i="11" s="1"/>
  <c r="BE593" i="11" s="1"/>
  <c r="BE594" i="11" s="1"/>
  <c r="BE595" i="11" s="1"/>
  <c r="BE596" i="11" s="1"/>
  <c r="BE597" i="11" s="1"/>
  <c r="BE598" i="11" s="1"/>
  <c r="BE599" i="11" s="1"/>
  <c r="BE600" i="11" s="1"/>
  <c r="BE601" i="11" s="1"/>
  <c r="BE602" i="11" s="1"/>
  <c r="BE603" i="11" s="1"/>
  <c r="BE604" i="11" s="1"/>
  <c r="BE605" i="11" s="1"/>
  <c r="BE606" i="11" s="1"/>
  <c r="BE607" i="11" s="1"/>
  <c r="BE608" i="11" s="1"/>
  <c r="BE609" i="11" s="1"/>
  <c r="BE610" i="11" s="1"/>
  <c r="BE611" i="11" s="1"/>
  <c r="BE612" i="11" s="1"/>
  <c r="BE613" i="11" s="1"/>
  <c r="BE614" i="11" s="1"/>
  <c r="BE615" i="11" s="1"/>
  <c r="BE616" i="11" s="1"/>
  <c r="BE617" i="11" s="1"/>
  <c r="BE618" i="11" s="1"/>
  <c r="BE619" i="11" s="1"/>
  <c r="BE620" i="11" s="1"/>
  <c r="BE621" i="11" s="1"/>
  <c r="BE622" i="11" s="1"/>
  <c r="BE623" i="11" s="1"/>
  <c r="BE624" i="11" s="1"/>
  <c r="BE625" i="11" s="1"/>
  <c r="BE626" i="11" s="1"/>
  <c r="BE627" i="11" s="1"/>
  <c r="BE628" i="11" s="1"/>
  <c r="BE629" i="11" s="1"/>
  <c r="BE630" i="11" s="1"/>
  <c r="BE631" i="11" s="1"/>
  <c r="BE632" i="11" s="1"/>
  <c r="BE633" i="11" s="1"/>
  <c r="BE634" i="11" s="1"/>
  <c r="BE635" i="11" s="1"/>
  <c r="BE636" i="11" s="1"/>
  <c r="BE637" i="11" s="1"/>
  <c r="BE638" i="11" s="1"/>
  <c r="BE639" i="11" s="1"/>
  <c r="BE640" i="11" s="1"/>
  <c r="BE641" i="11" s="1"/>
  <c r="BE642" i="11" s="1"/>
  <c r="BE643" i="11" s="1"/>
  <c r="BE644" i="11" s="1"/>
  <c r="BE645" i="11" s="1"/>
  <c r="BE646" i="11" s="1"/>
  <c r="BE647" i="11" s="1"/>
  <c r="BE648" i="11" s="1"/>
  <c r="BE649" i="11" s="1"/>
  <c r="BE650" i="11" s="1"/>
  <c r="BE651" i="11" s="1"/>
  <c r="BE652" i="11" s="1"/>
  <c r="BE653" i="11" s="1"/>
  <c r="BE654" i="11" s="1"/>
  <c r="BE655" i="11" s="1"/>
  <c r="BE656" i="11" s="1"/>
  <c r="BE657" i="11" s="1"/>
  <c r="BE658" i="11" s="1"/>
  <c r="BE659" i="11" s="1"/>
  <c r="BE660" i="11" s="1"/>
  <c r="BE661" i="11" s="1"/>
  <c r="BE662" i="11" s="1"/>
  <c r="BE663" i="11" s="1"/>
  <c r="BE664" i="11" s="1"/>
  <c r="BE665" i="11" s="1"/>
  <c r="BE666" i="11" s="1"/>
  <c r="BE667" i="11" s="1"/>
  <c r="BE668" i="11" s="1"/>
  <c r="BE669" i="11" s="1"/>
  <c r="BE670" i="11" s="1"/>
  <c r="BE671" i="11" s="1"/>
  <c r="BE672" i="11" s="1"/>
  <c r="BE673" i="11" s="1"/>
  <c r="BE674" i="11" s="1"/>
  <c r="BE675" i="11" s="1"/>
  <c r="BE676" i="11" s="1"/>
  <c r="BE677" i="11" s="1"/>
  <c r="BE678" i="11" s="1"/>
  <c r="BE679" i="11" s="1"/>
  <c r="BE680" i="11" s="1"/>
  <c r="BE681" i="11" s="1"/>
  <c r="BE682" i="11" s="1"/>
  <c r="BE683" i="11" s="1"/>
  <c r="BE684" i="11" s="1"/>
  <c r="BE685" i="11" s="1"/>
  <c r="BE686" i="11" s="1"/>
  <c r="BE687" i="11" s="1"/>
  <c r="BE688" i="11" s="1"/>
  <c r="BE689" i="11" s="1"/>
  <c r="BE690" i="11" s="1"/>
  <c r="BE691" i="11" s="1"/>
  <c r="BE692" i="11" s="1"/>
  <c r="BE693" i="11" s="1"/>
  <c r="BE694" i="11" s="1"/>
  <c r="BE695" i="11" s="1"/>
  <c r="BE696" i="11" s="1"/>
  <c r="BE697" i="11" s="1"/>
  <c r="BE698" i="11" s="1"/>
  <c r="BE699" i="11" s="1"/>
  <c r="BE700" i="11" s="1"/>
  <c r="BE701" i="11" s="1"/>
  <c r="BE702" i="11" s="1"/>
  <c r="BB589" i="11"/>
  <c r="BB590" i="11" s="1"/>
  <c r="BB591" i="11" s="1"/>
  <c r="BB592" i="11" s="1"/>
  <c r="BB593" i="11" s="1"/>
  <c r="BB594" i="11" s="1"/>
  <c r="BB595" i="11" s="1"/>
  <c r="BB596" i="11" s="1"/>
  <c r="BB597" i="11" s="1"/>
  <c r="BB598" i="11" s="1"/>
  <c r="BB599" i="11" s="1"/>
  <c r="BB600" i="11" s="1"/>
  <c r="BB601" i="11" s="1"/>
  <c r="BB602" i="11" s="1"/>
  <c r="BB603" i="11" s="1"/>
  <c r="BB604" i="11" s="1"/>
  <c r="BB605" i="11" s="1"/>
  <c r="BB606" i="11" s="1"/>
  <c r="BB607" i="11" s="1"/>
  <c r="BB608" i="11" s="1"/>
  <c r="BB609" i="11" s="1"/>
  <c r="BB610" i="11" s="1"/>
  <c r="BB611" i="11" s="1"/>
  <c r="BB612" i="11" s="1"/>
  <c r="BB613" i="11" s="1"/>
  <c r="BB614" i="11" s="1"/>
  <c r="BB615" i="11" s="1"/>
  <c r="BB616" i="11" s="1"/>
  <c r="BB617" i="11" s="1"/>
  <c r="BB618" i="11" s="1"/>
  <c r="BB619" i="11" s="1"/>
  <c r="BB620" i="11" s="1"/>
  <c r="BB621" i="11" s="1"/>
  <c r="BB622" i="11" s="1"/>
  <c r="BB623" i="11" s="1"/>
  <c r="BB624" i="11" s="1"/>
  <c r="BB625" i="11" s="1"/>
  <c r="BB626" i="11" s="1"/>
  <c r="BB627" i="11" s="1"/>
  <c r="BB628" i="11" s="1"/>
  <c r="BB629" i="11" s="1"/>
  <c r="BB630" i="11" s="1"/>
  <c r="BB631" i="11" s="1"/>
  <c r="BB632" i="11" s="1"/>
  <c r="BB633" i="11" s="1"/>
  <c r="BB634" i="11" s="1"/>
  <c r="BB635" i="11" s="1"/>
  <c r="BB636" i="11" s="1"/>
  <c r="BB637" i="11" s="1"/>
  <c r="BB638" i="11" s="1"/>
  <c r="BB639" i="11" s="1"/>
  <c r="BB640" i="11" s="1"/>
  <c r="BB641" i="11" s="1"/>
  <c r="BB642" i="11" s="1"/>
  <c r="BB643" i="11" s="1"/>
  <c r="BB644" i="11" s="1"/>
  <c r="BB645" i="11" s="1"/>
  <c r="BB646" i="11" s="1"/>
  <c r="BB647" i="11" s="1"/>
  <c r="BB648" i="11" s="1"/>
  <c r="BB649" i="11" s="1"/>
  <c r="BB650" i="11" s="1"/>
  <c r="BB651" i="11" s="1"/>
  <c r="BB652" i="11" s="1"/>
  <c r="BB653" i="11" s="1"/>
  <c r="BB654" i="11" s="1"/>
  <c r="BB655" i="11" s="1"/>
  <c r="BB656" i="11" s="1"/>
  <c r="BB657" i="11" s="1"/>
  <c r="BB658" i="11" s="1"/>
  <c r="BB659" i="11" s="1"/>
  <c r="BB660" i="11" s="1"/>
  <c r="BB661" i="11" s="1"/>
  <c r="BB662" i="11" s="1"/>
  <c r="BB663" i="11" s="1"/>
  <c r="BB664" i="11" s="1"/>
  <c r="BB665" i="11" s="1"/>
  <c r="BB666" i="11" s="1"/>
  <c r="BB667" i="11" s="1"/>
  <c r="BB668" i="11" s="1"/>
  <c r="BB669" i="11" s="1"/>
  <c r="BB670" i="11" s="1"/>
  <c r="BB671" i="11" s="1"/>
  <c r="BB672" i="11" s="1"/>
  <c r="BB673" i="11" s="1"/>
  <c r="BB674" i="11" s="1"/>
  <c r="BB675" i="11" s="1"/>
  <c r="BB676" i="11" s="1"/>
  <c r="BB677" i="11" s="1"/>
  <c r="BB678" i="11" s="1"/>
  <c r="BB679" i="11" s="1"/>
  <c r="BB680" i="11" s="1"/>
  <c r="BB681" i="11" s="1"/>
  <c r="BB682" i="11" s="1"/>
  <c r="BB683" i="11" s="1"/>
  <c r="BB684" i="11" s="1"/>
  <c r="BB685" i="11" s="1"/>
  <c r="BB686" i="11" s="1"/>
  <c r="BB687" i="11" s="1"/>
  <c r="BB688" i="11" s="1"/>
  <c r="BB689" i="11" s="1"/>
  <c r="BB690" i="11" s="1"/>
  <c r="BB691" i="11" s="1"/>
  <c r="BB692" i="11" s="1"/>
  <c r="BB693" i="11" s="1"/>
  <c r="BB694" i="11" s="1"/>
  <c r="BB695" i="11" s="1"/>
  <c r="BB696" i="11" s="1"/>
  <c r="BB697" i="11" s="1"/>
  <c r="BB698" i="11" s="1"/>
  <c r="BB699" i="11" s="1"/>
  <c r="BB700" i="11" s="1"/>
  <c r="BB701" i="11" s="1"/>
  <c r="BB702" i="11" s="1"/>
  <c r="BM589" i="11"/>
  <c r="BM590" i="11" s="1"/>
  <c r="BM591" i="11" s="1"/>
  <c r="BM592" i="11" s="1"/>
  <c r="BM593" i="11" s="1"/>
  <c r="BM594" i="11" s="1"/>
  <c r="BM595" i="11" s="1"/>
  <c r="BM596" i="11" s="1"/>
  <c r="BM597" i="11" s="1"/>
  <c r="BM598" i="11" s="1"/>
  <c r="BM599" i="11" s="1"/>
  <c r="BM600" i="11" s="1"/>
  <c r="BM601" i="11" s="1"/>
  <c r="BM602" i="11" s="1"/>
  <c r="BM603" i="11" s="1"/>
  <c r="BM604" i="11" s="1"/>
  <c r="BM605" i="11" s="1"/>
  <c r="BM606" i="11" s="1"/>
  <c r="BM607" i="11" s="1"/>
  <c r="BM608" i="11" s="1"/>
  <c r="BM609" i="11" s="1"/>
  <c r="BM610" i="11" s="1"/>
  <c r="BM611" i="11" s="1"/>
  <c r="BM612" i="11" s="1"/>
  <c r="BM613" i="11" s="1"/>
  <c r="BM614" i="11" s="1"/>
  <c r="BM615" i="11" s="1"/>
  <c r="BM616" i="11" s="1"/>
  <c r="BM617" i="11" s="1"/>
  <c r="BM618" i="11" s="1"/>
  <c r="BM619" i="11" s="1"/>
  <c r="BM620" i="11" s="1"/>
  <c r="BM621" i="11" s="1"/>
  <c r="BM622" i="11" s="1"/>
  <c r="BM623" i="11" s="1"/>
  <c r="BM624" i="11" s="1"/>
  <c r="BM625" i="11" s="1"/>
  <c r="BM626" i="11" s="1"/>
  <c r="BM627" i="11" s="1"/>
  <c r="BM628" i="11" s="1"/>
  <c r="BM629" i="11" s="1"/>
  <c r="BM630" i="11" s="1"/>
  <c r="BM631" i="11" s="1"/>
  <c r="BM632" i="11" s="1"/>
  <c r="BM633" i="11" s="1"/>
  <c r="BM634" i="11" s="1"/>
  <c r="BM635" i="11" s="1"/>
  <c r="BM636" i="11" s="1"/>
  <c r="BM637" i="11" s="1"/>
  <c r="BM638" i="11" s="1"/>
  <c r="BM639" i="11" s="1"/>
  <c r="BM640" i="11" s="1"/>
  <c r="BM641" i="11" s="1"/>
  <c r="BM642" i="11" s="1"/>
  <c r="BM643" i="11" s="1"/>
  <c r="BM644" i="11" s="1"/>
  <c r="BM645" i="11" s="1"/>
  <c r="BM646" i="11" s="1"/>
  <c r="BM647" i="11" s="1"/>
  <c r="BM648" i="11" s="1"/>
  <c r="BM649" i="11" s="1"/>
  <c r="BM650" i="11" s="1"/>
  <c r="BM651" i="11" s="1"/>
  <c r="BM652" i="11" s="1"/>
  <c r="BM653" i="11" s="1"/>
  <c r="BM654" i="11" s="1"/>
  <c r="BM655" i="11" s="1"/>
  <c r="BM656" i="11" s="1"/>
  <c r="BM657" i="11" s="1"/>
  <c r="BM658" i="11" s="1"/>
  <c r="BM659" i="11" s="1"/>
  <c r="BM660" i="11" s="1"/>
  <c r="BM661" i="11" s="1"/>
  <c r="BM662" i="11" s="1"/>
  <c r="BM663" i="11" s="1"/>
  <c r="BM664" i="11" s="1"/>
  <c r="BM665" i="11" s="1"/>
  <c r="BM666" i="11" s="1"/>
  <c r="BM667" i="11" s="1"/>
  <c r="BM668" i="11" s="1"/>
  <c r="BM669" i="11" s="1"/>
  <c r="BM670" i="11" s="1"/>
  <c r="BM671" i="11" s="1"/>
  <c r="BM672" i="11" s="1"/>
  <c r="BM673" i="11" s="1"/>
  <c r="BM674" i="11" s="1"/>
  <c r="BM675" i="11" s="1"/>
  <c r="BM676" i="11" s="1"/>
  <c r="BM677" i="11" s="1"/>
  <c r="BM678" i="11" s="1"/>
  <c r="BM679" i="11" s="1"/>
  <c r="BM680" i="11" s="1"/>
  <c r="BM681" i="11" s="1"/>
  <c r="BM682" i="11" s="1"/>
  <c r="BM683" i="11" s="1"/>
  <c r="BM684" i="11" s="1"/>
  <c r="BM685" i="11" s="1"/>
  <c r="BM686" i="11" s="1"/>
  <c r="BM687" i="11" s="1"/>
  <c r="BM688" i="11" s="1"/>
  <c r="BM689" i="11" s="1"/>
  <c r="BM690" i="11" s="1"/>
  <c r="BM691" i="11" s="1"/>
  <c r="BM692" i="11" s="1"/>
  <c r="BM693" i="11" s="1"/>
  <c r="BM694" i="11" s="1"/>
  <c r="BM695" i="11" s="1"/>
  <c r="BM696" i="11" s="1"/>
  <c r="BM697" i="11" s="1"/>
  <c r="BM698" i="11" s="1"/>
  <c r="BM699" i="11" s="1"/>
  <c r="BM700" i="11" s="1"/>
  <c r="BM701" i="11" s="1"/>
  <c r="BM702" i="11" s="1"/>
  <c r="M16" i="16"/>
  <c r="J9" i="16"/>
  <c r="M6" i="16" s="1"/>
  <c r="G7" i="16"/>
  <c r="G9" i="16" s="1"/>
  <c r="O533" i="11"/>
  <c r="O534" i="11"/>
  <c r="O535" i="11"/>
  <c r="O536" i="11"/>
  <c r="O537" i="11"/>
  <c r="O538" i="11"/>
  <c r="O539" i="11"/>
  <c r="O540" i="11"/>
  <c r="O541" i="11"/>
  <c r="O542" i="11"/>
  <c r="O543" i="11"/>
  <c r="O544" i="11"/>
  <c r="O545" i="11"/>
  <c r="O546" i="11"/>
  <c r="O547" i="11"/>
  <c r="O548" i="11"/>
  <c r="O549" i="11"/>
  <c r="O550" i="11"/>
  <c r="O551" i="11"/>
  <c r="O552" i="11"/>
  <c r="O553" i="11"/>
  <c r="O554" i="11"/>
  <c r="O555" i="11"/>
  <c r="O556" i="11"/>
  <c r="O557" i="11"/>
  <c r="O558" i="11"/>
  <c r="O559" i="11"/>
  <c r="O560" i="11"/>
  <c r="O561" i="11"/>
  <c r="O562" i="11"/>
  <c r="O563" i="11"/>
  <c r="O564" i="11"/>
  <c r="O565" i="11"/>
  <c r="O566" i="11"/>
  <c r="O567" i="11"/>
  <c r="O568" i="11"/>
  <c r="O569" i="11"/>
  <c r="O570" i="11"/>
  <c r="O571" i="11"/>
  <c r="O572" i="11"/>
  <c r="O573" i="11"/>
  <c r="O574" i="11"/>
  <c r="O575" i="11"/>
  <c r="O576" i="11"/>
  <c r="O577" i="11"/>
  <c r="O578" i="11"/>
  <c r="O579" i="11"/>
  <c r="O580" i="11"/>
  <c r="O581" i="11"/>
  <c r="O582" i="11"/>
  <c r="O583" i="11"/>
  <c r="O584" i="11"/>
  <c r="O585" i="11"/>
  <c r="O586" i="11"/>
  <c r="O587" i="11"/>
  <c r="O588" i="11"/>
  <c r="O532" i="11"/>
  <c r="AL533" i="11"/>
  <c r="AL534" i="11"/>
  <c r="AL535" i="11"/>
  <c r="AL536" i="11"/>
  <c r="AL537" i="11"/>
  <c r="AL538" i="11"/>
  <c r="AL539" i="11"/>
  <c r="AL540" i="11"/>
  <c r="AL541" i="11"/>
  <c r="AL542" i="11"/>
  <c r="AL543" i="11"/>
  <c r="AL544" i="11"/>
  <c r="AL545" i="11"/>
  <c r="AL546" i="11"/>
  <c r="AL547" i="11"/>
  <c r="AL548" i="11"/>
  <c r="AL549" i="11"/>
  <c r="AL550" i="11"/>
  <c r="AL551" i="11"/>
  <c r="AL552" i="11"/>
  <c r="AL553" i="11"/>
  <c r="AL554" i="11"/>
  <c r="AL555" i="11"/>
  <c r="AL556" i="11"/>
  <c r="AL557" i="11"/>
  <c r="AL558" i="11"/>
  <c r="AL559" i="11"/>
  <c r="AL560" i="11"/>
  <c r="AL561" i="11"/>
  <c r="AL562" i="11"/>
  <c r="AL563" i="11"/>
  <c r="AL564" i="11"/>
  <c r="AL565" i="11"/>
  <c r="AL566" i="11"/>
  <c r="AL567" i="11"/>
  <c r="AL568" i="11"/>
  <c r="AL569" i="11"/>
  <c r="AL570" i="11"/>
  <c r="AL571" i="11"/>
  <c r="AL572" i="11"/>
  <c r="AL573" i="11"/>
  <c r="AL574" i="11"/>
  <c r="AL575" i="11"/>
  <c r="AL576" i="11"/>
  <c r="AL577" i="11"/>
  <c r="AL578" i="11"/>
  <c r="AL579" i="11"/>
  <c r="AL580" i="11"/>
  <c r="AL581" i="11"/>
  <c r="AL582" i="11"/>
  <c r="AL583" i="11"/>
  <c r="AL584" i="11"/>
  <c r="AL585" i="11"/>
  <c r="AL586" i="11"/>
  <c r="AL587" i="11"/>
  <c r="AL588" i="11"/>
  <c r="AM533" i="11"/>
  <c r="AM534" i="11"/>
  <c r="AM535" i="11"/>
  <c r="AM536" i="11"/>
  <c r="AM537" i="11"/>
  <c r="AM538" i="11"/>
  <c r="AM539" i="11"/>
  <c r="AM540" i="11"/>
  <c r="AM541" i="11"/>
  <c r="AM542" i="11"/>
  <c r="AM543" i="11"/>
  <c r="AM544" i="11"/>
  <c r="AM545" i="11"/>
  <c r="AM546" i="11"/>
  <c r="AM547" i="11"/>
  <c r="AM548" i="11"/>
  <c r="AM549" i="11"/>
  <c r="AM550" i="11"/>
  <c r="AM551" i="11"/>
  <c r="AM552" i="11"/>
  <c r="AM553" i="11"/>
  <c r="AM554" i="11"/>
  <c r="AM555" i="11"/>
  <c r="AM556" i="11"/>
  <c r="AM557" i="11"/>
  <c r="AM558" i="11"/>
  <c r="AM559" i="11"/>
  <c r="AM560" i="11"/>
  <c r="AM561" i="11"/>
  <c r="AM562" i="11"/>
  <c r="AM563" i="11"/>
  <c r="AM564" i="11"/>
  <c r="AM565" i="11"/>
  <c r="AM566" i="11"/>
  <c r="AM567" i="11"/>
  <c r="AM568" i="11"/>
  <c r="AM569" i="11"/>
  <c r="AM570" i="11"/>
  <c r="AM571" i="11"/>
  <c r="AM572" i="11"/>
  <c r="AM573" i="11"/>
  <c r="AM574" i="11"/>
  <c r="AM575" i="11"/>
  <c r="AM576" i="11"/>
  <c r="AM577" i="11"/>
  <c r="AM578" i="11"/>
  <c r="AM579" i="11"/>
  <c r="AM580" i="11"/>
  <c r="AM581" i="11"/>
  <c r="AM582" i="11"/>
  <c r="AM583" i="11"/>
  <c r="AM584" i="11"/>
  <c r="AM585" i="11"/>
  <c r="AM586" i="11"/>
  <c r="AM587" i="11"/>
  <c r="AM588" i="11"/>
  <c r="AN533" i="11"/>
  <c r="AN534" i="11"/>
  <c r="AN535" i="11"/>
  <c r="AN536" i="11"/>
  <c r="AN537" i="11"/>
  <c r="AN538" i="11"/>
  <c r="AN539" i="11"/>
  <c r="AN540" i="11"/>
  <c r="AN541" i="11"/>
  <c r="AN542" i="11"/>
  <c r="AN543" i="11"/>
  <c r="AN544" i="11"/>
  <c r="AN545" i="11"/>
  <c r="AN546" i="11"/>
  <c r="AN547" i="11"/>
  <c r="AN548" i="11"/>
  <c r="AN549" i="11"/>
  <c r="AN550" i="11"/>
  <c r="AN551" i="11"/>
  <c r="AN552" i="11"/>
  <c r="AN553" i="11"/>
  <c r="AN554" i="11"/>
  <c r="AN555" i="11"/>
  <c r="AN556" i="11"/>
  <c r="AN557" i="11"/>
  <c r="AN558" i="11"/>
  <c r="AN559" i="11"/>
  <c r="AN560" i="11"/>
  <c r="AN561" i="11"/>
  <c r="AN562" i="11"/>
  <c r="AN563" i="11"/>
  <c r="AN564" i="11"/>
  <c r="AN565" i="11"/>
  <c r="AN566" i="11"/>
  <c r="AN567" i="11"/>
  <c r="AN568" i="11"/>
  <c r="AN569" i="11"/>
  <c r="AN570" i="11"/>
  <c r="AN571" i="11"/>
  <c r="AN572" i="11"/>
  <c r="AN573" i="11"/>
  <c r="AN574" i="11"/>
  <c r="AN575" i="11"/>
  <c r="AN576" i="11"/>
  <c r="AN577" i="11"/>
  <c r="AN578" i="11"/>
  <c r="AN579" i="11"/>
  <c r="AN580" i="11"/>
  <c r="AN581" i="11"/>
  <c r="AN582" i="11"/>
  <c r="AN583" i="11"/>
  <c r="AN584" i="11"/>
  <c r="AN585" i="11"/>
  <c r="AN586" i="11"/>
  <c r="AN587" i="11"/>
  <c r="AN588" i="11"/>
  <c r="AO533" i="11"/>
  <c r="AO534" i="11"/>
  <c r="AO535" i="11"/>
  <c r="AO536" i="11"/>
  <c r="AO537" i="11"/>
  <c r="AO538" i="11"/>
  <c r="AO539" i="11"/>
  <c r="AO540" i="11"/>
  <c r="AO541" i="11"/>
  <c r="AO542" i="11"/>
  <c r="AO543" i="11"/>
  <c r="AO544" i="11"/>
  <c r="AO545" i="11"/>
  <c r="AO546" i="11"/>
  <c r="AO547" i="11"/>
  <c r="AO548" i="11"/>
  <c r="AO549" i="11"/>
  <c r="AO550" i="11"/>
  <c r="AO551" i="11"/>
  <c r="AO552" i="11"/>
  <c r="AO553" i="11"/>
  <c r="AO554" i="11"/>
  <c r="AO555" i="11"/>
  <c r="AO556" i="11"/>
  <c r="AO557" i="11"/>
  <c r="AO558" i="11"/>
  <c r="AO559" i="11"/>
  <c r="AO560" i="11"/>
  <c r="AO561" i="11"/>
  <c r="AO562" i="11"/>
  <c r="AO563" i="11"/>
  <c r="AO564" i="11"/>
  <c r="AO565" i="11"/>
  <c r="AO566" i="11"/>
  <c r="AO567" i="11"/>
  <c r="AO568" i="11"/>
  <c r="AO569" i="11"/>
  <c r="AO570" i="11"/>
  <c r="AO571" i="11"/>
  <c r="AO572" i="11"/>
  <c r="AO573" i="11"/>
  <c r="AO574" i="11"/>
  <c r="AO575" i="11"/>
  <c r="AO576" i="11"/>
  <c r="AO577" i="11"/>
  <c r="AO578" i="11"/>
  <c r="AO579" i="11"/>
  <c r="AO580" i="11"/>
  <c r="AO581" i="11"/>
  <c r="AO582" i="11"/>
  <c r="AO583" i="11"/>
  <c r="AO584" i="11"/>
  <c r="AO585" i="11"/>
  <c r="AO586" i="11"/>
  <c r="AO587" i="11"/>
  <c r="AO588" i="11"/>
  <c r="S429" i="11" l="1"/>
  <c r="S430" i="11" s="1"/>
  <c r="S431" i="11" s="1"/>
  <c r="S432" i="11" s="1"/>
  <c r="S433" i="11" s="1"/>
  <c r="S434" i="11" s="1"/>
  <c r="O480" i="11"/>
  <c r="O481" i="11"/>
  <c r="O482" i="11"/>
  <c r="O483" i="11"/>
  <c r="O484" i="11"/>
  <c r="O485" i="11"/>
  <c r="O486" i="11"/>
  <c r="O487" i="11"/>
  <c r="O488" i="11"/>
  <c r="O489" i="11"/>
  <c r="O490" i="11"/>
  <c r="O491" i="11"/>
  <c r="O492" i="11"/>
  <c r="O493" i="11"/>
  <c r="O494" i="11"/>
  <c r="O495" i="11"/>
  <c r="O496" i="11"/>
  <c r="O497" i="11"/>
  <c r="O498" i="11"/>
  <c r="O499" i="11"/>
  <c r="O500" i="11"/>
  <c r="O501" i="11"/>
  <c r="O502" i="11"/>
  <c r="O503" i="11"/>
  <c r="O504" i="11"/>
  <c r="O505" i="11"/>
  <c r="O506" i="11"/>
  <c r="O507" i="11"/>
  <c r="O508" i="11"/>
  <c r="O509" i="11"/>
  <c r="O510" i="11"/>
  <c r="O511" i="11"/>
  <c r="O512" i="11"/>
  <c r="O513" i="11"/>
  <c r="O514" i="11"/>
  <c r="O515" i="11"/>
  <c r="O516" i="11"/>
  <c r="O517" i="11"/>
  <c r="O518" i="11"/>
  <c r="O519" i="11"/>
  <c r="O520" i="11"/>
  <c r="O521" i="11"/>
  <c r="O522" i="11"/>
  <c r="O523" i="11"/>
  <c r="O524" i="11"/>
  <c r="O525" i="11"/>
  <c r="O526" i="11"/>
  <c r="O527" i="11"/>
  <c r="O528" i="11"/>
  <c r="O529" i="11"/>
  <c r="O530" i="11"/>
  <c r="O531" i="11"/>
  <c r="AL480" i="11"/>
  <c r="AL481" i="11"/>
  <c r="AL482" i="11"/>
  <c r="AL483" i="11"/>
  <c r="AL484" i="11"/>
  <c r="AL485" i="11"/>
  <c r="AL486" i="11"/>
  <c r="AL487" i="11"/>
  <c r="AL488" i="11"/>
  <c r="AL489" i="11"/>
  <c r="AL490" i="11"/>
  <c r="AL491" i="11"/>
  <c r="AL492" i="11"/>
  <c r="AL493" i="11"/>
  <c r="AL494" i="11"/>
  <c r="AL495" i="11"/>
  <c r="AL496" i="11"/>
  <c r="AL497" i="11"/>
  <c r="AL498" i="11"/>
  <c r="AL499" i="11"/>
  <c r="AL500" i="11"/>
  <c r="AL501" i="11"/>
  <c r="AL502" i="11"/>
  <c r="AL503" i="11"/>
  <c r="AL504" i="11"/>
  <c r="AL505" i="11"/>
  <c r="AL506" i="11"/>
  <c r="AL507" i="11"/>
  <c r="AL508" i="11"/>
  <c r="AL509" i="11"/>
  <c r="AL510" i="11"/>
  <c r="AL511" i="11"/>
  <c r="AL512" i="11"/>
  <c r="AL513" i="11"/>
  <c r="AL514" i="11"/>
  <c r="AL515" i="11"/>
  <c r="AL516" i="11"/>
  <c r="AL517" i="11"/>
  <c r="AL518" i="11"/>
  <c r="AL519" i="11"/>
  <c r="AL520" i="11"/>
  <c r="AL521" i="11"/>
  <c r="AL522" i="11"/>
  <c r="AL523" i="11"/>
  <c r="AL524" i="11"/>
  <c r="AL525" i="11"/>
  <c r="AL526" i="11"/>
  <c r="AL527" i="11"/>
  <c r="AL528" i="11"/>
  <c r="AL529" i="11"/>
  <c r="AL530" i="11"/>
  <c r="AL531" i="11"/>
  <c r="AL532" i="11"/>
  <c r="AM480" i="11"/>
  <c r="AM481" i="11"/>
  <c r="AM482" i="11"/>
  <c r="AM483" i="11"/>
  <c r="AM484" i="11"/>
  <c r="AM485" i="11"/>
  <c r="AM486" i="11"/>
  <c r="AM487" i="11"/>
  <c r="AM488" i="11"/>
  <c r="AM489" i="11"/>
  <c r="AM490" i="11"/>
  <c r="AM491" i="11"/>
  <c r="AM492" i="11"/>
  <c r="AM493" i="11"/>
  <c r="AM494" i="11"/>
  <c r="AM495" i="11"/>
  <c r="AM496" i="11"/>
  <c r="AM497" i="11"/>
  <c r="AM498" i="11"/>
  <c r="AM499" i="11"/>
  <c r="AM500" i="11"/>
  <c r="AM501" i="11"/>
  <c r="AM502" i="11"/>
  <c r="AM503" i="11"/>
  <c r="AM504" i="11"/>
  <c r="AM505" i="11"/>
  <c r="AM506" i="11"/>
  <c r="AM507" i="11"/>
  <c r="AM508" i="11"/>
  <c r="AM509" i="11"/>
  <c r="AM510" i="11"/>
  <c r="AM511" i="11"/>
  <c r="AM512" i="11"/>
  <c r="AM513" i="11"/>
  <c r="AM514" i="11"/>
  <c r="AM515" i="11"/>
  <c r="AM516" i="11"/>
  <c r="AM517" i="11"/>
  <c r="AM518" i="11"/>
  <c r="AM519" i="11"/>
  <c r="AM520" i="11"/>
  <c r="AM521" i="11"/>
  <c r="AM522" i="11"/>
  <c r="AM523" i="11"/>
  <c r="AM524" i="11"/>
  <c r="AM525" i="11"/>
  <c r="AM526" i="11"/>
  <c r="AM527" i="11"/>
  <c r="AM528" i="11"/>
  <c r="AM529" i="11"/>
  <c r="AM530" i="11"/>
  <c r="AM531" i="11"/>
  <c r="AM532" i="11"/>
  <c r="AN480" i="11"/>
  <c r="AN481" i="11"/>
  <c r="AN482" i="11"/>
  <c r="AN483" i="11"/>
  <c r="AN484" i="11"/>
  <c r="AN485" i="11"/>
  <c r="AN486" i="11"/>
  <c r="AN487" i="11"/>
  <c r="AN488" i="11"/>
  <c r="AN489" i="11"/>
  <c r="AN490" i="11"/>
  <c r="AN491" i="11"/>
  <c r="AN492" i="11"/>
  <c r="AN493" i="11"/>
  <c r="AN494" i="11"/>
  <c r="AN495" i="11"/>
  <c r="AN496" i="11"/>
  <c r="AN497" i="11"/>
  <c r="AN498" i="11"/>
  <c r="AN499" i="11"/>
  <c r="AN500" i="11"/>
  <c r="AN501" i="11"/>
  <c r="AN502" i="11"/>
  <c r="AN503" i="11"/>
  <c r="AN504" i="11"/>
  <c r="AN505" i="11"/>
  <c r="AN506" i="11"/>
  <c r="AN507" i="11"/>
  <c r="AN508" i="11"/>
  <c r="AN509" i="11"/>
  <c r="AN510" i="11"/>
  <c r="AN511" i="11"/>
  <c r="AN512" i="11"/>
  <c r="AN513" i="11"/>
  <c r="AN514" i="11"/>
  <c r="AN515" i="11"/>
  <c r="AN516" i="11"/>
  <c r="AN517" i="11"/>
  <c r="AN518" i="11"/>
  <c r="AN519" i="11"/>
  <c r="AN520" i="11"/>
  <c r="AN521" i="11"/>
  <c r="AN522" i="11"/>
  <c r="AN523" i="11"/>
  <c r="AN524" i="11"/>
  <c r="AN525" i="11"/>
  <c r="AN526" i="11"/>
  <c r="AN527" i="11"/>
  <c r="AN528" i="11"/>
  <c r="AN529" i="11"/>
  <c r="AN530" i="11"/>
  <c r="AN531" i="11"/>
  <c r="AN532" i="11"/>
  <c r="AO480" i="11"/>
  <c r="AO481" i="11"/>
  <c r="AO482" i="11"/>
  <c r="AO483" i="11"/>
  <c r="AO484" i="11"/>
  <c r="AO485" i="11"/>
  <c r="AO486" i="11"/>
  <c r="AO487" i="11"/>
  <c r="AO488" i="11"/>
  <c r="AO489" i="11"/>
  <c r="AO490" i="11"/>
  <c r="AO491" i="11"/>
  <c r="AO492" i="11"/>
  <c r="AO493" i="11"/>
  <c r="AO494" i="11"/>
  <c r="AO495" i="11"/>
  <c r="AO496" i="11"/>
  <c r="AO497" i="11"/>
  <c r="AO498" i="11"/>
  <c r="AO499" i="11"/>
  <c r="AO500" i="11"/>
  <c r="AO501" i="11"/>
  <c r="AO502" i="11"/>
  <c r="AO503" i="11"/>
  <c r="AO504" i="11"/>
  <c r="AO505" i="11"/>
  <c r="AO506" i="11"/>
  <c r="AO507" i="11"/>
  <c r="AO508" i="11"/>
  <c r="AO509" i="11"/>
  <c r="AO510" i="11"/>
  <c r="AO511" i="11"/>
  <c r="AO512" i="11"/>
  <c r="AO513" i="11"/>
  <c r="AO514" i="11"/>
  <c r="AO515" i="11"/>
  <c r="AO516" i="11"/>
  <c r="AO517" i="11"/>
  <c r="AO518" i="11"/>
  <c r="AO519" i="11"/>
  <c r="AO520" i="11"/>
  <c r="AO521" i="11"/>
  <c r="AO522" i="11"/>
  <c r="AO523" i="11"/>
  <c r="AO524" i="11"/>
  <c r="AO525" i="11"/>
  <c r="AO526" i="11"/>
  <c r="AO527" i="11"/>
  <c r="AO528" i="11"/>
  <c r="AO529" i="11"/>
  <c r="AO530" i="11"/>
  <c r="AO531" i="11"/>
  <c r="AO532" i="11"/>
  <c r="CA16" i="11" l="1"/>
  <c r="CB16" i="11"/>
  <c r="CC16" i="11"/>
  <c r="CD16" i="11"/>
  <c r="CE16" i="11"/>
  <c r="CF16" i="11"/>
  <c r="CG16" i="11"/>
  <c r="CH16" i="11"/>
  <c r="CH15" i="11"/>
  <c r="CG15" i="11"/>
  <c r="CF15" i="11"/>
  <c r="CE15" i="11"/>
  <c r="CD15" i="11"/>
  <c r="CC15" i="11"/>
  <c r="CB15" i="11"/>
  <c r="CA15" i="11"/>
  <c r="CH12" i="11"/>
  <c r="CG12" i="11"/>
  <c r="CF12" i="11"/>
  <c r="CE12" i="11"/>
  <c r="CD12" i="11"/>
  <c r="CC12" i="11"/>
  <c r="CB12" i="11"/>
  <c r="CA12" i="11"/>
  <c r="CH11" i="11"/>
  <c r="CG11" i="11"/>
  <c r="CF11" i="11"/>
  <c r="CE11" i="11"/>
  <c r="CD11" i="11"/>
  <c r="CC11" i="11"/>
  <c r="CB11" i="11"/>
  <c r="CA11" i="11"/>
  <c r="AO2" i="11"/>
  <c r="AO3" i="11"/>
  <c r="AO4" i="11"/>
  <c r="AO5" i="11"/>
  <c r="AO6" i="11"/>
  <c r="AO7" i="11"/>
  <c r="AO8" i="11"/>
  <c r="AO9" i="11"/>
  <c r="AO10" i="11"/>
  <c r="AO11" i="11"/>
  <c r="AO12" i="11"/>
  <c r="AO13" i="11"/>
  <c r="AO14" i="11"/>
  <c r="AO15" i="11"/>
  <c r="AO16" i="11"/>
  <c r="AO17" i="11"/>
  <c r="AO18" i="11"/>
  <c r="AO19" i="11"/>
  <c r="AO20" i="11"/>
  <c r="AO21" i="11"/>
  <c r="AO22" i="11"/>
  <c r="AO23" i="11"/>
  <c r="AO24" i="11"/>
  <c r="AO25" i="11"/>
  <c r="AO26" i="11"/>
  <c r="AO27" i="11"/>
  <c r="AO28" i="11"/>
  <c r="AO29" i="11"/>
  <c r="AO30" i="11"/>
  <c r="AO31" i="11"/>
  <c r="AO32" i="11"/>
  <c r="AO33" i="11"/>
  <c r="AO34" i="11"/>
  <c r="AO35" i="11"/>
  <c r="AO36" i="11"/>
  <c r="AO37" i="11"/>
  <c r="AO38" i="11"/>
  <c r="AO39" i="11"/>
  <c r="AO40" i="11"/>
  <c r="AO41" i="11"/>
  <c r="AO42" i="11"/>
  <c r="AO43" i="11"/>
  <c r="AO44" i="11"/>
  <c r="AO45" i="11"/>
  <c r="AO46" i="11"/>
  <c r="AO47" i="11"/>
  <c r="AO48" i="11"/>
  <c r="AO49" i="11"/>
  <c r="AO50" i="11"/>
  <c r="AO51" i="11"/>
  <c r="AO52" i="11"/>
  <c r="AO53" i="11"/>
  <c r="AO54" i="11"/>
  <c r="AO55" i="11"/>
  <c r="AO56" i="11"/>
  <c r="AO57" i="11"/>
  <c r="AO58" i="11"/>
  <c r="AO59" i="11"/>
  <c r="AO60" i="11"/>
  <c r="AO61" i="11"/>
  <c r="AO62" i="11"/>
  <c r="AO63" i="11"/>
  <c r="AO64" i="11"/>
  <c r="AO65" i="11"/>
  <c r="AO66" i="11"/>
  <c r="AO67" i="11"/>
  <c r="AO68" i="11"/>
  <c r="AO69" i="11"/>
  <c r="AO70" i="11"/>
  <c r="AO71" i="11"/>
  <c r="AO72" i="11"/>
  <c r="AO73" i="11"/>
  <c r="AO74" i="11"/>
  <c r="AO75" i="11"/>
  <c r="AO76" i="11"/>
  <c r="AO77" i="11"/>
  <c r="AO78" i="11"/>
  <c r="AO79" i="11"/>
  <c r="AO80" i="11"/>
  <c r="AO81" i="11"/>
  <c r="AO82" i="11"/>
  <c r="AO83" i="11"/>
  <c r="AO84" i="11"/>
  <c r="AO85" i="11"/>
  <c r="AO86" i="11"/>
  <c r="AO87" i="11"/>
  <c r="AO88" i="11"/>
  <c r="AO89" i="11"/>
  <c r="AO90" i="11"/>
  <c r="AO91" i="11"/>
  <c r="AO92" i="11"/>
  <c r="AO93" i="11"/>
  <c r="AO94" i="11"/>
  <c r="AO95" i="11"/>
  <c r="AO96" i="11"/>
  <c r="AO97" i="11"/>
  <c r="AO98" i="11"/>
  <c r="AO99" i="11"/>
  <c r="AO100" i="11"/>
  <c r="AO101" i="11"/>
  <c r="AO102" i="11"/>
  <c r="AO103" i="11"/>
  <c r="AO104" i="11"/>
  <c r="AO105" i="11"/>
  <c r="AO106" i="11"/>
  <c r="AO107" i="11"/>
  <c r="AO108" i="11"/>
  <c r="AO109" i="11"/>
  <c r="AO110" i="11"/>
  <c r="AO111" i="11"/>
  <c r="AO112" i="11"/>
  <c r="AO113" i="11"/>
  <c r="AO114" i="11"/>
  <c r="AO115" i="11"/>
  <c r="AO116" i="11"/>
  <c r="AO117" i="11"/>
  <c r="AO118" i="11"/>
  <c r="AO119" i="11"/>
  <c r="AO120" i="11"/>
  <c r="AO121" i="11"/>
  <c r="AO122" i="11"/>
  <c r="AO123" i="11"/>
  <c r="AO124" i="11"/>
  <c r="AO125" i="11"/>
  <c r="AO126" i="11"/>
  <c r="AO127" i="11"/>
  <c r="AO128" i="11"/>
  <c r="AO129" i="11"/>
  <c r="AO130" i="11"/>
  <c r="AO131" i="11"/>
  <c r="AO132" i="11"/>
  <c r="AO133" i="11"/>
  <c r="AO134" i="11"/>
  <c r="AO135" i="11"/>
  <c r="AO136" i="11"/>
  <c r="AO137" i="11"/>
  <c r="AO138" i="11"/>
  <c r="AO139" i="11"/>
  <c r="AO140" i="11"/>
  <c r="AO141" i="11"/>
  <c r="AO142" i="11"/>
  <c r="AO143" i="11"/>
  <c r="AO144" i="11"/>
  <c r="AO145" i="11"/>
  <c r="AO146" i="11"/>
  <c r="AO147" i="11"/>
  <c r="AO148" i="11"/>
  <c r="AO149" i="11"/>
  <c r="AO150" i="11"/>
  <c r="AO151" i="11"/>
  <c r="AO152" i="11"/>
  <c r="AO153" i="11"/>
  <c r="AO154" i="11"/>
  <c r="AO155" i="11"/>
  <c r="AO156" i="11"/>
  <c r="AO157" i="11"/>
  <c r="AO158" i="11"/>
  <c r="AO159" i="11"/>
  <c r="AO160" i="11"/>
  <c r="AO161" i="11"/>
  <c r="AO162" i="11"/>
  <c r="AO163" i="11"/>
  <c r="AO164" i="11"/>
  <c r="AO165" i="11"/>
  <c r="AO166" i="11"/>
  <c r="AO167" i="11"/>
  <c r="AO168" i="11"/>
  <c r="AO169" i="11"/>
  <c r="AO170" i="11"/>
  <c r="AO171" i="11"/>
  <c r="AO172" i="11"/>
  <c r="AO173" i="11"/>
  <c r="AO174" i="11"/>
  <c r="AO175" i="11"/>
  <c r="AO176" i="11"/>
  <c r="AO177" i="11"/>
  <c r="AO178" i="11"/>
  <c r="AO179" i="11"/>
  <c r="AO180" i="11"/>
  <c r="AO181" i="11"/>
  <c r="AO182" i="11"/>
  <c r="AO183" i="11"/>
  <c r="AO184" i="11"/>
  <c r="AO185" i="11"/>
  <c r="AO186" i="11"/>
  <c r="AO187" i="11"/>
  <c r="AO188" i="11"/>
  <c r="AO189" i="11"/>
  <c r="AO190" i="11"/>
  <c r="AO191" i="11"/>
  <c r="AO192" i="11"/>
  <c r="AO193" i="11"/>
  <c r="AO194" i="11"/>
  <c r="AO195" i="11"/>
  <c r="AO196" i="11"/>
  <c r="AO197" i="11"/>
  <c r="AO198" i="11"/>
  <c r="AO199" i="11"/>
  <c r="AO200" i="11"/>
  <c r="AO201" i="11"/>
  <c r="AO202" i="11"/>
  <c r="AO203" i="11"/>
  <c r="AO204" i="11"/>
  <c r="AO205" i="11"/>
  <c r="AO206" i="11"/>
  <c r="AO207" i="11"/>
  <c r="AO208" i="11"/>
  <c r="AO209" i="11"/>
  <c r="AO210" i="11"/>
  <c r="AO211" i="11"/>
  <c r="AO212" i="11"/>
  <c r="AO213" i="11"/>
  <c r="AO214" i="11"/>
  <c r="AO215" i="11"/>
  <c r="AO216" i="11"/>
  <c r="AO217" i="11"/>
  <c r="AO218" i="11"/>
  <c r="AO219" i="11"/>
  <c r="AO220" i="11"/>
  <c r="AO221" i="11"/>
  <c r="AO222" i="11"/>
  <c r="AO223" i="11"/>
  <c r="AO224" i="11"/>
  <c r="AO225" i="11"/>
  <c r="AO226" i="11"/>
  <c r="AO227" i="11"/>
  <c r="AO228" i="11"/>
  <c r="AO229" i="11"/>
  <c r="AO230" i="11"/>
  <c r="AO231" i="11"/>
  <c r="AO232" i="11"/>
  <c r="AO233" i="11"/>
  <c r="AO234" i="11"/>
  <c r="AO235" i="11"/>
  <c r="AO236" i="11"/>
  <c r="AO237" i="11"/>
  <c r="AO238" i="11"/>
  <c r="AO239" i="11"/>
  <c r="AO240" i="11"/>
  <c r="AO241" i="11"/>
  <c r="AO242" i="11"/>
  <c r="AO243" i="11"/>
  <c r="AO244" i="11"/>
  <c r="AO245" i="11"/>
  <c r="AO246" i="11"/>
  <c r="AO247" i="11"/>
  <c r="AO248" i="11"/>
  <c r="AO249" i="11"/>
  <c r="AO250" i="11"/>
  <c r="AO251" i="11"/>
  <c r="AO252" i="11"/>
  <c r="AO253" i="11"/>
  <c r="AO254" i="11"/>
  <c r="AO255" i="11"/>
  <c r="AO256" i="11"/>
  <c r="AO257" i="11"/>
  <c r="AO258" i="11"/>
  <c r="AO259" i="11"/>
  <c r="AO260" i="11"/>
  <c r="AO261" i="11"/>
  <c r="AO262" i="11"/>
  <c r="AO263" i="11"/>
  <c r="AO264" i="11"/>
  <c r="AO265" i="11"/>
  <c r="AO266" i="11"/>
  <c r="AO267" i="11"/>
  <c r="AO268" i="11"/>
  <c r="AO269" i="11"/>
  <c r="AO270" i="11"/>
  <c r="AO271" i="11"/>
  <c r="AO272" i="11"/>
  <c r="AO273" i="11"/>
  <c r="AO274" i="11"/>
  <c r="AO275" i="11"/>
  <c r="AO276" i="11"/>
  <c r="AO277" i="11"/>
  <c r="AO278" i="11"/>
  <c r="AO279" i="11"/>
  <c r="AO280" i="11"/>
  <c r="AO281" i="11"/>
  <c r="AO282" i="11"/>
  <c r="AO283" i="11"/>
  <c r="AO284" i="11"/>
  <c r="AO285" i="11"/>
  <c r="AO286" i="11"/>
  <c r="AO287" i="11"/>
  <c r="AO288" i="11"/>
  <c r="AO289" i="11"/>
  <c r="AO290" i="11"/>
  <c r="AO291" i="11"/>
  <c r="AO292" i="11"/>
  <c r="AO293" i="11"/>
  <c r="AO294" i="11"/>
  <c r="AO295" i="11"/>
  <c r="AO296" i="11"/>
  <c r="AO297" i="11"/>
  <c r="AO298" i="11"/>
  <c r="AO299" i="11"/>
  <c r="AO300" i="11"/>
  <c r="AO301" i="11"/>
  <c r="AO302" i="11"/>
  <c r="AO303" i="11"/>
  <c r="AO304" i="11"/>
  <c r="AO305" i="11"/>
  <c r="AO306" i="11"/>
  <c r="AO307" i="11"/>
  <c r="AO308" i="11"/>
  <c r="AO309" i="11"/>
  <c r="AO310" i="11"/>
  <c r="AO311" i="11"/>
  <c r="AO312" i="11"/>
  <c r="AO313" i="11"/>
  <c r="AO314" i="11"/>
  <c r="AO315" i="11"/>
  <c r="AO316" i="11"/>
  <c r="AO317" i="11"/>
  <c r="AO318" i="11"/>
  <c r="AO319" i="11"/>
  <c r="AO320" i="11"/>
  <c r="AO321" i="11"/>
  <c r="AO322" i="11"/>
  <c r="AO323" i="11"/>
  <c r="AO324" i="11"/>
  <c r="AO325" i="11"/>
  <c r="AO326" i="11"/>
  <c r="AO327" i="11"/>
  <c r="AO328" i="11"/>
  <c r="AO329" i="11"/>
  <c r="AO330" i="11"/>
  <c r="AO331" i="11"/>
  <c r="AO332" i="11"/>
  <c r="AO333" i="11"/>
  <c r="AO334" i="11"/>
  <c r="AO335" i="11"/>
  <c r="AO336" i="11"/>
  <c r="AO337" i="11"/>
  <c r="AO338" i="11"/>
  <c r="AO339" i="11"/>
  <c r="AO340" i="11"/>
  <c r="AO341" i="11"/>
  <c r="AO342" i="11"/>
  <c r="AO343" i="11"/>
  <c r="AO344" i="11"/>
  <c r="AO345" i="11"/>
  <c r="AO346" i="11"/>
  <c r="AO347" i="11"/>
  <c r="AO348" i="11"/>
  <c r="AO349" i="11"/>
  <c r="AO350" i="11"/>
  <c r="AO351" i="11"/>
  <c r="AO352" i="11"/>
  <c r="AO353" i="11"/>
  <c r="AO354" i="11"/>
  <c r="AO355" i="11"/>
  <c r="AO356" i="11"/>
  <c r="AO357" i="11"/>
  <c r="AO358" i="11"/>
  <c r="AO359" i="11"/>
  <c r="AO360" i="11"/>
  <c r="AO361" i="11"/>
  <c r="AO362" i="11"/>
  <c r="AO363" i="11"/>
  <c r="AO364" i="11"/>
  <c r="AO365" i="11"/>
  <c r="AO366" i="11"/>
  <c r="AO367" i="11"/>
  <c r="AO368" i="11"/>
  <c r="AO369" i="11"/>
  <c r="AO370" i="11"/>
  <c r="AO371" i="11"/>
  <c r="AO372" i="11"/>
  <c r="AO373" i="11"/>
  <c r="AO374" i="11"/>
  <c r="AO375" i="11"/>
  <c r="AO376" i="11"/>
  <c r="AO377" i="11"/>
  <c r="AO378" i="11"/>
  <c r="AO379" i="11"/>
  <c r="AO380" i="11"/>
  <c r="AO381" i="11"/>
  <c r="AO382" i="11"/>
  <c r="AO383" i="11"/>
  <c r="AO384" i="11"/>
  <c r="AO385" i="11"/>
  <c r="AO386" i="11"/>
  <c r="AO387" i="11"/>
  <c r="AO388" i="11"/>
  <c r="AO389" i="11"/>
  <c r="AO390" i="11"/>
  <c r="AO391" i="11"/>
  <c r="AO392" i="11"/>
  <c r="AO393" i="11"/>
  <c r="AO394" i="11"/>
  <c r="AO395" i="11"/>
  <c r="AO396" i="11"/>
  <c r="AO397" i="11"/>
  <c r="AO398" i="11"/>
  <c r="AO399" i="11"/>
  <c r="AO400" i="11"/>
  <c r="AO401" i="11"/>
  <c r="AO402" i="11"/>
  <c r="AO403" i="11"/>
  <c r="AO404" i="11"/>
  <c r="AO405" i="11"/>
  <c r="AO406" i="11"/>
  <c r="AO407" i="11"/>
  <c r="AO408" i="11"/>
  <c r="AO409" i="11"/>
  <c r="AO410" i="11"/>
  <c r="AO411" i="11"/>
  <c r="AO412" i="11"/>
  <c r="AO413" i="11"/>
  <c r="AO414" i="11"/>
  <c r="AO415" i="11"/>
  <c r="AO416" i="11"/>
  <c r="AO417" i="11"/>
  <c r="AO418" i="11"/>
  <c r="AO419" i="11"/>
  <c r="AO420" i="11"/>
  <c r="AO421" i="11"/>
  <c r="AO422" i="11"/>
  <c r="AO423" i="11"/>
  <c r="AO424" i="11"/>
  <c r="AO425" i="11"/>
  <c r="AO426" i="11"/>
  <c r="AO427" i="11"/>
  <c r="AO428" i="11"/>
  <c r="AO429" i="11"/>
  <c r="AO430" i="11"/>
  <c r="AO431" i="11"/>
  <c r="AO432" i="11"/>
  <c r="AO433" i="11"/>
  <c r="AO434" i="11"/>
  <c r="AO435" i="11"/>
  <c r="AO436" i="11"/>
  <c r="AO437" i="11"/>
  <c r="AO438" i="11"/>
  <c r="AO439" i="11"/>
  <c r="AO440" i="11"/>
  <c r="AO441" i="11"/>
  <c r="AO442" i="11"/>
  <c r="AO443" i="11"/>
  <c r="AO444" i="11"/>
  <c r="AO445" i="11"/>
  <c r="AO446" i="11"/>
  <c r="AO447" i="11"/>
  <c r="AO448" i="11"/>
  <c r="AO449" i="11"/>
  <c r="AO450" i="11"/>
  <c r="AO451" i="11"/>
  <c r="AO452" i="11"/>
  <c r="AO453" i="11"/>
  <c r="AO454" i="11"/>
  <c r="AO455" i="11"/>
  <c r="AO456" i="11"/>
  <c r="AO457" i="11"/>
  <c r="AO458" i="11"/>
  <c r="AO459" i="11"/>
  <c r="AO460" i="11"/>
  <c r="AO461" i="11"/>
  <c r="AO462" i="11"/>
  <c r="AO463" i="11"/>
  <c r="AO464" i="11"/>
  <c r="AO465" i="11"/>
  <c r="AO466" i="11"/>
  <c r="AO467" i="11"/>
  <c r="AO468" i="11"/>
  <c r="AO469" i="11"/>
  <c r="AO470" i="11"/>
  <c r="AO471" i="11"/>
  <c r="AO472" i="11"/>
  <c r="AO473" i="11"/>
  <c r="AO474" i="11"/>
  <c r="AO475" i="11"/>
  <c r="AO476" i="11"/>
  <c r="AO477" i="11"/>
  <c r="AO478" i="11"/>
  <c r="AO479" i="11"/>
  <c r="AN2" i="11"/>
  <c r="AN3" i="11"/>
  <c r="AN4" i="11"/>
  <c r="AN5" i="11"/>
  <c r="AN6" i="11"/>
  <c r="AN7" i="11"/>
  <c r="AN8" i="11"/>
  <c r="AN9" i="11"/>
  <c r="AN10" i="11"/>
  <c r="AN11" i="11"/>
  <c r="AN12" i="11"/>
  <c r="AN13" i="11"/>
  <c r="AN14" i="11"/>
  <c r="AN15" i="11"/>
  <c r="AN16" i="11"/>
  <c r="AN17" i="11"/>
  <c r="AN18" i="11"/>
  <c r="AN19" i="11"/>
  <c r="AN20" i="11"/>
  <c r="AN21" i="11"/>
  <c r="AN22" i="11"/>
  <c r="AN23" i="11"/>
  <c r="AN24" i="11"/>
  <c r="AN25" i="11"/>
  <c r="AN26" i="11"/>
  <c r="AN27" i="11"/>
  <c r="AN28" i="11"/>
  <c r="AN29" i="11"/>
  <c r="AN30" i="11"/>
  <c r="AN31" i="11"/>
  <c r="AN32" i="11"/>
  <c r="AN33" i="11"/>
  <c r="AN34" i="11"/>
  <c r="AN35" i="11"/>
  <c r="AN36" i="11"/>
  <c r="AN37" i="11"/>
  <c r="AN38" i="11"/>
  <c r="AN39" i="11"/>
  <c r="AN40" i="11"/>
  <c r="AN41" i="11"/>
  <c r="AN42" i="11"/>
  <c r="AN43" i="11"/>
  <c r="AN44" i="11"/>
  <c r="AN45" i="11"/>
  <c r="AN46" i="11"/>
  <c r="AN47" i="11"/>
  <c r="AN48" i="11"/>
  <c r="AN49" i="11"/>
  <c r="AN50" i="11"/>
  <c r="AN51" i="11"/>
  <c r="AN52" i="11"/>
  <c r="AN53" i="11"/>
  <c r="AN54" i="11"/>
  <c r="AN55" i="11"/>
  <c r="AN56" i="11"/>
  <c r="AN57" i="11"/>
  <c r="AN58" i="11"/>
  <c r="AN59" i="11"/>
  <c r="AN60" i="11"/>
  <c r="AN61" i="11"/>
  <c r="AN62" i="11"/>
  <c r="AN63" i="11"/>
  <c r="AN64" i="11"/>
  <c r="AN65" i="11"/>
  <c r="AN66" i="11"/>
  <c r="AN67" i="11"/>
  <c r="AN68" i="11"/>
  <c r="AN69" i="11"/>
  <c r="AN70" i="11"/>
  <c r="AN71" i="11"/>
  <c r="AN72" i="11"/>
  <c r="AN73" i="11"/>
  <c r="AN74" i="11"/>
  <c r="AN75" i="11"/>
  <c r="AN76" i="11"/>
  <c r="AN77" i="11"/>
  <c r="AN78" i="11"/>
  <c r="AN79" i="11"/>
  <c r="AN80" i="11"/>
  <c r="AN81" i="11"/>
  <c r="AN82" i="11"/>
  <c r="AN83" i="11"/>
  <c r="AN84" i="11"/>
  <c r="AN85" i="11"/>
  <c r="AN86" i="11"/>
  <c r="AN87" i="11"/>
  <c r="AN88" i="11"/>
  <c r="AN89" i="11"/>
  <c r="AN90" i="11"/>
  <c r="AN91" i="11"/>
  <c r="AN92" i="11"/>
  <c r="AN93" i="11"/>
  <c r="AN94" i="11"/>
  <c r="AN95" i="11"/>
  <c r="AN96" i="11"/>
  <c r="AN97" i="11"/>
  <c r="AN98" i="11"/>
  <c r="AN99" i="11"/>
  <c r="AN100" i="11"/>
  <c r="AN101" i="11"/>
  <c r="AN102" i="11"/>
  <c r="AN103" i="11"/>
  <c r="AN104" i="11"/>
  <c r="AN105" i="11"/>
  <c r="AN106" i="11"/>
  <c r="AN107" i="11"/>
  <c r="AN108" i="11"/>
  <c r="AN109" i="11"/>
  <c r="AN110" i="11"/>
  <c r="AN111" i="11"/>
  <c r="AN112" i="11"/>
  <c r="AN113" i="11"/>
  <c r="AN114" i="11"/>
  <c r="AN115" i="11"/>
  <c r="AN116" i="11"/>
  <c r="AN117" i="11"/>
  <c r="AN118" i="11"/>
  <c r="AN119" i="11"/>
  <c r="AN120" i="11"/>
  <c r="AN121" i="11"/>
  <c r="AN122" i="11"/>
  <c r="AN123" i="11"/>
  <c r="AN124" i="11"/>
  <c r="AN125" i="11"/>
  <c r="AN126" i="11"/>
  <c r="AN127" i="11"/>
  <c r="AN128" i="11"/>
  <c r="AN129" i="11"/>
  <c r="AN130" i="11"/>
  <c r="AN131" i="11"/>
  <c r="AN132" i="11"/>
  <c r="AN133" i="11"/>
  <c r="AN134" i="11"/>
  <c r="AN135" i="11"/>
  <c r="AN136" i="11"/>
  <c r="AN137" i="11"/>
  <c r="AN138" i="11"/>
  <c r="AN139" i="11"/>
  <c r="AN140" i="11"/>
  <c r="AN141" i="11"/>
  <c r="AN142" i="11"/>
  <c r="AN143" i="11"/>
  <c r="AN144" i="11"/>
  <c r="AN145" i="11"/>
  <c r="AN146" i="11"/>
  <c r="AN147" i="11"/>
  <c r="AN148" i="11"/>
  <c r="AN149" i="11"/>
  <c r="AN150" i="11"/>
  <c r="AN151" i="11"/>
  <c r="AN152" i="11"/>
  <c r="AN153" i="11"/>
  <c r="AN154" i="11"/>
  <c r="AN155" i="11"/>
  <c r="AN156" i="11"/>
  <c r="AN157" i="11"/>
  <c r="AN158" i="11"/>
  <c r="AN159" i="11"/>
  <c r="AN160" i="11"/>
  <c r="AN161" i="11"/>
  <c r="AN162" i="11"/>
  <c r="AN163" i="11"/>
  <c r="AN164" i="11"/>
  <c r="AN165" i="11"/>
  <c r="AN166" i="11"/>
  <c r="AN167" i="11"/>
  <c r="AN168" i="11"/>
  <c r="AN169" i="11"/>
  <c r="AN170" i="11"/>
  <c r="AN171" i="11"/>
  <c r="AN172" i="11"/>
  <c r="AN173" i="11"/>
  <c r="AN174" i="11"/>
  <c r="AN175" i="11"/>
  <c r="AN176" i="11"/>
  <c r="AN177" i="11"/>
  <c r="AN178" i="11"/>
  <c r="AN179" i="11"/>
  <c r="AN180" i="11"/>
  <c r="AN181" i="11"/>
  <c r="AN182" i="11"/>
  <c r="AN183" i="11"/>
  <c r="AN184" i="11"/>
  <c r="AN185" i="11"/>
  <c r="AN186" i="11"/>
  <c r="AN187" i="11"/>
  <c r="AN188" i="11"/>
  <c r="AN189" i="11"/>
  <c r="AN190" i="11"/>
  <c r="AN191" i="11"/>
  <c r="AN192" i="11"/>
  <c r="AN193" i="11"/>
  <c r="AN194" i="11"/>
  <c r="AN195" i="11"/>
  <c r="AN196" i="11"/>
  <c r="AN197" i="11"/>
  <c r="AN198" i="11"/>
  <c r="AN199" i="11"/>
  <c r="AN200" i="11"/>
  <c r="AN201" i="11"/>
  <c r="AN202" i="11"/>
  <c r="AN203" i="11"/>
  <c r="AN204" i="11"/>
  <c r="AN205" i="11"/>
  <c r="AN206" i="11"/>
  <c r="AN207" i="11"/>
  <c r="AN208" i="11"/>
  <c r="AN209" i="11"/>
  <c r="AN210" i="11"/>
  <c r="AN211" i="11"/>
  <c r="AN212" i="11"/>
  <c r="AN213" i="11"/>
  <c r="AN214" i="11"/>
  <c r="AN215" i="11"/>
  <c r="AN216" i="11"/>
  <c r="AN217" i="11"/>
  <c r="AN218" i="11"/>
  <c r="AN219" i="11"/>
  <c r="AN220" i="11"/>
  <c r="AN221" i="11"/>
  <c r="AN222" i="11"/>
  <c r="AN223" i="11"/>
  <c r="AN224" i="11"/>
  <c r="AN225" i="11"/>
  <c r="AN226" i="11"/>
  <c r="AN227" i="11"/>
  <c r="AN228" i="11"/>
  <c r="AN229" i="11"/>
  <c r="AN230" i="11"/>
  <c r="AN231" i="11"/>
  <c r="AN232" i="11"/>
  <c r="AN233" i="11"/>
  <c r="AN234" i="11"/>
  <c r="AN235" i="11"/>
  <c r="AN236" i="11"/>
  <c r="AN237" i="11"/>
  <c r="AN238" i="11"/>
  <c r="AN239" i="11"/>
  <c r="AN240" i="11"/>
  <c r="AN241" i="11"/>
  <c r="AN242" i="11"/>
  <c r="AN243" i="11"/>
  <c r="AN244" i="11"/>
  <c r="AN245" i="11"/>
  <c r="AN246" i="11"/>
  <c r="AN247" i="11"/>
  <c r="AN248" i="11"/>
  <c r="AN249" i="11"/>
  <c r="AN250" i="11"/>
  <c r="AN251" i="11"/>
  <c r="AN252" i="11"/>
  <c r="AN253" i="11"/>
  <c r="AN254" i="11"/>
  <c r="AN255" i="11"/>
  <c r="AN256" i="11"/>
  <c r="AN257" i="11"/>
  <c r="AN258" i="11"/>
  <c r="AN259" i="11"/>
  <c r="AN260" i="11"/>
  <c r="AN261" i="11"/>
  <c r="AN262" i="11"/>
  <c r="AN263" i="11"/>
  <c r="AN264" i="11"/>
  <c r="AN265" i="11"/>
  <c r="AN266" i="11"/>
  <c r="AN267" i="11"/>
  <c r="AN268" i="11"/>
  <c r="AN269" i="11"/>
  <c r="AN270" i="11"/>
  <c r="AN271" i="11"/>
  <c r="AN272" i="11"/>
  <c r="AN273" i="11"/>
  <c r="AN274" i="11"/>
  <c r="AN275" i="11"/>
  <c r="AN276" i="11"/>
  <c r="AN277" i="11"/>
  <c r="AN278" i="11"/>
  <c r="AN279" i="11"/>
  <c r="AN280" i="11"/>
  <c r="AN281" i="11"/>
  <c r="AN282" i="11"/>
  <c r="AN283" i="11"/>
  <c r="AN284" i="11"/>
  <c r="AN285" i="11"/>
  <c r="AN286" i="11"/>
  <c r="AN287" i="11"/>
  <c r="AN288" i="11"/>
  <c r="AN289" i="11"/>
  <c r="AN290" i="11"/>
  <c r="AN291" i="11"/>
  <c r="AN292" i="11"/>
  <c r="AN293" i="11"/>
  <c r="AN294" i="11"/>
  <c r="AN295" i="11"/>
  <c r="AN296" i="11"/>
  <c r="AN297" i="11"/>
  <c r="AN298" i="11"/>
  <c r="AN299" i="11"/>
  <c r="AN300" i="11"/>
  <c r="AN301" i="11"/>
  <c r="AN302" i="11"/>
  <c r="AN303" i="11"/>
  <c r="AN304" i="11"/>
  <c r="AN305" i="11"/>
  <c r="AN306" i="11"/>
  <c r="AN307" i="11"/>
  <c r="AN308" i="11"/>
  <c r="AN309" i="11"/>
  <c r="AN310" i="11"/>
  <c r="AN311" i="11"/>
  <c r="AN312" i="11"/>
  <c r="AN313" i="11"/>
  <c r="AN314" i="11"/>
  <c r="AN315" i="11"/>
  <c r="AN316" i="11"/>
  <c r="AN317" i="11"/>
  <c r="AN318" i="11"/>
  <c r="AN319" i="11"/>
  <c r="AN320" i="11"/>
  <c r="AN321" i="11"/>
  <c r="AN322" i="11"/>
  <c r="AN323" i="11"/>
  <c r="AN324" i="11"/>
  <c r="AN325" i="11"/>
  <c r="AN326" i="11"/>
  <c r="AN327" i="11"/>
  <c r="AN328" i="11"/>
  <c r="AN329" i="11"/>
  <c r="AN330" i="11"/>
  <c r="AN331" i="11"/>
  <c r="AN332" i="11"/>
  <c r="AN333" i="11"/>
  <c r="AN334" i="11"/>
  <c r="AN335" i="11"/>
  <c r="AN336" i="11"/>
  <c r="AN337" i="11"/>
  <c r="AN338" i="11"/>
  <c r="AN339" i="11"/>
  <c r="AN340" i="11"/>
  <c r="AN341" i="11"/>
  <c r="AN342" i="11"/>
  <c r="AN343" i="11"/>
  <c r="AN344" i="11"/>
  <c r="AN345" i="11"/>
  <c r="AN346" i="11"/>
  <c r="AN347" i="11"/>
  <c r="AN348" i="11"/>
  <c r="AN349" i="11"/>
  <c r="AN350" i="11"/>
  <c r="AN351" i="11"/>
  <c r="AN352" i="11"/>
  <c r="AN353" i="11"/>
  <c r="AN354" i="11"/>
  <c r="AN355" i="11"/>
  <c r="AN356" i="11"/>
  <c r="AN357" i="11"/>
  <c r="AN358" i="11"/>
  <c r="AN359" i="11"/>
  <c r="AN360" i="11"/>
  <c r="AN361" i="11"/>
  <c r="AN362" i="11"/>
  <c r="AN363" i="11"/>
  <c r="AN364" i="11"/>
  <c r="AN365" i="11"/>
  <c r="AN366" i="11"/>
  <c r="AN367" i="11"/>
  <c r="AN368" i="11"/>
  <c r="AN369" i="11"/>
  <c r="AN370" i="11"/>
  <c r="AN371" i="11"/>
  <c r="AN372" i="11"/>
  <c r="AN373" i="11"/>
  <c r="AN374" i="11"/>
  <c r="AN375" i="11"/>
  <c r="AN376" i="11"/>
  <c r="AN377" i="11"/>
  <c r="AN378" i="11"/>
  <c r="AN379" i="11"/>
  <c r="AN380" i="11"/>
  <c r="AN381" i="11"/>
  <c r="AN382" i="11"/>
  <c r="AN383" i="11"/>
  <c r="AN384" i="11"/>
  <c r="AN385" i="11"/>
  <c r="AN386" i="11"/>
  <c r="AN387" i="11"/>
  <c r="AN388" i="11"/>
  <c r="AN389" i="11"/>
  <c r="AN390" i="11"/>
  <c r="AN391" i="11"/>
  <c r="AN392" i="11"/>
  <c r="AN393" i="11"/>
  <c r="AN394" i="11"/>
  <c r="AN395" i="11"/>
  <c r="AN396" i="11"/>
  <c r="AN397" i="11"/>
  <c r="AN398" i="11"/>
  <c r="AN399" i="11"/>
  <c r="AN400" i="11"/>
  <c r="AN401" i="11"/>
  <c r="AN402" i="11"/>
  <c r="AN403" i="11"/>
  <c r="AN404" i="11"/>
  <c r="AN405" i="11"/>
  <c r="AN406" i="11"/>
  <c r="AN407" i="11"/>
  <c r="AN408" i="11"/>
  <c r="AN409" i="11"/>
  <c r="AN410" i="11"/>
  <c r="AN411" i="11"/>
  <c r="AN412" i="11"/>
  <c r="AN413" i="11"/>
  <c r="AN414" i="11"/>
  <c r="AN415" i="11"/>
  <c r="AN416" i="11"/>
  <c r="AN417" i="11"/>
  <c r="AN418" i="11"/>
  <c r="AN419" i="11"/>
  <c r="AN420" i="11"/>
  <c r="AN421" i="11"/>
  <c r="AN422" i="11"/>
  <c r="AN423" i="11"/>
  <c r="AN424" i="11"/>
  <c r="AN425" i="11"/>
  <c r="AN426" i="11"/>
  <c r="AN427" i="11"/>
  <c r="AN428" i="11"/>
  <c r="AN429" i="11"/>
  <c r="AN430" i="11"/>
  <c r="AN431" i="11"/>
  <c r="AN432" i="11"/>
  <c r="AN433" i="11"/>
  <c r="AN434" i="11"/>
  <c r="AN435" i="11"/>
  <c r="AN436" i="11"/>
  <c r="AN437" i="11"/>
  <c r="AN438" i="11"/>
  <c r="AN439" i="11"/>
  <c r="AN440" i="11"/>
  <c r="AN441" i="11"/>
  <c r="AN442" i="11"/>
  <c r="AN443" i="11"/>
  <c r="AN444" i="11"/>
  <c r="AN445" i="11"/>
  <c r="AN446" i="11"/>
  <c r="AN447" i="11"/>
  <c r="AN448" i="11"/>
  <c r="AN449" i="11"/>
  <c r="AN450" i="11"/>
  <c r="AN451" i="11"/>
  <c r="AN452" i="11"/>
  <c r="AN453" i="11"/>
  <c r="AN454" i="11"/>
  <c r="AN455" i="11"/>
  <c r="AN456" i="11"/>
  <c r="AN457" i="11"/>
  <c r="AN458" i="11"/>
  <c r="AN459" i="11"/>
  <c r="AN460" i="11"/>
  <c r="AN461" i="11"/>
  <c r="AN462" i="11"/>
  <c r="AN463" i="11"/>
  <c r="AN464" i="11"/>
  <c r="AN465" i="11"/>
  <c r="AN466" i="11"/>
  <c r="AN467" i="11"/>
  <c r="AN468" i="11"/>
  <c r="AN469" i="11"/>
  <c r="AN470" i="11"/>
  <c r="AN471" i="11"/>
  <c r="AN472" i="11"/>
  <c r="AN473" i="11"/>
  <c r="AN474" i="11"/>
  <c r="AN475" i="11"/>
  <c r="AN476" i="11"/>
  <c r="AN477" i="11"/>
  <c r="AN478" i="11"/>
  <c r="AN479" i="11"/>
  <c r="S3" i="11"/>
  <c r="S4" i="11" s="1"/>
  <c r="S5" i="11" s="1"/>
  <c r="S6" i="11" s="1"/>
  <c r="S7" i="11" s="1"/>
  <c r="S8" i="11" s="1"/>
  <c r="S9" i="11" s="1"/>
  <c r="S10" i="11" s="1"/>
  <c r="S11" i="11" s="1"/>
  <c r="S12" i="11" s="1"/>
  <c r="S13" i="11" s="1"/>
  <c r="S14" i="11" s="1"/>
  <c r="S15" i="11" s="1"/>
  <c r="S16" i="11" s="1"/>
  <c r="S17" i="11" s="1"/>
  <c r="S18" i="11" s="1"/>
  <c r="S19" i="11" s="1"/>
  <c r="S20" i="11" s="1"/>
  <c r="S21" i="11" s="1"/>
  <c r="S22" i="11" s="1"/>
  <c r="S23" i="11" s="1"/>
  <c r="S24" i="11" s="1"/>
  <c r="S25" i="11" s="1"/>
  <c r="S26" i="11" s="1"/>
  <c r="S27" i="11" s="1"/>
  <c r="S28" i="11" s="1"/>
  <c r="S29" i="11" s="1"/>
  <c r="S30" i="11" s="1"/>
  <c r="S31" i="11" s="1"/>
  <c r="S32" i="11" s="1"/>
  <c r="S33" i="11" s="1"/>
  <c r="S34" i="11" s="1"/>
  <c r="S35" i="11" s="1"/>
  <c r="S36" i="11" s="1"/>
  <c r="S37" i="11" s="1"/>
  <c r="S38" i="11" s="1"/>
  <c r="S39" i="11" s="1"/>
  <c r="S40" i="11" s="1"/>
  <c r="S41" i="11" s="1"/>
  <c r="S42" i="11" s="1"/>
  <c r="S43" i="11" s="1"/>
  <c r="S44" i="11" s="1"/>
  <c r="S45" i="11" s="1"/>
  <c r="S46" i="11" s="1"/>
  <c r="S47" i="11" s="1"/>
  <c r="S48" i="11" s="1"/>
  <c r="S49" i="11" s="1"/>
  <c r="S50" i="11" s="1"/>
  <c r="S51" i="11" s="1"/>
  <c r="S52" i="11" s="1"/>
  <c r="S53" i="11" s="1"/>
  <c r="S54" i="11" s="1"/>
  <c r="S55" i="11" s="1"/>
  <c r="S56" i="11" s="1"/>
  <c r="S57" i="11" s="1"/>
  <c r="S58" i="11" s="1"/>
  <c r="S59" i="11" s="1"/>
  <c r="S60" i="11" s="1"/>
  <c r="S61" i="11" s="1"/>
  <c r="S62" i="11" s="1"/>
  <c r="S63" i="11" s="1"/>
  <c r="S64" i="11" s="1"/>
  <c r="S65" i="11" s="1"/>
  <c r="S66" i="11" s="1"/>
  <c r="S67" i="11" s="1"/>
  <c r="S68" i="11" s="1"/>
  <c r="S69" i="11" s="1"/>
  <c r="S70" i="11" s="1"/>
  <c r="S71" i="11" s="1"/>
  <c r="S72" i="11" s="1"/>
  <c r="S73" i="11" s="1"/>
  <c r="S74" i="11" s="1"/>
  <c r="S75" i="11" s="1"/>
  <c r="S76" i="11" s="1"/>
  <c r="S77" i="11" s="1"/>
  <c r="S78" i="11" s="1"/>
  <c r="S79" i="11" s="1"/>
  <c r="S80" i="11" s="1"/>
  <c r="S81" i="11" s="1"/>
  <c r="S82" i="11" s="1"/>
  <c r="S83" i="11" s="1"/>
  <c r="S84" i="11" s="1"/>
  <c r="S85" i="11" s="1"/>
  <c r="S86" i="11" s="1"/>
  <c r="S87" i="11" s="1"/>
  <c r="S88" i="11" s="1"/>
  <c r="S89" i="11" s="1"/>
  <c r="S90" i="11" s="1"/>
  <c r="S91" i="11" s="1"/>
  <c r="S92" i="11" s="1"/>
  <c r="S93" i="11" s="1"/>
  <c r="S94" i="11" s="1"/>
  <c r="S95" i="11" s="1"/>
  <c r="S96" i="11" s="1"/>
  <c r="S97" i="11" s="1"/>
  <c r="S98" i="11" s="1"/>
  <c r="S99" i="11" s="1"/>
  <c r="S100" i="11" s="1"/>
  <c r="S101" i="11" s="1"/>
  <c r="S102" i="11" s="1"/>
  <c r="S103" i="11" s="1"/>
  <c r="S104" i="11" s="1"/>
  <c r="S105" i="11" s="1"/>
  <c r="S106" i="11" s="1"/>
  <c r="S107" i="11" s="1"/>
  <c r="S108" i="11" s="1"/>
  <c r="S109" i="11" s="1"/>
  <c r="S110" i="11" s="1"/>
  <c r="S111" i="11" s="1"/>
  <c r="S112" i="11" s="1"/>
  <c r="S113" i="11" s="1"/>
  <c r="S114" i="11" s="1"/>
  <c r="S115" i="11" s="1"/>
  <c r="S116" i="11" s="1"/>
  <c r="S117" i="11" s="1"/>
  <c r="S118" i="11" s="1"/>
  <c r="S119" i="11" s="1"/>
  <c r="S120" i="11" s="1"/>
  <c r="S121" i="11" s="1"/>
  <c r="S122" i="11" s="1"/>
  <c r="S123" i="11" s="1"/>
  <c r="S124" i="11" s="1"/>
  <c r="S125" i="11" s="1"/>
  <c r="S126" i="11" s="1"/>
  <c r="S127" i="11" s="1"/>
  <c r="S128" i="11" s="1"/>
  <c r="S129" i="11" s="1"/>
  <c r="S130" i="11" s="1"/>
  <c r="S131" i="11" s="1"/>
  <c r="S132" i="11" s="1"/>
  <c r="S133" i="11" s="1"/>
  <c r="S134" i="11" s="1"/>
  <c r="S135" i="11" s="1"/>
  <c r="S136" i="11" s="1"/>
  <c r="S137" i="11" s="1"/>
  <c r="S138" i="11" s="1"/>
  <c r="S139" i="11" s="1"/>
  <c r="S140" i="11" s="1"/>
  <c r="S141" i="11" s="1"/>
  <c r="S142" i="11" s="1"/>
  <c r="S143" i="11" s="1"/>
  <c r="S144" i="11" s="1"/>
  <c r="S145" i="11" s="1"/>
  <c r="S146" i="11" s="1"/>
  <c r="S147" i="11" s="1"/>
  <c r="R3" i="11"/>
  <c r="O444" i="11"/>
  <c r="O406" i="11"/>
  <c r="O407" i="11"/>
  <c r="O408" i="11"/>
  <c r="O409" i="11"/>
  <c r="O410" i="11"/>
  <c r="O411" i="11"/>
  <c r="O412" i="11"/>
  <c r="O413" i="11"/>
  <c r="O414" i="11"/>
  <c r="O415" i="11"/>
  <c r="O416" i="11"/>
  <c r="O417" i="11"/>
  <c r="O418" i="11"/>
  <c r="O419" i="11"/>
  <c r="O420" i="11"/>
  <c r="O421" i="11"/>
  <c r="O422" i="11"/>
  <c r="O423" i="11"/>
  <c r="O424" i="11"/>
  <c r="O425" i="11"/>
  <c r="O426" i="11"/>
  <c r="O427" i="11"/>
  <c r="O428" i="11"/>
  <c r="O429" i="11"/>
  <c r="O430" i="11"/>
  <c r="O431" i="11"/>
  <c r="O432" i="11"/>
  <c r="O433" i="11"/>
  <c r="O434" i="11"/>
  <c r="O435" i="11"/>
  <c r="S435" i="11" s="1"/>
  <c r="S436" i="11" s="1"/>
  <c r="S437" i="11" s="1"/>
  <c r="S438" i="11" s="1"/>
  <c r="S439" i="11" s="1"/>
  <c r="S440" i="11" s="1"/>
  <c r="S441" i="11" s="1"/>
  <c r="S442" i="11" s="1"/>
  <c r="S443" i="11" s="1"/>
  <c r="O436" i="11"/>
  <c r="O437" i="11"/>
  <c r="O438" i="11"/>
  <c r="O439" i="11"/>
  <c r="O440" i="11"/>
  <c r="O441" i="11"/>
  <c r="O442" i="11"/>
  <c r="O443" i="11"/>
  <c r="O445" i="11"/>
  <c r="O446" i="11"/>
  <c r="O447" i="11"/>
  <c r="O448" i="11"/>
  <c r="O449" i="11"/>
  <c r="O450" i="11"/>
  <c r="O451" i="11"/>
  <c r="O452" i="11"/>
  <c r="O453" i="11"/>
  <c r="O454" i="11"/>
  <c r="O455" i="11"/>
  <c r="O456" i="11"/>
  <c r="O457" i="11"/>
  <c r="O458" i="11"/>
  <c r="O459" i="11"/>
  <c r="O460" i="11"/>
  <c r="O461" i="11"/>
  <c r="O462" i="11"/>
  <c r="O463" i="11"/>
  <c r="O464" i="11"/>
  <c r="O465" i="11"/>
  <c r="O466" i="11"/>
  <c r="O467" i="11"/>
  <c r="O468" i="11"/>
  <c r="O469" i="11"/>
  <c r="O470" i="11"/>
  <c r="O471" i="11"/>
  <c r="O472" i="11"/>
  <c r="O473" i="11"/>
  <c r="O474" i="11"/>
  <c r="O475" i="11"/>
  <c r="O476" i="11"/>
  <c r="O477" i="11"/>
  <c r="O478" i="11"/>
  <c r="O479" i="11"/>
  <c r="AL406" i="11"/>
  <c r="AL407" i="11"/>
  <c r="AL408" i="11"/>
  <c r="AL409" i="11"/>
  <c r="AL410" i="11"/>
  <c r="AL411" i="11"/>
  <c r="AL412" i="11"/>
  <c r="AL413" i="11"/>
  <c r="AL414" i="11"/>
  <c r="AL415" i="11"/>
  <c r="AL416" i="11"/>
  <c r="AL417" i="11"/>
  <c r="AL418" i="11"/>
  <c r="AL419" i="11"/>
  <c r="AL420" i="11"/>
  <c r="AL421" i="11"/>
  <c r="AL422" i="11"/>
  <c r="AL423" i="11"/>
  <c r="AL424" i="11"/>
  <c r="AL425" i="11"/>
  <c r="AL426" i="11"/>
  <c r="AL427" i="11"/>
  <c r="AL428" i="11"/>
  <c r="AL429" i="11"/>
  <c r="AL430" i="11"/>
  <c r="AL431" i="11"/>
  <c r="AL432" i="11"/>
  <c r="AL433" i="11"/>
  <c r="AL434" i="11"/>
  <c r="AL435" i="11"/>
  <c r="AL436" i="11"/>
  <c r="AL437" i="11"/>
  <c r="AL438" i="11"/>
  <c r="AL439" i="11"/>
  <c r="AL440" i="11"/>
  <c r="AL441" i="11"/>
  <c r="AL442" i="11"/>
  <c r="AL443" i="11"/>
  <c r="AL444" i="11"/>
  <c r="AL445" i="11"/>
  <c r="AL446" i="11"/>
  <c r="AL447" i="11"/>
  <c r="AL448" i="11"/>
  <c r="AL449" i="11"/>
  <c r="AL450" i="11"/>
  <c r="AL451" i="11"/>
  <c r="AL452" i="11"/>
  <c r="AL453" i="11"/>
  <c r="AL454" i="11"/>
  <c r="AL455" i="11"/>
  <c r="AL456" i="11"/>
  <c r="AL457" i="11"/>
  <c r="AL458" i="11"/>
  <c r="AL459" i="11"/>
  <c r="AL460" i="11"/>
  <c r="AL461" i="11"/>
  <c r="AL462" i="11"/>
  <c r="AL463" i="11"/>
  <c r="AL464" i="11"/>
  <c r="AL465" i="11"/>
  <c r="AL466" i="11"/>
  <c r="AL467" i="11"/>
  <c r="AL468" i="11"/>
  <c r="AL469" i="11"/>
  <c r="AL470" i="11"/>
  <c r="AL471" i="11"/>
  <c r="AL472" i="11"/>
  <c r="AL473" i="11"/>
  <c r="AL474" i="11"/>
  <c r="AL475" i="11"/>
  <c r="AL476" i="11"/>
  <c r="AL477" i="11"/>
  <c r="AL478" i="11"/>
  <c r="AL479" i="11"/>
  <c r="AM406" i="11"/>
  <c r="AM407" i="11"/>
  <c r="AM408" i="11"/>
  <c r="AM409" i="11"/>
  <c r="AM410" i="11"/>
  <c r="AM411" i="11"/>
  <c r="AM412" i="11"/>
  <c r="AM413" i="11"/>
  <c r="AM414" i="11"/>
  <c r="AM415" i="11"/>
  <c r="AM416" i="11"/>
  <c r="AM417" i="11"/>
  <c r="AM418" i="11"/>
  <c r="AM419" i="11"/>
  <c r="AM420" i="11"/>
  <c r="AM421" i="11"/>
  <c r="AM422" i="11"/>
  <c r="AM423" i="11"/>
  <c r="AM424" i="11"/>
  <c r="AM425" i="11"/>
  <c r="AM426" i="11"/>
  <c r="AM427" i="11"/>
  <c r="AM428" i="11"/>
  <c r="AM429" i="11"/>
  <c r="AM430" i="11"/>
  <c r="AM431" i="11"/>
  <c r="AM432" i="11"/>
  <c r="AM433" i="11"/>
  <c r="AM434" i="11"/>
  <c r="AM435" i="11"/>
  <c r="AM436" i="11"/>
  <c r="AM437" i="11"/>
  <c r="AM438" i="11"/>
  <c r="AM439" i="11"/>
  <c r="AM440" i="11"/>
  <c r="AM441" i="11"/>
  <c r="AM442" i="11"/>
  <c r="AM443" i="11"/>
  <c r="AM444" i="11"/>
  <c r="AM445" i="11"/>
  <c r="AM446" i="11"/>
  <c r="AM447" i="11"/>
  <c r="AM448" i="11"/>
  <c r="AM449" i="11"/>
  <c r="AM450" i="11"/>
  <c r="AM451" i="11"/>
  <c r="AM452" i="11"/>
  <c r="AM453" i="11"/>
  <c r="AM454" i="11"/>
  <c r="AM455" i="11"/>
  <c r="AM456" i="11"/>
  <c r="AM457" i="11"/>
  <c r="AM458" i="11"/>
  <c r="AM459" i="11"/>
  <c r="AM460" i="11"/>
  <c r="AM461" i="11"/>
  <c r="AM462" i="11"/>
  <c r="AM463" i="11"/>
  <c r="AM464" i="11"/>
  <c r="AM465" i="11"/>
  <c r="AM466" i="11"/>
  <c r="AM467" i="11"/>
  <c r="AM468" i="11"/>
  <c r="AM469" i="11"/>
  <c r="AM470" i="11"/>
  <c r="AM471" i="11"/>
  <c r="AM472" i="11"/>
  <c r="AM473" i="11"/>
  <c r="AM474" i="11"/>
  <c r="AM475" i="11"/>
  <c r="AM476" i="11"/>
  <c r="AM477" i="11"/>
  <c r="AM478" i="11"/>
  <c r="AM479" i="11"/>
  <c r="CH19" i="11" l="1"/>
  <c r="S444" i="11"/>
  <c r="S445" i="11" s="1"/>
  <c r="S446" i="11" s="1"/>
  <c r="S447" i="11" s="1"/>
  <c r="S448" i="11" s="1"/>
  <c r="S449" i="11" s="1"/>
  <c r="S450" i="11" s="1"/>
  <c r="S451" i="11" s="1"/>
  <c r="S452" i="11" s="1"/>
  <c r="S453" i="11" s="1"/>
  <c r="S454" i="11" s="1"/>
  <c r="S455" i="11" s="1"/>
  <c r="S456" i="11" s="1"/>
  <c r="S457" i="11" s="1"/>
  <c r="S458" i="11" s="1"/>
  <c r="S459" i="11" s="1"/>
  <c r="S460" i="11" s="1"/>
  <c r="S461" i="11" s="1"/>
  <c r="S462" i="11" s="1"/>
  <c r="S463" i="11" s="1"/>
  <c r="S464" i="11" s="1"/>
  <c r="S465" i="11" s="1"/>
  <c r="S466" i="11" s="1"/>
  <c r="S467" i="11" s="1"/>
  <c r="S468" i="11" s="1"/>
  <c r="S469" i="11" s="1"/>
  <c r="S470" i="11" s="1"/>
  <c r="S471" i="11" s="1"/>
  <c r="S472" i="11" s="1"/>
  <c r="S473" i="11" s="1"/>
  <c r="S474" i="11" s="1"/>
  <c r="S475" i="11" s="1"/>
  <c r="S476" i="11" s="1"/>
  <c r="S477" i="11" s="1"/>
  <c r="S478" i="11" s="1"/>
  <c r="S479" i="11" s="1"/>
  <c r="S480" i="11" s="1"/>
  <c r="S481" i="11" s="1"/>
  <c r="S482" i="11" s="1"/>
  <c r="S483" i="11" s="1"/>
  <c r="S484" i="11" s="1"/>
  <c r="S485" i="11" s="1"/>
  <c r="S486" i="11" s="1"/>
  <c r="S487" i="11" s="1"/>
  <c r="S488" i="11" s="1"/>
  <c r="S489" i="11" s="1"/>
  <c r="S490" i="11" s="1"/>
  <c r="S491" i="11" s="1"/>
  <c r="S492" i="11" s="1"/>
  <c r="S493" i="11" s="1"/>
  <c r="S494" i="11" s="1"/>
  <c r="S495" i="11" s="1"/>
  <c r="S496" i="11" s="1"/>
  <c r="S497" i="11" s="1"/>
  <c r="S498" i="11" s="1"/>
  <c r="S499" i="11" s="1"/>
  <c r="S500" i="11" s="1"/>
  <c r="S501" i="11" s="1"/>
  <c r="S502" i="11" s="1"/>
  <c r="S503" i="11" s="1"/>
  <c r="S504" i="11" s="1"/>
  <c r="S505" i="11" s="1"/>
  <c r="S506" i="11" s="1"/>
  <c r="S507" i="11" s="1"/>
  <c r="S508" i="11" s="1"/>
  <c r="S509" i="11" s="1"/>
  <c r="S510" i="11" s="1"/>
  <c r="S511" i="11" s="1"/>
  <c r="S512" i="11" s="1"/>
  <c r="S513" i="11" s="1"/>
  <c r="S514" i="11" s="1"/>
  <c r="S515" i="11" s="1"/>
  <c r="S516" i="11" s="1"/>
  <c r="S517" i="11" s="1"/>
  <c r="S518" i="11" s="1"/>
  <c r="S519" i="11" s="1"/>
  <c r="S520" i="11" s="1"/>
  <c r="S521" i="11" s="1"/>
  <c r="S522" i="11" s="1"/>
  <c r="S523" i="11" s="1"/>
  <c r="S524" i="11" s="1"/>
  <c r="S525" i="11" s="1"/>
  <c r="S526" i="11" s="1"/>
  <c r="S527" i="11" s="1"/>
  <c r="S528" i="11" s="1"/>
  <c r="S529" i="11" s="1"/>
  <c r="S530" i="11" s="1"/>
  <c r="S531" i="11" s="1"/>
  <c r="S532" i="11" s="1"/>
  <c r="S533" i="11" s="1"/>
  <c r="S534" i="11" s="1"/>
  <c r="S535" i="11" s="1"/>
  <c r="S536" i="11" s="1"/>
  <c r="S537" i="11" s="1"/>
  <c r="S538" i="11" s="1"/>
  <c r="S539" i="11" s="1"/>
  <c r="S540" i="11" s="1"/>
  <c r="S541" i="11" s="1"/>
  <c r="S542" i="11" s="1"/>
  <c r="S543" i="11" s="1"/>
  <c r="AZ3" i="11"/>
  <c r="AZ4" i="11" s="1"/>
  <c r="AZ5" i="11" s="1"/>
  <c r="AZ6" i="11" s="1"/>
  <c r="AZ7" i="11" s="1"/>
  <c r="AZ8" i="11" s="1"/>
  <c r="AZ9" i="11" s="1"/>
  <c r="AZ10" i="11" s="1"/>
  <c r="AZ11" i="11" s="1"/>
  <c r="AZ12" i="11" s="1"/>
  <c r="AZ13" i="11" s="1"/>
  <c r="AZ14" i="11" s="1"/>
  <c r="AZ15" i="11" s="1"/>
  <c r="AZ16" i="11" s="1"/>
  <c r="AZ17" i="11" s="1"/>
  <c r="AZ18" i="11" s="1"/>
  <c r="AZ19" i="11" s="1"/>
  <c r="AZ20" i="11" s="1"/>
  <c r="AZ21" i="11" s="1"/>
  <c r="AZ22" i="11" s="1"/>
  <c r="AZ23" i="11" s="1"/>
  <c r="AZ24" i="11" s="1"/>
  <c r="AZ25" i="11" s="1"/>
  <c r="AZ26" i="11" s="1"/>
  <c r="AZ27" i="11" s="1"/>
  <c r="AZ28" i="11" s="1"/>
  <c r="AZ29" i="11" s="1"/>
  <c r="AZ30" i="11" s="1"/>
  <c r="AZ31" i="11" s="1"/>
  <c r="AZ32" i="11" s="1"/>
  <c r="AZ33" i="11" s="1"/>
  <c r="AZ34" i="11" s="1"/>
  <c r="AZ35" i="11" s="1"/>
  <c r="AZ36" i="11" s="1"/>
  <c r="AZ37" i="11" s="1"/>
  <c r="AZ38" i="11" s="1"/>
  <c r="AZ39" i="11" s="1"/>
  <c r="AZ40" i="11" s="1"/>
  <c r="AZ41" i="11" s="1"/>
  <c r="AZ42" i="11" s="1"/>
  <c r="AZ43" i="11" s="1"/>
  <c r="AZ44" i="11" s="1"/>
  <c r="AZ45" i="11" s="1"/>
  <c r="AZ46" i="11" s="1"/>
  <c r="AZ47" i="11" s="1"/>
  <c r="AZ48" i="11" s="1"/>
  <c r="AZ49" i="11" s="1"/>
  <c r="AZ50" i="11" s="1"/>
  <c r="AZ51" i="11" s="1"/>
  <c r="AZ52" i="11" s="1"/>
  <c r="AZ53" i="11" s="1"/>
  <c r="AZ54" i="11" s="1"/>
  <c r="AZ55" i="11" s="1"/>
  <c r="AZ56" i="11" s="1"/>
  <c r="AZ57" i="11" s="1"/>
  <c r="AZ58" i="11" s="1"/>
  <c r="AZ59" i="11" s="1"/>
  <c r="AZ60" i="11" s="1"/>
  <c r="AZ61" i="11" s="1"/>
  <c r="AZ62" i="11" s="1"/>
  <c r="AZ63" i="11" s="1"/>
  <c r="AZ64" i="11" s="1"/>
  <c r="AZ65" i="11" s="1"/>
  <c r="AZ66" i="11" s="1"/>
  <c r="AZ67" i="11" s="1"/>
  <c r="AZ68" i="11" s="1"/>
  <c r="AZ69" i="11" s="1"/>
  <c r="AZ70" i="11" s="1"/>
  <c r="AZ71" i="11" s="1"/>
  <c r="AZ72" i="11" s="1"/>
  <c r="AZ73" i="11" s="1"/>
  <c r="AZ74" i="11" s="1"/>
  <c r="AZ75" i="11" s="1"/>
  <c r="AZ76" i="11" s="1"/>
  <c r="AZ77" i="11" s="1"/>
  <c r="AZ78" i="11" s="1"/>
  <c r="AZ79" i="11" s="1"/>
  <c r="AZ80" i="11" s="1"/>
  <c r="AZ81" i="11" s="1"/>
  <c r="AZ82" i="11" s="1"/>
  <c r="AZ83" i="11" s="1"/>
  <c r="AZ84" i="11" s="1"/>
  <c r="AZ85" i="11" s="1"/>
  <c r="AZ86" i="11" s="1"/>
  <c r="AZ87" i="11" s="1"/>
  <c r="AZ88" i="11" s="1"/>
  <c r="AZ89" i="11" s="1"/>
  <c r="AZ90" i="11" s="1"/>
  <c r="AZ91" i="11" s="1"/>
  <c r="AZ92" i="11" s="1"/>
  <c r="AZ93" i="11" s="1"/>
  <c r="AZ94" i="11" s="1"/>
  <c r="AZ95" i="11" s="1"/>
  <c r="AZ96" i="11" s="1"/>
  <c r="AZ97" i="11" s="1"/>
  <c r="AZ98" i="11" s="1"/>
  <c r="AZ99" i="11" s="1"/>
  <c r="AZ100" i="11" s="1"/>
  <c r="AZ101" i="11" s="1"/>
  <c r="AZ102" i="11" s="1"/>
  <c r="AZ103" i="11" s="1"/>
  <c r="AZ104" i="11" s="1"/>
  <c r="AZ105" i="11" s="1"/>
  <c r="AZ106" i="11" s="1"/>
  <c r="AZ107" i="11" s="1"/>
  <c r="AZ108" i="11" s="1"/>
  <c r="AZ109" i="11" s="1"/>
  <c r="AZ110" i="11" s="1"/>
  <c r="AZ111" i="11" s="1"/>
  <c r="AZ112" i="11" s="1"/>
  <c r="AZ113" i="11" s="1"/>
  <c r="AZ114" i="11" s="1"/>
  <c r="AZ115" i="11" s="1"/>
  <c r="AZ116" i="11" s="1"/>
  <c r="AZ117" i="11" s="1"/>
  <c r="AZ118" i="11" s="1"/>
  <c r="AZ119" i="11" s="1"/>
  <c r="AZ120" i="11" s="1"/>
  <c r="AZ121" i="11" s="1"/>
  <c r="AZ122" i="11" s="1"/>
  <c r="AZ123" i="11" s="1"/>
  <c r="AZ124" i="11" s="1"/>
  <c r="AZ125" i="11" s="1"/>
  <c r="AZ126" i="11" s="1"/>
  <c r="AZ127" i="11" s="1"/>
  <c r="AZ128" i="11" s="1"/>
  <c r="AZ129" i="11" s="1"/>
  <c r="AZ130" i="11" s="1"/>
  <c r="AZ131" i="11" s="1"/>
  <c r="AZ132" i="11" s="1"/>
  <c r="AZ133" i="11" s="1"/>
  <c r="AZ134" i="11" s="1"/>
  <c r="AZ135" i="11" s="1"/>
  <c r="AZ136" i="11" s="1"/>
  <c r="AZ137" i="11" s="1"/>
  <c r="AZ138" i="11" s="1"/>
  <c r="AZ139" i="11" s="1"/>
  <c r="AZ140" i="11" s="1"/>
  <c r="AZ141" i="11" s="1"/>
  <c r="AZ142" i="11" s="1"/>
  <c r="AZ143" i="11" s="1"/>
  <c r="AZ144" i="11" s="1"/>
  <c r="AZ145" i="11" s="1"/>
  <c r="AZ146" i="11" s="1"/>
  <c r="AZ147" i="11" s="1"/>
  <c r="AZ148" i="11" s="1"/>
  <c r="AZ149" i="11" s="1"/>
  <c r="AZ150" i="11" s="1"/>
  <c r="AZ151" i="11" s="1"/>
  <c r="AZ152" i="11" s="1"/>
  <c r="AZ153" i="11" s="1"/>
  <c r="AZ154" i="11" s="1"/>
  <c r="AZ155" i="11" s="1"/>
  <c r="AZ156" i="11" s="1"/>
  <c r="AZ157" i="11" s="1"/>
  <c r="AZ158" i="11" s="1"/>
  <c r="AZ159" i="11" s="1"/>
  <c r="AZ160" i="11" s="1"/>
  <c r="AZ161" i="11" s="1"/>
  <c r="AZ162" i="11" s="1"/>
  <c r="AZ163" i="11" s="1"/>
  <c r="AZ164" i="11" s="1"/>
  <c r="AZ165" i="11" s="1"/>
  <c r="AZ166" i="11" s="1"/>
  <c r="AZ167" i="11" s="1"/>
  <c r="AZ168" i="11" s="1"/>
  <c r="AZ169" i="11" s="1"/>
  <c r="AZ170" i="11" s="1"/>
  <c r="AZ171" i="11" s="1"/>
  <c r="AZ172" i="11" s="1"/>
  <c r="AZ173" i="11" s="1"/>
  <c r="AZ174" i="11" s="1"/>
  <c r="AZ175" i="11" s="1"/>
  <c r="AZ176" i="11" s="1"/>
  <c r="AZ177" i="11" s="1"/>
  <c r="AZ178" i="11" s="1"/>
  <c r="AZ179" i="11" s="1"/>
  <c r="AZ180" i="11" s="1"/>
  <c r="AZ181" i="11" s="1"/>
  <c r="AZ182" i="11" s="1"/>
  <c r="AZ183" i="11" s="1"/>
  <c r="AZ184" i="11" s="1"/>
  <c r="AZ185" i="11" s="1"/>
  <c r="AZ186" i="11" s="1"/>
  <c r="AZ187" i="11" s="1"/>
  <c r="AZ188" i="11" s="1"/>
  <c r="AZ189" i="11" s="1"/>
  <c r="AZ190" i="11" s="1"/>
  <c r="AZ191" i="11" s="1"/>
  <c r="AZ192" i="11" s="1"/>
  <c r="AZ193" i="11" s="1"/>
  <c r="AZ194" i="11" s="1"/>
  <c r="AZ195" i="11" s="1"/>
  <c r="AZ196" i="11" s="1"/>
  <c r="AZ197" i="11" s="1"/>
  <c r="AZ198" i="11" s="1"/>
  <c r="AZ199" i="11" s="1"/>
  <c r="AZ200" i="11" s="1"/>
  <c r="AZ201" i="11" s="1"/>
  <c r="AZ202" i="11" s="1"/>
  <c r="AZ203" i="11" s="1"/>
  <c r="AZ204" i="11" s="1"/>
  <c r="AZ205" i="11" s="1"/>
  <c r="AZ206" i="11" s="1"/>
  <c r="AZ207" i="11" s="1"/>
  <c r="AZ208" i="11" s="1"/>
  <c r="AZ209" i="11" s="1"/>
  <c r="AZ210" i="11" s="1"/>
  <c r="AZ211" i="11" s="1"/>
  <c r="AZ212" i="11" s="1"/>
  <c r="AZ213" i="11" s="1"/>
  <c r="AZ214" i="11" s="1"/>
  <c r="AZ215" i="11" s="1"/>
  <c r="AZ216" i="11" s="1"/>
  <c r="AZ217" i="11" s="1"/>
  <c r="AZ218" i="11" s="1"/>
  <c r="AZ219" i="11" s="1"/>
  <c r="AZ220" i="11" s="1"/>
  <c r="AZ221" i="11" s="1"/>
  <c r="AZ222" i="11" s="1"/>
  <c r="AZ223" i="11" s="1"/>
  <c r="AZ224" i="11" s="1"/>
  <c r="AZ225" i="11" s="1"/>
  <c r="AZ226" i="11" s="1"/>
  <c r="AZ227" i="11" s="1"/>
  <c r="AZ228" i="11" s="1"/>
  <c r="AZ229" i="11" s="1"/>
  <c r="AZ230" i="11" s="1"/>
  <c r="AZ231" i="11" s="1"/>
  <c r="AZ232" i="11" s="1"/>
  <c r="AZ233" i="11" s="1"/>
  <c r="AZ234" i="11" s="1"/>
  <c r="AZ235" i="11" s="1"/>
  <c r="AZ236" i="11" s="1"/>
  <c r="AZ237" i="11" s="1"/>
  <c r="AZ238" i="11" s="1"/>
  <c r="AZ239" i="11" s="1"/>
  <c r="AZ240" i="11" s="1"/>
  <c r="AZ241" i="11" s="1"/>
  <c r="AZ242" i="11" s="1"/>
  <c r="AZ243" i="11" s="1"/>
  <c r="AZ244" i="11" s="1"/>
  <c r="AZ245" i="11" s="1"/>
  <c r="AZ246" i="11" s="1"/>
  <c r="AZ247" i="11" s="1"/>
  <c r="AZ248" i="11" s="1"/>
  <c r="AZ249" i="11" s="1"/>
  <c r="AZ250" i="11" s="1"/>
  <c r="AZ251" i="11" s="1"/>
  <c r="AZ252" i="11" s="1"/>
  <c r="AZ253" i="11" s="1"/>
  <c r="AZ254" i="11" s="1"/>
  <c r="AZ255" i="11" s="1"/>
  <c r="AZ256" i="11" s="1"/>
  <c r="AZ257" i="11" s="1"/>
  <c r="AZ258" i="11" s="1"/>
  <c r="AZ259" i="11" s="1"/>
  <c r="AZ260" i="11" s="1"/>
  <c r="AZ261" i="11" s="1"/>
  <c r="AZ262" i="11" s="1"/>
  <c r="AZ263" i="11" s="1"/>
  <c r="AZ264" i="11" s="1"/>
  <c r="AZ265" i="11" s="1"/>
  <c r="AZ266" i="11" s="1"/>
  <c r="AZ267" i="11" s="1"/>
  <c r="AZ268" i="11" s="1"/>
  <c r="AZ269" i="11" s="1"/>
  <c r="AZ270" i="11" s="1"/>
  <c r="AZ271" i="11" s="1"/>
  <c r="AZ272" i="11" s="1"/>
  <c r="AZ273" i="11" s="1"/>
  <c r="AZ274" i="11" s="1"/>
  <c r="AZ275" i="11" s="1"/>
  <c r="AZ276" i="11" s="1"/>
  <c r="AZ277" i="11" s="1"/>
  <c r="AZ278" i="11" s="1"/>
  <c r="AZ279" i="11" s="1"/>
  <c r="AZ280" i="11" s="1"/>
  <c r="AZ281" i="11" s="1"/>
  <c r="AZ282" i="11" s="1"/>
  <c r="AZ283" i="11" s="1"/>
  <c r="AZ284" i="11" s="1"/>
  <c r="AZ285" i="11" s="1"/>
  <c r="AZ286" i="11" s="1"/>
  <c r="AZ287" i="11" s="1"/>
  <c r="AZ288" i="11" s="1"/>
  <c r="AZ289" i="11" s="1"/>
  <c r="AZ290" i="11" s="1"/>
  <c r="AZ291" i="11" s="1"/>
  <c r="AZ292" i="11" s="1"/>
  <c r="AZ293" i="11" s="1"/>
  <c r="AZ294" i="11" s="1"/>
  <c r="AZ295" i="11" s="1"/>
  <c r="AZ296" i="11" s="1"/>
  <c r="AZ297" i="11" s="1"/>
  <c r="AZ298" i="11" s="1"/>
  <c r="AZ299" i="11" s="1"/>
  <c r="AZ300" i="11" s="1"/>
  <c r="AZ301" i="11" s="1"/>
  <c r="AZ302" i="11" s="1"/>
  <c r="AZ303" i="11" s="1"/>
  <c r="AZ304" i="11" s="1"/>
  <c r="AZ305" i="11" s="1"/>
  <c r="AZ306" i="11" s="1"/>
  <c r="AZ307" i="11" s="1"/>
  <c r="AZ308" i="11" s="1"/>
  <c r="AZ309" i="11" s="1"/>
  <c r="AZ310" i="11" s="1"/>
  <c r="AZ311" i="11" s="1"/>
  <c r="AZ312" i="11" s="1"/>
  <c r="AZ313" i="11" s="1"/>
  <c r="AZ314" i="11" s="1"/>
  <c r="AZ315" i="11" s="1"/>
  <c r="AZ316" i="11" s="1"/>
  <c r="AZ317" i="11" s="1"/>
  <c r="AZ318" i="11" s="1"/>
  <c r="AZ319" i="11" s="1"/>
  <c r="AZ320" i="11" s="1"/>
  <c r="AZ321" i="11" s="1"/>
  <c r="AZ322" i="11" s="1"/>
  <c r="AZ323" i="11" s="1"/>
  <c r="AZ324" i="11" s="1"/>
  <c r="AZ325" i="11" s="1"/>
  <c r="AZ326" i="11" s="1"/>
  <c r="AZ327" i="11" s="1"/>
  <c r="AZ328" i="11" s="1"/>
  <c r="AZ329" i="11" s="1"/>
  <c r="AZ330" i="11" s="1"/>
  <c r="AZ331" i="11" s="1"/>
  <c r="AZ332" i="11" s="1"/>
  <c r="AZ333" i="11" s="1"/>
  <c r="AZ334" i="11" s="1"/>
  <c r="AZ335" i="11" s="1"/>
  <c r="AZ336" i="11" s="1"/>
  <c r="AZ337" i="11" s="1"/>
  <c r="AZ338" i="11" s="1"/>
  <c r="AZ339" i="11" s="1"/>
  <c r="AZ340" i="11" s="1"/>
  <c r="AZ341" i="11" s="1"/>
  <c r="AZ342" i="11" s="1"/>
  <c r="AZ343" i="11" s="1"/>
  <c r="AZ344" i="11" s="1"/>
  <c r="AZ345" i="11" s="1"/>
  <c r="AZ346" i="11" s="1"/>
  <c r="AZ347" i="11" s="1"/>
  <c r="AZ348" i="11" s="1"/>
  <c r="AZ349" i="11" s="1"/>
  <c r="AZ350" i="11" s="1"/>
  <c r="AZ351" i="11" s="1"/>
  <c r="AZ352" i="11" s="1"/>
  <c r="AZ353" i="11" s="1"/>
  <c r="AZ354" i="11" s="1"/>
  <c r="AZ355" i="11" s="1"/>
  <c r="AZ356" i="11" s="1"/>
  <c r="AZ357" i="11" s="1"/>
  <c r="AZ358" i="11" s="1"/>
  <c r="AZ359" i="11" s="1"/>
  <c r="AZ360" i="11" s="1"/>
  <c r="AZ361" i="11" s="1"/>
  <c r="AZ362" i="11" s="1"/>
  <c r="AZ363" i="11" s="1"/>
  <c r="AZ364" i="11" s="1"/>
  <c r="AZ365" i="11" s="1"/>
  <c r="AZ366" i="11" s="1"/>
  <c r="AZ367" i="11" s="1"/>
  <c r="AZ368" i="11" s="1"/>
  <c r="AZ369" i="11" s="1"/>
  <c r="AZ370" i="11" s="1"/>
  <c r="AZ371" i="11" s="1"/>
  <c r="AZ372" i="11" s="1"/>
  <c r="AZ373" i="11" s="1"/>
  <c r="AZ374" i="11" s="1"/>
  <c r="AZ375" i="11" s="1"/>
  <c r="AZ376" i="11" s="1"/>
  <c r="AZ377" i="11" s="1"/>
  <c r="AZ378" i="11" s="1"/>
  <c r="AZ379" i="11" s="1"/>
  <c r="AZ380" i="11" s="1"/>
  <c r="AZ381" i="11" s="1"/>
  <c r="AZ382" i="11" s="1"/>
  <c r="AZ383" i="11" s="1"/>
  <c r="AZ384" i="11" s="1"/>
  <c r="AZ385" i="11" s="1"/>
  <c r="AZ386" i="11" s="1"/>
  <c r="AZ387" i="11" s="1"/>
  <c r="AZ388" i="11" s="1"/>
  <c r="AZ389" i="11" s="1"/>
  <c r="AZ390" i="11" s="1"/>
  <c r="AZ391" i="11" s="1"/>
  <c r="AZ392" i="11" s="1"/>
  <c r="AZ393" i="11" s="1"/>
  <c r="AZ394" i="11" s="1"/>
  <c r="AZ395" i="11" s="1"/>
  <c r="AZ396" i="11" s="1"/>
  <c r="AZ397" i="11" s="1"/>
  <c r="AZ398" i="11" s="1"/>
  <c r="AZ399" i="11" s="1"/>
  <c r="AZ400" i="11" s="1"/>
  <c r="AZ401" i="11" s="1"/>
  <c r="AZ402" i="11" s="1"/>
  <c r="AZ403" i="11" s="1"/>
  <c r="AZ404" i="11" s="1"/>
  <c r="AZ405" i="11" s="1"/>
  <c r="AZ406" i="11" s="1"/>
  <c r="AZ407" i="11" s="1"/>
  <c r="AZ408" i="11" s="1"/>
  <c r="AZ409" i="11" s="1"/>
  <c r="AZ410" i="11" s="1"/>
  <c r="AZ411" i="11" s="1"/>
  <c r="AZ412" i="11" s="1"/>
  <c r="AZ413" i="11" s="1"/>
  <c r="AZ414" i="11" s="1"/>
  <c r="AZ415" i="11" s="1"/>
  <c r="AZ416" i="11" s="1"/>
  <c r="AZ417" i="11" s="1"/>
  <c r="AZ418" i="11" s="1"/>
  <c r="AZ419" i="11" s="1"/>
  <c r="AZ420" i="11" s="1"/>
  <c r="AZ421" i="11" s="1"/>
  <c r="AZ422" i="11" s="1"/>
  <c r="AZ423" i="11" s="1"/>
  <c r="AZ424" i="11" s="1"/>
  <c r="AZ425" i="11" s="1"/>
  <c r="AZ426" i="11" s="1"/>
  <c r="AZ427" i="11" s="1"/>
  <c r="AZ428" i="11" s="1"/>
  <c r="AZ429" i="11" s="1"/>
  <c r="AZ430" i="11" s="1"/>
  <c r="AZ431" i="11" s="1"/>
  <c r="AZ432" i="11" s="1"/>
  <c r="AZ433" i="11" s="1"/>
  <c r="AZ434" i="11" s="1"/>
  <c r="AZ435" i="11" s="1"/>
  <c r="AZ436" i="11" s="1"/>
  <c r="AZ437" i="11" s="1"/>
  <c r="AZ438" i="11" s="1"/>
  <c r="AZ439" i="11" s="1"/>
  <c r="AZ440" i="11" s="1"/>
  <c r="AZ441" i="11" s="1"/>
  <c r="AZ442" i="11" s="1"/>
  <c r="AZ443" i="11" s="1"/>
  <c r="AZ444" i="11" s="1"/>
  <c r="AZ445" i="11" s="1"/>
  <c r="AZ446" i="11" s="1"/>
  <c r="AZ447" i="11" s="1"/>
  <c r="AZ448" i="11" s="1"/>
  <c r="AZ449" i="11" s="1"/>
  <c r="AZ450" i="11" s="1"/>
  <c r="AZ451" i="11" s="1"/>
  <c r="AZ452" i="11" s="1"/>
  <c r="AZ453" i="11" s="1"/>
  <c r="AZ454" i="11" s="1"/>
  <c r="AZ455" i="11" s="1"/>
  <c r="AZ456" i="11" s="1"/>
  <c r="AZ457" i="11" s="1"/>
  <c r="AZ458" i="11" s="1"/>
  <c r="AZ459" i="11" s="1"/>
  <c r="AZ460" i="11" s="1"/>
  <c r="AZ461" i="11" s="1"/>
  <c r="AZ462" i="11" s="1"/>
  <c r="AZ463" i="11" s="1"/>
  <c r="AZ464" i="11" s="1"/>
  <c r="AZ465" i="11" s="1"/>
  <c r="AZ466" i="11" s="1"/>
  <c r="AZ467" i="11" s="1"/>
  <c r="AZ468" i="11" s="1"/>
  <c r="AZ469" i="11" s="1"/>
  <c r="AZ470" i="11" s="1"/>
  <c r="AZ471" i="11" s="1"/>
  <c r="AZ472" i="11" s="1"/>
  <c r="AZ473" i="11" s="1"/>
  <c r="AZ474" i="11" s="1"/>
  <c r="AZ475" i="11" s="1"/>
  <c r="AZ476" i="11" s="1"/>
  <c r="AZ477" i="11" s="1"/>
  <c r="AZ478" i="11" s="1"/>
  <c r="AZ479" i="11" s="1"/>
  <c r="AZ480" i="11" s="1"/>
  <c r="AZ481" i="11" s="1"/>
  <c r="AZ482" i="11" s="1"/>
  <c r="AZ483" i="11" s="1"/>
  <c r="AZ484" i="11" s="1"/>
  <c r="AZ485" i="11" s="1"/>
  <c r="AZ486" i="11" s="1"/>
  <c r="AZ487" i="11" s="1"/>
  <c r="AZ488" i="11" s="1"/>
  <c r="AZ489" i="11" s="1"/>
  <c r="AZ490" i="11" s="1"/>
  <c r="AZ491" i="11" s="1"/>
  <c r="AZ492" i="11" s="1"/>
  <c r="AZ493" i="11" s="1"/>
  <c r="AZ494" i="11" s="1"/>
  <c r="AZ495" i="11" s="1"/>
  <c r="AZ496" i="11" s="1"/>
  <c r="AZ497" i="11" s="1"/>
  <c r="AZ498" i="11" s="1"/>
  <c r="AZ499" i="11" s="1"/>
  <c r="AZ500" i="11" s="1"/>
  <c r="AZ501" i="11" s="1"/>
  <c r="AZ502" i="11" s="1"/>
  <c r="AZ503" i="11" s="1"/>
  <c r="AZ504" i="11" s="1"/>
  <c r="AZ505" i="11" s="1"/>
  <c r="AZ506" i="11" s="1"/>
  <c r="AZ507" i="11" s="1"/>
  <c r="AZ508" i="11" s="1"/>
  <c r="AZ509" i="11" s="1"/>
  <c r="AZ510" i="11" s="1"/>
  <c r="AZ511" i="11" s="1"/>
  <c r="AZ512" i="11" s="1"/>
  <c r="AZ513" i="11" s="1"/>
  <c r="AZ514" i="11" s="1"/>
  <c r="AZ515" i="11" s="1"/>
  <c r="AZ516" i="11" s="1"/>
  <c r="AZ517" i="11" s="1"/>
  <c r="AZ518" i="11" s="1"/>
  <c r="AZ519" i="11" s="1"/>
  <c r="AZ520" i="11" s="1"/>
  <c r="AZ521" i="11" s="1"/>
  <c r="AZ522" i="11" s="1"/>
  <c r="AZ523" i="11" s="1"/>
  <c r="AZ524" i="11" s="1"/>
  <c r="AZ525" i="11" s="1"/>
  <c r="AZ526" i="11" s="1"/>
  <c r="AZ527" i="11" s="1"/>
  <c r="AZ528" i="11" s="1"/>
  <c r="AZ529" i="11" s="1"/>
  <c r="AZ530" i="11" s="1"/>
  <c r="AZ531" i="11" s="1"/>
  <c r="AZ532" i="11" s="1"/>
  <c r="AZ533" i="11" s="1"/>
  <c r="AZ534" i="11" s="1"/>
  <c r="AZ535" i="11" s="1"/>
  <c r="AZ536" i="11" s="1"/>
  <c r="AZ537" i="11" s="1"/>
  <c r="AZ538" i="11" s="1"/>
  <c r="AZ539" i="11" s="1"/>
  <c r="AZ540" i="11" s="1"/>
  <c r="AZ541" i="11" s="1"/>
  <c r="AZ542" i="11" s="1"/>
  <c r="AZ543" i="11" s="1"/>
  <c r="AZ544" i="11" s="1"/>
  <c r="AZ545" i="11" s="1"/>
  <c r="AZ546" i="11" s="1"/>
  <c r="AZ547" i="11" s="1"/>
  <c r="AZ548" i="11" s="1"/>
  <c r="AZ549" i="11" s="1"/>
  <c r="AZ550" i="11" s="1"/>
  <c r="AZ551" i="11" s="1"/>
  <c r="AZ552" i="11" s="1"/>
  <c r="AZ553" i="11" s="1"/>
  <c r="AZ554" i="11" s="1"/>
  <c r="AZ555" i="11" s="1"/>
  <c r="AZ556" i="11" s="1"/>
  <c r="AZ557" i="11" s="1"/>
  <c r="AZ558" i="11" s="1"/>
  <c r="AZ559" i="11" s="1"/>
  <c r="AZ560" i="11" s="1"/>
  <c r="AZ561" i="11" s="1"/>
  <c r="AZ562" i="11" s="1"/>
  <c r="AZ563" i="11" s="1"/>
  <c r="AZ564" i="11" s="1"/>
  <c r="AZ565" i="11" s="1"/>
  <c r="AZ566" i="11" s="1"/>
  <c r="AZ567" i="11" s="1"/>
  <c r="AZ568" i="11" s="1"/>
  <c r="AZ569" i="11" s="1"/>
  <c r="AZ570" i="11" s="1"/>
  <c r="AZ571" i="11" s="1"/>
  <c r="AZ572" i="11" s="1"/>
  <c r="AZ573" i="11" s="1"/>
  <c r="AZ574" i="11" s="1"/>
  <c r="AZ575" i="11" s="1"/>
  <c r="AZ576" i="11" s="1"/>
  <c r="AZ577" i="11" s="1"/>
  <c r="AZ578" i="11" s="1"/>
  <c r="AZ579" i="11" s="1"/>
  <c r="AZ580" i="11" s="1"/>
  <c r="AZ581" i="11" s="1"/>
  <c r="AZ582" i="11" s="1"/>
  <c r="AZ583" i="11" s="1"/>
  <c r="AZ584" i="11" s="1"/>
  <c r="AZ585" i="11" s="1"/>
  <c r="AZ586" i="11" s="1"/>
  <c r="AZ587" i="11" s="1"/>
  <c r="AZ588" i="11" s="1"/>
  <c r="AZ589" i="11" s="1"/>
  <c r="AZ590" i="11" s="1"/>
  <c r="AZ591" i="11" s="1"/>
  <c r="AZ592" i="11" s="1"/>
  <c r="AZ593" i="11" s="1"/>
  <c r="AZ594" i="11" s="1"/>
  <c r="AZ595" i="11" s="1"/>
  <c r="AZ596" i="11" s="1"/>
  <c r="AZ597" i="11" s="1"/>
  <c r="AZ598" i="11" s="1"/>
  <c r="AZ599" i="11" s="1"/>
  <c r="AZ600" i="11" s="1"/>
  <c r="AZ601" i="11" s="1"/>
  <c r="AZ602" i="11" s="1"/>
  <c r="AZ603" i="11" s="1"/>
  <c r="AZ604" i="11" s="1"/>
  <c r="AZ605" i="11" s="1"/>
  <c r="AZ606" i="11" s="1"/>
  <c r="AZ607" i="11" s="1"/>
  <c r="AZ608" i="11" s="1"/>
  <c r="AZ609" i="11" s="1"/>
  <c r="AZ610" i="11" s="1"/>
  <c r="AZ611" i="11" s="1"/>
  <c r="AZ612" i="11" s="1"/>
  <c r="AZ613" i="11" s="1"/>
  <c r="AZ614" i="11" s="1"/>
  <c r="AZ615" i="11" s="1"/>
  <c r="AZ616" i="11" s="1"/>
  <c r="AZ617" i="11" s="1"/>
  <c r="AZ618" i="11" s="1"/>
  <c r="AZ619" i="11" s="1"/>
  <c r="AZ620" i="11" s="1"/>
  <c r="AZ621" i="11" s="1"/>
  <c r="AZ622" i="11" s="1"/>
  <c r="AZ623" i="11" s="1"/>
  <c r="AZ624" i="11" s="1"/>
  <c r="AZ625" i="11" s="1"/>
  <c r="AZ626" i="11" s="1"/>
  <c r="AZ627" i="11" s="1"/>
  <c r="AZ628" i="11" s="1"/>
  <c r="AZ629" i="11" s="1"/>
  <c r="AZ630" i="11" s="1"/>
  <c r="AZ631" i="11" s="1"/>
  <c r="AZ632" i="11" s="1"/>
  <c r="AZ633" i="11" s="1"/>
  <c r="AZ634" i="11" s="1"/>
  <c r="AZ635" i="11" s="1"/>
  <c r="AZ636" i="11" s="1"/>
  <c r="AZ637" i="11" s="1"/>
  <c r="AZ638" i="11" s="1"/>
  <c r="AZ639" i="11" s="1"/>
  <c r="AZ640" i="11" s="1"/>
  <c r="AZ641" i="11" s="1"/>
  <c r="AZ642" i="11" s="1"/>
  <c r="AZ643" i="11" s="1"/>
  <c r="AZ644" i="11" s="1"/>
  <c r="AZ645" i="11" s="1"/>
  <c r="AZ646" i="11" s="1"/>
  <c r="AZ647" i="11" s="1"/>
  <c r="AZ648" i="11" s="1"/>
  <c r="AZ649" i="11" s="1"/>
  <c r="AZ650" i="11" s="1"/>
  <c r="AZ651" i="11" s="1"/>
  <c r="AZ652" i="11" s="1"/>
  <c r="AZ653" i="11" s="1"/>
  <c r="AZ654" i="11" s="1"/>
  <c r="AZ655" i="11" s="1"/>
  <c r="AZ656" i="11" s="1"/>
  <c r="AZ657" i="11" s="1"/>
  <c r="AZ658" i="11" s="1"/>
  <c r="AZ659" i="11" s="1"/>
  <c r="AZ660" i="11" s="1"/>
  <c r="AZ661" i="11" s="1"/>
  <c r="AZ662" i="11" s="1"/>
  <c r="AZ663" i="11" s="1"/>
  <c r="AZ664" i="11" s="1"/>
  <c r="AZ665" i="11" s="1"/>
  <c r="AZ666" i="11" s="1"/>
  <c r="AZ667" i="11" s="1"/>
  <c r="AZ668" i="11" s="1"/>
  <c r="AZ669" i="11" s="1"/>
  <c r="AZ670" i="11" s="1"/>
  <c r="AZ671" i="11" s="1"/>
  <c r="AZ672" i="11" s="1"/>
  <c r="AZ673" i="11" s="1"/>
  <c r="AZ674" i="11" s="1"/>
  <c r="AZ675" i="11" s="1"/>
  <c r="AZ676" i="11" s="1"/>
  <c r="AZ677" i="11" s="1"/>
  <c r="AZ678" i="11" s="1"/>
  <c r="AZ679" i="11" s="1"/>
  <c r="AZ680" i="11" s="1"/>
  <c r="AZ681" i="11" s="1"/>
  <c r="AZ682" i="11" s="1"/>
  <c r="AZ683" i="11" s="1"/>
  <c r="AZ684" i="11" s="1"/>
  <c r="AZ685" i="11" s="1"/>
  <c r="AZ686" i="11" s="1"/>
  <c r="AZ687" i="11" s="1"/>
  <c r="AZ688" i="11" s="1"/>
  <c r="AZ689" i="11" s="1"/>
  <c r="AZ690" i="11" s="1"/>
  <c r="AZ691" i="11" s="1"/>
  <c r="AZ692" i="11" s="1"/>
  <c r="AZ693" i="11" s="1"/>
  <c r="AZ694" i="11" s="1"/>
  <c r="AZ695" i="11" s="1"/>
  <c r="AZ696" i="11" s="1"/>
  <c r="AZ697" i="11" s="1"/>
  <c r="AZ698" i="11" s="1"/>
  <c r="AZ699" i="11" s="1"/>
  <c r="AZ700" i="11" s="1"/>
  <c r="AZ701" i="11" s="1"/>
  <c r="AZ702" i="11" s="1"/>
  <c r="BJ3" i="11"/>
  <c r="BJ4" i="11" s="1"/>
  <c r="BJ5" i="11" s="1"/>
  <c r="BJ6" i="11" s="1"/>
  <c r="BJ7" i="11" s="1"/>
  <c r="BJ8" i="11" s="1"/>
  <c r="BJ9" i="11" s="1"/>
  <c r="BJ10" i="11" s="1"/>
  <c r="BJ11" i="11" s="1"/>
  <c r="BJ12" i="11" s="1"/>
  <c r="BJ13" i="11" s="1"/>
  <c r="BJ14" i="11" s="1"/>
  <c r="BJ15" i="11" s="1"/>
  <c r="BJ16" i="11" s="1"/>
  <c r="BJ17" i="11" s="1"/>
  <c r="BJ18" i="11" s="1"/>
  <c r="BJ19" i="11" s="1"/>
  <c r="BJ20" i="11" s="1"/>
  <c r="BJ21" i="11" s="1"/>
  <c r="BJ22" i="11" s="1"/>
  <c r="BJ23" i="11" s="1"/>
  <c r="BJ24" i="11" s="1"/>
  <c r="BJ25" i="11" s="1"/>
  <c r="BJ26" i="11" s="1"/>
  <c r="BJ27" i="11" s="1"/>
  <c r="BJ28" i="11" s="1"/>
  <c r="BJ29" i="11" s="1"/>
  <c r="BJ30" i="11" s="1"/>
  <c r="BJ31" i="11" s="1"/>
  <c r="BJ32" i="11" s="1"/>
  <c r="BJ33" i="11" s="1"/>
  <c r="BJ34" i="11" s="1"/>
  <c r="BJ35" i="11" s="1"/>
  <c r="BJ36" i="11" s="1"/>
  <c r="BJ37" i="11" s="1"/>
  <c r="BJ38" i="11" s="1"/>
  <c r="BJ39" i="11" s="1"/>
  <c r="BJ40" i="11" s="1"/>
  <c r="BJ41" i="11" s="1"/>
  <c r="BJ42" i="11" s="1"/>
  <c r="BJ43" i="11" s="1"/>
  <c r="BJ44" i="11" s="1"/>
  <c r="BJ45" i="11" s="1"/>
  <c r="BJ46" i="11" s="1"/>
  <c r="BJ47" i="11" s="1"/>
  <c r="BJ48" i="11" s="1"/>
  <c r="BJ49" i="11" s="1"/>
  <c r="BJ50" i="11" s="1"/>
  <c r="BJ51" i="11" s="1"/>
  <c r="BJ52" i="11" s="1"/>
  <c r="BJ53" i="11" s="1"/>
  <c r="BJ54" i="11" s="1"/>
  <c r="BJ55" i="11" s="1"/>
  <c r="BJ56" i="11" s="1"/>
  <c r="BJ57" i="11" s="1"/>
  <c r="BJ58" i="11" s="1"/>
  <c r="BJ59" i="11" s="1"/>
  <c r="BJ60" i="11" s="1"/>
  <c r="BJ61" i="11" s="1"/>
  <c r="BJ62" i="11" s="1"/>
  <c r="BJ63" i="11" s="1"/>
  <c r="BJ64" i="11" s="1"/>
  <c r="BJ65" i="11" s="1"/>
  <c r="BJ66" i="11" s="1"/>
  <c r="BJ67" i="11" s="1"/>
  <c r="BJ68" i="11" s="1"/>
  <c r="BJ69" i="11" s="1"/>
  <c r="BJ70" i="11" s="1"/>
  <c r="BJ71" i="11" s="1"/>
  <c r="BJ72" i="11" s="1"/>
  <c r="BJ73" i="11" s="1"/>
  <c r="BJ74" i="11" s="1"/>
  <c r="BJ75" i="11" s="1"/>
  <c r="BJ76" i="11" s="1"/>
  <c r="BJ77" i="11" s="1"/>
  <c r="BJ78" i="11" s="1"/>
  <c r="BJ79" i="11" s="1"/>
  <c r="BJ80" i="11" s="1"/>
  <c r="BJ81" i="11" s="1"/>
  <c r="BJ82" i="11" s="1"/>
  <c r="BJ83" i="11" s="1"/>
  <c r="BJ84" i="11" s="1"/>
  <c r="BJ85" i="11" s="1"/>
  <c r="BJ86" i="11" s="1"/>
  <c r="BJ87" i="11" s="1"/>
  <c r="BJ88" i="11" s="1"/>
  <c r="BJ89" i="11" s="1"/>
  <c r="BJ90" i="11" s="1"/>
  <c r="BJ91" i="11" s="1"/>
  <c r="BJ92" i="11" s="1"/>
  <c r="BJ93" i="11" s="1"/>
  <c r="BJ94" i="11" s="1"/>
  <c r="BJ95" i="11" s="1"/>
  <c r="BJ96" i="11" s="1"/>
  <c r="BJ97" i="11" s="1"/>
  <c r="BJ98" i="11" s="1"/>
  <c r="BJ99" i="11" s="1"/>
  <c r="BJ100" i="11" s="1"/>
  <c r="BJ101" i="11" s="1"/>
  <c r="BJ102" i="11" s="1"/>
  <c r="BJ103" i="11" s="1"/>
  <c r="BJ104" i="11" s="1"/>
  <c r="BJ105" i="11" s="1"/>
  <c r="BJ106" i="11" s="1"/>
  <c r="BJ107" i="11" s="1"/>
  <c r="BJ108" i="11" s="1"/>
  <c r="BJ109" i="11" s="1"/>
  <c r="BJ110" i="11" s="1"/>
  <c r="BJ111" i="11" s="1"/>
  <c r="BJ112" i="11" s="1"/>
  <c r="BJ113" i="11" s="1"/>
  <c r="BJ114" i="11" s="1"/>
  <c r="BJ115" i="11" s="1"/>
  <c r="BJ116" i="11" s="1"/>
  <c r="BJ117" i="11" s="1"/>
  <c r="BJ118" i="11" s="1"/>
  <c r="BJ119" i="11" s="1"/>
  <c r="BJ120" i="11" s="1"/>
  <c r="BJ121" i="11" s="1"/>
  <c r="BJ122" i="11" s="1"/>
  <c r="BJ123" i="11" s="1"/>
  <c r="BJ124" i="11" s="1"/>
  <c r="BJ125" i="11" s="1"/>
  <c r="BJ126" i="11" s="1"/>
  <c r="BJ127" i="11" s="1"/>
  <c r="BJ128" i="11" s="1"/>
  <c r="BJ129" i="11" s="1"/>
  <c r="BJ130" i="11" s="1"/>
  <c r="BJ131" i="11" s="1"/>
  <c r="BJ132" i="11" s="1"/>
  <c r="BJ133" i="11" s="1"/>
  <c r="BJ134" i="11" s="1"/>
  <c r="BJ135" i="11" s="1"/>
  <c r="BJ136" i="11" s="1"/>
  <c r="BJ137" i="11" s="1"/>
  <c r="BJ138" i="11" s="1"/>
  <c r="BJ139" i="11" s="1"/>
  <c r="BJ140" i="11" s="1"/>
  <c r="BJ141" i="11" s="1"/>
  <c r="BJ142" i="11" s="1"/>
  <c r="BJ143" i="11" s="1"/>
  <c r="BJ144" i="11" s="1"/>
  <c r="BJ145" i="11" s="1"/>
  <c r="BJ146" i="11" s="1"/>
  <c r="BJ147" i="11" s="1"/>
  <c r="BJ148" i="11" s="1"/>
  <c r="BJ149" i="11" s="1"/>
  <c r="BJ150" i="11" s="1"/>
  <c r="BJ151" i="11" s="1"/>
  <c r="BJ152" i="11" s="1"/>
  <c r="BJ153" i="11" s="1"/>
  <c r="BJ154" i="11" s="1"/>
  <c r="BJ155" i="11" s="1"/>
  <c r="BJ156" i="11" s="1"/>
  <c r="BJ157" i="11" s="1"/>
  <c r="BJ158" i="11" s="1"/>
  <c r="BJ159" i="11" s="1"/>
  <c r="BJ160" i="11" s="1"/>
  <c r="BJ161" i="11" s="1"/>
  <c r="BJ162" i="11" s="1"/>
  <c r="BJ163" i="11" s="1"/>
  <c r="BJ164" i="11" s="1"/>
  <c r="BJ165" i="11" s="1"/>
  <c r="BJ166" i="11" s="1"/>
  <c r="BJ167" i="11" s="1"/>
  <c r="BJ168" i="11" s="1"/>
  <c r="BJ169" i="11" s="1"/>
  <c r="BJ170" i="11" s="1"/>
  <c r="BJ171" i="11" s="1"/>
  <c r="BJ172" i="11" s="1"/>
  <c r="BJ173" i="11" s="1"/>
  <c r="BJ174" i="11" s="1"/>
  <c r="BJ175" i="11" s="1"/>
  <c r="BJ176" i="11" s="1"/>
  <c r="BJ177" i="11" s="1"/>
  <c r="BJ178" i="11" s="1"/>
  <c r="BJ179" i="11" s="1"/>
  <c r="BJ180" i="11" s="1"/>
  <c r="BJ181" i="11" s="1"/>
  <c r="BJ182" i="11" s="1"/>
  <c r="BJ183" i="11" s="1"/>
  <c r="BJ184" i="11" s="1"/>
  <c r="BJ185" i="11" s="1"/>
  <c r="BJ186" i="11" s="1"/>
  <c r="BJ187" i="11" s="1"/>
  <c r="BJ188" i="11" s="1"/>
  <c r="BJ189" i="11" s="1"/>
  <c r="BJ190" i="11" s="1"/>
  <c r="BJ191" i="11" s="1"/>
  <c r="BJ192" i="11" s="1"/>
  <c r="BJ193" i="11" s="1"/>
  <c r="BJ194" i="11" s="1"/>
  <c r="BJ195" i="11" s="1"/>
  <c r="BJ196" i="11" s="1"/>
  <c r="BJ197" i="11" s="1"/>
  <c r="BJ198" i="11" s="1"/>
  <c r="BJ199" i="11" s="1"/>
  <c r="BJ200" i="11" s="1"/>
  <c r="BJ201" i="11" s="1"/>
  <c r="BJ202" i="11" s="1"/>
  <c r="BJ203" i="11" s="1"/>
  <c r="BJ204" i="11" s="1"/>
  <c r="BJ205" i="11" s="1"/>
  <c r="BJ206" i="11" s="1"/>
  <c r="BJ207" i="11" s="1"/>
  <c r="BJ208" i="11" s="1"/>
  <c r="BJ209" i="11" s="1"/>
  <c r="BJ210" i="11" s="1"/>
  <c r="BJ211" i="11" s="1"/>
  <c r="BJ212" i="11" s="1"/>
  <c r="BJ213" i="11" s="1"/>
  <c r="BJ214" i="11" s="1"/>
  <c r="BJ215" i="11" s="1"/>
  <c r="BJ216" i="11" s="1"/>
  <c r="BJ217" i="11" s="1"/>
  <c r="BJ218" i="11" s="1"/>
  <c r="BJ219" i="11" s="1"/>
  <c r="BJ220" i="11" s="1"/>
  <c r="BJ221" i="11" s="1"/>
  <c r="BJ222" i="11" s="1"/>
  <c r="BJ223" i="11" s="1"/>
  <c r="BJ224" i="11" s="1"/>
  <c r="BJ225" i="11" s="1"/>
  <c r="BJ226" i="11" s="1"/>
  <c r="BJ227" i="11" s="1"/>
  <c r="BJ228" i="11" s="1"/>
  <c r="BJ229" i="11" s="1"/>
  <c r="BJ230" i="11" s="1"/>
  <c r="BJ231" i="11" s="1"/>
  <c r="BJ232" i="11" s="1"/>
  <c r="BJ233" i="11" s="1"/>
  <c r="BJ234" i="11" s="1"/>
  <c r="BJ235" i="11" s="1"/>
  <c r="BJ236" i="11" s="1"/>
  <c r="BJ237" i="11" s="1"/>
  <c r="BJ238" i="11" s="1"/>
  <c r="BJ239" i="11" s="1"/>
  <c r="BJ240" i="11" s="1"/>
  <c r="BJ241" i="11" s="1"/>
  <c r="BJ242" i="11" s="1"/>
  <c r="BJ243" i="11" s="1"/>
  <c r="BJ244" i="11" s="1"/>
  <c r="BJ245" i="11" s="1"/>
  <c r="BJ246" i="11" s="1"/>
  <c r="BJ247" i="11" s="1"/>
  <c r="BJ248" i="11" s="1"/>
  <c r="BJ249" i="11" s="1"/>
  <c r="BJ250" i="11" s="1"/>
  <c r="BJ251" i="11" s="1"/>
  <c r="BJ252" i="11" s="1"/>
  <c r="BJ253" i="11" s="1"/>
  <c r="BJ254" i="11" s="1"/>
  <c r="BJ255" i="11" s="1"/>
  <c r="BJ256" i="11" s="1"/>
  <c r="BJ257" i="11" s="1"/>
  <c r="BJ258" i="11" s="1"/>
  <c r="BJ259" i="11" s="1"/>
  <c r="BJ260" i="11" s="1"/>
  <c r="BJ261" i="11" s="1"/>
  <c r="BJ262" i="11" s="1"/>
  <c r="BJ263" i="11" s="1"/>
  <c r="BJ264" i="11" s="1"/>
  <c r="BJ265" i="11" s="1"/>
  <c r="BJ266" i="11" s="1"/>
  <c r="BJ267" i="11" s="1"/>
  <c r="BJ268" i="11" s="1"/>
  <c r="BJ269" i="11" s="1"/>
  <c r="BJ270" i="11" s="1"/>
  <c r="BJ271" i="11" s="1"/>
  <c r="BJ272" i="11" s="1"/>
  <c r="BJ273" i="11" s="1"/>
  <c r="BJ274" i="11" s="1"/>
  <c r="BJ275" i="11" s="1"/>
  <c r="BJ276" i="11" s="1"/>
  <c r="BJ277" i="11" s="1"/>
  <c r="BJ278" i="11" s="1"/>
  <c r="BJ279" i="11" s="1"/>
  <c r="BJ280" i="11" s="1"/>
  <c r="BJ281" i="11" s="1"/>
  <c r="BJ282" i="11" s="1"/>
  <c r="BJ283" i="11" s="1"/>
  <c r="BJ284" i="11" s="1"/>
  <c r="BJ285" i="11" s="1"/>
  <c r="BJ286" i="11" s="1"/>
  <c r="BJ287" i="11" s="1"/>
  <c r="BJ288" i="11" s="1"/>
  <c r="BJ289" i="11" s="1"/>
  <c r="BJ290" i="11" s="1"/>
  <c r="BJ291" i="11" s="1"/>
  <c r="BJ292" i="11" s="1"/>
  <c r="BJ293" i="11" s="1"/>
  <c r="BJ294" i="11" s="1"/>
  <c r="BJ295" i="11" s="1"/>
  <c r="BJ296" i="11" s="1"/>
  <c r="BJ297" i="11" s="1"/>
  <c r="BJ298" i="11" s="1"/>
  <c r="BJ299" i="11" s="1"/>
  <c r="BJ300" i="11" s="1"/>
  <c r="BJ301" i="11" s="1"/>
  <c r="BJ302" i="11" s="1"/>
  <c r="BJ303" i="11" s="1"/>
  <c r="BJ304" i="11" s="1"/>
  <c r="BJ305" i="11" s="1"/>
  <c r="BJ306" i="11" s="1"/>
  <c r="BJ307" i="11" s="1"/>
  <c r="BJ308" i="11" s="1"/>
  <c r="BJ309" i="11" s="1"/>
  <c r="BJ310" i="11" s="1"/>
  <c r="BJ311" i="11" s="1"/>
  <c r="BJ312" i="11" s="1"/>
  <c r="BJ313" i="11" s="1"/>
  <c r="BJ314" i="11" s="1"/>
  <c r="BJ315" i="11" s="1"/>
  <c r="BJ316" i="11" s="1"/>
  <c r="BJ317" i="11" s="1"/>
  <c r="BJ318" i="11" s="1"/>
  <c r="BJ319" i="11" s="1"/>
  <c r="BJ320" i="11" s="1"/>
  <c r="BJ321" i="11" s="1"/>
  <c r="BJ322" i="11" s="1"/>
  <c r="BJ323" i="11" s="1"/>
  <c r="BJ324" i="11" s="1"/>
  <c r="BJ325" i="11" s="1"/>
  <c r="BJ326" i="11" s="1"/>
  <c r="BJ327" i="11" s="1"/>
  <c r="BJ328" i="11" s="1"/>
  <c r="BJ329" i="11" s="1"/>
  <c r="BJ330" i="11" s="1"/>
  <c r="BJ331" i="11" s="1"/>
  <c r="BJ332" i="11" s="1"/>
  <c r="BJ333" i="11" s="1"/>
  <c r="BJ334" i="11" s="1"/>
  <c r="BJ335" i="11" s="1"/>
  <c r="BJ336" i="11" s="1"/>
  <c r="BJ337" i="11" s="1"/>
  <c r="BJ338" i="11" s="1"/>
  <c r="BJ339" i="11" s="1"/>
  <c r="BJ340" i="11" s="1"/>
  <c r="BJ341" i="11" s="1"/>
  <c r="BJ342" i="11" s="1"/>
  <c r="BJ343" i="11" s="1"/>
  <c r="BJ344" i="11" s="1"/>
  <c r="BJ345" i="11" s="1"/>
  <c r="BJ346" i="11" s="1"/>
  <c r="BJ347" i="11" s="1"/>
  <c r="BJ348" i="11" s="1"/>
  <c r="BJ349" i="11" s="1"/>
  <c r="BJ350" i="11" s="1"/>
  <c r="BJ351" i="11" s="1"/>
  <c r="BJ352" i="11" s="1"/>
  <c r="BJ353" i="11" s="1"/>
  <c r="BJ354" i="11" s="1"/>
  <c r="BJ355" i="11" s="1"/>
  <c r="BJ356" i="11" s="1"/>
  <c r="BJ357" i="11" s="1"/>
  <c r="BJ358" i="11" s="1"/>
  <c r="BJ359" i="11" s="1"/>
  <c r="BJ360" i="11" s="1"/>
  <c r="BJ361" i="11" s="1"/>
  <c r="BJ362" i="11" s="1"/>
  <c r="BJ363" i="11" s="1"/>
  <c r="BJ364" i="11" s="1"/>
  <c r="BJ365" i="11" s="1"/>
  <c r="BJ366" i="11" s="1"/>
  <c r="BJ367" i="11" s="1"/>
  <c r="BJ368" i="11" s="1"/>
  <c r="BJ369" i="11" s="1"/>
  <c r="BJ370" i="11" s="1"/>
  <c r="BJ371" i="11" s="1"/>
  <c r="BJ372" i="11" s="1"/>
  <c r="BJ373" i="11" s="1"/>
  <c r="BJ374" i="11" s="1"/>
  <c r="BJ375" i="11" s="1"/>
  <c r="BJ376" i="11" s="1"/>
  <c r="BJ377" i="11" s="1"/>
  <c r="BJ378" i="11" s="1"/>
  <c r="BJ379" i="11" s="1"/>
  <c r="BJ380" i="11" s="1"/>
  <c r="BJ381" i="11" s="1"/>
  <c r="BJ382" i="11" s="1"/>
  <c r="BJ383" i="11" s="1"/>
  <c r="BJ384" i="11" s="1"/>
  <c r="BJ385" i="11" s="1"/>
  <c r="BJ386" i="11" s="1"/>
  <c r="BJ387" i="11" s="1"/>
  <c r="BJ388" i="11" s="1"/>
  <c r="BJ389" i="11" s="1"/>
  <c r="BJ390" i="11" s="1"/>
  <c r="BJ391" i="11" s="1"/>
  <c r="BJ392" i="11" s="1"/>
  <c r="BJ393" i="11" s="1"/>
  <c r="BJ394" i="11" s="1"/>
  <c r="BJ395" i="11" s="1"/>
  <c r="BJ396" i="11" s="1"/>
  <c r="BJ397" i="11" s="1"/>
  <c r="BJ398" i="11" s="1"/>
  <c r="BJ399" i="11" s="1"/>
  <c r="BJ400" i="11" s="1"/>
  <c r="BJ401" i="11" s="1"/>
  <c r="BJ402" i="11" s="1"/>
  <c r="BJ403" i="11" s="1"/>
  <c r="BJ404" i="11" s="1"/>
  <c r="BJ405" i="11" s="1"/>
  <c r="BJ406" i="11" s="1"/>
  <c r="BJ407" i="11" s="1"/>
  <c r="BJ408" i="11" s="1"/>
  <c r="BJ409" i="11" s="1"/>
  <c r="BJ410" i="11" s="1"/>
  <c r="BJ411" i="11" s="1"/>
  <c r="BJ412" i="11" s="1"/>
  <c r="BJ413" i="11" s="1"/>
  <c r="BJ414" i="11" s="1"/>
  <c r="BJ415" i="11" s="1"/>
  <c r="BJ416" i="11" s="1"/>
  <c r="BJ417" i="11" s="1"/>
  <c r="BJ418" i="11" s="1"/>
  <c r="BJ419" i="11" s="1"/>
  <c r="BJ420" i="11" s="1"/>
  <c r="BJ421" i="11" s="1"/>
  <c r="BJ422" i="11" s="1"/>
  <c r="BJ423" i="11" s="1"/>
  <c r="BJ424" i="11" s="1"/>
  <c r="BJ425" i="11" s="1"/>
  <c r="BJ426" i="11" s="1"/>
  <c r="BJ427" i="11" s="1"/>
  <c r="BJ428" i="11" s="1"/>
  <c r="BJ429" i="11" s="1"/>
  <c r="BJ430" i="11" s="1"/>
  <c r="BJ431" i="11" s="1"/>
  <c r="BJ432" i="11" s="1"/>
  <c r="BJ433" i="11" s="1"/>
  <c r="BJ434" i="11" s="1"/>
  <c r="BJ435" i="11" s="1"/>
  <c r="BJ436" i="11" s="1"/>
  <c r="BJ437" i="11" s="1"/>
  <c r="BJ438" i="11" s="1"/>
  <c r="BJ439" i="11" s="1"/>
  <c r="BJ440" i="11" s="1"/>
  <c r="BJ441" i="11" s="1"/>
  <c r="BJ442" i="11" s="1"/>
  <c r="BJ443" i="11" s="1"/>
  <c r="BJ444" i="11" s="1"/>
  <c r="BJ445" i="11" s="1"/>
  <c r="BJ446" i="11" s="1"/>
  <c r="BJ447" i="11" s="1"/>
  <c r="BJ448" i="11" s="1"/>
  <c r="BJ449" i="11" s="1"/>
  <c r="BJ450" i="11" s="1"/>
  <c r="BJ451" i="11" s="1"/>
  <c r="BJ452" i="11" s="1"/>
  <c r="BJ453" i="11" s="1"/>
  <c r="BJ454" i="11" s="1"/>
  <c r="BJ455" i="11" s="1"/>
  <c r="BJ456" i="11" s="1"/>
  <c r="BJ457" i="11" s="1"/>
  <c r="BJ458" i="11" s="1"/>
  <c r="BJ459" i="11" s="1"/>
  <c r="BJ460" i="11" s="1"/>
  <c r="BJ461" i="11" s="1"/>
  <c r="BJ462" i="11" s="1"/>
  <c r="BJ463" i="11" s="1"/>
  <c r="BJ464" i="11" s="1"/>
  <c r="BJ465" i="11" s="1"/>
  <c r="BJ466" i="11" s="1"/>
  <c r="BJ467" i="11" s="1"/>
  <c r="BJ468" i="11" s="1"/>
  <c r="BJ469" i="11" s="1"/>
  <c r="BJ470" i="11" s="1"/>
  <c r="BJ471" i="11" s="1"/>
  <c r="BJ472" i="11" s="1"/>
  <c r="BJ473" i="11" s="1"/>
  <c r="BJ474" i="11" s="1"/>
  <c r="BJ475" i="11" s="1"/>
  <c r="BJ476" i="11" s="1"/>
  <c r="BJ477" i="11" s="1"/>
  <c r="BJ478" i="11" s="1"/>
  <c r="BJ479" i="11" s="1"/>
  <c r="BJ480" i="11" s="1"/>
  <c r="BJ481" i="11" s="1"/>
  <c r="BJ482" i="11" s="1"/>
  <c r="BJ483" i="11" s="1"/>
  <c r="BJ484" i="11" s="1"/>
  <c r="BJ485" i="11" s="1"/>
  <c r="BJ486" i="11" s="1"/>
  <c r="BJ487" i="11" s="1"/>
  <c r="BJ488" i="11" s="1"/>
  <c r="BJ489" i="11" s="1"/>
  <c r="BJ490" i="11" s="1"/>
  <c r="BJ491" i="11" s="1"/>
  <c r="BJ492" i="11" s="1"/>
  <c r="BJ493" i="11" s="1"/>
  <c r="BJ494" i="11" s="1"/>
  <c r="BJ495" i="11" s="1"/>
  <c r="BJ496" i="11" s="1"/>
  <c r="BJ497" i="11" s="1"/>
  <c r="BJ498" i="11" s="1"/>
  <c r="BJ499" i="11" s="1"/>
  <c r="BJ500" i="11" s="1"/>
  <c r="BJ501" i="11" s="1"/>
  <c r="BJ502" i="11" s="1"/>
  <c r="BJ503" i="11" s="1"/>
  <c r="BJ504" i="11" s="1"/>
  <c r="BJ505" i="11" s="1"/>
  <c r="BJ506" i="11" s="1"/>
  <c r="BJ507" i="11" s="1"/>
  <c r="BJ508" i="11" s="1"/>
  <c r="BJ509" i="11" s="1"/>
  <c r="BJ510" i="11" s="1"/>
  <c r="BJ511" i="11" s="1"/>
  <c r="BJ512" i="11" s="1"/>
  <c r="BJ513" i="11" s="1"/>
  <c r="BJ514" i="11" s="1"/>
  <c r="BJ515" i="11" s="1"/>
  <c r="BJ516" i="11" s="1"/>
  <c r="BJ517" i="11" s="1"/>
  <c r="BJ518" i="11" s="1"/>
  <c r="BJ519" i="11" s="1"/>
  <c r="BJ520" i="11" s="1"/>
  <c r="BJ521" i="11" s="1"/>
  <c r="BJ522" i="11" s="1"/>
  <c r="BJ523" i="11" s="1"/>
  <c r="BJ524" i="11" s="1"/>
  <c r="BJ525" i="11" s="1"/>
  <c r="BJ526" i="11" s="1"/>
  <c r="BJ527" i="11" s="1"/>
  <c r="BJ528" i="11" s="1"/>
  <c r="BJ529" i="11" s="1"/>
  <c r="BJ530" i="11" s="1"/>
  <c r="BJ531" i="11" s="1"/>
  <c r="BJ532" i="11" s="1"/>
  <c r="BJ533" i="11" s="1"/>
  <c r="BJ534" i="11" s="1"/>
  <c r="BJ535" i="11" s="1"/>
  <c r="BJ536" i="11" s="1"/>
  <c r="BJ537" i="11" s="1"/>
  <c r="BJ538" i="11" s="1"/>
  <c r="BJ539" i="11" s="1"/>
  <c r="BJ540" i="11" s="1"/>
  <c r="BJ541" i="11" s="1"/>
  <c r="BJ542" i="11" s="1"/>
  <c r="BJ543" i="11" s="1"/>
  <c r="BJ544" i="11" s="1"/>
  <c r="BJ545" i="11" s="1"/>
  <c r="BJ546" i="11" s="1"/>
  <c r="BJ547" i="11" s="1"/>
  <c r="BJ548" i="11" s="1"/>
  <c r="BJ549" i="11" s="1"/>
  <c r="BJ550" i="11" s="1"/>
  <c r="BJ551" i="11" s="1"/>
  <c r="BJ552" i="11" s="1"/>
  <c r="BJ553" i="11" s="1"/>
  <c r="BJ554" i="11" s="1"/>
  <c r="BJ555" i="11" s="1"/>
  <c r="BJ556" i="11" s="1"/>
  <c r="BJ557" i="11" s="1"/>
  <c r="BJ558" i="11" s="1"/>
  <c r="BJ559" i="11" s="1"/>
  <c r="BJ560" i="11" s="1"/>
  <c r="BJ561" i="11" s="1"/>
  <c r="BJ562" i="11" s="1"/>
  <c r="BJ563" i="11" s="1"/>
  <c r="BJ564" i="11" s="1"/>
  <c r="BJ565" i="11" s="1"/>
  <c r="BJ566" i="11" s="1"/>
  <c r="BJ567" i="11" s="1"/>
  <c r="BJ568" i="11" s="1"/>
  <c r="BJ569" i="11" s="1"/>
  <c r="BJ570" i="11" s="1"/>
  <c r="BJ571" i="11" s="1"/>
  <c r="BJ572" i="11" s="1"/>
  <c r="BJ573" i="11" s="1"/>
  <c r="BJ574" i="11" s="1"/>
  <c r="BJ575" i="11" s="1"/>
  <c r="BJ576" i="11" s="1"/>
  <c r="BJ577" i="11" s="1"/>
  <c r="BJ578" i="11" s="1"/>
  <c r="BJ579" i="11" s="1"/>
  <c r="BJ580" i="11" s="1"/>
  <c r="BJ581" i="11" s="1"/>
  <c r="BJ582" i="11" s="1"/>
  <c r="BJ583" i="11" s="1"/>
  <c r="BJ584" i="11" s="1"/>
  <c r="BJ585" i="11" s="1"/>
  <c r="BJ586" i="11" s="1"/>
  <c r="BJ587" i="11" s="1"/>
  <c r="BJ588" i="11" s="1"/>
  <c r="BJ589" i="11" s="1"/>
  <c r="BJ590" i="11" s="1"/>
  <c r="BJ591" i="11" s="1"/>
  <c r="BJ592" i="11" s="1"/>
  <c r="BJ593" i="11" s="1"/>
  <c r="BJ594" i="11" s="1"/>
  <c r="BJ595" i="11" s="1"/>
  <c r="BJ596" i="11" s="1"/>
  <c r="BJ597" i="11" s="1"/>
  <c r="BJ598" i="11" s="1"/>
  <c r="BJ599" i="11" s="1"/>
  <c r="BJ600" i="11" s="1"/>
  <c r="BJ601" i="11" s="1"/>
  <c r="BJ602" i="11" s="1"/>
  <c r="BJ603" i="11" s="1"/>
  <c r="BJ604" i="11" s="1"/>
  <c r="BJ605" i="11" s="1"/>
  <c r="BJ606" i="11" s="1"/>
  <c r="BJ607" i="11" s="1"/>
  <c r="BJ608" i="11" s="1"/>
  <c r="BJ609" i="11" s="1"/>
  <c r="BJ610" i="11" s="1"/>
  <c r="BJ611" i="11" s="1"/>
  <c r="BJ612" i="11" s="1"/>
  <c r="BJ613" i="11" s="1"/>
  <c r="BJ614" i="11" s="1"/>
  <c r="BJ615" i="11" s="1"/>
  <c r="BJ616" i="11" s="1"/>
  <c r="BJ617" i="11" s="1"/>
  <c r="BJ618" i="11" s="1"/>
  <c r="BJ619" i="11" s="1"/>
  <c r="BJ620" i="11" s="1"/>
  <c r="BJ621" i="11" s="1"/>
  <c r="BJ622" i="11" s="1"/>
  <c r="BJ623" i="11" s="1"/>
  <c r="BJ624" i="11" s="1"/>
  <c r="BJ625" i="11" s="1"/>
  <c r="BJ626" i="11" s="1"/>
  <c r="BJ627" i="11" s="1"/>
  <c r="BJ628" i="11" s="1"/>
  <c r="BJ629" i="11" s="1"/>
  <c r="BJ630" i="11" s="1"/>
  <c r="BJ631" i="11" s="1"/>
  <c r="BJ632" i="11" s="1"/>
  <c r="BJ633" i="11" s="1"/>
  <c r="BJ634" i="11" s="1"/>
  <c r="BJ635" i="11" s="1"/>
  <c r="BJ636" i="11" s="1"/>
  <c r="BJ637" i="11" s="1"/>
  <c r="BJ638" i="11" s="1"/>
  <c r="BJ639" i="11" s="1"/>
  <c r="BJ640" i="11" s="1"/>
  <c r="BJ641" i="11" s="1"/>
  <c r="BJ642" i="11" s="1"/>
  <c r="BJ643" i="11" s="1"/>
  <c r="BJ644" i="11" s="1"/>
  <c r="BJ645" i="11" s="1"/>
  <c r="BJ646" i="11" s="1"/>
  <c r="BJ647" i="11" s="1"/>
  <c r="BJ648" i="11" s="1"/>
  <c r="BJ649" i="11" s="1"/>
  <c r="BJ650" i="11" s="1"/>
  <c r="BJ651" i="11" s="1"/>
  <c r="BJ652" i="11" s="1"/>
  <c r="BJ653" i="11" s="1"/>
  <c r="BJ654" i="11" s="1"/>
  <c r="BJ655" i="11" s="1"/>
  <c r="BJ656" i="11" s="1"/>
  <c r="BJ657" i="11" s="1"/>
  <c r="BJ658" i="11" s="1"/>
  <c r="BJ659" i="11" s="1"/>
  <c r="BJ660" i="11" s="1"/>
  <c r="BJ661" i="11" s="1"/>
  <c r="BJ662" i="11" s="1"/>
  <c r="BJ663" i="11" s="1"/>
  <c r="BJ664" i="11" s="1"/>
  <c r="BJ665" i="11" s="1"/>
  <c r="BJ666" i="11" s="1"/>
  <c r="BJ667" i="11" s="1"/>
  <c r="BJ668" i="11" s="1"/>
  <c r="BJ669" i="11" s="1"/>
  <c r="BJ670" i="11" s="1"/>
  <c r="BJ671" i="11" s="1"/>
  <c r="BJ672" i="11" s="1"/>
  <c r="BJ673" i="11" s="1"/>
  <c r="BJ674" i="11" s="1"/>
  <c r="BJ675" i="11" s="1"/>
  <c r="BJ676" i="11" s="1"/>
  <c r="BJ677" i="11" s="1"/>
  <c r="BJ678" i="11" s="1"/>
  <c r="BJ679" i="11" s="1"/>
  <c r="BJ680" i="11" s="1"/>
  <c r="BJ681" i="11" s="1"/>
  <c r="BJ682" i="11" s="1"/>
  <c r="BJ683" i="11" s="1"/>
  <c r="BJ684" i="11" s="1"/>
  <c r="BJ685" i="11" s="1"/>
  <c r="BJ686" i="11" s="1"/>
  <c r="BJ687" i="11" s="1"/>
  <c r="BJ688" i="11" s="1"/>
  <c r="BJ689" i="11" s="1"/>
  <c r="BJ690" i="11" s="1"/>
  <c r="BJ691" i="11" s="1"/>
  <c r="BJ692" i="11" s="1"/>
  <c r="BJ693" i="11" s="1"/>
  <c r="BJ694" i="11" s="1"/>
  <c r="BJ695" i="11" s="1"/>
  <c r="BJ696" i="11" s="1"/>
  <c r="BJ697" i="11" s="1"/>
  <c r="BJ698" i="11" s="1"/>
  <c r="BJ699" i="11" s="1"/>
  <c r="BJ700" i="11" s="1"/>
  <c r="BJ701" i="11" s="1"/>
  <c r="BJ702" i="11" s="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AL350" i="11"/>
  <c r="AL351" i="11"/>
  <c r="AL352" i="11"/>
  <c r="AL353" i="11"/>
  <c r="AL354" i="11"/>
  <c r="AL355" i="11"/>
  <c r="AL356" i="11"/>
  <c r="AL357" i="11"/>
  <c r="AL358" i="11"/>
  <c r="AL359" i="11"/>
  <c r="AL360" i="11"/>
  <c r="AL361" i="11"/>
  <c r="AL362" i="11"/>
  <c r="AL363" i="11"/>
  <c r="AL364" i="11"/>
  <c r="AL365" i="11"/>
  <c r="AL366" i="11"/>
  <c r="AL367" i="11"/>
  <c r="AL368" i="11"/>
  <c r="AL369" i="11"/>
  <c r="AL370" i="11"/>
  <c r="AL371" i="11"/>
  <c r="AL372" i="11"/>
  <c r="AL373" i="11"/>
  <c r="AL374" i="11"/>
  <c r="AL375" i="11"/>
  <c r="AL376" i="11"/>
  <c r="AL377" i="11"/>
  <c r="AL378" i="11"/>
  <c r="AL379" i="11"/>
  <c r="AL380" i="11"/>
  <c r="AL381" i="11"/>
  <c r="AL382" i="11"/>
  <c r="AL383" i="11"/>
  <c r="AL384" i="11"/>
  <c r="AL385" i="11"/>
  <c r="AL386" i="11"/>
  <c r="AL387" i="11"/>
  <c r="AL388" i="11"/>
  <c r="AL389" i="11"/>
  <c r="AL390" i="11"/>
  <c r="AL391" i="11"/>
  <c r="AL392" i="11"/>
  <c r="AL393" i="11"/>
  <c r="AL394" i="11"/>
  <c r="AL395" i="11"/>
  <c r="AL396" i="11"/>
  <c r="AL397" i="11"/>
  <c r="AL398" i="11"/>
  <c r="AL399" i="11"/>
  <c r="AL400" i="11"/>
  <c r="AL401" i="11"/>
  <c r="AL402" i="11"/>
  <c r="AL403" i="11"/>
  <c r="AL404" i="11"/>
  <c r="AL405" i="11"/>
  <c r="AM350" i="11"/>
  <c r="AM351" i="11"/>
  <c r="AM352" i="11"/>
  <c r="AM353" i="11"/>
  <c r="AM354" i="11"/>
  <c r="AM355" i="11"/>
  <c r="AM356" i="11"/>
  <c r="AM357" i="11"/>
  <c r="AM358" i="11"/>
  <c r="AM359" i="11"/>
  <c r="AM360" i="11"/>
  <c r="AM361" i="11"/>
  <c r="AM362" i="11"/>
  <c r="AM363" i="11"/>
  <c r="AM364" i="11"/>
  <c r="AM365" i="11"/>
  <c r="AM366" i="11"/>
  <c r="AM367" i="11"/>
  <c r="AM368" i="11"/>
  <c r="AM369" i="11"/>
  <c r="AM370" i="11"/>
  <c r="AM371" i="11"/>
  <c r="AM372" i="11"/>
  <c r="AM373" i="11"/>
  <c r="AM374" i="11"/>
  <c r="AM375" i="11"/>
  <c r="AM376" i="11"/>
  <c r="AM377" i="11"/>
  <c r="AM378" i="11"/>
  <c r="AM379" i="11"/>
  <c r="AM380" i="11"/>
  <c r="AM381" i="11"/>
  <c r="AM382" i="11"/>
  <c r="AM383" i="11"/>
  <c r="AM384" i="11"/>
  <c r="AM385" i="11"/>
  <c r="AM386" i="11"/>
  <c r="AM387" i="11"/>
  <c r="AM388" i="11"/>
  <c r="AM389" i="11"/>
  <c r="AM390" i="11"/>
  <c r="AM391" i="11"/>
  <c r="AM392" i="11"/>
  <c r="AM393" i="11"/>
  <c r="AM394" i="11"/>
  <c r="AM395" i="11"/>
  <c r="AM396" i="11"/>
  <c r="AM397" i="11"/>
  <c r="AM398" i="11"/>
  <c r="AM399" i="11"/>
  <c r="AM400" i="11"/>
  <c r="AM401" i="11"/>
  <c r="AM402" i="11"/>
  <c r="AM403" i="11"/>
  <c r="AM404" i="11"/>
  <c r="AM405"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AL262" i="11"/>
  <c r="AL263" i="11"/>
  <c r="AL264" i="11"/>
  <c r="AL265" i="11"/>
  <c r="AL266" i="11"/>
  <c r="AL267" i="11"/>
  <c r="AL268" i="11"/>
  <c r="AL269" i="11"/>
  <c r="AL270" i="11"/>
  <c r="AL271" i="11"/>
  <c r="AL272" i="11"/>
  <c r="AL273" i="11"/>
  <c r="AL274" i="11"/>
  <c r="AL275" i="11"/>
  <c r="AL276" i="11"/>
  <c r="AL277" i="11"/>
  <c r="AL278" i="11"/>
  <c r="AL279" i="11"/>
  <c r="AL280" i="11"/>
  <c r="AL281" i="11"/>
  <c r="AL282" i="11"/>
  <c r="AL283" i="11"/>
  <c r="AL284" i="11"/>
  <c r="AL285" i="11"/>
  <c r="AL286" i="11"/>
  <c r="AL287" i="11"/>
  <c r="AL288" i="11"/>
  <c r="AL289" i="11"/>
  <c r="AL290" i="11"/>
  <c r="AL291" i="11"/>
  <c r="AL292" i="11"/>
  <c r="AL293" i="11"/>
  <c r="AL294" i="11"/>
  <c r="AL295" i="11"/>
  <c r="AL296" i="11"/>
  <c r="AL297" i="11"/>
  <c r="AL298" i="11"/>
  <c r="AL299" i="11"/>
  <c r="AL300" i="11"/>
  <c r="AL301" i="11"/>
  <c r="AL302" i="11"/>
  <c r="AL303" i="11"/>
  <c r="AL304" i="11"/>
  <c r="AL305" i="11"/>
  <c r="AL306" i="11"/>
  <c r="AL307" i="11"/>
  <c r="AL308" i="11"/>
  <c r="AL309" i="11"/>
  <c r="AL310" i="11"/>
  <c r="AL311" i="11"/>
  <c r="AL312" i="11"/>
  <c r="AL313" i="11"/>
  <c r="AL314" i="11"/>
  <c r="AL315" i="11"/>
  <c r="AL316" i="11"/>
  <c r="AL317" i="11"/>
  <c r="AL318" i="11"/>
  <c r="AL319" i="11"/>
  <c r="AL320" i="11"/>
  <c r="AL321" i="11"/>
  <c r="AL322" i="11"/>
  <c r="AL323" i="11"/>
  <c r="AL324" i="11"/>
  <c r="AL325" i="11"/>
  <c r="AL326" i="11"/>
  <c r="AL327" i="11"/>
  <c r="AL328" i="11"/>
  <c r="AL329" i="11"/>
  <c r="AL330" i="11"/>
  <c r="AL331" i="11"/>
  <c r="AL332" i="11"/>
  <c r="AL333" i="11"/>
  <c r="AL334" i="11"/>
  <c r="AL335" i="11"/>
  <c r="AL336" i="11"/>
  <c r="AL337" i="11"/>
  <c r="AL338" i="11"/>
  <c r="AL339" i="11"/>
  <c r="AL340" i="11"/>
  <c r="AL341" i="11"/>
  <c r="AL342" i="11"/>
  <c r="AL343" i="11"/>
  <c r="AL344" i="11"/>
  <c r="AL345" i="11"/>
  <c r="AL346" i="11"/>
  <c r="AL347" i="11"/>
  <c r="AL348" i="11"/>
  <c r="AL349" i="11"/>
  <c r="AM262" i="11"/>
  <c r="AM263" i="11"/>
  <c r="AM264" i="11"/>
  <c r="AM265" i="11"/>
  <c r="AM266" i="11"/>
  <c r="AM267" i="11"/>
  <c r="AM268" i="11"/>
  <c r="AM269" i="11"/>
  <c r="AM270" i="11"/>
  <c r="AM271" i="11"/>
  <c r="AM272" i="11"/>
  <c r="AM273" i="11"/>
  <c r="AM274" i="11"/>
  <c r="AM275" i="11"/>
  <c r="AM276" i="11"/>
  <c r="AM277" i="11"/>
  <c r="AM278" i="11"/>
  <c r="AM279" i="11"/>
  <c r="AM280" i="11"/>
  <c r="AM281" i="11"/>
  <c r="AM282" i="11"/>
  <c r="AM283" i="11"/>
  <c r="AM284" i="11"/>
  <c r="AM285" i="11"/>
  <c r="AM286" i="11"/>
  <c r="AM287" i="11"/>
  <c r="AM288" i="11"/>
  <c r="AM289" i="11"/>
  <c r="AM290" i="11"/>
  <c r="AM291" i="11"/>
  <c r="AM292" i="11"/>
  <c r="AM293" i="11"/>
  <c r="AM294" i="11"/>
  <c r="AM295" i="11"/>
  <c r="AM296" i="11"/>
  <c r="AM297" i="11"/>
  <c r="AM298" i="11"/>
  <c r="AM299" i="11"/>
  <c r="AM300" i="11"/>
  <c r="AM301" i="11"/>
  <c r="AM302" i="11"/>
  <c r="AM303" i="11"/>
  <c r="AM304" i="11"/>
  <c r="AM305" i="11"/>
  <c r="AM306" i="11"/>
  <c r="AM307" i="11"/>
  <c r="AM308" i="11"/>
  <c r="AM309" i="11"/>
  <c r="AM310" i="11"/>
  <c r="AM311" i="11"/>
  <c r="AM312" i="11"/>
  <c r="AM313" i="11"/>
  <c r="AM314" i="11"/>
  <c r="AM315" i="11"/>
  <c r="AM316" i="11"/>
  <c r="AM317" i="11"/>
  <c r="AM318" i="11"/>
  <c r="AM319" i="11"/>
  <c r="AM320" i="11"/>
  <c r="AM321" i="11"/>
  <c r="AM322" i="11"/>
  <c r="AM323" i="11"/>
  <c r="AM324" i="11"/>
  <c r="AM325" i="11"/>
  <c r="AM326" i="11"/>
  <c r="AM327" i="11"/>
  <c r="AM328" i="11"/>
  <c r="AM329" i="11"/>
  <c r="AM330" i="11"/>
  <c r="AM331" i="11"/>
  <c r="AM332" i="11"/>
  <c r="AM333" i="11"/>
  <c r="AM334" i="11"/>
  <c r="AM335" i="11"/>
  <c r="AM336" i="11"/>
  <c r="AM337" i="11"/>
  <c r="AM338" i="11"/>
  <c r="AM339" i="11"/>
  <c r="AM340" i="11"/>
  <c r="AM341" i="11"/>
  <c r="AM342" i="11"/>
  <c r="AM343" i="11"/>
  <c r="AM344" i="11"/>
  <c r="AM345" i="11"/>
  <c r="AM346" i="11"/>
  <c r="AM347" i="11"/>
  <c r="AM348" i="11"/>
  <c r="AM349" i="11"/>
  <c r="R4" i="11"/>
  <c r="R5" i="11" s="1"/>
  <c r="R6" i="11" s="1"/>
  <c r="R7" i="11" s="1"/>
  <c r="R8" i="11" s="1"/>
  <c r="R9" i="11" s="1"/>
  <c r="R10" i="11" s="1"/>
  <c r="R11" i="11" s="1"/>
  <c r="R12" i="11" s="1"/>
  <c r="R13" i="11" s="1"/>
  <c r="R14" i="11" s="1"/>
  <c r="R15" i="11" s="1"/>
  <c r="R16" i="11" s="1"/>
  <c r="R17" i="11" s="1"/>
  <c r="R18" i="11" s="1"/>
  <c r="R19" i="11" s="1"/>
  <c r="R20" i="11" s="1"/>
  <c r="R21" i="11" s="1"/>
  <c r="R22" i="11" s="1"/>
  <c r="R23" i="11" s="1"/>
  <c r="R24" i="11" s="1"/>
  <c r="R25" i="11" s="1"/>
  <c r="R26" i="11" s="1"/>
  <c r="R27" i="11" s="1"/>
  <c r="R28" i="11" s="1"/>
  <c r="R29" i="11" s="1"/>
  <c r="R30" i="11" s="1"/>
  <c r="R31" i="11" s="1"/>
  <c r="R32" i="11" s="1"/>
  <c r="R33" i="11" s="1"/>
  <c r="R34" i="11" s="1"/>
  <c r="R35" i="11" s="1"/>
  <c r="R36" i="11" s="1"/>
  <c r="R37" i="11" s="1"/>
  <c r="R38" i="11" s="1"/>
  <c r="R39" i="11" s="1"/>
  <c r="R40" i="11" s="1"/>
  <c r="R41" i="11" s="1"/>
  <c r="R42" i="11" s="1"/>
  <c r="R43" i="11" s="1"/>
  <c r="R44" i="11" s="1"/>
  <c r="R45" i="11" s="1"/>
  <c r="R46" i="11" s="1"/>
  <c r="R47" i="11" s="1"/>
  <c r="R48" i="11" s="1"/>
  <c r="R49" i="11" s="1"/>
  <c r="R50" i="11" s="1"/>
  <c r="R51" i="11" s="1"/>
  <c r="R52" i="11" s="1"/>
  <c r="R53" i="11" s="1"/>
  <c r="R54" i="11" s="1"/>
  <c r="R55" i="11" s="1"/>
  <c r="R56" i="11" s="1"/>
  <c r="R57" i="11" s="1"/>
  <c r="R58" i="11" s="1"/>
  <c r="R59" i="11" s="1"/>
  <c r="R60" i="11" s="1"/>
  <c r="R61" i="11" s="1"/>
  <c r="R62" i="11" s="1"/>
  <c r="R63" i="11" s="1"/>
  <c r="R64" i="11" s="1"/>
  <c r="R65" i="11" s="1"/>
  <c r="R66" i="11" s="1"/>
  <c r="R67" i="11" s="1"/>
  <c r="R68" i="11" s="1"/>
  <c r="R69" i="11" s="1"/>
  <c r="R70" i="11" s="1"/>
  <c r="R71" i="11" s="1"/>
  <c r="R72" i="11" s="1"/>
  <c r="R73" i="11" s="1"/>
  <c r="R74" i="11" s="1"/>
  <c r="R75" i="11" s="1"/>
  <c r="R76" i="11" s="1"/>
  <c r="R77" i="11" s="1"/>
  <c r="R78" i="11" s="1"/>
  <c r="R79" i="11" s="1"/>
  <c r="R80" i="11" s="1"/>
  <c r="R81" i="11" s="1"/>
  <c r="R82" i="11" s="1"/>
  <c r="R83" i="11" s="1"/>
  <c r="R84" i="11" s="1"/>
  <c r="R85" i="11" s="1"/>
  <c r="R86" i="11" s="1"/>
  <c r="R87" i="11" s="1"/>
  <c r="R88" i="11" s="1"/>
  <c r="R89" i="11" s="1"/>
  <c r="R90" i="11" s="1"/>
  <c r="R91" i="11" s="1"/>
  <c r="R92" i="11" s="1"/>
  <c r="R93" i="11" s="1"/>
  <c r="R94" i="11" s="1"/>
  <c r="R95" i="11" s="1"/>
  <c r="R96" i="11" s="1"/>
  <c r="R97" i="11" s="1"/>
  <c r="R98" i="11" s="1"/>
  <c r="R99" i="11" s="1"/>
  <c r="R100" i="11" s="1"/>
  <c r="R101" i="11" s="1"/>
  <c r="R102" i="11" s="1"/>
  <c r="R103" i="11" s="1"/>
  <c r="R104" i="11" s="1"/>
  <c r="R105" i="11" s="1"/>
  <c r="R106" i="11" s="1"/>
  <c r="R107" i="11" s="1"/>
  <c r="R108" i="11" s="1"/>
  <c r="R109" i="11" s="1"/>
  <c r="R110" i="11" s="1"/>
  <c r="R111" i="11" s="1"/>
  <c r="R112" i="11" s="1"/>
  <c r="R113" i="11" s="1"/>
  <c r="R114" i="11" s="1"/>
  <c r="R115" i="11" s="1"/>
  <c r="R116" i="11" s="1"/>
  <c r="R117" i="11" s="1"/>
  <c r="R118" i="11" s="1"/>
  <c r="R119" i="11" s="1"/>
  <c r="R120" i="11" s="1"/>
  <c r="R121" i="11" s="1"/>
  <c r="R122" i="11" s="1"/>
  <c r="R123" i="11" s="1"/>
  <c r="R124" i="11" s="1"/>
  <c r="R125" i="11" s="1"/>
  <c r="R126" i="11" s="1"/>
  <c r="R127" i="11" s="1"/>
  <c r="R128" i="11" s="1"/>
  <c r="R129" i="11" s="1"/>
  <c r="R130" i="11" s="1"/>
  <c r="R131" i="11" s="1"/>
  <c r="R132" i="11" s="1"/>
  <c r="R133" i="11" s="1"/>
  <c r="R134" i="11" s="1"/>
  <c r="R135" i="11" s="1"/>
  <c r="R136" i="11" s="1"/>
  <c r="R137" i="11" s="1"/>
  <c r="R138" i="11" s="1"/>
  <c r="R139" i="11" s="1"/>
  <c r="R140" i="11" s="1"/>
  <c r="R141" i="11" s="1"/>
  <c r="R142" i="11" s="1"/>
  <c r="R143" i="11" s="1"/>
  <c r="R144" i="11" s="1"/>
  <c r="R145" i="11" s="1"/>
  <c r="R146" i="11" s="1"/>
  <c r="R147" i="11" s="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S544" i="11" l="1"/>
  <c r="S545" i="11" s="1"/>
  <c r="S546" i="11" s="1"/>
  <c r="S547" i="11" s="1"/>
  <c r="S548" i="11" s="1"/>
  <c r="S549" i="11" s="1"/>
  <c r="S550" i="11" s="1"/>
  <c r="S551" i="11" s="1"/>
  <c r="S552" i="11" s="1"/>
  <c r="S553" i="11" s="1"/>
  <c r="S554" i="11" s="1"/>
  <c r="S555" i="11" s="1"/>
  <c r="S556" i="11" s="1"/>
  <c r="S557" i="11" s="1"/>
  <c r="S558" i="11" s="1"/>
  <c r="S559" i="11" s="1"/>
  <c r="S560" i="11" s="1"/>
  <c r="S561" i="11" s="1"/>
  <c r="S562" i="11" s="1"/>
  <c r="S563" i="11" s="1"/>
  <c r="S564" i="11" s="1"/>
  <c r="S565" i="11" s="1"/>
  <c r="S566" i="11" s="1"/>
  <c r="S567" i="11" s="1"/>
  <c r="S568" i="11" s="1"/>
  <c r="S569" i="11" s="1"/>
  <c r="S570" i="11" s="1"/>
  <c r="S571" i="11" s="1"/>
  <c r="S572" i="11" s="1"/>
  <c r="S573" i="11" s="1"/>
  <c r="S574" i="11" s="1"/>
  <c r="S575" i="11" s="1"/>
  <c r="S576" i="11" s="1"/>
  <c r="S577" i="11" s="1"/>
  <c r="S578" i="11" s="1"/>
  <c r="S579" i="11" s="1"/>
  <c r="S580" i="11" s="1"/>
  <c r="S581" i="11" s="1"/>
  <c r="S582" i="11" s="1"/>
  <c r="S583" i="11" s="1"/>
  <c r="S584" i="11" s="1"/>
  <c r="S585" i="11" s="1"/>
  <c r="S586" i="11" s="1"/>
  <c r="S587" i="11" s="1"/>
  <c r="S588" i="11" s="1"/>
  <c r="S589" i="11" s="1"/>
  <c r="S590" i="11" s="1"/>
  <c r="S591" i="11" s="1"/>
  <c r="S592" i="11" s="1"/>
  <c r="S593" i="11" s="1"/>
  <c r="S594" i="11" s="1"/>
  <c r="S595" i="11" s="1"/>
  <c r="S596" i="11" s="1"/>
  <c r="S597" i="11" s="1"/>
  <c r="S598" i="11" s="1"/>
  <c r="S599" i="11" s="1"/>
  <c r="S600" i="11" s="1"/>
  <c r="S601" i="11" s="1"/>
  <c r="S602" i="11" s="1"/>
  <c r="S603" i="11" s="1"/>
  <c r="S604" i="11" s="1"/>
  <c r="S605" i="11" s="1"/>
  <c r="S606" i="11" s="1"/>
  <c r="S607" i="11" s="1"/>
  <c r="S608" i="11" s="1"/>
  <c r="S609" i="11" s="1"/>
  <c r="S610" i="11" s="1"/>
  <c r="S611" i="11" s="1"/>
  <c r="S612" i="11" s="1"/>
  <c r="S613" i="11" s="1"/>
  <c r="S614" i="11" s="1"/>
  <c r="S615" i="11" s="1"/>
  <c r="S616" i="11" s="1"/>
  <c r="S617" i="11" s="1"/>
  <c r="S618" i="11" s="1"/>
  <c r="S619" i="11" s="1"/>
  <c r="S620" i="11" s="1"/>
  <c r="S621" i="11" s="1"/>
  <c r="S622" i="11" s="1"/>
  <c r="S623" i="11" s="1"/>
  <c r="S624" i="11" s="1"/>
  <c r="S625" i="11" s="1"/>
  <c r="S626" i="11" s="1"/>
  <c r="S627" i="11" s="1"/>
  <c r="S628" i="11" s="1"/>
  <c r="S629" i="11" s="1"/>
  <c r="S630" i="11" s="1"/>
  <c r="S631" i="11" s="1"/>
  <c r="S632" i="11" s="1"/>
  <c r="S633" i="11" s="1"/>
  <c r="S634" i="11" s="1"/>
  <c r="S635" i="11" s="1"/>
  <c r="S636" i="11" s="1"/>
  <c r="S637" i="11" s="1"/>
  <c r="S638" i="11" s="1"/>
  <c r="S639" i="11" s="1"/>
  <c r="S640" i="11" s="1"/>
  <c r="S641" i="11" s="1"/>
  <c r="S642" i="11" s="1"/>
  <c r="S643" i="11" s="1"/>
  <c r="S644" i="11" s="1"/>
  <c r="S645" i="11" s="1"/>
  <c r="S646" i="11" s="1"/>
  <c r="S647" i="11" s="1"/>
  <c r="S648" i="11" s="1"/>
  <c r="S649" i="11" s="1"/>
  <c r="S650" i="11" s="1"/>
  <c r="S651" i="11" s="1"/>
  <c r="S652" i="11" s="1"/>
  <c r="S653" i="11" s="1"/>
  <c r="S654" i="11" s="1"/>
  <c r="S655" i="11" s="1"/>
  <c r="S656" i="11" s="1"/>
  <c r="S657" i="11" s="1"/>
  <c r="S658" i="11" s="1"/>
  <c r="S659" i="11" s="1"/>
  <c r="S660" i="11" s="1"/>
  <c r="S661" i="11" s="1"/>
  <c r="S662" i="11" s="1"/>
  <c r="S663" i="11" s="1"/>
  <c r="S664" i="11" s="1"/>
  <c r="S665" i="11" s="1"/>
  <c r="S666" i="11" s="1"/>
  <c r="S667" i="11" s="1"/>
  <c r="S668" i="11" s="1"/>
  <c r="S669" i="11" s="1"/>
  <c r="S670" i="11" s="1"/>
  <c r="S671" i="11" s="1"/>
  <c r="S672" i="11" s="1"/>
  <c r="S673" i="11" s="1"/>
  <c r="S674" i="11" s="1"/>
  <c r="S675" i="11" s="1"/>
  <c r="S676" i="11" s="1"/>
  <c r="S677" i="11" s="1"/>
  <c r="S678" i="11" s="1"/>
  <c r="S679" i="11" s="1"/>
  <c r="S680" i="11" s="1"/>
  <c r="S681" i="11" s="1"/>
  <c r="S682" i="11" s="1"/>
  <c r="S683" i="11" s="1"/>
  <c r="S684" i="11" s="1"/>
  <c r="S685" i="11" s="1"/>
  <c r="S686" i="11" s="1"/>
  <c r="S687" i="11" s="1"/>
  <c r="S688" i="11" s="1"/>
  <c r="S689" i="11" s="1"/>
  <c r="S690" i="11" s="1"/>
  <c r="S691" i="11" s="1"/>
  <c r="S692" i="11" s="1"/>
  <c r="S693" i="11" s="1"/>
  <c r="S694" i="11" s="1"/>
  <c r="S695" i="11" s="1"/>
  <c r="S696" i="11" s="1"/>
  <c r="S697" i="11" s="1"/>
  <c r="S698" i="11" s="1"/>
  <c r="S699" i="11" s="1"/>
  <c r="S700" i="11" s="1"/>
  <c r="S701" i="11" s="1"/>
  <c r="S702" i="11" s="1"/>
  <c r="O186" i="11"/>
  <c r="O187" i="11"/>
  <c r="O188" i="11"/>
  <c r="O189" i="11"/>
  <c r="O190" i="11"/>
  <c r="AL196" i="11"/>
  <c r="AL197" i="11"/>
  <c r="AL198" i="11"/>
  <c r="AL199" i="11"/>
  <c r="AL200" i="11"/>
  <c r="AL201" i="11"/>
  <c r="AL202" i="11"/>
  <c r="AL203" i="11"/>
  <c r="AL204" i="11"/>
  <c r="AL205" i="11"/>
  <c r="AL206" i="11"/>
  <c r="AL207" i="11"/>
  <c r="AL208" i="11"/>
  <c r="AL209" i="11"/>
  <c r="AL210" i="11"/>
  <c r="AL211" i="11"/>
  <c r="AL212" i="11"/>
  <c r="AL213" i="11"/>
  <c r="AL214" i="11"/>
  <c r="AL215" i="11"/>
  <c r="AL216" i="11"/>
  <c r="AL217" i="11"/>
  <c r="AL218" i="11"/>
  <c r="AL219" i="11"/>
  <c r="AL220" i="11"/>
  <c r="AL221" i="11"/>
  <c r="AL222" i="11"/>
  <c r="AL223" i="11"/>
  <c r="AL224" i="11"/>
  <c r="AL225" i="11"/>
  <c r="AL226" i="11"/>
  <c r="AL227" i="11"/>
  <c r="AL228" i="11"/>
  <c r="AL229" i="11"/>
  <c r="AL230" i="11"/>
  <c r="AL231" i="11"/>
  <c r="AL232" i="11"/>
  <c r="AL233" i="11"/>
  <c r="AL234" i="11"/>
  <c r="AL235" i="11"/>
  <c r="AL236" i="11"/>
  <c r="AL237" i="11"/>
  <c r="AL238" i="11"/>
  <c r="AL239" i="11"/>
  <c r="AL240" i="11"/>
  <c r="AL241" i="11"/>
  <c r="AL242" i="11"/>
  <c r="AL243" i="11"/>
  <c r="AL244" i="11"/>
  <c r="AL245" i="11"/>
  <c r="AL246" i="11"/>
  <c r="AL247" i="11"/>
  <c r="AL248" i="11"/>
  <c r="AL249" i="11"/>
  <c r="AL250" i="11"/>
  <c r="AL251" i="11"/>
  <c r="AL252" i="11"/>
  <c r="AL253" i="11"/>
  <c r="AL254" i="11"/>
  <c r="AL255" i="11"/>
  <c r="AL256" i="11"/>
  <c r="AL257" i="11"/>
  <c r="AL258" i="11"/>
  <c r="AL259" i="11"/>
  <c r="AL260" i="11"/>
  <c r="AL261" i="11"/>
  <c r="AM196" i="11"/>
  <c r="AM197" i="11"/>
  <c r="AM198" i="11"/>
  <c r="AM199" i="11"/>
  <c r="AM200" i="11"/>
  <c r="AM201" i="11"/>
  <c r="AM202" i="11"/>
  <c r="AM203" i="11"/>
  <c r="AM204" i="11"/>
  <c r="AM205" i="11"/>
  <c r="AM206" i="11"/>
  <c r="AM207" i="11"/>
  <c r="AM208" i="11"/>
  <c r="AM209" i="11"/>
  <c r="AM210" i="11"/>
  <c r="AM211" i="11"/>
  <c r="AM212" i="11"/>
  <c r="AM213" i="11"/>
  <c r="AM214" i="11"/>
  <c r="AM215" i="11"/>
  <c r="AM216" i="11"/>
  <c r="AM217" i="11"/>
  <c r="AM218" i="11"/>
  <c r="AM219" i="11"/>
  <c r="AM220" i="11"/>
  <c r="AM221" i="11"/>
  <c r="AM222" i="11"/>
  <c r="AM223" i="11"/>
  <c r="AM224" i="11"/>
  <c r="AM225" i="11"/>
  <c r="AM226" i="11"/>
  <c r="AM227" i="11"/>
  <c r="AM228" i="11"/>
  <c r="AM229" i="11"/>
  <c r="AM230" i="11"/>
  <c r="AM231" i="11"/>
  <c r="AM232" i="11"/>
  <c r="AM233" i="11"/>
  <c r="AM234" i="11"/>
  <c r="AM235" i="11"/>
  <c r="AM236" i="11"/>
  <c r="AM237" i="11"/>
  <c r="AM238" i="11"/>
  <c r="AM239" i="11"/>
  <c r="AM240" i="11"/>
  <c r="AM241" i="11"/>
  <c r="AM242" i="11"/>
  <c r="AM243" i="11"/>
  <c r="AM244" i="11"/>
  <c r="AM245" i="11"/>
  <c r="AM246" i="11"/>
  <c r="AM247" i="11"/>
  <c r="AM248" i="11"/>
  <c r="AM249" i="11"/>
  <c r="AM250" i="11"/>
  <c r="AM251" i="11"/>
  <c r="AM252" i="11"/>
  <c r="AM253" i="11"/>
  <c r="AM254" i="11"/>
  <c r="AM255" i="11"/>
  <c r="AM256" i="11"/>
  <c r="AM257" i="11"/>
  <c r="AM258" i="11"/>
  <c r="AM259" i="11"/>
  <c r="AM260" i="11"/>
  <c r="AM261" i="11"/>
  <c r="CB19" i="11" l="1"/>
  <c r="CC19" i="11"/>
  <c r="CG20" i="11"/>
  <c r="CC20" i="11"/>
  <c r="CE20" i="11"/>
  <c r="CA20" i="11"/>
  <c r="CB20" i="11"/>
  <c r="CD19" i="11"/>
  <c r="CF19" i="11"/>
  <c r="CG19" i="11"/>
  <c r="CE19" i="11"/>
  <c r="CD20" i="11"/>
  <c r="CF20" i="11"/>
  <c r="CH20" i="11"/>
  <c r="CA13" i="11"/>
  <c r="CA19" i="11"/>
  <c r="CB13" i="11"/>
  <c r="CH17" i="11"/>
  <c r="CH13" i="11"/>
  <c r="CG17" i="11"/>
  <c r="CG13" i="11"/>
  <c r="CF17" i="11"/>
  <c r="CF13" i="11"/>
  <c r="CE17" i="11"/>
  <c r="CE13" i="11"/>
  <c r="CD17" i="11"/>
  <c r="CD13" i="11"/>
  <c r="CC17" i="11"/>
  <c r="CA17" i="11"/>
  <c r="CC13" i="11"/>
  <c r="CB17" i="11"/>
  <c r="CG21" i="11" l="1"/>
  <c r="CA21" i="11"/>
  <c r="CE21" i="11"/>
  <c r="CC21" i="11"/>
  <c r="CF21" i="11"/>
  <c r="CD21" i="11"/>
  <c r="CH21" i="11"/>
  <c r="CB21" i="11"/>
  <c r="AM148" i="11"/>
  <c r="AK147" i="11"/>
  <c r="AK148" i="11" s="1"/>
  <c r="AK149" i="11" s="1"/>
  <c r="AK150" i="11" s="1"/>
  <c r="AK151" i="11" s="1"/>
  <c r="AK152" i="11" s="1"/>
  <c r="AK153" i="11" s="1"/>
  <c r="AK154" i="11" s="1"/>
  <c r="AK155" i="11" s="1"/>
  <c r="AK156" i="11" s="1"/>
  <c r="AK157" i="11" s="1"/>
  <c r="AK158" i="11" s="1"/>
  <c r="AK159" i="11" s="1"/>
  <c r="AK160" i="11" s="1"/>
  <c r="AK161" i="11" s="1"/>
  <c r="AK162" i="11" s="1"/>
  <c r="AK163" i="11" s="1"/>
  <c r="AK164" i="11" s="1"/>
  <c r="AK165" i="11" s="1"/>
  <c r="AK166" i="11" s="1"/>
  <c r="AK167" i="11" s="1"/>
  <c r="AK168" i="11" s="1"/>
  <c r="AK169" i="11" s="1"/>
  <c r="AK170" i="11" s="1"/>
  <c r="AK171" i="11" s="1"/>
  <c r="AK172" i="11" s="1"/>
  <c r="AK173" i="11" s="1"/>
  <c r="AK174" i="11" s="1"/>
  <c r="AK175" i="11" s="1"/>
  <c r="AK176" i="11" s="1"/>
  <c r="AK177" i="11" s="1"/>
  <c r="AK178" i="11" s="1"/>
  <c r="AK179" i="11" s="1"/>
  <c r="AK180" i="11" s="1"/>
  <c r="AK181" i="11" s="1"/>
  <c r="AK182" i="11" s="1"/>
  <c r="AK183" i="11" s="1"/>
  <c r="AK184" i="11" s="1"/>
  <c r="AK185" i="11" s="1"/>
  <c r="AK186" i="11" s="1"/>
  <c r="AK187" i="11" s="1"/>
  <c r="AK188" i="11" s="1"/>
  <c r="AK189" i="11" s="1"/>
  <c r="AK190" i="11" s="1"/>
  <c r="AK191" i="11" s="1"/>
  <c r="AK192" i="11" s="1"/>
  <c r="AK193" i="11" s="1"/>
  <c r="AK194" i="11" s="1"/>
  <c r="AK195" i="11" s="1"/>
  <c r="AK196" i="11" s="1"/>
  <c r="AK197" i="11" s="1"/>
  <c r="AK198" i="11" s="1"/>
  <c r="AK199" i="11" s="1"/>
  <c r="AK200" i="11" s="1"/>
  <c r="AK201" i="11" s="1"/>
  <c r="AK202" i="11" s="1"/>
  <c r="AK203" i="11" s="1"/>
  <c r="AK204" i="11" s="1"/>
  <c r="AK205" i="11" s="1"/>
  <c r="AK206" i="11" s="1"/>
  <c r="AK207" i="11" s="1"/>
  <c r="AK208" i="11" s="1"/>
  <c r="AK209" i="11" s="1"/>
  <c r="AK210" i="11" s="1"/>
  <c r="AK211" i="11" s="1"/>
  <c r="AK212" i="11" s="1"/>
  <c r="AK213" i="11" s="1"/>
  <c r="AK214" i="11" s="1"/>
  <c r="AK215" i="11" s="1"/>
  <c r="AK216" i="11" s="1"/>
  <c r="AK217" i="11" s="1"/>
  <c r="AK218" i="11" s="1"/>
  <c r="AK219" i="11" s="1"/>
  <c r="AK220" i="11" s="1"/>
  <c r="AK221" i="11" s="1"/>
  <c r="AK222" i="11" s="1"/>
  <c r="AK223" i="11" s="1"/>
  <c r="AK224" i="11" s="1"/>
  <c r="AK225" i="11" s="1"/>
  <c r="AK226" i="11" s="1"/>
  <c r="AK227" i="11" s="1"/>
  <c r="AK228" i="11" s="1"/>
  <c r="AK229" i="11" s="1"/>
  <c r="AK230" i="11" s="1"/>
  <c r="AK231" i="11" s="1"/>
  <c r="AK232" i="11" s="1"/>
  <c r="AK233" i="11" s="1"/>
  <c r="AK234" i="11" s="1"/>
  <c r="AK235" i="11" s="1"/>
  <c r="AK236" i="11" s="1"/>
  <c r="AK237" i="11" s="1"/>
  <c r="AK238" i="11" s="1"/>
  <c r="AK239" i="11" s="1"/>
  <c r="AK240" i="11" s="1"/>
  <c r="AK241" i="11" s="1"/>
  <c r="AK242" i="11" s="1"/>
  <c r="AK243" i="11" s="1"/>
  <c r="AK244" i="11" s="1"/>
  <c r="AK245" i="11" s="1"/>
  <c r="AK246" i="11" s="1"/>
  <c r="AK247" i="11" s="1"/>
  <c r="AK248" i="11" s="1"/>
  <c r="AK249" i="11" s="1"/>
  <c r="AK250" i="11" s="1"/>
  <c r="AK251" i="11" s="1"/>
  <c r="AK252" i="11" s="1"/>
  <c r="AK253" i="11" s="1"/>
  <c r="AK254" i="11" s="1"/>
  <c r="AK255" i="11" s="1"/>
  <c r="AK256" i="11" s="1"/>
  <c r="AK257" i="11" s="1"/>
  <c r="AK258" i="11" s="1"/>
  <c r="AK259" i="11" s="1"/>
  <c r="AK260" i="11" s="1"/>
  <c r="AK261" i="11" s="1"/>
  <c r="AK262" i="11" s="1"/>
  <c r="AK263" i="11" s="1"/>
  <c r="AK264" i="11" s="1"/>
  <c r="AK265" i="11" s="1"/>
  <c r="AK266" i="11" s="1"/>
  <c r="AK267" i="11" s="1"/>
  <c r="AK268" i="11" s="1"/>
  <c r="AK269" i="11" s="1"/>
  <c r="AK270" i="11" s="1"/>
  <c r="AK271" i="11" s="1"/>
  <c r="AK272" i="11" s="1"/>
  <c r="AK273" i="11" s="1"/>
  <c r="AK274" i="11" s="1"/>
  <c r="AK275" i="11" s="1"/>
  <c r="AK276" i="11" s="1"/>
  <c r="AK277" i="11" s="1"/>
  <c r="AK278" i="11" s="1"/>
  <c r="AK279" i="11" s="1"/>
  <c r="AK280" i="11" s="1"/>
  <c r="AK281" i="11" s="1"/>
  <c r="AK282" i="11" s="1"/>
  <c r="AK283" i="11" s="1"/>
  <c r="AK284" i="11" s="1"/>
  <c r="AK285" i="11" s="1"/>
  <c r="AK286" i="11" s="1"/>
  <c r="AK287" i="11" s="1"/>
  <c r="AK288" i="11" s="1"/>
  <c r="AK289" i="11" s="1"/>
  <c r="AK290" i="11" s="1"/>
  <c r="AK291" i="11" s="1"/>
  <c r="AK292" i="11" s="1"/>
  <c r="AK293" i="11" s="1"/>
  <c r="AK294" i="11" s="1"/>
  <c r="AK295" i="11" s="1"/>
  <c r="AK296" i="11" s="1"/>
  <c r="AK297" i="11" s="1"/>
  <c r="AK298" i="11" s="1"/>
  <c r="AK299" i="11" s="1"/>
  <c r="AK300" i="11" s="1"/>
  <c r="AK301" i="11" s="1"/>
  <c r="AK302" i="11" s="1"/>
  <c r="AK303" i="11" s="1"/>
  <c r="AK304" i="11" s="1"/>
  <c r="AK305" i="11" s="1"/>
  <c r="AK306" i="11" s="1"/>
  <c r="AK307" i="11" s="1"/>
  <c r="AK308" i="11" s="1"/>
  <c r="AK309" i="11" s="1"/>
  <c r="AK310" i="11" s="1"/>
  <c r="AK311" i="11" s="1"/>
  <c r="AK312" i="11" s="1"/>
  <c r="AK313" i="11" s="1"/>
  <c r="AK314" i="11" s="1"/>
  <c r="AK315" i="11" s="1"/>
  <c r="AK316" i="11" s="1"/>
  <c r="AK317" i="11" s="1"/>
  <c r="AK318" i="11" s="1"/>
  <c r="AK319" i="11" s="1"/>
  <c r="AK320" i="11" s="1"/>
  <c r="AK321" i="11" s="1"/>
  <c r="AK322" i="11" s="1"/>
  <c r="AK323" i="11" s="1"/>
  <c r="AK324" i="11" s="1"/>
  <c r="AK325" i="11" s="1"/>
  <c r="AK326" i="11" s="1"/>
  <c r="AK327" i="11" s="1"/>
  <c r="AK328" i="11" s="1"/>
  <c r="AK329" i="11" s="1"/>
  <c r="AK330" i="11" s="1"/>
  <c r="AK331" i="11" s="1"/>
  <c r="AK332" i="11" s="1"/>
  <c r="AK333" i="11" s="1"/>
  <c r="AK334" i="11" s="1"/>
  <c r="AK335" i="11" s="1"/>
  <c r="AK336" i="11" s="1"/>
  <c r="AK337" i="11" s="1"/>
  <c r="AK338" i="11" s="1"/>
  <c r="AK339" i="11" s="1"/>
  <c r="AK340" i="11" s="1"/>
  <c r="AK341" i="11" s="1"/>
  <c r="AK342" i="11" s="1"/>
  <c r="AK343" i="11" s="1"/>
  <c r="AK344" i="11" s="1"/>
  <c r="AK345" i="11" s="1"/>
  <c r="AK346" i="11" s="1"/>
  <c r="AK347" i="11" s="1"/>
  <c r="AK348" i="11" s="1"/>
  <c r="AK349" i="11" s="1"/>
  <c r="AK350" i="11" s="1"/>
  <c r="AK351" i="11" s="1"/>
  <c r="AK352" i="11" s="1"/>
  <c r="AK353" i="11" s="1"/>
  <c r="AK354" i="11" s="1"/>
  <c r="AK355" i="11" s="1"/>
  <c r="AK356" i="11" s="1"/>
  <c r="AK357" i="11" s="1"/>
  <c r="AK358" i="11" s="1"/>
  <c r="AK359" i="11" s="1"/>
  <c r="AK360" i="11" s="1"/>
  <c r="AK361" i="11" s="1"/>
  <c r="AK362" i="11" s="1"/>
  <c r="AK363" i="11" s="1"/>
  <c r="AK364" i="11" s="1"/>
  <c r="AK365" i="11" s="1"/>
  <c r="AK366" i="11" s="1"/>
  <c r="AK367" i="11" s="1"/>
  <c r="AK368" i="11" s="1"/>
  <c r="AK369" i="11" s="1"/>
  <c r="AK370" i="11" s="1"/>
  <c r="AK371" i="11" s="1"/>
  <c r="AK372" i="11" s="1"/>
  <c r="AK373" i="11" s="1"/>
  <c r="AK374" i="11" s="1"/>
  <c r="AK375" i="11" s="1"/>
  <c r="AK376" i="11" s="1"/>
  <c r="AK377" i="11" s="1"/>
  <c r="AK378" i="11" s="1"/>
  <c r="AK379" i="11" s="1"/>
  <c r="AK380" i="11" s="1"/>
  <c r="AK381" i="11" s="1"/>
  <c r="AK382" i="11" s="1"/>
  <c r="AK383" i="11" s="1"/>
  <c r="AK384" i="11" s="1"/>
  <c r="AK385" i="11" s="1"/>
  <c r="AK386" i="11" s="1"/>
  <c r="AK387" i="11" s="1"/>
  <c r="AK388" i="11" s="1"/>
  <c r="AK389" i="11" s="1"/>
  <c r="AK390" i="11" s="1"/>
  <c r="AK391" i="11" s="1"/>
  <c r="AK392" i="11" s="1"/>
  <c r="AK393" i="11" s="1"/>
  <c r="AK394" i="11" s="1"/>
  <c r="AK395" i="11" s="1"/>
  <c r="AK396" i="11" s="1"/>
  <c r="AK397" i="11" s="1"/>
  <c r="AK398" i="11" s="1"/>
  <c r="AK399" i="11" s="1"/>
  <c r="AK400" i="11" s="1"/>
  <c r="AK401" i="11" s="1"/>
  <c r="AK402" i="11" s="1"/>
  <c r="AK403" i="11" s="1"/>
  <c r="AK404" i="11" s="1"/>
  <c r="AK405" i="11" s="1"/>
  <c r="AK406" i="11" s="1"/>
  <c r="AK407" i="11" s="1"/>
  <c r="AK408" i="11" s="1"/>
  <c r="AK409" i="11" s="1"/>
  <c r="AK410" i="11" s="1"/>
  <c r="AK411" i="11" s="1"/>
  <c r="AK412" i="11" s="1"/>
  <c r="AK413" i="11" s="1"/>
  <c r="AK414" i="11" s="1"/>
  <c r="AK415" i="11" s="1"/>
  <c r="AK416" i="11" s="1"/>
  <c r="AK417" i="11" s="1"/>
  <c r="AK418" i="11" s="1"/>
  <c r="AK419" i="11" s="1"/>
  <c r="AK420" i="11" s="1"/>
  <c r="AK421" i="11" s="1"/>
  <c r="AK422" i="11" s="1"/>
  <c r="AK423" i="11" s="1"/>
  <c r="AK424" i="11" s="1"/>
  <c r="AK425" i="11" s="1"/>
  <c r="AK426" i="11" s="1"/>
  <c r="AK427" i="11" s="1"/>
  <c r="AK428" i="11" s="1"/>
  <c r="AK429" i="11" s="1"/>
  <c r="AK430" i="11" s="1"/>
  <c r="AK431" i="11" s="1"/>
  <c r="AK432" i="11" s="1"/>
  <c r="AK433" i="11" s="1"/>
  <c r="AK434" i="11" s="1"/>
  <c r="AK435" i="11" s="1"/>
  <c r="AK436" i="11" s="1"/>
  <c r="AK437" i="11" s="1"/>
  <c r="AK438" i="11" s="1"/>
  <c r="AK439" i="11" s="1"/>
  <c r="AK440" i="11" s="1"/>
  <c r="AK441" i="11" s="1"/>
  <c r="AK442" i="11" s="1"/>
  <c r="AK443" i="11" s="1"/>
  <c r="AK444" i="11" s="1"/>
  <c r="AK445" i="11" s="1"/>
  <c r="AK446" i="11" s="1"/>
  <c r="AK447" i="11" s="1"/>
  <c r="AK448" i="11" s="1"/>
  <c r="AK449" i="11" s="1"/>
  <c r="AK450" i="11" s="1"/>
  <c r="AK451" i="11" s="1"/>
  <c r="AK452" i="11" s="1"/>
  <c r="AK453" i="11" s="1"/>
  <c r="AK454" i="11" s="1"/>
  <c r="AK455" i="11" s="1"/>
  <c r="AK456" i="11" s="1"/>
  <c r="AK457" i="11" s="1"/>
  <c r="AK458" i="11" s="1"/>
  <c r="AK459" i="11" s="1"/>
  <c r="AK460" i="11" s="1"/>
  <c r="AK461" i="11" s="1"/>
  <c r="AK462" i="11" s="1"/>
  <c r="AK463" i="11" s="1"/>
  <c r="AK464" i="11" s="1"/>
  <c r="AK465" i="11" s="1"/>
  <c r="AK466" i="11" s="1"/>
  <c r="AK467" i="11" s="1"/>
  <c r="AK468" i="11" s="1"/>
  <c r="AK469" i="11" s="1"/>
  <c r="AK470" i="11" s="1"/>
  <c r="AK471" i="11" s="1"/>
  <c r="AK472" i="11" s="1"/>
  <c r="AK473" i="11" s="1"/>
  <c r="AK474" i="11" s="1"/>
  <c r="AK475" i="11" s="1"/>
  <c r="AK476" i="11" s="1"/>
  <c r="AK477" i="11" s="1"/>
  <c r="AK478" i="11" s="1"/>
  <c r="AK479" i="11" s="1"/>
  <c r="AK480" i="11" s="1"/>
  <c r="AK481" i="11" s="1"/>
  <c r="AK482" i="11" s="1"/>
  <c r="AK483" i="11" s="1"/>
  <c r="AK484" i="11" s="1"/>
  <c r="AK485" i="11" s="1"/>
  <c r="AK486" i="11" s="1"/>
  <c r="AK487" i="11" s="1"/>
  <c r="AK488" i="11" s="1"/>
  <c r="AK489" i="11" s="1"/>
  <c r="AK490" i="11" s="1"/>
  <c r="AK491" i="11" s="1"/>
  <c r="AK492" i="11" s="1"/>
  <c r="AK493" i="11" s="1"/>
  <c r="AK494" i="11" s="1"/>
  <c r="AK495" i="11" s="1"/>
  <c r="AK496" i="11" s="1"/>
  <c r="AK497" i="11" s="1"/>
  <c r="AK498" i="11" s="1"/>
  <c r="AK499" i="11" s="1"/>
  <c r="AK500" i="11" s="1"/>
  <c r="AK501" i="11" s="1"/>
  <c r="AK502" i="11" s="1"/>
  <c r="AK503" i="11" s="1"/>
  <c r="AK504" i="11" s="1"/>
  <c r="AK505" i="11" s="1"/>
  <c r="AK506" i="11" s="1"/>
  <c r="AK507" i="11" s="1"/>
  <c r="AK508" i="11" s="1"/>
  <c r="AK509" i="11" s="1"/>
  <c r="AK510" i="11" s="1"/>
  <c r="AK511" i="11" s="1"/>
  <c r="AK512" i="11" s="1"/>
  <c r="AK513" i="11" s="1"/>
  <c r="AK514" i="11" s="1"/>
  <c r="AK515" i="11" s="1"/>
  <c r="AK516" i="11" s="1"/>
  <c r="AK517" i="11" s="1"/>
  <c r="AK518" i="11" s="1"/>
  <c r="AK519" i="11" s="1"/>
  <c r="AK520" i="11" s="1"/>
  <c r="AK521" i="11" s="1"/>
  <c r="AK522" i="11" s="1"/>
  <c r="AK523" i="11" s="1"/>
  <c r="AK524" i="11" s="1"/>
  <c r="AK525" i="11" s="1"/>
  <c r="AK526" i="11" s="1"/>
  <c r="AK527" i="11" s="1"/>
  <c r="AK528" i="11" s="1"/>
  <c r="AK529" i="11" s="1"/>
  <c r="AK530" i="11" s="1"/>
  <c r="AK531" i="11" s="1"/>
  <c r="AK532" i="11" s="1"/>
  <c r="AK533" i="11" s="1"/>
  <c r="AK534" i="11" s="1"/>
  <c r="AK535" i="11" s="1"/>
  <c r="AK536" i="11" s="1"/>
  <c r="AK537" i="11" s="1"/>
  <c r="AK538" i="11" s="1"/>
  <c r="AK539" i="11" s="1"/>
  <c r="AK540" i="11" s="1"/>
  <c r="AK541" i="11" s="1"/>
  <c r="AK542" i="11" s="1"/>
  <c r="AK543" i="11" s="1"/>
  <c r="AK544" i="11" s="1"/>
  <c r="AK545" i="11" s="1"/>
  <c r="AK546" i="11" s="1"/>
  <c r="AK547" i="11" s="1"/>
  <c r="AK548" i="11" s="1"/>
  <c r="AK549" i="11" s="1"/>
  <c r="AK550" i="11" s="1"/>
  <c r="AK551" i="11" s="1"/>
  <c r="AK552" i="11" s="1"/>
  <c r="AK553" i="11" s="1"/>
  <c r="AK554" i="11" s="1"/>
  <c r="AK555" i="11" s="1"/>
  <c r="AK556" i="11" s="1"/>
  <c r="AK557" i="11" s="1"/>
  <c r="AK558" i="11" s="1"/>
  <c r="AK559" i="11" s="1"/>
  <c r="AK560" i="11" s="1"/>
  <c r="AK561" i="11" s="1"/>
  <c r="AK562" i="11" s="1"/>
  <c r="AK563" i="11" s="1"/>
  <c r="AK564" i="11" s="1"/>
  <c r="AK565" i="11" s="1"/>
  <c r="AK566" i="11" s="1"/>
  <c r="AK567" i="11" s="1"/>
  <c r="AK568" i="11" s="1"/>
  <c r="AK569" i="11" s="1"/>
  <c r="AK570" i="11" s="1"/>
  <c r="AK571" i="11" s="1"/>
  <c r="AK572" i="11" s="1"/>
  <c r="AK573" i="11" s="1"/>
  <c r="AK574" i="11" s="1"/>
  <c r="AK575" i="11" s="1"/>
  <c r="AK576" i="11" s="1"/>
  <c r="AK577" i="11" s="1"/>
  <c r="AK578" i="11" s="1"/>
  <c r="AK579" i="11" s="1"/>
  <c r="AK580" i="11" s="1"/>
  <c r="AK581" i="11" s="1"/>
  <c r="AK582" i="11" s="1"/>
  <c r="AK583" i="11" s="1"/>
  <c r="AK584" i="11" s="1"/>
  <c r="AK585" i="11" s="1"/>
  <c r="AK586" i="11" s="1"/>
  <c r="AK587" i="11" s="1"/>
  <c r="AK588" i="11" s="1"/>
  <c r="AL148" i="11"/>
  <c r="AL149" i="11"/>
  <c r="AM149" i="11"/>
  <c r="AL150" i="11"/>
  <c r="AM150" i="11"/>
  <c r="AL151" i="11"/>
  <c r="AM151" i="11"/>
  <c r="AL152" i="11"/>
  <c r="AM152" i="11"/>
  <c r="AL153" i="11"/>
  <c r="AM153" i="11"/>
  <c r="AL154" i="11"/>
  <c r="AM154" i="11"/>
  <c r="AL155" i="11"/>
  <c r="AM155" i="11"/>
  <c r="AL156" i="11"/>
  <c r="AM156" i="11"/>
  <c r="AL157" i="11"/>
  <c r="AM157" i="11"/>
  <c r="AL158" i="11"/>
  <c r="AM158" i="11"/>
  <c r="AL159" i="11"/>
  <c r="AM159" i="11"/>
  <c r="AL160" i="11"/>
  <c r="AM160" i="11"/>
  <c r="AL161" i="11"/>
  <c r="AM161" i="11"/>
  <c r="AL162" i="11"/>
  <c r="AM162" i="11"/>
  <c r="AL163" i="11"/>
  <c r="AM163" i="11"/>
  <c r="AL164" i="11"/>
  <c r="AM164" i="11"/>
  <c r="AL165" i="11"/>
  <c r="AM165" i="11"/>
  <c r="AL166" i="11"/>
  <c r="AM166" i="11"/>
  <c r="AL167" i="11"/>
  <c r="AM167" i="11"/>
  <c r="AL168" i="11"/>
  <c r="AM168" i="11"/>
  <c r="AL169" i="11"/>
  <c r="AM169" i="11"/>
  <c r="AL170" i="11"/>
  <c r="AM170" i="11"/>
  <c r="AL171" i="11"/>
  <c r="AM171" i="11"/>
  <c r="AL172" i="11"/>
  <c r="AM172" i="11"/>
  <c r="AL173" i="11"/>
  <c r="AM173" i="11"/>
  <c r="AL174" i="11"/>
  <c r="AM174" i="11"/>
  <c r="AL175" i="11"/>
  <c r="AM175" i="11"/>
  <c r="AL176" i="11"/>
  <c r="AM176" i="11"/>
  <c r="AL177" i="11"/>
  <c r="AM177" i="11"/>
  <c r="AL178" i="11"/>
  <c r="AM178" i="11"/>
  <c r="AL179" i="11"/>
  <c r="AM179" i="11"/>
  <c r="AL180" i="11"/>
  <c r="AM180" i="11"/>
  <c r="AL181" i="11"/>
  <c r="AM181" i="11"/>
  <c r="AL182" i="11"/>
  <c r="AM182" i="11"/>
  <c r="AL183" i="11"/>
  <c r="AM183" i="11"/>
  <c r="AL184" i="11"/>
  <c r="AM184" i="11"/>
  <c r="AL185" i="11"/>
  <c r="AM185" i="11"/>
  <c r="AL186" i="11"/>
  <c r="AM186" i="11"/>
  <c r="AL187" i="11"/>
  <c r="AM187" i="11"/>
  <c r="AL188" i="11"/>
  <c r="AM188" i="11"/>
  <c r="AL189" i="11"/>
  <c r="AM189" i="11"/>
  <c r="AL190" i="11"/>
  <c r="AM190" i="11"/>
  <c r="AL191" i="11"/>
  <c r="AM191" i="11"/>
  <c r="AL192" i="11"/>
  <c r="AM192" i="11"/>
  <c r="AL193" i="11"/>
  <c r="AM193" i="11"/>
  <c r="AL194" i="11"/>
  <c r="AM194" i="11"/>
  <c r="AL195" i="11"/>
  <c r="AM195" i="11"/>
  <c r="AJ147" i="11"/>
  <c r="AJ148" i="11" s="1"/>
  <c r="AJ149" i="11" s="1"/>
  <c r="AJ150" i="11" s="1"/>
  <c r="AJ151" i="11" s="1"/>
  <c r="AJ152" i="11" s="1"/>
  <c r="AJ153" i="11" s="1"/>
  <c r="AJ154" i="11" s="1"/>
  <c r="AJ155" i="11" s="1"/>
  <c r="AJ156" i="11" s="1"/>
  <c r="AJ157" i="11" s="1"/>
  <c r="AJ158" i="11" s="1"/>
  <c r="AJ159" i="11" s="1"/>
  <c r="AJ160" i="11" s="1"/>
  <c r="AJ161" i="11" s="1"/>
  <c r="AJ162" i="11" s="1"/>
  <c r="AJ163" i="11" s="1"/>
  <c r="AJ164" i="11" s="1"/>
  <c r="AJ165" i="11" s="1"/>
  <c r="AJ166" i="11" s="1"/>
  <c r="AJ167" i="11" s="1"/>
  <c r="AJ168" i="11" s="1"/>
  <c r="AJ169" i="11" s="1"/>
  <c r="AJ170" i="11" s="1"/>
  <c r="AJ171" i="11" s="1"/>
  <c r="AJ172" i="11" s="1"/>
  <c r="AJ173" i="11" s="1"/>
  <c r="AJ174" i="11" s="1"/>
  <c r="AJ175" i="11" s="1"/>
  <c r="AJ176" i="11" s="1"/>
  <c r="AJ177" i="11" s="1"/>
  <c r="AJ178" i="11" s="1"/>
  <c r="AJ179" i="11" s="1"/>
  <c r="AJ180" i="11" s="1"/>
  <c r="AJ181" i="11" s="1"/>
  <c r="AJ182" i="11" s="1"/>
  <c r="AJ183" i="11" s="1"/>
  <c r="AJ184" i="11" s="1"/>
  <c r="AJ185" i="11" s="1"/>
  <c r="AJ186" i="11" s="1"/>
  <c r="AJ187" i="11" s="1"/>
  <c r="AJ188" i="11" s="1"/>
  <c r="AJ189" i="11" s="1"/>
  <c r="AJ190" i="11" s="1"/>
  <c r="AJ191" i="11" s="1"/>
  <c r="AJ192" i="11" s="1"/>
  <c r="AJ193" i="11" s="1"/>
  <c r="AJ194" i="11" s="1"/>
  <c r="AJ195" i="11" s="1"/>
  <c r="AJ196" i="11" s="1"/>
  <c r="AJ197" i="11" s="1"/>
  <c r="AJ198" i="11" s="1"/>
  <c r="AJ199" i="11" s="1"/>
  <c r="AJ200" i="11" s="1"/>
  <c r="AJ201" i="11" s="1"/>
  <c r="AJ202" i="11" s="1"/>
  <c r="AJ203" i="11" s="1"/>
  <c r="AJ204" i="11" s="1"/>
  <c r="AJ205" i="11" s="1"/>
  <c r="AJ206" i="11" s="1"/>
  <c r="AJ207" i="11" s="1"/>
  <c r="AJ208" i="11" s="1"/>
  <c r="AJ209" i="11" s="1"/>
  <c r="AJ210" i="11" s="1"/>
  <c r="AJ211" i="11" s="1"/>
  <c r="AJ212" i="11" s="1"/>
  <c r="AJ213" i="11" s="1"/>
  <c r="AJ214" i="11" s="1"/>
  <c r="AJ215" i="11" s="1"/>
  <c r="AJ216" i="11" s="1"/>
  <c r="AJ217" i="11" s="1"/>
  <c r="AJ218" i="11" s="1"/>
  <c r="AJ219" i="11" s="1"/>
  <c r="AJ220" i="11" s="1"/>
  <c r="AJ221" i="11" s="1"/>
  <c r="AJ222" i="11" s="1"/>
  <c r="AJ223" i="11" s="1"/>
  <c r="AJ224" i="11" s="1"/>
  <c r="AJ225" i="11" s="1"/>
  <c r="AJ226" i="11" s="1"/>
  <c r="AJ227" i="11" s="1"/>
  <c r="AJ228" i="11" s="1"/>
  <c r="AJ229" i="11" s="1"/>
  <c r="AJ230" i="11" s="1"/>
  <c r="AJ231" i="11" s="1"/>
  <c r="AJ232" i="11" s="1"/>
  <c r="AJ233" i="11" s="1"/>
  <c r="AJ234" i="11" s="1"/>
  <c r="AJ235" i="11" s="1"/>
  <c r="AJ236" i="11" s="1"/>
  <c r="AJ237" i="11" s="1"/>
  <c r="AJ238" i="11" s="1"/>
  <c r="AJ239" i="11" s="1"/>
  <c r="AJ240" i="11" s="1"/>
  <c r="AJ241" i="11" s="1"/>
  <c r="AJ242" i="11" s="1"/>
  <c r="AJ243" i="11" s="1"/>
  <c r="AJ244" i="11" s="1"/>
  <c r="AJ245" i="11" s="1"/>
  <c r="AJ246" i="11" s="1"/>
  <c r="AJ247" i="11" s="1"/>
  <c r="AJ248" i="11" s="1"/>
  <c r="AJ249" i="11" s="1"/>
  <c r="AJ250" i="11" s="1"/>
  <c r="AJ251" i="11" s="1"/>
  <c r="AJ252" i="11" s="1"/>
  <c r="AJ253" i="11" s="1"/>
  <c r="AJ254" i="11" s="1"/>
  <c r="AJ255" i="11" s="1"/>
  <c r="AJ256" i="11" s="1"/>
  <c r="AJ257" i="11" s="1"/>
  <c r="AJ258" i="11" s="1"/>
  <c r="AJ259" i="11" s="1"/>
  <c r="AJ260" i="11" s="1"/>
  <c r="AJ261" i="11" s="1"/>
  <c r="AJ262" i="11" s="1"/>
  <c r="AJ263" i="11" s="1"/>
  <c r="AJ264" i="11" s="1"/>
  <c r="AJ265" i="11" s="1"/>
  <c r="AJ266" i="11" s="1"/>
  <c r="AJ267" i="11" s="1"/>
  <c r="AJ268" i="11" s="1"/>
  <c r="AJ269" i="11" s="1"/>
  <c r="AJ270" i="11" s="1"/>
  <c r="AJ271" i="11" s="1"/>
  <c r="AJ272" i="11" s="1"/>
  <c r="AJ273" i="11" s="1"/>
  <c r="AJ274" i="11" s="1"/>
  <c r="AJ275" i="11" s="1"/>
  <c r="AJ276" i="11" s="1"/>
  <c r="AJ277" i="11" s="1"/>
  <c r="AJ278" i="11" s="1"/>
  <c r="AJ279" i="11" s="1"/>
  <c r="AJ280" i="11" s="1"/>
  <c r="AJ281" i="11" s="1"/>
  <c r="AJ282" i="11" s="1"/>
  <c r="AJ283" i="11" s="1"/>
  <c r="AJ284" i="11" s="1"/>
  <c r="AJ285" i="11" s="1"/>
  <c r="AJ286" i="11" s="1"/>
  <c r="AJ287" i="11" s="1"/>
  <c r="AJ288" i="11" s="1"/>
  <c r="AJ289" i="11" s="1"/>
  <c r="AJ290" i="11" s="1"/>
  <c r="AJ291" i="11" s="1"/>
  <c r="AJ292" i="11" s="1"/>
  <c r="AJ293" i="11" s="1"/>
  <c r="AJ294" i="11" s="1"/>
  <c r="AJ295" i="11" s="1"/>
  <c r="AJ296" i="11" s="1"/>
  <c r="AJ297" i="11" s="1"/>
  <c r="AJ298" i="11" s="1"/>
  <c r="AJ299" i="11" s="1"/>
  <c r="AJ300" i="11" s="1"/>
  <c r="AJ301" i="11" s="1"/>
  <c r="AJ302" i="11" s="1"/>
  <c r="AJ303" i="11" s="1"/>
  <c r="AJ304" i="11" s="1"/>
  <c r="AJ305" i="11" s="1"/>
  <c r="AJ306" i="11" s="1"/>
  <c r="AJ307" i="11" s="1"/>
  <c r="AJ308" i="11" s="1"/>
  <c r="AJ309" i="11" s="1"/>
  <c r="AJ310" i="11" s="1"/>
  <c r="AJ311" i="11" s="1"/>
  <c r="AJ312" i="11" s="1"/>
  <c r="AJ313" i="11" s="1"/>
  <c r="AJ314" i="11" s="1"/>
  <c r="AJ315" i="11" s="1"/>
  <c r="AJ316" i="11" s="1"/>
  <c r="AJ317" i="11" s="1"/>
  <c r="AJ318" i="11" s="1"/>
  <c r="AJ319" i="11" s="1"/>
  <c r="AJ320" i="11" s="1"/>
  <c r="AJ321" i="11" s="1"/>
  <c r="AJ322" i="11" s="1"/>
  <c r="AJ323" i="11" s="1"/>
  <c r="AJ324" i="11" s="1"/>
  <c r="AJ325" i="11" s="1"/>
  <c r="AJ326" i="11" s="1"/>
  <c r="AJ327" i="11" s="1"/>
  <c r="AJ328" i="11" s="1"/>
  <c r="AJ329" i="11" s="1"/>
  <c r="AJ330" i="11" s="1"/>
  <c r="AJ331" i="11" s="1"/>
  <c r="AJ332" i="11" s="1"/>
  <c r="AJ333" i="11" s="1"/>
  <c r="AJ334" i="11" s="1"/>
  <c r="AJ335" i="11" s="1"/>
  <c r="AJ336" i="11" s="1"/>
  <c r="AJ337" i="11" s="1"/>
  <c r="AJ338" i="11" s="1"/>
  <c r="AJ339" i="11" s="1"/>
  <c r="AJ340" i="11" s="1"/>
  <c r="AJ341" i="11" s="1"/>
  <c r="AJ342" i="11" s="1"/>
  <c r="AJ343" i="11" s="1"/>
  <c r="AJ344" i="11" s="1"/>
  <c r="AJ345" i="11" s="1"/>
  <c r="AJ346" i="11" s="1"/>
  <c r="AJ347" i="11" s="1"/>
  <c r="AJ348" i="11" s="1"/>
  <c r="AJ349" i="11" s="1"/>
  <c r="AJ350" i="11" s="1"/>
  <c r="AJ351" i="11" s="1"/>
  <c r="AJ352" i="11" s="1"/>
  <c r="AJ353" i="11" s="1"/>
  <c r="AJ354" i="11" s="1"/>
  <c r="AJ355" i="11" s="1"/>
  <c r="AJ356" i="11" s="1"/>
  <c r="AJ357" i="11" s="1"/>
  <c r="AJ358" i="11" s="1"/>
  <c r="AJ359" i="11" s="1"/>
  <c r="AJ360" i="11" s="1"/>
  <c r="AJ361" i="11" s="1"/>
  <c r="AJ362" i="11" s="1"/>
  <c r="AJ363" i="11" s="1"/>
  <c r="AJ364" i="11" s="1"/>
  <c r="AJ365" i="11" s="1"/>
  <c r="AJ366" i="11" s="1"/>
  <c r="AJ367" i="11" s="1"/>
  <c r="AJ368" i="11" s="1"/>
  <c r="AJ369" i="11" s="1"/>
  <c r="AJ370" i="11" s="1"/>
  <c r="AJ371" i="11" s="1"/>
  <c r="AJ372" i="11" s="1"/>
  <c r="AJ373" i="11" s="1"/>
  <c r="AJ374" i="11" s="1"/>
  <c r="AJ375" i="11" s="1"/>
  <c r="AJ376" i="11" s="1"/>
  <c r="AJ377" i="11" s="1"/>
  <c r="AJ378" i="11" s="1"/>
  <c r="AJ379" i="11" s="1"/>
  <c r="AJ380" i="11" s="1"/>
  <c r="AJ381" i="11" s="1"/>
  <c r="AJ382" i="11" s="1"/>
  <c r="AJ383" i="11" s="1"/>
  <c r="AJ384" i="11" s="1"/>
  <c r="AJ385" i="11" s="1"/>
  <c r="AJ386" i="11" s="1"/>
  <c r="AJ387" i="11" s="1"/>
  <c r="AJ388" i="11" s="1"/>
  <c r="AJ389" i="11" s="1"/>
  <c r="AJ390" i="11" s="1"/>
  <c r="AJ391" i="11" s="1"/>
  <c r="AJ392" i="11" s="1"/>
  <c r="AJ393" i="11" s="1"/>
  <c r="AJ394" i="11" s="1"/>
  <c r="AJ395" i="11" s="1"/>
  <c r="AJ396" i="11" s="1"/>
  <c r="AJ397" i="11" s="1"/>
  <c r="AJ398" i="11" s="1"/>
  <c r="AJ399" i="11" s="1"/>
  <c r="AJ400" i="11" s="1"/>
  <c r="AJ401" i="11" s="1"/>
  <c r="AJ402" i="11" s="1"/>
  <c r="AJ403" i="11" s="1"/>
  <c r="AJ404" i="11" s="1"/>
  <c r="AJ405" i="11" s="1"/>
  <c r="AJ406" i="11" s="1"/>
  <c r="AJ407" i="11" s="1"/>
  <c r="AJ408" i="11" s="1"/>
  <c r="AJ409" i="11" s="1"/>
  <c r="AJ410" i="11" s="1"/>
  <c r="AJ411" i="11" s="1"/>
  <c r="AJ412" i="11" s="1"/>
  <c r="AJ413" i="11" s="1"/>
  <c r="AJ414" i="11" s="1"/>
  <c r="AJ415" i="11" s="1"/>
  <c r="AJ416" i="11" s="1"/>
  <c r="AJ417" i="11" s="1"/>
  <c r="AJ418" i="11" s="1"/>
  <c r="AJ419" i="11" s="1"/>
  <c r="AJ420" i="11" s="1"/>
  <c r="AJ421" i="11" s="1"/>
  <c r="AJ422" i="11" s="1"/>
  <c r="AJ423" i="11" s="1"/>
  <c r="AJ424" i="11" s="1"/>
  <c r="AJ425" i="11" s="1"/>
  <c r="AJ426" i="11" s="1"/>
  <c r="AJ427" i="11" s="1"/>
  <c r="AJ428" i="11" s="1"/>
  <c r="AJ429" i="11" s="1"/>
  <c r="AJ430" i="11" s="1"/>
  <c r="AJ431" i="11" s="1"/>
  <c r="AJ432" i="11" s="1"/>
  <c r="AJ433" i="11" s="1"/>
  <c r="AJ434" i="11" s="1"/>
  <c r="AJ435" i="11" s="1"/>
  <c r="AJ436" i="11" s="1"/>
  <c r="AJ437" i="11" s="1"/>
  <c r="AJ438" i="11" s="1"/>
  <c r="AJ439" i="11" s="1"/>
  <c r="AJ440" i="11" s="1"/>
  <c r="AJ441" i="11" s="1"/>
  <c r="AJ442" i="11" s="1"/>
  <c r="AJ443" i="11" s="1"/>
  <c r="AJ444" i="11" s="1"/>
  <c r="AJ445" i="11" s="1"/>
  <c r="AJ446" i="11" s="1"/>
  <c r="AJ447" i="11" s="1"/>
  <c r="AJ448" i="11" s="1"/>
  <c r="AJ449" i="11" s="1"/>
  <c r="AJ450" i="11" s="1"/>
  <c r="AJ451" i="11" s="1"/>
  <c r="AJ452" i="11" s="1"/>
  <c r="AJ453" i="11" s="1"/>
  <c r="AJ454" i="11" s="1"/>
  <c r="AJ455" i="11" s="1"/>
  <c r="AJ456" i="11" s="1"/>
  <c r="AJ457" i="11" s="1"/>
  <c r="AJ458" i="11" s="1"/>
  <c r="AJ459" i="11" s="1"/>
  <c r="AJ460" i="11" s="1"/>
  <c r="AJ461" i="11" s="1"/>
  <c r="AJ462" i="11" s="1"/>
  <c r="AJ463" i="11" s="1"/>
  <c r="AJ464" i="11" s="1"/>
  <c r="AJ465" i="11" s="1"/>
  <c r="AJ466" i="11" s="1"/>
  <c r="AJ467" i="11" s="1"/>
  <c r="AJ468" i="11" s="1"/>
  <c r="AJ469" i="11" s="1"/>
  <c r="AJ470" i="11" s="1"/>
  <c r="AJ471" i="11" s="1"/>
  <c r="AJ472" i="11" s="1"/>
  <c r="AJ473" i="11" s="1"/>
  <c r="AJ474" i="11" s="1"/>
  <c r="AJ475" i="11" s="1"/>
  <c r="AJ476" i="11" s="1"/>
  <c r="AJ477" i="11" s="1"/>
  <c r="AJ478" i="11" s="1"/>
  <c r="AJ479" i="11" s="1"/>
  <c r="AJ480" i="11" s="1"/>
  <c r="AJ481" i="11" s="1"/>
  <c r="AJ482" i="11" s="1"/>
  <c r="AJ483" i="11" s="1"/>
  <c r="AJ484" i="11" s="1"/>
  <c r="AJ485" i="11" s="1"/>
  <c r="AJ486" i="11" s="1"/>
  <c r="AJ487" i="11" s="1"/>
  <c r="AJ488" i="11" s="1"/>
  <c r="AJ489" i="11" s="1"/>
  <c r="AJ490" i="11" s="1"/>
  <c r="AJ491" i="11" s="1"/>
  <c r="AJ492" i="11" s="1"/>
  <c r="AJ493" i="11" s="1"/>
  <c r="AJ494" i="11" s="1"/>
  <c r="AJ495" i="11" s="1"/>
  <c r="AJ496" i="11" s="1"/>
  <c r="AJ497" i="11" s="1"/>
  <c r="AJ498" i="11" s="1"/>
  <c r="AJ499" i="11" s="1"/>
  <c r="AJ500" i="11" s="1"/>
  <c r="AJ501" i="11" s="1"/>
  <c r="AJ502" i="11" s="1"/>
  <c r="AJ503" i="11" s="1"/>
  <c r="AJ504" i="11" s="1"/>
  <c r="AJ505" i="11" s="1"/>
  <c r="AJ506" i="11" s="1"/>
  <c r="AJ507" i="11" s="1"/>
  <c r="AJ508" i="11" s="1"/>
  <c r="AJ509" i="11" s="1"/>
  <c r="AJ510" i="11" s="1"/>
  <c r="AJ511" i="11" s="1"/>
  <c r="AJ512" i="11" s="1"/>
  <c r="AJ513" i="11" s="1"/>
  <c r="AJ514" i="11" s="1"/>
  <c r="AJ515" i="11" s="1"/>
  <c r="AJ516" i="11" s="1"/>
  <c r="AJ517" i="11" s="1"/>
  <c r="AJ518" i="11" s="1"/>
  <c r="AJ519" i="11" s="1"/>
  <c r="AJ520" i="11" s="1"/>
  <c r="AJ521" i="11" s="1"/>
  <c r="AJ522" i="11" s="1"/>
  <c r="AJ523" i="11" s="1"/>
  <c r="AJ524" i="11" s="1"/>
  <c r="AJ525" i="11" s="1"/>
  <c r="AJ526" i="11" s="1"/>
  <c r="AJ527" i="11" s="1"/>
  <c r="AJ528" i="11" s="1"/>
  <c r="AJ529" i="11" s="1"/>
  <c r="AJ530" i="11" s="1"/>
  <c r="AJ531" i="11" s="1"/>
  <c r="AJ532" i="11" s="1"/>
  <c r="AJ533" i="11" s="1"/>
  <c r="AJ534" i="11" s="1"/>
  <c r="AJ535" i="11" s="1"/>
  <c r="AJ536" i="11" s="1"/>
  <c r="AJ537" i="11" s="1"/>
  <c r="AJ538" i="11" s="1"/>
  <c r="AJ539" i="11" s="1"/>
  <c r="AJ540" i="11" s="1"/>
  <c r="AJ541" i="11" s="1"/>
  <c r="AJ542" i="11" s="1"/>
  <c r="AJ543" i="11" s="1"/>
  <c r="AJ544" i="11" s="1"/>
  <c r="AJ545" i="11" s="1"/>
  <c r="AJ546" i="11" s="1"/>
  <c r="AJ547" i="11" s="1"/>
  <c r="AJ548" i="11" s="1"/>
  <c r="AJ549" i="11" s="1"/>
  <c r="AJ550" i="11" s="1"/>
  <c r="AJ551" i="11" s="1"/>
  <c r="AJ552" i="11" s="1"/>
  <c r="AJ553" i="11" s="1"/>
  <c r="AJ554" i="11" s="1"/>
  <c r="AJ555" i="11" s="1"/>
  <c r="AJ556" i="11" s="1"/>
  <c r="AJ557" i="11" s="1"/>
  <c r="AJ558" i="11" s="1"/>
  <c r="AJ559" i="11" s="1"/>
  <c r="AJ560" i="11" s="1"/>
  <c r="AJ561" i="11" s="1"/>
  <c r="AJ562" i="11" s="1"/>
  <c r="AJ563" i="11" s="1"/>
  <c r="AJ564" i="11" s="1"/>
  <c r="AJ565" i="11" s="1"/>
  <c r="AJ566" i="11" s="1"/>
  <c r="AJ567" i="11" s="1"/>
  <c r="AJ568" i="11" s="1"/>
  <c r="AJ569" i="11" s="1"/>
  <c r="AJ570" i="11" s="1"/>
  <c r="AJ571" i="11" s="1"/>
  <c r="AJ572" i="11" s="1"/>
  <c r="AJ573" i="11" s="1"/>
  <c r="AJ574" i="11" s="1"/>
  <c r="AJ575" i="11" s="1"/>
  <c r="AJ576" i="11" s="1"/>
  <c r="AJ577" i="11" s="1"/>
  <c r="AJ578" i="11" s="1"/>
  <c r="AJ579" i="11" s="1"/>
  <c r="AJ580" i="11" s="1"/>
  <c r="AJ581" i="11" s="1"/>
  <c r="AJ582" i="11" s="1"/>
  <c r="AJ583" i="11" s="1"/>
  <c r="AJ584" i="11" s="1"/>
  <c r="AJ585" i="11" s="1"/>
  <c r="AJ586" i="11" s="1"/>
  <c r="AJ587" i="11" s="1"/>
  <c r="AJ588" i="11" s="1"/>
  <c r="N154" i="11"/>
  <c r="N155" i="11"/>
  <c r="N156" i="11"/>
  <c r="N157" i="11"/>
  <c r="N158" i="11"/>
  <c r="N159" i="11"/>
  <c r="N160" i="11"/>
  <c r="N161" i="11"/>
  <c r="N165" i="11"/>
  <c r="N167" i="11"/>
  <c r="N168" i="11"/>
  <c r="N174" i="11"/>
  <c r="N178" i="11"/>
  <c r="N180" i="11"/>
  <c r="N181" i="11"/>
  <c r="N182" i="11"/>
  <c r="N183" i="11"/>
  <c r="N184" i="11"/>
  <c r="N185" i="11"/>
  <c r="N191" i="11"/>
  <c r="N192" i="11"/>
  <c r="N194" i="11"/>
  <c r="O148" i="11"/>
  <c r="O149" i="11"/>
  <c r="O150" i="11"/>
  <c r="O151" i="11"/>
  <c r="O152" i="11"/>
  <c r="O153" i="11"/>
  <c r="O154" i="11"/>
  <c r="O155" i="11"/>
  <c r="O156" i="11"/>
  <c r="O157" i="11"/>
  <c r="O158" i="11"/>
  <c r="O159" i="11"/>
  <c r="O160" i="11"/>
  <c r="O161" i="11"/>
  <c r="O165" i="11"/>
  <c r="O167" i="11"/>
  <c r="O168" i="11"/>
  <c r="O174" i="11"/>
  <c r="O178" i="11"/>
  <c r="O180" i="11"/>
  <c r="O181" i="11"/>
  <c r="O182" i="11"/>
  <c r="O183" i="11"/>
  <c r="O184" i="11"/>
  <c r="O185" i="11"/>
  <c r="O191" i="11"/>
  <c r="O192" i="11"/>
  <c r="O193" i="11"/>
  <c r="O194" i="11"/>
  <c r="O195" i="11"/>
  <c r="O147" i="11"/>
  <c r="AL147" i="11"/>
  <c r="AM147" i="11"/>
  <c r="CB28" i="11" l="1"/>
  <c r="CB27" i="11"/>
  <c r="CA27" i="11"/>
  <c r="CA28" i="11"/>
  <c r="R148" i="11"/>
  <c r="R149" i="11" s="1"/>
  <c r="R150" i="11" s="1"/>
  <c r="R151" i="11" s="1"/>
  <c r="R152" i="11" s="1"/>
  <c r="R153" i="11" s="1"/>
  <c r="R154" i="11" s="1"/>
  <c r="R155" i="11" s="1"/>
  <c r="R156" i="11" s="1"/>
  <c r="R157" i="11" s="1"/>
  <c r="R158" i="11" s="1"/>
  <c r="R160" i="11" s="1"/>
  <c r="R161" i="11" s="1"/>
  <c r="R162" i="11" s="1"/>
  <c r="R163" i="11" s="1"/>
  <c r="R164" i="11" s="1"/>
  <c r="R165" i="11" s="1"/>
  <c r="R166" i="11" s="1"/>
  <c r="R167" i="11" s="1"/>
  <c r="R168" i="11" s="1"/>
  <c r="R169" i="11" s="1"/>
  <c r="R170" i="11" s="1"/>
  <c r="R171" i="11" s="1"/>
  <c r="R172" i="11" s="1"/>
  <c r="R173" i="11" s="1"/>
  <c r="R174" i="11" s="1"/>
  <c r="R175" i="11" s="1"/>
  <c r="R176" i="11" s="1"/>
  <c r="R177" i="11" s="1"/>
  <c r="R178" i="11" s="1"/>
  <c r="R179" i="11" s="1"/>
  <c r="R180" i="11" s="1"/>
  <c r="R181" i="11" s="1"/>
  <c r="R182" i="11" s="1"/>
  <c r="R183" i="11" s="1"/>
  <c r="R184" i="11" s="1"/>
  <c r="R185" i="11" s="1"/>
  <c r="R186" i="11" s="1"/>
  <c r="R187" i="11" s="1"/>
  <c r="R188" i="11" s="1"/>
  <c r="R189" i="11" s="1"/>
  <c r="R190" i="11" s="1"/>
  <c r="R191" i="11" s="1"/>
  <c r="R192" i="11" s="1"/>
  <c r="R193" i="11" s="1"/>
  <c r="R194" i="11" s="1"/>
  <c r="R195" i="11" s="1"/>
  <c r="R196" i="11" s="1"/>
  <c r="R197" i="11" s="1"/>
  <c r="R198" i="11" s="1"/>
  <c r="R199" i="11" s="1"/>
  <c r="R200" i="11" s="1"/>
  <c r="R201" i="11" s="1"/>
  <c r="R202" i="11" s="1"/>
  <c r="R203" i="11" s="1"/>
  <c r="R204" i="11" s="1"/>
  <c r="R205" i="11" s="1"/>
  <c r="R206" i="11" s="1"/>
  <c r="R207" i="11" s="1"/>
  <c r="R208" i="11" s="1"/>
  <c r="R209" i="11" s="1"/>
  <c r="R210" i="11" s="1"/>
  <c r="R211" i="11" s="1"/>
  <c r="R212" i="11" s="1"/>
  <c r="R213" i="11" s="1"/>
  <c r="R214" i="11" s="1"/>
  <c r="R215" i="11" s="1"/>
  <c r="R216" i="11" s="1"/>
  <c r="R217" i="11" s="1"/>
  <c r="R218" i="11" s="1"/>
  <c r="R219" i="11" s="1"/>
  <c r="R220" i="11" s="1"/>
  <c r="R221" i="11" s="1"/>
  <c r="R222" i="11" s="1"/>
  <c r="R223" i="11" s="1"/>
  <c r="R224" i="11" s="1"/>
  <c r="R225" i="11" s="1"/>
  <c r="R226" i="11" s="1"/>
  <c r="R227" i="11" s="1"/>
  <c r="R228" i="11" s="1"/>
  <c r="R229" i="11" s="1"/>
  <c r="R230" i="11" s="1"/>
  <c r="R231" i="11" s="1"/>
  <c r="R232" i="11" s="1"/>
  <c r="R233" i="11" s="1"/>
  <c r="R234" i="11" s="1"/>
  <c r="R235" i="11" s="1"/>
  <c r="R236" i="11" s="1"/>
  <c r="R237" i="11" s="1"/>
  <c r="R238" i="11" s="1"/>
  <c r="R239" i="11" s="1"/>
  <c r="R240" i="11" s="1"/>
  <c r="R241" i="11" s="1"/>
  <c r="R242" i="11" s="1"/>
  <c r="R243" i="11" s="1"/>
  <c r="R244" i="11" s="1"/>
  <c r="R245" i="11" s="1"/>
  <c r="R246" i="11" s="1"/>
  <c r="R247" i="11" s="1"/>
  <c r="R248" i="11" s="1"/>
  <c r="R249" i="11" s="1"/>
  <c r="R250" i="11" s="1"/>
  <c r="R251" i="11" s="1"/>
  <c r="R252" i="11" s="1"/>
  <c r="R253" i="11" s="1"/>
  <c r="R254" i="11" s="1"/>
  <c r="R255" i="11" s="1"/>
  <c r="R256" i="11" s="1"/>
  <c r="R257" i="11" s="1"/>
  <c r="R258" i="11" s="1"/>
  <c r="R259" i="11" s="1"/>
  <c r="R260" i="11" s="1"/>
  <c r="R261" i="11" s="1"/>
  <c r="R262" i="11" s="1"/>
  <c r="R263" i="11" s="1"/>
  <c r="R264" i="11" s="1"/>
  <c r="R265" i="11" s="1"/>
  <c r="R266" i="11" s="1"/>
  <c r="R267" i="11" s="1"/>
  <c r="R268" i="11" s="1"/>
  <c r="R269" i="11" s="1"/>
  <c r="R270" i="11" s="1"/>
  <c r="R271" i="11" s="1"/>
  <c r="R272" i="11" s="1"/>
  <c r="R273" i="11" s="1"/>
  <c r="R274" i="11" s="1"/>
  <c r="R275" i="11" s="1"/>
  <c r="R276" i="11" s="1"/>
  <c r="R277" i="11" s="1"/>
  <c r="R278" i="11" s="1"/>
  <c r="R279" i="11" s="1"/>
  <c r="R280" i="11" s="1"/>
  <c r="R281" i="11" s="1"/>
  <c r="R282" i="11" s="1"/>
  <c r="R283" i="11" s="1"/>
  <c r="R284" i="11" s="1"/>
  <c r="R285" i="11" s="1"/>
  <c r="R286" i="11" s="1"/>
  <c r="R287" i="11" s="1"/>
  <c r="R288" i="11" s="1"/>
  <c r="R289" i="11" s="1"/>
  <c r="R290" i="11" s="1"/>
  <c r="R291" i="11" s="1"/>
  <c r="R292" i="11" s="1"/>
  <c r="R293" i="11" s="1"/>
  <c r="R294" i="11" s="1"/>
  <c r="R295" i="11" s="1"/>
  <c r="R296" i="11" s="1"/>
  <c r="R297" i="11" s="1"/>
  <c r="R298" i="11" s="1"/>
  <c r="R299" i="11" s="1"/>
  <c r="R300" i="11" s="1"/>
  <c r="R301" i="11" s="1"/>
  <c r="R302" i="11" s="1"/>
  <c r="R303" i="11" s="1"/>
  <c r="R304" i="11" s="1"/>
  <c r="R305" i="11" s="1"/>
  <c r="R306" i="11" s="1"/>
  <c r="R307" i="11" s="1"/>
  <c r="R308" i="11" s="1"/>
  <c r="R309" i="11" s="1"/>
  <c r="R310" i="11" s="1"/>
  <c r="R311" i="11" s="1"/>
  <c r="R312" i="11" s="1"/>
  <c r="R313" i="11" s="1"/>
  <c r="R314" i="11" s="1"/>
  <c r="R315" i="11" s="1"/>
  <c r="R316" i="11" s="1"/>
  <c r="R317" i="11" s="1"/>
  <c r="R318" i="11" s="1"/>
  <c r="R319" i="11" s="1"/>
  <c r="R320" i="11" s="1"/>
  <c r="R321" i="11" s="1"/>
  <c r="R322" i="11" s="1"/>
  <c r="R323" i="11" s="1"/>
  <c r="R324" i="11" s="1"/>
  <c r="R325" i="11" s="1"/>
  <c r="R326" i="11" s="1"/>
  <c r="R327" i="11" s="1"/>
  <c r="R328" i="11" s="1"/>
  <c r="R329" i="11" s="1"/>
  <c r="R330" i="11" s="1"/>
  <c r="R331" i="11" s="1"/>
  <c r="R332" i="11" s="1"/>
  <c r="R333" i="11" s="1"/>
  <c r="R334" i="11" s="1"/>
  <c r="R335" i="11" s="1"/>
  <c r="R336" i="11" s="1"/>
  <c r="R337" i="11" s="1"/>
  <c r="R338" i="11" s="1"/>
  <c r="R339" i="11" s="1"/>
  <c r="R340" i="11" s="1"/>
  <c r="R341" i="11" s="1"/>
  <c r="R342" i="11" s="1"/>
  <c r="R343" i="11" s="1"/>
  <c r="R344" i="11" s="1"/>
  <c r="R345" i="11" s="1"/>
  <c r="R346" i="11" s="1"/>
  <c r="R347" i="11" s="1"/>
  <c r="R348" i="11" s="1"/>
  <c r="R350" i="11" s="1"/>
  <c r="R351" i="11" s="1"/>
  <c r="R352" i="11" s="1"/>
  <c r="R353" i="11" s="1"/>
  <c r="R354" i="11" s="1"/>
  <c r="R355" i="11" s="1"/>
  <c r="R356" i="11" s="1"/>
  <c r="R357" i="11" s="1"/>
  <c r="R358" i="11" s="1"/>
  <c r="R359" i="11" s="1"/>
  <c r="R360" i="11" s="1"/>
  <c r="R361" i="11" s="1"/>
  <c r="R362" i="11" s="1"/>
  <c r="R363" i="11" s="1"/>
  <c r="R364" i="11" s="1"/>
  <c r="R365" i="11" s="1"/>
  <c r="R366" i="11" s="1"/>
  <c r="R367" i="11" s="1"/>
  <c r="R368" i="11" s="1"/>
  <c r="R369" i="11" s="1"/>
  <c r="R370" i="11" s="1"/>
  <c r="R371" i="11" s="1"/>
  <c r="R372" i="11" s="1"/>
  <c r="R373" i="11" s="1"/>
  <c r="R374" i="11" s="1"/>
  <c r="R375" i="11" s="1"/>
  <c r="R376" i="11" s="1"/>
  <c r="R377" i="11" s="1"/>
  <c r="R378" i="11" s="1"/>
  <c r="R379" i="11" s="1"/>
  <c r="R380" i="11" s="1"/>
  <c r="R381" i="11" s="1"/>
  <c r="R382" i="11" s="1"/>
  <c r="R383" i="11" s="1"/>
  <c r="R384" i="11" s="1"/>
  <c r="R385" i="11" s="1"/>
  <c r="R386" i="11" s="1"/>
  <c r="R387" i="11" s="1"/>
  <c r="R388" i="11" s="1"/>
  <c r="R389" i="11" s="1"/>
  <c r="R390" i="11" s="1"/>
  <c r="R391" i="11" s="1"/>
  <c r="R392" i="11" s="1"/>
  <c r="R393" i="11" s="1"/>
  <c r="R394" i="11" s="1"/>
  <c r="R395" i="11" s="1"/>
  <c r="R396" i="11" s="1"/>
  <c r="R397" i="11" s="1"/>
  <c r="R398" i="11" s="1"/>
  <c r="R399" i="11" s="1"/>
  <c r="R400" i="11" s="1"/>
  <c r="R401" i="11" s="1"/>
  <c r="R402" i="11" s="1"/>
  <c r="R403" i="11" s="1"/>
  <c r="R404" i="11" s="1"/>
  <c r="R405" i="11" s="1"/>
  <c r="R406" i="11" s="1"/>
  <c r="R407" i="11" s="1"/>
  <c r="R408" i="11" s="1"/>
  <c r="R409" i="11" s="1"/>
  <c r="R410" i="11" s="1"/>
  <c r="R411" i="11" s="1"/>
  <c r="R412" i="11" s="1"/>
  <c r="R413" i="11" s="1"/>
  <c r="R414" i="11" s="1"/>
  <c r="R415" i="11" s="1"/>
  <c r="R416" i="11" s="1"/>
  <c r="R417" i="11" s="1"/>
  <c r="R418" i="11" s="1"/>
  <c r="R419" i="11" s="1"/>
  <c r="R420" i="11" s="1"/>
  <c r="R421" i="11" s="1"/>
  <c r="R422" i="11" s="1"/>
  <c r="R423" i="11" s="1"/>
  <c r="R424" i="11" s="1"/>
  <c r="R425" i="11" s="1"/>
  <c r="R426" i="11" s="1"/>
  <c r="R427" i="11" s="1"/>
  <c r="R429" i="11" s="1"/>
  <c r="R430" i="11" s="1"/>
  <c r="R431" i="11" s="1"/>
  <c r="R432" i="11" s="1"/>
  <c r="R433" i="11" s="1"/>
  <c r="R434" i="11" s="1"/>
  <c r="R435" i="11" s="1"/>
  <c r="R436" i="11" s="1"/>
  <c r="R437" i="11" s="1"/>
  <c r="R438" i="11" s="1"/>
  <c r="R439" i="11" s="1"/>
  <c r="R440" i="11" s="1"/>
  <c r="R441" i="11" s="1"/>
  <c r="R442" i="11" s="1"/>
  <c r="R443" i="11" s="1"/>
  <c r="R444" i="11" s="1"/>
  <c r="R445" i="11" s="1"/>
  <c r="R446" i="11" s="1"/>
  <c r="R447" i="11" s="1"/>
  <c r="R448" i="11" s="1"/>
  <c r="R449" i="11" s="1"/>
  <c r="R450" i="11" s="1"/>
  <c r="R451" i="11" s="1"/>
  <c r="R452" i="11" s="1"/>
  <c r="R453" i="11" s="1"/>
  <c r="R454" i="11" s="1"/>
  <c r="R455" i="11" s="1"/>
  <c r="R456" i="11" s="1"/>
  <c r="R457" i="11" s="1"/>
  <c r="R458" i="11" s="1"/>
  <c r="R459" i="11" s="1"/>
  <c r="R460" i="11" s="1"/>
  <c r="R461" i="11" s="1"/>
  <c r="R462" i="11" s="1"/>
  <c r="R463" i="11" s="1"/>
  <c r="R464" i="11" s="1"/>
  <c r="R465" i="11" s="1"/>
  <c r="R466" i="11" s="1"/>
  <c r="R467" i="11" s="1"/>
  <c r="R468" i="11" s="1"/>
  <c r="R469" i="11" s="1"/>
  <c r="R470" i="11" s="1"/>
  <c r="R471" i="11" s="1"/>
  <c r="R472" i="11" s="1"/>
  <c r="R473" i="11" s="1"/>
  <c r="R474" i="11" s="1"/>
  <c r="R475" i="11" s="1"/>
  <c r="R476" i="11" s="1"/>
  <c r="R477" i="11" s="1"/>
  <c r="R478" i="11" s="1"/>
  <c r="R479" i="11" s="1"/>
  <c r="R480" i="11" s="1"/>
  <c r="R481" i="11" s="1"/>
  <c r="R482" i="11" s="1"/>
  <c r="R483" i="11" s="1"/>
  <c r="R484" i="11" s="1"/>
  <c r="R485" i="11" s="1"/>
  <c r="R486" i="11" s="1"/>
  <c r="R487" i="11" s="1"/>
  <c r="R488" i="11" s="1"/>
  <c r="R489" i="11" s="1"/>
  <c r="R490" i="11" s="1"/>
  <c r="R491" i="11" s="1"/>
  <c r="R492" i="11" s="1"/>
  <c r="R493" i="11" s="1"/>
  <c r="R494" i="11" s="1"/>
  <c r="R495" i="11" s="1"/>
  <c r="R496" i="11" s="1"/>
  <c r="R497" i="11" s="1"/>
  <c r="R498" i="11" s="1"/>
  <c r="R499" i="11" s="1"/>
  <c r="R500" i="11" s="1"/>
  <c r="R501" i="11" s="1"/>
  <c r="R502" i="11" s="1"/>
  <c r="R503" i="11" s="1"/>
  <c r="R504" i="11" s="1"/>
  <c r="R505" i="11" s="1"/>
  <c r="R506" i="11" s="1"/>
  <c r="R507" i="11" s="1"/>
  <c r="R508" i="11" s="1"/>
  <c r="R509" i="11" s="1"/>
  <c r="R510" i="11" s="1"/>
  <c r="R511" i="11" s="1"/>
  <c r="R512" i="11" s="1"/>
  <c r="R513" i="11" s="1"/>
  <c r="R514" i="11" s="1"/>
  <c r="R515" i="11" s="1"/>
  <c r="R516" i="11" s="1"/>
  <c r="R517" i="11" s="1"/>
  <c r="R518" i="11" s="1"/>
  <c r="R519" i="11" s="1"/>
  <c r="R520" i="11" s="1"/>
  <c r="R521" i="11" s="1"/>
  <c r="R522" i="11" s="1"/>
  <c r="R523" i="11" s="1"/>
  <c r="R524" i="11" s="1"/>
  <c r="R525" i="11" s="1"/>
  <c r="R526" i="11" s="1"/>
  <c r="R527" i="11" s="1"/>
  <c r="R528" i="11" s="1"/>
  <c r="R529" i="11" s="1"/>
  <c r="R530" i="11" s="1"/>
  <c r="R531" i="11" s="1"/>
  <c r="R532" i="11" s="1"/>
  <c r="R533" i="11" s="1"/>
  <c r="R534" i="11" s="1"/>
  <c r="R535" i="11" s="1"/>
  <c r="R536" i="11" s="1"/>
  <c r="R537" i="11" s="1"/>
  <c r="R538" i="11" s="1"/>
  <c r="R539" i="11" s="1"/>
  <c r="R540" i="11" s="1"/>
  <c r="R541" i="11" s="1"/>
  <c r="R542" i="11" s="1"/>
  <c r="R543" i="11" s="1"/>
  <c r="R544" i="11" s="1"/>
  <c r="R545" i="11" s="1"/>
  <c r="R546" i="11" s="1"/>
  <c r="R547" i="11" s="1"/>
  <c r="R548" i="11" s="1"/>
  <c r="R549" i="11" s="1"/>
  <c r="R550" i="11" s="1"/>
  <c r="R551" i="11" s="1"/>
  <c r="R552" i="11" s="1"/>
  <c r="R553" i="11" s="1"/>
  <c r="R554" i="11" s="1"/>
  <c r="R555" i="11" s="1"/>
  <c r="R556" i="11" s="1"/>
  <c r="R557" i="11" s="1"/>
  <c r="R558" i="11" s="1"/>
  <c r="R559" i="11" s="1"/>
  <c r="R560" i="11" s="1"/>
  <c r="R561" i="11" s="1"/>
  <c r="R562" i="11" s="1"/>
  <c r="R563" i="11" s="1"/>
  <c r="R564" i="11" s="1"/>
  <c r="R565" i="11" s="1"/>
  <c r="R566" i="11" s="1"/>
  <c r="R567" i="11" s="1"/>
  <c r="R568" i="11" s="1"/>
  <c r="R569" i="11" s="1"/>
  <c r="R570" i="11" s="1"/>
  <c r="R571" i="11" s="1"/>
  <c r="R572" i="11" s="1"/>
  <c r="R573" i="11" s="1"/>
  <c r="R574" i="11" s="1"/>
  <c r="R575" i="11" s="1"/>
  <c r="R576" i="11" s="1"/>
  <c r="R577" i="11" s="1"/>
  <c r="R578" i="11" s="1"/>
  <c r="R579" i="11" s="1"/>
  <c r="R580" i="11" s="1"/>
  <c r="R581" i="11" s="1"/>
  <c r="R582" i="11" s="1"/>
  <c r="R583" i="11" s="1"/>
  <c r="R584" i="11" s="1"/>
  <c r="R585" i="11" s="1"/>
  <c r="R586" i="11" s="1"/>
  <c r="R587" i="11" s="1"/>
  <c r="R588" i="11" s="1"/>
  <c r="R589" i="11" s="1"/>
  <c r="R590" i="11" s="1"/>
  <c r="R591" i="11" s="1"/>
  <c r="R592" i="11" s="1"/>
  <c r="R593" i="11" s="1"/>
  <c r="R594" i="11" s="1"/>
  <c r="R595" i="11" s="1"/>
  <c r="R596" i="11" s="1"/>
  <c r="R597" i="11" s="1"/>
  <c r="R598" i="11" s="1"/>
  <c r="R599" i="11" s="1"/>
  <c r="R600" i="11" s="1"/>
  <c r="R601" i="11" s="1"/>
  <c r="R602" i="11" s="1"/>
  <c r="R603" i="11" s="1"/>
  <c r="R604" i="11" s="1"/>
  <c r="R605" i="11" s="1"/>
  <c r="R606" i="11" s="1"/>
  <c r="R607" i="11" s="1"/>
  <c r="R608" i="11" s="1"/>
  <c r="R609" i="11" s="1"/>
  <c r="R610" i="11" s="1"/>
  <c r="R611" i="11" s="1"/>
  <c r="R612" i="11" s="1"/>
  <c r="R613" i="11" s="1"/>
  <c r="R614" i="11" s="1"/>
  <c r="R615" i="11" s="1"/>
  <c r="R616" i="11" s="1"/>
  <c r="R617" i="11" s="1"/>
  <c r="R618" i="11" s="1"/>
  <c r="R619" i="11" s="1"/>
  <c r="R620" i="11" s="1"/>
  <c r="R621" i="11" s="1"/>
  <c r="R622" i="11" s="1"/>
  <c r="R623" i="11" s="1"/>
  <c r="R624" i="11" s="1"/>
  <c r="R625" i="11" s="1"/>
  <c r="R626" i="11" s="1"/>
  <c r="R627" i="11" s="1"/>
  <c r="R628" i="11" s="1"/>
  <c r="R629" i="11" s="1"/>
  <c r="R630" i="11" s="1"/>
  <c r="R631" i="11" s="1"/>
  <c r="R632" i="11" s="1"/>
  <c r="R633" i="11" s="1"/>
  <c r="R634" i="11" s="1"/>
  <c r="R635" i="11" s="1"/>
  <c r="R636" i="11" s="1"/>
  <c r="R637" i="11" s="1"/>
  <c r="R638" i="11" s="1"/>
  <c r="R639" i="11" s="1"/>
  <c r="R640" i="11" s="1"/>
  <c r="R641" i="11" s="1"/>
  <c r="R642" i="11" s="1"/>
  <c r="R643" i="11" s="1"/>
  <c r="R644" i="11" s="1"/>
  <c r="R645" i="11" s="1"/>
  <c r="R646" i="11" s="1"/>
  <c r="R647" i="11" s="1"/>
  <c r="R648" i="11" s="1"/>
  <c r="R649" i="11" s="1"/>
  <c r="R650" i="11" s="1"/>
  <c r="R651" i="11" s="1"/>
  <c r="R652" i="11" s="1"/>
  <c r="R653" i="11" s="1"/>
  <c r="R654" i="11" s="1"/>
  <c r="R655" i="11" s="1"/>
  <c r="R656" i="11" s="1"/>
  <c r="R657" i="11" s="1"/>
  <c r="R658" i="11" s="1"/>
  <c r="R659" i="11" s="1"/>
  <c r="R660" i="11" s="1"/>
  <c r="R661" i="11" s="1"/>
  <c r="R662" i="11" s="1"/>
  <c r="R663" i="11" s="1"/>
  <c r="R664" i="11" s="1"/>
  <c r="R665" i="11" s="1"/>
  <c r="R666" i="11" s="1"/>
  <c r="R667" i="11" s="1"/>
  <c r="R668" i="11" s="1"/>
  <c r="R669" i="11" s="1"/>
  <c r="R670" i="11" s="1"/>
  <c r="R671" i="11" s="1"/>
  <c r="R672" i="11" s="1"/>
  <c r="R673" i="11" s="1"/>
  <c r="R674" i="11" s="1"/>
  <c r="R675" i="11" s="1"/>
  <c r="R676" i="11" s="1"/>
  <c r="R677" i="11" s="1"/>
  <c r="R678" i="11" s="1"/>
  <c r="R679" i="11" s="1"/>
  <c r="R680" i="11" s="1"/>
  <c r="R681" i="11" s="1"/>
  <c r="R682" i="11" s="1"/>
  <c r="R683" i="11" s="1"/>
  <c r="R684" i="11" s="1"/>
  <c r="R685" i="11" s="1"/>
  <c r="R686" i="11" s="1"/>
  <c r="R687" i="11" s="1"/>
  <c r="R688" i="11" s="1"/>
  <c r="R689" i="11" s="1"/>
  <c r="R690" i="11" s="1"/>
  <c r="R691" i="11" s="1"/>
  <c r="R692" i="11" s="1"/>
  <c r="R693" i="11" s="1"/>
  <c r="R694" i="11" s="1"/>
  <c r="R695" i="11" s="1"/>
  <c r="R696" i="11" s="1"/>
  <c r="R697" i="11" s="1"/>
  <c r="R698" i="11" s="1"/>
  <c r="R699" i="11" s="1"/>
  <c r="R700" i="11" s="1"/>
  <c r="R701" i="11" s="1"/>
  <c r="R702" i="11" s="1"/>
  <c r="S148" i="11"/>
  <c r="S149" i="11" s="1"/>
  <c r="S150" i="11" s="1"/>
  <c r="S151" i="11" s="1"/>
  <c r="S152" i="11" s="1"/>
  <c r="S153" i="11" s="1"/>
  <c r="S154" i="11" s="1"/>
  <c r="S155" i="11" s="1"/>
  <c r="S156" i="11" s="1"/>
  <c r="S157" i="11" s="1"/>
  <c r="S158" i="11" s="1"/>
  <c r="S160" i="11" s="1"/>
  <c r="S161" i="11" s="1"/>
  <c r="S162" i="11" s="1"/>
  <c r="S163" i="11" s="1"/>
  <c r="S164" i="11" s="1"/>
  <c r="S165" i="11" s="1"/>
  <c r="S166" i="11" s="1"/>
  <c r="S167" i="11" s="1"/>
  <c r="S168" i="11" s="1"/>
  <c r="S169" i="11" s="1"/>
  <c r="S170" i="11" s="1"/>
  <c r="S171" i="11" s="1"/>
  <c r="S172" i="11" s="1"/>
  <c r="S173" i="11" s="1"/>
  <c r="S174" i="11" s="1"/>
  <c r="S175" i="11" s="1"/>
  <c r="S176" i="11" s="1"/>
  <c r="S177" i="11" s="1"/>
  <c r="S178" i="11" s="1"/>
  <c r="S179" i="11" s="1"/>
  <c r="S180" i="11" s="1"/>
  <c r="S181" i="11" s="1"/>
  <c r="S182" i="11" s="1"/>
  <c r="S183" i="11" s="1"/>
  <c r="S184" i="11" s="1"/>
  <c r="S185" i="11" s="1"/>
  <c r="S186" i="11" s="1"/>
  <c r="S187" i="11" s="1"/>
  <c r="S188" i="11" s="1"/>
  <c r="S189" i="11" s="1"/>
  <c r="S190" i="11" s="1"/>
  <c r="S191" i="11" s="1"/>
  <c r="S192" i="11" s="1"/>
  <c r="S193" i="11" s="1"/>
  <c r="S194" i="11" s="1"/>
  <c r="S195" i="11" s="1"/>
  <c r="S196" i="11" s="1"/>
  <c r="S197" i="11" s="1"/>
  <c r="S198" i="11" s="1"/>
  <c r="S199" i="11" s="1"/>
  <c r="S200" i="11" s="1"/>
  <c r="S201" i="11" s="1"/>
  <c r="S202" i="11" s="1"/>
  <c r="S203" i="11" s="1"/>
  <c r="S204" i="11" s="1"/>
  <c r="S205" i="11" s="1"/>
  <c r="S206" i="11" s="1"/>
  <c r="S207" i="11" s="1"/>
  <c r="S208" i="11" s="1"/>
  <c r="S209" i="11" s="1"/>
  <c r="S210" i="11" s="1"/>
  <c r="S211" i="11" s="1"/>
  <c r="S212" i="11" s="1"/>
  <c r="S213" i="11" s="1"/>
  <c r="S214" i="11" s="1"/>
  <c r="S215" i="11" s="1"/>
  <c r="S216" i="11" s="1"/>
  <c r="S217" i="11" s="1"/>
  <c r="S218" i="11" s="1"/>
  <c r="S219" i="11" s="1"/>
  <c r="S220" i="11" s="1"/>
  <c r="S221" i="11" s="1"/>
  <c r="S222" i="11" s="1"/>
  <c r="S223" i="11" s="1"/>
  <c r="S224" i="11" s="1"/>
  <c r="S225" i="11" s="1"/>
  <c r="S226" i="11" s="1"/>
  <c r="S227" i="11" s="1"/>
  <c r="S228" i="11" s="1"/>
  <c r="S229" i="11" s="1"/>
  <c r="S230" i="11" s="1"/>
  <c r="S231" i="11" s="1"/>
  <c r="S232" i="11" s="1"/>
  <c r="S233" i="11" s="1"/>
  <c r="S234" i="11" s="1"/>
  <c r="S235" i="11" s="1"/>
  <c r="S236" i="11" s="1"/>
  <c r="S237" i="11" s="1"/>
  <c r="S238" i="11" s="1"/>
  <c r="S239" i="11" s="1"/>
  <c r="S240" i="11" s="1"/>
  <c r="S241" i="11" s="1"/>
  <c r="S242" i="11" s="1"/>
  <c r="S243" i="11" s="1"/>
  <c r="S244" i="11" s="1"/>
  <c r="S245" i="11" s="1"/>
  <c r="S246" i="11" s="1"/>
  <c r="S247" i="11" s="1"/>
  <c r="S248" i="11" s="1"/>
  <c r="S249" i="11" s="1"/>
  <c r="S250" i="11" s="1"/>
  <c r="S251" i="11" s="1"/>
  <c r="S252" i="11" s="1"/>
  <c r="S253" i="11" s="1"/>
  <c r="S254" i="11" s="1"/>
  <c r="S255" i="11" s="1"/>
  <c r="S256" i="11" s="1"/>
  <c r="S257" i="11" s="1"/>
  <c r="S258" i="11" s="1"/>
  <c r="S259" i="11" s="1"/>
  <c r="S260" i="11" s="1"/>
  <c r="S261" i="11" s="1"/>
  <c r="S262" i="11" s="1"/>
  <c r="S263" i="11" s="1"/>
  <c r="S264" i="11" s="1"/>
  <c r="S265" i="11" s="1"/>
  <c r="S266" i="11" s="1"/>
  <c r="S267" i="11" s="1"/>
  <c r="S268" i="11" s="1"/>
  <c r="S269" i="11" s="1"/>
  <c r="S270" i="11" s="1"/>
  <c r="S271" i="11" s="1"/>
  <c r="S272" i="11" s="1"/>
  <c r="S273" i="11" s="1"/>
  <c r="S274" i="11" s="1"/>
  <c r="S275" i="11" s="1"/>
  <c r="S276" i="11" s="1"/>
  <c r="S277" i="11" s="1"/>
  <c r="S278" i="11" s="1"/>
  <c r="S279" i="11" s="1"/>
  <c r="S280" i="11" s="1"/>
  <c r="S281" i="11" s="1"/>
  <c r="S282" i="11" s="1"/>
  <c r="S283" i="11" s="1"/>
  <c r="S284" i="11" s="1"/>
  <c r="S285" i="11" s="1"/>
  <c r="S286" i="11" s="1"/>
  <c r="S287" i="11" s="1"/>
  <c r="S288" i="11" s="1"/>
  <c r="S289" i="11" s="1"/>
  <c r="S290" i="11" s="1"/>
  <c r="S291" i="11" s="1"/>
  <c r="S292" i="11" s="1"/>
  <c r="S293" i="11" s="1"/>
  <c r="S294" i="11" s="1"/>
  <c r="S295" i="11" s="1"/>
  <c r="S296" i="11" s="1"/>
  <c r="S297" i="11" s="1"/>
  <c r="S298" i="11" s="1"/>
  <c r="S299" i="11" s="1"/>
  <c r="S300" i="11" s="1"/>
  <c r="S301" i="11" s="1"/>
  <c r="S302" i="11" s="1"/>
  <c r="S303" i="11" s="1"/>
  <c r="S304" i="11" s="1"/>
  <c r="S305" i="11" s="1"/>
  <c r="S306" i="11" s="1"/>
  <c r="S307" i="11" s="1"/>
  <c r="S308" i="11" s="1"/>
  <c r="S309" i="11" s="1"/>
  <c r="S310" i="11" s="1"/>
  <c r="S311" i="11" s="1"/>
  <c r="S312" i="11" s="1"/>
  <c r="S313" i="11" s="1"/>
  <c r="S314" i="11" s="1"/>
  <c r="S315" i="11" s="1"/>
  <c r="S316" i="11" s="1"/>
  <c r="S317" i="11" s="1"/>
  <c r="S318" i="11" s="1"/>
  <c r="S319" i="11" s="1"/>
  <c r="S320" i="11" s="1"/>
  <c r="S321" i="11" s="1"/>
  <c r="S322" i="11" s="1"/>
  <c r="S323" i="11" s="1"/>
  <c r="S324" i="11" s="1"/>
  <c r="S325" i="11" s="1"/>
  <c r="S326" i="11" s="1"/>
  <c r="S327" i="11" s="1"/>
  <c r="S328" i="11" s="1"/>
  <c r="S329" i="11" s="1"/>
  <c r="S330" i="11" s="1"/>
  <c r="S331" i="11" s="1"/>
  <c r="S332" i="11" s="1"/>
  <c r="S333" i="11" s="1"/>
  <c r="S334" i="11" s="1"/>
  <c r="S335" i="11" s="1"/>
  <c r="S336" i="11" s="1"/>
  <c r="S337" i="11" s="1"/>
  <c r="S338" i="11" s="1"/>
  <c r="S339" i="11" s="1"/>
  <c r="S340" i="11" s="1"/>
  <c r="S341" i="11" s="1"/>
  <c r="S342" i="11" s="1"/>
  <c r="S343" i="11" s="1"/>
  <c r="S344" i="11" s="1"/>
  <c r="S345" i="11" s="1"/>
  <c r="S346" i="11" s="1"/>
  <c r="S347" i="11" s="1"/>
  <c r="S348" i="11" s="1"/>
  <c r="S350" i="11" s="1"/>
  <c r="S351" i="11" s="1"/>
  <c r="S352" i="11" s="1"/>
  <c r="S353" i="11" s="1"/>
  <c r="S354" i="11" s="1"/>
  <c r="S355" i="11" s="1"/>
  <c r="S356" i="11" s="1"/>
  <c r="S357" i="11" s="1"/>
  <c r="S358" i="11" s="1"/>
  <c r="S359" i="11" s="1"/>
  <c r="S360" i="11" s="1"/>
  <c r="S361" i="11" s="1"/>
  <c r="S362" i="11" s="1"/>
  <c r="S363" i="11" s="1"/>
  <c r="S364" i="11" s="1"/>
  <c r="S365" i="11" s="1"/>
  <c r="S366" i="11" s="1"/>
  <c r="S367" i="11" s="1"/>
  <c r="S368" i="11" s="1"/>
  <c r="S369" i="11" s="1"/>
  <c r="S370" i="11" s="1"/>
  <c r="S371" i="11" s="1"/>
  <c r="S372" i="11" s="1"/>
  <c r="S373" i="11" s="1"/>
  <c r="S374" i="11" s="1"/>
  <c r="S375" i="11" s="1"/>
  <c r="S376" i="11" s="1"/>
  <c r="S377" i="11" s="1"/>
  <c r="S378" i="11" s="1"/>
  <c r="S379" i="11" s="1"/>
  <c r="S380" i="11" s="1"/>
  <c r="S381" i="11" s="1"/>
  <c r="S382" i="11" s="1"/>
  <c r="S383" i="11" s="1"/>
  <c r="S384" i="11" s="1"/>
  <c r="S385" i="11" s="1"/>
  <c r="S386" i="11" s="1"/>
  <c r="S387" i="11" s="1"/>
  <c r="S388" i="11" s="1"/>
  <c r="S389" i="11" s="1"/>
  <c r="S390" i="11" s="1"/>
  <c r="S391" i="11" s="1"/>
  <c r="S392" i="11" s="1"/>
  <c r="S393" i="11" s="1"/>
  <c r="S394" i="11" s="1"/>
  <c r="S395" i="11" s="1"/>
  <c r="S396" i="11" s="1"/>
  <c r="S397" i="11" s="1"/>
  <c r="S398" i="11" s="1"/>
  <c r="S399" i="11" s="1"/>
  <c r="S400" i="11" s="1"/>
  <c r="S401" i="11" s="1"/>
  <c r="S402" i="11" s="1"/>
  <c r="S403" i="11" s="1"/>
  <c r="S404" i="11" s="1"/>
  <c r="S405" i="11" s="1"/>
  <c r="S406" i="11" s="1"/>
  <c r="S407" i="11" s="1"/>
  <c r="S408" i="11" s="1"/>
  <c r="S409" i="11" s="1"/>
  <c r="S410" i="11" s="1"/>
  <c r="S411" i="11" s="1"/>
  <c r="S412" i="11" s="1"/>
  <c r="S413" i="11" s="1"/>
  <c r="S414" i="11" s="1"/>
  <c r="S415" i="11" s="1"/>
  <c r="S416" i="11" s="1"/>
  <c r="S417" i="11" s="1"/>
  <c r="S418" i="11" s="1"/>
  <c r="S419" i="11" s="1"/>
  <c r="S420" i="11" s="1"/>
  <c r="S421" i="11" s="1"/>
  <c r="S422" i="11" s="1"/>
  <c r="S423" i="11" s="1"/>
  <c r="S424" i="11" s="1"/>
  <c r="S425" i="11" s="1"/>
  <c r="S426" i="11" s="1"/>
  <c r="S427" i="11" s="1"/>
  <c r="BF3" i="11"/>
  <c r="BF4" i="11" s="1"/>
  <c r="BF5" i="11" s="1"/>
  <c r="BF6" i="11" s="1"/>
  <c r="BF7" i="11" s="1"/>
  <c r="BF8" i="11" s="1"/>
  <c r="BF9" i="11" s="1"/>
  <c r="BF10" i="11" s="1"/>
  <c r="BF11" i="11" s="1"/>
  <c r="BF12" i="11" s="1"/>
  <c r="BF13" i="11" s="1"/>
  <c r="BF14" i="11" s="1"/>
  <c r="BF15" i="11" s="1"/>
  <c r="BF16" i="11" s="1"/>
  <c r="BF17" i="11" s="1"/>
  <c r="BF18" i="11" s="1"/>
  <c r="BF19" i="11" s="1"/>
  <c r="BF20" i="11" s="1"/>
  <c r="BF21" i="11" s="1"/>
  <c r="BF22" i="11" s="1"/>
  <c r="BF23" i="11" s="1"/>
  <c r="BF24" i="11" s="1"/>
  <c r="BF25" i="11" s="1"/>
  <c r="BF26" i="11" s="1"/>
  <c r="BF27" i="11" s="1"/>
  <c r="BF28" i="11" s="1"/>
  <c r="BF29" i="11" s="1"/>
  <c r="BF30" i="11" s="1"/>
  <c r="BF31" i="11" s="1"/>
  <c r="BF32" i="11" s="1"/>
  <c r="BF33" i="11" s="1"/>
  <c r="BF34" i="11" s="1"/>
  <c r="BF35" i="11" s="1"/>
  <c r="BF36" i="11" s="1"/>
  <c r="BF37" i="11" s="1"/>
  <c r="BF38" i="11" s="1"/>
  <c r="BF39" i="11" s="1"/>
  <c r="BF40" i="11" s="1"/>
  <c r="BF41" i="11" s="1"/>
  <c r="BF42" i="11" s="1"/>
  <c r="BF43" i="11" s="1"/>
  <c r="BF44" i="11" s="1"/>
  <c r="BF45" i="11" s="1"/>
  <c r="BF46" i="11" s="1"/>
  <c r="BF47" i="11" s="1"/>
  <c r="BF48" i="11" s="1"/>
  <c r="BF49" i="11" s="1"/>
  <c r="BF50" i="11" s="1"/>
  <c r="BF51" i="11" s="1"/>
  <c r="BF52" i="11" s="1"/>
  <c r="BF53" i="11" s="1"/>
  <c r="BF54" i="11" s="1"/>
  <c r="BF55" i="11" s="1"/>
  <c r="BF56" i="11" s="1"/>
  <c r="BF57" i="11" s="1"/>
  <c r="BF58" i="11" s="1"/>
  <c r="BF59" i="11" s="1"/>
  <c r="BF60" i="11" s="1"/>
  <c r="BF61" i="11" s="1"/>
  <c r="BF62" i="11" s="1"/>
  <c r="BF63" i="11" s="1"/>
  <c r="BF64" i="11" s="1"/>
  <c r="BF65" i="11" s="1"/>
  <c r="BF66" i="11" s="1"/>
  <c r="BF67" i="11" s="1"/>
  <c r="BF68" i="11" s="1"/>
  <c r="BF69" i="11" s="1"/>
  <c r="BF70" i="11" s="1"/>
  <c r="BF71" i="11" s="1"/>
  <c r="BF72" i="11" s="1"/>
  <c r="BF73" i="11" s="1"/>
  <c r="BF74" i="11" s="1"/>
  <c r="BF75" i="11" s="1"/>
  <c r="BF76" i="11" s="1"/>
  <c r="BF77" i="11" s="1"/>
  <c r="BF78" i="11" s="1"/>
  <c r="BF79" i="11" s="1"/>
  <c r="BF80" i="11" s="1"/>
  <c r="BF81" i="11" s="1"/>
  <c r="BF82" i="11" s="1"/>
  <c r="BF83" i="11" s="1"/>
  <c r="BF84" i="11" s="1"/>
  <c r="BF85" i="11" s="1"/>
  <c r="BF86" i="11" s="1"/>
  <c r="BF87" i="11" s="1"/>
  <c r="BF88" i="11" s="1"/>
  <c r="BF89" i="11" s="1"/>
  <c r="BF90" i="11" s="1"/>
  <c r="BF91" i="11" s="1"/>
  <c r="BF92" i="11" s="1"/>
  <c r="BF93" i="11" s="1"/>
  <c r="BF94" i="11" s="1"/>
  <c r="BF95" i="11" s="1"/>
  <c r="BF96" i="11" s="1"/>
  <c r="BF97" i="11" s="1"/>
  <c r="BF98" i="11" s="1"/>
  <c r="BF99" i="11" s="1"/>
  <c r="BF100" i="11" s="1"/>
  <c r="BF101" i="11" s="1"/>
  <c r="BF102" i="11" s="1"/>
  <c r="BF103" i="11" s="1"/>
  <c r="BF104" i="11" s="1"/>
  <c r="BF105" i="11" s="1"/>
  <c r="BF106" i="11" s="1"/>
  <c r="BF107" i="11" s="1"/>
  <c r="BF108" i="11" s="1"/>
  <c r="BF109" i="11" s="1"/>
  <c r="BF110" i="11" s="1"/>
  <c r="BF111" i="11" s="1"/>
  <c r="BF112" i="11" s="1"/>
  <c r="BF113" i="11" s="1"/>
  <c r="BF114" i="11" s="1"/>
  <c r="BF115" i="11" s="1"/>
  <c r="BF116" i="11" s="1"/>
  <c r="BF117" i="11" s="1"/>
  <c r="BF118" i="11" s="1"/>
  <c r="BF119" i="11" s="1"/>
  <c r="BF120" i="11" s="1"/>
  <c r="BF121" i="11" s="1"/>
  <c r="BF122" i="11" s="1"/>
  <c r="BF123" i="11" s="1"/>
  <c r="BF124" i="11" s="1"/>
  <c r="BF125" i="11" s="1"/>
  <c r="BF126" i="11" s="1"/>
  <c r="BF127" i="11" s="1"/>
  <c r="BF128" i="11" s="1"/>
  <c r="BF129" i="11" s="1"/>
  <c r="BF130" i="11" s="1"/>
  <c r="BF131" i="11" s="1"/>
  <c r="BF132" i="11" s="1"/>
  <c r="BF133" i="11" s="1"/>
  <c r="BF134" i="11" s="1"/>
  <c r="BF135" i="11" s="1"/>
  <c r="BF136" i="11" s="1"/>
  <c r="BF137" i="11" s="1"/>
  <c r="BF138" i="11" s="1"/>
  <c r="BF139" i="11" s="1"/>
  <c r="BF140" i="11" s="1"/>
  <c r="BF141" i="11" s="1"/>
  <c r="BF142" i="11" s="1"/>
  <c r="BF143" i="11" s="1"/>
  <c r="BF144" i="11" s="1"/>
  <c r="BF145" i="11" s="1"/>
  <c r="BF146" i="11" s="1"/>
  <c r="BF147" i="11" s="1"/>
  <c r="BF148" i="11" s="1"/>
  <c r="BF149" i="11" s="1"/>
  <c r="BF150" i="11" s="1"/>
  <c r="BF151" i="11" s="1"/>
  <c r="BF152" i="11" s="1"/>
  <c r="BF153" i="11" s="1"/>
  <c r="BF154" i="11" s="1"/>
  <c r="BF155" i="11" s="1"/>
  <c r="BF156" i="11" s="1"/>
  <c r="BF157" i="11" s="1"/>
  <c r="BF158" i="11" s="1"/>
  <c r="BF159" i="11" s="1"/>
  <c r="BF160" i="11" s="1"/>
  <c r="BF161" i="11" s="1"/>
  <c r="BF162" i="11" s="1"/>
  <c r="BF163" i="11" s="1"/>
  <c r="BF164" i="11" s="1"/>
  <c r="BF165" i="11" s="1"/>
  <c r="BF166" i="11" s="1"/>
  <c r="BF167" i="11" s="1"/>
  <c r="BF168" i="11" s="1"/>
  <c r="BF169" i="11" s="1"/>
  <c r="BF170" i="11" s="1"/>
  <c r="BF171" i="11" s="1"/>
  <c r="BF172" i="11" s="1"/>
  <c r="BF173" i="11" s="1"/>
  <c r="BF174" i="11" s="1"/>
  <c r="BF175" i="11" s="1"/>
  <c r="BF176" i="11" s="1"/>
  <c r="BF177" i="11" s="1"/>
  <c r="BF178" i="11" s="1"/>
  <c r="BF179" i="11" s="1"/>
  <c r="BF180" i="11" s="1"/>
  <c r="BF181" i="11" s="1"/>
  <c r="BF182" i="11" s="1"/>
  <c r="BF183" i="11" s="1"/>
  <c r="BF184" i="11" s="1"/>
  <c r="BF185" i="11" s="1"/>
  <c r="BF186" i="11" s="1"/>
  <c r="BF187" i="11" s="1"/>
  <c r="BF188" i="11" s="1"/>
  <c r="BF189" i="11" s="1"/>
  <c r="BF190" i="11" s="1"/>
  <c r="BF191" i="11" s="1"/>
  <c r="BF192" i="11" s="1"/>
  <c r="BF193" i="11" s="1"/>
  <c r="BF194" i="11" s="1"/>
  <c r="BF195" i="11" s="1"/>
  <c r="BF196" i="11" s="1"/>
  <c r="BF197" i="11" s="1"/>
  <c r="BF198" i="11" s="1"/>
  <c r="BF199" i="11" s="1"/>
  <c r="BF200" i="11" s="1"/>
  <c r="BF201" i="11" s="1"/>
  <c r="BF202" i="11" s="1"/>
  <c r="BF203" i="11" s="1"/>
  <c r="BF204" i="11" s="1"/>
  <c r="BF205" i="11" s="1"/>
  <c r="BF206" i="11" s="1"/>
  <c r="BF207" i="11" s="1"/>
  <c r="BF208" i="11" s="1"/>
  <c r="BF209" i="11" s="1"/>
  <c r="BF210" i="11" s="1"/>
  <c r="BF211" i="11" s="1"/>
  <c r="BF212" i="11" s="1"/>
  <c r="BF213" i="11" s="1"/>
  <c r="BF214" i="11" s="1"/>
  <c r="BF215" i="11" s="1"/>
  <c r="BF216" i="11" s="1"/>
  <c r="BF217" i="11" s="1"/>
  <c r="BF218" i="11" s="1"/>
  <c r="BF219" i="11" s="1"/>
  <c r="BF220" i="11" s="1"/>
  <c r="BF221" i="11" s="1"/>
  <c r="BF222" i="11" s="1"/>
  <c r="BF223" i="11" s="1"/>
  <c r="BF224" i="11" s="1"/>
  <c r="BF225" i="11" s="1"/>
  <c r="BF226" i="11" s="1"/>
  <c r="BF227" i="11" s="1"/>
  <c r="BF228" i="11" s="1"/>
  <c r="BF229" i="11" s="1"/>
  <c r="BF230" i="11" s="1"/>
  <c r="BF231" i="11" s="1"/>
  <c r="BF232" i="11" s="1"/>
  <c r="BF233" i="11" s="1"/>
  <c r="BF234" i="11" s="1"/>
  <c r="BF235" i="11" s="1"/>
  <c r="BF236" i="11" s="1"/>
  <c r="BF237" i="11" s="1"/>
  <c r="BF238" i="11" s="1"/>
  <c r="BF239" i="11" s="1"/>
  <c r="BF240" i="11" s="1"/>
  <c r="BF241" i="11" s="1"/>
  <c r="BF242" i="11" s="1"/>
  <c r="BF243" i="11" s="1"/>
  <c r="BF244" i="11" s="1"/>
  <c r="BF245" i="11" s="1"/>
  <c r="BF246" i="11" s="1"/>
  <c r="BF247" i="11" s="1"/>
  <c r="BF248" i="11" s="1"/>
  <c r="BF249" i="11" s="1"/>
  <c r="BF250" i="11" s="1"/>
  <c r="BF251" i="11" s="1"/>
  <c r="BF252" i="11" s="1"/>
  <c r="BF253" i="11" s="1"/>
  <c r="BF254" i="11" s="1"/>
  <c r="BF255" i="11" s="1"/>
  <c r="BF256" i="11" s="1"/>
  <c r="BF257" i="11" s="1"/>
  <c r="BF258" i="11" s="1"/>
  <c r="BF259" i="11" s="1"/>
  <c r="BF260" i="11" s="1"/>
  <c r="BF261" i="11" s="1"/>
  <c r="BF262" i="11" s="1"/>
  <c r="BF263" i="11" s="1"/>
  <c r="BF264" i="11" s="1"/>
  <c r="BF265" i="11" s="1"/>
  <c r="BF266" i="11" s="1"/>
  <c r="BF267" i="11" s="1"/>
  <c r="BF268" i="11" s="1"/>
  <c r="BF269" i="11" s="1"/>
  <c r="BF270" i="11" s="1"/>
  <c r="BF271" i="11" s="1"/>
  <c r="BF272" i="11" s="1"/>
  <c r="BF273" i="11" s="1"/>
  <c r="BF274" i="11" s="1"/>
  <c r="BF275" i="11" s="1"/>
  <c r="BF276" i="11" s="1"/>
  <c r="BF277" i="11" s="1"/>
  <c r="BF278" i="11" s="1"/>
  <c r="BF279" i="11" s="1"/>
  <c r="BF280" i="11" s="1"/>
  <c r="BF281" i="11" s="1"/>
  <c r="BF282" i="11" s="1"/>
  <c r="BF283" i="11" s="1"/>
  <c r="BF284" i="11" s="1"/>
  <c r="BF285" i="11" s="1"/>
  <c r="BF286" i="11" s="1"/>
  <c r="BF287" i="11" s="1"/>
  <c r="BF288" i="11" s="1"/>
  <c r="BF289" i="11" s="1"/>
  <c r="BF290" i="11" s="1"/>
  <c r="BF291" i="11" s="1"/>
  <c r="BF292" i="11" s="1"/>
  <c r="BF293" i="11" s="1"/>
  <c r="BF294" i="11" s="1"/>
  <c r="BF295" i="11" s="1"/>
  <c r="BF296" i="11" s="1"/>
  <c r="BF297" i="11" s="1"/>
  <c r="BF298" i="11" s="1"/>
  <c r="BF299" i="11" s="1"/>
  <c r="BF300" i="11" s="1"/>
  <c r="BF301" i="11" s="1"/>
  <c r="BF302" i="11" s="1"/>
  <c r="BF303" i="11" s="1"/>
  <c r="BF304" i="11" s="1"/>
  <c r="BF305" i="11" s="1"/>
  <c r="BF306" i="11" s="1"/>
  <c r="BF307" i="11" s="1"/>
  <c r="BF308" i="11" s="1"/>
  <c r="BF309" i="11" s="1"/>
  <c r="BF310" i="11" s="1"/>
  <c r="BF311" i="11" s="1"/>
  <c r="BF312" i="11" s="1"/>
  <c r="BF313" i="11" s="1"/>
  <c r="BF314" i="11" s="1"/>
  <c r="BF315" i="11" s="1"/>
  <c r="BF316" i="11" s="1"/>
  <c r="BF317" i="11" s="1"/>
  <c r="BF318" i="11" s="1"/>
  <c r="BF319" i="11" s="1"/>
  <c r="BF320" i="11" s="1"/>
  <c r="BF321" i="11" s="1"/>
  <c r="BF322" i="11" s="1"/>
  <c r="BF323" i="11" s="1"/>
  <c r="BF324" i="11" s="1"/>
  <c r="BF325" i="11" s="1"/>
  <c r="BF326" i="11" s="1"/>
  <c r="BF327" i="11" s="1"/>
  <c r="BF328" i="11" s="1"/>
  <c r="BF329" i="11" s="1"/>
  <c r="BF330" i="11" s="1"/>
  <c r="BF331" i="11" s="1"/>
  <c r="BF332" i="11" s="1"/>
  <c r="BF333" i="11" s="1"/>
  <c r="BF334" i="11" s="1"/>
  <c r="BF335" i="11" s="1"/>
  <c r="BF336" i="11" s="1"/>
  <c r="BF337" i="11" s="1"/>
  <c r="BF338" i="11" s="1"/>
  <c r="BF339" i="11" s="1"/>
  <c r="BF340" i="11" s="1"/>
  <c r="BF341" i="11" s="1"/>
  <c r="BF342" i="11" s="1"/>
  <c r="BF343" i="11" s="1"/>
  <c r="BF344" i="11" s="1"/>
  <c r="BF345" i="11" s="1"/>
  <c r="BF346" i="11" s="1"/>
  <c r="BF347" i="11" s="1"/>
  <c r="BF348" i="11" s="1"/>
  <c r="BF349" i="11" s="1"/>
  <c r="BF350" i="11" s="1"/>
  <c r="BF351" i="11" s="1"/>
  <c r="BF352" i="11" s="1"/>
  <c r="BF353" i="11" s="1"/>
  <c r="BF354" i="11" s="1"/>
  <c r="BF355" i="11" s="1"/>
  <c r="BF356" i="11" s="1"/>
  <c r="BF357" i="11" s="1"/>
  <c r="BF358" i="11" s="1"/>
  <c r="BF359" i="11" s="1"/>
  <c r="BF360" i="11" s="1"/>
  <c r="BF361" i="11" s="1"/>
  <c r="BF362" i="11" s="1"/>
  <c r="BF363" i="11" s="1"/>
  <c r="BF364" i="11" s="1"/>
  <c r="BF365" i="11" s="1"/>
  <c r="BF366" i="11" s="1"/>
  <c r="BF367" i="11" s="1"/>
  <c r="BF368" i="11" s="1"/>
  <c r="BF369" i="11" s="1"/>
  <c r="BF370" i="11" s="1"/>
  <c r="BF371" i="11" s="1"/>
  <c r="BF372" i="11" s="1"/>
  <c r="BF373" i="11" s="1"/>
  <c r="BF374" i="11" s="1"/>
  <c r="BF375" i="11" s="1"/>
  <c r="BF376" i="11" s="1"/>
  <c r="BF377" i="11" s="1"/>
  <c r="BF378" i="11" s="1"/>
  <c r="BF379" i="11" s="1"/>
  <c r="BF380" i="11" s="1"/>
  <c r="BF381" i="11" s="1"/>
  <c r="BF382" i="11" s="1"/>
  <c r="BF383" i="11" s="1"/>
  <c r="BF384" i="11" s="1"/>
  <c r="BF385" i="11" s="1"/>
  <c r="BF386" i="11" s="1"/>
  <c r="BF387" i="11" s="1"/>
  <c r="BF388" i="11" s="1"/>
  <c r="BF389" i="11" s="1"/>
  <c r="BF390" i="11" s="1"/>
  <c r="BF391" i="11" s="1"/>
  <c r="BF392" i="11" s="1"/>
  <c r="BF393" i="11" s="1"/>
  <c r="BF394" i="11" s="1"/>
  <c r="BF395" i="11" s="1"/>
  <c r="BF396" i="11" s="1"/>
  <c r="BF397" i="11" s="1"/>
  <c r="BF398" i="11" s="1"/>
  <c r="BF399" i="11" s="1"/>
  <c r="BF400" i="11" s="1"/>
  <c r="BF401" i="11" s="1"/>
  <c r="BF402" i="11" s="1"/>
  <c r="BF403" i="11" s="1"/>
  <c r="BF404" i="11" s="1"/>
  <c r="BF405" i="11" s="1"/>
  <c r="BF406" i="11" s="1"/>
  <c r="BF407" i="11" s="1"/>
  <c r="BF408" i="11" s="1"/>
  <c r="BF409" i="11" s="1"/>
  <c r="BF410" i="11" s="1"/>
  <c r="BF411" i="11" s="1"/>
  <c r="BF412" i="11" s="1"/>
  <c r="BF413" i="11" s="1"/>
  <c r="BF414" i="11" s="1"/>
  <c r="BF415" i="11" s="1"/>
  <c r="BF416" i="11" s="1"/>
  <c r="BF417" i="11" s="1"/>
  <c r="BF418" i="11" s="1"/>
  <c r="BF419" i="11" s="1"/>
  <c r="BF420" i="11" s="1"/>
  <c r="BF421" i="11" s="1"/>
  <c r="BF422" i="11" s="1"/>
  <c r="BF423" i="11" s="1"/>
  <c r="BF424" i="11" s="1"/>
  <c r="BF425" i="11" s="1"/>
  <c r="BF426" i="11" s="1"/>
  <c r="BF427" i="11" s="1"/>
  <c r="BF428" i="11" s="1"/>
  <c r="BF429" i="11" s="1"/>
  <c r="BF430" i="11" s="1"/>
  <c r="BF431" i="11" s="1"/>
  <c r="BF432" i="11" s="1"/>
  <c r="BF433" i="11" s="1"/>
  <c r="BF434" i="11" s="1"/>
  <c r="BF435" i="11" s="1"/>
  <c r="BF436" i="11" s="1"/>
  <c r="BF437" i="11" s="1"/>
  <c r="BF438" i="11" s="1"/>
  <c r="BF439" i="11" s="1"/>
  <c r="BF440" i="11" s="1"/>
  <c r="BF441" i="11" s="1"/>
  <c r="BF442" i="11" s="1"/>
  <c r="BF443" i="11" s="1"/>
  <c r="BF444" i="11" s="1"/>
  <c r="BF445" i="11" s="1"/>
  <c r="BF446" i="11" s="1"/>
  <c r="BF447" i="11" s="1"/>
  <c r="BF448" i="11" s="1"/>
  <c r="BF449" i="11" s="1"/>
  <c r="BF450" i="11" s="1"/>
  <c r="BF451" i="11" s="1"/>
  <c r="BF452" i="11" s="1"/>
  <c r="BF453" i="11" s="1"/>
  <c r="BF454" i="11" s="1"/>
  <c r="BF455" i="11" s="1"/>
  <c r="BF456" i="11" s="1"/>
  <c r="BF457" i="11" s="1"/>
  <c r="BF458" i="11" s="1"/>
  <c r="BF459" i="11" s="1"/>
  <c r="BF460" i="11" s="1"/>
  <c r="BF461" i="11" s="1"/>
  <c r="BF462" i="11" s="1"/>
  <c r="BF463" i="11" s="1"/>
  <c r="BF464" i="11" s="1"/>
  <c r="BF465" i="11" s="1"/>
  <c r="BF466" i="11" s="1"/>
  <c r="BF467" i="11" s="1"/>
  <c r="BF468" i="11" s="1"/>
  <c r="BF469" i="11" s="1"/>
  <c r="BF470" i="11" s="1"/>
  <c r="BF471" i="11" s="1"/>
  <c r="BF472" i="11" s="1"/>
  <c r="BF473" i="11" s="1"/>
  <c r="BF474" i="11" s="1"/>
  <c r="BF475" i="11" s="1"/>
  <c r="BF476" i="11" s="1"/>
  <c r="BF477" i="11" s="1"/>
  <c r="BF478" i="11" s="1"/>
  <c r="BF479" i="11" s="1"/>
  <c r="BF480" i="11" s="1"/>
  <c r="BF481" i="11" s="1"/>
  <c r="BF482" i="11" s="1"/>
  <c r="BF483" i="11" s="1"/>
  <c r="BF484" i="11" s="1"/>
  <c r="BF485" i="11" s="1"/>
  <c r="BF486" i="11" s="1"/>
  <c r="BF487" i="11" s="1"/>
  <c r="BF488" i="11" s="1"/>
  <c r="BF489" i="11" s="1"/>
  <c r="BF490" i="11" s="1"/>
  <c r="BF491" i="11" s="1"/>
  <c r="BF492" i="11" s="1"/>
  <c r="BF493" i="11" s="1"/>
  <c r="BF494" i="11" s="1"/>
  <c r="BF495" i="11" s="1"/>
  <c r="BF496" i="11" s="1"/>
  <c r="BF497" i="11" s="1"/>
  <c r="BF498" i="11" s="1"/>
  <c r="BF499" i="11" s="1"/>
  <c r="BF500" i="11" s="1"/>
  <c r="BF501" i="11" s="1"/>
  <c r="BF502" i="11" s="1"/>
  <c r="BF503" i="11" s="1"/>
  <c r="BF504" i="11" s="1"/>
  <c r="BF505" i="11" s="1"/>
  <c r="BF506" i="11" s="1"/>
  <c r="BF507" i="11" s="1"/>
  <c r="BF508" i="11" s="1"/>
  <c r="BF509" i="11" s="1"/>
  <c r="BF510" i="11" s="1"/>
  <c r="BF511" i="11" s="1"/>
  <c r="BF512" i="11" s="1"/>
  <c r="BF513" i="11" s="1"/>
  <c r="BF514" i="11" s="1"/>
  <c r="BF515" i="11" s="1"/>
  <c r="BF516" i="11" s="1"/>
  <c r="BF517" i="11" s="1"/>
  <c r="BF518" i="11" s="1"/>
  <c r="BF519" i="11" s="1"/>
  <c r="BF520" i="11" s="1"/>
  <c r="BF521" i="11" s="1"/>
  <c r="BF522" i="11" s="1"/>
  <c r="BF523" i="11" s="1"/>
  <c r="BF524" i="11" s="1"/>
  <c r="BF525" i="11" s="1"/>
  <c r="BF526" i="11" s="1"/>
  <c r="BF527" i="11" s="1"/>
  <c r="BF528" i="11" s="1"/>
  <c r="BF529" i="11" s="1"/>
  <c r="BF530" i="11" s="1"/>
  <c r="BF531" i="11" s="1"/>
  <c r="BF532" i="11" s="1"/>
  <c r="BF533" i="11" s="1"/>
  <c r="BF534" i="11" s="1"/>
  <c r="BF535" i="11" s="1"/>
  <c r="BF536" i="11" s="1"/>
  <c r="BF537" i="11" s="1"/>
  <c r="BF538" i="11" s="1"/>
  <c r="BF539" i="11" s="1"/>
  <c r="BF540" i="11" s="1"/>
  <c r="BF541" i="11" s="1"/>
  <c r="BF542" i="11" s="1"/>
  <c r="BF543" i="11" s="1"/>
  <c r="BF544" i="11" s="1"/>
  <c r="BF545" i="11" s="1"/>
  <c r="BF546" i="11" s="1"/>
  <c r="BF547" i="11" s="1"/>
  <c r="BF548" i="11" s="1"/>
  <c r="BF549" i="11" s="1"/>
  <c r="BF550" i="11" s="1"/>
  <c r="BF551" i="11" s="1"/>
  <c r="BF552" i="11" s="1"/>
  <c r="BF553" i="11" s="1"/>
  <c r="BF554" i="11" s="1"/>
  <c r="BF555" i="11" s="1"/>
  <c r="BF556" i="11" s="1"/>
  <c r="BF557" i="11" s="1"/>
  <c r="BF558" i="11" s="1"/>
  <c r="BF559" i="11" s="1"/>
  <c r="BF560" i="11" s="1"/>
  <c r="BF561" i="11" s="1"/>
  <c r="BF562" i="11" s="1"/>
  <c r="BF563" i="11" s="1"/>
  <c r="BF564" i="11" s="1"/>
  <c r="BF565" i="11" s="1"/>
  <c r="BF566" i="11" s="1"/>
  <c r="BF567" i="11" s="1"/>
  <c r="BF568" i="11" s="1"/>
  <c r="BF569" i="11" s="1"/>
  <c r="BF570" i="11" s="1"/>
  <c r="BF571" i="11" s="1"/>
  <c r="BF572" i="11" s="1"/>
  <c r="BF573" i="11" s="1"/>
  <c r="BF574" i="11" s="1"/>
  <c r="BF575" i="11" s="1"/>
  <c r="BF576" i="11" s="1"/>
  <c r="BF577" i="11" s="1"/>
  <c r="BF578" i="11" s="1"/>
  <c r="BF579" i="11" s="1"/>
  <c r="BF580" i="11" s="1"/>
  <c r="BF581" i="11" s="1"/>
  <c r="BF582" i="11" s="1"/>
  <c r="BF583" i="11" s="1"/>
  <c r="BF584" i="11" s="1"/>
  <c r="BF585" i="11" s="1"/>
  <c r="BF586" i="11" s="1"/>
  <c r="BF587" i="11" s="1"/>
  <c r="BF588" i="11" s="1"/>
  <c r="BC3" i="11"/>
  <c r="BC4" i="11" s="1"/>
  <c r="BC5" i="11" s="1"/>
  <c r="BC6" i="11" s="1"/>
  <c r="BC7" i="11" s="1"/>
  <c r="BC8" i="11" s="1"/>
  <c r="BC9" i="11" s="1"/>
  <c r="BC10" i="11" s="1"/>
  <c r="BC11" i="11" s="1"/>
  <c r="BC12" i="11" s="1"/>
  <c r="BC13" i="11" s="1"/>
  <c r="BC14" i="11" s="1"/>
  <c r="BC15" i="11" s="1"/>
  <c r="BC16" i="11" s="1"/>
  <c r="BC17" i="11" s="1"/>
  <c r="BC18" i="11" s="1"/>
  <c r="BC19" i="11" s="1"/>
  <c r="BC20" i="11" s="1"/>
  <c r="BC21" i="11" s="1"/>
  <c r="BC22" i="11" s="1"/>
  <c r="BC23" i="11" s="1"/>
  <c r="BC24" i="11" s="1"/>
  <c r="BC25" i="11" s="1"/>
  <c r="BC26" i="11" s="1"/>
  <c r="BC27" i="11" s="1"/>
  <c r="BC28" i="11" s="1"/>
  <c r="BC29" i="11" s="1"/>
  <c r="BC30" i="11" s="1"/>
  <c r="BC31" i="11" s="1"/>
  <c r="BC32" i="11" s="1"/>
  <c r="BC33" i="11" s="1"/>
  <c r="BC34" i="11" s="1"/>
  <c r="BC35" i="11" s="1"/>
  <c r="BC36" i="11" s="1"/>
  <c r="BC37" i="11" s="1"/>
  <c r="BC38" i="11" s="1"/>
  <c r="BC39" i="11" s="1"/>
  <c r="BC40" i="11" s="1"/>
  <c r="BC41" i="11" s="1"/>
  <c r="BC42" i="11" s="1"/>
  <c r="BC43" i="11" s="1"/>
  <c r="BC44" i="11" s="1"/>
  <c r="BC45" i="11" s="1"/>
  <c r="BC46" i="11" s="1"/>
  <c r="BC47" i="11" s="1"/>
  <c r="BC48" i="11" s="1"/>
  <c r="BC49" i="11" s="1"/>
  <c r="BC50" i="11" s="1"/>
  <c r="BC51" i="11" s="1"/>
  <c r="BC52" i="11" s="1"/>
  <c r="BC53" i="11" s="1"/>
  <c r="BC54" i="11" s="1"/>
  <c r="BC55" i="11" s="1"/>
  <c r="BC56" i="11" s="1"/>
  <c r="BC57" i="11" s="1"/>
  <c r="BC58" i="11" s="1"/>
  <c r="BC59" i="11" s="1"/>
  <c r="BC60" i="11" s="1"/>
  <c r="BC61" i="11" s="1"/>
  <c r="BC62" i="11" s="1"/>
  <c r="BC63" i="11" s="1"/>
  <c r="BC64" i="11" s="1"/>
  <c r="BC65" i="11" s="1"/>
  <c r="BC66" i="11" s="1"/>
  <c r="BC67" i="11" s="1"/>
  <c r="BC68" i="11" s="1"/>
  <c r="BC69" i="11" s="1"/>
  <c r="BC70" i="11" s="1"/>
  <c r="BC71" i="11" s="1"/>
  <c r="BC72" i="11" s="1"/>
  <c r="BC73" i="11" s="1"/>
  <c r="BC74" i="11" s="1"/>
  <c r="BC75" i="11" s="1"/>
  <c r="BC76" i="11" s="1"/>
  <c r="BC77" i="11" s="1"/>
  <c r="BC78" i="11" s="1"/>
  <c r="BC79" i="11" s="1"/>
  <c r="BC80" i="11" s="1"/>
  <c r="BC81" i="11" s="1"/>
  <c r="BC82" i="11" s="1"/>
  <c r="BC83" i="11" s="1"/>
  <c r="BC84" i="11" s="1"/>
  <c r="BC85" i="11" s="1"/>
  <c r="BC86" i="11" s="1"/>
  <c r="BC87" i="11" s="1"/>
  <c r="BC88" i="11" s="1"/>
  <c r="BC89" i="11" s="1"/>
  <c r="BC90" i="11" s="1"/>
  <c r="BC91" i="11" s="1"/>
  <c r="BC92" i="11" s="1"/>
  <c r="BC93" i="11" s="1"/>
  <c r="BC94" i="11" s="1"/>
  <c r="BC95" i="11" s="1"/>
  <c r="BC96" i="11" s="1"/>
  <c r="BC97" i="11" s="1"/>
  <c r="BC98" i="11" s="1"/>
  <c r="BC99" i="11" s="1"/>
  <c r="BC100" i="11" s="1"/>
  <c r="BC101" i="11" s="1"/>
  <c r="BC102" i="11" s="1"/>
  <c r="BC103" i="11" s="1"/>
  <c r="BC104" i="11" s="1"/>
  <c r="BC105" i="11" s="1"/>
  <c r="BC106" i="11" s="1"/>
  <c r="BC107" i="11" s="1"/>
  <c r="BC108" i="11" s="1"/>
  <c r="BC109" i="11" s="1"/>
  <c r="BC110" i="11" s="1"/>
  <c r="BC111" i="11" s="1"/>
  <c r="BC112" i="11" s="1"/>
  <c r="BC113" i="11" s="1"/>
  <c r="BC114" i="11" s="1"/>
  <c r="BC115" i="11" s="1"/>
  <c r="BC116" i="11" s="1"/>
  <c r="BC117" i="11" s="1"/>
  <c r="BC118" i="11" s="1"/>
  <c r="BC119" i="11" s="1"/>
  <c r="BC120" i="11" s="1"/>
  <c r="BC121" i="11" s="1"/>
  <c r="BC122" i="11" s="1"/>
  <c r="BC123" i="11" s="1"/>
  <c r="BC124" i="11" s="1"/>
  <c r="BC125" i="11" s="1"/>
  <c r="BC126" i="11" s="1"/>
  <c r="BC127" i="11" s="1"/>
  <c r="BC128" i="11" s="1"/>
  <c r="BC129" i="11" s="1"/>
  <c r="BC130" i="11" s="1"/>
  <c r="BC131" i="11" s="1"/>
  <c r="BC132" i="11" s="1"/>
  <c r="BC133" i="11" s="1"/>
  <c r="BC134" i="11" s="1"/>
  <c r="BC135" i="11" s="1"/>
  <c r="BC136" i="11" s="1"/>
  <c r="BC137" i="11" s="1"/>
  <c r="BC138" i="11" s="1"/>
  <c r="BC139" i="11" s="1"/>
  <c r="BC140" i="11" s="1"/>
  <c r="BC141" i="11" s="1"/>
  <c r="BC142" i="11" s="1"/>
  <c r="BC143" i="11" s="1"/>
  <c r="BC144" i="11" s="1"/>
  <c r="BC145" i="11" s="1"/>
  <c r="BC146" i="11" s="1"/>
  <c r="BC147" i="11" s="1"/>
  <c r="BC148" i="11" s="1"/>
  <c r="BC149" i="11" s="1"/>
  <c r="BC150" i="11" s="1"/>
  <c r="BC151" i="11" s="1"/>
  <c r="BC152" i="11" s="1"/>
  <c r="BC153" i="11" s="1"/>
  <c r="BC154" i="11" s="1"/>
  <c r="BC155" i="11" s="1"/>
  <c r="BC156" i="11" s="1"/>
  <c r="BC157" i="11" s="1"/>
  <c r="BC158" i="11" s="1"/>
  <c r="BC159" i="11" s="1"/>
  <c r="BC160" i="11" s="1"/>
  <c r="BC161" i="11" s="1"/>
  <c r="BC162" i="11" s="1"/>
  <c r="BC163" i="11" s="1"/>
  <c r="BC164" i="11" s="1"/>
  <c r="BC165" i="11" s="1"/>
  <c r="BC166" i="11" s="1"/>
  <c r="BC167" i="11" s="1"/>
  <c r="BC168" i="11" s="1"/>
  <c r="BC169" i="11" s="1"/>
  <c r="BC170" i="11" s="1"/>
  <c r="BC171" i="11" s="1"/>
  <c r="BC172" i="11" s="1"/>
  <c r="BC173" i="11" s="1"/>
  <c r="BC174" i="11" s="1"/>
  <c r="BC175" i="11" s="1"/>
  <c r="BC176" i="11" s="1"/>
  <c r="BC177" i="11" s="1"/>
  <c r="BC178" i="11" s="1"/>
  <c r="BC179" i="11" s="1"/>
  <c r="BC180" i="11" s="1"/>
  <c r="BC181" i="11" s="1"/>
  <c r="BC182" i="11" s="1"/>
  <c r="BC183" i="11" s="1"/>
  <c r="BC184" i="11" s="1"/>
  <c r="BC185" i="11" s="1"/>
  <c r="BC186" i="11" s="1"/>
  <c r="BC187" i="11" s="1"/>
  <c r="BC188" i="11" s="1"/>
  <c r="BC189" i="11" s="1"/>
  <c r="BC190" i="11" s="1"/>
  <c r="BC191" i="11" s="1"/>
  <c r="BC192" i="11" s="1"/>
  <c r="BC193" i="11" s="1"/>
  <c r="BC194" i="11" s="1"/>
  <c r="BC195" i="11" s="1"/>
  <c r="BC196" i="11" s="1"/>
  <c r="BC197" i="11" s="1"/>
  <c r="BC198" i="11" s="1"/>
  <c r="BC199" i="11" s="1"/>
  <c r="BC200" i="11" s="1"/>
  <c r="BC201" i="11" s="1"/>
  <c r="BC202" i="11" s="1"/>
  <c r="BC203" i="11" s="1"/>
  <c r="BC204" i="11" s="1"/>
  <c r="BC205" i="11" s="1"/>
  <c r="BC206" i="11" s="1"/>
  <c r="BC207" i="11" s="1"/>
  <c r="BC208" i="11" s="1"/>
  <c r="BC209" i="11" s="1"/>
  <c r="BC210" i="11" s="1"/>
  <c r="BC211" i="11" s="1"/>
  <c r="BC212" i="11" s="1"/>
  <c r="BC213" i="11" s="1"/>
  <c r="BC214" i="11" s="1"/>
  <c r="BC215" i="11" s="1"/>
  <c r="BC216" i="11" s="1"/>
  <c r="BC217" i="11" s="1"/>
  <c r="BC218" i="11" s="1"/>
  <c r="BC219" i="11" s="1"/>
  <c r="BC220" i="11" s="1"/>
  <c r="BC221" i="11" s="1"/>
  <c r="BC222" i="11" s="1"/>
  <c r="BC223" i="11" s="1"/>
  <c r="BC224" i="11" s="1"/>
  <c r="BC225" i="11" s="1"/>
  <c r="BC226" i="11" s="1"/>
  <c r="BC227" i="11" s="1"/>
  <c r="BC228" i="11" s="1"/>
  <c r="BC229" i="11" s="1"/>
  <c r="BC230" i="11" s="1"/>
  <c r="BC231" i="11" s="1"/>
  <c r="BC232" i="11" s="1"/>
  <c r="BC233" i="11" s="1"/>
  <c r="BC234" i="11" s="1"/>
  <c r="BC235" i="11" s="1"/>
  <c r="BC236" i="11" s="1"/>
  <c r="BC237" i="11" s="1"/>
  <c r="BC238" i="11" s="1"/>
  <c r="BC239" i="11" s="1"/>
  <c r="BC240" i="11" s="1"/>
  <c r="BC241" i="11" s="1"/>
  <c r="BC242" i="11" s="1"/>
  <c r="BC243" i="11" s="1"/>
  <c r="BC244" i="11" s="1"/>
  <c r="BC245" i="11" s="1"/>
  <c r="BC246" i="11" s="1"/>
  <c r="BC247" i="11" s="1"/>
  <c r="BC248" i="11" s="1"/>
  <c r="BC249" i="11" s="1"/>
  <c r="BC250" i="11" s="1"/>
  <c r="BC251" i="11" s="1"/>
  <c r="BC252" i="11" s="1"/>
  <c r="BC253" i="11" s="1"/>
  <c r="BC254" i="11" s="1"/>
  <c r="BC255" i="11" s="1"/>
  <c r="BC256" i="11" s="1"/>
  <c r="BC257" i="11" s="1"/>
  <c r="BC258" i="11" s="1"/>
  <c r="BC259" i="11" s="1"/>
  <c r="BC260" i="11" s="1"/>
  <c r="BC261" i="11" s="1"/>
  <c r="BC262" i="11" s="1"/>
  <c r="BC263" i="11" s="1"/>
  <c r="BC264" i="11" s="1"/>
  <c r="BC265" i="11" s="1"/>
  <c r="BC266" i="11" s="1"/>
  <c r="BC267" i="11" s="1"/>
  <c r="BC268" i="11" s="1"/>
  <c r="BC269" i="11" s="1"/>
  <c r="BC270" i="11" s="1"/>
  <c r="BC271" i="11" s="1"/>
  <c r="BC272" i="11" s="1"/>
  <c r="BC273" i="11" s="1"/>
  <c r="BC274" i="11" s="1"/>
  <c r="BC275" i="11" s="1"/>
  <c r="BC276" i="11" s="1"/>
  <c r="BC277" i="11" s="1"/>
  <c r="BC278" i="11" s="1"/>
  <c r="BC279" i="11" s="1"/>
  <c r="BC280" i="11" s="1"/>
  <c r="BC281" i="11" s="1"/>
  <c r="BC282" i="11" s="1"/>
  <c r="BC283" i="11" s="1"/>
  <c r="BC284" i="11" s="1"/>
  <c r="BC285" i="11" s="1"/>
  <c r="BC286" i="11" s="1"/>
  <c r="BC287" i="11" s="1"/>
  <c r="BC288" i="11" s="1"/>
  <c r="BC289" i="11" s="1"/>
  <c r="BC290" i="11" s="1"/>
  <c r="BC291" i="11" s="1"/>
  <c r="BC292" i="11" s="1"/>
  <c r="BC293" i="11" s="1"/>
  <c r="BC294" i="11" s="1"/>
  <c r="BC295" i="11" s="1"/>
  <c r="BC296" i="11" s="1"/>
  <c r="BC297" i="11" s="1"/>
  <c r="BC298" i="11" s="1"/>
  <c r="BC299" i="11" s="1"/>
  <c r="BC300" i="11" s="1"/>
  <c r="BC301" i="11" s="1"/>
  <c r="BC302" i="11" s="1"/>
  <c r="BC303" i="11" s="1"/>
  <c r="BC304" i="11" s="1"/>
  <c r="BC305" i="11" s="1"/>
  <c r="BC306" i="11" s="1"/>
  <c r="BC307" i="11" s="1"/>
  <c r="BC308" i="11" s="1"/>
  <c r="BC309" i="11" s="1"/>
  <c r="BC310" i="11" s="1"/>
  <c r="BC311" i="11" s="1"/>
  <c r="BC312" i="11" s="1"/>
  <c r="BC313" i="11" s="1"/>
  <c r="BC314" i="11" s="1"/>
  <c r="BC315" i="11" s="1"/>
  <c r="BC316" i="11" s="1"/>
  <c r="BC317" i="11" s="1"/>
  <c r="BC318" i="11" s="1"/>
  <c r="BC319" i="11" s="1"/>
  <c r="BC320" i="11" s="1"/>
  <c r="BC321" i="11" s="1"/>
  <c r="BC322" i="11" s="1"/>
  <c r="BC323" i="11" s="1"/>
  <c r="BC324" i="11" s="1"/>
  <c r="BC325" i="11" s="1"/>
  <c r="BC326" i="11" s="1"/>
  <c r="BC327" i="11" s="1"/>
  <c r="BC328" i="11" s="1"/>
  <c r="BC329" i="11" s="1"/>
  <c r="BC330" i="11" s="1"/>
  <c r="BC331" i="11" s="1"/>
  <c r="BC332" i="11" s="1"/>
  <c r="BC333" i="11" s="1"/>
  <c r="BC334" i="11" s="1"/>
  <c r="BC335" i="11" s="1"/>
  <c r="BC336" i="11" s="1"/>
  <c r="BC337" i="11" s="1"/>
  <c r="BC338" i="11" s="1"/>
  <c r="BC339" i="11" s="1"/>
  <c r="BC340" i="11" s="1"/>
  <c r="BC341" i="11" s="1"/>
  <c r="BC342" i="11" s="1"/>
  <c r="BC343" i="11" s="1"/>
  <c r="BC344" i="11" s="1"/>
  <c r="BC345" i="11" s="1"/>
  <c r="BC346" i="11" s="1"/>
  <c r="BC347" i="11" s="1"/>
  <c r="BC348" i="11" s="1"/>
  <c r="BC349" i="11" s="1"/>
  <c r="BC350" i="11" s="1"/>
  <c r="BC351" i="11" s="1"/>
  <c r="BC352" i="11" s="1"/>
  <c r="BC353" i="11" s="1"/>
  <c r="BC354" i="11" s="1"/>
  <c r="BC355" i="11" s="1"/>
  <c r="BC356" i="11" s="1"/>
  <c r="BC357" i="11" s="1"/>
  <c r="BC358" i="11" s="1"/>
  <c r="BC359" i="11" s="1"/>
  <c r="BC360" i="11" s="1"/>
  <c r="BC361" i="11" s="1"/>
  <c r="BC362" i="11" s="1"/>
  <c r="BC363" i="11" s="1"/>
  <c r="BC364" i="11" s="1"/>
  <c r="BC365" i="11" s="1"/>
  <c r="BC366" i="11" s="1"/>
  <c r="BC367" i="11" s="1"/>
  <c r="BC368" i="11" s="1"/>
  <c r="BC369" i="11" s="1"/>
  <c r="BC370" i="11" s="1"/>
  <c r="BC371" i="11" s="1"/>
  <c r="BC372" i="11" s="1"/>
  <c r="BC373" i="11" s="1"/>
  <c r="BC374" i="11" s="1"/>
  <c r="BC375" i="11" s="1"/>
  <c r="BC376" i="11" s="1"/>
  <c r="BC377" i="11" s="1"/>
  <c r="BC378" i="11" s="1"/>
  <c r="BC379" i="11" s="1"/>
  <c r="BC380" i="11" s="1"/>
  <c r="BC381" i="11" s="1"/>
  <c r="BC382" i="11" s="1"/>
  <c r="BC383" i="11" s="1"/>
  <c r="BC384" i="11" s="1"/>
  <c r="BC385" i="11" s="1"/>
  <c r="BC386" i="11" s="1"/>
  <c r="BC387" i="11" s="1"/>
  <c r="BC388" i="11" s="1"/>
  <c r="BC389" i="11" s="1"/>
  <c r="BC390" i="11" s="1"/>
  <c r="BC391" i="11" s="1"/>
  <c r="BC392" i="11" s="1"/>
  <c r="BC393" i="11" s="1"/>
  <c r="BC394" i="11" s="1"/>
  <c r="BC395" i="11" s="1"/>
  <c r="BC396" i="11" s="1"/>
  <c r="BC397" i="11" s="1"/>
  <c r="BC398" i="11" s="1"/>
  <c r="BC399" i="11" s="1"/>
  <c r="BC400" i="11" s="1"/>
  <c r="BC401" i="11" s="1"/>
  <c r="BC402" i="11" s="1"/>
  <c r="BC403" i="11" s="1"/>
  <c r="BC404" i="11" s="1"/>
  <c r="BC405" i="11" s="1"/>
  <c r="BC406" i="11" s="1"/>
  <c r="BC407" i="11" s="1"/>
  <c r="BC408" i="11" s="1"/>
  <c r="BC409" i="11" s="1"/>
  <c r="BC410" i="11" s="1"/>
  <c r="BC411" i="11" s="1"/>
  <c r="BC412" i="11" s="1"/>
  <c r="BC413" i="11" s="1"/>
  <c r="BC414" i="11" s="1"/>
  <c r="BC415" i="11" s="1"/>
  <c r="BC416" i="11" s="1"/>
  <c r="BC417" i="11" s="1"/>
  <c r="BC418" i="11" s="1"/>
  <c r="BC419" i="11" s="1"/>
  <c r="BC420" i="11" s="1"/>
  <c r="BC421" i="11" s="1"/>
  <c r="BC422" i="11" s="1"/>
  <c r="BC423" i="11" s="1"/>
  <c r="BC424" i="11" s="1"/>
  <c r="BC425" i="11" s="1"/>
  <c r="BC426" i="11" s="1"/>
  <c r="BC427" i="11" s="1"/>
  <c r="BC428" i="11" s="1"/>
  <c r="BC429" i="11" s="1"/>
  <c r="BC430" i="11" s="1"/>
  <c r="BC431" i="11" s="1"/>
  <c r="BC432" i="11" s="1"/>
  <c r="BC433" i="11" s="1"/>
  <c r="BC434" i="11" s="1"/>
  <c r="BC435" i="11" s="1"/>
  <c r="BC436" i="11" s="1"/>
  <c r="BC437" i="11" s="1"/>
  <c r="BC438" i="11" s="1"/>
  <c r="BC439" i="11" s="1"/>
  <c r="BC440" i="11" s="1"/>
  <c r="BC441" i="11" s="1"/>
  <c r="BC442" i="11" s="1"/>
  <c r="BC443" i="11" s="1"/>
  <c r="BC444" i="11" s="1"/>
  <c r="BC445" i="11" s="1"/>
  <c r="BC446" i="11" s="1"/>
  <c r="BC447" i="11" s="1"/>
  <c r="BC448" i="11" s="1"/>
  <c r="BC449" i="11" s="1"/>
  <c r="BC450" i="11" s="1"/>
  <c r="BC451" i="11" s="1"/>
  <c r="BC452" i="11" s="1"/>
  <c r="BC453" i="11" s="1"/>
  <c r="BC454" i="11" s="1"/>
  <c r="BC455" i="11" s="1"/>
  <c r="BC456" i="11" s="1"/>
  <c r="BC457" i="11" s="1"/>
  <c r="BC458" i="11" s="1"/>
  <c r="BC459" i="11" s="1"/>
  <c r="BC460" i="11" s="1"/>
  <c r="BC461" i="11" s="1"/>
  <c r="BC462" i="11" s="1"/>
  <c r="BC463" i="11" s="1"/>
  <c r="BC464" i="11" s="1"/>
  <c r="BC465" i="11" s="1"/>
  <c r="BC466" i="11" s="1"/>
  <c r="BC467" i="11" s="1"/>
  <c r="BC468" i="11" s="1"/>
  <c r="BC469" i="11" s="1"/>
  <c r="BC470" i="11" s="1"/>
  <c r="BC471" i="11" s="1"/>
  <c r="BC472" i="11" s="1"/>
  <c r="BC473" i="11" s="1"/>
  <c r="BC474" i="11" s="1"/>
  <c r="BC475" i="11" s="1"/>
  <c r="BC476" i="11" s="1"/>
  <c r="BC477" i="11" s="1"/>
  <c r="BC478" i="11" s="1"/>
  <c r="BC479" i="11" s="1"/>
  <c r="BC480" i="11" s="1"/>
  <c r="BC481" i="11" s="1"/>
  <c r="BC482" i="11" s="1"/>
  <c r="BC483" i="11" s="1"/>
  <c r="BC484" i="11" s="1"/>
  <c r="BC485" i="11" s="1"/>
  <c r="BC486" i="11" s="1"/>
  <c r="BC487" i="11" s="1"/>
  <c r="BC488" i="11" s="1"/>
  <c r="BC489" i="11" s="1"/>
  <c r="BC490" i="11" s="1"/>
  <c r="BC491" i="11" s="1"/>
  <c r="BC492" i="11" s="1"/>
  <c r="BC493" i="11" s="1"/>
  <c r="BC494" i="11" s="1"/>
  <c r="BC495" i="11" s="1"/>
  <c r="BC496" i="11" s="1"/>
  <c r="BC497" i="11" s="1"/>
  <c r="BC498" i="11" s="1"/>
  <c r="BC499" i="11" s="1"/>
  <c r="BC500" i="11" s="1"/>
  <c r="BC501" i="11" s="1"/>
  <c r="BC502" i="11" s="1"/>
  <c r="BC503" i="11" s="1"/>
  <c r="BC504" i="11" s="1"/>
  <c r="BC505" i="11" s="1"/>
  <c r="BC506" i="11" s="1"/>
  <c r="BC507" i="11" s="1"/>
  <c r="BC508" i="11" s="1"/>
  <c r="BC509" i="11" s="1"/>
  <c r="BC510" i="11" s="1"/>
  <c r="BC511" i="11" s="1"/>
  <c r="BC512" i="11" s="1"/>
  <c r="BC513" i="11" s="1"/>
  <c r="BC514" i="11" s="1"/>
  <c r="BC515" i="11" s="1"/>
  <c r="BC516" i="11" s="1"/>
  <c r="BC517" i="11" s="1"/>
  <c r="BC518" i="11" s="1"/>
  <c r="BC519" i="11" s="1"/>
  <c r="BC520" i="11" s="1"/>
  <c r="BC521" i="11" s="1"/>
  <c r="BC522" i="11" s="1"/>
  <c r="BC523" i="11" s="1"/>
  <c r="BC524" i="11" s="1"/>
  <c r="BC525" i="11" s="1"/>
  <c r="BC526" i="11" s="1"/>
  <c r="BC527" i="11" s="1"/>
  <c r="BC528" i="11" s="1"/>
  <c r="BC529" i="11" s="1"/>
  <c r="BC530" i="11" s="1"/>
  <c r="BC531" i="11" s="1"/>
  <c r="BC532" i="11" s="1"/>
  <c r="BC533" i="11" s="1"/>
  <c r="BC534" i="11" s="1"/>
  <c r="BC535" i="11" s="1"/>
  <c r="BC536" i="11" s="1"/>
  <c r="BC537" i="11" s="1"/>
  <c r="BC538" i="11" s="1"/>
  <c r="BC539" i="11" s="1"/>
  <c r="BC540" i="11" s="1"/>
  <c r="BC541" i="11" s="1"/>
  <c r="BC542" i="11" s="1"/>
  <c r="BC543" i="11" s="1"/>
  <c r="BC544" i="11" s="1"/>
  <c r="BC545" i="11" s="1"/>
  <c r="BC546" i="11" s="1"/>
  <c r="BC547" i="11" s="1"/>
  <c r="BC548" i="11" s="1"/>
  <c r="BC549" i="11" s="1"/>
  <c r="BC550" i="11" s="1"/>
  <c r="BC551" i="11" s="1"/>
  <c r="BC552" i="11" s="1"/>
  <c r="BC553" i="11" s="1"/>
  <c r="BC554" i="11" s="1"/>
  <c r="BC555" i="11" s="1"/>
  <c r="BC556" i="11" s="1"/>
  <c r="BC557" i="11" s="1"/>
  <c r="BC558" i="11" s="1"/>
  <c r="BC559" i="11" s="1"/>
  <c r="BC560" i="11" s="1"/>
  <c r="BC561" i="11" s="1"/>
  <c r="BC562" i="11" s="1"/>
  <c r="BC563" i="11" s="1"/>
  <c r="BC564" i="11" s="1"/>
  <c r="BC565" i="11" s="1"/>
  <c r="BC566" i="11" s="1"/>
  <c r="BC567" i="11" s="1"/>
  <c r="BC568" i="11" s="1"/>
  <c r="BC569" i="11" s="1"/>
  <c r="BC570" i="11" s="1"/>
  <c r="BC571" i="11" s="1"/>
  <c r="BC572" i="11" s="1"/>
  <c r="BC573" i="11" s="1"/>
  <c r="BC574" i="11" s="1"/>
  <c r="BC575" i="11" s="1"/>
  <c r="BC576" i="11" s="1"/>
  <c r="BC577" i="11" s="1"/>
  <c r="BC578" i="11" s="1"/>
  <c r="BC579" i="11" s="1"/>
  <c r="BC580" i="11" s="1"/>
  <c r="BC581" i="11" s="1"/>
  <c r="BC582" i="11" s="1"/>
  <c r="BC583" i="11" s="1"/>
  <c r="BC584" i="11" s="1"/>
  <c r="BC585" i="11" s="1"/>
  <c r="BC586" i="11" s="1"/>
  <c r="BC587" i="11" s="1"/>
  <c r="BC588" i="11" s="1"/>
  <c r="BB3" i="11"/>
  <c r="BB4" i="11" s="1"/>
  <c r="BB5" i="11" s="1"/>
  <c r="BB6" i="11" s="1"/>
  <c r="BB7" i="11" s="1"/>
  <c r="BB8" i="11" s="1"/>
  <c r="BB9" i="11" s="1"/>
  <c r="BB10" i="11" s="1"/>
  <c r="BB11" i="11" s="1"/>
  <c r="BB12" i="11" s="1"/>
  <c r="BB13" i="11" s="1"/>
  <c r="BB14" i="11" s="1"/>
  <c r="BB15" i="11" s="1"/>
  <c r="BB16" i="11" s="1"/>
  <c r="BB17" i="11" s="1"/>
  <c r="BB18" i="11" s="1"/>
  <c r="BB19" i="11" s="1"/>
  <c r="BB20" i="11" s="1"/>
  <c r="BB21" i="11" s="1"/>
  <c r="BB22" i="11" s="1"/>
  <c r="BB23" i="11" s="1"/>
  <c r="BB24" i="11" s="1"/>
  <c r="BB25" i="11" s="1"/>
  <c r="BB26" i="11" s="1"/>
  <c r="BB27" i="11" s="1"/>
  <c r="BB28" i="11" s="1"/>
  <c r="BB29" i="11" s="1"/>
  <c r="BB30" i="11" s="1"/>
  <c r="BB31" i="11" s="1"/>
  <c r="BB32" i="11" s="1"/>
  <c r="BB33" i="11" s="1"/>
  <c r="BB34" i="11" s="1"/>
  <c r="BB35" i="11" s="1"/>
  <c r="BB36" i="11" s="1"/>
  <c r="BB37" i="11" s="1"/>
  <c r="BB38" i="11" s="1"/>
  <c r="BB39" i="11" s="1"/>
  <c r="BB40" i="11" s="1"/>
  <c r="BB41" i="11" s="1"/>
  <c r="BB42" i="11" s="1"/>
  <c r="BB43" i="11" s="1"/>
  <c r="BB44" i="11" s="1"/>
  <c r="BB45" i="11" s="1"/>
  <c r="BB46" i="11" s="1"/>
  <c r="BB47" i="11" s="1"/>
  <c r="BB48" i="11" s="1"/>
  <c r="BB49" i="11" s="1"/>
  <c r="BB50" i="11" s="1"/>
  <c r="BB51" i="11" s="1"/>
  <c r="BB52" i="11" s="1"/>
  <c r="BB53" i="11" s="1"/>
  <c r="BB54" i="11" s="1"/>
  <c r="BB55" i="11" s="1"/>
  <c r="BB56" i="11" s="1"/>
  <c r="BB57" i="11" s="1"/>
  <c r="BB58" i="11" s="1"/>
  <c r="BB59" i="11" s="1"/>
  <c r="BB60" i="11" s="1"/>
  <c r="BB61" i="11" s="1"/>
  <c r="BB62" i="11" s="1"/>
  <c r="BB63" i="11" s="1"/>
  <c r="BB64" i="11" s="1"/>
  <c r="BB65" i="11" s="1"/>
  <c r="BB66" i="11" s="1"/>
  <c r="BB67" i="11" s="1"/>
  <c r="BB68" i="11" s="1"/>
  <c r="BB69" i="11" s="1"/>
  <c r="BB70" i="11" s="1"/>
  <c r="BB71" i="11" s="1"/>
  <c r="BB72" i="11" s="1"/>
  <c r="BB73" i="11" s="1"/>
  <c r="BB74" i="11" s="1"/>
  <c r="BB75" i="11" s="1"/>
  <c r="BB76" i="11" s="1"/>
  <c r="BB77" i="11" s="1"/>
  <c r="BB78" i="11" s="1"/>
  <c r="BB79" i="11" s="1"/>
  <c r="BB80" i="11" s="1"/>
  <c r="BB81" i="11" s="1"/>
  <c r="BB82" i="11" s="1"/>
  <c r="BB83" i="11" s="1"/>
  <c r="BB84" i="11" s="1"/>
  <c r="BB85" i="11" s="1"/>
  <c r="BB86" i="11" s="1"/>
  <c r="BB87" i="11" s="1"/>
  <c r="BB88" i="11" s="1"/>
  <c r="BB89" i="11" s="1"/>
  <c r="BB90" i="11" s="1"/>
  <c r="BB91" i="11" s="1"/>
  <c r="BB92" i="11" s="1"/>
  <c r="BB93" i="11" s="1"/>
  <c r="BB94" i="11" s="1"/>
  <c r="BB95" i="11" s="1"/>
  <c r="BB96" i="11" s="1"/>
  <c r="BB97" i="11" s="1"/>
  <c r="BB98" i="11" s="1"/>
  <c r="BB99" i="11" s="1"/>
  <c r="BB100" i="11" s="1"/>
  <c r="BB101" i="11" s="1"/>
  <c r="BB102" i="11" s="1"/>
  <c r="BB103" i="11" s="1"/>
  <c r="BB104" i="11" s="1"/>
  <c r="BB105" i="11" s="1"/>
  <c r="BB106" i="11" s="1"/>
  <c r="BB107" i="11" s="1"/>
  <c r="BB108" i="11" s="1"/>
  <c r="BB109" i="11" s="1"/>
  <c r="BB110" i="11" s="1"/>
  <c r="BB111" i="11" s="1"/>
  <c r="BB112" i="11" s="1"/>
  <c r="BB113" i="11" s="1"/>
  <c r="BB114" i="11" s="1"/>
  <c r="BB115" i="11" s="1"/>
  <c r="BB116" i="11" s="1"/>
  <c r="BB117" i="11" s="1"/>
  <c r="BB118" i="11" s="1"/>
  <c r="BB119" i="11" s="1"/>
  <c r="BB120" i="11" s="1"/>
  <c r="BB121" i="11" s="1"/>
  <c r="BB122" i="11" s="1"/>
  <c r="BB123" i="11" s="1"/>
  <c r="BB124" i="11" s="1"/>
  <c r="BB125" i="11" s="1"/>
  <c r="BB126" i="11" s="1"/>
  <c r="BB127" i="11" s="1"/>
  <c r="BB128" i="11" s="1"/>
  <c r="BB129" i="11" s="1"/>
  <c r="BB130" i="11" s="1"/>
  <c r="BB131" i="11" s="1"/>
  <c r="BB132" i="11" s="1"/>
  <c r="BB133" i="11" s="1"/>
  <c r="BB134" i="11" s="1"/>
  <c r="BB135" i="11" s="1"/>
  <c r="BB136" i="11" s="1"/>
  <c r="BB137" i="11" s="1"/>
  <c r="BB138" i="11" s="1"/>
  <c r="BB139" i="11" s="1"/>
  <c r="BB140" i="11" s="1"/>
  <c r="BB141" i="11" s="1"/>
  <c r="BB142" i="11" s="1"/>
  <c r="BB143" i="11" s="1"/>
  <c r="BB144" i="11" s="1"/>
  <c r="BB145" i="11" s="1"/>
  <c r="BB146" i="11" s="1"/>
  <c r="BB147" i="11" s="1"/>
  <c r="BB148" i="11" s="1"/>
  <c r="BB149" i="11" s="1"/>
  <c r="BB150" i="11" s="1"/>
  <c r="BB151" i="11" s="1"/>
  <c r="BB152" i="11" s="1"/>
  <c r="BB153" i="11" s="1"/>
  <c r="BB154" i="11" s="1"/>
  <c r="BB155" i="11" s="1"/>
  <c r="BB156" i="11" s="1"/>
  <c r="BB157" i="11" s="1"/>
  <c r="BB158" i="11" s="1"/>
  <c r="BB159" i="11" s="1"/>
  <c r="BB160" i="11" s="1"/>
  <c r="BB161" i="11" s="1"/>
  <c r="BB162" i="11" s="1"/>
  <c r="BB163" i="11" s="1"/>
  <c r="BB164" i="11" s="1"/>
  <c r="BB165" i="11" s="1"/>
  <c r="BB166" i="11" s="1"/>
  <c r="BB167" i="11" s="1"/>
  <c r="BB168" i="11" s="1"/>
  <c r="BB169" i="11" s="1"/>
  <c r="BB170" i="11" s="1"/>
  <c r="BB171" i="11" s="1"/>
  <c r="BB172" i="11" s="1"/>
  <c r="BB173" i="11" s="1"/>
  <c r="BB174" i="11" s="1"/>
  <c r="BB175" i="11" s="1"/>
  <c r="BB176" i="11" s="1"/>
  <c r="BB177" i="11" s="1"/>
  <c r="BB178" i="11" s="1"/>
  <c r="BB179" i="11" s="1"/>
  <c r="BB180" i="11" s="1"/>
  <c r="BB181" i="11" s="1"/>
  <c r="BB182" i="11" s="1"/>
  <c r="BB183" i="11" s="1"/>
  <c r="BB184" i="11" s="1"/>
  <c r="BB185" i="11" s="1"/>
  <c r="BB186" i="11" s="1"/>
  <c r="BB187" i="11" s="1"/>
  <c r="BB188" i="11" s="1"/>
  <c r="BB189" i="11" s="1"/>
  <c r="BB190" i="11" s="1"/>
  <c r="BB191" i="11" s="1"/>
  <c r="BB192" i="11" s="1"/>
  <c r="BB193" i="11" s="1"/>
  <c r="BB194" i="11" s="1"/>
  <c r="BB195" i="11" s="1"/>
  <c r="BB196" i="11" s="1"/>
  <c r="BB197" i="11" s="1"/>
  <c r="BB198" i="11" s="1"/>
  <c r="BB199" i="11" s="1"/>
  <c r="BB200" i="11" s="1"/>
  <c r="BB201" i="11" s="1"/>
  <c r="BB202" i="11" s="1"/>
  <c r="BB203" i="11" s="1"/>
  <c r="BB204" i="11" s="1"/>
  <c r="BB205" i="11" s="1"/>
  <c r="BB206" i="11" s="1"/>
  <c r="BB207" i="11" s="1"/>
  <c r="BB208" i="11" s="1"/>
  <c r="BB209" i="11" s="1"/>
  <c r="BB210" i="11" s="1"/>
  <c r="BB211" i="11" s="1"/>
  <c r="BB212" i="11" s="1"/>
  <c r="BB213" i="11" s="1"/>
  <c r="BB214" i="11" s="1"/>
  <c r="BB215" i="11" s="1"/>
  <c r="BB216" i="11" s="1"/>
  <c r="BB217" i="11" s="1"/>
  <c r="BB218" i="11" s="1"/>
  <c r="BB219" i="11" s="1"/>
  <c r="BB220" i="11" s="1"/>
  <c r="BB221" i="11" s="1"/>
  <c r="BB222" i="11" s="1"/>
  <c r="BB223" i="11" s="1"/>
  <c r="BB224" i="11" s="1"/>
  <c r="BB225" i="11" s="1"/>
  <c r="BB226" i="11" s="1"/>
  <c r="BB227" i="11" s="1"/>
  <c r="BB228" i="11" s="1"/>
  <c r="BB229" i="11" s="1"/>
  <c r="BB230" i="11" s="1"/>
  <c r="BB231" i="11" s="1"/>
  <c r="BB232" i="11" s="1"/>
  <c r="BB233" i="11" s="1"/>
  <c r="BB234" i="11" s="1"/>
  <c r="BB235" i="11" s="1"/>
  <c r="BB236" i="11" s="1"/>
  <c r="BB237" i="11" s="1"/>
  <c r="BB238" i="11" s="1"/>
  <c r="BB239" i="11" s="1"/>
  <c r="BB240" i="11" s="1"/>
  <c r="BB241" i="11" s="1"/>
  <c r="BB242" i="11" s="1"/>
  <c r="BB243" i="11" s="1"/>
  <c r="BB244" i="11" s="1"/>
  <c r="BB245" i="11" s="1"/>
  <c r="BB246" i="11" s="1"/>
  <c r="BB247" i="11" s="1"/>
  <c r="BB248" i="11" s="1"/>
  <c r="BB249" i="11" s="1"/>
  <c r="BB250" i="11" s="1"/>
  <c r="BB251" i="11" s="1"/>
  <c r="BB252" i="11" s="1"/>
  <c r="BB253" i="11" s="1"/>
  <c r="BB254" i="11" s="1"/>
  <c r="BB255" i="11" s="1"/>
  <c r="BB256" i="11" s="1"/>
  <c r="BB257" i="11" s="1"/>
  <c r="BB258" i="11" s="1"/>
  <c r="BB259" i="11" s="1"/>
  <c r="BB260" i="11" s="1"/>
  <c r="BB261" i="11" s="1"/>
  <c r="BB262" i="11" s="1"/>
  <c r="BB263" i="11" s="1"/>
  <c r="BB264" i="11" s="1"/>
  <c r="BB265" i="11" s="1"/>
  <c r="BB266" i="11" s="1"/>
  <c r="BB267" i="11" s="1"/>
  <c r="BB268" i="11" s="1"/>
  <c r="BB269" i="11" s="1"/>
  <c r="BB270" i="11" s="1"/>
  <c r="BB271" i="11" s="1"/>
  <c r="BB272" i="11" s="1"/>
  <c r="BB273" i="11" s="1"/>
  <c r="BB274" i="11" s="1"/>
  <c r="BB275" i="11" s="1"/>
  <c r="BB276" i="11" s="1"/>
  <c r="BB277" i="11" s="1"/>
  <c r="BB278" i="11" s="1"/>
  <c r="BB279" i="11" s="1"/>
  <c r="BB280" i="11" s="1"/>
  <c r="BB281" i="11" s="1"/>
  <c r="BB282" i="11" s="1"/>
  <c r="BB283" i="11" s="1"/>
  <c r="BB284" i="11" s="1"/>
  <c r="BB285" i="11" s="1"/>
  <c r="BB286" i="11" s="1"/>
  <c r="BB287" i="11" s="1"/>
  <c r="BB288" i="11" s="1"/>
  <c r="BB289" i="11" s="1"/>
  <c r="BB290" i="11" s="1"/>
  <c r="BB291" i="11" s="1"/>
  <c r="BB292" i="11" s="1"/>
  <c r="BB293" i="11" s="1"/>
  <c r="BB294" i="11" s="1"/>
  <c r="BB295" i="11" s="1"/>
  <c r="BB296" i="11" s="1"/>
  <c r="BB297" i="11" s="1"/>
  <c r="BB298" i="11" s="1"/>
  <c r="BB299" i="11" s="1"/>
  <c r="BB300" i="11" s="1"/>
  <c r="BB301" i="11" s="1"/>
  <c r="BB302" i="11" s="1"/>
  <c r="BB303" i="11" s="1"/>
  <c r="BB304" i="11" s="1"/>
  <c r="BB305" i="11" s="1"/>
  <c r="BB306" i="11" s="1"/>
  <c r="BB307" i="11" s="1"/>
  <c r="BB308" i="11" s="1"/>
  <c r="BB309" i="11" s="1"/>
  <c r="BB310" i="11" s="1"/>
  <c r="BB311" i="11" s="1"/>
  <c r="BB312" i="11" s="1"/>
  <c r="BB313" i="11" s="1"/>
  <c r="BB314" i="11" s="1"/>
  <c r="BB315" i="11" s="1"/>
  <c r="BB316" i="11" s="1"/>
  <c r="BB317" i="11" s="1"/>
  <c r="BB318" i="11" s="1"/>
  <c r="BB319" i="11" s="1"/>
  <c r="BB320" i="11" s="1"/>
  <c r="BB321" i="11" s="1"/>
  <c r="BB322" i="11" s="1"/>
  <c r="BB323" i="11" s="1"/>
  <c r="BB324" i="11" s="1"/>
  <c r="BB325" i="11" s="1"/>
  <c r="BB326" i="11" s="1"/>
  <c r="BB327" i="11" s="1"/>
  <c r="BB328" i="11" s="1"/>
  <c r="BB329" i="11" s="1"/>
  <c r="BB330" i="11" s="1"/>
  <c r="BB331" i="11" s="1"/>
  <c r="BB332" i="11" s="1"/>
  <c r="BB333" i="11" s="1"/>
  <c r="BB334" i="11" s="1"/>
  <c r="BB335" i="11" s="1"/>
  <c r="BB336" i="11" s="1"/>
  <c r="BB337" i="11" s="1"/>
  <c r="BB338" i="11" s="1"/>
  <c r="BB339" i="11" s="1"/>
  <c r="BB340" i="11" s="1"/>
  <c r="BB341" i="11" s="1"/>
  <c r="BB342" i="11" s="1"/>
  <c r="BB343" i="11" s="1"/>
  <c r="BB344" i="11" s="1"/>
  <c r="BB345" i="11" s="1"/>
  <c r="BB346" i="11" s="1"/>
  <c r="BB347" i="11" s="1"/>
  <c r="BB348" i="11" s="1"/>
  <c r="BB349" i="11" s="1"/>
  <c r="BB350" i="11" s="1"/>
  <c r="BB351" i="11" s="1"/>
  <c r="BB352" i="11" s="1"/>
  <c r="BB353" i="11" s="1"/>
  <c r="BB354" i="11" s="1"/>
  <c r="BB355" i="11" s="1"/>
  <c r="BB356" i="11" s="1"/>
  <c r="BB357" i="11" s="1"/>
  <c r="BB358" i="11" s="1"/>
  <c r="BB359" i="11" s="1"/>
  <c r="BB360" i="11" s="1"/>
  <c r="BB361" i="11" s="1"/>
  <c r="BB362" i="11" s="1"/>
  <c r="BB363" i="11" s="1"/>
  <c r="BB364" i="11" s="1"/>
  <c r="BB365" i="11" s="1"/>
  <c r="BB366" i="11" s="1"/>
  <c r="BB367" i="11" s="1"/>
  <c r="BB368" i="11" s="1"/>
  <c r="BB369" i="11" s="1"/>
  <c r="BB370" i="11" s="1"/>
  <c r="BB371" i="11" s="1"/>
  <c r="BB372" i="11" s="1"/>
  <c r="BB373" i="11" s="1"/>
  <c r="BB374" i="11" s="1"/>
  <c r="BB375" i="11" s="1"/>
  <c r="BB376" i="11" s="1"/>
  <c r="BB377" i="11" s="1"/>
  <c r="BB378" i="11" s="1"/>
  <c r="BB379" i="11" s="1"/>
  <c r="BB380" i="11" s="1"/>
  <c r="BB381" i="11" s="1"/>
  <c r="BB382" i="11" s="1"/>
  <c r="BB383" i="11" s="1"/>
  <c r="BB384" i="11" s="1"/>
  <c r="BB385" i="11" s="1"/>
  <c r="BB386" i="11" s="1"/>
  <c r="BB387" i="11" s="1"/>
  <c r="BB388" i="11" s="1"/>
  <c r="BB389" i="11" s="1"/>
  <c r="BB390" i="11" s="1"/>
  <c r="BB391" i="11" s="1"/>
  <c r="BB392" i="11" s="1"/>
  <c r="BB393" i="11" s="1"/>
  <c r="BB394" i="11" s="1"/>
  <c r="BB395" i="11" s="1"/>
  <c r="BB396" i="11" s="1"/>
  <c r="BB397" i="11" s="1"/>
  <c r="BB398" i="11" s="1"/>
  <c r="BB399" i="11" s="1"/>
  <c r="BB400" i="11" s="1"/>
  <c r="BB401" i="11" s="1"/>
  <c r="BB402" i="11" s="1"/>
  <c r="BB403" i="11" s="1"/>
  <c r="BB404" i="11" s="1"/>
  <c r="BB405" i="11" s="1"/>
  <c r="BB406" i="11" s="1"/>
  <c r="BB407" i="11" s="1"/>
  <c r="BB408" i="11" s="1"/>
  <c r="BB409" i="11" s="1"/>
  <c r="BB410" i="11" s="1"/>
  <c r="BB411" i="11" s="1"/>
  <c r="BB412" i="11" s="1"/>
  <c r="BB413" i="11" s="1"/>
  <c r="BB414" i="11" s="1"/>
  <c r="BB415" i="11" s="1"/>
  <c r="BB416" i="11" s="1"/>
  <c r="BB417" i="11" s="1"/>
  <c r="BB418" i="11" s="1"/>
  <c r="BB419" i="11" s="1"/>
  <c r="BB420" i="11" s="1"/>
  <c r="BB421" i="11" s="1"/>
  <c r="BB422" i="11" s="1"/>
  <c r="BB423" i="11" s="1"/>
  <c r="BB424" i="11" s="1"/>
  <c r="BB425" i="11" s="1"/>
  <c r="BB426" i="11" s="1"/>
  <c r="BB427" i="11" s="1"/>
  <c r="BB428" i="11" s="1"/>
  <c r="BB429" i="11" s="1"/>
  <c r="BB430" i="11" s="1"/>
  <c r="BB431" i="11" s="1"/>
  <c r="BB432" i="11" s="1"/>
  <c r="BB433" i="11" s="1"/>
  <c r="BB434" i="11" s="1"/>
  <c r="BB435" i="11" s="1"/>
  <c r="BB436" i="11" s="1"/>
  <c r="BB437" i="11" s="1"/>
  <c r="BB438" i="11" s="1"/>
  <c r="BB439" i="11" s="1"/>
  <c r="BB440" i="11" s="1"/>
  <c r="BB441" i="11" s="1"/>
  <c r="BB442" i="11" s="1"/>
  <c r="BB443" i="11" s="1"/>
  <c r="BB444" i="11" s="1"/>
  <c r="BB445" i="11" s="1"/>
  <c r="BB446" i="11" s="1"/>
  <c r="BB447" i="11" s="1"/>
  <c r="BB448" i="11" s="1"/>
  <c r="BB449" i="11" s="1"/>
  <c r="BB450" i="11" s="1"/>
  <c r="BB451" i="11" s="1"/>
  <c r="BB452" i="11" s="1"/>
  <c r="BB453" i="11" s="1"/>
  <c r="BB454" i="11" s="1"/>
  <c r="BB455" i="11" s="1"/>
  <c r="BB456" i="11" s="1"/>
  <c r="BB457" i="11" s="1"/>
  <c r="BB458" i="11" s="1"/>
  <c r="BB459" i="11" s="1"/>
  <c r="BB460" i="11" s="1"/>
  <c r="BB461" i="11" s="1"/>
  <c r="BB462" i="11" s="1"/>
  <c r="BB463" i="11" s="1"/>
  <c r="BB464" i="11" s="1"/>
  <c r="BB465" i="11" s="1"/>
  <c r="BB466" i="11" s="1"/>
  <c r="BB467" i="11" s="1"/>
  <c r="BB468" i="11" s="1"/>
  <c r="BB469" i="11" s="1"/>
  <c r="BB470" i="11" s="1"/>
  <c r="BB471" i="11" s="1"/>
  <c r="BB472" i="11" s="1"/>
  <c r="BB473" i="11" s="1"/>
  <c r="BB474" i="11" s="1"/>
  <c r="BB475" i="11" s="1"/>
  <c r="BB476" i="11" s="1"/>
  <c r="BB477" i="11" s="1"/>
  <c r="BB478" i="11" s="1"/>
  <c r="BB479" i="11" s="1"/>
  <c r="BB480" i="11" s="1"/>
  <c r="BB481" i="11" s="1"/>
  <c r="BB482" i="11" s="1"/>
  <c r="BB483" i="11" s="1"/>
  <c r="BB484" i="11" s="1"/>
  <c r="BB485" i="11" s="1"/>
  <c r="BB486" i="11" s="1"/>
  <c r="BB487" i="11" s="1"/>
  <c r="BB488" i="11" s="1"/>
  <c r="BB489" i="11" s="1"/>
  <c r="BB490" i="11" s="1"/>
  <c r="BB491" i="11" s="1"/>
  <c r="BB492" i="11" s="1"/>
  <c r="BB493" i="11" s="1"/>
  <c r="BB494" i="11" s="1"/>
  <c r="BB495" i="11" s="1"/>
  <c r="BB496" i="11" s="1"/>
  <c r="BB497" i="11" s="1"/>
  <c r="BB498" i="11" s="1"/>
  <c r="BB499" i="11" s="1"/>
  <c r="BB500" i="11" s="1"/>
  <c r="BB501" i="11" s="1"/>
  <c r="BB502" i="11" s="1"/>
  <c r="BB503" i="11" s="1"/>
  <c r="BB504" i="11" s="1"/>
  <c r="BB505" i="11" s="1"/>
  <c r="BB506" i="11" s="1"/>
  <c r="BB507" i="11" s="1"/>
  <c r="BB508" i="11" s="1"/>
  <c r="BB509" i="11" s="1"/>
  <c r="BB510" i="11" s="1"/>
  <c r="BB511" i="11" s="1"/>
  <c r="BB512" i="11" s="1"/>
  <c r="BB513" i="11" s="1"/>
  <c r="BB514" i="11" s="1"/>
  <c r="BB515" i="11" s="1"/>
  <c r="BB516" i="11" s="1"/>
  <c r="BB517" i="11" s="1"/>
  <c r="BB518" i="11" s="1"/>
  <c r="BB519" i="11" s="1"/>
  <c r="BB520" i="11" s="1"/>
  <c r="BB521" i="11" s="1"/>
  <c r="BB522" i="11" s="1"/>
  <c r="BB523" i="11" s="1"/>
  <c r="BB524" i="11" s="1"/>
  <c r="BB525" i="11" s="1"/>
  <c r="BB526" i="11" s="1"/>
  <c r="BB527" i="11" s="1"/>
  <c r="BB528" i="11" s="1"/>
  <c r="BB529" i="11" s="1"/>
  <c r="BB530" i="11" s="1"/>
  <c r="BB531" i="11" s="1"/>
  <c r="BB532" i="11" s="1"/>
  <c r="BB533" i="11" s="1"/>
  <c r="BB534" i="11" s="1"/>
  <c r="BB535" i="11" s="1"/>
  <c r="BB536" i="11" s="1"/>
  <c r="BB537" i="11" s="1"/>
  <c r="BB538" i="11" s="1"/>
  <c r="BB539" i="11" s="1"/>
  <c r="BB540" i="11" s="1"/>
  <c r="BB541" i="11" s="1"/>
  <c r="BB542" i="11" s="1"/>
  <c r="BB543" i="11" s="1"/>
  <c r="BB544" i="11" s="1"/>
  <c r="BB545" i="11" s="1"/>
  <c r="BB546" i="11" s="1"/>
  <c r="BB547" i="11" s="1"/>
  <c r="BB548" i="11" s="1"/>
  <c r="BB549" i="11" s="1"/>
  <c r="BB550" i="11" s="1"/>
  <c r="BB551" i="11" s="1"/>
  <c r="BB552" i="11" s="1"/>
  <c r="BB553" i="11" s="1"/>
  <c r="BB554" i="11" s="1"/>
  <c r="BB555" i="11" s="1"/>
  <c r="BB556" i="11" s="1"/>
  <c r="BB557" i="11" s="1"/>
  <c r="BB558" i="11" s="1"/>
  <c r="BB559" i="11" s="1"/>
  <c r="BB560" i="11" s="1"/>
  <c r="BB561" i="11" s="1"/>
  <c r="BB562" i="11" s="1"/>
  <c r="BB563" i="11" s="1"/>
  <c r="BB564" i="11" s="1"/>
  <c r="BB565" i="11" s="1"/>
  <c r="BB566" i="11" s="1"/>
  <c r="BB567" i="11" s="1"/>
  <c r="BB568" i="11" s="1"/>
  <c r="BB569" i="11" s="1"/>
  <c r="BB570" i="11" s="1"/>
  <c r="BB571" i="11" s="1"/>
  <c r="BB572" i="11" s="1"/>
  <c r="BB573" i="11" s="1"/>
  <c r="BB574" i="11" s="1"/>
  <c r="BB575" i="11" s="1"/>
  <c r="BB576" i="11" s="1"/>
  <c r="BB577" i="11" s="1"/>
  <c r="BB578" i="11" s="1"/>
  <c r="BB579" i="11" s="1"/>
  <c r="BB580" i="11" s="1"/>
  <c r="BB581" i="11" s="1"/>
  <c r="BB582" i="11" s="1"/>
  <c r="BB583" i="11" s="1"/>
  <c r="BB584" i="11" s="1"/>
  <c r="BB585" i="11" s="1"/>
  <c r="BB586" i="11" s="1"/>
  <c r="BB587" i="11" s="1"/>
  <c r="BB588" i="11" s="1"/>
  <c r="BE3" i="11"/>
  <c r="BE4" i="11" s="1"/>
  <c r="BE5" i="11" s="1"/>
  <c r="BE6" i="11" s="1"/>
  <c r="BE7" i="11" s="1"/>
  <c r="BE8" i="11" s="1"/>
  <c r="BE9" i="11" s="1"/>
  <c r="BE10" i="11" s="1"/>
  <c r="BE11" i="11" s="1"/>
  <c r="BE12" i="11" s="1"/>
  <c r="BE13" i="11" s="1"/>
  <c r="BE14" i="11" s="1"/>
  <c r="BE15" i="11" s="1"/>
  <c r="BE16" i="11" s="1"/>
  <c r="BE17" i="11" s="1"/>
  <c r="BE18" i="11" s="1"/>
  <c r="BE19" i="11" s="1"/>
  <c r="BE20" i="11" s="1"/>
  <c r="BE21" i="11" s="1"/>
  <c r="BE22" i="11" s="1"/>
  <c r="BE23" i="11" s="1"/>
  <c r="BE24" i="11" s="1"/>
  <c r="BE25" i="11" s="1"/>
  <c r="BE26" i="11" s="1"/>
  <c r="BE27" i="11" s="1"/>
  <c r="BE28" i="11" s="1"/>
  <c r="BE29" i="11" s="1"/>
  <c r="BE30" i="11" s="1"/>
  <c r="BE31" i="11" s="1"/>
  <c r="BE32" i="11" s="1"/>
  <c r="BE33" i="11" s="1"/>
  <c r="BE34" i="11" s="1"/>
  <c r="BE35" i="11" s="1"/>
  <c r="BE36" i="11" s="1"/>
  <c r="BE37" i="11" s="1"/>
  <c r="BE38" i="11" s="1"/>
  <c r="BE39" i="11" s="1"/>
  <c r="BE40" i="11" s="1"/>
  <c r="BE41" i="11" s="1"/>
  <c r="BE42" i="11" s="1"/>
  <c r="BE43" i="11" s="1"/>
  <c r="BE44" i="11" s="1"/>
  <c r="BE45" i="11" s="1"/>
  <c r="BE46" i="11" s="1"/>
  <c r="BE47" i="11" s="1"/>
  <c r="BE48" i="11" s="1"/>
  <c r="BE49" i="11" s="1"/>
  <c r="BE50" i="11" s="1"/>
  <c r="BE51" i="11" s="1"/>
  <c r="BE52" i="11" s="1"/>
  <c r="BE53" i="11" s="1"/>
  <c r="BE54" i="11" s="1"/>
  <c r="BE55" i="11" s="1"/>
  <c r="BE56" i="11" s="1"/>
  <c r="BE57" i="11" s="1"/>
  <c r="BE58" i="11" s="1"/>
  <c r="BE59" i="11" s="1"/>
  <c r="BE60" i="11" s="1"/>
  <c r="BE61" i="11" s="1"/>
  <c r="BE62" i="11" s="1"/>
  <c r="BE63" i="11" s="1"/>
  <c r="BE64" i="11" s="1"/>
  <c r="BE65" i="11" s="1"/>
  <c r="BE66" i="11" s="1"/>
  <c r="BE67" i="11" s="1"/>
  <c r="BE68" i="11" s="1"/>
  <c r="BE69" i="11" s="1"/>
  <c r="BE70" i="11" s="1"/>
  <c r="BE71" i="11" s="1"/>
  <c r="BE72" i="11" s="1"/>
  <c r="BE73" i="11" s="1"/>
  <c r="BE74" i="11" s="1"/>
  <c r="BE75" i="11" s="1"/>
  <c r="BE76" i="11" s="1"/>
  <c r="BE77" i="11" s="1"/>
  <c r="BE78" i="11" s="1"/>
  <c r="BE79" i="11" s="1"/>
  <c r="BE80" i="11" s="1"/>
  <c r="BE81" i="11" s="1"/>
  <c r="BE82" i="11" s="1"/>
  <c r="BE83" i="11" s="1"/>
  <c r="BE84" i="11" s="1"/>
  <c r="BE85" i="11" s="1"/>
  <c r="BE86" i="11" s="1"/>
  <c r="BE87" i="11" s="1"/>
  <c r="BE88" i="11" s="1"/>
  <c r="BE89" i="11" s="1"/>
  <c r="BE90" i="11" s="1"/>
  <c r="BE91" i="11" s="1"/>
  <c r="BE92" i="11" s="1"/>
  <c r="BE93" i="11" s="1"/>
  <c r="BE94" i="11" s="1"/>
  <c r="BE95" i="11" s="1"/>
  <c r="BE96" i="11" s="1"/>
  <c r="BE97" i="11" s="1"/>
  <c r="BE98" i="11" s="1"/>
  <c r="BE99" i="11" s="1"/>
  <c r="BE100" i="11" s="1"/>
  <c r="BE101" i="11" s="1"/>
  <c r="BE102" i="11" s="1"/>
  <c r="BE103" i="11" s="1"/>
  <c r="BE104" i="11" s="1"/>
  <c r="BE105" i="11" s="1"/>
  <c r="BE106" i="11" s="1"/>
  <c r="BE107" i="11" s="1"/>
  <c r="BE108" i="11" s="1"/>
  <c r="BE109" i="11" s="1"/>
  <c r="BE110" i="11" s="1"/>
  <c r="BE111" i="11" s="1"/>
  <c r="BE112" i="11" s="1"/>
  <c r="BE113" i="11" s="1"/>
  <c r="BE114" i="11" s="1"/>
  <c r="BE115" i="11" s="1"/>
  <c r="BE116" i="11" s="1"/>
  <c r="BE117" i="11" s="1"/>
  <c r="BE118" i="11" s="1"/>
  <c r="BE119" i="11" s="1"/>
  <c r="BE120" i="11" s="1"/>
  <c r="BE121" i="11" s="1"/>
  <c r="BE122" i="11" s="1"/>
  <c r="BE123" i="11" s="1"/>
  <c r="BE124" i="11" s="1"/>
  <c r="BE125" i="11" s="1"/>
  <c r="BE126" i="11" s="1"/>
  <c r="BE127" i="11" s="1"/>
  <c r="BE128" i="11" s="1"/>
  <c r="BE129" i="11" s="1"/>
  <c r="BE130" i="11" s="1"/>
  <c r="BE131" i="11" s="1"/>
  <c r="BE132" i="11" s="1"/>
  <c r="BE133" i="11" s="1"/>
  <c r="BE134" i="11" s="1"/>
  <c r="BE135" i="11" s="1"/>
  <c r="BE136" i="11" s="1"/>
  <c r="BE137" i="11" s="1"/>
  <c r="BE138" i="11" s="1"/>
  <c r="BE139" i="11" s="1"/>
  <c r="BE140" i="11" s="1"/>
  <c r="BE141" i="11" s="1"/>
  <c r="BE142" i="11" s="1"/>
  <c r="BE143" i="11" s="1"/>
  <c r="BE144" i="11" s="1"/>
  <c r="BE145" i="11" s="1"/>
  <c r="BE146" i="11" s="1"/>
  <c r="BE147" i="11" s="1"/>
  <c r="BE148" i="11" s="1"/>
  <c r="BE149" i="11" s="1"/>
  <c r="BE150" i="11" s="1"/>
  <c r="BE151" i="11" s="1"/>
  <c r="BE152" i="11" s="1"/>
  <c r="BE153" i="11" s="1"/>
  <c r="BE154" i="11" s="1"/>
  <c r="BE155" i="11" s="1"/>
  <c r="BE156" i="11" s="1"/>
  <c r="BE157" i="11" s="1"/>
  <c r="BE158" i="11" s="1"/>
  <c r="BE159" i="11" s="1"/>
  <c r="BE160" i="11" s="1"/>
  <c r="BE161" i="11" s="1"/>
  <c r="BE162" i="11" s="1"/>
  <c r="BE163" i="11" s="1"/>
  <c r="BE164" i="11" s="1"/>
  <c r="BE165" i="11" s="1"/>
  <c r="BE166" i="11" s="1"/>
  <c r="BE167" i="11" s="1"/>
  <c r="BE168" i="11" s="1"/>
  <c r="BE169" i="11" s="1"/>
  <c r="BE170" i="11" s="1"/>
  <c r="BE171" i="11" s="1"/>
  <c r="BE172" i="11" s="1"/>
  <c r="BE173" i="11" s="1"/>
  <c r="BE174" i="11" s="1"/>
  <c r="BE175" i="11" s="1"/>
  <c r="BE176" i="11" s="1"/>
  <c r="BE177" i="11" s="1"/>
  <c r="BE178" i="11" s="1"/>
  <c r="BE179" i="11" s="1"/>
  <c r="BE180" i="11" s="1"/>
  <c r="BE181" i="11" s="1"/>
  <c r="BE182" i="11" s="1"/>
  <c r="BE183" i="11" s="1"/>
  <c r="BE184" i="11" s="1"/>
  <c r="BE185" i="11" s="1"/>
  <c r="BE186" i="11" s="1"/>
  <c r="BE187" i="11" s="1"/>
  <c r="BE188" i="11" s="1"/>
  <c r="BE189" i="11" s="1"/>
  <c r="BE190" i="11" s="1"/>
  <c r="BE191" i="11" s="1"/>
  <c r="BE192" i="11" s="1"/>
  <c r="BE193" i="11" s="1"/>
  <c r="BE194" i="11" s="1"/>
  <c r="BE195" i="11" s="1"/>
  <c r="BE196" i="11" s="1"/>
  <c r="BE197" i="11" s="1"/>
  <c r="BE198" i="11" s="1"/>
  <c r="BE199" i="11" s="1"/>
  <c r="BE200" i="11" s="1"/>
  <c r="BE201" i="11" s="1"/>
  <c r="BE202" i="11" s="1"/>
  <c r="BE203" i="11" s="1"/>
  <c r="BE204" i="11" s="1"/>
  <c r="BE205" i="11" s="1"/>
  <c r="BE206" i="11" s="1"/>
  <c r="BE207" i="11" s="1"/>
  <c r="BE208" i="11" s="1"/>
  <c r="BE209" i="11" s="1"/>
  <c r="BE210" i="11" s="1"/>
  <c r="BE211" i="11" s="1"/>
  <c r="BE212" i="11" s="1"/>
  <c r="BE213" i="11" s="1"/>
  <c r="BE214" i="11" s="1"/>
  <c r="BE215" i="11" s="1"/>
  <c r="BE216" i="11" s="1"/>
  <c r="BE217" i="11" s="1"/>
  <c r="BE218" i="11" s="1"/>
  <c r="BE219" i="11" s="1"/>
  <c r="BE220" i="11" s="1"/>
  <c r="BE221" i="11" s="1"/>
  <c r="BE222" i="11" s="1"/>
  <c r="BE223" i="11" s="1"/>
  <c r="BE224" i="11" s="1"/>
  <c r="BE225" i="11" s="1"/>
  <c r="BE226" i="11" s="1"/>
  <c r="BE227" i="11" s="1"/>
  <c r="BE228" i="11" s="1"/>
  <c r="BE229" i="11" s="1"/>
  <c r="BE230" i="11" s="1"/>
  <c r="BE231" i="11" s="1"/>
  <c r="BE232" i="11" s="1"/>
  <c r="BE233" i="11" s="1"/>
  <c r="BE234" i="11" s="1"/>
  <c r="BE235" i="11" s="1"/>
  <c r="BE236" i="11" s="1"/>
  <c r="BE237" i="11" s="1"/>
  <c r="BE238" i="11" s="1"/>
  <c r="BE239" i="11" s="1"/>
  <c r="BE240" i="11" s="1"/>
  <c r="BE241" i="11" s="1"/>
  <c r="BE242" i="11" s="1"/>
  <c r="BE243" i="11" s="1"/>
  <c r="BE244" i="11" s="1"/>
  <c r="BE245" i="11" s="1"/>
  <c r="BE246" i="11" s="1"/>
  <c r="BE247" i="11" s="1"/>
  <c r="BE248" i="11" s="1"/>
  <c r="BE249" i="11" s="1"/>
  <c r="BE250" i="11" s="1"/>
  <c r="BE251" i="11" s="1"/>
  <c r="BE252" i="11" s="1"/>
  <c r="BE253" i="11" s="1"/>
  <c r="BE254" i="11" s="1"/>
  <c r="BE255" i="11" s="1"/>
  <c r="BE256" i="11" s="1"/>
  <c r="BE257" i="11" s="1"/>
  <c r="BE258" i="11" s="1"/>
  <c r="BE259" i="11" s="1"/>
  <c r="BE260" i="11" s="1"/>
  <c r="BE261" i="11" s="1"/>
  <c r="BE262" i="11" s="1"/>
  <c r="BE263" i="11" s="1"/>
  <c r="BE264" i="11" s="1"/>
  <c r="BE265" i="11" s="1"/>
  <c r="BE266" i="11" s="1"/>
  <c r="BE267" i="11" s="1"/>
  <c r="BE268" i="11" s="1"/>
  <c r="BE269" i="11" s="1"/>
  <c r="BE270" i="11" s="1"/>
  <c r="BE271" i="11" s="1"/>
  <c r="BE272" i="11" s="1"/>
  <c r="BE273" i="11" s="1"/>
  <c r="BE274" i="11" s="1"/>
  <c r="BE275" i="11" s="1"/>
  <c r="BE276" i="11" s="1"/>
  <c r="BE277" i="11" s="1"/>
  <c r="BE278" i="11" s="1"/>
  <c r="BE279" i="11" s="1"/>
  <c r="BE280" i="11" s="1"/>
  <c r="BE281" i="11" s="1"/>
  <c r="BE282" i="11" s="1"/>
  <c r="BE283" i="11" s="1"/>
  <c r="BE284" i="11" s="1"/>
  <c r="BE285" i="11" s="1"/>
  <c r="BE286" i="11" s="1"/>
  <c r="BE287" i="11" s="1"/>
  <c r="BE288" i="11" s="1"/>
  <c r="BE289" i="11" s="1"/>
  <c r="BE290" i="11" s="1"/>
  <c r="BE291" i="11" s="1"/>
  <c r="BE292" i="11" s="1"/>
  <c r="BE293" i="11" s="1"/>
  <c r="BE294" i="11" s="1"/>
  <c r="BE295" i="11" s="1"/>
  <c r="BE296" i="11" s="1"/>
  <c r="BE297" i="11" s="1"/>
  <c r="BE298" i="11" s="1"/>
  <c r="BE299" i="11" s="1"/>
  <c r="BE300" i="11" s="1"/>
  <c r="BE301" i="11" s="1"/>
  <c r="BE302" i="11" s="1"/>
  <c r="BE303" i="11" s="1"/>
  <c r="BE304" i="11" s="1"/>
  <c r="BE305" i="11" s="1"/>
  <c r="BE306" i="11" s="1"/>
  <c r="BE307" i="11" s="1"/>
  <c r="BE308" i="11" s="1"/>
  <c r="BE309" i="11" s="1"/>
  <c r="BE310" i="11" s="1"/>
  <c r="BE311" i="11" s="1"/>
  <c r="BE312" i="11" s="1"/>
  <c r="BE313" i="11" s="1"/>
  <c r="BE314" i="11" s="1"/>
  <c r="BE315" i="11" s="1"/>
  <c r="BE316" i="11" s="1"/>
  <c r="BE317" i="11" s="1"/>
  <c r="BE318" i="11" s="1"/>
  <c r="BE319" i="11" s="1"/>
  <c r="BE320" i="11" s="1"/>
  <c r="BE321" i="11" s="1"/>
  <c r="BE322" i="11" s="1"/>
  <c r="BE323" i="11" s="1"/>
  <c r="BE324" i="11" s="1"/>
  <c r="BE325" i="11" s="1"/>
  <c r="BE326" i="11" s="1"/>
  <c r="BE327" i="11" s="1"/>
  <c r="BE328" i="11" s="1"/>
  <c r="BE329" i="11" s="1"/>
  <c r="BE330" i="11" s="1"/>
  <c r="BE331" i="11" s="1"/>
  <c r="BE332" i="11" s="1"/>
  <c r="BE333" i="11" s="1"/>
  <c r="BE334" i="11" s="1"/>
  <c r="BE335" i="11" s="1"/>
  <c r="BE336" i="11" s="1"/>
  <c r="BE337" i="11" s="1"/>
  <c r="BE338" i="11" s="1"/>
  <c r="BE339" i="11" s="1"/>
  <c r="BE340" i="11" s="1"/>
  <c r="BE341" i="11" s="1"/>
  <c r="BE342" i="11" s="1"/>
  <c r="BE343" i="11" s="1"/>
  <c r="BE344" i="11" s="1"/>
  <c r="BE345" i="11" s="1"/>
  <c r="BE346" i="11" s="1"/>
  <c r="BE347" i="11" s="1"/>
  <c r="BE348" i="11" s="1"/>
  <c r="BE349" i="11" s="1"/>
  <c r="BE350" i="11" s="1"/>
  <c r="BE351" i="11" s="1"/>
  <c r="BE352" i="11" s="1"/>
  <c r="BE353" i="11" s="1"/>
  <c r="BE354" i="11" s="1"/>
  <c r="BE355" i="11" s="1"/>
  <c r="BE356" i="11" s="1"/>
  <c r="BE357" i="11" s="1"/>
  <c r="BE358" i="11" s="1"/>
  <c r="BE359" i="11" s="1"/>
  <c r="BE360" i="11" s="1"/>
  <c r="BE361" i="11" s="1"/>
  <c r="BE362" i="11" s="1"/>
  <c r="BE363" i="11" s="1"/>
  <c r="BE364" i="11" s="1"/>
  <c r="BE365" i="11" s="1"/>
  <c r="BE366" i="11" s="1"/>
  <c r="BE367" i="11" s="1"/>
  <c r="BE368" i="11" s="1"/>
  <c r="BE369" i="11" s="1"/>
  <c r="BE370" i="11" s="1"/>
  <c r="BE371" i="11" s="1"/>
  <c r="BE372" i="11" s="1"/>
  <c r="BE373" i="11" s="1"/>
  <c r="BE374" i="11" s="1"/>
  <c r="BE375" i="11" s="1"/>
  <c r="BE376" i="11" s="1"/>
  <c r="BE377" i="11" s="1"/>
  <c r="BE378" i="11" s="1"/>
  <c r="BE379" i="11" s="1"/>
  <c r="BE380" i="11" s="1"/>
  <c r="BE381" i="11" s="1"/>
  <c r="BE382" i="11" s="1"/>
  <c r="BE383" i="11" s="1"/>
  <c r="BE384" i="11" s="1"/>
  <c r="BE385" i="11" s="1"/>
  <c r="BE386" i="11" s="1"/>
  <c r="BE387" i="11" s="1"/>
  <c r="BE388" i="11" s="1"/>
  <c r="BE389" i="11" s="1"/>
  <c r="BE390" i="11" s="1"/>
  <c r="BE391" i="11" s="1"/>
  <c r="BE392" i="11" s="1"/>
  <c r="BE393" i="11" s="1"/>
  <c r="BE394" i="11" s="1"/>
  <c r="BE395" i="11" s="1"/>
  <c r="BE396" i="11" s="1"/>
  <c r="BE397" i="11" s="1"/>
  <c r="BE398" i="11" s="1"/>
  <c r="BE399" i="11" s="1"/>
  <c r="BE400" i="11" s="1"/>
  <c r="BE401" i="11" s="1"/>
  <c r="BE402" i="11" s="1"/>
  <c r="BE403" i="11" s="1"/>
  <c r="BE404" i="11" s="1"/>
  <c r="BE405" i="11" s="1"/>
  <c r="BE406" i="11" s="1"/>
  <c r="BE407" i="11" s="1"/>
  <c r="BE408" i="11" s="1"/>
  <c r="BE409" i="11" s="1"/>
  <c r="BE410" i="11" s="1"/>
  <c r="BE411" i="11" s="1"/>
  <c r="BE412" i="11" s="1"/>
  <c r="BE413" i="11" s="1"/>
  <c r="BE414" i="11" s="1"/>
  <c r="BE415" i="11" s="1"/>
  <c r="BE416" i="11" s="1"/>
  <c r="BE417" i="11" s="1"/>
  <c r="BE418" i="11" s="1"/>
  <c r="BE419" i="11" s="1"/>
  <c r="BE420" i="11" s="1"/>
  <c r="BE421" i="11" s="1"/>
  <c r="BE422" i="11" s="1"/>
  <c r="BE423" i="11" s="1"/>
  <c r="BE424" i="11" s="1"/>
  <c r="BE425" i="11" s="1"/>
  <c r="BE426" i="11" s="1"/>
  <c r="BE427" i="11" s="1"/>
  <c r="BE428" i="11" s="1"/>
  <c r="BE429" i="11" s="1"/>
  <c r="BE430" i="11" s="1"/>
  <c r="BE431" i="11" s="1"/>
  <c r="BE432" i="11" s="1"/>
  <c r="BE433" i="11" s="1"/>
  <c r="BE434" i="11" s="1"/>
  <c r="BE435" i="11" s="1"/>
  <c r="BE436" i="11" s="1"/>
  <c r="BE437" i="11" s="1"/>
  <c r="BE438" i="11" s="1"/>
  <c r="BE439" i="11" s="1"/>
  <c r="BE440" i="11" s="1"/>
  <c r="BE441" i="11" s="1"/>
  <c r="BE442" i="11" s="1"/>
  <c r="BE443" i="11" s="1"/>
  <c r="BE444" i="11" s="1"/>
  <c r="BE445" i="11" s="1"/>
  <c r="BE446" i="11" s="1"/>
  <c r="BE447" i="11" s="1"/>
  <c r="BE448" i="11" s="1"/>
  <c r="BE449" i="11" s="1"/>
  <c r="BE450" i="11" s="1"/>
  <c r="BE451" i="11" s="1"/>
  <c r="BE452" i="11" s="1"/>
  <c r="BE453" i="11" s="1"/>
  <c r="BE454" i="11" s="1"/>
  <c r="BE455" i="11" s="1"/>
  <c r="BE456" i="11" s="1"/>
  <c r="BE457" i="11" s="1"/>
  <c r="BE458" i="11" s="1"/>
  <c r="BE459" i="11" s="1"/>
  <c r="BE460" i="11" s="1"/>
  <c r="BE461" i="11" s="1"/>
  <c r="BE462" i="11" s="1"/>
  <c r="BE463" i="11" s="1"/>
  <c r="BE464" i="11" s="1"/>
  <c r="BE465" i="11" s="1"/>
  <c r="BE466" i="11" s="1"/>
  <c r="BE467" i="11" s="1"/>
  <c r="BE468" i="11" s="1"/>
  <c r="BE469" i="11" s="1"/>
  <c r="BE470" i="11" s="1"/>
  <c r="BE471" i="11" s="1"/>
  <c r="BE472" i="11" s="1"/>
  <c r="BE473" i="11" s="1"/>
  <c r="BE474" i="11" s="1"/>
  <c r="BE475" i="11" s="1"/>
  <c r="BE476" i="11" s="1"/>
  <c r="BE477" i="11" s="1"/>
  <c r="BE478" i="11" s="1"/>
  <c r="BE479" i="11" s="1"/>
  <c r="BE480" i="11" s="1"/>
  <c r="BE481" i="11" s="1"/>
  <c r="BE482" i="11" s="1"/>
  <c r="BE483" i="11" s="1"/>
  <c r="BE484" i="11" s="1"/>
  <c r="BE485" i="11" s="1"/>
  <c r="BE486" i="11" s="1"/>
  <c r="BE487" i="11" s="1"/>
  <c r="BE488" i="11" s="1"/>
  <c r="BE489" i="11" s="1"/>
  <c r="BE490" i="11" s="1"/>
  <c r="BE491" i="11" s="1"/>
  <c r="BE492" i="11" s="1"/>
  <c r="BE493" i="11" s="1"/>
  <c r="BE494" i="11" s="1"/>
  <c r="BE495" i="11" s="1"/>
  <c r="BE496" i="11" s="1"/>
  <c r="BE497" i="11" s="1"/>
  <c r="BE498" i="11" s="1"/>
  <c r="BE499" i="11" s="1"/>
  <c r="BE500" i="11" s="1"/>
  <c r="BE501" i="11" s="1"/>
  <c r="BE502" i="11" s="1"/>
  <c r="BE503" i="11" s="1"/>
  <c r="BE504" i="11" s="1"/>
  <c r="BE505" i="11" s="1"/>
  <c r="BE506" i="11" s="1"/>
  <c r="BE507" i="11" s="1"/>
  <c r="BE508" i="11" s="1"/>
  <c r="BE509" i="11" s="1"/>
  <c r="BE510" i="11" s="1"/>
  <c r="BE511" i="11" s="1"/>
  <c r="BE512" i="11" s="1"/>
  <c r="BE513" i="11" s="1"/>
  <c r="BE514" i="11" s="1"/>
  <c r="BE515" i="11" s="1"/>
  <c r="BE516" i="11" s="1"/>
  <c r="BE517" i="11" s="1"/>
  <c r="BE518" i="11" s="1"/>
  <c r="BE519" i="11" s="1"/>
  <c r="BE520" i="11" s="1"/>
  <c r="BE521" i="11" s="1"/>
  <c r="BE522" i="11" s="1"/>
  <c r="BE523" i="11" s="1"/>
  <c r="BE524" i="11" s="1"/>
  <c r="BE525" i="11" s="1"/>
  <c r="BE526" i="11" s="1"/>
  <c r="BE527" i="11" s="1"/>
  <c r="BE528" i="11" s="1"/>
  <c r="BE529" i="11" s="1"/>
  <c r="BE530" i="11" s="1"/>
  <c r="BE531" i="11" s="1"/>
  <c r="BE532" i="11" s="1"/>
  <c r="BE533" i="11" s="1"/>
  <c r="BE534" i="11" s="1"/>
  <c r="BE535" i="11" s="1"/>
  <c r="BE536" i="11" s="1"/>
  <c r="BE537" i="11" s="1"/>
  <c r="BE538" i="11" s="1"/>
  <c r="BE539" i="11" s="1"/>
  <c r="BE540" i="11" s="1"/>
  <c r="BE541" i="11" s="1"/>
  <c r="BE542" i="11" s="1"/>
  <c r="BE543" i="11" s="1"/>
  <c r="BE544" i="11" s="1"/>
  <c r="BE545" i="11" s="1"/>
  <c r="BE546" i="11" s="1"/>
  <c r="BE547" i="11" s="1"/>
  <c r="BE548" i="11" s="1"/>
  <c r="BE549" i="11" s="1"/>
  <c r="BE550" i="11" s="1"/>
  <c r="BE551" i="11" s="1"/>
  <c r="BE552" i="11" s="1"/>
  <c r="BE553" i="11" s="1"/>
  <c r="BE554" i="11" s="1"/>
  <c r="BE555" i="11" s="1"/>
  <c r="BE556" i="11" s="1"/>
  <c r="BE557" i="11" s="1"/>
  <c r="BE558" i="11" s="1"/>
  <c r="BE559" i="11" s="1"/>
  <c r="BE560" i="11" s="1"/>
  <c r="BE561" i="11" s="1"/>
  <c r="BE562" i="11" s="1"/>
  <c r="BE563" i="11" s="1"/>
  <c r="BE564" i="11" s="1"/>
  <c r="BE565" i="11" s="1"/>
  <c r="BE566" i="11" s="1"/>
  <c r="BE567" i="11" s="1"/>
  <c r="BE568" i="11" s="1"/>
  <c r="BE569" i="11" s="1"/>
  <c r="BE570" i="11" s="1"/>
  <c r="BE571" i="11" s="1"/>
  <c r="BE572" i="11" s="1"/>
  <c r="BE573" i="11" s="1"/>
  <c r="BE574" i="11" s="1"/>
  <c r="BE575" i="11" s="1"/>
  <c r="BE576" i="11" s="1"/>
  <c r="BE577" i="11" s="1"/>
  <c r="BE578" i="11" s="1"/>
  <c r="BE579" i="11" s="1"/>
  <c r="BE580" i="11" s="1"/>
  <c r="BE581" i="11" s="1"/>
  <c r="BE582" i="11" s="1"/>
  <c r="BE583" i="11" s="1"/>
  <c r="BE584" i="11" s="1"/>
  <c r="BE585" i="11" s="1"/>
  <c r="BE586" i="11" s="1"/>
  <c r="BE587" i="11" s="1"/>
  <c r="BE588" i="11" s="1"/>
  <c r="BA3" i="11"/>
  <c r="BA4" i="11" s="1"/>
  <c r="BA5" i="11" s="1"/>
  <c r="BA6" i="11" s="1"/>
  <c r="BA7" i="11" s="1"/>
  <c r="BA8" i="11" s="1"/>
  <c r="BA9" i="11" s="1"/>
  <c r="BA10" i="11" s="1"/>
  <c r="BA11" i="11" s="1"/>
  <c r="BA12" i="11" s="1"/>
  <c r="BA13" i="11" s="1"/>
  <c r="BA14" i="11" s="1"/>
  <c r="BA15" i="11" s="1"/>
  <c r="BA16" i="11" s="1"/>
  <c r="BA17" i="11" s="1"/>
  <c r="BA18" i="11" s="1"/>
  <c r="BA19" i="11" s="1"/>
  <c r="BA20" i="11" s="1"/>
  <c r="BA21" i="11" s="1"/>
  <c r="BA22" i="11" s="1"/>
  <c r="BA23" i="11" s="1"/>
  <c r="BA24" i="11" s="1"/>
  <c r="BA25" i="11" s="1"/>
  <c r="BA26" i="11" s="1"/>
  <c r="BA27" i="11" s="1"/>
  <c r="BA28" i="11" s="1"/>
  <c r="BA29" i="11" s="1"/>
  <c r="BA30" i="11" s="1"/>
  <c r="BA31" i="11" s="1"/>
  <c r="BA32" i="11" s="1"/>
  <c r="BA33" i="11" s="1"/>
  <c r="BA34" i="11" s="1"/>
  <c r="BA35" i="11" s="1"/>
  <c r="BA36" i="11" s="1"/>
  <c r="BA37" i="11" s="1"/>
  <c r="BA38" i="11" s="1"/>
  <c r="BA39" i="11" s="1"/>
  <c r="BA40" i="11" s="1"/>
  <c r="BA41" i="11" s="1"/>
  <c r="BA42" i="11" s="1"/>
  <c r="BA43" i="11" s="1"/>
  <c r="BA44" i="11" s="1"/>
  <c r="BA45" i="11" s="1"/>
  <c r="BA46" i="11" s="1"/>
  <c r="BA47" i="11" s="1"/>
  <c r="BA48" i="11" s="1"/>
  <c r="BA49" i="11" s="1"/>
  <c r="BA50" i="11" s="1"/>
  <c r="BA51" i="11" s="1"/>
  <c r="BA52" i="11" s="1"/>
  <c r="BA53" i="11" s="1"/>
  <c r="BA54" i="11" s="1"/>
  <c r="BA55" i="11" s="1"/>
  <c r="BA56" i="11" s="1"/>
  <c r="BA57" i="11" s="1"/>
  <c r="BA58" i="11" s="1"/>
  <c r="BA59" i="11" s="1"/>
  <c r="BA60" i="11" s="1"/>
  <c r="BA61" i="11" s="1"/>
  <c r="BA62" i="11" s="1"/>
  <c r="BA63" i="11" s="1"/>
  <c r="BA64" i="11" s="1"/>
  <c r="BA65" i="11" s="1"/>
  <c r="BA66" i="11" s="1"/>
  <c r="BA67" i="11" s="1"/>
  <c r="BA68" i="11" s="1"/>
  <c r="BA69" i="11" s="1"/>
  <c r="BA70" i="11" s="1"/>
  <c r="BA71" i="11" s="1"/>
  <c r="BA72" i="11" s="1"/>
  <c r="BA73" i="11" s="1"/>
  <c r="BA74" i="11" s="1"/>
  <c r="BA75" i="11" s="1"/>
  <c r="BA76" i="11" s="1"/>
  <c r="BA77" i="11" s="1"/>
  <c r="BA78" i="11" s="1"/>
  <c r="BA79" i="11" s="1"/>
  <c r="BA80" i="11" s="1"/>
  <c r="BA81" i="11" s="1"/>
  <c r="BA82" i="11" s="1"/>
  <c r="BA83" i="11" s="1"/>
  <c r="BA84" i="11" s="1"/>
  <c r="BA85" i="11" s="1"/>
  <c r="BA86" i="11" s="1"/>
  <c r="BA87" i="11" s="1"/>
  <c r="BA88" i="11" s="1"/>
  <c r="BA89" i="11" s="1"/>
  <c r="BA90" i="11" s="1"/>
  <c r="BA91" i="11" s="1"/>
  <c r="BA92" i="11" s="1"/>
  <c r="BA93" i="11" s="1"/>
  <c r="BA94" i="11" s="1"/>
  <c r="BA95" i="11" s="1"/>
  <c r="BA96" i="11" s="1"/>
  <c r="BA97" i="11" s="1"/>
  <c r="BA98" i="11" s="1"/>
  <c r="BA99" i="11" s="1"/>
  <c r="BA100" i="11" s="1"/>
  <c r="BA101" i="11" s="1"/>
  <c r="BA102" i="11" s="1"/>
  <c r="BA103" i="11" s="1"/>
  <c r="BA104" i="11" s="1"/>
  <c r="BA105" i="11" s="1"/>
  <c r="BA106" i="11" s="1"/>
  <c r="BA107" i="11" s="1"/>
  <c r="BA108" i="11" s="1"/>
  <c r="BA109" i="11" s="1"/>
  <c r="BA110" i="11" s="1"/>
  <c r="BA111" i="11" s="1"/>
  <c r="BA112" i="11" s="1"/>
  <c r="BA113" i="11" s="1"/>
  <c r="BA114" i="11" s="1"/>
  <c r="BA115" i="11" s="1"/>
  <c r="BA116" i="11" s="1"/>
  <c r="BA117" i="11" s="1"/>
  <c r="BA118" i="11" s="1"/>
  <c r="BA119" i="11" s="1"/>
  <c r="BA120" i="11" s="1"/>
  <c r="BA121" i="11" s="1"/>
  <c r="BA122" i="11" s="1"/>
  <c r="BA123" i="11" s="1"/>
  <c r="BA124" i="11" s="1"/>
  <c r="BA125" i="11" s="1"/>
  <c r="BA126" i="11" s="1"/>
  <c r="BA127" i="11" s="1"/>
  <c r="BA128" i="11" s="1"/>
  <c r="BA129" i="11" s="1"/>
  <c r="BA130" i="11" s="1"/>
  <c r="BA131" i="11" s="1"/>
  <c r="BA132" i="11" s="1"/>
  <c r="BA133" i="11" s="1"/>
  <c r="BA134" i="11" s="1"/>
  <c r="BA135" i="11" s="1"/>
  <c r="BA136" i="11" s="1"/>
  <c r="BA137" i="11" s="1"/>
  <c r="BA138" i="11" s="1"/>
  <c r="BA139" i="11" s="1"/>
  <c r="BA140" i="11" s="1"/>
  <c r="BA141" i="11" s="1"/>
  <c r="BA142" i="11" s="1"/>
  <c r="BA143" i="11" s="1"/>
  <c r="BA144" i="11" s="1"/>
  <c r="BA145" i="11" s="1"/>
  <c r="BA146" i="11" s="1"/>
  <c r="BA147" i="11" s="1"/>
  <c r="BA148" i="11" s="1"/>
  <c r="BA149" i="11" s="1"/>
  <c r="BA150" i="11" s="1"/>
  <c r="BA151" i="11" s="1"/>
  <c r="BA152" i="11" s="1"/>
  <c r="BA153" i="11" s="1"/>
  <c r="BA154" i="11" s="1"/>
  <c r="BA155" i="11" s="1"/>
  <c r="BA156" i="11" s="1"/>
  <c r="BA157" i="11" s="1"/>
  <c r="BA158" i="11" s="1"/>
  <c r="BA159" i="11" s="1"/>
  <c r="BA160" i="11" s="1"/>
  <c r="BA161" i="11" s="1"/>
  <c r="BA162" i="11" s="1"/>
  <c r="BA163" i="11" s="1"/>
  <c r="BA164" i="11" s="1"/>
  <c r="BA165" i="11" s="1"/>
  <c r="BA166" i="11" s="1"/>
  <c r="BA167" i="11" s="1"/>
  <c r="BA168" i="11" s="1"/>
  <c r="BA169" i="11" s="1"/>
  <c r="BA170" i="11" s="1"/>
  <c r="BA171" i="11" s="1"/>
  <c r="BA172" i="11" s="1"/>
  <c r="BA173" i="11" s="1"/>
  <c r="BA174" i="11" s="1"/>
  <c r="BA175" i="11" s="1"/>
  <c r="BA176" i="11" s="1"/>
  <c r="BA177" i="11" s="1"/>
  <c r="BA178" i="11" s="1"/>
  <c r="BA179" i="11" s="1"/>
  <c r="BA180" i="11" s="1"/>
  <c r="BA181" i="11" s="1"/>
  <c r="BA182" i="11" s="1"/>
  <c r="BA183" i="11" s="1"/>
  <c r="BA184" i="11" s="1"/>
  <c r="BA185" i="11" s="1"/>
  <c r="BA186" i="11" s="1"/>
  <c r="BA187" i="11" s="1"/>
  <c r="BA188" i="11" s="1"/>
  <c r="BA189" i="11" s="1"/>
  <c r="BA190" i="11" s="1"/>
  <c r="BA191" i="11" s="1"/>
  <c r="BA192" i="11" s="1"/>
  <c r="BA193" i="11" s="1"/>
  <c r="BA194" i="11" s="1"/>
  <c r="BA195" i="11" s="1"/>
  <c r="BA196" i="11" s="1"/>
  <c r="BA197" i="11" s="1"/>
  <c r="BA198" i="11" s="1"/>
  <c r="BA199" i="11" s="1"/>
  <c r="BA200" i="11" s="1"/>
  <c r="BA201" i="11" s="1"/>
  <c r="BA202" i="11" s="1"/>
  <c r="BA203" i="11" s="1"/>
  <c r="BA204" i="11" s="1"/>
  <c r="BA205" i="11" s="1"/>
  <c r="BA206" i="11" s="1"/>
  <c r="BA207" i="11" s="1"/>
  <c r="BA208" i="11" s="1"/>
  <c r="BA209" i="11" s="1"/>
  <c r="BA210" i="11" s="1"/>
  <c r="BA211" i="11" s="1"/>
  <c r="BA212" i="11" s="1"/>
  <c r="BA213" i="11" s="1"/>
  <c r="BA214" i="11" s="1"/>
  <c r="BA215" i="11" s="1"/>
  <c r="BA216" i="11" s="1"/>
  <c r="BA217" i="11" s="1"/>
  <c r="BA218" i="11" s="1"/>
  <c r="BA219" i="11" s="1"/>
  <c r="BA220" i="11" s="1"/>
  <c r="BA221" i="11" s="1"/>
  <c r="BA222" i="11" s="1"/>
  <c r="BA223" i="11" s="1"/>
  <c r="BA224" i="11" s="1"/>
  <c r="BA225" i="11" s="1"/>
  <c r="BA226" i="11" s="1"/>
  <c r="BA227" i="11" s="1"/>
  <c r="BA228" i="11" s="1"/>
  <c r="BA229" i="11" s="1"/>
  <c r="BA230" i="11" s="1"/>
  <c r="BA231" i="11" s="1"/>
  <c r="BA232" i="11" s="1"/>
  <c r="BA233" i="11" s="1"/>
  <c r="BA234" i="11" s="1"/>
  <c r="BA235" i="11" s="1"/>
  <c r="BA236" i="11" s="1"/>
  <c r="BA237" i="11" s="1"/>
  <c r="BA238" i="11" s="1"/>
  <c r="BA239" i="11" s="1"/>
  <c r="BA240" i="11" s="1"/>
  <c r="BA241" i="11" s="1"/>
  <c r="BA242" i="11" s="1"/>
  <c r="BA243" i="11" s="1"/>
  <c r="BA244" i="11" s="1"/>
  <c r="BA245" i="11" s="1"/>
  <c r="BA246" i="11" s="1"/>
  <c r="BA247" i="11" s="1"/>
  <c r="BA248" i="11" s="1"/>
  <c r="BA249" i="11" s="1"/>
  <c r="BA250" i="11" s="1"/>
  <c r="BA251" i="11" s="1"/>
  <c r="BA252" i="11" s="1"/>
  <c r="BA253" i="11" s="1"/>
  <c r="BA254" i="11" s="1"/>
  <c r="BA255" i="11" s="1"/>
  <c r="BA256" i="11" s="1"/>
  <c r="BA257" i="11" s="1"/>
  <c r="BA258" i="11" s="1"/>
  <c r="BA259" i="11" s="1"/>
  <c r="BA260" i="11" s="1"/>
  <c r="BA261" i="11" s="1"/>
  <c r="BA262" i="11" s="1"/>
  <c r="BA263" i="11" s="1"/>
  <c r="BA264" i="11" s="1"/>
  <c r="BA265" i="11" s="1"/>
  <c r="BA266" i="11" s="1"/>
  <c r="BA267" i="11" s="1"/>
  <c r="BA268" i="11" s="1"/>
  <c r="BA269" i="11" s="1"/>
  <c r="BA270" i="11" s="1"/>
  <c r="BA271" i="11" s="1"/>
  <c r="BA272" i="11" s="1"/>
  <c r="BA273" i="11" s="1"/>
  <c r="BA274" i="11" s="1"/>
  <c r="BA275" i="11" s="1"/>
  <c r="BA276" i="11" s="1"/>
  <c r="BA277" i="11" s="1"/>
  <c r="BA278" i="11" s="1"/>
  <c r="BA279" i="11" s="1"/>
  <c r="BA280" i="11" s="1"/>
  <c r="BA281" i="11" s="1"/>
  <c r="BA282" i="11" s="1"/>
  <c r="BA283" i="11" s="1"/>
  <c r="BA284" i="11" s="1"/>
  <c r="BA285" i="11" s="1"/>
  <c r="BA286" i="11" s="1"/>
  <c r="BA287" i="11" s="1"/>
  <c r="BA288" i="11" s="1"/>
  <c r="BA289" i="11" s="1"/>
  <c r="BA290" i="11" s="1"/>
  <c r="BA291" i="11" s="1"/>
  <c r="BA292" i="11" s="1"/>
  <c r="BA293" i="11" s="1"/>
  <c r="BA294" i="11" s="1"/>
  <c r="BA295" i="11" s="1"/>
  <c r="BA296" i="11" s="1"/>
  <c r="BA297" i="11" s="1"/>
  <c r="BA298" i="11" s="1"/>
  <c r="BA299" i="11" s="1"/>
  <c r="BA300" i="11" s="1"/>
  <c r="BA301" i="11" s="1"/>
  <c r="BA302" i="11" s="1"/>
  <c r="BA303" i="11" s="1"/>
  <c r="BA304" i="11" s="1"/>
  <c r="BA305" i="11" s="1"/>
  <c r="BA306" i="11" s="1"/>
  <c r="BA307" i="11" s="1"/>
  <c r="BA308" i="11" s="1"/>
  <c r="BA309" i="11" s="1"/>
  <c r="BA310" i="11" s="1"/>
  <c r="BA311" i="11" s="1"/>
  <c r="BA312" i="11" s="1"/>
  <c r="BA313" i="11" s="1"/>
  <c r="BA314" i="11" s="1"/>
  <c r="BA315" i="11" s="1"/>
  <c r="BA316" i="11" s="1"/>
  <c r="BA317" i="11" s="1"/>
  <c r="BA318" i="11" s="1"/>
  <c r="BA319" i="11" s="1"/>
  <c r="BA320" i="11" s="1"/>
  <c r="BA321" i="11" s="1"/>
  <c r="BA322" i="11" s="1"/>
  <c r="BA323" i="11" s="1"/>
  <c r="BA324" i="11" s="1"/>
  <c r="BA325" i="11" s="1"/>
  <c r="BA326" i="11" s="1"/>
  <c r="BA327" i="11" s="1"/>
  <c r="BA328" i="11" s="1"/>
  <c r="BA329" i="11" s="1"/>
  <c r="BA330" i="11" s="1"/>
  <c r="BA331" i="11" s="1"/>
  <c r="BA332" i="11" s="1"/>
  <c r="BA333" i="11" s="1"/>
  <c r="BA334" i="11" s="1"/>
  <c r="BA335" i="11" s="1"/>
  <c r="BA336" i="11" s="1"/>
  <c r="BA337" i="11" s="1"/>
  <c r="BA338" i="11" s="1"/>
  <c r="BA339" i="11" s="1"/>
  <c r="BA340" i="11" s="1"/>
  <c r="BA341" i="11" s="1"/>
  <c r="BA342" i="11" s="1"/>
  <c r="BA343" i="11" s="1"/>
  <c r="BA344" i="11" s="1"/>
  <c r="BA345" i="11" s="1"/>
  <c r="BA346" i="11" s="1"/>
  <c r="BA347" i="11" s="1"/>
  <c r="BA348" i="11" s="1"/>
  <c r="BA349" i="11" s="1"/>
  <c r="BA350" i="11" s="1"/>
  <c r="BA351" i="11" s="1"/>
  <c r="BA352" i="11" s="1"/>
  <c r="BA353" i="11" s="1"/>
  <c r="BA354" i="11" s="1"/>
  <c r="BA355" i="11" s="1"/>
  <c r="BA356" i="11" s="1"/>
  <c r="BA357" i="11" s="1"/>
  <c r="BA358" i="11" s="1"/>
  <c r="BA359" i="11" s="1"/>
  <c r="BA360" i="11" s="1"/>
  <c r="BA361" i="11" s="1"/>
  <c r="BA362" i="11" s="1"/>
  <c r="BA363" i="11" s="1"/>
  <c r="BA364" i="11" s="1"/>
  <c r="BA365" i="11" s="1"/>
  <c r="BA366" i="11" s="1"/>
  <c r="BA367" i="11" s="1"/>
  <c r="BA368" i="11" s="1"/>
  <c r="BA369" i="11" s="1"/>
  <c r="BA370" i="11" s="1"/>
  <c r="BA371" i="11" s="1"/>
  <c r="BA372" i="11" s="1"/>
  <c r="BA373" i="11" s="1"/>
  <c r="BA374" i="11" s="1"/>
  <c r="BA375" i="11" s="1"/>
  <c r="BA376" i="11" s="1"/>
  <c r="BA377" i="11" s="1"/>
  <c r="BA378" i="11" s="1"/>
  <c r="BA379" i="11" s="1"/>
  <c r="BA380" i="11" s="1"/>
  <c r="BA381" i="11" s="1"/>
  <c r="BA382" i="11" s="1"/>
  <c r="BA383" i="11" s="1"/>
  <c r="BA384" i="11" s="1"/>
  <c r="BA385" i="11" s="1"/>
  <c r="BA386" i="11" s="1"/>
  <c r="BA387" i="11" s="1"/>
  <c r="BA388" i="11" s="1"/>
  <c r="BA389" i="11" s="1"/>
  <c r="BA390" i="11" s="1"/>
  <c r="BA391" i="11" s="1"/>
  <c r="BA392" i="11" s="1"/>
  <c r="BA393" i="11" s="1"/>
  <c r="BA394" i="11" s="1"/>
  <c r="BA395" i="11" s="1"/>
  <c r="BA396" i="11" s="1"/>
  <c r="BA397" i="11" s="1"/>
  <c r="BA398" i="11" s="1"/>
  <c r="BA399" i="11" s="1"/>
  <c r="BA400" i="11" s="1"/>
  <c r="BA401" i="11" s="1"/>
  <c r="BA402" i="11" s="1"/>
  <c r="BA403" i="11" s="1"/>
  <c r="BA404" i="11" s="1"/>
  <c r="BA405" i="11" s="1"/>
  <c r="BA406" i="11" s="1"/>
  <c r="BA407" i="11" s="1"/>
  <c r="BA408" i="11" s="1"/>
  <c r="BA409" i="11" s="1"/>
  <c r="BA410" i="11" s="1"/>
  <c r="BA411" i="11" s="1"/>
  <c r="BA412" i="11" s="1"/>
  <c r="BA413" i="11" s="1"/>
  <c r="BA414" i="11" s="1"/>
  <c r="BA415" i="11" s="1"/>
  <c r="BA416" i="11" s="1"/>
  <c r="BA417" i="11" s="1"/>
  <c r="BA418" i="11" s="1"/>
  <c r="BA419" i="11" s="1"/>
  <c r="BA420" i="11" s="1"/>
  <c r="BA421" i="11" s="1"/>
  <c r="BA422" i="11" s="1"/>
  <c r="BA423" i="11" s="1"/>
  <c r="BA424" i="11" s="1"/>
  <c r="BA425" i="11" s="1"/>
  <c r="BA426" i="11" s="1"/>
  <c r="BA427" i="11" s="1"/>
  <c r="BA428" i="11" s="1"/>
  <c r="BA429" i="11" s="1"/>
  <c r="BA430" i="11" s="1"/>
  <c r="BA431" i="11" s="1"/>
  <c r="BA432" i="11" s="1"/>
  <c r="BA433" i="11" s="1"/>
  <c r="BA434" i="11" s="1"/>
  <c r="BA435" i="11" s="1"/>
  <c r="BA436" i="11" s="1"/>
  <c r="BA437" i="11" s="1"/>
  <c r="BA438" i="11" s="1"/>
  <c r="BA439" i="11" s="1"/>
  <c r="BA440" i="11" s="1"/>
  <c r="BA441" i="11" s="1"/>
  <c r="BA442" i="11" s="1"/>
  <c r="BA443" i="11" s="1"/>
  <c r="BA444" i="11" s="1"/>
  <c r="BA445" i="11" s="1"/>
  <c r="BA446" i="11" s="1"/>
  <c r="BA447" i="11" s="1"/>
  <c r="BA448" i="11" s="1"/>
  <c r="BA449" i="11" s="1"/>
  <c r="BA450" i="11" s="1"/>
  <c r="BA451" i="11" s="1"/>
  <c r="BA452" i="11" s="1"/>
  <c r="BA453" i="11" s="1"/>
  <c r="BA454" i="11" s="1"/>
  <c r="BA455" i="11" s="1"/>
  <c r="BA456" i="11" s="1"/>
  <c r="BA457" i="11" s="1"/>
  <c r="BA458" i="11" s="1"/>
  <c r="BA459" i="11" s="1"/>
  <c r="BA460" i="11" s="1"/>
  <c r="BA461" i="11" s="1"/>
  <c r="BA462" i="11" s="1"/>
  <c r="BA463" i="11" s="1"/>
  <c r="BA464" i="11" s="1"/>
  <c r="BA465" i="11" s="1"/>
  <c r="BA466" i="11" s="1"/>
  <c r="BA467" i="11" s="1"/>
  <c r="BA468" i="11" s="1"/>
  <c r="BA469" i="11" s="1"/>
  <c r="BA470" i="11" s="1"/>
  <c r="BA471" i="11" s="1"/>
  <c r="BA472" i="11" s="1"/>
  <c r="BA473" i="11" s="1"/>
  <c r="BA474" i="11" s="1"/>
  <c r="BA475" i="11" s="1"/>
  <c r="BA476" i="11" s="1"/>
  <c r="BA477" i="11" s="1"/>
  <c r="BA478" i="11" s="1"/>
  <c r="BA479" i="11" s="1"/>
  <c r="BA480" i="11" s="1"/>
  <c r="BA481" i="11" s="1"/>
  <c r="BA482" i="11" s="1"/>
  <c r="BA483" i="11" s="1"/>
  <c r="BA484" i="11" s="1"/>
  <c r="BA485" i="11" s="1"/>
  <c r="BA486" i="11" s="1"/>
  <c r="BA487" i="11" s="1"/>
  <c r="BA488" i="11" s="1"/>
  <c r="BA489" i="11" s="1"/>
  <c r="BA490" i="11" s="1"/>
  <c r="BA491" i="11" s="1"/>
  <c r="BA492" i="11" s="1"/>
  <c r="BA493" i="11" s="1"/>
  <c r="BA494" i="11" s="1"/>
  <c r="BA495" i="11" s="1"/>
  <c r="BA496" i="11" s="1"/>
  <c r="BA497" i="11" s="1"/>
  <c r="BA498" i="11" s="1"/>
  <c r="BA499" i="11" s="1"/>
  <c r="BA500" i="11" s="1"/>
  <c r="BA501" i="11" s="1"/>
  <c r="BA502" i="11" s="1"/>
  <c r="BA503" i="11" s="1"/>
  <c r="BA504" i="11" s="1"/>
  <c r="BA505" i="11" s="1"/>
  <c r="BA506" i="11" s="1"/>
  <c r="BA507" i="11" s="1"/>
  <c r="BA508" i="11" s="1"/>
  <c r="BA509" i="11" s="1"/>
  <c r="BA510" i="11" s="1"/>
  <c r="BA511" i="11" s="1"/>
  <c r="BA512" i="11" s="1"/>
  <c r="BA513" i="11" s="1"/>
  <c r="BA514" i="11" s="1"/>
  <c r="BA515" i="11" s="1"/>
  <c r="BA516" i="11" s="1"/>
  <c r="BA517" i="11" s="1"/>
  <c r="BA518" i="11" s="1"/>
  <c r="BA519" i="11" s="1"/>
  <c r="BA520" i="11" s="1"/>
  <c r="BA521" i="11" s="1"/>
  <c r="BA522" i="11" s="1"/>
  <c r="BA523" i="11" s="1"/>
  <c r="BA524" i="11" s="1"/>
  <c r="BA525" i="11" s="1"/>
  <c r="BA526" i="11" s="1"/>
  <c r="BA527" i="11" s="1"/>
  <c r="BA528" i="11" s="1"/>
  <c r="BA529" i="11" s="1"/>
  <c r="BA530" i="11" s="1"/>
  <c r="BA531" i="11" s="1"/>
  <c r="BA532" i="11" s="1"/>
  <c r="BA533" i="11" s="1"/>
  <c r="BA534" i="11" s="1"/>
  <c r="BA535" i="11" s="1"/>
  <c r="BA536" i="11" s="1"/>
  <c r="BA537" i="11" s="1"/>
  <c r="BA538" i="11" s="1"/>
  <c r="BA539" i="11" s="1"/>
  <c r="BA540" i="11" s="1"/>
  <c r="BA541" i="11" s="1"/>
  <c r="BA542" i="11" s="1"/>
  <c r="BA543" i="11" s="1"/>
  <c r="BA544" i="11" s="1"/>
  <c r="BA545" i="11" s="1"/>
  <c r="BA546" i="11" s="1"/>
  <c r="BA547" i="11" s="1"/>
  <c r="BA548" i="11" s="1"/>
  <c r="BA549" i="11" s="1"/>
  <c r="BA550" i="11" s="1"/>
  <c r="BA551" i="11" s="1"/>
  <c r="BA552" i="11" s="1"/>
  <c r="BA553" i="11" s="1"/>
  <c r="BA554" i="11" s="1"/>
  <c r="BA555" i="11" s="1"/>
  <c r="BA556" i="11" s="1"/>
  <c r="BA557" i="11" s="1"/>
  <c r="BA558" i="11" s="1"/>
  <c r="BA559" i="11" s="1"/>
  <c r="BA560" i="11" s="1"/>
  <c r="BA561" i="11" s="1"/>
  <c r="BA562" i="11" s="1"/>
  <c r="BA563" i="11" s="1"/>
  <c r="BA564" i="11" s="1"/>
  <c r="BA565" i="11" s="1"/>
  <c r="BA566" i="11" s="1"/>
  <c r="BA567" i="11" s="1"/>
  <c r="BA568" i="11" s="1"/>
  <c r="BA569" i="11" s="1"/>
  <c r="BA570" i="11" s="1"/>
  <c r="BA571" i="11" s="1"/>
  <c r="BA572" i="11" s="1"/>
  <c r="BA573" i="11" s="1"/>
  <c r="BA574" i="11" s="1"/>
  <c r="BA575" i="11" s="1"/>
  <c r="BA576" i="11" s="1"/>
  <c r="BA577" i="11" s="1"/>
  <c r="BA578" i="11" s="1"/>
  <c r="BA579" i="11" s="1"/>
  <c r="BA580" i="11" s="1"/>
  <c r="BA581" i="11" s="1"/>
  <c r="BA582" i="11" s="1"/>
  <c r="BA583" i="11" s="1"/>
  <c r="BA584" i="11" s="1"/>
  <c r="BA585" i="11" s="1"/>
  <c r="BA586" i="11" s="1"/>
  <c r="BA587" i="11" s="1"/>
  <c r="BA588" i="11" s="1"/>
  <c r="BD3" i="11"/>
  <c r="BD4" i="11" s="1"/>
  <c r="BD5" i="11" s="1"/>
  <c r="BD6" i="11" s="1"/>
  <c r="BD7" i="11" s="1"/>
  <c r="BD8" i="11" s="1"/>
  <c r="BD9" i="11" s="1"/>
  <c r="BD10" i="11" s="1"/>
  <c r="BD11" i="11" s="1"/>
  <c r="BD12" i="11" s="1"/>
  <c r="BD13" i="11" s="1"/>
  <c r="BD14" i="11" s="1"/>
  <c r="BD15" i="11" s="1"/>
  <c r="BD16" i="11" s="1"/>
  <c r="BD17" i="11" s="1"/>
  <c r="BD18" i="11" s="1"/>
  <c r="BD19" i="11" s="1"/>
  <c r="BD20" i="11" s="1"/>
  <c r="BD21" i="11" s="1"/>
  <c r="BD22" i="11" s="1"/>
  <c r="BD23" i="11" s="1"/>
  <c r="BD24" i="11" s="1"/>
  <c r="BD25" i="11" s="1"/>
  <c r="BD26" i="11" s="1"/>
  <c r="BD27" i="11" s="1"/>
  <c r="BD28" i="11" s="1"/>
  <c r="BD29" i="11" s="1"/>
  <c r="BD30" i="11" s="1"/>
  <c r="BD31" i="11" s="1"/>
  <c r="BD32" i="11" s="1"/>
  <c r="BD33" i="11" s="1"/>
  <c r="BD34" i="11" s="1"/>
  <c r="BD35" i="11" s="1"/>
  <c r="BD36" i="11" s="1"/>
  <c r="BD37" i="11" s="1"/>
  <c r="BD38" i="11" s="1"/>
  <c r="BD39" i="11" s="1"/>
  <c r="BD40" i="11" s="1"/>
  <c r="BD41" i="11" s="1"/>
  <c r="BD42" i="11" s="1"/>
  <c r="BD43" i="11" s="1"/>
  <c r="BD44" i="11" s="1"/>
  <c r="BD45" i="11" s="1"/>
  <c r="BD46" i="11" s="1"/>
  <c r="BD47" i="11" s="1"/>
  <c r="BD48" i="11" s="1"/>
  <c r="BD49" i="11" s="1"/>
  <c r="BD50" i="11" s="1"/>
  <c r="BD51" i="11" s="1"/>
  <c r="BD52" i="11" s="1"/>
  <c r="BD53" i="11" s="1"/>
  <c r="BD54" i="11" s="1"/>
  <c r="BD55" i="11" s="1"/>
  <c r="BD56" i="11" s="1"/>
  <c r="BD57" i="11" s="1"/>
  <c r="BD58" i="11" s="1"/>
  <c r="BD59" i="11" s="1"/>
  <c r="BD60" i="11" s="1"/>
  <c r="BD61" i="11" s="1"/>
  <c r="BD62" i="11" s="1"/>
  <c r="BD63" i="11" s="1"/>
  <c r="BD64" i="11" s="1"/>
  <c r="BD65" i="11" s="1"/>
  <c r="BD66" i="11" s="1"/>
  <c r="BD67" i="11" s="1"/>
  <c r="BD68" i="11" s="1"/>
  <c r="BD69" i="11" s="1"/>
  <c r="BD70" i="11" s="1"/>
  <c r="BD71" i="11" s="1"/>
  <c r="BD72" i="11" s="1"/>
  <c r="BD73" i="11" s="1"/>
  <c r="BD74" i="11" s="1"/>
  <c r="BD75" i="11" s="1"/>
  <c r="BD76" i="11" s="1"/>
  <c r="BD77" i="11" s="1"/>
  <c r="BD78" i="11" s="1"/>
  <c r="BD79" i="11" s="1"/>
  <c r="BD80" i="11" s="1"/>
  <c r="BD81" i="11" s="1"/>
  <c r="BD82" i="11" s="1"/>
  <c r="BD83" i="11" s="1"/>
  <c r="BD84" i="11" s="1"/>
  <c r="BD85" i="11" s="1"/>
  <c r="BD86" i="11" s="1"/>
  <c r="BD87" i="11" s="1"/>
  <c r="BD88" i="11" s="1"/>
  <c r="BD89" i="11" s="1"/>
  <c r="BD90" i="11" s="1"/>
  <c r="BD91" i="11" s="1"/>
  <c r="BD92" i="11" s="1"/>
  <c r="BD93" i="11" s="1"/>
  <c r="BD94" i="11" s="1"/>
  <c r="BD95" i="11" s="1"/>
  <c r="BD96" i="11" s="1"/>
  <c r="BD97" i="11" s="1"/>
  <c r="BD98" i="11" s="1"/>
  <c r="BD99" i="11" s="1"/>
  <c r="BD100" i="11" s="1"/>
  <c r="BD101" i="11" s="1"/>
  <c r="BD102" i="11" s="1"/>
  <c r="BD103" i="11" s="1"/>
  <c r="BD104" i="11" s="1"/>
  <c r="BD105" i="11" s="1"/>
  <c r="BD106" i="11" s="1"/>
  <c r="BD107" i="11" s="1"/>
  <c r="BD108" i="11" s="1"/>
  <c r="BD109" i="11" s="1"/>
  <c r="BD110" i="11" s="1"/>
  <c r="BD111" i="11" s="1"/>
  <c r="BD112" i="11" s="1"/>
  <c r="BD113" i="11" s="1"/>
  <c r="BD114" i="11" s="1"/>
  <c r="BD115" i="11" s="1"/>
  <c r="BD116" i="11" s="1"/>
  <c r="BD117" i="11" s="1"/>
  <c r="BD118" i="11" s="1"/>
  <c r="BD119" i="11" s="1"/>
  <c r="BD120" i="11" s="1"/>
  <c r="BD121" i="11" s="1"/>
  <c r="BD122" i="11" s="1"/>
  <c r="BD123" i="11" s="1"/>
  <c r="BD124" i="11" s="1"/>
  <c r="BD125" i="11" s="1"/>
  <c r="BD126" i="11" s="1"/>
  <c r="BD127" i="11" s="1"/>
  <c r="BD128" i="11" s="1"/>
  <c r="BD129" i="11" s="1"/>
  <c r="BD130" i="11" s="1"/>
  <c r="BD131" i="11" s="1"/>
  <c r="BD132" i="11" s="1"/>
  <c r="BD133" i="11" s="1"/>
  <c r="BD134" i="11" s="1"/>
  <c r="BD135" i="11" s="1"/>
  <c r="BD136" i="11" s="1"/>
  <c r="BD137" i="11" s="1"/>
  <c r="BD138" i="11" s="1"/>
  <c r="BD139" i="11" s="1"/>
  <c r="BD140" i="11" s="1"/>
  <c r="BD141" i="11" s="1"/>
  <c r="BD142" i="11" s="1"/>
  <c r="BD143" i="11" s="1"/>
  <c r="BD144" i="11" s="1"/>
  <c r="BD145" i="11" s="1"/>
  <c r="BD146" i="11" s="1"/>
  <c r="BD147" i="11" s="1"/>
  <c r="BD148" i="11" s="1"/>
  <c r="BD149" i="11" s="1"/>
  <c r="BD150" i="11" s="1"/>
  <c r="BD151" i="11" s="1"/>
  <c r="BD152" i="11" s="1"/>
  <c r="BD153" i="11" s="1"/>
  <c r="BD154" i="11" s="1"/>
  <c r="BD155" i="11" s="1"/>
  <c r="BD156" i="11" s="1"/>
  <c r="BD157" i="11" s="1"/>
  <c r="BD158" i="11" s="1"/>
  <c r="BD159" i="11" s="1"/>
  <c r="BD160" i="11" s="1"/>
  <c r="BD161" i="11" s="1"/>
  <c r="BD162" i="11" s="1"/>
  <c r="BD163" i="11" s="1"/>
  <c r="BD164" i="11" s="1"/>
  <c r="BD165" i="11" s="1"/>
  <c r="BD166" i="11" s="1"/>
  <c r="BD167" i="11" s="1"/>
  <c r="BD168" i="11" s="1"/>
  <c r="BD169" i="11" s="1"/>
  <c r="BD170" i="11" s="1"/>
  <c r="BD171" i="11" s="1"/>
  <c r="BD172" i="11" s="1"/>
  <c r="BD173" i="11" s="1"/>
  <c r="BD174" i="11" s="1"/>
  <c r="BD175" i="11" s="1"/>
  <c r="BD176" i="11" s="1"/>
  <c r="BD177" i="11" s="1"/>
  <c r="BD178" i="11" s="1"/>
  <c r="BD179" i="11" s="1"/>
  <c r="BD180" i="11" s="1"/>
  <c r="BD181" i="11" s="1"/>
  <c r="BD182" i="11" s="1"/>
  <c r="BD183" i="11" s="1"/>
  <c r="BD184" i="11" s="1"/>
  <c r="BD185" i="11" s="1"/>
  <c r="BD186" i="11" s="1"/>
  <c r="BD187" i="11" s="1"/>
  <c r="BD188" i="11" s="1"/>
  <c r="BD189" i="11" s="1"/>
  <c r="BD190" i="11" s="1"/>
  <c r="BD191" i="11" s="1"/>
  <c r="BD192" i="11" s="1"/>
  <c r="BD193" i="11" s="1"/>
  <c r="BD194" i="11" s="1"/>
  <c r="BD195" i="11" s="1"/>
  <c r="BD196" i="11" s="1"/>
  <c r="BD197" i="11" s="1"/>
  <c r="BD198" i="11" s="1"/>
  <c r="BD199" i="11" s="1"/>
  <c r="BD200" i="11" s="1"/>
  <c r="BD201" i="11" s="1"/>
  <c r="BD202" i="11" s="1"/>
  <c r="BD203" i="11" s="1"/>
  <c r="BD204" i="11" s="1"/>
  <c r="BD205" i="11" s="1"/>
  <c r="BD206" i="11" s="1"/>
  <c r="BD207" i="11" s="1"/>
  <c r="BD208" i="11" s="1"/>
  <c r="BD209" i="11" s="1"/>
  <c r="BD210" i="11" s="1"/>
  <c r="BD211" i="11" s="1"/>
  <c r="BD212" i="11" s="1"/>
  <c r="BD213" i="11" s="1"/>
  <c r="BD214" i="11" s="1"/>
  <c r="BD215" i="11" s="1"/>
  <c r="BD216" i="11" s="1"/>
  <c r="BD217" i="11" s="1"/>
  <c r="BD218" i="11" s="1"/>
  <c r="BD219" i="11" s="1"/>
  <c r="BD220" i="11" s="1"/>
  <c r="BD221" i="11" s="1"/>
  <c r="BD222" i="11" s="1"/>
  <c r="BD223" i="11" s="1"/>
  <c r="BD224" i="11" s="1"/>
  <c r="BD225" i="11" s="1"/>
  <c r="BD226" i="11" s="1"/>
  <c r="BD227" i="11" s="1"/>
  <c r="BD228" i="11" s="1"/>
  <c r="BD229" i="11" s="1"/>
  <c r="BD230" i="11" s="1"/>
  <c r="BD231" i="11" s="1"/>
  <c r="BD232" i="11" s="1"/>
  <c r="BD233" i="11" s="1"/>
  <c r="BD234" i="11" s="1"/>
  <c r="BD235" i="11" s="1"/>
  <c r="BD236" i="11" s="1"/>
  <c r="BD237" i="11" s="1"/>
  <c r="BD238" i="11" s="1"/>
  <c r="BD239" i="11" s="1"/>
  <c r="BD240" i="11" s="1"/>
  <c r="BD241" i="11" s="1"/>
  <c r="BD242" i="11" s="1"/>
  <c r="BD243" i="11" s="1"/>
  <c r="BD244" i="11" s="1"/>
  <c r="BD245" i="11" s="1"/>
  <c r="BD246" i="11" s="1"/>
  <c r="BD247" i="11" s="1"/>
  <c r="BD248" i="11" s="1"/>
  <c r="BD249" i="11" s="1"/>
  <c r="BD250" i="11" s="1"/>
  <c r="BD251" i="11" s="1"/>
  <c r="BD252" i="11" s="1"/>
  <c r="BD253" i="11" s="1"/>
  <c r="BD254" i="11" s="1"/>
  <c r="BD255" i="11" s="1"/>
  <c r="BD256" i="11" s="1"/>
  <c r="BD257" i="11" s="1"/>
  <c r="BD258" i="11" s="1"/>
  <c r="BD259" i="11" s="1"/>
  <c r="BD260" i="11" s="1"/>
  <c r="BD261" i="11" s="1"/>
  <c r="BD262" i="11" s="1"/>
  <c r="BD263" i="11" s="1"/>
  <c r="BD264" i="11" s="1"/>
  <c r="BD265" i="11" s="1"/>
  <c r="BD266" i="11" s="1"/>
  <c r="BD267" i="11" s="1"/>
  <c r="BD268" i="11" s="1"/>
  <c r="BD269" i="11" s="1"/>
  <c r="BD270" i="11" s="1"/>
  <c r="BD271" i="11" s="1"/>
  <c r="BD272" i="11" s="1"/>
  <c r="BD273" i="11" s="1"/>
  <c r="BD274" i="11" s="1"/>
  <c r="BD275" i="11" s="1"/>
  <c r="BD276" i="11" s="1"/>
  <c r="BD277" i="11" s="1"/>
  <c r="BD278" i="11" s="1"/>
  <c r="BD279" i="11" s="1"/>
  <c r="BD280" i="11" s="1"/>
  <c r="BD281" i="11" s="1"/>
  <c r="BD282" i="11" s="1"/>
  <c r="BD283" i="11" s="1"/>
  <c r="BD284" i="11" s="1"/>
  <c r="BD285" i="11" s="1"/>
  <c r="BD286" i="11" s="1"/>
  <c r="BD287" i="11" s="1"/>
  <c r="BD288" i="11" s="1"/>
  <c r="BD289" i="11" s="1"/>
  <c r="BD290" i="11" s="1"/>
  <c r="BD291" i="11" s="1"/>
  <c r="BD292" i="11" s="1"/>
  <c r="BD293" i="11" s="1"/>
  <c r="BD294" i="11" s="1"/>
  <c r="BD295" i="11" s="1"/>
  <c r="BD296" i="11" s="1"/>
  <c r="BD297" i="11" s="1"/>
  <c r="BD298" i="11" s="1"/>
  <c r="BD299" i="11" s="1"/>
  <c r="BD300" i="11" s="1"/>
  <c r="BD301" i="11" s="1"/>
  <c r="BD302" i="11" s="1"/>
  <c r="BD303" i="11" s="1"/>
  <c r="BD304" i="11" s="1"/>
  <c r="BD305" i="11" s="1"/>
  <c r="BD306" i="11" s="1"/>
  <c r="BD307" i="11" s="1"/>
  <c r="BD308" i="11" s="1"/>
  <c r="BD309" i="11" s="1"/>
  <c r="BD310" i="11" s="1"/>
  <c r="BD311" i="11" s="1"/>
  <c r="BD312" i="11" s="1"/>
  <c r="BD313" i="11" s="1"/>
  <c r="BD314" i="11" s="1"/>
  <c r="BD315" i="11" s="1"/>
  <c r="BD316" i="11" s="1"/>
  <c r="BD317" i="11" s="1"/>
  <c r="BD318" i="11" s="1"/>
  <c r="BD319" i="11" s="1"/>
  <c r="BD320" i="11" s="1"/>
  <c r="BD321" i="11" s="1"/>
  <c r="BD322" i="11" s="1"/>
  <c r="BD323" i="11" s="1"/>
  <c r="BD324" i="11" s="1"/>
  <c r="BD325" i="11" s="1"/>
  <c r="BD326" i="11" s="1"/>
  <c r="BD327" i="11" s="1"/>
  <c r="BD328" i="11" s="1"/>
  <c r="BD329" i="11" s="1"/>
  <c r="BD330" i="11" s="1"/>
  <c r="BD331" i="11" s="1"/>
  <c r="BD332" i="11" s="1"/>
  <c r="BD333" i="11" s="1"/>
  <c r="BD334" i="11" s="1"/>
  <c r="BD335" i="11" s="1"/>
  <c r="BD336" i="11" s="1"/>
  <c r="BD337" i="11" s="1"/>
  <c r="BD338" i="11" s="1"/>
  <c r="BD339" i="11" s="1"/>
  <c r="BD340" i="11" s="1"/>
  <c r="BD341" i="11" s="1"/>
  <c r="BD342" i="11" s="1"/>
  <c r="BD343" i="11" s="1"/>
  <c r="BD344" i="11" s="1"/>
  <c r="BD345" i="11" s="1"/>
  <c r="BD346" i="11" s="1"/>
  <c r="BD347" i="11" s="1"/>
  <c r="BD348" i="11" s="1"/>
  <c r="BD349" i="11" s="1"/>
  <c r="BD350" i="11" s="1"/>
  <c r="BD351" i="11" s="1"/>
  <c r="BD352" i="11" s="1"/>
  <c r="BD353" i="11" s="1"/>
  <c r="BD354" i="11" s="1"/>
  <c r="BD355" i="11" s="1"/>
  <c r="BD356" i="11" s="1"/>
  <c r="BD357" i="11" s="1"/>
  <c r="BD358" i="11" s="1"/>
  <c r="BD359" i="11" s="1"/>
  <c r="BD360" i="11" s="1"/>
  <c r="BD361" i="11" s="1"/>
  <c r="BD362" i="11" s="1"/>
  <c r="BD363" i="11" s="1"/>
  <c r="BD364" i="11" s="1"/>
  <c r="BD365" i="11" s="1"/>
  <c r="BD366" i="11" s="1"/>
  <c r="BD367" i="11" s="1"/>
  <c r="BD368" i="11" s="1"/>
  <c r="BD369" i="11" s="1"/>
  <c r="BD370" i="11" s="1"/>
  <c r="BD371" i="11" s="1"/>
  <c r="BD372" i="11" s="1"/>
  <c r="BD373" i="11" s="1"/>
  <c r="BD374" i="11" s="1"/>
  <c r="BD375" i="11" s="1"/>
  <c r="BD376" i="11" s="1"/>
  <c r="BD377" i="11" s="1"/>
  <c r="BD378" i="11" s="1"/>
  <c r="BD379" i="11" s="1"/>
  <c r="BD380" i="11" s="1"/>
  <c r="BD381" i="11" s="1"/>
  <c r="BD382" i="11" s="1"/>
  <c r="BD383" i="11" s="1"/>
  <c r="BD384" i="11" s="1"/>
  <c r="BD385" i="11" s="1"/>
  <c r="BD386" i="11" s="1"/>
  <c r="BD387" i="11" s="1"/>
  <c r="BD388" i="11" s="1"/>
  <c r="BD389" i="11" s="1"/>
  <c r="BD390" i="11" s="1"/>
  <c r="BD391" i="11" s="1"/>
  <c r="BD392" i="11" s="1"/>
  <c r="BD393" i="11" s="1"/>
  <c r="BD394" i="11" s="1"/>
  <c r="BD395" i="11" s="1"/>
  <c r="BD396" i="11" s="1"/>
  <c r="BD397" i="11" s="1"/>
  <c r="BD398" i="11" s="1"/>
  <c r="BD399" i="11" s="1"/>
  <c r="BD400" i="11" s="1"/>
  <c r="BD401" i="11" s="1"/>
  <c r="BD402" i="11" s="1"/>
  <c r="BD403" i="11" s="1"/>
  <c r="BD404" i="11" s="1"/>
  <c r="BD405" i="11" s="1"/>
  <c r="BD406" i="11" s="1"/>
  <c r="BD407" i="11" s="1"/>
  <c r="BD408" i="11" s="1"/>
  <c r="BD409" i="11" s="1"/>
  <c r="BD410" i="11" s="1"/>
  <c r="BD411" i="11" s="1"/>
  <c r="BD412" i="11" s="1"/>
  <c r="BD413" i="11" s="1"/>
  <c r="BD414" i="11" s="1"/>
  <c r="BD415" i="11" s="1"/>
  <c r="BD416" i="11" s="1"/>
  <c r="BD417" i="11" s="1"/>
  <c r="BD418" i="11" s="1"/>
  <c r="BD419" i="11" s="1"/>
  <c r="BD420" i="11" s="1"/>
  <c r="BD421" i="11" s="1"/>
  <c r="BD422" i="11" s="1"/>
  <c r="BD423" i="11" s="1"/>
  <c r="BD424" i="11" s="1"/>
  <c r="BD425" i="11" s="1"/>
  <c r="BD426" i="11" s="1"/>
  <c r="BD427" i="11" s="1"/>
  <c r="BD428" i="11" s="1"/>
  <c r="BD429" i="11" s="1"/>
  <c r="BD430" i="11" s="1"/>
  <c r="BD431" i="11" s="1"/>
  <c r="BD432" i="11" s="1"/>
  <c r="BD433" i="11" s="1"/>
  <c r="BD434" i="11" s="1"/>
  <c r="BD435" i="11" s="1"/>
  <c r="BD436" i="11" s="1"/>
  <c r="BD437" i="11" s="1"/>
  <c r="BD438" i="11" s="1"/>
  <c r="BD439" i="11" s="1"/>
  <c r="BD440" i="11" s="1"/>
  <c r="BD441" i="11" s="1"/>
  <c r="BD442" i="11" s="1"/>
  <c r="BD443" i="11" s="1"/>
  <c r="BD444" i="11" s="1"/>
  <c r="BD445" i="11" s="1"/>
  <c r="BD446" i="11" s="1"/>
  <c r="BD447" i="11" s="1"/>
  <c r="BD448" i="11" s="1"/>
  <c r="BD449" i="11" s="1"/>
  <c r="BD450" i="11" s="1"/>
  <c r="BD451" i="11" s="1"/>
  <c r="BD452" i="11" s="1"/>
  <c r="BD453" i="11" s="1"/>
  <c r="BD454" i="11" s="1"/>
  <c r="BD455" i="11" s="1"/>
  <c r="BD456" i="11" s="1"/>
  <c r="BD457" i="11" s="1"/>
  <c r="BD458" i="11" s="1"/>
  <c r="BD459" i="11" s="1"/>
  <c r="BD460" i="11" s="1"/>
  <c r="BD461" i="11" s="1"/>
  <c r="BD462" i="11" s="1"/>
  <c r="BD463" i="11" s="1"/>
  <c r="BD464" i="11" s="1"/>
  <c r="BD465" i="11" s="1"/>
  <c r="BD466" i="11" s="1"/>
  <c r="BD467" i="11" s="1"/>
  <c r="BD468" i="11" s="1"/>
  <c r="BD469" i="11" s="1"/>
  <c r="BD470" i="11" s="1"/>
  <c r="BD471" i="11" s="1"/>
  <c r="BD472" i="11" s="1"/>
  <c r="BD473" i="11" s="1"/>
  <c r="BD474" i="11" s="1"/>
  <c r="BD475" i="11" s="1"/>
  <c r="BD476" i="11" s="1"/>
  <c r="BD477" i="11" s="1"/>
  <c r="BD478" i="11" s="1"/>
  <c r="BD479" i="11" s="1"/>
  <c r="BD480" i="11" s="1"/>
  <c r="BD481" i="11" s="1"/>
  <c r="BD482" i="11" s="1"/>
  <c r="BD483" i="11" s="1"/>
  <c r="BD484" i="11" s="1"/>
  <c r="BD485" i="11" s="1"/>
  <c r="BD486" i="11" s="1"/>
  <c r="BD487" i="11" s="1"/>
  <c r="BD488" i="11" s="1"/>
  <c r="BD489" i="11" s="1"/>
  <c r="BD490" i="11" s="1"/>
  <c r="BD491" i="11" s="1"/>
  <c r="BD492" i="11" s="1"/>
  <c r="BD493" i="11" s="1"/>
  <c r="BD494" i="11" s="1"/>
  <c r="BD495" i="11" s="1"/>
  <c r="BD496" i="11" s="1"/>
  <c r="BD497" i="11" s="1"/>
  <c r="BD498" i="11" s="1"/>
  <c r="BD499" i="11" s="1"/>
  <c r="BD500" i="11" s="1"/>
  <c r="BD501" i="11" s="1"/>
  <c r="BD502" i="11" s="1"/>
  <c r="BD503" i="11" s="1"/>
  <c r="BD504" i="11" s="1"/>
  <c r="BD505" i="11" s="1"/>
  <c r="BD506" i="11" s="1"/>
  <c r="BD507" i="11" s="1"/>
  <c r="BD508" i="11" s="1"/>
  <c r="BD509" i="11" s="1"/>
  <c r="BD510" i="11" s="1"/>
  <c r="BD511" i="11" s="1"/>
  <c r="BD512" i="11" s="1"/>
  <c r="BD513" i="11" s="1"/>
  <c r="BD514" i="11" s="1"/>
  <c r="BD515" i="11" s="1"/>
  <c r="BD516" i="11" s="1"/>
  <c r="BD517" i="11" s="1"/>
  <c r="BD518" i="11" s="1"/>
  <c r="BD519" i="11" s="1"/>
  <c r="BD520" i="11" s="1"/>
  <c r="BD521" i="11" s="1"/>
  <c r="BD522" i="11" s="1"/>
  <c r="BD523" i="11" s="1"/>
  <c r="BD524" i="11" s="1"/>
  <c r="BD525" i="11" s="1"/>
  <c r="BD526" i="11" s="1"/>
  <c r="BD527" i="11" s="1"/>
  <c r="BD528" i="11" s="1"/>
  <c r="BD529" i="11" s="1"/>
  <c r="BD530" i="11" s="1"/>
  <c r="BD531" i="11" s="1"/>
  <c r="BD532" i="11" s="1"/>
  <c r="BD533" i="11" s="1"/>
  <c r="BD534" i="11" s="1"/>
  <c r="BD535" i="11" s="1"/>
  <c r="BD536" i="11" s="1"/>
  <c r="BD537" i="11" s="1"/>
  <c r="BD538" i="11" s="1"/>
  <c r="BD539" i="11" s="1"/>
  <c r="BD540" i="11" s="1"/>
  <c r="BD541" i="11" s="1"/>
  <c r="BD542" i="11" s="1"/>
  <c r="BD543" i="11" s="1"/>
  <c r="BD544" i="11" s="1"/>
  <c r="BD545" i="11" s="1"/>
  <c r="BD546" i="11" s="1"/>
  <c r="BD547" i="11" s="1"/>
  <c r="BD548" i="11" s="1"/>
  <c r="BD549" i="11" s="1"/>
  <c r="BD550" i="11" s="1"/>
  <c r="BD551" i="11" s="1"/>
  <c r="BD552" i="11" s="1"/>
  <c r="BD553" i="11" s="1"/>
  <c r="BD554" i="11" s="1"/>
  <c r="BD555" i="11" s="1"/>
  <c r="BD556" i="11" s="1"/>
  <c r="BD557" i="11" s="1"/>
  <c r="BD558" i="11" s="1"/>
  <c r="BD559" i="11" s="1"/>
  <c r="BD560" i="11" s="1"/>
  <c r="BD561" i="11" s="1"/>
  <c r="BD562" i="11" s="1"/>
  <c r="BD563" i="11" s="1"/>
  <c r="BD564" i="11" s="1"/>
  <c r="BD565" i="11" s="1"/>
  <c r="BD566" i="11" s="1"/>
  <c r="BD567" i="11" s="1"/>
  <c r="BD568" i="11" s="1"/>
  <c r="BD569" i="11" s="1"/>
  <c r="BD570" i="11" s="1"/>
  <c r="BD571" i="11" s="1"/>
  <c r="BD572" i="11" s="1"/>
  <c r="BD573" i="11" s="1"/>
  <c r="BD574" i="11" s="1"/>
  <c r="BD575" i="11" s="1"/>
  <c r="BD576" i="11" s="1"/>
  <c r="BD577" i="11" s="1"/>
  <c r="BD578" i="11" s="1"/>
  <c r="BD579" i="11" s="1"/>
  <c r="BD580" i="11" s="1"/>
  <c r="BD581" i="11" s="1"/>
  <c r="BD582" i="11" s="1"/>
  <c r="BD583" i="11" s="1"/>
  <c r="BD584" i="11" s="1"/>
  <c r="BD585" i="11" s="1"/>
  <c r="BD586" i="11" s="1"/>
  <c r="BD587" i="11" s="1"/>
  <c r="BD588" i="11" s="1"/>
  <c r="BH3" i="11"/>
  <c r="BH4" i="11" s="1"/>
  <c r="BH5" i="11" s="1"/>
  <c r="BH6" i="11" s="1"/>
  <c r="BH7" i="11" s="1"/>
  <c r="BH8" i="11" s="1"/>
  <c r="BH9" i="11" s="1"/>
  <c r="BH10" i="11" s="1"/>
  <c r="BH11" i="11" s="1"/>
  <c r="BH12" i="11" s="1"/>
  <c r="BH13" i="11" s="1"/>
  <c r="BH14" i="11" s="1"/>
  <c r="BH15" i="11" s="1"/>
  <c r="BH16" i="11" s="1"/>
  <c r="BH17" i="11" s="1"/>
  <c r="BH18" i="11" s="1"/>
  <c r="BH19" i="11" s="1"/>
  <c r="BH20" i="11" s="1"/>
  <c r="BH21" i="11" s="1"/>
  <c r="BH22" i="11" s="1"/>
  <c r="BH23" i="11" s="1"/>
  <c r="BH24" i="11" s="1"/>
  <c r="BH25" i="11" s="1"/>
  <c r="BH26" i="11" s="1"/>
  <c r="BH27" i="11" s="1"/>
  <c r="BH28" i="11" s="1"/>
  <c r="BH29" i="11" s="1"/>
  <c r="BH30" i="11" s="1"/>
  <c r="BH31" i="11" s="1"/>
  <c r="BH32" i="11" s="1"/>
  <c r="BH33" i="11" s="1"/>
  <c r="BH34" i="11" s="1"/>
  <c r="BH35" i="11" s="1"/>
  <c r="BH36" i="11" s="1"/>
  <c r="BH37" i="11" s="1"/>
  <c r="BH38" i="11" s="1"/>
  <c r="BH39" i="11" s="1"/>
  <c r="BH40" i="11" s="1"/>
  <c r="BH41" i="11" s="1"/>
  <c r="BH42" i="11" s="1"/>
  <c r="BH43" i="11" s="1"/>
  <c r="BH44" i="11" s="1"/>
  <c r="BH45" i="11" s="1"/>
  <c r="BH46" i="11" s="1"/>
  <c r="BH47" i="11" s="1"/>
  <c r="BH48" i="11" s="1"/>
  <c r="BH49" i="11" s="1"/>
  <c r="BH50" i="11" s="1"/>
  <c r="BH51" i="11" s="1"/>
  <c r="BH52" i="11" s="1"/>
  <c r="BH53" i="11" s="1"/>
  <c r="BH54" i="11" s="1"/>
  <c r="BH55" i="11" s="1"/>
  <c r="BH56" i="11" s="1"/>
  <c r="BH57" i="11" s="1"/>
  <c r="BH58" i="11" s="1"/>
  <c r="BH59" i="11" s="1"/>
  <c r="BH60" i="11" s="1"/>
  <c r="BH61" i="11" s="1"/>
  <c r="BH62" i="11" s="1"/>
  <c r="BH63" i="11" s="1"/>
  <c r="BH64" i="11" s="1"/>
  <c r="BH65" i="11" s="1"/>
  <c r="BH66" i="11" s="1"/>
  <c r="BH67" i="11" s="1"/>
  <c r="BH68" i="11" s="1"/>
  <c r="BH69" i="11" s="1"/>
  <c r="BH70" i="11" s="1"/>
  <c r="BH71" i="11" s="1"/>
  <c r="BH72" i="11" s="1"/>
  <c r="BH73" i="11" s="1"/>
  <c r="BH74" i="11" s="1"/>
  <c r="BH75" i="11" s="1"/>
  <c r="BH76" i="11" s="1"/>
  <c r="BH77" i="11" s="1"/>
  <c r="BH78" i="11" s="1"/>
  <c r="BH79" i="11" s="1"/>
  <c r="BH80" i="11" s="1"/>
  <c r="BH81" i="11" s="1"/>
  <c r="BH82" i="11" s="1"/>
  <c r="BH83" i="11" s="1"/>
  <c r="BH84" i="11" s="1"/>
  <c r="BH85" i="11" s="1"/>
  <c r="BH86" i="11" s="1"/>
  <c r="BH87" i="11" s="1"/>
  <c r="BH88" i="11" s="1"/>
  <c r="BH89" i="11" s="1"/>
  <c r="BH90" i="11" s="1"/>
  <c r="BH91" i="11" s="1"/>
  <c r="BH92" i="11" s="1"/>
  <c r="BH93" i="11" s="1"/>
  <c r="BH94" i="11" s="1"/>
  <c r="BH95" i="11" s="1"/>
  <c r="BH96" i="11" s="1"/>
  <c r="BH97" i="11" s="1"/>
  <c r="BH98" i="11" s="1"/>
  <c r="BH99" i="11" s="1"/>
  <c r="BH100" i="11" s="1"/>
  <c r="BH101" i="11" s="1"/>
  <c r="BH102" i="11" s="1"/>
  <c r="BH103" i="11" s="1"/>
  <c r="BH104" i="11" s="1"/>
  <c r="BH105" i="11" s="1"/>
  <c r="BH106" i="11" s="1"/>
  <c r="BH107" i="11" s="1"/>
  <c r="BH108" i="11" s="1"/>
  <c r="BH109" i="11" s="1"/>
  <c r="BH110" i="11" s="1"/>
  <c r="BH111" i="11" s="1"/>
  <c r="BH112" i="11" s="1"/>
  <c r="BH113" i="11" s="1"/>
  <c r="BH114" i="11" s="1"/>
  <c r="BH115" i="11" s="1"/>
  <c r="BH116" i="11" s="1"/>
  <c r="BH117" i="11" s="1"/>
  <c r="BH118" i="11" s="1"/>
  <c r="BH119" i="11" s="1"/>
  <c r="BH120" i="11" s="1"/>
  <c r="BH121" i="11" s="1"/>
  <c r="BH122" i="11" s="1"/>
  <c r="BH123" i="11" s="1"/>
  <c r="BH124" i="11" s="1"/>
  <c r="BH125" i="11" s="1"/>
  <c r="BH126" i="11" s="1"/>
  <c r="BH127" i="11" s="1"/>
  <c r="BH128" i="11" s="1"/>
  <c r="BH129" i="11" s="1"/>
  <c r="BH130" i="11" s="1"/>
  <c r="BH131" i="11" s="1"/>
  <c r="BH132" i="11" s="1"/>
  <c r="BH133" i="11" s="1"/>
  <c r="BH134" i="11" s="1"/>
  <c r="BH135" i="11" s="1"/>
  <c r="BH136" i="11" s="1"/>
  <c r="BH137" i="11" s="1"/>
  <c r="BH138" i="11" s="1"/>
  <c r="BH139" i="11" s="1"/>
  <c r="BH140" i="11" s="1"/>
  <c r="BH141" i="11" s="1"/>
  <c r="BH142" i="11" s="1"/>
  <c r="BH143" i="11" s="1"/>
  <c r="BH144" i="11" s="1"/>
  <c r="BH145" i="11" s="1"/>
  <c r="BH146" i="11" s="1"/>
  <c r="BH147" i="11" s="1"/>
  <c r="BH148" i="11" s="1"/>
  <c r="BH149" i="11" s="1"/>
  <c r="BH150" i="11" s="1"/>
  <c r="BH151" i="11" s="1"/>
  <c r="BH152" i="11" s="1"/>
  <c r="BH153" i="11" s="1"/>
  <c r="BH154" i="11" s="1"/>
  <c r="BH155" i="11" s="1"/>
  <c r="BH156" i="11" s="1"/>
  <c r="BH157" i="11" s="1"/>
  <c r="BH158" i="11" s="1"/>
  <c r="BH159" i="11" s="1"/>
  <c r="BH160" i="11" s="1"/>
  <c r="BH161" i="11" s="1"/>
  <c r="BH162" i="11" s="1"/>
  <c r="BH163" i="11" s="1"/>
  <c r="BH164" i="11" s="1"/>
  <c r="BH165" i="11" s="1"/>
  <c r="BH166" i="11" s="1"/>
  <c r="BH167" i="11" s="1"/>
  <c r="BH168" i="11" s="1"/>
  <c r="BH169" i="11" s="1"/>
  <c r="BH170" i="11" s="1"/>
  <c r="BH171" i="11" s="1"/>
  <c r="BH172" i="11" s="1"/>
  <c r="BH173" i="11" s="1"/>
  <c r="BH174" i="11" s="1"/>
  <c r="BH175" i="11" s="1"/>
  <c r="BH176" i="11" s="1"/>
  <c r="BH177" i="11" s="1"/>
  <c r="BH178" i="11" s="1"/>
  <c r="BH179" i="11" s="1"/>
  <c r="BH180" i="11" s="1"/>
  <c r="BH181" i="11" s="1"/>
  <c r="BH182" i="11" s="1"/>
  <c r="BH183" i="11" s="1"/>
  <c r="BH184" i="11" s="1"/>
  <c r="BH185" i="11" s="1"/>
  <c r="BH186" i="11" s="1"/>
  <c r="BH187" i="11" s="1"/>
  <c r="BH188" i="11" s="1"/>
  <c r="BH189" i="11" s="1"/>
  <c r="BH190" i="11" s="1"/>
  <c r="BH191" i="11" s="1"/>
  <c r="BH192" i="11" s="1"/>
  <c r="BH193" i="11" s="1"/>
  <c r="BH194" i="11" s="1"/>
  <c r="BH195" i="11" s="1"/>
  <c r="BH196" i="11" s="1"/>
  <c r="BH197" i="11" s="1"/>
  <c r="BH198" i="11" s="1"/>
  <c r="BH199" i="11" s="1"/>
  <c r="BH200" i="11" s="1"/>
  <c r="BH201" i="11" s="1"/>
  <c r="BH202" i="11" s="1"/>
  <c r="BH203" i="11" s="1"/>
  <c r="BH204" i="11" s="1"/>
  <c r="BH205" i="11" s="1"/>
  <c r="BH206" i="11" s="1"/>
  <c r="BH207" i="11" s="1"/>
  <c r="BH208" i="11" s="1"/>
  <c r="BH209" i="11" s="1"/>
  <c r="BH210" i="11" s="1"/>
  <c r="BH211" i="11" s="1"/>
  <c r="BH212" i="11" s="1"/>
  <c r="BH213" i="11" s="1"/>
  <c r="BH214" i="11" s="1"/>
  <c r="BH215" i="11" s="1"/>
  <c r="BH216" i="11" s="1"/>
  <c r="BH217" i="11" s="1"/>
  <c r="BH218" i="11" s="1"/>
  <c r="BH219" i="11" s="1"/>
  <c r="BH220" i="11" s="1"/>
  <c r="BH221" i="11" s="1"/>
  <c r="BH222" i="11" s="1"/>
  <c r="BH223" i="11" s="1"/>
  <c r="BH224" i="11" s="1"/>
  <c r="BH225" i="11" s="1"/>
  <c r="BH226" i="11" s="1"/>
  <c r="BH227" i="11" s="1"/>
  <c r="BH228" i="11" s="1"/>
  <c r="BH229" i="11" s="1"/>
  <c r="BH230" i="11" s="1"/>
  <c r="BH231" i="11" s="1"/>
  <c r="BH232" i="11" s="1"/>
  <c r="BH233" i="11" s="1"/>
  <c r="BH234" i="11" s="1"/>
  <c r="BH235" i="11" s="1"/>
  <c r="BH236" i="11" s="1"/>
  <c r="BH237" i="11" s="1"/>
  <c r="BH238" i="11" s="1"/>
  <c r="BH239" i="11" s="1"/>
  <c r="BH240" i="11" s="1"/>
  <c r="BH241" i="11" s="1"/>
  <c r="BH242" i="11" s="1"/>
  <c r="BH243" i="11" s="1"/>
  <c r="BH244" i="11" s="1"/>
  <c r="BH245" i="11" s="1"/>
  <c r="BH246" i="11" s="1"/>
  <c r="BH247" i="11" s="1"/>
  <c r="BH248" i="11" s="1"/>
  <c r="BH249" i="11" s="1"/>
  <c r="BH250" i="11" s="1"/>
  <c r="BH251" i="11" s="1"/>
  <c r="BH252" i="11" s="1"/>
  <c r="BH253" i="11" s="1"/>
  <c r="BH254" i="11" s="1"/>
  <c r="BH255" i="11" s="1"/>
  <c r="BH256" i="11" s="1"/>
  <c r="BH257" i="11" s="1"/>
  <c r="BH258" i="11" s="1"/>
  <c r="BH259" i="11" s="1"/>
  <c r="BH260" i="11" s="1"/>
  <c r="BH261" i="11" s="1"/>
  <c r="BH262" i="11" s="1"/>
  <c r="BH263" i="11" s="1"/>
  <c r="BH264" i="11" s="1"/>
  <c r="BH265" i="11" s="1"/>
  <c r="BH266" i="11" s="1"/>
  <c r="BH267" i="11" s="1"/>
  <c r="BH268" i="11" s="1"/>
  <c r="BH269" i="11" s="1"/>
  <c r="BH270" i="11" s="1"/>
  <c r="BH271" i="11" s="1"/>
  <c r="BH272" i="11" s="1"/>
  <c r="BH273" i="11" s="1"/>
  <c r="BH274" i="11" s="1"/>
  <c r="BH275" i="11" s="1"/>
  <c r="BH276" i="11" s="1"/>
  <c r="BH277" i="11" s="1"/>
  <c r="BH278" i="11" s="1"/>
  <c r="BH279" i="11" s="1"/>
  <c r="BH280" i="11" s="1"/>
  <c r="BH281" i="11" s="1"/>
  <c r="BH282" i="11" s="1"/>
  <c r="BH283" i="11" s="1"/>
  <c r="BH284" i="11" s="1"/>
  <c r="BH285" i="11" s="1"/>
  <c r="BH286" i="11" s="1"/>
  <c r="BH287" i="11" s="1"/>
  <c r="BH288" i="11" s="1"/>
  <c r="BH289" i="11" s="1"/>
  <c r="BH290" i="11" s="1"/>
  <c r="BH291" i="11" s="1"/>
  <c r="BH292" i="11" s="1"/>
  <c r="BH293" i="11" s="1"/>
  <c r="BH294" i="11" s="1"/>
  <c r="BH295" i="11" s="1"/>
  <c r="BH296" i="11" s="1"/>
  <c r="BH297" i="11" s="1"/>
  <c r="BH298" i="11" s="1"/>
  <c r="BH299" i="11" s="1"/>
  <c r="BH300" i="11" s="1"/>
  <c r="BH301" i="11" s="1"/>
  <c r="BH302" i="11" s="1"/>
  <c r="BH303" i="11" s="1"/>
  <c r="BH304" i="11" s="1"/>
  <c r="BH305" i="11" s="1"/>
  <c r="BH306" i="11" s="1"/>
  <c r="BH307" i="11" s="1"/>
  <c r="BH308" i="11" s="1"/>
  <c r="BH309" i="11" s="1"/>
  <c r="BH310" i="11" s="1"/>
  <c r="BH311" i="11" s="1"/>
  <c r="BH312" i="11" s="1"/>
  <c r="BH313" i="11" s="1"/>
  <c r="BH314" i="11" s="1"/>
  <c r="BH315" i="11" s="1"/>
  <c r="BH316" i="11" s="1"/>
  <c r="BH317" i="11" s="1"/>
  <c r="BH318" i="11" s="1"/>
  <c r="BH319" i="11" s="1"/>
  <c r="BH320" i="11" s="1"/>
  <c r="BH321" i="11" s="1"/>
  <c r="BH322" i="11" s="1"/>
  <c r="BH323" i="11" s="1"/>
  <c r="BH324" i="11" s="1"/>
  <c r="BH325" i="11" s="1"/>
  <c r="BH326" i="11" s="1"/>
  <c r="BH327" i="11" s="1"/>
  <c r="BH328" i="11" s="1"/>
  <c r="BH329" i="11" s="1"/>
  <c r="BH330" i="11" s="1"/>
  <c r="BH331" i="11" s="1"/>
  <c r="BH332" i="11" s="1"/>
  <c r="BH333" i="11" s="1"/>
  <c r="BH334" i="11" s="1"/>
  <c r="BH335" i="11" s="1"/>
  <c r="BH336" i="11" s="1"/>
  <c r="BH337" i="11" s="1"/>
  <c r="BH338" i="11" s="1"/>
  <c r="BH339" i="11" s="1"/>
  <c r="BH340" i="11" s="1"/>
  <c r="BH341" i="11" s="1"/>
  <c r="BH342" i="11" s="1"/>
  <c r="BH343" i="11" s="1"/>
  <c r="BH344" i="11" s="1"/>
  <c r="BH345" i="11" s="1"/>
  <c r="BH346" i="11" s="1"/>
  <c r="BH347" i="11" s="1"/>
  <c r="BH348" i="11" s="1"/>
  <c r="BH349" i="11" s="1"/>
  <c r="BH350" i="11" s="1"/>
  <c r="BH351" i="11" s="1"/>
  <c r="BH352" i="11" s="1"/>
  <c r="BH353" i="11" s="1"/>
  <c r="BH354" i="11" s="1"/>
  <c r="BH355" i="11" s="1"/>
  <c r="BH356" i="11" s="1"/>
  <c r="BH357" i="11" s="1"/>
  <c r="BH358" i="11" s="1"/>
  <c r="BH359" i="11" s="1"/>
  <c r="BH360" i="11" s="1"/>
  <c r="BH361" i="11" s="1"/>
  <c r="BH362" i="11" s="1"/>
  <c r="BH363" i="11" s="1"/>
  <c r="BH364" i="11" s="1"/>
  <c r="BH365" i="11" s="1"/>
  <c r="BH366" i="11" s="1"/>
  <c r="BH367" i="11" s="1"/>
  <c r="BH368" i="11" s="1"/>
  <c r="BH369" i="11" s="1"/>
  <c r="BH370" i="11" s="1"/>
  <c r="BH371" i="11" s="1"/>
  <c r="BH372" i="11" s="1"/>
  <c r="BH373" i="11" s="1"/>
  <c r="BH374" i="11" s="1"/>
  <c r="BH375" i="11" s="1"/>
  <c r="BH376" i="11" s="1"/>
  <c r="BH377" i="11" s="1"/>
  <c r="BH378" i="11" s="1"/>
  <c r="BH379" i="11" s="1"/>
  <c r="BH380" i="11" s="1"/>
  <c r="BH381" i="11" s="1"/>
  <c r="BH382" i="11" s="1"/>
  <c r="BH383" i="11" s="1"/>
  <c r="BH384" i="11" s="1"/>
  <c r="BH385" i="11" s="1"/>
  <c r="BH386" i="11" s="1"/>
  <c r="BH387" i="11" s="1"/>
  <c r="BH388" i="11" s="1"/>
  <c r="BH389" i="11" s="1"/>
  <c r="BH390" i="11" s="1"/>
  <c r="BH391" i="11" s="1"/>
  <c r="BH392" i="11" s="1"/>
  <c r="BH393" i="11" s="1"/>
  <c r="BH394" i="11" s="1"/>
  <c r="BH395" i="11" s="1"/>
  <c r="BH396" i="11" s="1"/>
  <c r="BH397" i="11" s="1"/>
  <c r="BH398" i="11" s="1"/>
  <c r="BH399" i="11" s="1"/>
  <c r="BH400" i="11" s="1"/>
  <c r="BH401" i="11" s="1"/>
  <c r="BH402" i="11" s="1"/>
  <c r="BH403" i="11" s="1"/>
  <c r="BH404" i="11" s="1"/>
  <c r="BH405" i="11" s="1"/>
  <c r="BH406" i="11" s="1"/>
  <c r="BH407" i="11" s="1"/>
  <c r="BH408" i="11" s="1"/>
  <c r="BH409" i="11" s="1"/>
  <c r="BH410" i="11" s="1"/>
  <c r="BH411" i="11" s="1"/>
  <c r="BH412" i="11" s="1"/>
  <c r="BH413" i="11" s="1"/>
  <c r="BH414" i="11" s="1"/>
  <c r="BH415" i="11" s="1"/>
  <c r="BH416" i="11" s="1"/>
  <c r="BH417" i="11" s="1"/>
  <c r="BH418" i="11" s="1"/>
  <c r="BH419" i="11" s="1"/>
  <c r="BH420" i="11" s="1"/>
  <c r="BH421" i="11" s="1"/>
  <c r="BH422" i="11" s="1"/>
  <c r="BH423" i="11" s="1"/>
  <c r="BH424" i="11" s="1"/>
  <c r="BH425" i="11" s="1"/>
  <c r="BH426" i="11" s="1"/>
  <c r="BH427" i="11" s="1"/>
  <c r="BH428" i="11" s="1"/>
  <c r="BH429" i="11" s="1"/>
  <c r="BH430" i="11" s="1"/>
  <c r="BH431" i="11" s="1"/>
  <c r="BH432" i="11" s="1"/>
  <c r="BH433" i="11" s="1"/>
  <c r="BH434" i="11" s="1"/>
  <c r="BH435" i="11" s="1"/>
  <c r="BH436" i="11" s="1"/>
  <c r="BH437" i="11" s="1"/>
  <c r="BH438" i="11" s="1"/>
  <c r="BH439" i="11" s="1"/>
  <c r="BH440" i="11" s="1"/>
  <c r="BH441" i="11" s="1"/>
  <c r="BH442" i="11" s="1"/>
  <c r="BH443" i="11" s="1"/>
  <c r="BH444" i="11" s="1"/>
  <c r="BH445" i="11" s="1"/>
  <c r="BH446" i="11" s="1"/>
  <c r="BH447" i="11" s="1"/>
  <c r="BH448" i="11" s="1"/>
  <c r="BH449" i="11" s="1"/>
  <c r="BH450" i="11" s="1"/>
  <c r="BH451" i="11" s="1"/>
  <c r="BH452" i="11" s="1"/>
  <c r="BH453" i="11" s="1"/>
  <c r="BH454" i="11" s="1"/>
  <c r="BH455" i="11" s="1"/>
  <c r="BH456" i="11" s="1"/>
  <c r="BH457" i="11" s="1"/>
  <c r="BH458" i="11" s="1"/>
  <c r="BH459" i="11" s="1"/>
  <c r="BH460" i="11" s="1"/>
  <c r="BH461" i="11" s="1"/>
  <c r="BH462" i="11" s="1"/>
  <c r="BH463" i="11" s="1"/>
  <c r="BH464" i="11" s="1"/>
  <c r="BH465" i="11" s="1"/>
  <c r="BH466" i="11" s="1"/>
  <c r="BH467" i="11" s="1"/>
  <c r="BH468" i="11" s="1"/>
  <c r="BH469" i="11" s="1"/>
  <c r="BH470" i="11" s="1"/>
  <c r="BH471" i="11" s="1"/>
  <c r="BH472" i="11" s="1"/>
  <c r="BH473" i="11" s="1"/>
  <c r="BH474" i="11" s="1"/>
  <c r="BH475" i="11" s="1"/>
  <c r="BH476" i="11" s="1"/>
  <c r="BH477" i="11" s="1"/>
  <c r="BH478" i="11" s="1"/>
  <c r="BH479" i="11" s="1"/>
  <c r="BH480" i="11" s="1"/>
  <c r="BH481" i="11" s="1"/>
  <c r="BH482" i="11" s="1"/>
  <c r="BH483" i="11" s="1"/>
  <c r="BH484" i="11" s="1"/>
  <c r="BH485" i="11" s="1"/>
  <c r="BH486" i="11" s="1"/>
  <c r="BH487" i="11" s="1"/>
  <c r="BH488" i="11" s="1"/>
  <c r="BH489" i="11" s="1"/>
  <c r="BH490" i="11" s="1"/>
  <c r="BH491" i="11" s="1"/>
  <c r="BH492" i="11" s="1"/>
  <c r="BH493" i="11" s="1"/>
  <c r="BH494" i="11" s="1"/>
  <c r="BH495" i="11" s="1"/>
  <c r="BH496" i="11" s="1"/>
  <c r="BH497" i="11" s="1"/>
  <c r="BH498" i="11" s="1"/>
  <c r="BH499" i="11" s="1"/>
  <c r="BH500" i="11" s="1"/>
  <c r="BH501" i="11" s="1"/>
  <c r="BH502" i="11" s="1"/>
  <c r="BH503" i="11" s="1"/>
  <c r="BH504" i="11" s="1"/>
  <c r="BH505" i="11" s="1"/>
  <c r="BH506" i="11" s="1"/>
  <c r="BH507" i="11" s="1"/>
  <c r="BH508" i="11" s="1"/>
  <c r="BH509" i="11" s="1"/>
  <c r="BH510" i="11" s="1"/>
  <c r="BH511" i="11" s="1"/>
  <c r="BH512" i="11" s="1"/>
  <c r="BH513" i="11" s="1"/>
  <c r="BH514" i="11" s="1"/>
  <c r="BH515" i="11" s="1"/>
  <c r="BH516" i="11" s="1"/>
  <c r="BH517" i="11" s="1"/>
  <c r="BH518" i="11" s="1"/>
  <c r="BH519" i="11" s="1"/>
  <c r="BH520" i="11" s="1"/>
  <c r="BH521" i="11" s="1"/>
  <c r="BH522" i="11" s="1"/>
  <c r="BH523" i="11" s="1"/>
  <c r="BH524" i="11" s="1"/>
  <c r="BH525" i="11" s="1"/>
  <c r="BH526" i="11" s="1"/>
  <c r="BH527" i="11" s="1"/>
  <c r="BH528" i="11" s="1"/>
  <c r="BH529" i="11" s="1"/>
  <c r="BH530" i="11" s="1"/>
  <c r="BH531" i="11" s="1"/>
  <c r="BH532" i="11" s="1"/>
  <c r="BH533" i="11" s="1"/>
  <c r="BH534" i="11" s="1"/>
  <c r="BH535" i="11" s="1"/>
  <c r="BH536" i="11" s="1"/>
  <c r="BH537" i="11" s="1"/>
  <c r="BH538" i="11" s="1"/>
  <c r="BH539" i="11" s="1"/>
  <c r="BH540" i="11" s="1"/>
  <c r="BH541" i="11" s="1"/>
  <c r="BH542" i="11" s="1"/>
  <c r="BH543" i="11" s="1"/>
  <c r="BH544" i="11" s="1"/>
  <c r="BH545" i="11" s="1"/>
  <c r="BH546" i="11" s="1"/>
  <c r="BH547" i="11" s="1"/>
  <c r="BH548" i="11" s="1"/>
  <c r="BH549" i="11" s="1"/>
  <c r="BH550" i="11" s="1"/>
  <c r="BH551" i="11" s="1"/>
  <c r="BH552" i="11" s="1"/>
  <c r="BH553" i="11" s="1"/>
  <c r="BH554" i="11" s="1"/>
  <c r="BH555" i="11" s="1"/>
  <c r="BH556" i="11" s="1"/>
  <c r="BH557" i="11" s="1"/>
  <c r="BH558" i="11" s="1"/>
  <c r="BH559" i="11" s="1"/>
  <c r="BH560" i="11" s="1"/>
  <c r="BH561" i="11" s="1"/>
  <c r="BH562" i="11" s="1"/>
  <c r="BH563" i="11" s="1"/>
  <c r="BH564" i="11" s="1"/>
  <c r="BH565" i="11" s="1"/>
  <c r="BH566" i="11" s="1"/>
  <c r="BH567" i="11" s="1"/>
  <c r="BH568" i="11" s="1"/>
  <c r="BH569" i="11" s="1"/>
  <c r="BH570" i="11" s="1"/>
  <c r="BH571" i="11" s="1"/>
  <c r="BH572" i="11" s="1"/>
  <c r="BH573" i="11" s="1"/>
  <c r="BH574" i="11" s="1"/>
  <c r="BH575" i="11" s="1"/>
  <c r="BH576" i="11" s="1"/>
  <c r="BH577" i="11" s="1"/>
  <c r="BH578" i="11" s="1"/>
  <c r="BH579" i="11" s="1"/>
  <c r="BH580" i="11" s="1"/>
  <c r="BH581" i="11" s="1"/>
  <c r="BH582" i="11" s="1"/>
  <c r="BH583" i="11" s="1"/>
  <c r="BH584" i="11" s="1"/>
  <c r="BH585" i="11" s="1"/>
  <c r="BH586" i="11" s="1"/>
  <c r="BH587" i="11" s="1"/>
  <c r="BH588" i="11" s="1"/>
  <c r="BG3" i="11"/>
  <c r="BG4" i="11" s="1"/>
  <c r="BG5" i="11" s="1"/>
  <c r="BG6" i="11" s="1"/>
  <c r="BG7" i="11" s="1"/>
  <c r="BG8" i="11" s="1"/>
  <c r="BG9" i="11" s="1"/>
  <c r="BG10" i="11" s="1"/>
  <c r="BG11" i="11" s="1"/>
  <c r="BG12" i="11" s="1"/>
  <c r="BG13" i="11" s="1"/>
  <c r="BG14" i="11" s="1"/>
  <c r="BG15" i="11" s="1"/>
  <c r="BG16" i="11" s="1"/>
  <c r="BG17" i="11" s="1"/>
  <c r="BG18" i="11" s="1"/>
  <c r="BG19" i="11" s="1"/>
  <c r="BG20" i="11" s="1"/>
  <c r="BG21" i="11" s="1"/>
  <c r="BG22" i="11" s="1"/>
  <c r="BG23" i="11" s="1"/>
  <c r="BG24" i="11" s="1"/>
  <c r="BG25" i="11" s="1"/>
  <c r="BG26" i="11" s="1"/>
  <c r="BG27" i="11" s="1"/>
  <c r="BG28" i="11" s="1"/>
  <c r="BG29" i="11" s="1"/>
  <c r="BG30" i="11" s="1"/>
  <c r="BG31" i="11" s="1"/>
  <c r="BG32" i="11" s="1"/>
  <c r="BG33" i="11" s="1"/>
  <c r="BG34" i="11" s="1"/>
  <c r="BG35" i="11" s="1"/>
  <c r="BG36" i="11" s="1"/>
  <c r="BG37" i="11" s="1"/>
  <c r="BG38" i="11" s="1"/>
  <c r="BG39" i="11" s="1"/>
  <c r="BG40" i="11" s="1"/>
  <c r="BG41" i="11" s="1"/>
  <c r="BG42" i="11" s="1"/>
  <c r="BG43" i="11" s="1"/>
  <c r="BG44" i="11" s="1"/>
  <c r="BG45" i="11" s="1"/>
  <c r="BG46" i="11" s="1"/>
  <c r="BG47" i="11" s="1"/>
  <c r="BG48" i="11" s="1"/>
  <c r="BG49" i="11" s="1"/>
  <c r="BG50" i="11" s="1"/>
  <c r="BG51" i="11" s="1"/>
  <c r="BG52" i="11" s="1"/>
  <c r="BG53" i="11" s="1"/>
  <c r="BG54" i="11" s="1"/>
  <c r="BG55" i="11" s="1"/>
  <c r="BG56" i="11" s="1"/>
  <c r="BG57" i="11" s="1"/>
  <c r="BG58" i="11" s="1"/>
  <c r="BG59" i="11" s="1"/>
  <c r="BG60" i="11" s="1"/>
  <c r="BG61" i="11" s="1"/>
  <c r="BG62" i="11" s="1"/>
  <c r="BG63" i="11" s="1"/>
  <c r="BG64" i="11" s="1"/>
  <c r="BG65" i="11" s="1"/>
  <c r="BG66" i="11" s="1"/>
  <c r="BG67" i="11" s="1"/>
  <c r="BG68" i="11" s="1"/>
  <c r="BG69" i="11" s="1"/>
  <c r="BG70" i="11" s="1"/>
  <c r="BG71" i="11" s="1"/>
  <c r="BG72" i="11" s="1"/>
  <c r="BG73" i="11" s="1"/>
  <c r="BG74" i="11" s="1"/>
  <c r="BG75" i="11" s="1"/>
  <c r="BG76" i="11" s="1"/>
  <c r="BG77" i="11" s="1"/>
  <c r="BG78" i="11" s="1"/>
  <c r="BG79" i="11" s="1"/>
  <c r="BG80" i="11" s="1"/>
  <c r="BG81" i="11" s="1"/>
  <c r="BG82" i="11" s="1"/>
  <c r="BG83" i="11" s="1"/>
  <c r="BG84" i="11" s="1"/>
  <c r="BG85" i="11" s="1"/>
  <c r="BG86" i="11" s="1"/>
  <c r="BG87" i="11" s="1"/>
  <c r="BG88" i="11" s="1"/>
  <c r="BG89" i="11" s="1"/>
  <c r="BG90" i="11" s="1"/>
  <c r="BG91" i="11" s="1"/>
  <c r="BG92" i="11" s="1"/>
  <c r="BG93" i="11" s="1"/>
  <c r="BG94" i="11" s="1"/>
  <c r="BG95" i="11" s="1"/>
  <c r="BG96" i="11" s="1"/>
  <c r="BG97" i="11" s="1"/>
  <c r="BG98" i="11" s="1"/>
  <c r="BG99" i="11" s="1"/>
  <c r="BG100" i="11" s="1"/>
  <c r="BG101" i="11" s="1"/>
  <c r="BG102" i="11" s="1"/>
  <c r="BG103" i="11" s="1"/>
  <c r="BG104" i="11" s="1"/>
  <c r="BG105" i="11" s="1"/>
  <c r="BG106" i="11" s="1"/>
  <c r="BG107" i="11" s="1"/>
  <c r="BG108" i="11" s="1"/>
  <c r="BG109" i="11" s="1"/>
  <c r="BG110" i="11" s="1"/>
  <c r="BG111" i="11" s="1"/>
  <c r="BG112" i="11" s="1"/>
  <c r="BG113" i="11" s="1"/>
  <c r="BG114" i="11" s="1"/>
  <c r="BG115" i="11" s="1"/>
  <c r="BG116" i="11" s="1"/>
  <c r="BG117" i="11" s="1"/>
  <c r="BG118" i="11" s="1"/>
  <c r="BG119" i="11" s="1"/>
  <c r="BG120" i="11" s="1"/>
  <c r="BG121" i="11" s="1"/>
  <c r="BG122" i="11" s="1"/>
  <c r="BG123" i="11" s="1"/>
  <c r="BG124" i="11" s="1"/>
  <c r="BG125" i="11" s="1"/>
  <c r="BG126" i="11" s="1"/>
  <c r="BG127" i="11" s="1"/>
  <c r="BG128" i="11" s="1"/>
  <c r="BG129" i="11" s="1"/>
  <c r="BG130" i="11" s="1"/>
  <c r="BG131" i="11" s="1"/>
  <c r="BG132" i="11" s="1"/>
  <c r="BG133" i="11" s="1"/>
  <c r="BG134" i="11" s="1"/>
  <c r="BG135" i="11" s="1"/>
  <c r="BG136" i="11" s="1"/>
  <c r="BG137" i="11" s="1"/>
  <c r="BG138" i="11" s="1"/>
  <c r="BG139" i="11" s="1"/>
  <c r="BG140" i="11" s="1"/>
  <c r="BG141" i="11" s="1"/>
  <c r="BG142" i="11" s="1"/>
  <c r="BG143" i="11" s="1"/>
  <c r="BG144" i="11" s="1"/>
  <c r="BG145" i="11" s="1"/>
  <c r="BG146" i="11" s="1"/>
  <c r="BG147" i="11" s="1"/>
  <c r="BG148" i="11" s="1"/>
  <c r="BG149" i="11" s="1"/>
  <c r="BG150" i="11" s="1"/>
  <c r="BG151" i="11" s="1"/>
  <c r="BG152" i="11" s="1"/>
  <c r="BG153" i="11" s="1"/>
  <c r="BG154" i="11" s="1"/>
  <c r="BG155" i="11" s="1"/>
  <c r="BG156" i="11" s="1"/>
  <c r="BG157" i="11" s="1"/>
  <c r="BG158" i="11" s="1"/>
  <c r="BG159" i="11" s="1"/>
  <c r="BG160" i="11" s="1"/>
  <c r="BG161" i="11" s="1"/>
  <c r="BG162" i="11" s="1"/>
  <c r="BG163" i="11" s="1"/>
  <c r="BG164" i="11" s="1"/>
  <c r="BG165" i="11" s="1"/>
  <c r="BG166" i="11" s="1"/>
  <c r="BG167" i="11" s="1"/>
  <c r="BG168" i="11" s="1"/>
  <c r="BG169" i="11" s="1"/>
  <c r="BG170" i="11" s="1"/>
  <c r="BG171" i="11" s="1"/>
  <c r="BG172" i="11" s="1"/>
  <c r="BG173" i="11" s="1"/>
  <c r="BG174" i="11" s="1"/>
  <c r="BG175" i="11" s="1"/>
  <c r="BG176" i="11" s="1"/>
  <c r="BG177" i="11" s="1"/>
  <c r="BG178" i="11" s="1"/>
  <c r="BG179" i="11" s="1"/>
  <c r="BG180" i="11" s="1"/>
  <c r="BG181" i="11" s="1"/>
  <c r="BG182" i="11" s="1"/>
  <c r="BG183" i="11" s="1"/>
  <c r="BG184" i="11" s="1"/>
  <c r="BG185" i="11" s="1"/>
  <c r="BG186" i="11" s="1"/>
  <c r="BG187" i="11" s="1"/>
  <c r="BG188" i="11" s="1"/>
  <c r="BG189" i="11" s="1"/>
  <c r="BG190" i="11" s="1"/>
  <c r="BG191" i="11" s="1"/>
  <c r="BG192" i="11" s="1"/>
  <c r="BG193" i="11" s="1"/>
  <c r="BG194" i="11" s="1"/>
  <c r="BG195" i="11" s="1"/>
  <c r="BG196" i="11" s="1"/>
  <c r="BG197" i="11" s="1"/>
  <c r="BG198" i="11" s="1"/>
  <c r="BG199" i="11" s="1"/>
  <c r="BG200" i="11" s="1"/>
  <c r="BG201" i="11" s="1"/>
  <c r="BG202" i="11" s="1"/>
  <c r="BG203" i="11" s="1"/>
  <c r="BG204" i="11" s="1"/>
  <c r="BG205" i="11" s="1"/>
  <c r="BG206" i="11" s="1"/>
  <c r="BG207" i="11" s="1"/>
  <c r="BG208" i="11" s="1"/>
  <c r="BG209" i="11" s="1"/>
  <c r="BG210" i="11" s="1"/>
  <c r="BG211" i="11" s="1"/>
  <c r="BG212" i="11" s="1"/>
  <c r="BG213" i="11" s="1"/>
  <c r="BG214" i="11" s="1"/>
  <c r="BG215" i="11" s="1"/>
  <c r="BG216" i="11" s="1"/>
  <c r="BG217" i="11" s="1"/>
  <c r="BG218" i="11" s="1"/>
  <c r="BG219" i="11" s="1"/>
  <c r="BG220" i="11" s="1"/>
  <c r="BG221" i="11" s="1"/>
  <c r="BG222" i="11" s="1"/>
  <c r="BG223" i="11" s="1"/>
  <c r="BG224" i="11" s="1"/>
  <c r="BG225" i="11" s="1"/>
  <c r="BG226" i="11" s="1"/>
  <c r="BG227" i="11" s="1"/>
  <c r="BG228" i="11" s="1"/>
  <c r="BG229" i="11" s="1"/>
  <c r="BG230" i="11" s="1"/>
  <c r="BG231" i="11" s="1"/>
  <c r="BG232" i="11" s="1"/>
  <c r="BG233" i="11" s="1"/>
  <c r="BG234" i="11" s="1"/>
  <c r="BG235" i="11" s="1"/>
  <c r="BG236" i="11" s="1"/>
  <c r="BG237" i="11" s="1"/>
  <c r="BG238" i="11" s="1"/>
  <c r="BG239" i="11" s="1"/>
  <c r="BG240" i="11" s="1"/>
  <c r="BG241" i="11" s="1"/>
  <c r="BG242" i="11" s="1"/>
  <c r="BG243" i="11" s="1"/>
  <c r="BG244" i="11" s="1"/>
  <c r="BG245" i="11" s="1"/>
  <c r="BG246" i="11" s="1"/>
  <c r="BG247" i="11" s="1"/>
  <c r="BG248" i="11" s="1"/>
  <c r="BG249" i="11" s="1"/>
  <c r="BG250" i="11" s="1"/>
  <c r="BG251" i="11" s="1"/>
  <c r="BG252" i="11" s="1"/>
  <c r="BG253" i="11" s="1"/>
  <c r="BG254" i="11" s="1"/>
  <c r="BG255" i="11" s="1"/>
  <c r="BG256" i="11" s="1"/>
  <c r="BG257" i="11" s="1"/>
  <c r="BG258" i="11" s="1"/>
  <c r="BG259" i="11" s="1"/>
  <c r="BG260" i="11" s="1"/>
  <c r="BG261" i="11" s="1"/>
  <c r="BG262" i="11" s="1"/>
  <c r="BG263" i="11" s="1"/>
  <c r="BG264" i="11" s="1"/>
  <c r="BG265" i="11" s="1"/>
  <c r="BG266" i="11" s="1"/>
  <c r="BG267" i="11" s="1"/>
  <c r="BG268" i="11" s="1"/>
  <c r="BG269" i="11" s="1"/>
  <c r="BG270" i="11" s="1"/>
  <c r="BG271" i="11" s="1"/>
  <c r="BG272" i="11" s="1"/>
  <c r="BG273" i="11" s="1"/>
  <c r="BG274" i="11" s="1"/>
  <c r="BG275" i="11" s="1"/>
  <c r="BG276" i="11" s="1"/>
  <c r="BG277" i="11" s="1"/>
  <c r="BG278" i="11" s="1"/>
  <c r="BG279" i="11" s="1"/>
  <c r="BG280" i="11" s="1"/>
  <c r="BG281" i="11" s="1"/>
  <c r="BG282" i="11" s="1"/>
  <c r="BG283" i="11" s="1"/>
  <c r="BG284" i="11" s="1"/>
  <c r="BG285" i="11" s="1"/>
  <c r="BG286" i="11" s="1"/>
  <c r="BG287" i="11" s="1"/>
  <c r="BG288" i="11" s="1"/>
  <c r="BG289" i="11" s="1"/>
  <c r="BG290" i="11" s="1"/>
  <c r="BG291" i="11" s="1"/>
  <c r="BG292" i="11" s="1"/>
  <c r="BG293" i="11" s="1"/>
  <c r="BG294" i="11" s="1"/>
  <c r="BG295" i="11" s="1"/>
  <c r="BG296" i="11" s="1"/>
  <c r="BG297" i="11" s="1"/>
  <c r="BG298" i="11" s="1"/>
  <c r="BG299" i="11" s="1"/>
  <c r="BG300" i="11" s="1"/>
  <c r="BG301" i="11" s="1"/>
  <c r="BG302" i="11" s="1"/>
  <c r="BG303" i="11" s="1"/>
  <c r="BG304" i="11" s="1"/>
  <c r="BG305" i="11" s="1"/>
  <c r="BG306" i="11" s="1"/>
  <c r="BG307" i="11" s="1"/>
  <c r="BG308" i="11" s="1"/>
  <c r="BG309" i="11" s="1"/>
  <c r="BG310" i="11" s="1"/>
  <c r="BG311" i="11" s="1"/>
  <c r="BG312" i="11" s="1"/>
  <c r="BG313" i="11" s="1"/>
  <c r="BG314" i="11" s="1"/>
  <c r="BG315" i="11" s="1"/>
  <c r="BG316" i="11" s="1"/>
  <c r="BG317" i="11" s="1"/>
  <c r="BG318" i="11" s="1"/>
  <c r="BG319" i="11" s="1"/>
  <c r="BG320" i="11" s="1"/>
  <c r="BG321" i="11" s="1"/>
  <c r="BG322" i="11" s="1"/>
  <c r="BG323" i="11" s="1"/>
  <c r="BG324" i="11" s="1"/>
  <c r="BG325" i="11" s="1"/>
  <c r="BG326" i="11" s="1"/>
  <c r="BG327" i="11" s="1"/>
  <c r="BG328" i="11" s="1"/>
  <c r="BG329" i="11" s="1"/>
  <c r="BG330" i="11" s="1"/>
  <c r="BG331" i="11" s="1"/>
  <c r="BG332" i="11" s="1"/>
  <c r="BG333" i="11" s="1"/>
  <c r="BG334" i="11" s="1"/>
  <c r="BG335" i="11" s="1"/>
  <c r="BG336" i="11" s="1"/>
  <c r="BG337" i="11" s="1"/>
  <c r="BG338" i="11" s="1"/>
  <c r="BG339" i="11" s="1"/>
  <c r="BG340" i="11" s="1"/>
  <c r="BG341" i="11" s="1"/>
  <c r="BG342" i="11" s="1"/>
  <c r="BG343" i="11" s="1"/>
  <c r="BG344" i="11" s="1"/>
  <c r="BG345" i="11" s="1"/>
  <c r="BG346" i="11" s="1"/>
  <c r="BG347" i="11" s="1"/>
  <c r="BG348" i="11" s="1"/>
  <c r="BG349" i="11" s="1"/>
  <c r="BG350" i="11" s="1"/>
  <c r="BG351" i="11" s="1"/>
  <c r="BG352" i="11" s="1"/>
  <c r="BG353" i="11" s="1"/>
  <c r="BG354" i="11" s="1"/>
  <c r="BG355" i="11" s="1"/>
  <c r="BG356" i="11" s="1"/>
  <c r="BG357" i="11" s="1"/>
  <c r="BG358" i="11" s="1"/>
  <c r="BG359" i="11" s="1"/>
  <c r="BG360" i="11" s="1"/>
  <c r="BG361" i="11" s="1"/>
  <c r="BG362" i="11" s="1"/>
  <c r="BG363" i="11" s="1"/>
  <c r="BG364" i="11" s="1"/>
  <c r="BG365" i="11" s="1"/>
  <c r="BG366" i="11" s="1"/>
  <c r="BG367" i="11" s="1"/>
  <c r="BG368" i="11" s="1"/>
  <c r="BG369" i="11" s="1"/>
  <c r="BG370" i="11" s="1"/>
  <c r="BG371" i="11" s="1"/>
  <c r="BG372" i="11" s="1"/>
  <c r="BG373" i="11" s="1"/>
  <c r="BG374" i="11" s="1"/>
  <c r="BG375" i="11" s="1"/>
  <c r="BG376" i="11" s="1"/>
  <c r="BG377" i="11" s="1"/>
  <c r="BG378" i="11" s="1"/>
  <c r="BG379" i="11" s="1"/>
  <c r="BG380" i="11" s="1"/>
  <c r="BG381" i="11" s="1"/>
  <c r="BG382" i="11" s="1"/>
  <c r="BG383" i="11" s="1"/>
  <c r="BG384" i="11" s="1"/>
  <c r="BG385" i="11" s="1"/>
  <c r="BG386" i="11" s="1"/>
  <c r="BG387" i="11" s="1"/>
  <c r="BG388" i="11" s="1"/>
  <c r="BG389" i="11" s="1"/>
  <c r="BG390" i="11" s="1"/>
  <c r="BG391" i="11" s="1"/>
  <c r="BG392" i="11" s="1"/>
  <c r="BG393" i="11" s="1"/>
  <c r="BG394" i="11" s="1"/>
  <c r="BG395" i="11" s="1"/>
  <c r="BG396" i="11" s="1"/>
  <c r="BG397" i="11" s="1"/>
  <c r="BG398" i="11" s="1"/>
  <c r="BG399" i="11" s="1"/>
  <c r="BG400" i="11" s="1"/>
  <c r="BG401" i="11" s="1"/>
  <c r="BG402" i="11" s="1"/>
  <c r="BG403" i="11" s="1"/>
  <c r="BG404" i="11" s="1"/>
  <c r="BG405" i="11" s="1"/>
  <c r="BG406" i="11" s="1"/>
  <c r="BG407" i="11" s="1"/>
  <c r="BG408" i="11" s="1"/>
  <c r="BG409" i="11" s="1"/>
  <c r="BG410" i="11" s="1"/>
  <c r="BG411" i="11" s="1"/>
  <c r="BG412" i="11" s="1"/>
  <c r="BG413" i="11" s="1"/>
  <c r="BG414" i="11" s="1"/>
  <c r="BG415" i="11" s="1"/>
  <c r="BG416" i="11" s="1"/>
  <c r="BG417" i="11" s="1"/>
  <c r="BG418" i="11" s="1"/>
  <c r="BG419" i="11" s="1"/>
  <c r="BG420" i="11" s="1"/>
  <c r="BG421" i="11" s="1"/>
  <c r="BG422" i="11" s="1"/>
  <c r="BG423" i="11" s="1"/>
  <c r="BG424" i="11" s="1"/>
  <c r="BG425" i="11" s="1"/>
  <c r="BG426" i="11" s="1"/>
  <c r="BG427" i="11" s="1"/>
  <c r="BG428" i="11" s="1"/>
  <c r="BG429" i="11" s="1"/>
  <c r="BG430" i="11" s="1"/>
  <c r="BG431" i="11" s="1"/>
  <c r="BG432" i="11" s="1"/>
  <c r="BG433" i="11" s="1"/>
  <c r="BG434" i="11" s="1"/>
  <c r="BG435" i="11" s="1"/>
  <c r="BG436" i="11" s="1"/>
  <c r="BG437" i="11" s="1"/>
  <c r="BG438" i="11" s="1"/>
  <c r="BG439" i="11" s="1"/>
  <c r="BG440" i="11" s="1"/>
  <c r="BG441" i="11" s="1"/>
  <c r="BG442" i="11" s="1"/>
  <c r="BG443" i="11" s="1"/>
  <c r="BG444" i="11" s="1"/>
  <c r="BG445" i="11" s="1"/>
  <c r="BG446" i="11" s="1"/>
  <c r="BG447" i="11" s="1"/>
  <c r="BG448" i="11" s="1"/>
  <c r="BG449" i="11" s="1"/>
  <c r="BG450" i="11" s="1"/>
  <c r="BG451" i="11" s="1"/>
  <c r="BG452" i="11" s="1"/>
  <c r="BG453" i="11" s="1"/>
  <c r="BG454" i="11" s="1"/>
  <c r="BG455" i="11" s="1"/>
  <c r="BG456" i="11" s="1"/>
  <c r="BG457" i="11" s="1"/>
  <c r="BG458" i="11" s="1"/>
  <c r="BG459" i="11" s="1"/>
  <c r="BG460" i="11" s="1"/>
  <c r="BG461" i="11" s="1"/>
  <c r="BG462" i="11" s="1"/>
  <c r="BG463" i="11" s="1"/>
  <c r="BG464" i="11" s="1"/>
  <c r="BG465" i="11" s="1"/>
  <c r="BG466" i="11" s="1"/>
  <c r="BG467" i="11" s="1"/>
  <c r="BG468" i="11" s="1"/>
  <c r="BG469" i="11" s="1"/>
  <c r="BG470" i="11" s="1"/>
  <c r="BG471" i="11" s="1"/>
  <c r="BG472" i="11" s="1"/>
  <c r="BG473" i="11" s="1"/>
  <c r="BG474" i="11" s="1"/>
  <c r="BG475" i="11" s="1"/>
  <c r="BG476" i="11" s="1"/>
  <c r="BG477" i="11" s="1"/>
  <c r="BG478" i="11" s="1"/>
  <c r="BG479" i="11" s="1"/>
  <c r="BG480" i="11" s="1"/>
  <c r="BG481" i="11" s="1"/>
  <c r="BG482" i="11" s="1"/>
  <c r="BG483" i="11" s="1"/>
  <c r="BG484" i="11" s="1"/>
  <c r="BG485" i="11" s="1"/>
  <c r="BG486" i="11" s="1"/>
  <c r="BG487" i="11" s="1"/>
  <c r="BG488" i="11" s="1"/>
  <c r="BG489" i="11" s="1"/>
  <c r="BG490" i="11" s="1"/>
  <c r="BG491" i="11" s="1"/>
  <c r="BG492" i="11" s="1"/>
  <c r="BG493" i="11" s="1"/>
  <c r="BG494" i="11" s="1"/>
  <c r="BG495" i="11" s="1"/>
  <c r="BG496" i="11" s="1"/>
  <c r="BG497" i="11" s="1"/>
  <c r="BG498" i="11" s="1"/>
  <c r="BG499" i="11" s="1"/>
  <c r="BG500" i="11" s="1"/>
  <c r="BG501" i="11" s="1"/>
  <c r="BG502" i="11" s="1"/>
  <c r="BG503" i="11" s="1"/>
  <c r="BG504" i="11" s="1"/>
  <c r="BG505" i="11" s="1"/>
  <c r="BG506" i="11" s="1"/>
  <c r="BG507" i="11" s="1"/>
  <c r="BG508" i="11" s="1"/>
  <c r="BG509" i="11" s="1"/>
  <c r="BG510" i="11" s="1"/>
  <c r="BG511" i="11" s="1"/>
  <c r="BG512" i="11" s="1"/>
  <c r="BG513" i="11" s="1"/>
  <c r="BG514" i="11" s="1"/>
  <c r="BG515" i="11" s="1"/>
  <c r="BG516" i="11" s="1"/>
  <c r="BG517" i="11" s="1"/>
  <c r="BG518" i="11" s="1"/>
  <c r="BG519" i="11" s="1"/>
  <c r="BG520" i="11" s="1"/>
  <c r="BG521" i="11" s="1"/>
  <c r="BG522" i="11" s="1"/>
  <c r="BG523" i="11" s="1"/>
  <c r="BG524" i="11" s="1"/>
  <c r="BG525" i="11" s="1"/>
  <c r="BG526" i="11" s="1"/>
  <c r="BG527" i="11" s="1"/>
  <c r="BG528" i="11" s="1"/>
  <c r="BG529" i="11" s="1"/>
  <c r="BG530" i="11" s="1"/>
  <c r="BG531" i="11" s="1"/>
  <c r="BG532" i="11" s="1"/>
  <c r="BG533" i="11" s="1"/>
  <c r="BG534" i="11" s="1"/>
  <c r="BG535" i="11" s="1"/>
  <c r="BG536" i="11" s="1"/>
  <c r="BG537" i="11" s="1"/>
  <c r="BG538" i="11" s="1"/>
  <c r="BG539" i="11" s="1"/>
  <c r="BG540" i="11" s="1"/>
  <c r="BG541" i="11" s="1"/>
  <c r="BG542" i="11" s="1"/>
  <c r="BG543" i="11" s="1"/>
  <c r="BG544" i="11" s="1"/>
  <c r="BG545" i="11" s="1"/>
  <c r="BG546" i="11" s="1"/>
  <c r="BG547" i="11" s="1"/>
  <c r="BG548" i="11" s="1"/>
  <c r="BG549" i="11" s="1"/>
  <c r="BG550" i="11" s="1"/>
  <c r="BG551" i="11" s="1"/>
  <c r="BG552" i="11" s="1"/>
  <c r="BG553" i="11" s="1"/>
  <c r="BG554" i="11" s="1"/>
  <c r="BG555" i="11" s="1"/>
  <c r="BG556" i="11" s="1"/>
  <c r="BG557" i="11" s="1"/>
  <c r="BG558" i="11" s="1"/>
  <c r="BG559" i="11" s="1"/>
  <c r="BG560" i="11" s="1"/>
  <c r="BG561" i="11" s="1"/>
  <c r="BG562" i="11" s="1"/>
  <c r="BG563" i="11" s="1"/>
  <c r="BG564" i="11" s="1"/>
  <c r="BG565" i="11" s="1"/>
  <c r="BG566" i="11" s="1"/>
  <c r="BG567" i="11" s="1"/>
  <c r="BG568" i="11" s="1"/>
  <c r="BG569" i="11" s="1"/>
  <c r="BG570" i="11" s="1"/>
  <c r="BG571" i="11" s="1"/>
  <c r="BG572" i="11" s="1"/>
  <c r="BG573" i="11" s="1"/>
  <c r="BG574" i="11" s="1"/>
  <c r="BG575" i="11" s="1"/>
  <c r="BG576" i="11" s="1"/>
  <c r="BG577" i="11" s="1"/>
  <c r="BG578" i="11" s="1"/>
  <c r="BG579" i="11" s="1"/>
  <c r="BG580" i="11" s="1"/>
  <c r="BG581" i="11" s="1"/>
  <c r="BG582" i="11" s="1"/>
  <c r="BG583" i="11" s="1"/>
  <c r="BG584" i="11" s="1"/>
  <c r="BG585" i="11" s="1"/>
  <c r="BG586" i="11" s="1"/>
  <c r="BG587" i="11" s="1"/>
  <c r="BG588" i="11" s="1"/>
  <c r="AP3" i="11"/>
  <c r="AV3" i="11"/>
  <c r="AQ3" i="11"/>
  <c r="AR3" i="11"/>
  <c r="AS3" i="11"/>
  <c r="AT3" i="11"/>
  <c r="AU3" i="11"/>
  <c r="AW147" i="11"/>
  <c r="BQ20" i="11"/>
  <c r="BQ21" i="11"/>
  <c r="AI3" i="11"/>
  <c r="AI4" i="11" s="1"/>
  <c r="AI5" i="11" s="1"/>
  <c r="AI6" i="11" s="1"/>
  <c r="AI7" i="11" s="1"/>
  <c r="AI8" i="11" s="1"/>
  <c r="AI9" i="11" s="1"/>
  <c r="AI10" i="11" s="1"/>
  <c r="AI11" i="11" s="1"/>
  <c r="AI12" i="11" s="1"/>
  <c r="AI13" i="11" s="1"/>
  <c r="AI14" i="11" s="1"/>
  <c r="AI15" i="11" s="1"/>
  <c r="AI16" i="11" s="1"/>
  <c r="AI17" i="11" s="1"/>
  <c r="AI18" i="11" s="1"/>
  <c r="AI19" i="11" s="1"/>
  <c r="AI20" i="11" s="1"/>
  <c r="AI21" i="11" s="1"/>
  <c r="AI22" i="11" s="1"/>
  <c r="AI23" i="11" s="1"/>
  <c r="AI24" i="11" s="1"/>
  <c r="AI25" i="11" s="1"/>
  <c r="AI26" i="11" s="1"/>
  <c r="AI27" i="11" s="1"/>
  <c r="AI28" i="11" s="1"/>
  <c r="AI29" i="11" s="1"/>
  <c r="AI30" i="11" s="1"/>
  <c r="AI31" i="11" s="1"/>
  <c r="AI32" i="11" s="1"/>
  <c r="AI33" i="11" s="1"/>
  <c r="AI34" i="11" s="1"/>
  <c r="AI35" i="11" s="1"/>
  <c r="AI36" i="11" s="1"/>
  <c r="AI37" i="11" s="1"/>
  <c r="AI38" i="11" s="1"/>
  <c r="AI39" i="11" s="1"/>
  <c r="AI40" i="11" s="1"/>
  <c r="AI41" i="11" s="1"/>
  <c r="AI42" i="11" s="1"/>
  <c r="AI43" i="11" s="1"/>
  <c r="AI44" i="11" s="1"/>
  <c r="AI45" i="11" s="1"/>
  <c r="AI46" i="11" s="1"/>
  <c r="AI47" i="11" s="1"/>
  <c r="AI48" i="11" s="1"/>
  <c r="AI49" i="11" s="1"/>
  <c r="AI50" i="11" s="1"/>
  <c r="AI51" i="11" s="1"/>
  <c r="AI52" i="11" s="1"/>
  <c r="AI53" i="11" s="1"/>
  <c r="AI54" i="11" s="1"/>
  <c r="AI55" i="11" s="1"/>
  <c r="AI56" i="11" s="1"/>
  <c r="AI57" i="11" s="1"/>
  <c r="AI58" i="11" s="1"/>
  <c r="AI59" i="11" s="1"/>
  <c r="AI60" i="11" s="1"/>
  <c r="AI61" i="11" s="1"/>
  <c r="AI62" i="11" s="1"/>
  <c r="AI63" i="11" s="1"/>
  <c r="AI64" i="11" s="1"/>
  <c r="AI65" i="11" s="1"/>
  <c r="AI66" i="11" s="1"/>
  <c r="AI67" i="11" s="1"/>
  <c r="AI68" i="11" s="1"/>
  <c r="AI69" i="11" s="1"/>
  <c r="AI70" i="11" s="1"/>
  <c r="AI71" i="11" s="1"/>
  <c r="AI72" i="11" s="1"/>
  <c r="AI73" i="11" s="1"/>
  <c r="AI74" i="11" s="1"/>
  <c r="AI75" i="11" s="1"/>
  <c r="AI76" i="11" s="1"/>
  <c r="AI77" i="11" s="1"/>
  <c r="AI78" i="11" s="1"/>
  <c r="AI79" i="11" s="1"/>
  <c r="AI80" i="11" s="1"/>
  <c r="AI81" i="11" s="1"/>
  <c r="AI82" i="11" s="1"/>
  <c r="AI83" i="11" s="1"/>
  <c r="AI84" i="11" s="1"/>
  <c r="AI85" i="11" s="1"/>
  <c r="AI86" i="11" s="1"/>
  <c r="AI87" i="11" s="1"/>
  <c r="AI88" i="11" s="1"/>
  <c r="AI89" i="11" s="1"/>
  <c r="AI90" i="11" s="1"/>
  <c r="AI91" i="11" s="1"/>
  <c r="AI92" i="11" s="1"/>
  <c r="AI93" i="11" s="1"/>
  <c r="AI94" i="11" s="1"/>
  <c r="AI95" i="11" s="1"/>
  <c r="AI96" i="11" s="1"/>
  <c r="AI97" i="11" s="1"/>
  <c r="AI98" i="11" s="1"/>
  <c r="AI99" i="11" s="1"/>
  <c r="AI100" i="11" s="1"/>
  <c r="AI101" i="11" s="1"/>
  <c r="AI102" i="11" s="1"/>
  <c r="AI103" i="11" s="1"/>
  <c r="AI104" i="11" s="1"/>
  <c r="AI105" i="11" s="1"/>
  <c r="AI106" i="11" s="1"/>
  <c r="AI107" i="11" s="1"/>
  <c r="AI108" i="11" s="1"/>
  <c r="AI109" i="11" s="1"/>
  <c r="AI110" i="11" s="1"/>
  <c r="AI111" i="11" s="1"/>
  <c r="AI112" i="11" s="1"/>
  <c r="AI113" i="11" s="1"/>
  <c r="AI114" i="11" s="1"/>
  <c r="AI115" i="11" s="1"/>
  <c r="AI116" i="11" s="1"/>
  <c r="AI117" i="11" s="1"/>
  <c r="AI118" i="11" s="1"/>
  <c r="AI119" i="11" s="1"/>
  <c r="AI120" i="11" s="1"/>
  <c r="AI121" i="11" s="1"/>
  <c r="AI122" i="11" s="1"/>
  <c r="AI123" i="11" s="1"/>
  <c r="AI124" i="11" s="1"/>
  <c r="AI125" i="11" s="1"/>
  <c r="AI126" i="11" s="1"/>
  <c r="AI127" i="11" s="1"/>
  <c r="AI128" i="11" s="1"/>
  <c r="AI129" i="11" s="1"/>
  <c r="AI130" i="11" s="1"/>
  <c r="AI131" i="11" s="1"/>
  <c r="AI132" i="11" s="1"/>
  <c r="AI133" i="11" s="1"/>
  <c r="AI134" i="11" s="1"/>
  <c r="AI135" i="11" s="1"/>
  <c r="AI136" i="11" s="1"/>
  <c r="AI137" i="11" s="1"/>
  <c r="AI138" i="11" s="1"/>
  <c r="AI139" i="11" s="1"/>
  <c r="AI140" i="11" s="1"/>
  <c r="AI141" i="11" s="1"/>
  <c r="AI142" i="11" s="1"/>
  <c r="AI143" i="11" s="1"/>
  <c r="AI144" i="11" s="1"/>
  <c r="AI145" i="11" s="1"/>
  <c r="AI146" i="11" s="1"/>
  <c r="AI147" i="11" s="1"/>
  <c r="AI148" i="11" s="1"/>
  <c r="AI149" i="11" s="1"/>
  <c r="AI150" i="11" s="1"/>
  <c r="AI151" i="11" s="1"/>
  <c r="AI152" i="11" s="1"/>
  <c r="AI153" i="11" s="1"/>
  <c r="AI154" i="11" s="1"/>
  <c r="AI155" i="11" s="1"/>
  <c r="AI156" i="11" s="1"/>
  <c r="AI157" i="11" s="1"/>
  <c r="AI158" i="11" s="1"/>
  <c r="AI159" i="11" s="1"/>
  <c r="AI160" i="11" s="1"/>
  <c r="AI161" i="11" s="1"/>
  <c r="AI162" i="11" s="1"/>
  <c r="AI163" i="11" s="1"/>
  <c r="AI164" i="11" s="1"/>
  <c r="AI165" i="11" s="1"/>
  <c r="AI166" i="11" s="1"/>
  <c r="AI167" i="11" s="1"/>
  <c r="AI168" i="11" s="1"/>
  <c r="AI169" i="11" s="1"/>
  <c r="AI170" i="11" s="1"/>
  <c r="AI171" i="11" s="1"/>
  <c r="AI172" i="11" s="1"/>
  <c r="AI173" i="11" s="1"/>
  <c r="AI174" i="11" s="1"/>
  <c r="AI175" i="11" s="1"/>
  <c r="AI176" i="11" s="1"/>
  <c r="AI177" i="11" s="1"/>
  <c r="AI178" i="11" s="1"/>
  <c r="AI179" i="11" s="1"/>
  <c r="AI180" i="11" s="1"/>
  <c r="AI181" i="11" s="1"/>
  <c r="AI182" i="11" s="1"/>
  <c r="AI183" i="11" s="1"/>
  <c r="AI184" i="11" s="1"/>
  <c r="AI185" i="11" s="1"/>
  <c r="AI186" i="11" s="1"/>
  <c r="AI187" i="11" s="1"/>
  <c r="AI188" i="11" s="1"/>
  <c r="AI189" i="11" s="1"/>
  <c r="AI190" i="11" s="1"/>
  <c r="AI191" i="11" s="1"/>
  <c r="AI192" i="11" s="1"/>
  <c r="AI193" i="11" s="1"/>
  <c r="AI194" i="11" s="1"/>
  <c r="AI195" i="11" s="1"/>
  <c r="AI196" i="11" s="1"/>
  <c r="AI197" i="11" s="1"/>
  <c r="AI198" i="11" s="1"/>
  <c r="AI199" i="11" s="1"/>
  <c r="AI200" i="11" s="1"/>
  <c r="AI201" i="11" s="1"/>
  <c r="AI202" i="11" s="1"/>
  <c r="AI203" i="11" s="1"/>
  <c r="AI204" i="11" s="1"/>
  <c r="AI205" i="11" s="1"/>
  <c r="AI206" i="11" s="1"/>
  <c r="AI207" i="11" s="1"/>
  <c r="AI208" i="11" s="1"/>
  <c r="AI209" i="11" s="1"/>
  <c r="AI210" i="11" s="1"/>
  <c r="AI211" i="11" s="1"/>
  <c r="AI212" i="11" s="1"/>
  <c r="AI213" i="11" s="1"/>
  <c r="AI214" i="11" s="1"/>
  <c r="AI215" i="11" s="1"/>
  <c r="AI216" i="11" s="1"/>
  <c r="AI217" i="11" s="1"/>
  <c r="AI218" i="11" s="1"/>
  <c r="AI219" i="11" s="1"/>
  <c r="AI220" i="11" s="1"/>
  <c r="AI221" i="11" s="1"/>
  <c r="AI222" i="11" s="1"/>
  <c r="AI223" i="11" s="1"/>
  <c r="AI224" i="11" s="1"/>
  <c r="AI225" i="11" s="1"/>
  <c r="AI226" i="11" s="1"/>
  <c r="AI227" i="11" s="1"/>
  <c r="AI228" i="11" s="1"/>
  <c r="AI229" i="11" s="1"/>
  <c r="AI230" i="11" s="1"/>
  <c r="AI231" i="11" s="1"/>
  <c r="AI232" i="11" s="1"/>
  <c r="AI233" i="11" s="1"/>
  <c r="AI234" i="11" s="1"/>
  <c r="AI235" i="11" s="1"/>
  <c r="AI236" i="11" s="1"/>
  <c r="AI237" i="11" s="1"/>
  <c r="AI238" i="11" s="1"/>
  <c r="AI239" i="11" s="1"/>
  <c r="AI240" i="11" s="1"/>
  <c r="AI241" i="11" s="1"/>
  <c r="AI242" i="11" s="1"/>
  <c r="AI243" i="11" s="1"/>
  <c r="AI244" i="11" s="1"/>
  <c r="AI245" i="11" s="1"/>
  <c r="AI246" i="11" s="1"/>
  <c r="AI247" i="11" s="1"/>
  <c r="AI248" i="11" s="1"/>
  <c r="AI249" i="11" s="1"/>
  <c r="AI250" i="11" s="1"/>
  <c r="AI251" i="11" s="1"/>
  <c r="AI252" i="11" s="1"/>
  <c r="AI253" i="11" s="1"/>
  <c r="AI254" i="11" s="1"/>
  <c r="AI255" i="11" s="1"/>
  <c r="AI256" i="11" s="1"/>
  <c r="AI257" i="11" s="1"/>
  <c r="AI258" i="11" s="1"/>
  <c r="AI259" i="11" s="1"/>
  <c r="AI260" i="11" s="1"/>
  <c r="AI261" i="11" s="1"/>
  <c r="AI262" i="11" s="1"/>
  <c r="AI263" i="11" s="1"/>
  <c r="AI264" i="11" s="1"/>
  <c r="AI265" i="11" s="1"/>
  <c r="AI266" i="11" s="1"/>
  <c r="AI267" i="11" s="1"/>
  <c r="AI268" i="11" s="1"/>
  <c r="AI269" i="11" s="1"/>
  <c r="AI270" i="11" s="1"/>
  <c r="AI271" i="11" s="1"/>
  <c r="AI272" i="11" s="1"/>
  <c r="AI273" i="11" s="1"/>
  <c r="AI274" i="11" s="1"/>
  <c r="AI275" i="11" s="1"/>
  <c r="AI276" i="11" s="1"/>
  <c r="AI277" i="11" s="1"/>
  <c r="AI278" i="11" s="1"/>
  <c r="AI279" i="11" s="1"/>
  <c r="AI280" i="11" s="1"/>
  <c r="AI281" i="11" s="1"/>
  <c r="AI282" i="11" s="1"/>
  <c r="AI283" i="11" s="1"/>
  <c r="AI284" i="11" s="1"/>
  <c r="AI285" i="11" s="1"/>
  <c r="AI286" i="11" s="1"/>
  <c r="AI287" i="11" s="1"/>
  <c r="AI288" i="11" s="1"/>
  <c r="AI289" i="11" s="1"/>
  <c r="AI290" i="11" s="1"/>
  <c r="AI291" i="11" s="1"/>
  <c r="AI292" i="11" s="1"/>
  <c r="AI293" i="11" s="1"/>
  <c r="AI294" i="11" s="1"/>
  <c r="AI295" i="11" s="1"/>
  <c r="AI296" i="11" s="1"/>
  <c r="AI297" i="11" s="1"/>
  <c r="AI298" i="11" s="1"/>
  <c r="AI299" i="11" s="1"/>
  <c r="AI300" i="11" s="1"/>
  <c r="AI301" i="11" s="1"/>
  <c r="AI302" i="11" s="1"/>
  <c r="AI303" i="11" s="1"/>
  <c r="AI304" i="11" s="1"/>
  <c r="AI305" i="11" s="1"/>
  <c r="AI306" i="11" s="1"/>
  <c r="AI307" i="11" s="1"/>
  <c r="AI308" i="11" s="1"/>
  <c r="AI309" i="11" s="1"/>
  <c r="AI310" i="11" s="1"/>
  <c r="AI311" i="11" s="1"/>
  <c r="AI312" i="11" s="1"/>
  <c r="AI313" i="11" s="1"/>
  <c r="AI314" i="11" s="1"/>
  <c r="AI315" i="11" s="1"/>
  <c r="AI316" i="11" s="1"/>
  <c r="AI317" i="11" s="1"/>
  <c r="AI318" i="11" s="1"/>
  <c r="AI319" i="11" s="1"/>
  <c r="AI320" i="11" s="1"/>
  <c r="AI321" i="11" s="1"/>
  <c r="AI322" i="11" s="1"/>
  <c r="AI323" i="11" s="1"/>
  <c r="AI324" i="11" s="1"/>
  <c r="AI325" i="11" s="1"/>
  <c r="AI326" i="11" s="1"/>
  <c r="AI327" i="11" s="1"/>
  <c r="AI328" i="11" s="1"/>
  <c r="AI329" i="11" s="1"/>
  <c r="AI330" i="11" s="1"/>
  <c r="AI331" i="11" s="1"/>
  <c r="AI332" i="11" s="1"/>
  <c r="AI333" i="11" s="1"/>
  <c r="AI334" i="11" s="1"/>
  <c r="AI335" i="11" s="1"/>
  <c r="AI336" i="11" s="1"/>
  <c r="AI337" i="11" s="1"/>
  <c r="AI338" i="11" s="1"/>
  <c r="AI339" i="11" s="1"/>
  <c r="AI340" i="11" s="1"/>
  <c r="AI341" i="11" s="1"/>
  <c r="AI342" i="11" s="1"/>
  <c r="AI343" i="11" s="1"/>
  <c r="AI344" i="11" s="1"/>
  <c r="AI345" i="11" s="1"/>
  <c r="AI346" i="11" s="1"/>
  <c r="AI347" i="11" s="1"/>
  <c r="AI348" i="11" s="1"/>
  <c r="AI349" i="11" s="1"/>
  <c r="AI350" i="11" s="1"/>
  <c r="AI351" i="11" s="1"/>
  <c r="AI352" i="11" s="1"/>
  <c r="AI353" i="11" s="1"/>
  <c r="AI354" i="11" s="1"/>
  <c r="AI355" i="11" s="1"/>
  <c r="AI356" i="11" s="1"/>
  <c r="AI357" i="11" s="1"/>
  <c r="AI358" i="11" s="1"/>
  <c r="AI359" i="11" s="1"/>
  <c r="AI360" i="11" s="1"/>
  <c r="AI361" i="11" s="1"/>
  <c r="AI362" i="11" s="1"/>
  <c r="AI363" i="11" s="1"/>
  <c r="AI364" i="11" s="1"/>
  <c r="AI365" i="11" s="1"/>
  <c r="AI366" i="11" s="1"/>
  <c r="AI367" i="11" s="1"/>
  <c r="AI368" i="11" s="1"/>
  <c r="AI369" i="11" s="1"/>
  <c r="AI370" i="11" s="1"/>
  <c r="AI371" i="11" s="1"/>
  <c r="AI372" i="11" s="1"/>
  <c r="AI373" i="11" s="1"/>
  <c r="AI374" i="11" s="1"/>
  <c r="AI375" i="11" s="1"/>
  <c r="AI376" i="11" s="1"/>
  <c r="AI377" i="11" s="1"/>
  <c r="AI378" i="11" s="1"/>
  <c r="AI379" i="11" s="1"/>
  <c r="AI380" i="11" s="1"/>
  <c r="AI381" i="11" s="1"/>
  <c r="AI382" i="11" s="1"/>
  <c r="AI383" i="11" s="1"/>
  <c r="AI384" i="11" s="1"/>
  <c r="AI385" i="11" s="1"/>
  <c r="AI386" i="11" s="1"/>
  <c r="AI387" i="11" s="1"/>
  <c r="AI388" i="11" s="1"/>
  <c r="AI389" i="11" s="1"/>
  <c r="AI390" i="11" s="1"/>
  <c r="AI391" i="11" s="1"/>
  <c r="AI392" i="11" s="1"/>
  <c r="AI393" i="11" s="1"/>
  <c r="AI394" i="11" s="1"/>
  <c r="AI395" i="11" s="1"/>
  <c r="AI396" i="11" s="1"/>
  <c r="AI397" i="11" s="1"/>
  <c r="AI398" i="11" s="1"/>
  <c r="AI399" i="11" s="1"/>
  <c r="AI400" i="11" s="1"/>
  <c r="AI401" i="11" s="1"/>
  <c r="AI402" i="11" s="1"/>
  <c r="AI403" i="11" s="1"/>
  <c r="AI404" i="11" s="1"/>
  <c r="AI405" i="11" s="1"/>
  <c r="AI406" i="11" s="1"/>
  <c r="AI407" i="11" s="1"/>
  <c r="AI408" i="11" s="1"/>
  <c r="AI409" i="11" s="1"/>
  <c r="AI410" i="11" s="1"/>
  <c r="AI411" i="11" s="1"/>
  <c r="AI412" i="11" s="1"/>
  <c r="AI413" i="11" s="1"/>
  <c r="AI414" i="11" s="1"/>
  <c r="AI415" i="11" s="1"/>
  <c r="AI416" i="11" s="1"/>
  <c r="AI417" i="11" s="1"/>
  <c r="AI418" i="11" s="1"/>
  <c r="AI419" i="11" s="1"/>
  <c r="AI420" i="11" s="1"/>
  <c r="AI421" i="11" s="1"/>
  <c r="AI422" i="11" s="1"/>
  <c r="AI423" i="11" s="1"/>
  <c r="AI424" i="11" s="1"/>
  <c r="AI425" i="11" s="1"/>
  <c r="AI426" i="11" s="1"/>
  <c r="AI427" i="11" s="1"/>
  <c r="AI428" i="11" s="1"/>
  <c r="AI429" i="11" s="1"/>
  <c r="AI430" i="11" s="1"/>
  <c r="AI431" i="11" s="1"/>
  <c r="AI432" i="11" s="1"/>
  <c r="AI433" i="11" s="1"/>
  <c r="AI434" i="11" s="1"/>
  <c r="AI435" i="11" s="1"/>
  <c r="AI436" i="11" s="1"/>
  <c r="AI437" i="11" s="1"/>
  <c r="AI438" i="11" s="1"/>
  <c r="AI439" i="11" s="1"/>
  <c r="AI440" i="11" s="1"/>
  <c r="AI441" i="11" s="1"/>
  <c r="AI442" i="11" s="1"/>
  <c r="AI443" i="11" s="1"/>
  <c r="AI444" i="11" s="1"/>
  <c r="AI445" i="11" s="1"/>
  <c r="AI446" i="11" s="1"/>
  <c r="AI447" i="11" s="1"/>
  <c r="AI448" i="11" s="1"/>
  <c r="AI449" i="11" s="1"/>
  <c r="AI450" i="11" s="1"/>
  <c r="AI451" i="11" s="1"/>
  <c r="AI452" i="11" s="1"/>
  <c r="AI453" i="11" s="1"/>
  <c r="AI454" i="11" s="1"/>
  <c r="AI455" i="11" s="1"/>
  <c r="AI456" i="11" s="1"/>
  <c r="AI457" i="11" s="1"/>
  <c r="AI458" i="11" s="1"/>
  <c r="AI459" i="11" s="1"/>
  <c r="AI460" i="11" s="1"/>
  <c r="AI461" i="11" s="1"/>
  <c r="AI462" i="11" s="1"/>
  <c r="AI463" i="11" s="1"/>
  <c r="AI464" i="11" s="1"/>
  <c r="AI465" i="11" s="1"/>
  <c r="AI466" i="11" s="1"/>
  <c r="AI467" i="11" s="1"/>
  <c r="AI468" i="11" s="1"/>
  <c r="AI469" i="11" s="1"/>
  <c r="AI470" i="11" s="1"/>
  <c r="AI471" i="11" s="1"/>
  <c r="AI472" i="11" s="1"/>
  <c r="AI473" i="11" s="1"/>
  <c r="AI474" i="11" s="1"/>
  <c r="AI475" i="11" s="1"/>
  <c r="AI476" i="11" s="1"/>
  <c r="AI477" i="11" s="1"/>
  <c r="AI478" i="11" s="1"/>
  <c r="AI479" i="11" s="1"/>
  <c r="AI480" i="11" s="1"/>
  <c r="AI481" i="11" s="1"/>
  <c r="AI482" i="11" s="1"/>
  <c r="AI483" i="11" s="1"/>
  <c r="AI484" i="11" s="1"/>
  <c r="AI485" i="11" s="1"/>
  <c r="AI486" i="11" s="1"/>
  <c r="AI487" i="11" s="1"/>
  <c r="AI488" i="11" s="1"/>
  <c r="AI489" i="11" s="1"/>
  <c r="AI490" i="11" s="1"/>
  <c r="AI491" i="11" s="1"/>
  <c r="AI492" i="11" s="1"/>
  <c r="AI493" i="11" s="1"/>
  <c r="AI494" i="11" s="1"/>
  <c r="AI495" i="11" s="1"/>
  <c r="AI496" i="11" s="1"/>
  <c r="AI497" i="11" s="1"/>
  <c r="AI498" i="11" s="1"/>
  <c r="AI499" i="11" s="1"/>
  <c r="AI500" i="11" s="1"/>
  <c r="AI501" i="11" s="1"/>
  <c r="AI502" i="11" s="1"/>
  <c r="AI503" i="11" s="1"/>
  <c r="AI504" i="11" s="1"/>
  <c r="AI505" i="11" s="1"/>
  <c r="AI506" i="11" s="1"/>
  <c r="AI507" i="11" s="1"/>
  <c r="AI508" i="11" s="1"/>
  <c r="AI509" i="11" s="1"/>
  <c r="AI510" i="11" s="1"/>
  <c r="AI511" i="11" s="1"/>
  <c r="AI512" i="11" s="1"/>
  <c r="AI513" i="11" s="1"/>
  <c r="AI514" i="11" s="1"/>
  <c r="AI515" i="11" s="1"/>
  <c r="AI516" i="11" s="1"/>
  <c r="AI517" i="11" s="1"/>
  <c r="AI518" i="11" s="1"/>
  <c r="AI519" i="11" s="1"/>
  <c r="AI520" i="11" s="1"/>
  <c r="AI521" i="11" s="1"/>
  <c r="AI522" i="11" s="1"/>
  <c r="AI523" i="11" s="1"/>
  <c r="AI524" i="11" s="1"/>
  <c r="AI525" i="11" s="1"/>
  <c r="AI526" i="11" s="1"/>
  <c r="AI527" i="11" s="1"/>
  <c r="AI528" i="11" s="1"/>
  <c r="AI529" i="11" s="1"/>
  <c r="AI530" i="11" s="1"/>
  <c r="AI531" i="11" s="1"/>
  <c r="AI532" i="11" s="1"/>
  <c r="AI533" i="11" s="1"/>
  <c r="AI534" i="11" s="1"/>
  <c r="AI535" i="11" s="1"/>
  <c r="AI536" i="11" s="1"/>
  <c r="AI537" i="11" s="1"/>
  <c r="AI538" i="11" s="1"/>
  <c r="AI539" i="11" s="1"/>
  <c r="AI540" i="11" s="1"/>
  <c r="AI541" i="11" s="1"/>
  <c r="AI542" i="11" s="1"/>
  <c r="AI543" i="11" s="1"/>
  <c r="AI544" i="11" s="1"/>
  <c r="AI545" i="11" s="1"/>
  <c r="AI546" i="11" s="1"/>
  <c r="AI547" i="11" s="1"/>
  <c r="AI548" i="11" s="1"/>
  <c r="AI549" i="11" s="1"/>
  <c r="AI550" i="11" s="1"/>
  <c r="AI551" i="11" s="1"/>
  <c r="AI552" i="11" s="1"/>
  <c r="AI553" i="11" s="1"/>
  <c r="AI554" i="11" s="1"/>
  <c r="AI555" i="11" s="1"/>
  <c r="AI556" i="11" s="1"/>
  <c r="AI557" i="11" s="1"/>
  <c r="AI558" i="11" s="1"/>
  <c r="AI559" i="11" s="1"/>
  <c r="AI560" i="11" s="1"/>
  <c r="AI561" i="11" s="1"/>
  <c r="AI562" i="11" s="1"/>
  <c r="AI563" i="11" s="1"/>
  <c r="AI564" i="11" s="1"/>
  <c r="AI565" i="11" s="1"/>
  <c r="AI566" i="11" s="1"/>
  <c r="AI567" i="11" s="1"/>
  <c r="AI568" i="11" s="1"/>
  <c r="AI569" i="11" s="1"/>
  <c r="AI570" i="11" s="1"/>
  <c r="AI571" i="11" s="1"/>
  <c r="AI572" i="11" s="1"/>
  <c r="AI573" i="11" s="1"/>
  <c r="AI574" i="11" s="1"/>
  <c r="AI575" i="11" s="1"/>
  <c r="AI576" i="11" s="1"/>
  <c r="AI577" i="11" s="1"/>
  <c r="AI578" i="11" s="1"/>
  <c r="AI579" i="11" s="1"/>
  <c r="AI580" i="11" s="1"/>
  <c r="AI581" i="11" s="1"/>
  <c r="AI582" i="11" s="1"/>
  <c r="AI583" i="11" s="1"/>
  <c r="AI584" i="11" s="1"/>
  <c r="AI585" i="11" s="1"/>
  <c r="AI586" i="11" s="1"/>
  <c r="AI587" i="11" s="1"/>
  <c r="AI588" i="11" s="1"/>
  <c r="AH3" i="11"/>
  <c r="AH4" i="11" s="1"/>
  <c r="AH5" i="11" s="1"/>
  <c r="AH6" i="11" s="1"/>
  <c r="AH7" i="11" s="1"/>
  <c r="AH8" i="11" s="1"/>
  <c r="AH9" i="11" s="1"/>
  <c r="AH10" i="11" s="1"/>
  <c r="AH11" i="11" s="1"/>
  <c r="AH12" i="11" s="1"/>
  <c r="AH13" i="11" s="1"/>
  <c r="AH14" i="11" s="1"/>
  <c r="AH15" i="11" s="1"/>
  <c r="AH16" i="11" s="1"/>
  <c r="AH17" i="11" s="1"/>
  <c r="AH18" i="11" s="1"/>
  <c r="AH19" i="11" s="1"/>
  <c r="AH20" i="11" s="1"/>
  <c r="AH21" i="11" s="1"/>
  <c r="AH22" i="11" s="1"/>
  <c r="AH23" i="11" s="1"/>
  <c r="AH24" i="11" s="1"/>
  <c r="AH25" i="11" s="1"/>
  <c r="AH26" i="11" s="1"/>
  <c r="AH27" i="11" s="1"/>
  <c r="AH28" i="11" s="1"/>
  <c r="AH29" i="11" s="1"/>
  <c r="AH30" i="11" s="1"/>
  <c r="AH31" i="11" s="1"/>
  <c r="AH32" i="11" s="1"/>
  <c r="AH33" i="11" s="1"/>
  <c r="AH34" i="11" s="1"/>
  <c r="AH35" i="11" s="1"/>
  <c r="AH36" i="11" s="1"/>
  <c r="AH37" i="11" s="1"/>
  <c r="AH38" i="11" s="1"/>
  <c r="AH39" i="11" s="1"/>
  <c r="AH40" i="11" s="1"/>
  <c r="AH41" i="11" s="1"/>
  <c r="AH42" i="11" s="1"/>
  <c r="AH43" i="11" s="1"/>
  <c r="AH44" i="11" s="1"/>
  <c r="AH45" i="11" s="1"/>
  <c r="AH46" i="11" s="1"/>
  <c r="AH47" i="11" s="1"/>
  <c r="AH48" i="11" s="1"/>
  <c r="AH49" i="11" s="1"/>
  <c r="AH50" i="11" s="1"/>
  <c r="AH51" i="11" s="1"/>
  <c r="AH52" i="11" s="1"/>
  <c r="AH53" i="11" s="1"/>
  <c r="AH54" i="11" s="1"/>
  <c r="AH55" i="11" s="1"/>
  <c r="AH56" i="11" s="1"/>
  <c r="AH57" i="11" s="1"/>
  <c r="AH58" i="11" s="1"/>
  <c r="AH59" i="11" s="1"/>
  <c r="AH60" i="11" s="1"/>
  <c r="AH61" i="11" s="1"/>
  <c r="AH62" i="11" s="1"/>
  <c r="AH63" i="11" s="1"/>
  <c r="AH64" i="11" s="1"/>
  <c r="AH65" i="11" s="1"/>
  <c r="AH66" i="11" s="1"/>
  <c r="AH67" i="11" s="1"/>
  <c r="AH68" i="11" s="1"/>
  <c r="AH69" i="11" s="1"/>
  <c r="AH70" i="11" s="1"/>
  <c r="AH71" i="11" s="1"/>
  <c r="AH72" i="11" s="1"/>
  <c r="AH73" i="11" s="1"/>
  <c r="AH74" i="11" s="1"/>
  <c r="AH75" i="11" s="1"/>
  <c r="AH76" i="11" s="1"/>
  <c r="AH77" i="11" s="1"/>
  <c r="AH78" i="11" s="1"/>
  <c r="AH79" i="11" s="1"/>
  <c r="AH80" i="11" s="1"/>
  <c r="AH81" i="11" s="1"/>
  <c r="AH82" i="11" s="1"/>
  <c r="AH83" i="11" s="1"/>
  <c r="AH84" i="11" s="1"/>
  <c r="AH85" i="11" s="1"/>
  <c r="AH86" i="11" s="1"/>
  <c r="AH87" i="11" s="1"/>
  <c r="AH88" i="11" s="1"/>
  <c r="AH89" i="11" s="1"/>
  <c r="AH90" i="11" s="1"/>
  <c r="AH91" i="11" s="1"/>
  <c r="AH92" i="11" s="1"/>
  <c r="AH93" i="11" s="1"/>
  <c r="AH94" i="11" s="1"/>
  <c r="AH95" i="11" s="1"/>
  <c r="AH96" i="11" s="1"/>
  <c r="AH97" i="11" s="1"/>
  <c r="AH98" i="11" s="1"/>
  <c r="AH99" i="11" s="1"/>
  <c r="AH100" i="11" s="1"/>
  <c r="AH101" i="11" s="1"/>
  <c r="AH102" i="11" s="1"/>
  <c r="AH103" i="11" s="1"/>
  <c r="AH104" i="11" s="1"/>
  <c r="AH105" i="11" s="1"/>
  <c r="AH106" i="11" s="1"/>
  <c r="AH107" i="11" s="1"/>
  <c r="AH108" i="11" s="1"/>
  <c r="AH109" i="11" s="1"/>
  <c r="AH110" i="11" s="1"/>
  <c r="AH111" i="11" s="1"/>
  <c r="AH112" i="11" s="1"/>
  <c r="AH113" i="11" s="1"/>
  <c r="AH114" i="11" s="1"/>
  <c r="AH115" i="11" s="1"/>
  <c r="AH116" i="11" s="1"/>
  <c r="AH117" i="11" s="1"/>
  <c r="AH118" i="11" s="1"/>
  <c r="AH119" i="11" s="1"/>
  <c r="AH120" i="11" s="1"/>
  <c r="AH121" i="11" s="1"/>
  <c r="AH122" i="11" s="1"/>
  <c r="AH123" i="11" s="1"/>
  <c r="AH124" i="11" s="1"/>
  <c r="AH125" i="11" s="1"/>
  <c r="AH126" i="11" s="1"/>
  <c r="AH127" i="11" s="1"/>
  <c r="AH128" i="11" s="1"/>
  <c r="AH129" i="11" s="1"/>
  <c r="AH130" i="11" s="1"/>
  <c r="AH131" i="11" s="1"/>
  <c r="AH132" i="11" s="1"/>
  <c r="AH133" i="11" s="1"/>
  <c r="AH134" i="11" s="1"/>
  <c r="AH135" i="11" s="1"/>
  <c r="AH136" i="11" s="1"/>
  <c r="AH137" i="11" s="1"/>
  <c r="AH138" i="11" s="1"/>
  <c r="AH139" i="11" s="1"/>
  <c r="AH140" i="11" s="1"/>
  <c r="AH141" i="11" s="1"/>
  <c r="AH142" i="11" s="1"/>
  <c r="AH143" i="11" s="1"/>
  <c r="AH144" i="11" s="1"/>
  <c r="AH145" i="11" s="1"/>
  <c r="AH146" i="11" s="1"/>
  <c r="AH147" i="11" s="1"/>
  <c r="AH148" i="11" s="1"/>
  <c r="AH149" i="11" s="1"/>
  <c r="AH150" i="11" s="1"/>
  <c r="AH151" i="11" s="1"/>
  <c r="AH152" i="11" s="1"/>
  <c r="AH153" i="11" s="1"/>
  <c r="AH154" i="11" s="1"/>
  <c r="AH155" i="11" s="1"/>
  <c r="AH156" i="11" s="1"/>
  <c r="AH157" i="11" s="1"/>
  <c r="AH158" i="11" s="1"/>
  <c r="AH159" i="11" s="1"/>
  <c r="AH160" i="11" s="1"/>
  <c r="AH161" i="11" s="1"/>
  <c r="AH162" i="11" s="1"/>
  <c r="AH163" i="11" s="1"/>
  <c r="AH164" i="11" s="1"/>
  <c r="AH165" i="11" s="1"/>
  <c r="AH166" i="11" s="1"/>
  <c r="AH167" i="11" s="1"/>
  <c r="AH168" i="11" s="1"/>
  <c r="AH169" i="11" s="1"/>
  <c r="AH170" i="11" s="1"/>
  <c r="AH171" i="11" s="1"/>
  <c r="AH172" i="11" s="1"/>
  <c r="AH173" i="11" s="1"/>
  <c r="AH174" i="11" s="1"/>
  <c r="AH175" i="11" s="1"/>
  <c r="AH176" i="11" s="1"/>
  <c r="AH177" i="11" s="1"/>
  <c r="AH178" i="11" s="1"/>
  <c r="AH179" i="11" s="1"/>
  <c r="AH180" i="11" s="1"/>
  <c r="AH181" i="11" s="1"/>
  <c r="AH182" i="11" s="1"/>
  <c r="AH183" i="11" s="1"/>
  <c r="AH184" i="11" s="1"/>
  <c r="AH185" i="11" s="1"/>
  <c r="AH186" i="11" s="1"/>
  <c r="AH187" i="11" s="1"/>
  <c r="AH188" i="11" s="1"/>
  <c r="AH189" i="11" s="1"/>
  <c r="AH190" i="11" s="1"/>
  <c r="AH191" i="11" s="1"/>
  <c r="AH192" i="11" s="1"/>
  <c r="AH193" i="11" s="1"/>
  <c r="AH194" i="11" s="1"/>
  <c r="AH195" i="11" s="1"/>
  <c r="AH196" i="11" s="1"/>
  <c r="AH197" i="11" s="1"/>
  <c r="AH198" i="11" s="1"/>
  <c r="AH199" i="11" s="1"/>
  <c r="AH200" i="11" s="1"/>
  <c r="AH201" i="11" s="1"/>
  <c r="AH202" i="11" s="1"/>
  <c r="AH203" i="11" s="1"/>
  <c r="AH204" i="11" s="1"/>
  <c r="AH205" i="11" s="1"/>
  <c r="AH206" i="11" s="1"/>
  <c r="AH207" i="11" s="1"/>
  <c r="AH208" i="11" s="1"/>
  <c r="AH209" i="11" s="1"/>
  <c r="AH210" i="11" s="1"/>
  <c r="AH211" i="11" s="1"/>
  <c r="AH212" i="11" s="1"/>
  <c r="AH213" i="11" s="1"/>
  <c r="AH214" i="11" s="1"/>
  <c r="AH215" i="11" s="1"/>
  <c r="AH216" i="11" s="1"/>
  <c r="AH217" i="11" s="1"/>
  <c r="AH218" i="11" s="1"/>
  <c r="AH219" i="11" s="1"/>
  <c r="AH220" i="11" s="1"/>
  <c r="AH221" i="11" s="1"/>
  <c r="AH222" i="11" s="1"/>
  <c r="AH223" i="11" s="1"/>
  <c r="AH224" i="11" s="1"/>
  <c r="AH225" i="11" s="1"/>
  <c r="AH226" i="11" s="1"/>
  <c r="AH227" i="11" s="1"/>
  <c r="AH228" i="11" s="1"/>
  <c r="AH229" i="11" s="1"/>
  <c r="AH230" i="11" s="1"/>
  <c r="AH231" i="11" s="1"/>
  <c r="AH232" i="11" s="1"/>
  <c r="AH233" i="11" s="1"/>
  <c r="AH234" i="11" s="1"/>
  <c r="AH235" i="11" s="1"/>
  <c r="AH236" i="11" s="1"/>
  <c r="AH237" i="11" s="1"/>
  <c r="AH238" i="11" s="1"/>
  <c r="AH239" i="11" s="1"/>
  <c r="AH240" i="11" s="1"/>
  <c r="AH241" i="11" s="1"/>
  <c r="AH242" i="11" s="1"/>
  <c r="AH243" i="11" s="1"/>
  <c r="AH244" i="11" s="1"/>
  <c r="AH245" i="11" s="1"/>
  <c r="AH246" i="11" s="1"/>
  <c r="AH247" i="11" s="1"/>
  <c r="AH248" i="11" s="1"/>
  <c r="AH249" i="11" s="1"/>
  <c r="AH250" i="11" s="1"/>
  <c r="AH251" i="11" s="1"/>
  <c r="AH252" i="11" s="1"/>
  <c r="AH253" i="11" s="1"/>
  <c r="AH254" i="11" s="1"/>
  <c r="AH255" i="11" s="1"/>
  <c r="AH256" i="11" s="1"/>
  <c r="AH257" i="11" s="1"/>
  <c r="AH258" i="11" s="1"/>
  <c r="AH259" i="11" s="1"/>
  <c r="AH260" i="11" s="1"/>
  <c r="AH261" i="11" s="1"/>
  <c r="AH262" i="11" s="1"/>
  <c r="AH263" i="11" s="1"/>
  <c r="AH264" i="11" s="1"/>
  <c r="AH265" i="11" s="1"/>
  <c r="AH266" i="11" s="1"/>
  <c r="AH267" i="11" s="1"/>
  <c r="AH268" i="11" s="1"/>
  <c r="AH269" i="11" s="1"/>
  <c r="AH270" i="11" s="1"/>
  <c r="AH271" i="11" s="1"/>
  <c r="AH272" i="11" s="1"/>
  <c r="AH273" i="11" s="1"/>
  <c r="AH274" i="11" s="1"/>
  <c r="AH275" i="11" s="1"/>
  <c r="AH276" i="11" s="1"/>
  <c r="AH277" i="11" s="1"/>
  <c r="AH278" i="11" s="1"/>
  <c r="AH279" i="11" s="1"/>
  <c r="AH280" i="11" s="1"/>
  <c r="AH281" i="11" s="1"/>
  <c r="AH282" i="11" s="1"/>
  <c r="AH283" i="11" s="1"/>
  <c r="AH284" i="11" s="1"/>
  <c r="AH285" i="11" s="1"/>
  <c r="AH286" i="11" s="1"/>
  <c r="AH287" i="11" s="1"/>
  <c r="AH288" i="11" s="1"/>
  <c r="AH289" i="11" s="1"/>
  <c r="AH290" i="11" s="1"/>
  <c r="AH291" i="11" s="1"/>
  <c r="AH292" i="11" s="1"/>
  <c r="AH293" i="11" s="1"/>
  <c r="AH294" i="11" s="1"/>
  <c r="AH295" i="11" s="1"/>
  <c r="AH296" i="11" s="1"/>
  <c r="AH297" i="11" s="1"/>
  <c r="AH298" i="11" s="1"/>
  <c r="AH299" i="11" s="1"/>
  <c r="AH300" i="11" s="1"/>
  <c r="AH301" i="11" s="1"/>
  <c r="AH302" i="11" s="1"/>
  <c r="AH303" i="11" s="1"/>
  <c r="AH304" i="11" s="1"/>
  <c r="AH305" i="11" s="1"/>
  <c r="AH306" i="11" s="1"/>
  <c r="AH307" i="11" s="1"/>
  <c r="AH308" i="11" s="1"/>
  <c r="AH309" i="11" s="1"/>
  <c r="AH310" i="11" s="1"/>
  <c r="AH311" i="11" s="1"/>
  <c r="AH312" i="11" s="1"/>
  <c r="AH313" i="11" s="1"/>
  <c r="AH314" i="11" s="1"/>
  <c r="AH315" i="11" s="1"/>
  <c r="AH316" i="11" s="1"/>
  <c r="AH317" i="11" s="1"/>
  <c r="AH318" i="11" s="1"/>
  <c r="AH319" i="11" s="1"/>
  <c r="AH320" i="11" s="1"/>
  <c r="AH321" i="11" s="1"/>
  <c r="AH322" i="11" s="1"/>
  <c r="AH323" i="11" s="1"/>
  <c r="AH324" i="11" s="1"/>
  <c r="AH325" i="11" s="1"/>
  <c r="AH326" i="11" s="1"/>
  <c r="AH327" i="11" s="1"/>
  <c r="AH328" i="11" s="1"/>
  <c r="AH329" i="11" s="1"/>
  <c r="AH330" i="11" s="1"/>
  <c r="AH331" i="11" s="1"/>
  <c r="AH332" i="11" s="1"/>
  <c r="AH333" i="11" s="1"/>
  <c r="AH334" i="11" s="1"/>
  <c r="AH335" i="11" s="1"/>
  <c r="AH336" i="11" s="1"/>
  <c r="AH337" i="11" s="1"/>
  <c r="AH338" i="11" s="1"/>
  <c r="AH339" i="11" s="1"/>
  <c r="AH340" i="11" s="1"/>
  <c r="AH341" i="11" s="1"/>
  <c r="AH342" i="11" s="1"/>
  <c r="AH343" i="11" s="1"/>
  <c r="AH344" i="11" s="1"/>
  <c r="AH345" i="11" s="1"/>
  <c r="AH346" i="11" s="1"/>
  <c r="AH347" i="11" s="1"/>
  <c r="AH348" i="11" s="1"/>
  <c r="AH349" i="11" s="1"/>
  <c r="AH350" i="11" s="1"/>
  <c r="AH351" i="11" s="1"/>
  <c r="AH352" i="11" s="1"/>
  <c r="AH353" i="11" s="1"/>
  <c r="AH354" i="11" s="1"/>
  <c r="AH355" i="11" s="1"/>
  <c r="AH356" i="11" s="1"/>
  <c r="AH357" i="11" s="1"/>
  <c r="AH358" i="11" s="1"/>
  <c r="AH359" i="11" s="1"/>
  <c r="AH360" i="11" s="1"/>
  <c r="AH361" i="11" s="1"/>
  <c r="AH362" i="11" s="1"/>
  <c r="AH363" i="11" s="1"/>
  <c r="AH364" i="11" s="1"/>
  <c r="AH365" i="11" s="1"/>
  <c r="AH366" i="11" s="1"/>
  <c r="AH367" i="11" s="1"/>
  <c r="AH368" i="11" s="1"/>
  <c r="AH369" i="11" s="1"/>
  <c r="AH370" i="11" s="1"/>
  <c r="AH371" i="11" s="1"/>
  <c r="AH372" i="11" s="1"/>
  <c r="AH373" i="11" s="1"/>
  <c r="AH374" i="11" s="1"/>
  <c r="AH375" i="11" s="1"/>
  <c r="AH376" i="11" s="1"/>
  <c r="AH377" i="11" s="1"/>
  <c r="AH378" i="11" s="1"/>
  <c r="AH379" i="11" s="1"/>
  <c r="AH380" i="11" s="1"/>
  <c r="AH381" i="11" s="1"/>
  <c r="AH382" i="11" s="1"/>
  <c r="AH383" i="11" s="1"/>
  <c r="AH384" i="11" s="1"/>
  <c r="AH385" i="11" s="1"/>
  <c r="AH386" i="11" s="1"/>
  <c r="AH387" i="11" s="1"/>
  <c r="AH388" i="11" s="1"/>
  <c r="AH389" i="11" s="1"/>
  <c r="AH390" i="11" s="1"/>
  <c r="AH391" i="11" s="1"/>
  <c r="AH392" i="11" s="1"/>
  <c r="AH393" i="11" s="1"/>
  <c r="AH394" i="11" s="1"/>
  <c r="AH395" i="11" s="1"/>
  <c r="AH396" i="11" s="1"/>
  <c r="AH397" i="11" s="1"/>
  <c r="AH398" i="11" s="1"/>
  <c r="AH399" i="11" s="1"/>
  <c r="AH400" i="11" s="1"/>
  <c r="AH401" i="11" s="1"/>
  <c r="AH402" i="11" s="1"/>
  <c r="AH403" i="11" s="1"/>
  <c r="AH404" i="11" s="1"/>
  <c r="AH405" i="11" s="1"/>
  <c r="AH406" i="11" s="1"/>
  <c r="AH407" i="11" s="1"/>
  <c r="AH408" i="11" s="1"/>
  <c r="AH409" i="11" s="1"/>
  <c r="AH410" i="11" s="1"/>
  <c r="AH411" i="11" s="1"/>
  <c r="AH412" i="11" s="1"/>
  <c r="AH413" i="11" s="1"/>
  <c r="AH414" i="11" s="1"/>
  <c r="AH415" i="11" s="1"/>
  <c r="AH416" i="11" s="1"/>
  <c r="AH417" i="11" s="1"/>
  <c r="AH418" i="11" s="1"/>
  <c r="AH419" i="11" s="1"/>
  <c r="AH420" i="11" s="1"/>
  <c r="AH421" i="11" s="1"/>
  <c r="AH422" i="11" s="1"/>
  <c r="AH423" i="11" s="1"/>
  <c r="AH424" i="11" s="1"/>
  <c r="AH425" i="11" s="1"/>
  <c r="AH426" i="11" s="1"/>
  <c r="AH427" i="11" s="1"/>
  <c r="AH428" i="11" s="1"/>
  <c r="AH429" i="11" s="1"/>
  <c r="AH430" i="11" s="1"/>
  <c r="AH431" i="11" s="1"/>
  <c r="AH432" i="11" s="1"/>
  <c r="AH433" i="11" s="1"/>
  <c r="AH434" i="11" s="1"/>
  <c r="AH435" i="11" s="1"/>
  <c r="AH436" i="11" s="1"/>
  <c r="AH437" i="11" s="1"/>
  <c r="AH438" i="11" s="1"/>
  <c r="AH439" i="11" s="1"/>
  <c r="AH440" i="11" s="1"/>
  <c r="AH441" i="11" s="1"/>
  <c r="AH442" i="11" s="1"/>
  <c r="AH443" i="11" s="1"/>
  <c r="AH444" i="11" s="1"/>
  <c r="AH445" i="11" s="1"/>
  <c r="AH446" i="11" s="1"/>
  <c r="AH447" i="11" s="1"/>
  <c r="AH448" i="11" s="1"/>
  <c r="AH449" i="11" s="1"/>
  <c r="AH450" i="11" s="1"/>
  <c r="AH451" i="11" s="1"/>
  <c r="AH452" i="11" s="1"/>
  <c r="AH453" i="11" s="1"/>
  <c r="AH454" i="11" s="1"/>
  <c r="AH455" i="11" s="1"/>
  <c r="AH456" i="11" s="1"/>
  <c r="AH457" i="11" s="1"/>
  <c r="AH458" i="11" s="1"/>
  <c r="AH459" i="11" s="1"/>
  <c r="AH460" i="11" s="1"/>
  <c r="AH461" i="11" s="1"/>
  <c r="AH462" i="11" s="1"/>
  <c r="AH463" i="11" s="1"/>
  <c r="AH464" i="11" s="1"/>
  <c r="AH465" i="11" s="1"/>
  <c r="AH466" i="11" s="1"/>
  <c r="AH467" i="11" s="1"/>
  <c r="AH468" i="11" s="1"/>
  <c r="AH469" i="11" s="1"/>
  <c r="AH470" i="11" s="1"/>
  <c r="AH471" i="11" s="1"/>
  <c r="AH472" i="11" s="1"/>
  <c r="AH473" i="11" s="1"/>
  <c r="AH474" i="11" s="1"/>
  <c r="AH475" i="11" s="1"/>
  <c r="AH476" i="11" s="1"/>
  <c r="AH477" i="11" s="1"/>
  <c r="AH478" i="11" s="1"/>
  <c r="AH479" i="11" s="1"/>
  <c r="AH480" i="11" s="1"/>
  <c r="AH481" i="11" s="1"/>
  <c r="AH482" i="11" s="1"/>
  <c r="AH483" i="11" s="1"/>
  <c r="AH484" i="11" s="1"/>
  <c r="AH485" i="11" s="1"/>
  <c r="AH486" i="11" s="1"/>
  <c r="AH487" i="11" s="1"/>
  <c r="AH488" i="11" s="1"/>
  <c r="AH489" i="11" s="1"/>
  <c r="AH490" i="11" s="1"/>
  <c r="AH491" i="11" s="1"/>
  <c r="AH492" i="11" s="1"/>
  <c r="AH493" i="11" s="1"/>
  <c r="AH494" i="11" s="1"/>
  <c r="AH495" i="11" s="1"/>
  <c r="AH496" i="11" s="1"/>
  <c r="AH497" i="11" s="1"/>
  <c r="AH498" i="11" s="1"/>
  <c r="AH499" i="11" s="1"/>
  <c r="AH500" i="11" s="1"/>
  <c r="AH501" i="11" s="1"/>
  <c r="AH502" i="11" s="1"/>
  <c r="AH503" i="11" s="1"/>
  <c r="AH504" i="11" s="1"/>
  <c r="AH505" i="11" s="1"/>
  <c r="AH506" i="11" s="1"/>
  <c r="AH507" i="11" s="1"/>
  <c r="AH508" i="11" s="1"/>
  <c r="AH509" i="11" s="1"/>
  <c r="AH510" i="11" s="1"/>
  <c r="AH511" i="11" s="1"/>
  <c r="AH512" i="11" s="1"/>
  <c r="AH513" i="11" s="1"/>
  <c r="AH514" i="11" s="1"/>
  <c r="AH515" i="11" s="1"/>
  <c r="AH516" i="11" s="1"/>
  <c r="AH517" i="11" s="1"/>
  <c r="AH518" i="11" s="1"/>
  <c r="AH519" i="11" s="1"/>
  <c r="AH520" i="11" s="1"/>
  <c r="AH521" i="11" s="1"/>
  <c r="AH522" i="11" s="1"/>
  <c r="AH523" i="11" s="1"/>
  <c r="AH524" i="11" s="1"/>
  <c r="AH525" i="11" s="1"/>
  <c r="AH526" i="11" s="1"/>
  <c r="AH527" i="11" s="1"/>
  <c r="AH528" i="11" s="1"/>
  <c r="AH529" i="11" s="1"/>
  <c r="AH530" i="11" s="1"/>
  <c r="AH531" i="11" s="1"/>
  <c r="AH532" i="11" s="1"/>
  <c r="AH533" i="11" s="1"/>
  <c r="AH534" i="11" s="1"/>
  <c r="AH535" i="11" s="1"/>
  <c r="AH536" i="11" s="1"/>
  <c r="AH537" i="11" s="1"/>
  <c r="AH538" i="11" s="1"/>
  <c r="AH539" i="11" s="1"/>
  <c r="AH540" i="11" s="1"/>
  <c r="AH541" i="11" s="1"/>
  <c r="AH542" i="11" s="1"/>
  <c r="AH543" i="11" s="1"/>
  <c r="AH544" i="11" s="1"/>
  <c r="AH545" i="11" s="1"/>
  <c r="AH546" i="11" s="1"/>
  <c r="AH547" i="11" s="1"/>
  <c r="AH548" i="11" s="1"/>
  <c r="AH549" i="11" s="1"/>
  <c r="AH550" i="11" s="1"/>
  <c r="AH551" i="11" s="1"/>
  <c r="AH552" i="11" s="1"/>
  <c r="AH553" i="11" s="1"/>
  <c r="AH554" i="11" s="1"/>
  <c r="AH555" i="11" s="1"/>
  <c r="AH556" i="11" s="1"/>
  <c r="AH557" i="11" s="1"/>
  <c r="AH558" i="11" s="1"/>
  <c r="AH559" i="11" s="1"/>
  <c r="AH560" i="11" s="1"/>
  <c r="AH561" i="11" s="1"/>
  <c r="AH562" i="11" s="1"/>
  <c r="AH563" i="11" s="1"/>
  <c r="AH564" i="11" s="1"/>
  <c r="AH565" i="11" s="1"/>
  <c r="AH566" i="11" s="1"/>
  <c r="AH567" i="11" s="1"/>
  <c r="AH568" i="11" s="1"/>
  <c r="AH569" i="11" s="1"/>
  <c r="AH570" i="11" s="1"/>
  <c r="AH571" i="11" s="1"/>
  <c r="AH572" i="11" s="1"/>
  <c r="AH573" i="11" s="1"/>
  <c r="AH574" i="11" s="1"/>
  <c r="AH575" i="11" s="1"/>
  <c r="AH576" i="11" s="1"/>
  <c r="AH577" i="11" s="1"/>
  <c r="AH578" i="11" s="1"/>
  <c r="AH579" i="11" s="1"/>
  <c r="AH580" i="11" s="1"/>
  <c r="AH581" i="11" s="1"/>
  <c r="AH582" i="11" s="1"/>
  <c r="AH583" i="11" s="1"/>
  <c r="AH584" i="11" s="1"/>
  <c r="AH585" i="11" s="1"/>
  <c r="AH586" i="11" s="1"/>
  <c r="AH587" i="11" s="1"/>
  <c r="AH588" i="11" s="1"/>
  <c r="AG3" i="11"/>
  <c r="AG4" i="11" s="1"/>
  <c r="AG5" i="11" s="1"/>
  <c r="AG6" i="11" s="1"/>
  <c r="AG7" i="11" s="1"/>
  <c r="AG8" i="11" s="1"/>
  <c r="AG9" i="11" s="1"/>
  <c r="AG10" i="11" s="1"/>
  <c r="AG11" i="11" s="1"/>
  <c r="AG12" i="11" s="1"/>
  <c r="AG13" i="11" s="1"/>
  <c r="AG14" i="11" s="1"/>
  <c r="AG15" i="11" s="1"/>
  <c r="AG16" i="11" s="1"/>
  <c r="AG17" i="11" s="1"/>
  <c r="AG18" i="11" s="1"/>
  <c r="AG19" i="11" s="1"/>
  <c r="AG20" i="11" s="1"/>
  <c r="AG21" i="11" s="1"/>
  <c r="AG22" i="11" s="1"/>
  <c r="AG23" i="11" s="1"/>
  <c r="AG24" i="11" s="1"/>
  <c r="AG25" i="11" s="1"/>
  <c r="AG26" i="11" s="1"/>
  <c r="AG27" i="11" s="1"/>
  <c r="AG28" i="11" s="1"/>
  <c r="AG29" i="11" s="1"/>
  <c r="AG30" i="11" s="1"/>
  <c r="AG31" i="11" s="1"/>
  <c r="AG32" i="11" s="1"/>
  <c r="AG33" i="11" s="1"/>
  <c r="AG34" i="11" s="1"/>
  <c r="AG35" i="11" s="1"/>
  <c r="AG36" i="11" s="1"/>
  <c r="AG37" i="11" s="1"/>
  <c r="AG38" i="11" s="1"/>
  <c r="AG39" i="11" s="1"/>
  <c r="AG40" i="11" s="1"/>
  <c r="AG41" i="11" s="1"/>
  <c r="AG42" i="11" s="1"/>
  <c r="AG43" i="11" s="1"/>
  <c r="AG44" i="11" s="1"/>
  <c r="AG45" i="11" s="1"/>
  <c r="AG46" i="11" s="1"/>
  <c r="AG47" i="11" s="1"/>
  <c r="AG48" i="11" s="1"/>
  <c r="AG49" i="11" s="1"/>
  <c r="AG50" i="11" s="1"/>
  <c r="AG51" i="11" s="1"/>
  <c r="AG52" i="11" s="1"/>
  <c r="AG53" i="11" s="1"/>
  <c r="AG54" i="11" s="1"/>
  <c r="AG55" i="11" s="1"/>
  <c r="AG56" i="11" s="1"/>
  <c r="AG57" i="11" s="1"/>
  <c r="AG58" i="11" s="1"/>
  <c r="AG59" i="11" s="1"/>
  <c r="AG60" i="11" s="1"/>
  <c r="AG61" i="11" s="1"/>
  <c r="AG62" i="11" s="1"/>
  <c r="AG63" i="11" s="1"/>
  <c r="AG64" i="11" s="1"/>
  <c r="AG65" i="11" s="1"/>
  <c r="AG66" i="11" s="1"/>
  <c r="AG67" i="11" s="1"/>
  <c r="AG68" i="11" s="1"/>
  <c r="AG69" i="11" s="1"/>
  <c r="AG70" i="11" s="1"/>
  <c r="AG71" i="11" s="1"/>
  <c r="AG72" i="11" s="1"/>
  <c r="AG73" i="11" s="1"/>
  <c r="AG74" i="11" s="1"/>
  <c r="AG75" i="11" s="1"/>
  <c r="AG76" i="11" s="1"/>
  <c r="AG77" i="11" s="1"/>
  <c r="AG78" i="11" s="1"/>
  <c r="AG79" i="11" s="1"/>
  <c r="AG80" i="11" s="1"/>
  <c r="AG81" i="11" s="1"/>
  <c r="AG82" i="11" s="1"/>
  <c r="AG83" i="11" s="1"/>
  <c r="AG84" i="11" s="1"/>
  <c r="AG85" i="11" s="1"/>
  <c r="AG86" i="11" s="1"/>
  <c r="AG87" i="11" s="1"/>
  <c r="AG88" i="11" s="1"/>
  <c r="AG89" i="11" s="1"/>
  <c r="AG90" i="11" s="1"/>
  <c r="AG91" i="11" s="1"/>
  <c r="AG92" i="11" s="1"/>
  <c r="AG93" i="11" s="1"/>
  <c r="AG94" i="11" s="1"/>
  <c r="AG95" i="11" s="1"/>
  <c r="AG96" i="11" s="1"/>
  <c r="AG97" i="11" s="1"/>
  <c r="AG98" i="11" s="1"/>
  <c r="AG99" i="11" s="1"/>
  <c r="AG100" i="11" s="1"/>
  <c r="AG101" i="11" s="1"/>
  <c r="AG102" i="11" s="1"/>
  <c r="AG103" i="11" s="1"/>
  <c r="AG104" i="11" s="1"/>
  <c r="AG105" i="11" s="1"/>
  <c r="AG106" i="11" s="1"/>
  <c r="AG107" i="11" s="1"/>
  <c r="AG108" i="11" s="1"/>
  <c r="AG109" i="11" s="1"/>
  <c r="AG110" i="11" s="1"/>
  <c r="AG111" i="11" s="1"/>
  <c r="AG112" i="11" s="1"/>
  <c r="AG113" i="11" s="1"/>
  <c r="AG114" i="11" s="1"/>
  <c r="AG115" i="11" s="1"/>
  <c r="AG116" i="11" s="1"/>
  <c r="AG117" i="11" s="1"/>
  <c r="AG118" i="11" s="1"/>
  <c r="AG119" i="11" s="1"/>
  <c r="AG120" i="11" s="1"/>
  <c r="AG121" i="11" s="1"/>
  <c r="AG122" i="11" s="1"/>
  <c r="AG123" i="11" s="1"/>
  <c r="AG124" i="11" s="1"/>
  <c r="AG125" i="11" s="1"/>
  <c r="AG126" i="11" s="1"/>
  <c r="AG127" i="11" s="1"/>
  <c r="AG128" i="11" s="1"/>
  <c r="AG129" i="11" s="1"/>
  <c r="AG130" i="11" s="1"/>
  <c r="AG131" i="11" s="1"/>
  <c r="AG132" i="11" s="1"/>
  <c r="AG133" i="11" s="1"/>
  <c r="AG134" i="11" s="1"/>
  <c r="AG135" i="11" s="1"/>
  <c r="AG136" i="11" s="1"/>
  <c r="AG137" i="11" s="1"/>
  <c r="AG138" i="11" s="1"/>
  <c r="AG139" i="11" s="1"/>
  <c r="AG140" i="11" s="1"/>
  <c r="AG141" i="11" s="1"/>
  <c r="AG142" i="11" s="1"/>
  <c r="AG143" i="11" s="1"/>
  <c r="AG144" i="11" s="1"/>
  <c r="AG145" i="11" s="1"/>
  <c r="AG146" i="11" s="1"/>
  <c r="AG147" i="11" s="1"/>
  <c r="AG148" i="11" s="1"/>
  <c r="AG149" i="11" s="1"/>
  <c r="AG150" i="11" s="1"/>
  <c r="AG151" i="11" s="1"/>
  <c r="AG152" i="11" s="1"/>
  <c r="AG153" i="11" s="1"/>
  <c r="AG154" i="11" s="1"/>
  <c r="AG155" i="11" s="1"/>
  <c r="AG156" i="11" s="1"/>
  <c r="AG157" i="11" s="1"/>
  <c r="AG158" i="11" s="1"/>
  <c r="AG159" i="11" s="1"/>
  <c r="AG160" i="11" s="1"/>
  <c r="AG161" i="11" s="1"/>
  <c r="AG162" i="11" s="1"/>
  <c r="AG163" i="11" s="1"/>
  <c r="AG164" i="11" s="1"/>
  <c r="AG165" i="11" s="1"/>
  <c r="AG166" i="11" s="1"/>
  <c r="AG167" i="11" s="1"/>
  <c r="AG168" i="11" s="1"/>
  <c r="AG169" i="11" s="1"/>
  <c r="AG170" i="11" s="1"/>
  <c r="AG171" i="11" s="1"/>
  <c r="AG172" i="11" s="1"/>
  <c r="AG173" i="11" s="1"/>
  <c r="AG174" i="11" s="1"/>
  <c r="AG175" i="11" s="1"/>
  <c r="AG176" i="11" s="1"/>
  <c r="AG177" i="11" s="1"/>
  <c r="AG178" i="11" s="1"/>
  <c r="AG179" i="11" s="1"/>
  <c r="AG180" i="11" s="1"/>
  <c r="AG181" i="11" s="1"/>
  <c r="AG182" i="11" s="1"/>
  <c r="AG183" i="11" s="1"/>
  <c r="AG184" i="11" s="1"/>
  <c r="AG185" i="11" s="1"/>
  <c r="AG186" i="11" s="1"/>
  <c r="AG187" i="11" s="1"/>
  <c r="AG188" i="11" s="1"/>
  <c r="AG189" i="11" s="1"/>
  <c r="AG190" i="11" s="1"/>
  <c r="AG191" i="11" s="1"/>
  <c r="AG192" i="11" s="1"/>
  <c r="AG193" i="11" s="1"/>
  <c r="AG194" i="11" s="1"/>
  <c r="AG195" i="11" s="1"/>
  <c r="AG196" i="11" s="1"/>
  <c r="AG197" i="11" s="1"/>
  <c r="AG198" i="11" s="1"/>
  <c r="AG199" i="11" s="1"/>
  <c r="AG200" i="11" s="1"/>
  <c r="AG201" i="11" s="1"/>
  <c r="AG202" i="11" s="1"/>
  <c r="AG203" i="11" s="1"/>
  <c r="AG204" i="11" s="1"/>
  <c r="AG205" i="11" s="1"/>
  <c r="AG206" i="11" s="1"/>
  <c r="AG207" i="11" s="1"/>
  <c r="AG208" i="11" s="1"/>
  <c r="AG209" i="11" s="1"/>
  <c r="AG210" i="11" s="1"/>
  <c r="AG211" i="11" s="1"/>
  <c r="AG212" i="11" s="1"/>
  <c r="AG213" i="11" s="1"/>
  <c r="AG214" i="11" s="1"/>
  <c r="AG215" i="11" s="1"/>
  <c r="AG216" i="11" s="1"/>
  <c r="AG217" i="11" s="1"/>
  <c r="AG218" i="11" s="1"/>
  <c r="AG219" i="11" s="1"/>
  <c r="AG220" i="11" s="1"/>
  <c r="AG221" i="11" s="1"/>
  <c r="AG222" i="11" s="1"/>
  <c r="AG223" i="11" s="1"/>
  <c r="AG224" i="11" s="1"/>
  <c r="AG225" i="11" s="1"/>
  <c r="AG226" i="11" s="1"/>
  <c r="AG227" i="11" s="1"/>
  <c r="AG228" i="11" s="1"/>
  <c r="AG229" i="11" s="1"/>
  <c r="AG230" i="11" s="1"/>
  <c r="AG231" i="11" s="1"/>
  <c r="AG232" i="11" s="1"/>
  <c r="AG233" i="11" s="1"/>
  <c r="AG234" i="11" s="1"/>
  <c r="AG235" i="11" s="1"/>
  <c r="AG236" i="11" s="1"/>
  <c r="AG237" i="11" s="1"/>
  <c r="AG238" i="11" s="1"/>
  <c r="AG239" i="11" s="1"/>
  <c r="AG240" i="11" s="1"/>
  <c r="AG241" i="11" s="1"/>
  <c r="AG242" i="11" s="1"/>
  <c r="AG243" i="11" s="1"/>
  <c r="AG244" i="11" s="1"/>
  <c r="AG245" i="11" s="1"/>
  <c r="AG246" i="11" s="1"/>
  <c r="AG247" i="11" s="1"/>
  <c r="AG248" i="11" s="1"/>
  <c r="AG249" i="11" s="1"/>
  <c r="AG250" i="11" s="1"/>
  <c r="AG251" i="11" s="1"/>
  <c r="AG252" i="11" s="1"/>
  <c r="AG253" i="11" s="1"/>
  <c r="AG254" i="11" s="1"/>
  <c r="AG255" i="11" s="1"/>
  <c r="AG256" i="11" s="1"/>
  <c r="AG257" i="11" s="1"/>
  <c r="AG258" i="11" s="1"/>
  <c r="AG259" i="11" s="1"/>
  <c r="AG260" i="11" s="1"/>
  <c r="AG261" i="11" s="1"/>
  <c r="AG262" i="11" s="1"/>
  <c r="AG263" i="11" s="1"/>
  <c r="AG264" i="11" s="1"/>
  <c r="AG265" i="11" s="1"/>
  <c r="AG266" i="11" s="1"/>
  <c r="AG267" i="11" s="1"/>
  <c r="AG268" i="11" s="1"/>
  <c r="AG269" i="11" s="1"/>
  <c r="AG270" i="11" s="1"/>
  <c r="AG271" i="11" s="1"/>
  <c r="AG272" i="11" s="1"/>
  <c r="AG273" i="11" s="1"/>
  <c r="AG274" i="11" s="1"/>
  <c r="AG275" i="11" s="1"/>
  <c r="AG276" i="11" s="1"/>
  <c r="AG277" i="11" s="1"/>
  <c r="AG278" i="11" s="1"/>
  <c r="AG279" i="11" s="1"/>
  <c r="AG280" i="11" s="1"/>
  <c r="AG281" i="11" s="1"/>
  <c r="AG282" i="11" s="1"/>
  <c r="AG283" i="11" s="1"/>
  <c r="AG284" i="11" s="1"/>
  <c r="AG285" i="11" s="1"/>
  <c r="AG286" i="11" s="1"/>
  <c r="AG287" i="11" s="1"/>
  <c r="AG288" i="11" s="1"/>
  <c r="AG289" i="11" s="1"/>
  <c r="AG290" i="11" s="1"/>
  <c r="AG291" i="11" s="1"/>
  <c r="AG292" i="11" s="1"/>
  <c r="AG293" i="11" s="1"/>
  <c r="AG294" i="11" s="1"/>
  <c r="AG295" i="11" s="1"/>
  <c r="AG296" i="11" s="1"/>
  <c r="AG297" i="11" s="1"/>
  <c r="AG298" i="11" s="1"/>
  <c r="AG299" i="11" s="1"/>
  <c r="AG300" i="11" s="1"/>
  <c r="AG301" i="11" s="1"/>
  <c r="AG302" i="11" s="1"/>
  <c r="AG303" i="11" s="1"/>
  <c r="AG304" i="11" s="1"/>
  <c r="AG305" i="11" s="1"/>
  <c r="AG306" i="11" s="1"/>
  <c r="AG307" i="11" s="1"/>
  <c r="AG308" i="11" s="1"/>
  <c r="AG309" i="11" s="1"/>
  <c r="AG310" i="11" s="1"/>
  <c r="AG311" i="11" s="1"/>
  <c r="AG312" i="11" s="1"/>
  <c r="AG313" i="11" s="1"/>
  <c r="AG314" i="11" s="1"/>
  <c r="AG315" i="11" s="1"/>
  <c r="AG316" i="11" s="1"/>
  <c r="AG317" i="11" s="1"/>
  <c r="AG318" i="11" s="1"/>
  <c r="AG319" i="11" s="1"/>
  <c r="AG320" i="11" s="1"/>
  <c r="AG321" i="11" s="1"/>
  <c r="AG322" i="11" s="1"/>
  <c r="AG323" i="11" s="1"/>
  <c r="AG324" i="11" s="1"/>
  <c r="AG325" i="11" s="1"/>
  <c r="AG326" i="11" s="1"/>
  <c r="AG327" i="11" s="1"/>
  <c r="AG328" i="11" s="1"/>
  <c r="AG329" i="11" s="1"/>
  <c r="AG330" i="11" s="1"/>
  <c r="AG331" i="11" s="1"/>
  <c r="AG332" i="11" s="1"/>
  <c r="AG333" i="11" s="1"/>
  <c r="AG334" i="11" s="1"/>
  <c r="AG335" i="11" s="1"/>
  <c r="AG336" i="11" s="1"/>
  <c r="AG337" i="11" s="1"/>
  <c r="AG338" i="11" s="1"/>
  <c r="AG339" i="11" s="1"/>
  <c r="AG340" i="11" s="1"/>
  <c r="AG341" i="11" s="1"/>
  <c r="AG342" i="11" s="1"/>
  <c r="AG343" i="11" s="1"/>
  <c r="AG344" i="11" s="1"/>
  <c r="AG345" i="11" s="1"/>
  <c r="AG346" i="11" s="1"/>
  <c r="AG347" i="11" s="1"/>
  <c r="AG348" i="11" s="1"/>
  <c r="AG349" i="11" s="1"/>
  <c r="AG350" i="11" s="1"/>
  <c r="AG351" i="11" s="1"/>
  <c r="AG352" i="11" s="1"/>
  <c r="AG353" i="11" s="1"/>
  <c r="AG354" i="11" s="1"/>
  <c r="AG355" i="11" s="1"/>
  <c r="AG356" i="11" s="1"/>
  <c r="AG357" i="11" s="1"/>
  <c r="AG358" i="11" s="1"/>
  <c r="AG359" i="11" s="1"/>
  <c r="AG360" i="11" s="1"/>
  <c r="AG361" i="11" s="1"/>
  <c r="AG362" i="11" s="1"/>
  <c r="AG363" i="11" s="1"/>
  <c r="AG364" i="11" s="1"/>
  <c r="AG365" i="11" s="1"/>
  <c r="AG366" i="11" s="1"/>
  <c r="AG367" i="11" s="1"/>
  <c r="AG368" i="11" s="1"/>
  <c r="AG369" i="11" s="1"/>
  <c r="AG370" i="11" s="1"/>
  <c r="AG371" i="11" s="1"/>
  <c r="AG372" i="11" s="1"/>
  <c r="AG373" i="11" s="1"/>
  <c r="AG374" i="11" s="1"/>
  <c r="AG375" i="11" s="1"/>
  <c r="AG376" i="11" s="1"/>
  <c r="AG377" i="11" s="1"/>
  <c r="AG378" i="11" s="1"/>
  <c r="AG379" i="11" s="1"/>
  <c r="AG380" i="11" s="1"/>
  <c r="AG381" i="11" s="1"/>
  <c r="AG382" i="11" s="1"/>
  <c r="AG383" i="11" s="1"/>
  <c r="AG384" i="11" s="1"/>
  <c r="AG385" i="11" s="1"/>
  <c r="AG386" i="11" s="1"/>
  <c r="AG387" i="11" s="1"/>
  <c r="AG388" i="11" s="1"/>
  <c r="AG389" i="11" s="1"/>
  <c r="AG390" i="11" s="1"/>
  <c r="AG391" i="11" s="1"/>
  <c r="AG392" i="11" s="1"/>
  <c r="AG393" i="11" s="1"/>
  <c r="AG394" i="11" s="1"/>
  <c r="AG395" i="11" s="1"/>
  <c r="AG396" i="11" s="1"/>
  <c r="AG397" i="11" s="1"/>
  <c r="AG398" i="11" s="1"/>
  <c r="AG399" i="11" s="1"/>
  <c r="AG400" i="11" s="1"/>
  <c r="AG401" i="11" s="1"/>
  <c r="AG402" i="11" s="1"/>
  <c r="AG403" i="11" s="1"/>
  <c r="AG404" i="11" s="1"/>
  <c r="AG405" i="11" s="1"/>
  <c r="AG406" i="11" s="1"/>
  <c r="AG407" i="11" s="1"/>
  <c r="AG408" i="11" s="1"/>
  <c r="AG409" i="11" s="1"/>
  <c r="AG410" i="11" s="1"/>
  <c r="AG411" i="11" s="1"/>
  <c r="AG412" i="11" s="1"/>
  <c r="AG413" i="11" s="1"/>
  <c r="AG414" i="11" s="1"/>
  <c r="AG415" i="11" s="1"/>
  <c r="AG416" i="11" s="1"/>
  <c r="AG417" i="11" s="1"/>
  <c r="AG418" i="11" s="1"/>
  <c r="AG419" i="11" s="1"/>
  <c r="AG420" i="11" s="1"/>
  <c r="AG421" i="11" s="1"/>
  <c r="AG422" i="11" s="1"/>
  <c r="AG423" i="11" s="1"/>
  <c r="AG424" i="11" s="1"/>
  <c r="AG425" i="11" s="1"/>
  <c r="AG426" i="11" s="1"/>
  <c r="AG427" i="11" s="1"/>
  <c r="AG428" i="11" s="1"/>
  <c r="AG429" i="11" s="1"/>
  <c r="AG430" i="11" s="1"/>
  <c r="AG431" i="11" s="1"/>
  <c r="AG432" i="11" s="1"/>
  <c r="AG433" i="11" s="1"/>
  <c r="AG434" i="11" s="1"/>
  <c r="AG435" i="11" s="1"/>
  <c r="AG436" i="11" s="1"/>
  <c r="AG437" i="11" s="1"/>
  <c r="AG438" i="11" s="1"/>
  <c r="AG439" i="11" s="1"/>
  <c r="AG440" i="11" s="1"/>
  <c r="AG441" i="11" s="1"/>
  <c r="AG442" i="11" s="1"/>
  <c r="AG443" i="11" s="1"/>
  <c r="AG444" i="11" s="1"/>
  <c r="AG445" i="11" s="1"/>
  <c r="AG446" i="11" s="1"/>
  <c r="AG447" i="11" s="1"/>
  <c r="AG448" i="11" s="1"/>
  <c r="AG449" i="11" s="1"/>
  <c r="AG450" i="11" s="1"/>
  <c r="AG451" i="11" s="1"/>
  <c r="AG452" i="11" s="1"/>
  <c r="AG453" i="11" s="1"/>
  <c r="AG454" i="11" s="1"/>
  <c r="AG455" i="11" s="1"/>
  <c r="AG456" i="11" s="1"/>
  <c r="AG457" i="11" s="1"/>
  <c r="AG458" i="11" s="1"/>
  <c r="AG459" i="11" s="1"/>
  <c r="AG460" i="11" s="1"/>
  <c r="AG461" i="11" s="1"/>
  <c r="AG462" i="11" s="1"/>
  <c r="AG463" i="11" s="1"/>
  <c r="AG464" i="11" s="1"/>
  <c r="AG465" i="11" s="1"/>
  <c r="AG466" i="11" s="1"/>
  <c r="AG467" i="11" s="1"/>
  <c r="AG468" i="11" s="1"/>
  <c r="AG469" i="11" s="1"/>
  <c r="AG470" i="11" s="1"/>
  <c r="AG471" i="11" s="1"/>
  <c r="AG472" i="11" s="1"/>
  <c r="AG473" i="11" s="1"/>
  <c r="AG474" i="11" s="1"/>
  <c r="AG475" i="11" s="1"/>
  <c r="AG476" i="11" s="1"/>
  <c r="AG477" i="11" s="1"/>
  <c r="AG478" i="11" s="1"/>
  <c r="AG479" i="11" s="1"/>
  <c r="AG480" i="11" s="1"/>
  <c r="AG481" i="11" s="1"/>
  <c r="AG482" i="11" s="1"/>
  <c r="AG483" i="11" s="1"/>
  <c r="AG484" i="11" s="1"/>
  <c r="AG485" i="11" s="1"/>
  <c r="AG486" i="11" s="1"/>
  <c r="AG487" i="11" s="1"/>
  <c r="AG488" i="11" s="1"/>
  <c r="AG489" i="11" s="1"/>
  <c r="AG490" i="11" s="1"/>
  <c r="AG491" i="11" s="1"/>
  <c r="AG492" i="11" s="1"/>
  <c r="AG493" i="11" s="1"/>
  <c r="AG494" i="11" s="1"/>
  <c r="AG495" i="11" s="1"/>
  <c r="AG496" i="11" s="1"/>
  <c r="AG497" i="11" s="1"/>
  <c r="AG498" i="11" s="1"/>
  <c r="AG499" i="11" s="1"/>
  <c r="AG500" i="11" s="1"/>
  <c r="AG501" i="11" s="1"/>
  <c r="AG502" i="11" s="1"/>
  <c r="AG503" i="11" s="1"/>
  <c r="AG504" i="11" s="1"/>
  <c r="AG505" i="11" s="1"/>
  <c r="AG506" i="11" s="1"/>
  <c r="AG507" i="11" s="1"/>
  <c r="AG508" i="11" s="1"/>
  <c r="AG509" i="11" s="1"/>
  <c r="AG510" i="11" s="1"/>
  <c r="AG511" i="11" s="1"/>
  <c r="AG512" i="11" s="1"/>
  <c r="AG513" i="11" s="1"/>
  <c r="AG514" i="11" s="1"/>
  <c r="AG515" i="11" s="1"/>
  <c r="AG516" i="11" s="1"/>
  <c r="AG517" i="11" s="1"/>
  <c r="AG518" i="11" s="1"/>
  <c r="AG519" i="11" s="1"/>
  <c r="AG520" i="11" s="1"/>
  <c r="AG521" i="11" s="1"/>
  <c r="AG522" i="11" s="1"/>
  <c r="AG523" i="11" s="1"/>
  <c r="AG524" i="11" s="1"/>
  <c r="AG525" i="11" s="1"/>
  <c r="AG526" i="11" s="1"/>
  <c r="AG527" i="11" s="1"/>
  <c r="AG528" i="11" s="1"/>
  <c r="AG529" i="11" s="1"/>
  <c r="AG530" i="11" s="1"/>
  <c r="AG531" i="11" s="1"/>
  <c r="AG532" i="11" s="1"/>
  <c r="AG533" i="11" s="1"/>
  <c r="AG534" i="11" s="1"/>
  <c r="AG535" i="11" s="1"/>
  <c r="AG536" i="11" s="1"/>
  <c r="AG537" i="11" s="1"/>
  <c r="AG538" i="11" s="1"/>
  <c r="AG539" i="11" s="1"/>
  <c r="AG540" i="11" s="1"/>
  <c r="AG541" i="11" s="1"/>
  <c r="AG542" i="11" s="1"/>
  <c r="AG543" i="11" s="1"/>
  <c r="AG544" i="11" s="1"/>
  <c r="AG545" i="11" s="1"/>
  <c r="AG546" i="11" s="1"/>
  <c r="AG547" i="11" s="1"/>
  <c r="AG548" i="11" s="1"/>
  <c r="AG549" i="11" s="1"/>
  <c r="AG550" i="11" s="1"/>
  <c r="AG551" i="11" s="1"/>
  <c r="AG552" i="11" s="1"/>
  <c r="AG553" i="11" s="1"/>
  <c r="AG554" i="11" s="1"/>
  <c r="AG555" i="11" s="1"/>
  <c r="AG556" i="11" s="1"/>
  <c r="AG557" i="11" s="1"/>
  <c r="AG558" i="11" s="1"/>
  <c r="AG559" i="11" s="1"/>
  <c r="AG560" i="11" s="1"/>
  <c r="AG561" i="11" s="1"/>
  <c r="AG562" i="11" s="1"/>
  <c r="AG563" i="11" s="1"/>
  <c r="AG564" i="11" s="1"/>
  <c r="AG565" i="11" s="1"/>
  <c r="AG566" i="11" s="1"/>
  <c r="AG567" i="11" s="1"/>
  <c r="AG568" i="11" s="1"/>
  <c r="AG569" i="11" s="1"/>
  <c r="AG570" i="11" s="1"/>
  <c r="AG571" i="11" s="1"/>
  <c r="AG572" i="11" s="1"/>
  <c r="AG573" i="11" s="1"/>
  <c r="AG574" i="11" s="1"/>
  <c r="AG575" i="11" s="1"/>
  <c r="AG576" i="11" s="1"/>
  <c r="AG577" i="11" s="1"/>
  <c r="AG578" i="11" s="1"/>
  <c r="AG579" i="11" s="1"/>
  <c r="AG580" i="11" s="1"/>
  <c r="AG581" i="11" s="1"/>
  <c r="AG582" i="11" s="1"/>
  <c r="AG583" i="11" s="1"/>
  <c r="AG584" i="11" s="1"/>
  <c r="AG585" i="11" s="1"/>
  <c r="AG586" i="11" s="1"/>
  <c r="AG587" i="11" s="1"/>
  <c r="AG588" i="11" s="1"/>
  <c r="AF3" i="11"/>
  <c r="AF4" i="11" s="1"/>
  <c r="AF5" i="11" s="1"/>
  <c r="AF6" i="11" s="1"/>
  <c r="AF7" i="11" s="1"/>
  <c r="AF8" i="11" s="1"/>
  <c r="AF9" i="11" s="1"/>
  <c r="AF10" i="11" s="1"/>
  <c r="AF11" i="11" s="1"/>
  <c r="AF12" i="11" s="1"/>
  <c r="AF13" i="11" s="1"/>
  <c r="AF14" i="11" s="1"/>
  <c r="AF15" i="11" s="1"/>
  <c r="AF16" i="11" s="1"/>
  <c r="AF17" i="11" s="1"/>
  <c r="AF18" i="11" s="1"/>
  <c r="AF19" i="11" s="1"/>
  <c r="AF20" i="11" s="1"/>
  <c r="AF21" i="11" s="1"/>
  <c r="AF22" i="11" s="1"/>
  <c r="AF23" i="11" s="1"/>
  <c r="AF24" i="11" s="1"/>
  <c r="AF25" i="11" s="1"/>
  <c r="AF26" i="11" s="1"/>
  <c r="AF27" i="11" s="1"/>
  <c r="AF28" i="11" s="1"/>
  <c r="AF29" i="11" s="1"/>
  <c r="AF30" i="11" s="1"/>
  <c r="AF31" i="11" s="1"/>
  <c r="AF32" i="11" s="1"/>
  <c r="AF33" i="11" s="1"/>
  <c r="AF34" i="11" s="1"/>
  <c r="AF35" i="11" s="1"/>
  <c r="AF36" i="11" s="1"/>
  <c r="AF37" i="11" s="1"/>
  <c r="AF38" i="11" s="1"/>
  <c r="AF39" i="11" s="1"/>
  <c r="AF40" i="11" s="1"/>
  <c r="AF41" i="11" s="1"/>
  <c r="AF42" i="11" s="1"/>
  <c r="AF43" i="11" s="1"/>
  <c r="AF44" i="11" s="1"/>
  <c r="AF45" i="11" s="1"/>
  <c r="AF46" i="11" s="1"/>
  <c r="AF47" i="11" s="1"/>
  <c r="AF48" i="11" s="1"/>
  <c r="AF49" i="11" s="1"/>
  <c r="AF50" i="11" s="1"/>
  <c r="AF51" i="11" s="1"/>
  <c r="AF52" i="11" s="1"/>
  <c r="AF53" i="11" s="1"/>
  <c r="AF54" i="11" s="1"/>
  <c r="AF55" i="11" s="1"/>
  <c r="AF56" i="11" s="1"/>
  <c r="AF57" i="11" s="1"/>
  <c r="AF58" i="11" s="1"/>
  <c r="AF59" i="11" s="1"/>
  <c r="AF60" i="11" s="1"/>
  <c r="AF61" i="11" s="1"/>
  <c r="AF62" i="11" s="1"/>
  <c r="AF63" i="11" s="1"/>
  <c r="AF64" i="11" s="1"/>
  <c r="AF65" i="11" s="1"/>
  <c r="AF66" i="11" s="1"/>
  <c r="AF67" i="11" s="1"/>
  <c r="AF68" i="11" s="1"/>
  <c r="AF69" i="11" s="1"/>
  <c r="AF70" i="11" s="1"/>
  <c r="AF71" i="11" s="1"/>
  <c r="AF72" i="11" s="1"/>
  <c r="AF73" i="11" s="1"/>
  <c r="AF74" i="11" s="1"/>
  <c r="AF75" i="11" s="1"/>
  <c r="AF76" i="11" s="1"/>
  <c r="AF77" i="11" s="1"/>
  <c r="AF78" i="11" s="1"/>
  <c r="AF79" i="11" s="1"/>
  <c r="AF80" i="11" s="1"/>
  <c r="AF81" i="11" s="1"/>
  <c r="AF82" i="11" s="1"/>
  <c r="AF83" i="11" s="1"/>
  <c r="AF84" i="11" s="1"/>
  <c r="AF85" i="11" s="1"/>
  <c r="AF86" i="11" s="1"/>
  <c r="AF87" i="11" s="1"/>
  <c r="AF88" i="11" s="1"/>
  <c r="AF89" i="11" s="1"/>
  <c r="AF90" i="11" s="1"/>
  <c r="AF91" i="11" s="1"/>
  <c r="AF92" i="11" s="1"/>
  <c r="AF93" i="11" s="1"/>
  <c r="AF94" i="11" s="1"/>
  <c r="AF95" i="11" s="1"/>
  <c r="AF96" i="11" s="1"/>
  <c r="AF97" i="11" s="1"/>
  <c r="AF98" i="11" s="1"/>
  <c r="AF99" i="11" s="1"/>
  <c r="AF100" i="11" s="1"/>
  <c r="AF101" i="11" s="1"/>
  <c r="AF102" i="11" s="1"/>
  <c r="AF103" i="11" s="1"/>
  <c r="AF104" i="11" s="1"/>
  <c r="AF105" i="11" s="1"/>
  <c r="AF106" i="11" s="1"/>
  <c r="AF107" i="11" s="1"/>
  <c r="AF108" i="11" s="1"/>
  <c r="AF109" i="11" s="1"/>
  <c r="AF110" i="11" s="1"/>
  <c r="AF111" i="11" s="1"/>
  <c r="AF112" i="11" s="1"/>
  <c r="AF113" i="11" s="1"/>
  <c r="AF114" i="11" s="1"/>
  <c r="AF115" i="11" s="1"/>
  <c r="AF116" i="11" s="1"/>
  <c r="AF117" i="11" s="1"/>
  <c r="AF118" i="11" s="1"/>
  <c r="AF119" i="11" s="1"/>
  <c r="AF120" i="11" s="1"/>
  <c r="AF121" i="11" s="1"/>
  <c r="AF122" i="11" s="1"/>
  <c r="AF123" i="11" s="1"/>
  <c r="AF124" i="11" s="1"/>
  <c r="AF125" i="11" s="1"/>
  <c r="AF126" i="11" s="1"/>
  <c r="AF127" i="11" s="1"/>
  <c r="AF128" i="11" s="1"/>
  <c r="AF129" i="11" s="1"/>
  <c r="AF130" i="11" s="1"/>
  <c r="AF131" i="11" s="1"/>
  <c r="AF132" i="11" s="1"/>
  <c r="AF133" i="11" s="1"/>
  <c r="AF134" i="11" s="1"/>
  <c r="AF135" i="11" s="1"/>
  <c r="AF136" i="11" s="1"/>
  <c r="AF137" i="11" s="1"/>
  <c r="AF138" i="11" s="1"/>
  <c r="AF139" i="11" s="1"/>
  <c r="AF140" i="11" s="1"/>
  <c r="AF141" i="11" s="1"/>
  <c r="AF142" i="11" s="1"/>
  <c r="AF143" i="11" s="1"/>
  <c r="AF144" i="11" s="1"/>
  <c r="AF145" i="11" s="1"/>
  <c r="AF146" i="11" s="1"/>
  <c r="AF147" i="11" s="1"/>
  <c r="AF148" i="11" s="1"/>
  <c r="AF149" i="11" s="1"/>
  <c r="AF150" i="11" s="1"/>
  <c r="AF151" i="11" s="1"/>
  <c r="AF152" i="11" s="1"/>
  <c r="AF153" i="11" s="1"/>
  <c r="AF154" i="11" s="1"/>
  <c r="AF155" i="11" s="1"/>
  <c r="AF156" i="11" s="1"/>
  <c r="AF157" i="11" s="1"/>
  <c r="AF158" i="11" s="1"/>
  <c r="AF159" i="11" s="1"/>
  <c r="AF160" i="11" s="1"/>
  <c r="AF161" i="11" s="1"/>
  <c r="AF162" i="11" s="1"/>
  <c r="AF163" i="11" s="1"/>
  <c r="AF164" i="11" s="1"/>
  <c r="AF165" i="11" s="1"/>
  <c r="AF166" i="11" s="1"/>
  <c r="AF167" i="11" s="1"/>
  <c r="AF168" i="11" s="1"/>
  <c r="AF169" i="11" s="1"/>
  <c r="AF170" i="11" s="1"/>
  <c r="AF171" i="11" s="1"/>
  <c r="AF172" i="11" s="1"/>
  <c r="AF173" i="11" s="1"/>
  <c r="AF174" i="11" s="1"/>
  <c r="AF175" i="11" s="1"/>
  <c r="AF176" i="11" s="1"/>
  <c r="AF177" i="11" s="1"/>
  <c r="AF178" i="11" s="1"/>
  <c r="AF179" i="11" s="1"/>
  <c r="AF180" i="11" s="1"/>
  <c r="AF181" i="11" s="1"/>
  <c r="AF182" i="11" s="1"/>
  <c r="AF183" i="11" s="1"/>
  <c r="AF184" i="11" s="1"/>
  <c r="AF185" i="11" s="1"/>
  <c r="AF186" i="11" s="1"/>
  <c r="AF187" i="11" s="1"/>
  <c r="AF188" i="11" s="1"/>
  <c r="AF189" i="11" s="1"/>
  <c r="AF190" i="11" s="1"/>
  <c r="AF191" i="11" s="1"/>
  <c r="AF192" i="11" s="1"/>
  <c r="AF193" i="11" s="1"/>
  <c r="AF194" i="11" s="1"/>
  <c r="AF195" i="11" s="1"/>
  <c r="AF196" i="11" s="1"/>
  <c r="AF197" i="11" s="1"/>
  <c r="AF198" i="11" s="1"/>
  <c r="AF199" i="11" s="1"/>
  <c r="AF200" i="11" s="1"/>
  <c r="AF201" i="11" s="1"/>
  <c r="AF202" i="11" s="1"/>
  <c r="AF203" i="11" s="1"/>
  <c r="AF204" i="11" s="1"/>
  <c r="AF205" i="11" s="1"/>
  <c r="AF206" i="11" s="1"/>
  <c r="AF207" i="11" s="1"/>
  <c r="AF208" i="11" s="1"/>
  <c r="AF209" i="11" s="1"/>
  <c r="AF210" i="11" s="1"/>
  <c r="AF211" i="11" s="1"/>
  <c r="AF212" i="11" s="1"/>
  <c r="AF213" i="11" s="1"/>
  <c r="AF214" i="11" s="1"/>
  <c r="AF215" i="11" s="1"/>
  <c r="AF216" i="11" s="1"/>
  <c r="AF217" i="11" s="1"/>
  <c r="AF218" i="11" s="1"/>
  <c r="AF219" i="11" s="1"/>
  <c r="AF220" i="11" s="1"/>
  <c r="AF221" i="11" s="1"/>
  <c r="AF222" i="11" s="1"/>
  <c r="AF223" i="11" s="1"/>
  <c r="AF224" i="11" s="1"/>
  <c r="AF225" i="11" s="1"/>
  <c r="AF226" i="11" s="1"/>
  <c r="AF227" i="11" s="1"/>
  <c r="AF228" i="11" s="1"/>
  <c r="AF229" i="11" s="1"/>
  <c r="AF230" i="11" s="1"/>
  <c r="AF231" i="11" s="1"/>
  <c r="AF232" i="11" s="1"/>
  <c r="AF233" i="11" s="1"/>
  <c r="AF234" i="11" s="1"/>
  <c r="AF235" i="11" s="1"/>
  <c r="AF236" i="11" s="1"/>
  <c r="AF237" i="11" s="1"/>
  <c r="AF238" i="11" s="1"/>
  <c r="AF239" i="11" s="1"/>
  <c r="AF240" i="11" s="1"/>
  <c r="AF241" i="11" s="1"/>
  <c r="AF242" i="11" s="1"/>
  <c r="AF243" i="11" s="1"/>
  <c r="AF244" i="11" s="1"/>
  <c r="AF245" i="11" s="1"/>
  <c r="AF246" i="11" s="1"/>
  <c r="AF247" i="11" s="1"/>
  <c r="AF248" i="11" s="1"/>
  <c r="AF249" i="11" s="1"/>
  <c r="AF250" i="11" s="1"/>
  <c r="AF251" i="11" s="1"/>
  <c r="AF252" i="11" s="1"/>
  <c r="AF253" i="11" s="1"/>
  <c r="AF254" i="11" s="1"/>
  <c r="AF255" i="11" s="1"/>
  <c r="AF256" i="11" s="1"/>
  <c r="AF257" i="11" s="1"/>
  <c r="AF258" i="11" s="1"/>
  <c r="AF259" i="11" s="1"/>
  <c r="AF260" i="11" s="1"/>
  <c r="AF261" i="11" s="1"/>
  <c r="AF262" i="11" s="1"/>
  <c r="AF263" i="11" s="1"/>
  <c r="AF264" i="11" s="1"/>
  <c r="AF265" i="11" s="1"/>
  <c r="AF266" i="11" s="1"/>
  <c r="AF267" i="11" s="1"/>
  <c r="AF268" i="11" s="1"/>
  <c r="AF269" i="11" s="1"/>
  <c r="AF270" i="11" s="1"/>
  <c r="AF271" i="11" s="1"/>
  <c r="AF272" i="11" s="1"/>
  <c r="AF273" i="11" s="1"/>
  <c r="AF274" i="11" s="1"/>
  <c r="AF275" i="11" s="1"/>
  <c r="AF276" i="11" s="1"/>
  <c r="AF277" i="11" s="1"/>
  <c r="AF278" i="11" s="1"/>
  <c r="AF279" i="11" s="1"/>
  <c r="AF280" i="11" s="1"/>
  <c r="AF281" i="11" s="1"/>
  <c r="AF282" i="11" s="1"/>
  <c r="AF283" i="11" s="1"/>
  <c r="AF284" i="11" s="1"/>
  <c r="AF285" i="11" s="1"/>
  <c r="AF286" i="11" s="1"/>
  <c r="AF287" i="11" s="1"/>
  <c r="AF288" i="11" s="1"/>
  <c r="AF289" i="11" s="1"/>
  <c r="AF290" i="11" s="1"/>
  <c r="AF291" i="11" s="1"/>
  <c r="AF292" i="11" s="1"/>
  <c r="AF293" i="11" s="1"/>
  <c r="AF294" i="11" s="1"/>
  <c r="AF295" i="11" s="1"/>
  <c r="AF296" i="11" s="1"/>
  <c r="AF297" i="11" s="1"/>
  <c r="AF298" i="11" s="1"/>
  <c r="AF299" i="11" s="1"/>
  <c r="AF300" i="11" s="1"/>
  <c r="AF301" i="11" s="1"/>
  <c r="AF302" i="11" s="1"/>
  <c r="AF303" i="11" s="1"/>
  <c r="AF304" i="11" s="1"/>
  <c r="AF305" i="11" s="1"/>
  <c r="AF306" i="11" s="1"/>
  <c r="AF307" i="11" s="1"/>
  <c r="AF308" i="11" s="1"/>
  <c r="AF309" i="11" s="1"/>
  <c r="AF310" i="11" s="1"/>
  <c r="AF311" i="11" s="1"/>
  <c r="AF312" i="11" s="1"/>
  <c r="AF313" i="11" s="1"/>
  <c r="AF314" i="11" s="1"/>
  <c r="AF315" i="11" s="1"/>
  <c r="AF316" i="11" s="1"/>
  <c r="AF317" i="11" s="1"/>
  <c r="AF318" i="11" s="1"/>
  <c r="AF319" i="11" s="1"/>
  <c r="AF320" i="11" s="1"/>
  <c r="AF321" i="11" s="1"/>
  <c r="AF322" i="11" s="1"/>
  <c r="AF323" i="11" s="1"/>
  <c r="AF324" i="11" s="1"/>
  <c r="AF325" i="11" s="1"/>
  <c r="AF326" i="11" s="1"/>
  <c r="AF327" i="11" s="1"/>
  <c r="AF328" i="11" s="1"/>
  <c r="AF329" i="11" s="1"/>
  <c r="AF330" i="11" s="1"/>
  <c r="AF331" i="11" s="1"/>
  <c r="AF332" i="11" s="1"/>
  <c r="AF333" i="11" s="1"/>
  <c r="AF334" i="11" s="1"/>
  <c r="AF335" i="11" s="1"/>
  <c r="AF336" i="11" s="1"/>
  <c r="AF337" i="11" s="1"/>
  <c r="AF338" i="11" s="1"/>
  <c r="AF339" i="11" s="1"/>
  <c r="AF340" i="11" s="1"/>
  <c r="AF341" i="11" s="1"/>
  <c r="AF342" i="11" s="1"/>
  <c r="AF343" i="11" s="1"/>
  <c r="AF344" i="11" s="1"/>
  <c r="AF345" i="11" s="1"/>
  <c r="AF346" i="11" s="1"/>
  <c r="AF347" i="11" s="1"/>
  <c r="AF348" i="11" s="1"/>
  <c r="AF349" i="11" s="1"/>
  <c r="AF350" i="11" s="1"/>
  <c r="AF351" i="11" s="1"/>
  <c r="AF352" i="11" s="1"/>
  <c r="AF353" i="11" s="1"/>
  <c r="AF354" i="11" s="1"/>
  <c r="AF355" i="11" s="1"/>
  <c r="AF356" i="11" s="1"/>
  <c r="AF357" i="11" s="1"/>
  <c r="AF358" i="11" s="1"/>
  <c r="AF359" i="11" s="1"/>
  <c r="AF360" i="11" s="1"/>
  <c r="AF361" i="11" s="1"/>
  <c r="AF362" i="11" s="1"/>
  <c r="AF363" i="11" s="1"/>
  <c r="AF364" i="11" s="1"/>
  <c r="AF365" i="11" s="1"/>
  <c r="AF366" i="11" s="1"/>
  <c r="AF367" i="11" s="1"/>
  <c r="AF368" i="11" s="1"/>
  <c r="AF369" i="11" s="1"/>
  <c r="AF370" i="11" s="1"/>
  <c r="AF371" i="11" s="1"/>
  <c r="AF372" i="11" s="1"/>
  <c r="AF373" i="11" s="1"/>
  <c r="AF374" i="11" s="1"/>
  <c r="AF375" i="11" s="1"/>
  <c r="AF376" i="11" s="1"/>
  <c r="AF377" i="11" s="1"/>
  <c r="AF378" i="11" s="1"/>
  <c r="AF379" i="11" s="1"/>
  <c r="AF380" i="11" s="1"/>
  <c r="AF381" i="11" s="1"/>
  <c r="AF382" i="11" s="1"/>
  <c r="AF383" i="11" s="1"/>
  <c r="AF384" i="11" s="1"/>
  <c r="AF385" i="11" s="1"/>
  <c r="AF386" i="11" s="1"/>
  <c r="AF387" i="11" s="1"/>
  <c r="AF388" i="11" s="1"/>
  <c r="AF389" i="11" s="1"/>
  <c r="AF390" i="11" s="1"/>
  <c r="AF391" i="11" s="1"/>
  <c r="AF392" i="11" s="1"/>
  <c r="AF393" i="11" s="1"/>
  <c r="AF394" i="11" s="1"/>
  <c r="AF395" i="11" s="1"/>
  <c r="AF396" i="11" s="1"/>
  <c r="AF397" i="11" s="1"/>
  <c r="AF398" i="11" s="1"/>
  <c r="AF399" i="11" s="1"/>
  <c r="AF400" i="11" s="1"/>
  <c r="AF401" i="11" s="1"/>
  <c r="AF402" i="11" s="1"/>
  <c r="AF403" i="11" s="1"/>
  <c r="AF404" i="11" s="1"/>
  <c r="AF405" i="11" s="1"/>
  <c r="AF406" i="11" s="1"/>
  <c r="AF407" i="11" s="1"/>
  <c r="AF408" i="11" s="1"/>
  <c r="AF409" i="11" s="1"/>
  <c r="AF410" i="11" s="1"/>
  <c r="AF411" i="11" s="1"/>
  <c r="AF412" i="11" s="1"/>
  <c r="AF413" i="11" s="1"/>
  <c r="AF414" i="11" s="1"/>
  <c r="AF415" i="11" s="1"/>
  <c r="AF416" i="11" s="1"/>
  <c r="AF417" i="11" s="1"/>
  <c r="AF418" i="11" s="1"/>
  <c r="AF419" i="11" s="1"/>
  <c r="AF420" i="11" s="1"/>
  <c r="AF421" i="11" s="1"/>
  <c r="AF422" i="11" s="1"/>
  <c r="AF423" i="11" s="1"/>
  <c r="AF424" i="11" s="1"/>
  <c r="AF425" i="11" s="1"/>
  <c r="AF426" i="11" s="1"/>
  <c r="AF427" i="11" s="1"/>
  <c r="AF428" i="11" s="1"/>
  <c r="AF429" i="11" s="1"/>
  <c r="AF430" i="11" s="1"/>
  <c r="AF431" i="11" s="1"/>
  <c r="AF432" i="11" s="1"/>
  <c r="AF433" i="11" s="1"/>
  <c r="AF434" i="11" s="1"/>
  <c r="AF435" i="11" s="1"/>
  <c r="AF436" i="11" s="1"/>
  <c r="AF437" i="11" s="1"/>
  <c r="AF438" i="11" s="1"/>
  <c r="AF439" i="11" s="1"/>
  <c r="AF440" i="11" s="1"/>
  <c r="AF441" i="11" s="1"/>
  <c r="AF442" i="11" s="1"/>
  <c r="AF443" i="11" s="1"/>
  <c r="AF444" i="11" s="1"/>
  <c r="AF445" i="11" s="1"/>
  <c r="AF446" i="11" s="1"/>
  <c r="AF447" i="11" s="1"/>
  <c r="AF448" i="11" s="1"/>
  <c r="AF449" i="11" s="1"/>
  <c r="AF450" i="11" s="1"/>
  <c r="AF451" i="11" s="1"/>
  <c r="AF452" i="11" s="1"/>
  <c r="AF453" i="11" s="1"/>
  <c r="AF454" i="11" s="1"/>
  <c r="AF455" i="11" s="1"/>
  <c r="AF456" i="11" s="1"/>
  <c r="AF457" i="11" s="1"/>
  <c r="AF458" i="11" s="1"/>
  <c r="AF459" i="11" s="1"/>
  <c r="AF460" i="11" s="1"/>
  <c r="AF461" i="11" s="1"/>
  <c r="AF462" i="11" s="1"/>
  <c r="AF463" i="11" s="1"/>
  <c r="AF464" i="11" s="1"/>
  <c r="AF465" i="11" s="1"/>
  <c r="AF466" i="11" s="1"/>
  <c r="AF467" i="11" s="1"/>
  <c r="AF468" i="11" s="1"/>
  <c r="AF469" i="11" s="1"/>
  <c r="AF470" i="11" s="1"/>
  <c r="AF471" i="11" s="1"/>
  <c r="AF472" i="11" s="1"/>
  <c r="AF473" i="11" s="1"/>
  <c r="AF474" i="11" s="1"/>
  <c r="AF475" i="11" s="1"/>
  <c r="AF476" i="11" s="1"/>
  <c r="AF477" i="11" s="1"/>
  <c r="AF478" i="11" s="1"/>
  <c r="AF479" i="11" s="1"/>
  <c r="AF480" i="11" s="1"/>
  <c r="AF481" i="11" s="1"/>
  <c r="AF482" i="11" s="1"/>
  <c r="AF483" i="11" s="1"/>
  <c r="AF484" i="11" s="1"/>
  <c r="AF485" i="11" s="1"/>
  <c r="AF486" i="11" s="1"/>
  <c r="AF487" i="11" s="1"/>
  <c r="AF488" i="11" s="1"/>
  <c r="AF489" i="11" s="1"/>
  <c r="AF490" i="11" s="1"/>
  <c r="AF491" i="11" s="1"/>
  <c r="AF492" i="11" s="1"/>
  <c r="AF493" i="11" s="1"/>
  <c r="AF494" i="11" s="1"/>
  <c r="AF495" i="11" s="1"/>
  <c r="AF496" i="11" s="1"/>
  <c r="AF497" i="11" s="1"/>
  <c r="AF498" i="11" s="1"/>
  <c r="AF499" i="11" s="1"/>
  <c r="AF500" i="11" s="1"/>
  <c r="AF501" i="11" s="1"/>
  <c r="AF502" i="11" s="1"/>
  <c r="AF503" i="11" s="1"/>
  <c r="AF504" i="11" s="1"/>
  <c r="AF505" i="11" s="1"/>
  <c r="AF506" i="11" s="1"/>
  <c r="AF507" i="11" s="1"/>
  <c r="AF508" i="11" s="1"/>
  <c r="AF509" i="11" s="1"/>
  <c r="AF510" i="11" s="1"/>
  <c r="AF511" i="11" s="1"/>
  <c r="AF512" i="11" s="1"/>
  <c r="AF513" i="11" s="1"/>
  <c r="AF514" i="11" s="1"/>
  <c r="AF515" i="11" s="1"/>
  <c r="AF516" i="11" s="1"/>
  <c r="AF517" i="11" s="1"/>
  <c r="AF518" i="11" s="1"/>
  <c r="AF519" i="11" s="1"/>
  <c r="AF520" i="11" s="1"/>
  <c r="AF521" i="11" s="1"/>
  <c r="AF522" i="11" s="1"/>
  <c r="AF523" i="11" s="1"/>
  <c r="AF524" i="11" s="1"/>
  <c r="AF525" i="11" s="1"/>
  <c r="AF526" i="11" s="1"/>
  <c r="AF527" i="11" s="1"/>
  <c r="AF528" i="11" s="1"/>
  <c r="AF529" i="11" s="1"/>
  <c r="AF530" i="11" s="1"/>
  <c r="AF531" i="11" s="1"/>
  <c r="AF532" i="11" s="1"/>
  <c r="AF533" i="11" s="1"/>
  <c r="AF534" i="11" s="1"/>
  <c r="AF535" i="11" s="1"/>
  <c r="AF536" i="11" s="1"/>
  <c r="AF537" i="11" s="1"/>
  <c r="AF538" i="11" s="1"/>
  <c r="AF539" i="11" s="1"/>
  <c r="AF540" i="11" s="1"/>
  <c r="AF541" i="11" s="1"/>
  <c r="AF542" i="11" s="1"/>
  <c r="AF543" i="11" s="1"/>
  <c r="AF544" i="11" s="1"/>
  <c r="AF545" i="11" s="1"/>
  <c r="AF546" i="11" s="1"/>
  <c r="AF547" i="11" s="1"/>
  <c r="AF548" i="11" s="1"/>
  <c r="AF549" i="11" s="1"/>
  <c r="AF550" i="11" s="1"/>
  <c r="AF551" i="11" s="1"/>
  <c r="AF552" i="11" s="1"/>
  <c r="AF553" i="11" s="1"/>
  <c r="AF554" i="11" s="1"/>
  <c r="AF555" i="11" s="1"/>
  <c r="AF556" i="11" s="1"/>
  <c r="AF557" i="11" s="1"/>
  <c r="AF558" i="11" s="1"/>
  <c r="AF559" i="11" s="1"/>
  <c r="AF560" i="11" s="1"/>
  <c r="AF561" i="11" s="1"/>
  <c r="AF562" i="11" s="1"/>
  <c r="AF563" i="11" s="1"/>
  <c r="AF564" i="11" s="1"/>
  <c r="AF565" i="11" s="1"/>
  <c r="AF566" i="11" s="1"/>
  <c r="AF567" i="11" s="1"/>
  <c r="AF568" i="11" s="1"/>
  <c r="AF569" i="11" s="1"/>
  <c r="AF570" i="11" s="1"/>
  <c r="AF571" i="11" s="1"/>
  <c r="AF572" i="11" s="1"/>
  <c r="AF573" i="11" s="1"/>
  <c r="AF574" i="11" s="1"/>
  <c r="AF575" i="11" s="1"/>
  <c r="AF576" i="11" s="1"/>
  <c r="AF577" i="11" s="1"/>
  <c r="AF578" i="11" s="1"/>
  <c r="AF579" i="11" s="1"/>
  <c r="AF580" i="11" s="1"/>
  <c r="AF581" i="11" s="1"/>
  <c r="AF582" i="11" s="1"/>
  <c r="AF583" i="11" s="1"/>
  <c r="AF584" i="11" s="1"/>
  <c r="AF585" i="11" s="1"/>
  <c r="AF586" i="11" s="1"/>
  <c r="AF587" i="11" s="1"/>
  <c r="AF588" i="11" s="1"/>
  <c r="AE3" i="11"/>
  <c r="AE4" i="11" s="1"/>
  <c r="AE5" i="11" s="1"/>
  <c r="AE6" i="11" s="1"/>
  <c r="AE7" i="11" s="1"/>
  <c r="AE8" i="11" s="1"/>
  <c r="AE9" i="11" s="1"/>
  <c r="AE10" i="11" s="1"/>
  <c r="AE11" i="11" s="1"/>
  <c r="AE12" i="11" s="1"/>
  <c r="AE13" i="11" s="1"/>
  <c r="AE14" i="11" s="1"/>
  <c r="AE15" i="11" s="1"/>
  <c r="AE16" i="11" s="1"/>
  <c r="AE17" i="11" s="1"/>
  <c r="AE18" i="11" s="1"/>
  <c r="AE19" i="11" s="1"/>
  <c r="AE20" i="11" s="1"/>
  <c r="AE21" i="11" s="1"/>
  <c r="AE22" i="11" s="1"/>
  <c r="AE23" i="11" s="1"/>
  <c r="AE24" i="11" s="1"/>
  <c r="AE25" i="11" s="1"/>
  <c r="AE26" i="11" s="1"/>
  <c r="AE27" i="11" s="1"/>
  <c r="AE28" i="11" s="1"/>
  <c r="AE29" i="11" s="1"/>
  <c r="AE30" i="11" s="1"/>
  <c r="AE31" i="11" s="1"/>
  <c r="AE32" i="11" s="1"/>
  <c r="AE33" i="11" s="1"/>
  <c r="AE34" i="11" s="1"/>
  <c r="AE35" i="11" s="1"/>
  <c r="AE36" i="11" s="1"/>
  <c r="AE37" i="11" s="1"/>
  <c r="AE38" i="11" s="1"/>
  <c r="AE39" i="11" s="1"/>
  <c r="AE40" i="11" s="1"/>
  <c r="AE41" i="11" s="1"/>
  <c r="AE42" i="11" s="1"/>
  <c r="AE43" i="11" s="1"/>
  <c r="AE44" i="11" s="1"/>
  <c r="AE45" i="11" s="1"/>
  <c r="AE46" i="11" s="1"/>
  <c r="AE47" i="11" s="1"/>
  <c r="AE48" i="11" s="1"/>
  <c r="AE49" i="11" s="1"/>
  <c r="AE50" i="11" s="1"/>
  <c r="AE51" i="11" s="1"/>
  <c r="AE52" i="11" s="1"/>
  <c r="AE53" i="11" s="1"/>
  <c r="AE54" i="11" s="1"/>
  <c r="AE55" i="11" s="1"/>
  <c r="AE56" i="11" s="1"/>
  <c r="AE57" i="11" s="1"/>
  <c r="AE58" i="11" s="1"/>
  <c r="AE59" i="11" s="1"/>
  <c r="AE60" i="11" s="1"/>
  <c r="AE61" i="11" s="1"/>
  <c r="AE62" i="11" s="1"/>
  <c r="AE63" i="11" s="1"/>
  <c r="AE64" i="11" s="1"/>
  <c r="AE65" i="11" s="1"/>
  <c r="AE66" i="11" s="1"/>
  <c r="AE67" i="11" s="1"/>
  <c r="AE68" i="11" s="1"/>
  <c r="AE69" i="11" s="1"/>
  <c r="AE70" i="11" s="1"/>
  <c r="AE71" i="11" s="1"/>
  <c r="AE72" i="11" s="1"/>
  <c r="AE73" i="11" s="1"/>
  <c r="AE74" i="11" s="1"/>
  <c r="AE75" i="11" s="1"/>
  <c r="AE76" i="11" s="1"/>
  <c r="AE77" i="11" s="1"/>
  <c r="AE78" i="11" s="1"/>
  <c r="AE79" i="11" s="1"/>
  <c r="AE80" i="11" s="1"/>
  <c r="AE81" i="11" s="1"/>
  <c r="AE82" i="11" s="1"/>
  <c r="AE83" i="11" s="1"/>
  <c r="AE84" i="11" s="1"/>
  <c r="AE85" i="11" s="1"/>
  <c r="AE86" i="11" s="1"/>
  <c r="AE87" i="11" s="1"/>
  <c r="AE88" i="11" s="1"/>
  <c r="AE89" i="11" s="1"/>
  <c r="AE90" i="11" s="1"/>
  <c r="AE91" i="11" s="1"/>
  <c r="AE92" i="11" s="1"/>
  <c r="AE93" i="11" s="1"/>
  <c r="AE94" i="11" s="1"/>
  <c r="AE95" i="11" s="1"/>
  <c r="AE96" i="11" s="1"/>
  <c r="AE97" i="11" s="1"/>
  <c r="AE98" i="11" s="1"/>
  <c r="AE99" i="11" s="1"/>
  <c r="AE100" i="11" s="1"/>
  <c r="AE101" i="11" s="1"/>
  <c r="AE102" i="11" s="1"/>
  <c r="AE103" i="11" s="1"/>
  <c r="AE104" i="11" s="1"/>
  <c r="AE105" i="11" s="1"/>
  <c r="AE106" i="11" s="1"/>
  <c r="AE107" i="11" s="1"/>
  <c r="AE108" i="11" s="1"/>
  <c r="AE109" i="11" s="1"/>
  <c r="AE110" i="11" s="1"/>
  <c r="AE111" i="11" s="1"/>
  <c r="AE112" i="11" s="1"/>
  <c r="AE113" i="11" s="1"/>
  <c r="AE114" i="11" s="1"/>
  <c r="AE115" i="11" s="1"/>
  <c r="AE116" i="11" s="1"/>
  <c r="AE117" i="11" s="1"/>
  <c r="AE118" i="11" s="1"/>
  <c r="AE119" i="11" s="1"/>
  <c r="AE120" i="11" s="1"/>
  <c r="AE121" i="11" s="1"/>
  <c r="AE122" i="11" s="1"/>
  <c r="AE123" i="11" s="1"/>
  <c r="AE124" i="11" s="1"/>
  <c r="AE125" i="11" s="1"/>
  <c r="AE126" i="11" s="1"/>
  <c r="AE127" i="11" s="1"/>
  <c r="AE128" i="11" s="1"/>
  <c r="AE129" i="11" s="1"/>
  <c r="AE130" i="11" s="1"/>
  <c r="AE131" i="11" s="1"/>
  <c r="AE132" i="11" s="1"/>
  <c r="AE133" i="11" s="1"/>
  <c r="AE134" i="11" s="1"/>
  <c r="AE135" i="11" s="1"/>
  <c r="AE136" i="11" s="1"/>
  <c r="AE137" i="11" s="1"/>
  <c r="AE138" i="11" s="1"/>
  <c r="AE139" i="11" s="1"/>
  <c r="AE140" i="11" s="1"/>
  <c r="AE141" i="11" s="1"/>
  <c r="AE142" i="11" s="1"/>
  <c r="AE143" i="11" s="1"/>
  <c r="AE144" i="11" s="1"/>
  <c r="AE145" i="11" s="1"/>
  <c r="AE146" i="11" s="1"/>
  <c r="AE147" i="11" s="1"/>
  <c r="AE148" i="11" s="1"/>
  <c r="AE149" i="11" s="1"/>
  <c r="AE150" i="11" s="1"/>
  <c r="AE151" i="11" s="1"/>
  <c r="AE152" i="11" s="1"/>
  <c r="AE153" i="11" s="1"/>
  <c r="AE154" i="11" s="1"/>
  <c r="AE155" i="11" s="1"/>
  <c r="AE156" i="11" s="1"/>
  <c r="AE157" i="11" s="1"/>
  <c r="AE158" i="11" s="1"/>
  <c r="AE159" i="11" s="1"/>
  <c r="AE160" i="11" s="1"/>
  <c r="AE161" i="11" s="1"/>
  <c r="AE162" i="11" s="1"/>
  <c r="AE163" i="11" s="1"/>
  <c r="AE164" i="11" s="1"/>
  <c r="AE165" i="11" s="1"/>
  <c r="AE166" i="11" s="1"/>
  <c r="AE167" i="11" s="1"/>
  <c r="AE168" i="11" s="1"/>
  <c r="AE169" i="11" s="1"/>
  <c r="AE170" i="11" s="1"/>
  <c r="AE171" i="11" s="1"/>
  <c r="AE172" i="11" s="1"/>
  <c r="AE173" i="11" s="1"/>
  <c r="AE174" i="11" s="1"/>
  <c r="AE175" i="11" s="1"/>
  <c r="AE176" i="11" s="1"/>
  <c r="AE177" i="11" s="1"/>
  <c r="AE178" i="11" s="1"/>
  <c r="AE179" i="11" s="1"/>
  <c r="AE180" i="11" s="1"/>
  <c r="AE181" i="11" s="1"/>
  <c r="AE182" i="11" s="1"/>
  <c r="AE183" i="11" s="1"/>
  <c r="AE184" i="11" s="1"/>
  <c r="AE185" i="11" s="1"/>
  <c r="AE186" i="11" s="1"/>
  <c r="AE187" i="11" s="1"/>
  <c r="AE188" i="11" s="1"/>
  <c r="AE189" i="11" s="1"/>
  <c r="AE190" i="11" s="1"/>
  <c r="AE191" i="11" s="1"/>
  <c r="AE192" i="11" s="1"/>
  <c r="AE193" i="11" s="1"/>
  <c r="AE194" i="11" s="1"/>
  <c r="AE195" i="11" s="1"/>
  <c r="AE196" i="11" s="1"/>
  <c r="AE197" i="11" s="1"/>
  <c r="AE198" i="11" s="1"/>
  <c r="AE199" i="11" s="1"/>
  <c r="AE200" i="11" s="1"/>
  <c r="AE201" i="11" s="1"/>
  <c r="AE202" i="11" s="1"/>
  <c r="AE203" i="11" s="1"/>
  <c r="AE204" i="11" s="1"/>
  <c r="AE205" i="11" s="1"/>
  <c r="AE206" i="11" s="1"/>
  <c r="AE207" i="11" s="1"/>
  <c r="AE208" i="11" s="1"/>
  <c r="AE209" i="11" s="1"/>
  <c r="AE210" i="11" s="1"/>
  <c r="AE211" i="11" s="1"/>
  <c r="AE212" i="11" s="1"/>
  <c r="AE213" i="11" s="1"/>
  <c r="AE214" i="11" s="1"/>
  <c r="AE215" i="11" s="1"/>
  <c r="AE216" i="11" s="1"/>
  <c r="AE217" i="11" s="1"/>
  <c r="AE218" i="11" s="1"/>
  <c r="AE219" i="11" s="1"/>
  <c r="AE220" i="11" s="1"/>
  <c r="AE221" i="11" s="1"/>
  <c r="AE222" i="11" s="1"/>
  <c r="AE223" i="11" s="1"/>
  <c r="AE224" i="11" s="1"/>
  <c r="AE225" i="11" s="1"/>
  <c r="AE226" i="11" s="1"/>
  <c r="AE227" i="11" s="1"/>
  <c r="AE228" i="11" s="1"/>
  <c r="AE229" i="11" s="1"/>
  <c r="AE230" i="11" s="1"/>
  <c r="AE231" i="11" s="1"/>
  <c r="AE232" i="11" s="1"/>
  <c r="AE233" i="11" s="1"/>
  <c r="AE234" i="11" s="1"/>
  <c r="AE235" i="11" s="1"/>
  <c r="AE236" i="11" s="1"/>
  <c r="AE237" i="11" s="1"/>
  <c r="AE238" i="11" s="1"/>
  <c r="AE239" i="11" s="1"/>
  <c r="AE240" i="11" s="1"/>
  <c r="AE241" i="11" s="1"/>
  <c r="AE242" i="11" s="1"/>
  <c r="AE243" i="11" s="1"/>
  <c r="AE244" i="11" s="1"/>
  <c r="AE245" i="11" s="1"/>
  <c r="AE246" i="11" s="1"/>
  <c r="AE247" i="11" s="1"/>
  <c r="AE248" i="11" s="1"/>
  <c r="AE249" i="11" s="1"/>
  <c r="AE250" i="11" s="1"/>
  <c r="AE251" i="11" s="1"/>
  <c r="AE252" i="11" s="1"/>
  <c r="AE253" i="11" s="1"/>
  <c r="AE254" i="11" s="1"/>
  <c r="AE255" i="11" s="1"/>
  <c r="AE256" i="11" s="1"/>
  <c r="AE257" i="11" s="1"/>
  <c r="AE258" i="11" s="1"/>
  <c r="AE259" i="11" s="1"/>
  <c r="AE260" i="11" s="1"/>
  <c r="AE261" i="11" s="1"/>
  <c r="AE262" i="11" s="1"/>
  <c r="AE263" i="11" s="1"/>
  <c r="AE264" i="11" s="1"/>
  <c r="AE265" i="11" s="1"/>
  <c r="AE266" i="11" s="1"/>
  <c r="AE267" i="11" s="1"/>
  <c r="AE268" i="11" s="1"/>
  <c r="AE269" i="11" s="1"/>
  <c r="AE270" i="11" s="1"/>
  <c r="AE271" i="11" s="1"/>
  <c r="AE272" i="11" s="1"/>
  <c r="AE273" i="11" s="1"/>
  <c r="AE274" i="11" s="1"/>
  <c r="AE275" i="11" s="1"/>
  <c r="AE276" i="11" s="1"/>
  <c r="AE277" i="11" s="1"/>
  <c r="AE278" i="11" s="1"/>
  <c r="AE279" i="11" s="1"/>
  <c r="AE280" i="11" s="1"/>
  <c r="AE281" i="11" s="1"/>
  <c r="AE282" i="11" s="1"/>
  <c r="AE283" i="11" s="1"/>
  <c r="AE284" i="11" s="1"/>
  <c r="AE285" i="11" s="1"/>
  <c r="AE286" i="11" s="1"/>
  <c r="AE287" i="11" s="1"/>
  <c r="AE288" i="11" s="1"/>
  <c r="AE289" i="11" s="1"/>
  <c r="AE290" i="11" s="1"/>
  <c r="AE291" i="11" s="1"/>
  <c r="AE292" i="11" s="1"/>
  <c r="AE293" i="11" s="1"/>
  <c r="AE294" i="11" s="1"/>
  <c r="AE295" i="11" s="1"/>
  <c r="AE296" i="11" s="1"/>
  <c r="AE297" i="11" s="1"/>
  <c r="AE298" i="11" s="1"/>
  <c r="AE299" i="11" s="1"/>
  <c r="AE300" i="11" s="1"/>
  <c r="AE301" i="11" s="1"/>
  <c r="AE302" i="11" s="1"/>
  <c r="AE303" i="11" s="1"/>
  <c r="AE304" i="11" s="1"/>
  <c r="AE305" i="11" s="1"/>
  <c r="AE306" i="11" s="1"/>
  <c r="AE307" i="11" s="1"/>
  <c r="AE308" i="11" s="1"/>
  <c r="AE309" i="11" s="1"/>
  <c r="AE310" i="11" s="1"/>
  <c r="AE311" i="11" s="1"/>
  <c r="AE312" i="11" s="1"/>
  <c r="AE313" i="11" s="1"/>
  <c r="AE314" i="11" s="1"/>
  <c r="AE315" i="11" s="1"/>
  <c r="AE316" i="11" s="1"/>
  <c r="AE317" i="11" s="1"/>
  <c r="AE318" i="11" s="1"/>
  <c r="AE319" i="11" s="1"/>
  <c r="AE320" i="11" s="1"/>
  <c r="AE321" i="11" s="1"/>
  <c r="AE322" i="11" s="1"/>
  <c r="AE323" i="11" s="1"/>
  <c r="AE324" i="11" s="1"/>
  <c r="AE325" i="11" s="1"/>
  <c r="AE326" i="11" s="1"/>
  <c r="AE327" i="11" s="1"/>
  <c r="AE328" i="11" s="1"/>
  <c r="AE329" i="11" s="1"/>
  <c r="AE330" i="11" s="1"/>
  <c r="AE331" i="11" s="1"/>
  <c r="AE332" i="11" s="1"/>
  <c r="AE333" i="11" s="1"/>
  <c r="AE334" i="11" s="1"/>
  <c r="AE335" i="11" s="1"/>
  <c r="AE336" i="11" s="1"/>
  <c r="AE337" i="11" s="1"/>
  <c r="AE338" i="11" s="1"/>
  <c r="AE339" i="11" s="1"/>
  <c r="AE340" i="11" s="1"/>
  <c r="AE341" i="11" s="1"/>
  <c r="AE342" i="11" s="1"/>
  <c r="AE343" i="11" s="1"/>
  <c r="AE344" i="11" s="1"/>
  <c r="AE345" i="11" s="1"/>
  <c r="AE346" i="11" s="1"/>
  <c r="AE347" i="11" s="1"/>
  <c r="AE348" i="11" s="1"/>
  <c r="AE349" i="11" s="1"/>
  <c r="AE350" i="11" s="1"/>
  <c r="AE351" i="11" s="1"/>
  <c r="AE352" i="11" s="1"/>
  <c r="AE353" i="11" s="1"/>
  <c r="AE354" i="11" s="1"/>
  <c r="AE355" i="11" s="1"/>
  <c r="AE356" i="11" s="1"/>
  <c r="AE357" i="11" s="1"/>
  <c r="AE358" i="11" s="1"/>
  <c r="AE359" i="11" s="1"/>
  <c r="AE360" i="11" s="1"/>
  <c r="AE361" i="11" s="1"/>
  <c r="AE362" i="11" s="1"/>
  <c r="AE363" i="11" s="1"/>
  <c r="AE364" i="11" s="1"/>
  <c r="AE365" i="11" s="1"/>
  <c r="AE366" i="11" s="1"/>
  <c r="AE367" i="11" s="1"/>
  <c r="AE368" i="11" s="1"/>
  <c r="AE369" i="11" s="1"/>
  <c r="AE370" i="11" s="1"/>
  <c r="AE371" i="11" s="1"/>
  <c r="AE372" i="11" s="1"/>
  <c r="AE373" i="11" s="1"/>
  <c r="AE374" i="11" s="1"/>
  <c r="AE375" i="11" s="1"/>
  <c r="AE376" i="11" s="1"/>
  <c r="AE377" i="11" s="1"/>
  <c r="AE378" i="11" s="1"/>
  <c r="AE379" i="11" s="1"/>
  <c r="AE380" i="11" s="1"/>
  <c r="AE381" i="11" s="1"/>
  <c r="AE382" i="11" s="1"/>
  <c r="AE383" i="11" s="1"/>
  <c r="AE384" i="11" s="1"/>
  <c r="AE385" i="11" s="1"/>
  <c r="AE386" i="11" s="1"/>
  <c r="AE387" i="11" s="1"/>
  <c r="AE388" i="11" s="1"/>
  <c r="AE389" i="11" s="1"/>
  <c r="AE390" i="11" s="1"/>
  <c r="AE391" i="11" s="1"/>
  <c r="AE392" i="11" s="1"/>
  <c r="AE393" i="11" s="1"/>
  <c r="AE394" i="11" s="1"/>
  <c r="AE395" i="11" s="1"/>
  <c r="AE396" i="11" s="1"/>
  <c r="AE397" i="11" s="1"/>
  <c r="AE398" i="11" s="1"/>
  <c r="AE399" i="11" s="1"/>
  <c r="AE400" i="11" s="1"/>
  <c r="AE401" i="11" s="1"/>
  <c r="AE402" i="11" s="1"/>
  <c r="AE403" i="11" s="1"/>
  <c r="AE404" i="11" s="1"/>
  <c r="AE405" i="11" s="1"/>
  <c r="AE406" i="11" s="1"/>
  <c r="AE407" i="11" s="1"/>
  <c r="AE408" i="11" s="1"/>
  <c r="AE409" i="11" s="1"/>
  <c r="AE410" i="11" s="1"/>
  <c r="AE411" i="11" s="1"/>
  <c r="AE412" i="11" s="1"/>
  <c r="AE413" i="11" s="1"/>
  <c r="AE414" i="11" s="1"/>
  <c r="AE415" i="11" s="1"/>
  <c r="AE416" i="11" s="1"/>
  <c r="AE417" i="11" s="1"/>
  <c r="AE418" i="11" s="1"/>
  <c r="AE419" i="11" s="1"/>
  <c r="AE420" i="11" s="1"/>
  <c r="AE421" i="11" s="1"/>
  <c r="AE422" i="11" s="1"/>
  <c r="AE423" i="11" s="1"/>
  <c r="AE424" i="11" s="1"/>
  <c r="AE425" i="11" s="1"/>
  <c r="AE426" i="11" s="1"/>
  <c r="AE427" i="11" s="1"/>
  <c r="AE428" i="11" s="1"/>
  <c r="AE429" i="11" s="1"/>
  <c r="AE430" i="11" s="1"/>
  <c r="AE431" i="11" s="1"/>
  <c r="AE432" i="11" s="1"/>
  <c r="AE433" i="11" s="1"/>
  <c r="AE434" i="11" s="1"/>
  <c r="AE435" i="11" s="1"/>
  <c r="AE436" i="11" s="1"/>
  <c r="AE437" i="11" s="1"/>
  <c r="AE438" i="11" s="1"/>
  <c r="AE439" i="11" s="1"/>
  <c r="AE440" i="11" s="1"/>
  <c r="AE441" i="11" s="1"/>
  <c r="AE442" i="11" s="1"/>
  <c r="AE443" i="11" s="1"/>
  <c r="AE444" i="11" s="1"/>
  <c r="AE445" i="11" s="1"/>
  <c r="AE446" i="11" s="1"/>
  <c r="AE447" i="11" s="1"/>
  <c r="AE448" i="11" s="1"/>
  <c r="AE449" i="11" s="1"/>
  <c r="AE450" i="11" s="1"/>
  <c r="AE451" i="11" s="1"/>
  <c r="AE452" i="11" s="1"/>
  <c r="AE453" i="11" s="1"/>
  <c r="AE454" i="11" s="1"/>
  <c r="AE455" i="11" s="1"/>
  <c r="AE456" i="11" s="1"/>
  <c r="AE457" i="11" s="1"/>
  <c r="AE458" i="11" s="1"/>
  <c r="AE459" i="11" s="1"/>
  <c r="AE460" i="11" s="1"/>
  <c r="AE461" i="11" s="1"/>
  <c r="AE462" i="11" s="1"/>
  <c r="AE463" i="11" s="1"/>
  <c r="AE464" i="11" s="1"/>
  <c r="AE465" i="11" s="1"/>
  <c r="AE466" i="11" s="1"/>
  <c r="AE467" i="11" s="1"/>
  <c r="AE468" i="11" s="1"/>
  <c r="AE469" i="11" s="1"/>
  <c r="AE470" i="11" s="1"/>
  <c r="AE471" i="11" s="1"/>
  <c r="AE472" i="11" s="1"/>
  <c r="AE473" i="11" s="1"/>
  <c r="AE474" i="11" s="1"/>
  <c r="AE475" i="11" s="1"/>
  <c r="AE476" i="11" s="1"/>
  <c r="AE477" i="11" s="1"/>
  <c r="AE478" i="11" s="1"/>
  <c r="AE479" i="11" s="1"/>
  <c r="AE480" i="11" s="1"/>
  <c r="AE481" i="11" s="1"/>
  <c r="AE482" i="11" s="1"/>
  <c r="AE483" i="11" s="1"/>
  <c r="AE484" i="11" s="1"/>
  <c r="AE485" i="11" s="1"/>
  <c r="AE486" i="11" s="1"/>
  <c r="AE487" i="11" s="1"/>
  <c r="AE488" i="11" s="1"/>
  <c r="AE489" i="11" s="1"/>
  <c r="AE490" i="11" s="1"/>
  <c r="AE491" i="11" s="1"/>
  <c r="AE492" i="11" s="1"/>
  <c r="AE493" i="11" s="1"/>
  <c r="AE494" i="11" s="1"/>
  <c r="AE495" i="11" s="1"/>
  <c r="AE496" i="11" s="1"/>
  <c r="AE497" i="11" s="1"/>
  <c r="AE498" i="11" s="1"/>
  <c r="AE499" i="11" s="1"/>
  <c r="AE500" i="11" s="1"/>
  <c r="AE501" i="11" s="1"/>
  <c r="AE502" i="11" s="1"/>
  <c r="AE503" i="11" s="1"/>
  <c r="AE504" i="11" s="1"/>
  <c r="AE505" i="11" s="1"/>
  <c r="AE506" i="11" s="1"/>
  <c r="AE507" i="11" s="1"/>
  <c r="AE508" i="11" s="1"/>
  <c r="AE509" i="11" s="1"/>
  <c r="AE510" i="11" s="1"/>
  <c r="AE511" i="11" s="1"/>
  <c r="AE512" i="11" s="1"/>
  <c r="AE513" i="11" s="1"/>
  <c r="AE514" i="11" s="1"/>
  <c r="AE515" i="11" s="1"/>
  <c r="AE516" i="11" s="1"/>
  <c r="AE517" i="11" s="1"/>
  <c r="AE518" i="11" s="1"/>
  <c r="AE519" i="11" s="1"/>
  <c r="AE520" i="11" s="1"/>
  <c r="AE521" i="11" s="1"/>
  <c r="AE522" i="11" s="1"/>
  <c r="AE523" i="11" s="1"/>
  <c r="AE524" i="11" s="1"/>
  <c r="AE525" i="11" s="1"/>
  <c r="AE526" i="11" s="1"/>
  <c r="AE527" i="11" s="1"/>
  <c r="AE528" i="11" s="1"/>
  <c r="AE529" i="11" s="1"/>
  <c r="AE530" i="11" s="1"/>
  <c r="AE531" i="11" s="1"/>
  <c r="AE532" i="11" s="1"/>
  <c r="AE533" i="11" s="1"/>
  <c r="AE534" i="11" s="1"/>
  <c r="AE535" i="11" s="1"/>
  <c r="AE536" i="11" s="1"/>
  <c r="AE537" i="11" s="1"/>
  <c r="AE538" i="11" s="1"/>
  <c r="AE539" i="11" s="1"/>
  <c r="AE540" i="11" s="1"/>
  <c r="AE541" i="11" s="1"/>
  <c r="AE542" i="11" s="1"/>
  <c r="AE543" i="11" s="1"/>
  <c r="AE544" i="11" s="1"/>
  <c r="AE545" i="11" s="1"/>
  <c r="AE546" i="11" s="1"/>
  <c r="AE547" i="11" s="1"/>
  <c r="AE548" i="11" s="1"/>
  <c r="AE549" i="11" s="1"/>
  <c r="AE550" i="11" s="1"/>
  <c r="AE551" i="11" s="1"/>
  <c r="AE552" i="11" s="1"/>
  <c r="AE553" i="11" s="1"/>
  <c r="AE554" i="11" s="1"/>
  <c r="AE555" i="11" s="1"/>
  <c r="AE556" i="11" s="1"/>
  <c r="AE557" i="11" s="1"/>
  <c r="AE558" i="11" s="1"/>
  <c r="AE559" i="11" s="1"/>
  <c r="AE560" i="11" s="1"/>
  <c r="AE561" i="11" s="1"/>
  <c r="AE562" i="11" s="1"/>
  <c r="AE563" i="11" s="1"/>
  <c r="AE564" i="11" s="1"/>
  <c r="AE565" i="11" s="1"/>
  <c r="AE566" i="11" s="1"/>
  <c r="AE567" i="11" s="1"/>
  <c r="AE568" i="11" s="1"/>
  <c r="AE569" i="11" s="1"/>
  <c r="AE570" i="11" s="1"/>
  <c r="AE571" i="11" s="1"/>
  <c r="AE572" i="11" s="1"/>
  <c r="AE573" i="11" s="1"/>
  <c r="AE574" i="11" s="1"/>
  <c r="AE575" i="11" s="1"/>
  <c r="AE576" i="11" s="1"/>
  <c r="AE577" i="11" s="1"/>
  <c r="AE578" i="11" s="1"/>
  <c r="AE579" i="11" s="1"/>
  <c r="AE580" i="11" s="1"/>
  <c r="AE581" i="11" s="1"/>
  <c r="AE582" i="11" s="1"/>
  <c r="AE583" i="11" s="1"/>
  <c r="AE584" i="11" s="1"/>
  <c r="AE585" i="11" s="1"/>
  <c r="AE586" i="11" s="1"/>
  <c r="AE587" i="11" s="1"/>
  <c r="AE588" i="11" s="1"/>
  <c r="AD3" i="11"/>
  <c r="AD4" i="11" s="1"/>
  <c r="AD5" i="11" s="1"/>
  <c r="AD6" i="11" s="1"/>
  <c r="AD7" i="11" s="1"/>
  <c r="AD8" i="11" s="1"/>
  <c r="AD9" i="11" s="1"/>
  <c r="AD10" i="11" s="1"/>
  <c r="AD11" i="11" s="1"/>
  <c r="AD12" i="11" s="1"/>
  <c r="AD13" i="11" s="1"/>
  <c r="AD14" i="11" s="1"/>
  <c r="AD15" i="11" s="1"/>
  <c r="AD16" i="11" s="1"/>
  <c r="AD17" i="11" s="1"/>
  <c r="AD18" i="11" s="1"/>
  <c r="AD19" i="11" s="1"/>
  <c r="AD20" i="11" s="1"/>
  <c r="AD21" i="11" s="1"/>
  <c r="AD22" i="11" s="1"/>
  <c r="AD23" i="11" s="1"/>
  <c r="AD24" i="11" s="1"/>
  <c r="AD25" i="11" s="1"/>
  <c r="AD26" i="11" s="1"/>
  <c r="AD27" i="11" s="1"/>
  <c r="AD28" i="11" s="1"/>
  <c r="AD29" i="11" s="1"/>
  <c r="AD30" i="11" s="1"/>
  <c r="AD31" i="11" s="1"/>
  <c r="AD32" i="11" s="1"/>
  <c r="AD33" i="11" s="1"/>
  <c r="AD34" i="11" s="1"/>
  <c r="AD35" i="11" s="1"/>
  <c r="AD36" i="11" s="1"/>
  <c r="AD37" i="11" s="1"/>
  <c r="AD38" i="11" s="1"/>
  <c r="AD39" i="11" s="1"/>
  <c r="AD40" i="11" s="1"/>
  <c r="AD41" i="11" s="1"/>
  <c r="AD42" i="11" s="1"/>
  <c r="AD43" i="11" s="1"/>
  <c r="AD44" i="11" s="1"/>
  <c r="AD45" i="11" s="1"/>
  <c r="AD46" i="11" s="1"/>
  <c r="AD47" i="11" s="1"/>
  <c r="AD48" i="11" s="1"/>
  <c r="AD49" i="11" s="1"/>
  <c r="AD50" i="11" s="1"/>
  <c r="AD51" i="11" s="1"/>
  <c r="AD52" i="11" s="1"/>
  <c r="AD53" i="11" s="1"/>
  <c r="AD54" i="11" s="1"/>
  <c r="AD55" i="11" s="1"/>
  <c r="AD56" i="11" s="1"/>
  <c r="AD57" i="11" s="1"/>
  <c r="AD58" i="11" s="1"/>
  <c r="AD59" i="11" s="1"/>
  <c r="AD60" i="11" s="1"/>
  <c r="AD61" i="11" s="1"/>
  <c r="AD62" i="11" s="1"/>
  <c r="AD63" i="11" s="1"/>
  <c r="AD64" i="11" s="1"/>
  <c r="AD65" i="11" s="1"/>
  <c r="AD66" i="11" s="1"/>
  <c r="AD67" i="11" s="1"/>
  <c r="AD68" i="11" s="1"/>
  <c r="AD69" i="11" s="1"/>
  <c r="AD70" i="11" s="1"/>
  <c r="AD71" i="11" s="1"/>
  <c r="AD72" i="11" s="1"/>
  <c r="AD73" i="11" s="1"/>
  <c r="AD74" i="11" s="1"/>
  <c r="AD75" i="11" s="1"/>
  <c r="AD76" i="11" s="1"/>
  <c r="AD77" i="11" s="1"/>
  <c r="AD78" i="11" s="1"/>
  <c r="AD79" i="11" s="1"/>
  <c r="AD80" i="11" s="1"/>
  <c r="AD81" i="11" s="1"/>
  <c r="AD82" i="11" s="1"/>
  <c r="AD83" i="11" s="1"/>
  <c r="AD84" i="11" s="1"/>
  <c r="AD85" i="11" s="1"/>
  <c r="AD86" i="11" s="1"/>
  <c r="AD87" i="11" s="1"/>
  <c r="AD88" i="11" s="1"/>
  <c r="AD89" i="11" s="1"/>
  <c r="AD90" i="11" s="1"/>
  <c r="AD91" i="11" s="1"/>
  <c r="AD92" i="11" s="1"/>
  <c r="AD93" i="11" s="1"/>
  <c r="AD94" i="11" s="1"/>
  <c r="AD95" i="11" s="1"/>
  <c r="AD96" i="11" s="1"/>
  <c r="AD97" i="11" s="1"/>
  <c r="AD98" i="11" s="1"/>
  <c r="AD99" i="11" s="1"/>
  <c r="AD100" i="11" s="1"/>
  <c r="AD101" i="11" s="1"/>
  <c r="AD102" i="11" s="1"/>
  <c r="AD103" i="11" s="1"/>
  <c r="AD104" i="11" s="1"/>
  <c r="AD105" i="11" s="1"/>
  <c r="AD106" i="11" s="1"/>
  <c r="AD107" i="11" s="1"/>
  <c r="AD108" i="11" s="1"/>
  <c r="AD109" i="11" s="1"/>
  <c r="AD110" i="11" s="1"/>
  <c r="AD111" i="11" s="1"/>
  <c r="AD112" i="11" s="1"/>
  <c r="AD113" i="11" s="1"/>
  <c r="AD114" i="11" s="1"/>
  <c r="AD115" i="11" s="1"/>
  <c r="AD116" i="11" s="1"/>
  <c r="AD117" i="11" s="1"/>
  <c r="AD118" i="11" s="1"/>
  <c r="AD119" i="11" s="1"/>
  <c r="AD120" i="11" s="1"/>
  <c r="AD121" i="11" s="1"/>
  <c r="AD122" i="11" s="1"/>
  <c r="AD123" i="11" s="1"/>
  <c r="AD124" i="11" s="1"/>
  <c r="AD125" i="11" s="1"/>
  <c r="AD126" i="11" s="1"/>
  <c r="AD127" i="11" s="1"/>
  <c r="AD128" i="11" s="1"/>
  <c r="AD129" i="11" s="1"/>
  <c r="AD130" i="11" s="1"/>
  <c r="AD131" i="11" s="1"/>
  <c r="AD132" i="11" s="1"/>
  <c r="AD133" i="11" s="1"/>
  <c r="AD134" i="11" s="1"/>
  <c r="AD135" i="11" s="1"/>
  <c r="AD136" i="11" s="1"/>
  <c r="AD137" i="11" s="1"/>
  <c r="AD138" i="11" s="1"/>
  <c r="AD139" i="11" s="1"/>
  <c r="AD140" i="11" s="1"/>
  <c r="AD141" i="11" s="1"/>
  <c r="AD142" i="11" s="1"/>
  <c r="AD143" i="11" s="1"/>
  <c r="AD144" i="11" s="1"/>
  <c r="AD145" i="11" s="1"/>
  <c r="AD146" i="11" s="1"/>
  <c r="AD147" i="11" s="1"/>
  <c r="AD148" i="11" s="1"/>
  <c r="AD149" i="11" s="1"/>
  <c r="AD150" i="11" s="1"/>
  <c r="AD151" i="11" s="1"/>
  <c r="AD152" i="11" s="1"/>
  <c r="AD153" i="11" s="1"/>
  <c r="AD154" i="11" s="1"/>
  <c r="AD155" i="11" s="1"/>
  <c r="AD156" i="11" s="1"/>
  <c r="AD157" i="11" s="1"/>
  <c r="AD158" i="11" s="1"/>
  <c r="AD159" i="11" s="1"/>
  <c r="AD160" i="11" s="1"/>
  <c r="AD161" i="11" s="1"/>
  <c r="AD162" i="11" s="1"/>
  <c r="AD163" i="11" s="1"/>
  <c r="AD164" i="11" s="1"/>
  <c r="AD165" i="11" s="1"/>
  <c r="AD166" i="11" s="1"/>
  <c r="AD167" i="11" s="1"/>
  <c r="AD168" i="11" s="1"/>
  <c r="AD169" i="11" s="1"/>
  <c r="AD170" i="11" s="1"/>
  <c r="AD171" i="11" s="1"/>
  <c r="AD172" i="11" s="1"/>
  <c r="AD173" i="11" s="1"/>
  <c r="AD174" i="11" s="1"/>
  <c r="AD175" i="11" s="1"/>
  <c r="AD176" i="11" s="1"/>
  <c r="AD177" i="11" s="1"/>
  <c r="AD178" i="11" s="1"/>
  <c r="AD179" i="11" s="1"/>
  <c r="AD180" i="11" s="1"/>
  <c r="AD181" i="11" s="1"/>
  <c r="AD182" i="11" s="1"/>
  <c r="AD183" i="11" s="1"/>
  <c r="AD184" i="11" s="1"/>
  <c r="AD185" i="11" s="1"/>
  <c r="AD186" i="11" s="1"/>
  <c r="AD187" i="11" s="1"/>
  <c r="AD188" i="11" s="1"/>
  <c r="AD189" i="11" s="1"/>
  <c r="AD190" i="11" s="1"/>
  <c r="AD191" i="11" s="1"/>
  <c r="AD192" i="11" s="1"/>
  <c r="AD193" i="11" s="1"/>
  <c r="AD194" i="11" s="1"/>
  <c r="AD195" i="11" s="1"/>
  <c r="AD196" i="11" s="1"/>
  <c r="AD197" i="11" s="1"/>
  <c r="AD198" i="11" s="1"/>
  <c r="AD199" i="11" s="1"/>
  <c r="AD200" i="11" s="1"/>
  <c r="AD201" i="11" s="1"/>
  <c r="AD202" i="11" s="1"/>
  <c r="AD203" i="11" s="1"/>
  <c r="AD204" i="11" s="1"/>
  <c r="AD205" i="11" s="1"/>
  <c r="AD206" i="11" s="1"/>
  <c r="AD207" i="11" s="1"/>
  <c r="AD208" i="11" s="1"/>
  <c r="AD209" i="11" s="1"/>
  <c r="AD210" i="11" s="1"/>
  <c r="AD211" i="11" s="1"/>
  <c r="AD212" i="11" s="1"/>
  <c r="AD213" i="11" s="1"/>
  <c r="AD214" i="11" s="1"/>
  <c r="AD215" i="11" s="1"/>
  <c r="AD216" i="11" s="1"/>
  <c r="AD217" i="11" s="1"/>
  <c r="AD218" i="11" s="1"/>
  <c r="AD219" i="11" s="1"/>
  <c r="AD220" i="11" s="1"/>
  <c r="AD221" i="11" s="1"/>
  <c r="AD222" i="11" s="1"/>
  <c r="AD223" i="11" s="1"/>
  <c r="AD224" i="11" s="1"/>
  <c r="AD225" i="11" s="1"/>
  <c r="AD226" i="11" s="1"/>
  <c r="AD227" i="11" s="1"/>
  <c r="AD228" i="11" s="1"/>
  <c r="AD229" i="11" s="1"/>
  <c r="AD230" i="11" s="1"/>
  <c r="AD231" i="11" s="1"/>
  <c r="AD232" i="11" s="1"/>
  <c r="AD233" i="11" s="1"/>
  <c r="AD234" i="11" s="1"/>
  <c r="AD235" i="11" s="1"/>
  <c r="AD236" i="11" s="1"/>
  <c r="AD237" i="11" s="1"/>
  <c r="AD238" i="11" s="1"/>
  <c r="AD239" i="11" s="1"/>
  <c r="AD240" i="11" s="1"/>
  <c r="AD241" i="11" s="1"/>
  <c r="AD242" i="11" s="1"/>
  <c r="AD243" i="11" s="1"/>
  <c r="AD244" i="11" s="1"/>
  <c r="AD245" i="11" s="1"/>
  <c r="AD246" i="11" s="1"/>
  <c r="AD247" i="11" s="1"/>
  <c r="AD248" i="11" s="1"/>
  <c r="AD249" i="11" s="1"/>
  <c r="AD250" i="11" s="1"/>
  <c r="AD251" i="11" s="1"/>
  <c r="AD252" i="11" s="1"/>
  <c r="AD253" i="11" s="1"/>
  <c r="AD254" i="11" s="1"/>
  <c r="AD255" i="11" s="1"/>
  <c r="AD256" i="11" s="1"/>
  <c r="AD257" i="11" s="1"/>
  <c r="AD258" i="11" s="1"/>
  <c r="AD259" i="11" s="1"/>
  <c r="AD260" i="11" s="1"/>
  <c r="AD261" i="11" s="1"/>
  <c r="AD262" i="11" s="1"/>
  <c r="AD263" i="11" s="1"/>
  <c r="AD264" i="11" s="1"/>
  <c r="AD265" i="11" s="1"/>
  <c r="AD266" i="11" s="1"/>
  <c r="AD267" i="11" s="1"/>
  <c r="AD268" i="11" s="1"/>
  <c r="AD269" i="11" s="1"/>
  <c r="AD270" i="11" s="1"/>
  <c r="AD271" i="11" s="1"/>
  <c r="AD272" i="11" s="1"/>
  <c r="AD273" i="11" s="1"/>
  <c r="AD274" i="11" s="1"/>
  <c r="AD275" i="11" s="1"/>
  <c r="AD276" i="11" s="1"/>
  <c r="AD277" i="11" s="1"/>
  <c r="AD278" i="11" s="1"/>
  <c r="AD279" i="11" s="1"/>
  <c r="AD280" i="11" s="1"/>
  <c r="AD281" i="11" s="1"/>
  <c r="AD282" i="11" s="1"/>
  <c r="AD283" i="11" s="1"/>
  <c r="AD284" i="11" s="1"/>
  <c r="AD285" i="11" s="1"/>
  <c r="AD286" i="11" s="1"/>
  <c r="AD287" i="11" s="1"/>
  <c r="AD288" i="11" s="1"/>
  <c r="AD289" i="11" s="1"/>
  <c r="AD290" i="11" s="1"/>
  <c r="AD291" i="11" s="1"/>
  <c r="AD292" i="11" s="1"/>
  <c r="AD293" i="11" s="1"/>
  <c r="AD294" i="11" s="1"/>
  <c r="AD295" i="11" s="1"/>
  <c r="AD296" i="11" s="1"/>
  <c r="AD297" i="11" s="1"/>
  <c r="AD298" i="11" s="1"/>
  <c r="AD299" i="11" s="1"/>
  <c r="AD300" i="11" s="1"/>
  <c r="AD301" i="11" s="1"/>
  <c r="AD302" i="11" s="1"/>
  <c r="AD303" i="11" s="1"/>
  <c r="AD304" i="11" s="1"/>
  <c r="AD305" i="11" s="1"/>
  <c r="AD306" i="11" s="1"/>
  <c r="AD307" i="11" s="1"/>
  <c r="AD308" i="11" s="1"/>
  <c r="AD309" i="11" s="1"/>
  <c r="AD310" i="11" s="1"/>
  <c r="AD311" i="11" s="1"/>
  <c r="AD312" i="11" s="1"/>
  <c r="AD313" i="11" s="1"/>
  <c r="AD314" i="11" s="1"/>
  <c r="AD315" i="11" s="1"/>
  <c r="AD316" i="11" s="1"/>
  <c r="AD317" i="11" s="1"/>
  <c r="AD318" i="11" s="1"/>
  <c r="AD319" i="11" s="1"/>
  <c r="AD320" i="11" s="1"/>
  <c r="AD321" i="11" s="1"/>
  <c r="AD322" i="11" s="1"/>
  <c r="AD323" i="11" s="1"/>
  <c r="AD324" i="11" s="1"/>
  <c r="AD325" i="11" s="1"/>
  <c r="AD326" i="11" s="1"/>
  <c r="AD327" i="11" s="1"/>
  <c r="AD328" i="11" s="1"/>
  <c r="AD329" i="11" s="1"/>
  <c r="AD330" i="11" s="1"/>
  <c r="AD331" i="11" s="1"/>
  <c r="AD332" i="11" s="1"/>
  <c r="AD333" i="11" s="1"/>
  <c r="AD334" i="11" s="1"/>
  <c r="AD335" i="11" s="1"/>
  <c r="AD336" i="11" s="1"/>
  <c r="AD337" i="11" s="1"/>
  <c r="AD338" i="11" s="1"/>
  <c r="AD339" i="11" s="1"/>
  <c r="AD340" i="11" s="1"/>
  <c r="AD341" i="11" s="1"/>
  <c r="AD342" i="11" s="1"/>
  <c r="AD343" i="11" s="1"/>
  <c r="AD344" i="11" s="1"/>
  <c r="AD345" i="11" s="1"/>
  <c r="AD346" i="11" s="1"/>
  <c r="AD347" i="11" s="1"/>
  <c r="AD348" i="11" s="1"/>
  <c r="AD349" i="11" s="1"/>
  <c r="AD350" i="11" s="1"/>
  <c r="AD351" i="11" s="1"/>
  <c r="AD352" i="11" s="1"/>
  <c r="AD353" i="11" s="1"/>
  <c r="AD354" i="11" s="1"/>
  <c r="AD355" i="11" s="1"/>
  <c r="AD356" i="11" s="1"/>
  <c r="AD357" i="11" s="1"/>
  <c r="AD358" i="11" s="1"/>
  <c r="AD359" i="11" s="1"/>
  <c r="AD360" i="11" s="1"/>
  <c r="AD361" i="11" s="1"/>
  <c r="AD362" i="11" s="1"/>
  <c r="AD363" i="11" s="1"/>
  <c r="AD364" i="11" s="1"/>
  <c r="AD365" i="11" s="1"/>
  <c r="AD366" i="11" s="1"/>
  <c r="AD367" i="11" s="1"/>
  <c r="AD368" i="11" s="1"/>
  <c r="AD369" i="11" s="1"/>
  <c r="AD370" i="11" s="1"/>
  <c r="AD371" i="11" s="1"/>
  <c r="AD372" i="11" s="1"/>
  <c r="AD373" i="11" s="1"/>
  <c r="AD374" i="11" s="1"/>
  <c r="AD375" i="11" s="1"/>
  <c r="AD376" i="11" s="1"/>
  <c r="AD377" i="11" s="1"/>
  <c r="AD378" i="11" s="1"/>
  <c r="AD379" i="11" s="1"/>
  <c r="AD380" i="11" s="1"/>
  <c r="AD381" i="11" s="1"/>
  <c r="AD382" i="11" s="1"/>
  <c r="AD383" i="11" s="1"/>
  <c r="AD384" i="11" s="1"/>
  <c r="AD385" i="11" s="1"/>
  <c r="AD386" i="11" s="1"/>
  <c r="AD387" i="11" s="1"/>
  <c r="AD388" i="11" s="1"/>
  <c r="AD389" i="11" s="1"/>
  <c r="AD390" i="11" s="1"/>
  <c r="AD391" i="11" s="1"/>
  <c r="AD392" i="11" s="1"/>
  <c r="AD393" i="11" s="1"/>
  <c r="AD394" i="11" s="1"/>
  <c r="AD395" i="11" s="1"/>
  <c r="AD396" i="11" s="1"/>
  <c r="AD397" i="11" s="1"/>
  <c r="AD398" i="11" s="1"/>
  <c r="AD399" i="11" s="1"/>
  <c r="AD400" i="11" s="1"/>
  <c r="AD401" i="11" s="1"/>
  <c r="AD402" i="11" s="1"/>
  <c r="AD403" i="11" s="1"/>
  <c r="AD404" i="11" s="1"/>
  <c r="AD405" i="11" s="1"/>
  <c r="AD406" i="11" s="1"/>
  <c r="AD407" i="11" s="1"/>
  <c r="AD408" i="11" s="1"/>
  <c r="AD409" i="11" s="1"/>
  <c r="AD410" i="11" s="1"/>
  <c r="AD411" i="11" s="1"/>
  <c r="AD412" i="11" s="1"/>
  <c r="AD413" i="11" s="1"/>
  <c r="AD414" i="11" s="1"/>
  <c r="AD415" i="11" s="1"/>
  <c r="AD416" i="11" s="1"/>
  <c r="AD417" i="11" s="1"/>
  <c r="AD418" i="11" s="1"/>
  <c r="AD419" i="11" s="1"/>
  <c r="AD420" i="11" s="1"/>
  <c r="AD421" i="11" s="1"/>
  <c r="AD422" i="11" s="1"/>
  <c r="AD423" i="11" s="1"/>
  <c r="AD424" i="11" s="1"/>
  <c r="AD425" i="11" s="1"/>
  <c r="AD426" i="11" s="1"/>
  <c r="AD427" i="11" s="1"/>
  <c r="AD428" i="11" s="1"/>
  <c r="AD429" i="11" s="1"/>
  <c r="AD430" i="11" s="1"/>
  <c r="AD431" i="11" s="1"/>
  <c r="AD432" i="11" s="1"/>
  <c r="AD433" i="11" s="1"/>
  <c r="AD434" i="11" s="1"/>
  <c r="AD435" i="11" s="1"/>
  <c r="AD436" i="11" s="1"/>
  <c r="AD437" i="11" s="1"/>
  <c r="AD438" i="11" s="1"/>
  <c r="AD439" i="11" s="1"/>
  <c r="AD440" i="11" s="1"/>
  <c r="AD441" i="11" s="1"/>
  <c r="AD442" i="11" s="1"/>
  <c r="AD443" i="11" s="1"/>
  <c r="AD444" i="11" s="1"/>
  <c r="AD445" i="11" s="1"/>
  <c r="AD446" i="11" s="1"/>
  <c r="AD447" i="11" s="1"/>
  <c r="AD448" i="11" s="1"/>
  <c r="AD449" i="11" s="1"/>
  <c r="AD450" i="11" s="1"/>
  <c r="AD451" i="11" s="1"/>
  <c r="AD452" i="11" s="1"/>
  <c r="AD453" i="11" s="1"/>
  <c r="AD454" i="11" s="1"/>
  <c r="AD455" i="11" s="1"/>
  <c r="AD456" i="11" s="1"/>
  <c r="AD457" i="11" s="1"/>
  <c r="AD458" i="11" s="1"/>
  <c r="AD459" i="11" s="1"/>
  <c r="AD460" i="11" s="1"/>
  <c r="AD461" i="11" s="1"/>
  <c r="AD462" i="11" s="1"/>
  <c r="AD463" i="11" s="1"/>
  <c r="AD464" i="11" s="1"/>
  <c r="AD465" i="11" s="1"/>
  <c r="AD466" i="11" s="1"/>
  <c r="AD467" i="11" s="1"/>
  <c r="AD468" i="11" s="1"/>
  <c r="AD469" i="11" s="1"/>
  <c r="AD470" i="11" s="1"/>
  <c r="AD471" i="11" s="1"/>
  <c r="AD472" i="11" s="1"/>
  <c r="AD473" i="11" s="1"/>
  <c r="AD474" i="11" s="1"/>
  <c r="AD475" i="11" s="1"/>
  <c r="AD476" i="11" s="1"/>
  <c r="AD477" i="11" s="1"/>
  <c r="AD478" i="11" s="1"/>
  <c r="AD479" i="11" s="1"/>
  <c r="AD480" i="11" s="1"/>
  <c r="AD481" i="11" s="1"/>
  <c r="AD482" i="11" s="1"/>
  <c r="AD483" i="11" s="1"/>
  <c r="AD484" i="11" s="1"/>
  <c r="AD485" i="11" s="1"/>
  <c r="AD486" i="11" s="1"/>
  <c r="AD487" i="11" s="1"/>
  <c r="AD488" i="11" s="1"/>
  <c r="AD489" i="11" s="1"/>
  <c r="AD490" i="11" s="1"/>
  <c r="AD491" i="11" s="1"/>
  <c r="AD492" i="11" s="1"/>
  <c r="AD493" i="11" s="1"/>
  <c r="AD494" i="11" s="1"/>
  <c r="AD495" i="11" s="1"/>
  <c r="AD496" i="11" s="1"/>
  <c r="AD497" i="11" s="1"/>
  <c r="AD498" i="11" s="1"/>
  <c r="AD499" i="11" s="1"/>
  <c r="AD500" i="11" s="1"/>
  <c r="AD501" i="11" s="1"/>
  <c r="AD502" i="11" s="1"/>
  <c r="AD503" i="11" s="1"/>
  <c r="AD504" i="11" s="1"/>
  <c r="AD505" i="11" s="1"/>
  <c r="AD506" i="11" s="1"/>
  <c r="AD507" i="11" s="1"/>
  <c r="AD508" i="11" s="1"/>
  <c r="AD509" i="11" s="1"/>
  <c r="AD510" i="11" s="1"/>
  <c r="AD511" i="11" s="1"/>
  <c r="AD512" i="11" s="1"/>
  <c r="AD513" i="11" s="1"/>
  <c r="AD514" i="11" s="1"/>
  <c r="AD515" i="11" s="1"/>
  <c r="AD516" i="11" s="1"/>
  <c r="AD517" i="11" s="1"/>
  <c r="AD518" i="11" s="1"/>
  <c r="AD519" i="11" s="1"/>
  <c r="AD520" i="11" s="1"/>
  <c r="AD521" i="11" s="1"/>
  <c r="AD522" i="11" s="1"/>
  <c r="AD523" i="11" s="1"/>
  <c r="AD524" i="11" s="1"/>
  <c r="AD525" i="11" s="1"/>
  <c r="AD526" i="11" s="1"/>
  <c r="AD527" i="11" s="1"/>
  <c r="AD528" i="11" s="1"/>
  <c r="AD529" i="11" s="1"/>
  <c r="AD530" i="11" s="1"/>
  <c r="AD531" i="11" s="1"/>
  <c r="AD532" i="11" s="1"/>
  <c r="AD533" i="11" s="1"/>
  <c r="AD534" i="11" s="1"/>
  <c r="AD535" i="11" s="1"/>
  <c r="AD536" i="11" s="1"/>
  <c r="AD537" i="11" s="1"/>
  <c r="AD538" i="11" s="1"/>
  <c r="AD539" i="11" s="1"/>
  <c r="AD540" i="11" s="1"/>
  <c r="AD541" i="11" s="1"/>
  <c r="AD542" i="11" s="1"/>
  <c r="AD543" i="11" s="1"/>
  <c r="AD544" i="11" s="1"/>
  <c r="AD545" i="11" s="1"/>
  <c r="AD546" i="11" s="1"/>
  <c r="AD547" i="11" s="1"/>
  <c r="AD548" i="11" s="1"/>
  <c r="AD549" i="11" s="1"/>
  <c r="AD550" i="11" s="1"/>
  <c r="AD551" i="11" s="1"/>
  <c r="AD552" i="11" s="1"/>
  <c r="AD553" i="11" s="1"/>
  <c r="AD554" i="11" s="1"/>
  <c r="AD555" i="11" s="1"/>
  <c r="AD556" i="11" s="1"/>
  <c r="AD557" i="11" s="1"/>
  <c r="AD558" i="11" s="1"/>
  <c r="AD559" i="11" s="1"/>
  <c r="AD560" i="11" s="1"/>
  <c r="AD561" i="11" s="1"/>
  <c r="AD562" i="11" s="1"/>
  <c r="AD563" i="11" s="1"/>
  <c r="AD564" i="11" s="1"/>
  <c r="AD565" i="11" s="1"/>
  <c r="AD566" i="11" s="1"/>
  <c r="AD567" i="11" s="1"/>
  <c r="AD568" i="11" s="1"/>
  <c r="AD569" i="11" s="1"/>
  <c r="AD570" i="11" s="1"/>
  <c r="AD571" i="11" s="1"/>
  <c r="AD572" i="11" s="1"/>
  <c r="AD573" i="11" s="1"/>
  <c r="AD574" i="11" s="1"/>
  <c r="AD575" i="11" s="1"/>
  <c r="AD576" i="11" s="1"/>
  <c r="AD577" i="11" s="1"/>
  <c r="AD578" i="11" s="1"/>
  <c r="AD579" i="11" s="1"/>
  <c r="AD580" i="11" s="1"/>
  <c r="AD581" i="11" s="1"/>
  <c r="AD582" i="11" s="1"/>
  <c r="AD583" i="11" s="1"/>
  <c r="AD584" i="11" s="1"/>
  <c r="AD585" i="11" s="1"/>
  <c r="AD586" i="11" s="1"/>
  <c r="AD587" i="11" s="1"/>
  <c r="AD588" i="11" s="1"/>
  <c r="AC3" i="11"/>
  <c r="AC4" i="11" s="1"/>
  <c r="AC5" i="11" s="1"/>
  <c r="AC6" i="11" s="1"/>
  <c r="AC7" i="11" s="1"/>
  <c r="AC8" i="11" s="1"/>
  <c r="AC9" i="11" s="1"/>
  <c r="AC10" i="11" s="1"/>
  <c r="AC11" i="11" s="1"/>
  <c r="AC12" i="11" s="1"/>
  <c r="AC13" i="11" s="1"/>
  <c r="AC14" i="11" s="1"/>
  <c r="AC15" i="11" s="1"/>
  <c r="AC16" i="11" s="1"/>
  <c r="AC17" i="11" s="1"/>
  <c r="AC18" i="11" s="1"/>
  <c r="AC19" i="11" s="1"/>
  <c r="AC20" i="11" s="1"/>
  <c r="AC21" i="11" s="1"/>
  <c r="AC22" i="11" s="1"/>
  <c r="AC23" i="11" s="1"/>
  <c r="AC24" i="11" s="1"/>
  <c r="AC25" i="11" s="1"/>
  <c r="AC26" i="11" s="1"/>
  <c r="AC27" i="11" s="1"/>
  <c r="AC28" i="11" s="1"/>
  <c r="AC29" i="11" s="1"/>
  <c r="AC30" i="11" s="1"/>
  <c r="AC31" i="11" s="1"/>
  <c r="AC32" i="11" s="1"/>
  <c r="AC33" i="11" s="1"/>
  <c r="AC34" i="11" s="1"/>
  <c r="AC35" i="11" s="1"/>
  <c r="AC36" i="11" s="1"/>
  <c r="AC37" i="11" s="1"/>
  <c r="AC38" i="11" s="1"/>
  <c r="AC39" i="11" s="1"/>
  <c r="AC40" i="11" s="1"/>
  <c r="AC41" i="11" s="1"/>
  <c r="AC42" i="11" s="1"/>
  <c r="AC43" i="11" s="1"/>
  <c r="AC44" i="11" s="1"/>
  <c r="AC45" i="11" s="1"/>
  <c r="AC46" i="11" s="1"/>
  <c r="AC47" i="11" s="1"/>
  <c r="AC48" i="11" s="1"/>
  <c r="AC49" i="11" s="1"/>
  <c r="AC50" i="11" s="1"/>
  <c r="AC51" i="11" s="1"/>
  <c r="AC52" i="11" s="1"/>
  <c r="AC53" i="11" s="1"/>
  <c r="AC54" i="11" s="1"/>
  <c r="AC55" i="11" s="1"/>
  <c r="AC56" i="11" s="1"/>
  <c r="AC57" i="11" s="1"/>
  <c r="AC58" i="11" s="1"/>
  <c r="AC59" i="11" s="1"/>
  <c r="AC60" i="11" s="1"/>
  <c r="AC61" i="11" s="1"/>
  <c r="AC62" i="11" s="1"/>
  <c r="AC63" i="11" s="1"/>
  <c r="AC64" i="11" s="1"/>
  <c r="AC65" i="11" s="1"/>
  <c r="AC66" i="11" s="1"/>
  <c r="AC67" i="11" s="1"/>
  <c r="AC68" i="11" s="1"/>
  <c r="AC69" i="11" s="1"/>
  <c r="AC70" i="11" s="1"/>
  <c r="AC71" i="11" s="1"/>
  <c r="AC72" i="11" s="1"/>
  <c r="AC73" i="11" s="1"/>
  <c r="AC74" i="11" s="1"/>
  <c r="AC75" i="11" s="1"/>
  <c r="AC76" i="11" s="1"/>
  <c r="AC77" i="11" s="1"/>
  <c r="AC78" i="11" s="1"/>
  <c r="AC79" i="11" s="1"/>
  <c r="AC80" i="11" s="1"/>
  <c r="AC81" i="11" s="1"/>
  <c r="AC82" i="11" s="1"/>
  <c r="AC83" i="11" s="1"/>
  <c r="AC84" i="11" s="1"/>
  <c r="AC85" i="11" s="1"/>
  <c r="AC86" i="11" s="1"/>
  <c r="AC87" i="11" s="1"/>
  <c r="AC88" i="11" s="1"/>
  <c r="AC89" i="11" s="1"/>
  <c r="AC90" i="11" s="1"/>
  <c r="AC91" i="11" s="1"/>
  <c r="AC92" i="11" s="1"/>
  <c r="AC93" i="11" s="1"/>
  <c r="AC94" i="11" s="1"/>
  <c r="AC95" i="11" s="1"/>
  <c r="AC96" i="11" s="1"/>
  <c r="AC97" i="11" s="1"/>
  <c r="AC98" i="11" s="1"/>
  <c r="AC99" i="11" s="1"/>
  <c r="AC100" i="11" s="1"/>
  <c r="AC101" i="11" s="1"/>
  <c r="AC102" i="11" s="1"/>
  <c r="AC103" i="11" s="1"/>
  <c r="AC104" i="11" s="1"/>
  <c r="AC105" i="11" s="1"/>
  <c r="AC106" i="11" s="1"/>
  <c r="AC107" i="11" s="1"/>
  <c r="AC108" i="11" s="1"/>
  <c r="AC109" i="11" s="1"/>
  <c r="AC110" i="11" s="1"/>
  <c r="AC111" i="11" s="1"/>
  <c r="AC112" i="11" s="1"/>
  <c r="AC113" i="11" s="1"/>
  <c r="AC114" i="11" s="1"/>
  <c r="AC115" i="11" s="1"/>
  <c r="AC116" i="11" s="1"/>
  <c r="AC117" i="11" s="1"/>
  <c r="AC118" i="11" s="1"/>
  <c r="AC119" i="11" s="1"/>
  <c r="AC120" i="11" s="1"/>
  <c r="AC121" i="11" s="1"/>
  <c r="AC122" i="11" s="1"/>
  <c r="AC123" i="11" s="1"/>
  <c r="AC124" i="11" s="1"/>
  <c r="AC125" i="11" s="1"/>
  <c r="AC126" i="11" s="1"/>
  <c r="AC127" i="11" s="1"/>
  <c r="AC128" i="11" s="1"/>
  <c r="AC129" i="11" s="1"/>
  <c r="AC130" i="11" s="1"/>
  <c r="AC131" i="11" s="1"/>
  <c r="AC132" i="11" s="1"/>
  <c r="AC133" i="11" s="1"/>
  <c r="AC134" i="11" s="1"/>
  <c r="AC135" i="11" s="1"/>
  <c r="AC136" i="11" s="1"/>
  <c r="AC137" i="11" s="1"/>
  <c r="AC138" i="11" s="1"/>
  <c r="AC139" i="11" s="1"/>
  <c r="AC140" i="11" s="1"/>
  <c r="AC141" i="11" s="1"/>
  <c r="AC142" i="11" s="1"/>
  <c r="AC143" i="11" s="1"/>
  <c r="AC144" i="11" s="1"/>
  <c r="AC145" i="11" s="1"/>
  <c r="AC146" i="11" s="1"/>
  <c r="AC147" i="11" s="1"/>
  <c r="AC148" i="11" s="1"/>
  <c r="AC149" i="11" s="1"/>
  <c r="AC150" i="11" s="1"/>
  <c r="AC151" i="11" s="1"/>
  <c r="AC152" i="11" s="1"/>
  <c r="AC153" i="11" s="1"/>
  <c r="AC154" i="11" s="1"/>
  <c r="AC155" i="11" s="1"/>
  <c r="AC156" i="11" s="1"/>
  <c r="AC157" i="11" s="1"/>
  <c r="AC158" i="11" s="1"/>
  <c r="AC159" i="11" s="1"/>
  <c r="AC160" i="11" s="1"/>
  <c r="AC161" i="11" s="1"/>
  <c r="AC162" i="11" s="1"/>
  <c r="AC163" i="11" s="1"/>
  <c r="AC164" i="11" s="1"/>
  <c r="AC165" i="11" s="1"/>
  <c r="AC166" i="11" s="1"/>
  <c r="AC167" i="11" s="1"/>
  <c r="AC168" i="11" s="1"/>
  <c r="AC169" i="11" s="1"/>
  <c r="AC170" i="11" s="1"/>
  <c r="AC171" i="11" s="1"/>
  <c r="AC172" i="11" s="1"/>
  <c r="AC173" i="11" s="1"/>
  <c r="AC174" i="11" s="1"/>
  <c r="AC175" i="11" s="1"/>
  <c r="AC176" i="11" s="1"/>
  <c r="AC177" i="11" s="1"/>
  <c r="AC178" i="11" s="1"/>
  <c r="AC179" i="11" s="1"/>
  <c r="AC180" i="11" s="1"/>
  <c r="AC181" i="11" s="1"/>
  <c r="AC182" i="11" s="1"/>
  <c r="AC183" i="11" s="1"/>
  <c r="AC184" i="11" s="1"/>
  <c r="AC185" i="11" s="1"/>
  <c r="AC186" i="11" s="1"/>
  <c r="AC187" i="11" s="1"/>
  <c r="AC188" i="11" s="1"/>
  <c r="AC189" i="11" s="1"/>
  <c r="AC190" i="11" s="1"/>
  <c r="AC191" i="11" s="1"/>
  <c r="AC192" i="11" s="1"/>
  <c r="AC193" i="11" s="1"/>
  <c r="AC194" i="11" s="1"/>
  <c r="AC195" i="11" s="1"/>
  <c r="AC196" i="11" s="1"/>
  <c r="AC197" i="11" s="1"/>
  <c r="AC198" i="11" s="1"/>
  <c r="AC199" i="11" s="1"/>
  <c r="AC200" i="11" s="1"/>
  <c r="AC201" i="11" s="1"/>
  <c r="AC202" i="11" s="1"/>
  <c r="AC203" i="11" s="1"/>
  <c r="AC204" i="11" s="1"/>
  <c r="AC205" i="11" s="1"/>
  <c r="AC206" i="11" s="1"/>
  <c r="AC207" i="11" s="1"/>
  <c r="AC208" i="11" s="1"/>
  <c r="AC209" i="11" s="1"/>
  <c r="AC210" i="11" s="1"/>
  <c r="AC211" i="11" s="1"/>
  <c r="AC212" i="11" s="1"/>
  <c r="AC213" i="11" s="1"/>
  <c r="AC214" i="11" s="1"/>
  <c r="AC215" i="11" s="1"/>
  <c r="AC216" i="11" s="1"/>
  <c r="AC217" i="11" s="1"/>
  <c r="AC218" i="11" s="1"/>
  <c r="AC219" i="11" s="1"/>
  <c r="AC220" i="11" s="1"/>
  <c r="AC221" i="11" s="1"/>
  <c r="AC222" i="11" s="1"/>
  <c r="AC223" i="11" s="1"/>
  <c r="AC224" i="11" s="1"/>
  <c r="AC225" i="11" s="1"/>
  <c r="AC226" i="11" s="1"/>
  <c r="AC227" i="11" s="1"/>
  <c r="AC228" i="11" s="1"/>
  <c r="AC229" i="11" s="1"/>
  <c r="AC230" i="11" s="1"/>
  <c r="AC231" i="11" s="1"/>
  <c r="AC232" i="11" s="1"/>
  <c r="AC233" i="11" s="1"/>
  <c r="AC234" i="11" s="1"/>
  <c r="AC235" i="11" s="1"/>
  <c r="AC236" i="11" s="1"/>
  <c r="AC237" i="11" s="1"/>
  <c r="AC238" i="11" s="1"/>
  <c r="AC239" i="11" s="1"/>
  <c r="AC240" i="11" s="1"/>
  <c r="AC241" i="11" s="1"/>
  <c r="AC242" i="11" s="1"/>
  <c r="AC243" i="11" s="1"/>
  <c r="AC244" i="11" s="1"/>
  <c r="AC245" i="11" s="1"/>
  <c r="AC246" i="11" s="1"/>
  <c r="AC247" i="11" s="1"/>
  <c r="AC248" i="11" s="1"/>
  <c r="AC249" i="11" s="1"/>
  <c r="AC250" i="11" s="1"/>
  <c r="AC251" i="11" s="1"/>
  <c r="AC252" i="11" s="1"/>
  <c r="AC253" i="11" s="1"/>
  <c r="AC254" i="11" s="1"/>
  <c r="AC255" i="11" s="1"/>
  <c r="AC256" i="11" s="1"/>
  <c r="AC257" i="11" s="1"/>
  <c r="AC258" i="11" s="1"/>
  <c r="AC259" i="11" s="1"/>
  <c r="AC260" i="11" s="1"/>
  <c r="AC261" i="11" s="1"/>
  <c r="AC262" i="11" s="1"/>
  <c r="AC263" i="11" s="1"/>
  <c r="AC264" i="11" s="1"/>
  <c r="AC265" i="11" s="1"/>
  <c r="AC266" i="11" s="1"/>
  <c r="AC267" i="11" s="1"/>
  <c r="AC268" i="11" s="1"/>
  <c r="AC269" i="11" s="1"/>
  <c r="AC270" i="11" s="1"/>
  <c r="AC271" i="11" s="1"/>
  <c r="AC272" i="11" s="1"/>
  <c r="AC273" i="11" s="1"/>
  <c r="AC274" i="11" s="1"/>
  <c r="AC275" i="11" s="1"/>
  <c r="AC276" i="11" s="1"/>
  <c r="AC277" i="11" s="1"/>
  <c r="AC278" i="11" s="1"/>
  <c r="AC279" i="11" s="1"/>
  <c r="AC280" i="11" s="1"/>
  <c r="AC281" i="11" s="1"/>
  <c r="AC282" i="11" s="1"/>
  <c r="AC283" i="11" s="1"/>
  <c r="AC284" i="11" s="1"/>
  <c r="AC285" i="11" s="1"/>
  <c r="AC286" i="11" s="1"/>
  <c r="AC287" i="11" s="1"/>
  <c r="AC288" i="11" s="1"/>
  <c r="AC289" i="11" s="1"/>
  <c r="AC290" i="11" s="1"/>
  <c r="AC291" i="11" s="1"/>
  <c r="AC292" i="11" s="1"/>
  <c r="AC293" i="11" s="1"/>
  <c r="AC294" i="11" s="1"/>
  <c r="AC295" i="11" s="1"/>
  <c r="AC296" i="11" s="1"/>
  <c r="AC297" i="11" s="1"/>
  <c r="AC298" i="11" s="1"/>
  <c r="AC299" i="11" s="1"/>
  <c r="AC300" i="11" s="1"/>
  <c r="AC301" i="11" s="1"/>
  <c r="AC302" i="11" s="1"/>
  <c r="AC303" i="11" s="1"/>
  <c r="AC304" i="11" s="1"/>
  <c r="AC305" i="11" s="1"/>
  <c r="AC306" i="11" s="1"/>
  <c r="AC307" i="11" s="1"/>
  <c r="AC308" i="11" s="1"/>
  <c r="AC309" i="11" s="1"/>
  <c r="AC310" i="11" s="1"/>
  <c r="AC311" i="11" s="1"/>
  <c r="AC312" i="11" s="1"/>
  <c r="AC313" i="11" s="1"/>
  <c r="AC314" i="11" s="1"/>
  <c r="AC315" i="11" s="1"/>
  <c r="AC316" i="11" s="1"/>
  <c r="AC317" i="11" s="1"/>
  <c r="AC318" i="11" s="1"/>
  <c r="AC319" i="11" s="1"/>
  <c r="AC320" i="11" s="1"/>
  <c r="AC321" i="11" s="1"/>
  <c r="AC322" i="11" s="1"/>
  <c r="AC323" i="11" s="1"/>
  <c r="AC324" i="11" s="1"/>
  <c r="AC325" i="11" s="1"/>
  <c r="AC326" i="11" s="1"/>
  <c r="AC327" i="11" s="1"/>
  <c r="AC328" i="11" s="1"/>
  <c r="AC329" i="11" s="1"/>
  <c r="AC330" i="11" s="1"/>
  <c r="AC331" i="11" s="1"/>
  <c r="AC332" i="11" s="1"/>
  <c r="AC333" i="11" s="1"/>
  <c r="AC334" i="11" s="1"/>
  <c r="AC335" i="11" s="1"/>
  <c r="AC336" i="11" s="1"/>
  <c r="AC337" i="11" s="1"/>
  <c r="AC338" i="11" s="1"/>
  <c r="AC339" i="11" s="1"/>
  <c r="AC340" i="11" s="1"/>
  <c r="AC341" i="11" s="1"/>
  <c r="AC342" i="11" s="1"/>
  <c r="AC343" i="11" s="1"/>
  <c r="AC344" i="11" s="1"/>
  <c r="AC345" i="11" s="1"/>
  <c r="AC346" i="11" s="1"/>
  <c r="AC347" i="11" s="1"/>
  <c r="AC348" i="11" s="1"/>
  <c r="AC349" i="11" s="1"/>
  <c r="AC350" i="11" s="1"/>
  <c r="AC351" i="11" s="1"/>
  <c r="AC352" i="11" s="1"/>
  <c r="AC353" i="11" s="1"/>
  <c r="AC354" i="11" s="1"/>
  <c r="AC355" i="11" s="1"/>
  <c r="AC356" i="11" s="1"/>
  <c r="AC357" i="11" s="1"/>
  <c r="AC358" i="11" s="1"/>
  <c r="AC359" i="11" s="1"/>
  <c r="AC360" i="11" s="1"/>
  <c r="AC361" i="11" s="1"/>
  <c r="AC362" i="11" s="1"/>
  <c r="AC363" i="11" s="1"/>
  <c r="AC364" i="11" s="1"/>
  <c r="AC365" i="11" s="1"/>
  <c r="AC366" i="11" s="1"/>
  <c r="AC367" i="11" s="1"/>
  <c r="AC368" i="11" s="1"/>
  <c r="AC369" i="11" s="1"/>
  <c r="AC370" i="11" s="1"/>
  <c r="AC371" i="11" s="1"/>
  <c r="AC372" i="11" s="1"/>
  <c r="AC373" i="11" s="1"/>
  <c r="AC374" i="11" s="1"/>
  <c r="AC375" i="11" s="1"/>
  <c r="AC376" i="11" s="1"/>
  <c r="AC377" i="11" s="1"/>
  <c r="AC378" i="11" s="1"/>
  <c r="AC379" i="11" s="1"/>
  <c r="AC380" i="11" s="1"/>
  <c r="AC381" i="11" s="1"/>
  <c r="AC382" i="11" s="1"/>
  <c r="AC383" i="11" s="1"/>
  <c r="AC384" i="11" s="1"/>
  <c r="AC385" i="11" s="1"/>
  <c r="AC386" i="11" s="1"/>
  <c r="AC387" i="11" s="1"/>
  <c r="AC388" i="11" s="1"/>
  <c r="AC389" i="11" s="1"/>
  <c r="AC390" i="11" s="1"/>
  <c r="AC391" i="11" s="1"/>
  <c r="AC392" i="11" s="1"/>
  <c r="AC393" i="11" s="1"/>
  <c r="AC394" i="11" s="1"/>
  <c r="AC395" i="11" s="1"/>
  <c r="AC396" i="11" s="1"/>
  <c r="AC397" i="11" s="1"/>
  <c r="AC398" i="11" s="1"/>
  <c r="AC399" i="11" s="1"/>
  <c r="AC400" i="11" s="1"/>
  <c r="AC401" i="11" s="1"/>
  <c r="AC402" i="11" s="1"/>
  <c r="AC403" i="11" s="1"/>
  <c r="AC404" i="11" s="1"/>
  <c r="AC405" i="11" s="1"/>
  <c r="AC406" i="11" s="1"/>
  <c r="AC407" i="11" s="1"/>
  <c r="AC408" i="11" s="1"/>
  <c r="AC409" i="11" s="1"/>
  <c r="AC410" i="11" s="1"/>
  <c r="AC411" i="11" s="1"/>
  <c r="AC412" i="11" s="1"/>
  <c r="AC413" i="11" s="1"/>
  <c r="AC414" i="11" s="1"/>
  <c r="AC415" i="11" s="1"/>
  <c r="AC416" i="11" s="1"/>
  <c r="AC417" i="11" s="1"/>
  <c r="AC418" i="11" s="1"/>
  <c r="AC419" i="11" s="1"/>
  <c r="AC420" i="11" s="1"/>
  <c r="AC421" i="11" s="1"/>
  <c r="AC422" i="11" s="1"/>
  <c r="AC423" i="11" s="1"/>
  <c r="AC424" i="11" s="1"/>
  <c r="AC425" i="11" s="1"/>
  <c r="AC426" i="11" s="1"/>
  <c r="AC427" i="11" s="1"/>
  <c r="AC428" i="11" s="1"/>
  <c r="AC429" i="11" s="1"/>
  <c r="AC430" i="11" s="1"/>
  <c r="AC431" i="11" s="1"/>
  <c r="AC432" i="11" s="1"/>
  <c r="AC433" i="11" s="1"/>
  <c r="AC434" i="11" s="1"/>
  <c r="AC435" i="11" s="1"/>
  <c r="AC436" i="11" s="1"/>
  <c r="AC437" i="11" s="1"/>
  <c r="AC438" i="11" s="1"/>
  <c r="AC439" i="11" s="1"/>
  <c r="AC440" i="11" s="1"/>
  <c r="AC441" i="11" s="1"/>
  <c r="AC442" i="11" s="1"/>
  <c r="AC443" i="11" s="1"/>
  <c r="AC444" i="11" s="1"/>
  <c r="AC445" i="11" s="1"/>
  <c r="AC446" i="11" s="1"/>
  <c r="AC447" i="11" s="1"/>
  <c r="AC448" i="11" s="1"/>
  <c r="AC449" i="11" s="1"/>
  <c r="AC450" i="11" s="1"/>
  <c r="AC451" i="11" s="1"/>
  <c r="AC452" i="11" s="1"/>
  <c r="AC453" i="11" s="1"/>
  <c r="AC454" i="11" s="1"/>
  <c r="AC455" i="11" s="1"/>
  <c r="AC456" i="11" s="1"/>
  <c r="AC457" i="11" s="1"/>
  <c r="AC458" i="11" s="1"/>
  <c r="AC459" i="11" s="1"/>
  <c r="AC460" i="11" s="1"/>
  <c r="AC461" i="11" s="1"/>
  <c r="AC462" i="11" s="1"/>
  <c r="AC463" i="11" s="1"/>
  <c r="AC464" i="11" s="1"/>
  <c r="AC465" i="11" s="1"/>
  <c r="AC466" i="11" s="1"/>
  <c r="AC467" i="11" s="1"/>
  <c r="AC468" i="11" s="1"/>
  <c r="AC469" i="11" s="1"/>
  <c r="AC470" i="11" s="1"/>
  <c r="AC471" i="11" s="1"/>
  <c r="AC472" i="11" s="1"/>
  <c r="AC473" i="11" s="1"/>
  <c r="AC474" i="11" s="1"/>
  <c r="AC475" i="11" s="1"/>
  <c r="AC476" i="11" s="1"/>
  <c r="AC477" i="11" s="1"/>
  <c r="AC478" i="11" s="1"/>
  <c r="AC479" i="11" s="1"/>
  <c r="AC480" i="11" s="1"/>
  <c r="AC481" i="11" s="1"/>
  <c r="AC482" i="11" s="1"/>
  <c r="AC483" i="11" s="1"/>
  <c r="AC484" i="11" s="1"/>
  <c r="AC485" i="11" s="1"/>
  <c r="AC486" i="11" s="1"/>
  <c r="AC487" i="11" s="1"/>
  <c r="AC488" i="11" s="1"/>
  <c r="AC489" i="11" s="1"/>
  <c r="AC490" i="11" s="1"/>
  <c r="AC491" i="11" s="1"/>
  <c r="AC492" i="11" s="1"/>
  <c r="AC493" i="11" s="1"/>
  <c r="AC494" i="11" s="1"/>
  <c r="AC495" i="11" s="1"/>
  <c r="AC496" i="11" s="1"/>
  <c r="AC497" i="11" s="1"/>
  <c r="AC498" i="11" s="1"/>
  <c r="AC499" i="11" s="1"/>
  <c r="AC500" i="11" s="1"/>
  <c r="AC501" i="11" s="1"/>
  <c r="AC502" i="11" s="1"/>
  <c r="AC503" i="11" s="1"/>
  <c r="AC504" i="11" s="1"/>
  <c r="AC505" i="11" s="1"/>
  <c r="AC506" i="11" s="1"/>
  <c r="AC507" i="11" s="1"/>
  <c r="AC508" i="11" s="1"/>
  <c r="AC509" i="11" s="1"/>
  <c r="AC510" i="11" s="1"/>
  <c r="AC511" i="11" s="1"/>
  <c r="AC512" i="11" s="1"/>
  <c r="AC513" i="11" s="1"/>
  <c r="AC514" i="11" s="1"/>
  <c r="AC515" i="11" s="1"/>
  <c r="AC516" i="11" s="1"/>
  <c r="AC517" i="11" s="1"/>
  <c r="AC518" i="11" s="1"/>
  <c r="AC519" i="11" s="1"/>
  <c r="AC520" i="11" s="1"/>
  <c r="AC521" i="11" s="1"/>
  <c r="AC522" i="11" s="1"/>
  <c r="AC523" i="11" s="1"/>
  <c r="AC524" i="11" s="1"/>
  <c r="AC525" i="11" s="1"/>
  <c r="AC526" i="11" s="1"/>
  <c r="AC527" i="11" s="1"/>
  <c r="AC528" i="11" s="1"/>
  <c r="AC529" i="11" s="1"/>
  <c r="AC530" i="11" s="1"/>
  <c r="AC531" i="11" s="1"/>
  <c r="AC532" i="11" s="1"/>
  <c r="AC533" i="11" s="1"/>
  <c r="AC534" i="11" s="1"/>
  <c r="AC535" i="11" s="1"/>
  <c r="AC536" i="11" s="1"/>
  <c r="AC537" i="11" s="1"/>
  <c r="AC538" i="11" s="1"/>
  <c r="AC539" i="11" s="1"/>
  <c r="AC540" i="11" s="1"/>
  <c r="AC541" i="11" s="1"/>
  <c r="AC542" i="11" s="1"/>
  <c r="AC543" i="11" s="1"/>
  <c r="AC544" i="11" s="1"/>
  <c r="AC545" i="11" s="1"/>
  <c r="AC546" i="11" s="1"/>
  <c r="AC547" i="11" s="1"/>
  <c r="AC548" i="11" s="1"/>
  <c r="AC549" i="11" s="1"/>
  <c r="AC550" i="11" s="1"/>
  <c r="AC551" i="11" s="1"/>
  <c r="AC552" i="11" s="1"/>
  <c r="AC553" i="11" s="1"/>
  <c r="AC554" i="11" s="1"/>
  <c r="AC555" i="11" s="1"/>
  <c r="AC556" i="11" s="1"/>
  <c r="AC557" i="11" s="1"/>
  <c r="AC558" i="11" s="1"/>
  <c r="AC559" i="11" s="1"/>
  <c r="AC560" i="11" s="1"/>
  <c r="AC561" i="11" s="1"/>
  <c r="AC562" i="11" s="1"/>
  <c r="AC563" i="11" s="1"/>
  <c r="AC564" i="11" s="1"/>
  <c r="AC565" i="11" s="1"/>
  <c r="AC566" i="11" s="1"/>
  <c r="AC567" i="11" s="1"/>
  <c r="AC568" i="11" s="1"/>
  <c r="AC569" i="11" s="1"/>
  <c r="AC570" i="11" s="1"/>
  <c r="AC571" i="11" s="1"/>
  <c r="AC572" i="11" s="1"/>
  <c r="AC573" i="11" s="1"/>
  <c r="AC574" i="11" s="1"/>
  <c r="AC575" i="11" s="1"/>
  <c r="AC576" i="11" s="1"/>
  <c r="AC577" i="11" s="1"/>
  <c r="AC578" i="11" s="1"/>
  <c r="AC579" i="11" s="1"/>
  <c r="AC580" i="11" s="1"/>
  <c r="AC581" i="11" s="1"/>
  <c r="AC582" i="11" s="1"/>
  <c r="AC583" i="11" s="1"/>
  <c r="AC584" i="11" s="1"/>
  <c r="AC585" i="11" s="1"/>
  <c r="AC586" i="11" s="1"/>
  <c r="AC587" i="11" s="1"/>
  <c r="AC588" i="11" s="1"/>
  <c r="AB3" i="11"/>
  <c r="AB4" i="11" s="1"/>
  <c r="AB5" i="11" s="1"/>
  <c r="AB6" i="11" s="1"/>
  <c r="AB7" i="11" s="1"/>
  <c r="AB8" i="11" s="1"/>
  <c r="AB9" i="11" s="1"/>
  <c r="AB10" i="11" s="1"/>
  <c r="AB11" i="11" s="1"/>
  <c r="AB12" i="11" s="1"/>
  <c r="AB13" i="11" s="1"/>
  <c r="AB14" i="11" s="1"/>
  <c r="AB15" i="11" s="1"/>
  <c r="AB16" i="11" s="1"/>
  <c r="AB17" i="11" s="1"/>
  <c r="AB18" i="11" s="1"/>
  <c r="AB19" i="11" s="1"/>
  <c r="AB20" i="11" s="1"/>
  <c r="AB21" i="11" s="1"/>
  <c r="AB22" i="11" s="1"/>
  <c r="AB23" i="11" s="1"/>
  <c r="AB24" i="11" s="1"/>
  <c r="AB25" i="11" s="1"/>
  <c r="AB26" i="11" s="1"/>
  <c r="AB27" i="11" s="1"/>
  <c r="AB28" i="11" s="1"/>
  <c r="AB29" i="11" s="1"/>
  <c r="AB30" i="11" s="1"/>
  <c r="AB31" i="11" s="1"/>
  <c r="AB32" i="11" s="1"/>
  <c r="AB33" i="11" s="1"/>
  <c r="AB34" i="11" s="1"/>
  <c r="AB35" i="11" s="1"/>
  <c r="AB36" i="11" s="1"/>
  <c r="AB37" i="11" s="1"/>
  <c r="AB38" i="11" s="1"/>
  <c r="AB39" i="11" s="1"/>
  <c r="AB40" i="11" s="1"/>
  <c r="AB41" i="11" s="1"/>
  <c r="AB42" i="11" s="1"/>
  <c r="AB43" i="11" s="1"/>
  <c r="AB44" i="11" s="1"/>
  <c r="AB45" i="11" s="1"/>
  <c r="AB46" i="11" s="1"/>
  <c r="AB47" i="11" s="1"/>
  <c r="AB48" i="11" s="1"/>
  <c r="AB49" i="11" s="1"/>
  <c r="AB50" i="11" s="1"/>
  <c r="AB51" i="11" s="1"/>
  <c r="AB52" i="11" s="1"/>
  <c r="AB53" i="11" s="1"/>
  <c r="AB54" i="11" s="1"/>
  <c r="AB55" i="11" s="1"/>
  <c r="AB56" i="11" s="1"/>
  <c r="AB57" i="11" s="1"/>
  <c r="AB58" i="11" s="1"/>
  <c r="AB59" i="11" s="1"/>
  <c r="AB60" i="11" s="1"/>
  <c r="AB61" i="11" s="1"/>
  <c r="AB62" i="11" s="1"/>
  <c r="AB63" i="11" s="1"/>
  <c r="AB64" i="11" s="1"/>
  <c r="AB65" i="11" s="1"/>
  <c r="AB66" i="11" s="1"/>
  <c r="AB67" i="11" s="1"/>
  <c r="AB68" i="11" s="1"/>
  <c r="AB69" i="11" s="1"/>
  <c r="AB70" i="11" s="1"/>
  <c r="AB71" i="11" s="1"/>
  <c r="AB72" i="11" s="1"/>
  <c r="AB73" i="11" s="1"/>
  <c r="AB74" i="11" s="1"/>
  <c r="AB75" i="11" s="1"/>
  <c r="AB76" i="11" s="1"/>
  <c r="AB77" i="11" s="1"/>
  <c r="AB78" i="11" s="1"/>
  <c r="AB79" i="11" s="1"/>
  <c r="AB80" i="11" s="1"/>
  <c r="AB81" i="11" s="1"/>
  <c r="AB82" i="11" s="1"/>
  <c r="AB83" i="11" s="1"/>
  <c r="AB84" i="11" s="1"/>
  <c r="AB85" i="11" s="1"/>
  <c r="AB86" i="11" s="1"/>
  <c r="AB87" i="11" s="1"/>
  <c r="AB88" i="11" s="1"/>
  <c r="AB89" i="11" s="1"/>
  <c r="AB90" i="11" s="1"/>
  <c r="AB91" i="11" s="1"/>
  <c r="AB92" i="11" s="1"/>
  <c r="AB93" i="11" s="1"/>
  <c r="AB94" i="11" s="1"/>
  <c r="AB95" i="11" s="1"/>
  <c r="AB96" i="11" s="1"/>
  <c r="AB97" i="11" s="1"/>
  <c r="AB98" i="11" s="1"/>
  <c r="AB99" i="11" s="1"/>
  <c r="AB100" i="11" s="1"/>
  <c r="AB101" i="11" s="1"/>
  <c r="AB102" i="11" s="1"/>
  <c r="AB103" i="11" s="1"/>
  <c r="AB104" i="11" s="1"/>
  <c r="AB105" i="11" s="1"/>
  <c r="AB106" i="11" s="1"/>
  <c r="AB107" i="11" s="1"/>
  <c r="AB108" i="11" s="1"/>
  <c r="AB109" i="11" s="1"/>
  <c r="AB110" i="11" s="1"/>
  <c r="AB111" i="11" s="1"/>
  <c r="AB112" i="11" s="1"/>
  <c r="AB113" i="11" s="1"/>
  <c r="AB114" i="11" s="1"/>
  <c r="AB115" i="11" s="1"/>
  <c r="AB116" i="11" s="1"/>
  <c r="AB117" i="11" s="1"/>
  <c r="AB118" i="11" s="1"/>
  <c r="AB119" i="11" s="1"/>
  <c r="AB120" i="11" s="1"/>
  <c r="AB121" i="11" s="1"/>
  <c r="AB122" i="11" s="1"/>
  <c r="AB123" i="11" s="1"/>
  <c r="AB124" i="11" s="1"/>
  <c r="AB125" i="11" s="1"/>
  <c r="AB126" i="11" s="1"/>
  <c r="AB127" i="11" s="1"/>
  <c r="AB128" i="11" s="1"/>
  <c r="AB129" i="11" s="1"/>
  <c r="AB130" i="11" s="1"/>
  <c r="AB131" i="11" s="1"/>
  <c r="AB132" i="11" s="1"/>
  <c r="AB133" i="11" s="1"/>
  <c r="AB134" i="11" s="1"/>
  <c r="AB135" i="11" s="1"/>
  <c r="AB136" i="11" s="1"/>
  <c r="AB137" i="11" s="1"/>
  <c r="AB138" i="11" s="1"/>
  <c r="AB139" i="11" s="1"/>
  <c r="AB140" i="11" s="1"/>
  <c r="AB141" i="11" s="1"/>
  <c r="AB142" i="11" s="1"/>
  <c r="AB143" i="11" s="1"/>
  <c r="AB144" i="11" s="1"/>
  <c r="AB145" i="11" s="1"/>
  <c r="AB146" i="11" s="1"/>
  <c r="AB147" i="11" s="1"/>
  <c r="AB148" i="11" s="1"/>
  <c r="AB149" i="11" s="1"/>
  <c r="AB150" i="11" s="1"/>
  <c r="AB151" i="11" s="1"/>
  <c r="AB152" i="11" s="1"/>
  <c r="AB153" i="11" s="1"/>
  <c r="AB154" i="11" s="1"/>
  <c r="AB155" i="11" s="1"/>
  <c r="AB156" i="11" s="1"/>
  <c r="AB157" i="11" s="1"/>
  <c r="AB158" i="11" s="1"/>
  <c r="AB159" i="11" s="1"/>
  <c r="AB160" i="11" s="1"/>
  <c r="AB161" i="11" s="1"/>
  <c r="AB162" i="11" s="1"/>
  <c r="AB163" i="11" s="1"/>
  <c r="AB164" i="11" s="1"/>
  <c r="AB165" i="11" s="1"/>
  <c r="AB166" i="11" s="1"/>
  <c r="AB167" i="11" s="1"/>
  <c r="AB168" i="11" s="1"/>
  <c r="AB169" i="11" s="1"/>
  <c r="AB170" i="11" s="1"/>
  <c r="AB171" i="11" s="1"/>
  <c r="AB172" i="11" s="1"/>
  <c r="AB173" i="11" s="1"/>
  <c r="AB174" i="11" s="1"/>
  <c r="AB175" i="11" s="1"/>
  <c r="AB176" i="11" s="1"/>
  <c r="AB177" i="11" s="1"/>
  <c r="AB178" i="11" s="1"/>
  <c r="AB179" i="11" s="1"/>
  <c r="AB180" i="11" s="1"/>
  <c r="AB181" i="11" s="1"/>
  <c r="AB182" i="11" s="1"/>
  <c r="AB183" i="11" s="1"/>
  <c r="AB184" i="11" s="1"/>
  <c r="AB185" i="11" s="1"/>
  <c r="AB186" i="11" s="1"/>
  <c r="AB187" i="11" s="1"/>
  <c r="AB188" i="11" s="1"/>
  <c r="AB189" i="11" s="1"/>
  <c r="AB190" i="11" s="1"/>
  <c r="AB191" i="11" s="1"/>
  <c r="AB192" i="11" s="1"/>
  <c r="AB193" i="11" s="1"/>
  <c r="AB194" i="11" s="1"/>
  <c r="AB195" i="11" s="1"/>
  <c r="AB196" i="11" s="1"/>
  <c r="AB197" i="11" s="1"/>
  <c r="AB198" i="11" s="1"/>
  <c r="AB199" i="11" s="1"/>
  <c r="AB200" i="11" s="1"/>
  <c r="AB201" i="11" s="1"/>
  <c r="AB202" i="11" s="1"/>
  <c r="AB203" i="11" s="1"/>
  <c r="AB204" i="11" s="1"/>
  <c r="AB205" i="11" s="1"/>
  <c r="AB206" i="11" s="1"/>
  <c r="AB207" i="11" s="1"/>
  <c r="AB208" i="11" s="1"/>
  <c r="AB209" i="11" s="1"/>
  <c r="AB210" i="11" s="1"/>
  <c r="AB211" i="11" s="1"/>
  <c r="AB212" i="11" s="1"/>
  <c r="AB213" i="11" s="1"/>
  <c r="AB214" i="11" s="1"/>
  <c r="AB215" i="11" s="1"/>
  <c r="AB216" i="11" s="1"/>
  <c r="AB217" i="11" s="1"/>
  <c r="AB218" i="11" s="1"/>
  <c r="AB219" i="11" s="1"/>
  <c r="AB220" i="11" s="1"/>
  <c r="AB221" i="11" s="1"/>
  <c r="AB222" i="11" s="1"/>
  <c r="AB223" i="11" s="1"/>
  <c r="AB224" i="11" s="1"/>
  <c r="AB225" i="11" s="1"/>
  <c r="AB226" i="11" s="1"/>
  <c r="AB227" i="11" s="1"/>
  <c r="AB228" i="11" s="1"/>
  <c r="AB229" i="11" s="1"/>
  <c r="AB230" i="11" s="1"/>
  <c r="AB231" i="11" s="1"/>
  <c r="AB232" i="11" s="1"/>
  <c r="AB233" i="11" s="1"/>
  <c r="AB234" i="11" s="1"/>
  <c r="AB235" i="11" s="1"/>
  <c r="AB236" i="11" s="1"/>
  <c r="AB237" i="11" s="1"/>
  <c r="AB238" i="11" s="1"/>
  <c r="AB239" i="11" s="1"/>
  <c r="AB240" i="11" s="1"/>
  <c r="AB241" i="11" s="1"/>
  <c r="AB242" i="11" s="1"/>
  <c r="AB243" i="11" s="1"/>
  <c r="AB244" i="11" s="1"/>
  <c r="AB245" i="11" s="1"/>
  <c r="AB246" i="11" s="1"/>
  <c r="AB247" i="11" s="1"/>
  <c r="AB248" i="11" s="1"/>
  <c r="AB249" i="11" s="1"/>
  <c r="AB250" i="11" s="1"/>
  <c r="AB251" i="11" s="1"/>
  <c r="AB252" i="11" s="1"/>
  <c r="AB253" i="11" s="1"/>
  <c r="AB254" i="11" s="1"/>
  <c r="AB255" i="11" s="1"/>
  <c r="AB256" i="11" s="1"/>
  <c r="AB257" i="11" s="1"/>
  <c r="AB258" i="11" s="1"/>
  <c r="AB259" i="11" s="1"/>
  <c r="AB260" i="11" s="1"/>
  <c r="AB261" i="11" s="1"/>
  <c r="AB262" i="11" s="1"/>
  <c r="AB263" i="11" s="1"/>
  <c r="AB264" i="11" s="1"/>
  <c r="AB265" i="11" s="1"/>
  <c r="AB266" i="11" s="1"/>
  <c r="AB267" i="11" s="1"/>
  <c r="AB268" i="11" s="1"/>
  <c r="AB269" i="11" s="1"/>
  <c r="AB270" i="11" s="1"/>
  <c r="AB271" i="11" s="1"/>
  <c r="AB272" i="11" s="1"/>
  <c r="AB273" i="11" s="1"/>
  <c r="AB274" i="11" s="1"/>
  <c r="AB275" i="11" s="1"/>
  <c r="AB276" i="11" s="1"/>
  <c r="AB277" i="11" s="1"/>
  <c r="AB278" i="11" s="1"/>
  <c r="AB279" i="11" s="1"/>
  <c r="AB280" i="11" s="1"/>
  <c r="AB281" i="11" s="1"/>
  <c r="AB282" i="11" s="1"/>
  <c r="AB283" i="11" s="1"/>
  <c r="AB284" i="11" s="1"/>
  <c r="AB285" i="11" s="1"/>
  <c r="AB286" i="11" s="1"/>
  <c r="AB287" i="11" s="1"/>
  <c r="AB288" i="11" s="1"/>
  <c r="AB289" i="11" s="1"/>
  <c r="AB290" i="11" s="1"/>
  <c r="AB291" i="11" s="1"/>
  <c r="AB292" i="11" s="1"/>
  <c r="AB293" i="11" s="1"/>
  <c r="AB294" i="11" s="1"/>
  <c r="AB295" i="11" s="1"/>
  <c r="AB296" i="11" s="1"/>
  <c r="AB297" i="11" s="1"/>
  <c r="AB298" i="11" s="1"/>
  <c r="AB299" i="11" s="1"/>
  <c r="AB300" i="11" s="1"/>
  <c r="AB301" i="11" s="1"/>
  <c r="AB302" i="11" s="1"/>
  <c r="AB303" i="11" s="1"/>
  <c r="AB304" i="11" s="1"/>
  <c r="AB305" i="11" s="1"/>
  <c r="AB306" i="11" s="1"/>
  <c r="AB307" i="11" s="1"/>
  <c r="AB308" i="11" s="1"/>
  <c r="AB309" i="11" s="1"/>
  <c r="AB310" i="11" s="1"/>
  <c r="AB311" i="11" s="1"/>
  <c r="AB312" i="11" s="1"/>
  <c r="AB313" i="11" s="1"/>
  <c r="AB314" i="11" s="1"/>
  <c r="AB315" i="11" s="1"/>
  <c r="AB316" i="11" s="1"/>
  <c r="AB317" i="11" s="1"/>
  <c r="AB318" i="11" s="1"/>
  <c r="AB319" i="11" s="1"/>
  <c r="AB320" i="11" s="1"/>
  <c r="AB321" i="11" s="1"/>
  <c r="AB322" i="11" s="1"/>
  <c r="AB323" i="11" s="1"/>
  <c r="AB324" i="11" s="1"/>
  <c r="AB325" i="11" s="1"/>
  <c r="AB326" i="11" s="1"/>
  <c r="AB327" i="11" s="1"/>
  <c r="AB328" i="11" s="1"/>
  <c r="AB329" i="11" s="1"/>
  <c r="AB330" i="11" s="1"/>
  <c r="AB331" i="11" s="1"/>
  <c r="AB332" i="11" s="1"/>
  <c r="AB333" i="11" s="1"/>
  <c r="AB334" i="11" s="1"/>
  <c r="AB335" i="11" s="1"/>
  <c r="AB336" i="11" s="1"/>
  <c r="AB337" i="11" s="1"/>
  <c r="AB338" i="11" s="1"/>
  <c r="AB339" i="11" s="1"/>
  <c r="AB340" i="11" s="1"/>
  <c r="AB341" i="11" s="1"/>
  <c r="AB342" i="11" s="1"/>
  <c r="AB343" i="11" s="1"/>
  <c r="AB344" i="11" s="1"/>
  <c r="AB345" i="11" s="1"/>
  <c r="AB346" i="11" s="1"/>
  <c r="AB347" i="11" s="1"/>
  <c r="AB348" i="11" s="1"/>
  <c r="AB349" i="11" s="1"/>
  <c r="AB350" i="11" s="1"/>
  <c r="AB351" i="11" s="1"/>
  <c r="AB352" i="11" s="1"/>
  <c r="AB353" i="11" s="1"/>
  <c r="AB354" i="11" s="1"/>
  <c r="AB355" i="11" s="1"/>
  <c r="AB356" i="11" s="1"/>
  <c r="AB357" i="11" s="1"/>
  <c r="AB358" i="11" s="1"/>
  <c r="AB359" i="11" s="1"/>
  <c r="AB360" i="11" s="1"/>
  <c r="AB361" i="11" s="1"/>
  <c r="AB362" i="11" s="1"/>
  <c r="AB363" i="11" s="1"/>
  <c r="AB364" i="11" s="1"/>
  <c r="AB365" i="11" s="1"/>
  <c r="AB366" i="11" s="1"/>
  <c r="AB367" i="11" s="1"/>
  <c r="AB368" i="11" s="1"/>
  <c r="AB369" i="11" s="1"/>
  <c r="AB370" i="11" s="1"/>
  <c r="AB371" i="11" s="1"/>
  <c r="AB372" i="11" s="1"/>
  <c r="AB373" i="11" s="1"/>
  <c r="AB374" i="11" s="1"/>
  <c r="AB375" i="11" s="1"/>
  <c r="AB376" i="11" s="1"/>
  <c r="AB377" i="11" s="1"/>
  <c r="AB378" i="11" s="1"/>
  <c r="AB379" i="11" s="1"/>
  <c r="AB380" i="11" s="1"/>
  <c r="AB381" i="11" s="1"/>
  <c r="AB382" i="11" s="1"/>
  <c r="AB383" i="11" s="1"/>
  <c r="AB384" i="11" s="1"/>
  <c r="AB385" i="11" s="1"/>
  <c r="AB386" i="11" s="1"/>
  <c r="AB387" i="11" s="1"/>
  <c r="AB388" i="11" s="1"/>
  <c r="AB389" i="11" s="1"/>
  <c r="AB390" i="11" s="1"/>
  <c r="AB391" i="11" s="1"/>
  <c r="AB392" i="11" s="1"/>
  <c r="AB393" i="11" s="1"/>
  <c r="AB394" i="11" s="1"/>
  <c r="AB395" i="11" s="1"/>
  <c r="AB396" i="11" s="1"/>
  <c r="AB397" i="11" s="1"/>
  <c r="AB398" i="11" s="1"/>
  <c r="AB399" i="11" s="1"/>
  <c r="AB400" i="11" s="1"/>
  <c r="AB401" i="11" s="1"/>
  <c r="AB402" i="11" s="1"/>
  <c r="AB403" i="11" s="1"/>
  <c r="AB404" i="11" s="1"/>
  <c r="AB405" i="11" s="1"/>
  <c r="AB406" i="11" s="1"/>
  <c r="AB407" i="11" s="1"/>
  <c r="AB408" i="11" s="1"/>
  <c r="AB409" i="11" s="1"/>
  <c r="AB410" i="11" s="1"/>
  <c r="AB411" i="11" s="1"/>
  <c r="AB412" i="11" s="1"/>
  <c r="AB413" i="11" s="1"/>
  <c r="AB414" i="11" s="1"/>
  <c r="AB415" i="11" s="1"/>
  <c r="AB416" i="11" s="1"/>
  <c r="AB417" i="11" s="1"/>
  <c r="AB418" i="11" s="1"/>
  <c r="AB419" i="11" s="1"/>
  <c r="AB420" i="11" s="1"/>
  <c r="AB421" i="11" s="1"/>
  <c r="AB422" i="11" s="1"/>
  <c r="AB423" i="11" s="1"/>
  <c r="AB424" i="11" s="1"/>
  <c r="AB425" i="11" s="1"/>
  <c r="AB426" i="11" s="1"/>
  <c r="AB427" i="11" s="1"/>
  <c r="AB428" i="11" s="1"/>
  <c r="AB429" i="11" s="1"/>
  <c r="AB430" i="11" s="1"/>
  <c r="AB431" i="11" s="1"/>
  <c r="AB432" i="11" s="1"/>
  <c r="AB433" i="11" s="1"/>
  <c r="AB434" i="11" s="1"/>
  <c r="AB435" i="11" s="1"/>
  <c r="AB436" i="11" s="1"/>
  <c r="AB437" i="11" s="1"/>
  <c r="AB438" i="11" s="1"/>
  <c r="AB439" i="11" s="1"/>
  <c r="AB440" i="11" s="1"/>
  <c r="AB441" i="11" s="1"/>
  <c r="AB442" i="11" s="1"/>
  <c r="AB443" i="11" s="1"/>
  <c r="AB444" i="11" s="1"/>
  <c r="AB445" i="11" s="1"/>
  <c r="AB446" i="11" s="1"/>
  <c r="AB447" i="11" s="1"/>
  <c r="AB448" i="11" s="1"/>
  <c r="AB449" i="11" s="1"/>
  <c r="AB450" i="11" s="1"/>
  <c r="AB451" i="11" s="1"/>
  <c r="AB452" i="11" s="1"/>
  <c r="AB453" i="11" s="1"/>
  <c r="AB454" i="11" s="1"/>
  <c r="AB455" i="11" s="1"/>
  <c r="AB456" i="11" s="1"/>
  <c r="AB457" i="11" s="1"/>
  <c r="AB458" i="11" s="1"/>
  <c r="AB459" i="11" s="1"/>
  <c r="AB460" i="11" s="1"/>
  <c r="AB461" i="11" s="1"/>
  <c r="AB462" i="11" s="1"/>
  <c r="AB463" i="11" s="1"/>
  <c r="AB464" i="11" s="1"/>
  <c r="AB465" i="11" s="1"/>
  <c r="AB466" i="11" s="1"/>
  <c r="AB467" i="11" s="1"/>
  <c r="AB468" i="11" s="1"/>
  <c r="AB469" i="11" s="1"/>
  <c r="AB470" i="11" s="1"/>
  <c r="AB471" i="11" s="1"/>
  <c r="AB472" i="11" s="1"/>
  <c r="AB473" i="11" s="1"/>
  <c r="AB474" i="11" s="1"/>
  <c r="AB475" i="11" s="1"/>
  <c r="AB476" i="11" s="1"/>
  <c r="AB477" i="11" s="1"/>
  <c r="AB478" i="11" s="1"/>
  <c r="AB479" i="11" s="1"/>
  <c r="AB480" i="11" s="1"/>
  <c r="AB481" i="11" s="1"/>
  <c r="AB482" i="11" s="1"/>
  <c r="AB483" i="11" s="1"/>
  <c r="AB484" i="11" s="1"/>
  <c r="AB485" i="11" s="1"/>
  <c r="AB486" i="11" s="1"/>
  <c r="AB487" i="11" s="1"/>
  <c r="AB488" i="11" s="1"/>
  <c r="AB489" i="11" s="1"/>
  <c r="AB490" i="11" s="1"/>
  <c r="AB491" i="11" s="1"/>
  <c r="AB492" i="11" s="1"/>
  <c r="AB493" i="11" s="1"/>
  <c r="AB494" i="11" s="1"/>
  <c r="AB495" i="11" s="1"/>
  <c r="AB496" i="11" s="1"/>
  <c r="AB497" i="11" s="1"/>
  <c r="AB498" i="11" s="1"/>
  <c r="AB499" i="11" s="1"/>
  <c r="AB500" i="11" s="1"/>
  <c r="AB501" i="11" s="1"/>
  <c r="AB502" i="11" s="1"/>
  <c r="AB503" i="11" s="1"/>
  <c r="AB504" i="11" s="1"/>
  <c r="AB505" i="11" s="1"/>
  <c r="AB506" i="11" s="1"/>
  <c r="AB507" i="11" s="1"/>
  <c r="AB508" i="11" s="1"/>
  <c r="AB509" i="11" s="1"/>
  <c r="AB510" i="11" s="1"/>
  <c r="AB511" i="11" s="1"/>
  <c r="AB512" i="11" s="1"/>
  <c r="AB513" i="11" s="1"/>
  <c r="AB514" i="11" s="1"/>
  <c r="AB515" i="11" s="1"/>
  <c r="AB516" i="11" s="1"/>
  <c r="AB517" i="11" s="1"/>
  <c r="AB518" i="11" s="1"/>
  <c r="AB519" i="11" s="1"/>
  <c r="AB520" i="11" s="1"/>
  <c r="AB521" i="11" s="1"/>
  <c r="AB522" i="11" s="1"/>
  <c r="AB523" i="11" s="1"/>
  <c r="AB524" i="11" s="1"/>
  <c r="AB525" i="11" s="1"/>
  <c r="AB526" i="11" s="1"/>
  <c r="AB527" i="11" s="1"/>
  <c r="AB528" i="11" s="1"/>
  <c r="AB529" i="11" s="1"/>
  <c r="AB530" i="11" s="1"/>
  <c r="AB531" i="11" s="1"/>
  <c r="AB532" i="11" s="1"/>
  <c r="AB533" i="11" s="1"/>
  <c r="AB534" i="11" s="1"/>
  <c r="AB535" i="11" s="1"/>
  <c r="AB536" i="11" s="1"/>
  <c r="AB537" i="11" s="1"/>
  <c r="AB538" i="11" s="1"/>
  <c r="AB539" i="11" s="1"/>
  <c r="AB540" i="11" s="1"/>
  <c r="AB541" i="11" s="1"/>
  <c r="AB542" i="11" s="1"/>
  <c r="AB543" i="11" s="1"/>
  <c r="AB544" i="11" s="1"/>
  <c r="AB545" i="11" s="1"/>
  <c r="AB546" i="11" s="1"/>
  <c r="AB547" i="11" s="1"/>
  <c r="AB548" i="11" s="1"/>
  <c r="AB549" i="11" s="1"/>
  <c r="AB550" i="11" s="1"/>
  <c r="AB551" i="11" s="1"/>
  <c r="AB552" i="11" s="1"/>
  <c r="AB553" i="11" s="1"/>
  <c r="AB554" i="11" s="1"/>
  <c r="AB555" i="11" s="1"/>
  <c r="AB556" i="11" s="1"/>
  <c r="AB557" i="11" s="1"/>
  <c r="AB558" i="11" s="1"/>
  <c r="AB559" i="11" s="1"/>
  <c r="AB560" i="11" s="1"/>
  <c r="AB561" i="11" s="1"/>
  <c r="AB562" i="11" s="1"/>
  <c r="AB563" i="11" s="1"/>
  <c r="AB564" i="11" s="1"/>
  <c r="AB565" i="11" s="1"/>
  <c r="AB566" i="11" s="1"/>
  <c r="AB567" i="11" s="1"/>
  <c r="AB568" i="11" s="1"/>
  <c r="AB569" i="11" s="1"/>
  <c r="AB570" i="11" s="1"/>
  <c r="AB571" i="11" s="1"/>
  <c r="AB572" i="11" s="1"/>
  <c r="AB573" i="11" s="1"/>
  <c r="AB574" i="11" s="1"/>
  <c r="AB575" i="11" s="1"/>
  <c r="AB576" i="11" s="1"/>
  <c r="AB577" i="11" s="1"/>
  <c r="AB578" i="11" s="1"/>
  <c r="AB579" i="11" s="1"/>
  <c r="AB580" i="11" s="1"/>
  <c r="AB581" i="11" s="1"/>
  <c r="AB582" i="11" s="1"/>
  <c r="AB583" i="11" s="1"/>
  <c r="AB584" i="11" s="1"/>
  <c r="AB585" i="11" s="1"/>
  <c r="AB586" i="11" s="1"/>
  <c r="AB587" i="11" s="1"/>
  <c r="AB588" i="11" s="1"/>
  <c r="AA3" i="11"/>
  <c r="AA4" i="11" s="1"/>
  <c r="AA5" i="11" s="1"/>
  <c r="AA6" i="11" s="1"/>
  <c r="AA7" i="11" s="1"/>
  <c r="AA8" i="11" s="1"/>
  <c r="AA9" i="11" s="1"/>
  <c r="AA10" i="11" s="1"/>
  <c r="AA11" i="11" s="1"/>
  <c r="AA12" i="11" s="1"/>
  <c r="AA13" i="11" s="1"/>
  <c r="AA14" i="11" s="1"/>
  <c r="AA15" i="11" s="1"/>
  <c r="AA16" i="11" s="1"/>
  <c r="AA17" i="11" s="1"/>
  <c r="AA18" i="11" s="1"/>
  <c r="AA19" i="11" s="1"/>
  <c r="AA20" i="11" s="1"/>
  <c r="AA21" i="11" s="1"/>
  <c r="AA22" i="11" s="1"/>
  <c r="AA23" i="11" s="1"/>
  <c r="AA24" i="11" s="1"/>
  <c r="AA25" i="11" s="1"/>
  <c r="AA26" i="11" s="1"/>
  <c r="AA27" i="11" s="1"/>
  <c r="AA28" i="11" s="1"/>
  <c r="AA29" i="11" s="1"/>
  <c r="AA30" i="11" s="1"/>
  <c r="AA31" i="11" s="1"/>
  <c r="AA32" i="11" s="1"/>
  <c r="AA33" i="11" s="1"/>
  <c r="AA34" i="11" s="1"/>
  <c r="AA35" i="11" s="1"/>
  <c r="AA36" i="11" s="1"/>
  <c r="AA37" i="11" s="1"/>
  <c r="AA38" i="11" s="1"/>
  <c r="AA39" i="11" s="1"/>
  <c r="AA40" i="11" s="1"/>
  <c r="AA41" i="11" s="1"/>
  <c r="AA42" i="11" s="1"/>
  <c r="AA43" i="11" s="1"/>
  <c r="AA44" i="11" s="1"/>
  <c r="AA45" i="11" s="1"/>
  <c r="AA46" i="11" s="1"/>
  <c r="AA47" i="11" s="1"/>
  <c r="AA48" i="11" s="1"/>
  <c r="AA49" i="11" s="1"/>
  <c r="AA50" i="11" s="1"/>
  <c r="AA51" i="11" s="1"/>
  <c r="AA52" i="11" s="1"/>
  <c r="AA53" i="11" s="1"/>
  <c r="AA54" i="11" s="1"/>
  <c r="AA55" i="11" s="1"/>
  <c r="AA56" i="11" s="1"/>
  <c r="AA57" i="11" s="1"/>
  <c r="AA58" i="11" s="1"/>
  <c r="AA59" i="11" s="1"/>
  <c r="AA60" i="11" s="1"/>
  <c r="AA61" i="11" s="1"/>
  <c r="AA62" i="11" s="1"/>
  <c r="AA63" i="11" s="1"/>
  <c r="AA64" i="11" s="1"/>
  <c r="AA65" i="11" s="1"/>
  <c r="AA66" i="11" s="1"/>
  <c r="AA67" i="11" s="1"/>
  <c r="AA68" i="11" s="1"/>
  <c r="AA69" i="11" s="1"/>
  <c r="AA70" i="11" s="1"/>
  <c r="AA71" i="11" s="1"/>
  <c r="AA72" i="11" s="1"/>
  <c r="AA73" i="11" s="1"/>
  <c r="AA74" i="11" s="1"/>
  <c r="AA75" i="11" s="1"/>
  <c r="AA76" i="11" s="1"/>
  <c r="AA77" i="11" s="1"/>
  <c r="AA78" i="11" s="1"/>
  <c r="AA79" i="11" s="1"/>
  <c r="AA80" i="11" s="1"/>
  <c r="AA81" i="11" s="1"/>
  <c r="AA82" i="11" s="1"/>
  <c r="AA83" i="11" s="1"/>
  <c r="AA84" i="11" s="1"/>
  <c r="AA85" i="11" s="1"/>
  <c r="AA86" i="11" s="1"/>
  <c r="AA87" i="11" s="1"/>
  <c r="AA88" i="11" s="1"/>
  <c r="AA89" i="11" s="1"/>
  <c r="AA90" i="11" s="1"/>
  <c r="AA91" i="11" s="1"/>
  <c r="AA92" i="11" s="1"/>
  <c r="AA93" i="11" s="1"/>
  <c r="AA94" i="11" s="1"/>
  <c r="AA95" i="11" s="1"/>
  <c r="AA96" i="11" s="1"/>
  <c r="AA97" i="11" s="1"/>
  <c r="AA98" i="11" s="1"/>
  <c r="AA99" i="11" s="1"/>
  <c r="AA100" i="11" s="1"/>
  <c r="AA101" i="11" s="1"/>
  <c r="AA102" i="11" s="1"/>
  <c r="AA103" i="11" s="1"/>
  <c r="AA104" i="11" s="1"/>
  <c r="AA105" i="11" s="1"/>
  <c r="AA106" i="11" s="1"/>
  <c r="AA107" i="11" s="1"/>
  <c r="AA108" i="11" s="1"/>
  <c r="AA109" i="11" s="1"/>
  <c r="AA110" i="11" s="1"/>
  <c r="AA111" i="11" s="1"/>
  <c r="AA112" i="11" s="1"/>
  <c r="AA113" i="11" s="1"/>
  <c r="AA114" i="11" s="1"/>
  <c r="AA115" i="11" s="1"/>
  <c r="AA116" i="11" s="1"/>
  <c r="AA117" i="11" s="1"/>
  <c r="AA118" i="11" s="1"/>
  <c r="AA119" i="11" s="1"/>
  <c r="AA120" i="11" s="1"/>
  <c r="AA121" i="11" s="1"/>
  <c r="AA122" i="11" s="1"/>
  <c r="AA123" i="11" s="1"/>
  <c r="AA124" i="11" s="1"/>
  <c r="AA125" i="11" s="1"/>
  <c r="AA126" i="11" s="1"/>
  <c r="AA127" i="11" s="1"/>
  <c r="AA128" i="11" s="1"/>
  <c r="AA129" i="11" s="1"/>
  <c r="AA130" i="11" s="1"/>
  <c r="AA131" i="11" s="1"/>
  <c r="AA132" i="11" s="1"/>
  <c r="AA133" i="11" s="1"/>
  <c r="AA134" i="11" s="1"/>
  <c r="AA135" i="11" s="1"/>
  <c r="AA136" i="11" s="1"/>
  <c r="AA137" i="11" s="1"/>
  <c r="AA138" i="11" s="1"/>
  <c r="AA139" i="11" s="1"/>
  <c r="AA140" i="11" s="1"/>
  <c r="AA141" i="11" s="1"/>
  <c r="AA142" i="11" s="1"/>
  <c r="AA143" i="11" s="1"/>
  <c r="AA144" i="11" s="1"/>
  <c r="AA145" i="11" s="1"/>
  <c r="AA146" i="11" s="1"/>
  <c r="AA147" i="11" s="1"/>
  <c r="AA148" i="11" s="1"/>
  <c r="AA149" i="11" s="1"/>
  <c r="AA150" i="11" s="1"/>
  <c r="AA151" i="11" s="1"/>
  <c r="AA152" i="11" s="1"/>
  <c r="AA153" i="11" s="1"/>
  <c r="AA154" i="11" s="1"/>
  <c r="AA155" i="11" s="1"/>
  <c r="AA156" i="11" s="1"/>
  <c r="AA157" i="11" s="1"/>
  <c r="AA158" i="11" s="1"/>
  <c r="AA159" i="11" s="1"/>
  <c r="AA160" i="11" s="1"/>
  <c r="AA161" i="11" s="1"/>
  <c r="AA162" i="11" s="1"/>
  <c r="AA163" i="11" s="1"/>
  <c r="AA164" i="11" s="1"/>
  <c r="AA165" i="11" s="1"/>
  <c r="AA166" i="11" s="1"/>
  <c r="AA167" i="11" s="1"/>
  <c r="AA168" i="11" s="1"/>
  <c r="AA169" i="11" s="1"/>
  <c r="AA170" i="11" s="1"/>
  <c r="AA171" i="11" s="1"/>
  <c r="AA172" i="11" s="1"/>
  <c r="AA173" i="11" s="1"/>
  <c r="AA174" i="11" s="1"/>
  <c r="AA175" i="11" s="1"/>
  <c r="AA176" i="11" s="1"/>
  <c r="AA177" i="11" s="1"/>
  <c r="AA178" i="11" s="1"/>
  <c r="AA179" i="11" s="1"/>
  <c r="AA180" i="11" s="1"/>
  <c r="AA181" i="11" s="1"/>
  <c r="AA182" i="11" s="1"/>
  <c r="AA183" i="11" s="1"/>
  <c r="AA184" i="11" s="1"/>
  <c r="AA185" i="11" s="1"/>
  <c r="AA186" i="11" s="1"/>
  <c r="AA187" i="11" s="1"/>
  <c r="AA188" i="11" s="1"/>
  <c r="AA189" i="11" s="1"/>
  <c r="AA190" i="11" s="1"/>
  <c r="AA191" i="11" s="1"/>
  <c r="AA192" i="11" s="1"/>
  <c r="AA193" i="11" s="1"/>
  <c r="AA194" i="11" s="1"/>
  <c r="AA195" i="11" s="1"/>
  <c r="AA196" i="11" s="1"/>
  <c r="AA197" i="11" s="1"/>
  <c r="AA198" i="11" s="1"/>
  <c r="AA199" i="11" s="1"/>
  <c r="AA200" i="11" s="1"/>
  <c r="AA201" i="11" s="1"/>
  <c r="AA202" i="11" s="1"/>
  <c r="AA203" i="11" s="1"/>
  <c r="AA204" i="11" s="1"/>
  <c r="AA205" i="11" s="1"/>
  <c r="AA206" i="11" s="1"/>
  <c r="AA207" i="11" s="1"/>
  <c r="AA208" i="11" s="1"/>
  <c r="AA209" i="11" s="1"/>
  <c r="AA210" i="11" s="1"/>
  <c r="AA211" i="11" s="1"/>
  <c r="AA212" i="11" s="1"/>
  <c r="AA213" i="11" s="1"/>
  <c r="AA214" i="11" s="1"/>
  <c r="AA215" i="11" s="1"/>
  <c r="AA216" i="11" s="1"/>
  <c r="AA217" i="11" s="1"/>
  <c r="AA218" i="11" s="1"/>
  <c r="AA219" i="11" s="1"/>
  <c r="AA220" i="11" s="1"/>
  <c r="AA221" i="11" s="1"/>
  <c r="AA222" i="11" s="1"/>
  <c r="AA223" i="11" s="1"/>
  <c r="AA224" i="11" s="1"/>
  <c r="AA225" i="11" s="1"/>
  <c r="AA226" i="11" s="1"/>
  <c r="AA227" i="11" s="1"/>
  <c r="AA228" i="11" s="1"/>
  <c r="AA229" i="11" s="1"/>
  <c r="AA230" i="11" s="1"/>
  <c r="AA231" i="11" s="1"/>
  <c r="AA232" i="11" s="1"/>
  <c r="AA233" i="11" s="1"/>
  <c r="AA234" i="11" s="1"/>
  <c r="AA235" i="11" s="1"/>
  <c r="AA236" i="11" s="1"/>
  <c r="AA237" i="11" s="1"/>
  <c r="AA238" i="11" s="1"/>
  <c r="AA239" i="11" s="1"/>
  <c r="AA240" i="11" s="1"/>
  <c r="AA241" i="11" s="1"/>
  <c r="AA242" i="11" s="1"/>
  <c r="AA243" i="11" s="1"/>
  <c r="AA244" i="11" s="1"/>
  <c r="AA245" i="11" s="1"/>
  <c r="AA246" i="11" s="1"/>
  <c r="AA247" i="11" s="1"/>
  <c r="AA248" i="11" s="1"/>
  <c r="AA249" i="11" s="1"/>
  <c r="AA250" i="11" s="1"/>
  <c r="AA251" i="11" s="1"/>
  <c r="AA252" i="11" s="1"/>
  <c r="AA253" i="11" s="1"/>
  <c r="AA254" i="11" s="1"/>
  <c r="AA255" i="11" s="1"/>
  <c r="AA256" i="11" s="1"/>
  <c r="AA257" i="11" s="1"/>
  <c r="AA258" i="11" s="1"/>
  <c r="AA259" i="11" s="1"/>
  <c r="AA260" i="11" s="1"/>
  <c r="AA261" i="11" s="1"/>
  <c r="AA262" i="11" s="1"/>
  <c r="AA263" i="11" s="1"/>
  <c r="AA264" i="11" s="1"/>
  <c r="AA265" i="11" s="1"/>
  <c r="AA266" i="11" s="1"/>
  <c r="AA267" i="11" s="1"/>
  <c r="AA268" i="11" s="1"/>
  <c r="AA269" i="11" s="1"/>
  <c r="AA270" i="11" s="1"/>
  <c r="AA271" i="11" s="1"/>
  <c r="AA272" i="11" s="1"/>
  <c r="AA273" i="11" s="1"/>
  <c r="AA274" i="11" s="1"/>
  <c r="AA275" i="11" s="1"/>
  <c r="AA276" i="11" s="1"/>
  <c r="AA277" i="11" s="1"/>
  <c r="AA278" i="11" s="1"/>
  <c r="AA279" i="11" s="1"/>
  <c r="AA280" i="11" s="1"/>
  <c r="AA281" i="11" s="1"/>
  <c r="AA282" i="11" s="1"/>
  <c r="AA283" i="11" s="1"/>
  <c r="AA284" i="11" s="1"/>
  <c r="AA285" i="11" s="1"/>
  <c r="AA286" i="11" s="1"/>
  <c r="AA287" i="11" s="1"/>
  <c r="AA288" i="11" s="1"/>
  <c r="AA289" i="11" s="1"/>
  <c r="AA290" i="11" s="1"/>
  <c r="AA291" i="11" s="1"/>
  <c r="AA292" i="11" s="1"/>
  <c r="AA293" i="11" s="1"/>
  <c r="AA294" i="11" s="1"/>
  <c r="AA295" i="11" s="1"/>
  <c r="AA296" i="11" s="1"/>
  <c r="AA297" i="11" s="1"/>
  <c r="AA298" i="11" s="1"/>
  <c r="AA299" i="11" s="1"/>
  <c r="AA300" i="11" s="1"/>
  <c r="AA301" i="11" s="1"/>
  <c r="AA302" i="11" s="1"/>
  <c r="AA303" i="11" s="1"/>
  <c r="AA304" i="11" s="1"/>
  <c r="AA305" i="11" s="1"/>
  <c r="AA306" i="11" s="1"/>
  <c r="AA307" i="11" s="1"/>
  <c r="AA308" i="11" s="1"/>
  <c r="AA309" i="11" s="1"/>
  <c r="AA310" i="11" s="1"/>
  <c r="AA311" i="11" s="1"/>
  <c r="AA312" i="11" s="1"/>
  <c r="AA313" i="11" s="1"/>
  <c r="AA314" i="11" s="1"/>
  <c r="AA315" i="11" s="1"/>
  <c r="AA316" i="11" s="1"/>
  <c r="AA317" i="11" s="1"/>
  <c r="AA318" i="11" s="1"/>
  <c r="AA319" i="11" s="1"/>
  <c r="AA320" i="11" s="1"/>
  <c r="AA321" i="11" s="1"/>
  <c r="AA322" i="11" s="1"/>
  <c r="AA323" i="11" s="1"/>
  <c r="AA324" i="11" s="1"/>
  <c r="AA325" i="11" s="1"/>
  <c r="AA326" i="11" s="1"/>
  <c r="AA327" i="11" s="1"/>
  <c r="AA328" i="11" s="1"/>
  <c r="AA329" i="11" s="1"/>
  <c r="AA330" i="11" s="1"/>
  <c r="AA331" i="11" s="1"/>
  <c r="AA332" i="11" s="1"/>
  <c r="AA333" i="11" s="1"/>
  <c r="AA334" i="11" s="1"/>
  <c r="AA335" i="11" s="1"/>
  <c r="AA336" i="11" s="1"/>
  <c r="AA337" i="11" s="1"/>
  <c r="AA338" i="11" s="1"/>
  <c r="AA339" i="11" s="1"/>
  <c r="AA340" i="11" s="1"/>
  <c r="AA341" i="11" s="1"/>
  <c r="AA342" i="11" s="1"/>
  <c r="AA343" i="11" s="1"/>
  <c r="AA344" i="11" s="1"/>
  <c r="AA345" i="11" s="1"/>
  <c r="AA346" i="11" s="1"/>
  <c r="AA347" i="11" s="1"/>
  <c r="AA348" i="11" s="1"/>
  <c r="AA349" i="11" s="1"/>
  <c r="AA350" i="11" s="1"/>
  <c r="AA351" i="11" s="1"/>
  <c r="AA352" i="11" s="1"/>
  <c r="AA353" i="11" s="1"/>
  <c r="AA354" i="11" s="1"/>
  <c r="AA355" i="11" s="1"/>
  <c r="AA356" i="11" s="1"/>
  <c r="AA357" i="11" s="1"/>
  <c r="AA358" i="11" s="1"/>
  <c r="AA359" i="11" s="1"/>
  <c r="AA360" i="11" s="1"/>
  <c r="AA361" i="11" s="1"/>
  <c r="AA362" i="11" s="1"/>
  <c r="AA363" i="11" s="1"/>
  <c r="AA364" i="11" s="1"/>
  <c r="AA365" i="11" s="1"/>
  <c r="AA366" i="11" s="1"/>
  <c r="AA367" i="11" s="1"/>
  <c r="AA368" i="11" s="1"/>
  <c r="AA369" i="11" s="1"/>
  <c r="AA370" i="11" s="1"/>
  <c r="AA371" i="11" s="1"/>
  <c r="AA372" i="11" s="1"/>
  <c r="AA373" i="11" s="1"/>
  <c r="AA374" i="11" s="1"/>
  <c r="AA375" i="11" s="1"/>
  <c r="AA376" i="11" s="1"/>
  <c r="AA377" i="11" s="1"/>
  <c r="AA378" i="11" s="1"/>
  <c r="AA379" i="11" s="1"/>
  <c r="AA380" i="11" s="1"/>
  <c r="AA381" i="11" s="1"/>
  <c r="AA382" i="11" s="1"/>
  <c r="AA383" i="11" s="1"/>
  <c r="AA384" i="11" s="1"/>
  <c r="AA385" i="11" s="1"/>
  <c r="AA386" i="11" s="1"/>
  <c r="AA387" i="11" s="1"/>
  <c r="AA388" i="11" s="1"/>
  <c r="AA389" i="11" s="1"/>
  <c r="AA390" i="11" s="1"/>
  <c r="AA391" i="11" s="1"/>
  <c r="AA392" i="11" s="1"/>
  <c r="AA393" i="11" s="1"/>
  <c r="AA394" i="11" s="1"/>
  <c r="AA395" i="11" s="1"/>
  <c r="AA396" i="11" s="1"/>
  <c r="AA397" i="11" s="1"/>
  <c r="AA398" i="11" s="1"/>
  <c r="AA399" i="11" s="1"/>
  <c r="AA400" i="11" s="1"/>
  <c r="AA401" i="11" s="1"/>
  <c r="AA402" i="11" s="1"/>
  <c r="AA403" i="11" s="1"/>
  <c r="AA404" i="11" s="1"/>
  <c r="AA405" i="11" s="1"/>
  <c r="AA406" i="11" s="1"/>
  <c r="AA407" i="11" s="1"/>
  <c r="AA408" i="11" s="1"/>
  <c r="AA409" i="11" s="1"/>
  <c r="AA410" i="11" s="1"/>
  <c r="AA411" i="11" s="1"/>
  <c r="AA412" i="11" s="1"/>
  <c r="AA413" i="11" s="1"/>
  <c r="AA414" i="11" s="1"/>
  <c r="AA415" i="11" s="1"/>
  <c r="AA416" i="11" s="1"/>
  <c r="AA417" i="11" s="1"/>
  <c r="AA418" i="11" s="1"/>
  <c r="AA419" i="11" s="1"/>
  <c r="AA420" i="11" s="1"/>
  <c r="AA421" i="11" s="1"/>
  <c r="AA422" i="11" s="1"/>
  <c r="AA423" i="11" s="1"/>
  <c r="AA424" i="11" s="1"/>
  <c r="AA425" i="11" s="1"/>
  <c r="AA426" i="11" s="1"/>
  <c r="AA427" i="11" s="1"/>
  <c r="AA428" i="11" s="1"/>
  <c r="AA429" i="11" s="1"/>
  <c r="AA430" i="11" s="1"/>
  <c r="AA431" i="11" s="1"/>
  <c r="AA432" i="11" s="1"/>
  <c r="AA433" i="11" s="1"/>
  <c r="AA434" i="11" s="1"/>
  <c r="AA435" i="11" s="1"/>
  <c r="AA436" i="11" s="1"/>
  <c r="AA437" i="11" s="1"/>
  <c r="AA438" i="11" s="1"/>
  <c r="AA439" i="11" s="1"/>
  <c r="AA440" i="11" s="1"/>
  <c r="AA441" i="11" s="1"/>
  <c r="AA442" i="11" s="1"/>
  <c r="AA443" i="11" s="1"/>
  <c r="AA444" i="11" s="1"/>
  <c r="AA445" i="11" s="1"/>
  <c r="AA446" i="11" s="1"/>
  <c r="AA447" i="11" s="1"/>
  <c r="AA448" i="11" s="1"/>
  <c r="AA449" i="11" s="1"/>
  <c r="AA450" i="11" s="1"/>
  <c r="AA451" i="11" s="1"/>
  <c r="AA452" i="11" s="1"/>
  <c r="AA453" i="11" s="1"/>
  <c r="AA454" i="11" s="1"/>
  <c r="AA455" i="11" s="1"/>
  <c r="AA456" i="11" s="1"/>
  <c r="AA457" i="11" s="1"/>
  <c r="AA458" i="11" s="1"/>
  <c r="AA459" i="11" s="1"/>
  <c r="AA460" i="11" s="1"/>
  <c r="AA461" i="11" s="1"/>
  <c r="AA462" i="11" s="1"/>
  <c r="AA463" i="11" s="1"/>
  <c r="AA464" i="11" s="1"/>
  <c r="AA465" i="11" s="1"/>
  <c r="AA466" i="11" s="1"/>
  <c r="AA467" i="11" s="1"/>
  <c r="AA468" i="11" s="1"/>
  <c r="AA469" i="11" s="1"/>
  <c r="AA470" i="11" s="1"/>
  <c r="AA471" i="11" s="1"/>
  <c r="AA472" i="11" s="1"/>
  <c r="AA473" i="11" s="1"/>
  <c r="AA474" i="11" s="1"/>
  <c r="AA475" i="11" s="1"/>
  <c r="AA476" i="11" s="1"/>
  <c r="AA477" i="11" s="1"/>
  <c r="AA478" i="11" s="1"/>
  <c r="AA479" i="11" s="1"/>
  <c r="AA480" i="11" s="1"/>
  <c r="AA481" i="11" s="1"/>
  <c r="AA482" i="11" s="1"/>
  <c r="AA483" i="11" s="1"/>
  <c r="AA484" i="11" s="1"/>
  <c r="AA485" i="11" s="1"/>
  <c r="AA486" i="11" s="1"/>
  <c r="AA487" i="11" s="1"/>
  <c r="AA488" i="11" s="1"/>
  <c r="AA489" i="11" s="1"/>
  <c r="AA490" i="11" s="1"/>
  <c r="AA491" i="11" s="1"/>
  <c r="AA492" i="11" s="1"/>
  <c r="AA493" i="11" s="1"/>
  <c r="AA494" i="11" s="1"/>
  <c r="AA495" i="11" s="1"/>
  <c r="AA496" i="11" s="1"/>
  <c r="AA497" i="11" s="1"/>
  <c r="AA498" i="11" s="1"/>
  <c r="AA499" i="11" s="1"/>
  <c r="AA500" i="11" s="1"/>
  <c r="AA501" i="11" s="1"/>
  <c r="AA502" i="11" s="1"/>
  <c r="AA503" i="11" s="1"/>
  <c r="AA504" i="11" s="1"/>
  <c r="AA505" i="11" s="1"/>
  <c r="AA506" i="11" s="1"/>
  <c r="AA507" i="11" s="1"/>
  <c r="AA508" i="11" s="1"/>
  <c r="AA509" i="11" s="1"/>
  <c r="AA510" i="11" s="1"/>
  <c r="AA511" i="11" s="1"/>
  <c r="AA512" i="11" s="1"/>
  <c r="AA513" i="11" s="1"/>
  <c r="AA514" i="11" s="1"/>
  <c r="AA515" i="11" s="1"/>
  <c r="AA516" i="11" s="1"/>
  <c r="AA517" i="11" s="1"/>
  <c r="AA518" i="11" s="1"/>
  <c r="AA519" i="11" s="1"/>
  <c r="AA520" i="11" s="1"/>
  <c r="AA521" i="11" s="1"/>
  <c r="AA522" i="11" s="1"/>
  <c r="AA523" i="11" s="1"/>
  <c r="AA524" i="11" s="1"/>
  <c r="AA525" i="11" s="1"/>
  <c r="AA526" i="11" s="1"/>
  <c r="AA527" i="11" s="1"/>
  <c r="AA528" i="11" s="1"/>
  <c r="AA529" i="11" s="1"/>
  <c r="AA530" i="11" s="1"/>
  <c r="AA531" i="11" s="1"/>
  <c r="AA532" i="11" s="1"/>
  <c r="AA533" i="11" s="1"/>
  <c r="AA534" i="11" s="1"/>
  <c r="AA535" i="11" s="1"/>
  <c r="AA536" i="11" s="1"/>
  <c r="AA537" i="11" s="1"/>
  <c r="AA538" i="11" s="1"/>
  <c r="AA539" i="11" s="1"/>
  <c r="AA540" i="11" s="1"/>
  <c r="AA541" i="11" s="1"/>
  <c r="AA542" i="11" s="1"/>
  <c r="AA543" i="11" s="1"/>
  <c r="AA544" i="11" s="1"/>
  <c r="AA545" i="11" s="1"/>
  <c r="AA546" i="11" s="1"/>
  <c r="AA547" i="11" s="1"/>
  <c r="AA548" i="11" s="1"/>
  <c r="AA549" i="11" s="1"/>
  <c r="AA550" i="11" s="1"/>
  <c r="AA551" i="11" s="1"/>
  <c r="AA552" i="11" s="1"/>
  <c r="AA553" i="11" s="1"/>
  <c r="AA554" i="11" s="1"/>
  <c r="AA555" i="11" s="1"/>
  <c r="AA556" i="11" s="1"/>
  <c r="AA557" i="11" s="1"/>
  <c r="AA558" i="11" s="1"/>
  <c r="AA559" i="11" s="1"/>
  <c r="AA560" i="11" s="1"/>
  <c r="AA561" i="11" s="1"/>
  <c r="AA562" i="11" s="1"/>
  <c r="AA563" i="11" s="1"/>
  <c r="AA564" i="11" s="1"/>
  <c r="AA565" i="11" s="1"/>
  <c r="AA566" i="11" s="1"/>
  <c r="AA567" i="11" s="1"/>
  <c r="AA568" i="11" s="1"/>
  <c r="AA569" i="11" s="1"/>
  <c r="AA570" i="11" s="1"/>
  <c r="AA571" i="11" s="1"/>
  <c r="AA572" i="11" s="1"/>
  <c r="AA573" i="11" s="1"/>
  <c r="AA574" i="11" s="1"/>
  <c r="AA575" i="11" s="1"/>
  <c r="AA576" i="11" s="1"/>
  <c r="AA577" i="11" s="1"/>
  <c r="AA578" i="11" s="1"/>
  <c r="AA579" i="11" s="1"/>
  <c r="AA580" i="11" s="1"/>
  <c r="AA581" i="11" s="1"/>
  <c r="AA582" i="11" s="1"/>
  <c r="AA583" i="11" s="1"/>
  <c r="AA584" i="11" s="1"/>
  <c r="AA585" i="11" s="1"/>
  <c r="AA586" i="11" s="1"/>
  <c r="AA587" i="11" s="1"/>
  <c r="AA588" i="11" s="1"/>
  <c r="Z3" i="11"/>
  <c r="Z4" i="11" s="1"/>
  <c r="Z5" i="11" s="1"/>
  <c r="Z6" i="11" s="1"/>
  <c r="Z7" i="11" s="1"/>
  <c r="Z8" i="11" s="1"/>
  <c r="Z9" i="11" s="1"/>
  <c r="Z10" i="11" s="1"/>
  <c r="Z11" i="11" s="1"/>
  <c r="Z12" i="11" s="1"/>
  <c r="Z13" i="11" s="1"/>
  <c r="Z14" i="11" s="1"/>
  <c r="Z15" i="11" s="1"/>
  <c r="Z16" i="11" s="1"/>
  <c r="Z17" i="11" s="1"/>
  <c r="Z18" i="11" s="1"/>
  <c r="Z19" i="11" s="1"/>
  <c r="Z20" i="11" s="1"/>
  <c r="Z21" i="11" s="1"/>
  <c r="Z22" i="11" s="1"/>
  <c r="Z23" i="11" s="1"/>
  <c r="Z24" i="11" s="1"/>
  <c r="Z25" i="11" s="1"/>
  <c r="Z26" i="11" s="1"/>
  <c r="Z27" i="11" s="1"/>
  <c r="Z28" i="11" s="1"/>
  <c r="Z29" i="11" s="1"/>
  <c r="Z30" i="11" s="1"/>
  <c r="Z31" i="11" s="1"/>
  <c r="Z32" i="11" s="1"/>
  <c r="Z33" i="11" s="1"/>
  <c r="Z34" i="11" s="1"/>
  <c r="Z35" i="11" s="1"/>
  <c r="Z36" i="11" s="1"/>
  <c r="Z37" i="11" s="1"/>
  <c r="Z38" i="11" s="1"/>
  <c r="Z39" i="11" s="1"/>
  <c r="Z40" i="11" s="1"/>
  <c r="Z41" i="11" s="1"/>
  <c r="Z42" i="11" s="1"/>
  <c r="Z43" i="11" s="1"/>
  <c r="Z44" i="11" s="1"/>
  <c r="Z45" i="11" s="1"/>
  <c r="Z46" i="11" s="1"/>
  <c r="Z47" i="11" s="1"/>
  <c r="Z48" i="11" s="1"/>
  <c r="Z49" i="11" s="1"/>
  <c r="Z50" i="11" s="1"/>
  <c r="Z51" i="11" s="1"/>
  <c r="Z52" i="11" s="1"/>
  <c r="Z53" i="11" s="1"/>
  <c r="Z54" i="11" s="1"/>
  <c r="Z55" i="11" s="1"/>
  <c r="Z56" i="11" s="1"/>
  <c r="Z57" i="11" s="1"/>
  <c r="Z58" i="11" s="1"/>
  <c r="Z59" i="11" s="1"/>
  <c r="Z60" i="11" s="1"/>
  <c r="Z61" i="11" s="1"/>
  <c r="Z62" i="11" s="1"/>
  <c r="Z63" i="11" s="1"/>
  <c r="Z64" i="11" s="1"/>
  <c r="Z65" i="11" s="1"/>
  <c r="Z66" i="11" s="1"/>
  <c r="Z67" i="11" s="1"/>
  <c r="Z68" i="11" s="1"/>
  <c r="Z69" i="11" s="1"/>
  <c r="Z70" i="11" s="1"/>
  <c r="Z71" i="11" s="1"/>
  <c r="Z72" i="11" s="1"/>
  <c r="Z73" i="11" s="1"/>
  <c r="Z74" i="11" s="1"/>
  <c r="Z75" i="11" s="1"/>
  <c r="Z76" i="11" s="1"/>
  <c r="Z77" i="11" s="1"/>
  <c r="Z78" i="11" s="1"/>
  <c r="Z79" i="11" s="1"/>
  <c r="Z80" i="11" s="1"/>
  <c r="Z81" i="11" s="1"/>
  <c r="Z82" i="11" s="1"/>
  <c r="Z83" i="11" s="1"/>
  <c r="Z84" i="11" s="1"/>
  <c r="Z85" i="11" s="1"/>
  <c r="Z86" i="11" s="1"/>
  <c r="Z87" i="11" s="1"/>
  <c r="Z88" i="11" s="1"/>
  <c r="Z89" i="11" s="1"/>
  <c r="Z90" i="11" s="1"/>
  <c r="Z91" i="11" s="1"/>
  <c r="Z92" i="11" s="1"/>
  <c r="Z93" i="11" s="1"/>
  <c r="Z94" i="11" s="1"/>
  <c r="Z95" i="11" s="1"/>
  <c r="Z96" i="11" s="1"/>
  <c r="Z97" i="11" s="1"/>
  <c r="Z98" i="11" s="1"/>
  <c r="Z99" i="11" s="1"/>
  <c r="Z100" i="11" s="1"/>
  <c r="Z101" i="11" s="1"/>
  <c r="Z102" i="11" s="1"/>
  <c r="Z103" i="11" s="1"/>
  <c r="Z104" i="11" s="1"/>
  <c r="Z105" i="11" s="1"/>
  <c r="Z106" i="11" s="1"/>
  <c r="Z107" i="11" s="1"/>
  <c r="Z108" i="11" s="1"/>
  <c r="Z109" i="11" s="1"/>
  <c r="Z110" i="11" s="1"/>
  <c r="Z111" i="11" s="1"/>
  <c r="Z112" i="11" s="1"/>
  <c r="Z113" i="11" s="1"/>
  <c r="Z114" i="11" s="1"/>
  <c r="Z115" i="11" s="1"/>
  <c r="Z116" i="11" s="1"/>
  <c r="Z117" i="11" s="1"/>
  <c r="Z118" i="11" s="1"/>
  <c r="Z119" i="11" s="1"/>
  <c r="Z120" i="11" s="1"/>
  <c r="Z121" i="11" s="1"/>
  <c r="Z122" i="11" s="1"/>
  <c r="Z123" i="11" s="1"/>
  <c r="Z124" i="11" s="1"/>
  <c r="Z125" i="11" s="1"/>
  <c r="Z126" i="11" s="1"/>
  <c r="Z127" i="11" s="1"/>
  <c r="Z128" i="11" s="1"/>
  <c r="Z129" i="11" s="1"/>
  <c r="Z130" i="11" s="1"/>
  <c r="Z131" i="11" s="1"/>
  <c r="Z132" i="11" s="1"/>
  <c r="Z133" i="11" s="1"/>
  <c r="Z134" i="11" s="1"/>
  <c r="Z135" i="11" s="1"/>
  <c r="Z136" i="11" s="1"/>
  <c r="Z137" i="11" s="1"/>
  <c r="Z138" i="11" s="1"/>
  <c r="Z139" i="11" s="1"/>
  <c r="Z140" i="11" s="1"/>
  <c r="Z141" i="11" s="1"/>
  <c r="Z142" i="11" s="1"/>
  <c r="Z143" i="11" s="1"/>
  <c r="Z144" i="11" s="1"/>
  <c r="Z145" i="11" s="1"/>
  <c r="Z146" i="11" s="1"/>
  <c r="Z147" i="11" s="1"/>
  <c r="Z148" i="11" s="1"/>
  <c r="Z149" i="11" s="1"/>
  <c r="Z150" i="11" s="1"/>
  <c r="Z151" i="11" s="1"/>
  <c r="Z152" i="11" s="1"/>
  <c r="Z153" i="11" s="1"/>
  <c r="Z154" i="11" s="1"/>
  <c r="Z155" i="11" s="1"/>
  <c r="Z156" i="11" s="1"/>
  <c r="Z157" i="11" s="1"/>
  <c r="Z158" i="11" s="1"/>
  <c r="Z159" i="11" s="1"/>
  <c r="Z160" i="11" s="1"/>
  <c r="Z161" i="11" s="1"/>
  <c r="Z162" i="11" s="1"/>
  <c r="Z163" i="11" s="1"/>
  <c r="Z164" i="11" s="1"/>
  <c r="Z165" i="11" s="1"/>
  <c r="Z166" i="11" s="1"/>
  <c r="Z167" i="11" s="1"/>
  <c r="Z168" i="11" s="1"/>
  <c r="Z169" i="11" s="1"/>
  <c r="Z170" i="11" s="1"/>
  <c r="Z171" i="11" s="1"/>
  <c r="Z172" i="11" s="1"/>
  <c r="Z173" i="11" s="1"/>
  <c r="Z174" i="11" s="1"/>
  <c r="Z175" i="11" s="1"/>
  <c r="Z176" i="11" s="1"/>
  <c r="Z177" i="11" s="1"/>
  <c r="Z178" i="11" s="1"/>
  <c r="Z179" i="11" s="1"/>
  <c r="Z180" i="11" s="1"/>
  <c r="Z181" i="11" s="1"/>
  <c r="Z182" i="11" s="1"/>
  <c r="Z183" i="11" s="1"/>
  <c r="Z184" i="11" s="1"/>
  <c r="Z185" i="11" s="1"/>
  <c r="Z186" i="11" s="1"/>
  <c r="Z187" i="11" s="1"/>
  <c r="Z188" i="11" s="1"/>
  <c r="Z189" i="11" s="1"/>
  <c r="Z190" i="11" s="1"/>
  <c r="Z191" i="11" s="1"/>
  <c r="Z192" i="11" s="1"/>
  <c r="Z193" i="11" s="1"/>
  <c r="Z194" i="11" s="1"/>
  <c r="Z195" i="11" s="1"/>
  <c r="Z196" i="11" s="1"/>
  <c r="Z197" i="11" s="1"/>
  <c r="Z198" i="11" s="1"/>
  <c r="Z199" i="11" s="1"/>
  <c r="Z200" i="11" s="1"/>
  <c r="Z201" i="11" s="1"/>
  <c r="Z202" i="11" s="1"/>
  <c r="Z203" i="11" s="1"/>
  <c r="Z204" i="11" s="1"/>
  <c r="Z205" i="11" s="1"/>
  <c r="Z206" i="11" s="1"/>
  <c r="Z207" i="11" s="1"/>
  <c r="Z208" i="11" s="1"/>
  <c r="Z209" i="11" s="1"/>
  <c r="Z210" i="11" s="1"/>
  <c r="Z211" i="11" s="1"/>
  <c r="Z212" i="11" s="1"/>
  <c r="Z213" i="11" s="1"/>
  <c r="Z214" i="11" s="1"/>
  <c r="Z215" i="11" s="1"/>
  <c r="Z216" i="11" s="1"/>
  <c r="Z217" i="11" s="1"/>
  <c r="Z218" i="11" s="1"/>
  <c r="Z219" i="11" s="1"/>
  <c r="Z220" i="11" s="1"/>
  <c r="Z221" i="11" s="1"/>
  <c r="Z222" i="11" s="1"/>
  <c r="Z223" i="11" s="1"/>
  <c r="Z224" i="11" s="1"/>
  <c r="Z225" i="11" s="1"/>
  <c r="Z226" i="11" s="1"/>
  <c r="Z227" i="11" s="1"/>
  <c r="Z228" i="11" s="1"/>
  <c r="Z229" i="11" s="1"/>
  <c r="Z230" i="11" s="1"/>
  <c r="Z231" i="11" s="1"/>
  <c r="Z232" i="11" s="1"/>
  <c r="Z233" i="11" s="1"/>
  <c r="Z234" i="11" s="1"/>
  <c r="Z235" i="11" s="1"/>
  <c r="Z236" i="11" s="1"/>
  <c r="Z237" i="11" s="1"/>
  <c r="Z238" i="11" s="1"/>
  <c r="Z239" i="11" s="1"/>
  <c r="Z240" i="11" s="1"/>
  <c r="Z241" i="11" s="1"/>
  <c r="Z242" i="11" s="1"/>
  <c r="Z243" i="11" s="1"/>
  <c r="Z244" i="11" s="1"/>
  <c r="Z245" i="11" s="1"/>
  <c r="Z246" i="11" s="1"/>
  <c r="Z247" i="11" s="1"/>
  <c r="Z248" i="11" s="1"/>
  <c r="Z249" i="11" s="1"/>
  <c r="Z250" i="11" s="1"/>
  <c r="Z251" i="11" s="1"/>
  <c r="Z252" i="11" s="1"/>
  <c r="Z253" i="11" s="1"/>
  <c r="Z254" i="11" s="1"/>
  <c r="Z255" i="11" s="1"/>
  <c r="Z256" i="11" s="1"/>
  <c r="Z257" i="11" s="1"/>
  <c r="Z258" i="11" s="1"/>
  <c r="Z259" i="11" s="1"/>
  <c r="Z260" i="11" s="1"/>
  <c r="Z261" i="11" s="1"/>
  <c r="Z262" i="11" s="1"/>
  <c r="Z263" i="11" s="1"/>
  <c r="Z264" i="11" s="1"/>
  <c r="Z265" i="11" s="1"/>
  <c r="Z266" i="11" s="1"/>
  <c r="Z267" i="11" s="1"/>
  <c r="Z268" i="11" s="1"/>
  <c r="Z269" i="11" s="1"/>
  <c r="Z270" i="11" s="1"/>
  <c r="Z271" i="11" s="1"/>
  <c r="Z272" i="11" s="1"/>
  <c r="Z273" i="11" s="1"/>
  <c r="Z274" i="11" s="1"/>
  <c r="Z275" i="11" s="1"/>
  <c r="Z276" i="11" s="1"/>
  <c r="Z277" i="11" s="1"/>
  <c r="Z278" i="11" s="1"/>
  <c r="Z279" i="11" s="1"/>
  <c r="Z280" i="11" s="1"/>
  <c r="Z281" i="11" s="1"/>
  <c r="Z282" i="11" s="1"/>
  <c r="Z283" i="11" s="1"/>
  <c r="Z284" i="11" s="1"/>
  <c r="Z285" i="11" s="1"/>
  <c r="Z286" i="11" s="1"/>
  <c r="Z287" i="11" s="1"/>
  <c r="Z288" i="11" s="1"/>
  <c r="Z289" i="11" s="1"/>
  <c r="Z290" i="11" s="1"/>
  <c r="Z291" i="11" s="1"/>
  <c r="Z292" i="11" s="1"/>
  <c r="Z293" i="11" s="1"/>
  <c r="Z294" i="11" s="1"/>
  <c r="Z295" i="11" s="1"/>
  <c r="Z296" i="11" s="1"/>
  <c r="Z297" i="11" s="1"/>
  <c r="Z298" i="11" s="1"/>
  <c r="Z299" i="11" s="1"/>
  <c r="Z300" i="11" s="1"/>
  <c r="Z301" i="11" s="1"/>
  <c r="Z302" i="11" s="1"/>
  <c r="Z303" i="11" s="1"/>
  <c r="Z304" i="11" s="1"/>
  <c r="Z305" i="11" s="1"/>
  <c r="Z306" i="11" s="1"/>
  <c r="Z307" i="11" s="1"/>
  <c r="Z308" i="11" s="1"/>
  <c r="Z309" i="11" s="1"/>
  <c r="Z310" i="11" s="1"/>
  <c r="Z311" i="11" s="1"/>
  <c r="Z312" i="11" s="1"/>
  <c r="Z313" i="11" s="1"/>
  <c r="Z314" i="11" s="1"/>
  <c r="Z315" i="11" s="1"/>
  <c r="Z316" i="11" s="1"/>
  <c r="Z317" i="11" s="1"/>
  <c r="Z318" i="11" s="1"/>
  <c r="Z319" i="11" s="1"/>
  <c r="Z320" i="11" s="1"/>
  <c r="Z321" i="11" s="1"/>
  <c r="Z322" i="11" s="1"/>
  <c r="Z323" i="11" s="1"/>
  <c r="Z324" i="11" s="1"/>
  <c r="Z325" i="11" s="1"/>
  <c r="Z326" i="11" s="1"/>
  <c r="Z327" i="11" s="1"/>
  <c r="Z328" i="11" s="1"/>
  <c r="Z329" i="11" s="1"/>
  <c r="Z330" i="11" s="1"/>
  <c r="Z331" i="11" s="1"/>
  <c r="Z332" i="11" s="1"/>
  <c r="Z333" i="11" s="1"/>
  <c r="Z334" i="11" s="1"/>
  <c r="Z335" i="11" s="1"/>
  <c r="Z336" i="11" s="1"/>
  <c r="Z337" i="11" s="1"/>
  <c r="Z338" i="11" s="1"/>
  <c r="Z339" i="11" s="1"/>
  <c r="Z340" i="11" s="1"/>
  <c r="Z341" i="11" s="1"/>
  <c r="Z342" i="11" s="1"/>
  <c r="Z343" i="11" s="1"/>
  <c r="Z344" i="11" s="1"/>
  <c r="Z345" i="11" s="1"/>
  <c r="Z346" i="11" s="1"/>
  <c r="Z347" i="11" s="1"/>
  <c r="Z348" i="11" s="1"/>
  <c r="Z349" i="11" s="1"/>
  <c r="Z350" i="11" s="1"/>
  <c r="Z351" i="11" s="1"/>
  <c r="Z352" i="11" s="1"/>
  <c r="Z353" i="11" s="1"/>
  <c r="Z354" i="11" s="1"/>
  <c r="Z355" i="11" s="1"/>
  <c r="Z356" i="11" s="1"/>
  <c r="Z357" i="11" s="1"/>
  <c r="Z358" i="11" s="1"/>
  <c r="Z359" i="11" s="1"/>
  <c r="Z360" i="11" s="1"/>
  <c r="Z361" i="11" s="1"/>
  <c r="Z362" i="11" s="1"/>
  <c r="Z363" i="11" s="1"/>
  <c r="Z364" i="11" s="1"/>
  <c r="Z365" i="11" s="1"/>
  <c r="Z366" i="11" s="1"/>
  <c r="Z367" i="11" s="1"/>
  <c r="Z368" i="11" s="1"/>
  <c r="Z369" i="11" s="1"/>
  <c r="Z370" i="11" s="1"/>
  <c r="Z371" i="11" s="1"/>
  <c r="Z372" i="11" s="1"/>
  <c r="Z373" i="11" s="1"/>
  <c r="Z374" i="11" s="1"/>
  <c r="Z375" i="11" s="1"/>
  <c r="Z376" i="11" s="1"/>
  <c r="Z377" i="11" s="1"/>
  <c r="Z378" i="11" s="1"/>
  <c r="Z379" i="11" s="1"/>
  <c r="Z380" i="11" s="1"/>
  <c r="Z381" i="11" s="1"/>
  <c r="Z382" i="11" s="1"/>
  <c r="Z383" i="11" s="1"/>
  <c r="Z384" i="11" s="1"/>
  <c r="Z385" i="11" s="1"/>
  <c r="Z386" i="11" s="1"/>
  <c r="Z387" i="11" s="1"/>
  <c r="Z388" i="11" s="1"/>
  <c r="Z389" i="11" s="1"/>
  <c r="Z390" i="11" s="1"/>
  <c r="Z391" i="11" s="1"/>
  <c r="Z392" i="11" s="1"/>
  <c r="Z393" i="11" s="1"/>
  <c r="Z394" i="11" s="1"/>
  <c r="Z395" i="11" s="1"/>
  <c r="Z396" i="11" s="1"/>
  <c r="Z397" i="11" s="1"/>
  <c r="Z398" i="11" s="1"/>
  <c r="Z399" i="11" s="1"/>
  <c r="Z400" i="11" s="1"/>
  <c r="Z401" i="11" s="1"/>
  <c r="Z402" i="11" s="1"/>
  <c r="Z403" i="11" s="1"/>
  <c r="Z404" i="11" s="1"/>
  <c r="Z405" i="11" s="1"/>
  <c r="Z406" i="11" s="1"/>
  <c r="Z407" i="11" s="1"/>
  <c r="Z408" i="11" s="1"/>
  <c r="Z409" i="11" s="1"/>
  <c r="Z410" i="11" s="1"/>
  <c r="Z411" i="11" s="1"/>
  <c r="Z412" i="11" s="1"/>
  <c r="Z413" i="11" s="1"/>
  <c r="Z414" i="11" s="1"/>
  <c r="Z415" i="11" s="1"/>
  <c r="Z416" i="11" s="1"/>
  <c r="Z417" i="11" s="1"/>
  <c r="Z418" i="11" s="1"/>
  <c r="Z419" i="11" s="1"/>
  <c r="Z420" i="11" s="1"/>
  <c r="Z421" i="11" s="1"/>
  <c r="Z422" i="11" s="1"/>
  <c r="Z423" i="11" s="1"/>
  <c r="Z424" i="11" s="1"/>
  <c r="Z425" i="11" s="1"/>
  <c r="Z426" i="11" s="1"/>
  <c r="Z427" i="11" s="1"/>
  <c r="Z428" i="11" s="1"/>
  <c r="Z429" i="11" s="1"/>
  <c r="Z430" i="11" s="1"/>
  <c r="Z431" i="11" s="1"/>
  <c r="Z432" i="11" s="1"/>
  <c r="Z433" i="11" s="1"/>
  <c r="Z434" i="11" s="1"/>
  <c r="Z435" i="11" s="1"/>
  <c r="Z436" i="11" s="1"/>
  <c r="Z437" i="11" s="1"/>
  <c r="Z438" i="11" s="1"/>
  <c r="Z439" i="11" s="1"/>
  <c r="Z440" i="11" s="1"/>
  <c r="Z441" i="11" s="1"/>
  <c r="Z442" i="11" s="1"/>
  <c r="Z443" i="11" s="1"/>
  <c r="Z444" i="11" s="1"/>
  <c r="Z445" i="11" s="1"/>
  <c r="Z446" i="11" s="1"/>
  <c r="Z447" i="11" s="1"/>
  <c r="Z448" i="11" s="1"/>
  <c r="Z449" i="11" s="1"/>
  <c r="Z450" i="11" s="1"/>
  <c r="Z451" i="11" s="1"/>
  <c r="Z452" i="11" s="1"/>
  <c r="Z453" i="11" s="1"/>
  <c r="Z454" i="11" s="1"/>
  <c r="Z455" i="11" s="1"/>
  <c r="Z456" i="11" s="1"/>
  <c r="Z457" i="11" s="1"/>
  <c r="Z458" i="11" s="1"/>
  <c r="Z459" i="11" s="1"/>
  <c r="Z460" i="11" s="1"/>
  <c r="Z461" i="11" s="1"/>
  <c r="Z462" i="11" s="1"/>
  <c r="Z463" i="11" s="1"/>
  <c r="Z464" i="11" s="1"/>
  <c r="Z465" i="11" s="1"/>
  <c r="Z466" i="11" s="1"/>
  <c r="Z467" i="11" s="1"/>
  <c r="Z468" i="11" s="1"/>
  <c r="Z469" i="11" s="1"/>
  <c r="Z470" i="11" s="1"/>
  <c r="Z471" i="11" s="1"/>
  <c r="Z472" i="11" s="1"/>
  <c r="Z473" i="11" s="1"/>
  <c r="Z474" i="11" s="1"/>
  <c r="Z475" i="11" s="1"/>
  <c r="Z476" i="11" s="1"/>
  <c r="Z477" i="11" s="1"/>
  <c r="Z478" i="11" s="1"/>
  <c r="Z479" i="11" s="1"/>
  <c r="Z480" i="11" s="1"/>
  <c r="Z481" i="11" s="1"/>
  <c r="Z482" i="11" s="1"/>
  <c r="Z483" i="11" s="1"/>
  <c r="Z484" i="11" s="1"/>
  <c r="Z485" i="11" s="1"/>
  <c r="Z486" i="11" s="1"/>
  <c r="Z487" i="11" s="1"/>
  <c r="Z488" i="11" s="1"/>
  <c r="Z489" i="11" s="1"/>
  <c r="Z490" i="11" s="1"/>
  <c r="Z491" i="11" s="1"/>
  <c r="Z492" i="11" s="1"/>
  <c r="Z493" i="11" s="1"/>
  <c r="Z494" i="11" s="1"/>
  <c r="Z495" i="11" s="1"/>
  <c r="Z496" i="11" s="1"/>
  <c r="Z497" i="11" s="1"/>
  <c r="Z498" i="11" s="1"/>
  <c r="Z499" i="11" s="1"/>
  <c r="Z500" i="11" s="1"/>
  <c r="Z501" i="11" s="1"/>
  <c r="Z502" i="11" s="1"/>
  <c r="Z503" i="11" s="1"/>
  <c r="Z504" i="11" s="1"/>
  <c r="Z505" i="11" s="1"/>
  <c r="Z506" i="11" s="1"/>
  <c r="Z507" i="11" s="1"/>
  <c r="Z508" i="11" s="1"/>
  <c r="Z509" i="11" s="1"/>
  <c r="Z510" i="11" s="1"/>
  <c r="Z511" i="11" s="1"/>
  <c r="Z512" i="11" s="1"/>
  <c r="Z513" i="11" s="1"/>
  <c r="Z514" i="11" s="1"/>
  <c r="Z515" i="11" s="1"/>
  <c r="Z516" i="11" s="1"/>
  <c r="Z517" i="11" s="1"/>
  <c r="Z518" i="11" s="1"/>
  <c r="Z519" i="11" s="1"/>
  <c r="Z520" i="11" s="1"/>
  <c r="Z521" i="11" s="1"/>
  <c r="Z522" i="11" s="1"/>
  <c r="Z523" i="11" s="1"/>
  <c r="Z524" i="11" s="1"/>
  <c r="Z525" i="11" s="1"/>
  <c r="Z526" i="11" s="1"/>
  <c r="Z527" i="11" s="1"/>
  <c r="Z528" i="11" s="1"/>
  <c r="Z529" i="11" s="1"/>
  <c r="Z530" i="11" s="1"/>
  <c r="Z531" i="11" s="1"/>
  <c r="Z532" i="11" s="1"/>
  <c r="Z533" i="11" s="1"/>
  <c r="Z534" i="11" s="1"/>
  <c r="Z535" i="11" s="1"/>
  <c r="Z536" i="11" s="1"/>
  <c r="Z537" i="11" s="1"/>
  <c r="Z538" i="11" s="1"/>
  <c r="Z539" i="11" s="1"/>
  <c r="Z540" i="11" s="1"/>
  <c r="Z541" i="11" s="1"/>
  <c r="Z542" i="11" s="1"/>
  <c r="Z543" i="11" s="1"/>
  <c r="Z544" i="11" s="1"/>
  <c r="Z545" i="11" s="1"/>
  <c r="Z546" i="11" s="1"/>
  <c r="Z547" i="11" s="1"/>
  <c r="Z548" i="11" s="1"/>
  <c r="Z549" i="11" s="1"/>
  <c r="Z550" i="11" s="1"/>
  <c r="Z551" i="11" s="1"/>
  <c r="Z552" i="11" s="1"/>
  <c r="Z553" i="11" s="1"/>
  <c r="Z554" i="11" s="1"/>
  <c r="Z555" i="11" s="1"/>
  <c r="Z556" i="11" s="1"/>
  <c r="Z557" i="11" s="1"/>
  <c r="Z558" i="11" s="1"/>
  <c r="Z559" i="11" s="1"/>
  <c r="Z560" i="11" s="1"/>
  <c r="Z561" i="11" s="1"/>
  <c r="Z562" i="11" s="1"/>
  <c r="Z563" i="11" s="1"/>
  <c r="Z564" i="11" s="1"/>
  <c r="Z565" i="11" s="1"/>
  <c r="Z566" i="11" s="1"/>
  <c r="Z567" i="11" s="1"/>
  <c r="Z568" i="11" s="1"/>
  <c r="Z569" i="11" s="1"/>
  <c r="Z570" i="11" s="1"/>
  <c r="Z571" i="11" s="1"/>
  <c r="Z572" i="11" s="1"/>
  <c r="Z573" i="11" s="1"/>
  <c r="Z574" i="11" s="1"/>
  <c r="Z575" i="11" s="1"/>
  <c r="Z576" i="11" s="1"/>
  <c r="Z577" i="11" s="1"/>
  <c r="Z578" i="11" s="1"/>
  <c r="Z579" i="11" s="1"/>
  <c r="Z580" i="11" s="1"/>
  <c r="Z581" i="11" s="1"/>
  <c r="Z582" i="11" s="1"/>
  <c r="Z583" i="11" s="1"/>
  <c r="Z584" i="11" s="1"/>
  <c r="Z585" i="11" s="1"/>
  <c r="Z586" i="11" s="1"/>
  <c r="Z587" i="11" s="1"/>
  <c r="Z588" i="11" s="1"/>
  <c r="Y3" i="11"/>
  <c r="Y4" i="11" s="1"/>
  <c r="Y5" i="11" s="1"/>
  <c r="Y6" i="11" s="1"/>
  <c r="Y7" i="11" s="1"/>
  <c r="Y8" i="11" s="1"/>
  <c r="Y9" i="11" s="1"/>
  <c r="Y10" i="11" s="1"/>
  <c r="Y11" i="11" s="1"/>
  <c r="Y12" i="11" s="1"/>
  <c r="Y13" i="11" s="1"/>
  <c r="Y14" i="11" s="1"/>
  <c r="Y15" i="11" s="1"/>
  <c r="Y16" i="11" s="1"/>
  <c r="Y17" i="11" s="1"/>
  <c r="Y18" i="11" s="1"/>
  <c r="Y19" i="11" s="1"/>
  <c r="Y20" i="11" s="1"/>
  <c r="Y21" i="11" s="1"/>
  <c r="Y22" i="11" s="1"/>
  <c r="Y23" i="11" s="1"/>
  <c r="Y24" i="11" s="1"/>
  <c r="Y25" i="11" s="1"/>
  <c r="Y26" i="11" s="1"/>
  <c r="Y27" i="11" s="1"/>
  <c r="Y28" i="11" s="1"/>
  <c r="Y29" i="11" s="1"/>
  <c r="Y30" i="11" s="1"/>
  <c r="Y31" i="11" s="1"/>
  <c r="Y32" i="11" s="1"/>
  <c r="Y33" i="11" s="1"/>
  <c r="Y34" i="11" s="1"/>
  <c r="Y35" i="11" s="1"/>
  <c r="Y36" i="11" s="1"/>
  <c r="Y37" i="11" s="1"/>
  <c r="Y38" i="11" s="1"/>
  <c r="Y39" i="11" s="1"/>
  <c r="Y40" i="11" s="1"/>
  <c r="Y41" i="11" s="1"/>
  <c r="Y42" i="11" s="1"/>
  <c r="Y43" i="11" s="1"/>
  <c r="Y44" i="11" s="1"/>
  <c r="Y45" i="11" s="1"/>
  <c r="Y46" i="11" s="1"/>
  <c r="Y47" i="11" s="1"/>
  <c r="Y48" i="11" s="1"/>
  <c r="Y49" i="11" s="1"/>
  <c r="Y50" i="11" s="1"/>
  <c r="Y51" i="11" s="1"/>
  <c r="Y52" i="11" s="1"/>
  <c r="Y53" i="11" s="1"/>
  <c r="Y54" i="11" s="1"/>
  <c r="Y55" i="11" s="1"/>
  <c r="Y56" i="11" s="1"/>
  <c r="Y57" i="11" s="1"/>
  <c r="Y58" i="11" s="1"/>
  <c r="Y59" i="11" s="1"/>
  <c r="Y60" i="11" s="1"/>
  <c r="Y61" i="11" s="1"/>
  <c r="Y62" i="11" s="1"/>
  <c r="Y63" i="11" s="1"/>
  <c r="Y64" i="11" s="1"/>
  <c r="Y65" i="11" s="1"/>
  <c r="Y66" i="11" s="1"/>
  <c r="Y67" i="11" s="1"/>
  <c r="Y68" i="11" s="1"/>
  <c r="Y69" i="11" s="1"/>
  <c r="Y70" i="11" s="1"/>
  <c r="Y71" i="11" s="1"/>
  <c r="Y72" i="11" s="1"/>
  <c r="Y73" i="11" s="1"/>
  <c r="Y74" i="11" s="1"/>
  <c r="Y75" i="11" s="1"/>
  <c r="Y76" i="11" s="1"/>
  <c r="Y77" i="11" s="1"/>
  <c r="Y78" i="11" s="1"/>
  <c r="Y79" i="11" s="1"/>
  <c r="Y80" i="11" s="1"/>
  <c r="Y81" i="11" s="1"/>
  <c r="Y82" i="11" s="1"/>
  <c r="Y83" i="11" s="1"/>
  <c r="Y84" i="11" s="1"/>
  <c r="Y85" i="11" s="1"/>
  <c r="Y86" i="11" s="1"/>
  <c r="Y87" i="11" s="1"/>
  <c r="Y88" i="11" s="1"/>
  <c r="Y89" i="11" s="1"/>
  <c r="Y90" i="11" s="1"/>
  <c r="Y91" i="11" s="1"/>
  <c r="Y92" i="11" s="1"/>
  <c r="Y93" i="11" s="1"/>
  <c r="Y94" i="11" s="1"/>
  <c r="Y95" i="11" s="1"/>
  <c r="Y96" i="11" s="1"/>
  <c r="Y97" i="11" s="1"/>
  <c r="Y98" i="11" s="1"/>
  <c r="Y99" i="11" s="1"/>
  <c r="Y100" i="11" s="1"/>
  <c r="Y101" i="11" s="1"/>
  <c r="Y102" i="11" s="1"/>
  <c r="Y103" i="11" s="1"/>
  <c r="Y104" i="11" s="1"/>
  <c r="Y105" i="11" s="1"/>
  <c r="Y106" i="11" s="1"/>
  <c r="Y107" i="11" s="1"/>
  <c r="Y108" i="11" s="1"/>
  <c r="Y109" i="11" s="1"/>
  <c r="Y110" i="11" s="1"/>
  <c r="Y111" i="11" s="1"/>
  <c r="Y112" i="11" s="1"/>
  <c r="Y113" i="11" s="1"/>
  <c r="Y114" i="11" s="1"/>
  <c r="Y115" i="11" s="1"/>
  <c r="Y116" i="11" s="1"/>
  <c r="Y117" i="11" s="1"/>
  <c r="Y118" i="11" s="1"/>
  <c r="Y119" i="11" s="1"/>
  <c r="Y120" i="11" s="1"/>
  <c r="Y121" i="11" s="1"/>
  <c r="Y122" i="11" s="1"/>
  <c r="Y123" i="11" s="1"/>
  <c r="Y124" i="11" s="1"/>
  <c r="Y125" i="11" s="1"/>
  <c r="Y126" i="11" s="1"/>
  <c r="Y127" i="11" s="1"/>
  <c r="Y128" i="11" s="1"/>
  <c r="Y129" i="11" s="1"/>
  <c r="Y130" i="11" s="1"/>
  <c r="Y131" i="11" s="1"/>
  <c r="Y132" i="11" s="1"/>
  <c r="Y133" i="11" s="1"/>
  <c r="Y134" i="11" s="1"/>
  <c r="Y135" i="11" s="1"/>
  <c r="Y136" i="11" s="1"/>
  <c r="Y137" i="11" s="1"/>
  <c r="Y138" i="11" s="1"/>
  <c r="Y139" i="11" s="1"/>
  <c r="Y140" i="11" s="1"/>
  <c r="Y141" i="11" s="1"/>
  <c r="Y142" i="11" s="1"/>
  <c r="Y143" i="11" s="1"/>
  <c r="Y144" i="11" s="1"/>
  <c r="Y145" i="11" s="1"/>
  <c r="Y146" i="11" s="1"/>
  <c r="Y147" i="11" s="1"/>
  <c r="Y148" i="11" s="1"/>
  <c r="Y149" i="11" s="1"/>
  <c r="Y150" i="11" s="1"/>
  <c r="Y151" i="11" s="1"/>
  <c r="Y152" i="11" s="1"/>
  <c r="Y153" i="11" s="1"/>
  <c r="Y154" i="11" s="1"/>
  <c r="Y155" i="11" s="1"/>
  <c r="Y156" i="11" s="1"/>
  <c r="Y157" i="11" s="1"/>
  <c r="Y158" i="11" s="1"/>
  <c r="Y159" i="11" s="1"/>
  <c r="Y160" i="11" s="1"/>
  <c r="Y161" i="11" s="1"/>
  <c r="Y162" i="11" s="1"/>
  <c r="Y163" i="11" s="1"/>
  <c r="Y164" i="11" s="1"/>
  <c r="Y165" i="11" s="1"/>
  <c r="Y166" i="11" s="1"/>
  <c r="Y167" i="11" s="1"/>
  <c r="Y168" i="11" s="1"/>
  <c r="Y169" i="11" s="1"/>
  <c r="Y170" i="11" s="1"/>
  <c r="Y171" i="11" s="1"/>
  <c r="Y172" i="11" s="1"/>
  <c r="Y173" i="11" s="1"/>
  <c r="Y174" i="11" s="1"/>
  <c r="Y175" i="11" s="1"/>
  <c r="Y176" i="11" s="1"/>
  <c r="Y177" i="11" s="1"/>
  <c r="Y178" i="11" s="1"/>
  <c r="Y179" i="11" s="1"/>
  <c r="Y180" i="11" s="1"/>
  <c r="Y181" i="11" s="1"/>
  <c r="Y182" i="11" s="1"/>
  <c r="Y183" i="11" s="1"/>
  <c r="Y184" i="11" s="1"/>
  <c r="Y185" i="11" s="1"/>
  <c r="Y186" i="11" s="1"/>
  <c r="Y187" i="11" s="1"/>
  <c r="Y188" i="11" s="1"/>
  <c r="Y189" i="11" s="1"/>
  <c r="Y190" i="11" s="1"/>
  <c r="Y191" i="11" s="1"/>
  <c r="Y192" i="11" s="1"/>
  <c r="Y193" i="11" s="1"/>
  <c r="Y194" i="11" s="1"/>
  <c r="Y195" i="11" s="1"/>
  <c r="Y196" i="11" s="1"/>
  <c r="Y197" i="11" s="1"/>
  <c r="Y198" i="11" s="1"/>
  <c r="Y199" i="11" s="1"/>
  <c r="Y200" i="11" s="1"/>
  <c r="Y201" i="11" s="1"/>
  <c r="Y202" i="11" s="1"/>
  <c r="Y203" i="11" s="1"/>
  <c r="Y204" i="11" s="1"/>
  <c r="Y205" i="11" s="1"/>
  <c r="Y206" i="11" s="1"/>
  <c r="Y207" i="11" s="1"/>
  <c r="Y208" i="11" s="1"/>
  <c r="Y209" i="11" s="1"/>
  <c r="Y210" i="11" s="1"/>
  <c r="Y211" i="11" s="1"/>
  <c r="Y212" i="11" s="1"/>
  <c r="Y213" i="11" s="1"/>
  <c r="Y214" i="11" s="1"/>
  <c r="Y215" i="11" s="1"/>
  <c r="Y216" i="11" s="1"/>
  <c r="Y217" i="11" s="1"/>
  <c r="Y218" i="11" s="1"/>
  <c r="Y219" i="11" s="1"/>
  <c r="Y220" i="11" s="1"/>
  <c r="Y221" i="11" s="1"/>
  <c r="Y222" i="11" s="1"/>
  <c r="Y223" i="11" s="1"/>
  <c r="Y224" i="11" s="1"/>
  <c r="Y225" i="11" s="1"/>
  <c r="Y226" i="11" s="1"/>
  <c r="Y227" i="11" s="1"/>
  <c r="Y228" i="11" s="1"/>
  <c r="Y229" i="11" s="1"/>
  <c r="Y230" i="11" s="1"/>
  <c r="Y231" i="11" s="1"/>
  <c r="Y232" i="11" s="1"/>
  <c r="Y233" i="11" s="1"/>
  <c r="Y234" i="11" s="1"/>
  <c r="Y235" i="11" s="1"/>
  <c r="Y236" i="11" s="1"/>
  <c r="Y237" i="11" s="1"/>
  <c r="Y238" i="11" s="1"/>
  <c r="Y239" i="11" s="1"/>
  <c r="Y240" i="11" s="1"/>
  <c r="Y241" i="11" s="1"/>
  <c r="Y242" i="11" s="1"/>
  <c r="Y243" i="11" s="1"/>
  <c r="Y244" i="11" s="1"/>
  <c r="Y245" i="11" s="1"/>
  <c r="Y246" i="11" s="1"/>
  <c r="Y247" i="11" s="1"/>
  <c r="Y248" i="11" s="1"/>
  <c r="Y249" i="11" s="1"/>
  <c r="Y250" i="11" s="1"/>
  <c r="Y251" i="11" s="1"/>
  <c r="Y252" i="11" s="1"/>
  <c r="Y253" i="11" s="1"/>
  <c r="Y254" i="11" s="1"/>
  <c r="Y255" i="11" s="1"/>
  <c r="Y256" i="11" s="1"/>
  <c r="Y257" i="11" s="1"/>
  <c r="Y258" i="11" s="1"/>
  <c r="Y259" i="11" s="1"/>
  <c r="Y260" i="11" s="1"/>
  <c r="Y261" i="11" s="1"/>
  <c r="Y262" i="11" s="1"/>
  <c r="Y263" i="11" s="1"/>
  <c r="Y264" i="11" s="1"/>
  <c r="Y265" i="11" s="1"/>
  <c r="Y266" i="11" s="1"/>
  <c r="Y267" i="11" s="1"/>
  <c r="Y268" i="11" s="1"/>
  <c r="Y269" i="11" s="1"/>
  <c r="Y270" i="11" s="1"/>
  <c r="Y271" i="11" s="1"/>
  <c r="Y272" i="11" s="1"/>
  <c r="Y273" i="11" s="1"/>
  <c r="Y274" i="11" s="1"/>
  <c r="Y275" i="11" s="1"/>
  <c r="Y276" i="11" s="1"/>
  <c r="Y277" i="11" s="1"/>
  <c r="Y278" i="11" s="1"/>
  <c r="Y279" i="11" s="1"/>
  <c r="Y280" i="11" s="1"/>
  <c r="Y281" i="11" s="1"/>
  <c r="Y282" i="11" s="1"/>
  <c r="Y283" i="11" s="1"/>
  <c r="Y284" i="11" s="1"/>
  <c r="Y285" i="11" s="1"/>
  <c r="Y286" i="11" s="1"/>
  <c r="Y287" i="11" s="1"/>
  <c r="Y288" i="11" s="1"/>
  <c r="Y289" i="11" s="1"/>
  <c r="Y290" i="11" s="1"/>
  <c r="Y291" i="11" s="1"/>
  <c r="Y292" i="11" s="1"/>
  <c r="Y293" i="11" s="1"/>
  <c r="Y294" i="11" s="1"/>
  <c r="Y295" i="11" s="1"/>
  <c r="Y296" i="11" s="1"/>
  <c r="Y297" i="11" s="1"/>
  <c r="Y298" i="11" s="1"/>
  <c r="Y299" i="11" s="1"/>
  <c r="Y300" i="11" s="1"/>
  <c r="Y301" i="11" s="1"/>
  <c r="Y302" i="11" s="1"/>
  <c r="Y303" i="11" s="1"/>
  <c r="Y304" i="11" s="1"/>
  <c r="Y305" i="11" s="1"/>
  <c r="Y306" i="11" s="1"/>
  <c r="Y307" i="11" s="1"/>
  <c r="Y308" i="11" s="1"/>
  <c r="Y309" i="11" s="1"/>
  <c r="Y310" i="11" s="1"/>
  <c r="Y311" i="11" s="1"/>
  <c r="Y312" i="11" s="1"/>
  <c r="Y313" i="11" s="1"/>
  <c r="Y314" i="11" s="1"/>
  <c r="Y315" i="11" s="1"/>
  <c r="Y316" i="11" s="1"/>
  <c r="Y317" i="11" s="1"/>
  <c r="Y318" i="11" s="1"/>
  <c r="Y319" i="11" s="1"/>
  <c r="Y320" i="11" s="1"/>
  <c r="Y321" i="11" s="1"/>
  <c r="Y322" i="11" s="1"/>
  <c r="Y323" i="11" s="1"/>
  <c r="Y324" i="11" s="1"/>
  <c r="Y325" i="11" s="1"/>
  <c r="Y326" i="11" s="1"/>
  <c r="Y327" i="11" s="1"/>
  <c r="Y328" i="11" s="1"/>
  <c r="Y329" i="11" s="1"/>
  <c r="Y330" i="11" s="1"/>
  <c r="Y331" i="11" s="1"/>
  <c r="Y332" i="11" s="1"/>
  <c r="Y333" i="11" s="1"/>
  <c r="Y334" i="11" s="1"/>
  <c r="Y335" i="11" s="1"/>
  <c r="Y336" i="11" s="1"/>
  <c r="Y337" i="11" s="1"/>
  <c r="Y338" i="11" s="1"/>
  <c r="Y339" i="11" s="1"/>
  <c r="Y340" i="11" s="1"/>
  <c r="Y341" i="11" s="1"/>
  <c r="Y342" i="11" s="1"/>
  <c r="Y343" i="11" s="1"/>
  <c r="Y344" i="11" s="1"/>
  <c r="Y345" i="11" s="1"/>
  <c r="Y346" i="11" s="1"/>
  <c r="Y347" i="11" s="1"/>
  <c r="Y348" i="11" s="1"/>
  <c r="Y349" i="11" s="1"/>
  <c r="Y350" i="11" s="1"/>
  <c r="Y351" i="11" s="1"/>
  <c r="Y352" i="11" s="1"/>
  <c r="Y353" i="11" s="1"/>
  <c r="Y354" i="11" s="1"/>
  <c r="Y355" i="11" s="1"/>
  <c r="Y356" i="11" s="1"/>
  <c r="Y357" i="11" s="1"/>
  <c r="Y358" i="11" s="1"/>
  <c r="Y359" i="11" s="1"/>
  <c r="Y360" i="11" s="1"/>
  <c r="Y361" i="11" s="1"/>
  <c r="Y362" i="11" s="1"/>
  <c r="Y363" i="11" s="1"/>
  <c r="Y364" i="11" s="1"/>
  <c r="Y365" i="11" s="1"/>
  <c r="Y366" i="11" s="1"/>
  <c r="Y367" i="11" s="1"/>
  <c r="Y368" i="11" s="1"/>
  <c r="Y369" i="11" s="1"/>
  <c r="Y370" i="11" s="1"/>
  <c r="Y371" i="11" s="1"/>
  <c r="Y372" i="11" s="1"/>
  <c r="Y373" i="11" s="1"/>
  <c r="Y374" i="11" s="1"/>
  <c r="Y375" i="11" s="1"/>
  <c r="Y376" i="11" s="1"/>
  <c r="Y377" i="11" s="1"/>
  <c r="Y378" i="11" s="1"/>
  <c r="Y379" i="11" s="1"/>
  <c r="Y380" i="11" s="1"/>
  <c r="Y381" i="11" s="1"/>
  <c r="Y382" i="11" s="1"/>
  <c r="Y383" i="11" s="1"/>
  <c r="Y384" i="11" s="1"/>
  <c r="Y385" i="11" s="1"/>
  <c r="Y386" i="11" s="1"/>
  <c r="Y387" i="11" s="1"/>
  <c r="Y388" i="11" s="1"/>
  <c r="Y389" i="11" s="1"/>
  <c r="Y390" i="11" s="1"/>
  <c r="Y391" i="11" s="1"/>
  <c r="Y392" i="11" s="1"/>
  <c r="Y393" i="11" s="1"/>
  <c r="Y394" i="11" s="1"/>
  <c r="Y395" i="11" s="1"/>
  <c r="Y396" i="11" s="1"/>
  <c r="Y397" i="11" s="1"/>
  <c r="Y398" i="11" s="1"/>
  <c r="Y399" i="11" s="1"/>
  <c r="Y400" i="11" s="1"/>
  <c r="Y401" i="11" s="1"/>
  <c r="Y402" i="11" s="1"/>
  <c r="Y403" i="11" s="1"/>
  <c r="Y404" i="11" s="1"/>
  <c r="Y405" i="11" s="1"/>
  <c r="Y406" i="11" s="1"/>
  <c r="Y407" i="11" s="1"/>
  <c r="Y408" i="11" s="1"/>
  <c r="Y409" i="11" s="1"/>
  <c r="Y410" i="11" s="1"/>
  <c r="Y411" i="11" s="1"/>
  <c r="Y412" i="11" s="1"/>
  <c r="Y413" i="11" s="1"/>
  <c r="Y414" i="11" s="1"/>
  <c r="Y415" i="11" s="1"/>
  <c r="Y416" i="11" s="1"/>
  <c r="Y417" i="11" s="1"/>
  <c r="Y418" i="11" s="1"/>
  <c r="Y419" i="11" s="1"/>
  <c r="Y420" i="11" s="1"/>
  <c r="Y421" i="11" s="1"/>
  <c r="Y422" i="11" s="1"/>
  <c r="Y423" i="11" s="1"/>
  <c r="Y424" i="11" s="1"/>
  <c r="Y425" i="11" s="1"/>
  <c r="Y426" i="11" s="1"/>
  <c r="Y427" i="11" s="1"/>
  <c r="Y428" i="11" s="1"/>
  <c r="Y429" i="11" s="1"/>
  <c r="Y430" i="11" s="1"/>
  <c r="Y431" i="11" s="1"/>
  <c r="Y432" i="11" s="1"/>
  <c r="Y433" i="11" s="1"/>
  <c r="Y434" i="11" s="1"/>
  <c r="Y435" i="11" s="1"/>
  <c r="Y436" i="11" s="1"/>
  <c r="Y437" i="11" s="1"/>
  <c r="Y438" i="11" s="1"/>
  <c r="Y439" i="11" s="1"/>
  <c r="Y440" i="11" s="1"/>
  <c r="Y441" i="11" s="1"/>
  <c r="Y442" i="11" s="1"/>
  <c r="Y443" i="11" s="1"/>
  <c r="Y444" i="11" s="1"/>
  <c r="Y445" i="11" s="1"/>
  <c r="Y446" i="11" s="1"/>
  <c r="Y447" i="11" s="1"/>
  <c r="Y448" i="11" s="1"/>
  <c r="Y449" i="11" s="1"/>
  <c r="Y450" i="11" s="1"/>
  <c r="Y451" i="11" s="1"/>
  <c r="Y452" i="11" s="1"/>
  <c r="Y453" i="11" s="1"/>
  <c r="Y454" i="11" s="1"/>
  <c r="Y455" i="11" s="1"/>
  <c r="Y456" i="11" s="1"/>
  <c r="Y457" i="11" s="1"/>
  <c r="Y458" i="11" s="1"/>
  <c r="Y459" i="11" s="1"/>
  <c r="Y460" i="11" s="1"/>
  <c r="Y461" i="11" s="1"/>
  <c r="Y462" i="11" s="1"/>
  <c r="Y463" i="11" s="1"/>
  <c r="Y464" i="11" s="1"/>
  <c r="Y465" i="11" s="1"/>
  <c r="Y466" i="11" s="1"/>
  <c r="Y467" i="11" s="1"/>
  <c r="Y468" i="11" s="1"/>
  <c r="Y469" i="11" s="1"/>
  <c r="Y470" i="11" s="1"/>
  <c r="Y471" i="11" s="1"/>
  <c r="Y472" i="11" s="1"/>
  <c r="Y473" i="11" s="1"/>
  <c r="Y474" i="11" s="1"/>
  <c r="Y475" i="11" s="1"/>
  <c r="Y476" i="11" s="1"/>
  <c r="Y477" i="11" s="1"/>
  <c r="Y478" i="11" s="1"/>
  <c r="Y479" i="11" s="1"/>
  <c r="Y480" i="11" s="1"/>
  <c r="Y481" i="11" s="1"/>
  <c r="Y482" i="11" s="1"/>
  <c r="Y483" i="11" s="1"/>
  <c r="Y484" i="11" s="1"/>
  <c r="Y485" i="11" s="1"/>
  <c r="Y486" i="11" s="1"/>
  <c r="Y487" i="11" s="1"/>
  <c r="Y488" i="11" s="1"/>
  <c r="Y489" i="11" s="1"/>
  <c r="Y490" i="11" s="1"/>
  <c r="Y491" i="11" s="1"/>
  <c r="Y492" i="11" s="1"/>
  <c r="Y493" i="11" s="1"/>
  <c r="Y494" i="11" s="1"/>
  <c r="Y495" i="11" s="1"/>
  <c r="Y496" i="11" s="1"/>
  <c r="Y497" i="11" s="1"/>
  <c r="Y498" i="11" s="1"/>
  <c r="Y499" i="11" s="1"/>
  <c r="Y500" i="11" s="1"/>
  <c r="Y501" i="11" s="1"/>
  <c r="Y502" i="11" s="1"/>
  <c r="Y503" i="11" s="1"/>
  <c r="Y504" i="11" s="1"/>
  <c r="Y505" i="11" s="1"/>
  <c r="Y506" i="11" s="1"/>
  <c r="Y507" i="11" s="1"/>
  <c r="Y508" i="11" s="1"/>
  <c r="Y509" i="11" s="1"/>
  <c r="Y510" i="11" s="1"/>
  <c r="Y511" i="11" s="1"/>
  <c r="Y512" i="11" s="1"/>
  <c r="Y513" i="11" s="1"/>
  <c r="Y514" i="11" s="1"/>
  <c r="Y515" i="11" s="1"/>
  <c r="Y516" i="11" s="1"/>
  <c r="Y517" i="11" s="1"/>
  <c r="Y518" i="11" s="1"/>
  <c r="Y519" i="11" s="1"/>
  <c r="Y520" i="11" s="1"/>
  <c r="Y521" i="11" s="1"/>
  <c r="Y522" i="11" s="1"/>
  <c r="Y523" i="11" s="1"/>
  <c r="Y524" i="11" s="1"/>
  <c r="Y525" i="11" s="1"/>
  <c r="Y526" i="11" s="1"/>
  <c r="Y527" i="11" s="1"/>
  <c r="Y528" i="11" s="1"/>
  <c r="Y529" i="11" s="1"/>
  <c r="Y530" i="11" s="1"/>
  <c r="Y531" i="11" s="1"/>
  <c r="Y532" i="11" s="1"/>
  <c r="Y533" i="11" s="1"/>
  <c r="Y534" i="11" s="1"/>
  <c r="Y535" i="11" s="1"/>
  <c r="Y536" i="11" s="1"/>
  <c r="Y537" i="11" s="1"/>
  <c r="Y538" i="11" s="1"/>
  <c r="Y539" i="11" s="1"/>
  <c r="Y540" i="11" s="1"/>
  <c r="Y541" i="11" s="1"/>
  <c r="Y542" i="11" s="1"/>
  <c r="Y543" i="11" s="1"/>
  <c r="Y544" i="11" s="1"/>
  <c r="Y545" i="11" s="1"/>
  <c r="Y546" i="11" s="1"/>
  <c r="Y547" i="11" s="1"/>
  <c r="Y548" i="11" s="1"/>
  <c r="Y549" i="11" s="1"/>
  <c r="Y550" i="11" s="1"/>
  <c r="Y551" i="11" s="1"/>
  <c r="Y552" i="11" s="1"/>
  <c r="Y553" i="11" s="1"/>
  <c r="Y554" i="11" s="1"/>
  <c r="Y555" i="11" s="1"/>
  <c r="Y556" i="11" s="1"/>
  <c r="Y557" i="11" s="1"/>
  <c r="Y558" i="11" s="1"/>
  <c r="Y559" i="11" s="1"/>
  <c r="Y560" i="11" s="1"/>
  <c r="Y561" i="11" s="1"/>
  <c r="Y562" i="11" s="1"/>
  <c r="Y563" i="11" s="1"/>
  <c r="Y564" i="11" s="1"/>
  <c r="Y565" i="11" s="1"/>
  <c r="Y566" i="11" s="1"/>
  <c r="Y567" i="11" s="1"/>
  <c r="Y568" i="11" s="1"/>
  <c r="Y569" i="11" s="1"/>
  <c r="Y570" i="11" s="1"/>
  <c r="Y571" i="11" s="1"/>
  <c r="Y572" i="11" s="1"/>
  <c r="Y573" i="11" s="1"/>
  <c r="Y574" i="11" s="1"/>
  <c r="Y575" i="11" s="1"/>
  <c r="Y576" i="11" s="1"/>
  <c r="Y577" i="11" s="1"/>
  <c r="Y578" i="11" s="1"/>
  <c r="Y579" i="11" s="1"/>
  <c r="Y580" i="11" s="1"/>
  <c r="Y581" i="11" s="1"/>
  <c r="Y582" i="11" s="1"/>
  <c r="Y583" i="11" s="1"/>
  <c r="Y584" i="11" s="1"/>
  <c r="Y585" i="11" s="1"/>
  <c r="Y586" i="11" s="1"/>
  <c r="Y587" i="11" s="1"/>
  <c r="Y588" i="11" s="1"/>
  <c r="X3" i="11"/>
  <c r="X4" i="11" s="1"/>
  <c r="X5" i="11" s="1"/>
  <c r="X6" i="11" s="1"/>
  <c r="X7" i="11" s="1"/>
  <c r="X8" i="11" s="1"/>
  <c r="X9" i="11" s="1"/>
  <c r="X10" i="11" s="1"/>
  <c r="X11" i="11" s="1"/>
  <c r="X12" i="11" s="1"/>
  <c r="X13" i="11" s="1"/>
  <c r="X14" i="11" s="1"/>
  <c r="X15" i="11" s="1"/>
  <c r="X16" i="11" s="1"/>
  <c r="X17" i="11" s="1"/>
  <c r="X18" i="11" s="1"/>
  <c r="X19" i="11" s="1"/>
  <c r="X20" i="11" s="1"/>
  <c r="X21" i="11" s="1"/>
  <c r="X22" i="11" s="1"/>
  <c r="X23" i="11" s="1"/>
  <c r="X24" i="11" s="1"/>
  <c r="X25" i="11" s="1"/>
  <c r="X26" i="11" s="1"/>
  <c r="X27" i="11" s="1"/>
  <c r="X28" i="11" s="1"/>
  <c r="X29" i="11" s="1"/>
  <c r="X30" i="11" s="1"/>
  <c r="X31" i="11" s="1"/>
  <c r="X32" i="11" s="1"/>
  <c r="X33" i="11" s="1"/>
  <c r="X34" i="11" s="1"/>
  <c r="X35" i="11" s="1"/>
  <c r="X36" i="11" s="1"/>
  <c r="X37" i="11" s="1"/>
  <c r="X38" i="11" s="1"/>
  <c r="X39" i="11" s="1"/>
  <c r="X40" i="11" s="1"/>
  <c r="X41" i="11" s="1"/>
  <c r="X42" i="11" s="1"/>
  <c r="X43" i="11" s="1"/>
  <c r="X44" i="11" s="1"/>
  <c r="X45" i="11" s="1"/>
  <c r="X46" i="11" s="1"/>
  <c r="X47" i="11" s="1"/>
  <c r="X48" i="11" s="1"/>
  <c r="X49" i="11" s="1"/>
  <c r="X50" i="11" s="1"/>
  <c r="X51" i="11" s="1"/>
  <c r="X52" i="11" s="1"/>
  <c r="X53" i="11" s="1"/>
  <c r="X54" i="11" s="1"/>
  <c r="X55" i="11" s="1"/>
  <c r="X56" i="11" s="1"/>
  <c r="X57" i="11" s="1"/>
  <c r="X58" i="11" s="1"/>
  <c r="X59" i="11" s="1"/>
  <c r="X60" i="11" s="1"/>
  <c r="X61" i="11" s="1"/>
  <c r="X62" i="11" s="1"/>
  <c r="X63" i="11" s="1"/>
  <c r="X64" i="11" s="1"/>
  <c r="X65" i="11" s="1"/>
  <c r="X66" i="11" s="1"/>
  <c r="X67" i="11" s="1"/>
  <c r="X68" i="11" s="1"/>
  <c r="X69" i="11" s="1"/>
  <c r="X70" i="11" s="1"/>
  <c r="X71" i="11" s="1"/>
  <c r="X72" i="11" s="1"/>
  <c r="X73" i="11" s="1"/>
  <c r="X74" i="11" s="1"/>
  <c r="X75" i="11" s="1"/>
  <c r="X76" i="11" s="1"/>
  <c r="X77" i="11" s="1"/>
  <c r="X78" i="11" s="1"/>
  <c r="X79" i="11" s="1"/>
  <c r="X80" i="11" s="1"/>
  <c r="X81" i="11" s="1"/>
  <c r="X82" i="11" s="1"/>
  <c r="X83" i="11" s="1"/>
  <c r="X84" i="11" s="1"/>
  <c r="X85" i="11" s="1"/>
  <c r="X86" i="11" s="1"/>
  <c r="X87" i="11" s="1"/>
  <c r="X88" i="11" s="1"/>
  <c r="X89" i="11" s="1"/>
  <c r="X90" i="11" s="1"/>
  <c r="X91" i="11" s="1"/>
  <c r="X92" i="11" s="1"/>
  <c r="X93" i="11" s="1"/>
  <c r="X94" i="11" s="1"/>
  <c r="X95" i="11" s="1"/>
  <c r="X96" i="11" s="1"/>
  <c r="X97" i="11" s="1"/>
  <c r="X98" i="11" s="1"/>
  <c r="X99" i="11" s="1"/>
  <c r="X100" i="11" s="1"/>
  <c r="X101" i="11" s="1"/>
  <c r="X102" i="11" s="1"/>
  <c r="X103" i="11" s="1"/>
  <c r="X104" i="11" s="1"/>
  <c r="X105" i="11" s="1"/>
  <c r="X106" i="11" s="1"/>
  <c r="X107" i="11" s="1"/>
  <c r="X108" i="11" s="1"/>
  <c r="X109" i="11" s="1"/>
  <c r="X110" i="11" s="1"/>
  <c r="X111" i="11" s="1"/>
  <c r="X112" i="11" s="1"/>
  <c r="X113" i="11" s="1"/>
  <c r="X114" i="11" s="1"/>
  <c r="X115" i="11" s="1"/>
  <c r="X116" i="11" s="1"/>
  <c r="X117" i="11" s="1"/>
  <c r="X118" i="11" s="1"/>
  <c r="X119" i="11" s="1"/>
  <c r="X120" i="11" s="1"/>
  <c r="X121" i="11" s="1"/>
  <c r="X122" i="11" s="1"/>
  <c r="X123" i="11" s="1"/>
  <c r="X124" i="11" s="1"/>
  <c r="X125" i="11" s="1"/>
  <c r="X126" i="11" s="1"/>
  <c r="X127" i="11" s="1"/>
  <c r="X128" i="11" s="1"/>
  <c r="X129" i="11" s="1"/>
  <c r="X130" i="11" s="1"/>
  <c r="X131" i="11" s="1"/>
  <c r="X132" i="11" s="1"/>
  <c r="X133" i="11" s="1"/>
  <c r="X134" i="11" s="1"/>
  <c r="X135" i="11" s="1"/>
  <c r="X136" i="11" s="1"/>
  <c r="X137" i="11" s="1"/>
  <c r="X138" i="11" s="1"/>
  <c r="X139" i="11" s="1"/>
  <c r="X140" i="11" s="1"/>
  <c r="X141" i="11" s="1"/>
  <c r="X142" i="11" s="1"/>
  <c r="X143" i="11" s="1"/>
  <c r="X144" i="11" s="1"/>
  <c r="X145" i="11" s="1"/>
  <c r="X146" i="11" s="1"/>
  <c r="X147" i="11" s="1"/>
  <c r="X148" i="11" s="1"/>
  <c r="X149" i="11" s="1"/>
  <c r="X150" i="11" s="1"/>
  <c r="X151" i="11" s="1"/>
  <c r="X152" i="11" s="1"/>
  <c r="X153" i="11" s="1"/>
  <c r="X154" i="11" s="1"/>
  <c r="X155" i="11" s="1"/>
  <c r="X156" i="11" s="1"/>
  <c r="X157" i="11" s="1"/>
  <c r="X158" i="11" s="1"/>
  <c r="X159" i="11" s="1"/>
  <c r="X160" i="11" s="1"/>
  <c r="X161" i="11" s="1"/>
  <c r="X162" i="11" s="1"/>
  <c r="X163" i="11" s="1"/>
  <c r="X164" i="11" s="1"/>
  <c r="X165" i="11" s="1"/>
  <c r="X166" i="11" s="1"/>
  <c r="X167" i="11" s="1"/>
  <c r="X168" i="11" s="1"/>
  <c r="X169" i="11" s="1"/>
  <c r="X170" i="11" s="1"/>
  <c r="X171" i="11" s="1"/>
  <c r="X172" i="11" s="1"/>
  <c r="X173" i="11" s="1"/>
  <c r="X174" i="11" s="1"/>
  <c r="X175" i="11" s="1"/>
  <c r="X176" i="11" s="1"/>
  <c r="X177" i="11" s="1"/>
  <c r="X178" i="11" s="1"/>
  <c r="X179" i="11" s="1"/>
  <c r="X180" i="11" s="1"/>
  <c r="X181" i="11" s="1"/>
  <c r="X182" i="11" s="1"/>
  <c r="X183" i="11" s="1"/>
  <c r="X184" i="11" s="1"/>
  <c r="X185" i="11" s="1"/>
  <c r="X186" i="11" s="1"/>
  <c r="X187" i="11" s="1"/>
  <c r="X188" i="11" s="1"/>
  <c r="X189" i="11" s="1"/>
  <c r="X190" i="11" s="1"/>
  <c r="X191" i="11" s="1"/>
  <c r="X192" i="11" s="1"/>
  <c r="X193" i="11" s="1"/>
  <c r="X194" i="11" s="1"/>
  <c r="X195" i="11" s="1"/>
  <c r="X196" i="11" s="1"/>
  <c r="X197" i="11" s="1"/>
  <c r="X198" i="11" s="1"/>
  <c r="X199" i="11" s="1"/>
  <c r="X200" i="11" s="1"/>
  <c r="X201" i="11" s="1"/>
  <c r="X202" i="11" s="1"/>
  <c r="X203" i="11" s="1"/>
  <c r="X204" i="11" s="1"/>
  <c r="X205" i="11" s="1"/>
  <c r="X206" i="11" s="1"/>
  <c r="X207" i="11" s="1"/>
  <c r="X208" i="11" s="1"/>
  <c r="X209" i="11" s="1"/>
  <c r="X210" i="11" s="1"/>
  <c r="X211" i="11" s="1"/>
  <c r="X212" i="11" s="1"/>
  <c r="X213" i="11" s="1"/>
  <c r="X214" i="11" s="1"/>
  <c r="X215" i="11" s="1"/>
  <c r="X216" i="11" s="1"/>
  <c r="X217" i="11" s="1"/>
  <c r="X218" i="11" s="1"/>
  <c r="X219" i="11" s="1"/>
  <c r="X220" i="11" s="1"/>
  <c r="X221" i="11" s="1"/>
  <c r="X222" i="11" s="1"/>
  <c r="X223" i="11" s="1"/>
  <c r="X224" i="11" s="1"/>
  <c r="X225" i="11" s="1"/>
  <c r="X226" i="11" s="1"/>
  <c r="X227" i="11" s="1"/>
  <c r="X228" i="11" s="1"/>
  <c r="X229" i="11" s="1"/>
  <c r="X230" i="11" s="1"/>
  <c r="X231" i="11" s="1"/>
  <c r="X232" i="11" s="1"/>
  <c r="X233" i="11" s="1"/>
  <c r="X234" i="11" s="1"/>
  <c r="X235" i="11" s="1"/>
  <c r="X236" i="11" s="1"/>
  <c r="X237" i="11" s="1"/>
  <c r="X238" i="11" s="1"/>
  <c r="X239" i="11" s="1"/>
  <c r="X240" i="11" s="1"/>
  <c r="X241" i="11" s="1"/>
  <c r="X242" i="11" s="1"/>
  <c r="X243" i="11" s="1"/>
  <c r="X244" i="11" s="1"/>
  <c r="X245" i="11" s="1"/>
  <c r="X246" i="11" s="1"/>
  <c r="X247" i="11" s="1"/>
  <c r="X248" i="11" s="1"/>
  <c r="X249" i="11" s="1"/>
  <c r="X250" i="11" s="1"/>
  <c r="X251" i="11" s="1"/>
  <c r="X252" i="11" s="1"/>
  <c r="X253" i="11" s="1"/>
  <c r="X254" i="11" s="1"/>
  <c r="X255" i="11" s="1"/>
  <c r="X256" i="11" s="1"/>
  <c r="X257" i="11" s="1"/>
  <c r="X258" i="11" s="1"/>
  <c r="X259" i="11" s="1"/>
  <c r="X260" i="11" s="1"/>
  <c r="X261" i="11" s="1"/>
  <c r="X262" i="11" s="1"/>
  <c r="X263" i="11" s="1"/>
  <c r="X264" i="11" s="1"/>
  <c r="X265" i="11" s="1"/>
  <c r="X266" i="11" s="1"/>
  <c r="X267" i="11" s="1"/>
  <c r="X268" i="11" s="1"/>
  <c r="X269" i="11" s="1"/>
  <c r="X270" i="11" s="1"/>
  <c r="X271" i="11" s="1"/>
  <c r="X272" i="11" s="1"/>
  <c r="X273" i="11" s="1"/>
  <c r="X274" i="11" s="1"/>
  <c r="X275" i="11" s="1"/>
  <c r="X276" i="11" s="1"/>
  <c r="X277" i="11" s="1"/>
  <c r="X278" i="11" s="1"/>
  <c r="X279" i="11" s="1"/>
  <c r="X280" i="11" s="1"/>
  <c r="X281" i="11" s="1"/>
  <c r="X282" i="11" s="1"/>
  <c r="X283" i="11" s="1"/>
  <c r="X284" i="11" s="1"/>
  <c r="X285" i="11" s="1"/>
  <c r="X286" i="11" s="1"/>
  <c r="X287" i="11" s="1"/>
  <c r="X288" i="11" s="1"/>
  <c r="X289" i="11" s="1"/>
  <c r="X290" i="11" s="1"/>
  <c r="X291" i="11" s="1"/>
  <c r="X292" i="11" s="1"/>
  <c r="X293" i="11" s="1"/>
  <c r="X294" i="11" s="1"/>
  <c r="X295" i="11" s="1"/>
  <c r="X296" i="11" s="1"/>
  <c r="X297" i="11" s="1"/>
  <c r="X298" i="11" s="1"/>
  <c r="X299" i="11" s="1"/>
  <c r="X300" i="11" s="1"/>
  <c r="X301" i="11" s="1"/>
  <c r="X302" i="11" s="1"/>
  <c r="X303" i="11" s="1"/>
  <c r="X304" i="11" s="1"/>
  <c r="X305" i="11" s="1"/>
  <c r="X306" i="11" s="1"/>
  <c r="X307" i="11" s="1"/>
  <c r="X308" i="11" s="1"/>
  <c r="X309" i="11" s="1"/>
  <c r="X310" i="11" s="1"/>
  <c r="X311" i="11" s="1"/>
  <c r="X312" i="11" s="1"/>
  <c r="X313" i="11" s="1"/>
  <c r="X314" i="11" s="1"/>
  <c r="X315" i="11" s="1"/>
  <c r="X316" i="11" s="1"/>
  <c r="X317" i="11" s="1"/>
  <c r="X318" i="11" s="1"/>
  <c r="X319" i="11" s="1"/>
  <c r="X320" i="11" s="1"/>
  <c r="X321" i="11" s="1"/>
  <c r="X322" i="11" s="1"/>
  <c r="X323" i="11" s="1"/>
  <c r="X324" i="11" s="1"/>
  <c r="X325" i="11" s="1"/>
  <c r="X326" i="11" s="1"/>
  <c r="X327" i="11" s="1"/>
  <c r="X328" i="11" s="1"/>
  <c r="X329" i="11" s="1"/>
  <c r="X330" i="11" s="1"/>
  <c r="X331" i="11" s="1"/>
  <c r="X332" i="11" s="1"/>
  <c r="X333" i="11" s="1"/>
  <c r="X334" i="11" s="1"/>
  <c r="X335" i="11" s="1"/>
  <c r="X336" i="11" s="1"/>
  <c r="X337" i="11" s="1"/>
  <c r="X338" i="11" s="1"/>
  <c r="X339" i="11" s="1"/>
  <c r="X340" i="11" s="1"/>
  <c r="X341" i="11" s="1"/>
  <c r="X342" i="11" s="1"/>
  <c r="X343" i="11" s="1"/>
  <c r="X344" i="11" s="1"/>
  <c r="X345" i="11" s="1"/>
  <c r="X346" i="11" s="1"/>
  <c r="X347" i="11" s="1"/>
  <c r="X348" i="11" s="1"/>
  <c r="X349" i="11" s="1"/>
  <c r="X350" i="11" s="1"/>
  <c r="X351" i="11" s="1"/>
  <c r="X352" i="11" s="1"/>
  <c r="X353" i="11" s="1"/>
  <c r="X354" i="11" s="1"/>
  <c r="X355" i="11" s="1"/>
  <c r="X356" i="11" s="1"/>
  <c r="X357" i="11" s="1"/>
  <c r="X358" i="11" s="1"/>
  <c r="X359" i="11" s="1"/>
  <c r="X360" i="11" s="1"/>
  <c r="X361" i="11" s="1"/>
  <c r="X362" i="11" s="1"/>
  <c r="X363" i="11" s="1"/>
  <c r="X364" i="11" s="1"/>
  <c r="X365" i="11" s="1"/>
  <c r="X366" i="11" s="1"/>
  <c r="X367" i="11" s="1"/>
  <c r="X368" i="11" s="1"/>
  <c r="X369" i="11" s="1"/>
  <c r="X370" i="11" s="1"/>
  <c r="X371" i="11" s="1"/>
  <c r="X372" i="11" s="1"/>
  <c r="X373" i="11" s="1"/>
  <c r="X374" i="11" s="1"/>
  <c r="X375" i="11" s="1"/>
  <c r="X376" i="11" s="1"/>
  <c r="X377" i="11" s="1"/>
  <c r="X378" i="11" s="1"/>
  <c r="X379" i="11" s="1"/>
  <c r="X380" i="11" s="1"/>
  <c r="X381" i="11" s="1"/>
  <c r="X382" i="11" s="1"/>
  <c r="X383" i="11" s="1"/>
  <c r="X384" i="11" s="1"/>
  <c r="X385" i="11" s="1"/>
  <c r="X386" i="11" s="1"/>
  <c r="X387" i="11" s="1"/>
  <c r="X388" i="11" s="1"/>
  <c r="X389" i="11" s="1"/>
  <c r="X390" i="11" s="1"/>
  <c r="X391" i="11" s="1"/>
  <c r="X392" i="11" s="1"/>
  <c r="X393" i="11" s="1"/>
  <c r="X394" i="11" s="1"/>
  <c r="X395" i="11" s="1"/>
  <c r="X396" i="11" s="1"/>
  <c r="X397" i="11" s="1"/>
  <c r="X398" i="11" s="1"/>
  <c r="X399" i="11" s="1"/>
  <c r="X400" i="11" s="1"/>
  <c r="X401" i="11" s="1"/>
  <c r="X402" i="11" s="1"/>
  <c r="X403" i="11" s="1"/>
  <c r="X404" i="11" s="1"/>
  <c r="X405" i="11" s="1"/>
  <c r="X406" i="11" s="1"/>
  <c r="X407" i="11" s="1"/>
  <c r="X408" i="11" s="1"/>
  <c r="X409" i="11" s="1"/>
  <c r="X410" i="11" s="1"/>
  <c r="X411" i="11" s="1"/>
  <c r="X412" i="11" s="1"/>
  <c r="X413" i="11" s="1"/>
  <c r="X414" i="11" s="1"/>
  <c r="X415" i="11" s="1"/>
  <c r="X416" i="11" s="1"/>
  <c r="X417" i="11" s="1"/>
  <c r="X418" i="11" s="1"/>
  <c r="X419" i="11" s="1"/>
  <c r="X420" i="11" s="1"/>
  <c r="X421" i="11" s="1"/>
  <c r="X422" i="11" s="1"/>
  <c r="X423" i="11" s="1"/>
  <c r="X424" i="11" s="1"/>
  <c r="X425" i="11" s="1"/>
  <c r="X426" i="11" s="1"/>
  <c r="X427" i="11" s="1"/>
  <c r="X428" i="11" s="1"/>
  <c r="X429" i="11" s="1"/>
  <c r="X430" i="11" s="1"/>
  <c r="X431" i="11" s="1"/>
  <c r="X432" i="11" s="1"/>
  <c r="X433" i="11" s="1"/>
  <c r="X434" i="11" s="1"/>
  <c r="X435" i="11" s="1"/>
  <c r="X436" i="11" s="1"/>
  <c r="X437" i="11" s="1"/>
  <c r="X438" i="11" s="1"/>
  <c r="X439" i="11" s="1"/>
  <c r="X440" i="11" s="1"/>
  <c r="X441" i="11" s="1"/>
  <c r="X442" i="11" s="1"/>
  <c r="X443" i="11" s="1"/>
  <c r="X444" i="11" s="1"/>
  <c r="X445" i="11" s="1"/>
  <c r="X446" i="11" s="1"/>
  <c r="X447" i="11" s="1"/>
  <c r="X448" i="11" s="1"/>
  <c r="X449" i="11" s="1"/>
  <c r="X450" i="11" s="1"/>
  <c r="X451" i="11" s="1"/>
  <c r="X452" i="11" s="1"/>
  <c r="X453" i="11" s="1"/>
  <c r="X454" i="11" s="1"/>
  <c r="X455" i="11" s="1"/>
  <c r="X456" i="11" s="1"/>
  <c r="X457" i="11" s="1"/>
  <c r="X458" i="11" s="1"/>
  <c r="X459" i="11" s="1"/>
  <c r="X460" i="11" s="1"/>
  <c r="X461" i="11" s="1"/>
  <c r="X462" i="11" s="1"/>
  <c r="X463" i="11" s="1"/>
  <c r="X464" i="11" s="1"/>
  <c r="X465" i="11" s="1"/>
  <c r="X466" i="11" s="1"/>
  <c r="X467" i="11" s="1"/>
  <c r="X468" i="11" s="1"/>
  <c r="X469" i="11" s="1"/>
  <c r="X470" i="11" s="1"/>
  <c r="X471" i="11" s="1"/>
  <c r="X472" i="11" s="1"/>
  <c r="X473" i="11" s="1"/>
  <c r="X474" i="11" s="1"/>
  <c r="X475" i="11" s="1"/>
  <c r="X476" i="11" s="1"/>
  <c r="X477" i="11" s="1"/>
  <c r="X478" i="11" s="1"/>
  <c r="X479" i="11" s="1"/>
  <c r="X480" i="11" s="1"/>
  <c r="X481" i="11" s="1"/>
  <c r="X482" i="11" s="1"/>
  <c r="X483" i="11" s="1"/>
  <c r="X484" i="11" s="1"/>
  <c r="X485" i="11" s="1"/>
  <c r="X486" i="11" s="1"/>
  <c r="X487" i="11" s="1"/>
  <c r="X488" i="11" s="1"/>
  <c r="X489" i="11" s="1"/>
  <c r="X490" i="11" s="1"/>
  <c r="X491" i="11" s="1"/>
  <c r="X492" i="11" s="1"/>
  <c r="X493" i="11" s="1"/>
  <c r="X494" i="11" s="1"/>
  <c r="X495" i="11" s="1"/>
  <c r="X496" i="11" s="1"/>
  <c r="X497" i="11" s="1"/>
  <c r="X498" i="11" s="1"/>
  <c r="X499" i="11" s="1"/>
  <c r="X500" i="11" s="1"/>
  <c r="X501" i="11" s="1"/>
  <c r="X502" i="11" s="1"/>
  <c r="X503" i="11" s="1"/>
  <c r="X504" i="11" s="1"/>
  <c r="X505" i="11" s="1"/>
  <c r="X506" i="11" s="1"/>
  <c r="X507" i="11" s="1"/>
  <c r="X508" i="11" s="1"/>
  <c r="X509" i="11" s="1"/>
  <c r="X510" i="11" s="1"/>
  <c r="X511" i="11" s="1"/>
  <c r="X512" i="11" s="1"/>
  <c r="X513" i="11" s="1"/>
  <c r="X514" i="11" s="1"/>
  <c r="X515" i="11" s="1"/>
  <c r="X516" i="11" s="1"/>
  <c r="X517" i="11" s="1"/>
  <c r="X518" i="11" s="1"/>
  <c r="X519" i="11" s="1"/>
  <c r="X520" i="11" s="1"/>
  <c r="X521" i="11" s="1"/>
  <c r="X522" i="11" s="1"/>
  <c r="X523" i="11" s="1"/>
  <c r="X524" i="11" s="1"/>
  <c r="X525" i="11" s="1"/>
  <c r="X526" i="11" s="1"/>
  <c r="X527" i="11" s="1"/>
  <c r="X528" i="11" s="1"/>
  <c r="X529" i="11" s="1"/>
  <c r="X530" i="11" s="1"/>
  <c r="X531" i="11" s="1"/>
  <c r="X532" i="11" s="1"/>
  <c r="X533" i="11" s="1"/>
  <c r="X534" i="11" s="1"/>
  <c r="X535" i="11" s="1"/>
  <c r="X536" i="11" s="1"/>
  <c r="X537" i="11" s="1"/>
  <c r="X538" i="11" s="1"/>
  <c r="X539" i="11" s="1"/>
  <c r="X540" i="11" s="1"/>
  <c r="X541" i="11" s="1"/>
  <c r="X542" i="11" s="1"/>
  <c r="X543" i="11" s="1"/>
  <c r="X544" i="11" s="1"/>
  <c r="X545" i="11" s="1"/>
  <c r="X546" i="11" s="1"/>
  <c r="X547" i="11" s="1"/>
  <c r="X548" i="11" s="1"/>
  <c r="X549" i="11" s="1"/>
  <c r="X550" i="11" s="1"/>
  <c r="X551" i="11" s="1"/>
  <c r="X552" i="11" s="1"/>
  <c r="X553" i="11" s="1"/>
  <c r="X554" i="11" s="1"/>
  <c r="X555" i="11" s="1"/>
  <c r="X556" i="11" s="1"/>
  <c r="X557" i="11" s="1"/>
  <c r="X558" i="11" s="1"/>
  <c r="X559" i="11" s="1"/>
  <c r="X560" i="11" s="1"/>
  <c r="X561" i="11" s="1"/>
  <c r="X562" i="11" s="1"/>
  <c r="X563" i="11" s="1"/>
  <c r="X564" i="11" s="1"/>
  <c r="X565" i="11" s="1"/>
  <c r="X566" i="11" s="1"/>
  <c r="X567" i="11" s="1"/>
  <c r="X568" i="11" s="1"/>
  <c r="X569" i="11" s="1"/>
  <c r="X570" i="11" s="1"/>
  <c r="X571" i="11" s="1"/>
  <c r="X572" i="11" s="1"/>
  <c r="X573" i="11" s="1"/>
  <c r="X574" i="11" s="1"/>
  <c r="X575" i="11" s="1"/>
  <c r="X576" i="11" s="1"/>
  <c r="X577" i="11" s="1"/>
  <c r="X578" i="11" s="1"/>
  <c r="X579" i="11" s="1"/>
  <c r="X580" i="11" s="1"/>
  <c r="X581" i="11" s="1"/>
  <c r="X582" i="11" s="1"/>
  <c r="X583" i="11" s="1"/>
  <c r="X584" i="11" s="1"/>
  <c r="X585" i="11" s="1"/>
  <c r="X586" i="11" s="1"/>
  <c r="X587" i="11" s="1"/>
  <c r="X588" i="11" s="1"/>
  <c r="W3" i="11"/>
  <c r="W4" i="11" s="1"/>
  <c r="W5" i="11" s="1"/>
  <c r="W6" i="11" s="1"/>
  <c r="W7" i="11" s="1"/>
  <c r="W8" i="11" s="1"/>
  <c r="W9" i="11" s="1"/>
  <c r="W10" i="11" s="1"/>
  <c r="W11" i="11" s="1"/>
  <c r="W12" i="11" s="1"/>
  <c r="W13" i="11" s="1"/>
  <c r="W14" i="11" s="1"/>
  <c r="W15" i="11" s="1"/>
  <c r="W16" i="11" s="1"/>
  <c r="W17" i="11" s="1"/>
  <c r="W18" i="11" s="1"/>
  <c r="W19" i="11" s="1"/>
  <c r="W20" i="11" s="1"/>
  <c r="W21" i="11" s="1"/>
  <c r="W22" i="11" s="1"/>
  <c r="W23" i="11" s="1"/>
  <c r="W24" i="11" s="1"/>
  <c r="W25" i="11" s="1"/>
  <c r="W26" i="11" s="1"/>
  <c r="W27" i="11" s="1"/>
  <c r="W28" i="11" s="1"/>
  <c r="W29" i="11" s="1"/>
  <c r="W30" i="11" s="1"/>
  <c r="W31" i="11" s="1"/>
  <c r="W32" i="11" s="1"/>
  <c r="W33" i="11" s="1"/>
  <c r="W34" i="11" s="1"/>
  <c r="W35" i="11" s="1"/>
  <c r="W36" i="11" s="1"/>
  <c r="W37" i="11" s="1"/>
  <c r="W38" i="11" s="1"/>
  <c r="W39" i="11" s="1"/>
  <c r="W40" i="11" s="1"/>
  <c r="W41" i="11" s="1"/>
  <c r="W42" i="11" s="1"/>
  <c r="W43" i="11" s="1"/>
  <c r="W44" i="11" s="1"/>
  <c r="W45" i="11" s="1"/>
  <c r="W46" i="11" s="1"/>
  <c r="W47" i="11" s="1"/>
  <c r="W48" i="11" s="1"/>
  <c r="W49" i="11" s="1"/>
  <c r="W50" i="11" s="1"/>
  <c r="W51" i="11" s="1"/>
  <c r="W52" i="11" s="1"/>
  <c r="W53" i="11" s="1"/>
  <c r="W54" i="11" s="1"/>
  <c r="W55" i="11" s="1"/>
  <c r="W56" i="11" s="1"/>
  <c r="W57" i="11" s="1"/>
  <c r="W58" i="11" s="1"/>
  <c r="W59" i="11" s="1"/>
  <c r="W60" i="11" s="1"/>
  <c r="W61" i="11" s="1"/>
  <c r="W62" i="11" s="1"/>
  <c r="W63" i="11" s="1"/>
  <c r="W64" i="11" s="1"/>
  <c r="W65" i="11" s="1"/>
  <c r="W66" i="11" s="1"/>
  <c r="W67" i="11" s="1"/>
  <c r="W68" i="11" s="1"/>
  <c r="W69" i="11" s="1"/>
  <c r="W70" i="11" s="1"/>
  <c r="W71" i="11" s="1"/>
  <c r="W72" i="11" s="1"/>
  <c r="W73" i="11" s="1"/>
  <c r="W74" i="11" s="1"/>
  <c r="W75" i="11" s="1"/>
  <c r="W76" i="11" s="1"/>
  <c r="W77" i="11" s="1"/>
  <c r="W78" i="11" s="1"/>
  <c r="W79" i="11" s="1"/>
  <c r="W80" i="11" s="1"/>
  <c r="W81" i="11" s="1"/>
  <c r="W82" i="11" s="1"/>
  <c r="W83" i="11" s="1"/>
  <c r="W84" i="11" s="1"/>
  <c r="W85" i="11" s="1"/>
  <c r="W86" i="11" s="1"/>
  <c r="W87" i="11" s="1"/>
  <c r="W88" i="11" s="1"/>
  <c r="W89" i="11" s="1"/>
  <c r="W90" i="11" s="1"/>
  <c r="W91" i="11" s="1"/>
  <c r="W92" i="11" s="1"/>
  <c r="W93" i="11" s="1"/>
  <c r="W94" i="11" s="1"/>
  <c r="W95" i="11" s="1"/>
  <c r="W96" i="11" s="1"/>
  <c r="W97" i="11" s="1"/>
  <c r="W98" i="11" s="1"/>
  <c r="W99" i="11" s="1"/>
  <c r="W100" i="11" s="1"/>
  <c r="W101" i="11" s="1"/>
  <c r="W102" i="11" s="1"/>
  <c r="W103" i="11" s="1"/>
  <c r="W104" i="11" s="1"/>
  <c r="W105" i="11" s="1"/>
  <c r="W106" i="11" s="1"/>
  <c r="W107" i="11" s="1"/>
  <c r="W108" i="11" s="1"/>
  <c r="W109" i="11" s="1"/>
  <c r="W110" i="11" s="1"/>
  <c r="W111" i="11" s="1"/>
  <c r="W112" i="11" s="1"/>
  <c r="W113" i="11" s="1"/>
  <c r="W114" i="11" s="1"/>
  <c r="W115" i="11" s="1"/>
  <c r="W116" i="11" s="1"/>
  <c r="W117" i="11" s="1"/>
  <c r="W118" i="11" s="1"/>
  <c r="W119" i="11" s="1"/>
  <c r="W120" i="11" s="1"/>
  <c r="W121" i="11" s="1"/>
  <c r="W122" i="11" s="1"/>
  <c r="W123" i="11" s="1"/>
  <c r="W124" i="11" s="1"/>
  <c r="W125" i="11" s="1"/>
  <c r="W126" i="11" s="1"/>
  <c r="W127" i="11" s="1"/>
  <c r="W128" i="11" s="1"/>
  <c r="W129" i="11" s="1"/>
  <c r="W130" i="11" s="1"/>
  <c r="W131" i="11" s="1"/>
  <c r="W132" i="11" s="1"/>
  <c r="W133" i="11" s="1"/>
  <c r="W134" i="11" s="1"/>
  <c r="W135" i="11" s="1"/>
  <c r="W136" i="11" s="1"/>
  <c r="W137" i="11" s="1"/>
  <c r="W138" i="11" s="1"/>
  <c r="W139" i="11" s="1"/>
  <c r="W140" i="11" s="1"/>
  <c r="W141" i="11" s="1"/>
  <c r="W142" i="11" s="1"/>
  <c r="W143" i="11" s="1"/>
  <c r="W144" i="11" s="1"/>
  <c r="W145" i="11" s="1"/>
  <c r="W146" i="11" s="1"/>
  <c r="W147" i="11" s="1"/>
  <c r="W148" i="11" s="1"/>
  <c r="W149" i="11" s="1"/>
  <c r="W150" i="11" s="1"/>
  <c r="W151" i="11" s="1"/>
  <c r="W152" i="11" s="1"/>
  <c r="W153" i="11" s="1"/>
  <c r="W154" i="11" s="1"/>
  <c r="W155" i="11" s="1"/>
  <c r="W156" i="11" s="1"/>
  <c r="W157" i="11" s="1"/>
  <c r="W158" i="11" s="1"/>
  <c r="W159" i="11" s="1"/>
  <c r="W160" i="11" s="1"/>
  <c r="W161" i="11" s="1"/>
  <c r="W162" i="11" s="1"/>
  <c r="W163" i="11" s="1"/>
  <c r="W164" i="11" s="1"/>
  <c r="W165" i="11" s="1"/>
  <c r="W166" i="11" s="1"/>
  <c r="W167" i="11" s="1"/>
  <c r="W168" i="11" s="1"/>
  <c r="W169" i="11" s="1"/>
  <c r="W170" i="11" s="1"/>
  <c r="W171" i="11" s="1"/>
  <c r="W172" i="11" s="1"/>
  <c r="W173" i="11" s="1"/>
  <c r="W174" i="11" s="1"/>
  <c r="W175" i="11" s="1"/>
  <c r="W176" i="11" s="1"/>
  <c r="W177" i="11" s="1"/>
  <c r="W178" i="11" s="1"/>
  <c r="W179" i="11" s="1"/>
  <c r="W180" i="11" s="1"/>
  <c r="W181" i="11" s="1"/>
  <c r="W182" i="11" s="1"/>
  <c r="W183" i="11" s="1"/>
  <c r="W184" i="11" s="1"/>
  <c r="W185" i="11" s="1"/>
  <c r="W186" i="11" s="1"/>
  <c r="W187" i="11" s="1"/>
  <c r="W188" i="11" s="1"/>
  <c r="W189" i="11" s="1"/>
  <c r="W190" i="11" s="1"/>
  <c r="W191" i="11" s="1"/>
  <c r="W192" i="11" s="1"/>
  <c r="W193" i="11" s="1"/>
  <c r="W194" i="11" s="1"/>
  <c r="W195" i="11" s="1"/>
  <c r="W196" i="11" s="1"/>
  <c r="W197" i="11" s="1"/>
  <c r="W198" i="11" s="1"/>
  <c r="W199" i="11" s="1"/>
  <c r="W200" i="11" s="1"/>
  <c r="W201" i="11" s="1"/>
  <c r="W202" i="11" s="1"/>
  <c r="W203" i="11" s="1"/>
  <c r="W204" i="11" s="1"/>
  <c r="W205" i="11" s="1"/>
  <c r="W206" i="11" s="1"/>
  <c r="W207" i="11" s="1"/>
  <c r="W208" i="11" s="1"/>
  <c r="W209" i="11" s="1"/>
  <c r="W210" i="11" s="1"/>
  <c r="W211" i="11" s="1"/>
  <c r="W212" i="11" s="1"/>
  <c r="W213" i="11" s="1"/>
  <c r="W214" i="11" s="1"/>
  <c r="W215" i="11" s="1"/>
  <c r="W216" i="11" s="1"/>
  <c r="W217" i="11" s="1"/>
  <c r="W218" i="11" s="1"/>
  <c r="W219" i="11" s="1"/>
  <c r="W220" i="11" s="1"/>
  <c r="W221" i="11" s="1"/>
  <c r="W222" i="11" s="1"/>
  <c r="W223" i="11" s="1"/>
  <c r="W224" i="11" s="1"/>
  <c r="W225" i="11" s="1"/>
  <c r="W226" i="11" s="1"/>
  <c r="W227" i="11" s="1"/>
  <c r="W228" i="11" s="1"/>
  <c r="W229" i="11" s="1"/>
  <c r="W230" i="11" s="1"/>
  <c r="W231" i="11" s="1"/>
  <c r="W232" i="11" s="1"/>
  <c r="W233" i="11" s="1"/>
  <c r="W234" i="11" s="1"/>
  <c r="W235" i="11" s="1"/>
  <c r="W236" i="11" s="1"/>
  <c r="W237" i="11" s="1"/>
  <c r="W238" i="11" s="1"/>
  <c r="W239" i="11" s="1"/>
  <c r="W240" i="11" s="1"/>
  <c r="W241" i="11" s="1"/>
  <c r="W242" i="11" s="1"/>
  <c r="W243" i="11" s="1"/>
  <c r="W244" i="11" s="1"/>
  <c r="W245" i="11" s="1"/>
  <c r="W246" i="11" s="1"/>
  <c r="W247" i="11" s="1"/>
  <c r="W248" i="11" s="1"/>
  <c r="W249" i="11" s="1"/>
  <c r="W250" i="11" s="1"/>
  <c r="W251" i="11" s="1"/>
  <c r="W252" i="11" s="1"/>
  <c r="W253" i="11" s="1"/>
  <c r="W254" i="11" s="1"/>
  <c r="W255" i="11" s="1"/>
  <c r="W256" i="11" s="1"/>
  <c r="W257" i="11" s="1"/>
  <c r="W258" i="11" s="1"/>
  <c r="W259" i="11" s="1"/>
  <c r="W260" i="11" s="1"/>
  <c r="W261" i="11" s="1"/>
  <c r="W262" i="11" s="1"/>
  <c r="W263" i="11" s="1"/>
  <c r="W264" i="11" s="1"/>
  <c r="W265" i="11" s="1"/>
  <c r="W266" i="11" s="1"/>
  <c r="W267" i="11" s="1"/>
  <c r="W268" i="11" s="1"/>
  <c r="W269" i="11" s="1"/>
  <c r="W270" i="11" s="1"/>
  <c r="W271" i="11" s="1"/>
  <c r="W272" i="11" s="1"/>
  <c r="W273" i="11" s="1"/>
  <c r="W274" i="11" s="1"/>
  <c r="W275" i="11" s="1"/>
  <c r="W276" i="11" s="1"/>
  <c r="W277" i="11" s="1"/>
  <c r="W278" i="11" s="1"/>
  <c r="W279" i="11" s="1"/>
  <c r="W280" i="11" s="1"/>
  <c r="W281" i="11" s="1"/>
  <c r="W282" i="11" s="1"/>
  <c r="W283" i="11" s="1"/>
  <c r="W284" i="11" s="1"/>
  <c r="W285" i="11" s="1"/>
  <c r="W286" i="11" s="1"/>
  <c r="W287" i="11" s="1"/>
  <c r="W288" i="11" s="1"/>
  <c r="W289" i="11" s="1"/>
  <c r="W290" i="11" s="1"/>
  <c r="W291" i="11" s="1"/>
  <c r="W292" i="11" s="1"/>
  <c r="W293" i="11" s="1"/>
  <c r="W294" i="11" s="1"/>
  <c r="W295" i="11" s="1"/>
  <c r="W296" i="11" s="1"/>
  <c r="W297" i="11" s="1"/>
  <c r="W298" i="11" s="1"/>
  <c r="W299" i="11" s="1"/>
  <c r="W300" i="11" s="1"/>
  <c r="W301" i="11" s="1"/>
  <c r="W302" i="11" s="1"/>
  <c r="W303" i="11" s="1"/>
  <c r="W304" i="11" s="1"/>
  <c r="W305" i="11" s="1"/>
  <c r="W306" i="11" s="1"/>
  <c r="W307" i="11" s="1"/>
  <c r="W308" i="11" s="1"/>
  <c r="W309" i="11" s="1"/>
  <c r="W310" i="11" s="1"/>
  <c r="W311" i="11" s="1"/>
  <c r="W312" i="11" s="1"/>
  <c r="W313" i="11" s="1"/>
  <c r="W314" i="11" s="1"/>
  <c r="W315" i="11" s="1"/>
  <c r="W316" i="11" s="1"/>
  <c r="W317" i="11" s="1"/>
  <c r="W318" i="11" s="1"/>
  <c r="W319" i="11" s="1"/>
  <c r="W320" i="11" s="1"/>
  <c r="W321" i="11" s="1"/>
  <c r="W322" i="11" s="1"/>
  <c r="W323" i="11" s="1"/>
  <c r="W324" i="11" s="1"/>
  <c r="W325" i="11" s="1"/>
  <c r="W326" i="11" s="1"/>
  <c r="W327" i="11" s="1"/>
  <c r="W328" i="11" s="1"/>
  <c r="W329" i="11" s="1"/>
  <c r="W330" i="11" s="1"/>
  <c r="W331" i="11" s="1"/>
  <c r="W332" i="11" s="1"/>
  <c r="W333" i="11" s="1"/>
  <c r="W334" i="11" s="1"/>
  <c r="W335" i="11" s="1"/>
  <c r="W336" i="11" s="1"/>
  <c r="W337" i="11" s="1"/>
  <c r="W338" i="11" s="1"/>
  <c r="W339" i="11" s="1"/>
  <c r="W340" i="11" s="1"/>
  <c r="W341" i="11" s="1"/>
  <c r="W342" i="11" s="1"/>
  <c r="W343" i="11" s="1"/>
  <c r="W344" i="11" s="1"/>
  <c r="W345" i="11" s="1"/>
  <c r="W346" i="11" s="1"/>
  <c r="W347" i="11" s="1"/>
  <c r="W348" i="11" s="1"/>
  <c r="W349" i="11" s="1"/>
  <c r="W350" i="11" s="1"/>
  <c r="W351" i="11" s="1"/>
  <c r="W352" i="11" s="1"/>
  <c r="W353" i="11" s="1"/>
  <c r="W354" i="11" s="1"/>
  <c r="W355" i="11" s="1"/>
  <c r="W356" i="11" s="1"/>
  <c r="W357" i="11" s="1"/>
  <c r="W358" i="11" s="1"/>
  <c r="W359" i="11" s="1"/>
  <c r="W360" i="11" s="1"/>
  <c r="W361" i="11" s="1"/>
  <c r="W362" i="11" s="1"/>
  <c r="W363" i="11" s="1"/>
  <c r="W364" i="11" s="1"/>
  <c r="W365" i="11" s="1"/>
  <c r="W366" i="11" s="1"/>
  <c r="W367" i="11" s="1"/>
  <c r="W368" i="11" s="1"/>
  <c r="W369" i="11" s="1"/>
  <c r="W370" i="11" s="1"/>
  <c r="W371" i="11" s="1"/>
  <c r="W372" i="11" s="1"/>
  <c r="W373" i="11" s="1"/>
  <c r="W374" i="11" s="1"/>
  <c r="W375" i="11" s="1"/>
  <c r="W376" i="11" s="1"/>
  <c r="W377" i="11" s="1"/>
  <c r="W378" i="11" s="1"/>
  <c r="W379" i="11" s="1"/>
  <c r="W380" i="11" s="1"/>
  <c r="W381" i="11" s="1"/>
  <c r="W382" i="11" s="1"/>
  <c r="W383" i="11" s="1"/>
  <c r="W384" i="11" s="1"/>
  <c r="W385" i="11" s="1"/>
  <c r="W386" i="11" s="1"/>
  <c r="W387" i="11" s="1"/>
  <c r="W388" i="11" s="1"/>
  <c r="W389" i="11" s="1"/>
  <c r="W390" i="11" s="1"/>
  <c r="W391" i="11" s="1"/>
  <c r="W392" i="11" s="1"/>
  <c r="W393" i="11" s="1"/>
  <c r="W394" i="11" s="1"/>
  <c r="W395" i="11" s="1"/>
  <c r="W396" i="11" s="1"/>
  <c r="W397" i="11" s="1"/>
  <c r="W398" i="11" s="1"/>
  <c r="W399" i="11" s="1"/>
  <c r="W400" i="11" s="1"/>
  <c r="W401" i="11" s="1"/>
  <c r="W402" i="11" s="1"/>
  <c r="W403" i="11" s="1"/>
  <c r="W404" i="11" s="1"/>
  <c r="W405" i="11" s="1"/>
  <c r="W406" i="11" s="1"/>
  <c r="W407" i="11" s="1"/>
  <c r="W408" i="11" s="1"/>
  <c r="W409" i="11" s="1"/>
  <c r="W410" i="11" s="1"/>
  <c r="W411" i="11" s="1"/>
  <c r="W412" i="11" s="1"/>
  <c r="W413" i="11" s="1"/>
  <c r="W414" i="11" s="1"/>
  <c r="W415" i="11" s="1"/>
  <c r="W416" i="11" s="1"/>
  <c r="W417" i="11" s="1"/>
  <c r="W418" i="11" s="1"/>
  <c r="W419" i="11" s="1"/>
  <c r="W420" i="11" s="1"/>
  <c r="W421" i="11" s="1"/>
  <c r="W422" i="11" s="1"/>
  <c r="W423" i="11" s="1"/>
  <c r="W424" i="11" s="1"/>
  <c r="W425" i="11" s="1"/>
  <c r="W426" i="11" s="1"/>
  <c r="W427" i="11" s="1"/>
  <c r="W428" i="11" s="1"/>
  <c r="W429" i="11" s="1"/>
  <c r="W430" i="11" s="1"/>
  <c r="W431" i="11" s="1"/>
  <c r="W432" i="11" s="1"/>
  <c r="W433" i="11" s="1"/>
  <c r="W434" i="11" s="1"/>
  <c r="W435" i="11" s="1"/>
  <c r="W436" i="11" s="1"/>
  <c r="W437" i="11" s="1"/>
  <c r="W438" i="11" s="1"/>
  <c r="W439" i="11" s="1"/>
  <c r="W440" i="11" s="1"/>
  <c r="W441" i="11" s="1"/>
  <c r="W442" i="11" s="1"/>
  <c r="W443" i="11" s="1"/>
  <c r="W444" i="11" s="1"/>
  <c r="W445" i="11" s="1"/>
  <c r="W446" i="11" s="1"/>
  <c r="W447" i="11" s="1"/>
  <c r="W448" i="11" s="1"/>
  <c r="W449" i="11" s="1"/>
  <c r="W450" i="11" s="1"/>
  <c r="W451" i="11" s="1"/>
  <c r="W452" i="11" s="1"/>
  <c r="W453" i="11" s="1"/>
  <c r="W454" i="11" s="1"/>
  <c r="W455" i="11" s="1"/>
  <c r="W456" i="11" s="1"/>
  <c r="W457" i="11" s="1"/>
  <c r="W458" i="11" s="1"/>
  <c r="W459" i="11" s="1"/>
  <c r="W460" i="11" s="1"/>
  <c r="W461" i="11" s="1"/>
  <c r="W462" i="11" s="1"/>
  <c r="W463" i="11" s="1"/>
  <c r="W464" i="11" s="1"/>
  <c r="W465" i="11" s="1"/>
  <c r="W466" i="11" s="1"/>
  <c r="W467" i="11" s="1"/>
  <c r="W468" i="11" s="1"/>
  <c r="W469" i="11" s="1"/>
  <c r="W470" i="11" s="1"/>
  <c r="W471" i="11" s="1"/>
  <c r="W472" i="11" s="1"/>
  <c r="W473" i="11" s="1"/>
  <c r="W474" i="11" s="1"/>
  <c r="W475" i="11" s="1"/>
  <c r="W476" i="11" s="1"/>
  <c r="W477" i="11" s="1"/>
  <c r="W478" i="11" s="1"/>
  <c r="W479" i="11" s="1"/>
  <c r="W480" i="11" s="1"/>
  <c r="W481" i="11" s="1"/>
  <c r="W482" i="11" s="1"/>
  <c r="W483" i="11" s="1"/>
  <c r="W484" i="11" s="1"/>
  <c r="W485" i="11" s="1"/>
  <c r="W486" i="11" s="1"/>
  <c r="W487" i="11" s="1"/>
  <c r="W488" i="11" s="1"/>
  <c r="W489" i="11" s="1"/>
  <c r="W490" i="11" s="1"/>
  <c r="W491" i="11" s="1"/>
  <c r="W492" i="11" s="1"/>
  <c r="W493" i="11" s="1"/>
  <c r="W494" i="11" s="1"/>
  <c r="W495" i="11" s="1"/>
  <c r="W496" i="11" s="1"/>
  <c r="W497" i="11" s="1"/>
  <c r="W498" i="11" s="1"/>
  <c r="W499" i="11" s="1"/>
  <c r="W500" i="11" s="1"/>
  <c r="W501" i="11" s="1"/>
  <c r="W502" i="11" s="1"/>
  <c r="W503" i="11" s="1"/>
  <c r="W504" i="11" s="1"/>
  <c r="W505" i="11" s="1"/>
  <c r="W506" i="11" s="1"/>
  <c r="W507" i="11" s="1"/>
  <c r="W508" i="11" s="1"/>
  <c r="W509" i="11" s="1"/>
  <c r="W510" i="11" s="1"/>
  <c r="W511" i="11" s="1"/>
  <c r="W512" i="11" s="1"/>
  <c r="W513" i="11" s="1"/>
  <c r="W514" i="11" s="1"/>
  <c r="W515" i="11" s="1"/>
  <c r="W516" i="11" s="1"/>
  <c r="W517" i="11" s="1"/>
  <c r="W518" i="11" s="1"/>
  <c r="W519" i="11" s="1"/>
  <c r="W520" i="11" s="1"/>
  <c r="W521" i="11" s="1"/>
  <c r="W522" i="11" s="1"/>
  <c r="W523" i="11" s="1"/>
  <c r="W524" i="11" s="1"/>
  <c r="W525" i="11" s="1"/>
  <c r="W526" i="11" s="1"/>
  <c r="W527" i="11" s="1"/>
  <c r="W528" i="11" s="1"/>
  <c r="W529" i="11" s="1"/>
  <c r="W530" i="11" s="1"/>
  <c r="W531" i="11" s="1"/>
  <c r="W532" i="11" s="1"/>
  <c r="W533" i="11" s="1"/>
  <c r="W534" i="11" s="1"/>
  <c r="W535" i="11" s="1"/>
  <c r="W536" i="11" s="1"/>
  <c r="W537" i="11" s="1"/>
  <c r="W538" i="11" s="1"/>
  <c r="W539" i="11" s="1"/>
  <c r="W540" i="11" s="1"/>
  <c r="W541" i="11" s="1"/>
  <c r="W542" i="11" s="1"/>
  <c r="W543" i="11" s="1"/>
  <c r="W544" i="11" s="1"/>
  <c r="W545" i="11" s="1"/>
  <c r="W546" i="11" s="1"/>
  <c r="W547" i="11" s="1"/>
  <c r="W548" i="11" s="1"/>
  <c r="W549" i="11" s="1"/>
  <c r="W550" i="11" s="1"/>
  <c r="W551" i="11" s="1"/>
  <c r="W552" i="11" s="1"/>
  <c r="W553" i="11" s="1"/>
  <c r="W554" i="11" s="1"/>
  <c r="W555" i="11" s="1"/>
  <c r="W556" i="11" s="1"/>
  <c r="W557" i="11" s="1"/>
  <c r="W558" i="11" s="1"/>
  <c r="W559" i="11" s="1"/>
  <c r="W560" i="11" s="1"/>
  <c r="W561" i="11" s="1"/>
  <c r="W562" i="11" s="1"/>
  <c r="W563" i="11" s="1"/>
  <c r="W564" i="11" s="1"/>
  <c r="W565" i="11" s="1"/>
  <c r="W566" i="11" s="1"/>
  <c r="W567" i="11" s="1"/>
  <c r="W568" i="11" s="1"/>
  <c r="W569" i="11" s="1"/>
  <c r="W570" i="11" s="1"/>
  <c r="W571" i="11" s="1"/>
  <c r="W572" i="11" s="1"/>
  <c r="W573" i="11" s="1"/>
  <c r="W574" i="11" s="1"/>
  <c r="W575" i="11" s="1"/>
  <c r="W576" i="11" s="1"/>
  <c r="W577" i="11" s="1"/>
  <c r="W578" i="11" s="1"/>
  <c r="W579" i="11" s="1"/>
  <c r="W580" i="11" s="1"/>
  <c r="W581" i="11" s="1"/>
  <c r="W582" i="11" s="1"/>
  <c r="W583" i="11" s="1"/>
  <c r="W584" i="11" s="1"/>
  <c r="W585" i="11" s="1"/>
  <c r="W586" i="11" s="1"/>
  <c r="W587" i="11" s="1"/>
  <c r="W588" i="11" s="1"/>
  <c r="V3" i="11"/>
  <c r="V4" i="11" s="1"/>
  <c r="V5" i="11" s="1"/>
  <c r="V6" i="11" s="1"/>
  <c r="V7" i="11" s="1"/>
  <c r="V8" i="11" s="1"/>
  <c r="V9" i="11" s="1"/>
  <c r="V10" i="11" s="1"/>
  <c r="V11" i="11" s="1"/>
  <c r="V12" i="11" s="1"/>
  <c r="V13" i="11" s="1"/>
  <c r="V14" i="11" s="1"/>
  <c r="V15" i="11" s="1"/>
  <c r="V16" i="11" s="1"/>
  <c r="V17" i="11" s="1"/>
  <c r="V18" i="11" s="1"/>
  <c r="V19" i="11" s="1"/>
  <c r="V20" i="11" s="1"/>
  <c r="V21" i="11" s="1"/>
  <c r="V22" i="11" s="1"/>
  <c r="V23" i="11" s="1"/>
  <c r="V24" i="11" s="1"/>
  <c r="V25" i="11" s="1"/>
  <c r="V26" i="11" s="1"/>
  <c r="V27" i="11" s="1"/>
  <c r="V28" i="11" s="1"/>
  <c r="V29" i="11" s="1"/>
  <c r="V30" i="11" s="1"/>
  <c r="V31" i="11" s="1"/>
  <c r="V32" i="11" s="1"/>
  <c r="V33" i="11" s="1"/>
  <c r="V34" i="11" s="1"/>
  <c r="V35" i="11" s="1"/>
  <c r="V36" i="11" s="1"/>
  <c r="V37" i="11" s="1"/>
  <c r="V38" i="11" s="1"/>
  <c r="V39" i="11" s="1"/>
  <c r="V40" i="11" s="1"/>
  <c r="V41" i="11" s="1"/>
  <c r="V42" i="11" s="1"/>
  <c r="V43" i="11" s="1"/>
  <c r="V44" i="11" s="1"/>
  <c r="V45" i="11" s="1"/>
  <c r="V46" i="11" s="1"/>
  <c r="V47" i="11" s="1"/>
  <c r="V48" i="11" s="1"/>
  <c r="V49" i="11" s="1"/>
  <c r="V50" i="11" s="1"/>
  <c r="V51" i="11" s="1"/>
  <c r="V52" i="11" s="1"/>
  <c r="V53" i="11" s="1"/>
  <c r="V54" i="11" s="1"/>
  <c r="V55" i="11" s="1"/>
  <c r="V56" i="11" s="1"/>
  <c r="V57" i="11" s="1"/>
  <c r="V58" i="11" s="1"/>
  <c r="V59" i="11" s="1"/>
  <c r="V60" i="11" s="1"/>
  <c r="V61" i="11" s="1"/>
  <c r="V62" i="11" s="1"/>
  <c r="V63" i="11" s="1"/>
  <c r="V64" i="11" s="1"/>
  <c r="V65" i="11" s="1"/>
  <c r="V66" i="11" s="1"/>
  <c r="V67" i="11" s="1"/>
  <c r="V68" i="11" s="1"/>
  <c r="V69" i="11" s="1"/>
  <c r="V70" i="11" s="1"/>
  <c r="V71" i="11" s="1"/>
  <c r="V72" i="11" s="1"/>
  <c r="V73" i="11" s="1"/>
  <c r="V74" i="11" s="1"/>
  <c r="V75" i="11" s="1"/>
  <c r="V76" i="11" s="1"/>
  <c r="V77" i="11" s="1"/>
  <c r="V78" i="11" s="1"/>
  <c r="V79" i="11" s="1"/>
  <c r="V80" i="11" s="1"/>
  <c r="V81" i="11" s="1"/>
  <c r="V82" i="11" s="1"/>
  <c r="V83" i="11" s="1"/>
  <c r="V84" i="11" s="1"/>
  <c r="V85" i="11" s="1"/>
  <c r="V86" i="11" s="1"/>
  <c r="V87" i="11" s="1"/>
  <c r="V88" i="11" s="1"/>
  <c r="V89" i="11" s="1"/>
  <c r="V90" i="11" s="1"/>
  <c r="V91" i="11" s="1"/>
  <c r="V92" i="11" s="1"/>
  <c r="V93" i="11" s="1"/>
  <c r="V94" i="11" s="1"/>
  <c r="V95" i="11" s="1"/>
  <c r="V96" i="11" s="1"/>
  <c r="V97" i="11" s="1"/>
  <c r="V98" i="11" s="1"/>
  <c r="V99" i="11" s="1"/>
  <c r="V100" i="11" s="1"/>
  <c r="V101" i="11" s="1"/>
  <c r="V102" i="11" s="1"/>
  <c r="V103" i="11" s="1"/>
  <c r="V104" i="11" s="1"/>
  <c r="V105" i="11" s="1"/>
  <c r="V106" i="11" s="1"/>
  <c r="V107" i="11" s="1"/>
  <c r="V108" i="11" s="1"/>
  <c r="V109" i="11" s="1"/>
  <c r="V110" i="11" s="1"/>
  <c r="V111" i="11" s="1"/>
  <c r="V112" i="11" s="1"/>
  <c r="V113" i="11" s="1"/>
  <c r="V114" i="11" s="1"/>
  <c r="V115" i="11" s="1"/>
  <c r="V116" i="11" s="1"/>
  <c r="V117" i="11" s="1"/>
  <c r="V118" i="11" s="1"/>
  <c r="V119" i="11" s="1"/>
  <c r="V120" i="11" s="1"/>
  <c r="V121" i="11" s="1"/>
  <c r="V122" i="11" s="1"/>
  <c r="V123" i="11" s="1"/>
  <c r="V124" i="11" s="1"/>
  <c r="V125" i="11" s="1"/>
  <c r="V126" i="11" s="1"/>
  <c r="V127" i="11" s="1"/>
  <c r="V128" i="11" s="1"/>
  <c r="V129" i="11" s="1"/>
  <c r="V130" i="11" s="1"/>
  <c r="V131" i="11" s="1"/>
  <c r="V132" i="11" s="1"/>
  <c r="V133" i="11" s="1"/>
  <c r="V134" i="11" s="1"/>
  <c r="V135" i="11" s="1"/>
  <c r="V136" i="11" s="1"/>
  <c r="V137" i="11" s="1"/>
  <c r="V138" i="11" s="1"/>
  <c r="V139" i="11" s="1"/>
  <c r="V140" i="11" s="1"/>
  <c r="V141" i="11" s="1"/>
  <c r="V142" i="11" s="1"/>
  <c r="V143" i="11" s="1"/>
  <c r="V144" i="11" s="1"/>
  <c r="V145" i="11" s="1"/>
  <c r="V146" i="11" s="1"/>
  <c r="V147" i="11" s="1"/>
  <c r="V148" i="11" s="1"/>
  <c r="V149" i="11" s="1"/>
  <c r="V150" i="11" s="1"/>
  <c r="V151" i="11" s="1"/>
  <c r="V152" i="11" s="1"/>
  <c r="V153" i="11" s="1"/>
  <c r="V154" i="11" s="1"/>
  <c r="V155" i="11" s="1"/>
  <c r="V156" i="11" s="1"/>
  <c r="V157" i="11" s="1"/>
  <c r="V158" i="11" s="1"/>
  <c r="V159" i="11" s="1"/>
  <c r="V160" i="11" s="1"/>
  <c r="V161" i="11" s="1"/>
  <c r="V162" i="11" s="1"/>
  <c r="V163" i="11" s="1"/>
  <c r="V164" i="11" s="1"/>
  <c r="V165" i="11" s="1"/>
  <c r="V166" i="11" s="1"/>
  <c r="V167" i="11" s="1"/>
  <c r="V168" i="11" s="1"/>
  <c r="V169" i="11" s="1"/>
  <c r="V170" i="11" s="1"/>
  <c r="V171" i="11" s="1"/>
  <c r="V172" i="11" s="1"/>
  <c r="V173" i="11" s="1"/>
  <c r="V174" i="11" s="1"/>
  <c r="V175" i="11" s="1"/>
  <c r="V176" i="11" s="1"/>
  <c r="V177" i="11" s="1"/>
  <c r="V178" i="11" s="1"/>
  <c r="V179" i="11" s="1"/>
  <c r="V180" i="11" s="1"/>
  <c r="V181" i="11" s="1"/>
  <c r="V182" i="11" s="1"/>
  <c r="V183" i="11" s="1"/>
  <c r="V184" i="11" s="1"/>
  <c r="V185" i="11" s="1"/>
  <c r="V186" i="11" s="1"/>
  <c r="V187" i="11" s="1"/>
  <c r="V188" i="11" s="1"/>
  <c r="V189" i="11" s="1"/>
  <c r="V190" i="11" s="1"/>
  <c r="V191" i="11" s="1"/>
  <c r="V192" i="11" s="1"/>
  <c r="V193" i="11" s="1"/>
  <c r="V194" i="11" s="1"/>
  <c r="V195" i="11" s="1"/>
  <c r="V196" i="11" s="1"/>
  <c r="V197" i="11" s="1"/>
  <c r="V198" i="11" s="1"/>
  <c r="V199" i="11" s="1"/>
  <c r="V200" i="11" s="1"/>
  <c r="V201" i="11" s="1"/>
  <c r="V202" i="11" s="1"/>
  <c r="V203" i="11" s="1"/>
  <c r="V204" i="11" s="1"/>
  <c r="V205" i="11" s="1"/>
  <c r="V206" i="11" s="1"/>
  <c r="V207" i="11" s="1"/>
  <c r="V208" i="11" s="1"/>
  <c r="V209" i="11" s="1"/>
  <c r="V210" i="11" s="1"/>
  <c r="V211" i="11" s="1"/>
  <c r="V212" i="11" s="1"/>
  <c r="V213" i="11" s="1"/>
  <c r="V214" i="11" s="1"/>
  <c r="V215" i="11" s="1"/>
  <c r="V216" i="11" s="1"/>
  <c r="V217" i="11" s="1"/>
  <c r="V218" i="11" s="1"/>
  <c r="V219" i="11" s="1"/>
  <c r="V220" i="11" s="1"/>
  <c r="V221" i="11" s="1"/>
  <c r="V222" i="11" s="1"/>
  <c r="V223" i="11" s="1"/>
  <c r="V224" i="11" s="1"/>
  <c r="V225" i="11" s="1"/>
  <c r="V226" i="11" s="1"/>
  <c r="V227" i="11" s="1"/>
  <c r="V228" i="11" s="1"/>
  <c r="V229" i="11" s="1"/>
  <c r="V230" i="11" s="1"/>
  <c r="V231" i="11" s="1"/>
  <c r="V232" i="11" s="1"/>
  <c r="V233" i="11" s="1"/>
  <c r="V234" i="11" s="1"/>
  <c r="V235" i="11" s="1"/>
  <c r="V236" i="11" s="1"/>
  <c r="V237" i="11" s="1"/>
  <c r="V238" i="11" s="1"/>
  <c r="V239" i="11" s="1"/>
  <c r="V240" i="11" s="1"/>
  <c r="V241" i="11" s="1"/>
  <c r="V242" i="11" s="1"/>
  <c r="V243" i="11" s="1"/>
  <c r="V244" i="11" s="1"/>
  <c r="V245" i="11" s="1"/>
  <c r="V246" i="11" s="1"/>
  <c r="V247" i="11" s="1"/>
  <c r="V248" i="11" s="1"/>
  <c r="V249" i="11" s="1"/>
  <c r="V250" i="11" s="1"/>
  <c r="V251" i="11" s="1"/>
  <c r="V252" i="11" s="1"/>
  <c r="V253" i="11" s="1"/>
  <c r="V254" i="11" s="1"/>
  <c r="V255" i="11" s="1"/>
  <c r="V256" i="11" s="1"/>
  <c r="V257" i="11" s="1"/>
  <c r="V258" i="11" s="1"/>
  <c r="V259" i="11" s="1"/>
  <c r="V260" i="11" s="1"/>
  <c r="V261" i="11" s="1"/>
  <c r="V262" i="11" s="1"/>
  <c r="V263" i="11" s="1"/>
  <c r="V264" i="11" s="1"/>
  <c r="V265" i="11" s="1"/>
  <c r="V266" i="11" s="1"/>
  <c r="V267" i="11" s="1"/>
  <c r="V268" i="11" s="1"/>
  <c r="V269" i="11" s="1"/>
  <c r="V270" i="11" s="1"/>
  <c r="V271" i="11" s="1"/>
  <c r="V272" i="11" s="1"/>
  <c r="V273" i="11" s="1"/>
  <c r="V274" i="11" s="1"/>
  <c r="V275" i="11" s="1"/>
  <c r="V276" i="11" s="1"/>
  <c r="V277" i="11" s="1"/>
  <c r="V278" i="11" s="1"/>
  <c r="V279" i="11" s="1"/>
  <c r="V280" i="11" s="1"/>
  <c r="V281" i="11" s="1"/>
  <c r="V282" i="11" s="1"/>
  <c r="V283" i="11" s="1"/>
  <c r="V284" i="11" s="1"/>
  <c r="V285" i="11" s="1"/>
  <c r="V286" i="11" s="1"/>
  <c r="V287" i="11" s="1"/>
  <c r="V288" i="11" s="1"/>
  <c r="V289" i="11" s="1"/>
  <c r="V290" i="11" s="1"/>
  <c r="V291" i="11" s="1"/>
  <c r="V292" i="11" s="1"/>
  <c r="V293" i="11" s="1"/>
  <c r="V294" i="11" s="1"/>
  <c r="V295" i="11" s="1"/>
  <c r="V296" i="11" s="1"/>
  <c r="V297" i="11" s="1"/>
  <c r="V298" i="11" s="1"/>
  <c r="V299" i="11" s="1"/>
  <c r="V300" i="11" s="1"/>
  <c r="V301" i="11" s="1"/>
  <c r="V302" i="11" s="1"/>
  <c r="V303" i="11" s="1"/>
  <c r="V304" i="11" s="1"/>
  <c r="V305" i="11" s="1"/>
  <c r="V306" i="11" s="1"/>
  <c r="V307" i="11" s="1"/>
  <c r="V308" i="11" s="1"/>
  <c r="V309" i="11" s="1"/>
  <c r="V310" i="11" s="1"/>
  <c r="V311" i="11" s="1"/>
  <c r="V312" i="11" s="1"/>
  <c r="V313" i="11" s="1"/>
  <c r="V314" i="11" s="1"/>
  <c r="V315" i="11" s="1"/>
  <c r="V316" i="11" s="1"/>
  <c r="V317" i="11" s="1"/>
  <c r="V318" i="11" s="1"/>
  <c r="V319" i="11" s="1"/>
  <c r="V320" i="11" s="1"/>
  <c r="V321" i="11" s="1"/>
  <c r="V322" i="11" s="1"/>
  <c r="V323" i="11" s="1"/>
  <c r="V324" i="11" s="1"/>
  <c r="V325" i="11" s="1"/>
  <c r="V326" i="11" s="1"/>
  <c r="V327" i="11" s="1"/>
  <c r="V328" i="11" s="1"/>
  <c r="V329" i="11" s="1"/>
  <c r="V330" i="11" s="1"/>
  <c r="V331" i="11" s="1"/>
  <c r="V332" i="11" s="1"/>
  <c r="V333" i="11" s="1"/>
  <c r="V334" i="11" s="1"/>
  <c r="V335" i="11" s="1"/>
  <c r="V336" i="11" s="1"/>
  <c r="V337" i="11" s="1"/>
  <c r="V338" i="11" s="1"/>
  <c r="V339" i="11" s="1"/>
  <c r="V340" i="11" s="1"/>
  <c r="V341" i="11" s="1"/>
  <c r="V342" i="11" s="1"/>
  <c r="V343" i="11" s="1"/>
  <c r="V344" i="11" s="1"/>
  <c r="V345" i="11" s="1"/>
  <c r="V346" i="11" s="1"/>
  <c r="V347" i="11" s="1"/>
  <c r="V348" i="11" s="1"/>
  <c r="V349" i="11" s="1"/>
  <c r="V350" i="11" s="1"/>
  <c r="V351" i="11" s="1"/>
  <c r="V352" i="11" s="1"/>
  <c r="V353" i="11" s="1"/>
  <c r="V354" i="11" s="1"/>
  <c r="V355" i="11" s="1"/>
  <c r="V356" i="11" s="1"/>
  <c r="V357" i="11" s="1"/>
  <c r="V358" i="11" s="1"/>
  <c r="V359" i="11" s="1"/>
  <c r="V360" i="11" s="1"/>
  <c r="V361" i="11" s="1"/>
  <c r="V362" i="11" s="1"/>
  <c r="V363" i="11" s="1"/>
  <c r="V364" i="11" s="1"/>
  <c r="V365" i="11" s="1"/>
  <c r="V366" i="11" s="1"/>
  <c r="V367" i="11" s="1"/>
  <c r="V368" i="11" s="1"/>
  <c r="V369" i="11" s="1"/>
  <c r="V370" i="11" s="1"/>
  <c r="V371" i="11" s="1"/>
  <c r="V372" i="11" s="1"/>
  <c r="V373" i="11" s="1"/>
  <c r="V374" i="11" s="1"/>
  <c r="V375" i="11" s="1"/>
  <c r="V376" i="11" s="1"/>
  <c r="V377" i="11" s="1"/>
  <c r="V378" i="11" s="1"/>
  <c r="V379" i="11" s="1"/>
  <c r="V380" i="11" s="1"/>
  <c r="V381" i="11" s="1"/>
  <c r="V382" i="11" s="1"/>
  <c r="V383" i="11" s="1"/>
  <c r="V384" i="11" s="1"/>
  <c r="V385" i="11" s="1"/>
  <c r="V386" i="11" s="1"/>
  <c r="V387" i="11" s="1"/>
  <c r="V388" i="11" s="1"/>
  <c r="V389" i="11" s="1"/>
  <c r="V390" i="11" s="1"/>
  <c r="V391" i="11" s="1"/>
  <c r="V392" i="11" s="1"/>
  <c r="V393" i="11" s="1"/>
  <c r="V394" i="11" s="1"/>
  <c r="V395" i="11" s="1"/>
  <c r="V396" i="11" s="1"/>
  <c r="V397" i="11" s="1"/>
  <c r="V398" i="11" s="1"/>
  <c r="V399" i="11" s="1"/>
  <c r="V400" i="11" s="1"/>
  <c r="V401" i="11" s="1"/>
  <c r="V402" i="11" s="1"/>
  <c r="V403" i="11" s="1"/>
  <c r="V404" i="11" s="1"/>
  <c r="V405" i="11" s="1"/>
  <c r="V406" i="11" s="1"/>
  <c r="V407" i="11" s="1"/>
  <c r="V408" i="11" s="1"/>
  <c r="V409" i="11" s="1"/>
  <c r="V410" i="11" s="1"/>
  <c r="V411" i="11" s="1"/>
  <c r="V412" i="11" s="1"/>
  <c r="V413" i="11" s="1"/>
  <c r="V414" i="11" s="1"/>
  <c r="V415" i="11" s="1"/>
  <c r="V416" i="11" s="1"/>
  <c r="V417" i="11" s="1"/>
  <c r="V418" i="11" s="1"/>
  <c r="V419" i="11" s="1"/>
  <c r="V420" i="11" s="1"/>
  <c r="V421" i="11" s="1"/>
  <c r="V422" i="11" s="1"/>
  <c r="V423" i="11" s="1"/>
  <c r="V424" i="11" s="1"/>
  <c r="V425" i="11" s="1"/>
  <c r="V426" i="11" s="1"/>
  <c r="V427" i="11" s="1"/>
  <c r="V428" i="11" s="1"/>
  <c r="V429" i="11" s="1"/>
  <c r="V430" i="11" s="1"/>
  <c r="V431" i="11" s="1"/>
  <c r="V432" i="11" s="1"/>
  <c r="V433" i="11" s="1"/>
  <c r="V434" i="11" s="1"/>
  <c r="V435" i="11" s="1"/>
  <c r="V436" i="11" s="1"/>
  <c r="V437" i="11" s="1"/>
  <c r="V438" i="11" s="1"/>
  <c r="V439" i="11" s="1"/>
  <c r="V440" i="11" s="1"/>
  <c r="V441" i="11" s="1"/>
  <c r="V442" i="11" s="1"/>
  <c r="V443" i="11" s="1"/>
  <c r="V444" i="11" s="1"/>
  <c r="V445" i="11" s="1"/>
  <c r="V446" i="11" s="1"/>
  <c r="V447" i="11" s="1"/>
  <c r="V448" i="11" s="1"/>
  <c r="V449" i="11" s="1"/>
  <c r="V450" i="11" s="1"/>
  <c r="V451" i="11" s="1"/>
  <c r="V452" i="11" s="1"/>
  <c r="V453" i="11" s="1"/>
  <c r="V454" i="11" s="1"/>
  <c r="V455" i="11" s="1"/>
  <c r="V456" i="11" s="1"/>
  <c r="V457" i="11" s="1"/>
  <c r="V458" i="11" s="1"/>
  <c r="V459" i="11" s="1"/>
  <c r="V460" i="11" s="1"/>
  <c r="V461" i="11" s="1"/>
  <c r="V462" i="11" s="1"/>
  <c r="V463" i="11" s="1"/>
  <c r="V464" i="11" s="1"/>
  <c r="V465" i="11" s="1"/>
  <c r="V466" i="11" s="1"/>
  <c r="V467" i="11" s="1"/>
  <c r="V468" i="11" s="1"/>
  <c r="V469" i="11" s="1"/>
  <c r="V470" i="11" s="1"/>
  <c r="V471" i="11" s="1"/>
  <c r="V472" i="11" s="1"/>
  <c r="V473" i="11" s="1"/>
  <c r="V474" i="11" s="1"/>
  <c r="V475" i="11" s="1"/>
  <c r="V476" i="11" s="1"/>
  <c r="V477" i="11" s="1"/>
  <c r="V478" i="11" s="1"/>
  <c r="V479" i="11" s="1"/>
  <c r="V480" i="11" s="1"/>
  <c r="V481" i="11" s="1"/>
  <c r="V482" i="11" s="1"/>
  <c r="V483" i="11" s="1"/>
  <c r="V484" i="11" s="1"/>
  <c r="V485" i="11" s="1"/>
  <c r="V486" i="11" s="1"/>
  <c r="V487" i="11" s="1"/>
  <c r="V488" i="11" s="1"/>
  <c r="V489" i="11" s="1"/>
  <c r="V490" i="11" s="1"/>
  <c r="V491" i="11" s="1"/>
  <c r="V492" i="11" s="1"/>
  <c r="V493" i="11" s="1"/>
  <c r="V494" i="11" s="1"/>
  <c r="V495" i="11" s="1"/>
  <c r="V496" i="11" s="1"/>
  <c r="V497" i="11" s="1"/>
  <c r="V498" i="11" s="1"/>
  <c r="V499" i="11" s="1"/>
  <c r="V500" i="11" s="1"/>
  <c r="V501" i="11" s="1"/>
  <c r="V502" i="11" s="1"/>
  <c r="V503" i="11" s="1"/>
  <c r="V504" i="11" s="1"/>
  <c r="V505" i="11" s="1"/>
  <c r="V506" i="11" s="1"/>
  <c r="V507" i="11" s="1"/>
  <c r="V508" i="11" s="1"/>
  <c r="V509" i="11" s="1"/>
  <c r="V510" i="11" s="1"/>
  <c r="V511" i="11" s="1"/>
  <c r="V512" i="11" s="1"/>
  <c r="V513" i="11" s="1"/>
  <c r="V514" i="11" s="1"/>
  <c r="V515" i="11" s="1"/>
  <c r="V516" i="11" s="1"/>
  <c r="V517" i="11" s="1"/>
  <c r="V518" i="11" s="1"/>
  <c r="V519" i="11" s="1"/>
  <c r="V520" i="11" s="1"/>
  <c r="V521" i="11" s="1"/>
  <c r="V522" i="11" s="1"/>
  <c r="V523" i="11" s="1"/>
  <c r="V524" i="11" s="1"/>
  <c r="V525" i="11" s="1"/>
  <c r="V526" i="11" s="1"/>
  <c r="V527" i="11" s="1"/>
  <c r="V528" i="11" s="1"/>
  <c r="V529" i="11" s="1"/>
  <c r="V530" i="11" s="1"/>
  <c r="V531" i="11" s="1"/>
  <c r="V532" i="11" s="1"/>
  <c r="V533" i="11" s="1"/>
  <c r="V534" i="11" s="1"/>
  <c r="V535" i="11" s="1"/>
  <c r="V536" i="11" s="1"/>
  <c r="V537" i="11" s="1"/>
  <c r="V538" i="11" s="1"/>
  <c r="V539" i="11" s="1"/>
  <c r="V540" i="11" s="1"/>
  <c r="V541" i="11" s="1"/>
  <c r="V542" i="11" s="1"/>
  <c r="V543" i="11" s="1"/>
  <c r="V544" i="11" s="1"/>
  <c r="V545" i="11" s="1"/>
  <c r="V546" i="11" s="1"/>
  <c r="V547" i="11" s="1"/>
  <c r="V548" i="11" s="1"/>
  <c r="V549" i="11" s="1"/>
  <c r="V550" i="11" s="1"/>
  <c r="V551" i="11" s="1"/>
  <c r="V552" i="11" s="1"/>
  <c r="V553" i="11" s="1"/>
  <c r="V554" i="11" s="1"/>
  <c r="V555" i="11" s="1"/>
  <c r="V556" i="11" s="1"/>
  <c r="V557" i="11" s="1"/>
  <c r="V558" i="11" s="1"/>
  <c r="V559" i="11" s="1"/>
  <c r="V560" i="11" s="1"/>
  <c r="V561" i="11" s="1"/>
  <c r="V562" i="11" s="1"/>
  <c r="V563" i="11" s="1"/>
  <c r="V564" i="11" s="1"/>
  <c r="V565" i="11" s="1"/>
  <c r="V566" i="11" s="1"/>
  <c r="V567" i="11" s="1"/>
  <c r="V568" i="11" s="1"/>
  <c r="V569" i="11" s="1"/>
  <c r="V570" i="11" s="1"/>
  <c r="V571" i="11" s="1"/>
  <c r="V572" i="11" s="1"/>
  <c r="V573" i="11" s="1"/>
  <c r="V574" i="11" s="1"/>
  <c r="V575" i="11" s="1"/>
  <c r="V576" i="11" s="1"/>
  <c r="V577" i="11" s="1"/>
  <c r="V578" i="11" s="1"/>
  <c r="V579" i="11" s="1"/>
  <c r="V580" i="11" s="1"/>
  <c r="V581" i="11" s="1"/>
  <c r="V582" i="11" s="1"/>
  <c r="V583" i="11" s="1"/>
  <c r="V584" i="11" s="1"/>
  <c r="V585" i="11" s="1"/>
  <c r="V586" i="11" s="1"/>
  <c r="V587" i="11" s="1"/>
  <c r="V588" i="11" s="1"/>
  <c r="AM146" i="11"/>
  <c r="AL146" i="11"/>
  <c r="AM145" i="11"/>
  <c r="AL145" i="11"/>
  <c r="AM144" i="11"/>
  <c r="AL144" i="11"/>
  <c r="AM143" i="11"/>
  <c r="AL143" i="11"/>
  <c r="AM142" i="11"/>
  <c r="AL142" i="11"/>
  <c r="AM141" i="11"/>
  <c r="AL141" i="11"/>
  <c r="AM140" i="11"/>
  <c r="AL140" i="11"/>
  <c r="AM139" i="11"/>
  <c r="AL139" i="11"/>
  <c r="AM138" i="11"/>
  <c r="AL138" i="11"/>
  <c r="AM137" i="11"/>
  <c r="AL137" i="11"/>
  <c r="AM136" i="11"/>
  <c r="AL136" i="11"/>
  <c r="AM135" i="11"/>
  <c r="AL135" i="11"/>
  <c r="AM134" i="11"/>
  <c r="AL134" i="11"/>
  <c r="AM133" i="11"/>
  <c r="AL133" i="11"/>
  <c r="AM132" i="11"/>
  <c r="AL132" i="11"/>
  <c r="AM131" i="11"/>
  <c r="AL131" i="11"/>
  <c r="AM130" i="11"/>
  <c r="AL130" i="11"/>
  <c r="AM129" i="11"/>
  <c r="AL129" i="11"/>
  <c r="AM128" i="11"/>
  <c r="AL128" i="11"/>
  <c r="AM127" i="11"/>
  <c r="AL127" i="11"/>
  <c r="AM126" i="11"/>
  <c r="AL126" i="11"/>
  <c r="AM125" i="11"/>
  <c r="AL125" i="11"/>
  <c r="AM124" i="11"/>
  <c r="AL124" i="11"/>
  <c r="AM123" i="11"/>
  <c r="AL123" i="11"/>
  <c r="AM122" i="11"/>
  <c r="AL122" i="11"/>
  <c r="AM121" i="11"/>
  <c r="AL121" i="11"/>
  <c r="AM120" i="11"/>
  <c r="AL120" i="11"/>
  <c r="AM119" i="11"/>
  <c r="AL119" i="11"/>
  <c r="AM118" i="11"/>
  <c r="AL118" i="11"/>
  <c r="AM117" i="11"/>
  <c r="AL117" i="11"/>
  <c r="AM116" i="11"/>
  <c r="AL116" i="11"/>
  <c r="AM115" i="11"/>
  <c r="AL115" i="11"/>
  <c r="AM114" i="11"/>
  <c r="AL114" i="11"/>
  <c r="AM113" i="11"/>
  <c r="AL113" i="11"/>
  <c r="AM112" i="11"/>
  <c r="AL112" i="11"/>
  <c r="AM111" i="11"/>
  <c r="AL111" i="11"/>
  <c r="AM110" i="11"/>
  <c r="AL110" i="11"/>
  <c r="AM109" i="11"/>
  <c r="AL109" i="11"/>
  <c r="AM108" i="11"/>
  <c r="AL108" i="11"/>
  <c r="AM107" i="11"/>
  <c r="AL107" i="11"/>
  <c r="AM106" i="11"/>
  <c r="AL106" i="11"/>
  <c r="AM105" i="11"/>
  <c r="AL105" i="11"/>
  <c r="AM104" i="11"/>
  <c r="AL104" i="11"/>
  <c r="AM103" i="11"/>
  <c r="AL103" i="11"/>
  <c r="AM102" i="11"/>
  <c r="AL102" i="11"/>
  <c r="AM101" i="11"/>
  <c r="AL101" i="11"/>
  <c r="AM100" i="11"/>
  <c r="AL100" i="11"/>
  <c r="AM99" i="11"/>
  <c r="AL99" i="11"/>
  <c r="AM98" i="11"/>
  <c r="AL98" i="11"/>
  <c r="AM97" i="11"/>
  <c r="AL97" i="11"/>
  <c r="AM96" i="11"/>
  <c r="AL96" i="11"/>
  <c r="AM95" i="11"/>
  <c r="AL95" i="11"/>
  <c r="AM94" i="11"/>
  <c r="AL94" i="11"/>
  <c r="AM93" i="11"/>
  <c r="AL93" i="11"/>
  <c r="AM92" i="11"/>
  <c r="AL92" i="11"/>
  <c r="AM91" i="11"/>
  <c r="AL91" i="11"/>
  <c r="AM90" i="11"/>
  <c r="AL90" i="11"/>
  <c r="AM89" i="11"/>
  <c r="AL89" i="11"/>
  <c r="AM88" i="11"/>
  <c r="AL88" i="11"/>
  <c r="AM87" i="11"/>
  <c r="AL87" i="11"/>
  <c r="AM86" i="11"/>
  <c r="AL86" i="11"/>
  <c r="AM85" i="11"/>
  <c r="AL85" i="11"/>
  <c r="AM84" i="11"/>
  <c r="AL84" i="11"/>
  <c r="AM83" i="11"/>
  <c r="AL83" i="11"/>
  <c r="AM82" i="11"/>
  <c r="AL82" i="11"/>
  <c r="AM81" i="11"/>
  <c r="AL81" i="11"/>
  <c r="AM80" i="11"/>
  <c r="AL80" i="11"/>
  <c r="AM79" i="11"/>
  <c r="AL79" i="11"/>
  <c r="AM78" i="11"/>
  <c r="AL78" i="11"/>
  <c r="AM77" i="11"/>
  <c r="AL77" i="11"/>
  <c r="AM76" i="11"/>
  <c r="AL76" i="11"/>
  <c r="AM75" i="11"/>
  <c r="AL75" i="11"/>
  <c r="AM74" i="11"/>
  <c r="AL74" i="11"/>
  <c r="AM73" i="11"/>
  <c r="AL73" i="11"/>
  <c r="AM72" i="11"/>
  <c r="AL72" i="11"/>
  <c r="AM71" i="11"/>
  <c r="AL71" i="11"/>
  <c r="AM70" i="11"/>
  <c r="AL70" i="11"/>
  <c r="AM69" i="11"/>
  <c r="AL69" i="11"/>
  <c r="AM68" i="11"/>
  <c r="AL68" i="11"/>
  <c r="AM67" i="11"/>
  <c r="AL67" i="11"/>
  <c r="AM66" i="11"/>
  <c r="AL66" i="11"/>
  <c r="AM65" i="11"/>
  <c r="AL65" i="11"/>
  <c r="AM64" i="11"/>
  <c r="AL64" i="11"/>
  <c r="AM63" i="11"/>
  <c r="AL63" i="11"/>
  <c r="AM62" i="11"/>
  <c r="AL62" i="11"/>
  <c r="AM61" i="11"/>
  <c r="AL61" i="11"/>
  <c r="AM60" i="11"/>
  <c r="AL60" i="11"/>
  <c r="AM59" i="11"/>
  <c r="AL59" i="11"/>
  <c r="AM58" i="11"/>
  <c r="AL58" i="11"/>
  <c r="AM57" i="11"/>
  <c r="AL57" i="11"/>
  <c r="AM56" i="11"/>
  <c r="AL56" i="11"/>
  <c r="AM55" i="11"/>
  <c r="AL55" i="11"/>
  <c r="AM54" i="11"/>
  <c r="AL54" i="11"/>
  <c r="AM53" i="11"/>
  <c r="AL53" i="11"/>
  <c r="AM52" i="11"/>
  <c r="AL52" i="11"/>
  <c r="AM51" i="11"/>
  <c r="AL51" i="11"/>
  <c r="AM50" i="11"/>
  <c r="AL50" i="11"/>
  <c r="AM49" i="11"/>
  <c r="AL49" i="11"/>
  <c r="AM48" i="11"/>
  <c r="AL48" i="11"/>
  <c r="AM47" i="11"/>
  <c r="AL47" i="11"/>
  <c r="AM46" i="11"/>
  <c r="AL46" i="11"/>
  <c r="AM45" i="11"/>
  <c r="AL45" i="11"/>
  <c r="AM44" i="11"/>
  <c r="AL44" i="11"/>
  <c r="AM43" i="11"/>
  <c r="AL43" i="11"/>
  <c r="AM42" i="11"/>
  <c r="AL42" i="11"/>
  <c r="AM41" i="11"/>
  <c r="AL41" i="11"/>
  <c r="AM40" i="11"/>
  <c r="AL40" i="11"/>
  <c r="AM39" i="11"/>
  <c r="AL39" i="11"/>
  <c r="AM38" i="11"/>
  <c r="AL38" i="11"/>
  <c r="AM37" i="11"/>
  <c r="AL37" i="11"/>
  <c r="AM36" i="11"/>
  <c r="AL36" i="11"/>
  <c r="AM35" i="11"/>
  <c r="AL35" i="11"/>
  <c r="AM34" i="11"/>
  <c r="AL34" i="11"/>
  <c r="AM33" i="11"/>
  <c r="AL33" i="11"/>
  <c r="AM32" i="11"/>
  <c r="AL32" i="11"/>
  <c r="AM31" i="11"/>
  <c r="AL31" i="11"/>
  <c r="AM30" i="11"/>
  <c r="AL30" i="11"/>
  <c r="AM29" i="11"/>
  <c r="AL29" i="11"/>
  <c r="AM28" i="11"/>
  <c r="AL28" i="11"/>
  <c r="AM27" i="11"/>
  <c r="AL27" i="11"/>
  <c r="AM26" i="11"/>
  <c r="AL26" i="11"/>
  <c r="AM25" i="11"/>
  <c r="AL25" i="11"/>
  <c r="AM24" i="11"/>
  <c r="AL24" i="11"/>
  <c r="AM23" i="11"/>
  <c r="AL23" i="11"/>
  <c r="AM22" i="11"/>
  <c r="AL22" i="11"/>
  <c r="AM21" i="11"/>
  <c r="AL21" i="11"/>
  <c r="AM20" i="11"/>
  <c r="AL20" i="11"/>
  <c r="AM19" i="11"/>
  <c r="AL19" i="11"/>
  <c r="AM18" i="11"/>
  <c r="AL18" i="11"/>
  <c r="AM17" i="11"/>
  <c r="AL17" i="11"/>
  <c r="AM16" i="11"/>
  <c r="AL16" i="11"/>
  <c r="AM15" i="11"/>
  <c r="AL15" i="11"/>
  <c r="AM14" i="11"/>
  <c r="AL14" i="11"/>
  <c r="AM13" i="11"/>
  <c r="AL13" i="11"/>
  <c r="AM12" i="11"/>
  <c r="AL12" i="11"/>
  <c r="AM11" i="11"/>
  <c r="AL11" i="11"/>
  <c r="AM10" i="11"/>
  <c r="AL10" i="11"/>
  <c r="AM9" i="11"/>
  <c r="AL9" i="11"/>
  <c r="AM8" i="11"/>
  <c r="AL8" i="11"/>
  <c r="AM7" i="11"/>
  <c r="AL7" i="11"/>
  <c r="AM6" i="11"/>
  <c r="AL6" i="11"/>
  <c r="AM5" i="11"/>
  <c r="AL5" i="11"/>
  <c r="AM4" i="11"/>
  <c r="AL4" i="11"/>
  <c r="AM3" i="11"/>
  <c r="AL3" i="11"/>
  <c r="AM2" i="11"/>
  <c r="AL2" i="11"/>
  <c r="BQ33" i="11"/>
  <c r="BQ32" i="11"/>
  <c r="BT21" i="11"/>
  <c r="BS21" i="11"/>
  <c r="BR21" i="11"/>
  <c r="BT20" i="11"/>
  <c r="BS20" i="11"/>
  <c r="BR20" i="11"/>
  <c r="BV15" i="11"/>
  <c r="BU15" i="11"/>
  <c r="BS15" i="11"/>
  <c r="BR15" i="11"/>
  <c r="BQ15" i="11"/>
  <c r="BV14" i="11"/>
  <c r="BU14" i="11"/>
  <c r="BS14" i="11"/>
  <c r="BR14" i="11"/>
  <c r="BQ14" i="11"/>
  <c r="BW10" i="11"/>
  <c r="BT10" i="11"/>
  <c r="BW9" i="11"/>
  <c r="BT9" i="11"/>
  <c r="BW14" i="11"/>
  <c r="BM3" i="11" l="1"/>
  <c r="BM4" i="11" s="1"/>
  <c r="BM5" i="11" s="1"/>
  <c r="BM6" i="11" s="1"/>
  <c r="BM7" i="11" s="1"/>
  <c r="BM8" i="11" s="1"/>
  <c r="BM9" i="11" s="1"/>
  <c r="BM10" i="11" s="1"/>
  <c r="BM11" i="11" s="1"/>
  <c r="BM12" i="11" s="1"/>
  <c r="BM13" i="11" s="1"/>
  <c r="BM14" i="11" s="1"/>
  <c r="BM15" i="11" s="1"/>
  <c r="BM16" i="11" s="1"/>
  <c r="BM17" i="11" s="1"/>
  <c r="BM18" i="11" s="1"/>
  <c r="BM19" i="11" s="1"/>
  <c r="BM20" i="11" s="1"/>
  <c r="BM21" i="11" s="1"/>
  <c r="BM22" i="11" s="1"/>
  <c r="BM23" i="11" s="1"/>
  <c r="BM24" i="11" s="1"/>
  <c r="BM25" i="11" s="1"/>
  <c r="BM26" i="11" s="1"/>
  <c r="BM27" i="11" s="1"/>
  <c r="BM28" i="11" s="1"/>
  <c r="BM29" i="11" s="1"/>
  <c r="BM30" i="11" s="1"/>
  <c r="BM31" i="11" s="1"/>
  <c r="BM32" i="11" s="1"/>
  <c r="BM33" i="11" s="1"/>
  <c r="BM34" i="11" s="1"/>
  <c r="BM35" i="11" s="1"/>
  <c r="BM36" i="11" s="1"/>
  <c r="BM37" i="11" s="1"/>
  <c r="BM38" i="11" s="1"/>
  <c r="BM39" i="11" s="1"/>
  <c r="BM40" i="11" s="1"/>
  <c r="BM41" i="11" s="1"/>
  <c r="BM42" i="11" s="1"/>
  <c r="BM43" i="11" s="1"/>
  <c r="BM44" i="11" s="1"/>
  <c r="BM45" i="11" s="1"/>
  <c r="BM46" i="11" s="1"/>
  <c r="BM47" i="11" s="1"/>
  <c r="BM48" i="11" s="1"/>
  <c r="BM49" i="11" s="1"/>
  <c r="BM50" i="11" s="1"/>
  <c r="BM51" i="11" s="1"/>
  <c r="BM52" i="11" s="1"/>
  <c r="BM53" i="11" s="1"/>
  <c r="BM54" i="11" s="1"/>
  <c r="BM55" i="11" s="1"/>
  <c r="BM56" i="11" s="1"/>
  <c r="BM57" i="11" s="1"/>
  <c r="BM58" i="11" s="1"/>
  <c r="BM59" i="11" s="1"/>
  <c r="BM60" i="11" s="1"/>
  <c r="BM61" i="11" s="1"/>
  <c r="BM62" i="11" s="1"/>
  <c r="BM63" i="11" s="1"/>
  <c r="BM64" i="11" s="1"/>
  <c r="BM65" i="11" s="1"/>
  <c r="BM66" i="11" s="1"/>
  <c r="BM67" i="11" s="1"/>
  <c r="BM68" i="11" s="1"/>
  <c r="BM69" i="11" s="1"/>
  <c r="BM70" i="11" s="1"/>
  <c r="BM71" i="11" s="1"/>
  <c r="BM72" i="11" s="1"/>
  <c r="BM73" i="11" s="1"/>
  <c r="BM74" i="11" s="1"/>
  <c r="BM75" i="11" s="1"/>
  <c r="BM76" i="11" s="1"/>
  <c r="BM77" i="11" s="1"/>
  <c r="BM78" i="11" s="1"/>
  <c r="BM79" i="11" s="1"/>
  <c r="BM80" i="11" s="1"/>
  <c r="BM81" i="11" s="1"/>
  <c r="BM82" i="11" s="1"/>
  <c r="BM83" i="11" s="1"/>
  <c r="BM84" i="11" s="1"/>
  <c r="BM85" i="11" s="1"/>
  <c r="BM86" i="11" s="1"/>
  <c r="BM87" i="11" s="1"/>
  <c r="BM88" i="11" s="1"/>
  <c r="BM89" i="11" s="1"/>
  <c r="BM90" i="11" s="1"/>
  <c r="BM91" i="11" s="1"/>
  <c r="BM92" i="11" s="1"/>
  <c r="BM93" i="11" s="1"/>
  <c r="BM94" i="11" s="1"/>
  <c r="BM95" i="11" s="1"/>
  <c r="BM96" i="11" s="1"/>
  <c r="BM97" i="11" s="1"/>
  <c r="BM98" i="11" s="1"/>
  <c r="BM99" i="11" s="1"/>
  <c r="BM100" i="11" s="1"/>
  <c r="BM101" i="11" s="1"/>
  <c r="BM102" i="11" s="1"/>
  <c r="BM103" i="11" s="1"/>
  <c r="BM104" i="11" s="1"/>
  <c r="BM105" i="11" s="1"/>
  <c r="BM106" i="11" s="1"/>
  <c r="BM107" i="11" s="1"/>
  <c r="BM108" i="11" s="1"/>
  <c r="BM109" i="11" s="1"/>
  <c r="BM110" i="11" s="1"/>
  <c r="BM111" i="11" s="1"/>
  <c r="BM112" i="11" s="1"/>
  <c r="BM113" i="11" s="1"/>
  <c r="BM114" i="11" s="1"/>
  <c r="BM115" i="11" s="1"/>
  <c r="BM116" i="11" s="1"/>
  <c r="BM117" i="11" s="1"/>
  <c r="BM118" i="11" s="1"/>
  <c r="BM119" i="11" s="1"/>
  <c r="BM120" i="11" s="1"/>
  <c r="BM121" i="11" s="1"/>
  <c r="BM122" i="11" s="1"/>
  <c r="BM123" i="11" s="1"/>
  <c r="BM124" i="11" s="1"/>
  <c r="BM125" i="11" s="1"/>
  <c r="BM126" i="11" s="1"/>
  <c r="BM127" i="11" s="1"/>
  <c r="BM128" i="11" s="1"/>
  <c r="BM129" i="11" s="1"/>
  <c r="BM130" i="11" s="1"/>
  <c r="BM131" i="11" s="1"/>
  <c r="BM132" i="11" s="1"/>
  <c r="BM133" i="11" s="1"/>
  <c r="BM134" i="11" s="1"/>
  <c r="BM135" i="11" s="1"/>
  <c r="BM136" i="11" s="1"/>
  <c r="BM137" i="11" s="1"/>
  <c r="BM138" i="11" s="1"/>
  <c r="BM139" i="11" s="1"/>
  <c r="BM140" i="11" s="1"/>
  <c r="BM141" i="11" s="1"/>
  <c r="BM142" i="11" s="1"/>
  <c r="BM143" i="11" s="1"/>
  <c r="BM144" i="11" s="1"/>
  <c r="BM145" i="11" s="1"/>
  <c r="BM146" i="11" s="1"/>
  <c r="BM147" i="11" s="1"/>
  <c r="BM148" i="11" s="1"/>
  <c r="BM149" i="11" s="1"/>
  <c r="BM150" i="11" s="1"/>
  <c r="BM151" i="11" s="1"/>
  <c r="BM152" i="11" s="1"/>
  <c r="BM153" i="11" s="1"/>
  <c r="BM154" i="11" s="1"/>
  <c r="BM155" i="11" s="1"/>
  <c r="BM156" i="11" s="1"/>
  <c r="BM157" i="11" s="1"/>
  <c r="BM158" i="11" s="1"/>
  <c r="BM159" i="11" s="1"/>
  <c r="BM160" i="11" s="1"/>
  <c r="BM161" i="11" s="1"/>
  <c r="BM162" i="11" s="1"/>
  <c r="BM163" i="11" s="1"/>
  <c r="BM164" i="11" s="1"/>
  <c r="BM165" i="11" s="1"/>
  <c r="BM166" i="11" s="1"/>
  <c r="BM167" i="11" s="1"/>
  <c r="BM168" i="11" s="1"/>
  <c r="BM169" i="11" s="1"/>
  <c r="BM170" i="11" s="1"/>
  <c r="BM171" i="11" s="1"/>
  <c r="BM172" i="11" s="1"/>
  <c r="BM173" i="11" s="1"/>
  <c r="BM174" i="11" s="1"/>
  <c r="BM175" i="11" s="1"/>
  <c r="BM176" i="11" s="1"/>
  <c r="BM177" i="11" s="1"/>
  <c r="BM178" i="11" s="1"/>
  <c r="BM179" i="11" s="1"/>
  <c r="BM180" i="11" s="1"/>
  <c r="BM181" i="11" s="1"/>
  <c r="BM182" i="11" s="1"/>
  <c r="BM183" i="11" s="1"/>
  <c r="BM184" i="11" s="1"/>
  <c r="BM185" i="11" s="1"/>
  <c r="BM186" i="11" s="1"/>
  <c r="BM187" i="11" s="1"/>
  <c r="BM188" i="11" s="1"/>
  <c r="BM189" i="11" s="1"/>
  <c r="BM190" i="11" s="1"/>
  <c r="BM191" i="11" s="1"/>
  <c r="BM192" i="11" s="1"/>
  <c r="BM193" i="11" s="1"/>
  <c r="BM194" i="11" s="1"/>
  <c r="BM195" i="11" s="1"/>
  <c r="BM196" i="11" s="1"/>
  <c r="BM197" i="11" s="1"/>
  <c r="BM198" i="11" s="1"/>
  <c r="BM199" i="11" s="1"/>
  <c r="BM200" i="11" s="1"/>
  <c r="BM201" i="11" s="1"/>
  <c r="BM202" i="11" s="1"/>
  <c r="BM203" i="11" s="1"/>
  <c r="BM204" i="11" s="1"/>
  <c r="BM205" i="11" s="1"/>
  <c r="BM206" i="11" s="1"/>
  <c r="BM207" i="11" s="1"/>
  <c r="BM208" i="11" s="1"/>
  <c r="BM209" i="11" s="1"/>
  <c r="BM210" i="11" s="1"/>
  <c r="BM211" i="11" s="1"/>
  <c r="BM212" i="11" s="1"/>
  <c r="BM213" i="11" s="1"/>
  <c r="BM214" i="11" s="1"/>
  <c r="BM215" i="11" s="1"/>
  <c r="BM216" i="11" s="1"/>
  <c r="BM217" i="11" s="1"/>
  <c r="BM218" i="11" s="1"/>
  <c r="BM219" i="11" s="1"/>
  <c r="BM220" i="11" s="1"/>
  <c r="BM221" i="11" s="1"/>
  <c r="BM222" i="11" s="1"/>
  <c r="BM223" i="11" s="1"/>
  <c r="BM224" i="11" s="1"/>
  <c r="BM225" i="11" s="1"/>
  <c r="BM226" i="11" s="1"/>
  <c r="BM227" i="11" s="1"/>
  <c r="BM228" i="11" s="1"/>
  <c r="BM229" i="11" s="1"/>
  <c r="BM230" i="11" s="1"/>
  <c r="BM231" i="11" s="1"/>
  <c r="BM232" i="11" s="1"/>
  <c r="BM233" i="11" s="1"/>
  <c r="BM234" i="11" s="1"/>
  <c r="BM235" i="11" s="1"/>
  <c r="BM236" i="11" s="1"/>
  <c r="BM237" i="11" s="1"/>
  <c r="BM238" i="11" s="1"/>
  <c r="BM239" i="11" s="1"/>
  <c r="BM240" i="11" s="1"/>
  <c r="BM241" i="11" s="1"/>
  <c r="BM242" i="11" s="1"/>
  <c r="BM243" i="11" s="1"/>
  <c r="BM244" i="11" s="1"/>
  <c r="BM245" i="11" s="1"/>
  <c r="BM246" i="11" s="1"/>
  <c r="BM247" i="11" s="1"/>
  <c r="BM248" i="11" s="1"/>
  <c r="BM249" i="11" s="1"/>
  <c r="BM250" i="11" s="1"/>
  <c r="BM251" i="11" s="1"/>
  <c r="BM252" i="11" s="1"/>
  <c r="BM253" i="11" s="1"/>
  <c r="BM254" i="11" s="1"/>
  <c r="BM255" i="11" s="1"/>
  <c r="BM256" i="11" s="1"/>
  <c r="BM257" i="11" s="1"/>
  <c r="BM258" i="11" s="1"/>
  <c r="BM259" i="11" s="1"/>
  <c r="BM260" i="11" s="1"/>
  <c r="BM261" i="11" s="1"/>
  <c r="BM262" i="11" s="1"/>
  <c r="BM263" i="11" s="1"/>
  <c r="BM264" i="11" s="1"/>
  <c r="BM265" i="11" s="1"/>
  <c r="BM266" i="11" s="1"/>
  <c r="BM267" i="11" s="1"/>
  <c r="BM268" i="11" s="1"/>
  <c r="BM269" i="11" s="1"/>
  <c r="BM270" i="11" s="1"/>
  <c r="BM271" i="11" s="1"/>
  <c r="BM272" i="11" s="1"/>
  <c r="BM273" i="11" s="1"/>
  <c r="BM274" i="11" s="1"/>
  <c r="BM275" i="11" s="1"/>
  <c r="BM276" i="11" s="1"/>
  <c r="BM277" i="11" s="1"/>
  <c r="BM278" i="11" s="1"/>
  <c r="BM279" i="11" s="1"/>
  <c r="BM280" i="11" s="1"/>
  <c r="BM281" i="11" s="1"/>
  <c r="BM282" i="11" s="1"/>
  <c r="BM283" i="11" s="1"/>
  <c r="BM284" i="11" s="1"/>
  <c r="BM285" i="11" s="1"/>
  <c r="BM286" i="11" s="1"/>
  <c r="BM287" i="11" s="1"/>
  <c r="BM288" i="11" s="1"/>
  <c r="BM289" i="11" s="1"/>
  <c r="BM290" i="11" s="1"/>
  <c r="BM291" i="11" s="1"/>
  <c r="BM292" i="11" s="1"/>
  <c r="BM293" i="11" s="1"/>
  <c r="BM294" i="11" s="1"/>
  <c r="BM295" i="11" s="1"/>
  <c r="BM296" i="11" s="1"/>
  <c r="BM297" i="11" s="1"/>
  <c r="BM298" i="11" s="1"/>
  <c r="BM299" i="11" s="1"/>
  <c r="BM300" i="11" s="1"/>
  <c r="BM301" i="11" s="1"/>
  <c r="BM302" i="11" s="1"/>
  <c r="BM303" i="11" s="1"/>
  <c r="BM304" i="11" s="1"/>
  <c r="BM305" i="11" s="1"/>
  <c r="BM306" i="11" s="1"/>
  <c r="BM307" i="11" s="1"/>
  <c r="BM308" i="11" s="1"/>
  <c r="BM309" i="11" s="1"/>
  <c r="BM310" i="11" s="1"/>
  <c r="BM311" i="11" s="1"/>
  <c r="BM312" i="11" s="1"/>
  <c r="BM313" i="11" s="1"/>
  <c r="BM314" i="11" s="1"/>
  <c r="BM315" i="11" s="1"/>
  <c r="BM316" i="11" s="1"/>
  <c r="BM317" i="11" s="1"/>
  <c r="BM318" i="11" s="1"/>
  <c r="BM319" i="11" s="1"/>
  <c r="BM320" i="11" s="1"/>
  <c r="BM321" i="11" s="1"/>
  <c r="BM322" i="11" s="1"/>
  <c r="BM323" i="11" s="1"/>
  <c r="BM324" i="11" s="1"/>
  <c r="BM325" i="11" s="1"/>
  <c r="BM326" i="11" s="1"/>
  <c r="BM327" i="11" s="1"/>
  <c r="BM328" i="11" s="1"/>
  <c r="BM329" i="11" s="1"/>
  <c r="BM330" i="11" s="1"/>
  <c r="BM331" i="11" s="1"/>
  <c r="BM332" i="11" s="1"/>
  <c r="BM333" i="11" s="1"/>
  <c r="BM334" i="11" s="1"/>
  <c r="BM335" i="11" s="1"/>
  <c r="BM336" i="11" s="1"/>
  <c r="BM337" i="11" s="1"/>
  <c r="BM338" i="11" s="1"/>
  <c r="BM339" i="11" s="1"/>
  <c r="BM340" i="11" s="1"/>
  <c r="BM341" i="11" s="1"/>
  <c r="BM342" i="11" s="1"/>
  <c r="BM343" i="11" s="1"/>
  <c r="BM344" i="11" s="1"/>
  <c r="BM345" i="11" s="1"/>
  <c r="BM346" i="11" s="1"/>
  <c r="BM347" i="11" s="1"/>
  <c r="BM348" i="11" s="1"/>
  <c r="BM349" i="11" s="1"/>
  <c r="BM350" i="11" s="1"/>
  <c r="BM351" i="11" s="1"/>
  <c r="BM352" i="11" s="1"/>
  <c r="BM353" i="11" s="1"/>
  <c r="BM354" i="11" s="1"/>
  <c r="BM355" i="11" s="1"/>
  <c r="BM356" i="11" s="1"/>
  <c r="BM357" i="11" s="1"/>
  <c r="BM358" i="11" s="1"/>
  <c r="BM359" i="11" s="1"/>
  <c r="BM360" i="11" s="1"/>
  <c r="BM361" i="11" s="1"/>
  <c r="BM362" i="11" s="1"/>
  <c r="BM363" i="11" s="1"/>
  <c r="BM364" i="11" s="1"/>
  <c r="BM365" i="11" s="1"/>
  <c r="BM366" i="11" s="1"/>
  <c r="BM367" i="11" s="1"/>
  <c r="BM368" i="11" s="1"/>
  <c r="BM369" i="11" s="1"/>
  <c r="BM370" i="11" s="1"/>
  <c r="BM371" i="11" s="1"/>
  <c r="BM372" i="11" s="1"/>
  <c r="BM373" i="11" s="1"/>
  <c r="BM374" i="11" s="1"/>
  <c r="BM375" i="11" s="1"/>
  <c r="BM376" i="11" s="1"/>
  <c r="BM377" i="11" s="1"/>
  <c r="BM378" i="11" s="1"/>
  <c r="BM379" i="11" s="1"/>
  <c r="BM380" i="11" s="1"/>
  <c r="BM381" i="11" s="1"/>
  <c r="BM382" i="11" s="1"/>
  <c r="BM383" i="11" s="1"/>
  <c r="BM384" i="11" s="1"/>
  <c r="BM385" i="11" s="1"/>
  <c r="BM386" i="11" s="1"/>
  <c r="BM387" i="11" s="1"/>
  <c r="BM388" i="11" s="1"/>
  <c r="BM389" i="11" s="1"/>
  <c r="BM390" i="11" s="1"/>
  <c r="BM391" i="11" s="1"/>
  <c r="BM392" i="11" s="1"/>
  <c r="BM393" i="11" s="1"/>
  <c r="BM394" i="11" s="1"/>
  <c r="BM395" i="11" s="1"/>
  <c r="BM396" i="11" s="1"/>
  <c r="BM397" i="11" s="1"/>
  <c r="BM398" i="11" s="1"/>
  <c r="BM399" i="11" s="1"/>
  <c r="BM400" i="11" s="1"/>
  <c r="BM401" i="11" s="1"/>
  <c r="BM402" i="11" s="1"/>
  <c r="BM403" i="11" s="1"/>
  <c r="BM404" i="11" s="1"/>
  <c r="BM405" i="11" s="1"/>
  <c r="BM406" i="11" s="1"/>
  <c r="BM407" i="11" s="1"/>
  <c r="BM408" i="11" s="1"/>
  <c r="BM409" i="11" s="1"/>
  <c r="BM410" i="11" s="1"/>
  <c r="BM411" i="11" s="1"/>
  <c r="BM412" i="11" s="1"/>
  <c r="BM413" i="11" s="1"/>
  <c r="BM414" i="11" s="1"/>
  <c r="BM415" i="11" s="1"/>
  <c r="BM416" i="11" s="1"/>
  <c r="BM417" i="11" s="1"/>
  <c r="BM418" i="11" s="1"/>
  <c r="BM419" i="11" s="1"/>
  <c r="BM420" i="11" s="1"/>
  <c r="BM421" i="11" s="1"/>
  <c r="BM422" i="11" s="1"/>
  <c r="BM423" i="11" s="1"/>
  <c r="BM424" i="11" s="1"/>
  <c r="BM425" i="11" s="1"/>
  <c r="BM426" i="11" s="1"/>
  <c r="BM427" i="11" s="1"/>
  <c r="BM428" i="11" s="1"/>
  <c r="BM429" i="11" s="1"/>
  <c r="BM430" i="11" s="1"/>
  <c r="BM431" i="11" s="1"/>
  <c r="BM432" i="11" s="1"/>
  <c r="BM433" i="11" s="1"/>
  <c r="BM434" i="11" s="1"/>
  <c r="BM435" i="11" s="1"/>
  <c r="BM436" i="11" s="1"/>
  <c r="BM437" i="11" s="1"/>
  <c r="BM438" i="11" s="1"/>
  <c r="BM439" i="11" s="1"/>
  <c r="BM440" i="11" s="1"/>
  <c r="BM441" i="11" s="1"/>
  <c r="BM442" i="11" s="1"/>
  <c r="BM443" i="11" s="1"/>
  <c r="BM444" i="11" s="1"/>
  <c r="BM445" i="11" s="1"/>
  <c r="BM446" i="11" s="1"/>
  <c r="BM447" i="11" s="1"/>
  <c r="BM448" i="11" s="1"/>
  <c r="BM449" i="11" s="1"/>
  <c r="BM450" i="11" s="1"/>
  <c r="BM451" i="11" s="1"/>
  <c r="BM452" i="11" s="1"/>
  <c r="BM453" i="11" s="1"/>
  <c r="BM454" i="11" s="1"/>
  <c r="BM455" i="11" s="1"/>
  <c r="BM456" i="11" s="1"/>
  <c r="BM457" i="11" s="1"/>
  <c r="BM458" i="11" s="1"/>
  <c r="BM459" i="11" s="1"/>
  <c r="BM460" i="11" s="1"/>
  <c r="BM461" i="11" s="1"/>
  <c r="BM462" i="11" s="1"/>
  <c r="BM463" i="11" s="1"/>
  <c r="BM464" i="11" s="1"/>
  <c r="BM465" i="11" s="1"/>
  <c r="BM466" i="11" s="1"/>
  <c r="BM467" i="11" s="1"/>
  <c r="BM468" i="11" s="1"/>
  <c r="BM469" i="11" s="1"/>
  <c r="BM470" i="11" s="1"/>
  <c r="BM471" i="11" s="1"/>
  <c r="BM472" i="11" s="1"/>
  <c r="BM473" i="11" s="1"/>
  <c r="BM474" i="11" s="1"/>
  <c r="BM475" i="11" s="1"/>
  <c r="BM476" i="11" s="1"/>
  <c r="BM477" i="11" s="1"/>
  <c r="BM478" i="11" s="1"/>
  <c r="BM479" i="11" s="1"/>
  <c r="BM480" i="11" s="1"/>
  <c r="BM481" i="11" s="1"/>
  <c r="BM482" i="11" s="1"/>
  <c r="BM483" i="11" s="1"/>
  <c r="BM484" i="11" s="1"/>
  <c r="BM485" i="11" s="1"/>
  <c r="BM486" i="11" s="1"/>
  <c r="BM487" i="11" s="1"/>
  <c r="BM488" i="11" s="1"/>
  <c r="BM489" i="11" s="1"/>
  <c r="BM490" i="11" s="1"/>
  <c r="BM491" i="11" s="1"/>
  <c r="BM492" i="11" s="1"/>
  <c r="BM493" i="11" s="1"/>
  <c r="BM494" i="11" s="1"/>
  <c r="BM495" i="11" s="1"/>
  <c r="BM496" i="11" s="1"/>
  <c r="BM497" i="11" s="1"/>
  <c r="BM498" i="11" s="1"/>
  <c r="BM499" i="11" s="1"/>
  <c r="BM500" i="11" s="1"/>
  <c r="BM501" i="11" s="1"/>
  <c r="BM502" i="11" s="1"/>
  <c r="BM503" i="11" s="1"/>
  <c r="BM504" i="11" s="1"/>
  <c r="BM505" i="11" s="1"/>
  <c r="BM506" i="11" s="1"/>
  <c r="BM507" i="11" s="1"/>
  <c r="BM508" i="11" s="1"/>
  <c r="BM509" i="11" s="1"/>
  <c r="BM510" i="11" s="1"/>
  <c r="BM511" i="11" s="1"/>
  <c r="BM512" i="11" s="1"/>
  <c r="BM513" i="11" s="1"/>
  <c r="BM514" i="11" s="1"/>
  <c r="BM515" i="11" s="1"/>
  <c r="BM516" i="11" s="1"/>
  <c r="BM517" i="11" s="1"/>
  <c r="BM518" i="11" s="1"/>
  <c r="BM519" i="11" s="1"/>
  <c r="BM520" i="11" s="1"/>
  <c r="BM521" i="11" s="1"/>
  <c r="BM522" i="11" s="1"/>
  <c r="BM523" i="11" s="1"/>
  <c r="BM524" i="11" s="1"/>
  <c r="BM525" i="11" s="1"/>
  <c r="BM526" i="11" s="1"/>
  <c r="BM527" i="11" s="1"/>
  <c r="BM528" i="11" s="1"/>
  <c r="BM529" i="11" s="1"/>
  <c r="BM530" i="11" s="1"/>
  <c r="BM531" i="11" s="1"/>
  <c r="BM532" i="11" s="1"/>
  <c r="BM533" i="11" s="1"/>
  <c r="BM534" i="11" s="1"/>
  <c r="BM535" i="11" s="1"/>
  <c r="BM536" i="11" s="1"/>
  <c r="BM537" i="11" s="1"/>
  <c r="BM538" i="11" s="1"/>
  <c r="BM539" i="11" s="1"/>
  <c r="BM540" i="11" s="1"/>
  <c r="BM541" i="11" s="1"/>
  <c r="BM542" i="11" s="1"/>
  <c r="BM543" i="11" s="1"/>
  <c r="BM544" i="11" s="1"/>
  <c r="BM545" i="11" s="1"/>
  <c r="BM546" i="11" s="1"/>
  <c r="BM547" i="11" s="1"/>
  <c r="BM548" i="11" s="1"/>
  <c r="BM549" i="11" s="1"/>
  <c r="BM550" i="11" s="1"/>
  <c r="BM551" i="11" s="1"/>
  <c r="BM552" i="11" s="1"/>
  <c r="BM553" i="11" s="1"/>
  <c r="BM554" i="11" s="1"/>
  <c r="BM555" i="11" s="1"/>
  <c r="BM556" i="11" s="1"/>
  <c r="BM557" i="11" s="1"/>
  <c r="BM558" i="11" s="1"/>
  <c r="BM559" i="11" s="1"/>
  <c r="BM560" i="11" s="1"/>
  <c r="BM561" i="11" s="1"/>
  <c r="BM562" i="11" s="1"/>
  <c r="BM563" i="11" s="1"/>
  <c r="BM564" i="11" s="1"/>
  <c r="BM565" i="11" s="1"/>
  <c r="BM566" i="11" s="1"/>
  <c r="BM567" i="11" s="1"/>
  <c r="BM568" i="11" s="1"/>
  <c r="BM569" i="11" s="1"/>
  <c r="BM570" i="11" s="1"/>
  <c r="BM571" i="11" s="1"/>
  <c r="BM572" i="11" s="1"/>
  <c r="BM573" i="11" s="1"/>
  <c r="BM574" i="11" s="1"/>
  <c r="BM575" i="11" s="1"/>
  <c r="BM576" i="11" s="1"/>
  <c r="BM577" i="11" s="1"/>
  <c r="BM578" i="11" s="1"/>
  <c r="BM579" i="11" s="1"/>
  <c r="BM580" i="11" s="1"/>
  <c r="BM581" i="11" s="1"/>
  <c r="BM582" i="11" s="1"/>
  <c r="BM583" i="11" s="1"/>
  <c r="BM584" i="11" s="1"/>
  <c r="BM585" i="11" s="1"/>
  <c r="BM586" i="11" s="1"/>
  <c r="BM587" i="11" s="1"/>
  <c r="BM588" i="11" s="1"/>
  <c r="BI3" i="11"/>
  <c r="BI4" i="11" s="1"/>
  <c r="BI5" i="11" s="1"/>
  <c r="BI6" i="11" s="1"/>
  <c r="BI7" i="11" s="1"/>
  <c r="BI8" i="11" s="1"/>
  <c r="BI9" i="11" s="1"/>
  <c r="BI10" i="11" s="1"/>
  <c r="BI11" i="11" s="1"/>
  <c r="BI12" i="11" s="1"/>
  <c r="BI13" i="11" s="1"/>
  <c r="BI14" i="11" s="1"/>
  <c r="BI15" i="11" s="1"/>
  <c r="BI16" i="11" s="1"/>
  <c r="BI17" i="11" s="1"/>
  <c r="BI18" i="11" s="1"/>
  <c r="BI19" i="11" s="1"/>
  <c r="BI20" i="11" s="1"/>
  <c r="BI21" i="11" s="1"/>
  <c r="BI22" i="11" s="1"/>
  <c r="BI23" i="11" s="1"/>
  <c r="BI24" i="11" s="1"/>
  <c r="BI25" i="11" s="1"/>
  <c r="BI26" i="11" s="1"/>
  <c r="BI27" i="11" s="1"/>
  <c r="BI28" i="11" s="1"/>
  <c r="BI29" i="11" s="1"/>
  <c r="BI30" i="11" s="1"/>
  <c r="BI31" i="11" s="1"/>
  <c r="BI32" i="11" s="1"/>
  <c r="BI33" i="11" s="1"/>
  <c r="BI34" i="11" s="1"/>
  <c r="BI35" i="11" s="1"/>
  <c r="BI36" i="11" s="1"/>
  <c r="BI37" i="11" s="1"/>
  <c r="BI38" i="11" s="1"/>
  <c r="BI39" i="11" s="1"/>
  <c r="BI40" i="11" s="1"/>
  <c r="BI41" i="11" s="1"/>
  <c r="BI42" i="11" s="1"/>
  <c r="BI43" i="11" s="1"/>
  <c r="BI44" i="11" s="1"/>
  <c r="BI45" i="11" s="1"/>
  <c r="BI46" i="11" s="1"/>
  <c r="BI47" i="11" s="1"/>
  <c r="BI48" i="11" s="1"/>
  <c r="BI49" i="11" s="1"/>
  <c r="BI50" i="11" s="1"/>
  <c r="BI51" i="11" s="1"/>
  <c r="BI52" i="11" s="1"/>
  <c r="BI53" i="11" s="1"/>
  <c r="BI54" i="11" s="1"/>
  <c r="BI55" i="11" s="1"/>
  <c r="BI56" i="11" s="1"/>
  <c r="BI57" i="11" s="1"/>
  <c r="BI58" i="11" s="1"/>
  <c r="BI59" i="11" s="1"/>
  <c r="BI60" i="11" s="1"/>
  <c r="BI61" i="11" s="1"/>
  <c r="BI62" i="11" s="1"/>
  <c r="BI63" i="11" s="1"/>
  <c r="BI64" i="11" s="1"/>
  <c r="BI65" i="11" s="1"/>
  <c r="BI66" i="11" s="1"/>
  <c r="BI67" i="11" s="1"/>
  <c r="BI68" i="11" s="1"/>
  <c r="BI69" i="11" s="1"/>
  <c r="BI70" i="11" s="1"/>
  <c r="BI71" i="11" s="1"/>
  <c r="BI72" i="11" s="1"/>
  <c r="BI73" i="11" s="1"/>
  <c r="BI74" i="11" s="1"/>
  <c r="BI75" i="11" s="1"/>
  <c r="BI76" i="11" s="1"/>
  <c r="BI77" i="11" s="1"/>
  <c r="BI78" i="11" s="1"/>
  <c r="BI79" i="11" s="1"/>
  <c r="BI80" i="11" s="1"/>
  <c r="BI81" i="11" s="1"/>
  <c r="BI82" i="11" s="1"/>
  <c r="BI83" i="11" s="1"/>
  <c r="BI84" i="11" s="1"/>
  <c r="BI85" i="11" s="1"/>
  <c r="BI86" i="11" s="1"/>
  <c r="BI87" i="11" s="1"/>
  <c r="BI88" i="11" s="1"/>
  <c r="BI89" i="11" s="1"/>
  <c r="BI90" i="11" s="1"/>
  <c r="BI91" i="11" s="1"/>
  <c r="BI92" i="11" s="1"/>
  <c r="BI93" i="11" s="1"/>
  <c r="BI94" i="11" s="1"/>
  <c r="BI95" i="11" s="1"/>
  <c r="BI96" i="11" s="1"/>
  <c r="BI97" i="11" s="1"/>
  <c r="BI98" i="11" s="1"/>
  <c r="BI99" i="11" s="1"/>
  <c r="BI100" i="11" s="1"/>
  <c r="BI101" i="11" s="1"/>
  <c r="BI102" i="11" s="1"/>
  <c r="BI103" i="11" s="1"/>
  <c r="BI104" i="11" s="1"/>
  <c r="BI105" i="11" s="1"/>
  <c r="BI106" i="11" s="1"/>
  <c r="BI107" i="11" s="1"/>
  <c r="BI108" i="11" s="1"/>
  <c r="BI109" i="11" s="1"/>
  <c r="BI110" i="11" s="1"/>
  <c r="BI111" i="11" s="1"/>
  <c r="BI112" i="11" s="1"/>
  <c r="BI113" i="11" s="1"/>
  <c r="BI114" i="11" s="1"/>
  <c r="BI115" i="11" s="1"/>
  <c r="BI116" i="11" s="1"/>
  <c r="BI117" i="11" s="1"/>
  <c r="BI118" i="11" s="1"/>
  <c r="BI119" i="11" s="1"/>
  <c r="BI120" i="11" s="1"/>
  <c r="BI121" i="11" s="1"/>
  <c r="BI122" i="11" s="1"/>
  <c r="BI123" i="11" s="1"/>
  <c r="BI124" i="11" s="1"/>
  <c r="BI125" i="11" s="1"/>
  <c r="BI126" i="11" s="1"/>
  <c r="BI127" i="11" s="1"/>
  <c r="BI128" i="11" s="1"/>
  <c r="BI129" i="11" s="1"/>
  <c r="BI130" i="11" s="1"/>
  <c r="BI131" i="11" s="1"/>
  <c r="BI132" i="11" s="1"/>
  <c r="BI133" i="11" s="1"/>
  <c r="BI134" i="11" s="1"/>
  <c r="BI135" i="11" s="1"/>
  <c r="BI136" i="11" s="1"/>
  <c r="BI137" i="11" s="1"/>
  <c r="BI138" i="11" s="1"/>
  <c r="BI139" i="11" s="1"/>
  <c r="BI140" i="11" s="1"/>
  <c r="BI141" i="11" s="1"/>
  <c r="BI142" i="11" s="1"/>
  <c r="BI143" i="11" s="1"/>
  <c r="BI144" i="11" s="1"/>
  <c r="BI145" i="11" s="1"/>
  <c r="BI146" i="11" s="1"/>
  <c r="BI147" i="11" s="1"/>
  <c r="BI148" i="11" s="1"/>
  <c r="BI149" i="11" s="1"/>
  <c r="BI150" i="11" s="1"/>
  <c r="BI151" i="11" s="1"/>
  <c r="BI152" i="11" s="1"/>
  <c r="BI153" i="11" s="1"/>
  <c r="BI154" i="11" s="1"/>
  <c r="BI155" i="11" s="1"/>
  <c r="BI156" i="11" s="1"/>
  <c r="BI157" i="11" s="1"/>
  <c r="BI158" i="11" s="1"/>
  <c r="BI159" i="11" s="1"/>
  <c r="BI160" i="11" s="1"/>
  <c r="BI161" i="11" s="1"/>
  <c r="BI162" i="11" s="1"/>
  <c r="BI163" i="11" s="1"/>
  <c r="BI164" i="11" s="1"/>
  <c r="BI165" i="11" s="1"/>
  <c r="BI166" i="11" s="1"/>
  <c r="BI167" i="11" s="1"/>
  <c r="BI168" i="11" s="1"/>
  <c r="BI169" i="11" s="1"/>
  <c r="BI170" i="11" s="1"/>
  <c r="BI171" i="11" s="1"/>
  <c r="BI172" i="11" s="1"/>
  <c r="BI173" i="11" s="1"/>
  <c r="BI174" i="11" s="1"/>
  <c r="BI175" i="11" s="1"/>
  <c r="BI176" i="11" s="1"/>
  <c r="BI177" i="11" s="1"/>
  <c r="BI178" i="11" s="1"/>
  <c r="BI179" i="11" s="1"/>
  <c r="BI180" i="11" s="1"/>
  <c r="BI181" i="11" s="1"/>
  <c r="BI182" i="11" s="1"/>
  <c r="BI183" i="11" s="1"/>
  <c r="BI184" i="11" s="1"/>
  <c r="BI185" i="11" s="1"/>
  <c r="BI186" i="11" s="1"/>
  <c r="BI187" i="11" s="1"/>
  <c r="BI188" i="11" s="1"/>
  <c r="BI189" i="11" s="1"/>
  <c r="BI190" i="11" s="1"/>
  <c r="BI191" i="11" s="1"/>
  <c r="BI192" i="11" s="1"/>
  <c r="BI193" i="11" s="1"/>
  <c r="BI194" i="11" s="1"/>
  <c r="BI195" i="11" s="1"/>
  <c r="BI196" i="11" s="1"/>
  <c r="BI197" i="11" s="1"/>
  <c r="BI198" i="11" s="1"/>
  <c r="BI199" i="11" s="1"/>
  <c r="BI200" i="11" s="1"/>
  <c r="BI201" i="11" s="1"/>
  <c r="BI202" i="11" s="1"/>
  <c r="BI203" i="11" s="1"/>
  <c r="BI204" i="11" s="1"/>
  <c r="BI205" i="11" s="1"/>
  <c r="BI206" i="11" s="1"/>
  <c r="BI207" i="11" s="1"/>
  <c r="BI208" i="11" s="1"/>
  <c r="BI209" i="11" s="1"/>
  <c r="BI210" i="11" s="1"/>
  <c r="BI211" i="11" s="1"/>
  <c r="BI212" i="11" s="1"/>
  <c r="BI213" i="11" s="1"/>
  <c r="BI214" i="11" s="1"/>
  <c r="BI215" i="11" s="1"/>
  <c r="BI216" i="11" s="1"/>
  <c r="BI217" i="11" s="1"/>
  <c r="BI218" i="11" s="1"/>
  <c r="BI219" i="11" s="1"/>
  <c r="BI220" i="11" s="1"/>
  <c r="BI221" i="11" s="1"/>
  <c r="BI222" i="11" s="1"/>
  <c r="BI223" i="11" s="1"/>
  <c r="BI224" i="11" s="1"/>
  <c r="BI225" i="11" s="1"/>
  <c r="BI226" i="11" s="1"/>
  <c r="BI227" i="11" s="1"/>
  <c r="BI228" i="11" s="1"/>
  <c r="BI229" i="11" s="1"/>
  <c r="BI230" i="11" s="1"/>
  <c r="BI231" i="11" s="1"/>
  <c r="BI232" i="11" s="1"/>
  <c r="BI233" i="11" s="1"/>
  <c r="BI234" i="11" s="1"/>
  <c r="BI235" i="11" s="1"/>
  <c r="BI236" i="11" s="1"/>
  <c r="BI237" i="11" s="1"/>
  <c r="BI238" i="11" s="1"/>
  <c r="BI239" i="11" s="1"/>
  <c r="BI240" i="11" s="1"/>
  <c r="BI241" i="11" s="1"/>
  <c r="BI242" i="11" s="1"/>
  <c r="BI243" i="11" s="1"/>
  <c r="BI244" i="11" s="1"/>
  <c r="BI245" i="11" s="1"/>
  <c r="BI246" i="11" s="1"/>
  <c r="BI247" i="11" s="1"/>
  <c r="BI248" i="11" s="1"/>
  <c r="BI249" i="11" s="1"/>
  <c r="BI250" i="11" s="1"/>
  <c r="BI251" i="11" s="1"/>
  <c r="BI252" i="11" s="1"/>
  <c r="BI253" i="11" s="1"/>
  <c r="BI254" i="11" s="1"/>
  <c r="BI255" i="11" s="1"/>
  <c r="BI256" i="11" s="1"/>
  <c r="BI257" i="11" s="1"/>
  <c r="BI258" i="11" s="1"/>
  <c r="BI259" i="11" s="1"/>
  <c r="BI260" i="11" s="1"/>
  <c r="BI261" i="11" s="1"/>
  <c r="BI262" i="11" s="1"/>
  <c r="BI263" i="11" s="1"/>
  <c r="BI264" i="11" s="1"/>
  <c r="BI265" i="11" s="1"/>
  <c r="BI266" i="11" s="1"/>
  <c r="BI267" i="11" s="1"/>
  <c r="BI268" i="11" s="1"/>
  <c r="BI269" i="11" s="1"/>
  <c r="BI270" i="11" s="1"/>
  <c r="BI271" i="11" s="1"/>
  <c r="BI272" i="11" s="1"/>
  <c r="BI273" i="11" s="1"/>
  <c r="BI274" i="11" s="1"/>
  <c r="BI275" i="11" s="1"/>
  <c r="BI276" i="11" s="1"/>
  <c r="BI277" i="11" s="1"/>
  <c r="BI278" i="11" s="1"/>
  <c r="BI279" i="11" s="1"/>
  <c r="BI280" i="11" s="1"/>
  <c r="BI281" i="11" s="1"/>
  <c r="BI282" i="11" s="1"/>
  <c r="BI283" i="11" s="1"/>
  <c r="BI284" i="11" s="1"/>
  <c r="BI285" i="11" s="1"/>
  <c r="BI286" i="11" s="1"/>
  <c r="BI287" i="11" s="1"/>
  <c r="BI288" i="11" s="1"/>
  <c r="BI289" i="11" s="1"/>
  <c r="BI290" i="11" s="1"/>
  <c r="BI291" i="11" s="1"/>
  <c r="BI292" i="11" s="1"/>
  <c r="BI293" i="11" s="1"/>
  <c r="BI294" i="11" s="1"/>
  <c r="BI295" i="11" s="1"/>
  <c r="BI296" i="11" s="1"/>
  <c r="BI297" i="11" s="1"/>
  <c r="BI298" i="11" s="1"/>
  <c r="BI299" i="11" s="1"/>
  <c r="BI300" i="11" s="1"/>
  <c r="BI301" i="11" s="1"/>
  <c r="BI302" i="11" s="1"/>
  <c r="BI303" i="11" s="1"/>
  <c r="BI304" i="11" s="1"/>
  <c r="BI305" i="11" s="1"/>
  <c r="BI306" i="11" s="1"/>
  <c r="BI307" i="11" s="1"/>
  <c r="BI308" i="11" s="1"/>
  <c r="BI309" i="11" s="1"/>
  <c r="BI310" i="11" s="1"/>
  <c r="BI311" i="11" s="1"/>
  <c r="BI312" i="11" s="1"/>
  <c r="BI313" i="11" s="1"/>
  <c r="BI314" i="11" s="1"/>
  <c r="BI315" i="11" s="1"/>
  <c r="BI316" i="11" s="1"/>
  <c r="BI317" i="11" s="1"/>
  <c r="BI318" i="11" s="1"/>
  <c r="BI319" i="11" s="1"/>
  <c r="BI320" i="11" s="1"/>
  <c r="BI321" i="11" s="1"/>
  <c r="BI322" i="11" s="1"/>
  <c r="BI323" i="11" s="1"/>
  <c r="BI324" i="11" s="1"/>
  <c r="BI325" i="11" s="1"/>
  <c r="BI326" i="11" s="1"/>
  <c r="BI327" i="11" s="1"/>
  <c r="BI328" i="11" s="1"/>
  <c r="BI329" i="11" s="1"/>
  <c r="BI330" i="11" s="1"/>
  <c r="BI331" i="11" s="1"/>
  <c r="BI332" i="11" s="1"/>
  <c r="BI333" i="11" s="1"/>
  <c r="BI334" i="11" s="1"/>
  <c r="BI335" i="11" s="1"/>
  <c r="BI336" i="11" s="1"/>
  <c r="BI337" i="11" s="1"/>
  <c r="BI338" i="11" s="1"/>
  <c r="BI339" i="11" s="1"/>
  <c r="BI340" i="11" s="1"/>
  <c r="BI341" i="11" s="1"/>
  <c r="BI342" i="11" s="1"/>
  <c r="BI343" i="11" s="1"/>
  <c r="BI344" i="11" s="1"/>
  <c r="BI345" i="11" s="1"/>
  <c r="BI346" i="11" s="1"/>
  <c r="BI347" i="11" s="1"/>
  <c r="BI348" i="11" s="1"/>
  <c r="BI349" i="11" s="1"/>
  <c r="BI350" i="11" s="1"/>
  <c r="BI351" i="11" s="1"/>
  <c r="BI352" i="11" s="1"/>
  <c r="BI353" i="11" s="1"/>
  <c r="BI354" i="11" s="1"/>
  <c r="BI355" i="11" s="1"/>
  <c r="BI356" i="11" s="1"/>
  <c r="BI357" i="11" s="1"/>
  <c r="BI358" i="11" s="1"/>
  <c r="BI359" i="11" s="1"/>
  <c r="BI360" i="11" s="1"/>
  <c r="BI361" i="11" s="1"/>
  <c r="BI362" i="11" s="1"/>
  <c r="BI363" i="11" s="1"/>
  <c r="BI364" i="11" s="1"/>
  <c r="BI365" i="11" s="1"/>
  <c r="BI366" i="11" s="1"/>
  <c r="BI367" i="11" s="1"/>
  <c r="BI368" i="11" s="1"/>
  <c r="BI369" i="11" s="1"/>
  <c r="BI370" i="11" s="1"/>
  <c r="BI371" i="11" s="1"/>
  <c r="BI372" i="11" s="1"/>
  <c r="BI373" i="11" s="1"/>
  <c r="BI374" i="11" s="1"/>
  <c r="BI375" i="11" s="1"/>
  <c r="BI376" i="11" s="1"/>
  <c r="BI377" i="11" s="1"/>
  <c r="BI378" i="11" s="1"/>
  <c r="BI379" i="11" s="1"/>
  <c r="BI380" i="11" s="1"/>
  <c r="BI381" i="11" s="1"/>
  <c r="BI382" i="11" s="1"/>
  <c r="BI383" i="11" s="1"/>
  <c r="BI384" i="11" s="1"/>
  <c r="BI385" i="11" s="1"/>
  <c r="BI386" i="11" s="1"/>
  <c r="BI387" i="11" s="1"/>
  <c r="BI388" i="11" s="1"/>
  <c r="BI389" i="11" s="1"/>
  <c r="BI390" i="11" s="1"/>
  <c r="BI391" i="11" s="1"/>
  <c r="BI392" i="11" s="1"/>
  <c r="BI393" i="11" s="1"/>
  <c r="BI394" i="11" s="1"/>
  <c r="BI395" i="11" s="1"/>
  <c r="BI396" i="11" s="1"/>
  <c r="BI397" i="11" s="1"/>
  <c r="BI398" i="11" s="1"/>
  <c r="BI399" i="11" s="1"/>
  <c r="BI400" i="11" s="1"/>
  <c r="BI401" i="11" s="1"/>
  <c r="BI402" i="11" s="1"/>
  <c r="BI403" i="11" s="1"/>
  <c r="BI404" i="11" s="1"/>
  <c r="BI405" i="11" s="1"/>
  <c r="BI406" i="11" s="1"/>
  <c r="BI407" i="11" s="1"/>
  <c r="BI408" i="11" s="1"/>
  <c r="BI409" i="11" s="1"/>
  <c r="BI410" i="11" s="1"/>
  <c r="BI411" i="11" s="1"/>
  <c r="BI412" i="11" s="1"/>
  <c r="BI413" i="11" s="1"/>
  <c r="BI414" i="11" s="1"/>
  <c r="BI415" i="11" s="1"/>
  <c r="BI416" i="11" s="1"/>
  <c r="BI417" i="11" s="1"/>
  <c r="BI418" i="11" s="1"/>
  <c r="BI419" i="11" s="1"/>
  <c r="BI420" i="11" s="1"/>
  <c r="BI421" i="11" s="1"/>
  <c r="BI422" i="11" s="1"/>
  <c r="BI423" i="11" s="1"/>
  <c r="BI424" i="11" s="1"/>
  <c r="BI425" i="11" s="1"/>
  <c r="BI426" i="11" s="1"/>
  <c r="BI427" i="11" s="1"/>
  <c r="BI428" i="11" s="1"/>
  <c r="BI429" i="11" s="1"/>
  <c r="BI430" i="11" s="1"/>
  <c r="BI431" i="11" s="1"/>
  <c r="BI432" i="11" s="1"/>
  <c r="BI433" i="11" s="1"/>
  <c r="BI434" i="11" s="1"/>
  <c r="BI435" i="11" s="1"/>
  <c r="BI436" i="11" s="1"/>
  <c r="BI437" i="11" s="1"/>
  <c r="BI438" i="11" s="1"/>
  <c r="BI439" i="11" s="1"/>
  <c r="BI440" i="11" s="1"/>
  <c r="BI441" i="11" s="1"/>
  <c r="BI442" i="11" s="1"/>
  <c r="BI443" i="11" s="1"/>
  <c r="BI444" i="11" s="1"/>
  <c r="BI445" i="11" s="1"/>
  <c r="BI446" i="11" s="1"/>
  <c r="BI447" i="11" s="1"/>
  <c r="BI448" i="11" s="1"/>
  <c r="BI449" i="11" s="1"/>
  <c r="BI450" i="11" s="1"/>
  <c r="BI451" i="11" s="1"/>
  <c r="BI452" i="11" s="1"/>
  <c r="BI453" i="11" s="1"/>
  <c r="BI454" i="11" s="1"/>
  <c r="BI455" i="11" s="1"/>
  <c r="BI456" i="11" s="1"/>
  <c r="BI457" i="11" s="1"/>
  <c r="BI458" i="11" s="1"/>
  <c r="BI459" i="11" s="1"/>
  <c r="BI460" i="11" s="1"/>
  <c r="BI461" i="11" s="1"/>
  <c r="BI462" i="11" s="1"/>
  <c r="BI463" i="11" s="1"/>
  <c r="BI464" i="11" s="1"/>
  <c r="BI465" i="11" s="1"/>
  <c r="BI466" i="11" s="1"/>
  <c r="BI467" i="11" s="1"/>
  <c r="BI468" i="11" s="1"/>
  <c r="BI469" i="11" s="1"/>
  <c r="BI470" i="11" s="1"/>
  <c r="BI471" i="11" s="1"/>
  <c r="BI472" i="11" s="1"/>
  <c r="BI473" i="11" s="1"/>
  <c r="BI474" i="11" s="1"/>
  <c r="BI475" i="11" s="1"/>
  <c r="BI476" i="11" s="1"/>
  <c r="BI477" i="11" s="1"/>
  <c r="BI478" i="11" s="1"/>
  <c r="BI479" i="11" s="1"/>
  <c r="BI480" i="11" s="1"/>
  <c r="BI481" i="11" s="1"/>
  <c r="BI482" i="11" s="1"/>
  <c r="BI483" i="11" s="1"/>
  <c r="BI484" i="11" s="1"/>
  <c r="BI485" i="11" s="1"/>
  <c r="BI486" i="11" s="1"/>
  <c r="BI487" i="11" s="1"/>
  <c r="BI488" i="11" s="1"/>
  <c r="BI489" i="11" s="1"/>
  <c r="BI490" i="11" s="1"/>
  <c r="BI491" i="11" s="1"/>
  <c r="BI492" i="11" s="1"/>
  <c r="BI493" i="11" s="1"/>
  <c r="BI494" i="11" s="1"/>
  <c r="BI495" i="11" s="1"/>
  <c r="BI496" i="11" s="1"/>
  <c r="BI497" i="11" s="1"/>
  <c r="BI498" i="11" s="1"/>
  <c r="BI499" i="11" s="1"/>
  <c r="BI500" i="11" s="1"/>
  <c r="BI501" i="11" s="1"/>
  <c r="BI502" i="11" s="1"/>
  <c r="BI503" i="11" s="1"/>
  <c r="BI504" i="11" s="1"/>
  <c r="BI505" i="11" s="1"/>
  <c r="BI506" i="11" s="1"/>
  <c r="BI507" i="11" s="1"/>
  <c r="BI508" i="11" s="1"/>
  <c r="BI509" i="11" s="1"/>
  <c r="BI510" i="11" s="1"/>
  <c r="BI511" i="11" s="1"/>
  <c r="BI512" i="11" s="1"/>
  <c r="BI513" i="11" s="1"/>
  <c r="BI514" i="11" s="1"/>
  <c r="BI515" i="11" s="1"/>
  <c r="BI516" i="11" s="1"/>
  <c r="BI517" i="11" s="1"/>
  <c r="BI518" i="11" s="1"/>
  <c r="BI519" i="11" s="1"/>
  <c r="BI520" i="11" s="1"/>
  <c r="BI521" i="11" s="1"/>
  <c r="BI522" i="11" s="1"/>
  <c r="BI523" i="11" s="1"/>
  <c r="BI524" i="11" s="1"/>
  <c r="BI525" i="11" s="1"/>
  <c r="BI526" i="11" s="1"/>
  <c r="BI527" i="11" s="1"/>
  <c r="BI528" i="11" s="1"/>
  <c r="BI529" i="11" s="1"/>
  <c r="BI530" i="11" s="1"/>
  <c r="BI531" i="11" s="1"/>
  <c r="BI532" i="11" s="1"/>
  <c r="BI533" i="11" s="1"/>
  <c r="BI534" i="11" s="1"/>
  <c r="BI535" i="11" s="1"/>
  <c r="BI536" i="11" s="1"/>
  <c r="BI537" i="11" s="1"/>
  <c r="BI538" i="11" s="1"/>
  <c r="BI539" i="11" s="1"/>
  <c r="BI540" i="11" s="1"/>
  <c r="BI541" i="11" s="1"/>
  <c r="BI542" i="11" s="1"/>
  <c r="BI543" i="11" s="1"/>
  <c r="BI544" i="11" s="1"/>
  <c r="BI545" i="11" s="1"/>
  <c r="BI546" i="11" s="1"/>
  <c r="BI547" i="11" s="1"/>
  <c r="BI548" i="11" s="1"/>
  <c r="BI549" i="11" s="1"/>
  <c r="BI550" i="11" s="1"/>
  <c r="BI551" i="11" s="1"/>
  <c r="BI552" i="11" s="1"/>
  <c r="BI553" i="11" s="1"/>
  <c r="BI554" i="11" s="1"/>
  <c r="BI555" i="11" s="1"/>
  <c r="BI556" i="11" s="1"/>
  <c r="BI557" i="11" s="1"/>
  <c r="BI558" i="11" s="1"/>
  <c r="BI559" i="11" s="1"/>
  <c r="BI560" i="11" s="1"/>
  <c r="BI561" i="11" s="1"/>
  <c r="BI562" i="11" s="1"/>
  <c r="BI563" i="11" s="1"/>
  <c r="BI564" i="11" s="1"/>
  <c r="BI565" i="11" s="1"/>
  <c r="BI566" i="11" s="1"/>
  <c r="BI567" i="11" s="1"/>
  <c r="BI568" i="11" s="1"/>
  <c r="BI569" i="11" s="1"/>
  <c r="BI570" i="11" s="1"/>
  <c r="BI571" i="11" s="1"/>
  <c r="BI572" i="11" s="1"/>
  <c r="BI573" i="11" s="1"/>
  <c r="BI574" i="11" s="1"/>
  <c r="BI575" i="11" s="1"/>
  <c r="BI576" i="11" s="1"/>
  <c r="BI577" i="11" s="1"/>
  <c r="BI578" i="11" s="1"/>
  <c r="BI579" i="11" s="1"/>
  <c r="BI580" i="11" s="1"/>
  <c r="BI581" i="11" s="1"/>
  <c r="BI582" i="11" s="1"/>
  <c r="BI583" i="11" s="1"/>
  <c r="BI584" i="11" s="1"/>
  <c r="BI585" i="11" s="1"/>
  <c r="BI586" i="11" s="1"/>
  <c r="BI587" i="11" s="1"/>
  <c r="BI588" i="11" s="1"/>
  <c r="BL3" i="11"/>
  <c r="BL4" i="11" s="1"/>
  <c r="BL5" i="11" s="1"/>
  <c r="BL6" i="11" s="1"/>
  <c r="BL7" i="11" s="1"/>
  <c r="BL8" i="11" s="1"/>
  <c r="BL9" i="11" s="1"/>
  <c r="BL10" i="11" s="1"/>
  <c r="BL11" i="11" s="1"/>
  <c r="BL12" i="11" s="1"/>
  <c r="BL13" i="11" s="1"/>
  <c r="BL14" i="11" s="1"/>
  <c r="BL15" i="11" s="1"/>
  <c r="BL16" i="11" s="1"/>
  <c r="BL17" i="11" s="1"/>
  <c r="BL18" i="11" s="1"/>
  <c r="BL19" i="11" s="1"/>
  <c r="BL20" i="11" s="1"/>
  <c r="BL21" i="11" s="1"/>
  <c r="BL22" i="11" s="1"/>
  <c r="BL23" i="11" s="1"/>
  <c r="BL24" i="11" s="1"/>
  <c r="BL25" i="11" s="1"/>
  <c r="BL26" i="11" s="1"/>
  <c r="BL27" i="11" s="1"/>
  <c r="BL28" i="11" s="1"/>
  <c r="BL29" i="11" s="1"/>
  <c r="BL30" i="11" s="1"/>
  <c r="BL31" i="11" s="1"/>
  <c r="BL32" i="11" s="1"/>
  <c r="BL33" i="11" s="1"/>
  <c r="BL34" i="11" s="1"/>
  <c r="BL35" i="11" s="1"/>
  <c r="BL36" i="11" s="1"/>
  <c r="BL37" i="11" s="1"/>
  <c r="BL38" i="11" s="1"/>
  <c r="BL39" i="11" s="1"/>
  <c r="BL40" i="11" s="1"/>
  <c r="BL41" i="11" s="1"/>
  <c r="BL42" i="11" s="1"/>
  <c r="BL43" i="11" s="1"/>
  <c r="BL44" i="11" s="1"/>
  <c r="BL45" i="11" s="1"/>
  <c r="BL46" i="11" s="1"/>
  <c r="BL47" i="11" s="1"/>
  <c r="BL48" i="11" s="1"/>
  <c r="BL49" i="11" s="1"/>
  <c r="BL50" i="11" s="1"/>
  <c r="BL51" i="11" s="1"/>
  <c r="BL52" i="11" s="1"/>
  <c r="BL53" i="11" s="1"/>
  <c r="BL54" i="11" s="1"/>
  <c r="BL55" i="11" s="1"/>
  <c r="BL56" i="11" s="1"/>
  <c r="BL57" i="11" s="1"/>
  <c r="BL58" i="11" s="1"/>
  <c r="BL59" i="11" s="1"/>
  <c r="BL60" i="11" s="1"/>
  <c r="BL61" i="11" s="1"/>
  <c r="BL62" i="11" s="1"/>
  <c r="BL63" i="11" s="1"/>
  <c r="BL64" i="11" s="1"/>
  <c r="BL65" i="11" s="1"/>
  <c r="BL66" i="11" s="1"/>
  <c r="BL67" i="11" s="1"/>
  <c r="BL68" i="11" s="1"/>
  <c r="BL69" i="11" s="1"/>
  <c r="BL70" i="11" s="1"/>
  <c r="BL71" i="11" s="1"/>
  <c r="BL72" i="11" s="1"/>
  <c r="BL73" i="11" s="1"/>
  <c r="BL74" i="11" s="1"/>
  <c r="BL75" i="11" s="1"/>
  <c r="BL76" i="11" s="1"/>
  <c r="BL77" i="11" s="1"/>
  <c r="BL78" i="11" s="1"/>
  <c r="BL79" i="11" s="1"/>
  <c r="BL80" i="11" s="1"/>
  <c r="BL81" i="11" s="1"/>
  <c r="BL82" i="11" s="1"/>
  <c r="BL83" i="11" s="1"/>
  <c r="BL84" i="11" s="1"/>
  <c r="BL85" i="11" s="1"/>
  <c r="BL86" i="11" s="1"/>
  <c r="BL87" i="11" s="1"/>
  <c r="BL88" i="11" s="1"/>
  <c r="BL89" i="11" s="1"/>
  <c r="BL90" i="11" s="1"/>
  <c r="BL91" i="11" s="1"/>
  <c r="BL92" i="11" s="1"/>
  <c r="BL93" i="11" s="1"/>
  <c r="BL94" i="11" s="1"/>
  <c r="BL95" i="11" s="1"/>
  <c r="BL96" i="11" s="1"/>
  <c r="BL97" i="11" s="1"/>
  <c r="BL98" i="11" s="1"/>
  <c r="BL99" i="11" s="1"/>
  <c r="BL100" i="11" s="1"/>
  <c r="BL101" i="11" s="1"/>
  <c r="BL102" i="11" s="1"/>
  <c r="BL103" i="11" s="1"/>
  <c r="BL104" i="11" s="1"/>
  <c r="BL105" i="11" s="1"/>
  <c r="BL106" i="11" s="1"/>
  <c r="BL107" i="11" s="1"/>
  <c r="BL108" i="11" s="1"/>
  <c r="BL109" i="11" s="1"/>
  <c r="BL110" i="11" s="1"/>
  <c r="BL111" i="11" s="1"/>
  <c r="BL112" i="11" s="1"/>
  <c r="BL113" i="11" s="1"/>
  <c r="BL114" i="11" s="1"/>
  <c r="BL115" i="11" s="1"/>
  <c r="BL116" i="11" s="1"/>
  <c r="BL117" i="11" s="1"/>
  <c r="BL118" i="11" s="1"/>
  <c r="BL119" i="11" s="1"/>
  <c r="BL120" i="11" s="1"/>
  <c r="BL121" i="11" s="1"/>
  <c r="BL122" i="11" s="1"/>
  <c r="BL123" i="11" s="1"/>
  <c r="BL124" i="11" s="1"/>
  <c r="BL125" i="11" s="1"/>
  <c r="BL126" i="11" s="1"/>
  <c r="BL127" i="11" s="1"/>
  <c r="BL128" i="11" s="1"/>
  <c r="BL129" i="11" s="1"/>
  <c r="BL130" i="11" s="1"/>
  <c r="BL131" i="11" s="1"/>
  <c r="BL132" i="11" s="1"/>
  <c r="BL133" i="11" s="1"/>
  <c r="BL134" i="11" s="1"/>
  <c r="BL135" i="11" s="1"/>
  <c r="BL136" i="11" s="1"/>
  <c r="BL137" i="11" s="1"/>
  <c r="BL138" i="11" s="1"/>
  <c r="BL139" i="11" s="1"/>
  <c r="BL140" i="11" s="1"/>
  <c r="BL141" i="11" s="1"/>
  <c r="BL142" i="11" s="1"/>
  <c r="BL143" i="11" s="1"/>
  <c r="BL144" i="11" s="1"/>
  <c r="BL145" i="11" s="1"/>
  <c r="BL146" i="11" s="1"/>
  <c r="BL147" i="11" s="1"/>
  <c r="BL148" i="11" s="1"/>
  <c r="BL149" i="11" s="1"/>
  <c r="BL150" i="11" s="1"/>
  <c r="BL151" i="11" s="1"/>
  <c r="BL152" i="11" s="1"/>
  <c r="BL153" i="11" s="1"/>
  <c r="BL154" i="11" s="1"/>
  <c r="BL155" i="11" s="1"/>
  <c r="BL156" i="11" s="1"/>
  <c r="BL157" i="11" s="1"/>
  <c r="BL158" i="11" s="1"/>
  <c r="BL159" i="11" s="1"/>
  <c r="BL160" i="11" s="1"/>
  <c r="BL161" i="11" s="1"/>
  <c r="BL162" i="11" s="1"/>
  <c r="BL163" i="11" s="1"/>
  <c r="BL164" i="11" s="1"/>
  <c r="BL165" i="11" s="1"/>
  <c r="BL166" i="11" s="1"/>
  <c r="BL167" i="11" s="1"/>
  <c r="BL168" i="11" s="1"/>
  <c r="BL169" i="11" s="1"/>
  <c r="BL170" i="11" s="1"/>
  <c r="BL171" i="11" s="1"/>
  <c r="BL172" i="11" s="1"/>
  <c r="BL173" i="11" s="1"/>
  <c r="BL174" i="11" s="1"/>
  <c r="BL175" i="11" s="1"/>
  <c r="BL176" i="11" s="1"/>
  <c r="BL177" i="11" s="1"/>
  <c r="BL178" i="11" s="1"/>
  <c r="BL179" i="11" s="1"/>
  <c r="BL180" i="11" s="1"/>
  <c r="BL181" i="11" s="1"/>
  <c r="BL182" i="11" s="1"/>
  <c r="BL183" i="11" s="1"/>
  <c r="BL184" i="11" s="1"/>
  <c r="BL185" i="11" s="1"/>
  <c r="BL186" i="11" s="1"/>
  <c r="BL187" i="11" s="1"/>
  <c r="BL188" i="11" s="1"/>
  <c r="BL189" i="11" s="1"/>
  <c r="BL190" i="11" s="1"/>
  <c r="BL191" i="11" s="1"/>
  <c r="BL192" i="11" s="1"/>
  <c r="BL193" i="11" s="1"/>
  <c r="BL194" i="11" s="1"/>
  <c r="BL195" i="11" s="1"/>
  <c r="BL196" i="11" s="1"/>
  <c r="BL197" i="11" s="1"/>
  <c r="BL198" i="11" s="1"/>
  <c r="BL199" i="11" s="1"/>
  <c r="BL200" i="11" s="1"/>
  <c r="BL201" i="11" s="1"/>
  <c r="BL202" i="11" s="1"/>
  <c r="BL203" i="11" s="1"/>
  <c r="BL204" i="11" s="1"/>
  <c r="BL205" i="11" s="1"/>
  <c r="BL206" i="11" s="1"/>
  <c r="BL207" i="11" s="1"/>
  <c r="BL208" i="11" s="1"/>
  <c r="BL209" i="11" s="1"/>
  <c r="BL210" i="11" s="1"/>
  <c r="BL211" i="11" s="1"/>
  <c r="BL212" i="11" s="1"/>
  <c r="BL213" i="11" s="1"/>
  <c r="BL214" i="11" s="1"/>
  <c r="BL215" i="11" s="1"/>
  <c r="BL216" i="11" s="1"/>
  <c r="BL217" i="11" s="1"/>
  <c r="BL218" i="11" s="1"/>
  <c r="BL219" i="11" s="1"/>
  <c r="BL220" i="11" s="1"/>
  <c r="BL221" i="11" s="1"/>
  <c r="BL222" i="11" s="1"/>
  <c r="BL223" i="11" s="1"/>
  <c r="BL224" i="11" s="1"/>
  <c r="BL225" i="11" s="1"/>
  <c r="BL226" i="11" s="1"/>
  <c r="BL227" i="11" s="1"/>
  <c r="BL228" i="11" s="1"/>
  <c r="BL229" i="11" s="1"/>
  <c r="BL230" i="11" s="1"/>
  <c r="BL231" i="11" s="1"/>
  <c r="BL232" i="11" s="1"/>
  <c r="BL233" i="11" s="1"/>
  <c r="BL234" i="11" s="1"/>
  <c r="BL235" i="11" s="1"/>
  <c r="BL236" i="11" s="1"/>
  <c r="BL237" i="11" s="1"/>
  <c r="BL238" i="11" s="1"/>
  <c r="BL239" i="11" s="1"/>
  <c r="BL240" i="11" s="1"/>
  <c r="BL241" i="11" s="1"/>
  <c r="BL242" i="11" s="1"/>
  <c r="BL243" i="11" s="1"/>
  <c r="BL244" i="11" s="1"/>
  <c r="BL245" i="11" s="1"/>
  <c r="BL246" i="11" s="1"/>
  <c r="BL247" i="11" s="1"/>
  <c r="BL248" i="11" s="1"/>
  <c r="BL249" i="11" s="1"/>
  <c r="BL250" i="11" s="1"/>
  <c r="BL251" i="11" s="1"/>
  <c r="BL252" i="11" s="1"/>
  <c r="BL253" i="11" s="1"/>
  <c r="BL254" i="11" s="1"/>
  <c r="BL255" i="11" s="1"/>
  <c r="BL256" i="11" s="1"/>
  <c r="BL257" i="11" s="1"/>
  <c r="BL258" i="11" s="1"/>
  <c r="BL259" i="11" s="1"/>
  <c r="BL260" i="11" s="1"/>
  <c r="BL261" i="11" s="1"/>
  <c r="BL262" i="11" s="1"/>
  <c r="BL263" i="11" s="1"/>
  <c r="BL264" i="11" s="1"/>
  <c r="BL265" i="11" s="1"/>
  <c r="BL266" i="11" s="1"/>
  <c r="BL267" i="11" s="1"/>
  <c r="BL268" i="11" s="1"/>
  <c r="BL269" i="11" s="1"/>
  <c r="BL270" i="11" s="1"/>
  <c r="BL271" i="11" s="1"/>
  <c r="BL272" i="11" s="1"/>
  <c r="BL273" i="11" s="1"/>
  <c r="BL274" i="11" s="1"/>
  <c r="BL275" i="11" s="1"/>
  <c r="BL276" i="11" s="1"/>
  <c r="BL277" i="11" s="1"/>
  <c r="BL278" i="11" s="1"/>
  <c r="BL279" i="11" s="1"/>
  <c r="BL280" i="11" s="1"/>
  <c r="BL281" i="11" s="1"/>
  <c r="BL282" i="11" s="1"/>
  <c r="BL283" i="11" s="1"/>
  <c r="BL284" i="11" s="1"/>
  <c r="BL285" i="11" s="1"/>
  <c r="BL286" i="11" s="1"/>
  <c r="BL287" i="11" s="1"/>
  <c r="BL288" i="11" s="1"/>
  <c r="BL289" i="11" s="1"/>
  <c r="BL290" i="11" s="1"/>
  <c r="BL291" i="11" s="1"/>
  <c r="BL292" i="11" s="1"/>
  <c r="BL293" i="11" s="1"/>
  <c r="BL294" i="11" s="1"/>
  <c r="BL295" i="11" s="1"/>
  <c r="BL296" i="11" s="1"/>
  <c r="BL297" i="11" s="1"/>
  <c r="BL298" i="11" s="1"/>
  <c r="BL299" i="11" s="1"/>
  <c r="BL300" i="11" s="1"/>
  <c r="BL301" i="11" s="1"/>
  <c r="BL302" i="11" s="1"/>
  <c r="BL303" i="11" s="1"/>
  <c r="BL304" i="11" s="1"/>
  <c r="BL305" i="11" s="1"/>
  <c r="BL306" i="11" s="1"/>
  <c r="BL307" i="11" s="1"/>
  <c r="BL308" i="11" s="1"/>
  <c r="BL309" i="11" s="1"/>
  <c r="BL310" i="11" s="1"/>
  <c r="BL311" i="11" s="1"/>
  <c r="BL312" i="11" s="1"/>
  <c r="BL313" i="11" s="1"/>
  <c r="BL314" i="11" s="1"/>
  <c r="BL315" i="11" s="1"/>
  <c r="BL316" i="11" s="1"/>
  <c r="BL317" i="11" s="1"/>
  <c r="BL318" i="11" s="1"/>
  <c r="BL319" i="11" s="1"/>
  <c r="BL320" i="11" s="1"/>
  <c r="BL321" i="11" s="1"/>
  <c r="BL322" i="11" s="1"/>
  <c r="BL323" i="11" s="1"/>
  <c r="BL324" i="11" s="1"/>
  <c r="BL325" i="11" s="1"/>
  <c r="BL326" i="11" s="1"/>
  <c r="BL327" i="11" s="1"/>
  <c r="BL328" i="11" s="1"/>
  <c r="BL329" i="11" s="1"/>
  <c r="BL330" i="11" s="1"/>
  <c r="BL331" i="11" s="1"/>
  <c r="BL332" i="11" s="1"/>
  <c r="BL333" i="11" s="1"/>
  <c r="BL334" i="11" s="1"/>
  <c r="BL335" i="11" s="1"/>
  <c r="BL336" i="11" s="1"/>
  <c r="BL337" i="11" s="1"/>
  <c r="BL338" i="11" s="1"/>
  <c r="BL339" i="11" s="1"/>
  <c r="BL340" i="11" s="1"/>
  <c r="BL341" i="11" s="1"/>
  <c r="BL342" i="11" s="1"/>
  <c r="BL343" i="11" s="1"/>
  <c r="BL344" i="11" s="1"/>
  <c r="BL345" i="11" s="1"/>
  <c r="BL346" i="11" s="1"/>
  <c r="BL347" i="11" s="1"/>
  <c r="BL348" i="11" s="1"/>
  <c r="BL349" i="11" s="1"/>
  <c r="BL350" i="11" s="1"/>
  <c r="BL351" i="11" s="1"/>
  <c r="BL352" i="11" s="1"/>
  <c r="BL353" i="11" s="1"/>
  <c r="BL354" i="11" s="1"/>
  <c r="BL355" i="11" s="1"/>
  <c r="BL356" i="11" s="1"/>
  <c r="BL357" i="11" s="1"/>
  <c r="BL358" i="11" s="1"/>
  <c r="BL359" i="11" s="1"/>
  <c r="BL360" i="11" s="1"/>
  <c r="BL361" i="11" s="1"/>
  <c r="BL362" i="11" s="1"/>
  <c r="BL363" i="11" s="1"/>
  <c r="BL364" i="11" s="1"/>
  <c r="BL365" i="11" s="1"/>
  <c r="BL366" i="11" s="1"/>
  <c r="BL367" i="11" s="1"/>
  <c r="BL368" i="11" s="1"/>
  <c r="BL369" i="11" s="1"/>
  <c r="BL370" i="11" s="1"/>
  <c r="BL371" i="11" s="1"/>
  <c r="BL372" i="11" s="1"/>
  <c r="BL373" i="11" s="1"/>
  <c r="BL374" i="11" s="1"/>
  <c r="BL375" i="11" s="1"/>
  <c r="BL376" i="11" s="1"/>
  <c r="BL377" i="11" s="1"/>
  <c r="BL378" i="11" s="1"/>
  <c r="BL379" i="11" s="1"/>
  <c r="BL380" i="11" s="1"/>
  <c r="BL381" i="11" s="1"/>
  <c r="BL382" i="11" s="1"/>
  <c r="BL383" i="11" s="1"/>
  <c r="BL384" i="11" s="1"/>
  <c r="BL385" i="11" s="1"/>
  <c r="BL386" i="11" s="1"/>
  <c r="BL387" i="11" s="1"/>
  <c r="BL388" i="11" s="1"/>
  <c r="BL389" i="11" s="1"/>
  <c r="BL390" i="11" s="1"/>
  <c r="BL391" i="11" s="1"/>
  <c r="BL392" i="11" s="1"/>
  <c r="BL393" i="11" s="1"/>
  <c r="BL394" i="11" s="1"/>
  <c r="BL395" i="11" s="1"/>
  <c r="BL396" i="11" s="1"/>
  <c r="BL397" i="11" s="1"/>
  <c r="BL398" i="11" s="1"/>
  <c r="BL399" i="11" s="1"/>
  <c r="BL400" i="11" s="1"/>
  <c r="BL401" i="11" s="1"/>
  <c r="BL402" i="11" s="1"/>
  <c r="BL403" i="11" s="1"/>
  <c r="BL404" i="11" s="1"/>
  <c r="BL405" i="11" s="1"/>
  <c r="BL406" i="11" s="1"/>
  <c r="BL407" i="11" s="1"/>
  <c r="BL408" i="11" s="1"/>
  <c r="BL409" i="11" s="1"/>
  <c r="BL410" i="11" s="1"/>
  <c r="BL411" i="11" s="1"/>
  <c r="BL412" i="11" s="1"/>
  <c r="BL413" i="11" s="1"/>
  <c r="BL414" i="11" s="1"/>
  <c r="BL415" i="11" s="1"/>
  <c r="BL416" i="11" s="1"/>
  <c r="BL417" i="11" s="1"/>
  <c r="BL418" i="11" s="1"/>
  <c r="BL419" i="11" s="1"/>
  <c r="BL420" i="11" s="1"/>
  <c r="BL421" i="11" s="1"/>
  <c r="BL422" i="11" s="1"/>
  <c r="BL423" i="11" s="1"/>
  <c r="BL424" i="11" s="1"/>
  <c r="BL425" i="11" s="1"/>
  <c r="BL426" i="11" s="1"/>
  <c r="BL427" i="11" s="1"/>
  <c r="BL428" i="11" s="1"/>
  <c r="BL429" i="11" s="1"/>
  <c r="BL430" i="11" s="1"/>
  <c r="BL431" i="11" s="1"/>
  <c r="BL432" i="11" s="1"/>
  <c r="BL433" i="11" s="1"/>
  <c r="BL434" i="11" s="1"/>
  <c r="BL435" i="11" s="1"/>
  <c r="BL436" i="11" s="1"/>
  <c r="BL437" i="11" s="1"/>
  <c r="BL438" i="11" s="1"/>
  <c r="BL439" i="11" s="1"/>
  <c r="BL440" i="11" s="1"/>
  <c r="BL441" i="11" s="1"/>
  <c r="BL442" i="11" s="1"/>
  <c r="BL443" i="11" s="1"/>
  <c r="BL444" i="11" s="1"/>
  <c r="BL445" i="11" s="1"/>
  <c r="BL446" i="11" s="1"/>
  <c r="BL447" i="11" s="1"/>
  <c r="BL448" i="11" s="1"/>
  <c r="BL449" i="11" s="1"/>
  <c r="BL450" i="11" s="1"/>
  <c r="BL451" i="11" s="1"/>
  <c r="BL452" i="11" s="1"/>
  <c r="BL453" i="11" s="1"/>
  <c r="BL454" i="11" s="1"/>
  <c r="BL455" i="11" s="1"/>
  <c r="BL456" i="11" s="1"/>
  <c r="BL457" i="11" s="1"/>
  <c r="BL458" i="11" s="1"/>
  <c r="BL459" i="11" s="1"/>
  <c r="BL460" i="11" s="1"/>
  <c r="BL461" i="11" s="1"/>
  <c r="BL462" i="11" s="1"/>
  <c r="BL463" i="11" s="1"/>
  <c r="BL464" i="11" s="1"/>
  <c r="BL465" i="11" s="1"/>
  <c r="BL466" i="11" s="1"/>
  <c r="BL467" i="11" s="1"/>
  <c r="BL468" i="11" s="1"/>
  <c r="BL469" i="11" s="1"/>
  <c r="BL470" i="11" s="1"/>
  <c r="BL471" i="11" s="1"/>
  <c r="BL472" i="11" s="1"/>
  <c r="BL473" i="11" s="1"/>
  <c r="BL474" i="11" s="1"/>
  <c r="BL475" i="11" s="1"/>
  <c r="BL476" i="11" s="1"/>
  <c r="BL477" i="11" s="1"/>
  <c r="BL478" i="11" s="1"/>
  <c r="BL479" i="11" s="1"/>
  <c r="BL480" i="11" s="1"/>
  <c r="BL481" i="11" s="1"/>
  <c r="BL482" i="11" s="1"/>
  <c r="BL483" i="11" s="1"/>
  <c r="BL484" i="11" s="1"/>
  <c r="BL485" i="11" s="1"/>
  <c r="BL486" i="11" s="1"/>
  <c r="BL487" i="11" s="1"/>
  <c r="BL488" i="11" s="1"/>
  <c r="BL489" i="11" s="1"/>
  <c r="BL490" i="11" s="1"/>
  <c r="BL491" i="11" s="1"/>
  <c r="BL492" i="11" s="1"/>
  <c r="BL493" i="11" s="1"/>
  <c r="BL494" i="11" s="1"/>
  <c r="BL495" i="11" s="1"/>
  <c r="BL496" i="11" s="1"/>
  <c r="BL497" i="11" s="1"/>
  <c r="BL498" i="11" s="1"/>
  <c r="BL499" i="11" s="1"/>
  <c r="BL500" i="11" s="1"/>
  <c r="BL501" i="11" s="1"/>
  <c r="BL502" i="11" s="1"/>
  <c r="BL503" i="11" s="1"/>
  <c r="BL504" i="11" s="1"/>
  <c r="BL505" i="11" s="1"/>
  <c r="BL506" i="11" s="1"/>
  <c r="BL507" i="11" s="1"/>
  <c r="BL508" i="11" s="1"/>
  <c r="BL509" i="11" s="1"/>
  <c r="BL510" i="11" s="1"/>
  <c r="BL511" i="11" s="1"/>
  <c r="BL512" i="11" s="1"/>
  <c r="BL513" i="11" s="1"/>
  <c r="BL514" i="11" s="1"/>
  <c r="BL515" i="11" s="1"/>
  <c r="BL516" i="11" s="1"/>
  <c r="BL517" i="11" s="1"/>
  <c r="BL518" i="11" s="1"/>
  <c r="BL519" i="11" s="1"/>
  <c r="BL520" i="11" s="1"/>
  <c r="BL521" i="11" s="1"/>
  <c r="BL522" i="11" s="1"/>
  <c r="BL523" i="11" s="1"/>
  <c r="BL524" i="11" s="1"/>
  <c r="BL525" i="11" s="1"/>
  <c r="BL526" i="11" s="1"/>
  <c r="BL527" i="11" s="1"/>
  <c r="BL528" i="11" s="1"/>
  <c r="BL529" i="11" s="1"/>
  <c r="BL530" i="11" s="1"/>
  <c r="BL531" i="11" s="1"/>
  <c r="BL532" i="11" s="1"/>
  <c r="BL533" i="11" s="1"/>
  <c r="BL534" i="11" s="1"/>
  <c r="BL535" i="11" s="1"/>
  <c r="BL536" i="11" s="1"/>
  <c r="BL537" i="11" s="1"/>
  <c r="BL538" i="11" s="1"/>
  <c r="BL539" i="11" s="1"/>
  <c r="BL540" i="11" s="1"/>
  <c r="BL541" i="11" s="1"/>
  <c r="BL542" i="11" s="1"/>
  <c r="BL543" i="11" s="1"/>
  <c r="BL544" i="11" s="1"/>
  <c r="BL545" i="11" s="1"/>
  <c r="BL546" i="11" s="1"/>
  <c r="BL547" i="11" s="1"/>
  <c r="BL548" i="11" s="1"/>
  <c r="BL549" i="11" s="1"/>
  <c r="BL550" i="11" s="1"/>
  <c r="BL551" i="11" s="1"/>
  <c r="BL552" i="11" s="1"/>
  <c r="BL553" i="11" s="1"/>
  <c r="BL554" i="11" s="1"/>
  <c r="BL555" i="11" s="1"/>
  <c r="BL556" i="11" s="1"/>
  <c r="BL557" i="11" s="1"/>
  <c r="BL558" i="11" s="1"/>
  <c r="BL559" i="11" s="1"/>
  <c r="BL560" i="11" s="1"/>
  <c r="BL561" i="11" s="1"/>
  <c r="BL562" i="11" s="1"/>
  <c r="BL563" i="11" s="1"/>
  <c r="BL564" i="11" s="1"/>
  <c r="BL565" i="11" s="1"/>
  <c r="BL566" i="11" s="1"/>
  <c r="BL567" i="11" s="1"/>
  <c r="BL568" i="11" s="1"/>
  <c r="BL569" i="11" s="1"/>
  <c r="BL570" i="11" s="1"/>
  <c r="BL571" i="11" s="1"/>
  <c r="BL572" i="11" s="1"/>
  <c r="BL573" i="11" s="1"/>
  <c r="BL574" i="11" s="1"/>
  <c r="BL575" i="11" s="1"/>
  <c r="BL576" i="11" s="1"/>
  <c r="BL577" i="11" s="1"/>
  <c r="BL578" i="11" s="1"/>
  <c r="BL579" i="11" s="1"/>
  <c r="BL580" i="11" s="1"/>
  <c r="BL581" i="11" s="1"/>
  <c r="BL582" i="11" s="1"/>
  <c r="BL583" i="11" s="1"/>
  <c r="BL584" i="11" s="1"/>
  <c r="BL585" i="11" s="1"/>
  <c r="BL586" i="11" s="1"/>
  <c r="BL587" i="11" s="1"/>
  <c r="BL588" i="11" s="1"/>
  <c r="BK3" i="11"/>
  <c r="BK4" i="11" s="1"/>
  <c r="BK5" i="11" s="1"/>
  <c r="BK6" i="11" s="1"/>
  <c r="BK7" i="11" s="1"/>
  <c r="BK8" i="11" s="1"/>
  <c r="BK9" i="11" s="1"/>
  <c r="BK10" i="11" s="1"/>
  <c r="BK11" i="11" s="1"/>
  <c r="BK12" i="11" s="1"/>
  <c r="BK13" i="11" s="1"/>
  <c r="BK14" i="11" s="1"/>
  <c r="BK15" i="11" s="1"/>
  <c r="BK16" i="11" s="1"/>
  <c r="BK17" i="11" s="1"/>
  <c r="BK18" i="11" s="1"/>
  <c r="BK19" i="11" s="1"/>
  <c r="BK20" i="11" s="1"/>
  <c r="BK21" i="11" s="1"/>
  <c r="BK22" i="11" s="1"/>
  <c r="BK23" i="11" s="1"/>
  <c r="BK24" i="11" s="1"/>
  <c r="BK25" i="11" s="1"/>
  <c r="BK26" i="11" s="1"/>
  <c r="BK27" i="11" s="1"/>
  <c r="BK28" i="11" s="1"/>
  <c r="BK29" i="11" s="1"/>
  <c r="BK30" i="11" s="1"/>
  <c r="BK31" i="11" s="1"/>
  <c r="BK32" i="11" s="1"/>
  <c r="BK33" i="11" s="1"/>
  <c r="BK34" i="11" s="1"/>
  <c r="BK35" i="11" s="1"/>
  <c r="BK36" i="11" s="1"/>
  <c r="BK37" i="11" s="1"/>
  <c r="BK38" i="11" s="1"/>
  <c r="BK39" i="11" s="1"/>
  <c r="BK40" i="11" s="1"/>
  <c r="BK41" i="11" s="1"/>
  <c r="BK42" i="11" s="1"/>
  <c r="BK43" i="11" s="1"/>
  <c r="BK44" i="11" s="1"/>
  <c r="BK45" i="11" s="1"/>
  <c r="BK46" i="11" s="1"/>
  <c r="BK47" i="11" s="1"/>
  <c r="BK48" i="11" s="1"/>
  <c r="BK49" i="11" s="1"/>
  <c r="BK50" i="11" s="1"/>
  <c r="BK51" i="11" s="1"/>
  <c r="BK52" i="11" s="1"/>
  <c r="BK53" i="11" s="1"/>
  <c r="BK54" i="11" s="1"/>
  <c r="BK55" i="11" s="1"/>
  <c r="BK56" i="11" s="1"/>
  <c r="BK57" i="11" s="1"/>
  <c r="BK58" i="11" s="1"/>
  <c r="BK59" i="11" s="1"/>
  <c r="BK60" i="11" s="1"/>
  <c r="BK61" i="11" s="1"/>
  <c r="BK62" i="11" s="1"/>
  <c r="BK63" i="11" s="1"/>
  <c r="BK64" i="11" s="1"/>
  <c r="BK65" i="11" s="1"/>
  <c r="BK66" i="11" s="1"/>
  <c r="BK67" i="11" s="1"/>
  <c r="BK68" i="11" s="1"/>
  <c r="BK69" i="11" s="1"/>
  <c r="BK70" i="11" s="1"/>
  <c r="BK71" i="11" s="1"/>
  <c r="BK72" i="11" s="1"/>
  <c r="BK73" i="11" s="1"/>
  <c r="BK74" i="11" s="1"/>
  <c r="BK75" i="11" s="1"/>
  <c r="BK76" i="11" s="1"/>
  <c r="BK77" i="11" s="1"/>
  <c r="BK78" i="11" s="1"/>
  <c r="BK79" i="11" s="1"/>
  <c r="BK80" i="11" s="1"/>
  <c r="BK81" i="11" s="1"/>
  <c r="BK82" i="11" s="1"/>
  <c r="BK83" i="11" s="1"/>
  <c r="BK84" i="11" s="1"/>
  <c r="BK85" i="11" s="1"/>
  <c r="BK86" i="11" s="1"/>
  <c r="BK87" i="11" s="1"/>
  <c r="BK88" i="11" s="1"/>
  <c r="BK89" i="11" s="1"/>
  <c r="BK90" i="11" s="1"/>
  <c r="BK91" i="11" s="1"/>
  <c r="BK92" i="11" s="1"/>
  <c r="BK93" i="11" s="1"/>
  <c r="BK94" i="11" s="1"/>
  <c r="BK95" i="11" s="1"/>
  <c r="BK96" i="11" s="1"/>
  <c r="BK97" i="11" s="1"/>
  <c r="BK98" i="11" s="1"/>
  <c r="BK99" i="11" s="1"/>
  <c r="BK100" i="11" s="1"/>
  <c r="BK101" i="11" s="1"/>
  <c r="BK102" i="11" s="1"/>
  <c r="BK103" i="11" s="1"/>
  <c r="BK104" i="11" s="1"/>
  <c r="BK105" i="11" s="1"/>
  <c r="BK106" i="11" s="1"/>
  <c r="BK107" i="11" s="1"/>
  <c r="BK108" i="11" s="1"/>
  <c r="BK109" i="11" s="1"/>
  <c r="BK110" i="11" s="1"/>
  <c r="BK111" i="11" s="1"/>
  <c r="BK112" i="11" s="1"/>
  <c r="BK113" i="11" s="1"/>
  <c r="BK114" i="11" s="1"/>
  <c r="BK115" i="11" s="1"/>
  <c r="BK116" i="11" s="1"/>
  <c r="BK117" i="11" s="1"/>
  <c r="BK118" i="11" s="1"/>
  <c r="BK119" i="11" s="1"/>
  <c r="BK120" i="11" s="1"/>
  <c r="BK121" i="11" s="1"/>
  <c r="BK122" i="11" s="1"/>
  <c r="BK123" i="11" s="1"/>
  <c r="BK124" i="11" s="1"/>
  <c r="BK125" i="11" s="1"/>
  <c r="BK126" i="11" s="1"/>
  <c r="BK127" i="11" s="1"/>
  <c r="BK128" i="11" s="1"/>
  <c r="BK129" i="11" s="1"/>
  <c r="BK130" i="11" s="1"/>
  <c r="BK131" i="11" s="1"/>
  <c r="BK132" i="11" s="1"/>
  <c r="BK133" i="11" s="1"/>
  <c r="BK134" i="11" s="1"/>
  <c r="BK135" i="11" s="1"/>
  <c r="BK136" i="11" s="1"/>
  <c r="BK137" i="11" s="1"/>
  <c r="BK138" i="11" s="1"/>
  <c r="BK139" i="11" s="1"/>
  <c r="BK140" i="11" s="1"/>
  <c r="BK141" i="11" s="1"/>
  <c r="BK142" i="11" s="1"/>
  <c r="BK143" i="11" s="1"/>
  <c r="BK144" i="11" s="1"/>
  <c r="BK145" i="11" s="1"/>
  <c r="BK146" i="11" s="1"/>
  <c r="BK147" i="11" s="1"/>
  <c r="BK148" i="11" s="1"/>
  <c r="BK149" i="11" s="1"/>
  <c r="BK150" i="11" s="1"/>
  <c r="BK151" i="11" s="1"/>
  <c r="BK152" i="11" s="1"/>
  <c r="BK153" i="11" s="1"/>
  <c r="BK154" i="11" s="1"/>
  <c r="BK155" i="11" s="1"/>
  <c r="BK156" i="11" s="1"/>
  <c r="BK157" i="11" s="1"/>
  <c r="BK158" i="11" s="1"/>
  <c r="BK159" i="11" s="1"/>
  <c r="BK160" i="11" s="1"/>
  <c r="BK161" i="11" s="1"/>
  <c r="BK162" i="11" s="1"/>
  <c r="BK163" i="11" s="1"/>
  <c r="BK164" i="11" s="1"/>
  <c r="BK165" i="11" s="1"/>
  <c r="BK166" i="11" s="1"/>
  <c r="BK167" i="11" s="1"/>
  <c r="BK168" i="11" s="1"/>
  <c r="BK169" i="11" s="1"/>
  <c r="BK170" i="11" s="1"/>
  <c r="BK171" i="11" s="1"/>
  <c r="BK172" i="11" s="1"/>
  <c r="BK173" i="11" s="1"/>
  <c r="BK174" i="11" s="1"/>
  <c r="BK175" i="11" s="1"/>
  <c r="BK176" i="11" s="1"/>
  <c r="BK177" i="11" s="1"/>
  <c r="BK178" i="11" s="1"/>
  <c r="BK179" i="11" s="1"/>
  <c r="BK180" i="11" s="1"/>
  <c r="BK181" i="11" s="1"/>
  <c r="BK182" i="11" s="1"/>
  <c r="BK183" i="11" s="1"/>
  <c r="BK184" i="11" s="1"/>
  <c r="BK185" i="11" s="1"/>
  <c r="BK186" i="11" s="1"/>
  <c r="BK187" i="11" s="1"/>
  <c r="BK188" i="11" s="1"/>
  <c r="BK189" i="11" s="1"/>
  <c r="BK190" i="11" s="1"/>
  <c r="BK191" i="11" s="1"/>
  <c r="BK192" i="11" s="1"/>
  <c r="BK193" i="11" s="1"/>
  <c r="BK194" i="11" s="1"/>
  <c r="BK195" i="11" s="1"/>
  <c r="BK196" i="11" s="1"/>
  <c r="BK197" i="11" s="1"/>
  <c r="BK198" i="11" s="1"/>
  <c r="BK199" i="11" s="1"/>
  <c r="BK200" i="11" s="1"/>
  <c r="BK201" i="11" s="1"/>
  <c r="BK202" i="11" s="1"/>
  <c r="BK203" i="11" s="1"/>
  <c r="BK204" i="11" s="1"/>
  <c r="BK205" i="11" s="1"/>
  <c r="BK206" i="11" s="1"/>
  <c r="BK207" i="11" s="1"/>
  <c r="BK208" i="11" s="1"/>
  <c r="BK209" i="11" s="1"/>
  <c r="BK210" i="11" s="1"/>
  <c r="BK211" i="11" s="1"/>
  <c r="BK212" i="11" s="1"/>
  <c r="BK213" i="11" s="1"/>
  <c r="BK214" i="11" s="1"/>
  <c r="BK215" i="11" s="1"/>
  <c r="BK216" i="11" s="1"/>
  <c r="BK217" i="11" s="1"/>
  <c r="BK218" i="11" s="1"/>
  <c r="BK219" i="11" s="1"/>
  <c r="BK220" i="11" s="1"/>
  <c r="BK221" i="11" s="1"/>
  <c r="BK222" i="11" s="1"/>
  <c r="BK223" i="11" s="1"/>
  <c r="BK224" i="11" s="1"/>
  <c r="BK225" i="11" s="1"/>
  <c r="BK226" i="11" s="1"/>
  <c r="BK227" i="11" s="1"/>
  <c r="BK228" i="11" s="1"/>
  <c r="BK229" i="11" s="1"/>
  <c r="BK230" i="11" s="1"/>
  <c r="BK231" i="11" s="1"/>
  <c r="BK232" i="11" s="1"/>
  <c r="BK233" i="11" s="1"/>
  <c r="BK234" i="11" s="1"/>
  <c r="BK235" i="11" s="1"/>
  <c r="BK236" i="11" s="1"/>
  <c r="BK237" i="11" s="1"/>
  <c r="BK238" i="11" s="1"/>
  <c r="BK239" i="11" s="1"/>
  <c r="BK240" i="11" s="1"/>
  <c r="BK241" i="11" s="1"/>
  <c r="BK242" i="11" s="1"/>
  <c r="BK243" i="11" s="1"/>
  <c r="BK244" i="11" s="1"/>
  <c r="BK245" i="11" s="1"/>
  <c r="BK246" i="11" s="1"/>
  <c r="BK247" i="11" s="1"/>
  <c r="BK248" i="11" s="1"/>
  <c r="BK249" i="11" s="1"/>
  <c r="BK250" i="11" s="1"/>
  <c r="BK251" i="11" s="1"/>
  <c r="BK252" i="11" s="1"/>
  <c r="BK253" i="11" s="1"/>
  <c r="BK254" i="11" s="1"/>
  <c r="BK255" i="11" s="1"/>
  <c r="BK256" i="11" s="1"/>
  <c r="BK257" i="11" s="1"/>
  <c r="BK258" i="11" s="1"/>
  <c r="BK259" i="11" s="1"/>
  <c r="BK260" i="11" s="1"/>
  <c r="BK261" i="11" s="1"/>
  <c r="BK262" i="11" s="1"/>
  <c r="BK263" i="11" s="1"/>
  <c r="BK264" i="11" s="1"/>
  <c r="BK265" i="11" s="1"/>
  <c r="BK266" i="11" s="1"/>
  <c r="BK267" i="11" s="1"/>
  <c r="BK268" i="11" s="1"/>
  <c r="BK269" i="11" s="1"/>
  <c r="BK270" i="11" s="1"/>
  <c r="BK271" i="11" s="1"/>
  <c r="BK272" i="11" s="1"/>
  <c r="BK273" i="11" s="1"/>
  <c r="BK274" i="11" s="1"/>
  <c r="BK275" i="11" s="1"/>
  <c r="BK276" i="11" s="1"/>
  <c r="BK277" i="11" s="1"/>
  <c r="BK278" i="11" s="1"/>
  <c r="BK279" i="11" s="1"/>
  <c r="BK280" i="11" s="1"/>
  <c r="BK281" i="11" s="1"/>
  <c r="BK282" i="11" s="1"/>
  <c r="BK283" i="11" s="1"/>
  <c r="BK284" i="11" s="1"/>
  <c r="BK285" i="11" s="1"/>
  <c r="BK286" i="11" s="1"/>
  <c r="BK287" i="11" s="1"/>
  <c r="BK288" i="11" s="1"/>
  <c r="BK289" i="11" s="1"/>
  <c r="BK290" i="11" s="1"/>
  <c r="BK291" i="11" s="1"/>
  <c r="BK292" i="11" s="1"/>
  <c r="BK293" i="11" s="1"/>
  <c r="BK294" i="11" s="1"/>
  <c r="BK295" i="11" s="1"/>
  <c r="BK296" i="11" s="1"/>
  <c r="BK297" i="11" s="1"/>
  <c r="BK298" i="11" s="1"/>
  <c r="BK299" i="11" s="1"/>
  <c r="BK300" i="11" s="1"/>
  <c r="BK301" i="11" s="1"/>
  <c r="BK302" i="11" s="1"/>
  <c r="BK303" i="11" s="1"/>
  <c r="BK304" i="11" s="1"/>
  <c r="BK305" i="11" s="1"/>
  <c r="BK306" i="11" s="1"/>
  <c r="BK307" i="11" s="1"/>
  <c r="BK308" i="11" s="1"/>
  <c r="BK309" i="11" s="1"/>
  <c r="BK310" i="11" s="1"/>
  <c r="BK311" i="11" s="1"/>
  <c r="BK312" i="11" s="1"/>
  <c r="BK313" i="11" s="1"/>
  <c r="BK314" i="11" s="1"/>
  <c r="BK315" i="11" s="1"/>
  <c r="BK316" i="11" s="1"/>
  <c r="BK317" i="11" s="1"/>
  <c r="BK318" i="11" s="1"/>
  <c r="BK319" i="11" s="1"/>
  <c r="BK320" i="11" s="1"/>
  <c r="BK321" i="11" s="1"/>
  <c r="BK322" i="11" s="1"/>
  <c r="BK323" i="11" s="1"/>
  <c r="BK324" i="11" s="1"/>
  <c r="BK325" i="11" s="1"/>
  <c r="BK326" i="11" s="1"/>
  <c r="BK327" i="11" s="1"/>
  <c r="BK328" i="11" s="1"/>
  <c r="BK329" i="11" s="1"/>
  <c r="BK330" i="11" s="1"/>
  <c r="BK331" i="11" s="1"/>
  <c r="BK332" i="11" s="1"/>
  <c r="BK333" i="11" s="1"/>
  <c r="BK334" i="11" s="1"/>
  <c r="BK335" i="11" s="1"/>
  <c r="BK336" i="11" s="1"/>
  <c r="BK337" i="11" s="1"/>
  <c r="BK338" i="11" s="1"/>
  <c r="BK339" i="11" s="1"/>
  <c r="BK340" i="11" s="1"/>
  <c r="BK341" i="11" s="1"/>
  <c r="BK342" i="11" s="1"/>
  <c r="BK343" i="11" s="1"/>
  <c r="BK344" i="11" s="1"/>
  <c r="BK345" i="11" s="1"/>
  <c r="BK346" i="11" s="1"/>
  <c r="BK347" i="11" s="1"/>
  <c r="BK348" i="11" s="1"/>
  <c r="BK349" i="11" s="1"/>
  <c r="BK350" i="11" s="1"/>
  <c r="BK351" i="11" s="1"/>
  <c r="BK352" i="11" s="1"/>
  <c r="BK353" i="11" s="1"/>
  <c r="BK354" i="11" s="1"/>
  <c r="BK355" i="11" s="1"/>
  <c r="BK356" i="11" s="1"/>
  <c r="BK357" i="11" s="1"/>
  <c r="BK358" i="11" s="1"/>
  <c r="BK359" i="11" s="1"/>
  <c r="BK360" i="11" s="1"/>
  <c r="BK361" i="11" s="1"/>
  <c r="BK362" i="11" s="1"/>
  <c r="BK363" i="11" s="1"/>
  <c r="BK364" i="11" s="1"/>
  <c r="BK365" i="11" s="1"/>
  <c r="BK366" i="11" s="1"/>
  <c r="BK367" i="11" s="1"/>
  <c r="BK368" i="11" s="1"/>
  <c r="BK369" i="11" s="1"/>
  <c r="BK370" i="11" s="1"/>
  <c r="BK371" i="11" s="1"/>
  <c r="BK372" i="11" s="1"/>
  <c r="BK373" i="11" s="1"/>
  <c r="BK374" i="11" s="1"/>
  <c r="BK375" i="11" s="1"/>
  <c r="BK376" i="11" s="1"/>
  <c r="BK377" i="11" s="1"/>
  <c r="BK378" i="11" s="1"/>
  <c r="BK379" i="11" s="1"/>
  <c r="BK380" i="11" s="1"/>
  <c r="BK381" i="11" s="1"/>
  <c r="BK382" i="11" s="1"/>
  <c r="BK383" i="11" s="1"/>
  <c r="BK384" i="11" s="1"/>
  <c r="BK385" i="11" s="1"/>
  <c r="BK386" i="11" s="1"/>
  <c r="BK387" i="11" s="1"/>
  <c r="BK388" i="11" s="1"/>
  <c r="BK389" i="11" s="1"/>
  <c r="BK390" i="11" s="1"/>
  <c r="BK391" i="11" s="1"/>
  <c r="BK392" i="11" s="1"/>
  <c r="BK393" i="11" s="1"/>
  <c r="BK394" i="11" s="1"/>
  <c r="BK395" i="11" s="1"/>
  <c r="BK396" i="11" s="1"/>
  <c r="BK397" i="11" s="1"/>
  <c r="BK398" i="11" s="1"/>
  <c r="BK399" i="11" s="1"/>
  <c r="BK400" i="11" s="1"/>
  <c r="BK401" i="11" s="1"/>
  <c r="BK402" i="11" s="1"/>
  <c r="BK403" i="11" s="1"/>
  <c r="BK404" i="11" s="1"/>
  <c r="BK405" i="11" s="1"/>
  <c r="BK406" i="11" s="1"/>
  <c r="BK407" i="11" s="1"/>
  <c r="BK408" i="11" s="1"/>
  <c r="BK409" i="11" s="1"/>
  <c r="BK410" i="11" s="1"/>
  <c r="BK411" i="11" s="1"/>
  <c r="BK412" i="11" s="1"/>
  <c r="BK413" i="11" s="1"/>
  <c r="BK414" i="11" s="1"/>
  <c r="BK415" i="11" s="1"/>
  <c r="BK416" i="11" s="1"/>
  <c r="BK417" i="11" s="1"/>
  <c r="BK418" i="11" s="1"/>
  <c r="BK419" i="11" s="1"/>
  <c r="BK420" i="11" s="1"/>
  <c r="BK421" i="11" s="1"/>
  <c r="BK422" i="11" s="1"/>
  <c r="BK423" i="11" s="1"/>
  <c r="BK424" i="11" s="1"/>
  <c r="BK425" i="11" s="1"/>
  <c r="BK426" i="11" s="1"/>
  <c r="BK427" i="11" s="1"/>
  <c r="BK428" i="11" s="1"/>
  <c r="BK429" i="11" s="1"/>
  <c r="BK430" i="11" s="1"/>
  <c r="BK431" i="11" s="1"/>
  <c r="BK432" i="11" s="1"/>
  <c r="BK433" i="11" s="1"/>
  <c r="BK434" i="11" s="1"/>
  <c r="BK435" i="11" s="1"/>
  <c r="BK436" i="11" s="1"/>
  <c r="BK437" i="11" s="1"/>
  <c r="BK438" i="11" s="1"/>
  <c r="BK439" i="11" s="1"/>
  <c r="BK440" i="11" s="1"/>
  <c r="BK441" i="11" s="1"/>
  <c r="BK442" i="11" s="1"/>
  <c r="BK443" i="11" s="1"/>
  <c r="BK444" i="11" s="1"/>
  <c r="BK445" i="11" s="1"/>
  <c r="BK446" i="11" s="1"/>
  <c r="BK447" i="11" s="1"/>
  <c r="BK448" i="11" s="1"/>
  <c r="BK449" i="11" s="1"/>
  <c r="BK450" i="11" s="1"/>
  <c r="BK451" i="11" s="1"/>
  <c r="BK452" i="11" s="1"/>
  <c r="BK453" i="11" s="1"/>
  <c r="BK454" i="11" s="1"/>
  <c r="BK455" i="11" s="1"/>
  <c r="BK456" i="11" s="1"/>
  <c r="BK457" i="11" s="1"/>
  <c r="BK458" i="11" s="1"/>
  <c r="BK459" i="11" s="1"/>
  <c r="BK460" i="11" s="1"/>
  <c r="BK461" i="11" s="1"/>
  <c r="BK462" i="11" s="1"/>
  <c r="BK463" i="11" s="1"/>
  <c r="BK464" i="11" s="1"/>
  <c r="BK465" i="11" s="1"/>
  <c r="BK466" i="11" s="1"/>
  <c r="BK467" i="11" s="1"/>
  <c r="BK468" i="11" s="1"/>
  <c r="BK469" i="11" s="1"/>
  <c r="BK470" i="11" s="1"/>
  <c r="BK471" i="11" s="1"/>
  <c r="BK472" i="11" s="1"/>
  <c r="BK473" i="11" s="1"/>
  <c r="BK474" i="11" s="1"/>
  <c r="BK475" i="11" s="1"/>
  <c r="BK476" i="11" s="1"/>
  <c r="BK477" i="11" s="1"/>
  <c r="BK478" i="11" s="1"/>
  <c r="BK479" i="11" s="1"/>
  <c r="BK480" i="11" s="1"/>
  <c r="BK481" i="11" s="1"/>
  <c r="BK482" i="11" s="1"/>
  <c r="BK483" i="11" s="1"/>
  <c r="BK484" i="11" s="1"/>
  <c r="BK485" i="11" s="1"/>
  <c r="BK486" i="11" s="1"/>
  <c r="BK487" i="11" s="1"/>
  <c r="BK488" i="11" s="1"/>
  <c r="BK489" i="11" s="1"/>
  <c r="BK490" i="11" s="1"/>
  <c r="BK491" i="11" s="1"/>
  <c r="BK492" i="11" s="1"/>
  <c r="BK493" i="11" s="1"/>
  <c r="BK494" i="11" s="1"/>
  <c r="BK495" i="11" s="1"/>
  <c r="BK496" i="11" s="1"/>
  <c r="BK497" i="11" s="1"/>
  <c r="BK498" i="11" s="1"/>
  <c r="BK499" i="11" s="1"/>
  <c r="BK500" i="11" s="1"/>
  <c r="BK501" i="11" s="1"/>
  <c r="BK502" i="11" s="1"/>
  <c r="BK503" i="11" s="1"/>
  <c r="BK504" i="11" s="1"/>
  <c r="BK505" i="11" s="1"/>
  <c r="BK506" i="11" s="1"/>
  <c r="BK507" i="11" s="1"/>
  <c r="BK508" i="11" s="1"/>
  <c r="BK509" i="11" s="1"/>
  <c r="BK510" i="11" s="1"/>
  <c r="BK511" i="11" s="1"/>
  <c r="BK512" i="11" s="1"/>
  <c r="BK513" i="11" s="1"/>
  <c r="BK514" i="11" s="1"/>
  <c r="BK515" i="11" s="1"/>
  <c r="BK516" i="11" s="1"/>
  <c r="BK517" i="11" s="1"/>
  <c r="BK518" i="11" s="1"/>
  <c r="BK519" i="11" s="1"/>
  <c r="BK520" i="11" s="1"/>
  <c r="BK521" i="11" s="1"/>
  <c r="BK522" i="11" s="1"/>
  <c r="BK523" i="11" s="1"/>
  <c r="BK524" i="11" s="1"/>
  <c r="BK525" i="11" s="1"/>
  <c r="BK526" i="11" s="1"/>
  <c r="BK527" i="11" s="1"/>
  <c r="BK528" i="11" s="1"/>
  <c r="BK529" i="11" s="1"/>
  <c r="BK530" i="11" s="1"/>
  <c r="BK531" i="11" s="1"/>
  <c r="BK532" i="11" s="1"/>
  <c r="BK533" i="11" s="1"/>
  <c r="BK534" i="11" s="1"/>
  <c r="BK535" i="11" s="1"/>
  <c r="BK536" i="11" s="1"/>
  <c r="BK537" i="11" s="1"/>
  <c r="BK538" i="11" s="1"/>
  <c r="BK539" i="11" s="1"/>
  <c r="BK540" i="11" s="1"/>
  <c r="BK541" i="11" s="1"/>
  <c r="BK542" i="11" s="1"/>
  <c r="BK543" i="11" s="1"/>
  <c r="BK544" i="11" s="1"/>
  <c r="BK545" i="11" s="1"/>
  <c r="BK546" i="11" s="1"/>
  <c r="BK547" i="11" s="1"/>
  <c r="BK548" i="11" s="1"/>
  <c r="BK549" i="11" s="1"/>
  <c r="BK550" i="11" s="1"/>
  <c r="BK551" i="11" s="1"/>
  <c r="BK552" i="11" s="1"/>
  <c r="BK553" i="11" s="1"/>
  <c r="BK554" i="11" s="1"/>
  <c r="BK555" i="11" s="1"/>
  <c r="BK556" i="11" s="1"/>
  <c r="BK557" i="11" s="1"/>
  <c r="BK558" i="11" s="1"/>
  <c r="BK559" i="11" s="1"/>
  <c r="BK560" i="11" s="1"/>
  <c r="BK561" i="11" s="1"/>
  <c r="BK562" i="11" s="1"/>
  <c r="BK563" i="11" s="1"/>
  <c r="BK564" i="11" s="1"/>
  <c r="BK565" i="11" s="1"/>
  <c r="BK566" i="11" s="1"/>
  <c r="BK567" i="11" s="1"/>
  <c r="BK568" i="11" s="1"/>
  <c r="BK569" i="11" s="1"/>
  <c r="BK570" i="11" s="1"/>
  <c r="BK571" i="11" s="1"/>
  <c r="BK572" i="11" s="1"/>
  <c r="BK573" i="11" s="1"/>
  <c r="BK574" i="11" s="1"/>
  <c r="BK575" i="11" s="1"/>
  <c r="BK576" i="11" s="1"/>
  <c r="BK577" i="11" s="1"/>
  <c r="BK578" i="11" s="1"/>
  <c r="BK579" i="11" s="1"/>
  <c r="BK580" i="11" s="1"/>
  <c r="BK581" i="11" s="1"/>
  <c r="BK582" i="11" s="1"/>
  <c r="BK583" i="11" s="1"/>
  <c r="BK584" i="11" s="1"/>
  <c r="BK585" i="11" s="1"/>
  <c r="BK586" i="11" s="1"/>
  <c r="BK587" i="11" s="1"/>
  <c r="BK588" i="11" s="1"/>
  <c r="BK589" i="11" s="1"/>
  <c r="BK590" i="11" s="1"/>
  <c r="BK591" i="11" s="1"/>
  <c r="BK592" i="11" s="1"/>
  <c r="BK593" i="11" s="1"/>
  <c r="BK594" i="11" s="1"/>
  <c r="BK595" i="11" s="1"/>
  <c r="BK596" i="11" s="1"/>
  <c r="BK597" i="11" s="1"/>
  <c r="BK598" i="11" s="1"/>
  <c r="BK599" i="11" s="1"/>
  <c r="BK600" i="11" s="1"/>
  <c r="BK601" i="11" s="1"/>
  <c r="BK602" i="11" s="1"/>
  <c r="BK603" i="11" s="1"/>
  <c r="BK604" i="11" s="1"/>
  <c r="BK605" i="11" s="1"/>
  <c r="BK606" i="11" s="1"/>
  <c r="BK607" i="11" s="1"/>
  <c r="BK608" i="11" s="1"/>
  <c r="BK609" i="11" s="1"/>
  <c r="BK610" i="11" s="1"/>
  <c r="BK611" i="11" s="1"/>
  <c r="BK612" i="11" s="1"/>
  <c r="BK613" i="11" s="1"/>
  <c r="BK614" i="11" s="1"/>
  <c r="BK615" i="11" s="1"/>
  <c r="BK616" i="11" s="1"/>
  <c r="BK617" i="11" s="1"/>
  <c r="BK618" i="11" s="1"/>
  <c r="BK619" i="11" s="1"/>
  <c r="BK620" i="11" s="1"/>
  <c r="BK621" i="11" s="1"/>
  <c r="BK622" i="11" s="1"/>
  <c r="BK623" i="11" s="1"/>
  <c r="BK624" i="11" s="1"/>
  <c r="BK625" i="11" s="1"/>
  <c r="BK626" i="11" s="1"/>
  <c r="BK627" i="11" s="1"/>
  <c r="BK628" i="11" s="1"/>
  <c r="BK629" i="11" s="1"/>
  <c r="BK630" i="11" s="1"/>
  <c r="BK631" i="11" s="1"/>
  <c r="BK632" i="11" s="1"/>
  <c r="BK633" i="11" s="1"/>
  <c r="BK634" i="11" s="1"/>
  <c r="BK635" i="11" s="1"/>
  <c r="BK636" i="11" s="1"/>
  <c r="BK637" i="11" s="1"/>
  <c r="BK638" i="11" s="1"/>
  <c r="BK639" i="11" s="1"/>
  <c r="BK640" i="11" s="1"/>
  <c r="BK641" i="11" s="1"/>
  <c r="BK642" i="11" s="1"/>
  <c r="BK643" i="11" s="1"/>
  <c r="BK644" i="11" s="1"/>
  <c r="BK645" i="11" s="1"/>
  <c r="BK646" i="11" s="1"/>
  <c r="BK647" i="11" s="1"/>
  <c r="BK648" i="11" s="1"/>
  <c r="BK649" i="11" s="1"/>
  <c r="BK650" i="11" s="1"/>
  <c r="BK651" i="11" s="1"/>
  <c r="BK652" i="11" s="1"/>
  <c r="BK653" i="11" s="1"/>
  <c r="BK654" i="11" s="1"/>
  <c r="BK655" i="11" s="1"/>
  <c r="BK656" i="11" s="1"/>
  <c r="BK657" i="11" s="1"/>
  <c r="BK658" i="11" s="1"/>
  <c r="BK659" i="11" s="1"/>
  <c r="BK660" i="11" s="1"/>
  <c r="BK661" i="11" s="1"/>
  <c r="BK662" i="11" s="1"/>
  <c r="BK663" i="11" s="1"/>
  <c r="BK664" i="11" s="1"/>
  <c r="BK665" i="11" s="1"/>
  <c r="BK666" i="11" s="1"/>
  <c r="BK667" i="11" s="1"/>
  <c r="BK668" i="11" s="1"/>
  <c r="BK669" i="11" s="1"/>
  <c r="BK670" i="11" s="1"/>
  <c r="BK671" i="11" s="1"/>
  <c r="BK672" i="11" s="1"/>
  <c r="BK673" i="11" s="1"/>
  <c r="BK674" i="11" s="1"/>
  <c r="BK675" i="11" s="1"/>
  <c r="BK676" i="11" s="1"/>
  <c r="BK677" i="11" s="1"/>
  <c r="BK678" i="11" s="1"/>
  <c r="BK679" i="11" s="1"/>
  <c r="BK680" i="11" s="1"/>
  <c r="BK681" i="11" s="1"/>
  <c r="BK682" i="11" s="1"/>
  <c r="BK683" i="11" s="1"/>
  <c r="BK684" i="11" s="1"/>
  <c r="BK685" i="11" s="1"/>
  <c r="BK686" i="11" s="1"/>
  <c r="BK687" i="11" s="1"/>
  <c r="BK688" i="11" s="1"/>
  <c r="BK689" i="11" s="1"/>
  <c r="BK690" i="11" s="1"/>
  <c r="BK691" i="11" s="1"/>
  <c r="BK692" i="11" s="1"/>
  <c r="BK693" i="11" s="1"/>
  <c r="BK694" i="11" s="1"/>
  <c r="BK695" i="11" s="1"/>
  <c r="BK696" i="11" s="1"/>
  <c r="BK697" i="11" s="1"/>
  <c r="BK698" i="11" s="1"/>
  <c r="BK699" i="11" s="1"/>
  <c r="BK700" i="11" s="1"/>
  <c r="BK701" i="11" s="1"/>
  <c r="BK702" i="11" s="1"/>
  <c r="AY3" i="11"/>
  <c r="AY4" i="11" s="1"/>
  <c r="AY5" i="11" s="1"/>
  <c r="AY6" i="11" s="1"/>
  <c r="AY7" i="11" s="1"/>
  <c r="AY8" i="11" s="1"/>
  <c r="AY9" i="11" s="1"/>
  <c r="AY10" i="11" s="1"/>
  <c r="AY11" i="11" s="1"/>
  <c r="AY12" i="11" s="1"/>
  <c r="AY13" i="11" s="1"/>
  <c r="AY14" i="11" s="1"/>
  <c r="AY15" i="11" s="1"/>
  <c r="AY16" i="11" s="1"/>
  <c r="AY17" i="11" s="1"/>
  <c r="AY18" i="11" s="1"/>
  <c r="AY19" i="11" s="1"/>
  <c r="AY20" i="11" s="1"/>
  <c r="AY21" i="11" s="1"/>
  <c r="AY22" i="11" s="1"/>
  <c r="AY23" i="11" s="1"/>
  <c r="AY24" i="11" s="1"/>
  <c r="AY25" i="11" s="1"/>
  <c r="AY26" i="11" s="1"/>
  <c r="AY27" i="11" s="1"/>
  <c r="AY28" i="11" s="1"/>
  <c r="AY29" i="11" s="1"/>
  <c r="AY30" i="11" s="1"/>
  <c r="AY31" i="11" s="1"/>
  <c r="AY32" i="11" s="1"/>
  <c r="AY33" i="11" s="1"/>
  <c r="AY34" i="11" s="1"/>
  <c r="AY35" i="11" s="1"/>
  <c r="AY36" i="11" s="1"/>
  <c r="AY37" i="11" s="1"/>
  <c r="AY38" i="11" s="1"/>
  <c r="AY39" i="11" s="1"/>
  <c r="AY40" i="11" s="1"/>
  <c r="AY41" i="11" s="1"/>
  <c r="AY42" i="11" s="1"/>
  <c r="AY43" i="11" s="1"/>
  <c r="AY44" i="11" s="1"/>
  <c r="AY45" i="11" s="1"/>
  <c r="AY46" i="11" s="1"/>
  <c r="AY47" i="11" s="1"/>
  <c r="AY48" i="11" s="1"/>
  <c r="AY49" i="11" s="1"/>
  <c r="AY50" i="11" s="1"/>
  <c r="AY51" i="11" s="1"/>
  <c r="AY52" i="11" s="1"/>
  <c r="AY53" i="11" s="1"/>
  <c r="AY54" i="11" s="1"/>
  <c r="AY55" i="11" s="1"/>
  <c r="AY56" i="11" s="1"/>
  <c r="AY57" i="11" s="1"/>
  <c r="AY58" i="11" s="1"/>
  <c r="AY59" i="11" s="1"/>
  <c r="AY60" i="11" s="1"/>
  <c r="AY61" i="11" s="1"/>
  <c r="AY62" i="11" s="1"/>
  <c r="AY63" i="11" s="1"/>
  <c r="AY64" i="11" s="1"/>
  <c r="AY65" i="11" s="1"/>
  <c r="AY66" i="11" s="1"/>
  <c r="AY67" i="11" s="1"/>
  <c r="AY68" i="11" s="1"/>
  <c r="AY69" i="11" s="1"/>
  <c r="AY70" i="11" s="1"/>
  <c r="AY71" i="11" s="1"/>
  <c r="AY72" i="11" s="1"/>
  <c r="AY73" i="11" s="1"/>
  <c r="AY74" i="11" s="1"/>
  <c r="AY75" i="11" s="1"/>
  <c r="AY76" i="11" s="1"/>
  <c r="AY77" i="11" s="1"/>
  <c r="AY78" i="11" s="1"/>
  <c r="AY79" i="11" s="1"/>
  <c r="AY80" i="11" s="1"/>
  <c r="AY81" i="11" s="1"/>
  <c r="AY82" i="11" s="1"/>
  <c r="AY83" i="11" s="1"/>
  <c r="AY84" i="11" s="1"/>
  <c r="AY85" i="11" s="1"/>
  <c r="AY86" i="11" s="1"/>
  <c r="AY87" i="11" s="1"/>
  <c r="AY88" i="11" s="1"/>
  <c r="AY89" i="11" s="1"/>
  <c r="AY90" i="11" s="1"/>
  <c r="AY91" i="11" s="1"/>
  <c r="AY92" i="11" s="1"/>
  <c r="AY93" i="11" s="1"/>
  <c r="AY94" i="11" s="1"/>
  <c r="AY95" i="11" s="1"/>
  <c r="AY96" i="11" s="1"/>
  <c r="AY97" i="11" s="1"/>
  <c r="AY98" i="11" s="1"/>
  <c r="AY99" i="11" s="1"/>
  <c r="AY100" i="11" s="1"/>
  <c r="AY101" i="11" s="1"/>
  <c r="AY102" i="11" s="1"/>
  <c r="AY103" i="11" s="1"/>
  <c r="AY104" i="11" s="1"/>
  <c r="AY105" i="11" s="1"/>
  <c r="AY106" i="11" s="1"/>
  <c r="AY107" i="11" s="1"/>
  <c r="AY108" i="11" s="1"/>
  <c r="AY109" i="11" s="1"/>
  <c r="AY110" i="11" s="1"/>
  <c r="AY111" i="11" s="1"/>
  <c r="AY112" i="11" s="1"/>
  <c r="AY113" i="11" s="1"/>
  <c r="AY114" i="11" s="1"/>
  <c r="AY115" i="11" s="1"/>
  <c r="AY116" i="11" s="1"/>
  <c r="AY117" i="11" s="1"/>
  <c r="AY118" i="11" s="1"/>
  <c r="AY119" i="11" s="1"/>
  <c r="AY120" i="11" s="1"/>
  <c r="AY121" i="11" s="1"/>
  <c r="AY122" i="11" s="1"/>
  <c r="AY123" i="11" s="1"/>
  <c r="AY124" i="11" s="1"/>
  <c r="AY125" i="11" s="1"/>
  <c r="AY126" i="11" s="1"/>
  <c r="AY127" i="11" s="1"/>
  <c r="AY128" i="11" s="1"/>
  <c r="AY129" i="11" s="1"/>
  <c r="AY130" i="11" s="1"/>
  <c r="AY131" i="11" s="1"/>
  <c r="AY132" i="11" s="1"/>
  <c r="AY133" i="11" s="1"/>
  <c r="AY134" i="11" s="1"/>
  <c r="AY135" i="11" s="1"/>
  <c r="AY136" i="11" s="1"/>
  <c r="AY137" i="11" s="1"/>
  <c r="AY138" i="11" s="1"/>
  <c r="AY139" i="11" s="1"/>
  <c r="AY140" i="11" s="1"/>
  <c r="AY141" i="11" s="1"/>
  <c r="AY142" i="11" s="1"/>
  <c r="AY143" i="11" s="1"/>
  <c r="AY144" i="11" s="1"/>
  <c r="AY145" i="11" s="1"/>
  <c r="AY146" i="11" s="1"/>
  <c r="AY147" i="11" s="1"/>
  <c r="AY148" i="11" s="1"/>
  <c r="AY149" i="11" s="1"/>
  <c r="AY150" i="11" s="1"/>
  <c r="AY151" i="11" s="1"/>
  <c r="AY152" i="11" s="1"/>
  <c r="AY153" i="11" s="1"/>
  <c r="AY154" i="11" s="1"/>
  <c r="AY155" i="11" s="1"/>
  <c r="AY156" i="11" s="1"/>
  <c r="AY157" i="11" s="1"/>
  <c r="AY158" i="11" s="1"/>
  <c r="AY159" i="11" s="1"/>
  <c r="AY160" i="11" s="1"/>
  <c r="AY161" i="11" s="1"/>
  <c r="AY162" i="11" s="1"/>
  <c r="AY163" i="11" s="1"/>
  <c r="AY164" i="11" s="1"/>
  <c r="AY165" i="11" s="1"/>
  <c r="AY166" i="11" s="1"/>
  <c r="AY167" i="11" s="1"/>
  <c r="AY168" i="11" s="1"/>
  <c r="AY169" i="11" s="1"/>
  <c r="AY170" i="11" s="1"/>
  <c r="AY171" i="11" s="1"/>
  <c r="AY172" i="11" s="1"/>
  <c r="AY173" i="11" s="1"/>
  <c r="AY174" i="11" s="1"/>
  <c r="AY175" i="11" s="1"/>
  <c r="AY176" i="11" s="1"/>
  <c r="AY177" i="11" s="1"/>
  <c r="AY178" i="11" s="1"/>
  <c r="AY179" i="11" s="1"/>
  <c r="AY180" i="11" s="1"/>
  <c r="AY181" i="11" s="1"/>
  <c r="AY182" i="11" s="1"/>
  <c r="AY183" i="11" s="1"/>
  <c r="AY184" i="11" s="1"/>
  <c r="AY185" i="11" s="1"/>
  <c r="AY186" i="11" s="1"/>
  <c r="AY187" i="11" s="1"/>
  <c r="AY188" i="11" s="1"/>
  <c r="AY189" i="11" s="1"/>
  <c r="AY190" i="11" s="1"/>
  <c r="AY191" i="11" s="1"/>
  <c r="AY192" i="11" s="1"/>
  <c r="AY193" i="11" s="1"/>
  <c r="AY194" i="11" s="1"/>
  <c r="AY195" i="11" s="1"/>
  <c r="AY196" i="11" s="1"/>
  <c r="AY197" i="11" s="1"/>
  <c r="AY198" i="11" s="1"/>
  <c r="AY199" i="11" s="1"/>
  <c r="AY200" i="11" s="1"/>
  <c r="AY201" i="11" s="1"/>
  <c r="AY202" i="11" s="1"/>
  <c r="AY203" i="11" s="1"/>
  <c r="AY204" i="11" s="1"/>
  <c r="AY205" i="11" s="1"/>
  <c r="AY206" i="11" s="1"/>
  <c r="AY207" i="11" s="1"/>
  <c r="AY208" i="11" s="1"/>
  <c r="AY209" i="11" s="1"/>
  <c r="AY210" i="11" s="1"/>
  <c r="AY211" i="11" s="1"/>
  <c r="AY212" i="11" s="1"/>
  <c r="AY213" i="11" s="1"/>
  <c r="AY214" i="11" s="1"/>
  <c r="AY215" i="11" s="1"/>
  <c r="AY216" i="11" s="1"/>
  <c r="AY217" i="11" s="1"/>
  <c r="AY218" i="11" s="1"/>
  <c r="AY219" i="11" s="1"/>
  <c r="AY220" i="11" s="1"/>
  <c r="AY221" i="11" s="1"/>
  <c r="AY222" i="11" s="1"/>
  <c r="AY223" i="11" s="1"/>
  <c r="AY224" i="11" s="1"/>
  <c r="AY225" i="11" s="1"/>
  <c r="AY226" i="11" s="1"/>
  <c r="AY227" i="11" s="1"/>
  <c r="AY228" i="11" s="1"/>
  <c r="AY229" i="11" s="1"/>
  <c r="AY230" i="11" s="1"/>
  <c r="AY231" i="11" s="1"/>
  <c r="AY232" i="11" s="1"/>
  <c r="AY233" i="11" s="1"/>
  <c r="AY234" i="11" s="1"/>
  <c r="AY235" i="11" s="1"/>
  <c r="AY236" i="11" s="1"/>
  <c r="AY237" i="11" s="1"/>
  <c r="AY238" i="11" s="1"/>
  <c r="AY239" i="11" s="1"/>
  <c r="AY240" i="11" s="1"/>
  <c r="AY241" i="11" s="1"/>
  <c r="AY242" i="11" s="1"/>
  <c r="AY243" i="11" s="1"/>
  <c r="AY244" i="11" s="1"/>
  <c r="AY245" i="11" s="1"/>
  <c r="AY246" i="11" s="1"/>
  <c r="AY247" i="11" s="1"/>
  <c r="AY248" i="11" s="1"/>
  <c r="AY249" i="11" s="1"/>
  <c r="AY250" i="11" s="1"/>
  <c r="AY251" i="11" s="1"/>
  <c r="AY252" i="11" s="1"/>
  <c r="AY253" i="11" s="1"/>
  <c r="AY254" i="11" s="1"/>
  <c r="AY255" i="11" s="1"/>
  <c r="AY256" i="11" s="1"/>
  <c r="AY257" i="11" s="1"/>
  <c r="AY258" i="11" s="1"/>
  <c r="AY259" i="11" s="1"/>
  <c r="AY260" i="11" s="1"/>
  <c r="AY261" i="11" s="1"/>
  <c r="AY262" i="11" s="1"/>
  <c r="AY263" i="11" s="1"/>
  <c r="AY264" i="11" s="1"/>
  <c r="AY265" i="11" s="1"/>
  <c r="AY266" i="11" s="1"/>
  <c r="AY267" i="11" s="1"/>
  <c r="AY268" i="11" s="1"/>
  <c r="AY269" i="11" s="1"/>
  <c r="AY270" i="11" s="1"/>
  <c r="AY271" i="11" s="1"/>
  <c r="AY272" i="11" s="1"/>
  <c r="AY273" i="11" s="1"/>
  <c r="AY274" i="11" s="1"/>
  <c r="AY275" i="11" s="1"/>
  <c r="AY276" i="11" s="1"/>
  <c r="AY277" i="11" s="1"/>
  <c r="AY278" i="11" s="1"/>
  <c r="AY279" i="11" s="1"/>
  <c r="AY280" i="11" s="1"/>
  <c r="AY281" i="11" s="1"/>
  <c r="AY282" i="11" s="1"/>
  <c r="AY283" i="11" s="1"/>
  <c r="AY284" i="11" s="1"/>
  <c r="AY285" i="11" s="1"/>
  <c r="AY286" i="11" s="1"/>
  <c r="AY287" i="11" s="1"/>
  <c r="AY288" i="11" s="1"/>
  <c r="AY289" i="11" s="1"/>
  <c r="AY290" i="11" s="1"/>
  <c r="AY291" i="11" s="1"/>
  <c r="AY292" i="11" s="1"/>
  <c r="AY293" i="11" s="1"/>
  <c r="AY294" i="11" s="1"/>
  <c r="AY295" i="11" s="1"/>
  <c r="AY296" i="11" s="1"/>
  <c r="AY297" i="11" s="1"/>
  <c r="AY298" i="11" s="1"/>
  <c r="AY299" i="11" s="1"/>
  <c r="AY300" i="11" s="1"/>
  <c r="AY301" i="11" s="1"/>
  <c r="AY302" i="11" s="1"/>
  <c r="AY303" i="11" s="1"/>
  <c r="AY304" i="11" s="1"/>
  <c r="AY305" i="11" s="1"/>
  <c r="AY306" i="11" s="1"/>
  <c r="AY307" i="11" s="1"/>
  <c r="AY308" i="11" s="1"/>
  <c r="AY309" i="11" s="1"/>
  <c r="AY310" i="11" s="1"/>
  <c r="AY311" i="11" s="1"/>
  <c r="AY312" i="11" s="1"/>
  <c r="AY313" i="11" s="1"/>
  <c r="AY314" i="11" s="1"/>
  <c r="AY315" i="11" s="1"/>
  <c r="AY316" i="11" s="1"/>
  <c r="AY317" i="11" s="1"/>
  <c r="AY318" i="11" s="1"/>
  <c r="AY319" i="11" s="1"/>
  <c r="AY320" i="11" s="1"/>
  <c r="AY321" i="11" s="1"/>
  <c r="AY322" i="11" s="1"/>
  <c r="AY323" i="11" s="1"/>
  <c r="AY324" i="11" s="1"/>
  <c r="AY325" i="11" s="1"/>
  <c r="AY326" i="11" s="1"/>
  <c r="AY327" i="11" s="1"/>
  <c r="AY328" i="11" s="1"/>
  <c r="AY329" i="11" s="1"/>
  <c r="AY330" i="11" s="1"/>
  <c r="AY331" i="11" s="1"/>
  <c r="AY332" i="11" s="1"/>
  <c r="AY333" i="11" s="1"/>
  <c r="AY334" i="11" s="1"/>
  <c r="AY335" i="11" s="1"/>
  <c r="AY336" i="11" s="1"/>
  <c r="AY337" i="11" s="1"/>
  <c r="AY338" i="11" s="1"/>
  <c r="AY339" i="11" s="1"/>
  <c r="AY340" i="11" s="1"/>
  <c r="AY341" i="11" s="1"/>
  <c r="AY342" i="11" s="1"/>
  <c r="AY343" i="11" s="1"/>
  <c r="AY344" i="11" s="1"/>
  <c r="AY345" i="11" s="1"/>
  <c r="AY346" i="11" s="1"/>
  <c r="AY347" i="11" s="1"/>
  <c r="AY348" i="11" s="1"/>
  <c r="AY349" i="11" s="1"/>
  <c r="AY350" i="11" s="1"/>
  <c r="AY351" i="11" s="1"/>
  <c r="AY352" i="11" s="1"/>
  <c r="AY353" i="11" s="1"/>
  <c r="AY354" i="11" s="1"/>
  <c r="AY355" i="11" s="1"/>
  <c r="AY356" i="11" s="1"/>
  <c r="AY357" i="11" s="1"/>
  <c r="AY358" i="11" s="1"/>
  <c r="AY359" i="11" s="1"/>
  <c r="AY360" i="11" s="1"/>
  <c r="AY361" i="11" s="1"/>
  <c r="AY362" i="11" s="1"/>
  <c r="AY363" i="11" s="1"/>
  <c r="AY364" i="11" s="1"/>
  <c r="AY365" i="11" s="1"/>
  <c r="AY366" i="11" s="1"/>
  <c r="AY367" i="11" s="1"/>
  <c r="AY368" i="11" s="1"/>
  <c r="AY369" i="11" s="1"/>
  <c r="AY370" i="11" s="1"/>
  <c r="AY371" i="11" s="1"/>
  <c r="AY372" i="11" s="1"/>
  <c r="AY373" i="11" s="1"/>
  <c r="AY374" i="11" s="1"/>
  <c r="AY375" i="11" s="1"/>
  <c r="AY376" i="11" s="1"/>
  <c r="AY377" i="11" s="1"/>
  <c r="AY378" i="11" s="1"/>
  <c r="AY379" i="11" s="1"/>
  <c r="AY380" i="11" s="1"/>
  <c r="AY381" i="11" s="1"/>
  <c r="AY382" i="11" s="1"/>
  <c r="AY383" i="11" s="1"/>
  <c r="AY384" i="11" s="1"/>
  <c r="AY385" i="11" s="1"/>
  <c r="AY386" i="11" s="1"/>
  <c r="AY387" i="11" s="1"/>
  <c r="AY388" i="11" s="1"/>
  <c r="AY389" i="11" s="1"/>
  <c r="AY390" i="11" s="1"/>
  <c r="AY391" i="11" s="1"/>
  <c r="AY392" i="11" s="1"/>
  <c r="AY393" i="11" s="1"/>
  <c r="AY394" i="11" s="1"/>
  <c r="AY395" i="11" s="1"/>
  <c r="AY396" i="11" s="1"/>
  <c r="AY397" i="11" s="1"/>
  <c r="AY398" i="11" s="1"/>
  <c r="AY399" i="11" s="1"/>
  <c r="AY400" i="11" s="1"/>
  <c r="AY401" i="11" s="1"/>
  <c r="AY402" i="11" s="1"/>
  <c r="AY403" i="11" s="1"/>
  <c r="AY404" i="11" s="1"/>
  <c r="AY405" i="11" s="1"/>
  <c r="AY406" i="11" s="1"/>
  <c r="AY407" i="11" s="1"/>
  <c r="AY408" i="11" s="1"/>
  <c r="AY409" i="11" s="1"/>
  <c r="AY410" i="11" s="1"/>
  <c r="AY411" i="11" s="1"/>
  <c r="AY412" i="11" s="1"/>
  <c r="AY413" i="11" s="1"/>
  <c r="AY414" i="11" s="1"/>
  <c r="AY415" i="11" s="1"/>
  <c r="AY416" i="11" s="1"/>
  <c r="AY417" i="11" s="1"/>
  <c r="AY418" i="11" s="1"/>
  <c r="AY419" i="11" s="1"/>
  <c r="AY420" i="11" s="1"/>
  <c r="AY421" i="11" s="1"/>
  <c r="AY422" i="11" s="1"/>
  <c r="AY423" i="11" s="1"/>
  <c r="AY424" i="11" s="1"/>
  <c r="AY425" i="11" s="1"/>
  <c r="AY426" i="11" s="1"/>
  <c r="AY427" i="11" s="1"/>
  <c r="AY428" i="11" s="1"/>
  <c r="AY429" i="11" s="1"/>
  <c r="AY430" i="11" s="1"/>
  <c r="AY431" i="11" s="1"/>
  <c r="AY432" i="11" s="1"/>
  <c r="AY433" i="11" s="1"/>
  <c r="AY434" i="11" s="1"/>
  <c r="AY435" i="11" s="1"/>
  <c r="AY436" i="11" s="1"/>
  <c r="AY437" i="11" s="1"/>
  <c r="AY438" i="11" s="1"/>
  <c r="AY439" i="11" s="1"/>
  <c r="AY440" i="11" s="1"/>
  <c r="AY441" i="11" s="1"/>
  <c r="AY442" i="11" s="1"/>
  <c r="AY443" i="11" s="1"/>
  <c r="AY444" i="11" s="1"/>
  <c r="AY445" i="11" s="1"/>
  <c r="AY446" i="11" s="1"/>
  <c r="AY447" i="11" s="1"/>
  <c r="AY448" i="11" s="1"/>
  <c r="AY449" i="11" s="1"/>
  <c r="AY450" i="11" s="1"/>
  <c r="AY451" i="11" s="1"/>
  <c r="AY452" i="11" s="1"/>
  <c r="AY453" i="11" s="1"/>
  <c r="AY454" i="11" s="1"/>
  <c r="AY455" i="11" s="1"/>
  <c r="AY456" i="11" s="1"/>
  <c r="AY457" i="11" s="1"/>
  <c r="AY458" i="11" s="1"/>
  <c r="AY459" i="11" s="1"/>
  <c r="AY460" i="11" s="1"/>
  <c r="AY461" i="11" s="1"/>
  <c r="AY462" i="11" s="1"/>
  <c r="AY463" i="11" s="1"/>
  <c r="AY464" i="11" s="1"/>
  <c r="AY465" i="11" s="1"/>
  <c r="AY466" i="11" s="1"/>
  <c r="AY467" i="11" s="1"/>
  <c r="AY468" i="11" s="1"/>
  <c r="AY469" i="11" s="1"/>
  <c r="AY470" i="11" s="1"/>
  <c r="AY471" i="11" s="1"/>
  <c r="AY472" i="11" s="1"/>
  <c r="AY473" i="11" s="1"/>
  <c r="AY474" i="11" s="1"/>
  <c r="AY475" i="11" s="1"/>
  <c r="AY476" i="11" s="1"/>
  <c r="AY477" i="11" s="1"/>
  <c r="AY478" i="11" s="1"/>
  <c r="AY479" i="11" s="1"/>
  <c r="AY480" i="11" s="1"/>
  <c r="AY481" i="11" s="1"/>
  <c r="AY482" i="11" s="1"/>
  <c r="AY483" i="11" s="1"/>
  <c r="AY484" i="11" s="1"/>
  <c r="AY485" i="11" s="1"/>
  <c r="AX3" i="11"/>
  <c r="AX4" i="11" s="1"/>
  <c r="AX5" i="11" s="1"/>
  <c r="AX6" i="11" s="1"/>
  <c r="AX7" i="11" s="1"/>
  <c r="AX8" i="11" s="1"/>
  <c r="AX9" i="11" s="1"/>
  <c r="AX10" i="11" s="1"/>
  <c r="AX11" i="11" s="1"/>
  <c r="AX12" i="11" s="1"/>
  <c r="AX13" i="11" s="1"/>
  <c r="AX14" i="11" s="1"/>
  <c r="AX15" i="11" s="1"/>
  <c r="AX16" i="11" s="1"/>
  <c r="AX17" i="11" s="1"/>
  <c r="AX18" i="11" s="1"/>
  <c r="AX19" i="11" s="1"/>
  <c r="AX20" i="11" s="1"/>
  <c r="AX21" i="11" s="1"/>
  <c r="AX22" i="11" s="1"/>
  <c r="AX23" i="11" s="1"/>
  <c r="AX24" i="11" s="1"/>
  <c r="AX25" i="11" s="1"/>
  <c r="AX26" i="11" s="1"/>
  <c r="AX27" i="11" s="1"/>
  <c r="AX28" i="11" s="1"/>
  <c r="AX29" i="11" s="1"/>
  <c r="AX30" i="11" s="1"/>
  <c r="AX31" i="11" s="1"/>
  <c r="AX32" i="11" s="1"/>
  <c r="AX33" i="11" s="1"/>
  <c r="AX34" i="11" s="1"/>
  <c r="AX35" i="11" s="1"/>
  <c r="AX36" i="11" s="1"/>
  <c r="AX37" i="11" s="1"/>
  <c r="AX38" i="11" s="1"/>
  <c r="AX39" i="11" s="1"/>
  <c r="AX40" i="11" s="1"/>
  <c r="AX41" i="11" s="1"/>
  <c r="AX42" i="11" s="1"/>
  <c r="AX43" i="11" s="1"/>
  <c r="AX44" i="11" s="1"/>
  <c r="AX45" i="11" s="1"/>
  <c r="AX46" i="11" s="1"/>
  <c r="AX47" i="11" s="1"/>
  <c r="AX48" i="11" s="1"/>
  <c r="AX49" i="11" s="1"/>
  <c r="AX50" i="11" s="1"/>
  <c r="AX51" i="11" s="1"/>
  <c r="AX52" i="11" s="1"/>
  <c r="AX53" i="11" s="1"/>
  <c r="AX54" i="11" s="1"/>
  <c r="AX55" i="11" s="1"/>
  <c r="AX56" i="11" s="1"/>
  <c r="AX57" i="11" s="1"/>
  <c r="AX58" i="11" s="1"/>
  <c r="AX59" i="11" s="1"/>
  <c r="AX60" i="11" s="1"/>
  <c r="AX61" i="11" s="1"/>
  <c r="AX62" i="11" s="1"/>
  <c r="AX63" i="11" s="1"/>
  <c r="AX64" i="11" s="1"/>
  <c r="AX65" i="11" s="1"/>
  <c r="AX66" i="11" s="1"/>
  <c r="AX67" i="11" s="1"/>
  <c r="AX68" i="11" s="1"/>
  <c r="AX69" i="11" s="1"/>
  <c r="AX70" i="11" s="1"/>
  <c r="AX71" i="11" s="1"/>
  <c r="AX72" i="11" s="1"/>
  <c r="AX73" i="11" s="1"/>
  <c r="AX74" i="11" s="1"/>
  <c r="AX75" i="11" s="1"/>
  <c r="AX76" i="11" s="1"/>
  <c r="AX77" i="11" s="1"/>
  <c r="AX78" i="11" s="1"/>
  <c r="AX79" i="11" s="1"/>
  <c r="AX80" i="11" s="1"/>
  <c r="AX81" i="11" s="1"/>
  <c r="AX82" i="11" s="1"/>
  <c r="AX83" i="11" s="1"/>
  <c r="AX84" i="11" s="1"/>
  <c r="AX85" i="11" s="1"/>
  <c r="AX86" i="11" s="1"/>
  <c r="AX87" i="11" s="1"/>
  <c r="AX88" i="11" s="1"/>
  <c r="AX89" i="11" s="1"/>
  <c r="AX90" i="11" s="1"/>
  <c r="AX91" i="11" s="1"/>
  <c r="AX92" i="11" s="1"/>
  <c r="AX93" i="11" s="1"/>
  <c r="AX94" i="11" s="1"/>
  <c r="AX95" i="11" s="1"/>
  <c r="AX96" i="11" s="1"/>
  <c r="AX97" i="11" s="1"/>
  <c r="AX98" i="11" s="1"/>
  <c r="AX99" i="11" s="1"/>
  <c r="AX100" i="11" s="1"/>
  <c r="AX101" i="11" s="1"/>
  <c r="AX102" i="11" s="1"/>
  <c r="AX103" i="11" s="1"/>
  <c r="AX104" i="11" s="1"/>
  <c r="AX105" i="11" s="1"/>
  <c r="AX106" i="11" s="1"/>
  <c r="AX107" i="11" s="1"/>
  <c r="AX108" i="11" s="1"/>
  <c r="AX109" i="11" s="1"/>
  <c r="AX110" i="11" s="1"/>
  <c r="AX111" i="11" s="1"/>
  <c r="AX112" i="11" s="1"/>
  <c r="AX113" i="11" s="1"/>
  <c r="AX114" i="11" s="1"/>
  <c r="AX115" i="11" s="1"/>
  <c r="AX116" i="11" s="1"/>
  <c r="AX117" i="11" s="1"/>
  <c r="AX118" i="11" s="1"/>
  <c r="AX119" i="11" s="1"/>
  <c r="AX120" i="11" s="1"/>
  <c r="AX121" i="11" s="1"/>
  <c r="AX122" i="11" s="1"/>
  <c r="AX123" i="11" s="1"/>
  <c r="AX124" i="11" s="1"/>
  <c r="AX125" i="11" s="1"/>
  <c r="AX126" i="11" s="1"/>
  <c r="AX127" i="11" s="1"/>
  <c r="AX128" i="11" s="1"/>
  <c r="AX129" i="11" s="1"/>
  <c r="AX130" i="11" s="1"/>
  <c r="AX131" i="11" s="1"/>
  <c r="AX132" i="11" s="1"/>
  <c r="AX133" i="11" s="1"/>
  <c r="AX134" i="11" s="1"/>
  <c r="AX135" i="11" s="1"/>
  <c r="AX136" i="11" s="1"/>
  <c r="AX137" i="11" s="1"/>
  <c r="AX138" i="11" s="1"/>
  <c r="AX139" i="11" s="1"/>
  <c r="AX140" i="11" s="1"/>
  <c r="AX141" i="11" s="1"/>
  <c r="AX142" i="11" s="1"/>
  <c r="AX143" i="11" s="1"/>
  <c r="AX144" i="11" s="1"/>
  <c r="AX145" i="11" s="1"/>
  <c r="AX146" i="11" s="1"/>
  <c r="AX147" i="11" s="1"/>
  <c r="AX148" i="11" s="1"/>
  <c r="AX149" i="11" s="1"/>
  <c r="AX150" i="11" s="1"/>
  <c r="AX151" i="11" s="1"/>
  <c r="AX152" i="11" s="1"/>
  <c r="AX153" i="11" s="1"/>
  <c r="AX154" i="11" s="1"/>
  <c r="AX155" i="11" s="1"/>
  <c r="AX156" i="11" s="1"/>
  <c r="AX157" i="11" s="1"/>
  <c r="AX158" i="11" s="1"/>
  <c r="AX159" i="11" s="1"/>
  <c r="AX160" i="11" s="1"/>
  <c r="AX161" i="11" s="1"/>
  <c r="AX162" i="11" s="1"/>
  <c r="AX163" i="11" s="1"/>
  <c r="AX164" i="11" s="1"/>
  <c r="AX165" i="11" s="1"/>
  <c r="AX166" i="11" s="1"/>
  <c r="AX167" i="11" s="1"/>
  <c r="AX168" i="11" s="1"/>
  <c r="AX169" i="11" s="1"/>
  <c r="AX170" i="11" s="1"/>
  <c r="AX171" i="11" s="1"/>
  <c r="AX172" i="11" s="1"/>
  <c r="AX173" i="11" s="1"/>
  <c r="AX174" i="11" s="1"/>
  <c r="AX175" i="11" s="1"/>
  <c r="AX176" i="11" s="1"/>
  <c r="AX177" i="11" s="1"/>
  <c r="AX178" i="11" s="1"/>
  <c r="AX179" i="11" s="1"/>
  <c r="AX180" i="11" s="1"/>
  <c r="AX181" i="11" s="1"/>
  <c r="AX182" i="11" s="1"/>
  <c r="AX183" i="11" s="1"/>
  <c r="AX184" i="11" s="1"/>
  <c r="AX185" i="11" s="1"/>
  <c r="AX186" i="11" s="1"/>
  <c r="AX187" i="11" s="1"/>
  <c r="AX188" i="11" s="1"/>
  <c r="AX189" i="11" s="1"/>
  <c r="AX190" i="11" s="1"/>
  <c r="AX191" i="11" s="1"/>
  <c r="AX192" i="11" s="1"/>
  <c r="AX193" i="11" s="1"/>
  <c r="AX194" i="11" s="1"/>
  <c r="AX195" i="11" s="1"/>
  <c r="AX196" i="11" s="1"/>
  <c r="AX197" i="11" s="1"/>
  <c r="AX198" i="11" s="1"/>
  <c r="AX199" i="11" s="1"/>
  <c r="AX200" i="11" s="1"/>
  <c r="AX201" i="11" s="1"/>
  <c r="AX202" i="11" s="1"/>
  <c r="AX203" i="11" s="1"/>
  <c r="AX204" i="11" s="1"/>
  <c r="AX205" i="11" s="1"/>
  <c r="AX206" i="11" s="1"/>
  <c r="AX207" i="11" s="1"/>
  <c r="AX208" i="11" s="1"/>
  <c r="AX209" i="11" s="1"/>
  <c r="AX210" i="11" s="1"/>
  <c r="AX211" i="11" s="1"/>
  <c r="AX212" i="11" s="1"/>
  <c r="AX213" i="11" s="1"/>
  <c r="AX214" i="11" s="1"/>
  <c r="AX215" i="11" s="1"/>
  <c r="AX216" i="11" s="1"/>
  <c r="AX217" i="11" s="1"/>
  <c r="AX218" i="11" s="1"/>
  <c r="AX219" i="11" s="1"/>
  <c r="AX220" i="11" s="1"/>
  <c r="AX221" i="11" s="1"/>
  <c r="AX222" i="11" s="1"/>
  <c r="AX223" i="11" s="1"/>
  <c r="AX224" i="11" s="1"/>
  <c r="AX225" i="11" s="1"/>
  <c r="AX226" i="11" s="1"/>
  <c r="AX227" i="11" s="1"/>
  <c r="AX228" i="11" s="1"/>
  <c r="AX229" i="11" s="1"/>
  <c r="AX230" i="11" s="1"/>
  <c r="AX231" i="11" s="1"/>
  <c r="AX232" i="11" s="1"/>
  <c r="AX233" i="11" s="1"/>
  <c r="AX234" i="11" s="1"/>
  <c r="AX235" i="11" s="1"/>
  <c r="AX236" i="11" s="1"/>
  <c r="AX237" i="11" s="1"/>
  <c r="AX238" i="11" s="1"/>
  <c r="AX239" i="11" s="1"/>
  <c r="AX240" i="11" s="1"/>
  <c r="AX241" i="11" s="1"/>
  <c r="AX242" i="11" s="1"/>
  <c r="AX243" i="11" s="1"/>
  <c r="AX244" i="11" s="1"/>
  <c r="AX245" i="11" s="1"/>
  <c r="AX246" i="11" s="1"/>
  <c r="AX247" i="11" s="1"/>
  <c r="AX248" i="11" s="1"/>
  <c r="AX249" i="11" s="1"/>
  <c r="AX250" i="11" s="1"/>
  <c r="AX251" i="11" s="1"/>
  <c r="AX252" i="11" s="1"/>
  <c r="AX253" i="11" s="1"/>
  <c r="AX254" i="11" s="1"/>
  <c r="AX255" i="11" s="1"/>
  <c r="AX256" i="11" s="1"/>
  <c r="AX257" i="11" s="1"/>
  <c r="AX258" i="11" s="1"/>
  <c r="AX259" i="11" s="1"/>
  <c r="AX260" i="11" s="1"/>
  <c r="AX261" i="11" s="1"/>
  <c r="AX262" i="11" s="1"/>
  <c r="AX263" i="11" s="1"/>
  <c r="AX264" i="11" s="1"/>
  <c r="AX265" i="11" s="1"/>
  <c r="AX266" i="11" s="1"/>
  <c r="AX267" i="11" s="1"/>
  <c r="AX268" i="11" s="1"/>
  <c r="AX269" i="11" s="1"/>
  <c r="AX270" i="11" s="1"/>
  <c r="AX271" i="11" s="1"/>
  <c r="AX272" i="11" s="1"/>
  <c r="AX273" i="11" s="1"/>
  <c r="AX274" i="11" s="1"/>
  <c r="AX275" i="11" s="1"/>
  <c r="AX276" i="11" s="1"/>
  <c r="AX277" i="11" s="1"/>
  <c r="AX278" i="11" s="1"/>
  <c r="AX279" i="11" s="1"/>
  <c r="AX280" i="11" s="1"/>
  <c r="AX281" i="11" s="1"/>
  <c r="AX282" i="11" s="1"/>
  <c r="AX283" i="11" s="1"/>
  <c r="AX284" i="11" s="1"/>
  <c r="AX285" i="11" s="1"/>
  <c r="AX286" i="11" s="1"/>
  <c r="AX287" i="11" s="1"/>
  <c r="AX288" i="11" s="1"/>
  <c r="AX289" i="11" s="1"/>
  <c r="AX290" i="11" s="1"/>
  <c r="AX291" i="11" s="1"/>
  <c r="AX292" i="11" s="1"/>
  <c r="AX293" i="11" s="1"/>
  <c r="AX294" i="11" s="1"/>
  <c r="AX295" i="11" s="1"/>
  <c r="AX296" i="11" s="1"/>
  <c r="AX297" i="11" s="1"/>
  <c r="AX298" i="11" s="1"/>
  <c r="AX299" i="11" s="1"/>
  <c r="AX300" i="11" s="1"/>
  <c r="AX301" i="11" s="1"/>
  <c r="AX302" i="11" s="1"/>
  <c r="AX303" i="11" s="1"/>
  <c r="AX304" i="11" s="1"/>
  <c r="AX305" i="11" s="1"/>
  <c r="AX306" i="11" s="1"/>
  <c r="AX307" i="11" s="1"/>
  <c r="AX308" i="11" s="1"/>
  <c r="AX309" i="11" s="1"/>
  <c r="AX310" i="11" s="1"/>
  <c r="AX311" i="11" s="1"/>
  <c r="AX312" i="11" s="1"/>
  <c r="AX313" i="11" s="1"/>
  <c r="AX314" i="11" s="1"/>
  <c r="AX315" i="11" s="1"/>
  <c r="AX316" i="11" s="1"/>
  <c r="AX317" i="11" s="1"/>
  <c r="AX318" i="11" s="1"/>
  <c r="AX319" i="11" s="1"/>
  <c r="AX320" i="11" s="1"/>
  <c r="AX321" i="11" s="1"/>
  <c r="AX322" i="11" s="1"/>
  <c r="AX323" i="11" s="1"/>
  <c r="AX324" i="11" s="1"/>
  <c r="AX325" i="11" s="1"/>
  <c r="AX326" i="11" s="1"/>
  <c r="AX327" i="11" s="1"/>
  <c r="AX328" i="11" s="1"/>
  <c r="AX329" i="11" s="1"/>
  <c r="AX330" i="11" s="1"/>
  <c r="AX331" i="11" s="1"/>
  <c r="AX332" i="11" s="1"/>
  <c r="AX333" i="11" s="1"/>
  <c r="AX334" i="11" s="1"/>
  <c r="AX335" i="11" s="1"/>
  <c r="AX336" i="11" s="1"/>
  <c r="AX337" i="11" s="1"/>
  <c r="AX338" i="11" s="1"/>
  <c r="AX339" i="11" s="1"/>
  <c r="AX340" i="11" s="1"/>
  <c r="AX341" i="11" s="1"/>
  <c r="AX342" i="11" s="1"/>
  <c r="AX343" i="11" s="1"/>
  <c r="AX344" i="11" s="1"/>
  <c r="AX345" i="11" s="1"/>
  <c r="AX346" i="11" s="1"/>
  <c r="AX347" i="11" s="1"/>
  <c r="AX348" i="11" s="1"/>
  <c r="AX349" i="11" s="1"/>
  <c r="AX350" i="11" s="1"/>
  <c r="AX351" i="11" s="1"/>
  <c r="AX352" i="11" s="1"/>
  <c r="AX353" i="11" s="1"/>
  <c r="AX354" i="11" s="1"/>
  <c r="AX355" i="11" s="1"/>
  <c r="AX356" i="11" s="1"/>
  <c r="AX357" i="11" s="1"/>
  <c r="AX358" i="11" s="1"/>
  <c r="AX359" i="11" s="1"/>
  <c r="AX360" i="11" s="1"/>
  <c r="AX361" i="11" s="1"/>
  <c r="AX362" i="11" s="1"/>
  <c r="AX363" i="11" s="1"/>
  <c r="AX364" i="11" s="1"/>
  <c r="AX365" i="11" s="1"/>
  <c r="AX366" i="11" s="1"/>
  <c r="AX367" i="11" s="1"/>
  <c r="AX368" i="11" s="1"/>
  <c r="AX369" i="11" s="1"/>
  <c r="AX370" i="11" s="1"/>
  <c r="AX371" i="11" s="1"/>
  <c r="AX372" i="11" s="1"/>
  <c r="AX373" i="11" s="1"/>
  <c r="AX374" i="11" s="1"/>
  <c r="AX375" i="11" s="1"/>
  <c r="AX376" i="11" s="1"/>
  <c r="AX377" i="11" s="1"/>
  <c r="AX378" i="11" s="1"/>
  <c r="AX379" i="11" s="1"/>
  <c r="AX380" i="11" s="1"/>
  <c r="AX381" i="11" s="1"/>
  <c r="AX382" i="11" s="1"/>
  <c r="AX383" i="11" s="1"/>
  <c r="AX384" i="11" s="1"/>
  <c r="AX385" i="11" s="1"/>
  <c r="AX386" i="11" s="1"/>
  <c r="AX387" i="11" s="1"/>
  <c r="AX388" i="11" s="1"/>
  <c r="AX389" i="11" s="1"/>
  <c r="AX390" i="11" s="1"/>
  <c r="AX391" i="11" s="1"/>
  <c r="AX392" i="11" s="1"/>
  <c r="AX393" i="11" s="1"/>
  <c r="AX394" i="11" s="1"/>
  <c r="AX395" i="11" s="1"/>
  <c r="AX396" i="11" s="1"/>
  <c r="AX397" i="11" s="1"/>
  <c r="AX398" i="11" s="1"/>
  <c r="AX399" i="11" s="1"/>
  <c r="AX400" i="11" s="1"/>
  <c r="AX401" i="11" s="1"/>
  <c r="AX402" i="11" s="1"/>
  <c r="AX403" i="11" s="1"/>
  <c r="AX404" i="11" s="1"/>
  <c r="AX405" i="11" s="1"/>
  <c r="AX406" i="11" s="1"/>
  <c r="AX407" i="11" s="1"/>
  <c r="AX408" i="11" s="1"/>
  <c r="AX409" i="11" s="1"/>
  <c r="AX410" i="11" s="1"/>
  <c r="AX411" i="11" s="1"/>
  <c r="AX412" i="11" s="1"/>
  <c r="AX413" i="11" s="1"/>
  <c r="AX414" i="11" s="1"/>
  <c r="AX415" i="11" s="1"/>
  <c r="AX416" i="11" s="1"/>
  <c r="AX417" i="11" s="1"/>
  <c r="AX418" i="11" s="1"/>
  <c r="AX419" i="11" s="1"/>
  <c r="AX420" i="11" s="1"/>
  <c r="AX421" i="11" s="1"/>
  <c r="AX422" i="11" s="1"/>
  <c r="AX423" i="11" s="1"/>
  <c r="AX424" i="11" s="1"/>
  <c r="AX425" i="11" s="1"/>
  <c r="AX426" i="11" s="1"/>
  <c r="AX427" i="11" s="1"/>
  <c r="AX428" i="11" s="1"/>
  <c r="AX429" i="11" s="1"/>
  <c r="AX430" i="11" s="1"/>
  <c r="AX431" i="11" s="1"/>
  <c r="AX432" i="11" s="1"/>
  <c r="AX433" i="11" s="1"/>
  <c r="AX434" i="11" s="1"/>
  <c r="AX435" i="11" s="1"/>
  <c r="AX436" i="11" s="1"/>
  <c r="AX437" i="11" s="1"/>
  <c r="AX438" i="11" s="1"/>
  <c r="AX439" i="11" s="1"/>
  <c r="AX440" i="11" s="1"/>
  <c r="AX441" i="11" s="1"/>
  <c r="AX442" i="11" s="1"/>
  <c r="AX443" i="11" s="1"/>
  <c r="AX444" i="11" s="1"/>
  <c r="AX445" i="11" s="1"/>
  <c r="AX446" i="11" s="1"/>
  <c r="AX447" i="11" s="1"/>
  <c r="AX448" i="11" s="1"/>
  <c r="AX449" i="11" s="1"/>
  <c r="AX450" i="11" s="1"/>
  <c r="AX451" i="11" s="1"/>
  <c r="AX452" i="11" s="1"/>
  <c r="AX453" i="11" s="1"/>
  <c r="AX454" i="11" s="1"/>
  <c r="AX455" i="11" s="1"/>
  <c r="AX456" i="11" s="1"/>
  <c r="AX457" i="11" s="1"/>
  <c r="AX458" i="11" s="1"/>
  <c r="AX459" i="11" s="1"/>
  <c r="AX460" i="11" s="1"/>
  <c r="AX461" i="11" s="1"/>
  <c r="AX462" i="11" s="1"/>
  <c r="AX463" i="11" s="1"/>
  <c r="AX464" i="11" s="1"/>
  <c r="AX465" i="11" s="1"/>
  <c r="AX466" i="11" s="1"/>
  <c r="AX467" i="11" s="1"/>
  <c r="AX468" i="11" s="1"/>
  <c r="AX469" i="11" s="1"/>
  <c r="AX470" i="11" s="1"/>
  <c r="AX471" i="11" s="1"/>
  <c r="AX472" i="11" s="1"/>
  <c r="AX473" i="11" s="1"/>
  <c r="AX474" i="11" s="1"/>
  <c r="AX475" i="11" s="1"/>
  <c r="AX476" i="11" s="1"/>
  <c r="AX477" i="11" s="1"/>
  <c r="AX478" i="11" s="1"/>
  <c r="AX479" i="11" s="1"/>
  <c r="AX480" i="11" s="1"/>
  <c r="AX481" i="11" s="1"/>
  <c r="AX482" i="11" s="1"/>
  <c r="AX483" i="11" s="1"/>
  <c r="AX484" i="11" s="1"/>
  <c r="AX485" i="11" s="1"/>
  <c r="CB29" i="11"/>
  <c r="CC28" i="11"/>
  <c r="CC27" i="11"/>
  <c r="CA29" i="11"/>
  <c r="AV4" i="11"/>
  <c r="AV5" i="11" s="1"/>
  <c r="AV6" i="11" s="1"/>
  <c r="AV7" i="11" s="1"/>
  <c r="AV8" i="11" s="1"/>
  <c r="AV9" i="11" s="1"/>
  <c r="AV10" i="11" s="1"/>
  <c r="AV11" i="11" s="1"/>
  <c r="AV12" i="11" s="1"/>
  <c r="AV13" i="11" s="1"/>
  <c r="AV14" i="11" s="1"/>
  <c r="AV15" i="11" s="1"/>
  <c r="AV16" i="11" s="1"/>
  <c r="AV17" i="11" s="1"/>
  <c r="AV18" i="11" s="1"/>
  <c r="AV19" i="11" s="1"/>
  <c r="AV20" i="11" s="1"/>
  <c r="AV21" i="11" s="1"/>
  <c r="AV22" i="11" s="1"/>
  <c r="AV23" i="11" s="1"/>
  <c r="AV24" i="11" s="1"/>
  <c r="AV25" i="11" s="1"/>
  <c r="AV26" i="11" s="1"/>
  <c r="AV27" i="11" s="1"/>
  <c r="AV28" i="11" s="1"/>
  <c r="AV29" i="11" s="1"/>
  <c r="AV30" i="11" s="1"/>
  <c r="AV31" i="11" s="1"/>
  <c r="AV32" i="11" s="1"/>
  <c r="AV33" i="11" s="1"/>
  <c r="AV34" i="11" s="1"/>
  <c r="AV35" i="11" s="1"/>
  <c r="AV36" i="11" s="1"/>
  <c r="AV37" i="11" s="1"/>
  <c r="AV38" i="11" s="1"/>
  <c r="AV39" i="11" s="1"/>
  <c r="AV40" i="11" s="1"/>
  <c r="AV41" i="11" s="1"/>
  <c r="AV42" i="11" s="1"/>
  <c r="AV43" i="11" s="1"/>
  <c r="AV44" i="11" s="1"/>
  <c r="AV45" i="11" s="1"/>
  <c r="AV46" i="11" s="1"/>
  <c r="AV47" i="11" s="1"/>
  <c r="AV48" i="11" s="1"/>
  <c r="AV49" i="11" s="1"/>
  <c r="AV50" i="11" s="1"/>
  <c r="AV51" i="11" s="1"/>
  <c r="AV52" i="11" s="1"/>
  <c r="AV53" i="11" s="1"/>
  <c r="AV54" i="11" s="1"/>
  <c r="AV55" i="11" s="1"/>
  <c r="AV56" i="11" s="1"/>
  <c r="AV57" i="11" s="1"/>
  <c r="AV58" i="11" s="1"/>
  <c r="AV59" i="11" s="1"/>
  <c r="AV60" i="11" s="1"/>
  <c r="AV61" i="11" s="1"/>
  <c r="AV62" i="11" s="1"/>
  <c r="AV63" i="11" s="1"/>
  <c r="AV64" i="11" s="1"/>
  <c r="AV65" i="11" s="1"/>
  <c r="AV66" i="11" s="1"/>
  <c r="AV67" i="11" s="1"/>
  <c r="AV68" i="11" s="1"/>
  <c r="AV69" i="11" s="1"/>
  <c r="AV70" i="11" s="1"/>
  <c r="AV71" i="11" s="1"/>
  <c r="AV72" i="11" s="1"/>
  <c r="AV73" i="11" s="1"/>
  <c r="AV74" i="11" s="1"/>
  <c r="AV75" i="11" s="1"/>
  <c r="AV76" i="11" s="1"/>
  <c r="AV77" i="11" s="1"/>
  <c r="AV78" i="11" s="1"/>
  <c r="AV79" i="11" s="1"/>
  <c r="AV80" i="11" s="1"/>
  <c r="AV81" i="11" s="1"/>
  <c r="AV82" i="11" s="1"/>
  <c r="AV83" i="11" s="1"/>
  <c r="AV84" i="11" s="1"/>
  <c r="AV85" i="11" s="1"/>
  <c r="AV86" i="11" s="1"/>
  <c r="AV87" i="11" s="1"/>
  <c r="AV88" i="11" s="1"/>
  <c r="AV89" i="11" s="1"/>
  <c r="AV90" i="11" s="1"/>
  <c r="AV91" i="11" s="1"/>
  <c r="AV92" i="11" s="1"/>
  <c r="AV93" i="11" s="1"/>
  <c r="AV94" i="11" s="1"/>
  <c r="AV95" i="11" s="1"/>
  <c r="AV96" i="11" s="1"/>
  <c r="AV97" i="11" s="1"/>
  <c r="AV98" i="11" s="1"/>
  <c r="AV99" i="11" s="1"/>
  <c r="AV100" i="11" s="1"/>
  <c r="AV101" i="11" s="1"/>
  <c r="AV102" i="11" s="1"/>
  <c r="AV103" i="11" s="1"/>
  <c r="AV104" i="11" s="1"/>
  <c r="AV105" i="11" s="1"/>
  <c r="AV106" i="11" s="1"/>
  <c r="AV107" i="11" s="1"/>
  <c r="AV108" i="11" s="1"/>
  <c r="AV109" i="11" s="1"/>
  <c r="AV110" i="11" s="1"/>
  <c r="AV111" i="11" s="1"/>
  <c r="AV112" i="11" s="1"/>
  <c r="AV113" i="11" s="1"/>
  <c r="AV114" i="11" s="1"/>
  <c r="AV115" i="11" s="1"/>
  <c r="AV116" i="11" s="1"/>
  <c r="AV117" i="11" s="1"/>
  <c r="AV118" i="11" s="1"/>
  <c r="AV119" i="11" s="1"/>
  <c r="AV120" i="11" s="1"/>
  <c r="AV121" i="11" s="1"/>
  <c r="AV122" i="11" s="1"/>
  <c r="AV123" i="11" s="1"/>
  <c r="AV124" i="11" s="1"/>
  <c r="AV125" i="11" s="1"/>
  <c r="AV126" i="11" s="1"/>
  <c r="AV127" i="11" s="1"/>
  <c r="AV128" i="11" s="1"/>
  <c r="AV129" i="11" s="1"/>
  <c r="AV130" i="11" s="1"/>
  <c r="AV131" i="11" s="1"/>
  <c r="AV132" i="11" s="1"/>
  <c r="AV133" i="11" s="1"/>
  <c r="AV134" i="11" s="1"/>
  <c r="AV135" i="11" s="1"/>
  <c r="AV136" i="11" s="1"/>
  <c r="AV137" i="11" s="1"/>
  <c r="AV138" i="11" s="1"/>
  <c r="AV139" i="11" s="1"/>
  <c r="AV140" i="11" s="1"/>
  <c r="AV141" i="11" s="1"/>
  <c r="AV142" i="11" s="1"/>
  <c r="AV143" i="11" s="1"/>
  <c r="AV144" i="11" s="1"/>
  <c r="AV145" i="11" s="1"/>
  <c r="AV146" i="11" s="1"/>
  <c r="AV147" i="11" s="1"/>
  <c r="AV148" i="11" s="1"/>
  <c r="AV149" i="11" s="1"/>
  <c r="AV150" i="11" s="1"/>
  <c r="AV151" i="11" s="1"/>
  <c r="AV152" i="11" s="1"/>
  <c r="AV153" i="11" s="1"/>
  <c r="AV154" i="11" s="1"/>
  <c r="AV155" i="11" s="1"/>
  <c r="AV156" i="11" s="1"/>
  <c r="AV157" i="11" s="1"/>
  <c r="AV158" i="11" s="1"/>
  <c r="AV159" i="11" s="1"/>
  <c r="AW148" i="11"/>
  <c r="AW149" i="11" s="1"/>
  <c r="AW150" i="11" s="1"/>
  <c r="AW151" i="11" s="1"/>
  <c r="AW152" i="11" s="1"/>
  <c r="AW153" i="11" s="1"/>
  <c r="AW154" i="11" s="1"/>
  <c r="AW155" i="11" s="1"/>
  <c r="AW156" i="11" s="1"/>
  <c r="AW157" i="11" s="1"/>
  <c r="AW158" i="11" s="1"/>
  <c r="AW159" i="11" s="1"/>
  <c r="AS4" i="11"/>
  <c r="AS5" i="11" s="1"/>
  <c r="AS6" i="11" s="1"/>
  <c r="AS7" i="11" s="1"/>
  <c r="AS8" i="11" s="1"/>
  <c r="AS9" i="11" s="1"/>
  <c r="AS10" i="11" s="1"/>
  <c r="AS11" i="11" s="1"/>
  <c r="AS12" i="11" s="1"/>
  <c r="AS13" i="11" s="1"/>
  <c r="AS14" i="11" s="1"/>
  <c r="AS15" i="11" s="1"/>
  <c r="AS16" i="11" s="1"/>
  <c r="AS17" i="11" s="1"/>
  <c r="AS18" i="11" s="1"/>
  <c r="AS19" i="11" s="1"/>
  <c r="AS20" i="11" s="1"/>
  <c r="AS21" i="11" s="1"/>
  <c r="AS22" i="11" s="1"/>
  <c r="AS23" i="11" s="1"/>
  <c r="AS24" i="11" s="1"/>
  <c r="AS25" i="11" s="1"/>
  <c r="AS26" i="11" s="1"/>
  <c r="AS27" i="11" s="1"/>
  <c r="AS28" i="11" s="1"/>
  <c r="AS29" i="11" s="1"/>
  <c r="AS30" i="11" s="1"/>
  <c r="AS31" i="11" s="1"/>
  <c r="AS32" i="11" s="1"/>
  <c r="AS33" i="11" s="1"/>
  <c r="AS34" i="11" s="1"/>
  <c r="AS35" i="11" s="1"/>
  <c r="AS36" i="11" s="1"/>
  <c r="AS37" i="11" s="1"/>
  <c r="AS38" i="11" s="1"/>
  <c r="AS39" i="11" s="1"/>
  <c r="AS40" i="11" s="1"/>
  <c r="AS41" i="11" s="1"/>
  <c r="AS42" i="11" s="1"/>
  <c r="AS43" i="11" s="1"/>
  <c r="AS44" i="11" s="1"/>
  <c r="AS45" i="11" s="1"/>
  <c r="AS46" i="11" s="1"/>
  <c r="AS47" i="11" s="1"/>
  <c r="AS48" i="11" s="1"/>
  <c r="AS49" i="11" s="1"/>
  <c r="AS50" i="11" s="1"/>
  <c r="AS51" i="11" s="1"/>
  <c r="AS52" i="11" s="1"/>
  <c r="AS53" i="11" s="1"/>
  <c r="AS54" i="11" s="1"/>
  <c r="AS55" i="11" s="1"/>
  <c r="AS56" i="11" s="1"/>
  <c r="AS57" i="11" s="1"/>
  <c r="AS58" i="11" s="1"/>
  <c r="AS59" i="11" s="1"/>
  <c r="AS60" i="11" s="1"/>
  <c r="AS61" i="11" s="1"/>
  <c r="AS62" i="11" s="1"/>
  <c r="AS63" i="11" s="1"/>
  <c r="AS64" i="11" s="1"/>
  <c r="AS65" i="11" s="1"/>
  <c r="AS66" i="11" s="1"/>
  <c r="AS67" i="11" s="1"/>
  <c r="AS68" i="11" s="1"/>
  <c r="AS69" i="11" s="1"/>
  <c r="AS70" i="11" s="1"/>
  <c r="AS71" i="11" s="1"/>
  <c r="AS72" i="11" s="1"/>
  <c r="AS73" i="11" s="1"/>
  <c r="AS74" i="11" s="1"/>
  <c r="AS75" i="11" s="1"/>
  <c r="AS76" i="11" s="1"/>
  <c r="AS77" i="11" s="1"/>
  <c r="AS78" i="11" s="1"/>
  <c r="AS79" i="11" s="1"/>
  <c r="AS80" i="11" s="1"/>
  <c r="AS81" i="11" s="1"/>
  <c r="AS82" i="11" s="1"/>
  <c r="AS83" i="11" s="1"/>
  <c r="AS84" i="11" s="1"/>
  <c r="AS85" i="11" s="1"/>
  <c r="AS86" i="11" s="1"/>
  <c r="AS87" i="11" s="1"/>
  <c r="AS88" i="11" s="1"/>
  <c r="AS89" i="11" s="1"/>
  <c r="AS90" i="11" s="1"/>
  <c r="AS91" i="11" s="1"/>
  <c r="AS92" i="11" s="1"/>
  <c r="AS93" i="11" s="1"/>
  <c r="AS94" i="11" s="1"/>
  <c r="AS95" i="11" s="1"/>
  <c r="AS96" i="11" s="1"/>
  <c r="AS97" i="11" s="1"/>
  <c r="AS98" i="11" s="1"/>
  <c r="AS99" i="11" s="1"/>
  <c r="AS100" i="11" s="1"/>
  <c r="AS101" i="11" s="1"/>
  <c r="AS102" i="11" s="1"/>
  <c r="AS103" i="11" s="1"/>
  <c r="AS104" i="11" s="1"/>
  <c r="AS105" i="11" s="1"/>
  <c r="AS106" i="11" s="1"/>
  <c r="AS107" i="11" s="1"/>
  <c r="AS108" i="11" s="1"/>
  <c r="AS109" i="11" s="1"/>
  <c r="AS110" i="11" s="1"/>
  <c r="AS111" i="11" s="1"/>
  <c r="AS112" i="11" s="1"/>
  <c r="AS113" i="11" s="1"/>
  <c r="AS114" i="11" s="1"/>
  <c r="AS115" i="11" s="1"/>
  <c r="AS116" i="11" s="1"/>
  <c r="AS117" i="11" s="1"/>
  <c r="AS118" i="11" s="1"/>
  <c r="AS119" i="11" s="1"/>
  <c r="AS120" i="11" s="1"/>
  <c r="AS121" i="11" s="1"/>
  <c r="AS122" i="11" s="1"/>
  <c r="AS123" i="11" s="1"/>
  <c r="AS124" i="11" s="1"/>
  <c r="AS125" i="11" s="1"/>
  <c r="AS126" i="11" s="1"/>
  <c r="AS127" i="11" s="1"/>
  <c r="AS128" i="11" s="1"/>
  <c r="AS129" i="11" s="1"/>
  <c r="AS130" i="11" s="1"/>
  <c r="AS131" i="11" s="1"/>
  <c r="AS132" i="11" s="1"/>
  <c r="AS133" i="11" s="1"/>
  <c r="AS134" i="11" s="1"/>
  <c r="AS135" i="11" s="1"/>
  <c r="AS136" i="11" s="1"/>
  <c r="AS137" i="11" s="1"/>
  <c r="AS138" i="11" s="1"/>
  <c r="AS139" i="11" s="1"/>
  <c r="AS140" i="11" s="1"/>
  <c r="AS141" i="11" s="1"/>
  <c r="AS142" i="11" s="1"/>
  <c r="AS143" i="11" s="1"/>
  <c r="AS144" i="11" s="1"/>
  <c r="AS145" i="11" s="1"/>
  <c r="AS146" i="11" s="1"/>
  <c r="AS147" i="11" s="1"/>
  <c r="AS148" i="11" s="1"/>
  <c r="AS149" i="11" s="1"/>
  <c r="AS150" i="11" s="1"/>
  <c r="AS151" i="11" s="1"/>
  <c r="AS152" i="11" s="1"/>
  <c r="AS153" i="11" s="1"/>
  <c r="AS154" i="11" s="1"/>
  <c r="AS155" i="11" s="1"/>
  <c r="AS156" i="11" s="1"/>
  <c r="AS157" i="11" s="1"/>
  <c r="AS158" i="11" s="1"/>
  <c r="AS159" i="11" s="1"/>
  <c r="AT4" i="11"/>
  <c r="AT5" i="11" s="1"/>
  <c r="AT6" i="11" s="1"/>
  <c r="AT7" i="11" s="1"/>
  <c r="AT8" i="11" s="1"/>
  <c r="AT9" i="11" s="1"/>
  <c r="AT10" i="11" s="1"/>
  <c r="AT11" i="11" s="1"/>
  <c r="AT12" i="11" s="1"/>
  <c r="AT13" i="11" s="1"/>
  <c r="AT14" i="11" s="1"/>
  <c r="AT15" i="11" s="1"/>
  <c r="AT16" i="11" s="1"/>
  <c r="AT17" i="11" s="1"/>
  <c r="AT18" i="11" s="1"/>
  <c r="AT19" i="11" s="1"/>
  <c r="AT20" i="11" s="1"/>
  <c r="AT21" i="11" s="1"/>
  <c r="AT22" i="11" s="1"/>
  <c r="AT23" i="11" s="1"/>
  <c r="AT24" i="11" s="1"/>
  <c r="AT25" i="11" s="1"/>
  <c r="AT26" i="11" s="1"/>
  <c r="AT27" i="11" s="1"/>
  <c r="AT28" i="11" s="1"/>
  <c r="AT29" i="11" s="1"/>
  <c r="AT30" i="11" s="1"/>
  <c r="AT31" i="11" s="1"/>
  <c r="AT32" i="11" s="1"/>
  <c r="AT33" i="11" s="1"/>
  <c r="AT34" i="11" s="1"/>
  <c r="AT35" i="11" s="1"/>
  <c r="AT36" i="11" s="1"/>
  <c r="AT37" i="11" s="1"/>
  <c r="AT38" i="11" s="1"/>
  <c r="AT39" i="11" s="1"/>
  <c r="AT40" i="11" s="1"/>
  <c r="AT41" i="11" s="1"/>
  <c r="AT42" i="11" s="1"/>
  <c r="AT43" i="11" s="1"/>
  <c r="AT44" i="11" s="1"/>
  <c r="AT45" i="11" s="1"/>
  <c r="AT46" i="11" s="1"/>
  <c r="AT47" i="11" s="1"/>
  <c r="AT48" i="11" s="1"/>
  <c r="AT49" i="11" s="1"/>
  <c r="AT50" i="11" s="1"/>
  <c r="AT51" i="11" s="1"/>
  <c r="AT52" i="11" s="1"/>
  <c r="AT53" i="11" s="1"/>
  <c r="AT54" i="11" s="1"/>
  <c r="AT55" i="11" s="1"/>
  <c r="AT56" i="11" s="1"/>
  <c r="AT57" i="11" s="1"/>
  <c r="AT58" i="11" s="1"/>
  <c r="AT59" i="11" s="1"/>
  <c r="AT60" i="11" s="1"/>
  <c r="AT61" i="11" s="1"/>
  <c r="AT62" i="11" s="1"/>
  <c r="AT63" i="11" s="1"/>
  <c r="AT64" i="11" s="1"/>
  <c r="AT65" i="11" s="1"/>
  <c r="AT66" i="11" s="1"/>
  <c r="AT67" i="11" s="1"/>
  <c r="AT68" i="11" s="1"/>
  <c r="AT69" i="11" s="1"/>
  <c r="AT70" i="11" s="1"/>
  <c r="AT71" i="11" s="1"/>
  <c r="AT72" i="11" s="1"/>
  <c r="AT73" i="11" s="1"/>
  <c r="AT74" i="11" s="1"/>
  <c r="AT75" i="11" s="1"/>
  <c r="AT76" i="11" s="1"/>
  <c r="AT77" i="11" s="1"/>
  <c r="AT78" i="11" s="1"/>
  <c r="AT79" i="11" s="1"/>
  <c r="AT80" i="11" s="1"/>
  <c r="AT81" i="11" s="1"/>
  <c r="AT82" i="11" s="1"/>
  <c r="AT83" i="11" s="1"/>
  <c r="AT84" i="11" s="1"/>
  <c r="AT85" i="11" s="1"/>
  <c r="AT86" i="11" s="1"/>
  <c r="AT87" i="11" s="1"/>
  <c r="AT88" i="11" s="1"/>
  <c r="AT89" i="11" s="1"/>
  <c r="AT90" i="11" s="1"/>
  <c r="AT91" i="11" s="1"/>
  <c r="AT92" i="11" s="1"/>
  <c r="AT93" i="11" s="1"/>
  <c r="AT94" i="11" s="1"/>
  <c r="AT95" i="11" s="1"/>
  <c r="AT96" i="11" s="1"/>
  <c r="AT97" i="11" s="1"/>
  <c r="AT98" i="11" s="1"/>
  <c r="AT99" i="11" s="1"/>
  <c r="AT100" i="11" s="1"/>
  <c r="AT101" i="11" s="1"/>
  <c r="AT102" i="11" s="1"/>
  <c r="AT103" i="11" s="1"/>
  <c r="AT104" i="11" s="1"/>
  <c r="AT105" i="11" s="1"/>
  <c r="AT106" i="11" s="1"/>
  <c r="AT107" i="11" s="1"/>
  <c r="AT108" i="11" s="1"/>
  <c r="AT109" i="11" s="1"/>
  <c r="AT110" i="11" s="1"/>
  <c r="AT111" i="11" s="1"/>
  <c r="AT112" i="11" s="1"/>
  <c r="AT113" i="11" s="1"/>
  <c r="AT114" i="11" s="1"/>
  <c r="AT115" i="11" s="1"/>
  <c r="AT116" i="11" s="1"/>
  <c r="AT117" i="11" s="1"/>
  <c r="AT118" i="11" s="1"/>
  <c r="AT119" i="11" s="1"/>
  <c r="AT120" i="11" s="1"/>
  <c r="AT121" i="11" s="1"/>
  <c r="AT122" i="11" s="1"/>
  <c r="AT123" i="11" s="1"/>
  <c r="AT124" i="11" s="1"/>
  <c r="AT125" i="11" s="1"/>
  <c r="AT126" i="11" s="1"/>
  <c r="AT127" i="11" s="1"/>
  <c r="AT128" i="11" s="1"/>
  <c r="AT129" i="11" s="1"/>
  <c r="AT130" i="11" s="1"/>
  <c r="AT131" i="11" s="1"/>
  <c r="AT132" i="11" s="1"/>
  <c r="AT133" i="11" s="1"/>
  <c r="AT134" i="11" s="1"/>
  <c r="AT135" i="11" s="1"/>
  <c r="AT136" i="11" s="1"/>
  <c r="AT137" i="11" s="1"/>
  <c r="AT138" i="11" s="1"/>
  <c r="AT139" i="11" s="1"/>
  <c r="AT140" i="11" s="1"/>
  <c r="AT141" i="11" s="1"/>
  <c r="AT142" i="11" s="1"/>
  <c r="AT143" i="11" s="1"/>
  <c r="AT144" i="11" s="1"/>
  <c r="AT145" i="11" s="1"/>
  <c r="AT146" i="11" s="1"/>
  <c r="AT147" i="11" s="1"/>
  <c r="AT148" i="11" s="1"/>
  <c r="AT149" i="11" s="1"/>
  <c r="AT150" i="11" s="1"/>
  <c r="AT151" i="11" s="1"/>
  <c r="AT152" i="11" s="1"/>
  <c r="AT153" i="11" s="1"/>
  <c r="AT154" i="11" s="1"/>
  <c r="AT155" i="11" s="1"/>
  <c r="AT156" i="11" s="1"/>
  <c r="AT157" i="11" s="1"/>
  <c r="AT158" i="11" s="1"/>
  <c r="AT159" i="11" s="1"/>
  <c r="AR4" i="11"/>
  <c r="AR5" i="11" s="1"/>
  <c r="AR6" i="11" s="1"/>
  <c r="AR7" i="11" s="1"/>
  <c r="AR8" i="11" s="1"/>
  <c r="AR9" i="11" s="1"/>
  <c r="AR10" i="11" s="1"/>
  <c r="AR11" i="11" s="1"/>
  <c r="AR12" i="11" s="1"/>
  <c r="AR13" i="11" s="1"/>
  <c r="AR14" i="11" s="1"/>
  <c r="AR15" i="11" s="1"/>
  <c r="AR16" i="11" s="1"/>
  <c r="AR17" i="11" s="1"/>
  <c r="AR18" i="11" s="1"/>
  <c r="AR19" i="11" s="1"/>
  <c r="AR20" i="11" s="1"/>
  <c r="AR21" i="11" s="1"/>
  <c r="AR22" i="11" s="1"/>
  <c r="AR23" i="11" s="1"/>
  <c r="AR24" i="11" s="1"/>
  <c r="AR25" i="11" s="1"/>
  <c r="AR26" i="11" s="1"/>
  <c r="AR27" i="11" s="1"/>
  <c r="AR28" i="11" s="1"/>
  <c r="AR29" i="11" s="1"/>
  <c r="AR30" i="11" s="1"/>
  <c r="AR31" i="11" s="1"/>
  <c r="AR32" i="11" s="1"/>
  <c r="AR33" i="11" s="1"/>
  <c r="AR34" i="11" s="1"/>
  <c r="AR35" i="11" s="1"/>
  <c r="AR36" i="11" s="1"/>
  <c r="AR37" i="11" s="1"/>
  <c r="AR38" i="11" s="1"/>
  <c r="AR39" i="11" s="1"/>
  <c r="AR40" i="11" s="1"/>
  <c r="AR41" i="11" s="1"/>
  <c r="AR42" i="11" s="1"/>
  <c r="AR43" i="11" s="1"/>
  <c r="AR44" i="11" s="1"/>
  <c r="AR45" i="11" s="1"/>
  <c r="AR46" i="11" s="1"/>
  <c r="AR47" i="11" s="1"/>
  <c r="AR48" i="11" s="1"/>
  <c r="AR49" i="11" s="1"/>
  <c r="AR50" i="11" s="1"/>
  <c r="AR51" i="11" s="1"/>
  <c r="AR52" i="11" s="1"/>
  <c r="AR53" i="11" s="1"/>
  <c r="AR54" i="11" s="1"/>
  <c r="AR55" i="11" s="1"/>
  <c r="AR56" i="11" s="1"/>
  <c r="AR57" i="11" s="1"/>
  <c r="AR58" i="11" s="1"/>
  <c r="AR59" i="11" s="1"/>
  <c r="AR60" i="11" s="1"/>
  <c r="AR61" i="11" s="1"/>
  <c r="AR62" i="11" s="1"/>
  <c r="AR63" i="11" s="1"/>
  <c r="AR64" i="11" s="1"/>
  <c r="AR65" i="11" s="1"/>
  <c r="AR66" i="11" s="1"/>
  <c r="AR67" i="11" s="1"/>
  <c r="AR68" i="11" s="1"/>
  <c r="AR69" i="11" s="1"/>
  <c r="AR70" i="11" s="1"/>
  <c r="AR71" i="11" s="1"/>
  <c r="AR72" i="11" s="1"/>
  <c r="AR73" i="11" s="1"/>
  <c r="AR74" i="11" s="1"/>
  <c r="AR75" i="11" s="1"/>
  <c r="AR76" i="11" s="1"/>
  <c r="AR77" i="11" s="1"/>
  <c r="AR78" i="11" s="1"/>
  <c r="AR79" i="11" s="1"/>
  <c r="AR80" i="11" s="1"/>
  <c r="AR81" i="11" s="1"/>
  <c r="AR82" i="11" s="1"/>
  <c r="AR83" i="11" s="1"/>
  <c r="AR84" i="11" s="1"/>
  <c r="AR85" i="11" s="1"/>
  <c r="AR86" i="11" s="1"/>
  <c r="AR87" i="11" s="1"/>
  <c r="AR88" i="11" s="1"/>
  <c r="AR89" i="11" s="1"/>
  <c r="AR90" i="11" s="1"/>
  <c r="AR91" i="11" s="1"/>
  <c r="AR92" i="11" s="1"/>
  <c r="AR93" i="11" s="1"/>
  <c r="AR94" i="11" s="1"/>
  <c r="AR95" i="11" s="1"/>
  <c r="AR96" i="11" s="1"/>
  <c r="AR97" i="11" s="1"/>
  <c r="AR98" i="11" s="1"/>
  <c r="AR99" i="11" s="1"/>
  <c r="AR100" i="11" s="1"/>
  <c r="AR101" i="11" s="1"/>
  <c r="AR102" i="11" s="1"/>
  <c r="AR103" i="11" s="1"/>
  <c r="AR104" i="11" s="1"/>
  <c r="AR105" i="11" s="1"/>
  <c r="AR106" i="11" s="1"/>
  <c r="AR107" i="11" s="1"/>
  <c r="AR108" i="11" s="1"/>
  <c r="AR109" i="11" s="1"/>
  <c r="AR110" i="11" s="1"/>
  <c r="AR111" i="11" s="1"/>
  <c r="AR112" i="11" s="1"/>
  <c r="AR113" i="11" s="1"/>
  <c r="AR114" i="11" s="1"/>
  <c r="AR115" i="11" s="1"/>
  <c r="AR116" i="11" s="1"/>
  <c r="AR117" i="11" s="1"/>
  <c r="AR118" i="11" s="1"/>
  <c r="AR119" i="11" s="1"/>
  <c r="AR120" i="11" s="1"/>
  <c r="AR121" i="11" s="1"/>
  <c r="AR122" i="11" s="1"/>
  <c r="AR123" i="11" s="1"/>
  <c r="AR124" i="11" s="1"/>
  <c r="AR125" i="11" s="1"/>
  <c r="AR126" i="11" s="1"/>
  <c r="AR127" i="11" s="1"/>
  <c r="AR128" i="11" s="1"/>
  <c r="AR129" i="11" s="1"/>
  <c r="AR130" i="11" s="1"/>
  <c r="AR131" i="11" s="1"/>
  <c r="AR132" i="11" s="1"/>
  <c r="AR133" i="11" s="1"/>
  <c r="AR134" i="11" s="1"/>
  <c r="AR135" i="11" s="1"/>
  <c r="AR136" i="11" s="1"/>
  <c r="AR137" i="11" s="1"/>
  <c r="AR138" i="11" s="1"/>
  <c r="AR139" i="11" s="1"/>
  <c r="AR140" i="11" s="1"/>
  <c r="AR141" i="11" s="1"/>
  <c r="AR142" i="11" s="1"/>
  <c r="AR143" i="11" s="1"/>
  <c r="AR144" i="11" s="1"/>
  <c r="AR145" i="11" s="1"/>
  <c r="AR146" i="11" s="1"/>
  <c r="AR147" i="11" s="1"/>
  <c r="AR148" i="11" s="1"/>
  <c r="AR149" i="11" s="1"/>
  <c r="AR150" i="11" s="1"/>
  <c r="AR151" i="11" s="1"/>
  <c r="AR152" i="11" s="1"/>
  <c r="AR153" i="11" s="1"/>
  <c r="AR154" i="11" s="1"/>
  <c r="AR155" i="11" s="1"/>
  <c r="AR156" i="11" s="1"/>
  <c r="AR157" i="11" s="1"/>
  <c r="AR158" i="11" s="1"/>
  <c r="AR159" i="11" s="1"/>
  <c r="AP4" i="11"/>
  <c r="AP5" i="11" s="1"/>
  <c r="AP6" i="11" s="1"/>
  <c r="AP7" i="11" s="1"/>
  <c r="AP8" i="11" s="1"/>
  <c r="AP9" i="11" s="1"/>
  <c r="AP10" i="11" s="1"/>
  <c r="AP11" i="11" s="1"/>
  <c r="AP12" i="11" s="1"/>
  <c r="AP13" i="11" s="1"/>
  <c r="AP14" i="11" s="1"/>
  <c r="AP15" i="11" s="1"/>
  <c r="AP16" i="11" s="1"/>
  <c r="AP17" i="11" s="1"/>
  <c r="AP18" i="11" s="1"/>
  <c r="AP19" i="11" s="1"/>
  <c r="AP20" i="11" s="1"/>
  <c r="AP21" i="11" s="1"/>
  <c r="AP22" i="11" s="1"/>
  <c r="AP23" i="11" s="1"/>
  <c r="AP24" i="11" s="1"/>
  <c r="AP25" i="11" s="1"/>
  <c r="AP26" i="11" s="1"/>
  <c r="AP27" i="11" s="1"/>
  <c r="AP28" i="11" s="1"/>
  <c r="AP29" i="11" s="1"/>
  <c r="AP30" i="11" s="1"/>
  <c r="AP31" i="11" s="1"/>
  <c r="AP32" i="11" s="1"/>
  <c r="AP33" i="11" s="1"/>
  <c r="AP34" i="11" s="1"/>
  <c r="AP35" i="11" s="1"/>
  <c r="AP36" i="11" s="1"/>
  <c r="AP37" i="11" s="1"/>
  <c r="AP38" i="11" s="1"/>
  <c r="AP39" i="11" s="1"/>
  <c r="AP40" i="11" s="1"/>
  <c r="AP41" i="11" s="1"/>
  <c r="AP42" i="11" s="1"/>
  <c r="AP43" i="11" s="1"/>
  <c r="AP44" i="11" s="1"/>
  <c r="AP45" i="11" s="1"/>
  <c r="AP46" i="11" s="1"/>
  <c r="AP47" i="11" s="1"/>
  <c r="AP48" i="11" s="1"/>
  <c r="AP49" i="11" s="1"/>
  <c r="AP50" i="11" s="1"/>
  <c r="AP51" i="11" s="1"/>
  <c r="AP52" i="11" s="1"/>
  <c r="AP53" i="11" s="1"/>
  <c r="AP54" i="11" s="1"/>
  <c r="AP55" i="11" s="1"/>
  <c r="AP56" i="11" s="1"/>
  <c r="AP57" i="11" s="1"/>
  <c r="AP58" i="11" s="1"/>
  <c r="AP59" i="11" s="1"/>
  <c r="AP60" i="11" s="1"/>
  <c r="AP61" i="11" s="1"/>
  <c r="AP62" i="11" s="1"/>
  <c r="AP63" i="11" s="1"/>
  <c r="AP64" i="11" s="1"/>
  <c r="AP65" i="11" s="1"/>
  <c r="AP66" i="11" s="1"/>
  <c r="AP67" i="11" s="1"/>
  <c r="AP68" i="11" s="1"/>
  <c r="AP69" i="11" s="1"/>
  <c r="AP70" i="11" s="1"/>
  <c r="AP71" i="11" s="1"/>
  <c r="AP72" i="11" s="1"/>
  <c r="AP73" i="11" s="1"/>
  <c r="AP74" i="11" s="1"/>
  <c r="AP75" i="11" s="1"/>
  <c r="AP76" i="11" s="1"/>
  <c r="AP77" i="11" s="1"/>
  <c r="AP78" i="11" s="1"/>
  <c r="AP79" i="11" s="1"/>
  <c r="AP80" i="11" s="1"/>
  <c r="AP81" i="11" s="1"/>
  <c r="AP82" i="11" s="1"/>
  <c r="AP83" i="11" s="1"/>
  <c r="AP84" i="11" s="1"/>
  <c r="AP85" i="11" s="1"/>
  <c r="AP86" i="11" s="1"/>
  <c r="AP87" i="11" s="1"/>
  <c r="AP88" i="11" s="1"/>
  <c r="AP89" i="11" s="1"/>
  <c r="AP90" i="11" s="1"/>
  <c r="AP91" i="11" s="1"/>
  <c r="AP92" i="11" s="1"/>
  <c r="AP93" i="11" s="1"/>
  <c r="AP94" i="11" s="1"/>
  <c r="AP95" i="11" s="1"/>
  <c r="AP96" i="11" s="1"/>
  <c r="AP97" i="11" s="1"/>
  <c r="AP98" i="11" s="1"/>
  <c r="AP99" i="11" s="1"/>
  <c r="AP100" i="11" s="1"/>
  <c r="AP101" i="11" s="1"/>
  <c r="AP102" i="11" s="1"/>
  <c r="AP103" i="11" s="1"/>
  <c r="AP104" i="11" s="1"/>
  <c r="AP105" i="11" s="1"/>
  <c r="AP106" i="11" s="1"/>
  <c r="AP107" i="11" s="1"/>
  <c r="AP108" i="11" s="1"/>
  <c r="AP109" i="11" s="1"/>
  <c r="AP110" i="11" s="1"/>
  <c r="AP111" i="11" s="1"/>
  <c r="AP112" i="11" s="1"/>
  <c r="AP113" i="11" s="1"/>
  <c r="AP114" i="11" s="1"/>
  <c r="AP115" i="11" s="1"/>
  <c r="AP116" i="11" s="1"/>
  <c r="AP117" i="11" s="1"/>
  <c r="AP118" i="11" s="1"/>
  <c r="AP119" i="11" s="1"/>
  <c r="AP120" i="11" s="1"/>
  <c r="AP121" i="11" s="1"/>
  <c r="AP122" i="11" s="1"/>
  <c r="AP123" i="11" s="1"/>
  <c r="AP124" i="11" s="1"/>
  <c r="AP125" i="11" s="1"/>
  <c r="AP126" i="11" s="1"/>
  <c r="AP127" i="11" s="1"/>
  <c r="AP128" i="11" s="1"/>
  <c r="AP129" i="11" s="1"/>
  <c r="AP130" i="11" s="1"/>
  <c r="AP131" i="11" s="1"/>
  <c r="AP132" i="11" s="1"/>
  <c r="AP133" i="11" s="1"/>
  <c r="AP134" i="11" s="1"/>
  <c r="AP135" i="11" s="1"/>
  <c r="AP136" i="11" s="1"/>
  <c r="AP137" i="11" s="1"/>
  <c r="AP138" i="11" s="1"/>
  <c r="AP139" i="11" s="1"/>
  <c r="AP140" i="11" s="1"/>
  <c r="AP141" i="11" s="1"/>
  <c r="AP142" i="11" s="1"/>
  <c r="AP143" i="11" s="1"/>
  <c r="AP144" i="11" s="1"/>
  <c r="AP145" i="11" s="1"/>
  <c r="AP146" i="11" s="1"/>
  <c r="AP147" i="11" s="1"/>
  <c r="AP148" i="11" s="1"/>
  <c r="AP149" i="11" s="1"/>
  <c r="AP150" i="11" s="1"/>
  <c r="AP151" i="11" s="1"/>
  <c r="AP152" i="11" s="1"/>
  <c r="AP153" i="11" s="1"/>
  <c r="AP154" i="11" s="1"/>
  <c r="AP155" i="11" s="1"/>
  <c r="AP156" i="11" s="1"/>
  <c r="AP157" i="11" s="1"/>
  <c r="AP158" i="11" s="1"/>
  <c r="AP159" i="11" s="1"/>
  <c r="AQ4" i="11"/>
  <c r="AQ5" i="11" s="1"/>
  <c r="AQ6" i="11" s="1"/>
  <c r="AQ7" i="11" s="1"/>
  <c r="AQ8" i="11" s="1"/>
  <c r="AQ9" i="11" s="1"/>
  <c r="AQ10" i="11" s="1"/>
  <c r="AQ11" i="11" s="1"/>
  <c r="AQ12" i="11" s="1"/>
  <c r="AQ13" i="11" s="1"/>
  <c r="AQ14" i="11" s="1"/>
  <c r="AQ15" i="11" s="1"/>
  <c r="AQ16" i="11" s="1"/>
  <c r="AQ17" i="11" s="1"/>
  <c r="AQ18" i="11" s="1"/>
  <c r="AQ19" i="11" s="1"/>
  <c r="AQ20" i="11" s="1"/>
  <c r="AQ21" i="11" s="1"/>
  <c r="AQ22" i="11" s="1"/>
  <c r="AQ23" i="11" s="1"/>
  <c r="AQ24" i="11" s="1"/>
  <c r="AQ25" i="11" s="1"/>
  <c r="AQ26" i="11" s="1"/>
  <c r="AQ27" i="11" s="1"/>
  <c r="AQ28" i="11" s="1"/>
  <c r="AQ29" i="11" s="1"/>
  <c r="AQ30" i="11" s="1"/>
  <c r="AQ31" i="11" s="1"/>
  <c r="AQ32" i="11" s="1"/>
  <c r="AQ33" i="11" s="1"/>
  <c r="AQ34" i="11" s="1"/>
  <c r="AQ35" i="11" s="1"/>
  <c r="AQ36" i="11" s="1"/>
  <c r="AQ37" i="11" s="1"/>
  <c r="AQ38" i="11" s="1"/>
  <c r="AQ39" i="11" s="1"/>
  <c r="AQ40" i="11" s="1"/>
  <c r="AQ41" i="11" s="1"/>
  <c r="AQ42" i="11" s="1"/>
  <c r="AQ43" i="11" s="1"/>
  <c r="AQ44" i="11" s="1"/>
  <c r="AQ45" i="11" s="1"/>
  <c r="AQ46" i="11" s="1"/>
  <c r="AQ47" i="11" s="1"/>
  <c r="AQ48" i="11" s="1"/>
  <c r="AQ49" i="11" s="1"/>
  <c r="AQ50" i="11" s="1"/>
  <c r="AQ51" i="11" s="1"/>
  <c r="AQ52" i="11" s="1"/>
  <c r="AQ53" i="11" s="1"/>
  <c r="AQ54" i="11" s="1"/>
  <c r="AQ55" i="11" s="1"/>
  <c r="AQ56" i="11" s="1"/>
  <c r="AQ57" i="11" s="1"/>
  <c r="AQ58" i="11" s="1"/>
  <c r="AQ59" i="11" s="1"/>
  <c r="AQ60" i="11" s="1"/>
  <c r="AQ61" i="11" s="1"/>
  <c r="AQ62" i="11" s="1"/>
  <c r="AQ63" i="11" s="1"/>
  <c r="AQ64" i="11" s="1"/>
  <c r="AQ65" i="11" s="1"/>
  <c r="AQ66" i="11" s="1"/>
  <c r="AQ67" i="11" s="1"/>
  <c r="AQ68" i="11" s="1"/>
  <c r="AQ69" i="11" s="1"/>
  <c r="AQ70" i="11" s="1"/>
  <c r="AQ71" i="11" s="1"/>
  <c r="AQ72" i="11" s="1"/>
  <c r="AQ73" i="11" s="1"/>
  <c r="AQ74" i="11" s="1"/>
  <c r="AQ75" i="11" s="1"/>
  <c r="AQ76" i="11" s="1"/>
  <c r="AQ77" i="11" s="1"/>
  <c r="AQ78" i="11" s="1"/>
  <c r="AQ79" i="11" s="1"/>
  <c r="AQ80" i="11" s="1"/>
  <c r="AQ81" i="11" s="1"/>
  <c r="AQ82" i="11" s="1"/>
  <c r="AQ83" i="11" s="1"/>
  <c r="AQ84" i="11" s="1"/>
  <c r="AQ85" i="11" s="1"/>
  <c r="AQ86" i="11" s="1"/>
  <c r="AQ87" i="11" s="1"/>
  <c r="AQ88" i="11" s="1"/>
  <c r="AQ89" i="11" s="1"/>
  <c r="AQ90" i="11" s="1"/>
  <c r="AQ91" i="11" s="1"/>
  <c r="AQ92" i="11" s="1"/>
  <c r="AQ93" i="11" s="1"/>
  <c r="AQ94" i="11" s="1"/>
  <c r="AQ95" i="11" s="1"/>
  <c r="AQ96" i="11" s="1"/>
  <c r="AQ97" i="11" s="1"/>
  <c r="AQ98" i="11" s="1"/>
  <c r="AQ99" i="11" s="1"/>
  <c r="AQ100" i="11" s="1"/>
  <c r="AQ101" i="11" s="1"/>
  <c r="AQ102" i="11" s="1"/>
  <c r="AQ103" i="11" s="1"/>
  <c r="AQ104" i="11" s="1"/>
  <c r="AQ105" i="11" s="1"/>
  <c r="AQ106" i="11" s="1"/>
  <c r="AQ107" i="11" s="1"/>
  <c r="AQ108" i="11" s="1"/>
  <c r="AQ109" i="11" s="1"/>
  <c r="AQ110" i="11" s="1"/>
  <c r="AQ111" i="11" s="1"/>
  <c r="AQ112" i="11" s="1"/>
  <c r="AQ113" i="11" s="1"/>
  <c r="AQ114" i="11" s="1"/>
  <c r="AQ115" i="11" s="1"/>
  <c r="AQ116" i="11" s="1"/>
  <c r="AQ117" i="11" s="1"/>
  <c r="AQ118" i="11" s="1"/>
  <c r="AQ119" i="11" s="1"/>
  <c r="AQ120" i="11" s="1"/>
  <c r="AQ121" i="11" s="1"/>
  <c r="AQ122" i="11" s="1"/>
  <c r="AQ123" i="11" s="1"/>
  <c r="AQ124" i="11" s="1"/>
  <c r="AQ125" i="11" s="1"/>
  <c r="AQ126" i="11" s="1"/>
  <c r="AQ127" i="11" s="1"/>
  <c r="AQ128" i="11" s="1"/>
  <c r="AQ129" i="11" s="1"/>
  <c r="AQ130" i="11" s="1"/>
  <c r="AQ131" i="11" s="1"/>
  <c r="AQ132" i="11" s="1"/>
  <c r="AQ133" i="11" s="1"/>
  <c r="AQ134" i="11" s="1"/>
  <c r="AQ135" i="11" s="1"/>
  <c r="AQ136" i="11" s="1"/>
  <c r="AQ137" i="11" s="1"/>
  <c r="AQ138" i="11" s="1"/>
  <c r="AQ139" i="11" s="1"/>
  <c r="AQ140" i="11" s="1"/>
  <c r="AQ141" i="11" s="1"/>
  <c r="AQ142" i="11" s="1"/>
  <c r="AQ143" i="11" s="1"/>
  <c r="AQ144" i="11" s="1"/>
  <c r="AQ145" i="11" s="1"/>
  <c r="AQ146" i="11" s="1"/>
  <c r="AQ147" i="11" s="1"/>
  <c r="AQ148" i="11" s="1"/>
  <c r="AQ149" i="11" s="1"/>
  <c r="AQ150" i="11" s="1"/>
  <c r="AQ151" i="11" s="1"/>
  <c r="AQ152" i="11" s="1"/>
  <c r="AQ153" i="11" s="1"/>
  <c r="AQ154" i="11" s="1"/>
  <c r="AQ155" i="11" s="1"/>
  <c r="AQ156" i="11" s="1"/>
  <c r="AQ157" i="11" s="1"/>
  <c r="AQ158" i="11" s="1"/>
  <c r="AQ159" i="11" s="1"/>
  <c r="AU4" i="11"/>
  <c r="AU5" i="11" s="1"/>
  <c r="AU6" i="11" s="1"/>
  <c r="AU7" i="11" s="1"/>
  <c r="AU8" i="11" s="1"/>
  <c r="AU9" i="11" s="1"/>
  <c r="AU10" i="11" s="1"/>
  <c r="AU11" i="11" s="1"/>
  <c r="AU12" i="11" s="1"/>
  <c r="AU13" i="11" s="1"/>
  <c r="AU14" i="11" s="1"/>
  <c r="AU15" i="11" s="1"/>
  <c r="AU16" i="11" s="1"/>
  <c r="AU17" i="11" s="1"/>
  <c r="AU18" i="11" s="1"/>
  <c r="AU19" i="11" s="1"/>
  <c r="AU20" i="11" s="1"/>
  <c r="AU21" i="11" s="1"/>
  <c r="AU22" i="11" s="1"/>
  <c r="AU23" i="11" s="1"/>
  <c r="AU24" i="11" s="1"/>
  <c r="AU25" i="11" s="1"/>
  <c r="AU26" i="11" s="1"/>
  <c r="AU27" i="11" s="1"/>
  <c r="AU28" i="11" s="1"/>
  <c r="AU29" i="11" s="1"/>
  <c r="AU30" i="11" s="1"/>
  <c r="AU31" i="11" s="1"/>
  <c r="AU32" i="11" s="1"/>
  <c r="AU33" i="11" s="1"/>
  <c r="AU34" i="11" s="1"/>
  <c r="AU35" i="11" s="1"/>
  <c r="AU36" i="11" s="1"/>
  <c r="AU37" i="11" s="1"/>
  <c r="AU38" i="11" s="1"/>
  <c r="AU39" i="11" s="1"/>
  <c r="AU40" i="11" s="1"/>
  <c r="AU41" i="11" s="1"/>
  <c r="AU42" i="11" s="1"/>
  <c r="AU43" i="11" s="1"/>
  <c r="AU44" i="11" s="1"/>
  <c r="AU45" i="11" s="1"/>
  <c r="AU46" i="11" s="1"/>
  <c r="AU47" i="11" s="1"/>
  <c r="AU48" i="11" s="1"/>
  <c r="AU49" i="11" s="1"/>
  <c r="AU50" i="11" s="1"/>
  <c r="AU51" i="11" s="1"/>
  <c r="AU52" i="11" s="1"/>
  <c r="AU53" i="11" s="1"/>
  <c r="AU54" i="11" s="1"/>
  <c r="AU55" i="11" s="1"/>
  <c r="AU56" i="11" s="1"/>
  <c r="AU57" i="11" s="1"/>
  <c r="AU58" i="11" s="1"/>
  <c r="AU59" i="11" s="1"/>
  <c r="AU60" i="11" s="1"/>
  <c r="AU61" i="11" s="1"/>
  <c r="AU62" i="11" s="1"/>
  <c r="AU63" i="11" s="1"/>
  <c r="AU64" i="11" s="1"/>
  <c r="AU65" i="11" s="1"/>
  <c r="AU66" i="11" s="1"/>
  <c r="AU67" i="11" s="1"/>
  <c r="AU68" i="11" s="1"/>
  <c r="AU69" i="11" s="1"/>
  <c r="AU70" i="11" s="1"/>
  <c r="AU71" i="11" s="1"/>
  <c r="AU72" i="11" s="1"/>
  <c r="AU73" i="11" s="1"/>
  <c r="AU74" i="11" s="1"/>
  <c r="AU75" i="11" s="1"/>
  <c r="AU76" i="11" s="1"/>
  <c r="AU77" i="11" s="1"/>
  <c r="AU78" i="11" s="1"/>
  <c r="AU79" i="11" s="1"/>
  <c r="AU80" i="11" s="1"/>
  <c r="AU81" i="11" s="1"/>
  <c r="AU82" i="11" s="1"/>
  <c r="AU83" i="11" s="1"/>
  <c r="AU84" i="11" s="1"/>
  <c r="AU85" i="11" s="1"/>
  <c r="AU86" i="11" s="1"/>
  <c r="AU87" i="11" s="1"/>
  <c r="AU88" i="11" s="1"/>
  <c r="AU89" i="11" s="1"/>
  <c r="AU90" i="11" s="1"/>
  <c r="AU91" i="11" s="1"/>
  <c r="AU92" i="11" s="1"/>
  <c r="AU93" i="11" s="1"/>
  <c r="AU94" i="11" s="1"/>
  <c r="AU95" i="11" s="1"/>
  <c r="AU96" i="11" s="1"/>
  <c r="AU97" i="11" s="1"/>
  <c r="AU98" i="11" s="1"/>
  <c r="AU99" i="11" s="1"/>
  <c r="AU100" i="11" s="1"/>
  <c r="AU101" i="11" s="1"/>
  <c r="AU102" i="11" s="1"/>
  <c r="AU103" i="11" s="1"/>
  <c r="AU104" i="11" s="1"/>
  <c r="AU105" i="11" s="1"/>
  <c r="AU106" i="11" s="1"/>
  <c r="AU107" i="11" s="1"/>
  <c r="AU108" i="11" s="1"/>
  <c r="AU109" i="11" s="1"/>
  <c r="AU110" i="11" s="1"/>
  <c r="AU111" i="11" s="1"/>
  <c r="AU112" i="11" s="1"/>
  <c r="AU113" i="11" s="1"/>
  <c r="AU114" i="11" s="1"/>
  <c r="AU115" i="11" s="1"/>
  <c r="AU116" i="11" s="1"/>
  <c r="AU117" i="11" s="1"/>
  <c r="AU118" i="11" s="1"/>
  <c r="AU119" i="11" s="1"/>
  <c r="AU120" i="11" s="1"/>
  <c r="AU121" i="11" s="1"/>
  <c r="AU122" i="11" s="1"/>
  <c r="AU123" i="11" s="1"/>
  <c r="AU124" i="11" s="1"/>
  <c r="AU125" i="11" s="1"/>
  <c r="AU126" i="11" s="1"/>
  <c r="AU127" i="11" s="1"/>
  <c r="AU128" i="11" s="1"/>
  <c r="AU129" i="11" s="1"/>
  <c r="AU130" i="11" s="1"/>
  <c r="AU131" i="11" s="1"/>
  <c r="AU132" i="11" s="1"/>
  <c r="AU133" i="11" s="1"/>
  <c r="AU134" i="11" s="1"/>
  <c r="AU135" i="11" s="1"/>
  <c r="AU136" i="11" s="1"/>
  <c r="AU137" i="11" s="1"/>
  <c r="AU138" i="11" s="1"/>
  <c r="AU139" i="11" s="1"/>
  <c r="AU140" i="11" s="1"/>
  <c r="AU141" i="11" s="1"/>
  <c r="AU142" i="11" s="1"/>
  <c r="AU143" i="11" s="1"/>
  <c r="AU144" i="11" s="1"/>
  <c r="AU145" i="11" s="1"/>
  <c r="AU146" i="11" s="1"/>
  <c r="AU147" i="11" s="1"/>
  <c r="AU148" i="11" s="1"/>
  <c r="AU149" i="11" s="1"/>
  <c r="AU150" i="11" s="1"/>
  <c r="AU151" i="11" s="1"/>
  <c r="AU152" i="11" s="1"/>
  <c r="AU153" i="11" s="1"/>
  <c r="AU154" i="11" s="1"/>
  <c r="AU155" i="11" s="1"/>
  <c r="AU156" i="11" s="1"/>
  <c r="AU157" i="11" s="1"/>
  <c r="AU158" i="11" s="1"/>
  <c r="AU159" i="11" s="1"/>
  <c r="BW3" i="11"/>
  <c r="BV3" i="11"/>
  <c r="BX3" i="11"/>
  <c r="BX2" i="11"/>
  <c r="BQ2" i="11"/>
  <c r="BQ3" i="11"/>
  <c r="BR2" i="11"/>
  <c r="BR3" i="11"/>
  <c r="BT2" i="11"/>
  <c r="BT3" i="11"/>
  <c r="BU2" i="11"/>
  <c r="BU3" i="11"/>
  <c r="BS2" i="11"/>
  <c r="BV2" i="11"/>
  <c r="BS3" i="11"/>
  <c r="BW2" i="11"/>
  <c r="BQ16" i="11"/>
  <c r="BT11" i="11"/>
  <c r="BV16" i="11"/>
  <c r="BW11" i="11"/>
  <c r="BR22" i="11"/>
  <c r="BU16" i="11"/>
  <c r="BS22" i="11"/>
  <c r="BT22" i="11"/>
  <c r="BQ34" i="11"/>
  <c r="BR16" i="11"/>
  <c r="BS16" i="11"/>
  <c r="BQ22" i="11"/>
  <c r="BU9" i="11"/>
  <c r="BV10" i="11"/>
  <c r="BU10" i="11"/>
  <c r="BT15" i="11"/>
  <c r="BQ10" i="11"/>
  <c r="BT14" i="11"/>
  <c r="BV9" i="11"/>
  <c r="BQ9" i="11"/>
  <c r="BR10" i="11"/>
  <c r="BW15" i="11"/>
  <c r="BW16" i="11" s="1"/>
  <c r="BR9" i="11"/>
  <c r="BS10" i="11"/>
  <c r="BS9" i="11"/>
  <c r="AY486" i="11" l="1"/>
  <c r="AY487" i="11" s="1"/>
  <c r="AY488" i="11" s="1"/>
  <c r="AY489" i="11" s="1"/>
  <c r="AY490" i="11" s="1"/>
  <c r="AY491" i="11" s="1"/>
  <c r="AY492" i="11" s="1"/>
  <c r="AY493" i="11" s="1"/>
  <c r="AY494" i="11" s="1"/>
  <c r="AY495" i="11" s="1"/>
  <c r="AY496" i="11" s="1"/>
  <c r="AY497" i="11" s="1"/>
  <c r="AY498" i="11" s="1"/>
  <c r="AY499" i="11" s="1"/>
  <c r="AY500" i="11" s="1"/>
  <c r="AY501" i="11" s="1"/>
  <c r="AY502" i="11" s="1"/>
  <c r="AY503" i="11" s="1"/>
  <c r="AY504" i="11" s="1"/>
  <c r="AY505" i="11" s="1"/>
  <c r="AY506" i="11" s="1"/>
  <c r="AY507" i="11" s="1"/>
  <c r="AY508" i="11" s="1"/>
  <c r="AY509" i="11" s="1"/>
  <c r="AY510" i="11" s="1"/>
  <c r="AY511" i="11" s="1"/>
  <c r="AY512" i="11" s="1"/>
  <c r="AY513" i="11" s="1"/>
  <c r="AY514" i="11" s="1"/>
  <c r="AY515" i="11" s="1"/>
  <c r="AY516" i="11" s="1"/>
  <c r="AY517" i="11" s="1"/>
  <c r="AY518" i="11" s="1"/>
  <c r="AY519" i="11" s="1"/>
  <c r="AY520" i="11" s="1"/>
  <c r="AY521" i="11" s="1"/>
  <c r="AY522" i="11" s="1"/>
  <c r="AY523" i="11" s="1"/>
  <c r="AY524" i="11" s="1"/>
  <c r="AY525" i="11" s="1"/>
  <c r="AY526" i="11" s="1"/>
  <c r="AY527" i="11" s="1"/>
  <c r="AY528" i="11" s="1"/>
  <c r="AY529" i="11" s="1"/>
  <c r="AY530" i="11" s="1"/>
  <c r="AY531" i="11" s="1"/>
  <c r="AY532" i="11" s="1"/>
  <c r="AX486" i="11"/>
  <c r="AX487" i="11" s="1"/>
  <c r="AX488" i="11" s="1"/>
  <c r="AX489" i="11" s="1"/>
  <c r="AX490" i="11" s="1"/>
  <c r="AX491" i="11" s="1"/>
  <c r="AX492" i="11" s="1"/>
  <c r="AX493" i="11" s="1"/>
  <c r="AX494" i="11" s="1"/>
  <c r="AX495" i="11" s="1"/>
  <c r="AX496" i="11" s="1"/>
  <c r="AX497" i="11" s="1"/>
  <c r="AX498" i="11" s="1"/>
  <c r="AX499" i="11" s="1"/>
  <c r="AX500" i="11" s="1"/>
  <c r="AX501" i="11" s="1"/>
  <c r="AX502" i="11" s="1"/>
  <c r="AX503" i="11" s="1"/>
  <c r="AX504" i="11" s="1"/>
  <c r="AX505" i="11" s="1"/>
  <c r="AX506" i="11" s="1"/>
  <c r="AX507" i="11" s="1"/>
  <c r="AX508" i="11" s="1"/>
  <c r="AX509" i="11" s="1"/>
  <c r="AX510" i="11" s="1"/>
  <c r="AX511" i="11" s="1"/>
  <c r="AX512" i="11" s="1"/>
  <c r="AX513" i="11" s="1"/>
  <c r="AX514" i="11" s="1"/>
  <c r="AX515" i="11" s="1"/>
  <c r="AX516" i="11" s="1"/>
  <c r="AX517" i="11" s="1"/>
  <c r="AX518" i="11" s="1"/>
  <c r="AX519" i="11" s="1"/>
  <c r="AX520" i="11" s="1"/>
  <c r="AX521" i="11" s="1"/>
  <c r="AX522" i="11" s="1"/>
  <c r="AX523" i="11" s="1"/>
  <c r="AX524" i="11" s="1"/>
  <c r="AX525" i="11" s="1"/>
  <c r="AX526" i="11" s="1"/>
  <c r="AX527" i="11" s="1"/>
  <c r="AX528" i="11" s="1"/>
  <c r="AX529" i="11" s="1"/>
  <c r="AX530" i="11" s="1"/>
  <c r="AX531" i="11" s="1"/>
  <c r="AX532" i="11" s="1"/>
  <c r="CC29" i="11"/>
  <c r="BQ27" i="11"/>
  <c r="AW160" i="11"/>
  <c r="AV160" i="11"/>
  <c r="AV161" i="11" s="1"/>
  <c r="AV162" i="11" s="1"/>
  <c r="AV163" i="11" s="1"/>
  <c r="AV164" i="11" s="1"/>
  <c r="AV165" i="11" s="1"/>
  <c r="AV166" i="11" s="1"/>
  <c r="AV167" i="11" s="1"/>
  <c r="AV168" i="11" s="1"/>
  <c r="AV169" i="11" s="1"/>
  <c r="AV170" i="11" s="1"/>
  <c r="AV171" i="11" s="1"/>
  <c r="AV172" i="11" s="1"/>
  <c r="AV173" i="11" s="1"/>
  <c r="AV174" i="11" s="1"/>
  <c r="AV175" i="11" s="1"/>
  <c r="AV176" i="11" s="1"/>
  <c r="AV177" i="11" s="1"/>
  <c r="AQ160" i="11"/>
  <c r="AQ161" i="11" s="1"/>
  <c r="AQ162" i="11" s="1"/>
  <c r="AQ163" i="11" s="1"/>
  <c r="AQ164" i="11" s="1"/>
  <c r="AQ165" i="11" s="1"/>
  <c r="AQ166" i="11" s="1"/>
  <c r="AQ167" i="11" s="1"/>
  <c r="AQ168" i="11" s="1"/>
  <c r="AP160" i="11"/>
  <c r="AP161" i="11" s="1"/>
  <c r="AP162" i="11" s="1"/>
  <c r="AP163" i="11" s="1"/>
  <c r="AP164" i="11" s="1"/>
  <c r="AP165" i="11" s="1"/>
  <c r="AR160" i="11"/>
  <c r="AT160" i="11"/>
  <c r="AT161" i="11" s="1"/>
  <c r="AT162" i="11" s="1"/>
  <c r="AT163" i="11" s="1"/>
  <c r="AT164" i="11" s="1"/>
  <c r="AT165" i="11" s="1"/>
  <c r="AT166" i="11" s="1"/>
  <c r="AT167" i="11" s="1"/>
  <c r="AT168" i="11" s="1"/>
  <c r="AT169" i="11" s="1"/>
  <c r="AT170" i="11" s="1"/>
  <c r="AT171" i="11" s="1"/>
  <c r="AT172" i="11" s="1"/>
  <c r="AT173" i="11" s="1"/>
  <c r="AT174" i="11" s="1"/>
  <c r="AT175" i="11" s="1"/>
  <c r="AT176" i="11" s="1"/>
  <c r="AT177" i="11" s="1"/>
  <c r="AS160" i="11"/>
  <c r="AS161" i="11" s="1"/>
  <c r="AS162" i="11" s="1"/>
  <c r="AS163" i="11" s="1"/>
  <c r="AS164" i="11" s="1"/>
  <c r="AS165" i="11" s="1"/>
  <c r="AS166" i="11" s="1"/>
  <c r="AS167" i="11" s="1"/>
  <c r="AS168" i="11" s="1"/>
  <c r="AS169" i="11" s="1"/>
  <c r="AS170" i="11" s="1"/>
  <c r="AS171" i="11" s="1"/>
  <c r="AS172" i="11" s="1"/>
  <c r="AS173" i="11" s="1"/>
  <c r="AS174" i="11" s="1"/>
  <c r="AS175" i="11" s="1"/>
  <c r="AS176" i="11" s="1"/>
  <c r="AS177" i="11" s="1"/>
  <c r="AU160" i="11"/>
  <c r="AU161" i="11" s="1"/>
  <c r="AU162" i="11" s="1"/>
  <c r="AU163" i="11" s="1"/>
  <c r="AU164" i="11" s="1"/>
  <c r="AU165" i="11" s="1"/>
  <c r="AU166" i="11" s="1"/>
  <c r="AU167" i="11" s="1"/>
  <c r="AU168" i="11" s="1"/>
  <c r="AU169" i="11" s="1"/>
  <c r="AU170" i="11" s="1"/>
  <c r="AU171" i="11" s="1"/>
  <c r="AU172" i="11" s="1"/>
  <c r="AU173" i="11" s="1"/>
  <c r="AU174" i="11" s="1"/>
  <c r="AU175" i="11" s="1"/>
  <c r="AU176" i="11" s="1"/>
  <c r="AU177" i="11" s="1"/>
  <c r="BQ132" i="11"/>
  <c r="BQ26" i="11"/>
  <c r="BQ11" i="11"/>
  <c r="BS11" i="11"/>
  <c r="BU11" i="11"/>
  <c r="BV11" i="11"/>
  <c r="BR11" i="11"/>
  <c r="BT16" i="11"/>
  <c r="CI5" i="11" l="1"/>
  <c r="AX533" i="11"/>
  <c r="AX534" i="11" s="1"/>
  <c r="AX535" i="11" s="1"/>
  <c r="AX536" i="11" s="1"/>
  <c r="AX537" i="11" s="1"/>
  <c r="AX538" i="11" s="1"/>
  <c r="AX539" i="11" s="1"/>
  <c r="AX540" i="11" s="1"/>
  <c r="AX541" i="11" s="1"/>
  <c r="AX542" i="11" s="1"/>
  <c r="AX543" i="11" s="1"/>
  <c r="AX544" i="11" s="1"/>
  <c r="AX545" i="11" s="1"/>
  <c r="AX546" i="11" s="1"/>
  <c r="AX547" i="11" s="1"/>
  <c r="AX548" i="11" s="1"/>
  <c r="AX549" i="11" s="1"/>
  <c r="AX550" i="11" s="1"/>
  <c r="AX551" i="11" s="1"/>
  <c r="AX552" i="11" s="1"/>
  <c r="AX553" i="11" s="1"/>
  <c r="AX554" i="11" s="1"/>
  <c r="AX555" i="11" s="1"/>
  <c r="AX556" i="11" s="1"/>
  <c r="AX557" i="11" s="1"/>
  <c r="AX558" i="11" s="1"/>
  <c r="AX559" i="11" s="1"/>
  <c r="AX560" i="11" s="1"/>
  <c r="AX561" i="11" s="1"/>
  <c r="AX562" i="11" s="1"/>
  <c r="AX563" i="11" s="1"/>
  <c r="AX564" i="11" s="1"/>
  <c r="AX565" i="11" s="1"/>
  <c r="AX566" i="11" s="1"/>
  <c r="AX567" i="11" s="1"/>
  <c r="AX568" i="11" s="1"/>
  <c r="AX569" i="11" s="1"/>
  <c r="AX570" i="11" s="1"/>
  <c r="AX571" i="11" s="1"/>
  <c r="AX572" i="11" s="1"/>
  <c r="AX573" i="11" s="1"/>
  <c r="AX574" i="11" s="1"/>
  <c r="AX575" i="11" s="1"/>
  <c r="AX576" i="11" s="1"/>
  <c r="AX577" i="11" s="1"/>
  <c r="AX578" i="11" s="1"/>
  <c r="AX579" i="11" s="1"/>
  <c r="AX580" i="11" s="1"/>
  <c r="AX581" i="11" s="1"/>
  <c r="AX582" i="11" s="1"/>
  <c r="AX583" i="11" s="1"/>
  <c r="AX584" i="11" s="1"/>
  <c r="AX585" i="11" s="1"/>
  <c r="AX586" i="11" s="1"/>
  <c r="AX587" i="11" s="1"/>
  <c r="AX588" i="11" s="1"/>
  <c r="CJ5" i="11"/>
  <c r="AY533" i="11"/>
  <c r="AY534" i="11" s="1"/>
  <c r="AY535" i="11" s="1"/>
  <c r="AY536" i="11" s="1"/>
  <c r="AY537" i="11" s="1"/>
  <c r="AY538" i="11" s="1"/>
  <c r="AY539" i="11" s="1"/>
  <c r="AY540" i="11" s="1"/>
  <c r="AY541" i="11" s="1"/>
  <c r="AY542" i="11" s="1"/>
  <c r="AY543" i="11" s="1"/>
  <c r="AY544" i="11" s="1"/>
  <c r="AY545" i="11" s="1"/>
  <c r="AY546" i="11" s="1"/>
  <c r="AY547" i="11" s="1"/>
  <c r="AY548" i="11" s="1"/>
  <c r="AY549" i="11" s="1"/>
  <c r="AY550" i="11" s="1"/>
  <c r="AY551" i="11" s="1"/>
  <c r="AY552" i="11" s="1"/>
  <c r="AY553" i="11" s="1"/>
  <c r="AY554" i="11" s="1"/>
  <c r="AY555" i="11" s="1"/>
  <c r="AY556" i="11" s="1"/>
  <c r="AY557" i="11" s="1"/>
  <c r="AY558" i="11" s="1"/>
  <c r="AY559" i="11" s="1"/>
  <c r="AY560" i="11" s="1"/>
  <c r="AY561" i="11" s="1"/>
  <c r="AY562" i="11" s="1"/>
  <c r="AY563" i="11" s="1"/>
  <c r="AY564" i="11" s="1"/>
  <c r="AY565" i="11" s="1"/>
  <c r="AY566" i="11" s="1"/>
  <c r="AY567" i="11" s="1"/>
  <c r="AY568" i="11" s="1"/>
  <c r="AY569" i="11" s="1"/>
  <c r="AY570" i="11" s="1"/>
  <c r="AY571" i="11" s="1"/>
  <c r="AY572" i="11" s="1"/>
  <c r="AY573" i="11" s="1"/>
  <c r="AY574" i="11" s="1"/>
  <c r="AY575" i="11" s="1"/>
  <c r="AY576" i="11" s="1"/>
  <c r="AY577" i="11" s="1"/>
  <c r="AY578" i="11" s="1"/>
  <c r="AY579" i="11" s="1"/>
  <c r="AY580" i="11" s="1"/>
  <c r="AY581" i="11" s="1"/>
  <c r="AY582" i="11" s="1"/>
  <c r="AY583" i="11" s="1"/>
  <c r="AY584" i="11" s="1"/>
  <c r="AY585" i="11" s="1"/>
  <c r="AY586" i="11" s="1"/>
  <c r="AY587" i="11" s="1"/>
  <c r="AY588" i="11" s="1"/>
  <c r="AV178" i="11"/>
  <c r="AV179" i="11" s="1"/>
  <c r="AV180" i="11" s="1"/>
  <c r="AV181" i="11" s="1"/>
  <c r="AV182" i="11" s="1"/>
  <c r="AV183" i="11" s="1"/>
  <c r="AV184" i="11" s="1"/>
  <c r="AV185" i="11" s="1"/>
  <c r="AV186" i="11" s="1"/>
  <c r="AV187" i="11" s="1"/>
  <c r="AV188" i="11" s="1"/>
  <c r="AV189" i="11" s="1"/>
  <c r="AV190" i="11" s="1"/>
  <c r="AV191" i="11" s="1"/>
  <c r="AV192" i="11" s="1"/>
  <c r="AV193" i="11" s="1"/>
  <c r="AV194" i="11" s="1"/>
  <c r="AV195" i="11" s="1"/>
  <c r="AV196" i="11" s="1"/>
  <c r="AV197" i="11" s="1"/>
  <c r="AV198" i="11" s="1"/>
  <c r="AV199" i="11" s="1"/>
  <c r="AV200" i="11" s="1"/>
  <c r="AV201" i="11" s="1"/>
  <c r="AV202" i="11" s="1"/>
  <c r="AV203" i="11" s="1"/>
  <c r="AV204" i="11" s="1"/>
  <c r="AV205" i="11" s="1"/>
  <c r="AV206" i="11" s="1"/>
  <c r="AV207" i="11" s="1"/>
  <c r="AV208" i="11" s="1"/>
  <c r="AV209" i="11" s="1"/>
  <c r="AV210" i="11" s="1"/>
  <c r="AV211" i="11" s="1"/>
  <c r="AV212" i="11" s="1"/>
  <c r="AV213" i="11" s="1"/>
  <c r="AV214" i="11" s="1"/>
  <c r="AV215" i="11" s="1"/>
  <c r="AV216" i="11" s="1"/>
  <c r="AV217" i="11" s="1"/>
  <c r="AV218" i="11" s="1"/>
  <c r="AV219" i="11" s="1"/>
  <c r="AV220" i="11" s="1"/>
  <c r="AV221" i="11" s="1"/>
  <c r="AV222" i="11" s="1"/>
  <c r="AV223" i="11" s="1"/>
  <c r="AV224" i="11" s="1"/>
  <c r="AV225" i="11" s="1"/>
  <c r="AV226" i="11" s="1"/>
  <c r="AV227" i="11" s="1"/>
  <c r="AV228" i="11" s="1"/>
  <c r="AV229" i="11" s="1"/>
  <c r="AV230" i="11" s="1"/>
  <c r="AV231" i="11" s="1"/>
  <c r="AV232" i="11" s="1"/>
  <c r="AV233" i="11" s="1"/>
  <c r="AV234" i="11" s="1"/>
  <c r="AV235" i="11" s="1"/>
  <c r="AV236" i="11" s="1"/>
  <c r="AV237" i="11" s="1"/>
  <c r="AV238" i="11" s="1"/>
  <c r="AV239" i="11" s="1"/>
  <c r="AV240" i="11" s="1"/>
  <c r="AV241" i="11" s="1"/>
  <c r="AV242" i="11" s="1"/>
  <c r="AV243" i="11" s="1"/>
  <c r="AV244" i="11" s="1"/>
  <c r="AV245" i="11" s="1"/>
  <c r="AV246" i="11" s="1"/>
  <c r="AV247" i="11" s="1"/>
  <c r="AV248" i="11" s="1"/>
  <c r="AV249" i="11" s="1"/>
  <c r="AV250" i="11" s="1"/>
  <c r="AV251" i="11" s="1"/>
  <c r="AV252" i="11" s="1"/>
  <c r="AV253" i="11" s="1"/>
  <c r="AV254" i="11" s="1"/>
  <c r="AV255" i="11" s="1"/>
  <c r="AV256" i="11" s="1"/>
  <c r="AV257" i="11" s="1"/>
  <c r="AV258" i="11" s="1"/>
  <c r="AV259" i="11" s="1"/>
  <c r="AV260" i="11" s="1"/>
  <c r="AV261" i="11" s="1"/>
  <c r="AU178" i="11"/>
  <c r="AU179" i="11" s="1"/>
  <c r="AU180" i="11" s="1"/>
  <c r="AU181" i="11" s="1"/>
  <c r="AU182" i="11" s="1"/>
  <c r="AU183" i="11" s="1"/>
  <c r="AU184" i="11" s="1"/>
  <c r="AU185" i="11" s="1"/>
  <c r="AU186" i="11" s="1"/>
  <c r="AU187" i="11" s="1"/>
  <c r="AU188" i="11" s="1"/>
  <c r="AU189" i="11" s="1"/>
  <c r="AU190" i="11" s="1"/>
  <c r="AU191" i="11" s="1"/>
  <c r="AU192" i="11" s="1"/>
  <c r="AU193" i="11" s="1"/>
  <c r="AU194" i="11" s="1"/>
  <c r="AU195" i="11" s="1"/>
  <c r="AU196" i="11" s="1"/>
  <c r="AU197" i="11" s="1"/>
  <c r="AU198" i="11" s="1"/>
  <c r="AU199" i="11" s="1"/>
  <c r="AU200" i="11" s="1"/>
  <c r="AU201" i="11" s="1"/>
  <c r="AU202" i="11" s="1"/>
  <c r="AU203" i="11" s="1"/>
  <c r="AU204" i="11" s="1"/>
  <c r="AU205" i="11" s="1"/>
  <c r="AU206" i="11" s="1"/>
  <c r="AU207" i="11" s="1"/>
  <c r="AU208" i="11" s="1"/>
  <c r="AU209" i="11" s="1"/>
  <c r="AU210" i="11" s="1"/>
  <c r="AU211" i="11" s="1"/>
  <c r="AU212" i="11" s="1"/>
  <c r="AU213" i="11" s="1"/>
  <c r="AU214" i="11" s="1"/>
  <c r="AU215" i="11" s="1"/>
  <c r="AU216" i="11" s="1"/>
  <c r="AU217" i="11" s="1"/>
  <c r="AU218" i="11" s="1"/>
  <c r="AU219" i="11" s="1"/>
  <c r="AU220" i="11" s="1"/>
  <c r="AU221" i="11" s="1"/>
  <c r="AU222" i="11" s="1"/>
  <c r="AU223" i="11" s="1"/>
  <c r="AU224" i="11" s="1"/>
  <c r="AU225" i="11" s="1"/>
  <c r="AU226" i="11" s="1"/>
  <c r="AU227" i="11" s="1"/>
  <c r="AU228" i="11" s="1"/>
  <c r="AU229" i="11" s="1"/>
  <c r="AU230" i="11" s="1"/>
  <c r="AU231" i="11" s="1"/>
  <c r="AU232" i="11" s="1"/>
  <c r="AU233" i="11" s="1"/>
  <c r="AU234" i="11" s="1"/>
  <c r="AU235" i="11" s="1"/>
  <c r="AU236" i="11" s="1"/>
  <c r="AU237" i="11" s="1"/>
  <c r="AU238" i="11" s="1"/>
  <c r="AU239" i="11" s="1"/>
  <c r="AU240" i="11" s="1"/>
  <c r="AU241" i="11" s="1"/>
  <c r="AU242" i="11" s="1"/>
  <c r="AU243" i="11" s="1"/>
  <c r="AU244" i="11" s="1"/>
  <c r="AU245" i="11" s="1"/>
  <c r="AU246" i="11" s="1"/>
  <c r="AU247" i="11" s="1"/>
  <c r="AU248" i="11" s="1"/>
  <c r="AU249" i="11" s="1"/>
  <c r="AU250" i="11" s="1"/>
  <c r="AU251" i="11" s="1"/>
  <c r="AU252" i="11" s="1"/>
  <c r="AU253" i="11" s="1"/>
  <c r="AU254" i="11" s="1"/>
  <c r="AU255" i="11" s="1"/>
  <c r="AU256" i="11" s="1"/>
  <c r="AU257" i="11" s="1"/>
  <c r="AU258" i="11" s="1"/>
  <c r="AU259" i="11" s="1"/>
  <c r="AU260" i="11" s="1"/>
  <c r="AU261" i="11" s="1"/>
  <c r="AW161" i="11"/>
  <c r="AW162" i="11" s="1"/>
  <c r="AW163" i="11" s="1"/>
  <c r="AW164" i="11" s="1"/>
  <c r="AW165" i="11" s="1"/>
  <c r="AW166" i="11" s="1"/>
  <c r="AW167" i="11" s="1"/>
  <c r="AW168" i="11" s="1"/>
  <c r="AW169" i="11" s="1"/>
  <c r="AW170" i="11" s="1"/>
  <c r="AW171" i="11" s="1"/>
  <c r="AW172" i="11" s="1"/>
  <c r="AW173" i="11" s="1"/>
  <c r="AW174" i="11" s="1"/>
  <c r="AW175" i="11" s="1"/>
  <c r="AW176" i="11" s="1"/>
  <c r="AW177" i="11" s="1"/>
  <c r="AS178" i="11"/>
  <c r="AT178" i="11"/>
  <c r="AT179" i="11" s="1"/>
  <c r="AT180" i="11" s="1"/>
  <c r="AT181" i="11" s="1"/>
  <c r="AT182" i="11" s="1"/>
  <c r="AT183" i="11" s="1"/>
  <c r="AT184" i="11" s="1"/>
  <c r="AT185" i="11" s="1"/>
  <c r="AT186" i="11" s="1"/>
  <c r="AT187" i="11" s="1"/>
  <c r="AT188" i="11" s="1"/>
  <c r="AT189" i="11" s="1"/>
  <c r="AT190" i="11" s="1"/>
  <c r="AT191" i="11" s="1"/>
  <c r="AT192" i="11" s="1"/>
  <c r="AT193" i="11" s="1"/>
  <c r="AT194" i="11" s="1"/>
  <c r="AT195" i="11" s="1"/>
  <c r="AT196" i="11" s="1"/>
  <c r="AT197" i="11" s="1"/>
  <c r="AT198" i="11" s="1"/>
  <c r="AT199" i="11" s="1"/>
  <c r="AT200" i="11" s="1"/>
  <c r="AT201" i="11" s="1"/>
  <c r="AT202" i="11" s="1"/>
  <c r="AT203" i="11" s="1"/>
  <c r="AT204" i="11" s="1"/>
  <c r="AT205" i="11" s="1"/>
  <c r="AT206" i="11" s="1"/>
  <c r="AT207" i="11" s="1"/>
  <c r="AT208" i="11" s="1"/>
  <c r="AT209" i="11" s="1"/>
  <c r="AT210" i="11" s="1"/>
  <c r="AT211" i="11" s="1"/>
  <c r="AT212" i="11" s="1"/>
  <c r="AT213" i="11" s="1"/>
  <c r="AT214" i="11" s="1"/>
  <c r="AT215" i="11" s="1"/>
  <c r="AT216" i="11" s="1"/>
  <c r="AT217" i="11" s="1"/>
  <c r="AT218" i="11" s="1"/>
  <c r="AT219" i="11" s="1"/>
  <c r="AT220" i="11" s="1"/>
  <c r="AT221" i="11" s="1"/>
  <c r="AT222" i="11" s="1"/>
  <c r="AT223" i="11" s="1"/>
  <c r="AT224" i="11" s="1"/>
  <c r="AT225" i="11" s="1"/>
  <c r="AT226" i="11" s="1"/>
  <c r="AT227" i="11" s="1"/>
  <c r="AT228" i="11" s="1"/>
  <c r="AT229" i="11" s="1"/>
  <c r="AT230" i="11" s="1"/>
  <c r="AT231" i="11" s="1"/>
  <c r="AT232" i="11" s="1"/>
  <c r="AT233" i="11" s="1"/>
  <c r="AT234" i="11" s="1"/>
  <c r="AT235" i="11" s="1"/>
  <c r="AT236" i="11" s="1"/>
  <c r="AT237" i="11" s="1"/>
  <c r="AT238" i="11" s="1"/>
  <c r="AT239" i="11" s="1"/>
  <c r="AT240" i="11" s="1"/>
  <c r="AT241" i="11" s="1"/>
  <c r="AT242" i="11" s="1"/>
  <c r="AT243" i="11" s="1"/>
  <c r="AT244" i="11" s="1"/>
  <c r="AT245" i="11" s="1"/>
  <c r="AT246" i="11" s="1"/>
  <c r="AT247" i="11" s="1"/>
  <c r="AT248" i="11" s="1"/>
  <c r="AT249" i="11" s="1"/>
  <c r="AT250" i="11" s="1"/>
  <c r="AT251" i="11" s="1"/>
  <c r="AT252" i="11" s="1"/>
  <c r="AT253" i="11" s="1"/>
  <c r="AT254" i="11" s="1"/>
  <c r="AT255" i="11" s="1"/>
  <c r="AT256" i="11" s="1"/>
  <c r="AT257" i="11" s="1"/>
  <c r="AT258" i="11" s="1"/>
  <c r="AT259" i="11" s="1"/>
  <c r="AT260" i="11" s="1"/>
  <c r="AT261" i="11" s="1"/>
  <c r="AR161" i="11"/>
  <c r="AQ169" i="11"/>
  <c r="AQ170" i="11" s="1"/>
  <c r="AQ171" i="11" s="1"/>
  <c r="AQ172" i="11" s="1"/>
  <c r="AQ173" i="11" s="1"/>
  <c r="AQ174" i="11" s="1"/>
  <c r="AQ175" i="11" s="1"/>
  <c r="AQ176" i="11" s="1"/>
  <c r="AQ177" i="11" s="1"/>
  <c r="AP166" i="11"/>
  <c r="AP167" i="11" s="1"/>
  <c r="AP168" i="11" s="1"/>
  <c r="AP169" i="11" s="1"/>
  <c r="AP170" i="11" s="1"/>
  <c r="AP171" i="11" s="1"/>
  <c r="AP172" i="11" s="1"/>
  <c r="AP173" i="11" s="1"/>
  <c r="AP174" i="11" s="1"/>
  <c r="AP175" i="11" s="1"/>
  <c r="AP176" i="11" s="1"/>
  <c r="AP177" i="11" s="1"/>
  <c r="BV4" i="11"/>
  <c r="BW4" i="11"/>
  <c r="BT4" i="11"/>
  <c r="BQ4" i="11"/>
  <c r="BU4" i="11"/>
  <c r="BS4" i="11"/>
  <c r="BR4" i="11"/>
  <c r="BX4" i="11"/>
  <c r="AU262" i="11" l="1"/>
  <c r="AU263" i="11" s="1"/>
  <c r="AU264" i="11" s="1"/>
  <c r="AU265" i="11" s="1"/>
  <c r="AU266" i="11" s="1"/>
  <c r="AU267" i="11" s="1"/>
  <c r="AU268" i="11" s="1"/>
  <c r="AU269" i="11" s="1"/>
  <c r="AU270" i="11" s="1"/>
  <c r="AU271" i="11" s="1"/>
  <c r="AU272" i="11" s="1"/>
  <c r="AU273" i="11" s="1"/>
  <c r="AU274" i="11" s="1"/>
  <c r="AU275" i="11" s="1"/>
  <c r="AU276" i="11" s="1"/>
  <c r="AU277" i="11" s="1"/>
  <c r="AU278" i="11" s="1"/>
  <c r="AU279" i="11" s="1"/>
  <c r="AU280" i="11" s="1"/>
  <c r="AU281" i="11" s="1"/>
  <c r="AU282" i="11" s="1"/>
  <c r="AU283" i="11" s="1"/>
  <c r="AU284" i="11" s="1"/>
  <c r="AU285" i="11" s="1"/>
  <c r="AU286" i="11" s="1"/>
  <c r="AU287" i="11" s="1"/>
  <c r="AU288" i="11" s="1"/>
  <c r="AU289" i="11" s="1"/>
  <c r="AU290" i="11" s="1"/>
  <c r="AU291" i="11" s="1"/>
  <c r="AU292" i="11" s="1"/>
  <c r="AU293" i="11" s="1"/>
  <c r="AU294" i="11" s="1"/>
  <c r="AU295" i="11" s="1"/>
  <c r="AU296" i="11" s="1"/>
  <c r="AU297" i="11" s="1"/>
  <c r="AU298" i="11" s="1"/>
  <c r="AU299" i="11" s="1"/>
  <c r="AU300" i="11" s="1"/>
  <c r="AU301" i="11" s="1"/>
  <c r="AU302" i="11" s="1"/>
  <c r="AU303" i="11" s="1"/>
  <c r="AU304" i="11" s="1"/>
  <c r="AU305" i="11" s="1"/>
  <c r="AU306" i="11" s="1"/>
  <c r="AU307" i="11" s="1"/>
  <c r="AU308" i="11" s="1"/>
  <c r="AU309" i="11" s="1"/>
  <c r="AU310" i="11" s="1"/>
  <c r="AU311" i="11" s="1"/>
  <c r="AU312" i="11" s="1"/>
  <c r="AU313" i="11" s="1"/>
  <c r="AU314" i="11" s="1"/>
  <c r="AU315" i="11" s="1"/>
  <c r="AU316" i="11" s="1"/>
  <c r="AU317" i="11" s="1"/>
  <c r="AU318" i="11" s="1"/>
  <c r="AU319" i="11" s="1"/>
  <c r="AU320" i="11" s="1"/>
  <c r="AU321" i="11" s="1"/>
  <c r="AU322" i="11" s="1"/>
  <c r="AU323" i="11" s="1"/>
  <c r="AU324" i="11" s="1"/>
  <c r="AU325" i="11" s="1"/>
  <c r="AU326" i="11" s="1"/>
  <c r="AU327" i="11" s="1"/>
  <c r="AU328" i="11" s="1"/>
  <c r="AU329" i="11" s="1"/>
  <c r="AU330" i="11" s="1"/>
  <c r="AU331" i="11" s="1"/>
  <c r="AU332" i="11" s="1"/>
  <c r="AU333" i="11" s="1"/>
  <c r="AU334" i="11" s="1"/>
  <c r="AU335" i="11" s="1"/>
  <c r="AU336" i="11" s="1"/>
  <c r="AU337" i="11" s="1"/>
  <c r="AU338" i="11" s="1"/>
  <c r="AU339" i="11" s="1"/>
  <c r="AU340" i="11" s="1"/>
  <c r="AU341" i="11" s="1"/>
  <c r="AU342" i="11" s="1"/>
  <c r="AU343" i="11" s="1"/>
  <c r="AU344" i="11" s="1"/>
  <c r="AU345" i="11" s="1"/>
  <c r="AU346" i="11" s="1"/>
  <c r="AU347" i="11" s="1"/>
  <c r="AU348" i="11" s="1"/>
  <c r="AU349" i="11" s="1"/>
  <c r="AU350" i="11" s="1"/>
  <c r="AU351" i="11" s="1"/>
  <c r="AU352" i="11" s="1"/>
  <c r="AU353" i="11" s="1"/>
  <c r="AU354" i="11" s="1"/>
  <c r="AU355" i="11" s="1"/>
  <c r="AU356" i="11" s="1"/>
  <c r="AU357" i="11" s="1"/>
  <c r="AU358" i="11" s="1"/>
  <c r="AU359" i="11" s="1"/>
  <c r="AU360" i="11" s="1"/>
  <c r="AU361" i="11" s="1"/>
  <c r="AU362" i="11" s="1"/>
  <c r="AU363" i="11" s="1"/>
  <c r="AU364" i="11" s="1"/>
  <c r="AU365" i="11" s="1"/>
  <c r="AU366" i="11" s="1"/>
  <c r="AU367" i="11" s="1"/>
  <c r="AU368" i="11" s="1"/>
  <c r="AU369" i="11" s="1"/>
  <c r="AU370" i="11" s="1"/>
  <c r="AU371" i="11" s="1"/>
  <c r="AU372" i="11" s="1"/>
  <c r="AU373" i="11" s="1"/>
  <c r="AU374" i="11" s="1"/>
  <c r="AU375" i="11" s="1"/>
  <c r="AU376" i="11" s="1"/>
  <c r="AU377" i="11" s="1"/>
  <c r="AU378" i="11" s="1"/>
  <c r="AU379" i="11" s="1"/>
  <c r="AU380" i="11" s="1"/>
  <c r="AU381" i="11" s="1"/>
  <c r="AU382" i="11" s="1"/>
  <c r="AU383" i="11" s="1"/>
  <c r="AU384" i="11" s="1"/>
  <c r="AU385" i="11" s="1"/>
  <c r="AU386" i="11" s="1"/>
  <c r="AU387" i="11" s="1"/>
  <c r="AU388" i="11" s="1"/>
  <c r="AU389" i="11" s="1"/>
  <c r="AU390" i="11" s="1"/>
  <c r="AU391" i="11" s="1"/>
  <c r="AU392" i="11" s="1"/>
  <c r="AU393" i="11" s="1"/>
  <c r="AU394" i="11" s="1"/>
  <c r="AU395" i="11" s="1"/>
  <c r="AU396" i="11" s="1"/>
  <c r="AU397" i="11" s="1"/>
  <c r="AU398" i="11" s="1"/>
  <c r="AU399" i="11" s="1"/>
  <c r="AU400" i="11" s="1"/>
  <c r="AU401" i="11" s="1"/>
  <c r="AU402" i="11" s="1"/>
  <c r="AU403" i="11" s="1"/>
  <c r="AU404" i="11" s="1"/>
  <c r="AU405" i="11" s="1"/>
  <c r="AU406" i="11" s="1"/>
  <c r="AU407" i="11" s="1"/>
  <c r="AU408" i="11" s="1"/>
  <c r="AU409" i="11" s="1"/>
  <c r="AU410" i="11" s="1"/>
  <c r="AU411" i="11" s="1"/>
  <c r="AU412" i="11" s="1"/>
  <c r="AU413" i="11" s="1"/>
  <c r="AU414" i="11" s="1"/>
  <c r="AU415" i="11" s="1"/>
  <c r="AU416" i="11" s="1"/>
  <c r="AU417" i="11" s="1"/>
  <c r="AU418" i="11" s="1"/>
  <c r="AU419" i="11" s="1"/>
  <c r="AU420" i="11" s="1"/>
  <c r="AU421" i="11" s="1"/>
  <c r="AU422" i="11" s="1"/>
  <c r="AU423" i="11" s="1"/>
  <c r="AU424" i="11" s="1"/>
  <c r="AU425" i="11" s="1"/>
  <c r="AU426" i="11" s="1"/>
  <c r="AU427" i="11" s="1"/>
  <c r="AU428" i="11" s="1"/>
  <c r="AU429" i="11" s="1"/>
  <c r="AU430" i="11" s="1"/>
  <c r="AU431" i="11" s="1"/>
  <c r="AU432" i="11" s="1"/>
  <c r="AU433" i="11" s="1"/>
  <c r="AU434" i="11" s="1"/>
  <c r="AU435" i="11" s="1"/>
  <c r="AU436" i="11" s="1"/>
  <c r="AU437" i="11" s="1"/>
  <c r="AU438" i="11" s="1"/>
  <c r="AU439" i="11" s="1"/>
  <c r="AU440" i="11" s="1"/>
  <c r="AU441" i="11" s="1"/>
  <c r="AU442" i="11" s="1"/>
  <c r="AU443" i="11" s="1"/>
  <c r="AU444" i="11" s="1"/>
  <c r="AU445" i="11" s="1"/>
  <c r="AU446" i="11" s="1"/>
  <c r="AV262" i="11"/>
  <c r="AV263" i="11" s="1"/>
  <c r="AV264" i="11" s="1"/>
  <c r="AV265" i="11" s="1"/>
  <c r="AV266" i="11" s="1"/>
  <c r="AV267" i="11" s="1"/>
  <c r="AV268" i="11" s="1"/>
  <c r="AV269" i="11" s="1"/>
  <c r="AV270" i="11" s="1"/>
  <c r="AV271" i="11" s="1"/>
  <c r="AV272" i="11" s="1"/>
  <c r="AV273" i="11" s="1"/>
  <c r="AV274" i="11" s="1"/>
  <c r="AV275" i="11" s="1"/>
  <c r="AV276" i="11" s="1"/>
  <c r="AV277" i="11" s="1"/>
  <c r="AV278" i="11" s="1"/>
  <c r="AV279" i="11" s="1"/>
  <c r="AV280" i="11" s="1"/>
  <c r="AV281" i="11" s="1"/>
  <c r="AV282" i="11" s="1"/>
  <c r="AV283" i="11" s="1"/>
  <c r="AV284" i="11" s="1"/>
  <c r="AV285" i="11" s="1"/>
  <c r="AV286" i="11" s="1"/>
  <c r="AV287" i="11" s="1"/>
  <c r="AV288" i="11" s="1"/>
  <c r="AV289" i="11" s="1"/>
  <c r="AV290" i="11" s="1"/>
  <c r="AV291" i="11" s="1"/>
  <c r="AV292" i="11" s="1"/>
  <c r="AV293" i="11" s="1"/>
  <c r="AV294" i="11" s="1"/>
  <c r="AV295" i="11" s="1"/>
  <c r="AV296" i="11" s="1"/>
  <c r="AV297" i="11" s="1"/>
  <c r="AV298" i="11" s="1"/>
  <c r="AV299" i="11" s="1"/>
  <c r="AV300" i="11" s="1"/>
  <c r="AV301" i="11" s="1"/>
  <c r="AV302" i="11" s="1"/>
  <c r="AV303" i="11" s="1"/>
  <c r="AV304" i="11" s="1"/>
  <c r="AV305" i="11" s="1"/>
  <c r="AV306" i="11" s="1"/>
  <c r="AV307" i="11" s="1"/>
  <c r="AV308" i="11" s="1"/>
  <c r="AV309" i="11" s="1"/>
  <c r="AV310" i="11" s="1"/>
  <c r="AV311" i="11" s="1"/>
  <c r="AV312" i="11" s="1"/>
  <c r="AV313" i="11" s="1"/>
  <c r="AV314" i="11" s="1"/>
  <c r="AV315" i="11" s="1"/>
  <c r="AV316" i="11" s="1"/>
  <c r="AV317" i="11" s="1"/>
  <c r="AV318" i="11" s="1"/>
  <c r="AV319" i="11" s="1"/>
  <c r="AV320" i="11" s="1"/>
  <c r="AV321" i="11" s="1"/>
  <c r="AV322" i="11" s="1"/>
  <c r="AV323" i="11" s="1"/>
  <c r="AV324" i="11" s="1"/>
  <c r="AV325" i="11" s="1"/>
  <c r="AV326" i="11" s="1"/>
  <c r="AV327" i="11" s="1"/>
  <c r="AV328" i="11" s="1"/>
  <c r="AV329" i="11" s="1"/>
  <c r="AV330" i="11" s="1"/>
  <c r="AV331" i="11" s="1"/>
  <c r="AV332" i="11" s="1"/>
  <c r="AV333" i="11" s="1"/>
  <c r="AV334" i="11" s="1"/>
  <c r="AV335" i="11" s="1"/>
  <c r="AV336" i="11" s="1"/>
  <c r="AV337" i="11" s="1"/>
  <c r="AV338" i="11" s="1"/>
  <c r="AV339" i="11" s="1"/>
  <c r="AV340" i="11" s="1"/>
  <c r="AV341" i="11" s="1"/>
  <c r="AV342" i="11" s="1"/>
  <c r="AV343" i="11" s="1"/>
  <c r="AV344" i="11" s="1"/>
  <c r="AV345" i="11" s="1"/>
  <c r="AV346" i="11" s="1"/>
  <c r="AV347" i="11" s="1"/>
  <c r="AV348" i="11" s="1"/>
  <c r="AV349" i="11" s="1"/>
  <c r="AV350" i="11" s="1"/>
  <c r="AV351" i="11" s="1"/>
  <c r="AV352" i="11" s="1"/>
  <c r="AV353" i="11" s="1"/>
  <c r="AV354" i="11" s="1"/>
  <c r="AV355" i="11" s="1"/>
  <c r="AV356" i="11" s="1"/>
  <c r="AV357" i="11" s="1"/>
  <c r="AV358" i="11" s="1"/>
  <c r="AV359" i="11" s="1"/>
  <c r="AV360" i="11" s="1"/>
  <c r="AV361" i="11" s="1"/>
  <c r="AV362" i="11" s="1"/>
  <c r="AV363" i="11" s="1"/>
  <c r="AV364" i="11" s="1"/>
  <c r="AV365" i="11" s="1"/>
  <c r="AV366" i="11" s="1"/>
  <c r="AV367" i="11" s="1"/>
  <c r="AV368" i="11" s="1"/>
  <c r="AV369" i="11" s="1"/>
  <c r="AV370" i="11" s="1"/>
  <c r="AV371" i="11" s="1"/>
  <c r="AV372" i="11" s="1"/>
  <c r="AV373" i="11" s="1"/>
  <c r="AV374" i="11" s="1"/>
  <c r="AV375" i="11" s="1"/>
  <c r="AV376" i="11" s="1"/>
  <c r="AV377" i="11" s="1"/>
  <c r="AV378" i="11" s="1"/>
  <c r="AV379" i="11" s="1"/>
  <c r="AV380" i="11" s="1"/>
  <c r="AV381" i="11" s="1"/>
  <c r="AV382" i="11" s="1"/>
  <c r="AV383" i="11" s="1"/>
  <c r="AV384" i="11" s="1"/>
  <c r="AV385" i="11" s="1"/>
  <c r="AV386" i="11" s="1"/>
  <c r="AV387" i="11" s="1"/>
  <c r="AV388" i="11" s="1"/>
  <c r="AV389" i="11" s="1"/>
  <c r="AV390" i="11" s="1"/>
  <c r="AV391" i="11" s="1"/>
  <c r="AV392" i="11" s="1"/>
  <c r="AV393" i="11" s="1"/>
  <c r="AV394" i="11" s="1"/>
  <c r="AV395" i="11" s="1"/>
  <c r="AV396" i="11" s="1"/>
  <c r="AV397" i="11" s="1"/>
  <c r="AV398" i="11" s="1"/>
  <c r="AV399" i="11" s="1"/>
  <c r="AV400" i="11" s="1"/>
  <c r="AV401" i="11" s="1"/>
  <c r="AV402" i="11" s="1"/>
  <c r="AV403" i="11" s="1"/>
  <c r="AV404" i="11" s="1"/>
  <c r="AV405" i="11" s="1"/>
  <c r="AV406" i="11" s="1"/>
  <c r="AV407" i="11" s="1"/>
  <c r="AV408" i="11" s="1"/>
  <c r="AV409" i="11" s="1"/>
  <c r="AV410" i="11" s="1"/>
  <c r="AV411" i="11" s="1"/>
  <c r="AV412" i="11" s="1"/>
  <c r="AV413" i="11" s="1"/>
  <c r="AV414" i="11" s="1"/>
  <c r="AV415" i="11" s="1"/>
  <c r="AV416" i="11" s="1"/>
  <c r="AV417" i="11" s="1"/>
  <c r="AV418" i="11" s="1"/>
  <c r="AV419" i="11" s="1"/>
  <c r="AV420" i="11" s="1"/>
  <c r="AV421" i="11" s="1"/>
  <c r="AV422" i="11" s="1"/>
  <c r="AV423" i="11" s="1"/>
  <c r="AV424" i="11" s="1"/>
  <c r="AV425" i="11" s="1"/>
  <c r="AV426" i="11" s="1"/>
  <c r="AV427" i="11" s="1"/>
  <c r="AV428" i="11" s="1"/>
  <c r="AV429" i="11" s="1"/>
  <c r="AV430" i="11" s="1"/>
  <c r="AV431" i="11" s="1"/>
  <c r="AV432" i="11" s="1"/>
  <c r="AV433" i="11" s="1"/>
  <c r="AV434" i="11" s="1"/>
  <c r="AV435" i="11" s="1"/>
  <c r="AV436" i="11" s="1"/>
  <c r="AV437" i="11" s="1"/>
  <c r="AV438" i="11" s="1"/>
  <c r="AV439" i="11" s="1"/>
  <c r="AV440" i="11" s="1"/>
  <c r="AV441" i="11" s="1"/>
  <c r="AV442" i="11" s="1"/>
  <c r="AV443" i="11" s="1"/>
  <c r="AV444" i="11" s="1"/>
  <c r="AV445" i="11" s="1"/>
  <c r="AV446" i="11" s="1"/>
  <c r="AT262" i="11"/>
  <c r="AT263" i="11" s="1"/>
  <c r="AT264" i="11" s="1"/>
  <c r="AT265" i="11" s="1"/>
  <c r="AT266" i="11" s="1"/>
  <c r="AT267" i="11" s="1"/>
  <c r="AT268" i="11" s="1"/>
  <c r="AT269" i="11" s="1"/>
  <c r="AT270" i="11" s="1"/>
  <c r="AT271" i="11" s="1"/>
  <c r="AT272" i="11" s="1"/>
  <c r="AT273" i="11" s="1"/>
  <c r="AT274" i="11" s="1"/>
  <c r="AT275" i="11" s="1"/>
  <c r="AT276" i="11" s="1"/>
  <c r="AT277" i="11" s="1"/>
  <c r="AT278" i="11" s="1"/>
  <c r="AT279" i="11" s="1"/>
  <c r="AT280" i="11" s="1"/>
  <c r="AT281" i="11" s="1"/>
  <c r="AT282" i="11" s="1"/>
  <c r="AT283" i="11" s="1"/>
  <c r="AT284" i="11" s="1"/>
  <c r="AT285" i="11" s="1"/>
  <c r="AT286" i="11" s="1"/>
  <c r="AT287" i="11" s="1"/>
  <c r="AT288" i="11" s="1"/>
  <c r="AT289" i="11" s="1"/>
  <c r="AT290" i="11" s="1"/>
  <c r="AT291" i="11" s="1"/>
  <c r="AT292" i="11" s="1"/>
  <c r="AT293" i="11" s="1"/>
  <c r="AT294" i="11" s="1"/>
  <c r="AT295" i="11" s="1"/>
  <c r="AT296" i="11" s="1"/>
  <c r="AT297" i="11" s="1"/>
  <c r="AT298" i="11" s="1"/>
  <c r="AT299" i="11" s="1"/>
  <c r="AT300" i="11" s="1"/>
  <c r="AT301" i="11" s="1"/>
  <c r="AT302" i="11" s="1"/>
  <c r="AT303" i="11" s="1"/>
  <c r="AT304" i="11" s="1"/>
  <c r="AT305" i="11" s="1"/>
  <c r="AT306" i="11" s="1"/>
  <c r="AT307" i="11" s="1"/>
  <c r="AT308" i="11" s="1"/>
  <c r="AT309" i="11" s="1"/>
  <c r="AT310" i="11" s="1"/>
  <c r="AT311" i="11" s="1"/>
  <c r="AT312" i="11" s="1"/>
  <c r="AT313" i="11" s="1"/>
  <c r="AT314" i="11" s="1"/>
  <c r="AT315" i="11" s="1"/>
  <c r="AT316" i="11" s="1"/>
  <c r="AT317" i="11" s="1"/>
  <c r="AT318" i="11" s="1"/>
  <c r="AT319" i="11" s="1"/>
  <c r="AT320" i="11" s="1"/>
  <c r="AT321" i="11" s="1"/>
  <c r="AT322" i="11" s="1"/>
  <c r="AT323" i="11" s="1"/>
  <c r="AT324" i="11" s="1"/>
  <c r="AT325" i="11" s="1"/>
  <c r="AT326" i="11" s="1"/>
  <c r="AT327" i="11" s="1"/>
  <c r="AT328" i="11" s="1"/>
  <c r="AT329" i="11" s="1"/>
  <c r="AT330" i="11" s="1"/>
  <c r="AT331" i="11" s="1"/>
  <c r="AT332" i="11" s="1"/>
  <c r="AT333" i="11" s="1"/>
  <c r="AT334" i="11" s="1"/>
  <c r="AT335" i="11" s="1"/>
  <c r="AT336" i="11" s="1"/>
  <c r="AT337" i="11" s="1"/>
  <c r="AT338" i="11" s="1"/>
  <c r="AT339" i="11" s="1"/>
  <c r="AT340" i="11" s="1"/>
  <c r="AT341" i="11" s="1"/>
  <c r="AT342" i="11" s="1"/>
  <c r="AT343" i="11" s="1"/>
  <c r="AT344" i="11" s="1"/>
  <c r="AT345" i="11" s="1"/>
  <c r="AT346" i="11" s="1"/>
  <c r="AT347" i="11" s="1"/>
  <c r="AT348" i="11" s="1"/>
  <c r="AT349" i="11" s="1"/>
  <c r="AT350" i="11" s="1"/>
  <c r="AT351" i="11" s="1"/>
  <c r="AT352" i="11" s="1"/>
  <c r="AT353" i="11" s="1"/>
  <c r="AT354" i="11" s="1"/>
  <c r="AT355" i="11" s="1"/>
  <c r="AT356" i="11" s="1"/>
  <c r="AT357" i="11" s="1"/>
  <c r="AT358" i="11" s="1"/>
  <c r="AT359" i="11" s="1"/>
  <c r="AT360" i="11" s="1"/>
  <c r="AT361" i="11" s="1"/>
  <c r="AT362" i="11" s="1"/>
  <c r="AT363" i="11" s="1"/>
  <c r="AT364" i="11" s="1"/>
  <c r="AT365" i="11" s="1"/>
  <c r="AT366" i="11" s="1"/>
  <c r="AT367" i="11" s="1"/>
  <c r="AT368" i="11" s="1"/>
  <c r="AT369" i="11" s="1"/>
  <c r="AT370" i="11" s="1"/>
  <c r="AT371" i="11" s="1"/>
  <c r="AT372" i="11" s="1"/>
  <c r="AT373" i="11" s="1"/>
  <c r="AT374" i="11" s="1"/>
  <c r="AT375" i="11" s="1"/>
  <c r="AT376" i="11" s="1"/>
  <c r="AT377" i="11" s="1"/>
  <c r="AT378" i="11" s="1"/>
  <c r="AT379" i="11" s="1"/>
  <c r="AT380" i="11" s="1"/>
  <c r="AT381" i="11" s="1"/>
  <c r="AT382" i="11" s="1"/>
  <c r="AT383" i="11" s="1"/>
  <c r="AT384" i="11" s="1"/>
  <c r="AT385" i="11" s="1"/>
  <c r="AT386" i="11" s="1"/>
  <c r="AT387" i="11" s="1"/>
  <c r="AT388" i="11" s="1"/>
  <c r="AT389" i="11" s="1"/>
  <c r="AT390" i="11" s="1"/>
  <c r="AT391" i="11" s="1"/>
  <c r="AT392" i="11" s="1"/>
  <c r="AT393" i="11" s="1"/>
  <c r="AT394" i="11" s="1"/>
  <c r="AT395" i="11" s="1"/>
  <c r="AT396" i="11" s="1"/>
  <c r="AT397" i="11" s="1"/>
  <c r="AT398" i="11" s="1"/>
  <c r="AT399" i="11" s="1"/>
  <c r="AT400" i="11" s="1"/>
  <c r="AT401" i="11" s="1"/>
  <c r="AT402" i="11" s="1"/>
  <c r="AT403" i="11" s="1"/>
  <c r="AT404" i="11" s="1"/>
  <c r="AT405" i="11" s="1"/>
  <c r="AT406" i="11" s="1"/>
  <c r="AT407" i="11" s="1"/>
  <c r="AT408" i="11" s="1"/>
  <c r="AT409" i="11" s="1"/>
  <c r="AT410" i="11" s="1"/>
  <c r="AT411" i="11" s="1"/>
  <c r="AT412" i="11" s="1"/>
  <c r="AT413" i="11" s="1"/>
  <c r="AT414" i="11" s="1"/>
  <c r="AT415" i="11" s="1"/>
  <c r="AT416" i="11" s="1"/>
  <c r="AT417" i="11" s="1"/>
  <c r="AT418" i="11" s="1"/>
  <c r="AT419" i="11" s="1"/>
  <c r="AT420" i="11" s="1"/>
  <c r="AT421" i="11" s="1"/>
  <c r="AT422" i="11" s="1"/>
  <c r="AT423" i="11" s="1"/>
  <c r="AT424" i="11" s="1"/>
  <c r="AT425" i="11" s="1"/>
  <c r="AT426" i="11" s="1"/>
  <c r="AT427" i="11" s="1"/>
  <c r="AT428" i="11" s="1"/>
  <c r="AT429" i="11" s="1"/>
  <c r="AT430" i="11" s="1"/>
  <c r="AT431" i="11" s="1"/>
  <c r="AT432" i="11" s="1"/>
  <c r="AT433" i="11" s="1"/>
  <c r="AT434" i="11" s="1"/>
  <c r="AT435" i="11" s="1"/>
  <c r="AT436" i="11" s="1"/>
  <c r="AT437" i="11" s="1"/>
  <c r="AT438" i="11" s="1"/>
  <c r="AT439" i="11" s="1"/>
  <c r="AT440" i="11" s="1"/>
  <c r="AT441" i="11" s="1"/>
  <c r="AT442" i="11" s="1"/>
  <c r="AT443" i="11" s="1"/>
  <c r="AT444" i="11" s="1"/>
  <c r="AT445" i="11" s="1"/>
  <c r="AT446" i="11" s="1"/>
  <c r="AQ178" i="11"/>
  <c r="AQ179" i="11" s="1"/>
  <c r="AQ180" i="11" s="1"/>
  <c r="AQ181" i="11" s="1"/>
  <c r="AQ182" i="11" s="1"/>
  <c r="AQ183" i="11" s="1"/>
  <c r="AQ184" i="11" s="1"/>
  <c r="AQ185" i="11" s="1"/>
  <c r="AQ186" i="11" s="1"/>
  <c r="AQ187" i="11" s="1"/>
  <c r="AQ188" i="11" s="1"/>
  <c r="AQ189" i="11" s="1"/>
  <c r="AQ190" i="11" s="1"/>
  <c r="AQ191" i="11" s="1"/>
  <c r="AQ192" i="11" s="1"/>
  <c r="AQ193" i="11" s="1"/>
  <c r="AQ194" i="11" s="1"/>
  <c r="AQ195" i="11" s="1"/>
  <c r="AQ196" i="11" s="1"/>
  <c r="AQ197" i="11" s="1"/>
  <c r="AQ198" i="11" s="1"/>
  <c r="AQ199" i="11" s="1"/>
  <c r="AQ200" i="11" s="1"/>
  <c r="AQ201" i="11" s="1"/>
  <c r="AQ202" i="11" s="1"/>
  <c r="AQ203" i="11" s="1"/>
  <c r="AQ204" i="11" s="1"/>
  <c r="AQ205" i="11" s="1"/>
  <c r="AQ206" i="11" s="1"/>
  <c r="AQ207" i="11" s="1"/>
  <c r="AQ208" i="11" s="1"/>
  <c r="AQ209" i="11" s="1"/>
  <c r="AQ210" i="11" s="1"/>
  <c r="AQ211" i="11" s="1"/>
  <c r="AQ212" i="11" s="1"/>
  <c r="AQ213" i="11" s="1"/>
  <c r="AQ214" i="11" s="1"/>
  <c r="AQ215" i="11" s="1"/>
  <c r="AQ216" i="11" s="1"/>
  <c r="AQ217" i="11" s="1"/>
  <c r="AQ218" i="11" s="1"/>
  <c r="AQ219" i="11" s="1"/>
  <c r="AQ220" i="11" s="1"/>
  <c r="AQ221" i="11" s="1"/>
  <c r="AQ222" i="11" s="1"/>
  <c r="AQ223" i="11" s="1"/>
  <c r="AQ224" i="11" s="1"/>
  <c r="AQ225" i="11" s="1"/>
  <c r="AQ226" i="11" s="1"/>
  <c r="AQ227" i="11" s="1"/>
  <c r="AQ228" i="11" s="1"/>
  <c r="AQ229" i="11" s="1"/>
  <c r="AQ230" i="11" s="1"/>
  <c r="AQ231" i="11" s="1"/>
  <c r="AQ232" i="11" s="1"/>
  <c r="AQ233" i="11" s="1"/>
  <c r="AQ234" i="11" s="1"/>
  <c r="AQ235" i="11" s="1"/>
  <c r="AQ236" i="11" s="1"/>
  <c r="AQ237" i="11" s="1"/>
  <c r="AQ238" i="11" s="1"/>
  <c r="AQ239" i="11" s="1"/>
  <c r="AQ240" i="11" s="1"/>
  <c r="AQ241" i="11" s="1"/>
  <c r="AQ242" i="11" s="1"/>
  <c r="AQ243" i="11" s="1"/>
  <c r="AQ244" i="11" s="1"/>
  <c r="AQ245" i="11" s="1"/>
  <c r="AQ246" i="11" s="1"/>
  <c r="AQ247" i="11" s="1"/>
  <c r="AQ248" i="11" s="1"/>
  <c r="AQ249" i="11" s="1"/>
  <c r="AQ250" i="11" s="1"/>
  <c r="AQ251" i="11" s="1"/>
  <c r="AQ252" i="11" s="1"/>
  <c r="AQ253" i="11" s="1"/>
  <c r="AQ254" i="11" s="1"/>
  <c r="AQ255" i="11" s="1"/>
  <c r="AQ256" i="11" s="1"/>
  <c r="AQ257" i="11" s="1"/>
  <c r="AQ258" i="11" s="1"/>
  <c r="AQ259" i="11" s="1"/>
  <c r="AQ260" i="11" s="1"/>
  <c r="AQ261" i="11" s="1"/>
  <c r="AR162" i="11"/>
  <c r="AS179" i="11"/>
  <c r="AS180" i="11" s="1"/>
  <c r="AS181" i="11" s="1"/>
  <c r="AS182" i="11" s="1"/>
  <c r="AS183" i="11" s="1"/>
  <c r="AS184" i="11" s="1"/>
  <c r="AS185" i="11" s="1"/>
  <c r="AS186" i="11" s="1"/>
  <c r="AS187" i="11" s="1"/>
  <c r="AS188" i="11" s="1"/>
  <c r="AS189" i="11" s="1"/>
  <c r="AS190" i="11" s="1"/>
  <c r="AS191" i="11" s="1"/>
  <c r="AS192" i="11" s="1"/>
  <c r="AS193" i="11" s="1"/>
  <c r="AS194" i="11" s="1"/>
  <c r="AS195" i="11" s="1"/>
  <c r="AS196" i="11" s="1"/>
  <c r="AS197" i="11" s="1"/>
  <c r="AS198" i="11" s="1"/>
  <c r="AS199" i="11" s="1"/>
  <c r="AS200" i="11" s="1"/>
  <c r="AS201" i="11" s="1"/>
  <c r="AS202" i="11" s="1"/>
  <c r="AS203" i="11" s="1"/>
  <c r="AS204" i="11" s="1"/>
  <c r="AS205" i="11" s="1"/>
  <c r="AS206" i="11" s="1"/>
  <c r="AS207" i="11" s="1"/>
  <c r="AS208" i="11" s="1"/>
  <c r="AS209" i="11" s="1"/>
  <c r="AS210" i="11" s="1"/>
  <c r="AS211" i="11" s="1"/>
  <c r="AS212" i="11" s="1"/>
  <c r="AS213" i="11" s="1"/>
  <c r="AS214" i="11" s="1"/>
  <c r="AS215" i="11" s="1"/>
  <c r="AS216" i="11" s="1"/>
  <c r="AS217" i="11" s="1"/>
  <c r="AS218" i="11" s="1"/>
  <c r="AS219" i="11" s="1"/>
  <c r="AS220" i="11" s="1"/>
  <c r="AS221" i="11" s="1"/>
  <c r="AS222" i="11" s="1"/>
  <c r="AS223" i="11" s="1"/>
  <c r="AS224" i="11" s="1"/>
  <c r="AS225" i="11" s="1"/>
  <c r="AS226" i="11" s="1"/>
  <c r="AS227" i="11" s="1"/>
  <c r="AS228" i="11" s="1"/>
  <c r="AS229" i="11" s="1"/>
  <c r="AS230" i="11" s="1"/>
  <c r="AS231" i="11" s="1"/>
  <c r="AS232" i="11" s="1"/>
  <c r="AS233" i="11" s="1"/>
  <c r="AS234" i="11" s="1"/>
  <c r="AS235" i="11" s="1"/>
  <c r="AS236" i="11" s="1"/>
  <c r="AS237" i="11" s="1"/>
  <c r="AS238" i="11" s="1"/>
  <c r="AS239" i="11" s="1"/>
  <c r="AS240" i="11" s="1"/>
  <c r="AS241" i="11" s="1"/>
  <c r="AS242" i="11" s="1"/>
  <c r="AS243" i="11" s="1"/>
  <c r="AS244" i="11" s="1"/>
  <c r="AS245" i="11" s="1"/>
  <c r="AS246" i="11" s="1"/>
  <c r="AS247" i="11" s="1"/>
  <c r="AS248" i="11" s="1"/>
  <c r="AS249" i="11" s="1"/>
  <c r="AS250" i="11" s="1"/>
  <c r="AS251" i="11" s="1"/>
  <c r="AS252" i="11" s="1"/>
  <c r="AS253" i="11" s="1"/>
  <c r="AS254" i="11" s="1"/>
  <c r="AS255" i="11" s="1"/>
  <c r="AS256" i="11" s="1"/>
  <c r="AS257" i="11" s="1"/>
  <c r="AS258" i="11" s="1"/>
  <c r="AS259" i="11" s="1"/>
  <c r="AS260" i="11" s="1"/>
  <c r="AS261" i="11" s="1"/>
  <c r="AW178" i="11"/>
  <c r="AP178" i="11"/>
  <c r="AP179" i="11" s="1"/>
  <c r="AP180" i="11" s="1"/>
  <c r="AP181" i="11" s="1"/>
  <c r="AP182" i="11" s="1"/>
  <c r="AP183" i="11" s="1"/>
  <c r="AP184" i="11" s="1"/>
  <c r="AP185" i="11" s="1"/>
  <c r="AP186" i="11" s="1"/>
  <c r="AP187" i="11" s="1"/>
  <c r="AP188" i="11" s="1"/>
  <c r="AP189" i="11" s="1"/>
  <c r="AP190" i="11" s="1"/>
  <c r="AP191" i="11" s="1"/>
  <c r="AP192" i="11" s="1"/>
  <c r="AP193" i="11" s="1"/>
  <c r="AP194" i="11" s="1"/>
  <c r="AP195" i="11" s="1"/>
  <c r="AP196" i="11" s="1"/>
  <c r="AP197" i="11" s="1"/>
  <c r="AP198" i="11" s="1"/>
  <c r="AP199" i="11" s="1"/>
  <c r="AP200" i="11" s="1"/>
  <c r="AP201" i="11" s="1"/>
  <c r="AP202" i="11" s="1"/>
  <c r="AP203" i="11" s="1"/>
  <c r="AP204" i="11" s="1"/>
  <c r="AP205" i="11" s="1"/>
  <c r="AP206" i="11" s="1"/>
  <c r="AP207" i="11" s="1"/>
  <c r="AP208" i="11" s="1"/>
  <c r="AP209" i="11" s="1"/>
  <c r="AP210" i="11" s="1"/>
  <c r="AP211" i="11" s="1"/>
  <c r="AP212" i="11" s="1"/>
  <c r="AP213" i="11" s="1"/>
  <c r="AP214" i="11" s="1"/>
  <c r="AP215" i="11" s="1"/>
  <c r="AP216" i="11" s="1"/>
  <c r="AP217" i="11" s="1"/>
  <c r="AP218" i="11" s="1"/>
  <c r="AP219" i="11" s="1"/>
  <c r="AP220" i="11" s="1"/>
  <c r="AP221" i="11" s="1"/>
  <c r="AP222" i="11" s="1"/>
  <c r="AP223" i="11" s="1"/>
  <c r="AP224" i="11" s="1"/>
  <c r="AP225" i="11" s="1"/>
  <c r="AP226" i="11" s="1"/>
  <c r="AP227" i="11" s="1"/>
  <c r="AP228" i="11" s="1"/>
  <c r="AP229" i="11" s="1"/>
  <c r="AP230" i="11" s="1"/>
  <c r="AP231" i="11" s="1"/>
  <c r="AP232" i="11" s="1"/>
  <c r="AP233" i="11" s="1"/>
  <c r="AP234" i="11" s="1"/>
  <c r="AP235" i="11" s="1"/>
  <c r="AP236" i="11" s="1"/>
  <c r="AP237" i="11" s="1"/>
  <c r="AP238" i="11" s="1"/>
  <c r="AP239" i="11" s="1"/>
  <c r="AP240" i="11" s="1"/>
  <c r="AP241" i="11" s="1"/>
  <c r="AP242" i="11" s="1"/>
  <c r="AP243" i="11" s="1"/>
  <c r="AP244" i="11" s="1"/>
  <c r="AP245" i="11" s="1"/>
  <c r="AP246" i="11" s="1"/>
  <c r="AP247" i="11" s="1"/>
  <c r="AP248" i="11" s="1"/>
  <c r="AP249" i="11" s="1"/>
  <c r="AP250" i="11" s="1"/>
  <c r="AP251" i="11" s="1"/>
  <c r="AP252" i="11" s="1"/>
  <c r="AP253" i="11" s="1"/>
  <c r="AP254" i="11" s="1"/>
  <c r="AP255" i="11" s="1"/>
  <c r="AP256" i="11" s="1"/>
  <c r="AP257" i="11" s="1"/>
  <c r="AP258" i="11" s="1"/>
  <c r="AP259" i="11" s="1"/>
  <c r="AP260" i="11" s="1"/>
  <c r="AP261" i="11" s="1"/>
  <c r="G13" i="4"/>
  <c r="H13" i="4" s="1"/>
  <c r="F13" i="4"/>
  <c r="E11" i="4"/>
  <c r="E10" i="4"/>
  <c r="E9" i="4"/>
  <c r="E12" i="4" s="1"/>
  <c r="E8" i="4"/>
  <c r="E7" i="4"/>
  <c r="E6" i="4"/>
  <c r="AT447" i="11" l="1"/>
  <c r="AT448" i="11" s="1"/>
  <c r="AT449" i="11" s="1"/>
  <c r="AT450" i="11" s="1"/>
  <c r="AT451" i="11" s="1"/>
  <c r="AT452" i="11" s="1"/>
  <c r="AT453" i="11" s="1"/>
  <c r="AT454" i="11" s="1"/>
  <c r="AT455" i="11" s="1"/>
  <c r="AT456" i="11" s="1"/>
  <c r="AT457" i="11" s="1"/>
  <c r="AT458" i="11" s="1"/>
  <c r="AT459" i="11" s="1"/>
  <c r="AT460" i="11" s="1"/>
  <c r="AT461" i="11" s="1"/>
  <c r="AT462" i="11" s="1"/>
  <c r="AT463" i="11" s="1"/>
  <c r="AT464" i="11" s="1"/>
  <c r="AT465" i="11" s="1"/>
  <c r="AT466" i="11" s="1"/>
  <c r="AT467" i="11" s="1"/>
  <c r="AT468" i="11" s="1"/>
  <c r="AV447" i="11"/>
  <c r="AV448" i="11" s="1"/>
  <c r="AV449" i="11" s="1"/>
  <c r="AV450" i="11" s="1"/>
  <c r="AV451" i="11" s="1"/>
  <c r="AV452" i="11" s="1"/>
  <c r="AV453" i="11" s="1"/>
  <c r="AV454" i="11" s="1"/>
  <c r="AV455" i="11" s="1"/>
  <c r="AV456" i="11" s="1"/>
  <c r="AV457" i="11" s="1"/>
  <c r="AV458" i="11" s="1"/>
  <c r="AV459" i="11" s="1"/>
  <c r="AV460" i="11" s="1"/>
  <c r="AV461" i="11" s="1"/>
  <c r="AV462" i="11" s="1"/>
  <c r="AV463" i="11" s="1"/>
  <c r="AV464" i="11" s="1"/>
  <c r="AV465" i="11" s="1"/>
  <c r="AV466" i="11" s="1"/>
  <c r="AV467" i="11" s="1"/>
  <c r="AV468" i="11" s="1"/>
  <c r="AU447" i="11"/>
  <c r="AU448" i="11" s="1"/>
  <c r="AU449" i="11" s="1"/>
  <c r="AU450" i="11" s="1"/>
  <c r="AU451" i="11" s="1"/>
  <c r="AU452" i="11" s="1"/>
  <c r="AU453" i="11" s="1"/>
  <c r="AU454" i="11" s="1"/>
  <c r="AU455" i="11" s="1"/>
  <c r="AU456" i="11" s="1"/>
  <c r="AU457" i="11" s="1"/>
  <c r="AU458" i="11" s="1"/>
  <c r="AU459" i="11" s="1"/>
  <c r="AU460" i="11" s="1"/>
  <c r="AU461" i="11" s="1"/>
  <c r="AU462" i="11" s="1"/>
  <c r="AU463" i="11" s="1"/>
  <c r="AU464" i="11" s="1"/>
  <c r="AU465" i="11" s="1"/>
  <c r="AU466" i="11" s="1"/>
  <c r="AU467" i="11" s="1"/>
  <c r="AU468" i="11" s="1"/>
  <c r="AP262" i="11"/>
  <c r="AP263" i="11" s="1"/>
  <c r="AP264" i="11" s="1"/>
  <c r="AP265" i="11" s="1"/>
  <c r="AP266" i="11" s="1"/>
  <c r="AP267" i="11" s="1"/>
  <c r="AP268" i="11" s="1"/>
  <c r="AP269" i="11" s="1"/>
  <c r="AP270" i="11" s="1"/>
  <c r="AP271" i="11" s="1"/>
  <c r="AP272" i="11" s="1"/>
  <c r="AP273" i="11" s="1"/>
  <c r="AP274" i="11" s="1"/>
  <c r="AP275" i="11" s="1"/>
  <c r="AP276" i="11" s="1"/>
  <c r="AP277" i="11" s="1"/>
  <c r="AP278" i="11" s="1"/>
  <c r="AP279" i="11" s="1"/>
  <c r="AP280" i="11" s="1"/>
  <c r="AP281" i="11" s="1"/>
  <c r="AP282" i="11" s="1"/>
  <c r="AP283" i="11" s="1"/>
  <c r="AP284" i="11" s="1"/>
  <c r="AP285" i="11" s="1"/>
  <c r="AP286" i="11" s="1"/>
  <c r="AP287" i="11" s="1"/>
  <c r="AP288" i="11" s="1"/>
  <c r="AP289" i="11" s="1"/>
  <c r="AP290" i="11" s="1"/>
  <c r="AP291" i="11" s="1"/>
  <c r="AP292" i="11" s="1"/>
  <c r="AP293" i="11" s="1"/>
  <c r="AP294" i="11" s="1"/>
  <c r="AP295" i="11" s="1"/>
  <c r="AP296" i="11" s="1"/>
  <c r="AP297" i="11" s="1"/>
  <c r="AP298" i="11" s="1"/>
  <c r="AP299" i="11" s="1"/>
  <c r="AP300" i="11" s="1"/>
  <c r="AP301" i="11" s="1"/>
  <c r="AP302" i="11" s="1"/>
  <c r="AP303" i="11" s="1"/>
  <c r="AP304" i="11" s="1"/>
  <c r="AP305" i="11" s="1"/>
  <c r="AP306" i="11" s="1"/>
  <c r="AP307" i="11" s="1"/>
  <c r="AP308" i="11" s="1"/>
  <c r="AP309" i="11" s="1"/>
  <c r="AP310" i="11" s="1"/>
  <c r="AP311" i="11" s="1"/>
  <c r="AP312" i="11" s="1"/>
  <c r="AP313" i="11" s="1"/>
  <c r="AP314" i="11" s="1"/>
  <c r="AP315" i="11" s="1"/>
  <c r="AP316" i="11" s="1"/>
  <c r="AP317" i="11" s="1"/>
  <c r="AP318" i="11" s="1"/>
  <c r="AP319" i="11" s="1"/>
  <c r="AP320" i="11" s="1"/>
  <c r="AP321" i="11" s="1"/>
  <c r="AP322" i="11" s="1"/>
  <c r="AP323" i="11" s="1"/>
  <c r="AP324" i="11" s="1"/>
  <c r="AP325" i="11" s="1"/>
  <c r="AP326" i="11" s="1"/>
  <c r="AP327" i="11" s="1"/>
  <c r="AP328" i="11" s="1"/>
  <c r="AP329" i="11" s="1"/>
  <c r="AP330" i="11" s="1"/>
  <c r="AP331" i="11" s="1"/>
  <c r="AP332" i="11" s="1"/>
  <c r="AP333" i="11" s="1"/>
  <c r="AP334" i="11" s="1"/>
  <c r="AP335" i="11" s="1"/>
  <c r="AP336" i="11" s="1"/>
  <c r="AP337" i="11" s="1"/>
  <c r="AP338" i="11" s="1"/>
  <c r="AP339" i="11" s="1"/>
  <c r="AP340" i="11" s="1"/>
  <c r="AP341" i="11" s="1"/>
  <c r="AP342" i="11" s="1"/>
  <c r="AP343" i="11" s="1"/>
  <c r="AP344" i="11" s="1"/>
  <c r="AP345" i="11" s="1"/>
  <c r="AP346" i="11" s="1"/>
  <c r="AP347" i="11" s="1"/>
  <c r="AP348" i="11" s="1"/>
  <c r="AP349" i="11" s="1"/>
  <c r="AP350" i="11" s="1"/>
  <c r="AP351" i="11" s="1"/>
  <c r="AP352" i="11" s="1"/>
  <c r="AP353" i="11" s="1"/>
  <c r="AP354" i="11" s="1"/>
  <c r="AP355" i="11" s="1"/>
  <c r="AP356" i="11" s="1"/>
  <c r="AP357" i="11" s="1"/>
  <c r="AP358" i="11" s="1"/>
  <c r="AP359" i="11" s="1"/>
  <c r="AP360" i="11" s="1"/>
  <c r="AP361" i="11" s="1"/>
  <c r="AP362" i="11" s="1"/>
  <c r="AP363" i="11" s="1"/>
  <c r="AP364" i="11" s="1"/>
  <c r="AP365" i="11" s="1"/>
  <c r="AP366" i="11" s="1"/>
  <c r="AP367" i="11" s="1"/>
  <c r="AP368" i="11" s="1"/>
  <c r="AP369" i="11" s="1"/>
  <c r="AP370" i="11" s="1"/>
  <c r="AP371" i="11" s="1"/>
  <c r="AP372" i="11" s="1"/>
  <c r="AP373" i="11" s="1"/>
  <c r="AP374" i="11" s="1"/>
  <c r="AP375" i="11" s="1"/>
  <c r="AP376" i="11" s="1"/>
  <c r="AP377" i="11" s="1"/>
  <c r="AP378" i="11" s="1"/>
  <c r="AP379" i="11" s="1"/>
  <c r="AP380" i="11" s="1"/>
  <c r="AP381" i="11" s="1"/>
  <c r="AP382" i="11" s="1"/>
  <c r="AP383" i="11" s="1"/>
  <c r="AP384" i="11" s="1"/>
  <c r="AP385" i="11" s="1"/>
  <c r="AP386" i="11" s="1"/>
  <c r="AP387" i="11" s="1"/>
  <c r="AP388" i="11" s="1"/>
  <c r="AP389" i="11" s="1"/>
  <c r="AP390" i="11" s="1"/>
  <c r="AP391" i="11" s="1"/>
  <c r="AP392" i="11" s="1"/>
  <c r="AP393" i="11" s="1"/>
  <c r="AP394" i="11" s="1"/>
  <c r="AP395" i="11" s="1"/>
  <c r="AP396" i="11" s="1"/>
  <c r="AP397" i="11" s="1"/>
  <c r="AP398" i="11" s="1"/>
  <c r="AP399" i="11" s="1"/>
  <c r="AP400" i="11" s="1"/>
  <c r="AP401" i="11" s="1"/>
  <c r="AP402" i="11" s="1"/>
  <c r="AP403" i="11" s="1"/>
  <c r="AP404" i="11" s="1"/>
  <c r="AP405" i="11" s="1"/>
  <c r="AP406" i="11" s="1"/>
  <c r="AP407" i="11" s="1"/>
  <c r="AP408" i="11" s="1"/>
  <c r="AP409" i="11" s="1"/>
  <c r="AP410" i="11" s="1"/>
  <c r="AP411" i="11" s="1"/>
  <c r="AP412" i="11" s="1"/>
  <c r="AP413" i="11" s="1"/>
  <c r="AP414" i="11" s="1"/>
  <c r="AP415" i="11" s="1"/>
  <c r="AP416" i="11" s="1"/>
  <c r="AP417" i="11" s="1"/>
  <c r="AP418" i="11" s="1"/>
  <c r="AP419" i="11" s="1"/>
  <c r="AP420" i="11" s="1"/>
  <c r="AP421" i="11" s="1"/>
  <c r="AP422" i="11" s="1"/>
  <c r="AP423" i="11" s="1"/>
  <c r="AP424" i="11" s="1"/>
  <c r="AP425" i="11" s="1"/>
  <c r="AP426" i="11" s="1"/>
  <c r="AP427" i="11" s="1"/>
  <c r="AP428" i="11" s="1"/>
  <c r="AP429" i="11" s="1"/>
  <c r="AP430" i="11" s="1"/>
  <c r="AP431" i="11" s="1"/>
  <c r="AP432" i="11" s="1"/>
  <c r="AP433" i="11" s="1"/>
  <c r="AP434" i="11" s="1"/>
  <c r="AP435" i="11" s="1"/>
  <c r="AP436" i="11" s="1"/>
  <c r="AP437" i="11" s="1"/>
  <c r="AP438" i="11" s="1"/>
  <c r="AP439" i="11" s="1"/>
  <c r="AP440" i="11" s="1"/>
  <c r="AP441" i="11" s="1"/>
  <c r="AP442" i="11" s="1"/>
  <c r="AP443" i="11" s="1"/>
  <c r="AP444" i="11" s="1"/>
  <c r="AP445" i="11" s="1"/>
  <c r="AP446" i="11" s="1"/>
  <c r="AQ262" i="11"/>
  <c r="AQ263" i="11" s="1"/>
  <c r="AQ264" i="11" s="1"/>
  <c r="AQ265" i="11" s="1"/>
  <c r="AQ266" i="11" s="1"/>
  <c r="AQ267" i="11" s="1"/>
  <c r="AQ268" i="11" s="1"/>
  <c r="AQ269" i="11" s="1"/>
  <c r="AQ270" i="11" s="1"/>
  <c r="AQ271" i="11" s="1"/>
  <c r="AQ272" i="11" s="1"/>
  <c r="AQ273" i="11" s="1"/>
  <c r="AQ274" i="11" s="1"/>
  <c r="AQ275" i="11" s="1"/>
  <c r="AQ276" i="11" s="1"/>
  <c r="AQ277" i="11" s="1"/>
  <c r="AQ278" i="11" s="1"/>
  <c r="AQ279" i="11" s="1"/>
  <c r="AQ280" i="11" s="1"/>
  <c r="AQ281" i="11" s="1"/>
  <c r="AQ282" i="11" s="1"/>
  <c r="AQ283" i="11" s="1"/>
  <c r="AQ284" i="11" s="1"/>
  <c r="AQ285" i="11" s="1"/>
  <c r="AQ286" i="11" s="1"/>
  <c r="AQ287" i="11" s="1"/>
  <c r="AQ288" i="11" s="1"/>
  <c r="AQ289" i="11" s="1"/>
  <c r="AQ290" i="11" s="1"/>
  <c r="AQ291" i="11" s="1"/>
  <c r="AQ292" i="11" s="1"/>
  <c r="AQ293" i="11" s="1"/>
  <c r="AQ294" i="11" s="1"/>
  <c r="AQ295" i="11" s="1"/>
  <c r="AQ296" i="11" s="1"/>
  <c r="AQ297" i="11" s="1"/>
  <c r="AQ298" i="11" s="1"/>
  <c r="AQ299" i="11" s="1"/>
  <c r="AQ300" i="11" s="1"/>
  <c r="AQ301" i="11" s="1"/>
  <c r="AQ302" i="11" s="1"/>
  <c r="AQ303" i="11" s="1"/>
  <c r="AQ304" i="11" s="1"/>
  <c r="AQ305" i="11" s="1"/>
  <c r="AQ306" i="11" s="1"/>
  <c r="AQ307" i="11" s="1"/>
  <c r="AQ308" i="11" s="1"/>
  <c r="AQ309" i="11" s="1"/>
  <c r="AQ310" i="11" s="1"/>
  <c r="AQ311" i="11" s="1"/>
  <c r="AQ312" i="11" s="1"/>
  <c r="AQ313" i="11" s="1"/>
  <c r="AQ314" i="11" s="1"/>
  <c r="AQ315" i="11" s="1"/>
  <c r="AQ316" i="11" s="1"/>
  <c r="AQ317" i="11" s="1"/>
  <c r="AQ318" i="11" s="1"/>
  <c r="AQ319" i="11" s="1"/>
  <c r="AQ320" i="11" s="1"/>
  <c r="AQ321" i="11" s="1"/>
  <c r="AQ322" i="11" s="1"/>
  <c r="AQ323" i="11" s="1"/>
  <c r="AQ324" i="11" s="1"/>
  <c r="AQ325" i="11" s="1"/>
  <c r="AQ326" i="11" s="1"/>
  <c r="AQ327" i="11" s="1"/>
  <c r="AQ328" i="11" s="1"/>
  <c r="AQ329" i="11" s="1"/>
  <c r="AQ330" i="11" s="1"/>
  <c r="AQ331" i="11" s="1"/>
  <c r="AQ332" i="11" s="1"/>
  <c r="AQ333" i="11" s="1"/>
  <c r="AQ334" i="11" s="1"/>
  <c r="AQ335" i="11" s="1"/>
  <c r="AQ336" i="11" s="1"/>
  <c r="AQ337" i="11" s="1"/>
  <c r="AQ338" i="11" s="1"/>
  <c r="AQ339" i="11" s="1"/>
  <c r="AQ340" i="11" s="1"/>
  <c r="AQ341" i="11" s="1"/>
  <c r="AQ342" i="11" s="1"/>
  <c r="AQ343" i="11" s="1"/>
  <c r="AQ344" i="11" s="1"/>
  <c r="AQ345" i="11" s="1"/>
  <c r="AQ346" i="11" s="1"/>
  <c r="AQ347" i="11" s="1"/>
  <c r="AQ348" i="11" s="1"/>
  <c r="AQ349" i="11" s="1"/>
  <c r="AQ350" i="11" s="1"/>
  <c r="AQ351" i="11" s="1"/>
  <c r="AQ352" i="11" s="1"/>
  <c r="AQ353" i="11" s="1"/>
  <c r="AQ354" i="11" s="1"/>
  <c r="AQ355" i="11" s="1"/>
  <c r="AQ356" i="11" s="1"/>
  <c r="AQ357" i="11" s="1"/>
  <c r="AQ358" i="11" s="1"/>
  <c r="AQ359" i="11" s="1"/>
  <c r="AQ360" i="11" s="1"/>
  <c r="AQ361" i="11" s="1"/>
  <c r="AQ362" i="11" s="1"/>
  <c r="AQ363" i="11" s="1"/>
  <c r="AQ364" i="11" s="1"/>
  <c r="AQ365" i="11" s="1"/>
  <c r="AQ366" i="11" s="1"/>
  <c r="AQ367" i="11" s="1"/>
  <c r="AQ368" i="11" s="1"/>
  <c r="AQ369" i="11" s="1"/>
  <c r="AQ370" i="11" s="1"/>
  <c r="AQ371" i="11" s="1"/>
  <c r="AQ372" i="11" s="1"/>
  <c r="AQ373" i="11" s="1"/>
  <c r="AQ374" i="11" s="1"/>
  <c r="AQ375" i="11" s="1"/>
  <c r="AQ376" i="11" s="1"/>
  <c r="AQ377" i="11" s="1"/>
  <c r="AQ378" i="11" s="1"/>
  <c r="AQ379" i="11" s="1"/>
  <c r="AQ380" i="11" s="1"/>
  <c r="AQ381" i="11" s="1"/>
  <c r="AQ382" i="11" s="1"/>
  <c r="AQ383" i="11" s="1"/>
  <c r="AQ384" i="11" s="1"/>
  <c r="AQ385" i="11" s="1"/>
  <c r="AQ386" i="11" s="1"/>
  <c r="AQ387" i="11" s="1"/>
  <c r="AQ388" i="11" s="1"/>
  <c r="AQ389" i="11" s="1"/>
  <c r="AQ390" i="11" s="1"/>
  <c r="AQ391" i="11" s="1"/>
  <c r="AQ392" i="11" s="1"/>
  <c r="AQ393" i="11" s="1"/>
  <c r="AQ394" i="11" s="1"/>
  <c r="AQ395" i="11" s="1"/>
  <c r="AQ396" i="11" s="1"/>
  <c r="AQ397" i="11" s="1"/>
  <c r="AQ398" i="11" s="1"/>
  <c r="AQ399" i="11" s="1"/>
  <c r="AQ400" i="11" s="1"/>
  <c r="AQ401" i="11" s="1"/>
  <c r="AQ402" i="11" s="1"/>
  <c r="AQ403" i="11" s="1"/>
  <c r="AQ404" i="11" s="1"/>
  <c r="AQ405" i="11" s="1"/>
  <c r="AQ406" i="11" s="1"/>
  <c r="AQ407" i="11" s="1"/>
  <c r="AQ408" i="11" s="1"/>
  <c r="AQ409" i="11" s="1"/>
  <c r="AQ410" i="11" s="1"/>
  <c r="AQ411" i="11" s="1"/>
  <c r="AQ412" i="11" s="1"/>
  <c r="AQ413" i="11" s="1"/>
  <c r="AQ414" i="11" s="1"/>
  <c r="AQ415" i="11" s="1"/>
  <c r="AQ416" i="11" s="1"/>
  <c r="AQ417" i="11" s="1"/>
  <c r="AQ418" i="11" s="1"/>
  <c r="AQ419" i="11" s="1"/>
  <c r="AQ420" i="11" s="1"/>
  <c r="AQ421" i="11" s="1"/>
  <c r="AQ422" i="11" s="1"/>
  <c r="AQ423" i="11" s="1"/>
  <c r="AQ424" i="11" s="1"/>
  <c r="AQ425" i="11" s="1"/>
  <c r="AQ426" i="11" s="1"/>
  <c r="AQ427" i="11" s="1"/>
  <c r="AQ428" i="11" s="1"/>
  <c r="AQ429" i="11" s="1"/>
  <c r="AQ430" i="11" s="1"/>
  <c r="AQ431" i="11" s="1"/>
  <c r="AQ432" i="11" s="1"/>
  <c r="AQ433" i="11" s="1"/>
  <c r="AQ434" i="11" s="1"/>
  <c r="AQ435" i="11" s="1"/>
  <c r="AQ436" i="11" s="1"/>
  <c r="AQ437" i="11" s="1"/>
  <c r="AQ438" i="11" s="1"/>
  <c r="AQ439" i="11" s="1"/>
  <c r="AQ440" i="11" s="1"/>
  <c r="AQ441" i="11" s="1"/>
  <c r="AQ442" i="11" s="1"/>
  <c r="AQ443" i="11" s="1"/>
  <c r="AQ444" i="11" s="1"/>
  <c r="AQ445" i="11" s="1"/>
  <c r="AQ446" i="11" s="1"/>
  <c r="AS262" i="11"/>
  <c r="AS263" i="11" s="1"/>
  <c r="AS264" i="11" s="1"/>
  <c r="AS265" i="11" s="1"/>
  <c r="AS266" i="11" s="1"/>
  <c r="AS267" i="11" s="1"/>
  <c r="AS268" i="11" s="1"/>
  <c r="AS269" i="11" s="1"/>
  <c r="AS270" i="11" s="1"/>
  <c r="AS271" i="11" s="1"/>
  <c r="AS272" i="11" s="1"/>
  <c r="AS273" i="11" s="1"/>
  <c r="AS274" i="11" s="1"/>
  <c r="AS275" i="11" s="1"/>
  <c r="AS276" i="11" s="1"/>
  <c r="AS277" i="11" s="1"/>
  <c r="AS278" i="11" s="1"/>
  <c r="AS279" i="11" s="1"/>
  <c r="AS280" i="11" s="1"/>
  <c r="AS281" i="11" s="1"/>
  <c r="AS282" i="11" s="1"/>
  <c r="AS283" i="11" s="1"/>
  <c r="AS284" i="11" s="1"/>
  <c r="AS285" i="11" s="1"/>
  <c r="AS286" i="11" s="1"/>
  <c r="AS287" i="11" s="1"/>
  <c r="AS288" i="11" s="1"/>
  <c r="AS289" i="11" s="1"/>
  <c r="AS290" i="11" s="1"/>
  <c r="AS291" i="11" s="1"/>
  <c r="AS292" i="11" s="1"/>
  <c r="AS293" i="11" s="1"/>
  <c r="AS294" i="11" s="1"/>
  <c r="AS295" i="11" s="1"/>
  <c r="AS296" i="11" s="1"/>
  <c r="AS297" i="11" s="1"/>
  <c r="AS298" i="11" s="1"/>
  <c r="AS299" i="11" s="1"/>
  <c r="AS300" i="11" s="1"/>
  <c r="AS301" i="11" s="1"/>
  <c r="AS302" i="11" s="1"/>
  <c r="AS303" i="11" s="1"/>
  <c r="AS304" i="11" s="1"/>
  <c r="AS305" i="11" s="1"/>
  <c r="AS306" i="11" s="1"/>
  <c r="AS307" i="11" s="1"/>
  <c r="AS308" i="11" s="1"/>
  <c r="AS309" i="11" s="1"/>
  <c r="AS310" i="11" s="1"/>
  <c r="AS311" i="11" s="1"/>
  <c r="AS312" i="11" s="1"/>
  <c r="AS313" i="11" s="1"/>
  <c r="AS314" i="11" s="1"/>
  <c r="AS315" i="11" s="1"/>
  <c r="AS316" i="11" s="1"/>
  <c r="AS317" i="11" s="1"/>
  <c r="AS318" i="11" s="1"/>
  <c r="AS319" i="11" s="1"/>
  <c r="AS320" i="11" s="1"/>
  <c r="AS321" i="11" s="1"/>
  <c r="AS322" i="11" s="1"/>
  <c r="AS323" i="11" s="1"/>
  <c r="AS324" i="11" s="1"/>
  <c r="AS325" i="11" s="1"/>
  <c r="AS326" i="11" s="1"/>
  <c r="AS327" i="11" s="1"/>
  <c r="AS328" i="11" s="1"/>
  <c r="AS329" i="11" s="1"/>
  <c r="AS330" i="11" s="1"/>
  <c r="AS331" i="11" s="1"/>
  <c r="AS332" i="11" s="1"/>
  <c r="AS333" i="11" s="1"/>
  <c r="AS334" i="11" s="1"/>
  <c r="AS335" i="11" s="1"/>
  <c r="AS336" i="11" s="1"/>
  <c r="AS337" i="11" s="1"/>
  <c r="AS338" i="11" s="1"/>
  <c r="AS339" i="11" s="1"/>
  <c r="AS340" i="11" s="1"/>
  <c r="AS341" i="11" s="1"/>
  <c r="AS342" i="11" s="1"/>
  <c r="AS343" i="11" s="1"/>
  <c r="AS344" i="11" s="1"/>
  <c r="AS345" i="11" s="1"/>
  <c r="AS346" i="11" s="1"/>
  <c r="AS347" i="11" s="1"/>
  <c r="AS348" i="11" s="1"/>
  <c r="AS349" i="11" s="1"/>
  <c r="AS350" i="11" s="1"/>
  <c r="AS351" i="11" s="1"/>
  <c r="AS352" i="11" s="1"/>
  <c r="AS353" i="11" s="1"/>
  <c r="AS354" i="11" s="1"/>
  <c r="AS355" i="11" s="1"/>
  <c r="AS356" i="11" s="1"/>
  <c r="AS357" i="11" s="1"/>
  <c r="AS358" i="11" s="1"/>
  <c r="AS359" i="11" s="1"/>
  <c r="AS360" i="11" s="1"/>
  <c r="AS361" i="11" s="1"/>
  <c r="AS362" i="11" s="1"/>
  <c r="AS363" i="11" s="1"/>
  <c r="AS364" i="11" s="1"/>
  <c r="AS365" i="11" s="1"/>
  <c r="AS366" i="11" s="1"/>
  <c r="AS367" i="11" s="1"/>
  <c r="AS368" i="11" s="1"/>
  <c r="AS369" i="11" s="1"/>
  <c r="AS370" i="11" s="1"/>
  <c r="AS371" i="11" s="1"/>
  <c r="AS372" i="11" s="1"/>
  <c r="AS373" i="11" s="1"/>
  <c r="AS374" i="11" s="1"/>
  <c r="AS375" i="11" s="1"/>
  <c r="AS376" i="11" s="1"/>
  <c r="AS377" i="11" s="1"/>
  <c r="AS378" i="11" s="1"/>
  <c r="AS379" i="11" s="1"/>
  <c r="AS380" i="11" s="1"/>
  <c r="AS381" i="11" s="1"/>
  <c r="AS382" i="11" s="1"/>
  <c r="AS383" i="11" s="1"/>
  <c r="AS384" i="11" s="1"/>
  <c r="AS385" i="11" s="1"/>
  <c r="AS386" i="11" s="1"/>
  <c r="AS387" i="11" s="1"/>
  <c r="AS388" i="11" s="1"/>
  <c r="AS389" i="11" s="1"/>
  <c r="AS390" i="11" s="1"/>
  <c r="AS391" i="11" s="1"/>
  <c r="AS392" i="11" s="1"/>
  <c r="AS393" i="11" s="1"/>
  <c r="AS394" i="11" s="1"/>
  <c r="AS395" i="11" s="1"/>
  <c r="AS396" i="11" s="1"/>
  <c r="AS397" i="11" s="1"/>
  <c r="AS398" i="11" s="1"/>
  <c r="AS399" i="11" s="1"/>
  <c r="AS400" i="11" s="1"/>
  <c r="AS401" i="11" s="1"/>
  <c r="AS402" i="11" s="1"/>
  <c r="AS403" i="11" s="1"/>
  <c r="AS404" i="11" s="1"/>
  <c r="AS405" i="11" s="1"/>
  <c r="AS406" i="11" s="1"/>
  <c r="AS407" i="11" s="1"/>
  <c r="AS408" i="11" s="1"/>
  <c r="AS409" i="11" s="1"/>
  <c r="AS410" i="11" s="1"/>
  <c r="AS411" i="11" s="1"/>
  <c r="AS412" i="11" s="1"/>
  <c r="AS413" i="11" s="1"/>
  <c r="AS414" i="11" s="1"/>
  <c r="AS415" i="11" s="1"/>
  <c r="AS416" i="11" s="1"/>
  <c r="AS417" i="11" s="1"/>
  <c r="AS418" i="11" s="1"/>
  <c r="AS419" i="11" s="1"/>
  <c r="AS420" i="11" s="1"/>
  <c r="AS421" i="11" s="1"/>
  <c r="AS422" i="11" s="1"/>
  <c r="AS423" i="11" s="1"/>
  <c r="AS424" i="11" s="1"/>
  <c r="AS425" i="11" s="1"/>
  <c r="AS426" i="11" s="1"/>
  <c r="AS427" i="11" s="1"/>
  <c r="AS428" i="11" s="1"/>
  <c r="AS429" i="11" s="1"/>
  <c r="AS430" i="11" s="1"/>
  <c r="AS431" i="11" s="1"/>
  <c r="AS432" i="11" s="1"/>
  <c r="AS433" i="11" s="1"/>
  <c r="AS434" i="11" s="1"/>
  <c r="AS435" i="11" s="1"/>
  <c r="AS436" i="11" s="1"/>
  <c r="AS437" i="11" s="1"/>
  <c r="AS438" i="11" s="1"/>
  <c r="AS439" i="11" s="1"/>
  <c r="AS440" i="11" s="1"/>
  <c r="AS441" i="11" s="1"/>
  <c r="AS442" i="11" s="1"/>
  <c r="AS443" i="11" s="1"/>
  <c r="AS444" i="11" s="1"/>
  <c r="AS445" i="11" s="1"/>
  <c r="AS446" i="11" s="1"/>
  <c r="AW179" i="11"/>
  <c r="AR163" i="11"/>
  <c r="G12" i="4"/>
  <c r="H12" i="4" s="1"/>
  <c r="F12" i="4"/>
  <c r="AU469" i="11" l="1"/>
  <c r="AU470" i="11" s="1"/>
  <c r="AU471" i="11" s="1"/>
  <c r="AU472" i="11" s="1"/>
  <c r="AU473" i="11" s="1"/>
  <c r="AU474" i="11" s="1"/>
  <c r="AU475" i="11" s="1"/>
  <c r="AU476" i="11" s="1"/>
  <c r="AU477" i="11" s="1"/>
  <c r="AU478" i="11" s="1"/>
  <c r="AU479" i="11" s="1"/>
  <c r="AV469" i="11"/>
  <c r="AV470" i="11" s="1"/>
  <c r="AV471" i="11" s="1"/>
  <c r="AV472" i="11" s="1"/>
  <c r="AV473" i="11" s="1"/>
  <c r="AV474" i="11" s="1"/>
  <c r="AV475" i="11" s="1"/>
  <c r="AV476" i="11" s="1"/>
  <c r="AV477" i="11" s="1"/>
  <c r="AV478" i="11" s="1"/>
  <c r="AV479" i="11" s="1"/>
  <c r="AT469" i="11"/>
  <c r="AT470" i="11" s="1"/>
  <c r="AT471" i="11" s="1"/>
  <c r="AT472" i="11" s="1"/>
  <c r="AT473" i="11" s="1"/>
  <c r="AT474" i="11" s="1"/>
  <c r="AT475" i="11" s="1"/>
  <c r="AT476" i="11" s="1"/>
  <c r="AT477" i="11" s="1"/>
  <c r="AT478" i="11" s="1"/>
  <c r="AT479" i="11" s="1"/>
  <c r="AT480" i="11" s="1"/>
  <c r="AT481" i="11" s="1"/>
  <c r="AT482" i="11" s="1"/>
  <c r="AT483" i="11" s="1"/>
  <c r="AT484" i="11" s="1"/>
  <c r="AT485" i="11" s="1"/>
  <c r="AS447" i="11"/>
  <c r="AS448" i="11" s="1"/>
  <c r="AS449" i="11" s="1"/>
  <c r="AS450" i="11" s="1"/>
  <c r="AS451" i="11" s="1"/>
  <c r="AS452" i="11" s="1"/>
  <c r="AS453" i="11" s="1"/>
  <c r="AS454" i="11" s="1"/>
  <c r="AS455" i="11" s="1"/>
  <c r="AS456" i="11" s="1"/>
  <c r="AS457" i="11" s="1"/>
  <c r="AS458" i="11" s="1"/>
  <c r="AS459" i="11" s="1"/>
  <c r="AS460" i="11" s="1"/>
  <c r="AS461" i="11" s="1"/>
  <c r="AS462" i="11" s="1"/>
  <c r="AS463" i="11" s="1"/>
  <c r="AS464" i="11" s="1"/>
  <c r="AS465" i="11" s="1"/>
  <c r="AS466" i="11" s="1"/>
  <c r="AS467" i="11" s="1"/>
  <c r="AS468" i="11" s="1"/>
  <c r="AQ447" i="11"/>
  <c r="AQ448" i="11" s="1"/>
  <c r="AQ449" i="11" s="1"/>
  <c r="AQ450" i="11" s="1"/>
  <c r="AQ451" i="11" s="1"/>
  <c r="AQ452" i="11" s="1"/>
  <c r="AQ453" i="11" s="1"/>
  <c r="AQ454" i="11" s="1"/>
  <c r="AQ455" i="11" s="1"/>
  <c r="AQ456" i="11" s="1"/>
  <c r="AQ457" i="11" s="1"/>
  <c r="AQ458" i="11" s="1"/>
  <c r="AQ459" i="11" s="1"/>
  <c r="AQ460" i="11" s="1"/>
  <c r="AQ461" i="11" s="1"/>
  <c r="AQ462" i="11" s="1"/>
  <c r="AQ463" i="11" s="1"/>
  <c r="AQ464" i="11" s="1"/>
  <c r="AQ465" i="11" s="1"/>
  <c r="AQ466" i="11" s="1"/>
  <c r="AQ467" i="11" s="1"/>
  <c r="AQ468" i="11" s="1"/>
  <c r="AP447" i="11"/>
  <c r="AP448" i="11" s="1"/>
  <c r="AP449" i="11" s="1"/>
  <c r="AP450" i="11" s="1"/>
  <c r="AP451" i="11" s="1"/>
  <c r="AP452" i="11" s="1"/>
  <c r="AP453" i="11" s="1"/>
  <c r="AP454" i="11" s="1"/>
  <c r="AP455" i="11" s="1"/>
  <c r="AP456" i="11" s="1"/>
  <c r="AP457" i="11" s="1"/>
  <c r="AP458" i="11" s="1"/>
  <c r="AP459" i="11" s="1"/>
  <c r="AP460" i="11" s="1"/>
  <c r="AP461" i="11" s="1"/>
  <c r="AP462" i="11" s="1"/>
  <c r="AP463" i="11" s="1"/>
  <c r="AP464" i="11" s="1"/>
  <c r="AP465" i="11" s="1"/>
  <c r="AP466" i="11" s="1"/>
  <c r="AP467" i="11" s="1"/>
  <c r="AP468" i="11" s="1"/>
  <c r="AW180" i="11"/>
  <c r="AR164" i="11"/>
  <c r="AR165" i="11" s="1"/>
  <c r="AR166" i="11" s="1"/>
  <c r="AR167" i="11" s="1"/>
  <c r="AR168" i="11" s="1"/>
  <c r="AR169" i="11" s="1"/>
  <c r="AR170" i="11" s="1"/>
  <c r="AR171" i="11" s="1"/>
  <c r="AR172" i="11" s="1"/>
  <c r="AR173" i="11" s="1"/>
  <c r="AR174" i="11" s="1"/>
  <c r="AR175" i="11" s="1"/>
  <c r="AR176" i="11" s="1"/>
  <c r="AR177" i="11" s="1"/>
  <c r="AT486" i="11" l="1"/>
  <c r="AT487" i="11" s="1"/>
  <c r="AT488" i="11" s="1"/>
  <c r="AT489" i="11" s="1"/>
  <c r="AT490" i="11" s="1"/>
  <c r="AT491" i="11" s="1"/>
  <c r="AT492" i="11" s="1"/>
  <c r="AT493" i="11" s="1"/>
  <c r="AT494" i="11" s="1"/>
  <c r="AT495" i="11" s="1"/>
  <c r="AT496" i="11" s="1"/>
  <c r="AT497" i="11" s="1"/>
  <c r="AT498" i="11" s="1"/>
  <c r="AT499" i="11" s="1"/>
  <c r="AT500" i="11" s="1"/>
  <c r="AT501" i="11" s="1"/>
  <c r="AT502" i="11" s="1"/>
  <c r="AT503" i="11" s="1"/>
  <c r="AT504" i="11" s="1"/>
  <c r="AT505" i="11" s="1"/>
  <c r="AT506" i="11" s="1"/>
  <c r="AT507" i="11" s="1"/>
  <c r="AT508" i="11" s="1"/>
  <c r="AT509" i="11" s="1"/>
  <c r="AT510" i="11" s="1"/>
  <c r="AT511" i="11" s="1"/>
  <c r="AT512" i="11" s="1"/>
  <c r="AT513" i="11" s="1"/>
  <c r="AT514" i="11" s="1"/>
  <c r="AT515" i="11" s="1"/>
  <c r="AT516" i="11" s="1"/>
  <c r="AT517" i="11" s="1"/>
  <c r="AT518" i="11" s="1"/>
  <c r="AT519" i="11" s="1"/>
  <c r="AT520" i="11" s="1"/>
  <c r="AT521" i="11" s="1"/>
  <c r="AT522" i="11" s="1"/>
  <c r="AT523" i="11" s="1"/>
  <c r="AT524" i="11" s="1"/>
  <c r="AT525" i="11" s="1"/>
  <c r="AT526" i="11" s="1"/>
  <c r="AT527" i="11" s="1"/>
  <c r="AT528" i="11" s="1"/>
  <c r="AT529" i="11" s="1"/>
  <c r="AT530" i="11" s="1"/>
  <c r="AT531" i="11" s="1"/>
  <c r="AT532" i="11" s="1"/>
  <c r="AV480" i="11"/>
  <c r="AV481" i="11" s="1"/>
  <c r="AV482" i="11" s="1"/>
  <c r="AV483" i="11" s="1"/>
  <c r="AV484" i="11" s="1"/>
  <c r="AV485" i="11" s="1"/>
  <c r="AU480" i="11"/>
  <c r="AU481" i="11" s="1"/>
  <c r="AU482" i="11" s="1"/>
  <c r="AU483" i="11" s="1"/>
  <c r="AU484" i="11" s="1"/>
  <c r="AU485" i="11" s="1"/>
  <c r="AP469" i="11"/>
  <c r="AP470" i="11" s="1"/>
  <c r="AP471" i="11" s="1"/>
  <c r="AP472" i="11" s="1"/>
  <c r="AP473" i="11" s="1"/>
  <c r="AP474" i="11" s="1"/>
  <c r="AP475" i="11" s="1"/>
  <c r="AP476" i="11" s="1"/>
  <c r="AP477" i="11" s="1"/>
  <c r="AP478" i="11" s="1"/>
  <c r="AP479" i="11" s="1"/>
  <c r="AP480" i="11" s="1"/>
  <c r="AP481" i="11" s="1"/>
  <c r="AP482" i="11" s="1"/>
  <c r="AP483" i="11" s="1"/>
  <c r="AP484" i="11" s="1"/>
  <c r="AP485" i="11" s="1"/>
  <c r="AQ469" i="11"/>
  <c r="AQ470" i="11" s="1"/>
  <c r="AQ471" i="11" s="1"/>
  <c r="AQ472" i="11" s="1"/>
  <c r="AQ473" i="11" s="1"/>
  <c r="AQ474" i="11" s="1"/>
  <c r="AQ475" i="11" s="1"/>
  <c r="AQ476" i="11" s="1"/>
  <c r="AQ477" i="11" s="1"/>
  <c r="AQ478" i="11" s="1"/>
  <c r="AQ479" i="11" s="1"/>
  <c r="AQ480" i="11" s="1"/>
  <c r="AQ481" i="11" s="1"/>
  <c r="AQ482" i="11" s="1"/>
  <c r="AQ483" i="11" s="1"/>
  <c r="AQ484" i="11" s="1"/>
  <c r="AQ485" i="11" s="1"/>
  <c r="AS469" i="11"/>
  <c r="AS470" i="11" s="1"/>
  <c r="AS471" i="11" s="1"/>
  <c r="AS472" i="11" s="1"/>
  <c r="AS473" i="11" s="1"/>
  <c r="AS474" i="11" s="1"/>
  <c r="AS475" i="11" s="1"/>
  <c r="AS476" i="11" s="1"/>
  <c r="AS477" i="11" s="1"/>
  <c r="AS478" i="11" s="1"/>
  <c r="AS479" i="11" s="1"/>
  <c r="CI24" i="11"/>
  <c r="AR178" i="11"/>
  <c r="AR179" i="11" s="1"/>
  <c r="AR180" i="11" s="1"/>
  <c r="AR181" i="11" s="1"/>
  <c r="AR182" i="11" s="1"/>
  <c r="AR183" i="11" s="1"/>
  <c r="AR184" i="11" s="1"/>
  <c r="AR185" i="11" s="1"/>
  <c r="AR186" i="11" s="1"/>
  <c r="AR187" i="11" s="1"/>
  <c r="AR188" i="11" s="1"/>
  <c r="AR189" i="11" s="1"/>
  <c r="AR190" i="11" s="1"/>
  <c r="AR191" i="11" s="1"/>
  <c r="AR192" i="11" s="1"/>
  <c r="AR193" i="11" s="1"/>
  <c r="AR194" i="11" s="1"/>
  <c r="AR195" i="11" s="1"/>
  <c r="AR196" i="11" s="1"/>
  <c r="AR197" i="11" s="1"/>
  <c r="AR198" i="11" s="1"/>
  <c r="AR199" i="11" s="1"/>
  <c r="AR200" i="11" s="1"/>
  <c r="AR201" i="11" s="1"/>
  <c r="AR202" i="11" s="1"/>
  <c r="AR203" i="11" s="1"/>
  <c r="AR204" i="11" s="1"/>
  <c r="AR205" i="11" s="1"/>
  <c r="AR206" i="11" s="1"/>
  <c r="AR207" i="11" s="1"/>
  <c r="AR208" i="11" s="1"/>
  <c r="AR209" i="11" s="1"/>
  <c r="AR210" i="11" s="1"/>
  <c r="AR211" i="11" s="1"/>
  <c r="AR212" i="11" s="1"/>
  <c r="AR213" i="11" s="1"/>
  <c r="AR214" i="11" s="1"/>
  <c r="AR215" i="11" s="1"/>
  <c r="AR216" i="11" s="1"/>
  <c r="AR217" i="11" s="1"/>
  <c r="AR218" i="11" s="1"/>
  <c r="AR219" i="11" s="1"/>
  <c r="AR220" i="11" s="1"/>
  <c r="AR221" i="11" s="1"/>
  <c r="AR222" i="11" s="1"/>
  <c r="AR223" i="11" s="1"/>
  <c r="AR224" i="11" s="1"/>
  <c r="AR225" i="11" s="1"/>
  <c r="AR226" i="11" s="1"/>
  <c r="AR227" i="11" s="1"/>
  <c r="AR228" i="11" s="1"/>
  <c r="AR229" i="11" s="1"/>
  <c r="AR230" i="11" s="1"/>
  <c r="AR231" i="11" s="1"/>
  <c r="AR232" i="11" s="1"/>
  <c r="AR233" i="11" s="1"/>
  <c r="AR234" i="11" s="1"/>
  <c r="AR235" i="11" s="1"/>
  <c r="AR236" i="11" s="1"/>
  <c r="AR237" i="11" s="1"/>
  <c r="AR238" i="11" s="1"/>
  <c r="AR239" i="11" s="1"/>
  <c r="AR240" i="11" s="1"/>
  <c r="AR241" i="11" s="1"/>
  <c r="AR242" i="11" s="1"/>
  <c r="AR243" i="11" s="1"/>
  <c r="AR244" i="11" s="1"/>
  <c r="AR245" i="11" s="1"/>
  <c r="AR246" i="11" s="1"/>
  <c r="AR247" i="11" s="1"/>
  <c r="AR248" i="11" s="1"/>
  <c r="AR249" i="11" s="1"/>
  <c r="AR250" i="11" s="1"/>
  <c r="AR251" i="11" s="1"/>
  <c r="AR252" i="11" s="1"/>
  <c r="AR253" i="11" s="1"/>
  <c r="AR254" i="11" s="1"/>
  <c r="AR255" i="11" s="1"/>
  <c r="AR256" i="11" s="1"/>
  <c r="AR257" i="11" s="1"/>
  <c r="AR258" i="11" s="1"/>
  <c r="AR259" i="11" s="1"/>
  <c r="AR260" i="11" s="1"/>
  <c r="AR261" i="11" s="1"/>
  <c r="AR262" i="11" s="1"/>
  <c r="AR263" i="11" s="1"/>
  <c r="AR264" i="11" s="1"/>
  <c r="AR265" i="11" s="1"/>
  <c r="AR266" i="11" s="1"/>
  <c r="AR267" i="11" s="1"/>
  <c r="AR268" i="11" s="1"/>
  <c r="AR269" i="11" s="1"/>
  <c r="AR270" i="11" s="1"/>
  <c r="AR271" i="11" s="1"/>
  <c r="AR272" i="11" s="1"/>
  <c r="AR273" i="11" s="1"/>
  <c r="AR274" i="11" s="1"/>
  <c r="AR275" i="11" s="1"/>
  <c r="AR276" i="11" s="1"/>
  <c r="AR277" i="11" s="1"/>
  <c r="AR278" i="11" s="1"/>
  <c r="AR279" i="11" s="1"/>
  <c r="AR280" i="11" s="1"/>
  <c r="AR281" i="11" s="1"/>
  <c r="AR282" i="11" s="1"/>
  <c r="AR283" i="11" s="1"/>
  <c r="AR284" i="11" s="1"/>
  <c r="AR285" i="11" s="1"/>
  <c r="AR286" i="11" s="1"/>
  <c r="AR287" i="11" s="1"/>
  <c r="AR288" i="11" s="1"/>
  <c r="AR289" i="11" s="1"/>
  <c r="AR290" i="11" s="1"/>
  <c r="AR291" i="11" s="1"/>
  <c r="AR292" i="11" s="1"/>
  <c r="AR293" i="11" s="1"/>
  <c r="AR294" i="11" s="1"/>
  <c r="AR295" i="11" s="1"/>
  <c r="AR296" i="11" s="1"/>
  <c r="AR297" i="11" s="1"/>
  <c r="AR298" i="11" s="1"/>
  <c r="AR299" i="11" s="1"/>
  <c r="AR300" i="11" s="1"/>
  <c r="AR301" i="11" s="1"/>
  <c r="AR302" i="11" s="1"/>
  <c r="AR303" i="11" s="1"/>
  <c r="AR304" i="11" s="1"/>
  <c r="AR305" i="11" s="1"/>
  <c r="AR306" i="11" s="1"/>
  <c r="AR307" i="11" s="1"/>
  <c r="AR308" i="11" s="1"/>
  <c r="AR309" i="11" s="1"/>
  <c r="AR310" i="11" s="1"/>
  <c r="AR311" i="11" s="1"/>
  <c r="AR312" i="11" s="1"/>
  <c r="AR313" i="11" s="1"/>
  <c r="AR314" i="11" s="1"/>
  <c r="AR315" i="11" s="1"/>
  <c r="AR316" i="11" s="1"/>
  <c r="AR317" i="11" s="1"/>
  <c r="AR318" i="11" s="1"/>
  <c r="AR319" i="11" s="1"/>
  <c r="AR320" i="11" s="1"/>
  <c r="AR321" i="11" s="1"/>
  <c r="AR322" i="11" s="1"/>
  <c r="AR323" i="11" s="1"/>
  <c r="AR324" i="11" s="1"/>
  <c r="AR325" i="11" s="1"/>
  <c r="AR326" i="11" s="1"/>
  <c r="AR327" i="11" s="1"/>
  <c r="AR328" i="11" s="1"/>
  <c r="AR329" i="11" s="1"/>
  <c r="AR330" i="11" s="1"/>
  <c r="AR331" i="11" s="1"/>
  <c r="AR332" i="11" s="1"/>
  <c r="AR333" i="11" s="1"/>
  <c r="AR334" i="11" s="1"/>
  <c r="AR335" i="11" s="1"/>
  <c r="AR336" i="11" s="1"/>
  <c r="AR337" i="11" s="1"/>
  <c r="AR338" i="11" s="1"/>
  <c r="AR339" i="11" s="1"/>
  <c r="AR340" i="11" s="1"/>
  <c r="AR341" i="11" s="1"/>
  <c r="AR342" i="11" s="1"/>
  <c r="AR343" i="11" s="1"/>
  <c r="AR344" i="11" s="1"/>
  <c r="AR345" i="11" s="1"/>
  <c r="AR346" i="11" s="1"/>
  <c r="AR347" i="11" s="1"/>
  <c r="AR348" i="11" s="1"/>
  <c r="AR349" i="11" s="1"/>
  <c r="AR350" i="11" s="1"/>
  <c r="AR351" i="11" s="1"/>
  <c r="AR352" i="11" s="1"/>
  <c r="AR353" i="11" s="1"/>
  <c r="AR354" i="11" s="1"/>
  <c r="AR355" i="11" s="1"/>
  <c r="AR356" i="11" s="1"/>
  <c r="AR357" i="11" s="1"/>
  <c r="AR358" i="11" s="1"/>
  <c r="AR359" i="11" s="1"/>
  <c r="AR360" i="11" s="1"/>
  <c r="AR361" i="11" s="1"/>
  <c r="AR362" i="11" s="1"/>
  <c r="AR363" i="11" s="1"/>
  <c r="AR364" i="11" s="1"/>
  <c r="AR365" i="11" s="1"/>
  <c r="AR366" i="11" s="1"/>
  <c r="AR367" i="11" s="1"/>
  <c r="AR368" i="11" s="1"/>
  <c r="AR369" i="11" s="1"/>
  <c r="AR370" i="11" s="1"/>
  <c r="AR371" i="11" s="1"/>
  <c r="AR372" i="11" s="1"/>
  <c r="AR373" i="11" s="1"/>
  <c r="AR374" i="11" s="1"/>
  <c r="AR375" i="11" s="1"/>
  <c r="AR376" i="11" s="1"/>
  <c r="AR377" i="11" s="1"/>
  <c r="AR378" i="11" s="1"/>
  <c r="AR379" i="11" s="1"/>
  <c r="AR380" i="11" s="1"/>
  <c r="AR381" i="11" s="1"/>
  <c r="AR382" i="11" s="1"/>
  <c r="AR383" i="11" s="1"/>
  <c r="AR384" i="11" s="1"/>
  <c r="AR385" i="11" s="1"/>
  <c r="AR386" i="11" s="1"/>
  <c r="AR387" i="11" s="1"/>
  <c r="AR388" i="11" s="1"/>
  <c r="AR389" i="11" s="1"/>
  <c r="AR390" i="11" s="1"/>
  <c r="AR391" i="11" s="1"/>
  <c r="AR392" i="11" s="1"/>
  <c r="AR393" i="11" s="1"/>
  <c r="AR394" i="11" s="1"/>
  <c r="AR395" i="11" s="1"/>
  <c r="AR396" i="11" s="1"/>
  <c r="AR397" i="11" s="1"/>
  <c r="AR398" i="11" s="1"/>
  <c r="AR399" i="11" s="1"/>
  <c r="AR400" i="11" s="1"/>
  <c r="AR401" i="11" s="1"/>
  <c r="AR402" i="11" s="1"/>
  <c r="AR403" i="11" s="1"/>
  <c r="AR404" i="11" s="1"/>
  <c r="AR405" i="11" s="1"/>
  <c r="AR406" i="11" s="1"/>
  <c r="AR407" i="11" s="1"/>
  <c r="AR408" i="11" s="1"/>
  <c r="AR409" i="11" s="1"/>
  <c r="AR410" i="11" s="1"/>
  <c r="AR411" i="11" s="1"/>
  <c r="AR412" i="11" s="1"/>
  <c r="AR413" i="11" s="1"/>
  <c r="AR414" i="11" s="1"/>
  <c r="AR415" i="11" s="1"/>
  <c r="AR416" i="11" s="1"/>
  <c r="AR417" i="11" s="1"/>
  <c r="AR418" i="11" s="1"/>
  <c r="AR419" i="11" s="1"/>
  <c r="AR420" i="11" s="1"/>
  <c r="AR421" i="11" s="1"/>
  <c r="AR422" i="11" s="1"/>
  <c r="AR423" i="11" s="1"/>
  <c r="AR424" i="11" s="1"/>
  <c r="AR425" i="11" s="1"/>
  <c r="AR426" i="11" s="1"/>
  <c r="AR427" i="11" s="1"/>
  <c r="AR428" i="11" s="1"/>
  <c r="AR429" i="11" s="1"/>
  <c r="AR430" i="11" s="1"/>
  <c r="AR431" i="11" s="1"/>
  <c r="AR432" i="11" s="1"/>
  <c r="AR433" i="11" s="1"/>
  <c r="AR434" i="11" s="1"/>
  <c r="AR435" i="11" s="1"/>
  <c r="AR436" i="11" s="1"/>
  <c r="AR437" i="11" s="1"/>
  <c r="AR438" i="11" s="1"/>
  <c r="AR439" i="11" s="1"/>
  <c r="AR440" i="11" s="1"/>
  <c r="AR441" i="11" s="1"/>
  <c r="AR442" i="11" s="1"/>
  <c r="AR443" i="11" s="1"/>
  <c r="AR444" i="11" s="1"/>
  <c r="AR445" i="11" s="1"/>
  <c r="AR446" i="11" s="1"/>
  <c r="AW181" i="11"/>
  <c r="AW182" i="11" s="1"/>
  <c r="AW183" i="11" s="1"/>
  <c r="AW184" i="11" s="1"/>
  <c r="AW185" i="11" s="1"/>
  <c r="AW186" i="11" s="1"/>
  <c r="AW187" i="11" s="1"/>
  <c r="AW188" i="11" s="1"/>
  <c r="AW189" i="11" s="1"/>
  <c r="AW190" i="11" s="1"/>
  <c r="AW191" i="11" s="1"/>
  <c r="AW192" i="11" s="1"/>
  <c r="AW193" i="11" s="1"/>
  <c r="AW194" i="11" s="1"/>
  <c r="CE5" i="11" l="1"/>
  <c r="CE24" i="11" s="1"/>
  <c r="AT533" i="11"/>
  <c r="AT534" i="11" s="1"/>
  <c r="AT535" i="11" s="1"/>
  <c r="AT536" i="11" s="1"/>
  <c r="AT537" i="11" s="1"/>
  <c r="AT538" i="11" s="1"/>
  <c r="AT539" i="11" s="1"/>
  <c r="AT540" i="11" s="1"/>
  <c r="AT541" i="11" s="1"/>
  <c r="AT542" i="11" s="1"/>
  <c r="AT543" i="11" s="1"/>
  <c r="AT544" i="11" s="1"/>
  <c r="AT545" i="11" s="1"/>
  <c r="AT546" i="11" s="1"/>
  <c r="AT547" i="11" s="1"/>
  <c r="AT548" i="11" s="1"/>
  <c r="AT549" i="11" s="1"/>
  <c r="AT550" i="11" s="1"/>
  <c r="AT551" i="11" s="1"/>
  <c r="AT552" i="11" s="1"/>
  <c r="AT553" i="11" s="1"/>
  <c r="AT554" i="11" s="1"/>
  <c r="AT555" i="11" s="1"/>
  <c r="AT556" i="11" s="1"/>
  <c r="AT557" i="11" s="1"/>
  <c r="AT558" i="11" s="1"/>
  <c r="AT559" i="11" s="1"/>
  <c r="AT560" i="11" s="1"/>
  <c r="AT561" i="11" s="1"/>
  <c r="AT562" i="11" s="1"/>
  <c r="AT563" i="11" s="1"/>
  <c r="AT564" i="11" s="1"/>
  <c r="AT565" i="11" s="1"/>
  <c r="AT566" i="11" s="1"/>
  <c r="AT567" i="11" s="1"/>
  <c r="AT568" i="11" s="1"/>
  <c r="AT569" i="11" s="1"/>
  <c r="AT570" i="11" s="1"/>
  <c r="AT571" i="11" s="1"/>
  <c r="AT572" i="11" s="1"/>
  <c r="AT573" i="11" s="1"/>
  <c r="AT574" i="11" s="1"/>
  <c r="AT575" i="11" s="1"/>
  <c r="AT576" i="11" s="1"/>
  <c r="AT577" i="11" s="1"/>
  <c r="AT578" i="11" s="1"/>
  <c r="AT579" i="11" s="1"/>
  <c r="AT580" i="11" s="1"/>
  <c r="AT581" i="11" s="1"/>
  <c r="AT582" i="11" s="1"/>
  <c r="AT583" i="11" s="1"/>
  <c r="AT584" i="11" s="1"/>
  <c r="AT585" i="11" s="1"/>
  <c r="AT586" i="11" s="1"/>
  <c r="AT587" i="11" s="1"/>
  <c r="AT588" i="11" s="1"/>
  <c r="AT589" i="11" s="1"/>
  <c r="AT590" i="11" s="1"/>
  <c r="AT591" i="11" s="1"/>
  <c r="AT592" i="11" s="1"/>
  <c r="AT593" i="11" s="1"/>
  <c r="AT594" i="11" s="1"/>
  <c r="AT595" i="11" s="1"/>
  <c r="AT596" i="11" s="1"/>
  <c r="AT597" i="11" s="1"/>
  <c r="AT598" i="11" s="1"/>
  <c r="AT599" i="11" s="1"/>
  <c r="AT600" i="11" s="1"/>
  <c r="AT601" i="11" s="1"/>
  <c r="AT602" i="11" s="1"/>
  <c r="AT603" i="11" s="1"/>
  <c r="AT604" i="11" s="1"/>
  <c r="AT605" i="11" s="1"/>
  <c r="AT606" i="11" s="1"/>
  <c r="AT607" i="11" s="1"/>
  <c r="AT608" i="11" s="1"/>
  <c r="AT609" i="11" s="1"/>
  <c r="AT610" i="11" s="1"/>
  <c r="AT611" i="11" s="1"/>
  <c r="AT612" i="11" s="1"/>
  <c r="AT613" i="11" s="1"/>
  <c r="AT614" i="11" s="1"/>
  <c r="AT615" i="11" s="1"/>
  <c r="AT616" i="11" s="1"/>
  <c r="AT617" i="11" s="1"/>
  <c r="AT618" i="11" s="1"/>
  <c r="AT619" i="11" s="1"/>
  <c r="AT620" i="11" s="1"/>
  <c r="AT621" i="11" s="1"/>
  <c r="AT622" i="11" s="1"/>
  <c r="AT623" i="11" s="1"/>
  <c r="AT624" i="11" s="1"/>
  <c r="AT625" i="11" s="1"/>
  <c r="AT626" i="11" s="1"/>
  <c r="AT627" i="11" s="1"/>
  <c r="AT628" i="11" s="1"/>
  <c r="AT629" i="11" s="1"/>
  <c r="AT630" i="11" s="1"/>
  <c r="AT631" i="11" s="1"/>
  <c r="AT632" i="11" s="1"/>
  <c r="AT633" i="11" s="1"/>
  <c r="AT634" i="11" s="1"/>
  <c r="AT635" i="11" s="1"/>
  <c r="AT636" i="11" s="1"/>
  <c r="AT637" i="11" s="1"/>
  <c r="AT638" i="11" s="1"/>
  <c r="AT639" i="11" s="1"/>
  <c r="AT640" i="11" s="1"/>
  <c r="AT641" i="11" s="1"/>
  <c r="AT642" i="11" s="1"/>
  <c r="AT643" i="11" s="1"/>
  <c r="AT644" i="11" s="1"/>
  <c r="AT645" i="11" s="1"/>
  <c r="AT646" i="11" s="1"/>
  <c r="AT647" i="11" s="1"/>
  <c r="AT648" i="11" s="1"/>
  <c r="AT649" i="11" s="1"/>
  <c r="AT650" i="11" s="1"/>
  <c r="AT651" i="11" s="1"/>
  <c r="AT652" i="11" s="1"/>
  <c r="AT653" i="11" s="1"/>
  <c r="AT654" i="11" s="1"/>
  <c r="AT655" i="11" s="1"/>
  <c r="AT656" i="11" s="1"/>
  <c r="AT657" i="11" s="1"/>
  <c r="AT658" i="11" s="1"/>
  <c r="AT659" i="11" s="1"/>
  <c r="AT660" i="11" s="1"/>
  <c r="AT661" i="11" s="1"/>
  <c r="AT662" i="11" s="1"/>
  <c r="AT663" i="11" s="1"/>
  <c r="AT664" i="11" s="1"/>
  <c r="AT665" i="11" s="1"/>
  <c r="AT666" i="11" s="1"/>
  <c r="AT667" i="11" s="1"/>
  <c r="AT668" i="11" s="1"/>
  <c r="AT669" i="11" s="1"/>
  <c r="AT670" i="11" s="1"/>
  <c r="AT671" i="11" s="1"/>
  <c r="AT672" i="11" s="1"/>
  <c r="AT673" i="11" s="1"/>
  <c r="AT674" i="11" s="1"/>
  <c r="AT675" i="11" s="1"/>
  <c r="AT676" i="11" s="1"/>
  <c r="AT677" i="11" s="1"/>
  <c r="AT678" i="11" s="1"/>
  <c r="AT679" i="11" s="1"/>
  <c r="AT680" i="11" s="1"/>
  <c r="AT681" i="11" s="1"/>
  <c r="AT682" i="11" s="1"/>
  <c r="AT683" i="11" s="1"/>
  <c r="AT684" i="11" s="1"/>
  <c r="AT685" i="11" s="1"/>
  <c r="AT686" i="11" s="1"/>
  <c r="AT687" i="11" s="1"/>
  <c r="AT688" i="11" s="1"/>
  <c r="AT689" i="11" s="1"/>
  <c r="AT690" i="11" s="1"/>
  <c r="AT691" i="11" s="1"/>
  <c r="AT692" i="11" s="1"/>
  <c r="AT693" i="11" s="1"/>
  <c r="AT694" i="11" s="1"/>
  <c r="AT695" i="11" s="1"/>
  <c r="AT696" i="11" s="1"/>
  <c r="AT697" i="11" s="1"/>
  <c r="AT698" i="11" s="1"/>
  <c r="AT699" i="11" s="1"/>
  <c r="AT700" i="11" s="1"/>
  <c r="AT701" i="11" s="1"/>
  <c r="AT702" i="11" s="1"/>
  <c r="AQ486" i="11"/>
  <c r="AQ487" i="11" s="1"/>
  <c r="AQ488" i="11" s="1"/>
  <c r="AQ489" i="11" s="1"/>
  <c r="AQ490" i="11" s="1"/>
  <c r="AQ491" i="11" s="1"/>
  <c r="AQ492" i="11" s="1"/>
  <c r="AQ493" i="11" s="1"/>
  <c r="AQ494" i="11" s="1"/>
  <c r="AQ495" i="11" s="1"/>
  <c r="AQ496" i="11" s="1"/>
  <c r="AQ497" i="11" s="1"/>
  <c r="AQ498" i="11" s="1"/>
  <c r="AQ499" i="11" s="1"/>
  <c r="AQ500" i="11" s="1"/>
  <c r="AQ501" i="11" s="1"/>
  <c r="AQ502" i="11" s="1"/>
  <c r="AQ503" i="11" s="1"/>
  <c r="AQ504" i="11" s="1"/>
  <c r="AQ505" i="11" s="1"/>
  <c r="AQ506" i="11" s="1"/>
  <c r="AQ507" i="11" s="1"/>
  <c r="AQ508" i="11" s="1"/>
  <c r="AQ509" i="11" s="1"/>
  <c r="AQ510" i="11" s="1"/>
  <c r="AQ511" i="11" s="1"/>
  <c r="AQ512" i="11" s="1"/>
  <c r="AQ513" i="11" s="1"/>
  <c r="AQ514" i="11" s="1"/>
  <c r="AQ515" i="11" s="1"/>
  <c r="AQ516" i="11" s="1"/>
  <c r="AQ517" i="11" s="1"/>
  <c r="AQ518" i="11" s="1"/>
  <c r="AQ519" i="11" s="1"/>
  <c r="AQ520" i="11" s="1"/>
  <c r="AQ521" i="11" s="1"/>
  <c r="AQ522" i="11" s="1"/>
  <c r="AQ523" i="11" s="1"/>
  <c r="AQ524" i="11" s="1"/>
  <c r="AQ525" i="11" s="1"/>
  <c r="AQ526" i="11" s="1"/>
  <c r="AQ527" i="11" s="1"/>
  <c r="AQ528" i="11" s="1"/>
  <c r="AQ529" i="11" s="1"/>
  <c r="AQ530" i="11" s="1"/>
  <c r="AQ531" i="11" s="1"/>
  <c r="AQ532" i="11" s="1"/>
  <c r="AU486" i="11"/>
  <c r="AU487" i="11" s="1"/>
  <c r="AU488" i="11" s="1"/>
  <c r="AU489" i="11" s="1"/>
  <c r="AU490" i="11" s="1"/>
  <c r="AU491" i="11" s="1"/>
  <c r="AU492" i="11" s="1"/>
  <c r="AU493" i="11" s="1"/>
  <c r="AU494" i="11" s="1"/>
  <c r="AU495" i="11" s="1"/>
  <c r="AU496" i="11" s="1"/>
  <c r="AU497" i="11" s="1"/>
  <c r="AU498" i="11" s="1"/>
  <c r="AU499" i="11" s="1"/>
  <c r="AU500" i="11" s="1"/>
  <c r="AU501" i="11" s="1"/>
  <c r="AU502" i="11" s="1"/>
  <c r="AU503" i="11" s="1"/>
  <c r="AU504" i="11" s="1"/>
  <c r="AU505" i="11" s="1"/>
  <c r="AU506" i="11" s="1"/>
  <c r="AU507" i="11" s="1"/>
  <c r="AU508" i="11" s="1"/>
  <c r="AU509" i="11" s="1"/>
  <c r="AU510" i="11" s="1"/>
  <c r="AU511" i="11" s="1"/>
  <c r="AU512" i="11" s="1"/>
  <c r="AU513" i="11" s="1"/>
  <c r="AU514" i="11" s="1"/>
  <c r="AU515" i="11" s="1"/>
  <c r="AU516" i="11" s="1"/>
  <c r="AU517" i="11" s="1"/>
  <c r="AU518" i="11" s="1"/>
  <c r="AU519" i="11" s="1"/>
  <c r="AU520" i="11" s="1"/>
  <c r="AU521" i="11" s="1"/>
  <c r="AU522" i="11" s="1"/>
  <c r="AU523" i="11" s="1"/>
  <c r="AU524" i="11" s="1"/>
  <c r="AU525" i="11" s="1"/>
  <c r="AU526" i="11" s="1"/>
  <c r="AU527" i="11" s="1"/>
  <c r="AU528" i="11" s="1"/>
  <c r="AU529" i="11" s="1"/>
  <c r="AU530" i="11" s="1"/>
  <c r="AU531" i="11" s="1"/>
  <c r="AU532" i="11" s="1"/>
  <c r="AV486" i="11"/>
  <c r="AV487" i="11" s="1"/>
  <c r="AV488" i="11" s="1"/>
  <c r="AV489" i="11" s="1"/>
  <c r="AV490" i="11" s="1"/>
  <c r="AV491" i="11" s="1"/>
  <c r="AV492" i="11" s="1"/>
  <c r="AV493" i="11" s="1"/>
  <c r="AV494" i="11" s="1"/>
  <c r="AV495" i="11" s="1"/>
  <c r="AV496" i="11" s="1"/>
  <c r="AV497" i="11" s="1"/>
  <c r="AV498" i="11" s="1"/>
  <c r="AV499" i="11" s="1"/>
  <c r="AV500" i="11" s="1"/>
  <c r="AV501" i="11" s="1"/>
  <c r="AV502" i="11" s="1"/>
  <c r="AV503" i="11" s="1"/>
  <c r="AV504" i="11" s="1"/>
  <c r="AV505" i="11" s="1"/>
  <c r="AV506" i="11" s="1"/>
  <c r="AV507" i="11" s="1"/>
  <c r="AV508" i="11" s="1"/>
  <c r="AV509" i="11" s="1"/>
  <c r="AV510" i="11" s="1"/>
  <c r="AV511" i="11" s="1"/>
  <c r="AV512" i="11" s="1"/>
  <c r="AV513" i="11" s="1"/>
  <c r="AV514" i="11" s="1"/>
  <c r="AV515" i="11" s="1"/>
  <c r="AV516" i="11" s="1"/>
  <c r="AV517" i="11" s="1"/>
  <c r="AV518" i="11" s="1"/>
  <c r="AV519" i="11" s="1"/>
  <c r="AV520" i="11" s="1"/>
  <c r="AV521" i="11" s="1"/>
  <c r="AV522" i="11" s="1"/>
  <c r="AV523" i="11" s="1"/>
  <c r="AV524" i="11" s="1"/>
  <c r="AV525" i="11" s="1"/>
  <c r="AV526" i="11" s="1"/>
  <c r="AV527" i="11" s="1"/>
  <c r="AV528" i="11" s="1"/>
  <c r="AV529" i="11" s="1"/>
  <c r="AV530" i="11" s="1"/>
  <c r="AV531" i="11" s="1"/>
  <c r="AV532" i="11" s="1"/>
  <c r="AP486" i="11"/>
  <c r="AP487" i="11" s="1"/>
  <c r="AP488" i="11" s="1"/>
  <c r="AP489" i="11" s="1"/>
  <c r="AP490" i="11" s="1"/>
  <c r="AP491" i="11" s="1"/>
  <c r="AP492" i="11" s="1"/>
  <c r="AP493" i="11" s="1"/>
  <c r="AP494" i="11" s="1"/>
  <c r="AP495" i="11" s="1"/>
  <c r="AP496" i="11" s="1"/>
  <c r="AP497" i="11" s="1"/>
  <c r="AP498" i="11" s="1"/>
  <c r="AP499" i="11" s="1"/>
  <c r="AP500" i="11" s="1"/>
  <c r="AP501" i="11" s="1"/>
  <c r="AP502" i="11" s="1"/>
  <c r="AP503" i="11" s="1"/>
  <c r="AP504" i="11" s="1"/>
  <c r="AP505" i="11" s="1"/>
  <c r="AP506" i="11" s="1"/>
  <c r="AP507" i="11" s="1"/>
  <c r="AP508" i="11" s="1"/>
  <c r="AP509" i="11" s="1"/>
  <c r="AP510" i="11" s="1"/>
  <c r="AP511" i="11" s="1"/>
  <c r="AP512" i="11" s="1"/>
  <c r="AP513" i="11" s="1"/>
  <c r="AP514" i="11" s="1"/>
  <c r="AP515" i="11" s="1"/>
  <c r="AP516" i="11" s="1"/>
  <c r="AP517" i="11" s="1"/>
  <c r="AP518" i="11" s="1"/>
  <c r="AP519" i="11" s="1"/>
  <c r="AP520" i="11" s="1"/>
  <c r="AP521" i="11" s="1"/>
  <c r="AP522" i="11" s="1"/>
  <c r="AP523" i="11" s="1"/>
  <c r="AP524" i="11" s="1"/>
  <c r="AP525" i="11" s="1"/>
  <c r="AP526" i="11" s="1"/>
  <c r="AP527" i="11" s="1"/>
  <c r="AP528" i="11" s="1"/>
  <c r="AP529" i="11" s="1"/>
  <c r="AP530" i="11" s="1"/>
  <c r="AP531" i="11" s="1"/>
  <c r="AP532" i="11" s="1"/>
  <c r="AS480" i="11"/>
  <c r="AS481" i="11" s="1"/>
  <c r="AS482" i="11" s="1"/>
  <c r="AS483" i="11" s="1"/>
  <c r="AS484" i="11" s="1"/>
  <c r="AS485" i="11" s="1"/>
  <c r="CI8" i="11"/>
  <c r="CI9" i="11"/>
  <c r="CI7" i="11"/>
  <c r="CI6" i="11"/>
  <c r="AR447" i="11"/>
  <c r="AR448" i="11" s="1"/>
  <c r="AR449" i="11" s="1"/>
  <c r="AR450" i="11" s="1"/>
  <c r="AR451" i="11" s="1"/>
  <c r="AR452" i="11" s="1"/>
  <c r="AR453" i="11" s="1"/>
  <c r="AR454" i="11" s="1"/>
  <c r="AR455" i="11" s="1"/>
  <c r="AR456" i="11" s="1"/>
  <c r="AR457" i="11" s="1"/>
  <c r="AR458" i="11" s="1"/>
  <c r="AR459" i="11" s="1"/>
  <c r="AR460" i="11" s="1"/>
  <c r="AR461" i="11" s="1"/>
  <c r="AR462" i="11" s="1"/>
  <c r="AR463" i="11" s="1"/>
  <c r="AR464" i="11" s="1"/>
  <c r="AR465" i="11" s="1"/>
  <c r="AR466" i="11" s="1"/>
  <c r="AR467" i="11" s="1"/>
  <c r="AR468" i="11" s="1"/>
  <c r="AW195" i="11"/>
  <c r="AW196" i="11" s="1"/>
  <c r="AW197" i="11" s="1"/>
  <c r="AW198" i="11" s="1"/>
  <c r="AW199" i="11" s="1"/>
  <c r="AW200" i="11" s="1"/>
  <c r="AW201" i="11" s="1"/>
  <c r="AW202" i="11" s="1"/>
  <c r="AW203" i="11" s="1"/>
  <c r="AW204" i="11" s="1"/>
  <c r="AW205" i="11" s="1"/>
  <c r="AW206" i="11" s="1"/>
  <c r="AW207" i="11" s="1"/>
  <c r="AW208" i="11" s="1"/>
  <c r="AW209" i="11" s="1"/>
  <c r="AW210" i="11" s="1"/>
  <c r="AW211" i="11" s="1"/>
  <c r="AW212" i="11" s="1"/>
  <c r="AW213" i="11" s="1"/>
  <c r="AW214" i="11" s="1"/>
  <c r="AW215" i="11" s="1"/>
  <c r="AW216" i="11" s="1"/>
  <c r="AW217" i="11" s="1"/>
  <c r="AW218" i="11" s="1"/>
  <c r="AW219" i="11" s="1"/>
  <c r="AW220" i="11" s="1"/>
  <c r="AW221" i="11" s="1"/>
  <c r="AW222" i="11" s="1"/>
  <c r="AW223" i="11" s="1"/>
  <c r="AW224" i="11" s="1"/>
  <c r="AW225" i="11" s="1"/>
  <c r="AW226" i="11" s="1"/>
  <c r="AW227" i="11" s="1"/>
  <c r="AW228" i="11" s="1"/>
  <c r="AW229" i="11" s="1"/>
  <c r="AW230" i="11" s="1"/>
  <c r="AW231" i="11" s="1"/>
  <c r="AW232" i="11" s="1"/>
  <c r="AW233" i="11" s="1"/>
  <c r="AW234" i="11" s="1"/>
  <c r="AW235" i="11" s="1"/>
  <c r="AW236" i="11" s="1"/>
  <c r="AW237" i="11" s="1"/>
  <c r="AW238" i="11" s="1"/>
  <c r="AW239" i="11" s="1"/>
  <c r="AW240" i="11" s="1"/>
  <c r="AW241" i="11" s="1"/>
  <c r="AW242" i="11" s="1"/>
  <c r="AW243" i="11" s="1"/>
  <c r="AW244" i="11" s="1"/>
  <c r="AW245" i="11" s="1"/>
  <c r="AW246" i="11" s="1"/>
  <c r="AW247" i="11" s="1"/>
  <c r="AW248" i="11" s="1"/>
  <c r="AW249" i="11" s="1"/>
  <c r="AW250" i="11" s="1"/>
  <c r="AW251" i="11" s="1"/>
  <c r="AW252" i="11" s="1"/>
  <c r="AW253" i="11" s="1"/>
  <c r="AW254" i="11" s="1"/>
  <c r="AW255" i="11" s="1"/>
  <c r="AW256" i="11" s="1"/>
  <c r="AW257" i="11" s="1"/>
  <c r="AW258" i="11" s="1"/>
  <c r="AW259" i="11" s="1"/>
  <c r="AW260" i="11" s="1"/>
  <c r="AW261" i="11" s="1"/>
  <c r="CE23" i="11" l="1"/>
  <c r="CE6" i="11"/>
  <c r="CG5" i="11"/>
  <c r="CG23" i="11" s="1"/>
  <c r="AV533" i="11"/>
  <c r="AV534" i="11" s="1"/>
  <c r="AV535" i="11" s="1"/>
  <c r="AV536" i="11" s="1"/>
  <c r="AV537" i="11" s="1"/>
  <c r="AV538" i="11" s="1"/>
  <c r="AV539" i="11" s="1"/>
  <c r="AV540" i="11" s="1"/>
  <c r="AV541" i="11" s="1"/>
  <c r="AV542" i="11" s="1"/>
  <c r="AV543" i="11" s="1"/>
  <c r="AV544" i="11" s="1"/>
  <c r="AV545" i="11" s="1"/>
  <c r="AV546" i="11" s="1"/>
  <c r="AV547" i="11" s="1"/>
  <c r="AV548" i="11" s="1"/>
  <c r="AV549" i="11" s="1"/>
  <c r="AV550" i="11" s="1"/>
  <c r="AV551" i="11" s="1"/>
  <c r="AV552" i="11" s="1"/>
  <c r="AV553" i="11" s="1"/>
  <c r="AV554" i="11" s="1"/>
  <c r="AV555" i="11" s="1"/>
  <c r="AV556" i="11" s="1"/>
  <c r="AV557" i="11" s="1"/>
  <c r="AV558" i="11" s="1"/>
  <c r="AV559" i="11" s="1"/>
  <c r="AV560" i="11" s="1"/>
  <c r="AV561" i="11" s="1"/>
  <c r="AV562" i="11" s="1"/>
  <c r="AV563" i="11" s="1"/>
  <c r="AV564" i="11" s="1"/>
  <c r="AV565" i="11" s="1"/>
  <c r="AV566" i="11" s="1"/>
  <c r="AV567" i="11" s="1"/>
  <c r="AV568" i="11" s="1"/>
  <c r="AV569" i="11" s="1"/>
  <c r="AV570" i="11" s="1"/>
  <c r="AV571" i="11" s="1"/>
  <c r="AV572" i="11" s="1"/>
  <c r="AV573" i="11" s="1"/>
  <c r="AV574" i="11" s="1"/>
  <c r="AV575" i="11" s="1"/>
  <c r="AV576" i="11" s="1"/>
  <c r="AV577" i="11" s="1"/>
  <c r="AV578" i="11" s="1"/>
  <c r="AV579" i="11" s="1"/>
  <c r="AV580" i="11" s="1"/>
  <c r="AV581" i="11" s="1"/>
  <c r="AV582" i="11" s="1"/>
  <c r="AV583" i="11" s="1"/>
  <c r="AV584" i="11" s="1"/>
  <c r="AV585" i="11" s="1"/>
  <c r="AV586" i="11" s="1"/>
  <c r="AV587" i="11" s="1"/>
  <c r="AV588" i="11" s="1"/>
  <c r="AV589" i="11" s="1"/>
  <c r="AV590" i="11" s="1"/>
  <c r="AV591" i="11" s="1"/>
  <c r="AV592" i="11" s="1"/>
  <c r="AV593" i="11" s="1"/>
  <c r="AV594" i="11" s="1"/>
  <c r="AV595" i="11" s="1"/>
  <c r="AV596" i="11" s="1"/>
  <c r="AV597" i="11" s="1"/>
  <c r="AV598" i="11" s="1"/>
  <c r="AV599" i="11" s="1"/>
  <c r="AV600" i="11" s="1"/>
  <c r="AV601" i="11" s="1"/>
  <c r="AV602" i="11" s="1"/>
  <c r="AV603" i="11" s="1"/>
  <c r="AV604" i="11" s="1"/>
  <c r="AV605" i="11" s="1"/>
  <c r="AV606" i="11" s="1"/>
  <c r="AV607" i="11" s="1"/>
  <c r="AV608" i="11" s="1"/>
  <c r="AV609" i="11" s="1"/>
  <c r="AV610" i="11" s="1"/>
  <c r="AV611" i="11" s="1"/>
  <c r="AV612" i="11" s="1"/>
  <c r="AV613" i="11" s="1"/>
  <c r="AV614" i="11" s="1"/>
  <c r="AV615" i="11" s="1"/>
  <c r="AV616" i="11" s="1"/>
  <c r="AV617" i="11" s="1"/>
  <c r="AV618" i="11" s="1"/>
  <c r="AV619" i="11" s="1"/>
  <c r="AV620" i="11" s="1"/>
  <c r="AV621" i="11" s="1"/>
  <c r="AV622" i="11" s="1"/>
  <c r="AV623" i="11" s="1"/>
  <c r="AV624" i="11" s="1"/>
  <c r="AV625" i="11" s="1"/>
  <c r="AV626" i="11" s="1"/>
  <c r="AV627" i="11" s="1"/>
  <c r="AV628" i="11" s="1"/>
  <c r="AV629" i="11" s="1"/>
  <c r="AV630" i="11" s="1"/>
  <c r="AV631" i="11" s="1"/>
  <c r="AV632" i="11" s="1"/>
  <c r="AV633" i="11" s="1"/>
  <c r="AV634" i="11" s="1"/>
  <c r="AV635" i="11" s="1"/>
  <c r="AV636" i="11" s="1"/>
  <c r="AV637" i="11" s="1"/>
  <c r="AV638" i="11" s="1"/>
  <c r="AV639" i="11" s="1"/>
  <c r="AV640" i="11" s="1"/>
  <c r="AV641" i="11" s="1"/>
  <c r="AV642" i="11" s="1"/>
  <c r="AV643" i="11" s="1"/>
  <c r="AV644" i="11" s="1"/>
  <c r="AV645" i="11" s="1"/>
  <c r="AV646" i="11" s="1"/>
  <c r="AV647" i="11" s="1"/>
  <c r="AV648" i="11" s="1"/>
  <c r="AV649" i="11" s="1"/>
  <c r="AV650" i="11" s="1"/>
  <c r="AV651" i="11" s="1"/>
  <c r="AV652" i="11" s="1"/>
  <c r="AV653" i="11" s="1"/>
  <c r="AV654" i="11" s="1"/>
  <c r="AV655" i="11" s="1"/>
  <c r="AV656" i="11" s="1"/>
  <c r="AV657" i="11" s="1"/>
  <c r="AV658" i="11" s="1"/>
  <c r="AV659" i="11" s="1"/>
  <c r="AV660" i="11" s="1"/>
  <c r="AV661" i="11" s="1"/>
  <c r="AV662" i="11" s="1"/>
  <c r="AV663" i="11" s="1"/>
  <c r="AV664" i="11" s="1"/>
  <c r="AV665" i="11" s="1"/>
  <c r="AV666" i="11" s="1"/>
  <c r="AV667" i="11" s="1"/>
  <c r="AV668" i="11" s="1"/>
  <c r="AV669" i="11" s="1"/>
  <c r="AV670" i="11" s="1"/>
  <c r="AV671" i="11" s="1"/>
  <c r="AV672" i="11" s="1"/>
  <c r="AV673" i="11" s="1"/>
  <c r="AV674" i="11" s="1"/>
  <c r="AV675" i="11" s="1"/>
  <c r="AV676" i="11" s="1"/>
  <c r="AV677" i="11" s="1"/>
  <c r="AV678" i="11" s="1"/>
  <c r="AV679" i="11" s="1"/>
  <c r="AV680" i="11" s="1"/>
  <c r="AV681" i="11" s="1"/>
  <c r="AV682" i="11" s="1"/>
  <c r="AV683" i="11" s="1"/>
  <c r="AV684" i="11" s="1"/>
  <c r="AV685" i="11" s="1"/>
  <c r="AV686" i="11" s="1"/>
  <c r="AV687" i="11" s="1"/>
  <c r="AV688" i="11" s="1"/>
  <c r="AV689" i="11" s="1"/>
  <c r="AV690" i="11" s="1"/>
  <c r="AV691" i="11" s="1"/>
  <c r="AV692" i="11" s="1"/>
  <c r="AV693" i="11" s="1"/>
  <c r="AV694" i="11" s="1"/>
  <c r="AV695" i="11" s="1"/>
  <c r="AV696" i="11" s="1"/>
  <c r="AV697" i="11" s="1"/>
  <c r="AV698" i="11" s="1"/>
  <c r="AV699" i="11" s="1"/>
  <c r="AV700" i="11" s="1"/>
  <c r="AV701" i="11" s="1"/>
  <c r="AV702" i="11" s="1"/>
  <c r="CE8" i="11"/>
  <c r="CE7" i="11"/>
  <c r="CB5" i="11"/>
  <c r="CB23" i="11" s="1"/>
  <c r="AQ533" i="11"/>
  <c r="AQ534" i="11" s="1"/>
  <c r="AQ535" i="11" s="1"/>
  <c r="AQ536" i="11" s="1"/>
  <c r="AQ537" i="11" s="1"/>
  <c r="AQ538" i="11" s="1"/>
  <c r="AQ539" i="11" s="1"/>
  <c r="AQ540" i="11" s="1"/>
  <c r="AQ541" i="11" s="1"/>
  <c r="AQ542" i="11" s="1"/>
  <c r="AQ543" i="11" s="1"/>
  <c r="AQ544" i="11" s="1"/>
  <c r="AQ545" i="11" s="1"/>
  <c r="AQ546" i="11" s="1"/>
  <c r="AQ547" i="11" s="1"/>
  <c r="AQ548" i="11" s="1"/>
  <c r="AQ549" i="11" s="1"/>
  <c r="AQ550" i="11" s="1"/>
  <c r="AQ551" i="11" s="1"/>
  <c r="AQ552" i="11" s="1"/>
  <c r="AQ553" i="11" s="1"/>
  <c r="AQ554" i="11" s="1"/>
  <c r="AQ555" i="11" s="1"/>
  <c r="AQ556" i="11" s="1"/>
  <c r="AQ557" i="11" s="1"/>
  <c r="AQ558" i="11" s="1"/>
  <c r="AQ559" i="11" s="1"/>
  <c r="AQ560" i="11" s="1"/>
  <c r="AQ561" i="11" s="1"/>
  <c r="AQ562" i="11" s="1"/>
  <c r="AQ563" i="11" s="1"/>
  <c r="AQ564" i="11" s="1"/>
  <c r="AQ565" i="11" s="1"/>
  <c r="AQ566" i="11" s="1"/>
  <c r="AQ567" i="11" s="1"/>
  <c r="AQ568" i="11" s="1"/>
  <c r="AQ569" i="11" s="1"/>
  <c r="AQ570" i="11" s="1"/>
  <c r="AQ571" i="11" s="1"/>
  <c r="AQ572" i="11" s="1"/>
  <c r="AQ573" i="11" s="1"/>
  <c r="AQ574" i="11" s="1"/>
  <c r="AQ575" i="11" s="1"/>
  <c r="AQ576" i="11" s="1"/>
  <c r="AQ577" i="11" s="1"/>
  <c r="AQ578" i="11" s="1"/>
  <c r="AQ579" i="11" s="1"/>
  <c r="AQ580" i="11" s="1"/>
  <c r="AQ581" i="11" s="1"/>
  <c r="AQ582" i="11" s="1"/>
  <c r="AQ583" i="11" s="1"/>
  <c r="AQ584" i="11" s="1"/>
  <c r="AQ585" i="11" s="1"/>
  <c r="AQ586" i="11" s="1"/>
  <c r="AQ587" i="11" s="1"/>
  <c r="AQ588" i="11" s="1"/>
  <c r="AQ589" i="11" s="1"/>
  <c r="AQ590" i="11" s="1"/>
  <c r="AQ591" i="11" s="1"/>
  <c r="AQ592" i="11" s="1"/>
  <c r="AQ593" i="11" s="1"/>
  <c r="AQ594" i="11" s="1"/>
  <c r="AQ595" i="11" s="1"/>
  <c r="AQ596" i="11" s="1"/>
  <c r="AQ597" i="11" s="1"/>
  <c r="AQ598" i="11" s="1"/>
  <c r="AQ599" i="11" s="1"/>
  <c r="AQ600" i="11" s="1"/>
  <c r="AQ601" i="11" s="1"/>
  <c r="AQ602" i="11" s="1"/>
  <c r="AQ603" i="11" s="1"/>
  <c r="AQ604" i="11" s="1"/>
  <c r="AQ605" i="11" s="1"/>
  <c r="AQ606" i="11" s="1"/>
  <c r="AQ607" i="11" s="1"/>
  <c r="AQ608" i="11" s="1"/>
  <c r="AQ609" i="11" s="1"/>
  <c r="AQ610" i="11" s="1"/>
  <c r="AQ611" i="11" s="1"/>
  <c r="AQ612" i="11" s="1"/>
  <c r="AQ613" i="11" s="1"/>
  <c r="AQ614" i="11" s="1"/>
  <c r="AQ615" i="11" s="1"/>
  <c r="AQ616" i="11" s="1"/>
  <c r="AQ617" i="11" s="1"/>
  <c r="AQ618" i="11" s="1"/>
  <c r="AQ619" i="11" s="1"/>
  <c r="AQ620" i="11" s="1"/>
  <c r="AQ621" i="11" s="1"/>
  <c r="AQ622" i="11" s="1"/>
  <c r="AQ623" i="11" s="1"/>
  <c r="AQ624" i="11" s="1"/>
  <c r="AQ625" i="11" s="1"/>
  <c r="AQ626" i="11" s="1"/>
  <c r="AQ627" i="11" s="1"/>
  <c r="AQ628" i="11" s="1"/>
  <c r="AQ629" i="11" s="1"/>
  <c r="AQ630" i="11" s="1"/>
  <c r="AQ631" i="11" s="1"/>
  <c r="AQ632" i="11" s="1"/>
  <c r="AQ633" i="11" s="1"/>
  <c r="AQ634" i="11" s="1"/>
  <c r="AQ635" i="11" s="1"/>
  <c r="AQ636" i="11" s="1"/>
  <c r="AQ637" i="11" s="1"/>
  <c r="AQ638" i="11" s="1"/>
  <c r="AQ639" i="11" s="1"/>
  <c r="AQ640" i="11" s="1"/>
  <c r="AQ641" i="11" s="1"/>
  <c r="AQ642" i="11" s="1"/>
  <c r="AQ643" i="11" s="1"/>
  <c r="AQ644" i="11" s="1"/>
  <c r="AQ645" i="11" s="1"/>
  <c r="AQ646" i="11" s="1"/>
  <c r="AQ647" i="11" s="1"/>
  <c r="AQ648" i="11" s="1"/>
  <c r="AQ649" i="11" s="1"/>
  <c r="AQ650" i="11" s="1"/>
  <c r="AQ651" i="11" s="1"/>
  <c r="AQ652" i="11" s="1"/>
  <c r="AQ653" i="11" s="1"/>
  <c r="AQ654" i="11" s="1"/>
  <c r="AQ655" i="11" s="1"/>
  <c r="AQ656" i="11" s="1"/>
  <c r="AQ657" i="11" s="1"/>
  <c r="AQ658" i="11" s="1"/>
  <c r="AQ659" i="11" s="1"/>
  <c r="AQ660" i="11" s="1"/>
  <c r="AQ661" i="11" s="1"/>
  <c r="AQ662" i="11" s="1"/>
  <c r="AQ663" i="11" s="1"/>
  <c r="AQ664" i="11" s="1"/>
  <c r="AQ665" i="11" s="1"/>
  <c r="AQ666" i="11" s="1"/>
  <c r="AQ667" i="11" s="1"/>
  <c r="AQ668" i="11" s="1"/>
  <c r="AQ669" i="11" s="1"/>
  <c r="AQ670" i="11" s="1"/>
  <c r="AQ671" i="11" s="1"/>
  <c r="AQ672" i="11" s="1"/>
  <c r="AQ673" i="11" s="1"/>
  <c r="AQ674" i="11" s="1"/>
  <c r="AQ675" i="11" s="1"/>
  <c r="AQ676" i="11" s="1"/>
  <c r="AQ677" i="11" s="1"/>
  <c r="AQ678" i="11" s="1"/>
  <c r="AQ679" i="11" s="1"/>
  <c r="AQ680" i="11" s="1"/>
  <c r="AQ681" i="11" s="1"/>
  <c r="AQ682" i="11" s="1"/>
  <c r="AQ683" i="11" s="1"/>
  <c r="AQ684" i="11" s="1"/>
  <c r="AQ685" i="11" s="1"/>
  <c r="AQ686" i="11" s="1"/>
  <c r="AQ687" i="11" s="1"/>
  <c r="AQ688" i="11" s="1"/>
  <c r="AQ689" i="11" s="1"/>
  <c r="AQ690" i="11" s="1"/>
  <c r="AQ691" i="11" s="1"/>
  <c r="AQ692" i="11" s="1"/>
  <c r="AQ693" i="11" s="1"/>
  <c r="AQ694" i="11" s="1"/>
  <c r="AQ695" i="11" s="1"/>
  <c r="AQ696" i="11" s="1"/>
  <c r="AQ697" i="11" s="1"/>
  <c r="AQ698" i="11" s="1"/>
  <c r="AQ699" i="11" s="1"/>
  <c r="AQ700" i="11" s="1"/>
  <c r="AQ701" i="11" s="1"/>
  <c r="AQ702" i="11" s="1"/>
  <c r="CA5" i="11"/>
  <c r="CA23" i="11" s="1"/>
  <c r="AP533" i="11"/>
  <c r="AP534" i="11" s="1"/>
  <c r="AP535" i="11" s="1"/>
  <c r="AP536" i="11" s="1"/>
  <c r="AP537" i="11" s="1"/>
  <c r="AP538" i="11" s="1"/>
  <c r="AP539" i="11" s="1"/>
  <c r="AP540" i="11" s="1"/>
  <c r="AP541" i="11" s="1"/>
  <c r="AP542" i="11" s="1"/>
  <c r="AP543" i="11" s="1"/>
  <c r="AP544" i="11" s="1"/>
  <c r="AP545" i="11" s="1"/>
  <c r="AP546" i="11" s="1"/>
  <c r="AP547" i="11" s="1"/>
  <c r="AP548" i="11" s="1"/>
  <c r="AP549" i="11" s="1"/>
  <c r="AP550" i="11" s="1"/>
  <c r="AP551" i="11" s="1"/>
  <c r="AP552" i="11" s="1"/>
  <c r="AP553" i="11" s="1"/>
  <c r="AP554" i="11" s="1"/>
  <c r="AP555" i="11" s="1"/>
  <c r="AP556" i="11" s="1"/>
  <c r="AP557" i="11" s="1"/>
  <c r="AP558" i="11" s="1"/>
  <c r="AP559" i="11" s="1"/>
  <c r="AP560" i="11" s="1"/>
  <c r="AP561" i="11" s="1"/>
  <c r="AP562" i="11" s="1"/>
  <c r="AP563" i="11" s="1"/>
  <c r="AP564" i="11" s="1"/>
  <c r="AP565" i="11" s="1"/>
  <c r="AP566" i="11" s="1"/>
  <c r="AP567" i="11" s="1"/>
  <c r="AP568" i="11" s="1"/>
  <c r="AP569" i="11" s="1"/>
  <c r="AP570" i="11" s="1"/>
  <c r="AP571" i="11" s="1"/>
  <c r="AP572" i="11" s="1"/>
  <c r="AP573" i="11" s="1"/>
  <c r="AP574" i="11" s="1"/>
  <c r="AP575" i="11" s="1"/>
  <c r="AP576" i="11" s="1"/>
  <c r="AP577" i="11" s="1"/>
  <c r="AP578" i="11" s="1"/>
  <c r="AP579" i="11" s="1"/>
  <c r="AP580" i="11" s="1"/>
  <c r="AP581" i="11" s="1"/>
  <c r="AP582" i="11" s="1"/>
  <c r="AP583" i="11" s="1"/>
  <c r="AP584" i="11" s="1"/>
  <c r="AP585" i="11" s="1"/>
  <c r="AP586" i="11" s="1"/>
  <c r="AP587" i="11" s="1"/>
  <c r="AP588" i="11" s="1"/>
  <c r="AP589" i="11" s="1"/>
  <c r="AP590" i="11" s="1"/>
  <c r="AP591" i="11" s="1"/>
  <c r="AP592" i="11" s="1"/>
  <c r="AP593" i="11" s="1"/>
  <c r="AP594" i="11" s="1"/>
  <c r="AP595" i="11" s="1"/>
  <c r="AP596" i="11" s="1"/>
  <c r="AP597" i="11" s="1"/>
  <c r="AP598" i="11" s="1"/>
  <c r="AP599" i="11" s="1"/>
  <c r="AP600" i="11" s="1"/>
  <c r="AP601" i="11" s="1"/>
  <c r="AP602" i="11" s="1"/>
  <c r="AP603" i="11" s="1"/>
  <c r="AP604" i="11" s="1"/>
  <c r="AP605" i="11" s="1"/>
  <c r="AP606" i="11" s="1"/>
  <c r="AP607" i="11" s="1"/>
  <c r="AP608" i="11" s="1"/>
  <c r="AP609" i="11" s="1"/>
  <c r="AP610" i="11" s="1"/>
  <c r="AP611" i="11" s="1"/>
  <c r="AP612" i="11" s="1"/>
  <c r="AP613" i="11" s="1"/>
  <c r="AP614" i="11" s="1"/>
  <c r="AP615" i="11" s="1"/>
  <c r="AP616" i="11" s="1"/>
  <c r="AP617" i="11" s="1"/>
  <c r="AP618" i="11" s="1"/>
  <c r="AP619" i="11" s="1"/>
  <c r="AP620" i="11" s="1"/>
  <c r="AP621" i="11" s="1"/>
  <c r="AP622" i="11" s="1"/>
  <c r="AP623" i="11" s="1"/>
  <c r="AP624" i="11" s="1"/>
  <c r="AP625" i="11" s="1"/>
  <c r="AP626" i="11" s="1"/>
  <c r="AP627" i="11" s="1"/>
  <c r="AP628" i="11" s="1"/>
  <c r="AP629" i="11" s="1"/>
  <c r="AP630" i="11" s="1"/>
  <c r="AP631" i="11" s="1"/>
  <c r="AP632" i="11" s="1"/>
  <c r="AP633" i="11" s="1"/>
  <c r="AP634" i="11" s="1"/>
  <c r="AP635" i="11" s="1"/>
  <c r="AP636" i="11" s="1"/>
  <c r="AP637" i="11" s="1"/>
  <c r="AP638" i="11" s="1"/>
  <c r="AP639" i="11" s="1"/>
  <c r="AP640" i="11" s="1"/>
  <c r="AP641" i="11" s="1"/>
  <c r="AP642" i="11" s="1"/>
  <c r="AP643" i="11" s="1"/>
  <c r="AP644" i="11" s="1"/>
  <c r="AP645" i="11" s="1"/>
  <c r="AP646" i="11" s="1"/>
  <c r="AP647" i="11" s="1"/>
  <c r="AP648" i="11" s="1"/>
  <c r="AP649" i="11" s="1"/>
  <c r="AP650" i="11" s="1"/>
  <c r="AP651" i="11" s="1"/>
  <c r="AP652" i="11" s="1"/>
  <c r="AP653" i="11" s="1"/>
  <c r="AP654" i="11" s="1"/>
  <c r="AP655" i="11" s="1"/>
  <c r="AP656" i="11" s="1"/>
  <c r="AP657" i="11" s="1"/>
  <c r="AP658" i="11" s="1"/>
  <c r="AP659" i="11" s="1"/>
  <c r="AP660" i="11" s="1"/>
  <c r="AP661" i="11" s="1"/>
  <c r="AP662" i="11" s="1"/>
  <c r="AP663" i="11" s="1"/>
  <c r="AP664" i="11" s="1"/>
  <c r="AP665" i="11" s="1"/>
  <c r="AP666" i="11" s="1"/>
  <c r="AP667" i="11" s="1"/>
  <c r="AP668" i="11" s="1"/>
  <c r="AP669" i="11" s="1"/>
  <c r="AP670" i="11" s="1"/>
  <c r="AP671" i="11" s="1"/>
  <c r="AP672" i="11" s="1"/>
  <c r="AP673" i="11" s="1"/>
  <c r="AP674" i="11" s="1"/>
  <c r="AP675" i="11" s="1"/>
  <c r="AP676" i="11" s="1"/>
  <c r="AP677" i="11" s="1"/>
  <c r="AP678" i="11" s="1"/>
  <c r="AP679" i="11" s="1"/>
  <c r="AP680" i="11" s="1"/>
  <c r="AP681" i="11" s="1"/>
  <c r="AP682" i="11" s="1"/>
  <c r="AP683" i="11" s="1"/>
  <c r="AP684" i="11" s="1"/>
  <c r="AP685" i="11" s="1"/>
  <c r="AP686" i="11" s="1"/>
  <c r="AP687" i="11" s="1"/>
  <c r="AP688" i="11" s="1"/>
  <c r="AP689" i="11" s="1"/>
  <c r="AP690" i="11" s="1"/>
  <c r="AP691" i="11" s="1"/>
  <c r="AP692" i="11" s="1"/>
  <c r="AP693" i="11" s="1"/>
  <c r="AP694" i="11" s="1"/>
  <c r="AP695" i="11" s="1"/>
  <c r="AP696" i="11" s="1"/>
  <c r="AP697" i="11" s="1"/>
  <c r="AP698" i="11" s="1"/>
  <c r="AP699" i="11" s="1"/>
  <c r="AP700" i="11" s="1"/>
  <c r="AP701" i="11" s="1"/>
  <c r="AP702" i="11" s="1"/>
  <c r="CE9" i="11"/>
  <c r="CF5" i="11"/>
  <c r="CF23" i="11" s="1"/>
  <c r="AU533" i="11"/>
  <c r="AU534" i="11" s="1"/>
  <c r="AU535" i="11" s="1"/>
  <c r="AU536" i="11" s="1"/>
  <c r="AU537" i="11" s="1"/>
  <c r="AU538" i="11" s="1"/>
  <c r="AU539" i="11" s="1"/>
  <c r="AU540" i="11" s="1"/>
  <c r="AU541" i="11" s="1"/>
  <c r="AU542" i="11" s="1"/>
  <c r="AU543" i="11" s="1"/>
  <c r="AU544" i="11" s="1"/>
  <c r="AU545" i="11" s="1"/>
  <c r="AU546" i="11" s="1"/>
  <c r="AU547" i="11" s="1"/>
  <c r="AU548" i="11" s="1"/>
  <c r="AU549" i="11" s="1"/>
  <c r="AU550" i="11" s="1"/>
  <c r="AU551" i="11" s="1"/>
  <c r="AU552" i="11" s="1"/>
  <c r="AU553" i="11" s="1"/>
  <c r="AU554" i="11" s="1"/>
  <c r="AU555" i="11" s="1"/>
  <c r="AU556" i="11" s="1"/>
  <c r="AU557" i="11" s="1"/>
  <c r="AU558" i="11" s="1"/>
  <c r="AU559" i="11" s="1"/>
  <c r="AU560" i="11" s="1"/>
  <c r="AU561" i="11" s="1"/>
  <c r="AU562" i="11" s="1"/>
  <c r="AU563" i="11" s="1"/>
  <c r="AU564" i="11" s="1"/>
  <c r="AU565" i="11" s="1"/>
  <c r="AU566" i="11" s="1"/>
  <c r="AU567" i="11" s="1"/>
  <c r="AU568" i="11" s="1"/>
  <c r="AU569" i="11" s="1"/>
  <c r="AU570" i="11" s="1"/>
  <c r="AU571" i="11" s="1"/>
  <c r="AU572" i="11" s="1"/>
  <c r="AU573" i="11" s="1"/>
  <c r="AU574" i="11" s="1"/>
  <c r="AU575" i="11" s="1"/>
  <c r="AU576" i="11" s="1"/>
  <c r="AU577" i="11" s="1"/>
  <c r="AU578" i="11" s="1"/>
  <c r="AU579" i="11" s="1"/>
  <c r="AU580" i="11" s="1"/>
  <c r="AU581" i="11" s="1"/>
  <c r="AU582" i="11" s="1"/>
  <c r="AU583" i="11" s="1"/>
  <c r="AU584" i="11" s="1"/>
  <c r="AU585" i="11" s="1"/>
  <c r="AU586" i="11" s="1"/>
  <c r="AU587" i="11" s="1"/>
  <c r="AU588" i="11" s="1"/>
  <c r="AU589" i="11" s="1"/>
  <c r="AU590" i="11" s="1"/>
  <c r="AU591" i="11" s="1"/>
  <c r="AU592" i="11" s="1"/>
  <c r="AU593" i="11" s="1"/>
  <c r="AU594" i="11" s="1"/>
  <c r="AU595" i="11" s="1"/>
  <c r="AU596" i="11" s="1"/>
  <c r="AU597" i="11" s="1"/>
  <c r="AU598" i="11" s="1"/>
  <c r="AU599" i="11" s="1"/>
  <c r="AU600" i="11" s="1"/>
  <c r="AU601" i="11" s="1"/>
  <c r="AU602" i="11" s="1"/>
  <c r="AU603" i="11" s="1"/>
  <c r="AU604" i="11" s="1"/>
  <c r="AU605" i="11" s="1"/>
  <c r="AU606" i="11" s="1"/>
  <c r="AU607" i="11" s="1"/>
  <c r="AU608" i="11" s="1"/>
  <c r="AU609" i="11" s="1"/>
  <c r="AU610" i="11" s="1"/>
  <c r="AU611" i="11" s="1"/>
  <c r="AU612" i="11" s="1"/>
  <c r="AU613" i="11" s="1"/>
  <c r="AU614" i="11" s="1"/>
  <c r="AU615" i="11" s="1"/>
  <c r="AU616" i="11" s="1"/>
  <c r="AU617" i="11" s="1"/>
  <c r="AU618" i="11" s="1"/>
  <c r="AU619" i="11" s="1"/>
  <c r="AU620" i="11" s="1"/>
  <c r="AU621" i="11" s="1"/>
  <c r="AU622" i="11" s="1"/>
  <c r="AU623" i="11" s="1"/>
  <c r="AU624" i="11" s="1"/>
  <c r="AU625" i="11" s="1"/>
  <c r="AU626" i="11" s="1"/>
  <c r="AU627" i="11" s="1"/>
  <c r="AU628" i="11" s="1"/>
  <c r="AU629" i="11" s="1"/>
  <c r="AU630" i="11" s="1"/>
  <c r="AU631" i="11" s="1"/>
  <c r="AU632" i="11" s="1"/>
  <c r="AU633" i="11" s="1"/>
  <c r="AU634" i="11" s="1"/>
  <c r="AU635" i="11" s="1"/>
  <c r="AU636" i="11" s="1"/>
  <c r="AU637" i="11" s="1"/>
  <c r="AU638" i="11" s="1"/>
  <c r="AU639" i="11" s="1"/>
  <c r="AU640" i="11" s="1"/>
  <c r="AU641" i="11" s="1"/>
  <c r="AU642" i="11" s="1"/>
  <c r="AU643" i="11" s="1"/>
  <c r="AU644" i="11" s="1"/>
  <c r="AU645" i="11" s="1"/>
  <c r="AU646" i="11" s="1"/>
  <c r="AU647" i="11" s="1"/>
  <c r="AU648" i="11" s="1"/>
  <c r="AU649" i="11" s="1"/>
  <c r="AU650" i="11" s="1"/>
  <c r="AU651" i="11" s="1"/>
  <c r="AU652" i="11" s="1"/>
  <c r="AU653" i="11" s="1"/>
  <c r="AU654" i="11" s="1"/>
  <c r="AU655" i="11" s="1"/>
  <c r="AU656" i="11" s="1"/>
  <c r="AU657" i="11" s="1"/>
  <c r="AU658" i="11" s="1"/>
  <c r="AU659" i="11" s="1"/>
  <c r="AU660" i="11" s="1"/>
  <c r="AU661" i="11" s="1"/>
  <c r="AU662" i="11" s="1"/>
  <c r="AU663" i="11" s="1"/>
  <c r="AU664" i="11" s="1"/>
  <c r="AU665" i="11" s="1"/>
  <c r="AU666" i="11" s="1"/>
  <c r="AU667" i="11" s="1"/>
  <c r="AU668" i="11" s="1"/>
  <c r="AU669" i="11" s="1"/>
  <c r="AU670" i="11" s="1"/>
  <c r="AU671" i="11" s="1"/>
  <c r="AU672" i="11" s="1"/>
  <c r="AU673" i="11" s="1"/>
  <c r="AU674" i="11" s="1"/>
  <c r="AU675" i="11" s="1"/>
  <c r="AU676" i="11" s="1"/>
  <c r="AU677" i="11" s="1"/>
  <c r="AU678" i="11" s="1"/>
  <c r="AU679" i="11" s="1"/>
  <c r="AU680" i="11" s="1"/>
  <c r="AU681" i="11" s="1"/>
  <c r="AU682" i="11" s="1"/>
  <c r="AU683" i="11" s="1"/>
  <c r="AU684" i="11" s="1"/>
  <c r="AU685" i="11" s="1"/>
  <c r="AU686" i="11" s="1"/>
  <c r="AU687" i="11" s="1"/>
  <c r="AU688" i="11" s="1"/>
  <c r="AU689" i="11" s="1"/>
  <c r="AU690" i="11" s="1"/>
  <c r="AU691" i="11" s="1"/>
  <c r="AU692" i="11" s="1"/>
  <c r="AU693" i="11" s="1"/>
  <c r="AU694" i="11" s="1"/>
  <c r="AU695" i="11" s="1"/>
  <c r="AU696" i="11" s="1"/>
  <c r="AU697" i="11" s="1"/>
  <c r="AU698" i="11" s="1"/>
  <c r="AU699" i="11" s="1"/>
  <c r="AU700" i="11" s="1"/>
  <c r="AU701" i="11" s="1"/>
  <c r="AU702" i="11" s="1"/>
  <c r="AS486" i="11"/>
  <c r="AS487" i="11" s="1"/>
  <c r="AS488" i="11" s="1"/>
  <c r="AS489" i="11" s="1"/>
  <c r="AS490" i="11" s="1"/>
  <c r="AS491" i="11" s="1"/>
  <c r="AS492" i="11" s="1"/>
  <c r="AS493" i="11" s="1"/>
  <c r="AS494" i="11" s="1"/>
  <c r="AS495" i="11" s="1"/>
  <c r="AS496" i="11" s="1"/>
  <c r="AS497" i="11" s="1"/>
  <c r="AS498" i="11" s="1"/>
  <c r="AS499" i="11" s="1"/>
  <c r="AS500" i="11" s="1"/>
  <c r="AS501" i="11" s="1"/>
  <c r="AS502" i="11" s="1"/>
  <c r="AS503" i="11" s="1"/>
  <c r="AS504" i="11" s="1"/>
  <c r="AS505" i="11" s="1"/>
  <c r="AS506" i="11" s="1"/>
  <c r="AS507" i="11" s="1"/>
  <c r="AS508" i="11" s="1"/>
  <c r="AS509" i="11" s="1"/>
  <c r="AS510" i="11" s="1"/>
  <c r="AS511" i="11" s="1"/>
  <c r="AS512" i="11" s="1"/>
  <c r="AS513" i="11" s="1"/>
  <c r="AS514" i="11" s="1"/>
  <c r="AS515" i="11" s="1"/>
  <c r="AS516" i="11" s="1"/>
  <c r="AS517" i="11" s="1"/>
  <c r="AS518" i="11" s="1"/>
  <c r="AS519" i="11" s="1"/>
  <c r="AS520" i="11" s="1"/>
  <c r="AS521" i="11" s="1"/>
  <c r="AS522" i="11" s="1"/>
  <c r="AS523" i="11" s="1"/>
  <c r="AS524" i="11" s="1"/>
  <c r="AS525" i="11" s="1"/>
  <c r="AS526" i="11" s="1"/>
  <c r="AS527" i="11" s="1"/>
  <c r="AS528" i="11" s="1"/>
  <c r="AS529" i="11" s="1"/>
  <c r="AS530" i="11" s="1"/>
  <c r="AS531" i="11" s="1"/>
  <c r="AS532" i="11" s="1"/>
  <c r="AR469" i="11"/>
  <c r="AR470" i="11" s="1"/>
  <c r="AR471" i="11" s="1"/>
  <c r="AR472" i="11" s="1"/>
  <c r="AR473" i="11" s="1"/>
  <c r="AR474" i="11" s="1"/>
  <c r="AR475" i="11" s="1"/>
  <c r="AR476" i="11" s="1"/>
  <c r="AR477" i="11" s="1"/>
  <c r="AR478" i="11" s="1"/>
  <c r="AR479" i="11" s="1"/>
  <c r="AR480" i="11" s="1"/>
  <c r="AR481" i="11" s="1"/>
  <c r="AR482" i="11" s="1"/>
  <c r="AR483" i="11" s="1"/>
  <c r="AR484" i="11" s="1"/>
  <c r="AR485" i="11" s="1"/>
  <c r="AW262" i="11"/>
  <c r="AW263" i="11" s="1"/>
  <c r="AW264" i="11" s="1"/>
  <c r="AW265" i="11" s="1"/>
  <c r="AW266" i="11" s="1"/>
  <c r="AW267" i="11" s="1"/>
  <c r="AW268" i="11" s="1"/>
  <c r="AW269" i="11" s="1"/>
  <c r="AW270" i="11" s="1"/>
  <c r="AW271" i="11" s="1"/>
  <c r="AW272" i="11" s="1"/>
  <c r="AW273" i="11" s="1"/>
  <c r="AW274" i="11" s="1"/>
  <c r="AW275" i="11" s="1"/>
  <c r="AW276" i="11" s="1"/>
  <c r="AW277" i="11" s="1"/>
  <c r="AW278" i="11" s="1"/>
  <c r="AW279" i="11" s="1"/>
  <c r="AW280" i="11" s="1"/>
  <c r="AW281" i="11" s="1"/>
  <c r="AW282" i="11" s="1"/>
  <c r="AW283" i="11" s="1"/>
  <c r="AW284" i="11" s="1"/>
  <c r="AW285" i="11" s="1"/>
  <c r="AW286" i="11" s="1"/>
  <c r="AW287" i="11" s="1"/>
  <c r="AW288" i="11" s="1"/>
  <c r="AW289" i="11" s="1"/>
  <c r="AW290" i="11" s="1"/>
  <c r="AW291" i="11" s="1"/>
  <c r="AW292" i="11" s="1"/>
  <c r="AW293" i="11" s="1"/>
  <c r="AW294" i="11" s="1"/>
  <c r="AW295" i="11" s="1"/>
  <c r="AW296" i="11" s="1"/>
  <c r="AW297" i="11" s="1"/>
  <c r="AW298" i="11" s="1"/>
  <c r="AW299" i="11" s="1"/>
  <c r="AW300" i="11" s="1"/>
  <c r="AW301" i="11" s="1"/>
  <c r="AW302" i="11" s="1"/>
  <c r="AW303" i="11" s="1"/>
  <c r="AW304" i="11" s="1"/>
  <c r="AW305" i="11" s="1"/>
  <c r="AW306" i="11" s="1"/>
  <c r="AW307" i="11" s="1"/>
  <c r="AW308" i="11" s="1"/>
  <c r="AW309" i="11" s="1"/>
  <c r="AW310" i="11" s="1"/>
  <c r="AW311" i="11" s="1"/>
  <c r="AW312" i="11" s="1"/>
  <c r="AW313" i="11" s="1"/>
  <c r="AW314" i="11" s="1"/>
  <c r="AW315" i="11" s="1"/>
  <c r="AW316" i="11" s="1"/>
  <c r="AW317" i="11" s="1"/>
  <c r="AW318" i="11" s="1"/>
  <c r="AW319" i="11" s="1"/>
  <c r="AW320" i="11" s="1"/>
  <c r="AW321" i="11" s="1"/>
  <c r="AW322" i="11" s="1"/>
  <c r="AW323" i="11" s="1"/>
  <c r="AW324" i="11" s="1"/>
  <c r="AW325" i="11" s="1"/>
  <c r="AW326" i="11" s="1"/>
  <c r="AW327" i="11" s="1"/>
  <c r="AW328" i="11" s="1"/>
  <c r="AW329" i="11" s="1"/>
  <c r="AW330" i="11" s="1"/>
  <c r="AW331" i="11" s="1"/>
  <c r="AW332" i="11" s="1"/>
  <c r="AW333" i="11" s="1"/>
  <c r="AW334" i="11" s="1"/>
  <c r="AW335" i="11" s="1"/>
  <c r="AW336" i="11" s="1"/>
  <c r="AW337" i="11" s="1"/>
  <c r="AW338" i="11" s="1"/>
  <c r="AW339" i="11" s="1"/>
  <c r="AW340" i="11" s="1"/>
  <c r="AW341" i="11" s="1"/>
  <c r="AW342" i="11" s="1"/>
  <c r="AW343" i="11" s="1"/>
  <c r="AW344" i="11" s="1"/>
  <c r="AW345" i="11" s="1"/>
  <c r="AW346" i="11" s="1"/>
  <c r="AW347" i="11" s="1"/>
  <c r="AW348" i="11" s="1"/>
  <c r="AW349" i="11" s="1"/>
  <c r="CB24" i="11" l="1"/>
  <c r="CA24" i="11"/>
  <c r="CG24" i="11"/>
  <c r="CF24" i="11"/>
  <c r="CA8" i="11"/>
  <c r="CF7" i="11"/>
  <c r="CG9" i="11"/>
  <c r="CB6" i="11"/>
  <c r="CB7" i="11"/>
  <c r="CG8" i="11"/>
  <c r="CG7" i="11"/>
  <c r="CF9" i="11"/>
  <c r="CF8" i="11"/>
  <c r="CG6" i="11"/>
  <c r="CA7" i="11"/>
  <c r="CB9" i="11"/>
  <c r="CA9" i="11"/>
  <c r="CB8" i="11"/>
  <c r="CD5" i="11"/>
  <c r="CD24" i="11" s="1"/>
  <c r="AS533" i="11"/>
  <c r="AS534" i="11" s="1"/>
  <c r="AS535" i="11" s="1"/>
  <c r="AS536" i="11" s="1"/>
  <c r="AS537" i="11" s="1"/>
  <c r="AS538" i="11" s="1"/>
  <c r="AS539" i="11" s="1"/>
  <c r="AS540" i="11" s="1"/>
  <c r="AS541" i="11" s="1"/>
  <c r="AS542" i="11" s="1"/>
  <c r="AS543" i="11" s="1"/>
  <c r="AS544" i="11" s="1"/>
  <c r="AS545" i="11" s="1"/>
  <c r="AS546" i="11" s="1"/>
  <c r="AS547" i="11" s="1"/>
  <c r="AS548" i="11" s="1"/>
  <c r="AS549" i="11" s="1"/>
  <c r="AS550" i="11" s="1"/>
  <c r="AS551" i="11" s="1"/>
  <c r="AS552" i="11" s="1"/>
  <c r="AS553" i="11" s="1"/>
  <c r="AS554" i="11" s="1"/>
  <c r="AS555" i="11" s="1"/>
  <c r="AS556" i="11" s="1"/>
  <c r="AS557" i="11" s="1"/>
  <c r="AS558" i="11" s="1"/>
  <c r="AS559" i="11" s="1"/>
  <c r="AS560" i="11" s="1"/>
  <c r="AS561" i="11" s="1"/>
  <c r="AS562" i="11" s="1"/>
  <c r="AS563" i="11" s="1"/>
  <c r="AS564" i="11" s="1"/>
  <c r="AS565" i="11" s="1"/>
  <c r="AS566" i="11" s="1"/>
  <c r="AS567" i="11" s="1"/>
  <c r="AS568" i="11" s="1"/>
  <c r="AS569" i="11" s="1"/>
  <c r="AS570" i="11" s="1"/>
  <c r="AS571" i="11" s="1"/>
  <c r="AS572" i="11" s="1"/>
  <c r="AS573" i="11" s="1"/>
  <c r="AS574" i="11" s="1"/>
  <c r="AS575" i="11" s="1"/>
  <c r="AS576" i="11" s="1"/>
  <c r="AS577" i="11" s="1"/>
  <c r="AS578" i="11" s="1"/>
  <c r="AS579" i="11" s="1"/>
  <c r="AS580" i="11" s="1"/>
  <c r="AS581" i="11" s="1"/>
  <c r="AS582" i="11" s="1"/>
  <c r="AS583" i="11" s="1"/>
  <c r="AS584" i="11" s="1"/>
  <c r="AS585" i="11" s="1"/>
  <c r="AS586" i="11" s="1"/>
  <c r="AS587" i="11" s="1"/>
  <c r="AS588" i="11" s="1"/>
  <c r="AS589" i="11" s="1"/>
  <c r="AS590" i="11" s="1"/>
  <c r="AS591" i="11" s="1"/>
  <c r="AS592" i="11" s="1"/>
  <c r="AS593" i="11" s="1"/>
  <c r="AS594" i="11" s="1"/>
  <c r="AS595" i="11" s="1"/>
  <c r="AS596" i="11" s="1"/>
  <c r="AS597" i="11" s="1"/>
  <c r="AS598" i="11" s="1"/>
  <c r="AS599" i="11" s="1"/>
  <c r="AS600" i="11" s="1"/>
  <c r="AS601" i="11" s="1"/>
  <c r="AS602" i="11" s="1"/>
  <c r="AS603" i="11" s="1"/>
  <c r="AS604" i="11" s="1"/>
  <c r="AS605" i="11" s="1"/>
  <c r="AS606" i="11" s="1"/>
  <c r="AS607" i="11" s="1"/>
  <c r="AS608" i="11" s="1"/>
  <c r="AS609" i="11" s="1"/>
  <c r="AS610" i="11" s="1"/>
  <c r="AS611" i="11" s="1"/>
  <c r="AS612" i="11" s="1"/>
  <c r="AS613" i="11" s="1"/>
  <c r="AS614" i="11" s="1"/>
  <c r="AS615" i="11" s="1"/>
  <c r="AS616" i="11" s="1"/>
  <c r="AS617" i="11" s="1"/>
  <c r="AS618" i="11" s="1"/>
  <c r="AS619" i="11" s="1"/>
  <c r="AS620" i="11" s="1"/>
  <c r="AS621" i="11" s="1"/>
  <c r="AS622" i="11" s="1"/>
  <c r="AS623" i="11" s="1"/>
  <c r="AS624" i="11" s="1"/>
  <c r="AS625" i="11" s="1"/>
  <c r="AS626" i="11" s="1"/>
  <c r="AS627" i="11" s="1"/>
  <c r="AS628" i="11" s="1"/>
  <c r="AS629" i="11" s="1"/>
  <c r="AS630" i="11" s="1"/>
  <c r="AS631" i="11" s="1"/>
  <c r="AS632" i="11" s="1"/>
  <c r="AS633" i="11" s="1"/>
  <c r="AS634" i="11" s="1"/>
  <c r="AS635" i="11" s="1"/>
  <c r="AS636" i="11" s="1"/>
  <c r="AS637" i="11" s="1"/>
  <c r="AS638" i="11" s="1"/>
  <c r="AS639" i="11" s="1"/>
  <c r="AS640" i="11" s="1"/>
  <c r="AS641" i="11" s="1"/>
  <c r="AS642" i="11" s="1"/>
  <c r="AS643" i="11" s="1"/>
  <c r="AS644" i="11" s="1"/>
  <c r="AS645" i="11" s="1"/>
  <c r="AS646" i="11" s="1"/>
  <c r="AS647" i="11" s="1"/>
  <c r="AS648" i="11" s="1"/>
  <c r="AS649" i="11" s="1"/>
  <c r="AS650" i="11" s="1"/>
  <c r="AS651" i="11" s="1"/>
  <c r="AS652" i="11" s="1"/>
  <c r="AS653" i="11" s="1"/>
  <c r="AS654" i="11" s="1"/>
  <c r="AS655" i="11" s="1"/>
  <c r="AS656" i="11" s="1"/>
  <c r="AS657" i="11" s="1"/>
  <c r="AS658" i="11" s="1"/>
  <c r="AS659" i="11" s="1"/>
  <c r="AS660" i="11" s="1"/>
  <c r="AS661" i="11" s="1"/>
  <c r="AS662" i="11" s="1"/>
  <c r="AS663" i="11" s="1"/>
  <c r="AS664" i="11" s="1"/>
  <c r="AS665" i="11" s="1"/>
  <c r="AS666" i="11" s="1"/>
  <c r="AS667" i="11" s="1"/>
  <c r="AS668" i="11" s="1"/>
  <c r="AS669" i="11" s="1"/>
  <c r="AS670" i="11" s="1"/>
  <c r="AS671" i="11" s="1"/>
  <c r="AS672" i="11" s="1"/>
  <c r="AS673" i="11" s="1"/>
  <c r="AS674" i="11" s="1"/>
  <c r="AS675" i="11" s="1"/>
  <c r="AS676" i="11" s="1"/>
  <c r="AS677" i="11" s="1"/>
  <c r="AS678" i="11" s="1"/>
  <c r="AS679" i="11" s="1"/>
  <c r="AS680" i="11" s="1"/>
  <c r="AS681" i="11" s="1"/>
  <c r="AS682" i="11" s="1"/>
  <c r="AS683" i="11" s="1"/>
  <c r="AS684" i="11" s="1"/>
  <c r="AS685" i="11" s="1"/>
  <c r="AS686" i="11" s="1"/>
  <c r="AS687" i="11" s="1"/>
  <c r="AS688" i="11" s="1"/>
  <c r="AS689" i="11" s="1"/>
  <c r="AS690" i="11" s="1"/>
  <c r="AS691" i="11" s="1"/>
  <c r="AS692" i="11" s="1"/>
  <c r="AS693" i="11" s="1"/>
  <c r="AS694" i="11" s="1"/>
  <c r="AS695" i="11" s="1"/>
  <c r="AS696" i="11" s="1"/>
  <c r="AS697" i="11" s="1"/>
  <c r="AS698" i="11" s="1"/>
  <c r="AS699" i="11" s="1"/>
  <c r="AS700" i="11" s="1"/>
  <c r="AS701" i="11" s="1"/>
  <c r="AS702" i="11" s="1"/>
  <c r="CF6" i="11"/>
  <c r="CA6" i="11"/>
  <c r="AR486" i="11"/>
  <c r="AR487" i="11" s="1"/>
  <c r="AR488" i="11" s="1"/>
  <c r="AR489" i="11" s="1"/>
  <c r="AR490" i="11" s="1"/>
  <c r="AR491" i="11" s="1"/>
  <c r="AR492" i="11" s="1"/>
  <c r="AR493" i="11" s="1"/>
  <c r="AR494" i="11" s="1"/>
  <c r="AR495" i="11" s="1"/>
  <c r="AR496" i="11" s="1"/>
  <c r="AR497" i="11" s="1"/>
  <c r="AR498" i="11" s="1"/>
  <c r="AR499" i="11" s="1"/>
  <c r="AR500" i="11" s="1"/>
  <c r="AR501" i="11" s="1"/>
  <c r="AR502" i="11" s="1"/>
  <c r="AR503" i="11" s="1"/>
  <c r="AR504" i="11" s="1"/>
  <c r="AR505" i="11" s="1"/>
  <c r="AR506" i="11" s="1"/>
  <c r="AR507" i="11" s="1"/>
  <c r="AR508" i="11" s="1"/>
  <c r="AR509" i="11" s="1"/>
  <c r="AR510" i="11" s="1"/>
  <c r="AR511" i="11" s="1"/>
  <c r="AR512" i="11" s="1"/>
  <c r="AR513" i="11" s="1"/>
  <c r="AR514" i="11" s="1"/>
  <c r="AR515" i="11" s="1"/>
  <c r="AR516" i="11" s="1"/>
  <c r="AR517" i="11" s="1"/>
  <c r="AR518" i="11" s="1"/>
  <c r="AR519" i="11" s="1"/>
  <c r="AR520" i="11" s="1"/>
  <c r="AR521" i="11" s="1"/>
  <c r="AR522" i="11" s="1"/>
  <c r="AR523" i="11" s="1"/>
  <c r="AR524" i="11" s="1"/>
  <c r="AR525" i="11" s="1"/>
  <c r="AR526" i="11" s="1"/>
  <c r="AR527" i="11" s="1"/>
  <c r="AR528" i="11" s="1"/>
  <c r="AR529" i="11" s="1"/>
  <c r="AR530" i="11" s="1"/>
  <c r="AR531" i="11" s="1"/>
  <c r="AR532" i="11" s="1"/>
  <c r="AW350" i="11"/>
  <c r="AW351" i="11" s="1"/>
  <c r="AW352" i="11" s="1"/>
  <c r="AW353" i="11" s="1"/>
  <c r="AW354" i="11" s="1"/>
  <c r="AW355" i="11" s="1"/>
  <c r="AW356" i="11" s="1"/>
  <c r="AW357" i="11" s="1"/>
  <c r="AW358" i="11" s="1"/>
  <c r="AW359" i="11" s="1"/>
  <c r="AW360" i="11" s="1"/>
  <c r="AW361" i="11" s="1"/>
  <c r="AW362" i="11" s="1"/>
  <c r="AW363" i="11" s="1"/>
  <c r="AW364" i="11" s="1"/>
  <c r="AW365" i="11" s="1"/>
  <c r="AW366" i="11" s="1"/>
  <c r="AW367" i="11" s="1"/>
  <c r="AW368" i="11" s="1"/>
  <c r="AW369" i="11" s="1"/>
  <c r="AW370" i="11" s="1"/>
  <c r="AW371" i="11" s="1"/>
  <c r="AW372" i="11" s="1"/>
  <c r="AW373" i="11" s="1"/>
  <c r="AW374" i="11" s="1"/>
  <c r="AW375" i="11" s="1"/>
  <c r="AW376" i="11" s="1"/>
  <c r="AW377" i="11" s="1"/>
  <c r="AW378" i="11" s="1"/>
  <c r="AW379" i="11" s="1"/>
  <c r="AW380" i="11" s="1"/>
  <c r="AW381" i="11" s="1"/>
  <c r="AW382" i="11" s="1"/>
  <c r="AW383" i="11" s="1"/>
  <c r="AW384" i="11" s="1"/>
  <c r="AW385" i="11" s="1"/>
  <c r="AW386" i="11" s="1"/>
  <c r="AW387" i="11" s="1"/>
  <c r="AW388" i="11" s="1"/>
  <c r="AW389" i="11" s="1"/>
  <c r="AW390" i="11" s="1"/>
  <c r="AW391" i="11" s="1"/>
  <c r="AW392" i="11" s="1"/>
  <c r="AW393" i="11" s="1"/>
  <c r="AW394" i="11" s="1"/>
  <c r="AW395" i="11" s="1"/>
  <c r="AW396" i="11" s="1"/>
  <c r="AW397" i="11" s="1"/>
  <c r="AW398" i="11" s="1"/>
  <c r="AW399" i="11" s="1"/>
  <c r="AW400" i="11" s="1"/>
  <c r="AW401" i="11" s="1"/>
  <c r="AW402" i="11" s="1"/>
  <c r="AW403" i="11" s="1"/>
  <c r="AW404" i="11" s="1"/>
  <c r="AW405" i="11" s="1"/>
  <c r="CD23" i="11" l="1"/>
  <c r="CC5" i="11"/>
  <c r="CC24" i="11" s="1"/>
  <c r="AR533" i="11"/>
  <c r="AR534" i="11" s="1"/>
  <c r="AR535" i="11" s="1"/>
  <c r="AR536" i="11" s="1"/>
  <c r="AR537" i="11" s="1"/>
  <c r="AR538" i="11" s="1"/>
  <c r="AR539" i="11" s="1"/>
  <c r="AR540" i="11" s="1"/>
  <c r="AR541" i="11" s="1"/>
  <c r="AR542" i="11" s="1"/>
  <c r="AR543" i="11" s="1"/>
  <c r="AR544" i="11" s="1"/>
  <c r="AR545" i="11" s="1"/>
  <c r="AR546" i="11" s="1"/>
  <c r="AR547" i="11" s="1"/>
  <c r="AR548" i="11" s="1"/>
  <c r="AR549" i="11" s="1"/>
  <c r="AR550" i="11" s="1"/>
  <c r="AR551" i="11" s="1"/>
  <c r="AR552" i="11" s="1"/>
  <c r="AR553" i="11" s="1"/>
  <c r="AR554" i="11" s="1"/>
  <c r="AR555" i="11" s="1"/>
  <c r="AR556" i="11" s="1"/>
  <c r="AR557" i="11" s="1"/>
  <c r="AR558" i="11" s="1"/>
  <c r="AR559" i="11" s="1"/>
  <c r="AR560" i="11" s="1"/>
  <c r="AR561" i="11" s="1"/>
  <c r="AR562" i="11" s="1"/>
  <c r="AR563" i="11" s="1"/>
  <c r="AR564" i="11" s="1"/>
  <c r="AR565" i="11" s="1"/>
  <c r="AR566" i="11" s="1"/>
  <c r="AR567" i="11" s="1"/>
  <c r="AR568" i="11" s="1"/>
  <c r="AR569" i="11" s="1"/>
  <c r="AR570" i="11" s="1"/>
  <c r="AR571" i="11" s="1"/>
  <c r="AR572" i="11" s="1"/>
  <c r="AR573" i="11" s="1"/>
  <c r="AR574" i="11" s="1"/>
  <c r="AR575" i="11" s="1"/>
  <c r="AR576" i="11" s="1"/>
  <c r="AR577" i="11" s="1"/>
  <c r="AR578" i="11" s="1"/>
  <c r="AR579" i="11" s="1"/>
  <c r="AR580" i="11" s="1"/>
  <c r="AR581" i="11" s="1"/>
  <c r="AR582" i="11" s="1"/>
  <c r="AR583" i="11" s="1"/>
  <c r="AR584" i="11" s="1"/>
  <c r="AR585" i="11" s="1"/>
  <c r="AR586" i="11" s="1"/>
  <c r="AR587" i="11" s="1"/>
  <c r="AR588" i="11" s="1"/>
  <c r="AR589" i="11" s="1"/>
  <c r="AR590" i="11" s="1"/>
  <c r="AR591" i="11" s="1"/>
  <c r="AR592" i="11" s="1"/>
  <c r="AR593" i="11" s="1"/>
  <c r="AR594" i="11" s="1"/>
  <c r="AR595" i="11" s="1"/>
  <c r="AR596" i="11" s="1"/>
  <c r="AR597" i="11" s="1"/>
  <c r="AR598" i="11" s="1"/>
  <c r="AR599" i="11" s="1"/>
  <c r="AR600" i="11" s="1"/>
  <c r="AR601" i="11" s="1"/>
  <c r="AR602" i="11" s="1"/>
  <c r="AR603" i="11" s="1"/>
  <c r="AR604" i="11" s="1"/>
  <c r="AR605" i="11" s="1"/>
  <c r="AR606" i="11" s="1"/>
  <c r="AR607" i="11" s="1"/>
  <c r="AR608" i="11" s="1"/>
  <c r="AR609" i="11" s="1"/>
  <c r="AR610" i="11" s="1"/>
  <c r="AR611" i="11" s="1"/>
  <c r="AR612" i="11" s="1"/>
  <c r="AR613" i="11" s="1"/>
  <c r="AR614" i="11" s="1"/>
  <c r="AR615" i="11" s="1"/>
  <c r="AR616" i="11" s="1"/>
  <c r="AR617" i="11" s="1"/>
  <c r="AR618" i="11" s="1"/>
  <c r="AR619" i="11" s="1"/>
  <c r="AR620" i="11" s="1"/>
  <c r="AR621" i="11" s="1"/>
  <c r="AR622" i="11" s="1"/>
  <c r="AR623" i="11" s="1"/>
  <c r="AR624" i="11" s="1"/>
  <c r="AR625" i="11" s="1"/>
  <c r="AR626" i="11" s="1"/>
  <c r="AR627" i="11" s="1"/>
  <c r="AR628" i="11" s="1"/>
  <c r="AR629" i="11" s="1"/>
  <c r="AR630" i="11" s="1"/>
  <c r="AR631" i="11" s="1"/>
  <c r="AR632" i="11" s="1"/>
  <c r="AR633" i="11" s="1"/>
  <c r="AR634" i="11" s="1"/>
  <c r="AR635" i="11" s="1"/>
  <c r="AR636" i="11" s="1"/>
  <c r="AR637" i="11" s="1"/>
  <c r="AR638" i="11" s="1"/>
  <c r="AR639" i="11" s="1"/>
  <c r="AR640" i="11" s="1"/>
  <c r="AR641" i="11" s="1"/>
  <c r="AR642" i="11" s="1"/>
  <c r="AR643" i="11" s="1"/>
  <c r="AR644" i="11" s="1"/>
  <c r="AR645" i="11" s="1"/>
  <c r="AR646" i="11" s="1"/>
  <c r="AR647" i="11" s="1"/>
  <c r="AR648" i="11" s="1"/>
  <c r="AR649" i="11" s="1"/>
  <c r="AR650" i="11" s="1"/>
  <c r="AR651" i="11" s="1"/>
  <c r="AR652" i="11" s="1"/>
  <c r="AR653" i="11" s="1"/>
  <c r="AR654" i="11" s="1"/>
  <c r="AR655" i="11" s="1"/>
  <c r="AR656" i="11" s="1"/>
  <c r="AR657" i="11" s="1"/>
  <c r="AR658" i="11" s="1"/>
  <c r="AR659" i="11" s="1"/>
  <c r="AR660" i="11" s="1"/>
  <c r="AR661" i="11" s="1"/>
  <c r="AR662" i="11" s="1"/>
  <c r="AR663" i="11" s="1"/>
  <c r="AR664" i="11" s="1"/>
  <c r="AR665" i="11" s="1"/>
  <c r="AR666" i="11" s="1"/>
  <c r="AR667" i="11" s="1"/>
  <c r="AR668" i="11" s="1"/>
  <c r="AR669" i="11" s="1"/>
  <c r="AR670" i="11" s="1"/>
  <c r="AR671" i="11" s="1"/>
  <c r="AR672" i="11" s="1"/>
  <c r="AR673" i="11" s="1"/>
  <c r="AR674" i="11" s="1"/>
  <c r="AR675" i="11" s="1"/>
  <c r="AR676" i="11" s="1"/>
  <c r="AR677" i="11" s="1"/>
  <c r="AR678" i="11" s="1"/>
  <c r="AR679" i="11" s="1"/>
  <c r="AR680" i="11" s="1"/>
  <c r="AR681" i="11" s="1"/>
  <c r="AR682" i="11" s="1"/>
  <c r="AR683" i="11" s="1"/>
  <c r="AR684" i="11" s="1"/>
  <c r="AR685" i="11" s="1"/>
  <c r="AR686" i="11" s="1"/>
  <c r="AR687" i="11" s="1"/>
  <c r="AR688" i="11" s="1"/>
  <c r="AR689" i="11" s="1"/>
  <c r="AR690" i="11" s="1"/>
  <c r="AR691" i="11" s="1"/>
  <c r="AR692" i="11" s="1"/>
  <c r="AR693" i="11" s="1"/>
  <c r="AR694" i="11" s="1"/>
  <c r="AR695" i="11" s="1"/>
  <c r="AR696" i="11" s="1"/>
  <c r="AR697" i="11" s="1"/>
  <c r="AR698" i="11" s="1"/>
  <c r="AR699" i="11" s="1"/>
  <c r="AR700" i="11" s="1"/>
  <c r="AR701" i="11" s="1"/>
  <c r="AR702" i="11" s="1"/>
  <c r="CD9" i="11"/>
  <c r="CD8" i="11"/>
  <c r="CD7" i="11"/>
  <c r="CD6" i="11"/>
  <c r="AW406" i="11"/>
  <c r="AW407" i="11" s="1"/>
  <c r="AW408" i="11" s="1"/>
  <c r="AW409" i="11" s="1"/>
  <c r="AW410" i="11" s="1"/>
  <c r="AW411" i="11" s="1"/>
  <c r="AW412" i="11" s="1"/>
  <c r="AW413" i="11" s="1"/>
  <c r="AW414" i="11" s="1"/>
  <c r="AW415" i="11" s="1"/>
  <c r="AW416" i="11" s="1"/>
  <c r="AW417" i="11" s="1"/>
  <c r="AW418" i="11" s="1"/>
  <c r="AW419" i="11" s="1"/>
  <c r="AW420" i="11" s="1"/>
  <c r="AW421" i="11" s="1"/>
  <c r="AW422" i="11" s="1"/>
  <c r="AW423" i="11" s="1"/>
  <c r="AW424" i="11" s="1"/>
  <c r="AW425" i="11" s="1"/>
  <c r="AW426" i="11" s="1"/>
  <c r="AW427" i="11" s="1"/>
  <c r="AW428" i="11" s="1"/>
  <c r="AW429" i="11" s="1"/>
  <c r="AW430" i="11" s="1"/>
  <c r="AW431" i="11" s="1"/>
  <c r="AW432" i="11" s="1"/>
  <c r="AW433" i="11" s="1"/>
  <c r="AW434" i="11" s="1"/>
  <c r="AW435" i="11" s="1"/>
  <c r="AW436" i="11" s="1"/>
  <c r="AW437" i="11" s="1"/>
  <c r="AW438" i="11" s="1"/>
  <c r="AW439" i="11" s="1"/>
  <c r="AW440" i="11" s="1"/>
  <c r="AW441" i="11" s="1"/>
  <c r="AW442" i="11" s="1"/>
  <c r="AW443" i="11" s="1"/>
  <c r="AW444" i="11" s="1"/>
  <c r="AW445" i="11" s="1"/>
  <c r="AW446" i="11" s="1"/>
  <c r="CC9" i="11" l="1"/>
  <c r="CC6" i="11"/>
  <c r="CC23" i="11"/>
  <c r="CC8" i="11"/>
  <c r="CC7" i="11"/>
  <c r="AW447" i="11"/>
  <c r="AW448" i="11" s="1"/>
  <c r="AW449" i="11" s="1"/>
  <c r="AW450" i="11" s="1"/>
  <c r="AW451" i="11" s="1"/>
  <c r="AW452" i="11" s="1"/>
  <c r="AW453" i="11" s="1"/>
  <c r="AW454" i="11" s="1"/>
  <c r="AW455" i="11" s="1"/>
  <c r="AW456" i="11" s="1"/>
  <c r="AW457" i="11" s="1"/>
  <c r="AW458" i="11" s="1"/>
  <c r="AW459" i="11" s="1"/>
  <c r="AW460" i="11" s="1"/>
  <c r="AW461" i="11" s="1"/>
  <c r="AW462" i="11" s="1"/>
  <c r="AW463" i="11" s="1"/>
  <c r="AW464" i="11" s="1"/>
  <c r="AW465" i="11" s="1"/>
  <c r="AW466" i="11" s="1"/>
  <c r="AW467" i="11" s="1"/>
  <c r="AW468" i="11" s="1"/>
  <c r="AW469" i="11" l="1"/>
  <c r="AW470" i="11" s="1"/>
  <c r="AW471" i="11" s="1"/>
  <c r="AW472" i="11" s="1"/>
  <c r="AW473" i="11" s="1"/>
  <c r="AW474" i="11" s="1"/>
  <c r="AW475" i="11" s="1"/>
  <c r="AW476" i="11" s="1"/>
  <c r="AW477" i="11" s="1"/>
  <c r="AW478" i="11" s="1"/>
  <c r="AW479" i="11" s="1"/>
  <c r="AW480" i="11" s="1"/>
  <c r="AW481" i="11" s="1"/>
  <c r="AW482" i="11" s="1"/>
  <c r="AW483" i="11" s="1"/>
  <c r="AW484" i="11" s="1"/>
  <c r="AW485" i="11" s="1"/>
  <c r="AW486" i="11" l="1"/>
  <c r="AW487" i="11" s="1"/>
  <c r="AW488" i="11" s="1"/>
  <c r="AW489" i="11" s="1"/>
  <c r="AW490" i="11" s="1"/>
  <c r="AW491" i="11" s="1"/>
  <c r="AW492" i="11" s="1"/>
  <c r="AW493" i="11" s="1"/>
  <c r="AW494" i="11" s="1"/>
  <c r="AW495" i="11" s="1"/>
  <c r="AW496" i="11" s="1"/>
  <c r="AW497" i="11" s="1"/>
  <c r="AW498" i="11" s="1"/>
  <c r="AW499" i="11" s="1"/>
  <c r="AW500" i="11" s="1"/>
  <c r="AW501" i="11" s="1"/>
  <c r="AW502" i="11" s="1"/>
  <c r="AW503" i="11" s="1"/>
  <c r="AW504" i="11" s="1"/>
  <c r="AW505" i="11" s="1"/>
  <c r="AW506" i="11" s="1"/>
  <c r="AW507" i="11" s="1"/>
  <c r="AW508" i="11" s="1"/>
  <c r="AW509" i="11" s="1"/>
  <c r="AW510" i="11" s="1"/>
  <c r="AW511" i="11" s="1"/>
  <c r="AW512" i="11" s="1"/>
  <c r="AW513" i="11" s="1"/>
  <c r="AW514" i="11" s="1"/>
  <c r="AW515" i="11" s="1"/>
  <c r="AW516" i="11" s="1"/>
  <c r="AW517" i="11" s="1"/>
  <c r="AW518" i="11" s="1"/>
  <c r="AW519" i="11" s="1"/>
  <c r="AW520" i="11" s="1"/>
  <c r="AW521" i="11" s="1"/>
  <c r="AW522" i="11" s="1"/>
  <c r="AW523" i="11" s="1"/>
  <c r="AW524" i="11" s="1"/>
  <c r="AW525" i="11" s="1"/>
  <c r="AW526" i="11" s="1"/>
  <c r="AW527" i="11" s="1"/>
  <c r="AW528" i="11" s="1"/>
  <c r="AW529" i="11" s="1"/>
  <c r="AW530" i="11" s="1"/>
  <c r="AW531" i="11" s="1"/>
  <c r="AW532" i="11" s="1"/>
  <c r="CH5" i="11" l="1"/>
  <c r="CH24" i="11" s="1"/>
  <c r="AW533" i="11"/>
  <c r="AW534" i="11" s="1"/>
  <c r="AW535" i="11" s="1"/>
  <c r="AW536" i="11" s="1"/>
  <c r="AW537" i="11" s="1"/>
  <c r="AW538" i="11" s="1"/>
  <c r="AW539" i="11" s="1"/>
  <c r="AW540" i="11" s="1"/>
  <c r="AW541" i="11" s="1"/>
  <c r="AW542" i="11" s="1"/>
  <c r="AW543" i="11" s="1"/>
  <c r="AW544" i="11" s="1"/>
  <c r="AW545" i="11" s="1"/>
  <c r="AW546" i="11" s="1"/>
  <c r="AW547" i="11" s="1"/>
  <c r="AW548" i="11" s="1"/>
  <c r="AW549" i="11" s="1"/>
  <c r="AW550" i="11" s="1"/>
  <c r="AW551" i="11" s="1"/>
  <c r="AW552" i="11" s="1"/>
  <c r="AW553" i="11" s="1"/>
  <c r="AW554" i="11" s="1"/>
  <c r="AW555" i="11" s="1"/>
  <c r="AW556" i="11" s="1"/>
  <c r="AW557" i="11" s="1"/>
  <c r="AW558" i="11" s="1"/>
  <c r="AW559" i="11" s="1"/>
  <c r="AW560" i="11" s="1"/>
  <c r="AW561" i="11" s="1"/>
  <c r="AW562" i="11" s="1"/>
  <c r="AW563" i="11" s="1"/>
  <c r="AW564" i="11" s="1"/>
  <c r="AW565" i="11" s="1"/>
  <c r="AW566" i="11" s="1"/>
  <c r="AW567" i="11" s="1"/>
  <c r="AW568" i="11" s="1"/>
  <c r="AW569" i="11" s="1"/>
  <c r="AW570" i="11" s="1"/>
  <c r="AW571" i="11" s="1"/>
  <c r="AW572" i="11" s="1"/>
  <c r="AW573" i="11" s="1"/>
  <c r="AW574" i="11" s="1"/>
  <c r="AW575" i="11" s="1"/>
  <c r="AW576" i="11" s="1"/>
  <c r="AW577" i="11" s="1"/>
  <c r="AW578" i="11" s="1"/>
  <c r="AW579" i="11" s="1"/>
  <c r="AW580" i="11" s="1"/>
  <c r="AW581" i="11" s="1"/>
  <c r="AW582" i="11" s="1"/>
  <c r="AW583" i="11" s="1"/>
  <c r="AW584" i="11" s="1"/>
  <c r="AW585" i="11" s="1"/>
  <c r="AW586" i="11" s="1"/>
  <c r="AW587" i="11" s="1"/>
  <c r="AW588" i="11" s="1"/>
  <c r="CH9" i="11" l="1"/>
  <c r="CH7" i="11"/>
  <c r="CH8" i="11"/>
  <c r="CH6" i="11"/>
  <c r="CH23"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279065-4288-4DD4-A3A5-ADBC80BEDB7D}" keepAlive="1" name="Query - Weekly" description="Connection to the 'Weekly' query in the workbook." type="5" refreshedVersion="7" background="1">
    <dbPr connection="Provider=Microsoft.Mashup.OleDb.1;Data Source=$Workbook$;Location=Weekly;Extended Properties=&quot;&quot;" command="SELECT * FROM [Weekly]"/>
  </connection>
</connections>
</file>

<file path=xl/sharedStrings.xml><?xml version="1.0" encoding="utf-8"?>
<sst xmlns="http://schemas.openxmlformats.org/spreadsheetml/2006/main" count="2096" uniqueCount="173">
  <si>
    <t>Date</t>
  </si>
  <si>
    <t>Visitor</t>
  </si>
  <si>
    <t>Home</t>
  </si>
  <si>
    <t>KNC</t>
  </si>
  <si>
    <t>ADBC</t>
  </si>
  <si>
    <t>RFC</t>
  </si>
  <si>
    <t>GBC</t>
  </si>
  <si>
    <t>HGBC</t>
  </si>
  <si>
    <t>XGB</t>
  </si>
  <si>
    <t>Indiana Pacers</t>
  </si>
  <si>
    <t>Atlanta Hawks</t>
  </si>
  <si>
    <t>Milwaukee Bucks</t>
  </si>
  <si>
    <t>Cleveland Cavaliers</t>
  </si>
  <si>
    <t>Sacramento Kings</t>
  </si>
  <si>
    <t>Philadelphia 76ers</t>
  </si>
  <si>
    <t>Brooklyn Nets</t>
  </si>
  <si>
    <t>Los Angeles Clippers</t>
  </si>
  <si>
    <t>Denver Nuggets</t>
  </si>
  <si>
    <t>Dallas Mavericks</t>
  </si>
  <si>
    <t>Portland Trail Blazers</t>
  </si>
  <si>
    <t>Houston Rockets</t>
  </si>
  <si>
    <t>Los Angeles Lakers</t>
  </si>
  <si>
    <t>Memphis Grizzlies</t>
  </si>
  <si>
    <t>Phoenix Suns</t>
  </si>
  <si>
    <t>Detroit Pistons</t>
  </si>
  <si>
    <t>Utah Jazz</t>
  </si>
  <si>
    <t>Orlando Magic</t>
  </si>
  <si>
    <t>Charlotte Hornets</t>
  </si>
  <si>
    <t>New York Knicks</t>
  </si>
  <si>
    <t>Minnesota Timberwolves</t>
  </si>
  <si>
    <t>Toronto Raptors</t>
  </si>
  <si>
    <t>Boston Celtics</t>
  </si>
  <si>
    <t>Washington Wizards</t>
  </si>
  <si>
    <t>Golden State Warriors</t>
  </si>
  <si>
    <t>New Orleans Pelicans</t>
  </si>
  <si>
    <t>Chicago Bulls</t>
  </si>
  <si>
    <t>San Antonio Spurs</t>
  </si>
  <si>
    <t>Miami Heat</t>
  </si>
  <si>
    <t>Oklahoma City Thunder</t>
  </si>
  <si>
    <t>Odds</t>
  </si>
  <si>
    <t>Actual</t>
  </si>
  <si>
    <t>TRUES</t>
  </si>
  <si>
    <t>FALSES</t>
  </si>
  <si>
    <t>6 True</t>
  </si>
  <si>
    <t>6 False</t>
  </si>
  <si>
    <t>5 True</t>
  </si>
  <si>
    <t>5 False</t>
  </si>
  <si>
    <t>4 True</t>
  </si>
  <si>
    <t>4 False</t>
  </si>
  <si>
    <t>Total</t>
  </si>
  <si>
    <t>Correct</t>
  </si>
  <si>
    <t>Percentage</t>
  </si>
  <si>
    <t>daily</t>
  </si>
  <si>
    <t>Weekly</t>
  </si>
  <si>
    <t>Monthly</t>
  </si>
  <si>
    <t>accomodation</t>
  </si>
  <si>
    <t>food</t>
  </si>
  <si>
    <t>Phone</t>
  </si>
  <si>
    <t>Fuel</t>
  </si>
  <si>
    <t>VG</t>
  </si>
  <si>
    <t>BTC</t>
  </si>
  <si>
    <t>Rob</t>
  </si>
  <si>
    <t xml:space="preserve"> </t>
  </si>
  <si>
    <t>Won Bet?</t>
  </si>
  <si>
    <t>QDA</t>
  </si>
  <si>
    <t>SVC</t>
  </si>
  <si>
    <t>yes</t>
  </si>
  <si>
    <t>7 True</t>
  </si>
  <si>
    <t>7 False</t>
  </si>
  <si>
    <t>&lt;1.5</t>
  </si>
  <si>
    <t>1.5-2</t>
  </si>
  <si>
    <t>2-2.5</t>
  </si>
  <si>
    <t>2.5+</t>
  </si>
  <si>
    <t>MIN</t>
  </si>
  <si>
    <t>MAX</t>
  </si>
  <si>
    <t>Bet $1</t>
  </si>
  <si>
    <t>no</t>
  </si>
  <si>
    <t>Yes</t>
  </si>
  <si>
    <t>No</t>
  </si>
  <si>
    <t>Count</t>
  </si>
  <si>
    <t>%</t>
  </si>
  <si>
    <t>Bets Won</t>
  </si>
  <si>
    <t>Ways to improve</t>
  </si>
  <si>
    <t>F_SVC</t>
  </si>
  <si>
    <t>F_ADBC</t>
  </si>
  <si>
    <t>F_RFC</t>
  </si>
  <si>
    <t>F_GBC</t>
  </si>
  <si>
    <t>F_HGBC</t>
  </si>
  <si>
    <t>F_XGB</t>
  </si>
  <si>
    <t>F_QDA</t>
  </si>
  <si>
    <t>F_KNC</t>
  </si>
  <si>
    <t>Index</t>
  </si>
  <si>
    <t>SVC_P</t>
  </si>
  <si>
    <t>ADBC_P</t>
  </si>
  <si>
    <t>RFC_P</t>
  </si>
  <si>
    <t>GBC_P</t>
  </si>
  <si>
    <t>HGBC_P</t>
  </si>
  <si>
    <t>XGB_P</t>
  </si>
  <si>
    <t>QDA_P</t>
  </si>
  <si>
    <t>H/V</t>
  </si>
  <si>
    <t>H</t>
  </si>
  <si>
    <t>V</t>
  </si>
  <si>
    <t>KNC_P</t>
  </si>
  <si>
    <t>SVC_Odds</t>
  </si>
  <si>
    <t>ADBC_ODDS</t>
  </si>
  <si>
    <t>RFC_ODDS</t>
  </si>
  <si>
    <t>GBC_ODDS</t>
  </si>
  <si>
    <t>HGBC_ODDS</t>
  </si>
  <si>
    <t>XGB_ODDS</t>
  </si>
  <si>
    <t>QDA_ODDS</t>
  </si>
  <si>
    <t>KNC_ODDS</t>
  </si>
  <si>
    <t>V Odds &lt;</t>
  </si>
  <si>
    <t>H Odds &lt;</t>
  </si>
  <si>
    <t>min</t>
  </si>
  <si>
    <t>max</t>
  </si>
  <si>
    <t>All_Odds</t>
  </si>
  <si>
    <t>Var</t>
  </si>
  <si>
    <t>STD</t>
  </si>
  <si>
    <t>Wins Correct</t>
  </si>
  <si>
    <t>Losses Correct</t>
  </si>
  <si>
    <t>Total Correct</t>
  </si>
  <si>
    <t>ROI</t>
  </si>
  <si>
    <t>Bankroll Change</t>
  </si>
  <si>
    <t>SVC_HOME</t>
  </si>
  <si>
    <t>ADBC_HOME</t>
  </si>
  <si>
    <t>RFC_HOME</t>
  </si>
  <si>
    <t>GBC_HOME</t>
  </si>
  <si>
    <t>HGBC_HOME</t>
  </si>
  <si>
    <t>XGB_HOME</t>
  </si>
  <si>
    <t>QDA_HOME</t>
  </si>
  <si>
    <t>KNC_HOME</t>
  </si>
  <si>
    <t>ALL_HOME</t>
  </si>
  <si>
    <t>Betfair</t>
  </si>
  <si>
    <t>BF V Odds</t>
  </si>
  <si>
    <t>BF H Odds</t>
  </si>
  <si>
    <t>BF Odds</t>
  </si>
  <si>
    <t>BF Stake</t>
  </si>
  <si>
    <t>Comms</t>
  </si>
  <si>
    <t>OCT - APR</t>
  </si>
  <si>
    <t xml:space="preserve">MLB </t>
  </si>
  <si>
    <t>NBA</t>
  </si>
  <si>
    <t>FEB - OCT</t>
  </si>
  <si>
    <t>Row Labels</t>
  </si>
  <si>
    <t>Feb</t>
  </si>
  <si>
    <t>Mar</t>
  </si>
  <si>
    <t>Apr</t>
  </si>
  <si>
    <t>Column Labels</t>
  </si>
  <si>
    <t>Average of Bankroll</t>
  </si>
  <si>
    <t>All Comms</t>
  </si>
  <si>
    <t>Wins</t>
  </si>
  <si>
    <t>UD Wins</t>
  </si>
  <si>
    <t>Vis</t>
  </si>
  <si>
    <t>No AI</t>
  </si>
  <si>
    <t>No AI2</t>
  </si>
  <si>
    <t>5+ Models</t>
  </si>
  <si>
    <t>7+ Models</t>
  </si>
  <si>
    <t>6+ Models</t>
  </si>
  <si>
    <t>Total P</t>
  </si>
  <si>
    <t>Income</t>
  </si>
  <si>
    <t>Expenses</t>
  </si>
  <si>
    <t>Savings</t>
  </si>
  <si>
    <t>MJ Bale</t>
  </si>
  <si>
    <t>Snap</t>
  </si>
  <si>
    <t>Rent</t>
  </si>
  <si>
    <t>Bills</t>
  </si>
  <si>
    <t>Crown</t>
  </si>
  <si>
    <t>Afterpay</t>
  </si>
  <si>
    <t xml:space="preserve">Total </t>
  </si>
  <si>
    <t>Avail</t>
  </si>
  <si>
    <t>Business</t>
  </si>
  <si>
    <t>Target</t>
  </si>
  <si>
    <t>Tax</t>
  </si>
  <si>
    <t>Mj Bale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</si>
</sst>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_-&quot;$&quot;* #,##0_-;\-&quot;$&quot;* #,##0_-;_-&quot;$&quot;* &quot;-&quot;??_-;_-@_-"/>
    <numFmt numFmtId="165" formatCode="_-* #,##0_-;\-* #,##0_-;_-* &quot;-&quot;??_-;_-@_-"/>
    <numFmt numFmtId="166" formatCode="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1"/>
      <color theme="0"/>
      <name val="Calibri"/>
      <family val="2"/>
    </font>
    <font>
      <b/>
      <sz val="11"/>
      <color theme="0"/>
      <name val="Calibri"/>
      <family val="2"/>
      <scheme val="minor"/>
    </font>
    <font>
      <sz val="11"/>
      <name val="Calibri"/>
      <family val="2"/>
    </font>
    <font>
      <b/>
      <u/>
      <sz val="11"/>
      <color theme="0"/>
      <name val="Calibri"/>
      <family val="2"/>
      <scheme val="minor"/>
    </font>
    <font>
      <b/>
      <u/>
      <sz val="11"/>
      <color theme="1"/>
      <name val="Calibri"/>
      <family val="2"/>
      <scheme val="minor"/>
    </font>
  </fonts>
  <fills count="13">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FF5050"/>
        <bgColor indexed="64"/>
      </patternFill>
    </fill>
    <fill>
      <patternFill patternType="solid">
        <fgColor theme="1"/>
        <bgColor theme="1"/>
      </patternFill>
    </fill>
    <fill>
      <patternFill patternType="solid">
        <fgColor rgb="FFFF00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1"/>
        <bgColor indexed="64"/>
      </patternFill>
    </fill>
    <fill>
      <patternFill patternType="solid">
        <fgColor rgb="FFFFC000"/>
        <bgColor indexed="64"/>
      </patternFill>
    </fill>
    <fill>
      <patternFill patternType="solid">
        <fgColor rgb="FF00B0F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medium">
        <color theme="0"/>
      </bottom>
      <diagonal/>
    </border>
    <border>
      <left style="thin">
        <color auto="1"/>
      </left>
      <right/>
      <top style="thin">
        <color auto="1"/>
      </top>
      <bottom style="thin">
        <color auto="1"/>
      </bottom>
      <diagonal/>
    </border>
    <border>
      <left style="thin">
        <color auto="1"/>
      </left>
      <right/>
      <top style="thin">
        <color auto="1"/>
      </top>
      <bottom/>
      <diagonal/>
    </border>
  </borders>
  <cellStyleXfs count="4">
    <xf numFmtId="0" fontId="0" fillId="0" borderId="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cellStyleXfs>
  <cellXfs count="7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0" fontId="0" fillId="0" borderId="0" xfId="1" applyNumberFormat="1" applyFont="1"/>
    <xf numFmtId="0" fontId="0" fillId="0" borderId="0" xfId="0" applyFill="1" applyBorder="1"/>
    <xf numFmtId="0" fontId="1" fillId="0" borderId="0" xfId="0" applyFont="1" applyFill="1" applyBorder="1" applyAlignment="1">
      <alignment horizontal="center" vertical="top"/>
    </xf>
    <xf numFmtId="14" fontId="0" fillId="0" borderId="0" xfId="0" applyNumberFormat="1" applyFont="1" applyFill="1" applyBorder="1"/>
    <xf numFmtId="0" fontId="0" fillId="0" borderId="0" xfId="0" applyFont="1" applyFill="1" applyBorder="1"/>
    <xf numFmtId="0" fontId="0" fillId="3" borderId="0" xfId="0" applyFill="1"/>
    <xf numFmtId="44" fontId="0" fillId="0" borderId="0" xfId="2" applyFont="1"/>
    <xf numFmtId="14" fontId="0" fillId="0" borderId="0" xfId="0" applyNumberFormat="1" applyAlignment="1">
      <alignment horizontal="center"/>
    </xf>
    <xf numFmtId="0" fontId="0" fillId="0" borderId="0" xfId="0" applyFill="1"/>
    <xf numFmtId="0" fontId="1" fillId="0" borderId="0" xfId="0" applyFont="1" applyBorder="1" applyAlignment="1">
      <alignment horizontal="center" vertical="top"/>
    </xf>
    <xf numFmtId="43" fontId="0" fillId="0" borderId="0" xfId="3" applyFont="1"/>
    <xf numFmtId="0" fontId="1" fillId="0" borderId="0" xfId="0" applyFont="1" applyAlignment="1">
      <alignment horizontal="center" vertical="top"/>
    </xf>
    <xf numFmtId="0" fontId="0" fillId="4" borderId="0" xfId="0" applyFill="1"/>
    <xf numFmtId="9" fontId="0" fillId="0" borderId="0" xfId="1" applyFont="1"/>
    <xf numFmtId="0" fontId="0" fillId="5" borderId="0" xfId="0" applyFill="1"/>
    <xf numFmtId="0" fontId="0" fillId="0" borderId="0" xfId="0" applyAlignment="1">
      <alignment horizontal="left"/>
    </xf>
    <xf numFmtId="0" fontId="0" fillId="2" borderId="0" xfId="0" applyFill="1" applyAlignment="1">
      <alignment horizontal="left"/>
    </xf>
    <xf numFmtId="9" fontId="0" fillId="2" borderId="0" xfId="1" applyFont="1" applyFill="1" applyAlignment="1">
      <alignment horizontal="left"/>
    </xf>
    <xf numFmtId="0" fontId="0" fillId="2" borderId="0" xfId="0" applyFont="1" applyFill="1" applyAlignment="1">
      <alignment horizontal="left"/>
    </xf>
    <xf numFmtId="1" fontId="0" fillId="2" borderId="0" xfId="0" applyNumberFormat="1" applyFont="1" applyFill="1" applyAlignment="1">
      <alignment horizontal="left"/>
    </xf>
    <xf numFmtId="14" fontId="0" fillId="0" borderId="0" xfId="0" applyNumberFormat="1" applyFill="1" applyAlignment="1">
      <alignment horizontal="center"/>
    </xf>
    <xf numFmtId="44" fontId="4" fillId="0" borderId="0" xfId="2" applyNumberFormat="1" applyFont="1"/>
    <xf numFmtId="164" fontId="0" fillId="3" borderId="0" xfId="2" applyNumberFormat="1" applyFont="1" applyFill="1"/>
    <xf numFmtId="164" fontId="0" fillId="4" borderId="0" xfId="2" applyNumberFormat="1" applyFont="1" applyFill="1"/>
    <xf numFmtId="0" fontId="1" fillId="0" borderId="3" xfId="0" applyFont="1" applyBorder="1" applyAlignment="1">
      <alignment horizontal="center" vertical="top"/>
    </xf>
    <xf numFmtId="0" fontId="1" fillId="0" borderId="4" xfId="0" applyFont="1" applyBorder="1" applyAlignment="1">
      <alignment horizontal="center" vertical="top"/>
    </xf>
    <xf numFmtId="44" fontId="0" fillId="0" borderId="0" xfId="0" applyNumberFormat="1"/>
    <xf numFmtId="165" fontId="0" fillId="0" borderId="0" xfId="3" applyNumberFormat="1" applyFont="1"/>
    <xf numFmtId="43" fontId="0" fillId="0" borderId="0" xfId="3" applyFont="1" applyFill="1"/>
    <xf numFmtId="0" fontId="5" fillId="6" borderId="5" xfId="0" applyFont="1" applyFill="1" applyBorder="1" applyAlignment="1">
      <alignment horizontal="center" vertical="top"/>
    </xf>
    <xf numFmtId="0" fontId="0" fillId="7" borderId="0" xfId="0" applyFill="1"/>
    <xf numFmtId="0" fontId="1" fillId="0" borderId="6" xfId="0" applyFont="1" applyBorder="1" applyAlignment="1">
      <alignment horizontal="center" vertical="top"/>
    </xf>
    <xf numFmtId="44" fontId="0" fillId="0" borderId="0" xfId="2" applyNumberFormat="1" applyFont="1"/>
    <xf numFmtId="0" fontId="0" fillId="0" borderId="0" xfId="2" applyNumberFormat="1" applyFont="1"/>
    <xf numFmtId="44" fontId="6" fillId="2" borderId="0" xfId="2" applyNumberFormat="1" applyFont="1" applyFill="1"/>
    <xf numFmtId="44" fontId="6" fillId="8" borderId="0" xfId="2" applyNumberFormat="1" applyFont="1" applyFill="1"/>
    <xf numFmtId="0" fontId="1" fillId="0" borderId="7" xfId="0" applyFont="1" applyBorder="1" applyAlignment="1">
      <alignment horizontal="center" vertical="top"/>
    </xf>
    <xf numFmtId="0" fontId="0" fillId="4" borderId="0" xfId="0" applyFill="1" applyBorder="1"/>
    <xf numFmtId="0" fontId="0" fillId="0" borderId="0" xfId="0" applyBorder="1"/>
    <xf numFmtId="165" fontId="0" fillId="0" borderId="0" xfId="3" applyNumberFormat="1" applyFont="1" applyBorder="1"/>
    <xf numFmtId="0" fontId="0" fillId="0" borderId="0" xfId="2" applyNumberFormat="1" applyFont="1" applyBorder="1"/>
    <xf numFmtId="0" fontId="0" fillId="5" borderId="0" xfId="0" applyFill="1" applyBorder="1"/>
    <xf numFmtId="0" fontId="0" fillId="0" borderId="0" xfId="0" pivotButton="1"/>
    <xf numFmtId="10" fontId="0" fillId="0" borderId="0" xfId="0" applyNumberFormat="1"/>
    <xf numFmtId="0" fontId="0" fillId="9" borderId="0" xfId="0" applyFill="1"/>
    <xf numFmtId="9" fontId="0" fillId="9" borderId="0" xfId="1" applyFont="1" applyFill="1"/>
    <xf numFmtId="9" fontId="0" fillId="9" borderId="0" xfId="1" applyNumberFormat="1" applyFont="1" applyFill="1"/>
    <xf numFmtId="44" fontId="0" fillId="9" borderId="0" xfId="0" applyNumberFormat="1" applyFill="1"/>
    <xf numFmtId="2" fontId="0" fillId="9" borderId="0" xfId="0" applyNumberFormat="1" applyFill="1"/>
    <xf numFmtId="166" fontId="0" fillId="9" borderId="0" xfId="1" applyNumberFormat="1" applyFont="1" applyFill="1"/>
    <xf numFmtId="44" fontId="0" fillId="0" borderId="0" xfId="2" applyNumberFormat="1" applyFont="1" applyBorder="1"/>
    <xf numFmtId="44" fontId="4" fillId="0" borderId="0" xfId="2" applyNumberFormat="1" applyFont="1" applyBorder="1"/>
    <xf numFmtId="44" fontId="6" fillId="2" borderId="0" xfId="2" applyNumberFormat="1" applyFont="1" applyFill="1" applyBorder="1"/>
    <xf numFmtId="0" fontId="5" fillId="10" borderId="0" xfId="0" applyFont="1" applyFill="1"/>
    <xf numFmtId="44" fontId="6" fillId="8" borderId="0" xfId="2" applyNumberFormat="1" applyFont="1" applyFill="1" applyBorder="1"/>
    <xf numFmtId="44" fontId="6" fillId="11" borderId="0" xfId="2" applyNumberFormat="1" applyFont="1" applyFill="1"/>
    <xf numFmtId="0" fontId="7" fillId="4" borderId="0" xfId="0" applyFont="1" applyFill="1"/>
    <xf numFmtId="0" fontId="8" fillId="0" borderId="0" xfId="0" applyFont="1"/>
    <xf numFmtId="0" fontId="7" fillId="7" borderId="0" xfId="0" applyFont="1" applyFill="1"/>
    <xf numFmtId="0" fontId="7" fillId="12" borderId="0" xfId="0" applyFont="1" applyFill="1"/>
    <xf numFmtId="0" fontId="8" fillId="3" borderId="0" xfId="0" applyFont="1" applyFill="1"/>
    <xf numFmtId="164" fontId="7" fillId="7" borderId="0" xfId="2" applyNumberFormat="1" applyFont="1" applyFill="1"/>
    <xf numFmtId="164" fontId="8" fillId="3" borderId="0" xfId="2" applyNumberFormat="1" applyFont="1" applyFill="1"/>
    <xf numFmtId="164" fontId="7" fillId="12" borderId="0" xfId="2" applyNumberFormat="1" applyFont="1" applyFill="1"/>
    <xf numFmtId="164" fontId="7" fillId="4" borderId="0" xfId="2" applyNumberFormat="1" applyFont="1" applyFill="1"/>
    <xf numFmtId="16" fontId="8" fillId="0" borderId="0" xfId="0" applyNumberFormat="1" applyFont="1"/>
    <xf numFmtId="44" fontId="6" fillId="11" borderId="0" xfId="2" applyNumberFormat="1" applyFont="1" applyFill="1" applyBorder="1"/>
    <xf numFmtId="43" fontId="0" fillId="0" borderId="0" xfId="3" applyFont="1" applyBorder="1"/>
  </cellXfs>
  <cellStyles count="4">
    <cellStyle name="Comma" xfId="3" builtinId="3"/>
    <cellStyle name="Currency" xfId="2" builtinId="4"/>
    <cellStyle name="Normal" xfId="0" builtinId="0"/>
    <cellStyle name="Percent" xfId="1" builtinId="5"/>
  </cellStyles>
  <dxfs count="109">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patternType="solid">
          <fgColor indexed="64"/>
          <bgColor theme="3" tint="0.5999938962981048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rgb="FFFFC000"/>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rgb="FFFFC000"/>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rgb="FFFFC000"/>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8" tint="0.39997558519241921"/>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8" tint="0.39997558519241921"/>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8" tint="0.39997558519241921"/>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8" tint="0.39997558519241921"/>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8" tint="0.39997558519241921"/>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8" tint="0.39997558519241921"/>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8" tint="0.39997558519241921"/>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8" tint="0.39997558519241921"/>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8" tint="0.39997558519241921"/>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8" tint="0.39997558519241921"/>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3" tint="0.59999389629810485"/>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3" tint="0.59999389629810485"/>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3" tint="0.59999389629810485"/>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3" tint="0.59999389629810485"/>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3" tint="0.59999389629810485"/>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3" tint="0.59999389629810485"/>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3" tint="0.59999389629810485"/>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3" tint="0.59999389629810485"/>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3" tint="0.59999389629810485"/>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3" tint="0.59999389629810485"/>
        </patternFill>
      </fill>
    </dxf>
    <dxf>
      <font>
        <b val="0"/>
        <i val="0"/>
        <strike val="0"/>
        <condense val="0"/>
        <extend val="0"/>
        <outline val="0"/>
        <shadow val="0"/>
        <u val="none"/>
        <vertAlign val="baseline"/>
        <sz val="11"/>
        <color auto="1"/>
        <name val="Calibri"/>
        <family val="2"/>
        <scheme val="none"/>
      </font>
      <numFmt numFmtId="34" formatCode="_-&quot;$&quot;* #,##0.00_-;\-&quot;$&quot;* #,##0.00_-;_-&quot;$&quot;* &quot;-&quot;??_-;_-@_-"/>
      <fill>
        <patternFill patternType="solid">
          <fgColor indexed="64"/>
          <bgColor theme="3" tint="0.59999389629810485"/>
        </pattern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0"/>
        <name val="Calibri"/>
        <family val="2"/>
        <scheme val="none"/>
      </font>
      <numFmt numFmtId="34" formatCode="_-&quot;$&quot;* #,##0.00_-;\-&quot;$&quot;* #,##0.00_-;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quot;$&quot;* #,##0.00_-;_-&quot;$&quot;* &quot;-&quot;??_-;_-@_-"/>
    </dxf>
    <dxf>
      <numFmt numFmtId="34" formatCode="_-&quot;$&quot;* #,##0.00_-;\-&quot;$&quot;* #,##0.00_-;_-&quot;$&quot;* &quot;-&quot;??_-;_-@_-"/>
    </dxf>
    <dxf>
      <fill>
        <patternFill>
          <fgColor indexed="64"/>
          <bgColor rgb="FF92D050"/>
        </patternFill>
      </fill>
    </dxf>
    <dxf>
      <fill>
        <patternFill>
          <fgColor indexed="64"/>
          <bgColor rgb="FFFF5050"/>
        </patternFill>
      </fill>
    </dxf>
    <dxf>
      <numFmt numFmtId="19" formatCode="d/mm/yyyy"/>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rgb="FF92D050"/>
        </patternFill>
      </fill>
    </dxf>
    <dxf>
      <fill>
        <patternFill>
          <bgColor rgb="FFFF0000"/>
        </patternFill>
      </fill>
    </dxf>
    <dxf>
      <font>
        <color rgb="FF9C5700"/>
      </font>
      <fill>
        <patternFill>
          <bgColor rgb="FFFFEB9C"/>
        </patternFill>
      </fill>
    </dxf>
    <dxf>
      <font>
        <color rgb="FF006100"/>
      </font>
      <fill>
        <patternFill>
          <bgColor rgb="FFC6EFCE"/>
        </patternFill>
      </fill>
    </dxf>
    <dxf>
      <fill>
        <patternFill>
          <bgColor rgb="FF92D050"/>
        </patternFill>
      </fill>
    </dxf>
    <dxf>
      <fill>
        <patternFill>
          <bgColor rgb="FFFF0000"/>
        </patternFill>
      </fill>
    </dxf>
    <dxf>
      <font>
        <color rgb="FF9C5700"/>
      </font>
      <fill>
        <patternFill>
          <bgColor rgb="FFFFEB9C"/>
        </patternFill>
      </fill>
    </dxf>
    <dxf>
      <font>
        <color rgb="FF006100"/>
      </font>
      <fill>
        <patternFill>
          <bgColor rgb="FFC6EFCE"/>
        </patternFill>
      </fill>
    </dxf>
    <dxf>
      <fill>
        <patternFill>
          <bgColor rgb="FF92D050"/>
        </patternFill>
      </fill>
    </dxf>
    <dxf>
      <fill>
        <patternFill>
          <bgColor rgb="FFFF0000"/>
        </patternFill>
      </fill>
    </dxf>
    <dxf>
      <font>
        <color rgb="FF9C5700"/>
      </font>
      <fill>
        <patternFill>
          <bgColor rgb="FFFFEB9C"/>
        </patternFill>
      </fill>
    </dxf>
    <dxf>
      <font>
        <color rgb="FF006100"/>
      </font>
      <fill>
        <patternFill>
          <bgColor rgb="FFC6EFCE"/>
        </patternFill>
      </fill>
    </dxf>
    <dxf>
      <fill>
        <patternFill>
          <bgColor rgb="FF92D050"/>
        </patternFill>
      </fill>
    </dxf>
    <dxf>
      <fill>
        <patternFill>
          <bgColor rgb="FFFF0000"/>
        </pattern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ill>
        <patternFill>
          <bgColor rgb="FF92D050"/>
        </patternFill>
      </fill>
    </dxf>
    <dxf>
      <fill>
        <patternFill>
          <bgColor rgb="FFFF0000"/>
        </patternFill>
      </fill>
    </dxf>
    <dxf>
      <font>
        <color rgb="FF9C5700"/>
      </font>
      <fill>
        <patternFill>
          <bgColor rgb="FFFFEB9C"/>
        </patternFill>
      </fill>
    </dxf>
    <dxf>
      <font>
        <color rgb="FF006100"/>
      </font>
      <fill>
        <patternFill>
          <bgColor rgb="FFC6EFCE"/>
        </patternFill>
      </fill>
    </dxf>
    <dxf>
      <fill>
        <patternFill>
          <bgColor rgb="FF92D050"/>
        </patternFill>
      </fill>
    </dxf>
    <dxf>
      <fill>
        <patternFill>
          <bgColor rgb="FFFF0000"/>
        </patternFill>
      </fill>
    </dxf>
    <dxf>
      <font>
        <color theme="1"/>
      </font>
      <fill>
        <gradientFill degree="180">
          <stop position="0">
            <color theme="0"/>
          </stop>
          <stop position="1">
            <color rgb="FF92D050"/>
          </stop>
        </gradientFill>
      </fill>
    </dxf>
    <dxf>
      <font>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ont>
        <b val="0"/>
        <i val="0"/>
        <color theme="1"/>
      </font>
      <fill>
        <gradientFill degree="180">
          <stop position="0">
            <color theme="0"/>
          </stop>
          <stop position="1">
            <color rgb="FF92D050"/>
          </stop>
        </gradientFill>
      </fill>
    </dxf>
    <dxf>
      <fill>
        <patternFill>
          <bgColor rgb="FF92D050"/>
        </patternFill>
      </fill>
    </dxf>
    <dxf>
      <fill>
        <patternFill>
          <bgColor rgb="FFFF0000"/>
        </patternFill>
      </fill>
    </dxf>
    <dxf>
      <font>
        <color rgb="FF9C5700"/>
      </font>
      <fill>
        <patternFill>
          <bgColor rgb="FFFFEB9C"/>
        </patternFill>
      </fill>
    </dxf>
    <dxf>
      <font>
        <color rgb="FF006100"/>
      </font>
      <fill>
        <patternFill>
          <bgColor rgb="FFC6EFCE"/>
        </patternFill>
      </fill>
    </dxf>
    <dxf>
      <fill>
        <patternFill>
          <bgColor rgb="FF92D050"/>
        </patternFill>
      </fill>
    </dxf>
    <dxf>
      <fill>
        <patternFill>
          <bgColor rgb="FFFF0000"/>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19049</xdr:colOff>
      <xdr:row>8</xdr:row>
      <xdr:rowOff>38100</xdr:rowOff>
    </xdr:from>
    <xdr:to>
      <xdr:col>12</xdr:col>
      <xdr:colOff>219075</xdr:colOff>
      <xdr:row>18</xdr:row>
      <xdr:rowOff>180975</xdr:rowOff>
    </xdr:to>
    <mc:AlternateContent xmlns:mc="http://schemas.openxmlformats.org/markup-compatibility/2006" xmlns:a14="http://schemas.microsoft.com/office/drawing/2010/main">
      <mc:Choice Requires="a14">
        <xdr:graphicFrame macro="">
          <xdr:nvGraphicFramePr>
            <xdr:cNvPr id="2" name="Model">
              <a:extLst>
                <a:ext uri="{FF2B5EF4-FFF2-40B4-BE49-F238E27FC236}">
                  <a16:creationId xmlns:a16="http://schemas.microsoft.com/office/drawing/2014/main" id="{D70B3A1B-8BB6-4CEF-9851-DE2B2BD3A967}"/>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2343149" y="1562100"/>
              <a:ext cx="6829426" cy="20478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on Nathan" refreshedDate="44302.53203923611" backgroundQuery="1" createdVersion="7" refreshedVersion="7" minRefreshableVersion="3" recordCount="15580" xr:uid="{2C0132E4-04BC-4086-A0EE-D9190883F14F}">
  <cacheSource type="external" connectionId="1"/>
  <cacheFields count="4">
    <cacheField name="Date" numFmtId="0">
      <sharedItems containsSemiMixedTypes="0" containsNonDate="0" containsDate="1" containsString="0" minDate="2021-02-09T00:00:00" maxDate="2021-04-17T00:00:00" count="62">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sharedItems>
      <fieldGroup par="3" base="0">
        <rangePr groupBy="days" startDate="2021-02-09T00:00:00" endDate="2021-04-17T00:00:00"/>
        <groupItems count="368">
          <s v="&lt;9/0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7/04/2021"/>
        </groupItems>
      </fieldGroup>
    </cacheField>
    <cacheField name="Model" numFmtId="0">
      <sharedItems count="34">
        <s v="SVC"/>
        <s v="F_SVC"/>
        <s v="ADBC"/>
        <s v="F_ADBC"/>
        <s v="RFC"/>
        <s v="F_RFC"/>
        <s v="GBC"/>
        <s v="F_GBC"/>
        <s v="HGBC"/>
        <s v="F_HGBC"/>
        <s v="XGB"/>
        <s v="F_XGB"/>
        <s v="QDA"/>
        <s v="F_QDA"/>
        <s v="SVC_Odds"/>
        <s v="ADBC_ODDS"/>
        <s v="RFC_ODDS"/>
        <s v="GBC_ODDS"/>
        <s v="HGBC_ODDS"/>
        <s v="XGB_ODDS"/>
        <s v="QDA_ODDS"/>
        <s v="All_Odds"/>
        <s v="SVC_HOME"/>
        <s v="ADBC_HOME"/>
        <s v="RFC_HOME"/>
        <s v="GBC_HOME"/>
        <s v="HGBC_HOME"/>
        <s v="XGB_HOME"/>
        <s v="QDA_HOME"/>
        <s v="KNC_HOME"/>
        <s v="ALL_HOME"/>
        <s v="KNC"/>
        <s v="F_KNC"/>
        <s v="KNC_ODDS"/>
      </sharedItems>
    </cacheField>
    <cacheField name="Bankroll" numFmtId="0">
      <sharedItems containsSemiMixedTypes="0" containsString="0" containsNumber="1" minValue="-399.03" maxValue="95.1" count="4616">
        <n v="40"/>
        <n v="40.42"/>
        <n v="39"/>
        <n v="40.81"/>
        <n v="38"/>
        <n v="39.42"/>
        <n v="39.39"/>
        <n v="39.81"/>
        <n v="37"/>
        <n v="38.83"/>
        <n v="38.42"/>
        <n v="40.22"/>
        <n v="40.21"/>
        <n v="36"/>
        <n v="37.83"/>
        <n v="38.82"/>
        <n v="39.22"/>
        <n v="39.21"/>
        <n v="35"/>
        <n v="38.35"/>
        <n v="39.340000000000003"/>
        <n v="38.22"/>
        <n v="37.82"/>
        <n v="39.74"/>
        <n v="39.67"/>
        <n v="34"/>
        <n v="37.35"/>
        <n v="38.340000000000003"/>
        <n v="38.68"/>
        <n v="36.82"/>
        <n v="40.200000000000003"/>
        <n v="39.799999999999997"/>
        <n v="37.22"/>
        <n v="38.67"/>
        <n v="33"/>
        <n v="40.14"/>
        <n v="36.35"/>
        <n v="38.81"/>
        <n v="37.68"/>
        <n v="37.29"/>
        <n v="39.200000000000003"/>
        <n v="40.270000000000003"/>
        <n v="36.22"/>
        <n v="39.28"/>
        <n v="32"/>
        <n v="40.75"/>
        <n v="35.35"/>
        <n v="36.68"/>
        <n v="37.9"/>
        <n v="38.200000000000003"/>
        <n v="40.880000000000003"/>
        <n v="35.22"/>
        <n v="40.29"/>
        <n v="31"/>
        <n v="39.75"/>
        <n v="36.36"/>
        <n v="37.69"/>
        <n v="36.9"/>
        <n v="39.880000000000003"/>
        <n v="36.229999999999997"/>
        <n v="40.99"/>
        <n v="30"/>
        <n v="40.450000000000003"/>
        <n v="35.36"/>
        <n v="39.119999999999997"/>
        <n v="36.69"/>
        <n v="37.6"/>
        <n v="38.21"/>
        <n v="40.58"/>
        <n v="35.229999999999997"/>
        <n v="37.42"/>
        <n v="38.39"/>
        <n v="39.99"/>
        <n v="29"/>
        <n v="40.700000000000003"/>
        <n v="34.36"/>
        <n v="38.119999999999997"/>
        <n v="36.94"/>
        <n v="37.85"/>
        <n v="37.21"/>
        <n v="36.6"/>
        <n v="38.46"/>
        <n v="40.83"/>
        <n v="34.229999999999997"/>
        <n v="37.67"/>
        <n v="37.39"/>
        <n v="38.99"/>
        <n v="30.2"/>
        <n v="39.700000000000003"/>
        <n v="35.56"/>
        <n v="37.119999999999997"/>
        <n v="38.14"/>
        <n v="36.85"/>
        <n v="38.409999999999997"/>
        <n v="35.6"/>
        <n v="39.659999999999997"/>
        <n v="39.83"/>
        <n v="35.43"/>
        <n v="36.67"/>
        <n v="38.590000000000003"/>
        <n v="37.99"/>
        <n v="30.41"/>
        <n v="39.909999999999997"/>
        <n v="34.56"/>
        <n v="37.33"/>
        <n v="37.14"/>
        <n v="35.85"/>
        <n v="38.619999999999997"/>
        <n v="35.81"/>
        <n v="38.659999999999997"/>
        <n v="40.04"/>
        <n v="34.43"/>
        <n v="36.880000000000003"/>
        <n v="37.590000000000003"/>
        <n v="38.11"/>
        <n v="29.41"/>
        <n v="40.03"/>
        <n v="33.56"/>
        <n v="37.450000000000003"/>
        <n v="36.14"/>
        <n v="35.97"/>
        <n v="37.619999999999997"/>
        <n v="35.93"/>
        <n v="37.659999999999997"/>
        <n v="40.159999999999997"/>
        <n v="33.43"/>
        <n v="35.880000000000003"/>
        <n v="37.71"/>
        <n v="39.56"/>
        <n v="28.41"/>
        <n v="39.03"/>
        <n v="35.01"/>
        <n v="38.9"/>
        <n v="35.14"/>
        <n v="36.619999999999997"/>
        <n v="37.380000000000003"/>
        <n v="36.659999999999997"/>
        <n v="41.61"/>
        <n v="32.43"/>
        <n v="34.880000000000003"/>
        <n v="39.159999999999997"/>
        <n v="27.41"/>
        <n v="38.03"/>
        <n v="35.74"/>
        <n v="35.869999999999997"/>
        <n v="38.15"/>
        <n v="35.619999999999997"/>
        <n v="36.380000000000003"/>
        <n v="42.34"/>
        <n v="31.43"/>
        <n v="33.880000000000003"/>
        <n v="39.89"/>
        <n v="39.29"/>
        <n v="26.41"/>
        <n v="37.03"/>
        <n v="36.520000000000003"/>
        <n v="36.65"/>
        <n v="38.93"/>
        <n v="34.619999999999997"/>
        <n v="37.159999999999997"/>
        <n v="36.39"/>
        <n v="43.12"/>
        <n v="30.43"/>
        <n v="32.880000000000003"/>
        <n v="40.67"/>
        <n v="38.29"/>
        <n v="25.41"/>
        <n v="35.520000000000003"/>
        <n v="35.9"/>
        <n v="37.24"/>
        <n v="39.520000000000003"/>
        <n v="33.619999999999997"/>
        <n v="37.75"/>
        <n v="35.39"/>
        <n v="42.12"/>
        <n v="31.02"/>
        <n v="33.47"/>
        <n v="38.53"/>
        <n v="24.41"/>
        <n v="37.86"/>
        <n v="34.520000000000003"/>
        <n v="36.24"/>
        <n v="39.76"/>
        <n v="32.619999999999997"/>
        <n v="34.39"/>
        <n v="42.36"/>
        <n v="30.02"/>
        <n v="33.71"/>
        <n v="40.46"/>
        <n v="23.41"/>
        <n v="39.79"/>
        <n v="33.520000000000003"/>
        <n v="38.07"/>
        <n v="35.24"/>
        <n v="38.76"/>
        <n v="34.549999999999997"/>
        <n v="39.92"/>
        <n v="33.39"/>
        <n v="44.29"/>
        <n v="29.02"/>
        <n v="35.64"/>
        <n v="42.95"/>
        <n v="22.41"/>
        <n v="38.79"/>
        <n v="36.01"/>
        <n v="37.07"/>
        <n v="37.729999999999997"/>
        <n v="37.76"/>
        <n v="37.04"/>
        <n v="38.92"/>
        <n v="43.29"/>
        <n v="31.51"/>
        <n v="34.64"/>
        <n v="40.49"/>
        <n v="38.49"/>
        <n v="43.66"/>
        <n v="21.41"/>
        <n v="39.5"/>
        <n v="36.07"/>
        <n v="38.44"/>
        <n v="36.76"/>
        <n v="37.92"/>
        <n v="36.590000000000003"/>
        <n v="42.29"/>
        <n v="32.22"/>
        <n v="42.66"/>
        <n v="20.41"/>
        <n v="38.5"/>
        <n v="35.07"/>
        <n v="39.07"/>
        <n v="35.76"/>
        <n v="38.380000000000003"/>
        <n v="36.92"/>
        <n v="41.29"/>
        <n v="32.85"/>
        <n v="34.35"/>
        <n v="41.66"/>
        <n v="19.41"/>
        <n v="34.07"/>
        <n v="40.24"/>
        <n v="34.76"/>
        <n v="39.549999999999997"/>
        <n v="38.090000000000003"/>
        <n v="34.020000000000003"/>
        <n v="42.35"/>
        <n v="18.41"/>
        <n v="35.33"/>
        <n v="39.24"/>
        <n v="35.450000000000003"/>
        <n v="38.549999999999997"/>
        <n v="38.78"/>
        <n v="40.98"/>
        <n v="33.020000000000003"/>
        <n v="39.479999999999997"/>
        <n v="41.35"/>
        <n v="17.41"/>
        <n v="34.33"/>
        <n v="35.08"/>
        <n v="38.24"/>
        <n v="35.770000000000003"/>
        <n v="37.549999999999997"/>
        <n v="39.1"/>
        <n v="34.22"/>
        <n v="41.3"/>
        <n v="32.020000000000003"/>
        <n v="34.840000000000003"/>
        <n v="38.479999999999997"/>
        <n v="39.49"/>
        <n v="37.49"/>
        <n v="41.47"/>
        <n v="16.41"/>
        <n v="39.11"/>
        <n v="33.33"/>
        <n v="35.200000000000003"/>
        <n v="35.89"/>
        <n v="36.549999999999997"/>
        <n v="33.22"/>
        <n v="41.42"/>
        <n v="34.96"/>
        <n v="37.479999999999997"/>
        <n v="42.21"/>
        <n v="15.41"/>
        <n v="39.85"/>
        <n v="32.33"/>
        <n v="35.94"/>
        <n v="36.630000000000003"/>
        <n v="35.549999999999997"/>
        <n v="39.96"/>
        <n v="42.16"/>
        <n v="33.96"/>
        <n v="42.48"/>
        <n v="14.41"/>
        <n v="40.119999999999997"/>
        <n v="31.33"/>
        <n v="36.21"/>
        <n v="40.229999999999997"/>
        <n v="31.22"/>
        <n v="42.43"/>
        <n v="43.07"/>
        <n v="13.41"/>
        <n v="40.71"/>
        <n v="30.33"/>
        <n v="36.799999999999997"/>
        <n v="34.24"/>
        <n v="33.549999999999997"/>
        <n v="40.82"/>
        <n v="30.22"/>
        <n v="43.02"/>
        <n v="28.02"/>
        <n v="34.82"/>
        <n v="45.27"/>
        <n v="12.41"/>
        <n v="39.71"/>
        <n v="32.53"/>
        <n v="33.24"/>
        <n v="36.49"/>
        <n v="35.75"/>
        <n v="39.82"/>
        <n v="32.42"/>
        <n v="42.02"/>
        <n v="33.82"/>
        <n v="41.69"/>
        <n v="39.69"/>
        <n v="46.13"/>
        <n v="11.41"/>
        <n v="38.71"/>
        <n v="39.86"/>
        <n v="32.24"/>
        <n v="35.49"/>
        <n v="36.61"/>
        <n v="33.28"/>
        <n v="42.88"/>
        <n v="29.22"/>
        <n v="32.82"/>
        <n v="45.13"/>
        <n v="10.41"/>
        <n v="32.39"/>
        <n v="31.24"/>
        <n v="36.33"/>
        <n v="35.61"/>
        <n v="32.28"/>
        <n v="43.72"/>
        <n v="28.22"/>
        <n v="33.659999999999997"/>
        <n v="38.28"/>
        <n v="46.05"/>
        <n v="9.41"/>
        <n v="33.31"/>
        <n v="32.159999999999997"/>
        <n v="37.25"/>
        <n v="34.61"/>
        <n v="31.28"/>
        <n v="44.64"/>
        <n v="27.22"/>
        <n v="32.659999999999997"/>
        <n v="45.05"/>
        <n v="8.41"/>
        <n v="39.19"/>
        <n v="32.31"/>
        <n v="38.700000000000003"/>
        <n v="32.799999999999997"/>
        <n v="36.25"/>
        <n v="35.25"/>
        <n v="39.58"/>
        <n v="31.92"/>
        <n v="43.64"/>
        <n v="27.86"/>
        <n v="31.66"/>
        <n v="39.840000000000003"/>
        <n v="45.4"/>
        <n v="7.41"/>
        <n v="39.54"/>
        <n v="31.31"/>
        <n v="39.049999999999997"/>
        <n v="31.8"/>
        <n v="34.25"/>
        <n v="39.93"/>
        <n v="30.92"/>
        <n v="43.99"/>
        <n v="26.86"/>
        <n v="32.01"/>
        <n v="38.840000000000003"/>
        <n v="47.78"/>
        <n v="6.41"/>
        <n v="38.54"/>
        <n v="33.69"/>
        <n v="38.049999999999997"/>
        <n v="34.18"/>
        <n v="33.299999999999997"/>
        <n v="42.99"/>
        <n v="29.24"/>
        <n v="31.01"/>
        <n v="41.22"/>
        <n v="44.07"/>
        <n v="42.07"/>
        <n v="40.380000000000003"/>
        <n v="46.78"/>
        <n v="5.41"/>
        <n v="37.54"/>
        <n v="36.479999999999997"/>
        <n v="37.049999999999997"/>
        <n v="36.97"/>
        <n v="34.6"/>
        <n v="37.93"/>
        <n v="36.090000000000003"/>
        <n v="41.99"/>
        <n v="32.03"/>
        <n v="30.01"/>
        <n v="44.01"/>
        <n v="45.78"/>
        <n v="4.41"/>
        <n v="36.54"/>
        <n v="37.64"/>
        <n v="35.19"/>
        <n v="38.520000000000003"/>
        <n v="35.090000000000003"/>
        <n v="29.01"/>
        <n v="44.6"/>
        <n v="44.78"/>
        <n v="6.24"/>
        <n v="38.369999999999997"/>
        <n v="36.64"/>
        <n v="37.799999999999997"/>
        <n v="34.19"/>
        <n v="40.25"/>
        <n v="37.520000000000003"/>
        <n v="34.450000000000003"/>
        <n v="28.01"/>
        <n v="46.43"/>
        <n v="50.51"/>
        <n v="5.24"/>
        <n v="37.369999999999997"/>
        <n v="41.8"/>
        <n v="43.53"/>
        <n v="33.19"/>
        <n v="45.98"/>
        <n v="42.65"/>
        <n v="40.18"/>
        <n v="27.01"/>
        <n v="52.16"/>
        <n v="49.8"/>
        <n v="47.8"/>
        <n v="46.11"/>
        <n v="49.51"/>
        <n v="4.24"/>
        <n v="36.369999999999997"/>
        <n v="43.67"/>
        <n v="32.19"/>
        <n v="47.85"/>
        <n v="44.52"/>
        <n v="42.05"/>
        <n v="28.88"/>
        <n v="51.16"/>
        <n v="49.65"/>
        <n v="3.24"/>
        <n v="36.51"/>
        <n v="42.67"/>
        <n v="34.78"/>
        <n v="44.4"/>
        <n v="46.85"/>
        <n v="35.659999999999997"/>
        <n v="43.52"/>
        <n v="38.130000000000003"/>
        <n v="41.05"/>
        <n v="27.88"/>
        <n v="51.3"/>
        <n v="46.8"/>
        <n v="48.65"/>
        <n v="2.2400000000000002"/>
        <n v="35.51"/>
        <n v="43.79"/>
        <n v="33.78"/>
        <n v="45.52"/>
        <n v="47.97"/>
        <n v="34.659999999999997"/>
        <n v="37.130000000000003"/>
        <n v="42.17"/>
        <n v="26.88"/>
        <n v="52.42"/>
        <n v="49.17"/>
        <n v="1.24"/>
        <n v="36.03"/>
        <n v="42.79"/>
        <n v="34.299999999999997"/>
        <n v="31.85"/>
        <n v="46.97"/>
        <n v="35.18"/>
        <n v="37.65"/>
        <n v="41.17"/>
        <n v="27.4"/>
        <n v="51.42"/>
        <n v="48.17"/>
        <n v="0.24"/>
        <n v="35.03"/>
        <n v="43.86"/>
        <n v="45.59"/>
        <n v="30.85"/>
        <n v="48.04"/>
        <n v="44.71"/>
        <n v="42.24"/>
        <n v="26.4"/>
        <n v="52.49"/>
        <n v="49.21"/>
        <n v="-0.76"/>
        <n v="34.03"/>
        <n v="44.9"/>
        <n v="32.299999999999997"/>
        <n v="46.63"/>
        <n v="29.85"/>
        <n v="49.08"/>
        <n v="33.18"/>
        <n v="45.75"/>
        <n v="35.65"/>
        <n v="43.28"/>
        <n v="25.4"/>
        <n v="53.53"/>
        <n v="49.46"/>
        <n v="-1.76"/>
        <n v="34.28"/>
        <n v="43.9"/>
        <n v="32.549999999999997"/>
        <n v="45.63"/>
        <n v="30.1"/>
        <n v="48.08"/>
        <n v="44.75"/>
        <n v="42.28"/>
        <n v="25.65"/>
        <n v="52.53"/>
        <n v="49.66"/>
        <n v="-2.76"/>
        <n v="34.479999999999997"/>
        <n v="42.9"/>
        <n v="32.75"/>
        <n v="44.63"/>
        <n v="30.3"/>
        <n v="47.08"/>
        <n v="33.630000000000003"/>
        <n v="43.75"/>
        <n v="36.1"/>
        <n v="41.28"/>
        <n v="25.85"/>
        <n v="51.53"/>
        <n v="51.29"/>
        <n v="-3.76"/>
        <n v="36.11"/>
        <n v="41.9"/>
        <n v="34.380000000000003"/>
        <n v="43.63"/>
        <n v="31.93"/>
        <n v="46.08"/>
        <n v="35.26"/>
        <n v="42.75"/>
        <n v="40.28"/>
        <n v="27.48"/>
        <n v="50.53"/>
        <n v="52.92"/>
        <n v="-4.76"/>
        <n v="37.74"/>
        <n v="40.9"/>
        <n v="42.63"/>
        <n v="45.08"/>
        <n v="36.89"/>
        <n v="41.75"/>
        <n v="39.36"/>
        <n v="26.48"/>
        <n v="51.92"/>
        <n v="-5.76"/>
        <n v="36.74"/>
        <n v="41.98"/>
        <n v="43.71"/>
        <n v="32.56"/>
        <n v="46.16"/>
        <n v="42.83"/>
        <n v="38.36"/>
        <n v="40.36"/>
        <n v="25.48"/>
        <n v="53.24"/>
        <n v="52.71"/>
        <n v="-6.76"/>
        <n v="37.53"/>
        <n v="35.799999999999997"/>
        <n v="42.71"/>
        <n v="31.56"/>
        <n v="46.95"/>
        <n v="41.83"/>
        <n v="37.36"/>
        <n v="41.15"/>
        <n v="26.27"/>
        <n v="52.24"/>
        <n v="51.71"/>
        <n v="-7.76"/>
        <n v="36.53"/>
        <n v="34.799999999999997"/>
        <n v="44.72"/>
        <n v="30.56"/>
        <n v="48.96"/>
        <n v="35.68"/>
        <n v="43.84"/>
        <n v="43.16"/>
        <n v="28.28"/>
        <n v="51.24"/>
        <n v="39.01"/>
        <n v="48.81"/>
        <n v="50.71"/>
        <n v="-8.76"/>
        <n v="35.53"/>
        <n v="43.38"/>
        <n v="33.799999999999997"/>
        <n v="45.11"/>
        <n v="29.56"/>
        <n v="49.35"/>
        <n v="34.68"/>
        <n v="44.23"/>
        <n v="43.55"/>
        <n v="27.28"/>
        <n v="51.63"/>
        <n v="48.8"/>
        <n v="38.01"/>
        <n v="47.81"/>
        <n v="49.71"/>
        <n v="-9.76"/>
        <n v="42.38"/>
        <n v="34.270000000000003"/>
        <n v="44.11"/>
        <n v="30.03"/>
        <n v="48.35"/>
        <n v="35.15"/>
        <n v="43.23"/>
        <n v="35.83"/>
        <n v="42.55"/>
        <n v="27.75"/>
        <n v="50.63"/>
        <n v="48.71"/>
        <n v="-10.76"/>
        <n v="45.07"/>
        <n v="33.270000000000003"/>
        <n v="32.72"/>
        <n v="47.35"/>
        <n v="34.15"/>
        <n v="45.92"/>
        <n v="34.83"/>
        <n v="45.24"/>
        <n v="30.44"/>
        <n v="49.63"/>
        <n v="50.5"/>
        <n v="47.71"/>
        <n v="-11.76"/>
        <n v="32.270000000000003"/>
        <n v="49.49"/>
        <n v="31.72"/>
        <n v="50.04"/>
        <n v="33.15"/>
        <n v="48.61"/>
        <n v="33.83"/>
        <n v="47.93"/>
        <n v="33.130000000000003"/>
        <n v="48.63"/>
        <n v="43.39"/>
        <n v="53.19"/>
        <n v="49.33"/>
        <n v="-12.76"/>
        <n v="39.31"/>
        <n v="33.89"/>
        <n v="48.49"/>
        <n v="33.340000000000003"/>
        <n v="49.04"/>
        <n v="34.770000000000003"/>
        <n v="47.61"/>
        <n v="46.93"/>
        <n v="34.75"/>
        <n v="47.63"/>
        <n v="50.14"/>
        <n v="-13.76"/>
        <n v="38.31"/>
        <n v="43.88"/>
        <n v="32.89"/>
        <n v="49.3"/>
        <n v="32.340000000000003"/>
        <n v="49.85"/>
        <n v="33.770000000000003"/>
        <n v="48.42"/>
        <n v="47.74"/>
        <n v="33.75"/>
        <n v="48.44"/>
        <n v="49.14"/>
        <n v="-14.76"/>
        <n v="37.31"/>
        <n v="46.83"/>
        <n v="31.89"/>
        <n v="52.25"/>
        <n v="31.34"/>
        <n v="52.8"/>
        <n v="32.770000000000003"/>
        <n v="51.37"/>
        <n v="33.450000000000003"/>
        <n v="50.69"/>
        <n v="51.39"/>
        <n v="50.96"/>
        <n v="-15.76"/>
        <n v="39.130000000000003"/>
        <n v="45.83"/>
        <n v="51.25"/>
        <n v="33.159999999999997"/>
        <n v="51.8"/>
        <n v="34.590000000000003"/>
        <n v="50.37"/>
        <n v="35.270000000000003"/>
        <n v="49.69"/>
        <n v="34.57"/>
        <n v="50.39"/>
        <n v="52.45"/>
        <n v="-16.760000000000002"/>
        <n v="40.619999999999997"/>
        <n v="44.83"/>
        <n v="50.25"/>
        <n v="34.65"/>
        <n v="50.8"/>
        <n v="36.08"/>
        <n v="49.37"/>
        <n v="48.69"/>
        <n v="36.06"/>
        <n v="49.39"/>
        <n v="51.45"/>
        <n v="-17.760000000000002"/>
        <n v="42.11"/>
        <n v="43.83"/>
        <n v="34.200000000000003"/>
        <n v="51.74"/>
        <n v="33.65"/>
        <n v="52.29"/>
        <n v="50.86"/>
        <n v="50.18"/>
        <n v="48.39"/>
        <n v="53.72"/>
        <n v="-18.760000000000002"/>
        <n v="41.11"/>
        <n v="46.1"/>
        <n v="33.200000000000003"/>
        <n v="54.01"/>
        <n v="32.65"/>
        <n v="54.56"/>
        <n v="34.08"/>
        <n v="53.13"/>
        <n v="49.18"/>
        <n v="50.66"/>
        <n v="51.07"/>
        <n v="55.46"/>
        <n v="47.38"/>
        <n v="41.27"/>
        <n v="52.72"/>
        <n v="-19.760000000000002"/>
        <n v="40.11"/>
        <n v="47.05"/>
        <n v="53.01"/>
        <n v="31.65"/>
        <n v="55.51"/>
        <n v="33.08"/>
        <n v="54.08"/>
        <n v="50.13"/>
        <n v="37.5"/>
        <n v="51.72"/>
        <n v="-20.76"/>
        <n v="48.3"/>
        <n v="35.4"/>
        <n v="52.01"/>
        <n v="32.9"/>
        <n v="54.51"/>
        <n v="32.08"/>
        <n v="55.33"/>
        <n v="51.38"/>
        <n v="36.5"/>
        <n v="50.91"/>
        <n v="50.72"/>
        <n v="-21.76"/>
        <n v="39.61"/>
        <n v="47.3"/>
        <n v="34.4"/>
        <n v="52.51"/>
        <n v="31.9"/>
        <n v="55.01"/>
        <n v="31.08"/>
        <n v="55.83"/>
        <n v="51.88"/>
        <n v="49.91"/>
        <n v="49.72"/>
        <n v="-22.76"/>
        <n v="41.74"/>
        <n v="46.3"/>
        <n v="51.51"/>
        <n v="30.08"/>
        <n v="57.96"/>
        <n v="50.88"/>
        <n v="48.91"/>
        <n v="43.82"/>
        <n v="41.33"/>
        <n v="41.82"/>
        <n v="42.4"/>
        <n v="57.59"/>
        <n v="50.24"/>
        <n v="-23.76"/>
        <n v="42.26"/>
        <n v="45.3"/>
        <n v="30.6"/>
        <n v="56.96"/>
        <n v="36.159999999999997"/>
        <n v="51.4"/>
        <n v="49.43"/>
        <n v="50.78"/>
        <n v="-24.76"/>
        <n v="42.8"/>
        <n v="44.3"/>
        <n v="31.14"/>
        <n v="55.96"/>
        <n v="36.700000000000003"/>
        <n v="50.4"/>
        <n v="48.43"/>
        <n v="50.94"/>
        <n v="-25.76"/>
        <n v="42.96"/>
        <n v="43.3"/>
        <n v="48.51"/>
        <n v="51.01"/>
        <n v="31.3"/>
        <n v="54.96"/>
        <n v="36.86"/>
        <n v="49.4"/>
        <n v="47.43"/>
        <n v="52.2"/>
        <n v="-26.76"/>
        <n v="44.22"/>
        <n v="42.3"/>
        <n v="47.51"/>
        <n v="50.01"/>
        <n v="53.96"/>
        <n v="48.4"/>
        <n v="53.58"/>
        <n v="-27.76"/>
        <n v="45.6"/>
        <n v="40.39"/>
        <n v="46.51"/>
        <n v="37.89"/>
        <n v="49.01"/>
        <n v="33.94"/>
        <n v="52.96"/>
        <n v="47.4"/>
        <n v="47.69"/>
        <n v="54.26"/>
        <n v="-28.76"/>
        <n v="46.28"/>
        <n v="40.299999999999997"/>
        <n v="41.07"/>
        <n v="45.51"/>
        <n v="38.57"/>
        <n v="48.01"/>
        <n v="51.96"/>
        <n v="46.4"/>
        <n v="46.69"/>
        <n v="53.26"/>
        <n v="-29.76"/>
        <n v="47.19"/>
        <n v="39.299999999999997"/>
        <n v="44.51"/>
        <n v="47.01"/>
        <n v="39.18"/>
        <n v="47.31"/>
        <n v="38.89"/>
        <n v="47.6"/>
        <n v="54.4"/>
        <n v="-30.76"/>
        <n v="48.33"/>
        <n v="38.299999999999997"/>
        <n v="45.65"/>
        <n v="46.01"/>
        <n v="34.53"/>
        <n v="52.1"/>
        <n v="40.32"/>
        <n v="46.31"/>
        <n v="48.74"/>
        <n v="55.54"/>
        <n v="-31.76"/>
        <n v="49.47"/>
        <n v="37.299999999999997"/>
        <n v="39.979999999999997"/>
        <n v="46.79"/>
        <n v="41.76"/>
        <n v="45.01"/>
        <n v="33.53"/>
        <n v="41.46"/>
        <n v="45.31"/>
        <n v="49.88"/>
        <n v="57.69"/>
        <n v="-32.76"/>
        <n v="48.47"/>
        <n v="39.450000000000003"/>
        <n v="38.979999999999997"/>
        <n v="48.94"/>
        <n v="40.76"/>
        <n v="47.16"/>
        <n v="55.39"/>
        <n v="47.46"/>
        <n v="52.03"/>
        <n v="53.22"/>
        <n v="59.74"/>
        <n v="49.53"/>
        <n v="56.69"/>
        <n v="-33.76"/>
        <n v="50.08"/>
        <n v="38.450000000000003"/>
        <n v="37.979999999999997"/>
        <n v="50.55"/>
        <n v="48.77"/>
        <n v="31.53"/>
        <n v="57"/>
        <n v="39.46"/>
        <n v="49.07"/>
        <n v="51.03"/>
        <n v="55.69"/>
        <n v="-34.76"/>
        <n v="50.83"/>
        <n v="36.979999999999997"/>
        <n v="40.51"/>
        <n v="47.77"/>
        <n v="30.53"/>
        <n v="57.75"/>
        <n v="48.07"/>
        <n v="38.25"/>
        <n v="50.03"/>
        <n v="54.69"/>
        <n v="-35.76"/>
        <n v="49.83"/>
        <n v="35.979999999999997"/>
        <n v="51.99"/>
        <n v="39.51"/>
        <n v="48.46"/>
        <n v="29.53"/>
        <n v="58.44"/>
        <n v="48.76"/>
        <n v="-36.76"/>
        <n v="48.83"/>
        <n v="50.99"/>
        <n v="38.51"/>
        <n v="49.1"/>
        <n v="28.53"/>
        <n v="59.08"/>
        <n v="51.36"/>
        <n v="54.33"/>
        <n v="-37.76"/>
        <n v="37.78"/>
        <n v="37.28"/>
        <n v="49.99"/>
        <n v="39.17"/>
        <n v="48.1"/>
        <n v="29.19"/>
        <n v="58.08"/>
        <n v="38.869999999999997"/>
        <n v="36.909999999999997"/>
        <n v="50.36"/>
        <n v="54.98"/>
        <n v="-38.76"/>
        <n v="36.78"/>
        <n v="48.99"/>
        <n v="47.1"/>
        <n v="29.84"/>
        <n v="57.08"/>
        <n v="37.56"/>
        <n v="49.36"/>
        <n v="56.2"/>
        <n v="-39.76"/>
        <n v="35.78"/>
        <n v="39.15"/>
        <n v="47.99"/>
        <n v="41.04"/>
        <n v="31.06"/>
        <n v="56.08"/>
        <n v="40.74"/>
        <n v="48.36"/>
        <n v="56.59"/>
        <n v="-40.76"/>
        <n v="36.17"/>
        <n v="46.99"/>
        <n v="41.43"/>
        <n v="45.1"/>
        <n v="31.45"/>
        <n v="55.08"/>
        <n v="41.13"/>
        <n v="48.75"/>
        <n v="42.82"/>
        <n v="58.74"/>
        <n v="56.77"/>
        <n v="-41.76"/>
        <n v="50.54"/>
        <n v="35.17"/>
        <n v="47.17"/>
        <n v="40.43"/>
        <n v="45.28"/>
        <n v="30.45"/>
        <n v="55.26"/>
        <n v="40.130000000000003"/>
        <n v="45.58"/>
        <n v="48.93"/>
        <n v="40.33"/>
        <n v="41.4"/>
        <n v="57.74"/>
        <n v="55.77"/>
        <n v="-42.76"/>
        <n v="49.54"/>
        <n v="36.42"/>
        <n v="39.43"/>
        <n v="46.53"/>
        <n v="29.45"/>
        <n v="56.51"/>
        <n v="56.76"/>
        <n v="-43.76"/>
        <n v="35.42"/>
        <n v="47.42"/>
        <n v="45.53"/>
        <n v="36.770000000000003"/>
        <n v="55.76"/>
        <n v="-44.76"/>
        <n v="37.200000000000003"/>
        <n v="49.2"/>
        <n v="29.44"/>
        <n v="57.29"/>
        <n v="54.76"/>
        <n v="-45.76"/>
        <n v="48.53"/>
        <n v="51.15"/>
        <n v="49.26"/>
        <n v="28.44"/>
        <n v="59.24"/>
        <n v="49.56"/>
        <n v="52.91"/>
        <n v="54.88"/>
        <n v="-46.76"/>
        <n v="47.53"/>
        <n v="39.270000000000003"/>
        <n v="51.27"/>
        <n v="49.38"/>
        <n v="27.44"/>
        <n v="59.36"/>
        <n v="49.68"/>
        <n v="34.89"/>
        <n v="51.91"/>
        <n v="39.33"/>
        <n v="40.4"/>
        <n v="56.74"/>
        <n v="57.13"/>
        <n v="-47.76"/>
        <n v="49.78"/>
        <n v="38.270000000000003"/>
        <n v="53.52"/>
        <n v="29.69"/>
        <n v="58.36"/>
        <n v="39.369999999999997"/>
        <n v="48.68"/>
        <n v="54.16"/>
        <n v="55.47"/>
        <n v="58.99"/>
        <n v="51.78"/>
        <n v="41.25"/>
        <n v="57.23"/>
        <n v="-48.76"/>
        <n v="37.270000000000003"/>
        <n v="34.630000000000003"/>
        <n v="52.52"/>
        <n v="29.79"/>
        <n v="57.36"/>
        <n v="39.47"/>
        <n v="47.68"/>
        <n v="33.99"/>
        <n v="53.16"/>
        <n v="56.23"/>
        <n v="-49.76"/>
        <n v="48.88"/>
        <n v="52.87"/>
        <n v="28.79"/>
        <n v="59.6"/>
        <n v="38.47"/>
        <n v="49.92"/>
        <n v="32.99"/>
        <n v="55.4"/>
        <n v="58.96"/>
        <n v="-50.76"/>
        <n v="51.61"/>
        <n v="53.76"/>
        <n v="51.87"/>
        <n v="31.52"/>
        <n v="58.6"/>
        <n v="41.2"/>
        <n v="48.92"/>
        <n v="35.72"/>
        <n v="58.2"/>
        <n v="42.06"/>
        <n v="45.38"/>
        <n v="46.25"/>
        <n v="61.72"/>
        <n v="43.98"/>
        <n v="40.729999999999997"/>
        <n v="41.73"/>
        <n v="42.98"/>
        <n v="-51.76"/>
        <n v="50.61"/>
        <n v="40.049999999999997"/>
        <n v="55.3"/>
        <n v="53.41"/>
        <n v="30.52"/>
        <n v="60.14"/>
        <n v="50.46"/>
        <n v="34.72"/>
        <n v="55.94"/>
        <n v="58.39"/>
        <n v="-52.76"/>
        <n v="51.04"/>
        <n v="35.79"/>
        <n v="54.3"/>
        <n v="52.41"/>
        <n v="30.95"/>
        <n v="59.14"/>
        <n v="40.630000000000003"/>
        <n v="54.94"/>
        <n v="59.57"/>
        <n v="-53.76"/>
        <n v="34.79"/>
        <n v="55.48"/>
        <n v="53.59"/>
        <n v="29.95"/>
        <n v="60.32"/>
        <n v="39.630000000000003"/>
        <n v="50.64"/>
        <n v="56.12"/>
        <n v="58.57"/>
        <n v="-54.76"/>
        <n v="39.229999999999997"/>
        <n v="54.48"/>
        <n v="52.59"/>
        <n v="30.55"/>
        <n v="59.32"/>
        <n v="49.64"/>
        <n v="55.12"/>
        <n v="57.57"/>
        <n v="-55.76"/>
        <n v="55.21"/>
        <n v="36.28"/>
        <n v="53.32"/>
        <n v="29.55"/>
        <n v="60.05"/>
        <n v="55.85"/>
        <n v="-56.76"/>
        <n v="49.81"/>
        <n v="38.96"/>
        <n v="54.21"/>
        <n v="36.450000000000003"/>
        <n v="52.32"/>
        <n v="29.72"/>
        <n v="59.05"/>
        <n v="39.4"/>
        <n v="33.92"/>
        <n v="54.85"/>
        <n v="58.16"/>
        <n v="-57.76"/>
        <n v="50.23"/>
        <n v="37.96"/>
        <n v="34.979999999999997"/>
        <n v="53.21"/>
        <n v="36.869999999999997"/>
        <n v="51.32"/>
        <n v="30.14"/>
        <n v="58.05"/>
        <n v="38.4"/>
        <n v="49.79"/>
        <n v="34.340000000000003"/>
        <n v="53.85"/>
        <n v="44.38"/>
        <n v="60.72"/>
        <n v="58.29"/>
        <n v="-58.76"/>
        <n v="36.96"/>
        <n v="35.11"/>
        <n v="52.21"/>
        <n v="50.32"/>
        <n v="30.27"/>
        <n v="57.05"/>
        <n v="48.79"/>
        <n v="34.47"/>
        <n v="52.85"/>
        <n v="-59.76"/>
        <n v="38.06"/>
        <n v="34.11"/>
        <n v="53.31"/>
        <n v="29.27"/>
        <n v="58.15"/>
        <n v="49.89"/>
        <n v="53.95"/>
        <n v="-60.76"/>
        <n v="33.11"/>
        <n v="54.41"/>
        <n v="28.27"/>
        <n v="59.25"/>
        <n v="32.47"/>
        <n v="55.05"/>
        <n v="59.79"/>
        <n v="-61.76"/>
        <n v="47.36"/>
        <n v="40.56"/>
        <n v="32.11"/>
        <n v="55.81"/>
        <n v="53.92"/>
        <n v="27.27"/>
        <n v="60.65"/>
        <n v="52.39"/>
        <n v="31.47"/>
        <n v="56.45"/>
        <n v="60.5"/>
        <n v="-62.76"/>
        <n v="31.11"/>
        <n v="56.52"/>
        <n v="54.63"/>
        <n v="61.36"/>
        <n v="30.47"/>
        <n v="57.16"/>
        <n v="61.08"/>
        <n v="-63.76"/>
        <n v="47.07"/>
        <n v="31.69"/>
        <n v="55.52"/>
        <n v="33.58"/>
        <n v="53.63"/>
        <n v="26.85"/>
        <n v="60.36"/>
        <n v="31.05"/>
        <n v="56.16"/>
        <n v="61.31"/>
        <n v="-64.760000000000005"/>
        <n v="39.14"/>
        <n v="30.69"/>
        <n v="55.75"/>
        <n v="33.81"/>
        <n v="52.63"/>
        <n v="27.08"/>
        <n v="55.16"/>
        <n v="41.06"/>
        <n v="59.72"/>
        <n v="62.17"/>
        <n v="-65.760000000000005"/>
        <n v="48.16"/>
        <n v="31.55"/>
        <n v="54.75"/>
        <n v="32.81"/>
        <n v="53.49"/>
        <n v="27.94"/>
        <n v="36.049999999999997"/>
        <n v="32.14"/>
        <n v="61.17"/>
        <n v="-66.760000000000005"/>
        <n v="51.66"/>
        <n v="35.049999999999997"/>
        <n v="53.75"/>
        <n v="36.31"/>
        <n v="31.44"/>
        <n v="49.25"/>
        <n v="50.3"/>
        <n v="44.56"/>
        <n v="43.48"/>
        <n v="47.88"/>
        <n v="49.75"/>
        <n v="63.22"/>
        <n v="61.42"/>
        <n v="-67.760000000000005"/>
        <n v="34.049999999999997"/>
        <n v="54"/>
        <n v="36.56"/>
        <n v="51.49"/>
        <n v="57.61"/>
        <n v="49.5"/>
        <n v="43.56"/>
        <n v="46.88"/>
        <n v="62.22"/>
        <n v="61.92"/>
        <n v="-68.760000000000005"/>
        <n v="53"/>
        <n v="37.06"/>
        <n v="50.49"/>
        <n v="30.94"/>
        <n v="56.61"/>
        <n v="48.5"/>
        <n v="60.92"/>
        <n v="-68.510000000000005"/>
        <n v="51.41"/>
        <n v="52"/>
        <n v="31.19"/>
        <n v="55.61"/>
        <n v="47.5"/>
        <n v="50.16"/>
        <n v="57.2"/>
        <n v="61.22"/>
        <n v="61.82"/>
        <n v="-69.510000000000005"/>
        <n v="50.41"/>
        <n v="36.29"/>
        <n v="52.9"/>
        <n v="30.19"/>
        <n v="51.06"/>
        <n v="64.52"/>
        <n v="-70.510000000000005"/>
        <n v="49.41"/>
        <n v="55.6"/>
        <n v="35.31"/>
        <n v="53.09"/>
        <n v="59.21"/>
        <n v="51.1"/>
        <n v="59.9"/>
        <n v="63.92"/>
        <n v="57.21"/>
        <n v="63.52"/>
        <n v="-71.510000000000005"/>
        <n v="48.41"/>
        <n v="41.59"/>
        <n v="34.31"/>
        <n v="28.19"/>
        <n v="61.81"/>
        <n v="36.299999999999997"/>
        <n v="53.7"/>
        <n v="33.64"/>
        <n v="56.36"/>
        <n v="63.79"/>
        <n v="-72.510000000000005"/>
        <n v="40.590000000000003"/>
        <n v="32.07"/>
        <n v="34.58"/>
        <n v="28.46"/>
        <n v="60.81"/>
        <n v="36.57"/>
        <n v="52.7"/>
        <n v="33.909999999999997"/>
        <n v="55.36"/>
        <n v="62.79"/>
        <n v="-73.510000000000005"/>
        <n v="31.07"/>
        <n v="58.04"/>
        <n v="55.53"/>
        <n v="27.46"/>
        <n v="61.65"/>
        <n v="35.57"/>
        <n v="53.54"/>
        <n v="54.36"/>
        <n v="63.51"/>
        <n v="-74.510000000000005"/>
        <n v="31.79"/>
        <n v="57.04"/>
        <n v="54.53"/>
        <n v="28.18"/>
        <n v="52.54"/>
        <n v="35.47"/>
        <n v="53.36"/>
        <n v="63.88"/>
        <n v="-75.510000000000005"/>
        <n v="30.79"/>
        <n v="57.41"/>
        <n v="54.9"/>
        <n v="28.55"/>
        <n v="59.65"/>
        <n v="51.54"/>
        <n v="53.73"/>
        <n v="42.56"/>
        <n v="62.92"/>
        <n v="64.27"/>
        <n v="-76.510000000000005"/>
        <n v="49.16"/>
        <n v="38.43"/>
        <n v="31.18"/>
        <n v="56.41"/>
        <n v="53.9"/>
        <n v="28.94"/>
        <n v="58.65"/>
        <n v="34.86"/>
        <n v="52.73"/>
        <n v="63.27"/>
        <n v="-77.510000000000005"/>
        <n v="49.48"/>
        <n v="37.43"/>
        <n v="31.5"/>
        <n v="55.41"/>
        <n v="34.01"/>
        <n v="29.26"/>
        <n v="57.65"/>
        <n v="51.73"/>
        <n v="58.9"/>
        <n v="56.21"/>
        <n v="65.3"/>
        <n v="-78.510000000000005"/>
        <n v="36.43"/>
        <n v="36.04"/>
        <n v="51.9"/>
        <n v="31.29"/>
        <n v="56.65"/>
        <n v="48.54"/>
        <n v="60.93"/>
        <n v="51.33"/>
        <n v="44.59"/>
        <n v="63.95"/>
        <n v="58.24"/>
        <n v="42.76"/>
        <n v="43.76"/>
        <n v="48.28"/>
        <n v="67.069999999999993"/>
        <n v="-79.510000000000005"/>
        <n v="53.28"/>
        <n v="35.299999999999997"/>
        <n v="37.81"/>
        <n v="50.9"/>
        <n v="33.06"/>
        <n v="55.65"/>
        <n v="47.54"/>
        <n v="35.950000000000003"/>
        <n v="52.76"/>
        <n v="67.47"/>
        <n v="-80.510000000000005"/>
        <n v="53.68"/>
        <n v="35.700000000000003"/>
        <n v="49.9"/>
        <n v="33.46"/>
        <n v="54.65"/>
        <n v="41.57"/>
        <n v="46.54"/>
        <n v="51.76"/>
        <n v="67.959999999999994"/>
        <n v="-81.510000000000005"/>
        <n v="54.17"/>
        <n v="34.700000000000003"/>
        <n v="48.9"/>
        <n v="32.46"/>
        <n v="55.14"/>
        <n v="40.57"/>
        <n v="47.03"/>
        <n v="66.959999999999994"/>
        <n v="-82.51"/>
        <n v="53.17"/>
        <n v="38.18"/>
        <n v="33.700000000000003"/>
        <n v="37.700000000000003"/>
        <n v="53.65"/>
        <n v="31.46"/>
        <n v="59.89"/>
        <n v="39.57"/>
        <n v="68.11"/>
        <n v="-83.51"/>
        <n v="54.32"/>
        <n v="37.18"/>
        <n v="34.85"/>
        <n v="38.85"/>
        <n v="52.65"/>
        <n v="32.61"/>
        <n v="58.89"/>
        <n v="40.72"/>
        <n v="35.5"/>
        <n v="56"/>
        <n v="69.06"/>
        <n v="-84.51"/>
        <n v="33.85"/>
        <n v="57.6"/>
        <n v="53.6"/>
        <n v="31.61"/>
        <n v="59.84"/>
        <n v="39.72"/>
        <n v="34.5"/>
        <n v="56.95"/>
        <n v="68.06"/>
        <n v="-85.51"/>
        <n v="56.6"/>
        <n v="52.6"/>
        <n v="31.81"/>
        <n v="58.84"/>
        <n v="50.73"/>
        <n v="55.95"/>
        <n v="59.93"/>
        <n v="62.95"/>
        <n v="57.24"/>
        <n v="68.63"/>
        <n v="-86.51"/>
        <n v="54.09"/>
        <n v="36.130000000000003"/>
        <n v="33.049999999999997"/>
        <n v="57.17"/>
        <n v="30.81"/>
        <n v="59.41"/>
        <n v="49.73"/>
        <n v="54.95"/>
        <n v="67.63"/>
        <n v="-87.51"/>
        <n v="36.47"/>
        <n v="56.17"/>
        <n v="52.17"/>
        <n v="31.15"/>
        <n v="58.41"/>
        <n v="50.07"/>
        <n v="58.93"/>
        <n v="50.33"/>
        <n v="47.91"/>
        <n v="61.95"/>
        <n v="56.24"/>
        <n v="47.28"/>
        <n v="68.489999999999995"/>
        <n v="-88.51"/>
        <n v="52.09"/>
        <n v="55.17"/>
        <n v="53.03"/>
        <n v="30.15"/>
        <n v="59.27"/>
        <n v="50.93"/>
        <n v="52.95"/>
        <n v="69.31"/>
        <n v="-89.51"/>
        <n v="30.97"/>
        <n v="58.27"/>
        <n v="49.93"/>
        <n v="53.77"/>
        <n v="68.31"/>
        <n v="-90.51"/>
        <n v="37.19"/>
        <n v="55.03"/>
        <n v="54.71"/>
        <n v="29.97"/>
        <n v="59.13"/>
        <n v="50.79"/>
        <n v="68.930000000000007"/>
        <n v="-91.51"/>
        <n v="36.19"/>
        <n v="34.69"/>
        <n v="54.03"/>
        <n v="53.71"/>
        <n v="30.59"/>
        <n v="58.13"/>
        <n v="69.400000000000006"/>
        <n v="-92.51"/>
        <n v="35.159999999999997"/>
        <n v="35.479999999999997"/>
        <n v="29.59"/>
        <n v="68.400000000000006"/>
        <n v="-93.51"/>
        <n v="35.82"/>
        <n v="34.159999999999997"/>
        <n v="53.66"/>
        <n v="53.34"/>
        <n v="28.59"/>
        <n v="59.23"/>
        <n v="49.42"/>
        <n v="69.09"/>
        <n v="-94.51"/>
        <n v="52.69"/>
        <n v="54.35"/>
        <n v="52.34"/>
        <n v="29.28"/>
        <n v="58.23"/>
        <n v="39.090000000000003"/>
        <n v="68.09"/>
        <n v="-95.51"/>
        <n v="51.69"/>
        <n v="53.35"/>
        <n v="51.34"/>
        <n v="33.74"/>
        <n v="57.93"/>
        <n v="43.51"/>
        <n v="60.95"/>
        <n v="55.24"/>
        <n v="67.09"/>
        <n v="-96.51"/>
        <n v="36.26"/>
        <n v="52.35"/>
        <n v="50.34"/>
        <n v="59.67"/>
        <n v="40.53"/>
        <n v="46.42"/>
        <n v="32.74"/>
        <n v="66.09"/>
        <n v="-97.51"/>
        <n v="51.12"/>
        <n v="33.6"/>
        <n v="52.78"/>
        <n v="50.77"/>
        <n v="26.28"/>
        <n v="60.1"/>
        <n v="39.53"/>
        <n v="31.74"/>
        <n v="54.64"/>
        <n v="66.67"/>
        <n v="-98.51"/>
        <n v="51.7"/>
        <n v="34.26"/>
        <n v="49.77"/>
        <n v="59.1"/>
        <n v="45.85"/>
        <n v="32.32"/>
        <n v="53.64"/>
        <n v="68.97"/>
        <n v="-99.51"/>
        <n v="50.7"/>
        <n v="52.07"/>
        <n v="25.86"/>
        <n v="61.4"/>
        <n v="48.15"/>
        <n v="31.32"/>
        <n v="38.58"/>
        <n v="60.23"/>
        <n v="63.25"/>
        <n v="57.54"/>
        <n v="67.97"/>
        <n v="-100.51"/>
        <n v="49.7"/>
        <n v="32.18"/>
        <n v="52.64"/>
        <n v="24.86"/>
        <n v="61.97"/>
        <n v="48.72"/>
        <n v="30.32"/>
        <n v="37.58"/>
        <n v="66.97"/>
        <n v="-101.51"/>
        <n v="32.729999999999997"/>
        <n v="34.74"/>
        <n v="51.64"/>
        <n v="60.97"/>
        <n v="47.72"/>
        <n v="30.87"/>
        <n v="65.97"/>
        <n v="-102.51"/>
        <n v="31.73"/>
        <n v="54.8"/>
        <n v="52.79"/>
        <n v="62.12"/>
        <n v="48.87"/>
        <n v="29.87"/>
        <n v="56.66"/>
        <n v="42.45"/>
        <n v="66.27"/>
        <n v="-103.51"/>
        <n v="49.55"/>
        <n v="53.8"/>
        <n v="34.04"/>
        <n v="51.79"/>
        <n v="24.71"/>
        <n v="61.12"/>
        <n v="47.87"/>
        <n v="30.17"/>
        <n v="55.66"/>
        <n v="41.45"/>
        <n v="65.27"/>
        <n v="-104.51"/>
        <n v="48.55"/>
        <n v="37.229999999999997"/>
        <n v="32.979999999999997"/>
        <n v="34.99"/>
        <n v="25.66"/>
        <n v="60.12"/>
        <n v="38.909999999999997"/>
        <n v="46.87"/>
        <n v="29.17"/>
        <n v="67"/>
        <n v="-105.51"/>
        <n v="47.55"/>
        <n v="34.71"/>
        <n v="27.39"/>
        <n v="59.12"/>
        <n v="40.64"/>
        <n v="45.87"/>
        <n v="28.17"/>
        <n v="58.34"/>
        <n v="42.18"/>
        <n v="66"/>
        <n v="-106.51"/>
        <n v="46.55"/>
        <n v="40.08"/>
        <n v="26.39"/>
        <n v="60.24"/>
        <n v="39.64"/>
        <n v="27.17"/>
        <n v="59.46"/>
        <n v="-107.51"/>
        <n v="47.62"/>
        <n v="39.08"/>
        <n v="34.06"/>
        <n v="45.99"/>
        <n v="28.24"/>
        <n v="58.46"/>
        <n v="66.069999999999993"/>
        <n v="-108.51"/>
        <n v="46.62"/>
        <n v="41.72"/>
        <n v="55.28"/>
        <n v="26.46"/>
        <n v="61.88"/>
        <n v="27.24"/>
        <n v="61.1"/>
        <n v="40.090000000000003"/>
        <n v="41.94"/>
        <n v="65.069999999999993"/>
        <n v="-109.51"/>
        <n v="47.52"/>
        <n v="32.78"/>
        <n v="32.06"/>
        <n v="56.18"/>
        <n v="25.46"/>
        <n v="62.78"/>
        <n v="26.24"/>
        <n v="62"/>
        <n v="42.2"/>
        <n v="64.069999999999993"/>
        <n v="-110.51"/>
        <n v="54.46"/>
        <n v="32.58"/>
        <n v="55.18"/>
        <n v="25.98"/>
        <n v="61.78"/>
        <n v="26.76"/>
        <n v="61"/>
        <n v="65.41"/>
        <n v="-111.51"/>
        <n v="38.72"/>
        <n v="53.46"/>
        <n v="54.18"/>
        <n v="27.32"/>
        <n v="60.78"/>
        <n v="28.1"/>
        <n v="60"/>
        <n v="40.950000000000003"/>
        <n v="64.41"/>
        <n v="-112.51"/>
        <n v="48.38"/>
        <n v="52.46"/>
        <n v="34.130000000000003"/>
        <n v="53.18"/>
        <n v="27.53"/>
        <n v="59.78"/>
        <n v="40.78"/>
        <n v="27.1"/>
        <n v="60.21"/>
        <n v="39.950000000000003"/>
        <n v="40.409999999999997"/>
        <n v="47.75"/>
        <n v="40.94"/>
        <n v="62.25"/>
        <n v="56.54"/>
        <n v="43.01"/>
        <n v="63.41"/>
        <n v="-113.51"/>
        <n v="51.46"/>
        <n v="52.18"/>
        <n v="58.78"/>
        <n v="41.49"/>
        <n v="27.81"/>
        <n v="38.950000000000003"/>
        <n v="41.12"/>
        <n v="62.41"/>
        <n v="-114.51"/>
        <n v="46.38"/>
        <n v="53.56"/>
        <n v="33.840000000000003"/>
        <n v="54.28"/>
        <n v="30.34"/>
        <n v="57.78"/>
        <n v="43.59"/>
        <n v="44.53"/>
        <n v="26.81"/>
        <n v="37.950000000000003"/>
        <n v="43.22"/>
        <n v="45.61"/>
        <n v="39.94"/>
        <n v="64.349999999999994"/>
        <n v="61.41"/>
        <n v="-115.51"/>
        <n v="42.53"/>
        <n v="32.840000000000003"/>
        <n v="55.07"/>
        <n v="29.34"/>
        <n v="42.59"/>
        <n v="45.32"/>
        <n v="25.81"/>
        <n v="62.1"/>
        <n v="36.950000000000003"/>
        <n v="-116.51"/>
        <n v="31.84"/>
        <n v="28.34"/>
        <n v="59.16"/>
        <n v="45.91"/>
        <n v="24.81"/>
        <n v="62.69"/>
        <n v="63.12"/>
        <n v="-117.51"/>
        <n v="45.5"/>
        <n v="33.68"/>
        <n v="53.94"/>
        <n v="32.96"/>
        <n v="54.66"/>
        <n v="29.46"/>
        <n v="44.91"/>
        <n v="23.81"/>
        <n v="63.81"/>
        <n v="42.01"/>
        <n v="-116.88"/>
        <n v="44.5"/>
        <n v="32.68"/>
        <n v="54.57"/>
        <n v="31.96"/>
        <n v="55.29"/>
        <n v="58.79"/>
        <n v="41.71"/>
        <n v="45.54"/>
        <n v="22.81"/>
        <n v="64.44"/>
        <n v="42.64"/>
        <n v="62.45"/>
        <n v="-117.88"/>
        <n v="43.5"/>
        <n v="43.08"/>
        <n v="31.68"/>
        <n v="30.96"/>
        <n v="55.62"/>
        <n v="21.81"/>
        <n v="64.77"/>
        <n v="42.97"/>
        <n v="47.33"/>
        <n v="44.61"/>
        <n v="46.75"/>
        <n v="38.94"/>
        <n v="63.35"/>
        <n v="-118.88"/>
        <n v="42.5"/>
        <n v="44.98"/>
        <n v="30.68"/>
        <n v="56.8"/>
        <n v="29.96"/>
        <n v="57.52"/>
        <n v="61.02"/>
        <n v="20.81"/>
        <n v="38.56"/>
        <n v="41.97"/>
        <n v="64.75"/>
        <n v="-119.88"/>
        <n v="55.8"/>
        <n v="30.36"/>
        <n v="60.02"/>
        <n v="46.77"/>
        <n v="19.809999999999999"/>
        <n v="42.37"/>
        <n v="37.94"/>
        <n v="62.35"/>
        <n v="63.75"/>
        <n v="-120.88"/>
        <n v="29.36"/>
        <n v="57.1"/>
        <n v="59.02"/>
        <n v="40.69"/>
        <n v="45.77"/>
        <n v="20.39"/>
        <n v="41.37"/>
        <n v="62.75"/>
        <n v="-121.88"/>
        <n v="42.39"/>
        <n v="32.15"/>
        <n v="56.1"/>
        <n v="27.93"/>
        <n v="58.02"/>
        <n v="41.18"/>
        <n v="44.77"/>
        <n v="20.88"/>
        <n v="38.630000000000003"/>
        <n v="40.369999999999997"/>
        <n v="61.75"/>
        <n v="-122.88"/>
        <n v="43.73"/>
        <n v="55.1"/>
        <n v="57.02"/>
        <n v="22.22"/>
        <n v="37.630000000000003"/>
        <n v="64.099999999999994"/>
        <n v="-123.88"/>
        <n v="42.73"/>
        <n v="57.49"/>
        <n v="57.45"/>
        <n v="59.37"/>
        <n v="21.22"/>
        <n v="66.42"/>
        <n v="44.06"/>
        <n v="61.58"/>
        <n v="64.7"/>
        <n v="64.28"/>
        <n v="-124.88"/>
        <n v="42.91"/>
        <n v="43.91"/>
        <n v="56.49"/>
        <n v="30.37"/>
        <n v="28.45"/>
        <n v="58.37"/>
        <n v="20.22"/>
        <n v="66.599999999999994"/>
        <n v="35.630000000000003"/>
        <n v="44.24"/>
        <n v="63.7"/>
        <n v="63.28"/>
        <n v="-124.3"/>
        <n v="43.49"/>
        <n v="30.91"/>
        <n v="55.49"/>
        <n v="55.45"/>
        <n v="29.03"/>
        <n v="57.37"/>
        <n v="20.8"/>
        <n v="65.599999999999994"/>
        <n v="44.82"/>
        <n v="-125.3"/>
        <n v="41.91"/>
        <n v="54.49"/>
        <n v="54.45"/>
        <n v="56.37"/>
        <n v="38.6"/>
        <n v="47.04"/>
        <n v="19.8"/>
        <n v="65.84"/>
        <n v="34.869999999999997"/>
        <n v="64.010000000000005"/>
        <n v="-126.3"/>
        <n v="40.909999999999997"/>
        <n v="31.64"/>
        <n v="29.76"/>
        <n v="55.37"/>
        <n v="20.29"/>
        <n v="64.84"/>
        <n v="33.869999999999997"/>
        <n v="44.31"/>
        <n v="64.55"/>
        <n v="-127.3"/>
        <n v="44.76"/>
        <n v="30.73"/>
        <n v="54.37"/>
        <n v="20.83"/>
        <n v="63.84"/>
        <n v="34.409999999999997"/>
        <n v="43.31"/>
        <n v="65.28"/>
        <n v="-128.30000000000001"/>
        <n v="32.909999999999997"/>
        <n v="52.94"/>
        <n v="31.03"/>
        <n v="53.37"/>
        <n v="19.829999999999998"/>
        <n v="64.569999999999993"/>
        <n v="42.31"/>
        <n v="-129.30000000000001"/>
        <n v="31.91"/>
        <n v="52.15"/>
        <n v="30.46"/>
        <n v="37.869999999999997"/>
        <n v="46.19"/>
        <n v="18.829999999999998"/>
        <n v="65.23"/>
        <n v="34.14"/>
        <n v="-130.30000000000001"/>
        <n v="44.15"/>
        <n v="54.99"/>
        <n v="31.42"/>
        <n v="39.26"/>
        <n v="45.19"/>
        <n v="64.23"/>
        <n v="33.14"/>
        <n v="44.36"/>
        <n v="63.54"/>
        <n v="-131.30000000000001"/>
        <n v="44.41"/>
        <n v="50.15"/>
        <n v="53.99"/>
        <n v="44.19"/>
        <n v="20.48"/>
        <n v="63.23"/>
        <n v="33.4"/>
        <n v="43.36"/>
        <n v="36.200000000000003"/>
        <n v="63.71"/>
        <n v="-132.30000000000001"/>
        <n v="44.58"/>
        <n v="33.729999999999997"/>
        <n v="49.15"/>
        <n v="29.89"/>
        <n v="52.99"/>
        <n v="43.19"/>
        <n v="20.65"/>
        <n v="62.23"/>
        <n v="33.57"/>
        <n v="62.71"/>
        <n v="-133.30000000000001"/>
        <n v="47.58"/>
        <n v="36.729999999999997"/>
        <n v="28.89"/>
        <n v="55.99"/>
        <n v="38.69"/>
        <n v="19.649999999999999"/>
        <n v="41.36"/>
        <n v="46.59"/>
        <n v="66.7"/>
        <n v="64.760000000000005"/>
        <n v="-134.30000000000001"/>
        <n v="47.15"/>
        <n v="27.89"/>
        <n v="48.24"/>
        <n v="21.7"/>
        <n v="63.63"/>
        <n v="52.38"/>
        <n v="48.64"/>
        <n v="46.66"/>
        <n v="68.75"/>
        <n v="58.59"/>
        <n v="45.06"/>
        <n v="44.81"/>
        <n v="46.06"/>
        <n v="42.78"/>
        <n v="65.14"/>
        <n v="-135.30000000000001"/>
        <n v="46.15"/>
        <n v="47.24"/>
        <n v="20.7"/>
        <n v="64.61"/>
        <n v="45.8"/>
        <n v="67.75"/>
        <n v="64.14"/>
        <n v="-136.30000000000001"/>
        <n v="38.159999999999997"/>
        <n v="46.72"/>
        <n v="28.84"/>
        <n v="56.04"/>
        <n v="38.64"/>
        <n v="46.24"/>
        <n v="19.7"/>
        <n v="65.180000000000007"/>
        <n v="64.69"/>
        <n v="-137.30000000000001"/>
        <n v="47.27"/>
        <n v="27.84"/>
        <n v="18.7"/>
        <n v="65.73"/>
        <n v="40.479999999999997"/>
        <n v="63.69"/>
        <n v="-138.30000000000001"/>
        <n v="48.67"/>
        <n v="26.84"/>
        <n v="57.25"/>
        <n v="47.45"/>
        <n v="19.36"/>
        <n v="64.73"/>
        <n v="64"/>
        <n v="-139.30000000000001"/>
        <n v="48.98"/>
        <n v="34.42"/>
        <n v="27.15"/>
        <n v="56.25"/>
        <n v="46.45"/>
        <n v="19.670000000000002"/>
        <n v="63.73"/>
        <n v="37.97"/>
        <n v="63"/>
        <n v="-140.30000000000001"/>
        <n v="47.98"/>
        <n v="26.15"/>
        <n v="56.72"/>
        <n v="32.71"/>
        <n v="46.92"/>
        <n v="20.14"/>
        <n v="62.73"/>
        <n v="-141.30000000000001"/>
        <n v="26.89"/>
        <n v="55.72"/>
        <n v="61.73"/>
        <n v="62.34"/>
        <n v="-142.30000000000001"/>
        <n v="49.06"/>
        <n v="27.23"/>
        <n v="54.72"/>
        <n v="32.450000000000003"/>
        <n v="44.92"/>
        <n v="60.73"/>
        <n v="45.66"/>
        <n v="66.75"/>
        <n v="-143.30000000000001"/>
        <n v="49.13"/>
        <n v="45.47"/>
        <n v="27.3"/>
        <n v="32.520000000000003"/>
        <n v="37.1"/>
        <n v="43.92"/>
        <n v="60.8"/>
        <n v="37.020000000000003"/>
        <n v="47.64"/>
        <n v="44.8"/>
        <n v="65.75"/>
        <n v="-144.30000000000001"/>
        <n v="48.13"/>
        <n v="44.47"/>
        <n v="42.92"/>
        <n v="19.22"/>
        <n v="61.34"/>
        <n v="36.020000000000003"/>
        <n v="-145.30000000000001"/>
        <n v="47.13"/>
        <n v="33.01"/>
        <n v="28.42"/>
        <n v="41.92"/>
        <n v="18.22"/>
        <n v="-146.30000000000001"/>
        <n v="44.05"/>
        <n v="32.229999999999997"/>
        <n v="40.92"/>
        <n v="18.39"/>
        <n v="41.62"/>
        <n v="62.85"/>
        <n v="-147.30000000000001"/>
        <n v="27.59"/>
        <n v="31.23"/>
        <n v="41.65"/>
        <n v="17.39"/>
        <n v="61.85"/>
        <n v="-148.30000000000001"/>
        <n v="46.49"/>
        <n v="43.78"/>
        <n v="27.78"/>
        <n v="50.45"/>
        <n v="46.81"/>
        <n v="40.65"/>
        <n v="17.579999999999998"/>
        <n v="62.63"/>
        <n v="41.81"/>
        <n v="62.43"/>
        <n v="-149.30000000000001"/>
        <n v="30.74"/>
        <n v="28.36"/>
        <n v="49.45"/>
        <n v="30.42"/>
        <n v="47.39"/>
        <n v="39.65"/>
        <n v="16.579999999999998"/>
        <n v="61.23"/>
        <n v="37.01"/>
        <n v="35.909999999999997"/>
        <n v="61.43"/>
        <n v="-150.30000000000001"/>
        <n v="29.74"/>
        <n v="44.87"/>
        <n v="27.36"/>
        <n v="49.96"/>
        <n v="29.42"/>
        <n v="47.9"/>
        <n v="38.65"/>
        <n v="17.09"/>
        <n v="60.43"/>
        <n v="-151.30000000000001"/>
        <n v="46.58"/>
        <n v="30.64"/>
        <n v="33.35"/>
        <n v="43.87"/>
        <n v="28.26"/>
        <n v="46.9"/>
        <n v="16.09"/>
        <n v="61.13"/>
        <n v="37.32"/>
        <n v="59.43"/>
        <n v="-152.30000000000001"/>
        <n v="33.29"/>
        <n v="32.35"/>
        <n v="46.52"/>
        <n v="27.26"/>
        <n v="29.32"/>
        <n v="18.739999999999998"/>
        <n v="60.13"/>
        <n v="36.32"/>
        <n v="44.46"/>
        <n v="67.400000000000006"/>
        <n v="63.93"/>
        <n v="-153.30000000000001"/>
        <n v="32.29"/>
        <n v="31.76"/>
        <n v="23.24"/>
        <n v="35.32"/>
        <n v="67.13"/>
        <n v="56.88"/>
        <n v="52.14"/>
        <n v="50.58"/>
        <n v="53.51"/>
        <n v="51.95"/>
        <n v="71.900000000000006"/>
        <n v="62.09"/>
        <n v="49.31"/>
        <n v="48.26"/>
        <n v="50.56"/>
        <n v="45.55"/>
        <n v="66.58"/>
        <n v="-154.30000000000001"/>
        <n v="34.94"/>
        <n v="30.76"/>
        <n v="51.2"/>
        <n v="41.95"/>
        <n v="22.24"/>
        <n v="69.78"/>
        <n v="47.96"/>
        <n v="74.55"/>
        <n v="64.739999999999995"/>
        <n v="-155.30000000000001"/>
        <n v="36.4"/>
        <n v="52.26"/>
        <n v="33.369999999999997"/>
        <n v="50.2"/>
        <n v="42.62"/>
        <n v="22.79"/>
        <n v="66.13"/>
        <n v="-156.30000000000001"/>
        <n v="32.94"/>
        <n v="31.67"/>
        <n v="51.26"/>
        <n v="32.369999999999997"/>
        <n v="23.15"/>
        <n v="68.78"/>
        <n v="51.14"/>
        <n v="46.96"/>
        <n v="73.55"/>
        <n v="63.74"/>
        <n v="48.31"/>
        <n v="44.55"/>
        <n v="66.62"/>
        <n v="-157.30000000000001"/>
        <n v="50.48"/>
        <n v="31.94"/>
        <n v="48.02"/>
        <n v="50.26"/>
        <n v="32.86"/>
        <n v="43.47"/>
        <n v="23.64"/>
        <n v="65.62"/>
        <n v="-158.30000000000001"/>
        <n v="32.119999999999997"/>
        <n v="48.2"/>
        <n v="31.86"/>
        <n v="49.74"/>
        <n v="42.47"/>
        <n v="23.82"/>
        <n v="67.78"/>
        <n v="55.88"/>
        <n v="45.96"/>
        <n v="72.55"/>
        <n v="62.74"/>
        <n v="48.56"/>
        <n v="-159.30000000000001"/>
        <n v="48.48"/>
        <n v="33.9"/>
        <n v="47.2"/>
        <n v="34.119999999999997"/>
        <n v="30.86"/>
        <n v="51.52"/>
        <n v="22.82"/>
        <n v="59.56"/>
        <n v="38.1"/>
        <n v="-160.30000000000001"/>
        <n v="47.48"/>
        <n v="33.119999999999997"/>
        <n v="48.97"/>
        <n v="29.86"/>
        <n v="52.23"/>
        <n v="40.47"/>
        <n v="21.82"/>
        <n v="60.27"/>
        <n v="70.16"/>
        <n v="-161.30000000000001"/>
        <n v="46.48"/>
        <n v="51.02"/>
        <n v="51.23"/>
        <n v="20.82"/>
        <n v="62.32"/>
        <n v="36.71"/>
        <n v="69.83"/>
        <n v="50.21"/>
        <n v="74.599999999999994"/>
        <n v="64.790000000000006"/>
        <n v="70.81"/>
        <n v="-162.30000000000001"/>
        <n v="50.02"/>
        <n v="19.82"/>
        <n v="62.97"/>
        <n v="36.81"/>
        <n v="35.71"/>
        <n v="69.81"/>
        <n v="-163.30000000000001"/>
        <n v="34.1"/>
        <n v="33.04"/>
        <n v="49.02"/>
        <n v="32.83"/>
        <n v="49.23"/>
        <n v="41.67"/>
        <n v="20.09"/>
        <n v="68.83"/>
        <n v="73.599999999999994"/>
        <n v="70.12"/>
        <n v="-164.3"/>
        <n v="48.23"/>
        <n v="20.399999999999999"/>
        <n v="34.81"/>
        <n v="48.59"/>
        <n v="69.12"/>
        <n v="-165.3"/>
        <n v="46.71"/>
        <n v="33.409999999999997"/>
        <n v="47.02"/>
        <n v="33.86"/>
        <n v="47.23"/>
        <n v="19.399999999999999"/>
        <n v="61.69"/>
        <n v="68.12"/>
        <n v="-166.3"/>
        <n v="33.380000000000003"/>
        <n v="46.68"/>
        <n v="46.02"/>
        <n v="46.23"/>
        <n v="20.329999999999998"/>
        <n v="60.69"/>
        <n v="68.61"/>
        <n v="-167.3"/>
        <n v="32.380000000000003"/>
        <n v="45.68"/>
        <n v="45.02"/>
        <n v="35.28"/>
        <n v="45.23"/>
        <n v="42.84"/>
        <n v="59.69"/>
        <n v="35.020000000000003"/>
        <n v="68.989999999999995"/>
        <n v="-168.3"/>
        <n v="32.76"/>
        <n v="34.49"/>
        <n v="60.07"/>
        <n v="49.58"/>
        <n v="50.95"/>
        <n v="47.59"/>
        <n v="72.599999999999994"/>
        <n v="67.989999999999995"/>
        <n v="-169.3"/>
        <n v="35.06"/>
        <n v="44"/>
        <n v="35.67"/>
        <n v="20.6"/>
        <n v="59.07"/>
        <n v="66.989999999999995"/>
        <n v="-170.3"/>
        <n v="46.91"/>
        <n v="32.36"/>
        <n v="35.21"/>
        <n v="45"/>
        <n v="45.21"/>
        <n v="43"/>
        <n v="36.270000000000003"/>
        <n v="19.600000000000001"/>
        <n v="67.459999999999994"/>
        <n v="-171.3"/>
        <n v="34.21"/>
        <n v="42"/>
        <n v="18.600000000000001"/>
        <n v="53.88"/>
        <n v="48.14"/>
        <n v="48.58"/>
        <n v="48.21"/>
        <n v="49.95"/>
        <n v="71.599999999999994"/>
        <n v="66.459999999999994"/>
        <n v="-172.3"/>
        <n v="33.21"/>
        <n v="45.76"/>
        <n v="44.68"/>
        <n v="17.600000000000001"/>
        <n v="67.83"/>
        <n v="52.88"/>
        <n v="47.14"/>
        <n v="48.95"/>
        <n v="70.599999999999994"/>
        <n v="47.56"/>
        <n v="47.26"/>
        <n v="66.66"/>
        <n v="-173.3"/>
        <n v="43.68"/>
        <n v="42.49"/>
        <n v="17.8"/>
        <n v="45.79"/>
        <n v="-174.3"/>
        <n v="31.12"/>
        <n v="42.68"/>
        <n v="18.21"/>
        <n v="58.43"/>
        <n v="46.2"/>
        <n v="-175.3"/>
        <n v="30.12"/>
        <n v="41.68"/>
        <n v="43.8"/>
        <n v="19.11"/>
        <n v="57.43"/>
        <n v="68.239999999999995"/>
        <n v="-176.3"/>
        <n v="29.12"/>
        <n v="35.130000000000003"/>
        <n v="40.68"/>
        <n v="19.38"/>
        <n v="56.43"/>
        <n v="46.47"/>
        <n v="69.48"/>
        <n v="-177.3"/>
        <n v="45.69"/>
        <n v="18.38"/>
        <n v="57.67"/>
        <n v="32.200000000000003"/>
        <n v="68.48"/>
        <n v="-178.3"/>
        <n v="44.69"/>
        <n v="32.049999999999997"/>
        <n v="43.65"/>
        <n v="42.57"/>
        <n v="31.98"/>
        <n v="17.38"/>
        <n v="58.32"/>
        <n v="33.950000000000003"/>
        <n v="67.48"/>
        <n v="-179.3"/>
        <n v="43.69"/>
        <n v="31.48"/>
        <n v="31.99"/>
        <n v="43.18"/>
        <n v="44.12"/>
        <n v="32.130000000000003"/>
        <n v="43.04"/>
        <n v="42.72"/>
        <n v="16.38"/>
        <n v="33.32"/>
        <n v="66.48"/>
        <n v="-180.3"/>
        <n v="42.69"/>
        <n v="30.99"/>
        <n v="30.05"/>
        <n v="31.13"/>
        <n v="57.79"/>
        <n v="35.840000000000003"/>
        <n v="65.48"/>
        <n v="-181.3"/>
        <n v="43.6"/>
        <n v="31.09"/>
        <n v="44.54"/>
        <n v="32.17"/>
        <n v="43.46"/>
        <n v="32.869999999999997"/>
        <n v="18.84"/>
        <n v="56.79"/>
        <n v="-182.3"/>
        <n v="34.9"/>
        <n v="46.6"/>
        <n v="30.09"/>
        <n v="31.17"/>
        <n v="46.46"/>
        <n v="31.87"/>
        <n v="17.84"/>
        <n v="37.840000000000003"/>
        <n v="70.83"/>
        <n v="65.790000000000006"/>
        <n v="53.78"/>
        <n v="-183.3"/>
        <n v="29.09"/>
        <n v="47.73"/>
        <n v="46.65"/>
        <n v="16.84"/>
        <n v="59.98"/>
        <n v="36.93"/>
        <n v="46.14"/>
        <n v="47.21"/>
        <n v="47.95"/>
        <n v="46.56"/>
        <n v="46.26"/>
        <n v="49.61"/>
        <n v="67.88"/>
        <n v="-184.3"/>
        <n v="42.13"/>
        <n v="34.090000000000003"/>
        <n v="29.49"/>
        <n v="46.73"/>
        <n v="30.57"/>
        <n v="45.16"/>
        <n v="17.239999999999998"/>
        <n v="58.98"/>
        <n v="68.959999999999994"/>
        <n v="-185.3"/>
        <n v="29.43"/>
        <n v="28.49"/>
        <n v="29.57"/>
        <n v="44.16"/>
        <n v="16.239999999999998"/>
        <n v="60.06"/>
        <n v="70.180000000000007"/>
        <n v="-186.3"/>
        <n v="28.43"/>
        <n v="48.09"/>
        <n v="29.71"/>
        <n v="28.57"/>
        <n v="15.24"/>
        <n v="61.28"/>
        <n v="38.229999999999997"/>
        <n v="74.88"/>
        <n v="-187.3"/>
        <n v="41.09"/>
        <n v="27.43"/>
        <n v="45.81"/>
        <n v="14.24"/>
        <n v="65.98"/>
        <n v="44.03"/>
        <n v="42.93"/>
        <n v="74.53"/>
        <n v="51.28"/>
        <n v="58.21"/>
        <n v="77.3"/>
        <n v="69.489999999999995"/>
        <n v="54.31"/>
        <n v="57.48"/>
        <n v="75.239999999999995"/>
        <n v="-188.3"/>
        <n v="26.43"/>
        <n v="53.15"/>
        <n v="45.95"/>
        <n v="30.5"/>
        <n v="13.24"/>
        <n v="66.34"/>
        <n v="43.03"/>
        <n v="41.93"/>
        <n v="75.650000000000006"/>
        <n v="-189.3"/>
        <n v="43.81"/>
        <n v="44.95"/>
        <n v="29.5"/>
        <n v="12.24"/>
        <n v="42.03"/>
        <n v="40.93"/>
        <n v="74.650000000000006"/>
        <n v="-190.3"/>
        <n v="25.84"/>
        <n v="48.11"/>
        <n v="16.54"/>
        <n v="46.33"/>
        <n v="42.87"/>
        <n v="81.599999999999994"/>
        <n v="73.650000000000006"/>
        <n v="-189.44"/>
        <n v="24.84"/>
        <n v="57.31"/>
        <n v="32.04"/>
        <n v="50.11"/>
        <n v="17.399999999999999"/>
        <n v="46.09"/>
        <n v="73.95"/>
        <n v="-190.44"/>
        <n v="25.14"/>
        <n v="56.31"/>
        <n v="33.479999999999997"/>
        <n v="49.11"/>
        <n v="17.7"/>
        <n v="45.09"/>
        <n v="43.17"/>
        <n v="72.95"/>
        <n v="-191.44"/>
        <n v="45.25"/>
        <n v="24.14"/>
        <n v="58.81"/>
        <n v="32.479999999999997"/>
        <n v="50.47"/>
        <n v="16.7"/>
        <n v="66.25"/>
        <n v="71.95"/>
        <n v="-192.44"/>
        <n v="44.25"/>
        <n v="23.14"/>
        <n v="52.4"/>
        <n v="49.44"/>
        <n v="17.489999999999998"/>
        <n v="65.25"/>
        <n v="70.95"/>
        <n v="-193.44"/>
        <n v="45.43"/>
        <n v="22.14"/>
        <n v="16.489999999999998"/>
        <n v="66.430000000000007"/>
        <n v="69.95"/>
        <n v="-194.44"/>
        <n v="24.94"/>
        <n v="56.38"/>
        <n v="19.29"/>
        <n v="65.430000000000007"/>
        <n v="51.67"/>
        <n v="50.57"/>
        <n v="61.01"/>
        <n v="84.4"/>
        <n v="68.95"/>
        <n v="-195.44"/>
        <n v="23.94"/>
        <n v="61.46"/>
        <n v="27.34"/>
        <n v="58.06"/>
        <n v="18.29"/>
        <n v="67.11"/>
        <n v="67.95"/>
        <n v="-192.54"/>
        <n v="52.81"/>
        <n v="22.94"/>
        <n v="64.36"/>
        <n v="26.34"/>
        <n v="60.96"/>
        <n v="49.24"/>
        <n v="17.29"/>
        <n v="70.010000000000005"/>
        <n v="55.15"/>
        <n v="40.17"/>
        <n v="66.95"/>
        <n v="-193.54"/>
        <n v="33.49"/>
        <n v="53.33"/>
        <n v="21.94"/>
        <n v="64.88"/>
        <n v="31.97"/>
        <n v="59.96"/>
        <n v="49.76"/>
        <n v="16.29"/>
        <n v="70.53"/>
        <n v="55.67"/>
        <n v="67.31"/>
        <n v="-194.54"/>
        <n v="52.33"/>
        <n v="22.3"/>
        <n v="50.12"/>
        <n v="16.649999999999999"/>
        <n v="69.53"/>
        <n v="54.67"/>
        <n v="-195.54"/>
        <n v="52.5"/>
        <n v="22.47"/>
        <n v="62.88"/>
        <n v="32.5"/>
        <n v="50.29"/>
        <n v="15.65"/>
        <n v="69.7"/>
        <n v="54.77"/>
        <n v="53.67"/>
        <n v="54.05"/>
        <n v="83.4"/>
        <n v="68.88"/>
        <n v="-196.54"/>
        <n v="51.5"/>
        <n v="23.87"/>
        <n v="54.25"/>
        <n v="49.29"/>
        <n v="36.46"/>
        <n v="17.05"/>
        <n v="68.7"/>
        <n v="-197.54"/>
        <n v="33.25"/>
        <n v="53.02"/>
        <n v="22.87"/>
        <n v="63.4"/>
        <n v="27.91"/>
        <n v="48.29"/>
        <n v="16.05"/>
        <n v="70.22"/>
        <n v="68.33"/>
        <n v="-198.54"/>
        <n v="52.02"/>
        <n v="23.32"/>
        <n v="62.4"/>
        <n v="15.05"/>
        <n v="70.67"/>
        <n v="55.59"/>
        <n v="53.05"/>
        <n v="82.4"/>
        <n v="68.760000000000005"/>
        <n v="-199.54"/>
        <n v="23.75"/>
        <n v="31.38"/>
        <n v="15.48"/>
        <n v="69.67"/>
        <n v="54.59"/>
        <n v="41.58"/>
        <n v="69"/>
        <n v="-200.54"/>
        <n v="34.369999999999997"/>
        <n v="23.99"/>
        <n v="60.4"/>
        <n v="31.62"/>
        <n v="52.77"/>
        <n v="15.72"/>
        <n v="68.67"/>
        <n v="69.239999999999995"/>
        <n v="-201.54"/>
        <n v="24.23"/>
        <n v="59.4"/>
        <n v="51.77"/>
        <n v="33.979999999999997"/>
        <n v="15.96"/>
        <n v="67.67"/>
        <n v="53.69"/>
        <n v="-202.54"/>
        <n v="23.23"/>
        <n v="60.74"/>
        <n v="53.11"/>
        <n v="55.7"/>
        <n v="17.3"/>
        <n v="53.93"/>
        <n v="69.900000000000006"/>
        <n v="-203.54"/>
        <n v="34.950000000000003"/>
        <n v="22.23"/>
        <n v="47.65"/>
        <n v="16.3"/>
        <n v="68.900000000000006"/>
        <n v="-204.54"/>
        <n v="21.23"/>
        <n v="64.239999999999995"/>
        <n v="28.86"/>
        <n v="59.2"/>
        <n v="15.3"/>
        <n v="70.17"/>
        <n v="58.53"/>
        <n v="69.19"/>
        <n v="-205.54"/>
        <n v="50.52"/>
        <n v="21.52"/>
        <n v="63.24"/>
        <n v="29.15"/>
        <n v="26.56"/>
        <n v="46.94"/>
        <n v="15.59"/>
        <n v="69.17"/>
        <n v="57.53"/>
        <n v="69.5"/>
        <n v="-206.54"/>
        <n v="49.52"/>
        <n v="21.83"/>
        <n v="62.24"/>
        <n v="54.61"/>
        <n v="26.87"/>
        <n v="47.25"/>
        <n v="15.9"/>
        <n v="68.17"/>
        <n v="56.53"/>
        <n v="55.43"/>
        <n v="72.05"/>
        <n v="-207.54"/>
        <n v="14.9"/>
        <n v="70.72"/>
        <n v="54.43"/>
        <n v="77.08"/>
        <n v="63.56"/>
        <n v="84.95"/>
        <n v="72.040000000000006"/>
        <n v="56.86"/>
        <n v="60.03"/>
        <n v="71.05"/>
        <n v="-208.54"/>
        <n v="21.55"/>
        <n v="29.18"/>
        <n v="55.2"/>
        <n v="13.9"/>
        <n v="71.44"/>
        <n v="70.05"/>
        <n v="-209.54"/>
        <n v="22.45"/>
        <n v="31.04"/>
        <n v="54.2"/>
        <n v="14.8"/>
        <n v="70.44"/>
        <n v="55.25"/>
        <n v="54.15"/>
        <n v="70.290000000000006"/>
        <n v="-210.54"/>
        <n v="21.45"/>
        <n v="63.03"/>
        <n v="29.08"/>
        <n v="30.04"/>
        <n v="54.44"/>
        <n v="48.52"/>
        <n v="35.96"/>
        <n v="13.8"/>
        <n v="70.680000000000007"/>
        <n v="54.39"/>
        <n v="47.94"/>
        <n v="50.28"/>
        <n v="62.56"/>
        <n v="52.05"/>
        <n v="44.21"/>
        <n v="83.95"/>
        <n v="71.150000000000006"/>
        <n v="-211.54"/>
        <n v="54.79"/>
        <n v="20.45"/>
        <n v="63.89"/>
        <n v="29.94"/>
        <n v="30.9"/>
        <n v="53.44"/>
        <n v="12.8"/>
        <n v="71.540000000000006"/>
        <n v="53.39"/>
        <n v="70.150000000000006"/>
        <n v="-212.54"/>
        <n v="53.79"/>
        <n v="21.04"/>
        <n v="62.89"/>
        <n v="29.9"/>
        <n v="49.97"/>
        <n v="13.39"/>
        <n v="70.540000000000006"/>
        <n v="69.150000000000006"/>
        <n v="-213.54"/>
        <n v="61.89"/>
        <n v="31.1"/>
        <n v="51.17"/>
        <n v="14.59"/>
        <n v="69.540000000000006"/>
        <n v="68.150000000000006"/>
        <n v="-214.54"/>
        <n v="21.24"/>
        <n v="29.14"/>
        <n v="54.87"/>
        <n v="50.17"/>
        <n v="13.59"/>
        <n v="71.38"/>
        <n v="67.150000000000006"/>
        <n v="-215.54"/>
        <n v="21.49"/>
        <n v="29.39"/>
        <n v="54.83"/>
        <n v="30.35"/>
        <n v="53.87"/>
        <n v="50.42"/>
        <n v="13.84"/>
        <n v="70.38"/>
        <n v="76.08"/>
        <n v="82.95"/>
        <n v="71.040000000000006"/>
        <n v="70"/>
        <n v="-216.54"/>
        <n v="56.48"/>
        <n v="20.49"/>
        <n v="65.58"/>
        <n v="28.39"/>
        <n v="57.68"/>
        <n v="29.35"/>
        <n v="12.84"/>
        <n v="73.23"/>
        <n v="78.930000000000007"/>
        <n v="85.8"/>
        <n v="73.89"/>
        <n v="49"/>
        <n v="71.02"/>
        <n v="-217.54"/>
        <n v="57.5"/>
        <n v="19.489999999999998"/>
        <n v="56.68"/>
        <n v="50.44"/>
        <n v="11.84"/>
        <n v="74.25"/>
        <n v="71.47"/>
        <n v="-218.54"/>
        <n v="29.04"/>
        <n v="56.5"/>
        <n v="19.940000000000001"/>
        <n v="55.68"/>
        <n v="30.82"/>
        <n v="50.89"/>
        <n v="12.29"/>
        <n v="73.25"/>
        <n v="71.87"/>
        <n v="-219.54"/>
        <n v="55.5"/>
        <n v="20.34"/>
        <n v="64.599999999999994"/>
        <n v="30.26"/>
        <n v="54.68"/>
        <n v="12.69"/>
        <n v="72.25"/>
        <n v="47.41"/>
        <n v="70.87"/>
        <n v="-220.54"/>
        <n v="54.5"/>
        <n v="20.69"/>
        <n v="63.6"/>
        <n v="30.61"/>
        <n v="31.57"/>
        <n v="13.04"/>
        <n v="71.25"/>
        <n v="46.41"/>
        <n v="77.930000000000007"/>
        <n v="48.06"/>
        <n v="84.8"/>
        <n v="72.89"/>
        <n v="71.3"/>
        <n v="-221.54"/>
        <n v="54.93"/>
        <n v="19.690000000000001"/>
        <n v="64.03"/>
        <n v="29.61"/>
        <n v="54.11"/>
        <n v="12.04"/>
        <n v="71.680000000000007"/>
        <n v="45.41"/>
        <n v="49.28"/>
        <n v="61.56"/>
        <n v="51.05"/>
        <n v="83.8"/>
        <n v="-222.54"/>
        <n v="29.54"/>
        <n v="18.690000000000001"/>
        <n v="64.78"/>
        <n v="28.61"/>
        <n v="54.86"/>
        <n v="11.04"/>
        <n v="72.430000000000007"/>
        <n v="-223.54"/>
        <n v="28.54"/>
        <n v="19.62"/>
        <n v="63.78"/>
        <n v="53.86"/>
        <n v="10.039999999999999"/>
        <n v="73.36"/>
        <n v="-224.54"/>
        <n v="27.54"/>
        <n v="18.62"/>
        <n v="64.42"/>
        <n v="49.57"/>
        <n v="10.68"/>
        <n v="72.36"/>
        <n v="69.05"/>
        <n v="-225.54"/>
        <n v="26.54"/>
        <n v="57.18"/>
        <n v="20.3"/>
        <n v="63.42"/>
        <n v="53.5"/>
        <n v="28.5"/>
        <n v="55.22"/>
        <n v="9.68"/>
        <n v="74.040000000000006"/>
        <n v="45.9"/>
        <n v="69.44"/>
        <n v="-226.54"/>
        <n v="26.93"/>
        <n v="62.42"/>
        <n v="27.5"/>
        <n v="10.07"/>
        <n v="73.040000000000006"/>
        <n v="70.040000000000006"/>
        <n v="-227.54"/>
        <n v="21.29"/>
        <n v="31.21"/>
        <n v="10.67"/>
        <n v="71.14"/>
        <n v="-228.54"/>
        <n v="28.63"/>
        <n v="22.39"/>
        <n v="60.42"/>
        <n v="30.21"/>
        <n v="55.71"/>
        <n v="11.77"/>
        <n v="70.14"/>
        <n v="-229.54"/>
        <n v="21.39"/>
        <n v="62.36"/>
        <n v="29.21"/>
        <n v="54.54"/>
        <n v="26.1"/>
        <n v="33.51"/>
        <n v="10.77"/>
        <n v="72.98"/>
        <n v="44.84"/>
        <n v="43.74"/>
        <n v="69.14"/>
        <n v="-230.54"/>
        <n v="28.21"/>
        <n v="25.1"/>
        <n v="9.77"/>
        <n v="68.14"/>
        <n v="-231.54"/>
        <n v="62.03"/>
        <n v="28.51"/>
        <n v="57.32"/>
        <n v="72.650000000000006"/>
        <n v="43.41"/>
        <n v="76.930000000000007"/>
        <n v="82.8"/>
        <n v="71.89"/>
        <n v="67.14"/>
        <n v="-232.54"/>
        <n v="28.87"/>
        <n v="53.29"/>
        <n v="62.47"/>
        <n v="27.51"/>
        <n v="56.32"/>
        <n v="9.07"/>
        <n v="73.09"/>
        <n v="43.85"/>
        <n v="69.69"/>
        <n v="-233.54"/>
        <n v="27.87"/>
        <n v="55.84"/>
        <n v="61.47"/>
        <n v="26.51"/>
        <n v="58.87"/>
        <n v="8.07"/>
        <n v="75.64"/>
        <n v="43.95"/>
        <n v="42.85"/>
        <n v="79.48"/>
        <n v="85.35"/>
        <n v="74.44"/>
        <n v="47.86"/>
        <n v="51.55"/>
        <n v="68.69"/>
        <n v="-234.54"/>
        <n v="22.63"/>
        <n v="60.47"/>
        <n v="26.9"/>
        <n v="25.23"/>
        <n v="57.87"/>
        <n v="8.4600000000000009"/>
        <n v="74.64"/>
        <n v="44.34"/>
        <n v="43.24"/>
        <n v="78.48"/>
        <n v="84.35"/>
        <n v="73.44"/>
        <n v="45.56"/>
        <n v="-235.54"/>
        <n v="28.23"/>
        <n v="55.23"/>
        <n v="59.47"/>
        <n v="7.46"/>
        <n v="76"/>
        <n v="43.34"/>
        <n v="70.459999999999994"/>
        <n v="-236.54"/>
        <n v="28.64"/>
        <n v="54.23"/>
        <n v="24.4"/>
        <n v="58.47"/>
        <n v="28.67"/>
        <n v="24.64"/>
        <n v="47.34"/>
        <n v="7.87"/>
        <n v="75"/>
        <n v="41.24"/>
        <n v="50.75"/>
        <n v="69.459999999999994"/>
        <n v="-237.54"/>
        <n v="27.64"/>
        <n v="23.4"/>
        <n v="59.95"/>
        <n v="27.67"/>
        <n v="59.71"/>
        <n v="46.34"/>
        <n v="6.87"/>
        <n v="76.48"/>
        <n v="-238.54"/>
        <n v="22.4"/>
        <n v="26.67"/>
        <n v="22.64"/>
        <n v="60.41"/>
        <n v="45.34"/>
        <n v="5.87"/>
        <n v="77.180000000000007"/>
        <n v="43.42"/>
        <n v="69.16"/>
        <n v="-239.54"/>
        <n v="21.4"/>
        <n v="61.06"/>
        <n v="25.67"/>
        <n v="21.64"/>
        <n v="60.82"/>
        <n v="6.28"/>
        <n v="76.180000000000007"/>
        <n v="44.93"/>
        <n v="68.16"/>
        <n v="-240.54"/>
        <n v="55.64"/>
        <n v="24.67"/>
        <n v="20.64"/>
        <n v="6.8"/>
        <n v="75.180000000000007"/>
        <n v="43.93"/>
        <n v="-241.54"/>
        <n v="27.13"/>
        <n v="21.19"/>
        <n v="60.58"/>
        <n v="23.67"/>
        <n v="58.1"/>
        <n v="21.43"/>
        <n v="60.34"/>
        <n v="5.8"/>
        <n v="75.97"/>
        <n v="43.62"/>
        <n v="-242.54"/>
        <n v="26.13"/>
        <n v="55.09"/>
        <n v="20.190000000000001"/>
        <n v="61.03"/>
        <n v="22.67"/>
        <n v="58.55"/>
        <n v="20.43"/>
        <n v="60.79"/>
        <n v="41.34"/>
        <n v="6.25"/>
        <n v="74.97"/>
        <n v="-243.54"/>
        <n v="25.13"/>
        <n v="19.190000000000001"/>
        <n v="62.99"/>
        <n v="21.67"/>
        <n v="60.51"/>
        <n v="19.43"/>
        <n v="40.340000000000003"/>
        <n v="41.84"/>
        <n v="5.25"/>
        <n v="-244.54"/>
        <n v="25.68"/>
        <n v="56.05"/>
        <n v="18.190000000000001"/>
        <n v="59.51"/>
        <n v="18.43"/>
        <n v="63.3"/>
        <n v="40.89"/>
        <n v="40.840000000000003"/>
        <n v="4.25"/>
        <n v="77.48"/>
        <n v="68.64"/>
        <n v="-245.54"/>
        <n v="26.92"/>
        <n v="17.190000000000001"/>
        <n v="23.46"/>
        <n v="58.51"/>
        <n v="62.3"/>
        <n v="3.25"/>
        <n v="78.72"/>
        <n v="47.47"/>
        <n v="46.37"/>
        <n v="67.64"/>
        <n v="-244.95"/>
        <n v="25.92"/>
        <n v="16.190000000000001"/>
        <n v="65.37"/>
        <n v="22.46"/>
        <n v="18.670000000000002"/>
        <n v="2.25"/>
        <n v="79.31"/>
        <n v="68.45"/>
        <n v="-245.95"/>
        <n v="26.73"/>
        <n v="17"/>
        <n v="64.37"/>
        <n v="23.27"/>
        <n v="19.48"/>
        <n v="3.06"/>
        <n v="78.31"/>
        <n v="47.06"/>
        <n v="67.45"/>
        <n v="-246.95"/>
        <n v="17.14"/>
        <n v="63.37"/>
        <n v="60.89"/>
        <n v="42.08"/>
        <n v="3.2"/>
        <n v="77.31"/>
        <n v="44.96"/>
        <n v="83.35"/>
        <n v="72.44"/>
        <n v="66.45"/>
        <n v="-247.95"/>
        <n v="25.87"/>
        <n v="18.760000000000002"/>
        <n v="62.37"/>
        <n v="58.72"/>
        <n v="43.7"/>
        <n v="4.82"/>
        <n v="76.31"/>
        <n v="-248.95"/>
        <n v="26.08"/>
        <n v="18.97"/>
        <n v="61.37"/>
        <n v="22.62"/>
        <n v="57.72"/>
        <n v="5.03"/>
        <n v="75.31"/>
        <n v="65.66"/>
        <n v="-249.95"/>
        <n v="26.5"/>
        <n v="17.97"/>
        <n v="61.79"/>
        <n v="21.62"/>
        <n v="58.14"/>
        <n v="59.31"/>
        <n v="5.45"/>
        <n v="74.31"/>
        <n v="46"/>
        <n v="66.099999999999994"/>
        <n v="-250.95"/>
        <n v="26.94"/>
        <n v="22.06"/>
        <n v="57.14"/>
        <n v="20.89"/>
        <n v="58.31"/>
        <n v="43.35"/>
        <n v="5.89"/>
        <n v="73.31"/>
        <n v="66.239999999999995"/>
        <n v="-251.95"/>
        <n v="18.55"/>
        <n v="22.2"/>
        <n v="56.14"/>
        <n v="21.03"/>
        <n v="6.03"/>
        <n v="72.31"/>
        <n v="67.98"/>
        <n v="-252.95"/>
        <n v="28.82"/>
        <n v="22.77"/>
        <n v="7.77"/>
        <n v="71.31"/>
        <n v="44.1"/>
        <n v="68.62"/>
        <n v="-253.95"/>
        <n v="20.93"/>
        <n v="24.58"/>
        <n v="54.14"/>
        <n v="55.31"/>
        <n v="70.31"/>
        <n v="43.1"/>
        <n v="69.27"/>
        <n v="-254.95"/>
        <n v="30.11"/>
        <n v="21.58"/>
        <n v="23.58"/>
        <n v="24.06"/>
        <n v="9.06"/>
        <n v="-255.95"/>
        <n v="29.11"/>
        <n v="20.58"/>
        <n v="57.83"/>
        <n v="22.58"/>
        <n v="23.06"/>
        <n v="55.35"/>
        <n v="10.1"/>
        <n v="44.79"/>
        <n v="-256.95"/>
        <n v="56.83"/>
        <n v="22.83"/>
        <n v="23.31"/>
        <n v="10.35"/>
        <n v="82.35"/>
        <n v="69.52"/>
        <n v="-257.95"/>
        <n v="23.04"/>
        <n v="53.83"/>
        <n v="23.52"/>
        <n v="30.89"/>
        <n v="10.56"/>
        <n v="66.31"/>
        <n v="70.209999999999994"/>
        <n v="-258.95"/>
        <n v="21.73"/>
        <n v="23.73"/>
        <n v="52.83"/>
        <n v="24.21"/>
        <n v="46.67"/>
        <n v="9.56"/>
        <n v="-259.95"/>
        <n v="30.58"/>
        <n v="22.05"/>
        <n v="24.05"/>
        <n v="51.83"/>
        <n v="24.53"/>
        <n v="51.35"/>
        <n v="9.8800000000000008"/>
        <n v="41.38"/>
        <n v="-260.95"/>
        <n v="22.48"/>
        <n v="24.48"/>
        <n v="24.96"/>
        <n v="50.35"/>
        <n v="8.8800000000000008"/>
        <n v="75.48"/>
        <n v="50.05"/>
        <n v="81.349999999999994"/>
        <n v="44.28"/>
        <n v="68.53"/>
        <n v="-261.95"/>
        <n v="21.48"/>
        <n v="25.52"/>
        <n v="23.96"/>
        <n v="28.93"/>
        <n v="7.88"/>
        <n v="68.91"/>
        <n v="-262.95"/>
        <n v="30.39"/>
        <n v="21.86"/>
        <n v="25.9"/>
        <n v="22.96"/>
        <n v="45.42"/>
        <n v="29.31"/>
        <n v="6.88"/>
        <n v="67.849999999999994"/>
        <n v="44.33"/>
        <n v="-263.95"/>
        <n v="30.75"/>
        <n v="26.26"/>
        <n v="47.83"/>
        <n v="28.31"/>
        <n v="7.24"/>
        <n v="66.849999999999994"/>
        <n v="70.790000000000006"/>
        <n v="-264.95"/>
        <n v="29.75"/>
        <n v="44.86"/>
        <n v="22.32"/>
        <n v="27.31"/>
        <n v="68.37"/>
        <n v="46.21"/>
        <n v="69.790000000000006"/>
        <n v="-265.95"/>
        <n v="28.75"/>
        <n v="54.91"/>
        <n v="26.78"/>
        <n v="21.32"/>
        <n v="53.81"/>
        <n v="28.83"/>
        <n v="69.89"/>
        <n v="69.94"/>
        <n v="-266.95"/>
        <n v="28.9"/>
        <n v="20.37"/>
        <n v="53.91"/>
        <n v="25.78"/>
        <n v="21.47"/>
        <n v="27.83"/>
        <n v="5.39"/>
        <n v="68.89"/>
        <n v="80.349999999999994"/>
        <n v="68.94"/>
        <n v="-267.95"/>
        <n v="29.52"/>
        <n v="20.99"/>
        <n v="24.78"/>
        <n v="49.12"/>
        <n v="22.09"/>
        <n v="51.81"/>
        <n v="26.83"/>
        <n v="6.01"/>
        <n v="67.89"/>
        <n v="70.64"/>
        <n v="-268.95"/>
        <n v="28.52"/>
        <n v="22.69"/>
        <n v="48.12"/>
        <n v="23.79"/>
        <n v="50.81"/>
        <n v="25.83"/>
        <n v="5.01"/>
        <n v="69.59"/>
        <n v="69.64"/>
        <n v="-269.95"/>
        <n v="27.52"/>
        <n v="21.69"/>
        <n v="24.2"/>
        <n v="4.01"/>
        <n v="47.89"/>
        <n v="-270.95"/>
        <n v="26.52"/>
        <n v="25.24"/>
        <n v="3.01"/>
        <n v="70.2"/>
        <n v="46.89"/>
        <n v="74.48"/>
        <n v="49.05"/>
        <n v="49.22"/>
        <n v="79.349999999999994"/>
        <n v="46.86"/>
        <n v="69.37"/>
        <n v="-271.95"/>
        <n v="27.25"/>
        <n v="21.42"/>
        <n v="48.7"/>
        <n v="24.24"/>
        <n v="3.74"/>
        <n v="69.2"/>
        <n v="45.89"/>
        <n v="69.41"/>
        <n v="-272.95"/>
        <n v="27.29"/>
        <n v="21.46"/>
        <n v="26.45"/>
        <n v="25.17"/>
        <n v="3.78"/>
        <n v="68.2"/>
        <n v="44.89"/>
        <n v="-273.95"/>
        <n v="22.84"/>
        <n v="26.55"/>
        <n v="5.16"/>
        <n v="67.2"/>
        <n v="44.99"/>
        <n v="43.89"/>
        <n v="71.66"/>
        <n v="-274.95"/>
        <n v="23.71"/>
        <n v="27.42"/>
        <n v="4.16"/>
        <n v="68.069999999999993"/>
        <n v="42.89"/>
        <n v="70.66"/>
        <n v="-275.95"/>
        <n v="43.44"/>
        <n v="22.71"/>
        <n v="49.27"/>
        <n v="27.58"/>
        <n v="26.42"/>
        <n v="21.99"/>
        <n v="3.16"/>
        <n v="68.819999999999993"/>
        <n v="44.74"/>
        <n v="71.22"/>
        <n v="-276.95"/>
        <n v="29.1"/>
        <n v="42.44"/>
        <n v="48.27"/>
        <n v="26.58"/>
        <n v="26.98"/>
        <n v="22.55"/>
        <n v="3.72"/>
        <n v="67.819999999999993"/>
        <n v="44.2"/>
        <n v="-277.95"/>
        <n v="46.74"/>
        <n v="27.57"/>
        <n v="30.88"/>
        <n v="43.96"/>
        <n v="8.02"/>
        <n v="66.819999999999993"/>
        <n v="49.6"/>
        <n v="52.58"/>
        <n v="65.86"/>
        <n v="83.65"/>
        <n v="70.62"/>
        <n v="-278.95"/>
        <n v="45.74"/>
        <n v="27.97"/>
        <n v="46.27"/>
        <n v="20.55"/>
        <n v="8.42"/>
        <n v="65.819999999999993"/>
        <n v="50"/>
        <n v="69.62"/>
        <n v="-279.95"/>
        <n v="46.07"/>
        <n v="26.97"/>
        <n v="41.96"/>
        <n v="7.42"/>
        <n v="66.150000000000006"/>
        <n v="73.48"/>
        <n v="45.88"/>
        <n v="64.86"/>
        <n v="82.65"/>
        <n v="68.44"/>
        <n v="45.86"/>
        <n v="55.86"/>
        <n v="59.03"/>
        <n v="-280.95"/>
        <n v="40.96"/>
        <n v="41.89"/>
        <n v="19.88"/>
        <n v="6.42"/>
        <n v="67.62"/>
        <n v="-281.95"/>
        <n v="25.5"/>
        <n v="48.05"/>
        <n v="28.95"/>
        <n v="30.62"/>
        <n v="20.92"/>
        <n v="5.42"/>
        <n v="68.13"/>
        <n v="67.739999999999995"/>
        <n v="-282.95"/>
        <n v="25.62"/>
        <n v="27.95"/>
        <n v="29.62"/>
        <n v="43.05"/>
        <n v="5.54"/>
        <n v="51.58"/>
        <n v="63.86"/>
        <n v="81.650000000000006"/>
        <n v="66.739999999999995"/>
        <n v="-283.95"/>
        <n v="24.62"/>
        <n v="26.95"/>
        <n v="45.22"/>
        <n v="28.62"/>
        <n v="21.54"/>
        <n v="4.54"/>
        <n v="49.87"/>
        <n v="68.180000000000007"/>
        <n v="-284.95"/>
        <n v="26.06"/>
        <n v="25.95"/>
        <n v="27.62"/>
        <n v="22.98"/>
        <n v="5.98"/>
        <n v="66.63"/>
        <n v="51.31"/>
        <n v="71.08"/>
        <n v="-285.95"/>
        <n v="28.96"/>
        <n v="24.95"/>
        <n v="29.05"/>
        <n v="45.46"/>
        <n v="21.98"/>
        <n v="65.63"/>
        <n v="76.38"/>
        <n v="48.78"/>
        <n v="57.66"/>
        <n v="66.760000000000005"/>
        <n v="84.55"/>
        <n v="71.34"/>
        <n v="58.76"/>
        <n v="61.93"/>
        <n v="45.18"/>
        <n v="71.84"/>
        <n v="-286.95"/>
        <n v="27.96"/>
        <n v="23.95"/>
        <n v="28.05"/>
        <n v="46.22"/>
        <n v="22.74"/>
        <n v="66.39"/>
        <n v="54.97"/>
        <n v="70.84"/>
        <n v="-287.95"/>
        <n v="28.25"/>
        <n v="49.32"/>
        <n v="29.81"/>
        <n v="51.82"/>
        <n v="21.74"/>
        <n v="8.17"/>
        <n v="65.39"/>
        <n v="53.97"/>
        <n v="75.38"/>
        <n v="45.67"/>
        <n v="83.55"/>
        <n v="70.34"/>
        <n v="71.19"/>
        <n v="-288.95"/>
        <n v="28.6"/>
        <n v="24.59"/>
        <n v="48.32"/>
        <n v="28.69"/>
        <n v="30.16"/>
        <n v="20.74"/>
        <n v="8.52"/>
        <n v="64.39"/>
        <n v="44.67"/>
        <n v="70.19"/>
        <n v="-289.95"/>
        <n v="27.6"/>
        <n v="23.59"/>
        <n v="27.69"/>
        <n v="44.43"/>
        <n v="29.16"/>
        <n v="19.739999999999998"/>
        <n v="7.52"/>
        <n v="52.22"/>
        <n v="74.38"/>
        <n v="44.88"/>
        <n v="82.55"/>
        <n v="69.34"/>
        <n v="57.76"/>
        <n v="44.18"/>
        <n v="71.59"/>
        <n v="-290.95"/>
        <n v="24.99"/>
        <n v="26.69"/>
        <n v="28.16"/>
        <n v="8.92"/>
        <n v="51.22"/>
        <n v="72.39"/>
        <n v="-291.95"/>
        <n v="29.8"/>
        <n v="42.52"/>
        <n v="25.69"/>
        <n v="27.16"/>
        <n v="19.54"/>
        <n v="9.7200000000000006"/>
        <n v="62.6"/>
        <n v="50.22"/>
        <n v="-292.95"/>
        <n v="41.52"/>
        <n v="24.69"/>
        <n v="53.48"/>
        <n v="18.54"/>
        <n v="10.42"/>
        <n v="61.6"/>
        <n v="72.09"/>
        <n v="-293.95"/>
        <n v="43.2"/>
        <n v="23.69"/>
        <n v="25.39"/>
        <n v="45.84"/>
        <n v="52.48"/>
        <n v="9.42"/>
        <n v="71.09"/>
        <n v="-294.95"/>
        <n v="24.39"/>
        <n v="46.84"/>
        <n v="51.48"/>
        <n v="70.09"/>
        <n v="-295.95"/>
        <n v="50.82"/>
        <n v="23.39"/>
        <n v="22.03"/>
        <n v="65.09"/>
        <n v="-296.95"/>
        <n v="28.03"/>
        <n v="49.82"/>
        <n v="23.92"/>
        <n v="23.86"/>
        <n v="48.18"/>
        <n v="7.95"/>
        <n v="64.09"/>
        <n v="70.77"/>
        <n v="-297.95"/>
        <n v="22.37"/>
        <n v="48.82"/>
        <n v="24.07"/>
        <n v="47.12"/>
        <n v="24.01"/>
        <n v="47.18"/>
        <n v="20.03"/>
        <n v="8.1"/>
        <n v="63.09"/>
        <n v="45.03"/>
        <n v="69.77"/>
        <n v="-298.95"/>
        <n v="27.18"/>
        <n v="21.37"/>
        <n v="23.07"/>
        <n v="47.57"/>
        <n v="23.01"/>
        <n v="7.1"/>
        <n v="73.38"/>
        <n v="65.760000000000005"/>
        <n v="53.25"/>
        <n v="81.55"/>
        <n v="68.34"/>
        <n v="68.77"/>
        <n v="-299.95"/>
        <n v="26.18"/>
        <n v="23.37"/>
        <n v="25.07"/>
        <n v="46.57"/>
        <n v="25.01"/>
        <n v="6.1"/>
        <n v="65.540000000000006"/>
        <n v="-300.95"/>
        <n v="26.61"/>
        <n v="23.8"/>
        <n v="45.57"/>
        <n v="25.44"/>
        <n v="49.59"/>
        <n v="6.53"/>
        <n v="64.540000000000006"/>
        <n v="50.59"/>
        <n v="70.3"/>
        <n v="-301.95"/>
        <n v="25.61"/>
        <n v="22.8"/>
        <n v="48.37"/>
        <n v="24.5"/>
        <n v="24.44"/>
        <n v="5.53"/>
        <n v="65.64"/>
        <n v="70.430000000000007"/>
        <n v="-302.95"/>
        <n v="25.74"/>
        <n v="22.93"/>
        <n v="47.37"/>
        <n v="24.63"/>
        <n v="24.57"/>
        <n v="45.73"/>
        <n v="5.66"/>
        <n v="64.64"/>
        <n v="80.55"/>
        <n v="70.55"/>
        <n v="-303.95"/>
        <n v="23.05"/>
        <n v="24.75"/>
        <n v="44.73"/>
        <n v="21.71"/>
        <n v="5.78"/>
        <n v="63.64"/>
        <n v="53.04"/>
        <n v="51.94"/>
        <n v="41.03"/>
        <n v="69.55"/>
        <n v="-304.95"/>
        <n v="20.71"/>
        <n v="4.78"/>
        <n v="52.67"/>
        <n v="68.55"/>
        <n v="-305.95"/>
        <n v="21.05"/>
        <n v="22.75"/>
        <n v="47.44"/>
        <n v="66.03"/>
        <n v="67.55"/>
        <n v="-306.95"/>
        <n v="22.86"/>
        <n v="20.05"/>
        <n v="21.75"/>
        <n v="46.44"/>
        <n v="2.78"/>
        <n v="66.5"/>
        <n v="72.38"/>
        <n v="47.79"/>
        <n v="63.76"/>
        <n v="79.55"/>
        <n v="67.34"/>
        <n v="42.86"/>
        <n v="66.55"/>
        <n v="-307.95"/>
        <n v="19.05"/>
        <n v="22.6"/>
        <n v="22.54"/>
        <n v="45.44"/>
        <n v="1.78"/>
        <n v="67.349999999999994"/>
        <n v="66.69"/>
        <n v="-308.95"/>
        <n v="22"/>
        <n v="21.6"/>
        <n v="22.68"/>
        <n v="1.92"/>
        <n v="66.349999999999994"/>
        <n v="78.55"/>
        <n v="66.81"/>
        <n v="-309.95"/>
        <n v="22.12"/>
        <n v="19.309999999999999"/>
        <n v="21.72"/>
        <n v="45.7"/>
        <n v="2.04"/>
        <n v="65.349999999999994"/>
        <n v="65.81"/>
        <n v="-310.95"/>
        <n v="21.12"/>
        <n v="18.309999999999999"/>
        <n v="23.72"/>
        <n v="24.8"/>
        <n v="44.7"/>
        <n v="1.04"/>
        <n v="65.900000000000006"/>
        <n v="-311.95"/>
        <n v="21.21"/>
        <n v="18.399999999999999"/>
        <n v="24.89"/>
        <n v="1.1299999999999999"/>
        <n v="66.06"/>
        <n v="-312.95"/>
        <n v="18.559999999999999"/>
        <n v="23.97"/>
        <n v="25.05"/>
        <n v="1.29"/>
        <n v="40.54"/>
        <n v="65.06"/>
        <n v="-313.95"/>
        <n v="17.559999999999999"/>
        <n v="48.73"/>
        <n v="22.34"/>
        <n v="0.28999999999999998"/>
        <n v="52.74"/>
        <n v="66.319999999999993"/>
        <n v="-314.95"/>
        <n v="21.63"/>
        <n v="18.82"/>
        <n v="23.62"/>
        <n v="23.6"/>
        <n v="1.55"/>
        <n v="65"/>
        <n v="66.489999999999995"/>
        <n v="-315.95"/>
        <n v="21.8"/>
        <n v="18.989999999999998"/>
        <n v="1.72"/>
        <n v="50.74"/>
        <n v="77.55"/>
        <n v="-316.95"/>
        <n v="17.989999999999998"/>
        <n v="52.66"/>
        <n v="62.76"/>
        <n v="76.55"/>
        <n v="65.69"/>
        <n v="-317.95"/>
        <n v="21"/>
        <n v="16.989999999999998"/>
        <n v="48.25"/>
        <n v="21.79"/>
        <n v="43.45"/>
        <n v="24.12"/>
        <n v="0.92"/>
        <n v="64.319999999999993"/>
        <n v="66.77"/>
        <n v="-318.95"/>
        <n v="22.08"/>
        <n v="18.07"/>
        <n v="20.79"/>
        <n v="25.2"/>
        <n v="2"/>
        <n v="63.32"/>
        <n v="46.64"/>
        <n v="65.77"/>
        <n v="-319.95"/>
        <n v="21.08"/>
        <n v="43.77"/>
        <n v="17.07"/>
        <n v="19.79"/>
        <n v="44.48"/>
        <n v="25.73"/>
        <n v="1"/>
        <n v="63.85"/>
        <n v="45.64"/>
        <n v="-320.95"/>
        <n v="21.15"/>
        <n v="42.77"/>
        <n v="18.79"/>
        <n v="20.440000000000001"/>
        <n v="25.8"/>
        <n v="1.07"/>
        <n v="61.76"/>
        <n v="75.55"/>
        <n v="-321.95"/>
        <n v="41.77"/>
        <n v="17.57"/>
        <n v="17.79"/>
        <n v="19.440000000000001"/>
        <n v="26.23"/>
        <n v="1.5"/>
        <n v="60.76"/>
        <n v="41.41"/>
        <n v="-320.08999999999997"/>
        <n v="23.44"/>
        <n v="40.770000000000003"/>
        <n v="16.57"/>
        <n v="16.79"/>
        <n v="18.440000000000001"/>
        <n v="36.119999999999997"/>
        <n v="28.09"/>
        <n v="3.36"/>
        <n v="60.85"/>
        <n v="-321.08999999999997"/>
        <n v="22.44"/>
        <n v="42.25"/>
        <n v="18.05"/>
        <n v="15.79"/>
        <n v="19.920000000000002"/>
        <n v="27.09"/>
        <n v="4.84"/>
        <n v="59.85"/>
        <n v="42.74"/>
        <n v="41.64"/>
        <n v="-322.08999999999997"/>
        <n v="21.44"/>
        <n v="16.5"/>
        <n v="18.920000000000002"/>
        <n v="45.48"/>
        <n v="26.09"/>
        <n v="3.84"/>
        <n v="60.56"/>
        <n v="-323.08999999999997"/>
        <n v="15.5"/>
        <n v="51.6"/>
        <n v="17.920000000000002"/>
        <n v="2.84"/>
        <n v="64.260000000000005"/>
        <n v="-324.08999999999997"/>
        <n v="14.5"/>
        <n v="52.13"/>
        <n v="16.920000000000002"/>
        <n v="3.37"/>
        <n v="63.26"/>
        <n v="-325.08999999999997"/>
        <n v="14.05"/>
        <n v="13.5"/>
        <n v="15.92"/>
        <n v="2.37"/>
        <n v="43.58"/>
        <n v="59.76"/>
        <n v="39.409999999999997"/>
        <n v="42.46"/>
        <n v="41.86"/>
        <n v="-326.08999999999997"/>
        <n v="17.440000000000001"/>
        <n v="13.05"/>
        <n v="12.5"/>
        <n v="14.92"/>
        <n v="50.62"/>
        <n v="1.37"/>
        <n v="64.17"/>
        <n v="63.98"/>
        <n v="-327.08999999999997"/>
        <n v="18.14"/>
        <n v="13.75"/>
        <n v="13.2"/>
        <n v="52.04"/>
        <n v="15.62"/>
        <n v="49.62"/>
        <n v="30.23"/>
        <n v="2.0699999999999998"/>
        <n v="63.17"/>
        <n v="62.98"/>
        <n v="-328.09"/>
        <n v="12.75"/>
        <n v="12.2"/>
        <n v="52.93"/>
        <n v="16.510000000000002"/>
        <n v="48.62"/>
        <n v="64.06"/>
        <n v="61.98"/>
        <n v="-329.09"/>
        <n v="18.03"/>
        <n v="11.75"/>
        <n v="53.27"/>
        <n v="11.2"/>
        <n v="53.82"/>
        <n v="15.51"/>
        <n v="7.0000000000000007E-2"/>
        <n v="64.95"/>
        <n v="47.84"/>
        <n v="60.98"/>
        <n v="-330.09"/>
        <n v="17.03"/>
        <n v="10.75"/>
        <n v="10.199999999999999"/>
        <n v="14.51"/>
        <n v="-0.93"/>
        <n v="66.930000000000007"/>
        <n v="-331.09"/>
        <n v="17.149999999999999"/>
        <n v="10.87"/>
        <n v="10.32"/>
        <n v="14.63"/>
        <n v="-0.81"/>
        <n v="65.930000000000007"/>
        <n v="-332.09"/>
        <n v="16.149999999999999"/>
        <n v="50.27"/>
        <n v="13.17"/>
        <n v="9.32"/>
        <n v="13.63"/>
        <n v="35.29"/>
        <n v="-1.81"/>
        <n v="68.23"/>
        <n v="73.680000000000007"/>
        <n v="75.849999999999994"/>
        <n v="-333.09"/>
        <n v="16.61"/>
        <n v="8.32"/>
        <n v="57.56"/>
        <n v="14.09"/>
        <n v="30.13"/>
        <n v="-1.35"/>
        <n v="67.23"/>
        <n v="42.58"/>
        <n v="74.849999999999994"/>
        <n v="62.86"/>
        <n v="-332.03"/>
        <n v="15.61"/>
        <n v="12.63"/>
        <n v="7.32"/>
        <n v="58.62"/>
        <n v="13.09"/>
        <n v="29.13"/>
        <n v="-0.28999999999999998"/>
        <n v="66.23"/>
        <n v="61.86"/>
        <n v="-333.03"/>
        <n v="14.61"/>
        <n v="50.97"/>
        <n v="11.63"/>
        <n v="6.32"/>
        <n v="59.26"/>
        <n v="12.09"/>
        <n v="28.13"/>
        <n v="-1.29"/>
        <n v="66.87"/>
        <n v="48.66"/>
        <n v="62.55"/>
        <n v="-334.03"/>
        <n v="12.32"/>
        <n v="5.32"/>
        <n v="11.09"/>
        <n v="-2.29"/>
        <n v="67.56"/>
        <n v="47.66"/>
        <n v="62.83"/>
        <n v="-335.03"/>
        <n v="15.58"/>
        <n v="12.6"/>
        <n v="4.32"/>
        <n v="10.09"/>
        <n v="-2.0099999999999998"/>
        <n v="66.56"/>
        <n v="47.76"/>
        <n v="73.849999999999994"/>
        <n v="61.83"/>
        <n v="-336.03"/>
        <n v="14.58"/>
        <n v="50.09"/>
        <n v="11.6"/>
        <n v="53.07"/>
        <n v="3.32"/>
        <n v="61.35"/>
        <n v="9.09"/>
        <n v="55.58"/>
        <n v="38.26"/>
        <n v="-3.01"/>
        <n v="67.680000000000007"/>
        <n v="66.53"/>
        <n v="-337.03"/>
        <n v="19.28"/>
        <n v="49.09"/>
        <n v="60.35"/>
        <n v="13.79"/>
        <n v="54.58"/>
        <n v="37.26"/>
        <n v="1.69"/>
        <n v="66.680000000000007"/>
        <n v="78.38"/>
        <n v="63.46"/>
        <n v="43.97"/>
        <n v="73.34"/>
        <n v="48.86"/>
        <n v="65.53"/>
        <n v="-338.03"/>
        <n v="18.28"/>
        <n v="52.57"/>
        <n v="59.35"/>
        <n v="14.29"/>
        <n v="0.69"/>
        <n v="67.180000000000007"/>
        <n v="65.959999999999994"/>
        <n v="-339.03"/>
        <n v="18.71"/>
        <n v="15.73"/>
        <n v="51.57"/>
        <n v="8.9499999999999993"/>
        <n v="58.35"/>
        <n v="14.72"/>
        <n v="1.1200000000000001"/>
        <n v="66.180000000000007"/>
        <n v="-340.03"/>
        <n v="19.93"/>
        <n v="16.95"/>
        <n v="10.17"/>
        <n v="57.35"/>
        <n v="15.94"/>
        <n v="33.26"/>
        <n v="2.34"/>
        <n v="48.6"/>
        <n v="67.42"/>
        <n v="-341.03"/>
        <n v="20.170000000000002"/>
        <n v="9.17"/>
        <n v="14.94"/>
        <n v="32.26"/>
        <n v="2.58"/>
        <n v="64.180000000000007"/>
        <n v="48.84"/>
        <n v="62.46"/>
        <n v="43.4"/>
        <n v="68"/>
        <n v="-342.03"/>
        <n v="20.75"/>
        <n v="17.77"/>
        <n v="48.57"/>
        <n v="9.75"/>
        <n v="15.52"/>
        <n v="33.5"/>
        <n v="1.58"/>
        <n v="-343.03"/>
        <n v="19.75"/>
        <n v="46.17"/>
        <n v="16.77"/>
        <n v="8.75"/>
        <n v="14.52"/>
        <n v="0.57999999999999996"/>
        <n v="65.34"/>
        <n v="47.32"/>
        <n v="67.81"/>
        <n v="-344.03"/>
        <n v="18.75"/>
        <n v="46.98"/>
        <n v="15.33"/>
        <n v="-0.42"/>
        <n v="46.32"/>
        <n v="-345.03"/>
        <n v="17.75"/>
        <n v="19.78"/>
        <n v="8.56"/>
        <n v="17.53"/>
        <n v="-1.42"/>
        <n v="68.349999999999994"/>
        <n v="55.56"/>
        <n v="79.75"/>
        <n v="-346.03"/>
        <n v="16.75"/>
        <n v="18.78"/>
        <n v="7.56"/>
        <n v="16.53"/>
        <n v="30.65"/>
        <n v="-2.42"/>
        <n v="71"/>
        <n v="66.260000000000005"/>
        <n v="-347.03"/>
        <n v="17.2"/>
        <n v="19.23"/>
        <n v="8.01"/>
        <n v="16.98"/>
        <n v="-1.97"/>
        <n v="65.260000000000005"/>
        <n v="-348.03"/>
        <n v="16.2"/>
        <n v="18.23"/>
        <n v="7.01"/>
        <n v="60.55"/>
        <n v="17.510000000000002"/>
        <n v="31.63"/>
        <n v="-2.97"/>
        <n v="-349.03"/>
        <n v="15.2"/>
        <n v="17.23"/>
        <n v="30.63"/>
        <n v="-2.7"/>
        <n v="78.75"/>
        <n v="-350.03"/>
        <n v="14.2"/>
        <n v="18.329999999999998"/>
        <n v="7.11"/>
        <n v="59.82"/>
        <n v="17.61"/>
        <n v="-1.6"/>
        <n v="67.53"/>
        <n v="-351.03"/>
        <n v="15.1"/>
        <n v="58.82"/>
        <n v="18.510000000000002"/>
        <n v="32.630000000000003"/>
        <n v="-0.7"/>
        <n v="45.15"/>
        <n v="69.98"/>
        <n v="-352.03"/>
        <n v="17.55"/>
        <n v="21.68"/>
        <n v="10.46"/>
        <n v="57.82"/>
        <n v="1.75"/>
        <n v="80.83"/>
        <n v="56.44"/>
        <n v="63.91"/>
        <n v="58.4"/>
        <n v="48.22"/>
        <n v="81.2"/>
        <n v="75.790000000000006"/>
        <n v="66.08"/>
        <n v="70.28"/>
        <n v="-353.03"/>
        <n v="17.850000000000001"/>
        <n v="10.76"/>
        <n v="56.82"/>
        <n v="17.809999999999999"/>
        <n v="35.380000000000003"/>
        <n v="2.0499999999999998"/>
        <n v="44.45"/>
        <n v="47.22"/>
        <n v="69.28"/>
        <n v="-354.03"/>
        <n v="16.850000000000001"/>
        <n v="20.98"/>
        <n v="9.76"/>
        <n v="16.809999999999999"/>
        <n v="31.2"/>
        <n v="1.05"/>
        <n v="68.28"/>
        <n v="-355.03"/>
        <n v="19.98"/>
        <n v="8.76"/>
        <n v="59.66"/>
        <n v="15.81"/>
        <n v="52.61"/>
        <n v="0.05"/>
        <n v="45.29"/>
        <n v="-356.03"/>
        <n v="18.850000000000001"/>
        <n v="7.76"/>
        <n v="14.81"/>
        <n v="0.21"/>
        <n v="67.37"/>
        <n v="62.91"/>
        <n v="80.2"/>
        <n v="67.44"/>
        <n v="-357.03"/>
        <n v="21.38"/>
        <n v="6.76"/>
        <n v="-0.79"/>
        <n v="42.19"/>
        <n v="66.44"/>
        <n v="-358.03"/>
        <n v="55.57"/>
        <n v="12.36"/>
        <n v="21.65"/>
        <n v="-1.79"/>
        <n v="74.209999999999994"/>
        <n v="41.19"/>
        <n v="62.04"/>
        <n v="68.510000000000005"/>
        <n v="52.98"/>
        <n v="71.239999999999995"/>
        <n v="-359.03"/>
        <n v="31.78"/>
        <n v="44.44"/>
        <n v="11.36"/>
        <n v="43.06"/>
        <n v="73.209999999999994"/>
        <n v="40.19"/>
        <n v="85.63"/>
        <n v="55.73"/>
        <n v="66.84"/>
        <n v="63.2"/>
        <n v="90.6"/>
        <n v="80.59"/>
        <n v="56.11"/>
        <n v="71.39"/>
        <n v="-360.03"/>
        <n v="53.57"/>
        <n v="11.51"/>
        <n v="43.21"/>
        <n v="72.209999999999994"/>
        <n v="71.72"/>
        <n v="-361.03"/>
        <n v="10.51"/>
        <n v="64.19"/>
        <n v="32.49"/>
        <n v="2.16"/>
        <n v="72.540000000000006"/>
        <n v="54.73"/>
        <n v="67.510000000000005"/>
        <n v="62.2"/>
        <n v="56.93"/>
        <n v="89.6"/>
        <n v="71.849999999999994"/>
        <n v="-362.03"/>
        <n v="41.44"/>
        <n v="10.64"/>
        <n v="63.19"/>
        <n v="41.21"/>
        <n v="2.29"/>
        <n v="39.619999999999997"/>
        <n v="66.510000000000005"/>
        <n v="57.06"/>
        <n v="88.6"/>
        <n v="72.010000000000005"/>
        <n v="-363.03"/>
        <n v="21.09"/>
        <n v="40.44"/>
        <n v="10.8"/>
        <n v="62.19"/>
        <n v="2.4500000000000002"/>
        <n v="57.22"/>
        <n v="71.010000000000005"/>
        <n v="-364.03"/>
        <n v="53.1"/>
        <n v="12"/>
        <n v="61.19"/>
        <n v="19.09"/>
        <n v="54.1"/>
        <n v="1.45"/>
        <n v="71.739999999999995"/>
        <n v="-365.03"/>
        <n v="11"/>
        <n v="62.59"/>
        <n v="18.09"/>
        <n v="0.45"/>
        <n v="73.14"/>
        <n v="69.010000000000005"/>
        <n v="-366.03"/>
        <n v="43.37"/>
        <n v="10"/>
        <n v="-0.55000000000000004"/>
        <n v="73.47"/>
        <n v="41.55"/>
        <n v="84.63"/>
        <n v="65.510000000000005"/>
        <n v="61.2"/>
        <n v="56.22"/>
        <n v="87.6"/>
        <n v="79.59"/>
        <n v="55.11"/>
        <n v="65.08"/>
        <n v="68.010000000000005"/>
        <n v="-367.03"/>
        <n v="10.28"/>
        <n v="-1.55"/>
        <n v="73.75"/>
        <n v="83.63"/>
        <n v="64.510000000000005"/>
        <n v="60.2"/>
        <n v="86.6"/>
        <n v="78.59"/>
        <n v="57.46"/>
        <n v="64.08"/>
        <n v="51.13"/>
        <n v="67.010000000000005"/>
        <n v="-368.03"/>
        <n v="27.55"/>
        <n v="9.2799999999999994"/>
        <n v="15.09"/>
        <n v="37.08"/>
        <n v="-2.5499999999999998"/>
        <n v="44.08"/>
        <n v="54.22"/>
        <n v="66.010000000000005"/>
        <n v="-369.03"/>
        <n v="8.2799999999999994"/>
        <n v="65.59"/>
        <n v="35.369999999999997"/>
        <n v="-1.1299999999999999"/>
        <n v="-370.03"/>
        <n v="16.71"/>
        <n v="9.9"/>
        <n v="64.59"/>
        <n v="15.71"/>
        <n v="36.99"/>
        <n v="0.49"/>
        <n v="74"/>
        <n v="-371.03"/>
        <n v="17.36"/>
        <n v="56.78"/>
        <n v="10.55"/>
        <n v="63.59"/>
        <n v="14.71"/>
        <n v="35.99"/>
        <n v="1.1399999999999999"/>
        <n v="73"/>
        <n v="68.41"/>
        <n v="-372.03"/>
        <n v="55.78"/>
        <n v="45.97"/>
        <n v="13.71"/>
        <n v="37.15"/>
        <n v="1.27"/>
        <n v="72"/>
        <n v="85.6"/>
        <n v="67.41"/>
        <n v="-373.03"/>
        <n v="44.97"/>
        <n v="63.55"/>
        <n v="12.71"/>
        <n v="60.52"/>
        <n v="35.119999999999997"/>
        <n v="0.27"/>
        <n v="72.959999999999994"/>
        <n v="68.27"/>
        <n v="-374.03"/>
        <n v="17.350000000000001"/>
        <n v="55.74"/>
        <n v="10.54"/>
        <n v="13.57"/>
        <n v="59.52"/>
        <n v="37.11"/>
        <n v="71.959999999999994"/>
        <n v="67.27"/>
        <n v="-375.03"/>
        <n v="16.350000000000001"/>
        <n v="56.15"/>
        <n v="28.12"/>
        <n v="9.5399999999999991"/>
        <n v="62.96"/>
        <n v="12.57"/>
        <n v="0.13"/>
        <n v="72.37"/>
        <n v="82.63"/>
        <n v="84.6"/>
        <n v="77.59"/>
        <n v="52.11"/>
        <n v="56.46"/>
        <n v="63.08"/>
        <n v="-376.03"/>
        <n v="15.35"/>
        <n v="27.12"/>
        <n v="8.5399999999999991"/>
        <n v="11.57"/>
        <n v="-0.87"/>
        <n v="67.05"/>
        <n v="-377.03"/>
        <n v="16.13"/>
        <n v="27.9"/>
        <n v="7.54"/>
        <n v="10.57"/>
        <n v="-1.87"/>
        <n v="73.78"/>
        <n v="67.87"/>
        <n v="-378.03"/>
        <n v="54.78"/>
        <n v="28.72"/>
        <n v="8.36"/>
        <n v="11.39"/>
        <n v="35.58"/>
        <n v="36.15"/>
        <n v="-1.05"/>
        <n v="72.78"/>
        <n v="43.15"/>
        <n v="-379.03"/>
        <n v="15.95"/>
        <n v="60.38"/>
        <n v="34.32"/>
        <n v="7.36"/>
        <n v="10.39"/>
        <n v="65.94"/>
        <n v="-2.0499999999999998"/>
        <n v="90.2"/>
        <n v="-380.03"/>
        <n v="17.59"/>
        <n v="59.38"/>
        <n v="41.01"/>
        <n v="6.36"/>
        <n v="70.61"/>
        <n v="9.39"/>
        <n v="67.58"/>
        <n v="-3.05"/>
        <n v="80.02"/>
        <n v="68.66"/>
        <n v="-381.03"/>
        <n v="17.739999999999998"/>
        <n v="58.38"/>
        <n v="40.01"/>
        <n v="6.51"/>
        <n v="69.61"/>
        <n v="-2.9"/>
        <n v="79.02"/>
        <n v="67.66"/>
        <n v="-382.03"/>
        <n v="16.739999999999998"/>
        <n v="5.51"/>
        <n v="-3.9"/>
        <n v="79.709999999999994"/>
        <n v="68.739999999999995"/>
        <n v="-383.03"/>
        <n v="17.82"/>
        <n v="58.07"/>
        <n v="6.59"/>
        <n v="69.3"/>
        <n v="9.6199999999999992"/>
        <n v="-4.9000000000000004"/>
        <n v="80.790000000000006"/>
        <n v="-384.03"/>
        <n v="16.82"/>
        <n v="5.59"/>
        <n v="69.989999999999995"/>
        <n v="8.6199999999999992"/>
        <n v="-5.9"/>
        <n v="81.48"/>
        <n v="-385.03"/>
        <n v="16.89"/>
        <n v="4.59"/>
        <n v="70.06"/>
        <n v="7.62"/>
        <n v="67.03"/>
        <n v="-5.83"/>
        <n v="80.48"/>
        <n v="47.67"/>
        <n v="89.2"/>
        <n v="-386.03"/>
        <n v="5.27"/>
        <n v="8.3000000000000007"/>
        <n v="-5.15"/>
        <n v="67.489999999999995"/>
        <n v="-387.03"/>
        <n v="57.8"/>
        <n v="4.2699999999999996"/>
        <n v="70.099999999999994"/>
        <n v="7.3"/>
        <n v="-6.15"/>
        <n v="80.52"/>
        <n v="-388.03"/>
        <n v="15.57"/>
        <n v="40.869999999999997"/>
        <n v="3.27"/>
        <n v="6.3"/>
        <n v="43.25"/>
        <n v="-7.15"/>
        <n v="81.96"/>
        <n v="66.790000000000006"/>
        <n v="-389.03"/>
        <n v="15.87"/>
        <n v="39.869999999999997"/>
        <n v="2.27"/>
        <n v="5.3"/>
        <n v="68.81"/>
        <n v="-6.85"/>
        <n v="80.959999999999994"/>
        <n v="62.51"/>
        <n v="88.2"/>
        <n v="68.790000000000006"/>
        <n v="-390.03"/>
        <n v="14.87"/>
        <n v="41.87"/>
        <n v="-4.8499999999999996"/>
        <n v="79.959999999999994"/>
        <n v="67.790000000000006"/>
        <n v="-391.03"/>
        <n v="13.87"/>
        <n v="8.57"/>
        <n v="69.84"/>
        <n v="72.11"/>
        <n v="28.56"/>
        <n v="-5.85"/>
        <n v="84.26"/>
        <n v="55.55"/>
        <n v="92.5"/>
        <n v="-392.03"/>
        <n v="12.87"/>
        <n v="7.57"/>
        <n v="72.8"/>
        <n v="27.56"/>
        <n v="-393.03"/>
        <n v="11.87"/>
        <n v="65.239999999999995"/>
        <n v="31.25"/>
        <n v="6.57"/>
        <n v="4.3"/>
        <n v="72.81"/>
        <n v="-7.85"/>
        <n v="84.96"/>
        <n v="81.63"/>
        <n v="50.87"/>
        <n v="91.5"/>
        <n v="76.59"/>
        <n v="51.11"/>
        <n v="-394.03"/>
        <n v="30.25"/>
        <n v="7.89"/>
        <n v="3.3"/>
        <n v="74.13"/>
        <n v="-8.85"/>
        <n v="86.28"/>
        <n v="56.47"/>
        <n v="66.11"/>
        <n v="-395.03"/>
        <n v="9.8699999999999992"/>
        <n v="29.25"/>
        <n v="6.89"/>
        <n v="70.13"/>
        <n v="2.2999999999999998"/>
        <n v="74.72"/>
        <n v="-9.85"/>
        <n v="86.87"/>
        <n v="65.11"/>
        <n v="-396.03"/>
        <n v="8.8699999999999992"/>
        <n v="67.3"/>
        <n v="47.92"/>
        <n v="1.3"/>
        <n v="74.87"/>
        <n v="-10.85"/>
        <n v="87.02"/>
        <n v="80.63"/>
        <n v="61.51"/>
        <n v="90.5"/>
        <n v="75.59"/>
        <n v="62.08"/>
        <n v="64.11"/>
        <n v="-397.03"/>
        <n v="68.02"/>
        <n v="4.8899999999999997"/>
        <n v="0.3"/>
        <n v="25.89"/>
        <n v="-11.85"/>
        <n v="87.74"/>
        <n v="-398.03"/>
        <n v="67.02"/>
        <n v="27.74"/>
        <n v="5.38"/>
        <n v="0.79"/>
        <n v="74.59"/>
        <n v="26.38"/>
        <n v="-11.36"/>
        <n v="86.74"/>
        <n v="-399.03"/>
        <n v="26.74"/>
        <n v="4.38"/>
        <n v="70.760000000000005"/>
        <n v="-0.21"/>
        <n v="75.349999999999994"/>
        <n v="25.38"/>
        <n v="-12.36"/>
        <n v="87.5"/>
        <n v="57.07"/>
        <n v="55.97"/>
        <n v="79.63"/>
        <n v="50.31"/>
        <n v="89.5"/>
        <n v="78.63"/>
        <n v="88.5"/>
        <n v="73.59"/>
        <n v="60.08"/>
        <n v="95.1"/>
      </sharedItems>
    </cacheField>
    <cacheField name="Months" numFmtId="0" databaseField="0">
      <fieldGroup base="0">
        <rangePr groupBy="months" startDate="2021-02-09T00:00:00" endDate="2021-04-17T00:00:00"/>
        <groupItems count="14">
          <s v="&lt;9/02/2021"/>
          <s v="Jan"/>
          <s v="Feb"/>
          <s v="Mar"/>
          <s v="Apr"/>
          <s v="May"/>
          <s v="Jun"/>
          <s v="Jul"/>
          <s v="Aug"/>
          <s v="Sep"/>
          <s v="Oct"/>
          <s v="Nov"/>
          <s v="Dec"/>
          <s v="&gt;17/04/2021"/>
        </groupItems>
      </fieldGroup>
    </cacheField>
  </cacheFields>
  <extLst>
    <ext xmlns:x14="http://schemas.microsoft.com/office/spreadsheetml/2009/9/main" uri="{725AE2AE-9491-48be-B2B4-4EB974FC3084}">
      <x14:pivotCacheDefinition pivotCacheId="1694615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80">
  <r>
    <x v="0"/>
    <x v="0"/>
    <x v="0"/>
  </r>
  <r>
    <x v="0"/>
    <x v="1"/>
    <x v="0"/>
  </r>
  <r>
    <x v="0"/>
    <x v="2"/>
    <x v="0"/>
  </r>
  <r>
    <x v="0"/>
    <x v="3"/>
    <x v="0"/>
  </r>
  <r>
    <x v="0"/>
    <x v="4"/>
    <x v="0"/>
  </r>
  <r>
    <x v="0"/>
    <x v="5"/>
    <x v="0"/>
  </r>
  <r>
    <x v="0"/>
    <x v="6"/>
    <x v="0"/>
  </r>
  <r>
    <x v="0"/>
    <x v="7"/>
    <x v="0"/>
  </r>
  <r>
    <x v="0"/>
    <x v="8"/>
    <x v="0"/>
  </r>
  <r>
    <x v="0"/>
    <x v="9"/>
    <x v="0"/>
  </r>
  <r>
    <x v="0"/>
    <x v="10"/>
    <x v="0"/>
  </r>
  <r>
    <x v="0"/>
    <x v="11"/>
    <x v="0"/>
  </r>
  <r>
    <x v="0"/>
    <x v="12"/>
    <x v="0"/>
  </r>
  <r>
    <x v="0"/>
    <x v="13"/>
    <x v="0"/>
  </r>
  <r>
    <x v="0"/>
    <x v="14"/>
    <x v="0"/>
  </r>
  <r>
    <x v="0"/>
    <x v="15"/>
    <x v="0"/>
  </r>
  <r>
    <x v="0"/>
    <x v="16"/>
    <x v="0"/>
  </r>
  <r>
    <x v="0"/>
    <x v="17"/>
    <x v="0"/>
  </r>
  <r>
    <x v="0"/>
    <x v="18"/>
    <x v="0"/>
  </r>
  <r>
    <x v="0"/>
    <x v="19"/>
    <x v="0"/>
  </r>
  <r>
    <x v="0"/>
    <x v="20"/>
    <x v="0"/>
  </r>
  <r>
    <x v="0"/>
    <x v="21"/>
    <x v="0"/>
  </r>
  <r>
    <x v="0"/>
    <x v="22"/>
    <x v="0"/>
  </r>
  <r>
    <x v="0"/>
    <x v="23"/>
    <x v="0"/>
  </r>
  <r>
    <x v="0"/>
    <x v="24"/>
    <x v="0"/>
  </r>
  <r>
    <x v="0"/>
    <x v="25"/>
    <x v="0"/>
  </r>
  <r>
    <x v="0"/>
    <x v="26"/>
    <x v="0"/>
  </r>
  <r>
    <x v="0"/>
    <x v="27"/>
    <x v="0"/>
  </r>
  <r>
    <x v="0"/>
    <x v="28"/>
    <x v="0"/>
  </r>
  <r>
    <x v="0"/>
    <x v="29"/>
    <x v="0"/>
  </r>
  <r>
    <x v="0"/>
    <x v="30"/>
    <x v="0"/>
  </r>
  <r>
    <x v="0"/>
    <x v="0"/>
    <x v="1"/>
  </r>
  <r>
    <x v="0"/>
    <x v="1"/>
    <x v="2"/>
  </r>
  <r>
    <x v="0"/>
    <x v="2"/>
    <x v="1"/>
  </r>
  <r>
    <x v="0"/>
    <x v="3"/>
    <x v="2"/>
  </r>
  <r>
    <x v="0"/>
    <x v="4"/>
    <x v="1"/>
  </r>
  <r>
    <x v="0"/>
    <x v="5"/>
    <x v="2"/>
  </r>
  <r>
    <x v="0"/>
    <x v="6"/>
    <x v="1"/>
  </r>
  <r>
    <x v="0"/>
    <x v="7"/>
    <x v="2"/>
  </r>
  <r>
    <x v="0"/>
    <x v="8"/>
    <x v="1"/>
  </r>
  <r>
    <x v="0"/>
    <x v="9"/>
    <x v="2"/>
  </r>
  <r>
    <x v="0"/>
    <x v="10"/>
    <x v="1"/>
  </r>
  <r>
    <x v="0"/>
    <x v="11"/>
    <x v="2"/>
  </r>
  <r>
    <x v="0"/>
    <x v="12"/>
    <x v="1"/>
  </r>
  <r>
    <x v="0"/>
    <x v="13"/>
    <x v="2"/>
  </r>
  <r>
    <x v="0"/>
    <x v="14"/>
    <x v="0"/>
  </r>
  <r>
    <x v="0"/>
    <x v="15"/>
    <x v="0"/>
  </r>
  <r>
    <x v="0"/>
    <x v="16"/>
    <x v="0"/>
  </r>
  <r>
    <x v="0"/>
    <x v="17"/>
    <x v="0"/>
  </r>
  <r>
    <x v="0"/>
    <x v="18"/>
    <x v="0"/>
  </r>
  <r>
    <x v="0"/>
    <x v="19"/>
    <x v="0"/>
  </r>
  <r>
    <x v="0"/>
    <x v="20"/>
    <x v="0"/>
  </r>
  <r>
    <x v="0"/>
    <x v="21"/>
    <x v="0"/>
  </r>
  <r>
    <x v="0"/>
    <x v="22"/>
    <x v="0"/>
  </r>
  <r>
    <x v="0"/>
    <x v="23"/>
    <x v="0"/>
  </r>
  <r>
    <x v="0"/>
    <x v="24"/>
    <x v="0"/>
  </r>
  <r>
    <x v="0"/>
    <x v="25"/>
    <x v="0"/>
  </r>
  <r>
    <x v="0"/>
    <x v="26"/>
    <x v="0"/>
  </r>
  <r>
    <x v="0"/>
    <x v="27"/>
    <x v="0"/>
  </r>
  <r>
    <x v="0"/>
    <x v="28"/>
    <x v="0"/>
  </r>
  <r>
    <x v="0"/>
    <x v="29"/>
    <x v="0"/>
  </r>
  <r>
    <x v="0"/>
    <x v="30"/>
    <x v="0"/>
  </r>
  <r>
    <x v="0"/>
    <x v="0"/>
    <x v="3"/>
  </r>
  <r>
    <x v="0"/>
    <x v="1"/>
    <x v="4"/>
  </r>
  <r>
    <x v="0"/>
    <x v="2"/>
    <x v="3"/>
  </r>
  <r>
    <x v="0"/>
    <x v="3"/>
    <x v="4"/>
  </r>
  <r>
    <x v="0"/>
    <x v="4"/>
    <x v="5"/>
  </r>
  <r>
    <x v="0"/>
    <x v="5"/>
    <x v="6"/>
  </r>
  <r>
    <x v="0"/>
    <x v="6"/>
    <x v="5"/>
  </r>
  <r>
    <x v="0"/>
    <x v="7"/>
    <x v="6"/>
  </r>
  <r>
    <x v="0"/>
    <x v="8"/>
    <x v="5"/>
  </r>
  <r>
    <x v="0"/>
    <x v="9"/>
    <x v="6"/>
  </r>
  <r>
    <x v="0"/>
    <x v="10"/>
    <x v="5"/>
  </r>
  <r>
    <x v="0"/>
    <x v="11"/>
    <x v="6"/>
  </r>
  <r>
    <x v="0"/>
    <x v="12"/>
    <x v="5"/>
  </r>
  <r>
    <x v="0"/>
    <x v="13"/>
    <x v="6"/>
  </r>
  <r>
    <x v="0"/>
    <x v="14"/>
    <x v="0"/>
  </r>
  <r>
    <x v="0"/>
    <x v="15"/>
    <x v="0"/>
  </r>
  <r>
    <x v="0"/>
    <x v="16"/>
    <x v="2"/>
  </r>
  <r>
    <x v="0"/>
    <x v="17"/>
    <x v="2"/>
  </r>
  <r>
    <x v="0"/>
    <x v="18"/>
    <x v="2"/>
  </r>
  <r>
    <x v="0"/>
    <x v="19"/>
    <x v="2"/>
  </r>
  <r>
    <x v="0"/>
    <x v="20"/>
    <x v="2"/>
  </r>
  <r>
    <x v="0"/>
    <x v="21"/>
    <x v="2"/>
  </r>
  <r>
    <x v="0"/>
    <x v="22"/>
    <x v="0"/>
  </r>
  <r>
    <x v="0"/>
    <x v="23"/>
    <x v="0"/>
  </r>
  <r>
    <x v="0"/>
    <x v="24"/>
    <x v="0"/>
  </r>
  <r>
    <x v="0"/>
    <x v="25"/>
    <x v="0"/>
  </r>
  <r>
    <x v="0"/>
    <x v="26"/>
    <x v="0"/>
  </r>
  <r>
    <x v="0"/>
    <x v="27"/>
    <x v="0"/>
  </r>
  <r>
    <x v="0"/>
    <x v="28"/>
    <x v="0"/>
  </r>
  <r>
    <x v="0"/>
    <x v="29"/>
    <x v="0"/>
  </r>
  <r>
    <x v="0"/>
    <x v="30"/>
    <x v="0"/>
  </r>
  <r>
    <x v="0"/>
    <x v="0"/>
    <x v="7"/>
  </r>
  <r>
    <x v="0"/>
    <x v="1"/>
    <x v="8"/>
  </r>
  <r>
    <x v="0"/>
    <x v="2"/>
    <x v="7"/>
  </r>
  <r>
    <x v="0"/>
    <x v="3"/>
    <x v="9"/>
  </r>
  <r>
    <x v="0"/>
    <x v="4"/>
    <x v="10"/>
  </r>
  <r>
    <x v="0"/>
    <x v="5"/>
    <x v="11"/>
  </r>
  <r>
    <x v="0"/>
    <x v="6"/>
    <x v="10"/>
  </r>
  <r>
    <x v="0"/>
    <x v="7"/>
    <x v="11"/>
  </r>
  <r>
    <x v="0"/>
    <x v="8"/>
    <x v="10"/>
  </r>
  <r>
    <x v="0"/>
    <x v="9"/>
    <x v="11"/>
  </r>
  <r>
    <x v="0"/>
    <x v="10"/>
    <x v="10"/>
  </r>
  <r>
    <x v="0"/>
    <x v="11"/>
    <x v="11"/>
  </r>
  <r>
    <x v="0"/>
    <x v="12"/>
    <x v="10"/>
  </r>
  <r>
    <x v="0"/>
    <x v="13"/>
    <x v="11"/>
  </r>
  <r>
    <x v="0"/>
    <x v="14"/>
    <x v="0"/>
  </r>
  <r>
    <x v="0"/>
    <x v="15"/>
    <x v="0"/>
  </r>
  <r>
    <x v="0"/>
    <x v="16"/>
    <x v="2"/>
  </r>
  <r>
    <x v="0"/>
    <x v="17"/>
    <x v="2"/>
  </r>
  <r>
    <x v="0"/>
    <x v="18"/>
    <x v="2"/>
  </r>
  <r>
    <x v="0"/>
    <x v="19"/>
    <x v="2"/>
  </r>
  <r>
    <x v="0"/>
    <x v="20"/>
    <x v="2"/>
  </r>
  <r>
    <x v="0"/>
    <x v="21"/>
    <x v="2"/>
  </r>
  <r>
    <x v="0"/>
    <x v="22"/>
    <x v="0"/>
  </r>
  <r>
    <x v="0"/>
    <x v="23"/>
    <x v="0"/>
  </r>
  <r>
    <x v="0"/>
    <x v="24"/>
    <x v="0"/>
  </r>
  <r>
    <x v="0"/>
    <x v="25"/>
    <x v="0"/>
  </r>
  <r>
    <x v="0"/>
    <x v="26"/>
    <x v="0"/>
  </r>
  <r>
    <x v="0"/>
    <x v="27"/>
    <x v="0"/>
  </r>
  <r>
    <x v="0"/>
    <x v="28"/>
    <x v="0"/>
  </r>
  <r>
    <x v="0"/>
    <x v="29"/>
    <x v="0"/>
  </r>
  <r>
    <x v="0"/>
    <x v="30"/>
    <x v="0"/>
  </r>
  <r>
    <x v="0"/>
    <x v="0"/>
    <x v="12"/>
  </r>
  <r>
    <x v="0"/>
    <x v="1"/>
    <x v="13"/>
  </r>
  <r>
    <x v="0"/>
    <x v="2"/>
    <x v="12"/>
  </r>
  <r>
    <x v="0"/>
    <x v="3"/>
    <x v="14"/>
  </r>
  <r>
    <x v="0"/>
    <x v="4"/>
    <x v="15"/>
  </r>
  <r>
    <x v="0"/>
    <x v="5"/>
    <x v="16"/>
  </r>
  <r>
    <x v="0"/>
    <x v="6"/>
    <x v="15"/>
  </r>
  <r>
    <x v="0"/>
    <x v="7"/>
    <x v="16"/>
  </r>
  <r>
    <x v="0"/>
    <x v="8"/>
    <x v="15"/>
  </r>
  <r>
    <x v="0"/>
    <x v="9"/>
    <x v="16"/>
  </r>
  <r>
    <x v="0"/>
    <x v="10"/>
    <x v="15"/>
  </r>
  <r>
    <x v="0"/>
    <x v="11"/>
    <x v="16"/>
  </r>
  <r>
    <x v="0"/>
    <x v="12"/>
    <x v="15"/>
  </r>
  <r>
    <x v="0"/>
    <x v="13"/>
    <x v="16"/>
  </r>
  <r>
    <x v="0"/>
    <x v="14"/>
    <x v="0"/>
  </r>
  <r>
    <x v="0"/>
    <x v="15"/>
    <x v="0"/>
  </r>
  <r>
    <x v="0"/>
    <x v="16"/>
    <x v="2"/>
  </r>
  <r>
    <x v="0"/>
    <x v="17"/>
    <x v="2"/>
  </r>
  <r>
    <x v="0"/>
    <x v="18"/>
    <x v="2"/>
  </r>
  <r>
    <x v="0"/>
    <x v="19"/>
    <x v="2"/>
  </r>
  <r>
    <x v="0"/>
    <x v="20"/>
    <x v="2"/>
  </r>
  <r>
    <x v="0"/>
    <x v="21"/>
    <x v="2"/>
  </r>
  <r>
    <x v="0"/>
    <x v="22"/>
    <x v="0"/>
  </r>
  <r>
    <x v="0"/>
    <x v="23"/>
    <x v="0"/>
  </r>
  <r>
    <x v="0"/>
    <x v="24"/>
    <x v="0"/>
  </r>
  <r>
    <x v="0"/>
    <x v="25"/>
    <x v="0"/>
  </r>
  <r>
    <x v="0"/>
    <x v="26"/>
    <x v="0"/>
  </r>
  <r>
    <x v="0"/>
    <x v="27"/>
    <x v="0"/>
  </r>
  <r>
    <x v="0"/>
    <x v="28"/>
    <x v="0"/>
  </r>
  <r>
    <x v="0"/>
    <x v="29"/>
    <x v="0"/>
  </r>
  <r>
    <x v="0"/>
    <x v="30"/>
    <x v="0"/>
  </r>
  <r>
    <x v="0"/>
    <x v="0"/>
    <x v="17"/>
  </r>
  <r>
    <x v="0"/>
    <x v="1"/>
    <x v="18"/>
  </r>
  <r>
    <x v="0"/>
    <x v="2"/>
    <x v="17"/>
  </r>
  <r>
    <x v="0"/>
    <x v="3"/>
    <x v="19"/>
  </r>
  <r>
    <x v="0"/>
    <x v="4"/>
    <x v="20"/>
  </r>
  <r>
    <x v="0"/>
    <x v="5"/>
    <x v="21"/>
  </r>
  <r>
    <x v="0"/>
    <x v="6"/>
    <x v="22"/>
  </r>
  <r>
    <x v="0"/>
    <x v="7"/>
    <x v="23"/>
  </r>
  <r>
    <x v="0"/>
    <x v="8"/>
    <x v="22"/>
  </r>
  <r>
    <x v="0"/>
    <x v="9"/>
    <x v="23"/>
  </r>
  <r>
    <x v="0"/>
    <x v="10"/>
    <x v="20"/>
  </r>
  <r>
    <x v="0"/>
    <x v="11"/>
    <x v="21"/>
  </r>
  <r>
    <x v="0"/>
    <x v="12"/>
    <x v="20"/>
  </r>
  <r>
    <x v="0"/>
    <x v="13"/>
    <x v="21"/>
  </r>
  <r>
    <x v="0"/>
    <x v="14"/>
    <x v="0"/>
  </r>
  <r>
    <x v="0"/>
    <x v="15"/>
    <x v="0"/>
  </r>
  <r>
    <x v="0"/>
    <x v="16"/>
    <x v="2"/>
  </r>
  <r>
    <x v="0"/>
    <x v="17"/>
    <x v="2"/>
  </r>
  <r>
    <x v="0"/>
    <x v="18"/>
    <x v="2"/>
  </r>
  <r>
    <x v="0"/>
    <x v="19"/>
    <x v="2"/>
  </r>
  <r>
    <x v="0"/>
    <x v="20"/>
    <x v="2"/>
  </r>
  <r>
    <x v="0"/>
    <x v="21"/>
    <x v="2"/>
  </r>
  <r>
    <x v="0"/>
    <x v="22"/>
    <x v="0"/>
  </r>
  <r>
    <x v="0"/>
    <x v="23"/>
    <x v="0"/>
  </r>
  <r>
    <x v="0"/>
    <x v="24"/>
    <x v="0"/>
  </r>
  <r>
    <x v="0"/>
    <x v="25"/>
    <x v="0"/>
  </r>
  <r>
    <x v="0"/>
    <x v="26"/>
    <x v="0"/>
  </r>
  <r>
    <x v="0"/>
    <x v="27"/>
    <x v="0"/>
  </r>
  <r>
    <x v="0"/>
    <x v="28"/>
    <x v="0"/>
  </r>
  <r>
    <x v="0"/>
    <x v="29"/>
    <x v="0"/>
  </r>
  <r>
    <x v="0"/>
    <x v="30"/>
    <x v="0"/>
  </r>
  <r>
    <x v="0"/>
    <x v="0"/>
    <x v="24"/>
  </r>
  <r>
    <x v="0"/>
    <x v="1"/>
    <x v="25"/>
  </r>
  <r>
    <x v="0"/>
    <x v="2"/>
    <x v="24"/>
  </r>
  <r>
    <x v="0"/>
    <x v="3"/>
    <x v="26"/>
  </r>
  <r>
    <x v="0"/>
    <x v="4"/>
    <x v="27"/>
  </r>
  <r>
    <x v="0"/>
    <x v="5"/>
    <x v="28"/>
  </r>
  <r>
    <x v="0"/>
    <x v="6"/>
    <x v="29"/>
  </r>
  <r>
    <x v="0"/>
    <x v="7"/>
    <x v="30"/>
  </r>
  <r>
    <x v="0"/>
    <x v="8"/>
    <x v="29"/>
  </r>
  <r>
    <x v="0"/>
    <x v="9"/>
    <x v="30"/>
  </r>
  <r>
    <x v="0"/>
    <x v="10"/>
    <x v="31"/>
  </r>
  <r>
    <x v="0"/>
    <x v="11"/>
    <x v="32"/>
  </r>
  <r>
    <x v="0"/>
    <x v="12"/>
    <x v="27"/>
  </r>
  <r>
    <x v="0"/>
    <x v="13"/>
    <x v="28"/>
  </r>
  <r>
    <x v="0"/>
    <x v="14"/>
    <x v="0"/>
  </r>
  <r>
    <x v="0"/>
    <x v="15"/>
    <x v="0"/>
  </r>
  <r>
    <x v="0"/>
    <x v="16"/>
    <x v="2"/>
  </r>
  <r>
    <x v="0"/>
    <x v="17"/>
    <x v="2"/>
  </r>
  <r>
    <x v="0"/>
    <x v="18"/>
    <x v="2"/>
  </r>
  <r>
    <x v="0"/>
    <x v="19"/>
    <x v="2"/>
  </r>
  <r>
    <x v="0"/>
    <x v="20"/>
    <x v="2"/>
  </r>
  <r>
    <x v="0"/>
    <x v="21"/>
    <x v="2"/>
  </r>
  <r>
    <x v="0"/>
    <x v="22"/>
    <x v="0"/>
  </r>
  <r>
    <x v="0"/>
    <x v="23"/>
    <x v="0"/>
  </r>
  <r>
    <x v="0"/>
    <x v="24"/>
    <x v="0"/>
  </r>
  <r>
    <x v="0"/>
    <x v="25"/>
    <x v="0"/>
  </r>
  <r>
    <x v="0"/>
    <x v="26"/>
    <x v="0"/>
  </r>
  <r>
    <x v="0"/>
    <x v="27"/>
    <x v="0"/>
  </r>
  <r>
    <x v="0"/>
    <x v="28"/>
    <x v="0"/>
  </r>
  <r>
    <x v="0"/>
    <x v="29"/>
    <x v="0"/>
  </r>
  <r>
    <x v="0"/>
    <x v="30"/>
    <x v="0"/>
  </r>
  <r>
    <x v="1"/>
    <x v="0"/>
    <x v="33"/>
  </r>
  <r>
    <x v="1"/>
    <x v="1"/>
    <x v="34"/>
  </r>
  <r>
    <x v="1"/>
    <x v="2"/>
    <x v="35"/>
  </r>
  <r>
    <x v="1"/>
    <x v="3"/>
    <x v="36"/>
  </r>
  <r>
    <x v="1"/>
    <x v="4"/>
    <x v="37"/>
  </r>
  <r>
    <x v="1"/>
    <x v="5"/>
    <x v="38"/>
  </r>
  <r>
    <x v="1"/>
    <x v="6"/>
    <x v="39"/>
  </r>
  <r>
    <x v="1"/>
    <x v="7"/>
    <x v="40"/>
  </r>
  <r>
    <x v="1"/>
    <x v="8"/>
    <x v="39"/>
  </r>
  <r>
    <x v="1"/>
    <x v="9"/>
    <x v="40"/>
  </r>
  <r>
    <x v="1"/>
    <x v="10"/>
    <x v="41"/>
  </r>
  <r>
    <x v="1"/>
    <x v="11"/>
    <x v="42"/>
  </r>
  <r>
    <x v="1"/>
    <x v="12"/>
    <x v="37"/>
  </r>
  <r>
    <x v="1"/>
    <x v="13"/>
    <x v="38"/>
  </r>
  <r>
    <x v="1"/>
    <x v="14"/>
    <x v="0"/>
  </r>
  <r>
    <x v="1"/>
    <x v="15"/>
    <x v="0"/>
  </r>
  <r>
    <x v="1"/>
    <x v="16"/>
    <x v="2"/>
  </r>
  <r>
    <x v="1"/>
    <x v="17"/>
    <x v="2"/>
  </r>
  <r>
    <x v="1"/>
    <x v="18"/>
    <x v="2"/>
  </r>
  <r>
    <x v="1"/>
    <x v="19"/>
    <x v="2"/>
  </r>
  <r>
    <x v="1"/>
    <x v="20"/>
    <x v="2"/>
  </r>
  <r>
    <x v="1"/>
    <x v="21"/>
    <x v="2"/>
  </r>
  <r>
    <x v="1"/>
    <x v="22"/>
    <x v="0"/>
  </r>
  <r>
    <x v="1"/>
    <x v="23"/>
    <x v="0"/>
  </r>
  <r>
    <x v="1"/>
    <x v="24"/>
    <x v="0"/>
  </r>
  <r>
    <x v="1"/>
    <x v="25"/>
    <x v="0"/>
  </r>
  <r>
    <x v="1"/>
    <x v="26"/>
    <x v="0"/>
  </r>
  <r>
    <x v="1"/>
    <x v="27"/>
    <x v="0"/>
  </r>
  <r>
    <x v="1"/>
    <x v="28"/>
    <x v="0"/>
  </r>
  <r>
    <x v="1"/>
    <x v="29"/>
    <x v="0"/>
  </r>
  <r>
    <x v="1"/>
    <x v="30"/>
    <x v="0"/>
  </r>
  <r>
    <x v="1"/>
    <x v="0"/>
    <x v="43"/>
  </r>
  <r>
    <x v="1"/>
    <x v="1"/>
    <x v="44"/>
  </r>
  <r>
    <x v="1"/>
    <x v="2"/>
    <x v="45"/>
  </r>
  <r>
    <x v="1"/>
    <x v="3"/>
    <x v="46"/>
  </r>
  <r>
    <x v="1"/>
    <x v="4"/>
    <x v="5"/>
  </r>
  <r>
    <x v="1"/>
    <x v="5"/>
    <x v="47"/>
  </r>
  <r>
    <x v="1"/>
    <x v="6"/>
    <x v="48"/>
  </r>
  <r>
    <x v="1"/>
    <x v="7"/>
    <x v="49"/>
  </r>
  <r>
    <x v="1"/>
    <x v="8"/>
    <x v="48"/>
  </r>
  <r>
    <x v="1"/>
    <x v="9"/>
    <x v="49"/>
  </r>
  <r>
    <x v="1"/>
    <x v="10"/>
    <x v="50"/>
  </r>
  <r>
    <x v="1"/>
    <x v="11"/>
    <x v="51"/>
  </r>
  <r>
    <x v="1"/>
    <x v="12"/>
    <x v="5"/>
  </r>
  <r>
    <x v="1"/>
    <x v="13"/>
    <x v="47"/>
  </r>
  <r>
    <x v="1"/>
    <x v="14"/>
    <x v="0"/>
  </r>
  <r>
    <x v="1"/>
    <x v="15"/>
    <x v="0"/>
  </r>
  <r>
    <x v="1"/>
    <x v="16"/>
    <x v="2"/>
  </r>
  <r>
    <x v="1"/>
    <x v="17"/>
    <x v="2"/>
  </r>
  <r>
    <x v="1"/>
    <x v="18"/>
    <x v="2"/>
  </r>
  <r>
    <x v="1"/>
    <x v="19"/>
    <x v="2"/>
  </r>
  <r>
    <x v="1"/>
    <x v="20"/>
    <x v="2"/>
  </r>
  <r>
    <x v="1"/>
    <x v="21"/>
    <x v="2"/>
  </r>
  <r>
    <x v="1"/>
    <x v="22"/>
    <x v="0"/>
  </r>
  <r>
    <x v="1"/>
    <x v="23"/>
    <x v="0"/>
  </r>
  <r>
    <x v="1"/>
    <x v="24"/>
    <x v="0"/>
  </r>
  <r>
    <x v="1"/>
    <x v="25"/>
    <x v="0"/>
  </r>
  <r>
    <x v="1"/>
    <x v="26"/>
    <x v="0"/>
  </r>
  <r>
    <x v="1"/>
    <x v="27"/>
    <x v="0"/>
  </r>
  <r>
    <x v="1"/>
    <x v="28"/>
    <x v="0"/>
  </r>
  <r>
    <x v="1"/>
    <x v="29"/>
    <x v="0"/>
  </r>
  <r>
    <x v="1"/>
    <x v="30"/>
    <x v="0"/>
  </r>
  <r>
    <x v="1"/>
    <x v="0"/>
    <x v="52"/>
  </r>
  <r>
    <x v="1"/>
    <x v="1"/>
    <x v="53"/>
  </r>
  <r>
    <x v="1"/>
    <x v="2"/>
    <x v="54"/>
  </r>
  <r>
    <x v="1"/>
    <x v="3"/>
    <x v="55"/>
  </r>
  <r>
    <x v="1"/>
    <x v="4"/>
    <x v="10"/>
  </r>
  <r>
    <x v="1"/>
    <x v="5"/>
    <x v="56"/>
  </r>
  <r>
    <x v="1"/>
    <x v="6"/>
    <x v="57"/>
  </r>
  <r>
    <x v="1"/>
    <x v="7"/>
    <x v="17"/>
  </r>
  <r>
    <x v="1"/>
    <x v="8"/>
    <x v="57"/>
  </r>
  <r>
    <x v="1"/>
    <x v="9"/>
    <x v="17"/>
  </r>
  <r>
    <x v="1"/>
    <x v="10"/>
    <x v="58"/>
  </r>
  <r>
    <x v="1"/>
    <x v="11"/>
    <x v="59"/>
  </r>
  <r>
    <x v="1"/>
    <x v="12"/>
    <x v="10"/>
  </r>
  <r>
    <x v="1"/>
    <x v="13"/>
    <x v="56"/>
  </r>
  <r>
    <x v="1"/>
    <x v="14"/>
    <x v="0"/>
  </r>
  <r>
    <x v="1"/>
    <x v="15"/>
    <x v="0"/>
  </r>
  <r>
    <x v="1"/>
    <x v="16"/>
    <x v="2"/>
  </r>
  <r>
    <x v="1"/>
    <x v="17"/>
    <x v="2"/>
  </r>
  <r>
    <x v="1"/>
    <x v="18"/>
    <x v="2"/>
  </r>
  <r>
    <x v="1"/>
    <x v="19"/>
    <x v="2"/>
  </r>
  <r>
    <x v="1"/>
    <x v="20"/>
    <x v="2"/>
  </r>
  <r>
    <x v="1"/>
    <x v="21"/>
    <x v="2"/>
  </r>
  <r>
    <x v="1"/>
    <x v="22"/>
    <x v="0"/>
  </r>
  <r>
    <x v="1"/>
    <x v="23"/>
    <x v="0"/>
  </r>
  <r>
    <x v="1"/>
    <x v="24"/>
    <x v="0"/>
  </r>
  <r>
    <x v="1"/>
    <x v="25"/>
    <x v="0"/>
  </r>
  <r>
    <x v="1"/>
    <x v="26"/>
    <x v="0"/>
  </r>
  <r>
    <x v="1"/>
    <x v="27"/>
    <x v="0"/>
  </r>
  <r>
    <x v="1"/>
    <x v="28"/>
    <x v="0"/>
  </r>
  <r>
    <x v="1"/>
    <x v="29"/>
    <x v="0"/>
  </r>
  <r>
    <x v="1"/>
    <x v="30"/>
    <x v="0"/>
  </r>
  <r>
    <x v="1"/>
    <x v="0"/>
    <x v="60"/>
  </r>
  <r>
    <x v="1"/>
    <x v="1"/>
    <x v="61"/>
  </r>
  <r>
    <x v="1"/>
    <x v="2"/>
    <x v="62"/>
  </r>
  <r>
    <x v="1"/>
    <x v="3"/>
    <x v="63"/>
  </r>
  <r>
    <x v="1"/>
    <x v="4"/>
    <x v="64"/>
  </r>
  <r>
    <x v="1"/>
    <x v="5"/>
    <x v="65"/>
  </r>
  <r>
    <x v="1"/>
    <x v="6"/>
    <x v="66"/>
  </r>
  <r>
    <x v="1"/>
    <x v="7"/>
    <x v="67"/>
  </r>
  <r>
    <x v="1"/>
    <x v="8"/>
    <x v="66"/>
  </r>
  <r>
    <x v="1"/>
    <x v="9"/>
    <x v="67"/>
  </r>
  <r>
    <x v="1"/>
    <x v="10"/>
    <x v="68"/>
  </r>
  <r>
    <x v="1"/>
    <x v="11"/>
    <x v="69"/>
  </r>
  <r>
    <x v="1"/>
    <x v="12"/>
    <x v="70"/>
  </r>
  <r>
    <x v="1"/>
    <x v="13"/>
    <x v="71"/>
  </r>
  <r>
    <x v="1"/>
    <x v="14"/>
    <x v="0"/>
  </r>
  <r>
    <x v="1"/>
    <x v="15"/>
    <x v="0"/>
  </r>
  <r>
    <x v="1"/>
    <x v="16"/>
    <x v="2"/>
  </r>
  <r>
    <x v="1"/>
    <x v="17"/>
    <x v="2"/>
  </r>
  <r>
    <x v="1"/>
    <x v="18"/>
    <x v="2"/>
  </r>
  <r>
    <x v="1"/>
    <x v="19"/>
    <x v="2"/>
  </r>
  <r>
    <x v="1"/>
    <x v="20"/>
    <x v="2"/>
  </r>
  <r>
    <x v="1"/>
    <x v="21"/>
    <x v="2"/>
  </r>
  <r>
    <x v="1"/>
    <x v="22"/>
    <x v="0"/>
  </r>
  <r>
    <x v="1"/>
    <x v="23"/>
    <x v="0"/>
  </r>
  <r>
    <x v="1"/>
    <x v="24"/>
    <x v="0"/>
  </r>
  <r>
    <x v="1"/>
    <x v="25"/>
    <x v="0"/>
  </r>
  <r>
    <x v="1"/>
    <x v="26"/>
    <x v="0"/>
  </r>
  <r>
    <x v="1"/>
    <x v="27"/>
    <x v="0"/>
  </r>
  <r>
    <x v="1"/>
    <x v="28"/>
    <x v="0"/>
  </r>
  <r>
    <x v="1"/>
    <x v="29"/>
    <x v="0"/>
  </r>
  <r>
    <x v="1"/>
    <x v="30"/>
    <x v="0"/>
  </r>
  <r>
    <x v="1"/>
    <x v="0"/>
    <x v="72"/>
  </r>
  <r>
    <x v="1"/>
    <x v="1"/>
    <x v="73"/>
  </r>
  <r>
    <x v="1"/>
    <x v="2"/>
    <x v="74"/>
  </r>
  <r>
    <x v="1"/>
    <x v="3"/>
    <x v="75"/>
  </r>
  <r>
    <x v="1"/>
    <x v="4"/>
    <x v="76"/>
  </r>
  <r>
    <x v="1"/>
    <x v="5"/>
    <x v="77"/>
  </r>
  <r>
    <x v="1"/>
    <x v="6"/>
    <x v="78"/>
  </r>
  <r>
    <x v="1"/>
    <x v="7"/>
    <x v="79"/>
  </r>
  <r>
    <x v="1"/>
    <x v="8"/>
    <x v="80"/>
  </r>
  <r>
    <x v="1"/>
    <x v="9"/>
    <x v="81"/>
  </r>
  <r>
    <x v="1"/>
    <x v="10"/>
    <x v="82"/>
  </r>
  <r>
    <x v="1"/>
    <x v="11"/>
    <x v="83"/>
  </r>
  <r>
    <x v="1"/>
    <x v="12"/>
    <x v="84"/>
  </r>
  <r>
    <x v="1"/>
    <x v="13"/>
    <x v="85"/>
  </r>
  <r>
    <x v="1"/>
    <x v="14"/>
    <x v="2"/>
  </r>
  <r>
    <x v="1"/>
    <x v="15"/>
    <x v="0"/>
  </r>
  <r>
    <x v="1"/>
    <x v="16"/>
    <x v="4"/>
  </r>
  <r>
    <x v="1"/>
    <x v="17"/>
    <x v="2"/>
  </r>
  <r>
    <x v="1"/>
    <x v="18"/>
    <x v="4"/>
  </r>
  <r>
    <x v="1"/>
    <x v="19"/>
    <x v="2"/>
  </r>
  <r>
    <x v="1"/>
    <x v="20"/>
    <x v="2"/>
  </r>
  <r>
    <x v="1"/>
    <x v="21"/>
    <x v="4"/>
  </r>
  <r>
    <x v="1"/>
    <x v="22"/>
    <x v="2"/>
  </r>
  <r>
    <x v="1"/>
    <x v="23"/>
    <x v="0"/>
  </r>
  <r>
    <x v="1"/>
    <x v="24"/>
    <x v="2"/>
  </r>
  <r>
    <x v="1"/>
    <x v="25"/>
    <x v="0"/>
  </r>
  <r>
    <x v="1"/>
    <x v="26"/>
    <x v="2"/>
  </r>
  <r>
    <x v="1"/>
    <x v="27"/>
    <x v="0"/>
  </r>
  <r>
    <x v="1"/>
    <x v="28"/>
    <x v="0"/>
  </r>
  <r>
    <x v="1"/>
    <x v="29"/>
    <x v="0"/>
  </r>
  <r>
    <x v="1"/>
    <x v="30"/>
    <x v="2"/>
  </r>
  <r>
    <x v="1"/>
    <x v="0"/>
    <x v="86"/>
  </r>
  <r>
    <x v="1"/>
    <x v="1"/>
    <x v="87"/>
  </r>
  <r>
    <x v="1"/>
    <x v="2"/>
    <x v="88"/>
  </r>
  <r>
    <x v="1"/>
    <x v="3"/>
    <x v="89"/>
  </r>
  <r>
    <x v="1"/>
    <x v="4"/>
    <x v="90"/>
  </r>
  <r>
    <x v="1"/>
    <x v="5"/>
    <x v="91"/>
  </r>
  <r>
    <x v="1"/>
    <x v="6"/>
    <x v="92"/>
  </r>
  <r>
    <x v="1"/>
    <x v="7"/>
    <x v="93"/>
  </r>
  <r>
    <x v="1"/>
    <x v="8"/>
    <x v="94"/>
  </r>
  <r>
    <x v="1"/>
    <x v="9"/>
    <x v="95"/>
  </r>
  <r>
    <x v="1"/>
    <x v="10"/>
    <x v="96"/>
  </r>
  <r>
    <x v="1"/>
    <x v="11"/>
    <x v="97"/>
  </r>
  <r>
    <x v="1"/>
    <x v="12"/>
    <x v="98"/>
  </r>
  <r>
    <x v="1"/>
    <x v="13"/>
    <x v="99"/>
  </r>
  <r>
    <x v="1"/>
    <x v="14"/>
    <x v="2"/>
  </r>
  <r>
    <x v="1"/>
    <x v="15"/>
    <x v="0"/>
  </r>
  <r>
    <x v="1"/>
    <x v="16"/>
    <x v="4"/>
  </r>
  <r>
    <x v="1"/>
    <x v="17"/>
    <x v="2"/>
  </r>
  <r>
    <x v="1"/>
    <x v="18"/>
    <x v="4"/>
  </r>
  <r>
    <x v="1"/>
    <x v="19"/>
    <x v="2"/>
  </r>
  <r>
    <x v="1"/>
    <x v="20"/>
    <x v="2"/>
  </r>
  <r>
    <x v="1"/>
    <x v="21"/>
    <x v="4"/>
  </r>
  <r>
    <x v="1"/>
    <x v="22"/>
    <x v="2"/>
  </r>
  <r>
    <x v="1"/>
    <x v="23"/>
    <x v="0"/>
  </r>
  <r>
    <x v="1"/>
    <x v="24"/>
    <x v="2"/>
  </r>
  <r>
    <x v="1"/>
    <x v="25"/>
    <x v="0"/>
  </r>
  <r>
    <x v="1"/>
    <x v="26"/>
    <x v="2"/>
  </r>
  <r>
    <x v="1"/>
    <x v="27"/>
    <x v="0"/>
  </r>
  <r>
    <x v="1"/>
    <x v="28"/>
    <x v="0"/>
  </r>
  <r>
    <x v="1"/>
    <x v="29"/>
    <x v="0"/>
  </r>
  <r>
    <x v="1"/>
    <x v="30"/>
    <x v="2"/>
  </r>
  <r>
    <x v="1"/>
    <x v="0"/>
    <x v="100"/>
  </r>
  <r>
    <x v="1"/>
    <x v="1"/>
    <x v="101"/>
  </r>
  <r>
    <x v="1"/>
    <x v="2"/>
    <x v="102"/>
  </r>
  <r>
    <x v="1"/>
    <x v="3"/>
    <x v="103"/>
  </r>
  <r>
    <x v="1"/>
    <x v="4"/>
    <x v="104"/>
  </r>
  <r>
    <x v="1"/>
    <x v="5"/>
    <x v="105"/>
  </r>
  <r>
    <x v="1"/>
    <x v="6"/>
    <x v="106"/>
  </r>
  <r>
    <x v="1"/>
    <x v="7"/>
    <x v="107"/>
  </r>
  <r>
    <x v="1"/>
    <x v="8"/>
    <x v="108"/>
  </r>
  <r>
    <x v="1"/>
    <x v="9"/>
    <x v="109"/>
  </r>
  <r>
    <x v="1"/>
    <x v="10"/>
    <x v="110"/>
  </r>
  <r>
    <x v="1"/>
    <x v="11"/>
    <x v="111"/>
  </r>
  <r>
    <x v="1"/>
    <x v="12"/>
    <x v="112"/>
  </r>
  <r>
    <x v="1"/>
    <x v="13"/>
    <x v="113"/>
  </r>
  <r>
    <x v="1"/>
    <x v="14"/>
    <x v="4"/>
  </r>
  <r>
    <x v="1"/>
    <x v="15"/>
    <x v="0"/>
  </r>
  <r>
    <x v="1"/>
    <x v="16"/>
    <x v="4"/>
  </r>
  <r>
    <x v="1"/>
    <x v="17"/>
    <x v="4"/>
  </r>
  <r>
    <x v="1"/>
    <x v="18"/>
    <x v="4"/>
  </r>
  <r>
    <x v="1"/>
    <x v="19"/>
    <x v="2"/>
  </r>
  <r>
    <x v="1"/>
    <x v="20"/>
    <x v="2"/>
  </r>
  <r>
    <x v="1"/>
    <x v="21"/>
    <x v="8"/>
  </r>
  <r>
    <x v="1"/>
    <x v="22"/>
    <x v="2"/>
  </r>
  <r>
    <x v="1"/>
    <x v="23"/>
    <x v="0"/>
  </r>
  <r>
    <x v="1"/>
    <x v="24"/>
    <x v="2"/>
  </r>
  <r>
    <x v="1"/>
    <x v="25"/>
    <x v="0"/>
  </r>
  <r>
    <x v="1"/>
    <x v="26"/>
    <x v="2"/>
  </r>
  <r>
    <x v="1"/>
    <x v="27"/>
    <x v="0"/>
  </r>
  <r>
    <x v="1"/>
    <x v="28"/>
    <x v="0"/>
  </r>
  <r>
    <x v="1"/>
    <x v="29"/>
    <x v="0"/>
  </r>
  <r>
    <x v="1"/>
    <x v="30"/>
    <x v="2"/>
  </r>
  <r>
    <x v="1"/>
    <x v="0"/>
    <x v="114"/>
  </r>
  <r>
    <x v="1"/>
    <x v="1"/>
    <x v="115"/>
  </r>
  <r>
    <x v="1"/>
    <x v="2"/>
    <x v="116"/>
  </r>
  <r>
    <x v="1"/>
    <x v="3"/>
    <x v="117"/>
  </r>
  <r>
    <x v="1"/>
    <x v="4"/>
    <x v="118"/>
  </r>
  <r>
    <x v="1"/>
    <x v="5"/>
    <x v="119"/>
  </r>
  <r>
    <x v="1"/>
    <x v="6"/>
    <x v="120"/>
  </r>
  <r>
    <x v="1"/>
    <x v="7"/>
    <x v="121"/>
  </r>
  <r>
    <x v="1"/>
    <x v="8"/>
    <x v="122"/>
  </r>
  <r>
    <x v="1"/>
    <x v="9"/>
    <x v="123"/>
  </r>
  <r>
    <x v="1"/>
    <x v="10"/>
    <x v="124"/>
  </r>
  <r>
    <x v="1"/>
    <x v="11"/>
    <x v="125"/>
  </r>
  <r>
    <x v="1"/>
    <x v="12"/>
    <x v="126"/>
  </r>
  <r>
    <x v="1"/>
    <x v="13"/>
    <x v="127"/>
  </r>
  <r>
    <x v="1"/>
    <x v="14"/>
    <x v="4"/>
  </r>
  <r>
    <x v="1"/>
    <x v="15"/>
    <x v="0"/>
  </r>
  <r>
    <x v="1"/>
    <x v="16"/>
    <x v="4"/>
  </r>
  <r>
    <x v="1"/>
    <x v="17"/>
    <x v="4"/>
  </r>
  <r>
    <x v="1"/>
    <x v="18"/>
    <x v="4"/>
  </r>
  <r>
    <x v="1"/>
    <x v="19"/>
    <x v="2"/>
  </r>
  <r>
    <x v="1"/>
    <x v="20"/>
    <x v="4"/>
  </r>
  <r>
    <x v="1"/>
    <x v="21"/>
    <x v="13"/>
  </r>
  <r>
    <x v="1"/>
    <x v="22"/>
    <x v="2"/>
  </r>
  <r>
    <x v="1"/>
    <x v="23"/>
    <x v="0"/>
  </r>
  <r>
    <x v="1"/>
    <x v="24"/>
    <x v="2"/>
  </r>
  <r>
    <x v="1"/>
    <x v="25"/>
    <x v="0"/>
  </r>
  <r>
    <x v="1"/>
    <x v="26"/>
    <x v="2"/>
  </r>
  <r>
    <x v="1"/>
    <x v="27"/>
    <x v="0"/>
  </r>
  <r>
    <x v="1"/>
    <x v="28"/>
    <x v="0"/>
  </r>
  <r>
    <x v="1"/>
    <x v="29"/>
    <x v="0"/>
  </r>
  <r>
    <x v="1"/>
    <x v="30"/>
    <x v="2"/>
  </r>
  <r>
    <x v="1"/>
    <x v="0"/>
    <x v="128"/>
  </r>
  <r>
    <x v="1"/>
    <x v="1"/>
    <x v="129"/>
  </r>
  <r>
    <x v="1"/>
    <x v="2"/>
    <x v="130"/>
  </r>
  <r>
    <x v="1"/>
    <x v="3"/>
    <x v="131"/>
  </r>
  <r>
    <x v="1"/>
    <x v="4"/>
    <x v="132"/>
  </r>
  <r>
    <x v="1"/>
    <x v="5"/>
    <x v="133"/>
  </r>
  <r>
    <x v="1"/>
    <x v="6"/>
    <x v="70"/>
  </r>
  <r>
    <x v="1"/>
    <x v="7"/>
    <x v="134"/>
  </r>
  <r>
    <x v="1"/>
    <x v="8"/>
    <x v="135"/>
  </r>
  <r>
    <x v="1"/>
    <x v="9"/>
    <x v="136"/>
  </r>
  <r>
    <x v="1"/>
    <x v="10"/>
    <x v="137"/>
  </r>
  <r>
    <x v="1"/>
    <x v="11"/>
    <x v="138"/>
  </r>
  <r>
    <x v="1"/>
    <x v="12"/>
    <x v="139"/>
  </r>
  <r>
    <x v="1"/>
    <x v="13"/>
    <x v="140"/>
  </r>
  <r>
    <x v="1"/>
    <x v="14"/>
    <x v="4"/>
  </r>
  <r>
    <x v="1"/>
    <x v="15"/>
    <x v="0"/>
  </r>
  <r>
    <x v="1"/>
    <x v="16"/>
    <x v="4"/>
  </r>
  <r>
    <x v="1"/>
    <x v="17"/>
    <x v="4"/>
  </r>
  <r>
    <x v="1"/>
    <x v="18"/>
    <x v="4"/>
  </r>
  <r>
    <x v="1"/>
    <x v="19"/>
    <x v="2"/>
  </r>
  <r>
    <x v="1"/>
    <x v="20"/>
    <x v="4"/>
  </r>
  <r>
    <x v="1"/>
    <x v="21"/>
    <x v="13"/>
  </r>
  <r>
    <x v="1"/>
    <x v="22"/>
    <x v="2"/>
  </r>
  <r>
    <x v="1"/>
    <x v="23"/>
    <x v="0"/>
  </r>
  <r>
    <x v="1"/>
    <x v="24"/>
    <x v="2"/>
  </r>
  <r>
    <x v="1"/>
    <x v="25"/>
    <x v="0"/>
  </r>
  <r>
    <x v="1"/>
    <x v="26"/>
    <x v="2"/>
  </r>
  <r>
    <x v="1"/>
    <x v="27"/>
    <x v="0"/>
  </r>
  <r>
    <x v="1"/>
    <x v="28"/>
    <x v="0"/>
  </r>
  <r>
    <x v="1"/>
    <x v="29"/>
    <x v="0"/>
  </r>
  <r>
    <x v="1"/>
    <x v="30"/>
    <x v="2"/>
  </r>
  <r>
    <x v="2"/>
    <x v="0"/>
    <x v="52"/>
  </r>
  <r>
    <x v="2"/>
    <x v="1"/>
    <x v="141"/>
  </r>
  <r>
    <x v="2"/>
    <x v="2"/>
    <x v="142"/>
  </r>
  <r>
    <x v="2"/>
    <x v="3"/>
    <x v="143"/>
  </r>
  <r>
    <x v="2"/>
    <x v="4"/>
    <x v="48"/>
  </r>
  <r>
    <x v="2"/>
    <x v="5"/>
    <x v="144"/>
  </r>
  <r>
    <x v="2"/>
    <x v="6"/>
    <x v="145"/>
  </r>
  <r>
    <x v="2"/>
    <x v="7"/>
    <x v="146"/>
  </r>
  <r>
    <x v="2"/>
    <x v="8"/>
    <x v="147"/>
  </r>
  <r>
    <x v="2"/>
    <x v="9"/>
    <x v="85"/>
  </r>
  <r>
    <x v="2"/>
    <x v="10"/>
    <x v="148"/>
  </r>
  <r>
    <x v="2"/>
    <x v="11"/>
    <x v="149"/>
  </r>
  <r>
    <x v="2"/>
    <x v="12"/>
    <x v="150"/>
  </r>
  <r>
    <x v="2"/>
    <x v="13"/>
    <x v="151"/>
  </r>
  <r>
    <x v="2"/>
    <x v="14"/>
    <x v="4"/>
  </r>
  <r>
    <x v="2"/>
    <x v="15"/>
    <x v="0"/>
  </r>
  <r>
    <x v="2"/>
    <x v="16"/>
    <x v="4"/>
  </r>
  <r>
    <x v="2"/>
    <x v="17"/>
    <x v="4"/>
  </r>
  <r>
    <x v="2"/>
    <x v="18"/>
    <x v="4"/>
  </r>
  <r>
    <x v="2"/>
    <x v="19"/>
    <x v="2"/>
  </r>
  <r>
    <x v="2"/>
    <x v="20"/>
    <x v="4"/>
  </r>
  <r>
    <x v="2"/>
    <x v="21"/>
    <x v="13"/>
  </r>
  <r>
    <x v="2"/>
    <x v="22"/>
    <x v="2"/>
  </r>
  <r>
    <x v="2"/>
    <x v="23"/>
    <x v="0"/>
  </r>
  <r>
    <x v="2"/>
    <x v="24"/>
    <x v="2"/>
  </r>
  <r>
    <x v="2"/>
    <x v="25"/>
    <x v="0"/>
  </r>
  <r>
    <x v="2"/>
    <x v="26"/>
    <x v="2"/>
  </r>
  <r>
    <x v="2"/>
    <x v="27"/>
    <x v="0"/>
  </r>
  <r>
    <x v="2"/>
    <x v="28"/>
    <x v="0"/>
  </r>
  <r>
    <x v="2"/>
    <x v="29"/>
    <x v="0"/>
  </r>
  <r>
    <x v="2"/>
    <x v="30"/>
    <x v="2"/>
  </r>
  <r>
    <x v="2"/>
    <x v="0"/>
    <x v="152"/>
  </r>
  <r>
    <x v="2"/>
    <x v="1"/>
    <x v="153"/>
  </r>
  <r>
    <x v="2"/>
    <x v="2"/>
    <x v="154"/>
  </r>
  <r>
    <x v="2"/>
    <x v="3"/>
    <x v="155"/>
  </r>
  <r>
    <x v="2"/>
    <x v="4"/>
    <x v="57"/>
  </r>
  <r>
    <x v="2"/>
    <x v="5"/>
    <x v="156"/>
  </r>
  <r>
    <x v="2"/>
    <x v="6"/>
    <x v="157"/>
  </r>
  <r>
    <x v="2"/>
    <x v="7"/>
    <x v="158"/>
  </r>
  <r>
    <x v="2"/>
    <x v="8"/>
    <x v="159"/>
  </r>
  <r>
    <x v="2"/>
    <x v="9"/>
    <x v="160"/>
  </r>
  <r>
    <x v="2"/>
    <x v="10"/>
    <x v="161"/>
  </r>
  <r>
    <x v="2"/>
    <x v="11"/>
    <x v="162"/>
  </r>
  <r>
    <x v="2"/>
    <x v="12"/>
    <x v="163"/>
  </r>
  <r>
    <x v="2"/>
    <x v="13"/>
    <x v="164"/>
  </r>
  <r>
    <x v="2"/>
    <x v="14"/>
    <x v="4"/>
  </r>
  <r>
    <x v="2"/>
    <x v="15"/>
    <x v="0"/>
  </r>
  <r>
    <x v="2"/>
    <x v="16"/>
    <x v="4"/>
  </r>
  <r>
    <x v="2"/>
    <x v="17"/>
    <x v="4"/>
  </r>
  <r>
    <x v="2"/>
    <x v="18"/>
    <x v="4"/>
  </r>
  <r>
    <x v="2"/>
    <x v="19"/>
    <x v="2"/>
  </r>
  <r>
    <x v="2"/>
    <x v="20"/>
    <x v="4"/>
  </r>
  <r>
    <x v="2"/>
    <x v="21"/>
    <x v="13"/>
  </r>
  <r>
    <x v="2"/>
    <x v="22"/>
    <x v="2"/>
  </r>
  <r>
    <x v="2"/>
    <x v="23"/>
    <x v="0"/>
  </r>
  <r>
    <x v="2"/>
    <x v="24"/>
    <x v="2"/>
  </r>
  <r>
    <x v="2"/>
    <x v="25"/>
    <x v="0"/>
  </r>
  <r>
    <x v="2"/>
    <x v="26"/>
    <x v="2"/>
  </r>
  <r>
    <x v="2"/>
    <x v="27"/>
    <x v="0"/>
  </r>
  <r>
    <x v="2"/>
    <x v="28"/>
    <x v="0"/>
  </r>
  <r>
    <x v="2"/>
    <x v="29"/>
    <x v="0"/>
  </r>
  <r>
    <x v="2"/>
    <x v="30"/>
    <x v="2"/>
  </r>
  <r>
    <x v="2"/>
    <x v="0"/>
    <x v="165"/>
  </r>
  <r>
    <x v="2"/>
    <x v="1"/>
    <x v="166"/>
  </r>
  <r>
    <x v="2"/>
    <x v="2"/>
    <x v="121"/>
  </r>
  <r>
    <x v="2"/>
    <x v="3"/>
    <x v="167"/>
  </r>
  <r>
    <x v="2"/>
    <x v="4"/>
    <x v="168"/>
  </r>
  <r>
    <x v="2"/>
    <x v="5"/>
    <x v="169"/>
  </r>
  <r>
    <x v="2"/>
    <x v="6"/>
    <x v="170"/>
  </r>
  <r>
    <x v="2"/>
    <x v="7"/>
    <x v="171"/>
  </r>
  <r>
    <x v="2"/>
    <x v="8"/>
    <x v="172"/>
  </r>
  <r>
    <x v="2"/>
    <x v="9"/>
    <x v="173"/>
  </r>
  <r>
    <x v="2"/>
    <x v="10"/>
    <x v="174"/>
  </r>
  <r>
    <x v="2"/>
    <x v="11"/>
    <x v="175"/>
  </r>
  <r>
    <x v="2"/>
    <x v="12"/>
    <x v="176"/>
  </r>
  <r>
    <x v="2"/>
    <x v="13"/>
    <x v="24"/>
  </r>
  <r>
    <x v="2"/>
    <x v="14"/>
    <x v="4"/>
  </r>
  <r>
    <x v="2"/>
    <x v="15"/>
    <x v="0"/>
  </r>
  <r>
    <x v="2"/>
    <x v="16"/>
    <x v="4"/>
  </r>
  <r>
    <x v="2"/>
    <x v="17"/>
    <x v="4"/>
  </r>
  <r>
    <x v="2"/>
    <x v="18"/>
    <x v="4"/>
  </r>
  <r>
    <x v="2"/>
    <x v="19"/>
    <x v="2"/>
  </r>
  <r>
    <x v="2"/>
    <x v="20"/>
    <x v="4"/>
  </r>
  <r>
    <x v="2"/>
    <x v="21"/>
    <x v="13"/>
  </r>
  <r>
    <x v="2"/>
    <x v="22"/>
    <x v="2"/>
  </r>
  <r>
    <x v="2"/>
    <x v="23"/>
    <x v="0"/>
  </r>
  <r>
    <x v="2"/>
    <x v="24"/>
    <x v="2"/>
  </r>
  <r>
    <x v="2"/>
    <x v="25"/>
    <x v="0"/>
  </r>
  <r>
    <x v="2"/>
    <x v="26"/>
    <x v="2"/>
  </r>
  <r>
    <x v="2"/>
    <x v="27"/>
    <x v="0"/>
  </r>
  <r>
    <x v="2"/>
    <x v="28"/>
    <x v="0"/>
  </r>
  <r>
    <x v="2"/>
    <x v="29"/>
    <x v="0"/>
  </r>
  <r>
    <x v="2"/>
    <x v="30"/>
    <x v="2"/>
  </r>
  <r>
    <x v="2"/>
    <x v="0"/>
    <x v="177"/>
  </r>
  <r>
    <x v="2"/>
    <x v="1"/>
    <x v="178"/>
  </r>
  <r>
    <x v="2"/>
    <x v="2"/>
    <x v="179"/>
  </r>
  <r>
    <x v="2"/>
    <x v="3"/>
    <x v="180"/>
  </r>
  <r>
    <x v="2"/>
    <x v="4"/>
    <x v="119"/>
  </r>
  <r>
    <x v="2"/>
    <x v="5"/>
    <x v="181"/>
  </r>
  <r>
    <x v="2"/>
    <x v="6"/>
    <x v="182"/>
  </r>
  <r>
    <x v="2"/>
    <x v="7"/>
    <x v="183"/>
  </r>
  <r>
    <x v="2"/>
    <x v="8"/>
    <x v="100"/>
  </r>
  <r>
    <x v="2"/>
    <x v="9"/>
    <x v="184"/>
  </r>
  <r>
    <x v="2"/>
    <x v="10"/>
    <x v="185"/>
  </r>
  <r>
    <x v="2"/>
    <x v="11"/>
    <x v="186"/>
  </r>
  <r>
    <x v="2"/>
    <x v="12"/>
    <x v="187"/>
  </r>
  <r>
    <x v="2"/>
    <x v="13"/>
    <x v="33"/>
  </r>
  <r>
    <x v="2"/>
    <x v="14"/>
    <x v="4"/>
  </r>
  <r>
    <x v="2"/>
    <x v="15"/>
    <x v="0"/>
  </r>
  <r>
    <x v="2"/>
    <x v="16"/>
    <x v="4"/>
  </r>
  <r>
    <x v="2"/>
    <x v="17"/>
    <x v="4"/>
  </r>
  <r>
    <x v="2"/>
    <x v="18"/>
    <x v="4"/>
  </r>
  <r>
    <x v="2"/>
    <x v="19"/>
    <x v="2"/>
  </r>
  <r>
    <x v="2"/>
    <x v="20"/>
    <x v="4"/>
  </r>
  <r>
    <x v="2"/>
    <x v="21"/>
    <x v="13"/>
  </r>
  <r>
    <x v="2"/>
    <x v="22"/>
    <x v="2"/>
  </r>
  <r>
    <x v="2"/>
    <x v="23"/>
    <x v="0"/>
  </r>
  <r>
    <x v="2"/>
    <x v="24"/>
    <x v="2"/>
  </r>
  <r>
    <x v="2"/>
    <x v="25"/>
    <x v="0"/>
  </r>
  <r>
    <x v="2"/>
    <x v="26"/>
    <x v="2"/>
  </r>
  <r>
    <x v="2"/>
    <x v="27"/>
    <x v="0"/>
  </r>
  <r>
    <x v="2"/>
    <x v="28"/>
    <x v="0"/>
  </r>
  <r>
    <x v="2"/>
    <x v="29"/>
    <x v="0"/>
  </r>
  <r>
    <x v="2"/>
    <x v="30"/>
    <x v="2"/>
  </r>
  <r>
    <x v="2"/>
    <x v="0"/>
    <x v="188"/>
  </r>
  <r>
    <x v="2"/>
    <x v="1"/>
    <x v="189"/>
  </r>
  <r>
    <x v="2"/>
    <x v="2"/>
    <x v="190"/>
  </r>
  <r>
    <x v="2"/>
    <x v="3"/>
    <x v="191"/>
  </r>
  <r>
    <x v="2"/>
    <x v="4"/>
    <x v="192"/>
  </r>
  <r>
    <x v="2"/>
    <x v="5"/>
    <x v="193"/>
  </r>
  <r>
    <x v="2"/>
    <x v="6"/>
    <x v="194"/>
  </r>
  <r>
    <x v="2"/>
    <x v="7"/>
    <x v="195"/>
  </r>
  <r>
    <x v="2"/>
    <x v="8"/>
    <x v="196"/>
  </r>
  <r>
    <x v="2"/>
    <x v="9"/>
    <x v="197"/>
  </r>
  <r>
    <x v="2"/>
    <x v="10"/>
    <x v="198"/>
  </r>
  <r>
    <x v="2"/>
    <x v="11"/>
    <x v="199"/>
  </r>
  <r>
    <x v="2"/>
    <x v="12"/>
    <x v="200"/>
  </r>
  <r>
    <x v="2"/>
    <x v="13"/>
    <x v="84"/>
  </r>
  <r>
    <x v="2"/>
    <x v="14"/>
    <x v="4"/>
  </r>
  <r>
    <x v="2"/>
    <x v="15"/>
    <x v="0"/>
  </r>
  <r>
    <x v="2"/>
    <x v="16"/>
    <x v="4"/>
  </r>
  <r>
    <x v="2"/>
    <x v="17"/>
    <x v="4"/>
  </r>
  <r>
    <x v="2"/>
    <x v="18"/>
    <x v="4"/>
  </r>
  <r>
    <x v="2"/>
    <x v="19"/>
    <x v="2"/>
  </r>
  <r>
    <x v="2"/>
    <x v="20"/>
    <x v="4"/>
  </r>
  <r>
    <x v="2"/>
    <x v="21"/>
    <x v="13"/>
  </r>
  <r>
    <x v="2"/>
    <x v="22"/>
    <x v="2"/>
  </r>
  <r>
    <x v="2"/>
    <x v="23"/>
    <x v="0"/>
  </r>
  <r>
    <x v="2"/>
    <x v="24"/>
    <x v="2"/>
  </r>
  <r>
    <x v="2"/>
    <x v="25"/>
    <x v="0"/>
  </r>
  <r>
    <x v="2"/>
    <x v="26"/>
    <x v="2"/>
  </r>
  <r>
    <x v="2"/>
    <x v="27"/>
    <x v="0"/>
  </r>
  <r>
    <x v="2"/>
    <x v="28"/>
    <x v="0"/>
  </r>
  <r>
    <x v="2"/>
    <x v="29"/>
    <x v="0"/>
  </r>
  <r>
    <x v="2"/>
    <x v="30"/>
    <x v="2"/>
  </r>
  <r>
    <x v="3"/>
    <x v="0"/>
    <x v="201"/>
  </r>
  <r>
    <x v="3"/>
    <x v="1"/>
    <x v="202"/>
  </r>
  <r>
    <x v="3"/>
    <x v="2"/>
    <x v="203"/>
  </r>
  <r>
    <x v="3"/>
    <x v="3"/>
    <x v="204"/>
  </r>
  <r>
    <x v="3"/>
    <x v="4"/>
    <x v="205"/>
  </r>
  <r>
    <x v="3"/>
    <x v="5"/>
    <x v="206"/>
  </r>
  <r>
    <x v="3"/>
    <x v="6"/>
    <x v="207"/>
  </r>
  <r>
    <x v="3"/>
    <x v="7"/>
    <x v="208"/>
  </r>
  <r>
    <x v="3"/>
    <x v="8"/>
    <x v="209"/>
  </r>
  <r>
    <x v="3"/>
    <x v="9"/>
    <x v="126"/>
  </r>
  <r>
    <x v="3"/>
    <x v="10"/>
    <x v="210"/>
  </r>
  <r>
    <x v="3"/>
    <x v="11"/>
    <x v="211"/>
  </r>
  <r>
    <x v="3"/>
    <x v="12"/>
    <x v="212"/>
  </r>
  <r>
    <x v="3"/>
    <x v="13"/>
    <x v="124"/>
  </r>
  <r>
    <x v="3"/>
    <x v="14"/>
    <x v="213"/>
  </r>
  <r>
    <x v="3"/>
    <x v="15"/>
    <x v="0"/>
  </r>
  <r>
    <x v="3"/>
    <x v="16"/>
    <x v="4"/>
  </r>
  <r>
    <x v="3"/>
    <x v="17"/>
    <x v="4"/>
  </r>
  <r>
    <x v="3"/>
    <x v="18"/>
    <x v="4"/>
  </r>
  <r>
    <x v="3"/>
    <x v="19"/>
    <x v="2"/>
  </r>
  <r>
    <x v="3"/>
    <x v="20"/>
    <x v="4"/>
  </r>
  <r>
    <x v="3"/>
    <x v="21"/>
    <x v="214"/>
  </r>
  <r>
    <x v="3"/>
    <x v="22"/>
    <x v="2"/>
  </r>
  <r>
    <x v="3"/>
    <x v="23"/>
    <x v="0"/>
  </r>
  <r>
    <x v="3"/>
    <x v="24"/>
    <x v="2"/>
  </r>
  <r>
    <x v="3"/>
    <x v="25"/>
    <x v="0"/>
  </r>
  <r>
    <x v="3"/>
    <x v="26"/>
    <x v="2"/>
  </r>
  <r>
    <x v="3"/>
    <x v="27"/>
    <x v="0"/>
  </r>
  <r>
    <x v="3"/>
    <x v="28"/>
    <x v="0"/>
  </r>
  <r>
    <x v="3"/>
    <x v="29"/>
    <x v="0"/>
  </r>
  <r>
    <x v="3"/>
    <x v="30"/>
    <x v="2"/>
  </r>
  <r>
    <x v="3"/>
    <x v="0"/>
    <x v="215"/>
  </r>
  <r>
    <x v="3"/>
    <x v="1"/>
    <x v="216"/>
  </r>
  <r>
    <x v="3"/>
    <x v="2"/>
    <x v="217"/>
  </r>
  <r>
    <x v="3"/>
    <x v="3"/>
    <x v="131"/>
  </r>
  <r>
    <x v="3"/>
    <x v="4"/>
    <x v="218"/>
  </r>
  <r>
    <x v="3"/>
    <x v="5"/>
    <x v="219"/>
  </r>
  <r>
    <x v="3"/>
    <x v="6"/>
    <x v="220"/>
  </r>
  <r>
    <x v="3"/>
    <x v="7"/>
    <x v="172"/>
  </r>
  <r>
    <x v="3"/>
    <x v="8"/>
    <x v="221"/>
  </r>
  <r>
    <x v="3"/>
    <x v="9"/>
    <x v="222"/>
  </r>
  <r>
    <x v="3"/>
    <x v="10"/>
    <x v="223"/>
  </r>
  <r>
    <x v="3"/>
    <x v="11"/>
    <x v="224"/>
  </r>
  <r>
    <x v="3"/>
    <x v="12"/>
    <x v="46"/>
  </r>
  <r>
    <x v="3"/>
    <x v="13"/>
    <x v="140"/>
  </r>
  <r>
    <x v="3"/>
    <x v="14"/>
    <x v="213"/>
  </r>
  <r>
    <x v="3"/>
    <x v="15"/>
    <x v="0"/>
  </r>
  <r>
    <x v="3"/>
    <x v="16"/>
    <x v="4"/>
  </r>
  <r>
    <x v="3"/>
    <x v="17"/>
    <x v="4"/>
  </r>
  <r>
    <x v="3"/>
    <x v="18"/>
    <x v="4"/>
  </r>
  <r>
    <x v="3"/>
    <x v="19"/>
    <x v="2"/>
  </r>
  <r>
    <x v="3"/>
    <x v="20"/>
    <x v="4"/>
  </r>
  <r>
    <x v="3"/>
    <x v="21"/>
    <x v="214"/>
  </r>
  <r>
    <x v="3"/>
    <x v="22"/>
    <x v="2"/>
  </r>
  <r>
    <x v="3"/>
    <x v="23"/>
    <x v="0"/>
  </r>
  <r>
    <x v="3"/>
    <x v="24"/>
    <x v="2"/>
  </r>
  <r>
    <x v="3"/>
    <x v="25"/>
    <x v="0"/>
  </r>
  <r>
    <x v="3"/>
    <x v="26"/>
    <x v="2"/>
  </r>
  <r>
    <x v="3"/>
    <x v="27"/>
    <x v="0"/>
  </r>
  <r>
    <x v="3"/>
    <x v="28"/>
    <x v="0"/>
  </r>
  <r>
    <x v="3"/>
    <x v="29"/>
    <x v="0"/>
  </r>
  <r>
    <x v="3"/>
    <x v="30"/>
    <x v="2"/>
  </r>
  <r>
    <x v="3"/>
    <x v="0"/>
    <x v="225"/>
  </r>
  <r>
    <x v="3"/>
    <x v="1"/>
    <x v="226"/>
  </r>
  <r>
    <x v="3"/>
    <x v="2"/>
    <x v="227"/>
  </r>
  <r>
    <x v="3"/>
    <x v="3"/>
    <x v="200"/>
  </r>
  <r>
    <x v="3"/>
    <x v="4"/>
    <x v="228"/>
  </r>
  <r>
    <x v="3"/>
    <x v="5"/>
    <x v="229"/>
  </r>
  <r>
    <x v="3"/>
    <x v="6"/>
    <x v="230"/>
  </r>
  <r>
    <x v="3"/>
    <x v="7"/>
    <x v="231"/>
  </r>
  <r>
    <x v="3"/>
    <x v="8"/>
    <x v="232"/>
  </r>
  <r>
    <x v="3"/>
    <x v="9"/>
    <x v="32"/>
  </r>
  <r>
    <x v="3"/>
    <x v="10"/>
    <x v="233"/>
  </r>
  <r>
    <x v="3"/>
    <x v="11"/>
    <x v="234"/>
  </r>
  <r>
    <x v="3"/>
    <x v="12"/>
    <x v="235"/>
  </r>
  <r>
    <x v="3"/>
    <x v="13"/>
    <x v="190"/>
  </r>
  <r>
    <x v="3"/>
    <x v="14"/>
    <x v="213"/>
  </r>
  <r>
    <x v="3"/>
    <x v="15"/>
    <x v="0"/>
  </r>
  <r>
    <x v="3"/>
    <x v="16"/>
    <x v="4"/>
  </r>
  <r>
    <x v="3"/>
    <x v="17"/>
    <x v="4"/>
  </r>
  <r>
    <x v="3"/>
    <x v="18"/>
    <x v="4"/>
  </r>
  <r>
    <x v="3"/>
    <x v="19"/>
    <x v="2"/>
  </r>
  <r>
    <x v="3"/>
    <x v="20"/>
    <x v="4"/>
  </r>
  <r>
    <x v="3"/>
    <x v="21"/>
    <x v="214"/>
  </r>
  <r>
    <x v="3"/>
    <x v="22"/>
    <x v="2"/>
  </r>
  <r>
    <x v="3"/>
    <x v="23"/>
    <x v="0"/>
  </r>
  <r>
    <x v="3"/>
    <x v="24"/>
    <x v="2"/>
  </r>
  <r>
    <x v="3"/>
    <x v="25"/>
    <x v="0"/>
  </r>
  <r>
    <x v="3"/>
    <x v="26"/>
    <x v="2"/>
  </r>
  <r>
    <x v="3"/>
    <x v="27"/>
    <x v="0"/>
  </r>
  <r>
    <x v="3"/>
    <x v="28"/>
    <x v="0"/>
  </r>
  <r>
    <x v="3"/>
    <x v="29"/>
    <x v="0"/>
  </r>
  <r>
    <x v="3"/>
    <x v="30"/>
    <x v="2"/>
  </r>
  <r>
    <x v="3"/>
    <x v="0"/>
    <x v="236"/>
  </r>
  <r>
    <x v="3"/>
    <x v="1"/>
    <x v="237"/>
  </r>
  <r>
    <x v="3"/>
    <x v="2"/>
    <x v="24"/>
  </r>
  <r>
    <x v="3"/>
    <x v="3"/>
    <x v="212"/>
  </r>
  <r>
    <x v="3"/>
    <x v="4"/>
    <x v="238"/>
  </r>
  <r>
    <x v="3"/>
    <x v="5"/>
    <x v="239"/>
  </r>
  <r>
    <x v="3"/>
    <x v="6"/>
    <x v="240"/>
  </r>
  <r>
    <x v="3"/>
    <x v="7"/>
    <x v="241"/>
  </r>
  <r>
    <x v="3"/>
    <x v="8"/>
    <x v="242"/>
  </r>
  <r>
    <x v="3"/>
    <x v="9"/>
    <x v="42"/>
  </r>
  <r>
    <x v="3"/>
    <x v="10"/>
    <x v="52"/>
  </r>
  <r>
    <x v="3"/>
    <x v="11"/>
    <x v="243"/>
  </r>
  <r>
    <x v="3"/>
    <x v="12"/>
    <x v="167"/>
  </r>
  <r>
    <x v="3"/>
    <x v="13"/>
    <x v="203"/>
  </r>
  <r>
    <x v="3"/>
    <x v="14"/>
    <x v="213"/>
  </r>
  <r>
    <x v="3"/>
    <x v="15"/>
    <x v="0"/>
  </r>
  <r>
    <x v="3"/>
    <x v="16"/>
    <x v="4"/>
  </r>
  <r>
    <x v="3"/>
    <x v="17"/>
    <x v="4"/>
  </r>
  <r>
    <x v="3"/>
    <x v="18"/>
    <x v="4"/>
  </r>
  <r>
    <x v="3"/>
    <x v="19"/>
    <x v="2"/>
  </r>
  <r>
    <x v="3"/>
    <x v="20"/>
    <x v="4"/>
  </r>
  <r>
    <x v="3"/>
    <x v="21"/>
    <x v="214"/>
  </r>
  <r>
    <x v="3"/>
    <x v="22"/>
    <x v="2"/>
  </r>
  <r>
    <x v="3"/>
    <x v="23"/>
    <x v="0"/>
  </r>
  <r>
    <x v="3"/>
    <x v="24"/>
    <x v="2"/>
  </r>
  <r>
    <x v="3"/>
    <x v="25"/>
    <x v="0"/>
  </r>
  <r>
    <x v="3"/>
    <x v="26"/>
    <x v="2"/>
  </r>
  <r>
    <x v="3"/>
    <x v="27"/>
    <x v="0"/>
  </r>
  <r>
    <x v="3"/>
    <x v="28"/>
    <x v="0"/>
  </r>
  <r>
    <x v="3"/>
    <x v="29"/>
    <x v="0"/>
  </r>
  <r>
    <x v="3"/>
    <x v="30"/>
    <x v="2"/>
  </r>
  <r>
    <x v="3"/>
    <x v="0"/>
    <x v="244"/>
  </r>
  <r>
    <x v="3"/>
    <x v="1"/>
    <x v="245"/>
  </r>
  <r>
    <x v="3"/>
    <x v="2"/>
    <x v="33"/>
  </r>
  <r>
    <x v="3"/>
    <x v="3"/>
    <x v="246"/>
  </r>
  <r>
    <x v="3"/>
    <x v="4"/>
    <x v="240"/>
  </r>
  <r>
    <x v="3"/>
    <x v="5"/>
    <x v="247"/>
  </r>
  <r>
    <x v="3"/>
    <x v="6"/>
    <x v="248"/>
  </r>
  <r>
    <x v="3"/>
    <x v="7"/>
    <x v="249"/>
  </r>
  <r>
    <x v="3"/>
    <x v="8"/>
    <x v="250"/>
  </r>
  <r>
    <x v="3"/>
    <x v="9"/>
    <x v="51"/>
  </r>
  <r>
    <x v="3"/>
    <x v="10"/>
    <x v="251"/>
  </r>
  <r>
    <x v="3"/>
    <x v="11"/>
    <x v="252"/>
  </r>
  <r>
    <x v="3"/>
    <x v="12"/>
    <x v="180"/>
  </r>
  <r>
    <x v="3"/>
    <x v="13"/>
    <x v="253"/>
  </r>
  <r>
    <x v="3"/>
    <x v="14"/>
    <x v="213"/>
  </r>
  <r>
    <x v="3"/>
    <x v="15"/>
    <x v="0"/>
  </r>
  <r>
    <x v="3"/>
    <x v="16"/>
    <x v="4"/>
  </r>
  <r>
    <x v="3"/>
    <x v="17"/>
    <x v="4"/>
  </r>
  <r>
    <x v="3"/>
    <x v="18"/>
    <x v="4"/>
  </r>
  <r>
    <x v="3"/>
    <x v="19"/>
    <x v="2"/>
  </r>
  <r>
    <x v="3"/>
    <x v="20"/>
    <x v="4"/>
  </r>
  <r>
    <x v="3"/>
    <x v="21"/>
    <x v="214"/>
  </r>
  <r>
    <x v="3"/>
    <x v="22"/>
    <x v="2"/>
  </r>
  <r>
    <x v="3"/>
    <x v="23"/>
    <x v="0"/>
  </r>
  <r>
    <x v="3"/>
    <x v="24"/>
    <x v="2"/>
  </r>
  <r>
    <x v="3"/>
    <x v="25"/>
    <x v="0"/>
  </r>
  <r>
    <x v="3"/>
    <x v="26"/>
    <x v="2"/>
  </r>
  <r>
    <x v="3"/>
    <x v="27"/>
    <x v="0"/>
  </r>
  <r>
    <x v="3"/>
    <x v="28"/>
    <x v="0"/>
  </r>
  <r>
    <x v="3"/>
    <x v="29"/>
    <x v="0"/>
  </r>
  <r>
    <x v="3"/>
    <x v="30"/>
    <x v="2"/>
  </r>
  <r>
    <x v="3"/>
    <x v="0"/>
    <x v="254"/>
  </r>
  <r>
    <x v="3"/>
    <x v="1"/>
    <x v="255"/>
  </r>
  <r>
    <x v="3"/>
    <x v="2"/>
    <x v="86"/>
  </r>
  <r>
    <x v="3"/>
    <x v="3"/>
    <x v="256"/>
  </r>
  <r>
    <x v="3"/>
    <x v="4"/>
    <x v="257"/>
  </r>
  <r>
    <x v="3"/>
    <x v="5"/>
    <x v="258"/>
  </r>
  <r>
    <x v="3"/>
    <x v="6"/>
    <x v="259"/>
  </r>
  <r>
    <x v="3"/>
    <x v="7"/>
    <x v="260"/>
  </r>
  <r>
    <x v="3"/>
    <x v="8"/>
    <x v="261"/>
  </r>
  <r>
    <x v="3"/>
    <x v="9"/>
    <x v="262"/>
  </r>
  <r>
    <x v="3"/>
    <x v="10"/>
    <x v="263"/>
  </r>
  <r>
    <x v="3"/>
    <x v="11"/>
    <x v="264"/>
  </r>
  <r>
    <x v="3"/>
    <x v="12"/>
    <x v="265"/>
  </r>
  <r>
    <x v="3"/>
    <x v="13"/>
    <x v="266"/>
  </r>
  <r>
    <x v="3"/>
    <x v="14"/>
    <x v="267"/>
  </r>
  <r>
    <x v="3"/>
    <x v="15"/>
    <x v="0"/>
  </r>
  <r>
    <x v="3"/>
    <x v="16"/>
    <x v="4"/>
  </r>
  <r>
    <x v="3"/>
    <x v="17"/>
    <x v="4"/>
  </r>
  <r>
    <x v="3"/>
    <x v="18"/>
    <x v="4"/>
  </r>
  <r>
    <x v="3"/>
    <x v="19"/>
    <x v="2"/>
  </r>
  <r>
    <x v="3"/>
    <x v="20"/>
    <x v="4"/>
  </r>
  <r>
    <x v="3"/>
    <x v="21"/>
    <x v="268"/>
  </r>
  <r>
    <x v="3"/>
    <x v="22"/>
    <x v="4"/>
  </r>
  <r>
    <x v="3"/>
    <x v="23"/>
    <x v="0"/>
  </r>
  <r>
    <x v="3"/>
    <x v="24"/>
    <x v="2"/>
  </r>
  <r>
    <x v="3"/>
    <x v="25"/>
    <x v="0"/>
  </r>
  <r>
    <x v="3"/>
    <x v="26"/>
    <x v="2"/>
  </r>
  <r>
    <x v="3"/>
    <x v="27"/>
    <x v="0"/>
  </r>
  <r>
    <x v="3"/>
    <x v="28"/>
    <x v="0"/>
  </r>
  <r>
    <x v="3"/>
    <x v="29"/>
    <x v="0"/>
  </r>
  <r>
    <x v="3"/>
    <x v="30"/>
    <x v="4"/>
  </r>
  <r>
    <x v="3"/>
    <x v="0"/>
    <x v="269"/>
  </r>
  <r>
    <x v="3"/>
    <x v="1"/>
    <x v="270"/>
  </r>
  <r>
    <x v="3"/>
    <x v="2"/>
    <x v="271"/>
  </r>
  <r>
    <x v="3"/>
    <x v="3"/>
    <x v="272"/>
  </r>
  <r>
    <x v="3"/>
    <x v="4"/>
    <x v="273"/>
  </r>
  <r>
    <x v="3"/>
    <x v="5"/>
    <x v="169"/>
  </r>
  <r>
    <x v="3"/>
    <x v="6"/>
    <x v="274"/>
  </r>
  <r>
    <x v="3"/>
    <x v="7"/>
    <x v="275"/>
  </r>
  <r>
    <x v="3"/>
    <x v="8"/>
    <x v="16"/>
  </r>
  <r>
    <x v="3"/>
    <x v="9"/>
    <x v="276"/>
  </r>
  <r>
    <x v="3"/>
    <x v="10"/>
    <x v="277"/>
  </r>
  <r>
    <x v="3"/>
    <x v="11"/>
    <x v="175"/>
  </r>
  <r>
    <x v="3"/>
    <x v="12"/>
    <x v="278"/>
  </r>
  <r>
    <x v="3"/>
    <x v="13"/>
    <x v="279"/>
  </r>
  <r>
    <x v="3"/>
    <x v="14"/>
    <x v="267"/>
  </r>
  <r>
    <x v="3"/>
    <x v="15"/>
    <x v="0"/>
  </r>
  <r>
    <x v="3"/>
    <x v="16"/>
    <x v="4"/>
  </r>
  <r>
    <x v="3"/>
    <x v="17"/>
    <x v="4"/>
  </r>
  <r>
    <x v="3"/>
    <x v="18"/>
    <x v="4"/>
  </r>
  <r>
    <x v="3"/>
    <x v="19"/>
    <x v="2"/>
  </r>
  <r>
    <x v="3"/>
    <x v="20"/>
    <x v="4"/>
  </r>
  <r>
    <x v="3"/>
    <x v="21"/>
    <x v="268"/>
  </r>
  <r>
    <x v="3"/>
    <x v="22"/>
    <x v="4"/>
  </r>
  <r>
    <x v="3"/>
    <x v="23"/>
    <x v="0"/>
  </r>
  <r>
    <x v="3"/>
    <x v="24"/>
    <x v="2"/>
  </r>
  <r>
    <x v="3"/>
    <x v="25"/>
    <x v="0"/>
  </r>
  <r>
    <x v="3"/>
    <x v="26"/>
    <x v="2"/>
  </r>
  <r>
    <x v="3"/>
    <x v="27"/>
    <x v="0"/>
  </r>
  <r>
    <x v="3"/>
    <x v="28"/>
    <x v="0"/>
  </r>
  <r>
    <x v="3"/>
    <x v="29"/>
    <x v="0"/>
  </r>
  <r>
    <x v="3"/>
    <x v="30"/>
    <x v="4"/>
  </r>
  <r>
    <x v="3"/>
    <x v="0"/>
    <x v="280"/>
  </r>
  <r>
    <x v="3"/>
    <x v="1"/>
    <x v="281"/>
  </r>
  <r>
    <x v="3"/>
    <x v="2"/>
    <x v="282"/>
  </r>
  <r>
    <x v="3"/>
    <x v="3"/>
    <x v="283"/>
  </r>
  <r>
    <x v="3"/>
    <x v="4"/>
    <x v="284"/>
  </r>
  <r>
    <x v="3"/>
    <x v="5"/>
    <x v="181"/>
  </r>
  <r>
    <x v="3"/>
    <x v="6"/>
    <x v="285"/>
  </r>
  <r>
    <x v="3"/>
    <x v="7"/>
    <x v="286"/>
  </r>
  <r>
    <x v="3"/>
    <x v="8"/>
    <x v="287"/>
  </r>
  <r>
    <x v="3"/>
    <x v="9"/>
    <x v="224"/>
  </r>
  <r>
    <x v="3"/>
    <x v="10"/>
    <x v="288"/>
  </r>
  <r>
    <x v="3"/>
    <x v="11"/>
    <x v="186"/>
  </r>
  <r>
    <x v="3"/>
    <x v="12"/>
    <x v="289"/>
  </r>
  <r>
    <x v="3"/>
    <x v="13"/>
    <x v="21"/>
  </r>
  <r>
    <x v="3"/>
    <x v="14"/>
    <x v="267"/>
  </r>
  <r>
    <x v="3"/>
    <x v="15"/>
    <x v="0"/>
  </r>
  <r>
    <x v="3"/>
    <x v="16"/>
    <x v="4"/>
  </r>
  <r>
    <x v="3"/>
    <x v="17"/>
    <x v="4"/>
  </r>
  <r>
    <x v="3"/>
    <x v="18"/>
    <x v="4"/>
  </r>
  <r>
    <x v="3"/>
    <x v="19"/>
    <x v="2"/>
  </r>
  <r>
    <x v="3"/>
    <x v="20"/>
    <x v="4"/>
  </r>
  <r>
    <x v="3"/>
    <x v="21"/>
    <x v="268"/>
  </r>
  <r>
    <x v="3"/>
    <x v="22"/>
    <x v="4"/>
  </r>
  <r>
    <x v="3"/>
    <x v="23"/>
    <x v="0"/>
  </r>
  <r>
    <x v="3"/>
    <x v="24"/>
    <x v="2"/>
  </r>
  <r>
    <x v="3"/>
    <x v="25"/>
    <x v="0"/>
  </r>
  <r>
    <x v="3"/>
    <x v="26"/>
    <x v="2"/>
  </r>
  <r>
    <x v="3"/>
    <x v="27"/>
    <x v="0"/>
  </r>
  <r>
    <x v="3"/>
    <x v="28"/>
    <x v="0"/>
  </r>
  <r>
    <x v="3"/>
    <x v="29"/>
    <x v="0"/>
  </r>
  <r>
    <x v="3"/>
    <x v="30"/>
    <x v="4"/>
  </r>
  <r>
    <x v="3"/>
    <x v="0"/>
    <x v="290"/>
  </r>
  <r>
    <x v="3"/>
    <x v="1"/>
    <x v="291"/>
  </r>
  <r>
    <x v="3"/>
    <x v="2"/>
    <x v="292"/>
  </r>
  <r>
    <x v="3"/>
    <x v="3"/>
    <x v="293"/>
  </r>
  <r>
    <x v="3"/>
    <x v="4"/>
    <x v="294"/>
  </r>
  <r>
    <x v="3"/>
    <x v="5"/>
    <x v="193"/>
  </r>
  <r>
    <x v="3"/>
    <x v="6"/>
    <x v="57"/>
  </r>
  <r>
    <x v="3"/>
    <x v="7"/>
    <x v="195"/>
  </r>
  <r>
    <x v="3"/>
    <x v="8"/>
    <x v="295"/>
  </r>
  <r>
    <x v="3"/>
    <x v="9"/>
    <x v="296"/>
  </r>
  <r>
    <x v="3"/>
    <x v="10"/>
    <x v="297"/>
  </r>
  <r>
    <x v="3"/>
    <x v="11"/>
    <x v="199"/>
  </r>
  <r>
    <x v="3"/>
    <x v="12"/>
    <x v="83"/>
  </r>
  <r>
    <x v="3"/>
    <x v="13"/>
    <x v="32"/>
  </r>
  <r>
    <x v="3"/>
    <x v="14"/>
    <x v="267"/>
  </r>
  <r>
    <x v="3"/>
    <x v="15"/>
    <x v="0"/>
  </r>
  <r>
    <x v="3"/>
    <x v="16"/>
    <x v="4"/>
  </r>
  <r>
    <x v="3"/>
    <x v="17"/>
    <x v="4"/>
  </r>
  <r>
    <x v="3"/>
    <x v="18"/>
    <x v="4"/>
  </r>
  <r>
    <x v="3"/>
    <x v="19"/>
    <x v="2"/>
  </r>
  <r>
    <x v="3"/>
    <x v="20"/>
    <x v="4"/>
  </r>
  <r>
    <x v="3"/>
    <x v="21"/>
    <x v="268"/>
  </r>
  <r>
    <x v="3"/>
    <x v="22"/>
    <x v="4"/>
  </r>
  <r>
    <x v="3"/>
    <x v="23"/>
    <x v="0"/>
  </r>
  <r>
    <x v="3"/>
    <x v="24"/>
    <x v="2"/>
  </r>
  <r>
    <x v="3"/>
    <x v="25"/>
    <x v="0"/>
  </r>
  <r>
    <x v="3"/>
    <x v="26"/>
    <x v="2"/>
  </r>
  <r>
    <x v="3"/>
    <x v="27"/>
    <x v="0"/>
  </r>
  <r>
    <x v="3"/>
    <x v="28"/>
    <x v="0"/>
  </r>
  <r>
    <x v="3"/>
    <x v="29"/>
    <x v="0"/>
  </r>
  <r>
    <x v="3"/>
    <x v="30"/>
    <x v="4"/>
  </r>
  <r>
    <x v="3"/>
    <x v="0"/>
    <x v="298"/>
  </r>
  <r>
    <x v="3"/>
    <x v="1"/>
    <x v="299"/>
  </r>
  <r>
    <x v="3"/>
    <x v="2"/>
    <x v="300"/>
  </r>
  <r>
    <x v="3"/>
    <x v="3"/>
    <x v="301"/>
  </r>
  <r>
    <x v="3"/>
    <x v="4"/>
    <x v="302"/>
  </r>
  <r>
    <x v="3"/>
    <x v="5"/>
    <x v="303"/>
  </r>
  <r>
    <x v="3"/>
    <x v="6"/>
    <x v="268"/>
  </r>
  <r>
    <x v="3"/>
    <x v="7"/>
    <x v="304"/>
  </r>
  <r>
    <x v="3"/>
    <x v="8"/>
    <x v="305"/>
  </r>
  <r>
    <x v="3"/>
    <x v="9"/>
    <x v="306"/>
  </r>
  <r>
    <x v="3"/>
    <x v="10"/>
    <x v="307"/>
  </r>
  <r>
    <x v="3"/>
    <x v="11"/>
    <x v="308"/>
  </r>
  <r>
    <x v="3"/>
    <x v="12"/>
    <x v="309"/>
  </r>
  <r>
    <x v="3"/>
    <x v="13"/>
    <x v="42"/>
  </r>
  <r>
    <x v="3"/>
    <x v="14"/>
    <x v="267"/>
  </r>
  <r>
    <x v="3"/>
    <x v="15"/>
    <x v="0"/>
  </r>
  <r>
    <x v="3"/>
    <x v="16"/>
    <x v="4"/>
  </r>
  <r>
    <x v="3"/>
    <x v="17"/>
    <x v="4"/>
  </r>
  <r>
    <x v="3"/>
    <x v="18"/>
    <x v="4"/>
  </r>
  <r>
    <x v="3"/>
    <x v="19"/>
    <x v="2"/>
  </r>
  <r>
    <x v="3"/>
    <x v="20"/>
    <x v="4"/>
  </r>
  <r>
    <x v="3"/>
    <x v="21"/>
    <x v="268"/>
  </r>
  <r>
    <x v="3"/>
    <x v="22"/>
    <x v="4"/>
  </r>
  <r>
    <x v="3"/>
    <x v="23"/>
    <x v="0"/>
  </r>
  <r>
    <x v="3"/>
    <x v="24"/>
    <x v="2"/>
  </r>
  <r>
    <x v="3"/>
    <x v="25"/>
    <x v="0"/>
  </r>
  <r>
    <x v="3"/>
    <x v="26"/>
    <x v="2"/>
  </r>
  <r>
    <x v="3"/>
    <x v="27"/>
    <x v="0"/>
  </r>
  <r>
    <x v="3"/>
    <x v="28"/>
    <x v="0"/>
  </r>
  <r>
    <x v="3"/>
    <x v="29"/>
    <x v="0"/>
  </r>
  <r>
    <x v="3"/>
    <x v="30"/>
    <x v="4"/>
  </r>
  <r>
    <x v="3"/>
    <x v="0"/>
    <x v="310"/>
  </r>
  <r>
    <x v="3"/>
    <x v="1"/>
    <x v="311"/>
  </r>
  <r>
    <x v="3"/>
    <x v="2"/>
    <x v="312"/>
  </r>
  <r>
    <x v="3"/>
    <x v="3"/>
    <x v="313"/>
  </r>
  <r>
    <x v="3"/>
    <x v="4"/>
    <x v="2"/>
  </r>
  <r>
    <x v="3"/>
    <x v="5"/>
    <x v="314"/>
  </r>
  <r>
    <x v="3"/>
    <x v="6"/>
    <x v="315"/>
  </r>
  <r>
    <x v="3"/>
    <x v="7"/>
    <x v="316"/>
  </r>
  <r>
    <x v="3"/>
    <x v="8"/>
    <x v="317"/>
  </r>
  <r>
    <x v="3"/>
    <x v="9"/>
    <x v="318"/>
  </r>
  <r>
    <x v="3"/>
    <x v="10"/>
    <x v="319"/>
  </r>
  <r>
    <x v="3"/>
    <x v="11"/>
    <x v="306"/>
  </r>
  <r>
    <x v="3"/>
    <x v="12"/>
    <x v="320"/>
  </r>
  <r>
    <x v="3"/>
    <x v="13"/>
    <x v="10"/>
  </r>
  <r>
    <x v="3"/>
    <x v="14"/>
    <x v="321"/>
  </r>
  <r>
    <x v="3"/>
    <x v="15"/>
    <x v="0"/>
  </r>
  <r>
    <x v="3"/>
    <x v="16"/>
    <x v="30"/>
  </r>
  <r>
    <x v="3"/>
    <x v="17"/>
    <x v="4"/>
  </r>
  <r>
    <x v="3"/>
    <x v="18"/>
    <x v="4"/>
  </r>
  <r>
    <x v="3"/>
    <x v="19"/>
    <x v="2"/>
  </r>
  <r>
    <x v="3"/>
    <x v="20"/>
    <x v="4"/>
  </r>
  <r>
    <x v="3"/>
    <x v="21"/>
    <x v="322"/>
  </r>
  <r>
    <x v="3"/>
    <x v="22"/>
    <x v="4"/>
  </r>
  <r>
    <x v="3"/>
    <x v="23"/>
    <x v="0"/>
  </r>
  <r>
    <x v="3"/>
    <x v="24"/>
    <x v="2"/>
  </r>
  <r>
    <x v="3"/>
    <x v="25"/>
    <x v="0"/>
  </r>
  <r>
    <x v="3"/>
    <x v="26"/>
    <x v="2"/>
  </r>
  <r>
    <x v="3"/>
    <x v="27"/>
    <x v="0"/>
  </r>
  <r>
    <x v="3"/>
    <x v="28"/>
    <x v="0"/>
  </r>
  <r>
    <x v="3"/>
    <x v="29"/>
    <x v="0"/>
  </r>
  <r>
    <x v="3"/>
    <x v="30"/>
    <x v="4"/>
  </r>
  <r>
    <x v="4"/>
    <x v="0"/>
    <x v="323"/>
  </r>
  <r>
    <x v="4"/>
    <x v="1"/>
    <x v="324"/>
  </r>
  <r>
    <x v="4"/>
    <x v="2"/>
    <x v="325"/>
  </r>
  <r>
    <x v="4"/>
    <x v="3"/>
    <x v="197"/>
  </r>
  <r>
    <x v="4"/>
    <x v="4"/>
    <x v="326"/>
  </r>
  <r>
    <x v="4"/>
    <x v="5"/>
    <x v="327"/>
  </r>
  <r>
    <x v="4"/>
    <x v="6"/>
    <x v="328"/>
  </r>
  <r>
    <x v="4"/>
    <x v="7"/>
    <x v="329"/>
  </r>
  <r>
    <x v="4"/>
    <x v="8"/>
    <x v="15"/>
  </r>
  <r>
    <x v="4"/>
    <x v="9"/>
    <x v="330"/>
  </r>
  <r>
    <x v="4"/>
    <x v="10"/>
    <x v="331"/>
  </r>
  <r>
    <x v="4"/>
    <x v="11"/>
    <x v="332"/>
  </r>
  <r>
    <x v="4"/>
    <x v="12"/>
    <x v="333"/>
  </r>
  <r>
    <x v="4"/>
    <x v="13"/>
    <x v="43"/>
  </r>
  <r>
    <x v="4"/>
    <x v="14"/>
    <x v="321"/>
  </r>
  <r>
    <x v="4"/>
    <x v="15"/>
    <x v="0"/>
  </r>
  <r>
    <x v="4"/>
    <x v="16"/>
    <x v="30"/>
  </r>
  <r>
    <x v="4"/>
    <x v="17"/>
    <x v="4"/>
  </r>
  <r>
    <x v="4"/>
    <x v="18"/>
    <x v="4"/>
  </r>
  <r>
    <x v="4"/>
    <x v="19"/>
    <x v="2"/>
  </r>
  <r>
    <x v="4"/>
    <x v="20"/>
    <x v="4"/>
  </r>
  <r>
    <x v="4"/>
    <x v="21"/>
    <x v="322"/>
  </r>
  <r>
    <x v="4"/>
    <x v="22"/>
    <x v="4"/>
  </r>
  <r>
    <x v="4"/>
    <x v="23"/>
    <x v="0"/>
  </r>
  <r>
    <x v="4"/>
    <x v="24"/>
    <x v="2"/>
  </r>
  <r>
    <x v="4"/>
    <x v="25"/>
    <x v="0"/>
  </r>
  <r>
    <x v="4"/>
    <x v="26"/>
    <x v="2"/>
  </r>
  <r>
    <x v="4"/>
    <x v="27"/>
    <x v="0"/>
  </r>
  <r>
    <x v="4"/>
    <x v="28"/>
    <x v="0"/>
  </r>
  <r>
    <x v="4"/>
    <x v="29"/>
    <x v="0"/>
  </r>
  <r>
    <x v="4"/>
    <x v="30"/>
    <x v="4"/>
  </r>
  <r>
    <x v="4"/>
    <x v="0"/>
    <x v="334"/>
  </r>
  <r>
    <x v="4"/>
    <x v="1"/>
    <x v="335"/>
  </r>
  <r>
    <x v="4"/>
    <x v="2"/>
    <x v="241"/>
  </r>
  <r>
    <x v="4"/>
    <x v="3"/>
    <x v="336"/>
  </r>
  <r>
    <x v="4"/>
    <x v="4"/>
    <x v="74"/>
  </r>
  <r>
    <x v="4"/>
    <x v="5"/>
    <x v="337"/>
  </r>
  <r>
    <x v="4"/>
    <x v="6"/>
    <x v="338"/>
  </r>
  <r>
    <x v="4"/>
    <x v="7"/>
    <x v="339"/>
  </r>
  <r>
    <x v="4"/>
    <x v="8"/>
    <x v="95"/>
  </r>
  <r>
    <x v="4"/>
    <x v="9"/>
    <x v="340"/>
  </r>
  <r>
    <x v="4"/>
    <x v="10"/>
    <x v="341"/>
  </r>
  <r>
    <x v="4"/>
    <x v="11"/>
    <x v="342"/>
  </r>
  <r>
    <x v="4"/>
    <x v="12"/>
    <x v="343"/>
  </r>
  <r>
    <x v="4"/>
    <x v="13"/>
    <x v="344"/>
  </r>
  <r>
    <x v="4"/>
    <x v="14"/>
    <x v="321"/>
  </r>
  <r>
    <x v="4"/>
    <x v="15"/>
    <x v="0"/>
  </r>
  <r>
    <x v="4"/>
    <x v="16"/>
    <x v="30"/>
  </r>
  <r>
    <x v="4"/>
    <x v="17"/>
    <x v="4"/>
  </r>
  <r>
    <x v="4"/>
    <x v="18"/>
    <x v="4"/>
  </r>
  <r>
    <x v="4"/>
    <x v="19"/>
    <x v="2"/>
  </r>
  <r>
    <x v="4"/>
    <x v="20"/>
    <x v="4"/>
  </r>
  <r>
    <x v="4"/>
    <x v="21"/>
    <x v="322"/>
  </r>
  <r>
    <x v="4"/>
    <x v="22"/>
    <x v="4"/>
  </r>
  <r>
    <x v="4"/>
    <x v="23"/>
    <x v="0"/>
  </r>
  <r>
    <x v="4"/>
    <x v="24"/>
    <x v="2"/>
  </r>
  <r>
    <x v="4"/>
    <x v="25"/>
    <x v="0"/>
  </r>
  <r>
    <x v="4"/>
    <x v="26"/>
    <x v="2"/>
  </r>
  <r>
    <x v="4"/>
    <x v="27"/>
    <x v="0"/>
  </r>
  <r>
    <x v="4"/>
    <x v="28"/>
    <x v="0"/>
  </r>
  <r>
    <x v="4"/>
    <x v="29"/>
    <x v="0"/>
  </r>
  <r>
    <x v="4"/>
    <x v="30"/>
    <x v="4"/>
  </r>
  <r>
    <x v="4"/>
    <x v="0"/>
    <x v="345"/>
  </r>
  <r>
    <x v="4"/>
    <x v="1"/>
    <x v="346"/>
  </r>
  <r>
    <x v="4"/>
    <x v="2"/>
    <x v="249"/>
  </r>
  <r>
    <x v="4"/>
    <x v="3"/>
    <x v="347"/>
  </r>
  <r>
    <x v="4"/>
    <x v="4"/>
    <x v="88"/>
  </r>
  <r>
    <x v="4"/>
    <x v="5"/>
    <x v="348"/>
  </r>
  <r>
    <x v="4"/>
    <x v="6"/>
    <x v="349"/>
  </r>
  <r>
    <x v="4"/>
    <x v="7"/>
    <x v="350"/>
  </r>
  <r>
    <x v="4"/>
    <x v="8"/>
    <x v="68"/>
  </r>
  <r>
    <x v="4"/>
    <x v="9"/>
    <x v="351"/>
  </r>
  <r>
    <x v="4"/>
    <x v="10"/>
    <x v="352"/>
  </r>
  <r>
    <x v="4"/>
    <x v="11"/>
    <x v="353"/>
  </r>
  <r>
    <x v="4"/>
    <x v="12"/>
    <x v="354"/>
  </r>
  <r>
    <x v="4"/>
    <x v="13"/>
    <x v="40"/>
  </r>
  <r>
    <x v="4"/>
    <x v="14"/>
    <x v="321"/>
  </r>
  <r>
    <x v="4"/>
    <x v="15"/>
    <x v="0"/>
  </r>
  <r>
    <x v="4"/>
    <x v="16"/>
    <x v="30"/>
  </r>
  <r>
    <x v="4"/>
    <x v="17"/>
    <x v="4"/>
  </r>
  <r>
    <x v="4"/>
    <x v="18"/>
    <x v="4"/>
  </r>
  <r>
    <x v="4"/>
    <x v="19"/>
    <x v="2"/>
  </r>
  <r>
    <x v="4"/>
    <x v="20"/>
    <x v="4"/>
  </r>
  <r>
    <x v="4"/>
    <x v="21"/>
    <x v="322"/>
  </r>
  <r>
    <x v="4"/>
    <x v="22"/>
    <x v="4"/>
  </r>
  <r>
    <x v="4"/>
    <x v="23"/>
    <x v="0"/>
  </r>
  <r>
    <x v="4"/>
    <x v="24"/>
    <x v="2"/>
  </r>
  <r>
    <x v="4"/>
    <x v="25"/>
    <x v="0"/>
  </r>
  <r>
    <x v="4"/>
    <x v="26"/>
    <x v="2"/>
  </r>
  <r>
    <x v="4"/>
    <x v="27"/>
    <x v="0"/>
  </r>
  <r>
    <x v="4"/>
    <x v="28"/>
    <x v="0"/>
  </r>
  <r>
    <x v="4"/>
    <x v="29"/>
    <x v="0"/>
  </r>
  <r>
    <x v="4"/>
    <x v="30"/>
    <x v="4"/>
  </r>
  <r>
    <x v="4"/>
    <x v="0"/>
    <x v="355"/>
  </r>
  <r>
    <x v="4"/>
    <x v="1"/>
    <x v="356"/>
  </r>
  <r>
    <x v="4"/>
    <x v="2"/>
    <x v="357"/>
  </r>
  <r>
    <x v="4"/>
    <x v="3"/>
    <x v="358"/>
  </r>
  <r>
    <x v="4"/>
    <x v="4"/>
    <x v="359"/>
  </r>
  <r>
    <x v="4"/>
    <x v="5"/>
    <x v="360"/>
  </r>
  <r>
    <x v="4"/>
    <x v="6"/>
    <x v="361"/>
  </r>
  <r>
    <x v="4"/>
    <x v="7"/>
    <x v="362"/>
  </r>
  <r>
    <x v="4"/>
    <x v="8"/>
    <x v="363"/>
  </r>
  <r>
    <x v="4"/>
    <x v="9"/>
    <x v="364"/>
  </r>
  <r>
    <x v="4"/>
    <x v="10"/>
    <x v="365"/>
  </r>
  <r>
    <x v="4"/>
    <x v="11"/>
    <x v="366"/>
  </r>
  <r>
    <x v="4"/>
    <x v="12"/>
    <x v="367"/>
  </r>
  <r>
    <x v="4"/>
    <x v="13"/>
    <x v="368"/>
  </r>
  <r>
    <x v="4"/>
    <x v="14"/>
    <x v="321"/>
  </r>
  <r>
    <x v="4"/>
    <x v="15"/>
    <x v="0"/>
  </r>
  <r>
    <x v="4"/>
    <x v="16"/>
    <x v="30"/>
  </r>
  <r>
    <x v="4"/>
    <x v="17"/>
    <x v="4"/>
  </r>
  <r>
    <x v="4"/>
    <x v="18"/>
    <x v="4"/>
  </r>
  <r>
    <x v="4"/>
    <x v="19"/>
    <x v="2"/>
  </r>
  <r>
    <x v="4"/>
    <x v="20"/>
    <x v="4"/>
  </r>
  <r>
    <x v="4"/>
    <x v="21"/>
    <x v="322"/>
  </r>
  <r>
    <x v="4"/>
    <x v="22"/>
    <x v="4"/>
  </r>
  <r>
    <x v="4"/>
    <x v="23"/>
    <x v="0"/>
  </r>
  <r>
    <x v="4"/>
    <x v="24"/>
    <x v="2"/>
  </r>
  <r>
    <x v="4"/>
    <x v="25"/>
    <x v="0"/>
  </r>
  <r>
    <x v="4"/>
    <x v="26"/>
    <x v="2"/>
  </r>
  <r>
    <x v="4"/>
    <x v="27"/>
    <x v="0"/>
  </r>
  <r>
    <x v="4"/>
    <x v="28"/>
    <x v="0"/>
  </r>
  <r>
    <x v="4"/>
    <x v="29"/>
    <x v="0"/>
  </r>
  <r>
    <x v="4"/>
    <x v="30"/>
    <x v="4"/>
  </r>
  <r>
    <x v="4"/>
    <x v="0"/>
    <x v="369"/>
  </r>
  <r>
    <x v="4"/>
    <x v="1"/>
    <x v="370"/>
  </r>
  <r>
    <x v="4"/>
    <x v="2"/>
    <x v="371"/>
  </r>
  <r>
    <x v="4"/>
    <x v="3"/>
    <x v="372"/>
  </r>
  <r>
    <x v="4"/>
    <x v="4"/>
    <x v="373"/>
  </r>
  <r>
    <x v="4"/>
    <x v="5"/>
    <x v="374"/>
  </r>
  <r>
    <x v="4"/>
    <x v="6"/>
    <x v="80"/>
  </r>
  <r>
    <x v="4"/>
    <x v="7"/>
    <x v="375"/>
  </r>
  <r>
    <x v="4"/>
    <x v="8"/>
    <x v="376"/>
  </r>
  <r>
    <x v="4"/>
    <x v="9"/>
    <x v="377"/>
  </r>
  <r>
    <x v="4"/>
    <x v="10"/>
    <x v="378"/>
  </r>
  <r>
    <x v="4"/>
    <x v="11"/>
    <x v="379"/>
  </r>
  <r>
    <x v="4"/>
    <x v="12"/>
    <x v="380"/>
  </r>
  <r>
    <x v="4"/>
    <x v="13"/>
    <x v="381"/>
  </r>
  <r>
    <x v="4"/>
    <x v="14"/>
    <x v="321"/>
  </r>
  <r>
    <x v="4"/>
    <x v="15"/>
    <x v="0"/>
  </r>
  <r>
    <x v="4"/>
    <x v="16"/>
    <x v="30"/>
  </r>
  <r>
    <x v="4"/>
    <x v="17"/>
    <x v="4"/>
  </r>
  <r>
    <x v="4"/>
    <x v="18"/>
    <x v="4"/>
  </r>
  <r>
    <x v="4"/>
    <x v="19"/>
    <x v="2"/>
  </r>
  <r>
    <x v="4"/>
    <x v="20"/>
    <x v="4"/>
  </r>
  <r>
    <x v="4"/>
    <x v="21"/>
    <x v="322"/>
  </r>
  <r>
    <x v="4"/>
    <x v="22"/>
    <x v="4"/>
  </r>
  <r>
    <x v="4"/>
    <x v="23"/>
    <x v="0"/>
  </r>
  <r>
    <x v="4"/>
    <x v="24"/>
    <x v="2"/>
  </r>
  <r>
    <x v="4"/>
    <x v="25"/>
    <x v="0"/>
  </r>
  <r>
    <x v="4"/>
    <x v="26"/>
    <x v="2"/>
  </r>
  <r>
    <x v="4"/>
    <x v="27"/>
    <x v="0"/>
  </r>
  <r>
    <x v="4"/>
    <x v="28"/>
    <x v="0"/>
  </r>
  <r>
    <x v="4"/>
    <x v="29"/>
    <x v="0"/>
  </r>
  <r>
    <x v="4"/>
    <x v="30"/>
    <x v="4"/>
  </r>
  <r>
    <x v="5"/>
    <x v="0"/>
    <x v="382"/>
  </r>
  <r>
    <x v="5"/>
    <x v="1"/>
    <x v="383"/>
  </r>
  <r>
    <x v="5"/>
    <x v="2"/>
    <x v="384"/>
  </r>
  <r>
    <x v="5"/>
    <x v="3"/>
    <x v="385"/>
  </r>
  <r>
    <x v="5"/>
    <x v="4"/>
    <x v="386"/>
  </r>
  <r>
    <x v="5"/>
    <x v="5"/>
    <x v="387"/>
  </r>
  <r>
    <x v="5"/>
    <x v="6"/>
    <x v="94"/>
  </r>
  <r>
    <x v="5"/>
    <x v="7"/>
    <x v="285"/>
  </r>
  <r>
    <x v="5"/>
    <x v="8"/>
    <x v="157"/>
  </r>
  <r>
    <x v="5"/>
    <x v="9"/>
    <x v="388"/>
  </r>
  <r>
    <x v="5"/>
    <x v="10"/>
    <x v="389"/>
  </r>
  <r>
    <x v="5"/>
    <x v="11"/>
    <x v="390"/>
  </r>
  <r>
    <x v="5"/>
    <x v="12"/>
    <x v="391"/>
  </r>
  <r>
    <x v="5"/>
    <x v="13"/>
    <x v="392"/>
  </r>
  <r>
    <x v="5"/>
    <x v="14"/>
    <x v="393"/>
  </r>
  <r>
    <x v="5"/>
    <x v="15"/>
    <x v="0"/>
  </r>
  <r>
    <x v="5"/>
    <x v="16"/>
    <x v="30"/>
  </r>
  <r>
    <x v="5"/>
    <x v="17"/>
    <x v="4"/>
  </r>
  <r>
    <x v="5"/>
    <x v="18"/>
    <x v="4"/>
  </r>
  <r>
    <x v="5"/>
    <x v="19"/>
    <x v="2"/>
  </r>
  <r>
    <x v="5"/>
    <x v="20"/>
    <x v="4"/>
  </r>
  <r>
    <x v="5"/>
    <x v="21"/>
    <x v="394"/>
  </r>
  <r>
    <x v="5"/>
    <x v="22"/>
    <x v="395"/>
  </r>
  <r>
    <x v="5"/>
    <x v="23"/>
    <x v="0"/>
  </r>
  <r>
    <x v="5"/>
    <x v="24"/>
    <x v="2"/>
  </r>
  <r>
    <x v="5"/>
    <x v="25"/>
    <x v="0"/>
  </r>
  <r>
    <x v="5"/>
    <x v="26"/>
    <x v="2"/>
  </r>
  <r>
    <x v="5"/>
    <x v="27"/>
    <x v="0"/>
  </r>
  <r>
    <x v="5"/>
    <x v="28"/>
    <x v="0"/>
  </r>
  <r>
    <x v="5"/>
    <x v="29"/>
    <x v="0"/>
  </r>
  <r>
    <x v="5"/>
    <x v="30"/>
    <x v="395"/>
  </r>
  <r>
    <x v="5"/>
    <x v="0"/>
    <x v="396"/>
  </r>
  <r>
    <x v="5"/>
    <x v="1"/>
    <x v="397"/>
  </r>
  <r>
    <x v="5"/>
    <x v="2"/>
    <x v="398"/>
  </r>
  <r>
    <x v="5"/>
    <x v="3"/>
    <x v="399"/>
  </r>
  <r>
    <x v="5"/>
    <x v="4"/>
    <x v="400"/>
  </r>
  <r>
    <x v="5"/>
    <x v="5"/>
    <x v="401"/>
  </r>
  <r>
    <x v="5"/>
    <x v="6"/>
    <x v="402"/>
  </r>
  <r>
    <x v="5"/>
    <x v="7"/>
    <x v="5"/>
  </r>
  <r>
    <x v="5"/>
    <x v="8"/>
    <x v="403"/>
  </r>
  <r>
    <x v="5"/>
    <x v="9"/>
    <x v="404"/>
  </r>
  <r>
    <x v="5"/>
    <x v="10"/>
    <x v="405"/>
  </r>
  <r>
    <x v="5"/>
    <x v="11"/>
    <x v="406"/>
  </r>
  <r>
    <x v="5"/>
    <x v="12"/>
    <x v="407"/>
  </r>
  <r>
    <x v="5"/>
    <x v="13"/>
    <x v="408"/>
  </r>
  <r>
    <x v="5"/>
    <x v="14"/>
    <x v="393"/>
  </r>
  <r>
    <x v="5"/>
    <x v="15"/>
    <x v="0"/>
  </r>
  <r>
    <x v="5"/>
    <x v="16"/>
    <x v="30"/>
  </r>
  <r>
    <x v="5"/>
    <x v="17"/>
    <x v="4"/>
  </r>
  <r>
    <x v="5"/>
    <x v="18"/>
    <x v="4"/>
  </r>
  <r>
    <x v="5"/>
    <x v="19"/>
    <x v="2"/>
  </r>
  <r>
    <x v="5"/>
    <x v="20"/>
    <x v="4"/>
  </r>
  <r>
    <x v="5"/>
    <x v="21"/>
    <x v="394"/>
  </r>
  <r>
    <x v="5"/>
    <x v="22"/>
    <x v="395"/>
  </r>
  <r>
    <x v="5"/>
    <x v="23"/>
    <x v="0"/>
  </r>
  <r>
    <x v="5"/>
    <x v="24"/>
    <x v="2"/>
  </r>
  <r>
    <x v="5"/>
    <x v="25"/>
    <x v="0"/>
  </r>
  <r>
    <x v="5"/>
    <x v="26"/>
    <x v="2"/>
  </r>
  <r>
    <x v="5"/>
    <x v="27"/>
    <x v="0"/>
  </r>
  <r>
    <x v="5"/>
    <x v="28"/>
    <x v="0"/>
  </r>
  <r>
    <x v="5"/>
    <x v="29"/>
    <x v="0"/>
  </r>
  <r>
    <x v="5"/>
    <x v="30"/>
    <x v="395"/>
  </r>
  <r>
    <x v="5"/>
    <x v="0"/>
    <x v="409"/>
  </r>
  <r>
    <x v="5"/>
    <x v="1"/>
    <x v="410"/>
  </r>
  <r>
    <x v="5"/>
    <x v="2"/>
    <x v="411"/>
  </r>
  <r>
    <x v="5"/>
    <x v="3"/>
    <x v="205"/>
  </r>
  <r>
    <x v="5"/>
    <x v="4"/>
    <x v="412"/>
  </r>
  <r>
    <x v="5"/>
    <x v="5"/>
    <x v="120"/>
  </r>
  <r>
    <x v="5"/>
    <x v="6"/>
    <x v="413"/>
  </r>
  <r>
    <x v="5"/>
    <x v="7"/>
    <x v="10"/>
  </r>
  <r>
    <x v="5"/>
    <x v="8"/>
    <x v="414"/>
  </r>
  <r>
    <x v="5"/>
    <x v="9"/>
    <x v="415"/>
  </r>
  <r>
    <x v="5"/>
    <x v="10"/>
    <x v="60"/>
  </r>
  <r>
    <x v="5"/>
    <x v="11"/>
    <x v="183"/>
  </r>
  <r>
    <x v="5"/>
    <x v="12"/>
    <x v="416"/>
  </r>
  <r>
    <x v="5"/>
    <x v="13"/>
    <x v="417"/>
  </r>
  <r>
    <x v="5"/>
    <x v="14"/>
    <x v="393"/>
  </r>
  <r>
    <x v="5"/>
    <x v="15"/>
    <x v="0"/>
  </r>
  <r>
    <x v="5"/>
    <x v="16"/>
    <x v="30"/>
  </r>
  <r>
    <x v="5"/>
    <x v="17"/>
    <x v="4"/>
  </r>
  <r>
    <x v="5"/>
    <x v="18"/>
    <x v="4"/>
  </r>
  <r>
    <x v="5"/>
    <x v="19"/>
    <x v="2"/>
  </r>
  <r>
    <x v="5"/>
    <x v="20"/>
    <x v="4"/>
  </r>
  <r>
    <x v="5"/>
    <x v="21"/>
    <x v="394"/>
  </r>
  <r>
    <x v="5"/>
    <x v="22"/>
    <x v="395"/>
  </r>
  <r>
    <x v="5"/>
    <x v="23"/>
    <x v="0"/>
  </r>
  <r>
    <x v="5"/>
    <x v="24"/>
    <x v="2"/>
  </r>
  <r>
    <x v="5"/>
    <x v="25"/>
    <x v="0"/>
  </r>
  <r>
    <x v="5"/>
    <x v="26"/>
    <x v="2"/>
  </r>
  <r>
    <x v="5"/>
    <x v="27"/>
    <x v="0"/>
  </r>
  <r>
    <x v="5"/>
    <x v="28"/>
    <x v="0"/>
  </r>
  <r>
    <x v="5"/>
    <x v="29"/>
    <x v="0"/>
  </r>
  <r>
    <x v="5"/>
    <x v="30"/>
    <x v="395"/>
  </r>
  <r>
    <x v="5"/>
    <x v="0"/>
    <x v="418"/>
  </r>
  <r>
    <x v="5"/>
    <x v="1"/>
    <x v="419"/>
  </r>
  <r>
    <x v="5"/>
    <x v="2"/>
    <x v="420"/>
  </r>
  <r>
    <x v="5"/>
    <x v="3"/>
    <x v="218"/>
  </r>
  <r>
    <x v="5"/>
    <x v="4"/>
    <x v="421"/>
  </r>
  <r>
    <x v="5"/>
    <x v="5"/>
    <x v="422"/>
  </r>
  <r>
    <x v="5"/>
    <x v="6"/>
    <x v="423"/>
  </r>
  <r>
    <x v="5"/>
    <x v="7"/>
    <x v="424"/>
  </r>
  <r>
    <x v="5"/>
    <x v="8"/>
    <x v="425"/>
  </r>
  <r>
    <x v="5"/>
    <x v="9"/>
    <x v="232"/>
  </r>
  <r>
    <x v="5"/>
    <x v="10"/>
    <x v="72"/>
  </r>
  <r>
    <x v="5"/>
    <x v="11"/>
    <x v="426"/>
  </r>
  <r>
    <x v="5"/>
    <x v="12"/>
    <x v="427"/>
  </r>
  <r>
    <x v="5"/>
    <x v="13"/>
    <x v="428"/>
  </r>
  <r>
    <x v="5"/>
    <x v="14"/>
    <x v="393"/>
  </r>
  <r>
    <x v="5"/>
    <x v="15"/>
    <x v="0"/>
  </r>
  <r>
    <x v="5"/>
    <x v="16"/>
    <x v="30"/>
  </r>
  <r>
    <x v="5"/>
    <x v="17"/>
    <x v="4"/>
  </r>
  <r>
    <x v="5"/>
    <x v="18"/>
    <x v="4"/>
  </r>
  <r>
    <x v="5"/>
    <x v="19"/>
    <x v="2"/>
  </r>
  <r>
    <x v="5"/>
    <x v="20"/>
    <x v="4"/>
  </r>
  <r>
    <x v="5"/>
    <x v="21"/>
    <x v="394"/>
  </r>
  <r>
    <x v="5"/>
    <x v="22"/>
    <x v="395"/>
  </r>
  <r>
    <x v="5"/>
    <x v="23"/>
    <x v="0"/>
  </r>
  <r>
    <x v="5"/>
    <x v="24"/>
    <x v="2"/>
  </r>
  <r>
    <x v="5"/>
    <x v="25"/>
    <x v="0"/>
  </r>
  <r>
    <x v="5"/>
    <x v="26"/>
    <x v="2"/>
  </r>
  <r>
    <x v="5"/>
    <x v="27"/>
    <x v="0"/>
  </r>
  <r>
    <x v="5"/>
    <x v="28"/>
    <x v="0"/>
  </r>
  <r>
    <x v="5"/>
    <x v="29"/>
    <x v="0"/>
  </r>
  <r>
    <x v="5"/>
    <x v="30"/>
    <x v="395"/>
  </r>
  <r>
    <x v="5"/>
    <x v="0"/>
    <x v="429"/>
  </r>
  <r>
    <x v="5"/>
    <x v="1"/>
    <x v="430"/>
  </r>
  <r>
    <x v="5"/>
    <x v="2"/>
    <x v="431"/>
  </r>
  <r>
    <x v="5"/>
    <x v="3"/>
    <x v="432"/>
  </r>
  <r>
    <x v="5"/>
    <x v="4"/>
    <x v="200"/>
  </r>
  <r>
    <x v="5"/>
    <x v="5"/>
    <x v="433"/>
  </r>
  <r>
    <x v="5"/>
    <x v="6"/>
    <x v="434"/>
  </r>
  <r>
    <x v="5"/>
    <x v="7"/>
    <x v="435"/>
  </r>
  <r>
    <x v="5"/>
    <x v="8"/>
    <x v="155"/>
  </r>
  <r>
    <x v="5"/>
    <x v="9"/>
    <x v="436"/>
  </r>
  <r>
    <x v="5"/>
    <x v="10"/>
    <x v="86"/>
  </r>
  <r>
    <x v="5"/>
    <x v="11"/>
    <x v="437"/>
  </r>
  <r>
    <x v="5"/>
    <x v="12"/>
    <x v="438"/>
  </r>
  <r>
    <x v="5"/>
    <x v="13"/>
    <x v="439"/>
  </r>
  <r>
    <x v="5"/>
    <x v="14"/>
    <x v="440"/>
  </r>
  <r>
    <x v="5"/>
    <x v="15"/>
    <x v="0"/>
  </r>
  <r>
    <x v="5"/>
    <x v="16"/>
    <x v="30"/>
  </r>
  <r>
    <x v="5"/>
    <x v="17"/>
    <x v="4"/>
  </r>
  <r>
    <x v="5"/>
    <x v="18"/>
    <x v="4"/>
  </r>
  <r>
    <x v="5"/>
    <x v="19"/>
    <x v="2"/>
  </r>
  <r>
    <x v="5"/>
    <x v="20"/>
    <x v="4"/>
  </r>
  <r>
    <x v="5"/>
    <x v="21"/>
    <x v="441"/>
  </r>
  <r>
    <x v="5"/>
    <x v="22"/>
    <x v="442"/>
  </r>
  <r>
    <x v="5"/>
    <x v="23"/>
    <x v="0"/>
  </r>
  <r>
    <x v="5"/>
    <x v="24"/>
    <x v="2"/>
  </r>
  <r>
    <x v="5"/>
    <x v="25"/>
    <x v="0"/>
  </r>
  <r>
    <x v="5"/>
    <x v="26"/>
    <x v="2"/>
  </r>
  <r>
    <x v="5"/>
    <x v="27"/>
    <x v="0"/>
  </r>
  <r>
    <x v="5"/>
    <x v="28"/>
    <x v="0"/>
  </r>
  <r>
    <x v="5"/>
    <x v="29"/>
    <x v="0"/>
  </r>
  <r>
    <x v="5"/>
    <x v="30"/>
    <x v="442"/>
  </r>
  <r>
    <x v="5"/>
    <x v="0"/>
    <x v="443"/>
  </r>
  <r>
    <x v="5"/>
    <x v="1"/>
    <x v="444"/>
  </r>
  <r>
    <x v="5"/>
    <x v="2"/>
    <x v="445"/>
  </r>
  <r>
    <x v="5"/>
    <x v="3"/>
    <x v="446"/>
  </r>
  <r>
    <x v="5"/>
    <x v="4"/>
    <x v="212"/>
  </r>
  <r>
    <x v="5"/>
    <x v="5"/>
    <x v="369"/>
  </r>
  <r>
    <x v="5"/>
    <x v="6"/>
    <x v="447"/>
  </r>
  <r>
    <x v="5"/>
    <x v="7"/>
    <x v="448"/>
  </r>
  <r>
    <x v="5"/>
    <x v="8"/>
    <x v="167"/>
  </r>
  <r>
    <x v="5"/>
    <x v="9"/>
    <x v="449"/>
  </r>
  <r>
    <x v="5"/>
    <x v="10"/>
    <x v="100"/>
  </r>
  <r>
    <x v="5"/>
    <x v="11"/>
    <x v="450"/>
  </r>
  <r>
    <x v="5"/>
    <x v="12"/>
    <x v="451"/>
  </r>
  <r>
    <x v="5"/>
    <x v="13"/>
    <x v="452"/>
  </r>
  <r>
    <x v="5"/>
    <x v="14"/>
    <x v="440"/>
  </r>
  <r>
    <x v="5"/>
    <x v="15"/>
    <x v="0"/>
  </r>
  <r>
    <x v="5"/>
    <x v="16"/>
    <x v="30"/>
  </r>
  <r>
    <x v="5"/>
    <x v="17"/>
    <x v="4"/>
  </r>
  <r>
    <x v="5"/>
    <x v="18"/>
    <x v="4"/>
  </r>
  <r>
    <x v="5"/>
    <x v="19"/>
    <x v="2"/>
  </r>
  <r>
    <x v="5"/>
    <x v="20"/>
    <x v="4"/>
  </r>
  <r>
    <x v="5"/>
    <x v="21"/>
    <x v="441"/>
  </r>
  <r>
    <x v="5"/>
    <x v="22"/>
    <x v="442"/>
  </r>
  <r>
    <x v="5"/>
    <x v="23"/>
    <x v="0"/>
  </r>
  <r>
    <x v="5"/>
    <x v="24"/>
    <x v="2"/>
  </r>
  <r>
    <x v="5"/>
    <x v="25"/>
    <x v="0"/>
  </r>
  <r>
    <x v="5"/>
    <x v="26"/>
    <x v="2"/>
  </r>
  <r>
    <x v="5"/>
    <x v="27"/>
    <x v="0"/>
  </r>
  <r>
    <x v="5"/>
    <x v="28"/>
    <x v="0"/>
  </r>
  <r>
    <x v="5"/>
    <x v="29"/>
    <x v="0"/>
  </r>
  <r>
    <x v="5"/>
    <x v="30"/>
    <x v="442"/>
  </r>
  <r>
    <x v="5"/>
    <x v="0"/>
    <x v="453"/>
  </r>
  <r>
    <x v="5"/>
    <x v="1"/>
    <x v="454"/>
  </r>
  <r>
    <x v="5"/>
    <x v="2"/>
    <x v="455"/>
  </r>
  <r>
    <x v="5"/>
    <x v="3"/>
    <x v="456"/>
  </r>
  <r>
    <x v="5"/>
    <x v="4"/>
    <x v="457"/>
  </r>
  <r>
    <x v="5"/>
    <x v="5"/>
    <x v="458"/>
  </r>
  <r>
    <x v="5"/>
    <x v="6"/>
    <x v="283"/>
  </r>
  <r>
    <x v="5"/>
    <x v="7"/>
    <x v="459"/>
  </r>
  <r>
    <x v="5"/>
    <x v="8"/>
    <x v="460"/>
  </r>
  <r>
    <x v="5"/>
    <x v="9"/>
    <x v="461"/>
  </r>
  <r>
    <x v="5"/>
    <x v="10"/>
    <x v="462"/>
  </r>
  <r>
    <x v="5"/>
    <x v="11"/>
    <x v="463"/>
  </r>
  <r>
    <x v="5"/>
    <x v="12"/>
    <x v="464"/>
  </r>
  <r>
    <x v="5"/>
    <x v="13"/>
    <x v="465"/>
  </r>
  <r>
    <x v="5"/>
    <x v="14"/>
    <x v="440"/>
  </r>
  <r>
    <x v="5"/>
    <x v="15"/>
    <x v="0"/>
  </r>
  <r>
    <x v="5"/>
    <x v="16"/>
    <x v="30"/>
  </r>
  <r>
    <x v="5"/>
    <x v="17"/>
    <x v="4"/>
  </r>
  <r>
    <x v="5"/>
    <x v="18"/>
    <x v="4"/>
  </r>
  <r>
    <x v="5"/>
    <x v="19"/>
    <x v="2"/>
  </r>
  <r>
    <x v="5"/>
    <x v="20"/>
    <x v="8"/>
  </r>
  <r>
    <x v="5"/>
    <x v="21"/>
    <x v="466"/>
  </r>
  <r>
    <x v="5"/>
    <x v="22"/>
    <x v="442"/>
  </r>
  <r>
    <x v="5"/>
    <x v="23"/>
    <x v="0"/>
  </r>
  <r>
    <x v="5"/>
    <x v="24"/>
    <x v="2"/>
  </r>
  <r>
    <x v="5"/>
    <x v="25"/>
    <x v="0"/>
  </r>
  <r>
    <x v="5"/>
    <x v="26"/>
    <x v="2"/>
  </r>
  <r>
    <x v="5"/>
    <x v="27"/>
    <x v="0"/>
  </r>
  <r>
    <x v="5"/>
    <x v="28"/>
    <x v="0"/>
  </r>
  <r>
    <x v="5"/>
    <x v="29"/>
    <x v="0"/>
  </r>
  <r>
    <x v="5"/>
    <x v="30"/>
    <x v="442"/>
  </r>
  <r>
    <x v="5"/>
    <x v="0"/>
    <x v="467"/>
  </r>
  <r>
    <x v="5"/>
    <x v="1"/>
    <x v="468"/>
  </r>
  <r>
    <x v="5"/>
    <x v="2"/>
    <x v="469"/>
  </r>
  <r>
    <x v="5"/>
    <x v="3"/>
    <x v="470"/>
  </r>
  <r>
    <x v="5"/>
    <x v="4"/>
    <x v="471"/>
  </r>
  <r>
    <x v="5"/>
    <x v="5"/>
    <x v="472"/>
  </r>
  <r>
    <x v="5"/>
    <x v="6"/>
    <x v="293"/>
  </r>
  <r>
    <x v="5"/>
    <x v="7"/>
    <x v="473"/>
  </r>
  <r>
    <x v="5"/>
    <x v="8"/>
    <x v="474"/>
  </r>
  <r>
    <x v="5"/>
    <x v="9"/>
    <x v="352"/>
  </r>
  <r>
    <x v="5"/>
    <x v="10"/>
    <x v="475"/>
  </r>
  <r>
    <x v="5"/>
    <x v="11"/>
    <x v="476"/>
  </r>
  <r>
    <x v="5"/>
    <x v="12"/>
    <x v="477"/>
  </r>
  <r>
    <x v="5"/>
    <x v="13"/>
    <x v="478"/>
  </r>
  <r>
    <x v="5"/>
    <x v="14"/>
    <x v="440"/>
  </r>
  <r>
    <x v="5"/>
    <x v="15"/>
    <x v="0"/>
  </r>
  <r>
    <x v="5"/>
    <x v="16"/>
    <x v="30"/>
  </r>
  <r>
    <x v="5"/>
    <x v="17"/>
    <x v="4"/>
  </r>
  <r>
    <x v="5"/>
    <x v="18"/>
    <x v="4"/>
  </r>
  <r>
    <x v="5"/>
    <x v="19"/>
    <x v="2"/>
  </r>
  <r>
    <x v="5"/>
    <x v="20"/>
    <x v="8"/>
  </r>
  <r>
    <x v="5"/>
    <x v="21"/>
    <x v="466"/>
  </r>
  <r>
    <x v="5"/>
    <x v="22"/>
    <x v="442"/>
  </r>
  <r>
    <x v="5"/>
    <x v="23"/>
    <x v="0"/>
  </r>
  <r>
    <x v="5"/>
    <x v="24"/>
    <x v="2"/>
  </r>
  <r>
    <x v="5"/>
    <x v="25"/>
    <x v="0"/>
  </r>
  <r>
    <x v="5"/>
    <x v="26"/>
    <x v="2"/>
  </r>
  <r>
    <x v="5"/>
    <x v="27"/>
    <x v="0"/>
  </r>
  <r>
    <x v="5"/>
    <x v="28"/>
    <x v="0"/>
  </r>
  <r>
    <x v="5"/>
    <x v="29"/>
    <x v="0"/>
  </r>
  <r>
    <x v="5"/>
    <x v="30"/>
    <x v="442"/>
  </r>
  <r>
    <x v="5"/>
    <x v="0"/>
    <x v="479"/>
  </r>
  <r>
    <x v="5"/>
    <x v="1"/>
    <x v="480"/>
  </r>
  <r>
    <x v="5"/>
    <x v="2"/>
    <x v="481"/>
  </r>
  <r>
    <x v="5"/>
    <x v="3"/>
    <x v="482"/>
  </r>
  <r>
    <x v="5"/>
    <x v="4"/>
    <x v="483"/>
  </r>
  <r>
    <x v="5"/>
    <x v="5"/>
    <x v="449"/>
  </r>
  <r>
    <x v="5"/>
    <x v="6"/>
    <x v="484"/>
  </r>
  <r>
    <x v="5"/>
    <x v="7"/>
    <x v="485"/>
  </r>
  <r>
    <x v="5"/>
    <x v="8"/>
    <x v="486"/>
  </r>
  <r>
    <x v="5"/>
    <x v="9"/>
    <x v="365"/>
  </r>
  <r>
    <x v="5"/>
    <x v="10"/>
    <x v="487"/>
  </r>
  <r>
    <x v="5"/>
    <x v="11"/>
    <x v="488"/>
  </r>
  <r>
    <x v="5"/>
    <x v="12"/>
    <x v="489"/>
  </r>
  <r>
    <x v="5"/>
    <x v="13"/>
    <x v="490"/>
  </r>
  <r>
    <x v="5"/>
    <x v="14"/>
    <x v="440"/>
  </r>
  <r>
    <x v="5"/>
    <x v="15"/>
    <x v="0"/>
  </r>
  <r>
    <x v="5"/>
    <x v="16"/>
    <x v="30"/>
  </r>
  <r>
    <x v="5"/>
    <x v="17"/>
    <x v="4"/>
  </r>
  <r>
    <x v="5"/>
    <x v="18"/>
    <x v="4"/>
  </r>
  <r>
    <x v="5"/>
    <x v="19"/>
    <x v="2"/>
  </r>
  <r>
    <x v="5"/>
    <x v="20"/>
    <x v="8"/>
  </r>
  <r>
    <x v="5"/>
    <x v="21"/>
    <x v="466"/>
  </r>
  <r>
    <x v="5"/>
    <x v="22"/>
    <x v="442"/>
  </r>
  <r>
    <x v="5"/>
    <x v="23"/>
    <x v="0"/>
  </r>
  <r>
    <x v="5"/>
    <x v="24"/>
    <x v="2"/>
  </r>
  <r>
    <x v="5"/>
    <x v="25"/>
    <x v="0"/>
  </r>
  <r>
    <x v="5"/>
    <x v="26"/>
    <x v="2"/>
  </r>
  <r>
    <x v="5"/>
    <x v="27"/>
    <x v="0"/>
  </r>
  <r>
    <x v="5"/>
    <x v="28"/>
    <x v="0"/>
  </r>
  <r>
    <x v="5"/>
    <x v="29"/>
    <x v="0"/>
  </r>
  <r>
    <x v="5"/>
    <x v="30"/>
    <x v="442"/>
  </r>
  <r>
    <x v="6"/>
    <x v="0"/>
    <x v="491"/>
  </r>
  <r>
    <x v="6"/>
    <x v="1"/>
    <x v="492"/>
  </r>
  <r>
    <x v="6"/>
    <x v="2"/>
    <x v="493"/>
  </r>
  <r>
    <x v="6"/>
    <x v="3"/>
    <x v="494"/>
  </r>
  <r>
    <x v="6"/>
    <x v="4"/>
    <x v="388"/>
  </r>
  <r>
    <x v="6"/>
    <x v="5"/>
    <x v="495"/>
  </r>
  <r>
    <x v="6"/>
    <x v="6"/>
    <x v="496"/>
  </r>
  <r>
    <x v="6"/>
    <x v="7"/>
    <x v="497"/>
  </r>
  <r>
    <x v="6"/>
    <x v="8"/>
    <x v="387"/>
  </r>
  <r>
    <x v="6"/>
    <x v="9"/>
    <x v="498"/>
  </r>
  <r>
    <x v="6"/>
    <x v="10"/>
    <x v="156"/>
  </r>
  <r>
    <x v="6"/>
    <x v="11"/>
    <x v="499"/>
  </r>
  <r>
    <x v="6"/>
    <x v="12"/>
    <x v="500"/>
  </r>
  <r>
    <x v="6"/>
    <x v="13"/>
    <x v="501"/>
  </r>
  <r>
    <x v="6"/>
    <x v="14"/>
    <x v="440"/>
  </r>
  <r>
    <x v="6"/>
    <x v="15"/>
    <x v="0"/>
  </r>
  <r>
    <x v="6"/>
    <x v="16"/>
    <x v="30"/>
  </r>
  <r>
    <x v="6"/>
    <x v="17"/>
    <x v="4"/>
  </r>
  <r>
    <x v="6"/>
    <x v="18"/>
    <x v="4"/>
  </r>
  <r>
    <x v="6"/>
    <x v="19"/>
    <x v="2"/>
  </r>
  <r>
    <x v="6"/>
    <x v="20"/>
    <x v="8"/>
  </r>
  <r>
    <x v="6"/>
    <x v="21"/>
    <x v="466"/>
  </r>
  <r>
    <x v="6"/>
    <x v="22"/>
    <x v="442"/>
  </r>
  <r>
    <x v="6"/>
    <x v="23"/>
    <x v="0"/>
  </r>
  <r>
    <x v="6"/>
    <x v="24"/>
    <x v="2"/>
  </r>
  <r>
    <x v="6"/>
    <x v="25"/>
    <x v="0"/>
  </r>
  <r>
    <x v="6"/>
    <x v="26"/>
    <x v="2"/>
  </r>
  <r>
    <x v="6"/>
    <x v="27"/>
    <x v="0"/>
  </r>
  <r>
    <x v="6"/>
    <x v="28"/>
    <x v="0"/>
  </r>
  <r>
    <x v="6"/>
    <x v="29"/>
    <x v="0"/>
  </r>
  <r>
    <x v="6"/>
    <x v="30"/>
    <x v="442"/>
  </r>
  <r>
    <x v="6"/>
    <x v="0"/>
    <x v="502"/>
  </r>
  <r>
    <x v="6"/>
    <x v="1"/>
    <x v="503"/>
  </r>
  <r>
    <x v="6"/>
    <x v="2"/>
    <x v="504"/>
  </r>
  <r>
    <x v="6"/>
    <x v="3"/>
    <x v="505"/>
  </r>
  <r>
    <x v="6"/>
    <x v="4"/>
    <x v="506"/>
  </r>
  <r>
    <x v="6"/>
    <x v="5"/>
    <x v="507"/>
  </r>
  <r>
    <x v="6"/>
    <x v="6"/>
    <x v="508"/>
  </r>
  <r>
    <x v="6"/>
    <x v="7"/>
    <x v="509"/>
  </r>
  <r>
    <x v="6"/>
    <x v="8"/>
    <x v="510"/>
  </r>
  <r>
    <x v="6"/>
    <x v="9"/>
    <x v="511"/>
  </r>
  <r>
    <x v="6"/>
    <x v="10"/>
    <x v="512"/>
  </r>
  <r>
    <x v="6"/>
    <x v="11"/>
    <x v="513"/>
  </r>
  <r>
    <x v="6"/>
    <x v="12"/>
    <x v="514"/>
  </r>
  <r>
    <x v="6"/>
    <x v="13"/>
    <x v="515"/>
  </r>
  <r>
    <x v="6"/>
    <x v="14"/>
    <x v="440"/>
  </r>
  <r>
    <x v="6"/>
    <x v="15"/>
    <x v="0"/>
  </r>
  <r>
    <x v="6"/>
    <x v="16"/>
    <x v="30"/>
  </r>
  <r>
    <x v="6"/>
    <x v="17"/>
    <x v="4"/>
  </r>
  <r>
    <x v="6"/>
    <x v="18"/>
    <x v="4"/>
  </r>
  <r>
    <x v="6"/>
    <x v="19"/>
    <x v="2"/>
  </r>
  <r>
    <x v="6"/>
    <x v="20"/>
    <x v="8"/>
  </r>
  <r>
    <x v="6"/>
    <x v="21"/>
    <x v="466"/>
  </r>
  <r>
    <x v="6"/>
    <x v="22"/>
    <x v="442"/>
  </r>
  <r>
    <x v="6"/>
    <x v="23"/>
    <x v="0"/>
  </r>
  <r>
    <x v="6"/>
    <x v="24"/>
    <x v="2"/>
  </r>
  <r>
    <x v="6"/>
    <x v="25"/>
    <x v="0"/>
  </r>
  <r>
    <x v="6"/>
    <x v="26"/>
    <x v="2"/>
  </r>
  <r>
    <x v="6"/>
    <x v="27"/>
    <x v="0"/>
  </r>
  <r>
    <x v="6"/>
    <x v="28"/>
    <x v="0"/>
  </r>
  <r>
    <x v="6"/>
    <x v="29"/>
    <x v="0"/>
  </r>
  <r>
    <x v="6"/>
    <x v="30"/>
    <x v="442"/>
  </r>
  <r>
    <x v="6"/>
    <x v="0"/>
    <x v="516"/>
  </r>
  <r>
    <x v="6"/>
    <x v="1"/>
    <x v="517"/>
  </r>
  <r>
    <x v="6"/>
    <x v="2"/>
    <x v="518"/>
  </r>
  <r>
    <x v="6"/>
    <x v="3"/>
    <x v="519"/>
  </r>
  <r>
    <x v="6"/>
    <x v="4"/>
    <x v="520"/>
  </r>
  <r>
    <x v="6"/>
    <x v="5"/>
    <x v="521"/>
  </r>
  <r>
    <x v="6"/>
    <x v="6"/>
    <x v="522"/>
  </r>
  <r>
    <x v="6"/>
    <x v="7"/>
    <x v="523"/>
  </r>
  <r>
    <x v="6"/>
    <x v="8"/>
    <x v="125"/>
  </r>
  <r>
    <x v="6"/>
    <x v="9"/>
    <x v="524"/>
  </r>
  <r>
    <x v="6"/>
    <x v="10"/>
    <x v="168"/>
  </r>
  <r>
    <x v="6"/>
    <x v="11"/>
    <x v="525"/>
  </r>
  <r>
    <x v="6"/>
    <x v="12"/>
    <x v="526"/>
  </r>
  <r>
    <x v="6"/>
    <x v="13"/>
    <x v="527"/>
  </r>
  <r>
    <x v="6"/>
    <x v="14"/>
    <x v="440"/>
  </r>
  <r>
    <x v="6"/>
    <x v="15"/>
    <x v="0"/>
  </r>
  <r>
    <x v="6"/>
    <x v="16"/>
    <x v="30"/>
  </r>
  <r>
    <x v="6"/>
    <x v="17"/>
    <x v="4"/>
  </r>
  <r>
    <x v="6"/>
    <x v="18"/>
    <x v="4"/>
  </r>
  <r>
    <x v="6"/>
    <x v="19"/>
    <x v="2"/>
  </r>
  <r>
    <x v="6"/>
    <x v="20"/>
    <x v="8"/>
  </r>
  <r>
    <x v="6"/>
    <x v="21"/>
    <x v="466"/>
  </r>
  <r>
    <x v="6"/>
    <x v="22"/>
    <x v="442"/>
  </r>
  <r>
    <x v="6"/>
    <x v="23"/>
    <x v="0"/>
  </r>
  <r>
    <x v="6"/>
    <x v="24"/>
    <x v="2"/>
  </r>
  <r>
    <x v="6"/>
    <x v="25"/>
    <x v="0"/>
  </r>
  <r>
    <x v="6"/>
    <x v="26"/>
    <x v="2"/>
  </r>
  <r>
    <x v="6"/>
    <x v="27"/>
    <x v="0"/>
  </r>
  <r>
    <x v="6"/>
    <x v="28"/>
    <x v="0"/>
  </r>
  <r>
    <x v="6"/>
    <x v="29"/>
    <x v="0"/>
  </r>
  <r>
    <x v="6"/>
    <x v="30"/>
    <x v="442"/>
  </r>
  <r>
    <x v="6"/>
    <x v="0"/>
    <x v="528"/>
  </r>
  <r>
    <x v="6"/>
    <x v="1"/>
    <x v="529"/>
  </r>
  <r>
    <x v="6"/>
    <x v="2"/>
    <x v="530"/>
  </r>
  <r>
    <x v="6"/>
    <x v="3"/>
    <x v="531"/>
  </r>
  <r>
    <x v="6"/>
    <x v="4"/>
    <x v="532"/>
  </r>
  <r>
    <x v="6"/>
    <x v="5"/>
    <x v="533"/>
  </r>
  <r>
    <x v="6"/>
    <x v="6"/>
    <x v="534"/>
  </r>
  <r>
    <x v="6"/>
    <x v="7"/>
    <x v="535"/>
  </r>
  <r>
    <x v="6"/>
    <x v="8"/>
    <x v="536"/>
  </r>
  <r>
    <x v="6"/>
    <x v="9"/>
    <x v="537"/>
  </r>
  <r>
    <x v="6"/>
    <x v="10"/>
    <x v="538"/>
  </r>
  <r>
    <x v="6"/>
    <x v="11"/>
    <x v="539"/>
  </r>
  <r>
    <x v="6"/>
    <x v="12"/>
    <x v="540"/>
  </r>
  <r>
    <x v="6"/>
    <x v="13"/>
    <x v="541"/>
  </r>
  <r>
    <x v="6"/>
    <x v="14"/>
    <x v="440"/>
  </r>
  <r>
    <x v="6"/>
    <x v="15"/>
    <x v="0"/>
  </r>
  <r>
    <x v="6"/>
    <x v="16"/>
    <x v="30"/>
  </r>
  <r>
    <x v="6"/>
    <x v="17"/>
    <x v="4"/>
  </r>
  <r>
    <x v="6"/>
    <x v="18"/>
    <x v="4"/>
  </r>
  <r>
    <x v="6"/>
    <x v="19"/>
    <x v="2"/>
  </r>
  <r>
    <x v="6"/>
    <x v="20"/>
    <x v="8"/>
  </r>
  <r>
    <x v="6"/>
    <x v="21"/>
    <x v="466"/>
  </r>
  <r>
    <x v="6"/>
    <x v="22"/>
    <x v="442"/>
  </r>
  <r>
    <x v="6"/>
    <x v="23"/>
    <x v="0"/>
  </r>
  <r>
    <x v="6"/>
    <x v="24"/>
    <x v="2"/>
  </r>
  <r>
    <x v="6"/>
    <x v="25"/>
    <x v="0"/>
  </r>
  <r>
    <x v="6"/>
    <x v="26"/>
    <x v="2"/>
  </r>
  <r>
    <x v="6"/>
    <x v="27"/>
    <x v="0"/>
  </r>
  <r>
    <x v="6"/>
    <x v="28"/>
    <x v="0"/>
  </r>
  <r>
    <x v="6"/>
    <x v="29"/>
    <x v="0"/>
  </r>
  <r>
    <x v="6"/>
    <x v="30"/>
    <x v="442"/>
  </r>
  <r>
    <x v="6"/>
    <x v="0"/>
    <x v="542"/>
  </r>
  <r>
    <x v="6"/>
    <x v="1"/>
    <x v="543"/>
  </r>
  <r>
    <x v="6"/>
    <x v="2"/>
    <x v="544"/>
  </r>
  <r>
    <x v="6"/>
    <x v="3"/>
    <x v="545"/>
  </r>
  <r>
    <x v="6"/>
    <x v="4"/>
    <x v="546"/>
  </r>
  <r>
    <x v="6"/>
    <x v="5"/>
    <x v="547"/>
  </r>
  <r>
    <x v="6"/>
    <x v="6"/>
    <x v="548"/>
  </r>
  <r>
    <x v="6"/>
    <x v="7"/>
    <x v="549"/>
  </r>
  <r>
    <x v="6"/>
    <x v="8"/>
    <x v="550"/>
  </r>
  <r>
    <x v="6"/>
    <x v="9"/>
    <x v="551"/>
  </r>
  <r>
    <x v="6"/>
    <x v="10"/>
    <x v="206"/>
  </r>
  <r>
    <x v="6"/>
    <x v="11"/>
    <x v="552"/>
  </r>
  <r>
    <x v="6"/>
    <x v="12"/>
    <x v="553"/>
  </r>
  <r>
    <x v="6"/>
    <x v="13"/>
    <x v="554"/>
  </r>
  <r>
    <x v="6"/>
    <x v="14"/>
    <x v="440"/>
  </r>
  <r>
    <x v="6"/>
    <x v="15"/>
    <x v="0"/>
  </r>
  <r>
    <x v="6"/>
    <x v="16"/>
    <x v="30"/>
  </r>
  <r>
    <x v="6"/>
    <x v="17"/>
    <x v="4"/>
  </r>
  <r>
    <x v="6"/>
    <x v="18"/>
    <x v="4"/>
  </r>
  <r>
    <x v="6"/>
    <x v="19"/>
    <x v="2"/>
  </r>
  <r>
    <x v="6"/>
    <x v="20"/>
    <x v="8"/>
  </r>
  <r>
    <x v="6"/>
    <x v="21"/>
    <x v="466"/>
  </r>
  <r>
    <x v="6"/>
    <x v="22"/>
    <x v="442"/>
  </r>
  <r>
    <x v="6"/>
    <x v="23"/>
    <x v="0"/>
  </r>
  <r>
    <x v="6"/>
    <x v="24"/>
    <x v="2"/>
  </r>
  <r>
    <x v="6"/>
    <x v="25"/>
    <x v="0"/>
  </r>
  <r>
    <x v="6"/>
    <x v="26"/>
    <x v="2"/>
  </r>
  <r>
    <x v="6"/>
    <x v="27"/>
    <x v="0"/>
  </r>
  <r>
    <x v="6"/>
    <x v="28"/>
    <x v="0"/>
  </r>
  <r>
    <x v="6"/>
    <x v="29"/>
    <x v="0"/>
  </r>
  <r>
    <x v="6"/>
    <x v="30"/>
    <x v="442"/>
  </r>
  <r>
    <x v="6"/>
    <x v="0"/>
    <x v="555"/>
  </r>
  <r>
    <x v="6"/>
    <x v="1"/>
    <x v="556"/>
  </r>
  <r>
    <x v="6"/>
    <x v="2"/>
    <x v="557"/>
  </r>
  <r>
    <x v="6"/>
    <x v="3"/>
    <x v="558"/>
  </r>
  <r>
    <x v="6"/>
    <x v="4"/>
    <x v="204"/>
  </r>
  <r>
    <x v="6"/>
    <x v="5"/>
    <x v="559"/>
  </r>
  <r>
    <x v="6"/>
    <x v="6"/>
    <x v="117"/>
  </r>
  <r>
    <x v="6"/>
    <x v="7"/>
    <x v="560"/>
  </r>
  <r>
    <x v="6"/>
    <x v="8"/>
    <x v="561"/>
  </r>
  <r>
    <x v="6"/>
    <x v="9"/>
    <x v="562"/>
  </r>
  <r>
    <x v="6"/>
    <x v="10"/>
    <x v="563"/>
  </r>
  <r>
    <x v="6"/>
    <x v="11"/>
    <x v="43"/>
  </r>
  <r>
    <x v="6"/>
    <x v="12"/>
    <x v="564"/>
  </r>
  <r>
    <x v="6"/>
    <x v="13"/>
    <x v="439"/>
  </r>
  <r>
    <x v="6"/>
    <x v="14"/>
    <x v="440"/>
  </r>
  <r>
    <x v="6"/>
    <x v="15"/>
    <x v="0"/>
  </r>
  <r>
    <x v="6"/>
    <x v="16"/>
    <x v="30"/>
  </r>
  <r>
    <x v="6"/>
    <x v="17"/>
    <x v="4"/>
  </r>
  <r>
    <x v="6"/>
    <x v="18"/>
    <x v="4"/>
  </r>
  <r>
    <x v="6"/>
    <x v="19"/>
    <x v="2"/>
  </r>
  <r>
    <x v="6"/>
    <x v="20"/>
    <x v="8"/>
  </r>
  <r>
    <x v="6"/>
    <x v="21"/>
    <x v="466"/>
  </r>
  <r>
    <x v="6"/>
    <x v="22"/>
    <x v="442"/>
  </r>
  <r>
    <x v="6"/>
    <x v="23"/>
    <x v="0"/>
  </r>
  <r>
    <x v="6"/>
    <x v="24"/>
    <x v="2"/>
  </r>
  <r>
    <x v="6"/>
    <x v="25"/>
    <x v="0"/>
  </r>
  <r>
    <x v="6"/>
    <x v="26"/>
    <x v="2"/>
  </r>
  <r>
    <x v="6"/>
    <x v="27"/>
    <x v="0"/>
  </r>
  <r>
    <x v="6"/>
    <x v="28"/>
    <x v="0"/>
  </r>
  <r>
    <x v="6"/>
    <x v="29"/>
    <x v="0"/>
  </r>
  <r>
    <x v="6"/>
    <x v="30"/>
    <x v="442"/>
  </r>
  <r>
    <x v="6"/>
    <x v="0"/>
    <x v="565"/>
  </r>
  <r>
    <x v="6"/>
    <x v="1"/>
    <x v="566"/>
  </r>
  <r>
    <x v="6"/>
    <x v="2"/>
    <x v="567"/>
  </r>
  <r>
    <x v="6"/>
    <x v="3"/>
    <x v="568"/>
  </r>
  <r>
    <x v="6"/>
    <x v="4"/>
    <x v="131"/>
  </r>
  <r>
    <x v="6"/>
    <x v="5"/>
    <x v="569"/>
  </r>
  <r>
    <x v="6"/>
    <x v="6"/>
    <x v="570"/>
  </r>
  <r>
    <x v="6"/>
    <x v="7"/>
    <x v="571"/>
  </r>
  <r>
    <x v="6"/>
    <x v="8"/>
    <x v="274"/>
  </r>
  <r>
    <x v="6"/>
    <x v="9"/>
    <x v="572"/>
  </r>
  <r>
    <x v="6"/>
    <x v="10"/>
    <x v="573"/>
  </r>
  <r>
    <x v="6"/>
    <x v="11"/>
    <x v="574"/>
  </r>
  <r>
    <x v="6"/>
    <x v="12"/>
    <x v="575"/>
  </r>
  <r>
    <x v="6"/>
    <x v="13"/>
    <x v="576"/>
  </r>
  <r>
    <x v="6"/>
    <x v="14"/>
    <x v="440"/>
  </r>
  <r>
    <x v="6"/>
    <x v="15"/>
    <x v="0"/>
  </r>
  <r>
    <x v="6"/>
    <x v="16"/>
    <x v="30"/>
  </r>
  <r>
    <x v="6"/>
    <x v="17"/>
    <x v="4"/>
  </r>
  <r>
    <x v="6"/>
    <x v="18"/>
    <x v="4"/>
  </r>
  <r>
    <x v="6"/>
    <x v="19"/>
    <x v="2"/>
  </r>
  <r>
    <x v="6"/>
    <x v="20"/>
    <x v="8"/>
  </r>
  <r>
    <x v="6"/>
    <x v="21"/>
    <x v="466"/>
  </r>
  <r>
    <x v="6"/>
    <x v="22"/>
    <x v="442"/>
  </r>
  <r>
    <x v="6"/>
    <x v="23"/>
    <x v="0"/>
  </r>
  <r>
    <x v="6"/>
    <x v="24"/>
    <x v="2"/>
  </r>
  <r>
    <x v="6"/>
    <x v="25"/>
    <x v="0"/>
  </r>
  <r>
    <x v="6"/>
    <x v="26"/>
    <x v="2"/>
  </r>
  <r>
    <x v="6"/>
    <x v="27"/>
    <x v="0"/>
  </r>
  <r>
    <x v="6"/>
    <x v="28"/>
    <x v="0"/>
  </r>
  <r>
    <x v="6"/>
    <x v="29"/>
    <x v="0"/>
  </r>
  <r>
    <x v="6"/>
    <x v="30"/>
    <x v="442"/>
  </r>
  <r>
    <x v="7"/>
    <x v="0"/>
    <x v="577"/>
  </r>
  <r>
    <x v="7"/>
    <x v="1"/>
    <x v="578"/>
  </r>
  <r>
    <x v="7"/>
    <x v="2"/>
    <x v="579"/>
  </r>
  <r>
    <x v="7"/>
    <x v="3"/>
    <x v="251"/>
  </r>
  <r>
    <x v="7"/>
    <x v="4"/>
    <x v="580"/>
  </r>
  <r>
    <x v="7"/>
    <x v="5"/>
    <x v="581"/>
  </r>
  <r>
    <x v="7"/>
    <x v="6"/>
    <x v="582"/>
  </r>
  <r>
    <x v="7"/>
    <x v="7"/>
    <x v="583"/>
  </r>
  <r>
    <x v="7"/>
    <x v="8"/>
    <x v="47"/>
  </r>
  <r>
    <x v="7"/>
    <x v="9"/>
    <x v="584"/>
  </r>
  <r>
    <x v="7"/>
    <x v="10"/>
    <x v="585"/>
  </r>
  <r>
    <x v="7"/>
    <x v="11"/>
    <x v="586"/>
  </r>
  <r>
    <x v="7"/>
    <x v="12"/>
    <x v="587"/>
  </r>
  <r>
    <x v="7"/>
    <x v="13"/>
    <x v="588"/>
  </r>
  <r>
    <x v="7"/>
    <x v="14"/>
    <x v="440"/>
  </r>
  <r>
    <x v="7"/>
    <x v="15"/>
    <x v="0"/>
  </r>
  <r>
    <x v="7"/>
    <x v="16"/>
    <x v="30"/>
  </r>
  <r>
    <x v="7"/>
    <x v="17"/>
    <x v="4"/>
  </r>
  <r>
    <x v="7"/>
    <x v="18"/>
    <x v="4"/>
  </r>
  <r>
    <x v="7"/>
    <x v="19"/>
    <x v="2"/>
  </r>
  <r>
    <x v="7"/>
    <x v="20"/>
    <x v="8"/>
  </r>
  <r>
    <x v="7"/>
    <x v="21"/>
    <x v="466"/>
  </r>
  <r>
    <x v="7"/>
    <x v="22"/>
    <x v="442"/>
  </r>
  <r>
    <x v="7"/>
    <x v="23"/>
    <x v="0"/>
  </r>
  <r>
    <x v="7"/>
    <x v="24"/>
    <x v="2"/>
  </r>
  <r>
    <x v="7"/>
    <x v="25"/>
    <x v="0"/>
  </r>
  <r>
    <x v="7"/>
    <x v="26"/>
    <x v="2"/>
  </r>
  <r>
    <x v="7"/>
    <x v="27"/>
    <x v="0"/>
  </r>
  <r>
    <x v="7"/>
    <x v="28"/>
    <x v="0"/>
  </r>
  <r>
    <x v="7"/>
    <x v="29"/>
    <x v="0"/>
  </r>
  <r>
    <x v="7"/>
    <x v="30"/>
    <x v="442"/>
  </r>
  <r>
    <x v="7"/>
    <x v="0"/>
    <x v="589"/>
  </r>
  <r>
    <x v="7"/>
    <x v="1"/>
    <x v="590"/>
  </r>
  <r>
    <x v="7"/>
    <x v="2"/>
    <x v="591"/>
  </r>
  <r>
    <x v="7"/>
    <x v="3"/>
    <x v="389"/>
  </r>
  <r>
    <x v="7"/>
    <x v="4"/>
    <x v="592"/>
  </r>
  <r>
    <x v="7"/>
    <x v="5"/>
    <x v="593"/>
  </r>
  <r>
    <x v="7"/>
    <x v="6"/>
    <x v="594"/>
  </r>
  <r>
    <x v="7"/>
    <x v="7"/>
    <x v="595"/>
  </r>
  <r>
    <x v="7"/>
    <x v="8"/>
    <x v="596"/>
  </r>
  <r>
    <x v="7"/>
    <x v="9"/>
    <x v="597"/>
  </r>
  <r>
    <x v="7"/>
    <x v="10"/>
    <x v="55"/>
  </r>
  <r>
    <x v="7"/>
    <x v="11"/>
    <x v="598"/>
  </r>
  <r>
    <x v="7"/>
    <x v="12"/>
    <x v="599"/>
  </r>
  <r>
    <x v="7"/>
    <x v="13"/>
    <x v="600"/>
  </r>
  <r>
    <x v="7"/>
    <x v="14"/>
    <x v="440"/>
  </r>
  <r>
    <x v="7"/>
    <x v="15"/>
    <x v="0"/>
  </r>
  <r>
    <x v="7"/>
    <x v="16"/>
    <x v="30"/>
  </r>
  <r>
    <x v="7"/>
    <x v="17"/>
    <x v="4"/>
  </r>
  <r>
    <x v="7"/>
    <x v="18"/>
    <x v="4"/>
  </r>
  <r>
    <x v="7"/>
    <x v="19"/>
    <x v="2"/>
  </r>
  <r>
    <x v="7"/>
    <x v="20"/>
    <x v="601"/>
  </r>
  <r>
    <x v="7"/>
    <x v="21"/>
    <x v="602"/>
  </r>
  <r>
    <x v="7"/>
    <x v="22"/>
    <x v="442"/>
  </r>
  <r>
    <x v="7"/>
    <x v="23"/>
    <x v="0"/>
  </r>
  <r>
    <x v="7"/>
    <x v="24"/>
    <x v="2"/>
  </r>
  <r>
    <x v="7"/>
    <x v="25"/>
    <x v="0"/>
  </r>
  <r>
    <x v="7"/>
    <x v="26"/>
    <x v="2"/>
  </r>
  <r>
    <x v="7"/>
    <x v="27"/>
    <x v="0"/>
  </r>
  <r>
    <x v="7"/>
    <x v="28"/>
    <x v="0"/>
  </r>
  <r>
    <x v="7"/>
    <x v="29"/>
    <x v="0"/>
  </r>
  <r>
    <x v="7"/>
    <x v="30"/>
    <x v="442"/>
  </r>
  <r>
    <x v="7"/>
    <x v="0"/>
    <x v="603"/>
  </r>
  <r>
    <x v="7"/>
    <x v="1"/>
    <x v="604"/>
  </r>
  <r>
    <x v="7"/>
    <x v="2"/>
    <x v="605"/>
  </r>
  <r>
    <x v="7"/>
    <x v="3"/>
    <x v="606"/>
  </r>
  <r>
    <x v="7"/>
    <x v="4"/>
    <x v="607"/>
  </r>
  <r>
    <x v="7"/>
    <x v="5"/>
    <x v="608"/>
  </r>
  <r>
    <x v="7"/>
    <x v="6"/>
    <x v="609"/>
  </r>
  <r>
    <x v="7"/>
    <x v="7"/>
    <x v="610"/>
  </r>
  <r>
    <x v="7"/>
    <x v="8"/>
    <x v="611"/>
  </r>
  <r>
    <x v="7"/>
    <x v="9"/>
    <x v="612"/>
  </r>
  <r>
    <x v="7"/>
    <x v="10"/>
    <x v="63"/>
  </r>
  <r>
    <x v="7"/>
    <x v="11"/>
    <x v="613"/>
  </r>
  <r>
    <x v="7"/>
    <x v="12"/>
    <x v="614"/>
  </r>
  <r>
    <x v="7"/>
    <x v="13"/>
    <x v="615"/>
  </r>
  <r>
    <x v="7"/>
    <x v="14"/>
    <x v="616"/>
  </r>
  <r>
    <x v="7"/>
    <x v="15"/>
    <x v="2"/>
  </r>
  <r>
    <x v="7"/>
    <x v="16"/>
    <x v="40"/>
  </r>
  <r>
    <x v="7"/>
    <x v="17"/>
    <x v="8"/>
  </r>
  <r>
    <x v="7"/>
    <x v="18"/>
    <x v="8"/>
  </r>
  <r>
    <x v="7"/>
    <x v="19"/>
    <x v="4"/>
  </r>
  <r>
    <x v="7"/>
    <x v="20"/>
    <x v="617"/>
  </r>
  <r>
    <x v="7"/>
    <x v="21"/>
    <x v="618"/>
  </r>
  <r>
    <x v="7"/>
    <x v="22"/>
    <x v="608"/>
  </r>
  <r>
    <x v="7"/>
    <x v="23"/>
    <x v="2"/>
  </r>
  <r>
    <x v="7"/>
    <x v="24"/>
    <x v="4"/>
  </r>
  <r>
    <x v="7"/>
    <x v="25"/>
    <x v="2"/>
  </r>
  <r>
    <x v="7"/>
    <x v="26"/>
    <x v="4"/>
  </r>
  <r>
    <x v="7"/>
    <x v="27"/>
    <x v="2"/>
  </r>
  <r>
    <x v="7"/>
    <x v="28"/>
    <x v="2"/>
  </r>
  <r>
    <x v="7"/>
    <x v="29"/>
    <x v="0"/>
  </r>
  <r>
    <x v="7"/>
    <x v="30"/>
    <x v="608"/>
  </r>
  <r>
    <x v="7"/>
    <x v="0"/>
    <x v="619"/>
  </r>
  <r>
    <x v="7"/>
    <x v="1"/>
    <x v="620"/>
  </r>
  <r>
    <x v="7"/>
    <x v="2"/>
    <x v="13"/>
  </r>
  <r>
    <x v="7"/>
    <x v="3"/>
    <x v="621"/>
  </r>
  <r>
    <x v="7"/>
    <x v="4"/>
    <x v="622"/>
  </r>
  <r>
    <x v="7"/>
    <x v="5"/>
    <x v="623"/>
  </r>
  <r>
    <x v="7"/>
    <x v="6"/>
    <x v="624"/>
  </r>
  <r>
    <x v="7"/>
    <x v="7"/>
    <x v="625"/>
  </r>
  <r>
    <x v="7"/>
    <x v="8"/>
    <x v="626"/>
  </r>
  <r>
    <x v="7"/>
    <x v="9"/>
    <x v="627"/>
  </r>
  <r>
    <x v="7"/>
    <x v="10"/>
    <x v="628"/>
  </r>
  <r>
    <x v="7"/>
    <x v="11"/>
    <x v="629"/>
  </r>
  <r>
    <x v="7"/>
    <x v="12"/>
    <x v="630"/>
  </r>
  <r>
    <x v="7"/>
    <x v="13"/>
    <x v="631"/>
  </r>
  <r>
    <x v="7"/>
    <x v="14"/>
    <x v="616"/>
  </r>
  <r>
    <x v="7"/>
    <x v="15"/>
    <x v="2"/>
  </r>
  <r>
    <x v="7"/>
    <x v="16"/>
    <x v="40"/>
  </r>
  <r>
    <x v="7"/>
    <x v="17"/>
    <x v="8"/>
  </r>
  <r>
    <x v="7"/>
    <x v="18"/>
    <x v="8"/>
  </r>
  <r>
    <x v="7"/>
    <x v="19"/>
    <x v="4"/>
  </r>
  <r>
    <x v="7"/>
    <x v="20"/>
    <x v="617"/>
  </r>
  <r>
    <x v="7"/>
    <x v="21"/>
    <x v="618"/>
  </r>
  <r>
    <x v="7"/>
    <x v="22"/>
    <x v="608"/>
  </r>
  <r>
    <x v="7"/>
    <x v="23"/>
    <x v="2"/>
  </r>
  <r>
    <x v="7"/>
    <x v="24"/>
    <x v="4"/>
  </r>
  <r>
    <x v="7"/>
    <x v="25"/>
    <x v="2"/>
  </r>
  <r>
    <x v="7"/>
    <x v="26"/>
    <x v="4"/>
  </r>
  <r>
    <x v="7"/>
    <x v="27"/>
    <x v="2"/>
  </r>
  <r>
    <x v="7"/>
    <x v="28"/>
    <x v="2"/>
  </r>
  <r>
    <x v="7"/>
    <x v="29"/>
    <x v="0"/>
  </r>
  <r>
    <x v="7"/>
    <x v="30"/>
    <x v="608"/>
  </r>
  <r>
    <x v="7"/>
    <x v="0"/>
    <x v="632"/>
  </r>
  <r>
    <x v="7"/>
    <x v="1"/>
    <x v="633"/>
  </r>
  <r>
    <x v="7"/>
    <x v="2"/>
    <x v="18"/>
  </r>
  <r>
    <x v="7"/>
    <x v="3"/>
    <x v="634"/>
  </r>
  <r>
    <x v="7"/>
    <x v="4"/>
    <x v="635"/>
  </r>
  <r>
    <x v="7"/>
    <x v="5"/>
    <x v="466"/>
  </r>
  <r>
    <x v="7"/>
    <x v="6"/>
    <x v="636"/>
  </r>
  <r>
    <x v="7"/>
    <x v="7"/>
    <x v="637"/>
  </r>
  <r>
    <x v="7"/>
    <x v="8"/>
    <x v="638"/>
  </r>
  <r>
    <x v="7"/>
    <x v="9"/>
    <x v="639"/>
  </r>
  <r>
    <x v="7"/>
    <x v="10"/>
    <x v="640"/>
  </r>
  <r>
    <x v="7"/>
    <x v="11"/>
    <x v="641"/>
  </r>
  <r>
    <x v="7"/>
    <x v="12"/>
    <x v="642"/>
  </r>
  <r>
    <x v="7"/>
    <x v="13"/>
    <x v="643"/>
  </r>
  <r>
    <x v="7"/>
    <x v="14"/>
    <x v="616"/>
  </r>
  <r>
    <x v="7"/>
    <x v="15"/>
    <x v="2"/>
  </r>
  <r>
    <x v="7"/>
    <x v="16"/>
    <x v="40"/>
  </r>
  <r>
    <x v="7"/>
    <x v="17"/>
    <x v="322"/>
  </r>
  <r>
    <x v="7"/>
    <x v="18"/>
    <x v="8"/>
  </r>
  <r>
    <x v="7"/>
    <x v="19"/>
    <x v="4"/>
  </r>
  <r>
    <x v="7"/>
    <x v="20"/>
    <x v="74"/>
  </r>
  <r>
    <x v="7"/>
    <x v="21"/>
    <x v="644"/>
  </r>
  <r>
    <x v="7"/>
    <x v="22"/>
    <x v="608"/>
  </r>
  <r>
    <x v="7"/>
    <x v="23"/>
    <x v="2"/>
  </r>
  <r>
    <x v="7"/>
    <x v="24"/>
    <x v="4"/>
  </r>
  <r>
    <x v="7"/>
    <x v="25"/>
    <x v="2"/>
  </r>
  <r>
    <x v="7"/>
    <x v="26"/>
    <x v="4"/>
  </r>
  <r>
    <x v="7"/>
    <x v="27"/>
    <x v="2"/>
  </r>
  <r>
    <x v="7"/>
    <x v="28"/>
    <x v="2"/>
  </r>
  <r>
    <x v="7"/>
    <x v="29"/>
    <x v="0"/>
  </r>
  <r>
    <x v="7"/>
    <x v="30"/>
    <x v="608"/>
  </r>
  <r>
    <x v="7"/>
    <x v="0"/>
    <x v="645"/>
  </r>
  <r>
    <x v="7"/>
    <x v="1"/>
    <x v="646"/>
  </r>
  <r>
    <x v="7"/>
    <x v="2"/>
    <x v="56"/>
  </r>
  <r>
    <x v="7"/>
    <x v="3"/>
    <x v="393"/>
  </r>
  <r>
    <x v="7"/>
    <x v="4"/>
    <x v="647"/>
  </r>
  <r>
    <x v="7"/>
    <x v="5"/>
    <x v="648"/>
  </r>
  <r>
    <x v="7"/>
    <x v="6"/>
    <x v="649"/>
  </r>
  <r>
    <x v="7"/>
    <x v="7"/>
    <x v="650"/>
  </r>
  <r>
    <x v="7"/>
    <x v="8"/>
    <x v="651"/>
  </r>
  <r>
    <x v="7"/>
    <x v="9"/>
    <x v="652"/>
  </r>
  <r>
    <x v="7"/>
    <x v="10"/>
    <x v="653"/>
  </r>
  <r>
    <x v="7"/>
    <x v="11"/>
    <x v="654"/>
  </r>
  <r>
    <x v="7"/>
    <x v="12"/>
    <x v="655"/>
  </r>
  <r>
    <x v="7"/>
    <x v="13"/>
    <x v="656"/>
  </r>
  <r>
    <x v="7"/>
    <x v="14"/>
    <x v="616"/>
  </r>
  <r>
    <x v="7"/>
    <x v="15"/>
    <x v="321"/>
  </r>
  <r>
    <x v="7"/>
    <x v="16"/>
    <x v="40"/>
  </r>
  <r>
    <x v="7"/>
    <x v="17"/>
    <x v="322"/>
  </r>
  <r>
    <x v="7"/>
    <x v="18"/>
    <x v="8"/>
  </r>
  <r>
    <x v="7"/>
    <x v="19"/>
    <x v="4"/>
  </r>
  <r>
    <x v="7"/>
    <x v="20"/>
    <x v="657"/>
  </r>
  <r>
    <x v="7"/>
    <x v="21"/>
    <x v="658"/>
  </r>
  <r>
    <x v="7"/>
    <x v="22"/>
    <x v="608"/>
  </r>
  <r>
    <x v="7"/>
    <x v="23"/>
    <x v="2"/>
  </r>
  <r>
    <x v="7"/>
    <x v="24"/>
    <x v="4"/>
  </r>
  <r>
    <x v="7"/>
    <x v="25"/>
    <x v="2"/>
  </r>
  <r>
    <x v="7"/>
    <x v="26"/>
    <x v="4"/>
  </r>
  <r>
    <x v="7"/>
    <x v="27"/>
    <x v="2"/>
  </r>
  <r>
    <x v="7"/>
    <x v="28"/>
    <x v="2"/>
  </r>
  <r>
    <x v="7"/>
    <x v="29"/>
    <x v="0"/>
  </r>
  <r>
    <x v="7"/>
    <x v="30"/>
    <x v="608"/>
  </r>
  <r>
    <x v="8"/>
    <x v="0"/>
    <x v="659"/>
  </r>
  <r>
    <x v="8"/>
    <x v="1"/>
    <x v="660"/>
  </r>
  <r>
    <x v="8"/>
    <x v="2"/>
    <x v="661"/>
  </r>
  <r>
    <x v="8"/>
    <x v="3"/>
    <x v="298"/>
  </r>
  <r>
    <x v="8"/>
    <x v="4"/>
    <x v="662"/>
  </r>
  <r>
    <x v="8"/>
    <x v="5"/>
    <x v="663"/>
  </r>
  <r>
    <x v="8"/>
    <x v="6"/>
    <x v="664"/>
  </r>
  <r>
    <x v="8"/>
    <x v="7"/>
    <x v="665"/>
  </r>
  <r>
    <x v="8"/>
    <x v="8"/>
    <x v="666"/>
  </r>
  <r>
    <x v="8"/>
    <x v="9"/>
    <x v="667"/>
  </r>
  <r>
    <x v="8"/>
    <x v="10"/>
    <x v="248"/>
  </r>
  <r>
    <x v="8"/>
    <x v="11"/>
    <x v="668"/>
  </r>
  <r>
    <x v="8"/>
    <x v="12"/>
    <x v="669"/>
  </r>
  <r>
    <x v="8"/>
    <x v="13"/>
    <x v="670"/>
  </r>
  <r>
    <x v="8"/>
    <x v="14"/>
    <x v="616"/>
  </r>
  <r>
    <x v="8"/>
    <x v="15"/>
    <x v="321"/>
  </r>
  <r>
    <x v="8"/>
    <x v="16"/>
    <x v="40"/>
  </r>
  <r>
    <x v="8"/>
    <x v="17"/>
    <x v="322"/>
  </r>
  <r>
    <x v="8"/>
    <x v="18"/>
    <x v="8"/>
  </r>
  <r>
    <x v="8"/>
    <x v="19"/>
    <x v="4"/>
  </r>
  <r>
    <x v="8"/>
    <x v="20"/>
    <x v="657"/>
  </r>
  <r>
    <x v="8"/>
    <x v="21"/>
    <x v="658"/>
  </r>
  <r>
    <x v="8"/>
    <x v="22"/>
    <x v="608"/>
  </r>
  <r>
    <x v="8"/>
    <x v="23"/>
    <x v="2"/>
  </r>
  <r>
    <x v="8"/>
    <x v="24"/>
    <x v="4"/>
  </r>
  <r>
    <x v="8"/>
    <x v="25"/>
    <x v="2"/>
  </r>
  <r>
    <x v="8"/>
    <x v="26"/>
    <x v="4"/>
  </r>
  <r>
    <x v="8"/>
    <x v="27"/>
    <x v="2"/>
  </r>
  <r>
    <x v="8"/>
    <x v="28"/>
    <x v="2"/>
  </r>
  <r>
    <x v="8"/>
    <x v="29"/>
    <x v="0"/>
  </r>
  <r>
    <x v="8"/>
    <x v="30"/>
    <x v="608"/>
  </r>
  <r>
    <x v="8"/>
    <x v="0"/>
    <x v="671"/>
  </r>
  <r>
    <x v="8"/>
    <x v="1"/>
    <x v="672"/>
  </r>
  <r>
    <x v="8"/>
    <x v="2"/>
    <x v="673"/>
  </r>
  <r>
    <x v="8"/>
    <x v="3"/>
    <x v="674"/>
  </r>
  <r>
    <x v="8"/>
    <x v="4"/>
    <x v="675"/>
  </r>
  <r>
    <x v="8"/>
    <x v="5"/>
    <x v="676"/>
  </r>
  <r>
    <x v="8"/>
    <x v="6"/>
    <x v="677"/>
  </r>
  <r>
    <x v="8"/>
    <x v="7"/>
    <x v="678"/>
  </r>
  <r>
    <x v="8"/>
    <x v="8"/>
    <x v="679"/>
  </r>
  <r>
    <x v="8"/>
    <x v="9"/>
    <x v="680"/>
  </r>
  <r>
    <x v="8"/>
    <x v="10"/>
    <x v="426"/>
  </r>
  <r>
    <x v="8"/>
    <x v="11"/>
    <x v="681"/>
  </r>
  <r>
    <x v="8"/>
    <x v="12"/>
    <x v="682"/>
  </r>
  <r>
    <x v="8"/>
    <x v="13"/>
    <x v="683"/>
  </r>
  <r>
    <x v="8"/>
    <x v="14"/>
    <x v="616"/>
  </r>
  <r>
    <x v="8"/>
    <x v="15"/>
    <x v="321"/>
  </r>
  <r>
    <x v="8"/>
    <x v="16"/>
    <x v="40"/>
  </r>
  <r>
    <x v="8"/>
    <x v="17"/>
    <x v="322"/>
  </r>
  <r>
    <x v="8"/>
    <x v="18"/>
    <x v="8"/>
  </r>
  <r>
    <x v="8"/>
    <x v="19"/>
    <x v="4"/>
  </r>
  <r>
    <x v="8"/>
    <x v="20"/>
    <x v="657"/>
  </r>
  <r>
    <x v="8"/>
    <x v="21"/>
    <x v="658"/>
  </r>
  <r>
    <x v="8"/>
    <x v="22"/>
    <x v="608"/>
  </r>
  <r>
    <x v="8"/>
    <x v="23"/>
    <x v="2"/>
  </r>
  <r>
    <x v="8"/>
    <x v="24"/>
    <x v="4"/>
  </r>
  <r>
    <x v="8"/>
    <x v="25"/>
    <x v="2"/>
  </r>
  <r>
    <x v="8"/>
    <x v="26"/>
    <x v="4"/>
  </r>
  <r>
    <x v="8"/>
    <x v="27"/>
    <x v="2"/>
  </r>
  <r>
    <x v="8"/>
    <x v="28"/>
    <x v="2"/>
  </r>
  <r>
    <x v="8"/>
    <x v="29"/>
    <x v="0"/>
  </r>
  <r>
    <x v="8"/>
    <x v="30"/>
    <x v="608"/>
  </r>
  <r>
    <x v="8"/>
    <x v="0"/>
    <x v="684"/>
  </r>
  <r>
    <x v="8"/>
    <x v="1"/>
    <x v="685"/>
  </r>
  <r>
    <x v="8"/>
    <x v="2"/>
    <x v="686"/>
  </r>
  <r>
    <x v="8"/>
    <x v="3"/>
    <x v="687"/>
  </r>
  <r>
    <x v="8"/>
    <x v="4"/>
    <x v="688"/>
  </r>
  <r>
    <x v="8"/>
    <x v="5"/>
    <x v="689"/>
  </r>
  <r>
    <x v="8"/>
    <x v="6"/>
    <x v="690"/>
  </r>
  <r>
    <x v="8"/>
    <x v="7"/>
    <x v="691"/>
  </r>
  <r>
    <x v="8"/>
    <x v="8"/>
    <x v="692"/>
  </r>
  <r>
    <x v="8"/>
    <x v="9"/>
    <x v="693"/>
  </r>
  <r>
    <x v="8"/>
    <x v="10"/>
    <x v="694"/>
  </r>
  <r>
    <x v="8"/>
    <x v="11"/>
    <x v="695"/>
  </r>
  <r>
    <x v="8"/>
    <x v="12"/>
    <x v="532"/>
  </r>
  <r>
    <x v="8"/>
    <x v="13"/>
    <x v="696"/>
  </r>
  <r>
    <x v="8"/>
    <x v="14"/>
    <x v="616"/>
  </r>
  <r>
    <x v="8"/>
    <x v="15"/>
    <x v="321"/>
  </r>
  <r>
    <x v="8"/>
    <x v="16"/>
    <x v="40"/>
  </r>
  <r>
    <x v="8"/>
    <x v="17"/>
    <x v="322"/>
  </r>
  <r>
    <x v="8"/>
    <x v="18"/>
    <x v="8"/>
  </r>
  <r>
    <x v="8"/>
    <x v="19"/>
    <x v="4"/>
  </r>
  <r>
    <x v="8"/>
    <x v="20"/>
    <x v="657"/>
  </r>
  <r>
    <x v="8"/>
    <x v="21"/>
    <x v="658"/>
  </r>
  <r>
    <x v="8"/>
    <x v="22"/>
    <x v="608"/>
  </r>
  <r>
    <x v="8"/>
    <x v="23"/>
    <x v="2"/>
  </r>
  <r>
    <x v="8"/>
    <x v="24"/>
    <x v="4"/>
  </r>
  <r>
    <x v="8"/>
    <x v="25"/>
    <x v="2"/>
  </r>
  <r>
    <x v="8"/>
    <x v="26"/>
    <x v="4"/>
  </r>
  <r>
    <x v="8"/>
    <x v="27"/>
    <x v="2"/>
  </r>
  <r>
    <x v="8"/>
    <x v="28"/>
    <x v="2"/>
  </r>
  <r>
    <x v="8"/>
    <x v="29"/>
    <x v="0"/>
  </r>
  <r>
    <x v="8"/>
    <x v="30"/>
    <x v="608"/>
  </r>
  <r>
    <x v="8"/>
    <x v="0"/>
    <x v="697"/>
  </r>
  <r>
    <x v="8"/>
    <x v="1"/>
    <x v="698"/>
  </r>
  <r>
    <x v="8"/>
    <x v="2"/>
    <x v="699"/>
  </r>
  <r>
    <x v="8"/>
    <x v="3"/>
    <x v="700"/>
  </r>
  <r>
    <x v="8"/>
    <x v="4"/>
    <x v="187"/>
  </r>
  <r>
    <x v="8"/>
    <x v="5"/>
    <x v="701"/>
  </r>
  <r>
    <x v="8"/>
    <x v="6"/>
    <x v="702"/>
  </r>
  <r>
    <x v="8"/>
    <x v="7"/>
    <x v="703"/>
  </r>
  <r>
    <x v="8"/>
    <x v="8"/>
    <x v="704"/>
  </r>
  <r>
    <x v="8"/>
    <x v="9"/>
    <x v="705"/>
  </r>
  <r>
    <x v="8"/>
    <x v="10"/>
    <x v="706"/>
  </r>
  <r>
    <x v="8"/>
    <x v="11"/>
    <x v="707"/>
  </r>
  <r>
    <x v="8"/>
    <x v="12"/>
    <x v="708"/>
  </r>
  <r>
    <x v="8"/>
    <x v="13"/>
    <x v="709"/>
  </r>
  <r>
    <x v="8"/>
    <x v="14"/>
    <x v="616"/>
  </r>
  <r>
    <x v="8"/>
    <x v="15"/>
    <x v="321"/>
  </r>
  <r>
    <x v="8"/>
    <x v="16"/>
    <x v="40"/>
  </r>
  <r>
    <x v="8"/>
    <x v="17"/>
    <x v="322"/>
  </r>
  <r>
    <x v="8"/>
    <x v="18"/>
    <x v="8"/>
  </r>
  <r>
    <x v="8"/>
    <x v="19"/>
    <x v="4"/>
  </r>
  <r>
    <x v="8"/>
    <x v="20"/>
    <x v="657"/>
  </r>
  <r>
    <x v="8"/>
    <x v="21"/>
    <x v="658"/>
  </r>
  <r>
    <x v="8"/>
    <x v="22"/>
    <x v="608"/>
  </r>
  <r>
    <x v="8"/>
    <x v="23"/>
    <x v="2"/>
  </r>
  <r>
    <x v="8"/>
    <x v="24"/>
    <x v="4"/>
  </r>
  <r>
    <x v="8"/>
    <x v="25"/>
    <x v="2"/>
  </r>
  <r>
    <x v="8"/>
    <x v="26"/>
    <x v="4"/>
  </r>
  <r>
    <x v="8"/>
    <x v="27"/>
    <x v="2"/>
  </r>
  <r>
    <x v="8"/>
    <x v="28"/>
    <x v="2"/>
  </r>
  <r>
    <x v="8"/>
    <x v="29"/>
    <x v="0"/>
  </r>
  <r>
    <x v="8"/>
    <x v="30"/>
    <x v="608"/>
  </r>
  <r>
    <x v="8"/>
    <x v="0"/>
    <x v="710"/>
  </r>
  <r>
    <x v="8"/>
    <x v="1"/>
    <x v="711"/>
  </r>
  <r>
    <x v="8"/>
    <x v="2"/>
    <x v="712"/>
  </r>
  <r>
    <x v="8"/>
    <x v="3"/>
    <x v="713"/>
  </r>
  <r>
    <x v="8"/>
    <x v="4"/>
    <x v="273"/>
  </r>
  <r>
    <x v="8"/>
    <x v="5"/>
    <x v="714"/>
  </r>
  <r>
    <x v="8"/>
    <x v="6"/>
    <x v="715"/>
  </r>
  <r>
    <x v="8"/>
    <x v="7"/>
    <x v="716"/>
  </r>
  <r>
    <x v="8"/>
    <x v="8"/>
    <x v="717"/>
  </r>
  <r>
    <x v="8"/>
    <x v="9"/>
    <x v="718"/>
  </r>
  <r>
    <x v="8"/>
    <x v="10"/>
    <x v="220"/>
  </r>
  <r>
    <x v="8"/>
    <x v="11"/>
    <x v="719"/>
  </r>
  <r>
    <x v="8"/>
    <x v="12"/>
    <x v="720"/>
  </r>
  <r>
    <x v="8"/>
    <x v="13"/>
    <x v="721"/>
  </r>
  <r>
    <x v="8"/>
    <x v="14"/>
    <x v="616"/>
  </r>
  <r>
    <x v="8"/>
    <x v="15"/>
    <x v="321"/>
  </r>
  <r>
    <x v="8"/>
    <x v="16"/>
    <x v="40"/>
  </r>
  <r>
    <x v="8"/>
    <x v="17"/>
    <x v="322"/>
  </r>
  <r>
    <x v="8"/>
    <x v="18"/>
    <x v="8"/>
  </r>
  <r>
    <x v="8"/>
    <x v="19"/>
    <x v="4"/>
  </r>
  <r>
    <x v="8"/>
    <x v="20"/>
    <x v="657"/>
  </r>
  <r>
    <x v="8"/>
    <x v="21"/>
    <x v="658"/>
  </r>
  <r>
    <x v="8"/>
    <x v="22"/>
    <x v="608"/>
  </r>
  <r>
    <x v="8"/>
    <x v="23"/>
    <x v="2"/>
  </r>
  <r>
    <x v="8"/>
    <x v="24"/>
    <x v="4"/>
  </r>
  <r>
    <x v="8"/>
    <x v="25"/>
    <x v="2"/>
  </r>
  <r>
    <x v="8"/>
    <x v="26"/>
    <x v="4"/>
  </r>
  <r>
    <x v="8"/>
    <x v="27"/>
    <x v="2"/>
  </r>
  <r>
    <x v="8"/>
    <x v="28"/>
    <x v="2"/>
  </r>
  <r>
    <x v="8"/>
    <x v="29"/>
    <x v="0"/>
  </r>
  <r>
    <x v="8"/>
    <x v="30"/>
    <x v="608"/>
  </r>
  <r>
    <x v="8"/>
    <x v="0"/>
    <x v="722"/>
  </r>
  <r>
    <x v="8"/>
    <x v="1"/>
    <x v="723"/>
  </r>
  <r>
    <x v="8"/>
    <x v="2"/>
    <x v="724"/>
  </r>
  <r>
    <x v="8"/>
    <x v="3"/>
    <x v="725"/>
  </r>
  <r>
    <x v="8"/>
    <x v="4"/>
    <x v="726"/>
  </r>
  <r>
    <x v="8"/>
    <x v="5"/>
    <x v="727"/>
  </r>
  <r>
    <x v="8"/>
    <x v="6"/>
    <x v="728"/>
  </r>
  <r>
    <x v="8"/>
    <x v="7"/>
    <x v="729"/>
  </r>
  <r>
    <x v="8"/>
    <x v="8"/>
    <x v="257"/>
  </r>
  <r>
    <x v="8"/>
    <x v="9"/>
    <x v="730"/>
  </r>
  <r>
    <x v="8"/>
    <x v="10"/>
    <x v="230"/>
  </r>
  <r>
    <x v="8"/>
    <x v="11"/>
    <x v="731"/>
  </r>
  <r>
    <x v="8"/>
    <x v="12"/>
    <x v="260"/>
  </r>
  <r>
    <x v="8"/>
    <x v="13"/>
    <x v="732"/>
  </r>
  <r>
    <x v="8"/>
    <x v="14"/>
    <x v="616"/>
  </r>
  <r>
    <x v="8"/>
    <x v="15"/>
    <x v="321"/>
  </r>
  <r>
    <x v="8"/>
    <x v="16"/>
    <x v="40"/>
  </r>
  <r>
    <x v="8"/>
    <x v="17"/>
    <x v="322"/>
  </r>
  <r>
    <x v="8"/>
    <x v="18"/>
    <x v="8"/>
  </r>
  <r>
    <x v="8"/>
    <x v="19"/>
    <x v="4"/>
  </r>
  <r>
    <x v="8"/>
    <x v="20"/>
    <x v="657"/>
  </r>
  <r>
    <x v="8"/>
    <x v="21"/>
    <x v="658"/>
  </r>
  <r>
    <x v="8"/>
    <x v="22"/>
    <x v="608"/>
  </r>
  <r>
    <x v="8"/>
    <x v="23"/>
    <x v="2"/>
  </r>
  <r>
    <x v="8"/>
    <x v="24"/>
    <x v="4"/>
  </r>
  <r>
    <x v="8"/>
    <x v="25"/>
    <x v="2"/>
  </r>
  <r>
    <x v="8"/>
    <x v="26"/>
    <x v="4"/>
  </r>
  <r>
    <x v="8"/>
    <x v="27"/>
    <x v="2"/>
  </r>
  <r>
    <x v="8"/>
    <x v="28"/>
    <x v="2"/>
  </r>
  <r>
    <x v="8"/>
    <x v="29"/>
    <x v="0"/>
  </r>
  <r>
    <x v="8"/>
    <x v="30"/>
    <x v="608"/>
  </r>
  <r>
    <x v="8"/>
    <x v="0"/>
    <x v="733"/>
  </r>
  <r>
    <x v="8"/>
    <x v="1"/>
    <x v="734"/>
  </r>
  <r>
    <x v="8"/>
    <x v="2"/>
    <x v="735"/>
  </r>
  <r>
    <x v="8"/>
    <x v="3"/>
    <x v="736"/>
  </r>
  <r>
    <x v="8"/>
    <x v="4"/>
    <x v="737"/>
  </r>
  <r>
    <x v="8"/>
    <x v="5"/>
    <x v="738"/>
  </r>
  <r>
    <x v="8"/>
    <x v="6"/>
    <x v="739"/>
  </r>
  <r>
    <x v="8"/>
    <x v="7"/>
    <x v="740"/>
  </r>
  <r>
    <x v="8"/>
    <x v="8"/>
    <x v="741"/>
  </r>
  <r>
    <x v="8"/>
    <x v="9"/>
    <x v="742"/>
  </r>
  <r>
    <x v="8"/>
    <x v="10"/>
    <x v="142"/>
  </r>
  <r>
    <x v="8"/>
    <x v="11"/>
    <x v="743"/>
  </r>
  <r>
    <x v="8"/>
    <x v="12"/>
    <x v="275"/>
  </r>
  <r>
    <x v="8"/>
    <x v="13"/>
    <x v="744"/>
  </r>
  <r>
    <x v="8"/>
    <x v="14"/>
    <x v="745"/>
  </r>
  <r>
    <x v="8"/>
    <x v="15"/>
    <x v="321"/>
  </r>
  <r>
    <x v="8"/>
    <x v="16"/>
    <x v="40"/>
  </r>
  <r>
    <x v="8"/>
    <x v="17"/>
    <x v="322"/>
  </r>
  <r>
    <x v="8"/>
    <x v="18"/>
    <x v="8"/>
  </r>
  <r>
    <x v="8"/>
    <x v="19"/>
    <x v="41"/>
  </r>
  <r>
    <x v="8"/>
    <x v="20"/>
    <x v="657"/>
  </r>
  <r>
    <x v="8"/>
    <x v="21"/>
    <x v="746"/>
  </r>
  <r>
    <x v="8"/>
    <x v="22"/>
    <x v="747"/>
  </r>
  <r>
    <x v="8"/>
    <x v="23"/>
    <x v="2"/>
  </r>
  <r>
    <x v="8"/>
    <x v="24"/>
    <x v="4"/>
  </r>
  <r>
    <x v="8"/>
    <x v="25"/>
    <x v="2"/>
  </r>
  <r>
    <x v="8"/>
    <x v="26"/>
    <x v="4"/>
  </r>
  <r>
    <x v="8"/>
    <x v="27"/>
    <x v="748"/>
  </r>
  <r>
    <x v="8"/>
    <x v="28"/>
    <x v="2"/>
  </r>
  <r>
    <x v="8"/>
    <x v="29"/>
    <x v="0"/>
  </r>
  <r>
    <x v="8"/>
    <x v="30"/>
    <x v="747"/>
  </r>
  <r>
    <x v="9"/>
    <x v="0"/>
    <x v="749"/>
  </r>
  <r>
    <x v="9"/>
    <x v="1"/>
    <x v="750"/>
  </r>
  <r>
    <x v="9"/>
    <x v="2"/>
    <x v="751"/>
  </r>
  <r>
    <x v="9"/>
    <x v="3"/>
    <x v="752"/>
  </r>
  <r>
    <x v="9"/>
    <x v="4"/>
    <x v="638"/>
  </r>
  <r>
    <x v="9"/>
    <x v="5"/>
    <x v="753"/>
  </r>
  <r>
    <x v="9"/>
    <x v="6"/>
    <x v="754"/>
  </r>
  <r>
    <x v="9"/>
    <x v="7"/>
    <x v="755"/>
  </r>
  <r>
    <x v="9"/>
    <x v="8"/>
    <x v="756"/>
  </r>
  <r>
    <x v="9"/>
    <x v="9"/>
    <x v="757"/>
  </r>
  <r>
    <x v="9"/>
    <x v="10"/>
    <x v="154"/>
  </r>
  <r>
    <x v="9"/>
    <x v="11"/>
    <x v="758"/>
  </r>
  <r>
    <x v="9"/>
    <x v="12"/>
    <x v="759"/>
  </r>
  <r>
    <x v="9"/>
    <x v="13"/>
    <x v="528"/>
  </r>
  <r>
    <x v="9"/>
    <x v="14"/>
    <x v="745"/>
  </r>
  <r>
    <x v="9"/>
    <x v="15"/>
    <x v="321"/>
  </r>
  <r>
    <x v="9"/>
    <x v="16"/>
    <x v="40"/>
  </r>
  <r>
    <x v="9"/>
    <x v="17"/>
    <x v="322"/>
  </r>
  <r>
    <x v="9"/>
    <x v="18"/>
    <x v="8"/>
  </r>
  <r>
    <x v="9"/>
    <x v="19"/>
    <x v="41"/>
  </r>
  <r>
    <x v="9"/>
    <x v="20"/>
    <x v="657"/>
  </r>
  <r>
    <x v="9"/>
    <x v="21"/>
    <x v="746"/>
  </r>
  <r>
    <x v="9"/>
    <x v="22"/>
    <x v="747"/>
  </r>
  <r>
    <x v="9"/>
    <x v="23"/>
    <x v="2"/>
  </r>
  <r>
    <x v="9"/>
    <x v="24"/>
    <x v="4"/>
  </r>
  <r>
    <x v="9"/>
    <x v="25"/>
    <x v="2"/>
  </r>
  <r>
    <x v="9"/>
    <x v="26"/>
    <x v="4"/>
  </r>
  <r>
    <x v="9"/>
    <x v="27"/>
    <x v="748"/>
  </r>
  <r>
    <x v="9"/>
    <x v="28"/>
    <x v="2"/>
  </r>
  <r>
    <x v="9"/>
    <x v="29"/>
    <x v="0"/>
  </r>
  <r>
    <x v="9"/>
    <x v="30"/>
    <x v="747"/>
  </r>
  <r>
    <x v="9"/>
    <x v="0"/>
    <x v="760"/>
  </r>
  <r>
    <x v="9"/>
    <x v="1"/>
    <x v="761"/>
  </r>
  <r>
    <x v="9"/>
    <x v="2"/>
    <x v="271"/>
  </r>
  <r>
    <x v="9"/>
    <x v="3"/>
    <x v="762"/>
  </r>
  <r>
    <x v="9"/>
    <x v="4"/>
    <x v="763"/>
  </r>
  <r>
    <x v="9"/>
    <x v="5"/>
    <x v="764"/>
  </r>
  <r>
    <x v="9"/>
    <x v="6"/>
    <x v="765"/>
  </r>
  <r>
    <x v="9"/>
    <x v="7"/>
    <x v="766"/>
  </r>
  <r>
    <x v="9"/>
    <x v="8"/>
    <x v="767"/>
  </r>
  <r>
    <x v="9"/>
    <x v="9"/>
    <x v="768"/>
  </r>
  <r>
    <x v="9"/>
    <x v="10"/>
    <x v="481"/>
  </r>
  <r>
    <x v="9"/>
    <x v="11"/>
    <x v="769"/>
  </r>
  <r>
    <x v="9"/>
    <x v="12"/>
    <x v="770"/>
  </r>
  <r>
    <x v="9"/>
    <x v="13"/>
    <x v="771"/>
  </r>
  <r>
    <x v="9"/>
    <x v="14"/>
    <x v="745"/>
  </r>
  <r>
    <x v="9"/>
    <x v="15"/>
    <x v="321"/>
  </r>
  <r>
    <x v="9"/>
    <x v="16"/>
    <x v="40"/>
  </r>
  <r>
    <x v="9"/>
    <x v="17"/>
    <x v="322"/>
  </r>
  <r>
    <x v="9"/>
    <x v="18"/>
    <x v="8"/>
  </r>
  <r>
    <x v="9"/>
    <x v="19"/>
    <x v="41"/>
  </r>
  <r>
    <x v="9"/>
    <x v="20"/>
    <x v="657"/>
  </r>
  <r>
    <x v="9"/>
    <x v="21"/>
    <x v="746"/>
  </r>
  <r>
    <x v="9"/>
    <x v="22"/>
    <x v="747"/>
  </r>
  <r>
    <x v="9"/>
    <x v="23"/>
    <x v="2"/>
  </r>
  <r>
    <x v="9"/>
    <x v="24"/>
    <x v="4"/>
  </r>
  <r>
    <x v="9"/>
    <x v="25"/>
    <x v="2"/>
  </r>
  <r>
    <x v="9"/>
    <x v="26"/>
    <x v="4"/>
  </r>
  <r>
    <x v="9"/>
    <x v="27"/>
    <x v="748"/>
  </r>
  <r>
    <x v="9"/>
    <x v="28"/>
    <x v="2"/>
  </r>
  <r>
    <x v="9"/>
    <x v="29"/>
    <x v="0"/>
  </r>
  <r>
    <x v="9"/>
    <x v="30"/>
    <x v="747"/>
  </r>
  <r>
    <x v="9"/>
    <x v="0"/>
    <x v="772"/>
  </r>
  <r>
    <x v="9"/>
    <x v="1"/>
    <x v="773"/>
  </r>
  <r>
    <x v="9"/>
    <x v="2"/>
    <x v="774"/>
  </r>
  <r>
    <x v="9"/>
    <x v="3"/>
    <x v="775"/>
  </r>
  <r>
    <x v="9"/>
    <x v="4"/>
    <x v="776"/>
  </r>
  <r>
    <x v="9"/>
    <x v="5"/>
    <x v="777"/>
  </r>
  <r>
    <x v="9"/>
    <x v="6"/>
    <x v="778"/>
  </r>
  <r>
    <x v="9"/>
    <x v="7"/>
    <x v="779"/>
  </r>
  <r>
    <x v="9"/>
    <x v="8"/>
    <x v="780"/>
  </r>
  <r>
    <x v="9"/>
    <x v="9"/>
    <x v="781"/>
  </r>
  <r>
    <x v="9"/>
    <x v="10"/>
    <x v="493"/>
  </r>
  <r>
    <x v="9"/>
    <x v="11"/>
    <x v="782"/>
  </r>
  <r>
    <x v="9"/>
    <x v="12"/>
    <x v="8"/>
  </r>
  <r>
    <x v="9"/>
    <x v="13"/>
    <x v="783"/>
  </r>
  <r>
    <x v="9"/>
    <x v="14"/>
    <x v="745"/>
  </r>
  <r>
    <x v="9"/>
    <x v="15"/>
    <x v="321"/>
  </r>
  <r>
    <x v="9"/>
    <x v="16"/>
    <x v="40"/>
  </r>
  <r>
    <x v="9"/>
    <x v="17"/>
    <x v="322"/>
  </r>
  <r>
    <x v="9"/>
    <x v="18"/>
    <x v="8"/>
  </r>
  <r>
    <x v="9"/>
    <x v="19"/>
    <x v="41"/>
  </r>
  <r>
    <x v="9"/>
    <x v="20"/>
    <x v="657"/>
  </r>
  <r>
    <x v="9"/>
    <x v="21"/>
    <x v="746"/>
  </r>
  <r>
    <x v="9"/>
    <x v="22"/>
    <x v="747"/>
  </r>
  <r>
    <x v="9"/>
    <x v="23"/>
    <x v="2"/>
  </r>
  <r>
    <x v="9"/>
    <x v="24"/>
    <x v="4"/>
  </r>
  <r>
    <x v="9"/>
    <x v="25"/>
    <x v="2"/>
  </r>
  <r>
    <x v="9"/>
    <x v="26"/>
    <x v="4"/>
  </r>
  <r>
    <x v="9"/>
    <x v="27"/>
    <x v="748"/>
  </r>
  <r>
    <x v="9"/>
    <x v="28"/>
    <x v="2"/>
  </r>
  <r>
    <x v="9"/>
    <x v="29"/>
    <x v="0"/>
  </r>
  <r>
    <x v="9"/>
    <x v="30"/>
    <x v="747"/>
  </r>
  <r>
    <x v="10"/>
    <x v="0"/>
    <x v="784"/>
  </r>
  <r>
    <x v="10"/>
    <x v="1"/>
    <x v="785"/>
  </r>
  <r>
    <x v="10"/>
    <x v="2"/>
    <x v="786"/>
  </r>
  <r>
    <x v="10"/>
    <x v="3"/>
    <x v="787"/>
  </r>
  <r>
    <x v="10"/>
    <x v="4"/>
    <x v="591"/>
  </r>
  <r>
    <x v="10"/>
    <x v="5"/>
    <x v="788"/>
  </r>
  <r>
    <x v="10"/>
    <x v="6"/>
    <x v="504"/>
  </r>
  <r>
    <x v="10"/>
    <x v="7"/>
    <x v="738"/>
  </r>
  <r>
    <x v="10"/>
    <x v="8"/>
    <x v="789"/>
  </r>
  <r>
    <x v="10"/>
    <x v="9"/>
    <x v="790"/>
  </r>
  <r>
    <x v="10"/>
    <x v="10"/>
    <x v="159"/>
  </r>
  <r>
    <x v="10"/>
    <x v="11"/>
    <x v="791"/>
  </r>
  <r>
    <x v="10"/>
    <x v="12"/>
    <x v="699"/>
  </r>
  <r>
    <x v="10"/>
    <x v="13"/>
    <x v="792"/>
  </r>
  <r>
    <x v="10"/>
    <x v="14"/>
    <x v="745"/>
  </r>
  <r>
    <x v="10"/>
    <x v="15"/>
    <x v="793"/>
  </r>
  <r>
    <x v="10"/>
    <x v="16"/>
    <x v="794"/>
  </r>
  <r>
    <x v="10"/>
    <x v="17"/>
    <x v="795"/>
  </r>
  <r>
    <x v="10"/>
    <x v="18"/>
    <x v="8"/>
  </r>
  <r>
    <x v="10"/>
    <x v="19"/>
    <x v="796"/>
  </r>
  <r>
    <x v="10"/>
    <x v="20"/>
    <x v="472"/>
  </r>
  <r>
    <x v="10"/>
    <x v="21"/>
    <x v="797"/>
  </r>
  <r>
    <x v="10"/>
    <x v="22"/>
    <x v="747"/>
  </r>
  <r>
    <x v="10"/>
    <x v="23"/>
    <x v="2"/>
  </r>
  <r>
    <x v="10"/>
    <x v="24"/>
    <x v="4"/>
  </r>
  <r>
    <x v="10"/>
    <x v="25"/>
    <x v="2"/>
  </r>
  <r>
    <x v="10"/>
    <x v="26"/>
    <x v="4"/>
  </r>
  <r>
    <x v="10"/>
    <x v="27"/>
    <x v="748"/>
  </r>
  <r>
    <x v="10"/>
    <x v="28"/>
    <x v="2"/>
  </r>
  <r>
    <x v="10"/>
    <x v="29"/>
    <x v="0"/>
  </r>
  <r>
    <x v="10"/>
    <x v="30"/>
    <x v="747"/>
  </r>
  <r>
    <x v="10"/>
    <x v="0"/>
    <x v="798"/>
  </r>
  <r>
    <x v="10"/>
    <x v="1"/>
    <x v="799"/>
  </r>
  <r>
    <x v="10"/>
    <x v="2"/>
    <x v="800"/>
  </r>
  <r>
    <x v="10"/>
    <x v="3"/>
    <x v="801"/>
  </r>
  <r>
    <x v="10"/>
    <x v="4"/>
    <x v="400"/>
  </r>
  <r>
    <x v="10"/>
    <x v="5"/>
    <x v="429"/>
  </r>
  <r>
    <x v="10"/>
    <x v="6"/>
    <x v="195"/>
  </r>
  <r>
    <x v="10"/>
    <x v="7"/>
    <x v="753"/>
  </r>
  <r>
    <x v="10"/>
    <x v="8"/>
    <x v="802"/>
  </r>
  <r>
    <x v="10"/>
    <x v="9"/>
    <x v="803"/>
  </r>
  <r>
    <x v="10"/>
    <x v="10"/>
    <x v="804"/>
  </r>
  <r>
    <x v="10"/>
    <x v="11"/>
    <x v="805"/>
  </r>
  <r>
    <x v="10"/>
    <x v="12"/>
    <x v="462"/>
  </r>
  <r>
    <x v="10"/>
    <x v="13"/>
    <x v="806"/>
  </r>
  <r>
    <x v="10"/>
    <x v="14"/>
    <x v="745"/>
  </r>
  <r>
    <x v="10"/>
    <x v="15"/>
    <x v="793"/>
  </r>
  <r>
    <x v="10"/>
    <x v="16"/>
    <x v="794"/>
  </r>
  <r>
    <x v="10"/>
    <x v="17"/>
    <x v="795"/>
  </r>
  <r>
    <x v="10"/>
    <x v="18"/>
    <x v="8"/>
  </r>
  <r>
    <x v="10"/>
    <x v="19"/>
    <x v="796"/>
  </r>
  <r>
    <x v="10"/>
    <x v="20"/>
    <x v="472"/>
  </r>
  <r>
    <x v="10"/>
    <x v="21"/>
    <x v="797"/>
  </r>
  <r>
    <x v="10"/>
    <x v="22"/>
    <x v="747"/>
  </r>
  <r>
    <x v="10"/>
    <x v="23"/>
    <x v="2"/>
  </r>
  <r>
    <x v="10"/>
    <x v="24"/>
    <x v="4"/>
  </r>
  <r>
    <x v="10"/>
    <x v="25"/>
    <x v="2"/>
  </r>
  <r>
    <x v="10"/>
    <x v="26"/>
    <x v="4"/>
  </r>
  <r>
    <x v="10"/>
    <x v="27"/>
    <x v="748"/>
  </r>
  <r>
    <x v="10"/>
    <x v="28"/>
    <x v="2"/>
  </r>
  <r>
    <x v="10"/>
    <x v="29"/>
    <x v="0"/>
  </r>
  <r>
    <x v="10"/>
    <x v="30"/>
    <x v="747"/>
  </r>
  <r>
    <x v="10"/>
    <x v="0"/>
    <x v="807"/>
  </r>
  <r>
    <x v="10"/>
    <x v="1"/>
    <x v="808"/>
  </r>
  <r>
    <x v="10"/>
    <x v="2"/>
    <x v="809"/>
  </r>
  <r>
    <x v="10"/>
    <x v="3"/>
    <x v="810"/>
  </r>
  <r>
    <x v="10"/>
    <x v="4"/>
    <x v="113"/>
  </r>
  <r>
    <x v="10"/>
    <x v="5"/>
    <x v="443"/>
  </r>
  <r>
    <x v="10"/>
    <x v="6"/>
    <x v="415"/>
  </r>
  <r>
    <x v="10"/>
    <x v="7"/>
    <x v="764"/>
  </r>
  <r>
    <x v="10"/>
    <x v="8"/>
    <x v="811"/>
  </r>
  <r>
    <x v="10"/>
    <x v="9"/>
    <x v="812"/>
  </r>
  <r>
    <x v="10"/>
    <x v="10"/>
    <x v="813"/>
  </r>
  <r>
    <x v="10"/>
    <x v="11"/>
    <x v="814"/>
  </r>
  <r>
    <x v="10"/>
    <x v="12"/>
    <x v="33"/>
  </r>
  <r>
    <x v="10"/>
    <x v="13"/>
    <x v="815"/>
  </r>
  <r>
    <x v="10"/>
    <x v="14"/>
    <x v="745"/>
  </r>
  <r>
    <x v="10"/>
    <x v="15"/>
    <x v="793"/>
  </r>
  <r>
    <x v="10"/>
    <x v="16"/>
    <x v="794"/>
  </r>
  <r>
    <x v="10"/>
    <x v="17"/>
    <x v="795"/>
  </r>
  <r>
    <x v="10"/>
    <x v="18"/>
    <x v="8"/>
  </r>
  <r>
    <x v="10"/>
    <x v="19"/>
    <x v="796"/>
  </r>
  <r>
    <x v="10"/>
    <x v="20"/>
    <x v="472"/>
  </r>
  <r>
    <x v="10"/>
    <x v="21"/>
    <x v="797"/>
  </r>
  <r>
    <x v="10"/>
    <x v="22"/>
    <x v="747"/>
  </r>
  <r>
    <x v="10"/>
    <x v="23"/>
    <x v="2"/>
  </r>
  <r>
    <x v="10"/>
    <x v="24"/>
    <x v="4"/>
  </r>
  <r>
    <x v="10"/>
    <x v="25"/>
    <x v="2"/>
  </r>
  <r>
    <x v="10"/>
    <x v="26"/>
    <x v="4"/>
  </r>
  <r>
    <x v="10"/>
    <x v="27"/>
    <x v="748"/>
  </r>
  <r>
    <x v="10"/>
    <x v="28"/>
    <x v="2"/>
  </r>
  <r>
    <x v="10"/>
    <x v="29"/>
    <x v="0"/>
  </r>
  <r>
    <x v="10"/>
    <x v="30"/>
    <x v="747"/>
  </r>
  <r>
    <x v="10"/>
    <x v="0"/>
    <x v="816"/>
  </r>
  <r>
    <x v="10"/>
    <x v="1"/>
    <x v="817"/>
  </r>
  <r>
    <x v="10"/>
    <x v="2"/>
    <x v="818"/>
  </r>
  <r>
    <x v="10"/>
    <x v="3"/>
    <x v="819"/>
  </r>
  <r>
    <x v="10"/>
    <x v="4"/>
    <x v="172"/>
  </r>
  <r>
    <x v="10"/>
    <x v="5"/>
    <x v="820"/>
  </r>
  <r>
    <x v="10"/>
    <x v="6"/>
    <x v="362"/>
  </r>
  <r>
    <x v="10"/>
    <x v="7"/>
    <x v="821"/>
  </r>
  <r>
    <x v="10"/>
    <x v="8"/>
    <x v="822"/>
  </r>
  <r>
    <x v="10"/>
    <x v="9"/>
    <x v="823"/>
  </r>
  <r>
    <x v="10"/>
    <x v="10"/>
    <x v="824"/>
  </r>
  <r>
    <x v="10"/>
    <x v="11"/>
    <x v="825"/>
  </r>
  <r>
    <x v="10"/>
    <x v="12"/>
    <x v="9"/>
  </r>
  <r>
    <x v="10"/>
    <x v="13"/>
    <x v="826"/>
  </r>
  <r>
    <x v="10"/>
    <x v="14"/>
    <x v="745"/>
  </r>
  <r>
    <x v="10"/>
    <x v="15"/>
    <x v="793"/>
  </r>
  <r>
    <x v="10"/>
    <x v="16"/>
    <x v="794"/>
  </r>
  <r>
    <x v="10"/>
    <x v="17"/>
    <x v="795"/>
  </r>
  <r>
    <x v="10"/>
    <x v="18"/>
    <x v="8"/>
  </r>
  <r>
    <x v="10"/>
    <x v="19"/>
    <x v="796"/>
  </r>
  <r>
    <x v="10"/>
    <x v="20"/>
    <x v="472"/>
  </r>
  <r>
    <x v="10"/>
    <x v="21"/>
    <x v="797"/>
  </r>
  <r>
    <x v="10"/>
    <x v="22"/>
    <x v="747"/>
  </r>
  <r>
    <x v="10"/>
    <x v="23"/>
    <x v="2"/>
  </r>
  <r>
    <x v="10"/>
    <x v="24"/>
    <x v="4"/>
  </r>
  <r>
    <x v="10"/>
    <x v="25"/>
    <x v="2"/>
  </r>
  <r>
    <x v="10"/>
    <x v="26"/>
    <x v="4"/>
  </r>
  <r>
    <x v="10"/>
    <x v="27"/>
    <x v="748"/>
  </r>
  <r>
    <x v="10"/>
    <x v="28"/>
    <x v="2"/>
  </r>
  <r>
    <x v="10"/>
    <x v="29"/>
    <x v="0"/>
  </r>
  <r>
    <x v="10"/>
    <x v="30"/>
    <x v="747"/>
  </r>
  <r>
    <x v="10"/>
    <x v="0"/>
    <x v="827"/>
  </r>
  <r>
    <x v="10"/>
    <x v="1"/>
    <x v="828"/>
  </r>
  <r>
    <x v="10"/>
    <x v="2"/>
    <x v="829"/>
  </r>
  <r>
    <x v="10"/>
    <x v="3"/>
    <x v="830"/>
  </r>
  <r>
    <x v="10"/>
    <x v="4"/>
    <x v="601"/>
  </r>
  <r>
    <x v="10"/>
    <x v="5"/>
    <x v="831"/>
  </r>
  <r>
    <x v="10"/>
    <x v="6"/>
    <x v="455"/>
  </r>
  <r>
    <x v="10"/>
    <x v="7"/>
    <x v="832"/>
  </r>
  <r>
    <x v="10"/>
    <x v="8"/>
    <x v="570"/>
  </r>
  <r>
    <x v="10"/>
    <x v="9"/>
    <x v="833"/>
  </r>
  <r>
    <x v="10"/>
    <x v="10"/>
    <x v="76"/>
  </r>
  <r>
    <x v="10"/>
    <x v="11"/>
    <x v="834"/>
  </r>
  <r>
    <x v="10"/>
    <x v="12"/>
    <x v="14"/>
  </r>
  <r>
    <x v="10"/>
    <x v="13"/>
    <x v="719"/>
  </r>
  <r>
    <x v="10"/>
    <x v="14"/>
    <x v="745"/>
  </r>
  <r>
    <x v="10"/>
    <x v="15"/>
    <x v="793"/>
  </r>
  <r>
    <x v="10"/>
    <x v="16"/>
    <x v="794"/>
  </r>
  <r>
    <x v="10"/>
    <x v="17"/>
    <x v="795"/>
  </r>
  <r>
    <x v="10"/>
    <x v="18"/>
    <x v="8"/>
  </r>
  <r>
    <x v="10"/>
    <x v="19"/>
    <x v="796"/>
  </r>
  <r>
    <x v="10"/>
    <x v="20"/>
    <x v="472"/>
  </r>
  <r>
    <x v="10"/>
    <x v="21"/>
    <x v="797"/>
  </r>
  <r>
    <x v="10"/>
    <x v="22"/>
    <x v="747"/>
  </r>
  <r>
    <x v="10"/>
    <x v="23"/>
    <x v="2"/>
  </r>
  <r>
    <x v="10"/>
    <x v="24"/>
    <x v="4"/>
  </r>
  <r>
    <x v="10"/>
    <x v="25"/>
    <x v="2"/>
  </r>
  <r>
    <x v="10"/>
    <x v="26"/>
    <x v="4"/>
  </r>
  <r>
    <x v="10"/>
    <x v="27"/>
    <x v="748"/>
  </r>
  <r>
    <x v="10"/>
    <x v="28"/>
    <x v="2"/>
  </r>
  <r>
    <x v="10"/>
    <x v="29"/>
    <x v="0"/>
  </r>
  <r>
    <x v="10"/>
    <x v="30"/>
    <x v="747"/>
  </r>
  <r>
    <x v="10"/>
    <x v="0"/>
    <x v="835"/>
  </r>
  <r>
    <x v="10"/>
    <x v="1"/>
    <x v="836"/>
  </r>
  <r>
    <x v="10"/>
    <x v="2"/>
    <x v="837"/>
  </r>
  <r>
    <x v="10"/>
    <x v="3"/>
    <x v="263"/>
  </r>
  <r>
    <x v="10"/>
    <x v="4"/>
    <x v="838"/>
  </r>
  <r>
    <x v="10"/>
    <x v="5"/>
    <x v="839"/>
  </r>
  <r>
    <x v="10"/>
    <x v="6"/>
    <x v="840"/>
  </r>
  <r>
    <x v="10"/>
    <x v="7"/>
    <x v="841"/>
  </r>
  <r>
    <x v="10"/>
    <x v="8"/>
    <x v="842"/>
  </r>
  <r>
    <x v="10"/>
    <x v="9"/>
    <x v="843"/>
  </r>
  <r>
    <x v="10"/>
    <x v="10"/>
    <x v="217"/>
  </r>
  <r>
    <x v="10"/>
    <x v="11"/>
    <x v="844"/>
  </r>
  <r>
    <x v="10"/>
    <x v="12"/>
    <x v="17"/>
  </r>
  <r>
    <x v="10"/>
    <x v="13"/>
    <x v="845"/>
  </r>
  <r>
    <x v="10"/>
    <x v="14"/>
    <x v="745"/>
  </r>
  <r>
    <x v="10"/>
    <x v="15"/>
    <x v="793"/>
  </r>
  <r>
    <x v="10"/>
    <x v="16"/>
    <x v="794"/>
  </r>
  <r>
    <x v="10"/>
    <x v="17"/>
    <x v="795"/>
  </r>
  <r>
    <x v="10"/>
    <x v="18"/>
    <x v="8"/>
  </r>
  <r>
    <x v="10"/>
    <x v="19"/>
    <x v="796"/>
  </r>
  <r>
    <x v="10"/>
    <x v="20"/>
    <x v="472"/>
  </r>
  <r>
    <x v="10"/>
    <x v="21"/>
    <x v="797"/>
  </r>
  <r>
    <x v="10"/>
    <x v="22"/>
    <x v="747"/>
  </r>
  <r>
    <x v="10"/>
    <x v="23"/>
    <x v="2"/>
  </r>
  <r>
    <x v="10"/>
    <x v="24"/>
    <x v="4"/>
  </r>
  <r>
    <x v="10"/>
    <x v="25"/>
    <x v="2"/>
  </r>
  <r>
    <x v="10"/>
    <x v="26"/>
    <x v="4"/>
  </r>
  <r>
    <x v="10"/>
    <x v="27"/>
    <x v="748"/>
  </r>
  <r>
    <x v="10"/>
    <x v="28"/>
    <x v="2"/>
  </r>
  <r>
    <x v="10"/>
    <x v="29"/>
    <x v="0"/>
  </r>
  <r>
    <x v="10"/>
    <x v="30"/>
    <x v="747"/>
  </r>
  <r>
    <x v="10"/>
    <x v="0"/>
    <x v="846"/>
  </r>
  <r>
    <x v="10"/>
    <x v="1"/>
    <x v="847"/>
  </r>
  <r>
    <x v="10"/>
    <x v="2"/>
    <x v="848"/>
  </r>
  <r>
    <x v="10"/>
    <x v="3"/>
    <x v="849"/>
  </r>
  <r>
    <x v="10"/>
    <x v="4"/>
    <x v="850"/>
  </r>
  <r>
    <x v="10"/>
    <x v="5"/>
    <x v="851"/>
  </r>
  <r>
    <x v="10"/>
    <x v="6"/>
    <x v="852"/>
  </r>
  <r>
    <x v="10"/>
    <x v="7"/>
    <x v="853"/>
  </r>
  <r>
    <x v="10"/>
    <x v="8"/>
    <x v="158"/>
  </r>
  <r>
    <x v="10"/>
    <x v="9"/>
    <x v="854"/>
  </r>
  <r>
    <x v="10"/>
    <x v="10"/>
    <x v="437"/>
  </r>
  <r>
    <x v="10"/>
    <x v="11"/>
    <x v="855"/>
  </r>
  <r>
    <x v="10"/>
    <x v="12"/>
    <x v="151"/>
  </r>
  <r>
    <x v="10"/>
    <x v="13"/>
    <x v="856"/>
  </r>
  <r>
    <x v="10"/>
    <x v="14"/>
    <x v="745"/>
  </r>
  <r>
    <x v="10"/>
    <x v="15"/>
    <x v="793"/>
  </r>
  <r>
    <x v="10"/>
    <x v="16"/>
    <x v="794"/>
  </r>
  <r>
    <x v="10"/>
    <x v="17"/>
    <x v="795"/>
  </r>
  <r>
    <x v="10"/>
    <x v="18"/>
    <x v="8"/>
  </r>
  <r>
    <x v="10"/>
    <x v="19"/>
    <x v="796"/>
  </r>
  <r>
    <x v="10"/>
    <x v="20"/>
    <x v="472"/>
  </r>
  <r>
    <x v="10"/>
    <x v="21"/>
    <x v="797"/>
  </r>
  <r>
    <x v="10"/>
    <x v="22"/>
    <x v="747"/>
  </r>
  <r>
    <x v="10"/>
    <x v="23"/>
    <x v="2"/>
  </r>
  <r>
    <x v="10"/>
    <x v="24"/>
    <x v="4"/>
  </r>
  <r>
    <x v="10"/>
    <x v="25"/>
    <x v="2"/>
  </r>
  <r>
    <x v="10"/>
    <x v="26"/>
    <x v="4"/>
  </r>
  <r>
    <x v="10"/>
    <x v="27"/>
    <x v="748"/>
  </r>
  <r>
    <x v="10"/>
    <x v="28"/>
    <x v="2"/>
  </r>
  <r>
    <x v="10"/>
    <x v="29"/>
    <x v="0"/>
  </r>
  <r>
    <x v="10"/>
    <x v="30"/>
    <x v="747"/>
  </r>
  <r>
    <x v="10"/>
    <x v="0"/>
    <x v="857"/>
  </r>
  <r>
    <x v="10"/>
    <x v="1"/>
    <x v="858"/>
  </r>
  <r>
    <x v="10"/>
    <x v="2"/>
    <x v="859"/>
  </r>
  <r>
    <x v="10"/>
    <x v="3"/>
    <x v="860"/>
  </r>
  <r>
    <x v="10"/>
    <x v="4"/>
    <x v="568"/>
  </r>
  <r>
    <x v="10"/>
    <x v="5"/>
    <x v="861"/>
  </r>
  <r>
    <x v="10"/>
    <x v="6"/>
    <x v="253"/>
  </r>
  <r>
    <x v="10"/>
    <x v="7"/>
    <x v="862"/>
  </r>
  <r>
    <x v="10"/>
    <x v="8"/>
    <x v="605"/>
  </r>
  <r>
    <x v="10"/>
    <x v="9"/>
    <x v="697"/>
  </r>
  <r>
    <x v="10"/>
    <x v="10"/>
    <x v="863"/>
  </r>
  <r>
    <x v="10"/>
    <x v="11"/>
    <x v="864"/>
  </r>
  <r>
    <x v="10"/>
    <x v="12"/>
    <x v="865"/>
  </r>
  <r>
    <x v="10"/>
    <x v="13"/>
    <x v="866"/>
  </r>
  <r>
    <x v="10"/>
    <x v="14"/>
    <x v="745"/>
  </r>
  <r>
    <x v="10"/>
    <x v="15"/>
    <x v="793"/>
  </r>
  <r>
    <x v="10"/>
    <x v="16"/>
    <x v="794"/>
  </r>
  <r>
    <x v="10"/>
    <x v="17"/>
    <x v="795"/>
  </r>
  <r>
    <x v="10"/>
    <x v="18"/>
    <x v="8"/>
  </r>
  <r>
    <x v="10"/>
    <x v="19"/>
    <x v="796"/>
  </r>
  <r>
    <x v="10"/>
    <x v="20"/>
    <x v="472"/>
  </r>
  <r>
    <x v="10"/>
    <x v="21"/>
    <x v="797"/>
  </r>
  <r>
    <x v="10"/>
    <x v="22"/>
    <x v="747"/>
  </r>
  <r>
    <x v="10"/>
    <x v="23"/>
    <x v="2"/>
  </r>
  <r>
    <x v="10"/>
    <x v="24"/>
    <x v="4"/>
  </r>
  <r>
    <x v="10"/>
    <x v="25"/>
    <x v="2"/>
  </r>
  <r>
    <x v="10"/>
    <x v="26"/>
    <x v="4"/>
  </r>
  <r>
    <x v="10"/>
    <x v="27"/>
    <x v="748"/>
  </r>
  <r>
    <x v="10"/>
    <x v="28"/>
    <x v="2"/>
  </r>
  <r>
    <x v="10"/>
    <x v="29"/>
    <x v="0"/>
  </r>
  <r>
    <x v="10"/>
    <x v="30"/>
    <x v="747"/>
  </r>
  <r>
    <x v="10"/>
    <x v="0"/>
    <x v="867"/>
  </r>
  <r>
    <x v="10"/>
    <x v="1"/>
    <x v="868"/>
  </r>
  <r>
    <x v="10"/>
    <x v="2"/>
    <x v="869"/>
  </r>
  <r>
    <x v="10"/>
    <x v="3"/>
    <x v="870"/>
  </r>
  <r>
    <x v="10"/>
    <x v="4"/>
    <x v="251"/>
  </r>
  <r>
    <x v="10"/>
    <x v="5"/>
    <x v="871"/>
  </r>
  <r>
    <x v="10"/>
    <x v="6"/>
    <x v="712"/>
  </r>
  <r>
    <x v="10"/>
    <x v="7"/>
    <x v="872"/>
  </r>
  <r>
    <x v="10"/>
    <x v="8"/>
    <x v="873"/>
  </r>
  <r>
    <x v="10"/>
    <x v="9"/>
    <x v="874"/>
  </r>
  <r>
    <x v="10"/>
    <x v="10"/>
    <x v="875"/>
  </r>
  <r>
    <x v="10"/>
    <x v="11"/>
    <x v="876"/>
  </r>
  <r>
    <x v="10"/>
    <x v="12"/>
    <x v="840"/>
  </r>
  <r>
    <x v="10"/>
    <x v="13"/>
    <x v="877"/>
  </r>
  <r>
    <x v="10"/>
    <x v="14"/>
    <x v="745"/>
  </r>
  <r>
    <x v="10"/>
    <x v="15"/>
    <x v="793"/>
  </r>
  <r>
    <x v="10"/>
    <x v="16"/>
    <x v="794"/>
  </r>
  <r>
    <x v="10"/>
    <x v="17"/>
    <x v="795"/>
  </r>
  <r>
    <x v="10"/>
    <x v="18"/>
    <x v="8"/>
  </r>
  <r>
    <x v="10"/>
    <x v="19"/>
    <x v="796"/>
  </r>
  <r>
    <x v="10"/>
    <x v="20"/>
    <x v="472"/>
  </r>
  <r>
    <x v="10"/>
    <x v="21"/>
    <x v="797"/>
  </r>
  <r>
    <x v="10"/>
    <x v="22"/>
    <x v="747"/>
  </r>
  <r>
    <x v="10"/>
    <x v="23"/>
    <x v="2"/>
  </r>
  <r>
    <x v="10"/>
    <x v="24"/>
    <x v="4"/>
  </r>
  <r>
    <x v="10"/>
    <x v="25"/>
    <x v="2"/>
  </r>
  <r>
    <x v="10"/>
    <x v="26"/>
    <x v="4"/>
  </r>
  <r>
    <x v="10"/>
    <x v="27"/>
    <x v="748"/>
  </r>
  <r>
    <x v="10"/>
    <x v="28"/>
    <x v="2"/>
  </r>
  <r>
    <x v="10"/>
    <x v="29"/>
    <x v="0"/>
  </r>
  <r>
    <x v="10"/>
    <x v="30"/>
    <x v="747"/>
  </r>
  <r>
    <x v="11"/>
    <x v="0"/>
    <x v="878"/>
  </r>
  <r>
    <x v="11"/>
    <x v="1"/>
    <x v="879"/>
  </r>
  <r>
    <x v="11"/>
    <x v="2"/>
    <x v="880"/>
  </r>
  <r>
    <x v="11"/>
    <x v="3"/>
    <x v="881"/>
  </r>
  <r>
    <x v="11"/>
    <x v="4"/>
    <x v="882"/>
  </r>
  <r>
    <x v="11"/>
    <x v="5"/>
    <x v="883"/>
  </r>
  <r>
    <x v="11"/>
    <x v="6"/>
    <x v="884"/>
  </r>
  <r>
    <x v="11"/>
    <x v="7"/>
    <x v="885"/>
  </r>
  <r>
    <x v="11"/>
    <x v="8"/>
    <x v="886"/>
  </r>
  <r>
    <x v="11"/>
    <x v="9"/>
    <x v="576"/>
  </r>
  <r>
    <x v="11"/>
    <x v="10"/>
    <x v="887"/>
  </r>
  <r>
    <x v="11"/>
    <x v="11"/>
    <x v="888"/>
  </r>
  <r>
    <x v="11"/>
    <x v="12"/>
    <x v="561"/>
  </r>
  <r>
    <x v="11"/>
    <x v="13"/>
    <x v="889"/>
  </r>
  <r>
    <x v="11"/>
    <x v="14"/>
    <x v="745"/>
  </r>
  <r>
    <x v="11"/>
    <x v="15"/>
    <x v="793"/>
  </r>
  <r>
    <x v="11"/>
    <x v="16"/>
    <x v="794"/>
  </r>
  <r>
    <x v="11"/>
    <x v="17"/>
    <x v="795"/>
  </r>
  <r>
    <x v="11"/>
    <x v="18"/>
    <x v="8"/>
  </r>
  <r>
    <x v="11"/>
    <x v="19"/>
    <x v="796"/>
  </r>
  <r>
    <x v="11"/>
    <x v="20"/>
    <x v="472"/>
  </r>
  <r>
    <x v="11"/>
    <x v="21"/>
    <x v="797"/>
  </r>
  <r>
    <x v="11"/>
    <x v="22"/>
    <x v="747"/>
  </r>
  <r>
    <x v="11"/>
    <x v="23"/>
    <x v="2"/>
  </r>
  <r>
    <x v="11"/>
    <x v="24"/>
    <x v="4"/>
  </r>
  <r>
    <x v="11"/>
    <x v="25"/>
    <x v="2"/>
  </r>
  <r>
    <x v="11"/>
    <x v="26"/>
    <x v="4"/>
  </r>
  <r>
    <x v="11"/>
    <x v="27"/>
    <x v="748"/>
  </r>
  <r>
    <x v="11"/>
    <x v="28"/>
    <x v="2"/>
  </r>
  <r>
    <x v="11"/>
    <x v="29"/>
    <x v="0"/>
  </r>
  <r>
    <x v="11"/>
    <x v="30"/>
    <x v="747"/>
  </r>
  <r>
    <x v="11"/>
    <x v="0"/>
    <x v="890"/>
  </r>
  <r>
    <x v="11"/>
    <x v="1"/>
    <x v="891"/>
  </r>
  <r>
    <x v="11"/>
    <x v="2"/>
    <x v="892"/>
  </r>
  <r>
    <x v="11"/>
    <x v="3"/>
    <x v="893"/>
  </r>
  <r>
    <x v="11"/>
    <x v="4"/>
    <x v="894"/>
  </r>
  <r>
    <x v="11"/>
    <x v="5"/>
    <x v="895"/>
  </r>
  <r>
    <x v="11"/>
    <x v="6"/>
    <x v="896"/>
  </r>
  <r>
    <x v="11"/>
    <x v="7"/>
    <x v="897"/>
  </r>
  <r>
    <x v="11"/>
    <x v="8"/>
    <x v="313"/>
  </r>
  <r>
    <x v="11"/>
    <x v="9"/>
    <x v="898"/>
  </r>
  <r>
    <x v="11"/>
    <x v="10"/>
    <x v="188"/>
  </r>
  <r>
    <x v="11"/>
    <x v="11"/>
    <x v="899"/>
  </r>
  <r>
    <x v="11"/>
    <x v="12"/>
    <x v="274"/>
  </r>
  <r>
    <x v="11"/>
    <x v="13"/>
    <x v="900"/>
  </r>
  <r>
    <x v="11"/>
    <x v="14"/>
    <x v="901"/>
  </r>
  <r>
    <x v="11"/>
    <x v="15"/>
    <x v="793"/>
  </r>
  <r>
    <x v="11"/>
    <x v="16"/>
    <x v="794"/>
  </r>
  <r>
    <x v="11"/>
    <x v="17"/>
    <x v="795"/>
  </r>
  <r>
    <x v="11"/>
    <x v="18"/>
    <x v="8"/>
  </r>
  <r>
    <x v="11"/>
    <x v="19"/>
    <x v="796"/>
  </r>
  <r>
    <x v="11"/>
    <x v="20"/>
    <x v="472"/>
  </r>
  <r>
    <x v="11"/>
    <x v="21"/>
    <x v="902"/>
  </r>
  <r>
    <x v="11"/>
    <x v="22"/>
    <x v="903"/>
  </r>
  <r>
    <x v="11"/>
    <x v="23"/>
    <x v="2"/>
  </r>
  <r>
    <x v="11"/>
    <x v="24"/>
    <x v="4"/>
  </r>
  <r>
    <x v="11"/>
    <x v="25"/>
    <x v="2"/>
  </r>
  <r>
    <x v="11"/>
    <x v="26"/>
    <x v="4"/>
  </r>
  <r>
    <x v="11"/>
    <x v="27"/>
    <x v="748"/>
  </r>
  <r>
    <x v="11"/>
    <x v="28"/>
    <x v="2"/>
  </r>
  <r>
    <x v="11"/>
    <x v="29"/>
    <x v="0"/>
  </r>
  <r>
    <x v="11"/>
    <x v="30"/>
    <x v="903"/>
  </r>
  <r>
    <x v="11"/>
    <x v="0"/>
    <x v="904"/>
  </r>
  <r>
    <x v="11"/>
    <x v="1"/>
    <x v="905"/>
  </r>
  <r>
    <x v="11"/>
    <x v="2"/>
    <x v="906"/>
  </r>
  <r>
    <x v="11"/>
    <x v="3"/>
    <x v="907"/>
  </r>
  <r>
    <x v="11"/>
    <x v="4"/>
    <x v="908"/>
  </r>
  <r>
    <x v="11"/>
    <x v="5"/>
    <x v="909"/>
  </r>
  <r>
    <x v="11"/>
    <x v="6"/>
    <x v="182"/>
  </r>
  <r>
    <x v="11"/>
    <x v="7"/>
    <x v="910"/>
  </r>
  <r>
    <x v="11"/>
    <x v="8"/>
    <x v="911"/>
  </r>
  <r>
    <x v="11"/>
    <x v="9"/>
    <x v="912"/>
  </r>
  <r>
    <x v="11"/>
    <x v="10"/>
    <x v="913"/>
  </r>
  <r>
    <x v="11"/>
    <x v="11"/>
    <x v="914"/>
  </r>
  <r>
    <x v="11"/>
    <x v="12"/>
    <x v="759"/>
  </r>
  <r>
    <x v="11"/>
    <x v="13"/>
    <x v="915"/>
  </r>
  <r>
    <x v="11"/>
    <x v="14"/>
    <x v="901"/>
  </r>
  <r>
    <x v="11"/>
    <x v="15"/>
    <x v="793"/>
  </r>
  <r>
    <x v="11"/>
    <x v="16"/>
    <x v="794"/>
  </r>
  <r>
    <x v="11"/>
    <x v="17"/>
    <x v="795"/>
  </r>
  <r>
    <x v="11"/>
    <x v="18"/>
    <x v="8"/>
  </r>
  <r>
    <x v="11"/>
    <x v="19"/>
    <x v="796"/>
  </r>
  <r>
    <x v="11"/>
    <x v="20"/>
    <x v="472"/>
  </r>
  <r>
    <x v="11"/>
    <x v="21"/>
    <x v="902"/>
  </r>
  <r>
    <x v="11"/>
    <x v="22"/>
    <x v="903"/>
  </r>
  <r>
    <x v="11"/>
    <x v="23"/>
    <x v="2"/>
  </r>
  <r>
    <x v="11"/>
    <x v="24"/>
    <x v="4"/>
  </r>
  <r>
    <x v="11"/>
    <x v="25"/>
    <x v="2"/>
  </r>
  <r>
    <x v="11"/>
    <x v="26"/>
    <x v="4"/>
  </r>
  <r>
    <x v="11"/>
    <x v="27"/>
    <x v="748"/>
  </r>
  <r>
    <x v="11"/>
    <x v="28"/>
    <x v="2"/>
  </r>
  <r>
    <x v="11"/>
    <x v="29"/>
    <x v="0"/>
  </r>
  <r>
    <x v="11"/>
    <x v="30"/>
    <x v="903"/>
  </r>
  <r>
    <x v="11"/>
    <x v="0"/>
    <x v="916"/>
  </r>
  <r>
    <x v="11"/>
    <x v="1"/>
    <x v="917"/>
  </r>
  <r>
    <x v="11"/>
    <x v="2"/>
    <x v="918"/>
  </r>
  <r>
    <x v="11"/>
    <x v="3"/>
    <x v="118"/>
  </r>
  <r>
    <x v="11"/>
    <x v="4"/>
    <x v="919"/>
  </r>
  <r>
    <x v="11"/>
    <x v="5"/>
    <x v="465"/>
  </r>
  <r>
    <x v="11"/>
    <x v="6"/>
    <x v="920"/>
  </r>
  <r>
    <x v="11"/>
    <x v="7"/>
    <x v="921"/>
  </r>
  <r>
    <x v="11"/>
    <x v="8"/>
    <x v="922"/>
  </r>
  <r>
    <x v="11"/>
    <x v="9"/>
    <x v="923"/>
  </r>
  <r>
    <x v="11"/>
    <x v="10"/>
    <x v="12"/>
  </r>
  <r>
    <x v="11"/>
    <x v="11"/>
    <x v="924"/>
  </r>
  <r>
    <x v="11"/>
    <x v="12"/>
    <x v="925"/>
  </r>
  <r>
    <x v="11"/>
    <x v="13"/>
    <x v="926"/>
  </r>
  <r>
    <x v="11"/>
    <x v="14"/>
    <x v="901"/>
  </r>
  <r>
    <x v="11"/>
    <x v="15"/>
    <x v="793"/>
  </r>
  <r>
    <x v="11"/>
    <x v="16"/>
    <x v="794"/>
  </r>
  <r>
    <x v="11"/>
    <x v="17"/>
    <x v="795"/>
  </r>
  <r>
    <x v="11"/>
    <x v="18"/>
    <x v="8"/>
  </r>
  <r>
    <x v="11"/>
    <x v="19"/>
    <x v="796"/>
  </r>
  <r>
    <x v="11"/>
    <x v="20"/>
    <x v="472"/>
  </r>
  <r>
    <x v="11"/>
    <x v="21"/>
    <x v="902"/>
  </r>
  <r>
    <x v="11"/>
    <x v="22"/>
    <x v="903"/>
  </r>
  <r>
    <x v="11"/>
    <x v="23"/>
    <x v="2"/>
  </r>
  <r>
    <x v="11"/>
    <x v="24"/>
    <x v="4"/>
  </r>
  <r>
    <x v="11"/>
    <x v="25"/>
    <x v="2"/>
  </r>
  <r>
    <x v="11"/>
    <x v="26"/>
    <x v="4"/>
  </r>
  <r>
    <x v="11"/>
    <x v="27"/>
    <x v="748"/>
  </r>
  <r>
    <x v="11"/>
    <x v="28"/>
    <x v="2"/>
  </r>
  <r>
    <x v="11"/>
    <x v="29"/>
    <x v="0"/>
  </r>
  <r>
    <x v="11"/>
    <x v="30"/>
    <x v="903"/>
  </r>
  <r>
    <x v="11"/>
    <x v="0"/>
    <x v="927"/>
  </r>
  <r>
    <x v="11"/>
    <x v="1"/>
    <x v="928"/>
  </r>
  <r>
    <x v="11"/>
    <x v="2"/>
    <x v="929"/>
  </r>
  <r>
    <x v="11"/>
    <x v="3"/>
    <x v="91"/>
  </r>
  <r>
    <x v="11"/>
    <x v="4"/>
    <x v="930"/>
  </r>
  <r>
    <x v="11"/>
    <x v="5"/>
    <x v="931"/>
  </r>
  <r>
    <x v="11"/>
    <x v="6"/>
    <x v="932"/>
  </r>
  <r>
    <x v="11"/>
    <x v="7"/>
    <x v="933"/>
  </r>
  <r>
    <x v="11"/>
    <x v="8"/>
    <x v="934"/>
  </r>
  <r>
    <x v="11"/>
    <x v="9"/>
    <x v="935"/>
  </r>
  <r>
    <x v="11"/>
    <x v="10"/>
    <x v="17"/>
  </r>
  <r>
    <x v="11"/>
    <x v="11"/>
    <x v="936"/>
  </r>
  <r>
    <x v="11"/>
    <x v="12"/>
    <x v="349"/>
  </r>
  <r>
    <x v="11"/>
    <x v="13"/>
    <x v="772"/>
  </r>
  <r>
    <x v="11"/>
    <x v="14"/>
    <x v="901"/>
  </r>
  <r>
    <x v="11"/>
    <x v="15"/>
    <x v="793"/>
  </r>
  <r>
    <x v="11"/>
    <x v="16"/>
    <x v="794"/>
  </r>
  <r>
    <x v="11"/>
    <x v="17"/>
    <x v="795"/>
  </r>
  <r>
    <x v="11"/>
    <x v="18"/>
    <x v="8"/>
  </r>
  <r>
    <x v="11"/>
    <x v="19"/>
    <x v="796"/>
  </r>
  <r>
    <x v="11"/>
    <x v="20"/>
    <x v="472"/>
  </r>
  <r>
    <x v="11"/>
    <x v="21"/>
    <x v="902"/>
  </r>
  <r>
    <x v="11"/>
    <x v="22"/>
    <x v="903"/>
  </r>
  <r>
    <x v="11"/>
    <x v="23"/>
    <x v="2"/>
  </r>
  <r>
    <x v="11"/>
    <x v="24"/>
    <x v="4"/>
  </r>
  <r>
    <x v="11"/>
    <x v="25"/>
    <x v="2"/>
  </r>
  <r>
    <x v="11"/>
    <x v="26"/>
    <x v="4"/>
  </r>
  <r>
    <x v="11"/>
    <x v="27"/>
    <x v="748"/>
  </r>
  <r>
    <x v="11"/>
    <x v="28"/>
    <x v="2"/>
  </r>
  <r>
    <x v="11"/>
    <x v="29"/>
    <x v="0"/>
  </r>
  <r>
    <x v="11"/>
    <x v="30"/>
    <x v="903"/>
  </r>
  <r>
    <x v="12"/>
    <x v="0"/>
    <x v="768"/>
  </r>
  <r>
    <x v="12"/>
    <x v="1"/>
    <x v="937"/>
  </r>
  <r>
    <x v="12"/>
    <x v="2"/>
    <x v="938"/>
  </r>
  <r>
    <x v="12"/>
    <x v="3"/>
    <x v="250"/>
  </r>
  <r>
    <x v="12"/>
    <x v="4"/>
    <x v="134"/>
  </r>
  <r>
    <x v="12"/>
    <x v="5"/>
    <x v="939"/>
  </r>
  <r>
    <x v="12"/>
    <x v="6"/>
    <x v="940"/>
  </r>
  <r>
    <x v="12"/>
    <x v="7"/>
    <x v="941"/>
  </r>
  <r>
    <x v="12"/>
    <x v="8"/>
    <x v="942"/>
  </r>
  <r>
    <x v="12"/>
    <x v="9"/>
    <x v="943"/>
  </r>
  <r>
    <x v="12"/>
    <x v="10"/>
    <x v="67"/>
  </r>
  <r>
    <x v="12"/>
    <x v="11"/>
    <x v="825"/>
  </r>
  <r>
    <x v="12"/>
    <x v="12"/>
    <x v="361"/>
  </r>
  <r>
    <x v="12"/>
    <x v="13"/>
    <x v="944"/>
  </r>
  <r>
    <x v="12"/>
    <x v="14"/>
    <x v="901"/>
  </r>
  <r>
    <x v="12"/>
    <x v="15"/>
    <x v="793"/>
  </r>
  <r>
    <x v="12"/>
    <x v="16"/>
    <x v="794"/>
  </r>
  <r>
    <x v="12"/>
    <x v="17"/>
    <x v="795"/>
  </r>
  <r>
    <x v="12"/>
    <x v="18"/>
    <x v="8"/>
  </r>
  <r>
    <x v="12"/>
    <x v="19"/>
    <x v="796"/>
  </r>
  <r>
    <x v="12"/>
    <x v="20"/>
    <x v="472"/>
  </r>
  <r>
    <x v="12"/>
    <x v="21"/>
    <x v="902"/>
  </r>
  <r>
    <x v="12"/>
    <x v="22"/>
    <x v="903"/>
  </r>
  <r>
    <x v="12"/>
    <x v="23"/>
    <x v="2"/>
  </r>
  <r>
    <x v="12"/>
    <x v="24"/>
    <x v="4"/>
  </r>
  <r>
    <x v="12"/>
    <x v="25"/>
    <x v="2"/>
  </r>
  <r>
    <x v="12"/>
    <x v="26"/>
    <x v="4"/>
  </r>
  <r>
    <x v="12"/>
    <x v="27"/>
    <x v="748"/>
  </r>
  <r>
    <x v="12"/>
    <x v="28"/>
    <x v="2"/>
  </r>
  <r>
    <x v="12"/>
    <x v="29"/>
    <x v="0"/>
  </r>
  <r>
    <x v="12"/>
    <x v="30"/>
    <x v="903"/>
  </r>
  <r>
    <x v="12"/>
    <x v="0"/>
    <x v="945"/>
  </r>
  <r>
    <x v="12"/>
    <x v="1"/>
    <x v="946"/>
  </r>
  <r>
    <x v="12"/>
    <x v="2"/>
    <x v="648"/>
  </r>
  <r>
    <x v="12"/>
    <x v="3"/>
    <x v="947"/>
  </r>
  <r>
    <x v="12"/>
    <x v="4"/>
    <x v="948"/>
  </r>
  <r>
    <x v="12"/>
    <x v="5"/>
    <x v="949"/>
  </r>
  <r>
    <x v="12"/>
    <x v="6"/>
    <x v="950"/>
  </r>
  <r>
    <x v="12"/>
    <x v="7"/>
    <x v="951"/>
  </r>
  <r>
    <x v="12"/>
    <x v="8"/>
    <x v="952"/>
  </r>
  <r>
    <x v="12"/>
    <x v="9"/>
    <x v="953"/>
  </r>
  <r>
    <x v="12"/>
    <x v="10"/>
    <x v="954"/>
  </r>
  <r>
    <x v="12"/>
    <x v="11"/>
    <x v="834"/>
  </r>
  <r>
    <x v="12"/>
    <x v="12"/>
    <x v="955"/>
  </r>
  <r>
    <x v="12"/>
    <x v="13"/>
    <x v="956"/>
  </r>
  <r>
    <x v="12"/>
    <x v="14"/>
    <x v="901"/>
  </r>
  <r>
    <x v="12"/>
    <x v="15"/>
    <x v="793"/>
  </r>
  <r>
    <x v="12"/>
    <x v="16"/>
    <x v="794"/>
  </r>
  <r>
    <x v="12"/>
    <x v="17"/>
    <x v="795"/>
  </r>
  <r>
    <x v="12"/>
    <x v="18"/>
    <x v="8"/>
  </r>
  <r>
    <x v="12"/>
    <x v="19"/>
    <x v="796"/>
  </r>
  <r>
    <x v="12"/>
    <x v="20"/>
    <x v="472"/>
  </r>
  <r>
    <x v="12"/>
    <x v="21"/>
    <x v="902"/>
  </r>
  <r>
    <x v="12"/>
    <x v="22"/>
    <x v="903"/>
  </r>
  <r>
    <x v="12"/>
    <x v="23"/>
    <x v="2"/>
  </r>
  <r>
    <x v="12"/>
    <x v="24"/>
    <x v="4"/>
  </r>
  <r>
    <x v="12"/>
    <x v="25"/>
    <x v="2"/>
  </r>
  <r>
    <x v="12"/>
    <x v="26"/>
    <x v="4"/>
  </r>
  <r>
    <x v="12"/>
    <x v="27"/>
    <x v="748"/>
  </r>
  <r>
    <x v="12"/>
    <x v="28"/>
    <x v="2"/>
  </r>
  <r>
    <x v="12"/>
    <x v="29"/>
    <x v="0"/>
  </r>
  <r>
    <x v="12"/>
    <x v="30"/>
    <x v="903"/>
  </r>
  <r>
    <x v="12"/>
    <x v="0"/>
    <x v="957"/>
  </r>
  <r>
    <x v="12"/>
    <x v="1"/>
    <x v="958"/>
  </r>
  <r>
    <x v="12"/>
    <x v="2"/>
    <x v="671"/>
  </r>
  <r>
    <x v="12"/>
    <x v="3"/>
    <x v="959"/>
  </r>
  <r>
    <x v="12"/>
    <x v="4"/>
    <x v="403"/>
  </r>
  <r>
    <x v="12"/>
    <x v="5"/>
    <x v="960"/>
  </r>
  <r>
    <x v="12"/>
    <x v="6"/>
    <x v="317"/>
  </r>
  <r>
    <x v="12"/>
    <x v="7"/>
    <x v="961"/>
  </r>
  <r>
    <x v="12"/>
    <x v="8"/>
    <x v="962"/>
  </r>
  <r>
    <x v="12"/>
    <x v="9"/>
    <x v="963"/>
  </r>
  <r>
    <x v="12"/>
    <x v="10"/>
    <x v="170"/>
  </r>
  <r>
    <x v="12"/>
    <x v="11"/>
    <x v="844"/>
  </r>
  <r>
    <x v="12"/>
    <x v="12"/>
    <x v="964"/>
  </r>
  <r>
    <x v="12"/>
    <x v="13"/>
    <x v="965"/>
  </r>
  <r>
    <x v="12"/>
    <x v="14"/>
    <x v="901"/>
  </r>
  <r>
    <x v="12"/>
    <x v="15"/>
    <x v="793"/>
  </r>
  <r>
    <x v="12"/>
    <x v="16"/>
    <x v="794"/>
  </r>
  <r>
    <x v="12"/>
    <x v="17"/>
    <x v="795"/>
  </r>
  <r>
    <x v="12"/>
    <x v="18"/>
    <x v="8"/>
  </r>
  <r>
    <x v="12"/>
    <x v="19"/>
    <x v="796"/>
  </r>
  <r>
    <x v="12"/>
    <x v="20"/>
    <x v="472"/>
  </r>
  <r>
    <x v="12"/>
    <x v="21"/>
    <x v="902"/>
  </r>
  <r>
    <x v="12"/>
    <x v="22"/>
    <x v="903"/>
  </r>
  <r>
    <x v="12"/>
    <x v="23"/>
    <x v="2"/>
  </r>
  <r>
    <x v="12"/>
    <x v="24"/>
    <x v="4"/>
  </r>
  <r>
    <x v="12"/>
    <x v="25"/>
    <x v="2"/>
  </r>
  <r>
    <x v="12"/>
    <x v="26"/>
    <x v="4"/>
  </r>
  <r>
    <x v="12"/>
    <x v="27"/>
    <x v="748"/>
  </r>
  <r>
    <x v="12"/>
    <x v="28"/>
    <x v="2"/>
  </r>
  <r>
    <x v="12"/>
    <x v="29"/>
    <x v="0"/>
  </r>
  <r>
    <x v="12"/>
    <x v="30"/>
    <x v="903"/>
  </r>
  <r>
    <x v="12"/>
    <x v="0"/>
    <x v="966"/>
  </r>
  <r>
    <x v="12"/>
    <x v="1"/>
    <x v="967"/>
  </r>
  <r>
    <x v="12"/>
    <x v="2"/>
    <x v="944"/>
  </r>
  <r>
    <x v="12"/>
    <x v="3"/>
    <x v="968"/>
  </r>
  <r>
    <x v="12"/>
    <x v="4"/>
    <x v="969"/>
  </r>
  <r>
    <x v="12"/>
    <x v="5"/>
    <x v="970"/>
  </r>
  <r>
    <x v="12"/>
    <x v="6"/>
    <x v="971"/>
  </r>
  <r>
    <x v="12"/>
    <x v="7"/>
    <x v="736"/>
  </r>
  <r>
    <x v="12"/>
    <x v="8"/>
    <x v="972"/>
  </r>
  <r>
    <x v="12"/>
    <x v="9"/>
    <x v="973"/>
  </r>
  <r>
    <x v="12"/>
    <x v="10"/>
    <x v="974"/>
  </r>
  <r>
    <x v="12"/>
    <x v="11"/>
    <x v="855"/>
  </r>
  <r>
    <x v="12"/>
    <x v="12"/>
    <x v="250"/>
  </r>
  <r>
    <x v="12"/>
    <x v="13"/>
    <x v="975"/>
  </r>
  <r>
    <x v="12"/>
    <x v="14"/>
    <x v="901"/>
  </r>
  <r>
    <x v="12"/>
    <x v="15"/>
    <x v="793"/>
  </r>
  <r>
    <x v="12"/>
    <x v="16"/>
    <x v="794"/>
  </r>
  <r>
    <x v="12"/>
    <x v="17"/>
    <x v="795"/>
  </r>
  <r>
    <x v="12"/>
    <x v="18"/>
    <x v="8"/>
  </r>
  <r>
    <x v="12"/>
    <x v="19"/>
    <x v="796"/>
  </r>
  <r>
    <x v="12"/>
    <x v="20"/>
    <x v="472"/>
  </r>
  <r>
    <x v="12"/>
    <x v="21"/>
    <x v="902"/>
  </r>
  <r>
    <x v="12"/>
    <x v="22"/>
    <x v="903"/>
  </r>
  <r>
    <x v="12"/>
    <x v="23"/>
    <x v="2"/>
  </r>
  <r>
    <x v="12"/>
    <x v="24"/>
    <x v="4"/>
  </r>
  <r>
    <x v="12"/>
    <x v="25"/>
    <x v="2"/>
  </r>
  <r>
    <x v="12"/>
    <x v="26"/>
    <x v="4"/>
  </r>
  <r>
    <x v="12"/>
    <x v="27"/>
    <x v="748"/>
  </r>
  <r>
    <x v="12"/>
    <x v="28"/>
    <x v="2"/>
  </r>
  <r>
    <x v="12"/>
    <x v="29"/>
    <x v="0"/>
  </r>
  <r>
    <x v="12"/>
    <x v="30"/>
    <x v="903"/>
  </r>
  <r>
    <x v="12"/>
    <x v="0"/>
    <x v="976"/>
  </r>
  <r>
    <x v="12"/>
    <x v="1"/>
    <x v="977"/>
  </r>
  <r>
    <x v="12"/>
    <x v="2"/>
    <x v="956"/>
  </r>
  <r>
    <x v="12"/>
    <x v="3"/>
    <x v="978"/>
  </r>
  <r>
    <x v="12"/>
    <x v="4"/>
    <x v="371"/>
  </r>
  <r>
    <x v="12"/>
    <x v="5"/>
    <x v="979"/>
  </r>
  <r>
    <x v="12"/>
    <x v="6"/>
    <x v="980"/>
  </r>
  <r>
    <x v="12"/>
    <x v="7"/>
    <x v="981"/>
  </r>
  <r>
    <x v="12"/>
    <x v="8"/>
    <x v="982"/>
  </r>
  <r>
    <x v="12"/>
    <x v="9"/>
    <x v="983"/>
  </r>
  <r>
    <x v="12"/>
    <x v="10"/>
    <x v="984"/>
  </r>
  <r>
    <x v="12"/>
    <x v="11"/>
    <x v="369"/>
  </r>
  <r>
    <x v="12"/>
    <x v="12"/>
    <x v="947"/>
  </r>
  <r>
    <x v="12"/>
    <x v="13"/>
    <x v="985"/>
  </r>
  <r>
    <x v="12"/>
    <x v="14"/>
    <x v="901"/>
  </r>
  <r>
    <x v="12"/>
    <x v="15"/>
    <x v="986"/>
  </r>
  <r>
    <x v="12"/>
    <x v="16"/>
    <x v="794"/>
  </r>
  <r>
    <x v="12"/>
    <x v="17"/>
    <x v="795"/>
  </r>
  <r>
    <x v="12"/>
    <x v="18"/>
    <x v="8"/>
  </r>
  <r>
    <x v="12"/>
    <x v="19"/>
    <x v="796"/>
  </r>
  <r>
    <x v="12"/>
    <x v="20"/>
    <x v="449"/>
  </r>
  <r>
    <x v="12"/>
    <x v="21"/>
    <x v="987"/>
  </r>
  <r>
    <x v="12"/>
    <x v="22"/>
    <x v="903"/>
  </r>
  <r>
    <x v="12"/>
    <x v="23"/>
    <x v="2"/>
  </r>
  <r>
    <x v="12"/>
    <x v="24"/>
    <x v="4"/>
  </r>
  <r>
    <x v="12"/>
    <x v="25"/>
    <x v="2"/>
  </r>
  <r>
    <x v="12"/>
    <x v="26"/>
    <x v="4"/>
  </r>
  <r>
    <x v="12"/>
    <x v="27"/>
    <x v="748"/>
  </r>
  <r>
    <x v="12"/>
    <x v="28"/>
    <x v="2"/>
  </r>
  <r>
    <x v="12"/>
    <x v="29"/>
    <x v="0"/>
  </r>
  <r>
    <x v="12"/>
    <x v="30"/>
    <x v="903"/>
  </r>
  <r>
    <x v="12"/>
    <x v="0"/>
    <x v="988"/>
  </r>
  <r>
    <x v="12"/>
    <x v="1"/>
    <x v="989"/>
  </r>
  <r>
    <x v="12"/>
    <x v="2"/>
    <x v="990"/>
  </r>
  <r>
    <x v="12"/>
    <x v="3"/>
    <x v="991"/>
  </r>
  <r>
    <x v="12"/>
    <x v="4"/>
    <x v="384"/>
  </r>
  <r>
    <x v="12"/>
    <x v="5"/>
    <x v="992"/>
  </r>
  <r>
    <x v="12"/>
    <x v="6"/>
    <x v="993"/>
  </r>
  <r>
    <x v="12"/>
    <x v="7"/>
    <x v="994"/>
  </r>
  <r>
    <x v="12"/>
    <x v="8"/>
    <x v="995"/>
  </r>
  <r>
    <x v="12"/>
    <x v="9"/>
    <x v="996"/>
  </r>
  <r>
    <x v="12"/>
    <x v="10"/>
    <x v="997"/>
  </r>
  <r>
    <x v="12"/>
    <x v="11"/>
    <x v="998"/>
  </r>
  <r>
    <x v="12"/>
    <x v="12"/>
    <x v="959"/>
  </r>
  <r>
    <x v="12"/>
    <x v="13"/>
    <x v="999"/>
  </r>
  <r>
    <x v="12"/>
    <x v="14"/>
    <x v="901"/>
  </r>
  <r>
    <x v="12"/>
    <x v="15"/>
    <x v="986"/>
  </r>
  <r>
    <x v="12"/>
    <x v="16"/>
    <x v="1000"/>
  </r>
  <r>
    <x v="12"/>
    <x v="17"/>
    <x v="305"/>
  </r>
  <r>
    <x v="12"/>
    <x v="18"/>
    <x v="13"/>
  </r>
  <r>
    <x v="12"/>
    <x v="19"/>
    <x v="1001"/>
  </r>
  <r>
    <x v="12"/>
    <x v="20"/>
    <x v="461"/>
  </r>
  <r>
    <x v="12"/>
    <x v="21"/>
    <x v="1002"/>
  </r>
  <r>
    <x v="12"/>
    <x v="22"/>
    <x v="903"/>
  </r>
  <r>
    <x v="12"/>
    <x v="23"/>
    <x v="2"/>
  </r>
  <r>
    <x v="12"/>
    <x v="24"/>
    <x v="4"/>
  </r>
  <r>
    <x v="12"/>
    <x v="25"/>
    <x v="2"/>
  </r>
  <r>
    <x v="12"/>
    <x v="26"/>
    <x v="4"/>
  </r>
  <r>
    <x v="12"/>
    <x v="27"/>
    <x v="748"/>
  </r>
  <r>
    <x v="12"/>
    <x v="28"/>
    <x v="2"/>
  </r>
  <r>
    <x v="12"/>
    <x v="29"/>
    <x v="0"/>
  </r>
  <r>
    <x v="12"/>
    <x v="30"/>
    <x v="903"/>
  </r>
  <r>
    <x v="12"/>
    <x v="0"/>
    <x v="1003"/>
  </r>
  <r>
    <x v="12"/>
    <x v="1"/>
    <x v="1004"/>
  </r>
  <r>
    <x v="12"/>
    <x v="2"/>
    <x v="1005"/>
  </r>
  <r>
    <x v="12"/>
    <x v="3"/>
    <x v="1006"/>
  </r>
  <r>
    <x v="12"/>
    <x v="4"/>
    <x v="398"/>
  </r>
  <r>
    <x v="12"/>
    <x v="5"/>
    <x v="680"/>
  </r>
  <r>
    <x v="12"/>
    <x v="6"/>
    <x v="1007"/>
  </r>
  <r>
    <x v="12"/>
    <x v="7"/>
    <x v="1008"/>
  </r>
  <r>
    <x v="12"/>
    <x v="8"/>
    <x v="1009"/>
  </r>
  <r>
    <x v="12"/>
    <x v="9"/>
    <x v="1010"/>
  </r>
  <r>
    <x v="12"/>
    <x v="10"/>
    <x v="699"/>
  </r>
  <r>
    <x v="12"/>
    <x v="11"/>
    <x v="687"/>
  </r>
  <r>
    <x v="12"/>
    <x v="12"/>
    <x v="968"/>
  </r>
  <r>
    <x v="12"/>
    <x v="13"/>
    <x v="731"/>
  </r>
  <r>
    <x v="12"/>
    <x v="14"/>
    <x v="901"/>
  </r>
  <r>
    <x v="12"/>
    <x v="15"/>
    <x v="986"/>
  </r>
  <r>
    <x v="12"/>
    <x v="16"/>
    <x v="1000"/>
  </r>
  <r>
    <x v="12"/>
    <x v="17"/>
    <x v="305"/>
  </r>
  <r>
    <x v="12"/>
    <x v="18"/>
    <x v="13"/>
  </r>
  <r>
    <x v="12"/>
    <x v="19"/>
    <x v="1001"/>
  </r>
  <r>
    <x v="12"/>
    <x v="20"/>
    <x v="461"/>
  </r>
  <r>
    <x v="12"/>
    <x v="21"/>
    <x v="1002"/>
  </r>
  <r>
    <x v="12"/>
    <x v="22"/>
    <x v="903"/>
  </r>
  <r>
    <x v="12"/>
    <x v="23"/>
    <x v="2"/>
  </r>
  <r>
    <x v="12"/>
    <x v="24"/>
    <x v="4"/>
  </r>
  <r>
    <x v="12"/>
    <x v="25"/>
    <x v="2"/>
  </r>
  <r>
    <x v="12"/>
    <x v="26"/>
    <x v="4"/>
  </r>
  <r>
    <x v="12"/>
    <x v="27"/>
    <x v="748"/>
  </r>
  <r>
    <x v="12"/>
    <x v="28"/>
    <x v="2"/>
  </r>
  <r>
    <x v="12"/>
    <x v="29"/>
    <x v="0"/>
  </r>
  <r>
    <x v="12"/>
    <x v="30"/>
    <x v="903"/>
  </r>
  <r>
    <x v="12"/>
    <x v="0"/>
    <x v="1011"/>
  </r>
  <r>
    <x v="12"/>
    <x v="1"/>
    <x v="1012"/>
  </r>
  <r>
    <x v="12"/>
    <x v="2"/>
    <x v="554"/>
  </r>
  <r>
    <x v="12"/>
    <x v="3"/>
    <x v="1013"/>
  </r>
  <r>
    <x v="12"/>
    <x v="4"/>
    <x v="177"/>
  </r>
  <r>
    <x v="12"/>
    <x v="5"/>
    <x v="1014"/>
  </r>
  <r>
    <x v="12"/>
    <x v="6"/>
    <x v="1"/>
  </r>
  <r>
    <x v="12"/>
    <x v="7"/>
    <x v="1015"/>
  </r>
  <r>
    <x v="12"/>
    <x v="8"/>
    <x v="642"/>
  </r>
  <r>
    <x v="12"/>
    <x v="9"/>
    <x v="755"/>
  </r>
  <r>
    <x v="12"/>
    <x v="10"/>
    <x v="292"/>
  </r>
  <r>
    <x v="12"/>
    <x v="11"/>
    <x v="700"/>
  </r>
  <r>
    <x v="12"/>
    <x v="12"/>
    <x v="1016"/>
  </r>
  <r>
    <x v="12"/>
    <x v="13"/>
    <x v="743"/>
  </r>
  <r>
    <x v="12"/>
    <x v="14"/>
    <x v="901"/>
  </r>
  <r>
    <x v="12"/>
    <x v="15"/>
    <x v="986"/>
  </r>
  <r>
    <x v="12"/>
    <x v="16"/>
    <x v="1000"/>
  </r>
  <r>
    <x v="12"/>
    <x v="17"/>
    <x v="305"/>
  </r>
  <r>
    <x v="12"/>
    <x v="18"/>
    <x v="13"/>
  </r>
  <r>
    <x v="12"/>
    <x v="19"/>
    <x v="1001"/>
  </r>
  <r>
    <x v="12"/>
    <x v="20"/>
    <x v="461"/>
  </r>
  <r>
    <x v="12"/>
    <x v="21"/>
    <x v="1002"/>
  </r>
  <r>
    <x v="12"/>
    <x v="22"/>
    <x v="903"/>
  </r>
  <r>
    <x v="12"/>
    <x v="23"/>
    <x v="2"/>
  </r>
  <r>
    <x v="12"/>
    <x v="24"/>
    <x v="4"/>
  </r>
  <r>
    <x v="12"/>
    <x v="25"/>
    <x v="2"/>
  </r>
  <r>
    <x v="12"/>
    <x v="26"/>
    <x v="4"/>
  </r>
  <r>
    <x v="12"/>
    <x v="27"/>
    <x v="748"/>
  </r>
  <r>
    <x v="12"/>
    <x v="28"/>
    <x v="2"/>
  </r>
  <r>
    <x v="12"/>
    <x v="29"/>
    <x v="0"/>
  </r>
  <r>
    <x v="12"/>
    <x v="30"/>
    <x v="903"/>
  </r>
  <r>
    <x v="13"/>
    <x v="0"/>
    <x v="1017"/>
  </r>
  <r>
    <x v="13"/>
    <x v="1"/>
    <x v="1018"/>
  </r>
  <r>
    <x v="13"/>
    <x v="2"/>
    <x v="903"/>
  </r>
  <r>
    <x v="13"/>
    <x v="3"/>
    <x v="1019"/>
  </r>
  <r>
    <x v="13"/>
    <x v="4"/>
    <x v="579"/>
  </r>
  <r>
    <x v="13"/>
    <x v="5"/>
    <x v="1020"/>
  </r>
  <r>
    <x v="13"/>
    <x v="6"/>
    <x v="5"/>
  </r>
  <r>
    <x v="13"/>
    <x v="7"/>
    <x v="864"/>
  </r>
  <r>
    <x v="13"/>
    <x v="8"/>
    <x v="1021"/>
  </r>
  <r>
    <x v="13"/>
    <x v="9"/>
    <x v="1022"/>
  </r>
  <r>
    <x v="13"/>
    <x v="10"/>
    <x v="64"/>
  </r>
  <r>
    <x v="13"/>
    <x v="11"/>
    <x v="667"/>
  </r>
  <r>
    <x v="13"/>
    <x v="12"/>
    <x v="259"/>
  </r>
  <r>
    <x v="13"/>
    <x v="13"/>
    <x v="697"/>
  </r>
  <r>
    <x v="13"/>
    <x v="14"/>
    <x v="901"/>
  </r>
  <r>
    <x v="13"/>
    <x v="15"/>
    <x v="986"/>
  </r>
  <r>
    <x v="13"/>
    <x v="16"/>
    <x v="1000"/>
  </r>
  <r>
    <x v="13"/>
    <x v="17"/>
    <x v="305"/>
  </r>
  <r>
    <x v="13"/>
    <x v="18"/>
    <x v="13"/>
  </r>
  <r>
    <x v="13"/>
    <x v="19"/>
    <x v="1001"/>
  </r>
  <r>
    <x v="13"/>
    <x v="20"/>
    <x v="461"/>
  </r>
  <r>
    <x v="13"/>
    <x v="21"/>
    <x v="1002"/>
  </r>
  <r>
    <x v="13"/>
    <x v="22"/>
    <x v="903"/>
  </r>
  <r>
    <x v="13"/>
    <x v="23"/>
    <x v="2"/>
  </r>
  <r>
    <x v="13"/>
    <x v="24"/>
    <x v="4"/>
  </r>
  <r>
    <x v="13"/>
    <x v="25"/>
    <x v="2"/>
  </r>
  <r>
    <x v="13"/>
    <x v="26"/>
    <x v="4"/>
  </r>
  <r>
    <x v="13"/>
    <x v="27"/>
    <x v="748"/>
  </r>
  <r>
    <x v="13"/>
    <x v="28"/>
    <x v="2"/>
  </r>
  <r>
    <x v="13"/>
    <x v="29"/>
    <x v="0"/>
  </r>
  <r>
    <x v="13"/>
    <x v="30"/>
    <x v="903"/>
  </r>
  <r>
    <x v="13"/>
    <x v="0"/>
    <x v="1023"/>
  </r>
  <r>
    <x v="13"/>
    <x v="1"/>
    <x v="1024"/>
  </r>
  <r>
    <x v="13"/>
    <x v="2"/>
    <x v="1025"/>
  </r>
  <r>
    <x v="13"/>
    <x v="3"/>
    <x v="969"/>
  </r>
  <r>
    <x v="13"/>
    <x v="4"/>
    <x v="591"/>
  </r>
  <r>
    <x v="13"/>
    <x v="5"/>
    <x v="1026"/>
  </r>
  <r>
    <x v="13"/>
    <x v="6"/>
    <x v="10"/>
  </r>
  <r>
    <x v="13"/>
    <x v="7"/>
    <x v="1027"/>
  </r>
  <r>
    <x v="13"/>
    <x v="8"/>
    <x v="1028"/>
  </r>
  <r>
    <x v="13"/>
    <x v="9"/>
    <x v="1029"/>
  </r>
  <r>
    <x v="13"/>
    <x v="10"/>
    <x v="76"/>
  </r>
  <r>
    <x v="13"/>
    <x v="11"/>
    <x v="1030"/>
  </r>
  <r>
    <x v="13"/>
    <x v="12"/>
    <x v="666"/>
  </r>
  <r>
    <x v="13"/>
    <x v="13"/>
    <x v="1031"/>
  </r>
  <r>
    <x v="13"/>
    <x v="14"/>
    <x v="901"/>
  </r>
  <r>
    <x v="13"/>
    <x v="15"/>
    <x v="986"/>
  </r>
  <r>
    <x v="13"/>
    <x v="16"/>
    <x v="1000"/>
  </r>
  <r>
    <x v="13"/>
    <x v="17"/>
    <x v="305"/>
  </r>
  <r>
    <x v="13"/>
    <x v="18"/>
    <x v="13"/>
  </r>
  <r>
    <x v="13"/>
    <x v="19"/>
    <x v="1001"/>
  </r>
  <r>
    <x v="13"/>
    <x v="20"/>
    <x v="461"/>
  </r>
  <r>
    <x v="13"/>
    <x v="21"/>
    <x v="1002"/>
  </r>
  <r>
    <x v="13"/>
    <x v="22"/>
    <x v="903"/>
  </r>
  <r>
    <x v="13"/>
    <x v="23"/>
    <x v="2"/>
  </r>
  <r>
    <x v="13"/>
    <x v="24"/>
    <x v="4"/>
  </r>
  <r>
    <x v="13"/>
    <x v="25"/>
    <x v="2"/>
  </r>
  <r>
    <x v="13"/>
    <x v="26"/>
    <x v="4"/>
  </r>
  <r>
    <x v="13"/>
    <x v="27"/>
    <x v="748"/>
  </r>
  <r>
    <x v="13"/>
    <x v="28"/>
    <x v="2"/>
  </r>
  <r>
    <x v="13"/>
    <x v="29"/>
    <x v="0"/>
  </r>
  <r>
    <x v="13"/>
    <x v="30"/>
    <x v="903"/>
  </r>
  <r>
    <x v="13"/>
    <x v="0"/>
    <x v="1032"/>
  </r>
  <r>
    <x v="13"/>
    <x v="1"/>
    <x v="1033"/>
  </r>
  <r>
    <x v="13"/>
    <x v="2"/>
    <x v="1034"/>
  </r>
  <r>
    <x v="13"/>
    <x v="3"/>
    <x v="1035"/>
  </r>
  <r>
    <x v="13"/>
    <x v="4"/>
    <x v="605"/>
  </r>
  <r>
    <x v="13"/>
    <x v="5"/>
    <x v="1036"/>
  </r>
  <r>
    <x v="13"/>
    <x v="6"/>
    <x v="70"/>
  </r>
  <r>
    <x v="13"/>
    <x v="7"/>
    <x v="1037"/>
  </r>
  <r>
    <x v="13"/>
    <x v="8"/>
    <x v="1038"/>
  </r>
  <r>
    <x v="13"/>
    <x v="9"/>
    <x v="1039"/>
  </r>
  <r>
    <x v="13"/>
    <x v="10"/>
    <x v="90"/>
  </r>
  <r>
    <x v="13"/>
    <x v="11"/>
    <x v="1040"/>
  </r>
  <r>
    <x v="13"/>
    <x v="12"/>
    <x v="1041"/>
  </r>
  <r>
    <x v="13"/>
    <x v="13"/>
    <x v="1042"/>
  </r>
  <r>
    <x v="13"/>
    <x v="14"/>
    <x v="901"/>
  </r>
  <r>
    <x v="13"/>
    <x v="15"/>
    <x v="795"/>
  </r>
  <r>
    <x v="13"/>
    <x v="16"/>
    <x v="1043"/>
  </r>
  <r>
    <x v="13"/>
    <x v="17"/>
    <x v="317"/>
  </r>
  <r>
    <x v="13"/>
    <x v="18"/>
    <x v="18"/>
  </r>
  <r>
    <x v="13"/>
    <x v="19"/>
    <x v="1044"/>
  </r>
  <r>
    <x v="13"/>
    <x v="20"/>
    <x v="461"/>
  </r>
  <r>
    <x v="13"/>
    <x v="21"/>
    <x v="1045"/>
  </r>
  <r>
    <x v="13"/>
    <x v="22"/>
    <x v="903"/>
  </r>
  <r>
    <x v="13"/>
    <x v="23"/>
    <x v="2"/>
  </r>
  <r>
    <x v="13"/>
    <x v="24"/>
    <x v="4"/>
  </r>
  <r>
    <x v="13"/>
    <x v="25"/>
    <x v="2"/>
  </r>
  <r>
    <x v="13"/>
    <x v="26"/>
    <x v="4"/>
  </r>
  <r>
    <x v="13"/>
    <x v="27"/>
    <x v="748"/>
  </r>
  <r>
    <x v="13"/>
    <x v="28"/>
    <x v="2"/>
  </r>
  <r>
    <x v="13"/>
    <x v="29"/>
    <x v="0"/>
  </r>
  <r>
    <x v="13"/>
    <x v="30"/>
    <x v="903"/>
  </r>
  <r>
    <x v="13"/>
    <x v="0"/>
    <x v="1046"/>
  </r>
  <r>
    <x v="13"/>
    <x v="1"/>
    <x v="1047"/>
  </r>
  <r>
    <x v="13"/>
    <x v="2"/>
    <x v="1048"/>
  </r>
  <r>
    <x v="13"/>
    <x v="3"/>
    <x v="1049"/>
  </r>
  <r>
    <x v="13"/>
    <x v="4"/>
    <x v="873"/>
  </r>
  <r>
    <x v="13"/>
    <x v="5"/>
    <x v="1050"/>
  </r>
  <r>
    <x v="13"/>
    <x v="6"/>
    <x v="1006"/>
  </r>
  <r>
    <x v="13"/>
    <x v="7"/>
    <x v="615"/>
  </r>
  <r>
    <x v="13"/>
    <x v="8"/>
    <x v="1051"/>
  </r>
  <r>
    <x v="13"/>
    <x v="9"/>
    <x v="1052"/>
  </r>
  <r>
    <x v="13"/>
    <x v="10"/>
    <x v="1053"/>
  </r>
  <r>
    <x v="13"/>
    <x v="11"/>
    <x v="1054"/>
  </r>
  <r>
    <x v="13"/>
    <x v="12"/>
    <x v="662"/>
  </r>
  <r>
    <x v="13"/>
    <x v="13"/>
    <x v="1055"/>
  </r>
  <r>
    <x v="13"/>
    <x v="14"/>
    <x v="1056"/>
  </r>
  <r>
    <x v="13"/>
    <x v="15"/>
    <x v="393"/>
  </r>
  <r>
    <x v="13"/>
    <x v="16"/>
    <x v="1043"/>
  </r>
  <r>
    <x v="13"/>
    <x v="17"/>
    <x v="317"/>
  </r>
  <r>
    <x v="13"/>
    <x v="18"/>
    <x v="349"/>
  </r>
  <r>
    <x v="13"/>
    <x v="19"/>
    <x v="436"/>
  </r>
  <r>
    <x v="13"/>
    <x v="20"/>
    <x v="461"/>
  </r>
  <r>
    <x v="13"/>
    <x v="21"/>
    <x v="1057"/>
  </r>
  <r>
    <x v="13"/>
    <x v="22"/>
    <x v="1058"/>
  </r>
  <r>
    <x v="13"/>
    <x v="23"/>
    <x v="1059"/>
  </r>
  <r>
    <x v="13"/>
    <x v="24"/>
    <x v="4"/>
  </r>
  <r>
    <x v="13"/>
    <x v="25"/>
    <x v="2"/>
  </r>
  <r>
    <x v="13"/>
    <x v="26"/>
    <x v="424"/>
  </r>
  <r>
    <x v="13"/>
    <x v="27"/>
    <x v="461"/>
  </r>
  <r>
    <x v="13"/>
    <x v="28"/>
    <x v="2"/>
  </r>
  <r>
    <x v="13"/>
    <x v="29"/>
    <x v="0"/>
  </r>
  <r>
    <x v="13"/>
    <x v="30"/>
    <x v="1058"/>
  </r>
  <r>
    <x v="13"/>
    <x v="0"/>
    <x v="1060"/>
  </r>
  <r>
    <x v="13"/>
    <x v="1"/>
    <x v="1061"/>
  </r>
  <r>
    <x v="13"/>
    <x v="2"/>
    <x v="889"/>
  </r>
  <r>
    <x v="13"/>
    <x v="3"/>
    <x v="1062"/>
  </r>
  <r>
    <x v="13"/>
    <x v="4"/>
    <x v="1063"/>
  </r>
  <r>
    <x v="13"/>
    <x v="5"/>
    <x v="1064"/>
  </r>
  <r>
    <x v="13"/>
    <x v="6"/>
    <x v="155"/>
  </r>
  <r>
    <x v="13"/>
    <x v="7"/>
    <x v="631"/>
  </r>
  <r>
    <x v="13"/>
    <x v="8"/>
    <x v="1065"/>
  </r>
  <r>
    <x v="13"/>
    <x v="9"/>
    <x v="1066"/>
  </r>
  <r>
    <x v="13"/>
    <x v="10"/>
    <x v="1067"/>
  </r>
  <r>
    <x v="13"/>
    <x v="11"/>
    <x v="1068"/>
  </r>
  <r>
    <x v="13"/>
    <x v="12"/>
    <x v="1069"/>
  </r>
  <r>
    <x v="13"/>
    <x v="13"/>
    <x v="1070"/>
  </r>
  <r>
    <x v="13"/>
    <x v="14"/>
    <x v="1056"/>
  </r>
  <r>
    <x v="13"/>
    <x v="15"/>
    <x v="393"/>
  </r>
  <r>
    <x v="13"/>
    <x v="16"/>
    <x v="1043"/>
  </r>
  <r>
    <x v="13"/>
    <x v="17"/>
    <x v="317"/>
  </r>
  <r>
    <x v="13"/>
    <x v="18"/>
    <x v="349"/>
  </r>
  <r>
    <x v="13"/>
    <x v="19"/>
    <x v="436"/>
  </r>
  <r>
    <x v="13"/>
    <x v="20"/>
    <x v="461"/>
  </r>
  <r>
    <x v="13"/>
    <x v="21"/>
    <x v="1057"/>
  </r>
  <r>
    <x v="13"/>
    <x v="22"/>
    <x v="1058"/>
  </r>
  <r>
    <x v="13"/>
    <x v="23"/>
    <x v="1059"/>
  </r>
  <r>
    <x v="13"/>
    <x v="24"/>
    <x v="4"/>
  </r>
  <r>
    <x v="13"/>
    <x v="25"/>
    <x v="2"/>
  </r>
  <r>
    <x v="13"/>
    <x v="26"/>
    <x v="424"/>
  </r>
  <r>
    <x v="13"/>
    <x v="27"/>
    <x v="461"/>
  </r>
  <r>
    <x v="13"/>
    <x v="28"/>
    <x v="2"/>
  </r>
  <r>
    <x v="13"/>
    <x v="29"/>
    <x v="0"/>
  </r>
  <r>
    <x v="13"/>
    <x v="30"/>
    <x v="1058"/>
  </r>
  <r>
    <x v="13"/>
    <x v="0"/>
    <x v="1071"/>
  </r>
  <r>
    <x v="13"/>
    <x v="1"/>
    <x v="1072"/>
  </r>
  <r>
    <x v="13"/>
    <x v="2"/>
    <x v="1073"/>
  </r>
  <r>
    <x v="13"/>
    <x v="3"/>
    <x v="932"/>
  </r>
  <r>
    <x v="13"/>
    <x v="4"/>
    <x v="536"/>
  </r>
  <r>
    <x v="13"/>
    <x v="5"/>
    <x v="1023"/>
  </r>
  <r>
    <x v="13"/>
    <x v="6"/>
    <x v="167"/>
  </r>
  <r>
    <x v="13"/>
    <x v="7"/>
    <x v="1074"/>
  </r>
  <r>
    <x v="13"/>
    <x v="8"/>
    <x v="1075"/>
  </r>
  <r>
    <x v="13"/>
    <x v="9"/>
    <x v="1076"/>
  </r>
  <r>
    <x v="13"/>
    <x v="10"/>
    <x v="1077"/>
  </r>
  <r>
    <x v="13"/>
    <x v="11"/>
    <x v="1078"/>
  </r>
  <r>
    <x v="13"/>
    <x v="12"/>
    <x v="1079"/>
  </r>
  <r>
    <x v="13"/>
    <x v="13"/>
    <x v="1080"/>
  </r>
  <r>
    <x v="13"/>
    <x v="14"/>
    <x v="1056"/>
  </r>
  <r>
    <x v="13"/>
    <x v="15"/>
    <x v="393"/>
  </r>
  <r>
    <x v="13"/>
    <x v="16"/>
    <x v="1043"/>
  </r>
  <r>
    <x v="13"/>
    <x v="17"/>
    <x v="317"/>
  </r>
  <r>
    <x v="13"/>
    <x v="18"/>
    <x v="349"/>
  </r>
  <r>
    <x v="13"/>
    <x v="19"/>
    <x v="436"/>
  </r>
  <r>
    <x v="13"/>
    <x v="20"/>
    <x v="461"/>
  </r>
  <r>
    <x v="13"/>
    <x v="21"/>
    <x v="1057"/>
  </r>
  <r>
    <x v="13"/>
    <x v="22"/>
    <x v="1058"/>
  </r>
  <r>
    <x v="13"/>
    <x v="23"/>
    <x v="1059"/>
  </r>
  <r>
    <x v="13"/>
    <x v="24"/>
    <x v="4"/>
  </r>
  <r>
    <x v="13"/>
    <x v="25"/>
    <x v="2"/>
  </r>
  <r>
    <x v="13"/>
    <x v="26"/>
    <x v="424"/>
  </r>
  <r>
    <x v="13"/>
    <x v="27"/>
    <x v="461"/>
  </r>
  <r>
    <x v="13"/>
    <x v="28"/>
    <x v="2"/>
  </r>
  <r>
    <x v="13"/>
    <x v="29"/>
    <x v="0"/>
  </r>
  <r>
    <x v="13"/>
    <x v="30"/>
    <x v="1058"/>
  </r>
  <r>
    <x v="14"/>
    <x v="0"/>
    <x v="1081"/>
  </r>
  <r>
    <x v="14"/>
    <x v="1"/>
    <x v="1082"/>
  </r>
  <r>
    <x v="14"/>
    <x v="2"/>
    <x v="1083"/>
  </r>
  <r>
    <x v="14"/>
    <x v="3"/>
    <x v="940"/>
  </r>
  <r>
    <x v="14"/>
    <x v="4"/>
    <x v="55"/>
  </r>
  <r>
    <x v="14"/>
    <x v="5"/>
    <x v="1084"/>
  </r>
  <r>
    <x v="14"/>
    <x v="6"/>
    <x v="925"/>
  </r>
  <r>
    <x v="14"/>
    <x v="7"/>
    <x v="1085"/>
  </r>
  <r>
    <x v="14"/>
    <x v="8"/>
    <x v="1086"/>
  </r>
  <r>
    <x v="14"/>
    <x v="9"/>
    <x v="1087"/>
  </r>
  <r>
    <x v="14"/>
    <x v="10"/>
    <x v="1088"/>
  </r>
  <r>
    <x v="14"/>
    <x v="11"/>
    <x v="1089"/>
  </r>
  <r>
    <x v="14"/>
    <x v="12"/>
    <x v="1090"/>
  </r>
  <r>
    <x v="14"/>
    <x v="13"/>
    <x v="867"/>
  </r>
  <r>
    <x v="14"/>
    <x v="14"/>
    <x v="1091"/>
  </r>
  <r>
    <x v="14"/>
    <x v="15"/>
    <x v="466"/>
  </r>
  <r>
    <x v="14"/>
    <x v="16"/>
    <x v="1092"/>
  </r>
  <r>
    <x v="14"/>
    <x v="17"/>
    <x v="629"/>
  </r>
  <r>
    <x v="14"/>
    <x v="18"/>
    <x v="882"/>
  </r>
  <r>
    <x v="14"/>
    <x v="19"/>
    <x v="1093"/>
  </r>
  <r>
    <x v="14"/>
    <x v="20"/>
    <x v="1094"/>
  </r>
  <r>
    <x v="14"/>
    <x v="21"/>
    <x v="1095"/>
  </r>
  <r>
    <x v="14"/>
    <x v="22"/>
    <x v="766"/>
  </r>
  <r>
    <x v="14"/>
    <x v="23"/>
    <x v="1096"/>
  </r>
  <r>
    <x v="14"/>
    <x v="24"/>
    <x v="1097"/>
  </r>
  <r>
    <x v="14"/>
    <x v="25"/>
    <x v="1098"/>
  </r>
  <r>
    <x v="14"/>
    <x v="26"/>
    <x v="1099"/>
  </r>
  <r>
    <x v="14"/>
    <x v="27"/>
    <x v="1094"/>
  </r>
  <r>
    <x v="14"/>
    <x v="28"/>
    <x v="1098"/>
  </r>
  <r>
    <x v="14"/>
    <x v="29"/>
    <x v="0"/>
  </r>
  <r>
    <x v="14"/>
    <x v="30"/>
    <x v="766"/>
  </r>
  <r>
    <x v="14"/>
    <x v="0"/>
    <x v="790"/>
  </r>
  <r>
    <x v="14"/>
    <x v="1"/>
    <x v="1100"/>
  </r>
  <r>
    <x v="14"/>
    <x v="2"/>
    <x v="1101"/>
  </r>
  <r>
    <x v="14"/>
    <x v="3"/>
    <x v="1102"/>
  </r>
  <r>
    <x v="14"/>
    <x v="4"/>
    <x v="63"/>
  </r>
  <r>
    <x v="14"/>
    <x v="5"/>
    <x v="1103"/>
  </r>
  <r>
    <x v="14"/>
    <x v="6"/>
    <x v="349"/>
  </r>
  <r>
    <x v="14"/>
    <x v="7"/>
    <x v="1104"/>
  </r>
  <r>
    <x v="14"/>
    <x v="8"/>
    <x v="1105"/>
  </r>
  <r>
    <x v="14"/>
    <x v="9"/>
    <x v="1106"/>
  </r>
  <r>
    <x v="14"/>
    <x v="10"/>
    <x v="30"/>
  </r>
  <r>
    <x v="14"/>
    <x v="11"/>
    <x v="1107"/>
  </r>
  <r>
    <x v="14"/>
    <x v="12"/>
    <x v="1108"/>
  </r>
  <r>
    <x v="14"/>
    <x v="13"/>
    <x v="1109"/>
  </r>
  <r>
    <x v="14"/>
    <x v="14"/>
    <x v="1091"/>
  </r>
  <r>
    <x v="14"/>
    <x v="15"/>
    <x v="466"/>
  </r>
  <r>
    <x v="14"/>
    <x v="16"/>
    <x v="1092"/>
  </r>
  <r>
    <x v="14"/>
    <x v="17"/>
    <x v="629"/>
  </r>
  <r>
    <x v="14"/>
    <x v="18"/>
    <x v="882"/>
  </r>
  <r>
    <x v="14"/>
    <x v="19"/>
    <x v="1093"/>
  </r>
  <r>
    <x v="14"/>
    <x v="20"/>
    <x v="1094"/>
  </r>
  <r>
    <x v="14"/>
    <x v="21"/>
    <x v="1095"/>
  </r>
  <r>
    <x v="14"/>
    <x v="22"/>
    <x v="766"/>
  </r>
  <r>
    <x v="14"/>
    <x v="23"/>
    <x v="1096"/>
  </r>
  <r>
    <x v="14"/>
    <x v="24"/>
    <x v="1097"/>
  </r>
  <r>
    <x v="14"/>
    <x v="25"/>
    <x v="1098"/>
  </r>
  <r>
    <x v="14"/>
    <x v="26"/>
    <x v="1099"/>
  </r>
  <r>
    <x v="14"/>
    <x v="27"/>
    <x v="1094"/>
  </r>
  <r>
    <x v="14"/>
    <x v="28"/>
    <x v="1098"/>
  </r>
  <r>
    <x v="14"/>
    <x v="29"/>
    <x v="0"/>
  </r>
  <r>
    <x v="14"/>
    <x v="30"/>
    <x v="766"/>
  </r>
  <r>
    <x v="14"/>
    <x v="0"/>
    <x v="1110"/>
  </r>
  <r>
    <x v="14"/>
    <x v="1"/>
    <x v="1111"/>
  </r>
  <r>
    <x v="14"/>
    <x v="2"/>
    <x v="1112"/>
  </r>
  <r>
    <x v="14"/>
    <x v="3"/>
    <x v="373"/>
  </r>
  <r>
    <x v="14"/>
    <x v="4"/>
    <x v="1113"/>
  </r>
  <r>
    <x v="14"/>
    <x v="5"/>
    <x v="1114"/>
  </r>
  <r>
    <x v="14"/>
    <x v="6"/>
    <x v="38"/>
  </r>
  <r>
    <x v="14"/>
    <x v="7"/>
    <x v="1115"/>
  </r>
  <r>
    <x v="14"/>
    <x v="8"/>
    <x v="1116"/>
  </r>
  <r>
    <x v="14"/>
    <x v="9"/>
    <x v="1117"/>
  </r>
  <r>
    <x v="14"/>
    <x v="10"/>
    <x v="1118"/>
  </r>
  <r>
    <x v="14"/>
    <x v="11"/>
    <x v="516"/>
  </r>
  <r>
    <x v="14"/>
    <x v="12"/>
    <x v="626"/>
  </r>
  <r>
    <x v="14"/>
    <x v="13"/>
    <x v="1119"/>
  </r>
  <r>
    <x v="14"/>
    <x v="14"/>
    <x v="1091"/>
  </r>
  <r>
    <x v="14"/>
    <x v="15"/>
    <x v="466"/>
  </r>
  <r>
    <x v="14"/>
    <x v="16"/>
    <x v="1092"/>
  </r>
  <r>
    <x v="14"/>
    <x v="17"/>
    <x v="629"/>
  </r>
  <r>
    <x v="14"/>
    <x v="18"/>
    <x v="882"/>
  </r>
  <r>
    <x v="14"/>
    <x v="19"/>
    <x v="1093"/>
  </r>
  <r>
    <x v="14"/>
    <x v="20"/>
    <x v="1094"/>
  </r>
  <r>
    <x v="14"/>
    <x v="21"/>
    <x v="1095"/>
  </r>
  <r>
    <x v="14"/>
    <x v="22"/>
    <x v="766"/>
  </r>
  <r>
    <x v="14"/>
    <x v="23"/>
    <x v="1096"/>
  </r>
  <r>
    <x v="14"/>
    <x v="24"/>
    <x v="1097"/>
  </r>
  <r>
    <x v="14"/>
    <x v="25"/>
    <x v="1098"/>
  </r>
  <r>
    <x v="14"/>
    <x v="26"/>
    <x v="1099"/>
  </r>
  <r>
    <x v="14"/>
    <x v="27"/>
    <x v="1094"/>
  </r>
  <r>
    <x v="14"/>
    <x v="28"/>
    <x v="1098"/>
  </r>
  <r>
    <x v="14"/>
    <x v="29"/>
    <x v="0"/>
  </r>
  <r>
    <x v="14"/>
    <x v="30"/>
    <x v="766"/>
  </r>
  <r>
    <x v="14"/>
    <x v="0"/>
    <x v="1120"/>
  </r>
  <r>
    <x v="14"/>
    <x v="1"/>
    <x v="1121"/>
  </r>
  <r>
    <x v="14"/>
    <x v="2"/>
    <x v="650"/>
  </r>
  <r>
    <x v="14"/>
    <x v="3"/>
    <x v="295"/>
  </r>
  <r>
    <x v="14"/>
    <x v="4"/>
    <x v="1122"/>
  </r>
  <r>
    <x v="14"/>
    <x v="5"/>
    <x v="1123"/>
  </r>
  <r>
    <x v="14"/>
    <x v="6"/>
    <x v="47"/>
  </r>
  <r>
    <x v="14"/>
    <x v="7"/>
    <x v="1124"/>
  </r>
  <r>
    <x v="14"/>
    <x v="8"/>
    <x v="1125"/>
  </r>
  <r>
    <x v="14"/>
    <x v="9"/>
    <x v="1126"/>
  </r>
  <r>
    <x v="14"/>
    <x v="10"/>
    <x v="1127"/>
  </r>
  <r>
    <x v="14"/>
    <x v="11"/>
    <x v="1128"/>
  </r>
  <r>
    <x v="14"/>
    <x v="12"/>
    <x v="638"/>
  </r>
  <r>
    <x v="14"/>
    <x v="13"/>
    <x v="1129"/>
  </r>
  <r>
    <x v="14"/>
    <x v="14"/>
    <x v="1091"/>
  </r>
  <r>
    <x v="14"/>
    <x v="15"/>
    <x v="466"/>
  </r>
  <r>
    <x v="14"/>
    <x v="16"/>
    <x v="1092"/>
  </r>
  <r>
    <x v="14"/>
    <x v="17"/>
    <x v="629"/>
  </r>
  <r>
    <x v="14"/>
    <x v="18"/>
    <x v="882"/>
  </r>
  <r>
    <x v="14"/>
    <x v="19"/>
    <x v="1093"/>
  </r>
  <r>
    <x v="14"/>
    <x v="20"/>
    <x v="1094"/>
  </r>
  <r>
    <x v="14"/>
    <x v="21"/>
    <x v="1095"/>
  </r>
  <r>
    <x v="14"/>
    <x v="22"/>
    <x v="766"/>
  </r>
  <r>
    <x v="14"/>
    <x v="23"/>
    <x v="1096"/>
  </r>
  <r>
    <x v="14"/>
    <x v="24"/>
    <x v="1097"/>
  </r>
  <r>
    <x v="14"/>
    <x v="25"/>
    <x v="1098"/>
  </r>
  <r>
    <x v="14"/>
    <x v="26"/>
    <x v="1099"/>
  </r>
  <r>
    <x v="14"/>
    <x v="27"/>
    <x v="1094"/>
  </r>
  <r>
    <x v="14"/>
    <x v="28"/>
    <x v="1098"/>
  </r>
  <r>
    <x v="14"/>
    <x v="29"/>
    <x v="0"/>
  </r>
  <r>
    <x v="14"/>
    <x v="30"/>
    <x v="766"/>
  </r>
  <r>
    <x v="14"/>
    <x v="0"/>
    <x v="1130"/>
  </r>
  <r>
    <x v="14"/>
    <x v="1"/>
    <x v="1131"/>
  </r>
  <r>
    <x v="14"/>
    <x v="2"/>
    <x v="1128"/>
  </r>
  <r>
    <x v="14"/>
    <x v="3"/>
    <x v="1132"/>
  </r>
  <r>
    <x v="14"/>
    <x v="4"/>
    <x v="173"/>
  </r>
  <r>
    <x v="14"/>
    <x v="5"/>
    <x v="1133"/>
  </r>
  <r>
    <x v="14"/>
    <x v="6"/>
    <x v="948"/>
  </r>
  <r>
    <x v="14"/>
    <x v="7"/>
    <x v="1134"/>
  </r>
  <r>
    <x v="14"/>
    <x v="8"/>
    <x v="1135"/>
  </r>
  <r>
    <x v="14"/>
    <x v="9"/>
    <x v="1136"/>
  </r>
  <r>
    <x v="14"/>
    <x v="10"/>
    <x v="295"/>
  </r>
  <r>
    <x v="14"/>
    <x v="11"/>
    <x v="1137"/>
  </r>
  <r>
    <x v="14"/>
    <x v="12"/>
    <x v="669"/>
  </r>
  <r>
    <x v="14"/>
    <x v="13"/>
    <x v="1138"/>
  </r>
  <r>
    <x v="14"/>
    <x v="14"/>
    <x v="1091"/>
  </r>
  <r>
    <x v="14"/>
    <x v="15"/>
    <x v="466"/>
  </r>
  <r>
    <x v="14"/>
    <x v="16"/>
    <x v="1092"/>
  </r>
  <r>
    <x v="14"/>
    <x v="17"/>
    <x v="629"/>
  </r>
  <r>
    <x v="14"/>
    <x v="18"/>
    <x v="882"/>
  </r>
  <r>
    <x v="14"/>
    <x v="19"/>
    <x v="1093"/>
  </r>
  <r>
    <x v="14"/>
    <x v="20"/>
    <x v="1094"/>
  </r>
  <r>
    <x v="14"/>
    <x v="21"/>
    <x v="1095"/>
  </r>
  <r>
    <x v="14"/>
    <x v="22"/>
    <x v="766"/>
  </r>
  <r>
    <x v="14"/>
    <x v="23"/>
    <x v="1096"/>
  </r>
  <r>
    <x v="14"/>
    <x v="24"/>
    <x v="1097"/>
  </r>
  <r>
    <x v="14"/>
    <x v="25"/>
    <x v="1098"/>
  </r>
  <r>
    <x v="14"/>
    <x v="26"/>
    <x v="1099"/>
  </r>
  <r>
    <x v="14"/>
    <x v="27"/>
    <x v="1094"/>
  </r>
  <r>
    <x v="14"/>
    <x v="28"/>
    <x v="1098"/>
  </r>
  <r>
    <x v="14"/>
    <x v="29"/>
    <x v="0"/>
  </r>
  <r>
    <x v="14"/>
    <x v="30"/>
    <x v="766"/>
  </r>
  <r>
    <x v="14"/>
    <x v="0"/>
    <x v="1139"/>
  </r>
  <r>
    <x v="14"/>
    <x v="1"/>
    <x v="1140"/>
  </r>
  <r>
    <x v="14"/>
    <x v="2"/>
    <x v="1137"/>
  </r>
  <r>
    <x v="14"/>
    <x v="3"/>
    <x v="287"/>
  </r>
  <r>
    <x v="14"/>
    <x v="4"/>
    <x v="184"/>
  </r>
  <r>
    <x v="14"/>
    <x v="5"/>
    <x v="1141"/>
  </r>
  <r>
    <x v="14"/>
    <x v="6"/>
    <x v="1142"/>
  </r>
  <r>
    <x v="14"/>
    <x v="7"/>
    <x v="1143"/>
  </r>
  <r>
    <x v="14"/>
    <x v="8"/>
    <x v="1144"/>
  </r>
  <r>
    <x v="14"/>
    <x v="9"/>
    <x v="1145"/>
  </r>
  <r>
    <x v="14"/>
    <x v="10"/>
    <x v="1132"/>
  </r>
  <r>
    <x v="14"/>
    <x v="11"/>
    <x v="705"/>
  </r>
  <r>
    <x v="14"/>
    <x v="12"/>
    <x v="682"/>
  </r>
  <r>
    <x v="14"/>
    <x v="13"/>
    <x v="1146"/>
  </r>
  <r>
    <x v="14"/>
    <x v="14"/>
    <x v="1091"/>
  </r>
  <r>
    <x v="14"/>
    <x v="15"/>
    <x v="466"/>
  </r>
  <r>
    <x v="14"/>
    <x v="16"/>
    <x v="1092"/>
  </r>
  <r>
    <x v="14"/>
    <x v="17"/>
    <x v="629"/>
  </r>
  <r>
    <x v="14"/>
    <x v="18"/>
    <x v="882"/>
  </r>
  <r>
    <x v="14"/>
    <x v="19"/>
    <x v="1093"/>
  </r>
  <r>
    <x v="14"/>
    <x v="20"/>
    <x v="1094"/>
  </r>
  <r>
    <x v="14"/>
    <x v="21"/>
    <x v="1095"/>
  </r>
  <r>
    <x v="14"/>
    <x v="22"/>
    <x v="766"/>
  </r>
  <r>
    <x v="14"/>
    <x v="23"/>
    <x v="1096"/>
  </r>
  <r>
    <x v="14"/>
    <x v="24"/>
    <x v="1097"/>
  </r>
  <r>
    <x v="14"/>
    <x v="25"/>
    <x v="1098"/>
  </r>
  <r>
    <x v="14"/>
    <x v="26"/>
    <x v="1099"/>
  </r>
  <r>
    <x v="14"/>
    <x v="27"/>
    <x v="1094"/>
  </r>
  <r>
    <x v="14"/>
    <x v="28"/>
    <x v="1098"/>
  </r>
  <r>
    <x v="14"/>
    <x v="29"/>
    <x v="0"/>
  </r>
  <r>
    <x v="14"/>
    <x v="30"/>
    <x v="766"/>
  </r>
  <r>
    <x v="14"/>
    <x v="0"/>
    <x v="1002"/>
  </r>
  <r>
    <x v="14"/>
    <x v="1"/>
    <x v="1147"/>
  </r>
  <r>
    <x v="14"/>
    <x v="2"/>
    <x v="1148"/>
  </r>
  <r>
    <x v="14"/>
    <x v="3"/>
    <x v="1149"/>
  </r>
  <r>
    <x v="14"/>
    <x v="4"/>
    <x v="103"/>
  </r>
  <r>
    <x v="14"/>
    <x v="5"/>
    <x v="1150"/>
  </r>
  <r>
    <x v="14"/>
    <x v="6"/>
    <x v="1151"/>
  </r>
  <r>
    <x v="14"/>
    <x v="7"/>
    <x v="1152"/>
  </r>
  <r>
    <x v="14"/>
    <x v="8"/>
    <x v="1153"/>
  </r>
  <r>
    <x v="14"/>
    <x v="9"/>
    <x v="1154"/>
  </r>
  <r>
    <x v="14"/>
    <x v="10"/>
    <x v="1155"/>
  </r>
  <r>
    <x v="14"/>
    <x v="11"/>
    <x v="718"/>
  </r>
  <r>
    <x v="14"/>
    <x v="12"/>
    <x v="1156"/>
  </r>
  <r>
    <x v="14"/>
    <x v="13"/>
    <x v="1157"/>
  </r>
  <r>
    <x v="14"/>
    <x v="14"/>
    <x v="1091"/>
  </r>
  <r>
    <x v="14"/>
    <x v="15"/>
    <x v="466"/>
  </r>
  <r>
    <x v="14"/>
    <x v="16"/>
    <x v="1092"/>
  </r>
  <r>
    <x v="14"/>
    <x v="17"/>
    <x v="629"/>
  </r>
  <r>
    <x v="14"/>
    <x v="18"/>
    <x v="882"/>
  </r>
  <r>
    <x v="14"/>
    <x v="19"/>
    <x v="1093"/>
  </r>
  <r>
    <x v="14"/>
    <x v="20"/>
    <x v="1094"/>
  </r>
  <r>
    <x v="14"/>
    <x v="21"/>
    <x v="1095"/>
  </r>
  <r>
    <x v="14"/>
    <x v="22"/>
    <x v="766"/>
  </r>
  <r>
    <x v="14"/>
    <x v="23"/>
    <x v="1096"/>
  </r>
  <r>
    <x v="14"/>
    <x v="24"/>
    <x v="1097"/>
  </r>
  <r>
    <x v="14"/>
    <x v="25"/>
    <x v="1098"/>
  </r>
  <r>
    <x v="14"/>
    <x v="26"/>
    <x v="1099"/>
  </r>
  <r>
    <x v="14"/>
    <x v="27"/>
    <x v="1094"/>
  </r>
  <r>
    <x v="14"/>
    <x v="28"/>
    <x v="1098"/>
  </r>
  <r>
    <x v="14"/>
    <x v="29"/>
    <x v="0"/>
  </r>
  <r>
    <x v="14"/>
    <x v="30"/>
    <x v="766"/>
  </r>
  <r>
    <x v="14"/>
    <x v="0"/>
    <x v="1158"/>
  </r>
  <r>
    <x v="14"/>
    <x v="1"/>
    <x v="1159"/>
  </r>
  <r>
    <x v="14"/>
    <x v="2"/>
    <x v="1160"/>
  </r>
  <r>
    <x v="14"/>
    <x v="3"/>
    <x v="1161"/>
  </r>
  <r>
    <x v="14"/>
    <x v="4"/>
    <x v="1162"/>
  </r>
  <r>
    <x v="14"/>
    <x v="5"/>
    <x v="1163"/>
  </r>
  <r>
    <x v="14"/>
    <x v="6"/>
    <x v="1164"/>
  </r>
  <r>
    <x v="14"/>
    <x v="7"/>
    <x v="1165"/>
  </r>
  <r>
    <x v="14"/>
    <x v="8"/>
    <x v="1166"/>
  </r>
  <r>
    <x v="14"/>
    <x v="9"/>
    <x v="1167"/>
  </r>
  <r>
    <x v="14"/>
    <x v="10"/>
    <x v="1168"/>
  </r>
  <r>
    <x v="14"/>
    <x v="11"/>
    <x v="1169"/>
  </r>
  <r>
    <x v="14"/>
    <x v="12"/>
    <x v="1170"/>
  </r>
  <r>
    <x v="14"/>
    <x v="13"/>
    <x v="1171"/>
  </r>
  <r>
    <x v="14"/>
    <x v="14"/>
    <x v="1091"/>
  </r>
  <r>
    <x v="14"/>
    <x v="15"/>
    <x v="466"/>
  </r>
  <r>
    <x v="14"/>
    <x v="16"/>
    <x v="1092"/>
  </r>
  <r>
    <x v="14"/>
    <x v="17"/>
    <x v="629"/>
  </r>
  <r>
    <x v="14"/>
    <x v="18"/>
    <x v="882"/>
  </r>
  <r>
    <x v="14"/>
    <x v="19"/>
    <x v="1172"/>
  </r>
  <r>
    <x v="14"/>
    <x v="20"/>
    <x v="1094"/>
  </r>
  <r>
    <x v="14"/>
    <x v="21"/>
    <x v="1173"/>
  </r>
  <r>
    <x v="14"/>
    <x v="22"/>
    <x v="766"/>
  </r>
  <r>
    <x v="14"/>
    <x v="23"/>
    <x v="1096"/>
  </r>
  <r>
    <x v="14"/>
    <x v="24"/>
    <x v="1097"/>
  </r>
  <r>
    <x v="14"/>
    <x v="25"/>
    <x v="1098"/>
  </r>
  <r>
    <x v="14"/>
    <x v="26"/>
    <x v="1099"/>
  </r>
  <r>
    <x v="14"/>
    <x v="27"/>
    <x v="1094"/>
  </r>
  <r>
    <x v="14"/>
    <x v="28"/>
    <x v="1098"/>
  </r>
  <r>
    <x v="14"/>
    <x v="29"/>
    <x v="0"/>
  </r>
  <r>
    <x v="14"/>
    <x v="30"/>
    <x v="766"/>
  </r>
  <r>
    <x v="14"/>
    <x v="0"/>
    <x v="1174"/>
  </r>
  <r>
    <x v="14"/>
    <x v="1"/>
    <x v="1175"/>
  </r>
  <r>
    <x v="14"/>
    <x v="2"/>
    <x v="956"/>
  </r>
  <r>
    <x v="14"/>
    <x v="3"/>
    <x v="1176"/>
  </r>
  <r>
    <x v="14"/>
    <x v="4"/>
    <x v="1177"/>
  </r>
  <r>
    <x v="14"/>
    <x v="5"/>
    <x v="1178"/>
  </r>
  <r>
    <x v="14"/>
    <x v="6"/>
    <x v="8"/>
  </r>
  <r>
    <x v="14"/>
    <x v="7"/>
    <x v="1179"/>
  </r>
  <r>
    <x v="14"/>
    <x v="8"/>
    <x v="1180"/>
  </r>
  <r>
    <x v="14"/>
    <x v="9"/>
    <x v="1181"/>
  </r>
  <r>
    <x v="14"/>
    <x v="10"/>
    <x v="177"/>
  </r>
  <r>
    <x v="14"/>
    <x v="11"/>
    <x v="1182"/>
  </r>
  <r>
    <x v="14"/>
    <x v="12"/>
    <x v="1183"/>
  </r>
  <r>
    <x v="14"/>
    <x v="13"/>
    <x v="1184"/>
  </r>
  <r>
    <x v="14"/>
    <x v="14"/>
    <x v="1091"/>
  </r>
  <r>
    <x v="14"/>
    <x v="15"/>
    <x v="466"/>
  </r>
  <r>
    <x v="14"/>
    <x v="16"/>
    <x v="1092"/>
  </r>
  <r>
    <x v="14"/>
    <x v="17"/>
    <x v="629"/>
  </r>
  <r>
    <x v="14"/>
    <x v="18"/>
    <x v="882"/>
  </r>
  <r>
    <x v="14"/>
    <x v="19"/>
    <x v="1172"/>
  </r>
  <r>
    <x v="14"/>
    <x v="20"/>
    <x v="1094"/>
  </r>
  <r>
    <x v="14"/>
    <x v="21"/>
    <x v="1173"/>
  </r>
  <r>
    <x v="14"/>
    <x v="22"/>
    <x v="766"/>
  </r>
  <r>
    <x v="14"/>
    <x v="23"/>
    <x v="1096"/>
  </r>
  <r>
    <x v="14"/>
    <x v="24"/>
    <x v="1097"/>
  </r>
  <r>
    <x v="14"/>
    <x v="25"/>
    <x v="1098"/>
  </r>
  <r>
    <x v="14"/>
    <x v="26"/>
    <x v="1099"/>
  </r>
  <r>
    <x v="14"/>
    <x v="27"/>
    <x v="1094"/>
  </r>
  <r>
    <x v="14"/>
    <x v="28"/>
    <x v="1098"/>
  </r>
  <r>
    <x v="14"/>
    <x v="29"/>
    <x v="0"/>
  </r>
  <r>
    <x v="14"/>
    <x v="30"/>
    <x v="766"/>
  </r>
  <r>
    <x v="15"/>
    <x v="0"/>
    <x v="1022"/>
  </r>
  <r>
    <x v="15"/>
    <x v="1"/>
    <x v="1185"/>
  </r>
  <r>
    <x v="15"/>
    <x v="2"/>
    <x v="965"/>
  </r>
  <r>
    <x v="15"/>
    <x v="3"/>
    <x v="1186"/>
  </r>
  <r>
    <x v="15"/>
    <x v="4"/>
    <x v="1187"/>
  </r>
  <r>
    <x v="15"/>
    <x v="5"/>
    <x v="1188"/>
  </r>
  <r>
    <x v="15"/>
    <x v="6"/>
    <x v="13"/>
  </r>
  <r>
    <x v="15"/>
    <x v="7"/>
    <x v="490"/>
  </r>
  <r>
    <x v="15"/>
    <x v="8"/>
    <x v="1189"/>
  </r>
  <r>
    <x v="15"/>
    <x v="9"/>
    <x v="1190"/>
  </r>
  <r>
    <x v="15"/>
    <x v="10"/>
    <x v="579"/>
  </r>
  <r>
    <x v="15"/>
    <x v="11"/>
    <x v="1191"/>
  </r>
  <r>
    <x v="15"/>
    <x v="12"/>
    <x v="176"/>
  </r>
  <r>
    <x v="15"/>
    <x v="13"/>
    <x v="1192"/>
  </r>
  <r>
    <x v="15"/>
    <x v="14"/>
    <x v="1091"/>
  </r>
  <r>
    <x v="15"/>
    <x v="15"/>
    <x v="466"/>
  </r>
  <r>
    <x v="15"/>
    <x v="16"/>
    <x v="1092"/>
  </r>
  <r>
    <x v="15"/>
    <x v="17"/>
    <x v="629"/>
  </r>
  <r>
    <x v="15"/>
    <x v="18"/>
    <x v="882"/>
  </r>
  <r>
    <x v="15"/>
    <x v="19"/>
    <x v="1172"/>
  </r>
  <r>
    <x v="15"/>
    <x v="20"/>
    <x v="1094"/>
  </r>
  <r>
    <x v="15"/>
    <x v="21"/>
    <x v="1173"/>
  </r>
  <r>
    <x v="15"/>
    <x v="22"/>
    <x v="766"/>
  </r>
  <r>
    <x v="15"/>
    <x v="23"/>
    <x v="1096"/>
  </r>
  <r>
    <x v="15"/>
    <x v="24"/>
    <x v="1097"/>
  </r>
  <r>
    <x v="15"/>
    <x v="25"/>
    <x v="1098"/>
  </r>
  <r>
    <x v="15"/>
    <x v="26"/>
    <x v="1099"/>
  </r>
  <r>
    <x v="15"/>
    <x v="27"/>
    <x v="1094"/>
  </r>
  <r>
    <x v="15"/>
    <x v="28"/>
    <x v="1098"/>
  </r>
  <r>
    <x v="15"/>
    <x v="29"/>
    <x v="0"/>
  </r>
  <r>
    <x v="15"/>
    <x v="30"/>
    <x v="766"/>
  </r>
  <r>
    <x v="15"/>
    <x v="0"/>
    <x v="1110"/>
  </r>
  <r>
    <x v="15"/>
    <x v="1"/>
    <x v="1193"/>
  </r>
  <r>
    <x v="15"/>
    <x v="2"/>
    <x v="975"/>
  </r>
  <r>
    <x v="15"/>
    <x v="3"/>
    <x v="140"/>
  </r>
  <r>
    <x v="15"/>
    <x v="4"/>
    <x v="1194"/>
  </r>
  <r>
    <x v="15"/>
    <x v="5"/>
    <x v="1195"/>
  </r>
  <r>
    <x v="15"/>
    <x v="6"/>
    <x v="18"/>
  </r>
  <r>
    <x v="15"/>
    <x v="7"/>
    <x v="1064"/>
  </r>
  <r>
    <x v="15"/>
    <x v="8"/>
    <x v="1196"/>
  </r>
  <r>
    <x v="15"/>
    <x v="9"/>
    <x v="1197"/>
  </r>
  <r>
    <x v="15"/>
    <x v="10"/>
    <x v="591"/>
  </r>
  <r>
    <x v="15"/>
    <x v="11"/>
    <x v="939"/>
  </r>
  <r>
    <x v="15"/>
    <x v="12"/>
    <x v="1198"/>
  </r>
  <r>
    <x v="15"/>
    <x v="13"/>
    <x v="1199"/>
  </r>
  <r>
    <x v="15"/>
    <x v="14"/>
    <x v="1091"/>
  </r>
  <r>
    <x v="15"/>
    <x v="15"/>
    <x v="466"/>
  </r>
  <r>
    <x v="15"/>
    <x v="16"/>
    <x v="1092"/>
  </r>
  <r>
    <x v="15"/>
    <x v="17"/>
    <x v="629"/>
  </r>
  <r>
    <x v="15"/>
    <x v="18"/>
    <x v="882"/>
  </r>
  <r>
    <x v="15"/>
    <x v="19"/>
    <x v="1172"/>
  </r>
  <r>
    <x v="15"/>
    <x v="20"/>
    <x v="1094"/>
  </r>
  <r>
    <x v="15"/>
    <x v="21"/>
    <x v="1173"/>
  </r>
  <r>
    <x v="15"/>
    <x v="22"/>
    <x v="766"/>
  </r>
  <r>
    <x v="15"/>
    <x v="23"/>
    <x v="1096"/>
  </r>
  <r>
    <x v="15"/>
    <x v="24"/>
    <x v="1097"/>
  </r>
  <r>
    <x v="15"/>
    <x v="25"/>
    <x v="1098"/>
  </r>
  <r>
    <x v="15"/>
    <x v="26"/>
    <x v="1099"/>
  </r>
  <r>
    <x v="15"/>
    <x v="27"/>
    <x v="1094"/>
  </r>
  <r>
    <x v="15"/>
    <x v="28"/>
    <x v="1098"/>
  </r>
  <r>
    <x v="15"/>
    <x v="29"/>
    <x v="0"/>
  </r>
  <r>
    <x v="15"/>
    <x v="30"/>
    <x v="766"/>
  </r>
  <r>
    <x v="15"/>
    <x v="0"/>
    <x v="1200"/>
  </r>
  <r>
    <x v="15"/>
    <x v="1"/>
    <x v="1201"/>
  </r>
  <r>
    <x v="15"/>
    <x v="2"/>
    <x v="1202"/>
  </r>
  <r>
    <x v="15"/>
    <x v="3"/>
    <x v="1203"/>
  </r>
  <r>
    <x v="15"/>
    <x v="4"/>
    <x v="1204"/>
  </r>
  <r>
    <x v="15"/>
    <x v="5"/>
    <x v="1205"/>
  </r>
  <r>
    <x v="15"/>
    <x v="6"/>
    <x v="25"/>
  </r>
  <r>
    <x v="15"/>
    <x v="7"/>
    <x v="1206"/>
  </r>
  <r>
    <x v="15"/>
    <x v="8"/>
    <x v="1207"/>
  </r>
  <r>
    <x v="15"/>
    <x v="9"/>
    <x v="1208"/>
  </r>
  <r>
    <x v="15"/>
    <x v="10"/>
    <x v="605"/>
  </r>
  <r>
    <x v="15"/>
    <x v="11"/>
    <x v="1209"/>
  </r>
  <r>
    <x v="15"/>
    <x v="12"/>
    <x v="1210"/>
  </r>
  <r>
    <x v="15"/>
    <x v="13"/>
    <x v="1211"/>
  </r>
  <r>
    <x v="15"/>
    <x v="14"/>
    <x v="1091"/>
  </r>
  <r>
    <x v="15"/>
    <x v="15"/>
    <x v="466"/>
  </r>
  <r>
    <x v="15"/>
    <x v="16"/>
    <x v="1092"/>
  </r>
  <r>
    <x v="15"/>
    <x v="17"/>
    <x v="629"/>
  </r>
  <r>
    <x v="15"/>
    <x v="18"/>
    <x v="882"/>
  </r>
  <r>
    <x v="15"/>
    <x v="19"/>
    <x v="1172"/>
  </r>
  <r>
    <x v="15"/>
    <x v="20"/>
    <x v="1094"/>
  </r>
  <r>
    <x v="15"/>
    <x v="21"/>
    <x v="1173"/>
  </r>
  <r>
    <x v="15"/>
    <x v="22"/>
    <x v="766"/>
  </r>
  <r>
    <x v="15"/>
    <x v="23"/>
    <x v="1096"/>
  </r>
  <r>
    <x v="15"/>
    <x v="24"/>
    <x v="1097"/>
  </r>
  <r>
    <x v="15"/>
    <x v="25"/>
    <x v="1098"/>
  </r>
  <r>
    <x v="15"/>
    <x v="26"/>
    <x v="1099"/>
  </r>
  <r>
    <x v="15"/>
    <x v="27"/>
    <x v="1094"/>
  </r>
  <r>
    <x v="15"/>
    <x v="28"/>
    <x v="1098"/>
  </r>
  <r>
    <x v="15"/>
    <x v="29"/>
    <x v="0"/>
  </r>
  <r>
    <x v="15"/>
    <x v="30"/>
    <x v="766"/>
  </r>
  <r>
    <x v="15"/>
    <x v="0"/>
    <x v="1212"/>
  </r>
  <r>
    <x v="15"/>
    <x v="1"/>
    <x v="1213"/>
  </r>
  <r>
    <x v="15"/>
    <x v="2"/>
    <x v="924"/>
  </r>
  <r>
    <x v="15"/>
    <x v="3"/>
    <x v="128"/>
  </r>
  <r>
    <x v="15"/>
    <x v="4"/>
    <x v="1214"/>
  </r>
  <r>
    <x v="15"/>
    <x v="5"/>
    <x v="1215"/>
  </r>
  <r>
    <x v="15"/>
    <x v="6"/>
    <x v="34"/>
  </r>
  <r>
    <x v="15"/>
    <x v="7"/>
    <x v="1216"/>
  </r>
  <r>
    <x v="15"/>
    <x v="8"/>
    <x v="587"/>
  </r>
  <r>
    <x v="15"/>
    <x v="9"/>
    <x v="1217"/>
  </r>
  <r>
    <x v="15"/>
    <x v="10"/>
    <x v="181"/>
  </r>
  <r>
    <x v="15"/>
    <x v="11"/>
    <x v="696"/>
  </r>
  <r>
    <x v="15"/>
    <x v="12"/>
    <x v="1218"/>
  </r>
  <r>
    <x v="15"/>
    <x v="13"/>
    <x v="1219"/>
  </r>
  <r>
    <x v="15"/>
    <x v="14"/>
    <x v="1091"/>
  </r>
  <r>
    <x v="15"/>
    <x v="15"/>
    <x v="466"/>
  </r>
  <r>
    <x v="15"/>
    <x v="16"/>
    <x v="1092"/>
  </r>
  <r>
    <x v="15"/>
    <x v="17"/>
    <x v="629"/>
  </r>
  <r>
    <x v="15"/>
    <x v="18"/>
    <x v="882"/>
  </r>
  <r>
    <x v="15"/>
    <x v="19"/>
    <x v="1172"/>
  </r>
  <r>
    <x v="15"/>
    <x v="20"/>
    <x v="1094"/>
  </r>
  <r>
    <x v="15"/>
    <x v="21"/>
    <x v="1173"/>
  </r>
  <r>
    <x v="15"/>
    <x v="22"/>
    <x v="766"/>
  </r>
  <r>
    <x v="15"/>
    <x v="23"/>
    <x v="1096"/>
  </r>
  <r>
    <x v="15"/>
    <x v="24"/>
    <x v="1097"/>
  </r>
  <r>
    <x v="15"/>
    <x v="25"/>
    <x v="1098"/>
  </r>
  <r>
    <x v="15"/>
    <x v="26"/>
    <x v="1099"/>
  </r>
  <r>
    <x v="15"/>
    <x v="27"/>
    <x v="1094"/>
  </r>
  <r>
    <x v="15"/>
    <x v="28"/>
    <x v="1098"/>
  </r>
  <r>
    <x v="15"/>
    <x v="29"/>
    <x v="0"/>
  </r>
  <r>
    <x v="15"/>
    <x v="30"/>
    <x v="766"/>
  </r>
  <r>
    <x v="15"/>
    <x v="0"/>
    <x v="1220"/>
  </r>
  <r>
    <x v="15"/>
    <x v="1"/>
    <x v="1221"/>
  </r>
  <r>
    <x v="15"/>
    <x v="2"/>
    <x v="1222"/>
  </r>
  <r>
    <x v="15"/>
    <x v="3"/>
    <x v="35"/>
  </r>
  <r>
    <x v="15"/>
    <x v="4"/>
    <x v="1223"/>
  </r>
  <r>
    <x v="15"/>
    <x v="5"/>
    <x v="1224"/>
  </r>
  <r>
    <x v="15"/>
    <x v="6"/>
    <x v="1225"/>
  </r>
  <r>
    <x v="15"/>
    <x v="7"/>
    <x v="1226"/>
  </r>
  <r>
    <x v="15"/>
    <x v="8"/>
    <x v="1227"/>
  </r>
  <r>
    <x v="15"/>
    <x v="9"/>
    <x v="1228"/>
  </r>
  <r>
    <x v="15"/>
    <x v="10"/>
    <x v="29"/>
  </r>
  <r>
    <x v="15"/>
    <x v="11"/>
    <x v="709"/>
  </r>
  <r>
    <x v="15"/>
    <x v="12"/>
    <x v="1229"/>
  </r>
  <r>
    <x v="15"/>
    <x v="13"/>
    <x v="1230"/>
  </r>
  <r>
    <x v="15"/>
    <x v="14"/>
    <x v="1091"/>
  </r>
  <r>
    <x v="15"/>
    <x v="15"/>
    <x v="466"/>
  </r>
  <r>
    <x v="15"/>
    <x v="16"/>
    <x v="1092"/>
  </r>
  <r>
    <x v="15"/>
    <x v="17"/>
    <x v="629"/>
  </r>
  <r>
    <x v="15"/>
    <x v="18"/>
    <x v="882"/>
  </r>
  <r>
    <x v="15"/>
    <x v="19"/>
    <x v="1172"/>
  </r>
  <r>
    <x v="15"/>
    <x v="20"/>
    <x v="1094"/>
  </r>
  <r>
    <x v="15"/>
    <x v="21"/>
    <x v="1173"/>
  </r>
  <r>
    <x v="15"/>
    <x v="22"/>
    <x v="766"/>
  </r>
  <r>
    <x v="15"/>
    <x v="23"/>
    <x v="1096"/>
  </r>
  <r>
    <x v="15"/>
    <x v="24"/>
    <x v="1097"/>
  </r>
  <r>
    <x v="15"/>
    <x v="25"/>
    <x v="1098"/>
  </r>
  <r>
    <x v="15"/>
    <x v="26"/>
    <x v="1099"/>
  </r>
  <r>
    <x v="15"/>
    <x v="27"/>
    <x v="1094"/>
  </r>
  <r>
    <x v="15"/>
    <x v="28"/>
    <x v="1098"/>
  </r>
  <r>
    <x v="15"/>
    <x v="29"/>
    <x v="0"/>
  </r>
  <r>
    <x v="15"/>
    <x v="30"/>
    <x v="766"/>
  </r>
  <r>
    <x v="15"/>
    <x v="0"/>
    <x v="1231"/>
  </r>
  <r>
    <x v="15"/>
    <x v="1"/>
    <x v="1232"/>
  </r>
  <r>
    <x v="15"/>
    <x v="2"/>
    <x v="775"/>
  </r>
  <r>
    <x v="15"/>
    <x v="3"/>
    <x v="1233"/>
  </r>
  <r>
    <x v="15"/>
    <x v="4"/>
    <x v="1234"/>
  </r>
  <r>
    <x v="15"/>
    <x v="5"/>
    <x v="1235"/>
  </r>
  <r>
    <x v="15"/>
    <x v="6"/>
    <x v="1236"/>
  </r>
  <r>
    <x v="15"/>
    <x v="7"/>
    <x v="1237"/>
  </r>
  <r>
    <x v="15"/>
    <x v="8"/>
    <x v="1238"/>
  </r>
  <r>
    <x v="15"/>
    <x v="9"/>
    <x v="1039"/>
  </r>
  <r>
    <x v="15"/>
    <x v="10"/>
    <x v="400"/>
  </r>
  <r>
    <x v="15"/>
    <x v="11"/>
    <x v="721"/>
  </r>
  <r>
    <x v="15"/>
    <x v="12"/>
    <x v="351"/>
  </r>
  <r>
    <x v="15"/>
    <x v="13"/>
    <x v="1239"/>
  </r>
  <r>
    <x v="15"/>
    <x v="14"/>
    <x v="1091"/>
  </r>
  <r>
    <x v="15"/>
    <x v="15"/>
    <x v="466"/>
  </r>
  <r>
    <x v="15"/>
    <x v="16"/>
    <x v="1240"/>
  </r>
  <r>
    <x v="15"/>
    <x v="17"/>
    <x v="629"/>
  </r>
  <r>
    <x v="15"/>
    <x v="18"/>
    <x v="882"/>
  </r>
  <r>
    <x v="15"/>
    <x v="19"/>
    <x v="1172"/>
  </r>
  <r>
    <x v="15"/>
    <x v="20"/>
    <x v="1094"/>
  </r>
  <r>
    <x v="15"/>
    <x v="21"/>
    <x v="1241"/>
  </r>
  <r>
    <x v="15"/>
    <x v="22"/>
    <x v="766"/>
  </r>
  <r>
    <x v="15"/>
    <x v="23"/>
    <x v="1096"/>
  </r>
  <r>
    <x v="15"/>
    <x v="24"/>
    <x v="1097"/>
  </r>
  <r>
    <x v="15"/>
    <x v="25"/>
    <x v="1098"/>
  </r>
  <r>
    <x v="15"/>
    <x v="26"/>
    <x v="1099"/>
  </r>
  <r>
    <x v="15"/>
    <x v="27"/>
    <x v="1094"/>
  </r>
  <r>
    <x v="15"/>
    <x v="28"/>
    <x v="1098"/>
  </r>
  <r>
    <x v="15"/>
    <x v="29"/>
    <x v="0"/>
  </r>
  <r>
    <x v="15"/>
    <x v="30"/>
    <x v="766"/>
  </r>
  <r>
    <x v="15"/>
    <x v="0"/>
    <x v="1242"/>
  </r>
  <r>
    <x v="15"/>
    <x v="1"/>
    <x v="1243"/>
  </r>
  <r>
    <x v="15"/>
    <x v="2"/>
    <x v="1244"/>
  </r>
  <r>
    <x v="15"/>
    <x v="3"/>
    <x v="91"/>
  </r>
  <r>
    <x v="15"/>
    <x v="4"/>
    <x v="1245"/>
  </r>
  <r>
    <x v="15"/>
    <x v="5"/>
    <x v="1246"/>
  </r>
  <r>
    <x v="15"/>
    <x v="6"/>
    <x v="1247"/>
  </r>
  <r>
    <x v="15"/>
    <x v="7"/>
    <x v="1248"/>
  </r>
  <r>
    <x v="15"/>
    <x v="8"/>
    <x v="1249"/>
  </r>
  <r>
    <x v="15"/>
    <x v="9"/>
    <x v="1052"/>
  </r>
  <r>
    <x v="15"/>
    <x v="10"/>
    <x v="1250"/>
  </r>
  <r>
    <x v="15"/>
    <x v="11"/>
    <x v="714"/>
  </r>
  <r>
    <x v="15"/>
    <x v="12"/>
    <x v="1251"/>
  </r>
  <r>
    <x v="15"/>
    <x v="13"/>
    <x v="1055"/>
  </r>
  <r>
    <x v="15"/>
    <x v="14"/>
    <x v="1091"/>
  </r>
  <r>
    <x v="15"/>
    <x v="15"/>
    <x v="466"/>
  </r>
  <r>
    <x v="15"/>
    <x v="16"/>
    <x v="1240"/>
  </r>
  <r>
    <x v="15"/>
    <x v="17"/>
    <x v="629"/>
  </r>
  <r>
    <x v="15"/>
    <x v="18"/>
    <x v="882"/>
  </r>
  <r>
    <x v="15"/>
    <x v="19"/>
    <x v="1172"/>
  </r>
  <r>
    <x v="15"/>
    <x v="20"/>
    <x v="1094"/>
  </r>
  <r>
    <x v="15"/>
    <x v="21"/>
    <x v="1241"/>
  </r>
  <r>
    <x v="15"/>
    <x v="22"/>
    <x v="766"/>
  </r>
  <r>
    <x v="15"/>
    <x v="23"/>
    <x v="1096"/>
  </r>
  <r>
    <x v="15"/>
    <x v="24"/>
    <x v="1097"/>
  </r>
  <r>
    <x v="15"/>
    <x v="25"/>
    <x v="1098"/>
  </r>
  <r>
    <x v="15"/>
    <x v="26"/>
    <x v="1099"/>
  </r>
  <r>
    <x v="15"/>
    <x v="27"/>
    <x v="1094"/>
  </r>
  <r>
    <x v="15"/>
    <x v="28"/>
    <x v="1098"/>
  </r>
  <r>
    <x v="15"/>
    <x v="29"/>
    <x v="0"/>
  </r>
  <r>
    <x v="15"/>
    <x v="30"/>
    <x v="766"/>
  </r>
  <r>
    <x v="15"/>
    <x v="0"/>
    <x v="1252"/>
  </r>
  <r>
    <x v="15"/>
    <x v="1"/>
    <x v="1253"/>
  </r>
  <r>
    <x v="15"/>
    <x v="2"/>
    <x v="1254"/>
  </r>
  <r>
    <x v="15"/>
    <x v="3"/>
    <x v="105"/>
  </r>
  <r>
    <x v="15"/>
    <x v="4"/>
    <x v="1255"/>
  </r>
  <r>
    <x v="15"/>
    <x v="5"/>
    <x v="1256"/>
  </r>
  <r>
    <x v="15"/>
    <x v="6"/>
    <x v="1257"/>
  </r>
  <r>
    <x v="15"/>
    <x v="7"/>
    <x v="501"/>
  </r>
  <r>
    <x v="15"/>
    <x v="8"/>
    <x v="1258"/>
  </r>
  <r>
    <x v="15"/>
    <x v="9"/>
    <x v="1066"/>
  </r>
  <r>
    <x v="15"/>
    <x v="10"/>
    <x v="241"/>
  </r>
  <r>
    <x v="15"/>
    <x v="11"/>
    <x v="1259"/>
  </r>
  <r>
    <x v="15"/>
    <x v="12"/>
    <x v="200"/>
  </r>
  <r>
    <x v="15"/>
    <x v="13"/>
    <x v="1070"/>
  </r>
  <r>
    <x v="15"/>
    <x v="14"/>
    <x v="1091"/>
  </r>
  <r>
    <x v="15"/>
    <x v="15"/>
    <x v="1260"/>
  </r>
  <r>
    <x v="15"/>
    <x v="16"/>
    <x v="1261"/>
  </r>
  <r>
    <x v="15"/>
    <x v="17"/>
    <x v="345"/>
  </r>
  <r>
    <x v="15"/>
    <x v="18"/>
    <x v="1262"/>
  </r>
  <r>
    <x v="15"/>
    <x v="19"/>
    <x v="1263"/>
  </r>
  <r>
    <x v="15"/>
    <x v="20"/>
    <x v="1264"/>
  </r>
  <r>
    <x v="15"/>
    <x v="21"/>
    <x v="1265"/>
  </r>
  <r>
    <x v="15"/>
    <x v="22"/>
    <x v="766"/>
  </r>
  <r>
    <x v="15"/>
    <x v="23"/>
    <x v="1096"/>
  </r>
  <r>
    <x v="15"/>
    <x v="24"/>
    <x v="1097"/>
  </r>
  <r>
    <x v="15"/>
    <x v="25"/>
    <x v="1098"/>
  </r>
  <r>
    <x v="15"/>
    <x v="26"/>
    <x v="1099"/>
  </r>
  <r>
    <x v="15"/>
    <x v="27"/>
    <x v="1094"/>
  </r>
  <r>
    <x v="15"/>
    <x v="28"/>
    <x v="1098"/>
  </r>
  <r>
    <x v="15"/>
    <x v="29"/>
    <x v="0"/>
  </r>
  <r>
    <x v="15"/>
    <x v="30"/>
    <x v="766"/>
  </r>
  <r>
    <x v="15"/>
    <x v="0"/>
    <x v="1266"/>
  </r>
  <r>
    <x v="15"/>
    <x v="1"/>
    <x v="1267"/>
  </r>
  <r>
    <x v="15"/>
    <x v="2"/>
    <x v="744"/>
  </r>
  <r>
    <x v="15"/>
    <x v="3"/>
    <x v="85"/>
  </r>
  <r>
    <x v="15"/>
    <x v="4"/>
    <x v="1268"/>
  </r>
  <r>
    <x v="15"/>
    <x v="5"/>
    <x v="1269"/>
  </r>
  <r>
    <x v="15"/>
    <x v="6"/>
    <x v="1270"/>
  </r>
  <r>
    <x v="15"/>
    <x v="7"/>
    <x v="1271"/>
  </r>
  <r>
    <x v="15"/>
    <x v="8"/>
    <x v="642"/>
  </r>
  <r>
    <x v="15"/>
    <x v="9"/>
    <x v="1272"/>
  </r>
  <r>
    <x v="15"/>
    <x v="10"/>
    <x v="249"/>
  </r>
  <r>
    <x v="15"/>
    <x v="11"/>
    <x v="1273"/>
  </r>
  <r>
    <x v="15"/>
    <x v="12"/>
    <x v="274"/>
  </r>
  <r>
    <x v="15"/>
    <x v="13"/>
    <x v="439"/>
  </r>
  <r>
    <x v="15"/>
    <x v="14"/>
    <x v="1091"/>
  </r>
  <r>
    <x v="15"/>
    <x v="15"/>
    <x v="676"/>
  </r>
  <r>
    <x v="15"/>
    <x v="16"/>
    <x v="1274"/>
  </r>
  <r>
    <x v="15"/>
    <x v="17"/>
    <x v="345"/>
  </r>
  <r>
    <x v="15"/>
    <x v="18"/>
    <x v="290"/>
  </r>
  <r>
    <x v="15"/>
    <x v="19"/>
    <x v="1275"/>
  </r>
  <r>
    <x v="15"/>
    <x v="20"/>
    <x v="1264"/>
  </r>
  <r>
    <x v="15"/>
    <x v="21"/>
    <x v="1276"/>
  </r>
  <r>
    <x v="15"/>
    <x v="22"/>
    <x v="766"/>
  </r>
  <r>
    <x v="15"/>
    <x v="23"/>
    <x v="1096"/>
  </r>
  <r>
    <x v="15"/>
    <x v="24"/>
    <x v="1097"/>
  </r>
  <r>
    <x v="15"/>
    <x v="25"/>
    <x v="1098"/>
  </r>
  <r>
    <x v="15"/>
    <x v="26"/>
    <x v="1099"/>
  </r>
  <r>
    <x v="15"/>
    <x v="27"/>
    <x v="1094"/>
  </r>
  <r>
    <x v="15"/>
    <x v="28"/>
    <x v="1098"/>
  </r>
  <r>
    <x v="15"/>
    <x v="29"/>
    <x v="0"/>
  </r>
  <r>
    <x v="15"/>
    <x v="30"/>
    <x v="766"/>
  </r>
  <r>
    <x v="16"/>
    <x v="0"/>
    <x v="1277"/>
  </r>
  <r>
    <x v="16"/>
    <x v="1"/>
    <x v="1278"/>
  </r>
  <r>
    <x v="16"/>
    <x v="2"/>
    <x v="452"/>
  </r>
  <r>
    <x v="16"/>
    <x v="3"/>
    <x v="160"/>
  </r>
  <r>
    <x v="16"/>
    <x v="4"/>
    <x v="195"/>
  </r>
  <r>
    <x v="16"/>
    <x v="5"/>
    <x v="1279"/>
  </r>
  <r>
    <x v="16"/>
    <x v="6"/>
    <x v="1280"/>
  </r>
  <r>
    <x v="16"/>
    <x v="7"/>
    <x v="1281"/>
  </r>
  <r>
    <x v="16"/>
    <x v="8"/>
    <x v="1282"/>
  </r>
  <r>
    <x v="16"/>
    <x v="9"/>
    <x v="1283"/>
  </r>
  <r>
    <x v="16"/>
    <x v="10"/>
    <x v="373"/>
  </r>
  <r>
    <x v="16"/>
    <x v="11"/>
    <x v="1284"/>
  </r>
  <r>
    <x v="16"/>
    <x v="12"/>
    <x v="160"/>
  </r>
  <r>
    <x v="16"/>
    <x v="13"/>
    <x v="452"/>
  </r>
  <r>
    <x v="16"/>
    <x v="14"/>
    <x v="1091"/>
  </r>
  <r>
    <x v="16"/>
    <x v="15"/>
    <x v="676"/>
  </r>
  <r>
    <x v="16"/>
    <x v="16"/>
    <x v="1274"/>
  </r>
  <r>
    <x v="16"/>
    <x v="17"/>
    <x v="345"/>
  </r>
  <r>
    <x v="16"/>
    <x v="18"/>
    <x v="290"/>
  </r>
  <r>
    <x v="16"/>
    <x v="19"/>
    <x v="1275"/>
  </r>
  <r>
    <x v="16"/>
    <x v="20"/>
    <x v="1264"/>
  </r>
  <r>
    <x v="16"/>
    <x v="21"/>
    <x v="1276"/>
  </r>
  <r>
    <x v="16"/>
    <x v="22"/>
    <x v="766"/>
  </r>
  <r>
    <x v="16"/>
    <x v="23"/>
    <x v="1096"/>
  </r>
  <r>
    <x v="16"/>
    <x v="24"/>
    <x v="1097"/>
  </r>
  <r>
    <x v="16"/>
    <x v="25"/>
    <x v="1098"/>
  </r>
  <r>
    <x v="16"/>
    <x v="26"/>
    <x v="1099"/>
  </r>
  <r>
    <x v="16"/>
    <x v="27"/>
    <x v="1094"/>
  </r>
  <r>
    <x v="16"/>
    <x v="28"/>
    <x v="1098"/>
  </r>
  <r>
    <x v="16"/>
    <x v="29"/>
    <x v="0"/>
  </r>
  <r>
    <x v="16"/>
    <x v="30"/>
    <x v="766"/>
  </r>
  <r>
    <x v="16"/>
    <x v="0"/>
    <x v="1285"/>
  </r>
  <r>
    <x v="16"/>
    <x v="1"/>
    <x v="1286"/>
  </r>
  <r>
    <x v="16"/>
    <x v="2"/>
    <x v="1287"/>
  </r>
  <r>
    <x v="16"/>
    <x v="3"/>
    <x v="173"/>
  </r>
  <r>
    <x v="16"/>
    <x v="4"/>
    <x v="592"/>
  </r>
  <r>
    <x v="16"/>
    <x v="5"/>
    <x v="1288"/>
  </r>
  <r>
    <x v="16"/>
    <x v="6"/>
    <x v="686"/>
  </r>
  <r>
    <x v="16"/>
    <x v="7"/>
    <x v="648"/>
  </r>
  <r>
    <x v="16"/>
    <x v="8"/>
    <x v="1289"/>
  </r>
  <r>
    <x v="16"/>
    <x v="9"/>
    <x v="1290"/>
  </r>
  <r>
    <x v="16"/>
    <x v="10"/>
    <x v="860"/>
  </r>
  <r>
    <x v="16"/>
    <x v="11"/>
    <x v="1291"/>
  </r>
  <r>
    <x v="16"/>
    <x v="12"/>
    <x v="421"/>
  </r>
  <r>
    <x v="16"/>
    <x v="13"/>
    <x v="1292"/>
  </r>
  <r>
    <x v="16"/>
    <x v="14"/>
    <x v="1293"/>
  </r>
  <r>
    <x v="16"/>
    <x v="15"/>
    <x v="676"/>
  </r>
  <r>
    <x v="16"/>
    <x v="16"/>
    <x v="1274"/>
  </r>
  <r>
    <x v="16"/>
    <x v="17"/>
    <x v="345"/>
  </r>
  <r>
    <x v="16"/>
    <x v="18"/>
    <x v="290"/>
  </r>
  <r>
    <x v="16"/>
    <x v="19"/>
    <x v="1275"/>
  </r>
  <r>
    <x v="16"/>
    <x v="20"/>
    <x v="1264"/>
  </r>
  <r>
    <x v="16"/>
    <x v="21"/>
    <x v="1294"/>
  </r>
  <r>
    <x v="16"/>
    <x v="22"/>
    <x v="766"/>
  </r>
  <r>
    <x v="16"/>
    <x v="23"/>
    <x v="1096"/>
  </r>
  <r>
    <x v="16"/>
    <x v="24"/>
    <x v="1097"/>
  </r>
  <r>
    <x v="16"/>
    <x v="25"/>
    <x v="1098"/>
  </r>
  <r>
    <x v="16"/>
    <x v="26"/>
    <x v="1099"/>
  </r>
  <r>
    <x v="16"/>
    <x v="27"/>
    <x v="1094"/>
  </r>
  <r>
    <x v="16"/>
    <x v="28"/>
    <x v="1098"/>
  </r>
  <r>
    <x v="16"/>
    <x v="29"/>
    <x v="0"/>
  </r>
  <r>
    <x v="16"/>
    <x v="30"/>
    <x v="766"/>
  </r>
  <r>
    <x v="16"/>
    <x v="0"/>
    <x v="1295"/>
  </r>
  <r>
    <x v="16"/>
    <x v="1"/>
    <x v="1296"/>
  </r>
  <r>
    <x v="16"/>
    <x v="2"/>
    <x v="1297"/>
  </r>
  <r>
    <x v="16"/>
    <x v="3"/>
    <x v="1298"/>
  </r>
  <r>
    <x v="16"/>
    <x v="4"/>
    <x v="607"/>
  </r>
  <r>
    <x v="16"/>
    <x v="5"/>
    <x v="1299"/>
  </r>
  <r>
    <x v="16"/>
    <x v="6"/>
    <x v="1257"/>
  </r>
  <r>
    <x v="16"/>
    <x v="7"/>
    <x v="709"/>
  </r>
  <r>
    <x v="16"/>
    <x v="8"/>
    <x v="1300"/>
  </r>
  <r>
    <x v="16"/>
    <x v="9"/>
    <x v="1010"/>
  </r>
  <r>
    <x v="16"/>
    <x v="10"/>
    <x v="870"/>
  </r>
  <r>
    <x v="16"/>
    <x v="11"/>
    <x v="834"/>
  </r>
  <r>
    <x v="16"/>
    <x v="12"/>
    <x v="200"/>
  </r>
  <r>
    <x v="16"/>
    <x v="13"/>
    <x v="1301"/>
  </r>
  <r>
    <x v="16"/>
    <x v="14"/>
    <x v="1293"/>
  </r>
  <r>
    <x v="16"/>
    <x v="15"/>
    <x v="676"/>
  </r>
  <r>
    <x v="16"/>
    <x v="16"/>
    <x v="1274"/>
  </r>
  <r>
    <x v="16"/>
    <x v="17"/>
    <x v="345"/>
  </r>
  <r>
    <x v="16"/>
    <x v="18"/>
    <x v="290"/>
  </r>
  <r>
    <x v="16"/>
    <x v="19"/>
    <x v="1275"/>
  </r>
  <r>
    <x v="16"/>
    <x v="20"/>
    <x v="1264"/>
  </r>
  <r>
    <x v="16"/>
    <x v="21"/>
    <x v="1294"/>
  </r>
  <r>
    <x v="16"/>
    <x v="22"/>
    <x v="766"/>
  </r>
  <r>
    <x v="16"/>
    <x v="23"/>
    <x v="1096"/>
  </r>
  <r>
    <x v="16"/>
    <x v="24"/>
    <x v="1097"/>
  </r>
  <r>
    <x v="16"/>
    <x v="25"/>
    <x v="1098"/>
  </r>
  <r>
    <x v="16"/>
    <x v="26"/>
    <x v="1099"/>
  </r>
  <r>
    <x v="16"/>
    <x v="27"/>
    <x v="1094"/>
  </r>
  <r>
    <x v="16"/>
    <x v="28"/>
    <x v="1098"/>
  </r>
  <r>
    <x v="16"/>
    <x v="29"/>
    <x v="0"/>
  </r>
  <r>
    <x v="16"/>
    <x v="30"/>
    <x v="766"/>
  </r>
  <r>
    <x v="16"/>
    <x v="0"/>
    <x v="1302"/>
  </r>
  <r>
    <x v="16"/>
    <x v="1"/>
    <x v="1303"/>
  </r>
  <r>
    <x v="16"/>
    <x v="2"/>
    <x v="1304"/>
  </r>
  <r>
    <x v="16"/>
    <x v="3"/>
    <x v="86"/>
  </r>
  <r>
    <x v="16"/>
    <x v="4"/>
    <x v="360"/>
  </r>
  <r>
    <x v="16"/>
    <x v="5"/>
    <x v="1305"/>
  </r>
  <r>
    <x v="16"/>
    <x v="6"/>
    <x v="1306"/>
  </r>
  <r>
    <x v="16"/>
    <x v="7"/>
    <x v="1307"/>
  </r>
  <r>
    <x v="16"/>
    <x v="8"/>
    <x v="952"/>
  </r>
  <r>
    <x v="16"/>
    <x v="9"/>
    <x v="1308"/>
  </r>
  <r>
    <x v="16"/>
    <x v="10"/>
    <x v="881"/>
  </r>
  <r>
    <x v="16"/>
    <x v="11"/>
    <x v="1309"/>
  </r>
  <r>
    <x v="16"/>
    <x v="12"/>
    <x v="212"/>
  </r>
  <r>
    <x v="16"/>
    <x v="13"/>
    <x v="1084"/>
  </r>
  <r>
    <x v="16"/>
    <x v="14"/>
    <x v="1310"/>
  </r>
  <r>
    <x v="16"/>
    <x v="15"/>
    <x v="676"/>
  </r>
  <r>
    <x v="16"/>
    <x v="16"/>
    <x v="1274"/>
  </r>
  <r>
    <x v="16"/>
    <x v="17"/>
    <x v="345"/>
  </r>
  <r>
    <x v="16"/>
    <x v="18"/>
    <x v="290"/>
  </r>
  <r>
    <x v="16"/>
    <x v="19"/>
    <x v="1275"/>
  </r>
  <r>
    <x v="16"/>
    <x v="20"/>
    <x v="1264"/>
  </r>
  <r>
    <x v="16"/>
    <x v="21"/>
    <x v="1311"/>
  </r>
  <r>
    <x v="16"/>
    <x v="22"/>
    <x v="1312"/>
  </r>
  <r>
    <x v="16"/>
    <x v="23"/>
    <x v="1096"/>
  </r>
  <r>
    <x v="16"/>
    <x v="24"/>
    <x v="1097"/>
  </r>
  <r>
    <x v="16"/>
    <x v="25"/>
    <x v="1098"/>
  </r>
  <r>
    <x v="16"/>
    <x v="26"/>
    <x v="1099"/>
  </r>
  <r>
    <x v="16"/>
    <x v="27"/>
    <x v="1094"/>
  </r>
  <r>
    <x v="16"/>
    <x v="28"/>
    <x v="1098"/>
  </r>
  <r>
    <x v="16"/>
    <x v="29"/>
    <x v="0"/>
  </r>
  <r>
    <x v="16"/>
    <x v="30"/>
    <x v="1312"/>
  </r>
  <r>
    <x v="16"/>
    <x v="0"/>
    <x v="1313"/>
  </r>
  <r>
    <x v="16"/>
    <x v="1"/>
    <x v="1314"/>
  </r>
  <r>
    <x v="16"/>
    <x v="2"/>
    <x v="1315"/>
  </r>
  <r>
    <x v="16"/>
    <x v="3"/>
    <x v="1316"/>
  </r>
  <r>
    <x v="16"/>
    <x v="4"/>
    <x v="374"/>
  </r>
  <r>
    <x v="16"/>
    <x v="5"/>
    <x v="1091"/>
  </r>
  <r>
    <x v="16"/>
    <x v="6"/>
    <x v="1317"/>
  </r>
  <r>
    <x v="16"/>
    <x v="7"/>
    <x v="916"/>
  </r>
  <r>
    <x v="16"/>
    <x v="8"/>
    <x v="1318"/>
  </r>
  <r>
    <x v="16"/>
    <x v="9"/>
    <x v="1319"/>
  </r>
  <r>
    <x v="16"/>
    <x v="10"/>
    <x v="1320"/>
  </r>
  <r>
    <x v="16"/>
    <x v="11"/>
    <x v="1321"/>
  </r>
  <r>
    <x v="16"/>
    <x v="12"/>
    <x v="1322"/>
  </r>
  <r>
    <x v="16"/>
    <x v="13"/>
    <x v="1323"/>
  </r>
  <r>
    <x v="16"/>
    <x v="14"/>
    <x v="1310"/>
  </r>
  <r>
    <x v="16"/>
    <x v="15"/>
    <x v="676"/>
  </r>
  <r>
    <x v="16"/>
    <x v="16"/>
    <x v="1274"/>
  </r>
  <r>
    <x v="16"/>
    <x v="17"/>
    <x v="345"/>
  </r>
  <r>
    <x v="16"/>
    <x v="18"/>
    <x v="290"/>
  </r>
  <r>
    <x v="16"/>
    <x v="19"/>
    <x v="1275"/>
  </r>
  <r>
    <x v="16"/>
    <x v="20"/>
    <x v="1264"/>
  </r>
  <r>
    <x v="16"/>
    <x v="21"/>
    <x v="1311"/>
  </r>
  <r>
    <x v="16"/>
    <x v="22"/>
    <x v="1312"/>
  </r>
  <r>
    <x v="16"/>
    <x v="23"/>
    <x v="1096"/>
  </r>
  <r>
    <x v="16"/>
    <x v="24"/>
    <x v="1097"/>
  </r>
  <r>
    <x v="16"/>
    <x v="25"/>
    <x v="1098"/>
  </r>
  <r>
    <x v="16"/>
    <x v="26"/>
    <x v="1099"/>
  </r>
  <r>
    <x v="16"/>
    <x v="27"/>
    <x v="1094"/>
  </r>
  <r>
    <x v="16"/>
    <x v="28"/>
    <x v="1098"/>
  </r>
  <r>
    <x v="16"/>
    <x v="29"/>
    <x v="0"/>
  </r>
  <r>
    <x v="16"/>
    <x v="30"/>
    <x v="1312"/>
  </r>
  <r>
    <x v="16"/>
    <x v="0"/>
    <x v="1324"/>
  </r>
  <r>
    <x v="16"/>
    <x v="1"/>
    <x v="1325"/>
  </r>
  <r>
    <x v="16"/>
    <x v="2"/>
    <x v="1054"/>
  </r>
  <r>
    <x v="16"/>
    <x v="3"/>
    <x v="1326"/>
  </r>
  <r>
    <x v="16"/>
    <x v="4"/>
    <x v="1327"/>
  </r>
  <r>
    <x v="16"/>
    <x v="5"/>
    <x v="1293"/>
  </r>
  <r>
    <x v="16"/>
    <x v="6"/>
    <x v="1328"/>
  </r>
  <r>
    <x v="16"/>
    <x v="7"/>
    <x v="927"/>
  </r>
  <r>
    <x v="16"/>
    <x v="8"/>
    <x v="1329"/>
  </r>
  <r>
    <x v="16"/>
    <x v="9"/>
    <x v="1330"/>
  </r>
  <r>
    <x v="16"/>
    <x v="10"/>
    <x v="1331"/>
  </r>
  <r>
    <x v="16"/>
    <x v="11"/>
    <x v="1332"/>
  </r>
  <r>
    <x v="16"/>
    <x v="12"/>
    <x v="1333"/>
  </r>
  <r>
    <x v="16"/>
    <x v="13"/>
    <x v="1334"/>
  </r>
  <r>
    <x v="16"/>
    <x v="14"/>
    <x v="1310"/>
  </r>
  <r>
    <x v="16"/>
    <x v="15"/>
    <x v="676"/>
  </r>
  <r>
    <x v="16"/>
    <x v="16"/>
    <x v="1274"/>
  </r>
  <r>
    <x v="16"/>
    <x v="17"/>
    <x v="345"/>
  </r>
  <r>
    <x v="16"/>
    <x v="18"/>
    <x v="290"/>
  </r>
  <r>
    <x v="16"/>
    <x v="19"/>
    <x v="1275"/>
  </r>
  <r>
    <x v="16"/>
    <x v="20"/>
    <x v="1264"/>
  </r>
  <r>
    <x v="16"/>
    <x v="21"/>
    <x v="1311"/>
  </r>
  <r>
    <x v="16"/>
    <x v="22"/>
    <x v="1312"/>
  </r>
  <r>
    <x v="16"/>
    <x v="23"/>
    <x v="1096"/>
  </r>
  <r>
    <x v="16"/>
    <x v="24"/>
    <x v="1097"/>
  </r>
  <r>
    <x v="16"/>
    <x v="25"/>
    <x v="1098"/>
  </r>
  <r>
    <x v="16"/>
    <x v="26"/>
    <x v="1099"/>
  </r>
  <r>
    <x v="16"/>
    <x v="27"/>
    <x v="1094"/>
  </r>
  <r>
    <x v="16"/>
    <x v="28"/>
    <x v="1098"/>
  </r>
  <r>
    <x v="16"/>
    <x v="29"/>
    <x v="0"/>
  </r>
  <r>
    <x v="16"/>
    <x v="30"/>
    <x v="1312"/>
  </r>
  <r>
    <x v="17"/>
    <x v="0"/>
    <x v="1335"/>
  </r>
  <r>
    <x v="17"/>
    <x v="1"/>
    <x v="1336"/>
  </r>
  <r>
    <x v="17"/>
    <x v="2"/>
    <x v="1068"/>
  </r>
  <r>
    <x v="17"/>
    <x v="3"/>
    <x v="980"/>
  </r>
  <r>
    <x v="17"/>
    <x v="4"/>
    <x v="1337"/>
  </r>
  <r>
    <x v="17"/>
    <x v="5"/>
    <x v="1338"/>
  </r>
  <r>
    <x v="17"/>
    <x v="6"/>
    <x v="1225"/>
  </r>
  <r>
    <x v="17"/>
    <x v="7"/>
    <x v="1339"/>
  </r>
  <r>
    <x v="17"/>
    <x v="8"/>
    <x v="1340"/>
  </r>
  <r>
    <x v="17"/>
    <x v="9"/>
    <x v="1341"/>
  </r>
  <r>
    <x v="17"/>
    <x v="10"/>
    <x v="1342"/>
  </r>
  <r>
    <x v="17"/>
    <x v="11"/>
    <x v="1343"/>
  </r>
  <r>
    <x v="17"/>
    <x v="12"/>
    <x v="669"/>
  </r>
  <r>
    <x v="17"/>
    <x v="13"/>
    <x v="1344"/>
  </r>
  <r>
    <x v="17"/>
    <x v="14"/>
    <x v="1310"/>
  </r>
  <r>
    <x v="17"/>
    <x v="15"/>
    <x v="676"/>
  </r>
  <r>
    <x v="17"/>
    <x v="16"/>
    <x v="1274"/>
  </r>
  <r>
    <x v="17"/>
    <x v="17"/>
    <x v="345"/>
  </r>
  <r>
    <x v="17"/>
    <x v="18"/>
    <x v="290"/>
  </r>
  <r>
    <x v="17"/>
    <x v="19"/>
    <x v="1275"/>
  </r>
  <r>
    <x v="17"/>
    <x v="20"/>
    <x v="1264"/>
  </r>
  <r>
    <x v="17"/>
    <x v="21"/>
    <x v="1311"/>
  </r>
  <r>
    <x v="17"/>
    <x v="22"/>
    <x v="1312"/>
  </r>
  <r>
    <x v="17"/>
    <x v="23"/>
    <x v="1096"/>
  </r>
  <r>
    <x v="17"/>
    <x v="24"/>
    <x v="1097"/>
  </r>
  <r>
    <x v="17"/>
    <x v="25"/>
    <x v="1098"/>
  </r>
  <r>
    <x v="17"/>
    <x v="26"/>
    <x v="1099"/>
  </r>
  <r>
    <x v="17"/>
    <x v="27"/>
    <x v="1094"/>
  </r>
  <r>
    <x v="17"/>
    <x v="28"/>
    <x v="1098"/>
  </r>
  <r>
    <x v="17"/>
    <x v="29"/>
    <x v="0"/>
  </r>
  <r>
    <x v="17"/>
    <x v="30"/>
    <x v="1312"/>
  </r>
  <r>
    <x v="17"/>
    <x v="0"/>
    <x v="1345"/>
  </r>
  <r>
    <x v="17"/>
    <x v="1"/>
    <x v="1346"/>
  </r>
  <r>
    <x v="17"/>
    <x v="2"/>
    <x v="834"/>
  </r>
  <r>
    <x v="17"/>
    <x v="3"/>
    <x v="993"/>
  </r>
  <r>
    <x v="17"/>
    <x v="4"/>
    <x v="1347"/>
  </r>
  <r>
    <x v="17"/>
    <x v="5"/>
    <x v="1348"/>
  </r>
  <r>
    <x v="17"/>
    <x v="6"/>
    <x v="483"/>
  </r>
  <r>
    <x v="17"/>
    <x v="7"/>
    <x v="1349"/>
  </r>
  <r>
    <x v="17"/>
    <x v="8"/>
    <x v="1350"/>
  </r>
  <r>
    <x v="17"/>
    <x v="9"/>
    <x v="1208"/>
  </r>
  <r>
    <x v="17"/>
    <x v="10"/>
    <x v="1298"/>
  </r>
  <r>
    <x v="17"/>
    <x v="11"/>
    <x v="1351"/>
  </r>
  <r>
    <x v="17"/>
    <x v="12"/>
    <x v="1352"/>
  </r>
  <r>
    <x v="17"/>
    <x v="13"/>
    <x v="1353"/>
  </r>
  <r>
    <x v="17"/>
    <x v="14"/>
    <x v="1310"/>
  </r>
  <r>
    <x v="17"/>
    <x v="15"/>
    <x v="676"/>
  </r>
  <r>
    <x v="17"/>
    <x v="16"/>
    <x v="1274"/>
  </r>
  <r>
    <x v="17"/>
    <x v="17"/>
    <x v="345"/>
  </r>
  <r>
    <x v="17"/>
    <x v="18"/>
    <x v="290"/>
  </r>
  <r>
    <x v="17"/>
    <x v="19"/>
    <x v="1275"/>
  </r>
  <r>
    <x v="17"/>
    <x v="20"/>
    <x v="1264"/>
  </r>
  <r>
    <x v="17"/>
    <x v="21"/>
    <x v="1311"/>
  </r>
  <r>
    <x v="17"/>
    <x v="22"/>
    <x v="1312"/>
  </r>
  <r>
    <x v="17"/>
    <x v="23"/>
    <x v="1096"/>
  </r>
  <r>
    <x v="17"/>
    <x v="24"/>
    <x v="1097"/>
  </r>
  <r>
    <x v="17"/>
    <x v="25"/>
    <x v="1098"/>
  </r>
  <r>
    <x v="17"/>
    <x v="26"/>
    <x v="1099"/>
  </r>
  <r>
    <x v="17"/>
    <x v="27"/>
    <x v="1094"/>
  </r>
  <r>
    <x v="17"/>
    <x v="28"/>
    <x v="1098"/>
  </r>
  <r>
    <x v="17"/>
    <x v="29"/>
    <x v="0"/>
  </r>
  <r>
    <x v="17"/>
    <x v="30"/>
    <x v="1312"/>
  </r>
  <r>
    <x v="17"/>
    <x v="0"/>
    <x v="1354"/>
  </r>
  <r>
    <x v="17"/>
    <x v="1"/>
    <x v="1355"/>
  </r>
  <r>
    <x v="17"/>
    <x v="2"/>
    <x v="910"/>
  </r>
  <r>
    <x v="17"/>
    <x v="3"/>
    <x v="1007"/>
  </r>
  <r>
    <x v="17"/>
    <x v="4"/>
    <x v="1356"/>
  </r>
  <r>
    <x v="17"/>
    <x v="5"/>
    <x v="1357"/>
  </r>
  <r>
    <x v="17"/>
    <x v="6"/>
    <x v="388"/>
  </r>
  <r>
    <x v="17"/>
    <x v="7"/>
    <x v="1358"/>
  </r>
  <r>
    <x v="17"/>
    <x v="8"/>
    <x v="1359"/>
  </r>
  <r>
    <x v="17"/>
    <x v="9"/>
    <x v="1360"/>
  </r>
  <r>
    <x v="17"/>
    <x v="10"/>
    <x v="136"/>
  </r>
  <r>
    <x v="17"/>
    <x v="11"/>
    <x v="1361"/>
  </r>
  <r>
    <x v="17"/>
    <x v="12"/>
    <x v="1183"/>
  </r>
  <r>
    <x v="17"/>
    <x v="13"/>
    <x v="1362"/>
  </r>
  <r>
    <x v="17"/>
    <x v="14"/>
    <x v="1310"/>
  </r>
  <r>
    <x v="17"/>
    <x v="15"/>
    <x v="676"/>
  </r>
  <r>
    <x v="17"/>
    <x v="16"/>
    <x v="1363"/>
  </r>
  <r>
    <x v="17"/>
    <x v="17"/>
    <x v="355"/>
  </r>
  <r>
    <x v="17"/>
    <x v="18"/>
    <x v="290"/>
  </r>
  <r>
    <x v="17"/>
    <x v="19"/>
    <x v="1275"/>
  </r>
  <r>
    <x v="17"/>
    <x v="20"/>
    <x v="985"/>
  </r>
  <r>
    <x v="17"/>
    <x v="21"/>
    <x v="1364"/>
  </r>
  <r>
    <x v="17"/>
    <x v="22"/>
    <x v="1312"/>
  </r>
  <r>
    <x v="17"/>
    <x v="23"/>
    <x v="1096"/>
  </r>
  <r>
    <x v="17"/>
    <x v="24"/>
    <x v="1097"/>
  </r>
  <r>
    <x v="17"/>
    <x v="25"/>
    <x v="1098"/>
  </r>
  <r>
    <x v="17"/>
    <x v="26"/>
    <x v="1099"/>
  </r>
  <r>
    <x v="17"/>
    <x v="27"/>
    <x v="1094"/>
  </r>
  <r>
    <x v="17"/>
    <x v="28"/>
    <x v="1098"/>
  </r>
  <r>
    <x v="17"/>
    <x v="29"/>
    <x v="0"/>
  </r>
  <r>
    <x v="17"/>
    <x v="30"/>
    <x v="1312"/>
  </r>
  <r>
    <x v="17"/>
    <x v="0"/>
    <x v="1365"/>
  </r>
  <r>
    <x v="17"/>
    <x v="1"/>
    <x v="1366"/>
  </r>
  <r>
    <x v="17"/>
    <x v="2"/>
    <x v="1367"/>
  </r>
  <r>
    <x v="17"/>
    <x v="3"/>
    <x v="1368"/>
  </r>
  <r>
    <x v="17"/>
    <x v="4"/>
    <x v="1369"/>
  </r>
  <r>
    <x v="17"/>
    <x v="5"/>
    <x v="1370"/>
  </r>
  <r>
    <x v="17"/>
    <x v="6"/>
    <x v="385"/>
  </r>
  <r>
    <x v="17"/>
    <x v="7"/>
    <x v="1371"/>
  </r>
  <r>
    <x v="17"/>
    <x v="8"/>
    <x v="1372"/>
  </r>
  <r>
    <x v="17"/>
    <x v="9"/>
    <x v="1373"/>
  </r>
  <r>
    <x v="17"/>
    <x v="10"/>
    <x v="400"/>
  </r>
  <r>
    <x v="17"/>
    <x v="11"/>
    <x v="990"/>
  </r>
  <r>
    <x v="17"/>
    <x v="12"/>
    <x v="1374"/>
  </r>
  <r>
    <x v="17"/>
    <x v="13"/>
    <x v="1375"/>
  </r>
  <r>
    <x v="17"/>
    <x v="14"/>
    <x v="1310"/>
  </r>
  <r>
    <x v="17"/>
    <x v="15"/>
    <x v="676"/>
  </r>
  <r>
    <x v="17"/>
    <x v="16"/>
    <x v="1363"/>
  </r>
  <r>
    <x v="17"/>
    <x v="17"/>
    <x v="355"/>
  </r>
  <r>
    <x v="17"/>
    <x v="18"/>
    <x v="290"/>
  </r>
  <r>
    <x v="17"/>
    <x v="19"/>
    <x v="1275"/>
  </r>
  <r>
    <x v="17"/>
    <x v="20"/>
    <x v="985"/>
  </r>
  <r>
    <x v="17"/>
    <x v="21"/>
    <x v="1364"/>
  </r>
  <r>
    <x v="17"/>
    <x v="22"/>
    <x v="1312"/>
  </r>
  <r>
    <x v="17"/>
    <x v="23"/>
    <x v="1096"/>
  </r>
  <r>
    <x v="17"/>
    <x v="24"/>
    <x v="1097"/>
  </r>
  <r>
    <x v="17"/>
    <x v="25"/>
    <x v="1098"/>
  </r>
  <r>
    <x v="17"/>
    <x v="26"/>
    <x v="1099"/>
  </r>
  <r>
    <x v="17"/>
    <x v="27"/>
    <x v="1094"/>
  </r>
  <r>
    <x v="17"/>
    <x v="28"/>
    <x v="1098"/>
  </r>
  <r>
    <x v="17"/>
    <x v="29"/>
    <x v="0"/>
  </r>
  <r>
    <x v="17"/>
    <x v="30"/>
    <x v="1312"/>
  </r>
  <r>
    <x v="17"/>
    <x v="0"/>
    <x v="1376"/>
  </r>
  <r>
    <x v="17"/>
    <x v="1"/>
    <x v="1377"/>
  </r>
  <r>
    <x v="17"/>
    <x v="2"/>
    <x v="1378"/>
  </r>
  <r>
    <x v="17"/>
    <x v="3"/>
    <x v="1379"/>
  </r>
  <r>
    <x v="17"/>
    <x v="4"/>
    <x v="1380"/>
  </r>
  <r>
    <x v="17"/>
    <x v="5"/>
    <x v="1381"/>
  </r>
  <r>
    <x v="17"/>
    <x v="6"/>
    <x v="1382"/>
  </r>
  <r>
    <x v="17"/>
    <x v="7"/>
    <x v="1299"/>
  </r>
  <r>
    <x v="17"/>
    <x v="8"/>
    <x v="1383"/>
  </r>
  <r>
    <x v="17"/>
    <x v="9"/>
    <x v="1384"/>
  </r>
  <r>
    <x v="17"/>
    <x v="10"/>
    <x v="431"/>
  </r>
  <r>
    <x v="17"/>
    <x v="11"/>
    <x v="1005"/>
  </r>
  <r>
    <x v="17"/>
    <x v="12"/>
    <x v="486"/>
  </r>
  <r>
    <x v="17"/>
    <x v="13"/>
    <x v="1385"/>
  </r>
  <r>
    <x v="17"/>
    <x v="14"/>
    <x v="1386"/>
  </r>
  <r>
    <x v="17"/>
    <x v="15"/>
    <x v="676"/>
  </r>
  <r>
    <x v="17"/>
    <x v="16"/>
    <x v="1363"/>
  </r>
  <r>
    <x v="17"/>
    <x v="17"/>
    <x v="355"/>
  </r>
  <r>
    <x v="17"/>
    <x v="18"/>
    <x v="290"/>
  </r>
  <r>
    <x v="17"/>
    <x v="19"/>
    <x v="1275"/>
  </r>
  <r>
    <x v="17"/>
    <x v="20"/>
    <x v="985"/>
  </r>
  <r>
    <x v="17"/>
    <x v="21"/>
    <x v="1277"/>
  </r>
  <r>
    <x v="17"/>
    <x v="22"/>
    <x v="1387"/>
  </r>
  <r>
    <x v="17"/>
    <x v="23"/>
    <x v="1096"/>
  </r>
  <r>
    <x v="17"/>
    <x v="24"/>
    <x v="1097"/>
  </r>
  <r>
    <x v="17"/>
    <x v="25"/>
    <x v="1098"/>
  </r>
  <r>
    <x v="17"/>
    <x v="26"/>
    <x v="1099"/>
  </r>
  <r>
    <x v="17"/>
    <x v="27"/>
    <x v="1094"/>
  </r>
  <r>
    <x v="17"/>
    <x v="28"/>
    <x v="1098"/>
  </r>
  <r>
    <x v="17"/>
    <x v="29"/>
    <x v="0"/>
  </r>
  <r>
    <x v="17"/>
    <x v="30"/>
    <x v="1387"/>
  </r>
  <r>
    <x v="17"/>
    <x v="0"/>
    <x v="1388"/>
  </r>
  <r>
    <x v="17"/>
    <x v="1"/>
    <x v="1389"/>
  </r>
  <r>
    <x v="17"/>
    <x v="2"/>
    <x v="788"/>
  </r>
  <r>
    <x v="17"/>
    <x v="3"/>
    <x v="1390"/>
  </r>
  <r>
    <x v="17"/>
    <x v="4"/>
    <x v="886"/>
  </r>
  <r>
    <x v="17"/>
    <x v="5"/>
    <x v="1195"/>
  </r>
  <r>
    <x v="17"/>
    <x v="6"/>
    <x v="1391"/>
  </r>
  <r>
    <x v="17"/>
    <x v="7"/>
    <x v="1392"/>
  </r>
  <r>
    <x v="17"/>
    <x v="8"/>
    <x v="1393"/>
  </r>
  <r>
    <x v="17"/>
    <x v="9"/>
    <x v="1394"/>
  </r>
  <r>
    <x v="17"/>
    <x v="10"/>
    <x v="1155"/>
  </r>
  <r>
    <x v="17"/>
    <x v="11"/>
    <x v="1395"/>
  </r>
  <r>
    <x v="17"/>
    <x v="12"/>
    <x v="387"/>
  </r>
  <r>
    <x v="17"/>
    <x v="13"/>
    <x v="1084"/>
  </r>
  <r>
    <x v="17"/>
    <x v="14"/>
    <x v="1396"/>
  </r>
  <r>
    <x v="17"/>
    <x v="15"/>
    <x v="1397"/>
  </r>
  <r>
    <x v="17"/>
    <x v="16"/>
    <x v="1398"/>
  </r>
  <r>
    <x v="17"/>
    <x v="17"/>
    <x v="535"/>
  </r>
  <r>
    <x v="17"/>
    <x v="18"/>
    <x v="861"/>
  </r>
  <r>
    <x v="17"/>
    <x v="19"/>
    <x v="792"/>
  </r>
  <r>
    <x v="17"/>
    <x v="20"/>
    <x v="985"/>
  </r>
  <r>
    <x v="17"/>
    <x v="21"/>
    <x v="1399"/>
  </r>
  <r>
    <x v="17"/>
    <x v="22"/>
    <x v="1400"/>
  </r>
  <r>
    <x v="17"/>
    <x v="23"/>
    <x v="872"/>
  </r>
  <r>
    <x v="17"/>
    <x v="24"/>
    <x v="1401"/>
  </r>
  <r>
    <x v="17"/>
    <x v="25"/>
    <x v="1402"/>
  </r>
  <r>
    <x v="17"/>
    <x v="26"/>
    <x v="885"/>
  </r>
  <r>
    <x v="17"/>
    <x v="27"/>
    <x v="1403"/>
  </r>
  <r>
    <x v="17"/>
    <x v="28"/>
    <x v="1098"/>
  </r>
  <r>
    <x v="17"/>
    <x v="29"/>
    <x v="0"/>
  </r>
  <r>
    <x v="17"/>
    <x v="30"/>
    <x v="1400"/>
  </r>
  <r>
    <x v="17"/>
    <x v="0"/>
    <x v="1404"/>
  </r>
  <r>
    <x v="17"/>
    <x v="1"/>
    <x v="1405"/>
  </r>
  <r>
    <x v="17"/>
    <x v="2"/>
    <x v="1406"/>
  </r>
  <r>
    <x v="17"/>
    <x v="3"/>
    <x v="97"/>
  </r>
  <r>
    <x v="17"/>
    <x v="4"/>
    <x v="1407"/>
  </r>
  <r>
    <x v="17"/>
    <x v="5"/>
    <x v="1104"/>
  </r>
  <r>
    <x v="17"/>
    <x v="6"/>
    <x v="1408"/>
  </r>
  <r>
    <x v="17"/>
    <x v="7"/>
    <x v="1409"/>
  </r>
  <r>
    <x v="17"/>
    <x v="8"/>
    <x v="1410"/>
  </r>
  <r>
    <x v="17"/>
    <x v="9"/>
    <x v="1411"/>
  </r>
  <r>
    <x v="17"/>
    <x v="10"/>
    <x v="488"/>
  </r>
  <r>
    <x v="17"/>
    <x v="11"/>
    <x v="1412"/>
  </r>
  <r>
    <x v="17"/>
    <x v="12"/>
    <x v="1413"/>
  </r>
  <r>
    <x v="17"/>
    <x v="13"/>
    <x v="1414"/>
  </r>
  <r>
    <x v="17"/>
    <x v="14"/>
    <x v="1396"/>
  </r>
  <r>
    <x v="17"/>
    <x v="15"/>
    <x v="1397"/>
  </r>
  <r>
    <x v="17"/>
    <x v="16"/>
    <x v="1398"/>
  </r>
  <r>
    <x v="17"/>
    <x v="17"/>
    <x v="535"/>
  </r>
  <r>
    <x v="17"/>
    <x v="18"/>
    <x v="861"/>
  </r>
  <r>
    <x v="17"/>
    <x v="19"/>
    <x v="792"/>
  </r>
  <r>
    <x v="17"/>
    <x v="20"/>
    <x v="985"/>
  </r>
  <r>
    <x v="17"/>
    <x v="21"/>
    <x v="1399"/>
  </r>
  <r>
    <x v="17"/>
    <x v="22"/>
    <x v="1400"/>
  </r>
  <r>
    <x v="17"/>
    <x v="23"/>
    <x v="872"/>
  </r>
  <r>
    <x v="17"/>
    <x v="24"/>
    <x v="1401"/>
  </r>
  <r>
    <x v="17"/>
    <x v="25"/>
    <x v="1402"/>
  </r>
  <r>
    <x v="17"/>
    <x v="26"/>
    <x v="885"/>
  </r>
  <r>
    <x v="17"/>
    <x v="27"/>
    <x v="1403"/>
  </r>
  <r>
    <x v="17"/>
    <x v="28"/>
    <x v="1098"/>
  </r>
  <r>
    <x v="17"/>
    <x v="29"/>
    <x v="0"/>
  </r>
  <r>
    <x v="17"/>
    <x v="30"/>
    <x v="1400"/>
  </r>
  <r>
    <x v="17"/>
    <x v="0"/>
    <x v="1415"/>
  </r>
  <r>
    <x v="17"/>
    <x v="1"/>
    <x v="1416"/>
  </r>
  <r>
    <x v="17"/>
    <x v="2"/>
    <x v="1417"/>
  </r>
  <r>
    <x v="17"/>
    <x v="3"/>
    <x v="111"/>
  </r>
  <r>
    <x v="17"/>
    <x v="4"/>
    <x v="1418"/>
  </r>
  <r>
    <x v="17"/>
    <x v="5"/>
    <x v="1115"/>
  </r>
  <r>
    <x v="17"/>
    <x v="6"/>
    <x v="67"/>
  </r>
  <r>
    <x v="17"/>
    <x v="7"/>
    <x v="1419"/>
  </r>
  <r>
    <x v="17"/>
    <x v="8"/>
    <x v="1420"/>
  </r>
  <r>
    <x v="17"/>
    <x v="9"/>
    <x v="1421"/>
  </r>
  <r>
    <x v="17"/>
    <x v="10"/>
    <x v="1422"/>
  </r>
  <r>
    <x v="17"/>
    <x v="11"/>
    <x v="1423"/>
  </r>
  <r>
    <x v="17"/>
    <x v="12"/>
    <x v="36"/>
  </r>
  <r>
    <x v="17"/>
    <x v="13"/>
    <x v="1424"/>
  </r>
  <r>
    <x v="17"/>
    <x v="14"/>
    <x v="1396"/>
  </r>
  <r>
    <x v="17"/>
    <x v="15"/>
    <x v="1397"/>
  </r>
  <r>
    <x v="17"/>
    <x v="16"/>
    <x v="1398"/>
  </r>
  <r>
    <x v="17"/>
    <x v="17"/>
    <x v="535"/>
  </r>
  <r>
    <x v="17"/>
    <x v="18"/>
    <x v="861"/>
  </r>
  <r>
    <x v="17"/>
    <x v="19"/>
    <x v="792"/>
  </r>
  <r>
    <x v="17"/>
    <x v="20"/>
    <x v="985"/>
  </r>
  <r>
    <x v="17"/>
    <x v="21"/>
    <x v="1399"/>
  </r>
  <r>
    <x v="17"/>
    <x v="22"/>
    <x v="1400"/>
  </r>
  <r>
    <x v="17"/>
    <x v="23"/>
    <x v="872"/>
  </r>
  <r>
    <x v="17"/>
    <x v="24"/>
    <x v="1401"/>
  </r>
  <r>
    <x v="17"/>
    <x v="25"/>
    <x v="1402"/>
  </r>
  <r>
    <x v="17"/>
    <x v="26"/>
    <x v="885"/>
  </r>
  <r>
    <x v="17"/>
    <x v="27"/>
    <x v="1403"/>
  </r>
  <r>
    <x v="17"/>
    <x v="28"/>
    <x v="1098"/>
  </r>
  <r>
    <x v="17"/>
    <x v="29"/>
    <x v="0"/>
  </r>
  <r>
    <x v="17"/>
    <x v="30"/>
    <x v="1400"/>
  </r>
  <r>
    <x v="17"/>
    <x v="0"/>
    <x v="1425"/>
  </r>
  <r>
    <x v="17"/>
    <x v="1"/>
    <x v="1426"/>
  </r>
  <r>
    <x v="17"/>
    <x v="2"/>
    <x v="1427"/>
  </r>
  <r>
    <x v="17"/>
    <x v="3"/>
    <x v="125"/>
  </r>
  <r>
    <x v="17"/>
    <x v="4"/>
    <x v="1428"/>
  </r>
  <r>
    <x v="17"/>
    <x v="5"/>
    <x v="1299"/>
  </r>
  <r>
    <x v="17"/>
    <x v="6"/>
    <x v="359"/>
  </r>
  <r>
    <x v="17"/>
    <x v="7"/>
    <x v="1429"/>
  </r>
  <r>
    <x v="17"/>
    <x v="8"/>
    <x v="1430"/>
  </r>
  <r>
    <x v="17"/>
    <x v="9"/>
    <x v="1431"/>
  </r>
  <r>
    <x v="17"/>
    <x v="10"/>
    <x v="1432"/>
  </r>
  <r>
    <x v="17"/>
    <x v="11"/>
    <x v="1433"/>
  </r>
  <r>
    <x v="17"/>
    <x v="12"/>
    <x v="46"/>
  </r>
  <r>
    <x v="17"/>
    <x v="13"/>
    <x v="689"/>
  </r>
  <r>
    <x v="17"/>
    <x v="14"/>
    <x v="1396"/>
  </r>
  <r>
    <x v="17"/>
    <x v="15"/>
    <x v="1397"/>
  </r>
  <r>
    <x v="17"/>
    <x v="16"/>
    <x v="1398"/>
  </r>
  <r>
    <x v="17"/>
    <x v="17"/>
    <x v="535"/>
  </r>
  <r>
    <x v="17"/>
    <x v="18"/>
    <x v="861"/>
  </r>
  <r>
    <x v="17"/>
    <x v="19"/>
    <x v="792"/>
  </r>
  <r>
    <x v="17"/>
    <x v="20"/>
    <x v="985"/>
  </r>
  <r>
    <x v="17"/>
    <x v="21"/>
    <x v="1399"/>
  </r>
  <r>
    <x v="17"/>
    <x v="22"/>
    <x v="1400"/>
  </r>
  <r>
    <x v="17"/>
    <x v="23"/>
    <x v="872"/>
  </r>
  <r>
    <x v="17"/>
    <x v="24"/>
    <x v="1401"/>
  </r>
  <r>
    <x v="17"/>
    <x v="25"/>
    <x v="1402"/>
  </r>
  <r>
    <x v="17"/>
    <x v="26"/>
    <x v="885"/>
  </r>
  <r>
    <x v="17"/>
    <x v="27"/>
    <x v="1403"/>
  </r>
  <r>
    <x v="17"/>
    <x v="28"/>
    <x v="1098"/>
  </r>
  <r>
    <x v="17"/>
    <x v="29"/>
    <x v="0"/>
  </r>
  <r>
    <x v="17"/>
    <x v="30"/>
    <x v="1400"/>
  </r>
  <r>
    <x v="18"/>
    <x v="0"/>
    <x v="1434"/>
  </r>
  <r>
    <x v="18"/>
    <x v="1"/>
    <x v="1435"/>
  </r>
  <r>
    <x v="18"/>
    <x v="2"/>
    <x v="1436"/>
  </r>
  <r>
    <x v="18"/>
    <x v="3"/>
    <x v="1437"/>
  </r>
  <r>
    <x v="18"/>
    <x v="4"/>
    <x v="1438"/>
  </r>
  <r>
    <x v="18"/>
    <x v="5"/>
    <x v="1384"/>
  </r>
  <r>
    <x v="18"/>
    <x v="6"/>
    <x v="1439"/>
  </r>
  <r>
    <x v="18"/>
    <x v="7"/>
    <x v="1440"/>
  </r>
  <r>
    <x v="18"/>
    <x v="8"/>
    <x v="1441"/>
  </r>
  <r>
    <x v="18"/>
    <x v="9"/>
    <x v="1442"/>
  </r>
  <r>
    <x v="18"/>
    <x v="10"/>
    <x v="1443"/>
  </r>
  <r>
    <x v="18"/>
    <x v="11"/>
    <x v="1058"/>
  </r>
  <r>
    <x v="18"/>
    <x v="12"/>
    <x v="235"/>
  </r>
  <r>
    <x v="18"/>
    <x v="13"/>
    <x v="912"/>
  </r>
  <r>
    <x v="18"/>
    <x v="14"/>
    <x v="1396"/>
  </r>
  <r>
    <x v="18"/>
    <x v="15"/>
    <x v="1397"/>
  </r>
  <r>
    <x v="18"/>
    <x v="16"/>
    <x v="1398"/>
  </r>
  <r>
    <x v="18"/>
    <x v="17"/>
    <x v="535"/>
  </r>
  <r>
    <x v="18"/>
    <x v="18"/>
    <x v="861"/>
  </r>
  <r>
    <x v="18"/>
    <x v="19"/>
    <x v="792"/>
  </r>
  <r>
    <x v="18"/>
    <x v="20"/>
    <x v="985"/>
  </r>
  <r>
    <x v="18"/>
    <x v="21"/>
    <x v="1399"/>
  </r>
  <r>
    <x v="18"/>
    <x v="22"/>
    <x v="1400"/>
  </r>
  <r>
    <x v="18"/>
    <x v="23"/>
    <x v="872"/>
  </r>
  <r>
    <x v="18"/>
    <x v="24"/>
    <x v="1401"/>
  </r>
  <r>
    <x v="18"/>
    <x v="25"/>
    <x v="1402"/>
  </r>
  <r>
    <x v="18"/>
    <x v="26"/>
    <x v="885"/>
  </r>
  <r>
    <x v="18"/>
    <x v="27"/>
    <x v="1403"/>
  </r>
  <r>
    <x v="18"/>
    <x v="28"/>
    <x v="1098"/>
  </r>
  <r>
    <x v="18"/>
    <x v="29"/>
    <x v="0"/>
  </r>
  <r>
    <x v="18"/>
    <x v="30"/>
    <x v="1400"/>
  </r>
  <r>
    <x v="18"/>
    <x v="0"/>
    <x v="1444"/>
  </r>
  <r>
    <x v="18"/>
    <x v="1"/>
    <x v="1445"/>
  </r>
  <r>
    <x v="18"/>
    <x v="2"/>
    <x v="1446"/>
  </r>
  <r>
    <x v="18"/>
    <x v="3"/>
    <x v="1447"/>
  </r>
  <r>
    <x v="18"/>
    <x v="4"/>
    <x v="1448"/>
  </r>
  <r>
    <x v="18"/>
    <x v="5"/>
    <x v="1394"/>
  </r>
  <r>
    <x v="18"/>
    <x v="6"/>
    <x v="1449"/>
  </r>
  <r>
    <x v="18"/>
    <x v="7"/>
    <x v="1450"/>
  </r>
  <r>
    <x v="18"/>
    <x v="8"/>
    <x v="1451"/>
  </r>
  <r>
    <x v="18"/>
    <x v="9"/>
    <x v="1452"/>
  </r>
  <r>
    <x v="18"/>
    <x v="10"/>
    <x v="1453"/>
  </r>
  <r>
    <x v="18"/>
    <x v="11"/>
    <x v="807"/>
  </r>
  <r>
    <x v="18"/>
    <x v="12"/>
    <x v="1454"/>
  </r>
  <r>
    <x v="18"/>
    <x v="13"/>
    <x v="1455"/>
  </r>
  <r>
    <x v="18"/>
    <x v="14"/>
    <x v="1396"/>
  </r>
  <r>
    <x v="18"/>
    <x v="15"/>
    <x v="1397"/>
  </r>
  <r>
    <x v="18"/>
    <x v="16"/>
    <x v="1398"/>
  </r>
  <r>
    <x v="18"/>
    <x v="17"/>
    <x v="535"/>
  </r>
  <r>
    <x v="18"/>
    <x v="18"/>
    <x v="861"/>
  </r>
  <r>
    <x v="18"/>
    <x v="19"/>
    <x v="792"/>
  </r>
  <r>
    <x v="18"/>
    <x v="20"/>
    <x v="985"/>
  </r>
  <r>
    <x v="18"/>
    <x v="21"/>
    <x v="1399"/>
  </r>
  <r>
    <x v="18"/>
    <x v="22"/>
    <x v="1400"/>
  </r>
  <r>
    <x v="18"/>
    <x v="23"/>
    <x v="872"/>
  </r>
  <r>
    <x v="18"/>
    <x v="24"/>
    <x v="1401"/>
  </r>
  <r>
    <x v="18"/>
    <x v="25"/>
    <x v="1402"/>
  </r>
  <r>
    <x v="18"/>
    <x v="26"/>
    <x v="885"/>
  </r>
  <r>
    <x v="18"/>
    <x v="27"/>
    <x v="1403"/>
  </r>
  <r>
    <x v="18"/>
    <x v="28"/>
    <x v="1098"/>
  </r>
  <r>
    <x v="18"/>
    <x v="29"/>
    <x v="0"/>
  </r>
  <r>
    <x v="18"/>
    <x v="30"/>
    <x v="1400"/>
  </r>
  <r>
    <x v="18"/>
    <x v="0"/>
    <x v="1456"/>
  </r>
  <r>
    <x v="18"/>
    <x v="1"/>
    <x v="1457"/>
  </r>
  <r>
    <x v="18"/>
    <x v="2"/>
    <x v="1143"/>
  </r>
  <r>
    <x v="18"/>
    <x v="3"/>
    <x v="462"/>
  </r>
  <r>
    <x v="18"/>
    <x v="4"/>
    <x v="1458"/>
  </r>
  <r>
    <x v="18"/>
    <x v="5"/>
    <x v="1459"/>
  </r>
  <r>
    <x v="18"/>
    <x v="6"/>
    <x v="78"/>
  </r>
  <r>
    <x v="18"/>
    <x v="7"/>
    <x v="1460"/>
  </r>
  <r>
    <x v="18"/>
    <x v="8"/>
    <x v="1461"/>
  </r>
  <r>
    <x v="18"/>
    <x v="9"/>
    <x v="1462"/>
  </r>
  <r>
    <x v="18"/>
    <x v="10"/>
    <x v="1463"/>
  </r>
  <r>
    <x v="18"/>
    <x v="11"/>
    <x v="1385"/>
  </r>
  <r>
    <x v="18"/>
    <x v="12"/>
    <x v="1464"/>
  </r>
  <r>
    <x v="18"/>
    <x v="13"/>
    <x v="1465"/>
  </r>
  <r>
    <x v="18"/>
    <x v="14"/>
    <x v="1396"/>
  </r>
  <r>
    <x v="18"/>
    <x v="15"/>
    <x v="1397"/>
  </r>
  <r>
    <x v="18"/>
    <x v="16"/>
    <x v="1398"/>
  </r>
  <r>
    <x v="18"/>
    <x v="17"/>
    <x v="535"/>
  </r>
  <r>
    <x v="18"/>
    <x v="18"/>
    <x v="861"/>
  </r>
  <r>
    <x v="18"/>
    <x v="19"/>
    <x v="792"/>
  </r>
  <r>
    <x v="18"/>
    <x v="20"/>
    <x v="985"/>
  </r>
  <r>
    <x v="18"/>
    <x v="21"/>
    <x v="1399"/>
  </r>
  <r>
    <x v="18"/>
    <x v="22"/>
    <x v="1400"/>
  </r>
  <r>
    <x v="18"/>
    <x v="23"/>
    <x v="872"/>
  </r>
  <r>
    <x v="18"/>
    <x v="24"/>
    <x v="1401"/>
  </r>
  <r>
    <x v="18"/>
    <x v="25"/>
    <x v="1402"/>
  </r>
  <r>
    <x v="18"/>
    <x v="26"/>
    <x v="885"/>
  </r>
  <r>
    <x v="18"/>
    <x v="27"/>
    <x v="1403"/>
  </r>
  <r>
    <x v="18"/>
    <x v="28"/>
    <x v="1098"/>
  </r>
  <r>
    <x v="18"/>
    <x v="29"/>
    <x v="0"/>
  </r>
  <r>
    <x v="18"/>
    <x v="30"/>
    <x v="1400"/>
  </r>
  <r>
    <x v="18"/>
    <x v="0"/>
    <x v="1466"/>
  </r>
  <r>
    <x v="18"/>
    <x v="1"/>
    <x v="1467"/>
  </r>
  <r>
    <x v="18"/>
    <x v="2"/>
    <x v="1050"/>
  </r>
  <r>
    <x v="18"/>
    <x v="3"/>
    <x v="475"/>
  </r>
  <r>
    <x v="18"/>
    <x v="4"/>
    <x v="1268"/>
  </r>
  <r>
    <x v="18"/>
    <x v="5"/>
    <x v="1468"/>
  </r>
  <r>
    <x v="18"/>
    <x v="6"/>
    <x v="386"/>
  </r>
  <r>
    <x v="18"/>
    <x v="7"/>
    <x v="1469"/>
  </r>
  <r>
    <x v="18"/>
    <x v="8"/>
    <x v="1470"/>
  </r>
  <r>
    <x v="18"/>
    <x v="9"/>
    <x v="1471"/>
  </r>
  <r>
    <x v="18"/>
    <x v="10"/>
    <x v="196"/>
  </r>
  <r>
    <x v="18"/>
    <x v="11"/>
    <x v="1472"/>
  </r>
  <r>
    <x v="18"/>
    <x v="12"/>
    <x v="1428"/>
  </r>
  <r>
    <x v="18"/>
    <x v="13"/>
    <x v="1473"/>
  </r>
  <r>
    <x v="18"/>
    <x v="14"/>
    <x v="1474"/>
  </r>
  <r>
    <x v="18"/>
    <x v="15"/>
    <x v="1397"/>
  </r>
  <r>
    <x v="18"/>
    <x v="16"/>
    <x v="1398"/>
  </r>
  <r>
    <x v="18"/>
    <x v="17"/>
    <x v="535"/>
  </r>
  <r>
    <x v="18"/>
    <x v="18"/>
    <x v="861"/>
  </r>
  <r>
    <x v="18"/>
    <x v="19"/>
    <x v="792"/>
  </r>
  <r>
    <x v="18"/>
    <x v="20"/>
    <x v="985"/>
  </r>
  <r>
    <x v="18"/>
    <x v="21"/>
    <x v="1475"/>
  </r>
  <r>
    <x v="18"/>
    <x v="22"/>
    <x v="1476"/>
  </r>
  <r>
    <x v="18"/>
    <x v="23"/>
    <x v="872"/>
  </r>
  <r>
    <x v="18"/>
    <x v="24"/>
    <x v="1401"/>
  </r>
  <r>
    <x v="18"/>
    <x v="25"/>
    <x v="1402"/>
  </r>
  <r>
    <x v="18"/>
    <x v="26"/>
    <x v="885"/>
  </r>
  <r>
    <x v="18"/>
    <x v="27"/>
    <x v="1403"/>
  </r>
  <r>
    <x v="18"/>
    <x v="28"/>
    <x v="1098"/>
  </r>
  <r>
    <x v="18"/>
    <x v="29"/>
    <x v="0"/>
  </r>
  <r>
    <x v="18"/>
    <x v="30"/>
    <x v="1476"/>
  </r>
  <r>
    <x v="18"/>
    <x v="0"/>
    <x v="1477"/>
  </r>
  <r>
    <x v="18"/>
    <x v="1"/>
    <x v="1478"/>
  </r>
  <r>
    <x v="18"/>
    <x v="2"/>
    <x v="1479"/>
  </r>
  <r>
    <x v="18"/>
    <x v="3"/>
    <x v="1480"/>
  </r>
  <r>
    <x v="18"/>
    <x v="4"/>
    <x v="1481"/>
  </r>
  <r>
    <x v="18"/>
    <x v="5"/>
    <x v="1482"/>
  </r>
  <r>
    <x v="18"/>
    <x v="6"/>
    <x v="400"/>
  </r>
  <r>
    <x v="18"/>
    <x v="7"/>
    <x v="1436"/>
  </r>
  <r>
    <x v="18"/>
    <x v="8"/>
    <x v="1483"/>
  </r>
  <r>
    <x v="18"/>
    <x v="9"/>
    <x v="1484"/>
  </r>
  <r>
    <x v="18"/>
    <x v="10"/>
    <x v="213"/>
  </r>
  <r>
    <x v="18"/>
    <x v="11"/>
    <x v="1485"/>
  </r>
  <r>
    <x v="18"/>
    <x v="12"/>
    <x v="706"/>
  </r>
  <r>
    <x v="18"/>
    <x v="13"/>
    <x v="1486"/>
  </r>
  <r>
    <x v="18"/>
    <x v="14"/>
    <x v="1474"/>
  </r>
  <r>
    <x v="18"/>
    <x v="15"/>
    <x v="1397"/>
  </r>
  <r>
    <x v="18"/>
    <x v="16"/>
    <x v="1398"/>
  </r>
  <r>
    <x v="18"/>
    <x v="17"/>
    <x v="535"/>
  </r>
  <r>
    <x v="18"/>
    <x v="18"/>
    <x v="861"/>
  </r>
  <r>
    <x v="18"/>
    <x v="19"/>
    <x v="792"/>
  </r>
  <r>
    <x v="18"/>
    <x v="20"/>
    <x v="985"/>
  </r>
  <r>
    <x v="18"/>
    <x v="21"/>
    <x v="1475"/>
  </r>
  <r>
    <x v="18"/>
    <x v="22"/>
    <x v="1476"/>
  </r>
  <r>
    <x v="18"/>
    <x v="23"/>
    <x v="872"/>
  </r>
  <r>
    <x v="18"/>
    <x v="24"/>
    <x v="1401"/>
  </r>
  <r>
    <x v="18"/>
    <x v="25"/>
    <x v="1402"/>
  </r>
  <r>
    <x v="18"/>
    <x v="26"/>
    <x v="885"/>
  </r>
  <r>
    <x v="18"/>
    <x v="27"/>
    <x v="1403"/>
  </r>
  <r>
    <x v="18"/>
    <x v="28"/>
    <x v="1098"/>
  </r>
  <r>
    <x v="18"/>
    <x v="29"/>
    <x v="0"/>
  </r>
  <r>
    <x v="18"/>
    <x v="30"/>
    <x v="1476"/>
  </r>
  <r>
    <x v="18"/>
    <x v="0"/>
    <x v="1487"/>
  </r>
  <r>
    <x v="18"/>
    <x v="1"/>
    <x v="1488"/>
  </r>
  <r>
    <x v="18"/>
    <x v="2"/>
    <x v="1307"/>
  </r>
  <r>
    <x v="18"/>
    <x v="3"/>
    <x v="1489"/>
  </r>
  <r>
    <x v="18"/>
    <x v="4"/>
    <x v="197"/>
  </r>
  <r>
    <x v="18"/>
    <x v="5"/>
    <x v="1490"/>
  </r>
  <r>
    <x v="18"/>
    <x v="6"/>
    <x v="85"/>
  </r>
  <r>
    <x v="18"/>
    <x v="7"/>
    <x v="1491"/>
  </r>
  <r>
    <x v="18"/>
    <x v="8"/>
    <x v="1492"/>
  </r>
  <r>
    <x v="18"/>
    <x v="9"/>
    <x v="1493"/>
  </r>
  <r>
    <x v="18"/>
    <x v="10"/>
    <x v="267"/>
  </r>
  <r>
    <x v="18"/>
    <x v="11"/>
    <x v="1494"/>
  </r>
  <r>
    <x v="18"/>
    <x v="12"/>
    <x v="339"/>
  </r>
  <r>
    <x v="18"/>
    <x v="13"/>
    <x v="1192"/>
  </r>
  <r>
    <x v="18"/>
    <x v="14"/>
    <x v="1495"/>
  </r>
  <r>
    <x v="18"/>
    <x v="15"/>
    <x v="1496"/>
  </r>
  <r>
    <x v="18"/>
    <x v="16"/>
    <x v="1398"/>
  </r>
  <r>
    <x v="18"/>
    <x v="17"/>
    <x v="535"/>
  </r>
  <r>
    <x v="18"/>
    <x v="18"/>
    <x v="861"/>
  </r>
  <r>
    <x v="18"/>
    <x v="19"/>
    <x v="1497"/>
  </r>
  <r>
    <x v="18"/>
    <x v="20"/>
    <x v="985"/>
  </r>
  <r>
    <x v="18"/>
    <x v="21"/>
    <x v="1498"/>
  </r>
  <r>
    <x v="18"/>
    <x v="22"/>
    <x v="1499"/>
  </r>
  <r>
    <x v="18"/>
    <x v="23"/>
    <x v="885"/>
  </r>
  <r>
    <x v="18"/>
    <x v="24"/>
    <x v="1401"/>
  </r>
  <r>
    <x v="18"/>
    <x v="25"/>
    <x v="1402"/>
  </r>
  <r>
    <x v="18"/>
    <x v="26"/>
    <x v="885"/>
  </r>
  <r>
    <x v="18"/>
    <x v="27"/>
    <x v="1500"/>
  </r>
  <r>
    <x v="18"/>
    <x v="28"/>
    <x v="1098"/>
  </r>
  <r>
    <x v="18"/>
    <x v="29"/>
    <x v="0"/>
  </r>
  <r>
    <x v="18"/>
    <x v="30"/>
    <x v="1499"/>
  </r>
  <r>
    <x v="18"/>
    <x v="0"/>
    <x v="1501"/>
  </r>
  <r>
    <x v="18"/>
    <x v="1"/>
    <x v="1502"/>
  </r>
  <r>
    <x v="18"/>
    <x v="2"/>
    <x v="1503"/>
  </r>
  <r>
    <x v="18"/>
    <x v="3"/>
    <x v="104"/>
  </r>
  <r>
    <x v="18"/>
    <x v="4"/>
    <x v="375"/>
  </r>
  <r>
    <x v="18"/>
    <x v="5"/>
    <x v="1504"/>
  </r>
  <r>
    <x v="18"/>
    <x v="6"/>
    <x v="160"/>
  </r>
  <r>
    <x v="18"/>
    <x v="7"/>
    <x v="1505"/>
  </r>
  <r>
    <x v="18"/>
    <x v="8"/>
    <x v="1506"/>
  </r>
  <r>
    <x v="18"/>
    <x v="9"/>
    <x v="1507"/>
  </r>
  <r>
    <x v="18"/>
    <x v="10"/>
    <x v="214"/>
  </r>
  <r>
    <x v="18"/>
    <x v="11"/>
    <x v="1508"/>
  </r>
  <r>
    <x v="18"/>
    <x v="12"/>
    <x v="1489"/>
  </r>
  <r>
    <x v="18"/>
    <x v="13"/>
    <x v="1509"/>
  </r>
  <r>
    <x v="18"/>
    <x v="14"/>
    <x v="1495"/>
  </r>
  <r>
    <x v="18"/>
    <x v="15"/>
    <x v="1496"/>
  </r>
  <r>
    <x v="18"/>
    <x v="16"/>
    <x v="1398"/>
  </r>
  <r>
    <x v="18"/>
    <x v="17"/>
    <x v="535"/>
  </r>
  <r>
    <x v="18"/>
    <x v="18"/>
    <x v="861"/>
  </r>
  <r>
    <x v="18"/>
    <x v="19"/>
    <x v="1497"/>
  </r>
  <r>
    <x v="18"/>
    <x v="20"/>
    <x v="985"/>
  </r>
  <r>
    <x v="18"/>
    <x v="21"/>
    <x v="1498"/>
  </r>
  <r>
    <x v="18"/>
    <x v="22"/>
    <x v="1499"/>
  </r>
  <r>
    <x v="18"/>
    <x v="23"/>
    <x v="885"/>
  </r>
  <r>
    <x v="18"/>
    <x v="24"/>
    <x v="1401"/>
  </r>
  <r>
    <x v="18"/>
    <x v="25"/>
    <x v="1402"/>
  </r>
  <r>
    <x v="18"/>
    <x v="26"/>
    <x v="885"/>
  </r>
  <r>
    <x v="18"/>
    <x v="27"/>
    <x v="1500"/>
  </r>
  <r>
    <x v="18"/>
    <x v="28"/>
    <x v="1098"/>
  </r>
  <r>
    <x v="18"/>
    <x v="29"/>
    <x v="0"/>
  </r>
  <r>
    <x v="18"/>
    <x v="30"/>
    <x v="1499"/>
  </r>
  <r>
    <x v="19"/>
    <x v="0"/>
    <x v="1510"/>
  </r>
  <r>
    <x v="19"/>
    <x v="1"/>
    <x v="1511"/>
  </r>
  <r>
    <x v="19"/>
    <x v="2"/>
    <x v="1031"/>
  </r>
  <r>
    <x v="19"/>
    <x v="3"/>
    <x v="338"/>
  </r>
  <r>
    <x v="19"/>
    <x v="4"/>
    <x v="228"/>
  </r>
  <r>
    <x v="19"/>
    <x v="5"/>
    <x v="1427"/>
  </r>
  <r>
    <x v="19"/>
    <x v="6"/>
    <x v="173"/>
  </r>
  <r>
    <x v="19"/>
    <x v="7"/>
    <x v="1171"/>
  </r>
  <r>
    <x v="19"/>
    <x v="8"/>
    <x v="1512"/>
  </r>
  <r>
    <x v="19"/>
    <x v="9"/>
    <x v="1513"/>
  </r>
  <r>
    <x v="19"/>
    <x v="10"/>
    <x v="661"/>
  </r>
  <r>
    <x v="19"/>
    <x v="11"/>
    <x v="1514"/>
  </r>
  <r>
    <x v="19"/>
    <x v="12"/>
    <x v="1352"/>
  </r>
  <r>
    <x v="19"/>
    <x v="13"/>
    <x v="1515"/>
  </r>
  <r>
    <x v="19"/>
    <x v="14"/>
    <x v="1495"/>
  </r>
  <r>
    <x v="19"/>
    <x v="15"/>
    <x v="1496"/>
  </r>
  <r>
    <x v="19"/>
    <x v="16"/>
    <x v="1398"/>
  </r>
  <r>
    <x v="19"/>
    <x v="17"/>
    <x v="535"/>
  </r>
  <r>
    <x v="19"/>
    <x v="18"/>
    <x v="861"/>
  </r>
  <r>
    <x v="19"/>
    <x v="19"/>
    <x v="1497"/>
  </r>
  <r>
    <x v="19"/>
    <x v="20"/>
    <x v="985"/>
  </r>
  <r>
    <x v="19"/>
    <x v="21"/>
    <x v="1498"/>
  </r>
  <r>
    <x v="19"/>
    <x v="22"/>
    <x v="1499"/>
  </r>
  <r>
    <x v="19"/>
    <x v="23"/>
    <x v="885"/>
  </r>
  <r>
    <x v="19"/>
    <x v="24"/>
    <x v="1401"/>
  </r>
  <r>
    <x v="19"/>
    <x v="25"/>
    <x v="1402"/>
  </r>
  <r>
    <x v="19"/>
    <x v="26"/>
    <x v="885"/>
  </r>
  <r>
    <x v="19"/>
    <x v="27"/>
    <x v="1500"/>
  </r>
  <r>
    <x v="19"/>
    <x v="28"/>
    <x v="1098"/>
  </r>
  <r>
    <x v="19"/>
    <x v="29"/>
    <x v="0"/>
  </r>
  <r>
    <x v="19"/>
    <x v="30"/>
    <x v="1499"/>
  </r>
  <r>
    <x v="19"/>
    <x v="0"/>
    <x v="1516"/>
  </r>
  <r>
    <x v="19"/>
    <x v="1"/>
    <x v="1517"/>
  </r>
  <r>
    <x v="19"/>
    <x v="2"/>
    <x v="1042"/>
  </r>
  <r>
    <x v="19"/>
    <x v="3"/>
    <x v="1518"/>
  </r>
  <r>
    <x v="19"/>
    <x v="4"/>
    <x v="238"/>
  </r>
  <r>
    <x v="19"/>
    <x v="5"/>
    <x v="1519"/>
  </r>
  <r>
    <x v="19"/>
    <x v="6"/>
    <x v="184"/>
  </r>
  <r>
    <x v="19"/>
    <x v="7"/>
    <x v="1520"/>
  </r>
  <r>
    <x v="19"/>
    <x v="8"/>
    <x v="1521"/>
  </r>
  <r>
    <x v="19"/>
    <x v="9"/>
    <x v="1522"/>
  </r>
  <r>
    <x v="19"/>
    <x v="10"/>
    <x v="673"/>
  </r>
  <r>
    <x v="19"/>
    <x v="11"/>
    <x v="1523"/>
  </r>
  <r>
    <x v="19"/>
    <x v="12"/>
    <x v="1183"/>
  </r>
  <r>
    <x v="19"/>
    <x v="13"/>
    <x v="1216"/>
  </r>
  <r>
    <x v="19"/>
    <x v="14"/>
    <x v="1495"/>
  </r>
  <r>
    <x v="19"/>
    <x v="15"/>
    <x v="1496"/>
  </r>
  <r>
    <x v="19"/>
    <x v="16"/>
    <x v="1398"/>
  </r>
  <r>
    <x v="19"/>
    <x v="17"/>
    <x v="535"/>
  </r>
  <r>
    <x v="19"/>
    <x v="18"/>
    <x v="861"/>
  </r>
  <r>
    <x v="19"/>
    <x v="19"/>
    <x v="1497"/>
  </r>
  <r>
    <x v="19"/>
    <x v="20"/>
    <x v="985"/>
  </r>
  <r>
    <x v="19"/>
    <x v="21"/>
    <x v="1498"/>
  </r>
  <r>
    <x v="19"/>
    <x v="22"/>
    <x v="1499"/>
  </r>
  <r>
    <x v="19"/>
    <x v="23"/>
    <x v="885"/>
  </r>
  <r>
    <x v="19"/>
    <x v="24"/>
    <x v="1401"/>
  </r>
  <r>
    <x v="19"/>
    <x v="25"/>
    <x v="1402"/>
  </r>
  <r>
    <x v="19"/>
    <x v="26"/>
    <x v="885"/>
  </r>
  <r>
    <x v="19"/>
    <x v="27"/>
    <x v="1500"/>
  </r>
  <r>
    <x v="19"/>
    <x v="28"/>
    <x v="1098"/>
  </r>
  <r>
    <x v="19"/>
    <x v="29"/>
    <x v="0"/>
  </r>
  <r>
    <x v="19"/>
    <x v="30"/>
    <x v="1499"/>
  </r>
  <r>
    <x v="19"/>
    <x v="0"/>
    <x v="1524"/>
  </r>
  <r>
    <x v="19"/>
    <x v="1"/>
    <x v="1525"/>
  </r>
  <r>
    <x v="19"/>
    <x v="2"/>
    <x v="527"/>
  </r>
  <r>
    <x v="19"/>
    <x v="3"/>
    <x v="1526"/>
  </r>
  <r>
    <x v="19"/>
    <x v="4"/>
    <x v="1527"/>
  </r>
  <r>
    <x v="19"/>
    <x v="5"/>
    <x v="1528"/>
  </r>
  <r>
    <x v="19"/>
    <x v="6"/>
    <x v="131"/>
  </r>
  <r>
    <x v="19"/>
    <x v="7"/>
    <x v="1529"/>
  </r>
  <r>
    <x v="19"/>
    <x v="8"/>
    <x v="1530"/>
  </r>
  <r>
    <x v="19"/>
    <x v="9"/>
    <x v="1531"/>
  </r>
  <r>
    <x v="19"/>
    <x v="10"/>
    <x v="157"/>
  </r>
  <r>
    <x v="19"/>
    <x v="11"/>
    <x v="1169"/>
  </r>
  <r>
    <x v="19"/>
    <x v="12"/>
    <x v="415"/>
  </r>
  <r>
    <x v="19"/>
    <x v="13"/>
    <x v="1226"/>
  </r>
  <r>
    <x v="19"/>
    <x v="14"/>
    <x v="1495"/>
  </r>
  <r>
    <x v="19"/>
    <x v="15"/>
    <x v="1496"/>
  </r>
  <r>
    <x v="19"/>
    <x v="16"/>
    <x v="1398"/>
  </r>
  <r>
    <x v="19"/>
    <x v="17"/>
    <x v="535"/>
  </r>
  <r>
    <x v="19"/>
    <x v="18"/>
    <x v="861"/>
  </r>
  <r>
    <x v="19"/>
    <x v="19"/>
    <x v="1497"/>
  </r>
  <r>
    <x v="19"/>
    <x v="20"/>
    <x v="985"/>
  </r>
  <r>
    <x v="19"/>
    <x v="21"/>
    <x v="1498"/>
  </r>
  <r>
    <x v="19"/>
    <x v="22"/>
    <x v="1499"/>
  </r>
  <r>
    <x v="19"/>
    <x v="23"/>
    <x v="885"/>
  </r>
  <r>
    <x v="19"/>
    <x v="24"/>
    <x v="1401"/>
  </r>
  <r>
    <x v="19"/>
    <x v="25"/>
    <x v="1402"/>
  </r>
  <r>
    <x v="19"/>
    <x v="26"/>
    <x v="885"/>
  </r>
  <r>
    <x v="19"/>
    <x v="27"/>
    <x v="1500"/>
  </r>
  <r>
    <x v="19"/>
    <x v="28"/>
    <x v="1098"/>
  </r>
  <r>
    <x v="19"/>
    <x v="29"/>
    <x v="0"/>
  </r>
  <r>
    <x v="19"/>
    <x v="30"/>
    <x v="1499"/>
  </r>
  <r>
    <x v="19"/>
    <x v="0"/>
    <x v="1532"/>
  </r>
  <r>
    <x v="19"/>
    <x v="1"/>
    <x v="1533"/>
  </r>
  <r>
    <x v="19"/>
    <x v="2"/>
    <x v="1279"/>
  </r>
  <r>
    <x v="19"/>
    <x v="3"/>
    <x v="413"/>
  </r>
  <r>
    <x v="19"/>
    <x v="4"/>
    <x v="1534"/>
  </r>
  <r>
    <x v="19"/>
    <x v="5"/>
    <x v="1505"/>
  </r>
  <r>
    <x v="19"/>
    <x v="6"/>
    <x v="1535"/>
  </r>
  <r>
    <x v="19"/>
    <x v="7"/>
    <x v="577"/>
  </r>
  <r>
    <x v="19"/>
    <x v="8"/>
    <x v="1536"/>
  </r>
  <r>
    <x v="19"/>
    <x v="9"/>
    <x v="1087"/>
  </r>
  <r>
    <x v="19"/>
    <x v="10"/>
    <x v="1155"/>
  </r>
  <r>
    <x v="19"/>
    <x v="11"/>
    <x v="1182"/>
  </r>
  <r>
    <x v="19"/>
    <x v="12"/>
    <x v="89"/>
  </r>
  <r>
    <x v="19"/>
    <x v="13"/>
    <x v="1237"/>
  </r>
  <r>
    <x v="19"/>
    <x v="14"/>
    <x v="1495"/>
  </r>
  <r>
    <x v="19"/>
    <x v="15"/>
    <x v="1496"/>
  </r>
  <r>
    <x v="19"/>
    <x v="16"/>
    <x v="1398"/>
  </r>
  <r>
    <x v="19"/>
    <x v="17"/>
    <x v="535"/>
  </r>
  <r>
    <x v="19"/>
    <x v="18"/>
    <x v="861"/>
  </r>
  <r>
    <x v="19"/>
    <x v="19"/>
    <x v="1497"/>
  </r>
  <r>
    <x v="19"/>
    <x v="20"/>
    <x v="985"/>
  </r>
  <r>
    <x v="19"/>
    <x v="21"/>
    <x v="1498"/>
  </r>
  <r>
    <x v="19"/>
    <x v="22"/>
    <x v="1499"/>
  </r>
  <r>
    <x v="19"/>
    <x v="23"/>
    <x v="885"/>
  </r>
  <r>
    <x v="19"/>
    <x v="24"/>
    <x v="1401"/>
  </r>
  <r>
    <x v="19"/>
    <x v="25"/>
    <x v="1402"/>
  </r>
  <r>
    <x v="19"/>
    <x v="26"/>
    <x v="885"/>
  </r>
  <r>
    <x v="19"/>
    <x v="27"/>
    <x v="1500"/>
  </r>
  <r>
    <x v="19"/>
    <x v="28"/>
    <x v="1098"/>
  </r>
  <r>
    <x v="19"/>
    <x v="29"/>
    <x v="0"/>
  </r>
  <r>
    <x v="19"/>
    <x v="30"/>
    <x v="1499"/>
  </r>
  <r>
    <x v="19"/>
    <x v="0"/>
    <x v="1537"/>
  </r>
  <r>
    <x v="19"/>
    <x v="1"/>
    <x v="1538"/>
  </r>
  <r>
    <x v="19"/>
    <x v="2"/>
    <x v="1288"/>
  </r>
  <r>
    <x v="19"/>
    <x v="3"/>
    <x v="1539"/>
  </r>
  <r>
    <x v="19"/>
    <x v="4"/>
    <x v="1540"/>
  </r>
  <r>
    <x v="19"/>
    <x v="5"/>
    <x v="1541"/>
  </r>
  <r>
    <x v="19"/>
    <x v="6"/>
    <x v="530"/>
  </r>
  <r>
    <x v="19"/>
    <x v="7"/>
    <x v="1542"/>
  </r>
  <r>
    <x v="19"/>
    <x v="8"/>
    <x v="1543"/>
  </r>
  <r>
    <x v="19"/>
    <x v="9"/>
    <x v="1544"/>
  </r>
  <r>
    <x v="19"/>
    <x v="10"/>
    <x v="1168"/>
  </r>
  <r>
    <x v="19"/>
    <x v="11"/>
    <x v="1545"/>
  </r>
  <r>
    <x v="19"/>
    <x v="12"/>
    <x v="103"/>
  </r>
  <r>
    <x v="19"/>
    <x v="13"/>
    <x v="857"/>
  </r>
  <r>
    <x v="19"/>
    <x v="14"/>
    <x v="1495"/>
  </r>
  <r>
    <x v="19"/>
    <x v="15"/>
    <x v="1496"/>
  </r>
  <r>
    <x v="19"/>
    <x v="16"/>
    <x v="1398"/>
  </r>
  <r>
    <x v="19"/>
    <x v="17"/>
    <x v="535"/>
  </r>
  <r>
    <x v="19"/>
    <x v="18"/>
    <x v="861"/>
  </r>
  <r>
    <x v="19"/>
    <x v="19"/>
    <x v="1497"/>
  </r>
  <r>
    <x v="19"/>
    <x v="20"/>
    <x v="985"/>
  </r>
  <r>
    <x v="19"/>
    <x v="21"/>
    <x v="1498"/>
  </r>
  <r>
    <x v="19"/>
    <x v="22"/>
    <x v="1499"/>
  </r>
  <r>
    <x v="19"/>
    <x v="23"/>
    <x v="885"/>
  </r>
  <r>
    <x v="19"/>
    <x v="24"/>
    <x v="1401"/>
  </r>
  <r>
    <x v="19"/>
    <x v="25"/>
    <x v="1402"/>
  </r>
  <r>
    <x v="19"/>
    <x v="26"/>
    <x v="885"/>
  </r>
  <r>
    <x v="19"/>
    <x v="27"/>
    <x v="1500"/>
  </r>
  <r>
    <x v="19"/>
    <x v="28"/>
    <x v="1098"/>
  </r>
  <r>
    <x v="19"/>
    <x v="29"/>
    <x v="0"/>
  </r>
  <r>
    <x v="19"/>
    <x v="30"/>
    <x v="1499"/>
  </r>
  <r>
    <x v="19"/>
    <x v="0"/>
    <x v="1546"/>
  </r>
  <r>
    <x v="19"/>
    <x v="1"/>
    <x v="1547"/>
  </r>
  <r>
    <x v="19"/>
    <x v="2"/>
    <x v="1548"/>
  </r>
  <r>
    <x v="19"/>
    <x v="3"/>
    <x v="309"/>
  </r>
  <r>
    <x v="19"/>
    <x v="4"/>
    <x v="702"/>
  </r>
  <r>
    <x v="19"/>
    <x v="5"/>
    <x v="1549"/>
  </r>
  <r>
    <x v="19"/>
    <x v="6"/>
    <x v="991"/>
  </r>
  <r>
    <x v="19"/>
    <x v="7"/>
    <x v="1550"/>
  </r>
  <r>
    <x v="19"/>
    <x v="8"/>
    <x v="1551"/>
  </r>
  <r>
    <x v="19"/>
    <x v="9"/>
    <x v="1552"/>
  </r>
  <r>
    <x v="19"/>
    <x v="10"/>
    <x v="1553"/>
  </r>
  <r>
    <x v="19"/>
    <x v="11"/>
    <x v="680"/>
  </r>
  <r>
    <x v="19"/>
    <x v="12"/>
    <x v="117"/>
  </r>
  <r>
    <x v="19"/>
    <x v="13"/>
    <x v="1192"/>
  </r>
  <r>
    <x v="19"/>
    <x v="14"/>
    <x v="1495"/>
  </r>
  <r>
    <x v="19"/>
    <x v="15"/>
    <x v="1496"/>
  </r>
  <r>
    <x v="19"/>
    <x v="16"/>
    <x v="1398"/>
  </r>
  <r>
    <x v="19"/>
    <x v="17"/>
    <x v="535"/>
  </r>
  <r>
    <x v="19"/>
    <x v="18"/>
    <x v="861"/>
  </r>
  <r>
    <x v="19"/>
    <x v="19"/>
    <x v="1497"/>
  </r>
  <r>
    <x v="19"/>
    <x v="20"/>
    <x v="985"/>
  </r>
  <r>
    <x v="19"/>
    <x v="21"/>
    <x v="1498"/>
  </r>
  <r>
    <x v="19"/>
    <x v="22"/>
    <x v="1499"/>
  </r>
  <r>
    <x v="19"/>
    <x v="23"/>
    <x v="885"/>
  </r>
  <r>
    <x v="19"/>
    <x v="24"/>
    <x v="1401"/>
  </r>
  <r>
    <x v="19"/>
    <x v="25"/>
    <x v="1402"/>
  </r>
  <r>
    <x v="19"/>
    <x v="26"/>
    <x v="885"/>
  </r>
  <r>
    <x v="19"/>
    <x v="27"/>
    <x v="1500"/>
  </r>
  <r>
    <x v="19"/>
    <x v="28"/>
    <x v="1098"/>
  </r>
  <r>
    <x v="19"/>
    <x v="29"/>
    <x v="0"/>
  </r>
  <r>
    <x v="19"/>
    <x v="30"/>
    <x v="1499"/>
  </r>
  <r>
    <x v="19"/>
    <x v="0"/>
    <x v="1554"/>
  </r>
  <r>
    <x v="19"/>
    <x v="1"/>
    <x v="1555"/>
  </r>
  <r>
    <x v="19"/>
    <x v="2"/>
    <x v="1556"/>
  </r>
  <r>
    <x v="19"/>
    <x v="3"/>
    <x v="18"/>
  </r>
  <r>
    <x v="19"/>
    <x v="4"/>
    <x v="664"/>
  </r>
  <r>
    <x v="19"/>
    <x v="5"/>
    <x v="1557"/>
  </r>
  <r>
    <x v="19"/>
    <x v="6"/>
    <x v="46"/>
  </r>
  <r>
    <x v="19"/>
    <x v="7"/>
    <x v="1558"/>
  </r>
  <r>
    <x v="19"/>
    <x v="8"/>
    <x v="599"/>
  </r>
  <r>
    <x v="19"/>
    <x v="9"/>
    <x v="1493"/>
  </r>
  <r>
    <x v="19"/>
    <x v="10"/>
    <x v="1035"/>
  </r>
  <r>
    <x v="19"/>
    <x v="11"/>
    <x v="1014"/>
  </r>
  <r>
    <x v="19"/>
    <x v="12"/>
    <x v="1559"/>
  </r>
  <r>
    <x v="19"/>
    <x v="13"/>
    <x v="1509"/>
  </r>
  <r>
    <x v="19"/>
    <x v="14"/>
    <x v="1560"/>
  </r>
  <r>
    <x v="19"/>
    <x v="15"/>
    <x v="659"/>
  </r>
  <r>
    <x v="19"/>
    <x v="16"/>
    <x v="1398"/>
  </r>
  <r>
    <x v="19"/>
    <x v="17"/>
    <x v="535"/>
  </r>
  <r>
    <x v="19"/>
    <x v="18"/>
    <x v="1561"/>
  </r>
  <r>
    <x v="19"/>
    <x v="19"/>
    <x v="1497"/>
  </r>
  <r>
    <x v="19"/>
    <x v="20"/>
    <x v="985"/>
  </r>
  <r>
    <x v="19"/>
    <x v="21"/>
    <x v="1562"/>
  </r>
  <r>
    <x v="19"/>
    <x v="22"/>
    <x v="1563"/>
  </r>
  <r>
    <x v="19"/>
    <x v="23"/>
    <x v="408"/>
  </r>
  <r>
    <x v="19"/>
    <x v="24"/>
    <x v="1401"/>
  </r>
  <r>
    <x v="19"/>
    <x v="25"/>
    <x v="1402"/>
  </r>
  <r>
    <x v="19"/>
    <x v="26"/>
    <x v="408"/>
  </r>
  <r>
    <x v="19"/>
    <x v="27"/>
    <x v="1500"/>
  </r>
  <r>
    <x v="19"/>
    <x v="28"/>
    <x v="1098"/>
  </r>
  <r>
    <x v="19"/>
    <x v="29"/>
    <x v="0"/>
  </r>
  <r>
    <x v="19"/>
    <x v="30"/>
    <x v="1563"/>
  </r>
  <r>
    <x v="19"/>
    <x v="0"/>
    <x v="1564"/>
  </r>
  <r>
    <x v="19"/>
    <x v="1"/>
    <x v="1565"/>
  </r>
  <r>
    <x v="19"/>
    <x v="2"/>
    <x v="695"/>
  </r>
  <r>
    <x v="19"/>
    <x v="3"/>
    <x v="1566"/>
  </r>
  <r>
    <x v="19"/>
    <x v="4"/>
    <x v="402"/>
  </r>
  <r>
    <x v="19"/>
    <x v="5"/>
    <x v="1567"/>
  </r>
  <r>
    <x v="19"/>
    <x v="6"/>
    <x v="329"/>
  </r>
  <r>
    <x v="19"/>
    <x v="7"/>
    <x v="1568"/>
  </r>
  <r>
    <x v="19"/>
    <x v="8"/>
    <x v="614"/>
  </r>
  <r>
    <x v="19"/>
    <x v="9"/>
    <x v="1569"/>
  </r>
  <r>
    <x v="19"/>
    <x v="10"/>
    <x v="1570"/>
  </r>
  <r>
    <x v="19"/>
    <x v="11"/>
    <x v="1571"/>
  </r>
  <r>
    <x v="19"/>
    <x v="12"/>
    <x v="1572"/>
  </r>
  <r>
    <x v="19"/>
    <x v="13"/>
    <x v="1150"/>
  </r>
  <r>
    <x v="19"/>
    <x v="31"/>
    <x v="0"/>
  </r>
  <r>
    <x v="19"/>
    <x v="32"/>
    <x v="0"/>
  </r>
  <r>
    <x v="19"/>
    <x v="14"/>
    <x v="1560"/>
  </r>
  <r>
    <x v="19"/>
    <x v="15"/>
    <x v="659"/>
  </r>
  <r>
    <x v="19"/>
    <x v="16"/>
    <x v="1398"/>
  </r>
  <r>
    <x v="19"/>
    <x v="17"/>
    <x v="535"/>
  </r>
  <r>
    <x v="19"/>
    <x v="18"/>
    <x v="1561"/>
  </r>
  <r>
    <x v="19"/>
    <x v="19"/>
    <x v="1497"/>
  </r>
  <r>
    <x v="19"/>
    <x v="20"/>
    <x v="985"/>
  </r>
  <r>
    <x v="19"/>
    <x v="33"/>
    <x v="0"/>
  </r>
  <r>
    <x v="19"/>
    <x v="21"/>
    <x v="1562"/>
  </r>
  <r>
    <x v="19"/>
    <x v="22"/>
    <x v="1563"/>
  </r>
  <r>
    <x v="19"/>
    <x v="23"/>
    <x v="408"/>
  </r>
  <r>
    <x v="19"/>
    <x v="24"/>
    <x v="1401"/>
  </r>
  <r>
    <x v="19"/>
    <x v="25"/>
    <x v="1402"/>
  </r>
  <r>
    <x v="19"/>
    <x v="26"/>
    <x v="408"/>
  </r>
  <r>
    <x v="19"/>
    <x v="27"/>
    <x v="1500"/>
  </r>
  <r>
    <x v="19"/>
    <x v="28"/>
    <x v="1098"/>
  </r>
  <r>
    <x v="19"/>
    <x v="29"/>
    <x v="0"/>
  </r>
  <r>
    <x v="19"/>
    <x v="30"/>
    <x v="1563"/>
  </r>
  <r>
    <x v="20"/>
    <x v="0"/>
    <x v="1573"/>
  </r>
  <r>
    <x v="20"/>
    <x v="1"/>
    <x v="1574"/>
  </r>
  <r>
    <x v="20"/>
    <x v="2"/>
    <x v="1575"/>
  </r>
  <r>
    <x v="20"/>
    <x v="3"/>
    <x v="550"/>
  </r>
  <r>
    <x v="20"/>
    <x v="4"/>
    <x v="1576"/>
  </r>
  <r>
    <x v="20"/>
    <x v="5"/>
    <x v="1577"/>
  </r>
  <r>
    <x v="20"/>
    <x v="6"/>
    <x v="339"/>
  </r>
  <r>
    <x v="20"/>
    <x v="7"/>
    <x v="1578"/>
  </r>
  <r>
    <x v="20"/>
    <x v="8"/>
    <x v="1579"/>
  </r>
  <r>
    <x v="20"/>
    <x v="9"/>
    <x v="1580"/>
  </r>
  <r>
    <x v="20"/>
    <x v="10"/>
    <x v="1581"/>
  </r>
  <r>
    <x v="20"/>
    <x v="11"/>
    <x v="459"/>
  </r>
  <r>
    <x v="20"/>
    <x v="12"/>
    <x v="1582"/>
  </r>
  <r>
    <x v="20"/>
    <x v="13"/>
    <x v="1583"/>
  </r>
  <r>
    <x v="20"/>
    <x v="31"/>
    <x v="2"/>
  </r>
  <r>
    <x v="20"/>
    <x v="32"/>
    <x v="993"/>
  </r>
  <r>
    <x v="20"/>
    <x v="14"/>
    <x v="1560"/>
  </r>
  <r>
    <x v="20"/>
    <x v="15"/>
    <x v="659"/>
  </r>
  <r>
    <x v="20"/>
    <x v="16"/>
    <x v="1398"/>
  </r>
  <r>
    <x v="20"/>
    <x v="17"/>
    <x v="535"/>
  </r>
  <r>
    <x v="20"/>
    <x v="18"/>
    <x v="1561"/>
  </r>
  <r>
    <x v="20"/>
    <x v="19"/>
    <x v="1497"/>
  </r>
  <r>
    <x v="20"/>
    <x v="20"/>
    <x v="985"/>
  </r>
  <r>
    <x v="20"/>
    <x v="33"/>
    <x v="0"/>
  </r>
  <r>
    <x v="20"/>
    <x v="21"/>
    <x v="1562"/>
  </r>
  <r>
    <x v="20"/>
    <x v="22"/>
    <x v="1563"/>
  </r>
  <r>
    <x v="20"/>
    <x v="23"/>
    <x v="408"/>
  </r>
  <r>
    <x v="20"/>
    <x v="24"/>
    <x v="1401"/>
  </r>
  <r>
    <x v="20"/>
    <x v="25"/>
    <x v="1402"/>
  </r>
  <r>
    <x v="20"/>
    <x v="26"/>
    <x v="408"/>
  </r>
  <r>
    <x v="20"/>
    <x v="27"/>
    <x v="1500"/>
  </r>
  <r>
    <x v="20"/>
    <x v="28"/>
    <x v="1098"/>
  </r>
  <r>
    <x v="20"/>
    <x v="29"/>
    <x v="0"/>
  </r>
  <r>
    <x v="20"/>
    <x v="30"/>
    <x v="1563"/>
  </r>
  <r>
    <x v="20"/>
    <x v="0"/>
    <x v="1584"/>
  </r>
  <r>
    <x v="20"/>
    <x v="1"/>
    <x v="1585"/>
  </r>
  <r>
    <x v="20"/>
    <x v="2"/>
    <x v="1586"/>
  </r>
  <r>
    <x v="20"/>
    <x v="3"/>
    <x v="1587"/>
  </r>
  <r>
    <x v="20"/>
    <x v="4"/>
    <x v="387"/>
  </r>
  <r>
    <x v="20"/>
    <x v="5"/>
    <x v="1058"/>
  </r>
  <r>
    <x v="20"/>
    <x v="6"/>
    <x v="1526"/>
  </r>
  <r>
    <x v="20"/>
    <x v="7"/>
    <x v="1588"/>
  </r>
  <r>
    <x v="20"/>
    <x v="8"/>
    <x v="379"/>
  </r>
  <r>
    <x v="20"/>
    <x v="9"/>
    <x v="1589"/>
  </r>
  <r>
    <x v="20"/>
    <x v="10"/>
    <x v="751"/>
  </r>
  <r>
    <x v="20"/>
    <x v="11"/>
    <x v="1590"/>
  </r>
  <r>
    <x v="20"/>
    <x v="12"/>
    <x v="1591"/>
  </r>
  <r>
    <x v="20"/>
    <x v="13"/>
    <x v="1592"/>
  </r>
  <r>
    <x v="20"/>
    <x v="31"/>
    <x v="363"/>
  </r>
  <r>
    <x v="20"/>
    <x v="32"/>
    <x v="1007"/>
  </r>
  <r>
    <x v="20"/>
    <x v="14"/>
    <x v="1560"/>
  </r>
  <r>
    <x v="20"/>
    <x v="15"/>
    <x v="659"/>
  </r>
  <r>
    <x v="20"/>
    <x v="16"/>
    <x v="1398"/>
  </r>
  <r>
    <x v="20"/>
    <x v="17"/>
    <x v="535"/>
  </r>
  <r>
    <x v="20"/>
    <x v="18"/>
    <x v="1561"/>
  </r>
  <r>
    <x v="20"/>
    <x v="19"/>
    <x v="1497"/>
  </r>
  <r>
    <x v="20"/>
    <x v="20"/>
    <x v="985"/>
  </r>
  <r>
    <x v="20"/>
    <x v="33"/>
    <x v="0"/>
  </r>
  <r>
    <x v="20"/>
    <x v="21"/>
    <x v="1562"/>
  </r>
  <r>
    <x v="20"/>
    <x v="22"/>
    <x v="1563"/>
  </r>
  <r>
    <x v="20"/>
    <x v="23"/>
    <x v="408"/>
  </r>
  <r>
    <x v="20"/>
    <x v="24"/>
    <x v="1401"/>
  </r>
  <r>
    <x v="20"/>
    <x v="25"/>
    <x v="1402"/>
  </r>
  <r>
    <x v="20"/>
    <x v="26"/>
    <x v="408"/>
  </r>
  <r>
    <x v="20"/>
    <x v="27"/>
    <x v="1500"/>
  </r>
  <r>
    <x v="20"/>
    <x v="28"/>
    <x v="1098"/>
  </r>
  <r>
    <x v="20"/>
    <x v="29"/>
    <x v="0"/>
  </r>
  <r>
    <x v="20"/>
    <x v="30"/>
    <x v="1563"/>
  </r>
  <r>
    <x v="20"/>
    <x v="0"/>
    <x v="1593"/>
  </r>
  <r>
    <x v="20"/>
    <x v="1"/>
    <x v="1594"/>
  </r>
  <r>
    <x v="20"/>
    <x v="2"/>
    <x v="1595"/>
  </r>
  <r>
    <x v="20"/>
    <x v="3"/>
    <x v="1270"/>
  </r>
  <r>
    <x v="20"/>
    <x v="4"/>
    <x v="510"/>
  </r>
  <r>
    <x v="20"/>
    <x v="5"/>
    <x v="757"/>
  </r>
  <r>
    <x v="20"/>
    <x v="6"/>
    <x v="413"/>
  </r>
  <r>
    <x v="20"/>
    <x v="7"/>
    <x v="1596"/>
  </r>
  <r>
    <x v="20"/>
    <x v="8"/>
    <x v="1597"/>
  </r>
  <r>
    <x v="20"/>
    <x v="9"/>
    <x v="1598"/>
  </r>
  <r>
    <x v="20"/>
    <x v="10"/>
    <x v="271"/>
  </r>
  <r>
    <x v="20"/>
    <x v="11"/>
    <x v="1599"/>
  </r>
  <r>
    <x v="20"/>
    <x v="12"/>
    <x v="1600"/>
  </r>
  <r>
    <x v="20"/>
    <x v="13"/>
    <x v="1109"/>
  </r>
  <r>
    <x v="20"/>
    <x v="31"/>
    <x v="1601"/>
  </r>
  <r>
    <x v="20"/>
    <x v="32"/>
    <x v="1098"/>
  </r>
  <r>
    <x v="20"/>
    <x v="14"/>
    <x v="1602"/>
  </r>
  <r>
    <x v="20"/>
    <x v="15"/>
    <x v="659"/>
  </r>
  <r>
    <x v="20"/>
    <x v="16"/>
    <x v="1398"/>
  </r>
  <r>
    <x v="20"/>
    <x v="17"/>
    <x v="535"/>
  </r>
  <r>
    <x v="20"/>
    <x v="18"/>
    <x v="1561"/>
  </r>
  <r>
    <x v="20"/>
    <x v="19"/>
    <x v="1497"/>
  </r>
  <r>
    <x v="20"/>
    <x v="20"/>
    <x v="985"/>
  </r>
  <r>
    <x v="20"/>
    <x v="33"/>
    <x v="2"/>
  </r>
  <r>
    <x v="20"/>
    <x v="21"/>
    <x v="1603"/>
  </r>
  <r>
    <x v="20"/>
    <x v="22"/>
    <x v="1604"/>
  </r>
  <r>
    <x v="20"/>
    <x v="23"/>
    <x v="408"/>
  </r>
  <r>
    <x v="20"/>
    <x v="24"/>
    <x v="1401"/>
  </r>
  <r>
    <x v="20"/>
    <x v="25"/>
    <x v="1402"/>
  </r>
  <r>
    <x v="20"/>
    <x v="26"/>
    <x v="408"/>
  </r>
  <r>
    <x v="20"/>
    <x v="27"/>
    <x v="1500"/>
  </r>
  <r>
    <x v="20"/>
    <x v="28"/>
    <x v="1098"/>
  </r>
  <r>
    <x v="20"/>
    <x v="29"/>
    <x v="0"/>
  </r>
  <r>
    <x v="20"/>
    <x v="30"/>
    <x v="1604"/>
  </r>
  <r>
    <x v="20"/>
    <x v="0"/>
    <x v="1605"/>
  </r>
  <r>
    <x v="20"/>
    <x v="1"/>
    <x v="1606"/>
  </r>
  <r>
    <x v="20"/>
    <x v="2"/>
    <x v="1607"/>
  </r>
  <r>
    <x v="20"/>
    <x v="3"/>
    <x v="475"/>
  </r>
  <r>
    <x v="20"/>
    <x v="4"/>
    <x v="1608"/>
  </r>
  <r>
    <x v="20"/>
    <x v="5"/>
    <x v="1421"/>
  </r>
  <r>
    <x v="20"/>
    <x v="6"/>
    <x v="423"/>
  </r>
  <r>
    <x v="20"/>
    <x v="7"/>
    <x v="1609"/>
  </r>
  <r>
    <x v="20"/>
    <x v="8"/>
    <x v="1610"/>
  </r>
  <r>
    <x v="20"/>
    <x v="9"/>
    <x v="1611"/>
  </r>
  <r>
    <x v="20"/>
    <x v="10"/>
    <x v="114"/>
  </r>
  <r>
    <x v="20"/>
    <x v="11"/>
    <x v="1612"/>
  </r>
  <r>
    <x v="20"/>
    <x v="12"/>
    <x v="1613"/>
  </r>
  <r>
    <x v="20"/>
    <x v="13"/>
    <x v="1010"/>
  </r>
  <r>
    <x v="20"/>
    <x v="31"/>
    <x v="1614"/>
  </r>
  <r>
    <x v="20"/>
    <x v="32"/>
    <x v="830"/>
  </r>
  <r>
    <x v="20"/>
    <x v="14"/>
    <x v="1602"/>
  </r>
  <r>
    <x v="20"/>
    <x v="15"/>
    <x v="659"/>
  </r>
  <r>
    <x v="20"/>
    <x v="16"/>
    <x v="1398"/>
  </r>
  <r>
    <x v="20"/>
    <x v="17"/>
    <x v="535"/>
  </r>
  <r>
    <x v="20"/>
    <x v="18"/>
    <x v="1561"/>
  </r>
  <r>
    <x v="20"/>
    <x v="19"/>
    <x v="1497"/>
  </r>
  <r>
    <x v="20"/>
    <x v="20"/>
    <x v="985"/>
  </r>
  <r>
    <x v="20"/>
    <x v="33"/>
    <x v="2"/>
  </r>
  <r>
    <x v="20"/>
    <x v="21"/>
    <x v="1603"/>
  </r>
  <r>
    <x v="20"/>
    <x v="22"/>
    <x v="1604"/>
  </r>
  <r>
    <x v="20"/>
    <x v="23"/>
    <x v="408"/>
  </r>
  <r>
    <x v="20"/>
    <x v="24"/>
    <x v="1401"/>
  </r>
  <r>
    <x v="20"/>
    <x v="25"/>
    <x v="1402"/>
  </r>
  <r>
    <x v="20"/>
    <x v="26"/>
    <x v="408"/>
  </r>
  <r>
    <x v="20"/>
    <x v="27"/>
    <x v="1500"/>
  </r>
  <r>
    <x v="20"/>
    <x v="28"/>
    <x v="1098"/>
  </r>
  <r>
    <x v="20"/>
    <x v="29"/>
    <x v="0"/>
  </r>
  <r>
    <x v="20"/>
    <x v="30"/>
    <x v="1604"/>
  </r>
  <r>
    <x v="20"/>
    <x v="0"/>
    <x v="1615"/>
  </r>
  <r>
    <x v="20"/>
    <x v="1"/>
    <x v="1616"/>
  </r>
  <r>
    <x v="20"/>
    <x v="2"/>
    <x v="714"/>
  </r>
  <r>
    <x v="20"/>
    <x v="3"/>
    <x v="1480"/>
  </r>
  <r>
    <x v="20"/>
    <x v="4"/>
    <x v="1617"/>
  </r>
  <r>
    <x v="20"/>
    <x v="5"/>
    <x v="1440"/>
  </r>
  <r>
    <x v="20"/>
    <x v="6"/>
    <x v="1618"/>
  </r>
  <r>
    <x v="20"/>
    <x v="7"/>
    <x v="1619"/>
  </r>
  <r>
    <x v="20"/>
    <x v="8"/>
    <x v="166"/>
  </r>
  <r>
    <x v="20"/>
    <x v="9"/>
    <x v="1620"/>
  </r>
  <r>
    <x v="20"/>
    <x v="10"/>
    <x v="109"/>
  </r>
  <r>
    <x v="20"/>
    <x v="11"/>
    <x v="1621"/>
  </r>
  <r>
    <x v="20"/>
    <x v="12"/>
    <x v="1622"/>
  </r>
  <r>
    <x v="20"/>
    <x v="13"/>
    <x v="755"/>
  </r>
  <r>
    <x v="20"/>
    <x v="31"/>
    <x v="462"/>
  </r>
  <r>
    <x v="20"/>
    <x v="32"/>
    <x v="263"/>
  </r>
  <r>
    <x v="20"/>
    <x v="14"/>
    <x v="1602"/>
  </r>
  <r>
    <x v="20"/>
    <x v="15"/>
    <x v="659"/>
  </r>
  <r>
    <x v="20"/>
    <x v="16"/>
    <x v="1398"/>
  </r>
  <r>
    <x v="20"/>
    <x v="17"/>
    <x v="535"/>
  </r>
  <r>
    <x v="20"/>
    <x v="18"/>
    <x v="1561"/>
  </r>
  <r>
    <x v="20"/>
    <x v="19"/>
    <x v="1497"/>
  </r>
  <r>
    <x v="20"/>
    <x v="20"/>
    <x v="985"/>
  </r>
  <r>
    <x v="20"/>
    <x v="33"/>
    <x v="2"/>
  </r>
  <r>
    <x v="20"/>
    <x v="21"/>
    <x v="1603"/>
  </r>
  <r>
    <x v="20"/>
    <x v="22"/>
    <x v="1604"/>
  </r>
  <r>
    <x v="20"/>
    <x v="23"/>
    <x v="408"/>
  </r>
  <r>
    <x v="20"/>
    <x v="24"/>
    <x v="1401"/>
  </r>
  <r>
    <x v="20"/>
    <x v="25"/>
    <x v="1402"/>
  </r>
  <r>
    <x v="20"/>
    <x v="26"/>
    <x v="408"/>
  </r>
  <r>
    <x v="20"/>
    <x v="27"/>
    <x v="1500"/>
  </r>
  <r>
    <x v="20"/>
    <x v="28"/>
    <x v="1098"/>
  </r>
  <r>
    <x v="20"/>
    <x v="29"/>
    <x v="0"/>
  </r>
  <r>
    <x v="20"/>
    <x v="30"/>
    <x v="1604"/>
  </r>
  <r>
    <x v="20"/>
    <x v="0"/>
    <x v="1623"/>
  </r>
  <r>
    <x v="20"/>
    <x v="1"/>
    <x v="1624"/>
  </r>
  <r>
    <x v="20"/>
    <x v="2"/>
    <x v="1259"/>
  </r>
  <r>
    <x v="20"/>
    <x v="3"/>
    <x v="948"/>
  </r>
  <r>
    <x v="20"/>
    <x v="4"/>
    <x v="1625"/>
  </r>
  <r>
    <x v="20"/>
    <x v="5"/>
    <x v="1626"/>
  </r>
  <r>
    <x v="20"/>
    <x v="6"/>
    <x v="1559"/>
  </r>
  <r>
    <x v="20"/>
    <x v="7"/>
    <x v="1627"/>
  </r>
  <r>
    <x v="20"/>
    <x v="8"/>
    <x v="178"/>
  </r>
  <r>
    <x v="20"/>
    <x v="9"/>
    <x v="1628"/>
  </r>
  <r>
    <x v="20"/>
    <x v="10"/>
    <x v="123"/>
  </r>
  <r>
    <x v="20"/>
    <x v="11"/>
    <x v="1629"/>
  </r>
  <r>
    <x v="20"/>
    <x v="12"/>
    <x v="1630"/>
  </r>
  <r>
    <x v="20"/>
    <x v="13"/>
    <x v="1631"/>
  </r>
  <r>
    <x v="20"/>
    <x v="31"/>
    <x v="475"/>
  </r>
  <r>
    <x v="20"/>
    <x v="32"/>
    <x v="1632"/>
  </r>
  <r>
    <x v="20"/>
    <x v="14"/>
    <x v="1602"/>
  </r>
  <r>
    <x v="20"/>
    <x v="15"/>
    <x v="659"/>
  </r>
  <r>
    <x v="20"/>
    <x v="16"/>
    <x v="1398"/>
  </r>
  <r>
    <x v="20"/>
    <x v="17"/>
    <x v="535"/>
  </r>
  <r>
    <x v="20"/>
    <x v="18"/>
    <x v="1561"/>
  </r>
  <r>
    <x v="20"/>
    <x v="19"/>
    <x v="1497"/>
  </r>
  <r>
    <x v="20"/>
    <x v="20"/>
    <x v="985"/>
  </r>
  <r>
    <x v="20"/>
    <x v="33"/>
    <x v="2"/>
  </r>
  <r>
    <x v="20"/>
    <x v="21"/>
    <x v="1603"/>
  </r>
  <r>
    <x v="20"/>
    <x v="22"/>
    <x v="1604"/>
  </r>
  <r>
    <x v="20"/>
    <x v="23"/>
    <x v="408"/>
  </r>
  <r>
    <x v="20"/>
    <x v="24"/>
    <x v="1401"/>
  </r>
  <r>
    <x v="20"/>
    <x v="25"/>
    <x v="1402"/>
  </r>
  <r>
    <x v="20"/>
    <x v="26"/>
    <x v="408"/>
  </r>
  <r>
    <x v="20"/>
    <x v="27"/>
    <x v="1500"/>
  </r>
  <r>
    <x v="20"/>
    <x v="28"/>
    <x v="1098"/>
  </r>
  <r>
    <x v="20"/>
    <x v="29"/>
    <x v="0"/>
  </r>
  <r>
    <x v="20"/>
    <x v="30"/>
    <x v="1604"/>
  </r>
  <r>
    <x v="20"/>
    <x v="0"/>
    <x v="1633"/>
  </r>
  <r>
    <x v="20"/>
    <x v="1"/>
    <x v="1634"/>
  </r>
  <r>
    <x v="20"/>
    <x v="2"/>
    <x v="1635"/>
  </r>
  <r>
    <x v="20"/>
    <x v="3"/>
    <x v="1142"/>
  </r>
  <r>
    <x v="20"/>
    <x v="4"/>
    <x v="406"/>
  </r>
  <r>
    <x v="20"/>
    <x v="5"/>
    <x v="1636"/>
  </r>
  <r>
    <x v="20"/>
    <x v="6"/>
    <x v="1637"/>
  </r>
  <r>
    <x v="20"/>
    <x v="7"/>
    <x v="1638"/>
  </r>
  <r>
    <x v="20"/>
    <x v="8"/>
    <x v="1639"/>
  </r>
  <r>
    <x v="20"/>
    <x v="9"/>
    <x v="1640"/>
  </r>
  <r>
    <x v="20"/>
    <x v="10"/>
    <x v="1161"/>
  </r>
  <r>
    <x v="20"/>
    <x v="11"/>
    <x v="1641"/>
  </r>
  <r>
    <x v="20"/>
    <x v="12"/>
    <x v="1642"/>
  </r>
  <r>
    <x v="20"/>
    <x v="13"/>
    <x v="1643"/>
  </r>
  <r>
    <x v="20"/>
    <x v="31"/>
    <x v="1379"/>
  </r>
  <r>
    <x v="20"/>
    <x v="32"/>
    <x v="1644"/>
  </r>
  <r>
    <x v="20"/>
    <x v="14"/>
    <x v="1602"/>
  </r>
  <r>
    <x v="20"/>
    <x v="15"/>
    <x v="659"/>
  </r>
  <r>
    <x v="20"/>
    <x v="16"/>
    <x v="1398"/>
  </r>
  <r>
    <x v="20"/>
    <x v="17"/>
    <x v="535"/>
  </r>
  <r>
    <x v="20"/>
    <x v="18"/>
    <x v="1561"/>
  </r>
  <r>
    <x v="20"/>
    <x v="19"/>
    <x v="1497"/>
  </r>
  <r>
    <x v="20"/>
    <x v="20"/>
    <x v="985"/>
  </r>
  <r>
    <x v="20"/>
    <x v="33"/>
    <x v="860"/>
  </r>
  <r>
    <x v="20"/>
    <x v="21"/>
    <x v="1603"/>
  </r>
  <r>
    <x v="20"/>
    <x v="22"/>
    <x v="1604"/>
  </r>
  <r>
    <x v="20"/>
    <x v="23"/>
    <x v="408"/>
  </r>
  <r>
    <x v="20"/>
    <x v="24"/>
    <x v="1401"/>
  </r>
  <r>
    <x v="20"/>
    <x v="25"/>
    <x v="1402"/>
  </r>
  <r>
    <x v="20"/>
    <x v="26"/>
    <x v="408"/>
  </r>
  <r>
    <x v="20"/>
    <x v="27"/>
    <x v="1500"/>
  </r>
  <r>
    <x v="20"/>
    <x v="28"/>
    <x v="1098"/>
  </r>
  <r>
    <x v="20"/>
    <x v="29"/>
    <x v="0"/>
  </r>
  <r>
    <x v="20"/>
    <x v="30"/>
    <x v="1604"/>
  </r>
  <r>
    <x v="21"/>
    <x v="0"/>
    <x v="1645"/>
  </r>
  <r>
    <x v="21"/>
    <x v="1"/>
    <x v="1646"/>
  </r>
  <r>
    <x v="21"/>
    <x v="2"/>
    <x v="1647"/>
  </r>
  <r>
    <x v="21"/>
    <x v="3"/>
    <x v="1648"/>
  </r>
  <r>
    <x v="21"/>
    <x v="4"/>
    <x v="1649"/>
  </r>
  <r>
    <x v="21"/>
    <x v="5"/>
    <x v="691"/>
  </r>
  <r>
    <x v="21"/>
    <x v="6"/>
    <x v="1650"/>
  </r>
  <r>
    <x v="21"/>
    <x v="7"/>
    <x v="1523"/>
  </r>
  <r>
    <x v="21"/>
    <x v="8"/>
    <x v="1651"/>
  </r>
  <r>
    <x v="21"/>
    <x v="9"/>
    <x v="1652"/>
  </r>
  <r>
    <x v="21"/>
    <x v="10"/>
    <x v="1653"/>
  </r>
  <r>
    <x v="21"/>
    <x v="11"/>
    <x v="1654"/>
  </r>
  <r>
    <x v="21"/>
    <x v="12"/>
    <x v="1655"/>
  </r>
  <r>
    <x v="21"/>
    <x v="13"/>
    <x v="1283"/>
  </r>
  <r>
    <x v="21"/>
    <x v="31"/>
    <x v="231"/>
  </r>
  <r>
    <x v="21"/>
    <x v="32"/>
    <x v="62"/>
  </r>
  <r>
    <x v="21"/>
    <x v="14"/>
    <x v="1602"/>
  </r>
  <r>
    <x v="21"/>
    <x v="15"/>
    <x v="659"/>
  </r>
  <r>
    <x v="21"/>
    <x v="16"/>
    <x v="1398"/>
  </r>
  <r>
    <x v="21"/>
    <x v="17"/>
    <x v="535"/>
  </r>
  <r>
    <x v="21"/>
    <x v="18"/>
    <x v="1561"/>
  </r>
  <r>
    <x v="21"/>
    <x v="19"/>
    <x v="1497"/>
  </r>
  <r>
    <x v="21"/>
    <x v="20"/>
    <x v="985"/>
  </r>
  <r>
    <x v="21"/>
    <x v="33"/>
    <x v="860"/>
  </r>
  <r>
    <x v="21"/>
    <x v="21"/>
    <x v="1603"/>
  </r>
  <r>
    <x v="21"/>
    <x v="22"/>
    <x v="1604"/>
  </r>
  <r>
    <x v="21"/>
    <x v="23"/>
    <x v="408"/>
  </r>
  <r>
    <x v="21"/>
    <x v="24"/>
    <x v="1401"/>
  </r>
  <r>
    <x v="21"/>
    <x v="25"/>
    <x v="1402"/>
  </r>
  <r>
    <x v="21"/>
    <x v="26"/>
    <x v="408"/>
  </r>
  <r>
    <x v="21"/>
    <x v="27"/>
    <x v="1500"/>
  </r>
  <r>
    <x v="21"/>
    <x v="28"/>
    <x v="1098"/>
  </r>
  <r>
    <x v="21"/>
    <x v="29"/>
    <x v="0"/>
  </r>
  <r>
    <x v="21"/>
    <x v="30"/>
    <x v="1604"/>
  </r>
  <r>
    <x v="21"/>
    <x v="0"/>
    <x v="1656"/>
  </r>
  <r>
    <x v="21"/>
    <x v="1"/>
    <x v="1657"/>
  </r>
  <r>
    <x v="21"/>
    <x v="2"/>
    <x v="1658"/>
  </r>
  <r>
    <x v="21"/>
    <x v="3"/>
    <x v="1149"/>
  </r>
  <r>
    <x v="21"/>
    <x v="4"/>
    <x v="1659"/>
  </r>
  <r>
    <x v="21"/>
    <x v="5"/>
    <x v="703"/>
  </r>
  <r>
    <x v="21"/>
    <x v="6"/>
    <x v="1069"/>
  </r>
  <r>
    <x v="21"/>
    <x v="7"/>
    <x v="1064"/>
  </r>
  <r>
    <x v="21"/>
    <x v="8"/>
    <x v="1660"/>
  </r>
  <r>
    <x v="21"/>
    <x v="9"/>
    <x v="1661"/>
  </r>
  <r>
    <x v="21"/>
    <x v="10"/>
    <x v="1662"/>
  </r>
  <r>
    <x v="21"/>
    <x v="11"/>
    <x v="1663"/>
  </r>
  <r>
    <x v="21"/>
    <x v="12"/>
    <x v="1664"/>
  </r>
  <r>
    <x v="21"/>
    <x v="13"/>
    <x v="1665"/>
  </r>
  <r>
    <x v="21"/>
    <x v="31"/>
    <x v="135"/>
  </r>
  <r>
    <x v="21"/>
    <x v="32"/>
    <x v="1666"/>
  </r>
  <r>
    <x v="21"/>
    <x v="14"/>
    <x v="1602"/>
  </r>
  <r>
    <x v="21"/>
    <x v="15"/>
    <x v="659"/>
  </r>
  <r>
    <x v="21"/>
    <x v="16"/>
    <x v="1398"/>
  </r>
  <r>
    <x v="21"/>
    <x v="17"/>
    <x v="535"/>
  </r>
  <r>
    <x v="21"/>
    <x v="18"/>
    <x v="1561"/>
  </r>
  <r>
    <x v="21"/>
    <x v="19"/>
    <x v="1497"/>
  </r>
  <r>
    <x v="21"/>
    <x v="20"/>
    <x v="985"/>
  </r>
  <r>
    <x v="21"/>
    <x v="33"/>
    <x v="860"/>
  </r>
  <r>
    <x v="21"/>
    <x v="21"/>
    <x v="1603"/>
  </r>
  <r>
    <x v="21"/>
    <x v="22"/>
    <x v="1604"/>
  </r>
  <r>
    <x v="21"/>
    <x v="23"/>
    <x v="408"/>
  </r>
  <r>
    <x v="21"/>
    <x v="24"/>
    <x v="1401"/>
  </r>
  <r>
    <x v="21"/>
    <x v="25"/>
    <x v="1402"/>
  </r>
  <r>
    <x v="21"/>
    <x v="26"/>
    <x v="408"/>
  </r>
  <r>
    <x v="21"/>
    <x v="27"/>
    <x v="1500"/>
  </r>
  <r>
    <x v="21"/>
    <x v="28"/>
    <x v="1098"/>
  </r>
  <r>
    <x v="21"/>
    <x v="29"/>
    <x v="0"/>
  </r>
  <r>
    <x v="21"/>
    <x v="30"/>
    <x v="1604"/>
  </r>
  <r>
    <x v="21"/>
    <x v="0"/>
    <x v="1667"/>
  </r>
  <r>
    <x v="21"/>
    <x v="1"/>
    <x v="1668"/>
  </r>
  <r>
    <x v="21"/>
    <x v="2"/>
    <x v="1669"/>
  </r>
  <r>
    <x v="21"/>
    <x v="3"/>
    <x v="1670"/>
  </r>
  <r>
    <x v="21"/>
    <x v="4"/>
    <x v="187"/>
  </r>
  <r>
    <x v="21"/>
    <x v="5"/>
    <x v="555"/>
  </r>
  <r>
    <x v="21"/>
    <x v="6"/>
    <x v="1079"/>
  </r>
  <r>
    <x v="21"/>
    <x v="7"/>
    <x v="1592"/>
  </r>
  <r>
    <x v="21"/>
    <x v="8"/>
    <x v="1671"/>
  </r>
  <r>
    <x v="21"/>
    <x v="9"/>
    <x v="1672"/>
  </r>
  <r>
    <x v="21"/>
    <x v="10"/>
    <x v="1673"/>
  </r>
  <r>
    <x v="21"/>
    <x v="11"/>
    <x v="979"/>
  </r>
  <r>
    <x v="21"/>
    <x v="12"/>
    <x v="1674"/>
  </r>
  <r>
    <x v="21"/>
    <x v="13"/>
    <x v="1675"/>
  </r>
  <r>
    <x v="21"/>
    <x v="31"/>
    <x v="147"/>
  </r>
  <r>
    <x v="21"/>
    <x v="32"/>
    <x v="819"/>
  </r>
  <r>
    <x v="21"/>
    <x v="14"/>
    <x v="1602"/>
  </r>
  <r>
    <x v="21"/>
    <x v="15"/>
    <x v="659"/>
  </r>
  <r>
    <x v="21"/>
    <x v="16"/>
    <x v="1398"/>
  </r>
  <r>
    <x v="21"/>
    <x v="17"/>
    <x v="535"/>
  </r>
  <r>
    <x v="21"/>
    <x v="18"/>
    <x v="1561"/>
  </r>
  <r>
    <x v="21"/>
    <x v="19"/>
    <x v="1497"/>
  </r>
  <r>
    <x v="21"/>
    <x v="20"/>
    <x v="985"/>
  </r>
  <r>
    <x v="21"/>
    <x v="33"/>
    <x v="860"/>
  </r>
  <r>
    <x v="21"/>
    <x v="21"/>
    <x v="1603"/>
  </r>
  <r>
    <x v="21"/>
    <x v="22"/>
    <x v="1604"/>
  </r>
  <r>
    <x v="21"/>
    <x v="23"/>
    <x v="408"/>
  </r>
  <r>
    <x v="21"/>
    <x v="24"/>
    <x v="1401"/>
  </r>
  <r>
    <x v="21"/>
    <x v="25"/>
    <x v="1402"/>
  </r>
  <r>
    <x v="21"/>
    <x v="26"/>
    <x v="408"/>
  </r>
  <r>
    <x v="21"/>
    <x v="27"/>
    <x v="1500"/>
  </r>
  <r>
    <x v="21"/>
    <x v="28"/>
    <x v="1098"/>
  </r>
  <r>
    <x v="21"/>
    <x v="29"/>
    <x v="0"/>
  </r>
  <r>
    <x v="21"/>
    <x v="30"/>
    <x v="1604"/>
  </r>
  <r>
    <x v="21"/>
    <x v="0"/>
    <x v="1404"/>
  </r>
  <r>
    <x v="21"/>
    <x v="1"/>
    <x v="1676"/>
  </r>
  <r>
    <x v="21"/>
    <x v="2"/>
    <x v="1677"/>
  </r>
  <r>
    <x v="21"/>
    <x v="3"/>
    <x v="1678"/>
  </r>
  <r>
    <x v="21"/>
    <x v="4"/>
    <x v="457"/>
  </r>
  <r>
    <x v="21"/>
    <x v="5"/>
    <x v="565"/>
  </r>
  <r>
    <x v="21"/>
    <x v="6"/>
    <x v="1679"/>
  </r>
  <r>
    <x v="21"/>
    <x v="7"/>
    <x v="1609"/>
  </r>
  <r>
    <x v="21"/>
    <x v="8"/>
    <x v="1340"/>
  </r>
  <r>
    <x v="21"/>
    <x v="9"/>
    <x v="1029"/>
  </r>
  <r>
    <x v="21"/>
    <x v="10"/>
    <x v="300"/>
  </r>
  <r>
    <x v="21"/>
    <x v="11"/>
    <x v="1680"/>
  </r>
  <r>
    <x v="21"/>
    <x v="12"/>
    <x v="1681"/>
  </r>
  <r>
    <x v="21"/>
    <x v="13"/>
    <x v="1682"/>
  </r>
  <r>
    <x v="21"/>
    <x v="31"/>
    <x v="118"/>
  </r>
  <r>
    <x v="21"/>
    <x v="32"/>
    <x v="830"/>
  </r>
  <r>
    <x v="21"/>
    <x v="14"/>
    <x v="1602"/>
  </r>
  <r>
    <x v="21"/>
    <x v="15"/>
    <x v="659"/>
  </r>
  <r>
    <x v="21"/>
    <x v="16"/>
    <x v="1398"/>
  </r>
  <r>
    <x v="21"/>
    <x v="17"/>
    <x v="535"/>
  </r>
  <r>
    <x v="21"/>
    <x v="18"/>
    <x v="1561"/>
  </r>
  <r>
    <x v="21"/>
    <x v="19"/>
    <x v="1497"/>
  </r>
  <r>
    <x v="21"/>
    <x v="20"/>
    <x v="985"/>
  </r>
  <r>
    <x v="21"/>
    <x v="33"/>
    <x v="860"/>
  </r>
  <r>
    <x v="21"/>
    <x v="21"/>
    <x v="1603"/>
  </r>
  <r>
    <x v="21"/>
    <x v="22"/>
    <x v="1604"/>
  </r>
  <r>
    <x v="21"/>
    <x v="23"/>
    <x v="408"/>
  </r>
  <r>
    <x v="21"/>
    <x v="24"/>
    <x v="1401"/>
  </r>
  <r>
    <x v="21"/>
    <x v="25"/>
    <x v="1402"/>
  </r>
  <r>
    <x v="21"/>
    <x v="26"/>
    <x v="408"/>
  </r>
  <r>
    <x v="21"/>
    <x v="27"/>
    <x v="1500"/>
  </r>
  <r>
    <x v="21"/>
    <x v="28"/>
    <x v="1098"/>
  </r>
  <r>
    <x v="21"/>
    <x v="29"/>
    <x v="0"/>
  </r>
  <r>
    <x v="21"/>
    <x v="30"/>
    <x v="1604"/>
  </r>
  <r>
    <x v="21"/>
    <x v="0"/>
    <x v="1683"/>
  </r>
  <r>
    <x v="21"/>
    <x v="1"/>
    <x v="1684"/>
  </r>
  <r>
    <x v="21"/>
    <x v="2"/>
    <x v="1685"/>
  </r>
  <r>
    <x v="21"/>
    <x v="3"/>
    <x v="1686"/>
  </r>
  <r>
    <x v="21"/>
    <x v="4"/>
    <x v="471"/>
  </r>
  <r>
    <x v="21"/>
    <x v="5"/>
    <x v="740"/>
  </r>
  <r>
    <x v="21"/>
    <x v="6"/>
    <x v="1410"/>
  </r>
  <r>
    <x v="21"/>
    <x v="7"/>
    <x v="1687"/>
  </r>
  <r>
    <x v="21"/>
    <x v="8"/>
    <x v="1688"/>
  </r>
  <r>
    <x v="21"/>
    <x v="9"/>
    <x v="1689"/>
  </r>
  <r>
    <x v="21"/>
    <x v="10"/>
    <x v="312"/>
  </r>
  <r>
    <x v="21"/>
    <x v="11"/>
    <x v="656"/>
  </r>
  <r>
    <x v="21"/>
    <x v="12"/>
    <x v="1690"/>
  </r>
  <r>
    <x v="21"/>
    <x v="13"/>
    <x v="1691"/>
  </r>
  <r>
    <x v="21"/>
    <x v="31"/>
    <x v="1692"/>
  </r>
  <r>
    <x v="21"/>
    <x v="32"/>
    <x v="263"/>
  </r>
  <r>
    <x v="21"/>
    <x v="14"/>
    <x v="1602"/>
  </r>
  <r>
    <x v="21"/>
    <x v="15"/>
    <x v="659"/>
  </r>
  <r>
    <x v="21"/>
    <x v="16"/>
    <x v="1398"/>
  </r>
  <r>
    <x v="21"/>
    <x v="17"/>
    <x v="535"/>
  </r>
  <r>
    <x v="21"/>
    <x v="18"/>
    <x v="1561"/>
  </r>
  <r>
    <x v="21"/>
    <x v="19"/>
    <x v="1497"/>
  </r>
  <r>
    <x v="21"/>
    <x v="20"/>
    <x v="985"/>
  </r>
  <r>
    <x v="21"/>
    <x v="33"/>
    <x v="1693"/>
  </r>
  <r>
    <x v="21"/>
    <x v="21"/>
    <x v="1603"/>
  </r>
  <r>
    <x v="21"/>
    <x v="22"/>
    <x v="1604"/>
  </r>
  <r>
    <x v="21"/>
    <x v="23"/>
    <x v="408"/>
  </r>
  <r>
    <x v="21"/>
    <x v="24"/>
    <x v="1401"/>
  </r>
  <r>
    <x v="21"/>
    <x v="25"/>
    <x v="1402"/>
  </r>
  <r>
    <x v="21"/>
    <x v="26"/>
    <x v="408"/>
  </r>
  <r>
    <x v="21"/>
    <x v="27"/>
    <x v="1500"/>
  </r>
  <r>
    <x v="21"/>
    <x v="28"/>
    <x v="1098"/>
  </r>
  <r>
    <x v="21"/>
    <x v="29"/>
    <x v="0"/>
  </r>
  <r>
    <x v="21"/>
    <x v="30"/>
    <x v="1604"/>
  </r>
  <r>
    <x v="21"/>
    <x v="0"/>
    <x v="1694"/>
  </r>
  <r>
    <x v="21"/>
    <x v="1"/>
    <x v="1695"/>
  </r>
  <r>
    <x v="21"/>
    <x v="2"/>
    <x v="1696"/>
  </r>
  <r>
    <x v="21"/>
    <x v="3"/>
    <x v="1453"/>
  </r>
  <r>
    <x v="21"/>
    <x v="4"/>
    <x v="1697"/>
  </r>
  <r>
    <x v="21"/>
    <x v="5"/>
    <x v="746"/>
  </r>
  <r>
    <x v="21"/>
    <x v="6"/>
    <x v="1698"/>
  </r>
  <r>
    <x v="21"/>
    <x v="7"/>
    <x v="1699"/>
  </r>
  <r>
    <x v="21"/>
    <x v="8"/>
    <x v="1700"/>
  </r>
  <r>
    <x v="21"/>
    <x v="9"/>
    <x v="1701"/>
  </r>
  <r>
    <x v="21"/>
    <x v="10"/>
    <x v="325"/>
  </r>
  <r>
    <x v="21"/>
    <x v="11"/>
    <x v="903"/>
  </r>
  <r>
    <x v="21"/>
    <x v="12"/>
    <x v="1702"/>
  </r>
  <r>
    <x v="21"/>
    <x v="13"/>
    <x v="1703"/>
  </r>
  <r>
    <x v="21"/>
    <x v="31"/>
    <x v="1553"/>
  </r>
  <r>
    <x v="21"/>
    <x v="32"/>
    <x v="1704"/>
  </r>
  <r>
    <x v="21"/>
    <x v="14"/>
    <x v="1602"/>
  </r>
  <r>
    <x v="21"/>
    <x v="15"/>
    <x v="659"/>
  </r>
  <r>
    <x v="21"/>
    <x v="16"/>
    <x v="1398"/>
  </r>
  <r>
    <x v="21"/>
    <x v="17"/>
    <x v="535"/>
  </r>
  <r>
    <x v="21"/>
    <x v="18"/>
    <x v="1561"/>
  </r>
  <r>
    <x v="21"/>
    <x v="19"/>
    <x v="1497"/>
  </r>
  <r>
    <x v="21"/>
    <x v="20"/>
    <x v="985"/>
  </r>
  <r>
    <x v="21"/>
    <x v="33"/>
    <x v="1693"/>
  </r>
  <r>
    <x v="21"/>
    <x v="21"/>
    <x v="1603"/>
  </r>
  <r>
    <x v="21"/>
    <x v="22"/>
    <x v="1604"/>
  </r>
  <r>
    <x v="21"/>
    <x v="23"/>
    <x v="408"/>
  </r>
  <r>
    <x v="21"/>
    <x v="24"/>
    <x v="1401"/>
  </r>
  <r>
    <x v="21"/>
    <x v="25"/>
    <x v="1402"/>
  </r>
  <r>
    <x v="21"/>
    <x v="26"/>
    <x v="408"/>
  </r>
  <r>
    <x v="21"/>
    <x v="27"/>
    <x v="1500"/>
  </r>
  <r>
    <x v="21"/>
    <x v="28"/>
    <x v="1098"/>
  </r>
  <r>
    <x v="21"/>
    <x v="29"/>
    <x v="0"/>
  </r>
  <r>
    <x v="21"/>
    <x v="30"/>
    <x v="1604"/>
  </r>
  <r>
    <x v="22"/>
    <x v="0"/>
    <x v="1705"/>
  </r>
  <r>
    <x v="22"/>
    <x v="1"/>
    <x v="1706"/>
  </r>
  <r>
    <x v="22"/>
    <x v="2"/>
    <x v="497"/>
  </r>
  <r>
    <x v="22"/>
    <x v="3"/>
    <x v="1463"/>
  </r>
  <r>
    <x v="22"/>
    <x v="4"/>
    <x v="388"/>
  </r>
  <r>
    <x v="22"/>
    <x v="5"/>
    <x v="1707"/>
  </r>
  <r>
    <x v="22"/>
    <x v="6"/>
    <x v="1708"/>
  </r>
  <r>
    <x v="22"/>
    <x v="7"/>
    <x v="1709"/>
  </r>
  <r>
    <x v="22"/>
    <x v="8"/>
    <x v="1710"/>
  </r>
  <r>
    <x v="22"/>
    <x v="9"/>
    <x v="1711"/>
  </r>
  <r>
    <x v="22"/>
    <x v="10"/>
    <x v="1132"/>
  </r>
  <r>
    <x v="22"/>
    <x v="11"/>
    <x v="1025"/>
  </r>
  <r>
    <x v="22"/>
    <x v="12"/>
    <x v="1712"/>
  </r>
  <r>
    <x v="22"/>
    <x v="13"/>
    <x v="1713"/>
  </r>
  <r>
    <x v="22"/>
    <x v="31"/>
    <x v="774"/>
  </r>
  <r>
    <x v="22"/>
    <x v="32"/>
    <x v="1088"/>
  </r>
  <r>
    <x v="22"/>
    <x v="14"/>
    <x v="1602"/>
  </r>
  <r>
    <x v="22"/>
    <x v="15"/>
    <x v="659"/>
  </r>
  <r>
    <x v="22"/>
    <x v="16"/>
    <x v="1398"/>
  </r>
  <r>
    <x v="22"/>
    <x v="17"/>
    <x v="535"/>
  </r>
  <r>
    <x v="22"/>
    <x v="18"/>
    <x v="1561"/>
  </r>
  <r>
    <x v="22"/>
    <x v="19"/>
    <x v="1497"/>
  </r>
  <r>
    <x v="22"/>
    <x v="20"/>
    <x v="985"/>
  </r>
  <r>
    <x v="22"/>
    <x v="33"/>
    <x v="1693"/>
  </r>
  <r>
    <x v="22"/>
    <x v="21"/>
    <x v="1603"/>
  </r>
  <r>
    <x v="22"/>
    <x v="22"/>
    <x v="1604"/>
  </r>
  <r>
    <x v="22"/>
    <x v="23"/>
    <x v="408"/>
  </r>
  <r>
    <x v="22"/>
    <x v="24"/>
    <x v="1401"/>
  </r>
  <r>
    <x v="22"/>
    <x v="25"/>
    <x v="1402"/>
  </r>
  <r>
    <x v="22"/>
    <x v="26"/>
    <x v="408"/>
  </r>
  <r>
    <x v="22"/>
    <x v="27"/>
    <x v="1500"/>
  </r>
  <r>
    <x v="22"/>
    <x v="28"/>
    <x v="1098"/>
  </r>
  <r>
    <x v="22"/>
    <x v="29"/>
    <x v="0"/>
  </r>
  <r>
    <x v="22"/>
    <x v="30"/>
    <x v="1604"/>
  </r>
  <r>
    <x v="22"/>
    <x v="0"/>
    <x v="1714"/>
  </r>
  <r>
    <x v="22"/>
    <x v="1"/>
    <x v="1715"/>
  </r>
  <r>
    <x v="22"/>
    <x v="2"/>
    <x v="1037"/>
  </r>
  <r>
    <x v="22"/>
    <x v="3"/>
    <x v="1716"/>
  </r>
  <r>
    <x v="22"/>
    <x v="4"/>
    <x v="212"/>
  </r>
  <r>
    <x v="22"/>
    <x v="5"/>
    <x v="1717"/>
  </r>
  <r>
    <x v="22"/>
    <x v="6"/>
    <x v="1156"/>
  </r>
  <r>
    <x v="22"/>
    <x v="7"/>
    <x v="1718"/>
  </r>
  <r>
    <x v="22"/>
    <x v="8"/>
    <x v="1719"/>
  </r>
  <r>
    <x v="22"/>
    <x v="9"/>
    <x v="1720"/>
  </r>
  <r>
    <x v="22"/>
    <x v="10"/>
    <x v="1432"/>
  </r>
  <r>
    <x v="22"/>
    <x v="11"/>
    <x v="1034"/>
  </r>
  <r>
    <x v="22"/>
    <x v="12"/>
    <x v="1721"/>
  </r>
  <r>
    <x v="22"/>
    <x v="13"/>
    <x v="1722"/>
  </r>
  <r>
    <x v="22"/>
    <x v="31"/>
    <x v="1723"/>
  </r>
  <r>
    <x v="22"/>
    <x v="32"/>
    <x v="30"/>
  </r>
  <r>
    <x v="22"/>
    <x v="14"/>
    <x v="1602"/>
  </r>
  <r>
    <x v="22"/>
    <x v="15"/>
    <x v="659"/>
  </r>
  <r>
    <x v="22"/>
    <x v="16"/>
    <x v="1398"/>
  </r>
  <r>
    <x v="22"/>
    <x v="17"/>
    <x v="535"/>
  </r>
  <r>
    <x v="22"/>
    <x v="18"/>
    <x v="1561"/>
  </r>
  <r>
    <x v="22"/>
    <x v="19"/>
    <x v="1497"/>
  </r>
  <r>
    <x v="22"/>
    <x v="20"/>
    <x v="985"/>
  </r>
  <r>
    <x v="22"/>
    <x v="33"/>
    <x v="1693"/>
  </r>
  <r>
    <x v="22"/>
    <x v="21"/>
    <x v="1603"/>
  </r>
  <r>
    <x v="22"/>
    <x v="22"/>
    <x v="1604"/>
  </r>
  <r>
    <x v="22"/>
    <x v="23"/>
    <x v="408"/>
  </r>
  <r>
    <x v="22"/>
    <x v="24"/>
    <x v="1401"/>
  </r>
  <r>
    <x v="22"/>
    <x v="25"/>
    <x v="1402"/>
  </r>
  <r>
    <x v="22"/>
    <x v="26"/>
    <x v="408"/>
  </r>
  <r>
    <x v="22"/>
    <x v="27"/>
    <x v="1500"/>
  </r>
  <r>
    <x v="22"/>
    <x v="28"/>
    <x v="1098"/>
  </r>
  <r>
    <x v="22"/>
    <x v="29"/>
    <x v="0"/>
  </r>
  <r>
    <x v="22"/>
    <x v="30"/>
    <x v="1604"/>
  </r>
  <r>
    <x v="22"/>
    <x v="0"/>
    <x v="1724"/>
  </r>
  <r>
    <x v="22"/>
    <x v="1"/>
    <x v="1725"/>
  </r>
  <r>
    <x v="22"/>
    <x v="2"/>
    <x v="1726"/>
  </r>
  <r>
    <x v="22"/>
    <x v="3"/>
    <x v="157"/>
  </r>
  <r>
    <x v="22"/>
    <x v="4"/>
    <x v="1448"/>
  </r>
  <r>
    <x v="22"/>
    <x v="5"/>
    <x v="1727"/>
  </r>
  <r>
    <x v="22"/>
    <x v="6"/>
    <x v="1728"/>
  </r>
  <r>
    <x v="22"/>
    <x v="7"/>
    <x v="1729"/>
  </r>
  <r>
    <x v="22"/>
    <x v="8"/>
    <x v="1730"/>
  </r>
  <r>
    <x v="22"/>
    <x v="9"/>
    <x v="1731"/>
  </r>
  <r>
    <x v="22"/>
    <x v="10"/>
    <x v="1732"/>
  </r>
  <r>
    <x v="22"/>
    <x v="11"/>
    <x v="1008"/>
  </r>
  <r>
    <x v="22"/>
    <x v="12"/>
    <x v="1733"/>
  </r>
  <r>
    <x v="22"/>
    <x v="13"/>
    <x v="1734"/>
  </r>
  <r>
    <x v="22"/>
    <x v="31"/>
    <x v="1735"/>
  </r>
  <r>
    <x v="22"/>
    <x v="32"/>
    <x v="1736"/>
  </r>
  <r>
    <x v="22"/>
    <x v="14"/>
    <x v="1544"/>
  </r>
  <r>
    <x v="22"/>
    <x v="15"/>
    <x v="869"/>
  </r>
  <r>
    <x v="22"/>
    <x v="16"/>
    <x v="1398"/>
  </r>
  <r>
    <x v="22"/>
    <x v="17"/>
    <x v="535"/>
  </r>
  <r>
    <x v="22"/>
    <x v="18"/>
    <x v="1561"/>
  </r>
  <r>
    <x v="22"/>
    <x v="19"/>
    <x v="1497"/>
  </r>
  <r>
    <x v="22"/>
    <x v="20"/>
    <x v="1737"/>
  </r>
  <r>
    <x v="22"/>
    <x v="33"/>
    <x v="1738"/>
  </r>
  <r>
    <x v="22"/>
    <x v="21"/>
    <x v="1739"/>
  </r>
  <r>
    <x v="22"/>
    <x v="22"/>
    <x v="1740"/>
  </r>
  <r>
    <x v="22"/>
    <x v="23"/>
    <x v="1741"/>
  </r>
  <r>
    <x v="22"/>
    <x v="24"/>
    <x v="1401"/>
  </r>
  <r>
    <x v="22"/>
    <x v="25"/>
    <x v="1402"/>
  </r>
  <r>
    <x v="22"/>
    <x v="26"/>
    <x v="408"/>
  </r>
  <r>
    <x v="22"/>
    <x v="27"/>
    <x v="1500"/>
  </r>
  <r>
    <x v="22"/>
    <x v="28"/>
    <x v="1097"/>
  </r>
  <r>
    <x v="22"/>
    <x v="29"/>
    <x v="2"/>
  </r>
  <r>
    <x v="22"/>
    <x v="30"/>
    <x v="1740"/>
  </r>
  <r>
    <x v="22"/>
    <x v="0"/>
    <x v="1742"/>
  </r>
  <r>
    <x v="22"/>
    <x v="1"/>
    <x v="1743"/>
  </r>
  <r>
    <x v="22"/>
    <x v="2"/>
    <x v="747"/>
  </r>
  <r>
    <x v="22"/>
    <x v="3"/>
    <x v="1673"/>
  </r>
  <r>
    <x v="22"/>
    <x v="4"/>
    <x v="89"/>
  </r>
  <r>
    <x v="22"/>
    <x v="5"/>
    <x v="1744"/>
  </r>
  <r>
    <x v="22"/>
    <x v="6"/>
    <x v="265"/>
  </r>
  <r>
    <x v="22"/>
    <x v="7"/>
    <x v="1745"/>
  </r>
  <r>
    <x v="22"/>
    <x v="8"/>
    <x v="1681"/>
  </r>
  <r>
    <x v="22"/>
    <x v="9"/>
    <x v="1746"/>
  </r>
  <r>
    <x v="22"/>
    <x v="10"/>
    <x v="1747"/>
  </r>
  <r>
    <x v="22"/>
    <x v="11"/>
    <x v="1015"/>
  </r>
  <r>
    <x v="22"/>
    <x v="12"/>
    <x v="1748"/>
  </r>
  <r>
    <x v="22"/>
    <x v="13"/>
    <x v="1308"/>
  </r>
  <r>
    <x v="22"/>
    <x v="31"/>
    <x v="1749"/>
  </r>
  <r>
    <x v="22"/>
    <x v="32"/>
    <x v="1750"/>
  </r>
  <r>
    <x v="22"/>
    <x v="14"/>
    <x v="1544"/>
  </r>
  <r>
    <x v="22"/>
    <x v="15"/>
    <x v="869"/>
  </r>
  <r>
    <x v="22"/>
    <x v="16"/>
    <x v="1398"/>
  </r>
  <r>
    <x v="22"/>
    <x v="17"/>
    <x v="535"/>
  </r>
  <r>
    <x v="22"/>
    <x v="18"/>
    <x v="1561"/>
  </r>
  <r>
    <x v="22"/>
    <x v="19"/>
    <x v="1497"/>
  </r>
  <r>
    <x v="22"/>
    <x v="20"/>
    <x v="1737"/>
  </r>
  <r>
    <x v="22"/>
    <x v="33"/>
    <x v="1738"/>
  </r>
  <r>
    <x v="22"/>
    <x v="21"/>
    <x v="1739"/>
  </r>
  <r>
    <x v="22"/>
    <x v="22"/>
    <x v="1740"/>
  </r>
  <r>
    <x v="22"/>
    <x v="23"/>
    <x v="1741"/>
  </r>
  <r>
    <x v="22"/>
    <x v="24"/>
    <x v="1401"/>
  </r>
  <r>
    <x v="22"/>
    <x v="25"/>
    <x v="1402"/>
  </r>
  <r>
    <x v="22"/>
    <x v="26"/>
    <x v="408"/>
  </r>
  <r>
    <x v="22"/>
    <x v="27"/>
    <x v="1500"/>
  </r>
  <r>
    <x v="22"/>
    <x v="28"/>
    <x v="1097"/>
  </r>
  <r>
    <x v="22"/>
    <x v="29"/>
    <x v="2"/>
  </r>
  <r>
    <x v="22"/>
    <x v="30"/>
    <x v="1740"/>
  </r>
  <r>
    <x v="22"/>
    <x v="0"/>
    <x v="1751"/>
  </r>
  <r>
    <x v="22"/>
    <x v="1"/>
    <x v="1752"/>
  </r>
  <r>
    <x v="22"/>
    <x v="2"/>
    <x v="1753"/>
  </r>
  <r>
    <x v="22"/>
    <x v="3"/>
    <x v="786"/>
  </r>
  <r>
    <x v="22"/>
    <x v="4"/>
    <x v="103"/>
  </r>
  <r>
    <x v="22"/>
    <x v="5"/>
    <x v="1754"/>
  </r>
  <r>
    <x v="22"/>
    <x v="6"/>
    <x v="1755"/>
  </r>
  <r>
    <x v="22"/>
    <x v="7"/>
    <x v="1756"/>
  </r>
  <r>
    <x v="22"/>
    <x v="8"/>
    <x v="1757"/>
  </r>
  <r>
    <x v="22"/>
    <x v="9"/>
    <x v="1758"/>
  </r>
  <r>
    <x v="22"/>
    <x v="10"/>
    <x v="1759"/>
  </r>
  <r>
    <x v="22"/>
    <x v="11"/>
    <x v="1760"/>
  </r>
  <r>
    <x v="22"/>
    <x v="12"/>
    <x v="1761"/>
  </r>
  <r>
    <x v="22"/>
    <x v="13"/>
    <x v="1231"/>
  </r>
  <r>
    <x v="22"/>
    <x v="31"/>
    <x v="1762"/>
  </r>
  <r>
    <x v="22"/>
    <x v="32"/>
    <x v="1763"/>
  </r>
  <r>
    <x v="22"/>
    <x v="14"/>
    <x v="1544"/>
  </r>
  <r>
    <x v="22"/>
    <x v="15"/>
    <x v="869"/>
  </r>
  <r>
    <x v="22"/>
    <x v="16"/>
    <x v="1398"/>
  </r>
  <r>
    <x v="22"/>
    <x v="17"/>
    <x v="535"/>
  </r>
  <r>
    <x v="22"/>
    <x v="18"/>
    <x v="1764"/>
  </r>
  <r>
    <x v="22"/>
    <x v="19"/>
    <x v="832"/>
  </r>
  <r>
    <x v="22"/>
    <x v="20"/>
    <x v="1737"/>
  </r>
  <r>
    <x v="22"/>
    <x v="33"/>
    <x v="1765"/>
  </r>
  <r>
    <x v="22"/>
    <x v="21"/>
    <x v="1766"/>
  </r>
  <r>
    <x v="22"/>
    <x v="22"/>
    <x v="1740"/>
  </r>
  <r>
    <x v="22"/>
    <x v="23"/>
    <x v="1741"/>
  </r>
  <r>
    <x v="22"/>
    <x v="24"/>
    <x v="1401"/>
  </r>
  <r>
    <x v="22"/>
    <x v="25"/>
    <x v="1402"/>
  </r>
  <r>
    <x v="22"/>
    <x v="26"/>
    <x v="408"/>
  </r>
  <r>
    <x v="22"/>
    <x v="27"/>
    <x v="1500"/>
  </r>
  <r>
    <x v="22"/>
    <x v="28"/>
    <x v="1097"/>
  </r>
  <r>
    <x v="22"/>
    <x v="29"/>
    <x v="2"/>
  </r>
  <r>
    <x v="22"/>
    <x v="30"/>
    <x v="1740"/>
  </r>
  <r>
    <x v="22"/>
    <x v="0"/>
    <x v="1767"/>
  </r>
  <r>
    <x v="22"/>
    <x v="1"/>
    <x v="1768"/>
  </r>
  <r>
    <x v="22"/>
    <x v="2"/>
    <x v="1093"/>
  </r>
  <r>
    <x v="22"/>
    <x v="3"/>
    <x v="1769"/>
  </r>
  <r>
    <x v="22"/>
    <x v="4"/>
    <x v="117"/>
  </r>
  <r>
    <x v="22"/>
    <x v="5"/>
    <x v="1549"/>
  </r>
  <r>
    <x v="22"/>
    <x v="6"/>
    <x v="1770"/>
  </r>
  <r>
    <x v="22"/>
    <x v="7"/>
    <x v="1771"/>
  </r>
  <r>
    <x v="22"/>
    <x v="8"/>
    <x v="1772"/>
  </r>
  <r>
    <x v="22"/>
    <x v="9"/>
    <x v="1130"/>
  </r>
  <r>
    <x v="22"/>
    <x v="10"/>
    <x v="1773"/>
  </r>
  <r>
    <x v="22"/>
    <x v="11"/>
    <x v="1774"/>
  </r>
  <r>
    <x v="22"/>
    <x v="12"/>
    <x v="1775"/>
  </r>
  <r>
    <x v="22"/>
    <x v="13"/>
    <x v="1776"/>
  </r>
  <r>
    <x v="22"/>
    <x v="31"/>
    <x v="1777"/>
  </r>
  <r>
    <x v="22"/>
    <x v="32"/>
    <x v="408"/>
  </r>
  <r>
    <x v="22"/>
    <x v="14"/>
    <x v="1544"/>
  </r>
  <r>
    <x v="22"/>
    <x v="15"/>
    <x v="869"/>
  </r>
  <r>
    <x v="22"/>
    <x v="16"/>
    <x v="1398"/>
  </r>
  <r>
    <x v="22"/>
    <x v="17"/>
    <x v="535"/>
  </r>
  <r>
    <x v="22"/>
    <x v="18"/>
    <x v="1764"/>
  </r>
  <r>
    <x v="22"/>
    <x v="19"/>
    <x v="832"/>
  </r>
  <r>
    <x v="22"/>
    <x v="20"/>
    <x v="1737"/>
  </r>
  <r>
    <x v="22"/>
    <x v="33"/>
    <x v="1765"/>
  </r>
  <r>
    <x v="22"/>
    <x v="21"/>
    <x v="1766"/>
  </r>
  <r>
    <x v="22"/>
    <x v="22"/>
    <x v="1740"/>
  </r>
  <r>
    <x v="22"/>
    <x v="23"/>
    <x v="1741"/>
  </r>
  <r>
    <x v="22"/>
    <x v="24"/>
    <x v="1401"/>
  </r>
  <r>
    <x v="22"/>
    <x v="25"/>
    <x v="1402"/>
  </r>
  <r>
    <x v="22"/>
    <x v="26"/>
    <x v="408"/>
  </r>
  <r>
    <x v="22"/>
    <x v="27"/>
    <x v="1500"/>
  </r>
  <r>
    <x v="22"/>
    <x v="28"/>
    <x v="1097"/>
  </r>
  <r>
    <x v="22"/>
    <x v="29"/>
    <x v="2"/>
  </r>
  <r>
    <x v="22"/>
    <x v="30"/>
    <x v="1740"/>
  </r>
  <r>
    <x v="22"/>
    <x v="0"/>
    <x v="1703"/>
  </r>
  <r>
    <x v="22"/>
    <x v="1"/>
    <x v="1778"/>
  </r>
  <r>
    <x v="22"/>
    <x v="2"/>
    <x v="1172"/>
  </r>
  <r>
    <x v="22"/>
    <x v="3"/>
    <x v="161"/>
  </r>
  <r>
    <x v="22"/>
    <x v="4"/>
    <x v="570"/>
  </r>
  <r>
    <x v="22"/>
    <x v="5"/>
    <x v="1119"/>
  </r>
  <r>
    <x v="22"/>
    <x v="6"/>
    <x v="1779"/>
  </r>
  <r>
    <x v="22"/>
    <x v="7"/>
    <x v="1643"/>
  </r>
  <r>
    <x v="22"/>
    <x v="8"/>
    <x v="1780"/>
  </r>
  <r>
    <x v="22"/>
    <x v="9"/>
    <x v="1781"/>
  </r>
  <r>
    <x v="22"/>
    <x v="10"/>
    <x v="1316"/>
  </r>
  <r>
    <x v="22"/>
    <x v="11"/>
    <x v="1782"/>
  </r>
  <r>
    <x v="22"/>
    <x v="12"/>
    <x v="1783"/>
  </r>
  <r>
    <x v="22"/>
    <x v="13"/>
    <x v="1784"/>
  </r>
  <r>
    <x v="22"/>
    <x v="31"/>
    <x v="398"/>
  </r>
  <r>
    <x v="22"/>
    <x v="32"/>
    <x v="1741"/>
  </r>
  <r>
    <x v="22"/>
    <x v="14"/>
    <x v="1544"/>
  </r>
  <r>
    <x v="22"/>
    <x v="15"/>
    <x v="869"/>
  </r>
  <r>
    <x v="22"/>
    <x v="16"/>
    <x v="1398"/>
  </r>
  <r>
    <x v="22"/>
    <x v="17"/>
    <x v="535"/>
  </r>
  <r>
    <x v="22"/>
    <x v="18"/>
    <x v="1764"/>
  </r>
  <r>
    <x v="22"/>
    <x v="19"/>
    <x v="832"/>
  </r>
  <r>
    <x v="22"/>
    <x v="20"/>
    <x v="1737"/>
  </r>
  <r>
    <x v="22"/>
    <x v="33"/>
    <x v="1765"/>
  </r>
  <r>
    <x v="22"/>
    <x v="21"/>
    <x v="1766"/>
  </r>
  <r>
    <x v="22"/>
    <x v="22"/>
    <x v="1740"/>
  </r>
  <r>
    <x v="22"/>
    <x v="23"/>
    <x v="1741"/>
  </r>
  <r>
    <x v="22"/>
    <x v="24"/>
    <x v="1401"/>
  </r>
  <r>
    <x v="22"/>
    <x v="25"/>
    <x v="1402"/>
  </r>
  <r>
    <x v="22"/>
    <x v="26"/>
    <x v="408"/>
  </r>
  <r>
    <x v="22"/>
    <x v="27"/>
    <x v="1500"/>
  </r>
  <r>
    <x v="22"/>
    <x v="28"/>
    <x v="1097"/>
  </r>
  <r>
    <x v="22"/>
    <x v="29"/>
    <x v="2"/>
  </r>
  <r>
    <x v="22"/>
    <x v="30"/>
    <x v="1740"/>
  </r>
  <r>
    <x v="22"/>
    <x v="0"/>
    <x v="1785"/>
  </r>
  <r>
    <x v="22"/>
    <x v="1"/>
    <x v="1786"/>
  </r>
  <r>
    <x v="22"/>
    <x v="2"/>
    <x v="1787"/>
  </r>
  <r>
    <x v="22"/>
    <x v="3"/>
    <x v="174"/>
  </r>
  <r>
    <x v="22"/>
    <x v="4"/>
    <x v="1788"/>
  </r>
  <r>
    <x v="22"/>
    <x v="5"/>
    <x v="1789"/>
  </r>
  <r>
    <x v="22"/>
    <x v="6"/>
    <x v="1790"/>
  </r>
  <r>
    <x v="22"/>
    <x v="7"/>
    <x v="1791"/>
  </r>
  <r>
    <x v="22"/>
    <x v="8"/>
    <x v="1792"/>
  </r>
  <r>
    <x v="22"/>
    <x v="9"/>
    <x v="1158"/>
  </r>
  <r>
    <x v="22"/>
    <x v="10"/>
    <x v="581"/>
  </r>
  <r>
    <x v="22"/>
    <x v="11"/>
    <x v="1793"/>
  </r>
  <r>
    <x v="22"/>
    <x v="12"/>
    <x v="1794"/>
  </r>
  <r>
    <x v="22"/>
    <x v="13"/>
    <x v="1795"/>
  </r>
  <r>
    <x v="22"/>
    <x v="31"/>
    <x v="109"/>
  </r>
  <r>
    <x v="22"/>
    <x v="32"/>
    <x v="1796"/>
  </r>
  <r>
    <x v="22"/>
    <x v="14"/>
    <x v="1544"/>
  </r>
  <r>
    <x v="22"/>
    <x v="15"/>
    <x v="869"/>
  </r>
  <r>
    <x v="22"/>
    <x v="16"/>
    <x v="1398"/>
  </r>
  <r>
    <x v="22"/>
    <x v="17"/>
    <x v="535"/>
  </r>
  <r>
    <x v="22"/>
    <x v="18"/>
    <x v="1764"/>
  </r>
  <r>
    <x v="22"/>
    <x v="19"/>
    <x v="832"/>
  </r>
  <r>
    <x v="22"/>
    <x v="20"/>
    <x v="1737"/>
  </r>
  <r>
    <x v="22"/>
    <x v="33"/>
    <x v="1765"/>
  </r>
  <r>
    <x v="22"/>
    <x v="21"/>
    <x v="1766"/>
  </r>
  <r>
    <x v="22"/>
    <x v="22"/>
    <x v="1740"/>
  </r>
  <r>
    <x v="22"/>
    <x v="23"/>
    <x v="1741"/>
  </r>
  <r>
    <x v="22"/>
    <x v="24"/>
    <x v="1401"/>
  </r>
  <r>
    <x v="22"/>
    <x v="25"/>
    <x v="1402"/>
  </r>
  <r>
    <x v="22"/>
    <x v="26"/>
    <x v="408"/>
  </r>
  <r>
    <x v="22"/>
    <x v="27"/>
    <x v="1500"/>
  </r>
  <r>
    <x v="22"/>
    <x v="28"/>
    <x v="1097"/>
  </r>
  <r>
    <x v="22"/>
    <x v="29"/>
    <x v="2"/>
  </r>
  <r>
    <x v="22"/>
    <x v="30"/>
    <x v="1740"/>
  </r>
  <r>
    <x v="22"/>
    <x v="0"/>
    <x v="1628"/>
  </r>
  <r>
    <x v="22"/>
    <x v="1"/>
    <x v="1797"/>
  </r>
  <r>
    <x v="22"/>
    <x v="2"/>
    <x v="1798"/>
  </r>
  <r>
    <x v="22"/>
    <x v="3"/>
    <x v="551"/>
  </r>
  <r>
    <x v="22"/>
    <x v="4"/>
    <x v="1799"/>
  </r>
  <r>
    <x v="22"/>
    <x v="5"/>
    <x v="1800"/>
  </r>
  <r>
    <x v="22"/>
    <x v="6"/>
    <x v="1801"/>
  </r>
  <r>
    <x v="22"/>
    <x v="7"/>
    <x v="1802"/>
  </r>
  <r>
    <x v="22"/>
    <x v="8"/>
    <x v="1329"/>
  </r>
  <r>
    <x v="22"/>
    <x v="9"/>
    <x v="1803"/>
  </r>
  <r>
    <x v="22"/>
    <x v="10"/>
    <x v="1804"/>
  </r>
  <r>
    <x v="22"/>
    <x v="11"/>
    <x v="1805"/>
  </r>
  <r>
    <x v="22"/>
    <x v="12"/>
    <x v="1806"/>
  </r>
  <r>
    <x v="22"/>
    <x v="13"/>
    <x v="1807"/>
  </r>
  <r>
    <x v="22"/>
    <x v="31"/>
    <x v="123"/>
  </r>
  <r>
    <x v="22"/>
    <x v="32"/>
    <x v="1808"/>
  </r>
  <r>
    <x v="22"/>
    <x v="14"/>
    <x v="1544"/>
  </r>
  <r>
    <x v="22"/>
    <x v="15"/>
    <x v="869"/>
  </r>
  <r>
    <x v="22"/>
    <x v="16"/>
    <x v="1398"/>
  </r>
  <r>
    <x v="22"/>
    <x v="17"/>
    <x v="535"/>
  </r>
  <r>
    <x v="22"/>
    <x v="18"/>
    <x v="1764"/>
  </r>
  <r>
    <x v="22"/>
    <x v="19"/>
    <x v="832"/>
  </r>
  <r>
    <x v="22"/>
    <x v="20"/>
    <x v="1737"/>
  </r>
  <r>
    <x v="22"/>
    <x v="33"/>
    <x v="1765"/>
  </r>
  <r>
    <x v="22"/>
    <x v="21"/>
    <x v="1766"/>
  </r>
  <r>
    <x v="22"/>
    <x v="22"/>
    <x v="1740"/>
  </r>
  <r>
    <x v="22"/>
    <x v="23"/>
    <x v="1741"/>
  </r>
  <r>
    <x v="22"/>
    <x v="24"/>
    <x v="1401"/>
  </r>
  <r>
    <x v="22"/>
    <x v="25"/>
    <x v="1402"/>
  </r>
  <r>
    <x v="22"/>
    <x v="26"/>
    <x v="408"/>
  </r>
  <r>
    <x v="22"/>
    <x v="27"/>
    <x v="1500"/>
  </r>
  <r>
    <x v="22"/>
    <x v="28"/>
    <x v="1097"/>
  </r>
  <r>
    <x v="22"/>
    <x v="29"/>
    <x v="2"/>
  </r>
  <r>
    <x v="22"/>
    <x v="30"/>
    <x v="1740"/>
  </r>
  <r>
    <x v="23"/>
    <x v="0"/>
    <x v="1809"/>
  </r>
  <r>
    <x v="23"/>
    <x v="1"/>
    <x v="1810"/>
  </r>
  <r>
    <x v="23"/>
    <x v="2"/>
    <x v="1811"/>
  </r>
  <r>
    <x v="23"/>
    <x v="3"/>
    <x v="1812"/>
  </r>
  <r>
    <x v="23"/>
    <x v="4"/>
    <x v="1813"/>
  </r>
  <r>
    <x v="23"/>
    <x v="5"/>
    <x v="1358"/>
  </r>
  <r>
    <x v="23"/>
    <x v="6"/>
    <x v="1814"/>
  </r>
  <r>
    <x v="23"/>
    <x v="7"/>
    <x v="1815"/>
  </r>
  <r>
    <x v="23"/>
    <x v="8"/>
    <x v="1340"/>
  </r>
  <r>
    <x v="23"/>
    <x v="9"/>
    <x v="1661"/>
  </r>
  <r>
    <x v="23"/>
    <x v="10"/>
    <x v="300"/>
  </r>
  <r>
    <x v="23"/>
    <x v="11"/>
    <x v="1663"/>
  </r>
  <r>
    <x v="23"/>
    <x v="12"/>
    <x v="1816"/>
  </r>
  <r>
    <x v="23"/>
    <x v="13"/>
    <x v="1817"/>
  </r>
  <r>
    <x v="23"/>
    <x v="31"/>
    <x v="136"/>
  </r>
  <r>
    <x v="23"/>
    <x v="32"/>
    <x v="1818"/>
  </r>
  <r>
    <x v="23"/>
    <x v="14"/>
    <x v="1544"/>
  </r>
  <r>
    <x v="23"/>
    <x v="15"/>
    <x v="1819"/>
  </r>
  <r>
    <x v="23"/>
    <x v="16"/>
    <x v="1759"/>
  </r>
  <r>
    <x v="23"/>
    <x v="17"/>
    <x v="549"/>
  </r>
  <r>
    <x v="23"/>
    <x v="18"/>
    <x v="1820"/>
  </r>
  <r>
    <x v="23"/>
    <x v="19"/>
    <x v="841"/>
  </r>
  <r>
    <x v="23"/>
    <x v="20"/>
    <x v="1821"/>
  </r>
  <r>
    <x v="23"/>
    <x v="33"/>
    <x v="1822"/>
  </r>
  <r>
    <x v="23"/>
    <x v="21"/>
    <x v="1823"/>
  </r>
  <r>
    <x v="23"/>
    <x v="22"/>
    <x v="1740"/>
  </r>
  <r>
    <x v="23"/>
    <x v="23"/>
    <x v="1741"/>
  </r>
  <r>
    <x v="23"/>
    <x v="24"/>
    <x v="1401"/>
  </r>
  <r>
    <x v="23"/>
    <x v="25"/>
    <x v="1402"/>
  </r>
  <r>
    <x v="23"/>
    <x v="26"/>
    <x v="408"/>
  </r>
  <r>
    <x v="23"/>
    <x v="27"/>
    <x v="1500"/>
  </r>
  <r>
    <x v="23"/>
    <x v="28"/>
    <x v="1097"/>
  </r>
  <r>
    <x v="23"/>
    <x v="29"/>
    <x v="2"/>
  </r>
  <r>
    <x v="23"/>
    <x v="30"/>
    <x v="1740"/>
  </r>
  <r>
    <x v="23"/>
    <x v="0"/>
    <x v="1766"/>
  </r>
  <r>
    <x v="23"/>
    <x v="1"/>
    <x v="1824"/>
  </r>
  <r>
    <x v="23"/>
    <x v="2"/>
    <x v="1825"/>
  </r>
  <r>
    <x v="23"/>
    <x v="3"/>
    <x v="1826"/>
  </r>
  <r>
    <x v="23"/>
    <x v="4"/>
    <x v="1827"/>
  </r>
  <r>
    <x v="23"/>
    <x v="5"/>
    <x v="1828"/>
  </r>
  <r>
    <x v="23"/>
    <x v="6"/>
    <x v="1829"/>
  </r>
  <r>
    <x v="23"/>
    <x v="7"/>
    <x v="1830"/>
  </r>
  <r>
    <x v="23"/>
    <x v="8"/>
    <x v="1688"/>
  </r>
  <r>
    <x v="23"/>
    <x v="9"/>
    <x v="1831"/>
  </r>
  <r>
    <x v="23"/>
    <x v="10"/>
    <x v="312"/>
  </r>
  <r>
    <x v="23"/>
    <x v="11"/>
    <x v="921"/>
  </r>
  <r>
    <x v="23"/>
    <x v="12"/>
    <x v="1832"/>
  </r>
  <r>
    <x v="23"/>
    <x v="13"/>
    <x v="1584"/>
  </r>
  <r>
    <x v="23"/>
    <x v="31"/>
    <x v="1833"/>
  </r>
  <r>
    <x v="23"/>
    <x v="32"/>
    <x v="1834"/>
  </r>
  <r>
    <x v="23"/>
    <x v="14"/>
    <x v="1544"/>
  </r>
  <r>
    <x v="23"/>
    <x v="15"/>
    <x v="1819"/>
  </r>
  <r>
    <x v="23"/>
    <x v="16"/>
    <x v="1759"/>
  </r>
  <r>
    <x v="23"/>
    <x v="17"/>
    <x v="549"/>
  </r>
  <r>
    <x v="23"/>
    <x v="18"/>
    <x v="1820"/>
  </r>
  <r>
    <x v="23"/>
    <x v="19"/>
    <x v="841"/>
  </r>
  <r>
    <x v="23"/>
    <x v="20"/>
    <x v="1821"/>
  </r>
  <r>
    <x v="23"/>
    <x v="33"/>
    <x v="1822"/>
  </r>
  <r>
    <x v="23"/>
    <x v="21"/>
    <x v="1823"/>
  </r>
  <r>
    <x v="23"/>
    <x v="22"/>
    <x v="1740"/>
  </r>
  <r>
    <x v="23"/>
    <x v="23"/>
    <x v="1741"/>
  </r>
  <r>
    <x v="23"/>
    <x v="24"/>
    <x v="1401"/>
  </r>
  <r>
    <x v="23"/>
    <x v="25"/>
    <x v="1402"/>
  </r>
  <r>
    <x v="23"/>
    <x v="26"/>
    <x v="408"/>
  </r>
  <r>
    <x v="23"/>
    <x v="27"/>
    <x v="1500"/>
  </r>
  <r>
    <x v="23"/>
    <x v="28"/>
    <x v="1097"/>
  </r>
  <r>
    <x v="23"/>
    <x v="29"/>
    <x v="2"/>
  </r>
  <r>
    <x v="23"/>
    <x v="30"/>
    <x v="1740"/>
  </r>
  <r>
    <x v="23"/>
    <x v="0"/>
    <x v="1835"/>
  </r>
  <r>
    <x v="23"/>
    <x v="1"/>
    <x v="1836"/>
  </r>
  <r>
    <x v="23"/>
    <x v="2"/>
    <x v="531"/>
  </r>
  <r>
    <x v="23"/>
    <x v="3"/>
    <x v="1096"/>
  </r>
  <r>
    <x v="23"/>
    <x v="4"/>
    <x v="780"/>
  </r>
  <r>
    <x v="23"/>
    <x v="5"/>
    <x v="1837"/>
  </r>
  <r>
    <x v="23"/>
    <x v="6"/>
    <x v="1838"/>
  </r>
  <r>
    <x v="23"/>
    <x v="7"/>
    <x v="1215"/>
  </r>
  <r>
    <x v="23"/>
    <x v="8"/>
    <x v="379"/>
  </r>
  <r>
    <x v="23"/>
    <x v="9"/>
    <x v="1839"/>
  </r>
  <r>
    <x v="23"/>
    <x v="10"/>
    <x v="751"/>
  </r>
  <r>
    <x v="23"/>
    <x v="11"/>
    <x v="1840"/>
  </r>
  <r>
    <x v="23"/>
    <x v="12"/>
    <x v="1841"/>
  </r>
  <r>
    <x v="23"/>
    <x v="13"/>
    <x v="1404"/>
  </r>
  <r>
    <x v="23"/>
    <x v="31"/>
    <x v="964"/>
  </r>
  <r>
    <x v="23"/>
    <x v="32"/>
    <x v="1842"/>
  </r>
  <r>
    <x v="23"/>
    <x v="14"/>
    <x v="1544"/>
  </r>
  <r>
    <x v="23"/>
    <x v="15"/>
    <x v="1819"/>
  </r>
  <r>
    <x v="23"/>
    <x v="16"/>
    <x v="1759"/>
  </r>
  <r>
    <x v="23"/>
    <x v="17"/>
    <x v="549"/>
  </r>
  <r>
    <x v="23"/>
    <x v="18"/>
    <x v="1820"/>
  </r>
  <r>
    <x v="23"/>
    <x v="19"/>
    <x v="841"/>
  </r>
  <r>
    <x v="23"/>
    <x v="20"/>
    <x v="511"/>
  </r>
  <r>
    <x v="23"/>
    <x v="33"/>
    <x v="1843"/>
  </r>
  <r>
    <x v="23"/>
    <x v="21"/>
    <x v="1844"/>
  </r>
  <r>
    <x v="23"/>
    <x v="22"/>
    <x v="1740"/>
  </r>
  <r>
    <x v="23"/>
    <x v="23"/>
    <x v="1741"/>
  </r>
  <r>
    <x v="23"/>
    <x v="24"/>
    <x v="1401"/>
  </r>
  <r>
    <x v="23"/>
    <x v="25"/>
    <x v="1402"/>
  </r>
  <r>
    <x v="23"/>
    <x v="26"/>
    <x v="408"/>
  </r>
  <r>
    <x v="23"/>
    <x v="27"/>
    <x v="1500"/>
  </r>
  <r>
    <x v="23"/>
    <x v="28"/>
    <x v="1097"/>
  </r>
  <r>
    <x v="23"/>
    <x v="29"/>
    <x v="2"/>
  </r>
  <r>
    <x v="23"/>
    <x v="30"/>
    <x v="1740"/>
  </r>
  <r>
    <x v="23"/>
    <x v="0"/>
    <x v="1845"/>
  </r>
  <r>
    <x v="23"/>
    <x v="1"/>
    <x v="1846"/>
  </r>
  <r>
    <x v="23"/>
    <x v="2"/>
    <x v="545"/>
  </r>
  <r>
    <x v="23"/>
    <x v="3"/>
    <x v="1261"/>
  </r>
  <r>
    <x v="23"/>
    <x v="4"/>
    <x v="367"/>
  </r>
  <r>
    <x v="23"/>
    <x v="5"/>
    <x v="1626"/>
  </r>
  <r>
    <x v="23"/>
    <x v="6"/>
    <x v="1847"/>
  </r>
  <r>
    <x v="23"/>
    <x v="7"/>
    <x v="1848"/>
  </r>
  <r>
    <x v="23"/>
    <x v="8"/>
    <x v="1038"/>
  </r>
  <r>
    <x v="23"/>
    <x v="9"/>
    <x v="1849"/>
  </r>
  <r>
    <x v="23"/>
    <x v="10"/>
    <x v="1850"/>
  </r>
  <r>
    <x v="23"/>
    <x v="11"/>
    <x v="1851"/>
  </r>
  <r>
    <x v="23"/>
    <x v="12"/>
    <x v="1852"/>
  </r>
  <r>
    <x v="23"/>
    <x v="13"/>
    <x v="1683"/>
  </r>
  <r>
    <x v="23"/>
    <x v="31"/>
    <x v="91"/>
  </r>
  <r>
    <x v="23"/>
    <x v="32"/>
    <x v="1853"/>
  </r>
  <r>
    <x v="23"/>
    <x v="14"/>
    <x v="1544"/>
  </r>
  <r>
    <x v="23"/>
    <x v="15"/>
    <x v="1819"/>
  </r>
  <r>
    <x v="23"/>
    <x v="16"/>
    <x v="1759"/>
  </r>
  <r>
    <x v="23"/>
    <x v="17"/>
    <x v="549"/>
  </r>
  <r>
    <x v="23"/>
    <x v="18"/>
    <x v="1820"/>
  </r>
  <r>
    <x v="23"/>
    <x v="19"/>
    <x v="841"/>
  </r>
  <r>
    <x v="23"/>
    <x v="20"/>
    <x v="511"/>
  </r>
  <r>
    <x v="23"/>
    <x v="33"/>
    <x v="1843"/>
  </r>
  <r>
    <x v="23"/>
    <x v="21"/>
    <x v="1844"/>
  </r>
  <r>
    <x v="23"/>
    <x v="22"/>
    <x v="1740"/>
  </r>
  <r>
    <x v="23"/>
    <x v="23"/>
    <x v="1741"/>
  </r>
  <r>
    <x v="23"/>
    <x v="24"/>
    <x v="1401"/>
  </r>
  <r>
    <x v="23"/>
    <x v="25"/>
    <x v="1402"/>
  </r>
  <r>
    <x v="23"/>
    <x v="26"/>
    <x v="408"/>
  </r>
  <r>
    <x v="23"/>
    <x v="27"/>
    <x v="1500"/>
  </r>
  <r>
    <x v="23"/>
    <x v="28"/>
    <x v="1097"/>
  </r>
  <r>
    <x v="23"/>
    <x v="29"/>
    <x v="2"/>
  </r>
  <r>
    <x v="23"/>
    <x v="30"/>
    <x v="1740"/>
  </r>
  <r>
    <x v="23"/>
    <x v="0"/>
    <x v="1854"/>
  </r>
  <r>
    <x v="23"/>
    <x v="1"/>
    <x v="1855"/>
  </r>
  <r>
    <x v="23"/>
    <x v="2"/>
    <x v="1856"/>
  </r>
  <r>
    <x v="23"/>
    <x v="3"/>
    <x v="1274"/>
  </r>
  <r>
    <x v="23"/>
    <x v="4"/>
    <x v="1857"/>
  </r>
  <r>
    <x v="23"/>
    <x v="5"/>
    <x v="1636"/>
  </r>
  <r>
    <x v="23"/>
    <x v="6"/>
    <x v="508"/>
  </r>
  <r>
    <x v="23"/>
    <x v="7"/>
    <x v="1858"/>
  </r>
  <r>
    <x v="23"/>
    <x v="8"/>
    <x v="1859"/>
  </r>
  <r>
    <x v="23"/>
    <x v="9"/>
    <x v="1860"/>
  </r>
  <r>
    <x v="23"/>
    <x v="10"/>
    <x v="1861"/>
  </r>
  <r>
    <x v="23"/>
    <x v="11"/>
    <x v="1862"/>
  </r>
  <r>
    <x v="23"/>
    <x v="12"/>
    <x v="1863"/>
  </r>
  <r>
    <x v="23"/>
    <x v="13"/>
    <x v="1694"/>
  </r>
  <r>
    <x v="23"/>
    <x v="31"/>
    <x v="1864"/>
  </r>
  <r>
    <x v="23"/>
    <x v="32"/>
    <x v="1865"/>
  </r>
  <r>
    <x v="23"/>
    <x v="14"/>
    <x v="1544"/>
  </r>
  <r>
    <x v="23"/>
    <x v="15"/>
    <x v="1819"/>
  </r>
  <r>
    <x v="23"/>
    <x v="16"/>
    <x v="1759"/>
  </r>
  <r>
    <x v="23"/>
    <x v="17"/>
    <x v="549"/>
  </r>
  <r>
    <x v="23"/>
    <x v="18"/>
    <x v="1820"/>
  </r>
  <r>
    <x v="23"/>
    <x v="19"/>
    <x v="841"/>
  </r>
  <r>
    <x v="23"/>
    <x v="20"/>
    <x v="511"/>
  </r>
  <r>
    <x v="23"/>
    <x v="33"/>
    <x v="1843"/>
  </r>
  <r>
    <x v="23"/>
    <x v="21"/>
    <x v="1844"/>
  </r>
  <r>
    <x v="23"/>
    <x v="22"/>
    <x v="1740"/>
  </r>
  <r>
    <x v="23"/>
    <x v="23"/>
    <x v="1741"/>
  </r>
  <r>
    <x v="23"/>
    <x v="24"/>
    <x v="1401"/>
  </r>
  <r>
    <x v="23"/>
    <x v="25"/>
    <x v="1402"/>
  </r>
  <r>
    <x v="23"/>
    <x v="26"/>
    <x v="408"/>
  </r>
  <r>
    <x v="23"/>
    <x v="27"/>
    <x v="1500"/>
  </r>
  <r>
    <x v="23"/>
    <x v="28"/>
    <x v="1097"/>
  </r>
  <r>
    <x v="23"/>
    <x v="29"/>
    <x v="2"/>
  </r>
  <r>
    <x v="23"/>
    <x v="30"/>
    <x v="1740"/>
  </r>
  <r>
    <x v="23"/>
    <x v="0"/>
    <x v="1866"/>
  </r>
  <r>
    <x v="23"/>
    <x v="1"/>
    <x v="1867"/>
  </r>
  <r>
    <x v="23"/>
    <x v="2"/>
    <x v="1868"/>
  </r>
  <r>
    <x v="23"/>
    <x v="3"/>
    <x v="1363"/>
  </r>
  <r>
    <x v="23"/>
    <x v="4"/>
    <x v="1492"/>
  </r>
  <r>
    <x v="23"/>
    <x v="5"/>
    <x v="1431"/>
  </r>
  <r>
    <x v="23"/>
    <x v="6"/>
    <x v="1289"/>
  </r>
  <r>
    <x v="23"/>
    <x v="7"/>
    <x v="1869"/>
  </r>
  <r>
    <x v="23"/>
    <x v="8"/>
    <x v="1189"/>
  </r>
  <r>
    <x v="23"/>
    <x v="9"/>
    <x v="1870"/>
  </r>
  <r>
    <x v="23"/>
    <x v="10"/>
    <x v="437"/>
  </r>
  <r>
    <x v="23"/>
    <x v="11"/>
    <x v="442"/>
  </r>
  <r>
    <x v="23"/>
    <x v="12"/>
    <x v="1871"/>
  </r>
  <r>
    <x v="23"/>
    <x v="13"/>
    <x v="1705"/>
  </r>
  <r>
    <x v="23"/>
    <x v="31"/>
    <x v="1872"/>
  </r>
  <r>
    <x v="23"/>
    <x v="32"/>
    <x v="1804"/>
  </r>
  <r>
    <x v="23"/>
    <x v="14"/>
    <x v="1544"/>
  </r>
  <r>
    <x v="23"/>
    <x v="15"/>
    <x v="1819"/>
  </r>
  <r>
    <x v="23"/>
    <x v="16"/>
    <x v="1759"/>
  </r>
  <r>
    <x v="23"/>
    <x v="17"/>
    <x v="549"/>
  </r>
  <r>
    <x v="23"/>
    <x v="18"/>
    <x v="1820"/>
  </r>
  <r>
    <x v="23"/>
    <x v="19"/>
    <x v="841"/>
  </r>
  <r>
    <x v="23"/>
    <x v="20"/>
    <x v="511"/>
  </r>
  <r>
    <x v="23"/>
    <x v="33"/>
    <x v="1843"/>
  </r>
  <r>
    <x v="23"/>
    <x v="21"/>
    <x v="1844"/>
  </r>
  <r>
    <x v="23"/>
    <x v="22"/>
    <x v="1740"/>
  </r>
  <r>
    <x v="23"/>
    <x v="23"/>
    <x v="1741"/>
  </r>
  <r>
    <x v="23"/>
    <x v="24"/>
    <x v="1401"/>
  </r>
  <r>
    <x v="23"/>
    <x v="25"/>
    <x v="1402"/>
  </r>
  <r>
    <x v="23"/>
    <x v="26"/>
    <x v="408"/>
  </r>
  <r>
    <x v="23"/>
    <x v="27"/>
    <x v="1500"/>
  </r>
  <r>
    <x v="23"/>
    <x v="28"/>
    <x v="1097"/>
  </r>
  <r>
    <x v="23"/>
    <x v="29"/>
    <x v="2"/>
  </r>
  <r>
    <x v="23"/>
    <x v="30"/>
    <x v="1740"/>
  </r>
  <r>
    <x v="23"/>
    <x v="0"/>
    <x v="1873"/>
  </r>
  <r>
    <x v="23"/>
    <x v="1"/>
    <x v="1874"/>
  </r>
  <r>
    <x v="23"/>
    <x v="2"/>
    <x v="1875"/>
  </r>
  <r>
    <x v="23"/>
    <x v="3"/>
    <x v="1793"/>
  </r>
  <r>
    <x v="23"/>
    <x v="4"/>
    <x v="1506"/>
  </r>
  <r>
    <x v="23"/>
    <x v="5"/>
    <x v="1876"/>
  </r>
  <r>
    <x v="23"/>
    <x v="6"/>
    <x v="1300"/>
  </r>
  <r>
    <x v="23"/>
    <x v="7"/>
    <x v="1877"/>
  </r>
  <r>
    <x v="23"/>
    <x v="8"/>
    <x v="1196"/>
  </r>
  <r>
    <x v="23"/>
    <x v="9"/>
    <x v="1878"/>
  </r>
  <r>
    <x v="23"/>
    <x v="10"/>
    <x v="863"/>
  </r>
  <r>
    <x v="23"/>
    <x v="11"/>
    <x v="933"/>
  </r>
  <r>
    <x v="23"/>
    <x v="12"/>
    <x v="1879"/>
  </r>
  <r>
    <x v="23"/>
    <x v="13"/>
    <x v="1880"/>
  </r>
  <r>
    <x v="23"/>
    <x v="31"/>
    <x v="285"/>
  </r>
  <r>
    <x v="23"/>
    <x v="32"/>
    <x v="1881"/>
  </r>
  <r>
    <x v="23"/>
    <x v="14"/>
    <x v="1882"/>
  </r>
  <r>
    <x v="23"/>
    <x v="15"/>
    <x v="1819"/>
  </r>
  <r>
    <x v="23"/>
    <x v="16"/>
    <x v="1759"/>
  </r>
  <r>
    <x v="23"/>
    <x v="17"/>
    <x v="549"/>
  </r>
  <r>
    <x v="23"/>
    <x v="18"/>
    <x v="1820"/>
  </r>
  <r>
    <x v="23"/>
    <x v="19"/>
    <x v="841"/>
  </r>
  <r>
    <x v="23"/>
    <x v="20"/>
    <x v="511"/>
  </r>
  <r>
    <x v="23"/>
    <x v="33"/>
    <x v="77"/>
  </r>
  <r>
    <x v="23"/>
    <x v="21"/>
    <x v="1883"/>
  </r>
  <r>
    <x v="23"/>
    <x v="22"/>
    <x v="1740"/>
  </r>
  <r>
    <x v="23"/>
    <x v="23"/>
    <x v="1741"/>
  </r>
  <r>
    <x v="23"/>
    <x v="24"/>
    <x v="1401"/>
  </r>
  <r>
    <x v="23"/>
    <x v="25"/>
    <x v="1402"/>
  </r>
  <r>
    <x v="23"/>
    <x v="26"/>
    <x v="408"/>
  </r>
  <r>
    <x v="23"/>
    <x v="27"/>
    <x v="1500"/>
  </r>
  <r>
    <x v="23"/>
    <x v="28"/>
    <x v="1097"/>
  </r>
  <r>
    <x v="23"/>
    <x v="29"/>
    <x v="2"/>
  </r>
  <r>
    <x v="23"/>
    <x v="30"/>
    <x v="1740"/>
  </r>
  <r>
    <x v="23"/>
    <x v="0"/>
    <x v="1884"/>
  </r>
  <r>
    <x v="23"/>
    <x v="1"/>
    <x v="1885"/>
  </r>
  <r>
    <x v="23"/>
    <x v="2"/>
    <x v="1886"/>
  </r>
  <r>
    <x v="23"/>
    <x v="3"/>
    <x v="1887"/>
  </r>
  <r>
    <x v="23"/>
    <x v="4"/>
    <x v="301"/>
  </r>
  <r>
    <x v="23"/>
    <x v="5"/>
    <x v="1888"/>
  </r>
  <r>
    <x v="23"/>
    <x v="6"/>
    <x v="1889"/>
  </r>
  <r>
    <x v="23"/>
    <x v="7"/>
    <x v="1211"/>
  </r>
  <r>
    <x v="23"/>
    <x v="8"/>
    <x v="1890"/>
  </r>
  <r>
    <x v="23"/>
    <x v="9"/>
    <x v="1891"/>
  </r>
  <r>
    <x v="23"/>
    <x v="10"/>
    <x v="563"/>
  </r>
  <r>
    <x v="23"/>
    <x v="11"/>
    <x v="899"/>
  </r>
  <r>
    <x v="23"/>
    <x v="12"/>
    <x v="1892"/>
  </r>
  <r>
    <x v="23"/>
    <x v="13"/>
    <x v="1893"/>
  </r>
  <r>
    <x v="23"/>
    <x v="31"/>
    <x v="1894"/>
  </r>
  <r>
    <x v="23"/>
    <x v="32"/>
    <x v="1895"/>
  </r>
  <r>
    <x v="23"/>
    <x v="14"/>
    <x v="1882"/>
  </r>
  <r>
    <x v="23"/>
    <x v="15"/>
    <x v="1819"/>
  </r>
  <r>
    <x v="23"/>
    <x v="16"/>
    <x v="1759"/>
  </r>
  <r>
    <x v="23"/>
    <x v="17"/>
    <x v="549"/>
  </r>
  <r>
    <x v="23"/>
    <x v="18"/>
    <x v="1820"/>
  </r>
  <r>
    <x v="23"/>
    <x v="19"/>
    <x v="841"/>
  </r>
  <r>
    <x v="23"/>
    <x v="20"/>
    <x v="524"/>
  </r>
  <r>
    <x v="23"/>
    <x v="33"/>
    <x v="284"/>
  </r>
  <r>
    <x v="23"/>
    <x v="21"/>
    <x v="1896"/>
  </r>
  <r>
    <x v="23"/>
    <x v="22"/>
    <x v="1740"/>
  </r>
  <r>
    <x v="23"/>
    <x v="23"/>
    <x v="1741"/>
  </r>
  <r>
    <x v="23"/>
    <x v="24"/>
    <x v="1401"/>
  </r>
  <r>
    <x v="23"/>
    <x v="25"/>
    <x v="1402"/>
  </r>
  <r>
    <x v="23"/>
    <x v="26"/>
    <x v="408"/>
  </r>
  <r>
    <x v="23"/>
    <x v="27"/>
    <x v="1500"/>
  </r>
  <r>
    <x v="23"/>
    <x v="28"/>
    <x v="1097"/>
  </r>
  <r>
    <x v="23"/>
    <x v="29"/>
    <x v="2"/>
  </r>
  <r>
    <x v="23"/>
    <x v="30"/>
    <x v="1740"/>
  </r>
  <r>
    <x v="23"/>
    <x v="0"/>
    <x v="1897"/>
  </r>
  <r>
    <x v="23"/>
    <x v="1"/>
    <x v="1898"/>
  </r>
  <r>
    <x v="23"/>
    <x v="2"/>
    <x v="1899"/>
  </r>
  <r>
    <x v="23"/>
    <x v="3"/>
    <x v="1886"/>
  </r>
  <r>
    <x v="23"/>
    <x v="4"/>
    <x v="1900"/>
  </r>
  <r>
    <x v="23"/>
    <x v="5"/>
    <x v="1901"/>
  </r>
  <r>
    <x v="23"/>
    <x v="6"/>
    <x v="1116"/>
  </r>
  <r>
    <x v="23"/>
    <x v="7"/>
    <x v="1902"/>
  </r>
  <r>
    <x v="23"/>
    <x v="8"/>
    <x v="1903"/>
  </r>
  <r>
    <x v="23"/>
    <x v="9"/>
    <x v="1904"/>
  </r>
  <r>
    <x v="23"/>
    <x v="10"/>
    <x v="573"/>
  </r>
  <r>
    <x v="23"/>
    <x v="11"/>
    <x v="497"/>
  </r>
  <r>
    <x v="23"/>
    <x v="12"/>
    <x v="1905"/>
  </r>
  <r>
    <x v="23"/>
    <x v="13"/>
    <x v="1906"/>
  </r>
  <r>
    <x v="23"/>
    <x v="31"/>
    <x v="1063"/>
  </r>
  <r>
    <x v="23"/>
    <x v="32"/>
    <x v="1907"/>
  </r>
  <r>
    <x v="23"/>
    <x v="14"/>
    <x v="1882"/>
  </r>
  <r>
    <x v="23"/>
    <x v="15"/>
    <x v="1819"/>
  </r>
  <r>
    <x v="23"/>
    <x v="16"/>
    <x v="1759"/>
  </r>
  <r>
    <x v="23"/>
    <x v="17"/>
    <x v="549"/>
  </r>
  <r>
    <x v="23"/>
    <x v="18"/>
    <x v="1820"/>
  </r>
  <r>
    <x v="23"/>
    <x v="19"/>
    <x v="841"/>
  </r>
  <r>
    <x v="23"/>
    <x v="20"/>
    <x v="524"/>
  </r>
  <r>
    <x v="23"/>
    <x v="33"/>
    <x v="284"/>
  </r>
  <r>
    <x v="23"/>
    <x v="21"/>
    <x v="1896"/>
  </r>
  <r>
    <x v="23"/>
    <x v="22"/>
    <x v="1740"/>
  </r>
  <r>
    <x v="23"/>
    <x v="23"/>
    <x v="1741"/>
  </r>
  <r>
    <x v="23"/>
    <x v="24"/>
    <x v="1401"/>
  </r>
  <r>
    <x v="23"/>
    <x v="25"/>
    <x v="1402"/>
  </r>
  <r>
    <x v="23"/>
    <x v="26"/>
    <x v="408"/>
  </r>
  <r>
    <x v="23"/>
    <x v="27"/>
    <x v="1500"/>
  </r>
  <r>
    <x v="23"/>
    <x v="28"/>
    <x v="1097"/>
  </r>
  <r>
    <x v="23"/>
    <x v="29"/>
    <x v="2"/>
  </r>
  <r>
    <x v="23"/>
    <x v="30"/>
    <x v="1740"/>
  </r>
  <r>
    <x v="24"/>
    <x v="0"/>
    <x v="1313"/>
  </r>
  <r>
    <x v="24"/>
    <x v="1"/>
    <x v="1908"/>
  </r>
  <r>
    <x v="24"/>
    <x v="2"/>
    <x v="1868"/>
  </r>
  <r>
    <x v="24"/>
    <x v="3"/>
    <x v="1909"/>
  </r>
  <r>
    <x v="24"/>
    <x v="4"/>
    <x v="1492"/>
  </r>
  <r>
    <x v="24"/>
    <x v="5"/>
    <x v="1910"/>
  </r>
  <r>
    <x v="24"/>
    <x v="6"/>
    <x v="1289"/>
  </r>
  <r>
    <x v="24"/>
    <x v="7"/>
    <x v="1911"/>
  </r>
  <r>
    <x v="24"/>
    <x v="8"/>
    <x v="1189"/>
  </r>
  <r>
    <x v="24"/>
    <x v="9"/>
    <x v="1912"/>
  </r>
  <r>
    <x v="24"/>
    <x v="10"/>
    <x v="1913"/>
  </r>
  <r>
    <x v="24"/>
    <x v="11"/>
    <x v="1914"/>
  </r>
  <r>
    <x v="24"/>
    <x v="12"/>
    <x v="1915"/>
  </r>
  <r>
    <x v="24"/>
    <x v="13"/>
    <x v="1916"/>
  </r>
  <r>
    <x v="24"/>
    <x v="31"/>
    <x v="1917"/>
  </r>
  <r>
    <x v="24"/>
    <x v="32"/>
    <x v="793"/>
  </r>
  <r>
    <x v="24"/>
    <x v="14"/>
    <x v="1882"/>
  </r>
  <r>
    <x v="24"/>
    <x v="15"/>
    <x v="1819"/>
  </r>
  <r>
    <x v="24"/>
    <x v="16"/>
    <x v="1759"/>
  </r>
  <r>
    <x v="24"/>
    <x v="17"/>
    <x v="549"/>
  </r>
  <r>
    <x v="24"/>
    <x v="18"/>
    <x v="1820"/>
  </r>
  <r>
    <x v="24"/>
    <x v="19"/>
    <x v="841"/>
  </r>
  <r>
    <x v="24"/>
    <x v="20"/>
    <x v="524"/>
  </r>
  <r>
    <x v="24"/>
    <x v="33"/>
    <x v="284"/>
  </r>
  <r>
    <x v="24"/>
    <x v="21"/>
    <x v="1896"/>
  </r>
  <r>
    <x v="24"/>
    <x v="22"/>
    <x v="1740"/>
  </r>
  <r>
    <x v="24"/>
    <x v="23"/>
    <x v="1741"/>
  </r>
  <r>
    <x v="24"/>
    <x v="24"/>
    <x v="1401"/>
  </r>
  <r>
    <x v="24"/>
    <x v="25"/>
    <x v="1402"/>
  </r>
  <r>
    <x v="24"/>
    <x v="26"/>
    <x v="408"/>
  </r>
  <r>
    <x v="24"/>
    <x v="27"/>
    <x v="1500"/>
  </r>
  <r>
    <x v="24"/>
    <x v="28"/>
    <x v="1097"/>
  </r>
  <r>
    <x v="24"/>
    <x v="29"/>
    <x v="2"/>
  </r>
  <r>
    <x v="24"/>
    <x v="30"/>
    <x v="1740"/>
  </r>
  <r>
    <x v="24"/>
    <x v="0"/>
    <x v="1918"/>
  </r>
  <r>
    <x v="24"/>
    <x v="1"/>
    <x v="1919"/>
  </r>
  <r>
    <x v="24"/>
    <x v="2"/>
    <x v="829"/>
  </r>
  <r>
    <x v="24"/>
    <x v="3"/>
    <x v="1920"/>
  </r>
  <r>
    <x v="24"/>
    <x v="4"/>
    <x v="1921"/>
  </r>
  <r>
    <x v="24"/>
    <x v="5"/>
    <x v="1248"/>
  </r>
  <r>
    <x v="24"/>
    <x v="6"/>
    <x v="1300"/>
  </r>
  <r>
    <x v="24"/>
    <x v="7"/>
    <x v="1119"/>
  </r>
  <r>
    <x v="24"/>
    <x v="8"/>
    <x v="1922"/>
  </r>
  <r>
    <x v="24"/>
    <x v="9"/>
    <x v="1923"/>
  </r>
  <r>
    <x v="24"/>
    <x v="10"/>
    <x v="66"/>
  </r>
  <r>
    <x v="24"/>
    <x v="11"/>
    <x v="1034"/>
  </r>
  <r>
    <x v="24"/>
    <x v="12"/>
    <x v="1924"/>
  </r>
  <r>
    <x v="24"/>
    <x v="13"/>
    <x v="1925"/>
  </r>
  <r>
    <x v="24"/>
    <x v="31"/>
    <x v="1926"/>
  </r>
  <r>
    <x v="24"/>
    <x v="32"/>
    <x v="1927"/>
  </r>
  <r>
    <x v="24"/>
    <x v="14"/>
    <x v="1882"/>
  </r>
  <r>
    <x v="24"/>
    <x v="15"/>
    <x v="1819"/>
  </r>
  <r>
    <x v="24"/>
    <x v="16"/>
    <x v="1759"/>
  </r>
  <r>
    <x v="24"/>
    <x v="17"/>
    <x v="549"/>
  </r>
  <r>
    <x v="24"/>
    <x v="18"/>
    <x v="1820"/>
  </r>
  <r>
    <x v="24"/>
    <x v="19"/>
    <x v="841"/>
  </r>
  <r>
    <x v="24"/>
    <x v="20"/>
    <x v="524"/>
  </r>
  <r>
    <x v="24"/>
    <x v="33"/>
    <x v="284"/>
  </r>
  <r>
    <x v="24"/>
    <x v="21"/>
    <x v="1896"/>
  </r>
  <r>
    <x v="24"/>
    <x v="22"/>
    <x v="1740"/>
  </r>
  <r>
    <x v="24"/>
    <x v="23"/>
    <x v="1741"/>
  </r>
  <r>
    <x v="24"/>
    <x v="24"/>
    <x v="1401"/>
  </r>
  <r>
    <x v="24"/>
    <x v="25"/>
    <x v="1402"/>
  </r>
  <r>
    <x v="24"/>
    <x v="26"/>
    <x v="408"/>
  </r>
  <r>
    <x v="24"/>
    <x v="27"/>
    <x v="1500"/>
  </r>
  <r>
    <x v="24"/>
    <x v="28"/>
    <x v="1097"/>
  </r>
  <r>
    <x v="24"/>
    <x v="29"/>
    <x v="2"/>
  </r>
  <r>
    <x v="24"/>
    <x v="30"/>
    <x v="1740"/>
  </r>
  <r>
    <x v="25"/>
    <x v="0"/>
    <x v="1928"/>
  </r>
  <r>
    <x v="25"/>
    <x v="1"/>
    <x v="1929"/>
  </r>
  <r>
    <x v="25"/>
    <x v="2"/>
    <x v="1930"/>
  </r>
  <r>
    <x v="25"/>
    <x v="3"/>
    <x v="102"/>
  </r>
  <r>
    <x v="25"/>
    <x v="4"/>
    <x v="1608"/>
  </r>
  <r>
    <x v="25"/>
    <x v="5"/>
    <x v="501"/>
  </r>
  <r>
    <x v="25"/>
    <x v="6"/>
    <x v="1931"/>
  </r>
  <r>
    <x v="25"/>
    <x v="7"/>
    <x v="1789"/>
  </r>
  <r>
    <x v="25"/>
    <x v="8"/>
    <x v="534"/>
  </r>
  <r>
    <x v="25"/>
    <x v="9"/>
    <x v="1932"/>
  </r>
  <r>
    <x v="25"/>
    <x v="10"/>
    <x v="91"/>
  </r>
  <r>
    <x v="25"/>
    <x v="11"/>
    <x v="1008"/>
  </r>
  <r>
    <x v="25"/>
    <x v="12"/>
    <x v="1933"/>
  </r>
  <r>
    <x v="25"/>
    <x v="13"/>
    <x v="1934"/>
  </r>
  <r>
    <x v="25"/>
    <x v="31"/>
    <x v="1935"/>
  </r>
  <r>
    <x v="25"/>
    <x v="32"/>
    <x v="1936"/>
  </r>
  <r>
    <x v="25"/>
    <x v="14"/>
    <x v="1882"/>
  </r>
  <r>
    <x v="25"/>
    <x v="15"/>
    <x v="1819"/>
  </r>
  <r>
    <x v="25"/>
    <x v="16"/>
    <x v="1759"/>
  </r>
  <r>
    <x v="25"/>
    <x v="17"/>
    <x v="549"/>
  </r>
  <r>
    <x v="25"/>
    <x v="18"/>
    <x v="1820"/>
  </r>
  <r>
    <x v="25"/>
    <x v="19"/>
    <x v="841"/>
  </r>
  <r>
    <x v="25"/>
    <x v="20"/>
    <x v="524"/>
  </r>
  <r>
    <x v="25"/>
    <x v="33"/>
    <x v="284"/>
  </r>
  <r>
    <x v="25"/>
    <x v="21"/>
    <x v="1896"/>
  </r>
  <r>
    <x v="25"/>
    <x v="22"/>
    <x v="1740"/>
  </r>
  <r>
    <x v="25"/>
    <x v="23"/>
    <x v="1741"/>
  </r>
  <r>
    <x v="25"/>
    <x v="24"/>
    <x v="1401"/>
  </r>
  <r>
    <x v="25"/>
    <x v="25"/>
    <x v="1402"/>
  </r>
  <r>
    <x v="25"/>
    <x v="26"/>
    <x v="408"/>
  </r>
  <r>
    <x v="25"/>
    <x v="27"/>
    <x v="1500"/>
  </r>
  <r>
    <x v="25"/>
    <x v="28"/>
    <x v="1097"/>
  </r>
  <r>
    <x v="25"/>
    <x v="29"/>
    <x v="2"/>
  </r>
  <r>
    <x v="25"/>
    <x v="30"/>
    <x v="1740"/>
  </r>
  <r>
    <x v="25"/>
    <x v="0"/>
    <x v="1937"/>
  </r>
  <r>
    <x v="25"/>
    <x v="1"/>
    <x v="1938"/>
  </r>
  <r>
    <x v="25"/>
    <x v="2"/>
    <x v="1402"/>
  </r>
  <r>
    <x v="25"/>
    <x v="3"/>
    <x v="1662"/>
  </r>
  <r>
    <x v="25"/>
    <x v="4"/>
    <x v="1939"/>
  </r>
  <r>
    <x v="25"/>
    <x v="5"/>
    <x v="1271"/>
  </r>
  <r>
    <x v="25"/>
    <x v="6"/>
    <x v="1441"/>
  </r>
  <r>
    <x v="25"/>
    <x v="7"/>
    <x v="1940"/>
  </r>
  <r>
    <x v="25"/>
    <x v="8"/>
    <x v="1941"/>
  </r>
  <r>
    <x v="25"/>
    <x v="9"/>
    <x v="1942"/>
  </r>
  <r>
    <x v="25"/>
    <x v="10"/>
    <x v="954"/>
  </r>
  <r>
    <x v="25"/>
    <x v="11"/>
    <x v="1015"/>
  </r>
  <r>
    <x v="25"/>
    <x v="12"/>
    <x v="1943"/>
  </r>
  <r>
    <x v="25"/>
    <x v="13"/>
    <x v="1944"/>
  </r>
  <r>
    <x v="25"/>
    <x v="31"/>
    <x v="133"/>
  </r>
  <r>
    <x v="25"/>
    <x v="32"/>
    <x v="1945"/>
  </r>
  <r>
    <x v="25"/>
    <x v="14"/>
    <x v="1882"/>
  </r>
  <r>
    <x v="25"/>
    <x v="15"/>
    <x v="1819"/>
  </r>
  <r>
    <x v="25"/>
    <x v="16"/>
    <x v="1759"/>
  </r>
  <r>
    <x v="25"/>
    <x v="17"/>
    <x v="549"/>
  </r>
  <r>
    <x v="25"/>
    <x v="18"/>
    <x v="1820"/>
  </r>
  <r>
    <x v="25"/>
    <x v="19"/>
    <x v="841"/>
  </r>
  <r>
    <x v="25"/>
    <x v="20"/>
    <x v="524"/>
  </r>
  <r>
    <x v="25"/>
    <x v="33"/>
    <x v="284"/>
  </r>
  <r>
    <x v="25"/>
    <x v="21"/>
    <x v="1896"/>
  </r>
  <r>
    <x v="25"/>
    <x v="22"/>
    <x v="1740"/>
  </r>
  <r>
    <x v="25"/>
    <x v="23"/>
    <x v="1741"/>
  </r>
  <r>
    <x v="25"/>
    <x v="24"/>
    <x v="1401"/>
  </r>
  <r>
    <x v="25"/>
    <x v="25"/>
    <x v="1402"/>
  </r>
  <r>
    <x v="25"/>
    <x v="26"/>
    <x v="408"/>
  </r>
  <r>
    <x v="25"/>
    <x v="27"/>
    <x v="1500"/>
  </r>
  <r>
    <x v="25"/>
    <x v="28"/>
    <x v="1097"/>
  </r>
  <r>
    <x v="25"/>
    <x v="29"/>
    <x v="2"/>
  </r>
  <r>
    <x v="25"/>
    <x v="30"/>
    <x v="1740"/>
  </r>
  <r>
    <x v="25"/>
    <x v="0"/>
    <x v="1884"/>
  </r>
  <r>
    <x v="25"/>
    <x v="1"/>
    <x v="1946"/>
  </r>
  <r>
    <x v="25"/>
    <x v="2"/>
    <x v="1401"/>
  </r>
  <r>
    <x v="25"/>
    <x v="3"/>
    <x v="263"/>
  </r>
  <r>
    <x v="25"/>
    <x v="4"/>
    <x v="1947"/>
  </r>
  <r>
    <x v="25"/>
    <x v="5"/>
    <x v="1948"/>
  </r>
  <r>
    <x v="25"/>
    <x v="6"/>
    <x v="1949"/>
  </r>
  <r>
    <x v="25"/>
    <x v="7"/>
    <x v="1460"/>
  </r>
  <r>
    <x v="25"/>
    <x v="8"/>
    <x v="624"/>
  </r>
  <r>
    <x v="25"/>
    <x v="9"/>
    <x v="1528"/>
  </r>
  <r>
    <x v="25"/>
    <x v="10"/>
    <x v="1950"/>
  </r>
  <r>
    <x v="25"/>
    <x v="11"/>
    <x v="1951"/>
  </r>
  <r>
    <x v="25"/>
    <x v="12"/>
    <x v="1952"/>
  </r>
  <r>
    <x v="25"/>
    <x v="13"/>
    <x v="1953"/>
  </r>
  <r>
    <x v="25"/>
    <x v="31"/>
    <x v="1954"/>
  </r>
  <r>
    <x v="25"/>
    <x v="32"/>
    <x v="1818"/>
  </r>
  <r>
    <x v="25"/>
    <x v="14"/>
    <x v="1882"/>
  </r>
  <r>
    <x v="25"/>
    <x v="15"/>
    <x v="1819"/>
  </r>
  <r>
    <x v="25"/>
    <x v="16"/>
    <x v="1759"/>
  </r>
  <r>
    <x v="25"/>
    <x v="17"/>
    <x v="549"/>
  </r>
  <r>
    <x v="25"/>
    <x v="18"/>
    <x v="1820"/>
  </r>
  <r>
    <x v="25"/>
    <x v="19"/>
    <x v="841"/>
  </r>
  <r>
    <x v="25"/>
    <x v="20"/>
    <x v="524"/>
  </r>
  <r>
    <x v="25"/>
    <x v="33"/>
    <x v="284"/>
  </r>
  <r>
    <x v="25"/>
    <x v="21"/>
    <x v="1896"/>
  </r>
  <r>
    <x v="25"/>
    <x v="22"/>
    <x v="1740"/>
  </r>
  <r>
    <x v="25"/>
    <x v="23"/>
    <x v="1741"/>
  </r>
  <r>
    <x v="25"/>
    <x v="24"/>
    <x v="1401"/>
  </r>
  <r>
    <x v="25"/>
    <x v="25"/>
    <x v="1402"/>
  </r>
  <r>
    <x v="25"/>
    <x v="26"/>
    <x v="408"/>
  </r>
  <r>
    <x v="25"/>
    <x v="27"/>
    <x v="1500"/>
  </r>
  <r>
    <x v="25"/>
    <x v="28"/>
    <x v="1097"/>
  </r>
  <r>
    <x v="25"/>
    <x v="29"/>
    <x v="2"/>
  </r>
  <r>
    <x v="25"/>
    <x v="30"/>
    <x v="1740"/>
  </r>
  <r>
    <x v="25"/>
    <x v="0"/>
    <x v="1897"/>
  </r>
  <r>
    <x v="25"/>
    <x v="1"/>
    <x v="1955"/>
  </r>
  <r>
    <x v="25"/>
    <x v="2"/>
    <x v="1956"/>
  </r>
  <r>
    <x v="25"/>
    <x v="3"/>
    <x v="849"/>
  </r>
  <r>
    <x v="25"/>
    <x v="4"/>
    <x v="388"/>
  </r>
  <r>
    <x v="25"/>
    <x v="5"/>
    <x v="1026"/>
  </r>
  <r>
    <x v="25"/>
    <x v="6"/>
    <x v="1792"/>
  </r>
  <r>
    <x v="25"/>
    <x v="7"/>
    <x v="1957"/>
  </r>
  <r>
    <x v="25"/>
    <x v="8"/>
    <x v="1958"/>
  </r>
  <r>
    <x v="25"/>
    <x v="9"/>
    <x v="1505"/>
  </r>
  <r>
    <x v="25"/>
    <x v="10"/>
    <x v="1959"/>
  </r>
  <r>
    <x v="25"/>
    <x v="11"/>
    <x v="1960"/>
  </r>
  <r>
    <x v="25"/>
    <x v="12"/>
    <x v="1892"/>
  </r>
  <r>
    <x v="25"/>
    <x v="13"/>
    <x v="1961"/>
  </r>
  <r>
    <x v="25"/>
    <x v="31"/>
    <x v="1962"/>
  </r>
  <r>
    <x v="25"/>
    <x v="32"/>
    <x v="1963"/>
  </r>
  <r>
    <x v="25"/>
    <x v="14"/>
    <x v="1882"/>
  </r>
  <r>
    <x v="25"/>
    <x v="15"/>
    <x v="1819"/>
  </r>
  <r>
    <x v="25"/>
    <x v="16"/>
    <x v="1759"/>
  </r>
  <r>
    <x v="25"/>
    <x v="17"/>
    <x v="549"/>
  </r>
  <r>
    <x v="25"/>
    <x v="18"/>
    <x v="1820"/>
  </r>
  <r>
    <x v="25"/>
    <x v="19"/>
    <x v="841"/>
  </r>
  <r>
    <x v="25"/>
    <x v="20"/>
    <x v="524"/>
  </r>
  <r>
    <x v="25"/>
    <x v="33"/>
    <x v="284"/>
  </r>
  <r>
    <x v="25"/>
    <x v="21"/>
    <x v="1896"/>
  </r>
  <r>
    <x v="25"/>
    <x v="22"/>
    <x v="1740"/>
  </r>
  <r>
    <x v="25"/>
    <x v="23"/>
    <x v="1741"/>
  </r>
  <r>
    <x v="25"/>
    <x v="24"/>
    <x v="1401"/>
  </r>
  <r>
    <x v="25"/>
    <x v="25"/>
    <x v="1402"/>
  </r>
  <r>
    <x v="25"/>
    <x v="26"/>
    <x v="408"/>
  </r>
  <r>
    <x v="25"/>
    <x v="27"/>
    <x v="1500"/>
  </r>
  <r>
    <x v="25"/>
    <x v="28"/>
    <x v="1097"/>
  </r>
  <r>
    <x v="25"/>
    <x v="29"/>
    <x v="2"/>
  </r>
  <r>
    <x v="25"/>
    <x v="30"/>
    <x v="1740"/>
  </r>
  <r>
    <x v="25"/>
    <x v="0"/>
    <x v="1964"/>
  </r>
  <r>
    <x v="25"/>
    <x v="1"/>
    <x v="1965"/>
  </r>
  <r>
    <x v="25"/>
    <x v="2"/>
    <x v="1966"/>
  </r>
  <r>
    <x v="25"/>
    <x v="3"/>
    <x v="860"/>
  </r>
  <r>
    <x v="25"/>
    <x v="4"/>
    <x v="117"/>
  </r>
  <r>
    <x v="25"/>
    <x v="5"/>
    <x v="1967"/>
  </r>
  <r>
    <x v="25"/>
    <x v="6"/>
    <x v="1153"/>
  </r>
  <r>
    <x v="25"/>
    <x v="7"/>
    <x v="1968"/>
  </r>
  <r>
    <x v="25"/>
    <x v="8"/>
    <x v="1813"/>
  </r>
  <r>
    <x v="25"/>
    <x v="9"/>
    <x v="900"/>
  </r>
  <r>
    <x v="25"/>
    <x v="10"/>
    <x v="170"/>
  </r>
  <r>
    <x v="25"/>
    <x v="11"/>
    <x v="1969"/>
  </r>
  <r>
    <x v="25"/>
    <x v="12"/>
    <x v="1970"/>
  </r>
  <r>
    <x v="25"/>
    <x v="13"/>
    <x v="1971"/>
  </r>
  <r>
    <x v="25"/>
    <x v="31"/>
    <x v="1972"/>
  </r>
  <r>
    <x v="25"/>
    <x v="32"/>
    <x v="1973"/>
  </r>
  <r>
    <x v="25"/>
    <x v="14"/>
    <x v="1882"/>
  </r>
  <r>
    <x v="25"/>
    <x v="15"/>
    <x v="1819"/>
  </r>
  <r>
    <x v="25"/>
    <x v="16"/>
    <x v="1759"/>
  </r>
  <r>
    <x v="25"/>
    <x v="17"/>
    <x v="549"/>
  </r>
  <r>
    <x v="25"/>
    <x v="18"/>
    <x v="1820"/>
  </r>
  <r>
    <x v="25"/>
    <x v="19"/>
    <x v="841"/>
  </r>
  <r>
    <x v="25"/>
    <x v="20"/>
    <x v="524"/>
  </r>
  <r>
    <x v="25"/>
    <x v="33"/>
    <x v="1974"/>
  </r>
  <r>
    <x v="25"/>
    <x v="21"/>
    <x v="1896"/>
  </r>
  <r>
    <x v="25"/>
    <x v="22"/>
    <x v="1740"/>
  </r>
  <r>
    <x v="25"/>
    <x v="23"/>
    <x v="1741"/>
  </r>
  <r>
    <x v="25"/>
    <x v="24"/>
    <x v="1401"/>
  </r>
  <r>
    <x v="25"/>
    <x v="25"/>
    <x v="1402"/>
  </r>
  <r>
    <x v="25"/>
    <x v="26"/>
    <x v="408"/>
  </r>
  <r>
    <x v="25"/>
    <x v="27"/>
    <x v="1500"/>
  </r>
  <r>
    <x v="25"/>
    <x v="28"/>
    <x v="1097"/>
  </r>
  <r>
    <x v="25"/>
    <x v="29"/>
    <x v="2"/>
  </r>
  <r>
    <x v="25"/>
    <x v="30"/>
    <x v="1740"/>
  </r>
  <r>
    <x v="25"/>
    <x v="0"/>
    <x v="1975"/>
  </r>
  <r>
    <x v="25"/>
    <x v="1"/>
    <x v="1976"/>
  </r>
  <r>
    <x v="25"/>
    <x v="2"/>
    <x v="1977"/>
  </r>
  <r>
    <x v="25"/>
    <x v="3"/>
    <x v="870"/>
  </r>
  <r>
    <x v="25"/>
    <x v="4"/>
    <x v="1978"/>
  </r>
  <r>
    <x v="25"/>
    <x v="5"/>
    <x v="1979"/>
  </r>
  <r>
    <x v="25"/>
    <x v="6"/>
    <x v="1980"/>
  </r>
  <r>
    <x v="25"/>
    <x v="7"/>
    <x v="1981"/>
  </r>
  <r>
    <x v="25"/>
    <x v="8"/>
    <x v="484"/>
  </r>
  <r>
    <x v="25"/>
    <x v="9"/>
    <x v="915"/>
  </r>
  <r>
    <x v="25"/>
    <x v="10"/>
    <x v="322"/>
  </r>
  <r>
    <x v="25"/>
    <x v="11"/>
    <x v="1982"/>
  </r>
  <r>
    <x v="25"/>
    <x v="12"/>
    <x v="1983"/>
  </r>
  <r>
    <x v="25"/>
    <x v="13"/>
    <x v="1984"/>
  </r>
  <r>
    <x v="25"/>
    <x v="31"/>
    <x v="1985"/>
  </r>
  <r>
    <x v="25"/>
    <x v="32"/>
    <x v="185"/>
  </r>
  <r>
    <x v="25"/>
    <x v="14"/>
    <x v="1882"/>
  </r>
  <r>
    <x v="25"/>
    <x v="15"/>
    <x v="1819"/>
  </r>
  <r>
    <x v="25"/>
    <x v="16"/>
    <x v="1759"/>
  </r>
  <r>
    <x v="25"/>
    <x v="17"/>
    <x v="549"/>
  </r>
  <r>
    <x v="25"/>
    <x v="18"/>
    <x v="1820"/>
  </r>
  <r>
    <x v="25"/>
    <x v="19"/>
    <x v="841"/>
  </r>
  <r>
    <x v="25"/>
    <x v="20"/>
    <x v="524"/>
  </r>
  <r>
    <x v="25"/>
    <x v="33"/>
    <x v="445"/>
  </r>
  <r>
    <x v="25"/>
    <x v="21"/>
    <x v="1896"/>
  </r>
  <r>
    <x v="25"/>
    <x v="22"/>
    <x v="1740"/>
  </r>
  <r>
    <x v="25"/>
    <x v="23"/>
    <x v="1741"/>
  </r>
  <r>
    <x v="25"/>
    <x v="24"/>
    <x v="1401"/>
  </r>
  <r>
    <x v="25"/>
    <x v="25"/>
    <x v="1402"/>
  </r>
  <r>
    <x v="25"/>
    <x v="26"/>
    <x v="408"/>
  </r>
  <r>
    <x v="25"/>
    <x v="27"/>
    <x v="1500"/>
  </r>
  <r>
    <x v="25"/>
    <x v="28"/>
    <x v="1097"/>
  </r>
  <r>
    <x v="25"/>
    <x v="29"/>
    <x v="2"/>
  </r>
  <r>
    <x v="25"/>
    <x v="30"/>
    <x v="1740"/>
  </r>
  <r>
    <x v="25"/>
    <x v="0"/>
    <x v="1986"/>
  </r>
  <r>
    <x v="25"/>
    <x v="1"/>
    <x v="1987"/>
  </r>
  <r>
    <x v="25"/>
    <x v="2"/>
    <x v="1988"/>
  </r>
  <r>
    <x v="25"/>
    <x v="3"/>
    <x v="881"/>
  </r>
  <r>
    <x v="25"/>
    <x v="4"/>
    <x v="1989"/>
  </r>
  <r>
    <x v="25"/>
    <x v="5"/>
    <x v="1599"/>
  </r>
  <r>
    <x v="25"/>
    <x v="6"/>
    <x v="1990"/>
  </r>
  <r>
    <x v="25"/>
    <x v="7"/>
    <x v="1991"/>
  </r>
  <r>
    <x v="25"/>
    <x v="8"/>
    <x v="496"/>
  </r>
  <r>
    <x v="25"/>
    <x v="9"/>
    <x v="1528"/>
  </r>
  <r>
    <x v="25"/>
    <x v="10"/>
    <x v="1992"/>
  </r>
  <r>
    <x v="25"/>
    <x v="11"/>
    <x v="1951"/>
  </r>
  <r>
    <x v="25"/>
    <x v="12"/>
    <x v="1993"/>
  </r>
  <r>
    <x v="25"/>
    <x v="13"/>
    <x v="1953"/>
  </r>
  <r>
    <x v="25"/>
    <x v="31"/>
    <x v="1331"/>
  </r>
  <r>
    <x v="25"/>
    <x v="32"/>
    <x v="1994"/>
  </r>
  <r>
    <x v="25"/>
    <x v="14"/>
    <x v="1882"/>
  </r>
  <r>
    <x v="25"/>
    <x v="15"/>
    <x v="1496"/>
  </r>
  <r>
    <x v="25"/>
    <x v="16"/>
    <x v="1995"/>
  </r>
  <r>
    <x v="25"/>
    <x v="17"/>
    <x v="549"/>
  </r>
  <r>
    <x v="25"/>
    <x v="18"/>
    <x v="1820"/>
  </r>
  <r>
    <x v="25"/>
    <x v="19"/>
    <x v="841"/>
  </r>
  <r>
    <x v="25"/>
    <x v="20"/>
    <x v="524"/>
  </r>
  <r>
    <x v="25"/>
    <x v="33"/>
    <x v="1053"/>
  </r>
  <r>
    <x v="25"/>
    <x v="21"/>
    <x v="1996"/>
  </r>
  <r>
    <x v="25"/>
    <x v="22"/>
    <x v="1740"/>
  </r>
  <r>
    <x v="25"/>
    <x v="23"/>
    <x v="1741"/>
  </r>
  <r>
    <x v="25"/>
    <x v="24"/>
    <x v="1401"/>
  </r>
  <r>
    <x v="25"/>
    <x v="25"/>
    <x v="1402"/>
  </r>
  <r>
    <x v="25"/>
    <x v="26"/>
    <x v="408"/>
  </r>
  <r>
    <x v="25"/>
    <x v="27"/>
    <x v="1500"/>
  </r>
  <r>
    <x v="25"/>
    <x v="28"/>
    <x v="1097"/>
  </r>
  <r>
    <x v="25"/>
    <x v="29"/>
    <x v="2"/>
  </r>
  <r>
    <x v="25"/>
    <x v="30"/>
    <x v="1740"/>
  </r>
  <r>
    <x v="25"/>
    <x v="0"/>
    <x v="1997"/>
  </r>
  <r>
    <x v="25"/>
    <x v="1"/>
    <x v="1998"/>
  </r>
  <r>
    <x v="25"/>
    <x v="2"/>
    <x v="643"/>
  </r>
  <r>
    <x v="25"/>
    <x v="3"/>
    <x v="1320"/>
  </r>
  <r>
    <x v="25"/>
    <x v="4"/>
    <x v="250"/>
  </r>
  <r>
    <x v="25"/>
    <x v="5"/>
    <x v="1999"/>
  </r>
  <r>
    <x v="25"/>
    <x v="6"/>
    <x v="2000"/>
  </r>
  <r>
    <x v="25"/>
    <x v="7"/>
    <x v="1338"/>
  </r>
  <r>
    <x v="25"/>
    <x v="8"/>
    <x v="765"/>
  </r>
  <r>
    <x v="25"/>
    <x v="9"/>
    <x v="1505"/>
  </r>
  <r>
    <x v="25"/>
    <x v="10"/>
    <x v="56"/>
  </r>
  <r>
    <x v="25"/>
    <x v="11"/>
    <x v="2001"/>
  </r>
  <r>
    <x v="25"/>
    <x v="12"/>
    <x v="2002"/>
  </r>
  <r>
    <x v="25"/>
    <x v="13"/>
    <x v="1961"/>
  </r>
  <r>
    <x v="25"/>
    <x v="31"/>
    <x v="107"/>
  </r>
  <r>
    <x v="25"/>
    <x v="32"/>
    <x v="574"/>
  </r>
  <r>
    <x v="25"/>
    <x v="14"/>
    <x v="2003"/>
  </r>
  <r>
    <x v="25"/>
    <x v="15"/>
    <x v="2004"/>
  </r>
  <r>
    <x v="25"/>
    <x v="16"/>
    <x v="2005"/>
  </r>
  <r>
    <x v="25"/>
    <x v="17"/>
    <x v="549"/>
  </r>
  <r>
    <x v="25"/>
    <x v="18"/>
    <x v="2006"/>
  </r>
  <r>
    <x v="25"/>
    <x v="19"/>
    <x v="841"/>
  </r>
  <r>
    <x v="25"/>
    <x v="20"/>
    <x v="466"/>
  </r>
  <r>
    <x v="25"/>
    <x v="33"/>
    <x v="277"/>
  </r>
  <r>
    <x v="25"/>
    <x v="21"/>
    <x v="2007"/>
  </r>
  <r>
    <x v="25"/>
    <x v="22"/>
    <x v="2008"/>
  </r>
  <r>
    <x v="25"/>
    <x v="23"/>
    <x v="2009"/>
  </r>
  <r>
    <x v="25"/>
    <x v="24"/>
    <x v="2010"/>
  </r>
  <r>
    <x v="25"/>
    <x v="25"/>
    <x v="1402"/>
  </r>
  <r>
    <x v="25"/>
    <x v="26"/>
    <x v="2011"/>
  </r>
  <r>
    <x v="25"/>
    <x v="27"/>
    <x v="1500"/>
  </r>
  <r>
    <x v="25"/>
    <x v="28"/>
    <x v="2012"/>
  </r>
  <r>
    <x v="25"/>
    <x v="29"/>
    <x v="463"/>
  </r>
  <r>
    <x v="25"/>
    <x v="30"/>
    <x v="2008"/>
  </r>
  <r>
    <x v="25"/>
    <x v="0"/>
    <x v="2013"/>
  </r>
  <r>
    <x v="25"/>
    <x v="1"/>
    <x v="2014"/>
  </r>
  <r>
    <x v="25"/>
    <x v="2"/>
    <x v="832"/>
  </r>
  <r>
    <x v="25"/>
    <x v="3"/>
    <x v="1407"/>
  </r>
  <r>
    <x v="25"/>
    <x v="4"/>
    <x v="140"/>
  </r>
  <r>
    <x v="25"/>
    <x v="5"/>
    <x v="2015"/>
  </r>
  <r>
    <x v="25"/>
    <x v="6"/>
    <x v="1196"/>
  </r>
  <r>
    <x v="25"/>
    <x v="7"/>
    <x v="1348"/>
  </r>
  <r>
    <x v="25"/>
    <x v="8"/>
    <x v="330"/>
  </r>
  <r>
    <x v="25"/>
    <x v="9"/>
    <x v="900"/>
  </r>
  <r>
    <x v="25"/>
    <x v="10"/>
    <x v="192"/>
  </r>
  <r>
    <x v="25"/>
    <x v="11"/>
    <x v="2016"/>
  </r>
  <r>
    <x v="25"/>
    <x v="12"/>
    <x v="2017"/>
  </r>
  <r>
    <x v="25"/>
    <x v="13"/>
    <x v="2018"/>
  </r>
  <r>
    <x v="25"/>
    <x v="31"/>
    <x v="2"/>
  </r>
  <r>
    <x v="25"/>
    <x v="32"/>
    <x v="563"/>
  </r>
  <r>
    <x v="25"/>
    <x v="14"/>
    <x v="2003"/>
  </r>
  <r>
    <x v="25"/>
    <x v="15"/>
    <x v="2004"/>
  </r>
  <r>
    <x v="25"/>
    <x v="16"/>
    <x v="2005"/>
  </r>
  <r>
    <x v="25"/>
    <x v="17"/>
    <x v="549"/>
  </r>
  <r>
    <x v="25"/>
    <x v="18"/>
    <x v="2006"/>
  </r>
  <r>
    <x v="25"/>
    <x v="19"/>
    <x v="841"/>
  </r>
  <r>
    <x v="25"/>
    <x v="20"/>
    <x v="2019"/>
  </r>
  <r>
    <x v="25"/>
    <x v="33"/>
    <x v="432"/>
  </r>
  <r>
    <x v="25"/>
    <x v="21"/>
    <x v="2020"/>
  </r>
  <r>
    <x v="25"/>
    <x v="22"/>
    <x v="2008"/>
  </r>
  <r>
    <x v="25"/>
    <x v="23"/>
    <x v="2009"/>
  </r>
  <r>
    <x v="25"/>
    <x v="24"/>
    <x v="2010"/>
  </r>
  <r>
    <x v="25"/>
    <x v="25"/>
    <x v="1402"/>
  </r>
  <r>
    <x v="25"/>
    <x v="26"/>
    <x v="2011"/>
  </r>
  <r>
    <x v="25"/>
    <x v="27"/>
    <x v="1500"/>
  </r>
  <r>
    <x v="25"/>
    <x v="28"/>
    <x v="2012"/>
  </r>
  <r>
    <x v="25"/>
    <x v="29"/>
    <x v="463"/>
  </r>
  <r>
    <x v="25"/>
    <x v="30"/>
    <x v="2008"/>
  </r>
  <r>
    <x v="25"/>
    <x v="0"/>
    <x v="2021"/>
  </r>
  <r>
    <x v="25"/>
    <x v="1"/>
    <x v="2022"/>
  </r>
  <r>
    <x v="25"/>
    <x v="2"/>
    <x v="841"/>
  </r>
  <r>
    <x v="25"/>
    <x v="3"/>
    <x v="144"/>
  </r>
  <r>
    <x v="25"/>
    <x v="4"/>
    <x v="2023"/>
  </r>
  <r>
    <x v="25"/>
    <x v="5"/>
    <x v="2024"/>
  </r>
  <r>
    <x v="25"/>
    <x v="6"/>
    <x v="2025"/>
  </r>
  <r>
    <x v="25"/>
    <x v="7"/>
    <x v="2026"/>
  </r>
  <r>
    <x v="25"/>
    <x v="8"/>
    <x v="1458"/>
  </r>
  <r>
    <x v="25"/>
    <x v="9"/>
    <x v="915"/>
  </r>
  <r>
    <x v="25"/>
    <x v="10"/>
    <x v="2027"/>
  </r>
  <r>
    <x v="25"/>
    <x v="11"/>
    <x v="2028"/>
  </r>
  <r>
    <x v="25"/>
    <x v="12"/>
    <x v="2029"/>
  </r>
  <r>
    <x v="25"/>
    <x v="13"/>
    <x v="2030"/>
  </r>
  <r>
    <x v="25"/>
    <x v="31"/>
    <x v="4"/>
  </r>
  <r>
    <x v="25"/>
    <x v="32"/>
    <x v="376"/>
  </r>
  <r>
    <x v="25"/>
    <x v="14"/>
    <x v="2003"/>
  </r>
  <r>
    <x v="25"/>
    <x v="15"/>
    <x v="2004"/>
  </r>
  <r>
    <x v="25"/>
    <x v="16"/>
    <x v="2005"/>
  </r>
  <r>
    <x v="25"/>
    <x v="17"/>
    <x v="549"/>
  </r>
  <r>
    <x v="25"/>
    <x v="18"/>
    <x v="2006"/>
  </r>
  <r>
    <x v="25"/>
    <x v="19"/>
    <x v="841"/>
  </r>
  <r>
    <x v="25"/>
    <x v="20"/>
    <x v="2019"/>
  </r>
  <r>
    <x v="25"/>
    <x v="33"/>
    <x v="432"/>
  </r>
  <r>
    <x v="25"/>
    <x v="21"/>
    <x v="2020"/>
  </r>
  <r>
    <x v="25"/>
    <x v="22"/>
    <x v="2008"/>
  </r>
  <r>
    <x v="25"/>
    <x v="23"/>
    <x v="2009"/>
  </r>
  <r>
    <x v="25"/>
    <x v="24"/>
    <x v="2010"/>
  </r>
  <r>
    <x v="25"/>
    <x v="25"/>
    <x v="1402"/>
  </r>
  <r>
    <x v="25"/>
    <x v="26"/>
    <x v="2011"/>
  </r>
  <r>
    <x v="25"/>
    <x v="27"/>
    <x v="1500"/>
  </r>
  <r>
    <x v="25"/>
    <x v="28"/>
    <x v="2012"/>
  </r>
  <r>
    <x v="25"/>
    <x v="29"/>
    <x v="463"/>
  </r>
  <r>
    <x v="25"/>
    <x v="30"/>
    <x v="2008"/>
  </r>
  <r>
    <x v="25"/>
    <x v="0"/>
    <x v="2031"/>
  </r>
  <r>
    <x v="25"/>
    <x v="1"/>
    <x v="2032"/>
  </r>
  <r>
    <x v="25"/>
    <x v="2"/>
    <x v="853"/>
  </r>
  <r>
    <x v="25"/>
    <x v="3"/>
    <x v="1006"/>
  </r>
  <r>
    <x v="25"/>
    <x v="4"/>
    <x v="159"/>
  </r>
  <r>
    <x v="25"/>
    <x v="5"/>
    <x v="2033"/>
  </r>
  <r>
    <x v="25"/>
    <x v="6"/>
    <x v="2034"/>
  </r>
  <r>
    <x v="25"/>
    <x v="7"/>
    <x v="976"/>
  </r>
  <r>
    <x v="25"/>
    <x v="8"/>
    <x v="776"/>
  </r>
  <r>
    <x v="25"/>
    <x v="9"/>
    <x v="926"/>
  </r>
  <r>
    <x v="25"/>
    <x v="10"/>
    <x v="412"/>
  </r>
  <r>
    <x v="25"/>
    <x v="11"/>
    <x v="883"/>
  </r>
  <r>
    <x v="25"/>
    <x v="12"/>
    <x v="2035"/>
  </r>
  <r>
    <x v="25"/>
    <x v="13"/>
    <x v="2036"/>
  </r>
  <r>
    <x v="25"/>
    <x v="31"/>
    <x v="8"/>
  </r>
  <r>
    <x v="25"/>
    <x v="32"/>
    <x v="2037"/>
  </r>
  <r>
    <x v="25"/>
    <x v="14"/>
    <x v="2003"/>
  </r>
  <r>
    <x v="25"/>
    <x v="15"/>
    <x v="2004"/>
  </r>
  <r>
    <x v="25"/>
    <x v="16"/>
    <x v="2005"/>
  </r>
  <r>
    <x v="25"/>
    <x v="17"/>
    <x v="549"/>
  </r>
  <r>
    <x v="25"/>
    <x v="18"/>
    <x v="2006"/>
  </r>
  <r>
    <x v="25"/>
    <x v="19"/>
    <x v="841"/>
  </r>
  <r>
    <x v="25"/>
    <x v="20"/>
    <x v="2019"/>
  </r>
  <r>
    <x v="25"/>
    <x v="33"/>
    <x v="432"/>
  </r>
  <r>
    <x v="25"/>
    <x v="21"/>
    <x v="2020"/>
  </r>
  <r>
    <x v="25"/>
    <x v="22"/>
    <x v="2008"/>
  </r>
  <r>
    <x v="25"/>
    <x v="23"/>
    <x v="2009"/>
  </r>
  <r>
    <x v="25"/>
    <x v="24"/>
    <x v="2010"/>
  </r>
  <r>
    <x v="25"/>
    <x v="25"/>
    <x v="1402"/>
  </r>
  <r>
    <x v="25"/>
    <x v="26"/>
    <x v="2011"/>
  </r>
  <r>
    <x v="25"/>
    <x v="27"/>
    <x v="1500"/>
  </r>
  <r>
    <x v="25"/>
    <x v="28"/>
    <x v="2012"/>
  </r>
  <r>
    <x v="25"/>
    <x v="29"/>
    <x v="463"/>
  </r>
  <r>
    <x v="25"/>
    <x v="30"/>
    <x v="2008"/>
  </r>
  <r>
    <x v="26"/>
    <x v="0"/>
    <x v="2038"/>
  </r>
  <r>
    <x v="26"/>
    <x v="1"/>
    <x v="2039"/>
  </r>
  <r>
    <x v="26"/>
    <x v="2"/>
    <x v="2040"/>
  </r>
  <r>
    <x v="26"/>
    <x v="3"/>
    <x v="1013"/>
  </r>
  <r>
    <x v="26"/>
    <x v="4"/>
    <x v="804"/>
  </r>
  <r>
    <x v="26"/>
    <x v="5"/>
    <x v="654"/>
  </r>
  <r>
    <x v="26"/>
    <x v="6"/>
    <x v="2041"/>
  </r>
  <r>
    <x v="26"/>
    <x v="7"/>
    <x v="2042"/>
  </r>
  <r>
    <x v="26"/>
    <x v="8"/>
    <x v="1972"/>
  </r>
  <r>
    <x v="26"/>
    <x v="9"/>
    <x v="695"/>
  </r>
  <r>
    <x v="26"/>
    <x v="10"/>
    <x v="421"/>
  </r>
  <r>
    <x v="26"/>
    <x v="11"/>
    <x v="2043"/>
  </r>
  <r>
    <x v="26"/>
    <x v="12"/>
    <x v="2044"/>
  </r>
  <r>
    <x v="26"/>
    <x v="13"/>
    <x v="2045"/>
  </r>
  <r>
    <x v="26"/>
    <x v="31"/>
    <x v="123"/>
  </r>
  <r>
    <x v="26"/>
    <x v="32"/>
    <x v="253"/>
  </r>
  <r>
    <x v="26"/>
    <x v="14"/>
    <x v="2003"/>
  </r>
  <r>
    <x v="26"/>
    <x v="15"/>
    <x v="2004"/>
  </r>
  <r>
    <x v="26"/>
    <x v="16"/>
    <x v="2005"/>
  </r>
  <r>
    <x v="26"/>
    <x v="17"/>
    <x v="549"/>
  </r>
  <r>
    <x v="26"/>
    <x v="18"/>
    <x v="2006"/>
  </r>
  <r>
    <x v="26"/>
    <x v="19"/>
    <x v="841"/>
  </r>
  <r>
    <x v="26"/>
    <x v="20"/>
    <x v="2019"/>
  </r>
  <r>
    <x v="26"/>
    <x v="33"/>
    <x v="432"/>
  </r>
  <r>
    <x v="26"/>
    <x v="21"/>
    <x v="2020"/>
  </r>
  <r>
    <x v="26"/>
    <x v="22"/>
    <x v="2008"/>
  </r>
  <r>
    <x v="26"/>
    <x v="23"/>
    <x v="2009"/>
  </r>
  <r>
    <x v="26"/>
    <x v="24"/>
    <x v="2010"/>
  </r>
  <r>
    <x v="26"/>
    <x v="25"/>
    <x v="1402"/>
  </r>
  <r>
    <x v="26"/>
    <x v="26"/>
    <x v="2011"/>
  </r>
  <r>
    <x v="26"/>
    <x v="27"/>
    <x v="1500"/>
  </r>
  <r>
    <x v="26"/>
    <x v="28"/>
    <x v="2012"/>
  </r>
  <r>
    <x v="26"/>
    <x v="29"/>
    <x v="463"/>
  </r>
  <r>
    <x v="26"/>
    <x v="30"/>
    <x v="2008"/>
  </r>
  <r>
    <x v="26"/>
    <x v="0"/>
    <x v="2046"/>
  </r>
  <r>
    <x v="26"/>
    <x v="1"/>
    <x v="2047"/>
  </r>
  <r>
    <x v="26"/>
    <x v="2"/>
    <x v="2048"/>
  </r>
  <r>
    <x v="26"/>
    <x v="3"/>
    <x v="2049"/>
  </r>
  <r>
    <x v="26"/>
    <x v="4"/>
    <x v="1489"/>
  </r>
  <r>
    <x v="26"/>
    <x v="5"/>
    <x v="668"/>
  </r>
  <r>
    <x v="26"/>
    <x v="6"/>
    <x v="2050"/>
  </r>
  <r>
    <x v="26"/>
    <x v="7"/>
    <x v="2051"/>
  </r>
  <r>
    <x v="26"/>
    <x v="8"/>
    <x v="187"/>
  </r>
  <r>
    <x v="26"/>
    <x v="9"/>
    <x v="707"/>
  </r>
  <r>
    <x v="26"/>
    <x v="10"/>
    <x v="1777"/>
  </r>
  <r>
    <x v="26"/>
    <x v="11"/>
    <x v="2052"/>
  </r>
  <r>
    <x v="26"/>
    <x v="12"/>
    <x v="2053"/>
  </r>
  <r>
    <x v="26"/>
    <x v="13"/>
    <x v="2054"/>
  </r>
  <r>
    <x v="26"/>
    <x v="31"/>
    <x v="2055"/>
  </r>
  <r>
    <x v="26"/>
    <x v="32"/>
    <x v="266"/>
  </r>
  <r>
    <x v="26"/>
    <x v="14"/>
    <x v="2003"/>
  </r>
  <r>
    <x v="26"/>
    <x v="15"/>
    <x v="2004"/>
  </r>
  <r>
    <x v="26"/>
    <x v="16"/>
    <x v="2005"/>
  </r>
  <r>
    <x v="26"/>
    <x v="17"/>
    <x v="549"/>
  </r>
  <r>
    <x v="26"/>
    <x v="18"/>
    <x v="2006"/>
  </r>
  <r>
    <x v="26"/>
    <x v="19"/>
    <x v="841"/>
  </r>
  <r>
    <x v="26"/>
    <x v="20"/>
    <x v="2019"/>
  </r>
  <r>
    <x v="26"/>
    <x v="33"/>
    <x v="724"/>
  </r>
  <r>
    <x v="26"/>
    <x v="21"/>
    <x v="2020"/>
  </r>
  <r>
    <x v="26"/>
    <x v="22"/>
    <x v="2008"/>
  </r>
  <r>
    <x v="26"/>
    <x v="23"/>
    <x v="2009"/>
  </r>
  <r>
    <x v="26"/>
    <x v="24"/>
    <x v="2010"/>
  </r>
  <r>
    <x v="26"/>
    <x v="25"/>
    <x v="1402"/>
  </r>
  <r>
    <x v="26"/>
    <x v="26"/>
    <x v="2011"/>
  </r>
  <r>
    <x v="26"/>
    <x v="27"/>
    <x v="1500"/>
  </r>
  <r>
    <x v="26"/>
    <x v="28"/>
    <x v="2012"/>
  </r>
  <r>
    <x v="26"/>
    <x v="29"/>
    <x v="463"/>
  </r>
  <r>
    <x v="26"/>
    <x v="30"/>
    <x v="2008"/>
  </r>
  <r>
    <x v="26"/>
    <x v="0"/>
    <x v="2056"/>
  </r>
  <r>
    <x v="26"/>
    <x v="1"/>
    <x v="2057"/>
  </r>
  <r>
    <x v="26"/>
    <x v="2"/>
    <x v="2058"/>
  </r>
  <r>
    <x v="26"/>
    <x v="3"/>
    <x v="1041"/>
  </r>
  <r>
    <x v="26"/>
    <x v="4"/>
    <x v="1352"/>
  </r>
  <r>
    <x v="26"/>
    <x v="5"/>
    <x v="844"/>
  </r>
  <r>
    <x v="26"/>
    <x v="6"/>
    <x v="2059"/>
  </r>
  <r>
    <x v="26"/>
    <x v="7"/>
    <x v="2060"/>
  </r>
  <r>
    <x v="26"/>
    <x v="8"/>
    <x v="2061"/>
  </r>
  <r>
    <x v="26"/>
    <x v="9"/>
    <x v="1292"/>
  </r>
  <r>
    <x v="26"/>
    <x v="10"/>
    <x v="1413"/>
  </r>
  <r>
    <x v="26"/>
    <x v="11"/>
    <x v="2062"/>
  </r>
  <r>
    <x v="26"/>
    <x v="12"/>
    <x v="2063"/>
  </r>
  <r>
    <x v="26"/>
    <x v="13"/>
    <x v="2064"/>
  </r>
  <r>
    <x v="26"/>
    <x v="31"/>
    <x v="401"/>
  </r>
  <r>
    <x v="26"/>
    <x v="32"/>
    <x v="1749"/>
  </r>
  <r>
    <x v="26"/>
    <x v="14"/>
    <x v="2003"/>
  </r>
  <r>
    <x v="26"/>
    <x v="15"/>
    <x v="2004"/>
  </r>
  <r>
    <x v="26"/>
    <x v="16"/>
    <x v="2005"/>
  </r>
  <r>
    <x v="26"/>
    <x v="17"/>
    <x v="549"/>
  </r>
  <r>
    <x v="26"/>
    <x v="18"/>
    <x v="2006"/>
  </r>
  <r>
    <x v="26"/>
    <x v="19"/>
    <x v="841"/>
  </r>
  <r>
    <x v="26"/>
    <x v="20"/>
    <x v="2019"/>
  </r>
  <r>
    <x v="26"/>
    <x v="33"/>
    <x v="724"/>
  </r>
  <r>
    <x v="26"/>
    <x v="21"/>
    <x v="2020"/>
  </r>
  <r>
    <x v="26"/>
    <x v="22"/>
    <x v="2008"/>
  </r>
  <r>
    <x v="26"/>
    <x v="23"/>
    <x v="2009"/>
  </r>
  <r>
    <x v="26"/>
    <x v="24"/>
    <x v="2010"/>
  </r>
  <r>
    <x v="26"/>
    <x v="25"/>
    <x v="1402"/>
  </r>
  <r>
    <x v="26"/>
    <x v="26"/>
    <x v="2011"/>
  </r>
  <r>
    <x v="26"/>
    <x v="27"/>
    <x v="1500"/>
  </r>
  <r>
    <x v="26"/>
    <x v="28"/>
    <x v="2012"/>
  </r>
  <r>
    <x v="26"/>
    <x v="29"/>
    <x v="463"/>
  </r>
  <r>
    <x v="26"/>
    <x v="30"/>
    <x v="2008"/>
  </r>
  <r>
    <x v="26"/>
    <x v="0"/>
    <x v="1703"/>
  </r>
  <r>
    <x v="26"/>
    <x v="1"/>
    <x v="2065"/>
  </r>
  <r>
    <x v="26"/>
    <x v="2"/>
    <x v="1612"/>
  </r>
  <r>
    <x v="26"/>
    <x v="3"/>
    <x v="662"/>
  </r>
  <r>
    <x v="26"/>
    <x v="4"/>
    <x v="294"/>
  </r>
  <r>
    <x v="26"/>
    <x v="5"/>
    <x v="855"/>
  </r>
  <r>
    <x v="26"/>
    <x v="6"/>
    <x v="2066"/>
  </r>
  <r>
    <x v="26"/>
    <x v="7"/>
    <x v="2067"/>
  </r>
  <r>
    <x v="26"/>
    <x v="8"/>
    <x v="694"/>
  </r>
  <r>
    <x v="26"/>
    <x v="9"/>
    <x v="1367"/>
  </r>
  <r>
    <x v="26"/>
    <x v="10"/>
    <x v="65"/>
  </r>
  <r>
    <x v="26"/>
    <x v="11"/>
    <x v="639"/>
  </r>
  <r>
    <x v="26"/>
    <x v="12"/>
    <x v="1863"/>
  </r>
  <r>
    <x v="26"/>
    <x v="13"/>
    <x v="2068"/>
  </r>
  <r>
    <x v="26"/>
    <x v="31"/>
    <x v="127"/>
  </r>
  <r>
    <x v="26"/>
    <x v="32"/>
    <x v="1762"/>
  </r>
  <r>
    <x v="26"/>
    <x v="14"/>
    <x v="2003"/>
  </r>
  <r>
    <x v="26"/>
    <x v="15"/>
    <x v="2004"/>
  </r>
  <r>
    <x v="26"/>
    <x v="16"/>
    <x v="2005"/>
  </r>
  <r>
    <x v="26"/>
    <x v="17"/>
    <x v="549"/>
  </r>
  <r>
    <x v="26"/>
    <x v="18"/>
    <x v="2006"/>
  </r>
  <r>
    <x v="26"/>
    <x v="19"/>
    <x v="841"/>
  </r>
  <r>
    <x v="26"/>
    <x v="20"/>
    <x v="2019"/>
  </r>
  <r>
    <x v="26"/>
    <x v="33"/>
    <x v="724"/>
  </r>
  <r>
    <x v="26"/>
    <x v="21"/>
    <x v="2020"/>
  </r>
  <r>
    <x v="26"/>
    <x v="22"/>
    <x v="2008"/>
  </r>
  <r>
    <x v="26"/>
    <x v="23"/>
    <x v="2009"/>
  </r>
  <r>
    <x v="26"/>
    <x v="24"/>
    <x v="2010"/>
  </r>
  <r>
    <x v="26"/>
    <x v="25"/>
    <x v="1402"/>
  </r>
  <r>
    <x v="26"/>
    <x v="26"/>
    <x v="2011"/>
  </r>
  <r>
    <x v="26"/>
    <x v="27"/>
    <x v="1500"/>
  </r>
  <r>
    <x v="26"/>
    <x v="28"/>
    <x v="2012"/>
  </r>
  <r>
    <x v="26"/>
    <x v="29"/>
    <x v="463"/>
  </r>
  <r>
    <x v="26"/>
    <x v="30"/>
    <x v="2008"/>
  </r>
  <r>
    <x v="26"/>
    <x v="0"/>
    <x v="2069"/>
  </r>
  <r>
    <x v="26"/>
    <x v="1"/>
    <x v="2070"/>
  </r>
  <r>
    <x v="26"/>
    <x v="2"/>
    <x v="2071"/>
  </r>
  <r>
    <x v="26"/>
    <x v="3"/>
    <x v="675"/>
  </r>
  <r>
    <x v="26"/>
    <x v="4"/>
    <x v="275"/>
  </r>
  <r>
    <x v="26"/>
    <x v="5"/>
    <x v="369"/>
  </r>
  <r>
    <x v="26"/>
    <x v="6"/>
    <x v="2072"/>
  </r>
  <r>
    <x v="26"/>
    <x v="7"/>
    <x v="2073"/>
  </r>
  <r>
    <x v="26"/>
    <x v="8"/>
    <x v="2074"/>
  </r>
  <r>
    <x v="26"/>
    <x v="9"/>
    <x v="1273"/>
  </r>
  <r>
    <x v="26"/>
    <x v="10"/>
    <x v="154"/>
  </r>
  <r>
    <x v="26"/>
    <x v="11"/>
    <x v="2075"/>
  </r>
  <r>
    <x v="26"/>
    <x v="12"/>
    <x v="1879"/>
  </r>
  <r>
    <x v="26"/>
    <x v="13"/>
    <x v="2076"/>
  </r>
  <r>
    <x v="26"/>
    <x v="31"/>
    <x v="386"/>
  </r>
  <r>
    <x v="26"/>
    <x v="32"/>
    <x v="1777"/>
  </r>
  <r>
    <x v="26"/>
    <x v="14"/>
    <x v="2003"/>
  </r>
  <r>
    <x v="26"/>
    <x v="15"/>
    <x v="2004"/>
  </r>
  <r>
    <x v="26"/>
    <x v="16"/>
    <x v="2005"/>
  </r>
  <r>
    <x v="26"/>
    <x v="17"/>
    <x v="549"/>
  </r>
  <r>
    <x v="26"/>
    <x v="18"/>
    <x v="2077"/>
  </r>
  <r>
    <x v="26"/>
    <x v="19"/>
    <x v="841"/>
  </r>
  <r>
    <x v="26"/>
    <x v="20"/>
    <x v="2019"/>
  </r>
  <r>
    <x v="26"/>
    <x v="33"/>
    <x v="1632"/>
  </r>
  <r>
    <x v="26"/>
    <x v="21"/>
    <x v="2078"/>
  </r>
  <r>
    <x v="26"/>
    <x v="22"/>
    <x v="2008"/>
  </r>
  <r>
    <x v="26"/>
    <x v="23"/>
    <x v="2009"/>
  </r>
  <r>
    <x v="26"/>
    <x v="24"/>
    <x v="2010"/>
  </r>
  <r>
    <x v="26"/>
    <x v="25"/>
    <x v="1402"/>
  </r>
  <r>
    <x v="26"/>
    <x v="26"/>
    <x v="2011"/>
  </r>
  <r>
    <x v="26"/>
    <x v="27"/>
    <x v="1500"/>
  </r>
  <r>
    <x v="26"/>
    <x v="28"/>
    <x v="2012"/>
  </r>
  <r>
    <x v="26"/>
    <x v="29"/>
    <x v="463"/>
  </r>
  <r>
    <x v="26"/>
    <x v="30"/>
    <x v="2008"/>
  </r>
  <r>
    <x v="26"/>
    <x v="0"/>
    <x v="1751"/>
  </r>
  <r>
    <x v="26"/>
    <x v="1"/>
    <x v="2079"/>
  </r>
  <r>
    <x v="26"/>
    <x v="2"/>
    <x v="2080"/>
  </r>
  <r>
    <x v="26"/>
    <x v="3"/>
    <x v="688"/>
  </r>
  <r>
    <x v="26"/>
    <x v="4"/>
    <x v="286"/>
  </r>
  <r>
    <x v="26"/>
    <x v="5"/>
    <x v="2081"/>
  </r>
  <r>
    <x v="26"/>
    <x v="6"/>
    <x v="2082"/>
  </r>
  <r>
    <x v="26"/>
    <x v="7"/>
    <x v="733"/>
  </r>
  <r>
    <x v="26"/>
    <x v="8"/>
    <x v="2083"/>
  </r>
  <r>
    <x v="26"/>
    <x v="9"/>
    <x v="1284"/>
  </r>
  <r>
    <x v="26"/>
    <x v="10"/>
    <x v="2084"/>
  </r>
  <r>
    <x v="26"/>
    <x v="11"/>
    <x v="2085"/>
  </r>
  <r>
    <x v="26"/>
    <x v="12"/>
    <x v="1892"/>
  </r>
  <r>
    <x v="26"/>
    <x v="13"/>
    <x v="2086"/>
  </r>
  <r>
    <x v="26"/>
    <x v="31"/>
    <x v="76"/>
  </r>
  <r>
    <x v="26"/>
    <x v="32"/>
    <x v="2087"/>
  </r>
  <r>
    <x v="26"/>
    <x v="14"/>
    <x v="2003"/>
  </r>
  <r>
    <x v="26"/>
    <x v="15"/>
    <x v="2004"/>
  </r>
  <r>
    <x v="26"/>
    <x v="16"/>
    <x v="2088"/>
  </r>
  <r>
    <x v="26"/>
    <x v="17"/>
    <x v="549"/>
  </r>
  <r>
    <x v="26"/>
    <x v="18"/>
    <x v="2077"/>
  </r>
  <r>
    <x v="26"/>
    <x v="19"/>
    <x v="841"/>
  </r>
  <r>
    <x v="26"/>
    <x v="20"/>
    <x v="2089"/>
  </r>
  <r>
    <x v="26"/>
    <x v="33"/>
    <x v="1644"/>
  </r>
  <r>
    <x v="26"/>
    <x v="21"/>
    <x v="2090"/>
  </r>
  <r>
    <x v="26"/>
    <x v="22"/>
    <x v="2008"/>
  </r>
  <r>
    <x v="26"/>
    <x v="23"/>
    <x v="2009"/>
  </r>
  <r>
    <x v="26"/>
    <x v="24"/>
    <x v="2010"/>
  </r>
  <r>
    <x v="26"/>
    <x v="25"/>
    <x v="1402"/>
  </r>
  <r>
    <x v="26"/>
    <x v="26"/>
    <x v="2011"/>
  </r>
  <r>
    <x v="26"/>
    <x v="27"/>
    <x v="1500"/>
  </r>
  <r>
    <x v="26"/>
    <x v="28"/>
    <x v="2012"/>
  </r>
  <r>
    <x v="26"/>
    <x v="29"/>
    <x v="463"/>
  </r>
  <r>
    <x v="26"/>
    <x v="30"/>
    <x v="2008"/>
  </r>
  <r>
    <x v="26"/>
    <x v="0"/>
    <x v="1475"/>
  </r>
  <r>
    <x v="26"/>
    <x v="1"/>
    <x v="2091"/>
  </r>
  <r>
    <x v="26"/>
    <x v="2"/>
    <x v="2092"/>
  </r>
  <r>
    <x v="26"/>
    <x v="3"/>
    <x v="138"/>
  </r>
  <r>
    <x v="26"/>
    <x v="4"/>
    <x v="404"/>
  </r>
  <r>
    <x v="26"/>
    <x v="5"/>
    <x v="2093"/>
  </r>
  <r>
    <x v="26"/>
    <x v="6"/>
    <x v="2034"/>
  </r>
  <r>
    <x v="26"/>
    <x v="7"/>
    <x v="749"/>
  </r>
  <r>
    <x v="26"/>
    <x v="8"/>
    <x v="1410"/>
  </r>
  <r>
    <x v="26"/>
    <x v="9"/>
    <x v="1291"/>
  </r>
  <r>
    <x v="26"/>
    <x v="10"/>
    <x v="412"/>
  </r>
  <r>
    <x v="26"/>
    <x v="11"/>
    <x v="2094"/>
  </r>
  <r>
    <x v="26"/>
    <x v="12"/>
    <x v="2095"/>
  </r>
  <r>
    <x v="26"/>
    <x v="13"/>
    <x v="2096"/>
  </r>
  <r>
    <x v="26"/>
    <x v="31"/>
    <x v="90"/>
  </r>
  <r>
    <x v="26"/>
    <x v="32"/>
    <x v="2097"/>
  </r>
  <r>
    <x v="26"/>
    <x v="14"/>
    <x v="2003"/>
  </r>
  <r>
    <x v="26"/>
    <x v="15"/>
    <x v="2004"/>
  </r>
  <r>
    <x v="26"/>
    <x v="16"/>
    <x v="2088"/>
  </r>
  <r>
    <x v="26"/>
    <x v="17"/>
    <x v="549"/>
  </r>
  <r>
    <x v="26"/>
    <x v="18"/>
    <x v="2077"/>
  </r>
  <r>
    <x v="26"/>
    <x v="19"/>
    <x v="841"/>
  </r>
  <r>
    <x v="26"/>
    <x v="20"/>
    <x v="2089"/>
  </r>
  <r>
    <x v="26"/>
    <x v="33"/>
    <x v="1644"/>
  </r>
  <r>
    <x v="26"/>
    <x v="21"/>
    <x v="2090"/>
  </r>
  <r>
    <x v="26"/>
    <x v="22"/>
    <x v="2008"/>
  </r>
  <r>
    <x v="26"/>
    <x v="23"/>
    <x v="2009"/>
  </r>
  <r>
    <x v="26"/>
    <x v="24"/>
    <x v="2010"/>
  </r>
  <r>
    <x v="26"/>
    <x v="25"/>
    <x v="1402"/>
  </r>
  <r>
    <x v="26"/>
    <x v="26"/>
    <x v="2011"/>
  </r>
  <r>
    <x v="26"/>
    <x v="27"/>
    <x v="1500"/>
  </r>
  <r>
    <x v="26"/>
    <x v="28"/>
    <x v="2012"/>
  </r>
  <r>
    <x v="26"/>
    <x v="29"/>
    <x v="463"/>
  </r>
  <r>
    <x v="26"/>
    <x v="30"/>
    <x v="2008"/>
  </r>
  <r>
    <x v="27"/>
    <x v="0"/>
    <x v="1498"/>
  </r>
  <r>
    <x v="27"/>
    <x v="1"/>
    <x v="2098"/>
  </r>
  <r>
    <x v="27"/>
    <x v="2"/>
    <x v="2099"/>
  </r>
  <r>
    <x v="27"/>
    <x v="3"/>
    <x v="2100"/>
  </r>
  <r>
    <x v="27"/>
    <x v="4"/>
    <x v="415"/>
  </r>
  <r>
    <x v="27"/>
    <x v="5"/>
    <x v="355"/>
  </r>
  <r>
    <x v="27"/>
    <x v="6"/>
    <x v="2101"/>
  </r>
  <r>
    <x v="27"/>
    <x v="7"/>
    <x v="760"/>
  </r>
  <r>
    <x v="27"/>
    <x v="8"/>
    <x v="1698"/>
  </r>
  <r>
    <x v="27"/>
    <x v="9"/>
    <x v="523"/>
  </r>
  <r>
    <x v="27"/>
    <x v="10"/>
    <x v="21"/>
  </r>
  <r>
    <x v="27"/>
    <x v="11"/>
    <x v="2102"/>
  </r>
  <r>
    <x v="27"/>
    <x v="12"/>
    <x v="2103"/>
  </r>
  <r>
    <x v="27"/>
    <x v="13"/>
    <x v="1277"/>
  </r>
  <r>
    <x v="27"/>
    <x v="31"/>
    <x v="1439"/>
  </r>
  <r>
    <x v="27"/>
    <x v="32"/>
    <x v="80"/>
  </r>
  <r>
    <x v="27"/>
    <x v="14"/>
    <x v="2003"/>
  </r>
  <r>
    <x v="27"/>
    <x v="15"/>
    <x v="2004"/>
  </r>
  <r>
    <x v="27"/>
    <x v="16"/>
    <x v="2088"/>
  </r>
  <r>
    <x v="27"/>
    <x v="17"/>
    <x v="549"/>
  </r>
  <r>
    <x v="27"/>
    <x v="18"/>
    <x v="2077"/>
  </r>
  <r>
    <x v="27"/>
    <x v="19"/>
    <x v="841"/>
  </r>
  <r>
    <x v="27"/>
    <x v="20"/>
    <x v="2089"/>
  </r>
  <r>
    <x v="27"/>
    <x v="33"/>
    <x v="1644"/>
  </r>
  <r>
    <x v="27"/>
    <x v="21"/>
    <x v="2090"/>
  </r>
  <r>
    <x v="27"/>
    <x v="22"/>
    <x v="2008"/>
  </r>
  <r>
    <x v="27"/>
    <x v="23"/>
    <x v="2009"/>
  </r>
  <r>
    <x v="27"/>
    <x v="24"/>
    <x v="2010"/>
  </r>
  <r>
    <x v="27"/>
    <x v="25"/>
    <x v="1402"/>
  </r>
  <r>
    <x v="27"/>
    <x v="26"/>
    <x v="2011"/>
  </r>
  <r>
    <x v="27"/>
    <x v="27"/>
    <x v="1500"/>
  </r>
  <r>
    <x v="27"/>
    <x v="28"/>
    <x v="2012"/>
  </r>
  <r>
    <x v="27"/>
    <x v="29"/>
    <x v="463"/>
  </r>
  <r>
    <x v="27"/>
    <x v="30"/>
    <x v="2008"/>
  </r>
  <r>
    <x v="27"/>
    <x v="0"/>
    <x v="1628"/>
  </r>
  <r>
    <x v="27"/>
    <x v="1"/>
    <x v="2104"/>
  </r>
  <r>
    <x v="27"/>
    <x v="2"/>
    <x v="775"/>
  </r>
  <r>
    <x v="27"/>
    <x v="3"/>
    <x v="380"/>
  </r>
  <r>
    <x v="27"/>
    <x v="4"/>
    <x v="550"/>
  </r>
  <r>
    <x v="27"/>
    <x v="5"/>
    <x v="2105"/>
  </r>
  <r>
    <x v="27"/>
    <x v="6"/>
    <x v="1543"/>
  </r>
  <r>
    <x v="27"/>
    <x v="7"/>
    <x v="772"/>
  </r>
  <r>
    <x v="27"/>
    <x v="8"/>
    <x v="2106"/>
  </r>
  <r>
    <x v="27"/>
    <x v="9"/>
    <x v="535"/>
  </r>
  <r>
    <x v="27"/>
    <x v="10"/>
    <x v="71"/>
  </r>
  <r>
    <x v="27"/>
    <x v="11"/>
    <x v="2107"/>
  </r>
  <r>
    <x v="27"/>
    <x v="12"/>
    <x v="2108"/>
  </r>
  <r>
    <x v="27"/>
    <x v="13"/>
    <x v="1285"/>
  </r>
  <r>
    <x v="27"/>
    <x v="31"/>
    <x v="813"/>
  </r>
  <r>
    <x v="27"/>
    <x v="32"/>
    <x v="94"/>
  </r>
  <r>
    <x v="27"/>
    <x v="14"/>
    <x v="2003"/>
  </r>
  <r>
    <x v="27"/>
    <x v="15"/>
    <x v="2004"/>
  </r>
  <r>
    <x v="27"/>
    <x v="16"/>
    <x v="2088"/>
  </r>
  <r>
    <x v="27"/>
    <x v="17"/>
    <x v="549"/>
  </r>
  <r>
    <x v="27"/>
    <x v="18"/>
    <x v="2077"/>
  </r>
  <r>
    <x v="27"/>
    <x v="19"/>
    <x v="841"/>
  </r>
  <r>
    <x v="27"/>
    <x v="20"/>
    <x v="2089"/>
  </r>
  <r>
    <x v="27"/>
    <x v="33"/>
    <x v="2109"/>
  </r>
  <r>
    <x v="27"/>
    <x v="21"/>
    <x v="2090"/>
  </r>
  <r>
    <x v="27"/>
    <x v="22"/>
    <x v="2008"/>
  </r>
  <r>
    <x v="27"/>
    <x v="23"/>
    <x v="2009"/>
  </r>
  <r>
    <x v="27"/>
    <x v="24"/>
    <x v="2010"/>
  </r>
  <r>
    <x v="27"/>
    <x v="25"/>
    <x v="1402"/>
  </r>
  <r>
    <x v="27"/>
    <x v="26"/>
    <x v="2011"/>
  </r>
  <r>
    <x v="27"/>
    <x v="27"/>
    <x v="1500"/>
  </r>
  <r>
    <x v="27"/>
    <x v="28"/>
    <x v="2012"/>
  </r>
  <r>
    <x v="27"/>
    <x v="29"/>
    <x v="463"/>
  </r>
  <r>
    <x v="27"/>
    <x v="30"/>
    <x v="2008"/>
  </r>
  <r>
    <x v="27"/>
    <x v="0"/>
    <x v="2110"/>
  </r>
  <r>
    <x v="27"/>
    <x v="1"/>
    <x v="2111"/>
  </r>
  <r>
    <x v="27"/>
    <x v="2"/>
    <x v="787"/>
  </r>
  <r>
    <x v="27"/>
    <x v="3"/>
    <x v="1572"/>
  </r>
  <r>
    <x v="27"/>
    <x v="4"/>
    <x v="1587"/>
  </r>
  <r>
    <x v="27"/>
    <x v="5"/>
    <x v="418"/>
  </r>
  <r>
    <x v="27"/>
    <x v="6"/>
    <x v="2112"/>
  </r>
  <r>
    <x v="27"/>
    <x v="7"/>
    <x v="722"/>
  </r>
  <r>
    <x v="27"/>
    <x v="8"/>
    <x v="2113"/>
  </r>
  <r>
    <x v="27"/>
    <x v="9"/>
    <x v="618"/>
  </r>
  <r>
    <x v="27"/>
    <x v="10"/>
    <x v="85"/>
  </r>
  <r>
    <x v="27"/>
    <x v="11"/>
    <x v="2114"/>
  </r>
  <r>
    <x v="27"/>
    <x v="12"/>
    <x v="2115"/>
  </r>
  <r>
    <x v="27"/>
    <x v="13"/>
    <x v="1341"/>
  </r>
  <r>
    <x v="27"/>
    <x v="31"/>
    <x v="1379"/>
  </r>
  <r>
    <x v="27"/>
    <x v="32"/>
    <x v="338"/>
  </r>
  <r>
    <x v="27"/>
    <x v="14"/>
    <x v="2003"/>
  </r>
  <r>
    <x v="27"/>
    <x v="15"/>
    <x v="2004"/>
  </r>
  <r>
    <x v="27"/>
    <x v="16"/>
    <x v="2088"/>
  </r>
  <r>
    <x v="27"/>
    <x v="17"/>
    <x v="549"/>
  </r>
  <r>
    <x v="27"/>
    <x v="18"/>
    <x v="2077"/>
  </r>
  <r>
    <x v="27"/>
    <x v="19"/>
    <x v="841"/>
  </r>
  <r>
    <x v="27"/>
    <x v="20"/>
    <x v="2089"/>
  </r>
  <r>
    <x v="27"/>
    <x v="33"/>
    <x v="2109"/>
  </r>
  <r>
    <x v="27"/>
    <x v="21"/>
    <x v="2090"/>
  </r>
  <r>
    <x v="27"/>
    <x v="22"/>
    <x v="2008"/>
  </r>
  <r>
    <x v="27"/>
    <x v="23"/>
    <x v="2009"/>
  </r>
  <r>
    <x v="27"/>
    <x v="24"/>
    <x v="2010"/>
  </r>
  <r>
    <x v="27"/>
    <x v="25"/>
    <x v="1402"/>
  </r>
  <r>
    <x v="27"/>
    <x v="26"/>
    <x v="2011"/>
  </r>
  <r>
    <x v="27"/>
    <x v="27"/>
    <x v="1500"/>
  </r>
  <r>
    <x v="27"/>
    <x v="28"/>
    <x v="2012"/>
  </r>
  <r>
    <x v="27"/>
    <x v="29"/>
    <x v="463"/>
  </r>
  <r>
    <x v="27"/>
    <x v="30"/>
    <x v="2008"/>
  </r>
  <r>
    <x v="27"/>
    <x v="0"/>
    <x v="2116"/>
  </r>
  <r>
    <x v="27"/>
    <x v="1"/>
    <x v="2117"/>
  </r>
  <r>
    <x v="27"/>
    <x v="2"/>
    <x v="2118"/>
  </r>
  <r>
    <x v="27"/>
    <x v="3"/>
    <x v="1582"/>
  </r>
  <r>
    <x v="27"/>
    <x v="4"/>
    <x v="426"/>
  </r>
  <r>
    <x v="27"/>
    <x v="5"/>
    <x v="2119"/>
  </r>
  <r>
    <x v="27"/>
    <x v="6"/>
    <x v="2120"/>
  </r>
  <r>
    <x v="27"/>
    <x v="7"/>
    <x v="2121"/>
  </r>
  <r>
    <x v="27"/>
    <x v="8"/>
    <x v="1958"/>
  </r>
  <r>
    <x v="27"/>
    <x v="9"/>
    <x v="2122"/>
  </r>
  <r>
    <x v="27"/>
    <x v="10"/>
    <x v="1614"/>
  </r>
  <r>
    <x v="27"/>
    <x v="11"/>
    <x v="2123"/>
  </r>
  <r>
    <x v="27"/>
    <x v="12"/>
    <x v="2124"/>
  </r>
  <r>
    <x v="27"/>
    <x v="13"/>
    <x v="1208"/>
  </r>
  <r>
    <x v="27"/>
    <x v="31"/>
    <x v="1390"/>
  </r>
  <r>
    <x v="27"/>
    <x v="32"/>
    <x v="246"/>
  </r>
  <r>
    <x v="27"/>
    <x v="14"/>
    <x v="2125"/>
  </r>
  <r>
    <x v="27"/>
    <x v="15"/>
    <x v="2004"/>
  </r>
  <r>
    <x v="27"/>
    <x v="16"/>
    <x v="2088"/>
  </r>
  <r>
    <x v="27"/>
    <x v="17"/>
    <x v="549"/>
  </r>
  <r>
    <x v="27"/>
    <x v="18"/>
    <x v="2077"/>
  </r>
  <r>
    <x v="27"/>
    <x v="19"/>
    <x v="841"/>
  </r>
  <r>
    <x v="27"/>
    <x v="20"/>
    <x v="2089"/>
  </r>
  <r>
    <x v="27"/>
    <x v="33"/>
    <x v="2126"/>
  </r>
  <r>
    <x v="27"/>
    <x v="21"/>
    <x v="1835"/>
  </r>
  <r>
    <x v="27"/>
    <x v="22"/>
    <x v="797"/>
  </r>
  <r>
    <x v="27"/>
    <x v="23"/>
    <x v="2009"/>
  </r>
  <r>
    <x v="27"/>
    <x v="24"/>
    <x v="2010"/>
  </r>
  <r>
    <x v="27"/>
    <x v="25"/>
    <x v="1402"/>
  </r>
  <r>
    <x v="27"/>
    <x v="26"/>
    <x v="2011"/>
  </r>
  <r>
    <x v="27"/>
    <x v="27"/>
    <x v="1500"/>
  </r>
  <r>
    <x v="27"/>
    <x v="28"/>
    <x v="2012"/>
  </r>
  <r>
    <x v="27"/>
    <x v="29"/>
    <x v="463"/>
  </r>
  <r>
    <x v="27"/>
    <x v="30"/>
    <x v="797"/>
  </r>
  <r>
    <x v="27"/>
    <x v="0"/>
    <x v="2127"/>
  </r>
  <r>
    <x v="27"/>
    <x v="1"/>
    <x v="2128"/>
  </r>
  <r>
    <x v="27"/>
    <x v="2"/>
    <x v="1222"/>
  </r>
  <r>
    <x v="27"/>
    <x v="3"/>
    <x v="2129"/>
  </r>
  <r>
    <x v="27"/>
    <x v="4"/>
    <x v="694"/>
  </r>
  <r>
    <x v="27"/>
    <x v="5"/>
    <x v="1963"/>
  </r>
  <r>
    <x v="27"/>
    <x v="6"/>
    <x v="2130"/>
  </r>
  <r>
    <x v="27"/>
    <x v="7"/>
    <x v="2131"/>
  </r>
  <r>
    <x v="27"/>
    <x v="8"/>
    <x v="2132"/>
  </r>
  <r>
    <x v="27"/>
    <x v="9"/>
    <x v="2133"/>
  </r>
  <r>
    <x v="27"/>
    <x v="10"/>
    <x v="2023"/>
  </r>
  <r>
    <x v="27"/>
    <x v="11"/>
    <x v="2134"/>
  </r>
  <r>
    <x v="27"/>
    <x v="12"/>
    <x v="2135"/>
  </r>
  <r>
    <x v="27"/>
    <x v="13"/>
    <x v="2136"/>
  </r>
  <r>
    <x v="27"/>
    <x v="31"/>
    <x v="2137"/>
  </r>
  <r>
    <x v="27"/>
    <x v="32"/>
    <x v="2138"/>
  </r>
  <r>
    <x v="27"/>
    <x v="14"/>
    <x v="2125"/>
  </r>
  <r>
    <x v="27"/>
    <x v="15"/>
    <x v="2004"/>
  </r>
  <r>
    <x v="27"/>
    <x v="16"/>
    <x v="2088"/>
  </r>
  <r>
    <x v="27"/>
    <x v="17"/>
    <x v="549"/>
  </r>
  <r>
    <x v="27"/>
    <x v="18"/>
    <x v="2077"/>
  </r>
  <r>
    <x v="27"/>
    <x v="19"/>
    <x v="841"/>
  </r>
  <r>
    <x v="27"/>
    <x v="20"/>
    <x v="2089"/>
  </r>
  <r>
    <x v="27"/>
    <x v="33"/>
    <x v="2126"/>
  </r>
  <r>
    <x v="27"/>
    <x v="21"/>
    <x v="1835"/>
  </r>
  <r>
    <x v="27"/>
    <x v="22"/>
    <x v="797"/>
  </r>
  <r>
    <x v="27"/>
    <x v="23"/>
    <x v="2009"/>
  </r>
  <r>
    <x v="27"/>
    <x v="24"/>
    <x v="2010"/>
  </r>
  <r>
    <x v="27"/>
    <x v="25"/>
    <x v="1402"/>
  </r>
  <r>
    <x v="27"/>
    <x v="26"/>
    <x v="2011"/>
  </r>
  <r>
    <x v="27"/>
    <x v="27"/>
    <x v="1500"/>
  </r>
  <r>
    <x v="27"/>
    <x v="28"/>
    <x v="2012"/>
  </r>
  <r>
    <x v="27"/>
    <x v="29"/>
    <x v="463"/>
  </r>
  <r>
    <x v="27"/>
    <x v="30"/>
    <x v="797"/>
  </r>
  <r>
    <x v="27"/>
    <x v="0"/>
    <x v="2139"/>
  </r>
  <r>
    <x v="27"/>
    <x v="1"/>
    <x v="2140"/>
  </r>
  <r>
    <x v="27"/>
    <x v="2"/>
    <x v="1988"/>
  </r>
  <r>
    <x v="27"/>
    <x v="3"/>
    <x v="2141"/>
  </r>
  <r>
    <x v="27"/>
    <x v="4"/>
    <x v="2074"/>
  </r>
  <r>
    <x v="27"/>
    <x v="5"/>
    <x v="2142"/>
  </r>
  <r>
    <x v="27"/>
    <x v="6"/>
    <x v="2143"/>
  </r>
  <r>
    <x v="27"/>
    <x v="7"/>
    <x v="2144"/>
  </r>
  <r>
    <x v="27"/>
    <x v="8"/>
    <x v="2145"/>
  </r>
  <r>
    <x v="27"/>
    <x v="9"/>
    <x v="2146"/>
  </r>
  <r>
    <x v="27"/>
    <x v="10"/>
    <x v="33"/>
  </r>
  <r>
    <x v="27"/>
    <x v="11"/>
    <x v="2147"/>
  </r>
  <r>
    <x v="27"/>
    <x v="12"/>
    <x v="2148"/>
  </r>
  <r>
    <x v="27"/>
    <x v="13"/>
    <x v="1602"/>
  </r>
  <r>
    <x v="27"/>
    <x v="31"/>
    <x v="425"/>
  </r>
  <r>
    <x v="27"/>
    <x v="32"/>
    <x v="1006"/>
  </r>
  <r>
    <x v="27"/>
    <x v="14"/>
    <x v="2125"/>
  </r>
  <r>
    <x v="27"/>
    <x v="15"/>
    <x v="2004"/>
  </r>
  <r>
    <x v="27"/>
    <x v="16"/>
    <x v="2088"/>
  </r>
  <r>
    <x v="27"/>
    <x v="17"/>
    <x v="549"/>
  </r>
  <r>
    <x v="27"/>
    <x v="18"/>
    <x v="2077"/>
  </r>
  <r>
    <x v="27"/>
    <x v="19"/>
    <x v="841"/>
  </r>
  <r>
    <x v="27"/>
    <x v="20"/>
    <x v="2089"/>
  </r>
  <r>
    <x v="27"/>
    <x v="33"/>
    <x v="2126"/>
  </r>
  <r>
    <x v="27"/>
    <x v="21"/>
    <x v="1835"/>
  </r>
  <r>
    <x v="27"/>
    <x v="22"/>
    <x v="797"/>
  </r>
  <r>
    <x v="27"/>
    <x v="23"/>
    <x v="2009"/>
  </r>
  <r>
    <x v="27"/>
    <x v="24"/>
    <x v="2010"/>
  </r>
  <r>
    <x v="27"/>
    <x v="25"/>
    <x v="1402"/>
  </r>
  <r>
    <x v="27"/>
    <x v="26"/>
    <x v="2011"/>
  </r>
  <r>
    <x v="27"/>
    <x v="27"/>
    <x v="1500"/>
  </r>
  <r>
    <x v="27"/>
    <x v="28"/>
    <x v="2012"/>
  </r>
  <r>
    <x v="27"/>
    <x v="29"/>
    <x v="463"/>
  </r>
  <r>
    <x v="27"/>
    <x v="30"/>
    <x v="797"/>
  </r>
  <r>
    <x v="27"/>
    <x v="0"/>
    <x v="2149"/>
  </r>
  <r>
    <x v="27"/>
    <x v="1"/>
    <x v="2150"/>
  </r>
  <r>
    <x v="27"/>
    <x v="2"/>
    <x v="2151"/>
  </r>
  <r>
    <x v="27"/>
    <x v="3"/>
    <x v="2152"/>
  </r>
  <r>
    <x v="27"/>
    <x v="4"/>
    <x v="2153"/>
  </r>
  <r>
    <x v="27"/>
    <x v="5"/>
    <x v="2154"/>
  </r>
  <r>
    <x v="27"/>
    <x v="6"/>
    <x v="2155"/>
  </r>
  <r>
    <x v="27"/>
    <x v="7"/>
    <x v="595"/>
  </r>
  <r>
    <x v="27"/>
    <x v="8"/>
    <x v="1613"/>
  </r>
  <r>
    <x v="27"/>
    <x v="9"/>
    <x v="2156"/>
  </r>
  <r>
    <x v="27"/>
    <x v="10"/>
    <x v="1443"/>
  </r>
  <r>
    <x v="27"/>
    <x v="11"/>
    <x v="487"/>
  </r>
  <r>
    <x v="27"/>
    <x v="12"/>
    <x v="2157"/>
  </r>
  <r>
    <x v="27"/>
    <x v="13"/>
    <x v="2158"/>
  </r>
  <r>
    <x v="27"/>
    <x v="31"/>
    <x v="10"/>
  </r>
  <r>
    <x v="27"/>
    <x v="32"/>
    <x v="2159"/>
  </r>
  <r>
    <x v="27"/>
    <x v="14"/>
    <x v="2125"/>
  </r>
  <r>
    <x v="27"/>
    <x v="15"/>
    <x v="2004"/>
  </r>
  <r>
    <x v="27"/>
    <x v="16"/>
    <x v="2088"/>
  </r>
  <r>
    <x v="27"/>
    <x v="17"/>
    <x v="549"/>
  </r>
  <r>
    <x v="27"/>
    <x v="18"/>
    <x v="2077"/>
  </r>
  <r>
    <x v="27"/>
    <x v="19"/>
    <x v="841"/>
  </r>
  <r>
    <x v="27"/>
    <x v="20"/>
    <x v="2089"/>
  </r>
  <r>
    <x v="27"/>
    <x v="33"/>
    <x v="2126"/>
  </r>
  <r>
    <x v="27"/>
    <x v="21"/>
    <x v="1835"/>
  </r>
  <r>
    <x v="27"/>
    <x v="22"/>
    <x v="797"/>
  </r>
  <r>
    <x v="27"/>
    <x v="23"/>
    <x v="2009"/>
  </r>
  <r>
    <x v="27"/>
    <x v="24"/>
    <x v="2010"/>
  </r>
  <r>
    <x v="27"/>
    <x v="25"/>
    <x v="1402"/>
  </r>
  <r>
    <x v="27"/>
    <x v="26"/>
    <x v="2011"/>
  </r>
  <r>
    <x v="27"/>
    <x v="27"/>
    <x v="1500"/>
  </r>
  <r>
    <x v="27"/>
    <x v="28"/>
    <x v="2012"/>
  </r>
  <r>
    <x v="27"/>
    <x v="29"/>
    <x v="463"/>
  </r>
  <r>
    <x v="27"/>
    <x v="30"/>
    <x v="797"/>
  </r>
  <r>
    <x v="27"/>
    <x v="0"/>
    <x v="2160"/>
  </r>
  <r>
    <x v="27"/>
    <x v="1"/>
    <x v="2161"/>
  </r>
  <r>
    <x v="27"/>
    <x v="2"/>
    <x v="998"/>
  </r>
  <r>
    <x v="27"/>
    <x v="3"/>
    <x v="2162"/>
  </r>
  <r>
    <x v="27"/>
    <x v="4"/>
    <x v="2163"/>
  </r>
  <r>
    <x v="27"/>
    <x v="5"/>
    <x v="2164"/>
  </r>
  <r>
    <x v="27"/>
    <x v="6"/>
    <x v="2165"/>
  </r>
  <r>
    <x v="27"/>
    <x v="7"/>
    <x v="1083"/>
  </r>
  <r>
    <x v="27"/>
    <x v="8"/>
    <x v="2166"/>
  </r>
  <r>
    <x v="27"/>
    <x v="9"/>
    <x v="1635"/>
  </r>
  <r>
    <x v="27"/>
    <x v="10"/>
    <x v="852"/>
  </r>
  <r>
    <x v="27"/>
    <x v="11"/>
    <x v="849"/>
  </r>
  <r>
    <x v="27"/>
    <x v="12"/>
    <x v="2167"/>
  </r>
  <r>
    <x v="27"/>
    <x v="13"/>
    <x v="2168"/>
  </r>
  <r>
    <x v="27"/>
    <x v="31"/>
    <x v="70"/>
  </r>
  <r>
    <x v="27"/>
    <x v="32"/>
    <x v="2169"/>
  </r>
  <r>
    <x v="27"/>
    <x v="14"/>
    <x v="2125"/>
  </r>
  <r>
    <x v="27"/>
    <x v="15"/>
    <x v="2004"/>
  </r>
  <r>
    <x v="27"/>
    <x v="16"/>
    <x v="2088"/>
  </r>
  <r>
    <x v="27"/>
    <x v="17"/>
    <x v="549"/>
  </r>
  <r>
    <x v="27"/>
    <x v="18"/>
    <x v="2077"/>
  </r>
  <r>
    <x v="27"/>
    <x v="19"/>
    <x v="841"/>
  </r>
  <r>
    <x v="27"/>
    <x v="20"/>
    <x v="2043"/>
  </r>
  <r>
    <x v="27"/>
    <x v="33"/>
    <x v="2170"/>
  </r>
  <r>
    <x v="27"/>
    <x v="21"/>
    <x v="2171"/>
  </r>
  <r>
    <x v="27"/>
    <x v="22"/>
    <x v="797"/>
  </r>
  <r>
    <x v="27"/>
    <x v="23"/>
    <x v="2009"/>
  </r>
  <r>
    <x v="27"/>
    <x v="24"/>
    <x v="2010"/>
  </r>
  <r>
    <x v="27"/>
    <x v="25"/>
    <x v="1402"/>
  </r>
  <r>
    <x v="27"/>
    <x v="26"/>
    <x v="2011"/>
  </r>
  <r>
    <x v="27"/>
    <x v="27"/>
    <x v="1500"/>
  </r>
  <r>
    <x v="27"/>
    <x v="28"/>
    <x v="2012"/>
  </r>
  <r>
    <x v="27"/>
    <x v="29"/>
    <x v="463"/>
  </r>
  <r>
    <x v="27"/>
    <x v="30"/>
    <x v="797"/>
  </r>
  <r>
    <x v="28"/>
    <x v="0"/>
    <x v="2172"/>
  </r>
  <r>
    <x v="28"/>
    <x v="1"/>
    <x v="2173"/>
  </r>
  <r>
    <x v="28"/>
    <x v="2"/>
    <x v="906"/>
  </r>
  <r>
    <x v="28"/>
    <x v="3"/>
    <x v="2174"/>
  </r>
  <r>
    <x v="28"/>
    <x v="4"/>
    <x v="92"/>
  </r>
  <r>
    <x v="28"/>
    <x v="5"/>
    <x v="472"/>
  </r>
  <r>
    <x v="28"/>
    <x v="6"/>
    <x v="2175"/>
  </r>
  <r>
    <x v="28"/>
    <x v="7"/>
    <x v="1101"/>
  </r>
  <r>
    <x v="28"/>
    <x v="8"/>
    <x v="320"/>
  </r>
  <r>
    <x v="28"/>
    <x v="9"/>
    <x v="1647"/>
  </r>
  <r>
    <x v="28"/>
    <x v="10"/>
    <x v="298"/>
  </r>
  <r>
    <x v="28"/>
    <x v="11"/>
    <x v="860"/>
  </r>
  <r>
    <x v="28"/>
    <x v="12"/>
    <x v="2176"/>
  </r>
  <r>
    <x v="28"/>
    <x v="13"/>
    <x v="1522"/>
  </r>
  <r>
    <x v="28"/>
    <x v="31"/>
    <x v="1006"/>
  </r>
  <r>
    <x v="28"/>
    <x v="32"/>
    <x v="2177"/>
  </r>
  <r>
    <x v="28"/>
    <x v="14"/>
    <x v="2178"/>
  </r>
  <r>
    <x v="28"/>
    <x v="15"/>
    <x v="2179"/>
  </r>
  <r>
    <x v="28"/>
    <x v="16"/>
    <x v="2180"/>
  </r>
  <r>
    <x v="28"/>
    <x v="17"/>
    <x v="2181"/>
  </r>
  <r>
    <x v="28"/>
    <x v="18"/>
    <x v="1292"/>
  </r>
  <r>
    <x v="28"/>
    <x v="19"/>
    <x v="2182"/>
  </r>
  <r>
    <x v="28"/>
    <x v="20"/>
    <x v="2183"/>
  </r>
  <r>
    <x v="28"/>
    <x v="33"/>
    <x v="595"/>
  </r>
  <r>
    <x v="28"/>
    <x v="21"/>
    <x v="2184"/>
  </r>
  <r>
    <x v="28"/>
    <x v="22"/>
    <x v="2185"/>
  </r>
  <r>
    <x v="28"/>
    <x v="23"/>
    <x v="1030"/>
  </r>
  <r>
    <x v="28"/>
    <x v="24"/>
    <x v="2186"/>
  </r>
  <r>
    <x v="28"/>
    <x v="25"/>
    <x v="2187"/>
  </r>
  <r>
    <x v="28"/>
    <x v="26"/>
    <x v="2188"/>
  </r>
  <r>
    <x v="28"/>
    <x v="27"/>
    <x v="1058"/>
  </r>
  <r>
    <x v="28"/>
    <x v="28"/>
    <x v="1500"/>
  </r>
  <r>
    <x v="28"/>
    <x v="29"/>
    <x v="2189"/>
  </r>
  <r>
    <x v="28"/>
    <x v="30"/>
    <x v="2185"/>
  </r>
  <r>
    <x v="28"/>
    <x v="0"/>
    <x v="2190"/>
  </r>
  <r>
    <x v="28"/>
    <x v="1"/>
    <x v="2191"/>
  </r>
  <r>
    <x v="28"/>
    <x v="2"/>
    <x v="509"/>
  </r>
  <r>
    <x v="28"/>
    <x v="3"/>
    <x v="2192"/>
  </r>
  <r>
    <x v="28"/>
    <x v="4"/>
    <x v="106"/>
  </r>
  <r>
    <x v="28"/>
    <x v="5"/>
    <x v="491"/>
  </r>
  <r>
    <x v="28"/>
    <x v="6"/>
    <x v="2193"/>
  </r>
  <r>
    <x v="28"/>
    <x v="7"/>
    <x v="857"/>
  </r>
  <r>
    <x v="28"/>
    <x v="8"/>
    <x v="333"/>
  </r>
  <r>
    <x v="28"/>
    <x v="9"/>
    <x v="2194"/>
  </r>
  <r>
    <x v="28"/>
    <x v="10"/>
    <x v="394"/>
  </r>
  <r>
    <x v="28"/>
    <x v="11"/>
    <x v="2195"/>
  </r>
  <r>
    <x v="28"/>
    <x v="12"/>
    <x v="2196"/>
  </r>
  <r>
    <x v="28"/>
    <x v="13"/>
    <x v="1711"/>
  </r>
  <r>
    <x v="28"/>
    <x v="31"/>
    <x v="229"/>
  </r>
  <r>
    <x v="28"/>
    <x v="32"/>
    <x v="2055"/>
  </r>
  <r>
    <x v="28"/>
    <x v="14"/>
    <x v="2197"/>
  </r>
  <r>
    <x v="28"/>
    <x v="15"/>
    <x v="2179"/>
  </r>
  <r>
    <x v="28"/>
    <x v="16"/>
    <x v="2180"/>
  </r>
  <r>
    <x v="28"/>
    <x v="17"/>
    <x v="2181"/>
  </r>
  <r>
    <x v="28"/>
    <x v="18"/>
    <x v="1292"/>
  </r>
  <r>
    <x v="28"/>
    <x v="19"/>
    <x v="2182"/>
  </r>
  <r>
    <x v="28"/>
    <x v="20"/>
    <x v="2183"/>
  </r>
  <r>
    <x v="28"/>
    <x v="33"/>
    <x v="2198"/>
  </r>
  <r>
    <x v="28"/>
    <x v="21"/>
    <x v="2199"/>
  </r>
  <r>
    <x v="28"/>
    <x v="22"/>
    <x v="2200"/>
  </r>
  <r>
    <x v="28"/>
    <x v="23"/>
    <x v="1030"/>
  </r>
  <r>
    <x v="28"/>
    <x v="24"/>
    <x v="2186"/>
  </r>
  <r>
    <x v="28"/>
    <x v="25"/>
    <x v="2187"/>
  </r>
  <r>
    <x v="28"/>
    <x v="26"/>
    <x v="2188"/>
  </r>
  <r>
    <x v="28"/>
    <x v="27"/>
    <x v="1058"/>
  </r>
  <r>
    <x v="28"/>
    <x v="28"/>
    <x v="1500"/>
  </r>
  <r>
    <x v="28"/>
    <x v="29"/>
    <x v="2189"/>
  </r>
  <r>
    <x v="28"/>
    <x v="30"/>
    <x v="2200"/>
  </r>
  <r>
    <x v="28"/>
    <x v="0"/>
    <x v="2178"/>
  </r>
  <r>
    <x v="28"/>
    <x v="1"/>
    <x v="2201"/>
  </r>
  <r>
    <x v="28"/>
    <x v="2"/>
    <x v="643"/>
  </r>
  <r>
    <x v="28"/>
    <x v="3"/>
    <x v="842"/>
  </r>
  <r>
    <x v="28"/>
    <x v="4"/>
    <x v="2202"/>
  </r>
  <r>
    <x v="28"/>
    <x v="5"/>
    <x v="992"/>
  </r>
  <r>
    <x v="28"/>
    <x v="6"/>
    <x v="372"/>
  </r>
  <r>
    <x v="28"/>
    <x v="7"/>
    <x v="2203"/>
  </r>
  <r>
    <x v="28"/>
    <x v="8"/>
    <x v="2204"/>
  </r>
  <r>
    <x v="28"/>
    <x v="9"/>
    <x v="2205"/>
  </r>
  <r>
    <x v="28"/>
    <x v="10"/>
    <x v="2206"/>
  </r>
  <r>
    <x v="28"/>
    <x v="11"/>
    <x v="1723"/>
  </r>
  <r>
    <x v="28"/>
    <x v="12"/>
    <x v="2207"/>
  </r>
  <r>
    <x v="28"/>
    <x v="13"/>
    <x v="1720"/>
  </r>
  <r>
    <x v="28"/>
    <x v="31"/>
    <x v="192"/>
  </r>
  <r>
    <x v="28"/>
    <x v="32"/>
    <x v="401"/>
  </r>
  <r>
    <x v="28"/>
    <x v="14"/>
    <x v="2197"/>
  </r>
  <r>
    <x v="28"/>
    <x v="15"/>
    <x v="2179"/>
  </r>
  <r>
    <x v="28"/>
    <x v="16"/>
    <x v="2180"/>
  </r>
  <r>
    <x v="28"/>
    <x v="17"/>
    <x v="2181"/>
  </r>
  <r>
    <x v="28"/>
    <x v="18"/>
    <x v="1292"/>
  </r>
  <r>
    <x v="28"/>
    <x v="19"/>
    <x v="2182"/>
  </r>
  <r>
    <x v="28"/>
    <x v="20"/>
    <x v="2183"/>
  </r>
  <r>
    <x v="28"/>
    <x v="33"/>
    <x v="2198"/>
  </r>
  <r>
    <x v="28"/>
    <x v="21"/>
    <x v="2199"/>
  </r>
  <r>
    <x v="28"/>
    <x v="22"/>
    <x v="2200"/>
  </r>
  <r>
    <x v="28"/>
    <x v="23"/>
    <x v="1030"/>
  </r>
  <r>
    <x v="28"/>
    <x v="24"/>
    <x v="2186"/>
  </r>
  <r>
    <x v="28"/>
    <x v="25"/>
    <x v="2187"/>
  </r>
  <r>
    <x v="28"/>
    <x v="26"/>
    <x v="2188"/>
  </r>
  <r>
    <x v="28"/>
    <x v="27"/>
    <x v="1058"/>
  </r>
  <r>
    <x v="28"/>
    <x v="28"/>
    <x v="1500"/>
  </r>
  <r>
    <x v="28"/>
    <x v="29"/>
    <x v="2189"/>
  </r>
  <r>
    <x v="28"/>
    <x v="30"/>
    <x v="2200"/>
  </r>
  <r>
    <x v="28"/>
    <x v="0"/>
    <x v="2208"/>
  </r>
  <r>
    <x v="28"/>
    <x v="1"/>
    <x v="2209"/>
  </r>
  <r>
    <x v="28"/>
    <x v="2"/>
    <x v="949"/>
  </r>
  <r>
    <x v="28"/>
    <x v="3"/>
    <x v="2210"/>
  </r>
  <r>
    <x v="28"/>
    <x v="4"/>
    <x v="763"/>
  </r>
  <r>
    <x v="28"/>
    <x v="5"/>
    <x v="1034"/>
  </r>
  <r>
    <x v="28"/>
    <x v="6"/>
    <x v="2211"/>
  </r>
  <r>
    <x v="28"/>
    <x v="7"/>
    <x v="2212"/>
  </r>
  <r>
    <x v="28"/>
    <x v="8"/>
    <x v="2213"/>
  </r>
  <r>
    <x v="28"/>
    <x v="9"/>
    <x v="2188"/>
  </r>
  <r>
    <x v="28"/>
    <x v="10"/>
    <x v="1099"/>
  </r>
  <r>
    <x v="28"/>
    <x v="11"/>
    <x v="1735"/>
  </r>
  <r>
    <x v="28"/>
    <x v="12"/>
    <x v="2214"/>
  </r>
  <r>
    <x v="28"/>
    <x v="13"/>
    <x v="1731"/>
  </r>
  <r>
    <x v="28"/>
    <x v="31"/>
    <x v="1368"/>
  </r>
  <r>
    <x v="28"/>
    <x v="32"/>
    <x v="104"/>
  </r>
  <r>
    <x v="28"/>
    <x v="14"/>
    <x v="2215"/>
  </r>
  <r>
    <x v="28"/>
    <x v="15"/>
    <x v="2179"/>
  </r>
  <r>
    <x v="28"/>
    <x v="16"/>
    <x v="2216"/>
  </r>
  <r>
    <x v="28"/>
    <x v="17"/>
    <x v="2181"/>
  </r>
  <r>
    <x v="28"/>
    <x v="18"/>
    <x v="1367"/>
  </r>
  <r>
    <x v="28"/>
    <x v="19"/>
    <x v="2182"/>
  </r>
  <r>
    <x v="28"/>
    <x v="20"/>
    <x v="2183"/>
  </r>
  <r>
    <x v="28"/>
    <x v="33"/>
    <x v="2217"/>
  </r>
  <r>
    <x v="28"/>
    <x v="21"/>
    <x v="2218"/>
  </r>
  <r>
    <x v="28"/>
    <x v="22"/>
    <x v="2219"/>
  </r>
  <r>
    <x v="28"/>
    <x v="23"/>
    <x v="1030"/>
  </r>
  <r>
    <x v="28"/>
    <x v="24"/>
    <x v="2220"/>
  </r>
  <r>
    <x v="28"/>
    <x v="25"/>
    <x v="2187"/>
  </r>
  <r>
    <x v="28"/>
    <x v="26"/>
    <x v="1030"/>
  </r>
  <r>
    <x v="28"/>
    <x v="27"/>
    <x v="1058"/>
  </r>
  <r>
    <x v="28"/>
    <x v="28"/>
    <x v="1500"/>
  </r>
  <r>
    <x v="28"/>
    <x v="29"/>
    <x v="2221"/>
  </r>
  <r>
    <x v="28"/>
    <x v="30"/>
    <x v="2219"/>
  </r>
  <r>
    <x v="28"/>
    <x v="0"/>
    <x v="2222"/>
  </r>
  <r>
    <x v="28"/>
    <x v="1"/>
    <x v="2223"/>
  </r>
  <r>
    <x v="28"/>
    <x v="2"/>
    <x v="2224"/>
  </r>
  <r>
    <x v="28"/>
    <x v="3"/>
    <x v="2225"/>
  </r>
  <r>
    <x v="28"/>
    <x v="4"/>
    <x v="776"/>
  </r>
  <r>
    <x v="28"/>
    <x v="5"/>
    <x v="2226"/>
  </r>
  <r>
    <x v="28"/>
    <x v="6"/>
    <x v="348"/>
  </r>
  <r>
    <x v="28"/>
    <x v="7"/>
    <x v="2227"/>
  </r>
  <r>
    <x v="28"/>
    <x v="8"/>
    <x v="2228"/>
  </r>
  <r>
    <x v="28"/>
    <x v="9"/>
    <x v="1030"/>
  </r>
  <r>
    <x v="28"/>
    <x v="10"/>
    <x v="2229"/>
  </r>
  <r>
    <x v="28"/>
    <x v="11"/>
    <x v="1749"/>
  </r>
  <r>
    <x v="28"/>
    <x v="12"/>
    <x v="2230"/>
  </r>
  <r>
    <x v="28"/>
    <x v="13"/>
    <x v="1746"/>
  </r>
  <r>
    <x v="28"/>
    <x v="31"/>
    <x v="209"/>
  </r>
  <r>
    <x v="28"/>
    <x v="32"/>
    <x v="22"/>
  </r>
  <r>
    <x v="28"/>
    <x v="14"/>
    <x v="2215"/>
  </r>
  <r>
    <x v="28"/>
    <x v="15"/>
    <x v="2179"/>
  </r>
  <r>
    <x v="28"/>
    <x v="16"/>
    <x v="2216"/>
  </r>
  <r>
    <x v="28"/>
    <x v="17"/>
    <x v="2181"/>
  </r>
  <r>
    <x v="28"/>
    <x v="18"/>
    <x v="1367"/>
  </r>
  <r>
    <x v="28"/>
    <x v="19"/>
    <x v="2182"/>
  </r>
  <r>
    <x v="28"/>
    <x v="20"/>
    <x v="2183"/>
  </r>
  <r>
    <x v="28"/>
    <x v="33"/>
    <x v="2217"/>
  </r>
  <r>
    <x v="28"/>
    <x v="21"/>
    <x v="2218"/>
  </r>
  <r>
    <x v="28"/>
    <x v="22"/>
    <x v="2219"/>
  </r>
  <r>
    <x v="28"/>
    <x v="23"/>
    <x v="1030"/>
  </r>
  <r>
    <x v="28"/>
    <x v="24"/>
    <x v="2220"/>
  </r>
  <r>
    <x v="28"/>
    <x v="25"/>
    <x v="2187"/>
  </r>
  <r>
    <x v="28"/>
    <x v="26"/>
    <x v="1030"/>
  </r>
  <r>
    <x v="28"/>
    <x v="27"/>
    <x v="1058"/>
  </r>
  <r>
    <x v="28"/>
    <x v="28"/>
    <x v="1500"/>
  </r>
  <r>
    <x v="28"/>
    <x v="29"/>
    <x v="2221"/>
  </r>
  <r>
    <x v="28"/>
    <x v="30"/>
    <x v="2219"/>
  </r>
  <r>
    <x v="28"/>
    <x v="0"/>
    <x v="2231"/>
  </r>
  <r>
    <x v="28"/>
    <x v="1"/>
    <x v="2232"/>
  </r>
  <r>
    <x v="28"/>
    <x v="2"/>
    <x v="1378"/>
  </r>
  <r>
    <x v="28"/>
    <x v="3"/>
    <x v="2233"/>
  </r>
  <r>
    <x v="28"/>
    <x v="4"/>
    <x v="1972"/>
  </r>
  <r>
    <x v="28"/>
    <x v="5"/>
    <x v="2234"/>
  </r>
  <r>
    <x v="28"/>
    <x v="6"/>
    <x v="677"/>
  </r>
  <r>
    <x v="28"/>
    <x v="7"/>
    <x v="1027"/>
  </r>
  <r>
    <x v="28"/>
    <x v="8"/>
    <x v="2235"/>
  </r>
  <r>
    <x v="28"/>
    <x v="9"/>
    <x v="2236"/>
  </r>
  <r>
    <x v="28"/>
    <x v="10"/>
    <x v="2237"/>
  </r>
  <r>
    <x v="28"/>
    <x v="11"/>
    <x v="699"/>
  </r>
  <r>
    <x v="28"/>
    <x v="12"/>
    <x v="2238"/>
  </r>
  <r>
    <x v="28"/>
    <x v="13"/>
    <x v="1758"/>
  </r>
  <r>
    <x v="28"/>
    <x v="31"/>
    <x v="261"/>
  </r>
  <r>
    <x v="28"/>
    <x v="32"/>
    <x v="4"/>
  </r>
  <r>
    <x v="28"/>
    <x v="14"/>
    <x v="2239"/>
  </r>
  <r>
    <x v="28"/>
    <x v="15"/>
    <x v="2240"/>
  </r>
  <r>
    <x v="28"/>
    <x v="16"/>
    <x v="671"/>
  </r>
  <r>
    <x v="28"/>
    <x v="17"/>
    <x v="2181"/>
  </r>
  <r>
    <x v="28"/>
    <x v="18"/>
    <x v="1244"/>
  </r>
  <r>
    <x v="28"/>
    <x v="19"/>
    <x v="777"/>
  </r>
  <r>
    <x v="28"/>
    <x v="20"/>
    <x v="2183"/>
  </r>
  <r>
    <x v="28"/>
    <x v="33"/>
    <x v="2241"/>
  </r>
  <r>
    <x v="28"/>
    <x v="21"/>
    <x v="2242"/>
  </r>
  <r>
    <x v="28"/>
    <x v="22"/>
    <x v="2243"/>
  </r>
  <r>
    <x v="28"/>
    <x v="23"/>
    <x v="2244"/>
  </r>
  <r>
    <x v="28"/>
    <x v="24"/>
    <x v="864"/>
  </r>
  <r>
    <x v="28"/>
    <x v="25"/>
    <x v="2187"/>
  </r>
  <r>
    <x v="28"/>
    <x v="26"/>
    <x v="2244"/>
  </r>
  <r>
    <x v="28"/>
    <x v="27"/>
    <x v="807"/>
  </r>
  <r>
    <x v="28"/>
    <x v="28"/>
    <x v="1500"/>
  </r>
  <r>
    <x v="28"/>
    <x v="29"/>
    <x v="613"/>
  </r>
  <r>
    <x v="28"/>
    <x v="30"/>
    <x v="2243"/>
  </r>
  <r>
    <x v="28"/>
    <x v="0"/>
    <x v="2171"/>
  </r>
  <r>
    <x v="28"/>
    <x v="1"/>
    <x v="2245"/>
  </r>
  <r>
    <x v="28"/>
    <x v="2"/>
    <x v="2246"/>
  </r>
  <r>
    <x v="28"/>
    <x v="3"/>
    <x v="2247"/>
  </r>
  <r>
    <x v="28"/>
    <x v="4"/>
    <x v="486"/>
  </r>
  <r>
    <x v="28"/>
    <x v="5"/>
    <x v="2248"/>
  </r>
  <r>
    <x v="28"/>
    <x v="6"/>
    <x v="2249"/>
  </r>
  <r>
    <x v="28"/>
    <x v="7"/>
    <x v="2187"/>
  </r>
  <r>
    <x v="28"/>
    <x v="8"/>
    <x v="2250"/>
  </r>
  <r>
    <x v="28"/>
    <x v="9"/>
    <x v="2251"/>
  </r>
  <r>
    <x v="28"/>
    <x v="10"/>
    <x v="269"/>
  </r>
  <r>
    <x v="28"/>
    <x v="11"/>
    <x v="1920"/>
  </r>
  <r>
    <x v="28"/>
    <x v="12"/>
    <x v="2252"/>
  </r>
  <r>
    <x v="28"/>
    <x v="13"/>
    <x v="2253"/>
  </r>
  <r>
    <x v="28"/>
    <x v="31"/>
    <x v="2254"/>
  </r>
  <r>
    <x v="28"/>
    <x v="32"/>
    <x v="8"/>
  </r>
  <r>
    <x v="28"/>
    <x v="14"/>
    <x v="2239"/>
  </r>
  <r>
    <x v="28"/>
    <x v="15"/>
    <x v="2240"/>
  </r>
  <r>
    <x v="28"/>
    <x v="16"/>
    <x v="671"/>
  </r>
  <r>
    <x v="28"/>
    <x v="17"/>
    <x v="2181"/>
  </r>
  <r>
    <x v="28"/>
    <x v="18"/>
    <x v="1244"/>
  </r>
  <r>
    <x v="28"/>
    <x v="19"/>
    <x v="777"/>
  </r>
  <r>
    <x v="28"/>
    <x v="20"/>
    <x v="2183"/>
  </r>
  <r>
    <x v="28"/>
    <x v="33"/>
    <x v="2241"/>
  </r>
  <r>
    <x v="28"/>
    <x v="21"/>
    <x v="2242"/>
  </r>
  <r>
    <x v="28"/>
    <x v="22"/>
    <x v="2243"/>
  </r>
  <r>
    <x v="28"/>
    <x v="23"/>
    <x v="2244"/>
  </r>
  <r>
    <x v="28"/>
    <x v="24"/>
    <x v="864"/>
  </r>
  <r>
    <x v="28"/>
    <x v="25"/>
    <x v="2187"/>
  </r>
  <r>
    <x v="28"/>
    <x v="26"/>
    <x v="2244"/>
  </r>
  <r>
    <x v="28"/>
    <x v="27"/>
    <x v="807"/>
  </r>
  <r>
    <x v="28"/>
    <x v="28"/>
    <x v="1500"/>
  </r>
  <r>
    <x v="28"/>
    <x v="29"/>
    <x v="613"/>
  </r>
  <r>
    <x v="28"/>
    <x v="30"/>
    <x v="2243"/>
  </r>
  <r>
    <x v="28"/>
    <x v="0"/>
    <x v="1444"/>
  </r>
  <r>
    <x v="28"/>
    <x v="1"/>
    <x v="2255"/>
  </r>
  <r>
    <x v="28"/>
    <x v="2"/>
    <x v="2256"/>
  </r>
  <r>
    <x v="28"/>
    <x v="3"/>
    <x v="350"/>
  </r>
  <r>
    <x v="28"/>
    <x v="4"/>
    <x v="387"/>
  </r>
  <r>
    <x v="28"/>
    <x v="5"/>
    <x v="1497"/>
  </r>
  <r>
    <x v="28"/>
    <x v="6"/>
    <x v="2257"/>
  </r>
  <r>
    <x v="28"/>
    <x v="7"/>
    <x v="2258"/>
  </r>
  <r>
    <x v="28"/>
    <x v="8"/>
    <x v="2259"/>
  </r>
  <r>
    <x v="28"/>
    <x v="9"/>
    <x v="2260"/>
  </r>
  <r>
    <x v="28"/>
    <x v="10"/>
    <x v="2261"/>
  </r>
  <r>
    <x v="28"/>
    <x v="11"/>
    <x v="2109"/>
  </r>
  <r>
    <x v="28"/>
    <x v="12"/>
    <x v="2262"/>
  </r>
  <r>
    <x v="28"/>
    <x v="13"/>
    <x v="2263"/>
  </r>
  <r>
    <x v="28"/>
    <x v="31"/>
    <x v="37"/>
  </r>
  <r>
    <x v="28"/>
    <x v="32"/>
    <x v="127"/>
  </r>
  <r>
    <x v="28"/>
    <x v="14"/>
    <x v="2239"/>
  </r>
  <r>
    <x v="28"/>
    <x v="15"/>
    <x v="2240"/>
  </r>
  <r>
    <x v="28"/>
    <x v="16"/>
    <x v="671"/>
  </r>
  <r>
    <x v="28"/>
    <x v="17"/>
    <x v="2181"/>
  </r>
  <r>
    <x v="28"/>
    <x v="18"/>
    <x v="1244"/>
  </r>
  <r>
    <x v="28"/>
    <x v="19"/>
    <x v="777"/>
  </r>
  <r>
    <x v="28"/>
    <x v="20"/>
    <x v="2183"/>
  </r>
  <r>
    <x v="28"/>
    <x v="33"/>
    <x v="2241"/>
  </r>
  <r>
    <x v="28"/>
    <x v="21"/>
    <x v="2242"/>
  </r>
  <r>
    <x v="28"/>
    <x v="22"/>
    <x v="2243"/>
  </r>
  <r>
    <x v="28"/>
    <x v="23"/>
    <x v="2244"/>
  </r>
  <r>
    <x v="28"/>
    <x v="24"/>
    <x v="864"/>
  </r>
  <r>
    <x v="28"/>
    <x v="25"/>
    <x v="2187"/>
  </r>
  <r>
    <x v="28"/>
    <x v="26"/>
    <x v="2244"/>
  </r>
  <r>
    <x v="28"/>
    <x v="27"/>
    <x v="807"/>
  </r>
  <r>
    <x v="28"/>
    <x v="28"/>
    <x v="1500"/>
  </r>
  <r>
    <x v="28"/>
    <x v="29"/>
    <x v="613"/>
  </r>
  <r>
    <x v="28"/>
    <x v="30"/>
    <x v="2243"/>
  </r>
  <r>
    <x v="28"/>
    <x v="0"/>
    <x v="2264"/>
  </r>
  <r>
    <x v="28"/>
    <x v="1"/>
    <x v="2265"/>
  </r>
  <r>
    <x v="28"/>
    <x v="2"/>
    <x v="2266"/>
  </r>
  <r>
    <x v="28"/>
    <x v="3"/>
    <x v="136"/>
  </r>
  <r>
    <x v="28"/>
    <x v="4"/>
    <x v="510"/>
  </r>
  <r>
    <x v="28"/>
    <x v="5"/>
    <x v="2144"/>
  </r>
  <r>
    <x v="28"/>
    <x v="6"/>
    <x v="2233"/>
  </r>
  <r>
    <x v="28"/>
    <x v="7"/>
    <x v="2267"/>
  </r>
  <r>
    <x v="28"/>
    <x v="8"/>
    <x v="1947"/>
  </r>
  <r>
    <x v="28"/>
    <x v="9"/>
    <x v="2268"/>
  </r>
  <r>
    <x v="28"/>
    <x v="10"/>
    <x v="1067"/>
  </r>
  <r>
    <x v="28"/>
    <x v="11"/>
    <x v="446"/>
  </r>
  <r>
    <x v="28"/>
    <x v="12"/>
    <x v="2269"/>
  </r>
  <r>
    <x v="28"/>
    <x v="13"/>
    <x v="2270"/>
  </r>
  <r>
    <x v="28"/>
    <x v="31"/>
    <x v="1408"/>
  </r>
  <r>
    <x v="28"/>
    <x v="32"/>
    <x v="2271"/>
  </r>
  <r>
    <x v="28"/>
    <x v="14"/>
    <x v="2272"/>
  </r>
  <r>
    <x v="28"/>
    <x v="15"/>
    <x v="2240"/>
  </r>
  <r>
    <x v="28"/>
    <x v="16"/>
    <x v="671"/>
  </r>
  <r>
    <x v="28"/>
    <x v="17"/>
    <x v="2181"/>
  </r>
  <r>
    <x v="28"/>
    <x v="18"/>
    <x v="2273"/>
  </r>
  <r>
    <x v="28"/>
    <x v="19"/>
    <x v="777"/>
  </r>
  <r>
    <x v="28"/>
    <x v="20"/>
    <x v="2183"/>
  </r>
  <r>
    <x v="28"/>
    <x v="33"/>
    <x v="853"/>
  </r>
  <r>
    <x v="28"/>
    <x v="21"/>
    <x v="2274"/>
  </r>
  <r>
    <x v="28"/>
    <x v="22"/>
    <x v="2275"/>
  </r>
  <r>
    <x v="28"/>
    <x v="23"/>
    <x v="2244"/>
  </r>
  <r>
    <x v="28"/>
    <x v="24"/>
    <x v="864"/>
  </r>
  <r>
    <x v="28"/>
    <x v="25"/>
    <x v="2187"/>
  </r>
  <r>
    <x v="28"/>
    <x v="26"/>
    <x v="1101"/>
  </r>
  <r>
    <x v="28"/>
    <x v="27"/>
    <x v="807"/>
  </r>
  <r>
    <x v="28"/>
    <x v="28"/>
    <x v="1500"/>
  </r>
  <r>
    <x v="28"/>
    <x v="29"/>
    <x v="837"/>
  </r>
  <r>
    <x v="28"/>
    <x v="30"/>
    <x v="2275"/>
  </r>
  <r>
    <x v="29"/>
    <x v="0"/>
    <x v="2276"/>
  </r>
  <r>
    <x v="29"/>
    <x v="1"/>
    <x v="2277"/>
  </r>
  <r>
    <x v="29"/>
    <x v="2"/>
    <x v="2099"/>
  </r>
  <r>
    <x v="29"/>
    <x v="3"/>
    <x v="460"/>
  </r>
  <r>
    <x v="29"/>
    <x v="4"/>
    <x v="653"/>
  </r>
  <r>
    <x v="29"/>
    <x v="5"/>
    <x v="595"/>
  </r>
  <r>
    <x v="29"/>
    <x v="6"/>
    <x v="692"/>
  </r>
  <r>
    <x v="29"/>
    <x v="7"/>
    <x v="2278"/>
  </r>
  <r>
    <x v="29"/>
    <x v="8"/>
    <x v="570"/>
  </r>
  <r>
    <x v="29"/>
    <x v="9"/>
    <x v="1160"/>
  </r>
  <r>
    <x v="29"/>
    <x v="10"/>
    <x v="292"/>
  </r>
  <r>
    <x v="29"/>
    <x v="11"/>
    <x v="456"/>
  </r>
  <r>
    <x v="29"/>
    <x v="12"/>
    <x v="2279"/>
  </r>
  <r>
    <x v="29"/>
    <x v="13"/>
    <x v="2280"/>
  </r>
  <r>
    <x v="29"/>
    <x v="31"/>
    <x v="2281"/>
  </r>
  <r>
    <x v="29"/>
    <x v="32"/>
    <x v="2282"/>
  </r>
  <r>
    <x v="29"/>
    <x v="14"/>
    <x v="2272"/>
  </r>
  <r>
    <x v="29"/>
    <x v="15"/>
    <x v="2240"/>
  </r>
  <r>
    <x v="29"/>
    <x v="16"/>
    <x v="671"/>
  </r>
  <r>
    <x v="29"/>
    <x v="17"/>
    <x v="2181"/>
  </r>
  <r>
    <x v="29"/>
    <x v="18"/>
    <x v="2273"/>
  </r>
  <r>
    <x v="29"/>
    <x v="19"/>
    <x v="777"/>
  </r>
  <r>
    <x v="29"/>
    <x v="20"/>
    <x v="2183"/>
  </r>
  <r>
    <x v="29"/>
    <x v="33"/>
    <x v="853"/>
  </r>
  <r>
    <x v="29"/>
    <x v="21"/>
    <x v="2274"/>
  </r>
  <r>
    <x v="29"/>
    <x v="22"/>
    <x v="2275"/>
  </r>
  <r>
    <x v="29"/>
    <x v="23"/>
    <x v="2244"/>
  </r>
  <r>
    <x v="29"/>
    <x v="24"/>
    <x v="864"/>
  </r>
  <r>
    <x v="29"/>
    <x v="25"/>
    <x v="2187"/>
  </r>
  <r>
    <x v="29"/>
    <x v="26"/>
    <x v="1101"/>
  </r>
  <r>
    <x v="29"/>
    <x v="27"/>
    <x v="807"/>
  </r>
  <r>
    <x v="29"/>
    <x v="28"/>
    <x v="1500"/>
  </r>
  <r>
    <x v="29"/>
    <x v="29"/>
    <x v="837"/>
  </r>
  <r>
    <x v="29"/>
    <x v="30"/>
    <x v="2275"/>
  </r>
  <r>
    <x v="29"/>
    <x v="0"/>
    <x v="2283"/>
  </r>
  <r>
    <x v="29"/>
    <x v="1"/>
    <x v="2284"/>
  </r>
  <r>
    <x v="29"/>
    <x v="2"/>
    <x v="844"/>
  </r>
  <r>
    <x v="29"/>
    <x v="3"/>
    <x v="474"/>
  </r>
  <r>
    <x v="29"/>
    <x v="4"/>
    <x v="2285"/>
  </r>
  <r>
    <x v="29"/>
    <x v="5"/>
    <x v="2198"/>
  </r>
  <r>
    <x v="29"/>
    <x v="6"/>
    <x v="2286"/>
  </r>
  <r>
    <x v="29"/>
    <x v="7"/>
    <x v="2287"/>
  </r>
  <r>
    <x v="29"/>
    <x v="8"/>
    <x v="2288"/>
  </r>
  <r>
    <x v="29"/>
    <x v="9"/>
    <x v="2289"/>
  </r>
  <r>
    <x v="29"/>
    <x v="10"/>
    <x v="838"/>
  </r>
  <r>
    <x v="29"/>
    <x v="11"/>
    <x v="2290"/>
  </r>
  <r>
    <x v="29"/>
    <x v="12"/>
    <x v="2291"/>
  </r>
  <r>
    <x v="29"/>
    <x v="13"/>
    <x v="1611"/>
  </r>
  <r>
    <x v="29"/>
    <x v="31"/>
    <x v="108"/>
  </r>
  <r>
    <x v="29"/>
    <x v="32"/>
    <x v="1659"/>
  </r>
  <r>
    <x v="29"/>
    <x v="14"/>
    <x v="2292"/>
  </r>
  <r>
    <x v="29"/>
    <x v="15"/>
    <x v="2240"/>
  </r>
  <r>
    <x v="29"/>
    <x v="16"/>
    <x v="671"/>
  </r>
  <r>
    <x v="29"/>
    <x v="17"/>
    <x v="2181"/>
  </r>
  <r>
    <x v="29"/>
    <x v="18"/>
    <x v="2273"/>
  </r>
  <r>
    <x v="29"/>
    <x v="19"/>
    <x v="777"/>
  </r>
  <r>
    <x v="29"/>
    <x v="20"/>
    <x v="2183"/>
  </r>
  <r>
    <x v="29"/>
    <x v="33"/>
    <x v="1403"/>
  </r>
  <r>
    <x v="29"/>
    <x v="21"/>
    <x v="2293"/>
  </r>
  <r>
    <x v="29"/>
    <x v="22"/>
    <x v="1324"/>
  </r>
  <r>
    <x v="29"/>
    <x v="23"/>
    <x v="2244"/>
  </r>
  <r>
    <x v="29"/>
    <x v="24"/>
    <x v="864"/>
  </r>
  <r>
    <x v="29"/>
    <x v="25"/>
    <x v="2187"/>
  </r>
  <r>
    <x v="29"/>
    <x v="26"/>
    <x v="1101"/>
  </r>
  <r>
    <x v="29"/>
    <x v="27"/>
    <x v="807"/>
  </r>
  <r>
    <x v="29"/>
    <x v="28"/>
    <x v="1500"/>
  </r>
  <r>
    <x v="29"/>
    <x v="29"/>
    <x v="837"/>
  </r>
  <r>
    <x v="29"/>
    <x v="30"/>
    <x v="1324"/>
  </r>
  <r>
    <x v="29"/>
    <x v="0"/>
    <x v="2294"/>
  </r>
  <r>
    <x v="29"/>
    <x v="1"/>
    <x v="2295"/>
  </r>
  <r>
    <x v="29"/>
    <x v="2"/>
    <x v="645"/>
  </r>
  <r>
    <x v="29"/>
    <x v="3"/>
    <x v="343"/>
  </r>
  <r>
    <x v="29"/>
    <x v="4"/>
    <x v="1935"/>
  </r>
  <r>
    <x v="29"/>
    <x v="5"/>
    <x v="2217"/>
  </r>
  <r>
    <x v="29"/>
    <x v="6"/>
    <x v="2153"/>
  </r>
  <r>
    <x v="29"/>
    <x v="7"/>
    <x v="2226"/>
  </r>
  <r>
    <x v="29"/>
    <x v="8"/>
    <x v="1962"/>
  </r>
  <r>
    <x v="29"/>
    <x v="9"/>
    <x v="2296"/>
  </r>
  <r>
    <x v="29"/>
    <x v="10"/>
    <x v="74"/>
  </r>
  <r>
    <x v="29"/>
    <x v="11"/>
    <x v="164"/>
  </r>
  <r>
    <x v="29"/>
    <x v="12"/>
    <x v="2297"/>
  </r>
  <r>
    <x v="29"/>
    <x v="13"/>
    <x v="1620"/>
  </r>
  <r>
    <x v="29"/>
    <x v="31"/>
    <x v="2298"/>
  </r>
  <r>
    <x v="29"/>
    <x v="32"/>
    <x v="187"/>
  </r>
  <r>
    <x v="29"/>
    <x v="14"/>
    <x v="2292"/>
  </r>
  <r>
    <x v="29"/>
    <x v="15"/>
    <x v="2240"/>
  </r>
  <r>
    <x v="29"/>
    <x v="16"/>
    <x v="671"/>
  </r>
  <r>
    <x v="29"/>
    <x v="17"/>
    <x v="2181"/>
  </r>
  <r>
    <x v="29"/>
    <x v="18"/>
    <x v="2273"/>
  </r>
  <r>
    <x v="29"/>
    <x v="19"/>
    <x v="777"/>
  </r>
  <r>
    <x v="29"/>
    <x v="20"/>
    <x v="2183"/>
  </r>
  <r>
    <x v="29"/>
    <x v="33"/>
    <x v="2299"/>
  </r>
  <r>
    <x v="29"/>
    <x v="21"/>
    <x v="2293"/>
  </r>
  <r>
    <x v="29"/>
    <x v="22"/>
    <x v="1324"/>
  </r>
  <r>
    <x v="29"/>
    <x v="23"/>
    <x v="2244"/>
  </r>
  <r>
    <x v="29"/>
    <x v="24"/>
    <x v="864"/>
  </r>
  <r>
    <x v="29"/>
    <x v="25"/>
    <x v="2187"/>
  </r>
  <r>
    <x v="29"/>
    <x v="26"/>
    <x v="1101"/>
  </r>
  <r>
    <x v="29"/>
    <x v="27"/>
    <x v="807"/>
  </r>
  <r>
    <x v="29"/>
    <x v="28"/>
    <x v="1500"/>
  </r>
  <r>
    <x v="29"/>
    <x v="29"/>
    <x v="837"/>
  </r>
  <r>
    <x v="29"/>
    <x v="30"/>
    <x v="1324"/>
  </r>
  <r>
    <x v="29"/>
    <x v="0"/>
    <x v="2300"/>
  </r>
  <r>
    <x v="29"/>
    <x v="1"/>
    <x v="2301"/>
  </r>
  <r>
    <x v="29"/>
    <x v="2"/>
    <x v="2302"/>
  </r>
  <r>
    <x v="29"/>
    <x v="3"/>
    <x v="546"/>
  </r>
  <r>
    <x v="29"/>
    <x v="4"/>
    <x v="2303"/>
  </r>
  <r>
    <x v="29"/>
    <x v="5"/>
    <x v="1068"/>
  </r>
  <r>
    <x v="29"/>
    <x v="6"/>
    <x v="238"/>
  </r>
  <r>
    <x v="29"/>
    <x v="7"/>
    <x v="2304"/>
  </r>
  <r>
    <x v="29"/>
    <x v="8"/>
    <x v="2305"/>
  </r>
  <r>
    <x v="29"/>
    <x v="9"/>
    <x v="2306"/>
  </r>
  <r>
    <x v="29"/>
    <x v="10"/>
    <x v="277"/>
  </r>
  <r>
    <x v="29"/>
    <x v="11"/>
    <x v="24"/>
  </r>
  <r>
    <x v="29"/>
    <x v="12"/>
    <x v="2307"/>
  </r>
  <r>
    <x v="29"/>
    <x v="13"/>
    <x v="2308"/>
  </r>
  <r>
    <x v="29"/>
    <x v="31"/>
    <x v="605"/>
  </r>
  <r>
    <x v="29"/>
    <x v="32"/>
    <x v="111"/>
  </r>
  <r>
    <x v="29"/>
    <x v="14"/>
    <x v="2292"/>
  </r>
  <r>
    <x v="29"/>
    <x v="15"/>
    <x v="2240"/>
  </r>
  <r>
    <x v="29"/>
    <x v="16"/>
    <x v="671"/>
  </r>
  <r>
    <x v="29"/>
    <x v="17"/>
    <x v="2181"/>
  </r>
  <r>
    <x v="29"/>
    <x v="18"/>
    <x v="2273"/>
  </r>
  <r>
    <x v="29"/>
    <x v="19"/>
    <x v="777"/>
  </r>
  <r>
    <x v="29"/>
    <x v="20"/>
    <x v="2183"/>
  </r>
  <r>
    <x v="29"/>
    <x v="33"/>
    <x v="2299"/>
  </r>
  <r>
    <x v="29"/>
    <x v="21"/>
    <x v="2293"/>
  </r>
  <r>
    <x v="29"/>
    <x v="22"/>
    <x v="1324"/>
  </r>
  <r>
    <x v="29"/>
    <x v="23"/>
    <x v="2244"/>
  </r>
  <r>
    <x v="29"/>
    <x v="24"/>
    <x v="864"/>
  </r>
  <r>
    <x v="29"/>
    <x v="25"/>
    <x v="2187"/>
  </r>
  <r>
    <x v="29"/>
    <x v="26"/>
    <x v="1101"/>
  </r>
  <r>
    <x v="29"/>
    <x v="27"/>
    <x v="807"/>
  </r>
  <r>
    <x v="29"/>
    <x v="28"/>
    <x v="1500"/>
  </r>
  <r>
    <x v="29"/>
    <x v="29"/>
    <x v="837"/>
  </r>
  <r>
    <x v="29"/>
    <x v="30"/>
    <x v="1324"/>
  </r>
  <r>
    <x v="29"/>
    <x v="0"/>
    <x v="2309"/>
  </r>
  <r>
    <x v="29"/>
    <x v="1"/>
    <x v="2310"/>
  </r>
  <r>
    <x v="29"/>
    <x v="2"/>
    <x v="2088"/>
  </r>
  <r>
    <x v="29"/>
    <x v="3"/>
    <x v="2311"/>
  </r>
  <r>
    <x v="29"/>
    <x v="4"/>
    <x v="1170"/>
  </r>
  <r>
    <x v="29"/>
    <x v="5"/>
    <x v="2312"/>
  </r>
  <r>
    <x v="29"/>
    <x v="6"/>
    <x v="18"/>
  </r>
  <r>
    <x v="29"/>
    <x v="7"/>
    <x v="2313"/>
  </r>
  <r>
    <x v="29"/>
    <x v="8"/>
    <x v="1122"/>
  </r>
  <r>
    <x v="29"/>
    <x v="9"/>
    <x v="2314"/>
  </r>
  <r>
    <x v="29"/>
    <x v="10"/>
    <x v="244"/>
  </r>
  <r>
    <x v="29"/>
    <x v="11"/>
    <x v="33"/>
  </r>
  <r>
    <x v="29"/>
    <x v="12"/>
    <x v="2315"/>
  </r>
  <r>
    <x v="29"/>
    <x v="13"/>
    <x v="2316"/>
  </r>
  <r>
    <x v="29"/>
    <x v="31"/>
    <x v="873"/>
  </r>
  <r>
    <x v="29"/>
    <x v="32"/>
    <x v="125"/>
  </r>
  <r>
    <x v="29"/>
    <x v="14"/>
    <x v="2292"/>
  </r>
  <r>
    <x v="29"/>
    <x v="15"/>
    <x v="2240"/>
  </r>
  <r>
    <x v="29"/>
    <x v="16"/>
    <x v="671"/>
  </r>
  <r>
    <x v="29"/>
    <x v="17"/>
    <x v="2181"/>
  </r>
  <r>
    <x v="29"/>
    <x v="18"/>
    <x v="2273"/>
  </r>
  <r>
    <x v="29"/>
    <x v="19"/>
    <x v="777"/>
  </r>
  <r>
    <x v="29"/>
    <x v="20"/>
    <x v="2183"/>
  </r>
  <r>
    <x v="29"/>
    <x v="33"/>
    <x v="2299"/>
  </r>
  <r>
    <x v="29"/>
    <x v="21"/>
    <x v="2293"/>
  </r>
  <r>
    <x v="29"/>
    <x v="22"/>
    <x v="1324"/>
  </r>
  <r>
    <x v="29"/>
    <x v="23"/>
    <x v="2244"/>
  </r>
  <r>
    <x v="29"/>
    <x v="24"/>
    <x v="864"/>
  </r>
  <r>
    <x v="29"/>
    <x v="25"/>
    <x v="2187"/>
  </r>
  <r>
    <x v="29"/>
    <x v="26"/>
    <x v="1101"/>
  </r>
  <r>
    <x v="29"/>
    <x v="27"/>
    <x v="807"/>
  </r>
  <r>
    <x v="29"/>
    <x v="28"/>
    <x v="1500"/>
  </r>
  <r>
    <x v="29"/>
    <x v="29"/>
    <x v="837"/>
  </r>
  <r>
    <x v="29"/>
    <x v="30"/>
    <x v="1324"/>
  </r>
  <r>
    <x v="29"/>
    <x v="0"/>
    <x v="2317"/>
  </r>
  <r>
    <x v="29"/>
    <x v="1"/>
    <x v="2318"/>
  </r>
  <r>
    <x v="29"/>
    <x v="2"/>
    <x v="2092"/>
  </r>
  <r>
    <x v="29"/>
    <x v="3"/>
    <x v="2319"/>
  </r>
  <r>
    <x v="29"/>
    <x v="4"/>
    <x v="640"/>
  </r>
  <r>
    <x v="29"/>
    <x v="5"/>
    <x v="2320"/>
  </r>
  <r>
    <x v="29"/>
    <x v="6"/>
    <x v="328"/>
  </r>
  <r>
    <x v="29"/>
    <x v="7"/>
    <x v="2321"/>
  </r>
  <r>
    <x v="29"/>
    <x v="8"/>
    <x v="2322"/>
  </r>
  <r>
    <x v="29"/>
    <x v="9"/>
    <x v="2323"/>
  </r>
  <r>
    <x v="29"/>
    <x v="10"/>
    <x v="2324"/>
  </r>
  <r>
    <x v="29"/>
    <x v="11"/>
    <x v="84"/>
  </r>
  <r>
    <x v="29"/>
    <x v="12"/>
    <x v="2269"/>
  </r>
  <r>
    <x v="29"/>
    <x v="13"/>
    <x v="2325"/>
  </r>
  <r>
    <x v="29"/>
    <x v="31"/>
    <x v="2326"/>
  </r>
  <r>
    <x v="29"/>
    <x v="32"/>
    <x v="1156"/>
  </r>
  <r>
    <x v="29"/>
    <x v="14"/>
    <x v="2292"/>
  </r>
  <r>
    <x v="29"/>
    <x v="15"/>
    <x v="2240"/>
  </r>
  <r>
    <x v="29"/>
    <x v="16"/>
    <x v="671"/>
  </r>
  <r>
    <x v="29"/>
    <x v="17"/>
    <x v="2181"/>
  </r>
  <r>
    <x v="29"/>
    <x v="18"/>
    <x v="2273"/>
  </r>
  <r>
    <x v="29"/>
    <x v="19"/>
    <x v="777"/>
  </r>
  <r>
    <x v="29"/>
    <x v="20"/>
    <x v="2183"/>
  </r>
  <r>
    <x v="29"/>
    <x v="33"/>
    <x v="2299"/>
  </r>
  <r>
    <x v="29"/>
    <x v="21"/>
    <x v="2293"/>
  </r>
  <r>
    <x v="29"/>
    <x v="22"/>
    <x v="1324"/>
  </r>
  <r>
    <x v="29"/>
    <x v="23"/>
    <x v="2244"/>
  </r>
  <r>
    <x v="29"/>
    <x v="24"/>
    <x v="864"/>
  </r>
  <r>
    <x v="29"/>
    <x v="25"/>
    <x v="2187"/>
  </r>
  <r>
    <x v="29"/>
    <x v="26"/>
    <x v="1101"/>
  </r>
  <r>
    <x v="29"/>
    <x v="27"/>
    <x v="807"/>
  </r>
  <r>
    <x v="29"/>
    <x v="28"/>
    <x v="1500"/>
  </r>
  <r>
    <x v="29"/>
    <x v="29"/>
    <x v="837"/>
  </r>
  <r>
    <x v="29"/>
    <x v="30"/>
    <x v="1324"/>
  </r>
  <r>
    <x v="29"/>
    <x v="0"/>
    <x v="2327"/>
  </r>
  <r>
    <x v="29"/>
    <x v="1"/>
    <x v="2328"/>
  </r>
  <r>
    <x v="29"/>
    <x v="2"/>
    <x v="2099"/>
  </r>
  <r>
    <x v="29"/>
    <x v="3"/>
    <x v="2329"/>
  </r>
  <r>
    <x v="29"/>
    <x v="4"/>
    <x v="653"/>
  </r>
  <r>
    <x v="29"/>
    <x v="5"/>
    <x v="2011"/>
  </r>
  <r>
    <x v="29"/>
    <x v="6"/>
    <x v="2330"/>
  </r>
  <r>
    <x v="29"/>
    <x v="7"/>
    <x v="369"/>
  </r>
  <r>
    <x v="29"/>
    <x v="8"/>
    <x v="518"/>
  </r>
  <r>
    <x v="29"/>
    <x v="9"/>
    <x v="1764"/>
  </r>
  <r>
    <x v="29"/>
    <x v="10"/>
    <x v="1763"/>
  </r>
  <r>
    <x v="29"/>
    <x v="11"/>
    <x v="98"/>
  </r>
  <r>
    <x v="29"/>
    <x v="12"/>
    <x v="2279"/>
  </r>
  <r>
    <x v="29"/>
    <x v="13"/>
    <x v="2331"/>
  </r>
  <r>
    <x v="29"/>
    <x v="31"/>
    <x v="763"/>
  </r>
  <r>
    <x v="29"/>
    <x v="32"/>
    <x v="483"/>
  </r>
  <r>
    <x v="29"/>
    <x v="14"/>
    <x v="2292"/>
  </r>
  <r>
    <x v="29"/>
    <x v="15"/>
    <x v="1032"/>
  </r>
  <r>
    <x v="29"/>
    <x v="16"/>
    <x v="684"/>
  </r>
  <r>
    <x v="29"/>
    <x v="17"/>
    <x v="2332"/>
  </r>
  <r>
    <x v="29"/>
    <x v="18"/>
    <x v="502"/>
  </r>
  <r>
    <x v="29"/>
    <x v="19"/>
    <x v="777"/>
  </r>
  <r>
    <x v="29"/>
    <x v="20"/>
    <x v="2333"/>
  </r>
  <r>
    <x v="29"/>
    <x v="33"/>
    <x v="2334"/>
  </r>
  <r>
    <x v="29"/>
    <x v="21"/>
    <x v="2335"/>
  </r>
  <r>
    <x v="29"/>
    <x v="22"/>
    <x v="1324"/>
  </r>
  <r>
    <x v="29"/>
    <x v="23"/>
    <x v="2244"/>
  </r>
  <r>
    <x v="29"/>
    <x v="24"/>
    <x v="864"/>
  </r>
  <r>
    <x v="29"/>
    <x v="25"/>
    <x v="2187"/>
  </r>
  <r>
    <x v="29"/>
    <x v="26"/>
    <x v="1101"/>
  </r>
  <r>
    <x v="29"/>
    <x v="27"/>
    <x v="807"/>
  </r>
  <r>
    <x v="29"/>
    <x v="28"/>
    <x v="1500"/>
  </r>
  <r>
    <x v="29"/>
    <x v="29"/>
    <x v="837"/>
  </r>
  <r>
    <x v="29"/>
    <x v="30"/>
    <x v="1324"/>
  </r>
  <r>
    <x v="29"/>
    <x v="0"/>
    <x v="2336"/>
  </r>
  <r>
    <x v="29"/>
    <x v="1"/>
    <x v="2337"/>
  </r>
  <r>
    <x v="29"/>
    <x v="2"/>
    <x v="1497"/>
  </r>
  <r>
    <x v="29"/>
    <x v="3"/>
    <x v="2175"/>
  </r>
  <r>
    <x v="29"/>
    <x v="4"/>
    <x v="350"/>
  </r>
  <r>
    <x v="29"/>
    <x v="5"/>
    <x v="2009"/>
  </r>
  <r>
    <x v="29"/>
    <x v="6"/>
    <x v="706"/>
  </r>
  <r>
    <x v="29"/>
    <x v="7"/>
    <x v="458"/>
  </r>
  <r>
    <x v="29"/>
    <x v="8"/>
    <x v="2338"/>
  </r>
  <r>
    <x v="29"/>
    <x v="9"/>
    <x v="1820"/>
  </r>
  <r>
    <x v="29"/>
    <x v="10"/>
    <x v="2339"/>
  </r>
  <r>
    <x v="29"/>
    <x v="11"/>
    <x v="2340"/>
  </r>
  <r>
    <x v="29"/>
    <x v="12"/>
    <x v="2341"/>
  </r>
  <r>
    <x v="29"/>
    <x v="13"/>
    <x v="2342"/>
  </r>
  <r>
    <x v="29"/>
    <x v="31"/>
    <x v="776"/>
  </r>
  <r>
    <x v="29"/>
    <x v="32"/>
    <x v="388"/>
  </r>
  <r>
    <x v="29"/>
    <x v="14"/>
    <x v="2292"/>
  </r>
  <r>
    <x v="29"/>
    <x v="15"/>
    <x v="1032"/>
  </r>
  <r>
    <x v="29"/>
    <x v="16"/>
    <x v="684"/>
  </r>
  <r>
    <x v="29"/>
    <x v="17"/>
    <x v="2332"/>
  </r>
  <r>
    <x v="29"/>
    <x v="18"/>
    <x v="502"/>
  </r>
  <r>
    <x v="29"/>
    <x v="19"/>
    <x v="777"/>
  </r>
  <r>
    <x v="29"/>
    <x v="20"/>
    <x v="2333"/>
  </r>
  <r>
    <x v="29"/>
    <x v="33"/>
    <x v="2334"/>
  </r>
  <r>
    <x v="29"/>
    <x v="21"/>
    <x v="2335"/>
  </r>
  <r>
    <x v="29"/>
    <x v="22"/>
    <x v="1324"/>
  </r>
  <r>
    <x v="29"/>
    <x v="23"/>
    <x v="2244"/>
  </r>
  <r>
    <x v="29"/>
    <x v="24"/>
    <x v="864"/>
  </r>
  <r>
    <x v="29"/>
    <x v="25"/>
    <x v="2187"/>
  </r>
  <r>
    <x v="29"/>
    <x v="26"/>
    <x v="1101"/>
  </r>
  <r>
    <x v="29"/>
    <x v="27"/>
    <x v="807"/>
  </r>
  <r>
    <x v="29"/>
    <x v="28"/>
    <x v="1500"/>
  </r>
  <r>
    <x v="29"/>
    <x v="29"/>
    <x v="837"/>
  </r>
  <r>
    <x v="29"/>
    <x v="30"/>
    <x v="1324"/>
  </r>
  <r>
    <x v="30"/>
    <x v="0"/>
    <x v="2343"/>
  </r>
  <r>
    <x v="30"/>
    <x v="1"/>
    <x v="2344"/>
  </r>
  <r>
    <x v="30"/>
    <x v="2"/>
    <x v="2345"/>
  </r>
  <r>
    <x v="30"/>
    <x v="3"/>
    <x v="2346"/>
  </r>
  <r>
    <x v="30"/>
    <x v="4"/>
    <x v="2347"/>
  </r>
  <r>
    <x v="30"/>
    <x v="5"/>
    <x v="1881"/>
  </r>
  <r>
    <x v="30"/>
    <x v="6"/>
    <x v="622"/>
  </r>
  <r>
    <x v="30"/>
    <x v="7"/>
    <x v="2348"/>
  </r>
  <r>
    <x v="30"/>
    <x v="8"/>
    <x v="1679"/>
  </r>
  <r>
    <x v="30"/>
    <x v="9"/>
    <x v="2349"/>
  </r>
  <r>
    <x v="30"/>
    <x v="10"/>
    <x v="2350"/>
  </r>
  <r>
    <x v="30"/>
    <x v="11"/>
    <x v="2351"/>
  </r>
  <r>
    <x v="30"/>
    <x v="12"/>
    <x v="2352"/>
  </r>
  <r>
    <x v="30"/>
    <x v="13"/>
    <x v="1569"/>
  </r>
  <r>
    <x v="30"/>
    <x v="31"/>
    <x v="1972"/>
  </r>
  <r>
    <x v="30"/>
    <x v="32"/>
    <x v="506"/>
  </r>
  <r>
    <x v="30"/>
    <x v="14"/>
    <x v="2292"/>
  </r>
  <r>
    <x v="30"/>
    <x v="15"/>
    <x v="1032"/>
  </r>
  <r>
    <x v="30"/>
    <x v="16"/>
    <x v="684"/>
  </r>
  <r>
    <x v="30"/>
    <x v="17"/>
    <x v="2332"/>
  </r>
  <r>
    <x v="30"/>
    <x v="18"/>
    <x v="502"/>
  </r>
  <r>
    <x v="30"/>
    <x v="19"/>
    <x v="777"/>
  </r>
  <r>
    <x v="30"/>
    <x v="20"/>
    <x v="2333"/>
  </r>
  <r>
    <x v="30"/>
    <x v="33"/>
    <x v="2334"/>
  </r>
  <r>
    <x v="30"/>
    <x v="21"/>
    <x v="2335"/>
  </r>
  <r>
    <x v="30"/>
    <x v="22"/>
    <x v="1324"/>
  </r>
  <r>
    <x v="30"/>
    <x v="23"/>
    <x v="2244"/>
  </r>
  <r>
    <x v="30"/>
    <x v="24"/>
    <x v="864"/>
  </r>
  <r>
    <x v="30"/>
    <x v="25"/>
    <x v="2187"/>
  </r>
  <r>
    <x v="30"/>
    <x v="26"/>
    <x v="1101"/>
  </r>
  <r>
    <x v="30"/>
    <x v="27"/>
    <x v="807"/>
  </r>
  <r>
    <x v="30"/>
    <x v="28"/>
    <x v="1500"/>
  </r>
  <r>
    <x v="30"/>
    <x v="29"/>
    <x v="837"/>
  </r>
  <r>
    <x v="30"/>
    <x v="30"/>
    <x v="1324"/>
  </r>
  <r>
    <x v="30"/>
    <x v="0"/>
    <x v="2353"/>
  </r>
  <r>
    <x v="30"/>
    <x v="1"/>
    <x v="2354"/>
  </r>
  <r>
    <x v="30"/>
    <x v="2"/>
    <x v="1782"/>
  </r>
  <r>
    <x v="30"/>
    <x v="3"/>
    <x v="2288"/>
  </r>
  <r>
    <x v="30"/>
    <x v="4"/>
    <x v="2355"/>
  </r>
  <r>
    <x v="30"/>
    <x v="5"/>
    <x v="1760"/>
  </r>
  <r>
    <x v="30"/>
    <x v="6"/>
    <x v="635"/>
  </r>
  <r>
    <x v="30"/>
    <x v="7"/>
    <x v="2081"/>
  </r>
  <r>
    <x v="30"/>
    <x v="8"/>
    <x v="1410"/>
  </r>
  <r>
    <x v="30"/>
    <x v="9"/>
    <x v="2320"/>
  </r>
  <r>
    <x v="30"/>
    <x v="10"/>
    <x v="2356"/>
  </r>
  <r>
    <x v="30"/>
    <x v="11"/>
    <x v="567"/>
  </r>
  <r>
    <x v="30"/>
    <x v="12"/>
    <x v="2357"/>
  </r>
  <r>
    <x v="30"/>
    <x v="13"/>
    <x v="1106"/>
  </r>
  <r>
    <x v="30"/>
    <x v="31"/>
    <x v="1926"/>
  </r>
  <r>
    <x v="30"/>
    <x v="32"/>
    <x v="692"/>
  </r>
  <r>
    <x v="30"/>
    <x v="14"/>
    <x v="2292"/>
  </r>
  <r>
    <x v="30"/>
    <x v="15"/>
    <x v="2358"/>
  </r>
  <r>
    <x v="30"/>
    <x v="16"/>
    <x v="2359"/>
  </r>
  <r>
    <x v="30"/>
    <x v="17"/>
    <x v="2360"/>
  </r>
  <r>
    <x v="30"/>
    <x v="18"/>
    <x v="2361"/>
  </r>
  <r>
    <x v="30"/>
    <x v="19"/>
    <x v="788"/>
  </r>
  <r>
    <x v="30"/>
    <x v="20"/>
    <x v="2362"/>
  </r>
  <r>
    <x v="30"/>
    <x v="33"/>
    <x v="1995"/>
  </r>
  <r>
    <x v="30"/>
    <x v="21"/>
    <x v="2363"/>
  </r>
  <r>
    <x v="30"/>
    <x v="22"/>
    <x v="1324"/>
  </r>
  <r>
    <x v="30"/>
    <x v="23"/>
    <x v="2244"/>
  </r>
  <r>
    <x v="30"/>
    <x v="24"/>
    <x v="864"/>
  </r>
  <r>
    <x v="30"/>
    <x v="25"/>
    <x v="2187"/>
  </r>
  <r>
    <x v="30"/>
    <x v="26"/>
    <x v="1101"/>
  </r>
  <r>
    <x v="30"/>
    <x v="27"/>
    <x v="807"/>
  </r>
  <r>
    <x v="30"/>
    <x v="28"/>
    <x v="1500"/>
  </r>
  <r>
    <x v="30"/>
    <x v="29"/>
    <x v="837"/>
  </r>
  <r>
    <x v="30"/>
    <x v="30"/>
    <x v="1324"/>
  </r>
  <r>
    <x v="30"/>
    <x v="0"/>
    <x v="2364"/>
  </r>
  <r>
    <x v="30"/>
    <x v="1"/>
    <x v="2365"/>
  </r>
  <r>
    <x v="30"/>
    <x v="2"/>
    <x v="1793"/>
  </r>
  <r>
    <x v="30"/>
    <x v="3"/>
    <x v="2257"/>
  </r>
  <r>
    <x v="30"/>
    <x v="4"/>
    <x v="2366"/>
  </r>
  <r>
    <x v="30"/>
    <x v="5"/>
    <x v="1907"/>
  </r>
  <r>
    <x v="30"/>
    <x v="6"/>
    <x v="647"/>
  </r>
  <r>
    <x v="30"/>
    <x v="7"/>
    <x v="2367"/>
  </r>
  <r>
    <x v="30"/>
    <x v="8"/>
    <x v="2153"/>
  </r>
  <r>
    <x v="30"/>
    <x v="9"/>
    <x v="2368"/>
  </r>
  <r>
    <x v="30"/>
    <x v="10"/>
    <x v="223"/>
  </r>
  <r>
    <x v="30"/>
    <x v="11"/>
    <x v="143"/>
  </r>
  <r>
    <x v="30"/>
    <x v="12"/>
    <x v="2369"/>
  </r>
  <r>
    <x v="30"/>
    <x v="13"/>
    <x v="2149"/>
  </r>
  <r>
    <x v="30"/>
    <x v="31"/>
    <x v="1540"/>
  </r>
  <r>
    <x v="30"/>
    <x v="32"/>
    <x v="1410"/>
  </r>
  <r>
    <x v="30"/>
    <x v="14"/>
    <x v="2370"/>
  </r>
  <r>
    <x v="30"/>
    <x v="15"/>
    <x v="2371"/>
  </r>
  <r>
    <x v="30"/>
    <x v="16"/>
    <x v="2372"/>
  </r>
  <r>
    <x v="30"/>
    <x v="17"/>
    <x v="1988"/>
  </r>
  <r>
    <x v="30"/>
    <x v="18"/>
    <x v="2361"/>
  </r>
  <r>
    <x v="30"/>
    <x v="19"/>
    <x v="788"/>
  </r>
  <r>
    <x v="30"/>
    <x v="20"/>
    <x v="2373"/>
  </r>
  <r>
    <x v="30"/>
    <x v="33"/>
    <x v="495"/>
  </r>
  <r>
    <x v="30"/>
    <x v="21"/>
    <x v="2374"/>
  </r>
  <r>
    <x v="30"/>
    <x v="22"/>
    <x v="1335"/>
  </r>
  <r>
    <x v="30"/>
    <x v="23"/>
    <x v="2375"/>
  </r>
  <r>
    <x v="30"/>
    <x v="24"/>
    <x v="876"/>
  </r>
  <r>
    <x v="30"/>
    <x v="25"/>
    <x v="2376"/>
  </r>
  <r>
    <x v="30"/>
    <x v="26"/>
    <x v="1101"/>
  </r>
  <r>
    <x v="30"/>
    <x v="27"/>
    <x v="807"/>
  </r>
  <r>
    <x v="30"/>
    <x v="28"/>
    <x v="848"/>
  </r>
  <r>
    <x v="30"/>
    <x v="29"/>
    <x v="417"/>
  </r>
  <r>
    <x v="30"/>
    <x v="30"/>
    <x v="1335"/>
  </r>
  <r>
    <x v="30"/>
    <x v="0"/>
    <x v="2377"/>
  </r>
  <r>
    <x v="30"/>
    <x v="1"/>
    <x v="2378"/>
  </r>
  <r>
    <x v="30"/>
    <x v="2"/>
    <x v="608"/>
  </r>
  <r>
    <x v="30"/>
    <x v="3"/>
    <x v="2233"/>
  </r>
  <r>
    <x v="30"/>
    <x v="4"/>
    <x v="2303"/>
  </r>
  <r>
    <x v="30"/>
    <x v="5"/>
    <x v="793"/>
  </r>
  <r>
    <x v="30"/>
    <x v="6"/>
    <x v="1198"/>
  </r>
  <r>
    <x v="30"/>
    <x v="7"/>
    <x v="1930"/>
  </r>
  <r>
    <x v="30"/>
    <x v="8"/>
    <x v="304"/>
  </r>
  <r>
    <x v="30"/>
    <x v="9"/>
    <x v="2379"/>
  </r>
  <r>
    <x v="30"/>
    <x v="10"/>
    <x v="2380"/>
  </r>
  <r>
    <x v="30"/>
    <x v="11"/>
    <x v="1618"/>
  </r>
  <r>
    <x v="30"/>
    <x v="12"/>
    <x v="2381"/>
  </r>
  <r>
    <x v="30"/>
    <x v="13"/>
    <x v="2160"/>
  </r>
  <r>
    <x v="30"/>
    <x v="31"/>
    <x v="702"/>
  </r>
  <r>
    <x v="30"/>
    <x v="32"/>
    <x v="1698"/>
  </r>
  <r>
    <x v="30"/>
    <x v="14"/>
    <x v="2370"/>
  </r>
  <r>
    <x v="30"/>
    <x v="15"/>
    <x v="2371"/>
  </r>
  <r>
    <x v="30"/>
    <x v="16"/>
    <x v="2372"/>
  </r>
  <r>
    <x v="30"/>
    <x v="17"/>
    <x v="1988"/>
  </r>
  <r>
    <x v="30"/>
    <x v="18"/>
    <x v="2361"/>
  </r>
  <r>
    <x v="30"/>
    <x v="19"/>
    <x v="788"/>
  </r>
  <r>
    <x v="30"/>
    <x v="20"/>
    <x v="2373"/>
  </r>
  <r>
    <x v="30"/>
    <x v="33"/>
    <x v="2382"/>
  </r>
  <r>
    <x v="30"/>
    <x v="21"/>
    <x v="2374"/>
  </r>
  <r>
    <x v="30"/>
    <x v="22"/>
    <x v="1335"/>
  </r>
  <r>
    <x v="30"/>
    <x v="23"/>
    <x v="2375"/>
  </r>
  <r>
    <x v="30"/>
    <x v="24"/>
    <x v="876"/>
  </r>
  <r>
    <x v="30"/>
    <x v="25"/>
    <x v="2376"/>
  </r>
  <r>
    <x v="30"/>
    <x v="26"/>
    <x v="1101"/>
  </r>
  <r>
    <x v="30"/>
    <x v="27"/>
    <x v="807"/>
  </r>
  <r>
    <x v="30"/>
    <x v="28"/>
    <x v="848"/>
  </r>
  <r>
    <x v="30"/>
    <x v="29"/>
    <x v="417"/>
  </r>
  <r>
    <x v="30"/>
    <x v="30"/>
    <x v="1335"/>
  </r>
  <r>
    <x v="30"/>
    <x v="0"/>
    <x v="1404"/>
  </r>
  <r>
    <x v="30"/>
    <x v="1"/>
    <x v="2383"/>
  </r>
  <r>
    <x v="30"/>
    <x v="2"/>
    <x v="472"/>
  </r>
  <r>
    <x v="30"/>
    <x v="3"/>
    <x v="2384"/>
  </r>
  <r>
    <x v="30"/>
    <x v="4"/>
    <x v="320"/>
  </r>
  <r>
    <x v="30"/>
    <x v="5"/>
    <x v="986"/>
  </r>
  <r>
    <x v="30"/>
    <x v="6"/>
    <x v="163"/>
  </r>
  <r>
    <x v="30"/>
    <x v="7"/>
    <x v="1402"/>
  </r>
  <r>
    <x v="30"/>
    <x v="8"/>
    <x v="289"/>
  </r>
  <r>
    <x v="30"/>
    <x v="9"/>
    <x v="2385"/>
  </r>
  <r>
    <x v="30"/>
    <x v="10"/>
    <x v="531"/>
  </r>
  <r>
    <x v="30"/>
    <x v="11"/>
    <x v="1559"/>
  </r>
  <r>
    <x v="30"/>
    <x v="12"/>
    <x v="2386"/>
  </r>
  <r>
    <x v="30"/>
    <x v="13"/>
    <x v="2387"/>
  </r>
  <r>
    <x v="30"/>
    <x v="31"/>
    <x v="348"/>
  </r>
  <r>
    <x v="30"/>
    <x v="32"/>
    <x v="972"/>
  </r>
  <r>
    <x v="30"/>
    <x v="14"/>
    <x v="2370"/>
  </r>
  <r>
    <x v="30"/>
    <x v="15"/>
    <x v="2371"/>
  </r>
  <r>
    <x v="30"/>
    <x v="16"/>
    <x v="2372"/>
  </r>
  <r>
    <x v="30"/>
    <x v="17"/>
    <x v="1988"/>
  </r>
  <r>
    <x v="30"/>
    <x v="18"/>
    <x v="2361"/>
  </r>
  <r>
    <x v="30"/>
    <x v="19"/>
    <x v="788"/>
  </r>
  <r>
    <x v="30"/>
    <x v="20"/>
    <x v="2373"/>
  </r>
  <r>
    <x v="30"/>
    <x v="33"/>
    <x v="2388"/>
  </r>
  <r>
    <x v="30"/>
    <x v="21"/>
    <x v="2374"/>
  </r>
  <r>
    <x v="30"/>
    <x v="22"/>
    <x v="1335"/>
  </r>
  <r>
    <x v="30"/>
    <x v="23"/>
    <x v="2375"/>
  </r>
  <r>
    <x v="30"/>
    <x v="24"/>
    <x v="876"/>
  </r>
  <r>
    <x v="30"/>
    <x v="25"/>
    <x v="2376"/>
  </r>
  <r>
    <x v="30"/>
    <x v="26"/>
    <x v="1101"/>
  </r>
  <r>
    <x v="30"/>
    <x v="27"/>
    <x v="807"/>
  </r>
  <r>
    <x v="30"/>
    <x v="28"/>
    <x v="848"/>
  </r>
  <r>
    <x v="30"/>
    <x v="29"/>
    <x v="417"/>
  </r>
  <r>
    <x v="30"/>
    <x v="30"/>
    <x v="1335"/>
  </r>
  <r>
    <x v="30"/>
    <x v="0"/>
    <x v="1605"/>
  </r>
  <r>
    <x v="30"/>
    <x v="1"/>
    <x v="2389"/>
  </r>
  <r>
    <x v="30"/>
    <x v="2"/>
    <x v="1571"/>
  </r>
  <r>
    <x v="30"/>
    <x v="3"/>
    <x v="2390"/>
  </r>
  <r>
    <x v="30"/>
    <x v="4"/>
    <x v="1108"/>
  </r>
  <r>
    <x v="30"/>
    <x v="5"/>
    <x v="795"/>
  </r>
  <r>
    <x v="30"/>
    <x v="6"/>
    <x v="471"/>
  </r>
  <r>
    <x v="30"/>
    <x v="7"/>
    <x v="1401"/>
  </r>
  <r>
    <x v="30"/>
    <x v="8"/>
    <x v="1374"/>
  </r>
  <r>
    <x v="30"/>
    <x v="9"/>
    <x v="2391"/>
  </r>
  <r>
    <x v="30"/>
    <x v="10"/>
    <x v="2392"/>
  </r>
  <r>
    <x v="30"/>
    <x v="11"/>
    <x v="1572"/>
  </r>
  <r>
    <x v="30"/>
    <x v="12"/>
    <x v="2393"/>
  </r>
  <r>
    <x v="30"/>
    <x v="13"/>
    <x v="2394"/>
  </r>
  <r>
    <x v="30"/>
    <x v="31"/>
    <x v="1410"/>
  </r>
  <r>
    <x v="30"/>
    <x v="32"/>
    <x v="1801"/>
  </r>
  <r>
    <x v="30"/>
    <x v="14"/>
    <x v="2370"/>
  </r>
  <r>
    <x v="30"/>
    <x v="15"/>
    <x v="2371"/>
  </r>
  <r>
    <x v="30"/>
    <x v="16"/>
    <x v="2372"/>
  </r>
  <r>
    <x v="30"/>
    <x v="17"/>
    <x v="1988"/>
  </r>
  <r>
    <x v="30"/>
    <x v="18"/>
    <x v="2361"/>
  </r>
  <r>
    <x v="30"/>
    <x v="19"/>
    <x v="788"/>
  </r>
  <r>
    <x v="30"/>
    <x v="20"/>
    <x v="2373"/>
  </r>
  <r>
    <x v="30"/>
    <x v="33"/>
    <x v="2388"/>
  </r>
  <r>
    <x v="30"/>
    <x v="21"/>
    <x v="2374"/>
  </r>
  <r>
    <x v="30"/>
    <x v="22"/>
    <x v="1335"/>
  </r>
  <r>
    <x v="30"/>
    <x v="23"/>
    <x v="2375"/>
  </r>
  <r>
    <x v="30"/>
    <x v="24"/>
    <x v="876"/>
  </r>
  <r>
    <x v="30"/>
    <x v="25"/>
    <x v="2376"/>
  </r>
  <r>
    <x v="30"/>
    <x v="26"/>
    <x v="1101"/>
  </r>
  <r>
    <x v="30"/>
    <x v="27"/>
    <x v="807"/>
  </r>
  <r>
    <x v="30"/>
    <x v="28"/>
    <x v="848"/>
  </r>
  <r>
    <x v="30"/>
    <x v="29"/>
    <x v="417"/>
  </r>
  <r>
    <x v="30"/>
    <x v="30"/>
    <x v="1335"/>
  </r>
  <r>
    <x v="30"/>
    <x v="0"/>
    <x v="2395"/>
  </r>
  <r>
    <x v="30"/>
    <x v="1"/>
    <x v="2396"/>
  </r>
  <r>
    <x v="30"/>
    <x v="2"/>
    <x v="856"/>
  </r>
  <r>
    <x v="30"/>
    <x v="3"/>
    <x v="2397"/>
  </r>
  <r>
    <x v="30"/>
    <x v="4"/>
    <x v="1650"/>
  </r>
  <r>
    <x v="30"/>
    <x v="5"/>
    <x v="305"/>
  </r>
  <r>
    <x v="30"/>
    <x v="6"/>
    <x v="1268"/>
  </r>
  <r>
    <x v="30"/>
    <x v="7"/>
    <x v="884"/>
  </r>
  <r>
    <x v="30"/>
    <x v="8"/>
    <x v="2398"/>
  </r>
  <r>
    <x v="30"/>
    <x v="9"/>
    <x v="2399"/>
  </r>
  <r>
    <x v="30"/>
    <x v="10"/>
    <x v="393"/>
  </r>
  <r>
    <x v="30"/>
    <x v="11"/>
    <x v="1582"/>
  </r>
  <r>
    <x v="30"/>
    <x v="12"/>
    <x v="2400"/>
  </r>
  <r>
    <x v="30"/>
    <x v="13"/>
    <x v="2401"/>
  </r>
  <r>
    <x v="30"/>
    <x v="31"/>
    <x v="1698"/>
  </r>
  <r>
    <x v="30"/>
    <x v="32"/>
    <x v="1814"/>
  </r>
  <r>
    <x v="30"/>
    <x v="14"/>
    <x v="2370"/>
  </r>
  <r>
    <x v="30"/>
    <x v="15"/>
    <x v="2371"/>
  </r>
  <r>
    <x v="30"/>
    <x v="16"/>
    <x v="2372"/>
  </r>
  <r>
    <x v="30"/>
    <x v="17"/>
    <x v="1988"/>
  </r>
  <r>
    <x v="30"/>
    <x v="18"/>
    <x v="2361"/>
  </r>
  <r>
    <x v="30"/>
    <x v="19"/>
    <x v="788"/>
  </r>
  <r>
    <x v="30"/>
    <x v="20"/>
    <x v="2373"/>
  </r>
  <r>
    <x v="30"/>
    <x v="33"/>
    <x v="2402"/>
  </r>
  <r>
    <x v="30"/>
    <x v="21"/>
    <x v="2374"/>
  </r>
  <r>
    <x v="30"/>
    <x v="22"/>
    <x v="1335"/>
  </r>
  <r>
    <x v="30"/>
    <x v="23"/>
    <x v="2375"/>
  </r>
  <r>
    <x v="30"/>
    <x v="24"/>
    <x v="876"/>
  </r>
  <r>
    <x v="30"/>
    <x v="25"/>
    <x v="2376"/>
  </r>
  <r>
    <x v="30"/>
    <x v="26"/>
    <x v="1101"/>
  </r>
  <r>
    <x v="30"/>
    <x v="27"/>
    <x v="807"/>
  </r>
  <r>
    <x v="30"/>
    <x v="28"/>
    <x v="848"/>
  </r>
  <r>
    <x v="30"/>
    <x v="29"/>
    <x v="417"/>
  </r>
  <r>
    <x v="30"/>
    <x v="30"/>
    <x v="1335"/>
  </r>
  <r>
    <x v="31"/>
    <x v="0"/>
    <x v="2403"/>
  </r>
  <r>
    <x v="31"/>
    <x v="1"/>
    <x v="2404"/>
  </r>
  <r>
    <x v="31"/>
    <x v="2"/>
    <x v="2405"/>
  </r>
  <r>
    <x v="31"/>
    <x v="3"/>
    <x v="1838"/>
  </r>
  <r>
    <x v="31"/>
    <x v="4"/>
    <x v="1069"/>
  </r>
  <r>
    <x v="31"/>
    <x v="5"/>
    <x v="1092"/>
  </r>
  <r>
    <x v="31"/>
    <x v="6"/>
    <x v="1481"/>
  </r>
  <r>
    <x v="31"/>
    <x v="7"/>
    <x v="2350"/>
  </r>
  <r>
    <x v="31"/>
    <x v="8"/>
    <x v="1728"/>
  </r>
  <r>
    <x v="31"/>
    <x v="9"/>
    <x v="2102"/>
  </r>
  <r>
    <x v="31"/>
    <x v="10"/>
    <x v="298"/>
  </r>
  <r>
    <x v="31"/>
    <x v="11"/>
    <x v="1649"/>
  </r>
  <r>
    <x v="31"/>
    <x v="12"/>
    <x v="2406"/>
  </r>
  <r>
    <x v="31"/>
    <x v="13"/>
    <x v="2407"/>
  </r>
  <r>
    <x v="31"/>
    <x v="31"/>
    <x v="388"/>
  </r>
  <r>
    <x v="31"/>
    <x v="32"/>
    <x v="2408"/>
  </r>
  <r>
    <x v="31"/>
    <x v="14"/>
    <x v="2370"/>
  </r>
  <r>
    <x v="31"/>
    <x v="15"/>
    <x v="2371"/>
  </r>
  <r>
    <x v="31"/>
    <x v="16"/>
    <x v="2372"/>
  </r>
  <r>
    <x v="31"/>
    <x v="17"/>
    <x v="1988"/>
  </r>
  <r>
    <x v="31"/>
    <x v="18"/>
    <x v="2361"/>
  </r>
  <r>
    <x v="31"/>
    <x v="19"/>
    <x v="788"/>
  </r>
  <r>
    <x v="31"/>
    <x v="20"/>
    <x v="2373"/>
  </r>
  <r>
    <x v="31"/>
    <x v="33"/>
    <x v="2402"/>
  </r>
  <r>
    <x v="31"/>
    <x v="21"/>
    <x v="2374"/>
  </r>
  <r>
    <x v="31"/>
    <x v="22"/>
    <x v="1335"/>
  </r>
  <r>
    <x v="31"/>
    <x v="23"/>
    <x v="2375"/>
  </r>
  <r>
    <x v="31"/>
    <x v="24"/>
    <x v="876"/>
  </r>
  <r>
    <x v="31"/>
    <x v="25"/>
    <x v="2376"/>
  </r>
  <r>
    <x v="31"/>
    <x v="26"/>
    <x v="1101"/>
  </r>
  <r>
    <x v="31"/>
    <x v="27"/>
    <x v="807"/>
  </r>
  <r>
    <x v="31"/>
    <x v="28"/>
    <x v="848"/>
  </r>
  <r>
    <x v="31"/>
    <x v="29"/>
    <x v="417"/>
  </r>
  <r>
    <x v="31"/>
    <x v="30"/>
    <x v="1335"/>
  </r>
  <r>
    <x v="31"/>
    <x v="0"/>
    <x v="2409"/>
  </r>
  <r>
    <x v="31"/>
    <x v="1"/>
    <x v="2410"/>
  </r>
  <r>
    <x v="31"/>
    <x v="2"/>
    <x v="2411"/>
  </r>
  <r>
    <x v="31"/>
    <x v="3"/>
    <x v="391"/>
  </r>
  <r>
    <x v="31"/>
    <x v="4"/>
    <x v="1079"/>
  </r>
  <r>
    <x v="31"/>
    <x v="5"/>
    <x v="581"/>
  </r>
  <r>
    <x v="31"/>
    <x v="6"/>
    <x v="2412"/>
  </r>
  <r>
    <x v="31"/>
    <x v="7"/>
    <x v="2413"/>
  </r>
  <r>
    <x v="31"/>
    <x v="8"/>
    <x v="655"/>
  </r>
  <r>
    <x v="31"/>
    <x v="9"/>
    <x v="2414"/>
  </r>
  <r>
    <x v="31"/>
    <x v="10"/>
    <x v="341"/>
  </r>
  <r>
    <x v="31"/>
    <x v="11"/>
    <x v="2415"/>
  </r>
  <r>
    <x v="31"/>
    <x v="12"/>
    <x v="2416"/>
  </r>
  <r>
    <x v="31"/>
    <x v="13"/>
    <x v="2417"/>
  </r>
  <r>
    <x v="31"/>
    <x v="31"/>
    <x v="2418"/>
  </r>
  <r>
    <x v="31"/>
    <x v="32"/>
    <x v="234"/>
  </r>
  <r>
    <x v="31"/>
    <x v="14"/>
    <x v="2370"/>
  </r>
  <r>
    <x v="31"/>
    <x v="15"/>
    <x v="2371"/>
  </r>
  <r>
    <x v="31"/>
    <x v="16"/>
    <x v="2372"/>
  </r>
  <r>
    <x v="31"/>
    <x v="17"/>
    <x v="1988"/>
  </r>
  <r>
    <x v="31"/>
    <x v="18"/>
    <x v="2361"/>
  </r>
  <r>
    <x v="31"/>
    <x v="19"/>
    <x v="788"/>
  </r>
  <r>
    <x v="31"/>
    <x v="20"/>
    <x v="2373"/>
  </r>
  <r>
    <x v="31"/>
    <x v="33"/>
    <x v="2402"/>
  </r>
  <r>
    <x v="31"/>
    <x v="21"/>
    <x v="2374"/>
  </r>
  <r>
    <x v="31"/>
    <x v="22"/>
    <x v="1335"/>
  </r>
  <r>
    <x v="31"/>
    <x v="23"/>
    <x v="2375"/>
  </r>
  <r>
    <x v="31"/>
    <x v="24"/>
    <x v="876"/>
  </r>
  <r>
    <x v="31"/>
    <x v="25"/>
    <x v="2376"/>
  </r>
  <r>
    <x v="31"/>
    <x v="26"/>
    <x v="1101"/>
  </r>
  <r>
    <x v="31"/>
    <x v="27"/>
    <x v="807"/>
  </r>
  <r>
    <x v="31"/>
    <x v="28"/>
    <x v="848"/>
  </r>
  <r>
    <x v="31"/>
    <x v="29"/>
    <x v="417"/>
  </r>
  <r>
    <x v="31"/>
    <x v="30"/>
    <x v="1335"/>
  </r>
  <r>
    <x v="31"/>
    <x v="0"/>
    <x v="2419"/>
  </r>
  <r>
    <x v="31"/>
    <x v="1"/>
    <x v="2420"/>
  </r>
  <r>
    <x v="31"/>
    <x v="2"/>
    <x v="2421"/>
  </r>
  <r>
    <x v="31"/>
    <x v="3"/>
    <x v="2422"/>
  </r>
  <r>
    <x v="31"/>
    <x v="4"/>
    <x v="2423"/>
  </r>
  <r>
    <x v="31"/>
    <x v="5"/>
    <x v="2424"/>
  </r>
  <r>
    <x v="31"/>
    <x v="6"/>
    <x v="1229"/>
  </r>
  <r>
    <x v="31"/>
    <x v="7"/>
    <x v="2425"/>
  </r>
  <r>
    <x v="31"/>
    <x v="8"/>
    <x v="2426"/>
  </r>
  <r>
    <x v="31"/>
    <x v="9"/>
    <x v="2427"/>
  </r>
  <r>
    <x v="31"/>
    <x v="10"/>
    <x v="2428"/>
  </r>
  <r>
    <x v="31"/>
    <x v="11"/>
    <x v="2074"/>
  </r>
  <r>
    <x v="31"/>
    <x v="12"/>
    <x v="2429"/>
  </r>
  <r>
    <x v="31"/>
    <x v="13"/>
    <x v="1803"/>
  </r>
  <r>
    <x v="31"/>
    <x v="31"/>
    <x v="2049"/>
  </r>
  <r>
    <x v="31"/>
    <x v="32"/>
    <x v="2430"/>
  </r>
  <r>
    <x v="31"/>
    <x v="14"/>
    <x v="2370"/>
  </r>
  <r>
    <x v="31"/>
    <x v="15"/>
    <x v="2371"/>
  </r>
  <r>
    <x v="31"/>
    <x v="16"/>
    <x v="2372"/>
  </r>
  <r>
    <x v="31"/>
    <x v="17"/>
    <x v="1988"/>
  </r>
  <r>
    <x v="31"/>
    <x v="18"/>
    <x v="2361"/>
  </r>
  <r>
    <x v="31"/>
    <x v="19"/>
    <x v="788"/>
  </r>
  <r>
    <x v="31"/>
    <x v="20"/>
    <x v="2373"/>
  </r>
  <r>
    <x v="31"/>
    <x v="33"/>
    <x v="2402"/>
  </r>
  <r>
    <x v="31"/>
    <x v="21"/>
    <x v="2374"/>
  </r>
  <r>
    <x v="31"/>
    <x v="22"/>
    <x v="1335"/>
  </r>
  <r>
    <x v="31"/>
    <x v="23"/>
    <x v="2375"/>
  </r>
  <r>
    <x v="31"/>
    <x v="24"/>
    <x v="876"/>
  </r>
  <r>
    <x v="31"/>
    <x v="25"/>
    <x v="2376"/>
  </r>
  <r>
    <x v="31"/>
    <x v="26"/>
    <x v="1101"/>
  </r>
  <r>
    <x v="31"/>
    <x v="27"/>
    <x v="807"/>
  </r>
  <r>
    <x v="31"/>
    <x v="28"/>
    <x v="848"/>
  </r>
  <r>
    <x v="31"/>
    <x v="29"/>
    <x v="417"/>
  </r>
  <r>
    <x v="31"/>
    <x v="30"/>
    <x v="1335"/>
  </r>
  <r>
    <x v="31"/>
    <x v="0"/>
    <x v="2431"/>
  </r>
  <r>
    <x v="31"/>
    <x v="1"/>
    <x v="2432"/>
  </r>
  <r>
    <x v="31"/>
    <x v="2"/>
    <x v="2433"/>
  </r>
  <r>
    <x v="31"/>
    <x v="3"/>
    <x v="765"/>
  </r>
  <r>
    <x v="31"/>
    <x v="4"/>
    <x v="2434"/>
  </r>
  <r>
    <x v="31"/>
    <x v="5"/>
    <x v="417"/>
  </r>
  <r>
    <x v="31"/>
    <x v="6"/>
    <x v="2435"/>
  </r>
  <r>
    <x v="31"/>
    <x v="7"/>
    <x v="1805"/>
  </r>
  <r>
    <x v="31"/>
    <x v="8"/>
    <x v="2436"/>
  </r>
  <r>
    <x v="31"/>
    <x v="9"/>
    <x v="2170"/>
  </r>
  <r>
    <x v="31"/>
    <x v="10"/>
    <x v="1686"/>
  </r>
  <r>
    <x v="31"/>
    <x v="11"/>
    <x v="1926"/>
  </r>
  <r>
    <x v="31"/>
    <x v="12"/>
    <x v="2381"/>
  </r>
  <r>
    <x v="31"/>
    <x v="13"/>
    <x v="2437"/>
  </r>
  <r>
    <x v="31"/>
    <x v="31"/>
    <x v="2438"/>
  </r>
  <r>
    <x v="31"/>
    <x v="32"/>
    <x v="1618"/>
  </r>
  <r>
    <x v="31"/>
    <x v="14"/>
    <x v="2370"/>
  </r>
  <r>
    <x v="31"/>
    <x v="15"/>
    <x v="2371"/>
  </r>
  <r>
    <x v="31"/>
    <x v="16"/>
    <x v="2372"/>
  </r>
  <r>
    <x v="31"/>
    <x v="17"/>
    <x v="1988"/>
  </r>
  <r>
    <x v="31"/>
    <x v="18"/>
    <x v="2361"/>
  </r>
  <r>
    <x v="31"/>
    <x v="19"/>
    <x v="788"/>
  </r>
  <r>
    <x v="31"/>
    <x v="20"/>
    <x v="2373"/>
  </r>
  <r>
    <x v="31"/>
    <x v="33"/>
    <x v="2402"/>
  </r>
  <r>
    <x v="31"/>
    <x v="21"/>
    <x v="2374"/>
  </r>
  <r>
    <x v="31"/>
    <x v="22"/>
    <x v="1335"/>
  </r>
  <r>
    <x v="31"/>
    <x v="23"/>
    <x v="2375"/>
  </r>
  <r>
    <x v="31"/>
    <x v="24"/>
    <x v="876"/>
  </r>
  <r>
    <x v="31"/>
    <x v="25"/>
    <x v="2376"/>
  </r>
  <r>
    <x v="31"/>
    <x v="26"/>
    <x v="1101"/>
  </r>
  <r>
    <x v="31"/>
    <x v="27"/>
    <x v="807"/>
  </r>
  <r>
    <x v="31"/>
    <x v="28"/>
    <x v="848"/>
  </r>
  <r>
    <x v="31"/>
    <x v="29"/>
    <x v="417"/>
  </r>
  <r>
    <x v="31"/>
    <x v="30"/>
    <x v="1335"/>
  </r>
  <r>
    <x v="31"/>
    <x v="0"/>
    <x v="2439"/>
  </r>
  <r>
    <x v="31"/>
    <x v="1"/>
    <x v="2440"/>
  </r>
  <r>
    <x v="31"/>
    <x v="2"/>
    <x v="1868"/>
  </r>
  <r>
    <x v="31"/>
    <x v="3"/>
    <x v="778"/>
  </r>
  <r>
    <x v="31"/>
    <x v="4"/>
    <x v="406"/>
  </r>
  <r>
    <x v="31"/>
    <x v="5"/>
    <x v="2441"/>
  </r>
  <r>
    <x v="31"/>
    <x v="6"/>
    <x v="2442"/>
  </r>
  <r>
    <x v="31"/>
    <x v="7"/>
    <x v="2443"/>
  </r>
  <r>
    <x v="31"/>
    <x v="8"/>
    <x v="2444"/>
  </r>
  <r>
    <x v="31"/>
    <x v="9"/>
    <x v="2445"/>
  </r>
  <r>
    <x v="31"/>
    <x v="10"/>
    <x v="1401"/>
  </r>
  <r>
    <x v="31"/>
    <x v="11"/>
    <x v="2446"/>
  </r>
  <r>
    <x v="31"/>
    <x v="12"/>
    <x v="2447"/>
  </r>
  <r>
    <x v="31"/>
    <x v="13"/>
    <x v="2448"/>
  </r>
  <r>
    <x v="31"/>
    <x v="31"/>
    <x v="265"/>
  </r>
  <r>
    <x v="31"/>
    <x v="32"/>
    <x v="1559"/>
  </r>
  <r>
    <x v="31"/>
    <x v="14"/>
    <x v="2370"/>
  </r>
  <r>
    <x v="31"/>
    <x v="15"/>
    <x v="2371"/>
  </r>
  <r>
    <x v="31"/>
    <x v="16"/>
    <x v="2372"/>
  </r>
  <r>
    <x v="31"/>
    <x v="17"/>
    <x v="1988"/>
  </r>
  <r>
    <x v="31"/>
    <x v="18"/>
    <x v="2361"/>
  </r>
  <r>
    <x v="31"/>
    <x v="19"/>
    <x v="788"/>
  </r>
  <r>
    <x v="31"/>
    <x v="20"/>
    <x v="2373"/>
  </r>
  <r>
    <x v="31"/>
    <x v="33"/>
    <x v="2402"/>
  </r>
  <r>
    <x v="31"/>
    <x v="21"/>
    <x v="2374"/>
  </r>
  <r>
    <x v="31"/>
    <x v="22"/>
    <x v="1335"/>
  </r>
  <r>
    <x v="31"/>
    <x v="23"/>
    <x v="2375"/>
  </r>
  <r>
    <x v="31"/>
    <x v="24"/>
    <x v="876"/>
  </r>
  <r>
    <x v="31"/>
    <x v="25"/>
    <x v="2376"/>
  </r>
  <r>
    <x v="31"/>
    <x v="26"/>
    <x v="1101"/>
  </r>
  <r>
    <x v="31"/>
    <x v="27"/>
    <x v="807"/>
  </r>
  <r>
    <x v="31"/>
    <x v="28"/>
    <x v="848"/>
  </r>
  <r>
    <x v="31"/>
    <x v="29"/>
    <x v="417"/>
  </r>
  <r>
    <x v="31"/>
    <x v="30"/>
    <x v="1335"/>
  </r>
  <r>
    <x v="31"/>
    <x v="0"/>
    <x v="2409"/>
  </r>
  <r>
    <x v="31"/>
    <x v="1"/>
    <x v="2449"/>
  </r>
  <r>
    <x v="31"/>
    <x v="2"/>
    <x v="1875"/>
  </r>
  <r>
    <x v="31"/>
    <x v="3"/>
    <x v="2450"/>
  </r>
  <r>
    <x v="31"/>
    <x v="4"/>
    <x v="1941"/>
  </r>
  <r>
    <x v="31"/>
    <x v="5"/>
    <x v="2451"/>
  </r>
  <r>
    <x v="31"/>
    <x v="6"/>
    <x v="2452"/>
  </r>
  <r>
    <x v="31"/>
    <x v="7"/>
    <x v="1412"/>
  </r>
  <r>
    <x v="31"/>
    <x v="8"/>
    <x v="2453"/>
  </r>
  <r>
    <x v="31"/>
    <x v="9"/>
    <x v="2454"/>
  </r>
  <r>
    <x v="31"/>
    <x v="10"/>
    <x v="2367"/>
  </r>
  <r>
    <x v="31"/>
    <x v="11"/>
    <x v="2455"/>
  </r>
  <r>
    <x v="31"/>
    <x v="12"/>
    <x v="2456"/>
  </r>
  <r>
    <x v="31"/>
    <x v="13"/>
    <x v="1200"/>
  </r>
  <r>
    <x v="31"/>
    <x v="31"/>
    <x v="2457"/>
  </r>
  <r>
    <x v="31"/>
    <x v="32"/>
    <x v="567"/>
  </r>
  <r>
    <x v="31"/>
    <x v="14"/>
    <x v="2458"/>
  </r>
  <r>
    <x v="31"/>
    <x v="15"/>
    <x v="2371"/>
  </r>
  <r>
    <x v="31"/>
    <x v="16"/>
    <x v="2372"/>
  </r>
  <r>
    <x v="31"/>
    <x v="17"/>
    <x v="1988"/>
  </r>
  <r>
    <x v="31"/>
    <x v="18"/>
    <x v="2361"/>
  </r>
  <r>
    <x v="31"/>
    <x v="19"/>
    <x v="766"/>
  </r>
  <r>
    <x v="31"/>
    <x v="20"/>
    <x v="2373"/>
  </r>
  <r>
    <x v="31"/>
    <x v="33"/>
    <x v="2081"/>
  </r>
  <r>
    <x v="31"/>
    <x v="21"/>
    <x v="2293"/>
  </r>
  <r>
    <x v="31"/>
    <x v="22"/>
    <x v="2459"/>
  </r>
  <r>
    <x v="31"/>
    <x v="23"/>
    <x v="2375"/>
  </r>
  <r>
    <x v="31"/>
    <x v="24"/>
    <x v="876"/>
  </r>
  <r>
    <x v="31"/>
    <x v="25"/>
    <x v="2376"/>
  </r>
  <r>
    <x v="31"/>
    <x v="26"/>
    <x v="1101"/>
  </r>
  <r>
    <x v="31"/>
    <x v="27"/>
    <x v="2460"/>
  </r>
  <r>
    <x v="31"/>
    <x v="28"/>
    <x v="848"/>
  </r>
  <r>
    <x v="31"/>
    <x v="29"/>
    <x v="417"/>
  </r>
  <r>
    <x v="31"/>
    <x v="30"/>
    <x v="2459"/>
  </r>
  <r>
    <x v="31"/>
    <x v="0"/>
    <x v="2419"/>
  </r>
  <r>
    <x v="31"/>
    <x v="1"/>
    <x v="2461"/>
  </r>
  <r>
    <x v="31"/>
    <x v="2"/>
    <x v="1098"/>
  </r>
  <r>
    <x v="31"/>
    <x v="3"/>
    <x v="415"/>
  </r>
  <r>
    <x v="31"/>
    <x v="4"/>
    <x v="624"/>
  </r>
  <r>
    <x v="31"/>
    <x v="5"/>
    <x v="883"/>
  </r>
  <r>
    <x v="31"/>
    <x v="6"/>
    <x v="2462"/>
  </r>
  <r>
    <x v="31"/>
    <x v="7"/>
    <x v="2463"/>
  </r>
  <r>
    <x v="31"/>
    <x v="8"/>
    <x v="1642"/>
  </r>
  <r>
    <x v="31"/>
    <x v="9"/>
    <x v="2464"/>
  </r>
  <r>
    <x v="31"/>
    <x v="10"/>
    <x v="1930"/>
  </r>
  <r>
    <x v="31"/>
    <x v="11"/>
    <x v="1698"/>
  </r>
  <r>
    <x v="31"/>
    <x v="12"/>
    <x v="2465"/>
  </r>
  <r>
    <x v="31"/>
    <x v="13"/>
    <x v="2466"/>
  </r>
  <r>
    <x v="31"/>
    <x v="31"/>
    <x v="142"/>
  </r>
  <r>
    <x v="31"/>
    <x v="32"/>
    <x v="2467"/>
  </r>
  <r>
    <x v="31"/>
    <x v="14"/>
    <x v="2272"/>
  </r>
  <r>
    <x v="31"/>
    <x v="15"/>
    <x v="782"/>
  </r>
  <r>
    <x v="31"/>
    <x v="16"/>
    <x v="2468"/>
  </r>
  <r>
    <x v="31"/>
    <x v="17"/>
    <x v="2151"/>
  </r>
  <r>
    <x v="31"/>
    <x v="18"/>
    <x v="2469"/>
  </r>
  <r>
    <x v="31"/>
    <x v="19"/>
    <x v="2182"/>
  </r>
  <r>
    <x v="31"/>
    <x v="20"/>
    <x v="2470"/>
  </r>
  <r>
    <x v="31"/>
    <x v="33"/>
    <x v="2093"/>
  </r>
  <r>
    <x v="31"/>
    <x v="21"/>
    <x v="2335"/>
  </r>
  <r>
    <x v="31"/>
    <x v="22"/>
    <x v="2275"/>
  </r>
  <r>
    <x v="31"/>
    <x v="23"/>
    <x v="2471"/>
  </r>
  <r>
    <x v="31"/>
    <x v="24"/>
    <x v="888"/>
  </r>
  <r>
    <x v="31"/>
    <x v="25"/>
    <x v="2472"/>
  </r>
  <r>
    <x v="31"/>
    <x v="26"/>
    <x v="2473"/>
  </r>
  <r>
    <x v="31"/>
    <x v="27"/>
    <x v="1577"/>
  </r>
  <r>
    <x v="31"/>
    <x v="28"/>
    <x v="994"/>
  </r>
  <r>
    <x v="31"/>
    <x v="29"/>
    <x v="2441"/>
  </r>
  <r>
    <x v="31"/>
    <x v="30"/>
    <x v="2275"/>
  </r>
  <r>
    <x v="31"/>
    <x v="0"/>
    <x v="2474"/>
  </r>
  <r>
    <x v="31"/>
    <x v="1"/>
    <x v="2475"/>
  </r>
  <r>
    <x v="31"/>
    <x v="2"/>
    <x v="2476"/>
  </r>
  <r>
    <x v="31"/>
    <x v="3"/>
    <x v="2477"/>
  </r>
  <r>
    <x v="31"/>
    <x v="4"/>
    <x v="162"/>
  </r>
  <r>
    <x v="31"/>
    <x v="5"/>
    <x v="2382"/>
  </r>
  <r>
    <x v="31"/>
    <x v="6"/>
    <x v="2478"/>
  </r>
  <r>
    <x v="31"/>
    <x v="7"/>
    <x v="2479"/>
  </r>
  <r>
    <x v="31"/>
    <x v="8"/>
    <x v="2480"/>
  </r>
  <r>
    <x v="31"/>
    <x v="9"/>
    <x v="871"/>
  </r>
  <r>
    <x v="31"/>
    <x v="10"/>
    <x v="2481"/>
  </r>
  <r>
    <x v="31"/>
    <x v="11"/>
    <x v="972"/>
  </r>
  <r>
    <x v="31"/>
    <x v="12"/>
    <x v="2482"/>
  </r>
  <r>
    <x v="31"/>
    <x v="13"/>
    <x v="2483"/>
  </r>
  <r>
    <x v="31"/>
    <x v="31"/>
    <x v="154"/>
  </r>
  <r>
    <x v="31"/>
    <x v="32"/>
    <x v="122"/>
  </r>
  <r>
    <x v="31"/>
    <x v="14"/>
    <x v="2272"/>
  </r>
  <r>
    <x v="31"/>
    <x v="15"/>
    <x v="782"/>
  </r>
  <r>
    <x v="31"/>
    <x v="16"/>
    <x v="2468"/>
  </r>
  <r>
    <x v="31"/>
    <x v="17"/>
    <x v="2151"/>
  </r>
  <r>
    <x v="31"/>
    <x v="18"/>
    <x v="2469"/>
  </r>
  <r>
    <x v="31"/>
    <x v="19"/>
    <x v="2182"/>
  </r>
  <r>
    <x v="31"/>
    <x v="20"/>
    <x v="2470"/>
  </r>
  <r>
    <x v="31"/>
    <x v="33"/>
    <x v="2142"/>
  </r>
  <r>
    <x v="31"/>
    <x v="21"/>
    <x v="2335"/>
  </r>
  <r>
    <x v="31"/>
    <x v="22"/>
    <x v="2275"/>
  </r>
  <r>
    <x v="31"/>
    <x v="23"/>
    <x v="2471"/>
  </r>
  <r>
    <x v="31"/>
    <x v="24"/>
    <x v="888"/>
  </r>
  <r>
    <x v="31"/>
    <x v="25"/>
    <x v="2472"/>
  </r>
  <r>
    <x v="31"/>
    <x v="26"/>
    <x v="2473"/>
  </r>
  <r>
    <x v="31"/>
    <x v="27"/>
    <x v="1577"/>
  </r>
  <r>
    <x v="31"/>
    <x v="28"/>
    <x v="994"/>
  </r>
  <r>
    <x v="31"/>
    <x v="29"/>
    <x v="2441"/>
  </r>
  <r>
    <x v="31"/>
    <x v="30"/>
    <x v="2275"/>
  </r>
  <r>
    <x v="31"/>
    <x v="0"/>
    <x v="2484"/>
  </r>
  <r>
    <x v="31"/>
    <x v="1"/>
    <x v="2485"/>
  </r>
  <r>
    <x v="31"/>
    <x v="2"/>
    <x v="984"/>
  </r>
  <r>
    <x v="31"/>
    <x v="3"/>
    <x v="991"/>
  </r>
  <r>
    <x v="31"/>
    <x v="4"/>
    <x v="2486"/>
  </r>
  <r>
    <x v="31"/>
    <x v="5"/>
    <x v="1654"/>
  </r>
  <r>
    <x v="31"/>
    <x v="6"/>
    <x v="2487"/>
  </r>
  <r>
    <x v="31"/>
    <x v="7"/>
    <x v="618"/>
  </r>
  <r>
    <x v="31"/>
    <x v="8"/>
    <x v="2488"/>
  </r>
  <r>
    <x v="31"/>
    <x v="9"/>
    <x v="2479"/>
  </r>
  <r>
    <x v="31"/>
    <x v="10"/>
    <x v="2489"/>
  </r>
  <r>
    <x v="31"/>
    <x v="11"/>
    <x v="1251"/>
  </r>
  <r>
    <x v="31"/>
    <x v="12"/>
    <x v="2490"/>
  </r>
  <r>
    <x v="31"/>
    <x v="13"/>
    <x v="2491"/>
  </r>
  <r>
    <x v="31"/>
    <x v="31"/>
    <x v="114"/>
  </r>
  <r>
    <x v="31"/>
    <x v="32"/>
    <x v="2137"/>
  </r>
  <r>
    <x v="31"/>
    <x v="14"/>
    <x v="2272"/>
  </r>
  <r>
    <x v="31"/>
    <x v="15"/>
    <x v="782"/>
  </r>
  <r>
    <x v="31"/>
    <x v="16"/>
    <x v="2468"/>
  </r>
  <r>
    <x v="31"/>
    <x v="17"/>
    <x v="2151"/>
  </r>
  <r>
    <x v="31"/>
    <x v="18"/>
    <x v="2469"/>
  </r>
  <r>
    <x v="31"/>
    <x v="19"/>
    <x v="2182"/>
  </r>
  <r>
    <x v="31"/>
    <x v="20"/>
    <x v="2470"/>
  </r>
  <r>
    <x v="31"/>
    <x v="33"/>
    <x v="2142"/>
  </r>
  <r>
    <x v="31"/>
    <x v="21"/>
    <x v="2335"/>
  </r>
  <r>
    <x v="31"/>
    <x v="22"/>
    <x v="2275"/>
  </r>
  <r>
    <x v="31"/>
    <x v="23"/>
    <x v="2471"/>
  </r>
  <r>
    <x v="31"/>
    <x v="24"/>
    <x v="888"/>
  </r>
  <r>
    <x v="31"/>
    <x v="25"/>
    <x v="2472"/>
  </r>
  <r>
    <x v="31"/>
    <x v="26"/>
    <x v="2473"/>
  </r>
  <r>
    <x v="31"/>
    <x v="27"/>
    <x v="1577"/>
  </r>
  <r>
    <x v="31"/>
    <x v="28"/>
    <x v="994"/>
  </r>
  <r>
    <x v="31"/>
    <x v="29"/>
    <x v="2441"/>
  </r>
  <r>
    <x v="31"/>
    <x v="30"/>
    <x v="2275"/>
  </r>
  <r>
    <x v="31"/>
    <x v="0"/>
    <x v="2492"/>
  </r>
  <r>
    <x v="31"/>
    <x v="1"/>
    <x v="2493"/>
  </r>
  <r>
    <x v="31"/>
    <x v="2"/>
    <x v="997"/>
  </r>
  <r>
    <x v="31"/>
    <x v="3"/>
    <x v="160"/>
  </r>
  <r>
    <x v="31"/>
    <x v="4"/>
    <x v="2494"/>
  </r>
  <r>
    <x v="31"/>
    <x v="5"/>
    <x v="2495"/>
  </r>
  <r>
    <x v="31"/>
    <x v="6"/>
    <x v="2496"/>
  </r>
  <r>
    <x v="31"/>
    <x v="7"/>
    <x v="2122"/>
  </r>
  <r>
    <x v="31"/>
    <x v="8"/>
    <x v="2497"/>
  </r>
  <r>
    <x v="31"/>
    <x v="9"/>
    <x v="2470"/>
  </r>
  <r>
    <x v="31"/>
    <x v="10"/>
    <x v="1093"/>
  </r>
  <r>
    <x v="31"/>
    <x v="11"/>
    <x v="811"/>
  </r>
  <r>
    <x v="31"/>
    <x v="12"/>
    <x v="2498"/>
  </r>
  <r>
    <x v="31"/>
    <x v="13"/>
    <x v="2499"/>
  </r>
  <r>
    <x v="31"/>
    <x v="31"/>
    <x v="1043"/>
  </r>
  <r>
    <x v="31"/>
    <x v="32"/>
    <x v="2500"/>
  </r>
  <r>
    <x v="31"/>
    <x v="14"/>
    <x v="2272"/>
  </r>
  <r>
    <x v="31"/>
    <x v="15"/>
    <x v="782"/>
  </r>
  <r>
    <x v="31"/>
    <x v="16"/>
    <x v="2468"/>
  </r>
  <r>
    <x v="31"/>
    <x v="17"/>
    <x v="2151"/>
  </r>
  <r>
    <x v="31"/>
    <x v="18"/>
    <x v="2469"/>
  </r>
  <r>
    <x v="31"/>
    <x v="19"/>
    <x v="2182"/>
  </r>
  <r>
    <x v="31"/>
    <x v="20"/>
    <x v="2470"/>
  </r>
  <r>
    <x v="31"/>
    <x v="33"/>
    <x v="2142"/>
  </r>
  <r>
    <x v="31"/>
    <x v="21"/>
    <x v="2335"/>
  </r>
  <r>
    <x v="31"/>
    <x v="22"/>
    <x v="2275"/>
  </r>
  <r>
    <x v="31"/>
    <x v="23"/>
    <x v="2471"/>
  </r>
  <r>
    <x v="31"/>
    <x v="24"/>
    <x v="888"/>
  </r>
  <r>
    <x v="31"/>
    <x v="25"/>
    <x v="2472"/>
  </r>
  <r>
    <x v="31"/>
    <x v="26"/>
    <x v="2473"/>
  </r>
  <r>
    <x v="31"/>
    <x v="27"/>
    <x v="1577"/>
  </r>
  <r>
    <x v="31"/>
    <x v="28"/>
    <x v="994"/>
  </r>
  <r>
    <x v="31"/>
    <x v="29"/>
    <x v="2441"/>
  </r>
  <r>
    <x v="31"/>
    <x v="30"/>
    <x v="2275"/>
  </r>
  <r>
    <x v="32"/>
    <x v="0"/>
    <x v="2501"/>
  </r>
  <r>
    <x v="32"/>
    <x v="1"/>
    <x v="2502"/>
  </r>
  <r>
    <x v="32"/>
    <x v="2"/>
    <x v="699"/>
  </r>
  <r>
    <x v="32"/>
    <x v="3"/>
    <x v="2503"/>
  </r>
  <r>
    <x v="32"/>
    <x v="4"/>
    <x v="2504"/>
  </r>
  <r>
    <x v="32"/>
    <x v="5"/>
    <x v="1627"/>
  </r>
  <r>
    <x v="32"/>
    <x v="6"/>
    <x v="1935"/>
  </r>
  <r>
    <x v="32"/>
    <x v="7"/>
    <x v="2505"/>
  </r>
  <r>
    <x v="32"/>
    <x v="8"/>
    <x v="635"/>
  </r>
  <r>
    <x v="32"/>
    <x v="9"/>
    <x v="583"/>
  </r>
  <r>
    <x v="32"/>
    <x v="10"/>
    <x v="906"/>
  </r>
  <r>
    <x v="32"/>
    <x v="11"/>
    <x v="1166"/>
  </r>
  <r>
    <x v="32"/>
    <x v="12"/>
    <x v="2506"/>
  </r>
  <r>
    <x v="32"/>
    <x v="13"/>
    <x v="2507"/>
  </r>
  <r>
    <x v="32"/>
    <x v="31"/>
    <x v="2508"/>
  </r>
  <r>
    <x v="32"/>
    <x v="32"/>
    <x v="2509"/>
  </r>
  <r>
    <x v="32"/>
    <x v="14"/>
    <x v="2510"/>
  </r>
  <r>
    <x v="32"/>
    <x v="15"/>
    <x v="782"/>
  </r>
  <r>
    <x v="32"/>
    <x v="16"/>
    <x v="2468"/>
  </r>
  <r>
    <x v="32"/>
    <x v="17"/>
    <x v="2511"/>
  </r>
  <r>
    <x v="32"/>
    <x v="18"/>
    <x v="1042"/>
  </r>
  <r>
    <x v="32"/>
    <x v="19"/>
    <x v="2512"/>
  </r>
  <r>
    <x v="32"/>
    <x v="20"/>
    <x v="2470"/>
  </r>
  <r>
    <x v="32"/>
    <x v="33"/>
    <x v="2154"/>
  </r>
  <r>
    <x v="32"/>
    <x v="21"/>
    <x v="2513"/>
  </r>
  <r>
    <x v="32"/>
    <x v="22"/>
    <x v="2514"/>
  </r>
  <r>
    <x v="32"/>
    <x v="23"/>
    <x v="2471"/>
  </r>
  <r>
    <x v="32"/>
    <x v="24"/>
    <x v="888"/>
  </r>
  <r>
    <x v="32"/>
    <x v="25"/>
    <x v="697"/>
  </r>
  <r>
    <x v="32"/>
    <x v="26"/>
    <x v="2515"/>
  </r>
  <r>
    <x v="32"/>
    <x v="27"/>
    <x v="2516"/>
  </r>
  <r>
    <x v="32"/>
    <x v="28"/>
    <x v="994"/>
  </r>
  <r>
    <x v="32"/>
    <x v="29"/>
    <x v="2441"/>
  </r>
  <r>
    <x v="32"/>
    <x v="30"/>
    <x v="2514"/>
  </r>
  <r>
    <x v="32"/>
    <x v="0"/>
    <x v="2517"/>
  </r>
  <r>
    <x v="32"/>
    <x v="1"/>
    <x v="2518"/>
  </r>
  <r>
    <x v="32"/>
    <x v="2"/>
    <x v="462"/>
  </r>
  <r>
    <x v="32"/>
    <x v="3"/>
    <x v="1644"/>
  </r>
  <r>
    <x v="32"/>
    <x v="4"/>
    <x v="2519"/>
  </r>
  <r>
    <x v="32"/>
    <x v="5"/>
    <x v="2520"/>
  </r>
  <r>
    <x v="32"/>
    <x v="6"/>
    <x v="666"/>
  </r>
  <r>
    <x v="32"/>
    <x v="7"/>
    <x v="2010"/>
  </r>
  <r>
    <x v="32"/>
    <x v="8"/>
    <x v="536"/>
  </r>
  <r>
    <x v="32"/>
    <x v="9"/>
    <x v="2521"/>
  </r>
  <r>
    <x v="32"/>
    <x v="10"/>
    <x v="509"/>
  </r>
  <r>
    <x v="32"/>
    <x v="11"/>
    <x v="2522"/>
  </r>
  <r>
    <x v="32"/>
    <x v="12"/>
    <x v="2523"/>
  </r>
  <r>
    <x v="32"/>
    <x v="13"/>
    <x v="2524"/>
  </r>
  <r>
    <x v="32"/>
    <x v="31"/>
    <x v="2525"/>
  </r>
  <r>
    <x v="32"/>
    <x v="32"/>
    <x v="2526"/>
  </r>
  <r>
    <x v="32"/>
    <x v="14"/>
    <x v="2510"/>
  </r>
  <r>
    <x v="32"/>
    <x v="15"/>
    <x v="782"/>
  </r>
  <r>
    <x v="32"/>
    <x v="16"/>
    <x v="2468"/>
  </r>
  <r>
    <x v="32"/>
    <x v="17"/>
    <x v="2511"/>
  </r>
  <r>
    <x v="32"/>
    <x v="18"/>
    <x v="1042"/>
  </r>
  <r>
    <x v="32"/>
    <x v="19"/>
    <x v="2512"/>
  </r>
  <r>
    <x v="32"/>
    <x v="20"/>
    <x v="2470"/>
  </r>
  <r>
    <x v="32"/>
    <x v="33"/>
    <x v="2154"/>
  </r>
  <r>
    <x v="32"/>
    <x v="21"/>
    <x v="2513"/>
  </r>
  <r>
    <x v="32"/>
    <x v="22"/>
    <x v="2514"/>
  </r>
  <r>
    <x v="32"/>
    <x v="23"/>
    <x v="2471"/>
  </r>
  <r>
    <x v="32"/>
    <x v="24"/>
    <x v="888"/>
  </r>
  <r>
    <x v="32"/>
    <x v="25"/>
    <x v="697"/>
  </r>
  <r>
    <x v="32"/>
    <x v="26"/>
    <x v="2515"/>
  </r>
  <r>
    <x v="32"/>
    <x v="27"/>
    <x v="2516"/>
  </r>
  <r>
    <x v="32"/>
    <x v="28"/>
    <x v="994"/>
  </r>
  <r>
    <x v="32"/>
    <x v="29"/>
    <x v="2441"/>
  </r>
  <r>
    <x v="32"/>
    <x v="30"/>
    <x v="2514"/>
  </r>
  <r>
    <x v="32"/>
    <x v="0"/>
    <x v="2527"/>
  </r>
  <r>
    <x v="32"/>
    <x v="1"/>
    <x v="2528"/>
  </r>
  <r>
    <x v="32"/>
    <x v="2"/>
    <x v="384"/>
  </r>
  <r>
    <x v="32"/>
    <x v="3"/>
    <x v="62"/>
  </r>
  <r>
    <x v="32"/>
    <x v="4"/>
    <x v="2041"/>
  </r>
  <r>
    <x v="32"/>
    <x v="5"/>
    <x v="1948"/>
  </r>
  <r>
    <x v="32"/>
    <x v="6"/>
    <x v="486"/>
  </r>
  <r>
    <x v="32"/>
    <x v="7"/>
    <x v="2529"/>
  </r>
  <r>
    <x v="32"/>
    <x v="8"/>
    <x v="1637"/>
  </r>
  <r>
    <x v="32"/>
    <x v="9"/>
    <x v="2530"/>
  </r>
  <r>
    <x v="32"/>
    <x v="10"/>
    <x v="648"/>
  </r>
  <r>
    <x v="32"/>
    <x v="11"/>
    <x v="2531"/>
  </r>
  <r>
    <x v="32"/>
    <x v="12"/>
    <x v="2532"/>
  </r>
  <r>
    <x v="32"/>
    <x v="13"/>
    <x v="2078"/>
  </r>
  <r>
    <x v="32"/>
    <x v="31"/>
    <x v="2533"/>
  </r>
  <r>
    <x v="32"/>
    <x v="32"/>
    <x v="2534"/>
  </r>
  <r>
    <x v="32"/>
    <x v="14"/>
    <x v="2510"/>
  </r>
  <r>
    <x v="32"/>
    <x v="15"/>
    <x v="782"/>
  </r>
  <r>
    <x v="32"/>
    <x v="16"/>
    <x v="2468"/>
  </r>
  <r>
    <x v="32"/>
    <x v="17"/>
    <x v="2511"/>
  </r>
  <r>
    <x v="32"/>
    <x v="18"/>
    <x v="1042"/>
  </r>
  <r>
    <x v="32"/>
    <x v="19"/>
    <x v="2512"/>
  </r>
  <r>
    <x v="32"/>
    <x v="20"/>
    <x v="2470"/>
  </r>
  <r>
    <x v="32"/>
    <x v="33"/>
    <x v="2154"/>
  </r>
  <r>
    <x v="32"/>
    <x v="21"/>
    <x v="2513"/>
  </r>
  <r>
    <x v="32"/>
    <x v="22"/>
    <x v="2514"/>
  </r>
  <r>
    <x v="32"/>
    <x v="23"/>
    <x v="2471"/>
  </r>
  <r>
    <x v="32"/>
    <x v="24"/>
    <x v="888"/>
  </r>
  <r>
    <x v="32"/>
    <x v="25"/>
    <x v="697"/>
  </r>
  <r>
    <x v="32"/>
    <x v="26"/>
    <x v="2515"/>
  </r>
  <r>
    <x v="32"/>
    <x v="27"/>
    <x v="2516"/>
  </r>
  <r>
    <x v="32"/>
    <x v="28"/>
    <x v="994"/>
  </r>
  <r>
    <x v="32"/>
    <x v="29"/>
    <x v="2441"/>
  </r>
  <r>
    <x v="32"/>
    <x v="30"/>
    <x v="2514"/>
  </r>
  <r>
    <x v="32"/>
    <x v="0"/>
    <x v="2535"/>
  </r>
  <r>
    <x v="32"/>
    <x v="1"/>
    <x v="2536"/>
  </r>
  <r>
    <x v="32"/>
    <x v="2"/>
    <x v="398"/>
  </r>
  <r>
    <x v="32"/>
    <x v="3"/>
    <x v="524"/>
  </r>
  <r>
    <x v="32"/>
    <x v="4"/>
    <x v="2537"/>
  </r>
  <r>
    <x v="32"/>
    <x v="5"/>
    <x v="1211"/>
  </r>
  <r>
    <x v="32"/>
    <x v="6"/>
    <x v="387"/>
  </r>
  <r>
    <x v="32"/>
    <x v="7"/>
    <x v="2538"/>
  </r>
  <r>
    <x v="32"/>
    <x v="8"/>
    <x v="2286"/>
  </r>
  <r>
    <x v="32"/>
    <x v="9"/>
    <x v="1259"/>
  </r>
  <r>
    <x v="32"/>
    <x v="10"/>
    <x v="663"/>
  </r>
  <r>
    <x v="32"/>
    <x v="11"/>
    <x v="607"/>
  </r>
  <r>
    <x v="32"/>
    <x v="12"/>
    <x v="2539"/>
  </r>
  <r>
    <x v="32"/>
    <x v="13"/>
    <x v="2090"/>
  </r>
  <r>
    <x v="32"/>
    <x v="31"/>
    <x v="2540"/>
  </r>
  <r>
    <x v="32"/>
    <x v="32"/>
    <x v="2323"/>
  </r>
  <r>
    <x v="32"/>
    <x v="14"/>
    <x v="2510"/>
  </r>
  <r>
    <x v="32"/>
    <x v="15"/>
    <x v="782"/>
  </r>
  <r>
    <x v="32"/>
    <x v="16"/>
    <x v="2468"/>
  </r>
  <r>
    <x v="32"/>
    <x v="17"/>
    <x v="2511"/>
  </r>
  <r>
    <x v="32"/>
    <x v="18"/>
    <x v="1042"/>
  </r>
  <r>
    <x v="32"/>
    <x v="19"/>
    <x v="2512"/>
  </r>
  <r>
    <x v="32"/>
    <x v="20"/>
    <x v="689"/>
  </r>
  <r>
    <x v="32"/>
    <x v="33"/>
    <x v="2541"/>
  </r>
  <r>
    <x v="32"/>
    <x v="21"/>
    <x v="2542"/>
  </r>
  <r>
    <x v="32"/>
    <x v="22"/>
    <x v="2514"/>
  </r>
  <r>
    <x v="32"/>
    <x v="23"/>
    <x v="2471"/>
  </r>
  <r>
    <x v="32"/>
    <x v="24"/>
    <x v="888"/>
  </r>
  <r>
    <x v="32"/>
    <x v="25"/>
    <x v="697"/>
  </r>
  <r>
    <x v="32"/>
    <x v="26"/>
    <x v="2515"/>
  </r>
  <r>
    <x v="32"/>
    <x v="27"/>
    <x v="2516"/>
  </r>
  <r>
    <x v="32"/>
    <x v="28"/>
    <x v="994"/>
  </r>
  <r>
    <x v="32"/>
    <x v="29"/>
    <x v="2441"/>
  </r>
  <r>
    <x v="32"/>
    <x v="30"/>
    <x v="2514"/>
  </r>
  <r>
    <x v="32"/>
    <x v="0"/>
    <x v="2543"/>
  </r>
  <r>
    <x v="32"/>
    <x v="1"/>
    <x v="2544"/>
  </r>
  <r>
    <x v="32"/>
    <x v="2"/>
    <x v="1168"/>
  </r>
  <r>
    <x v="32"/>
    <x v="3"/>
    <x v="537"/>
  </r>
  <r>
    <x v="32"/>
    <x v="4"/>
    <x v="2545"/>
  </r>
  <r>
    <x v="32"/>
    <x v="5"/>
    <x v="2546"/>
  </r>
  <r>
    <x v="32"/>
    <x v="6"/>
    <x v="510"/>
  </r>
  <r>
    <x v="32"/>
    <x v="7"/>
    <x v="2258"/>
  </r>
  <r>
    <x v="32"/>
    <x v="8"/>
    <x v="2547"/>
  </r>
  <r>
    <x v="32"/>
    <x v="9"/>
    <x v="2548"/>
  </r>
  <r>
    <x v="32"/>
    <x v="10"/>
    <x v="610"/>
  </r>
  <r>
    <x v="32"/>
    <x v="11"/>
    <x v="360"/>
  </r>
  <r>
    <x v="32"/>
    <x v="12"/>
    <x v="2549"/>
  </r>
  <r>
    <x v="32"/>
    <x v="13"/>
    <x v="1835"/>
  </r>
  <r>
    <x v="32"/>
    <x v="31"/>
    <x v="859"/>
  </r>
  <r>
    <x v="32"/>
    <x v="32"/>
    <x v="2550"/>
  </r>
  <r>
    <x v="32"/>
    <x v="14"/>
    <x v="2510"/>
  </r>
  <r>
    <x v="32"/>
    <x v="15"/>
    <x v="782"/>
  </r>
  <r>
    <x v="32"/>
    <x v="16"/>
    <x v="2468"/>
  </r>
  <r>
    <x v="32"/>
    <x v="17"/>
    <x v="2511"/>
  </r>
  <r>
    <x v="32"/>
    <x v="18"/>
    <x v="1042"/>
  </r>
  <r>
    <x v="32"/>
    <x v="19"/>
    <x v="2512"/>
  </r>
  <r>
    <x v="32"/>
    <x v="20"/>
    <x v="689"/>
  </r>
  <r>
    <x v="32"/>
    <x v="33"/>
    <x v="2541"/>
  </r>
  <r>
    <x v="32"/>
    <x v="21"/>
    <x v="2542"/>
  </r>
  <r>
    <x v="32"/>
    <x v="22"/>
    <x v="2514"/>
  </r>
  <r>
    <x v="32"/>
    <x v="23"/>
    <x v="2471"/>
  </r>
  <r>
    <x v="32"/>
    <x v="24"/>
    <x v="888"/>
  </r>
  <r>
    <x v="32"/>
    <x v="25"/>
    <x v="697"/>
  </r>
  <r>
    <x v="32"/>
    <x v="26"/>
    <x v="2515"/>
  </r>
  <r>
    <x v="32"/>
    <x v="27"/>
    <x v="2516"/>
  </r>
  <r>
    <x v="32"/>
    <x v="28"/>
    <x v="994"/>
  </r>
  <r>
    <x v="32"/>
    <x v="29"/>
    <x v="2441"/>
  </r>
  <r>
    <x v="32"/>
    <x v="30"/>
    <x v="2514"/>
  </r>
  <r>
    <x v="32"/>
    <x v="0"/>
    <x v="2551"/>
  </r>
  <r>
    <x v="32"/>
    <x v="1"/>
    <x v="2552"/>
  </r>
  <r>
    <x v="32"/>
    <x v="2"/>
    <x v="359"/>
  </r>
  <r>
    <x v="32"/>
    <x v="3"/>
    <x v="551"/>
  </r>
  <r>
    <x v="32"/>
    <x v="4"/>
    <x v="2553"/>
  </r>
  <r>
    <x v="32"/>
    <x v="5"/>
    <x v="2554"/>
  </r>
  <r>
    <x v="32"/>
    <x v="6"/>
    <x v="2555"/>
  </r>
  <r>
    <x v="32"/>
    <x v="7"/>
    <x v="473"/>
  </r>
  <r>
    <x v="32"/>
    <x v="8"/>
    <x v="677"/>
  </r>
  <r>
    <x v="32"/>
    <x v="9"/>
    <x v="2556"/>
  </r>
  <r>
    <x v="32"/>
    <x v="10"/>
    <x v="453"/>
  </r>
  <r>
    <x v="32"/>
    <x v="11"/>
    <x v="374"/>
  </r>
  <r>
    <x v="32"/>
    <x v="12"/>
    <x v="2557"/>
  </r>
  <r>
    <x v="32"/>
    <x v="13"/>
    <x v="1845"/>
  </r>
  <r>
    <x v="32"/>
    <x v="31"/>
    <x v="1951"/>
  </r>
  <r>
    <x v="32"/>
    <x v="32"/>
    <x v="2558"/>
  </r>
  <r>
    <x v="32"/>
    <x v="14"/>
    <x v="2510"/>
  </r>
  <r>
    <x v="32"/>
    <x v="15"/>
    <x v="782"/>
  </r>
  <r>
    <x v="32"/>
    <x v="16"/>
    <x v="2468"/>
  </r>
  <r>
    <x v="32"/>
    <x v="17"/>
    <x v="2511"/>
  </r>
  <r>
    <x v="32"/>
    <x v="18"/>
    <x v="1042"/>
  </r>
  <r>
    <x v="32"/>
    <x v="19"/>
    <x v="2512"/>
  </r>
  <r>
    <x v="32"/>
    <x v="20"/>
    <x v="689"/>
  </r>
  <r>
    <x v="32"/>
    <x v="33"/>
    <x v="2559"/>
  </r>
  <r>
    <x v="32"/>
    <x v="21"/>
    <x v="2542"/>
  </r>
  <r>
    <x v="32"/>
    <x v="22"/>
    <x v="2514"/>
  </r>
  <r>
    <x v="32"/>
    <x v="23"/>
    <x v="2471"/>
  </r>
  <r>
    <x v="32"/>
    <x v="24"/>
    <x v="888"/>
  </r>
  <r>
    <x v="32"/>
    <x v="25"/>
    <x v="697"/>
  </r>
  <r>
    <x v="32"/>
    <x v="26"/>
    <x v="2515"/>
  </r>
  <r>
    <x v="32"/>
    <x v="27"/>
    <x v="2516"/>
  </r>
  <r>
    <x v="32"/>
    <x v="28"/>
    <x v="994"/>
  </r>
  <r>
    <x v="32"/>
    <x v="29"/>
    <x v="2441"/>
  </r>
  <r>
    <x v="32"/>
    <x v="30"/>
    <x v="2514"/>
  </r>
  <r>
    <x v="33"/>
    <x v="0"/>
    <x v="2560"/>
  </r>
  <r>
    <x v="33"/>
    <x v="1"/>
    <x v="2561"/>
  </r>
  <r>
    <x v="33"/>
    <x v="2"/>
    <x v="1439"/>
  </r>
  <r>
    <x v="33"/>
    <x v="3"/>
    <x v="2562"/>
  </r>
  <r>
    <x v="33"/>
    <x v="4"/>
    <x v="2563"/>
  </r>
  <r>
    <x v="33"/>
    <x v="5"/>
    <x v="2564"/>
  </r>
  <r>
    <x v="33"/>
    <x v="6"/>
    <x v="2565"/>
  </r>
  <r>
    <x v="33"/>
    <x v="7"/>
    <x v="2566"/>
  </r>
  <r>
    <x v="33"/>
    <x v="8"/>
    <x v="690"/>
  </r>
  <r>
    <x v="33"/>
    <x v="9"/>
    <x v="1083"/>
  </r>
  <r>
    <x v="33"/>
    <x v="10"/>
    <x v="467"/>
  </r>
  <r>
    <x v="33"/>
    <x v="11"/>
    <x v="483"/>
  </r>
  <r>
    <x v="33"/>
    <x v="12"/>
    <x v="2567"/>
  </r>
  <r>
    <x v="33"/>
    <x v="13"/>
    <x v="2568"/>
  </r>
  <r>
    <x v="33"/>
    <x v="31"/>
    <x v="719"/>
  </r>
  <r>
    <x v="33"/>
    <x v="32"/>
    <x v="2334"/>
  </r>
  <r>
    <x v="33"/>
    <x v="14"/>
    <x v="2510"/>
  </r>
  <r>
    <x v="33"/>
    <x v="15"/>
    <x v="782"/>
  </r>
  <r>
    <x v="33"/>
    <x v="16"/>
    <x v="2468"/>
  </r>
  <r>
    <x v="33"/>
    <x v="17"/>
    <x v="2511"/>
  </r>
  <r>
    <x v="33"/>
    <x v="18"/>
    <x v="1042"/>
  </r>
  <r>
    <x v="33"/>
    <x v="19"/>
    <x v="2512"/>
  </r>
  <r>
    <x v="33"/>
    <x v="20"/>
    <x v="689"/>
  </r>
  <r>
    <x v="33"/>
    <x v="33"/>
    <x v="476"/>
  </r>
  <r>
    <x v="33"/>
    <x v="21"/>
    <x v="2542"/>
  </r>
  <r>
    <x v="33"/>
    <x v="22"/>
    <x v="2514"/>
  </r>
  <r>
    <x v="33"/>
    <x v="23"/>
    <x v="2471"/>
  </r>
  <r>
    <x v="33"/>
    <x v="24"/>
    <x v="888"/>
  </r>
  <r>
    <x v="33"/>
    <x v="25"/>
    <x v="697"/>
  </r>
  <r>
    <x v="33"/>
    <x v="26"/>
    <x v="2515"/>
  </r>
  <r>
    <x v="33"/>
    <x v="27"/>
    <x v="2516"/>
  </r>
  <r>
    <x v="33"/>
    <x v="28"/>
    <x v="994"/>
  </r>
  <r>
    <x v="33"/>
    <x v="29"/>
    <x v="2441"/>
  </r>
  <r>
    <x v="33"/>
    <x v="30"/>
    <x v="2514"/>
  </r>
  <r>
    <x v="33"/>
    <x v="0"/>
    <x v="2569"/>
  </r>
  <r>
    <x v="33"/>
    <x v="1"/>
    <x v="2570"/>
  </r>
  <r>
    <x v="33"/>
    <x v="2"/>
    <x v="214"/>
  </r>
  <r>
    <x v="33"/>
    <x v="3"/>
    <x v="2571"/>
  </r>
  <r>
    <x v="33"/>
    <x v="4"/>
    <x v="2572"/>
  </r>
  <r>
    <x v="33"/>
    <x v="5"/>
    <x v="1076"/>
  </r>
  <r>
    <x v="33"/>
    <x v="6"/>
    <x v="635"/>
  </r>
  <r>
    <x v="33"/>
    <x v="7"/>
    <x v="880"/>
  </r>
  <r>
    <x v="33"/>
    <x v="8"/>
    <x v="1757"/>
  </r>
  <r>
    <x v="33"/>
    <x v="9"/>
    <x v="2573"/>
  </r>
  <r>
    <x v="33"/>
    <x v="10"/>
    <x v="2574"/>
  </r>
  <r>
    <x v="33"/>
    <x v="11"/>
    <x v="388"/>
  </r>
  <r>
    <x v="33"/>
    <x v="12"/>
    <x v="2575"/>
  </r>
  <r>
    <x v="33"/>
    <x v="13"/>
    <x v="2576"/>
  </r>
  <r>
    <x v="33"/>
    <x v="31"/>
    <x v="845"/>
  </r>
  <r>
    <x v="33"/>
    <x v="32"/>
    <x v="1995"/>
  </r>
  <r>
    <x v="33"/>
    <x v="14"/>
    <x v="2510"/>
  </r>
  <r>
    <x v="33"/>
    <x v="15"/>
    <x v="782"/>
  </r>
  <r>
    <x v="33"/>
    <x v="16"/>
    <x v="2468"/>
  </r>
  <r>
    <x v="33"/>
    <x v="17"/>
    <x v="2511"/>
  </r>
  <r>
    <x v="33"/>
    <x v="18"/>
    <x v="1042"/>
  </r>
  <r>
    <x v="33"/>
    <x v="19"/>
    <x v="2512"/>
  </r>
  <r>
    <x v="33"/>
    <x v="20"/>
    <x v="689"/>
  </r>
  <r>
    <x v="33"/>
    <x v="33"/>
    <x v="476"/>
  </r>
  <r>
    <x v="33"/>
    <x v="21"/>
    <x v="2542"/>
  </r>
  <r>
    <x v="33"/>
    <x v="22"/>
    <x v="2514"/>
  </r>
  <r>
    <x v="33"/>
    <x v="23"/>
    <x v="2471"/>
  </r>
  <r>
    <x v="33"/>
    <x v="24"/>
    <x v="888"/>
  </r>
  <r>
    <x v="33"/>
    <x v="25"/>
    <x v="697"/>
  </r>
  <r>
    <x v="33"/>
    <x v="26"/>
    <x v="2515"/>
  </r>
  <r>
    <x v="33"/>
    <x v="27"/>
    <x v="2516"/>
  </r>
  <r>
    <x v="33"/>
    <x v="28"/>
    <x v="994"/>
  </r>
  <r>
    <x v="33"/>
    <x v="29"/>
    <x v="2441"/>
  </r>
  <r>
    <x v="33"/>
    <x v="30"/>
    <x v="2514"/>
  </r>
  <r>
    <x v="33"/>
    <x v="0"/>
    <x v="2577"/>
  </r>
  <r>
    <x v="33"/>
    <x v="1"/>
    <x v="2578"/>
  </r>
  <r>
    <x v="33"/>
    <x v="2"/>
    <x v="268"/>
  </r>
  <r>
    <x v="33"/>
    <x v="3"/>
    <x v="2579"/>
  </r>
  <r>
    <x v="33"/>
    <x v="4"/>
    <x v="2580"/>
  </r>
  <r>
    <x v="33"/>
    <x v="5"/>
    <x v="1720"/>
  </r>
  <r>
    <x v="33"/>
    <x v="6"/>
    <x v="426"/>
  </r>
  <r>
    <x v="33"/>
    <x v="7"/>
    <x v="892"/>
  </r>
  <r>
    <x v="33"/>
    <x v="8"/>
    <x v="1772"/>
  </r>
  <r>
    <x v="33"/>
    <x v="9"/>
    <x v="835"/>
  </r>
  <r>
    <x v="33"/>
    <x v="10"/>
    <x v="683"/>
  </r>
  <r>
    <x v="33"/>
    <x v="11"/>
    <x v="530"/>
  </r>
  <r>
    <x v="33"/>
    <x v="12"/>
    <x v="2581"/>
  </r>
  <r>
    <x v="33"/>
    <x v="13"/>
    <x v="2582"/>
  </r>
  <r>
    <x v="33"/>
    <x v="31"/>
    <x v="1629"/>
  </r>
  <r>
    <x v="33"/>
    <x v="32"/>
    <x v="921"/>
  </r>
  <r>
    <x v="33"/>
    <x v="14"/>
    <x v="2510"/>
  </r>
  <r>
    <x v="33"/>
    <x v="15"/>
    <x v="782"/>
  </r>
  <r>
    <x v="33"/>
    <x v="16"/>
    <x v="2468"/>
  </r>
  <r>
    <x v="33"/>
    <x v="17"/>
    <x v="2511"/>
  </r>
  <r>
    <x v="33"/>
    <x v="18"/>
    <x v="1042"/>
  </r>
  <r>
    <x v="33"/>
    <x v="19"/>
    <x v="2512"/>
  </r>
  <r>
    <x v="33"/>
    <x v="20"/>
    <x v="689"/>
  </r>
  <r>
    <x v="33"/>
    <x v="33"/>
    <x v="476"/>
  </r>
  <r>
    <x v="33"/>
    <x v="21"/>
    <x v="2542"/>
  </r>
  <r>
    <x v="33"/>
    <x v="22"/>
    <x v="2514"/>
  </r>
  <r>
    <x v="33"/>
    <x v="23"/>
    <x v="2471"/>
  </r>
  <r>
    <x v="33"/>
    <x v="24"/>
    <x v="888"/>
  </r>
  <r>
    <x v="33"/>
    <x v="25"/>
    <x v="697"/>
  </r>
  <r>
    <x v="33"/>
    <x v="26"/>
    <x v="2515"/>
  </r>
  <r>
    <x v="33"/>
    <x v="27"/>
    <x v="2516"/>
  </r>
  <r>
    <x v="33"/>
    <x v="28"/>
    <x v="994"/>
  </r>
  <r>
    <x v="33"/>
    <x v="29"/>
    <x v="2441"/>
  </r>
  <r>
    <x v="33"/>
    <x v="30"/>
    <x v="2514"/>
  </r>
  <r>
    <x v="33"/>
    <x v="0"/>
    <x v="2583"/>
  </r>
  <r>
    <x v="33"/>
    <x v="1"/>
    <x v="2584"/>
  </r>
  <r>
    <x v="33"/>
    <x v="2"/>
    <x v="315"/>
  </r>
  <r>
    <x v="33"/>
    <x v="3"/>
    <x v="2296"/>
  </r>
  <r>
    <x v="33"/>
    <x v="4"/>
    <x v="2585"/>
  </r>
  <r>
    <x v="33"/>
    <x v="5"/>
    <x v="1731"/>
  </r>
  <r>
    <x v="33"/>
    <x v="6"/>
    <x v="694"/>
  </r>
  <r>
    <x v="33"/>
    <x v="7"/>
    <x v="1036"/>
  </r>
  <r>
    <x v="33"/>
    <x v="8"/>
    <x v="1780"/>
  </r>
  <r>
    <x v="33"/>
    <x v="9"/>
    <x v="2586"/>
  </r>
  <r>
    <x v="33"/>
    <x v="10"/>
    <x v="600"/>
  </r>
  <r>
    <x v="33"/>
    <x v="11"/>
    <x v="2555"/>
  </r>
  <r>
    <x v="33"/>
    <x v="12"/>
    <x v="2587"/>
  </r>
  <r>
    <x v="33"/>
    <x v="13"/>
    <x v="2588"/>
  </r>
  <r>
    <x v="33"/>
    <x v="31"/>
    <x v="2589"/>
  </r>
  <r>
    <x v="33"/>
    <x v="32"/>
    <x v="2590"/>
  </r>
  <r>
    <x v="33"/>
    <x v="14"/>
    <x v="2510"/>
  </r>
  <r>
    <x v="33"/>
    <x v="15"/>
    <x v="782"/>
  </r>
  <r>
    <x v="33"/>
    <x v="16"/>
    <x v="895"/>
  </r>
  <r>
    <x v="33"/>
    <x v="17"/>
    <x v="2511"/>
  </r>
  <r>
    <x v="33"/>
    <x v="18"/>
    <x v="1042"/>
  </r>
  <r>
    <x v="33"/>
    <x v="19"/>
    <x v="2591"/>
  </r>
  <r>
    <x v="33"/>
    <x v="20"/>
    <x v="1199"/>
  </r>
  <r>
    <x v="33"/>
    <x v="33"/>
    <x v="488"/>
  </r>
  <r>
    <x v="33"/>
    <x v="21"/>
    <x v="2592"/>
  </r>
  <r>
    <x v="33"/>
    <x v="22"/>
    <x v="2514"/>
  </r>
  <r>
    <x v="33"/>
    <x v="23"/>
    <x v="2471"/>
  </r>
  <r>
    <x v="33"/>
    <x v="24"/>
    <x v="888"/>
  </r>
  <r>
    <x v="33"/>
    <x v="25"/>
    <x v="697"/>
  </r>
  <r>
    <x v="33"/>
    <x v="26"/>
    <x v="2515"/>
  </r>
  <r>
    <x v="33"/>
    <x v="27"/>
    <x v="2516"/>
  </r>
  <r>
    <x v="33"/>
    <x v="28"/>
    <x v="994"/>
  </r>
  <r>
    <x v="33"/>
    <x v="29"/>
    <x v="2441"/>
  </r>
  <r>
    <x v="33"/>
    <x v="30"/>
    <x v="2514"/>
  </r>
  <r>
    <x v="33"/>
    <x v="0"/>
    <x v="2593"/>
  </r>
  <r>
    <x v="33"/>
    <x v="1"/>
    <x v="2594"/>
  </r>
  <r>
    <x v="33"/>
    <x v="2"/>
    <x v="328"/>
  </r>
  <r>
    <x v="33"/>
    <x v="3"/>
    <x v="783"/>
  </r>
  <r>
    <x v="33"/>
    <x v="4"/>
    <x v="2595"/>
  </r>
  <r>
    <x v="33"/>
    <x v="5"/>
    <x v="2596"/>
  </r>
  <r>
    <x v="33"/>
    <x v="6"/>
    <x v="2074"/>
  </r>
  <r>
    <x v="33"/>
    <x v="7"/>
    <x v="1509"/>
  </r>
  <r>
    <x v="33"/>
    <x v="8"/>
    <x v="2597"/>
  </r>
  <r>
    <x v="33"/>
    <x v="9"/>
    <x v="2598"/>
  </r>
  <r>
    <x v="33"/>
    <x v="10"/>
    <x v="798"/>
  </r>
  <r>
    <x v="33"/>
    <x v="11"/>
    <x v="1534"/>
  </r>
  <r>
    <x v="33"/>
    <x v="12"/>
    <x v="2599"/>
  </r>
  <r>
    <x v="33"/>
    <x v="13"/>
    <x v="2600"/>
  </r>
  <r>
    <x v="33"/>
    <x v="31"/>
    <x v="1557"/>
  </r>
  <r>
    <x v="33"/>
    <x v="32"/>
    <x v="689"/>
  </r>
  <r>
    <x v="33"/>
    <x v="14"/>
    <x v="2510"/>
  </r>
  <r>
    <x v="33"/>
    <x v="15"/>
    <x v="782"/>
  </r>
  <r>
    <x v="33"/>
    <x v="16"/>
    <x v="895"/>
  </r>
  <r>
    <x v="33"/>
    <x v="17"/>
    <x v="2511"/>
  </r>
  <r>
    <x v="33"/>
    <x v="18"/>
    <x v="1042"/>
  </r>
  <r>
    <x v="33"/>
    <x v="19"/>
    <x v="2591"/>
  </r>
  <r>
    <x v="33"/>
    <x v="20"/>
    <x v="1199"/>
  </r>
  <r>
    <x v="33"/>
    <x v="33"/>
    <x v="488"/>
  </r>
  <r>
    <x v="33"/>
    <x v="21"/>
    <x v="2592"/>
  </r>
  <r>
    <x v="33"/>
    <x v="22"/>
    <x v="2514"/>
  </r>
  <r>
    <x v="33"/>
    <x v="23"/>
    <x v="2471"/>
  </r>
  <r>
    <x v="33"/>
    <x v="24"/>
    <x v="888"/>
  </r>
  <r>
    <x v="33"/>
    <x v="25"/>
    <x v="697"/>
  </r>
  <r>
    <x v="33"/>
    <x v="26"/>
    <x v="2515"/>
  </r>
  <r>
    <x v="33"/>
    <x v="27"/>
    <x v="2516"/>
  </r>
  <r>
    <x v="33"/>
    <x v="28"/>
    <x v="994"/>
  </r>
  <r>
    <x v="33"/>
    <x v="29"/>
    <x v="2441"/>
  </r>
  <r>
    <x v="33"/>
    <x v="30"/>
    <x v="2514"/>
  </r>
  <r>
    <x v="33"/>
    <x v="0"/>
    <x v="2601"/>
  </r>
  <r>
    <x v="33"/>
    <x v="1"/>
    <x v="2602"/>
  </r>
  <r>
    <x v="33"/>
    <x v="2"/>
    <x v="2330"/>
  </r>
  <r>
    <x v="33"/>
    <x v="3"/>
    <x v="2603"/>
  </r>
  <r>
    <x v="33"/>
    <x v="4"/>
    <x v="2604"/>
  </r>
  <r>
    <x v="33"/>
    <x v="5"/>
    <x v="2605"/>
  </r>
  <r>
    <x v="33"/>
    <x v="6"/>
    <x v="982"/>
  </r>
  <r>
    <x v="33"/>
    <x v="7"/>
    <x v="1146"/>
  </r>
  <r>
    <x v="33"/>
    <x v="8"/>
    <x v="2606"/>
  </r>
  <r>
    <x v="33"/>
    <x v="9"/>
    <x v="2607"/>
  </r>
  <r>
    <x v="33"/>
    <x v="10"/>
    <x v="2608"/>
  </r>
  <r>
    <x v="33"/>
    <x v="11"/>
    <x v="1186"/>
  </r>
  <r>
    <x v="33"/>
    <x v="12"/>
    <x v="2609"/>
  </r>
  <r>
    <x v="33"/>
    <x v="13"/>
    <x v="2610"/>
  </r>
  <r>
    <x v="33"/>
    <x v="31"/>
    <x v="2051"/>
  </r>
  <r>
    <x v="33"/>
    <x v="32"/>
    <x v="2611"/>
  </r>
  <r>
    <x v="33"/>
    <x v="14"/>
    <x v="2510"/>
  </r>
  <r>
    <x v="33"/>
    <x v="15"/>
    <x v="782"/>
  </r>
  <r>
    <x v="33"/>
    <x v="16"/>
    <x v="895"/>
  </r>
  <r>
    <x v="33"/>
    <x v="17"/>
    <x v="2511"/>
  </r>
  <r>
    <x v="33"/>
    <x v="18"/>
    <x v="1042"/>
  </r>
  <r>
    <x v="33"/>
    <x v="19"/>
    <x v="2591"/>
  </r>
  <r>
    <x v="33"/>
    <x v="20"/>
    <x v="1199"/>
  </r>
  <r>
    <x v="33"/>
    <x v="33"/>
    <x v="2612"/>
  </r>
  <r>
    <x v="33"/>
    <x v="21"/>
    <x v="2592"/>
  </r>
  <r>
    <x v="33"/>
    <x v="22"/>
    <x v="2514"/>
  </r>
  <r>
    <x v="33"/>
    <x v="23"/>
    <x v="2471"/>
  </r>
  <r>
    <x v="33"/>
    <x v="24"/>
    <x v="888"/>
  </r>
  <r>
    <x v="33"/>
    <x v="25"/>
    <x v="697"/>
  </r>
  <r>
    <x v="33"/>
    <x v="26"/>
    <x v="2515"/>
  </r>
  <r>
    <x v="33"/>
    <x v="27"/>
    <x v="2516"/>
  </r>
  <r>
    <x v="33"/>
    <x v="28"/>
    <x v="994"/>
  </r>
  <r>
    <x v="33"/>
    <x v="29"/>
    <x v="2441"/>
  </r>
  <r>
    <x v="33"/>
    <x v="30"/>
    <x v="2514"/>
  </r>
  <r>
    <x v="33"/>
    <x v="0"/>
    <x v="2613"/>
  </r>
  <r>
    <x v="33"/>
    <x v="1"/>
    <x v="2614"/>
  </r>
  <r>
    <x v="33"/>
    <x v="2"/>
    <x v="2615"/>
  </r>
  <r>
    <x v="33"/>
    <x v="3"/>
    <x v="2616"/>
  </r>
  <r>
    <x v="33"/>
    <x v="4"/>
    <x v="2617"/>
  </r>
  <r>
    <x v="33"/>
    <x v="5"/>
    <x v="2618"/>
  </r>
  <r>
    <x v="33"/>
    <x v="6"/>
    <x v="2619"/>
  </r>
  <r>
    <x v="33"/>
    <x v="7"/>
    <x v="1157"/>
  </r>
  <r>
    <x v="33"/>
    <x v="8"/>
    <x v="379"/>
  </r>
  <r>
    <x v="33"/>
    <x v="9"/>
    <x v="2620"/>
  </r>
  <r>
    <x v="33"/>
    <x v="10"/>
    <x v="2621"/>
  </r>
  <r>
    <x v="33"/>
    <x v="11"/>
    <x v="1280"/>
  </r>
  <r>
    <x v="33"/>
    <x v="12"/>
    <x v="2622"/>
  </r>
  <r>
    <x v="33"/>
    <x v="13"/>
    <x v="2623"/>
  </r>
  <r>
    <x v="33"/>
    <x v="31"/>
    <x v="988"/>
  </r>
  <r>
    <x v="33"/>
    <x v="32"/>
    <x v="2624"/>
  </r>
  <r>
    <x v="33"/>
    <x v="14"/>
    <x v="2510"/>
  </r>
  <r>
    <x v="33"/>
    <x v="15"/>
    <x v="782"/>
  </r>
  <r>
    <x v="33"/>
    <x v="16"/>
    <x v="895"/>
  </r>
  <r>
    <x v="33"/>
    <x v="17"/>
    <x v="2511"/>
  </r>
  <r>
    <x v="33"/>
    <x v="18"/>
    <x v="1042"/>
  </r>
  <r>
    <x v="33"/>
    <x v="19"/>
    <x v="2591"/>
  </r>
  <r>
    <x v="33"/>
    <x v="20"/>
    <x v="1199"/>
  </r>
  <r>
    <x v="33"/>
    <x v="33"/>
    <x v="2612"/>
  </r>
  <r>
    <x v="33"/>
    <x v="21"/>
    <x v="2592"/>
  </r>
  <r>
    <x v="33"/>
    <x v="22"/>
    <x v="2514"/>
  </r>
  <r>
    <x v="33"/>
    <x v="23"/>
    <x v="2471"/>
  </r>
  <r>
    <x v="33"/>
    <x v="24"/>
    <x v="888"/>
  </r>
  <r>
    <x v="33"/>
    <x v="25"/>
    <x v="697"/>
  </r>
  <r>
    <x v="33"/>
    <x v="26"/>
    <x v="2515"/>
  </r>
  <r>
    <x v="33"/>
    <x v="27"/>
    <x v="2516"/>
  </r>
  <r>
    <x v="33"/>
    <x v="28"/>
    <x v="994"/>
  </r>
  <r>
    <x v="33"/>
    <x v="29"/>
    <x v="2441"/>
  </r>
  <r>
    <x v="33"/>
    <x v="30"/>
    <x v="2514"/>
  </r>
  <r>
    <x v="33"/>
    <x v="0"/>
    <x v="2625"/>
  </r>
  <r>
    <x v="33"/>
    <x v="1"/>
    <x v="2626"/>
  </r>
  <r>
    <x v="33"/>
    <x v="2"/>
    <x v="1458"/>
  </r>
  <r>
    <x v="33"/>
    <x v="3"/>
    <x v="2627"/>
  </r>
  <r>
    <x v="33"/>
    <x v="4"/>
    <x v="2628"/>
  </r>
  <r>
    <x v="33"/>
    <x v="5"/>
    <x v="1354"/>
  </r>
  <r>
    <x v="33"/>
    <x v="6"/>
    <x v="283"/>
  </r>
  <r>
    <x v="33"/>
    <x v="7"/>
    <x v="1171"/>
  </r>
  <r>
    <x v="33"/>
    <x v="8"/>
    <x v="353"/>
  </r>
  <r>
    <x v="33"/>
    <x v="9"/>
    <x v="1081"/>
  </r>
  <r>
    <x v="33"/>
    <x v="10"/>
    <x v="2629"/>
  </r>
  <r>
    <x v="33"/>
    <x v="11"/>
    <x v="720"/>
  </r>
  <r>
    <x v="33"/>
    <x v="12"/>
    <x v="2630"/>
  </r>
  <r>
    <x v="33"/>
    <x v="13"/>
    <x v="2631"/>
  </r>
  <r>
    <x v="33"/>
    <x v="31"/>
    <x v="1003"/>
  </r>
  <r>
    <x v="33"/>
    <x v="32"/>
    <x v="2632"/>
  </r>
  <r>
    <x v="33"/>
    <x v="14"/>
    <x v="2510"/>
  </r>
  <r>
    <x v="33"/>
    <x v="15"/>
    <x v="782"/>
  </r>
  <r>
    <x v="33"/>
    <x v="16"/>
    <x v="895"/>
  </r>
  <r>
    <x v="33"/>
    <x v="17"/>
    <x v="2511"/>
  </r>
  <r>
    <x v="33"/>
    <x v="18"/>
    <x v="1042"/>
  </r>
  <r>
    <x v="33"/>
    <x v="19"/>
    <x v="2591"/>
  </r>
  <r>
    <x v="33"/>
    <x v="20"/>
    <x v="1199"/>
  </r>
  <r>
    <x v="33"/>
    <x v="33"/>
    <x v="1570"/>
  </r>
  <r>
    <x v="33"/>
    <x v="21"/>
    <x v="2592"/>
  </r>
  <r>
    <x v="33"/>
    <x v="22"/>
    <x v="2514"/>
  </r>
  <r>
    <x v="33"/>
    <x v="23"/>
    <x v="2471"/>
  </r>
  <r>
    <x v="33"/>
    <x v="24"/>
    <x v="888"/>
  </r>
  <r>
    <x v="33"/>
    <x v="25"/>
    <x v="697"/>
  </r>
  <r>
    <x v="33"/>
    <x v="26"/>
    <x v="2515"/>
  </r>
  <r>
    <x v="33"/>
    <x v="27"/>
    <x v="2516"/>
  </r>
  <r>
    <x v="33"/>
    <x v="28"/>
    <x v="994"/>
  </r>
  <r>
    <x v="33"/>
    <x v="29"/>
    <x v="2441"/>
  </r>
  <r>
    <x v="33"/>
    <x v="30"/>
    <x v="2514"/>
  </r>
  <r>
    <x v="33"/>
    <x v="0"/>
    <x v="2419"/>
  </r>
  <r>
    <x v="33"/>
    <x v="1"/>
    <x v="2633"/>
  </r>
  <r>
    <x v="33"/>
    <x v="2"/>
    <x v="234"/>
  </r>
  <r>
    <x v="33"/>
    <x v="3"/>
    <x v="2634"/>
  </r>
  <r>
    <x v="33"/>
    <x v="4"/>
    <x v="2635"/>
  </r>
  <r>
    <x v="33"/>
    <x v="5"/>
    <x v="2636"/>
  </r>
  <r>
    <x v="33"/>
    <x v="6"/>
    <x v="2637"/>
  </r>
  <r>
    <x v="33"/>
    <x v="7"/>
    <x v="1184"/>
  </r>
  <r>
    <x v="33"/>
    <x v="8"/>
    <x v="1660"/>
  </r>
  <r>
    <x v="33"/>
    <x v="9"/>
    <x v="790"/>
  </r>
  <r>
    <x v="33"/>
    <x v="10"/>
    <x v="2638"/>
  </r>
  <r>
    <x v="33"/>
    <x v="11"/>
    <x v="2338"/>
  </r>
  <r>
    <x v="33"/>
    <x v="12"/>
    <x v="2639"/>
  </r>
  <r>
    <x v="33"/>
    <x v="13"/>
    <x v="2640"/>
  </r>
  <r>
    <x v="33"/>
    <x v="31"/>
    <x v="2641"/>
  </r>
  <r>
    <x v="33"/>
    <x v="32"/>
    <x v="2642"/>
  </r>
  <r>
    <x v="33"/>
    <x v="14"/>
    <x v="2510"/>
  </r>
  <r>
    <x v="33"/>
    <x v="15"/>
    <x v="791"/>
  </r>
  <r>
    <x v="33"/>
    <x v="16"/>
    <x v="895"/>
  </r>
  <r>
    <x v="33"/>
    <x v="17"/>
    <x v="2511"/>
  </r>
  <r>
    <x v="33"/>
    <x v="18"/>
    <x v="1042"/>
  </r>
  <r>
    <x v="33"/>
    <x v="19"/>
    <x v="2591"/>
  </r>
  <r>
    <x v="33"/>
    <x v="20"/>
    <x v="2643"/>
  </r>
  <r>
    <x v="33"/>
    <x v="33"/>
    <x v="74"/>
  </r>
  <r>
    <x v="33"/>
    <x v="21"/>
    <x v="2644"/>
  </r>
  <r>
    <x v="33"/>
    <x v="22"/>
    <x v="2514"/>
  </r>
  <r>
    <x v="33"/>
    <x v="23"/>
    <x v="2471"/>
  </r>
  <r>
    <x v="33"/>
    <x v="24"/>
    <x v="888"/>
  </r>
  <r>
    <x v="33"/>
    <x v="25"/>
    <x v="697"/>
  </r>
  <r>
    <x v="33"/>
    <x v="26"/>
    <x v="2515"/>
  </r>
  <r>
    <x v="33"/>
    <x v="27"/>
    <x v="2516"/>
  </r>
  <r>
    <x v="33"/>
    <x v="28"/>
    <x v="994"/>
  </r>
  <r>
    <x v="33"/>
    <x v="29"/>
    <x v="2441"/>
  </r>
  <r>
    <x v="33"/>
    <x v="30"/>
    <x v="2514"/>
  </r>
  <r>
    <x v="33"/>
    <x v="0"/>
    <x v="2645"/>
  </r>
  <r>
    <x v="33"/>
    <x v="1"/>
    <x v="2646"/>
  </r>
  <r>
    <x v="33"/>
    <x v="2"/>
    <x v="375"/>
  </r>
  <r>
    <x v="33"/>
    <x v="3"/>
    <x v="2647"/>
  </r>
  <r>
    <x v="33"/>
    <x v="4"/>
    <x v="2648"/>
  </r>
  <r>
    <x v="33"/>
    <x v="5"/>
    <x v="1689"/>
  </r>
  <r>
    <x v="33"/>
    <x v="6"/>
    <x v="1380"/>
  </r>
  <r>
    <x v="33"/>
    <x v="7"/>
    <x v="2649"/>
  </r>
  <r>
    <x v="33"/>
    <x v="8"/>
    <x v="1671"/>
  </r>
  <r>
    <x v="33"/>
    <x v="9"/>
    <x v="1039"/>
  </r>
  <r>
    <x v="33"/>
    <x v="10"/>
    <x v="2650"/>
  </r>
  <r>
    <x v="33"/>
    <x v="11"/>
    <x v="2651"/>
  </r>
  <r>
    <x v="33"/>
    <x v="12"/>
    <x v="2652"/>
  </r>
  <r>
    <x v="33"/>
    <x v="13"/>
    <x v="2653"/>
  </r>
  <r>
    <x v="33"/>
    <x v="31"/>
    <x v="1490"/>
  </r>
  <r>
    <x v="33"/>
    <x v="32"/>
    <x v="1771"/>
  </r>
  <r>
    <x v="33"/>
    <x v="14"/>
    <x v="2510"/>
  </r>
  <r>
    <x v="33"/>
    <x v="15"/>
    <x v="791"/>
  </r>
  <r>
    <x v="33"/>
    <x v="16"/>
    <x v="895"/>
  </r>
  <r>
    <x v="33"/>
    <x v="17"/>
    <x v="2511"/>
  </r>
  <r>
    <x v="33"/>
    <x v="18"/>
    <x v="1042"/>
  </r>
  <r>
    <x v="33"/>
    <x v="19"/>
    <x v="2591"/>
  </r>
  <r>
    <x v="33"/>
    <x v="20"/>
    <x v="2643"/>
  </r>
  <r>
    <x v="33"/>
    <x v="33"/>
    <x v="74"/>
  </r>
  <r>
    <x v="33"/>
    <x v="21"/>
    <x v="2644"/>
  </r>
  <r>
    <x v="33"/>
    <x v="22"/>
    <x v="2514"/>
  </r>
  <r>
    <x v="33"/>
    <x v="23"/>
    <x v="2471"/>
  </r>
  <r>
    <x v="33"/>
    <x v="24"/>
    <x v="888"/>
  </r>
  <r>
    <x v="33"/>
    <x v="25"/>
    <x v="697"/>
  </r>
  <r>
    <x v="33"/>
    <x v="26"/>
    <x v="2515"/>
  </r>
  <r>
    <x v="33"/>
    <x v="27"/>
    <x v="2516"/>
  </r>
  <r>
    <x v="33"/>
    <x v="28"/>
    <x v="994"/>
  </r>
  <r>
    <x v="33"/>
    <x v="29"/>
    <x v="2441"/>
  </r>
  <r>
    <x v="33"/>
    <x v="30"/>
    <x v="2514"/>
  </r>
  <r>
    <x v="34"/>
    <x v="0"/>
    <x v="2474"/>
  </r>
  <r>
    <x v="34"/>
    <x v="1"/>
    <x v="2654"/>
  </r>
  <r>
    <x v="34"/>
    <x v="2"/>
    <x v="2655"/>
  </r>
  <r>
    <x v="34"/>
    <x v="3"/>
    <x v="2656"/>
  </r>
  <r>
    <x v="34"/>
    <x v="4"/>
    <x v="2657"/>
  </r>
  <r>
    <x v="34"/>
    <x v="5"/>
    <x v="2658"/>
  </r>
  <r>
    <x v="34"/>
    <x v="6"/>
    <x v="2522"/>
  </r>
  <r>
    <x v="34"/>
    <x v="7"/>
    <x v="1003"/>
  </r>
  <r>
    <x v="34"/>
    <x v="8"/>
    <x v="2659"/>
  </r>
  <r>
    <x v="34"/>
    <x v="9"/>
    <x v="1052"/>
  </r>
  <r>
    <x v="34"/>
    <x v="10"/>
    <x v="2660"/>
  </r>
  <r>
    <x v="34"/>
    <x v="11"/>
    <x v="908"/>
  </r>
  <r>
    <x v="34"/>
    <x v="12"/>
    <x v="2661"/>
  </r>
  <r>
    <x v="34"/>
    <x v="13"/>
    <x v="2662"/>
  </r>
  <r>
    <x v="34"/>
    <x v="31"/>
    <x v="890"/>
  </r>
  <r>
    <x v="34"/>
    <x v="32"/>
    <x v="976"/>
  </r>
  <r>
    <x v="34"/>
    <x v="14"/>
    <x v="2510"/>
  </r>
  <r>
    <x v="34"/>
    <x v="15"/>
    <x v="791"/>
  </r>
  <r>
    <x v="34"/>
    <x v="16"/>
    <x v="895"/>
  </r>
  <r>
    <x v="34"/>
    <x v="17"/>
    <x v="2511"/>
  </r>
  <r>
    <x v="34"/>
    <x v="18"/>
    <x v="1042"/>
  </r>
  <r>
    <x v="34"/>
    <x v="19"/>
    <x v="2591"/>
  </r>
  <r>
    <x v="34"/>
    <x v="20"/>
    <x v="2643"/>
  </r>
  <r>
    <x v="34"/>
    <x v="33"/>
    <x v="74"/>
  </r>
  <r>
    <x v="34"/>
    <x v="21"/>
    <x v="2644"/>
  </r>
  <r>
    <x v="34"/>
    <x v="22"/>
    <x v="2514"/>
  </r>
  <r>
    <x v="34"/>
    <x v="23"/>
    <x v="2471"/>
  </r>
  <r>
    <x v="34"/>
    <x v="24"/>
    <x v="888"/>
  </r>
  <r>
    <x v="34"/>
    <x v="25"/>
    <x v="697"/>
  </r>
  <r>
    <x v="34"/>
    <x v="26"/>
    <x v="2515"/>
  </r>
  <r>
    <x v="34"/>
    <x v="27"/>
    <x v="2516"/>
  </r>
  <r>
    <x v="34"/>
    <x v="28"/>
    <x v="994"/>
  </r>
  <r>
    <x v="34"/>
    <x v="29"/>
    <x v="2441"/>
  </r>
  <r>
    <x v="34"/>
    <x v="30"/>
    <x v="2514"/>
  </r>
  <r>
    <x v="34"/>
    <x v="0"/>
    <x v="2663"/>
  </r>
  <r>
    <x v="34"/>
    <x v="1"/>
    <x v="2664"/>
  </r>
  <r>
    <x v="34"/>
    <x v="2"/>
    <x v="1438"/>
  </r>
  <r>
    <x v="34"/>
    <x v="3"/>
    <x v="2665"/>
  </r>
  <r>
    <x v="34"/>
    <x v="4"/>
    <x v="2666"/>
  </r>
  <r>
    <x v="34"/>
    <x v="5"/>
    <x v="2667"/>
  </r>
  <r>
    <x v="34"/>
    <x v="6"/>
    <x v="1116"/>
  </r>
  <r>
    <x v="34"/>
    <x v="7"/>
    <x v="2641"/>
  </r>
  <r>
    <x v="34"/>
    <x v="8"/>
    <x v="2130"/>
  </r>
  <r>
    <x v="34"/>
    <x v="9"/>
    <x v="1066"/>
  </r>
  <r>
    <x v="34"/>
    <x v="10"/>
    <x v="877"/>
  </r>
  <r>
    <x v="34"/>
    <x v="11"/>
    <x v="919"/>
  </r>
  <r>
    <x v="34"/>
    <x v="12"/>
    <x v="2668"/>
  </r>
  <r>
    <x v="34"/>
    <x v="13"/>
    <x v="2669"/>
  </r>
  <r>
    <x v="34"/>
    <x v="31"/>
    <x v="904"/>
  </r>
  <r>
    <x v="34"/>
    <x v="32"/>
    <x v="2670"/>
  </r>
  <r>
    <x v="34"/>
    <x v="14"/>
    <x v="2510"/>
  </r>
  <r>
    <x v="34"/>
    <x v="15"/>
    <x v="791"/>
  </r>
  <r>
    <x v="34"/>
    <x v="16"/>
    <x v="895"/>
  </r>
  <r>
    <x v="34"/>
    <x v="17"/>
    <x v="2511"/>
  </r>
  <r>
    <x v="34"/>
    <x v="18"/>
    <x v="1042"/>
  </r>
  <r>
    <x v="34"/>
    <x v="19"/>
    <x v="2591"/>
  </r>
  <r>
    <x v="34"/>
    <x v="20"/>
    <x v="2671"/>
  </r>
  <r>
    <x v="34"/>
    <x v="33"/>
    <x v="586"/>
  </r>
  <r>
    <x v="34"/>
    <x v="21"/>
    <x v="2672"/>
  </r>
  <r>
    <x v="34"/>
    <x v="22"/>
    <x v="2514"/>
  </r>
  <r>
    <x v="34"/>
    <x v="23"/>
    <x v="2471"/>
  </r>
  <r>
    <x v="34"/>
    <x v="24"/>
    <x v="888"/>
  </r>
  <r>
    <x v="34"/>
    <x v="25"/>
    <x v="697"/>
  </r>
  <r>
    <x v="34"/>
    <x v="26"/>
    <x v="2515"/>
  </r>
  <r>
    <x v="34"/>
    <x v="27"/>
    <x v="2516"/>
  </r>
  <r>
    <x v="34"/>
    <x v="28"/>
    <x v="994"/>
  </r>
  <r>
    <x v="34"/>
    <x v="29"/>
    <x v="2441"/>
  </r>
  <r>
    <x v="34"/>
    <x v="30"/>
    <x v="2514"/>
  </r>
  <r>
    <x v="34"/>
    <x v="0"/>
    <x v="2673"/>
  </r>
  <r>
    <x v="34"/>
    <x v="1"/>
    <x v="2674"/>
  </r>
  <r>
    <x v="34"/>
    <x v="2"/>
    <x v="1728"/>
  </r>
  <r>
    <x v="34"/>
    <x v="3"/>
    <x v="2267"/>
  </r>
  <r>
    <x v="34"/>
    <x v="4"/>
    <x v="2675"/>
  </r>
  <r>
    <x v="34"/>
    <x v="5"/>
    <x v="1598"/>
  </r>
  <r>
    <x v="34"/>
    <x v="6"/>
    <x v="2676"/>
  </r>
  <r>
    <x v="34"/>
    <x v="7"/>
    <x v="1515"/>
  </r>
  <r>
    <x v="34"/>
    <x v="8"/>
    <x v="1075"/>
  </r>
  <r>
    <x v="34"/>
    <x v="9"/>
    <x v="1323"/>
  </r>
  <r>
    <x v="34"/>
    <x v="10"/>
    <x v="479"/>
  </r>
  <r>
    <x v="34"/>
    <x v="11"/>
    <x v="930"/>
  </r>
  <r>
    <x v="34"/>
    <x v="12"/>
    <x v="2677"/>
  </r>
  <r>
    <x v="34"/>
    <x v="13"/>
    <x v="2678"/>
  </r>
  <r>
    <x v="34"/>
    <x v="31"/>
    <x v="916"/>
  </r>
  <r>
    <x v="34"/>
    <x v="32"/>
    <x v="2679"/>
  </r>
  <r>
    <x v="34"/>
    <x v="14"/>
    <x v="2510"/>
  </r>
  <r>
    <x v="34"/>
    <x v="15"/>
    <x v="791"/>
  </r>
  <r>
    <x v="34"/>
    <x v="16"/>
    <x v="895"/>
  </r>
  <r>
    <x v="34"/>
    <x v="17"/>
    <x v="2511"/>
  </r>
  <r>
    <x v="34"/>
    <x v="18"/>
    <x v="1042"/>
  </r>
  <r>
    <x v="34"/>
    <x v="19"/>
    <x v="2591"/>
  </r>
  <r>
    <x v="34"/>
    <x v="20"/>
    <x v="2671"/>
  </r>
  <r>
    <x v="34"/>
    <x v="33"/>
    <x v="2680"/>
  </r>
  <r>
    <x v="34"/>
    <x v="21"/>
    <x v="2672"/>
  </r>
  <r>
    <x v="34"/>
    <x v="22"/>
    <x v="2514"/>
  </r>
  <r>
    <x v="34"/>
    <x v="23"/>
    <x v="2471"/>
  </r>
  <r>
    <x v="34"/>
    <x v="24"/>
    <x v="888"/>
  </r>
  <r>
    <x v="34"/>
    <x v="25"/>
    <x v="697"/>
  </r>
  <r>
    <x v="34"/>
    <x v="26"/>
    <x v="2515"/>
  </r>
  <r>
    <x v="34"/>
    <x v="27"/>
    <x v="2516"/>
  </r>
  <r>
    <x v="34"/>
    <x v="28"/>
    <x v="994"/>
  </r>
  <r>
    <x v="34"/>
    <x v="29"/>
    <x v="2441"/>
  </r>
  <r>
    <x v="34"/>
    <x v="30"/>
    <x v="2514"/>
  </r>
  <r>
    <x v="34"/>
    <x v="0"/>
    <x v="2681"/>
  </r>
  <r>
    <x v="34"/>
    <x v="1"/>
    <x v="2682"/>
  </r>
  <r>
    <x v="34"/>
    <x v="2"/>
    <x v="2683"/>
  </r>
  <r>
    <x v="34"/>
    <x v="3"/>
    <x v="2278"/>
  </r>
  <r>
    <x v="34"/>
    <x v="4"/>
    <x v="2684"/>
  </r>
  <r>
    <x v="34"/>
    <x v="5"/>
    <x v="2685"/>
  </r>
  <r>
    <x v="34"/>
    <x v="6"/>
    <x v="2686"/>
  </r>
  <r>
    <x v="34"/>
    <x v="7"/>
    <x v="2687"/>
  </r>
  <r>
    <x v="34"/>
    <x v="8"/>
    <x v="1903"/>
  </r>
  <r>
    <x v="34"/>
    <x v="9"/>
    <x v="1334"/>
  </r>
  <r>
    <x v="34"/>
    <x v="10"/>
    <x v="1304"/>
  </r>
  <r>
    <x v="34"/>
    <x v="11"/>
    <x v="1162"/>
  </r>
  <r>
    <x v="34"/>
    <x v="12"/>
    <x v="2688"/>
  </r>
  <r>
    <x v="34"/>
    <x v="13"/>
    <x v="2689"/>
  </r>
  <r>
    <x v="34"/>
    <x v="31"/>
    <x v="927"/>
  </r>
  <r>
    <x v="34"/>
    <x v="32"/>
    <x v="1124"/>
  </r>
  <r>
    <x v="34"/>
    <x v="14"/>
    <x v="2510"/>
  </r>
  <r>
    <x v="34"/>
    <x v="15"/>
    <x v="791"/>
  </r>
  <r>
    <x v="34"/>
    <x v="16"/>
    <x v="895"/>
  </r>
  <r>
    <x v="34"/>
    <x v="17"/>
    <x v="2511"/>
  </r>
  <r>
    <x v="34"/>
    <x v="18"/>
    <x v="1042"/>
  </r>
  <r>
    <x v="34"/>
    <x v="19"/>
    <x v="2591"/>
  </r>
  <r>
    <x v="34"/>
    <x v="20"/>
    <x v="2671"/>
  </r>
  <r>
    <x v="34"/>
    <x v="33"/>
    <x v="795"/>
  </r>
  <r>
    <x v="34"/>
    <x v="21"/>
    <x v="2672"/>
  </r>
  <r>
    <x v="34"/>
    <x v="22"/>
    <x v="2514"/>
  </r>
  <r>
    <x v="34"/>
    <x v="23"/>
    <x v="2471"/>
  </r>
  <r>
    <x v="34"/>
    <x v="24"/>
    <x v="888"/>
  </r>
  <r>
    <x v="34"/>
    <x v="25"/>
    <x v="697"/>
  </r>
  <r>
    <x v="34"/>
    <x v="26"/>
    <x v="2515"/>
  </r>
  <r>
    <x v="34"/>
    <x v="27"/>
    <x v="2516"/>
  </r>
  <r>
    <x v="34"/>
    <x v="28"/>
    <x v="994"/>
  </r>
  <r>
    <x v="34"/>
    <x v="29"/>
    <x v="2441"/>
  </r>
  <r>
    <x v="34"/>
    <x v="30"/>
    <x v="2514"/>
  </r>
  <r>
    <x v="34"/>
    <x v="0"/>
    <x v="2690"/>
  </r>
  <r>
    <x v="34"/>
    <x v="1"/>
    <x v="2691"/>
  </r>
  <r>
    <x v="34"/>
    <x v="2"/>
    <x v="350"/>
  </r>
  <r>
    <x v="34"/>
    <x v="3"/>
    <x v="2287"/>
  </r>
  <r>
    <x v="34"/>
    <x v="4"/>
    <x v="2692"/>
  </r>
  <r>
    <x v="34"/>
    <x v="5"/>
    <x v="2693"/>
  </r>
  <r>
    <x v="34"/>
    <x v="6"/>
    <x v="2235"/>
  </r>
  <r>
    <x v="34"/>
    <x v="7"/>
    <x v="2694"/>
  </r>
  <r>
    <x v="34"/>
    <x v="8"/>
    <x v="1189"/>
  </r>
  <r>
    <x v="34"/>
    <x v="9"/>
    <x v="1344"/>
  </r>
  <r>
    <x v="34"/>
    <x v="10"/>
    <x v="453"/>
  </r>
  <r>
    <x v="34"/>
    <x v="11"/>
    <x v="2695"/>
  </r>
  <r>
    <x v="34"/>
    <x v="12"/>
    <x v="2696"/>
  </r>
  <r>
    <x v="34"/>
    <x v="13"/>
    <x v="2697"/>
  </r>
  <r>
    <x v="34"/>
    <x v="31"/>
    <x v="2698"/>
  </r>
  <r>
    <x v="34"/>
    <x v="32"/>
    <x v="1134"/>
  </r>
  <r>
    <x v="34"/>
    <x v="14"/>
    <x v="2510"/>
  </r>
  <r>
    <x v="34"/>
    <x v="15"/>
    <x v="791"/>
  </r>
  <r>
    <x v="34"/>
    <x v="16"/>
    <x v="895"/>
  </r>
  <r>
    <x v="34"/>
    <x v="17"/>
    <x v="2511"/>
  </r>
  <r>
    <x v="34"/>
    <x v="18"/>
    <x v="1042"/>
  </r>
  <r>
    <x v="34"/>
    <x v="19"/>
    <x v="2591"/>
  </r>
  <r>
    <x v="34"/>
    <x v="20"/>
    <x v="2671"/>
  </r>
  <r>
    <x v="34"/>
    <x v="33"/>
    <x v="1092"/>
  </r>
  <r>
    <x v="34"/>
    <x v="21"/>
    <x v="2672"/>
  </r>
  <r>
    <x v="34"/>
    <x v="22"/>
    <x v="2514"/>
  </r>
  <r>
    <x v="34"/>
    <x v="23"/>
    <x v="2471"/>
  </r>
  <r>
    <x v="34"/>
    <x v="24"/>
    <x v="888"/>
  </r>
  <r>
    <x v="34"/>
    <x v="25"/>
    <x v="697"/>
  </r>
  <r>
    <x v="34"/>
    <x v="26"/>
    <x v="2515"/>
  </r>
  <r>
    <x v="34"/>
    <x v="27"/>
    <x v="2516"/>
  </r>
  <r>
    <x v="34"/>
    <x v="28"/>
    <x v="994"/>
  </r>
  <r>
    <x v="34"/>
    <x v="29"/>
    <x v="2441"/>
  </r>
  <r>
    <x v="34"/>
    <x v="30"/>
    <x v="2514"/>
  </r>
  <r>
    <x v="35"/>
    <x v="0"/>
    <x v="2395"/>
  </r>
  <r>
    <x v="35"/>
    <x v="1"/>
    <x v="2699"/>
  </r>
  <r>
    <x v="35"/>
    <x v="2"/>
    <x v="1413"/>
  </r>
  <r>
    <x v="35"/>
    <x v="3"/>
    <x v="2226"/>
  </r>
  <r>
    <x v="35"/>
    <x v="4"/>
    <x v="2700"/>
  </r>
  <r>
    <x v="35"/>
    <x v="5"/>
    <x v="2701"/>
  </r>
  <r>
    <x v="35"/>
    <x v="6"/>
    <x v="2250"/>
  </r>
  <r>
    <x v="35"/>
    <x v="7"/>
    <x v="2702"/>
  </r>
  <r>
    <x v="35"/>
    <x v="8"/>
    <x v="1196"/>
  </r>
  <r>
    <x v="35"/>
    <x v="9"/>
    <x v="2703"/>
  </r>
  <r>
    <x v="35"/>
    <x v="10"/>
    <x v="467"/>
  </r>
  <r>
    <x v="35"/>
    <x v="11"/>
    <x v="2177"/>
  </r>
  <r>
    <x v="35"/>
    <x v="12"/>
    <x v="2704"/>
  </r>
  <r>
    <x v="35"/>
    <x v="13"/>
    <x v="1584"/>
  </r>
  <r>
    <x v="35"/>
    <x v="31"/>
    <x v="1519"/>
  </r>
  <r>
    <x v="35"/>
    <x v="32"/>
    <x v="2705"/>
  </r>
  <r>
    <x v="35"/>
    <x v="14"/>
    <x v="2510"/>
  </r>
  <r>
    <x v="35"/>
    <x v="15"/>
    <x v="791"/>
  </r>
  <r>
    <x v="35"/>
    <x v="16"/>
    <x v="895"/>
  </r>
  <r>
    <x v="35"/>
    <x v="17"/>
    <x v="2511"/>
  </r>
  <r>
    <x v="35"/>
    <x v="18"/>
    <x v="1042"/>
  </r>
  <r>
    <x v="35"/>
    <x v="19"/>
    <x v="2591"/>
  </r>
  <r>
    <x v="35"/>
    <x v="20"/>
    <x v="2671"/>
  </r>
  <r>
    <x v="35"/>
    <x v="33"/>
    <x v="1092"/>
  </r>
  <r>
    <x v="35"/>
    <x v="21"/>
    <x v="2672"/>
  </r>
  <r>
    <x v="35"/>
    <x v="22"/>
    <x v="2514"/>
  </r>
  <r>
    <x v="35"/>
    <x v="23"/>
    <x v="2471"/>
  </r>
  <r>
    <x v="35"/>
    <x v="24"/>
    <x v="888"/>
  </r>
  <r>
    <x v="35"/>
    <x v="25"/>
    <x v="697"/>
  </r>
  <r>
    <x v="35"/>
    <x v="26"/>
    <x v="2515"/>
  </r>
  <r>
    <x v="35"/>
    <x v="27"/>
    <x v="2516"/>
  </r>
  <r>
    <x v="35"/>
    <x v="28"/>
    <x v="994"/>
  </r>
  <r>
    <x v="35"/>
    <x v="29"/>
    <x v="2441"/>
  </r>
  <r>
    <x v="35"/>
    <x v="30"/>
    <x v="2514"/>
  </r>
  <r>
    <x v="35"/>
    <x v="0"/>
    <x v="2706"/>
  </r>
  <r>
    <x v="35"/>
    <x v="1"/>
    <x v="2707"/>
  </r>
  <r>
    <x v="35"/>
    <x v="2"/>
    <x v="2708"/>
  </r>
  <r>
    <x v="35"/>
    <x v="3"/>
    <x v="1040"/>
  </r>
  <r>
    <x v="35"/>
    <x v="4"/>
    <x v="2709"/>
  </r>
  <r>
    <x v="35"/>
    <x v="5"/>
    <x v="2667"/>
  </r>
  <r>
    <x v="35"/>
    <x v="6"/>
    <x v="2259"/>
  </r>
  <r>
    <x v="35"/>
    <x v="7"/>
    <x v="2641"/>
  </r>
  <r>
    <x v="35"/>
    <x v="8"/>
    <x v="1207"/>
  </r>
  <r>
    <x v="35"/>
    <x v="9"/>
    <x v="1066"/>
  </r>
  <r>
    <x v="35"/>
    <x v="10"/>
    <x v="2710"/>
  </r>
  <r>
    <x v="35"/>
    <x v="11"/>
    <x v="919"/>
  </r>
  <r>
    <x v="35"/>
    <x v="12"/>
    <x v="2711"/>
  </r>
  <r>
    <x v="35"/>
    <x v="13"/>
    <x v="2663"/>
  </r>
  <r>
    <x v="35"/>
    <x v="31"/>
    <x v="904"/>
  </r>
  <r>
    <x v="35"/>
    <x v="32"/>
    <x v="2670"/>
  </r>
  <r>
    <x v="35"/>
    <x v="14"/>
    <x v="2510"/>
  </r>
  <r>
    <x v="35"/>
    <x v="15"/>
    <x v="791"/>
  </r>
  <r>
    <x v="35"/>
    <x v="16"/>
    <x v="895"/>
  </r>
  <r>
    <x v="35"/>
    <x v="17"/>
    <x v="2511"/>
  </r>
  <r>
    <x v="35"/>
    <x v="18"/>
    <x v="1042"/>
  </r>
  <r>
    <x v="35"/>
    <x v="19"/>
    <x v="2591"/>
  </r>
  <r>
    <x v="35"/>
    <x v="20"/>
    <x v="2671"/>
  </r>
  <r>
    <x v="35"/>
    <x v="33"/>
    <x v="1092"/>
  </r>
  <r>
    <x v="35"/>
    <x v="21"/>
    <x v="2672"/>
  </r>
  <r>
    <x v="35"/>
    <x v="22"/>
    <x v="2514"/>
  </r>
  <r>
    <x v="35"/>
    <x v="23"/>
    <x v="2471"/>
  </r>
  <r>
    <x v="35"/>
    <x v="24"/>
    <x v="888"/>
  </r>
  <r>
    <x v="35"/>
    <x v="25"/>
    <x v="697"/>
  </r>
  <r>
    <x v="35"/>
    <x v="26"/>
    <x v="2515"/>
  </r>
  <r>
    <x v="35"/>
    <x v="27"/>
    <x v="2516"/>
  </r>
  <r>
    <x v="35"/>
    <x v="28"/>
    <x v="994"/>
  </r>
  <r>
    <x v="35"/>
    <x v="29"/>
    <x v="2441"/>
  </r>
  <r>
    <x v="35"/>
    <x v="30"/>
    <x v="2514"/>
  </r>
  <r>
    <x v="35"/>
    <x v="0"/>
    <x v="2712"/>
  </r>
  <r>
    <x v="35"/>
    <x v="1"/>
    <x v="2713"/>
  </r>
  <r>
    <x v="35"/>
    <x v="2"/>
    <x v="2418"/>
  </r>
  <r>
    <x v="35"/>
    <x v="3"/>
    <x v="2251"/>
  </r>
  <r>
    <x v="35"/>
    <x v="4"/>
    <x v="2714"/>
  </r>
  <r>
    <x v="35"/>
    <x v="5"/>
    <x v="2715"/>
  </r>
  <r>
    <x v="35"/>
    <x v="6"/>
    <x v="2716"/>
  </r>
  <r>
    <x v="35"/>
    <x v="7"/>
    <x v="1283"/>
  </r>
  <r>
    <x v="35"/>
    <x v="8"/>
    <x v="587"/>
  </r>
  <r>
    <x v="35"/>
    <x v="9"/>
    <x v="2717"/>
  </r>
  <r>
    <x v="35"/>
    <x v="10"/>
    <x v="2464"/>
  </r>
  <r>
    <x v="35"/>
    <x v="11"/>
    <x v="15"/>
  </r>
  <r>
    <x v="35"/>
    <x v="12"/>
    <x v="2718"/>
  </r>
  <r>
    <x v="35"/>
    <x v="13"/>
    <x v="2719"/>
  </r>
  <r>
    <x v="35"/>
    <x v="31"/>
    <x v="2720"/>
  </r>
  <r>
    <x v="35"/>
    <x v="32"/>
    <x v="2394"/>
  </r>
  <r>
    <x v="35"/>
    <x v="14"/>
    <x v="2510"/>
  </r>
  <r>
    <x v="35"/>
    <x v="15"/>
    <x v="791"/>
  </r>
  <r>
    <x v="35"/>
    <x v="16"/>
    <x v="895"/>
  </r>
  <r>
    <x v="35"/>
    <x v="17"/>
    <x v="2511"/>
  </r>
  <r>
    <x v="35"/>
    <x v="18"/>
    <x v="1042"/>
  </r>
  <r>
    <x v="35"/>
    <x v="19"/>
    <x v="2591"/>
  </r>
  <r>
    <x v="35"/>
    <x v="20"/>
    <x v="2671"/>
  </r>
  <r>
    <x v="35"/>
    <x v="33"/>
    <x v="1092"/>
  </r>
  <r>
    <x v="35"/>
    <x v="21"/>
    <x v="2672"/>
  </r>
  <r>
    <x v="35"/>
    <x v="22"/>
    <x v="2514"/>
  </r>
  <r>
    <x v="35"/>
    <x v="23"/>
    <x v="2471"/>
  </r>
  <r>
    <x v="35"/>
    <x v="24"/>
    <x v="888"/>
  </r>
  <r>
    <x v="35"/>
    <x v="25"/>
    <x v="697"/>
  </r>
  <r>
    <x v="35"/>
    <x v="26"/>
    <x v="2515"/>
  </r>
  <r>
    <x v="35"/>
    <x v="27"/>
    <x v="2516"/>
  </r>
  <r>
    <x v="35"/>
    <x v="28"/>
    <x v="994"/>
  </r>
  <r>
    <x v="35"/>
    <x v="29"/>
    <x v="2441"/>
  </r>
  <r>
    <x v="35"/>
    <x v="30"/>
    <x v="2514"/>
  </r>
  <r>
    <x v="35"/>
    <x v="0"/>
    <x v="2721"/>
  </r>
  <r>
    <x v="35"/>
    <x v="1"/>
    <x v="2722"/>
  </r>
  <r>
    <x v="35"/>
    <x v="2"/>
    <x v="303"/>
  </r>
  <r>
    <x v="35"/>
    <x v="3"/>
    <x v="2723"/>
  </r>
  <r>
    <x v="35"/>
    <x v="4"/>
    <x v="2724"/>
  </r>
  <r>
    <x v="35"/>
    <x v="5"/>
    <x v="2725"/>
  </r>
  <r>
    <x v="35"/>
    <x v="6"/>
    <x v="2726"/>
  </r>
  <r>
    <x v="35"/>
    <x v="7"/>
    <x v="1290"/>
  </r>
  <r>
    <x v="35"/>
    <x v="8"/>
    <x v="2727"/>
  </r>
  <r>
    <x v="35"/>
    <x v="9"/>
    <x v="1091"/>
  </r>
  <r>
    <x v="35"/>
    <x v="10"/>
    <x v="2728"/>
  </r>
  <r>
    <x v="35"/>
    <x v="11"/>
    <x v="22"/>
  </r>
  <r>
    <x v="35"/>
    <x v="12"/>
    <x v="2729"/>
  </r>
  <r>
    <x v="35"/>
    <x v="13"/>
    <x v="2730"/>
  </r>
  <r>
    <x v="35"/>
    <x v="31"/>
    <x v="2731"/>
  </r>
  <r>
    <x v="35"/>
    <x v="32"/>
    <x v="2401"/>
  </r>
  <r>
    <x v="35"/>
    <x v="14"/>
    <x v="2510"/>
  </r>
  <r>
    <x v="35"/>
    <x v="15"/>
    <x v="791"/>
  </r>
  <r>
    <x v="35"/>
    <x v="16"/>
    <x v="895"/>
  </r>
  <r>
    <x v="35"/>
    <x v="17"/>
    <x v="2511"/>
  </r>
  <r>
    <x v="35"/>
    <x v="18"/>
    <x v="1042"/>
  </r>
  <r>
    <x v="35"/>
    <x v="19"/>
    <x v="2591"/>
  </r>
  <r>
    <x v="35"/>
    <x v="20"/>
    <x v="2671"/>
  </r>
  <r>
    <x v="35"/>
    <x v="33"/>
    <x v="244"/>
  </r>
  <r>
    <x v="35"/>
    <x v="21"/>
    <x v="2672"/>
  </r>
  <r>
    <x v="35"/>
    <x v="22"/>
    <x v="2514"/>
  </r>
  <r>
    <x v="35"/>
    <x v="23"/>
    <x v="2471"/>
  </r>
  <r>
    <x v="35"/>
    <x v="24"/>
    <x v="888"/>
  </r>
  <r>
    <x v="35"/>
    <x v="25"/>
    <x v="697"/>
  </r>
  <r>
    <x v="35"/>
    <x v="26"/>
    <x v="2515"/>
  </r>
  <r>
    <x v="35"/>
    <x v="27"/>
    <x v="2516"/>
  </r>
  <r>
    <x v="35"/>
    <x v="28"/>
    <x v="994"/>
  </r>
  <r>
    <x v="35"/>
    <x v="29"/>
    <x v="2441"/>
  </r>
  <r>
    <x v="35"/>
    <x v="30"/>
    <x v="2514"/>
  </r>
  <r>
    <x v="35"/>
    <x v="0"/>
    <x v="2732"/>
  </r>
  <r>
    <x v="35"/>
    <x v="1"/>
    <x v="2733"/>
  </r>
  <r>
    <x v="35"/>
    <x v="2"/>
    <x v="195"/>
  </r>
  <r>
    <x v="35"/>
    <x v="3"/>
    <x v="2734"/>
  </r>
  <r>
    <x v="35"/>
    <x v="4"/>
    <x v="2735"/>
  </r>
  <r>
    <x v="35"/>
    <x v="5"/>
    <x v="2736"/>
  </r>
  <r>
    <x v="35"/>
    <x v="6"/>
    <x v="1792"/>
  </r>
  <r>
    <x v="35"/>
    <x v="7"/>
    <x v="2737"/>
  </r>
  <r>
    <x v="35"/>
    <x v="8"/>
    <x v="2738"/>
  </r>
  <r>
    <x v="35"/>
    <x v="9"/>
    <x v="1293"/>
  </r>
  <r>
    <x v="35"/>
    <x v="10"/>
    <x v="2739"/>
  </r>
  <r>
    <x v="35"/>
    <x v="11"/>
    <x v="29"/>
  </r>
  <r>
    <x v="35"/>
    <x v="12"/>
    <x v="2740"/>
  </r>
  <r>
    <x v="35"/>
    <x v="13"/>
    <x v="2741"/>
  </r>
  <r>
    <x v="35"/>
    <x v="31"/>
    <x v="2742"/>
  </r>
  <r>
    <x v="35"/>
    <x v="32"/>
    <x v="2743"/>
  </r>
  <r>
    <x v="35"/>
    <x v="14"/>
    <x v="2510"/>
  </r>
  <r>
    <x v="35"/>
    <x v="15"/>
    <x v="791"/>
  </r>
  <r>
    <x v="35"/>
    <x v="16"/>
    <x v="895"/>
  </r>
  <r>
    <x v="35"/>
    <x v="17"/>
    <x v="2511"/>
  </r>
  <r>
    <x v="35"/>
    <x v="18"/>
    <x v="1042"/>
  </r>
  <r>
    <x v="35"/>
    <x v="19"/>
    <x v="2591"/>
  </r>
  <r>
    <x v="35"/>
    <x v="20"/>
    <x v="2671"/>
  </r>
  <r>
    <x v="35"/>
    <x v="33"/>
    <x v="225"/>
  </r>
  <r>
    <x v="35"/>
    <x v="21"/>
    <x v="2672"/>
  </r>
  <r>
    <x v="35"/>
    <x v="22"/>
    <x v="2514"/>
  </r>
  <r>
    <x v="35"/>
    <x v="23"/>
    <x v="2471"/>
  </r>
  <r>
    <x v="35"/>
    <x v="24"/>
    <x v="888"/>
  </r>
  <r>
    <x v="35"/>
    <x v="25"/>
    <x v="697"/>
  </r>
  <r>
    <x v="35"/>
    <x v="26"/>
    <x v="2515"/>
  </r>
  <r>
    <x v="35"/>
    <x v="27"/>
    <x v="2516"/>
  </r>
  <r>
    <x v="35"/>
    <x v="28"/>
    <x v="994"/>
  </r>
  <r>
    <x v="35"/>
    <x v="29"/>
    <x v="2441"/>
  </r>
  <r>
    <x v="35"/>
    <x v="30"/>
    <x v="2514"/>
  </r>
  <r>
    <x v="35"/>
    <x v="0"/>
    <x v="2744"/>
  </r>
  <r>
    <x v="35"/>
    <x v="1"/>
    <x v="2745"/>
  </r>
  <r>
    <x v="35"/>
    <x v="2"/>
    <x v="304"/>
  </r>
  <r>
    <x v="35"/>
    <x v="3"/>
    <x v="1596"/>
  </r>
  <r>
    <x v="35"/>
    <x v="4"/>
    <x v="1933"/>
  </r>
  <r>
    <x v="35"/>
    <x v="5"/>
    <x v="2275"/>
  </r>
  <r>
    <x v="35"/>
    <x v="6"/>
    <x v="1329"/>
  </r>
  <r>
    <x v="35"/>
    <x v="7"/>
    <x v="1219"/>
  </r>
  <r>
    <x v="35"/>
    <x v="8"/>
    <x v="2145"/>
  </r>
  <r>
    <x v="35"/>
    <x v="9"/>
    <x v="966"/>
  </r>
  <r>
    <x v="35"/>
    <x v="10"/>
    <x v="440"/>
  </r>
  <r>
    <x v="35"/>
    <x v="11"/>
    <x v="1539"/>
  </r>
  <r>
    <x v="35"/>
    <x v="12"/>
    <x v="2746"/>
  </r>
  <r>
    <x v="35"/>
    <x v="13"/>
    <x v="2747"/>
  </r>
  <r>
    <x v="35"/>
    <x v="31"/>
    <x v="1339"/>
  </r>
  <r>
    <x v="35"/>
    <x v="32"/>
    <x v="2748"/>
  </r>
  <r>
    <x v="35"/>
    <x v="14"/>
    <x v="2749"/>
  </r>
  <r>
    <x v="35"/>
    <x v="15"/>
    <x v="791"/>
  </r>
  <r>
    <x v="35"/>
    <x v="16"/>
    <x v="895"/>
  </r>
  <r>
    <x v="35"/>
    <x v="17"/>
    <x v="2511"/>
  </r>
  <r>
    <x v="35"/>
    <x v="18"/>
    <x v="1707"/>
  </r>
  <r>
    <x v="35"/>
    <x v="19"/>
    <x v="2750"/>
  </r>
  <r>
    <x v="35"/>
    <x v="20"/>
    <x v="2671"/>
  </r>
  <r>
    <x v="35"/>
    <x v="33"/>
    <x v="2349"/>
  </r>
  <r>
    <x v="35"/>
    <x v="21"/>
    <x v="2751"/>
  </r>
  <r>
    <x v="35"/>
    <x v="22"/>
    <x v="2752"/>
  </r>
  <r>
    <x v="35"/>
    <x v="23"/>
    <x v="2471"/>
  </r>
  <r>
    <x v="35"/>
    <x v="24"/>
    <x v="888"/>
  </r>
  <r>
    <x v="35"/>
    <x v="25"/>
    <x v="697"/>
  </r>
  <r>
    <x v="35"/>
    <x v="26"/>
    <x v="2753"/>
  </r>
  <r>
    <x v="35"/>
    <x v="27"/>
    <x v="2754"/>
  </r>
  <r>
    <x v="35"/>
    <x v="28"/>
    <x v="994"/>
  </r>
  <r>
    <x v="35"/>
    <x v="29"/>
    <x v="2015"/>
  </r>
  <r>
    <x v="35"/>
    <x v="30"/>
    <x v="2752"/>
  </r>
  <r>
    <x v="35"/>
    <x v="0"/>
    <x v="2755"/>
  </r>
  <r>
    <x v="35"/>
    <x v="1"/>
    <x v="2756"/>
  </r>
  <r>
    <x v="35"/>
    <x v="2"/>
    <x v="520"/>
  </r>
  <r>
    <x v="35"/>
    <x v="3"/>
    <x v="1627"/>
  </r>
  <r>
    <x v="35"/>
    <x v="4"/>
    <x v="2757"/>
  </r>
  <r>
    <x v="35"/>
    <x v="5"/>
    <x v="1324"/>
  </r>
  <r>
    <x v="35"/>
    <x v="6"/>
    <x v="2758"/>
  </r>
  <r>
    <x v="35"/>
    <x v="7"/>
    <x v="1230"/>
  </r>
  <r>
    <x v="35"/>
    <x v="8"/>
    <x v="1166"/>
  </r>
  <r>
    <x v="35"/>
    <x v="9"/>
    <x v="2759"/>
  </r>
  <r>
    <x v="35"/>
    <x v="10"/>
    <x v="2723"/>
  </r>
  <r>
    <x v="35"/>
    <x v="11"/>
    <x v="309"/>
  </r>
  <r>
    <x v="35"/>
    <x v="12"/>
    <x v="2760"/>
  </r>
  <r>
    <x v="35"/>
    <x v="13"/>
    <x v="2761"/>
  </r>
  <r>
    <x v="35"/>
    <x v="31"/>
    <x v="2051"/>
  </r>
  <r>
    <x v="35"/>
    <x v="32"/>
    <x v="2611"/>
  </r>
  <r>
    <x v="35"/>
    <x v="14"/>
    <x v="2749"/>
  </r>
  <r>
    <x v="35"/>
    <x v="15"/>
    <x v="791"/>
  </r>
  <r>
    <x v="35"/>
    <x v="16"/>
    <x v="895"/>
  </r>
  <r>
    <x v="35"/>
    <x v="17"/>
    <x v="2511"/>
  </r>
  <r>
    <x v="35"/>
    <x v="18"/>
    <x v="1707"/>
  </r>
  <r>
    <x v="35"/>
    <x v="19"/>
    <x v="2750"/>
  </r>
  <r>
    <x v="35"/>
    <x v="20"/>
    <x v="2671"/>
  </r>
  <r>
    <x v="35"/>
    <x v="33"/>
    <x v="2349"/>
  </r>
  <r>
    <x v="35"/>
    <x v="21"/>
    <x v="2751"/>
  </r>
  <r>
    <x v="35"/>
    <x v="22"/>
    <x v="2752"/>
  </r>
  <r>
    <x v="35"/>
    <x v="23"/>
    <x v="2471"/>
  </r>
  <r>
    <x v="35"/>
    <x v="24"/>
    <x v="888"/>
  </r>
  <r>
    <x v="35"/>
    <x v="25"/>
    <x v="697"/>
  </r>
  <r>
    <x v="35"/>
    <x v="26"/>
    <x v="2753"/>
  </r>
  <r>
    <x v="35"/>
    <x v="27"/>
    <x v="2754"/>
  </r>
  <r>
    <x v="35"/>
    <x v="28"/>
    <x v="994"/>
  </r>
  <r>
    <x v="35"/>
    <x v="29"/>
    <x v="2015"/>
  </r>
  <r>
    <x v="35"/>
    <x v="30"/>
    <x v="2752"/>
  </r>
  <r>
    <x v="35"/>
    <x v="0"/>
    <x v="2762"/>
  </r>
  <r>
    <x v="35"/>
    <x v="1"/>
    <x v="2763"/>
  </r>
  <r>
    <x v="35"/>
    <x v="2"/>
    <x v="1245"/>
  </r>
  <r>
    <x v="35"/>
    <x v="3"/>
    <x v="2698"/>
  </r>
  <r>
    <x v="35"/>
    <x v="4"/>
    <x v="2764"/>
  </r>
  <r>
    <x v="35"/>
    <x v="5"/>
    <x v="1335"/>
  </r>
  <r>
    <x v="35"/>
    <x v="6"/>
    <x v="789"/>
  </r>
  <r>
    <x v="35"/>
    <x v="7"/>
    <x v="1239"/>
  </r>
  <r>
    <x v="35"/>
    <x v="8"/>
    <x v="2765"/>
  </r>
  <r>
    <x v="35"/>
    <x v="9"/>
    <x v="2766"/>
  </r>
  <r>
    <x v="35"/>
    <x v="10"/>
    <x v="2734"/>
  </r>
  <r>
    <x v="35"/>
    <x v="11"/>
    <x v="1090"/>
  </r>
  <r>
    <x v="35"/>
    <x v="12"/>
    <x v="2767"/>
  </r>
  <r>
    <x v="35"/>
    <x v="13"/>
    <x v="2768"/>
  </r>
  <r>
    <x v="35"/>
    <x v="31"/>
    <x v="2769"/>
  </r>
  <r>
    <x v="35"/>
    <x v="32"/>
    <x v="2770"/>
  </r>
  <r>
    <x v="35"/>
    <x v="14"/>
    <x v="2749"/>
  </r>
  <r>
    <x v="35"/>
    <x v="15"/>
    <x v="791"/>
  </r>
  <r>
    <x v="35"/>
    <x v="16"/>
    <x v="895"/>
  </r>
  <r>
    <x v="35"/>
    <x v="17"/>
    <x v="2511"/>
  </r>
  <r>
    <x v="35"/>
    <x v="18"/>
    <x v="1707"/>
  </r>
  <r>
    <x v="35"/>
    <x v="19"/>
    <x v="2750"/>
  </r>
  <r>
    <x v="35"/>
    <x v="20"/>
    <x v="2671"/>
  </r>
  <r>
    <x v="35"/>
    <x v="33"/>
    <x v="2349"/>
  </r>
  <r>
    <x v="35"/>
    <x v="21"/>
    <x v="2751"/>
  </r>
  <r>
    <x v="35"/>
    <x v="22"/>
    <x v="2752"/>
  </r>
  <r>
    <x v="35"/>
    <x v="23"/>
    <x v="2471"/>
  </r>
  <r>
    <x v="35"/>
    <x v="24"/>
    <x v="888"/>
  </r>
  <r>
    <x v="35"/>
    <x v="25"/>
    <x v="697"/>
  </r>
  <r>
    <x v="35"/>
    <x v="26"/>
    <x v="2753"/>
  </r>
  <r>
    <x v="35"/>
    <x v="27"/>
    <x v="2754"/>
  </r>
  <r>
    <x v="35"/>
    <x v="28"/>
    <x v="994"/>
  </r>
  <r>
    <x v="35"/>
    <x v="29"/>
    <x v="2015"/>
  </r>
  <r>
    <x v="35"/>
    <x v="30"/>
    <x v="2752"/>
  </r>
  <r>
    <x v="35"/>
    <x v="0"/>
    <x v="2771"/>
  </r>
  <r>
    <x v="35"/>
    <x v="1"/>
    <x v="2772"/>
  </r>
  <r>
    <x v="35"/>
    <x v="2"/>
    <x v="1135"/>
  </r>
  <r>
    <x v="35"/>
    <x v="3"/>
    <x v="2705"/>
  </r>
  <r>
    <x v="35"/>
    <x v="4"/>
    <x v="2773"/>
  </r>
  <r>
    <x v="35"/>
    <x v="5"/>
    <x v="2774"/>
  </r>
  <r>
    <x v="35"/>
    <x v="6"/>
    <x v="2775"/>
  </r>
  <r>
    <x v="35"/>
    <x v="7"/>
    <x v="1080"/>
  </r>
  <r>
    <x v="35"/>
    <x v="8"/>
    <x v="2776"/>
  </r>
  <r>
    <x v="35"/>
    <x v="9"/>
    <x v="2777"/>
  </r>
  <r>
    <x v="35"/>
    <x v="10"/>
    <x v="2778"/>
  </r>
  <r>
    <x v="35"/>
    <x v="11"/>
    <x v="2779"/>
  </r>
  <r>
    <x v="35"/>
    <x v="12"/>
    <x v="2780"/>
  </r>
  <r>
    <x v="35"/>
    <x v="13"/>
    <x v="2781"/>
  </r>
  <r>
    <x v="35"/>
    <x v="31"/>
    <x v="1901"/>
  </r>
  <r>
    <x v="35"/>
    <x v="32"/>
    <x v="2782"/>
  </r>
  <r>
    <x v="35"/>
    <x v="14"/>
    <x v="2749"/>
  </r>
  <r>
    <x v="35"/>
    <x v="15"/>
    <x v="889"/>
  </r>
  <r>
    <x v="35"/>
    <x v="16"/>
    <x v="2783"/>
  </r>
  <r>
    <x v="35"/>
    <x v="17"/>
    <x v="2784"/>
  </r>
  <r>
    <x v="35"/>
    <x v="18"/>
    <x v="1717"/>
  </r>
  <r>
    <x v="35"/>
    <x v="19"/>
    <x v="2785"/>
  </r>
  <r>
    <x v="35"/>
    <x v="20"/>
    <x v="2786"/>
  </r>
  <r>
    <x v="35"/>
    <x v="33"/>
    <x v="2787"/>
  </r>
  <r>
    <x v="35"/>
    <x v="21"/>
    <x v="2788"/>
  </r>
  <r>
    <x v="35"/>
    <x v="22"/>
    <x v="2752"/>
  </r>
  <r>
    <x v="35"/>
    <x v="23"/>
    <x v="2471"/>
  </r>
  <r>
    <x v="35"/>
    <x v="24"/>
    <x v="888"/>
  </r>
  <r>
    <x v="35"/>
    <x v="25"/>
    <x v="697"/>
  </r>
  <r>
    <x v="35"/>
    <x v="26"/>
    <x v="2753"/>
  </r>
  <r>
    <x v="35"/>
    <x v="27"/>
    <x v="2754"/>
  </r>
  <r>
    <x v="35"/>
    <x v="28"/>
    <x v="994"/>
  </r>
  <r>
    <x v="35"/>
    <x v="29"/>
    <x v="2015"/>
  </r>
  <r>
    <x v="35"/>
    <x v="30"/>
    <x v="2752"/>
  </r>
  <r>
    <x v="35"/>
    <x v="0"/>
    <x v="2789"/>
  </r>
  <r>
    <x v="35"/>
    <x v="1"/>
    <x v="2790"/>
  </r>
  <r>
    <x v="35"/>
    <x v="2"/>
    <x v="1144"/>
  </r>
  <r>
    <x v="35"/>
    <x v="3"/>
    <x v="2791"/>
  </r>
  <r>
    <x v="35"/>
    <x v="4"/>
    <x v="2792"/>
  </r>
  <r>
    <x v="35"/>
    <x v="5"/>
    <x v="2793"/>
  </r>
  <r>
    <x v="35"/>
    <x v="6"/>
    <x v="2794"/>
  </r>
  <r>
    <x v="35"/>
    <x v="7"/>
    <x v="867"/>
  </r>
  <r>
    <x v="35"/>
    <x v="8"/>
    <x v="2795"/>
  </r>
  <r>
    <x v="35"/>
    <x v="9"/>
    <x v="2796"/>
  </r>
  <r>
    <x v="35"/>
    <x v="10"/>
    <x v="1037"/>
  </r>
  <r>
    <x v="35"/>
    <x v="11"/>
    <x v="278"/>
  </r>
  <r>
    <x v="35"/>
    <x v="12"/>
    <x v="2797"/>
  </r>
  <r>
    <x v="35"/>
    <x v="13"/>
    <x v="2798"/>
  </r>
  <r>
    <x v="35"/>
    <x v="31"/>
    <x v="1910"/>
  </r>
  <r>
    <x v="35"/>
    <x v="32"/>
    <x v="2799"/>
  </r>
  <r>
    <x v="35"/>
    <x v="14"/>
    <x v="2749"/>
  </r>
  <r>
    <x v="35"/>
    <x v="15"/>
    <x v="889"/>
  </r>
  <r>
    <x v="35"/>
    <x v="16"/>
    <x v="2783"/>
  </r>
  <r>
    <x v="35"/>
    <x v="17"/>
    <x v="2784"/>
  </r>
  <r>
    <x v="35"/>
    <x v="18"/>
    <x v="1717"/>
  </r>
  <r>
    <x v="35"/>
    <x v="19"/>
    <x v="2785"/>
  </r>
  <r>
    <x v="35"/>
    <x v="20"/>
    <x v="2786"/>
  </r>
  <r>
    <x v="35"/>
    <x v="33"/>
    <x v="2787"/>
  </r>
  <r>
    <x v="35"/>
    <x v="21"/>
    <x v="2788"/>
  </r>
  <r>
    <x v="35"/>
    <x v="22"/>
    <x v="2752"/>
  </r>
  <r>
    <x v="35"/>
    <x v="23"/>
    <x v="2471"/>
  </r>
  <r>
    <x v="35"/>
    <x v="24"/>
    <x v="888"/>
  </r>
  <r>
    <x v="35"/>
    <x v="25"/>
    <x v="697"/>
  </r>
  <r>
    <x v="35"/>
    <x v="26"/>
    <x v="2753"/>
  </r>
  <r>
    <x v="35"/>
    <x v="27"/>
    <x v="2754"/>
  </r>
  <r>
    <x v="35"/>
    <x v="28"/>
    <x v="994"/>
  </r>
  <r>
    <x v="35"/>
    <x v="29"/>
    <x v="2015"/>
  </r>
  <r>
    <x v="35"/>
    <x v="30"/>
    <x v="2752"/>
  </r>
  <r>
    <x v="36"/>
    <x v="0"/>
    <x v="2800"/>
  </r>
  <r>
    <x v="36"/>
    <x v="1"/>
    <x v="2801"/>
  </r>
  <r>
    <x v="36"/>
    <x v="2"/>
    <x v="1166"/>
  </r>
  <r>
    <x v="36"/>
    <x v="3"/>
    <x v="2802"/>
  </r>
  <r>
    <x v="36"/>
    <x v="4"/>
    <x v="2803"/>
  </r>
  <r>
    <x v="36"/>
    <x v="5"/>
    <x v="2804"/>
  </r>
  <r>
    <x v="36"/>
    <x v="6"/>
    <x v="1372"/>
  </r>
  <r>
    <x v="36"/>
    <x v="7"/>
    <x v="1957"/>
  </r>
  <r>
    <x v="36"/>
    <x v="8"/>
    <x v="2805"/>
  </r>
  <r>
    <x v="36"/>
    <x v="9"/>
    <x v="1528"/>
  </r>
  <r>
    <x v="36"/>
    <x v="10"/>
    <x v="2806"/>
  </r>
  <r>
    <x v="36"/>
    <x v="11"/>
    <x v="289"/>
  </r>
  <r>
    <x v="36"/>
    <x v="12"/>
    <x v="2807"/>
  </r>
  <r>
    <x v="36"/>
    <x v="13"/>
    <x v="2808"/>
  </r>
  <r>
    <x v="36"/>
    <x v="31"/>
    <x v="1248"/>
  </r>
  <r>
    <x v="36"/>
    <x v="32"/>
    <x v="1209"/>
  </r>
  <r>
    <x v="36"/>
    <x v="14"/>
    <x v="2749"/>
  </r>
  <r>
    <x v="36"/>
    <x v="15"/>
    <x v="889"/>
  </r>
  <r>
    <x v="36"/>
    <x v="16"/>
    <x v="2783"/>
  </r>
  <r>
    <x v="36"/>
    <x v="17"/>
    <x v="2784"/>
  </r>
  <r>
    <x v="36"/>
    <x v="18"/>
    <x v="1717"/>
  </r>
  <r>
    <x v="36"/>
    <x v="19"/>
    <x v="2785"/>
  </r>
  <r>
    <x v="36"/>
    <x v="20"/>
    <x v="2786"/>
  </r>
  <r>
    <x v="36"/>
    <x v="33"/>
    <x v="2787"/>
  </r>
  <r>
    <x v="36"/>
    <x v="21"/>
    <x v="2788"/>
  </r>
  <r>
    <x v="36"/>
    <x v="22"/>
    <x v="2752"/>
  </r>
  <r>
    <x v="36"/>
    <x v="23"/>
    <x v="2471"/>
  </r>
  <r>
    <x v="36"/>
    <x v="24"/>
    <x v="888"/>
  </r>
  <r>
    <x v="36"/>
    <x v="25"/>
    <x v="697"/>
  </r>
  <r>
    <x v="36"/>
    <x v="26"/>
    <x v="2753"/>
  </r>
  <r>
    <x v="36"/>
    <x v="27"/>
    <x v="2754"/>
  </r>
  <r>
    <x v="36"/>
    <x v="28"/>
    <x v="994"/>
  </r>
  <r>
    <x v="36"/>
    <x v="29"/>
    <x v="2015"/>
  </r>
  <r>
    <x v="36"/>
    <x v="30"/>
    <x v="2752"/>
  </r>
  <r>
    <x v="36"/>
    <x v="0"/>
    <x v="2809"/>
  </r>
  <r>
    <x v="36"/>
    <x v="1"/>
    <x v="2810"/>
  </r>
  <r>
    <x v="36"/>
    <x v="2"/>
    <x v="690"/>
  </r>
  <r>
    <x v="36"/>
    <x v="3"/>
    <x v="1627"/>
  </r>
  <r>
    <x v="36"/>
    <x v="4"/>
    <x v="2196"/>
  </r>
  <r>
    <x v="36"/>
    <x v="5"/>
    <x v="2811"/>
  </r>
  <r>
    <x v="36"/>
    <x v="6"/>
    <x v="1166"/>
  </r>
  <r>
    <x v="36"/>
    <x v="7"/>
    <x v="1968"/>
  </r>
  <r>
    <x v="36"/>
    <x v="8"/>
    <x v="2812"/>
  </r>
  <r>
    <x v="36"/>
    <x v="9"/>
    <x v="1505"/>
  </r>
  <r>
    <x v="36"/>
    <x v="10"/>
    <x v="2813"/>
  </r>
  <r>
    <x v="36"/>
    <x v="11"/>
    <x v="1790"/>
  </r>
  <r>
    <x v="36"/>
    <x v="12"/>
    <x v="2814"/>
  </r>
  <r>
    <x v="36"/>
    <x v="13"/>
    <x v="2815"/>
  </r>
  <r>
    <x v="36"/>
    <x v="31"/>
    <x v="501"/>
  </r>
  <r>
    <x v="36"/>
    <x v="32"/>
    <x v="696"/>
  </r>
  <r>
    <x v="36"/>
    <x v="14"/>
    <x v="2749"/>
  </r>
  <r>
    <x v="36"/>
    <x v="15"/>
    <x v="889"/>
  </r>
  <r>
    <x v="36"/>
    <x v="16"/>
    <x v="2783"/>
  </r>
  <r>
    <x v="36"/>
    <x v="17"/>
    <x v="2784"/>
  </r>
  <r>
    <x v="36"/>
    <x v="18"/>
    <x v="1717"/>
  </r>
  <r>
    <x v="36"/>
    <x v="19"/>
    <x v="2785"/>
  </r>
  <r>
    <x v="36"/>
    <x v="20"/>
    <x v="2786"/>
  </r>
  <r>
    <x v="36"/>
    <x v="33"/>
    <x v="2787"/>
  </r>
  <r>
    <x v="36"/>
    <x v="21"/>
    <x v="2788"/>
  </r>
  <r>
    <x v="36"/>
    <x v="22"/>
    <x v="2752"/>
  </r>
  <r>
    <x v="36"/>
    <x v="23"/>
    <x v="2471"/>
  </r>
  <r>
    <x v="36"/>
    <x v="24"/>
    <x v="888"/>
  </r>
  <r>
    <x v="36"/>
    <x v="25"/>
    <x v="697"/>
  </r>
  <r>
    <x v="36"/>
    <x v="26"/>
    <x v="2753"/>
  </r>
  <r>
    <x v="36"/>
    <x v="27"/>
    <x v="2754"/>
  </r>
  <r>
    <x v="36"/>
    <x v="28"/>
    <x v="994"/>
  </r>
  <r>
    <x v="36"/>
    <x v="29"/>
    <x v="2015"/>
  </r>
  <r>
    <x v="36"/>
    <x v="30"/>
    <x v="2752"/>
  </r>
  <r>
    <x v="36"/>
    <x v="0"/>
    <x v="2816"/>
  </r>
  <r>
    <x v="36"/>
    <x v="1"/>
    <x v="2817"/>
  </r>
  <r>
    <x v="36"/>
    <x v="2"/>
    <x v="1757"/>
  </r>
  <r>
    <x v="36"/>
    <x v="3"/>
    <x v="1216"/>
  </r>
  <r>
    <x v="36"/>
    <x v="4"/>
    <x v="2818"/>
  </r>
  <r>
    <x v="36"/>
    <x v="5"/>
    <x v="2054"/>
  </r>
  <r>
    <x v="36"/>
    <x v="6"/>
    <x v="2819"/>
  </r>
  <r>
    <x v="36"/>
    <x v="7"/>
    <x v="781"/>
  </r>
  <r>
    <x v="36"/>
    <x v="8"/>
    <x v="522"/>
  </r>
  <r>
    <x v="36"/>
    <x v="9"/>
    <x v="2820"/>
  </r>
  <r>
    <x v="36"/>
    <x v="10"/>
    <x v="2821"/>
  </r>
  <r>
    <x v="36"/>
    <x v="11"/>
    <x v="592"/>
  </r>
  <r>
    <x v="36"/>
    <x v="12"/>
    <x v="2822"/>
  </r>
  <r>
    <x v="36"/>
    <x v="13"/>
    <x v="2823"/>
  </r>
  <r>
    <x v="36"/>
    <x v="31"/>
    <x v="1271"/>
  </r>
  <r>
    <x v="36"/>
    <x v="32"/>
    <x v="709"/>
  </r>
  <r>
    <x v="36"/>
    <x v="14"/>
    <x v="2749"/>
  </r>
  <r>
    <x v="36"/>
    <x v="15"/>
    <x v="889"/>
  </r>
  <r>
    <x v="36"/>
    <x v="16"/>
    <x v="2783"/>
  </r>
  <r>
    <x v="36"/>
    <x v="17"/>
    <x v="2784"/>
  </r>
  <r>
    <x v="36"/>
    <x v="18"/>
    <x v="1717"/>
  </r>
  <r>
    <x v="36"/>
    <x v="19"/>
    <x v="2785"/>
  </r>
  <r>
    <x v="36"/>
    <x v="20"/>
    <x v="2786"/>
  </r>
  <r>
    <x v="36"/>
    <x v="33"/>
    <x v="2787"/>
  </r>
  <r>
    <x v="36"/>
    <x v="21"/>
    <x v="2788"/>
  </r>
  <r>
    <x v="36"/>
    <x v="22"/>
    <x v="2752"/>
  </r>
  <r>
    <x v="36"/>
    <x v="23"/>
    <x v="2471"/>
  </r>
  <r>
    <x v="36"/>
    <x v="24"/>
    <x v="888"/>
  </r>
  <r>
    <x v="36"/>
    <x v="25"/>
    <x v="697"/>
  </r>
  <r>
    <x v="36"/>
    <x v="26"/>
    <x v="2753"/>
  </r>
  <r>
    <x v="36"/>
    <x v="27"/>
    <x v="2754"/>
  </r>
  <r>
    <x v="36"/>
    <x v="28"/>
    <x v="994"/>
  </r>
  <r>
    <x v="36"/>
    <x v="29"/>
    <x v="2015"/>
  </r>
  <r>
    <x v="36"/>
    <x v="30"/>
    <x v="2752"/>
  </r>
  <r>
    <x v="36"/>
    <x v="0"/>
    <x v="2824"/>
  </r>
  <r>
    <x v="36"/>
    <x v="1"/>
    <x v="2825"/>
  </r>
  <r>
    <x v="36"/>
    <x v="2"/>
    <x v="1530"/>
  </r>
  <r>
    <x v="36"/>
    <x v="3"/>
    <x v="1226"/>
  </r>
  <r>
    <x v="36"/>
    <x v="4"/>
    <x v="2826"/>
  </r>
  <r>
    <x v="36"/>
    <x v="5"/>
    <x v="2064"/>
  </r>
  <r>
    <x v="36"/>
    <x v="6"/>
    <x v="2827"/>
  </r>
  <r>
    <x v="36"/>
    <x v="7"/>
    <x v="2828"/>
  </r>
  <r>
    <x v="36"/>
    <x v="8"/>
    <x v="2829"/>
  </r>
  <r>
    <x v="36"/>
    <x v="9"/>
    <x v="2830"/>
  </r>
  <r>
    <x v="36"/>
    <x v="10"/>
    <x v="2831"/>
  </r>
  <r>
    <x v="36"/>
    <x v="11"/>
    <x v="607"/>
  </r>
  <r>
    <x v="36"/>
    <x v="12"/>
    <x v="2832"/>
  </r>
  <r>
    <x v="36"/>
    <x v="13"/>
    <x v="2833"/>
  </r>
  <r>
    <x v="36"/>
    <x v="31"/>
    <x v="1281"/>
  </r>
  <r>
    <x v="36"/>
    <x v="32"/>
    <x v="721"/>
  </r>
  <r>
    <x v="36"/>
    <x v="14"/>
    <x v="2834"/>
  </r>
  <r>
    <x v="36"/>
    <x v="15"/>
    <x v="889"/>
  </r>
  <r>
    <x v="36"/>
    <x v="16"/>
    <x v="2783"/>
  </r>
  <r>
    <x v="36"/>
    <x v="17"/>
    <x v="2784"/>
  </r>
  <r>
    <x v="36"/>
    <x v="18"/>
    <x v="1717"/>
  </r>
  <r>
    <x v="36"/>
    <x v="19"/>
    <x v="2785"/>
  </r>
  <r>
    <x v="36"/>
    <x v="20"/>
    <x v="2786"/>
  </r>
  <r>
    <x v="36"/>
    <x v="33"/>
    <x v="2170"/>
  </r>
  <r>
    <x v="36"/>
    <x v="21"/>
    <x v="2835"/>
  </r>
  <r>
    <x v="36"/>
    <x v="22"/>
    <x v="2836"/>
  </r>
  <r>
    <x v="36"/>
    <x v="23"/>
    <x v="2471"/>
  </r>
  <r>
    <x v="36"/>
    <x v="24"/>
    <x v="888"/>
  </r>
  <r>
    <x v="36"/>
    <x v="25"/>
    <x v="697"/>
  </r>
  <r>
    <x v="36"/>
    <x v="26"/>
    <x v="2753"/>
  </r>
  <r>
    <x v="36"/>
    <x v="27"/>
    <x v="2754"/>
  </r>
  <r>
    <x v="36"/>
    <x v="28"/>
    <x v="994"/>
  </r>
  <r>
    <x v="36"/>
    <x v="29"/>
    <x v="2015"/>
  </r>
  <r>
    <x v="36"/>
    <x v="30"/>
    <x v="2836"/>
  </r>
  <r>
    <x v="36"/>
    <x v="0"/>
    <x v="2837"/>
  </r>
  <r>
    <x v="36"/>
    <x v="1"/>
    <x v="2838"/>
  </r>
  <r>
    <x v="36"/>
    <x v="2"/>
    <x v="1536"/>
  </r>
  <r>
    <x v="36"/>
    <x v="3"/>
    <x v="2839"/>
  </r>
  <r>
    <x v="36"/>
    <x v="4"/>
    <x v="2840"/>
  </r>
  <r>
    <x v="36"/>
    <x v="5"/>
    <x v="2841"/>
  </r>
  <r>
    <x v="36"/>
    <x v="6"/>
    <x v="2842"/>
  </r>
  <r>
    <x v="36"/>
    <x v="7"/>
    <x v="2843"/>
  </r>
  <r>
    <x v="36"/>
    <x v="8"/>
    <x v="2844"/>
  </r>
  <r>
    <x v="36"/>
    <x v="9"/>
    <x v="2060"/>
  </r>
  <r>
    <x v="36"/>
    <x v="10"/>
    <x v="1545"/>
  </r>
  <r>
    <x v="36"/>
    <x v="11"/>
    <x v="156"/>
  </r>
  <r>
    <x v="36"/>
    <x v="12"/>
    <x v="2845"/>
  </r>
  <r>
    <x v="36"/>
    <x v="13"/>
    <x v="2846"/>
  </r>
  <r>
    <x v="36"/>
    <x v="31"/>
    <x v="648"/>
  </r>
  <r>
    <x v="36"/>
    <x v="32"/>
    <x v="732"/>
  </r>
  <r>
    <x v="36"/>
    <x v="14"/>
    <x v="2847"/>
  </r>
  <r>
    <x v="36"/>
    <x v="15"/>
    <x v="889"/>
  </r>
  <r>
    <x v="36"/>
    <x v="16"/>
    <x v="2783"/>
  </r>
  <r>
    <x v="36"/>
    <x v="17"/>
    <x v="2784"/>
  </r>
  <r>
    <x v="36"/>
    <x v="18"/>
    <x v="1717"/>
  </r>
  <r>
    <x v="36"/>
    <x v="19"/>
    <x v="2785"/>
  </r>
  <r>
    <x v="36"/>
    <x v="20"/>
    <x v="2786"/>
  </r>
  <r>
    <x v="36"/>
    <x v="33"/>
    <x v="864"/>
  </r>
  <r>
    <x v="36"/>
    <x v="21"/>
    <x v="2848"/>
  </r>
  <r>
    <x v="36"/>
    <x v="22"/>
    <x v="2849"/>
  </r>
  <r>
    <x v="36"/>
    <x v="23"/>
    <x v="2471"/>
  </r>
  <r>
    <x v="36"/>
    <x v="24"/>
    <x v="888"/>
  </r>
  <r>
    <x v="36"/>
    <x v="25"/>
    <x v="697"/>
  </r>
  <r>
    <x v="36"/>
    <x v="26"/>
    <x v="2753"/>
  </r>
  <r>
    <x v="36"/>
    <x v="27"/>
    <x v="2754"/>
  </r>
  <r>
    <x v="36"/>
    <x v="28"/>
    <x v="994"/>
  </r>
  <r>
    <x v="36"/>
    <x v="29"/>
    <x v="2850"/>
  </r>
  <r>
    <x v="36"/>
    <x v="30"/>
    <x v="2849"/>
  </r>
  <r>
    <x v="36"/>
    <x v="0"/>
    <x v="2851"/>
  </r>
  <r>
    <x v="36"/>
    <x v="1"/>
    <x v="2852"/>
  </r>
  <r>
    <x v="36"/>
    <x v="2"/>
    <x v="1543"/>
  </r>
  <r>
    <x v="36"/>
    <x v="3"/>
    <x v="2853"/>
  </r>
  <r>
    <x v="36"/>
    <x v="4"/>
    <x v="2854"/>
  </r>
  <r>
    <x v="36"/>
    <x v="5"/>
    <x v="1893"/>
  </r>
  <r>
    <x v="36"/>
    <x v="6"/>
    <x v="115"/>
  </r>
  <r>
    <x v="36"/>
    <x v="7"/>
    <x v="2855"/>
  </r>
  <r>
    <x v="36"/>
    <x v="8"/>
    <x v="1889"/>
  </r>
  <r>
    <x v="36"/>
    <x v="9"/>
    <x v="2067"/>
  </r>
  <r>
    <x v="36"/>
    <x v="10"/>
    <x v="2856"/>
  </r>
  <r>
    <x v="36"/>
    <x v="11"/>
    <x v="512"/>
  </r>
  <r>
    <x v="36"/>
    <x v="12"/>
    <x v="2857"/>
  </r>
  <r>
    <x v="36"/>
    <x v="13"/>
    <x v="2858"/>
  </r>
  <r>
    <x v="36"/>
    <x v="31"/>
    <x v="429"/>
  </r>
  <r>
    <x v="36"/>
    <x v="32"/>
    <x v="1304"/>
  </r>
  <r>
    <x v="36"/>
    <x v="14"/>
    <x v="2847"/>
  </r>
  <r>
    <x v="36"/>
    <x v="15"/>
    <x v="889"/>
  </r>
  <r>
    <x v="36"/>
    <x v="16"/>
    <x v="2783"/>
  </r>
  <r>
    <x v="36"/>
    <x v="17"/>
    <x v="2784"/>
  </r>
  <r>
    <x v="36"/>
    <x v="18"/>
    <x v="1717"/>
  </r>
  <r>
    <x v="36"/>
    <x v="19"/>
    <x v="2785"/>
  </r>
  <r>
    <x v="36"/>
    <x v="20"/>
    <x v="2786"/>
  </r>
  <r>
    <x v="36"/>
    <x v="33"/>
    <x v="864"/>
  </r>
  <r>
    <x v="36"/>
    <x v="21"/>
    <x v="2848"/>
  </r>
  <r>
    <x v="36"/>
    <x v="22"/>
    <x v="2849"/>
  </r>
  <r>
    <x v="36"/>
    <x v="23"/>
    <x v="2471"/>
  </r>
  <r>
    <x v="36"/>
    <x v="24"/>
    <x v="888"/>
  </r>
  <r>
    <x v="36"/>
    <x v="25"/>
    <x v="697"/>
  </r>
  <r>
    <x v="36"/>
    <x v="26"/>
    <x v="2753"/>
  </r>
  <r>
    <x v="36"/>
    <x v="27"/>
    <x v="2754"/>
  </r>
  <r>
    <x v="36"/>
    <x v="28"/>
    <x v="994"/>
  </r>
  <r>
    <x v="36"/>
    <x v="29"/>
    <x v="2850"/>
  </r>
  <r>
    <x v="36"/>
    <x v="30"/>
    <x v="2849"/>
  </r>
  <r>
    <x v="36"/>
    <x v="0"/>
    <x v="2859"/>
  </r>
  <r>
    <x v="36"/>
    <x v="1"/>
    <x v="2860"/>
  </r>
  <r>
    <x v="36"/>
    <x v="2"/>
    <x v="2861"/>
  </r>
  <r>
    <x v="36"/>
    <x v="3"/>
    <x v="2862"/>
  </r>
  <r>
    <x v="36"/>
    <x v="4"/>
    <x v="2863"/>
  </r>
  <r>
    <x v="36"/>
    <x v="5"/>
    <x v="1906"/>
  </r>
  <r>
    <x v="36"/>
    <x v="6"/>
    <x v="2259"/>
  </r>
  <r>
    <x v="36"/>
    <x v="7"/>
    <x v="2864"/>
  </r>
  <r>
    <x v="36"/>
    <x v="8"/>
    <x v="2865"/>
  </r>
  <r>
    <x v="36"/>
    <x v="9"/>
    <x v="2073"/>
  </r>
  <r>
    <x v="36"/>
    <x v="10"/>
    <x v="2866"/>
  </r>
  <r>
    <x v="36"/>
    <x v="11"/>
    <x v="715"/>
  </r>
  <r>
    <x v="36"/>
    <x v="12"/>
    <x v="2867"/>
  </r>
  <r>
    <x v="36"/>
    <x v="13"/>
    <x v="2868"/>
  </r>
  <r>
    <x v="36"/>
    <x v="31"/>
    <x v="443"/>
  </r>
  <r>
    <x v="36"/>
    <x v="32"/>
    <x v="1315"/>
  </r>
  <r>
    <x v="36"/>
    <x v="14"/>
    <x v="2847"/>
  </r>
  <r>
    <x v="36"/>
    <x v="15"/>
    <x v="889"/>
  </r>
  <r>
    <x v="36"/>
    <x v="16"/>
    <x v="2783"/>
  </r>
  <r>
    <x v="36"/>
    <x v="17"/>
    <x v="2784"/>
  </r>
  <r>
    <x v="36"/>
    <x v="18"/>
    <x v="1717"/>
  </r>
  <r>
    <x v="36"/>
    <x v="19"/>
    <x v="2785"/>
  </r>
  <r>
    <x v="36"/>
    <x v="20"/>
    <x v="2786"/>
  </r>
  <r>
    <x v="36"/>
    <x v="33"/>
    <x v="864"/>
  </r>
  <r>
    <x v="36"/>
    <x v="21"/>
    <x v="2848"/>
  </r>
  <r>
    <x v="36"/>
    <x v="22"/>
    <x v="2849"/>
  </r>
  <r>
    <x v="36"/>
    <x v="23"/>
    <x v="2471"/>
  </r>
  <r>
    <x v="36"/>
    <x v="24"/>
    <x v="888"/>
  </r>
  <r>
    <x v="36"/>
    <x v="25"/>
    <x v="697"/>
  </r>
  <r>
    <x v="36"/>
    <x v="26"/>
    <x v="2753"/>
  </r>
  <r>
    <x v="36"/>
    <x v="27"/>
    <x v="2754"/>
  </r>
  <r>
    <x v="36"/>
    <x v="28"/>
    <x v="994"/>
  </r>
  <r>
    <x v="36"/>
    <x v="29"/>
    <x v="2850"/>
  </r>
  <r>
    <x v="36"/>
    <x v="30"/>
    <x v="2849"/>
  </r>
  <r>
    <x v="36"/>
    <x v="0"/>
    <x v="2869"/>
  </r>
  <r>
    <x v="36"/>
    <x v="1"/>
    <x v="2870"/>
  </r>
  <r>
    <x v="36"/>
    <x v="2"/>
    <x v="1021"/>
  </r>
  <r>
    <x v="36"/>
    <x v="3"/>
    <x v="2871"/>
  </r>
  <r>
    <x v="36"/>
    <x v="4"/>
    <x v="2872"/>
  </r>
  <r>
    <x v="36"/>
    <x v="5"/>
    <x v="2873"/>
  </r>
  <r>
    <x v="36"/>
    <x v="6"/>
    <x v="2874"/>
  </r>
  <r>
    <x v="36"/>
    <x v="7"/>
    <x v="2875"/>
  </r>
  <r>
    <x v="36"/>
    <x v="8"/>
    <x v="296"/>
  </r>
  <r>
    <x v="36"/>
    <x v="9"/>
    <x v="733"/>
  </r>
  <r>
    <x v="36"/>
    <x v="10"/>
    <x v="542"/>
  </r>
  <r>
    <x v="36"/>
    <x v="11"/>
    <x v="728"/>
  </r>
  <r>
    <x v="36"/>
    <x v="12"/>
    <x v="2876"/>
  </r>
  <r>
    <x v="36"/>
    <x v="13"/>
    <x v="2877"/>
  </r>
  <r>
    <x v="36"/>
    <x v="31"/>
    <x v="820"/>
  </r>
  <r>
    <x v="36"/>
    <x v="32"/>
    <x v="2878"/>
  </r>
  <r>
    <x v="36"/>
    <x v="14"/>
    <x v="2847"/>
  </r>
  <r>
    <x v="36"/>
    <x v="15"/>
    <x v="889"/>
  </r>
  <r>
    <x v="36"/>
    <x v="16"/>
    <x v="2783"/>
  </r>
  <r>
    <x v="36"/>
    <x v="17"/>
    <x v="2784"/>
  </r>
  <r>
    <x v="36"/>
    <x v="18"/>
    <x v="1717"/>
  </r>
  <r>
    <x v="36"/>
    <x v="19"/>
    <x v="2785"/>
  </r>
  <r>
    <x v="36"/>
    <x v="20"/>
    <x v="2786"/>
  </r>
  <r>
    <x v="36"/>
    <x v="33"/>
    <x v="645"/>
  </r>
  <r>
    <x v="36"/>
    <x v="21"/>
    <x v="2848"/>
  </r>
  <r>
    <x v="36"/>
    <x v="22"/>
    <x v="2849"/>
  </r>
  <r>
    <x v="36"/>
    <x v="23"/>
    <x v="2471"/>
  </r>
  <r>
    <x v="36"/>
    <x v="24"/>
    <x v="888"/>
  </r>
  <r>
    <x v="36"/>
    <x v="25"/>
    <x v="697"/>
  </r>
  <r>
    <x v="36"/>
    <x v="26"/>
    <x v="2753"/>
  </r>
  <r>
    <x v="36"/>
    <x v="27"/>
    <x v="2754"/>
  </r>
  <r>
    <x v="36"/>
    <x v="28"/>
    <x v="994"/>
  </r>
  <r>
    <x v="36"/>
    <x v="29"/>
    <x v="2850"/>
  </r>
  <r>
    <x v="36"/>
    <x v="30"/>
    <x v="2849"/>
  </r>
  <r>
    <x v="37"/>
    <x v="0"/>
    <x v="2879"/>
  </r>
  <r>
    <x v="37"/>
    <x v="1"/>
    <x v="2880"/>
  </r>
  <r>
    <x v="37"/>
    <x v="2"/>
    <x v="1065"/>
  </r>
  <r>
    <x v="37"/>
    <x v="3"/>
    <x v="2881"/>
  </r>
  <r>
    <x v="37"/>
    <x v="4"/>
    <x v="2882"/>
  </r>
  <r>
    <x v="37"/>
    <x v="5"/>
    <x v="2883"/>
  </r>
  <r>
    <x v="37"/>
    <x v="6"/>
    <x v="2884"/>
  </r>
  <r>
    <x v="37"/>
    <x v="7"/>
    <x v="1417"/>
  </r>
  <r>
    <x v="37"/>
    <x v="8"/>
    <x v="2885"/>
  </r>
  <r>
    <x v="37"/>
    <x v="9"/>
    <x v="749"/>
  </r>
  <r>
    <x v="37"/>
    <x v="10"/>
    <x v="1619"/>
  </r>
  <r>
    <x v="37"/>
    <x v="11"/>
    <x v="739"/>
  </r>
  <r>
    <x v="37"/>
    <x v="12"/>
    <x v="2886"/>
  </r>
  <r>
    <x v="37"/>
    <x v="13"/>
    <x v="2887"/>
  </r>
  <r>
    <x v="37"/>
    <x v="31"/>
    <x v="831"/>
  </r>
  <r>
    <x v="37"/>
    <x v="32"/>
    <x v="2888"/>
  </r>
  <r>
    <x v="37"/>
    <x v="14"/>
    <x v="2889"/>
  </r>
  <r>
    <x v="37"/>
    <x v="15"/>
    <x v="889"/>
  </r>
  <r>
    <x v="37"/>
    <x v="16"/>
    <x v="2783"/>
  </r>
  <r>
    <x v="37"/>
    <x v="17"/>
    <x v="2784"/>
  </r>
  <r>
    <x v="37"/>
    <x v="18"/>
    <x v="1717"/>
  </r>
  <r>
    <x v="37"/>
    <x v="19"/>
    <x v="2785"/>
  </r>
  <r>
    <x v="37"/>
    <x v="20"/>
    <x v="2786"/>
  </r>
  <r>
    <x v="37"/>
    <x v="33"/>
    <x v="2890"/>
  </r>
  <r>
    <x v="37"/>
    <x v="21"/>
    <x v="2891"/>
  </r>
  <r>
    <x v="37"/>
    <x v="22"/>
    <x v="2892"/>
  </r>
  <r>
    <x v="37"/>
    <x v="23"/>
    <x v="2471"/>
  </r>
  <r>
    <x v="37"/>
    <x v="24"/>
    <x v="888"/>
  </r>
  <r>
    <x v="37"/>
    <x v="25"/>
    <x v="697"/>
  </r>
  <r>
    <x v="37"/>
    <x v="26"/>
    <x v="2753"/>
  </r>
  <r>
    <x v="37"/>
    <x v="27"/>
    <x v="2754"/>
  </r>
  <r>
    <x v="37"/>
    <x v="28"/>
    <x v="994"/>
  </r>
  <r>
    <x v="37"/>
    <x v="29"/>
    <x v="2850"/>
  </r>
  <r>
    <x v="37"/>
    <x v="30"/>
    <x v="2892"/>
  </r>
  <r>
    <x v="37"/>
    <x v="0"/>
    <x v="2893"/>
  </r>
  <r>
    <x v="37"/>
    <x v="1"/>
    <x v="2894"/>
  </r>
  <r>
    <x v="37"/>
    <x v="2"/>
    <x v="1075"/>
  </r>
  <r>
    <x v="37"/>
    <x v="3"/>
    <x v="2895"/>
  </r>
  <r>
    <x v="37"/>
    <x v="4"/>
    <x v="2896"/>
  </r>
  <r>
    <x v="37"/>
    <x v="5"/>
    <x v="2897"/>
  </r>
  <r>
    <x v="37"/>
    <x v="6"/>
    <x v="2898"/>
  </r>
  <r>
    <x v="37"/>
    <x v="7"/>
    <x v="2899"/>
  </r>
  <r>
    <x v="37"/>
    <x v="8"/>
    <x v="2480"/>
  </r>
  <r>
    <x v="37"/>
    <x v="9"/>
    <x v="2520"/>
  </r>
  <r>
    <x v="37"/>
    <x v="10"/>
    <x v="1128"/>
  </r>
  <r>
    <x v="37"/>
    <x v="11"/>
    <x v="756"/>
  </r>
  <r>
    <x v="37"/>
    <x v="12"/>
    <x v="2900"/>
  </r>
  <r>
    <x v="37"/>
    <x v="13"/>
    <x v="2901"/>
  </r>
  <r>
    <x v="37"/>
    <x v="31"/>
    <x v="839"/>
  </r>
  <r>
    <x v="37"/>
    <x v="32"/>
    <x v="2902"/>
  </r>
  <r>
    <x v="37"/>
    <x v="14"/>
    <x v="2889"/>
  </r>
  <r>
    <x v="37"/>
    <x v="15"/>
    <x v="1073"/>
  </r>
  <r>
    <x v="37"/>
    <x v="16"/>
    <x v="2728"/>
  </r>
  <r>
    <x v="37"/>
    <x v="17"/>
    <x v="2903"/>
  </r>
  <r>
    <x v="37"/>
    <x v="18"/>
    <x v="1727"/>
  </r>
  <r>
    <x v="37"/>
    <x v="19"/>
    <x v="2904"/>
  </r>
  <r>
    <x v="37"/>
    <x v="20"/>
    <x v="2905"/>
  </r>
  <r>
    <x v="37"/>
    <x v="33"/>
    <x v="663"/>
  </r>
  <r>
    <x v="37"/>
    <x v="21"/>
    <x v="2906"/>
  </r>
  <r>
    <x v="37"/>
    <x v="22"/>
    <x v="2892"/>
  </r>
  <r>
    <x v="37"/>
    <x v="23"/>
    <x v="2471"/>
  </r>
  <r>
    <x v="37"/>
    <x v="24"/>
    <x v="888"/>
  </r>
  <r>
    <x v="37"/>
    <x v="25"/>
    <x v="697"/>
  </r>
  <r>
    <x v="37"/>
    <x v="26"/>
    <x v="2753"/>
  </r>
  <r>
    <x v="37"/>
    <x v="27"/>
    <x v="2754"/>
  </r>
  <r>
    <x v="37"/>
    <x v="28"/>
    <x v="994"/>
  </r>
  <r>
    <x v="37"/>
    <x v="29"/>
    <x v="2850"/>
  </r>
  <r>
    <x v="37"/>
    <x v="30"/>
    <x v="2892"/>
  </r>
  <r>
    <x v="37"/>
    <x v="0"/>
    <x v="2744"/>
  </r>
  <r>
    <x v="37"/>
    <x v="1"/>
    <x v="2907"/>
  </r>
  <r>
    <x v="37"/>
    <x v="2"/>
    <x v="2908"/>
  </r>
  <r>
    <x v="37"/>
    <x v="3"/>
    <x v="2705"/>
  </r>
  <r>
    <x v="37"/>
    <x v="4"/>
    <x v="2909"/>
  </r>
  <r>
    <x v="37"/>
    <x v="5"/>
    <x v="2910"/>
  </r>
  <r>
    <x v="37"/>
    <x v="6"/>
    <x v="2911"/>
  </r>
  <r>
    <x v="37"/>
    <x v="7"/>
    <x v="2912"/>
  </r>
  <r>
    <x v="37"/>
    <x v="8"/>
    <x v="2488"/>
  </r>
  <r>
    <x v="37"/>
    <x v="9"/>
    <x v="1371"/>
  </r>
  <r>
    <x v="37"/>
    <x v="10"/>
    <x v="1137"/>
  </r>
  <r>
    <x v="37"/>
    <x v="11"/>
    <x v="653"/>
  </r>
  <r>
    <x v="37"/>
    <x v="12"/>
    <x v="2913"/>
  </r>
  <r>
    <x v="37"/>
    <x v="13"/>
    <x v="2914"/>
  </r>
  <r>
    <x v="37"/>
    <x v="31"/>
    <x v="2376"/>
  </r>
  <r>
    <x v="37"/>
    <x v="32"/>
    <x v="571"/>
  </r>
  <r>
    <x v="37"/>
    <x v="14"/>
    <x v="2889"/>
  </r>
  <r>
    <x v="37"/>
    <x v="15"/>
    <x v="1073"/>
  </r>
  <r>
    <x v="37"/>
    <x v="16"/>
    <x v="2728"/>
  </r>
  <r>
    <x v="37"/>
    <x v="17"/>
    <x v="2903"/>
  </r>
  <r>
    <x v="37"/>
    <x v="18"/>
    <x v="1727"/>
  </r>
  <r>
    <x v="37"/>
    <x v="19"/>
    <x v="2904"/>
  </r>
  <r>
    <x v="37"/>
    <x v="20"/>
    <x v="2905"/>
  </r>
  <r>
    <x v="37"/>
    <x v="33"/>
    <x v="663"/>
  </r>
  <r>
    <x v="37"/>
    <x v="21"/>
    <x v="2906"/>
  </r>
  <r>
    <x v="37"/>
    <x v="22"/>
    <x v="2892"/>
  </r>
  <r>
    <x v="37"/>
    <x v="23"/>
    <x v="2471"/>
  </r>
  <r>
    <x v="37"/>
    <x v="24"/>
    <x v="888"/>
  </r>
  <r>
    <x v="37"/>
    <x v="25"/>
    <x v="697"/>
  </r>
  <r>
    <x v="37"/>
    <x v="26"/>
    <x v="2753"/>
  </r>
  <r>
    <x v="37"/>
    <x v="27"/>
    <x v="2754"/>
  </r>
  <r>
    <x v="37"/>
    <x v="28"/>
    <x v="994"/>
  </r>
  <r>
    <x v="37"/>
    <x v="29"/>
    <x v="2850"/>
  </r>
  <r>
    <x v="37"/>
    <x v="30"/>
    <x v="2892"/>
  </r>
  <r>
    <x v="37"/>
    <x v="0"/>
    <x v="2755"/>
  </r>
  <r>
    <x v="37"/>
    <x v="1"/>
    <x v="2915"/>
  </r>
  <r>
    <x v="37"/>
    <x v="2"/>
    <x v="2916"/>
  </r>
  <r>
    <x v="37"/>
    <x v="3"/>
    <x v="2912"/>
  </r>
  <r>
    <x v="37"/>
    <x v="4"/>
    <x v="2917"/>
  </r>
  <r>
    <x v="37"/>
    <x v="5"/>
    <x v="2918"/>
  </r>
  <r>
    <x v="37"/>
    <x v="6"/>
    <x v="2908"/>
  </r>
  <r>
    <x v="37"/>
    <x v="7"/>
    <x v="2919"/>
  </r>
  <r>
    <x v="37"/>
    <x v="8"/>
    <x v="2522"/>
  </r>
  <r>
    <x v="37"/>
    <x v="9"/>
    <x v="1299"/>
  </r>
  <r>
    <x v="37"/>
    <x v="10"/>
    <x v="2590"/>
  </r>
  <r>
    <x v="37"/>
    <x v="11"/>
    <x v="2288"/>
  </r>
  <r>
    <x v="37"/>
    <x v="12"/>
    <x v="2920"/>
  </r>
  <r>
    <x v="37"/>
    <x v="13"/>
    <x v="2921"/>
  </r>
  <r>
    <x v="37"/>
    <x v="31"/>
    <x v="2472"/>
  </r>
  <r>
    <x v="37"/>
    <x v="32"/>
    <x v="2481"/>
  </r>
  <r>
    <x v="37"/>
    <x v="14"/>
    <x v="2889"/>
  </r>
  <r>
    <x v="37"/>
    <x v="15"/>
    <x v="1073"/>
  </r>
  <r>
    <x v="37"/>
    <x v="16"/>
    <x v="2728"/>
  </r>
  <r>
    <x v="37"/>
    <x v="17"/>
    <x v="2903"/>
  </r>
  <r>
    <x v="37"/>
    <x v="18"/>
    <x v="1727"/>
  </r>
  <r>
    <x v="37"/>
    <x v="19"/>
    <x v="2904"/>
  </r>
  <r>
    <x v="37"/>
    <x v="20"/>
    <x v="2905"/>
  </r>
  <r>
    <x v="37"/>
    <x v="33"/>
    <x v="663"/>
  </r>
  <r>
    <x v="37"/>
    <x v="21"/>
    <x v="2906"/>
  </r>
  <r>
    <x v="37"/>
    <x v="22"/>
    <x v="2892"/>
  </r>
  <r>
    <x v="37"/>
    <x v="23"/>
    <x v="2471"/>
  </r>
  <r>
    <x v="37"/>
    <x v="24"/>
    <x v="888"/>
  </r>
  <r>
    <x v="37"/>
    <x v="25"/>
    <x v="697"/>
  </r>
  <r>
    <x v="37"/>
    <x v="26"/>
    <x v="2753"/>
  </r>
  <r>
    <x v="37"/>
    <x v="27"/>
    <x v="2754"/>
  </r>
  <r>
    <x v="37"/>
    <x v="28"/>
    <x v="994"/>
  </r>
  <r>
    <x v="37"/>
    <x v="29"/>
    <x v="2850"/>
  </r>
  <r>
    <x v="37"/>
    <x v="30"/>
    <x v="2892"/>
  </r>
  <r>
    <x v="37"/>
    <x v="0"/>
    <x v="2762"/>
  </r>
  <r>
    <x v="37"/>
    <x v="1"/>
    <x v="2922"/>
  </r>
  <r>
    <x v="37"/>
    <x v="2"/>
    <x v="2923"/>
  </r>
  <r>
    <x v="37"/>
    <x v="3"/>
    <x v="2871"/>
  </r>
  <r>
    <x v="37"/>
    <x v="4"/>
    <x v="2924"/>
  </r>
  <r>
    <x v="37"/>
    <x v="5"/>
    <x v="2925"/>
  </r>
  <r>
    <x v="37"/>
    <x v="6"/>
    <x v="2916"/>
  </r>
  <r>
    <x v="37"/>
    <x v="7"/>
    <x v="2881"/>
  </r>
  <r>
    <x v="37"/>
    <x v="8"/>
    <x v="2531"/>
  </r>
  <r>
    <x v="37"/>
    <x v="9"/>
    <x v="1343"/>
  </r>
  <r>
    <x v="37"/>
    <x v="10"/>
    <x v="2926"/>
  </r>
  <r>
    <x v="37"/>
    <x v="11"/>
    <x v="176"/>
  </r>
  <r>
    <x v="37"/>
    <x v="12"/>
    <x v="2927"/>
  </r>
  <r>
    <x v="37"/>
    <x v="13"/>
    <x v="2928"/>
  </r>
  <r>
    <x v="37"/>
    <x v="31"/>
    <x v="2156"/>
  </r>
  <r>
    <x v="37"/>
    <x v="32"/>
    <x v="2019"/>
  </r>
  <r>
    <x v="37"/>
    <x v="14"/>
    <x v="2889"/>
  </r>
  <r>
    <x v="37"/>
    <x v="15"/>
    <x v="1073"/>
  </r>
  <r>
    <x v="37"/>
    <x v="16"/>
    <x v="2728"/>
  </r>
  <r>
    <x v="37"/>
    <x v="17"/>
    <x v="2903"/>
  </r>
  <r>
    <x v="37"/>
    <x v="18"/>
    <x v="1727"/>
  </r>
  <r>
    <x v="37"/>
    <x v="19"/>
    <x v="2904"/>
  </r>
  <r>
    <x v="37"/>
    <x v="20"/>
    <x v="2905"/>
  </r>
  <r>
    <x v="37"/>
    <x v="33"/>
    <x v="663"/>
  </r>
  <r>
    <x v="37"/>
    <x v="21"/>
    <x v="2906"/>
  </r>
  <r>
    <x v="37"/>
    <x v="22"/>
    <x v="2892"/>
  </r>
  <r>
    <x v="37"/>
    <x v="23"/>
    <x v="2471"/>
  </r>
  <r>
    <x v="37"/>
    <x v="24"/>
    <x v="888"/>
  </r>
  <r>
    <x v="37"/>
    <x v="25"/>
    <x v="697"/>
  </r>
  <r>
    <x v="37"/>
    <x v="26"/>
    <x v="2753"/>
  </r>
  <r>
    <x v="37"/>
    <x v="27"/>
    <x v="2754"/>
  </r>
  <r>
    <x v="37"/>
    <x v="28"/>
    <x v="994"/>
  </r>
  <r>
    <x v="37"/>
    <x v="29"/>
    <x v="2850"/>
  </r>
  <r>
    <x v="37"/>
    <x v="30"/>
    <x v="2892"/>
  </r>
  <r>
    <x v="37"/>
    <x v="0"/>
    <x v="2929"/>
  </r>
  <r>
    <x v="37"/>
    <x v="1"/>
    <x v="2930"/>
  </r>
  <r>
    <x v="37"/>
    <x v="2"/>
    <x v="2931"/>
  </r>
  <r>
    <x v="37"/>
    <x v="3"/>
    <x v="2932"/>
  </r>
  <r>
    <x v="37"/>
    <x v="4"/>
    <x v="2933"/>
  </r>
  <r>
    <x v="37"/>
    <x v="5"/>
    <x v="2934"/>
  </r>
  <r>
    <x v="37"/>
    <x v="6"/>
    <x v="306"/>
  </r>
  <r>
    <x v="37"/>
    <x v="7"/>
    <x v="2935"/>
  </r>
  <r>
    <x v="37"/>
    <x v="8"/>
    <x v="2936"/>
  </r>
  <r>
    <x v="37"/>
    <x v="9"/>
    <x v="2937"/>
  </r>
  <r>
    <x v="37"/>
    <x v="10"/>
    <x v="701"/>
  </r>
  <r>
    <x v="37"/>
    <x v="11"/>
    <x v="1198"/>
  </r>
  <r>
    <x v="37"/>
    <x v="12"/>
    <x v="2938"/>
  </r>
  <r>
    <x v="37"/>
    <x v="13"/>
    <x v="2939"/>
  </r>
  <r>
    <x v="37"/>
    <x v="31"/>
    <x v="2940"/>
  </r>
  <r>
    <x v="37"/>
    <x v="32"/>
    <x v="2089"/>
  </r>
  <r>
    <x v="37"/>
    <x v="14"/>
    <x v="2889"/>
  </r>
  <r>
    <x v="37"/>
    <x v="15"/>
    <x v="1073"/>
  </r>
  <r>
    <x v="37"/>
    <x v="16"/>
    <x v="2728"/>
  </r>
  <r>
    <x v="37"/>
    <x v="17"/>
    <x v="2903"/>
  </r>
  <r>
    <x v="37"/>
    <x v="18"/>
    <x v="1727"/>
  </r>
  <r>
    <x v="37"/>
    <x v="19"/>
    <x v="2904"/>
  </r>
  <r>
    <x v="37"/>
    <x v="20"/>
    <x v="2905"/>
  </r>
  <r>
    <x v="37"/>
    <x v="33"/>
    <x v="663"/>
  </r>
  <r>
    <x v="37"/>
    <x v="21"/>
    <x v="2906"/>
  </r>
  <r>
    <x v="37"/>
    <x v="22"/>
    <x v="2892"/>
  </r>
  <r>
    <x v="37"/>
    <x v="23"/>
    <x v="2471"/>
  </r>
  <r>
    <x v="37"/>
    <x v="24"/>
    <x v="888"/>
  </r>
  <r>
    <x v="37"/>
    <x v="25"/>
    <x v="697"/>
  </r>
  <r>
    <x v="37"/>
    <x v="26"/>
    <x v="2753"/>
  </r>
  <r>
    <x v="37"/>
    <x v="27"/>
    <x v="2754"/>
  </r>
  <r>
    <x v="37"/>
    <x v="28"/>
    <x v="994"/>
  </r>
  <r>
    <x v="37"/>
    <x v="29"/>
    <x v="2850"/>
  </r>
  <r>
    <x v="37"/>
    <x v="30"/>
    <x v="2892"/>
  </r>
  <r>
    <x v="38"/>
    <x v="0"/>
    <x v="2941"/>
  </r>
  <r>
    <x v="38"/>
    <x v="1"/>
    <x v="2942"/>
  </r>
  <r>
    <x v="38"/>
    <x v="2"/>
    <x v="2943"/>
  </r>
  <r>
    <x v="38"/>
    <x v="3"/>
    <x v="1699"/>
  </r>
  <r>
    <x v="38"/>
    <x v="4"/>
    <x v="2882"/>
  </r>
  <r>
    <x v="38"/>
    <x v="5"/>
    <x v="2944"/>
  </r>
  <r>
    <x v="38"/>
    <x v="6"/>
    <x v="2884"/>
  </r>
  <r>
    <x v="38"/>
    <x v="7"/>
    <x v="2634"/>
  </r>
  <r>
    <x v="38"/>
    <x v="8"/>
    <x v="2945"/>
  </r>
  <r>
    <x v="38"/>
    <x v="9"/>
    <x v="1290"/>
  </r>
  <r>
    <x v="38"/>
    <x v="10"/>
    <x v="1619"/>
  </r>
  <r>
    <x v="38"/>
    <x v="11"/>
    <x v="1210"/>
  </r>
  <r>
    <x v="38"/>
    <x v="12"/>
    <x v="2946"/>
  </r>
  <r>
    <x v="38"/>
    <x v="13"/>
    <x v="2947"/>
  </r>
  <r>
    <x v="38"/>
    <x v="31"/>
    <x v="505"/>
  </r>
  <r>
    <x v="38"/>
    <x v="32"/>
    <x v="2392"/>
  </r>
  <r>
    <x v="38"/>
    <x v="14"/>
    <x v="2889"/>
  </r>
  <r>
    <x v="38"/>
    <x v="15"/>
    <x v="1073"/>
  </r>
  <r>
    <x v="38"/>
    <x v="16"/>
    <x v="2728"/>
  </r>
  <r>
    <x v="38"/>
    <x v="17"/>
    <x v="2903"/>
  </r>
  <r>
    <x v="38"/>
    <x v="18"/>
    <x v="1727"/>
  </r>
  <r>
    <x v="38"/>
    <x v="19"/>
    <x v="2904"/>
  </r>
  <r>
    <x v="38"/>
    <x v="20"/>
    <x v="2905"/>
  </r>
  <r>
    <x v="38"/>
    <x v="33"/>
    <x v="663"/>
  </r>
  <r>
    <x v="38"/>
    <x v="21"/>
    <x v="2906"/>
  </r>
  <r>
    <x v="38"/>
    <x v="22"/>
    <x v="2892"/>
  </r>
  <r>
    <x v="38"/>
    <x v="23"/>
    <x v="2471"/>
  </r>
  <r>
    <x v="38"/>
    <x v="24"/>
    <x v="888"/>
  </r>
  <r>
    <x v="38"/>
    <x v="25"/>
    <x v="697"/>
  </r>
  <r>
    <x v="38"/>
    <x v="26"/>
    <x v="2753"/>
  </r>
  <r>
    <x v="38"/>
    <x v="27"/>
    <x v="2754"/>
  </r>
  <r>
    <x v="38"/>
    <x v="28"/>
    <x v="994"/>
  </r>
  <r>
    <x v="38"/>
    <x v="29"/>
    <x v="2850"/>
  </r>
  <r>
    <x v="38"/>
    <x v="30"/>
    <x v="2892"/>
  </r>
  <r>
    <x v="38"/>
    <x v="0"/>
    <x v="2948"/>
  </r>
  <r>
    <x v="38"/>
    <x v="1"/>
    <x v="2949"/>
  </r>
  <r>
    <x v="38"/>
    <x v="2"/>
    <x v="1730"/>
  </r>
  <r>
    <x v="38"/>
    <x v="3"/>
    <x v="1709"/>
  </r>
  <r>
    <x v="38"/>
    <x v="4"/>
    <x v="2950"/>
  </r>
  <r>
    <x v="38"/>
    <x v="5"/>
    <x v="1266"/>
  </r>
  <r>
    <x v="38"/>
    <x v="6"/>
    <x v="2951"/>
  </r>
  <r>
    <x v="38"/>
    <x v="7"/>
    <x v="2647"/>
  </r>
  <r>
    <x v="38"/>
    <x v="8"/>
    <x v="1721"/>
  </r>
  <r>
    <x v="38"/>
    <x v="9"/>
    <x v="2737"/>
  </r>
  <r>
    <x v="38"/>
    <x v="10"/>
    <x v="588"/>
  </r>
  <r>
    <x v="38"/>
    <x v="11"/>
    <x v="1218"/>
  </r>
  <r>
    <x v="38"/>
    <x v="12"/>
    <x v="2952"/>
  </r>
  <r>
    <x v="38"/>
    <x v="13"/>
    <x v="2752"/>
  </r>
  <r>
    <x v="38"/>
    <x v="31"/>
    <x v="519"/>
  </r>
  <r>
    <x v="38"/>
    <x v="32"/>
    <x v="809"/>
  </r>
  <r>
    <x v="38"/>
    <x v="14"/>
    <x v="2889"/>
  </r>
  <r>
    <x v="38"/>
    <x v="15"/>
    <x v="1073"/>
  </r>
  <r>
    <x v="38"/>
    <x v="16"/>
    <x v="2728"/>
  </r>
  <r>
    <x v="38"/>
    <x v="17"/>
    <x v="2903"/>
  </r>
  <r>
    <x v="38"/>
    <x v="18"/>
    <x v="1727"/>
  </r>
  <r>
    <x v="38"/>
    <x v="19"/>
    <x v="2904"/>
  </r>
  <r>
    <x v="38"/>
    <x v="20"/>
    <x v="2905"/>
  </r>
  <r>
    <x v="38"/>
    <x v="33"/>
    <x v="663"/>
  </r>
  <r>
    <x v="38"/>
    <x v="21"/>
    <x v="2906"/>
  </r>
  <r>
    <x v="38"/>
    <x v="22"/>
    <x v="2892"/>
  </r>
  <r>
    <x v="38"/>
    <x v="23"/>
    <x v="2471"/>
  </r>
  <r>
    <x v="38"/>
    <x v="24"/>
    <x v="888"/>
  </r>
  <r>
    <x v="38"/>
    <x v="25"/>
    <x v="697"/>
  </r>
  <r>
    <x v="38"/>
    <x v="26"/>
    <x v="2753"/>
  </r>
  <r>
    <x v="38"/>
    <x v="27"/>
    <x v="2754"/>
  </r>
  <r>
    <x v="38"/>
    <x v="28"/>
    <x v="994"/>
  </r>
  <r>
    <x v="38"/>
    <x v="29"/>
    <x v="2850"/>
  </r>
  <r>
    <x v="38"/>
    <x v="30"/>
    <x v="2892"/>
  </r>
  <r>
    <x v="38"/>
    <x v="0"/>
    <x v="2953"/>
  </r>
  <r>
    <x v="38"/>
    <x v="1"/>
    <x v="2954"/>
  </r>
  <r>
    <x v="38"/>
    <x v="2"/>
    <x v="2955"/>
  </r>
  <r>
    <x v="38"/>
    <x v="3"/>
    <x v="1718"/>
  </r>
  <r>
    <x v="38"/>
    <x v="4"/>
    <x v="2956"/>
  </r>
  <r>
    <x v="38"/>
    <x v="5"/>
    <x v="2957"/>
  </r>
  <r>
    <x v="38"/>
    <x v="6"/>
    <x v="2958"/>
  </r>
  <r>
    <x v="38"/>
    <x v="7"/>
    <x v="1469"/>
  </r>
  <r>
    <x v="38"/>
    <x v="8"/>
    <x v="1733"/>
  </r>
  <r>
    <x v="38"/>
    <x v="9"/>
    <x v="2959"/>
  </r>
  <r>
    <x v="38"/>
    <x v="10"/>
    <x v="600"/>
  </r>
  <r>
    <x v="38"/>
    <x v="11"/>
    <x v="2885"/>
  </r>
  <r>
    <x v="38"/>
    <x v="12"/>
    <x v="2960"/>
  </r>
  <r>
    <x v="38"/>
    <x v="13"/>
    <x v="2836"/>
  </r>
  <r>
    <x v="38"/>
    <x v="31"/>
    <x v="531"/>
  </r>
  <r>
    <x v="38"/>
    <x v="32"/>
    <x v="432"/>
  </r>
  <r>
    <x v="38"/>
    <x v="14"/>
    <x v="2889"/>
  </r>
  <r>
    <x v="38"/>
    <x v="15"/>
    <x v="1073"/>
  </r>
  <r>
    <x v="38"/>
    <x v="16"/>
    <x v="2728"/>
  </r>
  <r>
    <x v="38"/>
    <x v="17"/>
    <x v="2903"/>
  </r>
  <r>
    <x v="38"/>
    <x v="18"/>
    <x v="1727"/>
  </r>
  <r>
    <x v="38"/>
    <x v="19"/>
    <x v="2904"/>
  </r>
  <r>
    <x v="38"/>
    <x v="20"/>
    <x v="2905"/>
  </r>
  <r>
    <x v="38"/>
    <x v="33"/>
    <x v="663"/>
  </r>
  <r>
    <x v="38"/>
    <x v="21"/>
    <x v="2906"/>
  </r>
  <r>
    <x v="38"/>
    <x v="22"/>
    <x v="2892"/>
  </r>
  <r>
    <x v="38"/>
    <x v="23"/>
    <x v="2471"/>
  </r>
  <r>
    <x v="38"/>
    <x v="24"/>
    <x v="888"/>
  </r>
  <r>
    <x v="38"/>
    <x v="25"/>
    <x v="697"/>
  </r>
  <r>
    <x v="38"/>
    <x v="26"/>
    <x v="2753"/>
  </r>
  <r>
    <x v="38"/>
    <x v="27"/>
    <x v="2754"/>
  </r>
  <r>
    <x v="38"/>
    <x v="28"/>
    <x v="994"/>
  </r>
  <r>
    <x v="38"/>
    <x v="29"/>
    <x v="2850"/>
  </r>
  <r>
    <x v="38"/>
    <x v="30"/>
    <x v="2892"/>
  </r>
  <r>
    <x v="38"/>
    <x v="0"/>
    <x v="2961"/>
  </r>
  <r>
    <x v="38"/>
    <x v="1"/>
    <x v="2962"/>
  </r>
  <r>
    <x v="38"/>
    <x v="2"/>
    <x v="2480"/>
  </r>
  <r>
    <x v="38"/>
    <x v="3"/>
    <x v="1729"/>
  </r>
  <r>
    <x v="38"/>
    <x v="4"/>
    <x v="2963"/>
  </r>
  <r>
    <x v="38"/>
    <x v="5"/>
    <x v="2964"/>
  </r>
  <r>
    <x v="38"/>
    <x v="6"/>
    <x v="2965"/>
  </r>
  <r>
    <x v="38"/>
    <x v="7"/>
    <x v="2966"/>
  </r>
  <r>
    <x v="38"/>
    <x v="8"/>
    <x v="2967"/>
  </r>
  <r>
    <x v="38"/>
    <x v="9"/>
    <x v="1384"/>
  </r>
  <r>
    <x v="38"/>
    <x v="10"/>
    <x v="798"/>
  </r>
  <r>
    <x v="38"/>
    <x v="11"/>
    <x v="2968"/>
  </r>
  <r>
    <x v="38"/>
    <x v="12"/>
    <x v="2969"/>
  </r>
  <r>
    <x v="38"/>
    <x v="13"/>
    <x v="2970"/>
  </r>
  <r>
    <x v="38"/>
    <x v="31"/>
    <x v="2971"/>
  </r>
  <r>
    <x v="38"/>
    <x v="32"/>
    <x v="2972"/>
  </r>
  <r>
    <x v="38"/>
    <x v="14"/>
    <x v="2889"/>
  </r>
  <r>
    <x v="38"/>
    <x v="15"/>
    <x v="1073"/>
  </r>
  <r>
    <x v="38"/>
    <x v="16"/>
    <x v="2728"/>
  </r>
  <r>
    <x v="38"/>
    <x v="17"/>
    <x v="2903"/>
  </r>
  <r>
    <x v="38"/>
    <x v="18"/>
    <x v="1727"/>
  </r>
  <r>
    <x v="38"/>
    <x v="19"/>
    <x v="2904"/>
  </r>
  <r>
    <x v="38"/>
    <x v="20"/>
    <x v="2905"/>
  </r>
  <r>
    <x v="38"/>
    <x v="33"/>
    <x v="663"/>
  </r>
  <r>
    <x v="38"/>
    <x v="21"/>
    <x v="2906"/>
  </r>
  <r>
    <x v="38"/>
    <x v="22"/>
    <x v="2892"/>
  </r>
  <r>
    <x v="38"/>
    <x v="23"/>
    <x v="2471"/>
  </r>
  <r>
    <x v="38"/>
    <x v="24"/>
    <x v="888"/>
  </r>
  <r>
    <x v="38"/>
    <x v="25"/>
    <x v="697"/>
  </r>
  <r>
    <x v="38"/>
    <x v="26"/>
    <x v="2753"/>
  </r>
  <r>
    <x v="38"/>
    <x v="27"/>
    <x v="2754"/>
  </r>
  <r>
    <x v="38"/>
    <x v="28"/>
    <x v="994"/>
  </r>
  <r>
    <x v="38"/>
    <x v="29"/>
    <x v="2850"/>
  </r>
  <r>
    <x v="38"/>
    <x v="30"/>
    <x v="2892"/>
  </r>
  <r>
    <x v="38"/>
    <x v="0"/>
    <x v="2973"/>
  </r>
  <r>
    <x v="38"/>
    <x v="1"/>
    <x v="2974"/>
  </r>
  <r>
    <x v="38"/>
    <x v="2"/>
    <x v="2488"/>
  </r>
  <r>
    <x v="38"/>
    <x v="3"/>
    <x v="1171"/>
  </r>
  <r>
    <x v="38"/>
    <x v="4"/>
    <x v="1852"/>
  </r>
  <r>
    <x v="38"/>
    <x v="5"/>
    <x v="2774"/>
  </r>
  <r>
    <x v="38"/>
    <x v="6"/>
    <x v="2975"/>
  </r>
  <r>
    <x v="38"/>
    <x v="7"/>
    <x v="1141"/>
  </r>
  <r>
    <x v="38"/>
    <x v="8"/>
    <x v="2976"/>
  </r>
  <r>
    <x v="38"/>
    <x v="9"/>
    <x v="2417"/>
  </r>
  <r>
    <x v="38"/>
    <x v="10"/>
    <x v="2608"/>
  </r>
  <r>
    <x v="38"/>
    <x v="11"/>
    <x v="387"/>
  </r>
  <r>
    <x v="38"/>
    <x v="12"/>
    <x v="2977"/>
  </r>
  <r>
    <x v="38"/>
    <x v="13"/>
    <x v="2543"/>
  </r>
  <r>
    <x v="38"/>
    <x v="31"/>
    <x v="851"/>
  </r>
  <r>
    <x v="38"/>
    <x v="32"/>
    <x v="1966"/>
  </r>
  <r>
    <x v="38"/>
    <x v="14"/>
    <x v="2889"/>
  </r>
  <r>
    <x v="38"/>
    <x v="15"/>
    <x v="1073"/>
  </r>
  <r>
    <x v="38"/>
    <x v="16"/>
    <x v="2728"/>
  </r>
  <r>
    <x v="38"/>
    <x v="17"/>
    <x v="2903"/>
  </r>
  <r>
    <x v="38"/>
    <x v="18"/>
    <x v="1727"/>
  </r>
  <r>
    <x v="38"/>
    <x v="19"/>
    <x v="2904"/>
  </r>
  <r>
    <x v="38"/>
    <x v="20"/>
    <x v="2905"/>
  </r>
  <r>
    <x v="38"/>
    <x v="33"/>
    <x v="663"/>
  </r>
  <r>
    <x v="38"/>
    <x v="21"/>
    <x v="2906"/>
  </r>
  <r>
    <x v="38"/>
    <x v="22"/>
    <x v="2892"/>
  </r>
  <r>
    <x v="38"/>
    <x v="23"/>
    <x v="2471"/>
  </r>
  <r>
    <x v="38"/>
    <x v="24"/>
    <x v="888"/>
  </r>
  <r>
    <x v="38"/>
    <x v="25"/>
    <x v="697"/>
  </r>
  <r>
    <x v="38"/>
    <x v="26"/>
    <x v="2753"/>
  </r>
  <r>
    <x v="38"/>
    <x v="27"/>
    <x v="2754"/>
  </r>
  <r>
    <x v="38"/>
    <x v="28"/>
    <x v="994"/>
  </r>
  <r>
    <x v="38"/>
    <x v="29"/>
    <x v="2850"/>
  </r>
  <r>
    <x v="38"/>
    <x v="30"/>
    <x v="2892"/>
  </r>
  <r>
    <x v="38"/>
    <x v="0"/>
    <x v="2978"/>
  </r>
  <r>
    <x v="38"/>
    <x v="1"/>
    <x v="2979"/>
  </r>
  <r>
    <x v="38"/>
    <x v="2"/>
    <x v="1630"/>
  </r>
  <r>
    <x v="38"/>
    <x v="3"/>
    <x v="1184"/>
  </r>
  <r>
    <x v="38"/>
    <x v="4"/>
    <x v="2882"/>
  </r>
  <r>
    <x v="38"/>
    <x v="5"/>
    <x v="2980"/>
  </r>
  <r>
    <x v="38"/>
    <x v="6"/>
    <x v="2981"/>
  </r>
  <r>
    <x v="38"/>
    <x v="7"/>
    <x v="1150"/>
  </r>
  <r>
    <x v="38"/>
    <x v="8"/>
    <x v="514"/>
  </r>
  <r>
    <x v="38"/>
    <x v="9"/>
    <x v="2982"/>
  </r>
  <r>
    <x v="38"/>
    <x v="10"/>
    <x v="1005"/>
  </r>
  <r>
    <x v="38"/>
    <x v="11"/>
    <x v="510"/>
  </r>
  <r>
    <x v="38"/>
    <x v="12"/>
    <x v="2946"/>
  </r>
  <r>
    <x v="38"/>
    <x v="13"/>
    <x v="2983"/>
  </r>
  <r>
    <x v="38"/>
    <x v="31"/>
    <x v="861"/>
  </r>
  <r>
    <x v="38"/>
    <x v="32"/>
    <x v="2984"/>
  </r>
  <r>
    <x v="38"/>
    <x v="14"/>
    <x v="2985"/>
  </r>
  <r>
    <x v="38"/>
    <x v="15"/>
    <x v="1073"/>
  </r>
  <r>
    <x v="38"/>
    <x v="16"/>
    <x v="2728"/>
  </r>
  <r>
    <x v="38"/>
    <x v="17"/>
    <x v="2903"/>
  </r>
  <r>
    <x v="38"/>
    <x v="18"/>
    <x v="1727"/>
  </r>
  <r>
    <x v="38"/>
    <x v="19"/>
    <x v="2904"/>
  </r>
  <r>
    <x v="38"/>
    <x v="20"/>
    <x v="2905"/>
  </r>
  <r>
    <x v="38"/>
    <x v="33"/>
    <x v="1182"/>
  </r>
  <r>
    <x v="38"/>
    <x v="21"/>
    <x v="2986"/>
  </r>
  <r>
    <x v="38"/>
    <x v="22"/>
    <x v="2987"/>
  </r>
  <r>
    <x v="38"/>
    <x v="23"/>
    <x v="2471"/>
  </r>
  <r>
    <x v="38"/>
    <x v="24"/>
    <x v="888"/>
  </r>
  <r>
    <x v="38"/>
    <x v="25"/>
    <x v="697"/>
  </r>
  <r>
    <x v="38"/>
    <x v="26"/>
    <x v="2753"/>
  </r>
  <r>
    <x v="38"/>
    <x v="27"/>
    <x v="2754"/>
  </r>
  <r>
    <x v="38"/>
    <x v="28"/>
    <x v="994"/>
  </r>
  <r>
    <x v="38"/>
    <x v="29"/>
    <x v="2850"/>
  </r>
  <r>
    <x v="38"/>
    <x v="30"/>
    <x v="2987"/>
  </r>
  <r>
    <x v="38"/>
    <x v="0"/>
    <x v="2988"/>
  </r>
  <r>
    <x v="38"/>
    <x v="1"/>
    <x v="2989"/>
  </r>
  <r>
    <x v="38"/>
    <x v="2"/>
    <x v="2990"/>
  </r>
  <r>
    <x v="38"/>
    <x v="3"/>
    <x v="2991"/>
  </r>
  <r>
    <x v="38"/>
    <x v="4"/>
    <x v="2896"/>
  </r>
  <r>
    <x v="38"/>
    <x v="5"/>
    <x v="2992"/>
  </r>
  <r>
    <x v="38"/>
    <x v="6"/>
    <x v="2993"/>
  </r>
  <r>
    <x v="38"/>
    <x v="7"/>
    <x v="1421"/>
  </r>
  <r>
    <x v="38"/>
    <x v="8"/>
    <x v="2537"/>
  </r>
  <r>
    <x v="38"/>
    <x v="9"/>
    <x v="2994"/>
  </r>
  <r>
    <x v="38"/>
    <x v="10"/>
    <x v="1395"/>
  </r>
  <r>
    <x v="38"/>
    <x v="11"/>
    <x v="171"/>
  </r>
  <r>
    <x v="38"/>
    <x v="12"/>
    <x v="2995"/>
  </r>
  <r>
    <x v="38"/>
    <x v="13"/>
    <x v="2996"/>
  </r>
  <r>
    <x v="38"/>
    <x v="31"/>
    <x v="2530"/>
  </r>
  <r>
    <x v="38"/>
    <x v="32"/>
    <x v="2997"/>
  </r>
  <r>
    <x v="38"/>
    <x v="14"/>
    <x v="2985"/>
  </r>
  <r>
    <x v="38"/>
    <x v="15"/>
    <x v="1073"/>
  </r>
  <r>
    <x v="38"/>
    <x v="16"/>
    <x v="2728"/>
  </r>
  <r>
    <x v="38"/>
    <x v="17"/>
    <x v="2903"/>
  </r>
  <r>
    <x v="38"/>
    <x v="18"/>
    <x v="1727"/>
  </r>
  <r>
    <x v="38"/>
    <x v="19"/>
    <x v="2904"/>
  </r>
  <r>
    <x v="38"/>
    <x v="20"/>
    <x v="2905"/>
  </r>
  <r>
    <x v="38"/>
    <x v="33"/>
    <x v="1182"/>
  </r>
  <r>
    <x v="38"/>
    <x v="21"/>
    <x v="2986"/>
  </r>
  <r>
    <x v="38"/>
    <x v="22"/>
    <x v="2987"/>
  </r>
  <r>
    <x v="38"/>
    <x v="23"/>
    <x v="2471"/>
  </r>
  <r>
    <x v="38"/>
    <x v="24"/>
    <x v="888"/>
  </r>
  <r>
    <x v="38"/>
    <x v="25"/>
    <x v="697"/>
  </r>
  <r>
    <x v="38"/>
    <x v="26"/>
    <x v="2753"/>
  </r>
  <r>
    <x v="38"/>
    <x v="27"/>
    <x v="2754"/>
  </r>
  <r>
    <x v="38"/>
    <x v="28"/>
    <x v="994"/>
  </r>
  <r>
    <x v="38"/>
    <x v="29"/>
    <x v="2850"/>
  </r>
  <r>
    <x v="38"/>
    <x v="30"/>
    <x v="2987"/>
  </r>
  <r>
    <x v="38"/>
    <x v="0"/>
    <x v="2998"/>
  </r>
  <r>
    <x v="38"/>
    <x v="1"/>
    <x v="2999"/>
  </r>
  <r>
    <x v="38"/>
    <x v="2"/>
    <x v="3000"/>
  </r>
  <r>
    <x v="38"/>
    <x v="3"/>
    <x v="3001"/>
  </r>
  <r>
    <x v="38"/>
    <x v="4"/>
    <x v="2196"/>
  </r>
  <r>
    <x v="38"/>
    <x v="5"/>
    <x v="3002"/>
  </r>
  <r>
    <x v="38"/>
    <x v="6"/>
    <x v="3003"/>
  </r>
  <r>
    <x v="38"/>
    <x v="7"/>
    <x v="1293"/>
  </r>
  <r>
    <x v="38"/>
    <x v="8"/>
    <x v="2545"/>
  </r>
  <r>
    <x v="38"/>
    <x v="9"/>
    <x v="3004"/>
  </r>
  <r>
    <x v="38"/>
    <x v="10"/>
    <x v="1412"/>
  </r>
  <r>
    <x v="38"/>
    <x v="11"/>
    <x v="978"/>
  </r>
  <r>
    <x v="38"/>
    <x v="12"/>
    <x v="3005"/>
  </r>
  <r>
    <x v="38"/>
    <x v="13"/>
    <x v="3006"/>
  </r>
  <r>
    <x v="38"/>
    <x v="31"/>
    <x v="3007"/>
  </r>
  <r>
    <x v="38"/>
    <x v="32"/>
    <x v="3008"/>
  </r>
  <r>
    <x v="38"/>
    <x v="14"/>
    <x v="3009"/>
  </r>
  <r>
    <x v="38"/>
    <x v="15"/>
    <x v="1073"/>
  </r>
  <r>
    <x v="38"/>
    <x v="16"/>
    <x v="648"/>
  </r>
  <r>
    <x v="38"/>
    <x v="17"/>
    <x v="2903"/>
  </r>
  <r>
    <x v="38"/>
    <x v="18"/>
    <x v="1727"/>
  </r>
  <r>
    <x v="38"/>
    <x v="19"/>
    <x v="2904"/>
  </r>
  <r>
    <x v="38"/>
    <x v="20"/>
    <x v="2905"/>
  </r>
  <r>
    <x v="38"/>
    <x v="33"/>
    <x v="1558"/>
  </r>
  <r>
    <x v="38"/>
    <x v="21"/>
    <x v="3010"/>
  </r>
  <r>
    <x v="38"/>
    <x v="22"/>
    <x v="3011"/>
  </r>
  <r>
    <x v="38"/>
    <x v="23"/>
    <x v="2471"/>
  </r>
  <r>
    <x v="38"/>
    <x v="24"/>
    <x v="3012"/>
  </r>
  <r>
    <x v="38"/>
    <x v="25"/>
    <x v="697"/>
  </r>
  <r>
    <x v="38"/>
    <x v="26"/>
    <x v="2753"/>
  </r>
  <r>
    <x v="38"/>
    <x v="27"/>
    <x v="2754"/>
  </r>
  <r>
    <x v="38"/>
    <x v="28"/>
    <x v="994"/>
  </r>
  <r>
    <x v="38"/>
    <x v="29"/>
    <x v="3013"/>
  </r>
  <r>
    <x v="38"/>
    <x v="30"/>
    <x v="3011"/>
  </r>
  <r>
    <x v="38"/>
    <x v="0"/>
    <x v="3014"/>
  </r>
  <r>
    <x v="38"/>
    <x v="1"/>
    <x v="3015"/>
  </r>
  <r>
    <x v="38"/>
    <x v="2"/>
    <x v="2738"/>
  </r>
  <r>
    <x v="38"/>
    <x v="3"/>
    <x v="1071"/>
  </r>
  <r>
    <x v="38"/>
    <x v="4"/>
    <x v="3016"/>
  </r>
  <r>
    <x v="38"/>
    <x v="5"/>
    <x v="3017"/>
  </r>
  <r>
    <x v="38"/>
    <x v="6"/>
    <x v="3018"/>
  </r>
  <r>
    <x v="38"/>
    <x v="7"/>
    <x v="966"/>
  </r>
  <r>
    <x v="38"/>
    <x v="8"/>
    <x v="3019"/>
  </r>
  <r>
    <x v="38"/>
    <x v="9"/>
    <x v="3020"/>
  </r>
  <r>
    <x v="38"/>
    <x v="10"/>
    <x v="654"/>
  </r>
  <r>
    <x v="38"/>
    <x v="11"/>
    <x v="991"/>
  </r>
  <r>
    <x v="38"/>
    <x v="12"/>
    <x v="3021"/>
  </r>
  <r>
    <x v="38"/>
    <x v="13"/>
    <x v="3022"/>
  </r>
  <r>
    <x v="38"/>
    <x v="31"/>
    <x v="3023"/>
  </r>
  <r>
    <x v="38"/>
    <x v="32"/>
    <x v="3024"/>
  </r>
  <r>
    <x v="38"/>
    <x v="14"/>
    <x v="3025"/>
  </r>
  <r>
    <x v="38"/>
    <x v="15"/>
    <x v="1263"/>
  </r>
  <r>
    <x v="38"/>
    <x v="16"/>
    <x v="648"/>
  </r>
  <r>
    <x v="38"/>
    <x v="17"/>
    <x v="2903"/>
  </r>
  <r>
    <x v="38"/>
    <x v="18"/>
    <x v="1727"/>
  </r>
  <r>
    <x v="38"/>
    <x v="19"/>
    <x v="2904"/>
  </r>
  <r>
    <x v="38"/>
    <x v="20"/>
    <x v="2905"/>
  </r>
  <r>
    <x v="38"/>
    <x v="33"/>
    <x v="1568"/>
  </r>
  <r>
    <x v="38"/>
    <x v="21"/>
    <x v="3026"/>
  </r>
  <r>
    <x v="38"/>
    <x v="22"/>
    <x v="3027"/>
  </r>
  <r>
    <x v="38"/>
    <x v="23"/>
    <x v="3028"/>
  </r>
  <r>
    <x v="38"/>
    <x v="24"/>
    <x v="3012"/>
  </r>
  <r>
    <x v="38"/>
    <x v="25"/>
    <x v="697"/>
  </r>
  <r>
    <x v="38"/>
    <x v="26"/>
    <x v="2753"/>
  </r>
  <r>
    <x v="38"/>
    <x v="27"/>
    <x v="2754"/>
  </r>
  <r>
    <x v="38"/>
    <x v="28"/>
    <x v="994"/>
  </r>
  <r>
    <x v="38"/>
    <x v="29"/>
    <x v="909"/>
  </r>
  <r>
    <x v="38"/>
    <x v="30"/>
    <x v="3027"/>
  </r>
  <r>
    <x v="38"/>
    <x v="0"/>
    <x v="2762"/>
  </r>
  <r>
    <x v="38"/>
    <x v="1"/>
    <x v="3029"/>
  </r>
  <r>
    <x v="38"/>
    <x v="2"/>
    <x v="3030"/>
  </r>
  <r>
    <x v="38"/>
    <x v="3"/>
    <x v="3031"/>
  </r>
  <r>
    <x v="38"/>
    <x v="4"/>
    <x v="2684"/>
  </r>
  <r>
    <x v="38"/>
    <x v="5"/>
    <x v="3032"/>
  </r>
  <r>
    <x v="38"/>
    <x v="6"/>
    <x v="2155"/>
  </r>
  <r>
    <x v="38"/>
    <x v="7"/>
    <x v="2759"/>
  </r>
  <r>
    <x v="38"/>
    <x v="8"/>
    <x v="2692"/>
  </r>
  <r>
    <x v="38"/>
    <x v="9"/>
    <x v="1544"/>
  </r>
  <r>
    <x v="38"/>
    <x v="10"/>
    <x v="668"/>
  </r>
  <r>
    <x v="38"/>
    <x v="11"/>
    <x v="591"/>
  </r>
  <r>
    <x v="38"/>
    <x v="12"/>
    <x v="3033"/>
  </r>
  <r>
    <x v="38"/>
    <x v="13"/>
    <x v="3034"/>
  </r>
  <r>
    <x v="38"/>
    <x v="31"/>
    <x v="3035"/>
  </r>
  <r>
    <x v="38"/>
    <x v="32"/>
    <x v="499"/>
  </r>
  <r>
    <x v="38"/>
    <x v="14"/>
    <x v="3025"/>
  </r>
  <r>
    <x v="38"/>
    <x v="15"/>
    <x v="1263"/>
  </r>
  <r>
    <x v="38"/>
    <x v="16"/>
    <x v="648"/>
  </r>
  <r>
    <x v="38"/>
    <x v="17"/>
    <x v="2903"/>
  </r>
  <r>
    <x v="38"/>
    <x v="18"/>
    <x v="1727"/>
  </r>
  <r>
    <x v="38"/>
    <x v="19"/>
    <x v="2904"/>
  </r>
  <r>
    <x v="38"/>
    <x v="20"/>
    <x v="2905"/>
  </r>
  <r>
    <x v="38"/>
    <x v="33"/>
    <x v="1568"/>
  </r>
  <r>
    <x v="38"/>
    <x v="21"/>
    <x v="3026"/>
  </r>
  <r>
    <x v="38"/>
    <x v="22"/>
    <x v="3027"/>
  </r>
  <r>
    <x v="38"/>
    <x v="23"/>
    <x v="3028"/>
  </r>
  <r>
    <x v="38"/>
    <x v="24"/>
    <x v="3012"/>
  </r>
  <r>
    <x v="38"/>
    <x v="25"/>
    <x v="697"/>
  </r>
  <r>
    <x v="38"/>
    <x v="26"/>
    <x v="2753"/>
  </r>
  <r>
    <x v="38"/>
    <x v="27"/>
    <x v="2754"/>
  </r>
  <r>
    <x v="38"/>
    <x v="28"/>
    <x v="994"/>
  </r>
  <r>
    <x v="38"/>
    <x v="29"/>
    <x v="909"/>
  </r>
  <r>
    <x v="38"/>
    <x v="30"/>
    <x v="3027"/>
  </r>
  <r>
    <x v="38"/>
    <x v="0"/>
    <x v="3036"/>
  </r>
  <r>
    <x v="38"/>
    <x v="1"/>
    <x v="3037"/>
  </r>
  <r>
    <x v="38"/>
    <x v="2"/>
    <x v="3038"/>
  </r>
  <r>
    <x v="38"/>
    <x v="3"/>
    <x v="3039"/>
  </r>
  <r>
    <x v="38"/>
    <x v="4"/>
    <x v="3040"/>
  </r>
  <r>
    <x v="38"/>
    <x v="5"/>
    <x v="3041"/>
  </r>
  <r>
    <x v="38"/>
    <x v="6"/>
    <x v="3042"/>
  </r>
  <r>
    <x v="38"/>
    <x v="7"/>
    <x v="2766"/>
  </r>
  <r>
    <x v="38"/>
    <x v="8"/>
    <x v="3043"/>
  </r>
  <r>
    <x v="38"/>
    <x v="9"/>
    <x v="1552"/>
  </r>
  <r>
    <x v="38"/>
    <x v="10"/>
    <x v="3044"/>
  </r>
  <r>
    <x v="38"/>
    <x v="11"/>
    <x v="605"/>
  </r>
  <r>
    <x v="38"/>
    <x v="12"/>
    <x v="3045"/>
  </r>
  <r>
    <x v="38"/>
    <x v="13"/>
    <x v="3046"/>
  </r>
  <r>
    <x v="38"/>
    <x v="31"/>
    <x v="148"/>
  </r>
  <r>
    <x v="38"/>
    <x v="32"/>
    <x v="3047"/>
  </r>
  <r>
    <x v="38"/>
    <x v="14"/>
    <x v="3025"/>
  </r>
  <r>
    <x v="38"/>
    <x v="15"/>
    <x v="1263"/>
  </r>
  <r>
    <x v="38"/>
    <x v="16"/>
    <x v="648"/>
  </r>
  <r>
    <x v="38"/>
    <x v="17"/>
    <x v="2903"/>
  </r>
  <r>
    <x v="38"/>
    <x v="18"/>
    <x v="1727"/>
  </r>
  <r>
    <x v="38"/>
    <x v="19"/>
    <x v="2904"/>
  </r>
  <r>
    <x v="38"/>
    <x v="20"/>
    <x v="2905"/>
  </r>
  <r>
    <x v="38"/>
    <x v="33"/>
    <x v="3048"/>
  </r>
  <r>
    <x v="38"/>
    <x v="21"/>
    <x v="3026"/>
  </r>
  <r>
    <x v="38"/>
    <x v="22"/>
    <x v="3027"/>
  </r>
  <r>
    <x v="38"/>
    <x v="23"/>
    <x v="3028"/>
  </r>
  <r>
    <x v="38"/>
    <x v="24"/>
    <x v="3012"/>
  </r>
  <r>
    <x v="38"/>
    <x v="25"/>
    <x v="697"/>
  </r>
  <r>
    <x v="38"/>
    <x v="26"/>
    <x v="2753"/>
  </r>
  <r>
    <x v="38"/>
    <x v="27"/>
    <x v="2754"/>
  </r>
  <r>
    <x v="38"/>
    <x v="28"/>
    <x v="994"/>
  </r>
  <r>
    <x v="38"/>
    <x v="29"/>
    <x v="909"/>
  </r>
  <r>
    <x v="38"/>
    <x v="30"/>
    <x v="3027"/>
  </r>
  <r>
    <x v="39"/>
    <x v="0"/>
    <x v="3049"/>
  </r>
  <r>
    <x v="39"/>
    <x v="1"/>
    <x v="3050"/>
  </r>
  <r>
    <x v="39"/>
    <x v="2"/>
    <x v="3051"/>
  </r>
  <r>
    <x v="39"/>
    <x v="3"/>
    <x v="2959"/>
  </r>
  <r>
    <x v="39"/>
    <x v="4"/>
    <x v="3052"/>
  </r>
  <r>
    <x v="39"/>
    <x v="5"/>
    <x v="3053"/>
  </r>
  <r>
    <x v="39"/>
    <x v="6"/>
    <x v="3054"/>
  </r>
  <r>
    <x v="39"/>
    <x v="7"/>
    <x v="2864"/>
  </r>
  <r>
    <x v="39"/>
    <x v="8"/>
    <x v="2230"/>
  </r>
  <r>
    <x v="39"/>
    <x v="9"/>
    <x v="3055"/>
  </r>
  <r>
    <x v="39"/>
    <x v="10"/>
    <x v="3056"/>
  </r>
  <r>
    <x v="39"/>
    <x v="11"/>
    <x v="2137"/>
  </r>
  <r>
    <x v="39"/>
    <x v="12"/>
    <x v="3057"/>
  </r>
  <r>
    <x v="39"/>
    <x v="13"/>
    <x v="3058"/>
  </r>
  <r>
    <x v="39"/>
    <x v="31"/>
    <x v="793"/>
  </r>
  <r>
    <x v="39"/>
    <x v="32"/>
    <x v="2428"/>
  </r>
  <r>
    <x v="39"/>
    <x v="14"/>
    <x v="3025"/>
  </r>
  <r>
    <x v="39"/>
    <x v="15"/>
    <x v="1263"/>
  </r>
  <r>
    <x v="39"/>
    <x v="16"/>
    <x v="648"/>
  </r>
  <r>
    <x v="39"/>
    <x v="17"/>
    <x v="2903"/>
  </r>
  <r>
    <x v="39"/>
    <x v="18"/>
    <x v="1727"/>
  </r>
  <r>
    <x v="39"/>
    <x v="19"/>
    <x v="2904"/>
  </r>
  <r>
    <x v="39"/>
    <x v="20"/>
    <x v="2905"/>
  </r>
  <r>
    <x v="39"/>
    <x v="33"/>
    <x v="3048"/>
  </r>
  <r>
    <x v="39"/>
    <x v="21"/>
    <x v="3026"/>
  </r>
  <r>
    <x v="39"/>
    <x v="22"/>
    <x v="3027"/>
  </r>
  <r>
    <x v="39"/>
    <x v="23"/>
    <x v="3028"/>
  </r>
  <r>
    <x v="39"/>
    <x v="24"/>
    <x v="3012"/>
  </r>
  <r>
    <x v="39"/>
    <x v="25"/>
    <x v="697"/>
  </r>
  <r>
    <x v="39"/>
    <x v="26"/>
    <x v="2753"/>
  </r>
  <r>
    <x v="39"/>
    <x v="27"/>
    <x v="2754"/>
  </r>
  <r>
    <x v="39"/>
    <x v="28"/>
    <x v="994"/>
  </r>
  <r>
    <x v="39"/>
    <x v="29"/>
    <x v="909"/>
  </r>
  <r>
    <x v="39"/>
    <x v="30"/>
    <x v="3027"/>
  </r>
  <r>
    <x v="39"/>
    <x v="0"/>
    <x v="2264"/>
  </r>
  <r>
    <x v="39"/>
    <x v="1"/>
    <x v="3059"/>
  </r>
  <r>
    <x v="39"/>
    <x v="2"/>
    <x v="1780"/>
  </r>
  <r>
    <x v="39"/>
    <x v="3"/>
    <x v="1520"/>
  </r>
  <r>
    <x v="39"/>
    <x v="4"/>
    <x v="3060"/>
  </r>
  <r>
    <x v="39"/>
    <x v="5"/>
    <x v="1208"/>
  </r>
  <r>
    <x v="39"/>
    <x v="6"/>
    <x v="3061"/>
  </r>
  <r>
    <x v="39"/>
    <x v="7"/>
    <x v="2586"/>
  </r>
  <r>
    <x v="39"/>
    <x v="8"/>
    <x v="3062"/>
  </r>
  <r>
    <x v="39"/>
    <x v="9"/>
    <x v="3063"/>
  </r>
  <r>
    <x v="39"/>
    <x v="10"/>
    <x v="3064"/>
  </r>
  <r>
    <x v="39"/>
    <x v="11"/>
    <x v="127"/>
  </r>
  <r>
    <x v="39"/>
    <x v="12"/>
    <x v="3065"/>
  </r>
  <r>
    <x v="39"/>
    <x v="13"/>
    <x v="3066"/>
  </r>
  <r>
    <x v="39"/>
    <x v="31"/>
    <x v="449"/>
  </r>
  <r>
    <x v="39"/>
    <x v="32"/>
    <x v="3067"/>
  </r>
  <r>
    <x v="39"/>
    <x v="14"/>
    <x v="3025"/>
  </r>
  <r>
    <x v="39"/>
    <x v="15"/>
    <x v="1263"/>
  </r>
  <r>
    <x v="39"/>
    <x v="16"/>
    <x v="648"/>
  </r>
  <r>
    <x v="39"/>
    <x v="17"/>
    <x v="2903"/>
  </r>
  <r>
    <x v="39"/>
    <x v="18"/>
    <x v="1727"/>
  </r>
  <r>
    <x v="39"/>
    <x v="19"/>
    <x v="2904"/>
  </r>
  <r>
    <x v="39"/>
    <x v="20"/>
    <x v="2905"/>
  </r>
  <r>
    <x v="39"/>
    <x v="33"/>
    <x v="3048"/>
  </r>
  <r>
    <x v="39"/>
    <x v="21"/>
    <x v="3026"/>
  </r>
  <r>
    <x v="39"/>
    <x v="22"/>
    <x v="3027"/>
  </r>
  <r>
    <x v="39"/>
    <x v="23"/>
    <x v="3028"/>
  </r>
  <r>
    <x v="39"/>
    <x v="24"/>
    <x v="3012"/>
  </r>
  <r>
    <x v="39"/>
    <x v="25"/>
    <x v="697"/>
  </r>
  <r>
    <x v="39"/>
    <x v="26"/>
    <x v="2753"/>
  </r>
  <r>
    <x v="39"/>
    <x v="27"/>
    <x v="2754"/>
  </r>
  <r>
    <x v="39"/>
    <x v="28"/>
    <x v="994"/>
  </r>
  <r>
    <x v="39"/>
    <x v="29"/>
    <x v="909"/>
  </r>
  <r>
    <x v="39"/>
    <x v="30"/>
    <x v="3027"/>
  </r>
  <r>
    <x v="39"/>
    <x v="0"/>
    <x v="3068"/>
  </r>
  <r>
    <x v="39"/>
    <x v="1"/>
    <x v="3069"/>
  </r>
  <r>
    <x v="39"/>
    <x v="2"/>
    <x v="2597"/>
  </r>
  <r>
    <x v="39"/>
    <x v="3"/>
    <x v="1138"/>
  </r>
  <r>
    <x v="39"/>
    <x v="4"/>
    <x v="3070"/>
  </r>
  <r>
    <x v="39"/>
    <x v="5"/>
    <x v="3071"/>
  </r>
  <r>
    <x v="39"/>
    <x v="6"/>
    <x v="3072"/>
  </r>
  <r>
    <x v="39"/>
    <x v="7"/>
    <x v="2448"/>
  </r>
  <r>
    <x v="39"/>
    <x v="8"/>
    <x v="3073"/>
  </r>
  <r>
    <x v="39"/>
    <x v="9"/>
    <x v="3074"/>
  </r>
  <r>
    <x v="39"/>
    <x v="10"/>
    <x v="3023"/>
  </r>
  <r>
    <x v="39"/>
    <x v="11"/>
    <x v="76"/>
  </r>
  <r>
    <x v="39"/>
    <x v="12"/>
    <x v="3075"/>
  </r>
  <r>
    <x v="39"/>
    <x v="13"/>
    <x v="3076"/>
  </r>
  <r>
    <x v="39"/>
    <x v="31"/>
    <x v="3077"/>
  </r>
  <r>
    <x v="39"/>
    <x v="32"/>
    <x v="725"/>
  </r>
  <r>
    <x v="39"/>
    <x v="14"/>
    <x v="3025"/>
  </r>
  <r>
    <x v="39"/>
    <x v="15"/>
    <x v="1263"/>
  </r>
  <r>
    <x v="39"/>
    <x v="16"/>
    <x v="648"/>
  </r>
  <r>
    <x v="39"/>
    <x v="17"/>
    <x v="2903"/>
  </r>
  <r>
    <x v="39"/>
    <x v="18"/>
    <x v="1727"/>
  </r>
  <r>
    <x v="39"/>
    <x v="19"/>
    <x v="2904"/>
  </r>
  <r>
    <x v="39"/>
    <x v="20"/>
    <x v="2905"/>
  </r>
  <r>
    <x v="39"/>
    <x v="33"/>
    <x v="3048"/>
  </r>
  <r>
    <x v="39"/>
    <x v="21"/>
    <x v="3026"/>
  </r>
  <r>
    <x v="39"/>
    <x v="22"/>
    <x v="3027"/>
  </r>
  <r>
    <x v="39"/>
    <x v="23"/>
    <x v="3028"/>
  </r>
  <r>
    <x v="39"/>
    <x v="24"/>
    <x v="3012"/>
  </r>
  <r>
    <x v="39"/>
    <x v="25"/>
    <x v="697"/>
  </r>
  <r>
    <x v="39"/>
    <x v="26"/>
    <x v="2753"/>
  </r>
  <r>
    <x v="39"/>
    <x v="27"/>
    <x v="2754"/>
  </r>
  <r>
    <x v="39"/>
    <x v="28"/>
    <x v="994"/>
  </r>
  <r>
    <x v="39"/>
    <x v="29"/>
    <x v="909"/>
  </r>
  <r>
    <x v="39"/>
    <x v="30"/>
    <x v="3027"/>
  </r>
  <r>
    <x v="39"/>
    <x v="0"/>
    <x v="3078"/>
  </r>
  <r>
    <x v="39"/>
    <x v="1"/>
    <x v="3079"/>
  </r>
  <r>
    <x v="39"/>
    <x v="2"/>
    <x v="2606"/>
  </r>
  <r>
    <x v="39"/>
    <x v="3"/>
    <x v="3080"/>
  </r>
  <r>
    <x v="39"/>
    <x v="4"/>
    <x v="2297"/>
  </r>
  <r>
    <x v="39"/>
    <x v="5"/>
    <x v="1882"/>
  </r>
  <r>
    <x v="39"/>
    <x v="6"/>
    <x v="3081"/>
  </r>
  <r>
    <x v="39"/>
    <x v="7"/>
    <x v="2546"/>
  </r>
  <r>
    <x v="39"/>
    <x v="8"/>
    <x v="3082"/>
  </r>
  <r>
    <x v="39"/>
    <x v="9"/>
    <x v="2096"/>
  </r>
  <r>
    <x v="39"/>
    <x v="10"/>
    <x v="3035"/>
  </r>
  <r>
    <x v="39"/>
    <x v="11"/>
    <x v="2027"/>
  </r>
  <r>
    <x v="39"/>
    <x v="12"/>
    <x v="3083"/>
  </r>
  <r>
    <x v="39"/>
    <x v="13"/>
    <x v="3084"/>
  </r>
  <r>
    <x v="39"/>
    <x v="31"/>
    <x v="3085"/>
  </r>
  <r>
    <x v="39"/>
    <x v="32"/>
    <x v="572"/>
  </r>
  <r>
    <x v="39"/>
    <x v="14"/>
    <x v="3025"/>
  </r>
  <r>
    <x v="39"/>
    <x v="15"/>
    <x v="1263"/>
  </r>
  <r>
    <x v="39"/>
    <x v="16"/>
    <x v="648"/>
  </r>
  <r>
    <x v="39"/>
    <x v="17"/>
    <x v="2903"/>
  </r>
  <r>
    <x v="39"/>
    <x v="18"/>
    <x v="1727"/>
  </r>
  <r>
    <x v="39"/>
    <x v="19"/>
    <x v="2904"/>
  </r>
  <r>
    <x v="39"/>
    <x v="20"/>
    <x v="2905"/>
  </r>
  <r>
    <x v="39"/>
    <x v="33"/>
    <x v="3048"/>
  </r>
  <r>
    <x v="39"/>
    <x v="21"/>
    <x v="3026"/>
  </r>
  <r>
    <x v="39"/>
    <x v="22"/>
    <x v="3027"/>
  </r>
  <r>
    <x v="39"/>
    <x v="23"/>
    <x v="3028"/>
  </r>
  <r>
    <x v="39"/>
    <x v="24"/>
    <x v="3012"/>
  </r>
  <r>
    <x v="39"/>
    <x v="25"/>
    <x v="697"/>
  </r>
  <r>
    <x v="39"/>
    <x v="26"/>
    <x v="2753"/>
  </r>
  <r>
    <x v="39"/>
    <x v="27"/>
    <x v="2754"/>
  </r>
  <r>
    <x v="39"/>
    <x v="28"/>
    <x v="994"/>
  </r>
  <r>
    <x v="39"/>
    <x v="29"/>
    <x v="909"/>
  </r>
  <r>
    <x v="39"/>
    <x v="30"/>
    <x v="3027"/>
  </r>
  <r>
    <x v="39"/>
    <x v="0"/>
    <x v="2593"/>
  </r>
  <r>
    <x v="39"/>
    <x v="1"/>
    <x v="3086"/>
  </r>
  <r>
    <x v="39"/>
    <x v="2"/>
    <x v="3087"/>
  </r>
  <r>
    <x v="39"/>
    <x v="3"/>
    <x v="1583"/>
  </r>
  <r>
    <x v="39"/>
    <x v="4"/>
    <x v="3088"/>
  </r>
  <r>
    <x v="39"/>
    <x v="5"/>
    <x v="3089"/>
  </r>
  <r>
    <x v="39"/>
    <x v="6"/>
    <x v="3090"/>
  </r>
  <r>
    <x v="39"/>
    <x v="7"/>
    <x v="3091"/>
  </r>
  <r>
    <x v="39"/>
    <x v="8"/>
    <x v="3092"/>
  </r>
  <r>
    <x v="39"/>
    <x v="9"/>
    <x v="3093"/>
  </r>
  <r>
    <x v="39"/>
    <x v="10"/>
    <x v="148"/>
  </r>
  <r>
    <x v="39"/>
    <x v="11"/>
    <x v="1007"/>
  </r>
  <r>
    <x v="39"/>
    <x v="12"/>
    <x v="3094"/>
  </r>
  <r>
    <x v="39"/>
    <x v="13"/>
    <x v="3095"/>
  </r>
  <r>
    <x v="39"/>
    <x v="31"/>
    <x v="593"/>
  </r>
  <r>
    <x v="39"/>
    <x v="32"/>
    <x v="3096"/>
  </r>
  <r>
    <x v="39"/>
    <x v="14"/>
    <x v="3025"/>
  </r>
  <r>
    <x v="39"/>
    <x v="15"/>
    <x v="1263"/>
  </r>
  <r>
    <x v="39"/>
    <x v="16"/>
    <x v="648"/>
  </r>
  <r>
    <x v="39"/>
    <x v="17"/>
    <x v="2903"/>
  </r>
  <r>
    <x v="39"/>
    <x v="18"/>
    <x v="1727"/>
  </r>
  <r>
    <x v="39"/>
    <x v="19"/>
    <x v="2904"/>
  </r>
  <r>
    <x v="39"/>
    <x v="20"/>
    <x v="2905"/>
  </r>
  <r>
    <x v="39"/>
    <x v="33"/>
    <x v="3048"/>
  </r>
  <r>
    <x v="39"/>
    <x v="21"/>
    <x v="3026"/>
  </r>
  <r>
    <x v="39"/>
    <x v="22"/>
    <x v="3027"/>
  </r>
  <r>
    <x v="39"/>
    <x v="23"/>
    <x v="3028"/>
  </r>
  <r>
    <x v="39"/>
    <x v="24"/>
    <x v="3012"/>
  </r>
  <r>
    <x v="39"/>
    <x v="25"/>
    <x v="697"/>
  </r>
  <r>
    <x v="39"/>
    <x v="26"/>
    <x v="2753"/>
  </r>
  <r>
    <x v="39"/>
    <x v="27"/>
    <x v="2754"/>
  </r>
  <r>
    <x v="39"/>
    <x v="28"/>
    <x v="994"/>
  </r>
  <r>
    <x v="39"/>
    <x v="29"/>
    <x v="909"/>
  </r>
  <r>
    <x v="39"/>
    <x v="30"/>
    <x v="3027"/>
  </r>
  <r>
    <x v="40"/>
    <x v="0"/>
    <x v="1532"/>
  </r>
  <r>
    <x v="40"/>
    <x v="1"/>
    <x v="3097"/>
  </r>
  <r>
    <x v="40"/>
    <x v="2"/>
    <x v="3098"/>
  </r>
  <r>
    <x v="40"/>
    <x v="3"/>
    <x v="3099"/>
  </r>
  <r>
    <x v="40"/>
    <x v="4"/>
    <x v="3100"/>
  </r>
  <r>
    <x v="40"/>
    <x v="5"/>
    <x v="3101"/>
  </r>
  <r>
    <x v="40"/>
    <x v="6"/>
    <x v="3102"/>
  </r>
  <r>
    <x v="40"/>
    <x v="7"/>
    <x v="3103"/>
  </r>
  <r>
    <x v="40"/>
    <x v="8"/>
    <x v="3104"/>
  </r>
  <r>
    <x v="40"/>
    <x v="9"/>
    <x v="3105"/>
  </r>
  <r>
    <x v="40"/>
    <x v="10"/>
    <x v="3106"/>
  </r>
  <r>
    <x v="40"/>
    <x v="11"/>
    <x v="58"/>
  </r>
  <r>
    <x v="40"/>
    <x v="12"/>
    <x v="3107"/>
  </r>
  <r>
    <x v="40"/>
    <x v="13"/>
    <x v="3108"/>
  </r>
  <r>
    <x v="40"/>
    <x v="31"/>
    <x v="341"/>
  </r>
  <r>
    <x v="40"/>
    <x v="32"/>
    <x v="2206"/>
  </r>
  <r>
    <x v="40"/>
    <x v="14"/>
    <x v="3025"/>
  </r>
  <r>
    <x v="40"/>
    <x v="15"/>
    <x v="1263"/>
  </r>
  <r>
    <x v="40"/>
    <x v="16"/>
    <x v="648"/>
  </r>
  <r>
    <x v="40"/>
    <x v="17"/>
    <x v="2903"/>
  </r>
  <r>
    <x v="40"/>
    <x v="18"/>
    <x v="1727"/>
  </r>
  <r>
    <x v="40"/>
    <x v="19"/>
    <x v="2904"/>
  </r>
  <r>
    <x v="40"/>
    <x v="20"/>
    <x v="2905"/>
  </r>
  <r>
    <x v="40"/>
    <x v="33"/>
    <x v="3048"/>
  </r>
  <r>
    <x v="40"/>
    <x v="21"/>
    <x v="3026"/>
  </r>
  <r>
    <x v="40"/>
    <x v="22"/>
    <x v="3027"/>
  </r>
  <r>
    <x v="40"/>
    <x v="23"/>
    <x v="3028"/>
  </r>
  <r>
    <x v="40"/>
    <x v="24"/>
    <x v="3012"/>
  </r>
  <r>
    <x v="40"/>
    <x v="25"/>
    <x v="697"/>
  </r>
  <r>
    <x v="40"/>
    <x v="26"/>
    <x v="2753"/>
  </r>
  <r>
    <x v="40"/>
    <x v="27"/>
    <x v="2754"/>
  </r>
  <r>
    <x v="40"/>
    <x v="28"/>
    <x v="994"/>
  </r>
  <r>
    <x v="40"/>
    <x v="29"/>
    <x v="909"/>
  </r>
  <r>
    <x v="40"/>
    <x v="30"/>
    <x v="3027"/>
  </r>
  <r>
    <x v="40"/>
    <x v="0"/>
    <x v="1537"/>
  </r>
  <r>
    <x v="40"/>
    <x v="1"/>
    <x v="3109"/>
  </r>
  <r>
    <x v="40"/>
    <x v="2"/>
    <x v="3110"/>
  </r>
  <r>
    <x v="40"/>
    <x v="3"/>
    <x v="1181"/>
  </r>
  <r>
    <x v="40"/>
    <x v="4"/>
    <x v="3111"/>
  </r>
  <r>
    <x v="40"/>
    <x v="5"/>
    <x v="3112"/>
  </r>
  <r>
    <x v="40"/>
    <x v="6"/>
    <x v="3113"/>
  </r>
  <r>
    <x v="40"/>
    <x v="7"/>
    <x v="3114"/>
  </r>
  <r>
    <x v="40"/>
    <x v="8"/>
    <x v="3115"/>
  </r>
  <r>
    <x v="40"/>
    <x v="9"/>
    <x v="1854"/>
  </r>
  <r>
    <x v="40"/>
    <x v="10"/>
    <x v="3116"/>
  </r>
  <r>
    <x v="40"/>
    <x v="11"/>
    <x v="3117"/>
  </r>
  <r>
    <x v="40"/>
    <x v="12"/>
    <x v="3118"/>
  </r>
  <r>
    <x v="40"/>
    <x v="13"/>
    <x v="2985"/>
  </r>
  <r>
    <x v="40"/>
    <x v="31"/>
    <x v="2320"/>
  </r>
  <r>
    <x v="40"/>
    <x v="32"/>
    <x v="1977"/>
  </r>
  <r>
    <x v="40"/>
    <x v="14"/>
    <x v="3025"/>
  </r>
  <r>
    <x v="40"/>
    <x v="15"/>
    <x v="1263"/>
  </r>
  <r>
    <x v="40"/>
    <x v="16"/>
    <x v="648"/>
  </r>
  <r>
    <x v="40"/>
    <x v="17"/>
    <x v="2903"/>
  </r>
  <r>
    <x v="40"/>
    <x v="18"/>
    <x v="1727"/>
  </r>
  <r>
    <x v="40"/>
    <x v="19"/>
    <x v="2904"/>
  </r>
  <r>
    <x v="40"/>
    <x v="20"/>
    <x v="2905"/>
  </r>
  <r>
    <x v="40"/>
    <x v="33"/>
    <x v="3048"/>
  </r>
  <r>
    <x v="40"/>
    <x v="21"/>
    <x v="3026"/>
  </r>
  <r>
    <x v="40"/>
    <x v="22"/>
    <x v="3027"/>
  </r>
  <r>
    <x v="40"/>
    <x v="23"/>
    <x v="3028"/>
  </r>
  <r>
    <x v="40"/>
    <x v="24"/>
    <x v="3012"/>
  </r>
  <r>
    <x v="40"/>
    <x v="25"/>
    <x v="697"/>
  </r>
  <r>
    <x v="40"/>
    <x v="26"/>
    <x v="2753"/>
  </r>
  <r>
    <x v="40"/>
    <x v="27"/>
    <x v="2754"/>
  </r>
  <r>
    <x v="40"/>
    <x v="28"/>
    <x v="994"/>
  </r>
  <r>
    <x v="40"/>
    <x v="29"/>
    <x v="909"/>
  </r>
  <r>
    <x v="40"/>
    <x v="30"/>
    <x v="3027"/>
  </r>
  <r>
    <x v="40"/>
    <x v="0"/>
    <x v="2171"/>
  </r>
  <r>
    <x v="40"/>
    <x v="1"/>
    <x v="3119"/>
  </r>
  <r>
    <x v="40"/>
    <x v="2"/>
    <x v="3120"/>
  </r>
  <r>
    <x v="40"/>
    <x v="3"/>
    <x v="3121"/>
  </r>
  <r>
    <x v="40"/>
    <x v="4"/>
    <x v="3122"/>
  </r>
  <r>
    <x v="40"/>
    <x v="5"/>
    <x v="1964"/>
  </r>
  <r>
    <x v="40"/>
    <x v="6"/>
    <x v="1871"/>
  </r>
  <r>
    <x v="40"/>
    <x v="7"/>
    <x v="3123"/>
  </r>
  <r>
    <x v="40"/>
    <x v="8"/>
    <x v="3124"/>
  </r>
  <r>
    <x v="40"/>
    <x v="9"/>
    <x v="3125"/>
  </r>
  <r>
    <x v="40"/>
    <x v="10"/>
    <x v="3126"/>
  </r>
  <r>
    <x v="40"/>
    <x v="11"/>
    <x v="3127"/>
  </r>
  <r>
    <x v="40"/>
    <x v="12"/>
    <x v="3128"/>
  </r>
  <r>
    <x v="40"/>
    <x v="13"/>
    <x v="3129"/>
  </r>
  <r>
    <x v="40"/>
    <x v="31"/>
    <x v="2314"/>
  </r>
  <r>
    <x v="40"/>
    <x v="32"/>
    <x v="334"/>
  </r>
  <r>
    <x v="40"/>
    <x v="14"/>
    <x v="3025"/>
  </r>
  <r>
    <x v="40"/>
    <x v="15"/>
    <x v="1263"/>
  </r>
  <r>
    <x v="40"/>
    <x v="16"/>
    <x v="648"/>
  </r>
  <r>
    <x v="40"/>
    <x v="17"/>
    <x v="2903"/>
  </r>
  <r>
    <x v="40"/>
    <x v="18"/>
    <x v="1727"/>
  </r>
  <r>
    <x v="40"/>
    <x v="19"/>
    <x v="2904"/>
  </r>
  <r>
    <x v="40"/>
    <x v="20"/>
    <x v="2905"/>
  </r>
  <r>
    <x v="40"/>
    <x v="33"/>
    <x v="3048"/>
  </r>
  <r>
    <x v="40"/>
    <x v="21"/>
    <x v="3026"/>
  </r>
  <r>
    <x v="40"/>
    <x v="22"/>
    <x v="3027"/>
  </r>
  <r>
    <x v="40"/>
    <x v="23"/>
    <x v="3028"/>
  </r>
  <r>
    <x v="40"/>
    <x v="24"/>
    <x v="3012"/>
  </r>
  <r>
    <x v="40"/>
    <x v="25"/>
    <x v="697"/>
  </r>
  <r>
    <x v="40"/>
    <x v="26"/>
    <x v="2753"/>
  </r>
  <r>
    <x v="40"/>
    <x v="27"/>
    <x v="2754"/>
  </r>
  <r>
    <x v="40"/>
    <x v="28"/>
    <x v="994"/>
  </r>
  <r>
    <x v="40"/>
    <x v="29"/>
    <x v="909"/>
  </r>
  <r>
    <x v="40"/>
    <x v="30"/>
    <x v="3027"/>
  </r>
  <r>
    <x v="40"/>
    <x v="0"/>
    <x v="3130"/>
  </r>
  <r>
    <x v="40"/>
    <x v="1"/>
    <x v="3131"/>
  </r>
  <r>
    <x v="40"/>
    <x v="2"/>
    <x v="3132"/>
  </r>
  <r>
    <x v="40"/>
    <x v="3"/>
    <x v="1199"/>
  </r>
  <r>
    <x v="40"/>
    <x v="4"/>
    <x v="3133"/>
  </r>
  <r>
    <x v="40"/>
    <x v="5"/>
    <x v="2910"/>
  </r>
  <r>
    <x v="40"/>
    <x v="6"/>
    <x v="3134"/>
  </r>
  <r>
    <x v="40"/>
    <x v="7"/>
    <x v="3135"/>
  </r>
  <r>
    <x v="40"/>
    <x v="8"/>
    <x v="2053"/>
  </r>
  <r>
    <x v="40"/>
    <x v="9"/>
    <x v="3136"/>
  </r>
  <r>
    <x v="40"/>
    <x v="10"/>
    <x v="2476"/>
  </r>
  <r>
    <x v="40"/>
    <x v="11"/>
    <x v="368"/>
  </r>
  <r>
    <x v="40"/>
    <x v="12"/>
    <x v="3137"/>
  </r>
  <r>
    <x v="40"/>
    <x v="13"/>
    <x v="3138"/>
  </r>
  <r>
    <x v="40"/>
    <x v="31"/>
    <x v="3139"/>
  </r>
  <r>
    <x v="40"/>
    <x v="32"/>
    <x v="3140"/>
  </r>
  <r>
    <x v="40"/>
    <x v="14"/>
    <x v="3025"/>
  </r>
  <r>
    <x v="40"/>
    <x v="15"/>
    <x v="1263"/>
  </r>
  <r>
    <x v="40"/>
    <x v="16"/>
    <x v="648"/>
  </r>
  <r>
    <x v="40"/>
    <x v="17"/>
    <x v="2903"/>
  </r>
  <r>
    <x v="40"/>
    <x v="18"/>
    <x v="1727"/>
  </r>
  <r>
    <x v="40"/>
    <x v="19"/>
    <x v="2904"/>
  </r>
  <r>
    <x v="40"/>
    <x v="20"/>
    <x v="2905"/>
  </r>
  <r>
    <x v="40"/>
    <x v="33"/>
    <x v="3048"/>
  </r>
  <r>
    <x v="40"/>
    <x v="21"/>
    <x v="3026"/>
  </r>
  <r>
    <x v="40"/>
    <x v="22"/>
    <x v="3027"/>
  </r>
  <r>
    <x v="40"/>
    <x v="23"/>
    <x v="3028"/>
  </r>
  <r>
    <x v="40"/>
    <x v="24"/>
    <x v="3012"/>
  </r>
  <r>
    <x v="40"/>
    <x v="25"/>
    <x v="697"/>
  </r>
  <r>
    <x v="40"/>
    <x v="26"/>
    <x v="2753"/>
  </r>
  <r>
    <x v="40"/>
    <x v="27"/>
    <x v="2754"/>
  </r>
  <r>
    <x v="40"/>
    <x v="28"/>
    <x v="994"/>
  </r>
  <r>
    <x v="40"/>
    <x v="29"/>
    <x v="909"/>
  </r>
  <r>
    <x v="40"/>
    <x v="30"/>
    <x v="3027"/>
  </r>
  <r>
    <x v="40"/>
    <x v="0"/>
    <x v="3141"/>
  </r>
  <r>
    <x v="40"/>
    <x v="1"/>
    <x v="3142"/>
  </r>
  <r>
    <x v="40"/>
    <x v="2"/>
    <x v="3143"/>
  </r>
  <r>
    <x v="40"/>
    <x v="3"/>
    <x v="3080"/>
  </r>
  <r>
    <x v="40"/>
    <x v="4"/>
    <x v="3144"/>
  </r>
  <r>
    <x v="40"/>
    <x v="5"/>
    <x v="3145"/>
  </r>
  <r>
    <x v="40"/>
    <x v="6"/>
    <x v="3146"/>
  </r>
  <r>
    <x v="40"/>
    <x v="7"/>
    <x v="1589"/>
  </r>
  <r>
    <x v="40"/>
    <x v="8"/>
    <x v="3147"/>
  </r>
  <r>
    <x v="40"/>
    <x v="9"/>
    <x v="2804"/>
  </r>
  <r>
    <x v="40"/>
    <x v="10"/>
    <x v="984"/>
  </r>
  <r>
    <x v="40"/>
    <x v="11"/>
    <x v="993"/>
  </r>
  <r>
    <x v="40"/>
    <x v="12"/>
    <x v="3148"/>
  </r>
  <r>
    <x v="40"/>
    <x v="13"/>
    <x v="3149"/>
  </r>
  <r>
    <x v="40"/>
    <x v="31"/>
    <x v="2890"/>
  </r>
  <r>
    <x v="40"/>
    <x v="32"/>
    <x v="2217"/>
  </r>
  <r>
    <x v="40"/>
    <x v="14"/>
    <x v="3025"/>
  </r>
  <r>
    <x v="40"/>
    <x v="15"/>
    <x v="1263"/>
  </r>
  <r>
    <x v="40"/>
    <x v="16"/>
    <x v="648"/>
  </r>
  <r>
    <x v="40"/>
    <x v="17"/>
    <x v="2903"/>
  </r>
  <r>
    <x v="40"/>
    <x v="18"/>
    <x v="1727"/>
  </r>
  <r>
    <x v="40"/>
    <x v="19"/>
    <x v="2904"/>
  </r>
  <r>
    <x v="40"/>
    <x v="20"/>
    <x v="2905"/>
  </r>
  <r>
    <x v="40"/>
    <x v="33"/>
    <x v="3048"/>
  </r>
  <r>
    <x v="40"/>
    <x v="21"/>
    <x v="3026"/>
  </r>
  <r>
    <x v="40"/>
    <x v="22"/>
    <x v="3027"/>
  </r>
  <r>
    <x v="40"/>
    <x v="23"/>
    <x v="3028"/>
  </r>
  <r>
    <x v="40"/>
    <x v="24"/>
    <x v="3012"/>
  </r>
  <r>
    <x v="40"/>
    <x v="25"/>
    <x v="697"/>
  </r>
  <r>
    <x v="40"/>
    <x v="26"/>
    <x v="2753"/>
  </r>
  <r>
    <x v="40"/>
    <x v="27"/>
    <x v="2754"/>
  </r>
  <r>
    <x v="40"/>
    <x v="28"/>
    <x v="994"/>
  </r>
  <r>
    <x v="40"/>
    <x v="29"/>
    <x v="909"/>
  </r>
  <r>
    <x v="40"/>
    <x v="30"/>
    <x v="3027"/>
  </r>
  <r>
    <x v="40"/>
    <x v="0"/>
    <x v="3150"/>
  </r>
  <r>
    <x v="40"/>
    <x v="1"/>
    <x v="3151"/>
  </r>
  <r>
    <x v="40"/>
    <x v="2"/>
    <x v="3152"/>
  </r>
  <r>
    <x v="40"/>
    <x v="3"/>
    <x v="1583"/>
  </r>
  <r>
    <x v="40"/>
    <x v="4"/>
    <x v="3153"/>
  </r>
  <r>
    <x v="40"/>
    <x v="5"/>
    <x v="3154"/>
  </r>
  <r>
    <x v="40"/>
    <x v="6"/>
    <x v="3155"/>
  </r>
  <r>
    <x v="40"/>
    <x v="7"/>
    <x v="3091"/>
  </r>
  <r>
    <x v="40"/>
    <x v="8"/>
    <x v="3156"/>
  </r>
  <r>
    <x v="40"/>
    <x v="9"/>
    <x v="2811"/>
  </r>
  <r>
    <x v="40"/>
    <x v="10"/>
    <x v="1693"/>
  </r>
  <r>
    <x v="40"/>
    <x v="11"/>
    <x v="1007"/>
  </r>
  <r>
    <x v="40"/>
    <x v="12"/>
    <x v="3157"/>
  </r>
  <r>
    <x v="40"/>
    <x v="13"/>
    <x v="3158"/>
  </r>
  <r>
    <x v="40"/>
    <x v="31"/>
    <x v="3159"/>
  </r>
  <r>
    <x v="40"/>
    <x v="32"/>
    <x v="2241"/>
  </r>
  <r>
    <x v="40"/>
    <x v="14"/>
    <x v="3025"/>
  </r>
  <r>
    <x v="40"/>
    <x v="15"/>
    <x v="1263"/>
  </r>
  <r>
    <x v="40"/>
    <x v="16"/>
    <x v="648"/>
  </r>
  <r>
    <x v="40"/>
    <x v="17"/>
    <x v="2903"/>
  </r>
  <r>
    <x v="40"/>
    <x v="18"/>
    <x v="1727"/>
  </r>
  <r>
    <x v="40"/>
    <x v="19"/>
    <x v="2904"/>
  </r>
  <r>
    <x v="40"/>
    <x v="20"/>
    <x v="2905"/>
  </r>
  <r>
    <x v="40"/>
    <x v="33"/>
    <x v="3048"/>
  </r>
  <r>
    <x v="40"/>
    <x v="21"/>
    <x v="3026"/>
  </r>
  <r>
    <x v="40"/>
    <x v="22"/>
    <x v="3027"/>
  </r>
  <r>
    <x v="40"/>
    <x v="23"/>
    <x v="3028"/>
  </r>
  <r>
    <x v="40"/>
    <x v="24"/>
    <x v="3012"/>
  </r>
  <r>
    <x v="40"/>
    <x v="25"/>
    <x v="697"/>
  </r>
  <r>
    <x v="40"/>
    <x v="26"/>
    <x v="2753"/>
  </r>
  <r>
    <x v="40"/>
    <x v="27"/>
    <x v="2754"/>
  </r>
  <r>
    <x v="40"/>
    <x v="28"/>
    <x v="994"/>
  </r>
  <r>
    <x v="40"/>
    <x v="29"/>
    <x v="909"/>
  </r>
  <r>
    <x v="40"/>
    <x v="30"/>
    <x v="3027"/>
  </r>
  <r>
    <x v="40"/>
    <x v="0"/>
    <x v="3160"/>
  </r>
  <r>
    <x v="40"/>
    <x v="1"/>
    <x v="3161"/>
  </r>
  <r>
    <x v="40"/>
    <x v="2"/>
    <x v="2738"/>
  </r>
  <r>
    <x v="40"/>
    <x v="3"/>
    <x v="1592"/>
  </r>
  <r>
    <x v="40"/>
    <x v="4"/>
    <x v="3162"/>
  </r>
  <r>
    <x v="40"/>
    <x v="5"/>
    <x v="3163"/>
  </r>
  <r>
    <x v="40"/>
    <x v="6"/>
    <x v="189"/>
  </r>
  <r>
    <x v="40"/>
    <x v="7"/>
    <x v="1848"/>
  </r>
  <r>
    <x v="40"/>
    <x v="8"/>
    <x v="2917"/>
  </r>
  <r>
    <x v="40"/>
    <x v="9"/>
    <x v="3164"/>
  </r>
  <r>
    <x v="40"/>
    <x v="10"/>
    <x v="3165"/>
  </r>
  <r>
    <x v="40"/>
    <x v="11"/>
    <x v="1368"/>
  </r>
  <r>
    <x v="40"/>
    <x v="12"/>
    <x v="3166"/>
  </r>
  <r>
    <x v="40"/>
    <x v="13"/>
    <x v="3167"/>
  </r>
  <r>
    <x v="40"/>
    <x v="31"/>
    <x v="2011"/>
  </r>
  <r>
    <x v="40"/>
    <x v="32"/>
    <x v="3168"/>
  </r>
  <r>
    <x v="40"/>
    <x v="14"/>
    <x v="3129"/>
  </r>
  <r>
    <x v="40"/>
    <x v="15"/>
    <x v="1263"/>
  </r>
  <r>
    <x v="40"/>
    <x v="16"/>
    <x v="648"/>
  </r>
  <r>
    <x v="40"/>
    <x v="17"/>
    <x v="2903"/>
  </r>
  <r>
    <x v="40"/>
    <x v="18"/>
    <x v="1727"/>
  </r>
  <r>
    <x v="40"/>
    <x v="19"/>
    <x v="2904"/>
  </r>
  <r>
    <x v="40"/>
    <x v="20"/>
    <x v="2905"/>
  </r>
  <r>
    <x v="40"/>
    <x v="33"/>
    <x v="2866"/>
  </r>
  <r>
    <x v="40"/>
    <x v="21"/>
    <x v="3169"/>
  </r>
  <r>
    <x v="40"/>
    <x v="22"/>
    <x v="3170"/>
  </r>
  <r>
    <x v="40"/>
    <x v="23"/>
    <x v="3028"/>
  </r>
  <r>
    <x v="40"/>
    <x v="24"/>
    <x v="3012"/>
  </r>
  <r>
    <x v="40"/>
    <x v="25"/>
    <x v="697"/>
  </r>
  <r>
    <x v="40"/>
    <x v="26"/>
    <x v="2753"/>
  </r>
  <r>
    <x v="40"/>
    <x v="27"/>
    <x v="2754"/>
  </r>
  <r>
    <x v="40"/>
    <x v="28"/>
    <x v="994"/>
  </r>
  <r>
    <x v="40"/>
    <x v="29"/>
    <x v="909"/>
  </r>
  <r>
    <x v="40"/>
    <x v="30"/>
    <x v="3170"/>
  </r>
  <r>
    <x v="40"/>
    <x v="0"/>
    <x v="3171"/>
  </r>
  <r>
    <x v="40"/>
    <x v="1"/>
    <x v="3172"/>
  </r>
  <r>
    <x v="40"/>
    <x v="2"/>
    <x v="3173"/>
  </r>
  <r>
    <x v="40"/>
    <x v="3"/>
    <x v="996"/>
  </r>
  <r>
    <x v="40"/>
    <x v="4"/>
    <x v="3174"/>
  </r>
  <r>
    <x v="40"/>
    <x v="5"/>
    <x v="3175"/>
  </r>
  <r>
    <x v="40"/>
    <x v="6"/>
    <x v="202"/>
  </r>
  <r>
    <x v="40"/>
    <x v="7"/>
    <x v="3176"/>
  </r>
  <r>
    <x v="40"/>
    <x v="8"/>
    <x v="2818"/>
  </r>
  <r>
    <x v="40"/>
    <x v="9"/>
    <x v="1442"/>
  </r>
  <r>
    <x v="40"/>
    <x v="10"/>
    <x v="3177"/>
  </r>
  <r>
    <x v="40"/>
    <x v="11"/>
    <x v="1379"/>
  </r>
  <r>
    <x v="40"/>
    <x v="12"/>
    <x v="3178"/>
  </r>
  <r>
    <x v="40"/>
    <x v="13"/>
    <x v="3179"/>
  </r>
  <r>
    <x v="40"/>
    <x v="31"/>
    <x v="1068"/>
  </r>
  <r>
    <x v="40"/>
    <x v="32"/>
    <x v="2151"/>
  </r>
  <r>
    <x v="40"/>
    <x v="14"/>
    <x v="3129"/>
  </r>
  <r>
    <x v="40"/>
    <x v="15"/>
    <x v="1263"/>
  </r>
  <r>
    <x v="40"/>
    <x v="16"/>
    <x v="648"/>
  </r>
  <r>
    <x v="40"/>
    <x v="17"/>
    <x v="2903"/>
  </r>
  <r>
    <x v="40"/>
    <x v="18"/>
    <x v="1727"/>
  </r>
  <r>
    <x v="40"/>
    <x v="19"/>
    <x v="2904"/>
  </r>
  <r>
    <x v="40"/>
    <x v="20"/>
    <x v="2905"/>
  </r>
  <r>
    <x v="40"/>
    <x v="33"/>
    <x v="2866"/>
  </r>
  <r>
    <x v="40"/>
    <x v="21"/>
    <x v="3169"/>
  </r>
  <r>
    <x v="40"/>
    <x v="22"/>
    <x v="3170"/>
  </r>
  <r>
    <x v="40"/>
    <x v="23"/>
    <x v="3028"/>
  </r>
  <r>
    <x v="40"/>
    <x v="24"/>
    <x v="3012"/>
  </r>
  <r>
    <x v="40"/>
    <x v="25"/>
    <x v="697"/>
  </r>
  <r>
    <x v="40"/>
    <x v="26"/>
    <x v="2753"/>
  </r>
  <r>
    <x v="40"/>
    <x v="27"/>
    <x v="2754"/>
  </r>
  <r>
    <x v="40"/>
    <x v="28"/>
    <x v="994"/>
  </r>
  <r>
    <x v="40"/>
    <x v="29"/>
    <x v="909"/>
  </r>
  <r>
    <x v="40"/>
    <x v="30"/>
    <x v="3170"/>
  </r>
  <r>
    <x v="40"/>
    <x v="0"/>
    <x v="2377"/>
  </r>
  <r>
    <x v="40"/>
    <x v="1"/>
    <x v="3180"/>
  </r>
  <r>
    <x v="40"/>
    <x v="2"/>
    <x v="3181"/>
  </r>
  <r>
    <x v="40"/>
    <x v="3"/>
    <x v="846"/>
  </r>
  <r>
    <x v="40"/>
    <x v="4"/>
    <x v="3182"/>
  </r>
  <r>
    <x v="40"/>
    <x v="5"/>
    <x v="3183"/>
  </r>
  <r>
    <x v="40"/>
    <x v="6"/>
    <x v="3184"/>
  </r>
  <r>
    <x v="40"/>
    <x v="7"/>
    <x v="3185"/>
  </r>
  <r>
    <x v="40"/>
    <x v="8"/>
    <x v="2773"/>
  </r>
  <r>
    <x v="40"/>
    <x v="9"/>
    <x v="1452"/>
  </r>
  <r>
    <x v="40"/>
    <x v="10"/>
    <x v="1887"/>
  </r>
  <r>
    <x v="40"/>
    <x v="11"/>
    <x v="1390"/>
  </r>
  <r>
    <x v="40"/>
    <x v="12"/>
    <x v="3186"/>
  </r>
  <r>
    <x v="40"/>
    <x v="13"/>
    <x v="3187"/>
  </r>
  <r>
    <x v="40"/>
    <x v="31"/>
    <x v="2312"/>
  </r>
  <r>
    <x v="40"/>
    <x v="32"/>
    <x v="998"/>
  </r>
  <r>
    <x v="40"/>
    <x v="14"/>
    <x v="3129"/>
  </r>
  <r>
    <x v="40"/>
    <x v="15"/>
    <x v="1263"/>
  </r>
  <r>
    <x v="40"/>
    <x v="16"/>
    <x v="648"/>
  </r>
  <r>
    <x v="40"/>
    <x v="17"/>
    <x v="2903"/>
  </r>
  <r>
    <x v="40"/>
    <x v="18"/>
    <x v="1727"/>
  </r>
  <r>
    <x v="40"/>
    <x v="19"/>
    <x v="2904"/>
  </r>
  <r>
    <x v="40"/>
    <x v="20"/>
    <x v="2905"/>
  </r>
  <r>
    <x v="40"/>
    <x v="33"/>
    <x v="1309"/>
  </r>
  <r>
    <x v="40"/>
    <x v="21"/>
    <x v="3169"/>
  </r>
  <r>
    <x v="40"/>
    <x v="22"/>
    <x v="3170"/>
  </r>
  <r>
    <x v="40"/>
    <x v="23"/>
    <x v="3028"/>
  </r>
  <r>
    <x v="40"/>
    <x v="24"/>
    <x v="3012"/>
  </r>
  <r>
    <x v="40"/>
    <x v="25"/>
    <x v="697"/>
  </r>
  <r>
    <x v="40"/>
    <x v="26"/>
    <x v="2753"/>
  </r>
  <r>
    <x v="40"/>
    <x v="27"/>
    <x v="2754"/>
  </r>
  <r>
    <x v="40"/>
    <x v="28"/>
    <x v="994"/>
  </r>
  <r>
    <x v="40"/>
    <x v="29"/>
    <x v="909"/>
  </r>
  <r>
    <x v="40"/>
    <x v="30"/>
    <x v="3170"/>
  </r>
  <r>
    <x v="40"/>
    <x v="0"/>
    <x v="3188"/>
  </r>
  <r>
    <x v="40"/>
    <x v="1"/>
    <x v="3189"/>
  </r>
  <r>
    <x v="40"/>
    <x v="2"/>
    <x v="3190"/>
  </r>
  <r>
    <x v="40"/>
    <x v="3"/>
    <x v="857"/>
  </r>
  <r>
    <x v="40"/>
    <x v="4"/>
    <x v="3191"/>
  </r>
  <r>
    <x v="40"/>
    <x v="5"/>
    <x v="3192"/>
  </r>
  <r>
    <x v="40"/>
    <x v="6"/>
    <x v="3193"/>
  </r>
  <r>
    <x v="40"/>
    <x v="7"/>
    <x v="3194"/>
  </r>
  <r>
    <x v="40"/>
    <x v="8"/>
    <x v="2792"/>
  </r>
  <r>
    <x v="40"/>
    <x v="9"/>
    <x v="3195"/>
  </r>
  <r>
    <x v="40"/>
    <x v="10"/>
    <x v="1886"/>
  </r>
  <r>
    <x v="40"/>
    <x v="11"/>
    <x v="92"/>
  </r>
  <r>
    <x v="40"/>
    <x v="12"/>
    <x v="3196"/>
  </r>
  <r>
    <x v="40"/>
    <x v="13"/>
    <x v="3197"/>
  </r>
  <r>
    <x v="40"/>
    <x v="31"/>
    <x v="961"/>
  </r>
  <r>
    <x v="40"/>
    <x v="32"/>
    <x v="3198"/>
  </r>
  <r>
    <x v="40"/>
    <x v="14"/>
    <x v="3129"/>
  </r>
  <r>
    <x v="40"/>
    <x v="15"/>
    <x v="1263"/>
  </r>
  <r>
    <x v="40"/>
    <x v="16"/>
    <x v="648"/>
  </r>
  <r>
    <x v="40"/>
    <x v="17"/>
    <x v="2903"/>
  </r>
  <r>
    <x v="40"/>
    <x v="18"/>
    <x v="1727"/>
  </r>
  <r>
    <x v="40"/>
    <x v="19"/>
    <x v="2904"/>
  </r>
  <r>
    <x v="40"/>
    <x v="20"/>
    <x v="2905"/>
  </r>
  <r>
    <x v="40"/>
    <x v="33"/>
    <x v="1309"/>
  </r>
  <r>
    <x v="40"/>
    <x v="21"/>
    <x v="3169"/>
  </r>
  <r>
    <x v="40"/>
    <x v="22"/>
    <x v="3170"/>
  </r>
  <r>
    <x v="40"/>
    <x v="23"/>
    <x v="3028"/>
  </r>
  <r>
    <x v="40"/>
    <x v="24"/>
    <x v="3012"/>
  </r>
  <r>
    <x v="40"/>
    <x v="25"/>
    <x v="697"/>
  </r>
  <r>
    <x v="40"/>
    <x v="26"/>
    <x v="2753"/>
  </r>
  <r>
    <x v="40"/>
    <x v="27"/>
    <x v="2754"/>
  </r>
  <r>
    <x v="40"/>
    <x v="28"/>
    <x v="994"/>
  </r>
  <r>
    <x v="40"/>
    <x v="29"/>
    <x v="909"/>
  </r>
  <r>
    <x v="40"/>
    <x v="30"/>
    <x v="3170"/>
  </r>
  <r>
    <x v="40"/>
    <x v="0"/>
    <x v="3199"/>
  </r>
  <r>
    <x v="40"/>
    <x v="1"/>
    <x v="3200"/>
  </r>
  <r>
    <x v="40"/>
    <x v="2"/>
    <x v="3201"/>
  </r>
  <r>
    <x v="40"/>
    <x v="3"/>
    <x v="2203"/>
  </r>
  <r>
    <x v="40"/>
    <x v="4"/>
    <x v="245"/>
  </r>
  <r>
    <x v="40"/>
    <x v="5"/>
    <x v="3105"/>
  </r>
  <r>
    <x v="40"/>
    <x v="6"/>
    <x v="3202"/>
  </r>
  <r>
    <x v="40"/>
    <x v="7"/>
    <x v="3203"/>
  </r>
  <r>
    <x v="40"/>
    <x v="8"/>
    <x v="3204"/>
  </r>
  <r>
    <x v="40"/>
    <x v="9"/>
    <x v="3205"/>
  </r>
  <r>
    <x v="40"/>
    <x v="10"/>
    <x v="3206"/>
  </r>
  <r>
    <x v="40"/>
    <x v="11"/>
    <x v="106"/>
  </r>
  <r>
    <x v="40"/>
    <x v="12"/>
    <x v="3207"/>
  </r>
  <r>
    <x v="40"/>
    <x v="13"/>
    <x v="3208"/>
  </r>
  <r>
    <x v="40"/>
    <x v="31"/>
    <x v="736"/>
  </r>
  <r>
    <x v="40"/>
    <x v="32"/>
    <x v="2348"/>
  </r>
  <r>
    <x v="40"/>
    <x v="14"/>
    <x v="3129"/>
  </r>
  <r>
    <x v="40"/>
    <x v="15"/>
    <x v="1263"/>
  </r>
  <r>
    <x v="40"/>
    <x v="16"/>
    <x v="648"/>
  </r>
  <r>
    <x v="40"/>
    <x v="17"/>
    <x v="2903"/>
  </r>
  <r>
    <x v="40"/>
    <x v="18"/>
    <x v="1727"/>
  </r>
  <r>
    <x v="40"/>
    <x v="19"/>
    <x v="2904"/>
  </r>
  <r>
    <x v="40"/>
    <x v="20"/>
    <x v="2905"/>
  </r>
  <r>
    <x v="40"/>
    <x v="33"/>
    <x v="1309"/>
  </r>
  <r>
    <x v="40"/>
    <x v="21"/>
    <x v="3169"/>
  </r>
  <r>
    <x v="40"/>
    <x v="22"/>
    <x v="3170"/>
  </r>
  <r>
    <x v="40"/>
    <x v="23"/>
    <x v="3028"/>
  </r>
  <r>
    <x v="40"/>
    <x v="24"/>
    <x v="3012"/>
  </r>
  <r>
    <x v="40"/>
    <x v="25"/>
    <x v="697"/>
  </r>
  <r>
    <x v="40"/>
    <x v="26"/>
    <x v="2753"/>
  </r>
  <r>
    <x v="40"/>
    <x v="27"/>
    <x v="2754"/>
  </r>
  <r>
    <x v="40"/>
    <x v="28"/>
    <x v="994"/>
  </r>
  <r>
    <x v="40"/>
    <x v="29"/>
    <x v="909"/>
  </r>
  <r>
    <x v="40"/>
    <x v="30"/>
    <x v="3170"/>
  </r>
  <r>
    <x v="41"/>
    <x v="0"/>
    <x v="3209"/>
  </r>
  <r>
    <x v="41"/>
    <x v="1"/>
    <x v="3210"/>
  </r>
  <r>
    <x v="41"/>
    <x v="2"/>
    <x v="1238"/>
  </r>
  <r>
    <x v="41"/>
    <x v="3"/>
    <x v="2212"/>
  </r>
  <r>
    <x v="41"/>
    <x v="4"/>
    <x v="3211"/>
  </r>
  <r>
    <x v="41"/>
    <x v="5"/>
    <x v="1200"/>
  </r>
  <r>
    <x v="41"/>
    <x v="6"/>
    <x v="3212"/>
  </r>
  <r>
    <x v="41"/>
    <x v="7"/>
    <x v="3213"/>
  </r>
  <r>
    <x v="41"/>
    <x v="8"/>
    <x v="3214"/>
  </r>
  <r>
    <x v="41"/>
    <x v="9"/>
    <x v="2546"/>
  </r>
  <r>
    <x v="41"/>
    <x v="10"/>
    <x v="1899"/>
  </r>
  <r>
    <x v="41"/>
    <x v="11"/>
    <x v="1448"/>
  </r>
  <r>
    <x v="41"/>
    <x v="12"/>
    <x v="3215"/>
  </r>
  <r>
    <x v="41"/>
    <x v="13"/>
    <x v="3216"/>
  </r>
  <r>
    <x v="41"/>
    <x v="31"/>
    <x v="981"/>
  </r>
  <r>
    <x v="41"/>
    <x v="32"/>
    <x v="2339"/>
  </r>
  <r>
    <x v="41"/>
    <x v="14"/>
    <x v="3129"/>
  </r>
  <r>
    <x v="41"/>
    <x v="15"/>
    <x v="1263"/>
  </r>
  <r>
    <x v="41"/>
    <x v="16"/>
    <x v="648"/>
  </r>
  <r>
    <x v="41"/>
    <x v="17"/>
    <x v="2903"/>
  </r>
  <r>
    <x v="41"/>
    <x v="18"/>
    <x v="1727"/>
  </r>
  <r>
    <x v="41"/>
    <x v="19"/>
    <x v="2904"/>
  </r>
  <r>
    <x v="41"/>
    <x v="20"/>
    <x v="2905"/>
  </r>
  <r>
    <x v="41"/>
    <x v="33"/>
    <x v="600"/>
  </r>
  <r>
    <x v="41"/>
    <x v="21"/>
    <x v="3169"/>
  </r>
  <r>
    <x v="41"/>
    <x v="22"/>
    <x v="3170"/>
  </r>
  <r>
    <x v="41"/>
    <x v="23"/>
    <x v="3028"/>
  </r>
  <r>
    <x v="41"/>
    <x v="24"/>
    <x v="3012"/>
  </r>
  <r>
    <x v="41"/>
    <x v="25"/>
    <x v="697"/>
  </r>
  <r>
    <x v="41"/>
    <x v="26"/>
    <x v="2753"/>
  </r>
  <r>
    <x v="41"/>
    <x v="27"/>
    <x v="2754"/>
  </r>
  <r>
    <x v="41"/>
    <x v="28"/>
    <x v="994"/>
  </r>
  <r>
    <x v="41"/>
    <x v="29"/>
    <x v="909"/>
  </r>
  <r>
    <x v="41"/>
    <x v="30"/>
    <x v="3170"/>
  </r>
  <r>
    <x v="41"/>
    <x v="0"/>
    <x v="3217"/>
  </r>
  <r>
    <x v="41"/>
    <x v="1"/>
    <x v="3218"/>
  </r>
  <r>
    <x v="41"/>
    <x v="2"/>
    <x v="3219"/>
  </r>
  <r>
    <x v="41"/>
    <x v="3"/>
    <x v="2227"/>
  </r>
  <r>
    <x v="41"/>
    <x v="4"/>
    <x v="1924"/>
  </r>
  <r>
    <x v="41"/>
    <x v="5"/>
    <x v="1803"/>
  </r>
  <r>
    <x v="41"/>
    <x v="6"/>
    <x v="2595"/>
  </r>
  <r>
    <x v="41"/>
    <x v="7"/>
    <x v="1431"/>
  </r>
  <r>
    <x v="41"/>
    <x v="8"/>
    <x v="3220"/>
  </r>
  <r>
    <x v="41"/>
    <x v="9"/>
    <x v="2554"/>
  </r>
  <r>
    <x v="41"/>
    <x v="10"/>
    <x v="2323"/>
  </r>
  <r>
    <x v="41"/>
    <x v="11"/>
    <x v="1458"/>
  </r>
  <r>
    <x v="41"/>
    <x v="12"/>
    <x v="3221"/>
  </r>
  <r>
    <x v="41"/>
    <x v="13"/>
    <x v="3222"/>
  </r>
  <r>
    <x v="41"/>
    <x v="31"/>
    <x v="3223"/>
  </r>
  <r>
    <x v="41"/>
    <x v="32"/>
    <x v="2350"/>
  </r>
  <r>
    <x v="41"/>
    <x v="14"/>
    <x v="3129"/>
  </r>
  <r>
    <x v="41"/>
    <x v="15"/>
    <x v="1263"/>
  </r>
  <r>
    <x v="41"/>
    <x v="16"/>
    <x v="648"/>
  </r>
  <r>
    <x v="41"/>
    <x v="17"/>
    <x v="2903"/>
  </r>
  <r>
    <x v="41"/>
    <x v="18"/>
    <x v="1727"/>
  </r>
  <r>
    <x v="41"/>
    <x v="19"/>
    <x v="2904"/>
  </r>
  <r>
    <x v="41"/>
    <x v="20"/>
    <x v="2905"/>
  </r>
  <r>
    <x v="41"/>
    <x v="33"/>
    <x v="600"/>
  </r>
  <r>
    <x v="41"/>
    <x v="21"/>
    <x v="3169"/>
  </r>
  <r>
    <x v="41"/>
    <x v="22"/>
    <x v="3170"/>
  </r>
  <r>
    <x v="41"/>
    <x v="23"/>
    <x v="3028"/>
  </r>
  <r>
    <x v="41"/>
    <x v="24"/>
    <x v="3012"/>
  </r>
  <r>
    <x v="41"/>
    <x v="25"/>
    <x v="697"/>
  </r>
  <r>
    <x v="41"/>
    <x v="26"/>
    <x v="2753"/>
  </r>
  <r>
    <x v="41"/>
    <x v="27"/>
    <x v="2754"/>
  </r>
  <r>
    <x v="41"/>
    <x v="28"/>
    <x v="994"/>
  </r>
  <r>
    <x v="41"/>
    <x v="29"/>
    <x v="909"/>
  </r>
  <r>
    <x v="41"/>
    <x v="30"/>
    <x v="3170"/>
  </r>
  <r>
    <x v="41"/>
    <x v="0"/>
    <x v="3224"/>
  </r>
  <r>
    <x v="41"/>
    <x v="1"/>
    <x v="3225"/>
  </r>
  <r>
    <x v="41"/>
    <x v="2"/>
    <x v="1792"/>
  </r>
  <r>
    <x v="41"/>
    <x v="3"/>
    <x v="1027"/>
  </r>
  <r>
    <x v="41"/>
    <x v="4"/>
    <x v="3226"/>
  </r>
  <r>
    <x v="41"/>
    <x v="5"/>
    <x v="2437"/>
  </r>
  <r>
    <x v="41"/>
    <x v="6"/>
    <x v="3227"/>
  </r>
  <r>
    <x v="41"/>
    <x v="7"/>
    <x v="3228"/>
  </r>
  <r>
    <x v="41"/>
    <x v="8"/>
    <x v="189"/>
  </r>
  <r>
    <x v="41"/>
    <x v="9"/>
    <x v="3229"/>
  </r>
  <r>
    <x v="41"/>
    <x v="10"/>
    <x v="1663"/>
  </r>
  <r>
    <x v="41"/>
    <x v="11"/>
    <x v="234"/>
  </r>
  <r>
    <x v="41"/>
    <x v="12"/>
    <x v="356"/>
  </r>
  <r>
    <x v="41"/>
    <x v="13"/>
    <x v="3230"/>
  </r>
  <r>
    <x v="41"/>
    <x v="31"/>
    <x v="3231"/>
  </r>
  <r>
    <x v="41"/>
    <x v="32"/>
    <x v="2356"/>
  </r>
  <r>
    <x v="41"/>
    <x v="14"/>
    <x v="3129"/>
  </r>
  <r>
    <x v="41"/>
    <x v="15"/>
    <x v="1263"/>
  </r>
  <r>
    <x v="41"/>
    <x v="16"/>
    <x v="648"/>
  </r>
  <r>
    <x v="41"/>
    <x v="17"/>
    <x v="2903"/>
  </r>
  <r>
    <x v="41"/>
    <x v="18"/>
    <x v="1727"/>
  </r>
  <r>
    <x v="41"/>
    <x v="19"/>
    <x v="2904"/>
  </r>
  <r>
    <x v="41"/>
    <x v="20"/>
    <x v="2905"/>
  </r>
  <r>
    <x v="41"/>
    <x v="33"/>
    <x v="600"/>
  </r>
  <r>
    <x v="41"/>
    <x v="21"/>
    <x v="3169"/>
  </r>
  <r>
    <x v="41"/>
    <x v="22"/>
    <x v="3170"/>
  </r>
  <r>
    <x v="41"/>
    <x v="23"/>
    <x v="3028"/>
  </r>
  <r>
    <x v="41"/>
    <x v="24"/>
    <x v="3012"/>
  </r>
  <r>
    <x v="41"/>
    <x v="25"/>
    <x v="697"/>
  </r>
  <r>
    <x v="41"/>
    <x v="26"/>
    <x v="2753"/>
  </r>
  <r>
    <x v="41"/>
    <x v="27"/>
    <x v="2754"/>
  </r>
  <r>
    <x v="41"/>
    <x v="28"/>
    <x v="994"/>
  </r>
  <r>
    <x v="41"/>
    <x v="29"/>
    <x v="909"/>
  </r>
  <r>
    <x v="41"/>
    <x v="30"/>
    <x v="3170"/>
  </r>
  <r>
    <x v="41"/>
    <x v="0"/>
    <x v="3232"/>
  </r>
  <r>
    <x v="41"/>
    <x v="1"/>
    <x v="3233"/>
  </r>
  <r>
    <x v="41"/>
    <x v="2"/>
    <x v="3234"/>
  </r>
  <r>
    <x v="41"/>
    <x v="3"/>
    <x v="2187"/>
  </r>
  <r>
    <x v="41"/>
    <x v="4"/>
    <x v="3235"/>
  </r>
  <r>
    <x v="41"/>
    <x v="5"/>
    <x v="2448"/>
  </r>
  <r>
    <x v="41"/>
    <x v="6"/>
    <x v="3236"/>
  </r>
  <r>
    <x v="41"/>
    <x v="7"/>
    <x v="2791"/>
  </r>
  <r>
    <x v="41"/>
    <x v="8"/>
    <x v="3237"/>
  </r>
  <r>
    <x v="41"/>
    <x v="9"/>
    <x v="2515"/>
  </r>
  <r>
    <x v="41"/>
    <x v="10"/>
    <x v="2164"/>
  </r>
  <r>
    <x v="41"/>
    <x v="11"/>
    <x v="484"/>
  </r>
  <r>
    <x v="41"/>
    <x v="12"/>
    <x v="3238"/>
  </r>
  <r>
    <x v="41"/>
    <x v="13"/>
    <x v="1510"/>
  </r>
  <r>
    <x v="41"/>
    <x v="31"/>
    <x v="537"/>
  </r>
  <r>
    <x v="41"/>
    <x v="32"/>
    <x v="436"/>
  </r>
  <r>
    <x v="41"/>
    <x v="14"/>
    <x v="3129"/>
  </r>
  <r>
    <x v="41"/>
    <x v="15"/>
    <x v="1263"/>
  </r>
  <r>
    <x v="41"/>
    <x v="16"/>
    <x v="648"/>
  </r>
  <r>
    <x v="41"/>
    <x v="17"/>
    <x v="2903"/>
  </r>
  <r>
    <x v="41"/>
    <x v="18"/>
    <x v="1727"/>
  </r>
  <r>
    <x v="41"/>
    <x v="19"/>
    <x v="2904"/>
  </r>
  <r>
    <x v="41"/>
    <x v="20"/>
    <x v="2905"/>
  </r>
  <r>
    <x v="41"/>
    <x v="33"/>
    <x v="600"/>
  </r>
  <r>
    <x v="41"/>
    <x v="21"/>
    <x v="3169"/>
  </r>
  <r>
    <x v="41"/>
    <x v="22"/>
    <x v="3170"/>
  </r>
  <r>
    <x v="41"/>
    <x v="23"/>
    <x v="3028"/>
  </r>
  <r>
    <x v="41"/>
    <x v="24"/>
    <x v="3012"/>
  </r>
  <r>
    <x v="41"/>
    <x v="25"/>
    <x v="697"/>
  </r>
  <r>
    <x v="41"/>
    <x v="26"/>
    <x v="2753"/>
  </r>
  <r>
    <x v="41"/>
    <x v="27"/>
    <x v="2754"/>
  </r>
  <r>
    <x v="41"/>
    <x v="28"/>
    <x v="994"/>
  </r>
  <r>
    <x v="41"/>
    <x v="29"/>
    <x v="909"/>
  </r>
  <r>
    <x v="41"/>
    <x v="30"/>
    <x v="3170"/>
  </r>
  <r>
    <x v="41"/>
    <x v="0"/>
    <x v="3230"/>
  </r>
  <r>
    <x v="41"/>
    <x v="1"/>
    <x v="3239"/>
  </r>
  <r>
    <x v="41"/>
    <x v="2"/>
    <x v="3240"/>
  </r>
  <r>
    <x v="41"/>
    <x v="3"/>
    <x v="676"/>
  </r>
  <r>
    <x v="41"/>
    <x v="4"/>
    <x v="3241"/>
  </r>
  <r>
    <x v="41"/>
    <x v="5"/>
    <x v="3242"/>
  </r>
  <r>
    <x v="41"/>
    <x v="6"/>
    <x v="3243"/>
  </r>
  <r>
    <x v="41"/>
    <x v="7"/>
    <x v="781"/>
  </r>
  <r>
    <x v="41"/>
    <x v="8"/>
    <x v="3244"/>
  </r>
  <r>
    <x v="41"/>
    <x v="9"/>
    <x v="3245"/>
  </r>
  <r>
    <x v="41"/>
    <x v="10"/>
    <x v="472"/>
  </r>
  <r>
    <x v="41"/>
    <x v="11"/>
    <x v="675"/>
  </r>
  <r>
    <x v="41"/>
    <x v="12"/>
    <x v="3246"/>
  </r>
  <r>
    <x v="41"/>
    <x v="13"/>
    <x v="1516"/>
  </r>
  <r>
    <x v="41"/>
    <x v="31"/>
    <x v="3247"/>
  </r>
  <r>
    <x v="41"/>
    <x v="32"/>
    <x v="2421"/>
  </r>
  <r>
    <x v="41"/>
    <x v="14"/>
    <x v="3129"/>
  </r>
  <r>
    <x v="41"/>
    <x v="15"/>
    <x v="1263"/>
  </r>
  <r>
    <x v="41"/>
    <x v="16"/>
    <x v="648"/>
  </r>
  <r>
    <x v="41"/>
    <x v="17"/>
    <x v="2903"/>
  </r>
  <r>
    <x v="41"/>
    <x v="18"/>
    <x v="1727"/>
  </r>
  <r>
    <x v="41"/>
    <x v="19"/>
    <x v="2904"/>
  </r>
  <r>
    <x v="41"/>
    <x v="20"/>
    <x v="2905"/>
  </r>
  <r>
    <x v="41"/>
    <x v="33"/>
    <x v="600"/>
  </r>
  <r>
    <x v="41"/>
    <x v="21"/>
    <x v="3169"/>
  </r>
  <r>
    <x v="41"/>
    <x v="22"/>
    <x v="3170"/>
  </r>
  <r>
    <x v="41"/>
    <x v="23"/>
    <x v="3028"/>
  </r>
  <r>
    <x v="41"/>
    <x v="24"/>
    <x v="3012"/>
  </r>
  <r>
    <x v="41"/>
    <x v="25"/>
    <x v="697"/>
  </r>
  <r>
    <x v="41"/>
    <x v="26"/>
    <x v="2753"/>
  </r>
  <r>
    <x v="41"/>
    <x v="27"/>
    <x v="2754"/>
  </r>
  <r>
    <x v="41"/>
    <x v="28"/>
    <x v="994"/>
  </r>
  <r>
    <x v="41"/>
    <x v="29"/>
    <x v="909"/>
  </r>
  <r>
    <x v="41"/>
    <x v="30"/>
    <x v="3170"/>
  </r>
  <r>
    <x v="41"/>
    <x v="0"/>
    <x v="1510"/>
  </r>
  <r>
    <x v="41"/>
    <x v="1"/>
    <x v="3248"/>
  </r>
  <r>
    <x v="41"/>
    <x v="2"/>
    <x v="1847"/>
  </r>
  <r>
    <x v="41"/>
    <x v="3"/>
    <x v="762"/>
  </r>
  <r>
    <x v="41"/>
    <x v="4"/>
    <x v="1933"/>
  </r>
  <r>
    <x v="41"/>
    <x v="5"/>
    <x v="3249"/>
  </r>
  <r>
    <x v="41"/>
    <x v="6"/>
    <x v="3250"/>
  </r>
  <r>
    <x v="41"/>
    <x v="7"/>
    <x v="2828"/>
  </r>
  <r>
    <x v="41"/>
    <x v="8"/>
    <x v="3251"/>
  </r>
  <r>
    <x v="41"/>
    <x v="9"/>
    <x v="1549"/>
  </r>
  <r>
    <x v="41"/>
    <x v="10"/>
    <x v="1851"/>
  </r>
  <r>
    <x v="41"/>
    <x v="11"/>
    <x v="688"/>
  </r>
  <r>
    <x v="41"/>
    <x v="12"/>
    <x v="3252"/>
  </r>
  <r>
    <x v="41"/>
    <x v="13"/>
    <x v="2625"/>
  </r>
  <r>
    <x v="41"/>
    <x v="31"/>
    <x v="470"/>
  </r>
  <r>
    <x v="41"/>
    <x v="32"/>
    <x v="2433"/>
  </r>
  <r>
    <x v="41"/>
    <x v="14"/>
    <x v="3058"/>
  </r>
  <r>
    <x v="41"/>
    <x v="15"/>
    <x v="1263"/>
  </r>
  <r>
    <x v="41"/>
    <x v="16"/>
    <x v="648"/>
  </r>
  <r>
    <x v="41"/>
    <x v="17"/>
    <x v="2903"/>
  </r>
  <r>
    <x v="41"/>
    <x v="18"/>
    <x v="1727"/>
  </r>
  <r>
    <x v="41"/>
    <x v="19"/>
    <x v="2904"/>
  </r>
  <r>
    <x v="41"/>
    <x v="20"/>
    <x v="2905"/>
  </r>
  <r>
    <x v="41"/>
    <x v="33"/>
    <x v="1271"/>
  </r>
  <r>
    <x v="41"/>
    <x v="21"/>
    <x v="3253"/>
  </r>
  <r>
    <x v="41"/>
    <x v="22"/>
    <x v="2761"/>
  </r>
  <r>
    <x v="41"/>
    <x v="23"/>
    <x v="3028"/>
  </r>
  <r>
    <x v="41"/>
    <x v="24"/>
    <x v="3012"/>
  </r>
  <r>
    <x v="41"/>
    <x v="25"/>
    <x v="697"/>
  </r>
  <r>
    <x v="41"/>
    <x v="26"/>
    <x v="2753"/>
  </r>
  <r>
    <x v="41"/>
    <x v="27"/>
    <x v="2754"/>
  </r>
  <r>
    <x v="41"/>
    <x v="28"/>
    <x v="994"/>
  </r>
  <r>
    <x v="41"/>
    <x v="29"/>
    <x v="909"/>
  </r>
  <r>
    <x v="41"/>
    <x v="30"/>
    <x v="2761"/>
  </r>
  <r>
    <x v="41"/>
    <x v="0"/>
    <x v="3254"/>
  </r>
  <r>
    <x v="41"/>
    <x v="1"/>
    <x v="3255"/>
  </r>
  <r>
    <x v="41"/>
    <x v="2"/>
    <x v="2488"/>
  </r>
  <r>
    <x v="41"/>
    <x v="3"/>
    <x v="775"/>
  </r>
  <r>
    <x v="41"/>
    <x v="4"/>
    <x v="2803"/>
  </r>
  <r>
    <x v="41"/>
    <x v="5"/>
    <x v="781"/>
  </r>
  <r>
    <x v="41"/>
    <x v="6"/>
    <x v="3256"/>
  </r>
  <r>
    <x v="41"/>
    <x v="7"/>
    <x v="3257"/>
  </r>
  <r>
    <x v="41"/>
    <x v="8"/>
    <x v="3258"/>
  </r>
  <r>
    <x v="41"/>
    <x v="9"/>
    <x v="1557"/>
  </r>
  <r>
    <x v="41"/>
    <x v="10"/>
    <x v="435"/>
  </r>
  <r>
    <x v="41"/>
    <x v="11"/>
    <x v="3259"/>
  </r>
  <r>
    <x v="41"/>
    <x v="12"/>
    <x v="3260"/>
  </r>
  <r>
    <x v="41"/>
    <x v="13"/>
    <x v="3261"/>
  </r>
  <r>
    <x v="41"/>
    <x v="31"/>
    <x v="482"/>
  </r>
  <r>
    <x v="41"/>
    <x v="32"/>
    <x v="321"/>
  </r>
  <r>
    <x v="41"/>
    <x v="14"/>
    <x v="3058"/>
  </r>
  <r>
    <x v="41"/>
    <x v="15"/>
    <x v="1263"/>
  </r>
  <r>
    <x v="41"/>
    <x v="16"/>
    <x v="648"/>
  </r>
  <r>
    <x v="41"/>
    <x v="17"/>
    <x v="2903"/>
  </r>
  <r>
    <x v="41"/>
    <x v="18"/>
    <x v="1727"/>
  </r>
  <r>
    <x v="41"/>
    <x v="19"/>
    <x v="2904"/>
  </r>
  <r>
    <x v="41"/>
    <x v="20"/>
    <x v="2905"/>
  </r>
  <r>
    <x v="41"/>
    <x v="33"/>
    <x v="1586"/>
  </r>
  <r>
    <x v="41"/>
    <x v="21"/>
    <x v="3253"/>
  </r>
  <r>
    <x v="41"/>
    <x v="22"/>
    <x v="2761"/>
  </r>
  <r>
    <x v="41"/>
    <x v="23"/>
    <x v="3028"/>
  </r>
  <r>
    <x v="41"/>
    <x v="24"/>
    <x v="3012"/>
  </r>
  <r>
    <x v="41"/>
    <x v="25"/>
    <x v="697"/>
  </r>
  <r>
    <x v="41"/>
    <x v="26"/>
    <x v="2753"/>
  </r>
  <r>
    <x v="41"/>
    <x v="27"/>
    <x v="2754"/>
  </r>
  <r>
    <x v="41"/>
    <x v="28"/>
    <x v="994"/>
  </r>
  <r>
    <x v="41"/>
    <x v="29"/>
    <x v="909"/>
  </r>
  <r>
    <x v="41"/>
    <x v="30"/>
    <x v="2761"/>
  </r>
  <r>
    <x v="41"/>
    <x v="0"/>
    <x v="3262"/>
  </r>
  <r>
    <x v="41"/>
    <x v="1"/>
    <x v="3263"/>
  </r>
  <r>
    <x v="41"/>
    <x v="2"/>
    <x v="2874"/>
  </r>
  <r>
    <x v="41"/>
    <x v="3"/>
    <x v="787"/>
  </r>
  <r>
    <x v="41"/>
    <x v="4"/>
    <x v="3264"/>
  </r>
  <r>
    <x v="41"/>
    <x v="5"/>
    <x v="2828"/>
  </r>
  <r>
    <x v="41"/>
    <x v="6"/>
    <x v="3265"/>
  </r>
  <r>
    <x v="41"/>
    <x v="7"/>
    <x v="3266"/>
  </r>
  <r>
    <x v="41"/>
    <x v="8"/>
    <x v="3267"/>
  </r>
  <r>
    <x v="41"/>
    <x v="9"/>
    <x v="1567"/>
  </r>
  <r>
    <x v="41"/>
    <x v="10"/>
    <x v="3268"/>
  </r>
  <r>
    <x v="41"/>
    <x v="11"/>
    <x v="1980"/>
  </r>
  <r>
    <x v="41"/>
    <x v="12"/>
    <x v="3269"/>
  </r>
  <r>
    <x v="41"/>
    <x v="13"/>
    <x v="1656"/>
  </r>
  <r>
    <x v="41"/>
    <x v="31"/>
    <x v="1262"/>
  </r>
  <r>
    <x v="41"/>
    <x v="32"/>
    <x v="621"/>
  </r>
  <r>
    <x v="41"/>
    <x v="14"/>
    <x v="3058"/>
  </r>
  <r>
    <x v="41"/>
    <x v="15"/>
    <x v="1263"/>
  </r>
  <r>
    <x v="41"/>
    <x v="16"/>
    <x v="648"/>
  </r>
  <r>
    <x v="41"/>
    <x v="17"/>
    <x v="2903"/>
  </r>
  <r>
    <x v="41"/>
    <x v="18"/>
    <x v="1727"/>
  </r>
  <r>
    <x v="41"/>
    <x v="19"/>
    <x v="2904"/>
  </r>
  <r>
    <x v="41"/>
    <x v="20"/>
    <x v="2905"/>
  </r>
  <r>
    <x v="41"/>
    <x v="33"/>
    <x v="1586"/>
  </r>
  <r>
    <x v="41"/>
    <x v="21"/>
    <x v="3253"/>
  </r>
  <r>
    <x v="41"/>
    <x v="22"/>
    <x v="2761"/>
  </r>
  <r>
    <x v="41"/>
    <x v="23"/>
    <x v="3028"/>
  </r>
  <r>
    <x v="41"/>
    <x v="24"/>
    <x v="3012"/>
  </r>
  <r>
    <x v="41"/>
    <x v="25"/>
    <x v="697"/>
  </r>
  <r>
    <x v="41"/>
    <x v="26"/>
    <x v="2753"/>
  </r>
  <r>
    <x v="41"/>
    <x v="27"/>
    <x v="2754"/>
  </r>
  <r>
    <x v="41"/>
    <x v="28"/>
    <x v="994"/>
  </r>
  <r>
    <x v="41"/>
    <x v="29"/>
    <x v="909"/>
  </r>
  <r>
    <x v="41"/>
    <x v="30"/>
    <x v="2761"/>
  </r>
  <r>
    <x v="41"/>
    <x v="0"/>
    <x v="2623"/>
  </r>
  <r>
    <x v="41"/>
    <x v="1"/>
    <x v="3270"/>
  </r>
  <r>
    <x v="41"/>
    <x v="2"/>
    <x v="3271"/>
  </r>
  <r>
    <x v="41"/>
    <x v="3"/>
    <x v="801"/>
  </r>
  <r>
    <x v="41"/>
    <x v="4"/>
    <x v="3272"/>
  </r>
  <r>
    <x v="41"/>
    <x v="5"/>
    <x v="3257"/>
  </r>
  <r>
    <x v="41"/>
    <x v="6"/>
    <x v="3273"/>
  </r>
  <r>
    <x v="41"/>
    <x v="7"/>
    <x v="3274"/>
  </r>
  <r>
    <x v="41"/>
    <x v="8"/>
    <x v="3275"/>
  </r>
  <r>
    <x v="41"/>
    <x v="9"/>
    <x v="3276"/>
  </r>
  <r>
    <x v="41"/>
    <x v="10"/>
    <x v="979"/>
  </r>
  <r>
    <x v="41"/>
    <x v="11"/>
    <x v="1990"/>
  </r>
  <r>
    <x v="41"/>
    <x v="12"/>
    <x v="3277"/>
  </r>
  <r>
    <x v="41"/>
    <x v="13"/>
    <x v="1667"/>
  </r>
  <r>
    <x v="41"/>
    <x v="31"/>
    <x v="290"/>
  </r>
  <r>
    <x v="41"/>
    <x v="32"/>
    <x v="3278"/>
  </r>
  <r>
    <x v="41"/>
    <x v="14"/>
    <x v="3058"/>
  </r>
  <r>
    <x v="41"/>
    <x v="15"/>
    <x v="1263"/>
  </r>
  <r>
    <x v="41"/>
    <x v="16"/>
    <x v="648"/>
  </r>
  <r>
    <x v="41"/>
    <x v="17"/>
    <x v="2903"/>
  </r>
  <r>
    <x v="41"/>
    <x v="18"/>
    <x v="1727"/>
  </r>
  <r>
    <x v="41"/>
    <x v="19"/>
    <x v="2904"/>
  </r>
  <r>
    <x v="41"/>
    <x v="20"/>
    <x v="2905"/>
  </r>
  <r>
    <x v="41"/>
    <x v="33"/>
    <x v="2665"/>
  </r>
  <r>
    <x v="41"/>
    <x v="21"/>
    <x v="3253"/>
  </r>
  <r>
    <x v="41"/>
    <x v="22"/>
    <x v="2761"/>
  </r>
  <r>
    <x v="41"/>
    <x v="23"/>
    <x v="3028"/>
  </r>
  <r>
    <x v="41"/>
    <x v="24"/>
    <x v="3012"/>
  </r>
  <r>
    <x v="41"/>
    <x v="25"/>
    <x v="697"/>
  </r>
  <r>
    <x v="41"/>
    <x v="26"/>
    <x v="2753"/>
  </r>
  <r>
    <x v="41"/>
    <x v="27"/>
    <x v="2754"/>
  </r>
  <r>
    <x v="41"/>
    <x v="28"/>
    <x v="994"/>
  </r>
  <r>
    <x v="41"/>
    <x v="29"/>
    <x v="909"/>
  </r>
  <r>
    <x v="41"/>
    <x v="30"/>
    <x v="2761"/>
  </r>
  <r>
    <x v="42"/>
    <x v="0"/>
    <x v="2631"/>
  </r>
  <r>
    <x v="42"/>
    <x v="1"/>
    <x v="3279"/>
  </r>
  <r>
    <x v="42"/>
    <x v="2"/>
    <x v="391"/>
  </r>
  <r>
    <x v="42"/>
    <x v="3"/>
    <x v="810"/>
  </r>
  <r>
    <x v="42"/>
    <x v="4"/>
    <x v="3280"/>
  </r>
  <r>
    <x v="42"/>
    <x v="5"/>
    <x v="3266"/>
  </r>
  <r>
    <x v="42"/>
    <x v="6"/>
    <x v="3281"/>
  </r>
  <r>
    <x v="42"/>
    <x v="7"/>
    <x v="918"/>
  </r>
  <r>
    <x v="42"/>
    <x v="8"/>
    <x v="3282"/>
  </r>
  <r>
    <x v="42"/>
    <x v="9"/>
    <x v="3283"/>
  </r>
  <r>
    <x v="42"/>
    <x v="10"/>
    <x v="1014"/>
  </r>
  <r>
    <x v="42"/>
    <x v="11"/>
    <x v="2000"/>
  </r>
  <r>
    <x v="42"/>
    <x v="12"/>
    <x v="3284"/>
  </r>
  <r>
    <x v="42"/>
    <x v="13"/>
    <x v="2582"/>
  </r>
  <r>
    <x v="42"/>
    <x v="31"/>
    <x v="1886"/>
  </r>
  <r>
    <x v="42"/>
    <x v="32"/>
    <x v="2126"/>
  </r>
  <r>
    <x v="42"/>
    <x v="14"/>
    <x v="3285"/>
  </r>
  <r>
    <x v="42"/>
    <x v="15"/>
    <x v="1263"/>
  </r>
  <r>
    <x v="42"/>
    <x v="16"/>
    <x v="648"/>
  </r>
  <r>
    <x v="42"/>
    <x v="17"/>
    <x v="2903"/>
  </r>
  <r>
    <x v="42"/>
    <x v="18"/>
    <x v="1727"/>
  </r>
  <r>
    <x v="42"/>
    <x v="19"/>
    <x v="2904"/>
  </r>
  <r>
    <x v="42"/>
    <x v="20"/>
    <x v="3286"/>
  </r>
  <r>
    <x v="42"/>
    <x v="33"/>
    <x v="2267"/>
  </r>
  <r>
    <x v="42"/>
    <x v="21"/>
    <x v="3287"/>
  </r>
  <r>
    <x v="42"/>
    <x v="22"/>
    <x v="2768"/>
  </r>
  <r>
    <x v="42"/>
    <x v="23"/>
    <x v="3028"/>
  </r>
  <r>
    <x v="42"/>
    <x v="24"/>
    <x v="3012"/>
  </r>
  <r>
    <x v="42"/>
    <x v="25"/>
    <x v="697"/>
  </r>
  <r>
    <x v="42"/>
    <x v="26"/>
    <x v="2753"/>
  </r>
  <r>
    <x v="42"/>
    <x v="27"/>
    <x v="2754"/>
  </r>
  <r>
    <x v="42"/>
    <x v="28"/>
    <x v="3288"/>
  </r>
  <r>
    <x v="42"/>
    <x v="29"/>
    <x v="1635"/>
  </r>
  <r>
    <x v="42"/>
    <x v="30"/>
    <x v="2768"/>
  </r>
  <r>
    <x v="42"/>
    <x v="0"/>
    <x v="3289"/>
  </r>
  <r>
    <x v="42"/>
    <x v="1"/>
    <x v="3290"/>
  </r>
  <r>
    <x v="42"/>
    <x v="2"/>
    <x v="407"/>
  </r>
  <r>
    <x v="42"/>
    <x v="3"/>
    <x v="3064"/>
  </r>
  <r>
    <x v="42"/>
    <x v="4"/>
    <x v="3291"/>
  </r>
  <r>
    <x v="42"/>
    <x v="5"/>
    <x v="2830"/>
  </r>
  <r>
    <x v="42"/>
    <x v="6"/>
    <x v="3292"/>
  </r>
  <r>
    <x v="42"/>
    <x v="7"/>
    <x v="929"/>
  </r>
  <r>
    <x v="42"/>
    <x v="8"/>
    <x v="3293"/>
  </r>
  <r>
    <x v="42"/>
    <x v="9"/>
    <x v="696"/>
  </r>
  <r>
    <x v="42"/>
    <x v="10"/>
    <x v="1571"/>
  </r>
  <r>
    <x v="42"/>
    <x v="11"/>
    <x v="3294"/>
  </r>
  <r>
    <x v="42"/>
    <x v="12"/>
    <x v="3295"/>
  </r>
  <r>
    <x v="42"/>
    <x v="13"/>
    <x v="1415"/>
  </r>
  <r>
    <x v="42"/>
    <x v="31"/>
    <x v="3007"/>
  </r>
  <r>
    <x v="42"/>
    <x v="32"/>
    <x v="3008"/>
  </r>
  <r>
    <x v="42"/>
    <x v="14"/>
    <x v="3285"/>
  </r>
  <r>
    <x v="42"/>
    <x v="15"/>
    <x v="1263"/>
  </r>
  <r>
    <x v="42"/>
    <x v="16"/>
    <x v="648"/>
  </r>
  <r>
    <x v="42"/>
    <x v="17"/>
    <x v="2903"/>
  </r>
  <r>
    <x v="42"/>
    <x v="18"/>
    <x v="1727"/>
  </r>
  <r>
    <x v="42"/>
    <x v="19"/>
    <x v="2904"/>
  </r>
  <r>
    <x v="42"/>
    <x v="20"/>
    <x v="3286"/>
  </r>
  <r>
    <x v="42"/>
    <x v="33"/>
    <x v="2267"/>
  </r>
  <r>
    <x v="42"/>
    <x v="21"/>
    <x v="3287"/>
  </r>
  <r>
    <x v="42"/>
    <x v="22"/>
    <x v="2768"/>
  </r>
  <r>
    <x v="42"/>
    <x v="23"/>
    <x v="3028"/>
  </r>
  <r>
    <x v="42"/>
    <x v="24"/>
    <x v="3012"/>
  </r>
  <r>
    <x v="42"/>
    <x v="25"/>
    <x v="697"/>
  </r>
  <r>
    <x v="42"/>
    <x v="26"/>
    <x v="2753"/>
  </r>
  <r>
    <x v="42"/>
    <x v="27"/>
    <x v="2754"/>
  </r>
  <r>
    <x v="42"/>
    <x v="28"/>
    <x v="3288"/>
  </r>
  <r>
    <x v="42"/>
    <x v="29"/>
    <x v="1635"/>
  </r>
  <r>
    <x v="42"/>
    <x v="30"/>
    <x v="2768"/>
  </r>
  <r>
    <x v="42"/>
    <x v="0"/>
    <x v="3296"/>
  </r>
  <r>
    <x v="42"/>
    <x v="1"/>
    <x v="3297"/>
  </r>
  <r>
    <x v="42"/>
    <x v="2"/>
    <x v="3298"/>
  </r>
  <r>
    <x v="42"/>
    <x v="3"/>
    <x v="3023"/>
  </r>
  <r>
    <x v="42"/>
    <x v="4"/>
    <x v="3299"/>
  </r>
  <r>
    <x v="42"/>
    <x v="5"/>
    <x v="1074"/>
  </r>
  <r>
    <x v="42"/>
    <x v="6"/>
    <x v="3300"/>
  </r>
  <r>
    <x v="42"/>
    <x v="7"/>
    <x v="938"/>
  </r>
  <r>
    <x v="42"/>
    <x v="8"/>
    <x v="3301"/>
  </r>
  <r>
    <x v="42"/>
    <x v="9"/>
    <x v="2694"/>
  </r>
  <r>
    <x v="42"/>
    <x v="10"/>
    <x v="3302"/>
  </r>
  <r>
    <x v="42"/>
    <x v="11"/>
    <x v="3303"/>
  </r>
  <r>
    <x v="42"/>
    <x v="12"/>
    <x v="3304"/>
  </r>
  <r>
    <x v="42"/>
    <x v="13"/>
    <x v="3305"/>
  </r>
  <r>
    <x v="42"/>
    <x v="31"/>
    <x v="3306"/>
  </r>
  <r>
    <x v="42"/>
    <x v="32"/>
    <x v="627"/>
  </r>
  <r>
    <x v="42"/>
    <x v="14"/>
    <x v="3285"/>
  </r>
  <r>
    <x v="42"/>
    <x v="15"/>
    <x v="1263"/>
  </r>
  <r>
    <x v="42"/>
    <x v="16"/>
    <x v="648"/>
  </r>
  <r>
    <x v="42"/>
    <x v="17"/>
    <x v="2903"/>
  </r>
  <r>
    <x v="42"/>
    <x v="18"/>
    <x v="1727"/>
  </r>
  <r>
    <x v="42"/>
    <x v="19"/>
    <x v="2904"/>
  </r>
  <r>
    <x v="42"/>
    <x v="20"/>
    <x v="3286"/>
  </r>
  <r>
    <x v="42"/>
    <x v="33"/>
    <x v="2267"/>
  </r>
  <r>
    <x v="42"/>
    <x v="21"/>
    <x v="3287"/>
  </r>
  <r>
    <x v="42"/>
    <x v="22"/>
    <x v="2768"/>
  </r>
  <r>
    <x v="42"/>
    <x v="23"/>
    <x v="3028"/>
  </r>
  <r>
    <x v="42"/>
    <x v="24"/>
    <x v="3012"/>
  </r>
  <r>
    <x v="42"/>
    <x v="25"/>
    <x v="697"/>
  </r>
  <r>
    <x v="42"/>
    <x v="26"/>
    <x v="2753"/>
  </r>
  <r>
    <x v="42"/>
    <x v="27"/>
    <x v="2754"/>
  </r>
  <r>
    <x v="42"/>
    <x v="28"/>
    <x v="3288"/>
  </r>
  <r>
    <x v="42"/>
    <x v="29"/>
    <x v="1635"/>
  </r>
  <r>
    <x v="42"/>
    <x v="30"/>
    <x v="2768"/>
  </r>
  <r>
    <x v="42"/>
    <x v="0"/>
    <x v="3232"/>
  </r>
  <r>
    <x v="42"/>
    <x v="1"/>
    <x v="3307"/>
  </r>
  <r>
    <x v="42"/>
    <x v="2"/>
    <x v="3308"/>
  </r>
  <r>
    <x v="42"/>
    <x v="3"/>
    <x v="3035"/>
  </r>
  <r>
    <x v="42"/>
    <x v="4"/>
    <x v="1871"/>
  </r>
  <r>
    <x v="42"/>
    <x v="5"/>
    <x v="1085"/>
  </r>
  <r>
    <x v="42"/>
    <x v="6"/>
    <x v="3309"/>
  </r>
  <r>
    <x v="42"/>
    <x v="7"/>
    <x v="3310"/>
  </r>
  <r>
    <x v="42"/>
    <x v="8"/>
    <x v="2666"/>
  </r>
  <r>
    <x v="42"/>
    <x v="9"/>
    <x v="1578"/>
  </r>
  <r>
    <x v="42"/>
    <x v="10"/>
    <x v="409"/>
  </r>
  <r>
    <x v="42"/>
    <x v="11"/>
    <x v="3311"/>
  </r>
  <r>
    <x v="42"/>
    <x v="12"/>
    <x v="3312"/>
  </r>
  <r>
    <x v="42"/>
    <x v="13"/>
    <x v="3313"/>
  </r>
  <r>
    <x v="42"/>
    <x v="31"/>
    <x v="2411"/>
  </r>
  <r>
    <x v="42"/>
    <x v="32"/>
    <x v="1759"/>
  </r>
  <r>
    <x v="42"/>
    <x v="14"/>
    <x v="3285"/>
  </r>
  <r>
    <x v="42"/>
    <x v="15"/>
    <x v="1263"/>
  </r>
  <r>
    <x v="42"/>
    <x v="16"/>
    <x v="648"/>
  </r>
  <r>
    <x v="42"/>
    <x v="17"/>
    <x v="2903"/>
  </r>
  <r>
    <x v="42"/>
    <x v="18"/>
    <x v="1727"/>
  </r>
  <r>
    <x v="42"/>
    <x v="19"/>
    <x v="2904"/>
  </r>
  <r>
    <x v="42"/>
    <x v="20"/>
    <x v="3286"/>
  </r>
  <r>
    <x v="42"/>
    <x v="33"/>
    <x v="2278"/>
  </r>
  <r>
    <x v="42"/>
    <x v="21"/>
    <x v="3287"/>
  </r>
  <r>
    <x v="42"/>
    <x v="22"/>
    <x v="2768"/>
  </r>
  <r>
    <x v="42"/>
    <x v="23"/>
    <x v="3028"/>
  </r>
  <r>
    <x v="42"/>
    <x v="24"/>
    <x v="3012"/>
  </r>
  <r>
    <x v="42"/>
    <x v="25"/>
    <x v="697"/>
  </r>
  <r>
    <x v="42"/>
    <x v="26"/>
    <x v="2753"/>
  </r>
  <r>
    <x v="42"/>
    <x v="27"/>
    <x v="2754"/>
  </r>
  <r>
    <x v="42"/>
    <x v="28"/>
    <x v="3288"/>
  </r>
  <r>
    <x v="42"/>
    <x v="29"/>
    <x v="1635"/>
  </r>
  <r>
    <x v="42"/>
    <x v="30"/>
    <x v="2768"/>
  </r>
  <r>
    <x v="43"/>
    <x v="0"/>
    <x v="3314"/>
  </r>
  <r>
    <x v="43"/>
    <x v="1"/>
    <x v="3315"/>
  </r>
  <r>
    <x v="43"/>
    <x v="2"/>
    <x v="3316"/>
  </r>
  <r>
    <x v="43"/>
    <x v="3"/>
    <x v="3317"/>
  </r>
  <r>
    <x v="43"/>
    <x v="4"/>
    <x v="1879"/>
  </r>
  <r>
    <x v="43"/>
    <x v="5"/>
    <x v="2799"/>
  </r>
  <r>
    <x v="43"/>
    <x v="6"/>
    <x v="2120"/>
  </r>
  <r>
    <x v="43"/>
    <x v="7"/>
    <x v="687"/>
  </r>
  <r>
    <x v="43"/>
    <x v="8"/>
    <x v="3318"/>
  </r>
  <r>
    <x v="43"/>
    <x v="9"/>
    <x v="729"/>
  </r>
  <r>
    <x v="43"/>
    <x v="10"/>
    <x v="775"/>
  </r>
  <r>
    <x v="43"/>
    <x v="11"/>
    <x v="3319"/>
  </r>
  <r>
    <x v="43"/>
    <x v="12"/>
    <x v="419"/>
  </r>
  <r>
    <x v="43"/>
    <x v="13"/>
    <x v="3320"/>
  </r>
  <r>
    <x v="43"/>
    <x v="31"/>
    <x v="3321"/>
  </r>
  <r>
    <x v="43"/>
    <x v="32"/>
    <x v="608"/>
  </r>
  <r>
    <x v="43"/>
    <x v="14"/>
    <x v="3285"/>
  </r>
  <r>
    <x v="43"/>
    <x v="15"/>
    <x v="1263"/>
  </r>
  <r>
    <x v="43"/>
    <x v="16"/>
    <x v="648"/>
  </r>
  <r>
    <x v="43"/>
    <x v="17"/>
    <x v="2903"/>
  </r>
  <r>
    <x v="43"/>
    <x v="18"/>
    <x v="1727"/>
  </r>
  <r>
    <x v="43"/>
    <x v="19"/>
    <x v="2904"/>
  </r>
  <r>
    <x v="43"/>
    <x v="20"/>
    <x v="3286"/>
  </r>
  <r>
    <x v="43"/>
    <x v="33"/>
    <x v="2278"/>
  </r>
  <r>
    <x v="43"/>
    <x v="21"/>
    <x v="3287"/>
  </r>
  <r>
    <x v="43"/>
    <x v="22"/>
    <x v="2768"/>
  </r>
  <r>
    <x v="43"/>
    <x v="23"/>
    <x v="3028"/>
  </r>
  <r>
    <x v="43"/>
    <x v="24"/>
    <x v="3012"/>
  </r>
  <r>
    <x v="43"/>
    <x v="25"/>
    <x v="697"/>
  </r>
  <r>
    <x v="43"/>
    <x v="26"/>
    <x v="2753"/>
  </r>
  <r>
    <x v="43"/>
    <x v="27"/>
    <x v="2754"/>
  </r>
  <r>
    <x v="43"/>
    <x v="28"/>
    <x v="3288"/>
  </r>
  <r>
    <x v="43"/>
    <x v="29"/>
    <x v="1635"/>
  </r>
  <r>
    <x v="43"/>
    <x v="30"/>
    <x v="2768"/>
  </r>
  <r>
    <x v="43"/>
    <x v="0"/>
    <x v="3322"/>
  </r>
  <r>
    <x v="43"/>
    <x v="1"/>
    <x v="3323"/>
  </r>
  <r>
    <x v="43"/>
    <x v="2"/>
    <x v="3324"/>
  </r>
  <r>
    <x v="43"/>
    <x v="3"/>
    <x v="1753"/>
  </r>
  <r>
    <x v="43"/>
    <x v="4"/>
    <x v="1892"/>
  </r>
  <r>
    <x v="43"/>
    <x v="5"/>
    <x v="3325"/>
  </r>
  <r>
    <x v="43"/>
    <x v="6"/>
    <x v="3326"/>
  </r>
  <r>
    <x v="43"/>
    <x v="7"/>
    <x v="625"/>
  </r>
  <r>
    <x v="43"/>
    <x v="8"/>
    <x v="3327"/>
  </r>
  <r>
    <x v="43"/>
    <x v="9"/>
    <x v="3328"/>
  </r>
  <r>
    <x v="43"/>
    <x v="10"/>
    <x v="787"/>
  </r>
  <r>
    <x v="43"/>
    <x v="11"/>
    <x v="3329"/>
  </r>
  <r>
    <x v="43"/>
    <x v="12"/>
    <x v="430"/>
  </r>
  <r>
    <x v="43"/>
    <x v="13"/>
    <x v="3330"/>
  </r>
  <r>
    <x v="43"/>
    <x v="31"/>
    <x v="2463"/>
  </r>
  <r>
    <x v="43"/>
    <x v="32"/>
    <x v="507"/>
  </r>
  <r>
    <x v="43"/>
    <x v="14"/>
    <x v="3285"/>
  </r>
  <r>
    <x v="43"/>
    <x v="15"/>
    <x v="1263"/>
  </r>
  <r>
    <x v="43"/>
    <x v="16"/>
    <x v="648"/>
  </r>
  <r>
    <x v="43"/>
    <x v="17"/>
    <x v="2903"/>
  </r>
  <r>
    <x v="43"/>
    <x v="18"/>
    <x v="1727"/>
  </r>
  <r>
    <x v="43"/>
    <x v="19"/>
    <x v="2904"/>
  </r>
  <r>
    <x v="43"/>
    <x v="20"/>
    <x v="3286"/>
  </r>
  <r>
    <x v="43"/>
    <x v="33"/>
    <x v="2278"/>
  </r>
  <r>
    <x v="43"/>
    <x v="21"/>
    <x v="3287"/>
  </r>
  <r>
    <x v="43"/>
    <x v="22"/>
    <x v="2768"/>
  </r>
  <r>
    <x v="43"/>
    <x v="23"/>
    <x v="3028"/>
  </r>
  <r>
    <x v="43"/>
    <x v="24"/>
    <x v="3012"/>
  </r>
  <r>
    <x v="43"/>
    <x v="25"/>
    <x v="697"/>
  </r>
  <r>
    <x v="43"/>
    <x v="26"/>
    <x v="2753"/>
  </r>
  <r>
    <x v="43"/>
    <x v="27"/>
    <x v="2754"/>
  </r>
  <r>
    <x v="43"/>
    <x v="28"/>
    <x v="3288"/>
  </r>
  <r>
    <x v="43"/>
    <x v="29"/>
    <x v="1635"/>
  </r>
  <r>
    <x v="43"/>
    <x v="30"/>
    <x v="2768"/>
  </r>
  <r>
    <x v="43"/>
    <x v="0"/>
    <x v="3331"/>
  </r>
  <r>
    <x v="43"/>
    <x v="1"/>
    <x v="3332"/>
  </r>
  <r>
    <x v="43"/>
    <x v="2"/>
    <x v="3333"/>
  </r>
  <r>
    <x v="43"/>
    <x v="3"/>
    <x v="1093"/>
  </r>
  <r>
    <x v="43"/>
    <x v="4"/>
    <x v="3334"/>
  </r>
  <r>
    <x v="43"/>
    <x v="5"/>
    <x v="3335"/>
  </r>
  <r>
    <x v="43"/>
    <x v="6"/>
    <x v="3336"/>
  </r>
  <r>
    <x v="43"/>
    <x v="7"/>
    <x v="1284"/>
  </r>
  <r>
    <x v="43"/>
    <x v="8"/>
    <x v="3337"/>
  </r>
  <r>
    <x v="43"/>
    <x v="9"/>
    <x v="2603"/>
  </r>
  <r>
    <x v="43"/>
    <x v="10"/>
    <x v="2052"/>
  </r>
  <r>
    <x v="43"/>
    <x v="11"/>
    <x v="3338"/>
  </r>
  <r>
    <x v="43"/>
    <x v="12"/>
    <x v="3339"/>
  </r>
  <r>
    <x v="43"/>
    <x v="13"/>
    <x v="3340"/>
  </r>
  <r>
    <x v="43"/>
    <x v="31"/>
    <x v="1263"/>
  </r>
  <r>
    <x v="43"/>
    <x v="32"/>
    <x v="396"/>
  </r>
  <r>
    <x v="43"/>
    <x v="14"/>
    <x v="3285"/>
  </r>
  <r>
    <x v="43"/>
    <x v="15"/>
    <x v="1263"/>
  </r>
  <r>
    <x v="43"/>
    <x v="16"/>
    <x v="648"/>
  </r>
  <r>
    <x v="43"/>
    <x v="17"/>
    <x v="1403"/>
  </r>
  <r>
    <x v="43"/>
    <x v="18"/>
    <x v="1727"/>
  </r>
  <r>
    <x v="43"/>
    <x v="19"/>
    <x v="2904"/>
  </r>
  <r>
    <x v="43"/>
    <x v="20"/>
    <x v="3286"/>
  </r>
  <r>
    <x v="43"/>
    <x v="33"/>
    <x v="2287"/>
  </r>
  <r>
    <x v="43"/>
    <x v="21"/>
    <x v="3341"/>
  </r>
  <r>
    <x v="43"/>
    <x v="22"/>
    <x v="2768"/>
  </r>
  <r>
    <x v="43"/>
    <x v="23"/>
    <x v="3028"/>
  </r>
  <r>
    <x v="43"/>
    <x v="24"/>
    <x v="3012"/>
  </r>
  <r>
    <x v="43"/>
    <x v="25"/>
    <x v="697"/>
  </r>
  <r>
    <x v="43"/>
    <x v="26"/>
    <x v="2753"/>
  </r>
  <r>
    <x v="43"/>
    <x v="27"/>
    <x v="2754"/>
  </r>
  <r>
    <x v="43"/>
    <x v="28"/>
    <x v="3288"/>
  </r>
  <r>
    <x v="43"/>
    <x v="29"/>
    <x v="1635"/>
  </r>
  <r>
    <x v="43"/>
    <x v="30"/>
    <x v="2768"/>
  </r>
  <r>
    <x v="43"/>
    <x v="0"/>
    <x v="3342"/>
  </r>
  <r>
    <x v="43"/>
    <x v="1"/>
    <x v="3343"/>
  </r>
  <r>
    <x v="43"/>
    <x v="2"/>
    <x v="3344"/>
  </r>
  <r>
    <x v="43"/>
    <x v="3"/>
    <x v="1172"/>
  </r>
  <r>
    <x v="43"/>
    <x v="4"/>
    <x v="3345"/>
  </r>
  <r>
    <x v="43"/>
    <x v="5"/>
    <x v="1031"/>
  </r>
  <r>
    <x v="43"/>
    <x v="6"/>
    <x v="3346"/>
  </r>
  <r>
    <x v="43"/>
    <x v="7"/>
    <x v="3347"/>
  </r>
  <r>
    <x v="43"/>
    <x v="8"/>
    <x v="3348"/>
  </r>
  <r>
    <x v="43"/>
    <x v="9"/>
    <x v="3349"/>
  </r>
  <r>
    <x v="43"/>
    <x v="10"/>
    <x v="1222"/>
  </r>
  <r>
    <x v="43"/>
    <x v="11"/>
    <x v="3350"/>
  </r>
  <r>
    <x v="43"/>
    <x v="12"/>
    <x v="3351"/>
  </r>
  <r>
    <x v="43"/>
    <x v="13"/>
    <x v="3352"/>
  </r>
  <r>
    <x v="43"/>
    <x v="31"/>
    <x v="1275"/>
  </r>
  <r>
    <x v="43"/>
    <x v="32"/>
    <x v="409"/>
  </r>
  <r>
    <x v="43"/>
    <x v="14"/>
    <x v="3285"/>
  </r>
  <r>
    <x v="43"/>
    <x v="15"/>
    <x v="1263"/>
  </r>
  <r>
    <x v="43"/>
    <x v="16"/>
    <x v="648"/>
  </r>
  <r>
    <x v="43"/>
    <x v="17"/>
    <x v="1403"/>
  </r>
  <r>
    <x v="43"/>
    <x v="18"/>
    <x v="1727"/>
  </r>
  <r>
    <x v="43"/>
    <x v="19"/>
    <x v="2904"/>
  </r>
  <r>
    <x v="43"/>
    <x v="20"/>
    <x v="3286"/>
  </r>
  <r>
    <x v="43"/>
    <x v="33"/>
    <x v="2287"/>
  </r>
  <r>
    <x v="43"/>
    <x v="21"/>
    <x v="3341"/>
  </r>
  <r>
    <x v="43"/>
    <x v="22"/>
    <x v="2768"/>
  </r>
  <r>
    <x v="43"/>
    <x v="23"/>
    <x v="3028"/>
  </r>
  <r>
    <x v="43"/>
    <x v="24"/>
    <x v="3012"/>
  </r>
  <r>
    <x v="43"/>
    <x v="25"/>
    <x v="697"/>
  </r>
  <r>
    <x v="43"/>
    <x v="26"/>
    <x v="2753"/>
  </r>
  <r>
    <x v="43"/>
    <x v="27"/>
    <x v="2754"/>
  </r>
  <r>
    <x v="43"/>
    <x v="28"/>
    <x v="3288"/>
  </r>
  <r>
    <x v="43"/>
    <x v="29"/>
    <x v="1635"/>
  </r>
  <r>
    <x v="43"/>
    <x v="30"/>
    <x v="2768"/>
  </r>
  <r>
    <x v="43"/>
    <x v="0"/>
    <x v="3353"/>
  </r>
  <r>
    <x v="43"/>
    <x v="1"/>
    <x v="3354"/>
  </r>
  <r>
    <x v="43"/>
    <x v="2"/>
    <x v="3355"/>
  </r>
  <r>
    <x v="43"/>
    <x v="3"/>
    <x v="549"/>
  </r>
  <r>
    <x v="43"/>
    <x v="4"/>
    <x v="3356"/>
  </r>
  <r>
    <x v="43"/>
    <x v="5"/>
    <x v="1042"/>
  </r>
  <r>
    <x v="43"/>
    <x v="6"/>
    <x v="564"/>
  </r>
  <r>
    <x v="43"/>
    <x v="7"/>
    <x v="3357"/>
  </r>
  <r>
    <x v="43"/>
    <x v="8"/>
    <x v="3358"/>
  </r>
  <r>
    <x v="43"/>
    <x v="9"/>
    <x v="3359"/>
  </r>
  <r>
    <x v="43"/>
    <x v="10"/>
    <x v="910"/>
  </r>
  <r>
    <x v="43"/>
    <x v="11"/>
    <x v="3360"/>
  </r>
  <r>
    <x v="43"/>
    <x v="12"/>
    <x v="3361"/>
  </r>
  <r>
    <x v="43"/>
    <x v="13"/>
    <x v="3362"/>
  </r>
  <r>
    <x v="43"/>
    <x v="31"/>
    <x v="2360"/>
  </r>
  <r>
    <x v="43"/>
    <x v="32"/>
    <x v="2256"/>
  </r>
  <r>
    <x v="43"/>
    <x v="14"/>
    <x v="3285"/>
  </r>
  <r>
    <x v="43"/>
    <x v="15"/>
    <x v="1263"/>
  </r>
  <r>
    <x v="43"/>
    <x v="16"/>
    <x v="648"/>
  </r>
  <r>
    <x v="43"/>
    <x v="17"/>
    <x v="1403"/>
  </r>
  <r>
    <x v="43"/>
    <x v="18"/>
    <x v="1727"/>
  </r>
  <r>
    <x v="43"/>
    <x v="19"/>
    <x v="2904"/>
  </r>
  <r>
    <x v="43"/>
    <x v="20"/>
    <x v="3286"/>
  </r>
  <r>
    <x v="43"/>
    <x v="33"/>
    <x v="2287"/>
  </r>
  <r>
    <x v="43"/>
    <x v="21"/>
    <x v="3341"/>
  </r>
  <r>
    <x v="43"/>
    <x v="22"/>
    <x v="2768"/>
  </r>
  <r>
    <x v="43"/>
    <x v="23"/>
    <x v="3028"/>
  </r>
  <r>
    <x v="43"/>
    <x v="24"/>
    <x v="3012"/>
  </r>
  <r>
    <x v="43"/>
    <x v="25"/>
    <x v="697"/>
  </r>
  <r>
    <x v="43"/>
    <x v="26"/>
    <x v="2753"/>
  </r>
  <r>
    <x v="43"/>
    <x v="27"/>
    <x v="2754"/>
  </r>
  <r>
    <x v="43"/>
    <x v="28"/>
    <x v="3288"/>
  </r>
  <r>
    <x v="43"/>
    <x v="29"/>
    <x v="1635"/>
  </r>
  <r>
    <x v="43"/>
    <x v="30"/>
    <x v="2768"/>
  </r>
  <r>
    <x v="43"/>
    <x v="0"/>
    <x v="3363"/>
  </r>
  <r>
    <x v="43"/>
    <x v="1"/>
    <x v="3364"/>
  </r>
  <r>
    <x v="43"/>
    <x v="2"/>
    <x v="3365"/>
  </r>
  <r>
    <x v="43"/>
    <x v="3"/>
    <x v="2118"/>
  </r>
  <r>
    <x v="43"/>
    <x v="4"/>
    <x v="3366"/>
  </r>
  <r>
    <x v="43"/>
    <x v="5"/>
    <x v="1152"/>
  </r>
  <r>
    <x v="43"/>
    <x v="6"/>
    <x v="575"/>
  </r>
  <r>
    <x v="43"/>
    <x v="7"/>
    <x v="1025"/>
  </r>
  <r>
    <x v="43"/>
    <x v="8"/>
    <x v="3367"/>
  </r>
  <r>
    <x v="43"/>
    <x v="9"/>
    <x v="1148"/>
  </r>
  <r>
    <x v="43"/>
    <x v="10"/>
    <x v="921"/>
  </r>
  <r>
    <x v="43"/>
    <x v="11"/>
    <x v="1702"/>
  </r>
  <r>
    <x v="43"/>
    <x v="12"/>
    <x v="3368"/>
  </r>
  <r>
    <x v="43"/>
    <x v="13"/>
    <x v="2837"/>
  </r>
  <r>
    <x v="43"/>
    <x v="31"/>
    <x v="960"/>
  </r>
  <r>
    <x v="43"/>
    <x v="32"/>
    <x v="3369"/>
  </r>
  <r>
    <x v="43"/>
    <x v="14"/>
    <x v="3285"/>
  </r>
  <r>
    <x v="43"/>
    <x v="15"/>
    <x v="1263"/>
  </r>
  <r>
    <x v="43"/>
    <x v="16"/>
    <x v="648"/>
  </r>
  <r>
    <x v="43"/>
    <x v="17"/>
    <x v="1403"/>
  </r>
  <r>
    <x v="43"/>
    <x v="18"/>
    <x v="1727"/>
  </r>
  <r>
    <x v="43"/>
    <x v="19"/>
    <x v="2904"/>
  </r>
  <r>
    <x v="43"/>
    <x v="20"/>
    <x v="3286"/>
  </r>
  <r>
    <x v="43"/>
    <x v="33"/>
    <x v="2287"/>
  </r>
  <r>
    <x v="43"/>
    <x v="21"/>
    <x v="3341"/>
  </r>
  <r>
    <x v="43"/>
    <x v="22"/>
    <x v="2768"/>
  </r>
  <r>
    <x v="43"/>
    <x v="23"/>
    <x v="3028"/>
  </r>
  <r>
    <x v="43"/>
    <x v="24"/>
    <x v="3012"/>
  </r>
  <r>
    <x v="43"/>
    <x v="25"/>
    <x v="697"/>
  </r>
  <r>
    <x v="43"/>
    <x v="26"/>
    <x v="2753"/>
  </r>
  <r>
    <x v="43"/>
    <x v="27"/>
    <x v="2754"/>
  </r>
  <r>
    <x v="43"/>
    <x v="28"/>
    <x v="3288"/>
  </r>
  <r>
    <x v="43"/>
    <x v="29"/>
    <x v="1635"/>
  </r>
  <r>
    <x v="43"/>
    <x v="30"/>
    <x v="2768"/>
  </r>
  <r>
    <x v="43"/>
    <x v="0"/>
    <x v="3130"/>
  </r>
  <r>
    <x v="43"/>
    <x v="1"/>
    <x v="3370"/>
  </r>
  <r>
    <x v="43"/>
    <x v="2"/>
    <x v="3371"/>
  </r>
  <r>
    <x v="43"/>
    <x v="3"/>
    <x v="856"/>
  </r>
  <r>
    <x v="43"/>
    <x v="4"/>
    <x v="2882"/>
  </r>
  <r>
    <x v="43"/>
    <x v="5"/>
    <x v="1064"/>
  </r>
  <r>
    <x v="43"/>
    <x v="6"/>
    <x v="3120"/>
  </r>
  <r>
    <x v="43"/>
    <x v="7"/>
    <x v="1034"/>
  </r>
  <r>
    <x v="43"/>
    <x v="8"/>
    <x v="3040"/>
  </r>
  <r>
    <x v="43"/>
    <x v="9"/>
    <x v="602"/>
  </r>
  <r>
    <x v="43"/>
    <x v="10"/>
    <x v="473"/>
  </r>
  <r>
    <x v="43"/>
    <x v="11"/>
    <x v="3372"/>
  </r>
  <r>
    <x v="43"/>
    <x v="12"/>
    <x v="3373"/>
  </r>
  <r>
    <x v="43"/>
    <x v="13"/>
    <x v="3374"/>
  </r>
  <r>
    <x v="43"/>
    <x v="31"/>
    <x v="970"/>
  </r>
  <r>
    <x v="43"/>
    <x v="32"/>
    <x v="3375"/>
  </r>
  <r>
    <x v="43"/>
    <x v="14"/>
    <x v="3376"/>
  </r>
  <r>
    <x v="43"/>
    <x v="15"/>
    <x v="1275"/>
  </r>
  <r>
    <x v="43"/>
    <x v="16"/>
    <x v="663"/>
  </r>
  <r>
    <x v="43"/>
    <x v="17"/>
    <x v="1403"/>
  </r>
  <r>
    <x v="43"/>
    <x v="18"/>
    <x v="1727"/>
  </r>
  <r>
    <x v="43"/>
    <x v="19"/>
    <x v="2904"/>
  </r>
  <r>
    <x v="43"/>
    <x v="20"/>
    <x v="3377"/>
  </r>
  <r>
    <x v="43"/>
    <x v="33"/>
    <x v="3378"/>
  </r>
  <r>
    <x v="43"/>
    <x v="21"/>
    <x v="3379"/>
  </r>
  <r>
    <x v="43"/>
    <x v="22"/>
    <x v="2941"/>
  </r>
  <r>
    <x v="43"/>
    <x v="23"/>
    <x v="1261"/>
  </r>
  <r>
    <x v="43"/>
    <x v="24"/>
    <x v="3380"/>
  </r>
  <r>
    <x v="43"/>
    <x v="25"/>
    <x v="697"/>
  </r>
  <r>
    <x v="43"/>
    <x v="26"/>
    <x v="2753"/>
  </r>
  <r>
    <x v="43"/>
    <x v="27"/>
    <x v="2754"/>
  </r>
  <r>
    <x v="43"/>
    <x v="28"/>
    <x v="513"/>
  </r>
  <r>
    <x v="43"/>
    <x v="29"/>
    <x v="1635"/>
  </r>
  <r>
    <x v="43"/>
    <x v="30"/>
    <x v="2941"/>
  </r>
  <r>
    <x v="43"/>
    <x v="0"/>
    <x v="3381"/>
  </r>
  <r>
    <x v="43"/>
    <x v="1"/>
    <x v="3382"/>
  </r>
  <r>
    <x v="43"/>
    <x v="2"/>
    <x v="3383"/>
  </r>
  <r>
    <x v="43"/>
    <x v="3"/>
    <x v="2405"/>
  </r>
  <r>
    <x v="43"/>
    <x v="4"/>
    <x v="3384"/>
  </r>
  <r>
    <x v="43"/>
    <x v="5"/>
    <x v="2251"/>
  </r>
  <r>
    <x v="43"/>
    <x v="6"/>
    <x v="153"/>
  </r>
  <r>
    <x v="43"/>
    <x v="7"/>
    <x v="1008"/>
  </r>
  <r>
    <x v="43"/>
    <x v="8"/>
    <x v="3110"/>
  </r>
  <r>
    <x v="43"/>
    <x v="9"/>
    <x v="618"/>
  </r>
  <r>
    <x v="43"/>
    <x v="10"/>
    <x v="3385"/>
  </r>
  <r>
    <x v="43"/>
    <x v="11"/>
    <x v="3386"/>
  </r>
  <r>
    <x v="43"/>
    <x v="12"/>
    <x v="3387"/>
  </r>
  <r>
    <x v="43"/>
    <x v="13"/>
    <x v="3388"/>
  </r>
  <r>
    <x v="43"/>
    <x v="31"/>
    <x v="979"/>
  </r>
  <r>
    <x v="43"/>
    <x v="32"/>
    <x v="3389"/>
  </r>
  <r>
    <x v="43"/>
    <x v="14"/>
    <x v="3376"/>
  </r>
  <r>
    <x v="43"/>
    <x v="15"/>
    <x v="1275"/>
  </r>
  <r>
    <x v="43"/>
    <x v="16"/>
    <x v="663"/>
  </r>
  <r>
    <x v="43"/>
    <x v="17"/>
    <x v="1403"/>
  </r>
  <r>
    <x v="43"/>
    <x v="18"/>
    <x v="1727"/>
  </r>
  <r>
    <x v="43"/>
    <x v="19"/>
    <x v="2904"/>
  </r>
  <r>
    <x v="43"/>
    <x v="20"/>
    <x v="3377"/>
  </r>
  <r>
    <x v="43"/>
    <x v="33"/>
    <x v="3378"/>
  </r>
  <r>
    <x v="43"/>
    <x v="21"/>
    <x v="3379"/>
  </r>
  <r>
    <x v="43"/>
    <x v="22"/>
    <x v="2941"/>
  </r>
  <r>
    <x v="43"/>
    <x v="23"/>
    <x v="1261"/>
  </r>
  <r>
    <x v="43"/>
    <x v="24"/>
    <x v="3380"/>
  </r>
  <r>
    <x v="43"/>
    <x v="25"/>
    <x v="697"/>
  </r>
  <r>
    <x v="43"/>
    <x v="26"/>
    <x v="2753"/>
  </r>
  <r>
    <x v="43"/>
    <x v="27"/>
    <x v="2754"/>
  </r>
  <r>
    <x v="43"/>
    <x v="28"/>
    <x v="513"/>
  </r>
  <r>
    <x v="43"/>
    <x v="29"/>
    <x v="1635"/>
  </r>
  <r>
    <x v="43"/>
    <x v="30"/>
    <x v="2941"/>
  </r>
  <r>
    <x v="43"/>
    <x v="0"/>
    <x v="3390"/>
  </r>
  <r>
    <x v="43"/>
    <x v="1"/>
    <x v="3391"/>
  </r>
  <r>
    <x v="43"/>
    <x v="2"/>
    <x v="3392"/>
  </r>
  <r>
    <x v="43"/>
    <x v="3"/>
    <x v="2411"/>
  </r>
  <r>
    <x v="43"/>
    <x v="4"/>
    <x v="3393"/>
  </r>
  <r>
    <x v="43"/>
    <x v="5"/>
    <x v="2723"/>
  </r>
  <r>
    <x v="43"/>
    <x v="6"/>
    <x v="3394"/>
  </r>
  <r>
    <x v="43"/>
    <x v="7"/>
    <x v="1015"/>
  </r>
  <r>
    <x v="43"/>
    <x v="8"/>
    <x v="3395"/>
  </r>
  <r>
    <x v="43"/>
    <x v="9"/>
    <x v="2122"/>
  </r>
  <r>
    <x v="43"/>
    <x v="10"/>
    <x v="877"/>
  </r>
  <r>
    <x v="43"/>
    <x v="11"/>
    <x v="2176"/>
  </r>
  <r>
    <x v="43"/>
    <x v="12"/>
    <x v="3396"/>
  </r>
  <r>
    <x v="43"/>
    <x v="13"/>
    <x v="3397"/>
  </r>
  <r>
    <x v="43"/>
    <x v="31"/>
    <x v="1680"/>
  </r>
  <r>
    <x v="43"/>
    <x v="32"/>
    <x v="3398"/>
  </r>
  <r>
    <x v="43"/>
    <x v="14"/>
    <x v="3376"/>
  </r>
  <r>
    <x v="43"/>
    <x v="15"/>
    <x v="1275"/>
  </r>
  <r>
    <x v="43"/>
    <x v="16"/>
    <x v="663"/>
  </r>
  <r>
    <x v="43"/>
    <x v="17"/>
    <x v="1403"/>
  </r>
  <r>
    <x v="43"/>
    <x v="18"/>
    <x v="1727"/>
  </r>
  <r>
    <x v="43"/>
    <x v="19"/>
    <x v="2904"/>
  </r>
  <r>
    <x v="43"/>
    <x v="20"/>
    <x v="3377"/>
  </r>
  <r>
    <x v="43"/>
    <x v="33"/>
    <x v="1027"/>
  </r>
  <r>
    <x v="43"/>
    <x v="21"/>
    <x v="3379"/>
  </r>
  <r>
    <x v="43"/>
    <x v="22"/>
    <x v="2941"/>
  </r>
  <r>
    <x v="43"/>
    <x v="23"/>
    <x v="1261"/>
  </r>
  <r>
    <x v="43"/>
    <x v="24"/>
    <x v="3380"/>
  </r>
  <r>
    <x v="43"/>
    <x v="25"/>
    <x v="697"/>
  </r>
  <r>
    <x v="43"/>
    <x v="26"/>
    <x v="2753"/>
  </r>
  <r>
    <x v="43"/>
    <x v="27"/>
    <x v="2754"/>
  </r>
  <r>
    <x v="43"/>
    <x v="28"/>
    <x v="513"/>
  </r>
  <r>
    <x v="43"/>
    <x v="29"/>
    <x v="1635"/>
  </r>
  <r>
    <x v="43"/>
    <x v="30"/>
    <x v="2941"/>
  </r>
  <r>
    <x v="43"/>
    <x v="0"/>
    <x v="3314"/>
  </r>
  <r>
    <x v="43"/>
    <x v="1"/>
    <x v="3399"/>
  </r>
  <r>
    <x v="43"/>
    <x v="2"/>
    <x v="3042"/>
  </r>
  <r>
    <x v="43"/>
    <x v="3"/>
    <x v="2421"/>
  </r>
  <r>
    <x v="43"/>
    <x v="4"/>
    <x v="3400"/>
  </r>
  <r>
    <x v="43"/>
    <x v="5"/>
    <x v="2734"/>
  </r>
  <r>
    <x v="43"/>
    <x v="6"/>
    <x v="3338"/>
  </r>
  <r>
    <x v="43"/>
    <x v="7"/>
    <x v="1760"/>
  </r>
  <r>
    <x v="43"/>
    <x v="8"/>
    <x v="3401"/>
  </r>
  <r>
    <x v="43"/>
    <x v="9"/>
    <x v="2505"/>
  </r>
  <r>
    <x v="43"/>
    <x v="10"/>
    <x v="2629"/>
  </r>
  <r>
    <x v="43"/>
    <x v="11"/>
    <x v="2196"/>
  </r>
  <r>
    <x v="43"/>
    <x v="12"/>
    <x v="3402"/>
  </r>
  <r>
    <x v="43"/>
    <x v="13"/>
    <x v="3403"/>
  </r>
  <r>
    <x v="43"/>
    <x v="31"/>
    <x v="3404"/>
  </r>
  <r>
    <x v="43"/>
    <x v="32"/>
    <x v="3405"/>
  </r>
  <r>
    <x v="43"/>
    <x v="14"/>
    <x v="3376"/>
  </r>
  <r>
    <x v="43"/>
    <x v="15"/>
    <x v="1275"/>
  </r>
  <r>
    <x v="43"/>
    <x v="16"/>
    <x v="663"/>
  </r>
  <r>
    <x v="43"/>
    <x v="17"/>
    <x v="1403"/>
  </r>
  <r>
    <x v="43"/>
    <x v="18"/>
    <x v="1727"/>
  </r>
  <r>
    <x v="43"/>
    <x v="19"/>
    <x v="2904"/>
  </r>
  <r>
    <x v="43"/>
    <x v="20"/>
    <x v="3377"/>
  </r>
  <r>
    <x v="43"/>
    <x v="33"/>
    <x v="1027"/>
  </r>
  <r>
    <x v="43"/>
    <x v="21"/>
    <x v="3379"/>
  </r>
  <r>
    <x v="43"/>
    <x v="22"/>
    <x v="2941"/>
  </r>
  <r>
    <x v="43"/>
    <x v="23"/>
    <x v="1261"/>
  </r>
  <r>
    <x v="43"/>
    <x v="24"/>
    <x v="3380"/>
  </r>
  <r>
    <x v="43"/>
    <x v="25"/>
    <x v="697"/>
  </r>
  <r>
    <x v="43"/>
    <x v="26"/>
    <x v="2753"/>
  </r>
  <r>
    <x v="43"/>
    <x v="27"/>
    <x v="2754"/>
  </r>
  <r>
    <x v="43"/>
    <x v="28"/>
    <x v="513"/>
  </r>
  <r>
    <x v="43"/>
    <x v="29"/>
    <x v="1635"/>
  </r>
  <r>
    <x v="43"/>
    <x v="30"/>
    <x v="2941"/>
  </r>
  <r>
    <x v="43"/>
    <x v="0"/>
    <x v="3406"/>
  </r>
  <r>
    <x v="43"/>
    <x v="1"/>
    <x v="3407"/>
  </r>
  <r>
    <x v="43"/>
    <x v="2"/>
    <x v="2908"/>
  </r>
  <r>
    <x v="43"/>
    <x v="3"/>
    <x v="2433"/>
  </r>
  <r>
    <x v="43"/>
    <x v="4"/>
    <x v="3408"/>
  </r>
  <r>
    <x v="43"/>
    <x v="5"/>
    <x v="2778"/>
  </r>
  <r>
    <x v="43"/>
    <x v="6"/>
    <x v="3350"/>
  </r>
  <r>
    <x v="43"/>
    <x v="7"/>
    <x v="369"/>
  </r>
  <r>
    <x v="43"/>
    <x v="8"/>
    <x v="3409"/>
  </r>
  <r>
    <x v="43"/>
    <x v="9"/>
    <x v="2010"/>
  </r>
  <r>
    <x v="43"/>
    <x v="10"/>
    <x v="939"/>
  </r>
  <r>
    <x v="43"/>
    <x v="11"/>
    <x v="2818"/>
  </r>
  <r>
    <x v="43"/>
    <x v="12"/>
    <x v="3410"/>
  </r>
  <r>
    <x v="43"/>
    <x v="13"/>
    <x v="3411"/>
  </r>
  <r>
    <x v="43"/>
    <x v="31"/>
    <x v="378"/>
  </r>
  <r>
    <x v="43"/>
    <x v="32"/>
    <x v="3412"/>
  </r>
  <r>
    <x v="43"/>
    <x v="14"/>
    <x v="3376"/>
  </r>
  <r>
    <x v="43"/>
    <x v="15"/>
    <x v="1275"/>
  </r>
  <r>
    <x v="43"/>
    <x v="16"/>
    <x v="663"/>
  </r>
  <r>
    <x v="43"/>
    <x v="17"/>
    <x v="1403"/>
  </r>
  <r>
    <x v="43"/>
    <x v="18"/>
    <x v="1727"/>
  </r>
  <r>
    <x v="43"/>
    <x v="19"/>
    <x v="2904"/>
  </r>
  <r>
    <x v="43"/>
    <x v="20"/>
    <x v="3377"/>
  </r>
  <r>
    <x v="43"/>
    <x v="33"/>
    <x v="1027"/>
  </r>
  <r>
    <x v="43"/>
    <x v="21"/>
    <x v="3379"/>
  </r>
  <r>
    <x v="43"/>
    <x v="22"/>
    <x v="2941"/>
  </r>
  <r>
    <x v="43"/>
    <x v="23"/>
    <x v="1261"/>
  </r>
  <r>
    <x v="43"/>
    <x v="24"/>
    <x v="3380"/>
  </r>
  <r>
    <x v="43"/>
    <x v="25"/>
    <x v="697"/>
  </r>
  <r>
    <x v="43"/>
    <x v="26"/>
    <x v="2753"/>
  </r>
  <r>
    <x v="43"/>
    <x v="27"/>
    <x v="2754"/>
  </r>
  <r>
    <x v="43"/>
    <x v="28"/>
    <x v="513"/>
  </r>
  <r>
    <x v="43"/>
    <x v="29"/>
    <x v="1635"/>
  </r>
  <r>
    <x v="43"/>
    <x v="30"/>
    <x v="2941"/>
  </r>
  <r>
    <x v="44"/>
    <x v="0"/>
    <x v="3413"/>
  </r>
  <r>
    <x v="44"/>
    <x v="1"/>
    <x v="3414"/>
  </r>
  <r>
    <x v="44"/>
    <x v="2"/>
    <x v="2916"/>
  </r>
  <r>
    <x v="44"/>
    <x v="3"/>
    <x v="3415"/>
  </r>
  <r>
    <x v="44"/>
    <x v="4"/>
    <x v="3416"/>
  </r>
  <r>
    <x v="44"/>
    <x v="5"/>
    <x v="3417"/>
  </r>
  <r>
    <x v="44"/>
    <x v="6"/>
    <x v="3418"/>
  </r>
  <r>
    <x v="44"/>
    <x v="7"/>
    <x v="458"/>
  </r>
  <r>
    <x v="44"/>
    <x v="8"/>
    <x v="3419"/>
  </r>
  <r>
    <x v="44"/>
    <x v="9"/>
    <x v="3028"/>
  </r>
  <r>
    <x v="44"/>
    <x v="10"/>
    <x v="949"/>
  </r>
  <r>
    <x v="44"/>
    <x v="11"/>
    <x v="3420"/>
  </r>
  <r>
    <x v="44"/>
    <x v="12"/>
    <x v="3421"/>
  </r>
  <r>
    <x v="44"/>
    <x v="13"/>
    <x v="3422"/>
  </r>
  <r>
    <x v="44"/>
    <x v="31"/>
    <x v="3423"/>
  </r>
  <r>
    <x v="44"/>
    <x v="32"/>
    <x v="365"/>
  </r>
  <r>
    <x v="44"/>
    <x v="14"/>
    <x v="3376"/>
  </r>
  <r>
    <x v="44"/>
    <x v="15"/>
    <x v="1275"/>
  </r>
  <r>
    <x v="44"/>
    <x v="16"/>
    <x v="663"/>
  </r>
  <r>
    <x v="44"/>
    <x v="17"/>
    <x v="1403"/>
  </r>
  <r>
    <x v="44"/>
    <x v="18"/>
    <x v="1727"/>
  </r>
  <r>
    <x v="44"/>
    <x v="19"/>
    <x v="2904"/>
  </r>
  <r>
    <x v="44"/>
    <x v="20"/>
    <x v="3377"/>
  </r>
  <r>
    <x v="44"/>
    <x v="33"/>
    <x v="1027"/>
  </r>
  <r>
    <x v="44"/>
    <x v="21"/>
    <x v="3379"/>
  </r>
  <r>
    <x v="44"/>
    <x v="22"/>
    <x v="2941"/>
  </r>
  <r>
    <x v="44"/>
    <x v="23"/>
    <x v="1261"/>
  </r>
  <r>
    <x v="44"/>
    <x v="24"/>
    <x v="3380"/>
  </r>
  <r>
    <x v="44"/>
    <x v="25"/>
    <x v="697"/>
  </r>
  <r>
    <x v="44"/>
    <x v="26"/>
    <x v="2753"/>
  </r>
  <r>
    <x v="44"/>
    <x v="27"/>
    <x v="2754"/>
  </r>
  <r>
    <x v="44"/>
    <x v="28"/>
    <x v="513"/>
  </r>
  <r>
    <x v="44"/>
    <x v="29"/>
    <x v="1635"/>
  </r>
  <r>
    <x v="44"/>
    <x v="30"/>
    <x v="2941"/>
  </r>
  <r>
    <x v="44"/>
    <x v="0"/>
    <x v="3424"/>
  </r>
  <r>
    <x v="44"/>
    <x v="1"/>
    <x v="3425"/>
  </r>
  <r>
    <x v="44"/>
    <x v="2"/>
    <x v="3426"/>
  </r>
  <r>
    <x v="44"/>
    <x v="3"/>
    <x v="3427"/>
  </r>
  <r>
    <x v="44"/>
    <x v="4"/>
    <x v="3155"/>
  </r>
  <r>
    <x v="44"/>
    <x v="5"/>
    <x v="3428"/>
  </r>
  <r>
    <x v="44"/>
    <x v="6"/>
    <x v="3429"/>
  </r>
  <r>
    <x v="44"/>
    <x v="7"/>
    <x v="3168"/>
  </r>
  <r>
    <x v="44"/>
    <x v="8"/>
    <x v="3430"/>
  </r>
  <r>
    <x v="44"/>
    <x v="9"/>
    <x v="1261"/>
  </r>
  <r>
    <x v="44"/>
    <x v="10"/>
    <x v="960"/>
  </r>
  <r>
    <x v="44"/>
    <x v="11"/>
    <x v="3431"/>
  </r>
  <r>
    <x v="44"/>
    <x v="12"/>
    <x v="3432"/>
  </r>
  <r>
    <x v="44"/>
    <x v="13"/>
    <x v="3433"/>
  </r>
  <r>
    <x v="44"/>
    <x v="31"/>
    <x v="801"/>
  </r>
  <r>
    <x v="44"/>
    <x v="32"/>
    <x v="3434"/>
  </r>
  <r>
    <x v="44"/>
    <x v="14"/>
    <x v="3376"/>
  </r>
  <r>
    <x v="44"/>
    <x v="15"/>
    <x v="1275"/>
  </r>
  <r>
    <x v="44"/>
    <x v="16"/>
    <x v="663"/>
  </r>
  <r>
    <x v="44"/>
    <x v="17"/>
    <x v="1403"/>
  </r>
  <r>
    <x v="44"/>
    <x v="18"/>
    <x v="1727"/>
  </r>
  <r>
    <x v="44"/>
    <x v="19"/>
    <x v="2904"/>
  </r>
  <r>
    <x v="44"/>
    <x v="20"/>
    <x v="3377"/>
  </r>
  <r>
    <x v="44"/>
    <x v="33"/>
    <x v="1027"/>
  </r>
  <r>
    <x v="44"/>
    <x v="21"/>
    <x v="3379"/>
  </r>
  <r>
    <x v="44"/>
    <x v="22"/>
    <x v="2941"/>
  </r>
  <r>
    <x v="44"/>
    <x v="23"/>
    <x v="1261"/>
  </r>
  <r>
    <x v="44"/>
    <x v="24"/>
    <x v="3380"/>
  </r>
  <r>
    <x v="44"/>
    <x v="25"/>
    <x v="697"/>
  </r>
  <r>
    <x v="44"/>
    <x v="26"/>
    <x v="2753"/>
  </r>
  <r>
    <x v="44"/>
    <x v="27"/>
    <x v="2754"/>
  </r>
  <r>
    <x v="44"/>
    <x v="28"/>
    <x v="513"/>
  </r>
  <r>
    <x v="44"/>
    <x v="29"/>
    <x v="1635"/>
  </r>
  <r>
    <x v="44"/>
    <x v="30"/>
    <x v="2941"/>
  </r>
  <r>
    <x v="44"/>
    <x v="0"/>
    <x v="2662"/>
  </r>
  <r>
    <x v="44"/>
    <x v="1"/>
    <x v="3435"/>
  </r>
  <r>
    <x v="44"/>
    <x v="2"/>
    <x v="1721"/>
  </r>
  <r>
    <x v="44"/>
    <x v="3"/>
    <x v="3436"/>
  </r>
  <r>
    <x v="44"/>
    <x v="4"/>
    <x v="3437"/>
  </r>
  <r>
    <x v="44"/>
    <x v="5"/>
    <x v="2033"/>
  </r>
  <r>
    <x v="44"/>
    <x v="6"/>
    <x v="3438"/>
  </r>
  <r>
    <x v="44"/>
    <x v="7"/>
    <x v="3439"/>
  </r>
  <r>
    <x v="44"/>
    <x v="8"/>
    <x v="351"/>
  </r>
  <r>
    <x v="44"/>
    <x v="9"/>
    <x v="1274"/>
  </r>
  <r>
    <x v="44"/>
    <x v="10"/>
    <x v="2991"/>
  </r>
  <r>
    <x v="44"/>
    <x v="11"/>
    <x v="2757"/>
  </r>
  <r>
    <x v="44"/>
    <x v="12"/>
    <x v="3440"/>
  </r>
  <r>
    <x v="44"/>
    <x v="13"/>
    <x v="3441"/>
  </r>
  <r>
    <x v="44"/>
    <x v="31"/>
    <x v="3442"/>
  </r>
  <r>
    <x v="44"/>
    <x v="32"/>
    <x v="1284"/>
  </r>
  <r>
    <x v="44"/>
    <x v="14"/>
    <x v="3376"/>
  </r>
  <r>
    <x v="44"/>
    <x v="15"/>
    <x v="1275"/>
  </r>
  <r>
    <x v="44"/>
    <x v="16"/>
    <x v="1627"/>
  </r>
  <r>
    <x v="44"/>
    <x v="17"/>
    <x v="3443"/>
  </r>
  <r>
    <x v="44"/>
    <x v="18"/>
    <x v="1011"/>
  </r>
  <r>
    <x v="44"/>
    <x v="19"/>
    <x v="3444"/>
  </r>
  <r>
    <x v="44"/>
    <x v="20"/>
    <x v="1557"/>
  </r>
  <r>
    <x v="44"/>
    <x v="33"/>
    <x v="2187"/>
  </r>
  <r>
    <x v="44"/>
    <x v="21"/>
    <x v="3445"/>
  </r>
  <r>
    <x v="44"/>
    <x v="22"/>
    <x v="2941"/>
  </r>
  <r>
    <x v="44"/>
    <x v="23"/>
    <x v="1261"/>
  </r>
  <r>
    <x v="44"/>
    <x v="24"/>
    <x v="3380"/>
  </r>
  <r>
    <x v="44"/>
    <x v="25"/>
    <x v="697"/>
  </r>
  <r>
    <x v="44"/>
    <x v="26"/>
    <x v="2753"/>
  </r>
  <r>
    <x v="44"/>
    <x v="27"/>
    <x v="2754"/>
  </r>
  <r>
    <x v="44"/>
    <x v="28"/>
    <x v="513"/>
  </r>
  <r>
    <x v="44"/>
    <x v="29"/>
    <x v="1635"/>
  </r>
  <r>
    <x v="44"/>
    <x v="30"/>
    <x v="2941"/>
  </r>
  <r>
    <x v="44"/>
    <x v="0"/>
    <x v="3446"/>
  </r>
  <r>
    <x v="44"/>
    <x v="1"/>
    <x v="3447"/>
  </r>
  <r>
    <x v="44"/>
    <x v="2"/>
    <x v="2936"/>
  </r>
  <r>
    <x v="44"/>
    <x v="3"/>
    <x v="3448"/>
  </r>
  <r>
    <x v="44"/>
    <x v="4"/>
    <x v="3449"/>
  </r>
  <r>
    <x v="44"/>
    <x v="5"/>
    <x v="3450"/>
  </r>
  <r>
    <x v="44"/>
    <x v="6"/>
    <x v="351"/>
  </r>
  <r>
    <x v="44"/>
    <x v="7"/>
    <x v="818"/>
  </r>
  <r>
    <x v="44"/>
    <x v="8"/>
    <x v="1813"/>
  </r>
  <r>
    <x v="44"/>
    <x v="9"/>
    <x v="1363"/>
  </r>
  <r>
    <x v="44"/>
    <x v="10"/>
    <x v="2698"/>
  </r>
  <r>
    <x v="44"/>
    <x v="11"/>
    <x v="3451"/>
  </r>
  <r>
    <x v="44"/>
    <x v="12"/>
    <x v="3452"/>
  </r>
  <r>
    <x v="44"/>
    <x v="13"/>
    <x v="3453"/>
  </r>
  <r>
    <x v="44"/>
    <x v="31"/>
    <x v="3454"/>
  </r>
  <r>
    <x v="44"/>
    <x v="32"/>
    <x v="1429"/>
  </r>
  <r>
    <x v="44"/>
    <x v="14"/>
    <x v="3376"/>
  </r>
  <r>
    <x v="44"/>
    <x v="15"/>
    <x v="1275"/>
  </r>
  <r>
    <x v="44"/>
    <x v="16"/>
    <x v="1627"/>
  </r>
  <r>
    <x v="44"/>
    <x v="17"/>
    <x v="3443"/>
  </r>
  <r>
    <x v="44"/>
    <x v="18"/>
    <x v="1011"/>
  </r>
  <r>
    <x v="44"/>
    <x v="19"/>
    <x v="3444"/>
  </r>
  <r>
    <x v="44"/>
    <x v="20"/>
    <x v="1557"/>
  </r>
  <r>
    <x v="44"/>
    <x v="33"/>
    <x v="2376"/>
  </r>
  <r>
    <x v="44"/>
    <x v="21"/>
    <x v="3445"/>
  </r>
  <r>
    <x v="44"/>
    <x v="22"/>
    <x v="2941"/>
  </r>
  <r>
    <x v="44"/>
    <x v="23"/>
    <x v="1261"/>
  </r>
  <r>
    <x v="44"/>
    <x v="24"/>
    <x v="3380"/>
  </r>
  <r>
    <x v="44"/>
    <x v="25"/>
    <x v="697"/>
  </r>
  <r>
    <x v="44"/>
    <x v="26"/>
    <x v="2753"/>
  </r>
  <r>
    <x v="44"/>
    <x v="27"/>
    <x v="2754"/>
  </r>
  <r>
    <x v="44"/>
    <x v="28"/>
    <x v="513"/>
  </r>
  <r>
    <x v="44"/>
    <x v="29"/>
    <x v="1635"/>
  </r>
  <r>
    <x v="44"/>
    <x v="30"/>
    <x v="2941"/>
  </r>
  <r>
    <x v="45"/>
    <x v="0"/>
    <x v="3455"/>
  </r>
  <r>
    <x v="45"/>
    <x v="1"/>
    <x v="3456"/>
  </r>
  <r>
    <x v="45"/>
    <x v="2"/>
    <x v="2945"/>
  </r>
  <r>
    <x v="45"/>
    <x v="3"/>
    <x v="3457"/>
  </r>
  <r>
    <x v="45"/>
    <x v="4"/>
    <x v="3458"/>
  </r>
  <r>
    <x v="45"/>
    <x v="5"/>
    <x v="2451"/>
  </r>
  <r>
    <x v="45"/>
    <x v="6"/>
    <x v="1461"/>
  </r>
  <r>
    <x v="45"/>
    <x v="7"/>
    <x v="3459"/>
  </r>
  <r>
    <x v="45"/>
    <x v="8"/>
    <x v="1827"/>
  </r>
  <r>
    <x v="45"/>
    <x v="9"/>
    <x v="3412"/>
  </r>
  <r>
    <x v="45"/>
    <x v="10"/>
    <x v="1548"/>
  </r>
  <r>
    <x v="45"/>
    <x v="11"/>
    <x v="1863"/>
  </r>
  <r>
    <x v="45"/>
    <x v="12"/>
    <x v="3460"/>
  </r>
  <r>
    <x v="45"/>
    <x v="13"/>
    <x v="3461"/>
  </r>
  <r>
    <x v="45"/>
    <x v="31"/>
    <x v="1496"/>
  </r>
  <r>
    <x v="45"/>
    <x v="32"/>
    <x v="2289"/>
  </r>
  <r>
    <x v="45"/>
    <x v="14"/>
    <x v="3462"/>
  </r>
  <r>
    <x v="45"/>
    <x v="15"/>
    <x v="3463"/>
  </r>
  <r>
    <x v="45"/>
    <x v="16"/>
    <x v="1638"/>
  </r>
  <r>
    <x v="45"/>
    <x v="17"/>
    <x v="3443"/>
  </r>
  <r>
    <x v="45"/>
    <x v="18"/>
    <x v="1017"/>
  </r>
  <r>
    <x v="45"/>
    <x v="19"/>
    <x v="3464"/>
  </r>
  <r>
    <x v="45"/>
    <x v="20"/>
    <x v="1567"/>
  </r>
  <r>
    <x v="45"/>
    <x v="33"/>
    <x v="2472"/>
  </r>
  <r>
    <x v="45"/>
    <x v="21"/>
    <x v="3465"/>
  </r>
  <r>
    <x v="45"/>
    <x v="22"/>
    <x v="3466"/>
  </r>
  <r>
    <x v="45"/>
    <x v="23"/>
    <x v="1274"/>
  </r>
  <r>
    <x v="45"/>
    <x v="24"/>
    <x v="3467"/>
  </r>
  <r>
    <x v="45"/>
    <x v="25"/>
    <x v="697"/>
  </r>
  <r>
    <x v="45"/>
    <x v="26"/>
    <x v="3468"/>
  </r>
  <r>
    <x v="45"/>
    <x v="27"/>
    <x v="3469"/>
  </r>
  <r>
    <x v="45"/>
    <x v="28"/>
    <x v="525"/>
  </r>
  <r>
    <x v="45"/>
    <x v="29"/>
    <x v="1647"/>
  </r>
  <r>
    <x v="45"/>
    <x v="30"/>
    <x v="3466"/>
  </r>
  <r>
    <x v="45"/>
    <x v="0"/>
    <x v="3224"/>
  </r>
  <r>
    <x v="45"/>
    <x v="1"/>
    <x v="3470"/>
  </r>
  <r>
    <x v="45"/>
    <x v="2"/>
    <x v="3190"/>
  </r>
  <r>
    <x v="45"/>
    <x v="3"/>
    <x v="862"/>
  </r>
  <r>
    <x v="45"/>
    <x v="4"/>
    <x v="2659"/>
  </r>
  <r>
    <x v="45"/>
    <x v="5"/>
    <x v="837"/>
  </r>
  <r>
    <x v="45"/>
    <x v="6"/>
    <x v="520"/>
  </r>
  <r>
    <x v="45"/>
    <x v="7"/>
    <x v="3471"/>
  </r>
  <r>
    <x v="45"/>
    <x v="8"/>
    <x v="2686"/>
  </r>
  <r>
    <x v="45"/>
    <x v="9"/>
    <x v="3472"/>
  </r>
  <r>
    <x v="45"/>
    <x v="10"/>
    <x v="1226"/>
  </r>
  <r>
    <x v="45"/>
    <x v="11"/>
    <x v="3473"/>
  </r>
  <r>
    <x v="45"/>
    <x v="12"/>
    <x v="3474"/>
  </r>
  <r>
    <x v="45"/>
    <x v="13"/>
    <x v="1564"/>
  </r>
  <r>
    <x v="45"/>
    <x v="31"/>
    <x v="659"/>
  </r>
  <r>
    <x v="45"/>
    <x v="32"/>
    <x v="2296"/>
  </r>
  <r>
    <x v="45"/>
    <x v="14"/>
    <x v="3462"/>
  </r>
  <r>
    <x v="45"/>
    <x v="15"/>
    <x v="3463"/>
  </r>
  <r>
    <x v="45"/>
    <x v="16"/>
    <x v="1638"/>
  </r>
  <r>
    <x v="45"/>
    <x v="17"/>
    <x v="3443"/>
  </r>
  <r>
    <x v="45"/>
    <x v="18"/>
    <x v="1017"/>
  </r>
  <r>
    <x v="45"/>
    <x v="19"/>
    <x v="3464"/>
  </r>
  <r>
    <x v="45"/>
    <x v="20"/>
    <x v="1567"/>
  </r>
  <r>
    <x v="45"/>
    <x v="33"/>
    <x v="2472"/>
  </r>
  <r>
    <x v="45"/>
    <x v="21"/>
    <x v="3465"/>
  </r>
  <r>
    <x v="45"/>
    <x v="22"/>
    <x v="3466"/>
  </r>
  <r>
    <x v="45"/>
    <x v="23"/>
    <x v="1274"/>
  </r>
  <r>
    <x v="45"/>
    <x v="24"/>
    <x v="3467"/>
  </r>
  <r>
    <x v="45"/>
    <x v="25"/>
    <x v="697"/>
  </r>
  <r>
    <x v="45"/>
    <x v="26"/>
    <x v="3468"/>
  </r>
  <r>
    <x v="45"/>
    <x v="27"/>
    <x v="3469"/>
  </r>
  <r>
    <x v="45"/>
    <x v="28"/>
    <x v="525"/>
  </r>
  <r>
    <x v="45"/>
    <x v="29"/>
    <x v="1647"/>
  </r>
  <r>
    <x v="45"/>
    <x v="30"/>
    <x v="3466"/>
  </r>
  <r>
    <x v="45"/>
    <x v="0"/>
    <x v="3475"/>
  </r>
  <r>
    <x v="45"/>
    <x v="1"/>
    <x v="3476"/>
  </r>
  <r>
    <x v="45"/>
    <x v="2"/>
    <x v="3477"/>
  </r>
  <r>
    <x v="45"/>
    <x v="3"/>
    <x v="3478"/>
  </r>
  <r>
    <x v="45"/>
    <x v="4"/>
    <x v="3479"/>
  </r>
  <r>
    <x v="45"/>
    <x v="5"/>
    <x v="417"/>
  </r>
  <r>
    <x v="45"/>
    <x v="6"/>
    <x v="1245"/>
  </r>
  <r>
    <x v="45"/>
    <x v="7"/>
    <x v="2356"/>
  </r>
  <r>
    <x v="45"/>
    <x v="8"/>
    <x v="3480"/>
  </r>
  <r>
    <x v="45"/>
    <x v="9"/>
    <x v="2509"/>
  </r>
  <r>
    <x v="45"/>
    <x v="10"/>
    <x v="1237"/>
  </r>
  <r>
    <x v="45"/>
    <x v="11"/>
    <x v="3481"/>
  </r>
  <r>
    <x v="45"/>
    <x v="12"/>
    <x v="3482"/>
  </r>
  <r>
    <x v="45"/>
    <x v="13"/>
    <x v="3483"/>
  </r>
  <r>
    <x v="45"/>
    <x v="31"/>
    <x v="705"/>
  </r>
  <r>
    <x v="45"/>
    <x v="32"/>
    <x v="3417"/>
  </r>
  <r>
    <x v="45"/>
    <x v="14"/>
    <x v="3462"/>
  </r>
  <r>
    <x v="45"/>
    <x v="15"/>
    <x v="3463"/>
  </r>
  <r>
    <x v="45"/>
    <x v="16"/>
    <x v="1638"/>
  </r>
  <r>
    <x v="45"/>
    <x v="17"/>
    <x v="3443"/>
  </r>
  <r>
    <x v="45"/>
    <x v="18"/>
    <x v="1017"/>
  </r>
  <r>
    <x v="45"/>
    <x v="19"/>
    <x v="3464"/>
  </r>
  <r>
    <x v="45"/>
    <x v="20"/>
    <x v="1567"/>
  </r>
  <r>
    <x v="45"/>
    <x v="33"/>
    <x v="2472"/>
  </r>
  <r>
    <x v="45"/>
    <x v="21"/>
    <x v="3465"/>
  </r>
  <r>
    <x v="45"/>
    <x v="22"/>
    <x v="3466"/>
  </r>
  <r>
    <x v="45"/>
    <x v="23"/>
    <x v="1274"/>
  </r>
  <r>
    <x v="45"/>
    <x v="24"/>
    <x v="3467"/>
  </r>
  <r>
    <x v="45"/>
    <x v="25"/>
    <x v="697"/>
  </r>
  <r>
    <x v="45"/>
    <x v="26"/>
    <x v="3468"/>
  </r>
  <r>
    <x v="45"/>
    <x v="27"/>
    <x v="3469"/>
  </r>
  <r>
    <x v="45"/>
    <x v="28"/>
    <x v="525"/>
  </r>
  <r>
    <x v="45"/>
    <x v="29"/>
    <x v="1647"/>
  </r>
  <r>
    <x v="45"/>
    <x v="30"/>
    <x v="3466"/>
  </r>
  <r>
    <x v="45"/>
    <x v="0"/>
    <x v="3484"/>
  </r>
  <r>
    <x v="45"/>
    <x v="1"/>
    <x v="3485"/>
  </r>
  <r>
    <x v="45"/>
    <x v="2"/>
    <x v="3486"/>
  </r>
  <r>
    <x v="45"/>
    <x v="3"/>
    <x v="752"/>
  </r>
  <r>
    <x v="45"/>
    <x v="4"/>
    <x v="3487"/>
  </r>
  <r>
    <x v="45"/>
    <x v="5"/>
    <x v="593"/>
  </r>
  <r>
    <x v="45"/>
    <x v="6"/>
    <x v="1135"/>
  </r>
  <r>
    <x v="45"/>
    <x v="7"/>
    <x v="174"/>
  </r>
  <r>
    <x v="45"/>
    <x v="8"/>
    <x v="3488"/>
  </r>
  <r>
    <x v="45"/>
    <x v="9"/>
    <x v="3489"/>
  </r>
  <r>
    <x v="45"/>
    <x v="10"/>
    <x v="615"/>
  </r>
  <r>
    <x v="45"/>
    <x v="11"/>
    <x v="2803"/>
  </r>
  <r>
    <x v="45"/>
    <x v="12"/>
    <x v="3490"/>
  </r>
  <r>
    <x v="45"/>
    <x v="13"/>
    <x v="2178"/>
  </r>
  <r>
    <x v="45"/>
    <x v="31"/>
    <x v="718"/>
  </r>
  <r>
    <x v="45"/>
    <x v="32"/>
    <x v="3428"/>
  </r>
  <r>
    <x v="45"/>
    <x v="14"/>
    <x v="3462"/>
  </r>
  <r>
    <x v="45"/>
    <x v="15"/>
    <x v="3463"/>
  </r>
  <r>
    <x v="45"/>
    <x v="16"/>
    <x v="1523"/>
  </r>
  <r>
    <x v="45"/>
    <x v="17"/>
    <x v="3491"/>
  </r>
  <r>
    <x v="45"/>
    <x v="18"/>
    <x v="1023"/>
  </r>
  <r>
    <x v="45"/>
    <x v="19"/>
    <x v="3492"/>
  </r>
  <r>
    <x v="45"/>
    <x v="20"/>
    <x v="1567"/>
  </r>
  <r>
    <x v="45"/>
    <x v="33"/>
    <x v="1753"/>
  </r>
  <r>
    <x v="45"/>
    <x v="21"/>
    <x v="3493"/>
  </r>
  <r>
    <x v="45"/>
    <x v="22"/>
    <x v="3466"/>
  </r>
  <r>
    <x v="45"/>
    <x v="23"/>
    <x v="1274"/>
  </r>
  <r>
    <x v="45"/>
    <x v="24"/>
    <x v="3467"/>
  </r>
  <r>
    <x v="45"/>
    <x v="25"/>
    <x v="697"/>
  </r>
  <r>
    <x v="45"/>
    <x v="26"/>
    <x v="3468"/>
  </r>
  <r>
    <x v="45"/>
    <x v="27"/>
    <x v="3469"/>
  </r>
  <r>
    <x v="45"/>
    <x v="28"/>
    <x v="525"/>
  </r>
  <r>
    <x v="45"/>
    <x v="29"/>
    <x v="1647"/>
  </r>
  <r>
    <x v="45"/>
    <x v="30"/>
    <x v="3466"/>
  </r>
  <r>
    <x v="45"/>
    <x v="0"/>
    <x v="3494"/>
  </r>
  <r>
    <x v="45"/>
    <x v="1"/>
    <x v="3495"/>
  </r>
  <r>
    <x v="45"/>
    <x v="2"/>
    <x v="3496"/>
  </r>
  <r>
    <x v="45"/>
    <x v="3"/>
    <x v="1658"/>
  </r>
  <r>
    <x v="45"/>
    <x v="4"/>
    <x v="3497"/>
  </r>
  <r>
    <x v="45"/>
    <x v="5"/>
    <x v="3498"/>
  </r>
  <r>
    <x v="45"/>
    <x v="6"/>
    <x v="1229"/>
  </r>
  <r>
    <x v="45"/>
    <x v="7"/>
    <x v="1750"/>
  </r>
  <r>
    <x v="45"/>
    <x v="8"/>
    <x v="3499"/>
  </r>
  <r>
    <x v="45"/>
    <x v="9"/>
    <x v="613"/>
  </r>
  <r>
    <x v="45"/>
    <x v="10"/>
    <x v="631"/>
  </r>
  <r>
    <x v="45"/>
    <x v="11"/>
    <x v="3500"/>
  </r>
  <r>
    <x v="45"/>
    <x v="12"/>
    <x v="3501"/>
  </r>
  <r>
    <x v="45"/>
    <x v="13"/>
    <x v="1487"/>
  </r>
  <r>
    <x v="45"/>
    <x v="31"/>
    <x v="3502"/>
  </r>
  <r>
    <x v="45"/>
    <x v="32"/>
    <x v="910"/>
  </r>
  <r>
    <x v="45"/>
    <x v="14"/>
    <x v="3462"/>
  </r>
  <r>
    <x v="45"/>
    <x v="15"/>
    <x v="3463"/>
  </r>
  <r>
    <x v="45"/>
    <x v="16"/>
    <x v="1523"/>
  </r>
  <r>
    <x v="45"/>
    <x v="17"/>
    <x v="3491"/>
  </r>
  <r>
    <x v="45"/>
    <x v="18"/>
    <x v="1023"/>
  </r>
  <r>
    <x v="45"/>
    <x v="19"/>
    <x v="3492"/>
  </r>
  <r>
    <x v="45"/>
    <x v="20"/>
    <x v="1567"/>
  </r>
  <r>
    <x v="45"/>
    <x v="33"/>
    <x v="1753"/>
  </r>
  <r>
    <x v="45"/>
    <x v="21"/>
    <x v="3493"/>
  </r>
  <r>
    <x v="45"/>
    <x v="22"/>
    <x v="3466"/>
  </r>
  <r>
    <x v="45"/>
    <x v="23"/>
    <x v="1274"/>
  </r>
  <r>
    <x v="45"/>
    <x v="24"/>
    <x v="3467"/>
  </r>
  <r>
    <x v="45"/>
    <x v="25"/>
    <x v="697"/>
  </r>
  <r>
    <x v="45"/>
    <x v="26"/>
    <x v="3468"/>
  </r>
  <r>
    <x v="45"/>
    <x v="27"/>
    <x v="3469"/>
  </r>
  <r>
    <x v="45"/>
    <x v="28"/>
    <x v="525"/>
  </r>
  <r>
    <x v="45"/>
    <x v="29"/>
    <x v="1647"/>
  </r>
  <r>
    <x v="45"/>
    <x v="30"/>
    <x v="3466"/>
  </r>
  <r>
    <x v="45"/>
    <x v="0"/>
    <x v="3503"/>
  </r>
  <r>
    <x v="45"/>
    <x v="1"/>
    <x v="3504"/>
  </r>
  <r>
    <x v="45"/>
    <x v="2"/>
    <x v="3505"/>
  </r>
  <r>
    <x v="45"/>
    <x v="3"/>
    <x v="1669"/>
  </r>
  <r>
    <x v="45"/>
    <x v="4"/>
    <x v="3506"/>
  </r>
  <r>
    <x v="45"/>
    <x v="5"/>
    <x v="2006"/>
  </r>
  <r>
    <x v="45"/>
    <x v="6"/>
    <x v="2435"/>
  </r>
  <r>
    <x v="45"/>
    <x v="7"/>
    <x v="1363"/>
  </r>
  <r>
    <x v="45"/>
    <x v="8"/>
    <x v="3507"/>
  </r>
  <r>
    <x v="45"/>
    <x v="9"/>
    <x v="3404"/>
  </r>
  <r>
    <x v="45"/>
    <x v="10"/>
    <x v="643"/>
  </r>
  <r>
    <x v="45"/>
    <x v="11"/>
    <x v="3508"/>
  </r>
  <r>
    <x v="45"/>
    <x v="12"/>
    <x v="3509"/>
  </r>
  <r>
    <x v="45"/>
    <x v="13"/>
    <x v="3510"/>
  </r>
  <r>
    <x v="45"/>
    <x v="31"/>
    <x v="3511"/>
  </r>
  <r>
    <x v="45"/>
    <x v="32"/>
    <x v="2273"/>
  </r>
  <r>
    <x v="45"/>
    <x v="14"/>
    <x v="3462"/>
  </r>
  <r>
    <x v="45"/>
    <x v="15"/>
    <x v="3463"/>
  </r>
  <r>
    <x v="45"/>
    <x v="16"/>
    <x v="1523"/>
  </r>
  <r>
    <x v="45"/>
    <x v="17"/>
    <x v="3491"/>
  </r>
  <r>
    <x v="45"/>
    <x v="18"/>
    <x v="1023"/>
  </r>
  <r>
    <x v="45"/>
    <x v="19"/>
    <x v="3492"/>
  </r>
  <r>
    <x v="45"/>
    <x v="20"/>
    <x v="1567"/>
  </r>
  <r>
    <x v="45"/>
    <x v="33"/>
    <x v="1753"/>
  </r>
  <r>
    <x v="45"/>
    <x v="21"/>
    <x v="3493"/>
  </r>
  <r>
    <x v="45"/>
    <x v="22"/>
    <x v="3466"/>
  </r>
  <r>
    <x v="45"/>
    <x v="23"/>
    <x v="1274"/>
  </r>
  <r>
    <x v="45"/>
    <x v="24"/>
    <x v="3467"/>
  </r>
  <r>
    <x v="45"/>
    <x v="25"/>
    <x v="697"/>
  </r>
  <r>
    <x v="45"/>
    <x v="26"/>
    <x v="3468"/>
  </r>
  <r>
    <x v="45"/>
    <x v="27"/>
    <x v="3469"/>
  </r>
  <r>
    <x v="45"/>
    <x v="28"/>
    <x v="525"/>
  </r>
  <r>
    <x v="45"/>
    <x v="29"/>
    <x v="1647"/>
  </r>
  <r>
    <x v="45"/>
    <x v="30"/>
    <x v="3466"/>
  </r>
  <r>
    <x v="45"/>
    <x v="0"/>
    <x v="3512"/>
  </r>
  <r>
    <x v="45"/>
    <x v="1"/>
    <x v="3513"/>
  </r>
  <r>
    <x v="45"/>
    <x v="2"/>
    <x v="3514"/>
  </r>
  <r>
    <x v="45"/>
    <x v="3"/>
    <x v="2189"/>
  </r>
  <r>
    <x v="45"/>
    <x v="4"/>
    <x v="3515"/>
  </r>
  <r>
    <x v="45"/>
    <x v="5"/>
    <x v="1030"/>
  </r>
  <r>
    <x v="45"/>
    <x v="6"/>
    <x v="3516"/>
  </r>
  <r>
    <x v="45"/>
    <x v="7"/>
    <x v="3517"/>
  </r>
  <r>
    <x v="45"/>
    <x v="8"/>
    <x v="1105"/>
  </r>
  <r>
    <x v="45"/>
    <x v="9"/>
    <x v="378"/>
  </r>
  <r>
    <x v="45"/>
    <x v="10"/>
    <x v="527"/>
  </r>
  <r>
    <x v="45"/>
    <x v="11"/>
    <x v="3518"/>
  </r>
  <r>
    <x v="45"/>
    <x v="12"/>
    <x v="3284"/>
  </r>
  <r>
    <x v="45"/>
    <x v="13"/>
    <x v="3519"/>
  </r>
  <r>
    <x v="45"/>
    <x v="31"/>
    <x v="1150"/>
  </r>
  <r>
    <x v="45"/>
    <x v="32"/>
    <x v="2702"/>
  </r>
  <r>
    <x v="45"/>
    <x v="14"/>
    <x v="3520"/>
  </r>
  <r>
    <x v="45"/>
    <x v="15"/>
    <x v="3521"/>
  </r>
  <r>
    <x v="45"/>
    <x v="16"/>
    <x v="1523"/>
  </r>
  <r>
    <x v="45"/>
    <x v="17"/>
    <x v="3491"/>
  </r>
  <r>
    <x v="45"/>
    <x v="18"/>
    <x v="3522"/>
  </r>
  <r>
    <x v="45"/>
    <x v="19"/>
    <x v="3523"/>
  </r>
  <r>
    <x v="45"/>
    <x v="20"/>
    <x v="2769"/>
  </r>
  <r>
    <x v="45"/>
    <x v="33"/>
    <x v="1093"/>
  </r>
  <r>
    <x v="45"/>
    <x v="21"/>
    <x v="3524"/>
  </r>
  <r>
    <x v="45"/>
    <x v="22"/>
    <x v="3525"/>
  </r>
  <r>
    <x v="45"/>
    <x v="23"/>
    <x v="2454"/>
  </r>
  <r>
    <x v="45"/>
    <x v="24"/>
    <x v="3467"/>
  </r>
  <r>
    <x v="45"/>
    <x v="25"/>
    <x v="697"/>
  </r>
  <r>
    <x v="45"/>
    <x v="26"/>
    <x v="3526"/>
  </r>
  <r>
    <x v="45"/>
    <x v="27"/>
    <x v="3527"/>
  </r>
  <r>
    <x v="45"/>
    <x v="28"/>
    <x v="3528"/>
  </r>
  <r>
    <x v="45"/>
    <x v="29"/>
    <x v="1647"/>
  </r>
  <r>
    <x v="45"/>
    <x v="30"/>
    <x v="3525"/>
  </r>
  <r>
    <x v="45"/>
    <x v="0"/>
    <x v="3529"/>
  </r>
  <r>
    <x v="45"/>
    <x v="1"/>
    <x v="3530"/>
  </r>
  <r>
    <x v="45"/>
    <x v="2"/>
    <x v="3531"/>
  </r>
  <r>
    <x v="45"/>
    <x v="3"/>
    <x v="876"/>
  </r>
  <r>
    <x v="45"/>
    <x v="4"/>
    <x v="3532"/>
  </r>
  <r>
    <x v="45"/>
    <x v="5"/>
    <x v="1179"/>
  </r>
  <r>
    <x v="45"/>
    <x v="6"/>
    <x v="3533"/>
  </r>
  <r>
    <x v="45"/>
    <x v="7"/>
    <x v="3534"/>
  </r>
  <r>
    <x v="45"/>
    <x v="8"/>
    <x v="3344"/>
  </r>
  <r>
    <x v="45"/>
    <x v="9"/>
    <x v="524"/>
  </r>
  <r>
    <x v="45"/>
    <x v="10"/>
    <x v="541"/>
  </r>
  <r>
    <x v="45"/>
    <x v="11"/>
    <x v="3535"/>
  </r>
  <r>
    <x v="45"/>
    <x v="12"/>
    <x v="3295"/>
  </r>
  <r>
    <x v="45"/>
    <x v="13"/>
    <x v="3536"/>
  </r>
  <r>
    <x v="45"/>
    <x v="31"/>
    <x v="3537"/>
  </r>
  <r>
    <x v="45"/>
    <x v="32"/>
    <x v="2830"/>
  </r>
  <r>
    <x v="45"/>
    <x v="14"/>
    <x v="3520"/>
  </r>
  <r>
    <x v="45"/>
    <x v="15"/>
    <x v="3521"/>
  </r>
  <r>
    <x v="45"/>
    <x v="16"/>
    <x v="1523"/>
  </r>
  <r>
    <x v="45"/>
    <x v="17"/>
    <x v="3491"/>
  </r>
  <r>
    <x v="45"/>
    <x v="18"/>
    <x v="3522"/>
  </r>
  <r>
    <x v="45"/>
    <x v="19"/>
    <x v="3523"/>
  </r>
  <r>
    <x v="45"/>
    <x v="20"/>
    <x v="2769"/>
  </r>
  <r>
    <x v="45"/>
    <x v="33"/>
    <x v="1093"/>
  </r>
  <r>
    <x v="45"/>
    <x v="21"/>
    <x v="3524"/>
  </r>
  <r>
    <x v="45"/>
    <x v="22"/>
    <x v="3525"/>
  </r>
  <r>
    <x v="45"/>
    <x v="23"/>
    <x v="2454"/>
  </r>
  <r>
    <x v="45"/>
    <x v="24"/>
    <x v="3467"/>
  </r>
  <r>
    <x v="45"/>
    <x v="25"/>
    <x v="697"/>
  </r>
  <r>
    <x v="45"/>
    <x v="26"/>
    <x v="3526"/>
  </r>
  <r>
    <x v="45"/>
    <x v="27"/>
    <x v="3527"/>
  </r>
  <r>
    <x v="45"/>
    <x v="28"/>
    <x v="3528"/>
  </r>
  <r>
    <x v="45"/>
    <x v="29"/>
    <x v="1647"/>
  </r>
  <r>
    <x v="45"/>
    <x v="30"/>
    <x v="3525"/>
  </r>
  <r>
    <x v="45"/>
    <x v="0"/>
    <x v="3538"/>
  </r>
  <r>
    <x v="45"/>
    <x v="1"/>
    <x v="3539"/>
  </r>
  <r>
    <x v="45"/>
    <x v="2"/>
    <x v="3540"/>
  </r>
  <r>
    <x v="45"/>
    <x v="3"/>
    <x v="888"/>
  </r>
  <r>
    <x v="45"/>
    <x v="4"/>
    <x v="3386"/>
  </r>
  <r>
    <x v="45"/>
    <x v="5"/>
    <x v="3541"/>
  </r>
  <r>
    <x v="45"/>
    <x v="6"/>
    <x v="1780"/>
  </r>
  <r>
    <x v="45"/>
    <x v="7"/>
    <x v="3498"/>
  </r>
  <r>
    <x v="45"/>
    <x v="8"/>
    <x v="3542"/>
  </r>
  <r>
    <x v="45"/>
    <x v="9"/>
    <x v="537"/>
  </r>
  <r>
    <x v="45"/>
    <x v="10"/>
    <x v="3543"/>
  </r>
  <r>
    <x v="45"/>
    <x v="11"/>
    <x v="3544"/>
  </r>
  <r>
    <x v="45"/>
    <x v="12"/>
    <x v="3545"/>
  </r>
  <r>
    <x v="45"/>
    <x v="13"/>
    <x v="3546"/>
  </r>
  <r>
    <x v="45"/>
    <x v="31"/>
    <x v="3547"/>
  </r>
  <r>
    <x v="45"/>
    <x v="32"/>
    <x v="1074"/>
  </r>
  <r>
    <x v="45"/>
    <x v="14"/>
    <x v="3548"/>
  </r>
  <r>
    <x v="45"/>
    <x v="15"/>
    <x v="3521"/>
  </r>
  <r>
    <x v="45"/>
    <x v="16"/>
    <x v="1523"/>
  </r>
  <r>
    <x v="45"/>
    <x v="17"/>
    <x v="3491"/>
  </r>
  <r>
    <x v="45"/>
    <x v="18"/>
    <x v="3522"/>
  </r>
  <r>
    <x v="45"/>
    <x v="19"/>
    <x v="3523"/>
  </r>
  <r>
    <x v="45"/>
    <x v="20"/>
    <x v="2769"/>
  </r>
  <r>
    <x v="45"/>
    <x v="33"/>
    <x v="3549"/>
  </r>
  <r>
    <x v="45"/>
    <x v="21"/>
    <x v="3550"/>
  </r>
  <r>
    <x v="45"/>
    <x v="22"/>
    <x v="3551"/>
  </r>
  <r>
    <x v="45"/>
    <x v="23"/>
    <x v="2454"/>
  </r>
  <r>
    <x v="45"/>
    <x v="24"/>
    <x v="3467"/>
  </r>
  <r>
    <x v="45"/>
    <x v="25"/>
    <x v="697"/>
  </r>
  <r>
    <x v="45"/>
    <x v="26"/>
    <x v="3526"/>
  </r>
  <r>
    <x v="45"/>
    <x v="27"/>
    <x v="3527"/>
  </r>
  <r>
    <x v="45"/>
    <x v="28"/>
    <x v="3528"/>
  </r>
  <r>
    <x v="45"/>
    <x v="29"/>
    <x v="1647"/>
  </r>
  <r>
    <x v="45"/>
    <x v="30"/>
    <x v="3551"/>
  </r>
  <r>
    <x v="45"/>
    <x v="0"/>
    <x v="3552"/>
  </r>
  <r>
    <x v="45"/>
    <x v="1"/>
    <x v="3553"/>
  </r>
  <r>
    <x v="45"/>
    <x v="2"/>
    <x v="3554"/>
  </r>
  <r>
    <x v="45"/>
    <x v="3"/>
    <x v="1927"/>
  </r>
  <r>
    <x v="45"/>
    <x v="4"/>
    <x v="3555"/>
  </r>
  <r>
    <x v="45"/>
    <x v="5"/>
    <x v="3556"/>
  </r>
  <r>
    <x v="45"/>
    <x v="6"/>
    <x v="3557"/>
  </r>
  <r>
    <x v="45"/>
    <x v="7"/>
    <x v="829"/>
  </r>
  <r>
    <x v="45"/>
    <x v="8"/>
    <x v="3558"/>
  </r>
  <r>
    <x v="45"/>
    <x v="9"/>
    <x v="551"/>
  </r>
  <r>
    <x v="45"/>
    <x v="10"/>
    <x v="1491"/>
  </r>
  <r>
    <x v="45"/>
    <x v="11"/>
    <x v="3559"/>
  </r>
  <r>
    <x v="45"/>
    <x v="12"/>
    <x v="3560"/>
  </r>
  <r>
    <x v="45"/>
    <x v="13"/>
    <x v="3561"/>
  </r>
  <r>
    <x v="45"/>
    <x v="31"/>
    <x v="1446"/>
  </r>
  <r>
    <x v="45"/>
    <x v="32"/>
    <x v="901"/>
  </r>
  <r>
    <x v="45"/>
    <x v="14"/>
    <x v="3548"/>
  </r>
  <r>
    <x v="45"/>
    <x v="15"/>
    <x v="3521"/>
  </r>
  <r>
    <x v="45"/>
    <x v="16"/>
    <x v="1523"/>
  </r>
  <r>
    <x v="45"/>
    <x v="17"/>
    <x v="3491"/>
  </r>
  <r>
    <x v="45"/>
    <x v="18"/>
    <x v="3522"/>
  </r>
  <r>
    <x v="45"/>
    <x v="19"/>
    <x v="3523"/>
  </r>
  <r>
    <x v="45"/>
    <x v="20"/>
    <x v="2769"/>
  </r>
  <r>
    <x v="45"/>
    <x v="33"/>
    <x v="3562"/>
  </r>
  <r>
    <x v="45"/>
    <x v="21"/>
    <x v="3550"/>
  </r>
  <r>
    <x v="45"/>
    <x v="22"/>
    <x v="3551"/>
  </r>
  <r>
    <x v="45"/>
    <x v="23"/>
    <x v="2454"/>
  </r>
  <r>
    <x v="45"/>
    <x v="24"/>
    <x v="3467"/>
  </r>
  <r>
    <x v="45"/>
    <x v="25"/>
    <x v="697"/>
  </r>
  <r>
    <x v="45"/>
    <x v="26"/>
    <x v="3526"/>
  </r>
  <r>
    <x v="45"/>
    <x v="27"/>
    <x v="3527"/>
  </r>
  <r>
    <x v="45"/>
    <x v="28"/>
    <x v="3528"/>
  </r>
  <r>
    <x v="45"/>
    <x v="29"/>
    <x v="1647"/>
  </r>
  <r>
    <x v="45"/>
    <x v="30"/>
    <x v="3551"/>
  </r>
  <r>
    <x v="46"/>
    <x v="0"/>
    <x v="3563"/>
  </r>
  <r>
    <x v="46"/>
    <x v="1"/>
    <x v="3564"/>
  </r>
  <r>
    <x v="46"/>
    <x v="2"/>
    <x v="3565"/>
  </r>
  <r>
    <x v="46"/>
    <x v="3"/>
    <x v="449"/>
  </r>
  <r>
    <x v="46"/>
    <x v="4"/>
    <x v="3566"/>
  </r>
  <r>
    <x v="46"/>
    <x v="5"/>
    <x v="1025"/>
  </r>
  <r>
    <x v="46"/>
    <x v="6"/>
    <x v="3567"/>
  </r>
  <r>
    <x v="46"/>
    <x v="7"/>
    <x v="3568"/>
  </r>
  <r>
    <x v="46"/>
    <x v="8"/>
    <x v="3569"/>
  </r>
  <r>
    <x v="46"/>
    <x v="9"/>
    <x v="818"/>
  </r>
  <r>
    <x v="46"/>
    <x v="10"/>
    <x v="2004"/>
  </r>
  <r>
    <x v="46"/>
    <x v="11"/>
    <x v="3570"/>
  </r>
  <r>
    <x v="46"/>
    <x v="12"/>
    <x v="3571"/>
  </r>
  <r>
    <x v="46"/>
    <x v="13"/>
    <x v="2873"/>
  </r>
  <r>
    <x v="46"/>
    <x v="31"/>
    <x v="1143"/>
  </r>
  <r>
    <x v="46"/>
    <x v="32"/>
    <x v="3572"/>
  </r>
  <r>
    <x v="46"/>
    <x v="14"/>
    <x v="3573"/>
  </r>
  <r>
    <x v="46"/>
    <x v="15"/>
    <x v="382"/>
  </r>
  <r>
    <x v="46"/>
    <x v="16"/>
    <x v="1169"/>
  </r>
  <r>
    <x v="46"/>
    <x v="17"/>
    <x v="2181"/>
  </r>
  <r>
    <x v="46"/>
    <x v="18"/>
    <x v="1631"/>
  </r>
  <r>
    <x v="46"/>
    <x v="19"/>
    <x v="3523"/>
  </r>
  <r>
    <x v="46"/>
    <x v="20"/>
    <x v="2649"/>
  </r>
  <r>
    <x v="46"/>
    <x v="33"/>
    <x v="3574"/>
  </r>
  <r>
    <x v="46"/>
    <x v="21"/>
    <x v="3575"/>
  </r>
  <r>
    <x v="46"/>
    <x v="22"/>
    <x v="3576"/>
  </r>
  <r>
    <x v="46"/>
    <x v="23"/>
    <x v="3517"/>
  </r>
  <r>
    <x v="46"/>
    <x v="24"/>
    <x v="3317"/>
  </r>
  <r>
    <x v="46"/>
    <x v="25"/>
    <x v="2144"/>
  </r>
  <r>
    <x v="46"/>
    <x v="26"/>
    <x v="3577"/>
  </r>
  <r>
    <x v="46"/>
    <x v="27"/>
    <x v="3527"/>
  </r>
  <r>
    <x v="46"/>
    <x v="28"/>
    <x v="3578"/>
  </r>
  <r>
    <x v="46"/>
    <x v="29"/>
    <x v="1647"/>
  </r>
  <r>
    <x v="46"/>
    <x v="30"/>
    <x v="3576"/>
  </r>
  <r>
    <x v="46"/>
    <x v="0"/>
    <x v="3579"/>
  </r>
  <r>
    <x v="46"/>
    <x v="1"/>
    <x v="3580"/>
  </r>
  <r>
    <x v="46"/>
    <x v="2"/>
    <x v="73"/>
  </r>
  <r>
    <x v="46"/>
    <x v="3"/>
    <x v="461"/>
  </r>
  <r>
    <x v="46"/>
    <x v="4"/>
    <x v="3581"/>
  </r>
  <r>
    <x v="46"/>
    <x v="5"/>
    <x v="1034"/>
  </r>
  <r>
    <x v="46"/>
    <x v="6"/>
    <x v="3582"/>
  </r>
  <r>
    <x v="46"/>
    <x v="7"/>
    <x v="700"/>
  </r>
  <r>
    <x v="46"/>
    <x v="8"/>
    <x v="3583"/>
  </r>
  <r>
    <x v="46"/>
    <x v="9"/>
    <x v="1963"/>
  </r>
  <r>
    <x v="46"/>
    <x v="10"/>
    <x v="2460"/>
  </r>
  <r>
    <x v="46"/>
    <x v="11"/>
    <x v="2167"/>
  </r>
  <r>
    <x v="46"/>
    <x v="12"/>
    <x v="3584"/>
  </r>
  <r>
    <x v="46"/>
    <x v="13"/>
    <x v="2883"/>
  </r>
  <r>
    <x v="46"/>
    <x v="31"/>
    <x v="1152"/>
  </r>
  <r>
    <x v="46"/>
    <x v="32"/>
    <x v="3585"/>
  </r>
  <r>
    <x v="46"/>
    <x v="14"/>
    <x v="3573"/>
  </r>
  <r>
    <x v="46"/>
    <x v="15"/>
    <x v="382"/>
  </r>
  <r>
    <x v="46"/>
    <x v="16"/>
    <x v="1169"/>
  </r>
  <r>
    <x v="46"/>
    <x v="17"/>
    <x v="2181"/>
  </r>
  <r>
    <x v="46"/>
    <x v="18"/>
    <x v="1631"/>
  </r>
  <r>
    <x v="46"/>
    <x v="19"/>
    <x v="3523"/>
  </r>
  <r>
    <x v="46"/>
    <x v="20"/>
    <x v="2649"/>
  </r>
  <r>
    <x v="46"/>
    <x v="33"/>
    <x v="3574"/>
  </r>
  <r>
    <x v="46"/>
    <x v="21"/>
    <x v="3575"/>
  </r>
  <r>
    <x v="46"/>
    <x v="22"/>
    <x v="3576"/>
  </r>
  <r>
    <x v="46"/>
    <x v="23"/>
    <x v="3517"/>
  </r>
  <r>
    <x v="46"/>
    <x v="24"/>
    <x v="3317"/>
  </r>
  <r>
    <x v="46"/>
    <x v="25"/>
    <x v="2144"/>
  </r>
  <r>
    <x v="46"/>
    <x v="26"/>
    <x v="3577"/>
  </r>
  <r>
    <x v="46"/>
    <x v="27"/>
    <x v="3527"/>
  </r>
  <r>
    <x v="46"/>
    <x v="28"/>
    <x v="3578"/>
  </r>
  <r>
    <x v="46"/>
    <x v="29"/>
    <x v="1647"/>
  </r>
  <r>
    <x v="46"/>
    <x v="30"/>
    <x v="3576"/>
  </r>
  <r>
    <x v="46"/>
    <x v="0"/>
    <x v="3586"/>
  </r>
  <r>
    <x v="46"/>
    <x v="1"/>
    <x v="3587"/>
  </r>
  <r>
    <x v="46"/>
    <x v="2"/>
    <x v="3588"/>
  </r>
  <r>
    <x v="46"/>
    <x v="3"/>
    <x v="3589"/>
  </r>
  <r>
    <x v="46"/>
    <x v="4"/>
    <x v="2684"/>
  </r>
  <r>
    <x v="46"/>
    <x v="5"/>
    <x v="869"/>
  </r>
  <r>
    <x v="46"/>
    <x v="6"/>
    <x v="3590"/>
  </r>
  <r>
    <x v="46"/>
    <x v="7"/>
    <x v="507"/>
  </r>
  <r>
    <x v="46"/>
    <x v="8"/>
    <x v="3591"/>
  </r>
  <r>
    <x v="46"/>
    <x v="9"/>
    <x v="2481"/>
  </r>
  <r>
    <x v="46"/>
    <x v="10"/>
    <x v="1577"/>
  </r>
  <r>
    <x v="46"/>
    <x v="11"/>
    <x v="3592"/>
  </r>
  <r>
    <x v="46"/>
    <x v="12"/>
    <x v="3593"/>
  </r>
  <r>
    <x v="46"/>
    <x v="13"/>
    <x v="3594"/>
  </r>
  <r>
    <x v="46"/>
    <x v="31"/>
    <x v="1165"/>
  </r>
  <r>
    <x v="46"/>
    <x v="32"/>
    <x v="3595"/>
  </r>
  <r>
    <x v="46"/>
    <x v="14"/>
    <x v="3573"/>
  </r>
  <r>
    <x v="46"/>
    <x v="15"/>
    <x v="382"/>
  </r>
  <r>
    <x v="46"/>
    <x v="16"/>
    <x v="1169"/>
  </r>
  <r>
    <x v="46"/>
    <x v="17"/>
    <x v="2181"/>
  </r>
  <r>
    <x v="46"/>
    <x v="18"/>
    <x v="1631"/>
  </r>
  <r>
    <x v="46"/>
    <x v="19"/>
    <x v="3523"/>
  </r>
  <r>
    <x v="46"/>
    <x v="20"/>
    <x v="2649"/>
  </r>
  <r>
    <x v="46"/>
    <x v="33"/>
    <x v="3574"/>
  </r>
  <r>
    <x v="46"/>
    <x v="21"/>
    <x v="3575"/>
  </r>
  <r>
    <x v="46"/>
    <x v="22"/>
    <x v="3576"/>
  </r>
  <r>
    <x v="46"/>
    <x v="23"/>
    <x v="3517"/>
  </r>
  <r>
    <x v="46"/>
    <x v="24"/>
    <x v="3317"/>
  </r>
  <r>
    <x v="46"/>
    <x v="25"/>
    <x v="2144"/>
  </r>
  <r>
    <x v="46"/>
    <x v="26"/>
    <x v="3577"/>
  </r>
  <r>
    <x v="46"/>
    <x v="27"/>
    <x v="3527"/>
  </r>
  <r>
    <x v="46"/>
    <x v="28"/>
    <x v="3578"/>
  </r>
  <r>
    <x v="46"/>
    <x v="29"/>
    <x v="1647"/>
  </r>
  <r>
    <x v="46"/>
    <x v="30"/>
    <x v="3576"/>
  </r>
  <r>
    <x v="46"/>
    <x v="0"/>
    <x v="2996"/>
  </r>
  <r>
    <x v="46"/>
    <x v="1"/>
    <x v="3596"/>
  </r>
  <r>
    <x v="46"/>
    <x v="2"/>
    <x v="2522"/>
  </r>
  <r>
    <x v="46"/>
    <x v="3"/>
    <x v="3597"/>
  </r>
  <r>
    <x v="46"/>
    <x v="4"/>
    <x v="3598"/>
  </r>
  <r>
    <x v="46"/>
    <x v="5"/>
    <x v="1819"/>
  </r>
  <r>
    <x v="46"/>
    <x v="6"/>
    <x v="1671"/>
  </r>
  <r>
    <x v="46"/>
    <x v="7"/>
    <x v="521"/>
  </r>
  <r>
    <x v="46"/>
    <x v="8"/>
    <x v="366"/>
  </r>
  <r>
    <x v="46"/>
    <x v="9"/>
    <x v="2489"/>
  </r>
  <r>
    <x v="46"/>
    <x v="10"/>
    <x v="3599"/>
  </r>
  <r>
    <x v="46"/>
    <x v="11"/>
    <x v="3600"/>
  </r>
  <r>
    <x v="46"/>
    <x v="12"/>
    <x v="3601"/>
  </r>
  <r>
    <x v="46"/>
    <x v="13"/>
    <x v="3602"/>
  </r>
  <r>
    <x v="46"/>
    <x v="31"/>
    <x v="1179"/>
  </r>
  <r>
    <x v="46"/>
    <x v="32"/>
    <x v="3378"/>
  </r>
  <r>
    <x v="46"/>
    <x v="14"/>
    <x v="3573"/>
  </r>
  <r>
    <x v="46"/>
    <x v="15"/>
    <x v="382"/>
  </r>
  <r>
    <x v="46"/>
    <x v="16"/>
    <x v="1169"/>
  </r>
  <r>
    <x v="46"/>
    <x v="17"/>
    <x v="2181"/>
  </r>
  <r>
    <x v="46"/>
    <x v="18"/>
    <x v="1631"/>
  </r>
  <r>
    <x v="46"/>
    <x v="19"/>
    <x v="3523"/>
  </r>
  <r>
    <x v="46"/>
    <x v="20"/>
    <x v="2649"/>
  </r>
  <r>
    <x v="46"/>
    <x v="33"/>
    <x v="3574"/>
  </r>
  <r>
    <x v="46"/>
    <x v="21"/>
    <x v="3575"/>
  </r>
  <r>
    <x v="46"/>
    <x v="22"/>
    <x v="3576"/>
  </r>
  <r>
    <x v="46"/>
    <x v="23"/>
    <x v="3517"/>
  </r>
  <r>
    <x v="46"/>
    <x v="24"/>
    <x v="3317"/>
  </r>
  <r>
    <x v="46"/>
    <x v="25"/>
    <x v="2144"/>
  </r>
  <r>
    <x v="46"/>
    <x v="26"/>
    <x v="3577"/>
  </r>
  <r>
    <x v="46"/>
    <x v="27"/>
    <x v="3527"/>
  </r>
  <r>
    <x v="46"/>
    <x v="28"/>
    <x v="3578"/>
  </r>
  <r>
    <x v="46"/>
    <x v="29"/>
    <x v="1647"/>
  </r>
  <r>
    <x v="46"/>
    <x v="30"/>
    <x v="3576"/>
  </r>
  <r>
    <x v="46"/>
    <x v="0"/>
    <x v="3603"/>
  </r>
  <r>
    <x v="46"/>
    <x v="1"/>
    <x v="3604"/>
  </r>
  <r>
    <x v="46"/>
    <x v="2"/>
    <x v="2531"/>
  </r>
  <r>
    <x v="46"/>
    <x v="3"/>
    <x v="3605"/>
  </r>
  <r>
    <x v="46"/>
    <x v="4"/>
    <x v="3606"/>
  </r>
  <r>
    <x v="46"/>
    <x v="5"/>
    <x v="841"/>
  </r>
  <r>
    <x v="46"/>
    <x v="6"/>
    <x v="3607"/>
  </r>
  <r>
    <x v="46"/>
    <x v="7"/>
    <x v="864"/>
  </r>
  <r>
    <x v="46"/>
    <x v="8"/>
    <x v="379"/>
  </r>
  <r>
    <x v="46"/>
    <x v="9"/>
    <x v="3608"/>
  </r>
  <r>
    <x v="46"/>
    <x v="10"/>
    <x v="3609"/>
  </r>
  <r>
    <x v="46"/>
    <x v="11"/>
    <x v="1892"/>
  </r>
  <r>
    <x v="46"/>
    <x v="12"/>
    <x v="3610"/>
  </r>
  <r>
    <x v="46"/>
    <x v="13"/>
    <x v="1897"/>
  </r>
  <r>
    <x v="46"/>
    <x v="31"/>
    <x v="1288"/>
  </r>
  <r>
    <x v="46"/>
    <x v="32"/>
    <x v="1409"/>
  </r>
  <r>
    <x v="46"/>
    <x v="14"/>
    <x v="3573"/>
  </r>
  <r>
    <x v="46"/>
    <x v="15"/>
    <x v="382"/>
  </r>
  <r>
    <x v="46"/>
    <x v="16"/>
    <x v="1169"/>
  </r>
  <r>
    <x v="46"/>
    <x v="17"/>
    <x v="2181"/>
  </r>
  <r>
    <x v="46"/>
    <x v="18"/>
    <x v="1631"/>
  </r>
  <r>
    <x v="46"/>
    <x v="19"/>
    <x v="3523"/>
  </r>
  <r>
    <x v="46"/>
    <x v="20"/>
    <x v="2649"/>
  </r>
  <r>
    <x v="46"/>
    <x v="33"/>
    <x v="3574"/>
  </r>
  <r>
    <x v="46"/>
    <x v="21"/>
    <x v="3575"/>
  </r>
  <r>
    <x v="46"/>
    <x v="22"/>
    <x v="3576"/>
  </r>
  <r>
    <x v="46"/>
    <x v="23"/>
    <x v="3517"/>
  </r>
  <r>
    <x v="46"/>
    <x v="24"/>
    <x v="3317"/>
  </r>
  <r>
    <x v="46"/>
    <x v="25"/>
    <x v="2144"/>
  </r>
  <r>
    <x v="46"/>
    <x v="26"/>
    <x v="3577"/>
  </r>
  <r>
    <x v="46"/>
    <x v="27"/>
    <x v="3527"/>
  </r>
  <r>
    <x v="46"/>
    <x v="28"/>
    <x v="3578"/>
  </r>
  <r>
    <x v="46"/>
    <x v="29"/>
    <x v="1647"/>
  </r>
  <r>
    <x v="46"/>
    <x v="30"/>
    <x v="3576"/>
  </r>
  <r>
    <x v="46"/>
    <x v="0"/>
    <x v="3611"/>
  </r>
  <r>
    <x v="46"/>
    <x v="1"/>
    <x v="3612"/>
  </r>
  <r>
    <x v="46"/>
    <x v="2"/>
    <x v="2936"/>
  </r>
  <r>
    <x v="46"/>
    <x v="3"/>
    <x v="3434"/>
  </r>
  <r>
    <x v="46"/>
    <x v="4"/>
    <x v="3356"/>
  </r>
  <r>
    <x v="46"/>
    <x v="5"/>
    <x v="832"/>
  </r>
  <r>
    <x v="46"/>
    <x v="6"/>
    <x v="3613"/>
  </r>
  <r>
    <x v="46"/>
    <x v="7"/>
    <x v="2220"/>
  </r>
  <r>
    <x v="46"/>
    <x v="8"/>
    <x v="1597"/>
  </r>
  <r>
    <x v="46"/>
    <x v="9"/>
    <x v="3614"/>
  </r>
  <r>
    <x v="46"/>
    <x v="10"/>
    <x v="3615"/>
  </r>
  <r>
    <x v="46"/>
    <x v="11"/>
    <x v="1879"/>
  </r>
  <r>
    <x v="46"/>
    <x v="12"/>
    <x v="3452"/>
  </r>
  <r>
    <x v="46"/>
    <x v="13"/>
    <x v="1884"/>
  </r>
  <r>
    <x v="46"/>
    <x v="31"/>
    <x v="1279"/>
  </r>
  <r>
    <x v="46"/>
    <x v="32"/>
    <x v="1392"/>
  </r>
  <r>
    <x v="46"/>
    <x v="14"/>
    <x v="3573"/>
  </r>
  <r>
    <x v="46"/>
    <x v="15"/>
    <x v="382"/>
  </r>
  <r>
    <x v="46"/>
    <x v="16"/>
    <x v="1169"/>
  </r>
  <r>
    <x v="46"/>
    <x v="17"/>
    <x v="2181"/>
  </r>
  <r>
    <x v="46"/>
    <x v="18"/>
    <x v="1631"/>
  </r>
  <r>
    <x v="46"/>
    <x v="19"/>
    <x v="3523"/>
  </r>
  <r>
    <x v="46"/>
    <x v="20"/>
    <x v="2649"/>
  </r>
  <r>
    <x v="46"/>
    <x v="33"/>
    <x v="3574"/>
  </r>
  <r>
    <x v="46"/>
    <x v="21"/>
    <x v="3575"/>
  </r>
  <r>
    <x v="46"/>
    <x v="22"/>
    <x v="3576"/>
  </r>
  <r>
    <x v="46"/>
    <x v="23"/>
    <x v="3517"/>
  </r>
  <r>
    <x v="46"/>
    <x v="24"/>
    <x v="3317"/>
  </r>
  <r>
    <x v="46"/>
    <x v="25"/>
    <x v="2144"/>
  </r>
  <r>
    <x v="46"/>
    <x v="26"/>
    <x v="3577"/>
  </r>
  <r>
    <x v="46"/>
    <x v="27"/>
    <x v="3527"/>
  </r>
  <r>
    <x v="46"/>
    <x v="28"/>
    <x v="3578"/>
  </r>
  <r>
    <x v="46"/>
    <x v="29"/>
    <x v="1647"/>
  </r>
  <r>
    <x v="46"/>
    <x v="30"/>
    <x v="3576"/>
  </r>
  <r>
    <x v="46"/>
    <x v="0"/>
    <x v="3616"/>
  </r>
  <r>
    <x v="46"/>
    <x v="1"/>
    <x v="3617"/>
  </r>
  <r>
    <x v="46"/>
    <x v="2"/>
    <x v="2945"/>
  </r>
  <r>
    <x v="46"/>
    <x v="3"/>
    <x v="885"/>
  </r>
  <r>
    <x v="46"/>
    <x v="4"/>
    <x v="3366"/>
  </r>
  <r>
    <x v="46"/>
    <x v="5"/>
    <x v="3618"/>
  </r>
  <r>
    <x v="46"/>
    <x v="6"/>
    <x v="3619"/>
  </r>
  <r>
    <x v="46"/>
    <x v="7"/>
    <x v="3347"/>
  </r>
  <r>
    <x v="46"/>
    <x v="8"/>
    <x v="1610"/>
  </r>
  <r>
    <x v="46"/>
    <x v="9"/>
    <x v="2710"/>
  </r>
  <r>
    <x v="46"/>
    <x v="10"/>
    <x v="2224"/>
  </r>
  <r>
    <x v="46"/>
    <x v="11"/>
    <x v="3620"/>
  </r>
  <r>
    <x v="46"/>
    <x v="12"/>
    <x v="3460"/>
  </r>
  <r>
    <x v="46"/>
    <x v="13"/>
    <x v="3621"/>
  </r>
  <r>
    <x v="46"/>
    <x v="31"/>
    <x v="3328"/>
  </r>
  <r>
    <x v="46"/>
    <x v="32"/>
    <x v="577"/>
  </r>
  <r>
    <x v="46"/>
    <x v="14"/>
    <x v="3573"/>
  </r>
  <r>
    <x v="46"/>
    <x v="15"/>
    <x v="382"/>
  </r>
  <r>
    <x v="46"/>
    <x v="16"/>
    <x v="1169"/>
  </r>
  <r>
    <x v="46"/>
    <x v="17"/>
    <x v="2181"/>
  </r>
  <r>
    <x v="46"/>
    <x v="18"/>
    <x v="1631"/>
  </r>
  <r>
    <x v="46"/>
    <x v="19"/>
    <x v="3523"/>
  </r>
  <r>
    <x v="46"/>
    <x v="20"/>
    <x v="2649"/>
  </r>
  <r>
    <x v="46"/>
    <x v="33"/>
    <x v="3574"/>
  </r>
  <r>
    <x v="46"/>
    <x v="21"/>
    <x v="3575"/>
  </r>
  <r>
    <x v="46"/>
    <x v="22"/>
    <x v="3576"/>
  </r>
  <r>
    <x v="46"/>
    <x v="23"/>
    <x v="3517"/>
  </r>
  <r>
    <x v="46"/>
    <x v="24"/>
    <x v="3317"/>
  </r>
  <r>
    <x v="46"/>
    <x v="25"/>
    <x v="2144"/>
  </r>
  <r>
    <x v="46"/>
    <x v="26"/>
    <x v="3577"/>
  </r>
  <r>
    <x v="46"/>
    <x v="27"/>
    <x v="3527"/>
  </r>
  <r>
    <x v="46"/>
    <x v="28"/>
    <x v="3578"/>
  </r>
  <r>
    <x v="46"/>
    <x v="29"/>
    <x v="1647"/>
  </r>
  <r>
    <x v="46"/>
    <x v="30"/>
    <x v="3576"/>
  </r>
  <r>
    <x v="47"/>
    <x v="0"/>
    <x v="3446"/>
  </r>
  <r>
    <x v="47"/>
    <x v="1"/>
    <x v="3622"/>
  </r>
  <r>
    <x v="47"/>
    <x v="2"/>
    <x v="3623"/>
  </r>
  <r>
    <x v="47"/>
    <x v="3"/>
    <x v="408"/>
  </r>
  <r>
    <x v="47"/>
    <x v="4"/>
    <x v="1871"/>
  </r>
  <r>
    <x v="47"/>
    <x v="5"/>
    <x v="3624"/>
  </r>
  <r>
    <x v="47"/>
    <x v="6"/>
    <x v="3625"/>
  </r>
  <r>
    <x v="47"/>
    <x v="7"/>
    <x v="3357"/>
  </r>
  <r>
    <x v="47"/>
    <x v="8"/>
    <x v="3626"/>
  </r>
  <r>
    <x v="47"/>
    <x v="9"/>
    <x v="3627"/>
  </r>
  <r>
    <x v="47"/>
    <x v="10"/>
    <x v="821"/>
  </r>
  <r>
    <x v="47"/>
    <x v="11"/>
    <x v="3214"/>
  </r>
  <r>
    <x v="47"/>
    <x v="12"/>
    <x v="3628"/>
  </r>
  <r>
    <x v="47"/>
    <x v="13"/>
    <x v="3629"/>
  </r>
  <r>
    <x v="47"/>
    <x v="31"/>
    <x v="2603"/>
  </r>
  <r>
    <x v="47"/>
    <x v="32"/>
    <x v="589"/>
  </r>
  <r>
    <x v="47"/>
    <x v="14"/>
    <x v="3573"/>
  </r>
  <r>
    <x v="47"/>
    <x v="15"/>
    <x v="382"/>
  </r>
  <r>
    <x v="47"/>
    <x v="16"/>
    <x v="1169"/>
  </r>
  <r>
    <x v="47"/>
    <x v="17"/>
    <x v="2181"/>
  </r>
  <r>
    <x v="47"/>
    <x v="18"/>
    <x v="1631"/>
  </r>
  <r>
    <x v="47"/>
    <x v="19"/>
    <x v="3523"/>
  </r>
  <r>
    <x v="47"/>
    <x v="20"/>
    <x v="2649"/>
  </r>
  <r>
    <x v="47"/>
    <x v="33"/>
    <x v="3574"/>
  </r>
  <r>
    <x v="47"/>
    <x v="21"/>
    <x v="3575"/>
  </r>
  <r>
    <x v="47"/>
    <x v="22"/>
    <x v="3576"/>
  </r>
  <r>
    <x v="47"/>
    <x v="23"/>
    <x v="3517"/>
  </r>
  <r>
    <x v="47"/>
    <x v="24"/>
    <x v="3317"/>
  </r>
  <r>
    <x v="47"/>
    <x v="25"/>
    <x v="2144"/>
  </r>
  <r>
    <x v="47"/>
    <x v="26"/>
    <x v="3577"/>
  </r>
  <r>
    <x v="47"/>
    <x v="27"/>
    <x v="3527"/>
  </r>
  <r>
    <x v="47"/>
    <x v="28"/>
    <x v="3578"/>
  </r>
  <r>
    <x v="47"/>
    <x v="29"/>
    <x v="1647"/>
  </r>
  <r>
    <x v="47"/>
    <x v="30"/>
    <x v="3576"/>
  </r>
  <r>
    <x v="47"/>
    <x v="0"/>
    <x v="3630"/>
  </r>
  <r>
    <x v="47"/>
    <x v="1"/>
    <x v="3631"/>
  </r>
  <r>
    <x v="47"/>
    <x v="2"/>
    <x v="1350"/>
  </r>
  <r>
    <x v="47"/>
    <x v="3"/>
    <x v="1741"/>
  </r>
  <r>
    <x v="47"/>
    <x v="4"/>
    <x v="3632"/>
  </r>
  <r>
    <x v="47"/>
    <x v="5"/>
    <x v="3633"/>
  </r>
  <r>
    <x v="47"/>
    <x v="6"/>
    <x v="3634"/>
  </r>
  <r>
    <x v="47"/>
    <x v="7"/>
    <x v="3635"/>
  </r>
  <r>
    <x v="47"/>
    <x v="8"/>
    <x v="3636"/>
  </r>
  <r>
    <x v="47"/>
    <x v="9"/>
    <x v="3637"/>
  </r>
  <r>
    <x v="47"/>
    <x v="10"/>
    <x v="452"/>
  </r>
  <r>
    <x v="47"/>
    <x v="11"/>
    <x v="3638"/>
  </r>
  <r>
    <x v="47"/>
    <x v="12"/>
    <x v="3639"/>
  </r>
  <r>
    <x v="47"/>
    <x v="13"/>
    <x v="3640"/>
  </r>
  <r>
    <x v="47"/>
    <x v="31"/>
    <x v="3349"/>
  </r>
  <r>
    <x v="47"/>
    <x v="32"/>
    <x v="603"/>
  </r>
  <r>
    <x v="47"/>
    <x v="14"/>
    <x v="3573"/>
  </r>
  <r>
    <x v="47"/>
    <x v="15"/>
    <x v="382"/>
  </r>
  <r>
    <x v="47"/>
    <x v="16"/>
    <x v="1169"/>
  </r>
  <r>
    <x v="47"/>
    <x v="17"/>
    <x v="2181"/>
  </r>
  <r>
    <x v="47"/>
    <x v="18"/>
    <x v="1631"/>
  </r>
  <r>
    <x v="47"/>
    <x v="19"/>
    <x v="3523"/>
  </r>
  <r>
    <x v="47"/>
    <x v="20"/>
    <x v="2649"/>
  </r>
  <r>
    <x v="47"/>
    <x v="33"/>
    <x v="3641"/>
  </r>
  <r>
    <x v="47"/>
    <x v="21"/>
    <x v="3575"/>
  </r>
  <r>
    <x v="47"/>
    <x v="22"/>
    <x v="3576"/>
  </r>
  <r>
    <x v="47"/>
    <x v="23"/>
    <x v="3517"/>
  </r>
  <r>
    <x v="47"/>
    <x v="24"/>
    <x v="3317"/>
  </r>
  <r>
    <x v="47"/>
    <x v="25"/>
    <x v="2144"/>
  </r>
  <r>
    <x v="47"/>
    <x v="26"/>
    <x v="3577"/>
  </r>
  <r>
    <x v="47"/>
    <x v="27"/>
    <x v="3527"/>
  </r>
  <r>
    <x v="47"/>
    <x v="28"/>
    <x v="3578"/>
  </r>
  <r>
    <x v="47"/>
    <x v="29"/>
    <x v="1647"/>
  </r>
  <r>
    <x v="47"/>
    <x v="30"/>
    <x v="3576"/>
  </r>
  <r>
    <x v="47"/>
    <x v="0"/>
    <x v="3642"/>
  </r>
  <r>
    <x v="47"/>
    <x v="1"/>
    <x v="3643"/>
  </r>
  <r>
    <x v="47"/>
    <x v="2"/>
    <x v="3644"/>
  </r>
  <r>
    <x v="47"/>
    <x v="3"/>
    <x v="2445"/>
  </r>
  <r>
    <x v="47"/>
    <x v="4"/>
    <x v="3645"/>
  </r>
  <r>
    <x v="47"/>
    <x v="5"/>
    <x v="3417"/>
  </r>
  <r>
    <x v="47"/>
    <x v="6"/>
    <x v="3646"/>
  </r>
  <r>
    <x v="47"/>
    <x v="7"/>
    <x v="3647"/>
  </r>
  <r>
    <x v="47"/>
    <x v="8"/>
    <x v="3648"/>
  </r>
  <r>
    <x v="47"/>
    <x v="9"/>
    <x v="670"/>
  </r>
  <r>
    <x v="47"/>
    <x v="10"/>
    <x v="1292"/>
  </r>
  <r>
    <x v="47"/>
    <x v="11"/>
    <x v="1970"/>
  </r>
  <r>
    <x v="47"/>
    <x v="12"/>
    <x v="3649"/>
  </r>
  <r>
    <x v="47"/>
    <x v="13"/>
    <x v="1964"/>
  </r>
  <r>
    <x v="47"/>
    <x v="31"/>
    <x v="2203"/>
  </r>
  <r>
    <x v="47"/>
    <x v="32"/>
    <x v="452"/>
  </r>
  <r>
    <x v="47"/>
    <x v="14"/>
    <x v="3650"/>
  </r>
  <r>
    <x v="47"/>
    <x v="15"/>
    <x v="396"/>
  </r>
  <r>
    <x v="47"/>
    <x v="16"/>
    <x v="1182"/>
  </r>
  <r>
    <x v="47"/>
    <x v="17"/>
    <x v="2332"/>
  </r>
  <r>
    <x v="47"/>
    <x v="18"/>
    <x v="1643"/>
  </r>
  <r>
    <x v="47"/>
    <x v="19"/>
    <x v="3651"/>
  </r>
  <r>
    <x v="47"/>
    <x v="20"/>
    <x v="3652"/>
  </r>
  <r>
    <x v="47"/>
    <x v="33"/>
    <x v="2508"/>
  </r>
  <r>
    <x v="47"/>
    <x v="21"/>
    <x v="3653"/>
  </r>
  <r>
    <x v="47"/>
    <x v="22"/>
    <x v="3654"/>
  </r>
  <r>
    <x v="47"/>
    <x v="23"/>
    <x v="2170"/>
  </r>
  <r>
    <x v="47"/>
    <x v="24"/>
    <x v="494"/>
  </r>
  <r>
    <x v="47"/>
    <x v="25"/>
    <x v="595"/>
  </r>
  <r>
    <x v="47"/>
    <x v="26"/>
    <x v="1011"/>
  </r>
  <r>
    <x v="47"/>
    <x v="27"/>
    <x v="1396"/>
  </r>
  <r>
    <x v="47"/>
    <x v="28"/>
    <x v="2424"/>
  </r>
  <r>
    <x v="47"/>
    <x v="29"/>
    <x v="1658"/>
  </r>
  <r>
    <x v="47"/>
    <x v="30"/>
    <x v="3654"/>
  </r>
  <r>
    <x v="47"/>
    <x v="0"/>
    <x v="3655"/>
  </r>
  <r>
    <x v="47"/>
    <x v="1"/>
    <x v="3656"/>
  </r>
  <r>
    <x v="47"/>
    <x v="2"/>
    <x v="3657"/>
  </r>
  <r>
    <x v="47"/>
    <x v="3"/>
    <x v="3517"/>
  </r>
  <r>
    <x v="47"/>
    <x v="4"/>
    <x v="3658"/>
  </r>
  <r>
    <x v="47"/>
    <x v="5"/>
    <x v="3428"/>
  </r>
  <r>
    <x v="47"/>
    <x v="6"/>
    <x v="3659"/>
  </r>
  <r>
    <x v="47"/>
    <x v="7"/>
    <x v="3660"/>
  </r>
  <r>
    <x v="47"/>
    <x v="8"/>
    <x v="3661"/>
  </r>
  <r>
    <x v="47"/>
    <x v="9"/>
    <x v="507"/>
  </r>
  <r>
    <x v="47"/>
    <x v="10"/>
    <x v="1367"/>
  </r>
  <r>
    <x v="47"/>
    <x v="11"/>
    <x v="3280"/>
  </r>
  <r>
    <x v="47"/>
    <x v="12"/>
    <x v="3662"/>
  </r>
  <r>
    <x v="47"/>
    <x v="13"/>
    <x v="3663"/>
  </r>
  <r>
    <x v="47"/>
    <x v="31"/>
    <x v="2212"/>
  </r>
  <r>
    <x v="47"/>
    <x v="32"/>
    <x v="1292"/>
  </r>
  <r>
    <x v="47"/>
    <x v="14"/>
    <x v="3650"/>
  </r>
  <r>
    <x v="47"/>
    <x v="15"/>
    <x v="396"/>
  </r>
  <r>
    <x v="47"/>
    <x v="16"/>
    <x v="1182"/>
  </r>
  <r>
    <x v="47"/>
    <x v="17"/>
    <x v="2332"/>
  </r>
  <r>
    <x v="47"/>
    <x v="18"/>
    <x v="1643"/>
  </r>
  <r>
    <x v="47"/>
    <x v="19"/>
    <x v="3651"/>
  </r>
  <r>
    <x v="47"/>
    <x v="20"/>
    <x v="3652"/>
  </r>
  <r>
    <x v="47"/>
    <x v="33"/>
    <x v="2508"/>
  </r>
  <r>
    <x v="47"/>
    <x v="21"/>
    <x v="3653"/>
  </r>
  <r>
    <x v="47"/>
    <x v="22"/>
    <x v="3654"/>
  </r>
  <r>
    <x v="47"/>
    <x v="23"/>
    <x v="2170"/>
  </r>
  <r>
    <x v="47"/>
    <x v="24"/>
    <x v="494"/>
  </r>
  <r>
    <x v="47"/>
    <x v="25"/>
    <x v="595"/>
  </r>
  <r>
    <x v="47"/>
    <x v="26"/>
    <x v="1011"/>
  </r>
  <r>
    <x v="47"/>
    <x v="27"/>
    <x v="1396"/>
  </r>
  <r>
    <x v="47"/>
    <x v="28"/>
    <x v="2424"/>
  </r>
  <r>
    <x v="47"/>
    <x v="29"/>
    <x v="1658"/>
  </r>
  <r>
    <x v="47"/>
    <x v="30"/>
    <x v="3654"/>
  </r>
  <r>
    <x v="47"/>
    <x v="0"/>
    <x v="3388"/>
  </r>
  <r>
    <x v="47"/>
    <x v="1"/>
    <x v="3664"/>
  </r>
  <r>
    <x v="47"/>
    <x v="2"/>
    <x v="3665"/>
  </r>
  <r>
    <x v="47"/>
    <x v="3"/>
    <x v="2170"/>
  </r>
  <r>
    <x v="47"/>
    <x v="4"/>
    <x v="3666"/>
  </r>
  <r>
    <x v="47"/>
    <x v="5"/>
    <x v="2033"/>
  </r>
  <r>
    <x v="47"/>
    <x v="6"/>
    <x v="3477"/>
  </r>
  <r>
    <x v="47"/>
    <x v="7"/>
    <x v="3667"/>
  </r>
  <r>
    <x v="47"/>
    <x v="8"/>
    <x v="3668"/>
  </r>
  <r>
    <x v="47"/>
    <x v="9"/>
    <x v="521"/>
  </r>
  <r>
    <x v="47"/>
    <x v="10"/>
    <x v="3669"/>
  </r>
  <r>
    <x v="47"/>
    <x v="11"/>
    <x v="3291"/>
  </r>
  <r>
    <x v="47"/>
    <x v="12"/>
    <x v="3670"/>
  </r>
  <r>
    <x v="47"/>
    <x v="13"/>
    <x v="3671"/>
  </r>
  <r>
    <x v="47"/>
    <x v="31"/>
    <x v="1556"/>
  </r>
  <r>
    <x v="47"/>
    <x v="32"/>
    <x v="3672"/>
  </r>
  <r>
    <x v="47"/>
    <x v="14"/>
    <x v="3650"/>
  </r>
  <r>
    <x v="47"/>
    <x v="15"/>
    <x v="396"/>
  </r>
  <r>
    <x v="47"/>
    <x v="16"/>
    <x v="1182"/>
  </r>
  <r>
    <x v="47"/>
    <x v="17"/>
    <x v="2332"/>
  </r>
  <r>
    <x v="47"/>
    <x v="18"/>
    <x v="1643"/>
  </r>
  <r>
    <x v="47"/>
    <x v="19"/>
    <x v="3651"/>
  </r>
  <r>
    <x v="47"/>
    <x v="20"/>
    <x v="3652"/>
  </r>
  <r>
    <x v="47"/>
    <x v="33"/>
    <x v="2525"/>
  </r>
  <r>
    <x v="47"/>
    <x v="21"/>
    <x v="3653"/>
  </r>
  <r>
    <x v="47"/>
    <x v="22"/>
    <x v="3654"/>
  </r>
  <r>
    <x v="47"/>
    <x v="23"/>
    <x v="2170"/>
  </r>
  <r>
    <x v="47"/>
    <x v="24"/>
    <x v="494"/>
  </r>
  <r>
    <x v="47"/>
    <x v="25"/>
    <x v="595"/>
  </r>
  <r>
    <x v="47"/>
    <x v="26"/>
    <x v="1011"/>
  </r>
  <r>
    <x v="47"/>
    <x v="27"/>
    <x v="1396"/>
  </r>
  <r>
    <x v="47"/>
    <x v="28"/>
    <x v="2424"/>
  </r>
  <r>
    <x v="47"/>
    <x v="29"/>
    <x v="1658"/>
  </r>
  <r>
    <x v="47"/>
    <x v="30"/>
    <x v="3654"/>
  </r>
  <r>
    <x v="47"/>
    <x v="0"/>
    <x v="3673"/>
  </r>
  <r>
    <x v="47"/>
    <x v="1"/>
    <x v="3674"/>
  </r>
  <r>
    <x v="47"/>
    <x v="2"/>
    <x v="3675"/>
  </r>
  <r>
    <x v="47"/>
    <x v="3"/>
    <x v="3028"/>
  </r>
  <r>
    <x v="47"/>
    <x v="4"/>
    <x v="3676"/>
  </r>
  <r>
    <x v="47"/>
    <x v="5"/>
    <x v="3677"/>
  </r>
  <r>
    <x v="47"/>
    <x v="6"/>
    <x v="3678"/>
  </r>
  <r>
    <x v="47"/>
    <x v="7"/>
    <x v="3268"/>
  </r>
  <r>
    <x v="47"/>
    <x v="8"/>
    <x v="3679"/>
  </r>
  <r>
    <x v="47"/>
    <x v="9"/>
    <x v="2479"/>
  </r>
  <r>
    <x v="47"/>
    <x v="10"/>
    <x v="2299"/>
  </r>
  <r>
    <x v="47"/>
    <x v="11"/>
    <x v="3243"/>
  </r>
  <r>
    <x v="47"/>
    <x v="12"/>
    <x v="3680"/>
  </r>
  <r>
    <x v="47"/>
    <x v="13"/>
    <x v="3681"/>
  </r>
  <r>
    <x v="47"/>
    <x v="31"/>
    <x v="1627"/>
  </r>
  <r>
    <x v="47"/>
    <x v="32"/>
    <x v="1556"/>
  </r>
  <r>
    <x v="47"/>
    <x v="14"/>
    <x v="3650"/>
  </r>
  <r>
    <x v="47"/>
    <x v="15"/>
    <x v="396"/>
  </r>
  <r>
    <x v="47"/>
    <x v="16"/>
    <x v="1182"/>
  </r>
  <r>
    <x v="47"/>
    <x v="17"/>
    <x v="2332"/>
  </r>
  <r>
    <x v="47"/>
    <x v="18"/>
    <x v="1643"/>
  </r>
  <r>
    <x v="47"/>
    <x v="19"/>
    <x v="3651"/>
  </r>
  <r>
    <x v="47"/>
    <x v="20"/>
    <x v="3652"/>
  </r>
  <r>
    <x v="47"/>
    <x v="33"/>
    <x v="2525"/>
  </r>
  <r>
    <x v="47"/>
    <x v="21"/>
    <x v="3653"/>
  </r>
  <r>
    <x v="47"/>
    <x v="22"/>
    <x v="3654"/>
  </r>
  <r>
    <x v="47"/>
    <x v="23"/>
    <x v="2170"/>
  </r>
  <r>
    <x v="47"/>
    <x v="24"/>
    <x v="494"/>
  </r>
  <r>
    <x v="47"/>
    <x v="25"/>
    <x v="595"/>
  </r>
  <r>
    <x v="47"/>
    <x v="26"/>
    <x v="1011"/>
  </r>
  <r>
    <x v="47"/>
    <x v="27"/>
    <x v="1396"/>
  </r>
  <r>
    <x v="47"/>
    <x v="28"/>
    <x v="2424"/>
  </r>
  <r>
    <x v="47"/>
    <x v="29"/>
    <x v="1658"/>
  </r>
  <r>
    <x v="47"/>
    <x v="30"/>
    <x v="3654"/>
  </r>
  <r>
    <x v="47"/>
    <x v="0"/>
    <x v="3682"/>
  </r>
  <r>
    <x v="47"/>
    <x v="1"/>
    <x v="3683"/>
  </r>
  <r>
    <x v="47"/>
    <x v="2"/>
    <x v="3684"/>
  </r>
  <r>
    <x v="47"/>
    <x v="3"/>
    <x v="1261"/>
  </r>
  <r>
    <x v="47"/>
    <x v="4"/>
    <x v="3685"/>
  </r>
  <r>
    <x v="47"/>
    <x v="5"/>
    <x v="3686"/>
  </r>
  <r>
    <x v="47"/>
    <x v="6"/>
    <x v="3687"/>
  </r>
  <r>
    <x v="47"/>
    <x v="7"/>
    <x v="3549"/>
  </r>
  <r>
    <x v="47"/>
    <x v="8"/>
    <x v="3688"/>
  </r>
  <r>
    <x v="47"/>
    <x v="9"/>
    <x v="3689"/>
  </r>
  <r>
    <x v="47"/>
    <x v="10"/>
    <x v="2334"/>
  </r>
  <r>
    <x v="47"/>
    <x v="11"/>
    <x v="3416"/>
  </r>
  <r>
    <x v="47"/>
    <x v="12"/>
    <x v="3690"/>
  </r>
  <r>
    <x v="47"/>
    <x v="13"/>
    <x v="3691"/>
  </r>
  <r>
    <x v="47"/>
    <x v="31"/>
    <x v="555"/>
  </r>
  <r>
    <x v="47"/>
    <x v="32"/>
    <x v="3543"/>
  </r>
  <r>
    <x v="47"/>
    <x v="14"/>
    <x v="3650"/>
  </r>
  <r>
    <x v="47"/>
    <x v="15"/>
    <x v="396"/>
  </r>
  <r>
    <x v="47"/>
    <x v="16"/>
    <x v="1182"/>
  </r>
  <r>
    <x v="47"/>
    <x v="17"/>
    <x v="2332"/>
  </r>
  <r>
    <x v="47"/>
    <x v="18"/>
    <x v="1643"/>
  </r>
  <r>
    <x v="47"/>
    <x v="19"/>
    <x v="1997"/>
  </r>
  <r>
    <x v="47"/>
    <x v="20"/>
    <x v="3652"/>
  </r>
  <r>
    <x v="47"/>
    <x v="33"/>
    <x v="2533"/>
  </r>
  <r>
    <x v="47"/>
    <x v="21"/>
    <x v="3692"/>
  </r>
  <r>
    <x v="47"/>
    <x v="22"/>
    <x v="3654"/>
  </r>
  <r>
    <x v="47"/>
    <x v="23"/>
    <x v="2170"/>
  </r>
  <r>
    <x v="47"/>
    <x v="24"/>
    <x v="494"/>
  </r>
  <r>
    <x v="47"/>
    <x v="25"/>
    <x v="595"/>
  </r>
  <r>
    <x v="47"/>
    <x v="26"/>
    <x v="1011"/>
  </r>
  <r>
    <x v="47"/>
    <x v="27"/>
    <x v="1396"/>
  </r>
  <r>
    <x v="47"/>
    <x v="28"/>
    <x v="2424"/>
  </r>
  <r>
    <x v="47"/>
    <x v="29"/>
    <x v="1658"/>
  </r>
  <r>
    <x v="47"/>
    <x v="30"/>
    <x v="3654"/>
  </r>
  <r>
    <x v="47"/>
    <x v="0"/>
    <x v="3693"/>
  </r>
  <r>
    <x v="47"/>
    <x v="1"/>
    <x v="3694"/>
  </r>
  <r>
    <x v="47"/>
    <x v="2"/>
    <x v="1597"/>
  </r>
  <r>
    <x v="47"/>
    <x v="3"/>
    <x v="1274"/>
  </r>
  <r>
    <x v="47"/>
    <x v="4"/>
    <x v="3695"/>
  </r>
  <r>
    <x v="47"/>
    <x v="5"/>
    <x v="3140"/>
  </r>
  <r>
    <x v="47"/>
    <x v="6"/>
    <x v="3696"/>
  </r>
  <r>
    <x v="47"/>
    <x v="7"/>
    <x v="3562"/>
  </r>
  <r>
    <x v="47"/>
    <x v="8"/>
    <x v="3598"/>
  </r>
  <r>
    <x v="47"/>
    <x v="9"/>
    <x v="3697"/>
  </r>
  <r>
    <x v="47"/>
    <x v="10"/>
    <x v="645"/>
  </r>
  <r>
    <x v="47"/>
    <x v="11"/>
    <x v="3698"/>
  </r>
  <r>
    <x v="47"/>
    <x v="12"/>
    <x v="3699"/>
  </r>
  <r>
    <x v="47"/>
    <x v="13"/>
    <x v="3700"/>
  </r>
  <r>
    <x v="47"/>
    <x v="31"/>
    <x v="3701"/>
  </r>
  <r>
    <x v="47"/>
    <x v="32"/>
    <x v="3702"/>
  </r>
  <r>
    <x v="47"/>
    <x v="14"/>
    <x v="3650"/>
  </r>
  <r>
    <x v="47"/>
    <x v="15"/>
    <x v="396"/>
  </r>
  <r>
    <x v="47"/>
    <x v="16"/>
    <x v="1182"/>
  </r>
  <r>
    <x v="47"/>
    <x v="17"/>
    <x v="2332"/>
  </r>
  <r>
    <x v="47"/>
    <x v="18"/>
    <x v="1643"/>
  </r>
  <r>
    <x v="47"/>
    <x v="19"/>
    <x v="1997"/>
  </r>
  <r>
    <x v="47"/>
    <x v="20"/>
    <x v="3652"/>
  </r>
  <r>
    <x v="47"/>
    <x v="33"/>
    <x v="3703"/>
  </r>
  <r>
    <x v="47"/>
    <x v="21"/>
    <x v="3692"/>
  </r>
  <r>
    <x v="47"/>
    <x v="22"/>
    <x v="3654"/>
  </r>
  <r>
    <x v="47"/>
    <x v="23"/>
    <x v="2170"/>
  </r>
  <r>
    <x v="47"/>
    <x v="24"/>
    <x v="494"/>
  </r>
  <r>
    <x v="47"/>
    <x v="25"/>
    <x v="595"/>
  </r>
  <r>
    <x v="47"/>
    <x v="26"/>
    <x v="1011"/>
  </r>
  <r>
    <x v="47"/>
    <x v="27"/>
    <x v="1396"/>
  </r>
  <r>
    <x v="47"/>
    <x v="28"/>
    <x v="2424"/>
  </r>
  <r>
    <x v="47"/>
    <x v="29"/>
    <x v="1658"/>
  </r>
  <r>
    <x v="47"/>
    <x v="30"/>
    <x v="3654"/>
  </r>
  <r>
    <x v="47"/>
    <x v="0"/>
    <x v="3704"/>
  </r>
  <r>
    <x v="47"/>
    <x v="1"/>
    <x v="3705"/>
  </r>
  <r>
    <x v="47"/>
    <x v="2"/>
    <x v="1610"/>
  </r>
  <r>
    <x v="47"/>
    <x v="3"/>
    <x v="198"/>
  </r>
  <r>
    <x v="47"/>
    <x v="4"/>
    <x v="3272"/>
  </r>
  <r>
    <x v="47"/>
    <x v="5"/>
    <x v="961"/>
  </r>
  <r>
    <x v="47"/>
    <x v="6"/>
    <x v="2675"/>
  </r>
  <r>
    <x v="47"/>
    <x v="7"/>
    <x v="369"/>
  </r>
  <r>
    <x v="47"/>
    <x v="8"/>
    <x v="3606"/>
  </r>
  <r>
    <x v="47"/>
    <x v="9"/>
    <x v="3517"/>
  </r>
  <r>
    <x v="47"/>
    <x v="10"/>
    <x v="683"/>
  </r>
  <r>
    <x v="47"/>
    <x v="11"/>
    <x v="3706"/>
  </r>
  <r>
    <x v="47"/>
    <x v="12"/>
    <x v="3707"/>
  </r>
  <r>
    <x v="47"/>
    <x v="13"/>
    <x v="3154"/>
  </r>
  <r>
    <x v="47"/>
    <x v="31"/>
    <x v="1515"/>
  </r>
  <r>
    <x v="47"/>
    <x v="32"/>
    <x v="3708"/>
  </r>
  <r>
    <x v="47"/>
    <x v="14"/>
    <x v="3650"/>
  </r>
  <r>
    <x v="47"/>
    <x v="15"/>
    <x v="396"/>
  </r>
  <r>
    <x v="47"/>
    <x v="16"/>
    <x v="1182"/>
  </r>
  <r>
    <x v="47"/>
    <x v="17"/>
    <x v="2332"/>
  </r>
  <r>
    <x v="47"/>
    <x v="18"/>
    <x v="1643"/>
  </r>
  <r>
    <x v="47"/>
    <x v="19"/>
    <x v="1997"/>
  </r>
  <r>
    <x v="47"/>
    <x v="20"/>
    <x v="3652"/>
  </r>
  <r>
    <x v="47"/>
    <x v="33"/>
    <x v="3703"/>
  </r>
  <r>
    <x v="47"/>
    <x v="21"/>
    <x v="3692"/>
  </r>
  <r>
    <x v="47"/>
    <x v="22"/>
    <x v="3654"/>
  </r>
  <r>
    <x v="47"/>
    <x v="23"/>
    <x v="2170"/>
  </r>
  <r>
    <x v="47"/>
    <x v="24"/>
    <x v="494"/>
  </r>
  <r>
    <x v="47"/>
    <x v="25"/>
    <x v="595"/>
  </r>
  <r>
    <x v="47"/>
    <x v="26"/>
    <x v="1011"/>
  </r>
  <r>
    <x v="47"/>
    <x v="27"/>
    <x v="1396"/>
  </r>
  <r>
    <x v="47"/>
    <x v="28"/>
    <x v="2424"/>
  </r>
  <r>
    <x v="47"/>
    <x v="29"/>
    <x v="1658"/>
  </r>
  <r>
    <x v="47"/>
    <x v="30"/>
    <x v="3654"/>
  </r>
  <r>
    <x v="47"/>
    <x v="0"/>
    <x v="3709"/>
  </r>
  <r>
    <x v="47"/>
    <x v="1"/>
    <x v="3710"/>
  </r>
  <r>
    <x v="47"/>
    <x v="2"/>
    <x v="3626"/>
  </r>
  <r>
    <x v="47"/>
    <x v="3"/>
    <x v="2521"/>
  </r>
  <r>
    <x v="47"/>
    <x v="4"/>
    <x v="3711"/>
  </r>
  <r>
    <x v="47"/>
    <x v="5"/>
    <x v="936"/>
  </r>
  <r>
    <x v="47"/>
    <x v="6"/>
    <x v="3712"/>
  </r>
  <r>
    <x v="47"/>
    <x v="7"/>
    <x v="3159"/>
  </r>
  <r>
    <x v="47"/>
    <x v="8"/>
    <x v="3356"/>
  </r>
  <r>
    <x v="47"/>
    <x v="9"/>
    <x v="3635"/>
  </r>
  <r>
    <x v="47"/>
    <x v="10"/>
    <x v="3713"/>
  </r>
  <r>
    <x v="47"/>
    <x v="11"/>
    <x v="3632"/>
  </r>
  <r>
    <x v="47"/>
    <x v="12"/>
    <x v="3396"/>
  </r>
  <r>
    <x v="47"/>
    <x v="13"/>
    <x v="3714"/>
  </r>
  <r>
    <x v="47"/>
    <x v="31"/>
    <x v="2687"/>
  </r>
  <r>
    <x v="47"/>
    <x v="32"/>
    <x v="2589"/>
  </r>
  <r>
    <x v="47"/>
    <x v="14"/>
    <x v="3650"/>
  </r>
  <r>
    <x v="47"/>
    <x v="15"/>
    <x v="396"/>
  </r>
  <r>
    <x v="47"/>
    <x v="16"/>
    <x v="1182"/>
  </r>
  <r>
    <x v="47"/>
    <x v="17"/>
    <x v="2332"/>
  </r>
  <r>
    <x v="47"/>
    <x v="18"/>
    <x v="1643"/>
  </r>
  <r>
    <x v="47"/>
    <x v="19"/>
    <x v="1997"/>
  </r>
  <r>
    <x v="47"/>
    <x v="20"/>
    <x v="3652"/>
  </r>
  <r>
    <x v="47"/>
    <x v="33"/>
    <x v="3703"/>
  </r>
  <r>
    <x v="47"/>
    <x v="21"/>
    <x v="3692"/>
  </r>
  <r>
    <x v="47"/>
    <x v="22"/>
    <x v="3654"/>
  </r>
  <r>
    <x v="47"/>
    <x v="23"/>
    <x v="2170"/>
  </r>
  <r>
    <x v="47"/>
    <x v="24"/>
    <x v="494"/>
  </r>
  <r>
    <x v="47"/>
    <x v="25"/>
    <x v="595"/>
  </r>
  <r>
    <x v="47"/>
    <x v="26"/>
    <x v="1011"/>
  </r>
  <r>
    <x v="47"/>
    <x v="27"/>
    <x v="1396"/>
  </r>
  <r>
    <x v="47"/>
    <x v="28"/>
    <x v="2424"/>
  </r>
  <r>
    <x v="47"/>
    <x v="29"/>
    <x v="1658"/>
  </r>
  <r>
    <x v="47"/>
    <x v="30"/>
    <x v="3654"/>
  </r>
  <r>
    <x v="48"/>
    <x v="0"/>
    <x v="3715"/>
  </r>
  <r>
    <x v="48"/>
    <x v="1"/>
    <x v="3716"/>
  </r>
  <r>
    <x v="48"/>
    <x v="2"/>
    <x v="3717"/>
  </r>
  <r>
    <x v="48"/>
    <x v="3"/>
    <x v="1571"/>
  </r>
  <r>
    <x v="48"/>
    <x v="4"/>
    <x v="3718"/>
  </r>
  <r>
    <x v="48"/>
    <x v="5"/>
    <x v="2289"/>
  </r>
  <r>
    <x v="48"/>
    <x v="6"/>
    <x v="3719"/>
  </r>
  <r>
    <x v="48"/>
    <x v="7"/>
    <x v="1034"/>
  </r>
  <r>
    <x v="48"/>
    <x v="8"/>
    <x v="3366"/>
  </r>
  <r>
    <x v="48"/>
    <x v="9"/>
    <x v="2334"/>
  </r>
  <r>
    <x v="48"/>
    <x v="10"/>
    <x v="3720"/>
  </r>
  <r>
    <x v="48"/>
    <x v="11"/>
    <x v="3400"/>
  </r>
  <r>
    <x v="48"/>
    <x v="12"/>
    <x v="3721"/>
  </r>
  <r>
    <x v="48"/>
    <x v="13"/>
    <x v="3722"/>
  </r>
  <r>
    <x v="48"/>
    <x v="31"/>
    <x v="576"/>
  </r>
  <r>
    <x v="48"/>
    <x v="32"/>
    <x v="2180"/>
  </r>
  <r>
    <x v="48"/>
    <x v="14"/>
    <x v="3723"/>
  </r>
  <r>
    <x v="48"/>
    <x v="15"/>
    <x v="409"/>
  </r>
  <r>
    <x v="48"/>
    <x v="16"/>
    <x v="3724"/>
  </r>
  <r>
    <x v="48"/>
    <x v="17"/>
    <x v="2360"/>
  </r>
  <r>
    <x v="48"/>
    <x v="18"/>
    <x v="1791"/>
  </r>
  <r>
    <x v="48"/>
    <x v="19"/>
    <x v="3725"/>
  </r>
  <r>
    <x v="48"/>
    <x v="20"/>
    <x v="689"/>
  </r>
  <r>
    <x v="48"/>
    <x v="33"/>
    <x v="116"/>
  </r>
  <r>
    <x v="48"/>
    <x v="21"/>
    <x v="3726"/>
  </r>
  <r>
    <x v="48"/>
    <x v="22"/>
    <x v="3727"/>
  </r>
  <r>
    <x v="48"/>
    <x v="23"/>
    <x v="2445"/>
  </r>
  <r>
    <x v="48"/>
    <x v="24"/>
    <x v="3728"/>
  </r>
  <r>
    <x v="48"/>
    <x v="25"/>
    <x v="2198"/>
  </r>
  <r>
    <x v="48"/>
    <x v="26"/>
    <x v="1017"/>
  </r>
  <r>
    <x v="48"/>
    <x v="27"/>
    <x v="1474"/>
  </r>
  <r>
    <x v="48"/>
    <x v="28"/>
    <x v="1666"/>
  </r>
  <r>
    <x v="48"/>
    <x v="29"/>
    <x v="1669"/>
  </r>
  <r>
    <x v="48"/>
    <x v="30"/>
    <x v="3727"/>
  </r>
  <r>
    <x v="48"/>
    <x v="0"/>
    <x v="3729"/>
  </r>
  <r>
    <x v="48"/>
    <x v="1"/>
    <x v="3730"/>
  </r>
  <r>
    <x v="48"/>
    <x v="2"/>
    <x v="3299"/>
  </r>
  <r>
    <x v="48"/>
    <x v="3"/>
    <x v="2033"/>
  </r>
  <r>
    <x v="48"/>
    <x v="4"/>
    <x v="3731"/>
  </r>
  <r>
    <x v="48"/>
    <x v="5"/>
    <x v="906"/>
  </r>
  <r>
    <x v="48"/>
    <x v="6"/>
    <x v="3732"/>
  </r>
  <r>
    <x v="48"/>
    <x v="7"/>
    <x v="1008"/>
  </r>
  <r>
    <x v="48"/>
    <x v="8"/>
    <x v="3733"/>
  </r>
  <r>
    <x v="48"/>
    <x v="9"/>
    <x v="1995"/>
  </r>
  <r>
    <x v="48"/>
    <x v="10"/>
    <x v="3734"/>
  </r>
  <r>
    <x v="48"/>
    <x v="11"/>
    <x v="3606"/>
  </r>
  <r>
    <x v="48"/>
    <x v="12"/>
    <x v="3735"/>
  </r>
  <r>
    <x v="48"/>
    <x v="13"/>
    <x v="3736"/>
  </r>
  <r>
    <x v="48"/>
    <x v="31"/>
    <x v="1479"/>
  </r>
  <r>
    <x v="48"/>
    <x v="32"/>
    <x v="1981"/>
  </r>
  <r>
    <x v="48"/>
    <x v="14"/>
    <x v="3723"/>
  </r>
  <r>
    <x v="48"/>
    <x v="15"/>
    <x v="409"/>
  </r>
  <r>
    <x v="48"/>
    <x v="16"/>
    <x v="3724"/>
  </r>
  <r>
    <x v="48"/>
    <x v="17"/>
    <x v="2360"/>
  </r>
  <r>
    <x v="48"/>
    <x v="18"/>
    <x v="1791"/>
  </r>
  <r>
    <x v="48"/>
    <x v="19"/>
    <x v="3725"/>
  </r>
  <r>
    <x v="48"/>
    <x v="20"/>
    <x v="689"/>
  </r>
  <r>
    <x v="48"/>
    <x v="33"/>
    <x v="116"/>
  </r>
  <r>
    <x v="48"/>
    <x v="21"/>
    <x v="3726"/>
  </r>
  <r>
    <x v="48"/>
    <x v="22"/>
    <x v="3727"/>
  </r>
  <r>
    <x v="48"/>
    <x v="23"/>
    <x v="2445"/>
  </r>
  <r>
    <x v="48"/>
    <x v="24"/>
    <x v="3728"/>
  </r>
  <r>
    <x v="48"/>
    <x v="25"/>
    <x v="2198"/>
  </r>
  <r>
    <x v="48"/>
    <x v="26"/>
    <x v="1017"/>
  </r>
  <r>
    <x v="48"/>
    <x v="27"/>
    <x v="1474"/>
  </r>
  <r>
    <x v="48"/>
    <x v="28"/>
    <x v="1666"/>
  </r>
  <r>
    <x v="48"/>
    <x v="29"/>
    <x v="1669"/>
  </r>
  <r>
    <x v="48"/>
    <x v="30"/>
    <x v="3727"/>
  </r>
  <r>
    <x v="48"/>
    <x v="0"/>
    <x v="3737"/>
  </r>
  <r>
    <x v="48"/>
    <x v="1"/>
    <x v="3738"/>
  </r>
  <r>
    <x v="48"/>
    <x v="2"/>
    <x v="3739"/>
  </r>
  <r>
    <x v="48"/>
    <x v="3"/>
    <x v="3450"/>
  </r>
  <r>
    <x v="48"/>
    <x v="4"/>
    <x v="3111"/>
  </r>
  <r>
    <x v="48"/>
    <x v="5"/>
    <x v="509"/>
  </r>
  <r>
    <x v="48"/>
    <x v="6"/>
    <x v="3740"/>
  </r>
  <r>
    <x v="48"/>
    <x v="7"/>
    <x v="3268"/>
  </r>
  <r>
    <x v="48"/>
    <x v="8"/>
    <x v="3741"/>
  </r>
  <r>
    <x v="48"/>
    <x v="9"/>
    <x v="495"/>
  </r>
  <r>
    <x v="48"/>
    <x v="10"/>
    <x v="998"/>
  </r>
  <r>
    <x v="48"/>
    <x v="11"/>
    <x v="3356"/>
  </r>
  <r>
    <x v="48"/>
    <x v="12"/>
    <x v="3742"/>
  </r>
  <r>
    <x v="48"/>
    <x v="13"/>
    <x v="3743"/>
  </r>
  <r>
    <x v="48"/>
    <x v="31"/>
    <x v="1307"/>
  </r>
  <r>
    <x v="48"/>
    <x v="32"/>
    <x v="931"/>
  </r>
  <r>
    <x v="48"/>
    <x v="14"/>
    <x v="3723"/>
  </r>
  <r>
    <x v="48"/>
    <x v="15"/>
    <x v="409"/>
  </r>
  <r>
    <x v="48"/>
    <x v="16"/>
    <x v="3724"/>
  </r>
  <r>
    <x v="48"/>
    <x v="17"/>
    <x v="1988"/>
  </r>
  <r>
    <x v="48"/>
    <x v="18"/>
    <x v="1791"/>
  </r>
  <r>
    <x v="48"/>
    <x v="19"/>
    <x v="3725"/>
  </r>
  <r>
    <x v="48"/>
    <x v="20"/>
    <x v="689"/>
  </r>
  <r>
    <x v="48"/>
    <x v="33"/>
    <x v="2612"/>
  </r>
  <r>
    <x v="48"/>
    <x v="21"/>
    <x v="3744"/>
  </r>
  <r>
    <x v="48"/>
    <x v="22"/>
    <x v="3727"/>
  </r>
  <r>
    <x v="48"/>
    <x v="23"/>
    <x v="2445"/>
  </r>
  <r>
    <x v="48"/>
    <x v="24"/>
    <x v="3728"/>
  </r>
  <r>
    <x v="48"/>
    <x v="25"/>
    <x v="2198"/>
  </r>
  <r>
    <x v="48"/>
    <x v="26"/>
    <x v="1017"/>
  </r>
  <r>
    <x v="48"/>
    <x v="27"/>
    <x v="1474"/>
  </r>
  <r>
    <x v="48"/>
    <x v="28"/>
    <x v="1666"/>
  </r>
  <r>
    <x v="48"/>
    <x v="29"/>
    <x v="1669"/>
  </r>
  <r>
    <x v="48"/>
    <x v="30"/>
    <x v="3727"/>
  </r>
  <r>
    <x v="48"/>
    <x v="0"/>
    <x v="3745"/>
  </r>
  <r>
    <x v="48"/>
    <x v="1"/>
    <x v="3746"/>
  </r>
  <r>
    <x v="48"/>
    <x v="2"/>
    <x v="3747"/>
  </r>
  <r>
    <x v="48"/>
    <x v="3"/>
    <x v="310"/>
  </r>
  <r>
    <x v="48"/>
    <x v="4"/>
    <x v="3748"/>
  </r>
  <r>
    <x v="48"/>
    <x v="5"/>
    <x v="523"/>
  </r>
  <r>
    <x v="48"/>
    <x v="6"/>
    <x v="3749"/>
  </r>
  <r>
    <x v="48"/>
    <x v="7"/>
    <x v="3549"/>
  </r>
  <r>
    <x v="48"/>
    <x v="8"/>
    <x v="3676"/>
  </r>
  <r>
    <x v="48"/>
    <x v="9"/>
    <x v="1398"/>
  </r>
  <r>
    <x v="48"/>
    <x v="10"/>
    <x v="3750"/>
  </r>
  <r>
    <x v="48"/>
    <x v="11"/>
    <x v="3366"/>
  </r>
  <r>
    <x v="48"/>
    <x v="12"/>
    <x v="3751"/>
  </r>
  <r>
    <x v="48"/>
    <x v="13"/>
    <x v="3752"/>
  </r>
  <r>
    <x v="48"/>
    <x v="31"/>
    <x v="1503"/>
  </r>
  <r>
    <x v="48"/>
    <x v="32"/>
    <x v="939"/>
  </r>
  <r>
    <x v="48"/>
    <x v="14"/>
    <x v="3723"/>
  </r>
  <r>
    <x v="48"/>
    <x v="15"/>
    <x v="409"/>
  </r>
  <r>
    <x v="48"/>
    <x v="16"/>
    <x v="3724"/>
  </r>
  <r>
    <x v="48"/>
    <x v="17"/>
    <x v="1988"/>
  </r>
  <r>
    <x v="48"/>
    <x v="18"/>
    <x v="1791"/>
  </r>
  <r>
    <x v="48"/>
    <x v="19"/>
    <x v="3725"/>
  </r>
  <r>
    <x v="48"/>
    <x v="20"/>
    <x v="689"/>
  </r>
  <r>
    <x v="48"/>
    <x v="33"/>
    <x v="52"/>
  </r>
  <r>
    <x v="48"/>
    <x v="21"/>
    <x v="3744"/>
  </r>
  <r>
    <x v="48"/>
    <x v="22"/>
    <x v="3727"/>
  </r>
  <r>
    <x v="48"/>
    <x v="23"/>
    <x v="2445"/>
  </r>
  <r>
    <x v="48"/>
    <x v="24"/>
    <x v="3728"/>
  </r>
  <r>
    <x v="48"/>
    <x v="25"/>
    <x v="2198"/>
  </r>
  <r>
    <x v="48"/>
    <x v="26"/>
    <x v="1017"/>
  </r>
  <r>
    <x v="48"/>
    <x v="27"/>
    <x v="1474"/>
  </r>
  <r>
    <x v="48"/>
    <x v="28"/>
    <x v="1666"/>
  </r>
  <r>
    <x v="48"/>
    <x v="29"/>
    <x v="1669"/>
  </r>
  <r>
    <x v="48"/>
    <x v="30"/>
    <x v="3727"/>
  </r>
  <r>
    <x v="48"/>
    <x v="0"/>
    <x v="3753"/>
  </r>
  <r>
    <x v="48"/>
    <x v="1"/>
    <x v="3754"/>
  </r>
  <r>
    <x v="48"/>
    <x v="2"/>
    <x v="3755"/>
  </r>
  <r>
    <x v="48"/>
    <x v="3"/>
    <x v="2033"/>
  </r>
  <r>
    <x v="48"/>
    <x v="4"/>
    <x v="3756"/>
  </r>
  <r>
    <x v="48"/>
    <x v="5"/>
    <x v="906"/>
  </r>
  <r>
    <x v="48"/>
    <x v="6"/>
    <x v="3757"/>
  </r>
  <r>
    <x v="48"/>
    <x v="7"/>
    <x v="3562"/>
  </r>
  <r>
    <x v="48"/>
    <x v="8"/>
    <x v="3758"/>
  </r>
  <r>
    <x v="48"/>
    <x v="9"/>
    <x v="1759"/>
  </r>
  <r>
    <x v="48"/>
    <x v="10"/>
    <x v="3759"/>
  </r>
  <r>
    <x v="48"/>
    <x v="11"/>
    <x v="3606"/>
  </r>
  <r>
    <x v="48"/>
    <x v="12"/>
    <x v="3760"/>
  </r>
  <r>
    <x v="48"/>
    <x v="13"/>
    <x v="3736"/>
  </r>
  <r>
    <x v="48"/>
    <x v="31"/>
    <x v="1479"/>
  </r>
  <r>
    <x v="48"/>
    <x v="32"/>
    <x v="1981"/>
  </r>
  <r>
    <x v="48"/>
    <x v="14"/>
    <x v="3723"/>
  </r>
  <r>
    <x v="48"/>
    <x v="15"/>
    <x v="409"/>
  </r>
  <r>
    <x v="48"/>
    <x v="16"/>
    <x v="3724"/>
  </r>
  <r>
    <x v="48"/>
    <x v="17"/>
    <x v="1988"/>
  </r>
  <r>
    <x v="48"/>
    <x v="18"/>
    <x v="1791"/>
  </r>
  <r>
    <x v="48"/>
    <x v="19"/>
    <x v="3725"/>
  </r>
  <r>
    <x v="48"/>
    <x v="20"/>
    <x v="689"/>
  </r>
  <r>
    <x v="48"/>
    <x v="33"/>
    <x v="52"/>
  </r>
  <r>
    <x v="48"/>
    <x v="21"/>
    <x v="3744"/>
  </r>
  <r>
    <x v="48"/>
    <x v="22"/>
    <x v="3727"/>
  </r>
  <r>
    <x v="48"/>
    <x v="23"/>
    <x v="2445"/>
  </r>
  <r>
    <x v="48"/>
    <x v="24"/>
    <x v="3728"/>
  </r>
  <r>
    <x v="48"/>
    <x v="25"/>
    <x v="2198"/>
  </r>
  <r>
    <x v="48"/>
    <x v="26"/>
    <x v="1017"/>
  </r>
  <r>
    <x v="48"/>
    <x v="27"/>
    <x v="1474"/>
  </r>
  <r>
    <x v="48"/>
    <x v="28"/>
    <x v="1666"/>
  </r>
  <r>
    <x v="48"/>
    <x v="29"/>
    <x v="1669"/>
  </r>
  <r>
    <x v="48"/>
    <x v="30"/>
    <x v="3727"/>
  </r>
  <r>
    <x v="48"/>
    <x v="0"/>
    <x v="3761"/>
  </r>
  <r>
    <x v="48"/>
    <x v="1"/>
    <x v="3762"/>
  </r>
  <r>
    <x v="48"/>
    <x v="2"/>
    <x v="3763"/>
  </r>
  <r>
    <x v="48"/>
    <x v="3"/>
    <x v="3450"/>
  </r>
  <r>
    <x v="48"/>
    <x v="4"/>
    <x v="3764"/>
  </r>
  <r>
    <x v="48"/>
    <x v="5"/>
    <x v="509"/>
  </r>
  <r>
    <x v="48"/>
    <x v="6"/>
    <x v="1794"/>
  </r>
  <r>
    <x v="48"/>
    <x v="7"/>
    <x v="446"/>
  </r>
  <r>
    <x v="48"/>
    <x v="8"/>
    <x v="3765"/>
  </r>
  <r>
    <x v="48"/>
    <x v="9"/>
    <x v="1773"/>
  </r>
  <r>
    <x v="48"/>
    <x v="10"/>
    <x v="3247"/>
  </r>
  <r>
    <x v="48"/>
    <x v="11"/>
    <x v="3356"/>
  </r>
  <r>
    <x v="48"/>
    <x v="12"/>
    <x v="3766"/>
  </r>
  <r>
    <x v="48"/>
    <x v="13"/>
    <x v="3743"/>
  </r>
  <r>
    <x v="48"/>
    <x v="31"/>
    <x v="1307"/>
  </r>
  <r>
    <x v="48"/>
    <x v="32"/>
    <x v="931"/>
  </r>
  <r>
    <x v="48"/>
    <x v="14"/>
    <x v="3723"/>
  </r>
  <r>
    <x v="48"/>
    <x v="15"/>
    <x v="409"/>
  </r>
  <r>
    <x v="48"/>
    <x v="16"/>
    <x v="3724"/>
  </r>
  <r>
    <x v="48"/>
    <x v="17"/>
    <x v="1988"/>
  </r>
  <r>
    <x v="48"/>
    <x v="18"/>
    <x v="1791"/>
  </r>
  <r>
    <x v="48"/>
    <x v="19"/>
    <x v="3725"/>
  </r>
  <r>
    <x v="48"/>
    <x v="20"/>
    <x v="689"/>
  </r>
  <r>
    <x v="48"/>
    <x v="33"/>
    <x v="395"/>
  </r>
  <r>
    <x v="48"/>
    <x v="21"/>
    <x v="3744"/>
  </r>
  <r>
    <x v="48"/>
    <x v="22"/>
    <x v="3727"/>
  </r>
  <r>
    <x v="48"/>
    <x v="23"/>
    <x v="2445"/>
  </r>
  <r>
    <x v="48"/>
    <x v="24"/>
    <x v="3728"/>
  </r>
  <r>
    <x v="48"/>
    <x v="25"/>
    <x v="2198"/>
  </r>
  <r>
    <x v="48"/>
    <x v="26"/>
    <x v="1017"/>
  </r>
  <r>
    <x v="48"/>
    <x v="27"/>
    <x v="1474"/>
  </r>
  <r>
    <x v="48"/>
    <x v="28"/>
    <x v="1666"/>
  </r>
  <r>
    <x v="48"/>
    <x v="29"/>
    <x v="1669"/>
  </r>
  <r>
    <x v="48"/>
    <x v="30"/>
    <x v="3727"/>
  </r>
  <r>
    <x v="48"/>
    <x v="0"/>
    <x v="3767"/>
  </r>
  <r>
    <x v="48"/>
    <x v="1"/>
    <x v="3768"/>
  </r>
  <r>
    <x v="48"/>
    <x v="2"/>
    <x v="3645"/>
  </r>
  <r>
    <x v="48"/>
    <x v="3"/>
    <x v="310"/>
  </r>
  <r>
    <x v="48"/>
    <x v="4"/>
    <x v="3769"/>
  </r>
  <r>
    <x v="48"/>
    <x v="5"/>
    <x v="523"/>
  </r>
  <r>
    <x v="48"/>
    <x v="6"/>
    <x v="3770"/>
  </r>
  <r>
    <x v="48"/>
    <x v="7"/>
    <x v="456"/>
  </r>
  <r>
    <x v="48"/>
    <x v="8"/>
    <x v="3771"/>
  </r>
  <r>
    <x v="48"/>
    <x v="9"/>
    <x v="1316"/>
  </r>
  <r>
    <x v="48"/>
    <x v="10"/>
    <x v="2530"/>
  </r>
  <r>
    <x v="48"/>
    <x v="11"/>
    <x v="3366"/>
  </r>
  <r>
    <x v="48"/>
    <x v="12"/>
    <x v="3772"/>
  </r>
  <r>
    <x v="48"/>
    <x v="13"/>
    <x v="3752"/>
  </r>
  <r>
    <x v="48"/>
    <x v="31"/>
    <x v="1503"/>
  </r>
  <r>
    <x v="48"/>
    <x v="32"/>
    <x v="939"/>
  </r>
  <r>
    <x v="48"/>
    <x v="14"/>
    <x v="3723"/>
  </r>
  <r>
    <x v="48"/>
    <x v="15"/>
    <x v="409"/>
  </r>
  <r>
    <x v="48"/>
    <x v="16"/>
    <x v="3724"/>
  </r>
  <r>
    <x v="48"/>
    <x v="17"/>
    <x v="1988"/>
  </r>
  <r>
    <x v="48"/>
    <x v="18"/>
    <x v="1791"/>
  </r>
  <r>
    <x v="48"/>
    <x v="19"/>
    <x v="3725"/>
  </r>
  <r>
    <x v="48"/>
    <x v="20"/>
    <x v="689"/>
  </r>
  <r>
    <x v="48"/>
    <x v="33"/>
    <x v="3773"/>
  </r>
  <r>
    <x v="48"/>
    <x v="21"/>
    <x v="3744"/>
  </r>
  <r>
    <x v="48"/>
    <x v="22"/>
    <x v="3727"/>
  </r>
  <r>
    <x v="48"/>
    <x v="23"/>
    <x v="2445"/>
  </r>
  <r>
    <x v="48"/>
    <x v="24"/>
    <x v="3728"/>
  </r>
  <r>
    <x v="48"/>
    <x v="25"/>
    <x v="2198"/>
  </r>
  <r>
    <x v="48"/>
    <x v="26"/>
    <x v="1017"/>
  </r>
  <r>
    <x v="48"/>
    <x v="27"/>
    <x v="1474"/>
  </r>
  <r>
    <x v="48"/>
    <x v="28"/>
    <x v="1666"/>
  </r>
  <r>
    <x v="48"/>
    <x v="29"/>
    <x v="1669"/>
  </r>
  <r>
    <x v="48"/>
    <x v="30"/>
    <x v="3727"/>
  </r>
  <r>
    <x v="48"/>
    <x v="0"/>
    <x v="3774"/>
  </r>
  <r>
    <x v="48"/>
    <x v="1"/>
    <x v="3775"/>
  </r>
  <r>
    <x v="48"/>
    <x v="2"/>
    <x v="3334"/>
  </r>
  <r>
    <x v="48"/>
    <x v="3"/>
    <x v="639"/>
  </r>
  <r>
    <x v="48"/>
    <x v="4"/>
    <x v="3776"/>
  </r>
  <r>
    <x v="48"/>
    <x v="5"/>
    <x v="3777"/>
  </r>
  <r>
    <x v="48"/>
    <x v="6"/>
    <x v="3496"/>
  </r>
  <r>
    <x v="48"/>
    <x v="7"/>
    <x v="2290"/>
  </r>
  <r>
    <x v="48"/>
    <x v="8"/>
    <x v="3273"/>
  </r>
  <r>
    <x v="48"/>
    <x v="9"/>
    <x v="499"/>
  </r>
  <r>
    <x v="48"/>
    <x v="10"/>
    <x v="3007"/>
  </r>
  <r>
    <x v="48"/>
    <x v="11"/>
    <x v="3778"/>
  </r>
  <r>
    <x v="48"/>
    <x v="12"/>
    <x v="3779"/>
  </r>
  <r>
    <x v="48"/>
    <x v="13"/>
    <x v="1667"/>
  </r>
  <r>
    <x v="48"/>
    <x v="31"/>
    <x v="3780"/>
  </r>
  <r>
    <x v="48"/>
    <x v="32"/>
    <x v="1619"/>
  </r>
  <r>
    <x v="48"/>
    <x v="14"/>
    <x v="3723"/>
  </r>
  <r>
    <x v="48"/>
    <x v="15"/>
    <x v="409"/>
  </r>
  <r>
    <x v="48"/>
    <x v="16"/>
    <x v="3724"/>
  </r>
  <r>
    <x v="48"/>
    <x v="17"/>
    <x v="1988"/>
  </r>
  <r>
    <x v="48"/>
    <x v="18"/>
    <x v="1791"/>
  </r>
  <r>
    <x v="48"/>
    <x v="19"/>
    <x v="3725"/>
  </r>
  <r>
    <x v="48"/>
    <x v="20"/>
    <x v="689"/>
  </r>
  <r>
    <x v="48"/>
    <x v="33"/>
    <x v="3773"/>
  </r>
  <r>
    <x v="48"/>
    <x v="21"/>
    <x v="3744"/>
  </r>
  <r>
    <x v="48"/>
    <x v="22"/>
    <x v="3727"/>
  </r>
  <r>
    <x v="48"/>
    <x v="23"/>
    <x v="2445"/>
  </r>
  <r>
    <x v="48"/>
    <x v="24"/>
    <x v="3728"/>
  </r>
  <r>
    <x v="48"/>
    <x v="25"/>
    <x v="2198"/>
  </r>
  <r>
    <x v="48"/>
    <x v="26"/>
    <x v="1017"/>
  </r>
  <r>
    <x v="48"/>
    <x v="27"/>
    <x v="1474"/>
  </r>
  <r>
    <x v="48"/>
    <x v="28"/>
    <x v="1666"/>
  </r>
  <r>
    <x v="48"/>
    <x v="29"/>
    <x v="1669"/>
  </r>
  <r>
    <x v="48"/>
    <x v="30"/>
    <x v="3727"/>
  </r>
  <r>
    <x v="49"/>
    <x v="0"/>
    <x v="3781"/>
  </r>
  <r>
    <x v="49"/>
    <x v="1"/>
    <x v="3782"/>
  </r>
  <r>
    <x v="49"/>
    <x v="2"/>
    <x v="3783"/>
  </r>
  <r>
    <x v="49"/>
    <x v="3"/>
    <x v="2075"/>
  </r>
  <r>
    <x v="49"/>
    <x v="4"/>
    <x v="3784"/>
  </r>
  <r>
    <x v="49"/>
    <x v="5"/>
    <x v="2463"/>
  </r>
  <r>
    <x v="49"/>
    <x v="6"/>
    <x v="3785"/>
  </r>
  <r>
    <x v="49"/>
    <x v="7"/>
    <x v="2509"/>
  </r>
  <r>
    <x v="49"/>
    <x v="8"/>
    <x v="3695"/>
  </r>
  <r>
    <x v="49"/>
    <x v="9"/>
    <x v="1811"/>
  </r>
  <r>
    <x v="49"/>
    <x v="10"/>
    <x v="201"/>
  </r>
  <r>
    <x v="49"/>
    <x v="11"/>
    <x v="3786"/>
  </r>
  <r>
    <x v="49"/>
    <x v="12"/>
    <x v="3787"/>
  </r>
  <r>
    <x v="49"/>
    <x v="13"/>
    <x v="3788"/>
  </r>
  <r>
    <x v="49"/>
    <x v="31"/>
    <x v="727"/>
  </r>
  <r>
    <x v="49"/>
    <x v="32"/>
    <x v="1128"/>
  </r>
  <r>
    <x v="49"/>
    <x v="14"/>
    <x v="3723"/>
  </r>
  <r>
    <x v="49"/>
    <x v="15"/>
    <x v="409"/>
  </r>
  <r>
    <x v="49"/>
    <x v="16"/>
    <x v="3724"/>
  </r>
  <r>
    <x v="49"/>
    <x v="17"/>
    <x v="1988"/>
  </r>
  <r>
    <x v="49"/>
    <x v="18"/>
    <x v="1791"/>
  </r>
  <r>
    <x v="49"/>
    <x v="19"/>
    <x v="3725"/>
  </r>
  <r>
    <x v="49"/>
    <x v="20"/>
    <x v="689"/>
  </r>
  <r>
    <x v="49"/>
    <x v="33"/>
    <x v="3773"/>
  </r>
  <r>
    <x v="49"/>
    <x v="21"/>
    <x v="3744"/>
  </r>
  <r>
    <x v="49"/>
    <x v="22"/>
    <x v="3727"/>
  </r>
  <r>
    <x v="49"/>
    <x v="23"/>
    <x v="2445"/>
  </r>
  <r>
    <x v="49"/>
    <x v="24"/>
    <x v="3728"/>
  </r>
  <r>
    <x v="49"/>
    <x v="25"/>
    <x v="2198"/>
  </r>
  <r>
    <x v="49"/>
    <x v="26"/>
    <x v="1017"/>
  </r>
  <r>
    <x v="49"/>
    <x v="27"/>
    <x v="1474"/>
  </r>
  <r>
    <x v="49"/>
    <x v="28"/>
    <x v="1666"/>
  </r>
  <r>
    <x v="49"/>
    <x v="29"/>
    <x v="1669"/>
  </r>
  <r>
    <x v="49"/>
    <x v="30"/>
    <x v="3727"/>
  </r>
  <r>
    <x v="49"/>
    <x v="0"/>
    <x v="3789"/>
  </r>
  <r>
    <x v="49"/>
    <x v="1"/>
    <x v="3790"/>
  </r>
  <r>
    <x v="49"/>
    <x v="2"/>
    <x v="3791"/>
  </r>
  <r>
    <x v="49"/>
    <x v="3"/>
    <x v="2085"/>
  </r>
  <r>
    <x v="49"/>
    <x v="4"/>
    <x v="3792"/>
  </r>
  <r>
    <x v="49"/>
    <x v="5"/>
    <x v="2479"/>
  </r>
  <r>
    <x v="49"/>
    <x v="6"/>
    <x v="3358"/>
  </r>
  <r>
    <x v="49"/>
    <x v="7"/>
    <x v="2526"/>
  </r>
  <r>
    <x v="49"/>
    <x v="8"/>
    <x v="3272"/>
  </r>
  <r>
    <x v="49"/>
    <x v="9"/>
    <x v="446"/>
  </r>
  <r>
    <x v="49"/>
    <x v="10"/>
    <x v="161"/>
  </r>
  <r>
    <x v="49"/>
    <x v="11"/>
    <x v="3732"/>
  </r>
  <r>
    <x v="49"/>
    <x v="12"/>
    <x v="3793"/>
  </r>
  <r>
    <x v="49"/>
    <x v="13"/>
    <x v="2046"/>
  </r>
  <r>
    <x v="49"/>
    <x v="31"/>
    <x v="3794"/>
  </r>
  <r>
    <x v="49"/>
    <x v="32"/>
    <x v="1137"/>
  </r>
  <r>
    <x v="49"/>
    <x v="14"/>
    <x v="3723"/>
  </r>
  <r>
    <x v="49"/>
    <x v="15"/>
    <x v="409"/>
  </r>
  <r>
    <x v="49"/>
    <x v="16"/>
    <x v="3724"/>
  </r>
  <r>
    <x v="49"/>
    <x v="17"/>
    <x v="1988"/>
  </r>
  <r>
    <x v="49"/>
    <x v="18"/>
    <x v="1541"/>
  </r>
  <r>
    <x v="49"/>
    <x v="19"/>
    <x v="3725"/>
  </r>
  <r>
    <x v="49"/>
    <x v="20"/>
    <x v="689"/>
  </r>
  <r>
    <x v="49"/>
    <x v="33"/>
    <x v="300"/>
  </r>
  <r>
    <x v="49"/>
    <x v="21"/>
    <x v="3795"/>
  </r>
  <r>
    <x v="49"/>
    <x v="22"/>
    <x v="3727"/>
  </r>
  <r>
    <x v="49"/>
    <x v="23"/>
    <x v="2445"/>
  </r>
  <r>
    <x v="49"/>
    <x v="24"/>
    <x v="3728"/>
  </r>
  <r>
    <x v="49"/>
    <x v="25"/>
    <x v="2198"/>
  </r>
  <r>
    <x v="49"/>
    <x v="26"/>
    <x v="1017"/>
  </r>
  <r>
    <x v="49"/>
    <x v="27"/>
    <x v="1474"/>
  </r>
  <r>
    <x v="49"/>
    <x v="28"/>
    <x v="1666"/>
  </r>
  <r>
    <x v="49"/>
    <x v="29"/>
    <x v="1669"/>
  </r>
  <r>
    <x v="49"/>
    <x v="30"/>
    <x v="3727"/>
  </r>
  <r>
    <x v="49"/>
    <x v="0"/>
    <x v="3737"/>
  </r>
  <r>
    <x v="49"/>
    <x v="1"/>
    <x v="3796"/>
  </r>
  <r>
    <x v="49"/>
    <x v="2"/>
    <x v="3739"/>
  </r>
  <r>
    <x v="49"/>
    <x v="3"/>
    <x v="2094"/>
  </r>
  <r>
    <x v="49"/>
    <x v="4"/>
    <x v="3797"/>
  </r>
  <r>
    <x v="49"/>
    <x v="5"/>
    <x v="668"/>
  </r>
  <r>
    <x v="49"/>
    <x v="6"/>
    <x v="2207"/>
  </r>
  <r>
    <x v="49"/>
    <x v="7"/>
    <x v="2476"/>
  </r>
  <r>
    <x v="49"/>
    <x v="8"/>
    <x v="3711"/>
  </r>
  <r>
    <x v="49"/>
    <x v="9"/>
    <x v="2154"/>
  </r>
  <r>
    <x v="49"/>
    <x v="10"/>
    <x v="174"/>
  </r>
  <r>
    <x v="49"/>
    <x v="11"/>
    <x v="3676"/>
  </r>
  <r>
    <x v="49"/>
    <x v="12"/>
    <x v="3742"/>
  </r>
  <r>
    <x v="49"/>
    <x v="13"/>
    <x v="2056"/>
  </r>
  <r>
    <x v="49"/>
    <x v="31"/>
    <x v="2236"/>
  </r>
  <r>
    <x v="49"/>
    <x v="32"/>
    <x v="2005"/>
  </r>
  <r>
    <x v="49"/>
    <x v="14"/>
    <x v="3723"/>
  </r>
  <r>
    <x v="49"/>
    <x v="15"/>
    <x v="409"/>
  </r>
  <r>
    <x v="49"/>
    <x v="16"/>
    <x v="883"/>
  </r>
  <r>
    <x v="49"/>
    <x v="17"/>
    <x v="2151"/>
  </r>
  <r>
    <x v="49"/>
    <x v="18"/>
    <x v="3798"/>
  </r>
  <r>
    <x v="49"/>
    <x v="19"/>
    <x v="3799"/>
  </r>
  <r>
    <x v="49"/>
    <x v="20"/>
    <x v="689"/>
  </r>
  <r>
    <x v="49"/>
    <x v="33"/>
    <x v="1920"/>
  </r>
  <r>
    <x v="49"/>
    <x v="21"/>
    <x v="3800"/>
  </r>
  <r>
    <x v="49"/>
    <x v="22"/>
    <x v="3727"/>
  </r>
  <r>
    <x v="49"/>
    <x v="23"/>
    <x v="2445"/>
  </r>
  <r>
    <x v="49"/>
    <x v="24"/>
    <x v="3728"/>
  </r>
  <r>
    <x v="49"/>
    <x v="25"/>
    <x v="2198"/>
  </r>
  <r>
    <x v="49"/>
    <x v="26"/>
    <x v="1017"/>
  </r>
  <r>
    <x v="49"/>
    <x v="27"/>
    <x v="1474"/>
  </r>
  <r>
    <x v="49"/>
    <x v="28"/>
    <x v="1666"/>
  </r>
  <r>
    <x v="49"/>
    <x v="29"/>
    <x v="1669"/>
  </r>
  <r>
    <x v="49"/>
    <x v="30"/>
    <x v="3727"/>
  </r>
  <r>
    <x v="49"/>
    <x v="0"/>
    <x v="3801"/>
  </r>
  <r>
    <x v="49"/>
    <x v="1"/>
    <x v="3802"/>
  </r>
  <r>
    <x v="49"/>
    <x v="2"/>
    <x v="3803"/>
  </r>
  <r>
    <x v="49"/>
    <x v="3"/>
    <x v="1895"/>
  </r>
  <r>
    <x v="49"/>
    <x v="4"/>
    <x v="3804"/>
  </r>
  <r>
    <x v="49"/>
    <x v="5"/>
    <x v="3805"/>
  </r>
  <r>
    <x v="49"/>
    <x v="6"/>
    <x v="3806"/>
  </r>
  <r>
    <x v="49"/>
    <x v="7"/>
    <x v="3807"/>
  </r>
  <r>
    <x v="49"/>
    <x v="8"/>
    <x v="3632"/>
  </r>
  <r>
    <x v="49"/>
    <x v="9"/>
    <x v="2541"/>
  </r>
  <r>
    <x v="49"/>
    <x v="10"/>
    <x v="1750"/>
  </r>
  <r>
    <x v="49"/>
    <x v="11"/>
    <x v="3808"/>
  </r>
  <r>
    <x v="49"/>
    <x v="12"/>
    <x v="3809"/>
  </r>
  <r>
    <x v="49"/>
    <x v="13"/>
    <x v="3810"/>
  </r>
  <r>
    <x v="49"/>
    <x v="31"/>
    <x v="877"/>
  </r>
  <r>
    <x v="49"/>
    <x v="32"/>
    <x v="2088"/>
  </r>
  <r>
    <x v="49"/>
    <x v="14"/>
    <x v="3723"/>
  </r>
  <r>
    <x v="49"/>
    <x v="15"/>
    <x v="409"/>
  </r>
  <r>
    <x v="49"/>
    <x v="16"/>
    <x v="883"/>
  </r>
  <r>
    <x v="49"/>
    <x v="17"/>
    <x v="2151"/>
  </r>
  <r>
    <x v="49"/>
    <x v="18"/>
    <x v="3798"/>
  </r>
  <r>
    <x v="49"/>
    <x v="19"/>
    <x v="3799"/>
  </r>
  <r>
    <x v="49"/>
    <x v="20"/>
    <x v="689"/>
  </r>
  <r>
    <x v="49"/>
    <x v="33"/>
    <x v="1920"/>
  </r>
  <r>
    <x v="49"/>
    <x v="21"/>
    <x v="3800"/>
  </r>
  <r>
    <x v="49"/>
    <x v="22"/>
    <x v="3727"/>
  </r>
  <r>
    <x v="49"/>
    <x v="23"/>
    <x v="2445"/>
  </r>
  <r>
    <x v="49"/>
    <x v="24"/>
    <x v="3728"/>
  </r>
  <r>
    <x v="49"/>
    <x v="25"/>
    <x v="2198"/>
  </r>
  <r>
    <x v="49"/>
    <x v="26"/>
    <x v="1017"/>
  </r>
  <r>
    <x v="49"/>
    <x v="27"/>
    <x v="1474"/>
  </r>
  <r>
    <x v="49"/>
    <x v="28"/>
    <x v="1666"/>
  </r>
  <r>
    <x v="49"/>
    <x v="29"/>
    <x v="1669"/>
  </r>
  <r>
    <x v="49"/>
    <x v="30"/>
    <x v="3727"/>
  </r>
  <r>
    <x v="49"/>
    <x v="0"/>
    <x v="3811"/>
  </r>
  <r>
    <x v="49"/>
    <x v="1"/>
    <x v="3812"/>
  </r>
  <r>
    <x v="49"/>
    <x v="2"/>
    <x v="3813"/>
  </r>
  <r>
    <x v="49"/>
    <x v="3"/>
    <x v="3024"/>
  </r>
  <r>
    <x v="49"/>
    <x v="4"/>
    <x v="3814"/>
  </r>
  <r>
    <x v="49"/>
    <x v="5"/>
    <x v="2739"/>
  </r>
  <r>
    <x v="49"/>
    <x v="6"/>
    <x v="3815"/>
  </r>
  <r>
    <x v="49"/>
    <x v="7"/>
    <x v="1760"/>
  </r>
  <r>
    <x v="49"/>
    <x v="8"/>
    <x v="3645"/>
  </r>
  <r>
    <x v="49"/>
    <x v="9"/>
    <x v="3007"/>
  </r>
  <r>
    <x v="49"/>
    <x v="10"/>
    <x v="292"/>
  </r>
  <r>
    <x v="49"/>
    <x v="11"/>
    <x v="3816"/>
  </r>
  <r>
    <x v="49"/>
    <x v="12"/>
    <x v="3817"/>
  </r>
  <r>
    <x v="49"/>
    <x v="13"/>
    <x v="3818"/>
  </r>
  <r>
    <x v="49"/>
    <x v="31"/>
    <x v="681"/>
  </r>
  <r>
    <x v="49"/>
    <x v="32"/>
    <x v="3819"/>
  </r>
  <r>
    <x v="49"/>
    <x v="14"/>
    <x v="3723"/>
  </r>
  <r>
    <x v="49"/>
    <x v="15"/>
    <x v="409"/>
  </r>
  <r>
    <x v="49"/>
    <x v="16"/>
    <x v="883"/>
  </r>
  <r>
    <x v="49"/>
    <x v="17"/>
    <x v="2151"/>
  </r>
  <r>
    <x v="49"/>
    <x v="18"/>
    <x v="3798"/>
  </r>
  <r>
    <x v="49"/>
    <x v="19"/>
    <x v="3799"/>
  </r>
  <r>
    <x v="49"/>
    <x v="20"/>
    <x v="689"/>
  </r>
  <r>
    <x v="49"/>
    <x v="33"/>
    <x v="1920"/>
  </r>
  <r>
    <x v="49"/>
    <x v="21"/>
    <x v="3800"/>
  </r>
  <r>
    <x v="49"/>
    <x v="22"/>
    <x v="3727"/>
  </r>
  <r>
    <x v="49"/>
    <x v="23"/>
    <x v="2445"/>
  </r>
  <r>
    <x v="49"/>
    <x v="24"/>
    <x v="3728"/>
  </r>
  <r>
    <x v="49"/>
    <x v="25"/>
    <x v="2198"/>
  </r>
  <r>
    <x v="49"/>
    <x v="26"/>
    <x v="1017"/>
  </r>
  <r>
    <x v="49"/>
    <x v="27"/>
    <x v="1474"/>
  </r>
  <r>
    <x v="49"/>
    <x v="28"/>
    <x v="1666"/>
  </r>
  <r>
    <x v="49"/>
    <x v="29"/>
    <x v="1669"/>
  </r>
  <r>
    <x v="49"/>
    <x v="30"/>
    <x v="3727"/>
  </r>
  <r>
    <x v="49"/>
    <x v="0"/>
    <x v="3820"/>
  </r>
  <r>
    <x v="49"/>
    <x v="1"/>
    <x v="3821"/>
  </r>
  <r>
    <x v="49"/>
    <x v="2"/>
    <x v="3822"/>
  </r>
  <r>
    <x v="49"/>
    <x v="3"/>
    <x v="3823"/>
  </r>
  <r>
    <x v="49"/>
    <x v="4"/>
    <x v="3824"/>
  </r>
  <r>
    <x v="49"/>
    <x v="5"/>
    <x v="382"/>
  </r>
  <r>
    <x v="49"/>
    <x v="6"/>
    <x v="3825"/>
  </r>
  <r>
    <x v="49"/>
    <x v="7"/>
    <x v="2009"/>
  </r>
  <r>
    <x v="49"/>
    <x v="8"/>
    <x v="3334"/>
  </r>
  <r>
    <x v="49"/>
    <x v="9"/>
    <x v="3826"/>
  </r>
  <r>
    <x v="49"/>
    <x v="10"/>
    <x v="64"/>
  </r>
  <r>
    <x v="49"/>
    <x v="11"/>
    <x v="3827"/>
  </r>
  <r>
    <x v="49"/>
    <x v="12"/>
    <x v="3828"/>
  </r>
  <r>
    <x v="49"/>
    <x v="13"/>
    <x v="3829"/>
  </r>
  <r>
    <x v="49"/>
    <x v="31"/>
    <x v="3436"/>
  </r>
  <r>
    <x v="49"/>
    <x v="32"/>
    <x v="3830"/>
  </r>
  <r>
    <x v="49"/>
    <x v="14"/>
    <x v="3723"/>
  </r>
  <r>
    <x v="49"/>
    <x v="15"/>
    <x v="409"/>
  </r>
  <r>
    <x v="49"/>
    <x v="16"/>
    <x v="883"/>
  </r>
  <r>
    <x v="49"/>
    <x v="17"/>
    <x v="2151"/>
  </r>
  <r>
    <x v="49"/>
    <x v="18"/>
    <x v="3798"/>
  </r>
  <r>
    <x v="49"/>
    <x v="19"/>
    <x v="3799"/>
  </r>
  <r>
    <x v="49"/>
    <x v="20"/>
    <x v="689"/>
  </r>
  <r>
    <x v="49"/>
    <x v="33"/>
    <x v="1920"/>
  </r>
  <r>
    <x v="49"/>
    <x v="21"/>
    <x v="3800"/>
  </r>
  <r>
    <x v="49"/>
    <x v="22"/>
    <x v="3727"/>
  </r>
  <r>
    <x v="49"/>
    <x v="23"/>
    <x v="2445"/>
  </r>
  <r>
    <x v="49"/>
    <x v="24"/>
    <x v="3728"/>
  </r>
  <r>
    <x v="49"/>
    <x v="25"/>
    <x v="2198"/>
  </r>
  <r>
    <x v="49"/>
    <x v="26"/>
    <x v="1017"/>
  </r>
  <r>
    <x v="49"/>
    <x v="27"/>
    <x v="1474"/>
  </r>
  <r>
    <x v="49"/>
    <x v="28"/>
    <x v="1666"/>
  </r>
  <r>
    <x v="49"/>
    <x v="29"/>
    <x v="1669"/>
  </r>
  <r>
    <x v="49"/>
    <x v="30"/>
    <x v="3727"/>
  </r>
  <r>
    <x v="49"/>
    <x v="0"/>
    <x v="1916"/>
  </r>
  <r>
    <x v="49"/>
    <x v="1"/>
    <x v="3831"/>
  </r>
  <r>
    <x v="49"/>
    <x v="2"/>
    <x v="3832"/>
  </r>
  <r>
    <x v="49"/>
    <x v="3"/>
    <x v="3833"/>
  </r>
  <r>
    <x v="49"/>
    <x v="4"/>
    <x v="3162"/>
  </r>
  <r>
    <x v="49"/>
    <x v="5"/>
    <x v="396"/>
  </r>
  <r>
    <x v="49"/>
    <x v="6"/>
    <x v="3834"/>
  </r>
  <r>
    <x v="49"/>
    <x v="7"/>
    <x v="334"/>
  </r>
  <r>
    <x v="49"/>
    <x v="8"/>
    <x v="3835"/>
  </r>
  <r>
    <x v="49"/>
    <x v="9"/>
    <x v="1262"/>
  </r>
  <r>
    <x v="49"/>
    <x v="10"/>
    <x v="76"/>
  </r>
  <r>
    <x v="49"/>
    <x v="11"/>
    <x v="3836"/>
  </r>
  <r>
    <x v="49"/>
    <x v="12"/>
    <x v="3837"/>
  </r>
  <r>
    <x v="49"/>
    <x v="13"/>
    <x v="2110"/>
  </r>
  <r>
    <x v="49"/>
    <x v="31"/>
    <x v="3448"/>
  </r>
  <r>
    <x v="49"/>
    <x v="32"/>
    <x v="352"/>
  </r>
  <r>
    <x v="49"/>
    <x v="14"/>
    <x v="3723"/>
  </r>
  <r>
    <x v="49"/>
    <x v="15"/>
    <x v="409"/>
  </r>
  <r>
    <x v="49"/>
    <x v="16"/>
    <x v="883"/>
  </r>
  <r>
    <x v="49"/>
    <x v="17"/>
    <x v="998"/>
  </r>
  <r>
    <x v="49"/>
    <x v="18"/>
    <x v="3798"/>
  </r>
  <r>
    <x v="49"/>
    <x v="19"/>
    <x v="3838"/>
  </r>
  <r>
    <x v="49"/>
    <x v="20"/>
    <x v="689"/>
  </r>
  <r>
    <x v="49"/>
    <x v="33"/>
    <x v="251"/>
  </r>
  <r>
    <x v="49"/>
    <x v="21"/>
    <x v="3839"/>
  </r>
  <r>
    <x v="49"/>
    <x v="22"/>
    <x v="3727"/>
  </r>
  <r>
    <x v="49"/>
    <x v="23"/>
    <x v="2445"/>
  </r>
  <r>
    <x v="49"/>
    <x v="24"/>
    <x v="3728"/>
  </r>
  <r>
    <x v="49"/>
    <x v="25"/>
    <x v="2198"/>
  </r>
  <r>
    <x v="49"/>
    <x v="26"/>
    <x v="1017"/>
  </r>
  <r>
    <x v="49"/>
    <x v="27"/>
    <x v="1474"/>
  </r>
  <r>
    <x v="49"/>
    <x v="28"/>
    <x v="1666"/>
  </r>
  <r>
    <x v="49"/>
    <x v="29"/>
    <x v="1669"/>
  </r>
  <r>
    <x v="49"/>
    <x v="30"/>
    <x v="3727"/>
  </r>
  <r>
    <x v="50"/>
    <x v="0"/>
    <x v="1633"/>
  </r>
  <r>
    <x v="50"/>
    <x v="1"/>
    <x v="3840"/>
  </r>
  <r>
    <x v="50"/>
    <x v="2"/>
    <x v="3235"/>
  </r>
  <r>
    <x v="50"/>
    <x v="3"/>
    <x v="3841"/>
  </r>
  <r>
    <x v="50"/>
    <x v="4"/>
    <x v="3842"/>
  </r>
  <r>
    <x v="50"/>
    <x v="5"/>
    <x v="409"/>
  </r>
  <r>
    <x v="50"/>
    <x v="6"/>
    <x v="3843"/>
  </r>
  <r>
    <x v="50"/>
    <x v="7"/>
    <x v="3028"/>
  </r>
  <r>
    <x v="50"/>
    <x v="8"/>
    <x v="3844"/>
  </r>
  <r>
    <x v="50"/>
    <x v="9"/>
    <x v="1887"/>
  </r>
  <r>
    <x v="50"/>
    <x v="10"/>
    <x v="90"/>
  </r>
  <r>
    <x v="50"/>
    <x v="11"/>
    <x v="3845"/>
  </r>
  <r>
    <x v="50"/>
    <x v="12"/>
    <x v="3846"/>
  </r>
  <r>
    <x v="50"/>
    <x v="13"/>
    <x v="2116"/>
  </r>
  <r>
    <x v="50"/>
    <x v="31"/>
    <x v="3423"/>
  </r>
  <r>
    <x v="50"/>
    <x v="32"/>
    <x v="365"/>
  </r>
  <r>
    <x v="50"/>
    <x v="14"/>
    <x v="3723"/>
  </r>
  <r>
    <x v="50"/>
    <x v="15"/>
    <x v="409"/>
  </r>
  <r>
    <x v="50"/>
    <x v="16"/>
    <x v="883"/>
  </r>
  <r>
    <x v="50"/>
    <x v="17"/>
    <x v="1977"/>
  </r>
  <r>
    <x v="50"/>
    <x v="18"/>
    <x v="1254"/>
  </r>
  <r>
    <x v="50"/>
    <x v="19"/>
    <x v="3847"/>
  </r>
  <r>
    <x v="50"/>
    <x v="20"/>
    <x v="689"/>
  </r>
  <r>
    <x v="50"/>
    <x v="33"/>
    <x v="3848"/>
  </r>
  <r>
    <x v="50"/>
    <x v="21"/>
    <x v="2199"/>
  </r>
  <r>
    <x v="50"/>
    <x v="22"/>
    <x v="3727"/>
  </r>
  <r>
    <x v="50"/>
    <x v="23"/>
    <x v="2445"/>
  </r>
  <r>
    <x v="50"/>
    <x v="24"/>
    <x v="3728"/>
  </r>
  <r>
    <x v="50"/>
    <x v="25"/>
    <x v="2198"/>
  </r>
  <r>
    <x v="50"/>
    <x v="26"/>
    <x v="1017"/>
  </r>
  <r>
    <x v="50"/>
    <x v="27"/>
    <x v="1474"/>
  </r>
  <r>
    <x v="50"/>
    <x v="28"/>
    <x v="1666"/>
  </r>
  <r>
    <x v="50"/>
    <x v="29"/>
    <x v="1669"/>
  </r>
  <r>
    <x v="50"/>
    <x v="30"/>
    <x v="3727"/>
  </r>
  <r>
    <x v="50"/>
    <x v="0"/>
    <x v="1645"/>
  </r>
  <r>
    <x v="50"/>
    <x v="1"/>
    <x v="3849"/>
  </r>
  <r>
    <x v="50"/>
    <x v="2"/>
    <x v="3850"/>
  </r>
  <r>
    <x v="50"/>
    <x v="3"/>
    <x v="3851"/>
  </r>
  <r>
    <x v="50"/>
    <x v="4"/>
    <x v="3852"/>
  </r>
  <r>
    <x v="50"/>
    <x v="5"/>
    <x v="2088"/>
  </r>
  <r>
    <x v="50"/>
    <x v="6"/>
    <x v="3853"/>
  </r>
  <r>
    <x v="50"/>
    <x v="7"/>
    <x v="1014"/>
  </r>
  <r>
    <x v="50"/>
    <x v="8"/>
    <x v="3854"/>
  </r>
  <r>
    <x v="50"/>
    <x v="9"/>
    <x v="1851"/>
  </r>
  <r>
    <x v="50"/>
    <x v="10"/>
    <x v="3855"/>
  </r>
  <r>
    <x v="50"/>
    <x v="11"/>
    <x v="3856"/>
  </r>
  <r>
    <x v="50"/>
    <x v="12"/>
    <x v="3857"/>
  </r>
  <r>
    <x v="50"/>
    <x v="13"/>
    <x v="3858"/>
  </r>
  <r>
    <x v="50"/>
    <x v="31"/>
    <x v="2972"/>
  </r>
  <r>
    <x v="50"/>
    <x v="32"/>
    <x v="1808"/>
  </r>
  <r>
    <x v="50"/>
    <x v="14"/>
    <x v="3723"/>
  </r>
  <r>
    <x v="50"/>
    <x v="15"/>
    <x v="409"/>
  </r>
  <r>
    <x v="50"/>
    <x v="16"/>
    <x v="883"/>
  </r>
  <r>
    <x v="50"/>
    <x v="17"/>
    <x v="1977"/>
  </r>
  <r>
    <x v="50"/>
    <x v="18"/>
    <x v="1254"/>
  </r>
  <r>
    <x v="50"/>
    <x v="19"/>
    <x v="3847"/>
  </r>
  <r>
    <x v="50"/>
    <x v="20"/>
    <x v="689"/>
  </r>
  <r>
    <x v="50"/>
    <x v="33"/>
    <x v="3848"/>
  </r>
  <r>
    <x v="50"/>
    <x v="21"/>
    <x v="2199"/>
  </r>
  <r>
    <x v="50"/>
    <x v="22"/>
    <x v="3727"/>
  </r>
  <r>
    <x v="50"/>
    <x v="23"/>
    <x v="2445"/>
  </r>
  <r>
    <x v="50"/>
    <x v="24"/>
    <x v="3728"/>
  </r>
  <r>
    <x v="50"/>
    <x v="25"/>
    <x v="2198"/>
  </r>
  <r>
    <x v="50"/>
    <x v="26"/>
    <x v="1017"/>
  </r>
  <r>
    <x v="50"/>
    <x v="27"/>
    <x v="1474"/>
  </r>
  <r>
    <x v="50"/>
    <x v="28"/>
    <x v="1666"/>
  </r>
  <r>
    <x v="50"/>
    <x v="29"/>
    <x v="1669"/>
  </r>
  <r>
    <x v="50"/>
    <x v="30"/>
    <x v="3727"/>
  </r>
  <r>
    <x v="50"/>
    <x v="0"/>
    <x v="2078"/>
  </r>
  <r>
    <x v="50"/>
    <x v="1"/>
    <x v="3859"/>
  </r>
  <r>
    <x v="50"/>
    <x v="2"/>
    <x v="3860"/>
  </r>
  <r>
    <x v="50"/>
    <x v="3"/>
    <x v="3861"/>
  </r>
  <r>
    <x v="50"/>
    <x v="4"/>
    <x v="3862"/>
  </r>
  <r>
    <x v="50"/>
    <x v="5"/>
    <x v="3819"/>
  </r>
  <r>
    <x v="50"/>
    <x v="6"/>
    <x v="3863"/>
  </r>
  <r>
    <x v="50"/>
    <x v="7"/>
    <x v="1429"/>
  </r>
  <r>
    <x v="50"/>
    <x v="8"/>
    <x v="3864"/>
  </r>
  <r>
    <x v="50"/>
    <x v="9"/>
    <x v="1862"/>
  </r>
  <r>
    <x v="50"/>
    <x v="10"/>
    <x v="66"/>
  </r>
  <r>
    <x v="50"/>
    <x v="11"/>
    <x v="3865"/>
  </r>
  <r>
    <x v="50"/>
    <x v="12"/>
    <x v="3866"/>
  </r>
  <r>
    <x v="50"/>
    <x v="13"/>
    <x v="3867"/>
  </r>
  <r>
    <x v="50"/>
    <x v="31"/>
    <x v="3868"/>
  </r>
  <r>
    <x v="50"/>
    <x v="32"/>
    <x v="3869"/>
  </r>
  <r>
    <x v="50"/>
    <x v="14"/>
    <x v="3723"/>
  </r>
  <r>
    <x v="50"/>
    <x v="15"/>
    <x v="409"/>
  </r>
  <r>
    <x v="50"/>
    <x v="16"/>
    <x v="883"/>
  </r>
  <r>
    <x v="50"/>
    <x v="17"/>
    <x v="1977"/>
  </r>
  <r>
    <x v="50"/>
    <x v="18"/>
    <x v="1254"/>
  </r>
  <r>
    <x v="50"/>
    <x v="19"/>
    <x v="3847"/>
  </r>
  <r>
    <x v="50"/>
    <x v="20"/>
    <x v="689"/>
  </r>
  <r>
    <x v="50"/>
    <x v="33"/>
    <x v="3848"/>
  </r>
  <r>
    <x v="50"/>
    <x v="21"/>
    <x v="2199"/>
  </r>
  <r>
    <x v="50"/>
    <x v="22"/>
    <x v="3727"/>
  </r>
  <r>
    <x v="50"/>
    <x v="23"/>
    <x v="2445"/>
  </r>
  <r>
    <x v="50"/>
    <x v="24"/>
    <x v="3728"/>
  </r>
  <r>
    <x v="50"/>
    <x v="25"/>
    <x v="2198"/>
  </r>
  <r>
    <x v="50"/>
    <x v="26"/>
    <x v="1017"/>
  </r>
  <r>
    <x v="50"/>
    <x v="27"/>
    <x v="1474"/>
  </r>
  <r>
    <x v="50"/>
    <x v="28"/>
    <x v="1666"/>
  </r>
  <r>
    <x v="50"/>
    <x v="29"/>
    <x v="1669"/>
  </r>
  <r>
    <x v="50"/>
    <x v="30"/>
    <x v="3727"/>
  </r>
  <r>
    <x v="50"/>
    <x v="0"/>
    <x v="2090"/>
  </r>
  <r>
    <x v="50"/>
    <x v="1"/>
    <x v="3870"/>
  </r>
  <r>
    <x v="50"/>
    <x v="2"/>
    <x v="3871"/>
  </r>
  <r>
    <x v="50"/>
    <x v="3"/>
    <x v="818"/>
  </r>
  <r>
    <x v="50"/>
    <x v="4"/>
    <x v="2652"/>
  </r>
  <r>
    <x v="50"/>
    <x v="5"/>
    <x v="637"/>
  </r>
  <r>
    <x v="50"/>
    <x v="6"/>
    <x v="3872"/>
  </r>
  <r>
    <x v="50"/>
    <x v="7"/>
    <x v="2146"/>
  </r>
  <r>
    <x v="50"/>
    <x v="8"/>
    <x v="3873"/>
  </r>
  <r>
    <x v="50"/>
    <x v="9"/>
    <x v="3874"/>
  </r>
  <r>
    <x v="50"/>
    <x v="10"/>
    <x v="673"/>
  </r>
  <r>
    <x v="50"/>
    <x v="11"/>
    <x v="3875"/>
  </r>
  <r>
    <x v="50"/>
    <x v="12"/>
    <x v="3876"/>
  </r>
  <r>
    <x v="50"/>
    <x v="13"/>
    <x v="3877"/>
  </r>
  <r>
    <x v="50"/>
    <x v="31"/>
    <x v="3807"/>
  </r>
  <r>
    <x v="50"/>
    <x v="32"/>
    <x v="244"/>
  </r>
  <r>
    <x v="50"/>
    <x v="14"/>
    <x v="3723"/>
  </r>
  <r>
    <x v="50"/>
    <x v="15"/>
    <x v="409"/>
  </r>
  <r>
    <x v="50"/>
    <x v="16"/>
    <x v="883"/>
  </r>
  <r>
    <x v="50"/>
    <x v="17"/>
    <x v="1977"/>
  </r>
  <r>
    <x v="50"/>
    <x v="18"/>
    <x v="1254"/>
  </r>
  <r>
    <x v="50"/>
    <x v="19"/>
    <x v="3847"/>
  </r>
  <r>
    <x v="50"/>
    <x v="20"/>
    <x v="689"/>
  </r>
  <r>
    <x v="50"/>
    <x v="33"/>
    <x v="3848"/>
  </r>
  <r>
    <x v="50"/>
    <x v="21"/>
    <x v="2199"/>
  </r>
  <r>
    <x v="50"/>
    <x v="22"/>
    <x v="3727"/>
  </r>
  <r>
    <x v="50"/>
    <x v="23"/>
    <x v="2445"/>
  </r>
  <r>
    <x v="50"/>
    <x v="24"/>
    <x v="3728"/>
  </r>
  <r>
    <x v="50"/>
    <x v="25"/>
    <x v="2198"/>
  </r>
  <r>
    <x v="50"/>
    <x v="26"/>
    <x v="1017"/>
  </r>
  <r>
    <x v="50"/>
    <x v="27"/>
    <x v="1474"/>
  </r>
  <r>
    <x v="50"/>
    <x v="28"/>
    <x v="1666"/>
  </r>
  <r>
    <x v="50"/>
    <x v="29"/>
    <x v="1669"/>
  </r>
  <r>
    <x v="50"/>
    <x v="30"/>
    <x v="3727"/>
  </r>
  <r>
    <x v="50"/>
    <x v="0"/>
    <x v="1835"/>
  </r>
  <r>
    <x v="50"/>
    <x v="1"/>
    <x v="3878"/>
  </r>
  <r>
    <x v="50"/>
    <x v="2"/>
    <x v="3835"/>
  </r>
  <r>
    <x v="50"/>
    <x v="3"/>
    <x v="2006"/>
  </r>
  <r>
    <x v="50"/>
    <x v="4"/>
    <x v="2661"/>
  </r>
  <r>
    <x v="50"/>
    <x v="5"/>
    <x v="2905"/>
  </r>
  <r>
    <x v="50"/>
    <x v="6"/>
    <x v="3879"/>
  </r>
  <r>
    <x v="50"/>
    <x v="7"/>
    <x v="3880"/>
  </r>
  <r>
    <x v="50"/>
    <x v="8"/>
    <x v="3881"/>
  </r>
  <r>
    <x v="50"/>
    <x v="9"/>
    <x v="743"/>
  </r>
  <r>
    <x v="50"/>
    <x v="10"/>
    <x v="686"/>
  </r>
  <r>
    <x v="50"/>
    <x v="11"/>
    <x v="1065"/>
  </r>
  <r>
    <x v="50"/>
    <x v="12"/>
    <x v="3882"/>
  </r>
  <r>
    <x v="50"/>
    <x v="13"/>
    <x v="3883"/>
  </r>
  <r>
    <x v="50"/>
    <x v="31"/>
    <x v="1999"/>
  </r>
  <r>
    <x v="50"/>
    <x v="32"/>
    <x v="345"/>
  </r>
  <r>
    <x v="50"/>
    <x v="14"/>
    <x v="3723"/>
  </r>
  <r>
    <x v="50"/>
    <x v="15"/>
    <x v="409"/>
  </r>
  <r>
    <x v="50"/>
    <x v="16"/>
    <x v="883"/>
  </r>
  <r>
    <x v="50"/>
    <x v="17"/>
    <x v="1977"/>
  </r>
  <r>
    <x v="50"/>
    <x v="18"/>
    <x v="1254"/>
  </r>
  <r>
    <x v="50"/>
    <x v="19"/>
    <x v="3847"/>
  </r>
  <r>
    <x v="50"/>
    <x v="20"/>
    <x v="689"/>
  </r>
  <r>
    <x v="50"/>
    <x v="33"/>
    <x v="1736"/>
  </r>
  <r>
    <x v="50"/>
    <x v="21"/>
    <x v="2199"/>
  </r>
  <r>
    <x v="50"/>
    <x v="22"/>
    <x v="3727"/>
  </r>
  <r>
    <x v="50"/>
    <x v="23"/>
    <x v="2445"/>
  </r>
  <r>
    <x v="50"/>
    <x v="24"/>
    <x v="3728"/>
  </r>
  <r>
    <x v="50"/>
    <x v="25"/>
    <x v="2198"/>
  </r>
  <r>
    <x v="50"/>
    <x v="26"/>
    <x v="1017"/>
  </r>
  <r>
    <x v="50"/>
    <x v="27"/>
    <x v="1474"/>
  </r>
  <r>
    <x v="50"/>
    <x v="28"/>
    <x v="1666"/>
  </r>
  <r>
    <x v="50"/>
    <x v="29"/>
    <x v="1669"/>
  </r>
  <r>
    <x v="50"/>
    <x v="30"/>
    <x v="3727"/>
  </r>
  <r>
    <x v="50"/>
    <x v="0"/>
    <x v="1937"/>
  </r>
  <r>
    <x v="50"/>
    <x v="1"/>
    <x v="3884"/>
  </r>
  <r>
    <x v="50"/>
    <x v="2"/>
    <x v="3844"/>
  </r>
  <r>
    <x v="50"/>
    <x v="3"/>
    <x v="859"/>
  </r>
  <r>
    <x v="50"/>
    <x v="4"/>
    <x v="2668"/>
  </r>
  <r>
    <x v="50"/>
    <x v="5"/>
    <x v="3491"/>
  </r>
  <r>
    <x v="50"/>
    <x v="6"/>
    <x v="3885"/>
  </r>
  <r>
    <x v="50"/>
    <x v="7"/>
    <x v="3886"/>
  </r>
  <r>
    <x v="50"/>
    <x v="8"/>
    <x v="3887"/>
  </r>
  <r>
    <x v="50"/>
    <x v="9"/>
    <x v="619"/>
  </r>
  <r>
    <x v="50"/>
    <x v="10"/>
    <x v="1257"/>
  </r>
  <r>
    <x v="50"/>
    <x v="11"/>
    <x v="1613"/>
  </r>
  <r>
    <x v="50"/>
    <x v="12"/>
    <x v="3888"/>
  </r>
  <r>
    <x v="50"/>
    <x v="13"/>
    <x v="3889"/>
  </r>
  <r>
    <x v="50"/>
    <x v="31"/>
    <x v="2015"/>
  </r>
  <r>
    <x v="50"/>
    <x v="32"/>
    <x v="355"/>
  </r>
  <r>
    <x v="50"/>
    <x v="14"/>
    <x v="3723"/>
  </r>
  <r>
    <x v="50"/>
    <x v="15"/>
    <x v="409"/>
  </r>
  <r>
    <x v="50"/>
    <x v="16"/>
    <x v="883"/>
  </r>
  <r>
    <x v="50"/>
    <x v="17"/>
    <x v="1977"/>
  </r>
  <r>
    <x v="50"/>
    <x v="18"/>
    <x v="1254"/>
  </r>
  <r>
    <x v="50"/>
    <x v="19"/>
    <x v="3847"/>
  </r>
  <r>
    <x v="50"/>
    <x v="20"/>
    <x v="689"/>
  </r>
  <r>
    <x v="50"/>
    <x v="33"/>
    <x v="1736"/>
  </r>
  <r>
    <x v="50"/>
    <x v="21"/>
    <x v="2199"/>
  </r>
  <r>
    <x v="50"/>
    <x v="22"/>
    <x v="3727"/>
  </r>
  <r>
    <x v="50"/>
    <x v="23"/>
    <x v="2445"/>
  </r>
  <r>
    <x v="50"/>
    <x v="24"/>
    <x v="3728"/>
  </r>
  <r>
    <x v="50"/>
    <x v="25"/>
    <x v="2198"/>
  </r>
  <r>
    <x v="50"/>
    <x v="26"/>
    <x v="1017"/>
  </r>
  <r>
    <x v="50"/>
    <x v="27"/>
    <x v="1474"/>
  </r>
  <r>
    <x v="50"/>
    <x v="28"/>
    <x v="1666"/>
  </r>
  <r>
    <x v="50"/>
    <x v="29"/>
    <x v="1669"/>
  </r>
  <r>
    <x v="50"/>
    <x v="30"/>
    <x v="3727"/>
  </r>
  <r>
    <x v="50"/>
    <x v="0"/>
    <x v="1884"/>
  </r>
  <r>
    <x v="50"/>
    <x v="1"/>
    <x v="3890"/>
  </r>
  <r>
    <x v="50"/>
    <x v="2"/>
    <x v="3854"/>
  </r>
  <r>
    <x v="50"/>
    <x v="3"/>
    <x v="775"/>
  </r>
  <r>
    <x v="50"/>
    <x v="4"/>
    <x v="3891"/>
  </r>
  <r>
    <x v="50"/>
    <x v="5"/>
    <x v="1556"/>
  </r>
  <r>
    <x v="50"/>
    <x v="6"/>
    <x v="3892"/>
  </r>
  <r>
    <x v="50"/>
    <x v="7"/>
    <x v="588"/>
  </r>
  <r>
    <x v="50"/>
    <x v="8"/>
    <x v="3893"/>
  </r>
  <r>
    <x v="50"/>
    <x v="9"/>
    <x v="3624"/>
  </r>
  <r>
    <x v="50"/>
    <x v="10"/>
    <x v="1306"/>
  </r>
  <r>
    <x v="50"/>
    <x v="11"/>
    <x v="162"/>
  </r>
  <r>
    <x v="50"/>
    <x v="12"/>
    <x v="3894"/>
  </r>
  <r>
    <x v="50"/>
    <x v="13"/>
    <x v="3163"/>
  </r>
  <r>
    <x v="50"/>
    <x v="31"/>
    <x v="2472"/>
  </r>
  <r>
    <x v="50"/>
    <x v="32"/>
    <x v="2481"/>
  </r>
  <r>
    <x v="50"/>
    <x v="14"/>
    <x v="2823"/>
  </r>
  <r>
    <x v="50"/>
    <x v="15"/>
    <x v="418"/>
  </r>
  <r>
    <x v="50"/>
    <x v="16"/>
    <x v="2382"/>
  </r>
  <r>
    <x v="50"/>
    <x v="17"/>
    <x v="3895"/>
  </r>
  <r>
    <x v="50"/>
    <x v="18"/>
    <x v="744"/>
  </r>
  <r>
    <x v="50"/>
    <x v="19"/>
    <x v="3896"/>
  </r>
  <r>
    <x v="50"/>
    <x v="20"/>
    <x v="701"/>
  </r>
  <r>
    <x v="50"/>
    <x v="33"/>
    <x v="3897"/>
  </r>
  <r>
    <x v="50"/>
    <x v="21"/>
    <x v="2218"/>
  </r>
  <r>
    <x v="50"/>
    <x v="22"/>
    <x v="2524"/>
  </r>
  <r>
    <x v="50"/>
    <x v="23"/>
    <x v="3898"/>
  </r>
  <r>
    <x v="50"/>
    <x v="24"/>
    <x v="3899"/>
  </r>
  <r>
    <x v="50"/>
    <x v="25"/>
    <x v="2217"/>
  </r>
  <r>
    <x v="50"/>
    <x v="26"/>
    <x v="1023"/>
  </r>
  <r>
    <x v="50"/>
    <x v="27"/>
    <x v="1495"/>
  </r>
  <r>
    <x v="50"/>
    <x v="28"/>
    <x v="1861"/>
  </r>
  <r>
    <x v="50"/>
    <x v="29"/>
    <x v="2189"/>
  </r>
  <r>
    <x v="50"/>
    <x v="30"/>
    <x v="2524"/>
  </r>
  <r>
    <x v="51"/>
    <x v="0"/>
    <x v="1897"/>
  </r>
  <r>
    <x v="51"/>
    <x v="1"/>
    <x v="3900"/>
  </r>
  <r>
    <x v="51"/>
    <x v="2"/>
    <x v="3901"/>
  </r>
  <r>
    <x v="51"/>
    <x v="3"/>
    <x v="951"/>
  </r>
  <r>
    <x v="51"/>
    <x v="4"/>
    <x v="3902"/>
  </r>
  <r>
    <x v="51"/>
    <x v="5"/>
    <x v="501"/>
  </r>
  <r>
    <x v="51"/>
    <x v="6"/>
    <x v="3903"/>
  </r>
  <r>
    <x v="51"/>
    <x v="7"/>
    <x v="3701"/>
  </r>
  <r>
    <x v="51"/>
    <x v="8"/>
    <x v="3904"/>
  </r>
  <r>
    <x v="51"/>
    <x v="9"/>
    <x v="3905"/>
  </r>
  <r>
    <x v="51"/>
    <x v="10"/>
    <x v="1317"/>
  </r>
  <r>
    <x v="51"/>
    <x v="11"/>
    <x v="2113"/>
  </r>
  <r>
    <x v="51"/>
    <x v="12"/>
    <x v="3906"/>
  </r>
  <r>
    <x v="51"/>
    <x v="13"/>
    <x v="3907"/>
  </r>
  <r>
    <x v="51"/>
    <x v="31"/>
    <x v="3159"/>
  </r>
  <r>
    <x v="51"/>
    <x v="32"/>
    <x v="2241"/>
  </r>
  <r>
    <x v="51"/>
    <x v="14"/>
    <x v="2823"/>
  </r>
  <r>
    <x v="51"/>
    <x v="15"/>
    <x v="418"/>
  </r>
  <r>
    <x v="51"/>
    <x v="16"/>
    <x v="2382"/>
  </r>
  <r>
    <x v="51"/>
    <x v="17"/>
    <x v="3895"/>
  </r>
  <r>
    <x v="51"/>
    <x v="18"/>
    <x v="744"/>
  </r>
  <r>
    <x v="51"/>
    <x v="19"/>
    <x v="3896"/>
  </r>
  <r>
    <x v="51"/>
    <x v="20"/>
    <x v="701"/>
  </r>
  <r>
    <x v="51"/>
    <x v="33"/>
    <x v="3897"/>
  </r>
  <r>
    <x v="51"/>
    <x v="21"/>
    <x v="2218"/>
  </r>
  <r>
    <x v="51"/>
    <x v="22"/>
    <x v="2524"/>
  </r>
  <r>
    <x v="51"/>
    <x v="23"/>
    <x v="3898"/>
  </r>
  <r>
    <x v="51"/>
    <x v="24"/>
    <x v="3899"/>
  </r>
  <r>
    <x v="51"/>
    <x v="25"/>
    <x v="2217"/>
  </r>
  <r>
    <x v="51"/>
    <x v="26"/>
    <x v="1023"/>
  </r>
  <r>
    <x v="51"/>
    <x v="27"/>
    <x v="1495"/>
  </r>
  <r>
    <x v="51"/>
    <x v="28"/>
    <x v="1861"/>
  </r>
  <r>
    <x v="51"/>
    <x v="29"/>
    <x v="2189"/>
  </r>
  <r>
    <x v="51"/>
    <x v="30"/>
    <x v="2524"/>
  </r>
  <r>
    <x v="51"/>
    <x v="0"/>
    <x v="3908"/>
  </r>
  <r>
    <x v="51"/>
    <x v="1"/>
    <x v="3909"/>
  </r>
  <r>
    <x v="51"/>
    <x v="2"/>
    <x v="3910"/>
  </r>
  <r>
    <x v="51"/>
    <x v="3"/>
    <x v="961"/>
  </r>
  <r>
    <x v="51"/>
    <x v="4"/>
    <x v="3911"/>
  </r>
  <r>
    <x v="51"/>
    <x v="5"/>
    <x v="1271"/>
  </r>
  <r>
    <x v="51"/>
    <x v="6"/>
    <x v="3912"/>
  </r>
  <r>
    <x v="51"/>
    <x v="7"/>
    <x v="3913"/>
  </r>
  <r>
    <x v="51"/>
    <x v="8"/>
    <x v="3914"/>
  </r>
  <r>
    <x v="51"/>
    <x v="9"/>
    <x v="3915"/>
  </r>
  <r>
    <x v="51"/>
    <x v="10"/>
    <x v="131"/>
  </r>
  <r>
    <x v="51"/>
    <x v="11"/>
    <x v="3916"/>
  </r>
  <r>
    <x v="51"/>
    <x v="12"/>
    <x v="3917"/>
  </r>
  <r>
    <x v="51"/>
    <x v="13"/>
    <x v="3918"/>
  </r>
  <r>
    <x v="51"/>
    <x v="31"/>
    <x v="2011"/>
  </r>
  <r>
    <x v="51"/>
    <x v="32"/>
    <x v="3168"/>
  </r>
  <r>
    <x v="51"/>
    <x v="14"/>
    <x v="2823"/>
  </r>
  <r>
    <x v="51"/>
    <x v="15"/>
    <x v="418"/>
  </r>
  <r>
    <x v="51"/>
    <x v="16"/>
    <x v="2382"/>
  </r>
  <r>
    <x v="51"/>
    <x v="17"/>
    <x v="3895"/>
  </r>
  <r>
    <x v="51"/>
    <x v="18"/>
    <x v="744"/>
  </r>
  <r>
    <x v="51"/>
    <x v="19"/>
    <x v="3896"/>
  </r>
  <r>
    <x v="51"/>
    <x v="20"/>
    <x v="701"/>
  </r>
  <r>
    <x v="51"/>
    <x v="33"/>
    <x v="3897"/>
  </r>
  <r>
    <x v="51"/>
    <x v="21"/>
    <x v="2218"/>
  </r>
  <r>
    <x v="51"/>
    <x v="22"/>
    <x v="2524"/>
  </r>
  <r>
    <x v="51"/>
    <x v="23"/>
    <x v="3898"/>
  </r>
  <r>
    <x v="51"/>
    <x v="24"/>
    <x v="3899"/>
  </r>
  <r>
    <x v="51"/>
    <x v="25"/>
    <x v="2217"/>
  </r>
  <r>
    <x v="51"/>
    <x v="26"/>
    <x v="1023"/>
  </r>
  <r>
    <x v="51"/>
    <x v="27"/>
    <x v="1495"/>
  </r>
  <r>
    <x v="51"/>
    <x v="28"/>
    <x v="1861"/>
  </r>
  <r>
    <x v="51"/>
    <x v="29"/>
    <x v="2189"/>
  </r>
  <r>
    <x v="51"/>
    <x v="30"/>
    <x v="2524"/>
  </r>
  <r>
    <x v="51"/>
    <x v="0"/>
    <x v="3919"/>
  </r>
  <r>
    <x v="51"/>
    <x v="1"/>
    <x v="3920"/>
  </r>
  <r>
    <x v="51"/>
    <x v="2"/>
    <x v="3162"/>
  </r>
  <r>
    <x v="51"/>
    <x v="3"/>
    <x v="970"/>
  </r>
  <r>
    <x v="51"/>
    <x v="4"/>
    <x v="3921"/>
  </r>
  <r>
    <x v="51"/>
    <x v="5"/>
    <x v="2004"/>
  </r>
  <r>
    <x v="51"/>
    <x v="6"/>
    <x v="3922"/>
  </r>
  <r>
    <x v="51"/>
    <x v="7"/>
    <x v="3923"/>
  </r>
  <r>
    <x v="51"/>
    <x v="8"/>
    <x v="3924"/>
  </r>
  <r>
    <x v="51"/>
    <x v="9"/>
    <x v="3925"/>
  </r>
  <r>
    <x v="51"/>
    <x v="10"/>
    <x v="1382"/>
  </r>
  <r>
    <x v="51"/>
    <x v="11"/>
    <x v="2384"/>
  </r>
  <r>
    <x v="51"/>
    <x v="12"/>
    <x v="3837"/>
  </r>
  <r>
    <x v="51"/>
    <x v="13"/>
    <x v="3926"/>
  </r>
  <r>
    <x v="51"/>
    <x v="31"/>
    <x v="583"/>
  </r>
  <r>
    <x v="51"/>
    <x v="32"/>
    <x v="1590"/>
  </r>
  <r>
    <x v="51"/>
    <x v="14"/>
    <x v="2823"/>
  </r>
  <r>
    <x v="51"/>
    <x v="15"/>
    <x v="418"/>
  </r>
  <r>
    <x v="51"/>
    <x v="16"/>
    <x v="2382"/>
  </r>
  <r>
    <x v="51"/>
    <x v="17"/>
    <x v="3895"/>
  </r>
  <r>
    <x v="51"/>
    <x v="18"/>
    <x v="744"/>
  </r>
  <r>
    <x v="51"/>
    <x v="19"/>
    <x v="3896"/>
  </r>
  <r>
    <x v="51"/>
    <x v="20"/>
    <x v="701"/>
  </r>
  <r>
    <x v="51"/>
    <x v="33"/>
    <x v="3897"/>
  </r>
  <r>
    <x v="51"/>
    <x v="21"/>
    <x v="2218"/>
  </r>
  <r>
    <x v="51"/>
    <x v="22"/>
    <x v="2524"/>
  </r>
  <r>
    <x v="51"/>
    <x v="23"/>
    <x v="3898"/>
  </r>
  <r>
    <x v="51"/>
    <x v="24"/>
    <x v="3899"/>
  </r>
  <r>
    <x v="51"/>
    <x v="25"/>
    <x v="2217"/>
  </r>
  <r>
    <x v="51"/>
    <x v="26"/>
    <x v="1023"/>
  </r>
  <r>
    <x v="51"/>
    <x v="27"/>
    <x v="1495"/>
  </r>
  <r>
    <x v="51"/>
    <x v="28"/>
    <x v="1861"/>
  </r>
  <r>
    <x v="51"/>
    <x v="29"/>
    <x v="2189"/>
  </r>
  <r>
    <x v="51"/>
    <x v="30"/>
    <x v="2524"/>
  </r>
  <r>
    <x v="51"/>
    <x v="0"/>
    <x v="3927"/>
  </r>
  <r>
    <x v="51"/>
    <x v="1"/>
    <x v="3928"/>
  </r>
  <r>
    <x v="51"/>
    <x v="2"/>
    <x v="3929"/>
  </r>
  <r>
    <x v="51"/>
    <x v="3"/>
    <x v="979"/>
  </r>
  <r>
    <x v="51"/>
    <x v="4"/>
    <x v="3930"/>
  </r>
  <r>
    <x v="51"/>
    <x v="5"/>
    <x v="3931"/>
  </r>
  <r>
    <x v="51"/>
    <x v="6"/>
    <x v="3932"/>
  </r>
  <r>
    <x v="51"/>
    <x v="7"/>
    <x v="3933"/>
  </r>
  <r>
    <x v="51"/>
    <x v="8"/>
    <x v="3934"/>
  </r>
  <r>
    <x v="51"/>
    <x v="9"/>
    <x v="443"/>
  </r>
  <r>
    <x v="51"/>
    <x v="10"/>
    <x v="2100"/>
  </r>
  <r>
    <x v="51"/>
    <x v="11"/>
    <x v="380"/>
  </r>
  <r>
    <x v="51"/>
    <x v="12"/>
    <x v="3935"/>
  </r>
  <r>
    <x v="51"/>
    <x v="13"/>
    <x v="3936"/>
  </r>
  <r>
    <x v="51"/>
    <x v="31"/>
    <x v="3937"/>
  </r>
  <r>
    <x v="51"/>
    <x v="32"/>
    <x v="3436"/>
  </r>
  <r>
    <x v="51"/>
    <x v="14"/>
    <x v="2823"/>
  </r>
  <r>
    <x v="51"/>
    <x v="15"/>
    <x v="418"/>
  </r>
  <r>
    <x v="51"/>
    <x v="16"/>
    <x v="2382"/>
  </r>
  <r>
    <x v="51"/>
    <x v="17"/>
    <x v="3895"/>
  </r>
  <r>
    <x v="51"/>
    <x v="18"/>
    <x v="744"/>
  </r>
  <r>
    <x v="51"/>
    <x v="19"/>
    <x v="3896"/>
  </r>
  <r>
    <x v="51"/>
    <x v="20"/>
    <x v="701"/>
  </r>
  <r>
    <x v="51"/>
    <x v="33"/>
    <x v="3897"/>
  </r>
  <r>
    <x v="51"/>
    <x v="21"/>
    <x v="2218"/>
  </r>
  <r>
    <x v="51"/>
    <x v="22"/>
    <x v="2524"/>
  </r>
  <r>
    <x v="51"/>
    <x v="23"/>
    <x v="3898"/>
  </r>
  <r>
    <x v="51"/>
    <x v="24"/>
    <x v="3899"/>
  </r>
  <r>
    <x v="51"/>
    <x v="25"/>
    <x v="2217"/>
  </r>
  <r>
    <x v="51"/>
    <x v="26"/>
    <x v="1023"/>
  </r>
  <r>
    <x v="51"/>
    <x v="27"/>
    <x v="1495"/>
  </r>
  <r>
    <x v="51"/>
    <x v="28"/>
    <x v="1861"/>
  </r>
  <r>
    <x v="51"/>
    <x v="29"/>
    <x v="2189"/>
  </r>
  <r>
    <x v="51"/>
    <x v="30"/>
    <x v="2524"/>
  </r>
  <r>
    <x v="51"/>
    <x v="0"/>
    <x v="3938"/>
  </r>
  <r>
    <x v="51"/>
    <x v="1"/>
    <x v="3939"/>
  </r>
  <r>
    <x v="51"/>
    <x v="2"/>
    <x v="3940"/>
  </r>
  <r>
    <x v="51"/>
    <x v="3"/>
    <x v="2258"/>
  </r>
  <r>
    <x v="51"/>
    <x v="4"/>
    <x v="3941"/>
  </r>
  <r>
    <x v="51"/>
    <x v="5"/>
    <x v="2769"/>
  </r>
  <r>
    <x v="51"/>
    <x v="6"/>
    <x v="3942"/>
  </r>
  <r>
    <x v="51"/>
    <x v="7"/>
    <x v="1837"/>
  </r>
  <r>
    <x v="51"/>
    <x v="8"/>
    <x v="3943"/>
  </r>
  <r>
    <x v="51"/>
    <x v="9"/>
    <x v="1271"/>
  </r>
  <r>
    <x v="51"/>
    <x v="10"/>
    <x v="380"/>
  </r>
  <r>
    <x v="51"/>
    <x v="11"/>
    <x v="1069"/>
  </r>
  <r>
    <x v="51"/>
    <x v="12"/>
    <x v="3944"/>
  </r>
  <r>
    <x v="51"/>
    <x v="13"/>
    <x v="3945"/>
  </r>
  <r>
    <x v="51"/>
    <x v="31"/>
    <x v="3624"/>
  </r>
  <r>
    <x v="51"/>
    <x v="32"/>
    <x v="1612"/>
  </r>
  <r>
    <x v="51"/>
    <x v="14"/>
    <x v="2823"/>
  </r>
  <r>
    <x v="51"/>
    <x v="15"/>
    <x v="418"/>
  </r>
  <r>
    <x v="51"/>
    <x v="16"/>
    <x v="2382"/>
  </r>
  <r>
    <x v="51"/>
    <x v="17"/>
    <x v="3895"/>
  </r>
  <r>
    <x v="51"/>
    <x v="18"/>
    <x v="744"/>
  </r>
  <r>
    <x v="51"/>
    <x v="19"/>
    <x v="3896"/>
  </r>
  <r>
    <x v="51"/>
    <x v="20"/>
    <x v="701"/>
  </r>
  <r>
    <x v="51"/>
    <x v="33"/>
    <x v="3897"/>
  </r>
  <r>
    <x v="51"/>
    <x v="21"/>
    <x v="2218"/>
  </r>
  <r>
    <x v="51"/>
    <x v="22"/>
    <x v="2524"/>
  </r>
  <r>
    <x v="51"/>
    <x v="23"/>
    <x v="3898"/>
  </r>
  <r>
    <x v="51"/>
    <x v="24"/>
    <x v="3899"/>
  </r>
  <r>
    <x v="51"/>
    <x v="25"/>
    <x v="2217"/>
  </r>
  <r>
    <x v="51"/>
    <x v="26"/>
    <x v="1023"/>
  </r>
  <r>
    <x v="51"/>
    <x v="27"/>
    <x v="1495"/>
  </r>
  <r>
    <x v="51"/>
    <x v="28"/>
    <x v="1861"/>
  </r>
  <r>
    <x v="51"/>
    <x v="29"/>
    <x v="2189"/>
  </r>
  <r>
    <x v="51"/>
    <x v="30"/>
    <x v="2524"/>
  </r>
  <r>
    <x v="51"/>
    <x v="0"/>
    <x v="1691"/>
  </r>
  <r>
    <x v="51"/>
    <x v="1"/>
    <x v="3946"/>
  </r>
  <r>
    <x v="51"/>
    <x v="2"/>
    <x v="3947"/>
  </r>
  <r>
    <x v="51"/>
    <x v="3"/>
    <x v="473"/>
  </r>
  <r>
    <x v="51"/>
    <x v="4"/>
    <x v="3948"/>
  </r>
  <r>
    <x v="51"/>
    <x v="5"/>
    <x v="2649"/>
  </r>
  <r>
    <x v="51"/>
    <x v="6"/>
    <x v="3949"/>
  </r>
  <r>
    <x v="51"/>
    <x v="7"/>
    <x v="1626"/>
  </r>
  <r>
    <x v="51"/>
    <x v="8"/>
    <x v="3950"/>
  </r>
  <r>
    <x v="51"/>
    <x v="9"/>
    <x v="1281"/>
  </r>
  <r>
    <x v="51"/>
    <x v="10"/>
    <x v="2426"/>
  </r>
  <r>
    <x v="51"/>
    <x v="11"/>
    <x v="1079"/>
  </r>
  <r>
    <x v="51"/>
    <x v="12"/>
    <x v="3951"/>
  </r>
  <r>
    <x v="51"/>
    <x v="13"/>
    <x v="3952"/>
  </r>
  <r>
    <x v="51"/>
    <x v="31"/>
    <x v="3633"/>
  </r>
  <r>
    <x v="51"/>
    <x v="32"/>
    <x v="1621"/>
  </r>
  <r>
    <x v="51"/>
    <x v="14"/>
    <x v="2823"/>
  </r>
  <r>
    <x v="51"/>
    <x v="15"/>
    <x v="418"/>
  </r>
  <r>
    <x v="51"/>
    <x v="16"/>
    <x v="2382"/>
  </r>
  <r>
    <x v="51"/>
    <x v="17"/>
    <x v="3895"/>
  </r>
  <r>
    <x v="51"/>
    <x v="18"/>
    <x v="744"/>
  </r>
  <r>
    <x v="51"/>
    <x v="19"/>
    <x v="3896"/>
  </r>
  <r>
    <x v="51"/>
    <x v="20"/>
    <x v="701"/>
  </r>
  <r>
    <x v="51"/>
    <x v="33"/>
    <x v="1581"/>
  </r>
  <r>
    <x v="51"/>
    <x v="21"/>
    <x v="2218"/>
  </r>
  <r>
    <x v="51"/>
    <x v="22"/>
    <x v="2524"/>
  </r>
  <r>
    <x v="51"/>
    <x v="23"/>
    <x v="3898"/>
  </r>
  <r>
    <x v="51"/>
    <x v="24"/>
    <x v="3899"/>
  </r>
  <r>
    <x v="51"/>
    <x v="25"/>
    <x v="2217"/>
  </r>
  <r>
    <x v="51"/>
    <x v="26"/>
    <x v="1023"/>
  </r>
  <r>
    <x v="51"/>
    <x v="27"/>
    <x v="1495"/>
  </r>
  <r>
    <x v="51"/>
    <x v="28"/>
    <x v="1861"/>
  </r>
  <r>
    <x v="51"/>
    <x v="29"/>
    <x v="2189"/>
  </r>
  <r>
    <x v="51"/>
    <x v="30"/>
    <x v="2524"/>
  </r>
  <r>
    <x v="51"/>
    <x v="0"/>
    <x v="2658"/>
  </r>
  <r>
    <x v="51"/>
    <x v="1"/>
    <x v="3953"/>
  </r>
  <r>
    <x v="51"/>
    <x v="2"/>
    <x v="3954"/>
  </r>
  <r>
    <x v="51"/>
    <x v="3"/>
    <x v="3955"/>
  </r>
  <r>
    <x v="51"/>
    <x v="4"/>
    <x v="3956"/>
  </r>
  <r>
    <x v="51"/>
    <x v="5"/>
    <x v="3652"/>
  </r>
  <r>
    <x v="51"/>
    <x v="6"/>
    <x v="3957"/>
  </r>
  <r>
    <x v="51"/>
    <x v="7"/>
    <x v="1848"/>
  </r>
  <r>
    <x v="51"/>
    <x v="8"/>
    <x v="3958"/>
  </r>
  <r>
    <x v="51"/>
    <x v="9"/>
    <x v="1627"/>
  </r>
  <r>
    <x v="51"/>
    <x v="10"/>
    <x v="2436"/>
  </r>
  <r>
    <x v="51"/>
    <x v="11"/>
    <x v="3959"/>
  </r>
  <r>
    <x v="51"/>
    <x v="12"/>
    <x v="3960"/>
  </r>
  <r>
    <x v="51"/>
    <x v="13"/>
    <x v="3961"/>
  </r>
  <r>
    <x v="51"/>
    <x v="31"/>
    <x v="1575"/>
  </r>
  <r>
    <x v="51"/>
    <x v="32"/>
    <x v="2278"/>
  </r>
  <r>
    <x v="51"/>
    <x v="14"/>
    <x v="3962"/>
  </r>
  <r>
    <x v="51"/>
    <x v="15"/>
    <x v="418"/>
  </r>
  <r>
    <x v="51"/>
    <x v="16"/>
    <x v="2495"/>
  </r>
  <r>
    <x v="51"/>
    <x v="17"/>
    <x v="3895"/>
  </r>
  <r>
    <x v="51"/>
    <x v="18"/>
    <x v="744"/>
  </r>
  <r>
    <x v="51"/>
    <x v="19"/>
    <x v="3896"/>
  </r>
  <r>
    <x v="51"/>
    <x v="20"/>
    <x v="701"/>
  </r>
  <r>
    <x v="51"/>
    <x v="33"/>
    <x v="177"/>
  </r>
  <r>
    <x v="51"/>
    <x v="21"/>
    <x v="3963"/>
  </r>
  <r>
    <x v="51"/>
    <x v="22"/>
    <x v="3130"/>
  </r>
  <r>
    <x v="51"/>
    <x v="23"/>
    <x v="3898"/>
  </r>
  <r>
    <x v="51"/>
    <x v="24"/>
    <x v="2489"/>
  </r>
  <r>
    <x v="51"/>
    <x v="25"/>
    <x v="2217"/>
  </r>
  <r>
    <x v="51"/>
    <x v="26"/>
    <x v="1023"/>
  </r>
  <r>
    <x v="51"/>
    <x v="27"/>
    <x v="1495"/>
  </r>
  <r>
    <x v="51"/>
    <x v="28"/>
    <x v="1861"/>
  </r>
  <r>
    <x v="51"/>
    <x v="29"/>
    <x v="2189"/>
  </r>
  <r>
    <x v="51"/>
    <x v="30"/>
    <x v="3130"/>
  </r>
  <r>
    <x v="51"/>
    <x v="0"/>
    <x v="3492"/>
  </r>
  <r>
    <x v="51"/>
    <x v="1"/>
    <x v="3964"/>
  </r>
  <r>
    <x v="51"/>
    <x v="2"/>
    <x v="3965"/>
  </r>
  <r>
    <x v="51"/>
    <x v="3"/>
    <x v="3417"/>
  </r>
  <r>
    <x v="51"/>
    <x v="4"/>
    <x v="3958"/>
  </r>
  <r>
    <x v="51"/>
    <x v="5"/>
    <x v="689"/>
  </r>
  <r>
    <x v="51"/>
    <x v="6"/>
    <x v="3966"/>
  </r>
  <r>
    <x v="51"/>
    <x v="7"/>
    <x v="3967"/>
  </r>
  <r>
    <x v="51"/>
    <x v="8"/>
    <x v="3968"/>
  </r>
  <r>
    <x v="51"/>
    <x v="9"/>
    <x v="1638"/>
  </r>
  <r>
    <x v="51"/>
    <x v="10"/>
    <x v="3969"/>
  </r>
  <r>
    <x v="51"/>
    <x v="11"/>
    <x v="316"/>
  </r>
  <r>
    <x v="51"/>
    <x v="12"/>
    <x v="3970"/>
  </r>
  <r>
    <x v="51"/>
    <x v="13"/>
    <x v="3971"/>
  </r>
  <r>
    <x v="51"/>
    <x v="31"/>
    <x v="2629"/>
  </r>
  <r>
    <x v="51"/>
    <x v="32"/>
    <x v="2287"/>
  </r>
  <r>
    <x v="51"/>
    <x v="14"/>
    <x v="3962"/>
  </r>
  <r>
    <x v="51"/>
    <x v="15"/>
    <x v="418"/>
  </r>
  <r>
    <x v="51"/>
    <x v="16"/>
    <x v="2495"/>
  </r>
  <r>
    <x v="51"/>
    <x v="17"/>
    <x v="3972"/>
  </r>
  <r>
    <x v="51"/>
    <x v="18"/>
    <x v="744"/>
  </r>
  <r>
    <x v="51"/>
    <x v="19"/>
    <x v="3526"/>
  </r>
  <r>
    <x v="51"/>
    <x v="20"/>
    <x v="701"/>
  </r>
  <r>
    <x v="51"/>
    <x v="33"/>
    <x v="86"/>
  </r>
  <r>
    <x v="51"/>
    <x v="21"/>
    <x v="3973"/>
  </r>
  <r>
    <x v="51"/>
    <x v="22"/>
    <x v="3130"/>
  </r>
  <r>
    <x v="51"/>
    <x v="23"/>
    <x v="3898"/>
  </r>
  <r>
    <x v="51"/>
    <x v="24"/>
    <x v="2489"/>
  </r>
  <r>
    <x v="51"/>
    <x v="25"/>
    <x v="2217"/>
  </r>
  <r>
    <x v="51"/>
    <x v="26"/>
    <x v="1023"/>
  </r>
  <r>
    <x v="51"/>
    <x v="27"/>
    <x v="1495"/>
  </r>
  <r>
    <x v="51"/>
    <x v="28"/>
    <x v="1861"/>
  </r>
  <r>
    <x v="51"/>
    <x v="29"/>
    <x v="2189"/>
  </r>
  <r>
    <x v="51"/>
    <x v="30"/>
    <x v="3130"/>
  </r>
  <r>
    <x v="52"/>
    <x v="0"/>
    <x v="3974"/>
  </r>
  <r>
    <x v="52"/>
    <x v="1"/>
    <x v="3975"/>
  </r>
  <r>
    <x v="52"/>
    <x v="2"/>
    <x v="3976"/>
  </r>
  <r>
    <x v="52"/>
    <x v="3"/>
    <x v="1496"/>
  </r>
  <r>
    <x v="52"/>
    <x v="4"/>
    <x v="3977"/>
  </r>
  <r>
    <x v="52"/>
    <x v="5"/>
    <x v="1188"/>
  </r>
  <r>
    <x v="52"/>
    <x v="6"/>
    <x v="3978"/>
  </r>
  <r>
    <x v="52"/>
    <x v="7"/>
    <x v="3979"/>
  </r>
  <r>
    <x v="52"/>
    <x v="8"/>
    <x v="3980"/>
  </r>
  <r>
    <x v="52"/>
    <x v="9"/>
    <x v="1184"/>
  </r>
  <r>
    <x v="52"/>
    <x v="10"/>
    <x v="3981"/>
  </r>
  <r>
    <x v="52"/>
    <x v="11"/>
    <x v="2281"/>
  </r>
  <r>
    <x v="52"/>
    <x v="12"/>
    <x v="3982"/>
  </r>
  <r>
    <x v="52"/>
    <x v="13"/>
    <x v="3983"/>
  </r>
  <r>
    <x v="52"/>
    <x v="31"/>
    <x v="3347"/>
  </r>
  <r>
    <x v="52"/>
    <x v="32"/>
    <x v="2226"/>
  </r>
  <r>
    <x v="52"/>
    <x v="14"/>
    <x v="3962"/>
  </r>
  <r>
    <x v="52"/>
    <x v="15"/>
    <x v="418"/>
  </r>
  <r>
    <x v="52"/>
    <x v="16"/>
    <x v="2495"/>
  </r>
  <r>
    <x v="52"/>
    <x v="17"/>
    <x v="3972"/>
  </r>
  <r>
    <x v="52"/>
    <x v="18"/>
    <x v="744"/>
  </r>
  <r>
    <x v="52"/>
    <x v="19"/>
    <x v="3526"/>
  </r>
  <r>
    <x v="52"/>
    <x v="20"/>
    <x v="701"/>
  </r>
  <r>
    <x v="52"/>
    <x v="33"/>
    <x v="86"/>
  </r>
  <r>
    <x v="52"/>
    <x v="21"/>
    <x v="3973"/>
  </r>
  <r>
    <x v="52"/>
    <x v="22"/>
    <x v="3130"/>
  </r>
  <r>
    <x v="52"/>
    <x v="23"/>
    <x v="3898"/>
  </r>
  <r>
    <x v="52"/>
    <x v="24"/>
    <x v="2489"/>
  </r>
  <r>
    <x v="52"/>
    <x v="25"/>
    <x v="2217"/>
  </r>
  <r>
    <x v="52"/>
    <x v="26"/>
    <x v="1023"/>
  </r>
  <r>
    <x v="52"/>
    <x v="27"/>
    <x v="1495"/>
  </r>
  <r>
    <x v="52"/>
    <x v="28"/>
    <x v="1861"/>
  </r>
  <r>
    <x v="52"/>
    <x v="29"/>
    <x v="2189"/>
  </r>
  <r>
    <x v="52"/>
    <x v="30"/>
    <x v="3130"/>
  </r>
  <r>
    <x v="52"/>
    <x v="0"/>
    <x v="3984"/>
  </r>
  <r>
    <x v="52"/>
    <x v="1"/>
    <x v="3985"/>
  </r>
  <r>
    <x v="52"/>
    <x v="2"/>
    <x v="3986"/>
  </r>
  <r>
    <x v="52"/>
    <x v="3"/>
    <x v="3987"/>
  </r>
  <r>
    <x v="52"/>
    <x v="4"/>
    <x v="3988"/>
  </r>
  <r>
    <x v="52"/>
    <x v="5"/>
    <x v="1192"/>
  </r>
  <r>
    <x v="52"/>
    <x v="6"/>
    <x v="3989"/>
  </r>
  <r>
    <x v="52"/>
    <x v="7"/>
    <x v="3990"/>
  </r>
  <r>
    <x v="52"/>
    <x v="8"/>
    <x v="3991"/>
  </r>
  <r>
    <x v="52"/>
    <x v="9"/>
    <x v="1248"/>
  </r>
  <r>
    <x v="52"/>
    <x v="10"/>
    <x v="3992"/>
  </r>
  <r>
    <x v="52"/>
    <x v="11"/>
    <x v="118"/>
  </r>
  <r>
    <x v="52"/>
    <x v="12"/>
    <x v="3993"/>
  </r>
  <r>
    <x v="52"/>
    <x v="13"/>
    <x v="3994"/>
  </r>
  <r>
    <x v="52"/>
    <x v="31"/>
    <x v="2621"/>
  </r>
  <r>
    <x v="52"/>
    <x v="32"/>
    <x v="3995"/>
  </r>
  <r>
    <x v="52"/>
    <x v="14"/>
    <x v="3962"/>
  </r>
  <r>
    <x v="52"/>
    <x v="15"/>
    <x v="418"/>
  </r>
  <r>
    <x v="52"/>
    <x v="16"/>
    <x v="2495"/>
  </r>
  <r>
    <x v="52"/>
    <x v="17"/>
    <x v="3972"/>
  </r>
  <r>
    <x v="52"/>
    <x v="18"/>
    <x v="744"/>
  </r>
  <r>
    <x v="52"/>
    <x v="19"/>
    <x v="3526"/>
  </r>
  <r>
    <x v="52"/>
    <x v="20"/>
    <x v="701"/>
  </r>
  <r>
    <x v="52"/>
    <x v="33"/>
    <x v="86"/>
  </r>
  <r>
    <x v="52"/>
    <x v="21"/>
    <x v="3973"/>
  </r>
  <r>
    <x v="52"/>
    <x v="22"/>
    <x v="3130"/>
  </r>
  <r>
    <x v="52"/>
    <x v="23"/>
    <x v="3898"/>
  </r>
  <r>
    <x v="52"/>
    <x v="24"/>
    <x v="2489"/>
  </r>
  <r>
    <x v="52"/>
    <x v="25"/>
    <x v="2217"/>
  </r>
  <r>
    <x v="52"/>
    <x v="26"/>
    <x v="1023"/>
  </r>
  <r>
    <x v="52"/>
    <x v="27"/>
    <x v="1495"/>
  </r>
  <r>
    <x v="52"/>
    <x v="28"/>
    <x v="1861"/>
  </r>
  <r>
    <x v="52"/>
    <x v="29"/>
    <x v="2189"/>
  </r>
  <r>
    <x v="52"/>
    <x v="30"/>
    <x v="3130"/>
  </r>
  <r>
    <x v="52"/>
    <x v="0"/>
    <x v="3996"/>
  </r>
  <r>
    <x v="52"/>
    <x v="1"/>
    <x v="3997"/>
  </r>
  <r>
    <x v="52"/>
    <x v="2"/>
    <x v="2718"/>
  </r>
  <r>
    <x v="52"/>
    <x v="3"/>
    <x v="2806"/>
  </r>
  <r>
    <x v="52"/>
    <x v="4"/>
    <x v="3998"/>
  </r>
  <r>
    <x v="52"/>
    <x v="5"/>
    <x v="1509"/>
  </r>
  <r>
    <x v="52"/>
    <x v="6"/>
    <x v="3999"/>
  </r>
  <r>
    <x v="52"/>
    <x v="7"/>
    <x v="3053"/>
  </r>
  <r>
    <x v="52"/>
    <x v="8"/>
    <x v="4000"/>
  </r>
  <r>
    <x v="52"/>
    <x v="9"/>
    <x v="1718"/>
  </r>
  <r>
    <x v="52"/>
    <x v="10"/>
    <x v="3087"/>
  </r>
  <r>
    <x v="52"/>
    <x v="11"/>
    <x v="91"/>
  </r>
  <r>
    <x v="52"/>
    <x v="12"/>
    <x v="4001"/>
  </r>
  <r>
    <x v="52"/>
    <x v="13"/>
    <x v="4002"/>
  </r>
  <r>
    <x v="52"/>
    <x v="31"/>
    <x v="936"/>
  </r>
  <r>
    <x v="52"/>
    <x v="32"/>
    <x v="4003"/>
  </r>
  <r>
    <x v="52"/>
    <x v="14"/>
    <x v="3962"/>
  </r>
  <r>
    <x v="52"/>
    <x v="15"/>
    <x v="418"/>
  </r>
  <r>
    <x v="52"/>
    <x v="16"/>
    <x v="2495"/>
  </r>
  <r>
    <x v="52"/>
    <x v="17"/>
    <x v="3972"/>
  </r>
  <r>
    <x v="52"/>
    <x v="18"/>
    <x v="744"/>
  </r>
  <r>
    <x v="52"/>
    <x v="19"/>
    <x v="3526"/>
  </r>
  <r>
    <x v="52"/>
    <x v="20"/>
    <x v="701"/>
  </r>
  <r>
    <x v="52"/>
    <x v="33"/>
    <x v="86"/>
  </r>
  <r>
    <x v="52"/>
    <x v="21"/>
    <x v="3973"/>
  </r>
  <r>
    <x v="52"/>
    <x v="22"/>
    <x v="3130"/>
  </r>
  <r>
    <x v="52"/>
    <x v="23"/>
    <x v="3898"/>
  </r>
  <r>
    <x v="52"/>
    <x v="24"/>
    <x v="2489"/>
  </r>
  <r>
    <x v="52"/>
    <x v="25"/>
    <x v="2217"/>
  </r>
  <r>
    <x v="52"/>
    <x v="26"/>
    <x v="1023"/>
  </r>
  <r>
    <x v="52"/>
    <x v="27"/>
    <x v="1495"/>
  </r>
  <r>
    <x v="52"/>
    <x v="28"/>
    <x v="1861"/>
  </r>
  <r>
    <x v="52"/>
    <x v="29"/>
    <x v="2189"/>
  </r>
  <r>
    <x v="52"/>
    <x v="30"/>
    <x v="3130"/>
  </r>
  <r>
    <x v="52"/>
    <x v="0"/>
    <x v="4004"/>
  </r>
  <r>
    <x v="52"/>
    <x v="1"/>
    <x v="4005"/>
  </r>
  <r>
    <x v="52"/>
    <x v="2"/>
    <x v="4006"/>
  </r>
  <r>
    <x v="52"/>
    <x v="3"/>
    <x v="2258"/>
  </r>
  <r>
    <x v="52"/>
    <x v="4"/>
    <x v="4007"/>
  </r>
  <r>
    <x v="52"/>
    <x v="5"/>
    <x v="2183"/>
  </r>
  <r>
    <x v="52"/>
    <x v="6"/>
    <x v="4008"/>
  </r>
  <r>
    <x v="52"/>
    <x v="7"/>
    <x v="1602"/>
  </r>
  <r>
    <x v="52"/>
    <x v="8"/>
    <x v="4009"/>
  </r>
  <r>
    <x v="52"/>
    <x v="9"/>
    <x v="1707"/>
  </r>
  <r>
    <x v="52"/>
    <x v="10"/>
    <x v="141"/>
  </r>
  <r>
    <x v="52"/>
    <x v="11"/>
    <x v="105"/>
  </r>
  <r>
    <x v="52"/>
    <x v="12"/>
    <x v="4010"/>
  </r>
  <r>
    <x v="52"/>
    <x v="13"/>
    <x v="4011"/>
  </r>
  <r>
    <x v="52"/>
    <x v="31"/>
    <x v="4012"/>
  </r>
  <r>
    <x v="52"/>
    <x v="32"/>
    <x v="2006"/>
  </r>
  <r>
    <x v="52"/>
    <x v="14"/>
    <x v="3962"/>
  </r>
  <r>
    <x v="52"/>
    <x v="15"/>
    <x v="418"/>
  </r>
  <r>
    <x v="52"/>
    <x v="16"/>
    <x v="2495"/>
  </r>
  <r>
    <x v="52"/>
    <x v="17"/>
    <x v="2680"/>
  </r>
  <r>
    <x v="52"/>
    <x v="18"/>
    <x v="528"/>
  </r>
  <r>
    <x v="52"/>
    <x v="19"/>
    <x v="3526"/>
  </r>
  <r>
    <x v="52"/>
    <x v="20"/>
    <x v="701"/>
  </r>
  <r>
    <x v="52"/>
    <x v="33"/>
    <x v="1035"/>
  </r>
  <r>
    <x v="52"/>
    <x v="21"/>
    <x v="4013"/>
  </r>
  <r>
    <x v="52"/>
    <x v="22"/>
    <x v="3130"/>
  </r>
  <r>
    <x v="52"/>
    <x v="23"/>
    <x v="3898"/>
  </r>
  <r>
    <x v="52"/>
    <x v="24"/>
    <x v="2489"/>
  </r>
  <r>
    <x v="52"/>
    <x v="25"/>
    <x v="2217"/>
  </r>
  <r>
    <x v="52"/>
    <x v="26"/>
    <x v="1023"/>
  </r>
  <r>
    <x v="52"/>
    <x v="27"/>
    <x v="1495"/>
  </r>
  <r>
    <x v="52"/>
    <x v="28"/>
    <x v="1861"/>
  </r>
  <r>
    <x v="52"/>
    <x v="29"/>
    <x v="2189"/>
  </r>
  <r>
    <x v="52"/>
    <x v="30"/>
    <x v="3130"/>
  </r>
  <r>
    <x v="52"/>
    <x v="0"/>
    <x v="4014"/>
  </r>
  <r>
    <x v="52"/>
    <x v="1"/>
    <x v="4015"/>
  </r>
  <r>
    <x v="52"/>
    <x v="2"/>
    <x v="4016"/>
  </r>
  <r>
    <x v="52"/>
    <x v="3"/>
    <x v="4017"/>
  </r>
  <r>
    <x v="52"/>
    <x v="4"/>
    <x v="4018"/>
  </r>
  <r>
    <x v="52"/>
    <x v="5"/>
    <x v="4019"/>
  </r>
  <r>
    <x v="52"/>
    <x v="6"/>
    <x v="4020"/>
  </r>
  <r>
    <x v="52"/>
    <x v="7"/>
    <x v="4021"/>
  </r>
  <r>
    <x v="52"/>
    <x v="8"/>
    <x v="4022"/>
  </r>
  <r>
    <x v="52"/>
    <x v="9"/>
    <x v="4023"/>
  </r>
  <r>
    <x v="52"/>
    <x v="10"/>
    <x v="153"/>
  </r>
  <r>
    <x v="52"/>
    <x v="11"/>
    <x v="4024"/>
  </r>
  <r>
    <x v="52"/>
    <x v="12"/>
    <x v="4025"/>
  </r>
  <r>
    <x v="52"/>
    <x v="13"/>
    <x v="4026"/>
  </r>
  <r>
    <x v="52"/>
    <x v="31"/>
    <x v="1073"/>
  </r>
  <r>
    <x v="52"/>
    <x v="32"/>
    <x v="382"/>
  </r>
  <r>
    <x v="52"/>
    <x v="14"/>
    <x v="3962"/>
  </r>
  <r>
    <x v="52"/>
    <x v="15"/>
    <x v="418"/>
  </r>
  <r>
    <x v="52"/>
    <x v="16"/>
    <x v="2495"/>
  </r>
  <r>
    <x v="52"/>
    <x v="17"/>
    <x v="2680"/>
  </r>
  <r>
    <x v="52"/>
    <x v="18"/>
    <x v="528"/>
  </r>
  <r>
    <x v="52"/>
    <x v="19"/>
    <x v="3526"/>
  </r>
  <r>
    <x v="52"/>
    <x v="20"/>
    <x v="701"/>
  </r>
  <r>
    <x v="52"/>
    <x v="33"/>
    <x v="1035"/>
  </r>
  <r>
    <x v="52"/>
    <x v="21"/>
    <x v="4013"/>
  </r>
  <r>
    <x v="52"/>
    <x v="22"/>
    <x v="3130"/>
  </r>
  <r>
    <x v="52"/>
    <x v="23"/>
    <x v="3898"/>
  </r>
  <r>
    <x v="52"/>
    <x v="24"/>
    <x v="2489"/>
  </r>
  <r>
    <x v="52"/>
    <x v="25"/>
    <x v="2217"/>
  </r>
  <r>
    <x v="52"/>
    <x v="26"/>
    <x v="1023"/>
  </r>
  <r>
    <x v="52"/>
    <x v="27"/>
    <x v="1495"/>
  </r>
  <r>
    <x v="52"/>
    <x v="28"/>
    <x v="1861"/>
  </r>
  <r>
    <x v="52"/>
    <x v="29"/>
    <x v="2189"/>
  </r>
  <r>
    <x v="52"/>
    <x v="30"/>
    <x v="3130"/>
  </r>
  <r>
    <x v="52"/>
    <x v="0"/>
    <x v="4027"/>
  </r>
  <r>
    <x v="52"/>
    <x v="1"/>
    <x v="4028"/>
  </r>
  <r>
    <x v="52"/>
    <x v="2"/>
    <x v="4029"/>
  </r>
  <r>
    <x v="52"/>
    <x v="3"/>
    <x v="4030"/>
  </r>
  <r>
    <x v="52"/>
    <x v="4"/>
    <x v="2711"/>
  </r>
  <r>
    <x v="52"/>
    <x v="5"/>
    <x v="1596"/>
  </r>
  <r>
    <x v="52"/>
    <x v="6"/>
    <x v="3440"/>
  </r>
  <r>
    <x v="52"/>
    <x v="7"/>
    <x v="4031"/>
  </r>
  <r>
    <x v="52"/>
    <x v="8"/>
    <x v="4032"/>
  </r>
  <r>
    <x v="52"/>
    <x v="9"/>
    <x v="4033"/>
  </r>
  <r>
    <x v="52"/>
    <x v="10"/>
    <x v="1214"/>
  </r>
  <r>
    <x v="52"/>
    <x v="11"/>
    <x v="4034"/>
  </r>
  <r>
    <x v="52"/>
    <x v="12"/>
    <x v="4035"/>
  </r>
  <r>
    <x v="52"/>
    <x v="13"/>
    <x v="4036"/>
  </r>
  <r>
    <x v="52"/>
    <x v="31"/>
    <x v="1263"/>
  </r>
  <r>
    <x v="52"/>
    <x v="32"/>
    <x v="396"/>
  </r>
  <r>
    <x v="52"/>
    <x v="14"/>
    <x v="4037"/>
  </r>
  <r>
    <x v="52"/>
    <x v="15"/>
    <x v="1378"/>
  </r>
  <r>
    <x v="52"/>
    <x v="16"/>
    <x v="1627"/>
  </r>
  <r>
    <x v="52"/>
    <x v="17"/>
    <x v="848"/>
  </r>
  <r>
    <x v="52"/>
    <x v="18"/>
    <x v="1344"/>
  </r>
  <r>
    <x v="52"/>
    <x v="19"/>
    <x v="4038"/>
  </r>
  <r>
    <x v="52"/>
    <x v="20"/>
    <x v="1473"/>
  </r>
  <r>
    <x v="52"/>
    <x v="33"/>
    <x v="4039"/>
  </r>
  <r>
    <x v="52"/>
    <x v="21"/>
    <x v="3744"/>
  </r>
  <r>
    <x v="52"/>
    <x v="22"/>
    <x v="4040"/>
  </r>
  <r>
    <x v="52"/>
    <x v="23"/>
    <x v="897"/>
  </r>
  <r>
    <x v="52"/>
    <x v="24"/>
    <x v="4041"/>
  </r>
  <r>
    <x v="52"/>
    <x v="25"/>
    <x v="1254"/>
  </r>
  <r>
    <x v="52"/>
    <x v="26"/>
    <x v="1675"/>
  </r>
  <r>
    <x v="52"/>
    <x v="27"/>
    <x v="2003"/>
  </r>
  <r>
    <x v="52"/>
    <x v="28"/>
    <x v="3463"/>
  </r>
  <r>
    <x v="52"/>
    <x v="29"/>
    <x v="714"/>
  </r>
  <r>
    <x v="52"/>
    <x v="30"/>
    <x v="4040"/>
  </r>
  <r>
    <x v="52"/>
    <x v="0"/>
    <x v="4042"/>
  </r>
  <r>
    <x v="52"/>
    <x v="1"/>
    <x v="4043"/>
  </r>
  <r>
    <x v="52"/>
    <x v="2"/>
    <x v="4044"/>
  </r>
  <r>
    <x v="52"/>
    <x v="3"/>
    <x v="3669"/>
  </r>
  <r>
    <x v="52"/>
    <x v="4"/>
    <x v="2718"/>
  </r>
  <r>
    <x v="52"/>
    <x v="5"/>
    <x v="4045"/>
  </r>
  <r>
    <x v="52"/>
    <x v="6"/>
    <x v="3560"/>
  </r>
  <r>
    <x v="52"/>
    <x v="7"/>
    <x v="4046"/>
  </r>
  <r>
    <x v="52"/>
    <x v="8"/>
    <x v="4047"/>
  </r>
  <r>
    <x v="52"/>
    <x v="9"/>
    <x v="835"/>
  </r>
  <r>
    <x v="52"/>
    <x v="10"/>
    <x v="1461"/>
  </r>
  <r>
    <x v="52"/>
    <x v="11"/>
    <x v="1566"/>
  </r>
  <r>
    <x v="52"/>
    <x v="12"/>
    <x v="4048"/>
  </r>
  <r>
    <x v="52"/>
    <x v="13"/>
    <x v="4049"/>
  </r>
  <r>
    <x v="52"/>
    <x v="31"/>
    <x v="1726"/>
  </r>
  <r>
    <x v="52"/>
    <x v="32"/>
    <x v="1500"/>
  </r>
  <r>
    <x v="52"/>
    <x v="14"/>
    <x v="4037"/>
  </r>
  <r>
    <x v="52"/>
    <x v="15"/>
    <x v="1378"/>
  </r>
  <r>
    <x v="52"/>
    <x v="16"/>
    <x v="1627"/>
  </r>
  <r>
    <x v="52"/>
    <x v="17"/>
    <x v="848"/>
  </r>
  <r>
    <x v="52"/>
    <x v="18"/>
    <x v="1344"/>
  </r>
  <r>
    <x v="52"/>
    <x v="19"/>
    <x v="4038"/>
  </r>
  <r>
    <x v="52"/>
    <x v="20"/>
    <x v="1473"/>
  </r>
  <r>
    <x v="52"/>
    <x v="33"/>
    <x v="4039"/>
  </r>
  <r>
    <x v="52"/>
    <x v="21"/>
    <x v="3744"/>
  </r>
  <r>
    <x v="52"/>
    <x v="22"/>
    <x v="4040"/>
  </r>
  <r>
    <x v="52"/>
    <x v="23"/>
    <x v="897"/>
  </r>
  <r>
    <x v="52"/>
    <x v="24"/>
    <x v="4041"/>
  </r>
  <r>
    <x v="52"/>
    <x v="25"/>
    <x v="1254"/>
  </r>
  <r>
    <x v="52"/>
    <x v="26"/>
    <x v="1675"/>
  </r>
  <r>
    <x v="52"/>
    <x v="27"/>
    <x v="2003"/>
  </r>
  <r>
    <x v="52"/>
    <x v="28"/>
    <x v="3463"/>
  </r>
  <r>
    <x v="52"/>
    <x v="29"/>
    <x v="714"/>
  </r>
  <r>
    <x v="52"/>
    <x v="30"/>
    <x v="4040"/>
  </r>
  <r>
    <x v="52"/>
    <x v="0"/>
    <x v="4050"/>
  </r>
  <r>
    <x v="52"/>
    <x v="1"/>
    <x v="4051"/>
  </r>
  <r>
    <x v="52"/>
    <x v="2"/>
    <x v="4052"/>
  </r>
  <r>
    <x v="52"/>
    <x v="3"/>
    <x v="2299"/>
  </r>
  <r>
    <x v="52"/>
    <x v="4"/>
    <x v="4053"/>
  </r>
  <r>
    <x v="52"/>
    <x v="5"/>
    <x v="4054"/>
  </r>
  <r>
    <x v="52"/>
    <x v="6"/>
    <x v="4055"/>
  </r>
  <r>
    <x v="52"/>
    <x v="7"/>
    <x v="4056"/>
  </r>
  <r>
    <x v="52"/>
    <x v="8"/>
    <x v="4057"/>
  </r>
  <r>
    <x v="52"/>
    <x v="9"/>
    <x v="3443"/>
  </r>
  <r>
    <x v="52"/>
    <x v="10"/>
    <x v="2547"/>
  </r>
  <r>
    <x v="52"/>
    <x v="11"/>
    <x v="550"/>
  </r>
  <r>
    <x v="52"/>
    <x v="12"/>
    <x v="4058"/>
  </r>
  <r>
    <x v="52"/>
    <x v="13"/>
    <x v="4059"/>
  </r>
  <r>
    <x v="52"/>
    <x v="31"/>
    <x v="747"/>
  </r>
  <r>
    <x v="52"/>
    <x v="32"/>
    <x v="848"/>
  </r>
  <r>
    <x v="52"/>
    <x v="14"/>
    <x v="4037"/>
  </r>
  <r>
    <x v="52"/>
    <x v="15"/>
    <x v="1378"/>
  </r>
  <r>
    <x v="52"/>
    <x v="16"/>
    <x v="1627"/>
  </r>
  <r>
    <x v="52"/>
    <x v="17"/>
    <x v="848"/>
  </r>
  <r>
    <x v="52"/>
    <x v="18"/>
    <x v="1344"/>
  </r>
  <r>
    <x v="52"/>
    <x v="19"/>
    <x v="4038"/>
  </r>
  <r>
    <x v="52"/>
    <x v="20"/>
    <x v="1473"/>
  </r>
  <r>
    <x v="52"/>
    <x v="33"/>
    <x v="458"/>
  </r>
  <r>
    <x v="52"/>
    <x v="21"/>
    <x v="3744"/>
  </r>
  <r>
    <x v="52"/>
    <x v="22"/>
    <x v="4040"/>
  </r>
  <r>
    <x v="52"/>
    <x v="23"/>
    <x v="897"/>
  </r>
  <r>
    <x v="52"/>
    <x v="24"/>
    <x v="4041"/>
  </r>
  <r>
    <x v="52"/>
    <x v="25"/>
    <x v="1254"/>
  </r>
  <r>
    <x v="52"/>
    <x v="26"/>
    <x v="1675"/>
  </r>
  <r>
    <x v="52"/>
    <x v="27"/>
    <x v="2003"/>
  </r>
  <r>
    <x v="52"/>
    <x v="28"/>
    <x v="3463"/>
  </r>
  <r>
    <x v="52"/>
    <x v="29"/>
    <x v="714"/>
  </r>
  <r>
    <x v="52"/>
    <x v="30"/>
    <x v="4040"/>
  </r>
  <r>
    <x v="52"/>
    <x v="0"/>
    <x v="4049"/>
  </r>
  <r>
    <x v="52"/>
    <x v="1"/>
    <x v="4060"/>
  </r>
  <r>
    <x v="52"/>
    <x v="2"/>
    <x v="4061"/>
  </r>
  <r>
    <x v="52"/>
    <x v="3"/>
    <x v="2334"/>
  </r>
  <r>
    <x v="52"/>
    <x v="4"/>
    <x v="4062"/>
  </r>
  <r>
    <x v="52"/>
    <x v="5"/>
    <x v="2590"/>
  </r>
  <r>
    <x v="52"/>
    <x v="6"/>
    <x v="4063"/>
  </r>
  <r>
    <x v="52"/>
    <x v="7"/>
    <x v="4064"/>
  </r>
  <r>
    <x v="52"/>
    <x v="8"/>
    <x v="4065"/>
  </r>
  <r>
    <x v="52"/>
    <x v="9"/>
    <x v="3491"/>
  </r>
  <r>
    <x v="52"/>
    <x v="10"/>
    <x v="4066"/>
  </r>
  <r>
    <x v="52"/>
    <x v="11"/>
    <x v="1587"/>
  </r>
  <r>
    <x v="52"/>
    <x v="12"/>
    <x v="4067"/>
  </r>
  <r>
    <x v="52"/>
    <x v="13"/>
    <x v="2030"/>
  </r>
  <r>
    <x v="52"/>
    <x v="31"/>
    <x v="4068"/>
  </r>
  <r>
    <x v="52"/>
    <x v="32"/>
    <x v="1291"/>
  </r>
  <r>
    <x v="52"/>
    <x v="14"/>
    <x v="4037"/>
  </r>
  <r>
    <x v="52"/>
    <x v="15"/>
    <x v="1378"/>
  </r>
  <r>
    <x v="52"/>
    <x v="16"/>
    <x v="1627"/>
  </r>
  <r>
    <x v="52"/>
    <x v="17"/>
    <x v="848"/>
  </r>
  <r>
    <x v="52"/>
    <x v="18"/>
    <x v="1344"/>
  </r>
  <r>
    <x v="52"/>
    <x v="19"/>
    <x v="4038"/>
  </r>
  <r>
    <x v="52"/>
    <x v="20"/>
    <x v="1473"/>
  </r>
  <r>
    <x v="52"/>
    <x v="33"/>
    <x v="458"/>
  </r>
  <r>
    <x v="52"/>
    <x v="21"/>
    <x v="3744"/>
  </r>
  <r>
    <x v="52"/>
    <x v="22"/>
    <x v="4040"/>
  </r>
  <r>
    <x v="52"/>
    <x v="23"/>
    <x v="897"/>
  </r>
  <r>
    <x v="52"/>
    <x v="24"/>
    <x v="4041"/>
  </r>
  <r>
    <x v="52"/>
    <x v="25"/>
    <x v="1254"/>
  </r>
  <r>
    <x v="52"/>
    <x v="26"/>
    <x v="1675"/>
  </r>
  <r>
    <x v="52"/>
    <x v="27"/>
    <x v="2003"/>
  </r>
  <r>
    <x v="52"/>
    <x v="28"/>
    <x v="3463"/>
  </r>
  <r>
    <x v="52"/>
    <x v="29"/>
    <x v="714"/>
  </r>
  <r>
    <x v="52"/>
    <x v="30"/>
    <x v="4040"/>
  </r>
  <r>
    <x v="53"/>
    <x v="0"/>
    <x v="4069"/>
  </r>
  <r>
    <x v="53"/>
    <x v="1"/>
    <x v="4070"/>
  </r>
  <r>
    <x v="53"/>
    <x v="2"/>
    <x v="4071"/>
  </r>
  <r>
    <x v="53"/>
    <x v="3"/>
    <x v="1995"/>
  </r>
  <r>
    <x v="53"/>
    <x v="4"/>
    <x v="3133"/>
  </r>
  <r>
    <x v="53"/>
    <x v="5"/>
    <x v="2926"/>
  </r>
  <r>
    <x v="53"/>
    <x v="6"/>
    <x v="4072"/>
  </r>
  <r>
    <x v="53"/>
    <x v="7"/>
    <x v="797"/>
  </r>
  <r>
    <x v="53"/>
    <x v="8"/>
    <x v="4073"/>
  </r>
  <r>
    <x v="53"/>
    <x v="9"/>
    <x v="3543"/>
  </r>
  <r>
    <x v="53"/>
    <x v="10"/>
    <x v="4074"/>
  </r>
  <r>
    <x v="53"/>
    <x v="11"/>
    <x v="1464"/>
  </r>
  <r>
    <x v="53"/>
    <x v="12"/>
    <x v="4075"/>
  </r>
  <r>
    <x v="53"/>
    <x v="13"/>
    <x v="4076"/>
  </r>
  <r>
    <x v="53"/>
    <x v="31"/>
    <x v="4077"/>
  </r>
  <r>
    <x v="53"/>
    <x v="32"/>
    <x v="681"/>
  </r>
  <r>
    <x v="53"/>
    <x v="14"/>
    <x v="4037"/>
  </r>
  <r>
    <x v="53"/>
    <x v="15"/>
    <x v="1378"/>
  </r>
  <r>
    <x v="53"/>
    <x v="16"/>
    <x v="1627"/>
  </r>
  <r>
    <x v="53"/>
    <x v="17"/>
    <x v="994"/>
  </r>
  <r>
    <x v="53"/>
    <x v="18"/>
    <x v="1353"/>
  </r>
  <r>
    <x v="53"/>
    <x v="19"/>
    <x v="4078"/>
  </r>
  <r>
    <x v="53"/>
    <x v="20"/>
    <x v="1473"/>
  </r>
  <r>
    <x v="53"/>
    <x v="33"/>
    <x v="4079"/>
  </r>
  <r>
    <x v="53"/>
    <x v="21"/>
    <x v="3795"/>
  </r>
  <r>
    <x v="53"/>
    <x v="22"/>
    <x v="4040"/>
  </r>
  <r>
    <x v="53"/>
    <x v="23"/>
    <x v="897"/>
  </r>
  <r>
    <x v="53"/>
    <x v="24"/>
    <x v="4041"/>
  </r>
  <r>
    <x v="53"/>
    <x v="25"/>
    <x v="1254"/>
  </r>
  <r>
    <x v="53"/>
    <x v="26"/>
    <x v="1675"/>
  </r>
  <r>
    <x v="53"/>
    <x v="27"/>
    <x v="2003"/>
  </r>
  <r>
    <x v="53"/>
    <x v="28"/>
    <x v="3463"/>
  </r>
  <r>
    <x v="53"/>
    <x v="29"/>
    <x v="714"/>
  </r>
  <r>
    <x v="53"/>
    <x v="30"/>
    <x v="4040"/>
  </r>
  <r>
    <x v="53"/>
    <x v="0"/>
    <x v="4080"/>
  </r>
  <r>
    <x v="53"/>
    <x v="1"/>
    <x v="4081"/>
  </r>
  <r>
    <x v="53"/>
    <x v="2"/>
    <x v="4082"/>
  </r>
  <r>
    <x v="53"/>
    <x v="3"/>
    <x v="495"/>
  </r>
  <r>
    <x v="53"/>
    <x v="4"/>
    <x v="4083"/>
  </r>
  <r>
    <x v="53"/>
    <x v="5"/>
    <x v="4084"/>
  </r>
  <r>
    <x v="53"/>
    <x v="6"/>
    <x v="4085"/>
  </r>
  <r>
    <x v="53"/>
    <x v="7"/>
    <x v="976"/>
  </r>
  <r>
    <x v="53"/>
    <x v="8"/>
    <x v="4086"/>
  </r>
  <r>
    <x v="53"/>
    <x v="9"/>
    <x v="3618"/>
  </r>
  <r>
    <x v="53"/>
    <x v="10"/>
    <x v="1770"/>
  </r>
  <r>
    <x v="53"/>
    <x v="11"/>
    <x v="4087"/>
  </r>
  <r>
    <x v="53"/>
    <x v="12"/>
    <x v="4088"/>
  </r>
  <r>
    <x v="53"/>
    <x v="13"/>
    <x v="1997"/>
  </r>
  <r>
    <x v="53"/>
    <x v="31"/>
    <x v="3937"/>
  </r>
  <r>
    <x v="53"/>
    <x v="32"/>
    <x v="3436"/>
  </r>
  <r>
    <x v="53"/>
    <x v="14"/>
    <x v="4037"/>
  </r>
  <r>
    <x v="53"/>
    <x v="15"/>
    <x v="1378"/>
  </r>
  <r>
    <x v="53"/>
    <x v="16"/>
    <x v="1627"/>
  </r>
  <r>
    <x v="53"/>
    <x v="17"/>
    <x v="994"/>
  </r>
  <r>
    <x v="53"/>
    <x v="18"/>
    <x v="1353"/>
  </r>
  <r>
    <x v="53"/>
    <x v="19"/>
    <x v="4078"/>
  </r>
  <r>
    <x v="53"/>
    <x v="20"/>
    <x v="1473"/>
  </r>
  <r>
    <x v="53"/>
    <x v="33"/>
    <x v="4079"/>
  </r>
  <r>
    <x v="53"/>
    <x v="21"/>
    <x v="3795"/>
  </r>
  <r>
    <x v="53"/>
    <x v="22"/>
    <x v="4040"/>
  </r>
  <r>
    <x v="53"/>
    <x v="23"/>
    <x v="897"/>
  </r>
  <r>
    <x v="53"/>
    <x v="24"/>
    <x v="4041"/>
  </r>
  <r>
    <x v="53"/>
    <x v="25"/>
    <x v="1254"/>
  </r>
  <r>
    <x v="53"/>
    <x v="26"/>
    <x v="1675"/>
  </r>
  <r>
    <x v="53"/>
    <x v="27"/>
    <x v="2003"/>
  </r>
  <r>
    <x v="53"/>
    <x v="28"/>
    <x v="3463"/>
  </r>
  <r>
    <x v="53"/>
    <x v="29"/>
    <x v="714"/>
  </r>
  <r>
    <x v="53"/>
    <x v="30"/>
    <x v="4040"/>
  </r>
  <r>
    <x v="53"/>
    <x v="0"/>
    <x v="1656"/>
  </r>
  <r>
    <x v="53"/>
    <x v="1"/>
    <x v="4089"/>
  </r>
  <r>
    <x v="53"/>
    <x v="2"/>
    <x v="4090"/>
  </r>
  <r>
    <x v="53"/>
    <x v="3"/>
    <x v="4091"/>
  </r>
  <r>
    <x v="53"/>
    <x v="4"/>
    <x v="4092"/>
  </r>
  <r>
    <x v="53"/>
    <x v="5"/>
    <x v="1979"/>
  </r>
  <r>
    <x v="53"/>
    <x v="6"/>
    <x v="4093"/>
  </r>
  <r>
    <x v="53"/>
    <x v="7"/>
    <x v="1482"/>
  </r>
  <r>
    <x v="53"/>
    <x v="8"/>
    <x v="4094"/>
  </r>
  <r>
    <x v="53"/>
    <x v="9"/>
    <x v="805"/>
  </r>
  <r>
    <x v="53"/>
    <x v="10"/>
    <x v="1779"/>
  </r>
  <r>
    <x v="53"/>
    <x v="11"/>
    <x v="741"/>
  </r>
  <r>
    <x v="53"/>
    <x v="12"/>
    <x v="4095"/>
  </r>
  <r>
    <x v="53"/>
    <x v="13"/>
    <x v="4096"/>
  </r>
  <r>
    <x v="53"/>
    <x v="31"/>
    <x v="680"/>
  </r>
  <r>
    <x v="53"/>
    <x v="32"/>
    <x v="4097"/>
  </r>
  <r>
    <x v="53"/>
    <x v="14"/>
    <x v="4037"/>
  </r>
  <r>
    <x v="53"/>
    <x v="15"/>
    <x v="1378"/>
  </r>
  <r>
    <x v="53"/>
    <x v="16"/>
    <x v="1627"/>
  </r>
  <r>
    <x v="53"/>
    <x v="17"/>
    <x v="994"/>
  </r>
  <r>
    <x v="53"/>
    <x v="18"/>
    <x v="1353"/>
  </r>
  <r>
    <x v="53"/>
    <x v="19"/>
    <x v="4078"/>
  </r>
  <r>
    <x v="53"/>
    <x v="20"/>
    <x v="1473"/>
  </r>
  <r>
    <x v="53"/>
    <x v="33"/>
    <x v="4079"/>
  </r>
  <r>
    <x v="53"/>
    <x v="21"/>
    <x v="3795"/>
  </r>
  <r>
    <x v="53"/>
    <x v="22"/>
    <x v="4040"/>
  </r>
  <r>
    <x v="53"/>
    <x v="23"/>
    <x v="897"/>
  </r>
  <r>
    <x v="53"/>
    <x v="24"/>
    <x v="4041"/>
  </r>
  <r>
    <x v="53"/>
    <x v="25"/>
    <x v="1254"/>
  </r>
  <r>
    <x v="53"/>
    <x v="26"/>
    <x v="1675"/>
  </r>
  <r>
    <x v="53"/>
    <x v="27"/>
    <x v="2003"/>
  </r>
  <r>
    <x v="53"/>
    <x v="28"/>
    <x v="3463"/>
  </r>
  <r>
    <x v="53"/>
    <x v="29"/>
    <x v="714"/>
  </r>
  <r>
    <x v="53"/>
    <x v="30"/>
    <x v="4040"/>
  </r>
  <r>
    <x v="53"/>
    <x v="0"/>
    <x v="4098"/>
  </r>
  <r>
    <x v="53"/>
    <x v="1"/>
    <x v="4099"/>
  </r>
  <r>
    <x v="53"/>
    <x v="2"/>
    <x v="4100"/>
  </r>
  <r>
    <x v="53"/>
    <x v="3"/>
    <x v="4101"/>
  </r>
  <r>
    <x v="53"/>
    <x v="4"/>
    <x v="2124"/>
  </r>
  <r>
    <x v="53"/>
    <x v="5"/>
    <x v="1599"/>
  </r>
  <r>
    <x v="53"/>
    <x v="6"/>
    <x v="3269"/>
  </r>
  <r>
    <x v="53"/>
    <x v="7"/>
    <x v="1490"/>
  </r>
  <r>
    <x v="53"/>
    <x v="8"/>
    <x v="4102"/>
  </r>
  <r>
    <x v="53"/>
    <x v="9"/>
    <x v="814"/>
  </r>
  <r>
    <x v="53"/>
    <x v="10"/>
    <x v="739"/>
  </r>
  <r>
    <x v="53"/>
    <x v="11"/>
    <x v="756"/>
  </r>
  <r>
    <x v="53"/>
    <x v="12"/>
    <x v="4103"/>
  </r>
  <r>
    <x v="53"/>
    <x v="13"/>
    <x v="3461"/>
  </r>
  <r>
    <x v="53"/>
    <x v="31"/>
    <x v="1014"/>
  </r>
  <r>
    <x v="53"/>
    <x v="32"/>
    <x v="4104"/>
  </r>
  <r>
    <x v="53"/>
    <x v="14"/>
    <x v="4037"/>
  </r>
  <r>
    <x v="53"/>
    <x v="15"/>
    <x v="1378"/>
  </r>
  <r>
    <x v="53"/>
    <x v="16"/>
    <x v="1627"/>
  </r>
  <r>
    <x v="53"/>
    <x v="17"/>
    <x v="994"/>
  </r>
  <r>
    <x v="53"/>
    <x v="18"/>
    <x v="1353"/>
  </r>
  <r>
    <x v="53"/>
    <x v="19"/>
    <x v="4078"/>
  </r>
  <r>
    <x v="53"/>
    <x v="20"/>
    <x v="1473"/>
  </r>
  <r>
    <x v="53"/>
    <x v="33"/>
    <x v="4079"/>
  </r>
  <r>
    <x v="53"/>
    <x v="21"/>
    <x v="3795"/>
  </r>
  <r>
    <x v="53"/>
    <x v="22"/>
    <x v="4040"/>
  </r>
  <r>
    <x v="53"/>
    <x v="23"/>
    <x v="897"/>
  </r>
  <r>
    <x v="53"/>
    <x v="24"/>
    <x v="4041"/>
  </r>
  <r>
    <x v="53"/>
    <x v="25"/>
    <x v="1254"/>
  </r>
  <r>
    <x v="53"/>
    <x v="26"/>
    <x v="1675"/>
  </r>
  <r>
    <x v="53"/>
    <x v="27"/>
    <x v="2003"/>
  </r>
  <r>
    <x v="53"/>
    <x v="28"/>
    <x v="3463"/>
  </r>
  <r>
    <x v="53"/>
    <x v="29"/>
    <x v="714"/>
  </r>
  <r>
    <x v="53"/>
    <x v="30"/>
    <x v="4040"/>
  </r>
  <r>
    <x v="53"/>
    <x v="0"/>
    <x v="3745"/>
  </r>
  <r>
    <x v="53"/>
    <x v="1"/>
    <x v="4105"/>
  </r>
  <r>
    <x v="53"/>
    <x v="2"/>
    <x v="4106"/>
  </r>
  <r>
    <x v="53"/>
    <x v="3"/>
    <x v="743"/>
  </r>
  <r>
    <x v="53"/>
    <x v="4"/>
    <x v="4107"/>
  </r>
  <r>
    <x v="53"/>
    <x v="5"/>
    <x v="1999"/>
  </r>
  <r>
    <x v="53"/>
    <x v="6"/>
    <x v="4108"/>
  </r>
  <r>
    <x v="53"/>
    <x v="7"/>
    <x v="1891"/>
  </r>
  <r>
    <x v="53"/>
    <x v="8"/>
    <x v="4109"/>
  </r>
  <r>
    <x v="53"/>
    <x v="9"/>
    <x v="825"/>
  </r>
  <r>
    <x v="53"/>
    <x v="10"/>
    <x v="754"/>
  </r>
  <r>
    <x v="53"/>
    <x v="11"/>
    <x v="2322"/>
  </r>
  <r>
    <x v="53"/>
    <x v="12"/>
    <x v="4110"/>
  </r>
  <r>
    <x v="53"/>
    <x v="13"/>
    <x v="4111"/>
  </r>
  <r>
    <x v="53"/>
    <x v="31"/>
    <x v="3915"/>
  </r>
  <r>
    <x v="53"/>
    <x v="32"/>
    <x v="2778"/>
  </r>
  <r>
    <x v="53"/>
    <x v="14"/>
    <x v="4037"/>
  </r>
  <r>
    <x v="53"/>
    <x v="15"/>
    <x v="1378"/>
  </r>
  <r>
    <x v="53"/>
    <x v="16"/>
    <x v="1957"/>
  </r>
  <r>
    <x v="53"/>
    <x v="17"/>
    <x v="994"/>
  </r>
  <r>
    <x v="53"/>
    <x v="18"/>
    <x v="4112"/>
  </r>
  <r>
    <x v="53"/>
    <x v="19"/>
    <x v="4078"/>
  </r>
  <r>
    <x v="53"/>
    <x v="20"/>
    <x v="1473"/>
  </r>
  <r>
    <x v="53"/>
    <x v="33"/>
    <x v="796"/>
  </r>
  <r>
    <x v="53"/>
    <x v="21"/>
    <x v="4113"/>
  </r>
  <r>
    <x v="53"/>
    <x v="22"/>
    <x v="4040"/>
  </r>
  <r>
    <x v="53"/>
    <x v="23"/>
    <x v="897"/>
  </r>
  <r>
    <x v="53"/>
    <x v="24"/>
    <x v="4041"/>
  </r>
  <r>
    <x v="53"/>
    <x v="25"/>
    <x v="1254"/>
  </r>
  <r>
    <x v="53"/>
    <x v="26"/>
    <x v="1675"/>
  </r>
  <r>
    <x v="53"/>
    <x v="27"/>
    <x v="2003"/>
  </r>
  <r>
    <x v="53"/>
    <x v="28"/>
    <x v="3463"/>
  </r>
  <r>
    <x v="53"/>
    <x v="29"/>
    <x v="714"/>
  </r>
  <r>
    <x v="53"/>
    <x v="30"/>
    <x v="4040"/>
  </r>
  <r>
    <x v="53"/>
    <x v="0"/>
    <x v="3753"/>
  </r>
  <r>
    <x v="53"/>
    <x v="1"/>
    <x v="4114"/>
  </r>
  <r>
    <x v="53"/>
    <x v="2"/>
    <x v="4115"/>
  </r>
  <r>
    <x v="53"/>
    <x v="3"/>
    <x v="3274"/>
  </r>
  <r>
    <x v="53"/>
    <x v="4"/>
    <x v="4116"/>
  </r>
  <r>
    <x v="53"/>
    <x v="5"/>
    <x v="440"/>
  </r>
  <r>
    <x v="53"/>
    <x v="6"/>
    <x v="4117"/>
  </r>
  <r>
    <x v="53"/>
    <x v="7"/>
    <x v="1831"/>
  </r>
  <r>
    <x v="53"/>
    <x v="8"/>
    <x v="4118"/>
  </r>
  <r>
    <x v="53"/>
    <x v="9"/>
    <x v="2786"/>
  </r>
  <r>
    <x v="53"/>
    <x v="10"/>
    <x v="4119"/>
  </r>
  <r>
    <x v="53"/>
    <x v="11"/>
    <x v="403"/>
  </r>
  <r>
    <x v="53"/>
    <x v="12"/>
    <x v="4120"/>
  </r>
  <r>
    <x v="53"/>
    <x v="13"/>
    <x v="4121"/>
  </r>
  <r>
    <x v="53"/>
    <x v="31"/>
    <x v="3925"/>
  </r>
  <r>
    <x v="53"/>
    <x v="32"/>
    <x v="1696"/>
  </r>
  <r>
    <x v="53"/>
    <x v="14"/>
    <x v="4037"/>
  </r>
  <r>
    <x v="53"/>
    <x v="15"/>
    <x v="1378"/>
  </r>
  <r>
    <x v="53"/>
    <x v="16"/>
    <x v="1957"/>
  </r>
  <r>
    <x v="53"/>
    <x v="17"/>
    <x v="994"/>
  </r>
  <r>
    <x v="53"/>
    <x v="18"/>
    <x v="4112"/>
  </r>
  <r>
    <x v="53"/>
    <x v="19"/>
    <x v="4078"/>
  </r>
  <r>
    <x v="53"/>
    <x v="20"/>
    <x v="1473"/>
  </r>
  <r>
    <x v="53"/>
    <x v="33"/>
    <x v="355"/>
  </r>
  <r>
    <x v="53"/>
    <x v="21"/>
    <x v="4113"/>
  </r>
  <r>
    <x v="53"/>
    <x v="22"/>
    <x v="4040"/>
  </r>
  <r>
    <x v="53"/>
    <x v="23"/>
    <x v="897"/>
  </r>
  <r>
    <x v="53"/>
    <x v="24"/>
    <x v="4041"/>
  </r>
  <r>
    <x v="53"/>
    <x v="25"/>
    <x v="1254"/>
  </r>
  <r>
    <x v="53"/>
    <x v="26"/>
    <x v="1675"/>
  </r>
  <r>
    <x v="53"/>
    <x v="27"/>
    <x v="2003"/>
  </r>
  <r>
    <x v="53"/>
    <x v="28"/>
    <x v="3463"/>
  </r>
  <r>
    <x v="53"/>
    <x v="29"/>
    <x v="714"/>
  </r>
  <r>
    <x v="53"/>
    <x v="30"/>
    <x v="4040"/>
  </r>
  <r>
    <x v="53"/>
    <x v="0"/>
    <x v="4122"/>
  </r>
  <r>
    <x v="53"/>
    <x v="1"/>
    <x v="4123"/>
  </r>
  <r>
    <x v="53"/>
    <x v="2"/>
    <x v="4124"/>
  </r>
  <r>
    <x v="53"/>
    <x v="3"/>
    <x v="918"/>
  </r>
  <r>
    <x v="53"/>
    <x v="4"/>
    <x v="4125"/>
  </r>
  <r>
    <x v="53"/>
    <x v="5"/>
    <x v="616"/>
  </r>
  <r>
    <x v="53"/>
    <x v="6"/>
    <x v="4126"/>
  </r>
  <r>
    <x v="53"/>
    <x v="7"/>
    <x v="1839"/>
  </r>
  <r>
    <x v="53"/>
    <x v="8"/>
    <x v="4127"/>
  </r>
  <r>
    <x v="53"/>
    <x v="9"/>
    <x v="2905"/>
  </r>
  <r>
    <x v="53"/>
    <x v="10"/>
    <x v="2812"/>
  </r>
  <r>
    <x v="53"/>
    <x v="11"/>
    <x v="2467"/>
  </r>
  <r>
    <x v="53"/>
    <x v="12"/>
    <x v="4128"/>
  </r>
  <r>
    <x v="53"/>
    <x v="13"/>
    <x v="2837"/>
  </r>
  <r>
    <x v="53"/>
    <x v="31"/>
    <x v="1677"/>
  </r>
  <r>
    <x v="53"/>
    <x v="32"/>
    <x v="2164"/>
  </r>
  <r>
    <x v="53"/>
    <x v="14"/>
    <x v="4037"/>
  </r>
  <r>
    <x v="53"/>
    <x v="15"/>
    <x v="1378"/>
  </r>
  <r>
    <x v="53"/>
    <x v="16"/>
    <x v="1957"/>
  </r>
  <r>
    <x v="53"/>
    <x v="17"/>
    <x v="994"/>
  </r>
  <r>
    <x v="53"/>
    <x v="18"/>
    <x v="4112"/>
  </r>
  <r>
    <x v="53"/>
    <x v="19"/>
    <x v="4078"/>
  </r>
  <r>
    <x v="53"/>
    <x v="20"/>
    <x v="1473"/>
  </r>
  <r>
    <x v="53"/>
    <x v="33"/>
    <x v="1787"/>
  </r>
  <r>
    <x v="53"/>
    <x v="21"/>
    <x v="4113"/>
  </r>
  <r>
    <x v="53"/>
    <x v="22"/>
    <x v="4040"/>
  </r>
  <r>
    <x v="53"/>
    <x v="23"/>
    <x v="897"/>
  </r>
  <r>
    <x v="53"/>
    <x v="24"/>
    <x v="4041"/>
  </r>
  <r>
    <x v="53"/>
    <x v="25"/>
    <x v="1254"/>
  </r>
  <r>
    <x v="53"/>
    <x v="26"/>
    <x v="1675"/>
  </r>
  <r>
    <x v="53"/>
    <x v="27"/>
    <x v="2003"/>
  </r>
  <r>
    <x v="53"/>
    <x v="28"/>
    <x v="3463"/>
  </r>
  <r>
    <x v="53"/>
    <x v="29"/>
    <x v="714"/>
  </r>
  <r>
    <x v="53"/>
    <x v="30"/>
    <x v="4040"/>
  </r>
  <r>
    <x v="54"/>
    <x v="0"/>
    <x v="4129"/>
  </r>
  <r>
    <x v="54"/>
    <x v="1"/>
    <x v="4130"/>
  </r>
  <r>
    <x v="54"/>
    <x v="2"/>
    <x v="4131"/>
  </r>
  <r>
    <x v="54"/>
    <x v="3"/>
    <x v="944"/>
  </r>
  <r>
    <x v="54"/>
    <x v="4"/>
    <x v="4132"/>
  </r>
  <r>
    <x v="54"/>
    <x v="5"/>
    <x v="659"/>
  </r>
  <r>
    <x v="54"/>
    <x v="6"/>
    <x v="4133"/>
  </r>
  <r>
    <x v="54"/>
    <x v="7"/>
    <x v="4134"/>
  </r>
  <r>
    <x v="54"/>
    <x v="8"/>
    <x v="4135"/>
  </r>
  <r>
    <x v="54"/>
    <x v="9"/>
    <x v="3286"/>
  </r>
  <r>
    <x v="54"/>
    <x v="10"/>
    <x v="4136"/>
  </r>
  <r>
    <x v="54"/>
    <x v="11"/>
    <x v="122"/>
  </r>
  <r>
    <x v="54"/>
    <x v="12"/>
    <x v="4137"/>
  </r>
  <r>
    <x v="54"/>
    <x v="13"/>
    <x v="2623"/>
  </r>
  <r>
    <x v="54"/>
    <x v="31"/>
    <x v="1599"/>
  </r>
  <r>
    <x v="54"/>
    <x v="32"/>
    <x v="752"/>
  </r>
  <r>
    <x v="54"/>
    <x v="14"/>
    <x v="4037"/>
  </r>
  <r>
    <x v="54"/>
    <x v="15"/>
    <x v="1378"/>
  </r>
  <r>
    <x v="54"/>
    <x v="16"/>
    <x v="1957"/>
  </r>
  <r>
    <x v="54"/>
    <x v="17"/>
    <x v="994"/>
  </r>
  <r>
    <x v="54"/>
    <x v="18"/>
    <x v="4112"/>
  </r>
  <r>
    <x v="54"/>
    <x v="19"/>
    <x v="4078"/>
  </r>
  <r>
    <x v="54"/>
    <x v="20"/>
    <x v="1473"/>
  </r>
  <r>
    <x v="54"/>
    <x v="33"/>
    <x v="1787"/>
  </r>
  <r>
    <x v="54"/>
    <x v="21"/>
    <x v="4113"/>
  </r>
  <r>
    <x v="54"/>
    <x v="22"/>
    <x v="4040"/>
  </r>
  <r>
    <x v="54"/>
    <x v="23"/>
    <x v="897"/>
  </r>
  <r>
    <x v="54"/>
    <x v="24"/>
    <x v="4041"/>
  </r>
  <r>
    <x v="54"/>
    <x v="25"/>
    <x v="1254"/>
  </r>
  <r>
    <x v="54"/>
    <x v="26"/>
    <x v="1675"/>
  </r>
  <r>
    <x v="54"/>
    <x v="27"/>
    <x v="2003"/>
  </r>
  <r>
    <x v="54"/>
    <x v="28"/>
    <x v="3463"/>
  </r>
  <r>
    <x v="54"/>
    <x v="29"/>
    <x v="714"/>
  </r>
  <r>
    <x v="54"/>
    <x v="30"/>
    <x v="4040"/>
  </r>
  <r>
    <x v="54"/>
    <x v="0"/>
    <x v="4042"/>
  </r>
  <r>
    <x v="54"/>
    <x v="1"/>
    <x v="4138"/>
  </r>
  <r>
    <x v="54"/>
    <x v="2"/>
    <x v="4139"/>
  </r>
  <r>
    <x v="54"/>
    <x v="3"/>
    <x v="615"/>
  </r>
  <r>
    <x v="54"/>
    <x v="4"/>
    <x v="4140"/>
  </r>
  <r>
    <x v="54"/>
    <x v="5"/>
    <x v="3442"/>
  </r>
  <r>
    <x v="54"/>
    <x v="6"/>
    <x v="3351"/>
  </r>
  <r>
    <x v="54"/>
    <x v="7"/>
    <x v="3074"/>
  </r>
  <r>
    <x v="54"/>
    <x v="8"/>
    <x v="3924"/>
  </r>
  <r>
    <x v="54"/>
    <x v="9"/>
    <x v="1179"/>
  </r>
  <r>
    <x v="54"/>
    <x v="10"/>
    <x v="4141"/>
  </r>
  <r>
    <x v="54"/>
    <x v="11"/>
    <x v="1974"/>
  </r>
  <r>
    <x v="54"/>
    <x v="12"/>
    <x v="4142"/>
  </r>
  <r>
    <x v="54"/>
    <x v="13"/>
    <x v="2631"/>
  </r>
  <r>
    <x v="54"/>
    <x v="31"/>
    <x v="1999"/>
  </r>
  <r>
    <x v="54"/>
    <x v="32"/>
    <x v="345"/>
  </r>
  <r>
    <x v="54"/>
    <x v="14"/>
    <x v="4037"/>
  </r>
  <r>
    <x v="54"/>
    <x v="15"/>
    <x v="2246"/>
  </r>
  <r>
    <x v="54"/>
    <x v="16"/>
    <x v="1968"/>
  </r>
  <r>
    <x v="54"/>
    <x v="17"/>
    <x v="3288"/>
  </r>
  <r>
    <x v="54"/>
    <x v="18"/>
    <x v="740"/>
  </r>
  <r>
    <x v="54"/>
    <x v="19"/>
    <x v="2596"/>
  </r>
  <r>
    <x v="54"/>
    <x v="20"/>
    <x v="1473"/>
  </r>
  <r>
    <x v="54"/>
    <x v="33"/>
    <x v="1851"/>
  </r>
  <r>
    <x v="54"/>
    <x v="21"/>
    <x v="4143"/>
  </r>
  <r>
    <x v="54"/>
    <x v="22"/>
    <x v="4040"/>
  </r>
  <r>
    <x v="54"/>
    <x v="23"/>
    <x v="897"/>
  </r>
  <r>
    <x v="54"/>
    <x v="24"/>
    <x v="4041"/>
  </r>
  <r>
    <x v="54"/>
    <x v="25"/>
    <x v="1254"/>
  </r>
  <r>
    <x v="54"/>
    <x v="26"/>
    <x v="1675"/>
  </r>
  <r>
    <x v="54"/>
    <x v="27"/>
    <x v="2003"/>
  </r>
  <r>
    <x v="54"/>
    <x v="28"/>
    <x v="3463"/>
  </r>
  <r>
    <x v="54"/>
    <x v="29"/>
    <x v="714"/>
  </r>
  <r>
    <x v="54"/>
    <x v="30"/>
    <x v="4040"/>
  </r>
  <r>
    <x v="54"/>
    <x v="0"/>
    <x v="3510"/>
  </r>
  <r>
    <x v="54"/>
    <x v="1"/>
    <x v="4144"/>
  </r>
  <r>
    <x v="54"/>
    <x v="2"/>
    <x v="4145"/>
  </r>
  <r>
    <x v="54"/>
    <x v="3"/>
    <x v="1375"/>
  </r>
  <r>
    <x v="54"/>
    <x v="4"/>
    <x v="4146"/>
  </r>
  <r>
    <x v="54"/>
    <x v="5"/>
    <x v="4068"/>
  </r>
  <r>
    <x v="54"/>
    <x v="6"/>
    <x v="4147"/>
  </r>
  <r>
    <x v="54"/>
    <x v="7"/>
    <x v="4148"/>
  </r>
  <r>
    <x v="54"/>
    <x v="8"/>
    <x v="4149"/>
  </r>
  <r>
    <x v="54"/>
    <x v="9"/>
    <x v="3541"/>
  </r>
  <r>
    <x v="54"/>
    <x v="10"/>
    <x v="1625"/>
  </r>
  <r>
    <x v="54"/>
    <x v="11"/>
    <x v="273"/>
  </r>
  <r>
    <x v="54"/>
    <x v="12"/>
    <x v="4150"/>
  </r>
  <r>
    <x v="54"/>
    <x v="13"/>
    <x v="3289"/>
  </r>
  <r>
    <x v="54"/>
    <x v="31"/>
    <x v="2015"/>
  </r>
  <r>
    <x v="54"/>
    <x v="32"/>
    <x v="355"/>
  </r>
  <r>
    <x v="54"/>
    <x v="14"/>
    <x v="4037"/>
  </r>
  <r>
    <x v="54"/>
    <x v="15"/>
    <x v="2246"/>
  </r>
  <r>
    <x v="54"/>
    <x v="16"/>
    <x v="1968"/>
  </r>
  <r>
    <x v="54"/>
    <x v="17"/>
    <x v="3288"/>
  </r>
  <r>
    <x v="54"/>
    <x v="18"/>
    <x v="740"/>
  </r>
  <r>
    <x v="54"/>
    <x v="19"/>
    <x v="2596"/>
  </r>
  <r>
    <x v="54"/>
    <x v="20"/>
    <x v="1473"/>
  </r>
  <r>
    <x v="54"/>
    <x v="33"/>
    <x v="1851"/>
  </r>
  <r>
    <x v="54"/>
    <x v="21"/>
    <x v="4143"/>
  </r>
  <r>
    <x v="54"/>
    <x v="22"/>
    <x v="4040"/>
  </r>
  <r>
    <x v="54"/>
    <x v="23"/>
    <x v="897"/>
  </r>
  <r>
    <x v="54"/>
    <x v="24"/>
    <x v="4041"/>
  </r>
  <r>
    <x v="54"/>
    <x v="25"/>
    <x v="1254"/>
  </r>
  <r>
    <x v="54"/>
    <x v="26"/>
    <x v="1675"/>
  </r>
  <r>
    <x v="54"/>
    <x v="27"/>
    <x v="2003"/>
  </r>
  <r>
    <x v="54"/>
    <x v="28"/>
    <x v="3463"/>
  </r>
  <r>
    <x v="54"/>
    <x v="29"/>
    <x v="714"/>
  </r>
  <r>
    <x v="54"/>
    <x v="30"/>
    <x v="4040"/>
  </r>
  <r>
    <x v="54"/>
    <x v="0"/>
    <x v="4151"/>
  </r>
  <r>
    <x v="54"/>
    <x v="1"/>
    <x v="4152"/>
  </r>
  <r>
    <x v="54"/>
    <x v="2"/>
    <x v="4153"/>
  </r>
  <r>
    <x v="54"/>
    <x v="3"/>
    <x v="1385"/>
  </r>
  <r>
    <x v="54"/>
    <x v="4"/>
    <x v="4125"/>
  </r>
  <r>
    <x v="54"/>
    <x v="5"/>
    <x v="866"/>
  </r>
  <r>
    <x v="54"/>
    <x v="6"/>
    <x v="4126"/>
  </r>
  <r>
    <x v="54"/>
    <x v="7"/>
    <x v="4154"/>
  </r>
  <r>
    <x v="54"/>
    <x v="8"/>
    <x v="4155"/>
  </r>
  <r>
    <x v="54"/>
    <x v="9"/>
    <x v="3556"/>
  </r>
  <r>
    <x v="54"/>
    <x v="10"/>
    <x v="4156"/>
  </r>
  <r>
    <x v="54"/>
    <x v="11"/>
    <x v="726"/>
  </r>
  <r>
    <x v="54"/>
    <x v="12"/>
    <x v="4157"/>
  </r>
  <r>
    <x v="54"/>
    <x v="13"/>
    <x v="4151"/>
  </r>
  <r>
    <x v="54"/>
    <x v="31"/>
    <x v="4158"/>
  </r>
  <r>
    <x v="54"/>
    <x v="32"/>
    <x v="2105"/>
  </r>
  <r>
    <x v="54"/>
    <x v="14"/>
    <x v="4037"/>
  </r>
  <r>
    <x v="54"/>
    <x v="15"/>
    <x v="2246"/>
  </r>
  <r>
    <x v="54"/>
    <x v="16"/>
    <x v="1968"/>
  </r>
  <r>
    <x v="54"/>
    <x v="17"/>
    <x v="3288"/>
  </r>
  <r>
    <x v="54"/>
    <x v="18"/>
    <x v="740"/>
  </r>
  <r>
    <x v="54"/>
    <x v="19"/>
    <x v="2596"/>
  </r>
  <r>
    <x v="54"/>
    <x v="20"/>
    <x v="1473"/>
  </r>
  <r>
    <x v="54"/>
    <x v="33"/>
    <x v="1851"/>
  </r>
  <r>
    <x v="54"/>
    <x v="21"/>
    <x v="4143"/>
  </r>
  <r>
    <x v="54"/>
    <x v="22"/>
    <x v="4040"/>
  </r>
  <r>
    <x v="54"/>
    <x v="23"/>
    <x v="897"/>
  </r>
  <r>
    <x v="54"/>
    <x v="24"/>
    <x v="4041"/>
  </r>
  <r>
    <x v="54"/>
    <x v="25"/>
    <x v="1254"/>
  </r>
  <r>
    <x v="54"/>
    <x v="26"/>
    <x v="1675"/>
  </r>
  <r>
    <x v="54"/>
    <x v="27"/>
    <x v="2003"/>
  </r>
  <r>
    <x v="54"/>
    <x v="28"/>
    <x v="3463"/>
  </r>
  <r>
    <x v="54"/>
    <x v="29"/>
    <x v="714"/>
  </r>
  <r>
    <x v="54"/>
    <x v="30"/>
    <x v="4040"/>
  </r>
  <r>
    <x v="54"/>
    <x v="0"/>
    <x v="4159"/>
  </r>
  <r>
    <x v="54"/>
    <x v="1"/>
    <x v="4160"/>
  </r>
  <r>
    <x v="54"/>
    <x v="2"/>
    <x v="4161"/>
  </r>
  <r>
    <x v="54"/>
    <x v="3"/>
    <x v="1472"/>
  </r>
  <r>
    <x v="54"/>
    <x v="4"/>
    <x v="4162"/>
  </r>
  <r>
    <x v="54"/>
    <x v="5"/>
    <x v="2451"/>
  </r>
  <r>
    <x v="54"/>
    <x v="6"/>
    <x v="4163"/>
  </r>
  <r>
    <x v="54"/>
    <x v="7"/>
    <x v="4164"/>
  </r>
  <r>
    <x v="54"/>
    <x v="8"/>
    <x v="4135"/>
  </r>
  <r>
    <x v="54"/>
    <x v="9"/>
    <x v="1578"/>
  </r>
  <r>
    <x v="54"/>
    <x v="10"/>
    <x v="257"/>
  </r>
  <r>
    <x v="54"/>
    <x v="11"/>
    <x v="737"/>
  </r>
  <r>
    <x v="54"/>
    <x v="12"/>
    <x v="4165"/>
  </r>
  <r>
    <x v="54"/>
    <x v="13"/>
    <x v="4027"/>
  </r>
  <r>
    <x v="54"/>
    <x v="31"/>
    <x v="1956"/>
  </r>
  <r>
    <x v="54"/>
    <x v="32"/>
    <x v="3489"/>
  </r>
  <r>
    <x v="54"/>
    <x v="14"/>
    <x v="4166"/>
  </r>
  <r>
    <x v="54"/>
    <x v="15"/>
    <x v="1508"/>
  </r>
  <r>
    <x v="54"/>
    <x v="16"/>
    <x v="4167"/>
  </r>
  <r>
    <x v="54"/>
    <x v="17"/>
    <x v="2479"/>
  </r>
  <r>
    <x v="54"/>
    <x v="18"/>
    <x v="740"/>
  </r>
  <r>
    <x v="54"/>
    <x v="19"/>
    <x v="4168"/>
  </r>
  <r>
    <x v="54"/>
    <x v="20"/>
    <x v="4169"/>
  </r>
  <r>
    <x v="54"/>
    <x v="33"/>
    <x v="4170"/>
  </r>
  <r>
    <x v="54"/>
    <x v="21"/>
    <x v="4171"/>
  </r>
  <r>
    <x v="54"/>
    <x v="22"/>
    <x v="4172"/>
  </r>
  <r>
    <x v="54"/>
    <x v="23"/>
    <x v="2473"/>
  </r>
  <r>
    <x v="54"/>
    <x v="24"/>
    <x v="3511"/>
  </r>
  <r>
    <x v="54"/>
    <x v="25"/>
    <x v="2899"/>
  </r>
  <r>
    <x v="54"/>
    <x v="26"/>
    <x v="1675"/>
  </r>
  <r>
    <x v="54"/>
    <x v="27"/>
    <x v="4173"/>
  </r>
  <r>
    <x v="54"/>
    <x v="28"/>
    <x v="869"/>
  </r>
  <r>
    <x v="54"/>
    <x v="29"/>
    <x v="1332"/>
  </r>
  <r>
    <x v="54"/>
    <x v="30"/>
    <x v="4172"/>
  </r>
  <r>
    <x v="54"/>
    <x v="0"/>
    <x v="4174"/>
  </r>
  <r>
    <x v="54"/>
    <x v="1"/>
    <x v="4175"/>
  </r>
  <r>
    <x v="54"/>
    <x v="2"/>
    <x v="4176"/>
  </r>
  <r>
    <x v="54"/>
    <x v="3"/>
    <x v="1485"/>
  </r>
  <r>
    <x v="54"/>
    <x v="4"/>
    <x v="3518"/>
  </r>
  <r>
    <x v="54"/>
    <x v="5"/>
    <x v="837"/>
  </r>
  <r>
    <x v="54"/>
    <x v="6"/>
    <x v="4177"/>
  </r>
  <r>
    <x v="54"/>
    <x v="7"/>
    <x v="4178"/>
  </r>
  <r>
    <x v="54"/>
    <x v="8"/>
    <x v="4179"/>
  </r>
  <r>
    <x v="54"/>
    <x v="9"/>
    <x v="1588"/>
  </r>
  <r>
    <x v="54"/>
    <x v="10"/>
    <x v="4180"/>
  </r>
  <r>
    <x v="54"/>
    <x v="11"/>
    <x v="2408"/>
  </r>
  <r>
    <x v="54"/>
    <x v="12"/>
    <x v="4181"/>
  </r>
  <r>
    <x v="54"/>
    <x v="13"/>
    <x v="4042"/>
  </r>
  <r>
    <x v="54"/>
    <x v="31"/>
    <x v="4182"/>
  </r>
  <r>
    <x v="54"/>
    <x v="32"/>
    <x v="3206"/>
  </r>
  <r>
    <x v="54"/>
    <x v="14"/>
    <x v="4166"/>
  </r>
  <r>
    <x v="54"/>
    <x v="15"/>
    <x v="1508"/>
  </r>
  <r>
    <x v="54"/>
    <x v="16"/>
    <x v="4167"/>
  </r>
  <r>
    <x v="54"/>
    <x v="17"/>
    <x v="2479"/>
  </r>
  <r>
    <x v="54"/>
    <x v="18"/>
    <x v="740"/>
  </r>
  <r>
    <x v="54"/>
    <x v="19"/>
    <x v="4168"/>
  </r>
  <r>
    <x v="54"/>
    <x v="20"/>
    <x v="4169"/>
  </r>
  <r>
    <x v="54"/>
    <x v="33"/>
    <x v="4183"/>
  </r>
  <r>
    <x v="54"/>
    <x v="21"/>
    <x v="4171"/>
  </r>
  <r>
    <x v="54"/>
    <x v="22"/>
    <x v="4172"/>
  </r>
  <r>
    <x v="54"/>
    <x v="23"/>
    <x v="2473"/>
  </r>
  <r>
    <x v="54"/>
    <x v="24"/>
    <x v="3511"/>
  </r>
  <r>
    <x v="54"/>
    <x v="25"/>
    <x v="2899"/>
  </r>
  <r>
    <x v="54"/>
    <x v="26"/>
    <x v="1675"/>
  </r>
  <r>
    <x v="54"/>
    <x v="27"/>
    <x v="4173"/>
  </r>
  <r>
    <x v="54"/>
    <x v="28"/>
    <x v="869"/>
  </r>
  <r>
    <x v="54"/>
    <x v="29"/>
    <x v="1332"/>
  </r>
  <r>
    <x v="54"/>
    <x v="30"/>
    <x v="4172"/>
  </r>
  <r>
    <x v="54"/>
    <x v="0"/>
    <x v="4184"/>
  </r>
  <r>
    <x v="54"/>
    <x v="1"/>
    <x v="4185"/>
  </r>
  <r>
    <x v="54"/>
    <x v="2"/>
    <x v="4186"/>
  </r>
  <r>
    <x v="54"/>
    <x v="3"/>
    <x v="1472"/>
  </r>
  <r>
    <x v="54"/>
    <x v="4"/>
    <x v="4187"/>
  </r>
  <r>
    <x v="54"/>
    <x v="5"/>
    <x v="2451"/>
  </r>
  <r>
    <x v="54"/>
    <x v="6"/>
    <x v="4188"/>
  </r>
  <r>
    <x v="54"/>
    <x v="7"/>
    <x v="4164"/>
  </r>
  <r>
    <x v="54"/>
    <x v="8"/>
    <x v="4189"/>
  </r>
  <r>
    <x v="54"/>
    <x v="9"/>
    <x v="1578"/>
  </r>
  <r>
    <x v="54"/>
    <x v="10"/>
    <x v="147"/>
  </r>
  <r>
    <x v="54"/>
    <x v="11"/>
    <x v="4190"/>
  </r>
  <r>
    <x v="54"/>
    <x v="12"/>
    <x v="4191"/>
  </r>
  <r>
    <x v="54"/>
    <x v="13"/>
    <x v="4027"/>
  </r>
  <r>
    <x v="54"/>
    <x v="31"/>
    <x v="3807"/>
  </r>
  <r>
    <x v="54"/>
    <x v="32"/>
    <x v="244"/>
  </r>
  <r>
    <x v="54"/>
    <x v="14"/>
    <x v="4166"/>
  </r>
  <r>
    <x v="54"/>
    <x v="15"/>
    <x v="1508"/>
  </r>
  <r>
    <x v="54"/>
    <x v="16"/>
    <x v="4167"/>
  </r>
  <r>
    <x v="54"/>
    <x v="17"/>
    <x v="2479"/>
  </r>
  <r>
    <x v="54"/>
    <x v="18"/>
    <x v="740"/>
  </r>
  <r>
    <x v="54"/>
    <x v="19"/>
    <x v="4168"/>
  </r>
  <r>
    <x v="54"/>
    <x v="20"/>
    <x v="4169"/>
  </r>
  <r>
    <x v="54"/>
    <x v="33"/>
    <x v="4183"/>
  </r>
  <r>
    <x v="54"/>
    <x v="21"/>
    <x v="4171"/>
  </r>
  <r>
    <x v="54"/>
    <x v="22"/>
    <x v="4172"/>
  </r>
  <r>
    <x v="54"/>
    <x v="23"/>
    <x v="2473"/>
  </r>
  <r>
    <x v="54"/>
    <x v="24"/>
    <x v="3511"/>
  </r>
  <r>
    <x v="54"/>
    <x v="25"/>
    <x v="2899"/>
  </r>
  <r>
    <x v="54"/>
    <x v="26"/>
    <x v="1675"/>
  </r>
  <r>
    <x v="54"/>
    <x v="27"/>
    <x v="4173"/>
  </r>
  <r>
    <x v="54"/>
    <x v="28"/>
    <x v="869"/>
  </r>
  <r>
    <x v="54"/>
    <x v="29"/>
    <x v="1332"/>
  </r>
  <r>
    <x v="54"/>
    <x v="30"/>
    <x v="4172"/>
  </r>
  <r>
    <x v="54"/>
    <x v="0"/>
    <x v="4192"/>
  </r>
  <r>
    <x v="54"/>
    <x v="1"/>
    <x v="4193"/>
  </r>
  <r>
    <x v="54"/>
    <x v="2"/>
    <x v="2909"/>
  </r>
  <r>
    <x v="54"/>
    <x v="3"/>
    <x v="1485"/>
  </r>
  <r>
    <x v="54"/>
    <x v="4"/>
    <x v="4194"/>
  </r>
  <r>
    <x v="54"/>
    <x v="5"/>
    <x v="683"/>
  </r>
  <r>
    <x v="54"/>
    <x v="6"/>
    <x v="4195"/>
  </r>
  <r>
    <x v="54"/>
    <x v="7"/>
    <x v="4196"/>
  </r>
  <r>
    <x v="54"/>
    <x v="8"/>
    <x v="4197"/>
  </r>
  <r>
    <x v="54"/>
    <x v="9"/>
    <x v="4198"/>
  </r>
  <r>
    <x v="54"/>
    <x v="10"/>
    <x v="21"/>
  </r>
  <r>
    <x v="54"/>
    <x v="11"/>
    <x v="87"/>
  </r>
  <r>
    <x v="54"/>
    <x v="12"/>
    <x v="4199"/>
  </r>
  <r>
    <x v="54"/>
    <x v="13"/>
    <x v="3320"/>
  </r>
  <r>
    <x v="54"/>
    <x v="31"/>
    <x v="4200"/>
  </r>
  <r>
    <x v="54"/>
    <x v="32"/>
    <x v="1969"/>
  </r>
  <r>
    <x v="54"/>
    <x v="14"/>
    <x v="4166"/>
  </r>
  <r>
    <x v="54"/>
    <x v="15"/>
    <x v="1508"/>
  </r>
  <r>
    <x v="54"/>
    <x v="16"/>
    <x v="4167"/>
  </r>
  <r>
    <x v="54"/>
    <x v="17"/>
    <x v="2479"/>
  </r>
  <r>
    <x v="54"/>
    <x v="18"/>
    <x v="740"/>
  </r>
  <r>
    <x v="54"/>
    <x v="19"/>
    <x v="4168"/>
  </r>
  <r>
    <x v="54"/>
    <x v="20"/>
    <x v="4169"/>
  </r>
  <r>
    <x v="54"/>
    <x v="33"/>
    <x v="4183"/>
  </r>
  <r>
    <x v="54"/>
    <x v="21"/>
    <x v="4171"/>
  </r>
  <r>
    <x v="54"/>
    <x v="22"/>
    <x v="4172"/>
  </r>
  <r>
    <x v="54"/>
    <x v="23"/>
    <x v="2473"/>
  </r>
  <r>
    <x v="54"/>
    <x v="24"/>
    <x v="3511"/>
  </r>
  <r>
    <x v="54"/>
    <x v="25"/>
    <x v="2899"/>
  </r>
  <r>
    <x v="54"/>
    <x v="26"/>
    <x v="1675"/>
  </r>
  <r>
    <x v="54"/>
    <x v="27"/>
    <x v="4173"/>
  </r>
  <r>
    <x v="54"/>
    <x v="28"/>
    <x v="869"/>
  </r>
  <r>
    <x v="54"/>
    <x v="29"/>
    <x v="1332"/>
  </r>
  <r>
    <x v="54"/>
    <x v="30"/>
    <x v="4172"/>
  </r>
  <r>
    <x v="54"/>
    <x v="0"/>
    <x v="3466"/>
  </r>
  <r>
    <x v="54"/>
    <x v="1"/>
    <x v="4201"/>
  </r>
  <r>
    <x v="54"/>
    <x v="2"/>
    <x v="4202"/>
  </r>
  <r>
    <x v="54"/>
    <x v="3"/>
    <x v="3777"/>
  </r>
  <r>
    <x v="54"/>
    <x v="4"/>
    <x v="2063"/>
  </r>
  <r>
    <x v="54"/>
    <x v="5"/>
    <x v="3713"/>
  </r>
  <r>
    <x v="54"/>
    <x v="6"/>
    <x v="4203"/>
  </r>
  <r>
    <x v="54"/>
    <x v="7"/>
    <x v="4148"/>
  </r>
  <r>
    <x v="54"/>
    <x v="8"/>
    <x v="4204"/>
  </r>
  <r>
    <x v="54"/>
    <x v="9"/>
    <x v="2687"/>
  </r>
  <r>
    <x v="54"/>
    <x v="10"/>
    <x v="32"/>
  </r>
  <r>
    <x v="54"/>
    <x v="11"/>
    <x v="1838"/>
  </r>
  <r>
    <x v="54"/>
    <x v="12"/>
    <x v="4205"/>
  </r>
  <r>
    <x v="54"/>
    <x v="13"/>
    <x v="4206"/>
  </r>
  <r>
    <x v="54"/>
    <x v="31"/>
    <x v="198"/>
  </r>
  <r>
    <x v="54"/>
    <x v="32"/>
    <x v="1982"/>
  </r>
  <r>
    <x v="54"/>
    <x v="14"/>
    <x v="4166"/>
  </r>
  <r>
    <x v="54"/>
    <x v="15"/>
    <x v="1508"/>
  </r>
  <r>
    <x v="54"/>
    <x v="16"/>
    <x v="4167"/>
  </r>
  <r>
    <x v="54"/>
    <x v="17"/>
    <x v="3689"/>
  </r>
  <r>
    <x v="54"/>
    <x v="18"/>
    <x v="1754"/>
  </r>
  <r>
    <x v="54"/>
    <x v="19"/>
    <x v="4207"/>
  </r>
  <r>
    <x v="54"/>
    <x v="20"/>
    <x v="4169"/>
  </r>
  <r>
    <x v="54"/>
    <x v="33"/>
    <x v="747"/>
  </r>
  <r>
    <x v="54"/>
    <x v="21"/>
    <x v="4208"/>
  </r>
  <r>
    <x v="54"/>
    <x v="22"/>
    <x v="4172"/>
  </r>
  <r>
    <x v="54"/>
    <x v="23"/>
    <x v="2473"/>
  </r>
  <r>
    <x v="54"/>
    <x v="24"/>
    <x v="3511"/>
  </r>
  <r>
    <x v="54"/>
    <x v="25"/>
    <x v="2899"/>
  </r>
  <r>
    <x v="54"/>
    <x v="26"/>
    <x v="1675"/>
  </r>
  <r>
    <x v="54"/>
    <x v="27"/>
    <x v="4173"/>
  </r>
  <r>
    <x v="54"/>
    <x v="28"/>
    <x v="869"/>
  </r>
  <r>
    <x v="54"/>
    <x v="29"/>
    <x v="1332"/>
  </r>
  <r>
    <x v="54"/>
    <x v="30"/>
    <x v="4172"/>
  </r>
  <r>
    <x v="55"/>
    <x v="0"/>
    <x v="4209"/>
  </r>
  <r>
    <x v="55"/>
    <x v="1"/>
    <x v="4210"/>
  </r>
  <r>
    <x v="55"/>
    <x v="2"/>
    <x v="4176"/>
  </r>
  <r>
    <x v="55"/>
    <x v="3"/>
    <x v="2806"/>
  </r>
  <r>
    <x v="55"/>
    <x v="4"/>
    <x v="4211"/>
  </r>
  <r>
    <x v="55"/>
    <x v="5"/>
    <x v="3720"/>
  </r>
  <r>
    <x v="55"/>
    <x v="6"/>
    <x v="4212"/>
  </r>
  <r>
    <x v="55"/>
    <x v="7"/>
    <x v="3071"/>
  </r>
  <r>
    <x v="55"/>
    <x v="8"/>
    <x v="2661"/>
  </r>
  <r>
    <x v="55"/>
    <x v="9"/>
    <x v="2694"/>
  </r>
  <r>
    <x v="55"/>
    <x v="10"/>
    <x v="81"/>
  </r>
  <r>
    <x v="55"/>
    <x v="11"/>
    <x v="1847"/>
  </r>
  <r>
    <x v="55"/>
    <x v="12"/>
    <x v="4213"/>
  </r>
  <r>
    <x v="55"/>
    <x v="13"/>
    <x v="2317"/>
  </r>
  <r>
    <x v="55"/>
    <x v="31"/>
    <x v="210"/>
  </r>
  <r>
    <x v="55"/>
    <x v="32"/>
    <x v="4214"/>
  </r>
  <r>
    <x v="55"/>
    <x v="14"/>
    <x v="4166"/>
  </r>
  <r>
    <x v="55"/>
    <x v="15"/>
    <x v="1508"/>
  </r>
  <r>
    <x v="55"/>
    <x v="16"/>
    <x v="4167"/>
  </r>
  <r>
    <x v="55"/>
    <x v="17"/>
    <x v="3689"/>
  </r>
  <r>
    <x v="55"/>
    <x v="18"/>
    <x v="1754"/>
  </r>
  <r>
    <x v="55"/>
    <x v="19"/>
    <x v="4207"/>
  </r>
  <r>
    <x v="55"/>
    <x v="20"/>
    <x v="4169"/>
  </r>
  <r>
    <x v="55"/>
    <x v="33"/>
    <x v="747"/>
  </r>
  <r>
    <x v="55"/>
    <x v="21"/>
    <x v="4208"/>
  </r>
  <r>
    <x v="55"/>
    <x v="22"/>
    <x v="4172"/>
  </r>
  <r>
    <x v="55"/>
    <x v="23"/>
    <x v="2473"/>
  </r>
  <r>
    <x v="55"/>
    <x v="24"/>
    <x v="3511"/>
  </r>
  <r>
    <x v="55"/>
    <x v="25"/>
    <x v="2899"/>
  </r>
  <r>
    <x v="55"/>
    <x v="26"/>
    <x v="1675"/>
  </r>
  <r>
    <x v="55"/>
    <x v="27"/>
    <x v="4173"/>
  </r>
  <r>
    <x v="55"/>
    <x v="28"/>
    <x v="869"/>
  </r>
  <r>
    <x v="55"/>
    <x v="29"/>
    <x v="1332"/>
  </r>
  <r>
    <x v="55"/>
    <x v="30"/>
    <x v="4172"/>
  </r>
  <r>
    <x v="55"/>
    <x v="0"/>
    <x v="4215"/>
  </r>
  <r>
    <x v="55"/>
    <x v="1"/>
    <x v="4216"/>
  </r>
  <r>
    <x v="55"/>
    <x v="2"/>
    <x v="4186"/>
  </r>
  <r>
    <x v="55"/>
    <x v="3"/>
    <x v="4217"/>
  </r>
  <r>
    <x v="55"/>
    <x v="4"/>
    <x v="3430"/>
  </r>
  <r>
    <x v="55"/>
    <x v="5"/>
    <x v="3734"/>
  </r>
  <r>
    <x v="55"/>
    <x v="6"/>
    <x v="4218"/>
  </r>
  <r>
    <x v="55"/>
    <x v="7"/>
    <x v="2491"/>
  </r>
  <r>
    <x v="55"/>
    <x v="8"/>
    <x v="4219"/>
  </r>
  <r>
    <x v="55"/>
    <x v="9"/>
    <x v="1578"/>
  </r>
  <r>
    <x v="55"/>
    <x v="10"/>
    <x v="1881"/>
  </r>
  <r>
    <x v="55"/>
    <x v="11"/>
    <x v="2130"/>
  </r>
  <r>
    <x v="55"/>
    <x v="12"/>
    <x v="4220"/>
  </r>
  <r>
    <x v="55"/>
    <x v="13"/>
    <x v="4221"/>
  </r>
  <r>
    <x v="55"/>
    <x v="31"/>
    <x v="223"/>
  </r>
  <r>
    <x v="55"/>
    <x v="32"/>
    <x v="4222"/>
  </r>
  <r>
    <x v="55"/>
    <x v="14"/>
    <x v="4166"/>
  </r>
  <r>
    <x v="55"/>
    <x v="15"/>
    <x v="1508"/>
  </r>
  <r>
    <x v="55"/>
    <x v="16"/>
    <x v="4223"/>
  </r>
  <r>
    <x v="55"/>
    <x v="17"/>
    <x v="1397"/>
  </r>
  <r>
    <x v="55"/>
    <x v="18"/>
    <x v="1781"/>
  </r>
  <r>
    <x v="55"/>
    <x v="19"/>
    <x v="4224"/>
  </r>
  <r>
    <x v="55"/>
    <x v="20"/>
    <x v="4169"/>
  </r>
  <r>
    <x v="55"/>
    <x v="33"/>
    <x v="4225"/>
  </r>
  <r>
    <x v="55"/>
    <x v="21"/>
    <x v="2848"/>
  </r>
  <r>
    <x v="55"/>
    <x v="22"/>
    <x v="4172"/>
  </r>
  <r>
    <x v="55"/>
    <x v="23"/>
    <x v="2473"/>
  </r>
  <r>
    <x v="55"/>
    <x v="24"/>
    <x v="3511"/>
  </r>
  <r>
    <x v="55"/>
    <x v="25"/>
    <x v="2899"/>
  </r>
  <r>
    <x v="55"/>
    <x v="26"/>
    <x v="1675"/>
  </r>
  <r>
    <x v="55"/>
    <x v="27"/>
    <x v="4173"/>
  </r>
  <r>
    <x v="55"/>
    <x v="28"/>
    <x v="869"/>
  </r>
  <r>
    <x v="55"/>
    <x v="29"/>
    <x v="1332"/>
  </r>
  <r>
    <x v="55"/>
    <x v="30"/>
    <x v="4172"/>
  </r>
  <r>
    <x v="55"/>
    <x v="0"/>
    <x v="4226"/>
  </r>
  <r>
    <x v="55"/>
    <x v="1"/>
    <x v="4227"/>
  </r>
  <r>
    <x v="55"/>
    <x v="2"/>
    <x v="4219"/>
  </r>
  <r>
    <x v="55"/>
    <x v="3"/>
    <x v="1800"/>
  </r>
  <r>
    <x v="55"/>
    <x v="4"/>
    <x v="4228"/>
  </r>
  <r>
    <x v="55"/>
    <x v="5"/>
    <x v="4229"/>
  </r>
  <r>
    <x v="55"/>
    <x v="6"/>
    <x v="4230"/>
  </r>
  <r>
    <x v="55"/>
    <x v="7"/>
    <x v="3464"/>
  </r>
  <r>
    <x v="55"/>
    <x v="8"/>
    <x v="1983"/>
  </r>
  <r>
    <x v="55"/>
    <x v="9"/>
    <x v="4217"/>
  </r>
  <r>
    <x v="55"/>
    <x v="10"/>
    <x v="4231"/>
  </r>
  <r>
    <x v="55"/>
    <x v="11"/>
    <x v="702"/>
  </r>
  <r>
    <x v="55"/>
    <x v="12"/>
    <x v="3373"/>
  </r>
  <r>
    <x v="55"/>
    <x v="13"/>
    <x v="4232"/>
  </r>
  <r>
    <x v="55"/>
    <x v="31"/>
    <x v="233"/>
  </r>
  <r>
    <x v="55"/>
    <x v="32"/>
    <x v="4233"/>
  </r>
  <r>
    <x v="55"/>
    <x v="14"/>
    <x v="4234"/>
  </r>
  <r>
    <x v="55"/>
    <x v="15"/>
    <x v="4235"/>
  </r>
  <r>
    <x v="55"/>
    <x v="16"/>
    <x v="4236"/>
  </r>
  <r>
    <x v="55"/>
    <x v="17"/>
    <x v="1397"/>
  </r>
  <r>
    <x v="55"/>
    <x v="18"/>
    <x v="1781"/>
  </r>
  <r>
    <x v="55"/>
    <x v="19"/>
    <x v="4224"/>
  </r>
  <r>
    <x v="55"/>
    <x v="20"/>
    <x v="4237"/>
  </r>
  <r>
    <x v="55"/>
    <x v="33"/>
    <x v="1758"/>
  </r>
  <r>
    <x v="55"/>
    <x v="21"/>
    <x v="4238"/>
  </r>
  <r>
    <x v="55"/>
    <x v="22"/>
    <x v="4239"/>
  </r>
  <r>
    <x v="55"/>
    <x v="23"/>
    <x v="1195"/>
  </r>
  <r>
    <x v="55"/>
    <x v="24"/>
    <x v="4240"/>
  </r>
  <r>
    <x v="55"/>
    <x v="25"/>
    <x v="2899"/>
  </r>
  <r>
    <x v="55"/>
    <x v="26"/>
    <x v="1675"/>
  </r>
  <r>
    <x v="55"/>
    <x v="27"/>
    <x v="4173"/>
  </r>
  <r>
    <x v="55"/>
    <x v="28"/>
    <x v="742"/>
  </r>
  <r>
    <x v="55"/>
    <x v="29"/>
    <x v="2853"/>
  </r>
  <r>
    <x v="55"/>
    <x v="30"/>
    <x v="4239"/>
  </r>
  <r>
    <x v="55"/>
    <x v="0"/>
    <x v="4241"/>
  </r>
  <r>
    <x v="55"/>
    <x v="1"/>
    <x v="4242"/>
  </r>
  <r>
    <x v="55"/>
    <x v="2"/>
    <x v="3791"/>
  </r>
  <r>
    <x v="55"/>
    <x v="3"/>
    <x v="4243"/>
  </r>
  <r>
    <x v="55"/>
    <x v="4"/>
    <x v="548"/>
  </r>
  <r>
    <x v="55"/>
    <x v="5"/>
    <x v="3415"/>
  </r>
  <r>
    <x v="55"/>
    <x v="6"/>
    <x v="4244"/>
  </r>
  <r>
    <x v="55"/>
    <x v="7"/>
    <x v="3492"/>
  </r>
  <r>
    <x v="55"/>
    <x v="8"/>
    <x v="1905"/>
  </r>
  <r>
    <x v="55"/>
    <x v="9"/>
    <x v="1800"/>
  </r>
  <r>
    <x v="55"/>
    <x v="10"/>
    <x v="4245"/>
  </r>
  <r>
    <x v="55"/>
    <x v="11"/>
    <x v="348"/>
  </r>
  <r>
    <x v="55"/>
    <x v="12"/>
    <x v="3421"/>
  </r>
  <r>
    <x v="55"/>
    <x v="13"/>
    <x v="4246"/>
  </r>
  <r>
    <x v="55"/>
    <x v="31"/>
    <x v="52"/>
  </r>
  <r>
    <x v="55"/>
    <x v="32"/>
    <x v="357"/>
  </r>
  <r>
    <x v="55"/>
    <x v="14"/>
    <x v="4234"/>
  </r>
  <r>
    <x v="55"/>
    <x v="15"/>
    <x v="4235"/>
  </r>
  <r>
    <x v="55"/>
    <x v="16"/>
    <x v="4236"/>
  </r>
  <r>
    <x v="55"/>
    <x v="17"/>
    <x v="1397"/>
  </r>
  <r>
    <x v="55"/>
    <x v="18"/>
    <x v="1781"/>
  </r>
  <r>
    <x v="55"/>
    <x v="19"/>
    <x v="4224"/>
  </r>
  <r>
    <x v="55"/>
    <x v="20"/>
    <x v="4237"/>
  </r>
  <r>
    <x v="55"/>
    <x v="33"/>
    <x v="1560"/>
  </r>
  <r>
    <x v="55"/>
    <x v="21"/>
    <x v="4238"/>
  </r>
  <r>
    <x v="55"/>
    <x v="22"/>
    <x v="4239"/>
  </r>
  <r>
    <x v="55"/>
    <x v="23"/>
    <x v="1195"/>
  </r>
  <r>
    <x v="55"/>
    <x v="24"/>
    <x v="4240"/>
  </r>
  <r>
    <x v="55"/>
    <x v="25"/>
    <x v="2899"/>
  </r>
  <r>
    <x v="55"/>
    <x v="26"/>
    <x v="1675"/>
  </r>
  <r>
    <x v="55"/>
    <x v="27"/>
    <x v="4173"/>
  </r>
  <r>
    <x v="55"/>
    <x v="28"/>
    <x v="742"/>
  </r>
  <r>
    <x v="55"/>
    <x v="29"/>
    <x v="2853"/>
  </r>
  <r>
    <x v="55"/>
    <x v="30"/>
    <x v="4239"/>
  </r>
  <r>
    <x v="55"/>
    <x v="0"/>
    <x v="4247"/>
  </r>
  <r>
    <x v="55"/>
    <x v="1"/>
    <x v="4248"/>
  </r>
  <r>
    <x v="55"/>
    <x v="2"/>
    <x v="1905"/>
  </r>
  <r>
    <x v="55"/>
    <x v="3"/>
    <x v="1371"/>
  </r>
  <r>
    <x v="55"/>
    <x v="4"/>
    <x v="4074"/>
  </r>
  <r>
    <x v="55"/>
    <x v="5"/>
    <x v="3427"/>
  </r>
  <r>
    <x v="55"/>
    <x v="6"/>
    <x v="4249"/>
  </r>
  <r>
    <x v="55"/>
    <x v="7"/>
    <x v="4250"/>
  </r>
  <r>
    <x v="55"/>
    <x v="8"/>
    <x v="1915"/>
  </r>
  <r>
    <x v="55"/>
    <x v="9"/>
    <x v="1358"/>
  </r>
  <r>
    <x v="55"/>
    <x v="10"/>
    <x v="280"/>
  </r>
  <r>
    <x v="55"/>
    <x v="11"/>
    <x v="4251"/>
  </r>
  <r>
    <x v="55"/>
    <x v="12"/>
    <x v="4252"/>
  </r>
  <r>
    <x v="55"/>
    <x v="13"/>
    <x v="4253"/>
  </r>
  <r>
    <x v="55"/>
    <x v="31"/>
    <x v="712"/>
  </r>
  <r>
    <x v="55"/>
    <x v="32"/>
    <x v="170"/>
  </r>
  <r>
    <x v="55"/>
    <x v="14"/>
    <x v="4234"/>
  </r>
  <r>
    <x v="55"/>
    <x v="15"/>
    <x v="4254"/>
  </r>
  <r>
    <x v="55"/>
    <x v="16"/>
    <x v="4236"/>
  </r>
  <r>
    <x v="55"/>
    <x v="17"/>
    <x v="1496"/>
  </r>
  <r>
    <x v="55"/>
    <x v="18"/>
    <x v="1158"/>
  </r>
  <r>
    <x v="55"/>
    <x v="19"/>
    <x v="4255"/>
  </r>
  <r>
    <x v="55"/>
    <x v="20"/>
    <x v="4256"/>
  </r>
  <r>
    <x v="55"/>
    <x v="33"/>
    <x v="4257"/>
  </r>
  <r>
    <x v="55"/>
    <x v="21"/>
    <x v="4258"/>
  </r>
  <r>
    <x v="55"/>
    <x v="22"/>
    <x v="4239"/>
  </r>
  <r>
    <x v="55"/>
    <x v="23"/>
    <x v="1195"/>
  </r>
  <r>
    <x v="55"/>
    <x v="24"/>
    <x v="4240"/>
  </r>
  <r>
    <x v="55"/>
    <x v="25"/>
    <x v="2899"/>
  </r>
  <r>
    <x v="55"/>
    <x v="26"/>
    <x v="1675"/>
  </r>
  <r>
    <x v="55"/>
    <x v="27"/>
    <x v="4173"/>
  </r>
  <r>
    <x v="55"/>
    <x v="28"/>
    <x v="742"/>
  </r>
  <r>
    <x v="55"/>
    <x v="29"/>
    <x v="2853"/>
  </r>
  <r>
    <x v="55"/>
    <x v="30"/>
    <x v="4239"/>
  </r>
  <r>
    <x v="55"/>
    <x v="0"/>
    <x v="4259"/>
  </r>
  <r>
    <x v="55"/>
    <x v="1"/>
    <x v="4260"/>
  </r>
  <r>
    <x v="55"/>
    <x v="2"/>
    <x v="3226"/>
  </r>
  <r>
    <x v="55"/>
    <x v="3"/>
    <x v="1299"/>
  </r>
  <r>
    <x v="55"/>
    <x v="4"/>
    <x v="336"/>
  </r>
  <r>
    <x v="55"/>
    <x v="5"/>
    <x v="4261"/>
  </r>
  <r>
    <x v="55"/>
    <x v="6"/>
    <x v="4262"/>
  </r>
  <r>
    <x v="55"/>
    <x v="7"/>
    <x v="4263"/>
  </r>
  <r>
    <x v="55"/>
    <x v="8"/>
    <x v="4061"/>
  </r>
  <r>
    <x v="55"/>
    <x v="9"/>
    <x v="1371"/>
  </r>
  <r>
    <x v="55"/>
    <x v="10"/>
    <x v="4264"/>
  </r>
  <r>
    <x v="55"/>
    <x v="11"/>
    <x v="183"/>
  </r>
  <r>
    <x v="55"/>
    <x v="12"/>
    <x v="4265"/>
  </r>
  <r>
    <x v="55"/>
    <x v="13"/>
    <x v="2798"/>
  </r>
  <r>
    <x v="55"/>
    <x v="31"/>
    <x v="4266"/>
  </r>
  <r>
    <x v="55"/>
    <x v="32"/>
    <x v="414"/>
  </r>
  <r>
    <x v="55"/>
    <x v="14"/>
    <x v="4234"/>
  </r>
  <r>
    <x v="55"/>
    <x v="15"/>
    <x v="4254"/>
  </r>
  <r>
    <x v="55"/>
    <x v="16"/>
    <x v="4236"/>
  </r>
  <r>
    <x v="55"/>
    <x v="17"/>
    <x v="1496"/>
  </r>
  <r>
    <x v="55"/>
    <x v="18"/>
    <x v="1158"/>
  </r>
  <r>
    <x v="55"/>
    <x v="19"/>
    <x v="4267"/>
  </r>
  <r>
    <x v="55"/>
    <x v="20"/>
    <x v="4256"/>
  </r>
  <r>
    <x v="55"/>
    <x v="33"/>
    <x v="4268"/>
  </r>
  <r>
    <x v="55"/>
    <x v="21"/>
    <x v="4269"/>
  </r>
  <r>
    <x v="55"/>
    <x v="22"/>
    <x v="4239"/>
  </r>
  <r>
    <x v="55"/>
    <x v="23"/>
    <x v="1195"/>
  </r>
  <r>
    <x v="55"/>
    <x v="24"/>
    <x v="4240"/>
  </r>
  <r>
    <x v="55"/>
    <x v="25"/>
    <x v="2899"/>
  </r>
  <r>
    <x v="55"/>
    <x v="26"/>
    <x v="1675"/>
  </r>
  <r>
    <x v="55"/>
    <x v="27"/>
    <x v="4173"/>
  </r>
  <r>
    <x v="55"/>
    <x v="28"/>
    <x v="742"/>
  </r>
  <r>
    <x v="55"/>
    <x v="29"/>
    <x v="2853"/>
  </r>
  <r>
    <x v="55"/>
    <x v="30"/>
    <x v="4239"/>
  </r>
  <r>
    <x v="55"/>
    <x v="0"/>
    <x v="4270"/>
  </r>
  <r>
    <x v="55"/>
    <x v="1"/>
    <x v="4271"/>
  </r>
  <r>
    <x v="55"/>
    <x v="2"/>
    <x v="4272"/>
  </r>
  <r>
    <x v="55"/>
    <x v="3"/>
    <x v="1392"/>
  </r>
  <r>
    <x v="55"/>
    <x v="4"/>
    <x v="520"/>
  </r>
  <r>
    <x v="55"/>
    <x v="5"/>
    <x v="4273"/>
  </r>
  <r>
    <x v="55"/>
    <x v="6"/>
    <x v="4274"/>
  </r>
  <r>
    <x v="55"/>
    <x v="7"/>
    <x v="4275"/>
  </r>
  <r>
    <x v="55"/>
    <x v="8"/>
    <x v="2291"/>
  </r>
  <r>
    <x v="55"/>
    <x v="9"/>
    <x v="1299"/>
  </r>
  <r>
    <x v="55"/>
    <x v="10"/>
    <x v="1853"/>
  </r>
  <r>
    <x v="55"/>
    <x v="11"/>
    <x v="2686"/>
  </r>
  <r>
    <x v="55"/>
    <x v="12"/>
    <x v="4276"/>
  </r>
  <r>
    <x v="55"/>
    <x v="13"/>
    <x v="2808"/>
  </r>
  <r>
    <x v="55"/>
    <x v="31"/>
    <x v="107"/>
  </r>
  <r>
    <x v="55"/>
    <x v="32"/>
    <x v="425"/>
  </r>
  <r>
    <x v="55"/>
    <x v="14"/>
    <x v="4234"/>
  </r>
  <r>
    <x v="55"/>
    <x v="15"/>
    <x v="4254"/>
  </r>
  <r>
    <x v="55"/>
    <x v="16"/>
    <x v="4236"/>
  </r>
  <r>
    <x v="55"/>
    <x v="17"/>
    <x v="1496"/>
  </r>
  <r>
    <x v="55"/>
    <x v="18"/>
    <x v="1158"/>
  </r>
  <r>
    <x v="55"/>
    <x v="19"/>
    <x v="4267"/>
  </r>
  <r>
    <x v="55"/>
    <x v="20"/>
    <x v="4256"/>
  </r>
  <r>
    <x v="55"/>
    <x v="33"/>
    <x v="4277"/>
  </r>
  <r>
    <x v="55"/>
    <x v="21"/>
    <x v="4269"/>
  </r>
  <r>
    <x v="55"/>
    <x v="22"/>
    <x v="4239"/>
  </r>
  <r>
    <x v="55"/>
    <x v="23"/>
    <x v="1195"/>
  </r>
  <r>
    <x v="55"/>
    <x v="24"/>
    <x v="4240"/>
  </r>
  <r>
    <x v="55"/>
    <x v="25"/>
    <x v="2899"/>
  </r>
  <r>
    <x v="55"/>
    <x v="26"/>
    <x v="1675"/>
  </r>
  <r>
    <x v="55"/>
    <x v="27"/>
    <x v="4173"/>
  </r>
  <r>
    <x v="55"/>
    <x v="28"/>
    <x v="742"/>
  </r>
  <r>
    <x v="55"/>
    <x v="29"/>
    <x v="2853"/>
  </r>
  <r>
    <x v="55"/>
    <x v="30"/>
    <x v="4239"/>
  </r>
  <r>
    <x v="56"/>
    <x v="0"/>
    <x v="4278"/>
  </r>
  <r>
    <x v="56"/>
    <x v="1"/>
    <x v="4279"/>
  </r>
  <r>
    <x v="56"/>
    <x v="2"/>
    <x v="2291"/>
  </r>
  <r>
    <x v="56"/>
    <x v="3"/>
    <x v="4280"/>
  </r>
  <r>
    <x v="56"/>
    <x v="4"/>
    <x v="1245"/>
  </r>
  <r>
    <x v="56"/>
    <x v="5"/>
    <x v="3869"/>
  </r>
  <r>
    <x v="56"/>
    <x v="6"/>
    <x v="4281"/>
  </r>
  <r>
    <x v="56"/>
    <x v="7"/>
    <x v="4282"/>
  </r>
  <r>
    <x v="56"/>
    <x v="8"/>
    <x v="4283"/>
  </r>
  <r>
    <x v="56"/>
    <x v="9"/>
    <x v="4284"/>
  </r>
  <r>
    <x v="56"/>
    <x v="10"/>
    <x v="1865"/>
  </r>
  <r>
    <x v="56"/>
    <x v="11"/>
    <x v="333"/>
  </r>
  <r>
    <x v="56"/>
    <x v="12"/>
    <x v="4285"/>
  </r>
  <r>
    <x v="56"/>
    <x v="13"/>
    <x v="4286"/>
  </r>
  <r>
    <x v="56"/>
    <x v="31"/>
    <x v="317"/>
  </r>
  <r>
    <x v="56"/>
    <x v="32"/>
    <x v="1716"/>
  </r>
  <r>
    <x v="56"/>
    <x v="14"/>
    <x v="4234"/>
  </r>
  <r>
    <x v="56"/>
    <x v="15"/>
    <x v="4254"/>
  </r>
  <r>
    <x v="56"/>
    <x v="16"/>
    <x v="4236"/>
  </r>
  <r>
    <x v="56"/>
    <x v="17"/>
    <x v="1496"/>
  </r>
  <r>
    <x v="56"/>
    <x v="18"/>
    <x v="1158"/>
  </r>
  <r>
    <x v="56"/>
    <x v="19"/>
    <x v="4267"/>
  </r>
  <r>
    <x v="56"/>
    <x v="20"/>
    <x v="4256"/>
  </r>
  <r>
    <x v="56"/>
    <x v="33"/>
    <x v="4277"/>
  </r>
  <r>
    <x v="56"/>
    <x v="21"/>
    <x v="4269"/>
  </r>
  <r>
    <x v="56"/>
    <x v="22"/>
    <x v="4239"/>
  </r>
  <r>
    <x v="56"/>
    <x v="23"/>
    <x v="1195"/>
  </r>
  <r>
    <x v="56"/>
    <x v="24"/>
    <x v="4240"/>
  </r>
  <r>
    <x v="56"/>
    <x v="25"/>
    <x v="2899"/>
  </r>
  <r>
    <x v="56"/>
    <x v="26"/>
    <x v="1675"/>
  </r>
  <r>
    <x v="56"/>
    <x v="27"/>
    <x v="4173"/>
  </r>
  <r>
    <x v="56"/>
    <x v="28"/>
    <x v="742"/>
  </r>
  <r>
    <x v="56"/>
    <x v="29"/>
    <x v="2853"/>
  </r>
  <r>
    <x v="56"/>
    <x v="30"/>
    <x v="4239"/>
  </r>
  <r>
    <x v="56"/>
    <x v="0"/>
    <x v="2610"/>
  </r>
  <r>
    <x v="56"/>
    <x v="1"/>
    <x v="4287"/>
  </r>
  <r>
    <x v="56"/>
    <x v="2"/>
    <x v="4283"/>
  </r>
  <r>
    <x v="56"/>
    <x v="3"/>
    <x v="2881"/>
  </r>
  <r>
    <x v="56"/>
    <x v="4"/>
    <x v="1135"/>
  </r>
  <r>
    <x v="56"/>
    <x v="5"/>
    <x v="2427"/>
  </r>
  <r>
    <x v="56"/>
    <x v="6"/>
    <x v="4288"/>
  </r>
  <r>
    <x v="56"/>
    <x v="7"/>
    <x v="4289"/>
  </r>
  <r>
    <x v="56"/>
    <x v="8"/>
    <x v="4290"/>
  </r>
  <r>
    <x v="56"/>
    <x v="9"/>
    <x v="2871"/>
  </r>
  <r>
    <x v="56"/>
    <x v="10"/>
    <x v="1053"/>
  </r>
  <r>
    <x v="56"/>
    <x v="11"/>
    <x v="262"/>
  </r>
  <r>
    <x v="56"/>
    <x v="12"/>
    <x v="4291"/>
  </r>
  <r>
    <x v="56"/>
    <x v="13"/>
    <x v="4292"/>
  </r>
  <r>
    <x v="56"/>
    <x v="31"/>
    <x v="392"/>
  </r>
  <r>
    <x v="56"/>
    <x v="32"/>
    <x v="292"/>
  </r>
  <r>
    <x v="56"/>
    <x v="14"/>
    <x v="4234"/>
  </r>
  <r>
    <x v="56"/>
    <x v="15"/>
    <x v="4254"/>
  </r>
  <r>
    <x v="56"/>
    <x v="16"/>
    <x v="4236"/>
  </r>
  <r>
    <x v="56"/>
    <x v="17"/>
    <x v="1496"/>
  </r>
  <r>
    <x v="56"/>
    <x v="18"/>
    <x v="1158"/>
  </r>
  <r>
    <x v="56"/>
    <x v="19"/>
    <x v="4267"/>
  </r>
  <r>
    <x v="56"/>
    <x v="20"/>
    <x v="4256"/>
  </r>
  <r>
    <x v="56"/>
    <x v="33"/>
    <x v="4277"/>
  </r>
  <r>
    <x v="56"/>
    <x v="21"/>
    <x v="4269"/>
  </r>
  <r>
    <x v="56"/>
    <x v="22"/>
    <x v="4239"/>
  </r>
  <r>
    <x v="56"/>
    <x v="23"/>
    <x v="1195"/>
  </r>
  <r>
    <x v="56"/>
    <x v="24"/>
    <x v="4240"/>
  </r>
  <r>
    <x v="56"/>
    <x v="25"/>
    <x v="2899"/>
  </r>
  <r>
    <x v="56"/>
    <x v="26"/>
    <x v="1675"/>
  </r>
  <r>
    <x v="56"/>
    <x v="27"/>
    <x v="4173"/>
  </r>
  <r>
    <x v="56"/>
    <x v="28"/>
    <x v="742"/>
  </r>
  <r>
    <x v="56"/>
    <x v="29"/>
    <x v="2853"/>
  </r>
  <r>
    <x v="56"/>
    <x v="30"/>
    <x v="4239"/>
  </r>
  <r>
    <x v="56"/>
    <x v="0"/>
    <x v="4293"/>
  </r>
  <r>
    <x v="56"/>
    <x v="1"/>
    <x v="4294"/>
  </r>
  <r>
    <x v="56"/>
    <x v="2"/>
    <x v="4290"/>
  </r>
  <r>
    <x v="56"/>
    <x v="3"/>
    <x v="2828"/>
  </r>
  <r>
    <x v="56"/>
    <x v="4"/>
    <x v="1144"/>
  </r>
  <r>
    <x v="56"/>
    <x v="5"/>
    <x v="4295"/>
  </r>
  <r>
    <x v="56"/>
    <x v="6"/>
    <x v="4296"/>
  </r>
  <r>
    <x v="56"/>
    <x v="7"/>
    <x v="1364"/>
  </r>
  <r>
    <x v="56"/>
    <x v="8"/>
    <x v="2148"/>
  </r>
  <r>
    <x v="56"/>
    <x v="9"/>
    <x v="781"/>
  </r>
  <r>
    <x v="56"/>
    <x v="10"/>
    <x v="420"/>
  </r>
  <r>
    <x v="56"/>
    <x v="11"/>
    <x v="195"/>
  </r>
  <r>
    <x v="56"/>
    <x v="12"/>
    <x v="4297"/>
  </r>
  <r>
    <x v="56"/>
    <x v="13"/>
    <x v="4298"/>
  </r>
  <r>
    <x v="56"/>
    <x v="31"/>
    <x v="4299"/>
  </r>
  <r>
    <x v="56"/>
    <x v="32"/>
    <x v="62"/>
  </r>
  <r>
    <x v="56"/>
    <x v="14"/>
    <x v="4300"/>
  </r>
  <r>
    <x v="56"/>
    <x v="15"/>
    <x v="1362"/>
  </r>
  <r>
    <x v="56"/>
    <x v="16"/>
    <x v="1916"/>
  </r>
  <r>
    <x v="56"/>
    <x v="17"/>
    <x v="659"/>
  </r>
  <r>
    <x v="56"/>
    <x v="18"/>
    <x v="1219"/>
  </r>
  <r>
    <x v="56"/>
    <x v="19"/>
    <x v="4301"/>
  </r>
  <r>
    <x v="56"/>
    <x v="20"/>
    <x v="4302"/>
  </r>
  <r>
    <x v="56"/>
    <x v="33"/>
    <x v="4303"/>
  </r>
  <r>
    <x v="56"/>
    <x v="21"/>
    <x v="4304"/>
  </r>
  <r>
    <x v="56"/>
    <x v="22"/>
    <x v="4305"/>
  </r>
  <r>
    <x v="56"/>
    <x v="23"/>
    <x v="1104"/>
  </r>
  <r>
    <x v="56"/>
    <x v="24"/>
    <x v="4306"/>
  </r>
  <r>
    <x v="56"/>
    <x v="25"/>
    <x v="2702"/>
  </r>
  <r>
    <x v="56"/>
    <x v="26"/>
    <x v="1682"/>
  </r>
  <r>
    <x v="56"/>
    <x v="27"/>
    <x v="4307"/>
  </r>
  <r>
    <x v="56"/>
    <x v="28"/>
    <x v="3886"/>
  </r>
  <r>
    <x v="56"/>
    <x v="29"/>
    <x v="2862"/>
  </r>
  <r>
    <x v="56"/>
    <x v="30"/>
    <x v="4305"/>
  </r>
  <r>
    <x v="56"/>
    <x v="0"/>
    <x v="4308"/>
  </r>
  <r>
    <x v="56"/>
    <x v="1"/>
    <x v="4309"/>
  </r>
  <r>
    <x v="56"/>
    <x v="2"/>
    <x v="2148"/>
  </r>
  <r>
    <x v="56"/>
    <x v="3"/>
    <x v="4306"/>
  </r>
  <r>
    <x v="56"/>
    <x v="4"/>
    <x v="1359"/>
  </r>
  <r>
    <x v="56"/>
    <x v="5"/>
    <x v="2413"/>
  </r>
  <r>
    <x v="56"/>
    <x v="6"/>
    <x v="4310"/>
  </r>
  <r>
    <x v="56"/>
    <x v="7"/>
    <x v="1277"/>
  </r>
  <r>
    <x v="56"/>
    <x v="8"/>
    <x v="2157"/>
  </r>
  <r>
    <x v="56"/>
    <x v="9"/>
    <x v="4240"/>
  </r>
  <r>
    <x v="56"/>
    <x v="10"/>
    <x v="431"/>
  </r>
  <r>
    <x v="56"/>
    <x v="11"/>
    <x v="640"/>
  </r>
  <r>
    <x v="56"/>
    <x v="12"/>
    <x v="4311"/>
  </r>
  <r>
    <x v="56"/>
    <x v="13"/>
    <x v="4312"/>
  </r>
  <r>
    <x v="56"/>
    <x v="31"/>
    <x v="584"/>
  </r>
  <r>
    <x v="56"/>
    <x v="32"/>
    <x v="1097"/>
  </r>
  <r>
    <x v="56"/>
    <x v="14"/>
    <x v="4313"/>
  </r>
  <r>
    <x v="56"/>
    <x v="15"/>
    <x v="1375"/>
  </r>
  <r>
    <x v="56"/>
    <x v="16"/>
    <x v="1925"/>
  </r>
  <r>
    <x v="56"/>
    <x v="17"/>
    <x v="659"/>
  </r>
  <r>
    <x v="56"/>
    <x v="18"/>
    <x v="1230"/>
  </r>
  <r>
    <x v="56"/>
    <x v="19"/>
    <x v="4314"/>
  </r>
  <r>
    <x v="56"/>
    <x v="20"/>
    <x v="4315"/>
  </r>
  <r>
    <x v="56"/>
    <x v="33"/>
    <x v="2937"/>
  </r>
  <r>
    <x v="56"/>
    <x v="21"/>
    <x v="4316"/>
  </r>
  <r>
    <x v="56"/>
    <x v="22"/>
    <x v="4317"/>
  </r>
  <r>
    <x v="56"/>
    <x v="23"/>
    <x v="1115"/>
  </r>
  <r>
    <x v="56"/>
    <x v="24"/>
    <x v="2899"/>
  </r>
  <r>
    <x v="56"/>
    <x v="25"/>
    <x v="2702"/>
  </r>
  <r>
    <x v="56"/>
    <x v="26"/>
    <x v="4318"/>
  </r>
  <r>
    <x v="56"/>
    <x v="27"/>
    <x v="4319"/>
  </r>
  <r>
    <x v="56"/>
    <x v="28"/>
    <x v="4320"/>
  </r>
  <r>
    <x v="56"/>
    <x v="29"/>
    <x v="2871"/>
  </r>
  <r>
    <x v="56"/>
    <x v="30"/>
    <x v="4317"/>
  </r>
  <r>
    <x v="56"/>
    <x v="0"/>
    <x v="4321"/>
  </r>
  <r>
    <x v="56"/>
    <x v="1"/>
    <x v="4322"/>
  </r>
  <r>
    <x v="56"/>
    <x v="2"/>
    <x v="2157"/>
  </r>
  <r>
    <x v="56"/>
    <x v="3"/>
    <x v="1066"/>
  </r>
  <r>
    <x v="56"/>
    <x v="4"/>
    <x v="4323"/>
  </r>
  <r>
    <x v="56"/>
    <x v="5"/>
    <x v="2940"/>
  </r>
  <r>
    <x v="56"/>
    <x v="6"/>
    <x v="4324"/>
  </r>
  <r>
    <x v="56"/>
    <x v="7"/>
    <x v="3907"/>
  </r>
  <r>
    <x v="56"/>
    <x v="8"/>
    <x v="4325"/>
  </r>
  <r>
    <x v="56"/>
    <x v="9"/>
    <x v="1052"/>
  </r>
  <r>
    <x v="56"/>
    <x v="10"/>
    <x v="445"/>
  </r>
  <r>
    <x v="56"/>
    <x v="11"/>
    <x v="4326"/>
  </r>
  <r>
    <x v="56"/>
    <x v="12"/>
    <x v="4327"/>
  </r>
  <r>
    <x v="56"/>
    <x v="13"/>
    <x v="3034"/>
  </r>
  <r>
    <x v="56"/>
    <x v="31"/>
    <x v="4328"/>
  </r>
  <r>
    <x v="56"/>
    <x v="32"/>
    <x v="1099"/>
  </r>
  <r>
    <x v="56"/>
    <x v="14"/>
    <x v="4313"/>
  </r>
  <r>
    <x v="56"/>
    <x v="15"/>
    <x v="1375"/>
  </r>
  <r>
    <x v="56"/>
    <x v="16"/>
    <x v="1925"/>
  </r>
  <r>
    <x v="56"/>
    <x v="17"/>
    <x v="659"/>
  </r>
  <r>
    <x v="56"/>
    <x v="18"/>
    <x v="1230"/>
  </r>
  <r>
    <x v="56"/>
    <x v="19"/>
    <x v="4314"/>
  </r>
  <r>
    <x v="56"/>
    <x v="20"/>
    <x v="4315"/>
  </r>
  <r>
    <x v="56"/>
    <x v="33"/>
    <x v="4329"/>
  </r>
  <r>
    <x v="56"/>
    <x v="21"/>
    <x v="4316"/>
  </r>
  <r>
    <x v="56"/>
    <x v="22"/>
    <x v="4317"/>
  </r>
  <r>
    <x v="56"/>
    <x v="23"/>
    <x v="1115"/>
  </r>
  <r>
    <x v="56"/>
    <x v="24"/>
    <x v="2899"/>
  </r>
  <r>
    <x v="56"/>
    <x v="25"/>
    <x v="2702"/>
  </r>
  <r>
    <x v="56"/>
    <x v="26"/>
    <x v="4318"/>
  </r>
  <r>
    <x v="56"/>
    <x v="27"/>
    <x v="4319"/>
  </r>
  <r>
    <x v="56"/>
    <x v="28"/>
    <x v="4320"/>
  </r>
  <r>
    <x v="56"/>
    <x v="29"/>
    <x v="2871"/>
  </r>
  <r>
    <x v="56"/>
    <x v="30"/>
    <x v="4317"/>
  </r>
  <r>
    <x v="56"/>
    <x v="0"/>
    <x v="4330"/>
  </r>
  <r>
    <x v="56"/>
    <x v="1"/>
    <x v="4331"/>
  </r>
  <r>
    <x v="56"/>
    <x v="2"/>
    <x v="4325"/>
  </r>
  <r>
    <x v="56"/>
    <x v="3"/>
    <x v="1746"/>
  </r>
  <r>
    <x v="56"/>
    <x v="4"/>
    <x v="3401"/>
  </r>
  <r>
    <x v="56"/>
    <x v="5"/>
    <x v="4097"/>
  </r>
  <r>
    <x v="56"/>
    <x v="6"/>
    <x v="4332"/>
  </r>
  <r>
    <x v="56"/>
    <x v="7"/>
    <x v="4333"/>
  </r>
  <r>
    <x v="56"/>
    <x v="8"/>
    <x v="3968"/>
  </r>
  <r>
    <x v="56"/>
    <x v="9"/>
    <x v="1731"/>
  </r>
  <r>
    <x v="56"/>
    <x v="10"/>
    <x v="4334"/>
  </r>
  <r>
    <x v="56"/>
    <x v="11"/>
    <x v="227"/>
  </r>
  <r>
    <x v="56"/>
    <x v="12"/>
    <x v="4335"/>
  </r>
  <r>
    <x v="56"/>
    <x v="13"/>
    <x v="3046"/>
  </r>
  <r>
    <x v="56"/>
    <x v="31"/>
    <x v="1787"/>
  </r>
  <r>
    <x v="56"/>
    <x v="32"/>
    <x v="458"/>
  </r>
  <r>
    <x v="56"/>
    <x v="14"/>
    <x v="4313"/>
  </r>
  <r>
    <x v="56"/>
    <x v="15"/>
    <x v="1375"/>
  </r>
  <r>
    <x v="56"/>
    <x v="16"/>
    <x v="1925"/>
  </r>
  <r>
    <x v="56"/>
    <x v="17"/>
    <x v="659"/>
  </r>
  <r>
    <x v="56"/>
    <x v="18"/>
    <x v="1230"/>
  </r>
  <r>
    <x v="56"/>
    <x v="19"/>
    <x v="4314"/>
  </r>
  <r>
    <x v="56"/>
    <x v="20"/>
    <x v="4315"/>
  </r>
  <r>
    <x v="56"/>
    <x v="33"/>
    <x v="4329"/>
  </r>
  <r>
    <x v="56"/>
    <x v="21"/>
    <x v="4316"/>
  </r>
  <r>
    <x v="56"/>
    <x v="22"/>
    <x v="4317"/>
  </r>
  <r>
    <x v="56"/>
    <x v="23"/>
    <x v="1115"/>
  </r>
  <r>
    <x v="56"/>
    <x v="24"/>
    <x v="2899"/>
  </r>
  <r>
    <x v="56"/>
    <x v="25"/>
    <x v="2702"/>
  </r>
  <r>
    <x v="56"/>
    <x v="26"/>
    <x v="4318"/>
  </r>
  <r>
    <x v="56"/>
    <x v="27"/>
    <x v="4319"/>
  </r>
  <r>
    <x v="56"/>
    <x v="28"/>
    <x v="4320"/>
  </r>
  <r>
    <x v="56"/>
    <x v="29"/>
    <x v="2871"/>
  </r>
  <r>
    <x v="56"/>
    <x v="30"/>
    <x v="4317"/>
  </r>
  <r>
    <x v="56"/>
    <x v="0"/>
    <x v="1487"/>
  </r>
  <r>
    <x v="56"/>
    <x v="1"/>
    <x v="4336"/>
  </r>
  <r>
    <x v="56"/>
    <x v="2"/>
    <x v="4337"/>
  </r>
  <r>
    <x v="56"/>
    <x v="3"/>
    <x v="1758"/>
  </r>
  <r>
    <x v="56"/>
    <x v="4"/>
    <x v="1664"/>
  </r>
  <r>
    <x v="56"/>
    <x v="5"/>
    <x v="4104"/>
  </r>
  <r>
    <x v="56"/>
    <x v="6"/>
    <x v="4338"/>
  </r>
  <r>
    <x v="56"/>
    <x v="7"/>
    <x v="4339"/>
  </r>
  <r>
    <x v="56"/>
    <x v="8"/>
    <x v="4340"/>
  </r>
  <r>
    <x v="56"/>
    <x v="9"/>
    <x v="1746"/>
  </r>
  <r>
    <x v="56"/>
    <x v="10"/>
    <x v="4341"/>
  </r>
  <r>
    <x v="56"/>
    <x v="11"/>
    <x v="759"/>
  </r>
  <r>
    <x v="56"/>
    <x v="12"/>
    <x v="4342"/>
  </r>
  <r>
    <x v="56"/>
    <x v="13"/>
    <x v="4343"/>
  </r>
  <r>
    <x v="56"/>
    <x v="31"/>
    <x v="1798"/>
  </r>
  <r>
    <x v="56"/>
    <x v="32"/>
    <x v="4079"/>
  </r>
  <r>
    <x v="56"/>
    <x v="14"/>
    <x v="4313"/>
  </r>
  <r>
    <x v="56"/>
    <x v="15"/>
    <x v="1375"/>
  </r>
  <r>
    <x v="56"/>
    <x v="16"/>
    <x v="1925"/>
  </r>
  <r>
    <x v="56"/>
    <x v="17"/>
    <x v="659"/>
  </r>
  <r>
    <x v="56"/>
    <x v="18"/>
    <x v="1230"/>
  </r>
  <r>
    <x v="56"/>
    <x v="19"/>
    <x v="4314"/>
  </r>
  <r>
    <x v="56"/>
    <x v="20"/>
    <x v="4315"/>
  </r>
  <r>
    <x v="56"/>
    <x v="33"/>
    <x v="4329"/>
  </r>
  <r>
    <x v="56"/>
    <x v="21"/>
    <x v="4316"/>
  </r>
  <r>
    <x v="56"/>
    <x v="22"/>
    <x v="4317"/>
  </r>
  <r>
    <x v="56"/>
    <x v="23"/>
    <x v="1115"/>
  </r>
  <r>
    <x v="56"/>
    <x v="24"/>
    <x v="2899"/>
  </r>
  <r>
    <x v="56"/>
    <x v="25"/>
    <x v="2702"/>
  </r>
  <r>
    <x v="56"/>
    <x v="26"/>
    <x v="4318"/>
  </r>
  <r>
    <x v="56"/>
    <x v="27"/>
    <x v="4319"/>
  </r>
  <r>
    <x v="56"/>
    <x v="28"/>
    <x v="4320"/>
  </r>
  <r>
    <x v="56"/>
    <x v="29"/>
    <x v="2871"/>
  </r>
  <r>
    <x v="56"/>
    <x v="30"/>
    <x v="4317"/>
  </r>
  <r>
    <x v="56"/>
    <x v="0"/>
    <x v="4192"/>
  </r>
  <r>
    <x v="56"/>
    <x v="1"/>
    <x v="4344"/>
  </r>
  <r>
    <x v="56"/>
    <x v="2"/>
    <x v="4345"/>
  </r>
  <r>
    <x v="56"/>
    <x v="3"/>
    <x v="4346"/>
  </r>
  <r>
    <x v="56"/>
    <x v="4"/>
    <x v="1674"/>
  </r>
  <r>
    <x v="56"/>
    <x v="5"/>
    <x v="485"/>
  </r>
  <r>
    <x v="56"/>
    <x v="6"/>
    <x v="4347"/>
  </r>
  <r>
    <x v="56"/>
    <x v="7"/>
    <x v="4348"/>
  </r>
  <r>
    <x v="56"/>
    <x v="8"/>
    <x v="4349"/>
  </r>
  <r>
    <x v="56"/>
    <x v="9"/>
    <x v="2160"/>
  </r>
  <r>
    <x v="56"/>
    <x v="10"/>
    <x v="4350"/>
  </r>
  <r>
    <x v="56"/>
    <x v="11"/>
    <x v="145"/>
  </r>
  <r>
    <x v="56"/>
    <x v="12"/>
    <x v="4351"/>
  </r>
  <r>
    <x v="56"/>
    <x v="13"/>
    <x v="4352"/>
  </r>
  <r>
    <x v="56"/>
    <x v="31"/>
    <x v="4158"/>
  </r>
  <r>
    <x v="56"/>
    <x v="32"/>
    <x v="2105"/>
  </r>
  <r>
    <x v="56"/>
    <x v="14"/>
    <x v="4313"/>
  </r>
  <r>
    <x v="56"/>
    <x v="15"/>
    <x v="1375"/>
  </r>
  <r>
    <x v="56"/>
    <x v="16"/>
    <x v="1925"/>
  </r>
  <r>
    <x v="56"/>
    <x v="17"/>
    <x v="659"/>
  </r>
  <r>
    <x v="56"/>
    <x v="18"/>
    <x v="1230"/>
  </r>
  <r>
    <x v="56"/>
    <x v="19"/>
    <x v="4314"/>
  </r>
  <r>
    <x v="56"/>
    <x v="20"/>
    <x v="4315"/>
  </r>
  <r>
    <x v="56"/>
    <x v="33"/>
    <x v="4329"/>
  </r>
  <r>
    <x v="56"/>
    <x v="21"/>
    <x v="4316"/>
  </r>
  <r>
    <x v="56"/>
    <x v="22"/>
    <x v="4317"/>
  </r>
  <r>
    <x v="56"/>
    <x v="23"/>
    <x v="1115"/>
  </r>
  <r>
    <x v="56"/>
    <x v="24"/>
    <x v="2899"/>
  </r>
  <r>
    <x v="56"/>
    <x v="25"/>
    <x v="2702"/>
  </r>
  <r>
    <x v="56"/>
    <x v="26"/>
    <x v="4318"/>
  </r>
  <r>
    <x v="56"/>
    <x v="27"/>
    <x v="4319"/>
  </r>
  <r>
    <x v="56"/>
    <x v="28"/>
    <x v="4320"/>
  </r>
  <r>
    <x v="56"/>
    <x v="29"/>
    <x v="2871"/>
  </r>
  <r>
    <x v="56"/>
    <x v="30"/>
    <x v="4317"/>
  </r>
  <r>
    <x v="56"/>
    <x v="0"/>
    <x v="4353"/>
  </r>
  <r>
    <x v="56"/>
    <x v="1"/>
    <x v="4354"/>
  </r>
  <r>
    <x v="56"/>
    <x v="2"/>
    <x v="2575"/>
  </r>
  <r>
    <x v="56"/>
    <x v="3"/>
    <x v="4355"/>
  </r>
  <r>
    <x v="56"/>
    <x v="4"/>
    <x v="2082"/>
  </r>
  <r>
    <x v="56"/>
    <x v="5"/>
    <x v="4356"/>
  </r>
  <r>
    <x v="56"/>
    <x v="6"/>
    <x v="2927"/>
  </r>
  <r>
    <x v="56"/>
    <x v="7"/>
    <x v="4289"/>
  </r>
  <r>
    <x v="56"/>
    <x v="8"/>
    <x v="4357"/>
  </r>
  <r>
    <x v="56"/>
    <x v="9"/>
    <x v="2253"/>
  </r>
  <r>
    <x v="56"/>
    <x v="10"/>
    <x v="3855"/>
  </r>
  <r>
    <x v="56"/>
    <x v="11"/>
    <x v="4358"/>
  </r>
  <r>
    <x v="56"/>
    <x v="12"/>
    <x v="4359"/>
  </r>
  <r>
    <x v="56"/>
    <x v="13"/>
    <x v="4360"/>
  </r>
  <r>
    <x v="56"/>
    <x v="31"/>
    <x v="1956"/>
  </r>
  <r>
    <x v="56"/>
    <x v="32"/>
    <x v="3489"/>
  </r>
  <r>
    <x v="56"/>
    <x v="14"/>
    <x v="4313"/>
  </r>
  <r>
    <x v="56"/>
    <x v="15"/>
    <x v="1375"/>
  </r>
  <r>
    <x v="56"/>
    <x v="16"/>
    <x v="1925"/>
  </r>
  <r>
    <x v="56"/>
    <x v="17"/>
    <x v="659"/>
  </r>
  <r>
    <x v="56"/>
    <x v="18"/>
    <x v="1239"/>
  </r>
  <r>
    <x v="56"/>
    <x v="19"/>
    <x v="4314"/>
  </r>
  <r>
    <x v="56"/>
    <x v="20"/>
    <x v="4315"/>
  </r>
  <r>
    <x v="56"/>
    <x v="33"/>
    <x v="1549"/>
  </r>
  <r>
    <x v="56"/>
    <x v="21"/>
    <x v="4361"/>
  </r>
  <r>
    <x v="56"/>
    <x v="22"/>
    <x v="4317"/>
  </r>
  <r>
    <x v="56"/>
    <x v="23"/>
    <x v="1115"/>
  </r>
  <r>
    <x v="56"/>
    <x v="24"/>
    <x v="2899"/>
  </r>
  <r>
    <x v="56"/>
    <x v="25"/>
    <x v="2702"/>
  </r>
  <r>
    <x v="56"/>
    <x v="26"/>
    <x v="4318"/>
  </r>
  <r>
    <x v="56"/>
    <x v="27"/>
    <x v="4319"/>
  </r>
  <r>
    <x v="56"/>
    <x v="28"/>
    <x v="4320"/>
  </r>
  <r>
    <x v="56"/>
    <x v="29"/>
    <x v="2871"/>
  </r>
  <r>
    <x v="56"/>
    <x v="30"/>
    <x v="4317"/>
  </r>
  <r>
    <x v="56"/>
    <x v="0"/>
    <x v="4362"/>
  </r>
  <r>
    <x v="56"/>
    <x v="1"/>
    <x v="4363"/>
  </r>
  <r>
    <x v="56"/>
    <x v="2"/>
    <x v="2581"/>
  </r>
  <r>
    <x v="56"/>
    <x v="3"/>
    <x v="1045"/>
  </r>
  <r>
    <x v="56"/>
    <x v="4"/>
    <x v="2155"/>
  </r>
  <r>
    <x v="56"/>
    <x v="5"/>
    <x v="4364"/>
  </r>
  <r>
    <x v="56"/>
    <x v="6"/>
    <x v="2938"/>
  </r>
  <r>
    <x v="56"/>
    <x v="7"/>
    <x v="4365"/>
  </r>
  <r>
    <x v="56"/>
    <x v="8"/>
    <x v="4366"/>
  </r>
  <r>
    <x v="56"/>
    <x v="9"/>
    <x v="4367"/>
  </r>
  <r>
    <x v="56"/>
    <x v="10"/>
    <x v="4368"/>
  </r>
  <r>
    <x v="56"/>
    <x v="11"/>
    <x v="114"/>
  </r>
  <r>
    <x v="56"/>
    <x v="12"/>
    <x v="4369"/>
  </r>
  <r>
    <x v="56"/>
    <x v="13"/>
    <x v="4370"/>
  </r>
  <r>
    <x v="56"/>
    <x v="31"/>
    <x v="608"/>
  </r>
  <r>
    <x v="56"/>
    <x v="32"/>
    <x v="408"/>
  </r>
  <r>
    <x v="56"/>
    <x v="14"/>
    <x v="4313"/>
  </r>
  <r>
    <x v="56"/>
    <x v="15"/>
    <x v="1375"/>
  </r>
  <r>
    <x v="56"/>
    <x v="16"/>
    <x v="1925"/>
  </r>
  <r>
    <x v="56"/>
    <x v="17"/>
    <x v="659"/>
  </r>
  <r>
    <x v="56"/>
    <x v="18"/>
    <x v="1239"/>
  </r>
  <r>
    <x v="56"/>
    <x v="19"/>
    <x v="4314"/>
  </r>
  <r>
    <x v="56"/>
    <x v="20"/>
    <x v="4315"/>
  </r>
  <r>
    <x v="56"/>
    <x v="33"/>
    <x v="1549"/>
  </r>
  <r>
    <x v="56"/>
    <x v="21"/>
    <x v="4361"/>
  </r>
  <r>
    <x v="56"/>
    <x v="22"/>
    <x v="4317"/>
  </r>
  <r>
    <x v="56"/>
    <x v="23"/>
    <x v="1115"/>
  </r>
  <r>
    <x v="56"/>
    <x v="24"/>
    <x v="2899"/>
  </r>
  <r>
    <x v="56"/>
    <x v="25"/>
    <x v="2702"/>
  </r>
  <r>
    <x v="56"/>
    <x v="26"/>
    <x v="4318"/>
  </r>
  <r>
    <x v="56"/>
    <x v="27"/>
    <x v="4319"/>
  </r>
  <r>
    <x v="56"/>
    <x v="28"/>
    <x v="4320"/>
  </r>
  <r>
    <x v="56"/>
    <x v="29"/>
    <x v="2871"/>
  </r>
  <r>
    <x v="56"/>
    <x v="30"/>
    <x v="4317"/>
  </r>
  <r>
    <x v="57"/>
    <x v="0"/>
    <x v="4371"/>
  </r>
  <r>
    <x v="57"/>
    <x v="1"/>
    <x v="4372"/>
  </r>
  <r>
    <x v="57"/>
    <x v="2"/>
    <x v="4373"/>
  </r>
  <r>
    <x v="57"/>
    <x v="3"/>
    <x v="4374"/>
  </r>
  <r>
    <x v="57"/>
    <x v="4"/>
    <x v="2397"/>
  </r>
  <r>
    <x v="57"/>
    <x v="5"/>
    <x v="4039"/>
  </r>
  <r>
    <x v="57"/>
    <x v="6"/>
    <x v="4375"/>
  </r>
  <r>
    <x v="57"/>
    <x v="7"/>
    <x v="3996"/>
  </r>
  <r>
    <x v="57"/>
    <x v="8"/>
    <x v="4376"/>
  </r>
  <r>
    <x v="57"/>
    <x v="9"/>
    <x v="4377"/>
  </r>
  <r>
    <x v="57"/>
    <x v="10"/>
    <x v="930"/>
  </r>
  <r>
    <x v="57"/>
    <x v="11"/>
    <x v="4378"/>
  </r>
  <r>
    <x v="57"/>
    <x v="12"/>
    <x v="3766"/>
  </r>
  <r>
    <x v="57"/>
    <x v="13"/>
    <x v="4379"/>
  </r>
  <r>
    <x v="57"/>
    <x v="31"/>
    <x v="623"/>
  </r>
  <r>
    <x v="57"/>
    <x v="32"/>
    <x v="1741"/>
  </r>
  <r>
    <x v="57"/>
    <x v="14"/>
    <x v="4313"/>
  </r>
  <r>
    <x v="57"/>
    <x v="15"/>
    <x v="1375"/>
  </r>
  <r>
    <x v="57"/>
    <x v="16"/>
    <x v="1925"/>
  </r>
  <r>
    <x v="57"/>
    <x v="17"/>
    <x v="659"/>
  </r>
  <r>
    <x v="57"/>
    <x v="18"/>
    <x v="1239"/>
  </r>
  <r>
    <x v="57"/>
    <x v="19"/>
    <x v="4314"/>
  </r>
  <r>
    <x v="57"/>
    <x v="20"/>
    <x v="4315"/>
  </r>
  <r>
    <x v="57"/>
    <x v="33"/>
    <x v="1549"/>
  </r>
  <r>
    <x v="57"/>
    <x v="21"/>
    <x v="4361"/>
  </r>
  <r>
    <x v="57"/>
    <x v="22"/>
    <x v="4317"/>
  </r>
  <r>
    <x v="57"/>
    <x v="23"/>
    <x v="1115"/>
  </r>
  <r>
    <x v="57"/>
    <x v="24"/>
    <x v="2899"/>
  </r>
  <r>
    <x v="57"/>
    <x v="25"/>
    <x v="2702"/>
  </r>
  <r>
    <x v="57"/>
    <x v="26"/>
    <x v="4318"/>
  </r>
  <r>
    <x v="57"/>
    <x v="27"/>
    <x v="4319"/>
  </r>
  <r>
    <x v="57"/>
    <x v="28"/>
    <x v="4320"/>
  </r>
  <r>
    <x v="57"/>
    <x v="29"/>
    <x v="2871"/>
  </r>
  <r>
    <x v="57"/>
    <x v="30"/>
    <x v="4317"/>
  </r>
  <r>
    <x v="57"/>
    <x v="0"/>
    <x v="4380"/>
  </r>
  <r>
    <x v="57"/>
    <x v="1"/>
    <x v="4381"/>
  </r>
  <r>
    <x v="57"/>
    <x v="2"/>
    <x v="4382"/>
  </r>
  <r>
    <x v="57"/>
    <x v="3"/>
    <x v="4383"/>
  </r>
  <r>
    <x v="57"/>
    <x v="4"/>
    <x v="4384"/>
  </r>
  <r>
    <x v="57"/>
    <x v="5"/>
    <x v="1172"/>
  </r>
  <r>
    <x v="57"/>
    <x v="6"/>
    <x v="4385"/>
  </r>
  <r>
    <x v="57"/>
    <x v="7"/>
    <x v="4386"/>
  </r>
  <r>
    <x v="57"/>
    <x v="8"/>
    <x v="4387"/>
  </r>
  <r>
    <x v="57"/>
    <x v="9"/>
    <x v="1474"/>
  </r>
  <r>
    <x v="57"/>
    <x v="10"/>
    <x v="1162"/>
  </r>
  <r>
    <x v="57"/>
    <x v="11"/>
    <x v="425"/>
  </r>
  <r>
    <x v="57"/>
    <x v="12"/>
    <x v="4388"/>
  </r>
  <r>
    <x v="57"/>
    <x v="13"/>
    <x v="4389"/>
  </r>
  <r>
    <x v="57"/>
    <x v="31"/>
    <x v="449"/>
  </r>
  <r>
    <x v="57"/>
    <x v="32"/>
    <x v="3067"/>
  </r>
  <r>
    <x v="57"/>
    <x v="14"/>
    <x v="4390"/>
  </r>
  <r>
    <x v="57"/>
    <x v="15"/>
    <x v="1385"/>
  </r>
  <r>
    <x v="57"/>
    <x v="16"/>
    <x v="1934"/>
  </r>
  <r>
    <x v="57"/>
    <x v="17"/>
    <x v="869"/>
  </r>
  <r>
    <x v="57"/>
    <x v="18"/>
    <x v="1055"/>
  </r>
  <r>
    <x v="57"/>
    <x v="19"/>
    <x v="1345"/>
  </r>
  <r>
    <x v="57"/>
    <x v="20"/>
    <x v="2717"/>
  </r>
  <r>
    <x v="57"/>
    <x v="33"/>
    <x v="1557"/>
  </r>
  <r>
    <x v="57"/>
    <x v="21"/>
    <x v="4391"/>
  </r>
  <r>
    <x v="57"/>
    <x v="22"/>
    <x v="4392"/>
  </r>
  <r>
    <x v="57"/>
    <x v="23"/>
    <x v="1287"/>
  </r>
  <r>
    <x v="57"/>
    <x v="24"/>
    <x v="2702"/>
  </r>
  <r>
    <x v="57"/>
    <x v="25"/>
    <x v="4393"/>
  </r>
  <r>
    <x v="57"/>
    <x v="26"/>
    <x v="4394"/>
  </r>
  <r>
    <x v="57"/>
    <x v="27"/>
    <x v="4395"/>
  </r>
  <r>
    <x v="57"/>
    <x v="28"/>
    <x v="758"/>
  </r>
  <r>
    <x v="57"/>
    <x v="29"/>
    <x v="2881"/>
  </r>
  <r>
    <x v="57"/>
    <x v="30"/>
    <x v="4392"/>
  </r>
  <r>
    <x v="57"/>
    <x v="0"/>
    <x v="1633"/>
  </r>
  <r>
    <x v="57"/>
    <x v="1"/>
    <x v="4396"/>
  </r>
  <r>
    <x v="57"/>
    <x v="2"/>
    <x v="4397"/>
  </r>
  <r>
    <x v="57"/>
    <x v="3"/>
    <x v="4346"/>
  </r>
  <r>
    <x v="57"/>
    <x v="4"/>
    <x v="4398"/>
  </r>
  <r>
    <x v="57"/>
    <x v="5"/>
    <x v="885"/>
  </r>
  <r>
    <x v="57"/>
    <x v="6"/>
    <x v="4399"/>
  </r>
  <r>
    <x v="57"/>
    <x v="7"/>
    <x v="4348"/>
  </r>
  <r>
    <x v="57"/>
    <x v="8"/>
    <x v="4400"/>
  </r>
  <r>
    <x v="57"/>
    <x v="9"/>
    <x v="3877"/>
  </r>
  <r>
    <x v="57"/>
    <x v="10"/>
    <x v="2695"/>
  </r>
  <r>
    <x v="57"/>
    <x v="11"/>
    <x v="145"/>
  </r>
  <r>
    <x v="57"/>
    <x v="12"/>
    <x v="4401"/>
  </r>
  <r>
    <x v="57"/>
    <x v="13"/>
    <x v="4352"/>
  </r>
  <r>
    <x v="57"/>
    <x v="31"/>
    <x v="4158"/>
  </r>
  <r>
    <x v="57"/>
    <x v="32"/>
    <x v="2105"/>
  </r>
  <r>
    <x v="57"/>
    <x v="14"/>
    <x v="4390"/>
  </r>
  <r>
    <x v="57"/>
    <x v="15"/>
    <x v="1385"/>
  </r>
  <r>
    <x v="57"/>
    <x v="16"/>
    <x v="1934"/>
  </r>
  <r>
    <x v="57"/>
    <x v="17"/>
    <x v="869"/>
  </r>
  <r>
    <x v="57"/>
    <x v="18"/>
    <x v="1055"/>
  </r>
  <r>
    <x v="57"/>
    <x v="19"/>
    <x v="1345"/>
  </r>
  <r>
    <x v="57"/>
    <x v="20"/>
    <x v="2717"/>
  </r>
  <r>
    <x v="57"/>
    <x v="33"/>
    <x v="1557"/>
  </r>
  <r>
    <x v="57"/>
    <x v="21"/>
    <x v="4391"/>
  </r>
  <r>
    <x v="57"/>
    <x v="22"/>
    <x v="4392"/>
  </r>
  <r>
    <x v="57"/>
    <x v="23"/>
    <x v="1287"/>
  </r>
  <r>
    <x v="57"/>
    <x v="24"/>
    <x v="2702"/>
  </r>
  <r>
    <x v="57"/>
    <x v="25"/>
    <x v="4393"/>
  </r>
  <r>
    <x v="57"/>
    <x v="26"/>
    <x v="4394"/>
  </r>
  <r>
    <x v="57"/>
    <x v="27"/>
    <x v="4395"/>
  </r>
  <r>
    <x v="57"/>
    <x v="28"/>
    <x v="758"/>
  </r>
  <r>
    <x v="57"/>
    <x v="29"/>
    <x v="2881"/>
  </r>
  <r>
    <x v="57"/>
    <x v="30"/>
    <x v="4392"/>
  </r>
  <r>
    <x v="57"/>
    <x v="0"/>
    <x v="4402"/>
  </r>
  <r>
    <x v="57"/>
    <x v="1"/>
    <x v="4403"/>
  </r>
  <r>
    <x v="57"/>
    <x v="2"/>
    <x v="4404"/>
  </r>
  <r>
    <x v="57"/>
    <x v="3"/>
    <x v="4355"/>
  </r>
  <r>
    <x v="57"/>
    <x v="4"/>
    <x v="4405"/>
  </r>
  <r>
    <x v="57"/>
    <x v="5"/>
    <x v="408"/>
  </r>
  <r>
    <x v="57"/>
    <x v="6"/>
    <x v="4406"/>
  </r>
  <r>
    <x v="57"/>
    <x v="7"/>
    <x v="3154"/>
  </r>
  <r>
    <x v="57"/>
    <x v="8"/>
    <x v="4407"/>
  </r>
  <r>
    <x v="57"/>
    <x v="9"/>
    <x v="2096"/>
  </r>
  <r>
    <x v="57"/>
    <x v="10"/>
    <x v="240"/>
  </r>
  <r>
    <x v="57"/>
    <x v="11"/>
    <x v="4358"/>
  </r>
  <r>
    <x v="57"/>
    <x v="12"/>
    <x v="4408"/>
  </r>
  <r>
    <x v="57"/>
    <x v="13"/>
    <x v="4409"/>
  </r>
  <r>
    <x v="57"/>
    <x v="31"/>
    <x v="1956"/>
  </r>
  <r>
    <x v="57"/>
    <x v="32"/>
    <x v="3489"/>
  </r>
  <r>
    <x v="57"/>
    <x v="14"/>
    <x v="4390"/>
  </r>
  <r>
    <x v="57"/>
    <x v="15"/>
    <x v="1385"/>
  </r>
  <r>
    <x v="57"/>
    <x v="16"/>
    <x v="1934"/>
  </r>
  <r>
    <x v="57"/>
    <x v="17"/>
    <x v="869"/>
  </r>
  <r>
    <x v="57"/>
    <x v="18"/>
    <x v="1055"/>
  </r>
  <r>
    <x v="57"/>
    <x v="19"/>
    <x v="1345"/>
  </r>
  <r>
    <x v="57"/>
    <x v="20"/>
    <x v="2717"/>
  </r>
  <r>
    <x v="57"/>
    <x v="33"/>
    <x v="1557"/>
  </r>
  <r>
    <x v="57"/>
    <x v="21"/>
    <x v="4391"/>
  </r>
  <r>
    <x v="57"/>
    <x v="22"/>
    <x v="4392"/>
  </r>
  <r>
    <x v="57"/>
    <x v="23"/>
    <x v="1287"/>
  </r>
  <r>
    <x v="57"/>
    <x v="24"/>
    <x v="2702"/>
  </r>
  <r>
    <x v="57"/>
    <x v="25"/>
    <x v="4393"/>
  </r>
  <r>
    <x v="57"/>
    <x v="26"/>
    <x v="4394"/>
  </r>
  <r>
    <x v="57"/>
    <x v="27"/>
    <x v="4395"/>
  </r>
  <r>
    <x v="57"/>
    <x v="28"/>
    <x v="758"/>
  </r>
  <r>
    <x v="57"/>
    <x v="29"/>
    <x v="2881"/>
  </r>
  <r>
    <x v="57"/>
    <x v="30"/>
    <x v="4392"/>
  </r>
  <r>
    <x v="57"/>
    <x v="0"/>
    <x v="4410"/>
  </r>
  <r>
    <x v="57"/>
    <x v="1"/>
    <x v="4411"/>
  </r>
  <r>
    <x v="57"/>
    <x v="2"/>
    <x v="4062"/>
  </r>
  <r>
    <x v="57"/>
    <x v="3"/>
    <x v="4412"/>
  </r>
  <r>
    <x v="57"/>
    <x v="4"/>
    <x v="4413"/>
  </r>
  <r>
    <x v="57"/>
    <x v="5"/>
    <x v="1741"/>
  </r>
  <r>
    <x v="57"/>
    <x v="6"/>
    <x v="4414"/>
  </r>
  <r>
    <x v="57"/>
    <x v="7"/>
    <x v="3163"/>
  </r>
  <r>
    <x v="57"/>
    <x v="8"/>
    <x v="4415"/>
  </r>
  <r>
    <x v="57"/>
    <x v="9"/>
    <x v="3093"/>
  </r>
  <r>
    <x v="57"/>
    <x v="10"/>
    <x v="4416"/>
  </r>
  <r>
    <x v="57"/>
    <x v="11"/>
    <x v="4417"/>
  </r>
  <r>
    <x v="57"/>
    <x v="12"/>
    <x v="4418"/>
  </r>
  <r>
    <x v="57"/>
    <x v="13"/>
    <x v="4419"/>
  </r>
  <r>
    <x v="57"/>
    <x v="31"/>
    <x v="4420"/>
  </r>
  <r>
    <x v="57"/>
    <x v="32"/>
    <x v="450"/>
  </r>
  <r>
    <x v="57"/>
    <x v="14"/>
    <x v="4390"/>
  </r>
  <r>
    <x v="57"/>
    <x v="15"/>
    <x v="1385"/>
  </r>
  <r>
    <x v="57"/>
    <x v="16"/>
    <x v="1934"/>
  </r>
  <r>
    <x v="57"/>
    <x v="17"/>
    <x v="869"/>
  </r>
  <r>
    <x v="57"/>
    <x v="18"/>
    <x v="1055"/>
  </r>
  <r>
    <x v="57"/>
    <x v="19"/>
    <x v="1345"/>
  </r>
  <r>
    <x v="57"/>
    <x v="20"/>
    <x v="2717"/>
  </r>
  <r>
    <x v="57"/>
    <x v="33"/>
    <x v="1557"/>
  </r>
  <r>
    <x v="57"/>
    <x v="21"/>
    <x v="4391"/>
  </r>
  <r>
    <x v="57"/>
    <x v="22"/>
    <x v="4392"/>
  </r>
  <r>
    <x v="57"/>
    <x v="23"/>
    <x v="1287"/>
  </r>
  <r>
    <x v="57"/>
    <x v="24"/>
    <x v="2702"/>
  </r>
  <r>
    <x v="57"/>
    <x v="25"/>
    <x v="4393"/>
  </r>
  <r>
    <x v="57"/>
    <x v="26"/>
    <x v="4394"/>
  </r>
  <r>
    <x v="57"/>
    <x v="27"/>
    <x v="4395"/>
  </r>
  <r>
    <x v="57"/>
    <x v="28"/>
    <x v="758"/>
  </r>
  <r>
    <x v="57"/>
    <x v="29"/>
    <x v="2881"/>
  </r>
  <r>
    <x v="57"/>
    <x v="30"/>
    <x v="4392"/>
  </r>
  <r>
    <x v="57"/>
    <x v="0"/>
    <x v="3994"/>
  </r>
  <r>
    <x v="57"/>
    <x v="1"/>
    <x v="4421"/>
  </r>
  <r>
    <x v="57"/>
    <x v="2"/>
    <x v="4422"/>
  </r>
  <r>
    <x v="57"/>
    <x v="3"/>
    <x v="4423"/>
  </r>
  <r>
    <x v="57"/>
    <x v="4"/>
    <x v="4424"/>
  </r>
  <r>
    <x v="57"/>
    <x v="5"/>
    <x v="1796"/>
  </r>
  <r>
    <x v="57"/>
    <x v="6"/>
    <x v="4425"/>
  </r>
  <r>
    <x v="57"/>
    <x v="7"/>
    <x v="1593"/>
  </r>
  <r>
    <x v="57"/>
    <x v="8"/>
    <x v="4426"/>
  </r>
  <r>
    <x v="57"/>
    <x v="9"/>
    <x v="4427"/>
  </r>
  <r>
    <x v="57"/>
    <x v="10"/>
    <x v="1328"/>
  </r>
  <r>
    <x v="57"/>
    <x v="11"/>
    <x v="562"/>
  </r>
  <r>
    <x v="57"/>
    <x v="12"/>
    <x v="4428"/>
  </r>
  <r>
    <x v="57"/>
    <x v="13"/>
    <x v="4037"/>
  </r>
  <r>
    <x v="57"/>
    <x v="31"/>
    <x v="985"/>
  </r>
  <r>
    <x v="57"/>
    <x v="32"/>
    <x v="2710"/>
  </r>
  <r>
    <x v="57"/>
    <x v="14"/>
    <x v="4390"/>
  </r>
  <r>
    <x v="57"/>
    <x v="15"/>
    <x v="1385"/>
  </r>
  <r>
    <x v="57"/>
    <x v="16"/>
    <x v="2941"/>
  </r>
  <r>
    <x v="57"/>
    <x v="17"/>
    <x v="869"/>
  </r>
  <r>
    <x v="57"/>
    <x v="18"/>
    <x v="1055"/>
  </r>
  <r>
    <x v="57"/>
    <x v="19"/>
    <x v="1345"/>
  </r>
  <r>
    <x v="57"/>
    <x v="20"/>
    <x v="2717"/>
  </r>
  <r>
    <x v="57"/>
    <x v="33"/>
    <x v="1567"/>
  </r>
  <r>
    <x v="57"/>
    <x v="21"/>
    <x v="4429"/>
  </r>
  <r>
    <x v="57"/>
    <x v="22"/>
    <x v="4392"/>
  </r>
  <r>
    <x v="57"/>
    <x v="23"/>
    <x v="1287"/>
  </r>
  <r>
    <x v="57"/>
    <x v="24"/>
    <x v="2702"/>
  </r>
  <r>
    <x v="57"/>
    <x v="25"/>
    <x v="4393"/>
  </r>
  <r>
    <x v="57"/>
    <x v="26"/>
    <x v="4394"/>
  </r>
  <r>
    <x v="57"/>
    <x v="27"/>
    <x v="4395"/>
  </r>
  <r>
    <x v="57"/>
    <x v="28"/>
    <x v="758"/>
  </r>
  <r>
    <x v="57"/>
    <x v="29"/>
    <x v="2881"/>
  </r>
  <r>
    <x v="57"/>
    <x v="30"/>
    <x v="4392"/>
  </r>
  <r>
    <x v="57"/>
    <x v="0"/>
    <x v="4224"/>
  </r>
  <r>
    <x v="57"/>
    <x v="1"/>
    <x v="4430"/>
  </r>
  <r>
    <x v="57"/>
    <x v="2"/>
    <x v="4431"/>
  </r>
  <r>
    <x v="57"/>
    <x v="3"/>
    <x v="4432"/>
  </r>
  <r>
    <x v="57"/>
    <x v="4"/>
    <x v="2779"/>
  </r>
  <r>
    <x v="57"/>
    <x v="5"/>
    <x v="4433"/>
  </r>
  <r>
    <x v="57"/>
    <x v="6"/>
    <x v="4434"/>
  </r>
  <r>
    <x v="57"/>
    <x v="7"/>
    <x v="4435"/>
  </r>
  <r>
    <x v="57"/>
    <x v="8"/>
    <x v="4436"/>
  </r>
  <r>
    <x v="57"/>
    <x v="9"/>
    <x v="4437"/>
  </r>
  <r>
    <x v="57"/>
    <x v="10"/>
    <x v="1225"/>
  </r>
  <r>
    <x v="57"/>
    <x v="11"/>
    <x v="657"/>
  </r>
  <r>
    <x v="57"/>
    <x v="12"/>
    <x v="4438"/>
  </r>
  <r>
    <x v="57"/>
    <x v="13"/>
    <x v="4439"/>
  </r>
  <r>
    <x v="57"/>
    <x v="31"/>
    <x v="709"/>
  </r>
  <r>
    <x v="57"/>
    <x v="32"/>
    <x v="2650"/>
  </r>
  <r>
    <x v="57"/>
    <x v="14"/>
    <x v="4390"/>
  </r>
  <r>
    <x v="57"/>
    <x v="15"/>
    <x v="1385"/>
  </r>
  <r>
    <x v="57"/>
    <x v="16"/>
    <x v="2941"/>
  </r>
  <r>
    <x v="57"/>
    <x v="17"/>
    <x v="869"/>
  </r>
  <r>
    <x v="57"/>
    <x v="18"/>
    <x v="1055"/>
  </r>
  <r>
    <x v="57"/>
    <x v="19"/>
    <x v="1345"/>
  </r>
  <r>
    <x v="57"/>
    <x v="20"/>
    <x v="2717"/>
  </r>
  <r>
    <x v="57"/>
    <x v="33"/>
    <x v="1567"/>
  </r>
  <r>
    <x v="57"/>
    <x v="21"/>
    <x v="4429"/>
  </r>
  <r>
    <x v="57"/>
    <x v="22"/>
    <x v="4392"/>
  </r>
  <r>
    <x v="57"/>
    <x v="23"/>
    <x v="1287"/>
  </r>
  <r>
    <x v="57"/>
    <x v="24"/>
    <x v="2702"/>
  </r>
  <r>
    <x v="57"/>
    <x v="25"/>
    <x v="4393"/>
  </r>
  <r>
    <x v="57"/>
    <x v="26"/>
    <x v="4394"/>
  </r>
  <r>
    <x v="57"/>
    <x v="27"/>
    <x v="4395"/>
  </r>
  <r>
    <x v="57"/>
    <x v="28"/>
    <x v="758"/>
  </r>
  <r>
    <x v="57"/>
    <x v="29"/>
    <x v="2881"/>
  </r>
  <r>
    <x v="57"/>
    <x v="30"/>
    <x v="4392"/>
  </r>
  <r>
    <x v="57"/>
    <x v="0"/>
    <x v="4440"/>
  </r>
  <r>
    <x v="57"/>
    <x v="1"/>
    <x v="4441"/>
  </r>
  <r>
    <x v="57"/>
    <x v="2"/>
    <x v="4442"/>
  </r>
  <r>
    <x v="57"/>
    <x v="3"/>
    <x v="4443"/>
  </r>
  <r>
    <x v="57"/>
    <x v="4"/>
    <x v="544"/>
  </r>
  <r>
    <x v="57"/>
    <x v="5"/>
    <x v="4444"/>
  </r>
  <r>
    <x v="57"/>
    <x v="6"/>
    <x v="4445"/>
  </r>
  <r>
    <x v="57"/>
    <x v="7"/>
    <x v="4446"/>
  </r>
  <r>
    <x v="57"/>
    <x v="8"/>
    <x v="4385"/>
  </r>
  <r>
    <x v="57"/>
    <x v="9"/>
    <x v="2190"/>
  </r>
  <r>
    <x v="57"/>
    <x v="10"/>
    <x v="1978"/>
  </r>
  <r>
    <x v="57"/>
    <x v="11"/>
    <x v="1856"/>
  </r>
  <r>
    <x v="57"/>
    <x v="12"/>
    <x v="4447"/>
  </r>
  <r>
    <x v="57"/>
    <x v="13"/>
    <x v="4448"/>
  </r>
  <r>
    <x v="57"/>
    <x v="31"/>
    <x v="721"/>
  </r>
  <r>
    <x v="57"/>
    <x v="32"/>
    <x v="2660"/>
  </r>
  <r>
    <x v="57"/>
    <x v="14"/>
    <x v="4390"/>
  </r>
  <r>
    <x v="57"/>
    <x v="15"/>
    <x v="1385"/>
  </r>
  <r>
    <x v="57"/>
    <x v="16"/>
    <x v="2941"/>
  </r>
  <r>
    <x v="57"/>
    <x v="17"/>
    <x v="869"/>
  </r>
  <r>
    <x v="57"/>
    <x v="18"/>
    <x v="1055"/>
  </r>
  <r>
    <x v="57"/>
    <x v="19"/>
    <x v="1345"/>
  </r>
  <r>
    <x v="57"/>
    <x v="20"/>
    <x v="2717"/>
  </r>
  <r>
    <x v="57"/>
    <x v="33"/>
    <x v="2634"/>
  </r>
  <r>
    <x v="57"/>
    <x v="21"/>
    <x v="4429"/>
  </r>
  <r>
    <x v="57"/>
    <x v="22"/>
    <x v="4392"/>
  </r>
  <r>
    <x v="57"/>
    <x v="23"/>
    <x v="1287"/>
  </r>
  <r>
    <x v="57"/>
    <x v="24"/>
    <x v="2702"/>
  </r>
  <r>
    <x v="57"/>
    <x v="25"/>
    <x v="4393"/>
  </r>
  <r>
    <x v="57"/>
    <x v="26"/>
    <x v="4394"/>
  </r>
  <r>
    <x v="57"/>
    <x v="27"/>
    <x v="4395"/>
  </r>
  <r>
    <x v="57"/>
    <x v="28"/>
    <x v="758"/>
  </r>
  <r>
    <x v="57"/>
    <x v="29"/>
    <x v="2881"/>
  </r>
  <r>
    <x v="57"/>
    <x v="30"/>
    <x v="4392"/>
  </r>
  <r>
    <x v="58"/>
    <x v="0"/>
    <x v="4449"/>
  </r>
  <r>
    <x v="58"/>
    <x v="1"/>
    <x v="4450"/>
  </r>
  <r>
    <x v="58"/>
    <x v="2"/>
    <x v="4451"/>
  </r>
  <r>
    <x v="58"/>
    <x v="3"/>
    <x v="2342"/>
  </r>
  <r>
    <x v="58"/>
    <x v="4"/>
    <x v="1177"/>
  </r>
  <r>
    <x v="58"/>
    <x v="5"/>
    <x v="74"/>
  </r>
  <r>
    <x v="58"/>
    <x v="6"/>
    <x v="4452"/>
  </r>
  <r>
    <x v="58"/>
    <x v="7"/>
    <x v="3673"/>
  </r>
  <r>
    <x v="58"/>
    <x v="8"/>
    <x v="4399"/>
  </r>
  <r>
    <x v="58"/>
    <x v="9"/>
    <x v="4380"/>
  </r>
  <r>
    <x v="58"/>
    <x v="10"/>
    <x v="1617"/>
  </r>
  <r>
    <x v="58"/>
    <x v="11"/>
    <x v="1812"/>
  </r>
  <r>
    <x v="58"/>
    <x v="12"/>
    <x v="4453"/>
  </r>
  <r>
    <x v="58"/>
    <x v="13"/>
    <x v="4454"/>
  </r>
  <r>
    <x v="58"/>
    <x v="31"/>
    <x v="906"/>
  </r>
  <r>
    <x v="58"/>
    <x v="32"/>
    <x v="2048"/>
  </r>
  <r>
    <x v="58"/>
    <x v="14"/>
    <x v="4390"/>
  </r>
  <r>
    <x v="58"/>
    <x v="15"/>
    <x v="1385"/>
  </r>
  <r>
    <x v="58"/>
    <x v="16"/>
    <x v="2941"/>
  </r>
  <r>
    <x v="58"/>
    <x v="17"/>
    <x v="869"/>
  </r>
  <r>
    <x v="58"/>
    <x v="18"/>
    <x v="1055"/>
  </r>
  <r>
    <x v="58"/>
    <x v="19"/>
    <x v="1345"/>
  </r>
  <r>
    <x v="58"/>
    <x v="20"/>
    <x v="2717"/>
  </r>
  <r>
    <x v="58"/>
    <x v="33"/>
    <x v="2634"/>
  </r>
  <r>
    <x v="58"/>
    <x v="21"/>
    <x v="4429"/>
  </r>
  <r>
    <x v="58"/>
    <x v="22"/>
    <x v="4392"/>
  </r>
  <r>
    <x v="58"/>
    <x v="23"/>
    <x v="1287"/>
  </r>
  <r>
    <x v="58"/>
    <x v="24"/>
    <x v="2702"/>
  </r>
  <r>
    <x v="58"/>
    <x v="25"/>
    <x v="4393"/>
  </r>
  <r>
    <x v="58"/>
    <x v="26"/>
    <x v="4394"/>
  </r>
  <r>
    <x v="58"/>
    <x v="27"/>
    <x v="4395"/>
  </r>
  <r>
    <x v="58"/>
    <x v="28"/>
    <x v="758"/>
  </r>
  <r>
    <x v="58"/>
    <x v="29"/>
    <x v="2881"/>
  </r>
  <r>
    <x v="58"/>
    <x v="30"/>
    <x v="4392"/>
  </r>
  <r>
    <x v="58"/>
    <x v="0"/>
    <x v="4455"/>
  </r>
  <r>
    <x v="58"/>
    <x v="1"/>
    <x v="4456"/>
  </r>
  <r>
    <x v="58"/>
    <x v="2"/>
    <x v="4457"/>
  </r>
  <r>
    <x v="58"/>
    <x v="3"/>
    <x v="4458"/>
  </r>
  <r>
    <x v="58"/>
    <x v="4"/>
    <x v="1526"/>
  </r>
  <r>
    <x v="58"/>
    <x v="5"/>
    <x v="88"/>
  </r>
  <r>
    <x v="58"/>
    <x v="6"/>
    <x v="4459"/>
  </r>
  <r>
    <x v="58"/>
    <x v="7"/>
    <x v="4460"/>
  </r>
  <r>
    <x v="58"/>
    <x v="8"/>
    <x v="4461"/>
  </r>
  <r>
    <x v="58"/>
    <x v="9"/>
    <x v="1633"/>
  </r>
  <r>
    <x v="58"/>
    <x v="10"/>
    <x v="1236"/>
  </r>
  <r>
    <x v="58"/>
    <x v="11"/>
    <x v="3165"/>
  </r>
  <r>
    <x v="58"/>
    <x v="12"/>
    <x v="4462"/>
  </r>
  <r>
    <x v="58"/>
    <x v="13"/>
    <x v="4463"/>
  </r>
  <r>
    <x v="58"/>
    <x v="31"/>
    <x v="509"/>
  </r>
  <r>
    <x v="58"/>
    <x v="32"/>
    <x v="2058"/>
  </r>
  <r>
    <x v="58"/>
    <x v="14"/>
    <x v="4390"/>
  </r>
  <r>
    <x v="58"/>
    <x v="15"/>
    <x v="1385"/>
  </r>
  <r>
    <x v="58"/>
    <x v="16"/>
    <x v="2941"/>
  </r>
  <r>
    <x v="58"/>
    <x v="17"/>
    <x v="869"/>
  </r>
  <r>
    <x v="58"/>
    <x v="18"/>
    <x v="1055"/>
  </r>
  <r>
    <x v="58"/>
    <x v="19"/>
    <x v="1345"/>
  </r>
  <r>
    <x v="58"/>
    <x v="20"/>
    <x v="2717"/>
  </r>
  <r>
    <x v="58"/>
    <x v="33"/>
    <x v="2634"/>
  </r>
  <r>
    <x v="58"/>
    <x v="21"/>
    <x v="4429"/>
  </r>
  <r>
    <x v="58"/>
    <x v="22"/>
    <x v="4392"/>
  </r>
  <r>
    <x v="58"/>
    <x v="23"/>
    <x v="1287"/>
  </r>
  <r>
    <x v="58"/>
    <x v="24"/>
    <x v="2702"/>
  </r>
  <r>
    <x v="58"/>
    <x v="25"/>
    <x v="4393"/>
  </r>
  <r>
    <x v="58"/>
    <x v="26"/>
    <x v="4394"/>
  </r>
  <r>
    <x v="58"/>
    <x v="27"/>
    <x v="4395"/>
  </r>
  <r>
    <x v="58"/>
    <x v="28"/>
    <x v="758"/>
  </r>
  <r>
    <x v="58"/>
    <x v="29"/>
    <x v="2881"/>
  </r>
  <r>
    <x v="58"/>
    <x v="30"/>
    <x v="4392"/>
  </r>
  <r>
    <x v="58"/>
    <x v="0"/>
    <x v="3484"/>
  </r>
  <r>
    <x v="58"/>
    <x v="1"/>
    <x v="4464"/>
  </r>
  <r>
    <x v="58"/>
    <x v="2"/>
    <x v="4465"/>
  </r>
  <r>
    <x v="58"/>
    <x v="3"/>
    <x v="3526"/>
  </r>
  <r>
    <x v="58"/>
    <x v="4"/>
    <x v="413"/>
  </r>
  <r>
    <x v="58"/>
    <x v="5"/>
    <x v="838"/>
  </r>
  <r>
    <x v="58"/>
    <x v="6"/>
    <x v="4466"/>
  </r>
  <r>
    <x v="58"/>
    <x v="7"/>
    <x v="4467"/>
  </r>
  <r>
    <x v="58"/>
    <x v="8"/>
    <x v="4468"/>
  </r>
  <r>
    <x v="58"/>
    <x v="9"/>
    <x v="1434"/>
  </r>
  <r>
    <x v="58"/>
    <x v="10"/>
    <x v="1247"/>
  </r>
  <r>
    <x v="58"/>
    <x v="11"/>
    <x v="3833"/>
  </r>
  <r>
    <x v="58"/>
    <x v="12"/>
    <x v="4469"/>
  </r>
  <r>
    <x v="58"/>
    <x v="13"/>
    <x v="4470"/>
  </r>
  <r>
    <x v="58"/>
    <x v="31"/>
    <x v="1588"/>
  </r>
  <r>
    <x v="58"/>
    <x v="32"/>
    <x v="2040"/>
  </r>
  <r>
    <x v="58"/>
    <x v="14"/>
    <x v="4390"/>
  </r>
  <r>
    <x v="58"/>
    <x v="15"/>
    <x v="1385"/>
  </r>
  <r>
    <x v="58"/>
    <x v="16"/>
    <x v="2941"/>
  </r>
  <r>
    <x v="58"/>
    <x v="17"/>
    <x v="869"/>
  </r>
  <r>
    <x v="58"/>
    <x v="18"/>
    <x v="1055"/>
  </r>
  <r>
    <x v="58"/>
    <x v="19"/>
    <x v="1345"/>
  </r>
  <r>
    <x v="58"/>
    <x v="20"/>
    <x v="2717"/>
  </r>
  <r>
    <x v="58"/>
    <x v="33"/>
    <x v="2634"/>
  </r>
  <r>
    <x v="58"/>
    <x v="21"/>
    <x v="4429"/>
  </r>
  <r>
    <x v="58"/>
    <x v="22"/>
    <x v="4392"/>
  </r>
  <r>
    <x v="58"/>
    <x v="23"/>
    <x v="1287"/>
  </r>
  <r>
    <x v="58"/>
    <x v="24"/>
    <x v="2702"/>
  </r>
  <r>
    <x v="58"/>
    <x v="25"/>
    <x v="4393"/>
  </r>
  <r>
    <x v="58"/>
    <x v="26"/>
    <x v="4394"/>
  </r>
  <r>
    <x v="58"/>
    <x v="27"/>
    <x v="4395"/>
  </r>
  <r>
    <x v="58"/>
    <x v="28"/>
    <x v="758"/>
  </r>
  <r>
    <x v="58"/>
    <x v="29"/>
    <x v="2881"/>
  </r>
  <r>
    <x v="58"/>
    <x v="30"/>
    <x v="4392"/>
  </r>
  <r>
    <x v="58"/>
    <x v="0"/>
    <x v="4098"/>
  </r>
  <r>
    <x v="58"/>
    <x v="1"/>
    <x v="4471"/>
  </r>
  <r>
    <x v="58"/>
    <x v="2"/>
    <x v="4472"/>
  </r>
  <r>
    <x v="58"/>
    <x v="3"/>
    <x v="3577"/>
  </r>
  <r>
    <x v="58"/>
    <x v="4"/>
    <x v="550"/>
  </r>
  <r>
    <x v="58"/>
    <x v="5"/>
    <x v="6"/>
  </r>
  <r>
    <x v="58"/>
    <x v="6"/>
    <x v="4473"/>
  </r>
  <r>
    <x v="58"/>
    <x v="7"/>
    <x v="4474"/>
  </r>
  <r>
    <x v="58"/>
    <x v="8"/>
    <x v="4475"/>
  </r>
  <r>
    <x v="58"/>
    <x v="9"/>
    <x v="4476"/>
  </r>
  <r>
    <x v="58"/>
    <x v="10"/>
    <x v="163"/>
  </r>
  <r>
    <x v="58"/>
    <x v="11"/>
    <x v="3841"/>
  </r>
  <r>
    <x v="58"/>
    <x v="12"/>
    <x v="4477"/>
  </r>
  <r>
    <x v="58"/>
    <x v="13"/>
    <x v="4478"/>
  </r>
  <r>
    <x v="58"/>
    <x v="31"/>
    <x v="910"/>
  </r>
  <r>
    <x v="58"/>
    <x v="32"/>
    <x v="4479"/>
  </r>
  <r>
    <x v="58"/>
    <x v="14"/>
    <x v="4390"/>
  </r>
  <r>
    <x v="58"/>
    <x v="15"/>
    <x v="1385"/>
  </r>
  <r>
    <x v="58"/>
    <x v="16"/>
    <x v="2941"/>
  </r>
  <r>
    <x v="58"/>
    <x v="17"/>
    <x v="1819"/>
  </r>
  <r>
    <x v="58"/>
    <x v="18"/>
    <x v="1070"/>
  </r>
  <r>
    <x v="58"/>
    <x v="19"/>
    <x v="1345"/>
  </r>
  <r>
    <x v="58"/>
    <x v="20"/>
    <x v="2717"/>
  </r>
  <r>
    <x v="58"/>
    <x v="33"/>
    <x v="4045"/>
  </r>
  <r>
    <x v="58"/>
    <x v="21"/>
    <x v="4480"/>
  </r>
  <r>
    <x v="58"/>
    <x v="22"/>
    <x v="4392"/>
  </r>
  <r>
    <x v="58"/>
    <x v="23"/>
    <x v="1287"/>
  </r>
  <r>
    <x v="58"/>
    <x v="24"/>
    <x v="2702"/>
  </r>
  <r>
    <x v="58"/>
    <x v="25"/>
    <x v="4393"/>
  </r>
  <r>
    <x v="58"/>
    <x v="26"/>
    <x v="4394"/>
  </r>
  <r>
    <x v="58"/>
    <x v="27"/>
    <x v="4395"/>
  </r>
  <r>
    <x v="58"/>
    <x v="28"/>
    <x v="758"/>
  </r>
  <r>
    <x v="58"/>
    <x v="29"/>
    <x v="2881"/>
  </r>
  <r>
    <x v="58"/>
    <x v="30"/>
    <x v="4392"/>
  </r>
  <r>
    <x v="58"/>
    <x v="0"/>
    <x v="1501"/>
  </r>
  <r>
    <x v="58"/>
    <x v="1"/>
    <x v="4481"/>
  </r>
  <r>
    <x v="58"/>
    <x v="2"/>
    <x v="3842"/>
  </r>
  <r>
    <x v="58"/>
    <x v="3"/>
    <x v="1011"/>
  </r>
  <r>
    <x v="58"/>
    <x v="4"/>
    <x v="284"/>
  </r>
  <r>
    <x v="58"/>
    <x v="5"/>
    <x v="71"/>
  </r>
  <r>
    <x v="58"/>
    <x v="6"/>
    <x v="4482"/>
  </r>
  <r>
    <x v="58"/>
    <x v="7"/>
    <x v="1456"/>
  </r>
  <r>
    <x v="58"/>
    <x v="8"/>
    <x v="4483"/>
  </r>
  <r>
    <x v="58"/>
    <x v="9"/>
    <x v="3714"/>
  </r>
  <r>
    <x v="58"/>
    <x v="10"/>
    <x v="117"/>
  </r>
  <r>
    <x v="58"/>
    <x v="11"/>
    <x v="3851"/>
  </r>
  <r>
    <x v="58"/>
    <x v="12"/>
    <x v="4484"/>
  </r>
  <r>
    <x v="58"/>
    <x v="13"/>
    <x v="3009"/>
  </r>
  <r>
    <x v="58"/>
    <x v="31"/>
    <x v="921"/>
  </r>
  <r>
    <x v="58"/>
    <x v="32"/>
    <x v="3268"/>
  </r>
  <r>
    <x v="58"/>
    <x v="14"/>
    <x v="4390"/>
  </r>
  <r>
    <x v="58"/>
    <x v="15"/>
    <x v="1385"/>
  </r>
  <r>
    <x v="58"/>
    <x v="16"/>
    <x v="2941"/>
  </r>
  <r>
    <x v="58"/>
    <x v="17"/>
    <x v="1819"/>
  </r>
  <r>
    <x v="58"/>
    <x v="18"/>
    <x v="1070"/>
  </r>
  <r>
    <x v="58"/>
    <x v="19"/>
    <x v="1345"/>
  </r>
  <r>
    <x v="58"/>
    <x v="20"/>
    <x v="2717"/>
  </r>
  <r>
    <x v="58"/>
    <x v="33"/>
    <x v="4045"/>
  </r>
  <r>
    <x v="58"/>
    <x v="21"/>
    <x v="4480"/>
  </r>
  <r>
    <x v="58"/>
    <x v="22"/>
    <x v="4392"/>
  </r>
  <r>
    <x v="58"/>
    <x v="23"/>
    <x v="1287"/>
  </r>
  <r>
    <x v="58"/>
    <x v="24"/>
    <x v="2702"/>
  </r>
  <r>
    <x v="58"/>
    <x v="25"/>
    <x v="4393"/>
  </r>
  <r>
    <x v="58"/>
    <x v="26"/>
    <x v="4394"/>
  </r>
  <r>
    <x v="58"/>
    <x v="27"/>
    <x v="4395"/>
  </r>
  <r>
    <x v="58"/>
    <x v="28"/>
    <x v="758"/>
  </r>
  <r>
    <x v="58"/>
    <x v="29"/>
    <x v="2881"/>
  </r>
  <r>
    <x v="58"/>
    <x v="30"/>
    <x v="4392"/>
  </r>
  <r>
    <x v="58"/>
    <x v="0"/>
    <x v="4485"/>
  </r>
  <r>
    <x v="58"/>
    <x v="1"/>
    <x v="4486"/>
  </r>
  <r>
    <x v="58"/>
    <x v="2"/>
    <x v="3852"/>
  </r>
  <r>
    <x v="58"/>
    <x v="3"/>
    <x v="4487"/>
  </r>
  <r>
    <x v="58"/>
    <x v="4"/>
    <x v="2192"/>
  </r>
  <r>
    <x v="58"/>
    <x v="5"/>
    <x v="1007"/>
  </r>
  <r>
    <x v="58"/>
    <x v="6"/>
    <x v="4488"/>
  </r>
  <r>
    <x v="58"/>
    <x v="7"/>
    <x v="4489"/>
  </r>
  <r>
    <x v="58"/>
    <x v="8"/>
    <x v="4490"/>
  </r>
  <r>
    <x v="58"/>
    <x v="9"/>
    <x v="1404"/>
  </r>
  <r>
    <x v="58"/>
    <x v="10"/>
    <x v="570"/>
  </r>
  <r>
    <x v="58"/>
    <x v="11"/>
    <x v="2126"/>
  </r>
  <r>
    <x v="58"/>
    <x v="12"/>
    <x v="4491"/>
  </r>
  <r>
    <x v="58"/>
    <x v="13"/>
    <x v="4492"/>
  </r>
  <r>
    <x v="58"/>
    <x v="31"/>
    <x v="602"/>
  </r>
  <r>
    <x v="58"/>
    <x v="32"/>
    <x v="645"/>
  </r>
  <r>
    <x v="58"/>
    <x v="14"/>
    <x v="4390"/>
  </r>
  <r>
    <x v="58"/>
    <x v="15"/>
    <x v="1385"/>
  </r>
  <r>
    <x v="58"/>
    <x v="16"/>
    <x v="2941"/>
  </r>
  <r>
    <x v="58"/>
    <x v="17"/>
    <x v="1819"/>
  </r>
  <r>
    <x v="58"/>
    <x v="18"/>
    <x v="1070"/>
  </r>
  <r>
    <x v="58"/>
    <x v="19"/>
    <x v="1345"/>
  </r>
  <r>
    <x v="58"/>
    <x v="20"/>
    <x v="2717"/>
  </r>
  <r>
    <x v="58"/>
    <x v="33"/>
    <x v="4045"/>
  </r>
  <r>
    <x v="58"/>
    <x v="21"/>
    <x v="4480"/>
  </r>
  <r>
    <x v="58"/>
    <x v="22"/>
    <x v="4392"/>
  </r>
  <r>
    <x v="58"/>
    <x v="23"/>
    <x v="1287"/>
  </r>
  <r>
    <x v="58"/>
    <x v="24"/>
    <x v="2702"/>
  </r>
  <r>
    <x v="58"/>
    <x v="25"/>
    <x v="4393"/>
  </r>
  <r>
    <x v="58"/>
    <x v="26"/>
    <x v="4394"/>
  </r>
  <r>
    <x v="58"/>
    <x v="27"/>
    <x v="4395"/>
  </r>
  <r>
    <x v="58"/>
    <x v="28"/>
    <x v="758"/>
  </r>
  <r>
    <x v="58"/>
    <x v="29"/>
    <x v="2881"/>
  </r>
  <r>
    <x v="58"/>
    <x v="30"/>
    <x v="4392"/>
  </r>
  <r>
    <x v="59"/>
    <x v="0"/>
    <x v="3789"/>
  </r>
  <r>
    <x v="59"/>
    <x v="1"/>
    <x v="4493"/>
  </r>
  <r>
    <x v="59"/>
    <x v="2"/>
    <x v="4494"/>
  </r>
  <r>
    <x v="59"/>
    <x v="3"/>
    <x v="1029"/>
  </r>
  <r>
    <x v="59"/>
    <x v="4"/>
    <x v="842"/>
  </r>
  <r>
    <x v="59"/>
    <x v="5"/>
    <x v="4495"/>
  </r>
  <r>
    <x v="59"/>
    <x v="6"/>
    <x v="4496"/>
  </r>
  <r>
    <x v="59"/>
    <x v="7"/>
    <x v="2798"/>
  </r>
  <r>
    <x v="59"/>
    <x v="8"/>
    <x v="4497"/>
  </r>
  <r>
    <x v="59"/>
    <x v="9"/>
    <x v="4224"/>
  </r>
  <r>
    <x v="59"/>
    <x v="10"/>
    <x v="582"/>
  </r>
  <r>
    <x v="59"/>
    <x v="11"/>
    <x v="4498"/>
  </r>
  <r>
    <x v="59"/>
    <x v="12"/>
    <x v="4499"/>
  </r>
  <r>
    <x v="59"/>
    <x v="13"/>
    <x v="4500"/>
  </r>
  <r>
    <x v="59"/>
    <x v="31"/>
    <x v="714"/>
  </r>
  <r>
    <x v="59"/>
    <x v="32"/>
    <x v="1979"/>
  </r>
  <r>
    <x v="59"/>
    <x v="14"/>
    <x v="4390"/>
  </r>
  <r>
    <x v="59"/>
    <x v="15"/>
    <x v="1385"/>
  </r>
  <r>
    <x v="59"/>
    <x v="16"/>
    <x v="2941"/>
  </r>
  <r>
    <x v="59"/>
    <x v="17"/>
    <x v="1819"/>
  </r>
  <r>
    <x v="59"/>
    <x v="18"/>
    <x v="1070"/>
  </r>
  <r>
    <x v="59"/>
    <x v="19"/>
    <x v="1345"/>
  </r>
  <r>
    <x v="59"/>
    <x v="20"/>
    <x v="2717"/>
  </r>
  <r>
    <x v="59"/>
    <x v="33"/>
    <x v="4045"/>
  </r>
  <r>
    <x v="59"/>
    <x v="21"/>
    <x v="4480"/>
  </r>
  <r>
    <x v="59"/>
    <x v="22"/>
    <x v="4392"/>
  </r>
  <r>
    <x v="59"/>
    <x v="23"/>
    <x v="1287"/>
  </r>
  <r>
    <x v="59"/>
    <x v="24"/>
    <x v="2702"/>
  </r>
  <r>
    <x v="59"/>
    <x v="25"/>
    <x v="4393"/>
  </r>
  <r>
    <x v="59"/>
    <x v="26"/>
    <x v="4394"/>
  </r>
  <r>
    <x v="59"/>
    <x v="27"/>
    <x v="4395"/>
  </r>
  <r>
    <x v="59"/>
    <x v="28"/>
    <x v="758"/>
  </r>
  <r>
    <x v="59"/>
    <x v="29"/>
    <x v="2881"/>
  </r>
  <r>
    <x v="59"/>
    <x v="30"/>
    <x v="4392"/>
  </r>
  <r>
    <x v="59"/>
    <x v="0"/>
    <x v="4501"/>
  </r>
  <r>
    <x v="59"/>
    <x v="1"/>
    <x v="4502"/>
  </r>
  <r>
    <x v="59"/>
    <x v="2"/>
    <x v="4503"/>
  </r>
  <r>
    <x v="59"/>
    <x v="3"/>
    <x v="1400"/>
  </r>
  <r>
    <x v="59"/>
    <x v="4"/>
    <x v="303"/>
  </r>
  <r>
    <x v="59"/>
    <x v="5"/>
    <x v="4504"/>
  </r>
  <r>
    <x v="59"/>
    <x v="6"/>
    <x v="4505"/>
  </r>
  <r>
    <x v="59"/>
    <x v="7"/>
    <x v="3529"/>
  </r>
  <r>
    <x v="59"/>
    <x v="8"/>
    <x v="4506"/>
  </r>
  <r>
    <x v="59"/>
    <x v="9"/>
    <x v="4507"/>
  </r>
  <r>
    <x v="59"/>
    <x v="10"/>
    <x v="594"/>
  </r>
  <r>
    <x v="59"/>
    <x v="11"/>
    <x v="613"/>
  </r>
  <r>
    <x v="59"/>
    <x v="12"/>
    <x v="4508"/>
  </r>
  <r>
    <x v="59"/>
    <x v="13"/>
    <x v="4509"/>
  </r>
  <r>
    <x v="59"/>
    <x v="31"/>
    <x v="1259"/>
  </r>
  <r>
    <x v="59"/>
    <x v="32"/>
    <x v="1599"/>
  </r>
  <r>
    <x v="59"/>
    <x v="14"/>
    <x v="4390"/>
  </r>
  <r>
    <x v="59"/>
    <x v="15"/>
    <x v="1385"/>
  </r>
  <r>
    <x v="59"/>
    <x v="16"/>
    <x v="2941"/>
  </r>
  <r>
    <x v="59"/>
    <x v="17"/>
    <x v="2540"/>
  </r>
  <r>
    <x v="59"/>
    <x v="18"/>
    <x v="439"/>
  </r>
  <r>
    <x v="59"/>
    <x v="19"/>
    <x v="4510"/>
  </r>
  <r>
    <x v="59"/>
    <x v="20"/>
    <x v="2717"/>
  </r>
  <r>
    <x v="59"/>
    <x v="33"/>
    <x v="1074"/>
  </r>
  <r>
    <x v="59"/>
    <x v="21"/>
    <x v="4511"/>
  </r>
  <r>
    <x v="59"/>
    <x v="22"/>
    <x v="4392"/>
  </r>
  <r>
    <x v="59"/>
    <x v="23"/>
    <x v="1287"/>
  </r>
  <r>
    <x v="59"/>
    <x v="24"/>
    <x v="2702"/>
  </r>
  <r>
    <x v="59"/>
    <x v="25"/>
    <x v="4393"/>
  </r>
  <r>
    <x v="59"/>
    <x v="26"/>
    <x v="4394"/>
  </r>
  <r>
    <x v="59"/>
    <x v="27"/>
    <x v="4395"/>
  </r>
  <r>
    <x v="59"/>
    <x v="28"/>
    <x v="758"/>
  </r>
  <r>
    <x v="59"/>
    <x v="29"/>
    <x v="2881"/>
  </r>
  <r>
    <x v="59"/>
    <x v="30"/>
    <x v="4392"/>
  </r>
  <r>
    <x v="59"/>
    <x v="0"/>
    <x v="4512"/>
  </r>
  <r>
    <x v="59"/>
    <x v="1"/>
    <x v="4513"/>
  </r>
  <r>
    <x v="59"/>
    <x v="2"/>
    <x v="4514"/>
  </r>
  <r>
    <x v="59"/>
    <x v="3"/>
    <x v="1672"/>
  </r>
  <r>
    <x v="59"/>
    <x v="4"/>
    <x v="314"/>
  </r>
  <r>
    <x v="59"/>
    <x v="5"/>
    <x v="4515"/>
  </r>
  <r>
    <x v="59"/>
    <x v="6"/>
    <x v="4488"/>
  </r>
  <r>
    <x v="59"/>
    <x v="7"/>
    <x v="3538"/>
  </r>
  <r>
    <x v="59"/>
    <x v="8"/>
    <x v="4490"/>
  </r>
  <r>
    <x v="59"/>
    <x v="9"/>
    <x v="4098"/>
  </r>
  <r>
    <x v="59"/>
    <x v="10"/>
    <x v="609"/>
  </r>
  <r>
    <x v="59"/>
    <x v="11"/>
    <x v="2189"/>
  </r>
  <r>
    <x v="59"/>
    <x v="12"/>
    <x v="4516"/>
  </r>
  <r>
    <x v="59"/>
    <x v="13"/>
    <x v="4517"/>
  </r>
  <r>
    <x v="59"/>
    <x v="31"/>
    <x v="701"/>
  </r>
  <r>
    <x v="59"/>
    <x v="32"/>
    <x v="1967"/>
  </r>
  <r>
    <x v="59"/>
    <x v="14"/>
    <x v="4390"/>
  </r>
  <r>
    <x v="59"/>
    <x v="15"/>
    <x v="1385"/>
  </r>
  <r>
    <x v="59"/>
    <x v="16"/>
    <x v="2941"/>
  </r>
  <r>
    <x v="59"/>
    <x v="17"/>
    <x v="2540"/>
  </r>
  <r>
    <x v="59"/>
    <x v="18"/>
    <x v="439"/>
  </r>
  <r>
    <x v="59"/>
    <x v="19"/>
    <x v="4510"/>
  </r>
  <r>
    <x v="59"/>
    <x v="20"/>
    <x v="2717"/>
  </r>
  <r>
    <x v="59"/>
    <x v="33"/>
    <x v="1074"/>
  </r>
  <r>
    <x v="59"/>
    <x v="21"/>
    <x v="4511"/>
  </r>
  <r>
    <x v="59"/>
    <x v="22"/>
    <x v="4392"/>
  </r>
  <r>
    <x v="59"/>
    <x v="23"/>
    <x v="1287"/>
  </r>
  <r>
    <x v="59"/>
    <x v="24"/>
    <x v="2702"/>
  </r>
  <r>
    <x v="59"/>
    <x v="25"/>
    <x v="4393"/>
  </r>
  <r>
    <x v="59"/>
    <x v="26"/>
    <x v="4394"/>
  </r>
  <r>
    <x v="59"/>
    <x v="27"/>
    <x v="4395"/>
  </r>
  <r>
    <x v="59"/>
    <x v="28"/>
    <x v="758"/>
  </r>
  <r>
    <x v="59"/>
    <x v="29"/>
    <x v="2881"/>
  </r>
  <r>
    <x v="59"/>
    <x v="30"/>
    <x v="4392"/>
  </r>
  <r>
    <x v="59"/>
    <x v="0"/>
    <x v="4518"/>
  </r>
  <r>
    <x v="59"/>
    <x v="1"/>
    <x v="4519"/>
  </r>
  <r>
    <x v="59"/>
    <x v="2"/>
    <x v="4520"/>
  </r>
  <r>
    <x v="59"/>
    <x v="3"/>
    <x v="3671"/>
  </r>
  <r>
    <x v="59"/>
    <x v="4"/>
    <x v="327"/>
  </r>
  <r>
    <x v="59"/>
    <x v="5"/>
    <x v="4091"/>
  </r>
  <r>
    <x v="59"/>
    <x v="6"/>
    <x v="4521"/>
  </r>
  <r>
    <x v="59"/>
    <x v="7"/>
    <x v="4522"/>
  </r>
  <r>
    <x v="59"/>
    <x v="8"/>
    <x v="4497"/>
  </r>
  <r>
    <x v="59"/>
    <x v="9"/>
    <x v="4523"/>
  </r>
  <r>
    <x v="59"/>
    <x v="10"/>
    <x v="4524"/>
  </r>
  <r>
    <x v="59"/>
    <x v="11"/>
    <x v="678"/>
  </r>
  <r>
    <x v="59"/>
    <x v="12"/>
    <x v="4525"/>
  </r>
  <r>
    <x v="59"/>
    <x v="13"/>
    <x v="4526"/>
  </r>
  <r>
    <x v="59"/>
    <x v="31"/>
    <x v="4527"/>
  </r>
  <r>
    <x v="59"/>
    <x v="32"/>
    <x v="1911"/>
  </r>
  <r>
    <x v="59"/>
    <x v="14"/>
    <x v="4390"/>
  </r>
  <r>
    <x v="59"/>
    <x v="15"/>
    <x v="1385"/>
  </r>
  <r>
    <x v="59"/>
    <x v="16"/>
    <x v="2941"/>
  </r>
  <r>
    <x v="59"/>
    <x v="17"/>
    <x v="631"/>
  </r>
  <r>
    <x v="59"/>
    <x v="18"/>
    <x v="439"/>
  </r>
  <r>
    <x v="59"/>
    <x v="19"/>
    <x v="4510"/>
  </r>
  <r>
    <x v="59"/>
    <x v="20"/>
    <x v="2717"/>
  </r>
  <r>
    <x v="59"/>
    <x v="33"/>
    <x v="1085"/>
  </r>
  <r>
    <x v="59"/>
    <x v="21"/>
    <x v="4528"/>
  </r>
  <r>
    <x v="59"/>
    <x v="22"/>
    <x v="4392"/>
  </r>
  <r>
    <x v="59"/>
    <x v="23"/>
    <x v="1287"/>
  </r>
  <r>
    <x v="59"/>
    <x v="24"/>
    <x v="2702"/>
  </r>
  <r>
    <x v="59"/>
    <x v="25"/>
    <x v="4393"/>
  </r>
  <r>
    <x v="59"/>
    <x v="26"/>
    <x v="4394"/>
  </r>
  <r>
    <x v="59"/>
    <x v="27"/>
    <x v="4395"/>
  </r>
  <r>
    <x v="59"/>
    <x v="28"/>
    <x v="758"/>
  </r>
  <r>
    <x v="59"/>
    <x v="29"/>
    <x v="2881"/>
  </r>
  <r>
    <x v="59"/>
    <x v="30"/>
    <x v="4392"/>
  </r>
  <r>
    <x v="59"/>
    <x v="0"/>
    <x v="4501"/>
  </r>
  <r>
    <x v="59"/>
    <x v="1"/>
    <x v="4529"/>
  </r>
  <r>
    <x v="59"/>
    <x v="2"/>
    <x v="4530"/>
  </r>
  <r>
    <x v="59"/>
    <x v="3"/>
    <x v="1953"/>
  </r>
  <r>
    <x v="59"/>
    <x v="4"/>
    <x v="337"/>
  </r>
  <r>
    <x v="59"/>
    <x v="5"/>
    <x v="3380"/>
  </r>
  <r>
    <x v="59"/>
    <x v="6"/>
    <x v="4531"/>
  </r>
  <r>
    <x v="59"/>
    <x v="7"/>
    <x v="2623"/>
  </r>
  <r>
    <x v="59"/>
    <x v="8"/>
    <x v="4506"/>
  </r>
  <r>
    <x v="59"/>
    <x v="9"/>
    <x v="4532"/>
  </r>
  <r>
    <x v="59"/>
    <x v="10"/>
    <x v="4533"/>
  </r>
  <r>
    <x v="59"/>
    <x v="11"/>
    <x v="990"/>
  </r>
  <r>
    <x v="59"/>
    <x v="12"/>
    <x v="4508"/>
  </r>
  <r>
    <x v="59"/>
    <x v="13"/>
    <x v="2751"/>
  </r>
  <r>
    <x v="59"/>
    <x v="31"/>
    <x v="1499"/>
  </r>
  <r>
    <x v="59"/>
    <x v="32"/>
    <x v="1431"/>
  </r>
  <r>
    <x v="59"/>
    <x v="14"/>
    <x v="4390"/>
  </r>
  <r>
    <x v="59"/>
    <x v="15"/>
    <x v="1385"/>
  </r>
  <r>
    <x v="59"/>
    <x v="16"/>
    <x v="2941"/>
  </r>
  <r>
    <x v="59"/>
    <x v="17"/>
    <x v="631"/>
  </r>
  <r>
    <x v="59"/>
    <x v="18"/>
    <x v="439"/>
  </r>
  <r>
    <x v="59"/>
    <x v="19"/>
    <x v="4510"/>
  </r>
  <r>
    <x v="59"/>
    <x v="20"/>
    <x v="2717"/>
  </r>
  <r>
    <x v="59"/>
    <x v="33"/>
    <x v="1085"/>
  </r>
  <r>
    <x v="59"/>
    <x v="21"/>
    <x v="4528"/>
  </r>
  <r>
    <x v="59"/>
    <x v="22"/>
    <x v="4392"/>
  </r>
  <r>
    <x v="59"/>
    <x v="23"/>
    <x v="1287"/>
  </r>
  <r>
    <x v="59"/>
    <x v="24"/>
    <x v="2702"/>
  </r>
  <r>
    <x v="59"/>
    <x v="25"/>
    <x v="4393"/>
  </r>
  <r>
    <x v="59"/>
    <x v="26"/>
    <x v="4394"/>
  </r>
  <r>
    <x v="59"/>
    <x v="27"/>
    <x v="4395"/>
  </r>
  <r>
    <x v="59"/>
    <x v="28"/>
    <x v="758"/>
  </r>
  <r>
    <x v="59"/>
    <x v="29"/>
    <x v="2881"/>
  </r>
  <r>
    <x v="59"/>
    <x v="30"/>
    <x v="4392"/>
  </r>
  <r>
    <x v="59"/>
    <x v="0"/>
    <x v="2459"/>
  </r>
  <r>
    <x v="59"/>
    <x v="1"/>
    <x v="4534"/>
  </r>
  <r>
    <x v="59"/>
    <x v="2"/>
    <x v="4535"/>
  </r>
  <r>
    <x v="59"/>
    <x v="3"/>
    <x v="4536"/>
  </r>
  <r>
    <x v="59"/>
    <x v="4"/>
    <x v="4537"/>
  </r>
  <r>
    <x v="59"/>
    <x v="5"/>
    <x v="3467"/>
  </r>
  <r>
    <x v="59"/>
    <x v="6"/>
    <x v="4538"/>
  </r>
  <r>
    <x v="59"/>
    <x v="7"/>
    <x v="2808"/>
  </r>
  <r>
    <x v="59"/>
    <x v="8"/>
    <x v="4539"/>
  </r>
  <r>
    <x v="59"/>
    <x v="9"/>
    <x v="4540"/>
  </r>
  <r>
    <x v="59"/>
    <x v="10"/>
    <x v="3437"/>
  </r>
  <r>
    <x v="59"/>
    <x v="11"/>
    <x v="1005"/>
  </r>
  <r>
    <x v="59"/>
    <x v="12"/>
    <x v="4541"/>
  </r>
  <r>
    <x v="59"/>
    <x v="13"/>
    <x v="4542"/>
  </r>
  <r>
    <x v="59"/>
    <x v="31"/>
    <x v="2051"/>
  </r>
  <r>
    <x v="59"/>
    <x v="32"/>
    <x v="2611"/>
  </r>
  <r>
    <x v="59"/>
    <x v="14"/>
    <x v="4543"/>
  </r>
  <r>
    <x v="59"/>
    <x v="15"/>
    <x v="1472"/>
  </r>
  <r>
    <x v="59"/>
    <x v="16"/>
    <x v="2941"/>
  </r>
  <r>
    <x v="59"/>
    <x v="17"/>
    <x v="643"/>
  </r>
  <r>
    <x v="59"/>
    <x v="18"/>
    <x v="452"/>
  </r>
  <r>
    <x v="59"/>
    <x v="19"/>
    <x v="4510"/>
  </r>
  <r>
    <x v="59"/>
    <x v="20"/>
    <x v="1091"/>
  </r>
  <r>
    <x v="59"/>
    <x v="33"/>
    <x v="4544"/>
  </r>
  <r>
    <x v="59"/>
    <x v="21"/>
    <x v="4545"/>
  </r>
  <r>
    <x v="59"/>
    <x v="22"/>
    <x v="4546"/>
  </r>
  <r>
    <x v="59"/>
    <x v="23"/>
    <x v="1297"/>
  </r>
  <r>
    <x v="59"/>
    <x v="24"/>
    <x v="2702"/>
  </r>
  <r>
    <x v="59"/>
    <x v="25"/>
    <x v="4547"/>
  </r>
  <r>
    <x v="59"/>
    <x v="26"/>
    <x v="746"/>
  </r>
  <r>
    <x v="59"/>
    <x v="27"/>
    <x v="4395"/>
  </r>
  <r>
    <x v="59"/>
    <x v="28"/>
    <x v="2080"/>
  </r>
  <r>
    <x v="59"/>
    <x v="29"/>
    <x v="2935"/>
  </r>
  <r>
    <x v="59"/>
    <x v="30"/>
    <x v="4546"/>
  </r>
  <r>
    <x v="59"/>
    <x v="0"/>
    <x v="2600"/>
  </r>
  <r>
    <x v="59"/>
    <x v="1"/>
    <x v="4548"/>
  </r>
  <r>
    <x v="59"/>
    <x v="2"/>
    <x v="3948"/>
  </r>
  <r>
    <x v="59"/>
    <x v="3"/>
    <x v="4011"/>
  </r>
  <r>
    <x v="59"/>
    <x v="4"/>
    <x v="4549"/>
  </r>
  <r>
    <x v="59"/>
    <x v="5"/>
    <x v="3637"/>
  </r>
  <r>
    <x v="59"/>
    <x v="6"/>
    <x v="4550"/>
  </r>
  <r>
    <x v="59"/>
    <x v="7"/>
    <x v="2815"/>
  </r>
  <r>
    <x v="59"/>
    <x v="8"/>
    <x v="4551"/>
  </r>
  <r>
    <x v="59"/>
    <x v="9"/>
    <x v="4552"/>
  </r>
  <r>
    <x v="59"/>
    <x v="10"/>
    <x v="1990"/>
  </r>
  <r>
    <x v="59"/>
    <x v="11"/>
    <x v="1395"/>
  </r>
  <r>
    <x v="59"/>
    <x v="12"/>
    <x v="4553"/>
  </r>
  <r>
    <x v="59"/>
    <x v="13"/>
    <x v="4554"/>
  </r>
  <r>
    <x v="59"/>
    <x v="31"/>
    <x v="1139"/>
  </r>
  <r>
    <x v="59"/>
    <x v="32"/>
    <x v="4555"/>
  </r>
  <r>
    <x v="59"/>
    <x v="14"/>
    <x v="4543"/>
  </r>
  <r>
    <x v="59"/>
    <x v="15"/>
    <x v="1472"/>
  </r>
  <r>
    <x v="59"/>
    <x v="16"/>
    <x v="2941"/>
  </r>
  <r>
    <x v="59"/>
    <x v="17"/>
    <x v="643"/>
  </r>
  <r>
    <x v="59"/>
    <x v="18"/>
    <x v="452"/>
  </r>
  <r>
    <x v="59"/>
    <x v="19"/>
    <x v="4510"/>
  </r>
  <r>
    <x v="59"/>
    <x v="20"/>
    <x v="1091"/>
  </r>
  <r>
    <x v="59"/>
    <x v="33"/>
    <x v="4544"/>
  </r>
  <r>
    <x v="59"/>
    <x v="21"/>
    <x v="4545"/>
  </r>
  <r>
    <x v="59"/>
    <x v="22"/>
    <x v="4546"/>
  </r>
  <r>
    <x v="59"/>
    <x v="23"/>
    <x v="1297"/>
  </r>
  <r>
    <x v="59"/>
    <x v="24"/>
    <x v="2702"/>
  </r>
  <r>
    <x v="59"/>
    <x v="25"/>
    <x v="4547"/>
  </r>
  <r>
    <x v="59"/>
    <x v="26"/>
    <x v="746"/>
  </r>
  <r>
    <x v="59"/>
    <x v="27"/>
    <x v="4395"/>
  </r>
  <r>
    <x v="59"/>
    <x v="28"/>
    <x v="2080"/>
  </r>
  <r>
    <x v="59"/>
    <x v="29"/>
    <x v="2935"/>
  </r>
  <r>
    <x v="59"/>
    <x v="30"/>
    <x v="4546"/>
  </r>
  <r>
    <x v="59"/>
    <x v="0"/>
    <x v="4556"/>
  </r>
  <r>
    <x v="59"/>
    <x v="1"/>
    <x v="4557"/>
  </r>
  <r>
    <x v="59"/>
    <x v="2"/>
    <x v="4558"/>
  </r>
  <r>
    <x v="59"/>
    <x v="3"/>
    <x v="2824"/>
  </r>
  <r>
    <x v="59"/>
    <x v="4"/>
    <x v="4559"/>
  </r>
  <r>
    <x v="59"/>
    <x v="5"/>
    <x v="921"/>
  </r>
  <r>
    <x v="59"/>
    <x v="6"/>
    <x v="4560"/>
  </r>
  <r>
    <x v="59"/>
    <x v="7"/>
    <x v="4561"/>
  </r>
  <r>
    <x v="59"/>
    <x v="8"/>
    <x v="4562"/>
  </r>
  <r>
    <x v="59"/>
    <x v="9"/>
    <x v="4563"/>
  </r>
  <r>
    <x v="59"/>
    <x v="10"/>
    <x v="2000"/>
  </r>
  <r>
    <x v="59"/>
    <x v="11"/>
    <x v="2080"/>
  </r>
  <r>
    <x v="59"/>
    <x v="12"/>
    <x v="4564"/>
  </r>
  <r>
    <x v="59"/>
    <x v="13"/>
    <x v="4565"/>
  </r>
  <r>
    <x v="59"/>
    <x v="31"/>
    <x v="1158"/>
  </r>
  <r>
    <x v="59"/>
    <x v="32"/>
    <x v="4268"/>
  </r>
  <r>
    <x v="59"/>
    <x v="14"/>
    <x v="4543"/>
  </r>
  <r>
    <x v="59"/>
    <x v="15"/>
    <x v="1472"/>
  </r>
  <r>
    <x v="59"/>
    <x v="16"/>
    <x v="2941"/>
  </r>
  <r>
    <x v="59"/>
    <x v="17"/>
    <x v="643"/>
  </r>
  <r>
    <x v="59"/>
    <x v="18"/>
    <x v="452"/>
  </r>
  <r>
    <x v="59"/>
    <x v="19"/>
    <x v="4510"/>
  </r>
  <r>
    <x v="59"/>
    <x v="20"/>
    <x v="1091"/>
  </r>
  <r>
    <x v="59"/>
    <x v="33"/>
    <x v="4544"/>
  </r>
  <r>
    <x v="59"/>
    <x v="21"/>
    <x v="4545"/>
  </r>
  <r>
    <x v="59"/>
    <x v="22"/>
    <x v="4546"/>
  </r>
  <r>
    <x v="59"/>
    <x v="23"/>
    <x v="1297"/>
  </r>
  <r>
    <x v="59"/>
    <x v="24"/>
    <x v="2702"/>
  </r>
  <r>
    <x v="59"/>
    <x v="25"/>
    <x v="4547"/>
  </r>
  <r>
    <x v="59"/>
    <x v="26"/>
    <x v="746"/>
  </r>
  <r>
    <x v="59"/>
    <x v="27"/>
    <x v="4395"/>
  </r>
  <r>
    <x v="59"/>
    <x v="28"/>
    <x v="2080"/>
  </r>
  <r>
    <x v="59"/>
    <x v="29"/>
    <x v="2935"/>
  </r>
  <r>
    <x v="59"/>
    <x v="30"/>
    <x v="4546"/>
  </r>
  <r>
    <x v="59"/>
    <x v="0"/>
    <x v="4566"/>
  </r>
  <r>
    <x v="59"/>
    <x v="1"/>
    <x v="4567"/>
  </r>
  <r>
    <x v="59"/>
    <x v="2"/>
    <x v="4568"/>
  </r>
  <r>
    <x v="59"/>
    <x v="3"/>
    <x v="4569"/>
  </r>
  <r>
    <x v="59"/>
    <x v="4"/>
    <x v="3540"/>
  </r>
  <r>
    <x v="59"/>
    <x v="5"/>
    <x v="4570"/>
  </r>
  <r>
    <x v="59"/>
    <x v="6"/>
    <x v="3207"/>
  </r>
  <r>
    <x v="59"/>
    <x v="7"/>
    <x v="4174"/>
  </r>
  <r>
    <x v="59"/>
    <x v="8"/>
    <x v="4571"/>
  </r>
  <r>
    <x v="59"/>
    <x v="9"/>
    <x v="4572"/>
  </r>
  <r>
    <x v="59"/>
    <x v="10"/>
    <x v="2066"/>
  </r>
  <r>
    <x v="59"/>
    <x v="11"/>
    <x v="2903"/>
  </r>
  <r>
    <x v="59"/>
    <x v="12"/>
    <x v="4573"/>
  </r>
  <r>
    <x v="59"/>
    <x v="13"/>
    <x v="4574"/>
  </r>
  <r>
    <x v="59"/>
    <x v="31"/>
    <x v="3205"/>
  </r>
  <r>
    <x v="59"/>
    <x v="32"/>
    <x v="1312"/>
  </r>
  <r>
    <x v="59"/>
    <x v="14"/>
    <x v="4575"/>
  </r>
  <r>
    <x v="59"/>
    <x v="15"/>
    <x v="1485"/>
  </r>
  <r>
    <x v="59"/>
    <x v="16"/>
    <x v="3466"/>
  </r>
  <r>
    <x v="59"/>
    <x v="17"/>
    <x v="656"/>
  </r>
  <r>
    <x v="59"/>
    <x v="18"/>
    <x v="1292"/>
  </r>
  <r>
    <x v="59"/>
    <x v="19"/>
    <x v="4576"/>
  </r>
  <r>
    <x v="59"/>
    <x v="20"/>
    <x v="1293"/>
  </r>
  <r>
    <x v="59"/>
    <x v="33"/>
    <x v="3502"/>
  </r>
  <r>
    <x v="59"/>
    <x v="21"/>
    <x v="4577"/>
  </r>
  <r>
    <x v="59"/>
    <x v="22"/>
    <x v="4578"/>
  </r>
  <r>
    <x v="59"/>
    <x v="23"/>
    <x v="1304"/>
  </r>
  <r>
    <x v="59"/>
    <x v="24"/>
    <x v="4393"/>
  </r>
  <r>
    <x v="59"/>
    <x v="25"/>
    <x v="2548"/>
  </r>
  <r>
    <x v="59"/>
    <x v="26"/>
    <x v="1707"/>
  </r>
  <r>
    <x v="59"/>
    <x v="27"/>
    <x v="4579"/>
  </r>
  <r>
    <x v="59"/>
    <x v="28"/>
    <x v="2092"/>
  </r>
  <r>
    <x v="59"/>
    <x v="29"/>
    <x v="2634"/>
  </r>
  <r>
    <x v="59"/>
    <x v="30"/>
    <x v="4578"/>
  </r>
  <r>
    <x v="59"/>
    <x v="0"/>
    <x v="4580"/>
  </r>
  <r>
    <x v="59"/>
    <x v="1"/>
    <x v="4581"/>
  </r>
  <r>
    <x v="59"/>
    <x v="2"/>
    <x v="3045"/>
  </r>
  <r>
    <x v="59"/>
    <x v="3"/>
    <x v="4582"/>
  </r>
  <r>
    <x v="59"/>
    <x v="4"/>
    <x v="3383"/>
  </r>
  <r>
    <x v="59"/>
    <x v="5"/>
    <x v="2005"/>
  </r>
  <r>
    <x v="59"/>
    <x v="6"/>
    <x v="4583"/>
  </r>
  <r>
    <x v="59"/>
    <x v="7"/>
    <x v="4121"/>
  </r>
  <r>
    <x v="59"/>
    <x v="8"/>
    <x v="4584"/>
  </r>
  <r>
    <x v="59"/>
    <x v="9"/>
    <x v="4578"/>
  </r>
  <r>
    <x v="59"/>
    <x v="10"/>
    <x v="4585"/>
  </r>
  <r>
    <x v="59"/>
    <x v="11"/>
    <x v="3454"/>
  </r>
  <r>
    <x v="59"/>
    <x v="12"/>
    <x v="4586"/>
  </r>
  <r>
    <x v="59"/>
    <x v="13"/>
    <x v="4587"/>
  </r>
  <r>
    <x v="59"/>
    <x v="31"/>
    <x v="2546"/>
  </r>
  <r>
    <x v="59"/>
    <x v="32"/>
    <x v="1387"/>
  </r>
  <r>
    <x v="59"/>
    <x v="14"/>
    <x v="4575"/>
  </r>
  <r>
    <x v="59"/>
    <x v="15"/>
    <x v="1485"/>
  </r>
  <r>
    <x v="59"/>
    <x v="16"/>
    <x v="3466"/>
  </r>
  <r>
    <x v="59"/>
    <x v="17"/>
    <x v="656"/>
  </r>
  <r>
    <x v="59"/>
    <x v="18"/>
    <x v="1292"/>
  </r>
  <r>
    <x v="59"/>
    <x v="19"/>
    <x v="4576"/>
  </r>
  <r>
    <x v="59"/>
    <x v="20"/>
    <x v="1293"/>
  </r>
  <r>
    <x v="59"/>
    <x v="33"/>
    <x v="3502"/>
  </r>
  <r>
    <x v="59"/>
    <x v="21"/>
    <x v="4577"/>
  </r>
  <r>
    <x v="59"/>
    <x v="22"/>
    <x v="4578"/>
  </r>
  <r>
    <x v="59"/>
    <x v="23"/>
    <x v="1304"/>
  </r>
  <r>
    <x v="59"/>
    <x v="24"/>
    <x v="4393"/>
  </r>
  <r>
    <x v="59"/>
    <x v="25"/>
    <x v="2548"/>
  </r>
  <r>
    <x v="59"/>
    <x v="26"/>
    <x v="1707"/>
  </r>
  <r>
    <x v="59"/>
    <x v="27"/>
    <x v="4579"/>
  </r>
  <r>
    <x v="59"/>
    <x v="28"/>
    <x v="2092"/>
  </r>
  <r>
    <x v="59"/>
    <x v="29"/>
    <x v="2634"/>
  </r>
  <r>
    <x v="59"/>
    <x v="30"/>
    <x v="4578"/>
  </r>
  <r>
    <x v="59"/>
    <x v="0"/>
    <x v="2873"/>
  </r>
  <r>
    <x v="59"/>
    <x v="1"/>
    <x v="4588"/>
  </r>
  <r>
    <x v="59"/>
    <x v="2"/>
    <x v="4414"/>
  </r>
  <r>
    <x v="59"/>
    <x v="3"/>
    <x v="4589"/>
  </r>
  <r>
    <x v="59"/>
    <x v="4"/>
    <x v="4590"/>
  </r>
  <r>
    <x v="59"/>
    <x v="5"/>
    <x v="2088"/>
  </r>
  <r>
    <x v="59"/>
    <x v="6"/>
    <x v="4591"/>
  </r>
  <r>
    <x v="59"/>
    <x v="7"/>
    <x v="2837"/>
  </r>
  <r>
    <x v="59"/>
    <x v="8"/>
    <x v="4592"/>
  </r>
  <r>
    <x v="59"/>
    <x v="9"/>
    <x v="4593"/>
  </r>
  <r>
    <x v="59"/>
    <x v="10"/>
    <x v="4594"/>
  </r>
  <r>
    <x v="59"/>
    <x v="11"/>
    <x v="2850"/>
  </r>
  <r>
    <x v="59"/>
    <x v="12"/>
    <x v="4595"/>
  </r>
  <r>
    <x v="59"/>
    <x v="13"/>
    <x v="4596"/>
  </r>
  <r>
    <x v="59"/>
    <x v="31"/>
    <x v="2554"/>
  </r>
  <r>
    <x v="59"/>
    <x v="32"/>
    <x v="1141"/>
  </r>
  <r>
    <x v="59"/>
    <x v="14"/>
    <x v="4575"/>
  </r>
  <r>
    <x v="59"/>
    <x v="15"/>
    <x v="1485"/>
  </r>
  <r>
    <x v="59"/>
    <x v="16"/>
    <x v="3466"/>
  </r>
  <r>
    <x v="59"/>
    <x v="17"/>
    <x v="656"/>
  </r>
  <r>
    <x v="59"/>
    <x v="18"/>
    <x v="1292"/>
  </r>
  <r>
    <x v="59"/>
    <x v="19"/>
    <x v="4576"/>
  </r>
  <r>
    <x v="59"/>
    <x v="20"/>
    <x v="1293"/>
  </r>
  <r>
    <x v="59"/>
    <x v="33"/>
    <x v="3502"/>
  </r>
  <r>
    <x v="59"/>
    <x v="21"/>
    <x v="4577"/>
  </r>
  <r>
    <x v="59"/>
    <x v="22"/>
    <x v="4578"/>
  </r>
  <r>
    <x v="59"/>
    <x v="23"/>
    <x v="1304"/>
  </r>
  <r>
    <x v="59"/>
    <x v="24"/>
    <x v="4393"/>
  </r>
  <r>
    <x v="59"/>
    <x v="25"/>
    <x v="2548"/>
  </r>
  <r>
    <x v="59"/>
    <x v="26"/>
    <x v="1707"/>
  </r>
  <r>
    <x v="59"/>
    <x v="27"/>
    <x v="4579"/>
  </r>
  <r>
    <x v="59"/>
    <x v="28"/>
    <x v="2092"/>
  </r>
  <r>
    <x v="59"/>
    <x v="29"/>
    <x v="2634"/>
  </r>
  <r>
    <x v="59"/>
    <x v="30"/>
    <x v="4578"/>
  </r>
  <r>
    <x v="59"/>
    <x v="0"/>
    <x v="2883"/>
  </r>
  <r>
    <x v="59"/>
    <x v="1"/>
    <x v="4597"/>
  </r>
  <r>
    <x v="59"/>
    <x v="2"/>
    <x v="4425"/>
  </r>
  <r>
    <x v="59"/>
    <x v="3"/>
    <x v="2239"/>
  </r>
  <r>
    <x v="59"/>
    <x v="4"/>
    <x v="4598"/>
  </r>
  <r>
    <x v="59"/>
    <x v="5"/>
    <x v="834"/>
  </r>
  <r>
    <x v="59"/>
    <x v="6"/>
    <x v="4599"/>
  </r>
  <r>
    <x v="59"/>
    <x v="7"/>
    <x v="4600"/>
  </r>
  <r>
    <x v="59"/>
    <x v="8"/>
    <x v="4601"/>
  </r>
  <r>
    <x v="59"/>
    <x v="9"/>
    <x v="4602"/>
  </r>
  <r>
    <x v="59"/>
    <x v="10"/>
    <x v="4603"/>
  </r>
  <r>
    <x v="59"/>
    <x v="11"/>
    <x v="2621"/>
  </r>
  <r>
    <x v="59"/>
    <x v="12"/>
    <x v="4604"/>
  </r>
  <r>
    <x v="59"/>
    <x v="13"/>
    <x v="4605"/>
  </r>
  <r>
    <x v="59"/>
    <x v="31"/>
    <x v="4606"/>
  </r>
  <r>
    <x v="59"/>
    <x v="32"/>
    <x v="4607"/>
  </r>
  <r>
    <x v="59"/>
    <x v="14"/>
    <x v="4575"/>
  </r>
  <r>
    <x v="59"/>
    <x v="15"/>
    <x v="1485"/>
  </r>
  <r>
    <x v="59"/>
    <x v="16"/>
    <x v="3466"/>
  </r>
  <r>
    <x v="59"/>
    <x v="17"/>
    <x v="656"/>
  </r>
  <r>
    <x v="59"/>
    <x v="18"/>
    <x v="1292"/>
  </r>
  <r>
    <x v="59"/>
    <x v="19"/>
    <x v="4576"/>
  </r>
  <r>
    <x v="59"/>
    <x v="20"/>
    <x v="1293"/>
  </r>
  <r>
    <x v="59"/>
    <x v="33"/>
    <x v="3502"/>
  </r>
  <r>
    <x v="59"/>
    <x v="21"/>
    <x v="4577"/>
  </r>
  <r>
    <x v="59"/>
    <x v="22"/>
    <x v="4578"/>
  </r>
  <r>
    <x v="59"/>
    <x v="23"/>
    <x v="1304"/>
  </r>
  <r>
    <x v="59"/>
    <x v="24"/>
    <x v="4393"/>
  </r>
  <r>
    <x v="59"/>
    <x v="25"/>
    <x v="2548"/>
  </r>
  <r>
    <x v="59"/>
    <x v="26"/>
    <x v="1707"/>
  </r>
  <r>
    <x v="59"/>
    <x v="27"/>
    <x v="4579"/>
  </r>
  <r>
    <x v="59"/>
    <x v="28"/>
    <x v="2092"/>
  </r>
  <r>
    <x v="59"/>
    <x v="29"/>
    <x v="2634"/>
  </r>
  <r>
    <x v="59"/>
    <x v="30"/>
    <x v="4578"/>
  </r>
  <r>
    <x v="60"/>
    <x v="14"/>
    <x v="4575"/>
  </r>
  <r>
    <x v="60"/>
    <x v="15"/>
    <x v="1485"/>
  </r>
  <r>
    <x v="60"/>
    <x v="16"/>
    <x v="3466"/>
  </r>
  <r>
    <x v="60"/>
    <x v="17"/>
    <x v="656"/>
  </r>
  <r>
    <x v="60"/>
    <x v="18"/>
    <x v="1292"/>
  </r>
  <r>
    <x v="60"/>
    <x v="19"/>
    <x v="4576"/>
  </r>
  <r>
    <x v="60"/>
    <x v="20"/>
    <x v="1293"/>
  </r>
  <r>
    <x v="60"/>
    <x v="33"/>
    <x v="3502"/>
  </r>
  <r>
    <x v="60"/>
    <x v="21"/>
    <x v="4577"/>
  </r>
  <r>
    <x v="60"/>
    <x v="22"/>
    <x v="4578"/>
  </r>
  <r>
    <x v="60"/>
    <x v="23"/>
    <x v="1304"/>
  </r>
  <r>
    <x v="60"/>
    <x v="24"/>
    <x v="4393"/>
  </r>
  <r>
    <x v="60"/>
    <x v="25"/>
    <x v="2548"/>
  </r>
  <r>
    <x v="60"/>
    <x v="26"/>
    <x v="1707"/>
  </r>
  <r>
    <x v="60"/>
    <x v="27"/>
    <x v="4579"/>
  </r>
  <r>
    <x v="60"/>
    <x v="28"/>
    <x v="2092"/>
  </r>
  <r>
    <x v="60"/>
    <x v="29"/>
    <x v="2634"/>
  </r>
  <r>
    <x v="60"/>
    <x v="30"/>
    <x v="4578"/>
  </r>
  <r>
    <x v="60"/>
    <x v="14"/>
    <x v="4608"/>
  </r>
  <r>
    <x v="60"/>
    <x v="15"/>
    <x v="3777"/>
  </r>
  <r>
    <x v="60"/>
    <x v="16"/>
    <x v="4209"/>
  </r>
  <r>
    <x v="60"/>
    <x v="17"/>
    <x v="656"/>
  </r>
  <r>
    <x v="60"/>
    <x v="18"/>
    <x v="1367"/>
  </r>
  <r>
    <x v="60"/>
    <x v="19"/>
    <x v="3114"/>
  </r>
  <r>
    <x v="60"/>
    <x v="20"/>
    <x v="966"/>
  </r>
  <r>
    <x v="60"/>
    <x v="33"/>
    <x v="4609"/>
  </r>
  <r>
    <x v="60"/>
    <x v="21"/>
    <x v="4610"/>
  </r>
  <r>
    <x v="60"/>
    <x v="22"/>
    <x v="4593"/>
  </r>
  <r>
    <x v="60"/>
    <x v="23"/>
    <x v="1315"/>
  </r>
  <r>
    <x v="60"/>
    <x v="24"/>
    <x v="4547"/>
  </r>
  <r>
    <x v="60"/>
    <x v="25"/>
    <x v="2548"/>
  </r>
  <r>
    <x v="60"/>
    <x v="26"/>
    <x v="1717"/>
  </r>
  <r>
    <x v="60"/>
    <x v="27"/>
    <x v="1220"/>
  </r>
  <r>
    <x v="60"/>
    <x v="28"/>
    <x v="2099"/>
  </r>
  <r>
    <x v="60"/>
    <x v="29"/>
    <x v="2634"/>
  </r>
  <r>
    <x v="60"/>
    <x v="30"/>
    <x v="4593"/>
  </r>
  <r>
    <x v="60"/>
    <x v="14"/>
    <x v="4611"/>
  </r>
  <r>
    <x v="60"/>
    <x v="15"/>
    <x v="2463"/>
  </r>
  <r>
    <x v="60"/>
    <x v="16"/>
    <x v="4215"/>
  </r>
  <r>
    <x v="60"/>
    <x v="17"/>
    <x v="670"/>
  </r>
  <r>
    <x v="60"/>
    <x v="18"/>
    <x v="1244"/>
  </r>
  <r>
    <x v="60"/>
    <x v="19"/>
    <x v="3123"/>
  </r>
  <r>
    <x v="60"/>
    <x v="20"/>
    <x v="966"/>
  </r>
  <r>
    <x v="60"/>
    <x v="33"/>
    <x v="807"/>
  </r>
  <r>
    <x v="60"/>
    <x v="21"/>
    <x v="4612"/>
  </r>
  <r>
    <x v="60"/>
    <x v="22"/>
    <x v="4613"/>
  </r>
  <r>
    <x v="60"/>
    <x v="23"/>
    <x v="2878"/>
  </r>
  <r>
    <x v="60"/>
    <x v="24"/>
    <x v="2548"/>
  </r>
  <r>
    <x v="60"/>
    <x v="25"/>
    <x v="2556"/>
  </r>
  <r>
    <x v="60"/>
    <x v="26"/>
    <x v="1727"/>
  </r>
  <r>
    <x v="60"/>
    <x v="27"/>
    <x v="4614"/>
  </r>
  <r>
    <x v="60"/>
    <x v="28"/>
    <x v="2099"/>
  </r>
  <r>
    <x v="60"/>
    <x v="29"/>
    <x v="2634"/>
  </r>
  <r>
    <x v="60"/>
    <x v="30"/>
    <x v="4613"/>
  </r>
  <r>
    <x v="60"/>
    <x v="14"/>
    <x v="4611"/>
  </r>
  <r>
    <x v="60"/>
    <x v="15"/>
    <x v="2463"/>
  </r>
  <r>
    <x v="60"/>
    <x v="16"/>
    <x v="2947"/>
  </r>
  <r>
    <x v="60"/>
    <x v="17"/>
    <x v="3039"/>
  </r>
  <r>
    <x v="60"/>
    <x v="18"/>
    <x v="1023"/>
  </r>
  <r>
    <x v="60"/>
    <x v="19"/>
    <x v="4556"/>
  </r>
  <r>
    <x v="60"/>
    <x v="20"/>
    <x v="966"/>
  </r>
  <r>
    <x v="60"/>
    <x v="33"/>
    <x v="1048"/>
  </r>
  <r>
    <x v="60"/>
    <x v="21"/>
    <x v="4615"/>
  </r>
  <r>
    <x v="60"/>
    <x v="22"/>
    <x v="4613"/>
  </r>
  <r>
    <x v="60"/>
    <x v="23"/>
    <x v="2878"/>
  </r>
  <r>
    <x v="60"/>
    <x v="24"/>
    <x v="2548"/>
  </r>
  <r>
    <x v="60"/>
    <x v="25"/>
    <x v="2556"/>
  </r>
  <r>
    <x v="60"/>
    <x v="26"/>
    <x v="1727"/>
  </r>
  <r>
    <x v="60"/>
    <x v="27"/>
    <x v="4614"/>
  </r>
  <r>
    <x v="60"/>
    <x v="28"/>
    <x v="2099"/>
  </r>
  <r>
    <x v="60"/>
    <x v="29"/>
    <x v="2634"/>
  </r>
  <r>
    <x v="60"/>
    <x v="30"/>
    <x v="4613"/>
  </r>
  <r>
    <x v="61"/>
    <x v="14"/>
    <x v="4611"/>
  </r>
  <r>
    <x v="61"/>
    <x v="15"/>
    <x v="2463"/>
  </r>
  <r>
    <x v="61"/>
    <x v="16"/>
    <x v="2947"/>
  </r>
  <r>
    <x v="61"/>
    <x v="17"/>
    <x v="3039"/>
  </r>
  <r>
    <x v="61"/>
    <x v="18"/>
    <x v="1023"/>
  </r>
  <r>
    <x v="61"/>
    <x v="19"/>
    <x v="4556"/>
  </r>
  <r>
    <x v="61"/>
    <x v="20"/>
    <x v="966"/>
  </r>
  <r>
    <x v="61"/>
    <x v="33"/>
    <x v="1048"/>
  </r>
  <r>
    <x v="61"/>
    <x v="21"/>
    <x v="4615"/>
  </r>
  <r>
    <x v="61"/>
    <x v="22"/>
    <x v="4613"/>
  </r>
  <r>
    <x v="61"/>
    <x v="23"/>
    <x v="2878"/>
  </r>
  <r>
    <x v="61"/>
    <x v="24"/>
    <x v="2548"/>
  </r>
  <r>
    <x v="61"/>
    <x v="25"/>
    <x v="2556"/>
  </r>
  <r>
    <x v="61"/>
    <x v="26"/>
    <x v="1727"/>
  </r>
  <r>
    <x v="61"/>
    <x v="27"/>
    <x v="4614"/>
  </r>
  <r>
    <x v="61"/>
    <x v="28"/>
    <x v="2099"/>
  </r>
  <r>
    <x v="61"/>
    <x v="29"/>
    <x v="2634"/>
  </r>
  <r>
    <x v="61"/>
    <x v="30"/>
    <x v="4613"/>
  </r>
  <r>
    <x v="61"/>
    <x v="14"/>
    <x v="4611"/>
  </r>
  <r>
    <x v="61"/>
    <x v="15"/>
    <x v="2463"/>
  </r>
  <r>
    <x v="61"/>
    <x v="16"/>
    <x v="2947"/>
  </r>
  <r>
    <x v="61"/>
    <x v="17"/>
    <x v="3039"/>
  </r>
  <r>
    <x v="61"/>
    <x v="18"/>
    <x v="1023"/>
  </r>
  <r>
    <x v="61"/>
    <x v="19"/>
    <x v="4556"/>
  </r>
  <r>
    <x v="61"/>
    <x v="20"/>
    <x v="966"/>
  </r>
  <r>
    <x v="61"/>
    <x v="33"/>
    <x v="1048"/>
  </r>
  <r>
    <x v="61"/>
    <x v="21"/>
    <x v="4615"/>
  </r>
  <r>
    <x v="61"/>
    <x v="22"/>
    <x v="4613"/>
  </r>
  <r>
    <x v="61"/>
    <x v="23"/>
    <x v="2878"/>
  </r>
  <r>
    <x v="61"/>
    <x v="24"/>
    <x v="2548"/>
  </r>
  <r>
    <x v="61"/>
    <x v="25"/>
    <x v="2556"/>
  </r>
  <r>
    <x v="61"/>
    <x v="26"/>
    <x v="1727"/>
  </r>
  <r>
    <x v="61"/>
    <x v="27"/>
    <x v="4614"/>
  </r>
  <r>
    <x v="61"/>
    <x v="28"/>
    <x v="2099"/>
  </r>
  <r>
    <x v="61"/>
    <x v="29"/>
    <x v="2634"/>
  </r>
  <r>
    <x v="61"/>
    <x v="30"/>
    <x v="4613"/>
  </r>
  <r>
    <x v="61"/>
    <x v="14"/>
    <x v="4611"/>
  </r>
  <r>
    <x v="61"/>
    <x v="15"/>
    <x v="2463"/>
  </r>
  <r>
    <x v="61"/>
    <x v="16"/>
    <x v="2947"/>
  </r>
  <r>
    <x v="61"/>
    <x v="17"/>
    <x v="3039"/>
  </r>
  <r>
    <x v="61"/>
    <x v="18"/>
    <x v="1023"/>
  </r>
  <r>
    <x v="61"/>
    <x v="19"/>
    <x v="4556"/>
  </r>
  <r>
    <x v="61"/>
    <x v="20"/>
    <x v="966"/>
  </r>
  <r>
    <x v="61"/>
    <x v="33"/>
    <x v="1048"/>
  </r>
  <r>
    <x v="61"/>
    <x v="21"/>
    <x v="4615"/>
  </r>
  <r>
    <x v="61"/>
    <x v="22"/>
    <x v="4613"/>
  </r>
  <r>
    <x v="61"/>
    <x v="23"/>
    <x v="2878"/>
  </r>
  <r>
    <x v="61"/>
    <x v="24"/>
    <x v="2548"/>
  </r>
  <r>
    <x v="61"/>
    <x v="25"/>
    <x v="2556"/>
  </r>
  <r>
    <x v="61"/>
    <x v="26"/>
    <x v="1727"/>
  </r>
  <r>
    <x v="61"/>
    <x v="27"/>
    <x v="4614"/>
  </r>
  <r>
    <x v="61"/>
    <x v="28"/>
    <x v="2099"/>
  </r>
  <r>
    <x v="61"/>
    <x v="29"/>
    <x v="2634"/>
  </r>
  <r>
    <x v="61"/>
    <x v="30"/>
    <x v="4613"/>
  </r>
  <r>
    <x v="61"/>
    <x v="14"/>
    <x v="4611"/>
  </r>
  <r>
    <x v="61"/>
    <x v="15"/>
    <x v="2463"/>
  </r>
  <r>
    <x v="61"/>
    <x v="16"/>
    <x v="2947"/>
  </r>
  <r>
    <x v="61"/>
    <x v="17"/>
    <x v="3039"/>
  </r>
  <r>
    <x v="61"/>
    <x v="18"/>
    <x v="1023"/>
  </r>
  <r>
    <x v="61"/>
    <x v="19"/>
    <x v="4556"/>
  </r>
  <r>
    <x v="61"/>
    <x v="20"/>
    <x v="966"/>
  </r>
  <r>
    <x v="61"/>
    <x v="33"/>
    <x v="1048"/>
  </r>
  <r>
    <x v="61"/>
    <x v="21"/>
    <x v="4615"/>
  </r>
  <r>
    <x v="61"/>
    <x v="22"/>
    <x v="4613"/>
  </r>
  <r>
    <x v="61"/>
    <x v="23"/>
    <x v="2878"/>
  </r>
  <r>
    <x v="61"/>
    <x v="24"/>
    <x v="2548"/>
  </r>
  <r>
    <x v="61"/>
    <x v="25"/>
    <x v="2556"/>
  </r>
  <r>
    <x v="61"/>
    <x v="26"/>
    <x v="1727"/>
  </r>
  <r>
    <x v="61"/>
    <x v="27"/>
    <x v="4614"/>
  </r>
  <r>
    <x v="61"/>
    <x v="28"/>
    <x v="2099"/>
  </r>
  <r>
    <x v="61"/>
    <x v="29"/>
    <x v="2634"/>
  </r>
  <r>
    <x v="61"/>
    <x v="30"/>
    <x v="4613"/>
  </r>
  <r>
    <x v="61"/>
    <x v="14"/>
    <x v="4611"/>
  </r>
  <r>
    <x v="61"/>
    <x v="15"/>
    <x v="2463"/>
  </r>
  <r>
    <x v="61"/>
    <x v="16"/>
    <x v="2947"/>
  </r>
  <r>
    <x v="61"/>
    <x v="17"/>
    <x v="3039"/>
  </r>
  <r>
    <x v="61"/>
    <x v="18"/>
    <x v="1023"/>
  </r>
  <r>
    <x v="61"/>
    <x v="19"/>
    <x v="4556"/>
  </r>
  <r>
    <x v="61"/>
    <x v="20"/>
    <x v="966"/>
  </r>
  <r>
    <x v="61"/>
    <x v="33"/>
    <x v="1048"/>
  </r>
  <r>
    <x v="61"/>
    <x v="21"/>
    <x v="4615"/>
  </r>
  <r>
    <x v="61"/>
    <x v="22"/>
    <x v="4613"/>
  </r>
  <r>
    <x v="61"/>
    <x v="23"/>
    <x v="2878"/>
  </r>
  <r>
    <x v="61"/>
    <x v="24"/>
    <x v="2548"/>
  </r>
  <r>
    <x v="61"/>
    <x v="25"/>
    <x v="2556"/>
  </r>
  <r>
    <x v="61"/>
    <x v="26"/>
    <x v="1727"/>
  </r>
  <r>
    <x v="61"/>
    <x v="27"/>
    <x v="4614"/>
  </r>
  <r>
    <x v="61"/>
    <x v="28"/>
    <x v="2099"/>
  </r>
  <r>
    <x v="61"/>
    <x v="29"/>
    <x v="2634"/>
  </r>
  <r>
    <x v="61"/>
    <x v="30"/>
    <x v="4613"/>
  </r>
  <r>
    <x v="61"/>
    <x v="14"/>
    <x v="4611"/>
  </r>
  <r>
    <x v="61"/>
    <x v="15"/>
    <x v="2463"/>
  </r>
  <r>
    <x v="61"/>
    <x v="16"/>
    <x v="2947"/>
  </r>
  <r>
    <x v="61"/>
    <x v="17"/>
    <x v="3039"/>
  </r>
  <r>
    <x v="61"/>
    <x v="18"/>
    <x v="1023"/>
  </r>
  <r>
    <x v="61"/>
    <x v="19"/>
    <x v="4556"/>
  </r>
  <r>
    <x v="61"/>
    <x v="20"/>
    <x v="966"/>
  </r>
  <r>
    <x v="61"/>
    <x v="33"/>
    <x v="1048"/>
  </r>
  <r>
    <x v="61"/>
    <x v="21"/>
    <x v="4615"/>
  </r>
  <r>
    <x v="61"/>
    <x v="22"/>
    <x v="4613"/>
  </r>
  <r>
    <x v="61"/>
    <x v="23"/>
    <x v="2878"/>
  </r>
  <r>
    <x v="61"/>
    <x v="24"/>
    <x v="2548"/>
  </r>
  <r>
    <x v="61"/>
    <x v="25"/>
    <x v="2556"/>
  </r>
  <r>
    <x v="61"/>
    <x v="26"/>
    <x v="1727"/>
  </r>
  <r>
    <x v="61"/>
    <x v="27"/>
    <x v="4614"/>
  </r>
  <r>
    <x v="61"/>
    <x v="28"/>
    <x v="2099"/>
  </r>
  <r>
    <x v="61"/>
    <x v="29"/>
    <x v="2634"/>
  </r>
  <r>
    <x v="61"/>
    <x v="30"/>
    <x v="4613"/>
  </r>
  <r>
    <x v="61"/>
    <x v="14"/>
    <x v="4611"/>
  </r>
  <r>
    <x v="61"/>
    <x v="15"/>
    <x v="2463"/>
  </r>
  <r>
    <x v="61"/>
    <x v="16"/>
    <x v="2947"/>
  </r>
  <r>
    <x v="61"/>
    <x v="17"/>
    <x v="3039"/>
  </r>
  <r>
    <x v="61"/>
    <x v="18"/>
    <x v="1023"/>
  </r>
  <r>
    <x v="61"/>
    <x v="19"/>
    <x v="4556"/>
  </r>
  <r>
    <x v="61"/>
    <x v="20"/>
    <x v="966"/>
  </r>
  <r>
    <x v="61"/>
    <x v="33"/>
    <x v="1048"/>
  </r>
  <r>
    <x v="61"/>
    <x v="21"/>
    <x v="4615"/>
  </r>
  <r>
    <x v="61"/>
    <x v="22"/>
    <x v="4613"/>
  </r>
  <r>
    <x v="61"/>
    <x v="23"/>
    <x v="2878"/>
  </r>
  <r>
    <x v="61"/>
    <x v="24"/>
    <x v="2548"/>
  </r>
  <r>
    <x v="61"/>
    <x v="25"/>
    <x v="2556"/>
  </r>
  <r>
    <x v="61"/>
    <x v="26"/>
    <x v="1727"/>
  </r>
  <r>
    <x v="61"/>
    <x v="27"/>
    <x v="4614"/>
  </r>
  <r>
    <x v="61"/>
    <x v="28"/>
    <x v="2099"/>
  </r>
  <r>
    <x v="61"/>
    <x v="29"/>
    <x v="2634"/>
  </r>
  <r>
    <x v="61"/>
    <x v="30"/>
    <x v="4613"/>
  </r>
  <r>
    <x v="61"/>
    <x v="14"/>
    <x v="4611"/>
  </r>
  <r>
    <x v="61"/>
    <x v="15"/>
    <x v="2463"/>
  </r>
  <r>
    <x v="61"/>
    <x v="16"/>
    <x v="2947"/>
  </r>
  <r>
    <x v="61"/>
    <x v="17"/>
    <x v="3039"/>
  </r>
  <r>
    <x v="61"/>
    <x v="18"/>
    <x v="1023"/>
  </r>
  <r>
    <x v="61"/>
    <x v="19"/>
    <x v="4556"/>
  </r>
  <r>
    <x v="61"/>
    <x v="20"/>
    <x v="966"/>
  </r>
  <r>
    <x v="61"/>
    <x v="33"/>
    <x v="1048"/>
  </r>
  <r>
    <x v="61"/>
    <x v="21"/>
    <x v="4615"/>
  </r>
  <r>
    <x v="61"/>
    <x v="22"/>
    <x v="4613"/>
  </r>
  <r>
    <x v="61"/>
    <x v="23"/>
    <x v="2878"/>
  </r>
  <r>
    <x v="61"/>
    <x v="24"/>
    <x v="2548"/>
  </r>
  <r>
    <x v="61"/>
    <x v="25"/>
    <x v="2556"/>
  </r>
  <r>
    <x v="61"/>
    <x v="26"/>
    <x v="1727"/>
  </r>
  <r>
    <x v="61"/>
    <x v="27"/>
    <x v="4614"/>
  </r>
  <r>
    <x v="61"/>
    <x v="28"/>
    <x v="2099"/>
  </r>
  <r>
    <x v="61"/>
    <x v="29"/>
    <x v="2634"/>
  </r>
  <r>
    <x v="61"/>
    <x v="30"/>
    <x v="4613"/>
  </r>
  <r>
    <x v="61"/>
    <x v="14"/>
    <x v="4611"/>
  </r>
  <r>
    <x v="61"/>
    <x v="15"/>
    <x v="2463"/>
  </r>
  <r>
    <x v="61"/>
    <x v="16"/>
    <x v="2947"/>
  </r>
  <r>
    <x v="61"/>
    <x v="17"/>
    <x v="3039"/>
  </r>
  <r>
    <x v="61"/>
    <x v="18"/>
    <x v="1023"/>
  </r>
  <r>
    <x v="61"/>
    <x v="19"/>
    <x v="4556"/>
  </r>
  <r>
    <x v="61"/>
    <x v="20"/>
    <x v="966"/>
  </r>
  <r>
    <x v="61"/>
    <x v="33"/>
    <x v="1048"/>
  </r>
  <r>
    <x v="61"/>
    <x v="21"/>
    <x v="4615"/>
  </r>
  <r>
    <x v="61"/>
    <x v="22"/>
    <x v="4613"/>
  </r>
  <r>
    <x v="61"/>
    <x v="23"/>
    <x v="2878"/>
  </r>
  <r>
    <x v="61"/>
    <x v="24"/>
    <x v="2548"/>
  </r>
  <r>
    <x v="61"/>
    <x v="25"/>
    <x v="2556"/>
  </r>
  <r>
    <x v="61"/>
    <x v="26"/>
    <x v="1727"/>
  </r>
  <r>
    <x v="61"/>
    <x v="27"/>
    <x v="4614"/>
  </r>
  <r>
    <x v="61"/>
    <x v="28"/>
    <x v="2099"/>
  </r>
  <r>
    <x v="61"/>
    <x v="29"/>
    <x v="2634"/>
  </r>
  <r>
    <x v="61"/>
    <x v="30"/>
    <x v="4613"/>
  </r>
  <r>
    <x v="61"/>
    <x v="14"/>
    <x v="4611"/>
  </r>
  <r>
    <x v="61"/>
    <x v="15"/>
    <x v="2463"/>
  </r>
  <r>
    <x v="61"/>
    <x v="16"/>
    <x v="2947"/>
  </r>
  <r>
    <x v="61"/>
    <x v="17"/>
    <x v="3039"/>
  </r>
  <r>
    <x v="61"/>
    <x v="18"/>
    <x v="1023"/>
  </r>
  <r>
    <x v="61"/>
    <x v="19"/>
    <x v="4556"/>
  </r>
  <r>
    <x v="61"/>
    <x v="20"/>
    <x v="966"/>
  </r>
  <r>
    <x v="61"/>
    <x v="33"/>
    <x v="1048"/>
  </r>
  <r>
    <x v="61"/>
    <x v="21"/>
    <x v="4615"/>
  </r>
  <r>
    <x v="61"/>
    <x v="22"/>
    <x v="4613"/>
  </r>
  <r>
    <x v="61"/>
    <x v="23"/>
    <x v="2878"/>
  </r>
  <r>
    <x v="61"/>
    <x v="24"/>
    <x v="2548"/>
  </r>
  <r>
    <x v="61"/>
    <x v="25"/>
    <x v="2556"/>
  </r>
  <r>
    <x v="61"/>
    <x v="26"/>
    <x v="1727"/>
  </r>
  <r>
    <x v="61"/>
    <x v="27"/>
    <x v="4614"/>
  </r>
  <r>
    <x v="61"/>
    <x v="28"/>
    <x v="2099"/>
  </r>
  <r>
    <x v="61"/>
    <x v="29"/>
    <x v="2634"/>
  </r>
  <r>
    <x v="61"/>
    <x v="30"/>
    <x v="4613"/>
  </r>
  <r>
    <x v="61"/>
    <x v="14"/>
    <x v="4611"/>
  </r>
  <r>
    <x v="61"/>
    <x v="15"/>
    <x v="2463"/>
  </r>
  <r>
    <x v="61"/>
    <x v="16"/>
    <x v="2947"/>
  </r>
  <r>
    <x v="61"/>
    <x v="17"/>
    <x v="3039"/>
  </r>
  <r>
    <x v="61"/>
    <x v="18"/>
    <x v="1023"/>
  </r>
  <r>
    <x v="61"/>
    <x v="19"/>
    <x v="4556"/>
  </r>
  <r>
    <x v="61"/>
    <x v="20"/>
    <x v="966"/>
  </r>
  <r>
    <x v="61"/>
    <x v="33"/>
    <x v="1048"/>
  </r>
  <r>
    <x v="61"/>
    <x v="21"/>
    <x v="4615"/>
  </r>
  <r>
    <x v="61"/>
    <x v="22"/>
    <x v="4613"/>
  </r>
  <r>
    <x v="61"/>
    <x v="23"/>
    <x v="2878"/>
  </r>
  <r>
    <x v="61"/>
    <x v="24"/>
    <x v="2548"/>
  </r>
  <r>
    <x v="61"/>
    <x v="25"/>
    <x v="2556"/>
  </r>
  <r>
    <x v="61"/>
    <x v="26"/>
    <x v="1727"/>
  </r>
  <r>
    <x v="61"/>
    <x v="27"/>
    <x v="4614"/>
  </r>
  <r>
    <x v="61"/>
    <x v="28"/>
    <x v="2099"/>
  </r>
  <r>
    <x v="61"/>
    <x v="29"/>
    <x v="2634"/>
  </r>
  <r>
    <x v="61"/>
    <x v="30"/>
    <x v="46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95359-CF3D-4B40-89E1-4CE2321C39C5}"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fieldListSortAscending="1">
  <location ref="A1:J5" firstHeaderRow="1" firstDataRow="2" firstDataCol="1"/>
  <pivotFields count="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35">
        <item h="1" x="2"/>
        <item h="1" x="23"/>
        <item x="15"/>
        <item h="1" x="30"/>
        <item x="21"/>
        <item h="1" x="3"/>
        <item h="1" x="7"/>
        <item h="1" x="9"/>
        <item h="1" x="32"/>
        <item h="1" x="13"/>
        <item h="1" x="5"/>
        <item h="1" x="1"/>
        <item h="1" x="11"/>
        <item h="1" x="6"/>
        <item h="1" x="25"/>
        <item x="17"/>
        <item h="1" x="8"/>
        <item h="1" x="26"/>
        <item x="18"/>
        <item h="1" x="31"/>
        <item h="1" x="29"/>
        <item x="33"/>
        <item h="1" x="12"/>
        <item h="1" x="28"/>
        <item x="20"/>
        <item h="1" x="4"/>
        <item h="1" x="24"/>
        <item x="16"/>
        <item h="1" x="0"/>
        <item h="1" x="22"/>
        <item x="14"/>
        <item h="1" x="10"/>
        <item h="1" x="27"/>
        <item x="19"/>
        <item t="default"/>
      </items>
    </pivotField>
    <pivotField dataField="1" showAll="0">
      <items count="4617">
        <item x="4597"/>
        <item x="4588"/>
        <item x="4581"/>
        <item x="4567"/>
        <item x="4557"/>
        <item x="4548"/>
        <item x="4534"/>
        <item x="4529"/>
        <item x="4519"/>
        <item x="4513"/>
        <item x="4502"/>
        <item x="4493"/>
        <item x="4486"/>
        <item x="4481"/>
        <item x="4471"/>
        <item x="4464"/>
        <item x="4456"/>
        <item x="4450"/>
        <item x="4441"/>
        <item x="4430"/>
        <item x="4421"/>
        <item x="4411"/>
        <item x="4403"/>
        <item x="4396"/>
        <item x="4381"/>
        <item x="4372"/>
        <item x="4363"/>
        <item x="4354"/>
        <item x="4344"/>
        <item x="4336"/>
        <item x="4331"/>
        <item x="4322"/>
        <item x="4309"/>
        <item x="4294"/>
        <item x="4287"/>
        <item x="4279"/>
        <item x="4271"/>
        <item x="4260"/>
        <item x="4248"/>
        <item x="4242"/>
        <item x="4227"/>
        <item x="4216"/>
        <item x="4210"/>
        <item x="4201"/>
        <item x="4193"/>
        <item x="4185"/>
        <item x="4175"/>
        <item x="4160"/>
        <item x="4152"/>
        <item x="4144"/>
        <item x="4138"/>
        <item x="4130"/>
        <item x="4123"/>
        <item x="4114"/>
        <item x="4105"/>
        <item x="4099"/>
        <item x="4089"/>
        <item x="4081"/>
        <item x="4070"/>
        <item x="4060"/>
        <item x="4051"/>
        <item x="4043"/>
        <item x="4028"/>
        <item x="4015"/>
        <item x="4005"/>
        <item x="3997"/>
        <item x="3964"/>
        <item x="3985"/>
        <item x="3953"/>
        <item x="3975"/>
        <item x="3946"/>
        <item x="3939"/>
        <item x="3928"/>
        <item x="3920"/>
        <item x="3909"/>
        <item x="3900"/>
        <item x="3890"/>
        <item x="3884"/>
        <item x="3878"/>
        <item x="3870"/>
        <item x="3840"/>
        <item x="3859"/>
        <item x="3831"/>
        <item x="3849"/>
        <item x="3821"/>
        <item x="3812"/>
        <item x="3802"/>
        <item x="3796"/>
        <item x="3790"/>
        <item x="3782"/>
        <item x="3775"/>
        <item x="3768"/>
        <item x="3762"/>
        <item x="3754"/>
        <item x="3746"/>
        <item x="3738"/>
        <item x="3730"/>
        <item x="3716"/>
        <item x="3710"/>
        <item x="3705"/>
        <item x="3694"/>
        <item x="3683"/>
        <item x="3674"/>
        <item x="3664"/>
        <item x="3656"/>
        <item x="3643"/>
        <item x="3631"/>
        <item x="3622"/>
        <item x="3617"/>
        <item x="3612"/>
        <item x="3604"/>
        <item x="3596"/>
        <item x="3587"/>
        <item x="3580"/>
        <item x="3564"/>
        <item x="3553"/>
        <item x="3539"/>
        <item x="3530"/>
        <item x="3513"/>
        <item x="3504"/>
        <item x="3495"/>
        <item x="3485"/>
        <item x="3476"/>
        <item x="3470"/>
        <item x="3456"/>
        <item x="3447"/>
        <item x="3435"/>
        <item x="3425"/>
        <item x="3414"/>
        <item x="3407"/>
        <item x="3399"/>
        <item x="3391"/>
        <item x="3382"/>
        <item x="3370"/>
        <item x="3364"/>
        <item x="3354"/>
        <item x="3343"/>
        <item x="3332"/>
        <item x="3323"/>
        <item x="3315"/>
        <item x="3307"/>
        <item x="3297"/>
        <item x="3290"/>
        <item x="3279"/>
        <item x="3270"/>
        <item x="3263"/>
        <item x="3255"/>
        <item x="3248"/>
        <item x="3239"/>
        <item x="3233"/>
        <item x="3225"/>
        <item x="3218"/>
        <item x="3210"/>
        <item x="3200"/>
        <item x="3189"/>
        <item x="3180"/>
        <item x="3172"/>
        <item x="3161"/>
        <item x="3151"/>
        <item x="3131"/>
        <item x="3142"/>
        <item x="3119"/>
        <item x="3109"/>
        <item x="3097"/>
        <item x="3086"/>
        <item x="3079"/>
        <item x="3069"/>
        <item x="3059"/>
        <item x="3050"/>
        <item x="3037"/>
        <item x="3029"/>
        <item x="3015"/>
        <item x="2999"/>
        <item x="2989"/>
        <item x="2979"/>
        <item x="2974"/>
        <item x="2962"/>
        <item x="2954"/>
        <item x="2949"/>
        <item x="2942"/>
        <item x="2930"/>
        <item x="2922"/>
        <item x="2915"/>
        <item x="2907"/>
        <item x="2894"/>
        <item x="2880"/>
        <item x="2870"/>
        <item x="2860"/>
        <item x="2852"/>
        <item x="2838"/>
        <item x="2825"/>
        <item x="2817"/>
        <item x="2810"/>
        <item x="2801"/>
        <item x="2790"/>
        <item x="2772"/>
        <item x="2763"/>
        <item x="2756"/>
        <item x="2745"/>
        <item x="2733"/>
        <item x="2722"/>
        <item x="2713"/>
        <item x="2707"/>
        <item x="2699"/>
        <item x="2691"/>
        <item x="2682"/>
        <item x="2674"/>
        <item x="2664"/>
        <item x="2654"/>
        <item x="2646"/>
        <item x="2633"/>
        <item x="2594"/>
        <item x="2626"/>
        <item x="2584"/>
        <item x="2614"/>
        <item x="2578"/>
        <item x="2602"/>
        <item x="2570"/>
        <item x="2561"/>
        <item x="2552"/>
        <item x="2536"/>
        <item x="2544"/>
        <item x="2528"/>
        <item x="2518"/>
        <item x="2502"/>
        <item x="2493"/>
        <item x="2485"/>
        <item x="2475"/>
        <item x="2461"/>
        <item x="2449"/>
        <item x="2440"/>
        <item x="2432"/>
        <item x="2420"/>
        <item x="2410"/>
        <item x="2404"/>
        <item x="2396"/>
        <item x="2389"/>
        <item x="2383"/>
        <item x="2378"/>
        <item x="2365"/>
        <item x="2354"/>
        <item x="2344"/>
        <item x="2337"/>
        <item x="2328"/>
        <item x="2318"/>
        <item x="2310"/>
        <item x="2301"/>
        <item x="2295"/>
        <item x="2284"/>
        <item x="2277"/>
        <item x="2265"/>
        <item x="2255"/>
        <item x="2245"/>
        <item x="2232"/>
        <item x="2223"/>
        <item x="2209"/>
        <item x="2201"/>
        <item x="2191"/>
        <item x="2173"/>
        <item x="2161"/>
        <item x="2150"/>
        <item x="2140"/>
        <item x="2128"/>
        <item x="2117"/>
        <item x="2111"/>
        <item x="2104"/>
        <item x="2098"/>
        <item x="2091"/>
        <item x="2079"/>
        <item x="2070"/>
        <item x="2065"/>
        <item x="2057"/>
        <item x="2047"/>
        <item x="2039"/>
        <item x="2032"/>
        <item x="2022"/>
        <item x="2014"/>
        <item x="1998"/>
        <item x="1987"/>
        <item x="1976"/>
        <item x="1965"/>
        <item x="1955"/>
        <item x="1946"/>
        <item x="1938"/>
        <item x="1929"/>
        <item x="1919"/>
        <item x="1908"/>
        <item x="1885"/>
        <item x="1898"/>
        <item x="1874"/>
        <item x="1867"/>
        <item x="1855"/>
        <item x="1846"/>
        <item x="1836"/>
        <item x="1824"/>
        <item x="1810"/>
        <item x="1786"/>
        <item x="1797"/>
        <item x="1778"/>
        <item x="1768"/>
        <item x="1752"/>
        <item x="1743"/>
        <item x="1725"/>
        <item x="1715"/>
        <item x="1706"/>
        <item x="1695"/>
        <item x="1684"/>
        <item x="1676"/>
        <item x="1668"/>
        <item x="1657"/>
        <item x="1646"/>
        <item x="1634"/>
        <item x="1624"/>
        <item x="1616"/>
        <item x="1606"/>
        <item x="1594"/>
        <item x="1585"/>
        <item x="1574"/>
        <item x="1565"/>
        <item x="1555"/>
        <item x="1547"/>
        <item x="1538"/>
        <item x="1533"/>
        <item x="1525"/>
        <item x="1517"/>
        <item x="1511"/>
        <item x="1502"/>
        <item x="1488"/>
        <item x="1478"/>
        <item x="1467"/>
        <item x="1457"/>
        <item x="1445"/>
        <item x="1435"/>
        <item x="1426"/>
        <item x="1416"/>
        <item x="1405"/>
        <item x="1389"/>
        <item x="1377"/>
        <item x="1366"/>
        <item x="1355"/>
        <item x="1346"/>
        <item x="1336"/>
        <item x="1325"/>
        <item x="1314"/>
        <item x="1303"/>
        <item x="1296"/>
        <item x="1278"/>
        <item x="1286"/>
        <item x="1267"/>
        <item x="1253"/>
        <item x="1243"/>
        <item x="1232"/>
        <item x="1221"/>
        <item x="1213"/>
        <item x="1201"/>
        <item x="1193"/>
        <item x="1185"/>
        <item x="1175"/>
        <item x="1159"/>
        <item x="1147"/>
        <item x="1140"/>
        <item x="1131"/>
        <item x="1121"/>
        <item x="1111"/>
        <item x="1100"/>
        <item x="1082"/>
        <item x="1072"/>
        <item x="1061"/>
        <item x="1047"/>
        <item x="1033"/>
        <item x="1024"/>
        <item x="1018"/>
        <item x="1012"/>
        <item x="1004"/>
        <item x="989"/>
        <item x="977"/>
        <item x="967"/>
        <item x="958"/>
        <item x="946"/>
        <item x="937"/>
        <item x="928"/>
        <item x="917"/>
        <item x="905"/>
        <item x="891"/>
        <item x="879"/>
        <item x="868"/>
        <item x="858"/>
        <item x="847"/>
        <item x="836"/>
        <item x="828"/>
        <item x="817"/>
        <item x="808"/>
        <item x="799"/>
        <item x="785"/>
        <item x="773"/>
        <item x="761"/>
        <item x="750"/>
        <item x="734"/>
        <item x="723"/>
        <item x="711"/>
        <item x="698"/>
        <item x="685"/>
        <item x="672"/>
        <item x="660"/>
        <item x="4604"/>
        <item x="4586"/>
        <item x="646"/>
        <item x="4595"/>
        <item x="4573"/>
        <item x="633"/>
        <item x="4564"/>
        <item x="620"/>
        <item x="4553"/>
        <item x="604"/>
        <item x="4541"/>
        <item x="590"/>
        <item x="4499"/>
        <item x="4508"/>
        <item x="578"/>
        <item x="4491"/>
        <item x="4469"/>
        <item x="4525"/>
        <item x="4477"/>
        <item x="566"/>
        <item x="4484"/>
        <item x="4462"/>
        <item x="4516"/>
        <item x="556"/>
        <item x="4453"/>
        <item x="543"/>
        <item x="4438"/>
        <item x="4025"/>
        <item x="4137"/>
        <item x="4447"/>
        <item x="529"/>
        <item x="4142"/>
        <item x="4327"/>
        <item x="4120"/>
        <item x="4001"/>
        <item x="4428"/>
        <item x="4010"/>
        <item x="4128"/>
        <item x="4408"/>
        <item x="3960"/>
        <item x="4220"/>
        <item x="517"/>
        <item x="4150"/>
        <item x="4311"/>
        <item x="4110"/>
        <item x="3970"/>
        <item x="3993"/>
        <item x="4335"/>
        <item x="4418"/>
        <item x="3944"/>
        <item x="4401"/>
        <item x="3951"/>
        <item x="4213"/>
        <item x="503"/>
        <item x="4157"/>
        <item x="4297"/>
        <item x="4103"/>
        <item x="3982"/>
        <item x="4601"/>
        <item x="4199"/>
        <item x="3935"/>
        <item x="4388"/>
        <item x="4205"/>
        <item x="492"/>
        <item x="4369"/>
        <item x="3779"/>
        <item x="4584"/>
        <item x="4291"/>
        <item x="4342"/>
        <item x="4095"/>
        <item x="4048"/>
        <item x="4592"/>
        <item x="3809"/>
        <item x="3828"/>
        <item x="3760"/>
        <item x="4191"/>
        <item x="3837"/>
        <item x="4058"/>
        <item x="3766"/>
        <item x="4351"/>
        <item x="480"/>
        <item x="4359"/>
        <item x="3772"/>
        <item x="4571"/>
        <item x="3906"/>
        <item x="4285"/>
        <item x="3846"/>
        <item x="3787"/>
        <item x="4088"/>
        <item x="4035"/>
        <item x="3793"/>
        <item x="4165"/>
        <item x="3735"/>
        <item x="3742"/>
        <item x="3817"/>
        <item x="3751"/>
        <item x="4181"/>
        <item x="3917"/>
        <item x="4252"/>
        <item x="468"/>
        <item x="3148"/>
        <item x="4505"/>
        <item x="4265"/>
        <item x="4562"/>
        <item x="4067"/>
        <item x="3894"/>
        <item x="4276"/>
        <item x="4075"/>
        <item x="3721"/>
        <item x="3882"/>
        <item x="3373"/>
        <item x="3157"/>
        <item x="3421"/>
        <item x="3166"/>
        <item x="454"/>
        <item x="3137"/>
        <item x="4496"/>
        <item x="4551"/>
        <item x="4020"/>
        <item x="3857"/>
        <item x="3888"/>
        <item x="3432"/>
        <item x="3387"/>
        <item x="3396"/>
        <item x="3876"/>
        <item x="3368"/>
        <item x="3410"/>
        <item x="444"/>
        <item x="3128"/>
        <item x="4488"/>
        <item x="4539"/>
        <item x="4008"/>
        <item x="4599"/>
        <item x="410"/>
        <item x="3501"/>
        <item x="4473"/>
        <item x="3707"/>
        <item x="3178"/>
        <item x="3866"/>
        <item x="4583"/>
        <item x="3361"/>
        <item x="3186"/>
        <item x="3402"/>
        <item x="430"/>
        <item x="3118"/>
        <item x="4482"/>
        <item x="4506"/>
        <item x="3999"/>
        <item x="4591"/>
        <item x="3339"/>
        <item x="397"/>
        <item x="3482"/>
        <item x="3196"/>
        <item x="4452"/>
        <item x="3680"/>
        <item x="3490"/>
        <item x="4466"/>
        <item x="3690"/>
        <item x="3699"/>
        <item x="3094"/>
        <item x="3065"/>
        <item x="3207"/>
        <item x="3509"/>
        <item x="3351"/>
        <item x="3215"/>
        <item x="3662"/>
        <item x="419"/>
        <item x="3107"/>
        <item x="3075"/>
        <item x="4497"/>
        <item x="3989"/>
        <item x="4434"/>
        <item x="383"/>
        <item x="3474"/>
        <item x="4445"/>
        <item x="3670"/>
        <item x="4538"/>
        <item x="4459"/>
        <item x="4212"/>
        <item x="3083"/>
        <item x="3057"/>
        <item x="3304"/>
        <item x="4560"/>
        <item x="4133"/>
        <item x="3649"/>
        <item x="4147"/>
        <item x="3312"/>
        <item x="4490"/>
        <item x="3978"/>
        <item x="4425"/>
        <item x="370"/>
        <item x="3460"/>
        <item x="3033"/>
        <item x="3571"/>
        <item x="4406"/>
        <item x="4117"/>
        <item x="4531"/>
        <item x="4475"/>
        <item x="4203"/>
        <item x="3221"/>
        <item x="3045"/>
        <item x="3295"/>
        <item x="4550"/>
        <item x="3628"/>
        <item x="4126"/>
        <item x="3440"/>
        <item x="3005"/>
        <item x="3639"/>
        <item x="3545"/>
        <item x="4332"/>
        <item x="4483"/>
        <item x="3966"/>
        <item x="4414"/>
        <item x="356"/>
        <item x="3452"/>
        <item x="3021"/>
        <item x="3560"/>
        <item x="4399"/>
        <item x="4108"/>
        <item x="4521"/>
        <item x="4468"/>
        <item x="4093"/>
        <item x="4195"/>
        <item x="4568"/>
        <item x="3284"/>
        <item x="3584"/>
        <item x="4055"/>
        <item x="3238"/>
        <item x="2995"/>
        <item x="4022"/>
        <item x="4072"/>
        <item x="4324"/>
        <item x="3957"/>
        <item x="4436"/>
        <item x="346"/>
        <item x="3610"/>
        <item x="4385"/>
        <item x="3269"/>
        <item x="4461"/>
        <item x="2938"/>
        <item x="3593"/>
        <item x="4085"/>
        <item x="4188"/>
        <item x="2977"/>
        <item x="4558"/>
        <item x="3277"/>
        <item x="4338"/>
        <item x="4296"/>
        <item x="2920"/>
        <item x="2946"/>
        <item x="4009"/>
        <item x="3246"/>
        <item x="4063"/>
        <item x="3942"/>
        <item x="4310"/>
        <item x="3949"/>
        <item x="3252"/>
        <item x="4426"/>
        <item x="335"/>
        <item x="3601"/>
        <item x="4163"/>
        <item x="4249"/>
        <item x="4375"/>
        <item x="4347"/>
        <item x="3260"/>
        <item x="4407"/>
        <item x="4262"/>
        <item x="2952"/>
        <item x="2927"/>
        <item x="3941"/>
        <item x="4177"/>
        <item x="2969"/>
        <item x="4274"/>
        <item x="3948"/>
        <item x="4288"/>
        <item x="2913"/>
        <item x="4000"/>
        <item x="3932"/>
        <item x="4230"/>
        <item x="4415"/>
        <item x="324"/>
        <item x="4244"/>
        <item x="4400"/>
        <item x="4018"/>
        <item x="3988"/>
        <item x="3930"/>
        <item x="2960"/>
        <item x="2857"/>
        <item x="4535"/>
        <item x="4281"/>
        <item x="2900"/>
        <item x="3991"/>
        <item x="3922"/>
        <item x="2532"/>
        <item x="2867"/>
        <item x="3998"/>
        <item x="4218"/>
        <item x="311"/>
        <item x="3903"/>
        <item x="4387"/>
        <item x="4007"/>
        <item x="3977"/>
        <item x="2876"/>
        <item x="4366"/>
        <item x="3921"/>
        <item x="2797"/>
        <item x="2845"/>
        <item x="4530"/>
        <item x="2886"/>
        <item x="3902"/>
        <item x="3980"/>
        <item x="3956"/>
        <item x="3912"/>
        <item x="2523"/>
        <item x="2807"/>
        <item x="299"/>
        <item x="3892"/>
        <item x="4376"/>
        <item x="2822"/>
        <item x="3958"/>
        <item x="4357"/>
        <item x="3911"/>
        <item x="4032"/>
        <item x="2780"/>
        <item x="2832"/>
        <item x="4520"/>
        <item x="2760"/>
        <item x="3891"/>
        <item x="3968"/>
        <item x="4145"/>
        <item x="2506"/>
        <item x="4047"/>
        <item x="291"/>
        <item x="3885"/>
        <item x="3943"/>
        <item x="4094"/>
        <item x="4016"/>
        <item x="2814"/>
        <item x="3986"/>
        <item x="3950"/>
        <item x="4349"/>
        <item x="4057"/>
        <item x="2767"/>
        <item x="4204"/>
        <item x="4514"/>
        <item x="2746"/>
        <item x="3904"/>
        <item x="4073"/>
        <item x="2668"/>
        <item x="4325"/>
        <item x="4153"/>
        <item x="4139"/>
        <item x="2498"/>
        <item x="2718"/>
        <item x="4102"/>
        <item x="4397"/>
        <item x="281"/>
        <item x="2677"/>
        <item x="3879"/>
        <item x="3934"/>
        <item x="4086"/>
        <item x="4494"/>
        <item x="4006"/>
        <item x="2729"/>
        <item x="3976"/>
        <item x="3914"/>
        <item x="2639"/>
        <item x="4340"/>
        <item x="2688"/>
        <item x="4053"/>
        <item x="3863"/>
        <item x="4197"/>
        <item x="4503"/>
        <item x="2740"/>
        <item x="3893"/>
        <item x="4065"/>
        <item x="4422"/>
        <item x="2696"/>
        <item x="2661"/>
        <item x="2157"/>
        <item x="4404"/>
        <item x="3954"/>
        <item x="3144"/>
        <item x="4131"/>
        <item x="2490"/>
        <item x="2622"/>
        <item x="2711"/>
        <item x="4382"/>
        <item x="2429"/>
        <item x="270"/>
        <item x="2581"/>
        <item x="3872"/>
        <item x="3924"/>
        <item x="4118"/>
        <item x="2539"/>
        <item x="3852"/>
        <item x="2135"/>
        <item x="3965"/>
        <item x="2630"/>
        <item x="2567"/>
        <item x="4337"/>
        <item x="4451"/>
        <item x="4115"/>
        <item x="4092"/>
        <item x="3853"/>
        <item x="4189"/>
        <item x="4465"/>
        <item x="2465"/>
        <item x="4186"/>
        <item x="4472"/>
        <item x="3887"/>
        <item x="4062"/>
        <item x="4127"/>
        <item x="3804"/>
        <item x="3153"/>
        <item x="3940"/>
        <item x="2652"/>
        <item x="3824"/>
        <item x="2148"/>
        <item x="3162"/>
        <item x="3947"/>
        <item x="3133"/>
        <item x="4124"/>
        <item x="4140"/>
        <item x="2482"/>
        <item x="2609"/>
        <item x="2704"/>
        <item x="4373"/>
        <item x="4345"/>
        <item x="2416"/>
        <item x="2115"/>
        <item x="2549"/>
        <item x="255"/>
        <item x="3901"/>
        <item x="2575"/>
        <item x="4135"/>
        <item x="4109"/>
        <item x="4161"/>
        <item x="3776"/>
        <item x="3842"/>
        <item x="2124"/>
        <item x="4431"/>
        <item x="2369"/>
        <item x="4149"/>
        <item x="2557"/>
        <item x="4442"/>
        <item x="4106"/>
        <item x="4083"/>
        <item x="3843"/>
        <item x="2381"/>
        <item x="4179"/>
        <item x="4457"/>
        <item x="2456"/>
        <item x="4176"/>
        <item x="3881"/>
        <item x="3191"/>
        <item x="3797"/>
        <item x="3929"/>
        <item x="3862"/>
        <item x="3814"/>
        <item x="4290"/>
        <item x="3910"/>
        <item x="3122"/>
        <item x="2386"/>
        <item x="2103"/>
        <item x="4132"/>
        <item x="4044"/>
        <item x="2599"/>
        <item x="3756"/>
        <item x="4146"/>
        <item x="2406"/>
        <item x="2108"/>
        <item x="3764"/>
        <item x="245"/>
        <item x="3124"/>
        <item x="3854"/>
        <item x="4155"/>
        <item x="3600"/>
        <item x="3211"/>
        <item x="3769"/>
        <item x="2357"/>
        <item x="2924"/>
        <item x="3147"/>
        <item x="2909"/>
        <item x="2035"/>
        <item x="4052"/>
        <item x="2167"/>
        <item x="4100"/>
        <item x="3174"/>
        <item x="4116"/>
        <item x="3834"/>
        <item x="3784"/>
        <item x="1952"/>
        <item x="2447"/>
        <item x="4202"/>
        <item x="3873"/>
        <item x="3182"/>
        <item x="3792"/>
        <item x="3731"/>
        <item x="4283"/>
        <item x="2393"/>
        <item x="3111"/>
        <item x="2095"/>
        <item x="4125"/>
        <item x="4029"/>
        <item x="2587"/>
        <item x="3748"/>
        <item x="2044"/>
        <item x="2400"/>
        <item x="2307"/>
        <item x="237"/>
        <item x="3115"/>
        <item x="3844"/>
        <item x="3156"/>
        <item x="2854"/>
        <item x="3592"/>
        <item x="2352"/>
        <item x="2917"/>
        <item x="1993"/>
        <item x="2053"/>
        <item x="2896"/>
        <item x="2029"/>
        <item x="3570"/>
        <item x="4090"/>
        <item x="4107"/>
        <item x="3825"/>
        <item x="1915"/>
        <item x="1841"/>
        <item x="2279"/>
        <item x="1943"/>
        <item x="3473"/>
        <item x="3864"/>
        <item x="4061"/>
        <item x="2863"/>
        <item x="4194"/>
        <item x="3638"/>
        <item x="3718"/>
        <item x="2291"/>
        <item x="2063"/>
        <item x="4071"/>
        <item x="3100"/>
        <item x="1892"/>
        <item x="1924"/>
        <item x="2933"/>
        <item x="2315"/>
        <item x="2872"/>
        <item x="3334"/>
        <item x="1852"/>
        <item x="2297"/>
        <item x="226"/>
        <item x="3104"/>
        <item x="3835"/>
        <item x="2792"/>
        <item x="1970"/>
        <item x="2840"/>
        <item x="3451"/>
        <item x="3241"/>
        <item x="2341"/>
        <item x="3082"/>
        <item x="1983"/>
        <item x="2882"/>
        <item x="2017"/>
        <item x="3706"/>
        <item x="3559"/>
        <item x="4082"/>
        <item x="3815"/>
        <item x="1905"/>
        <item x="1832"/>
        <item x="2269"/>
        <item x="1933"/>
        <item x="1863"/>
        <item x="3204"/>
        <item x="3481"/>
        <item x="3226"/>
        <item x="4187"/>
        <item x="3345"/>
        <item x="3803"/>
        <item x="3214"/>
        <item x="2803"/>
        <item x="3711"/>
        <item x="3822"/>
        <item x="4272"/>
        <item x="3755"/>
        <item x="3832"/>
        <item x="3088"/>
        <item x="3763"/>
        <item x="1879"/>
        <item x="2714"/>
        <item x="2818"/>
        <item x="2950"/>
        <item x="3327"/>
        <item x="3645"/>
        <item x="4211"/>
        <item x="2963"/>
        <item x="3070"/>
        <item x="216"/>
        <item x="3384"/>
        <item x="3092"/>
        <item x="3871"/>
        <item x="2773"/>
        <item x="3393"/>
        <item x="3337"/>
        <item x="3291"/>
        <item x="2826"/>
        <item x="2724"/>
        <item x="3500"/>
        <item x="2757"/>
        <item x="3235"/>
        <item x="3740"/>
        <item x="3193"/>
        <item x="3783"/>
        <item x="3073"/>
        <item x="4219"/>
        <item x="3113"/>
        <item x="4162"/>
        <item x="3366"/>
        <item x="2002"/>
        <item x="3698"/>
        <item x="3749"/>
        <item x="3264"/>
        <item x="3544"/>
        <item x="3719"/>
        <item x="3806"/>
        <item x="3791"/>
        <item x="1816"/>
        <item x="2262"/>
        <item x="2735"/>
        <item x="3299"/>
        <item x="2617"/>
        <item x="3518"/>
        <item x="3420"/>
        <item x="3739"/>
        <item x="3620"/>
        <item x="3272"/>
        <item x="3202"/>
        <item x="3813"/>
        <item x="3348"/>
        <item x="3747"/>
        <item x="2580"/>
        <item x="3212"/>
        <item x="1871"/>
        <item x="2709"/>
        <item x="2196"/>
        <item x="2628"/>
        <item x="3318"/>
        <item x="3778"/>
        <item x="3632"/>
        <item x="2956"/>
        <item x="3060"/>
        <item x="202"/>
        <item x="3860"/>
        <item x="2764"/>
        <item x="3146"/>
        <item x="2635"/>
        <item x="3280"/>
        <item x="3733"/>
        <item x="3431"/>
        <item x="3243"/>
        <item x="3732"/>
        <item x="3184"/>
        <item x="3016"/>
        <item x="3062"/>
        <item x="3102"/>
        <item x="3741"/>
        <item x="3356"/>
        <item x="3416"/>
        <item x="3535"/>
        <item x="3712"/>
        <item x="3220"/>
        <item x="2207"/>
        <item x="3676"/>
        <item x="1806"/>
        <item x="2252"/>
        <item x="3250"/>
        <item x="3400"/>
        <item x="3717"/>
        <item x="2657"/>
        <item x="3685"/>
        <item x="2604"/>
        <item x="3301"/>
        <item x="3508"/>
        <item x="3648"/>
        <item x="3256"/>
        <item x="3695"/>
        <item x="3244"/>
        <item x="3646"/>
        <item x="2572"/>
        <item x="2214"/>
        <item x="2700"/>
        <item x="2176"/>
        <item x="3155"/>
        <item x="3251"/>
        <item x="2666"/>
        <item x="3658"/>
        <item x="3619"/>
        <item x="3052"/>
        <item x="189"/>
        <item x="3850"/>
        <item x="3134"/>
        <item x="3258"/>
        <item x="3236"/>
        <item x="3566"/>
        <item x="3786"/>
        <item x="3785"/>
        <item x="2230"/>
        <item x="3090"/>
        <item x="3606"/>
        <item x="3408"/>
        <item x="3757"/>
        <item x="3265"/>
        <item x="2675"/>
        <item x="3358"/>
        <item x="3666"/>
        <item x="1794"/>
        <item x="2238"/>
        <item x="3626"/>
        <item x="2648"/>
        <item x="3625"/>
        <item x="2595"/>
        <item x="3532"/>
        <item x="3293"/>
        <item x="3770"/>
        <item x="2684"/>
        <item x="3636"/>
        <item x="3273"/>
        <item x="3237"/>
        <item x="3634"/>
        <item x="3808"/>
        <item x="2563"/>
        <item x="3367"/>
        <item x="3267"/>
        <item x="2692"/>
        <item x="3386"/>
        <item x="3613"/>
        <item x="3040"/>
        <item x="178"/>
        <item x="3679"/>
        <item x="3281"/>
        <item x="3678"/>
        <item x="3275"/>
        <item x="3688"/>
        <item x="3227"/>
        <item x="3555"/>
        <item x="3496"/>
        <item x="3687"/>
        <item x="3043"/>
        <item x="3081"/>
        <item x="3598"/>
        <item x="1639"/>
        <item x="3696"/>
        <item x="3346"/>
        <item x="3758"/>
        <item x="1783"/>
        <item x="2545"/>
        <item x="1610"/>
        <item x="3765"/>
        <item x="2585"/>
        <item x="3515"/>
        <item x="3282"/>
        <item x="3581"/>
        <item x="3661"/>
        <item x="3771"/>
        <item x="3659"/>
        <item x="2976"/>
        <item x="3110"/>
        <item x="2553"/>
        <item x="3395"/>
        <item x="3816"/>
        <item x="3019"/>
        <item x="3372"/>
        <item x="4603"/>
        <item x="3607"/>
        <item x="514"/>
        <item x="166"/>
        <item x="3668"/>
        <item x="1700"/>
        <item x="575"/>
        <item x="3477"/>
        <item x="3292"/>
        <item x="3675"/>
        <item x="3486"/>
        <item x="526"/>
        <item x="1651"/>
        <item x="3072"/>
        <item x="3120"/>
        <item x="3590"/>
        <item x="3827"/>
        <item x="3684"/>
        <item x="3336"/>
        <item x="3836"/>
        <item x="1775"/>
        <item x="3360"/>
        <item x="2537"/>
        <item x="540"/>
        <item x="1597"/>
        <item x="3173"/>
        <item x="4585"/>
        <item x="3300"/>
        <item x="3143"/>
        <item x="3506"/>
        <item x="1710"/>
        <item x="3505"/>
        <item x="3181"/>
        <item x="3875"/>
        <item x="2967"/>
        <item x="3098"/>
        <item x="2059"/>
        <item x="3657"/>
        <item x="3845"/>
        <item x="1702"/>
        <item x="3309"/>
        <item x="587"/>
        <item x="1579"/>
        <item x="2606"/>
        <item x="4594"/>
        <item x="1671"/>
        <item x="500"/>
        <item x="153"/>
        <item x="3419"/>
        <item x="2519"/>
        <item x="3394"/>
        <item x="1688"/>
        <item x="564"/>
        <item x="3190"/>
        <item x="3003"/>
        <item x="3371"/>
        <item x="2931"/>
        <item x="3401"/>
        <item x="2727"/>
        <item x="3429"/>
        <item x="3665"/>
        <item x="3061"/>
        <item x="3582"/>
        <item x="3152"/>
        <item x="4598"/>
        <item x="1712"/>
        <item x="3326"/>
        <item x="1761"/>
        <item x="3350"/>
        <item x="2041"/>
        <item x="1227"/>
        <item x="379"/>
        <item x="2738"/>
        <item x="477"/>
        <item x="2066"/>
        <item x="3018"/>
        <item x="3132"/>
        <item x="2943"/>
        <item x="3201"/>
        <item x="3497"/>
        <item x="3458"/>
        <item x="3430"/>
        <item x="438"/>
        <item x="1238"/>
        <item x="3865"/>
        <item x="1733"/>
        <item x="4398"/>
        <item x="3087"/>
        <item x="2050"/>
        <item x="3591"/>
        <item x="1674"/>
        <item x="3644"/>
        <item x="353"/>
        <item x="2072"/>
        <item x="1690"/>
        <item x="3383"/>
        <item x="2165"/>
        <item x="1207"/>
        <item x="614"/>
        <item x="3392"/>
        <item x="2082"/>
        <item x="3319"/>
        <item x="1719"/>
        <item x="2597"/>
        <item x="2143"/>
        <item x="1660"/>
        <item x="489"/>
        <item x="141"/>
        <item x="3409"/>
        <item x="2504"/>
        <item x="1038"/>
        <item x="1340"/>
        <item x="553"/>
        <item x="2945"/>
        <item x="2993"/>
        <item x="3365"/>
        <item x="1730"/>
        <item x="2923"/>
        <item x="4323"/>
        <item x="4533"/>
        <item x="3437"/>
        <item x="3418"/>
        <item x="2112"/>
        <item x="3565"/>
        <item x="3507"/>
        <item x="3051"/>
        <item x="3054"/>
        <item x="3567"/>
        <item x="4590"/>
        <item x="630"/>
        <item x="2120"/>
        <item x="1748"/>
        <item x="3338"/>
        <item x="2034"/>
        <item x="366"/>
        <item x="3000"/>
        <item x="464"/>
        <item x="2000"/>
        <item x="4405"/>
        <item x="2659"/>
        <item x="1859"/>
        <item x="1249"/>
        <item x="3487"/>
        <item x="3531"/>
        <item x="3449"/>
        <item x="427"/>
        <item x="308"/>
        <item x="3623"/>
        <item x="3533"/>
        <item x="3856"/>
        <item x="1721"/>
        <item x="4384"/>
        <item x="3992"/>
        <item x="3583"/>
        <item x="1664"/>
        <item x="1350"/>
        <item x="1318"/>
        <item x="2975"/>
        <item x="342"/>
        <item x="3030"/>
        <item x="1681"/>
        <item x="3540"/>
        <item x="2155"/>
        <item x="1196"/>
        <item x="599"/>
        <item x="3311"/>
        <item x="1780"/>
        <item x="2130"/>
        <item x="2842"/>
        <item x="129"/>
        <item x="2101"/>
        <item x="2494"/>
        <item x="1028"/>
        <item x="1890"/>
        <item x="1329"/>
        <item x="2487"/>
        <item x="2936"/>
        <item x="2981"/>
        <item x="3355"/>
        <item x="942"/>
        <item x="2916"/>
        <item x="1359"/>
        <item x="4524"/>
        <item x="2497"/>
        <item x="1543"/>
        <item x="3554"/>
        <item x="2911"/>
        <item x="3499"/>
        <item x="2955"/>
        <item x="3038"/>
        <item x="3042"/>
        <item x="3557"/>
        <item x="4413"/>
        <item x="3324"/>
        <item x="1075"/>
        <item x="3219"/>
        <item x="3329"/>
        <item x="2025"/>
        <item x="2716"/>
        <item x="2990"/>
        <item x="451"/>
        <item x="1990"/>
        <item x="3333"/>
        <item x="3294"/>
        <item x="1372"/>
        <item x="3479"/>
        <item x="3514"/>
        <item x="73"/>
        <item x="416"/>
        <item x="199"/>
        <item x="1903"/>
        <item x="2861"/>
        <item x="3516"/>
        <item x="2775"/>
        <item x="2462"/>
        <item x="3426"/>
        <item x="3240"/>
        <item x="2397"/>
        <item x="3981"/>
        <item x="2819"/>
        <item x="2726"/>
        <item x="3569"/>
        <item x="1655"/>
        <item x="2758"/>
        <item x="952"/>
        <item x="2965"/>
        <item x="332"/>
        <item x="390"/>
        <item x="4559"/>
        <item x="1383"/>
        <item x="1189"/>
        <item x="1551"/>
        <item x="3303"/>
        <item x="2166"/>
        <item x="1772"/>
        <item x="2844"/>
        <item x="1847"/>
        <item x="2827"/>
        <item x="115"/>
        <item x="2145"/>
        <item x="2486"/>
        <item x="1021"/>
        <item x="1009"/>
        <item x="1792"/>
        <item x="2478"/>
        <item x="2531"/>
        <item x="3344"/>
        <item x="934"/>
        <item x="2908"/>
        <item x="1144"/>
        <item x="609"/>
        <item x="2488"/>
        <item x="1536"/>
        <item x="2898"/>
        <item x="3488"/>
        <item x="1051"/>
        <item x="2496"/>
        <item x="1153"/>
        <item x="2141"/>
        <item x="3316"/>
        <item x="1922"/>
        <item x="1065"/>
        <item x="3588"/>
        <item x="3542"/>
        <item x="962"/>
        <item x="508"/>
        <item x="2259"/>
        <item x="1630"/>
        <item x="1980"/>
        <item x="2805"/>
        <item x="2794"/>
        <item x="1125"/>
        <item x="1829"/>
        <item x="1521"/>
        <item x="61"/>
        <item x="407"/>
        <item x="186"/>
        <item x="624"/>
        <item x="2776"/>
        <item x="2435"/>
        <item x="789"/>
        <item x="2452"/>
        <item x="522"/>
        <item x="3234"/>
        <item x="2390"/>
        <item x="3969"/>
        <item x="1166"/>
        <item x="1506"/>
        <item x="3558"/>
        <item x="1642"/>
        <item x="1300"/>
        <item x="87"/>
        <item x="2958"/>
        <item x="306"/>
        <item x="3916"/>
        <item x="4549"/>
        <item x="2874"/>
        <item x="1180"/>
        <item x="534"/>
        <item x="1613"/>
        <item x="301"/>
        <item x="1757"/>
        <item x="2829"/>
        <item x="1838"/>
        <item x="1889"/>
        <item x="3298"/>
        <item x="101"/>
        <item x="2132"/>
        <item x="162"/>
        <item x="642"/>
        <item x="995"/>
        <item x="1949"/>
        <item x="1218"/>
        <item x="2522"/>
        <item x="1105"/>
        <item x="922"/>
        <item x="1135"/>
        <item x="594"/>
        <item x="2480"/>
        <item x="3271"/>
        <item x="1530"/>
        <item x="802"/>
        <item x="2884"/>
        <item x="3480"/>
        <item x="4141"/>
        <item x="2152"/>
        <item x="4119"/>
        <item x="1827"/>
        <item x="1234"/>
        <item x="1931"/>
        <item x="2129"/>
        <item x="3308"/>
        <item x="2193"/>
        <item x="1356"/>
        <item x="1483"/>
        <item x="2865"/>
        <item x="496"/>
        <item x="2250"/>
        <item x="1622"/>
        <item x="3438"/>
        <item x="3259"/>
        <item x="2795"/>
        <item x="1900"/>
        <item x="377"/>
        <item x="1282"/>
        <item x="1116"/>
        <item x="1814"/>
        <item x="1512"/>
        <item x="2434"/>
        <item x="53"/>
        <item x="391"/>
        <item x="175"/>
        <item x="1941"/>
        <item x="2765"/>
        <item x="1229"/>
        <item x="972"/>
        <item x="1337"/>
        <item x="780"/>
        <item x="2442"/>
        <item x="2812"/>
        <item x="1214"/>
        <item x="2384"/>
        <item x="2436"/>
        <item x="811"/>
        <item x="1492"/>
        <item x="2453"/>
        <item x="1369"/>
        <item x="1289"/>
        <item x="4190"/>
        <item x="2951"/>
        <item x="296"/>
        <item x="2113"/>
        <item x="337"/>
        <item x="4537"/>
        <item x="351"/>
        <item x="1393"/>
        <item x="822"/>
        <item x="372"/>
        <item x="1600"/>
        <item x="293"/>
        <item x="690"/>
        <item x="2676"/>
        <item x="1958"/>
        <item x="149"/>
        <item x="1258"/>
        <item x="982"/>
        <item x="1441"/>
        <item x="1210"/>
        <item x="2422"/>
        <item x="1380"/>
        <item x="211"/>
        <item x="1086"/>
        <item x="911"/>
        <item x="1245"/>
        <item x="582"/>
        <item x="2885"/>
        <item x="1461"/>
        <item x="2686"/>
        <item x="4136"/>
        <item x="1921"/>
        <item x="754"/>
        <item x="367"/>
        <item x="2211"/>
        <item x="1813"/>
        <item x="1223"/>
        <item x="649"/>
        <item x="1625"/>
        <item x="1582"/>
        <item x="2175"/>
        <item x="4228"/>
        <item x="1347"/>
        <item x="374"/>
        <item x="1470"/>
        <item x="1779"/>
        <item x="484"/>
        <item x="2235"/>
        <item x="2455"/>
        <item x="688"/>
        <item x="778"/>
        <item x="1947"/>
        <item x="364"/>
        <item x="548"/>
        <item x="2225"/>
        <item x="1801"/>
        <item x="2619"/>
        <item x="2415"/>
        <item x="2423"/>
        <item x="44"/>
        <item x="380"/>
        <item x="264"/>
        <item x="406"/>
        <item x="2547"/>
        <item x="2412"/>
        <item x="1698"/>
        <item x="1327"/>
        <item x="767"/>
        <item x="1204"/>
        <item x="2233"/>
        <item x="2426"/>
        <item x="1251"/>
        <item x="1857"/>
        <item x="348"/>
        <item x="2444"/>
        <item x="1608"/>
        <item x="447"/>
        <item x="2408"/>
        <item x="224"/>
        <item x="2106"/>
        <item x="327"/>
        <item x="4074"/>
        <item x="647"/>
        <item x="340"/>
        <item x="2174"/>
        <item x="506"/>
        <item x="358"/>
        <item x="1591"/>
        <item x="283"/>
        <item x="677"/>
        <item x="2163"/>
        <item x="2346"/>
        <item x="2213"/>
        <item x="2319"/>
        <item x="336"/>
        <item x="318"/>
        <item x="138"/>
        <item x="2074"/>
        <item x="1430"/>
        <item x="1198"/>
        <item x="2565"/>
        <item x="4251"/>
        <item x="2637"/>
        <item x="2083"/>
        <item x="313"/>
        <item x="520"/>
        <item x="570"/>
        <item x="1708"/>
        <item x="1451"/>
        <item x="183"/>
        <item x="4156"/>
        <item x="739"/>
        <item x="354"/>
        <item x="1799"/>
        <item x="2061"/>
        <item x="636"/>
        <item x="1617"/>
        <item x="1572"/>
        <item x="532"/>
        <item x="2329"/>
        <item x="692"/>
        <item x="1697"/>
        <item x="360"/>
        <item x="1247"/>
        <item x="333"/>
        <item x="2288"/>
        <item x="1770"/>
        <item x="234"/>
        <item x="2228"/>
        <item x="2446"/>
        <item x="163"/>
        <item x="675"/>
        <item x="765"/>
        <item x="1939"/>
        <item x="2210"/>
        <item x="1790"/>
        <item x="1649"/>
        <item x="1079"/>
        <item x="34"/>
        <item x="2100"/>
        <item x="252"/>
        <item x="2286"/>
        <item x="1481"/>
        <item x="1410"/>
        <item x="756"/>
        <item x="1194"/>
        <item x="2257"/>
        <item x="655"/>
        <item x="1962"/>
        <item x="651"/>
        <item x="702"/>
        <item x="510"/>
        <item x="434"/>
        <item x="737"/>
        <item x="2366"/>
        <item x="276"/>
        <item x="314"/>
        <item x="2655"/>
        <item x="4066"/>
        <item x="635"/>
        <item x="330"/>
        <item x="2162"/>
        <item x="388"/>
        <item x="347"/>
        <item x="2430"/>
        <item x="272"/>
        <item x="664"/>
        <item x="2153"/>
        <item x="2204"/>
        <item x="2311"/>
        <item x="197"/>
        <item x="1972"/>
        <item x="2303"/>
        <item x="125"/>
        <item x="694"/>
        <item x="1420"/>
        <item x="176"/>
        <item x="2555"/>
        <item x="2615"/>
        <item x="4087"/>
        <item x="2968"/>
        <item x="191"/>
        <item x="886"/>
        <item x="304"/>
        <item x="117"/>
        <item x="1985"/>
        <item x="1225"/>
        <item x="1576"/>
        <item x="171"/>
        <item x="536"/>
        <item x="1322"/>
        <item x="728"/>
        <item x="343"/>
        <item x="1788"/>
        <item x="385"/>
        <item x="1438"/>
        <item x="187"/>
        <item x="1978"/>
        <item x="1559"/>
        <item x="682"/>
        <item x="679"/>
        <item x="471"/>
        <item x="607"/>
        <item x="1236"/>
        <item x="320"/>
        <item x="653"/>
        <item x="1755"/>
        <item x="1458"/>
        <item x="2305"/>
        <item x="1926"/>
        <item x="150"/>
        <item x="662"/>
        <item x="2247"/>
        <item x="1333"/>
        <item x="1156"/>
        <item x="842"/>
        <item x="2418"/>
        <item x="289"/>
        <item x="2695"/>
        <item x="1069"/>
        <item x="25"/>
        <item x="1382"/>
        <item x="243"/>
        <item x="504"/>
        <item x="1637"/>
        <item x="1268"/>
        <item x="1679"/>
        <item x="238"/>
        <item x="741"/>
        <item x="2477"/>
        <item x="2285"/>
        <item x="1187"/>
        <item x="2249"/>
        <item x="1728"/>
        <item x="1954"/>
        <item x="638"/>
        <item x="1540"/>
        <item x="387"/>
        <item x="423"/>
        <item x="726"/>
        <item x="2355"/>
        <item x="262"/>
        <item x="83"/>
        <item x="303"/>
        <item x="375"/>
        <item x="1587"/>
        <item x="622"/>
        <item x="518"/>
        <item x="483"/>
        <item x="1317"/>
        <item x="4424"/>
        <item x="256"/>
        <item x="1170"/>
        <item x="235"/>
        <item x="75"/>
        <item x="2683"/>
        <item x="546"/>
        <item x="184"/>
        <item x="776"/>
        <item x="1935"/>
        <item x="2049"/>
        <item x="111"/>
        <item x="426"/>
        <item x="1183"/>
        <item x="530"/>
        <item x="2330"/>
        <item x="1464"/>
        <item x="180"/>
        <item x="873"/>
        <item x="195"/>
        <item x="103"/>
        <item x="708"/>
        <item x="1328"/>
        <item x="704"/>
        <item x="402"/>
        <item x="350"/>
        <item x="158"/>
        <item x="1063"/>
        <item x="212"/>
        <item x="715"/>
        <item x="474"/>
        <item x="611"/>
        <item x="1527"/>
        <item x="1428"/>
        <item x="1659"/>
        <item x="1108"/>
        <item x="1618"/>
        <item x="669"/>
        <item x="240"/>
        <item x="666"/>
        <item x="457"/>
        <item x="1122"/>
        <item x="592"/>
        <item x="2298"/>
        <item x="309"/>
        <item x="640"/>
        <item x="265"/>
        <item x="1448"/>
        <item x="1374"/>
        <item x="1917"/>
        <item x="139"/>
        <item x="1041"/>
        <item x="2450"/>
        <item x="2192"/>
        <item x="2708"/>
        <item x="278"/>
        <item x="1162"/>
        <item x="1650"/>
        <item x="18"/>
        <item x="131"/>
        <item x="2326"/>
        <item x="493"/>
        <item x="1255"/>
        <item x="2338"/>
        <item x="228"/>
        <item x="257"/>
        <item x="415"/>
        <item x="1177"/>
        <item x="4368"/>
        <item x="2398"/>
        <item x="133"/>
        <item x="626"/>
        <item x="1534"/>
        <item x="991"/>
        <item x="486"/>
        <item x="413"/>
        <item x="273"/>
        <item x="2347"/>
        <item x="51"/>
        <item x="69"/>
        <item x="193"/>
        <item x="362"/>
        <item x="550"/>
        <item x="706"/>
        <item x="2322"/>
        <item x="3959"/>
        <item x="1407"/>
        <item x="1306"/>
        <item x="2177"/>
        <item x="246"/>
        <item x="46"/>
        <item x="63"/>
        <item x="4334"/>
        <item x="4180"/>
        <item x="173"/>
        <item x="763"/>
        <item x="1013"/>
        <item x="97"/>
        <item x="248"/>
        <item x="1352"/>
        <item x="1535"/>
        <item x="328"/>
        <item x="1454"/>
        <item x="469"/>
        <item x="167"/>
        <item x="605"/>
        <item x="286"/>
        <item x="89"/>
        <item x="1342"/>
        <item x="4416"/>
        <item x="94"/>
        <item x="339"/>
        <item x="146"/>
        <item x="1894"/>
        <item x="200"/>
        <item x="512"/>
        <item x="460"/>
        <item x="2340"/>
        <item x="596"/>
        <item x="1418"/>
        <item x="2282"/>
        <item x="1090"/>
        <item x="143"/>
        <item x="316"/>
        <item x="230"/>
        <item x="259"/>
        <item x="968"/>
        <item x="1113"/>
        <item x="580"/>
        <item x="108"/>
        <item x="1539"/>
        <item x="628"/>
        <item x="2438"/>
        <item x="106"/>
        <item x="144"/>
        <item x="126"/>
        <item x="274"/>
        <item x="168"/>
        <item x="2138"/>
        <item x="122"/>
        <item x="284"/>
        <item x="1413"/>
        <item x="2779"/>
        <item x="120"/>
        <item x="930"/>
        <item x="4350"/>
        <item x="13"/>
        <item x="204"/>
        <item x="2097"/>
        <item x="481"/>
        <item x="1391"/>
        <item x="1250"/>
        <item x="720"/>
        <item x="218"/>
        <item x="717"/>
        <item x="404"/>
        <item x="538"/>
        <item x="544"/>
        <item x="3855"/>
        <item x="1480"/>
        <item x="119"/>
        <item x="4417"/>
        <item x="804"/>
        <item x="978"/>
        <item x="1526"/>
        <item x="1974"/>
        <item x="294"/>
        <item x="42"/>
        <item x="59"/>
        <item x="181"/>
        <item x="361"/>
        <item x="1566"/>
        <item x="2351"/>
        <item x="1142"/>
        <item x="1298"/>
        <item x="1320"/>
        <item x="1257"/>
        <item x="2169"/>
        <item x="338"/>
        <item x="36"/>
        <item x="55"/>
        <item x="445"/>
        <item x="147"/>
        <item x="160"/>
        <item x="2202"/>
        <item x="1006"/>
        <item x="1390"/>
        <item x="1151"/>
        <item x="2651"/>
        <item x="1489"/>
        <item x="399"/>
        <item x="315"/>
        <item x="770"/>
        <item x="455"/>
        <item x="155"/>
        <item x="591"/>
        <item x="411"/>
        <item x="275"/>
        <item x="1270"/>
        <item x="1331"/>
        <item x="222"/>
        <item x="80"/>
        <item x="329"/>
        <item x="134"/>
        <item x="285"/>
        <item x="421"/>
        <item x="156"/>
        <item x="136"/>
        <item x="98"/>
        <item x="47"/>
        <item x="65"/>
        <item x="813"/>
        <item x="2271"/>
        <item x="1989"/>
        <item x="567"/>
        <item x="220"/>
        <item x="1016"/>
        <item x="959"/>
        <item x="302"/>
        <item x="2281"/>
        <item x="29"/>
        <item x="92"/>
        <item x="824"/>
        <item x="1164"/>
        <item x="112"/>
        <item x="561"/>
        <item x="57"/>
        <item x="955"/>
        <item x="232"/>
        <item x="2467"/>
        <item x="77"/>
        <item x="1777"/>
        <item x="1176"/>
        <item x="401"/>
        <item x="919"/>
        <item x="4341"/>
        <item x="8"/>
        <item x="2137"/>
        <item x="2087"/>
        <item x="154"/>
        <item x="208"/>
        <item x="400"/>
        <item x="1280"/>
        <item x="205"/>
        <item x="4326"/>
        <item x="2084"/>
        <item x="4378"/>
        <item x="90"/>
        <item x="475"/>
        <item x="105"/>
        <item x="4358"/>
        <item x="159"/>
        <item x="1447"/>
        <item x="1518"/>
        <item x="1019"/>
        <item x="79"/>
        <item x="32"/>
        <item x="1648"/>
        <item x="169"/>
        <item x="349"/>
        <item x="4034"/>
        <item x="1062"/>
        <item x="948"/>
        <item x="39"/>
        <item x="881"/>
        <item x="686"/>
        <item x="2159"/>
        <item x="104"/>
        <item x="26"/>
        <item x="585"/>
        <item x="431"/>
        <item x="135"/>
        <item x="85"/>
        <item x="70"/>
        <item x="1379"/>
        <item x="118"/>
        <item x="279"/>
        <item x="268"/>
        <item x="759"/>
        <item x="425"/>
        <item x="579"/>
        <item x="398"/>
        <item x="260"/>
        <item x="964"/>
        <item x="1614"/>
        <item x="113"/>
        <item x="66"/>
        <item x="121"/>
        <item x="1872"/>
        <item x="412"/>
        <item x="487"/>
        <item x="123"/>
        <item x="84"/>
        <item x="38"/>
        <item x="56"/>
        <item x="1439"/>
        <item x="127"/>
        <item x="206"/>
        <item x="557"/>
        <item x="172"/>
        <item x="207"/>
        <item x="947"/>
        <item x="422"/>
        <item x="1408"/>
        <item x="22"/>
        <item x="14"/>
        <item x="2457"/>
        <item x="78"/>
        <item x="179"/>
        <item x="1950"/>
        <item x="840"/>
        <item x="48"/>
        <item x="221"/>
        <item x="403"/>
        <item x="1843"/>
        <item x="1762"/>
        <item x="1161"/>
        <item x="2055"/>
        <item x="908"/>
        <item x="100"/>
        <item x="4"/>
        <item x="617"/>
        <item x="142"/>
        <item x="386"/>
        <item x="1186"/>
        <item x="192"/>
        <item x="242"/>
        <item x="2254"/>
        <item x="114"/>
        <item x="76"/>
        <item x="462"/>
        <item x="91"/>
        <item x="145"/>
        <item x="2023"/>
        <item x="1437"/>
        <item x="49"/>
        <item x="67"/>
        <item x="21"/>
        <item x="2500"/>
        <item x="258"/>
        <item x="925"/>
        <item x="4024"/>
        <item x="1049"/>
        <item x="344"/>
        <item x="165"/>
        <item x="870"/>
        <item x="673"/>
        <item x="27"/>
        <item x="19"/>
        <item x="573"/>
        <item x="420"/>
        <item x="231"/>
        <item x="71"/>
        <item x="1168"/>
        <item x="93"/>
        <item x="10"/>
        <item x="1368"/>
        <item x="219"/>
        <item x="907"/>
        <item x="81"/>
        <item x="1077"/>
        <item x="266"/>
        <item x="214"/>
        <item x="227"/>
        <item x="940"/>
        <item x="414"/>
        <item x="177"/>
        <item x="384"/>
        <item x="249"/>
        <item x="1833"/>
        <item x="852"/>
        <item x="1601"/>
        <item x="99"/>
        <item x="1913"/>
        <item x="107"/>
        <item x="1864"/>
        <item x="2027"/>
        <item x="2147"/>
        <item x="109"/>
        <item x="33"/>
        <item x="28"/>
        <item x="1992"/>
        <item x="359"/>
        <item x="325"/>
        <item x="1716"/>
        <item x="194"/>
        <item x="250"/>
        <item x="203"/>
        <item x="37"/>
        <item x="15"/>
        <item x="9"/>
        <item x="381"/>
        <item x="1449"/>
        <item x="954"/>
        <item x="865"/>
        <item x="132"/>
        <item x="1653"/>
        <item x="209"/>
        <item x="157"/>
        <item x="1822"/>
        <item x="1749"/>
        <item x="1149"/>
        <item x="894"/>
        <item x="86"/>
        <item x="2"/>
        <item x="601"/>
        <item x="130"/>
        <item x="373"/>
        <item x="229"/>
        <item x="1678"/>
        <item x="1553"/>
        <item x="261"/>
        <item x="271"/>
        <item x="64"/>
        <item x="699"/>
        <item x="1233"/>
        <item x="969"/>
        <item x="140"/>
        <item x="950"/>
        <item x="863"/>
        <item x="357"/>
        <item x="40"/>
        <item x="17"/>
        <item x="16"/>
        <item x="1132"/>
        <item x="247"/>
        <item x="1959"/>
        <item x="1035"/>
        <item x="43"/>
        <item x="152"/>
        <item x="860"/>
        <item x="661"/>
        <item x="1043"/>
        <item x="20"/>
        <item x="563"/>
        <item x="1053"/>
        <item x="6"/>
        <item x="1155"/>
        <item x="3897"/>
        <item x="5"/>
        <item x="1007"/>
        <item x="893"/>
        <item x="913"/>
        <item x="1067"/>
        <item x="253"/>
        <item x="267"/>
        <item x="217"/>
        <item x="932"/>
        <item x="170"/>
        <item x="1581"/>
        <item x="371"/>
        <item x="241"/>
        <item x="128"/>
        <item x="1443"/>
        <item x="363"/>
        <item x="774"/>
        <item x="4266"/>
        <item x="1127"/>
        <item x="1673"/>
        <item x="2134"/>
        <item x="95"/>
        <item x="24"/>
        <item x="322"/>
        <item x="88"/>
        <item x="312"/>
        <item x="1463"/>
        <item x="23"/>
        <item x="54"/>
        <item x="182"/>
        <item x="190"/>
        <item x="31"/>
        <item x="7"/>
        <item x="317"/>
        <item x="96"/>
        <item x="368"/>
        <item x="282"/>
        <item x="326"/>
        <item x="4504"/>
        <item x="58"/>
        <item x="151"/>
        <item x="102"/>
        <item x="196"/>
        <item x="376"/>
        <item x="1765"/>
        <item x="1735"/>
        <item x="287"/>
        <item x="882"/>
        <item x="72"/>
        <item x="0"/>
        <item x="4444"/>
        <item x="116"/>
        <item x="110"/>
        <item x="1102"/>
        <item x="1670"/>
        <item x="1692"/>
        <item x="751"/>
        <item x="292"/>
        <item x="997"/>
        <item x="35"/>
        <item x="124"/>
        <item x="2612"/>
        <item x="437"/>
        <item x="4233"/>
        <item x="30"/>
        <item x="12"/>
        <item x="11"/>
        <item x="295"/>
        <item x="239"/>
        <item x="424"/>
        <item x="41"/>
        <item x="552"/>
        <item x="52"/>
        <item x="849"/>
        <item x="875"/>
        <item x="1000"/>
        <item x="3116"/>
        <item x="574"/>
        <item x="1865"/>
        <item x="395"/>
        <item x="838"/>
        <item x="1044"/>
        <item x="1736"/>
        <item x="1"/>
        <item x="993"/>
        <item x="4273"/>
        <item x="62"/>
        <item x="188"/>
        <item x="2261"/>
        <item x="2037"/>
        <item x="213"/>
        <item x="920"/>
        <item x="1570"/>
        <item x="3773"/>
        <item x="1203"/>
        <item x="1432"/>
        <item x="68"/>
        <item x="1326"/>
        <item x="712"/>
        <item x="1118"/>
        <item x="1662"/>
        <item x="2123"/>
        <item x="164"/>
        <item x="2399"/>
        <item x="1850"/>
        <item x="74"/>
        <item x="300"/>
        <item x="1453"/>
        <item x="1097"/>
        <item x="974"/>
        <item x="45"/>
        <item x="896"/>
        <item x="3851"/>
        <item x="1732"/>
        <item x="3"/>
        <item x="305"/>
        <item x="82"/>
        <item x="3127"/>
        <item x="4495"/>
        <item x="50"/>
        <item x="3126"/>
        <item x="558"/>
        <item x="1920"/>
        <item x="2107"/>
        <item x="2534"/>
        <item x="1738"/>
        <item x="1723"/>
        <item x="3471"/>
        <item x="251"/>
        <item x="60"/>
        <item x="4433"/>
        <item x="3703"/>
        <item x="971"/>
        <item x="463"/>
        <item x="1240"/>
        <item x="850"/>
        <item x="2503"/>
        <item x="735"/>
        <item x="1750"/>
        <item x="984"/>
        <item x="586"/>
        <item x="488"/>
        <item x="1861"/>
        <item x="4222"/>
        <item x="1088"/>
        <item x="4264"/>
        <item x="392"/>
        <item x="3047"/>
        <item x="1059"/>
        <item x="748"/>
        <item x="539"/>
        <item x="233"/>
        <item x="263"/>
        <item x="794"/>
        <item x="3106"/>
        <item x="254"/>
        <item x="1994"/>
        <item x="1853"/>
        <item x="3278"/>
        <item x="1001"/>
        <item x="3848"/>
        <item x="277"/>
        <item x="980"/>
        <item x="4261"/>
        <item x="1644"/>
        <item x="887"/>
        <item x="269"/>
        <item x="1747"/>
        <item x="3597"/>
        <item x="4299"/>
        <item x="1422"/>
        <item x="2680"/>
        <item x="1316"/>
        <item x="137"/>
        <item x="2109"/>
        <item x="3869"/>
        <item x="2114"/>
        <item x="236"/>
        <item x="2290"/>
        <item x="2391"/>
        <item x="321"/>
        <item x="1804"/>
        <item x="1686"/>
        <item x="1098"/>
        <item x="786"/>
        <item x="562"/>
        <item x="884"/>
        <item x="3841"/>
        <item x="432"/>
        <item x="2126"/>
        <item x="795"/>
        <item x="584"/>
        <item x="3117"/>
        <item x="3899"/>
        <item x="4515"/>
        <item x="3472"/>
        <item x="545"/>
        <item x="1909"/>
        <item x="2102"/>
        <item x="2526"/>
        <item x="1693"/>
        <item x="2195"/>
        <item x="3459"/>
        <item x="1834"/>
        <item x="568"/>
        <item x="405"/>
        <item x="2356"/>
        <item x="1796"/>
        <item x="319"/>
        <item x="2533"/>
        <item x="450"/>
        <item x="1092"/>
        <item x="394"/>
        <item x="3165"/>
        <item x="724"/>
        <item x="174"/>
        <item x="2476"/>
        <item x="288"/>
        <item x="476"/>
        <item x="1666"/>
        <item x="4214"/>
        <item x="1704"/>
        <item x="280"/>
        <item x="499"/>
        <item x="3861"/>
        <item x="800"/>
        <item x="525"/>
        <item x="223"/>
        <item x="830"/>
        <item x="1945"/>
        <item x="148"/>
        <item x="244"/>
        <item x="185"/>
        <item x="1842"/>
        <item x="621"/>
        <item x="1856"/>
        <item x="796"/>
        <item x="297"/>
        <item x="3427"/>
        <item x="1632"/>
        <item x="3898"/>
        <item x="2237"/>
        <item x="290"/>
        <item x="2380"/>
        <item x="1825"/>
        <item x="3589"/>
        <item x="1769"/>
        <item x="629"/>
        <item x="1363"/>
        <item x="2414"/>
        <item x="3972"/>
        <item x="1773"/>
        <item x="2206"/>
        <item x="559"/>
        <item x="1808"/>
        <item x="436"/>
        <item x="225"/>
        <item x="456"/>
        <item x="2385"/>
        <item x="2433"/>
        <item x="581"/>
        <item x="2428"/>
        <item x="1875"/>
        <item x="3868"/>
        <item x="551"/>
        <item x="1401"/>
        <item x="3833"/>
        <item x="2012"/>
        <item x="482"/>
        <item x="809"/>
        <item x="986"/>
        <item x="572"/>
        <item x="2324"/>
        <item x="3008"/>
        <item x="3728"/>
        <item x="2541"/>
        <item x="331"/>
        <item x="3412"/>
        <item x="531"/>
        <item x="1886"/>
        <item x="2094"/>
        <item x="2509"/>
        <item x="201"/>
        <item x="818"/>
        <item x="1818"/>
        <item x="1099"/>
        <item x="389"/>
        <item x="2350"/>
        <item x="1741"/>
        <item x="307"/>
        <item x="2525"/>
        <item x="2427"/>
        <item x="3489"/>
        <item x="4231"/>
        <item x="298"/>
        <item x="1812"/>
        <item x="3231"/>
        <item x="161"/>
        <item x="4420"/>
        <item x="598"/>
        <item x="2559"/>
        <item x="2424"/>
        <item x="1982"/>
        <item x="3605"/>
        <item x="4245"/>
        <item x="1763"/>
        <item x="627"/>
        <item x="3024"/>
        <item x="4498"/>
        <item x="513"/>
        <item x="210"/>
        <item x="819"/>
        <item x="1936"/>
        <item x="3035"/>
        <item x="3206"/>
        <item x="1973"/>
        <item x="4295"/>
        <item x="606"/>
        <item x="657"/>
        <item x="4079"/>
        <item x="2984"/>
        <item x="3067"/>
        <item x="3415"/>
        <item x="3807"/>
        <item x="2445"/>
        <item x="2229"/>
        <item x="1262"/>
        <item x="1899"/>
        <item x="1811"/>
        <item x="1561"/>
        <item x="461"/>
        <item x="433"/>
        <item x="613"/>
        <item x="1274"/>
        <item x="3895"/>
        <item x="1759"/>
        <item x="2441"/>
        <item x="3096"/>
        <item x="547"/>
        <item x="365"/>
        <item x="2413"/>
        <item x="215"/>
        <item x="446"/>
        <item x="2379"/>
        <item x="2421"/>
        <item x="3177"/>
        <item x="569"/>
        <item x="341"/>
        <item x="1868"/>
        <item x="2972"/>
        <item x="537"/>
        <item x="1402"/>
        <item x="3823"/>
        <item x="2119"/>
        <item x="470"/>
        <item x="2392"/>
        <item x="2529"/>
        <item x="793"/>
        <item x="725"/>
        <item x="597"/>
        <item x="2997"/>
        <item x="494"/>
        <item x="2154"/>
        <item x="674"/>
        <item x="3405"/>
        <item x="519"/>
        <item x="1887"/>
        <item x="2085"/>
        <item x="3085"/>
        <item x="3007"/>
        <item x="3439"/>
        <item x="4039"/>
        <item x="1096"/>
        <item x="378"/>
        <item x="2339"/>
        <item x="408"/>
        <item x="2508"/>
        <item x="2105"/>
        <item x="1881"/>
        <item x="393"/>
        <item x="4328"/>
        <item x="3223"/>
        <item x="623"/>
        <item x="2425"/>
        <item x="1956"/>
        <item x="2489"/>
        <item x="3578"/>
        <item x="1969"/>
        <item x="3434"/>
        <item x="2787"/>
        <item x="829"/>
        <item x="612"/>
        <item x="1895"/>
        <item x="2571"/>
        <item x="3288"/>
        <item x="198"/>
        <item x="810"/>
        <item x="1927"/>
        <item x="3306"/>
        <item x="3023"/>
        <item x="1963"/>
        <item x="1172"/>
        <item x="458"/>
        <item x="1966"/>
        <item x="3568"/>
        <item x="4229"/>
        <item x="4182"/>
        <item x="2170"/>
        <item x="2093"/>
        <item x="3826"/>
        <item x="1798"/>
        <item x="861"/>
        <item x="449"/>
        <item x="1760"/>
        <item x="2443"/>
        <item x="2221"/>
        <item x="1261"/>
        <item x="1977"/>
        <item x="1398"/>
        <item x="417"/>
        <item x="1820"/>
        <item x="533"/>
        <item x="352"/>
        <item x="3562"/>
        <item x="2368"/>
        <item x="2411"/>
        <item x="3759"/>
        <item x="498"/>
        <item x="593"/>
        <item x="3697"/>
        <item x="3423"/>
        <item x="524"/>
        <item x="1930"/>
        <item x="1862"/>
        <item x="418"/>
        <item x="3247"/>
        <item x="2089"/>
        <item x="2010"/>
        <item x="1907"/>
        <item x="713"/>
        <item x="2971"/>
        <item x="3317"/>
        <item x="2142"/>
        <item x="3574"/>
        <item x="3398"/>
        <item x="505"/>
        <item x="1793"/>
        <item x="2075"/>
        <item x="3077"/>
        <item x="2530"/>
        <item x="3168"/>
        <item x="4364"/>
        <item x="1826"/>
        <item x="3404"/>
        <item x="2348"/>
        <item x="885"/>
        <item x="2321"/>
        <item x="3641"/>
        <item x="355"/>
        <item x="2009"/>
        <item x="634"/>
        <item x="560"/>
        <item x="2558"/>
        <item x="981"/>
        <item x="608"/>
        <item x="334"/>
        <item x="4158"/>
        <item x="2481"/>
        <item x="3528"/>
        <item x="1960"/>
        <item x="2349"/>
        <item x="3498"/>
        <item x="2323"/>
        <item x="641"/>
        <item x="2562"/>
        <item x="310"/>
        <item x="994"/>
        <item x="4200"/>
        <item x="801"/>
        <item x="888"/>
        <item x="1774"/>
        <item x="3064"/>
        <item x="1093"/>
        <item x="369"/>
        <item x="2902"/>
        <item x="3302"/>
        <item x="2579"/>
        <item x="3734"/>
        <item x="3517"/>
        <item x="2081"/>
        <item x="3874"/>
        <item x="1787"/>
        <item x="851"/>
        <item x="472"/>
        <item x="1015"/>
        <item x="1805"/>
        <item x="2189"/>
        <item x="3028"/>
        <item x="3667"/>
        <item x="998"/>
        <item x="495"/>
        <item x="837"/>
        <item x="1764"/>
        <item x="521"/>
        <item x="3830"/>
        <item x="871"/>
        <item x="2077"/>
        <item x="3549"/>
        <item x="2320"/>
        <item x="2405"/>
        <item x="3750"/>
        <item x="3689"/>
        <item x="3448"/>
        <item x="511"/>
        <item x="2367"/>
        <item x="1851"/>
        <item x="409"/>
        <item x="2382"/>
        <item x="2019"/>
        <item x="2505"/>
        <item x="700"/>
        <item x="3608"/>
        <item x="1590"/>
        <item x="3467"/>
        <item x="1663"/>
        <item x="3463"/>
        <item x="3389"/>
        <item x="2940"/>
        <item x="1782"/>
        <item x="639"/>
        <item x="2521"/>
        <item x="2241"/>
        <item x="4356"/>
        <item x="435"/>
        <item x="1680"/>
        <item x="3198"/>
        <item x="872"/>
        <item x="2313"/>
        <item x="345"/>
        <item x="2011"/>
        <item x="3457"/>
        <item x="549"/>
        <item x="2550"/>
        <item x="736"/>
        <item x="442"/>
        <item x="323"/>
        <item x="2468"/>
        <item x="2015"/>
        <item x="571"/>
        <item x="4091"/>
        <item x="1951"/>
        <item x="2388"/>
        <item x="3321"/>
        <item x="3534"/>
        <item x="2314"/>
        <item x="2028"/>
        <item x="1094"/>
        <item x="2472"/>
        <item x="3450"/>
        <item x="848"/>
        <item x="787"/>
        <item x="876"/>
        <item x="4104"/>
        <item x="2540"/>
        <item x="3056"/>
        <item x="3140"/>
        <item x="1753"/>
        <item x="855"/>
        <item x="2888"/>
        <item x="1571"/>
        <item x="428"/>
        <item x="3720"/>
        <item x="2052"/>
        <item x="2454"/>
        <item x="2402"/>
        <item x="2266"/>
        <item x="2118"/>
        <item x="839"/>
        <item x="2164"/>
        <item x="1008"/>
        <item x="1423"/>
        <item x="1669"/>
        <item x="2471"/>
        <item x="3660"/>
        <item x="2151"/>
        <item x="1995"/>
        <item x="2451"/>
        <item x="1685"/>
        <item x="507"/>
        <item x="3819"/>
        <item x="2464"/>
        <item x="2006"/>
        <item x="3268"/>
        <item x="2312"/>
        <item x="856"/>
        <item x="2302"/>
        <item x="2024"/>
        <item x="2479"/>
        <item x="3436"/>
        <item x="1821"/>
        <item x="1840"/>
        <item x="396"/>
        <item x="883"/>
        <item x="466"/>
        <item x="2122"/>
        <item x="687"/>
        <item x="3614"/>
        <item x="459"/>
        <item x="3380"/>
        <item x="1654"/>
        <item x="1275"/>
        <item x="3375"/>
        <item x="2156"/>
        <item x="2345"/>
        <item x="2062"/>
        <item x="668"/>
        <item x="2728"/>
        <item x="583"/>
        <item x="2217"/>
        <item x="485"/>
        <item x="4101"/>
        <item x="979"/>
        <item x="862"/>
        <item x="2304"/>
        <item x="1433"/>
        <item x="1914"/>
        <item x="752"/>
        <item x="3159"/>
        <item x="1222"/>
        <item x="535"/>
        <item x="961"/>
        <item x="3635"/>
        <item x="2099"/>
        <item x="2372"/>
        <item x="1999"/>
        <item x="897"/>
        <item x="992"/>
        <item x="3637"/>
        <item x="859"/>
        <item x="2248"/>
        <item x="2469"/>
        <item x="4183"/>
        <item x="2306"/>
        <item x="2016"/>
        <item x="2739"/>
        <item x="2376"/>
        <item x="2033"/>
        <item x="1500"/>
        <item x="775"/>
        <item x="864"/>
        <item x="4097"/>
        <item x="1819"/>
        <item x="3044"/>
        <item x="637"/>
        <item x="1202"/>
        <item x="3686"/>
        <item x="747"/>
        <item x="2133"/>
        <item x="844"/>
        <item x="2878"/>
        <item x="1014"/>
        <item x="826"/>
        <item x="3713"/>
        <item x="2043"/>
        <item x="899"/>
        <item x="3139"/>
        <item x="2256"/>
        <item x="1291"/>
        <item x="831"/>
        <item x="1696"/>
        <item x="1034"/>
        <item x="1412"/>
        <item x="1658"/>
        <item x="2375"/>
        <item x="3647"/>
        <item x="1988"/>
        <item x="2334"/>
        <item x="866"/>
        <item x="667"/>
        <item x="1677"/>
        <item x="670"/>
        <item x="2088"/>
        <item x="2710"/>
        <item x="4003"/>
        <item x="4479"/>
        <item x="1068"/>
        <item x="845"/>
        <item x="645"/>
        <item x="1621"/>
        <item x="2463"/>
        <item x="681"/>
        <item x="1737"/>
        <item x="4012"/>
        <item x="921"/>
        <item x="382"/>
        <item x="3724"/>
        <item x="441"/>
        <item x="618"/>
        <item x="3310"/>
        <item x="3937"/>
        <item x="448"/>
        <item x="3012"/>
        <item x="1641"/>
        <item x="1263"/>
        <item x="3369"/>
        <item x="2146"/>
        <item x="1497"/>
        <item x="4570"/>
        <item x="654"/>
        <item x="2783"/>
        <item x="2470"/>
        <item x="2198"/>
        <item x="473"/>
        <item x="2058"/>
        <item x="970"/>
        <item x="853"/>
        <item x="2226"/>
        <item x="497"/>
        <item x="3478"/>
        <item x="2890"/>
        <item x="924"/>
        <item x="523"/>
        <item x="2495"/>
        <item x="951"/>
        <item x="2538"/>
        <item x="3357"/>
        <item x="2092"/>
        <item x="2359"/>
        <item x="1599"/>
        <item x="1244"/>
        <item x="491"/>
        <item x="3627"/>
        <item x="2234"/>
        <item x="2361"/>
        <item x="4170"/>
        <item x="2296"/>
        <item x="2001"/>
        <item x="3805"/>
        <item x="2187"/>
        <item x="3428"/>
        <item x="1403"/>
        <item x="2660"/>
        <item x="762"/>
        <item x="2220"/>
        <item x="3556"/>
        <item x="869"/>
        <item x="625"/>
        <item x="975"/>
        <item x="3677"/>
        <item x="1726"/>
        <item x="732"/>
        <item x="834"/>
        <item x="1315"/>
        <item x="680"/>
        <item x="815"/>
        <item x="683"/>
        <item x="933"/>
        <item x="892"/>
        <item x="2246"/>
        <item x="663"/>
        <item x="1284"/>
        <item x="820"/>
        <item x="2778"/>
        <item x="1025"/>
        <item x="1395"/>
        <item x="1647"/>
        <item x="2244"/>
        <item x="4084"/>
        <item x="2360"/>
        <item x="2299"/>
        <item x="4068"/>
        <item x="652"/>
        <item x="3925"/>
        <item x="656"/>
        <item x="2005"/>
        <item x="467"/>
        <item x="3995"/>
        <item x="2040"/>
        <item x="1054"/>
        <item x="719"/>
        <item x="3385"/>
        <item x="632"/>
        <item x="1612"/>
        <item x="3777"/>
        <item x="877"/>
        <item x="985"/>
        <item x="936"/>
        <item x="910"/>
        <item x="3521"/>
        <item x="1182"/>
        <item x="616"/>
        <item x="602"/>
        <item x="3633"/>
        <item x="938"/>
        <item x="4077"/>
        <item x="4041"/>
        <item x="1629"/>
        <item x="1073"/>
        <item x="1429"/>
        <item x="792"/>
        <item x="1089"/>
        <item x="999"/>
        <item x="895"/>
        <item x="2373"/>
        <item x="595"/>
        <item x="2258"/>
        <item x="2048"/>
        <item x="960"/>
        <item x="2850"/>
        <item x="841"/>
        <item x="2287"/>
        <item x="665"/>
        <item x="3377"/>
        <item x="2071"/>
        <item x="914"/>
        <item x="509"/>
        <item x="4030"/>
        <item x="941"/>
        <item x="2556"/>
        <item x="3347"/>
        <item x="2080"/>
        <item x="684"/>
        <item x="1979"/>
        <item x="1367"/>
        <item x="479"/>
        <item x="743"/>
        <item x="1020"/>
        <item x="502"/>
        <item x="3378"/>
        <item x="2289"/>
        <item x="2608"/>
        <item x="1259"/>
        <item x="1027"/>
        <item x="3417"/>
        <item x="2903"/>
        <item x="2650"/>
        <item x="676"/>
        <item x="2186"/>
        <item x="3541"/>
        <item x="659"/>
        <item x="610"/>
        <item x="965"/>
        <item x="718"/>
        <item x="1037"/>
        <item x="721"/>
        <item x="825"/>
        <item x="1304"/>
        <item x="1545"/>
        <item x="806"/>
        <item x="2574"/>
        <item x="2131"/>
        <item x="516"/>
        <item x="880"/>
        <item x="1378"/>
        <item x="648"/>
        <item x="1273"/>
        <item x="443"/>
        <item x="2734"/>
        <item x="903"/>
        <item x="1005"/>
        <item x="1635"/>
        <item x="1030"/>
        <item x="2926"/>
        <item x="2332"/>
        <item x="3669"/>
        <item x="3442"/>
        <item x="2473"/>
        <item x="3915"/>
        <item x="643"/>
        <item x="1137"/>
        <item x="453"/>
        <item x="528"/>
        <item x="1040"/>
        <item x="707"/>
        <item x="1607"/>
        <item x="619"/>
        <item x="784"/>
        <item x="1485"/>
        <item x="2236"/>
        <item x="1264"/>
        <item x="2621"/>
        <item x="1588"/>
        <item x="1048"/>
        <item x="1169"/>
        <item x="440"/>
        <item x="1148"/>
        <item x="3624"/>
        <item x="929"/>
        <item x="678"/>
        <item x="3502"/>
        <item x="889"/>
        <item x="1191"/>
        <item x="1419"/>
        <item x="783"/>
        <item x="1078"/>
        <item x="1514"/>
        <item x="2362"/>
        <item x="2144"/>
        <item x="2806"/>
        <item x="949"/>
        <item x="3454"/>
        <item x="832"/>
        <item x="2278"/>
        <item x="926"/>
        <item x="650"/>
        <item x="3286"/>
        <item x="1494"/>
        <item x="906"/>
        <item x="4017"/>
        <item x="2548"/>
        <item x="2629"/>
        <item x="758"/>
        <item x="671"/>
        <item x="1967"/>
        <item x="1292"/>
        <item x="2821"/>
        <item x="731"/>
        <item x="2205"/>
        <item x="2273"/>
        <item x="3595"/>
        <item x="1160"/>
        <item x="798"/>
        <item x="714"/>
        <item x="2227"/>
        <item x="3955"/>
        <item x="2784"/>
        <item x="2638"/>
        <item x="1260"/>
        <item x="4609"/>
        <item x="1179"/>
        <item x="1496"/>
        <item x="1568"/>
        <item x="3283"/>
        <item x="956"/>
        <item x="705"/>
        <item x="709"/>
        <item x="814"/>
        <item x="1297"/>
        <item x="2831"/>
        <item x="2856"/>
        <item x="2121"/>
        <item x="1107"/>
        <item x="2566"/>
        <item x="2224"/>
        <item x="1281"/>
        <item x="644"/>
        <item x="429"/>
        <item x="2723"/>
        <item x="554"/>
        <item x="990"/>
        <item x="909"/>
        <item x="2188"/>
        <item x="2590"/>
        <item x="2181"/>
        <item x="3672"/>
        <item x="1101"/>
        <item x="3905"/>
        <item x="631"/>
        <item x="1128"/>
        <item x="744"/>
        <item x="695"/>
        <item x="1595"/>
        <item x="603"/>
        <item x="772"/>
        <item x="1472"/>
        <item x="3794"/>
        <item x="3048"/>
        <item x="1578"/>
        <item x="807"/>
        <item x="1523"/>
        <item x="716"/>
        <item x="3359"/>
        <item x="3618"/>
        <item x="918"/>
        <item x="730"/>
        <item x="4544"/>
        <item x="791"/>
        <item x="2866"/>
        <item x="1409"/>
        <item x="771"/>
        <item x="1508"/>
        <item x="816"/>
        <item x="2333"/>
        <item x="697"/>
        <item x="3987"/>
        <item x="939"/>
        <item x="821"/>
        <item x="2267"/>
        <item x="915"/>
        <item x="1112"/>
        <item x="2905"/>
        <item x="1301"/>
        <item x="745"/>
        <item x="1309"/>
        <item x="4547"/>
        <item x="1575"/>
        <item x="4320"/>
        <item x="2216"/>
        <item x="1026"/>
        <item x="452"/>
        <item x="2813"/>
        <item x="2194"/>
        <item x="3585"/>
        <item x="2268"/>
        <item x="600"/>
        <item x="701"/>
        <item x="2212"/>
        <item x="1036"/>
        <item x="2511"/>
        <item x="542"/>
        <item x="465"/>
        <item x="3511"/>
        <item x="1165"/>
        <item x="1397"/>
        <item x="1558"/>
        <item x="3276"/>
        <item x="944"/>
        <item x="693"/>
        <item x="769"/>
        <item x="696"/>
        <item x="805"/>
        <item x="1287"/>
        <item x="490"/>
        <item x="722"/>
        <item x="1744"/>
        <item x="3615"/>
        <item x="1271"/>
        <item x="2647"/>
        <item x="788"/>
        <item x="2251"/>
        <item x="541"/>
        <item x="1361"/>
        <item x="3013"/>
        <item x="4054"/>
        <item x="3491"/>
        <item x="3880"/>
        <item x="1083"/>
        <item x="615"/>
        <item x="1619"/>
        <item x="1254"/>
        <item x="2589"/>
        <item x="1556"/>
        <item x="1586"/>
        <item x="589"/>
        <item x="760"/>
        <item x="1385"/>
        <item x="727"/>
        <item x="1424"/>
        <item x="2694"/>
        <item x="1058"/>
        <item x="1638"/>
        <item x="703"/>
        <item x="3349"/>
        <item x="3543"/>
        <item x="3274"/>
        <item x="1085"/>
        <item x="782"/>
        <item x="1392"/>
        <item x="1042"/>
        <item x="565"/>
        <item x="3702"/>
        <item x="2183"/>
        <item x="854"/>
        <item x="931"/>
        <item x="1288"/>
        <item x="764"/>
        <item x="2665"/>
        <item x="900"/>
        <item x="3913"/>
        <item x="2786"/>
        <item x="1596"/>
        <item x="1503"/>
        <item x="874"/>
        <item x="4393"/>
        <item x="3886"/>
        <item x="2180"/>
        <item x="1948"/>
        <item x="439"/>
        <item x="1491"/>
        <item x="1745"/>
        <item x="827"/>
        <item x="1178"/>
        <item x="3572"/>
        <item x="2260"/>
        <item x="588"/>
        <item x="689"/>
        <item x="2203"/>
        <item x="729"/>
        <item x="1152"/>
        <item x="2627"/>
        <item x="1550"/>
        <item x="1567"/>
        <item x="2004"/>
        <item x="1209"/>
        <item x="2573"/>
        <item x="1115"/>
        <item x="478"/>
        <item x="710"/>
        <item x="1727"/>
        <item x="3609"/>
        <item x="501"/>
        <item x="2634"/>
        <item x="777"/>
        <item x="1064"/>
        <item x="527"/>
        <item x="1351"/>
        <item x="4045"/>
        <item x="3443"/>
        <item x="1134"/>
        <item x="1469"/>
        <item x="4198"/>
        <item x="1237"/>
        <item x="1609"/>
        <item x="1450"/>
        <item x="3798"/>
        <item x="3708"/>
        <item x="1548"/>
        <item x="1332"/>
        <item x="577"/>
        <item x="749"/>
        <item x="1375"/>
        <item x="3780"/>
        <item x="1414"/>
        <item x="2687"/>
        <item x="1577"/>
        <item x="1627"/>
        <item x="691"/>
        <item x="2603"/>
        <item x="3266"/>
        <item x="1184"/>
        <item x="1074"/>
        <item x="2371"/>
        <item x="1299"/>
        <item x="1031"/>
        <item x="555"/>
        <item x="3923"/>
        <item x="1940"/>
        <item x="1509"/>
        <item x="843"/>
        <item x="4225"/>
        <item x="1981"/>
        <item x="1279"/>
        <item x="753"/>
        <item x="2656"/>
        <item x="1505"/>
        <item x="3701"/>
        <item x="2671"/>
        <item x="4019"/>
        <item x="1307"/>
        <item x="4280"/>
        <item x="2702"/>
        <item x="742"/>
        <item x="2520"/>
        <item x="1070"/>
        <item x="1436"/>
        <item x="1729"/>
        <item x="658"/>
        <item x="1163"/>
        <item x="901"/>
        <item x="576"/>
        <item x="3652"/>
        <item x="857"/>
        <item x="3931"/>
        <item x="1406"/>
        <item x="2991"/>
        <item x="1188"/>
        <item x="1143"/>
        <item x="2616"/>
        <item x="1542"/>
        <item x="1557"/>
        <item x="1353"/>
        <item x="1942"/>
        <item x="2799"/>
        <item x="1104"/>
        <item x="2796"/>
        <item x="1717"/>
        <item x="3599"/>
        <item x="1248"/>
        <item x="2935"/>
        <item x="2182"/>
        <item x="1050"/>
        <item x="515"/>
        <item x="1343"/>
        <item x="1754"/>
        <item x="4243"/>
        <item x="835"/>
        <item x="1124"/>
        <item x="1460"/>
        <item x="1226"/>
        <item x="1592"/>
        <item x="1440"/>
        <item x="1541"/>
        <item x="2642"/>
        <item x="1417"/>
        <item x="2698"/>
        <item x="1321"/>
        <item x="1529"/>
        <item x="733"/>
        <item x="1362"/>
        <item x="1256"/>
        <item x="1084"/>
        <item x="1515"/>
        <item x="2460"/>
        <item x="2802"/>
        <item x="1636"/>
        <item x="3328"/>
        <item x="3933"/>
        <item x="3257"/>
        <item x="1171"/>
        <item x="2919"/>
        <item x="2830"/>
        <item x="2358"/>
        <item x="1371"/>
        <item x="3335"/>
        <item x="1206"/>
        <item x="2705"/>
        <item x="1789"/>
        <item x="1192"/>
        <item x="833"/>
        <item x="3547"/>
        <item x="1968"/>
        <item x="1269"/>
        <item x="738"/>
        <item x="1528"/>
        <item x="2643"/>
        <item x="757"/>
        <item x="1479"/>
        <item x="4284"/>
        <item x="2899"/>
        <item x="3228"/>
        <item x="2770"/>
        <item x="1055"/>
        <item x="1427"/>
        <item x="1718"/>
        <item x="2766"/>
        <item x="1150"/>
        <item x="4329"/>
        <item x="3039"/>
        <item x="2649"/>
        <item x="846"/>
        <item x="1756"/>
        <item x="1114"/>
        <item x="2515"/>
        <item x="1446"/>
        <item x="945"/>
        <item x="1549"/>
        <item x="1344"/>
        <item x="1932"/>
        <item x="2782"/>
        <item x="867"/>
        <item x="1195"/>
        <item x="2748"/>
        <item x="2777"/>
        <item x="1911"/>
        <item x="1707"/>
        <item x="1133"/>
        <item x="1910"/>
        <item x="2881"/>
        <item x="766"/>
        <item x="1349"/>
        <item x="2966"/>
        <item x="740"/>
        <item x="1800"/>
        <item x="4033"/>
        <item x="2679"/>
        <item x="2737"/>
        <item x="1216"/>
        <item x="1583"/>
        <item x="1421"/>
        <item x="1791"/>
        <item x="2632"/>
        <item x="2875"/>
        <item x="927"/>
        <item x="1520"/>
        <item x="2073"/>
        <item x="4254"/>
        <item x="1246"/>
        <item x="1023"/>
        <item x="2641"/>
        <item x="4412"/>
        <item x="2791"/>
        <item x="1626"/>
        <item x="2828"/>
        <item x="1157"/>
        <item x="2912"/>
        <item x="2820"/>
        <item x="1032"/>
        <item x="1358"/>
        <item x="3325"/>
        <item x="2895"/>
        <item x="1119"/>
        <item x="1486"/>
        <item x="823"/>
        <item x="3537"/>
        <item x="957"/>
        <item x="1957"/>
        <item x="779"/>
        <item x="1519"/>
        <item x="1199"/>
        <item x="1771"/>
        <item x="983"/>
        <item x="3099"/>
        <item x="1869"/>
        <item x="4306"/>
        <item x="1138"/>
        <item x="1431"/>
        <item x="2611"/>
        <item x="1239"/>
        <item x="1504"/>
        <item x="1709"/>
        <item x="2759"/>
        <item x="1141"/>
        <item x="2937"/>
        <item x="3031"/>
        <item x="1563"/>
        <item x="2769"/>
        <item x="996"/>
        <item x="1687"/>
        <item x="1802"/>
        <item x="1103"/>
        <item x="3229"/>
        <item x="768"/>
        <item x="3245"/>
        <item x="1334"/>
        <item x="1923"/>
        <item x="898"/>
        <item x="1080"/>
        <item x="1381"/>
        <item x="2743"/>
        <item x="1902"/>
        <item x="746"/>
        <item x="1056"/>
        <item x="1123"/>
        <item x="1901"/>
        <item x="2871"/>
        <item x="755"/>
        <item x="1224"/>
        <item x="1339"/>
        <item x="878"/>
        <item x="4527"/>
        <item x="4112"/>
        <item x="4217"/>
        <item x="4023"/>
        <item x="2670"/>
        <item x="1305"/>
        <item x="1290"/>
        <item x="1815"/>
        <item x="3080"/>
        <item x="1411"/>
        <item x="1643"/>
        <item x="2624"/>
        <item x="2864"/>
        <item x="916"/>
        <item x="2703"/>
        <item x="2959"/>
        <item x="2067"/>
        <item x="4235"/>
        <item x="4374"/>
        <item x="1235"/>
        <item x="1017"/>
        <item x="1003"/>
        <item x="4355"/>
        <item x="1837"/>
        <item x="1205"/>
        <item x="781"/>
        <item x="3001"/>
        <item x="1146"/>
        <item x="3468"/>
        <item x="2240"/>
        <item x="1109"/>
        <item x="1473"/>
        <item x="812"/>
        <item x="4607"/>
        <item x="1991"/>
        <item x="1455"/>
        <item x="2026"/>
        <item x="3121"/>
        <item x="973"/>
        <item x="1858"/>
        <item x="4240"/>
        <item x="1129"/>
        <item x="3213"/>
        <item x="4383"/>
        <item x="1230"/>
        <item x="1490"/>
        <item x="1699"/>
        <item x="966"/>
        <item x="1387"/>
        <item x="4303"/>
        <item x="1071"/>
        <item x="1499"/>
        <item x="2051"/>
        <item x="2554"/>
        <item x="2994"/>
        <item x="1323"/>
        <item x="1912"/>
        <item x="2586"/>
        <item x="1370"/>
        <item x="2401"/>
        <item x="4167"/>
        <item x="1211"/>
        <item x="4394"/>
        <item x="4555"/>
        <item x="2839"/>
        <item x="1888"/>
        <item x="2862"/>
        <item x="1010"/>
        <item x="1215"/>
        <item x="2742"/>
        <item x="1740"/>
        <item x="976"/>
        <item x="1468"/>
        <item x="1283"/>
        <item x="1394"/>
        <item x="1631"/>
        <item x="2855"/>
        <item x="904"/>
        <item x="2060"/>
        <item x="1045"/>
        <item x="1011"/>
        <item x="988"/>
        <item x="4346"/>
        <item x="2448"/>
        <item x="1828"/>
        <item x="4178"/>
        <item x="3249"/>
        <item x="2753"/>
        <item x="2179"/>
        <item x="4257"/>
        <item x="1465"/>
        <item x="803"/>
        <item x="912"/>
        <item x="1870"/>
        <item x="1348"/>
        <item x="1181"/>
        <item x="4268"/>
        <item x="4606"/>
        <item x="963"/>
        <item x="1848"/>
        <item x="1046"/>
        <item x="3203"/>
        <item x="1219"/>
        <item x="1482"/>
        <item x="2932"/>
        <item x="1293"/>
        <item x="1312"/>
        <item x="4277"/>
        <item x="1060"/>
        <item x="1476"/>
        <item x="2042"/>
        <item x="1022"/>
        <item x="2546"/>
        <item x="2982"/>
        <item x="4064"/>
        <item x="1066"/>
        <item x="1904"/>
        <item x="1357"/>
        <item x="2394"/>
        <item x="1877"/>
        <item x="4318"/>
        <item x="2516"/>
        <item x="1876"/>
        <item x="2853"/>
        <item x="1830"/>
        <item x="2731"/>
        <item x="1604"/>
        <item x="3967"/>
        <item x="1139"/>
        <item x="797"/>
        <item x="1459"/>
        <item x="1272"/>
        <item x="1384"/>
        <item x="3522"/>
        <item x="2407"/>
        <item x="2843"/>
        <item x="890"/>
        <item x="3185"/>
        <item x="1002"/>
        <item x="923"/>
        <item x="3577"/>
        <item x="1758"/>
        <item x="2437"/>
        <item x="4487"/>
        <item x="4164"/>
        <item x="3242"/>
        <item x="3020"/>
        <item x="1560"/>
        <item x="790"/>
        <item x="1860"/>
        <item x="1338"/>
        <item x="1167"/>
        <item x="2598"/>
        <item x="4458"/>
        <item x="953"/>
        <item x="3091"/>
        <item x="1531"/>
        <item x="3194"/>
        <item x="1190"/>
        <item x="1158"/>
        <item x="1091"/>
        <item x="2512"/>
        <item x="1552"/>
        <item x="1400"/>
        <item x="1513"/>
        <item x="1174"/>
        <item x="3205"/>
        <item x="2417"/>
        <item x="1665"/>
        <item x="4056"/>
        <item x="1052"/>
        <item x="1891"/>
        <item x="4443"/>
        <item x="1110"/>
        <item x="4169"/>
        <item x="1493"/>
        <item x="2387"/>
        <item x="935"/>
        <item x="1682"/>
        <item x="3041"/>
        <item x="3135"/>
        <item x="2720"/>
        <item x="3103"/>
        <item x="1130"/>
        <item x="2008"/>
        <item x="1087"/>
        <item x="3979"/>
        <item x="1373"/>
        <item x="3176"/>
        <item x="987"/>
        <item x="3526"/>
        <item x="1746"/>
        <item x="1803"/>
        <item x="2564"/>
        <item x="4154"/>
        <item x="1471"/>
        <item x="3004"/>
        <item x="1452"/>
        <item x="1386"/>
        <item x="1495"/>
        <item x="1081"/>
        <item x="2483"/>
        <item x="1057"/>
        <item x="1849"/>
        <item x="3469"/>
        <item x="1154"/>
        <item x="2342"/>
        <item x="943"/>
        <item x="1589"/>
        <item x="1661"/>
        <item x="1522"/>
        <item x="1117"/>
        <item x="1781"/>
        <item x="2717"/>
        <item x="1308"/>
        <item x="1544"/>
        <item x="1029"/>
        <item x="1197"/>
        <item x="3990"/>
        <item x="1507"/>
        <item x="3195"/>
        <item x="1136"/>
        <item x="4046"/>
        <item x="1039"/>
        <item x="1878"/>
        <item x="4432"/>
        <item x="2693"/>
        <item x="1484"/>
        <item x="2160"/>
        <item x="1675"/>
        <item x="3032"/>
        <item x="3123"/>
        <item x="4377"/>
        <item x="2253"/>
        <item x="1120"/>
        <item x="1076"/>
        <item x="1360"/>
        <item x="4196"/>
        <item x="1569"/>
        <item x="2325"/>
        <item x="3055"/>
        <item x="1241"/>
        <item x="902"/>
        <item x="3896"/>
        <item x="1731"/>
        <item x="1200"/>
        <item x="4148"/>
        <item x="1462"/>
        <item x="3867"/>
        <item x="1442"/>
        <item x="1310"/>
        <item x="1474"/>
        <item x="3053"/>
        <item x="2620"/>
        <item x="2466"/>
        <item x="1722"/>
        <item x="1839"/>
        <item x="2754"/>
        <item x="1145"/>
        <item x="2491"/>
        <item x="2331"/>
        <item x="4614"/>
        <item x="1580"/>
        <item x="1652"/>
        <item x="2168"/>
        <item x="1106"/>
        <item x="4315"/>
        <item x="1734"/>
        <item x="1602"/>
        <item x="1672"/>
        <item x="2263"/>
        <item x="1126"/>
        <item x="3093"/>
        <item x="4031"/>
        <item x="1228"/>
        <item x="4423"/>
        <item x="2685"/>
        <item x="3063"/>
        <item x="2957"/>
        <item x="2149"/>
        <item x="3017"/>
        <item x="1212"/>
        <item x="3114"/>
        <item x="4367"/>
        <item x="4134"/>
        <item x="3877"/>
        <item x="3089"/>
        <item x="1208"/>
        <item x="2316"/>
        <item x="1173"/>
        <item x="2076"/>
        <item x="2701"/>
        <item x="3847"/>
        <item x="1720"/>
        <item x="3105"/>
        <item x="2086"/>
        <item x="1330"/>
        <item x="3074"/>
        <item x="3858"/>
        <item x="3164"/>
        <item x="1285"/>
        <item x="1396"/>
        <item x="1562"/>
        <item x="2607"/>
        <item x="1620"/>
        <item x="3938"/>
        <item x="1713"/>
        <item x="2591"/>
        <item x="1831"/>
        <item x="3101"/>
        <item x="3071"/>
        <item x="1220"/>
        <item x="1691"/>
        <item x="1640"/>
        <item x="2158"/>
        <item x="1252"/>
        <item x="4282"/>
        <item x="4302"/>
        <item x="1294"/>
        <item x="2136"/>
        <item x="2499"/>
        <item x="1231"/>
        <item x="2096"/>
        <item x="4021"/>
        <item x="1217"/>
        <item x="3183"/>
        <item x="1598"/>
        <item x="1767"/>
        <item x="1266"/>
        <item x="2139"/>
        <item x="2596"/>
        <item x="3002"/>
        <item x="4576"/>
        <item x="2904"/>
        <item x="1882"/>
        <item x="3602"/>
        <item x="1341"/>
        <item x="2308"/>
        <item x="1095"/>
        <item x="2068"/>
        <item x="1866"/>
        <item x="3838"/>
        <item x="1711"/>
        <item x="3192"/>
        <item x="1319"/>
        <item x="1295"/>
        <item x="4014"/>
        <item x="2116"/>
        <item x="3984"/>
        <item x="1689"/>
        <item x="2811"/>
        <item x="1277"/>
        <item x="3527"/>
        <item x="1498"/>
        <item x="1611"/>
        <item x="3927"/>
        <item x="1703"/>
        <item x="2980"/>
        <item x="4223"/>
        <item x="4579"/>
        <item x="2185"/>
        <item x="1776"/>
        <item x="1628"/>
        <item x="1242"/>
        <item x="4275"/>
        <item x="4256"/>
        <item x="1276"/>
        <item x="1984"/>
        <item x="2736"/>
        <item x="1739"/>
        <item x="3136"/>
        <item x="2270"/>
        <item x="2069"/>
        <item x="1844"/>
        <item x="2964"/>
        <item x="3175"/>
        <item x="2667"/>
        <item x="1751"/>
        <item x="2944"/>
        <item x="2127"/>
        <item x="1809"/>
        <item x="4078"/>
        <item x="2992"/>
        <item x="4510"/>
        <item x="3996"/>
        <item x="2785"/>
        <item x="4289"/>
        <item x="3594"/>
        <item x="2125"/>
        <item x="1784"/>
        <item x="1986"/>
        <item x="2064"/>
        <item x="2243"/>
        <item x="1854"/>
        <item x="3799"/>
        <item x="1701"/>
        <item x="1335"/>
        <item x="4004"/>
        <item x="2110"/>
        <item x="3974"/>
        <item x="2636"/>
        <item x="2804"/>
        <item x="4207"/>
        <item x="1364"/>
        <item x="1475"/>
        <item x="4386"/>
        <item x="2280"/>
        <item x="3919"/>
        <item x="3112"/>
        <item x="2056"/>
        <item x="2774"/>
        <item x="4395"/>
        <item x="3640"/>
        <item x="1785"/>
        <item x="3918"/>
        <item x="4263"/>
        <item x="4237"/>
        <item x="1265"/>
        <item x="1971"/>
        <item x="2725"/>
        <item x="1603"/>
        <item x="3889"/>
        <item x="1376"/>
        <item x="1897"/>
        <item x="3125"/>
        <item x="3818"/>
        <item x="1823"/>
        <item x="3163"/>
        <item x="2658"/>
        <item x="1742"/>
        <item x="2934"/>
        <item x="4038"/>
        <item x="1345"/>
        <item x="1313"/>
        <item x="1964"/>
        <item x="4365"/>
        <item x="2750"/>
        <item x="4348"/>
        <item x="2883"/>
        <item x="2003"/>
        <item x="3700"/>
        <item x="2038"/>
        <item x="1896"/>
        <item x="1975"/>
        <item x="2054"/>
        <item x="2219"/>
        <item x="1845"/>
        <item x="3725"/>
        <item x="2918"/>
        <item x="1324"/>
        <item x="1795"/>
        <item x="1934"/>
        <item x="3829"/>
        <item x="3492"/>
        <item x="1354"/>
        <item x="2793"/>
        <item x="4168"/>
        <item x="1311"/>
        <item x="2172"/>
        <item x="1399"/>
        <item x="3908"/>
        <item x="2046"/>
        <item x="1918"/>
        <item x="2897"/>
        <item x="3926"/>
        <item x="1705"/>
        <item x="4319"/>
        <item x="3629"/>
        <item x="1873"/>
        <item x="4580"/>
        <item x="2021"/>
        <item x="3907"/>
        <item x="4076"/>
        <item x="4250"/>
        <item x="1961"/>
        <item x="2715"/>
        <item x="3883"/>
        <item x="1365"/>
        <item x="1884"/>
        <item x="3810"/>
        <item x="1766"/>
        <item x="2605"/>
        <item x="3154"/>
        <item x="3561"/>
        <item x="1724"/>
        <item x="2925"/>
        <item x="1807"/>
        <item x="4314"/>
        <item x="1302"/>
        <item x="3671"/>
        <item x="1928"/>
        <item x="1944"/>
        <item x="4339"/>
        <item x="2873"/>
        <item x="2018"/>
        <item x="3691"/>
        <item x="2031"/>
        <item x="1883"/>
        <item x="2045"/>
        <item x="2200"/>
        <item x="1835"/>
        <item x="1997"/>
        <item x="1817"/>
        <item x="2910"/>
        <item x="2275"/>
        <item x="1925"/>
        <item x="3464"/>
        <item x="2618"/>
        <item x="3936"/>
        <item x="3788"/>
        <item x="3774"/>
        <item x="1694"/>
        <item x="4307"/>
        <item x="3621"/>
        <item x="4566"/>
        <item x="2013"/>
        <item x="2030"/>
        <item x="1953"/>
        <item x="4536"/>
        <item x="2576"/>
        <item x="4129"/>
        <item x="1645"/>
        <item x="1937"/>
        <item x="1388"/>
        <item x="4096"/>
        <item x="3752"/>
        <item x="3145"/>
        <item x="3546"/>
        <item x="1714"/>
        <item x="2588"/>
        <item x="2439"/>
        <item x="4301"/>
        <item x="4042"/>
        <item x="3663"/>
        <item x="2841"/>
        <item x="4333"/>
        <item x="1906"/>
        <item x="2231"/>
        <item x="3519"/>
        <item x="3681"/>
        <item x="3188"/>
        <item x="3801"/>
        <item x="2036"/>
        <item x="2090"/>
        <item x="3651"/>
        <item x="3820"/>
        <item x="2459"/>
        <item x="3753"/>
        <item x="3453"/>
        <item x="1916"/>
        <item x="3444"/>
        <item x="3761"/>
        <item x="3952"/>
        <item x="4427"/>
        <item x="4050"/>
        <item x="1623"/>
        <item x="2507"/>
        <item x="1667"/>
        <item x="4330"/>
        <item x="3714"/>
        <item x="3767"/>
        <item x="1683"/>
        <item x="4173"/>
        <item x="1573"/>
        <item x="3199"/>
        <item x="4556"/>
        <item x="2208"/>
        <item x="3461"/>
        <item x="4059"/>
        <item x="3983"/>
        <item x="3209"/>
        <item x="2568"/>
        <item x="4122"/>
        <item x="1633"/>
        <item x="3261"/>
        <item x="3781"/>
        <item x="2524"/>
        <item x="3743"/>
        <item x="3536"/>
        <item x="1880"/>
        <item x="2582"/>
        <item x="4215"/>
        <item x="3171"/>
        <item x="2364"/>
        <item x="2431"/>
        <item x="3789"/>
        <item x="3722"/>
        <item x="4267"/>
        <item x="4027"/>
        <item x="3729"/>
        <item x="4011"/>
        <item x="2190"/>
        <item x="1893"/>
        <item x="2222"/>
        <item x="3510"/>
        <item x="2377"/>
        <item x="1584"/>
        <item x="4036"/>
        <item x="3737"/>
        <item x="1996"/>
        <item x="3494"/>
        <item x="2078"/>
        <item x="3523"/>
        <item x="3811"/>
        <item x="4501"/>
        <item x="3745"/>
        <item x="3441"/>
        <item x="4236"/>
        <item x="3313"/>
        <item x="3994"/>
        <item x="3945"/>
        <item x="2613"/>
        <item x="1434"/>
        <item x="1615"/>
        <item x="2343"/>
        <item x="1656"/>
        <item x="4321"/>
        <item x="4589"/>
        <item x="4476"/>
        <item x="4402"/>
        <item x="1404"/>
        <item x="1564"/>
        <item x="2600"/>
        <item x="2178"/>
        <item x="2988"/>
        <item x="2824"/>
        <item x="4049"/>
        <item x="3403"/>
        <item x="3971"/>
        <item x="4380"/>
        <item x="4569"/>
        <item x="2625"/>
        <item x="3727"/>
        <item x="3736"/>
        <item x="4206"/>
        <item x="2171"/>
        <item x="4362"/>
        <item x="4069"/>
        <item x="4209"/>
        <item x="3160"/>
        <item x="2353"/>
        <item x="1415"/>
        <item x="2419"/>
        <item x="4485"/>
        <item x="4255"/>
        <item x="4151"/>
        <item x="3715"/>
        <item x="4002"/>
        <item x="4437"/>
        <item x="3475"/>
        <item x="1487"/>
        <item x="3141"/>
        <item x="4449"/>
        <item x="2697"/>
        <item x="4026"/>
        <item x="3484"/>
        <item x="2020"/>
        <item x="2239"/>
        <item x="4518"/>
        <item x="4098"/>
        <item x="3433"/>
        <item x="2370"/>
        <item x="3305"/>
        <item x="4410"/>
        <item x="2474"/>
        <item x="3352"/>
        <item x="2601"/>
        <item x="1425"/>
        <item x="1605"/>
        <item x="3217"/>
        <item x="2336"/>
        <item x="4080"/>
        <item x="4308"/>
        <item x="4582"/>
        <item x="1466"/>
        <item x="3411"/>
        <item x="1554"/>
        <item x="1444"/>
        <item x="2309"/>
        <item x="3483"/>
        <item x="2978"/>
        <item x="2816"/>
        <item x="3078"/>
        <item x="2741"/>
        <item x="3503"/>
        <item x="3397"/>
        <item x="3961"/>
        <item x="2395"/>
        <item x="4371"/>
        <item x="4192"/>
        <item x="1516"/>
        <item x="2663"/>
        <item x="3654"/>
        <item x="4111"/>
        <item x="3320"/>
        <item x="1537"/>
        <item x="4353"/>
        <item x="3466"/>
        <item x="3150"/>
        <item x="2409"/>
        <item x="1501"/>
        <item x="4224"/>
        <item x="3289"/>
        <item x="3709"/>
        <item x="2317"/>
        <item x="3224"/>
        <item x="1477"/>
        <item x="3130"/>
        <item x="4440"/>
        <item x="2689"/>
        <item x="3014"/>
        <item x="2653"/>
        <item x="4455"/>
        <item x="2007"/>
        <item x="2673"/>
        <item x="3655"/>
        <item x="2215"/>
        <item x="4512"/>
        <item x="4507"/>
        <item x="3422"/>
        <item x="2292"/>
        <item x="2645"/>
        <item x="3340"/>
        <item x="2712"/>
        <item x="3296"/>
        <item x="1524"/>
        <item x="3342"/>
        <item x="2593"/>
        <item x="2484"/>
        <item x="1593"/>
        <item x="2327"/>
        <item x="2681"/>
        <item x="4293"/>
        <item x="2929"/>
        <item x="1456"/>
        <item x="1546"/>
        <item x="2300"/>
        <item x="2973"/>
        <item x="2809"/>
        <item x="3068"/>
        <item x="2730"/>
        <item x="2721"/>
        <item x="3388"/>
        <item x="2690"/>
        <item x="3232"/>
        <item x="4184"/>
        <item x="4460"/>
        <item x="1510"/>
        <item x="3576"/>
        <item x="3381"/>
        <item x="1532"/>
        <item x="3390"/>
        <item x="2941"/>
        <item x="3049"/>
        <item x="2403"/>
        <item x="2514"/>
        <item x="2732"/>
        <item x="3254"/>
        <item x="2631"/>
        <item x="2815"/>
        <item x="3704"/>
        <item x="3362"/>
        <item x="4446"/>
        <item x="3455"/>
        <item x="3363"/>
        <item x="2678"/>
        <item x="2998"/>
        <item x="2640"/>
        <item x="3642"/>
        <item x="2197"/>
        <item x="3322"/>
        <item x="2283"/>
        <item x="2272"/>
        <item x="4522"/>
        <item x="3330"/>
        <item x="2706"/>
        <item x="3331"/>
        <item x="2583"/>
        <item x="4159"/>
        <item x="4467"/>
        <item x="2837"/>
        <item x="2610"/>
        <item x="2948"/>
        <item x="2762"/>
        <item x="4474"/>
        <item x="3616"/>
        <item x="4489"/>
        <item x="2294"/>
        <item x="4561"/>
        <item x="2961"/>
        <item x="2800"/>
        <item x="2264"/>
        <item x="2719"/>
        <item x="2492"/>
        <item x="3563"/>
        <item x="3374"/>
        <item x="3262"/>
        <item x="2662"/>
        <item x="4174"/>
        <item x="2771"/>
        <item x="3673"/>
        <item x="3230"/>
        <item x="3551"/>
        <item x="2833"/>
        <item x="3682"/>
        <item x="2768"/>
        <item x="3036"/>
        <item x="2623"/>
        <item x="2808"/>
        <item x="3693"/>
        <item x="2374"/>
        <item x="4435"/>
        <item x="3446"/>
        <item x="3353"/>
        <item x="3413"/>
        <item x="2669"/>
        <item x="2781"/>
        <item x="2747"/>
        <item x="4600"/>
        <item x="3630"/>
        <item x="3314"/>
        <item x="2276"/>
        <item x="2458"/>
        <item x="3538"/>
        <item x="2879"/>
        <item x="2577"/>
        <item x="4121"/>
        <item x="4278"/>
        <item x="2851"/>
        <item x="2836"/>
        <item x="2755"/>
        <item x="3512"/>
        <item x="3611"/>
        <item x="2953"/>
        <item x="2789"/>
        <item x="3552"/>
        <item x="3424"/>
        <item x="4226"/>
        <item x="2887"/>
        <item x="2893"/>
        <item x="3222"/>
        <item x="3525"/>
        <item x="2823"/>
        <item x="4241"/>
        <item x="2761"/>
        <item x="2859"/>
        <item x="2798"/>
        <item x="3579"/>
        <item x="2363"/>
        <item x="3406"/>
        <item x="2901"/>
        <item x="4247"/>
        <item x="4286"/>
        <item x="3529"/>
        <item x="4259"/>
        <item x="2869"/>
        <item x="2987"/>
        <item x="2184"/>
        <item x="2569"/>
        <item x="4379"/>
        <item x="4360"/>
        <item x="4270"/>
        <item x="2752"/>
        <item x="2744"/>
        <item x="3603"/>
        <item x="4523"/>
        <item x="4246"/>
        <item x="2877"/>
        <item x="3216"/>
        <item x="2928"/>
        <item x="4389"/>
        <item x="3723"/>
        <item x="3586"/>
        <item x="2914"/>
        <item x="3170"/>
        <item x="4253"/>
        <item x="2242"/>
        <item x="2335"/>
        <item x="2983"/>
        <item x="4419"/>
        <item x="4532"/>
        <item x="4540"/>
        <item x="2892"/>
        <item x="2560"/>
        <item x="4370"/>
        <item x="2970"/>
        <item x="4352"/>
        <item x="2947"/>
        <item x="2996"/>
        <item x="4292"/>
        <item x="4232"/>
        <item x="2846"/>
        <item x="2868"/>
        <item x="3208"/>
        <item x="4040"/>
        <item x="2921"/>
        <item x="3650"/>
        <item x="3027"/>
        <item x="4298"/>
        <item x="3462"/>
        <item x="2218"/>
        <item x="4613"/>
        <item x="2293"/>
        <item x="2543"/>
        <item x="3962"/>
        <item x="4312"/>
        <item x="4409"/>
        <item x="4013"/>
        <item x="2849"/>
        <item x="2551"/>
        <item x="4343"/>
        <item x="2939"/>
        <item x="4552"/>
        <item x="4221"/>
        <item x="2858"/>
        <item x="3197"/>
        <item x="3573"/>
        <item x="3011"/>
        <item x="3376"/>
        <item x="2510"/>
        <item x="2199"/>
        <item x="4593"/>
        <item x="2274"/>
        <item x="3022"/>
        <item x="2535"/>
        <item x="4563"/>
        <item x="3973"/>
        <item x="4572"/>
        <item x="2501"/>
        <item x="3108"/>
        <item x="3046"/>
        <item x="3084"/>
        <item x="2517"/>
        <item x="3187"/>
        <item x="4602"/>
        <item x="3548"/>
        <item x="3285"/>
        <item x="3839"/>
        <item x="4578"/>
        <item x="3006"/>
        <item x="2527"/>
        <item x="4172"/>
        <item x="3963"/>
        <item x="3095"/>
        <item x="3034"/>
        <item x="2834"/>
        <item x="3076"/>
        <item x="3179"/>
        <item x="3520"/>
        <item x="3058"/>
        <item x="3800"/>
        <item x="4546"/>
        <item x="2985"/>
        <item x="2749"/>
        <item x="3066"/>
        <item x="2513"/>
        <item x="3167"/>
        <item x="3129"/>
        <item x="3795"/>
        <item x="4392"/>
        <item x="2889"/>
        <item x="3158"/>
        <item x="4037"/>
        <item x="3025"/>
        <item x="3744"/>
        <item x="4317"/>
        <item x="4611"/>
        <item x="3138"/>
        <item x="4143"/>
        <item x="2847"/>
        <item x="4448"/>
        <item x="3149"/>
        <item x="3379"/>
        <item x="3009"/>
        <item x="3726"/>
        <item x="4305"/>
        <item x="4608"/>
        <item x="4454"/>
        <item x="4113"/>
        <item x="4517"/>
        <item x="4439"/>
        <item x="4208"/>
        <item x="3341"/>
        <item x="4478"/>
        <item x="4492"/>
        <item x="3692"/>
        <item x="4239"/>
        <item x="4575"/>
        <item x="4463"/>
        <item x="4166"/>
        <item x="4509"/>
        <item x="4171"/>
        <item x="3287"/>
        <item x="4470"/>
        <item x="3653"/>
        <item x="2542"/>
        <item x="4543"/>
        <item x="3493"/>
        <item x="4500"/>
        <item x="3253"/>
        <item x="2672"/>
        <item x="3575"/>
        <item x="4390"/>
        <item x="3465"/>
        <item x="2986"/>
        <item x="2835"/>
        <item x="3169"/>
        <item x="2644"/>
        <item x="3550"/>
        <item x="4313"/>
        <item x="3445"/>
        <item x="2906"/>
        <item x="2788"/>
        <item x="4526"/>
        <item x="3026"/>
        <item x="2592"/>
        <item x="3524"/>
        <item x="4391"/>
        <item x="4300"/>
        <item x="2891"/>
        <item x="2751"/>
        <item x="4542"/>
        <item x="3010"/>
        <item x="4361"/>
        <item x="4234"/>
        <item x="2848"/>
        <item x="4554"/>
        <item x="4316"/>
        <item x="4596"/>
        <item x="4565"/>
        <item x="4574"/>
        <item x="4605"/>
        <item x="4304"/>
        <item x="4587"/>
        <item x="4511"/>
        <item x="4612"/>
        <item x="4269"/>
        <item x="4480"/>
        <item x="4610"/>
        <item x="4258"/>
        <item x="4429"/>
        <item x="4577"/>
        <item x="4238"/>
        <item x="4545"/>
        <item x="4528"/>
        <item x="4615"/>
        <item t="default"/>
      </items>
    </pivotField>
    <pivotField axis="axisRow" showAll="0">
      <items count="15">
        <item sd="0" x="0"/>
        <item sd="0" x="1"/>
        <item x="2"/>
        <item x="3"/>
        <item x="4"/>
        <item sd="0" x="5"/>
        <item sd="0" x="6"/>
        <item sd="0" x="7"/>
        <item sd="0" x="8"/>
        <item sd="0" x="9"/>
        <item sd="0" x="10"/>
        <item sd="0" x="11"/>
        <item sd="0" x="12"/>
        <item sd="0" x="13"/>
        <item t="default"/>
      </items>
    </pivotField>
  </pivotFields>
  <rowFields count="1">
    <field x="3"/>
  </rowFields>
  <rowItems count="3">
    <i>
      <x v="2"/>
    </i>
    <i>
      <x v="3"/>
    </i>
    <i>
      <x v="4"/>
    </i>
  </rowItems>
  <colFields count="1">
    <field x="1"/>
  </colFields>
  <colItems count="9">
    <i>
      <x v="2"/>
    </i>
    <i>
      <x v="4"/>
    </i>
    <i>
      <x v="15"/>
    </i>
    <i>
      <x v="18"/>
    </i>
    <i>
      <x v="21"/>
    </i>
    <i>
      <x v="24"/>
    </i>
    <i>
      <x v="27"/>
    </i>
    <i>
      <x v="30"/>
    </i>
    <i>
      <x v="33"/>
    </i>
  </colItems>
  <dataFields count="1">
    <dataField name="Average of Bankroll" fld="2" subtotal="average" showDataAs="percentDiff" baseField="3"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7F726E6C-9D6F-4798-8035-763FC561A36A}" sourceName="Model">
  <pivotTables>
    <pivotTable tabId="15" name="PivotTable3"/>
  </pivotTables>
  <data>
    <tabular pivotCacheId="1694615063">
      <items count="34">
        <i x="2"/>
        <i x="23"/>
        <i x="15" s="1"/>
        <i x="30"/>
        <i x="21" s="1"/>
        <i x="3"/>
        <i x="7"/>
        <i x="9"/>
        <i x="32"/>
        <i x="13"/>
        <i x="5"/>
        <i x="1"/>
        <i x="11"/>
        <i x="6"/>
        <i x="25"/>
        <i x="17" s="1"/>
        <i x="8"/>
        <i x="26"/>
        <i x="18" s="1"/>
        <i x="31"/>
        <i x="29"/>
        <i x="33" s="1"/>
        <i x="12"/>
        <i x="28"/>
        <i x="20" s="1"/>
        <i x="4"/>
        <i x="24"/>
        <i x="16" s="1"/>
        <i x="0"/>
        <i x="22"/>
        <i x="14" s="1"/>
        <i x="10"/>
        <i x="27"/>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42AAA2F9-AAC5-4789-A4E1-AA83DC14EBD7}" cache="Slicer_Model" caption="Model"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1E2254E-3DE4-49E8-9BA7-EBDC999694A7}" name="Weekly" displayName="Weekly" ref="A1:BM702" totalsRowShown="0" headerRowDxfId="63">
  <autoFilter ref="A1:BM702" xr:uid="{B6FB1719-05CD-4B62-AC8A-43D78C4DAAE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autoFilter>
  <tableColumns count="65">
    <tableColumn id="1" xr3:uid="{BB524518-6E2C-4999-A9A2-7DF8B5B97AD5}" name="Index" dataDxfId="62"/>
    <tableColumn id="2" xr3:uid="{9A42FF76-A319-43C0-BDB5-6B7D673C7E0F}" name="Date" dataDxfId="61"/>
    <tableColumn id="3" xr3:uid="{8FA9DF3C-3BCA-41E1-9FA7-04D8E9D1E57E}" name="Visitor" dataDxfId="60"/>
    <tableColumn id="4" xr3:uid="{0DD51603-37C5-4683-8C0C-FD7E60B61F9C}" name="Home" dataDxfId="59"/>
    <tableColumn id="5" xr3:uid="{479A8CC4-8089-48E3-ADC7-10D2C9C8E81F}" name="SVC_P"/>
    <tableColumn id="6" xr3:uid="{EF3EC8A4-5009-4876-BB42-ADF79CE3637B}" name="ADBC_P"/>
    <tableColumn id="7" xr3:uid="{A05EDC4B-21FE-418C-9C5B-A4CE087D0EFB}" name="RFC_P"/>
    <tableColumn id="8" xr3:uid="{53979034-B4ED-4162-B505-C74516D53CC5}" name="GBC_P"/>
    <tableColumn id="9" xr3:uid="{B34A7C71-1093-411F-BD81-1B40E69C6F28}" name="HGBC_P"/>
    <tableColumn id="10" xr3:uid="{C322D61B-F1F2-4C00-A55D-0D20C2A30EE2}" name="XGB_P"/>
    <tableColumn id="11" xr3:uid="{F7ACF246-95D2-4DE4-8AD6-203C945D2AF5}" name="QDA_P"/>
    <tableColumn id="40" xr3:uid="{73CC18E0-2F7F-4905-AA07-024DB5191702}" name="KNC_P"/>
    <tableColumn id="38" xr3:uid="{0EB112CE-C445-4A57-9CF2-B95E8A3BE928}" name="H/V"/>
    <tableColumn id="12" xr3:uid="{D21A8E3D-D728-465D-91C1-88642E28B997}" name="BF Stake"/>
    <tableColumn id="13" xr3:uid="{6FCE682B-8246-4016-ABA6-1F94DA4A3748}" name="BF Odds"/>
    <tableColumn id="14" xr3:uid="{7F82CFBF-09A5-42CA-A0EF-0E6AB5B76F9E}" name="Actual"/>
    <tableColumn id="15" xr3:uid="{BD4140A3-521A-49ED-8D16-1E8B71D968CD}" name="Won Bet?"/>
    <tableColumn id="18" xr3:uid="{73807C45-9D76-471E-8345-E0D24990854F}" name="Betfair" dataDxfId="58" dataCellStyle="Currency">
      <calculatedColumnFormula>IFERROR(IF(Weekly[[#This Row],[Won Bet?]]="yes",R1+(Weekly[[#This Row],[BF Odds]]*Weekly[[#This Row],[BF Stake]])-Weekly[[#This Row],[BF Stake]],R1-Weekly[[#This Row],[BF Stake]]),R1)</calculatedColumnFormula>
    </tableColumn>
    <tableColumn id="16" xr3:uid="{FA41F3E2-6FF4-4713-9A6E-48C1AB6E84A0}" name="Comms" dataDxfId="57" dataCellStyle="Currency">
      <calculatedColumnFormula>IFERROR(IF(Weekly[[#This Row],[Won Bet?]]="yes",S1+(((Weekly[[#This Row],[BF Odds]]*Weekly[[#This Row],[BF Stake]])-Weekly[[#This Row],[BF Stake]])*0.95),S1-Weekly[[#This Row],[BF Stake]]),S1)</calculatedColumnFormula>
    </tableColumn>
    <tableColumn id="20" xr3:uid="{356C3138-3528-48AE-981D-2650A0B92B21}" name="BF V Odds" dataDxfId="56" dataCellStyle="Currency"/>
    <tableColumn id="21" xr3:uid="{D69BB22F-5E2B-40C7-AB37-B54640D4AD4A}" name="BF H Odds" dataDxfId="55" dataCellStyle="Currency"/>
    <tableColumn id="22" xr3:uid="{6DF58803-A268-4EEB-853B-946B66BFDE29}" name="SVC" dataDxfId="54" dataCellStyle="Currency"/>
    <tableColumn id="23" xr3:uid="{85589AFE-24B4-46BE-AD02-E3C0F2606550}" name="F_SVC" dataDxfId="53" dataCellStyle="Currency"/>
    <tableColumn id="24" xr3:uid="{430A3F9D-6328-4D6B-BBD8-DC99891A4DA7}" name="ADBC" dataDxfId="52" dataCellStyle="Currency"/>
    <tableColumn id="25" xr3:uid="{E9A561D3-6B11-4A8C-8162-B47EC39D2D58}" name="F_ADBC" dataDxfId="51" dataCellStyle="Currency"/>
    <tableColumn id="26" xr3:uid="{1B52BDE7-7CEA-4A33-A6CD-47EC6E31AA73}" name="RFC" dataDxfId="50" dataCellStyle="Currency"/>
    <tableColumn id="27" xr3:uid="{2D3649C6-43A9-41D6-85CA-592EAFBB830A}" name="F_RFC" dataDxfId="49" dataCellStyle="Currency"/>
    <tableColumn id="28" xr3:uid="{8B5F3F9D-83F5-4213-953D-5E6A6A60450C}" name="GBC" dataDxfId="48" dataCellStyle="Currency"/>
    <tableColumn id="29" xr3:uid="{245F8925-3B13-4A3F-9252-8A244630C629}" name="F_GBC" dataDxfId="47" dataCellStyle="Currency"/>
    <tableColumn id="30" xr3:uid="{347A3BE2-E5F6-4F55-9A91-8354AA1AA19E}" name="HGBC" dataDxfId="46" dataCellStyle="Currency"/>
    <tableColumn id="31" xr3:uid="{BC9D3A45-331B-4C1E-9B8E-486D0DBCBE48}" name="F_HGBC" dataDxfId="45" dataCellStyle="Currency"/>
    <tableColumn id="32" xr3:uid="{4CBA304D-9019-47E2-8525-0C97759EF877}" name="XGB" dataDxfId="44" dataCellStyle="Currency"/>
    <tableColumn id="33" xr3:uid="{F4BDB058-3DA0-4CFA-8233-0223D1D524A3}" name="F_XGB" dataDxfId="43" dataCellStyle="Currency"/>
    <tableColumn id="34" xr3:uid="{70E4C900-A21C-4C4C-B049-BDF8C56AC31D}" name="QDA" dataDxfId="42" dataCellStyle="Currency"/>
    <tableColumn id="35" xr3:uid="{F91DC9F3-2A48-4A1B-B38E-C9848B115BD7}" name="F_QDA" dataDxfId="41" dataCellStyle="Currency"/>
    <tableColumn id="41" xr3:uid="{8D7BCB36-2FB1-4CA7-AEDC-BD467904EFBC}" name="KNC" dataDxfId="40" dataCellStyle="Currency">
      <calculatedColumnFormula>IF(Weekly[[#This Row],[Actual]]="","",IF(AND(Weekly[[#This Row],[KNC_P]]=FALSE,Weekly[[#This Row],[Actual]]=TRUE),AJ1+Weekly[[#This Row],[BF H Odds]]-1,IF(AND(Weekly[[#This Row],[KNC_P]]=TRUE,Weekly[[#This Row],[Actual]]=FALSE),AJ1+Weekly[[#This Row],[BF V Odds]]-1,AJ1-1)))</calculatedColumnFormula>
    </tableColumn>
    <tableColumn id="19" xr3:uid="{9CEC571E-C0BA-4A64-96BF-6424F9C487F1}" name="F_KNC" dataDxfId="39" dataCellStyle="Currency">
      <calculatedColumnFormula>IF(Weekly[[#This Row],[Actual]]="","",IF(AND(Weekly[[#This Row],[KNC_P]]=FALSE,Weekly[[#This Row],[Actual]]=TRUE),AK1+Weekly[[#This Row],[BF H Odds]]-1,IF(AND(Weekly[[#This Row],[KNC_P]]=TRUE,Weekly[[#This Row],[Actual]]=FALSE),AK1+Weekly[[#This Row],[BF V Odds]]-1,AK1-1)))</calculatedColumnFormula>
    </tableColumn>
    <tableColumn id="36" xr3:uid="{E618BAA8-0F42-4CD5-843A-3FBDDEB9EAA2}" name="TRUES" dataDxfId="38" dataCellStyle="Comma">
      <calculatedColumnFormula>IF(Weekly[[#This Row],[Actual]]="","",COUNTIF(Weekly[[#This Row],[SVC_P]:[QDA_P]],TRUE))</calculatedColumnFormula>
    </tableColumn>
    <tableColumn id="37" xr3:uid="{D14AD9FA-14B2-44D2-80E9-36E4893281DF}" name="FALSES" dataDxfId="37" dataCellStyle="Comma">
      <calculatedColumnFormula>IF(Weekly[[#This Row],[Actual]]="","",COUNTIF(Weekly[[#This Row],[SVC_P]:[QDA_P]],FALSE))</calculatedColumnFormula>
    </tableColumn>
    <tableColumn id="51" xr3:uid="{5930C775-8DBE-4904-84C6-21D2334EF881}" name="V Odds &lt;" dataDxfId="36" dataCellStyle="Currency">
      <calculatedColumnFormula>IF(AND(Weekly[[#This Row],[BF V Odds]]&gt;$BO$6,Weekly[[#This Row],[BF V Odds]] &lt; $BO$7),Weekly[[#This Row],[BF V Odds]],"")</calculatedColumnFormula>
    </tableColumn>
    <tableColumn id="50" xr3:uid="{19DEFD54-1D27-409C-9517-B80776C8D1E7}" name="H Odds &lt;" dataDxfId="35" dataCellStyle="Currency">
      <calculatedColumnFormula>IF(AND(Weekly[[#This Row],[BF H Odds]]&gt;$BO$6, Weekly[[#This Row],[BF H Odds]] &lt; $BO$7),Weekly[[#This Row],[BF H Odds]],"")</calculatedColumnFormula>
    </tableColumn>
    <tableColumn id="42" xr3:uid="{EF6A5E31-3FD2-4839-8299-DE8C2B7FA7BE}" name="SVC_Odds" dataDxfId="34" dataCellStyle="Currency">
      <calculatedColumnFormula>IF(AND(Weekly[[#This Row],[V Odds &lt;]]="",Weekly[[#This Row],[H Odds &lt;]]=""),AP1,IF(AND(Weekly[[#This Row],[H Odds &lt;]]&lt;&gt;"",Weekly[[#This Row],[SVC_P]]=TRUE,Weekly[[#This Row],[Actual]]=TRUE),AP1+Weekly[[#This Row],[H Odds &lt;]]-1,IF(AND(Weekly[[#This Row],[V Odds &lt;]]&lt;&gt;"",Weekly[[#This Row],[SVC_P]]=FALSE,Weekly[[#This Row],[Actual]]=FALSE),AP1+Weekly[[#This Row],[V Odds &lt;]]-1,IF(AND(Weekly[[#This Row],[V Odds &lt;]]&lt;&gt;"",Weekly[[#This Row],[SVC_P]]=FALSE,Weekly[[#This Row],[Actual]]=TRUE),AP1-1,IF(AND(Weekly[[#This Row],[H Odds &lt;]]&lt;&gt;"",Weekly[[#This Row],[SVC_P]]=TRUE,Weekly[[#This Row],[Actual]]=FALSE),AP1-1,AP1)))))</calculatedColumnFormula>
    </tableColumn>
    <tableColumn id="43" xr3:uid="{CBBBFB66-E1CD-48E2-A006-4A243752DF57}" name="ADBC_ODDS" dataDxfId="33" dataCellStyle="Currency">
      <calculatedColumnFormula>IF(AND(Weekly[[#This Row],[V Odds &lt;]]="",Weekly[[#This Row],[H Odds &lt;]]=""),AQ1,IF(AND(Weekly[[#This Row],[H Odds &lt;]]&lt;&gt;"",Weekly[[#This Row],[ADBC_P]]=TRUE,Weekly[[#This Row],[Actual]]=TRUE),AQ1+Weekly[[#This Row],[H Odds &lt;]]-1,IF(AND(Weekly[[#This Row],[V Odds &lt;]]&lt;&gt;"",Weekly[[#This Row],[ADBC_P]]=FALSE,Weekly[[#This Row],[Actual]]=FALSE),AQ1+Weekly[[#This Row],[V Odds &lt;]]-1,IF(AND(Weekly[[#This Row],[V Odds &lt;]]&lt;&gt;"",Weekly[[#This Row],[ADBC_P]]=FALSE,Weekly[[#This Row],[Actual]]=TRUE),AQ1-1,IF(AND(Weekly[[#This Row],[H Odds &lt;]]&lt;&gt;"",Weekly[[#This Row],[ADBC_P]]=TRUE,Weekly[[#This Row],[Actual]]=FALSE),AQ1-1,AQ1)))))</calculatedColumnFormula>
    </tableColumn>
    <tableColumn id="44" xr3:uid="{81ADDFA5-1622-475B-9B8D-66BF9C95EFBC}" name="RFC_ODDS" dataDxfId="32" dataCellStyle="Currency">
      <calculatedColumnFormula>IF(AND(Weekly[[#This Row],[V Odds &lt;]]="",Weekly[[#This Row],[H Odds &lt;]]=""),AR1,IF(AND(Weekly[[#This Row],[H Odds &lt;]]&lt;&gt;"",Weekly[[#This Row],[RFC_P]]=TRUE,Weekly[[#This Row],[Actual]]=TRUE),AR1+Weekly[[#This Row],[H Odds &lt;]]-1,IF(AND(Weekly[[#This Row],[V Odds &lt;]]&lt;&gt;"",Weekly[[#This Row],[RFC_P]]=FALSE,Weekly[[#This Row],[Actual]]=FALSE),AR1+Weekly[[#This Row],[V Odds &lt;]]-1,IF(AND(Weekly[[#This Row],[V Odds &lt;]]&lt;&gt;"",Weekly[[#This Row],[RFC_P]]=FALSE,Weekly[[#This Row],[Actual]]=TRUE),AR1-1,IF(AND(Weekly[[#This Row],[H Odds &lt;]]&lt;&gt;"",Weekly[[#This Row],[RFC_P]]=TRUE,Weekly[[#This Row],[Actual]]=FALSE),AR1-1,AR1)))))</calculatedColumnFormula>
    </tableColumn>
    <tableColumn id="45" xr3:uid="{5CCCEA13-F3CB-4B30-B50E-9BE75636B297}" name="GBC_ODDS" dataDxfId="31" dataCellStyle="Currency">
      <calculatedColumnFormula>IF(AND(Weekly[[#This Row],[V Odds &lt;]]="",Weekly[[#This Row],[H Odds &lt;]]=""),AS1,IF(AND(Weekly[[#This Row],[H Odds &lt;]]&lt;&gt;"",Weekly[[#This Row],[GBC_P]]=TRUE,Weekly[[#This Row],[Actual]]=TRUE),AS1+Weekly[[#This Row],[H Odds &lt;]]-1,IF(AND(Weekly[[#This Row],[V Odds &lt;]]&lt;&gt;"",Weekly[[#This Row],[GBC_P]]=FALSE,Weekly[[#This Row],[Actual]]=FALSE),AS1+Weekly[[#This Row],[V Odds &lt;]]-1,IF(AND(Weekly[[#This Row],[V Odds &lt;]]&lt;&gt;"",Weekly[[#This Row],[GBC_P]]=FALSE,Weekly[[#This Row],[Actual]]=TRUE),AS1-1,IF(AND(Weekly[[#This Row],[H Odds &lt;]]&lt;&gt;"",Weekly[[#This Row],[GBC_P]]=TRUE,Weekly[[#This Row],[Actual]]=FALSE),AS1-1,AS1)))))</calculatedColumnFormula>
    </tableColumn>
    <tableColumn id="46" xr3:uid="{5A2D6960-3802-4D06-B8F8-4B5725D04728}" name="HGBC_ODDS" dataDxfId="30" dataCellStyle="Currency">
      <calculatedColumnFormula>IF(AND(Weekly[[#This Row],[V Odds &lt;]]="",Weekly[[#This Row],[H Odds &lt;]]=""),AT1,IF(AND(Weekly[[#This Row],[H Odds &lt;]]&lt;&gt;"",Weekly[[#This Row],[HGBC_P]]=TRUE,Weekly[[#This Row],[Actual]]=TRUE),AT1+Weekly[[#This Row],[H Odds &lt;]]-1,IF(AND(Weekly[[#This Row],[V Odds &lt;]]&lt;&gt;"",Weekly[[#This Row],[HGBC_P]]=FALSE,Weekly[[#This Row],[Actual]]=FALSE),AT1+Weekly[[#This Row],[V Odds &lt;]]-1,IF(AND(Weekly[[#This Row],[V Odds &lt;]]&lt;&gt;"",Weekly[[#This Row],[HGBC_P]]=FALSE,Weekly[[#This Row],[Actual]]=TRUE),AT1-1,IF(AND(Weekly[[#This Row],[H Odds &lt;]]&lt;&gt;"",Weekly[[#This Row],[HGBC_P]]=TRUE,Weekly[[#This Row],[Actual]]=FALSE),AT1-1,AT1)))))</calculatedColumnFormula>
    </tableColumn>
    <tableColumn id="47" xr3:uid="{31A381C2-610C-47A9-AA37-4C06D83871FE}" name="XGB_ODDS" dataDxfId="29" dataCellStyle="Currency">
      <calculatedColumnFormula>IF(AND(Weekly[[#This Row],[V Odds &lt;]]="",Weekly[[#This Row],[H Odds &lt;]]=""),AU1,IF(AND(Weekly[[#This Row],[H Odds &lt;]]&lt;&gt;"",Weekly[[#This Row],[XGB_P]]=TRUE,Weekly[[#This Row],[Actual]]=TRUE),AU1+Weekly[[#This Row],[H Odds &lt;]]-1,IF(AND(Weekly[[#This Row],[V Odds &lt;]]&lt;&gt;"",Weekly[[#This Row],[XGB_P]]=FALSE,Weekly[[#This Row],[Actual]]=FALSE),AU1+Weekly[[#This Row],[V Odds &lt;]]-1,IF(AND(Weekly[[#This Row],[V Odds &lt;]]&lt;&gt;"",Weekly[[#This Row],[XGB_P]]=FALSE,Weekly[[#This Row],[Actual]]=TRUE),AU1-1,IF(AND(Weekly[[#This Row],[H Odds &lt;]]&lt;&gt;"",Weekly[[#This Row],[XGB_P]]=TRUE,Weekly[[#This Row],[Actual]]=FALSE),AU1-1,AU1)))))</calculatedColumnFormula>
    </tableColumn>
    <tableColumn id="48" xr3:uid="{A634A47D-C311-49CF-86C4-2E20D2986CCA}" name="QDA_ODDS" dataDxfId="28" dataCellStyle="Currency">
      <calculatedColumnFormula>IF(AND(Weekly[[#This Row],[V Odds &lt;]]="",Weekly[[#This Row],[H Odds &lt;]]=""),AV1,IF(AND(Weekly[[#This Row],[H Odds &lt;]]&lt;&gt;"",Weekly[[#This Row],[QDA_P]]=TRUE,Weekly[[#This Row],[Actual]]=TRUE),AV1+Weekly[[#This Row],[H Odds &lt;]]-1,IF(AND(Weekly[[#This Row],[V Odds &lt;]]&lt;&gt;"",Weekly[[#This Row],[QDA_P]]=FALSE,Weekly[[#This Row],[Actual]]=FALSE),AV1+Weekly[[#This Row],[V Odds &lt;]]-1,IF(AND(Weekly[[#This Row],[V Odds &lt;]]&lt;&gt;"",Weekly[[#This Row],[QDA_P]]=FALSE,Weekly[[#This Row],[Actual]]=TRUE),AV1-1,IF(AND(Weekly[[#This Row],[H Odds &lt;]]&lt;&gt;"",Weekly[[#This Row],[QDA_P]]=TRUE,Weekly[[#This Row],[Actual]]=FALSE),AV1-1,AV1)))))</calculatedColumnFormula>
    </tableColumn>
    <tableColumn id="49" xr3:uid="{00845523-EA33-4CB9-918C-7E245B254090}" name="KNC_ODDS" dataDxfId="27" dataCellStyle="Currency"/>
    <tableColumn id="52" xr3:uid="{BB4CC285-745D-4FE7-8792-17BF79E729D9}" name="All_Odds" dataDxfId="26" dataCellStyle="Currency"/>
    <tableColumn id="17" xr3:uid="{F8619E5A-3CC1-462A-BD8C-89AA0D2C7155}" name="All Comms" dataDxfId="25" dataCellStyle="Currency"/>
    <tableColumn id="62" xr3:uid="{979DA5FE-3634-4B4F-8298-507C548189DD}" name="No AI" dataDxfId="24" dataCellStyle="Currency">
      <calculatedColumnFormula>IF(AND(Weekly[[#This Row],[V Odds &lt;]]="",Weekly[[#This Row],[H Odds &lt;]]=""),AZ1,IF(AND(Weekly[[#This Row],[V Odds &lt;]]&lt;&gt;"",Weekly[[#This Row],[Actual]]=FALSE),AZ1+Weekly[[#This Row],[V Odds &lt;]]-1,IF(AND(Weekly[[#This Row],[H Odds &lt;]]&lt;&gt;"",Weekly[[#This Row],[Actual]]=TRUE),AZ1+Weekly[[#This Row],[H Odds &lt;]]-1,AZ1-1)))</calculatedColumnFormula>
    </tableColumn>
    <tableColumn id="53" xr3:uid="{F9004B25-DE82-4916-98D4-E8B1A390F900}" name="SVC_HOME" dataDxfId="23" dataCellStyle="Currency"/>
    <tableColumn id="54" xr3:uid="{2D468CDF-F030-484C-B1B9-6B823FADF3BB}" name="ADBC_HOME" dataDxfId="22" dataCellStyle="Currency"/>
    <tableColumn id="55" xr3:uid="{52823C1D-03AB-49E8-A55C-40FAA8AE76C7}" name="RFC_HOME" dataDxfId="21" dataCellStyle="Currency"/>
    <tableColumn id="56" xr3:uid="{542C0E21-D27C-4915-AC46-9729466D9164}" name="GBC_HOME" dataDxfId="20" dataCellStyle="Currency"/>
    <tableColumn id="57" xr3:uid="{BF506A08-662E-4B71-BDC9-916D2358BDA9}" name="HGBC_HOME" dataDxfId="19" dataCellStyle="Currency"/>
    <tableColumn id="58" xr3:uid="{69712063-B576-498A-81AC-1D392BC8B280}" name="XGB_HOME" dataDxfId="18" dataCellStyle="Currency"/>
    <tableColumn id="59" xr3:uid="{F651588A-6B77-4D72-B103-36B986B2D32A}" name="QDA_HOME" dataDxfId="17" dataCellStyle="Currency"/>
    <tableColumn id="60" xr3:uid="{74B30018-3794-4184-8370-9AFD94A5EE78}" name="KNC_HOME" dataDxfId="16" dataCellStyle="Currency"/>
    <tableColumn id="61" xr3:uid="{4CC89E03-10F6-4D86-8679-EDF2786FC310}" name="ALL_HOME" dataDxfId="15" dataCellStyle="Currency"/>
    <tableColumn id="39" xr3:uid="{E3919367-F37C-428D-9C44-39C7B589690F}" name="No AI2" dataDxfId="14" dataCellStyle="Currency">
      <calculatedColumnFormula>IF(Weekly[[#This Row],[H Odds &lt;]]="",BJ1,IF(AND(Weekly[[#This Row],[H Odds &lt;]]&lt;&gt;"",Weekly[[#This Row],[Actual]]=TRUE),BJ1+Weekly[[#This Row],[H Odds &lt;]]-1,IF(AND(Weekly[[#This Row],[H Odds &lt;]]&lt;&gt;"",Weekly[[#This Row],[Actual]]=FALSE),BJ1-1,BJ1)))</calculatedColumnFormula>
    </tableColumn>
    <tableColumn id="63" xr3:uid="{05577642-1370-4522-ADE2-E863C1C5FB71}" name="5+ Models" dataDxfId="13" dataCellStyle="Currency">
      <calculatedColumnFormula>IF(AND(Weekly[[#This Row],[TRUES]]&gt;3,Weekly[[#This Row],[Actual]]=TRUE),BK1+Weekly[[#This Row],[BF H Odds]]-1,IF(AND(Weekly[[#This Row],[FALSES]]&gt;3,Weekly[[#This Row],[Actual]]=FALSE),BK1+Weekly[[#This Row],[BF V Odds]]-1,IF(AND(Weekly[[#This Row],[TRUES]]&gt;3,Weekly[[#This Row],[Actual]]=FALSE),BK1-1,IF(AND(Weekly[[#This Row],[FALSES]]&gt;3,Weekly[[#This Row],[Actual]]=TRUE),BK1-1,BK1))))</calculatedColumnFormula>
    </tableColumn>
    <tableColumn id="64" xr3:uid="{3309C954-E6C5-4768-A609-F0C0213AC96B}" name="6+ Models" dataDxfId="12" dataCellStyle="Currency"/>
    <tableColumn id="65" xr3:uid="{3E3914A0-7CC4-4FDD-9173-9A7662CD5712}" name="7+ Models" dataDxfId="11" dataCellStyle="Currency"/>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ECF884F-900B-430A-9034-EC9AC7EC991D}" name="Table31431" displayName="Table31431" ref="BP7:BW16" totalsRowShown="0">
  <autoFilter ref="BP7:BW16" xr:uid="{1DB7EF11-DE1E-4F69-A141-5D4FF99A517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958D979-CC6E-44B1-89AC-C0F80FDC2AC1}" name=" "/>
    <tableColumn id="2" xr3:uid="{5A032602-F849-4733-B99A-E775BE39E410}" name="SVC"/>
    <tableColumn id="3" xr3:uid="{7B5177B5-10DF-42A6-93A4-640650B580AE}" name="ADBC"/>
    <tableColumn id="4" xr3:uid="{FA78DF9E-6953-432B-84B2-2A763FD1A96B}" name="RFC"/>
    <tableColumn id="5" xr3:uid="{A4045ED0-E0FA-45AF-A32A-363ECC0C5D44}" name="GBC"/>
    <tableColumn id="6" xr3:uid="{86A678B8-CF5A-47E5-9796-4B438BD06E36}" name="HGBC"/>
    <tableColumn id="7" xr3:uid="{51711DD1-FC7B-4854-BF46-7AE64B00E1A0}" name="XGB"/>
    <tableColumn id="8" xr3:uid="{69B9DC30-D87F-4953-B36F-59661915996E}" name="QDA"/>
  </tableColumns>
  <tableStyleInfo name="TableStyleDark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6749997-8E35-4FF6-9F75-8FE57BD51E60}" name="Table11532" displayName="Table11532" ref="BP19:BT22" totalsRowShown="0">
  <autoFilter ref="BP19:BT22" xr:uid="{06378436-BED3-4BEB-B9A2-0B8C96E47ACB}">
    <filterColumn colId="0" hiddenButton="1"/>
    <filterColumn colId="1" hiddenButton="1"/>
    <filterColumn colId="2" hiddenButton="1"/>
    <filterColumn colId="3" hiddenButton="1"/>
    <filterColumn colId="4" hiddenButton="1"/>
  </autoFilter>
  <tableColumns count="5">
    <tableColumn id="1" xr3:uid="{51589F8B-41FD-47A7-BF3B-F6C0DC73EBC2}" name="Odds"/>
    <tableColumn id="2" xr3:uid="{83EF4137-6F42-4672-97FD-2C25844A2A0D}" name="&lt;1.5"/>
    <tableColumn id="3" xr3:uid="{C7B71277-74F8-4029-ABEA-A4F6197D28DD}" name="1.5-2"/>
    <tableColumn id="4" xr3:uid="{219B8536-DB2C-4BE5-B770-AC1A37EABE84}" name="2-2.5"/>
    <tableColumn id="5" xr3:uid="{00FF3E9A-9166-4771-8488-16381620E14B}" name="2.5+"/>
  </tableColumns>
  <tableStyleInfo name="TableStyleDark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364CC90C-524B-4792-B670-0F6A49C28B51}" name="Table433" displayName="Table433" ref="BP25:BQ27" totalsRowShown="0">
  <autoFilter ref="BP25:BQ27" xr:uid="{1068CA08-AB0D-488A-BE8D-DE7D77C7D432}">
    <filterColumn colId="0" hiddenButton="1"/>
    <filterColumn colId="1" hiddenButton="1"/>
  </autoFilter>
  <tableColumns count="2">
    <tableColumn id="1" xr3:uid="{5EFB015F-1569-4138-A2C5-32A77ED7D64E}" name=" "/>
    <tableColumn id="3" xr3:uid="{16B6D1D6-0C5D-49FD-9848-E980CDE79B6A}" name="Bet $1" dataCellStyle="Currency">
      <calculatedColumnFormula>MIN(Weekly[Betfair])</calculatedColumnFormula>
    </tableColumn>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01973BF-9263-429B-9B6F-0132E8C58901}" name="Table734" displayName="Table734" ref="BP1:BX5" totalsRowCount="1" headerRowDxfId="10" dataDxfId="9">
  <autoFilter ref="BP1:BX4" xr:uid="{3ADDE7AD-76AB-4985-94BA-9A257F2FD2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05AAC74-C11C-445A-81D5-3A3DB635D6EA}" name=" " dataDxfId="8"/>
    <tableColumn id="2" xr3:uid="{D998BF97-5ADB-49E1-91D1-B26BD73AA897}" name="7 True" dataDxfId="7"/>
    <tableColumn id="3" xr3:uid="{A5CA98F3-4553-4A79-A729-E028BA703331}" name="7 False" dataDxfId="6"/>
    <tableColumn id="4" xr3:uid="{D115E398-24AA-427D-8DDC-2D81560508F8}" name="6 True" dataDxfId="5"/>
    <tableColumn id="5" xr3:uid="{3BBB4B20-FF9E-4E4F-AE55-E8692AE034FF}" name="6 False" dataDxfId="4"/>
    <tableColumn id="6" xr3:uid="{243618DD-83F6-425F-89B4-F25A7C6F4841}" name="5 True" dataDxfId="3"/>
    <tableColumn id="7" xr3:uid="{7E42E4D5-9175-4274-9471-84212A28DEE2}" name="5 False" dataDxfId="2"/>
    <tableColumn id="8" xr3:uid="{28FE76D1-3439-479C-979B-75DC0480F97B}" name="4 True" dataDxfId="1"/>
    <tableColumn id="9" xr3:uid="{B720E817-9EF3-4783-B362-D66A083544B2}" name="4 False" dataDxfId="0"/>
  </tableColumns>
  <tableStyleInfo name="TableStyleDark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D3D6FC2-3D28-4CDA-B444-5328634F1B55}" name="Table536" displayName="Table536" ref="BP31:BQ34" totalsRowShown="0">
  <autoFilter ref="BP31:BQ34" xr:uid="{D049D333-78C9-4D9D-A860-6141144A6EE3}">
    <filterColumn colId="0" hiddenButton="1"/>
    <filterColumn colId="1" hiddenButton="1"/>
  </autoFilter>
  <tableColumns count="2">
    <tableColumn id="1" xr3:uid="{A4D9608E-27D8-429D-B541-241D80C18004}" name="Bets Won"/>
    <tableColumn id="2" xr3:uid="{0DA95A26-D4DF-4084-AA97-8A556F1A4CF8}" name="Count">
      <calculatedColumnFormula>COUNTIF(Weekly[Won Bet?],"no")</calculatedColumnFormula>
    </tableColumn>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08BD-25AD-43EB-91F6-76A33FEDFF65}">
  <sheetPr codeName="Sheet3"/>
  <dimension ref="A1:CJ702"/>
  <sheetViews>
    <sheetView showGridLines="0" tabSelected="1" topLeftCell="A623" zoomScale="110" zoomScaleNormal="110" zoomScaleSheetLayoutView="160" workbookViewId="0">
      <selection activeCell="N644" sqref="N644"/>
    </sheetView>
  </sheetViews>
  <sheetFormatPr defaultRowHeight="15" x14ac:dyDescent="0.25"/>
  <cols>
    <col min="1" max="1" width="11" customWidth="1"/>
    <col min="2" max="2" width="18.28515625" customWidth="1"/>
    <col min="3" max="3" width="23.85546875" bestFit="1" customWidth="1"/>
    <col min="4" max="4" width="22.140625" bestFit="1" customWidth="1"/>
    <col min="5" max="5" width="6.5703125" customWidth="1"/>
    <col min="6" max="6" width="8" customWidth="1"/>
    <col min="7" max="7" width="6.42578125" customWidth="1"/>
    <col min="8" max="8" width="7.140625" customWidth="1"/>
    <col min="9" max="9" width="8.140625" customWidth="1"/>
    <col min="10" max="10" width="6.85546875" customWidth="1"/>
    <col min="11" max="12" width="7.140625" customWidth="1"/>
    <col min="13" max="13" width="15.5703125" customWidth="1"/>
    <col min="14" max="14" width="8.42578125" customWidth="1"/>
    <col min="15" max="17" width="9.140625" customWidth="1"/>
    <col min="18" max="18" width="11.28515625" customWidth="1"/>
    <col min="19" max="19" width="12.5703125" customWidth="1"/>
    <col min="20" max="20" width="14.140625" customWidth="1"/>
    <col min="21" max="22" width="9.140625" customWidth="1"/>
    <col min="23" max="23" width="11.42578125" customWidth="1"/>
    <col min="24" max="24" width="11.140625" customWidth="1"/>
    <col min="25" max="25" width="11.5703125" customWidth="1"/>
    <col min="26" max="37" width="9.140625" customWidth="1"/>
    <col min="38" max="38" width="10.85546875" customWidth="1"/>
    <col min="39" max="39" width="10.7109375" customWidth="1"/>
    <col min="40" max="40" width="11.28515625" customWidth="1"/>
    <col min="41" max="49" width="9.140625" customWidth="1"/>
    <col min="50" max="50" width="11.140625" customWidth="1"/>
    <col min="51" max="52" width="12" customWidth="1"/>
    <col min="53" max="61" width="9.140625" customWidth="1"/>
    <col min="62" max="65" width="11.5703125" customWidth="1"/>
    <col min="66" max="67" width="9.140625" customWidth="1"/>
    <col min="68" max="68" width="9.140625" hidden="1" customWidth="1"/>
    <col min="69" max="69" width="11" hidden="1" customWidth="1"/>
    <col min="70" max="70" width="10.42578125" hidden="1" customWidth="1"/>
    <col min="71" max="73" width="9.140625" hidden="1" customWidth="1"/>
    <col min="74" max="74" width="10" hidden="1" customWidth="1"/>
    <col min="75" max="77" width="9.140625" hidden="1" customWidth="1"/>
    <col min="78" max="78" width="9.140625" customWidth="1"/>
    <col min="79" max="79" width="10.7109375" customWidth="1"/>
    <col min="81" max="87" width="12.42578125" bestFit="1" customWidth="1"/>
    <col min="88" max="88" width="12.140625" bestFit="1" customWidth="1"/>
    <col min="89" max="89" width="13.42578125" bestFit="1" customWidth="1"/>
  </cols>
  <sheetData>
    <row r="1" spans="1:88" x14ac:dyDescent="0.25">
      <c r="A1" t="s">
        <v>91</v>
      </c>
      <c r="B1" s="1" t="s">
        <v>0</v>
      </c>
      <c r="C1" s="1" t="s">
        <v>1</v>
      </c>
      <c r="D1" s="1" t="s">
        <v>2</v>
      </c>
      <c r="E1" s="1" t="s">
        <v>92</v>
      </c>
      <c r="F1" s="1" t="s">
        <v>93</v>
      </c>
      <c r="G1" s="1" t="s">
        <v>94</v>
      </c>
      <c r="H1" s="1" t="s">
        <v>95</v>
      </c>
      <c r="I1" s="1" t="s">
        <v>96</v>
      </c>
      <c r="J1" s="1" t="s">
        <v>97</v>
      </c>
      <c r="K1" s="1" t="s">
        <v>98</v>
      </c>
      <c r="L1" s="2" t="s">
        <v>102</v>
      </c>
      <c r="M1" s="2" t="s">
        <v>99</v>
      </c>
      <c r="N1" s="2" t="s">
        <v>136</v>
      </c>
      <c r="O1" s="2" t="s">
        <v>135</v>
      </c>
      <c r="P1" s="2" t="s">
        <v>40</v>
      </c>
      <c r="Q1" s="2" t="s">
        <v>63</v>
      </c>
      <c r="R1" s="2" t="s">
        <v>132</v>
      </c>
      <c r="S1" s="12" t="s">
        <v>137</v>
      </c>
      <c r="T1" s="14" t="s">
        <v>133</v>
      </c>
      <c r="U1" s="27" t="s">
        <v>134</v>
      </c>
      <c r="V1" s="12" t="s">
        <v>65</v>
      </c>
      <c r="W1" s="12" t="s">
        <v>83</v>
      </c>
      <c r="X1" s="12" t="s">
        <v>4</v>
      </c>
      <c r="Y1" s="12" t="s">
        <v>84</v>
      </c>
      <c r="Z1" s="12" t="s">
        <v>5</v>
      </c>
      <c r="AA1" s="12" t="s">
        <v>85</v>
      </c>
      <c r="AB1" s="12" t="s">
        <v>6</v>
      </c>
      <c r="AC1" s="12" t="s">
        <v>86</v>
      </c>
      <c r="AD1" s="12" t="s">
        <v>7</v>
      </c>
      <c r="AE1" s="12" t="s">
        <v>87</v>
      </c>
      <c r="AF1" s="12" t="s">
        <v>8</v>
      </c>
      <c r="AG1" s="12" t="s">
        <v>88</v>
      </c>
      <c r="AH1" s="12" t="s">
        <v>64</v>
      </c>
      <c r="AI1" s="12" t="s">
        <v>89</v>
      </c>
      <c r="AJ1" s="12" t="s">
        <v>3</v>
      </c>
      <c r="AK1" s="12" t="s">
        <v>90</v>
      </c>
      <c r="AL1" s="12" t="s">
        <v>41</v>
      </c>
      <c r="AM1" s="28" t="s">
        <v>42</v>
      </c>
      <c r="AN1" s="28" t="s">
        <v>111</v>
      </c>
      <c r="AO1" s="28" t="s">
        <v>112</v>
      </c>
      <c r="AP1" s="2" t="s">
        <v>103</v>
      </c>
      <c r="AQ1" s="2" t="s">
        <v>104</v>
      </c>
      <c r="AR1" s="2" t="s">
        <v>105</v>
      </c>
      <c r="AS1" s="2" t="s">
        <v>106</v>
      </c>
      <c r="AT1" s="2" t="s">
        <v>107</v>
      </c>
      <c r="AU1" s="2" t="s">
        <v>108</v>
      </c>
      <c r="AV1" s="2" t="s">
        <v>109</v>
      </c>
      <c r="AW1" s="2" t="s">
        <v>110</v>
      </c>
      <c r="AX1" s="2" t="s">
        <v>115</v>
      </c>
      <c r="AY1" s="2" t="s">
        <v>148</v>
      </c>
      <c r="AZ1" s="2" t="s">
        <v>152</v>
      </c>
      <c r="BA1" s="2" t="s">
        <v>123</v>
      </c>
      <c r="BB1" s="2" t="s">
        <v>124</v>
      </c>
      <c r="BC1" s="2" t="s">
        <v>125</v>
      </c>
      <c r="BD1" s="2" t="s">
        <v>126</v>
      </c>
      <c r="BE1" s="2" t="s">
        <v>127</v>
      </c>
      <c r="BF1" s="2" t="s">
        <v>128</v>
      </c>
      <c r="BG1" s="2" t="s">
        <v>129</v>
      </c>
      <c r="BH1" s="2" t="s">
        <v>130</v>
      </c>
      <c r="BI1" s="2" t="s">
        <v>131</v>
      </c>
      <c r="BJ1" s="2" t="s">
        <v>153</v>
      </c>
      <c r="BK1" s="2" t="s">
        <v>154</v>
      </c>
      <c r="BL1" s="2" t="s">
        <v>156</v>
      </c>
      <c r="BM1" s="2" t="s">
        <v>155</v>
      </c>
      <c r="BN1" s="12"/>
      <c r="BP1" s="18" t="s">
        <v>62</v>
      </c>
      <c r="BQ1" s="18" t="s">
        <v>67</v>
      </c>
      <c r="BR1" s="18" t="s">
        <v>68</v>
      </c>
      <c r="BS1" s="18" t="s">
        <v>43</v>
      </c>
      <c r="BT1" s="18" t="s">
        <v>44</v>
      </c>
      <c r="BU1" s="18" t="s">
        <v>45</v>
      </c>
      <c r="BV1" s="18" t="s">
        <v>46</v>
      </c>
      <c r="BW1" s="18" t="s">
        <v>47</v>
      </c>
      <c r="BX1" s="18" t="s">
        <v>48</v>
      </c>
    </row>
    <row r="2" spans="1:88" x14ac:dyDescent="0.25">
      <c r="A2" s="1">
        <v>0</v>
      </c>
      <c r="B2" s="10">
        <v>44236</v>
      </c>
      <c r="C2" s="17" t="s">
        <v>15</v>
      </c>
      <c r="D2" s="15" t="s">
        <v>24</v>
      </c>
      <c r="E2" t="b">
        <v>1</v>
      </c>
      <c r="F2" t="b">
        <v>1</v>
      </c>
      <c r="G2" t="b">
        <v>1</v>
      </c>
      <c r="H2" t="b">
        <v>0</v>
      </c>
      <c r="I2" t="b">
        <v>1</v>
      </c>
      <c r="J2" t="b">
        <v>1</v>
      </c>
      <c r="K2" t="b">
        <v>0</v>
      </c>
      <c r="N2">
        <v>1</v>
      </c>
      <c r="O2">
        <v>3.2</v>
      </c>
      <c r="P2" t="b">
        <v>1</v>
      </c>
      <c r="Q2" t="s">
        <v>66</v>
      </c>
      <c r="R2" s="9">
        <v>100</v>
      </c>
      <c r="S2" s="9">
        <v>100</v>
      </c>
      <c r="T2">
        <v>1.44</v>
      </c>
      <c r="U2">
        <v>2.93</v>
      </c>
      <c r="V2" s="24">
        <v>40</v>
      </c>
      <c r="W2" s="24">
        <v>40</v>
      </c>
      <c r="X2" s="24">
        <v>40</v>
      </c>
      <c r="Y2" s="24">
        <v>40</v>
      </c>
      <c r="Z2" s="24">
        <v>40</v>
      </c>
      <c r="AA2" s="24">
        <v>40</v>
      </c>
      <c r="AB2" s="24">
        <v>40</v>
      </c>
      <c r="AC2" s="24">
        <v>40</v>
      </c>
      <c r="AD2" s="24">
        <v>40</v>
      </c>
      <c r="AE2" s="24">
        <v>40</v>
      </c>
      <c r="AF2" s="24">
        <v>40</v>
      </c>
      <c r="AG2" s="24">
        <v>40</v>
      </c>
      <c r="AH2" s="24">
        <v>40</v>
      </c>
      <c r="AI2" s="24">
        <v>40</v>
      </c>
      <c r="AJ2" s="24"/>
      <c r="AK2" s="24"/>
      <c r="AL2" s="30">
        <f>IF(Weekly[[#This Row],[Actual]]="","",COUNTIF(Weekly[[#This Row],[SVC_P]:[QDA_P]],TRUE))</f>
        <v>5</v>
      </c>
      <c r="AM2" s="30">
        <f>IF(Weekly[[#This Row],[Actual]]="","",COUNTIF(Weekly[[#This Row],[SVC_P]:[QDA_P]],FALSE))</f>
        <v>2</v>
      </c>
      <c r="AN2" t="str">
        <f>IF(AND(Weekly[[#This Row],[BF V Odds]]&gt;$BO$6,Weekly[[#This Row],[BF V Odds]] &lt; $BO$7),Weekly[[#This Row],[BF V Odds]],"")</f>
        <v/>
      </c>
      <c r="AO2" t="str">
        <f>IF(AND(Weekly[[#This Row],[BF H Odds]]&gt;$BO$6, Weekly[[#This Row],[BF H Odds]] &lt; $BO$7),Weekly[[#This Row],[BF H Odds]],"")</f>
        <v/>
      </c>
      <c r="AP2" s="37">
        <v>40</v>
      </c>
      <c r="AQ2" s="37">
        <v>40</v>
      </c>
      <c r="AR2" s="37">
        <v>40</v>
      </c>
      <c r="AS2" s="37">
        <v>40</v>
      </c>
      <c r="AT2" s="37">
        <v>40</v>
      </c>
      <c r="AU2" s="37">
        <v>40</v>
      </c>
      <c r="AV2" s="37">
        <v>40</v>
      </c>
      <c r="AW2" s="37"/>
      <c r="AX2" s="37">
        <v>40</v>
      </c>
      <c r="AY2" s="37">
        <v>40</v>
      </c>
      <c r="AZ2" s="37">
        <v>40</v>
      </c>
      <c r="BA2" s="38">
        <v>40</v>
      </c>
      <c r="BB2" s="38">
        <v>40</v>
      </c>
      <c r="BC2" s="38">
        <v>40</v>
      </c>
      <c r="BD2" s="38">
        <v>40</v>
      </c>
      <c r="BE2" s="38">
        <v>40</v>
      </c>
      <c r="BF2" s="38">
        <v>40</v>
      </c>
      <c r="BG2" s="38">
        <v>40</v>
      </c>
      <c r="BH2" s="38">
        <v>40</v>
      </c>
      <c r="BI2" s="38">
        <v>40</v>
      </c>
      <c r="BJ2" s="38">
        <v>40</v>
      </c>
      <c r="BK2" s="58">
        <v>40</v>
      </c>
      <c r="BL2" s="58">
        <v>40</v>
      </c>
      <c r="BM2" s="58">
        <v>40</v>
      </c>
      <c r="BN2" s="24"/>
      <c r="BP2" s="19" t="s">
        <v>49</v>
      </c>
      <c r="BQ2" s="19">
        <f>COUNTIFS(Weekly[TRUES],7)</f>
        <v>234</v>
      </c>
      <c r="BR2" s="19">
        <f>COUNTIF(Weekly[FALSES],7)</f>
        <v>9</v>
      </c>
      <c r="BS2" s="21">
        <f>COUNTIF(Weekly[TRUES],6)</f>
        <v>112</v>
      </c>
      <c r="BT2" s="21">
        <f>COUNTIF(Weekly[FALSES],6)</f>
        <v>59</v>
      </c>
      <c r="BU2" s="22">
        <f>COUNTIF(Weekly[TRUES],5)</f>
        <v>77</v>
      </c>
      <c r="BV2" s="21">
        <f>COUNTIF(Weekly[FALSES],5)</f>
        <v>29</v>
      </c>
      <c r="BW2" s="21">
        <f>COUNTIF(Weekly[TRUES],4)</f>
        <v>57</v>
      </c>
      <c r="BX2" s="21">
        <f>COUNTIF(Weekly[FALSES],4)</f>
        <v>59</v>
      </c>
    </row>
    <row r="3" spans="1:88" x14ac:dyDescent="0.25">
      <c r="A3" s="1">
        <v>1</v>
      </c>
      <c r="B3" s="10">
        <v>44236</v>
      </c>
      <c r="C3" s="17" t="s">
        <v>28</v>
      </c>
      <c r="D3" s="15" t="s">
        <v>37</v>
      </c>
      <c r="E3" t="b">
        <v>1</v>
      </c>
      <c r="F3" t="b">
        <v>1</v>
      </c>
      <c r="G3" t="b">
        <v>1</v>
      </c>
      <c r="H3" t="b">
        <v>1</v>
      </c>
      <c r="I3" t="b">
        <v>1</v>
      </c>
      <c r="J3" t="b">
        <v>1</v>
      </c>
      <c r="K3" t="b">
        <v>1</v>
      </c>
      <c r="N3">
        <v>1</v>
      </c>
      <c r="O3">
        <v>1.4</v>
      </c>
      <c r="P3" t="b">
        <v>1</v>
      </c>
      <c r="Q3" t="s">
        <v>66</v>
      </c>
      <c r="R3" s="9">
        <f>IFERROR(IF(Weekly[[#This Row],[Won Bet?]]="yes",R2+(Weekly[[#This Row],[BF Odds]]*Weekly[[#This Row],[BF Stake]])-Weekly[[#This Row],[BF Stake]],R2-Weekly[[#This Row],[BF Stake]]),R2)</f>
        <v>100.4</v>
      </c>
      <c r="S3" s="9">
        <f>IFERROR(IF(Weekly[[#This Row],[Won Bet?]]="yes",S2+(((Weekly[[#This Row],[BF Odds]]*Weekly[[#This Row],[BF Stake]])-Weekly[[#This Row],[BF Stake]])*0.95),S2-Weekly[[#This Row],[BF Stake]]),S2)</f>
        <v>100.38</v>
      </c>
      <c r="T3">
        <v>3</v>
      </c>
      <c r="U3">
        <v>1.42</v>
      </c>
      <c r="V3" s="24">
        <f>IF(Weekly[[#This Row],[Actual]]="","",IF(AND(Weekly[[#This Row],[SVC_P]]=Weekly[[#This Row],[Actual]],Weekly[[#This Row],[SVC_P]]=TRUE),V2+Weekly[[#This Row],[BF H Odds]]-1,IF(AND(Weekly[[#This Row],[SVC_P]]=Weekly[[#This Row],[Actual]],Weekly[[#This Row],[SVC_P]]=FALSE),V2+Weekly[[#This Row],[BF V Odds]]-1,V2-1)))</f>
        <v>40.42</v>
      </c>
      <c r="W3" s="24">
        <f>IF(Weekly[[#This Row],[Actual]]="","",IF(AND(Weekly[[#This Row],[SVC_P]]=FALSE,Weekly[[#This Row],[Actual]]=TRUE),W2+Weekly[[#This Row],[BF H Odds]]-1,IF(AND(Weekly[[#This Row],[SVC_P]]=TRUE,Weekly[[#This Row],[Actual]]=FALSE,),W2+Weekly[[#This Row],[BF V Odds]]-1,W2-1)))</f>
        <v>39</v>
      </c>
      <c r="X3" s="24">
        <f>IF(Weekly[[#This Row],[Actual]]="","",IF(AND(Weekly[[#This Row],[ADBC_P]]=Weekly[[#This Row],[Actual]],Weekly[[#This Row],[ADBC_P]]=TRUE),X2+Weekly[[#This Row],[BF H Odds]]-1,IF(AND(Weekly[[#This Row],[ADBC_P]]=Weekly[[#This Row],[Actual]],Weekly[[#This Row],[ADBC_P]]=FALSE),X2+Weekly[[#This Row],[BF V Odds]]-1,X2-1)))</f>
        <v>40.42</v>
      </c>
      <c r="Y3" s="24">
        <f>IF(Weekly[[#This Row],[Actual]]="","",IF(AND(Weekly[[#This Row],[ADBC_P]]=FALSE,Weekly[[#This Row],[Actual]]=TRUE),Y2+Weekly[[#This Row],[BF H Odds]]-1,IF(AND(Weekly[[#This Row],[ADBC_P]]=TRUE,Weekly[[#This Row],[Actual]]=FALSE),Y2+Weekly[[#This Row],[BF V Odds]]-1,Y2-1)))</f>
        <v>39</v>
      </c>
      <c r="Z3" s="24">
        <f>IF(Weekly[[#This Row],[Actual]]="","",IF(AND(Weekly[[#This Row],[RFC_P]]=Weekly[[#This Row],[Actual]],Weekly[[#This Row],[RFC_P]]=TRUE),Z2+Weekly[[#This Row],[BF H Odds]]-1,IF(AND(Weekly[[#This Row],[RFC_P]]=Weekly[[#This Row],[Actual]],Weekly[[#This Row],[RFC_P]]=FALSE),Z2+Weekly[[#This Row],[BF V Odds]]-1,Z2-1)))</f>
        <v>40.42</v>
      </c>
      <c r="AA3" s="24">
        <f>IF(Weekly[[#This Row],[Actual]]="","",IF(AND(Weekly[[#This Row],[RFC_P]]=FALSE,Weekly[[#This Row],[Actual]]=TRUE),AA2+Weekly[[#This Row],[BF H Odds]]-1,IF(AND(Weekly[[#This Row],[RFC_P]]=TRUE,Weekly[[#This Row],[Actual]]=FALSE),AA2+Weekly[[#This Row],[BF V Odds]]-1,AA2-1)))</f>
        <v>39</v>
      </c>
      <c r="AB3" s="24">
        <f>IF(Weekly[[#This Row],[Actual]]="","",IF(AND(Weekly[[#This Row],[GBC_P]]=Weekly[[#This Row],[Actual]],Weekly[[#This Row],[GBC_P]]=TRUE),AB2+Weekly[[#This Row],[BF H Odds]]-1,IF(AND(Weekly[[#This Row],[GBC_P]]=Weekly[[#This Row],[Actual]],Weekly[[#This Row],[GBC_P]]=FALSE),AB2+Weekly[[#This Row],[BF V Odds]]-1,AB2-1)))</f>
        <v>40.42</v>
      </c>
      <c r="AC3" s="24">
        <f>IF(Weekly[[#This Row],[Actual]]="","",IF(AND(Weekly[[#This Row],[GBC_P]]=FALSE,Weekly[[#This Row],[Actual]]=TRUE),AC2+Weekly[[#This Row],[BF H Odds]]-1,IF(AND(Weekly[[#This Row],[GBC_P]]=TRUE,Weekly[[#This Row],[Actual]]=FALSE),AC2+Weekly[[#This Row],[BF V Odds]]-1,AC2-1)))</f>
        <v>39</v>
      </c>
      <c r="AD3" s="24">
        <f>IF(Weekly[[#This Row],[Actual]]="","",IF(AND(Weekly[[#This Row],[HGBC_P]]=Weekly[[#This Row],[Actual]],Weekly[[#This Row],[HGBC_P]]=TRUE),AD2+Weekly[[#This Row],[BF H Odds]]-1,IF(AND(Weekly[[#This Row],[HGBC_P]]=Weekly[[#This Row],[Actual]],Weekly[[#This Row],[HGBC_P]]=FALSE),AD2+Weekly[[#This Row],[BF V Odds]]-1,AD2-1)))</f>
        <v>40.42</v>
      </c>
      <c r="AE3" s="24">
        <f>IF(Weekly[[#This Row],[Actual]]="","",IF(AND(Weekly[[#This Row],[HGBC_P]]=FALSE,Weekly[[#This Row],[Actual]]=TRUE),AE2+Weekly[[#This Row],[BF H Odds]]-1,IF(AND(Weekly[[#This Row],[HGBC_P]]=TRUE,Weekly[[#This Row],[Actual]]=FALSE),AE2+Weekly[[#This Row],[BF V Odds]]-1,AE2-1)))</f>
        <v>39</v>
      </c>
      <c r="AF3" s="24">
        <f>IF(Weekly[[#This Row],[Actual]]="","",IF(AND(Weekly[[#This Row],[XGB_P]]=Weekly[[#This Row],[Actual]],Weekly[[#This Row],[XGB_P]]=TRUE),AF2+Weekly[[#This Row],[BF H Odds]]-1,IF(AND(Weekly[[#This Row],[XGB_P]]=Weekly[[#This Row],[Actual]],Weekly[[#This Row],[XGB_P]]=FALSE),AF2+Weekly[[#This Row],[BF V Odds]]-1,AF2-1)))</f>
        <v>40.42</v>
      </c>
      <c r="AG3" s="24">
        <f>IF(Weekly[[#This Row],[Actual]]="","",IF(AND(Weekly[[#This Row],[XGB_P]]=FALSE,Weekly[[#This Row],[Actual]]=TRUE),AG2+Weekly[[#This Row],[BF H Odds]]-1,IF(AND(Weekly[[#This Row],[XGB_P]]=TRUE,Weekly[[#This Row],[Actual]]=FALSE),AG2+Weekly[[#This Row],[BF V Odds]]-1,AG2-1)))</f>
        <v>39</v>
      </c>
      <c r="AH3" s="24">
        <f>IF(Weekly[[#This Row],[Actual]]="","",IF(AND(Weekly[[#This Row],[QDA_P]]=Weekly[[#This Row],[Actual]],Weekly[[#This Row],[QDA_P]]=TRUE),AH2+Weekly[[#This Row],[BF H Odds]]-1,IF(AND(Weekly[[#This Row],[QDA_P]]=Weekly[[#This Row],[Actual]],Weekly[[#This Row],[QDA_P]]=FALSE),AH2+Weekly[[#This Row],[BF V Odds]]-1,AH2-1)))</f>
        <v>40.42</v>
      </c>
      <c r="AI3" s="24">
        <f>IF(Weekly[[#This Row],[Actual]]="","",IF(AND(Weekly[[#This Row],[QDA_P]]=FALSE,Weekly[[#This Row],[Actual]]=TRUE),AI2+Weekly[[#This Row],[BF H Odds]]-1,IF(AND(Weekly[[#This Row],[QDA_P]]=TRUE,Weekly[[#This Row],[Actual]]=FALSE),AI2+Weekly[[#This Row],[BF V Odds]]-1,AI2-1)))</f>
        <v>39</v>
      </c>
      <c r="AJ3" s="24"/>
      <c r="AK3" s="24"/>
      <c r="AL3" s="30">
        <f>IF(Weekly[[#This Row],[Actual]]="","",COUNTIF(Weekly[[#This Row],[SVC_P]:[QDA_P]],TRUE))</f>
        <v>7</v>
      </c>
      <c r="AM3" s="30">
        <f>IF(Weekly[[#This Row],[Actual]]="","",COUNTIF(Weekly[[#This Row],[SVC_P]:[QDA_P]],FALSE))</f>
        <v>0</v>
      </c>
      <c r="AN3" t="str">
        <f>IF(AND(Weekly[[#This Row],[BF V Odds]]&gt;$BO$6,Weekly[[#This Row],[BF V Odds]] &lt; $BO$7),Weekly[[#This Row],[BF V Odds]],"")</f>
        <v/>
      </c>
      <c r="AO3" t="str">
        <f>IF(AND(Weekly[[#This Row],[BF H Odds]]&gt;$BO$6, Weekly[[#This Row],[BF H Odds]] &lt; $BO$7),Weekly[[#This Row],[BF H Odds]],"")</f>
        <v/>
      </c>
      <c r="AP3" s="37">
        <f>IF(AND(Weekly[[#This Row],[V Odds &lt;]]="",Weekly[[#This Row],[H Odds &lt;]]=""),AP2,IF(AND(Weekly[[#This Row],[H Odds &lt;]]&lt;&gt;"",Weekly[[#This Row],[SVC_P]]=TRUE,Weekly[[#This Row],[Actual]]=TRUE),AP2+Weekly[[#This Row],[H Odds &lt;]]-1,IF(AND(Weekly[[#This Row],[V Odds &lt;]]&lt;&gt;"",Weekly[[#This Row],[SVC_P]]=FALSE,Weekly[[#This Row],[Actual]]=FALSE),AP2+Weekly[[#This Row],[V Odds &lt;]]-1,IF(AND(Weekly[[#This Row],[V Odds &lt;]]&lt;&gt;"",Weekly[[#This Row],[SVC_P]]=FALSE,Weekly[[#This Row],[Actual]]=TRUE),AP2-1,IF(AND(Weekly[[#This Row],[H Odds &lt;]]&lt;&gt;"",Weekly[[#This Row],[SVC_P]]=TRUE,Weekly[[#This Row],[Actual]]=FALSE),AP2-1,AP2)))))</f>
        <v>40</v>
      </c>
      <c r="AQ3" s="37">
        <f>IF(AND(Weekly[[#This Row],[V Odds &lt;]]="",Weekly[[#This Row],[H Odds &lt;]]=""),AQ2,IF(AND(Weekly[[#This Row],[H Odds &lt;]]&lt;&gt;"",Weekly[[#This Row],[ADBC_P]]=TRUE,Weekly[[#This Row],[Actual]]=TRUE),AQ2+Weekly[[#This Row],[H Odds &lt;]]-1,IF(AND(Weekly[[#This Row],[V Odds &lt;]]&lt;&gt;"",Weekly[[#This Row],[ADBC_P]]=FALSE,Weekly[[#This Row],[Actual]]=FALSE),AQ2+Weekly[[#This Row],[V Odds &lt;]]-1,IF(AND(Weekly[[#This Row],[V Odds &lt;]]&lt;&gt;"",Weekly[[#This Row],[ADBC_P]]=FALSE,Weekly[[#This Row],[Actual]]=TRUE),AQ2-1,IF(AND(Weekly[[#This Row],[H Odds &lt;]]&lt;&gt;"",Weekly[[#This Row],[ADBC_P]]=TRUE,Weekly[[#This Row],[Actual]]=FALSE),AQ2-1,AQ2)))))</f>
        <v>40</v>
      </c>
      <c r="AR3" s="37">
        <f>IF(AND(Weekly[[#This Row],[V Odds &lt;]]="",Weekly[[#This Row],[H Odds &lt;]]=""),AR2,IF(AND(Weekly[[#This Row],[H Odds &lt;]]&lt;&gt;"",Weekly[[#This Row],[RFC_P]]=TRUE,Weekly[[#This Row],[Actual]]=TRUE),AR2+Weekly[[#This Row],[H Odds &lt;]]-1,IF(AND(Weekly[[#This Row],[V Odds &lt;]]&lt;&gt;"",Weekly[[#This Row],[RFC_P]]=FALSE,Weekly[[#This Row],[Actual]]=FALSE),AR2+Weekly[[#This Row],[V Odds &lt;]]-1,IF(AND(Weekly[[#This Row],[V Odds &lt;]]&lt;&gt;"",Weekly[[#This Row],[RFC_P]]=FALSE,Weekly[[#This Row],[Actual]]=TRUE),AR2-1,IF(AND(Weekly[[#This Row],[H Odds &lt;]]&lt;&gt;"",Weekly[[#This Row],[RFC_P]]=TRUE,Weekly[[#This Row],[Actual]]=FALSE),AR2-1,AR2)))))</f>
        <v>40</v>
      </c>
      <c r="AS3" s="37">
        <f>IF(AND(Weekly[[#This Row],[V Odds &lt;]]="",Weekly[[#This Row],[H Odds &lt;]]=""),AS2,IF(AND(Weekly[[#This Row],[H Odds &lt;]]&lt;&gt;"",Weekly[[#This Row],[GBC_P]]=TRUE,Weekly[[#This Row],[Actual]]=TRUE),AS2+Weekly[[#This Row],[H Odds &lt;]]-1,IF(AND(Weekly[[#This Row],[V Odds &lt;]]&lt;&gt;"",Weekly[[#This Row],[GBC_P]]=FALSE,Weekly[[#This Row],[Actual]]=FALSE),AS2+Weekly[[#This Row],[V Odds &lt;]]-1,IF(AND(Weekly[[#This Row],[V Odds &lt;]]&lt;&gt;"",Weekly[[#This Row],[GBC_P]]=FALSE,Weekly[[#This Row],[Actual]]=TRUE),AS2-1,IF(AND(Weekly[[#This Row],[H Odds &lt;]]&lt;&gt;"",Weekly[[#This Row],[GBC_P]]=TRUE,Weekly[[#This Row],[Actual]]=FALSE),AS2-1,AS2)))))</f>
        <v>40</v>
      </c>
      <c r="AT3" s="37">
        <f>IF(AND(Weekly[[#This Row],[V Odds &lt;]]="",Weekly[[#This Row],[H Odds &lt;]]=""),AT2,IF(AND(Weekly[[#This Row],[H Odds &lt;]]&lt;&gt;"",Weekly[[#This Row],[HGBC_P]]=TRUE,Weekly[[#This Row],[Actual]]=TRUE),AT2+Weekly[[#This Row],[H Odds &lt;]]-1,IF(AND(Weekly[[#This Row],[V Odds &lt;]]&lt;&gt;"",Weekly[[#This Row],[HGBC_P]]=FALSE,Weekly[[#This Row],[Actual]]=FALSE),AT2+Weekly[[#This Row],[V Odds &lt;]]-1,IF(AND(Weekly[[#This Row],[V Odds &lt;]]&lt;&gt;"",Weekly[[#This Row],[HGBC_P]]=FALSE,Weekly[[#This Row],[Actual]]=TRUE),AT2-1,IF(AND(Weekly[[#This Row],[H Odds &lt;]]&lt;&gt;"",Weekly[[#This Row],[HGBC_P]]=TRUE,Weekly[[#This Row],[Actual]]=FALSE),AT2-1,AT2)))))</f>
        <v>40</v>
      </c>
      <c r="AU3" s="37">
        <f>IF(AND(Weekly[[#This Row],[V Odds &lt;]]="",Weekly[[#This Row],[H Odds &lt;]]=""),AU2,IF(AND(Weekly[[#This Row],[H Odds &lt;]]&lt;&gt;"",Weekly[[#This Row],[XGB_P]]=TRUE,Weekly[[#This Row],[Actual]]=TRUE),AU2+Weekly[[#This Row],[H Odds &lt;]]-1,IF(AND(Weekly[[#This Row],[V Odds &lt;]]&lt;&gt;"",Weekly[[#This Row],[XGB_P]]=FALSE,Weekly[[#This Row],[Actual]]=FALSE),AU2+Weekly[[#This Row],[V Odds &lt;]]-1,IF(AND(Weekly[[#This Row],[V Odds &lt;]]&lt;&gt;"",Weekly[[#This Row],[XGB_P]]=FALSE,Weekly[[#This Row],[Actual]]=TRUE),AU2-1,IF(AND(Weekly[[#This Row],[H Odds &lt;]]&lt;&gt;"",Weekly[[#This Row],[XGB_P]]=TRUE,Weekly[[#This Row],[Actual]]=FALSE),AU2-1,AU2)))))</f>
        <v>40</v>
      </c>
      <c r="AV3" s="37">
        <f>IF(AND(Weekly[[#This Row],[V Odds &lt;]]="",Weekly[[#This Row],[H Odds &lt;]]=""),AV2,IF(AND(Weekly[[#This Row],[H Odds &lt;]]&lt;&gt;"",Weekly[[#This Row],[QDA_P]]=TRUE,Weekly[[#This Row],[Actual]]=TRUE),AV2+Weekly[[#This Row],[H Odds &lt;]]-1,IF(AND(Weekly[[#This Row],[V Odds &lt;]]&lt;&gt;"",Weekly[[#This Row],[QDA_P]]=FALSE,Weekly[[#This Row],[Actual]]=FALSE),AV2+Weekly[[#This Row],[V Odds &lt;]]-1,IF(AND(Weekly[[#This Row],[V Odds &lt;]]&lt;&gt;"",Weekly[[#This Row],[QDA_P]]=FALSE,Weekly[[#This Row],[Actual]]=TRUE),AV2-1,IF(AND(Weekly[[#This Row],[H Odds &lt;]]&lt;&gt;"",Weekly[[#This Row],[QDA_P]]=TRUE,Weekly[[#This Row],[Actual]]=FALSE),AV2-1,AV2)))))</f>
        <v>40</v>
      </c>
      <c r="AW3" s="37"/>
      <c r="AX3" s="37">
        <f>IF(AND(Weekly[[#This Row],[V Odds &lt;]]="",Weekly[[#This Row],[H Odds &lt;]]=""),AX2,IF(AND(Weekly[[#This Row],[V Odds &lt;]]&lt;&gt;"",Weekly[[#This Row],[FALSES]]&gt;0,Weekly[[#This Row],[Actual]]=FALSE),AX2+Weekly[[#This Row],[V Odds &lt;]]-1,IF(AND(Weekly[[#This Row],[H Odds &lt;]]&lt;&gt;"",Weekly[[#This Row],[TRUES]]&gt;0,Weekly[[#This Row],[Actual]]=TRUE),AX2+Weekly[[#This Row],[H Odds &lt;]]-1,IF(AND(Weekly[[#This Row],[V Odds &lt;]]&lt;&gt;"",Weekly[[#This Row],[FALSES]]=0),AX2,IF(AND(Weekly[[#This Row],[H Odds &lt;]]&lt;&gt;"",Weekly[[#This Row],[TRUES]]=0),AX2,AX2-1)))))</f>
        <v>40</v>
      </c>
      <c r="AY3" s="37">
        <f>IF(AND(Weekly[[#This Row],[V Odds &lt;]]="",Weekly[[#This Row],[H Odds &lt;]]=""),AY2,IF(AND(Weekly[[#This Row],[V Odds &lt;]]&lt;&gt;"",Weekly[[#This Row],[FALSES]]&gt;0,Weekly[[#This Row],[Actual]]=FALSE),AY2+((Weekly[[#This Row],[V Odds &lt;]]-1)*0.92),IF(AND(Weekly[[#This Row],[H Odds &lt;]]&lt;&gt;"",Weekly[[#This Row],[TRUES]]&gt;0,Weekly[[#This Row],[Actual]]=TRUE),AY2+((Weekly[[#This Row],[H Odds &lt;]]-1)*0.92),IF(AND(Weekly[[#This Row],[V Odds &lt;]]&lt;&gt;"",Weekly[[#This Row],[FALSES]]=0),AY2,IF(AND(Weekly[[#This Row],[H Odds &lt;]]&lt;&gt;"",Weekly[[#This Row],[TRUES]]=0),AY2,AY2-1)))))</f>
        <v>40</v>
      </c>
      <c r="AZ3" s="37">
        <f>IF(AND(Weekly[[#This Row],[V Odds &lt;]]="",Weekly[[#This Row],[H Odds &lt;]]=""),AZ2,IF(AND(Weekly[[#This Row],[V Odds &lt;]]&lt;&gt;"",Weekly[[#This Row],[Actual]]=FALSE),AZ2+Weekly[[#This Row],[V Odds &lt;]]-1,IF(AND(Weekly[[#This Row],[H Odds &lt;]]&lt;&gt;"",Weekly[[#This Row],[Actual]]=TRUE),AZ2+Weekly[[#This Row],[H Odds &lt;]]-1,AZ2-1)))</f>
        <v>40</v>
      </c>
      <c r="BA3" s="38">
        <f>IF(Weekly[[#This Row],[H Odds &lt;]]="",BA2,IF(AND(Weekly[[#This Row],[H Odds &lt;]]&lt;&gt;"",Weekly[[#This Row],[SVC_P]]=TRUE,Weekly[[#This Row],[Actual]]=TRUE),BA2+Weekly[[#This Row],[H Odds &lt;]]-1,IF(AND(Weekly[[#This Row],[H Odds &lt;]]&lt;&gt;"",Weekly[[#This Row],[SVC_P]]=TRUE,Weekly[[#This Row],[Actual]]=FALSE),BA2-1,BA2)))</f>
        <v>40</v>
      </c>
      <c r="BB3" s="38">
        <f>IF(Weekly[[#This Row],[H Odds &lt;]]="",BB2,IF(AND(Weekly[[#This Row],[H Odds &lt;]]&lt;&gt;"",Weekly[[#This Row],[ADBC_P]]=TRUE,Weekly[[#This Row],[Actual]]=TRUE),BB2+Weekly[[#This Row],[H Odds &lt;]]-1,IF(AND(Weekly[[#This Row],[H Odds &lt;]]&lt;&gt;"",Weekly[[#This Row],[ADBC_P]]=TRUE,Weekly[[#This Row],[Actual]]=FALSE),BB2-1,BB2)))</f>
        <v>40</v>
      </c>
      <c r="BC3" s="38">
        <f>IF(Weekly[[#This Row],[H Odds &lt;]]="",BC2,IF(AND(Weekly[[#This Row],[H Odds &lt;]]&lt;&gt;"",Weekly[[#This Row],[RFC_P]]=TRUE,Weekly[[#This Row],[Actual]]=TRUE),BC2+Weekly[[#This Row],[H Odds &lt;]]-1,IF(AND(Weekly[[#This Row],[H Odds &lt;]]&lt;&gt;"",Weekly[[#This Row],[RFC_P]]=TRUE,Weekly[[#This Row],[Actual]]=FALSE),BC2-1,BC2)))</f>
        <v>40</v>
      </c>
      <c r="BD3" s="38">
        <f>IF(Weekly[[#This Row],[H Odds &lt;]]="",BD2,IF(AND(Weekly[[#This Row],[H Odds &lt;]]&lt;&gt;"",Weekly[[#This Row],[GBC_P]]=TRUE,Weekly[[#This Row],[Actual]]=TRUE),BD2+Weekly[[#This Row],[H Odds &lt;]]-1,IF(AND(Weekly[[#This Row],[H Odds &lt;]]&lt;&gt;"",Weekly[[#This Row],[GBC_P]]=TRUE,Weekly[[#This Row],[Actual]]=FALSE),BD2-1,BD2)))</f>
        <v>40</v>
      </c>
      <c r="BE3" s="38">
        <f>IF(Weekly[[#This Row],[H Odds &lt;]]="",BE2,IF(AND(Weekly[[#This Row],[H Odds &lt;]]&lt;&gt;"",Weekly[[#This Row],[HGBC_P]]=TRUE,Weekly[[#This Row],[Actual]]=TRUE),BE2+Weekly[[#This Row],[H Odds &lt;]]-1,IF(AND(Weekly[[#This Row],[H Odds &lt;]]&lt;&gt;"",Weekly[[#This Row],[HGBC_P]]=TRUE,Weekly[[#This Row],[Actual]]=FALSE),BE2-1,BE2)))</f>
        <v>40</v>
      </c>
      <c r="BF3" s="38">
        <f>IF(Weekly[[#This Row],[H Odds &lt;]]="",BF2,IF(AND(Weekly[[#This Row],[H Odds &lt;]]&lt;&gt;"",Weekly[[#This Row],[XGB_P]]=TRUE,Weekly[[#This Row],[Actual]]=TRUE),BF2+Weekly[[#This Row],[H Odds &lt;]]-1,IF(AND(Weekly[[#This Row],[H Odds &lt;]]&lt;&gt;"",Weekly[[#This Row],[XGB_P]]=TRUE,Weekly[[#This Row],[Actual]]=FALSE),BF2-1,BF2)))</f>
        <v>40</v>
      </c>
      <c r="BG3" s="38">
        <f>IF(Weekly[[#This Row],[H Odds &lt;]]="",BG2,IF(AND(Weekly[[#This Row],[H Odds &lt;]]&lt;&gt;"",Weekly[[#This Row],[QDA_P]]=TRUE,Weekly[[#This Row],[Actual]]=TRUE),BG2+Weekly[[#This Row],[H Odds &lt;]]-1,IF(AND(Weekly[[#This Row],[H Odds &lt;]]&lt;&gt;"",Weekly[[#This Row],[QDA_P]]=TRUE,Weekly[[#This Row],[Actual]]=FALSE),BG2-1,BG2)))</f>
        <v>40</v>
      </c>
      <c r="BH3" s="38">
        <f>IF(Weekly[[#This Row],[H Odds &lt;]]="",BH2,IF(AND(Weekly[[#This Row],[H Odds &lt;]]&lt;&gt;"",Weekly[[#This Row],[KNC_P]]=TRUE,Weekly[[#This Row],[Actual]]=TRUE),BH2+Weekly[[#This Row],[H Odds &lt;]]-1,IF(AND(Weekly[[#This Row],[H Odds &lt;]]&lt;&gt;"",Weekly[[#This Row],[KNC_P]]=TRUE,Weekly[[#This Row],[Actual]]=FALSE),BH2-1,BH2)))</f>
        <v>40</v>
      </c>
      <c r="BI3" s="38">
        <f>IF(Weekly[[#This Row],[H Odds &lt;]]="",BI2,IF(AND(Weekly[[#This Row],[H Odds &lt;]]&lt;&gt;"",Weekly[[#This Row],[TRUES]]&gt;0,Weekly[[#This Row],[Actual]]=TRUE),BI2+Weekly[[#This Row],[H Odds &lt;]]-1,IF(AND(Weekly[[#This Row],[H Odds &lt;]]&lt;&gt;"",Weekly[[#This Row],[TRUES]]=0),BI2,BI2-1)))</f>
        <v>40</v>
      </c>
      <c r="BJ3" s="38">
        <f>IF(Weekly[[#This Row],[H Odds &lt;]]="",BJ2,IF(AND(Weekly[[#This Row],[H Odds &lt;]]&lt;&gt;"",Weekly[[#This Row],[Actual]]=TRUE),BJ2+Weekly[[#This Row],[H Odds &lt;]]-1,IF(AND(Weekly[[#This Row],[H Odds &lt;]]&lt;&gt;"",Weekly[[#This Row],[Actual]]=FALSE),BJ2-1,BJ2)))</f>
        <v>40</v>
      </c>
      <c r="BK3" s="58">
        <f>IF(AND(Weekly[[#This Row],[TRUES]]&gt;4,Weekly[[#This Row],[Actual]]=TRUE),BK2+Weekly[[#This Row],[BF H Odds]]-1,IF(AND(Weekly[[#This Row],[FALSES]]&gt;4,Weekly[[#This Row],[Actual]]=FALSE),BK2+Weekly[[#This Row],[BF V Odds]]-1,IF(AND(Weekly[[#This Row],[TRUES]]&gt;4,Weekly[[#This Row],[Actual]]=FALSE),BK2-1,IF(AND(Weekly[[#This Row],[FALSES]]&gt;4,Weekly[[#This Row],[Actual]]=TRUE),BK2-1,BK2))))</f>
        <v>40.42</v>
      </c>
      <c r="BL3" s="58">
        <f>IF(AND(Weekly[[#This Row],[TRUES]]&gt;5,Weekly[[#This Row],[Actual]]=TRUE),BL2+Weekly[[#This Row],[BF H Odds]]-1,IF(AND(Weekly[[#This Row],[FALSES]]&gt;5,Weekly[[#This Row],[Actual]]=FALSE),BL2+Weekly[[#This Row],[BF V Odds]]-1,IF(AND(Weekly[[#This Row],[TRUES]]&gt;5,Weekly[[#This Row],[Actual]]=FALSE),BL2-1,IF(AND(Weekly[[#This Row],[FALSES]]&gt;5,Weekly[[#This Row],[Actual]]=TRUE),BL2-1,BL2))))</f>
        <v>40.42</v>
      </c>
      <c r="BM3" s="58">
        <f>IF(AND(Weekly[[#This Row],[TRUES]]&gt;6,Weekly[[#This Row],[Actual]]=TRUE),BM2+Weekly[[#This Row],[BF H Odds]]-1,IF(AND(Weekly[[#This Row],[FALSES]]&gt;6,Weekly[[#This Row],[Actual]]=FALSE),BM2+Weekly[[#This Row],[BF V Odds]]-1,IF(AND(Weekly[[#This Row],[TRUES]]&gt;6,Weekly[[#This Row],[Actual]]=FALSE),BM2-1,IF(AND(Weekly[[#This Row],[FALSES]]&gt;6,Weekly[[#This Row],[Actual]]=TRUE),BM2-1,BM2))))</f>
        <v>40.42</v>
      </c>
      <c r="BN3" s="24"/>
      <c r="BP3" s="19" t="s">
        <v>50</v>
      </c>
      <c r="BQ3" s="19">
        <f>COUNTIFS(Weekly[TRUES],7,Weekly[Actual],TRUE)</f>
        <v>132</v>
      </c>
      <c r="BR3" s="19">
        <f>COUNTIFS(Weekly[FALSES],FALSE,Weekly[Actual],FALSE)</f>
        <v>0</v>
      </c>
      <c r="BS3" s="21">
        <f>COUNTIFS(Weekly[TRUES],6,Weekly[Actual],TRUE)</f>
        <v>51</v>
      </c>
      <c r="BT3" s="21">
        <f>COUNTIFS(Weekly[FALSES],6,Weekly[Actual],FALSE)</f>
        <v>30</v>
      </c>
      <c r="BU3" s="21">
        <f>COUNTIFS(Weekly[TRUES],5,Weekly[Actual],TRUE)</f>
        <v>44</v>
      </c>
      <c r="BV3" s="21">
        <f>COUNTIFS(Weekly[FALSES],5,Weekly[Actual],FALSE)</f>
        <v>7</v>
      </c>
      <c r="BW3" s="21">
        <f>COUNTIFS(Weekly[TRUES],4,Weekly[Actual],TRUE)</f>
        <v>35</v>
      </c>
      <c r="BX3" s="21">
        <f>COUNTIFS(Weekly[FALSES],4,Weekly[Actual],FALSE)</f>
        <v>26</v>
      </c>
    </row>
    <row r="4" spans="1:88" ht="15.75" thickBot="1" x14ac:dyDescent="0.3">
      <c r="A4" s="1">
        <v>2</v>
      </c>
      <c r="B4" s="10">
        <v>44236</v>
      </c>
      <c r="C4" s="17" t="s">
        <v>20</v>
      </c>
      <c r="D4" s="15" t="s">
        <v>34</v>
      </c>
      <c r="E4" t="b">
        <v>1</v>
      </c>
      <c r="F4" t="b">
        <v>1</v>
      </c>
      <c r="G4" t="b">
        <v>0</v>
      </c>
      <c r="H4" t="b">
        <v>0</v>
      </c>
      <c r="I4" t="b">
        <v>0</v>
      </c>
      <c r="J4" t="b">
        <v>0</v>
      </c>
      <c r="K4" t="b">
        <v>0</v>
      </c>
      <c r="N4">
        <v>1</v>
      </c>
      <c r="O4">
        <v>3.2</v>
      </c>
      <c r="P4" t="b">
        <v>1</v>
      </c>
      <c r="Q4" t="s">
        <v>76</v>
      </c>
      <c r="R4" s="9">
        <f>IFERROR(IF(Weekly[[#This Row],[Won Bet?]]="yes",R3+(Weekly[[#This Row],[BF Odds]]*Weekly[[#This Row],[BF Stake]])-Weekly[[#This Row],[BF Stake]],R3-Weekly[[#This Row],[BF Stake]]),R3)</f>
        <v>99.4</v>
      </c>
      <c r="S4" s="9">
        <f>IFERROR(IF(Weekly[[#This Row],[Won Bet?]]="yes",S3+(((Weekly[[#This Row],[BF Odds]]*Weekly[[#This Row],[BF Stake]])-Weekly[[#This Row],[BF Stake]])*0.95),S3-Weekly[[#This Row],[BF Stake]]),S3)</f>
        <v>99.38</v>
      </c>
      <c r="T4">
        <v>3.15</v>
      </c>
      <c r="U4">
        <v>1.39</v>
      </c>
      <c r="V4" s="24">
        <f>IF(Weekly[[#This Row],[Actual]]="","",IF(AND(Weekly[[#This Row],[SVC_P]]=Weekly[[#This Row],[Actual]],Weekly[[#This Row],[SVC_P]]=TRUE),V3+Weekly[[#This Row],[BF H Odds]]-1,IF(AND(Weekly[[#This Row],[SVC_P]]=Weekly[[#This Row],[Actual]],Weekly[[#This Row],[SVC_P]]=FALSE),V3+Weekly[[#This Row],[BF V Odds]]-1,V3-1)))</f>
        <v>40.81</v>
      </c>
      <c r="W4" s="24">
        <f>IF(Weekly[[#This Row],[Actual]]="","",IF(AND(Weekly[[#This Row],[SVC_P]]=FALSE,Weekly[[#This Row],[Actual]]=TRUE),W3+Weekly[[#This Row],[BF H Odds]]-1,IF(AND(Weekly[[#This Row],[SVC_P]]=TRUE,Weekly[[#This Row],[Actual]]=FALSE,),W3+Weekly[[#This Row],[BF V Odds]]-1,W3-1)))</f>
        <v>38</v>
      </c>
      <c r="X4" s="24">
        <f>IF(Weekly[[#This Row],[Actual]]="","",IF(AND(Weekly[[#This Row],[ADBC_P]]=Weekly[[#This Row],[Actual]],Weekly[[#This Row],[ADBC_P]]=TRUE),X3+Weekly[[#This Row],[BF H Odds]]-1,IF(AND(Weekly[[#This Row],[ADBC_P]]=Weekly[[#This Row],[Actual]],Weekly[[#This Row],[ADBC_P]]=FALSE),X3+Weekly[[#This Row],[BF V Odds]]-1,X3-1)))</f>
        <v>40.81</v>
      </c>
      <c r="Y4" s="24">
        <f>IF(Weekly[[#This Row],[Actual]]="","",IF(AND(Weekly[[#This Row],[ADBC_P]]=FALSE,Weekly[[#This Row],[Actual]]=TRUE),Y3+Weekly[[#This Row],[BF H Odds]]-1,IF(AND(Weekly[[#This Row],[ADBC_P]]=TRUE,Weekly[[#This Row],[Actual]]=FALSE),Y3+Weekly[[#This Row],[BF V Odds]]-1,Y3-1)))</f>
        <v>38</v>
      </c>
      <c r="Z4" s="24">
        <f>IF(Weekly[[#This Row],[Actual]]="","",IF(AND(Weekly[[#This Row],[RFC_P]]=Weekly[[#This Row],[Actual]],Weekly[[#This Row],[RFC_P]]=TRUE),Z3+Weekly[[#This Row],[BF H Odds]]-1,IF(AND(Weekly[[#This Row],[RFC_P]]=Weekly[[#This Row],[Actual]],Weekly[[#This Row],[RFC_P]]=FALSE),Z3+Weekly[[#This Row],[BF V Odds]]-1,Z3-1)))</f>
        <v>39.42</v>
      </c>
      <c r="AA4" s="24">
        <f>IF(Weekly[[#This Row],[Actual]]="","",IF(AND(Weekly[[#This Row],[RFC_P]]=FALSE,Weekly[[#This Row],[Actual]]=TRUE),AA3+Weekly[[#This Row],[BF H Odds]]-1,IF(AND(Weekly[[#This Row],[RFC_P]]=TRUE,Weekly[[#This Row],[Actual]]=FALSE),AA3+Weekly[[#This Row],[BF V Odds]]-1,AA3-1)))</f>
        <v>39.39</v>
      </c>
      <c r="AB4" s="24">
        <f>IF(Weekly[[#This Row],[Actual]]="","",IF(AND(Weekly[[#This Row],[GBC_P]]=Weekly[[#This Row],[Actual]],Weekly[[#This Row],[GBC_P]]=TRUE),AB3+Weekly[[#This Row],[BF H Odds]]-1,IF(AND(Weekly[[#This Row],[GBC_P]]=Weekly[[#This Row],[Actual]],Weekly[[#This Row],[GBC_P]]=FALSE),AB3+Weekly[[#This Row],[BF V Odds]]-1,AB3-1)))</f>
        <v>39.42</v>
      </c>
      <c r="AC4" s="24">
        <f>IF(Weekly[[#This Row],[Actual]]="","",IF(AND(Weekly[[#This Row],[GBC_P]]=FALSE,Weekly[[#This Row],[Actual]]=TRUE),AC3+Weekly[[#This Row],[BF H Odds]]-1,IF(AND(Weekly[[#This Row],[GBC_P]]=TRUE,Weekly[[#This Row],[Actual]]=FALSE),AC3+Weekly[[#This Row],[BF V Odds]]-1,AC3-1)))</f>
        <v>39.39</v>
      </c>
      <c r="AD4" s="24">
        <f>IF(Weekly[[#This Row],[Actual]]="","",IF(AND(Weekly[[#This Row],[HGBC_P]]=Weekly[[#This Row],[Actual]],Weekly[[#This Row],[HGBC_P]]=TRUE),AD3+Weekly[[#This Row],[BF H Odds]]-1,IF(AND(Weekly[[#This Row],[HGBC_P]]=Weekly[[#This Row],[Actual]],Weekly[[#This Row],[HGBC_P]]=FALSE),AD3+Weekly[[#This Row],[BF V Odds]]-1,AD3-1)))</f>
        <v>39.42</v>
      </c>
      <c r="AE4" s="24">
        <f>IF(Weekly[[#This Row],[Actual]]="","",IF(AND(Weekly[[#This Row],[HGBC_P]]=FALSE,Weekly[[#This Row],[Actual]]=TRUE),AE3+Weekly[[#This Row],[BF H Odds]]-1,IF(AND(Weekly[[#This Row],[HGBC_P]]=TRUE,Weekly[[#This Row],[Actual]]=FALSE),AE3+Weekly[[#This Row],[BF V Odds]]-1,AE3-1)))</f>
        <v>39.39</v>
      </c>
      <c r="AF4" s="24">
        <f>IF(Weekly[[#This Row],[Actual]]="","",IF(AND(Weekly[[#This Row],[XGB_P]]=Weekly[[#This Row],[Actual]],Weekly[[#This Row],[XGB_P]]=TRUE),AF3+Weekly[[#This Row],[BF H Odds]]-1,IF(AND(Weekly[[#This Row],[XGB_P]]=Weekly[[#This Row],[Actual]],Weekly[[#This Row],[XGB_P]]=FALSE),AF3+Weekly[[#This Row],[BF V Odds]]-1,AF3-1)))</f>
        <v>39.42</v>
      </c>
      <c r="AG4" s="24">
        <f>IF(Weekly[[#This Row],[Actual]]="","",IF(AND(Weekly[[#This Row],[XGB_P]]=FALSE,Weekly[[#This Row],[Actual]]=TRUE),AG3+Weekly[[#This Row],[BF H Odds]]-1,IF(AND(Weekly[[#This Row],[XGB_P]]=TRUE,Weekly[[#This Row],[Actual]]=FALSE),AG3+Weekly[[#This Row],[BF V Odds]]-1,AG3-1)))</f>
        <v>39.39</v>
      </c>
      <c r="AH4" s="24">
        <f>IF(Weekly[[#This Row],[Actual]]="","",IF(AND(Weekly[[#This Row],[QDA_P]]=Weekly[[#This Row],[Actual]],Weekly[[#This Row],[QDA_P]]=TRUE),AH3+Weekly[[#This Row],[BF H Odds]]-1,IF(AND(Weekly[[#This Row],[QDA_P]]=Weekly[[#This Row],[Actual]],Weekly[[#This Row],[QDA_P]]=FALSE),AH3+Weekly[[#This Row],[BF V Odds]]-1,AH3-1)))</f>
        <v>39.42</v>
      </c>
      <c r="AI4" s="24">
        <f>IF(Weekly[[#This Row],[Actual]]="","",IF(AND(Weekly[[#This Row],[QDA_P]]=FALSE,Weekly[[#This Row],[Actual]]=TRUE),AI3+Weekly[[#This Row],[BF H Odds]]-1,IF(AND(Weekly[[#This Row],[QDA_P]]=TRUE,Weekly[[#This Row],[Actual]]=FALSE),AI3+Weekly[[#This Row],[BF V Odds]]-1,AI3-1)))</f>
        <v>39.39</v>
      </c>
      <c r="AJ4" s="24"/>
      <c r="AK4" s="24"/>
      <c r="AL4" s="30">
        <f>IF(Weekly[[#This Row],[Actual]]="","",COUNTIF(Weekly[[#This Row],[SVC_P]:[QDA_P]],TRUE))</f>
        <v>2</v>
      </c>
      <c r="AM4" s="30">
        <f>IF(Weekly[[#This Row],[Actual]]="","",COUNTIF(Weekly[[#This Row],[SVC_P]:[QDA_P]],FALSE))</f>
        <v>5</v>
      </c>
      <c r="AN4">
        <f>IF(AND(Weekly[[#This Row],[BF V Odds]]&gt;$BO$6,Weekly[[#This Row],[BF V Odds]] &lt; $BO$7),Weekly[[#This Row],[BF V Odds]],"")</f>
        <v>3.15</v>
      </c>
      <c r="AO4" t="str">
        <f>IF(AND(Weekly[[#This Row],[BF H Odds]]&gt;$BO$6, Weekly[[#This Row],[BF H Odds]] &lt; $BO$7),Weekly[[#This Row],[BF H Odds]],"")</f>
        <v/>
      </c>
      <c r="AP4" s="37">
        <f>IF(AND(Weekly[[#This Row],[V Odds &lt;]]="",Weekly[[#This Row],[H Odds &lt;]]=""),AP3,IF(AND(Weekly[[#This Row],[H Odds &lt;]]&lt;&gt;"",Weekly[[#This Row],[SVC_P]]=TRUE,Weekly[[#This Row],[Actual]]=TRUE),AP3+Weekly[[#This Row],[H Odds &lt;]]-1,IF(AND(Weekly[[#This Row],[V Odds &lt;]]&lt;&gt;"",Weekly[[#This Row],[SVC_P]]=FALSE,Weekly[[#This Row],[Actual]]=FALSE),AP3+Weekly[[#This Row],[V Odds &lt;]]-1,IF(AND(Weekly[[#This Row],[V Odds &lt;]]&lt;&gt;"",Weekly[[#This Row],[SVC_P]]=FALSE,Weekly[[#This Row],[Actual]]=TRUE),AP3-1,IF(AND(Weekly[[#This Row],[H Odds &lt;]]&lt;&gt;"",Weekly[[#This Row],[SVC_P]]=TRUE,Weekly[[#This Row],[Actual]]=FALSE),AP3-1,AP3)))))</f>
        <v>40</v>
      </c>
      <c r="AQ4" s="37">
        <f>IF(AND(Weekly[[#This Row],[V Odds &lt;]]="",Weekly[[#This Row],[H Odds &lt;]]=""),AQ3,IF(AND(Weekly[[#This Row],[H Odds &lt;]]&lt;&gt;"",Weekly[[#This Row],[ADBC_P]]=TRUE,Weekly[[#This Row],[Actual]]=TRUE),AQ3+Weekly[[#This Row],[H Odds &lt;]]-1,IF(AND(Weekly[[#This Row],[V Odds &lt;]]&lt;&gt;"",Weekly[[#This Row],[ADBC_P]]=FALSE,Weekly[[#This Row],[Actual]]=FALSE),AQ3+Weekly[[#This Row],[V Odds &lt;]]-1,IF(AND(Weekly[[#This Row],[V Odds &lt;]]&lt;&gt;"",Weekly[[#This Row],[ADBC_P]]=FALSE,Weekly[[#This Row],[Actual]]=TRUE),AQ3-1,IF(AND(Weekly[[#This Row],[H Odds &lt;]]&lt;&gt;"",Weekly[[#This Row],[ADBC_P]]=TRUE,Weekly[[#This Row],[Actual]]=FALSE),AQ3-1,AQ3)))))</f>
        <v>40</v>
      </c>
      <c r="AR4" s="37">
        <f>IF(AND(Weekly[[#This Row],[V Odds &lt;]]="",Weekly[[#This Row],[H Odds &lt;]]=""),AR3,IF(AND(Weekly[[#This Row],[H Odds &lt;]]&lt;&gt;"",Weekly[[#This Row],[RFC_P]]=TRUE,Weekly[[#This Row],[Actual]]=TRUE),AR3+Weekly[[#This Row],[H Odds &lt;]]-1,IF(AND(Weekly[[#This Row],[V Odds &lt;]]&lt;&gt;"",Weekly[[#This Row],[RFC_P]]=FALSE,Weekly[[#This Row],[Actual]]=FALSE),AR3+Weekly[[#This Row],[V Odds &lt;]]-1,IF(AND(Weekly[[#This Row],[V Odds &lt;]]&lt;&gt;"",Weekly[[#This Row],[RFC_P]]=FALSE,Weekly[[#This Row],[Actual]]=TRUE),AR3-1,IF(AND(Weekly[[#This Row],[H Odds &lt;]]&lt;&gt;"",Weekly[[#This Row],[RFC_P]]=TRUE,Weekly[[#This Row],[Actual]]=FALSE),AR3-1,AR3)))))</f>
        <v>39</v>
      </c>
      <c r="AS4" s="37">
        <f>IF(AND(Weekly[[#This Row],[V Odds &lt;]]="",Weekly[[#This Row],[H Odds &lt;]]=""),AS3,IF(AND(Weekly[[#This Row],[H Odds &lt;]]&lt;&gt;"",Weekly[[#This Row],[GBC_P]]=TRUE,Weekly[[#This Row],[Actual]]=TRUE),AS3+Weekly[[#This Row],[H Odds &lt;]]-1,IF(AND(Weekly[[#This Row],[V Odds &lt;]]&lt;&gt;"",Weekly[[#This Row],[GBC_P]]=FALSE,Weekly[[#This Row],[Actual]]=FALSE),AS3+Weekly[[#This Row],[V Odds &lt;]]-1,IF(AND(Weekly[[#This Row],[V Odds &lt;]]&lt;&gt;"",Weekly[[#This Row],[GBC_P]]=FALSE,Weekly[[#This Row],[Actual]]=TRUE),AS3-1,IF(AND(Weekly[[#This Row],[H Odds &lt;]]&lt;&gt;"",Weekly[[#This Row],[GBC_P]]=TRUE,Weekly[[#This Row],[Actual]]=FALSE),AS3-1,AS3)))))</f>
        <v>39</v>
      </c>
      <c r="AT4" s="37">
        <f>IF(AND(Weekly[[#This Row],[V Odds &lt;]]="",Weekly[[#This Row],[H Odds &lt;]]=""),AT3,IF(AND(Weekly[[#This Row],[H Odds &lt;]]&lt;&gt;"",Weekly[[#This Row],[HGBC_P]]=TRUE,Weekly[[#This Row],[Actual]]=TRUE),AT3+Weekly[[#This Row],[H Odds &lt;]]-1,IF(AND(Weekly[[#This Row],[V Odds &lt;]]&lt;&gt;"",Weekly[[#This Row],[HGBC_P]]=FALSE,Weekly[[#This Row],[Actual]]=FALSE),AT3+Weekly[[#This Row],[V Odds &lt;]]-1,IF(AND(Weekly[[#This Row],[V Odds &lt;]]&lt;&gt;"",Weekly[[#This Row],[HGBC_P]]=FALSE,Weekly[[#This Row],[Actual]]=TRUE),AT3-1,IF(AND(Weekly[[#This Row],[H Odds &lt;]]&lt;&gt;"",Weekly[[#This Row],[HGBC_P]]=TRUE,Weekly[[#This Row],[Actual]]=FALSE),AT3-1,AT3)))))</f>
        <v>39</v>
      </c>
      <c r="AU4" s="37">
        <f>IF(AND(Weekly[[#This Row],[V Odds &lt;]]="",Weekly[[#This Row],[H Odds &lt;]]=""),AU3,IF(AND(Weekly[[#This Row],[H Odds &lt;]]&lt;&gt;"",Weekly[[#This Row],[XGB_P]]=TRUE,Weekly[[#This Row],[Actual]]=TRUE),AU3+Weekly[[#This Row],[H Odds &lt;]]-1,IF(AND(Weekly[[#This Row],[V Odds &lt;]]&lt;&gt;"",Weekly[[#This Row],[XGB_P]]=FALSE,Weekly[[#This Row],[Actual]]=FALSE),AU3+Weekly[[#This Row],[V Odds &lt;]]-1,IF(AND(Weekly[[#This Row],[V Odds &lt;]]&lt;&gt;"",Weekly[[#This Row],[XGB_P]]=FALSE,Weekly[[#This Row],[Actual]]=TRUE),AU3-1,IF(AND(Weekly[[#This Row],[H Odds &lt;]]&lt;&gt;"",Weekly[[#This Row],[XGB_P]]=TRUE,Weekly[[#This Row],[Actual]]=FALSE),AU3-1,AU3)))))</f>
        <v>39</v>
      </c>
      <c r="AV4" s="37">
        <f>IF(AND(Weekly[[#This Row],[V Odds &lt;]]="",Weekly[[#This Row],[H Odds &lt;]]=""),AV3,IF(AND(Weekly[[#This Row],[H Odds &lt;]]&lt;&gt;"",Weekly[[#This Row],[QDA_P]]=TRUE,Weekly[[#This Row],[Actual]]=TRUE),AV3+Weekly[[#This Row],[H Odds &lt;]]-1,IF(AND(Weekly[[#This Row],[V Odds &lt;]]&lt;&gt;"",Weekly[[#This Row],[QDA_P]]=FALSE,Weekly[[#This Row],[Actual]]=FALSE),AV3+Weekly[[#This Row],[V Odds &lt;]]-1,IF(AND(Weekly[[#This Row],[V Odds &lt;]]&lt;&gt;"",Weekly[[#This Row],[QDA_P]]=FALSE,Weekly[[#This Row],[Actual]]=TRUE),AV3-1,IF(AND(Weekly[[#This Row],[H Odds &lt;]]&lt;&gt;"",Weekly[[#This Row],[QDA_P]]=TRUE,Weekly[[#This Row],[Actual]]=FALSE),AV3-1,AV3)))))</f>
        <v>39</v>
      </c>
      <c r="AW4" s="37"/>
      <c r="AX4" s="37">
        <f>IF(AND(Weekly[[#This Row],[V Odds &lt;]]="",Weekly[[#This Row],[H Odds &lt;]]=""),AX3,IF(AND(Weekly[[#This Row],[V Odds &lt;]]&lt;&gt;"",Weekly[[#This Row],[FALSES]]&gt;0,Weekly[[#This Row],[Actual]]=FALSE),AX3+Weekly[[#This Row],[V Odds &lt;]]-1,IF(AND(Weekly[[#This Row],[H Odds &lt;]]&lt;&gt;"",Weekly[[#This Row],[TRUES]]&gt;0,Weekly[[#This Row],[Actual]]=TRUE),AX3+Weekly[[#This Row],[H Odds &lt;]]-1,IF(AND(Weekly[[#This Row],[V Odds &lt;]]&lt;&gt;"",Weekly[[#This Row],[FALSES]]=0),AX3,IF(AND(Weekly[[#This Row],[H Odds &lt;]]&lt;&gt;"",Weekly[[#This Row],[TRUES]]=0),AX3,AX3-1)))))</f>
        <v>39</v>
      </c>
      <c r="AY4" s="37">
        <f>IF(AND(Weekly[[#This Row],[V Odds &lt;]]="",Weekly[[#This Row],[H Odds &lt;]]=""),AY3,IF(AND(Weekly[[#This Row],[V Odds &lt;]]&lt;&gt;"",Weekly[[#This Row],[FALSES]]&gt;0,Weekly[[#This Row],[Actual]]=FALSE),AY3+((Weekly[[#This Row],[V Odds &lt;]]-1)*0.92),IF(AND(Weekly[[#This Row],[H Odds &lt;]]&lt;&gt;"",Weekly[[#This Row],[TRUES]]&gt;0,Weekly[[#This Row],[Actual]]=TRUE),AY3+((Weekly[[#This Row],[H Odds &lt;]]-1)*0.92),IF(AND(Weekly[[#This Row],[V Odds &lt;]]&lt;&gt;"",Weekly[[#This Row],[FALSES]]=0),AY3,IF(AND(Weekly[[#This Row],[H Odds &lt;]]&lt;&gt;"",Weekly[[#This Row],[TRUES]]=0),AY3,AY3-1)))))</f>
        <v>39</v>
      </c>
      <c r="AZ4" s="37">
        <f>IF(AND(Weekly[[#This Row],[V Odds &lt;]]="",Weekly[[#This Row],[H Odds &lt;]]=""),AZ3,IF(AND(Weekly[[#This Row],[V Odds &lt;]]&lt;&gt;"",Weekly[[#This Row],[Actual]]=FALSE),AZ3+Weekly[[#This Row],[V Odds &lt;]]-1,IF(AND(Weekly[[#This Row],[H Odds &lt;]]&lt;&gt;"",Weekly[[#This Row],[Actual]]=TRUE),AZ3+Weekly[[#This Row],[H Odds &lt;]]-1,AZ3-1)))</f>
        <v>39</v>
      </c>
      <c r="BA4" s="38">
        <f>IF(Weekly[[#This Row],[H Odds &lt;]]="",BA3,IF(AND(Weekly[[#This Row],[H Odds &lt;]]&lt;&gt;"",Weekly[[#This Row],[SVC_P]]=TRUE,Weekly[[#This Row],[Actual]]=TRUE),BA3+Weekly[[#This Row],[H Odds &lt;]]-1,IF(AND(Weekly[[#This Row],[H Odds &lt;]]&lt;&gt;"",Weekly[[#This Row],[SVC_P]]=TRUE,Weekly[[#This Row],[Actual]]=FALSE),BA3-1,BA3)))</f>
        <v>40</v>
      </c>
      <c r="BB4" s="38">
        <f>IF(Weekly[[#This Row],[H Odds &lt;]]="",BB3,IF(AND(Weekly[[#This Row],[H Odds &lt;]]&lt;&gt;"",Weekly[[#This Row],[ADBC_P]]=TRUE,Weekly[[#This Row],[Actual]]=TRUE),BB3+Weekly[[#This Row],[H Odds &lt;]]-1,IF(AND(Weekly[[#This Row],[H Odds &lt;]]&lt;&gt;"",Weekly[[#This Row],[ADBC_P]]=TRUE,Weekly[[#This Row],[Actual]]=FALSE),BB3-1,BB3)))</f>
        <v>40</v>
      </c>
      <c r="BC4" s="38">
        <f>IF(Weekly[[#This Row],[H Odds &lt;]]="",BC3,IF(AND(Weekly[[#This Row],[H Odds &lt;]]&lt;&gt;"",Weekly[[#This Row],[RFC_P]]=TRUE,Weekly[[#This Row],[Actual]]=TRUE),BC3+Weekly[[#This Row],[H Odds &lt;]]-1,IF(AND(Weekly[[#This Row],[H Odds &lt;]]&lt;&gt;"",Weekly[[#This Row],[RFC_P]]=TRUE,Weekly[[#This Row],[Actual]]=FALSE),BC3-1,BC3)))</f>
        <v>40</v>
      </c>
      <c r="BD4" s="38">
        <f>IF(Weekly[[#This Row],[H Odds &lt;]]="",BD3,IF(AND(Weekly[[#This Row],[H Odds &lt;]]&lt;&gt;"",Weekly[[#This Row],[GBC_P]]=TRUE,Weekly[[#This Row],[Actual]]=TRUE),BD3+Weekly[[#This Row],[H Odds &lt;]]-1,IF(AND(Weekly[[#This Row],[H Odds &lt;]]&lt;&gt;"",Weekly[[#This Row],[GBC_P]]=TRUE,Weekly[[#This Row],[Actual]]=FALSE),BD3-1,BD3)))</f>
        <v>40</v>
      </c>
      <c r="BE4" s="38">
        <f>IF(Weekly[[#This Row],[H Odds &lt;]]="",BE3,IF(AND(Weekly[[#This Row],[H Odds &lt;]]&lt;&gt;"",Weekly[[#This Row],[HGBC_P]]=TRUE,Weekly[[#This Row],[Actual]]=TRUE),BE3+Weekly[[#This Row],[H Odds &lt;]]-1,IF(AND(Weekly[[#This Row],[H Odds &lt;]]&lt;&gt;"",Weekly[[#This Row],[HGBC_P]]=TRUE,Weekly[[#This Row],[Actual]]=FALSE),BE3-1,BE3)))</f>
        <v>40</v>
      </c>
      <c r="BF4" s="38">
        <f>IF(Weekly[[#This Row],[H Odds &lt;]]="",BF3,IF(AND(Weekly[[#This Row],[H Odds &lt;]]&lt;&gt;"",Weekly[[#This Row],[XGB_P]]=TRUE,Weekly[[#This Row],[Actual]]=TRUE),BF3+Weekly[[#This Row],[H Odds &lt;]]-1,IF(AND(Weekly[[#This Row],[H Odds &lt;]]&lt;&gt;"",Weekly[[#This Row],[XGB_P]]=TRUE,Weekly[[#This Row],[Actual]]=FALSE),BF3-1,BF3)))</f>
        <v>40</v>
      </c>
      <c r="BG4" s="38">
        <f>IF(Weekly[[#This Row],[H Odds &lt;]]="",BG3,IF(AND(Weekly[[#This Row],[H Odds &lt;]]&lt;&gt;"",Weekly[[#This Row],[QDA_P]]=TRUE,Weekly[[#This Row],[Actual]]=TRUE),BG3+Weekly[[#This Row],[H Odds &lt;]]-1,IF(AND(Weekly[[#This Row],[H Odds &lt;]]&lt;&gt;"",Weekly[[#This Row],[QDA_P]]=TRUE,Weekly[[#This Row],[Actual]]=FALSE),BG3-1,BG3)))</f>
        <v>40</v>
      </c>
      <c r="BH4" s="38">
        <f>IF(Weekly[[#This Row],[H Odds &lt;]]="",BH3,IF(AND(Weekly[[#This Row],[H Odds &lt;]]&lt;&gt;"",Weekly[[#This Row],[KNC_P]]=TRUE,Weekly[[#This Row],[Actual]]=TRUE),BH3+Weekly[[#This Row],[H Odds &lt;]]-1,IF(AND(Weekly[[#This Row],[H Odds &lt;]]&lt;&gt;"",Weekly[[#This Row],[KNC_P]]=TRUE,Weekly[[#This Row],[Actual]]=FALSE),BH3-1,BH3)))</f>
        <v>40</v>
      </c>
      <c r="BI4" s="38">
        <f>IF(Weekly[[#This Row],[H Odds &lt;]]="",BI3,IF(AND(Weekly[[#This Row],[H Odds &lt;]]&lt;&gt;"",Weekly[[#This Row],[TRUES]]&gt;0,Weekly[[#This Row],[Actual]]=TRUE),BI3+Weekly[[#This Row],[H Odds &lt;]]-1,IF(AND(Weekly[[#This Row],[H Odds &lt;]]&lt;&gt;"",Weekly[[#This Row],[TRUES]]=0),BI3,BI3-1)))</f>
        <v>40</v>
      </c>
      <c r="BJ4" s="38">
        <f>IF(Weekly[[#This Row],[H Odds &lt;]]="",BJ3,IF(AND(Weekly[[#This Row],[H Odds &lt;]]&lt;&gt;"",Weekly[[#This Row],[Actual]]=TRUE),BJ3+Weekly[[#This Row],[H Odds &lt;]]-1,IF(AND(Weekly[[#This Row],[H Odds &lt;]]&lt;&gt;"",Weekly[[#This Row],[Actual]]=FALSE),BJ3-1,BJ3)))</f>
        <v>40</v>
      </c>
      <c r="BK4" s="58">
        <f>IF(AND(Weekly[[#This Row],[TRUES]]&gt;4,Weekly[[#This Row],[Actual]]=TRUE),BK3+Weekly[[#This Row],[BF H Odds]]-1,IF(AND(Weekly[[#This Row],[FALSES]]&gt;4,Weekly[[#This Row],[Actual]]=FALSE),BK3+Weekly[[#This Row],[BF V Odds]]-1,IF(AND(Weekly[[#This Row],[TRUES]]&gt;4,Weekly[[#This Row],[Actual]]=FALSE),BK3-1,IF(AND(Weekly[[#This Row],[FALSES]]&gt;4,Weekly[[#This Row],[Actual]]=TRUE),BK3-1,BK3))))</f>
        <v>39.42</v>
      </c>
      <c r="BL4" s="58">
        <f>IF(AND(Weekly[[#This Row],[TRUES]]&gt;5,Weekly[[#This Row],[Actual]]=TRUE),BL3+Weekly[[#This Row],[BF H Odds]]-1,IF(AND(Weekly[[#This Row],[FALSES]]&gt;5,Weekly[[#This Row],[Actual]]=FALSE),BL3+Weekly[[#This Row],[BF V Odds]]-1,IF(AND(Weekly[[#This Row],[TRUES]]&gt;5,Weekly[[#This Row],[Actual]]=FALSE),BL3-1,IF(AND(Weekly[[#This Row],[FALSES]]&gt;5,Weekly[[#This Row],[Actual]]=TRUE),BL3-1,BL3))))</f>
        <v>40.42</v>
      </c>
      <c r="BM4" s="58">
        <f>IF(AND(Weekly[[#This Row],[TRUES]]&gt;6,Weekly[[#This Row],[Actual]]=TRUE),BM3+Weekly[[#This Row],[BF H Odds]]-1,IF(AND(Weekly[[#This Row],[FALSES]]&gt;6,Weekly[[#This Row],[Actual]]=FALSE),BM3+Weekly[[#This Row],[BF V Odds]]-1,IF(AND(Weekly[[#This Row],[TRUES]]&gt;6,Weekly[[#This Row],[Actual]]=FALSE),BM3-1,IF(AND(Weekly[[#This Row],[FALSES]]&gt;6,Weekly[[#This Row],[Actual]]=TRUE),BM3-1,BM3))))</f>
        <v>40.42</v>
      </c>
      <c r="BN4" s="24"/>
      <c r="BP4" s="19" t="s">
        <v>51</v>
      </c>
      <c r="BQ4" s="20">
        <f t="shared" ref="BQ4:BX4" si="0">BQ3/BQ2</f>
        <v>0.5641025641025641</v>
      </c>
      <c r="BR4" s="20">
        <f t="shared" si="0"/>
        <v>0</v>
      </c>
      <c r="BS4" s="20">
        <f t="shared" si="0"/>
        <v>0.45535714285714285</v>
      </c>
      <c r="BT4" s="20">
        <f t="shared" si="0"/>
        <v>0.50847457627118642</v>
      </c>
      <c r="BU4" s="20">
        <f t="shared" si="0"/>
        <v>0.5714285714285714</v>
      </c>
      <c r="BV4" s="20">
        <f t="shared" si="0"/>
        <v>0.2413793103448276</v>
      </c>
      <c r="BW4" s="20">
        <f t="shared" si="0"/>
        <v>0.61403508771929827</v>
      </c>
      <c r="BX4" s="20">
        <f t="shared" si="0"/>
        <v>0.44067796610169491</v>
      </c>
      <c r="CA4" s="32" t="s">
        <v>103</v>
      </c>
      <c r="CB4" s="32" t="s">
        <v>104</v>
      </c>
      <c r="CC4" s="32" t="s">
        <v>105</v>
      </c>
      <c r="CD4" s="32" t="s">
        <v>106</v>
      </c>
      <c r="CE4" s="32" t="s">
        <v>107</v>
      </c>
      <c r="CF4" s="32" t="s">
        <v>108</v>
      </c>
      <c r="CG4" s="32" t="s">
        <v>109</v>
      </c>
      <c r="CH4" s="32" t="s">
        <v>110</v>
      </c>
      <c r="CI4" s="32" t="s">
        <v>115</v>
      </c>
      <c r="CJ4" s="56" t="s">
        <v>137</v>
      </c>
    </row>
    <row r="5" spans="1:88" x14ac:dyDescent="0.25">
      <c r="A5" s="1">
        <v>3</v>
      </c>
      <c r="B5" s="10">
        <v>44236</v>
      </c>
      <c r="C5" s="17" t="s">
        <v>33</v>
      </c>
      <c r="D5" s="15" t="s">
        <v>36</v>
      </c>
      <c r="E5" t="b">
        <v>1</v>
      </c>
      <c r="F5" t="b">
        <v>1</v>
      </c>
      <c r="G5" t="b">
        <v>1</v>
      </c>
      <c r="H5" t="b">
        <v>1</v>
      </c>
      <c r="I5" t="b">
        <v>1</v>
      </c>
      <c r="J5" t="b">
        <v>1</v>
      </c>
      <c r="K5" t="b">
        <v>1</v>
      </c>
      <c r="N5">
        <v>1</v>
      </c>
      <c r="O5">
        <v>1.95</v>
      </c>
      <c r="P5" t="b">
        <v>0</v>
      </c>
      <c r="Q5" t="s">
        <v>76</v>
      </c>
      <c r="R5" s="9">
        <f>IFERROR(IF(Weekly[[#This Row],[Won Bet?]]="yes",R4+(Weekly[[#This Row],[BF Odds]]*Weekly[[#This Row],[BF Stake]])-Weekly[[#This Row],[BF Stake]],R4-Weekly[[#This Row],[BF Stake]]),R4)</f>
        <v>98.4</v>
      </c>
      <c r="S5" s="9">
        <f>IFERROR(IF(Weekly[[#This Row],[Won Bet?]]="yes",S4+(((Weekly[[#This Row],[BF Odds]]*Weekly[[#This Row],[BF Stake]])-Weekly[[#This Row],[BF Stake]])*0.95),S4-Weekly[[#This Row],[BF Stake]]),S4)</f>
        <v>98.38</v>
      </c>
      <c r="T5">
        <v>1.83</v>
      </c>
      <c r="U5">
        <v>2.04</v>
      </c>
      <c r="V5" s="24">
        <f>IF(Weekly[[#This Row],[Actual]]="","",IF(AND(Weekly[[#This Row],[SVC_P]]=Weekly[[#This Row],[Actual]],Weekly[[#This Row],[SVC_P]]=TRUE),V4+Weekly[[#This Row],[BF H Odds]]-1,IF(AND(Weekly[[#This Row],[SVC_P]]=Weekly[[#This Row],[Actual]],Weekly[[#This Row],[SVC_P]]=FALSE),V4+Weekly[[#This Row],[BF V Odds]]-1,V4-1)))</f>
        <v>39.81</v>
      </c>
      <c r="W5" s="24">
        <f>IF(Weekly[[#This Row],[Actual]]="","",IF(AND(Weekly[[#This Row],[SVC_P]]=FALSE,Weekly[[#This Row],[Actual]]=TRUE),W4+Weekly[[#This Row],[BF H Odds]]-1,IF(AND(Weekly[[#This Row],[SVC_P]]=TRUE,Weekly[[#This Row],[Actual]]=FALSE,),W4+Weekly[[#This Row],[BF V Odds]]-1,W4-1)))</f>
        <v>37</v>
      </c>
      <c r="X5" s="24">
        <f>IF(Weekly[[#This Row],[Actual]]="","",IF(AND(Weekly[[#This Row],[ADBC_P]]=Weekly[[#This Row],[Actual]],Weekly[[#This Row],[ADBC_P]]=TRUE),X4+Weekly[[#This Row],[BF H Odds]]-1,IF(AND(Weekly[[#This Row],[ADBC_P]]=Weekly[[#This Row],[Actual]],Weekly[[#This Row],[ADBC_P]]=FALSE),X4+Weekly[[#This Row],[BF V Odds]]-1,X4-1)))</f>
        <v>39.81</v>
      </c>
      <c r="Y5" s="24">
        <f>IF(Weekly[[#This Row],[Actual]]="","",IF(AND(Weekly[[#This Row],[ADBC_P]]=FALSE,Weekly[[#This Row],[Actual]]=TRUE),Y4+Weekly[[#This Row],[BF H Odds]]-1,IF(AND(Weekly[[#This Row],[ADBC_P]]=TRUE,Weekly[[#This Row],[Actual]]=FALSE),Y4+Weekly[[#This Row],[BF V Odds]]-1,Y4-1)))</f>
        <v>38.83</v>
      </c>
      <c r="Z5" s="24">
        <f>IF(Weekly[[#This Row],[Actual]]="","",IF(AND(Weekly[[#This Row],[RFC_P]]=Weekly[[#This Row],[Actual]],Weekly[[#This Row],[RFC_P]]=TRUE),Z4+Weekly[[#This Row],[BF H Odds]]-1,IF(AND(Weekly[[#This Row],[RFC_P]]=Weekly[[#This Row],[Actual]],Weekly[[#This Row],[RFC_P]]=FALSE),Z4+Weekly[[#This Row],[BF V Odds]]-1,Z4-1)))</f>
        <v>38.42</v>
      </c>
      <c r="AA5" s="24">
        <f>IF(Weekly[[#This Row],[Actual]]="","",IF(AND(Weekly[[#This Row],[RFC_P]]=FALSE,Weekly[[#This Row],[Actual]]=TRUE),AA4+Weekly[[#This Row],[BF H Odds]]-1,IF(AND(Weekly[[#This Row],[RFC_P]]=TRUE,Weekly[[#This Row],[Actual]]=FALSE),AA4+Weekly[[#This Row],[BF V Odds]]-1,AA4-1)))</f>
        <v>40.22</v>
      </c>
      <c r="AB5" s="24">
        <f>IF(Weekly[[#This Row],[Actual]]="","",IF(AND(Weekly[[#This Row],[GBC_P]]=Weekly[[#This Row],[Actual]],Weekly[[#This Row],[GBC_P]]=TRUE),AB4+Weekly[[#This Row],[BF H Odds]]-1,IF(AND(Weekly[[#This Row],[GBC_P]]=Weekly[[#This Row],[Actual]],Weekly[[#This Row],[GBC_P]]=FALSE),AB4+Weekly[[#This Row],[BF V Odds]]-1,AB4-1)))</f>
        <v>38.42</v>
      </c>
      <c r="AC5" s="24">
        <f>IF(Weekly[[#This Row],[Actual]]="","",IF(AND(Weekly[[#This Row],[GBC_P]]=FALSE,Weekly[[#This Row],[Actual]]=TRUE),AC4+Weekly[[#This Row],[BF H Odds]]-1,IF(AND(Weekly[[#This Row],[GBC_P]]=TRUE,Weekly[[#This Row],[Actual]]=FALSE),AC4+Weekly[[#This Row],[BF V Odds]]-1,AC4-1)))</f>
        <v>40.22</v>
      </c>
      <c r="AD5" s="24">
        <f>IF(Weekly[[#This Row],[Actual]]="","",IF(AND(Weekly[[#This Row],[HGBC_P]]=Weekly[[#This Row],[Actual]],Weekly[[#This Row],[HGBC_P]]=TRUE),AD4+Weekly[[#This Row],[BF H Odds]]-1,IF(AND(Weekly[[#This Row],[HGBC_P]]=Weekly[[#This Row],[Actual]],Weekly[[#This Row],[HGBC_P]]=FALSE),AD4+Weekly[[#This Row],[BF V Odds]]-1,AD4-1)))</f>
        <v>38.42</v>
      </c>
      <c r="AE5" s="24">
        <f>IF(Weekly[[#This Row],[Actual]]="","",IF(AND(Weekly[[#This Row],[HGBC_P]]=FALSE,Weekly[[#This Row],[Actual]]=TRUE),AE4+Weekly[[#This Row],[BF H Odds]]-1,IF(AND(Weekly[[#This Row],[HGBC_P]]=TRUE,Weekly[[#This Row],[Actual]]=FALSE),AE4+Weekly[[#This Row],[BF V Odds]]-1,AE4-1)))</f>
        <v>40.22</v>
      </c>
      <c r="AF5" s="24">
        <f>IF(Weekly[[#This Row],[Actual]]="","",IF(AND(Weekly[[#This Row],[XGB_P]]=Weekly[[#This Row],[Actual]],Weekly[[#This Row],[XGB_P]]=TRUE),AF4+Weekly[[#This Row],[BF H Odds]]-1,IF(AND(Weekly[[#This Row],[XGB_P]]=Weekly[[#This Row],[Actual]],Weekly[[#This Row],[XGB_P]]=FALSE),AF4+Weekly[[#This Row],[BF V Odds]]-1,AF4-1)))</f>
        <v>38.42</v>
      </c>
      <c r="AG5" s="24">
        <f>IF(Weekly[[#This Row],[Actual]]="","",IF(AND(Weekly[[#This Row],[XGB_P]]=FALSE,Weekly[[#This Row],[Actual]]=TRUE),AG4+Weekly[[#This Row],[BF H Odds]]-1,IF(AND(Weekly[[#This Row],[XGB_P]]=TRUE,Weekly[[#This Row],[Actual]]=FALSE),AG4+Weekly[[#This Row],[BF V Odds]]-1,AG4-1)))</f>
        <v>40.22</v>
      </c>
      <c r="AH5" s="24">
        <f>IF(Weekly[[#This Row],[Actual]]="","",IF(AND(Weekly[[#This Row],[QDA_P]]=Weekly[[#This Row],[Actual]],Weekly[[#This Row],[QDA_P]]=TRUE),AH4+Weekly[[#This Row],[BF H Odds]]-1,IF(AND(Weekly[[#This Row],[QDA_P]]=Weekly[[#This Row],[Actual]],Weekly[[#This Row],[QDA_P]]=FALSE),AH4+Weekly[[#This Row],[BF V Odds]]-1,AH4-1)))</f>
        <v>38.42</v>
      </c>
      <c r="AI5" s="24">
        <f>IF(Weekly[[#This Row],[Actual]]="","",IF(AND(Weekly[[#This Row],[QDA_P]]=FALSE,Weekly[[#This Row],[Actual]]=TRUE),AI4+Weekly[[#This Row],[BF H Odds]]-1,IF(AND(Weekly[[#This Row],[QDA_P]]=TRUE,Weekly[[#This Row],[Actual]]=FALSE),AI4+Weekly[[#This Row],[BF V Odds]]-1,AI4-1)))</f>
        <v>40.22</v>
      </c>
      <c r="AJ5" s="24"/>
      <c r="AK5" s="24"/>
      <c r="AL5" s="30">
        <f>IF(Weekly[[#This Row],[Actual]]="","",COUNTIF(Weekly[[#This Row],[SVC_P]:[QDA_P]],TRUE))</f>
        <v>7</v>
      </c>
      <c r="AM5" s="30">
        <f>IF(Weekly[[#This Row],[Actual]]="","",COUNTIF(Weekly[[#This Row],[SVC_P]:[QDA_P]],FALSE))</f>
        <v>0</v>
      </c>
      <c r="AN5" t="str">
        <f>IF(AND(Weekly[[#This Row],[BF V Odds]]&gt;$BO$6,Weekly[[#This Row],[BF V Odds]] &lt; $BO$7),Weekly[[#This Row],[BF V Odds]],"")</f>
        <v/>
      </c>
      <c r="AO5" t="str">
        <f>IF(AND(Weekly[[#This Row],[BF H Odds]]&gt;$BO$6, Weekly[[#This Row],[BF H Odds]] &lt; $BO$7),Weekly[[#This Row],[BF H Odds]],"")</f>
        <v/>
      </c>
      <c r="AP5" s="37">
        <f>IF(AND(Weekly[[#This Row],[V Odds &lt;]]="",Weekly[[#This Row],[H Odds &lt;]]=""),AP4,IF(AND(Weekly[[#This Row],[H Odds &lt;]]&lt;&gt;"",Weekly[[#This Row],[SVC_P]]=TRUE,Weekly[[#This Row],[Actual]]=TRUE),AP4+Weekly[[#This Row],[H Odds &lt;]]-1,IF(AND(Weekly[[#This Row],[V Odds &lt;]]&lt;&gt;"",Weekly[[#This Row],[SVC_P]]=FALSE,Weekly[[#This Row],[Actual]]=FALSE),AP4+Weekly[[#This Row],[V Odds &lt;]]-1,IF(AND(Weekly[[#This Row],[V Odds &lt;]]&lt;&gt;"",Weekly[[#This Row],[SVC_P]]=FALSE,Weekly[[#This Row],[Actual]]=TRUE),AP4-1,IF(AND(Weekly[[#This Row],[H Odds &lt;]]&lt;&gt;"",Weekly[[#This Row],[SVC_P]]=TRUE,Weekly[[#This Row],[Actual]]=FALSE),AP4-1,AP4)))))</f>
        <v>40</v>
      </c>
      <c r="AQ5" s="37">
        <f>IF(AND(Weekly[[#This Row],[V Odds &lt;]]="",Weekly[[#This Row],[H Odds &lt;]]=""),AQ4,IF(AND(Weekly[[#This Row],[H Odds &lt;]]&lt;&gt;"",Weekly[[#This Row],[ADBC_P]]=TRUE,Weekly[[#This Row],[Actual]]=TRUE),AQ4+Weekly[[#This Row],[H Odds &lt;]]-1,IF(AND(Weekly[[#This Row],[V Odds &lt;]]&lt;&gt;"",Weekly[[#This Row],[ADBC_P]]=FALSE,Weekly[[#This Row],[Actual]]=FALSE),AQ4+Weekly[[#This Row],[V Odds &lt;]]-1,IF(AND(Weekly[[#This Row],[V Odds &lt;]]&lt;&gt;"",Weekly[[#This Row],[ADBC_P]]=FALSE,Weekly[[#This Row],[Actual]]=TRUE),AQ4-1,IF(AND(Weekly[[#This Row],[H Odds &lt;]]&lt;&gt;"",Weekly[[#This Row],[ADBC_P]]=TRUE,Weekly[[#This Row],[Actual]]=FALSE),AQ4-1,AQ4)))))</f>
        <v>40</v>
      </c>
      <c r="AR5" s="37">
        <f>IF(AND(Weekly[[#This Row],[V Odds &lt;]]="",Weekly[[#This Row],[H Odds &lt;]]=""),AR4,IF(AND(Weekly[[#This Row],[H Odds &lt;]]&lt;&gt;"",Weekly[[#This Row],[RFC_P]]=TRUE,Weekly[[#This Row],[Actual]]=TRUE),AR4+Weekly[[#This Row],[H Odds &lt;]]-1,IF(AND(Weekly[[#This Row],[V Odds &lt;]]&lt;&gt;"",Weekly[[#This Row],[RFC_P]]=FALSE,Weekly[[#This Row],[Actual]]=FALSE),AR4+Weekly[[#This Row],[V Odds &lt;]]-1,IF(AND(Weekly[[#This Row],[V Odds &lt;]]&lt;&gt;"",Weekly[[#This Row],[RFC_P]]=FALSE,Weekly[[#This Row],[Actual]]=TRUE),AR4-1,IF(AND(Weekly[[#This Row],[H Odds &lt;]]&lt;&gt;"",Weekly[[#This Row],[RFC_P]]=TRUE,Weekly[[#This Row],[Actual]]=FALSE),AR4-1,AR4)))))</f>
        <v>39</v>
      </c>
      <c r="AS5" s="37">
        <f>IF(AND(Weekly[[#This Row],[V Odds &lt;]]="",Weekly[[#This Row],[H Odds &lt;]]=""),AS4,IF(AND(Weekly[[#This Row],[H Odds &lt;]]&lt;&gt;"",Weekly[[#This Row],[GBC_P]]=TRUE,Weekly[[#This Row],[Actual]]=TRUE),AS4+Weekly[[#This Row],[H Odds &lt;]]-1,IF(AND(Weekly[[#This Row],[V Odds &lt;]]&lt;&gt;"",Weekly[[#This Row],[GBC_P]]=FALSE,Weekly[[#This Row],[Actual]]=FALSE),AS4+Weekly[[#This Row],[V Odds &lt;]]-1,IF(AND(Weekly[[#This Row],[V Odds &lt;]]&lt;&gt;"",Weekly[[#This Row],[GBC_P]]=FALSE,Weekly[[#This Row],[Actual]]=TRUE),AS4-1,IF(AND(Weekly[[#This Row],[H Odds &lt;]]&lt;&gt;"",Weekly[[#This Row],[GBC_P]]=TRUE,Weekly[[#This Row],[Actual]]=FALSE),AS4-1,AS4)))))</f>
        <v>39</v>
      </c>
      <c r="AT5" s="37">
        <f>IF(AND(Weekly[[#This Row],[V Odds &lt;]]="",Weekly[[#This Row],[H Odds &lt;]]=""),AT4,IF(AND(Weekly[[#This Row],[H Odds &lt;]]&lt;&gt;"",Weekly[[#This Row],[HGBC_P]]=TRUE,Weekly[[#This Row],[Actual]]=TRUE),AT4+Weekly[[#This Row],[H Odds &lt;]]-1,IF(AND(Weekly[[#This Row],[V Odds &lt;]]&lt;&gt;"",Weekly[[#This Row],[HGBC_P]]=FALSE,Weekly[[#This Row],[Actual]]=FALSE),AT4+Weekly[[#This Row],[V Odds &lt;]]-1,IF(AND(Weekly[[#This Row],[V Odds &lt;]]&lt;&gt;"",Weekly[[#This Row],[HGBC_P]]=FALSE,Weekly[[#This Row],[Actual]]=TRUE),AT4-1,IF(AND(Weekly[[#This Row],[H Odds &lt;]]&lt;&gt;"",Weekly[[#This Row],[HGBC_P]]=TRUE,Weekly[[#This Row],[Actual]]=FALSE),AT4-1,AT4)))))</f>
        <v>39</v>
      </c>
      <c r="AU5" s="37">
        <f>IF(AND(Weekly[[#This Row],[V Odds &lt;]]="",Weekly[[#This Row],[H Odds &lt;]]=""),AU4,IF(AND(Weekly[[#This Row],[H Odds &lt;]]&lt;&gt;"",Weekly[[#This Row],[XGB_P]]=TRUE,Weekly[[#This Row],[Actual]]=TRUE),AU4+Weekly[[#This Row],[H Odds &lt;]]-1,IF(AND(Weekly[[#This Row],[V Odds &lt;]]&lt;&gt;"",Weekly[[#This Row],[XGB_P]]=FALSE,Weekly[[#This Row],[Actual]]=FALSE),AU4+Weekly[[#This Row],[V Odds &lt;]]-1,IF(AND(Weekly[[#This Row],[V Odds &lt;]]&lt;&gt;"",Weekly[[#This Row],[XGB_P]]=FALSE,Weekly[[#This Row],[Actual]]=TRUE),AU4-1,IF(AND(Weekly[[#This Row],[H Odds &lt;]]&lt;&gt;"",Weekly[[#This Row],[XGB_P]]=TRUE,Weekly[[#This Row],[Actual]]=FALSE),AU4-1,AU4)))))</f>
        <v>39</v>
      </c>
      <c r="AV5" s="37">
        <f>IF(AND(Weekly[[#This Row],[V Odds &lt;]]="",Weekly[[#This Row],[H Odds &lt;]]=""),AV4,IF(AND(Weekly[[#This Row],[H Odds &lt;]]&lt;&gt;"",Weekly[[#This Row],[QDA_P]]=TRUE,Weekly[[#This Row],[Actual]]=TRUE),AV4+Weekly[[#This Row],[H Odds &lt;]]-1,IF(AND(Weekly[[#This Row],[V Odds &lt;]]&lt;&gt;"",Weekly[[#This Row],[QDA_P]]=FALSE,Weekly[[#This Row],[Actual]]=FALSE),AV4+Weekly[[#This Row],[V Odds &lt;]]-1,IF(AND(Weekly[[#This Row],[V Odds &lt;]]&lt;&gt;"",Weekly[[#This Row],[QDA_P]]=FALSE,Weekly[[#This Row],[Actual]]=TRUE),AV4-1,IF(AND(Weekly[[#This Row],[H Odds &lt;]]&lt;&gt;"",Weekly[[#This Row],[QDA_P]]=TRUE,Weekly[[#This Row],[Actual]]=FALSE),AV4-1,AV4)))))</f>
        <v>39</v>
      </c>
      <c r="AW5" s="37"/>
      <c r="AX5" s="37">
        <f>IF(AND(Weekly[[#This Row],[V Odds &lt;]]="",Weekly[[#This Row],[H Odds &lt;]]=""),AX4,IF(AND(Weekly[[#This Row],[V Odds &lt;]]&lt;&gt;"",Weekly[[#This Row],[FALSES]]&gt;0,Weekly[[#This Row],[Actual]]=FALSE),AX4+Weekly[[#This Row],[V Odds &lt;]]-1,IF(AND(Weekly[[#This Row],[H Odds &lt;]]&lt;&gt;"",Weekly[[#This Row],[TRUES]]&gt;0,Weekly[[#This Row],[Actual]]=TRUE),AX4+Weekly[[#This Row],[H Odds &lt;]]-1,IF(AND(Weekly[[#This Row],[V Odds &lt;]]&lt;&gt;"",Weekly[[#This Row],[FALSES]]=0),AX4,IF(AND(Weekly[[#This Row],[H Odds &lt;]]&lt;&gt;"",Weekly[[#This Row],[TRUES]]=0),AX4,AX4-1)))))</f>
        <v>39</v>
      </c>
      <c r="AY5" s="37">
        <f>IF(AND(Weekly[[#This Row],[V Odds &lt;]]="",Weekly[[#This Row],[H Odds &lt;]]=""),AY4,IF(AND(Weekly[[#This Row],[V Odds &lt;]]&lt;&gt;"",Weekly[[#This Row],[FALSES]]&gt;0,Weekly[[#This Row],[Actual]]=FALSE),AY4+((Weekly[[#This Row],[V Odds &lt;]]-1)*0.92),IF(AND(Weekly[[#This Row],[H Odds &lt;]]&lt;&gt;"",Weekly[[#This Row],[TRUES]]&gt;0,Weekly[[#This Row],[Actual]]=TRUE),AY4+((Weekly[[#This Row],[H Odds &lt;]]-1)*0.92),IF(AND(Weekly[[#This Row],[V Odds &lt;]]&lt;&gt;"",Weekly[[#This Row],[FALSES]]=0),AY4,IF(AND(Weekly[[#This Row],[H Odds &lt;]]&lt;&gt;"",Weekly[[#This Row],[TRUES]]=0),AY4,AY4-1)))))</f>
        <v>39</v>
      </c>
      <c r="AZ5" s="37">
        <f>IF(AND(Weekly[[#This Row],[V Odds &lt;]]="",Weekly[[#This Row],[H Odds &lt;]]=""),AZ4,IF(AND(Weekly[[#This Row],[V Odds &lt;]]&lt;&gt;"",Weekly[[#This Row],[Actual]]=FALSE),AZ4+Weekly[[#This Row],[V Odds &lt;]]-1,IF(AND(Weekly[[#This Row],[H Odds &lt;]]&lt;&gt;"",Weekly[[#This Row],[Actual]]=TRUE),AZ4+Weekly[[#This Row],[H Odds &lt;]]-1,AZ4-1)))</f>
        <v>39</v>
      </c>
      <c r="BA5" s="38">
        <f>IF(Weekly[[#This Row],[H Odds &lt;]]="",BA4,IF(AND(Weekly[[#This Row],[H Odds &lt;]]&lt;&gt;"",Weekly[[#This Row],[SVC_P]]=TRUE,Weekly[[#This Row],[Actual]]=TRUE),BA4+Weekly[[#This Row],[H Odds &lt;]]-1,IF(AND(Weekly[[#This Row],[H Odds &lt;]]&lt;&gt;"",Weekly[[#This Row],[SVC_P]]=TRUE,Weekly[[#This Row],[Actual]]=FALSE),BA4-1,BA4)))</f>
        <v>40</v>
      </c>
      <c r="BB5" s="38">
        <f>IF(Weekly[[#This Row],[H Odds &lt;]]="",BB4,IF(AND(Weekly[[#This Row],[H Odds &lt;]]&lt;&gt;"",Weekly[[#This Row],[ADBC_P]]=TRUE,Weekly[[#This Row],[Actual]]=TRUE),BB4+Weekly[[#This Row],[H Odds &lt;]]-1,IF(AND(Weekly[[#This Row],[H Odds &lt;]]&lt;&gt;"",Weekly[[#This Row],[ADBC_P]]=TRUE,Weekly[[#This Row],[Actual]]=FALSE),BB4-1,BB4)))</f>
        <v>40</v>
      </c>
      <c r="BC5" s="38">
        <f>IF(Weekly[[#This Row],[H Odds &lt;]]="",BC4,IF(AND(Weekly[[#This Row],[H Odds &lt;]]&lt;&gt;"",Weekly[[#This Row],[RFC_P]]=TRUE,Weekly[[#This Row],[Actual]]=TRUE),BC4+Weekly[[#This Row],[H Odds &lt;]]-1,IF(AND(Weekly[[#This Row],[H Odds &lt;]]&lt;&gt;"",Weekly[[#This Row],[RFC_P]]=TRUE,Weekly[[#This Row],[Actual]]=FALSE),BC4-1,BC4)))</f>
        <v>40</v>
      </c>
      <c r="BD5" s="38">
        <f>IF(Weekly[[#This Row],[H Odds &lt;]]="",BD4,IF(AND(Weekly[[#This Row],[H Odds &lt;]]&lt;&gt;"",Weekly[[#This Row],[GBC_P]]=TRUE,Weekly[[#This Row],[Actual]]=TRUE),BD4+Weekly[[#This Row],[H Odds &lt;]]-1,IF(AND(Weekly[[#This Row],[H Odds &lt;]]&lt;&gt;"",Weekly[[#This Row],[GBC_P]]=TRUE,Weekly[[#This Row],[Actual]]=FALSE),BD4-1,BD4)))</f>
        <v>40</v>
      </c>
      <c r="BE5" s="38">
        <f>IF(Weekly[[#This Row],[H Odds &lt;]]="",BE4,IF(AND(Weekly[[#This Row],[H Odds &lt;]]&lt;&gt;"",Weekly[[#This Row],[HGBC_P]]=TRUE,Weekly[[#This Row],[Actual]]=TRUE),BE4+Weekly[[#This Row],[H Odds &lt;]]-1,IF(AND(Weekly[[#This Row],[H Odds &lt;]]&lt;&gt;"",Weekly[[#This Row],[HGBC_P]]=TRUE,Weekly[[#This Row],[Actual]]=FALSE),BE4-1,BE4)))</f>
        <v>40</v>
      </c>
      <c r="BF5" s="38">
        <f>IF(Weekly[[#This Row],[H Odds &lt;]]="",BF4,IF(AND(Weekly[[#This Row],[H Odds &lt;]]&lt;&gt;"",Weekly[[#This Row],[XGB_P]]=TRUE,Weekly[[#This Row],[Actual]]=TRUE),BF4+Weekly[[#This Row],[H Odds &lt;]]-1,IF(AND(Weekly[[#This Row],[H Odds &lt;]]&lt;&gt;"",Weekly[[#This Row],[XGB_P]]=TRUE,Weekly[[#This Row],[Actual]]=FALSE),BF4-1,BF4)))</f>
        <v>40</v>
      </c>
      <c r="BG5" s="38">
        <f>IF(Weekly[[#This Row],[H Odds &lt;]]="",BG4,IF(AND(Weekly[[#This Row],[H Odds &lt;]]&lt;&gt;"",Weekly[[#This Row],[QDA_P]]=TRUE,Weekly[[#This Row],[Actual]]=TRUE),BG4+Weekly[[#This Row],[H Odds &lt;]]-1,IF(AND(Weekly[[#This Row],[H Odds &lt;]]&lt;&gt;"",Weekly[[#This Row],[QDA_P]]=TRUE,Weekly[[#This Row],[Actual]]=FALSE),BG4-1,BG4)))</f>
        <v>40</v>
      </c>
      <c r="BH5" s="38">
        <f>IF(Weekly[[#This Row],[H Odds &lt;]]="",BH4,IF(AND(Weekly[[#This Row],[H Odds &lt;]]&lt;&gt;"",Weekly[[#This Row],[KNC_P]]=TRUE,Weekly[[#This Row],[Actual]]=TRUE),BH4+Weekly[[#This Row],[H Odds &lt;]]-1,IF(AND(Weekly[[#This Row],[H Odds &lt;]]&lt;&gt;"",Weekly[[#This Row],[KNC_P]]=TRUE,Weekly[[#This Row],[Actual]]=FALSE),BH4-1,BH4)))</f>
        <v>40</v>
      </c>
      <c r="BI5" s="38">
        <f>IF(Weekly[[#This Row],[H Odds &lt;]]="",BI4,IF(AND(Weekly[[#This Row],[H Odds &lt;]]&lt;&gt;"",Weekly[[#This Row],[TRUES]]&gt;0,Weekly[[#This Row],[Actual]]=TRUE),BI4+Weekly[[#This Row],[H Odds &lt;]]-1,IF(AND(Weekly[[#This Row],[H Odds &lt;]]&lt;&gt;"",Weekly[[#This Row],[TRUES]]=0),BI4,BI4-1)))</f>
        <v>40</v>
      </c>
      <c r="BJ5" s="38">
        <f>IF(Weekly[[#This Row],[H Odds &lt;]]="",BJ4,IF(AND(Weekly[[#This Row],[H Odds &lt;]]&lt;&gt;"",Weekly[[#This Row],[Actual]]=TRUE),BJ4+Weekly[[#This Row],[H Odds &lt;]]-1,IF(AND(Weekly[[#This Row],[H Odds &lt;]]&lt;&gt;"",Weekly[[#This Row],[Actual]]=FALSE),BJ4-1,BJ4)))</f>
        <v>40</v>
      </c>
      <c r="BK5" s="58">
        <f>IF(AND(Weekly[[#This Row],[TRUES]]&gt;4,Weekly[[#This Row],[Actual]]=TRUE),BK4+Weekly[[#This Row],[BF H Odds]]-1,IF(AND(Weekly[[#This Row],[FALSES]]&gt;4,Weekly[[#This Row],[Actual]]=FALSE),BK4+Weekly[[#This Row],[BF V Odds]]-1,IF(AND(Weekly[[#This Row],[TRUES]]&gt;4,Weekly[[#This Row],[Actual]]=FALSE),BK4-1,IF(AND(Weekly[[#This Row],[FALSES]]&gt;4,Weekly[[#This Row],[Actual]]=TRUE),BK4-1,BK4))))</f>
        <v>38.42</v>
      </c>
      <c r="BL5" s="58">
        <f>IF(AND(Weekly[[#This Row],[TRUES]]&gt;5,Weekly[[#This Row],[Actual]]=TRUE),BL4+Weekly[[#This Row],[BF H Odds]]-1,IF(AND(Weekly[[#This Row],[FALSES]]&gt;5,Weekly[[#This Row],[Actual]]=FALSE),BL4+Weekly[[#This Row],[BF V Odds]]-1,IF(AND(Weekly[[#This Row],[TRUES]]&gt;5,Weekly[[#This Row],[Actual]]=FALSE),BL4-1,IF(AND(Weekly[[#This Row],[FALSES]]&gt;5,Weekly[[#This Row],[Actual]]=TRUE),BL4-1,BL4))))</f>
        <v>39.42</v>
      </c>
      <c r="BM5" s="58">
        <f>IF(AND(Weekly[[#This Row],[TRUES]]&gt;6,Weekly[[#This Row],[Actual]]=TRUE),BM4+Weekly[[#This Row],[BF H Odds]]-1,IF(AND(Weekly[[#This Row],[FALSES]]&gt;6,Weekly[[#This Row],[Actual]]=FALSE),BM4+Weekly[[#This Row],[BF V Odds]]-1,IF(AND(Weekly[[#This Row],[TRUES]]&gt;6,Weekly[[#This Row],[Actual]]=FALSE),BM4-1,IF(AND(Weekly[[#This Row],[FALSES]]&gt;6,Weekly[[#This Row],[Actual]]=TRUE),BM4-1,BM4))))</f>
        <v>39.42</v>
      </c>
      <c r="BN5" s="24"/>
      <c r="BZ5" s="47"/>
      <c r="CA5" s="50">
        <f>AP532</f>
        <v>77.63000000000001</v>
      </c>
      <c r="CB5" s="50">
        <f t="shared" ref="CB5:CJ5" si="1">AQ532</f>
        <v>48.33</v>
      </c>
      <c r="CC5" s="50">
        <f t="shared" si="1"/>
        <v>67.439999999999984</v>
      </c>
      <c r="CD5" s="50">
        <f t="shared" si="1"/>
        <v>56.78</v>
      </c>
      <c r="CE5" s="50">
        <f t="shared" si="1"/>
        <v>51.16</v>
      </c>
      <c r="CF5" s="50">
        <f t="shared" si="1"/>
        <v>62.760000000000005</v>
      </c>
      <c r="CG5" s="50">
        <f t="shared" si="1"/>
        <v>57.299999999999983</v>
      </c>
      <c r="CH5" s="50">
        <f t="shared" si="1"/>
        <v>48.220000000000006</v>
      </c>
      <c r="CI5" s="50">
        <f t="shared" si="1"/>
        <v>103.49999999999996</v>
      </c>
      <c r="CJ5" s="50">
        <f t="shared" si="1"/>
        <v>92.100000000000023</v>
      </c>
    </row>
    <row r="6" spans="1:88" x14ac:dyDescent="0.25">
      <c r="A6" s="1">
        <v>4</v>
      </c>
      <c r="B6" s="10">
        <v>44236</v>
      </c>
      <c r="C6" s="17" t="s">
        <v>26</v>
      </c>
      <c r="D6" s="15" t="s">
        <v>19</v>
      </c>
      <c r="E6" t="b">
        <v>1</v>
      </c>
      <c r="F6" t="b">
        <v>1</v>
      </c>
      <c r="G6" t="b">
        <v>1</v>
      </c>
      <c r="H6" t="b">
        <v>1</v>
      </c>
      <c r="I6" t="b">
        <v>1</v>
      </c>
      <c r="J6" t="b">
        <v>1</v>
      </c>
      <c r="K6" t="b">
        <v>1</v>
      </c>
      <c r="N6">
        <v>1</v>
      </c>
      <c r="O6">
        <v>1.4</v>
      </c>
      <c r="P6" t="b">
        <v>1</v>
      </c>
      <c r="Q6" t="s">
        <v>66</v>
      </c>
      <c r="R6" s="9">
        <f>IFERROR(IF(Weekly[[#This Row],[Won Bet?]]="yes",R5+(Weekly[[#This Row],[BF Odds]]*Weekly[[#This Row],[BF Stake]])-Weekly[[#This Row],[BF Stake]],R5-Weekly[[#This Row],[BF Stake]]),R5)</f>
        <v>98.800000000000011</v>
      </c>
      <c r="S6" s="9">
        <f>IFERROR(IF(Weekly[[#This Row],[Won Bet?]]="yes",S5+(((Weekly[[#This Row],[BF Odds]]*Weekly[[#This Row],[BF Stake]])-Weekly[[#This Row],[BF Stake]])*0.95),S5-Weekly[[#This Row],[BF Stake]]),S5)</f>
        <v>98.759999999999991</v>
      </c>
      <c r="T6">
        <v>3.07</v>
      </c>
      <c r="U6">
        <v>1.4</v>
      </c>
      <c r="V6" s="24">
        <f>IF(Weekly[[#This Row],[Actual]]="","",IF(AND(Weekly[[#This Row],[SVC_P]]=Weekly[[#This Row],[Actual]],Weekly[[#This Row],[SVC_P]]=TRUE),V5+Weekly[[#This Row],[BF H Odds]]-1,IF(AND(Weekly[[#This Row],[SVC_P]]=Weekly[[#This Row],[Actual]],Weekly[[#This Row],[SVC_P]]=FALSE),V5+Weekly[[#This Row],[BF V Odds]]-1,V5-1)))</f>
        <v>40.21</v>
      </c>
      <c r="W6" s="24">
        <f>IF(Weekly[[#This Row],[Actual]]="","",IF(AND(Weekly[[#This Row],[SVC_P]]=FALSE,Weekly[[#This Row],[Actual]]=TRUE),W5+Weekly[[#This Row],[BF H Odds]]-1,IF(AND(Weekly[[#This Row],[SVC_P]]=TRUE,Weekly[[#This Row],[Actual]]=FALSE,),W5+Weekly[[#This Row],[BF V Odds]]-1,W5-1)))</f>
        <v>36</v>
      </c>
      <c r="X6" s="24">
        <f>IF(Weekly[[#This Row],[Actual]]="","",IF(AND(Weekly[[#This Row],[ADBC_P]]=Weekly[[#This Row],[Actual]],Weekly[[#This Row],[ADBC_P]]=TRUE),X5+Weekly[[#This Row],[BF H Odds]]-1,IF(AND(Weekly[[#This Row],[ADBC_P]]=Weekly[[#This Row],[Actual]],Weekly[[#This Row],[ADBC_P]]=FALSE),X5+Weekly[[#This Row],[BF V Odds]]-1,X5-1)))</f>
        <v>40.21</v>
      </c>
      <c r="Y6" s="24">
        <f>IF(Weekly[[#This Row],[Actual]]="","",IF(AND(Weekly[[#This Row],[ADBC_P]]=FALSE,Weekly[[#This Row],[Actual]]=TRUE),Y5+Weekly[[#This Row],[BF H Odds]]-1,IF(AND(Weekly[[#This Row],[ADBC_P]]=TRUE,Weekly[[#This Row],[Actual]]=FALSE),Y5+Weekly[[#This Row],[BF V Odds]]-1,Y5-1)))</f>
        <v>37.83</v>
      </c>
      <c r="Z6" s="24">
        <f>IF(Weekly[[#This Row],[Actual]]="","",IF(AND(Weekly[[#This Row],[RFC_P]]=Weekly[[#This Row],[Actual]],Weekly[[#This Row],[RFC_P]]=TRUE),Z5+Weekly[[#This Row],[BF H Odds]]-1,IF(AND(Weekly[[#This Row],[RFC_P]]=Weekly[[#This Row],[Actual]],Weekly[[#This Row],[RFC_P]]=FALSE),Z5+Weekly[[#This Row],[BF V Odds]]-1,Z5-1)))</f>
        <v>38.82</v>
      </c>
      <c r="AA6" s="24">
        <f>IF(Weekly[[#This Row],[Actual]]="","",IF(AND(Weekly[[#This Row],[RFC_P]]=FALSE,Weekly[[#This Row],[Actual]]=TRUE),AA5+Weekly[[#This Row],[BF H Odds]]-1,IF(AND(Weekly[[#This Row],[RFC_P]]=TRUE,Weekly[[#This Row],[Actual]]=FALSE),AA5+Weekly[[#This Row],[BF V Odds]]-1,AA5-1)))</f>
        <v>39.22</v>
      </c>
      <c r="AB6" s="24">
        <f>IF(Weekly[[#This Row],[Actual]]="","",IF(AND(Weekly[[#This Row],[GBC_P]]=Weekly[[#This Row],[Actual]],Weekly[[#This Row],[GBC_P]]=TRUE),AB5+Weekly[[#This Row],[BF H Odds]]-1,IF(AND(Weekly[[#This Row],[GBC_P]]=Weekly[[#This Row],[Actual]],Weekly[[#This Row],[GBC_P]]=FALSE),AB5+Weekly[[#This Row],[BF V Odds]]-1,AB5-1)))</f>
        <v>38.82</v>
      </c>
      <c r="AC6" s="24">
        <f>IF(Weekly[[#This Row],[Actual]]="","",IF(AND(Weekly[[#This Row],[GBC_P]]=FALSE,Weekly[[#This Row],[Actual]]=TRUE),AC5+Weekly[[#This Row],[BF H Odds]]-1,IF(AND(Weekly[[#This Row],[GBC_P]]=TRUE,Weekly[[#This Row],[Actual]]=FALSE),AC5+Weekly[[#This Row],[BF V Odds]]-1,AC5-1)))</f>
        <v>39.22</v>
      </c>
      <c r="AD6" s="24">
        <f>IF(Weekly[[#This Row],[Actual]]="","",IF(AND(Weekly[[#This Row],[HGBC_P]]=Weekly[[#This Row],[Actual]],Weekly[[#This Row],[HGBC_P]]=TRUE),AD5+Weekly[[#This Row],[BF H Odds]]-1,IF(AND(Weekly[[#This Row],[HGBC_P]]=Weekly[[#This Row],[Actual]],Weekly[[#This Row],[HGBC_P]]=FALSE),AD5+Weekly[[#This Row],[BF V Odds]]-1,AD5-1)))</f>
        <v>38.82</v>
      </c>
      <c r="AE6" s="24">
        <f>IF(Weekly[[#This Row],[Actual]]="","",IF(AND(Weekly[[#This Row],[HGBC_P]]=FALSE,Weekly[[#This Row],[Actual]]=TRUE),AE5+Weekly[[#This Row],[BF H Odds]]-1,IF(AND(Weekly[[#This Row],[HGBC_P]]=TRUE,Weekly[[#This Row],[Actual]]=FALSE),AE5+Weekly[[#This Row],[BF V Odds]]-1,AE5-1)))</f>
        <v>39.22</v>
      </c>
      <c r="AF6" s="24">
        <f>IF(Weekly[[#This Row],[Actual]]="","",IF(AND(Weekly[[#This Row],[XGB_P]]=Weekly[[#This Row],[Actual]],Weekly[[#This Row],[XGB_P]]=TRUE),AF5+Weekly[[#This Row],[BF H Odds]]-1,IF(AND(Weekly[[#This Row],[XGB_P]]=Weekly[[#This Row],[Actual]],Weekly[[#This Row],[XGB_P]]=FALSE),AF5+Weekly[[#This Row],[BF V Odds]]-1,AF5-1)))</f>
        <v>38.82</v>
      </c>
      <c r="AG6" s="24">
        <f>IF(Weekly[[#This Row],[Actual]]="","",IF(AND(Weekly[[#This Row],[XGB_P]]=FALSE,Weekly[[#This Row],[Actual]]=TRUE),AG5+Weekly[[#This Row],[BF H Odds]]-1,IF(AND(Weekly[[#This Row],[XGB_P]]=TRUE,Weekly[[#This Row],[Actual]]=FALSE),AG5+Weekly[[#This Row],[BF V Odds]]-1,AG5-1)))</f>
        <v>39.22</v>
      </c>
      <c r="AH6" s="24">
        <f>IF(Weekly[[#This Row],[Actual]]="","",IF(AND(Weekly[[#This Row],[QDA_P]]=Weekly[[#This Row],[Actual]],Weekly[[#This Row],[QDA_P]]=TRUE),AH5+Weekly[[#This Row],[BF H Odds]]-1,IF(AND(Weekly[[#This Row],[QDA_P]]=Weekly[[#This Row],[Actual]],Weekly[[#This Row],[QDA_P]]=FALSE),AH5+Weekly[[#This Row],[BF V Odds]]-1,AH5-1)))</f>
        <v>38.82</v>
      </c>
      <c r="AI6" s="24">
        <f>IF(Weekly[[#This Row],[Actual]]="","",IF(AND(Weekly[[#This Row],[QDA_P]]=FALSE,Weekly[[#This Row],[Actual]]=TRUE),AI5+Weekly[[#This Row],[BF H Odds]]-1,IF(AND(Weekly[[#This Row],[QDA_P]]=TRUE,Weekly[[#This Row],[Actual]]=FALSE),AI5+Weekly[[#This Row],[BF V Odds]]-1,AI5-1)))</f>
        <v>39.22</v>
      </c>
      <c r="AJ6" s="24"/>
      <c r="AK6" s="24"/>
      <c r="AL6" s="30">
        <f>IF(Weekly[[#This Row],[Actual]]="","",COUNTIF(Weekly[[#This Row],[SVC_P]:[QDA_P]],TRUE))</f>
        <v>7</v>
      </c>
      <c r="AM6" s="30">
        <f>IF(Weekly[[#This Row],[Actual]]="","",COUNTIF(Weekly[[#This Row],[SVC_P]:[QDA_P]],FALSE))</f>
        <v>0</v>
      </c>
      <c r="AN6">
        <f>IF(AND(Weekly[[#This Row],[BF V Odds]]&gt;$BO$6,Weekly[[#This Row],[BF V Odds]] &lt; $BO$7),Weekly[[#This Row],[BF V Odds]],"")</f>
        <v>3.07</v>
      </c>
      <c r="AO6" t="str">
        <f>IF(AND(Weekly[[#This Row],[BF H Odds]]&gt;$BO$6, Weekly[[#This Row],[BF H Odds]] &lt; $BO$7),Weekly[[#This Row],[BF H Odds]],"")</f>
        <v/>
      </c>
      <c r="AP6" s="37">
        <f>IF(AND(Weekly[[#This Row],[V Odds &lt;]]="",Weekly[[#This Row],[H Odds &lt;]]=""),AP5,IF(AND(Weekly[[#This Row],[H Odds &lt;]]&lt;&gt;"",Weekly[[#This Row],[SVC_P]]=TRUE,Weekly[[#This Row],[Actual]]=TRUE),AP5+Weekly[[#This Row],[H Odds &lt;]]-1,IF(AND(Weekly[[#This Row],[V Odds &lt;]]&lt;&gt;"",Weekly[[#This Row],[SVC_P]]=FALSE,Weekly[[#This Row],[Actual]]=FALSE),AP5+Weekly[[#This Row],[V Odds &lt;]]-1,IF(AND(Weekly[[#This Row],[V Odds &lt;]]&lt;&gt;"",Weekly[[#This Row],[SVC_P]]=FALSE,Weekly[[#This Row],[Actual]]=TRUE),AP5-1,IF(AND(Weekly[[#This Row],[H Odds &lt;]]&lt;&gt;"",Weekly[[#This Row],[SVC_P]]=TRUE,Weekly[[#This Row],[Actual]]=FALSE),AP5-1,AP5)))))</f>
        <v>40</v>
      </c>
      <c r="AQ6" s="37">
        <f>IF(AND(Weekly[[#This Row],[V Odds &lt;]]="",Weekly[[#This Row],[H Odds &lt;]]=""),AQ5,IF(AND(Weekly[[#This Row],[H Odds &lt;]]&lt;&gt;"",Weekly[[#This Row],[ADBC_P]]=TRUE,Weekly[[#This Row],[Actual]]=TRUE),AQ5+Weekly[[#This Row],[H Odds &lt;]]-1,IF(AND(Weekly[[#This Row],[V Odds &lt;]]&lt;&gt;"",Weekly[[#This Row],[ADBC_P]]=FALSE,Weekly[[#This Row],[Actual]]=FALSE),AQ5+Weekly[[#This Row],[V Odds &lt;]]-1,IF(AND(Weekly[[#This Row],[V Odds &lt;]]&lt;&gt;"",Weekly[[#This Row],[ADBC_P]]=FALSE,Weekly[[#This Row],[Actual]]=TRUE),AQ5-1,IF(AND(Weekly[[#This Row],[H Odds &lt;]]&lt;&gt;"",Weekly[[#This Row],[ADBC_P]]=TRUE,Weekly[[#This Row],[Actual]]=FALSE),AQ5-1,AQ5)))))</f>
        <v>40</v>
      </c>
      <c r="AR6" s="37">
        <f>IF(AND(Weekly[[#This Row],[V Odds &lt;]]="",Weekly[[#This Row],[H Odds &lt;]]=""),AR5,IF(AND(Weekly[[#This Row],[H Odds &lt;]]&lt;&gt;"",Weekly[[#This Row],[RFC_P]]=TRUE,Weekly[[#This Row],[Actual]]=TRUE),AR5+Weekly[[#This Row],[H Odds &lt;]]-1,IF(AND(Weekly[[#This Row],[V Odds &lt;]]&lt;&gt;"",Weekly[[#This Row],[RFC_P]]=FALSE,Weekly[[#This Row],[Actual]]=FALSE),AR5+Weekly[[#This Row],[V Odds &lt;]]-1,IF(AND(Weekly[[#This Row],[V Odds &lt;]]&lt;&gt;"",Weekly[[#This Row],[RFC_P]]=FALSE,Weekly[[#This Row],[Actual]]=TRUE),AR5-1,IF(AND(Weekly[[#This Row],[H Odds &lt;]]&lt;&gt;"",Weekly[[#This Row],[RFC_P]]=TRUE,Weekly[[#This Row],[Actual]]=FALSE),AR5-1,AR5)))))</f>
        <v>39</v>
      </c>
      <c r="AS6" s="37">
        <f>IF(AND(Weekly[[#This Row],[V Odds &lt;]]="",Weekly[[#This Row],[H Odds &lt;]]=""),AS5,IF(AND(Weekly[[#This Row],[H Odds &lt;]]&lt;&gt;"",Weekly[[#This Row],[GBC_P]]=TRUE,Weekly[[#This Row],[Actual]]=TRUE),AS5+Weekly[[#This Row],[H Odds &lt;]]-1,IF(AND(Weekly[[#This Row],[V Odds &lt;]]&lt;&gt;"",Weekly[[#This Row],[GBC_P]]=FALSE,Weekly[[#This Row],[Actual]]=FALSE),AS5+Weekly[[#This Row],[V Odds &lt;]]-1,IF(AND(Weekly[[#This Row],[V Odds &lt;]]&lt;&gt;"",Weekly[[#This Row],[GBC_P]]=FALSE,Weekly[[#This Row],[Actual]]=TRUE),AS5-1,IF(AND(Weekly[[#This Row],[H Odds &lt;]]&lt;&gt;"",Weekly[[#This Row],[GBC_P]]=TRUE,Weekly[[#This Row],[Actual]]=FALSE),AS5-1,AS5)))))</f>
        <v>39</v>
      </c>
      <c r="AT6" s="37">
        <f>IF(AND(Weekly[[#This Row],[V Odds &lt;]]="",Weekly[[#This Row],[H Odds &lt;]]=""),AT5,IF(AND(Weekly[[#This Row],[H Odds &lt;]]&lt;&gt;"",Weekly[[#This Row],[HGBC_P]]=TRUE,Weekly[[#This Row],[Actual]]=TRUE),AT5+Weekly[[#This Row],[H Odds &lt;]]-1,IF(AND(Weekly[[#This Row],[V Odds &lt;]]&lt;&gt;"",Weekly[[#This Row],[HGBC_P]]=FALSE,Weekly[[#This Row],[Actual]]=FALSE),AT5+Weekly[[#This Row],[V Odds &lt;]]-1,IF(AND(Weekly[[#This Row],[V Odds &lt;]]&lt;&gt;"",Weekly[[#This Row],[HGBC_P]]=FALSE,Weekly[[#This Row],[Actual]]=TRUE),AT5-1,IF(AND(Weekly[[#This Row],[H Odds &lt;]]&lt;&gt;"",Weekly[[#This Row],[HGBC_P]]=TRUE,Weekly[[#This Row],[Actual]]=FALSE),AT5-1,AT5)))))</f>
        <v>39</v>
      </c>
      <c r="AU6" s="37">
        <f>IF(AND(Weekly[[#This Row],[V Odds &lt;]]="",Weekly[[#This Row],[H Odds &lt;]]=""),AU5,IF(AND(Weekly[[#This Row],[H Odds &lt;]]&lt;&gt;"",Weekly[[#This Row],[XGB_P]]=TRUE,Weekly[[#This Row],[Actual]]=TRUE),AU5+Weekly[[#This Row],[H Odds &lt;]]-1,IF(AND(Weekly[[#This Row],[V Odds &lt;]]&lt;&gt;"",Weekly[[#This Row],[XGB_P]]=FALSE,Weekly[[#This Row],[Actual]]=FALSE),AU5+Weekly[[#This Row],[V Odds &lt;]]-1,IF(AND(Weekly[[#This Row],[V Odds &lt;]]&lt;&gt;"",Weekly[[#This Row],[XGB_P]]=FALSE,Weekly[[#This Row],[Actual]]=TRUE),AU5-1,IF(AND(Weekly[[#This Row],[H Odds &lt;]]&lt;&gt;"",Weekly[[#This Row],[XGB_P]]=TRUE,Weekly[[#This Row],[Actual]]=FALSE),AU5-1,AU5)))))</f>
        <v>39</v>
      </c>
      <c r="AV6" s="37">
        <f>IF(AND(Weekly[[#This Row],[V Odds &lt;]]="",Weekly[[#This Row],[H Odds &lt;]]=""),AV5,IF(AND(Weekly[[#This Row],[H Odds &lt;]]&lt;&gt;"",Weekly[[#This Row],[QDA_P]]=TRUE,Weekly[[#This Row],[Actual]]=TRUE),AV5+Weekly[[#This Row],[H Odds &lt;]]-1,IF(AND(Weekly[[#This Row],[V Odds &lt;]]&lt;&gt;"",Weekly[[#This Row],[QDA_P]]=FALSE,Weekly[[#This Row],[Actual]]=FALSE),AV5+Weekly[[#This Row],[V Odds &lt;]]-1,IF(AND(Weekly[[#This Row],[V Odds &lt;]]&lt;&gt;"",Weekly[[#This Row],[QDA_P]]=FALSE,Weekly[[#This Row],[Actual]]=TRUE),AV5-1,IF(AND(Weekly[[#This Row],[H Odds &lt;]]&lt;&gt;"",Weekly[[#This Row],[QDA_P]]=TRUE,Weekly[[#This Row],[Actual]]=FALSE),AV5-1,AV5)))))</f>
        <v>39</v>
      </c>
      <c r="AW6" s="37"/>
      <c r="AX6" s="37">
        <f>IF(AND(Weekly[[#This Row],[V Odds &lt;]]="",Weekly[[#This Row],[H Odds &lt;]]=""),AX5,IF(AND(Weekly[[#This Row],[V Odds &lt;]]&lt;&gt;"",Weekly[[#This Row],[FALSES]]&gt;0,Weekly[[#This Row],[Actual]]=FALSE),AX5+Weekly[[#This Row],[V Odds &lt;]]-1,IF(AND(Weekly[[#This Row],[H Odds &lt;]]&lt;&gt;"",Weekly[[#This Row],[TRUES]]&gt;0,Weekly[[#This Row],[Actual]]=TRUE),AX5+Weekly[[#This Row],[H Odds &lt;]]-1,IF(AND(Weekly[[#This Row],[V Odds &lt;]]&lt;&gt;"",Weekly[[#This Row],[FALSES]]=0),AX5,IF(AND(Weekly[[#This Row],[H Odds &lt;]]&lt;&gt;"",Weekly[[#This Row],[TRUES]]=0),AX5,AX5-1)))))</f>
        <v>39</v>
      </c>
      <c r="AY6" s="37">
        <f>IF(AND(Weekly[[#This Row],[V Odds &lt;]]="",Weekly[[#This Row],[H Odds &lt;]]=""),AY5,IF(AND(Weekly[[#This Row],[V Odds &lt;]]&lt;&gt;"",Weekly[[#This Row],[FALSES]]&gt;0,Weekly[[#This Row],[Actual]]=FALSE),AY5+((Weekly[[#This Row],[V Odds &lt;]]-1)*0.92),IF(AND(Weekly[[#This Row],[H Odds &lt;]]&lt;&gt;"",Weekly[[#This Row],[TRUES]]&gt;0,Weekly[[#This Row],[Actual]]=TRUE),AY5+((Weekly[[#This Row],[H Odds &lt;]]-1)*0.92),IF(AND(Weekly[[#This Row],[V Odds &lt;]]&lt;&gt;"",Weekly[[#This Row],[FALSES]]=0),AY5,IF(AND(Weekly[[#This Row],[H Odds &lt;]]&lt;&gt;"",Weekly[[#This Row],[TRUES]]=0),AY5,AY5-1)))))</f>
        <v>39</v>
      </c>
      <c r="AZ6" s="37">
        <f>IF(AND(Weekly[[#This Row],[V Odds &lt;]]="",Weekly[[#This Row],[H Odds &lt;]]=""),AZ5,IF(AND(Weekly[[#This Row],[V Odds &lt;]]&lt;&gt;"",Weekly[[#This Row],[Actual]]=FALSE),AZ5+Weekly[[#This Row],[V Odds &lt;]]-1,IF(AND(Weekly[[#This Row],[H Odds &lt;]]&lt;&gt;"",Weekly[[#This Row],[Actual]]=TRUE),AZ5+Weekly[[#This Row],[H Odds &lt;]]-1,AZ5-1)))</f>
        <v>38</v>
      </c>
      <c r="BA6" s="38">
        <f>IF(Weekly[[#This Row],[H Odds &lt;]]="",BA5,IF(AND(Weekly[[#This Row],[H Odds &lt;]]&lt;&gt;"",Weekly[[#This Row],[SVC_P]]=TRUE,Weekly[[#This Row],[Actual]]=TRUE),BA5+Weekly[[#This Row],[H Odds &lt;]]-1,IF(AND(Weekly[[#This Row],[H Odds &lt;]]&lt;&gt;"",Weekly[[#This Row],[SVC_P]]=TRUE,Weekly[[#This Row],[Actual]]=FALSE),BA5-1,BA5)))</f>
        <v>40</v>
      </c>
      <c r="BB6" s="38">
        <f>IF(Weekly[[#This Row],[H Odds &lt;]]="",BB5,IF(AND(Weekly[[#This Row],[H Odds &lt;]]&lt;&gt;"",Weekly[[#This Row],[ADBC_P]]=TRUE,Weekly[[#This Row],[Actual]]=TRUE),BB5+Weekly[[#This Row],[H Odds &lt;]]-1,IF(AND(Weekly[[#This Row],[H Odds &lt;]]&lt;&gt;"",Weekly[[#This Row],[ADBC_P]]=TRUE,Weekly[[#This Row],[Actual]]=FALSE),BB5-1,BB5)))</f>
        <v>40</v>
      </c>
      <c r="BC6" s="38">
        <f>IF(Weekly[[#This Row],[H Odds &lt;]]="",BC5,IF(AND(Weekly[[#This Row],[H Odds &lt;]]&lt;&gt;"",Weekly[[#This Row],[RFC_P]]=TRUE,Weekly[[#This Row],[Actual]]=TRUE),BC5+Weekly[[#This Row],[H Odds &lt;]]-1,IF(AND(Weekly[[#This Row],[H Odds &lt;]]&lt;&gt;"",Weekly[[#This Row],[RFC_P]]=TRUE,Weekly[[#This Row],[Actual]]=FALSE),BC5-1,BC5)))</f>
        <v>40</v>
      </c>
      <c r="BD6" s="38">
        <f>IF(Weekly[[#This Row],[H Odds &lt;]]="",BD5,IF(AND(Weekly[[#This Row],[H Odds &lt;]]&lt;&gt;"",Weekly[[#This Row],[GBC_P]]=TRUE,Weekly[[#This Row],[Actual]]=TRUE),BD5+Weekly[[#This Row],[H Odds &lt;]]-1,IF(AND(Weekly[[#This Row],[H Odds &lt;]]&lt;&gt;"",Weekly[[#This Row],[GBC_P]]=TRUE,Weekly[[#This Row],[Actual]]=FALSE),BD5-1,BD5)))</f>
        <v>40</v>
      </c>
      <c r="BE6" s="38">
        <f>IF(Weekly[[#This Row],[H Odds &lt;]]="",BE5,IF(AND(Weekly[[#This Row],[H Odds &lt;]]&lt;&gt;"",Weekly[[#This Row],[HGBC_P]]=TRUE,Weekly[[#This Row],[Actual]]=TRUE),BE5+Weekly[[#This Row],[H Odds &lt;]]-1,IF(AND(Weekly[[#This Row],[H Odds &lt;]]&lt;&gt;"",Weekly[[#This Row],[HGBC_P]]=TRUE,Weekly[[#This Row],[Actual]]=FALSE),BE5-1,BE5)))</f>
        <v>40</v>
      </c>
      <c r="BF6" s="38">
        <f>IF(Weekly[[#This Row],[H Odds &lt;]]="",BF5,IF(AND(Weekly[[#This Row],[H Odds &lt;]]&lt;&gt;"",Weekly[[#This Row],[XGB_P]]=TRUE,Weekly[[#This Row],[Actual]]=TRUE),BF5+Weekly[[#This Row],[H Odds &lt;]]-1,IF(AND(Weekly[[#This Row],[H Odds &lt;]]&lt;&gt;"",Weekly[[#This Row],[XGB_P]]=TRUE,Weekly[[#This Row],[Actual]]=FALSE),BF5-1,BF5)))</f>
        <v>40</v>
      </c>
      <c r="BG6" s="38">
        <f>IF(Weekly[[#This Row],[H Odds &lt;]]="",BG5,IF(AND(Weekly[[#This Row],[H Odds &lt;]]&lt;&gt;"",Weekly[[#This Row],[QDA_P]]=TRUE,Weekly[[#This Row],[Actual]]=TRUE),BG5+Weekly[[#This Row],[H Odds &lt;]]-1,IF(AND(Weekly[[#This Row],[H Odds &lt;]]&lt;&gt;"",Weekly[[#This Row],[QDA_P]]=TRUE,Weekly[[#This Row],[Actual]]=FALSE),BG5-1,BG5)))</f>
        <v>40</v>
      </c>
      <c r="BH6" s="38">
        <f>IF(Weekly[[#This Row],[H Odds &lt;]]="",BH5,IF(AND(Weekly[[#This Row],[H Odds &lt;]]&lt;&gt;"",Weekly[[#This Row],[KNC_P]]=TRUE,Weekly[[#This Row],[Actual]]=TRUE),BH5+Weekly[[#This Row],[H Odds &lt;]]-1,IF(AND(Weekly[[#This Row],[H Odds &lt;]]&lt;&gt;"",Weekly[[#This Row],[KNC_P]]=TRUE,Weekly[[#This Row],[Actual]]=FALSE),BH5-1,BH5)))</f>
        <v>40</v>
      </c>
      <c r="BI6" s="38">
        <f>IF(Weekly[[#This Row],[H Odds &lt;]]="",BI5,IF(AND(Weekly[[#This Row],[H Odds &lt;]]&lt;&gt;"",Weekly[[#This Row],[TRUES]]&gt;0,Weekly[[#This Row],[Actual]]=TRUE),BI5+Weekly[[#This Row],[H Odds &lt;]]-1,IF(AND(Weekly[[#This Row],[H Odds &lt;]]&lt;&gt;"",Weekly[[#This Row],[TRUES]]=0),BI5,BI5-1)))</f>
        <v>40</v>
      </c>
      <c r="BJ6" s="38">
        <f>IF(Weekly[[#This Row],[H Odds &lt;]]="",BJ5,IF(AND(Weekly[[#This Row],[H Odds &lt;]]&lt;&gt;"",Weekly[[#This Row],[Actual]]=TRUE),BJ5+Weekly[[#This Row],[H Odds &lt;]]-1,IF(AND(Weekly[[#This Row],[H Odds &lt;]]&lt;&gt;"",Weekly[[#This Row],[Actual]]=FALSE),BJ5-1,BJ5)))</f>
        <v>40</v>
      </c>
      <c r="BK6" s="58">
        <f>IF(AND(Weekly[[#This Row],[TRUES]]&gt;4,Weekly[[#This Row],[Actual]]=TRUE),BK5+Weekly[[#This Row],[BF H Odds]]-1,IF(AND(Weekly[[#This Row],[FALSES]]&gt;4,Weekly[[#This Row],[Actual]]=FALSE),BK5+Weekly[[#This Row],[BF V Odds]]-1,IF(AND(Weekly[[#This Row],[TRUES]]&gt;4,Weekly[[#This Row],[Actual]]=FALSE),BK5-1,IF(AND(Weekly[[#This Row],[FALSES]]&gt;4,Weekly[[#This Row],[Actual]]=TRUE),BK5-1,BK5))))</f>
        <v>38.82</v>
      </c>
      <c r="BL6" s="58">
        <f>IF(AND(Weekly[[#This Row],[TRUES]]&gt;5,Weekly[[#This Row],[Actual]]=TRUE),BL5+Weekly[[#This Row],[BF H Odds]]-1,IF(AND(Weekly[[#This Row],[FALSES]]&gt;5,Weekly[[#This Row],[Actual]]=FALSE),BL5+Weekly[[#This Row],[BF V Odds]]-1,IF(AND(Weekly[[#This Row],[TRUES]]&gt;5,Weekly[[#This Row],[Actual]]=FALSE),BL5-1,IF(AND(Weekly[[#This Row],[FALSES]]&gt;5,Weekly[[#This Row],[Actual]]=TRUE),BL5-1,BL5))))</f>
        <v>39.82</v>
      </c>
      <c r="BM6" s="58">
        <f>IF(AND(Weekly[[#This Row],[TRUES]]&gt;6,Weekly[[#This Row],[Actual]]=TRUE),BM5+Weekly[[#This Row],[BF H Odds]]-1,IF(AND(Weekly[[#This Row],[FALSES]]&gt;6,Weekly[[#This Row],[Actual]]=FALSE),BM5+Weekly[[#This Row],[BF V Odds]]-1,IF(AND(Weekly[[#This Row],[TRUES]]&gt;6,Weekly[[#This Row],[Actual]]=FALSE),BM5-1,IF(AND(Weekly[[#This Row],[FALSES]]&gt;6,Weekly[[#This Row],[Actual]]=TRUE),BM5-1,BM5))))</f>
        <v>39.82</v>
      </c>
      <c r="BN6" s="24"/>
      <c r="BO6">
        <v>3</v>
      </c>
      <c r="BZ6" s="47" t="s">
        <v>113</v>
      </c>
      <c r="CA6" s="47">
        <f>MIN(Weekly[SVC_Odds])</f>
        <v>38</v>
      </c>
      <c r="CB6" s="47">
        <f>MIN(Weekly[ADBC_ODDS])</f>
        <v>39</v>
      </c>
      <c r="CC6" s="47">
        <f>MIN(Weekly[RFC_ODDS])</f>
        <v>38</v>
      </c>
      <c r="CD6" s="47">
        <f>MIN(Weekly[GBC_ODDS])</f>
        <v>37</v>
      </c>
      <c r="CE6" s="47">
        <f>MIN(Weekly[HGBC_ODDS])</f>
        <v>36</v>
      </c>
      <c r="CF6" s="47">
        <f>MIN(Weekly[XGB_ODDS])</f>
        <v>38</v>
      </c>
      <c r="CG6" s="47">
        <f>MIN(Weekly[QDA_ODDS])</f>
        <v>37</v>
      </c>
      <c r="CH6" s="47">
        <f>MIN(Weekly[KNC_ODDS])</f>
        <v>35.94</v>
      </c>
      <c r="CI6" s="47">
        <f>MIN(Weekly[All_Odds])</f>
        <v>36</v>
      </c>
    </row>
    <row r="7" spans="1:88" x14ac:dyDescent="0.25">
      <c r="A7" s="1">
        <v>5</v>
      </c>
      <c r="B7" s="10">
        <v>44236</v>
      </c>
      <c r="C7" s="17" t="s">
        <v>14</v>
      </c>
      <c r="D7" s="15" t="s">
        <v>13</v>
      </c>
      <c r="E7" t="b">
        <v>1</v>
      </c>
      <c r="F7" t="b">
        <v>1</v>
      </c>
      <c r="G7" t="b">
        <v>0</v>
      </c>
      <c r="H7" t="b">
        <v>1</v>
      </c>
      <c r="I7" t="b">
        <v>1</v>
      </c>
      <c r="J7" t="b">
        <v>0</v>
      </c>
      <c r="K7" t="b">
        <v>0</v>
      </c>
      <c r="P7" t="b">
        <v>0</v>
      </c>
      <c r="R7" s="9">
        <f>IFERROR(IF(Weekly[[#This Row],[Won Bet?]]="yes",R6+(Weekly[[#This Row],[BF Odds]]*Weekly[[#This Row],[BF Stake]])-Weekly[[#This Row],[BF Stake]],R6-Weekly[[#This Row],[BF Stake]]),R6)</f>
        <v>98.800000000000011</v>
      </c>
      <c r="S7" s="9">
        <f>IFERROR(IF(Weekly[[#This Row],[Won Bet?]]="yes",S6+(((Weekly[[#This Row],[BF Odds]]*Weekly[[#This Row],[BF Stake]])-Weekly[[#This Row],[BF Stake]])*0.95),S6-Weekly[[#This Row],[BF Stake]]),S6)</f>
        <v>98.759999999999991</v>
      </c>
      <c r="T7">
        <v>1.52</v>
      </c>
      <c r="U7">
        <v>2.64</v>
      </c>
      <c r="V7" s="24">
        <f>IF(Weekly[[#This Row],[Actual]]="","",IF(AND(Weekly[[#This Row],[SVC_P]]=Weekly[[#This Row],[Actual]],Weekly[[#This Row],[SVC_P]]=TRUE),V6+Weekly[[#This Row],[BF H Odds]]-1,IF(AND(Weekly[[#This Row],[SVC_P]]=Weekly[[#This Row],[Actual]],Weekly[[#This Row],[SVC_P]]=FALSE),V6+Weekly[[#This Row],[BF V Odds]]-1,V6-1)))</f>
        <v>39.21</v>
      </c>
      <c r="W7" s="24">
        <f>IF(Weekly[[#This Row],[Actual]]="","",IF(AND(Weekly[[#This Row],[SVC_P]]=FALSE,Weekly[[#This Row],[Actual]]=TRUE),W6+Weekly[[#This Row],[BF H Odds]]-1,IF(AND(Weekly[[#This Row],[SVC_P]]=TRUE,Weekly[[#This Row],[Actual]]=FALSE,),W6+Weekly[[#This Row],[BF V Odds]]-1,W6-1)))</f>
        <v>35</v>
      </c>
      <c r="X7" s="24">
        <f>IF(Weekly[[#This Row],[Actual]]="","",IF(AND(Weekly[[#This Row],[ADBC_P]]=Weekly[[#This Row],[Actual]],Weekly[[#This Row],[ADBC_P]]=TRUE),X6+Weekly[[#This Row],[BF H Odds]]-1,IF(AND(Weekly[[#This Row],[ADBC_P]]=Weekly[[#This Row],[Actual]],Weekly[[#This Row],[ADBC_P]]=FALSE),X6+Weekly[[#This Row],[BF V Odds]]-1,X6-1)))</f>
        <v>39.21</v>
      </c>
      <c r="Y7" s="24">
        <f>IF(Weekly[[#This Row],[Actual]]="","",IF(AND(Weekly[[#This Row],[ADBC_P]]=FALSE,Weekly[[#This Row],[Actual]]=TRUE),Y6+Weekly[[#This Row],[BF H Odds]]-1,IF(AND(Weekly[[#This Row],[ADBC_P]]=TRUE,Weekly[[#This Row],[Actual]]=FALSE),Y6+Weekly[[#This Row],[BF V Odds]]-1,Y6-1)))</f>
        <v>38.35</v>
      </c>
      <c r="Z7" s="24">
        <f>IF(Weekly[[#This Row],[Actual]]="","",IF(AND(Weekly[[#This Row],[RFC_P]]=Weekly[[#This Row],[Actual]],Weekly[[#This Row],[RFC_P]]=TRUE),Z6+Weekly[[#This Row],[BF H Odds]]-1,IF(AND(Weekly[[#This Row],[RFC_P]]=Weekly[[#This Row],[Actual]],Weekly[[#This Row],[RFC_P]]=FALSE),Z6+Weekly[[#This Row],[BF V Odds]]-1,Z6-1)))</f>
        <v>39.340000000000003</v>
      </c>
      <c r="AA7" s="24">
        <f>IF(Weekly[[#This Row],[Actual]]="","",IF(AND(Weekly[[#This Row],[RFC_P]]=FALSE,Weekly[[#This Row],[Actual]]=TRUE),AA6+Weekly[[#This Row],[BF H Odds]]-1,IF(AND(Weekly[[#This Row],[RFC_P]]=TRUE,Weekly[[#This Row],[Actual]]=FALSE),AA6+Weekly[[#This Row],[BF V Odds]]-1,AA6-1)))</f>
        <v>38.22</v>
      </c>
      <c r="AB7" s="24">
        <f>IF(Weekly[[#This Row],[Actual]]="","",IF(AND(Weekly[[#This Row],[GBC_P]]=Weekly[[#This Row],[Actual]],Weekly[[#This Row],[GBC_P]]=TRUE),AB6+Weekly[[#This Row],[BF H Odds]]-1,IF(AND(Weekly[[#This Row],[GBC_P]]=Weekly[[#This Row],[Actual]],Weekly[[#This Row],[GBC_P]]=FALSE),AB6+Weekly[[#This Row],[BF V Odds]]-1,AB6-1)))</f>
        <v>37.82</v>
      </c>
      <c r="AC7" s="24">
        <f>IF(Weekly[[#This Row],[Actual]]="","",IF(AND(Weekly[[#This Row],[GBC_P]]=FALSE,Weekly[[#This Row],[Actual]]=TRUE),AC6+Weekly[[#This Row],[BF H Odds]]-1,IF(AND(Weekly[[#This Row],[GBC_P]]=TRUE,Weekly[[#This Row],[Actual]]=FALSE),AC6+Weekly[[#This Row],[BF V Odds]]-1,AC6-1)))</f>
        <v>39.74</v>
      </c>
      <c r="AD7" s="24">
        <f>IF(Weekly[[#This Row],[Actual]]="","",IF(AND(Weekly[[#This Row],[HGBC_P]]=Weekly[[#This Row],[Actual]],Weekly[[#This Row],[HGBC_P]]=TRUE),AD6+Weekly[[#This Row],[BF H Odds]]-1,IF(AND(Weekly[[#This Row],[HGBC_P]]=Weekly[[#This Row],[Actual]],Weekly[[#This Row],[HGBC_P]]=FALSE),AD6+Weekly[[#This Row],[BF V Odds]]-1,AD6-1)))</f>
        <v>37.82</v>
      </c>
      <c r="AE7" s="24">
        <f>IF(Weekly[[#This Row],[Actual]]="","",IF(AND(Weekly[[#This Row],[HGBC_P]]=FALSE,Weekly[[#This Row],[Actual]]=TRUE),AE6+Weekly[[#This Row],[BF H Odds]]-1,IF(AND(Weekly[[#This Row],[HGBC_P]]=TRUE,Weekly[[#This Row],[Actual]]=FALSE),AE6+Weekly[[#This Row],[BF V Odds]]-1,AE6-1)))</f>
        <v>39.74</v>
      </c>
      <c r="AF7" s="24">
        <f>IF(Weekly[[#This Row],[Actual]]="","",IF(AND(Weekly[[#This Row],[XGB_P]]=Weekly[[#This Row],[Actual]],Weekly[[#This Row],[XGB_P]]=TRUE),AF6+Weekly[[#This Row],[BF H Odds]]-1,IF(AND(Weekly[[#This Row],[XGB_P]]=Weekly[[#This Row],[Actual]],Weekly[[#This Row],[XGB_P]]=FALSE),AF6+Weekly[[#This Row],[BF V Odds]]-1,AF6-1)))</f>
        <v>39.340000000000003</v>
      </c>
      <c r="AG7" s="24">
        <f>IF(Weekly[[#This Row],[Actual]]="","",IF(AND(Weekly[[#This Row],[XGB_P]]=FALSE,Weekly[[#This Row],[Actual]]=TRUE),AG6+Weekly[[#This Row],[BF H Odds]]-1,IF(AND(Weekly[[#This Row],[XGB_P]]=TRUE,Weekly[[#This Row],[Actual]]=FALSE),AG6+Weekly[[#This Row],[BF V Odds]]-1,AG6-1)))</f>
        <v>38.22</v>
      </c>
      <c r="AH7" s="24">
        <f>IF(Weekly[[#This Row],[Actual]]="","",IF(AND(Weekly[[#This Row],[QDA_P]]=Weekly[[#This Row],[Actual]],Weekly[[#This Row],[QDA_P]]=TRUE),AH6+Weekly[[#This Row],[BF H Odds]]-1,IF(AND(Weekly[[#This Row],[QDA_P]]=Weekly[[#This Row],[Actual]],Weekly[[#This Row],[QDA_P]]=FALSE),AH6+Weekly[[#This Row],[BF V Odds]]-1,AH6-1)))</f>
        <v>39.340000000000003</v>
      </c>
      <c r="AI7" s="24">
        <f>IF(Weekly[[#This Row],[Actual]]="","",IF(AND(Weekly[[#This Row],[QDA_P]]=FALSE,Weekly[[#This Row],[Actual]]=TRUE),AI6+Weekly[[#This Row],[BF H Odds]]-1,IF(AND(Weekly[[#This Row],[QDA_P]]=TRUE,Weekly[[#This Row],[Actual]]=FALSE),AI6+Weekly[[#This Row],[BF V Odds]]-1,AI6-1)))</f>
        <v>38.22</v>
      </c>
      <c r="AJ7" s="24"/>
      <c r="AK7" s="24"/>
      <c r="AL7" s="30">
        <f>IF(Weekly[[#This Row],[Actual]]="","",COUNTIF(Weekly[[#This Row],[SVC_P]:[QDA_P]],TRUE))</f>
        <v>4</v>
      </c>
      <c r="AM7" s="30">
        <f>IF(Weekly[[#This Row],[Actual]]="","",COUNTIF(Weekly[[#This Row],[SVC_P]:[QDA_P]],FALSE))</f>
        <v>3</v>
      </c>
      <c r="AN7" t="str">
        <f>IF(AND(Weekly[[#This Row],[BF V Odds]]&gt;$BO$6,Weekly[[#This Row],[BF V Odds]] &lt; $BO$7),Weekly[[#This Row],[BF V Odds]],"")</f>
        <v/>
      </c>
      <c r="AO7" t="str">
        <f>IF(AND(Weekly[[#This Row],[BF H Odds]]&gt;$BO$6, Weekly[[#This Row],[BF H Odds]] &lt; $BO$7),Weekly[[#This Row],[BF H Odds]],"")</f>
        <v/>
      </c>
      <c r="AP7" s="37">
        <f>IF(AND(Weekly[[#This Row],[V Odds &lt;]]="",Weekly[[#This Row],[H Odds &lt;]]=""),AP6,IF(AND(Weekly[[#This Row],[H Odds &lt;]]&lt;&gt;"",Weekly[[#This Row],[SVC_P]]=TRUE,Weekly[[#This Row],[Actual]]=TRUE),AP6+Weekly[[#This Row],[H Odds &lt;]]-1,IF(AND(Weekly[[#This Row],[V Odds &lt;]]&lt;&gt;"",Weekly[[#This Row],[SVC_P]]=FALSE,Weekly[[#This Row],[Actual]]=FALSE),AP6+Weekly[[#This Row],[V Odds &lt;]]-1,IF(AND(Weekly[[#This Row],[V Odds &lt;]]&lt;&gt;"",Weekly[[#This Row],[SVC_P]]=FALSE,Weekly[[#This Row],[Actual]]=TRUE),AP6-1,IF(AND(Weekly[[#This Row],[H Odds &lt;]]&lt;&gt;"",Weekly[[#This Row],[SVC_P]]=TRUE,Weekly[[#This Row],[Actual]]=FALSE),AP6-1,AP6)))))</f>
        <v>40</v>
      </c>
      <c r="AQ7" s="37">
        <f>IF(AND(Weekly[[#This Row],[V Odds &lt;]]="",Weekly[[#This Row],[H Odds &lt;]]=""),AQ6,IF(AND(Weekly[[#This Row],[H Odds &lt;]]&lt;&gt;"",Weekly[[#This Row],[ADBC_P]]=TRUE,Weekly[[#This Row],[Actual]]=TRUE),AQ6+Weekly[[#This Row],[H Odds &lt;]]-1,IF(AND(Weekly[[#This Row],[V Odds &lt;]]&lt;&gt;"",Weekly[[#This Row],[ADBC_P]]=FALSE,Weekly[[#This Row],[Actual]]=FALSE),AQ6+Weekly[[#This Row],[V Odds &lt;]]-1,IF(AND(Weekly[[#This Row],[V Odds &lt;]]&lt;&gt;"",Weekly[[#This Row],[ADBC_P]]=FALSE,Weekly[[#This Row],[Actual]]=TRUE),AQ6-1,IF(AND(Weekly[[#This Row],[H Odds &lt;]]&lt;&gt;"",Weekly[[#This Row],[ADBC_P]]=TRUE,Weekly[[#This Row],[Actual]]=FALSE),AQ6-1,AQ6)))))</f>
        <v>40</v>
      </c>
      <c r="AR7" s="37">
        <f>IF(AND(Weekly[[#This Row],[V Odds &lt;]]="",Weekly[[#This Row],[H Odds &lt;]]=""),AR6,IF(AND(Weekly[[#This Row],[H Odds &lt;]]&lt;&gt;"",Weekly[[#This Row],[RFC_P]]=TRUE,Weekly[[#This Row],[Actual]]=TRUE),AR6+Weekly[[#This Row],[H Odds &lt;]]-1,IF(AND(Weekly[[#This Row],[V Odds &lt;]]&lt;&gt;"",Weekly[[#This Row],[RFC_P]]=FALSE,Weekly[[#This Row],[Actual]]=FALSE),AR6+Weekly[[#This Row],[V Odds &lt;]]-1,IF(AND(Weekly[[#This Row],[V Odds &lt;]]&lt;&gt;"",Weekly[[#This Row],[RFC_P]]=FALSE,Weekly[[#This Row],[Actual]]=TRUE),AR6-1,IF(AND(Weekly[[#This Row],[H Odds &lt;]]&lt;&gt;"",Weekly[[#This Row],[RFC_P]]=TRUE,Weekly[[#This Row],[Actual]]=FALSE),AR6-1,AR6)))))</f>
        <v>39</v>
      </c>
      <c r="AS7" s="37">
        <f>IF(AND(Weekly[[#This Row],[V Odds &lt;]]="",Weekly[[#This Row],[H Odds &lt;]]=""),AS6,IF(AND(Weekly[[#This Row],[H Odds &lt;]]&lt;&gt;"",Weekly[[#This Row],[GBC_P]]=TRUE,Weekly[[#This Row],[Actual]]=TRUE),AS6+Weekly[[#This Row],[H Odds &lt;]]-1,IF(AND(Weekly[[#This Row],[V Odds &lt;]]&lt;&gt;"",Weekly[[#This Row],[GBC_P]]=FALSE,Weekly[[#This Row],[Actual]]=FALSE),AS6+Weekly[[#This Row],[V Odds &lt;]]-1,IF(AND(Weekly[[#This Row],[V Odds &lt;]]&lt;&gt;"",Weekly[[#This Row],[GBC_P]]=FALSE,Weekly[[#This Row],[Actual]]=TRUE),AS6-1,IF(AND(Weekly[[#This Row],[H Odds &lt;]]&lt;&gt;"",Weekly[[#This Row],[GBC_P]]=TRUE,Weekly[[#This Row],[Actual]]=FALSE),AS6-1,AS6)))))</f>
        <v>39</v>
      </c>
      <c r="AT7" s="37">
        <f>IF(AND(Weekly[[#This Row],[V Odds &lt;]]="",Weekly[[#This Row],[H Odds &lt;]]=""),AT6,IF(AND(Weekly[[#This Row],[H Odds &lt;]]&lt;&gt;"",Weekly[[#This Row],[HGBC_P]]=TRUE,Weekly[[#This Row],[Actual]]=TRUE),AT6+Weekly[[#This Row],[H Odds &lt;]]-1,IF(AND(Weekly[[#This Row],[V Odds &lt;]]&lt;&gt;"",Weekly[[#This Row],[HGBC_P]]=FALSE,Weekly[[#This Row],[Actual]]=FALSE),AT6+Weekly[[#This Row],[V Odds &lt;]]-1,IF(AND(Weekly[[#This Row],[V Odds &lt;]]&lt;&gt;"",Weekly[[#This Row],[HGBC_P]]=FALSE,Weekly[[#This Row],[Actual]]=TRUE),AT6-1,IF(AND(Weekly[[#This Row],[H Odds &lt;]]&lt;&gt;"",Weekly[[#This Row],[HGBC_P]]=TRUE,Weekly[[#This Row],[Actual]]=FALSE),AT6-1,AT6)))))</f>
        <v>39</v>
      </c>
      <c r="AU7" s="37">
        <f>IF(AND(Weekly[[#This Row],[V Odds &lt;]]="",Weekly[[#This Row],[H Odds &lt;]]=""),AU6,IF(AND(Weekly[[#This Row],[H Odds &lt;]]&lt;&gt;"",Weekly[[#This Row],[XGB_P]]=TRUE,Weekly[[#This Row],[Actual]]=TRUE),AU6+Weekly[[#This Row],[H Odds &lt;]]-1,IF(AND(Weekly[[#This Row],[V Odds &lt;]]&lt;&gt;"",Weekly[[#This Row],[XGB_P]]=FALSE,Weekly[[#This Row],[Actual]]=FALSE),AU6+Weekly[[#This Row],[V Odds &lt;]]-1,IF(AND(Weekly[[#This Row],[V Odds &lt;]]&lt;&gt;"",Weekly[[#This Row],[XGB_P]]=FALSE,Weekly[[#This Row],[Actual]]=TRUE),AU6-1,IF(AND(Weekly[[#This Row],[H Odds &lt;]]&lt;&gt;"",Weekly[[#This Row],[XGB_P]]=TRUE,Weekly[[#This Row],[Actual]]=FALSE),AU6-1,AU6)))))</f>
        <v>39</v>
      </c>
      <c r="AV7" s="37">
        <f>IF(AND(Weekly[[#This Row],[V Odds &lt;]]="",Weekly[[#This Row],[H Odds &lt;]]=""),AV6,IF(AND(Weekly[[#This Row],[H Odds &lt;]]&lt;&gt;"",Weekly[[#This Row],[QDA_P]]=TRUE,Weekly[[#This Row],[Actual]]=TRUE),AV6+Weekly[[#This Row],[H Odds &lt;]]-1,IF(AND(Weekly[[#This Row],[V Odds &lt;]]&lt;&gt;"",Weekly[[#This Row],[QDA_P]]=FALSE,Weekly[[#This Row],[Actual]]=FALSE),AV6+Weekly[[#This Row],[V Odds &lt;]]-1,IF(AND(Weekly[[#This Row],[V Odds &lt;]]&lt;&gt;"",Weekly[[#This Row],[QDA_P]]=FALSE,Weekly[[#This Row],[Actual]]=TRUE),AV6-1,IF(AND(Weekly[[#This Row],[H Odds &lt;]]&lt;&gt;"",Weekly[[#This Row],[QDA_P]]=TRUE,Weekly[[#This Row],[Actual]]=FALSE),AV6-1,AV6)))))</f>
        <v>39</v>
      </c>
      <c r="AW7" s="37"/>
      <c r="AX7" s="37">
        <f>IF(AND(Weekly[[#This Row],[V Odds &lt;]]="",Weekly[[#This Row],[H Odds &lt;]]=""),AX6,IF(AND(Weekly[[#This Row],[V Odds &lt;]]&lt;&gt;"",Weekly[[#This Row],[FALSES]]&gt;0,Weekly[[#This Row],[Actual]]=FALSE),AX6+Weekly[[#This Row],[V Odds &lt;]]-1,IF(AND(Weekly[[#This Row],[H Odds &lt;]]&lt;&gt;"",Weekly[[#This Row],[TRUES]]&gt;0,Weekly[[#This Row],[Actual]]=TRUE),AX6+Weekly[[#This Row],[H Odds &lt;]]-1,IF(AND(Weekly[[#This Row],[V Odds &lt;]]&lt;&gt;"",Weekly[[#This Row],[FALSES]]=0),AX6,IF(AND(Weekly[[#This Row],[H Odds &lt;]]&lt;&gt;"",Weekly[[#This Row],[TRUES]]=0),AX6,AX6-1)))))</f>
        <v>39</v>
      </c>
      <c r="AY7" s="37">
        <f>IF(AND(Weekly[[#This Row],[V Odds &lt;]]="",Weekly[[#This Row],[H Odds &lt;]]=""),AY6,IF(AND(Weekly[[#This Row],[V Odds &lt;]]&lt;&gt;"",Weekly[[#This Row],[FALSES]]&gt;0,Weekly[[#This Row],[Actual]]=FALSE),AY6+((Weekly[[#This Row],[V Odds &lt;]]-1)*0.92),IF(AND(Weekly[[#This Row],[H Odds &lt;]]&lt;&gt;"",Weekly[[#This Row],[TRUES]]&gt;0,Weekly[[#This Row],[Actual]]=TRUE),AY6+((Weekly[[#This Row],[H Odds &lt;]]-1)*0.92),IF(AND(Weekly[[#This Row],[V Odds &lt;]]&lt;&gt;"",Weekly[[#This Row],[FALSES]]=0),AY6,IF(AND(Weekly[[#This Row],[H Odds &lt;]]&lt;&gt;"",Weekly[[#This Row],[TRUES]]=0),AY6,AY6-1)))))</f>
        <v>39</v>
      </c>
      <c r="AZ7" s="37">
        <f>IF(AND(Weekly[[#This Row],[V Odds &lt;]]="",Weekly[[#This Row],[H Odds &lt;]]=""),AZ6,IF(AND(Weekly[[#This Row],[V Odds &lt;]]&lt;&gt;"",Weekly[[#This Row],[Actual]]=FALSE),AZ6+Weekly[[#This Row],[V Odds &lt;]]-1,IF(AND(Weekly[[#This Row],[H Odds &lt;]]&lt;&gt;"",Weekly[[#This Row],[Actual]]=TRUE),AZ6+Weekly[[#This Row],[H Odds &lt;]]-1,AZ6-1)))</f>
        <v>38</v>
      </c>
      <c r="BA7" s="38">
        <f>IF(Weekly[[#This Row],[H Odds &lt;]]="",BA6,IF(AND(Weekly[[#This Row],[H Odds &lt;]]&lt;&gt;"",Weekly[[#This Row],[SVC_P]]=TRUE,Weekly[[#This Row],[Actual]]=TRUE),BA6+Weekly[[#This Row],[H Odds &lt;]]-1,IF(AND(Weekly[[#This Row],[H Odds &lt;]]&lt;&gt;"",Weekly[[#This Row],[SVC_P]]=TRUE,Weekly[[#This Row],[Actual]]=FALSE),BA6-1,BA6)))</f>
        <v>40</v>
      </c>
      <c r="BB7" s="38">
        <f>IF(Weekly[[#This Row],[H Odds &lt;]]="",BB6,IF(AND(Weekly[[#This Row],[H Odds &lt;]]&lt;&gt;"",Weekly[[#This Row],[ADBC_P]]=TRUE,Weekly[[#This Row],[Actual]]=TRUE),BB6+Weekly[[#This Row],[H Odds &lt;]]-1,IF(AND(Weekly[[#This Row],[H Odds &lt;]]&lt;&gt;"",Weekly[[#This Row],[ADBC_P]]=TRUE,Weekly[[#This Row],[Actual]]=FALSE),BB6-1,BB6)))</f>
        <v>40</v>
      </c>
      <c r="BC7" s="38">
        <f>IF(Weekly[[#This Row],[H Odds &lt;]]="",BC6,IF(AND(Weekly[[#This Row],[H Odds &lt;]]&lt;&gt;"",Weekly[[#This Row],[RFC_P]]=TRUE,Weekly[[#This Row],[Actual]]=TRUE),BC6+Weekly[[#This Row],[H Odds &lt;]]-1,IF(AND(Weekly[[#This Row],[H Odds &lt;]]&lt;&gt;"",Weekly[[#This Row],[RFC_P]]=TRUE,Weekly[[#This Row],[Actual]]=FALSE),BC6-1,BC6)))</f>
        <v>40</v>
      </c>
      <c r="BD7" s="38">
        <f>IF(Weekly[[#This Row],[H Odds &lt;]]="",BD6,IF(AND(Weekly[[#This Row],[H Odds &lt;]]&lt;&gt;"",Weekly[[#This Row],[GBC_P]]=TRUE,Weekly[[#This Row],[Actual]]=TRUE),BD6+Weekly[[#This Row],[H Odds &lt;]]-1,IF(AND(Weekly[[#This Row],[H Odds &lt;]]&lt;&gt;"",Weekly[[#This Row],[GBC_P]]=TRUE,Weekly[[#This Row],[Actual]]=FALSE),BD6-1,BD6)))</f>
        <v>40</v>
      </c>
      <c r="BE7" s="38">
        <f>IF(Weekly[[#This Row],[H Odds &lt;]]="",BE6,IF(AND(Weekly[[#This Row],[H Odds &lt;]]&lt;&gt;"",Weekly[[#This Row],[HGBC_P]]=TRUE,Weekly[[#This Row],[Actual]]=TRUE),BE6+Weekly[[#This Row],[H Odds &lt;]]-1,IF(AND(Weekly[[#This Row],[H Odds &lt;]]&lt;&gt;"",Weekly[[#This Row],[HGBC_P]]=TRUE,Weekly[[#This Row],[Actual]]=FALSE),BE6-1,BE6)))</f>
        <v>40</v>
      </c>
      <c r="BF7" s="38">
        <f>IF(Weekly[[#This Row],[H Odds &lt;]]="",BF6,IF(AND(Weekly[[#This Row],[H Odds &lt;]]&lt;&gt;"",Weekly[[#This Row],[XGB_P]]=TRUE,Weekly[[#This Row],[Actual]]=TRUE),BF6+Weekly[[#This Row],[H Odds &lt;]]-1,IF(AND(Weekly[[#This Row],[H Odds &lt;]]&lt;&gt;"",Weekly[[#This Row],[XGB_P]]=TRUE,Weekly[[#This Row],[Actual]]=FALSE),BF6-1,BF6)))</f>
        <v>40</v>
      </c>
      <c r="BG7" s="38">
        <f>IF(Weekly[[#This Row],[H Odds &lt;]]="",BG6,IF(AND(Weekly[[#This Row],[H Odds &lt;]]&lt;&gt;"",Weekly[[#This Row],[QDA_P]]=TRUE,Weekly[[#This Row],[Actual]]=TRUE),BG6+Weekly[[#This Row],[H Odds &lt;]]-1,IF(AND(Weekly[[#This Row],[H Odds &lt;]]&lt;&gt;"",Weekly[[#This Row],[QDA_P]]=TRUE,Weekly[[#This Row],[Actual]]=FALSE),BG6-1,BG6)))</f>
        <v>40</v>
      </c>
      <c r="BH7" s="38">
        <f>IF(Weekly[[#This Row],[H Odds &lt;]]="",BH6,IF(AND(Weekly[[#This Row],[H Odds &lt;]]&lt;&gt;"",Weekly[[#This Row],[KNC_P]]=TRUE,Weekly[[#This Row],[Actual]]=TRUE),BH6+Weekly[[#This Row],[H Odds &lt;]]-1,IF(AND(Weekly[[#This Row],[H Odds &lt;]]&lt;&gt;"",Weekly[[#This Row],[KNC_P]]=TRUE,Weekly[[#This Row],[Actual]]=FALSE),BH6-1,BH6)))</f>
        <v>40</v>
      </c>
      <c r="BI7" s="38">
        <f>IF(Weekly[[#This Row],[H Odds &lt;]]="",BI6,IF(AND(Weekly[[#This Row],[H Odds &lt;]]&lt;&gt;"",Weekly[[#This Row],[TRUES]]&gt;0,Weekly[[#This Row],[Actual]]=TRUE),BI6+Weekly[[#This Row],[H Odds &lt;]]-1,IF(AND(Weekly[[#This Row],[H Odds &lt;]]&lt;&gt;"",Weekly[[#This Row],[TRUES]]=0),BI6,BI6-1)))</f>
        <v>40</v>
      </c>
      <c r="BJ7" s="38">
        <f>IF(Weekly[[#This Row],[H Odds &lt;]]="",BJ6,IF(AND(Weekly[[#This Row],[H Odds &lt;]]&lt;&gt;"",Weekly[[#This Row],[Actual]]=TRUE),BJ6+Weekly[[#This Row],[H Odds &lt;]]-1,IF(AND(Weekly[[#This Row],[H Odds &lt;]]&lt;&gt;"",Weekly[[#This Row],[Actual]]=FALSE),BJ6-1,BJ6)))</f>
        <v>40</v>
      </c>
      <c r="BK7" s="58">
        <f>IF(AND(Weekly[[#This Row],[TRUES]]&gt;4,Weekly[[#This Row],[Actual]]=TRUE),BK6+Weekly[[#This Row],[BF H Odds]]-1,IF(AND(Weekly[[#This Row],[FALSES]]&gt;4,Weekly[[#This Row],[Actual]]=FALSE),BK6+Weekly[[#This Row],[BF V Odds]]-1,IF(AND(Weekly[[#This Row],[TRUES]]&gt;4,Weekly[[#This Row],[Actual]]=FALSE),BK6-1,IF(AND(Weekly[[#This Row],[FALSES]]&gt;4,Weekly[[#This Row],[Actual]]=TRUE),BK6-1,BK6))))</f>
        <v>38.82</v>
      </c>
      <c r="BL7" s="58">
        <f>IF(AND(Weekly[[#This Row],[TRUES]]&gt;5,Weekly[[#This Row],[Actual]]=TRUE),BL6+Weekly[[#This Row],[BF H Odds]]-1,IF(AND(Weekly[[#This Row],[FALSES]]&gt;5,Weekly[[#This Row],[Actual]]=FALSE),BL6+Weekly[[#This Row],[BF V Odds]]-1,IF(AND(Weekly[[#This Row],[TRUES]]&gt;5,Weekly[[#This Row],[Actual]]=FALSE),BL6-1,IF(AND(Weekly[[#This Row],[FALSES]]&gt;5,Weekly[[#This Row],[Actual]]=TRUE),BL6-1,BL6))))</f>
        <v>39.82</v>
      </c>
      <c r="BM7" s="58">
        <f>IF(AND(Weekly[[#This Row],[TRUES]]&gt;6,Weekly[[#This Row],[Actual]]=TRUE),BM6+Weekly[[#This Row],[BF H Odds]]-1,IF(AND(Weekly[[#This Row],[FALSES]]&gt;6,Weekly[[#This Row],[Actual]]=FALSE),BM6+Weekly[[#This Row],[BF V Odds]]-1,IF(AND(Weekly[[#This Row],[TRUES]]&gt;6,Weekly[[#This Row],[Actual]]=FALSE),BM6-1,IF(AND(Weekly[[#This Row],[FALSES]]&gt;6,Weekly[[#This Row],[Actual]]=TRUE),BM6-1,BM6))))</f>
        <v>39.82</v>
      </c>
      <c r="BN7" s="24"/>
      <c r="BO7">
        <v>7</v>
      </c>
      <c r="BP7" t="s">
        <v>62</v>
      </c>
      <c r="BQ7" t="s">
        <v>65</v>
      </c>
      <c r="BR7" t="s">
        <v>4</v>
      </c>
      <c r="BS7" t="s">
        <v>5</v>
      </c>
      <c r="BT7" t="s">
        <v>6</v>
      </c>
      <c r="BU7" t="s">
        <v>7</v>
      </c>
      <c r="BV7" t="s">
        <v>8</v>
      </c>
      <c r="BW7" t="s">
        <v>64</v>
      </c>
      <c r="BZ7" s="47" t="s">
        <v>114</v>
      </c>
      <c r="CA7" s="47">
        <f>MAX(Weekly[SVC_Odds])</f>
        <v>86.63000000000001</v>
      </c>
      <c r="CB7" s="47">
        <f>MAX(Weekly[ADBC_ODDS])</f>
        <v>58.33</v>
      </c>
      <c r="CC7" s="47">
        <f>MAX(Weekly[RFC_ODDS])</f>
        <v>75.089999999999989</v>
      </c>
      <c r="CD7" s="47">
        <f>MAX(Weekly[GBC_ODDS])</f>
        <v>76.88</v>
      </c>
      <c r="CE7" s="47">
        <f>MAX(Weekly[HGBC_ODDS])</f>
        <v>62.16</v>
      </c>
      <c r="CF7" s="47">
        <f>MAX(Weekly[XGB_ODDS])</f>
        <v>84.06</v>
      </c>
      <c r="CG7" s="47">
        <f>MAX(Weekly[QDA_ODDS])</f>
        <v>73.349999999999994</v>
      </c>
      <c r="CH7" s="47">
        <f>MAX(Weekly[KNC_ODDS])</f>
        <v>60.930000000000014</v>
      </c>
      <c r="CI7" s="47">
        <f>MAX(Weekly[All_Odds])</f>
        <v>135.64999999999995</v>
      </c>
    </row>
    <row r="8" spans="1:88" x14ac:dyDescent="0.25">
      <c r="A8" s="1">
        <v>6</v>
      </c>
      <c r="B8" s="10">
        <v>44236</v>
      </c>
      <c r="C8" s="17" t="s">
        <v>31</v>
      </c>
      <c r="D8" s="15" t="s">
        <v>25</v>
      </c>
      <c r="E8" t="b">
        <v>1</v>
      </c>
      <c r="F8" t="b">
        <v>1</v>
      </c>
      <c r="G8" t="b">
        <v>0</v>
      </c>
      <c r="H8" t="b">
        <v>0</v>
      </c>
      <c r="I8" t="b">
        <v>0</v>
      </c>
      <c r="J8" t="b">
        <v>1</v>
      </c>
      <c r="K8" t="b">
        <v>0</v>
      </c>
      <c r="P8" t="b">
        <v>1</v>
      </c>
      <c r="R8" s="9">
        <f>IFERROR(IF(Weekly[[#This Row],[Won Bet?]]="yes",R7+(Weekly[[#This Row],[BF Odds]]*Weekly[[#This Row],[BF Stake]])-Weekly[[#This Row],[BF Stake]],R7-Weekly[[#This Row],[BF Stake]]),R7)</f>
        <v>98.800000000000011</v>
      </c>
      <c r="S8" s="9">
        <f>IFERROR(IF(Weekly[[#This Row],[Won Bet?]]="yes",S7+(((Weekly[[#This Row],[BF Odds]]*Weekly[[#This Row],[BF Stake]])-Weekly[[#This Row],[BF Stake]])*0.95),S7-Weekly[[#This Row],[BF Stake]]),S7)</f>
        <v>98.759999999999991</v>
      </c>
      <c r="T8">
        <v>2.85</v>
      </c>
      <c r="U8">
        <v>1.46</v>
      </c>
      <c r="V8" s="24">
        <f>IF(Weekly[[#This Row],[Actual]]="","",IF(AND(Weekly[[#This Row],[SVC_P]]=Weekly[[#This Row],[Actual]],Weekly[[#This Row],[SVC_P]]=TRUE),V7+Weekly[[#This Row],[BF H Odds]]-1,IF(AND(Weekly[[#This Row],[SVC_P]]=Weekly[[#This Row],[Actual]],Weekly[[#This Row],[SVC_P]]=FALSE),V7+Weekly[[#This Row],[BF V Odds]]-1,V7-1)))</f>
        <v>39.67</v>
      </c>
      <c r="W8" s="24">
        <f>IF(Weekly[[#This Row],[Actual]]="","",IF(AND(Weekly[[#This Row],[SVC_P]]=FALSE,Weekly[[#This Row],[Actual]]=TRUE),W7+Weekly[[#This Row],[BF H Odds]]-1,IF(AND(Weekly[[#This Row],[SVC_P]]=TRUE,Weekly[[#This Row],[Actual]]=FALSE,),W7+Weekly[[#This Row],[BF V Odds]]-1,W7-1)))</f>
        <v>34</v>
      </c>
      <c r="X8" s="24">
        <f>IF(Weekly[[#This Row],[Actual]]="","",IF(AND(Weekly[[#This Row],[ADBC_P]]=Weekly[[#This Row],[Actual]],Weekly[[#This Row],[ADBC_P]]=TRUE),X7+Weekly[[#This Row],[BF H Odds]]-1,IF(AND(Weekly[[#This Row],[ADBC_P]]=Weekly[[#This Row],[Actual]],Weekly[[#This Row],[ADBC_P]]=FALSE),X7+Weekly[[#This Row],[BF V Odds]]-1,X7-1)))</f>
        <v>39.67</v>
      </c>
      <c r="Y8" s="24">
        <f>IF(Weekly[[#This Row],[Actual]]="","",IF(AND(Weekly[[#This Row],[ADBC_P]]=FALSE,Weekly[[#This Row],[Actual]]=TRUE),Y7+Weekly[[#This Row],[BF H Odds]]-1,IF(AND(Weekly[[#This Row],[ADBC_P]]=TRUE,Weekly[[#This Row],[Actual]]=FALSE),Y7+Weekly[[#This Row],[BF V Odds]]-1,Y7-1)))</f>
        <v>37.35</v>
      </c>
      <c r="Z8" s="24">
        <f>IF(Weekly[[#This Row],[Actual]]="","",IF(AND(Weekly[[#This Row],[RFC_P]]=Weekly[[#This Row],[Actual]],Weekly[[#This Row],[RFC_P]]=TRUE),Z7+Weekly[[#This Row],[BF H Odds]]-1,IF(AND(Weekly[[#This Row],[RFC_P]]=Weekly[[#This Row],[Actual]],Weekly[[#This Row],[RFC_P]]=FALSE),Z7+Weekly[[#This Row],[BF V Odds]]-1,Z7-1)))</f>
        <v>38.340000000000003</v>
      </c>
      <c r="AA8" s="24">
        <f>IF(Weekly[[#This Row],[Actual]]="","",IF(AND(Weekly[[#This Row],[RFC_P]]=FALSE,Weekly[[#This Row],[Actual]]=TRUE),AA7+Weekly[[#This Row],[BF H Odds]]-1,IF(AND(Weekly[[#This Row],[RFC_P]]=TRUE,Weekly[[#This Row],[Actual]]=FALSE),AA7+Weekly[[#This Row],[BF V Odds]]-1,AA7-1)))</f>
        <v>38.68</v>
      </c>
      <c r="AB8" s="24">
        <f>IF(Weekly[[#This Row],[Actual]]="","",IF(AND(Weekly[[#This Row],[GBC_P]]=Weekly[[#This Row],[Actual]],Weekly[[#This Row],[GBC_P]]=TRUE),AB7+Weekly[[#This Row],[BF H Odds]]-1,IF(AND(Weekly[[#This Row],[GBC_P]]=Weekly[[#This Row],[Actual]],Weekly[[#This Row],[GBC_P]]=FALSE),AB7+Weekly[[#This Row],[BF V Odds]]-1,AB7-1)))</f>
        <v>36.82</v>
      </c>
      <c r="AC8" s="24">
        <f>IF(Weekly[[#This Row],[Actual]]="","",IF(AND(Weekly[[#This Row],[GBC_P]]=FALSE,Weekly[[#This Row],[Actual]]=TRUE),AC7+Weekly[[#This Row],[BF H Odds]]-1,IF(AND(Weekly[[#This Row],[GBC_P]]=TRUE,Weekly[[#This Row],[Actual]]=FALSE),AC7+Weekly[[#This Row],[BF V Odds]]-1,AC7-1)))</f>
        <v>40.200000000000003</v>
      </c>
      <c r="AD8" s="24">
        <f>IF(Weekly[[#This Row],[Actual]]="","",IF(AND(Weekly[[#This Row],[HGBC_P]]=Weekly[[#This Row],[Actual]],Weekly[[#This Row],[HGBC_P]]=TRUE),AD7+Weekly[[#This Row],[BF H Odds]]-1,IF(AND(Weekly[[#This Row],[HGBC_P]]=Weekly[[#This Row],[Actual]],Weekly[[#This Row],[HGBC_P]]=FALSE),AD7+Weekly[[#This Row],[BF V Odds]]-1,AD7-1)))</f>
        <v>36.82</v>
      </c>
      <c r="AE8" s="24">
        <f>IF(Weekly[[#This Row],[Actual]]="","",IF(AND(Weekly[[#This Row],[HGBC_P]]=FALSE,Weekly[[#This Row],[Actual]]=TRUE),AE7+Weekly[[#This Row],[BF H Odds]]-1,IF(AND(Weekly[[#This Row],[HGBC_P]]=TRUE,Weekly[[#This Row],[Actual]]=FALSE),AE7+Weekly[[#This Row],[BF V Odds]]-1,AE7-1)))</f>
        <v>40.200000000000003</v>
      </c>
      <c r="AF8" s="24">
        <f>IF(Weekly[[#This Row],[Actual]]="","",IF(AND(Weekly[[#This Row],[XGB_P]]=Weekly[[#This Row],[Actual]],Weekly[[#This Row],[XGB_P]]=TRUE),AF7+Weekly[[#This Row],[BF H Odds]]-1,IF(AND(Weekly[[#This Row],[XGB_P]]=Weekly[[#This Row],[Actual]],Weekly[[#This Row],[XGB_P]]=FALSE),AF7+Weekly[[#This Row],[BF V Odds]]-1,AF7-1)))</f>
        <v>39.800000000000004</v>
      </c>
      <c r="AG8" s="24">
        <f>IF(Weekly[[#This Row],[Actual]]="","",IF(AND(Weekly[[#This Row],[XGB_P]]=FALSE,Weekly[[#This Row],[Actual]]=TRUE),AG7+Weekly[[#This Row],[BF H Odds]]-1,IF(AND(Weekly[[#This Row],[XGB_P]]=TRUE,Weekly[[#This Row],[Actual]]=FALSE),AG7+Weekly[[#This Row],[BF V Odds]]-1,AG7-1)))</f>
        <v>37.22</v>
      </c>
      <c r="AH8" s="24">
        <f>IF(Weekly[[#This Row],[Actual]]="","",IF(AND(Weekly[[#This Row],[QDA_P]]=Weekly[[#This Row],[Actual]],Weekly[[#This Row],[QDA_P]]=TRUE),AH7+Weekly[[#This Row],[BF H Odds]]-1,IF(AND(Weekly[[#This Row],[QDA_P]]=Weekly[[#This Row],[Actual]],Weekly[[#This Row],[QDA_P]]=FALSE),AH7+Weekly[[#This Row],[BF V Odds]]-1,AH7-1)))</f>
        <v>38.340000000000003</v>
      </c>
      <c r="AI8" s="24">
        <f>IF(Weekly[[#This Row],[Actual]]="","",IF(AND(Weekly[[#This Row],[QDA_P]]=FALSE,Weekly[[#This Row],[Actual]]=TRUE),AI7+Weekly[[#This Row],[BF H Odds]]-1,IF(AND(Weekly[[#This Row],[QDA_P]]=TRUE,Weekly[[#This Row],[Actual]]=FALSE),AI7+Weekly[[#This Row],[BF V Odds]]-1,AI7-1)))</f>
        <v>38.68</v>
      </c>
      <c r="AJ8" s="24"/>
      <c r="AK8" s="24"/>
      <c r="AL8" s="30">
        <f>IF(Weekly[[#This Row],[Actual]]="","",COUNTIF(Weekly[[#This Row],[SVC_P]:[QDA_P]],TRUE))</f>
        <v>3</v>
      </c>
      <c r="AM8" s="30">
        <f>IF(Weekly[[#This Row],[Actual]]="","",COUNTIF(Weekly[[#This Row],[SVC_P]:[QDA_P]],FALSE))</f>
        <v>4</v>
      </c>
      <c r="AN8" t="str">
        <f>IF(AND(Weekly[[#This Row],[BF V Odds]]&gt;$BO$6,Weekly[[#This Row],[BF V Odds]] &lt; $BO$7),Weekly[[#This Row],[BF V Odds]],"")</f>
        <v/>
      </c>
      <c r="AO8" t="str">
        <f>IF(AND(Weekly[[#This Row],[BF H Odds]]&gt;$BO$6, Weekly[[#This Row],[BF H Odds]] &lt; $BO$7),Weekly[[#This Row],[BF H Odds]],"")</f>
        <v/>
      </c>
      <c r="AP8" s="37">
        <f>IF(AND(Weekly[[#This Row],[V Odds &lt;]]="",Weekly[[#This Row],[H Odds &lt;]]=""),AP7,IF(AND(Weekly[[#This Row],[H Odds &lt;]]&lt;&gt;"",Weekly[[#This Row],[SVC_P]]=TRUE,Weekly[[#This Row],[Actual]]=TRUE),AP7+Weekly[[#This Row],[H Odds &lt;]]-1,IF(AND(Weekly[[#This Row],[V Odds &lt;]]&lt;&gt;"",Weekly[[#This Row],[SVC_P]]=FALSE,Weekly[[#This Row],[Actual]]=FALSE),AP7+Weekly[[#This Row],[V Odds &lt;]]-1,IF(AND(Weekly[[#This Row],[V Odds &lt;]]&lt;&gt;"",Weekly[[#This Row],[SVC_P]]=FALSE,Weekly[[#This Row],[Actual]]=TRUE),AP7-1,IF(AND(Weekly[[#This Row],[H Odds &lt;]]&lt;&gt;"",Weekly[[#This Row],[SVC_P]]=TRUE,Weekly[[#This Row],[Actual]]=FALSE),AP7-1,AP7)))))</f>
        <v>40</v>
      </c>
      <c r="AQ8" s="37">
        <f>IF(AND(Weekly[[#This Row],[V Odds &lt;]]="",Weekly[[#This Row],[H Odds &lt;]]=""),AQ7,IF(AND(Weekly[[#This Row],[H Odds &lt;]]&lt;&gt;"",Weekly[[#This Row],[ADBC_P]]=TRUE,Weekly[[#This Row],[Actual]]=TRUE),AQ7+Weekly[[#This Row],[H Odds &lt;]]-1,IF(AND(Weekly[[#This Row],[V Odds &lt;]]&lt;&gt;"",Weekly[[#This Row],[ADBC_P]]=FALSE,Weekly[[#This Row],[Actual]]=FALSE),AQ7+Weekly[[#This Row],[V Odds &lt;]]-1,IF(AND(Weekly[[#This Row],[V Odds &lt;]]&lt;&gt;"",Weekly[[#This Row],[ADBC_P]]=FALSE,Weekly[[#This Row],[Actual]]=TRUE),AQ7-1,IF(AND(Weekly[[#This Row],[H Odds &lt;]]&lt;&gt;"",Weekly[[#This Row],[ADBC_P]]=TRUE,Weekly[[#This Row],[Actual]]=FALSE),AQ7-1,AQ7)))))</f>
        <v>40</v>
      </c>
      <c r="AR8" s="37">
        <f>IF(AND(Weekly[[#This Row],[V Odds &lt;]]="",Weekly[[#This Row],[H Odds &lt;]]=""),AR7,IF(AND(Weekly[[#This Row],[H Odds &lt;]]&lt;&gt;"",Weekly[[#This Row],[RFC_P]]=TRUE,Weekly[[#This Row],[Actual]]=TRUE),AR7+Weekly[[#This Row],[H Odds &lt;]]-1,IF(AND(Weekly[[#This Row],[V Odds &lt;]]&lt;&gt;"",Weekly[[#This Row],[RFC_P]]=FALSE,Weekly[[#This Row],[Actual]]=FALSE),AR7+Weekly[[#This Row],[V Odds &lt;]]-1,IF(AND(Weekly[[#This Row],[V Odds &lt;]]&lt;&gt;"",Weekly[[#This Row],[RFC_P]]=FALSE,Weekly[[#This Row],[Actual]]=TRUE),AR7-1,IF(AND(Weekly[[#This Row],[H Odds &lt;]]&lt;&gt;"",Weekly[[#This Row],[RFC_P]]=TRUE,Weekly[[#This Row],[Actual]]=FALSE),AR7-1,AR7)))))</f>
        <v>39</v>
      </c>
      <c r="AS8" s="37">
        <f>IF(AND(Weekly[[#This Row],[V Odds &lt;]]="",Weekly[[#This Row],[H Odds &lt;]]=""),AS7,IF(AND(Weekly[[#This Row],[H Odds &lt;]]&lt;&gt;"",Weekly[[#This Row],[GBC_P]]=TRUE,Weekly[[#This Row],[Actual]]=TRUE),AS7+Weekly[[#This Row],[H Odds &lt;]]-1,IF(AND(Weekly[[#This Row],[V Odds &lt;]]&lt;&gt;"",Weekly[[#This Row],[GBC_P]]=FALSE,Weekly[[#This Row],[Actual]]=FALSE),AS7+Weekly[[#This Row],[V Odds &lt;]]-1,IF(AND(Weekly[[#This Row],[V Odds &lt;]]&lt;&gt;"",Weekly[[#This Row],[GBC_P]]=FALSE,Weekly[[#This Row],[Actual]]=TRUE),AS7-1,IF(AND(Weekly[[#This Row],[H Odds &lt;]]&lt;&gt;"",Weekly[[#This Row],[GBC_P]]=TRUE,Weekly[[#This Row],[Actual]]=FALSE),AS7-1,AS7)))))</f>
        <v>39</v>
      </c>
      <c r="AT8" s="37">
        <f>IF(AND(Weekly[[#This Row],[V Odds &lt;]]="",Weekly[[#This Row],[H Odds &lt;]]=""),AT7,IF(AND(Weekly[[#This Row],[H Odds &lt;]]&lt;&gt;"",Weekly[[#This Row],[HGBC_P]]=TRUE,Weekly[[#This Row],[Actual]]=TRUE),AT7+Weekly[[#This Row],[H Odds &lt;]]-1,IF(AND(Weekly[[#This Row],[V Odds &lt;]]&lt;&gt;"",Weekly[[#This Row],[HGBC_P]]=FALSE,Weekly[[#This Row],[Actual]]=FALSE),AT7+Weekly[[#This Row],[V Odds &lt;]]-1,IF(AND(Weekly[[#This Row],[V Odds &lt;]]&lt;&gt;"",Weekly[[#This Row],[HGBC_P]]=FALSE,Weekly[[#This Row],[Actual]]=TRUE),AT7-1,IF(AND(Weekly[[#This Row],[H Odds &lt;]]&lt;&gt;"",Weekly[[#This Row],[HGBC_P]]=TRUE,Weekly[[#This Row],[Actual]]=FALSE),AT7-1,AT7)))))</f>
        <v>39</v>
      </c>
      <c r="AU8" s="37">
        <f>IF(AND(Weekly[[#This Row],[V Odds &lt;]]="",Weekly[[#This Row],[H Odds &lt;]]=""),AU7,IF(AND(Weekly[[#This Row],[H Odds &lt;]]&lt;&gt;"",Weekly[[#This Row],[XGB_P]]=TRUE,Weekly[[#This Row],[Actual]]=TRUE),AU7+Weekly[[#This Row],[H Odds &lt;]]-1,IF(AND(Weekly[[#This Row],[V Odds &lt;]]&lt;&gt;"",Weekly[[#This Row],[XGB_P]]=FALSE,Weekly[[#This Row],[Actual]]=FALSE),AU7+Weekly[[#This Row],[V Odds &lt;]]-1,IF(AND(Weekly[[#This Row],[V Odds &lt;]]&lt;&gt;"",Weekly[[#This Row],[XGB_P]]=FALSE,Weekly[[#This Row],[Actual]]=TRUE),AU7-1,IF(AND(Weekly[[#This Row],[H Odds &lt;]]&lt;&gt;"",Weekly[[#This Row],[XGB_P]]=TRUE,Weekly[[#This Row],[Actual]]=FALSE),AU7-1,AU7)))))</f>
        <v>39</v>
      </c>
      <c r="AV8" s="37">
        <f>IF(AND(Weekly[[#This Row],[V Odds &lt;]]="",Weekly[[#This Row],[H Odds &lt;]]=""),AV7,IF(AND(Weekly[[#This Row],[H Odds &lt;]]&lt;&gt;"",Weekly[[#This Row],[QDA_P]]=TRUE,Weekly[[#This Row],[Actual]]=TRUE),AV7+Weekly[[#This Row],[H Odds &lt;]]-1,IF(AND(Weekly[[#This Row],[V Odds &lt;]]&lt;&gt;"",Weekly[[#This Row],[QDA_P]]=FALSE,Weekly[[#This Row],[Actual]]=FALSE),AV7+Weekly[[#This Row],[V Odds &lt;]]-1,IF(AND(Weekly[[#This Row],[V Odds &lt;]]&lt;&gt;"",Weekly[[#This Row],[QDA_P]]=FALSE,Weekly[[#This Row],[Actual]]=TRUE),AV7-1,IF(AND(Weekly[[#This Row],[H Odds &lt;]]&lt;&gt;"",Weekly[[#This Row],[QDA_P]]=TRUE,Weekly[[#This Row],[Actual]]=FALSE),AV7-1,AV7)))))</f>
        <v>39</v>
      </c>
      <c r="AW8" s="37"/>
      <c r="AX8" s="37">
        <f>IF(AND(Weekly[[#This Row],[V Odds &lt;]]="",Weekly[[#This Row],[H Odds &lt;]]=""),AX7,IF(AND(Weekly[[#This Row],[V Odds &lt;]]&lt;&gt;"",Weekly[[#This Row],[FALSES]]&gt;0,Weekly[[#This Row],[Actual]]=FALSE),AX7+Weekly[[#This Row],[V Odds &lt;]]-1,IF(AND(Weekly[[#This Row],[H Odds &lt;]]&lt;&gt;"",Weekly[[#This Row],[TRUES]]&gt;0,Weekly[[#This Row],[Actual]]=TRUE),AX7+Weekly[[#This Row],[H Odds &lt;]]-1,IF(AND(Weekly[[#This Row],[V Odds &lt;]]&lt;&gt;"",Weekly[[#This Row],[FALSES]]=0),AX7,IF(AND(Weekly[[#This Row],[H Odds &lt;]]&lt;&gt;"",Weekly[[#This Row],[TRUES]]=0),AX7,AX7-1)))))</f>
        <v>39</v>
      </c>
      <c r="AY8" s="37">
        <f>IF(AND(Weekly[[#This Row],[V Odds &lt;]]="",Weekly[[#This Row],[H Odds &lt;]]=""),AY7,IF(AND(Weekly[[#This Row],[V Odds &lt;]]&lt;&gt;"",Weekly[[#This Row],[FALSES]]&gt;0,Weekly[[#This Row],[Actual]]=FALSE),AY7+((Weekly[[#This Row],[V Odds &lt;]]-1)*0.92),IF(AND(Weekly[[#This Row],[H Odds &lt;]]&lt;&gt;"",Weekly[[#This Row],[TRUES]]&gt;0,Weekly[[#This Row],[Actual]]=TRUE),AY7+((Weekly[[#This Row],[H Odds &lt;]]-1)*0.92),IF(AND(Weekly[[#This Row],[V Odds &lt;]]&lt;&gt;"",Weekly[[#This Row],[FALSES]]=0),AY7,IF(AND(Weekly[[#This Row],[H Odds &lt;]]&lt;&gt;"",Weekly[[#This Row],[TRUES]]=0),AY7,AY7-1)))))</f>
        <v>39</v>
      </c>
      <c r="AZ8" s="37">
        <f>IF(AND(Weekly[[#This Row],[V Odds &lt;]]="",Weekly[[#This Row],[H Odds &lt;]]=""),AZ7,IF(AND(Weekly[[#This Row],[V Odds &lt;]]&lt;&gt;"",Weekly[[#This Row],[Actual]]=FALSE),AZ7+Weekly[[#This Row],[V Odds &lt;]]-1,IF(AND(Weekly[[#This Row],[H Odds &lt;]]&lt;&gt;"",Weekly[[#This Row],[Actual]]=TRUE),AZ7+Weekly[[#This Row],[H Odds &lt;]]-1,AZ7-1)))</f>
        <v>38</v>
      </c>
      <c r="BA8" s="38">
        <f>IF(Weekly[[#This Row],[H Odds &lt;]]="",BA7,IF(AND(Weekly[[#This Row],[H Odds &lt;]]&lt;&gt;"",Weekly[[#This Row],[SVC_P]]=TRUE,Weekly[[#This Row],[Actual]]=TRUE),BA7+Weekly[[#This Row],[H Odds &lt;]]-1,IF(AND(Weekly[[#This Row],[H Odds &lt;]]&lt;&gt;"",Weekly[[#This Row],[SVC_P]]=TRUE,Weekly[[#This Row],[Actual]]=FALSE),BA7-1,BA7)))</f>
        <v>40</v>
      </c>
      <c r="BB8" s="38">
        <f>IF(Weekly[[#This Row],[H Odds &lt;]]="",BB7,IF(AND(Weekly[[#This Row],[H Odds &lt;]]&lt;&gt;"",Weekly[[#This Row],[ADBC_P]]=TRUE,Weekly[[#This Row],[Actual]]=TRUE),BB7+Weekly[[#This Row],[H Odds &lt;]]-1,IF(AND(Weekly[[#This Row],[H Odds &lt;]]&lt;&gt;"",Weekly[[#This Row],[ADBC_P]]=TRUE,Weekly[[#This Row],[Actual]]=FALSE),BB7-1,BB7)))</f>
        <v>40</v>
      </c>
      <c r="BC8" s="38">
        <f>IF(Weekly[[#This Row],[H Odds &lt;]]="",BC7,IF(AND(Weekly[[#This Row],[H Odds &lt;]]&lt;&gt;"",Weekly[[#This Row],[RFC_P]]=TRUE,Weekly[[#This Row],[Actual]]=TRUE),BC7+Weekly[[#This Row],[H Odds &lt;]]-1,IF(AND(Weekly[[#This Row],[H Odds &lt;]]&lt;&gt;"",Weekly[[#This Row],[RFC_P]]=TRUE,Weekly[[#This Row],[Actual]]=FALSE),BC7-1,BC7)))</f>
        <v>40</v>
      </c>
      <c r="BD8" s="38">
        <f>IF(Weekly[[#This Row],[H Odds &lt;]]="",BD7,IF(AND(Weekly[[#This Row],[H Odds &lt;]]&lt;&gt;"",Weekly[[#This Row],[GBC_P]]=TRUE,Weekly[[#This Row],[Actual]]=TRUE),BD7+Weekly[[#This Row],[H Odds &lt;]]-1,IF(AND(Weekly[[#This Row],[H Odds &lt;]]&lt;&gt;"",Weekly[[#This Row],[GBC_P]]=TRUE,Weekly[[#This Row],[Actual]]=FALSE),BD7-1,BD7)))</f>
        <v>40</v>
      </c>
      <c r="BE8" s="38">
        <f>IF(Weekly[[#This Row],[H Odds &lt;]]="",BE7,IF(AND(Weekly[[#This Row],[H Odds &lt;]]&lt;&gt;"",Weekly[[#This Row],[HGBC_P]]=TRUE,Weekly[[#This Row],[Actual]]=TRUE),BE7+Weekly[[#This Row],[H Odds &lt;]]-1,IF(AND(Weekly[[#This Row],[H Odds &lt;]]&lt;&gt;"",Weekly[[#This Row],[HGBC_P]]=TRUE,Weekly[[#This Row],[Actual]]=FALSE),BE7-1,BE7)))</f>
        <v>40</v>
      </c>
      <c r="BF8" s="38">
        <f>IF(Weekly[[#This Row],[H Odds &lt;]]="",BF7,IF(AND(Weekly[[#This Row],[H Odds &lt;]]&lt;&gt;"",Weekly[[#This Row],[XGB_P]]=TRUE,Weekly[[#This Row],[Actual]]=TRUE),BF7+Weekly[[#This Row],[H Odds &lt;]]-1,IF(AND(Weekly[[#This Row],[H Odds &lt;]]&lt;&gt;"",Weekly[[#This Row],[XGB_P]]=TRUE,Weekly[[#This Row],[Actual]]=FALSE),BF7-1,BF7)))</f>
        <v>40</v>
      </c>
      <c r="BG8" s="38">
        <f>IF(Weekly[[#This Row],[H Odds &lt;]]="",BG7,IF(AND(Weekly[[#This Row],[H Odds &lt;]]&lt;&gt;"",Weekly[[#This Row],[QDA_P]]=TRUE,Weekly[[#This Row],[Actual]]=TRUE),BG7+Weekly[[#This Row],[H Odds &lt;]]-1,IF(AND(Weekly[[#This Row],[H Odds &lt;]]&lt;&gt;"",Weekly[[#This Row],[QDA_P]]=TRUE,Weekly[[#This Row],[Actual]]=FALSE),BG7-1,BG7)))</f>
        <v>40</v>
      </c>
      <c r="BH8" s="38">
        <f>IF(Weekly[[#This Row],[H Odds &lt;]]="",BH7,IF(AND(Weekly[[#This Row],[H Odds &lt;]]&lt;&gt;"",Weekly[[#This Row],[KNC_P]]=TRUE,Weekly[[#This Row],[Actual]]=TRUE),BH7+Weekly[[#This Row],[H Odds &lt;]]-1,IF(AND(Weekly[[#This Row],[H Odds &lt;]]&lt;&gt;"",Weekly[[#This Row],[KNC_P]]=TRUE,Weekly[[#This Row],[Actual]]=FALSE),BH7-1,BH7)))</f>
        <v>40</v>
      </c>
      <c r="BI8" s="38">
        <f>IF(Weekly[[#This Row],[H Odds &lt;]]="",BI7,IF(AND(Weekly[[#This Row],[H Odds &lt;]]&lt;&gt;"",Weekly[[#This Row],[TRUES]]&gt;0,Weekly[[#This Row],[Actual]]=TRUE),BI7+Weekly[[#This Row],[H Odds &lt;]]-1,IF(AND(Weekly[[#This Row],[H Odds &lt;]]&lt;&gt;"",Weekly[[#This Row],[TRUES]]=0),BI7,BI7-1)))</f>
        <v>40</v>
      </c>
      <c r="BJ8" s="38">
        <f>IF(Weekly[[#This Row],[H Odds &lt;]]="",BJ7,IF(AND(Weekly[[#This Row],[H Odds &lt;]]&lt;&gt;"",Weekly[[#This Row],[Actual]]=TRUE),BJ7+Weekly[[#This Row],[H Odds &lt;]]-1,IF(AND(Weekly[[#This Row],[H Odds &lt;]]&lt;&gt;"",Weekly[[#This Row],[Actual]]=FALSE),BJ7-1,BJ7)))</f>
        <v>40</v>
      </c>
      <c r="BK8" s="58">
        <f>IF(AND(Weekly[[#This Row],[TRUES]]&gt;4,Weekly[[#This Row],[Actual]]=TRUE),BK7+Weekly[[#This Row],[BF H Odds]]-1,IF(AND(Weekly[[#This Row],[FALSES]]&gt;4,Weekly[[#This Row],[Actual]]=FALSE),BK7+Weekly[[#This Row],[BF V Odds]]-1,IF(AND(Weekly[[#This Row],[TRUES]]&gt;4,Weekly[[#This Row],[Actual]]=FALSE),BK7-1,IF(AND(Weekly[[#This Row],[FALSES]]&gt;4,Weekly[[#This Row],[Actual]]=TRUE),BK7-1,BK7))))</f>
        <v>38.82</v>
      </c>
      <c r="BL8" s="58">
        <f>IF(AND(Weekly[[#This Row],[TRUES]]&gt;5,Weekly[[#This Row],[Actual]]=TRUE),BL7+Weekly[[#This Row],[BF H Odds]]-1,IF(AND(Weekly[[#This Row],[FALSES]]&gt;5,Weekly[[#This Row],[Actual]]=FALSE),BL7+Weekly[[#This Row],[BF V Odds]]-1,IF(AND(Weekly[[#This Row],[TRUES]]&gt;5,Weekly[[#This Row],[Actual]]=FALSE),BL7-1,IF(AND(Weekly[[#This Row],[FALSES]]&gt;5,Weekly[[#This Row],[Actual]]=TRUE),BL7-1,BL7))))</f>
        <v>39.82</v>
      </c>
      <c r="BM8" s="58">
        <f>IF(AND(Weekly[[#This Row],[TRUES]]&gt;6,Weekly[[#This Row],[Actual]]=TRUE),BM7+Weekly[[#This Row],[BF H Odds]]-1,IF(AND(Weekly[[#This Row],[FALSES]]&gt;6,Weekly[[#This Row],[Actual]]=FALSE),BM7+Weekly[[#This Row],[BF V Odds]]-1,IF(AND(Weekly[[#This Row],[TRUES]]&gt;6,Weekly[[#This Row],[Actual]]=FALSE),BM7-1,IF(AND(Weekly[[#This Row],[FALSES]]&gt;6,Weekly[[#This Row],[Actual]]=TRUE),BM7-1,BM7))))</f>
        <v>39.82</v>
      </c>
      <c r="BN8" s="24"/>
      <c r="BP8" t="b">
        <v>1</v>
      </c>
      <c r="BZ8" s="47" t="s">
        <v>116</v>
      </c>
      <c r="CA8" s="51">
        <f>_xlfn.VAR.S(Weekly[SVC_Odds])</f>
        <v>159.40040898182829</v>
      </c>
      <c r="CB8" s="51">
        <f>_xlfn.VAR.S(Weekly[ADBC_ODDS])</f>
        <v>19.255892650906965</v>
      </c>
      <c r="CC8" s="51">
        <f>_xlfn.VAR.S(Weekly[RFC_ODDS])</f>
        <v>156.00429288409185</v>
      </c>
      <c r="CD8" s="51">
        <f>_xlfn.VAR.S(Weekly[GBC_ODDS])</f>
        <v>115.39003494966011</v>
      </c>
      <c r="CE8" s="51">
        <f>_xlfn.VAR.S(Weekly[HGBC_ODDS])</f>
        <v>50.807607497897202</v>
      </c>
      <c r="CF8" s="51">
        <f>_xlfn.VAR.S(Weekly[XGB_ODDS])</f>
        <v>167.9497353703768</v>
      </c>
      <c r="CG8" s="51">
        <f>_xlfn.VAR.S(Weekly[QDA_ODDS])</f>
        <v>86.095202286959889</v>
      </c>
      <c r="CH8" s="51">
        <f>_xlfn.VAR.S(Weekly[KNC_ODDS])</f>
        <v>28.066014274799016</v>
      </c>
      <c r="CI8" s="51">
        <f>_xlfn.VAR.S(Weekly[All_Odds])</f>
        <v>651.83877732754024</v>
      </c>
    </row>
    <row r="9" spans="1:88" x14ac:dyDescent="0.25">
      <c r="A9" s="1">
        <v>7</v>
      </c>
      <c r="B9" s="10">
        <v>44237</v>
      </c>
      <c r="C9" s="17" t="s">
        <v>30</v>
      </c>
      <c r="D9" s="15" t="s">
        <v>32</v>
      </c>
      <c r="E9" t="b">
        <v>1</v>
      </c>
      <c r="F9" t="b">
        <v>0</v>
      </c>
      <c r="G9" t="b">
        <v>0</v>
      </c>
      <c r="H9" t="b">
        <v>0</v>
      </c>
      <c r="I9" t="b">
        <v>0</v>
      </c>
      <c r="J9" t="b">
        <v>0</v>
      </c>
      <c r="K9" t="b">
        <v>0</v>
      </c>
      <c r="N9">
        <v>1</v>
      </c>
      <c r="O9">
        <v>1.47</v>
      </c>
      <c r="P9" t="b">
        <v>0</v>
      </c>
      <c r="Q9" t="s">
        <v>66</v>
      </c>
      <c r="R9" s="9">
        <f>IFERROR(IF(Weekly[[#This Row],[Won Bet?]]="yes",R8+(Weekly[[#This Row],[BF Odds]]*Weekly[[#This Row],[BF Stake]])-Weekly[[#This Row],[BF Stake]],R8-Weekly[[#This Row],[BF Stake]]),R8)</f>
        <v>99.27000000000001</v>
      </c>
      <c r="S9" s="9">
        <f>IFERROR(IF(Weekly[[#This Row],[Won Bet?]]="yes",S8+(((Weekly[[#This Row],[BF Odds]]*Weekly[[#This Row],[BF Stake]])-Weekly[[#This Row],[BF Stake]])*0.95),S8-Weekly[[#This Row],[BF Stake]]),S8)</f>
        <v>99.206499999999991</v>
      </c>
      <c r="T9">
        <v>1.47</v>
      </c>
      <c r="U9">
        <v>2.79</v>
      </c>
      <c r="V9" s="24">
        <f>IF(Weekly[[#This Row],[Actual]]="","",IF(AND(Weekly[[#This Row],[SVC_P]]=Weekly[[#This Row],[Actual]],Weekly[[#This Row],[SVC_P]]=TRUE),V8+Weekly[[#This Row],[BF H Odds]]-1,IF(AND(Weekly[[#This Row],[SVC_P]]=Weekly[[#This Row],[Actual]],Weekly[[#This Row],[SVC_P]]=FALSE),V8+Weekly[[#This Row],[BF V Odds]]-1,V8-1)))</f>
        <v>38.67</v>
      </c>
      <c r="W9" s="24">
        <f>IF(Weekly[[#This Row],[Actual]]="","",IF(AND(Weekly[[#This Row],[SVC_P]]=FALSE,Weekly[[#This Row],[Actual]]=TRUE),W8+Weekly[[#This Row],[BF H Odds]]-1,IF(AND(Weekly[[#This Row],[SVC_P]]=TRUE,Weekly[[#This Row],[Actual]]=FALSE,),W8+Weekly[[#This Row],[BF V Odds]]-1,W8-1)))</f>
        <v>33</v>
      </c>
      <c r="X9" s="24">
        <f>IF(Weekly[[#This Row],[Actual]]="","",IF(AND(Weekly[[#This Row],[ADBC_P]]=Weekly[[#This Row],[Actual]],Weekly[[#This Row],[ADBC_P]]=TRUE),X8+Weekly[[#This Row],[BF H Odds]]-1,IF(AND(Weekly[[#This Row],[ADBC_P]]=Weekly[[#This Row],[Actual]],Weekly[[#This Row],[ADBC_P]]=FALSE),X8+Weekly[[#This Row],[BF V Odds]]-1,X8-1)))</f>
        <v>40.14</v>
      </c>
      <c r="Y9" s="24">
        <f>IF(Weekly[[#This Row],[Actual]]="","",IF(AND(Weekly[[#This Row],[ADBC_P]]=FALSE,Weekly[[#This Row],[Actual]]=TRUE),Y8+Weekly[[#This Row],[BF H Odds]]-1,IF(AND(Weekly[[#This Row],[ADBC_P]]=TRUE,Weekly[[#This Row],[Actual]]=FALSE),Y8+Weekly[[#This Row],[BF V Odds]]-1,Y8-1)))</f>
        <v>36.35</v>
      </c>
      <c r="Z9" s="24">
        <f>IF(Weekly[[#This Row],[Actual]]="","",IF(AND(Weekly[[#This Row],[RFC_P]]=Weekly[[#This Row],[Actual]],Weekly[[#This Row],[RFC_P]]=TRUE),Z8+Weekly[[#This Row],[BF H Odds]]-1,IF(AND(Weekly[[#This Row],[RFC_P]]=Weekly[[#This Row],[Actual]],Weekly[[#This Row],[RFC_P]]=FALSE),Z8+Weekly[[#This Row],[BF V Odds]]-1,Z8-1)))</f>
        <v>38.81</v>
      </c>
      <c r="AA9" s="24">
        <f>IF(Weekly[[#This Row],[Actual]]="","",IF(AND(Weekly[[#This Row],[RFC_P]]=FALSE,Weekly[[#This Row],[Actual]]=TRUE),AA8+Weekly[[#This Row],[BF H Odds]]-1,IF(AND(Weekly[[#This Row],[RFC_P]]=TRUE,Weekly[[#This Row],[Actual]]=FALSE),AA8+Weekly[[#This Row],[BF V Odds]]-1,AA8-1)))</f>
        <v>37.68</v>
      </c>
      <c r="AB9" s="24">
        <f>IF(Weekly[[#This Row],[Actual]]="","",IF(AND(Weekly[[#This Row],[GBC_P]]=Weekly[[#This Row],[Actual]],Weekly[[#This Row],[GBC_P]]=TRUE),AB8+Weekly[[#This Row],[BF H Odds]]-1,IF(AND(Weekly[[#This Row],[GBC_P]]=Weekly[[#This Row],[Actual]],Weekly[[#This Row],[GBC_P]]=FALSE),AB8+Weekly[[#This Row],[BF V Odds]]-1,AB8-1)))</f>
        <v>37.29</v>
      </c>
      <c r="AC9" s="24">
        <f>IF(Weekly[[#This Row],[Actual]]="","",IF(AND(Weekly[[#This Row],[GBC_P]]=FALSE,Weekly[[#This Row],[Actual]]=TRUE),AC8+Weekly[[#This Row],[BF H Odds]]-1,IF(AND(Weekly[[#This Row],[GBC_P]]=TRUE,Weekly[[#This Row],[Actual]]=FALSE),AC8+Weekly[[#This Row],[BF V Odds]]-1,AC8-1)))</f>
        <v>39.200000000000003</v>
      </c>
      <c r="AD9" s="24">
        <f>IF(Weekly[[#This Row],[Actual]]="","",IF(AND(Weekly[[#This Row],[HGBC_P]]=Weekly[[#This Row],[Actual]],Weekly[[#This Row],[HGBC_P]]=TRUE),AD8+Weekly[[#This Row],[BF H Odds]]-1,IF(AND(Weekly[[#This Row],[HGBC_P]]=Weekly[[#This Row],[Actual]],Weekly[[#This Row],[HGBC_P]]=FALSE),AD8+Weekly[[#This Row],[BF V Odds]]-1,AD8-1)))</f>
        <v>37.29</v>
      </c>
      <c r="AE9" s="24">
        <f>IF(Weekly[[#This Row],[Actual]]="","",IF(AND(Weekly[[#This Row],[HGBC_P]]=FALSE,Weekly[[#This Row],[Actual]]=TRUE),AE8+Weekly[[#This Row],[BF H Odds]]-1,IF(AND(Weekly[[#This Row],[HGBC_P]]=TRUE,Weekly[[#This Row],[Actual]]=FALSE),AE8+Weekly[[#This Row],[BF V Odds]]-1,AE8-1)))</f>
        <v>39.200000000000003</v>
      </c>
      <c r="AF9" s="24">
        <f>IF(Weekly[[#This Row],[Actual]]="","",IF(AND(Weekly[[#This Row],[XGB_P]]=Weekly[[#This Row],[Actual]],Weekly[[#This Row],[XGB_P]]=TRUE),AF8+Weekly[[#This Row],[BF H Odds]]-1,IF(AND(Weekly[[#This Row],[XGB_P]]=Weekly[[#This Row],[Actual]],Weekly[[#This Row],[XGB_P]]=FALSE),AF8+Weekly[[#This Row],[BF V Odds]]-1,AF8-1)))</f>
        <v>40.270000000000003</v>
      </c>
      <c r="AG9" s="24">
        <f>IF(Weekly[[#This Row],[Actual]]="","",IF(AND(Weekly[[#This Row],[XGB_P]]=FALSE,Weekly[[#This Row],[Actual]]=TRUE),AG8+Weekly[[#This Row],[BF H Odds]]-1,IF(AND(Weekly[[#This Row],[XGB_P]]=TRUE,Weekly[[#This Row],[Actual]]=FALSE),AG8+Weekly[[#This Row],[BF V Odds]]-1,AG8-1)))</f>
        <v>36.22</v>
      </c>
      <c r="AH9" s="24">
        <f>IF(Weekly[[#This Row],[Actual]]="","",IF(AND(Weekly[[#This Row],[QDA_P]]=Weekly[[#This Row],[Actual]],Weekly[[#This Row],[QDA_P]]=TRUE),AH8+Weekly[[#This Row],[BF H Odds]]-1,IF(AND(Weekly[[#This Row],[QDA_P]]=Weekly[[#This Row],[Actual]],Weekly[[#This Row],[QDA_P]]=FALSE),AH8+Weekly[[#This Row],[BF V Odds]]-1,AH8-1)))</f>
        <v>38.81</v>
      </c>
      <c r="AI9" s="24">
        <f>IF(Weekly[[#This Row],[Actual]]="","",IF(AND(Weekly[[#This Row],[QDA_P]]=FALSE,Weekly[[#This Row],[Actual]]=TRUE),AI8+Weekly[[#This Row],[BF H Odds]]-1,IF(AND(Weekly[[#This Row],[QDA_P]]=TRUE,Weekly[[#This Row],[Actual]]=FALSE),AI8+Weekly[[#This Row],[BF V Odds]]-1,AI8-1)))</f>
        <v>37.68</v>
      </c>
      <c r="AJ9" s="24"/>
      <c r="AK9" s="24"/>
      <c r="AL9" s="30">
        <f>IF(Weekly[[#This Row],[Actual]]="","",COUNTIF(Weekly[[#This Row],[SVC_P]:[QDA_P]],TRUE))</f>
        <v>1</v>
      </c>
      <c r="AM9" s="30">
        <f>IF(Weekly[[#This Row],[Actual]]="","",COUNTIF(Weekly[[#This Row],[SVC_P]:[QDA_P]],FALSE))</f>
        <v>6</v>
      </c>
      <c r="AN9" t="str">
        <f>IF(AND(Weekly[[#This Row],[BF V Odds]]&gt;$BO$6,Weekly[[#This Row],[BF V Odds]] &lt; $BO$7),Weekly[[#This Row],[BF V Odds]],"")</f>
        <v/>
      </c>
      <c r="AO9" t="str">
        <f>IF(AND(Weekly[[#This Row],[BF H Odds]]&gt;$BO$6, Weekly[[#This Row],[BF H Odds]] &lt; $BO$7),Weekly[[#This Row],[BF H Odds]],"")</f>
        <v/>
      </c>
      <c r="AP9" s="37">
        <f>IF(AND(Weekly[[#This Row],[V Odds &lt;]]="",Weekly[[#This Row],[H Odds &lt;]]=""),AP8,IF(AND(Weekly[[#This Row],[H Odds &lt;]]&lt;&gt;"",Weekly[[#This Row],[SVC_P]]=TRUE,Weekly[[#This Row],[Actual]]=TRUE),AP8+Weekly[[#This Row],[H Odds &lt;]]-1,IF(AND(Weekly[[#This Row],[V Odds &lt;]]&lt;&gt;"",Weekly[[#This Row],[SVC_P]]=FALSE,Weekly[[#This Row],[Actual]]=FALSE),AP8+Weekly[[#This Row],[V Odds &lt;]]-1,IF(AND(Weekly[[#This Row],[V Odds &lt;]]&lt;&gt;"",Weekly[[#This Row],[SVC_P]]=FALSE,Weekly[[#This Row],[Actual]]=TRUE),AP8-1,IF(AND(Weekly[[#This Row],[H Odds &lt;]]&lt;&gt;"",Weekly[[#This Row],[SVC_P]]=TRUE,Weekly[[#This Row],[Actual]]=FALSE),AP8-1,AP8)))))</f>
        <v>40</v>
      </c>
      <c r="AQ9" s="37">
        <f>IF(AND(Weekly[[#This Row],[V Odds &lt;]]="",Weekly[[#This Row],[H Odds &lt;]]=""),AQ8,IF(AND(Weekly[[#This Row],[H Odds &lt;]]&lt;&gt;"",Weekly[[#This Row],[ADBC_P]]=TRUE,Weekly[[#This Row],[Actual]]=TRUE),AQ8+Weekly[[#This Row],[H Odds &lt;]]-1,IF(AND(Weekly[[#This Row],[V Odds &lt;]]&lt;&gt;"",Weekly[[#This Row],[ADBC_P]]=FALSE,Weekly[[#This Row],[Actual]]=FALSE),AQ8+Weekly[[#This Row],[V Odds &lt;]]-1,IF(AND(Weekly[[#This Row],[V Odds &lt;]]&lt;&gt;"",Weekly[[#This Row],[ADBC_P]]=FALSE,Weekly[[#This Row],[Actual]]=TRUE),AQ8-1,IF(AND(Weekly[[#This Row],[H Odds &lt;]]&lt;&gt;"",Weekly[[#This Row],[ADBC_P]]=TRUE,Weekly[[#This Row],[Actual]]=FALSE),AQ8-1,AQ8)))))</f>
        <v>40</v>
      </c>
      <c r="AR9" s="37">
        <f>IF(AND(Weekly[[#This Row],[V Odds &lt;]]="",Weekly[[#This Row],[H Odds &lt;]]=""),AR8,IF(AND(Weekly[[#This Row],[H Odds &lt;]]&lt;&gt;"",Weekly[[#This Row],[RFC_P]]=TRUE,Weekly[[#This Row],[Actual]]=TRUE),AR8+Weekly[[#This Row],[H Odds &lt;]]-1,IF(AND(Weekly[[#This Row],[V Odds &lt;]]&lt;&gt;"",Weekly[[#This Row],[RFC_P]]=FALSE,Weekly[[#This Row],[Actual]]=FALSE),AR8+Weekly[[#This Row],[V Odds &lt;]]-1,IF(AND(Weekly[[#This Row],[V Odds &lt;]]&lt;&gt;"",Weekly[[#This Row],[RFC_P]]=FALSE,Weekly[[#This Row],[Actual]]=TRUE),AR8-1,IF(AND(Weekly[[#This Row],[H Odds &lt;]]&lt;&gt;"",Weekly[[#This Row],[RFC_P]]=TRUE,Weekly[[#This Row],[Actual]]=FALSE),AR8-1,AR8)))))</f>
        <v>39</v>
      </c>
      <c r="AS9" s="37">
        <f>IF(AND(Weekly[[#This Row],[V Odds &lt;]]="",Weekly[[#This Row],[H Odds &lt;]]=""),AS8,IF(AND(Weekly[[#This Row],[H Odds &lt;]]&lt;&gt;"",Weekly[[#This Row],[GBC_P]]=TRUE,Weekly[[#This Row],[Actual]]=TRUE),AS8+Weekly[[#This Row],[H Odds &lt;]]-1,IF(AND(Weekly[[#This Row],[V Odds &lt;]]&lt;&gt;"",Weekly[[#This Row],[GBC_P]]=FALSE,Weekly[[#This Row],[Actual]]=FALSE),AS8+Weekly[[#This Row],[V Odds &lt;]]-1,IF(AND(Weekly[[#This Row],[V Odds &lt;]]&lt;&gt;"",Weekly[[#This Row],[GBC_P]]=FALSE,Weekly[[#This Row],[Actual]]=TRUE),AS8-1,IF(AND(Weekly[[#This Row],[H Odds &lt;]]&lt;&gt;"",Weekly[[#This Row],[GBC_P]]=TRUE,Weekly[[#This Row],[Actual]]=FALSE),AS8-1,AS8)))))</f>
        <v>39</v>
      </c>
      <c r="AT9" s="37">
        <f>IF(AND(Weekly[[#This Row],[V Odds &lt;]]="",Weekly[[#This Row],[H Odds &lt;]]=""),AT8,IF(AND(Weekly[[#This Row],[H Odds &lt;]]&lt;&gt;"",Weekly[[#This Row],[HGBC_P]]=TRUE,Weekly[[#This Row],[Actual]]=TRUE),AT8+Weekly[[#This Row],[H Odds &lt;]]-1,IF(AND(Weekly[[#This Row],[V Odds &lt;]]&lt;&gt;"",Weekly[[#This Row],[HGBC_P]]=FALSE,Weekly[[#This Row],[Actual]]=FALSE),AT8+Weekly[[#This Row],[V Odds &lt;]]-1,IF(AND(Weekly[[#This Row],[V Odds &lt;]]&lt;&gt;"",Weekly[[#This Row],[HGBC_P]]=FALSE,Weekly[[#This Row],[Actual]]=TRUE),AT8-1,IF(AND(Weekly[[#This Row],[H Odds &lt;]]&lt;&gt;"",Weekly[[#This Row],[HGBC_P]]=TRUE,Weekly[[#This Row],[Actual]]=FALSE),AT8-1,AT8)))))</f>
        <v>39</v>
      </c>
      <c r="AU9" s="37">
        <f>IF(AND(Weekly[[#This Row],[V Odds &lt;]]="",Weekly[[#This Row],[H Odds &lt;]]=""),AU8,IF(AND(Weekly[[#This Row],[H Odds &lt;]]&lt;&gt;"",Weekly[[#This Row],[XGB_P]]=TRUE,Weekly[[#This Row],[Actual]]=TRUE),AU8+Weekly[[#This Row],[H Odds &lt;]]-1,IF(AND(Weekly[[#This Row],[V Odds &lt;]]&lt;&gt;"",Weekly[[#This Row],[XGB_P]]=FALSE,Weekly[[#This Row],[Actual]]=FALSE),AU8+Weekly[[#This Row],[V Odds &lt;]]-1,IF(AND(Weekly[[#This Row],[V Odds &lt;]]&lt;&gt;"",Weekly[[#This Row],[XGB_P]]=FALSE,Weekly[[#This Row],[Actual]]=TRUE),AU8-1,IF(AND(Weekly[[#This Row],[H Odds &lt;]]&lt;&gt;"",Weekly[[#This Row],[XGB_P]]=TRUE,Weekly[[#This Row],[Actual]]=FALSE),AU8-1,AU8)))))</f>
        <v>39</v>
      </c>
      <c r="AV9" s="37">
        <f>IF(AND(Weekly[[#This Row],[V Odds &lt;]]="",Weekly[[#This Row],[H Odds &lt;]]=""),AV8,IF(AND(Weekly[[#This Row],[H Odds &lt;]]&lt;&gt;"",Weekly[[#This Row],[QDA_P]]=TRUE,Weekly[[#This Row],[Actual]]=TRUE),AV8+Weekly[[#This Row],[H Odds &lt;]]-1,IF(AND(Weekly[[#This Row],[V Odds &lt;]]&lt;&gt;"",Weekly[[#This Row],[QDA_P]]=FALSE,Weekly[[#This Row],[Actual]]=FALSE),AV8+Weekly[[#This Row],[V Odds &lt;]]-1,IF(AND(Weekly[[#This Row],[V Odds &lt;]]&lt;&gt;"",Weekly[[#This Row],[QDA_P]]=FALSE,Weekly[[#This Row],[Actual]]=TRUE),AV8-1,IF(AND(Weekly[[#This Row],[H Odds &lt;]]&lt;&gt;"",Weekly[[#This Row],[QDA_P]]=TRUE,Weekly[[#This Row],[Actual]]=FALSE),AV8-1,AV8)))))</f>
        <v>39</v>
      </c>
      <c r="AW9" s="37"/>
      <c r="AX9" s="37">
        <f>IF(AND(Weekly[[#This Row],[V Odds &lt;]]="",Weekly[[#This Row],[H Odds &lt;]]=""),AX8,IF(AND(Weekly[[#This Row],[V Odds &lt;]]&lt;&gt;"",Weekly[[#This Row],[FALSES]]&gt;0,Weekly[[#This Row],[Actual]]=FALSE),AX8+Weekly[[#This Row],[V Odds &lt;]]-1,IF(AND(Weekly[[#This Row],[H Odds &lt;]]&lt;&gt;"",Weekly[[#This Row],[TRUES]]&gt;0,Weekly[[#This Row],[Actual]]=TRUE),AX8+Weekly[[#This Row],[H Odds &lt;]]-1,IF(AND(Weekly[[#This Row],[V Odds &lt;]]&lt;&gt;"",Weekly[[#This Row],[FALSES]]=0),AX8,IF(AND(Weekly[[#This Row],[H Odds &lt;]]&lt;&gt;"",Weekly[[#This Row],[TRUES]]=0),AX8,AX8-1)))))</f>
        <v>39</v>
      </c>
      <c r="AY9" s="37">
        <f>IF(AND(Weekly[[#This Row],[V Odds &lt;]]="",Weekly[[#This Row],[H Odds &lt;]]=""),AY8,IF(AND(Weekly[[#This Row],[V Odds &lt;]]&lt;&gt;"",Weekly[[#This Row],[FALSES]]&gt;0,Weekly[[#This Row],[Actual]]=FALSE),AY8+((Weekly[[#This Row],[V Odds &lt;]]-1)*0.92),IF(AND(Weekly[[#This Row],[H Odds &lt;]]&lt;&gt;"",Weekly[[#This Row],[TRUES]]&gt;0,Weekly[[#This Row],[Actual]]=TRUE),AY8+((Weekly[[#This Row],[H Odds &lt;]]-1)*0.92),IF(AND(Weekly[[#This Row],[V Odds &lt;]]&lt;&gt;"",Weekly[[#This Row],[FALSES]]=0),AY8,IF(AND(Weekly[[#This Row],[H Odds &lt;]]&lt;&gt;"",Weekly[[#This Row],[TRUES]]=0),AY8,AY8-1)))))</f>
        <v>39</v>
      </c>
      <c r="AZ9" s="37">
        <f>IF(AND(Weekly[[#This Row],[V Odds &lt;]]="",Weekly[[#This Row],[H Odds &lt;]]=""),AZ8,IF(AND(Weekly[[#This Row],[V Odds &lt;]]&lt;&gt;"",Weekly[[#This Row],[Actual]]=FALSE),AZ8+Weekly[[#This Row],[V Odds &lt;]]-1,IF(AND(Weekly[[#This Row],[H Odds &lt;]]&lt;&gt;"",Weekly[[#This Row],[Actual]]=TRUE),AZ8+Weekly[[#This Row],[H Odds &lt;]]-1,AZ8-1)))</f>
        <v>38</v>
      </c>
      <c r="BA9" s="38">
        <f>IF(Weekly[[#This Row],[H Odds &lt;]]="",BA8,IF(AND(Weekly[[#This Row],[H Odds &lt;]]&lt;&gt;"",Weekly[[#This Row],[SVC_P]]=TRUE,Weekly[[#This Row],[Actual]]=TRUE),BA8+Weekly[[#This Row],[H Odds &lt;]]-1,IF(AND(Weekly[[#This Row],[H Odds &lt;]]&lt;&gt;"",Weekly[[#This Row],[SVC_P]]=TRUE,Weekly[[#This Row],[Actual]]=FALSE),BA8-1,BA8)))</f>
        <v>40</v>
      </c>
      <c r="BB9" s="38">
        <f>IF(Weekly[[#This Row],[H Odds &lt;]]="",BB8,IF(AND(Weekly[[#This Row],[H Odds &lt;]]&lt;&gt;"",Weekly[[#This Row],[ADBC_P]]=TRUE,Weekly[[#This Row],[Actual]]=TRUE),BB8+Weekly[[#This Row],[H Odds &lt;]]-1,IF(AND(Weekly[[#This Row],[H Odds &lt;]]&lt;&gt;"",Weekly[[#This Row],[ADBC_P]]=TRUE,Weekly[[#This Row],[Actual]]=FALSE),BB8-1,BB8)))</f>
        <v>40</v>
      </c>
      <c r="BC9" s="38">
        <f>IF(Weekly[[#This Row],[H Odds &lt;]]="",BC8,IF(AND(Weekly[[#This Row],[H Odds &lt;]]&lt;&gt;"",Weekly[[#This Row],[RFC_P]]=TRUE,Weekly[[#This Row],[Actual]]=TRUE),BC8+Weekly[[#This Row],[H Odds &lt;]]-1,IF(AND(Weekly[[#This Row],[H Odds &lt;]]&lt;&gt;"",Weekly[[#This Row],[RFC_P]]=TRUE,Weekly[[#This Row],[Actual]]=FALSE),BC8-1,BC8)))</f>
        <v>40</v>
      </c>
      <c r="BD9" s="38">
        <f>IF(Weekly[[#This Row],[H Odds &lt;]]="",BD8,IF(AND(Weekly[[#This Row],[H Odds &lt;]]&lt;&gt;"",Weekly[[#This Row],[GBC_P]]=TRUE,Weekly[[#This Row],[Actual]]=TRUE),BD8+Weekly[[#This Row],[H Odds &lt;]]-1,IF(AND(Weekly[[#This Row],[H Odds &lt;]]&lt;&gt;"",Weekly[[#This Row],[GBC_P]]=TRUE,Weekly[[#This Row],[Actual]]=FALSE),BD8-1,BD8)))</f>
        <v>40</v>
      </c>
      <c r="BE9" s="38">
        <f>IF(Weekly[[#This Row],[H Odds &lt;]]="",BE8,IF(AND(Weekly[[#This Row],[H Odds &lt;]]&lt;&gt;"",Weekly[[#This Row],[HGBC_P]]=TRUE,Weekly[[#This Row],[Actual]]=TRUE),BE8+Weekly[[#This Row],[H Odds &lt;]]-1,IF(AND(Weekly[[#This Row],[H Odds &lt;]]&lt;&gt;"",Weekly[[#This Row],[HGBC_P]]=TRUE,Weekly[[#This Row],[Actual]]=FALSE),BE8-1,BE8)))</f>
        <v>40</v>
      </c>
      <c r="BF9" s="38">
        <f>IF(Weekly[[#This Row],[H Odds &lt;]]="",BF8,IF(AND(Weekly[[#This Row],[H Odds &lt;]]&lt;&gt;"",Weekly[[#This Row],[XGB_P]]=TRUE,Weekly[[#This Row],[Actual]]=TRUE),BF8+Weekly[[#This Row],[H Odds &lt;]]-1,IF(AND(Weekly[[#This Row],[H Odds &lt;]]&lt;&gt;"",Weekly[[#This Row],[XGB_P]]=TRUE,Weekly[[#This Row],[Actual]]=FALSE),BF8-1,BF8)))</f>
        <v>40</v>
      </c>
      <c r="BG9" s="38">
        <f>IF(Weekly[[#This Row],[H Odds &lt;]]="",BG8,IF(AND(Weekly[[#This Row],[H Odds &lt;]]&lt;&gt;"",Weekly[[#This Row],[QDA_P]]=TRUE,Weekly[[#This Row],[Actual]]=TRUE),BG8+Weekly[[#This Row],[H Odds &lt;]]-1,IF(AND(Weekly[[#This Row],[H Odds &lt;]]&lt;&gt;"",Weekly[[#This Row],[QDA_P]]=TRUE,Weekly[[#This Row],[Actual]]=FALSE),BG8-1,BG8)))</f>
        <v>40</v>
      </c>
      <c r="BH9" s="38">
        <f>IF(Weekly[[#This Row],[H Odds &lt;]]="",BH8,IF(AND(Weekly[[#This Row],[H Odds &lt;]]&lt;&gt;"",Weekly[[#This Row],[KNC_P]]=TRUE,Weekly[[#This Row],[Actual]]=TRUE),BH8+Weekly[[#This Row],[H Odds &lt;]]-1,IF(AND(Weekly[[#This Row],[H Odds &lt;]]&lt;&gt;"",Weekly[[#This Row],[KNC_P]]=TRUE,Weekly[[#This Row],[Actual]]=FALSE),BH8-1,BH8)))</f>
        <v>40</v>
      </c>
      <c r="BI9" s="38">
        <f>IF(Weekly[[#This Row],[H Odds &lt;]]="",BI8,IF(AND(Weekly[[#This Row],[H Odds &lt;]]&lt;&gt;"",Weekly[[#This Row],[TRUES]]&gt;0,Weekly[[#This Row],[Actual]]=TRUE),BI8+Weekly[[#This Row],[H Odds &lt;]]-1,IF(AND(Weekly[[#This Row],[H Odds &lt;]]&lt;&gt;"",Weekly[[#This Row],[TRUES]]=0),BI8,BI8-1)))</f>
        <v>40</v>
      </c>
      <c r="BJ9" s="38">
        <f>IF(Weekly[[#This Row],[H Odds &lt;]]="",BJ8,IF(AND(Weekly[[#This Row],[H Odds &lt;]]&lt;&gt;"",Weekly[[#This Row],[Actual]]=TRUE),BJ8+Weekly[[#This Row],[H Odds &lt;]]-1,IF(AND(Weekly[[#This Row],[H Odds &lt;]]&lt;&gt;"",Weekly[[#This Row],[Actual]]=FALSE),BJ8-1,BJ8)))</f>
        <v>40</v>
      </c>
      <c r="BK9" s="58">
        <f>IF(AND(Weekly[[#This Row],[TRUES]]&gt;4,Weekly[[#This Row],[Actual]]=TRUE),BK8+Weekly[[#This Row],[BF H Odds]]-1,IF(AND(Weekly[[#This Row],[FALSES]]&gt;4,Weekly[[#This Row],[Actual]]=FALSE),BK8+Weekly[[#This Row],[BF V Odds]]-1,IF(AND(Weekly[[#This Row],[TRUES]]&gt;4,Weekly[[#This Row],[Actual]]=FALSE),BK8-1,IF(AND(Weekly[[#This Row],[FALSES]]&gt;4,Weekly[[#This Row],[Actual]]=TRUE),BK8-1,BK8))))</f>
        <v>39.29</v>
      </c>
      <c r="BL9" s="58">
        <f>IF(AND(Weekly[[#This Row],[TRUES]]&gt;5,Weekly[[#This Row],[Actual]]=TRUE),BL8+Weekly[[#This Row],[BF H Odds]]-1,IF(AND(Weekly[[#This Row],[FALSES]]&gt;5,Weekly[[#This Row],[Actual]]=FALSE),BL8+Weekly[[#This Row],[BF V Odds]]-1,IF(AND(Weekly[[#This Row],[TRUES]]&gt;5,Weekly[[#This Row],[Actual]]=FALSE),BL8-1,IF(AND(Weekly[[#This Row],[FALSES]]&gt;5,Weekly[[#This Row],[Actual]]=TRUE),BL8-1,BL8))))</f>
        <v>40.29</v>
      </c>
      <c r="BM9" s="58">
        <f>IF(AND(Weekly[[#This Row],[TRUES]]&gt;6,Weekly[[#This Row],[Actual]]=TRUE),BM8+Weekly[[#This Row],[BF H Odds]]-1,IF(AND(Weekly[[#This Row],[FALSES]]&gt;6,Weekly[[#This Row],[Actual]]=FALSE),BM8+Weekly[[#This Row],[BF V Odds]]-1,IF(AND(Weekly[[#This Row],[TRUES]]&gt;6,Weekly[[#This Row],[Actual]]=FALSE),BM8-1,IF(AND(Weekly[[#This Row],[FALSES]]&gt;6,Weekly[[#This Row],[Actual]]=TRUE),BM8-1,BM8))))</f>
        <v>39.82</v>
      </c>
      <c r="BN9" s="24"/>
      <c r="BP9" t="s">
        <v>49</v>
      </c>
      <c r="BQ9">
        <f>COUNTIFS(Weekly[SVC_P],TRUE,Weekly[Actual],"&lt;&gt;")</f>
        <v>591</v>
      </c>
      <c r="BR9">
        <f>COUNTIFS(Weekly[ADBC_P],TRUE,Weekly[Actual],"&lt;&gt;")</f>
        <v>487</v>
      </c>
      <c r="BS9">
        <f>COUNTIFS(Weekly[RFC_P],TRUE,Weekly[Actual],"&lt;&gt;")</f>
        <v>463</v>
      </c>
      <c r="BT9">
        <f>COUNTIFS(Weekly[GBC_P],TRUE,Weekly[Actual],"&lt;&gt;")</f>
        <v>396</v>
      </c>
      <c r="BU9">
        <f>COUNTIFS(Weekly[HGBC_P],TRUE,Weekly[Actual],"&lt;&gt;")</f>
        <v>416</v>
      </c>
      <c r="BV9">
        <f>COUNTIFS(Weekly[XGB_P],TRUE,Weekly[Actual],"&lt;&gt;")</f>
        <v>425</v>
      </c>
      <c r="BW9">
        <f>COUNTIFS(Weekly[QDA_P],TRUE,Weekly[Actual],"&lt;&gt;")</f>
        <v>439</v>
      </c>
      <c r="BZ9" s="47" t="s">
        <v>117</v>
      </c>
      <c r="CA9" s="51">
        <f>_xlfn.STDEV.P(Weekly[SVC_Odds])</f>
        <v>12.616378995367496</v>
      </c>
      <c r="CB9" s="51">
        <f>_xlfn.STDEV.P(Weekly[ADBC_ODDS])</f>
        <v>4.3850226310151239</v>
      </c>
      <c r="CC9" s="51">
        <f>_xlfn.STDEV.P(Weekly[RFC_ODDS])</f>
        <v>12.481255847488931</v>
      </c>
      <c r="CD9" s="51">
        <f>_xlfn.STDEV.P(Weekly[GBC_ODDS])</f>
        <v>10.734310746225027</v>
      </c>
      <c r="CE9" s="51">
        <f>_xlfn.STDEV.P(Weekly[HGBC_ODDS])</f>
        <v>7.1228595902594378</v>
      </c>
      <c r="CF9" s="51">
        <f>_xlfn.STDEV.P(Weekly[XGB_ODDS])</f>
        <v>12.950295341906376</v>
      </c>
      <c r="CG9" s="51">
        <f>_xlfn.STDEV.P(Weekly[QDA_ODDS])</f>
        <v>9.272129453080451</v>
      </c>
      <c r="CH9" s="51">
        <f>_xlfn.STDEV.P(Weekly[KNC_ODDS])</f>
        <v>5.2929789776107397</v>
      </c>
      <c r="CI9" s="51">
        <f>_xlfn.STDEV.P(Weekly[All_Odds])</f>
        <v>25.512916482827691</v>
      </c>
    </row>
    <row r="10" spans="1:88" x14ac:dyDescent="0.25">
      <c r="A10" s="1">
        <v>8</v>
      </c>
      <c r="B10" s="10">
        <v>44237</v>
      </c>
      <c r="C10" s="17" t="s">
        <v>10</v>
      </c>
      <c r="D10" s="15" t="s">
        <v>18</v>
      </c>
      <c r="E10" t="b">
        <v>1</v>
      </c>
      <c r="F10" t="b">
        <v>1</v>
      </c>
      <c r="G10" t="b">
        <v>1</v>
      </c>
      <c r="H10" t="b">
        <v>1</v>
      </c>
      <c r="I10" t="b">
        <v>1</v>
      </c>
      <c r="J10" t="b">
        <v>1</v>
      </c>
      <c r="K10" t="b">
        <v>1</v>
      </c>
      <c r="N10">
        <v>1</v>
      </c>
      <c r="O10">
        <v>1.58</v>
      </c>
      <c r="P10" t="b">
        <v>1</v>
      </c>
      <c r="Q10" t="s">
        <v>66</v>
      </c>
      <c r="R10" s="9">
        <f>IFERROR(IF(Weekly[[#This Row],[Won Bet?]]="yes",R9+(Weekly[[#This Row],[BF Odds]]*Weekly[[#This Row],[BF Stake]])-Weekly[[#This Row],[BF Stake]],R9-Weekly[[#This Row],[BF Stake]]),R9)</f>
        <v>99.850000000000009</v>
      </c>
      <c r="S10" s="9">
        <f>IFERROR(IF(Weekly[[#This Row],[Won Bet?]]="yes",S9+(((Weekly[[#This Row],[BF Odds]]*Weekly[[#This Row],[BF Stake]])-Weekly[[#This Row],[BF Stake]])*0.95),S9-Weekly[[#This Row],[BF Stake]]),S9)</f>
        <v>99.757499999999993</v>
      </c>
      <c r="T10">
        <v>2.41</v>
      </c>
      <c r="U10">
        <v>1.61</v>
      </c>
      <c r="V10" s="24">
        <f>IF(Weekly[[#This Row],[Actual]]="","",IF(AND(Weekly[[#This Row],[SVC_P]]=Weekly[[#This Row],[Actual]],Weekly[[#This Row],[SVC_P]]=TRUE),V9+Weekly[[#This Row],[BF H Odds]]-1,IF(AND(Weekly[[#This Row],[SVC_P]]=Weekly[[#This Row],[Actual]],Weekly[[#This Row],[SVC_P]]=FALSE),V9+Weekly[[#This Row],[BF V Odds]]-1,V9-1)))</f>
        <v>39.28</v>
      </c>
      <c r="W10" s="24">
        <f>IF(Weekly[[#This Row],[Actual]]="","",IF(AND(Weekly[[#This Row],[SVC_P]]=FALSE,Weekly[[#This Row],[Actual]]=TRUE),W9+Weekly[[#This Row],[BF H Odds]]-1,IF(AND(Weekly[[#This Row],[SVC_P]]=TRUE,Weekly[[#This Row],[Actual]]=FALSE,),W9+Weekly[[#This Row],[BF V Odds]]-1,W9-1)))</f>
        <v>32</v>
      </c>
      <c r="X10" s="24">
        <f>IF(Weekly[[#This Row],[Actual]]="","",IF(AND(Weekly[[#This Row],[ADBC_P]]=Weekly[[#This Row],[Actual]],Weekly[[#This Row],[ADBC_P]]=TRUE),X9+Weekly[[#This Row],[BF H Odds]]-1,IF(AND(Weekly[[#This Row],[ADBC_P]]=Weekly[[#This Row],[Actual]],Weekly[[#This Row],[ADBC_P]]=FALSE),X9+Weekly[[#This Row],[BF V Odds]]-1,X9-1)))</f>
        <v>40.75</v>
      </c>
      <c r="Y10" s="24">
        <f>IF(Weekly[[#This Row],[Actual]]="","",IF(AND(Weekly[[#This Row],[ADBC_P]]=FALSE,Weekly[[#This Row],[Actual]]=TRUE),Y9+Weekly[[#This Row],[BF H Odds]]-1,IF(AND(Weekly[[#This Row],[ADBC_P]]=TRUE,Weekly[[#This Row],[Actual]]=FALSE),Y9+Weekly[[#This Row],[BF V Odds]]-1,Y9-1)))</f>
        <v>35.35</v>
      </c>
      <c r="Z10" s="24">
        <f>IF(Weekly[[#This Row],[Actual]]="","",IF(AND(Weekly[[#This Row],[RFC_P]]=Weekly[[#This Row],[Actual]],Weekly[[#This Row],[RFC_P]]=TRUE),Z9+Weekly[[#This Row],[BF H Odds]]-1,IF(AND(Weekly[[#This Row],[RFC_P]]=Weekly[[#This Row],[Actual]],Weekly[[#This Row],[RFC_P]]=FALSE),Z9+Weekly[[#This Row],[BF V Odds]]-1,Z9-1)))</f>
        <v>39.42</v>
      </c>
      <c r="AA10" s="24">
        <f>IF(Weekly[[#This Row],[Actual]]="","",IF(AND(Weekly[[#This Row],[RFC_P]]=FALSE,Weekly[[#This Row],[Actual]]=TRUE),AA9+Weekly[[#This Row],[BF H Odds]]-1,IF(AND(Weekly[[#This Row],[RFC_P]]=TRUE,Weekly[[#This Row],[Actual]]=FALSE),AA9+Weekly[[#This Row],[BF V Odds]]-1,AA9-1)))</f>
        <v>36.68</v>
      </c>
      <c r="AB10" s="24">
        <f>IF(Weekly[[#This Row],[Actual]]="","",IF(AND(Weekly[[#This Row],[GBC_P]]=Weekly[[#This Row],[Actual]],Weekly[[#This Row],[GBC_P]]=TRUE),AB9+Weekly[[#This Row],[BF H Odds]]-1,IF(AND(Weekly[[#This Row],[GBC_P]]=Weekly[[#This Row],[Actual]],Weekly[[#This Row],[GBC_P]]=FALSE),AB9+Weekly[[#This Row],[BF V Odds]]-1,AB9-1)))</f>
        <v>37.9</v>
      </c>
      <c r="AC10" s="24">
        <f>IF(Weekly[[#This Row],[Actual]]="","",IF(AND(Weekly[[#This Row],[GBC_P]]=FALSE,Weekly[[#This Row],[Actual]]=TRUE),AC9+Weekly[[#This Row],[BF H Odds]]-1,IF(AND(Weekly[[#This Row],[GBC_P]]=TRUE,Weekly[[#This Row],[Actual]]=FALSE),AC9+Weekly[[#This Row],[BF V Odds]]-1,AC9-1)))</f>
        <v>38.200000000000003</v>
      </c>
      <c r="AD10" s="24">
        <f>IF(Weekly[[#This Row],[Actual]]="","",IF(AND(Weekly[[#This Row],[HGBC_P]]=Weekly[[#This Row],[Actual]],Weekly[[#This Row],[HGBC_P]]=TRUE),AD9+Weekly[[#This Row],[BF H Odds]]-1,IF(AND(Weekly[[#This Row],[HGBC_P]]=Weekly[[#This Row],[Actual]],Weekly[[#This Row],[HGBC_P]]=FALSE),AD9+Weekly[[#This Row],[BF V Odds]]-1,AD9-1)))</f>
        <v>37.9</v>
      </c>
      <c r="AE10" s="24">
        <f>IF(Weekly[[#This Row],[Actual]]="","",IF(AND(Weekly[[#This Row],[HGBC_P]]=FALSE,Weekly[[#This Row],[Actual]]=TRUE),AE9+Weekly[[#This Row],[BF H Odds]]-1,IF(AND(Weekly[[#This Row],[HGBC_P]]=TRUE,Weekly[[#This Row],[Actual]]=FALSE),AE9+Weekly[[#This Row],[BF V Odds]]-1,AE9-1)))</f>
        <v>38.200000000000003</v>
      </c>
      <c r="AF10" s="24">
        <f>IF(Weekly[[#This Row],[Actual]]="","",IF(AND(Weekly[[#This Row],[XGB_P]]=Weekly[[#This Row],[Actual]],Weekly[[#This Row],[XGB_P]]=TRUE),AF9+Weekly[[#This Row],[BF H Odds]]-1,IF(AND(Weekly[[#This Row],[XGB_P]]=Weekly[[#This Row],[Actual]],Weekly[[#This Row],[XGB_P]]=FALSE),AF9+Weekly[[#This Row],[BF V Odds]]-1,AF9-1)))</f>
        <v>40.880000000000003</v>
      </c>
      <c r="AG10" s="24">
        <f>IF(Weekly[[#This Row],[Actual]]="","",IF(AND(Weekly[[#This Row],[XGB_P]]=FALSE,Weekly[[#This Row],[Actual]]=TRUE),AG9+Weekly[[#This Row],[BF H Odds]]-1,IF(AND(Weekly[[#This Row],[XGB_P]]=TRUE,Weekly[[#This Row],[Actual]]=FALSE),AG9+Weekly[[#This Row],[BF V Odds]]-1,AG9-1)))</f>
        <v>35.22</v>
      </c>
      <c r="AH10" s="24">
        <f>IF(Weekly[[#This Row],[Actual]]="","",IF(AND(Weekly[[#This Row],[QDA_P]]=Weekly[[#This Row],[Actual]],Weekly[[#This Row],[QDA_P]]=TRUE),AH9+Weekly[[#This Row],[BF H Odds]]-1,IF(AND(Weekly[[#This Row],[QDA_P]]=Weekly[[#This Row],[Actual]],Weekly[[#This Row],[QDA_P]]=FALSE),AH9+Weekly[[#This Row],[BF V Odds]]-1,AH9-1)))</f>
        <v>39.42</v>
      </c>
      <c r="AI10" s="24">
        <f>IF(Weekly[[#This Row],[Actual]]="","",IF(AND(Weekly[[#This Row],[QDA_P]]=FALSE,Weekly[[#This Row],[Actual]]=TRUE),AI9+Weekly[[#This Row],[BF H Odds]]-1,IF(AND(Weekly[[#This Row],[QDA_P]]=TRUE,Weekly[[#This Row],[Actual]]=FALSE),AI9+Weekly[[#This Row],[BF V Odds]]-1,AI9-1)))</f>
        <v>36.68</v>
      </c>
      <c r="AJ10" s="24"/>
      <c r="AK10" s="24"/>
      <c r="AL10" s="30">
        <f>IF(Weekly[[#This Row],[Actual]]="","",COUNTIF(Weekly[[#This Row],[SVC_P]:[QDA_P]],TRUE))</f>
        <v>7</v>
      </c>
      <c r="AM10" s="30">
        <f>IF(Weekly[[#This Row],[Actual]]="","",COUNTIF(Weekly[[#This Row],[SVC_P]:[QDA_P]],FALSE))</f>
        <v>0</v>
      </c>
      <c r="AN10" t="str">
        <f>IF(AND(Weekly[[#This Row],[BF V Odds]]&gt;$BO$6,Weekly[[#This Row],[BF V Odds]] &lt; $BO$7),Weekly[[#This Row],[BF V Odds]],"")</f>
        <v/>
      </c>
      <c r="AO10" t="str">
        <f>IF(AND(Weekly[[#This Row],[BF H Odds]]&gt;$BO$6, Weekly[[#This Row],[BF H Odds]] &lt; $BO$7),Weekly[[#This Row],[BF H Odds]],"")</f>
        <v/>
      </c>
      <c r="AP10" s="37">
        <f>IF(AND(Weekly[[#This Row],[V Odds &lt;]]="",Weekly[[#This Row],[H Odds &lt;]]=""),AP9,IF(AND(Weekly[[#This Row],[H Odds &lt;]]&lt;&gt;"",Weekly[[#This Row],[SVC_P]]=TRUE,Weekly[[#This Row],[Actual]]=TRUE),AP9+Weekly[[#This Row],[H Odds &lt;]]-1,IF(AND(Weekly[[#This Row],[V Odds &lt;]]&lt;&gt;"",Weekly[[#This Row],[SVC_P]]=FALSE,Weekly[[#This Row],[Actual]]=FALSE),AP9+Weekly[[#This Row],[V Odds &lt;]]-1,IF(AND(Weekly[[#This Row],[V Odds &lt;]]&lt;&gt;"",Weekly[[#This Row],[SVC_P]]=FALSE,Weekly[[#This Row],[Actual]]=TRUE),AP9-1,IF(AND(Weekly[[#This Row],[H Odds &lt;]]&lt;&gt;"",Weekly[[#This Row],[SVC_P]]=TRUE,Weekly[[#This Row],[Actual]]=FALSE),AP9-1,AP9)))))</f>
        <v>40</v>
      </c>
      <c r="AQ10" s="37">
        <f>IF(AND(Weekly[[#This Row],[V Odds &lt;]]="",Weekly[[#This Row],[H Odds &lt;]]=""),AQ9,IF(AND(Weekly[[#This Row],[H Odds &lt;]]&lt;&gt;"",Weekly[[#This Row],[ADBC_P]]=TRUE,Weekly[[#This Row],[Actual]]=TRUE),AQ9+Weekly[[#This Row],[H Odds &lt;]]-1,IF(AND(Weekly[[#This Row],[V Odds &lt;]]&lt;&gt;"",Weekly[[#This Row],[ADBC_P]]=FALSE,Weekly[[#This Row],[Actual]]=FALSE),AQ9+Weekly[[#This Row],[V Odds &lt;]]-1,IF(AND(Weekly[[#This Row],[V Odds &lt;]]&lt;&gt;"",Weekly[[#This Row],[ADBC_P]]=FALSE,Weekly[[#This Row],[Actual]]=TRUE),AQ9-1,IF(AND(Weekly[[#This Row],[H Odds &lt;]]&lt;&gt;"",Weekly[[#This Row],[ADBC_P]]=TRUE,Weekly[[#This Row],[Actual]]=FALSE),AQ9-1,AQ9)))))</f>
        <v>40</v>
      </c>
      <c r="AR10" s="37">
        <f>IF(AND(Weekly[[#This Row],[V Odds &lt;]]="",Weekly[[#This Row],[H Odds &lt;]]=""),AR9,IF(AND(Weekly[[#This Row],[H Odds &lt;]]&lt;&gt;"",Weekly[[#This Row],[RFC_P]]=TRUE,Weekly[[#This Row],[Actual]]=TRUE),AR9+Weekly[[#This Row],[H Odds &lt;]]-1,IF(AND(Weekly[[#This Row],[V Odds &lt;]]&lt;&gt;"",Weekly[[#This Row],[RFC_P]]=FALSE,Weekly[[#This Row],[Actual]]=FALSE),AR9+Weekly[[#This Row],[V Odds &lt;]]-1,IF(AND(Weekly[[#This Row],[V Odds &lt;]]&lt;&gt;"",Weekly[[#This Row],[RFC_P]]=FALSE,Weekly[[#This Row],[Actual]]=TRUE),AR9-1,IF(AND(Weekly[[#This Row],[H Odds &lt;]]&lt;&gt;"",Weekly[[#This Row],[RFC_P]]=TRUE,Weekly[[#This Row],[Actual]]=FALSE),AR9-1,AR9)))))</f>
        <v>39</v>
      </c>
      <c r="AS10" s="37">
        <f>IF(AND(Weekly[[#This Row],[V Odds &lt;]]="",Weekly[[#This Row],[H Odds &lt;]]=""),AS9,IF(AND(Weekly[[#This Row],[H Odds &lt;]]&lt;&gt;"",Weekly[[#This Row],[GBC_P]]=TRUE,Weekly[[#This Row],[Actual]]=TRUE),AS9+Weekly[[#This Row],[H Odds &lt;]]-1,IF(AND(Weekly[[#This Row],[V Odds &lt;]]&lt;&gt;"",Weekly[[#This Row],[GBC_P]]=FALSE,Weekly[[#This Row],[Actual]]=FALSE),AS9+Weekly[[#This Row],[V Odds &lt;]]-1,IF(AND(Weekly[[#This Row],[V Odds &lt;]]&lt;&gt;"",Weekly[[#This Row],[GBC_P]]=FALSE,Weekly[[#This Row],[Actual]]=TRUE),AS9-1,IF(AND(Weekly[[#This Row],[H Odds &lt;]]&lt;&gt;"",Weekly[[#This Row],[GBC_P]]=TRUE,Weekly[[#This Row],[Actual]]=FALSE),AS9-1,AS9)))))</f>
        <v>39</v>
      </c>
      <c r="AT10" s="37">
        <f>IF(AND(Weekly[[#This Row],[V Odds &lt;]]="",Weekly[[#This Row],[H Odds &lt;]]=""),AT9,IF(AND(Weekly[[#This Row],[H Odds &lt;]]&lt;&gt;"",Weekly[[#This Row],[HGBC_P]]=TRUE,Weekly[[#This Row],[Actual]]=TRUE),AT9+Weekly[[#This Row],[H Odds &lt;]]-1,IF(AND(Weekly[[#This Row],[V Odds &lt;]]&lt;&gt;"",Weekly[[#This Row],[HGBC_P]]=FALSE,Weekly[[#This Row],[Actual]]=FALSE),AT9+Weekly[[#This Row],[V Odds &lt;]]-1,IF(AND(Weekly[[#This Row],[V Odds &lt;]]&lt;&gt;"",Weekly[[#This Row],[HGBC_P]]=FALSE,Weekly[[#This Row],[Actual]]=TRUE),AT9-1,IF(AND(Weekly[[#This Row],[H Odds &lt;]]&lt;&gt;"",Weekly[[#This Row],[HGBC_P]]=TRUE,Weekly[[#This Row],[Actual]]=FALSE),AT9-1,AT9)))))</f>
        <v>39</v>
      </c>
      <c r="AU10" s="37">
        <f>IF(AND(Weekly[[#This Row],[V Odds &lt;]]="",Weekly[[#This Row],[H Odds &lt;]]=""),AU9,IF(AND(Weekly[[#This Row],[H Odds &lt;]]&lt;&gt;"",Weekly[[#This Row],[XGB_P]]=TRUE,Weekly[[#This Row],[Actual]]=TRUE),AU9+Weekly[[#This Row],[H Odds &lt;]]-1,IF(AND(Weekly[[#This Row],[V Odds &lt;]]&lt;&gt;"",Weekly[[#This Row],[XGB_P]]=FALSE,Weekly[[#This Row],[Actual]]=FALSE),AU9+Weekly[[#This Row],[V Odds &lt;]]-1,IF(AND(Weekly[[#This Row],[V Odds &lt;]]&lt;&gt;"",Weekly[[#This Row],[XGB_P]]=FALSE,Weekly[[#This Row],[Actual]]=TRUE),AU9-1,IF(AND(Weekly[[#This Row],[H Odds &lt;]]&lt;&gt;"",Weekly[[#This Row],[XGB_P]]=TRUE,Weekly[[#This Row],[Actual]]=FALSE),AU9-1,AU9)))))</f>
        <v>39</v>
      </c>
      <c r="AV10" s="37">
        <f>IF(AND(Weekly[[#This Row],[V Odds &lt;]]="",Weekly[[#This Row],[H Odds &lt;]]=""),AV9,IF(AND(Weekly[[#This Row],[H Odds &lt;]]&lt;&gt;"",Weekly[[#This Row],[QDA_P]]=TRUE,Weekly[[#This Row],[Actual]]=TRUE),AV9+Weekly[[#This Row],[H Odds &lt;]]-1,IF(AND(Weekly[[#This Row],[V Odds &lt;]]&lt;&gt;"",Weekly[[#This Row],[QDA_P]]=FALSE,Weekly[[#This Row],[Actual]]=FALSE),AV9+Weekly[[#This Row],[V Odds &lt;]]-1,IF(AND(Weekly[[#This Row],[V Odds &lt;]]&lt;&gt;"",Weekly[[#This Row],[QDA_P]]=FALSE,Weekly[[#This Row],[Actual]]=TRUE),AV9-1,IF(AND(Weekly[[#This Row],[H Odds &lt;]]&lt;&gt;"",Weekly[[#This Row],[QDA_P]]=TRUE,Weekly[[#This Row],[Actual]]=FALSE),AV9-1,AV9)))))</f>
        <v>39</v>
      </c>
      <c r="AW10" s="37"/>
      <c r="AX10" s="37">
        <f>IF(AND(Weekly[[#This Row],[V Odds &lt;]]="",Weekly[[#This Row],[H Odds &lt;]]=""),AX9,IF(AND(Weekly[[#This Row],[V Odds &lt;]]&lt;&gt;"",Weekly[[#This Row],[FALSES]]&gt;0,Weekly[[#This Row],[Actual]]=FALSE),AX9+Weekly[[#This Row],[V Odds &lt;]]-1,IF(AND(Weekly[[#This Row],[H Odds &lt;]]&lt;&gt;"",Weekly[[#This Row],[TRUES]]&gt;0,Weekly[[#This Row],[Actual]]=TRUE),AX9+Weekly[[#This Row],[H Odds &lt;]]-1,IF(AND(Weekly[[#This Row],[V Odds &lt;]]&lt;&gt;"",Weekly[[#This Row],[FALSES]]=0),AX9,IF(AND(Weekly[[#This Row],[H Odds &lt;]]&lt;&gt;"",Weekly[[#This Row],[TRUES]]=0),AX9,AX9-1)))))</f>
        <v>39</v>
      </c>
      <c r="AY10" s="37">
        <f>IF(AND(Weekly[[#This Row],[V Odds &lt;]]="",Weekly[[#This Row],[H Odds &lt;]]=""),AY9,IF(AND(Weekly[[#This Row],[V Odds &lt;]]&lt;&gt;"",Weekly[[#This Row],[FALSES]]&gt;0,Weekly[[#This Row],[Actual]]=FALSE),AY9+((Weekly[[#This Row],[V Odds &lt;]]-1)*0.92),IF(AND(Weekly[[#This Row],[H Odds &lt;]]&lt;&gt;"",Weekly[[#This Row],[TRUES]]&gt;0,Weekly[[#This Row],[Actual]]=TRUE),AY9+((Weekly[[#This Row],[H Odds &lt;]]-1)*0.92),IF(AND(Weekly[[#This Row],[V Odds &lt;]]&lt;&gt;"",Weekly[[#This Row],[FALSES]]=0),AY9,IF(AND(Weekly[[#This Row],[H Odds &lt;]]&lt;&gt;"",Weekly[[#This Row],[TRUES]]=0),AY9,AY9-1)))))</f>
        <v>39</v>
      </c>
      <c r="AZ10" s="37">
        <f>IF(AND(Weekly[[#This Row],[V Odds &lt;]]="",Weekly[[#This Row],[H Odds &lt;]]=""),AZ9,IF(AND(Weekly[[#This Row],[V Odds &lt;]]&lt;&gt;"",Weekly[[#This Row],[Actual]]=FALSE),AZ9+Weekly[[#This Row],[V Odds &lt;]]-1,IF(AND(Weekly[[#This Row],[H Odds &lt;]]&lt;&gt;"",Weekly[[#This Row],[Actual]]=TRUE),AZ9+Weekly[[#This Row],[H Odds &lt;]]-1,AZ9-1)))</f>
        <v>38</v>
      </c>
      <c r="BA10" s="38">
        <f>IF(Weekly[[#This Row],[H Odds &lt;]]="",BA9,IF(AND(Weekly[[#This Row],[H Odds &lt;]]&lt;&gt;"",Weekly[[#This Row],[SVC_P]]=TRUE,Weekly[[#This Row],[Actual]]=TRUE),BA9+Weekly[[#This Row],[H Odds &lt;]]-1,IF(AND(Weekly[[#This Row],[H Odds &lt;]]&lt;&gt;"",Weekly[[#This Row],[SVC_P]]=TRUE,Weekly[[#This Row],[Actual]]=FALSE),BA9-1,BA9)))</f>
        <v>40</v>
      </c>
      <c r="BB10" s="38">
        <f>IF(Weekly[[#This Row],[H Odds &lt;]]="",BB9,IF(AND(Weekly[[#This Row],[H Odds &lt;]]&lt;&gt;"",Weekly[[#This Row],[ADBC_P]]=TRUE,Weekly[[#This Row],[Actual]]=TRUE),BB9+Weekly[[#This Row],[H Odds &lt;]]-1,IF(AND(Weekly[[#This Row],[H Odds &lt;]]&lt;&gt;"",Weekly[[#This Row],[ADBC_P]]=TRUE,Weekly[[#This Row],[Actual]]=FALSE),BB9-1,BB9)))</f>
        <v>40</v>
      </c>
      <c r="BC10" s="38">
        <f>IF(Weekly[[#This Row],[H Odds &lt;]]="",BC9,IF(AND(Weekly[[#This Row],[H Odds &lt;]]&lt;&gt;"",Weekly[[#This Row],[RFC_P]]=TRUE,Weekly[[#This Row],[Actual]]=TRUE),BC9+Weekly[[#This Row],[H Odds &lt;]]-1,IF(AND(Weekly[[#This Row],[H Odds &lt;]]&lt;&gt;"",Weekly[[#This Row],[RFC_P]]=TRUE,Weekly[[#This Row],[Actual]]=FALSE),BC9-1,BC9)))</f>
        <v>40</v>
      </c>
      <c r="BD10" s="38">
        <f>IF(Weekly[[#This Row],[H Odds &lt;]]="",BD9,IF(AND(Weekly[[#This Row],[H Odds &lt;]]&lt;&gt;"",Weekly[[#This Row],[GBC_P]]=TRUE,Weekly[[#This Row],[Actual]]=TRUE),BD9+Weekly[[#This Row],[H Odds &lt;]]-1,IF(AND(Weekly[[#This Row],[H Odds &lt;]]&lt;&gt;"",Weekly[[#This Row],[GBC_P]]=TRUE,Weekly[[#This Row],[Actual]]=FALSE),BD9-1,BD9)))</f>
        <v>40</v>
      </c>
      <c r="BE10" s="38">
        <f>IF(Weekly[[#This Row],[H Odds &lt;]]="",BE9,IF(AND(Weekly[[#This Row],[H Odds &lt;]]&lt;&gt;"",Weekly[[#This Row],[HGBC_P]]=TRUE,Weekly[[#This Row],[Actual]]=TRUE),BE9+Weekly[[#This Row],[H Odds &lt;]]-1,IF(AND(Weekly[[#This Row],[H Odds &lt;]]&lt;&gt;"",Weekly[[#This Row],[HGBC_P]]=TRUE,Weekly[[#This Row],[Actual]]=FALSE),BE9-1,BE9)))</f>
        <v>40</v>
      </c>
      <c r="BF10" s="38">
        <f>IF(Weekly[[#This Row],[H Odds &lt;]]="",BF9,IF(AND(Weekly[[#This Row],[H Odds &lt;]]&lt;&gt;"",Weekly[[#This Row],[XGB_P]]=TRUE,Weekly[[#This Row],[Actual]]=TRUE),BF9+Weekly[[#This Row],[H Odds &lt;]]-1,IF(AND(Weekly[[#This Row],[H Odds &lt;]]&lt;&gt;"",Weekly[[#This Row],[XGB_P]]=TRUE,Weekly[[#This Row],[Actual]]=FALSE),BF9-1,BF9)))</f>
        <v>40</v>
      </c>
      <c r="BG10" s="38">
        <f>IF(Weekly[[#This Row],[H Odds &lt;]]="",BG9,IF(AND(Weekly[[#This Row],[H Odds &lt;]]&lt;&gt;"",Weekly[[#This Row],[QDA_P]]=TRUE,Weekly[[#This Row],[Actual]]=TRUE),BG9+Weekly[[#This Row],[H Odds &lt;]]-1,IF(AND(Weekly[[#This Row],[H Odds &lt;]]&lt;&gt;"",Weekly[[#This Row],[QDA_P]]=TRUE,Weekly[[#This Row],[Actual]]=FALSE),BG9-1,BG9)))</f>
        <v>40</v>
      </c>
      <c r="BH10" s="38">
        <f>IF(Weekly[[#This Row],[H Odds &lt;]]="",BH9,IF(AND(Weekly[[#This Row],[H Odds &lt;]]&lt;&gt;"",Weekly[[#This Row],[KNC_P]]=TRUE,Weekly[[#This Row],[Actual]]=TRUE),BH9+Weekly[[#This Row],[H Odds &lt;]]-1,IF(AND(Weekly[[#This Row],[H Odds &lt;]]&lt;&gt;"",Weekly[[#This Row],[KNC_P]]=TRUE,Weekly[[#This Row],[Actual]]=FALSE),BH9-1,BH9)))</f>
        <v>40</v>
      </c>
      <c r="BI10" s="38">
        <f>IF(Weekly[[#This Row],[H Odds &lt;]]="",BI9,IF(AND(Weekly[[#This Row],[H Odds &lt;]]&lt;&gt;"",Weekly[[#This Row],[TRUES]]&gt;0,Weekly[[#This Row],[Actual]]=TRUE),BI9+Weekly[[#This Row],[H Odds &lt;]]-1,IF(AND(Weekly[[#This Row],[H Odds &lt;]]&lt;&gt;"",Weekly[[#This Row],[TRUES]]=0),BI9,BI9-1)))</f>
        <v>40</v>
      </c>
      <c r="BJ10" s="38">
        <f>IF(Weekly[[#This Row],[H Odds &lt;]]="",BJ9,IF(AND(Weekly[[#This Row],[H Odds &lt;]]&lt;&gt;"",Weekly[[#This Row],[Actual]]=TRUE),BJ9+Weekly[[#This Row],[H Odds &lt;]]-1,IF(AND(Weekly[[#This Row],[H Odds &lt;]]&lt;&gt;"",Weekly[[#This Row],[Actual]]=FALSE),BJ9-1,BJ9)))</f>
        <v>40</v>
      </c>
      <c r="BK10" s="58">
        <f>IF(AND(Weekly[[#This Row],[TRUES]]&gt;4,Weekly[[#This Row],[Actual]]=TRUE),BK9+Weekly[[#This Row],[BF H Odds]]-1,IF(AND(Weekly[[#This Row],[FALSES]]&gt;4,Weekly[[#This Row],[Actual]]=FALSE),BK9+Weekly[[#This Row],[BF V Odds]]-1,IF(AND(Weekly[[#This Row],[TRUES]]&gt;4,Weekly[[#This Row],[Actual]]=FALSE),BK9-1,IF(AND(Weekly[[#This Row],[FALSES]]&gt;4,Weekly[[#This Row],[Actual]]=TRUE),BK9-1,BK9))))</f>
        <v>39.9</v>
      </c>
      <c r="BL10" s="58">
        <f>IF(AND(Weekly[[#This Row],[TRUES]]&gt;5,Weekly[[#This Row],[Actual]]=TRUE),BL9+Weekly[[#This Row],[BF H Odds]]-1,IF(AND(Weekly[[#This Row],[FALSES]]&gt;5,Weekly[[#This Row],[Actual]]=FALSE),BL9+Weekly[[#This Row],[BF V Odds]]-1,IF(AND(Weekly[[#This Row],[TRUES]]&gt;5,Weekly[[#This Row],[Actual]]=FALSE),BL9-1,IF(AND(Weekly[[#This Row],[FALSES]]&gt;5,Weekly[[#This Row],[Actual]]=TRUE),BL9-1,BL9))))</f>
        <v>40.9</v>
      </c>
      <c r="BM10" s="58">
        <f>IF(AND(Weekly[[#This Row],[TRUES]]&gt;6,Weekly[[#This Row],[Actual]]=TRUE),BM9+Weekly[[#This Row],[BF H Odds]]-1,IF(AND(Weekly[[#This Row],[FALSES]]&gt;6,Weekly[[#This Row],[Actual]]=FALSE),BM9+Weekly[[#This Row],[BF V Odds]]-1,IF(AND(Weekly[[#This Row],[TRUES]]&gt;6,Weekly[[#This Row],[Actual]]=FALSE),BM9-1,IF(AND(Weekly[[#This Row],[FALSES]]&gt;6,Weekly[[#This Row],[Actual]]=TRUE),BM9-1,BM9))))</f>
        <v>40.43</v>
      </c>
      <c r="BN10" s="24"/>
      <c r="BP10" t="s">
        <v>50</v>
      </c>
      <c r="BQ10">
        <f>COUNTIFS(Weekly[SVC_P],TRUE,Weekly[Actual],TRUE)</f>
        <v>324</v>
      </c>
      <c r="BR10">
        <f>COUNTIFS(Weekly[ADBC_P],TRUE,Weekly[Actual],TRUE)</f>
        <v>267</v>
      </c>
      <c r="BS10">
        <f>COUNTIFS(Weekly[RFC_P],TRUE,Weekly[Actual],TRUE)</f>
        <v>256</v>
      </c>
      <c r="BT10">
        <f>COUNTIFS(Weekly[GBC_P],TRUE,Weekly[Actual],TRUE)</f>
        <v>216</v>
      </c>
      <c r="BU10">
        <f>COUNTIFS(Weekly[HGBC_P],TRUE,Weekly[Actual],TRUE)</f>
        <v>226</v>
      </c>
      <c r="BV10">
        <f>COUNTIFS(Weekly[XGB_P],TRUE,Weekly[Actual],TRUE)</f>
        <v>237</v>
      </c>
      <c r="BW10">
        <f>COUNTIFS(Weekly[QDA_P],TRUE,Weekly[Actual],TRUE)</f>
        <v>236</v>
      </c>
    </row>
    <row r="11" spans="1:88" x14ac:dyDescent="0.25">
      <c r="A11" s="1">
        <v>9</v>
      </c>
      <c r="B11" s="10">
        <v>44237</v>
      </c>
      <c r="C11" s="17" t="s">
        <v>9</v>
      </c>
      <c r="D11" s="15" t="s">
        <v>15</v>
      </c>
      <c r="E11" t="b">
        <v>1</v>
      </c>
      <c r="F11" t="b">
        <v>0</v>
      </c>
      <c r="G11" t="b">
        <v>0</v>
      </c>
      <c r="H11" t="b">
        <v>0</v>
      </c>
      <c r="I11" t="b">
        <v>0</v>
      </c>
      <c r="J11" t="b">
        <v>0</v>
      </c>
      <c r="K11" t="b">
        <v>0</v>
      </c>
      <c r="N11">
        <v>1</v>
      </c>
      <c r="O11">
        <v>1.9</v>
      </c>
      <c r="P11" t="b">
        <v>1</v>
      </c>
      <c r="Q11" t="s">
        <v>76</v>
      </c>
      <c r="R11" s="9">
        <f>IFERROR(IF(Weekly[[#This Row],[Won Bet?]]="yes",R10+(Weekly[[#This Row],[BF Odds]]*Weekly[[#This Row],[BF Stake]])-Weekly[[#This Row],[BF Stake]],R10-Weekly[[#This Row],[BF Stake]]),R10)</f>
        <v>98.850000000000009</v>
      </c>
      <c r="S11" s="9">
        <f>IFERROR(IF(Weekly[[#This Row],[Won Bet?]]="yes",S10+(((Weekly[[#This Row],[BF Odds]]*Weekly[[#This Row],[BF Stake]])-Weekly[[#This Row],[BF Stake]])*0.95),S10-Weekly[[#This Row],[BF Stake]]),S10)</f>
        <v>98.757499999999993</v>
      </c>
      <c r="T11">
        <v>1.85</v>
      </c>
      <c r="U11">
        <v>2.0099999999999998</v>
      </c>
      <c r="V11" s="24">
        <f>IF(Weekly[[#This Row],[Actual]]="","",IF(AND(Weekly[[#This Row],[SVC_P]]=Weekly[[#This Row],[Actual]],Weekly[[#This Row],[SVC_P]]=TRUE),V10+Weekly[[#This Row],[BF H Odds]]-1,IF(AND(Weekly[[#This Row],[SVC_P]]=Weekly[[#This Row],[Actual]],Weekly[[#This Row],[SVC_P]]=FALSE),V10+Weekly[[#This Row],[BF V Odds]]-1,V10-1)))</f>
        <v>40.29</v>
      </c>
      <c r="W11" s="24">
        <f>IF(Weekly[[#This Row],[Actual]]="","",IF(AND(Weekly[[#This Row],[SVC_P]]=FALSE,Weekly[[#This Row],[Actual]]=TRUE),W10+Weekly[[#This Row],[BF H Odds]]-1,IF(AND(Weekly[[#This Row],[SVC_P]]=TRUE,Weekly[[#This Row],[Actual]]=FALSE,),W10+Weekly[[#This Row],[BF V Odds]]-1,W10-1)))</f>
        <v>31</v>
      </c>
      <c r="X11" s="24">
        <f>IF(Weekly[[#This Row],[Actual]]="","",IF(AND(Weekly[[#This Row],[ADBC_P]]=Weekly[[#This Row],[Actual]],Weekly[[#This Row],[ADBC_P]]=TRUE),X10+Weekly[[#This Row],[BF H Odds]]-1,IF(AND(Weekly[[#This Row],[ADBC_P]]=Weekly[[#This Row],[Actual]],Weekly[[#This Row],[ADBC_P]]=FALSE),X10+Weekly[[#This Row],[BF V Odds]]-1,X10-1)))</f>
        <v>39.75</v>
      </c>
      <c r="Y11" s="24">
        <f>IF(Weekly[[#This Row],[Actual]]="","",IF(AND(Weekly[[#This Row],[ADBC_P]]=FALSE,Weekly[[#This Row],[Actual]]=TRUE),Y10+Weekly[[#This Row],[BF H Odds]]-1,IF(AND(Weekly[[#This Row],[ADBC_P]]=TRUE,Weekly[[#This Row],[Actual]]=FALSE),Y10+Weekly[[#This Row],[BF V Odds]]-1,Y10-1)))</f>
        <v>36.36</v>
      </c>
      <c r="Z11" s="24">
        <f>IF(Weekly[[#This Row],[Actual]]="","",IF(AND(Weekly[[#This Row],[RFC_P]]=Weekly[[#This Row],[Actual]],Weekly[[#This Row],[RFC_P]]=TRUE),Z10+Weekly[[#This Row],[BF H Odds]]-1,IF(AND(Weekly[[#This Row],[RFC_P]]=Weekly[[#This Row],[Actual]],Weekly[[#This Row],[RFC_P]]=FALSE),Z10+Weekly[[#This Row],[BF V Odds]]-1,Z10-1)))</f>
        <v>38.42</v>
      </c>
      <c r="AA11" s="24">
        <f>IF(Weekly[[#This Row],[Actual]]="","",IF(AND(Weekly[[#This Row],[RFC_P]]=FALSE,Weekly[[#This Row],[Actual]]=TRUE),AA10+Weekly[[#This Row],[BF H Odds]]-1,IF(AND(Weekly[[#This Row],[RFC_P]]=TRUE,Weekly[[#This Row],[Actual]]=FALSE),AA10+Weekly[[#This Row],[BF V Odds]]-1,AA10-1)))</f>
        <v>37.69</v>
      </c>
      <c r="AB11" s="24">
        <f>IF(Weekly[[#This Row],[Actual]]="","",IF(AND(Weekly[[#This Row],[GBC_P]]=Weekly[[#This Row],[Actual]],Weekly[[#This Row],[GBC_P]]=TRUE),AB10+Weekly[[#This Row],[BF H Odds]]-1,IF(AND(Weekly[[#This Row],[GBC_P]]=Weekly[[#This Row],[Actual]],Weekly[[#This Row],[GBC_P]]=FALSE),AB10+Weekly[[#This Row],[BF V Odds]]-1,AB10-1)))</f>
        <v>36.9</v>
      </c>
      <c r="AC11" s="24">
        <f>IF(Weekly[[#This Row],[Actual]]="","",IF(AND(Weekly[[#This Row],[GBC_P]]=FALSE,Weekly[[#This Row],[Actual]]=TRUE),AC10+Weekly[[#This Row],[BF H Odds]]-1,IF(AND(Weekly[[#This Row],[GBC_P]]=TRUE,Weekly[[#This Row],[Actual]]=FALSE),AC10+Weekly[[#This Row],[BF V Odds]]-1,AC10-1)))</f>
        <v>39.21</v>
      </c>
      <c r="AD11" s="24">
        <f>IF(Weekly[[#This Row],[Actual]]="","",IF(AND(Weekly[[#This Row],[HGBC_P]]=Weekly[[#This Row],[Actual]],Weekly[[#This Row],[HGBC_P]]=TRUE),AD10+Weekly[[#This Row],[BF H Odds]]-1,IF(AND(Weekly[[#This Row],[HGBC_P]]=Weekly[[#This Row],[Actual]],Weekly[[#This Row],[HGBC_P]]=FALSE),AD10+Weekly[[#This Row],[BF V Odds]]-1,AD10-1)))</f>
        <v>36.9</v>
      </c>
      <c r="AE11" s="24">
        <f>IF(Weekly[[#This Row],[Actual]]="","",IF(AND(Weekly[[#This Row],[HGBC_P]]=FALSE,Weekly[[#This Row],[Actual]]=TRUE),AE10+Weekly[[#This Row],[BF H Odds]]-1,IF(AND(Weekly[[#This Row],[HGBC_P]]=TRUE,Weekly[[#This Row],[Actual]]=FALSE),AE10+Weekly[[#This Row],[BF V Odds]]-1,AE10-1)))</f>
        <v>39.21</v>
      </c>
      <c r="AF11" s="24">
        <f>IF(Weekly[[#This Row],[Actual]]="","",IF(AND(Weekly[[#This Row],[XGB_P]]=Weekly[[#This Row],[Actual]],Weekly[[#This Row],[XGB_P]]=TRUE),AF10+Weekly[[#This Row],[BF H Odds]]-1,IF(AND(Weekly[[#This Row],[XGB_P]]=Weekly[[#This Row],[Actual]],Weekly[[#This Row],[XGB_P]]=FALSE),AF10+Weekly[[#This Row],[BF V Odds]]-1,AF10-1)))</f>
        <v>39.880000000000003</v>
      </c>
      <c r="AG11" s="24">
        <f>IF(Weekly[[#This Row],[Actual]]="","",IF(AND(Weekly[[#This Row],[XGB_P]]=FALSE,Weekly[[#This Row],[Actual]]=TRUE),AG10+Weekly[[#This Row],[BF H Odds]]-1,IF(AND(Weekly[[#This Row],[XGB_P]]=TRUE,Weekly[[#This Row],[Actual]]=FALSE),AG10+Weekly[[#This Row],[BF V Odds]]-1,AG10-1)))</f>
        <v>36.229999999999997</v>
      </c>
      <c r="AH11" s="24">
        <f>IF(Weekly[[#This Row],[Actual]]="","",IF(AND(Weekly[[#This Row],[QDA_P]]=Weekly[[#This Row],[Actual]],Weekly[[#This Row],[QDA_P]]=TRUE),AH10+Weekly[[#This Row],[BF H Odds]]-1,IF(AND(Weekly[[#This Row],[QDA_P]]=Weekly[[#This Row],[Actual]],Weekly[[#This Row],[QDA_P]]=FALSE),AH10+Weekly[[#This Row],[BF V Odds]]-1,AH10-1)))</f>
        <v>38.42</v>
      </c>
      <c r="AI11" s="24">
        <f>IF(Weekly[[#This Row],[Actual]]="","",IF(AND(Weekly[[#This Row],[QDA_P]]=FALSE,Weekly[[#This Row],[Actual]]=TRUE),AI10+Weekly[[#This Row],[BF H Odds]]-1,IF(AND(Weekly[[#This Row],[QDA_P]]=TRUE,Weekly[[#This Row],[Actual]]=FALSE),AI10+Weekly[[#This Row],[BF V Odds]]-1,AI10-1)))</f>
        <v>37.69</v>
      </c>
      <c r="AJ11" s="24"/>
      <c r="AK11" s="24"/>
      <c r="AL11" s="30">
        <f>IF(Weekly[[#This Row],[Actual]]="","",COUNTIF(Weekly[[#This Row],[SVC_P]:[QDA_P]],TRUE))</f>
        <v>1</v>
      </c>
      <c r="AM11" s="30">
        <f>IF(Weekly[[#This Row],[Actual]]="","",COUNTIF(Weekly[[#This Row],[SVC_P]:[QDA_P]],FALSE))</f>
        <v>6</v>
      </c>
      <c r="AN11" t="str">
        <f>IF(AND(Weekly[[#This Row],[BF V Odds]]&gt;$BO$6,Weekly[[#This Row],[BF V Odds]] &lt; $BO$7),Weekly[[#This Row],[BF V Odds]],"")</f>
        <v/>
      </c>
      <c r="AO11" t="str">
        <f>IF(AND(Weekly[[#This Row],[BF H Odds]]&gt;$BO$6, Weekly[[#This Row],[BF H Odds]] &lt; $BO$7),Weekly[[#This Row],[BF H Odds]],"")</f>
        <v/>
      </c>
      <c r="AP11" s="37">
        <f>IF(AND(Weekly[[#This Row],[V Odds &lt;]]="",Weekly[[#This Row],[H Odds &lt;]]=""),AP10,IF(AND(Weekly[[#This Row],[H Odds &lt;]]&lt;&gt;"",Weekly[[#This Row],[SVC_P]]=TRUE,Weekly[[#This Row],[Actual]]=TRUE),AP10+Weekly[[#This Row],[H Odds &lt;]]-1,IF(AND(Weekly[[#This Row],[V Odds &lt;]]&lt;&gt;"",Weekly[[#This Row],[SVC_P]]=FALSE,Weekly[[#This Row],[Actual]]=FALSE),AP10+Weekly[[#This Row],[V Odds &lt;]]-1,IF(AND(Weekly[[#This Row],[V Odds &lt;]]&lt;&gt;"",Weekly[[#This Row],[SVC_P]]=FALSE,Weekly[[#This Row],[Actual]]=TRUE),AP10-1,IF(AND(Weekly[[#This Row],[H Odds &lt;]]&lt;&gt;"",Weekly[[#This Row],[SVC_P]]=TRUE,Weekly[[#This Row],[Actual]]=FALSE),AP10-1,AP10)))))</f>
        <v>40</v>
      </c>
      <c r="AQ11" s="37">
        <f>IF(AND(Weekly[[#This Row],[V Odds &lt;]]="",Weekly[[#This Row],[H Odds &lt;]]=""),AQ10,IF(AND(Weekly[[#This Row],[H Odds &lt;]]&lt;&gt;"",Weekly[[#This Row],[ADBC_P]]=TRUE,Weekly[[#This Row],[Actual]]=TRUE),AQ10+Weekly[[#This Row],[H Odds &lt;]]-1,IF(AND(Weekly[[#This Row],[V Odds &lt;]]&lt;&gt;"",Weekly[[#This Row],[ADBC_P]]=FALSE,Weekly[[#This Row],[Actual]]=FALSE),AQ10+Weekly[[#This Row],[V Odds &lt;]]-1,IF(AND(Weekly[[#This Row],[V Odds &lt;]]&lt;&gt;"",Weekly[[#This Row],[ADBC_P]]=FALSE,Weekly[[#This Row],[Actual]]=TRUE),AQ10-1,IF(AND(Weekly[[#This Row],[H Odds &lt;]]&lt;&gt;"",Weekly[[#This Row],[ADBC_P]]=TRUE,Weekly[[#This Row],[Actual]]=FALSE),AQ10-1,AQ10)))))</f>
        <v>40</v>
      </c>
      <c r="AR11" s="37">
        <f>IF(AND(Weekly[[#This Row],[V Odds &lt;]]="",Weekly[[#This Row],[H Odds &lt;]]=""),AR10,IF(AND(Weekly[[#This Row],[H Odds &lt;]]&lt;&gt;"",Weekly[[#This Row],[RFC_P]]=TRUE,Weekly[[#This Row],[Actual]]=TRUE),AR10+Weekly[[#This Row],[H Odds &lt;]]-1,IF(AND(Weekly[[#This Row],[V Odds &lt;]]&lt;&gt;"",Weekly[[#This Row],[RFC_P]]=FALSE,Weekly[[#This Row],[Actual]]=FALSE),AR10+Weekly[[#This Row],[V Odds &lt;]]-1,IF(AND(Weekly[[#This Row],[V Odds &lt;]]&lt;&gt;"",Weekly[[#This Row],[RFC_P]]=FALSE,Weekly[[#This Row],[Actual]]=TRUE),AR10-1,IF(AND(Weekly[[#This Row],[H Odds &lt;]]&lt;&gt;"",Weekly[[#This Row],[RFC_P]]=TRUE,Weekly[[#This Row],[Actual]]=FALSE),AR10-1,AR10)))))</f>
        <v>39</v>
      </c>
      <c r="AS11" s="37">
        <f>IF(AND(Weekly[[#This Row],[V Odds &lt;]]="",Weekly[[#This Row],[H Odds &lt;]]=""),AS10,IF(AND(Weekly[[#This Row],[H Odds &lt;]]&lt;&gt;"",Weekly[[#This Row],[GBC_P]]=TRUE,Weekly[[#This Row],[Actual]]=TRUE),AS10+Weekly[[#This Row],[H Odds &lt;]]-1,IF(AND(Weekly[[#This Row],[V Odds &lt;]]&lt;&gt;"",Weekly[[#This Row],[GBC_P]]=FALSE,Weekly[[#This Row],[Actual]]=FALSE),AS10+Weekly[[#This Row],[V Odds &lt;]]-1,IF(AND(Weekly[[#This Row],[V Odds &lt;]]&lt;&gt;"",Weekly[[#This Row],[GBC_P]]=FALSE,Weekly[[#This Row],[Actual]]=TRUE),AS10-1,IF(AND(Weekly[[#This Row],[H Odds &lt;]]&lt;&gt;"",Weekly[[#This Row],[GBC_P]]=TRUE,Weekly[[#This Row],[Actual]]=FALSE),AS10-1,AS10)))))</f>
        <v>39</v>
      </c>
      <c r="AT11" s="37">
        <f>IF(AND(Weekly[[#This Row],[V Odds &lt;]]="",Weekly[[#This Row],[H Odds &lt;]]=""),AT10,IF(AND(Weekly[[#This Row],[H Odds &lt;]]&lt;&gt;"",Weekly[[#This Row],[HGBC_P]]=TRUE,Weekly[[#This Row],[Actual]]=TRUE),AT10+Weekly[[#This Row],[H Odds &lt;]]-1,IF(AND(Weekly[[#This Row],[V Odds &lt;]]&lt;&gt;"",Weekly[[#This Row],[HGBC_P]]=FALSE,Weekly[[#This Row],[Actual]]=FALSE),AT10+Weekly[[#This Row],[V Odds &lt;]]-1,IF(AND(Weekly[[#This Row],[V Odds &lt;]]&lt;&gt;"",Weekly[[#This Row],[HGBC_P]]=FALSE,Weekly[[#This Row],[Actual]]=TRUE),AT10-1,IF(AND(Weekly[[#This Row],[H Odds &lt;]]&lt;&gt;"",Weekly[[#This Row],[HGBC_P]]=TRUE,Weekly[[#This Row],[Actual]]=FALSE),AT10-1,AT10)))))</f>
        <v>39</v>
      </c>
      <c r="AU11" s="37">
        <f>IF(AND(Weekly[[#This Row],[V Odds &lt;]]="",Weekly[[#This Row],[H Odds &lt;]]=""),AU10,IF(AND(Weekly[[#This Row],[H Odds &lt;]]&lt;&gt;"",Weekly[[#This Row],[XGB_P]]=TRUE,Weekly[[#This Row],[Actual]]=TRUE),AU10+Weekly[[#This Row],[H Odds &lt;]]-1,IF(AND(Weekly[[#This Row],[V Odds &lt;]]&lt;&gt;"",Weekly[[#This Row],[XGB_P]]=FALSE,Weekly[[#This Row],[Actual]]=FALSE),AU10+Weekly[[#This Row],[V Odds &lt;]]-1,IF(AND(Weekly[[#This Row],[V Odds &lt;]]&lt;&gt;"",Weekly[[#This Row],[XGB_P]]=FALSE,Weekly[[#This Row],[Actual]]=TRUE),AU10-1,IF(AND(Weekly[[#This Row],[H Odds &lt;]]&lt;&gt;"",Weekly[[#This Row],[XGB_P]]=TRUE,Weekly[[#This Row],[Actual]]=FALSE),AU10-1,AU10)))))</f>
        <v>39</v>
      </c>
      <c r="AV11" s="37">
        <f>IF(AND(Weekly[[#This Row],[V Odds &lt;]]="",Weekly[[#This Row],[H Odds &lt;]]=""),AV10,IF(AND(Weekly[[#This Row],[H Odds &lt;]]&lt;&gt;"",Weekly[[#This Row],[QDA_P]]=TRUE,Weekly[[#This Row],[Actual]]=TRUE),AV10+Weekly[[#This Row],[H Odds &lt;]]-1,IF(AND(Weekly[[#This Row],[V Odds &lt;]]&lt;&gt;"",Weekly[[#This Row],[QDA_P]]=FALSE,Weekly[[#This Row],[Actual]]=FALSE),AV10+Weekly[[#This Row],[V Odds &lt;]]-1,IF(AND(Weekly[[#This Row],[V Odds &lt;]]&lt;&gt;"",Weekly[[#This Row],[QDA_P]]=FALSE,Weekly[[#This Row],[Actual]]=TRUE),AV10-1,IF(AND(Weekly[[#This Row],[H Odds &lt;]]&lt;&gt;"",Weekly[[#This Row],[QDA_P]]=TRUE,Weekly[[#This Row],[Actual]]=FALSE),AV10-1,AV10)))))</f>
        <v>39</v>
      </c>
      <c r="AW11" s="37"/>
      <c r="AX11" s="37">
        <f>IF(AND(Weekly[[#This Row],[V Odds &lt;]]="",Weekly[[#This Row],[H Odds &lt;]]=""),AX10,IF(AND(Weekly[[#This Row],[V Odds &lt;]]&lt;&gt;"",Weekly[[#This Row],[FALSES]]&gt;0,Weekly[[#This Row],[Actual]]=FALSE),AX10+Weekly[[#This Row],[V Odds &lt;]]-1,IF(AND(Weekly[[#This Row],[H Odds &lt;]]&lt;&gt;"",Weekly[[#This Row],[TRUES]]&gt;0,Weekly[[#This Row],[Actual]]=TRUE),AX10+Weekly[[#This Row],[H Odds &lt;]]-1,IF(AND(Weekly[[#This Row],[V Odds &lt;]]&lt;&gt;"",Weekly[[#This Row],[FALSES]]=0),AX10,IF(AND(Weekly[[#This Row],[H Odds &lt;]]&lt;&gt;"",Weekly[[#This Row],[TRUES]]=0),AX10,AX10-1)))))</f>
        <v>39</v>
      </c>
      <c r="AY11" s="37">
        <f>IF(AND(Weekly[[#This Row],[V Odds &lt;]]="",Weekly[[#This Row],[H Odds &lt;]]=""),AY10,IF(AND(Weekly[[#This Row],[V Odds &lt;]]&lt;&gt;"",Weekly[[#This Row],[FALSES]]&gt;0,Weekly[[#This Row],[Actual]]=FALSE),AY10+((Weekly[[#This Row],[V Odds &lt;]]-1)*0.92),IF(AND(Weekly[[#This Row],[H Odds &lt;]]&lt;&gt;"",Weekly[[#This Row],[TRUES]]&gt;0,Weekly[[#This Row],[Actual]]=TRUE),AY10+((Weekly[[#This Row],[H Odds &lt;]]-1)*0.92),IF(AND(Weekly[[#This Row],[V Odds &lt;]]&lt;&gt;"",Weekly[[#This Row],[FALSES]]=0),AY10,IF(AND(Weekly[[#This Row],[H Odds &lt;]]&lt;&gt;"",Weekly[[#This Row],[TRUES]]=0),AY10,AY10-1)))))</f>
        <v>39</v>
      </c>
      <c r="AZ11" s="37">
        <f>IF(AND(Weekly[[#This Row],[V Odds &lt;]]="",Weekly[[#This Row],[H Odds &lt;]]=""),AZ10,IF(AND(Weekly[[#This Row],[V Odds &lt;]]&lt;&gt;"",Weekly[[#This Row],[Actual]]=FALSE),AZ10+Weekly[[#This Row],[V Odds &lt;]]-1,IF(AND(Weekly[[#This Row],[H Odds &lt;]]&lt;&gt;"",Weekly[[#This Row],[Actual]]=TRUE),AZ10+Weekly[[#This Row],[H Odds &lt;]]-1,AZ10-1)))</f>
        <v>38</v>
      </c>
      <c r="BA11" s="38">
        <f>IF(Weekly[[#This Row],[H Odds &lt;]]="",BA10,IF(AND(Weekly[[#This Row],[H Odds &lt;]]&lt;&gt;"",Weekly[[#This Row],[SVC_P]]=TRUE,Weekly[[#This Row],[Actual]]=TRUE),BA10+Weekly[[#This Row],[H Odds &lt;]]-1,IF(AND(Weekly[[#This Row],[H Odds &lt;]]&lt;&gt;"",Weekly[[#This Row],[SVC_P]]=TRUE,Weekly[[#This Row],[Actual]]=FALSE),BA10-1,BA10)))</f>
        <v>40</v>
      </c>
      <c r="BB11" s="38">
        <f>IF(Weekly[[#This Row],[H Odds &lt;]]="",BB10,IF(AND(Weekly[[#This Row],[H Odds &lt;]]&lt;&gt;"",Weekly[[#This Row],[ADBC_P]]=TRUE,Weekly[[#This Row],[Actual]]=TRUE),BB10+Weekly[[#This Row],[H Odds &lt;]]-1,IF(AND(Weekly[[#This Row],[H Odds &lt;]]&lt;&gt;"",Weekly[[#This Row],[ADBC_P]]=TRUE,Weekly[[#This Row],[Actual]]=FALSE),BB10-1,BB10)))</f>
        <v>40</v>
      </c>
      <c r="BC11" s="38">
        <f>IF(Weekly[[#This Row],[H Odds &lt;]]="",BC10,IF(AND(Weekly[[#This Row],[H Odds &lt;]]&lt;&gt;"",Weekly[[#This Row],[RFC_P]]=TRUE,Weekly[[#This Row],[Actual]]=TRUE),BC10+Weekly[[#This Row],[H Odds &lt;]]-1,IF(AND(Weekly[[#This Row],[H Odds &lt;]]&lt;&gt;"",Weekly[[#This Row],[RFC_P]]=TRUE,Weekly[[#This Row],[Actual]]=FALSE),BC10-1,BC10)))</f>
        <v>40</v>
      </c>
      <c r="BD11" s="38">
        <f>IF(Weekly[[#This Row],[H Odds &lt;]]="",BD10,IF(AND(Weekly[[#This Row],[H Odds &lt;]]&lt;&gt;"",Weekly[[#This Row],[GBC_P]]=TRUE,Weekly[[#This Row],[Actual]]=TRUE),BD10+Weekly[[#This Row],[H Odds &lt;]]-1,IF(AND(Weekly[[#This Row],[H Odds &lt;]]&lt;&gt;"",Weekly[[#This Row],[GBC_P]]=TRUE,Weekly[[#This Row],[Actual]]=FALSE),BD10-1,BD10)))</f>
        <v>40</v>
      </c>
      <c r="BE11" s="38">
        <f>IF(Weekly[[#This Row],[H Odds &lt;]]="",BE10,IF(AND(Weekly[[#This Row],[H Odds &lt;]]&lt;&gt;"",Weekly[[#This Row],[HGBC_P]]=TRUE,Weekly[[#This Row],[Actual]]=TRUE),BE10+Weekly[[#This Row],[H Odds &lt;]]-1,IF(AND(Weekly[[#This Row],[H Odds &lt;]]&lt;&gt;"",Weekly[[#This Row],[HGBC_P]]=TRUE,Weekly[[#This Row],[Actual]]=FALSE),BE10-1,BE10)))</f>
        <v>40</v>
      </c>
      <c r="BF11" s="38">
        <f>IF(Weekly[[#This Row],[H Odds &lt;]]="",BF10,IF(AND(Weekly[[#This Row],[H Odds &lt;]]&lt;&gt;"",Weekly[[#This Row],[XGB_P]]=TRUE,Weekly[[#This Row],[Actual]]=TRUE),BF10+Weekly[[#This Row],[H Odds &lt;]]-1,IF(AND(Weekly[[#This Row],[H Odds &lt;]]&lt;&gt;"",Weekly[[#This Row],[XGB_P]]=TRUE,Weekly[[#This Row],[Actual]]=FALSE),BF10-1,BF10)))</f>
        <v>40</v>
      </c>
      <c r="BG11" s="38">
        <f>IF(Weekly[[#This Row],[H Odds &lt;]]="",BG10,IF(AND(Weekly[[#This Row],[H Odds &lt;]]&lt;&gt;"",Weekly[[#This Row],[QDA_P]]=TRUE,Weekly[[#This Row],[Actual]]=TRUE),BG10+Weekly[[#This Row],[H Odds &lt;]]-1,IF(AND(Weekly[[#This Row],[H Odds &lt;]]&lt;&gt;"",Weekly[[#This Row],[QDA_P]]=TRUE,Weekly[[#This Row],[Actual]]=FALSE),BG10-1,BG10)))</f>
        <v>40</v>
      </c>
      <c r="BH11" s="38">
        <f>IF(Weekly[[#This Row],[H Odds &lt;]]="",BH10,IF(AND(Weekly[[#This Row],[H Odds &lt;]]&lt;&gt;"",Weekly[[#This Row],[KNC_P]]=TRUE,Weekly[[#This Row],[Actual]]=TRUE),BH10+Weekly[[#This Row],[H Odds &lt;]]-1,IF(AND(Weekly[[#This Row],[H Odds &lt;]]&lt;&gt;"",Weekly[[#This Row],[KNC_P]]=TRUE,Weekly[[#This Row],[Actual]]=FALSE),BH10-1,BH10)))</f>
        <v>40</v>
      </c>
      <c r="BI11" s="38">
        <f>IF(Weekly[[#This Row],[H Odds &lt;]]="",BI10,IF(AND(Weekly[[#This Row],[H Odds &lt;]]&lt;&gt;"",Weekly[[#This Row],[TRUES]]&gt;0,Weekly[[#This Row],[Actual]]=TRUE),BI10+Weekly[[#This Row],[H Odds &lt;]]-1,IF(AND(Weekly[[#This Row],[H Odds &lt;]]&lt;&gt;"",Weekly[[#This Row],[TRUES]]=0),BI10,BI10-1)))</f>
        <v>40</v>
      </c>
      <c r="BJ11" s="38">
        <f>IF(Weekly[[#This Row],[H Odds &lt;]]="",BJ10,IF(AND(Weekly[[#This Row],[H Odds &lt;]]&lt;&gt;"",Weekly[[#This Row],[Actual]]=TRUE),BJ10+Weekly[[#This Row],[H Odds &lt;]]-1,IF(AND(Weekly[[#This Row],[H Odds &lt;]]&lt;&gt;"",Weekly[[#This Row],[Actual]]=FALSE),BJ10-1,BJ10)))</f>
        <v>40</v>
      </c>
      <c r="BK11" s="58">
        <f>IF(AND(Weekly[[#This Row],[TRUES]]&gt;4,Weekly[[#This Row],[Actual]]=TRUE),BK10+Weekly[[#This Row],[BF H Odds]]-1,IF(AND(Weekly[[#This Row],[FALSES]]&gt;4,Weekly[[#This Row],[Actual]]=FALSE),BK10+Weekly[[#This Row],[BF V Odds]]-1,IF(AND(Weekly[[#This Row],[TRUES]]&gt;4,Weekly[[#This Row],[Actual]]=FALSE),BK10-1,IF(AND(Weekly[[#This Row],[FALSES]]&gt;4,Weekly[[#This Row],[Actual]]=TRUE),BK10-1,BK10))))</f>
        <v>38.9</v>
      </c>
      <c r="BL11" s="58">
        <f>IF(AND(Weekly[[#This Row],[TRUES]]&gt;5,Weekly[[#This Row],[Actual]]=TRUE),BL10+Weekly[[#This Row],[BF H Odds]]-1,IF(AND(Weekly[[#This Row],[FALSES]]&gt;5,Weekly[[#This Row],[Actual]]=FALSE),BL10+Weekly[[#This Row],[BF V Odds]]-1,IF(AND(Weekly[[#This Row],[TRUES]]&gt;5,Weekly[[#This Row],[Actual]]=FALSE),BL10-1,IF(AND(Weekly[[#This Row],[FALSES]]&gt;5,Weekly[[#This Row],[Actual]]=TRUE),BL10-1,BL10))))</f>
        <v>39.9</v>
      </c>
      <c r="BM11" s="58">
        <f>IF(AND(Weekly[[#This Row],[TRUES]]&gt;6,Weekly[[#This Row],[Actual]]=TRUE),BM10+Weekly[[#This Row],[BF H Odds]]-1,IF(AND(Weekly[[#This Row],[FALSES]]&gt;6,Weekly[[#This Row],[Actual]]=FALSE),BM10+Weekly[[#This Row],[BF V Odds]]-1,IF(AND(Weekly[[#This Row],[TRUES]]&gt;6,Weekly[[#This Row],[Actual]]=FALSE),BM10-1,IF(AND(Weekly[[#This Row],[FALSES]]&gt;6,Weekly[[#This Row],[Actual]]=TRUE),BM10-1,BM10))))</f>
        <v>40.43</v>
      </c>
      <c r="BN11" s="24"/>
      <c r="BP11" t="s">
        <v>51</v>
      </c>
      <c r="BQ11" s="3">
        <f t="shared" ref="BQ11:BW11" si="2">BQ10/BQ9</f>
        <v>0.54822335025380708</v>
      </c>
      <c r="BR11" s="3">
        <f t="shared" si="2"/>
        <v>0.54825462012320325</v>
      </c>
      <c r="BS11" s="3">
        <f t="shared" si="2"/>
        <v>0.55291576673866094</v>
      </c>
      <c r="BT11" s="3">
        <f t="shared" si="2"/>
        <v>0.54545454545454541</v>
      </c>
      <c r="BU11" s="3">
        <f t="shared" si="2"/>
        <v>0.54326923076923073</v>
      </c>
      <c r="BV11" s="3">
        <f t="shared" si="2"/>
        <v>0.55764705882352938</v>
      </c>
      <c r="BW11" s="3">
        <f t="shared" si="2"/>
        <v>0.5375854214123007</v>
      </c>
      <c r="BZ11" s="47" t="s">
        <v>118</v>
      </c>
      <c r="CA11" s="47">
        <f>COUNTIFS(Weekly[SVC_P],TRUE,Weekly[BF H Odds],"&gt;"&amp;BO6,Weekly[Actual],TRUE, Weekly[BF H Odds],"&lt;"&amp;BO7)</f>
        <v>31</v>
      </c>
      <c r="CB11" s="47">
        <f>COUNTIFS(Weekly[ADBC_P],TRUE,Weekly[BF H Odds],"&gt;"&amp;$BO$6,Weekly[Actual],TRUE, Weekly[BF H Odds],"&lt;"&amp;BO7)</f>
        <v>16</v>
      </c>
      <c r="CC11" s="47">
        <f>COUNTIFS(Weekly[RFC_P],TRUE,Weekly[BF H Odds],"&gt;"&amp;$BO$6,Weekly[Actual],TRUE, Weekly[BF H Odds],"&lt;"&amp;BO7)</f>
        <v>16</v>
      </c>
      <c r="CD11" s="47">
        <f>COUNTIFS(Weekly[GBC_P],TRUE,Weekly[BF H Odds],"&gt;"&amp;$BO$6,Weekly[Actual],TRUE, Weekly[BF H Odds],"&lt;"&amp;BO7)</f>
        <v>14</v>
      </c>
      <c r="CE11" s="47">
        <f>COUNTIFS(Weekly[HGBC_P],TRUE,Weekly[BF H Odds],"&gt;"&amp;$BO$6,Weekly[Actual],TRUE, Weekly[BF H Odds],"&lt;"&amp;BO7)</f>
        <v>16</v>
      </c>
      <c r="CF11" s="47">
        <f>COUNTIFS(Weekly[XGB_P],TRUE,Weekly[BF H Odds],"&gt;"&amp;$BO$6,Weekly[Actual],TRUE, Weekly[BF H Odds],"&lt;"&amp;BO7)</f>
        <v>18</v>
      </c>
      <c r="CG11" s="47">
        <f>COUNTIFS(Weekly[QDA_P],TRUE,Weekly[BF H Odds],"&gt;"&amp;$BO$6,Weekly[Actual],TRUE, Weekly[BF H Odds],"&lt;"&amp;BO7)</f>
        <v>14</v>
      </c>
      <c r="CH11" s="47">
        <f>COUNTIFS(Weekly[KNC_P],TRUE,Weekly[BF H Odds],"&gt;"&amp;$BO$6,Weekly[Actual],TRUE, Weekly[BF H Odds],"&lt;"&amp;BO7)</f>
        <v>15</v>
      </c>
    </row>
    <row r="12" spans="1:88" x14ac:dyDescent="0.25">
      <c r="A12" s="1">
        <v>10</v>
      </c>
      <c r="B12" s="10">
        <v>44237</v>
      </c>
      <c r="C12" s="17" t="s">
        <v>27</v>
      </c>
      <c r="D12" s="15" t="s">
        <v>22</v>
      </c>
      <c r="E12" t="b">
        <v>1</v>
      </c>
      <c r="F12" t="b">
        <v>1</v>
      </c>
      <c r="G12" t="b">
        <v>1</v>
      </c>
      <c r="H12" t="b">
        <v>1</v>
      </c>
      <c r="I12" t="b">
        <v>1</v>
      </c>
      <c r="J12" t="b">
        <v>1</v>
      </c>
      <c r="K12" t="b">
        <v>0</v>
      </c>
      <c r="N12">
        <v>1</v>
      </c>
      <c r="O12">
        <v>1.62</v>
      </c>
      <c r="P12" t="b">
        <v>1</v>
      </c>
      <c r="Q12" t="s">
        <v>66</v>
      </c>
      <c r="R12" s="9">
        <f>IFERROR(IF(Weekly[[#This Row],[Won Bet?]]="yes",R11+(Weekly[[#This Row],[BF Odds]]*Weekly[[#This Row],[BF Stake]])-Weekly[[#This Row],[BF Stake]],R11-Weekly[[#This Row],[BF Stake]]),R11)</f>
        <v>99.470000000000013</v>
      </c>
      <c r="S12" s="9">
        <f>IFERROR(IF(Weekly[[#This Row],[Won Bet?]]="yes",S11+(((Weekly[[#This Row],[BF Odds]]*Weekly[[#This Row],[BF Stake]])-Weekly[[#This Row],[BF Stake]])*0.95),S11-Weekly[[#This Row],[BF Stake]]),S11)</f>
        <v>99.346499999999992</v>
      </c>
      <c r="T12">
        <v>2.23</v>
      </c>
      <c r="U12">
        <v>1.7</v>
      </c>
      <c r="V12" s="24">
        <f>IF(Weekly[[#This Row],[Actual]]="","",IF(AND(Weekly[[#This Row],[SVC_P]]=Weekly[[#This Row],[Actual]],Weekly[[#This Row],[SVC_P]]=TRUE),V11+Weekly[[#This Row],[BF H Odds]]-1,IF(AND(Weekly[[#This Row],[SVC_P]]=Weekly[[#This Row],[Actual]],Weekly[[#This Row],[SVC_P]]=FALSE),V11+Weekly[[#This Row],[BF V Odds]]-1,V11-1)))</f>
        <v>40.99</v>
      </c>
      <c r="W12" s="24">
        <f>IF(Weekly[[#This Row],[Actual]]="","",IF(AND(Weekly[[#This Row],[SVC_P]]=FALSE,Weekly[[#This Row],[Actual]]=TRUE),W11+Weekly[[#This Row],[BF H Odds]]-1,IF(AND(Weekly[[#This Row],[SVC_P]]=TRUE,Weekly[[#This Row],[Actual]]=FALSE,),W11+Weekly[[#This Row],[BF V Odds]]-1,W11-1)))</f>
        <v>30</v>
      </c>
      <c r="X12" s="24">
        <f>IF(Weekly[[#This Row],[Actual]]="","",IF(AND(Weekly[[#This Row],[ADBC_P]]=Weekly[[#This Row],[Actual]],Weekly[[#This Row],[ADBC_P]]=TRUE),X11+Weekly[[#This Row],[BF H Odds]]-1,IF(AND(Weekly[[#This Row],[ADBC_P]]=Weekly[[#This Row],[Actual]],Weekly[[#This Row],[ADBC_P]]=FALSE),X11+Weekly[[#This Row],[BF V Odds]]-1,X11-1)))</f>
        <v>40.450000000000003</v>
      </c>
      <c r="Y12" s="24">
        <f>IF(Weekly[[#This Row],[Actual]]="","",IF(AND(Weekly[[#This Row],[ADBC_P]]=FALSE,Weekly[[#This Row],[Actual]]=TRUE),Y11+Weekly[[#This Row],[BF H Odds]]-1,IF(AND(Weekly[[#This Row],[ADBC_P]]=TRUE,Weekly[[#This Row],[Actual]]=FALSE),Y11+Weekly[[#This Row],[BF V Odds]]-1,Y11-1)))</f>
        <v>35.36</v>
      </c>
      <c r="Z12" s="24">
        <f>IF(Weekly[[#This Row],[Actual]]="","",IF(AND(Weekly[[#This Row],[RFC_P]]=Weekly[[#This Row],[Actual]],Weekly[[#This Row],[RFC_P]]=TRUE),Z11+Weekly[[#This Row],[BF H Odds]]-1,IF(AND(Weekly[[#This Row],[RFC_P]]=Weekly[[#This Row],[Actual]],Weekly[[#This Row],[RFC_P]]=FALSE),Z11+Weekly[[#This Row],[BF V Odds]]-1,Z11-1)))</f>
        <v>39.120000000000005</v>
      </c>
      <c r="AA12" s="24">
        <f>IF(Weekly[[#This Row],[Actual]]="","",IF(AND(Weekly[[#This Row],[RFC_P]]=FALSE,Weekly[[#This Row],[Actual]]=TRUE),AA11+Weekly[[#This Row],[BF H Odds]]-1,IF(AND(Weekly[[#This Row],[RFC_P]]=TRUE,Weekly[[#This Row],[Actual]]=FALSE),AA11+Weekly[[#This Row],[BF V Odds]]-1,AA11-1)))</f>
        <v>36.69</v>
      </c>
      <c r="AB12" s="24">
        <f>IF(Weekly[[#This Row],[Actual]]="","",IF(AND(Weekly[[#This Row],[GBC_P]]=Weekly[[#This Row],[Actual]],Weekly[[#This Row],[GBC_P]]=TRUE),AB11+Weekly[[#This Row],[BF H Odds]]-1,IF(AND(Weekly[[#This Row],[GBC_P]]=Weekly[[#This Row],[Actual]],Weekly[[#This Row],[GBC_P]]=FALSE),AB11+Weekly[[#This Row],[BF V Odds]]-1,AB11-1)))</f>
        <v>37.6</v>
      </c>
      <c r="AC12" s="24">
        <f>IF(Weekly[[#This Row],[Actual]]="","",IF(AND(Weekly[[#This Row],[GBC_P]]=FALSE,Weekly[[#This Row],[Actual]]=TRUE),AC11+Weekly[[#This Row],[BF H Odds]]-1,IF(AND(Weekly[[#This Row],[GBC_P]]=TRUE,Weekly[[#This Row],[Actual]]=FALSE),AC11+Weekly[[#This Row],[BF V Odds]]-1,AC11-1)))</f>
        <v>38.21</v>
      </c>
      <c r="AD12" s="24">
        <f>IF(Weekly[[#This Row],[Actual]]="","",IF(AND(Weekly[[#This Row],[HGBC_P]]=Weekly[[#This Row],[Actual]],Weekly[[#This Row],[HGBC_P]]=TRUE),AD11+Weekly[[#This Row],[BF H Odds]]-1,IF(AND(Weekly[[#This Row],[HGBC_P]]=Weekly[[#This Row],[Actual]],Weekly[[#This Row],[HGBC_P]]=FALSE),AD11+Weekly[[#This Row],[BF V Odds]]-1,AD11-1)))</f>
        <v>37.6</v>
      </c>
      <c r="AE12" s="24">
        <f>IF(Weekly[[#This Row],[Actual]]="","",IF(AND(Weekly[[#This Row],[HGBC_P]]=FALSE,Weekly[[#This Row],[Actual]]=TRUE),AE11+Weekly[[#This Row],[BF H Odds]]-1,IF(AND(Weekly[[#This Row],[HGBC_P]]=TRUE,Weekly[[#This Row],[Actual]]=FALSE),AE11+Weekly[[#This Row],[BF V Odds]]-1,AE11-1)))</f>
        <v>38.21</v>
      </c>
      <c r="AF12" s="24">
        <f>IF(Weekly[[#This Row],[Actual]]="","",IF(AND(Weekly[[#This Row],[XGB_P]]=Weekly[[#This Row],[Actual]],Weekly[[#This Row],[XGB_P]]=TRUE),AF11+Weekly[[#This Row],[BF H Odds]]-1,IF(AND(Weekly[[#This Row],[XGB_P]]=Weekly[[#This Row],[Actual]],Weekly[[#This Row],[XGB_P]]=FALSE),AF11+Weekly[[#This Row],[BF V Odds]]-1,AF11-1)))</f>
        <v>40.580000000000005</v>
      </c>
      <c r="AG12" s="24">
        <f>IF(Weekly[[#This Row],[Actual]]="","",IF(AND(Weekly[[#This Row],[XGB_P]]=FALSE,Weekly[[#This Row],[Actual]]=TRUE),AG11+Weekly[[#This Row],[BF H Odds]]-1,IF(AND(Weekly[[#This Row],[XGB_P]]=TRUE,Weekly[[#This Row],[Actual]]=FALSE),AG11+Weekly[[#This Row],[BF V Odds]]-1,AG11-1)))</f>
        <v>35.229999999999997</v>
      </c>
      <c r="AH12" s="24">
        <f>IF(Weekly[[#This Row],[Actual]]="","",IF(AND(Weekly[[#This Row],[QDA_P]]=Weekly[[#This Row],[Actual]],Weekly[[#This Row],[QDA_P]]=TRUE),AH11+Weekly[[#This Row],[BF H Odds]]-1,IF(AND(Weekly[[#This Row],[QDA_P]]=Weekly[[#This Row],[Actual]],Weekly[[#This Row],[QDA_P]]=FALSE),AH11+Weekly[[#This Row],[BF V Odds]]-1,AH11-1)))</f>
        <v>37.42</v>
      </c>
      <c r="AI12" s="24">
        <f>IF(Weekly[[#This Row],[Actual]]="","",IF(AND(Weekly[[#This Row],[QDA_P]]=FALSE,Weekly[[#This Row],[Actual]]=TRUE),AI11+Weekly[[#This Row],[BF H Odds]]-1,IF(AND(Weekly[[#This Row],[QDA_P]]=TRUE,Weekly[[#This Row],[Actual]]=FALSE),AI11+Weekly[[#This Row],[BF V Odds]]-1,AI11-1)))</f>
        <v>38.39</v>
      </c>
      <c r="AJ12" s="24"/>
      <c r="AK12" s="24"/>
      <c r="AL12" s="30">
        <f>IF(Weekly[[#This Row],[Actual]]="","",COUNTIF(Weekly[[#This Row],[SVC_P]:[QDA_P]],TRUE))</f>
        <v>6</v>
      </c>
      <c r="AM12" s="30">
        <f>IF(Weekly[[#This Row],[Actual]]="","",COUNTIF(Weekly[[#This Row],[SVC_P]:[QDA_P]],FALSE))</f>
        <v>1</v>
      </c>
      <c r="AN12" t="str">
        <f>IF(AND(Weekly[[#This Row],[BF V Odds]]&gt;$BO$6,Weekly[[#This Row],[BF V Odds]] &lt; $BO$7),Weekly[[#This Row],[BF V Odds]],"")</f>
        <v/>
      </c>
      <c r="AO12" t="str">
        <f>IF(AND(Weekly[[#This Row],[BF H Odds]]&gt;$BO$6, Weekly[[#This Row],[BF H Odds]] &lt; $BO$7),Weekly[[#This Row],[BF H Odds]],"")</f>
        <v/>
      </c>
      <c r="AP12" s="37">
        <f>IF(AND(Weekly[[#This Row],[V Odds &lt;]]="",Weekly[[#This Row],[H Odds &lt;]]=""),AP11,IF(AND(Weekly[[#This Row],[H Odds &lt;]]&lt;&gt;"",Weekly[[#This Row],[SVC_P]]=TRUE,Weekly[[#This Row],[Actual]]=TRUE),AP11+Weekly[[#This Row],[H Odds &lt;]]-1,IF(AND(Weekly[[#This Row],[V Odds &lt;]]&lt;&gt;"",Weekly[[#This Row],[SVC_P]]=FALSE,Weekly[[#This Row],[Actual]]=FALSE),AP11+Weekly[[#This Row],[V Odds &lt;]]-1,IF(AND(Weekly[[#This Row],[V Odds &lt;]]&lt;&gt;"",Weekly[[#This Row],[SVC_P]]=FALSE,Weekly[[#This Row],[Actual]]=TRUE),AP11-1,IF(AND(Weekly[[#This Row],[H Odds &lt;]]&lt;&gt;"",Weekly[[#This Row],[SVC_P]]=TRUE,Weekly[[#This Row],[Actual]]=FALSE),AP11-1,AP11)))))</f>
        <v>40</v>
      </c>
      <c r="AQ12" s="37">
        <f>IF(AND(Weekly[[#This Row],[V Odds &lt;]]="",Weekly[[#This Row],[H Odds &lt;]]=""),AQ11,IF(AND(Weekly[[#This Row],[H Odds &lt;]]&lt;&gt;"",Weekly[[#This Row],[ADBC_P]]=TRUE,Weekly[[#This Row],[Actual]]=TRUE),AQ11+Weekly[[#This Row],[H Odds &lt;]]-1,IF(AND(Weekly[[#This Row],[V Odds &lt;]]&lt;&gt;"",Weekly[[#This Row],[ADBC_P]]=FALSE,Weekly[[#This Row],[Actual]]=FALSE),AQ11+Weekly[[#This Row],[V Odds &lt;]]-1,IF(AND(Weekly[[#This Row],[V Odds &lt;]]&lt;&gt;"",Weekly[[#This Row],[ADBC_P]]=FALSE,Weekly[[#This Row],[Actual]]=TRUE),AQ11-1,IF(AND(Weekly[[#This Row],[H Odds &lt;]]&lt;&gt;"",Weekly[[#This Row],[ADBC_P]]=TRUE,Weekly[[#This Row],[Actual]]=FALSE),AQ11-1,AQ11)))))</f>
        <v>40</v>
      </c>
      <c r="AR12" s="37">
        <f>IF(AND(Weekly[[#This Row],[V Odds &lt;]]="",Weekly[[#This Row],[H Odds &lt;]]=""),AR11,IF(AND(Weekly[[#This Row],[H Odds &lt;]]&lt;&gt;"",Weekly[[#This Row],[RFC_P]]=TRUE,Weekly[[#This Row],[Actual]]=TRUE),AR11+Weekly[[#This Row],[H Odds &lt;]]-1,IF(AND(Weekly[[#This Row],[V Odds &lt;]]&lt;&gt;"",Weekly[[#This Row],[RFC_P]]=FALSE,Weekly[[#This Row],[Actual]]=FALSE),AR11+Weekly[[#This Row],[V Odds &lt;]]-1,IF(AND(Weekly[[#This Row],[V Odds &lt;]]&lt;&gt;"",Weekly[[#This Row],[RFC_P]]=FALSE,Weekly[[#This Row],[Actual]]=TRUE),AR11-1,IF(AND(Weekly[[#This Row],[H Odds &lt;]]&lt;&gt;"",Weekly[[#This Row],[RFC_P]]=TRUE,Weekly[[#This Row],[Actual]]=FALSE),AR11-1,AR11)))))</f>
        <v>39</v>
      </c>
      <c r="AS12" s="37">
        <f>IF(AND(Weekly[[#This Row],[V Odds &lt;]]="",Weekly[[#This Row],[H Odds &lt;]]=""),AS11,IF(AND(Weekly[[#This Row],[H Odds &lt;]]&lt;&gt;"",Weekly[[#This Row],[GBC_P]]=TRUE,Weekly[[#This Row],[Actual]]=TRUE),AS11+Weekly[[#This Row],[H Odds &lt;]]-1,IF(AND(Weekly[[#This Row],[V Odds &lt;]]&lt;&gt;"",Weekly[[#This Row],[GBC_P]]=FALSE,Weekly[[#This Row],[Actual]]=FALSE),AS11+Weekly[[#This Row],[V Odds &lt;]]-1,IF(AND(Weekly[[#This Row],[V Odds &lt;]]&lt;&gt;"",Weekly[[#This Row],[GBC_P]]=FALSE,Weekly[[#This Row],[Actual]]=TRUE),AS11-1,IF(AND(Weekly[[#This Row],[H Odds &lt;]]&lt;&gt;"",Weekly[[#This Row],[GBC_P]]=TRUE,Weekly[[#This Row],[Actual]]=FALSE),AS11-1,AS11)))))</f>
        <v>39</v>
      </c>
      <c r="AT12" s="37">
        <f>IF(AND(Weekly[[#This Row],[V Odds &lt;]]="",Weekly[[#This Row],[H Odds &lt;]]=""),AT11,IF(AND(Weekly[[#This Row],[H Odds &lt;]]&lt;&gt;"",Weekly[[#This Row],[HGBC_P]]=TRUE,Weekly[[#This Row],[Actual]]=TRUE),AT11+Weekly[[#This Row],[H Odds &lt;]]-1,IF(AND(Weekly[[#This Row],[V Odds &lt;]]&lt;&gt;"",Weekly[[#This Row],[HGBC_P]]=FALSE,Weekly[[#This Row],[Actual]]=FALSE),AT11+Weekly[[#This Row],[V Odds &lt;]]-1,IF(AND(Weekly[[#This Row],[V Odds &lt;]]&lt;&gt;"",Weekly[[#This Row],[HGBC_P]]=FALSE,Weekly[[#This Row],[Actual]]=TRUE),AT11-1,IF(AND(Weekly[[#This Row],[H Odds &lt;]]&lt;&gt;"",Weekly[[#This Row],[HGBC_P]]=TRUE,Weekly[[#This Row],[Actual]]=FALSE),AT11-1,AT11)))))</f>
        <v>39</v>
      </c>
      <c r="AU12" s="37">
        <f>IF(AND(Weekly[[#This Row],[V Odds &lt;]]="",Weekly[[#This Row],[H Odds &lt;]]=""),AU11,IF(AND(Weekly[[#This Row],[H Odds &lt;]]&lt;&gt;"",Weekly[[#This Row],[XGB_P]]=TRUE,Weekly[[#This Row],[Actual]]=TRUE),AU11+Weekly[[#This Row],[H Odds &lt;]]-1,IF(AND(Weekly[[#This Row],[V Odds &lt;]]&lt;&gt;"",Weekly[[#This Row],[XGB_P]]=FALSE,Weekly[[#This Row],[Actual]]=FALSE),AU11+Weekly[[#This Row],[V Odds &lt;]]-1,IF(AND(Weekly[[#This Row],[V Odds &lt;]]&lt;&gt;"",Weekly[[#This Row],[XGB_P]]=FALSE,Weekly[[#This Row],[Actual]]=TRUE),AU11-1,IF(AND(Weekly[[#This Row],[H Odds &lt;]]&lt;&gt;"",Weekly[[#This Row],[XGB_P]]=TRUE,Weekly[[#This Row],[Actual]]=FALSE),AU11-1,AU11)))))</f>
        <v>39</v>
      </c>
      <c r="AV12" s="37">
        <f>IF(AND(Weekly[[#This Row],[V Odds &lt;]]="",Weekly[[#This Row],[H Odds &lt;]]=""),AV11,IF(AND(Weekly[[#This Row],[H Odds &lt;]]&lt;&gt;"",Weekly[[#This Row],[QDA_P]]=TRUE,Weekly[[#This Row],[Actual]]=TRUE),AV11+Weekly[[#This Row],[H Odds &lt;]]-1,IF(AND(Weekly[[#This Row],[V Odds &lt;]]&lt;&gt;"",Weekly[[#This Row],[QDA_P]]=FALSE,Weekly[[#This Row],[Actual]]=FALSE),AV11+Weekly[[#This Row],[V Odds &lt;]]-1,IF(AND(Weekly[[#This Row],[V Odds &lt;]]&lt;&gt;"",Weekly[[#This Row],[QDA_P]]=FALSE,Weekly[[#This Row],[Actual]]=TRUE),AV11-1,IF(AND(Weekly[[#This Row],[H Odds &lt;]]&lt;&gt;"",Weekly[[#This Row],[QDA_P]]=TRUE,Weekly[[#This Row],[Actual]]=FALSE),AV11-1,AV11)))))</f>
        <v>39</v>
      </c>
      <c r="AW12" s="37"/>
      <c r="AX12" s="37">
        <f>IF(AND(Weekly[[#This Row],[V Odds &lt;]]="",Weekly[[#This Row],[H Odds &lt;]]=""),AX11,IF(AND(Weekly[[#This Row],[V Odds &lt;]]&lt;&gt;"",Weekly[[#This Row],[FALSES]]&gt;0,Weekly[[#This Row],[Actual]]=FALSE),AX11+Weekly[[#This Row],[V Odds &lt;]]-1,IF(AND(Weekly[[#This Row],[H Odds &lt;]]&lt;&gt;"",Weekly[[#This Row],[TRUES]]&gt;0,Weekly[[#This Row],[Actual]]=TRUE),AX11+Weekly[[#This Row],[H Odds &lt;]]-1,IF(AND(Weekly[[#This Row],[V Odds &lt;]]&lt;&gt;"",Weekly[[#This Row],[FALSES]]=0),AX11,IF(AND(Weekly[[#This Row],[H Odds &lt;]]&lt;&gt;"",Weekly[[#This Row],[TRUES]]=0),AX11,AX11-1)))))</f>
        <v>39</v>
      </c>
      <c r="AY12" s="37">
        <f>IF(AND(Weekly[[#This Row],[V Odds &lt;]]="",Weekly[[#This Row],[H Odds &lt;]]=""),AY11,IF(AND(Weekly[[#This Row],[V Odds &lt;]]&lt;&gt;"",Weekly[[#This Row],[FALSES]]&gt;0,Weekly[[#This Row],[Actual]]=FALSE),AY11+((Weekly[[#This Row],[V Odds &lt;]]-1)*0.92),IF(AND(Weekly[[#This Row],[H Odds &lt;]]&lt;&gt;"",Weekly[[#This Row],[TRUES]]&gt;0,Weekly[[#This Row],[Actual]]=TRUE),AY11+((Weekly[[#This Row],[H Odds &lt;]]-1)*0.92),IF(AND(Weekly[[#This Row],[V Odds &lt;]]&lt;&gt;"",Weekly[[#This Row],[FALSES]]=0),AY11,IF(AND(Weekly[[#This Row],[H Odds &lt;]]&lt;&gt;"",Weekly[[#This Row],[TRUES]]=0),AY11,AY11-1)))))</f>
        <v>39</v>
      </c>
      <c r="AZ12" s="37">
        <f>IF(AND(Weekly[[#This Row],[V Odds &lt;]]="",Weekly[[#This Row],[H Odds &lt;]]=""),AZ11,IF(AND(Weekly[[#This Row],[V Odds &lt;]]&lt;&gt;"",Weekly[[#This Row],[Actual]]=FALSE),AZ11+Weekly[[#This Row],[V Odds &lt;]]-1,IF(AND(Weekly[[#This Row],[H Odds &lt;]]&lt;&gt;"",Weekly[[#This Row],[Actual]]=TRUE),AZ11+Weekly[[#This Row],[H Odds &lt;]]-1,AZ11-1)))</f>
        <v>38</v>
      </c>
      <c r="BA12" s="38">
        <f>IF(Weekly[[#This Row],[H Odds &lt;]]="",BA11,IF(AND(Weekly[[#This Row],[H Odds &lt;]]&lt;&gt;"",Weekly[[#This Row],[SVC_P]]=TRUE,Weekly[[#This Row],[Actual]]=TRUE),BA11+Weekly[[#This Row],[H Odds &lt;]]-1,IF(AND(Weekly[[#This Row],[H Odds &lt;]]&lt;&gt;"",Weekly[[#This Row],[SVC_P]]=TRUE,Weekly[[#This Row],[Actual]]=FALSE),BA11-1,BA11)))</f>
        <v>40</v>
      </c>
      <c r="BB12" s="38">
        <f>IF(Weekly[[#This Row],[H Odds &lt;]]="",BB11,IF(AND(Weekly[[#This Row],[H Odds &lt;]]&lt;&gt;"",Weekly[[#This Row],[ADBC_P]]=TRUE,Weekly[[#This Row],[Actual]]=TRUE),BB11+Weekly[[#This Row],[H Odds &lt;]]-1,IF(AND(Weekly[[#This Row],[H Odds &lt;]]&lt;&gt;"",Weekly[[#This Row],[ADBC_P]]=TRUE,Weekly[[#This Row],[Actual]]=FALSE),BB11-1,BB11)))</f>
        <v>40</v>
      </c>
      <c r="BC12" s="38">
        <f>IF(Weekly[[#This Row],[H Odds &lt;]]="",BC11,IF(AND(Weekly[[#This Row],[H Odds &lt;]]&lt;&gt;"",Weekly[[#This Row],[RFC_P]]=TRUE,Weekly[[#This Row],[Actual]]=TRUE),BC11+Weekly[[#This Row],[H Odds &lt;]]-1,IF(AND(Weekly[[#This Row],[H Odds &lt;]]&lt;&gt;"",Weekly[[#This Row],[RFC_P]]=TRUE,Weekly[[#This Row],[Actual]]=FALSE),BC11-1,BC11)))</f>
        <v>40</v>
      </c>
      <c r="BD12" s="38">
        <f>IF(Weekly[[#This Row],[H Odds &lt;]]="",BD11,IF(AND(Weekly[[#This Row],[H Odds &lt;]]&lt;&gt;"",Weekly[[#This Row],[GBC_P]]=TRUE,Weekly[[#This Row],[Actual]]=TRUE),BD11+Weekly[[#This Row],[H Odds &lt;]]-1,IF(AND(Weekly[[#This Row],[H Odds &lt;]]&lt;&gt;"",Weekly[[#This Row],[GBC_P]]=TRUE,Weekly[[#This Row],[Actual]]=FALSE),BD11-1,BD11)))</f>
        <v>40</v>
      </c>
      <c r="BE12" s="38">
        <f>IF(Weekly[[#This Row],[H Odds &lt;]]="",BE11,IF(AND(Weekly[[#This Row],[H Odds &lt;]]&lt;&gt;"",Weekly[[#This Row],[HGBC_P]]=TRUE,Weekly[[#This Row],[Actual]]=TRUE),BE11+Weekly[[#This Row],[H Odds &lt;]]-1,IF(AND(Weekly[[#This Row],[H Odds &lt;]]&lt;&gt;"",Weekly[[#This Row],[HGBC_P]]=TRUE,Weekly[[#This Row],[Actual]]=FALSE),BE11-1,BE11)))</f>
        <v>40</v>
      </c>
      <c r="BF12" s="38">
        <f>IF(Weekly[[#This Row],[H Odds &lt;]]="",BF11,IF(AND(Weekly[[#This Row],[H Odds &lt;]]&lt;&gt;"",Weekly[[#This Row],[XGB_P]]=TRUE,Weekly[[#This Row],[Actual]]=TRUE),BF11+Weekly[[#This Row],[H Odds &lt;]]-1,IF(AND(Weekly[[#This Row],[H Odds &lt;]]&lt;&gt;"",Weekly[[#This Row],[XGB_P]]=TRUE,Weekly[[#This Row],[Actual]]=FALSE),BF11-1,BF11)))</f>
        <v>40</v>
      </c>
      <c r="BG12" s="38">
        <f>IF(Weekly[[#This Row],[H Odds &lt;]]="",BG11,IF(AND(Weekly[[#This Row],[H Odds &lt;]]&lt;&gt;"",Weekly[[#This Row],[QDA_P]]=TRUE,Weekly[[#This Row],[Actual]]=TRUE),BG11+Weekly[[#This Row],[H Odds &lt;]]-1,IF(AND(Weekly[[#This Row],[H Odds &lt;]]&lt;&gt;"",Weekly[[#This Row],[QDA_P]]=TRUE,Weekly[[#This Row],[Actual]]=FALSE),BG11-1,BG11)))</f>
        <v>40</v>
      </c>
      <c r="BH12" s="38">
        <f>IF(Weekly[[#This Row],[H Odds &lt;]]="",BH11,IF(AND(Weekly[[#This Row],[H Odds &lt;]]&lt;&gt;"",Weekly[[#This Row],[KNC_P]]=TRUE,Weekly[[#This Row],[Actual]]=TRUE),BH11+Weekly[[#This Row],[H Odds &lt;]]-1,IF(AND(Weekly[[#This Row],[H Odds &lt;]]&lt;&gt;"",Weekly[[#This Row],[KNC_P]]=TRUE,Weekly[[#This Row],[Actual]]=FALSE),BH11-1,BH11)))</f>
        <v>40</v>
      </c>
      <c r="BI12" s="38">
        <f>IF(Weekly[[#This Row],[H Odds &lt;]]="",BI11,IF(AND(Weekly[[#This Row],[H Odds &lt;]]&lt;&gt;"",Weekly[[#This Row],[TRUES]]&gt;0,Weekly[[#This Row],[Actual]]=TRUE),BI11+Weekly[[#This Row],[H Odds &lt;]]-1,IF(AND(Weekly[[#This Row],[H Odds &lt;]]&lt;&gt;"",Weekly[[#This Row],[TRUES]]=0),BI11,BI11-1)))</f>
        <v>40</v>
      </c>
      <c r="BJ12" s="38">
        <f>IF(Weekly[[#This Row],[H Odds &lt;]]="",BJ11,IF(AND(Weekly[[#This Row],[H Odds &lt;]]&lt;&gt;"",Weekly[[#This Row],[Actual]]=TRUE),BJ11+Weekly[[#This Row],[H Odds &lt;]]-1,IF(AND(Weekly[[#This Row],[H Odds &lt;]]&lt;&gt;"",Weekly[[#This Row],[Actual]]=FALSE),BJ11-1,BJ11)))</f>
        <v>40</v>
      </c>
      <c r="BK12" s="58">
        <f>IF(AND(Weekly[[#This Row],[TRUES]]&gt;4,Weekly[[#This Row],[Actual]]=TRUE),BK11+Weekly[[#This Row],[BF H Odds]]-1,IF(AND(Weekly[[#This Row],[FALSES]]&gt;4,Weekly[[#This Row],[Actual]]=FALSE),BK11+Weekly[[#This Row],[BF V Odds]]-1,IF(AND(Weekly[[#This Row],[TRUES]]&gt;4,Weekly[[#This Row],[Actual]]=FALSE),BK11-1,IF(AND(Weekly[[#This Row],[FALSES]]&gt;4,Weekly[[#This Row],[Actual]]=TRUE),BK11-1,BK11))))</f>
        <v>39.6</v>
      </c>
      <c r="BL12" s="58">
        <f>IF(AND(Weekly[[#This Row],[TRUES]]&gt;5,Weekly[[#This Row],[Actual]]=TRUE),BL11+Weekly[[#This Row],[BF H Odds]]-1,IF(AND(Weekly[[#This Row],[FALSES]]&gt;5,Weekly[[#This Row],[Actual]]=FALSE),BL11+Weekly[[#This Row],[BF V Odds]]-1,IF(AND(Weekly[[#This Row],[TRUES]]&gt;5,Weekly[[#This Row],[Actual]]=FALSE),BL11-1,IF(AND(Weekly[[#This Row],[FALSES]]&gt;5,Weekly[[#This Row],[Actual]]=TRUE),BL11-1,BL11))))</f>
        <v>40.6</v>
      </c>
      <c r="BM12" s="58">
        <f>IF(AND(Weekly[[#This Row],[TRUES]]&gt;6,Weekly[[#This Row],[Actual]]=TRUE),BM11+Weekly[[#This Row],[BF H Odds]]-1,IF(AND(Weekly[[#This Row],[FALSES]]&gt;6,Weekly[[#This Row],[Actual]]=FALSE),BM11+Weekly[[#This Row],[BF V Odds]]-1,IF(AND(Weekly[[#This Row],[TRUES]]&gt;6,Weekly[[#This Row],[Actual]]=FALSE),BM11-1,IF(AND(Weekly[[#This Row],[FALSES]]&gt;6,Weekly[[#This Row],[Actual]]=TRUE),BM11-1,BM11))))</f>
        <v>40.43</v>
      </c>
      <c r="BN12" s="24"/>
      <c r="BZ12" s="47" t="s">
        <v>157</v>
      </c>
      <c r="CA12" s="47">
        <f>COUNTIFS(Weekly[SVC_P],TRUE,Weekly[BF H Odds],"&gt;"&amp;BO6, Weekly[BF H Odds],"&lt;"&amp;BO7)</f>
        <v>81</v>
      </c>
      <c r="CB12" s="47">
        <f>COUNTIFS(Weekly[ADBC_P],TRUE,Weekly[BF H Odds],"&gt;"&amp;$BO$6, Weekly[BF H Odds],"&lt;"&amp;BO7)</f>
        <v>54</v>
      </c>
      <c r="CC12" s="47">
        <f>COUNTIFS(Weekly[RFC_P],TRUE,Weekly[BF H Odds],"&gt;"&amp;$BO$6, Weekly[BF H Odds],"&lt;"&amp;BO7)</f>
        <v>52</v>
      </c>
      <c r="CD12" s="47">
        <f>COUNTIFS(Weekly[GBC_P],TRUE,Weekly[BF H Odds],"&gt;"&amp;$BO$6, Weekly[BF H Odds],"&lt;"&amp;BO7)</f>
        <v>39</v>
      </c>
      <c r="CE12" s="47">
        <f>COUNTIFS(Weekly[HGBC_P],TRUE,Weekly[BF H Odds],"&gt;"&amp;$BO$6, Weekly[BF H Odds],"&lt;"&amp;BO7)</f>
        <v>49</v>
      </c>
      <c r="CF12" s="47">
        <f>COUNTIFS(Weekly[XGB_P],TRUE,Weekly[BF H Odds],"&gt;"&amp;$BO$6, Weekly[BF H Odds],"&lt;"&amp;BO7)</f>
        <v>47</v>
      </c>
      <c r="CG12" s="47">
        <f>COUNTIFS(Weekly[QDA_P],TRUE,Weekly[BF H Odds],"&gt;"&amp;$BO$6, Weekly[BF H Odds],"&lt;"&amp;BO7)</f>
        <v>47</v>
      </c>
      <c r="CH12" s="47">
        <f>COUNTIFS(Weekly[KNC_P],TRUE,Weekly[BF H Odds],"&gt;"&amp;$BO$6, Weekly[BF H Odds],"&lt;"&amp;BO7)</f>
        <v>46</v>
      </c>
    </row>
    <row r="13" spans="1:88" x14ac:dyDescent="0.25">
      <c r="A13" s="1">
        <v>11</v>
      </c>
      <c r="B13" s="10">
        <v>44237</v>
      </c>
      <c r="C13" s="17" t="s">
        <v>16</v>
      </c>
      <c r="D13" s="15" t="s">
        <v>29</v>
      </c>
      <c r="E13" t="b">
        <v>1</v>
      </c>
      <c r="F13" t="b">
        <v>0</v>
      </c>
      <c r="G13" t="b">
        <v>1</v>
      </c>
      <c r="H13" t="b">
        <v>0</v>
      </c>
      <c r="I13" t="b">
        <v>1</v>
      </c>
      <c r="J13" t="b">
        <v>0</v>
      </c>
      <c r="K13" t="b">
        <v>0</v>
      </c>
      <c r="P13" t="b">
        <v>0</v>
      </c>
      <c r="R13" s="9">
        <f>IFERROR(IF(Weekly[[#This Row],[Won Bet?]]="yes",R12+(Weekly[[#This Row],[BF Odds]]*Weekly[[#This Row],[BF Stake]])-Weekly[[#This Row],[BF Stake]],R12-Weekly[[#This Row],[BF Stake]]),R12)</f>
        <v>99.470000000000013</v>
      </c>
      <c r="S13" s="9">
        <f>IFERROR(IF(Weekly[[#This Row],[Won Bet?]]="yes",S12+(((Weekly[[#This Row],[BF Odds]]*Weekly[[#This Row],[BF Stake]])-Weekly[[#This Row],[BF Stake]])*0.95),S12-Weekly[[#This Row],[BF Stake]]),S12)</f>
        <v>99.346499999999992</v>
      </c>
      <c r="T13">
        <v>1.25</v>
      </c>
      <c r="U13">
        <v>4.2699999999999996</v>
      </c>
      <c r="V13" s="24">
        <f>IF(Weekly[[#This Row],[Actual]]="","",IF(AND(Weekly[[#This Row],[SVC_P]]=Weekly[[#This Row],[Actual]],Weekly[[#This Row],[SVC_P]]=TRUE),V12+Weekly[[#This Row],[BF H Odds]]-1,IF(AND(Weekly[[#This Row],[SVC_P]]=Weekly[[#This Row],[Actual]],Weekly[[#This Row],[SVC_P]]=FALSE),V12+Weekly[[#This Row],[BF V Odds]]-1,V12-1)))</f>
        <v>39.99</v>
      </c>
      <c r="W13" s="24">
        <f>IF(Weekly[[#This Row],[Actual]]="","",IF(AND(Weekly[[#This Row],[SVC_P]]=FALSE,Weekly[[#This Row],[Actual]]=TRUE),W12+Weekly[[#This Row],[BF H Odds]]-1,IF(AND(Weekly[[#This Row],[SVC_P]]=TRUE,Weekly[[#This Row],[Actual]]=FALSE,),W12+Weekly[[#This Row],[BF V Odds]]-1,W12-1)))</f>
        <v>29</v>
      </c>
      <c r="X13" s="24">
        <f>IF(Weekly[[#This Row],[Actual]]="","",IF(AND(Weekly[[#This Row],[ADBC_P]]=Weekly[[#This Row],[Actual]],Weekly[[#This Row],[ADBC_P]]=TRUE),X12+Weekly[[#This Row],[BF H Odds]]-1,IF(AND(Weekly[[#This Row],[ADBC_P]]=Weekly[[#This Row],[Actual]],Weekly[[#This Row],[ADBC_P]]=FALSE),X12+Weekly[[#This Row],[BF V Odds]]-1,X12-1)))</f>
        <v>40.700000000000003</v>
      </c>
      <c r="Y13" s="24">
        <f>IF(Weekly[[#This Row],[Actual]]="","",IF(AND(Weekly[[#This Row],[ADBC_P]]=FALSE,Weekly[[#This Row],[Actual]]=TRUE),Y12+Weekly[[#This Row],[BF H Odds]]-1,IF(AND(Weekly[[#This Row],[ADBC_P]]=TRUE,Weekly[[#This Row],[Actual]]=FALSE),Y12+Weekly[[#This Row],[BF V Odds]]-1,Y12-1)))</f>
        <v>34.36</v>
      </c>
      <c r="Z13" s="24">
        <f>IF(Weekly[[#This Row],[Actual]]="","",IF(AND(Weekly[[#This Row],[RFC_P]]=Weekly[[#This Row],[Actual]],Weekly[[#This Row],[RFC_P]]=TRUE),Z12+Weekly[[#This Row],[BF H Odds]]-1,IF(AND(Weekly[[#This Row],[RFC_P]]=Weekly[[#This Row],[Actual]],Weekly[[#This Row],[RFC_P]]=FALSE),Z12+Weekly[[#This Row],[BF V Odds]]-1,Z12-1)))</f>
        <v>38.120000000000005</v>
      </c>
      <c r="AA13" s="24">
        <f>IF(Weekly[[#This Row],[Actual]]="","",IF(AND(Weekly[[#This Row],[RFC_P]]=FALSE,Weekly[[#This Row],[Actual]]=TRUE),AA12+Weekly[[#This Row],[BF H Odds]]-1,IF(AND(Weekly[[#This Row],[RFC_P]]=TRUE,Weekly[[#This Row],[Actual]]=FALSE),AA12+Weekly[[#This Row],[BF V Odds]]-1,AA12-1)))</f>
        <v>36.94</v>
      </c>
      <c r="AB13" s="24">
        <f>IF(Weekly[[#This Row],[Actual]]="","",IF(AND(Weekly[[#This Row],[GBC_P]]=Weekly[[#This Row],[Actual]],Weekly[[#This Row],[GBC_P]]=TRUE),AB12+Weekly[[#This Row],[BF H Odds]]-1,IF(AND(Weekly[[#This Row],[GBC_P]]=Weekly[[#This Row],[Actual]],Weekly[[#This Row],[GBC_P]]=FALSE),AB12+Weekly[[#This Row],[BF V Odds]]-1,AB12-1)))</f>
        <v>37.85</v>
      </c>
      <c r="AC13" s="24">
        <f>IF(Weekly[[#This Row],[Actual]]="","",IF(AND(Weekly[[#This Row],[GBC_P]]=FALSE,Weekly[[#This Row],[Actual]]=TRUE),AC12+Weekly[[#This Row],[BF H Odds]]-1,IF(AND(Weekly[[#This Row],[GBC_P]]=TRUE,Weekly[[#This Row],[Actual]]=FALSE),AC12+Weekly[[#This Row],[BF V Odds]]-1,AC12-1)))</f>
        <v>37.21</v>
      </c>
      <c r="AD13" s="24">
        <f>IF(Weekly[[#This Row],[Actual]]="","",IF(AND(Weekly[[#This Row],[HGBC_P]]=Weekly[[#This Row],[Actual]],Weekly[[#This Row],[HGBC_P]]=TRUE),AD12+Weekly[[#This Row],[BF H Odds]]-1,IF(AND(Weekly[[#This Row],[HGBC_P]]=Weekly[[#This Row],[Actual]],Weekly[[#This Row],[HGBC_P]]=FALSE),AD12+Weekly[[#This Row],[BF V Odds]]-1,AD12-1)))</f>
        <v>36.6</v>
      </c>
      <c r="AE13" s="24">
        <f>IF(Weekly[[#This Row],[Actual]]="","",IF(AND(Weekly[[#This Row],[HGBC_P]]=FALSE,Weekly[[#This Row],[Actual]]=TRUE),AE12+Weekly[[#This Row],[BF H Odds]]-1,IF(AND(Weekly[[#This Row],[HGBC_P]]=TRUE,Weekly[[#This Row],[Actual]]=FALSE),AE12+Weekly[[#This Row],[BF V Odds]]-1,AE12-1)))</f>
        <v>38.46</v>
      </c>
      <c r="AF13" s="24">
        <f>IF(Weekly[[#This Row],[Actual]]="","",IF(AND(Weekly[[#This Row],[XGB_P]]=Weekly[[#This Row],[Actual]],Weekly[[#This Row],[XGB_P]]=TRUE),AF12+Weekly[[#This Row],[BF H Odds]]-1,IF(AND(Weekly[[#This Row],[XGB_P]]=Weekly[[#This Row],[Actual]],Weekly[[#This Row],[XGB_P]]=FALSE),AF12+Weekly[[#This Row],[BF V Odds]]-1,AF12-1)))</f>
        <v>40.830000000000005</v>
      </c>
      <c r="AG13" s="24">
        <f>IF(Weekly[[#This Row],[Actual]]="","",IF(AND(Weekly[[#This Row],[XGB_P]]=FALSE,Weekly[[#This Row],[Actual]]=TRUE),AG12+Weekly[[#This Row],[BF H Odds]]-1,IF(AND(Weekly[[#This Row],[XGB_P]]=TRUE,Weekly[[#This Row],[Actual]]=FALSE),AG12+Weekly[[#This Row],[BF V Odds]]-1,AG12-1)))</f>
        <v>34.229999999999997</v>
      </c>
      <c r="AH13" s="24">
        <f>IF(Weekly[[#This Row],[Actual]]="","",IF(AND(Weekly[[#This Row],[QDA_P]]=Weekly[[#This Row],[Actual]],Weekly[[#This Row],[QDA_P]]=TRUE),AH12+Weekly[[#This Row],[BF H Odds]]-1,IF(AND(Weekly[[#This Row],[QDA_P]]=Weekly[[#This Row],[Actual]],Weekly[[#This Row],[QDA_P]]=FALSE),AH12+Weekly[[#This Row],[BF V Odds]]-1,AH12-1)))</f>
        <v>37.67</v>
      </c>
      <c r="AI13" s="24">
        <f>IF(Weekly[[#This Row],[Actual]]="","",IF(AND(Weekly[[#This Row],[QDA_P]]=FALSE,Weekly[[#This Row],[Actual]]=TRUE),AI12+Weekly[[#This Row],[BF H Odds]]-1,IF(AND(Weekly[[#This Row],[QDA_P]]=TRUE,Weekly[[#This Row],[Actual]]=FALSE),AI12+Weekly[[#This Row],[BF V Odds]]-1,AI12-1)))</f>
        <v>37.39</v>
      </c>
      <c r="AJ13" s="24"/>
      <c r="AK13" s="24"/>
      <c r="AL13" s="30">
        <f>IF(Weekly[[#This Row],[Actual]]="","",COUNTIF(Weekly[[#This Row],[SVC_P]:[QDA_P]],TRUE))</f>
        <v>3</v>
      </c>
      <c r="AM13" s="30">
        <f>IF(Weekly[[#This Row],[Actual]]="","",COUNTIF(Weekly[[#This Row],[SVC_P]:[QDA_P]],FALSE))</f>
        <v>4</v>
      </c>
      <c r="AN13" t="str">
        <f>IF(AND(Weekly[[#This Row],[BF V Odds]]&gt;$BO$6,Weekly[[#This Row],[BF V Odds]] &lt; $BO$7),Weekly[[#This Row],[BF V Odds]],"")</f>
        <v/>
      </c>
      <c r="AO13">
        <f>IF(AND(Weekly[[#This Row],[BF H Odds]]&gt;$BO$6, Weekly[[#This Row],[BF H Odds]] &lt; $BO$7),Weekly[[#This Row],[BF H Odds]],"")</f>
        <v>4.2699999999999996</v>
      </c>
      <c r="AP13" s="37">
        <f>IF(AND(Weekly[[#This Row],[V Odds &lt;]]="",Weekly[[#This Row],[H Odds &lt;]]=""),AP12,IF(AND(Weekly[[#This Row],[H Odds &lt;]]&lt;&gt;"",Weekly[[#This Row],[SVC_P]]=TRUE,Weekly[[#This Row],[Actual]]=TRUE),AP12+Weekly[[#This Row],[H Odds &lt;]]-1,IF(AND(Weekly[[#This Row],[V Odds &lt;]]&lt;&gt;"",Weekly[[#This Row],[SVC_P]]=FALSE,Weekly[[#This Row],[Actual]]=FALSE),AP12+Weekly[[#This Row],[V Odds &lt;]]-1,IF(AND(Weekly[[#This Row],[V Odds &lt;]]&lt;&gt;"",Weekly[[#This Row],[SVC_P]]=FALSE,Weekly[[#This Row],[Actual]]=TRUE),AP12-1,IF(AND(Weekly[[#This Row],[H Odds &lt;]]&lt;&gt;"",Weekly[[#This Row],[SVC_P]]=TRUE,Weekly[[#This Row],[Actual]]=FALSE),AP12-1,AP12)))))</f>
        <v>39</v>
      </c>
      <c r="AQ13" s="37">
        <f>IF(AND(Weekly[[#This Row],[V Odds &lt;]]="",Weekly[[#This Row],[H Odds &lt;]]=""),AQ12,IF(AND(Weekly[[#This Row],[H Odds &lt;]]&lt;&gt;"",Weekly[[#This Row],[ADBC_P]]=TRUE,Weekly[[#This Row],[Actual]]=TRUE),AQ12+Weekly[[#This Row],[H Odds &lt;]]-1,IF(AND(Weekly[[#This Row],[V Odds &lt;]]&lt;&gt;"",Weekly[[#This Row],[ADBC_P]]=FALSE,Weekly[[#This Row],[Actual]]=FALSE),AQ12+Weekly[[#This Row],[V Odds &lt;]]-1,IF(AND(Weekly[[#This Row],[V Odds &lt;]]&lt;&gt;"",Weekly[[#This Row],[ADBC_P]]=FALSE,Weekly[[#This Row],[Actual]]=TRUE),AQ12-1,IF(AND(Weekly[[#This Row],[H Odds &lt;]]&lt;&gt;"",Weekly[[#This Row],[ADBC_P]]=TRUE,Weekly[[#This Row],[Actual]]=FALSE),AQ12-1,AQ12)))))</f>
        <v>40</v>
      </c>
      <c r="AR13" s="37">
        <f>IF(AND(Weekly[[#This Row],[V Odds &lt;]]="",Weekly[[#This Row],[H Odds &lt;]]=""),AR12,IF(AND(Weekly[[#This Row],[H Odds &lt;]]&lt;&gt;"",Weekly[[#This Row],[RFC_P]]=TRUE,Weekly[[#This Row],[Actual]]=TRUE),AR12+Weekly[[#This Row],[H Odds &lt;]]-1,IF(AND(Weekly[[#This Row],[V Odds &lt;]]&lt;&gt;"",Weekly[[#This Row],[RFC_P]]=FALSE,Weekly[[#This Row],[Actual]]=FALSE),AR12+Weekly[[#This Row],[V Odds &lt;]]-1,IF(AND(Weekly[[#This Row],[V Odds &lt;]]&lt;&gt;"",Weekly[[#This Row],[RFC_P]]=FALSE,Weekly[[#This Row],[Actual]]=TRUE),AR12-1,IF(AND(Weekly[[#This Row],[H Odds &lt;]]&lt;&gt;"",Weekly[[#This Row],[RFC_P]]=TRUE,Weekly[[#This Row],[Actual]]=FALSE),AR12-1,AR12)))))</f>
        <v>38</v>
      </c>
      <c r="AS13" s="37">
        <f>IF(AND(Weekly[[#This Row],[V Odds &lt;]]="",Weekly[[#This Row],[H Odds &lt;]]=""),AS12,IF(AND(Weekly[[#This Row],[H Odds &lt;]]&lt;&gt;"",Weekly[[#This Row],[GBC_P]]=TRUE,Weekly[[#This Row],[Actual]]=TRUE),AS12+Weekly[[#This Row],[H Odds &lt;]]-1,IF(AND(Weekly[[#This Row],[V Odds &lt;]]&lt;&gt;"",Weekly[[#This Row],[GBC_P]]=FALSE,Weekly[[#This Row],[Actual]]=FALSE),AS12+Weekly[[#This Row],[V Odds &lt;]]-1,IF(AND(Weekly[[#This Row],[V Odds &lt;]]&lt;&gt;"",Weekly[[#This Row],[GBC_P]]=FALSE,Weekly[[#This Row],[Actual]]=TRUE),AS12-1,IF(AND(Weekly[[#This Row],[H Odds &lt;]]&lt;&gt;"",Weekly[[#This Row],[GBC_P]]=TRUE,Weekly[[#This Row],[Actual]]=FALSE),AS12-1,AS12)))))</f>
        <v>39</v>
      </c>
      <c r="AT13" s="37">
        <f>IF(AND(Weekly[[#This Row],[V Odds &lt;]]="",Weekly[[#This Row],[H Odds &lt;]]=""),AT12,IF(AND(Weekly[[#This Row],[H Odds &lt;]]&lt;&gt;"",Weekly[[#This Row],[HGBC_P]]=TRUE,Weekly[[#This Row],[Actual]]=TRUE),AT12+Weekly[[#This Row],[H Odds &lt;]]-1,IF(AND(Weekly[[#This Row],[V Odds &lt;]]&lt;&gt;"",Weekly[[#This Row],[HGBC_P]]=FALSE,Weekly[[#This Row],[Actual]]=FALSE),AT12+Weekly[[#This Row],[V Odds &lt;]]-1,IF(AND(Weekly[[#This Row],[V Odds &lt;]]&lt;&gt;"",Weekly[[#This Row],[HGBC_P]]=FALSE,Weekly[[#This Row],[Actual]]=TRUE),AT12-1,IF(AND(Weekly[[#This Row],[H Odds &lt;]]&lt;&gt;"",Weekly[[#This Row],[HGBC_P]]=TRUE,Weekly[[#This Row],[Actual]]=FALSE),AT12-1,AT12)))))</f>
        <v>38</v>
      </c>
      <c r="AU13" s="37">
        <f>IF(AND(Weekly[[#This Row],[V Odds &lt;]]="",Weekly[[#This Row],[H Odds &lt;]]=""),AU12,IF(AND(Weekly[[#This Row],[H Odds &lt;]]&lt;&gt;"",Weekly[[#This Row],[XGB_P]]=TRUE,Weekly[[#This Row],[Actual]]=TRUE),AU12+Weekly[[#This Row],[H Odds &lt;]]-1,IF(AND(Weekly[[#This Row],[V Odds &lt;]]&lt;&gt;"",Weekly[[#This Row],[XGB_P]]=FALSE,Weekly[[#This Row],[Actual]]=FALSE),AU12+Weekly[[#This Row],[V Odds &lt;]]-1,IF(AND(Weekly[[#This Row],[V Odds &lt;]]&lt;&gt;"",Weekly[[#This Row],[XGB_P]]=FALSE,Weekly[[#This Row],[Actual]]=TRUE),AU12-1,IF(AND(Weekly[[#This Row],[H Odds &lt;]]&lt;&gt;"",Weekly[[#This Row],[XGB_P]]=TRUE,Weekly[[#This Row],[Actual]]=FALSE),AU12-1,AU12)))))</f>
        <v>39</v>
      </c>
      <c r="AV13" s="37">
        <f>IF(AND(Weekly[[#This Row],[V Odds &lt;]]="",Weekly[[#This Row],[H Odds &lt;]]=""),AV12,IF(AND(Weekly[[#This Row],[H Odds &lt;]]&lt;&gt;"",Weekly[[#This Row],[QDA_P]]=TRUE,Weekly[[#This Row],[Actual]]=TRUE),AV12+Weekly[[#This Row],[H Odds &lt;]]-1,IF(AND(Weekly[[#This Row],[V Odds &lt;]]&lt;&gt;"",Weekly[[#This Row],[QDA_P]]=FALSE,Weekly[[#This Row],[Actual]]=FALSE),AV12+Weekly[[#This Row],[V Odds &lt;]]-1,IF(AND(Weekly[[#This Row],[V Odds &lt;]]&lt;&gt;"",Weekly[[#This Row],[QDA_P]]=FALSE,Weekly[[#This Row],[Actual]]=TRUE),AV12-1,IF(AND(Weekly[[#This Row],[H Odds &lt;]]&lt;&gt;"",Weekly[[#This Row],[QDA_P]]=TRUE,Weekly[[#This Row],[Actual]]=FALSE),AV12-1,AV12)))))</f>
        <v>39</v>
      </c>
      <c r="AW13" s="37"/>
      <c r="AX13" s="37">
        <f>IF(AND(Weekly[[#This Row],[V Odds &lt;]]="",Weekly[[#This Row],[H Odds &lt;]]=""),AX12,IF(AND(Weekly[[#This Row],[V Odds &lt;]]&lt;&gt;"",Weekly[[#This Row],[FALSES]]&gt;0,Weekly[[#This Row],[Actual]]=FALSE),AX12+Weekly[[#This Row],[V Odds &lt;]]-1,IF(AND(Weekly[[#This Row],[H Odds &lt;]]&lt;&gt;"",Weekly[[#This Row],[TRUES]]&gt;0,Weekly[[#This Row],[Actual]]=TRUE),AX12+Weekly[[#This Row],[H Odds &lt;]]-1,IF(AND(Weekly[[#This Row],[V Odds &lt;]]&lt;&gt;"",Weekly[[#This Row],[FALSES]]=0),AX12,IF(AND(Weekly[[#This Row],[H Odds &lt;]]&lt;&gt;"",Weekly[[#This Row],[TRUES]]=0),AX12,AX12-1)))))</f>
        <v>38</v>
      </c>
      <c r="AY13" s="37">
        <f>IF(AND(Weekly[[#This Row],[V Odds &lt;]]="",Weekly[[#This Row],[H Odds &lt;]]=""),AY12,IF(AND(Weekly[[#This Row],[V Odds &lt;]]&lt;&gt;"",Weekly[[#This Row],[FALSES]]&gt;0,Weekly[[#This Row],[Actual]]=FALSE),AY12+((Weekly[[#This Row],[V Odds &lt;]]-1)*0.92),IF(AND(Weekly[[#This Row],[H Odds &lt;]]&lt;&gt;"",Weekly[[#This Row],[TRUES]]&gt;0,Weekly[[#This Row],[Actual]]=TRUE),AY12+((Weekly[[#This Row],[H Odds &lt;]]-1)*0.92),IF(AND(Weekly[[#This Row],[V Odds &lt;]]&lt;&gt;"",Weekly[[#This Row],[FALSES]]=0),AY12,IF(AND(Weekly[[#This Row],[H Odds &lt;]]&lt;&gt;"",Weekly[[#This Row],[TRUES]]=0),AY12,AY12-1)))))</f>
        <v>38</v>
      </c>
      <c r="AZ13" s="37">
        <f>IF(AND(Weekly[[#This Row],[V Odds &lt;]]="",Weekly[[#This Row],[H Odds &lt;]]=""),AZ12,IF(AND(Weekly[[#This Row],[V Odds &lt;]]&lt;&gt;"",Weekly[[#This Row],[Actual]]=FALSE),AZ12+Weekly[[#This Row],[V Odds &lt;]]-1,IF(AND(Weekly[[#This Row],[H Odds &lt;]]&lt;&gt;"",Weekly[[#This Row],[Actual]]=TRUE),AZ12+Weekly[[#This Row],[H Odds &lt;]]-1,AZ12-1)))</f>
        <v>37</v>
      </c>
      <c r="BA13" s="38">
        <f>IF(Weekly[[#This Row],[H Odds &lt;]]="",BA12,IF(AND(Weekly[[#This Row],[H Odds &lt;]]&lt;&gt;"",Weekly[[#This Row],[SVC_P]]=TRUE,Weekly[[#This Row],[Actual]]=TRUE),BA12+Weekly[[#This Row],[H Odds &lt;]]-1,IF(AND(Weekly[[#This Row],[H Odds &lt;]]&lt;&gt;"",Weekly[[#This Row],[SVC_P]]=TRUE,Weekly[[#This Row],[Actual]]=FALSE),BA12-1,BA12)))</f>
        <v>39</v>
      </c>
      <c r="BB13" s="38">
        <f>IF(Weekly[[#This Row],[H Odds &lt;]]="",BB12,IF(AND(Weekly[[#This Row],[H Odds &lt;]]&lt;&gt;"",Weekly[[#This Row],[ADBC_P]]=TRUE,Weekly[[#This Row],[Actual]]=TRUE),BB12+Weekly[[#This Row],[H Odds &lt;]]-1,IF(AND(Weekly[[#This Row],[H Odds &lt;]]&lt;&gt;"",Weekly[[#This Row],[ADBC_P]]=TRUE,Weekly[[#This Row],[Actual]]=FALSE),BB12-1,BB12)))</f>
        <v>40</v>
      </c>
      <c r="BC13" s="38">
        <f>IF(Weekly[[#This Row],[H Odds &lt;]]="",BC12,IF(AND(Weekly[[#This Row],[H Odds &lt;]]&lt;&gt;"",Weekly[[#This Row],[RFC_P]]=TRUE,Weekly[[#This Row],[Actual]]=TRUE),BC12+Weekly[[#This Row],[H Odds &lt;]]-1,IF(AND(Weekly[[#This Row],[H Odds &lt;]]&lt;&gt;"",Weekly[[#This Row],[RFC_P]]=TRUE,Weekly[[#This Row],[Actual]]=FALSE),BC12-1,BC12)))</f>
        <v>39</v>
      </c>
      <c r="BD13" s="38">
        <f>IF(Weekly[[#This Row],[H Odds &lt;]]="",BD12,IF(AND(Weekly[[#This Row],[H Odds &lt;]]&lt;&gt;"",Weekly[[#This Row],[GBC_P]]=TRUE,Weekly[[#This Row],[Actual]]=TRUE),BD12+Weekly[[#This Row],[H Odds &lt;]]-1,IF(AND(Weekly[[#This Row],[H Odds &lt;]]&lt;&gt;"",Weekly[[#This Row],[GBC_P]]=TRUE,Weekly[[#This Row],[Actual]]=FALSE),BD12-1,BD12)))</f>
        <v>40</v>
      </c>
      <c r="BE13" s="38">
        <f>IF(Weekly[[#This Row],[H Odds &lt;]]="",BE12,IF(AND(Weekly[[#This Row],[H Odds &lt;]]&lt;&gt;"",Weekly[[#This Row],[HGBC_P]]=TRUE,Weekly[[#This Row],[Actual]]=TRUE),BE12+Weekly[[#This Row],[H Odds &lt;]]-1,IF(AND(Weekly[[#This Row],[H Odds &lt;]]&lt;&gt;"",Weekly[[#This Row],[HGBC_P]]=TRUE,Weekly[[#This Row],[Actual]]=FALSE),BE12-1,BE12)))</f>
        <v>39</v>
      </c>
      <c r="BF13" s="38">
        <f>IF(Weekly[[#This Row],[H Odds &lt;]]="",BF12,IF(AND(Weekly[[#This Row],[H Odds &lt;]]&lt;&gt;"",Weekly[[#This Row],[XGB_P]]=TRUE,Weekly[[#This Row],[Actual]]=TRUE),BF12+Weekly[[#This Row],[H Odds &lt;]]-1,IF(AND(Weekly[[#This Row],[H Odds &lt;]]&lt;&gt;"",Weekly[[#This Row],[XGB_P]]=TRUE,Weekly[[#This Row],[Actual]]=FALSE),BF12-1,BF12)))</f>
        <v>40</v>
      </c>
      <c r="BG13" s="38">
        <f>IF(Weekly[[#This Row],[H Odds &lt;]]="",BG12,IF(AND(Weekly[[#This Row],[H Odds &lt;]]&lt;&gt;"",Weekly[[#This Row],[QDA_P]]=TRUE,Weekly[[#This Row],[Actual]]=TRUE),BG12+Weekly[[#This Row],[H Odds &lt;]]-1,IF(AND(Weekly[[#This Row],[H Odds &lt;]]&lt;&gt;"",Weekly[[#This Row],[QDA_P]]=TRUE,Weekly[[#This Row],[Actual]]=FALSE),BG12-1,BG12)))</f>
        <v>40</v>
      </c>
      <c r="BH13" s="38">
        <f>IF(Weekly[[#This Row],[H Odds &lt;]]="",BH12,IF(AND(Weekly[[#This Row],[H Odds &lt;]]&lt;&gt;"",Weekly[[#This Row],[KNC_P]]=TRUE,Weekly[[#This Row],[Actual]]=TRUE),BH12+Weekly[[#This Row],[H Odds &lt;]]-1,IF(AND(Weekly[[#This Row],[H Odds &lt;]]&lt;&gt;"",Weekly[[#This Row],[KNC_P]]=TRUE,Weekly[[#This Row],[Actual]]=FALSE),BH12-1,BH12)))</f>
        <v>40</v>
      </c>
      <c r="BI13" s="38">
        <f>IF(Weekly[[#This Row],[H Odds &lt;]]="",BI12,IF(AND(Weekly[[#This Row],[H Odds &lt;]]&lt;&gt;"",Weekly[[#This Row],[TRUES]]&gt;0,Weekly[[#This Row],[Actual]]=TRUE),BI12+Weekly[[#This Row],[H Odds &lt;]]-1,IF(AND(Weekly[[#This Row],[H Odds &lt;]]&lt;&gt;"",Weekly[[#This Row],[TRUES]]=0),BI12,BI12-1)))</f>
        <v>39</v>
      </c>
      <c r="BJ13" s="38">
        <f>IF(Weekly[[#This Row],[H Odds &lt;]]="",BJ12,IF(AND(Weekly[[#This Row],[H Odds &lt;]]&lt;&gt;"",Weekly[[#This Row],[Actual]]=TRUE),BJ12+Weekly[[#This Row],[H Odds &lt;]]-1,IF(AND(Weekly[[#This Row],[H Odds &lt;]]&lt;&gt;"",Weekly[[#This Row],[Actual]]=FALSE),BJ12-1,BJ12)))</f>
        <v>39</v>
      </c>
      <c r="BK13" s="58">
        <f>IF(AND(Weekly[[#This Row],[TRUES]]&gt;4,Weekly[[#This Row],[Actual]]=TRUE),BK12+Weekly[[#This Row],[BF H Odds]]-1,IF(AND(Weekly[[#This Row],[FALSES]]&gt;4,Weekly[[#This Row],[Actual]]=FALSE),BK12+Weekly[[#This Row],[BF V Odds]]-1,IF(AND(Weekly[[#This Row],[TRUES]]&gt;4,Weekly[[#This Row],[Actual]]=FALSE),BK12-1,IF(AND(Weekly[[#This Row],[FALSES]]&gt;4,Weekly[[#This Row],[Actual]]=TRUE),BK12-1,BK12))))</f>
        <v>39.6</v>
      </c>
      <c r="BL13" s="58">
        <f>IF(AND(Weekly[[#This Row],[TRUES]]&gt;5,Weekly[[#This Row],[Actual]]=TRUE),BL12+Weekly[[#This Row],[BF H Odds]]-1,IF(AND(Weekly[[#This Row],[FALSES]]&gt;5,Weekly[[#This Row],[Actual]]=FALSE),BL12+Weekly[[#This Row],[BF V Odds]]-1,IF(AND(Weekly[[#This Row],[TRUES]]&gt;5,Weekly[[#This Row],[Actual]]=FALSE),BL12-1,IF(AND(Weekly[[#This Row],[FALSES]]&gt;5,Weekly[[#This Row],[Actual]]=TRUE),BL12-1,BL12))))</f>
        <v>40.6</v>
      </c>
      <c r="BM13" s="58">
        <f>IF(AND(Weekly[[#This Row],[TRUES]]&gt;6,Weekly[[#This Row],[Actual]]=TRUE),BM12+Weekly[[#This Row],[BF H Odds]]-1,IF(AND(Weekly[[#This Row],[FALSES]]&gt;6,Weekly[[#This Row],[Actual]]=FALSE),BM12+Weekly[[#This Row],[BF V Odds]]-1,IF(AND(Weekly[[#This Row],[TRUES]]&gt;6,Weekly[[#This Row],[Actual]]=FALSE),BM12-1,IF(AND(Weekly[[#This Row],[FALSES]]&gt;6,Weekly[[#This Row],[Actual]]=TRUE),BM12-1,BM12))))</f>
        <v>40.43</v>
      </c>
      <c r="BN13" s="24"/>
      <c r="BP13" t="b">
        <v>0</v>
      </c>
      <c r="BZ13" s="47" t="s">
        <v>80</v>
      </c>
      <c r="CA13" s="48">
        <f t="shared" ref="CA13:CH13" si="3">CA11/CA12</f>
        <v>0.38271604938271603</v>
      </c>
      <c r="CB13" s="48">
        <f t="shared" si="3"/>
        <v>0.29629629629629628</v>
      </c>
      <c r="CC13" s="48">
        <f t="shared" si="3"/>
        <v>0.30769230769230771</v>
      </c>
      <c r="CD13" s="48">
        <f t="shared" si="3"/>
        <v>0.35897435897435898</v>
      </c>
      <c r="CE13" s="48">
        <f t="shared" si="3"/>
        <v>0.32653061224489793</v>
      </c>
      <c r="CF13" s="48">
        <f t="shared" si="3"/>
        <v>0.38297872340425532</v>
      </c>
      <c r="CG13" s="48">
        <f t="shared" si="3"/>
        <v>0.2978723404255319</v>
      </c>
      <c r="CH13" s="48">
        <f t="shared" si="3"/>
        <v>0.32608695652173914</v>
      </c>
    </row>
    <row r="14" spans="1:88" x14ac:dyDescent="0.25">
      <c r="A14" s="1">
        <v>12</v>
      </c>
      <c r="B14" s="10">
        <v>44237</v>
      </c>
      <c r="C14" s="17" t="s">
        <v>34</v>
      </c>
      <c r="D14" s="15" t="s">
        <v>35</v>
      </c>
      <c r="E14" t="b">
        <v>0</v>
      </c>
      <c r="F14" t="b">
        <v>0</v>
      </c>
      <c r="G14" t="b">
        <v>0</v>
      </c>
      <c r="H14" t="b">
        <v>0</v>
      </c>
      <c r="I14" t="b">
        <v>0</v>
      </c>
      <c r="J14" t="b">
        <v>0</v>
      </c>
      <c r="K14" t="b">
        <v>0</v>
      </c>
      <c r="N14">
        <v>1</v>
      </c>
      <c r="O14">
        <v>1.74</v>
      </c>
      <c r="P14" t="b">
        <v>1</v>
      </c>
      <c r="Q14" t="s">
        <v>76</v>
      </c>
      <c r="R14" s="9">
        <f>IFERROR(IF(Weekly[[#This Row],[Won Bet?]]="yes",R13+(Weekly[[#This Row],[BF Odds]]*Weekly[[#This Row],[BF Stake]])-Weekly[[#This Row],[BF Stake]],R13-Weekly[[#This Row],[BF Stake]]),R13)</f>
        <v>98.470000000000013</v>
      </c>
      <c r="S14" s="9">
        <f>IFERROR(IF(Weekly[[#This Row],[Won Bet?]]="yes",S13+(((Weekly[[#This Row],[BF Odds]]*Weekly[[#This Row],[BF Stake]])-Weekly[[#This Row],[BF Stake]])*0.95),S13-Weekly[[#This Row],[BF Stake]]),S13)</f>
        <v>98.346499999999992</v>
      </c>
      <c r="T14">
        <v>1.72</v>
      </c>
      <c r="U14">
        <v>2.2000000000000002</v>
      </c>
      <c r="V14" s="24">
        <f>IF(Weekly[[#This Row],[Actual]]="","",IF(AND(Weekly[[#This Row],[SVC_P]]=Weekly[[#This Row],[Actual]],Weekly[[#This Row],[SVC_P]]=TRUE),V13+Weekly[[#This Row],[BF H Odds]]-1,IF(AND(Weekly[[#This Row],[SVC_P]]=Weekly[[#This Row],[Actual]],Weekly[[#This Row],[SVC_P]]=FALSE),V13+Weekly[[#This Row],[BF V Odds]]-1,V13-1)))</f>
        <v>38.99</v>
      </c>
      <c r="W14" s="24">
        <f>IF(Weekly[[#This Row],[Actual]]="","",IF(AND(Weekly[[#This Row],[SVC_P]]=FALSE,Weekly[[#This Row],[Actual]]=TRUE),W13+Weekly[[#This Row],[BF H Odds]]-1,IF(AND(Weekly[[#This Row],[SVC_P]]=TRUE,Weekly[[#This Row],[Actual]]=FALSE,),W13+Weekly[[#This Row],[BF V Odds]]-1,W13-1)))</f>
        <v>30.2</v>
      </c>
      <c r="X14" s="24">
        <f>IF(Weekly[[#This Row],[Actual]]="","",IF(AND(Weekly[[#This Row],[ADBC_P]]=Weekly[[#This Row],[Actual]],Weekly[[#This Row],[ADBC_P]]=TRUE),X13+Weekly[[#This Row],[BF H Odds]]-1,IF(AND(Weekly[[#This Row],[ADBC_P]]=Weekly[[#This Row],[Actual]],Weekly[[#This Row],[ADBC_P]]=FALSE),X13+Weekly[[#This Row],[BF V Odds]]-1,X13-1)))</f>
        <v>39.700000000000003</v>
      </c>
      <c r="Y14" s="24">
        <f>IF(Weekly[[#This Row],[Actual]]="","",IF(AND(Weekly[[#This Row],[ADBC_P]]=FALSE,Weekly[[#This Row],[Actual]]=TRUE),Y13+Weekly[[#This Row],[BF H Odds]]-1,IF(AND(Weekly[[#This Row],[ADBC_P]]=TRUE,Weekly[[#This Row],[Actual]]=FALSE),Y13+Weekly[[#This Row],[BF V Odds]]-1,Y13-1)))</f>
        <v>35.56</v>
      </c>
      <c r="Z14" s="24">
        <f>IF(Weekly[[#This Row],[Actual]]="","",IF(AND(Weekly[[#This Row],[RFC_P]]=Weekly[[#This Row],[Actual]],Weekly[[#This Row],[RFC_P]]=TRUE),Z13+Weekly[[#This Row],[BF H Odds]]-1,IF(AND(Weekly[[#This Row],[RFC_P]]=Weekly[[#This Row],[Actual]],Weekly[[#This Row],[RFC_P]]=FALSE),Z13+Weekly[[#This Row],[BF V Odds]]-1,Z13-1)))</f>
        <v>37.120000000000005</v>
      </c>
      <c r="AA14" s="24">
        <f>IF(Weekly[[#This Row],[Actual]]="","",IF(AND(Weekly[[#This Row],[RFC_P]]=FALSE,Weekly[[#This Row],[Actual]]=TRUE),AA13+Weekly[[#This Row],[BF H Odds]]-1,IF(AND(Weekly[[#This Row],[RFC_P]]=TRUE,Weekly[[#This Row],[Actual]]=FALSE),AA13+Weekly[[#This Row],[BF V Odds]]-1,AA13-1)))</f>
        <v>38.14</v>
      </c>
      <c r="AB14" s="24">
        <f>IF(Weekly[[#This Row],[Actual]]="","",IF(AND(Weekly[[#This Row],[GBC_P]]=Weekly[[#This Row],[Actual]],Weekly[[#This Row],[GBC_P]]=TRUE),AB13+Weekly[[#This Row],[BF H Odds]]-1,IF(AND(Weekly[[#This Row],[GBC_P]]=Weekly[[#This Row],[Actual]],Weekly[[#This Row],[GBC_P]]=FALSE),AB13+Weekly[[#This Row],[BF V Odds]]-1,AB13-1)))</f>
        <v>36.85</v>
      </c>
      <c r="AC14" s="24">
        <f>IF(Weekly[[#This Row],[Actual]]="","",IF(AND(Weekly[[#This Row],[GBC_P]]=FALSE,Weekly[[#This Row],[Actual]]=TRUE),AC13+Weekly[[#This Row],[BF H Odds]]-1,IF(AND(Weekly[[#This Row],[GBC_P]]=TRUE,Weekly[[#This Row],[Actual]]=FALSE),AC13+Weekly[[#This Row],[BF V Odds]]-1,AC13-1)))</f>
        <v>38.410000000000004</v>
      </c>
      <c r="AD14" s="24">
        <f>IF(Weekly[[#This Row],[Actual]]="","",IF(AND(Weekly[[#This Row],[HGBC_P]]=Weekly[[#This Row],[Actual]],Weekly[[#This Row],[HGBC_P]]=TRUE),AD13+Weekly[[#This Row],[BF H Odds]]-1,IF(AND(Weekly[[#This Row],[HGBC_P]]=Weekly[[#This Row],[Actual]],Weekly[[#This Row],[HGBC_P]]=FALSE),AD13+Weekly[[#This Row],[BF V Odds]]-1,AD13-1)))</f>
        <v>35.6</v>
      </c>
      <c r="AE14" s="24">
        <f>IF(Weekly[[#This Row],[Actual]]="","",IF(AND(Weekly[[#This Row],[HGBC_P]]=FALSE,Weekly[[#This Row],[Actual]]=TRUE),AE13+Weekly[[#This Row],[BF H Odds]]-1,IF(AND(Weekly[[#This Row],[HGBC_P]]=TRUE,Weekly[[#This Row],[Actual]]=FALSE),AE13+Weekly[[#This Row],[BF V Odds]]-1,AE13-1)))</f>
        <v>39.660000000000004</v>
      </c>
      <c r="AF14" s="24">
        <f>IF(Weekly[[#This Row],[Actual]]="","",IF(AND(Weekly[[#This Row],[XGB_P]]=Weekly[[#This Row],[Actual]],Weekly[[#This Row],[XGB_P]]=TRUE),AF13+Weekly[[#This Row],[BF H Odds]]-1,IF(AND(Weekly[[#This Row],[XGB_P]]=Weekly[[#This Row],[Actual]],Weekly[[#This Row],[XGB_P]]=FALSE),AF13+Weekly[[#This Row],[BF V Odds]]-1,AF13-1)))</f>
        <v>39.830000000000005</v>
      </c>
      <c r="AG14" s="24">
        <f>IF(Weekly[[#This Row],[Actual]]="","",IF(AND(Weekly[[#This Row],[XGB_P]]=FALSE,Weekly[[#This Row],[Actual]]=TRUE),AG13+Weekly[[#This Row],[BF H Odds]]-1,IF(AND(Weekly[[#This Row],[XGB_P]]=TRUE,Weekly[[#This Row],[Actual]]=FALSE),AG13+Weekly[[#This Row],[BF V Odds]]-1,AG13-1)))</f>
        <v>35.43</v>
      </c>
      <c r="AH14" s="24">
        <f>IF(Weekly[[#This Row],[Actual]]="","",IF(AND(Weekly[[#This Row],[QDA_P]]=Weekly[[#This Row],[Actual]],Weekly[[#This Row],[QDA_P]]=TRUE),AH13+Weekly[[#This Row],[BF H Odds]]-1,IF(AND(Weekly[[#This Row],[QDA_P]]=Weekly[[#This Row],[Actual]],Weekly[[#This Row],[QDA_P]]=FALSE),AH13+Weekly[[#This Row],[BF V Odds]]-1,AH13-1)))</f>
        <v>36.67</v>
      </c>
      <c r="AI14" s="24">
        <f>IF(Weekly[[#This Row],[Actual]]="","",IF(AND(Weekly[[#This Row],[QDA_P]]=FALSE,Weekly[[#This Row],[Actual]]=TRUE),AI13+Weekly[[#This Row],[BF H Odds]]-1,IF(AND(Weekly[[#This Row],[QDA_P]]=TRUE,Weekly[[#This Row],[Actual]]=FALSE),AI13+Weekly[[#This Row],[BF V Odds]]-1,AI13-1)))</f>
        <v>38.590000000000003</v>
      </c>
      <c r="AJ14" s="24"/>
      <c r="AK14" s="24"/>
      <c r="AL14" s="30">
        <f>IF(Weekly[[#This Row],[Actual]]="","",COUNTIF(Weekly[[#This Row],[SVC_P]:[QDA_P]],TRUE))</f>
        <v>0</v>
      </c>
      <c r="AM14" s="30">
        <f>IF(Weekly[[#This Row],[Actual]]="","",COUNTIF(Weekly[[#This Row],[SVC_P]:[QDA_P]],FALSE))</f>
        <v>7</v>
      </c>
      <c r="AN14" t="str">
        <f>IF(AND(Weekly[[#This Row],[BF V Odds]]&gt;$BO$6,Weekly[[#This Row],[BF V Odds]] &lt; $BO$7),Weekly[[#This Row],[BF V Odds]],"")</f>
        <v/>
      </c>
      <c r="AO14" t="str">
        <f>IF(AND(Weekly[[#This Row],[BF H Odds]]&gt;$BO$6, Weekly[[#This Row],[BF H Odds]] &lt; $BO$7),Weekly[[#This Row],[BF H Odds]],"")</f>
        <v/>
      </c>
      <c r="AP14" s="37">
        <f>IF(AND(Weekly[[#This Row],[V Odds &lt;]]="",Weekly[[#This Row],[H Odds &lt;]]=""),AP13,IF(AND(Weekly[[#This Row],[H Odds &lt;]]&lt;&gt;"",Weekly[[#This Row],[SVC_P]]=TRUE,Weekly[[#This Row],[Actual]]=TRUE),AP13+Weekly[[#This Row],[H Odds &lt;]]-1,IF(AND(Weekly[[#This Row],[V Odds &lt;]]&lt;&gt;"",Weekly[[#This Row],[SVC_P]]=FALSE,Weekly[[#This Row],[Actual]]=FALSE),AP13+Weekly[[#This Row],[V Odds &lt;]]-1,IF(AND(Weekly[[#This Row],[V Odds &lt;]]&lt;&gt;"",Weekly[[#This Row],[SVC_P]]=FALSE,Weekly[[#This Row],[Actual]]=TRUE),AP13-1,IF(AND(Weekly[[#This Row],[H Odds &lt;]]&lt;&gt;"",Weekly[[#This Row],[SVC_P]]=TRUE,Weekly[[#This Row],[Actual]]=FALSE),AP13-1,AP13)))))</f>
        <v>39</v>
      </c>
      <c r="AQ14" s="37">
        <f>IF(AND(Weekly[[#This Row],[V Odds &lt;]]="",Weekly[[#This Row],[H Odds &lt;]]=""),AQ13,IF(AND(Weekly[[#This Row],[H Odds &lt;]]&lt;&gt;"",Weekly[[#This Row],[ADBC_P]]=TRUE,Weekly[[#This Row],[Actual]]=TRUE),AQ13+Weekly[[#This Row],[H Odds &lt;]]-1,IF(AND(Weekly[[#This Row],[V Odds &lt;]]&lt;&gt;"",Weekly[[#This Row],[ADBC_P]]=FALSE,Weekly[[#This Row],[Actual]]=FALSE),AQ13+Weekly[[#This Row],[V Odds &lt;]]-1,IF(AND(Weekly[[#This Row],[V Odds &lt;]]&lt;&gt;"",Weekly[[#This Row],[ADBC_P]]=FALSE,Weekly[[#This Row],[Actual]]=TRUE),AQ13-1,IF(AND(Weekly[[#This Row],[H Odds &lt;]]&lt;&gt;"",Weekly[[#This Row],[ADBC_P]]=TRUE,Weekly[[#This Row],[Actual]]=FALSE),AQ13-1,AQ13)))))</f>
        <v>40</v>
      </c>
      <c r="AR14" s="37">
        <f>IF(AND(Weekly[[#This Row],[V Odds &lt;]]="",Weekly[[#This Row],[H Odds &lt;]]=""),AR13,IF(AND(Weekly[[#This Row],[H Odds &lt;]]&lt;&gt;"",Weekly[[#This Row],[RFC_P]]=TRUE,Weekly[[#This Row],[Actual]]=TRUE),AR13+Weekly[[#This Row],[H Odds &lt;]]-1,IF(AND(Weekly[[#This Row],[V Odds &lt;]]&lt;&gt;"",Weekly[[#This Row],[RFC_P]]=FALSE,Weekly[[#This Row],[Actual]]=FALSE),AR13+Weekly[[#This Row],[V Odds &lt;]]-1,IF(AND(Weekly[[#This Row],[V Odds &lt;]]&lt;&gt;"",Weekly[[#This Row],[RFC_P]]=FALSE,Weekly[[#This Row],[Actual]]=TRUE),AR13-1,IF(AND(Weekly[[#This Row],[H Odds &lt;]]&lt;&gt;"",Weekly[[#This Row],[RFC_P]]=TRUE,Weekly[[#This Row],[Actual]]=FALSE),AR13-1,AR13)))))</f>
        <v>38</v>
      </c>
      <c r="AS14" s="37">
        <f>IF(AND(Weekly[[#This Row],[V Odds &lt;]]="",Weekly[[#This Row],[H Odds &lt;]]=""),AS13,IF(AND(Weekly[[#This Row],[H Odds &lt;]]&lt;&gt;"",Weekly[[#This Row],[GBC_P]]=TRUE,Weekly[[#This Row],[Actual]]=TRUE),AS13+Weekly[[#This Row],[H Odds &lt;]]-1,IF(AND(Weekly[[#This Row],[V Odds &lt;]]&lt;&gt;"",Weekly[[#This Row],[GBC_P]]=FALSE,Weekly[[#This Row],[Actual]]=FALSE),AS13+Weekly[[#This Row],[V Odds &lt;]]-1,IF(AND(Weekly[[#This Row],[V Odds &lt;]]&lt;&gt;"",Weekly[[#This Row],[GBC_P]]=FALSE,Weekly[[#This Row],[Actual]]=TRUE),AS13-1,IF(AND(Weekly[[#This Row],[H Odds &lt;]]&lt;&gt;"",Weekly[[#This Row],[GBC_P]]=TRUE,Weekly[[#This Row],[Actual]]=FALSE),AS13-1,AS13)))))</f>
        <v>39</v>
      </c>
      <c r="AT14" s="37">
        <f>IF(AND(Weekly[[#This Row],[V Odds &lt;]]="",Weekly[[#This Row],[H Odds &lt;]]=""),AT13,IF(AND(Weekly[[#This Row],[H Odds &lt;]]&lt;&gt;"",Weekly[[#This Row],[HGBC_P]]=TRUE,Weekly[[#This Row],[Actual]]=TRUE),AT13+Weekly[[#This Row],[H Odds &lt;]]-1,IF(AND(Weekly[[#This Row],[V Odds &lt;]]&lt;&gt;"",Weekly[[#This Row],[HGBC_P]]=FALSE,Weekly[[#This Row],[Actual]]=FALSE),AT13+Weekly[[#This Row],[V Odds &lt;]]-1,IF(AND(Weekly[[#This Row],[V Odds &lt;]]&lt;&gt;"",Weekly[[#This Row],[HGBC_P]]=FALSE,Weekly[[#This Row],[Actual]]=TRUE),AT13-1,IF(AND(Weekly[[#This Row],[H Odds &lt;]]&lt;&gt;"",Weekly[[#This Row],[HGBC_P]]=TRUE,Weekly[[#This Row],[Actual]]=FALSE),AT13-1,AT13)))))</f>
        <v>38</v>
      </c>
      <c r="AU14" s="37">
        <f>IF(AND(Weekly[[#This Row],[V Odds &lt;]]="",Weekly[[#This Row],[H Odds &lt;]]=""),AU13,IF(AND(Weekly[[#This Row],[H Odds &lt;]]&lt;&gt;"",Weekly[[#This Row],[XGB_P]]=TRUE,Weekly[[#This Row],[Actual]]=TRUE),AU13+Weekly[[#This Row],[H Odds &lt;]]-1,IF(AND(Weekly[[#This Row],[V Odds &lt;]]&lt;&gt;"",Weekly[[#This Row],[XGB_P]]=FALSE,Weekly[[#This Row],[Actual]]=FALSE),AU13+Weekly[[#This Row],[V Odds &lt;]]-1,IF(AND(Weekly[[#This Row],[V Odds &lt;]]&lt;&gt;"",Weekly[[#This Row],[XGB_P]]=FALSE,Weekly[[#This Row],[Actual]]=TRUE),AU13-1,IF(AND(Weekly[[#This Row],[H Odds &lt;]]&lt;&gt;"",Weekly[[#This Row],[XGB_P]]=TRUE,Weekly[[#This Row],[Actual]]=FALSE),AU13-1,AU13)))))</f>
        <v>39</v>
      </c>
      <c r="AV14" s="37">
        <f>IF(AND(Weekly[[#This Row],[V Odds &lt;]]="",Weekly[[#This Row],[H Odds &lt;]]=""),AV13,IF(AND(Weekly[[#This Row],[H Odds &lt;]]&lt;&gt;"",Weekly[[#This Row],[QDA_P]]=TRUE,Weekly[[#This Row],[Actual]]=TRUE),AV13+Weekly[[#This Row],[H Odds &lt;]]-1,IF(AND(Weekly[[#This Row],[V Odds &lt;]]&lt;&gt;"",Weekly[[#This Row],[QDA_P]]=FALSE,Weekly[[#This Row],[Actual]]=FALSE),AV13+Weekly[[#This Row],[V Odds &lt;]]-1,IF(AND(Weekly[[#This Row],[V Odds &lt;]]&lt;&gt;"",Weekly[[#This Row],[QDA_P]]=FALSE,Weekly[[#This Row],[Actual]]=TRUE),AV13-1,IF(AND(Weekly[[#This Row],[H Odds &lt;]]&lt;&gt;"",Weekly[[#This Row],[QDA_P]]=TRUE,Weekly[[#This Row],[Actual]]=FALSE),AV13-1,AV13)))))</f>
        <v>39</v>
      </c>
      <c r="AW14" s="37"/>
      <c r="AX14" s="37">
        <f>IF(AND(Weekly[[#This Row],[V Odds &lt;]]="",Weekly[[#This Row],[H Odds &lt;]]=""),AX13,IF(AND(Weekly[[#This Row],[V Odds &lt;]]&lt;&gt;"",Weekly[[#This Row],[FALSES]]&gt;0,Weekly[[#This Row],[Actual]]=FALSE),AX13+Weekly[[#This Row],[V Odds &lt;]]-1,IF(AND(Weekly[[#This Row],[H Odds &lt;]]&lt;&gt;"",Weekly[[#This Row],[TRUES]]&gt;0,Weekly[[#This Row],[Actual]]=TRUE),AX13+Weekly[[#This Row],[H Odds &lt;]]-1,IF(AND(Weekly[[#This Row],[V Odds &lt;]]&lt;&gt;"",Weekly[[#This Row],[FALSES]]=0),AX13,IF(AND(Weekly[[#This Row],[H Odds &lt;]]&lt;&gt;"",Weekly[[#This Row],[TRUES]]=0),AX13,AX13-1)))))</f>
        <v>38</v>
      </c>
      <c r="AY14" s="37">
        <f>IF(AND(Weekly[[#This Row],[V Odds &lt;]]="",Weekly[[#This Row],[H Odds &lt;]]=""),AY13,IF(AND(Weekly[[#This Row],[V Odds &lt;]]&lt;&gt;"",Weekly[[#This Row],[FALSES]]&gt;0,Weekly[[#This Row],[Actual]]=FALSE),AY13+((Weekly[[#This Row],[V Odds &lt;]]-1)*0.92),IF(AND(Weekly[[#This Row],[H Odds &lt;]]&lt;&gt;"",Weekly[[#This Row],[TRUES]]&gt;0,Weekly[[#This Row],[Actual]]=TRUE),AY13+((Weekly[[#This Row],[H Odds &lt;]]-1)*0.92),IF(AND(Weekly[[#This Row],[V Odds &lt;]]&lt;&gt;"",Weekly[[#This Row],[FALSES]]=0),AY13,IF(AND(Weekly[[#This Row],[H Odds &lt;]]&lt;&gt;"",Weekly[[#This Row],[TRUES]]=0),AY13,AY13-1)))))</f>
        <v>38</v>
      </c>
      <c r="AZ14" s="37">
        <f>IF(AND(Weekly[[#This Row],[V Odds &lt;]]="",Weekly[[#This Row],[H Odds &lt;]]=""),AZ13,IF(AND(Weekly[[#This Row],[V Odds &lt;]]&lt;&gt;"",Weekly[[#This Row],[Actual]]=FALSE),AZ13+Weekly[[#This Row],[V Odds &lt;]]-1,IF(AND(Weekly[[#This Row],[H Odds &lt;]]&lt;&gt;"",Weekly[[#This Row],[Actual]]=TRUE),AZ13+Weekly[[#This Row],[H Odds &lt;]]-1,AZ13-1)))</f>
        <v>37</v>
      </c>
      <c r="BA14" s="38">
        <f>IF(Weekly[[#This Row],[H Odds &lt;]]="",BA13,IF(AND(Weekly[[#This Row],[H Odds &lt;]]&lt;&gt;"",Weekly[[#This Row],[SVC_P]]=TRUE,Weekly[[#This Row],[Actual]]=TRUE),BA13+Weekly[[#This Row],[H Odds &lt;]]-1,IF(AND(Weekly[[#This Row],[H Odds &lt;]]&lt;&gt;"",Weekly[[#This Row],[SVC_P]]=TRUE,Weekly[[#This Row],[Actual]]=FALSE),BA13-1,BA13)))</f>
        <v>39</v>
      </c>
      <c r="BB14" s="38">
        <f>IF(Weekly[[#This Row],[H Odds &lt;]]="",BB13,IF(AND(Weekly[[#This Row],[H Odds &lt;]]&lt;&gt;"",Weekly[[#This Row],[ADBC_P]]=TRUE,Weekly[[#This Row],[Actual]]=TRUE),BB13+Weekly[[#This Row],[H Odds &lt;]]-1,IF(AND(Weekly[[#This Row],[H Odds &lt;]]&lt;&gt;"",Weekly[[#This Row],[ADBC_P]]=TRUE,Weekly[[#This Row],[Actual]]=FALSE),BB13-1,BB13)))</f>
        <v>40</v>
      </c>
      <c r="BC14" s="38">
        <f>IF(Weekly[[#This Row],[H Odds &lt;]]="",BC13,IF(AND(Weekly[[#This Row],[H Odds &lt;]]&lt;&gt;"",Weekly[[#This Row],[RFC_P]]=TRUE,Weekly[[#This Row],[Actual]]=TRUE),BC13+Weekly[[#This Row],[H Odds &lt;]]-1,IF(AND(Weekly[[#This Row],[H Odds &lt;]]&lt;&gt;"",Weekly[[#This Row],[RFC_P]]=TRUE,Weekly[[#This Row],[Actual]]=FALSE),BC13-1,BC13)))</f>
        <v>39</v>
      </c>
      <c r="BD14" s="38">
        <f>IF(Weekly[[#This Row],[H Odds &lt;]]="",BD13,IF(AND(Weekly[[#This Row],[H Odds &lt;]]&lt;&gt;"",Weekly[[#This Row],[GBC_P]]=TRUE,Weekly[[#This Row],[Actual]]=TRUE),BD13+Weekly[[#This Row],[H Odds &lt;]]-1,IF(AND(Weekly[[#This Row],[H Odds &lt;]]&lt;&gt;"",Weekly[[#This Row],[GBC_P]]=TRUE,Weekly[[#This Row],[Actual]]=FALSE),BD13-1,BD13)))</f>
        <v>40</v>
      </c>
      <c r="BE14" s="38">
        <f>IF(Weekly[[#This Row],[H Odds &lt;]]="",BE13,IF(AND(Weekly[[#This Row],[H Odds &lt;]]&lt;&gt;"",Weekly[[#This Row],[HGBC_P]]=TRUE,Weekly[[#This Row],[Actual]]=TRUE),BE13+Weekly[[#This Row],[H Odds &lt;]]-1,IF(AND(Weekly[[#This Row],[H Odds &lt;]]&lt;&gt;"",Weekly[[#This Row],[HGBC_P]]=TRUE,Weekly[[#This Row],[Actual]]=FALSE),BE13-1,BE13)))</f>
        <v>39</v>
      </c>
      <c r="BF14" s="38">
        <f>IF(Weekly[[#This Row],[H Odds &lt;]]="",BF13,IF(AND(Weekly[[#This Row],[H Odds &lt;]]&lt;&gt;"",Weekly[[#This Row],[XGB_P]]=TRUE,Weekly[[#This Row],[Actual]]=TRUE),BF13+Weekly[[#This Row],[H Odds &lt;]]-1,IF(AND(Weekly[[#This Row],[H Odds &lt;]]&lt;&gt;"",Weekly[[#This Row],[XGB_P]]=TRUE,Weekly[[#This Row],[Actual]]=FALSE),BF13-1,BF13)))</f>
        <v>40</v>
      </c>
      <c r="BG14" s="38">
        <f>IF(Weekly[[#This Row],[H Odds &lt;]]="",BG13,IF(AND(Weekly[[#This Row],[H Odds &lt;]]&lt;&gt;"",Weekly[[#This Row],[QDA_P]]=TRUE,Weekly[[#This Row],[Actual]]=TRUE),BG13+Weekly[[#This Row],[H Odds &lt;]]-1,IF(AND(Weekly[[#This Row],[H Odds &lt;]]&lt;&gt;"",Weekly[[#This Row],[QDA_P]]=TRUE,Weekly[[#This Row],[Actual]]=FALSE),BG13-1,BG13)))</f>
        <v>40</v>
      </c>
      <c r="BH14" s="38">
        <f>IF(Weekly[[#This Row],[H Odds &lt;]]="",BH13,IF(AND(Weekly[[#This Row],[H Odds &lt;]]&lt;&gt;"",Weekly[[#This Row],[KNC_P]]=TRUE,Weekly[[#This Row],[Actual]]=TRUE),BH13+Weekly[[#This Row],[H Odds &lt;]]-1,IF(AND(Weekly[[#This Row],[H Odds &lt;]]&lt;&gt;"",Weekly[[#This Row],[KNC_P]]=TRUE,Weekly[[#This Row],[Actual]]=FALSE),BH13-1,BH13)))</f>
        <v>40</v>
      </c>
      <c r="BI14" s="38">
        <f>IF(Weekly[[#This Row],[H Odds &lt;]]="",BI13,IF(AND(Weekly[[#This Row],[H Odds &lt;]]&lt;&gt;"",Weekly[[#This Row],[TRUES]]&gt;0,Weekly[[#This Row],[Actual]]=TRUE),BI13+Weekly[[#This Row],[H Odds &lt;]]-1,IF(AND(Weekly[[#This Row],[H Odds &lt;]]&lt;&gt;"",Weekly[[#This Row],[TRUES]]=0),BI13,BI13-1)))</f>
        <v>39</v>
      </c>
      <c r="BJ14" s="38">
        <f>IF(Weekly[[#This Row],[H Odds &lt;]]="",BJ13,IF(AND(Weekly[[#This Row],[H Odds &lt;]]&lt;&gt;"",Weekly[[#This Row],[Actual]]=TRUE),BJ13+Weekly[[#This Row],[H Odds &lt;]]-1,IF(AND(Weekly[[#This Row],[H Odds &lt;]]&lt;&gt;"",Weekly[[#This Row],[Actual]]=FALSE),BJ13-1,BJ13)))</f>
        <v>39</v>
      </c>
      <c r="BK14" s="58">
        <f>IF(AND(Weekly[[#This Row],[TRUES]]&gt;4,Weekly[[#This Row],[Actual]]=TRUE),BK13+Weekly[[#This Row],[BF H Odds]]-1,IF(AND(Weekly[[#This Row],[FALSES]]&gt;4,Weekly[[#This Row],[Actual]]=FALSE),BK13+Weekly[[#This Row],[BF V Odds]]-1,IF(AND(Weekly[[#This Row],[TRUES]]&gt;4,Weekly[[#This Row],[Actual]]=FALSE),BK13-1,IF(AND(Weekly[[#This Row],[FALSES]]&gt;4,Weekly[[#This Row],[Actual]]=TRUE),BK13-1,BK13))))</f>
        <v>38.6</v>
      </c>
      <c r="BL14" s="58">
        <f>IF(AND(Weekly[[#This Row],[TRUES]]&gt;5,Weekly[[#This Row],[Actual]]=TRUE),BL13+Weekly[[#This Row],[BF H Odds]]-1,IF(AND(Weekly[[#This Row],[FALSES]]&gt;5,Weekly[[#This Row],[Actual]]=FALSE),BL13+Weekly[[#This Row],[BF V Odds]]-1,IF(AND(Weekly[[#This Row],[TRUES]]&gt;5,Weekly[[#This Row],[Actual]]=FALSE),BL13-1,IF(AND(Weekly[[#This Row],[FALSES]]&gt;5,Weekly[[#This Row],[Actual]]=TRUE),BL13-1,BL13))))</f>
        <v>39.6</v>
      </c>
      <c r="BM14" s="58">
        <f>IF(AND(Weekly[[#This Row],[TRUES]]&gt;6,Weekly[[#This Row],[Actual]]=TRUE),BM13+Weekly[[#This Row],[BF H Odds]]-1,IF(AND(Weekly[[#This Row],[FALSES]]&gt;6,Weekly[[#This Row],[Actual]]=FALSE),BM13+Weekly[[#This Row],[BF V Odds]]-1,IF(AND(Weekly[[#This Row],[TRUES]]&gt;6,Weekly[[#This Row],[Actual]]=FALSE),BM13-1,IF(AND(Weekly[[#This Row],[FALSES]]&gt;6,Weekly[[#This Row],[Actual]]=TRUE),BM13-1,BM13))))</f>
        <v>39.43</v>
      </c>
      <c r="BN14" s="24"/>
      <c r="BP14" t="s">
        <v>49</v>
      </c>
      <c r="BQ14">
        <f>COUNTIFS(Weekly[SVC_P],FALSE,Weekly[Actual],"&lt;&gt;")</f>
        <v>45</v>
      </c>
      <c r="BR14">
        <f>COUNTIFS(Weekly[ADBC_P],FALSE,Weekly[Actual],"&lt;&gt;")</f>
        <v>149</v>
      </c>
      <c r="BS14">
        <f>COUNTIFS(Weekly[RFC_P],FALSE,Weekly[Actual],"&lt;&gt;")</f>
        <v>173</v>
      </c>
      <c r="BT14">
        <f>COUNTIFS(Weekly[GBC_P],FALSE,Weekly[Actual],"&lt;&gt;")</f>
        <v>240</v>
      </c>
      <c r="BU14">
        <f>COUNTIFS(Weekly[HGBC_P],FALSE,Weekly[Actual],"&lt;&gt;")</f>
        <v>220</v>
      </c>
      <c r="BV14">
        <f>COUNTIFS(Weekly[XGB_P],FALSE,Weekly[Actual],"&lt;&gt;")</f>
        <v>211</v>
      </c>
      <c r="BW14">
        <f>COUNTIFS(Weekly[QDA_P],FALSE,Weekly[Actual],"&lt;&gt;")</f>
        <v>197</v>
      </c>
    </row>
    <row r="15" spans="1:88" x14ac:dyDescent="0.25">
      <c r="A15" s="1">
        <v>13</v>
      </c>
      <c r="B15" s="10">
        <v>44237</v>
      </c>
      <c r="C15" s="17" t="s">
        <v>12</v>
      </c>
      <c r="D15" s="15" t="s">
        <v>17</v>
      </c>
      <c r="E15" t="b">
        <v>0</v>
      </c>
      <c r="F15" t="b">
        <v>1</v>
      </c>
      <c r="G15" t="b">
        <v>1</v>
      </c>
      <c r="H15" t="b">
        <v>0</v>
      </c>
      <c r="I15" t="b">
        <v>1</v>
      </c>
      <c r="J15" t="b">
        <v>1</v>
      </c>
      <c r="K15" t="b">
        <v>1</v>
      </c>
      <c r="N15">
        <v>1</v>
      </c>
      <c r="O15">
        <v>1.2</v>
      </c>
      <c r="P15" t="b">
        <v>1</v>
      </c>
      <c r="Q15" t="s">
        <v>66</v>
      </c>
      <c r="R15" s="9">
        <f>IFERROR(IF(Weekly[[#This Row],[Won Bet?]]="yes",R14+(Weekly[[#This Row],[BF Odds]]*Weekly[[#This Row],[BF Stake]])-Weekly[[#This Row],[BF Stake]],R14-Weekly[[#This Row],[BF Stake]]),R14)</f>
        <v>98.670000000000016</v>
      </c>
      <c r="S15" s="9">
        <f>IFERROR(IF(Weekly[[#This Row],[Won Bet?]]="yes",S14+(((Weekly[[#This Row],[BF Odds]]*Weekly[[#This Row],[BF Stake]])-Weekly[[#This Row],[BF Stake]])*0.95),S14-Weekly[[#This Row],[BF Stake]]),S14)</f>
        <v>98.53649999999999</v>
      </c>
      <c r="T15">
        <v>4.7699999999999996</v>
      </c>
      <c r="U15">
        <v>1.21</v>
      </c>
      <c r="V15" s="24">
        <f>IF(Weekly[[#This Row],[Actual]]="","",IF(AND(Weekly[[#This Row],[SVC_P]]=Weekly[[#This Row],[Actual]],Weekly[[#This Row],[SVC_P]]=TRUE),V14+Weekly[[#This Row],[BF H Odds]]-1,IF(AND(Weekly[[#This Row],[SVC_P]]=Weekly[[#This Row],[Actual]],Weekly[[#This Row],[SVC_P]]=FALSE),V14+Weekly[[#This Row],[BF V Odds]]-1,V14-1)))</f>
        <v>37.99</v>
      </c>
      <c r="W15" s="24">
        <f>IF(Weekly[[#This Row],[Actual]]="","",IF(AND(Weekly[[#This Row],[SVC_P]]=FALSE,Weekly[[#This Row],[Actual]]=TRUE),W14+Weekly[[#This Row],[BF H Odds]]-1,IF(AND(Weekly[[#This Row],[SVC_P]]=TRUE,Weekly[[#This Row],[Actual]]=FALSE,),W14+Weekly[[#This Row],[BF V Odds]]-1,W14-1)))</f>
        <v>30.41</v>
      </c>
      <c r="X15" s="24">
        <f>IF(Weekly[[#This Row],[Actual]]="","",IF(AND(Weekly[[#This Row],[ADBC_P]]=Weekly[[#This Row],[Actual]],Weekly[[#This Row],[ADBC_P]]=TRUE),X14+Weekly[[#This Row],[BF H Odds]]-1,IF(AND(Weekly[[#This Row],[ADBC_P]]=Weekly[[#This Row],[Actual]],Weekly[[#This Row],[ADBC_P]]=FALSE),X14+Weekly[[#This Row],[BF V Odds]]-1,X14-1)))</f>
        <v>39.910000000000004</v>
      </c>
      <c r="Y15" s="24">
        <f>IF(Weekly[[#This Row],[Actual]]="","",IF(AND(Weekly[[#This Row],[ADBC_P]]=FALSE,Weekly[[#This Row],[Actual]]=TRUE),Y14+Weekly[[#This Row],[BF H Odds]]-1,IF(AND(Weekly[[#This Row],[ADBC_P]]=TRUE,Weekly[[#This Row],[Actual]]=FALSE),Y14+Weekly[[#This Row],[BF V Odds]]-1,Y14-1)))</f>
        <v>34.56</v>
      </c>
      <c r="Z15" s="24">
        <f>IF(Weekly[[#This Row],[Actual]]="","",IF(AND(Weekly[[#This Row],[RFC_P]]=Weekly[[#This Row],[Actual]],Weekly[[#This Row],[RFC_P]]=TRUE),Z14+Weekly[[#This Row],[BF H Odds]]-1,IF(AND(Weekly[[#This Row],[RFC_P]]=Weekly[[#This Row],[Actual]],Weekly[[#This Row],[RFC_P]]=FALSE),Z14+Weekly[[#This Row],[BF V Odds]]-1,Z14-1)))</f>
        <v>37.330000000000005</v>
      </c>
      <c r="AA15" s="24">
        <f>IF(Weekly[[#This Row],[Actual]]="","",IF(AND(Weekly[[#This Row],[RFC_P]]=FALSE,Weekly[[#This Row],[Actual]]=TRUE),AA14+Weekly[[#This Row],[BF H Odds]]-1,IF(AND(Weekly[[#This Row],[RFC_P]]=TRUE,Weekly[[#This Row],[Actual]]=FALSE),AA14+Weekly[[#This Row],[BF V Odds]]-1,AA14-1)))</f>
        <v>37.14</v>
      </c>
      <c r="AB15" s="24">
        <f>IF(Weekly[[#This Row],[Actual]]="","",IF(AND(Weekly[[#This Row],[GBC_P]]=Weekly[[#This Row],[Actual]],Weekly[[#This Row],[GBC_P]]=TRUE),AB14+Weekly[[#This Row],[BF H Odds]]-1,IF(AND(Weekly[[#This Row],[GBC_P]]=Weekly[[#This Row],[Actual]],Weekly[[#This Row],[GBC_P]]=FALSE),AB14+Weekly[[#This Row],[BF V Odds]]-1,AB14-1)))</f>
        <v>35.85</v>
      </c>
      <c r="AC15" s="24">
        <f>IF(Weekly[[#This Row],[Actual]]="","",IF(AND(Weekly[[#This Row],[GBC_P]]=FALSE,Weekly[[#This Row],[Actual]]=TRUE),AC14+Weekly[[#This Row],[BF H Odds]]-1,IF(AND(Weekly[[#This Row],[GBC_P]]=TRUE,Weekly[[#This Row],[Actual]]=FALSE),AC14+Weekly[[#This Row],[BF V Odds]]-1,AC14-1)))</f>
        <v>38.620000000000005</v>
      </c>
      <c r="AD15" s="24">
        <f>IF(Weekly[[#This Row],[Actual]]="","",IF(AND(Weekly[[#This Row],[HGBC_P]]=Weekly[[#This Row],[Actual]],Weekly[[#This Row],[HGBC_P]]=TRUE),AD14+Weekly[[#This Row],[BF H Odds]]-1,IF(AND(Weekly[[#This Row],[HGBC_P]]=Weekly[[#This Row],[Actual]],Weekly[[#This Row],[HGBC_P]]=FALSE),AD14+Weekly[[#This Row],[BF V Odds]]-1,AD14-1)))</f>
        <v>35.81</v>
      </c>
      <c r="AE15" s="24">
        <f>IF(Weekly[[#This Row],[Actual]]="","",IF(AND(Weekly[[#This Row],[HGBC_P]]=FALSE,Weekly[[#This Row],[Actual]]=TRUE),AE14+Weekly[[#This Row],[BF H Odds]]-1,IF(AND(Weekly[[#This Row],[HGBC_P]]=TRUE,Weekly[[#This Row],[Actual]]=FALSE),AE14+Weekly[[#This Row],[BF V Odds]]-1,AE14-1)))</f>
        <v>38.660000000000004</v>
      </c>
      <c r="AF15" s="24">
        <f>IF(Weekly[[#This Row],[Actual]]="","",IF(AND(Weekly[[#This Row],[XGB_P]]=Weekly[[#This Row],[Actual]],Weekly[[#This Row],[XGB_P]]=TRUE),AF14+Weekly[[#This Row],[BF H Odds]]-1,IF(AND(Weekly[[#This Row],[XGB_P]]=Weekly[[#This Row],[Actual]],Weekly[[#This Row],[XGB_P]]=FALSE),AF14+Weekly[[#This Row],[BF V Odds]]-1,AF14-1)))</f>
        <v>40.040000000000006</v>
      </c>
      <c r="AG15" s="24">
        <f>IF(Weekly[[#This Row],[Actual]]="","",IF(AND(Weekly[[#This Row],[XGB_P]]=FALSE,Weekly[[#This Row],[Actual]]=TRUE),AG14+Weekly[[#This Row],[BF H Odds]]-1,IF(AND(Weekly[[#This Row],[XGB_P]]=TRUE,Weekly[[#This Row],[Actual]]=FALSE),AG14+Weekly[[#This Row],[BF V Odds]]-1,AG14-1)))</f>
        <v>34.43</v>
      </c>
      <c r="AH15" s="24">
        <f>IF(Weekly[[#This Row],[Actual]]="","",IF(AND(Weekly[[#This Row],[QDA_P]]=Weekly[[#This Row],[Actual]],Weekly[[#This Row],[QDA_P]]=TRUE),AH14+Weekly[[#This Row],[BF H Odds]]-1,IF(AND(Weekly[[#This Row],[QDA_P]]=Weekly[[#This Row],[Actual]],Weekly[[#This Row],[QDA_P]]=FALSE),AH14+Weekly[[#This Row],[BF V Odds]]-1,AH14-1)))</f>
        <v>36.880000000000003</v>
      </c>
      <c r="AI15" s="24">
        <f>IF(Weekly[[#This Row],[Actual]]="","",IF(AND(Weekly[[#This Row],[QDA_P]]=FALSE,Weekly[[#This Row],[Actual]]=TRUE),AI14+Weekly[[#This Row],[BF H Odds]]-1,IF(AND(Weekly[[#This Row],[QDA_P]]=TRUE,Weekly[[#This Row],[Actual]]=FALSE),AI14+Weekly[[#This Row],[BF V Odds]]-1,AI14-1)))</f>
        <v>37.590000000000003</v>
      </c>
      <c r="AJ15" s="24"/>
      <c r="AK15" s="24"/>
      <c r="AL15" s="30">
        <f>IF(Weekly[[#This Row],[Actual]]="","",COUNTIF(Weekly[[#This Row],[SVC_P]:[QDA_P]],TRUE))</f>
        <v>5</v>
      </c>
      <c r="AM15" s="30">
        <f>IF(Weekly[[#This Row],[Actual]]="","",COUNTIF(Weekly[[#This Row],[SVC_P]:[QDA_P]],FALSE))</f>
        <v>2</v>
      </c>
      <c r="AN15">
        <f>IF(AND(Weekly[[#This Row],[BF V Odds]]&gt;$BO$6,Weekly[[#This Row],[BF V Odds]] &lt; $BO$7),Weekly[[#This Row],[BF V Odds]],"")</f>
        <v>4.7699999999999996</v>
      </c>
      <c r="AO15" t="str">
        <f>IF(AND(Weekly[[#This Row],[BF H Odds]]&gt;$BO$6, Weekly[[#This Row],[BF H Odds]] &lt; $BO$7),Weekly[[#This Row],[BF H Odds]],"")</f>
        <v/>
      </c>
      <c r="AP15" s="37">
        <f>IF(AND(Weekly[[#This Row],[V Odds &lt;]]="",Weekly[[#This Row],[H Odds &lt;]]=""),AP14,IF(AND(Weekly[[#This Row],[H Odds &lt;]]&lt;&gt;"",Weekly[[#This Row],[SVC_P]]=TRUE,Weekly[[#This Row],[Actual]]=TRUE),AP14+Weekly[[#This Row],[H Odds &lt;]]-1,IF(AND(Weekly[[#This Row],[V Odds &lt;]]&lt;&gt;"",Weekly[[#This Row],[SVC_P]]=FALSE,Weekly[[#This Row],[Actual]]=FALSE),AP14+Weekly[[#This Row],[V Odds &lt;]]-1,IF(AND(Weekly[[#This Row],[V Odds &lt;]]&lt;&gt;"",Weekly[[#This Row],[SVC_P]]=FALSE,Weekly[[#This Row],[Actual]]=TRUE),AP14-1,IF(AND(Weekly[[#This Row],[H Odds &lt;]]&lt;&gt;"",Weekly[[#This Row],[SVC_P]]=TRUE,Weekly[[#This Row],[Actual]]=FALSE),AP14-1,AP14)))))</f>
        <v>38</v>
      </c>
      <c r="AQ15" s="37">
        <f>IF(AND(Weekly[[#This Row],[V Odds &lt;]]="",Weekly[[#This Row],[H Odds &lt;]]=""),AQ14,IF(AND(Weekly[[#This Row],[H Odds &lt;]]&lt;&gt;"",Weekly[[#This Row],[ADBC_P]]=TRUE,Weekly[[#This Row],[Actual]]=TRUE),AQ14+Weekly[[#This Row],[H Odds &lt;]]-1,IF(AND(Weekly[[#This Row],[V Odds &lt;]]&lt;&gt;"",Weekly[[#This Row],[ADBC_P]]=FALSE,Weekly[[#This Row],[Actual]]=FALSE),AQ14+Weekly[[#This Row],[V Odds &lt;]]-1,IF(AND(Weekly[[#This Row],[V Odds &lt;]]&lt;&gt;"",Weekly[[#This Row],[ADBC_P]]=FALSE,Weekly[[#This Row],[Actual]]=TRUE),AQ14-1,IF(AND(Weekly[[#This Row],[H Odds &lt;]]&lt;&gt;"",Weekly[[#This Row],[ADBC_P]]=TRUE,Weekly[[#This Row],[Actual]]=FALSE),AQ14-1,AQ14)))))</f>
        <v>40</v>
      </c>
      <c r="AR15" s="37">
        <f>IF(AND(Weekly[[#This Row],[V Odds &lt;]]="",Weekly[[#This Row],[H Odds &lt;]]=""),AR14,IF(AND(Weekly[[#This Row],[H Odds &lt;]]&lt;&gt;"",Weekly[[#This Row],[RFC_P]]=TRUE,Weekly[[#This Row],[Actual]]=TRUE),AR14+Weekly[[#This Row],[H Odds &lt;]]-1,IF(AND(Weekly[[#This Row],[V Odds &lt;]]&lt;&gt;"",Weekly[[#This Row],[RFC_P]]=FALSE,Weekly[[#This Row],[Actual]]=FALSE),AR14+Weekly[[#This Row],[V Odds &lt;]]-1,IF(AND(Weekly[[#This Row],[V Odds &lt;]]&lt;&gt;"",Weekly[[#This Row],[RFC_P]]=FALSE,Weekly[[#This Row],[Actual]]=TRUE),AR14-1,IF(AND(Weekly[[#This Row],[H Odds &lt;]]&lt;&gt;"",Weekly[[#This Row],[RFC_P]]=TRUE,Weekly[[#This Row],[Actual]]=FALSE),AR14-1,AR14)))))</f>
        <v>38</v>
      </c>
      <c r="AS15" s="37">
        <f>IF(AND(Weekly[[#This Row],[V Odds &lt;]]="",Weekly[[#This Row],[H Odds &lt;]]=""),AS14,IF(AND(Weekly[[#This Row],[H Odds &lt;]]&lt;&gt;"",Weekly[[#This Row],[GBC_P]]=TRUE,Weekly[[#This Row],[Actual]]=TRUE),AS14+Weekly[[#This Row],[H Odds &lt;]]-1,IF(AND(Weekly[[#This Row],[V Odds &lt;]]&lt;&gt;"",Weekly[[#This Row],[GBC_P]]=FALSE,Weekly[[#This Row],[Actual]]=FALSE),AS14+Weekly[[#This Row],[V Odds &lt;]]-1,IF(AND(Weekly[[#This Row],[V Odds &lt;]]&lt;&gt;"",Weekly[[#This Row],[GBC_P]]=FALSE,Weekly[[#This Row],[Actual]]=TRUE),AS14-1,IF(AND(Weekly[[#This Row],[H Odds &lt;]]&lt;&gt;"",Weekly[[#This Row],[GBC_P]]=TRUE,Weekly[[#This Row],[Actual]]=FALSE),AS14-1,AS14)))))</f>
        <v>38</v>
      </c>
      <c r="AT15" s="37">
        <f>IF(AND(Weekly[[#This Row],[V Odds &lt;]]="",Weekly[[#This Row],[H Odds &lt;]]=""),AT14,IF(AND(Weekly[[#This Row],[H Odds &lt;]]&lt;&gt;"",Weekly[[#This Row],[HGBC_P]]=TRUE,Weekly[[#This Row],[Actual]]=TRUE),AT14+Weekly[[#This Row],[H Odds &lt;]]-1,IF(AND(Weekly[[#This Row],[V Odds &lt;]]&lt;&gt;"",Weekly[[#This Row],[HGBC_P]]=FALSE,Weekly[[#This Row],[Actual]]=FALSE),AT14+Weekly[[#This Row],[V Odds &lt;]]-1,IF(AND(Weekly[[#This Row],[V Odds &lt;]]&lt;&gt;"",Weekly[[#This Row],[HGBC_P]]=FALSE,Weekly[[#This Row],[Actual]]=TRUE),AT14-1,IF(AND(Weekly[[#This Row],[H Odds &lt;]]&lt;&gt;"",Weekly[[#This Row],[HGBC_P]]=TRUE,Weekly[[#This Row],[Actual]]=FALSE),AT14-1,AT14)))))</f>
        <v>38</v>
      </c>
      <c r="AU15" s="37">
        <f>IF(AND(Weekly[[#This Row],[V Odds &lt;]]="",Weekly[[#This Row],[H Odds &lt;]]=""),AU14,IF(AND(Weekly[[#This Row],[H Odds &lt;]]&lt;&gt;"",Weekly[[#This Row],[XGB_P]]=TRUE,Weekly[[#This Row],[Actual]]=TRUE),AU14+Weekly[[#This Row],[H Odds &lt;]]-1,IF(AND(Weekly[[#This Row],[V Odds &lt;]]&lt;&gt;"",Weekly[[#This Row],[XGB_P]]=FALSE,Weekly[[#This Row],[Actual]]=FALSE),AU14+Weekly[[#This Row],[V Odds &lt;]]-1,IF(AND(Weekly[[#This Row],[V Odds &lt;]]&lt;&gt;"",Weekly[[#This Row],[XGB_P]]=FALSE,Weekly[[#This Row],[Actual]]=TRUE),AU14-1,IF(AND(Weekly[[#This Row],[H Odds &lt;]]&lt;&gt;"",Weekly[[#This Row],[XGB_P]]=TRUE,Weekly[[#This Row],[Actual]]=FALSE),AU14-1,AU14)))))</f>
        <v>39</v>
      </c>
      <c r="AV15" s="37">
        <f>IF(AND(Weekly[[#This Row],[V Odds &lt;]]="",Weekly[[#This Row],[H Odds &lt;]]=""),AV14,IF(AND(Weekly[[#This Row],[H Odds &lt;]]&lt;&gt;"",Weekly[[#This Row],[QDA_P]]=TRUE,Weekly[[#This Row],[Actual]]=TRUE),AV14+Weekly[[#This Row],[H Odds &lt;]]-1,IF(AND(Weekly[[#This Row],[V Odds &lt;]]&lt;&gt;"",Weekly[[#This Row],[QDA_P]]=FALSE,Weekly[[#This Row],[Actual]]=FALSE),AV14+Weekly[[#This Row],[V Odds &lt;]]-1,IF(AND(Weekly[[#This Row],[V Odds &lt;]]&lt;&gt;"",Weekly[[#This Row],[QDA_P]]=FALSE,Weekly[[#This Row],[Actual]]=TRUE),AV14-1,IF(AND(Weekly[[#This Row],[H Odds &lt;]]&lt;&gt;"",Weekly[[#This Row],[QDA_P]]=TRUE,Weekly[[#This Row],[Actual]]=FALSE),AV14-1,AV14)))))</f>
        <v>39</v>
      </c>
      <c r="AW15" s="37"/>
      <c r="AX15" s="37">
        <f>IF(AND(Weekly[[#This Row],[V Odds &lt;]]="",Weekly[[#This Row],[H Odds &lt;]]=""),AX14,IF(AND(Weekly[[#This Row],[V Odds &lt;]]&lt;&gt;"",Weekly[[#This Row],[FALSES]]&gt;0,Weekly[[#This Row],[Actual]]=FALSE),AX14+Weekly[[#This Row],[V Odds &lt;]]-1,IF(AND(Weekly[[#This Row],[H Odds &lt;]]&lt;&gt;"",Weekly[[#This Row],[TRUES]]&gt;0,Weekly[[#This Row],[Actual]]=TRUE),AX14+Weekly[[#This Row],[H Odds &lt;]]-1,IF(AND(Weekly[[#This Row],[V Odds &lt;]]&lt;&gt;"",Weekly[[#This Row],[FALSES]]=0),AX14,IF(AND(Weekly[[#This Row],[H Odds &lt;]]&lt;&gt;"",Weekly[[#This Row],[TRUES]]=0),AX14,AX14-1)))))</f>
        <v>37</v>
      </c>
      <c r="AY15" s="37">
        <f>IF(AND(Weekly[[#This Row],[V Odds &lt;]]="",Weekly[[#This Row],[H Odds &lt;]]=""),AY14,IF(AND(Weekly[[#This Row],[V Odds &lt;]]&lt;&gt;"",Weekly[[#This Row],[FALSES]]&gt;0,Weekly[[#This Row],[Actual]]=FALSE),AY14+((Weekly[[#This Row],[V Odds &lt;]]-1)*0.92),IF(AND(Weekly[[#This Row],[H Odds &lt;]]&lt;&gt;"",Weekly[[#This Row],[TRUES]]&gt;0,Weekly[[#This Row],[Actual]]=TRUE),AY14+((Weekly[[#This Row],[H Odds &lt;]]-1)*0.92),IF(AND(Weekly[[#This Row],[V Odds &lt;]]&lt;&gt;"",Weekly[[#This Row],[FALSES]]=0),AY14,IF(AND(Weekly[[#This Row],[H Odds &lt;]]&lt;&gt;"",Weekly[[#This Row],[TRUES]]=0),AY14,AY14-1)))))</f>
        <v>37</v>
      </c>
      <c r="AZ15" s="37">
        <f>IF(AND(Weekly[[#This Row],[V Odds &lt;]]="",Weekly[[#This Row],[H Odds &lt;]]=""),AZ14,IF(AND(Weekly[[#This Row],[V Odds &lt;]]&lt;&gt;"",Weekly[[#This Row],[Actual]]=FALSE),AZ14+Weekly[[#This Row],[V Odds &lt;]]-1,IF(AND(Weekly[[#This Row],[H Odds &lt;]]&lt;&gt;"",Weekly[[#This Row],[Actual]]=TRUE),AZ14+Weekly[[#This Row],[H Odds &lt;]]-1,AZ14-1)))</f>
        <v>36</v>
      </c>
      <c r="BA15" s="38">
        <f>IF(Weekly[[#This Row],[H Odds &lt;]]="",BA14,IF(AND(Weekly[[#This Row],[H Odds &lt;]]&lt;&gt;"",Weekly[[#This Row],[SVC_P]]=TRUE,Weekly[[#This Row],[Actual]]=TRUE),BA14+Weekly[[#This Row],[H Odds &lt;]]-1,IF(AND(Weekly[[#This Row],[H Odds &lt;]]&lt;&gt;"",Weekly[[#This Row],[SVC_P]]=TRUE,Weekly[[#This Row],[Actual]]=FALSE),BA14-1,BA14)))</f>
        <v>39</v>
      </c>
      <c r="BB15" s="38">
        <f>IF(Weekly[[#This Row],[H Odds &lt;]]="",BB14,IF(AND(Weekly[[#This Row],[H Odds &lt;]]&lt;&gt;"",Weekly[[#This Row],[ADBC_P]]=TRUE,Weekly[[#This Row],[Actual]]=TRUE),BB14+Weekly[[#This Row],[H Odds &lt;]]-1,IF(AND(Weekly[[#This Row],[H Odds &lt;]]&lt;&gt;"",Weekly[[#This Row],[ADBC_P]]=TRUE,Weekly[[#This Row],[Actual]]=FALSE),BB14-1,BB14)))</f>
        <v>40</v>
      </c>
      <c r="BC15" s="38">
        <f>IF(Weekly[[#This Row],[H Odds &lt;]]="",BC14,IF(AND(Weekly[[#This Row],[H Odds &lt;]]&lt;&gt;"",Weekly[[#This Row],[RFC_P]]=TRUE,Weekly[[#This Row],[Actual]]=TRUE),BC14+Weekly[[#This Row],[H Odds &lt;]]-1,IF(AND(Weekly[[#This Row],[H Odds &lt;]]&lt;&gt;"",Weekly[[#This Row],[RFC_P]]=TRUE,Weekly[[#This Row],[Actual]]=FALSE),BC14-1,BC14)))</f>
        <v>39</v>
      </c>
      <c r="BD15" s="38">
        <f>IF(Weekly[[#This Row],[H Odds &lt;]]="",BD14,IF(AND(Weekly[[#This Row],[H Odds &lt;]]&lt;&gt;"",Weekly[[#This Row],[GBC_P]]=TRUE,Weekly[[#This Row],[Actual]]=TRUE),BD14+Weekly[[#This Row],[H Odds &lt;]]-1,IF(AND(Weekly[[#This Row],[H Odds &lt;]]&lt;&gt;"",Weekly[[#This Row],[GBC_P]]=TRUE,Weekly[[#This Row],[Actual]]=FALSE),BD14-1,BD14)))</f>
        <v>40</v>
      </c>
      <c r="BE15" s="38">
        <f>IF(Weekly[[#This Row],[H Odds &lt;]]="",BE14,IF(AND(Weekly[[#This Row],[H Odds &lt;]]&lt;&gt;"",Weekly[[#This Row],[HGBC_P]]=TRUE,Weekly[[#This Row],[Actual]]=TRUE),BE14+Weekly[[#This Row],[H Odds &lt;]]-1,IF(AND(Weekly[[#This Row],[H Odds &lt;]]&lt;&gt;"",Weekly[[#This Row],[HGBC_P]]=TRUE,Weekly[[#This Row],[Actual]]=FALSE),BE14-1,BE14)))</f>
        <v>39</v>
      </c>
      <c r="BF15" s="38">
        <f>IF(Weekly[[#This Row],[H Odds &lt;]]="",BF14,IF(AND(Weekly[[#This Row],[H Odds &lt;]]&lt;&gt;"",Weekly[[#This Row],[XGB_P]]=TRUE,Weekly[[#This Row],[Actual]]=TRUE),BF14+Weekly[[#This Row],[H Odds &lt;]]-1,IF(AND(Weekly[[#This Row],[H Odds &lt;]]&lt;&gt;"",Weekly[[#This Row],[XGB_P]]=TRUE,Weekly[[#This Row],[Actual]]=FALSE),BF14-1,BF14)))</f>
        <v>40</v>
      </c>
      <c r="BG15" s="38">
        <f>IF(Weekly[[#This Row],[H Odds &lt;]]="",BG14,IF(AND(Weekly[[#This Row],[H Odds &lt;]]&lt;&gt;"",Weekly[[#This Row],[QDA_P]]=TRUE,Weekly[[#This Row],[Actual]]=TRUE),BG14+Weekly[[#This Row],[H Odds &lt;]]-1,IF(AND(Weekly[[#This Row],[H Odds &lt;]]&lt;&gt;"",Weekly[[#This Row],[QDA_P]]=TRUE,Weekly[[#This Row],[Actual]]=FALSE),BG14-1,BG14)))</f>
        <v>40</v>
      </c>
      <c r="BH15" s="38">
        <f>IF(Weekly[[#This Row],[H Odds &lt;]]="",BH14,IF(AND(Weekly[[#This Row],[H Odds &lt;]]&lt;&gt;"",Weekly[[#This Row],[KNC_P]]=TRUE,Weekly[[#This Row],[Actual]]=TRUE),BH14+Weekly[[#This Row],[H Odds &lt;]]-1,IF(AND(Weekly[[#This Row],[H Odds &lt;]]&lt;&gt;"",Weekly[[#This Row],[KNC_P]]=TRUE,Weekly[[#This Row],[Actual]]=FALSE),BH14-1,BH14)))</f>
        <v>40</v>
      </c>
      <c r="BI15" s="38">
        <f>IF(Weekly[[#This Row],[H Odds &lt;]]="",BI14,IF(AND(Weekly[[#This Row],[H Odds &lt;]]&lt;&gt;"",Weekly[[#This Row],[TRUES]]&gt;0,Weekly[[#This Row],[Actual]]=TRUE),BI14+Weekly[[#This Row],[H Odds &lt;]]-1,IF(AND(Weekly[[#This Row],[H Odds &lt;]]&lt;&gt;"",Weekly[[#This Row],[TRUES]]=0),BI14,BI14-1)))</f>
        <v>39</v>
      </c>
      <c r="BJ15" s="38">
        <f>IF(Weekly[[#This Row],[H Odds &lt;]]="",BJ14,IF(AND(Weekly[[#This Row],[H Odds &lt;]]&lt;&gt;"",Weekly[[#This Row],[Actual]]=TRUE),BJ14+Weekly[[#This Row],[H Odds &lt;]]-1,IF(AND(Weekly[[#This Row],[H Odds &lt;]]&lt;&gt;"",Weekly[[#This Row],[Actual]]=FALSE),BJ14-1,BJ14)))</f>
        <v>39</v>
      </c>
      <c r="BK15" s="58">
        <f>IF(AND(Weekly[[#This Row],[TRUES]]&gt;4,Weekly[[#This Row],[Actual]]=TRUE),BK14+Weekly[[#This Row],[BF H Odds]]-1,IF(AND(Weekly[[#This Row],[FALSES]]&gt;4,Weekly[[#This Row],[Actual]]=FALSE),BK14+Weekly[[#This Row],[BF V Odds]]-1,IF(AND(Weekly[[#This Row],[TRUES]]&gt;4,Weekly[[#This Row],[Actual]]=FALSE),BK14-1,IF(AND(Weekly[[#This Row],[FALSES]]&gt;4,Weekly[[#This Row],[Actual]]=TRUE),BK14-1,BK14))))</f>
        <v>38.81</v>
      </c>
      <c r="BL15" s="58">
        <f>IF(AND(Weekly[[#This Row],[TRUES]]&gt;5,Weekly[[#This Row],[Actual]]=TRUE),BL14+Weekly[[#This Row],[BF H Odds]]-1,IF(AND(Weekly[[#This Row],[FALSES]]&gt;5,Weekly[[#This Row],[Actual]]=FALSE),BL14+Weekly[[#This Row],[BF V Odds]]-1,IF(AND(Weekly[[#This Row],[TRUES]]&gt;5,Weekly[[#This Row],[Actual]]=FALSE),BL14-1,IF(AND(Weekly[[#This Row],[FALSES]]&gt;5,Weekly[[#This Row],[Actual]]=TRUE),BL14-1,BL14))))</f>
        <v>39.6</v>
      </c>
      <c r="BM15" s="58">
        <f>IF(AND(Weekly[[#This Row],[TRUES]]&gt;6,Weekly[[#This Row],[Actual]]=TRUE),BM14+Weekly[[#This Row],[BF H Odds]]-1,IF(AND(Weekly[[#This Row],[FALSES]]&gt;6,Weekly[[#This Row],[Actual]]=FALSE),BM14+Weekly[[#This Row],[BF V Odds]]-1,IF(AND(Weekly[[#This Row],[TRUES]]&gt;6,Weekly[[#This Row],[Actual]]=FALSE),BM14-1,IF(AND(Weekly[[#This Row],[FALSES]]&gt;6,Weekly[[#This Row],[Actual]]=TRUE),BM14-1,BM14))))</f>
        <v>39.43</v>
      </c>
      <c r="BN15" s="24"/>
      <c r="BP15" t="s">
        <v>50</v>
      </c>
      <c r="BQ15">
        <f>COUNTIFS(Weekly[SVC_P],FALSE,Weekly[Actual],FALSE)</f>
        <v>19</v>
      </c>
      <c r="BR15">
        <f>COUNTIFS(Weekly[ADBC_P],FALSE,Weekly[Actual],FALSE)</f>
        <v>66</v>
      </c>
      <c r="BS15">
        <f>COUNTIFS(Weekly[RFC_P],FALSE,Weekly[Actual],FALSE)</f>
        <v>79</v>
      </c>
      <c r="BT15">
        <f>COUNTIFS(Weekly[GBC_P],FALSE,Weekly[Actual],FALSE)</f>
        <v>106</v>
      </c>
      <c r="BU15">
        <f>COUNTIFS(Weekly[HGBC_P],FALSE,Weekly[Actual],FALSE)</f>
        <v>96</v>
      </c>
      <c r="BV15">
        <f>COUNTIFS(Weekly[XGB_P],FALSE,Weekly[Actual],FALSE)</f>
        <v>98</v>
      </c>
      <c r="BW15">
        <f>COUNTIFS(Weekly[QDA_P],FALSE,Weekly[Actual],FALSE)</f>
        <v>83</v>
      </c>
      <c r="BZ15" s="47" t="s">
        <v>119</v>
      </c>
      <c r="CA15" s="47">
        <f>COUNTIFS(Weekly[SVC_P],FALSE,Weekly[BF V Odds],"&gt;"&amp;$BO$6,Weekly[Actual],FALSE, Weekly[BF H Odds],"&lt;"&amp;BO7)</f>
        <v>3</v>
      </c>
      <c r="CB15" s="47">
        <f>COUNTIFS(Weekly[ADBC_P],FALSE,Weekly[BF V Odds],"&gt;"&amp;$BO$6,Weekly[Actual],FALSE, Weekly[BF H Odds],"&lt;"&amp;BO7)</f>
        <v>6</v>
      </c>
      <c r="CC15" s="47">
        <f>COUNTIFS(Weekly[RFC_P],FALSE,Weekly[BF V Odds],"&gt;"&amp;$BO$6,Weekly[Actual],FALSE, Weekly[BF H Odds],"&lt;"&amp;BO7)</f>
        <v>10</v>
      </c>
      <c r="CD15" s="47">
        <f>COUNTIFS(Weekly[GBC_P],FALSE,Weekly[BF V Odds],"&gt;"&amp;$BO$6,Weekly[Actual],FALSE, Weekly[BF H Odds],"&lt;"&amp;BO7)</f>
        <v>11</v>
      </c>
      <c r="CE15" s="47">
        <f>COUNTIFS(Weekly[HGBC_P],FALSE,Weekly[BF V Odds],"&gt;"&amp;$BO$6,Weekly[Actual],FALSE, Weekly[BF H Odds],"&lt;"&amp;BO7)</f>
        <v>8</v>
      </c>
      <c r="CF15" s="47">
        <f>COUNTIFS(Weekly[XGB_P],FALSE,Weekly[BF V Odds],"&gt;"&amp;$BO$6,Weekly[Actual],FALSE, Weekly[BF H Odds],"&lt;"&amp;BO7)</f>
        <v>10</v>
      </c>
      <c r="CG15" s="47">
        <f>COUNTIFS(Weekly[QDA_P],FALSE,Weekly[BF V Odds],"&gt;"&amp;$BO$6,Weekly[Actual],FALSE, Weekly[BF H Odds],"&lt;"&amp;BO7)</f>
        <v>12</v>
      </c>
      <c r="CH15" s="47">
        <f>COUNTIFS(Weekly[KNC_P],FALSE,Weekly[BF V Odds],"&gt;"&amp;$BO$6,Weekly[Actual],FALSE, Weekly[BF H Odds],"&lt;"&amp;BO7)</f>
        <v>7</v>
      </c>
    </row>
    <row r="16" spans="1:88" x14ac:dyDescent="0.25">
      <c r="A16" s="1">
        <v>14</v>
      </c>
      <c r="B16" s="10">
        <v>44237</v>
      </c>
      <c r="C16" s="17" t="s">
        <v>38</v>
      </c>
      <c r="D16" s="15" t="s">
        <v>21</v>
      </c>
      <c r="E16" t="b">
        <v>1</v>
      </c>
      <c r="F16" t="b">
        <v>1</v>
      </c>
      <c r="G16" t="b">
        <v>1</v>
      </c>
      <c r="H16" t="b">
        <v>1</v>
      </c>
      <c r="I16" t="b">
        <v>1</v>
      </c>
      <c r="J16" t="b">
        <v>1</v>
      </c>
      <c r="K16" t="b">
        <v>0</v>
      </c>
      <c r="N16">
        <v>1</v>
      </c>
      <c r="O16">
        <v>1.1000000000000001</v>
      </c>
      <c r="P16" t="b">
        <v>1</v>
      </c>
      <c r="Q16" t="s">
        <v>66</v>
      </c>
      <c r="R16" s="9">
        <f>IFERROR(IF(Weekly[[#This Row],[Won Bet?]]="yes",R15+(Weekly[[#This Row],[BF Odds]]*Weekly[[#This Row],[BF Stake]])-Weekly[[#This Row],[BF Stake]],R15-Weekly[[#This Row],[BF Stake]]),R15)</f>
        <v>98.77000000000001</v>
      </c>
      <c r="S16" s="9">
        <f>IFERROR(IF(Weekly[[#This Row],[Won Bet?]]="yes",S15+(((Weekly[[#This Row],[BF Odds]]*Weekly[[#This Row],[BF Stake]])-Weekly[[#This Row],[BF Stake]])*0.95),S15-Weekly[[#This Row],[BF Stake]]),S15)</f>
        <v>98.631499999999988</v>
      </c>
      <c r="T16">
        <v>6.71</v>
      </c>
      <c r="U16">
        <v>1.1200000000000001</v>
      </c>
      <c r="V16" s="24">
        <f>IF(Weekly[[#This Row],[Actual]]="","",IF(AND(Weekly[[#This Row],[SVC_P]]=Weekly[[#This Row],[Actual]],Weekly[[#This Row],[SVC_P]]=TRUE),V15+Weekly[[#This Row],[BF H Odds]]-1,IF(AND(Weekly[[#This Row],[SVC_P]]=Weekly[[#This Row],[Actual]],Weekly[[#This Row],[SVC_P]]=FALSE),V15+Weekly[[#This Row],[BF V Odds]]-1,V15-1)))</f>
        <v>38.11</v>
      </c>
      <c r="W16" s="24">
        <f>IF(Weekly[[#This Row],[Actual]]="","",IF(AND(Weekly[[#This Row],[SVC_P]]=FALSE,Weekly[[#This Row],[Actual]]=TRUE),W15+Weekly[[#This Row],[BF H Odds]]-1,IF(AND(Weekly[[#This Row],[SVC_P]]=TRUE,Weekly[[#This Row],[Actual]]=FALSE,),W15+Weekly[[#This Row],[BF V Odds]]-1,W15-1)))</f>
        <v>29.41</v>
      </c>
      <c r="X16" s="24">
        <f>IF(Weekly[[#This Row],[Actual]]="","",IF(AND(Weekly[[#This Row],[ADBC_P]]=Weekly[[#This Row],[Actual]],Weekly[[#This Row],[ADBC_P]]=TRUE),X15+Weekly[[#This Row],[BF H Odds]]-1,IF(AND(Weekly[[#This Row],[ADBC_P]]=Weekly[[#This Row],[Actual]],Weekly[[#This Row],[ADBC_P]]=FALSE),X15+Weekly[[#This Row],[BF V Odds]]-1,X15-1)))</f>
        <v>40.03</v>
      </c>
      <c r="Y16" s="24">
        <f>IF(Weekly[[#This Row],[Actual]]="","",IF(AND(Weekly[[#This Row],[ADBC_P]]=FALSE,Weekly[[#This Row],[Actual]]=TRUE),Y15+Weekly[[#This Row],[BF H Odds]]-1,IF(AND(Weekly[[#This Row],[ADBC_P]]=TRUE,Weekly[[#This Row],[Actual]]=FALSE),Y15+Weekly[[#This Row],[BF V Odds]]-1,Y15-1)))</f>
        <v>33.56</v>
      </c>
      <c r="Z16" s="24">
        <f>IF(Weekly[[#This Row],[Actual]]="","",IF(AND(Weekly[[#This Row],[RFC_P]]=Weekly[[#This Row],[Actual]],Weekly[[#This Row],[RFC_P]]=TRUE),Z15+Weekly[[#This Row],[BF H Odds]]-1,IF(AND(Weekly[[#This Row],[RFC_P]]=Weekly[[#This Row],[Actual]],Weekly[[#This Row],[RFC_P]]=FALSE),Z15+Weekly[[#This Row],[BF V Odds]]-1,Z15-1)))</f>
        <v>37.450000000000003</v>
      </c>
      <c r="AA16" s="24">
        <f>IF(Weekly[[#This Row],[Actual]]="","",IF(AND(Weekly[[#This Row],[RFC_P]]=FALSE,Weekly[[#This Row],[Actual]]=TRUE),AA15+Weekly[[#This Row],[BF H Odds]]-1,IF(AND(Weekly[[#This Row],[RFC_P]]=TRUE,Weekly[[#This Row],[Actual]]=FALSE),AA15+Weekly[[#This Row],[BF V Odds]]-1,AA15-1)))</f>
        <v>36.14</v>
      </c>
      <c r="AB16" s="24">
        <f>IF(Weekly[[#This Row],[Actual]]="","",IF(AND(Weekly[[#This Row],[GBC_P]]=Weekly[[#This Row],[Actual]],Weekly[[#This Row],[GBC_P]]=TRUE),AB15+Weekly[[#This Row],[BF H Odds]]-1,IF(AND(Weekly[[#This Row],[GBC_P]]=Weekly[[#This Row],[Actual]],Weekly[[#This Row],[GBC_P]]=FALSE),AB15+Weekly[[#This Row],[BF V Odds]]-1,AB15-1)))</f>
        <v>35.97</v>
      </c>
      <c r="AC16" s="24">
        <f>IF(Weekly[[#This Row],[Actual]]="","",IF(AND(Weekly[[#This Row],[GBC_P]]=FALSE,Weekly[[#This Row],[Actual]]=TRUE),AC15+Weekly[[#This Row],[BF H Odds]]-1,IF(AND(Weekly[[#This Row],[GBC_P]]=TRUE,Weekly[[#This Row],[Actual]]=FALSE),AC15+Weekly[[#This Row],[BF V Odds]]-1,AC15-1)))</f>
        <v>37.620000000000005</v>
      </c>
      <c r="AD16" s="24">
        <f>IF(Weekly[[#This Row],[Actual]]="","",IF(AND(Weekly[[#This Row],[HGBC_P]]=Weekly[[#This Row],[Actual]],Weekly[[#This Row],[HGBC_P]]=TRUE),AD15+Weekly[[#This Row],[BF H Odds]]-1,IF(AND(Weekly[[#This Row],[HGBC_P]]=Weekly[[#This Row],[Actual]],Weekly[[#This Row],[HGBC_P]]=FALSE),AD15+Weekly[[#This Row],[BF V Odds]]-1,AD15-1)))</f>
        <v>35.93</v>
      </c>
      <c r="AE16" s="24">
        <f>IF(Weekly[[#This Row],[Actual]]="","",IF(AND(Weekly[[#This Row],[HGBC_P]]=FALSE,Weekly[[#This Row],[Actual]]=TRUE),AE15+Weekly[[#This Row],[BF H Odds]]-1,IF(AND(Weekly[[#This Row],[HGBC_P]]=TRUE,Weekly[[#This Row],[Actual]]=FALSE),AE15+Weekly[[#This Row],[BF V Odds]]-1,AE15-1)))</f>
        <v>37.660000000000004</v>
      </c>
      <c r="AF16" s="24">
        <f>IF(Weekly[[#This Row],[Actual]]="","",IF(AND(Weekly[[#This Row],[XGB_P]]=Weekly[[#This Row],[Actual]],Weekly[[#This Row],[XGB_P]]=TRUE),AF15+Weekly[[#This Row],[BF H Odds]]-1,IF(AND(Weekly[[#This Row],[XGB_P]]=Weekly[[#This Row],[Actual]],Weekly[[#This Row],[XGB_P]]=FALSE),AF15+Weekly[[#This Row],[BF V Odds]]-1,AF15-1)))</f>
        <v>40.160000000000004</v>
      </c>
      <c r="AG16" s="24">
        <f>IF(Weekly[[#This Row],[Actual]]="","",IF(AND(Weekly[[#This Row],[XGB_P]]=FALSE,Weekly[[#This Row],[Actual]]=TRUE),AG15+Weekly[[#This Row],[BF H Odds]]-1,IF(AND(Weekly[[#This Row],[XGB_P]]=TRUE,Weekly[[#This Row],[Actual]]=FALSE),AG15+Weekly[[#This Row],[BF V Odds]]-1,AG15-1)))</f>
        <v>33.43</v>
      </c>
      <c r="AH16" s="24">
        <f>IF(Weekly[[#This Row],[Actual]]="","",IF(AND(Weekly[[#This Row],[QDA_P]]=Weekly[[#This Row],[Actual]],Weekly[[#This Row],[QDA_P]]=TRUE),AH15+Weekly[[#This Row],[BF H Odds]]-1,IF(AND(Weekly[[#This Row],[QDA_P]]=Weekly[[#This Row],[Actual]],Weekly[[#This Row],[QDA_P]]=FALSE),AH15+Weekly[[#This Row],[BF V Odds]]-1,AH15-1)))</f>
        <v>35.880000000000003</v>
      </c>
      <c r="AI16" s="24">
        <f>IF(Weekly[[#This Row],[Actual]]="","",IF(AND(Weekly[[#This Row],[QDA_P]]=FALSE,Weekly[[#This Row],[Actual]]=TRUE),AI15+Weekly[[#This Row],[BF H Odds]]-1,IF(AND(Weekly[[#This Row],[QDA_P]]=TRUE,Weekly[[#This Row],[Actual]]=FALSE),AI15+Weekly[[#This Row],[BF V Odds]]-1,AI15-1)))</f>
        <v>37.71</v>
      </c>
      <c r="AJ16" s="24"/>
      <c r="AK16" s="24"/>
      <c r="AL16" s="30">
        <f>IF(Weekly[[#This Row],[Actual]]="","",COUNTIF(Weekly[[#This Row],[SVC_P]:[QDA_P]],TRUE))</f>
        <v>6</v>
      </c>
      <c r="AM16" s="30">
        <f>IF(Weekly[[#This Row],[Actual]]="","",COUNTIF(Weekly[[#This Row],[SVC_P]:[QDA_P]],FALSE))</f>
        <v>1</v>
      </c>
      <c r="AN16">
        <f>IF(AND(Weekly[[#This Row],[BF V Odds]]&gt;$BO$6,Weekly[[#This Row],[BF V Odds]] &lt; $BO$7),Weekly[[#This Row],[BF V Odds]],"")</f>
        <v>6.71</v>
      </c>
      <c r="AO16" t="str">
        <f>IF(AND(Weekly[[#This Row],[BF H Odds]]&gt;$BO$6, Weekly[[#This Row],[BF H Odds]] &lt; $BO$7),Weekly[[#This Row],[BF H Odds]],"")</f>
        <v/>
      </c>
      <c r="AP16" s="37">
        <f>IF(AND(Weekly[[#This Row],[V Odds &lt;]]="",Weekly[[#This Row],[H Odds &lt;]]=""),AP15,IF(AND(Weekly[[#This Row],[H Odds &lt;]]&lt;&gt;"",Weekly[[#This Row],[SVC_P]]=TRUE,Weekly[[#This Row],[Actual]]=TRUE),AP15+Weekly[[#This Row],[H Odds &lt;]]-1,IF(AND(Weekly[[#This Row],[V Odds &lt;]]&lt;&gt;"",Weekly[[#This Row],[SVC_P]]=FALSE,Weekly[[#This Row],[Actual]]=FALSE),AP15+Weekly[[#This Row],[V Odds &lt;]]-1,IF(AND(Weekly[[#This Row],[V Odds &lt;]]&lt;&gt;"",Weekly[[#This Row],[SVC_P]]=FALSE,Weekly[[#This Row],[Actual]]=TRUE),AP15-1,IF(AND(Weekly[[#This Row],[H Odds &lt;]]&lt;&gt;"",Weekly[[#This Row],[SVC_P]]=TRUE,Weekly[[#This Row],[Actual]]=FALSE),AP15-1,AP15)))))</f>
        <v>38</v>
      </c>
      <c r="AQ16" s="37">
        <f>IF(AND(Weekly[[#This Row],[V Odds &lt;]]="",Weekly[[#This Row],[H Odds &lt;]]=""),AQ15,IF(AND(Weekly[[#This Row],[H Odds &lt;]]&lt;&gt;"",Weekly[[#This Row],[ADBC_P]]=TRUE,Weekly[[#This Row],[Actual]]=TRUE),AQ15+Weekly[[#This Row],[H Odds &lt;]]-1,IF(AND(Weekly[[#This Row],[V Odds &lt;]]&lt;&gt;"",Weekly[[#This Row],[ADBC_P]]=FALSE,Weekly[[#This Row],[Actual]]=FALSE),AQ15+Weekly[[#This Row],[V Odds &lt;]]-1,IF(AND(Weekly[[#This Row],[V Odds &lt;]]&lt;&gt;"",Weekly[[#This Row],[ADBC_P]]=FALSE,Weekly[[#This Row],[Actual]]=TRUE),AQ15-1,IF(AND(Weekly[[#This Row],[H Odds &lt;]]&lt;&gt;"",Weekly[[#This Row],[ADBC_P]]=TRUE,Weekly[[#This Row],[Actual]]=FALSE),AQ15-1,AQ15)))))</f>
        <v>40</v>
      </c>
      <c r="AR16" s="37">
        <f>IF(AND(Weekly[[#This Row],[V Odds &lt;]]="",Weekly[[#This Row],[H Odds &lt;]]=""),AR15,IF(AND(Weekly[[#This Row],[H Odds &lt;]]&lt;&gt;"",Weekly[[#This Row],[RFC_P]]=TRUE,Weekly[[#This Row],[Actual]]=TRUE),AR15+Weekly[[#This Row],[H Odds &lt;]]-1,IF(AND(Weekly[[#This Row],[V Odds &lt;]]&lt;&gt;"",Weekly[[#This Row],[RFC_P]]=FALSE,Weekly[[#This Row],[Actual]]=FALSE),AR15+Weekly[[#This Row],[V Odds &lt;]]-1,IF(AND(Weekly[[#This Row],[V Odds &lt;]]&lt;&gt;"",Weekly[[#This Row],[RFC_P]]=FALSE,Weekly[[#This Row],[Actual]]=TRUE),AR15-1,IF(AND(Weekly[[#This Row],[H Odds &lt;]]&lt;&gt;"",Weekly[[#This Row],[RFC_P]]=TRUE,Weekly[[#This Row],[Actual]]=FALSE),AR15-1,AR15)))))</f>
        <v>38</v>
      </c>
      <c r="AS16" s="37">
        <f>IF(AND(Weekly[[#This Row],[V Odds &lt;]]="",Weekly[[#This Row],[H Odds &lt;]]=""),AS15,IF(AND(Weekly[[#This Row],[H Odds &lt;]]&lt;&gt;"",Weekly[[#This Row],[GBC_P]]=TRUE,Weekly[[#This Row],[Actual]]=TRUE),AS15+Weekly[[#This Row],[H Odds &lt;]]-1,IF(AND(Weekly[[#This Row],[V Odds &lt;]]&lt;&gt;"",Weekly[[#This Row],[GBC_P]]=FALSE,Weekly[[#This Row],[Actual]]=FALSE),AS15+Weekly[[#This Row],[V Odds &lt;]]-1,IF(AND(Weekly[[#This Row],[V Odds &lt;]]&lt;&gt;"",Weekly[[#This Row],[GBC_P]]=FALSE,Weekly[[#This Row],[Actual]]=TRUE),AS15-1,IF(AND(Weekly[[#This Row],[H Odds &lt;]]&lt;&gt;"",Weekly[[#This Row],[GBC_P]]=TRUE,Weekly[[#This Row],[Actual]]=FALSE),AS15-1,AS15)))))</f>
        <v>38</v>
      </c>
      <c r="AT16" s="37">
        <f>IF(AND(Weekly[[#This Row],[V Odds &lt;]]="",Weekly[[#This Row],[H Odds &lt;]]=""),AT15,IF(AND(Weekly[[#This Row],[H Odds &lt;]]&lt;&gt;"",Weekly[[#This Row],[HGBC_P]]=TRUE,Weekly[[#This Row],[Actual]]=TRUE),AT15+Weekly[[#This Row],[H Odds &lt;]]-1,IF(AND(Weekly[[#This Row],[V Odds &lt;]]&lt;&gt;"",Weekly[[#This Row],[HGBC_P]]=FALSE,Weekly[[#This Row],[Actual]]=FALSE),AT15+Weekly[[#This Row],[V Odds &lt;]]-1,IF(AND(Weekly[[#This Row],[V Odds &lt;]]&lt;&gt;"",Weekly[[#This Row],[HGBC_P]]=FALSE,Weekly[[#This Row],[Actual]]=TRUE),AT15-1,IF(AND(Weekly[[#This Row],[H Odds &lt;]]&lt;&gt;"",Weekly[[#This Row],[HGBC_P]]=TRUE,Weekly[[#This Row],[Actual]]=FALSE),AT15-1,AT15)))))</f>
        <v>38</v>
      </c>
      <c r="AU16" s="37">
        <f>IF(AND(Weekly[[#This Row],[V Odds &lt;]]="",Weekly[[#This Row],[H Odds &lt;]]=""),AU15,IF(AND(Weekly[[#This Row],[H Odds &lt;]]&lt;&gt;"",Weekly[[#This Row],[XGB_P]]=TRUE,Weekly[[#This Row],[Actual]]=TRUE),AU15+Weekly[[#This Row],[H Odds &lt;]]-1,IF(AND(Weekly[[#This Row],[V Odds &lt;]]&lt;&gt;"",Weekly[[#This Row],[XGB_P]]=FALSE,Weekly[[#This Row],[Actual]]=FALSE),AU15+Weekly[[#This Row],[V Odds &lt;]]-1,IF(AND(Weekly[[#This Row],[V Odds &lt;]]&lt;&gt;"",Weekly[[#This Row],[XGB_P]]=FALSE,Weekly[[#This Row],[Actual]]=TRUE),AU15-1,IF(AND(Weekly[[#This Row],[H Odds &lt;]]&lt;&gt;"",Weekly[[#This Row],[XGB_P]]=TRUE,Weekly[[#This Row],[Actual]]=FALSE),AU15-1,AU15)))))</f>
        <v>39</v>
      </c>
      <c r="AV16" s="37">
        <f>IF(AND(Weekly[[#This Row],[V Odds &lt;]]="",Weekly[[#This Row],[H Odds &lt;]]=""),AV15,IF(AND(Weekly[[#This Row],[H Odds &lt;]]&lt;&gt;"",Weekly[[#This Row],[QDA_P]]=TRUE,Weekly[[#This Row],[Actual]]=TRUE),AV15+Weekly[[#This Row],[H Odds &lt;]]-1,IF(AND(Weekly[[#This Row],[V Odds &lt;]]&lt;&gt;"",Weekly[[#This Row],[QDA_P]]=FALSE,Weekly[[#This Row],[Actual]]=FALSE),AV15+Weekly[[#This Row],[V Odds &lt;]]-1,IF(AND(Weekly[[#This Row],[V Odds &lt;]]&lt;&gt;"",Weekly[[#This Row],[QDA_P]]=FALSE,Weekly[[#This Row],[Actual]]=TRUE),AV15-1,IF(AND(Weekly[[#This Row],[H Odds &lt;]]&lt;&gt;"",Weekly[[#This Row],[QDA_P]]=TRUE,Weekly[[#This Row],[Actual]]=FALSE),AV15-1,AV15)))))</f>
        <v>38</v>
      </c>
      <c r="AW16" s="37"/>
      <c r="AX16" s="37">
        <f>IF(AND(Weekly[[#This Row],[V Odds &lt;]]="",Weekly[[#This Row],[H Odds &lt;]]=""),AX15,IF(AND(Weekly[[#This Row],[V Odds &lt;]]&lt;&gt;"",Weekly[[#This Row],[FALSES]]&gt;0,Weekly[[#This Row],[Actual]]=FALSE),AX15+Weekly[[#This Row],[V Odds &lt;]]-1,IF(AND(Weekly[[#This Row],[H Odds &lt;]]&lt;&gt;"",Weekly[[#This Row],[TRUES]]&gt;0,Weekly[[#This Row],[Actual]]=TRUE),AX15+Weekly[[#This Row],[H Odds &lt;]]-1,IF(AND(Weekly[[#This Row],[V Odds &lt;]]&lt;&gt;"",Weekly[[#This Row],[FALSES]]=0),AX15,IF(AND(Weekly[[#This Row],[H Odds &lt;]]&lt;&gt;"",Weekly[[#This Row],[TRUES]]=0),AX15,AX15-1)))))</f>
        <v>36</v>
      </c>
      <c r="AY16" s="37">
        <f>IF(AND(Weekly[[#This Row],[V Odds &lt;]]="",Weekly[[#This Row],[H Odds &lt;]]=""),AY15,IF(AND(Weekly[[#This Row],[V Odds &lt;]]&lt;&gt;"",Weekly[[#This Row],[FALSES]]&gt;0,Weekly[[#This Row],[Actual]]=FALSE),AY15+((Weekly[[#This Row],[V Odds &lt;]]-1)*0.92),IF(AND(Weekly[[#This Row],[H Odds &lt;]]&lt;&gt;"",Weekly[[#This Row],[TRUES]]&gt;0,Weekly[[#This Row],[Actual]]=TRUE),AY15+((Weekly[[#This Row],[H Odds &lt;]]-1)*0.92),IF(AND(Weekly[[#This Row],[V Odds &lt;]]&lt;&gt;"",Weekly[[#This Row],[FALSES]]=0),AY15,IF(AND(Weekly[[#This Row],[H Odds &lt;]]&lt;&gt;"",Weekly[[#This Row],[TRUES]]=0),AY15,AY15-1)))))</f>
        <v>36</v>
      </c>
      <c r="AZ16" s="37">
        <f>IF(AND(Weekly[[#This Row],[V Odds &lt;]]="",Weekly[[#This Row],[H Odds &lt;]]=""),AZ15,IF(AND(Weekly[[#This Row],[V Odds &lt;]]&lt;&gt;"",Weekly[[#This Row],[Actual]]=FALSE),AZ15+Weekly[[#This Row],[V Odds &lt;]]-1,IF(AND(Weekly[[#This Row],[H Odds &lt;]]&lt;&gt;"",Weekly[[#This Row],[Actual]]=TRUE),AZ15+Weekly[[#This Row],[H Odds &lt;]]-1,AZ15-1)))</f>
        <v>35</v>
      </c>
      <c r="BA16" s="38">
        <f>IF(Weekly[[#This Row],[H Odds &lt;]]="",BA15,IF(AND(Weekly[[#This Row],[H Odds &lt;]]&lt;&gt;"",Weekly[[#This Row],[SVC_P]]=TRUE,Weekly[[#This Row],[Actual]]=TRUE),BA15+Weekly[[#This Row],[H Odds &lt;]]-1,IF(AND(Weekly[[#This Row],[H Odds &lt;]]&lt;&gt;"",Weekly[[#This Row],[SVC_P]]=TRUE,Weekly[[#This Row],[Actual]]=FALSE),BA15-1,BA15)))</f>
        <v>39</v>
      </c>
      <c r="BB16" s="38">
        <f>IF(Weekly[[#This Row],[H Odds &lt;]]="",BB15,IF(AND(Weekly[[#This Row],[H Odds &lt;]]&lt;&gt;"",Weekly[[#This Row],[ADBC_P]]=TRUE,Weekly[[#This Row],[Actual]]=TRUE),BB15+Weekly[[#This Row],[H Odds &lt;]]-1,IF(AND(Weekly[[#This Row],[H Odds &lt;]]&lt;&gt;"",Weekly[[#This Row],[ADBC_P]]=TRUE,Weekly[[#This Row],[Actual]]=FALSE),BB15-1,BB15)))</f>
        <v>40</v>
      </c>
      <c r="BC16" s="38">
        <f>IF(Weekly[[#This Row],[H Odds &lt;]]="",BC15,IF(AND(Weekly[[#This Row],[H Odds &lt;]]&lt;&gt;"",Weekly[[#This Row],[RFC_P]]=TRUE,Weekly[[#This Row],[Actual]]=TRUE),BC15+Weekly[[#This Row],[H Odds &lt;]]-1,IF(AND(Weekly[[#This Row],[H Odds &lt;]]&lt;&gt;"",Weekly[[#This Row],[RFC_P]]=TRUE,Weekly[[#This Row],[Actual]]=FALSE),BC15-1,BC15)))</f>
        <v>39</v>
      </c>
      <c r="BD16" s="38">
        <f>IF(Weekly[[#This Row],[H Odds &lt;]]="",BD15,IF(AND(Weekly[[#This Row],[H Odds &lt;]]&lt;&gt;"",Weekly[[#This Row],[GBC_P]]=TRUE,Weekly[[#This Row],[Actual]]=TRUE),BD15+Weekly[[#This Row],[H Odds &lt;]]-1,IF(AND(Weekly[[#This Row],[H Odds &lt;]]&lt;&gt;"",Weekly[[#This Row],[GBC_P]]=TRUE,Weekly[[#This Row],[Actual]]=FALSE),BD15-1,BD15)))</f>
        <v>40</v>
      </c>
      <c r="BE16" s="38">
        <f>IF(Weekly[[#This Row],[H Odds &lt;]]="",BE15,IF(AND(Weekly[[#This Row],[H Odds &lt;]]&lt;&gt;"",Weekly[[#This Row],[HGBC_P]]=TRUE,Weekly[[#This Row],[Actual]]=TRUE),BE15+Weekly[[#This Row],[H Odds &lt;]]-1,IF(AND(Weekly[[#This Row],[H Odds &lt;]]&lt;&gt;"",Weekly[[#This Row],[HGBC_P]]=TRUE,Weekly[[#This Row],[Actual]]=FALSE),BE15-1,BE15)))</f>
        <v>39</v>
      </c>
      <c r="BF16" s="38">
        <f>IF(Weekly[[#This Row],[H Odds &lt;]]="",BF15,IF(AND(Weekly[[#This Row],[H Odds &lt;]]&lt;&gt;"",Weekly[[#This Row],[XGB_P]]=TRUE,Weekly[[#This Row],[Actual]]=TRUE),BF15+Weekly[[#This Row],[H Odds &lt;]]-1,IF(AND(Weekly[[#This Row],[H Odds &lt;]]&lt;&gt;"",Weekly[[#This Row],[XGB_P]]=TRUE,Weekly[[#This Row],[Actual]]=FALSE),BF15-1,BF15)))</f>
        <v>40</v>
      </c>
      <c r="BG16" s="38">
        <f>IF(Weekly[[#This Row],[H Odds &lt;]]="",BG15,IF(AND(Weekly[[#This Row],[H Odds &lt;]]&lt;&gt;"",Weekly[[#This Row],[QDA_P]]=TRUE,Weekly[[#This Row],[Actual]]=TRUE),BG15+Weekly[[#This Row],[H Odds &lt;]]-1,IF(AND(Weekly[[#This Row],[H Odds &lt;]]&lt;&gt;"",Weekly[[#This Row],[QDA_P]]=TRUE,Weekly[[#This Row],[Actual]]=FALSE),BG15-1,BG15)))</f>
        <v>40</v>
      </c>
      <c r="BH16" s="38">
        <f>IF(Weekly[[#This Row],[H Odds &lt;]]="",BH15,IF(AND(Weekly[[#This Row],[H Odds &lt;]]&lt;&gt;"",Weekly[[#This Row],[KNC_P]]=TRUE,Weekly[[#This Row],[Actual]]=TRUE),BH15+Weekly[[#This Row],[H Odds &lt;]]-1,IF(AND(Weekly[[#This Row],[H Odds &lt;]]&lt;&gt;"",Weekly[[#This Row],[KNC_P]]=TRUE,Weekly[[#This Row],[Actual]]=FALSE),BH15-1,BH15)))</f>
        <v>40</v>
      </c>
      <c r="BI16" s="38">
        <f>IF(Weekly[[#This Row],[H Odds &lt;]]="",BI15,IF(AND(Weekly[[#This Row],[H Odds &lt;]]&lt;&gt;"",Weekly[[#This Row],[TRUES]]&gt;0,Weekly[[#This Row],[Actual]]=TRUE),BI15+Weekly[[#This Row],[H Odds &lt;]]-1,IF(AND(Weekly[[#This Row],[H Odds &lt;]]&lt;&gt;"",Weekly[[#This Row],[TRUES]]=0),BI15,BI15-1)))</f>
        <v>39</v>
      </c>
      <c r="BJ16" s="38">
        <f>IF(Weekly[[#This Row],[H Odds &lt;]]="",BJ15,IF(AND(Weekly[[#This Row],[H Odds &lt;]]&lt;&gt;"",Weekly[[#This Row],[Actual]]=TRUE),BJ15+Weekly[[#This Row],[H Odds &lt;]]-1,IF(AND(Weekly[[#This Row],[H Odds &lt;]]&lt;&gt;"",Weekly[[#This Row],[Actual]]=FALSE),BJ15-1,BJ15)))</f>
        <v>39</v>
      </c>
      <c r="BK16" s="58">
        <f>IF(AND(Weekly[[#This Row],[TRUES]]&gt;4,Weekly[[#This Row],[Actual]]=TRUE),BK15+Weekly[[#This Row],[BF H Odds]]-1,IF(AND(Weekly[[#This Row],[FALSES]]&gt;4,Weekly[[#This Row],[Actual]]=FALSE),BK15+Weekly[[#This Row],[BF V Odds]]-1,IF(AND(Weekly[[#This Row],[TRUES]]&gt;4,Weekly[[#This Row],[Actual]]=FALSE),BK15-1,IF(AND(Weekly[[#This Row],[FALSES]]&gt;4,Weekly[[#This Row],[Actual]]=TRUE),BK15-1,BK15))))</f>
        <v>38.93</v>
      </c>
      <c r="BL16" s="58">
        <f>IF(AND(Weekly[[#This Row],[TRUES]]&gt;5,Weekly[[#This Row],[Actual]]=TRUE),BL15+Weekly[[#This Row],[BF H Odds]]-1,IF(AND(Weekly[[#This Row],[FALSES]]&gt;5,Weekly[[#This Row],[Actual]]=FALSE),BL15+Weekly[[#This Row],[BF V Odds]]-1,IF(AND(Weekly[[#This Row],[TRUES]]&gt;5,Weekly[[#This Row],[Actual]]=FALSE),BL15-1,IF(AND(Weekly[[#This Row],[FALSES]]&gt;5,Weekly[[#This Row],[Actual]]=TRUE),BL15-1,BL15))))</f>
        <v>39.72</v>
      </c>
      <c r="BM16" s="58">
        <f>IF(AND(Weekly[[#This Row],[TRUES]]&gt;6,Weekly[[#This Row],[Actual]]=TRUE),BM15+Weekly[[#This Row],[BF H Odds]]-1,IF(AND(Weekly[[#This Row],[FALSES]]&gt;6,Weekly[[#This Row],[Actual]]=FALSE),BM15+Weekly[[#This Row],[BF V Odds]]-1,IF(AND(Weekly[[#This Row],[TRUES]]&gt;6,Weekly[[#This Row],[Actual]]=FALSE),BM15-1,IF(AND(Weekly[[#This Row],[FALSES]]&gt;6,Weekly[[#This Row],[Actual]]=TRUE),BM15-1,BM15))))</f>
        <v>39.43</v>
      </c>
      <c r="BN16" s="24"/>
      <c r="BP16" t="s">
        <v>51</v>
      </c>
      <c r="BQ16" s="3">
        <f t="shared" ref="BQ16:BW16" si="4">BQ15/BQ14</f>
        <v>0.42222222222222222</v>
      </c>
      <c r="BR16" s="3">
        <f t="shared" si="4"/>
        <v>0.44295302013422821</v>
      </c>
      <c r="BS16" s="3">
        <f t="shared" si="4"/>
        <v>0.45664739884393063</v>
      </c>
      <c r="BT16" s="3">
        <f t="shared" si="4"/>
        <v>0.44166666666666665</v>
      </c>
      <c r="BU16" s="3">
        <f t="shared" si="4"/>
        <v>0.43636363636363634</v>
      </c>
      <c r="BV16" s="3">
        <f t="shared" si="4"/>
        <v>0.46445497630331756</v>
      </c>
      <c r="BW16" s="3">
        <f t="shared" si="4"/>
        <v>0.42131979695431471</v>
      </c>
      <c r="BZ16" s="47" t="s">
        <v>157</v>
      </c>
      <c r="CA16" s="47">
        <f>COUNTIFS(Weekly[SVC_P],FALSE,Weekly[BF V Odds],"&gt;"&amp;$BO$6, Weekly[BF H Odds],"&lt;"&amp;BO7)</f>
        <v>9</v>
      </c>
      <c r="CB16" s="47">
        <f>COUNTIFS(Weekly[ADBC_P],FALSE,Weekly[BF V Odds],"&gt;"&amp;$BO$6, Weekly[BF H Odds],"&lt;"&amp;BO7)</f>
        <v>23</v>
      </c>
      <c r="CC16" s="47">
        <f>COUNTIFS(Weekly[RFC_P],FALSE,Weekly[BF V Odds],"&gt;"&amp;$BO$6, Weekly[BF H Odds],"&lt;"&amp;BO7)</f>
        <v>33</v>
      </c>
      <c r="CD16" s="47">
        <f>COUNTIFS(Weekly[GBC_P],FALSE,Weekly[BF V Odds],"&gt;"&amp;$BO$6, Weekly[BF H Odds],"&lt;"&amp;BO7)</f>
        <v>51</v>
      </c>
      <c r="CE16" s="47">
        <f>COUNTIFS(Weekly[HGBC_P],FALSE,Weekly[BF V Odds],"&gt;"&amp;$BO$6, Weekly[BF H Odds],"&lt;"&amp;BO7)</f>
        <v>43</v>
      </c>
      <c r="CF16" s="47">
        <f>COUNTIFS(Weekly[XGB_P],FALSE,Weekly[BF V Odds],"&gt;"&amp;$BO$6, Weekly[BF H Odds],"&lt;"&amp;BO7)</f>
        <v>45</v>
      </c>
      <c r="CG16" s="47">
        <f>COUNTIFS(Weekly[QDA_P],FALSE,Weekly[BF V Odds],"&gt;"&amp;$BO$6, Weekly[BF H Odds],"&lt;"&amp;BO7)</f>
        <v>36</v>
      </c>
      <c r="CH16" s="47">
        <f>COUNTIFS(Weekly[KNC_P],FALSE,Weekly[BF V Odds],"&gt;"&amp;$BO$6, Weekly[BF H Odds],"&lt;"&amp;BO7)</f>
        <v>31</v>
      </c>
    </row>
    <row r="17" spans="1:87" x14ac:dyDescent="0.25">
      <c r="A17" s="1">
        <v>15</v>
      </c>
      <c r="B17" s="10">
        <v>44237</v>
      </c>
      <c r="C17" s="17" t="s">
        <v>11</v>
      </c>
      <c r="D17" s="15" t="s">
        <v>23</v>
      </c>
      <c r="E17" t="b">
        <v>1</v>
      </c>
      <c r="F17" t="b">
        <v>0</v>
      </c>
      <c r="G17" t="b">
        <v>1</v>
      </c>
      <c r="H17" t="b">
        <v>1</v>
      </c>
      <c r="I17" t="b">
        <v>1</v>
      </c>
      <c r="J17" t="b">
        <v>1</v>
      </c>
      <c r="K17" t="b">
        <v>0</v>
      </c>
      <c r="N17">
        <v>1</v>
      </c>
      <c r="O17">
        <v>2.5499999999999998</v>
      </c>
      <c r="P17" t="b">
        <v>1</v>
      </c>
      <c r="Q17" t="s">
        <v>66</v>
      </c>
      <c r="R17" s="9">
        <f>IFERROR(IF(Weekly[[#This Row],[Won Bet?]]="yes",R16+(Weekly[[#This Row],[BF Odds]]*Weekly[[#This Row],[BF Stake]])-Weekly[[#This Row],[BF Stake]],R16-Weekly[[#This Row],[BF Stake]]),R16)</f>
        <v>100.32000000000001</v>
      </c>
      <c r="S17" s="9">
        <f>IFERROR(IF(Weekly[[#This Row],[Won Bet?]]="yes",S16+(((Weekly[[#This Row],[BF Odds]]*Weekly[[#This Row],[BF Stake]])-Weekly[[#This Row],[BF Stake]])*0.95),S16-Weekly[[#This Row],[BF Stake]]),S16)</f>
        <v>100.10399999999998</v>
      </c>
      <c r="T17">
        <v>1.6</v>
      </c>
      <c r="U17">
        <v>2.4500000000000002</v>
      </c>
      <c r="V17" s="24">
        <f>IF(Weekly[[#This Row],[Actual]]="","",IF(AND(Weekly[[#This Row],[SVC_P]]=Weekly[[#This Row],[Actual]],Weekly[[#This Row],[SVC_P]]=TRUE),V16+Weekly[[#This Row],[BF H Odds]]-1,IF(AND(Weekly[[#This Row],[SVC_P]]=Weekly[[#This Row],[Actual]],Weekly[[#This Row],[SVC_P]]=FALSE),V16+Weekly[[#This Row],[BF V Odds]]-1,V16-1)))</f>
        <v>39.56</v>
      </c>
      <c r="W17" s="24">
        <f>IF(Weekly[[#This Row],[Actual]]="","",IF(AND(Weekly[[#This Row],[SVC_P]]=FALSE,Weekly[[#This Row],[Actual]]=TRUE),W16+Weekly[[#This Row],[BF H Odds]]-1,IF(AND(Weekly[[#This Row],[SVC_P]]=TRUE,Weekly[[#This Row],[Actual]]=FALSE,),W16+Weekly[[#This Row],[BF V Odds]]-1,W16-1)))</f>
        <v>28.41</v>
      </c>
      <c r="X17" s="24">
        <f>IF(Weekly[[#This Row],[Actual]]="","",IF(AND(Weekly[[#This Row],[ADBC_P]]=Weekly[[#This Row],[Actual]],Weekly[[#This Row],[ADBC_P]]=TRUE),X16+Weekly[[#This Row],[BF H Odds]]-1,IF(AND(Weekly[[#This Row],[ADBC_P]]=Weekly[[#This Row],[Actual]],Weekly[[#This Row],[ADBC_P]]=FALSE),X16+Weekly[[#This Row],[BF V Odds]]-1,X16-1)))</f>
        <v>39.03</v>
      </c>
      <c r="Y17" s="24">
        <f>IF(Weekly[[#This Row],[Actual]]="","",IF(AND(Weekly[[#This Row],[ADBC_P]]=FALSE,Weekly[[#This Row],[Actual]]=TRUE),Y16+Weekly[[#This Row],[BF H Odds]]-1,IF(AND(Weekly[[#This Row],[ADBC_P]]=TRUE,Weekly[[#This Row],[Actual]]=FALSE),Y16+Weekly[[#This Row],[BF V Odds]]-1,Y16-1)))</f>
        <v>35.010000000000005</v>
      </c>
      <c r="Z17" s="24">
        <f>IF(Weekly[[#This Row],[Actual]]="","",IF(AND(Weekly[[#This Row],[RFC_P]]=Weekly[[#This Row],[Actual]],Weekly[[#This Row],[RFC_P]]=TRUE),Z16+Weekly[[#This Row],[BF H Odds]]-1,IF(AND(Weekly[[#This Row],[RFC_P]]=Weekly[[#This Row],[Actual]],Weekly[[#This Row],[RFC_P]]=FALSE),Z16+Weekly[[#This Row],[BF V Odds]]-1,Z16-1)))</f>
        <v>38.900000000000006</v>
      </c>
      <c r="AA17" s="24">
        <f>IF(Weekly[[#This Row],[Actual]]="","",IF(AND(Weekly[[#This Row],[RFC_P]]=FALSE,Weekly[[#This Row],[Actual]]=TRUE),AA16+Weekly[[#This Row],[BF H Odds]]-1,IF(AND(Weekly[[#This Row],[RFC_P]]=TRUE,Weekly[[#This Row],[Actual]]=FALSE),AA16+Weekly[[#This Row],[BF V Odds]]-1,AA16-1)))</f>
        <v>35.14</v>
      </c>
      <c r="AB17" s="24">
        <f>IF(Weekly[[#This Row],[Actual]]="","",IF(AND(Weekly[[#This Row],[GBC_P]]=Weekly[[#This Row],[Actual]],Weekly[[#This Row],[GBC_P]]=TRUE),AB16+Weekly[[#This Row],[BF H Odds]]-1,IF(AND(Weekly[[#This Row],[GBC_P]]=Weekly[[#This Row],[Actual]],Weekly[[#This Row],[GBC_P]]=FALSE),AB16+Weekly[[#This Row],[BF V Odds]]-1,AB16-1)))</f>
        <v>37.42</v>
      </c>
      <c r="AC17" s="24">
        <f>IF(Weekly[[#This Row],[Actual]]="","",IF(AND(Weekly[[#This Row],[GBC_P]]=FALSE,Weekly[[#This Row],[Actual]]=TRUE),AC16+Weekly[[#This Row],[BF H Odds]]-1,IF(AND(Weekly[[#This Row],[GBC_P]]=TRUE,Weekly[[#This Row],[Actual]]=FALSE),AC16+Weekly[[#This Row],[BF V Odds]]-1,AC16-1)))</f>
        <v>36.620000000000005</v>
      </c>
      <c r="AD17" s="24">
        <f>IF(Weekly[[#This Row],[Actual]]="","",IF(AND(Weekly[[#This Row],[HGBC_P]]=Weekly[[#This Row],[Actual]],Weekly[[#This Row],[HGBC_P]]=TRUE),AD16+Weekly[[#This Row],[BF H Odds]]-1,IF(AND(Weekly[[#This Row],[HGBC_P]]=Weekly[[#This Row],[Actual]],Weekly[[#This Row],[HGBC_P]]=FALSE),AD16+Weekly[[#This Row],[BF V Odds]]-1,AD16-1)))</f>
        <v>37.380000000000003</v>
      </c>
      <c r="AE17" s="24">
        <f>IF(Weekly[[#This Row],[Actual]]="","",IF(AND(Weekly[[#This Row],[HGBC_P]]=FALSE,Weekly[[#This Row],[Actual]]=TRUE),AE16+Weekly[[#This Row],[BF H Odds]]-1,IF(AND(Weekly[[#This Row],[HGBC_P]]=TRUE,Weekly[[#This Row],[Actual]]=FALSE),AE16+Weekly[[#This Row],[BF V Odds]]-1,AE16-1)))</f>
        <v>36.660000000000004</v>
      </c>
      <c r="AF17" s="24">
        <f>IF(Weekly[[#This Row],[Actual]]="","",IF(AND(Weekly[[#This Row],[XGB_P]]=Weekly[[#This Row],[Actual]],Weekly[[#This Row],[XGB_P]]=TRUE),AF16+Weekly[[#This Row],[BF H Odds]]-1,IF(AND(Weekly[[#This Row],[XGB_P]]=Weekly[[#This Row],[Actual]],Weekly[[#This Row],[XGB_P]]=FALSE),AF16+Weekly[[#This Row],[BF V Odds]]-1,AF16-1)))</f>
        <v>41.610000000000007</v>
      </c>
      <c r="AG17" s="24">
        <f>IF(Weekly[[#This Row],[Actual]]="","",IF(AND(Weekly[[#This Row],[XGB_P]]=FALSE,Weekly[[#This Row],[Actual]]=TRUE),AG16+Weekly[[#This Row],[BF H Odds]]-1,IF(AND(Weekly[[#This Row],[XGB_P]]=TRUE,Weekly[[#This Row],[Actual]]=FALSE),AG16+Weekly[[#This Row],[BF V Odds]]-1,AG16-1)))</f>
        <v>32.43</v>
      </c>
      <c r="AH17" s="24">
        <f>IF(Weekly[[#This Row],[Actual]]="","",IF(AND(Weekly[[#This Row],[QDA_P]]=Weekly[[#This Row],[Actual]],Weekly[[#This Row],[QDA_P]]=TRUE),AH16+Weekly[[#This Row],[BF H Odds]]-1,IF(AND(Weekly[[#This Row],[QDA_P]]=Weekly[[#This Row],[Actual]],Weekly[[#This Row],[QDA_P]]=FALSE),AH16+Weekly[[#This Row],[BF V Odds]]-1,AH16-1)))</f>
        <v>34.880000000000003</v>
      </c>
      <c r="AI17" s="24">
        <f>IF(Weekly[[#This Row],[Actual]]="","",IF(AND(Weekly[[#This Row],[QDA_P]]=FALSE,Weekly[[#This Row],[Actual]]=TRUE),AI16+Weekly[[#This Row],[BF H Odds]]-1,IF(AND(Weekly[[#This Row],[QDA_P]]=TRUE,Weekly[[#This Row],[Actual]]=FALSE),AI16+Weekly[[#This Row],[BF V Odds]]-1,AI16-1)))</f>
        <v>39.160000000000004</v>
      </c>
      <c r="AJ17" s="24"/>
      <c r="AK17" s="24"/>
      <c r="AL17" s="30">
        <f>IF(Weekly[[#This Row],[Actual]]="","",COUNTIF(Weekly[[#This Row],[SVC_P]:[QDA_P]],TRUE))</f>
        <v>5</v>
      </c>
      <c r="AM17" s="30">
        <f>IF(Weekly[[#This Row],[Actual]]="","",COUNTIF(Weekly[[#This Row],[SVC_P]:[QDA_P]],FALSE))</f>
        <v>2</v>
      </c>
      <c r="AN17" t="str">
        <f>IF(AND(Weekly[[#This Row],[BF V Odds]]&gt;$BO$6,Weekly[[#This Row],[BF V Odds]] &lt; $BO$7),Weekly[[#This Row],[BF V Odds]],"")</f>
        <v/>
      </c>
      <c r="AO17" t="str">
        <f>IF(AND(Weekly[[#This Row],[BF H Odds]]&gt;$BO$6, Weekly[[#This Row],[BF H Odds]] &lt; $BO$7),Weekly[[#This Row],[BF H Odds]],"")</f>
        <v/>
      </c>
      <c r="AP17" s="37">
        <f>IF(AND(Weekly[[#This Row],[V Odds &lt;]]="",Weekly[[#This Row],[H Odds &lt;]]=""),AP16,IF(AND(Weekly[[#This Row],[H Odds &lt;]]&lt;&gt;"",Weekly[[#This Row],[SVC_P]]=TRUE,Weekly[[#This Row],[Actual]]=TRUE),AP16+Weekly[[#This Row],[H Odds &lt;]]-1,IF(AND(Weekly[[#This Row],[V Odds &lt;]]&lt;&gt;"",Weekly[[#This Row],[SVC_P]]=FALSE,Weekly[[#This Row],[Actual]]=FALSE),AP16+Weekly[[#This Row],[V Odds &lt;]]-1,IF(AND(Weekly[[#This Row],[V Odds &lt;]]&lt;&gt;"",Weekly[[#This Row],[SVC_P]]=FALSE,Weekly[[#This Row],[Actual]]=TRUE),AP16-1,IF(AND(Weekly[[#This Row],[H Odds &lt;]]&lt;&gt;"",Weekly[[#This Row],[SVC_P]]=TRUE,Weekly[[#This Row],[Actual]]=FALSE),AP16-1,AP16)))))</f>
        <v>38</v>
      </c>
      <c r="AQ17" s="37">
        <f>IF(AND(Weekly[[#This Row],[V Odds &lt;]]="",Weekly[[#This Row],[H Odds &lt;]]=""),AQ16,IF(AND(Weekly[[#This Row],[H Odds &lt;]]&lt;&gt;"",Weekly[[#This Row],[ADBC_P]]=TRUE,Weekly[[#This Row],[Actual]]=TRUE),AQ16+Weekly[[#This Row],[H Odds &lt;]]-1,IF(AND(Weekly[[#This Row],[V Odds &lt;]]&lt;&gt;"",Weekly[[#This Row],[ADBC_P]]=FALSE,Weekly[[#This Row],[Actual]]=FALSE),AQ16+Weekly[[#This Row],[V Odds &lt;]]-1,IF(AND(Weekly[[#This Row],[V Odds &lt;]]&lt;&gt;"",Weekly[[#This Row],[ADBC_P]]=FALSE,Weekly[[#This Row],[Actual]]=TRUE),AQ16-1,IF(AND(Weekly[[#This Row],[H Odds &lt;]]&lt;&gt;"",Weekly[[#This Row],[ADBC_P]]=TRUE,Weekly[[#This Row],[Actual]]=FALSE),AQ16-1,AQ16)))))</f>
        <v>40</v>
      </c>
      <c r="AR17" s="37">
        <f>IF(AND(Weekly[[#This Row],[V Odds &lt;]]="",Weekly[[#This Row],[H Odds &lt;]]=""),AR16,IF(AND(Weekly[[#This Row],[H Odds &lt;]]&lt;&gt;"",Weekly[[#This Row],[RFC_P]]=TRUE,Weekly[[#This Row],[Actual]]=TRUE),AR16+Weekly[[#This Row],[H Odds &lt;]]-1,IF(AND(Weekly[[#This Row],[V Odds &lt;]]&lt;&gt;"",Weekly[[#This Row],[RFC_P]]=FALSE,Weekly[[#This Row],[Actual]]=FALSE),AR16+Weekly[[#This Row],[V Odds &lt;]]-1,IF(AND(Weekly[[#This Row],[V Odds &lt;]]&lt;&gt;"",Weekly[[#This Row],[RFC_P]]=FALSE,Weekly[[#This Row],[Actual]]=TRUE),AR16-1,IF(AND(Weekly[[#This Row],[H Odds &lt;]]&lt;&gt;"",Weekly[[#This Row],[RFC_P]]=TRUE,Weekly[[#This Row],[Actual]]=FALSE),AR16-1,AR16)))))</f>
        <v>38</v>
      </c>
      <c r="AS17" s="37">
        <f>IF(AND(Weekly[[#This Row],[V Odds &lt;]]="",Weekly[[#This Row],[H Odds &lt;]]=""),AS16,IF(AND(Weekly[[#This Row],[H Odds &lt;]]&lt;&gt;"",Weekly[[#This Row],[GBC_P]]=TRUE,Weekly[[#This Row],[Actual]]=TRUE),AS16+Weekly[[#This Row],[H Odds &lt;]]-1,IF(AND(Weekly[[#This Row],[V Odds &lt;]]&lt;&gt;"",Weekly[[#This Row],[GBC_P]]=FALSE,Weekly[[#This Row],[Actual]]=FALSE),AS16+Weekly[[#This Row],[V Odds &lt;]]-1,IF(AND(Weekly[[#This Row],[V Odds &lt;]]&lt;&gt;"",Weekly[[#This Row],[GBC_P]]=FALSE,Weekly[[#This Row],[Actual]]=TRUE),AS16-1,IF(AND(Weekly[[#This Row],[H Odds &lt;]]&lt;&gt;"",Weekly[[#This Row],[GBC_P]]=TRUE,Weekly[[#This Row],[Actual]]=FALSE),AS16-1,AS16)))))</f>
        <v>38</v>
      </c>
      <c r="AT17" s="37">
        <f>IF(AND(Weekly[[#This Row],[V Odds &lt;]]="",Weekly[[#This Row],[H Odds &lt;]]=""),AT16,IF(AND(Weekly[[#This Row],[H Odds &lt;]]&lt;&gt;"",Weekly[[#This Row],[HGBC_P]]=TRUE,Weekly[[#This Row],[Actual]]=TRUE),AT16+Weekly[[#This Row],[H Odds &lt;]]-1,IF(AND(Weekly[[#This Row],[V Odds &lt;]]&lt;&gt;"",Weekly[[#This Row],[HGBC_P]]=FALSE,Weekly[[#This Row],[Actual]]=FALSE),AT16+Weekly[[#This Row],[V Odds &lt;]]-1,IF(AND(Weekly[[#This Row],[V Odds &lt;]]&lt;&gt;"",Weekly[[#This Row],[HGBC_P]]=FALSE,Weekly[[#This Row],[Actual]]=TRUE),AT16-1,IF(AND(Weekly[[#This Row],[H Odds &lt;]]&lt;&gt;"",Weekly[[#This Row],[HGBC_P]]=TRUE,Weekly[[#This Row],[Actual]]=FALSE),AT16-1,AT16)))))</f>
        <v>38</v>
      </c>
      <c r="AU17" s="37">
        <f>IF(AND(Weekly[[#This Row],[V Odds &lt;]]="",Weekly[[#This Row],[H Odds &lt;]]=""),AU16,IF(AND(Weekly[[#This Row],[H Odds &lt;]]&lt;&gt;"",Weekly[[#This Row],[XGB_P]]=TRUE,Weekly[[#This Row],[Actual]]=TRUE),AU16+Weekly[[#This Row],[H Odds &lt;]]-1,IF(AND(Weekly[[#This Row],[V Odds &lt;]]&lt;&gt;"",Weekly[[#This Row],[XGB_P]]=FALSE,Weekly[[#This Row],[Actual]]=FALSE),AU16+Weekly[[#This Row],[V Odds &lt;]]-1,IF(AND(Weekly[[#This Row],[V Odds &lt;]]&lt;&gt;"",Weekly[[#This Row],[XGB_P]]=FALSE,Weekly[[#This Row],[Actual]]=TRUE),AU16-1,IF(AND(Weekly[[#This Row],[H Odds &lt;]]&lt;&gt;"",Weekly[[#This Row],[XGB_P]]=TRUE,Weekly[[#This Row],[Actual]]=FALSE),AU16-1,AU16)))))</f>
        <v>39</v>
      </c>
      <c r="AV17" s="37">
        <f>IF(AND(Weekly[[#This Row],[V Odds &lt;]]="",Weekly[[#This Row],[H Odds &lt;]]=""),AV16,IF(AND(Weekly[[#This Row],[H Odds &lt;]]&lt;&gt;"",Weekly[[#This Row],[QDA_P]]=TRUE,Weekly[[#This Row],[Actual]]=TRUE),AV16+Weekly[[#This Row],[H Odds &lt;]]-1,IF(AND(Weekly[[#This Row],[V Odds &lt;]]&lt;&gt;"",Weekly[[#This Row],[QDA_P]]=FALSE,Weekly[[#This Row],[Actual]]=FALSE),AV16+Weekly[[#This Row],[V Odds &lt;]]-1,IF(AND(Weekly[[#This Row],[V Odds &lt;]]&lt;&gt;"",Weekly[[#This Row],[QDA_P]]=FALSE,Weekly[[#This Row],[Actual]]=TRUE),AV16-1,IF(AND(Weekly[[#This Row],[H Odds &lt;]]&lt;&gt;"",Weekly[[#This Row],[QDA_P]]=TRUE,Weekly[[#This Row],[Actual]]=FALSE),AV16-1,AV16)))))</f>
        <v>38</v>
      </c>
      <c r="AW17" s="37"/>
      <c r="AX17" s="37">
        <f>IF(AND(Weekly[[#This Row],[V Odds &lt;]]="",Weekly[[#This Row],[H Odds &lt;]]=""),AX16,IF(AND(Weekly[[#This Row],[V Odds &lt;]]&lt;&gt;"",Weekly[[#This Row],[FALSES]]&gt;0,Weekly[[#This Row],[Actual]]=FALSE),AX16+Weekly[[#This Row],[V Odds &lt;]]-1,IF(AND(Weekly[[#This Row],[H Odds &lt;]]&lt;&gt;"",Weekly[[#This Row],[TRUES]]&gt;0,Weekly[[#This Row],[Actual]]=TRUE),AX16+Weekly[[#This Row],[H Odds &lt;]]-1,IF(AND(Weekly[[#This Row],[V Odds &lt;]]&lt;&gt;"",Weekly[[#This Row],[FALSES]]=0),AX16,IF(AND(Weekly[[#This Row],[H Odds &lt;]]&lt;&gt;"",Weekly[[#This Row],[TRUES]]=0),AX16,AX16-1)))))</f>
        <v>36</v>
      </c>
      <c r="AY17" s="37">
        <f>IF(AND(Weekly[[#This Row],[V Odds &lt;]]="",Weekly[[#This Row],[H Odds &lt;]]=""),AY16,IF(AND(Weekly[[#This Row],[V Odds &lt;]]&lt;&gt;"",Weekly[[#This Row],[FALSES]]&gt;0,Weekly[[#This Row],[Actual]]=FALSE),AY16+((Weekly[[#This Row],[V Odds &lt;]]-1)*0.92),IF(AND(Weekly[[#This Row],[H Odds &lt;]]&lt;&gt;"",Weekly[[#This Row],[TRUES]]&gt;0,Weekly[[#This Row],[Actual]]=TRUE),AY16+((Weekly[[#This Row],[H Odds &lt;]]-1)*0.92),IF(AND(Weekly[[#This Row],[V Odds &lt;]]&lt;&gt;"",Weekly[[#This Row],[FALSES]]=0),AY16,IF(AND(Weekly[[#This Row],[H Odds &lt;]]&lt;&gt;"",Weekly[[#This Row],[TRUES]]=0),AY16,AY16-1)))))</f>
        <v>36</v>
      </c>
      <c r="AZ17" s="37">
        <f>IF(AND(Weekly[[#This Row],[V Odds &lt;]]="",Weekly[[#This Row],[H Odds &lt;]]=""),AZ16,IF(AND(Weekly[[#This Row],[V Odds &lt;]]&lt;&gt;"",Weekly[[#This Row],[Actual]]=FALSE),AZ16+Weekly[[#This Row],[V Odds &lt;]]-1,IF(AND(Weekly[[#This Row],[H Odds &lt;]]&lt;&gt;"",Weekly[[#This Row],[Actual]]=TRUE),AZ16+Weekly[[#This Row],[H Odds &lt;]]-1,AZ16-1)))</f>
        <v>35</v>
      </c>
      <c r="BA17" s="38">
        <f>IF(Weekly[[#This Row],[H Odds &lt;]]="",BA16,IF(AND(Weekly[[#This Row],[H Odds &lt;]]&lt;&gt;"",Weekly[[#This Row],[SVC_P]]=TRUE,Weekly[[#This Row],[Actual]]=TRUE),BA16+Weekly[[#This Row],[H Odds &lt;]]-1,IF(AND(Weekly[[#This Row],[H Odds &lt;]]&lt;&gt;"",Weekly[[#This Row],[SVC_P]]=TRUE,Weekly[[#This Row],[Actual]]=FALSE),BA16-1,BA16)))</f>
        <v>39</v>
      </c>
      <c r="BB17" s="38">
        <f>IF(Weekly[[#This Row],[H Odds &lt;]]="",BB16,IF(AND(Weekly[[#This Row],[H Odds &lt;]]&lt;&gt;"",Weekly[[#This Row],[ADBC_P]]=TRUE,Weekly[[#This Row],[Actual]]=TRUE),BB16+Weekly[[#This Row],[H Odds &lt;]]-1,IF(AND(Weekly[[#This Row],[H Odds &lt;]]&lt;&gt;"",Weekly[[#This Row],[ADBC_P]]=TRUE,Weekly[[#This Row],[Actual]]=FALSE),BB16-1,BB16)))</f>
        <v>40</v>
      </c>
      <c r="BC17" s="38">
        <f>IF(Weekly[[#This Row],[H Odds &lt;]]="",BC16,IF(AND(Weekly[[#This Row],[H Odds &lt;]]&lt;&gt;"",Weekly[[#This Row],[RFC_P]]=TRUE,Weekly[[#This Row],[Actual]]=TRUE),BC16+Weekly[[#This Row],[H Odds &lt;]]-1,IF(AND(Weekly[[#This Row],[H Odds &lt;]]&lt;&gt;"",Weekly[[#This Row],[RFC_P]]=TRUE,Weekly[[#This Row],[Actual]]=FALSE),BC16-1,BC16)))</f>
        <v>39</v>
      </c>
      <c r="BD17" s="38">
        <f>IF(Weekly[[#This Row],[H Odds &lt;]]="",BD16,IF(AND(Weekly[[#This Row],[H Odds &lt;]]&lt;&gt;"",Weekly[[#This Row],[GBC_P]]=TRUE,Weekly[[#This Row],[Actual]]=TRUE),BD16+Weekly[[#This Row],[H Odds &lt;]]-1,IF(AND(Weekly[[#This Row],[H Odds &lt;]]&lt;&gt;"",Weekly[[#This Row],[GBC_P]]=TRUE,Weekly[[#This Row],[Actual]]=FALSE),BD16-1,BD16)))</f>
        <v>40</v>
      </c>
      <c r="BE17" s="38">
        <f>IF(Weekly[[#This Row],[H Odds &lt;]]="",BE16,IF(AND(Weekly[[#This Row],[H Odds &lt;]]&lt;&gt;"",Weekly[[#This Row],[HGBC_P]]=TRUE,Weekly[[#This Row],[Actual]]=TRUE),BE16+Weekly[[#This Row],[H Odds &lt;]]-1,IF(AND(Weekly[[#This Row],[H Odds &lt;]]&lt;&gt;"",Weekly[[#This Row],[HGBC_P]]=TRUE,Weekly[[#This Row],[Actual]]=FALSE),BE16-1,BE16)))</f>
        <v>39</v>
      </c>
      <c r="BF17" s="38">
        <f>IF(Weekly[[#This Row],[H Odds &lt;]]="",BF16,IF(AND(Weekly[[#This Row],[H Odds &lt;]]&lt;&gt;"",Weekly[[#This Row],[XGB_P]]=TRUE,Weekly[[#This Row],[Actual]]=TRUE),BF16+Weekly[[#This Row],[H Odds &lt;]]-1,IF(AND(Weekly[[#This Row],[H Odds &lt;]]&lt;&gt;"",Weekly[[#This Row],[XGB_P]]=TRUE,Weekly[[#This Row],[Actual]]=FALSE),BF16-1,BF16)))</f>
        <v>40</v>
      </c>
      <c r="BG17" s="38">
        <f>IF(Weekly[[#This Row],[H Odds &lt;]]="",BG16,IF(AND(Weekly[[#This Row],[H Odds &lt;]]&lt;&gt;"",Weekly[[#This Row],[QDA_P]]=TRUE,Weekly[[#This Row],[Actual]]=TRUE),BG16+Weekly[[#This Row],[H Odds &lt;]]-1,IF(AND(Weekly[[#This Row],[H Odds &lt;]]&lt;&gt;"",Weekly[[#This Row],[QDA_P]]=TRUE,Weekly[[#This Row],[Actual]]=FALSE),BG16-1,BG16)))</f>
        <v>40</v>
      </c>
      <c r="BH17" s="38">
        <f>IF(Weekly[[#This Row],[H Odds &lt;]]="",BH16,IF(AND(Weekly[[#This Row],[H Odds &lt;]]&lt;&gt;"",Weekly[[#This Row],[KNC_P]]=TRUE,Weekly[[#This Row],[Actual]]=TRUE),BH16+Weekly[[#This Row],[H Odds &lt;]]-1,IF(AND(Weekly[[#This Row],[H Odds &lt;]]&lt;&gt;"",Weekly[[#This Row],[KNC_P]]=TRUE,Weekly[[#This Row],[Actual]]=FALSE),BH16-1,BH16)))</f>
        <v>40</v>
      </c>
      <c r="BI17" s="38">
        <f>IF(Weekly[[#This Row],[H Odds &lt;]]="",BI16,IF(AND(Weekly[[#This Row],[H Odds &lt;]]&lt;&gt;"",Weekly[[#This Row],[TRUES]]&gt;0,Weekly[[#This Row],[Actual]]=TRUE),BI16+Weekly[[#This Row],[H Odds &lt;]]-1,IF(AND(Weekly[[#This Row],[H Odds &lt;]]&lt;&gt;"",Weekly[[#This Row],[TRUES]]=0),BI16,BI16-1)))</f>
        <v>39</v>
      </c>
      <c r="BJ17" s="38">
        <f>IF(Weekly[[#This Row],[H Odds &lt;]]="",BJ16,IF(AND(Weekly[[#This Row],[H Odds &lt;]]&lt;&gt;"",Weekly[[#This Row],[Actual]]=TRUE),BJ16+Weekly[[#This Row],[H Odds &lt;]]-1,IF(AND(Weekly[[#This Row],[H Odds &lt;]]&lt;&gt;"",Weekly[[#This Row],[Actual]]=FALSE),BJ16-1,BJ16)))</f>
        <v>39</v>
      </c>
      <c r="BK17" s="58">
        <f>IF(AND(Weekly[[#This Row],[TRUES]]&gt;4,Weekly[[#This Row],[Actual]]=TRUE),BK16+Weekly[[#This Row],[BF H Odds]]-1,IF(AND(Weekly[[#This Row],[FALSES]]&gt;4,Weekly[[#This Row],[Actual]]=FALSE),BK16+Weekly[[#This Row],[BF V Odds]]-1,IF(AND(Weekly[[#This Row],[TRUES]]&gt;4,Weekly[[#This Row],[Actual]]=FALSE),BK16-1,IF(AND(Weekly[[#This Row],[FALSES]]&gt;4,Weekly[[#This Row],[Actual]]=TRUE),BK16-1,BK16))))</f>
        <v>40.380000000000003</v>
      </c>
      <c r="BL17" s="58">
        <f>IF(AND(Weekly[[#This Row],[TRUES]]&gt;5,Weekly[[#This Row],[Actual]]=TRUE),BL16+Weekly[[#This Row],[BF H Odds]]-1,IF(AND(Weekly[[#This Row],[FALSES]]&gt;5,Weekly[[#This Row],[Actual]]=FALSE),BL16+Weekly[[#This Row],[BF V Odds]]-1,IF(AND(Weekly[[#This Row],[TRUES]]&gt;5,Weekly[[#This Row],[Actual]]=FALSE),BL16-1,IF(AND(Weekly[[#This Row],[FALSES]]&gt;5,Weekly[[#This Row],[Actual]]=TRUE),BL16-1,BL16))))</f>
        <v>39.72</v>
      </c>
      <c r="BM17" s="58">
        <f>IF(AND(Weekly[[#This Row],[TRUES]]&gt;6,Weekly[[#This Row],[Actual]]=TRUE),BM16+Weekly[[#This Row],[BF H Odds]]-1,IF(AND(Weekly[[#This Row],[FALSES]]&gt;6,Weekly[[#This Row],[Actual]]=FALSE),BM16+Weekly[[#This Row],[BF V Odds]]-1,IF(AND(Weekly[[#This Row],[TRUES]]&gt;6,Weekly[[#This Row],[Actual]]=FALSE),BM16-1,IF(AND(Weekly[[#This Row],[FALSES]]&gt;6,Weekly[[#This Row],[Actual]]=TRUE),BM16-1,BM16))))</f>
        <v>39.43</v>
      </c>
      <c r="BN17" s="24"/>
      <c r="BZ17" s="47" t="s">
        <v>80</v>
      </c>
      <c r="CA17" s="48">
        <f t="shared" ref="CA17:CH17" si="5">CA15/CA16</f>
        <v>0.33333333333333331</v>
      </c>
      <c r="CB17" s="48">
        <f t="shared" si="5"/>
        <v>0.2608695652173913</v>
      </c>
      <c r="CC17" s="48">
        <f t="shared" si="5"/>
        <v>0.30303030303030304</v>
      </c>
      <c r="CD17" s="48">
        <f t="shared" si="5"/>
        <v>0.21568627450980393</v>
      </c>
      <c r="CE17" s="48">
        <f t="shared" si="5"/>
        <v>0.18604651162790697</v>
      </c>
      <c r="CF17" s="48">
        <f t="shared" si="5"/>
        <v>0.22222222222222221</v>
      </c>
      <c r="CG17" s="48">
        <f t="shared" si="5"/>
        <v>0.33333333333333331</v>
      </c>
      <c r="CH17" s="48">
        <f t="shared" si="5"/>
        <v>0.22580645161290322</v>
      </c>
    </row>
    <row r="18" spans="1:87" x14ac:dyDescent="0.25">
      <c r="A18" s="1">
        <v>16</v>
      </c>
      <c r="B18" s="10">
        <v>44238</v>
      </c>
      <c r="C18" s="17" t="s">
        <v>30</v>
      </c>
      <c r="D18" s="15" t="s">
        <v>31</v>
      </c>
      <c r="E18" t="b">
        <v>1</v>
      </c>
      <c r="F18" t="b">
        <v>0</v>
      </c>
      <c r="G18" t="b">
        <v>0</v>
      </c>
      <c r="H18" t="b">
        <v>1</v>
      </c>
      <c r="I18" t="b">
        <v>0</v>
      </c>
      <c r="J18" t="b">
        <v>1</v>
      </c>
      <c r="K18" t="b">
        <v>0</v>
      </c>
      <c r="P18" t="b">
        <v>1</v>
      </c>
      <c r="R18" s="9">
        <f>IFERROR(IF(Weekly[[#This Row],[Won Bet?]]="yes",R17+(Weekly[[#This Row],[BF Odds]]*Weekly[[#This Row],[BF Stake]])-Weekly[[#This Row],[BF Stake]],R17-Weekly[[#This Row],[BF Stake]]),R17)</f>
        <v>100.32000000000001</v>
      </c>
      <c r="S18" s="9">
        <f>IFERROR(IF(Weekly[[#This Row],[Won Bet?]]="yes",S17+(((Weekly[[#This Row],[BF Odds]]*Weekly[[#This Row],[BF Stake]])-Weekly[[#This Row],[BF Stake]])*0.95),S17-Weekly[[#This Row],[BF Stake]]),S17)</f>
        <v>100.10399999999998</v>
      </c>
      <c r="T18">
        <v>2.1800000000000002</v>
      </c>
      <c r="U18">
        <v>1.73</v>
      </c>
      <c r="V18" s="24">
        <f>IF(Weekly[[#This Row],[Actual]]="","",IF(AND(Weekly[[#This Row],[SVC_P]]=Weekly[[#This Row],[Actual]],Weekly[[#This Row],[SVC_P]]=TRUE),V17+Weekly[[#This Row],[BF H Odds]]-1,IF(AND(Weekly[[#This Row],[SVC_P]]=Weekly[[#This Row],[Actual]],Weekly[[#This Row],[SVC_P]]=FALSE),V17+Weekly[[#This Row],[BF V Odds]]-1,V17-1)))</f>
        <v>40.29</v>
      </c>
      <c r="W18" s="24">
        <f>IF(Weekly[[#This Row],[Actual]]="","",IF(AND(Weekly[[#This Row],[SVC_P]]=FALSE,Weekly[[#This Row],[Actual]]=TRUE),W17+Weekly[[#This Row],[BF H Odds]]-1,IF(AND(Weekly[[#This Row],[SVC_P]]=TRUE,Weekly[[#This Row],[Actual]]=FALSE,),W17+Weekly[[#This Row],[BF V Odds]]-1,W17-1)))</f>
        <v>27.41</v>
      </c>
      <c r="X18" s="24">
        <f>IF(Weekly[[#This Row],[Actual]]="","",IF(AND(Weekly[[#This Row],[ADBC_P]]=Weekly[[#This Row],[Actual]],Weekly[[#This Row],[ADBC_P]]=TRUE),X17+Weekly[[#This Row],[BF H Odds]]-1,IF(AND(Weekly[[#This Row],[ADBC_P]]=Weekly[[#This Row],[Actual]],Weekly[[#This Row],[ADBC_P]]=FALSE),X17+Weekly[[#This Row],[BF V Odds]]-1,X17-1)))</f>
        <v>38.03</v>
      </c>
      <c r="Y18" s="24">
        <f>IF(Weekly[[#This Row],[Actual]]="","",IF(AND(Weekly[[#This Row],[ADBC_P]]=FALSE,Weekly[[#This Row],[Actual]]=TRUE),Y17+Weekly[[#This Row],[BF H Odds]]-1,IF(AND(Weekly[[#This Row],[ADBC_P]]=TRUE,Weekly[[#This Row],[Actual]]=FALSE),Y17+Weekly[[#This Row],[BF V Odds]]-1,Y17-1)))</f>
        <v>35.74</v>
      </c>
      <c r="Z18" s="24">
        <f>IF(Weekly[[#This Row],[Actual]]="","",IF(AND(Weekly[[#This Row],[RFC_P]]=Weekly[[#This Row],[Actual]],Weekly[[#This Row],[RFC_P]]=TRUE),Z17+Weekly[[#This Row],[BF H Odds]]-1,IF(AND(Weekly[[#This Row],[RFC_P]]=Weekly[[#This Row],[Actual]],Weekly[[#This Row],[RFC_P]]=FALSE),Z17+Weekly[[#This Row],[BF V Odds]]-1,Z17-1)))</f>
        <v>37.900000000000006</v>
      </c>
      <c r="AA18" s="24">
        <f>IF(Weekly[[#This Row],[Actual]]="","",IF(AND(Weekly[[#This Row],[RFC_P]]=FALSE,Weekly[[#This Row],[Actual]]=TRUE),AA17+Weekly[[#This Row],[BF H Odds]]-1,IF(AND(Weekly[[#This Row],[RFC_P]]=TRUE,Weekly[[#This Row],[Actual]]=FALSE),AA17+Weekly[[#This Row],[BF V Odds]]-1,AA17-1)))</f>
        <v>35.869999999999997</v>
      </c>
      <c r="AB18" s="24">
        <f>IF(Weekly[[#This Row],[Actual]]="","",IF(AND(Weekly[[#This Row],[GBC_P]]=Weekly[[#This Row],[Actual]],Weekly[[#This Row],[GBC_P]]=TRUE),AB17+Weekly[[#This Row],[BF H Odds]]-1,IF(AND(Weekly[[#This Row],[GBC_P]]=Weekly[[#This Row],[Actual]],Weekly[[#This Row],[GBC_P]]=FALSE),AB17+Weekly[[#This Row],[BF V Odds]]-1,AB17-1)))</f>
        <v>38.15</v>
      </c>
      <c r="AC18" s="24">
        <f>IF(Weekly[[#This Row],[Actual]]="","",IF(AND(Weekly[[#This Row],[GBC_P]]=FALSE,Weekly[[#This Row],[Actual]]=TRUE),AC17+Weekly[[#This Row],[BF H Odds]]-1,IF(AND(Weekly[[#This Row],[GBC_P]]=TRUE,Weekly[[#This Row],[Actual]]=FALSE),AC17+Weekly[[#This Row],[BF V Odds]]-1,AC17-1)))</f>
        <v>35.620000000000005</v>
      </c>
      <c r="AD18" s="24">
        <f>IF(Weekly[[#This Row],[Actual]]="","",IF(AND(Weekly[[#This Row],[HGBC_P]]=Weekly[[#This Row],[Actual]],Weekly[[#This Row],[HGBC_P]]=TRUE),AD17+Weekly[[#This Row],[BF H Odds]]-1,IF(AND(Weekly[[#This Row],[HGBC_P]]=Weekly[[#This Row],[Actual]],Weekly[[#This Row],[HGBC_P]]=FALSE),AD17+Weekly[[#This Row],[BF V Odds]]-1,AD17-1)))</f>
        <v>36.380000000000003</v>
      </c>
      <c r="AE18" s="24">
        <f>IF(Weekly[[#This Row],[Actual]]="","",IF(AND(Weekly[[#This Row],[HGBC_P]]=FALSE,Weekly[[#This Row],[Actual]]=TRUE),AE17+Weekly[[#This Row],[BF H Odds]]-1,IF(AND(Weekly[[#This Row],[HGBC_P]]=TRUE,Weekly[[#This Row],[Actual]]=FALSE),AE17+Weekly[[#This Row],[BF V Odds]]-1,AE17-1)))</f>
        <v>37.39</v>
      </c>
      <c r="AF18" s="24">
        <f>IF(Weekly[[#This Row],[Actual]]="","",IF(AND(Weekly[[#This Row],[XGB_P]]=Weekly[[#This Row],[Actual]],Weekly[[#This Row],[XGB_P]]=TRUE),AF17+Weekly[[#This Row],[BF H Odds]]-1,IF(AND(Weekly[[#This Row],[XGB_P]]=Weekly[[#This Row],[Actual]],Weekly[[#This Row],[XGB_P]]=FALSE),AF17+Weekly[[#This Row],[BF V Odds]]-1,AF17-1)))</f>
        <v>42.34</v>
      </c>
      <c r="AG18" s="24">
        <f>IF(Weekly[[#This Row],[Actual]]="","",IF(AND(Weekly[[#This Row],[XGB_P]]=FALSE,Weekly[[#This Row],[Actual]]=TRUE),AG17+Weekly[[#This Row],[BF H Odds]]-1,IF(AND(Weekly[[#This Row],[XGB_P]]=TRUE,Weekly[[#This Row],[Actual]]=FALSE),AG17+Weekly[[#This Row],[BF V Odds]]-1,AG17-1)))</f>
        <v>31.43</v>
      </c>
      <c r="AH18" s="24">
        <f>IF(Weekly[[#This Row],[Actual]]="","",IF(AND(Weekly[[#This Row],[QDA_P]]=Weekly[[#This Row],[Actual]],Weekly[[#This Row],[QDA_P]]=TRUE),AH17+Weekly[[#This Row],[BF H Odds]]-1,IF(AND(Weekly[[#This Row],[QDA_P]]=Weekly[[#This Row],[Actual]],Weekly[[#This Row],[QDA_P]]=FALSE),AH17+Weekly[[#This Row],[BF V Odds]]-1,AH17-1)))</f>
        <v>33.880000000000003</v>
      </c>
      <c r="AI18" s="24">
        <f>IF(Weekly[[#This Row],[Actual]]="","",IF(AND(Weekly[[#This Row],[QDA_P]]=FALSE,Weekly[[#This Row],[Actual]]=TRUE),AI17+Weekly[[#This Row],[BF H Odds]]-1,IF(AND(Weekly[[#This Row],[QDA_P]]=TRUE,Weekly[[#This Row],[Actual]]=FALSE),AI17+Weekly[[#This Row],[BF V Odds]]-1,AI17-1)))</f>
        <v>39.89</v>
      </c>
      <c r="AJ18" s="24"/>
      <c r="AK18" s="24"/>
      <c r="AL18" s="30">
        <f>IF(Weekly[[#This Row],[Actual]]="","",COUNTIF(Weekly[[#This Row],[SVC_P]:[QDA_P]],TRUE))</f>
        <v>3</v>
      </c>
      <c r="AM18" s="30">
        <f>IF(Weekly[[#This Row],[Actual]]="","",COUNTIF(Weekly[[#This Row],[SVC_P]:[QDA_P]],FALSE))</f>
        <v>4</v>
      </c>
      <c r="AN18" t="str">
        <f>IF(AND(Weekly[[#This Row],[BF V Odds]]&gt;$BO$6,Weekly[[#This Row],[BF V Odds]] &lt; $BO$7),Weekly[[#This Row],[BF V Odds]],"")</f>
        <v/>
      </c>
      <c r="AO18" t="str">
        <f>IF(AND(Weekly[[#This Row],[BF H Odds]]&gt;$BO$6, Weekly[[#This Row],[BF H Odds]] &lt; $BO$7),Weekly[[#This Row],[BF H Odds]],"")</f>
        <v/>
      </c>
      <c r="AP18" s="37">
        <f>IF(AND(Weekly[[#This Row],[V Odds &lt;]]="",Weekly[[#This Row],[H Odds &lt;]]=""),AP17,IF(AND(Weekly[[#This Row],[H Odds &lt;]]&lt;&gt;"",Weekly[[#This Row],[SVC_P]]=TRUE,Weekly[[#This Row],[Actual]]=TRUE),AP17+Weekly[[#This Row],[H Odds &lt;]]-1,IF(AND(Weekly[[#This Row],[V Odds &lt;]]&lt;&gt;"",Weekly[[#This Row],[SVC_P]]=FALSE,Weekly[[#This Row],[Actual]]=FALSE),AP17+Weekly[[#This Row],[V Odds &lt;]]-1,IF(AND(Weekly[[#This Row],[V Odds &lt;]]&lt;&gt;"",Weekly[[#This Row],[SVC_P]]=FALSE,Weekly[[#This Row],[Actual]]=TRUE),AP17-1,IF(AND(Weekly[[#This Row],[H Odds &lt;]]&lt;&gt;"",Weekly[[#This Row],[SVC_P]]=TRUE,Weekly[[#This Row],[Actual]]=FALSE),AP17-1,AP17)))))</f>
        <v>38</v>
      </c>
      <c r="AQ18" s="37">
        <f>IF(AND(Weekly[[#This Row],[V Odds &lt;]]="",Weekly[[#This Row],[H Odds &lt;]]=""),AQ17,IF(AND(Weekly[[#This Row],[H Odds &lt;]]&lt;&gt;"",Weekly[[#This Row],[ADBC_P]]=TRUE,Weekly[[#This Row],[Actual]]=TRUE),AQ17+Weekly[[#This Row],[H Odds &lt;]]-1,IF(AND(Weekly[[#This Row],[V Odds &lt;]]&lt;&gt;"",Weekly[[#This Row],[ADBC_P]]=FALSE,Weekly[[#This Row],[Actual]]=FALSE),AQ17+Weekly[[#This Row],[V Odds &lt;]]-1,IF(AND(Weekly[[#This Row],[V Odds &lt;]]&lt;&gt;"",Weekly[[#This Row],[ADBC_P]]=FALSE,Weekly[[#This Row],[Actual]]=TRUE),AQ17-1,IF(AND(Weekly[[#This Row],[H Odds &lt;]]&lt;&gt;"",Weekly[[#This Row],[ADBC_P]]=TRUE,Weekly[[#This Row],[Actual]]=FALSE),AQ17-1,AQ17)))))</f>
        <v>40</v>
      </c>
      <c r="AR18" s="37">
        <f>IF(AND(Weekly[[#This Row],[V Odds &lt;]]="",Weekly[[#This Row],[H Odds &lt;]]=""),AR17,IF(AND(Weekly[[#This Row],[H Odds &lt;]]&lt;&gt;"",Weekly[[#This Row],[RFC_P]]=TRUE,Weekly[[#This Row],[Actual]]=TRUE),AR17+Weekly[[#This Row],[H Odds &lt;]]-1,IF(AND(Weekly[[#This Row],[V Odds &lt;]]&lt;&gt;"",Weekly[[#This Row],[RFC_P]]=FALSE,Weekly[[#This Row],[Actual]]=FALSE),AR17+Weekly[[#This Row],[V Odds &lt;]]-1,IF(AND(Weekly[[#This Row],[V Odds &lt;]]&lt;&gt;"",Weekly[[#This Row],[RFC_P]]=FALSE,Weekly[[#This Row],[Actual]]=TRUE),AR17-1,IF(AND(Weekly[[#This Row],[H Odds &lt;]]&lt;&gt;"",Weekly[[#This Row],[RFC_P]]=TRUE,Weekly[[#This Row],[Actual]]=FALSE),AR17-1,AR17)))))</f>
        <v>38</v>
      </c>
      <c r="AS18" s="37">
        <f>IF(AND(Weekly[[#This Row],[V Odds &lt;]]="",Weekly[[#This Row],[H Odds &lt;]]=""),AS17,IF(AND(Weekly[[#This Row],[H Odds &lt;]]&lt;&gt;"",Weekly[[#This Row],[GBC_P]]=TRUE,Weekly[[#This Row],[Actual]]=TRUE),AS17+Weekly[[#This Row],[H Odds &lt;]]-1,IF(AND(Weekly[[#This Row],[V Odds &lt;]]&lt;&gt;"",Weekly[[#This Row],[GBC_P]]=FALSE,Weekly[[#This Row],[Actual]]=FALSE),AS17+Weekly[[#This Row],[V Odds &lt;]]-1,IF(AND(Weekly[[#This Row],[V Odds &lt;]]&lt;&gt;"",Weekly[[#This Row],[GBC_P]]=FALSE,Weekly[[#This Row],[Actual]]=TRUE),AS17-1,IF(AND(Weekly[[#This Row],[H Odds &lt;]]&lt;&gt;"",Weekly[[#This Row],[GBC_P]]=TRUE,Weekly[[#This Row],[Actual]]=FALSE),AS17-1,AS17)))))</f>
        <v>38</v>
      </c>
      <c r="AT18" s="37">
        <f>IF(AND(Weekly[[#This Row],[V Odds &lt;]]="",Weekly[[#This Row],[H Odds &lt;]]=""),AT17,IF(AND(Weekly[[#This Row],[H Odds &lt;]]&lt;&gt;"",Weekly[[#This Row],[HGBC_P]]=TRUE,Weekly[[#This Row],[Actual]]=TRUE),AT17+Weekly[[#This Row],[H Odds &lt;]]-1,IF(AND(Weekly[[#This Row],[V Odds &lt;]]&lt;&gt;"",Weekly[[#This Row],[HGBC_P]]=FALSE,Weekly[[#This Row],[Actual]]=FALSE),AT17+Weekly[[#This Row],[V Odds &lt;]]-1,IF(AND(Weekly[[#This Row],[V Odds &lt;]]&lt;&gt;"",Weekly[[#This Row],[HGBC_P]]=FALSE,Weekly[[#This Row],[Actual]]=TRUE),AT17-1,IF(AND(Weekly[[#This Row],[H Odds &lt;]]&lt;&gt;"",Weekly[[#This Row],[HGBC_P]]=TRUE,Weekly[[#This Row],[Actual]]=FALSE),AT17-1,AT17)))))</f>
        <v>38</v>
      </c>
      <c r="AU18" s="37">
        <f>IF(AND(Weekly[[#This Row],[V Odds &lt;]]="",Weekly[[#This Row],[H Odds &lt;]]=""),AU17,IF(AND(Weekly[[#This Row],[H Odds &lt;]]&lt;&gt;"",Weekly[[#This Row],[XGB_P]]=TRUE,Weekly[[#This Row],[Actual]]=TRUE),AU17+Weekly[[#This Row],[H Odds &lt;]]-1,IF(AND(Weekly[[#This Row],[V Odds &lt;]]&lt;&gt;"",Weekly[[#This Row],[XGB_P]]=FALSE,Weekly[[#This Row],[Actual]]=FALSE),AU17+Weekly[[#This Row],[V Odds &lt;]]-1,IF(AND(Weekly[[#This Row],[V Odds &lt;]]&lt;&gt;"",Weekly[[#This Row],[XGB_P]]=FALSE,Weekly[[#This Row],[Actual]]=TRUE),AU17-1,IF(AND(Weekly[[#This Row],[H Odds &lt;]]&lt;&gt;"",Weekly[[#This Row],[XGB_P]]=TRUE,Weekly[[#This Row],[Actual]]=FALSE),AU17-1,AU17)))))</f>
        <v>39</v>
      </c>
      <c r="AV18" s="37">
        <f>IF(AND(Weekly[[#This Row],[V Odds &lt;]]="",Weekly[[#This Row],[H Odds &lt;]]=""),AV17,IF(AND(Weekly[[#This Row],[H Odds &lt;]]&lt;&gt;"",Weekly[[#This Row],[QDA_P]]=TRUE,Weekly[[#This Row],[Actual]]=TRUE),AV17+Weekly[[#This Row],[H Odds &lt;]]-1,IF(AND(Weekly[[#This Row],[V Odds &lt;]]&lt;&gt;"",Weekly[[#This Row],[QDA_P]]=FALSE,Weekly[[#This Row],[Actual]]=FALSE),AV17+Weekly[[#This Row],[V Odds &lt;]]-1,IF(AND(Weekly[[#This Row],[V Odds &lt;]]&lt;&gt;"",Weekly[[#This Row],[QDA_P]]=FALSE,Weekly[[#This Row],[Actual]]=TRUE),AV17-1,IF(AND(Weekly[[#This Row],[H Odds &lt;]]&lt;&gt;"",Weekly[[#This Row],[QDA_P]]=TRUE,Weekly[[#This Row],[Actual]]=FALSE),AV17-1,AV17)))))</f>
        <v>38</v>
      </c>
      <c r="AW18" s="37"/>
      <c r="AX18" s="37">
        <f>IF(AND(Weekly[[#This Row],[V Odds &lt;]]="",Weekly[[#This Row],[H Odds &lt;]]=""),AX17,IF(AND(Weekly[[#This Row],[V Odds &lt;]]&lt;&gt;"",Weekly[[#This Row],[FALSES]]&gt;0,Weekly[[#This Row],[Actual]]=FALSE),AX17+Weekly[[#This Row],[V Odds &lt;]]-1,IF(AND(Weekly[[#This Row],[H Odds &lt;]]&lt;&gt;"",Weekly[[#This Row],[TRUES]]&gt;0,Weekly[[#This Row],[Actual]]=TRUE),AX17+Weekly[[#This Row],[H Odds &lt;]]-1,IF(AND(Weekly[[#This Row],[V Odds &lt;]]&lt;&gt;"",Weekly[[#This Row],[FALSES]]=0),AX17,IF(AND(Weekly[[#This Row],[H Odds &lt;]]&lt;&gt;"",Weekly[[#This Row],[TRUES]]=0),AX17,AX17-1)))))</f>
        <v>36</v>
      </c>
      <c r="AY18" s="37">
        <f>IF(AND(Weekly[[#This Row],[V Odds &lt;]]="",Weekly[[#This Row],[H Odds &lt;]]=""),AY17,IF(AND(Weekly[[#This Row],[V Odds &lt;]]&lt;&gt;"",Weekly[[#This Row],[FALSES]]&gt;0,Weekly[[#This Row],[Actual]]=FALSE),AY17+((Weekly[[#This Row],[V Odds &lt;]]-1)*0.92),IF(AND(Weekly[[#This Row],[H Odds &lt;]]&lt;&gt;"",Weekly[[#This Row],[TRUES]]&gt;0,Weekly[[#This Row],[Actual]]=TRUE),AY17+((Weekly[[#This Row],[H Odds &lt;]]-1)*0.92),IF(AND(Weekly[[#This Row],[V Odds &lt;]]&lt;&gt;"",Weekly[[#This Row],[FALSES]]=0),AY17,IF(AND(Weekly[[#This Row],[H Odds &lt;]]&lt;&gt;"",Weekly[[#This Row],[TRUES]]=0),AY17,AY17-1)))))</f>
        <v>36</v>
      </c>
      <c r="AZ18" s="37">
        <f>IF(AND(Weekly[[#This Row],[V Odds &lt;]]="",Weekly[[#This Row],[H Odds &lt;]]=""),AZ17,IF(AND(Weekly[[#This Row],[V Odds &lt;]]&lt;&gt;"",Weekly[[#This Row],[Actual]]=FALSE),AZ17+Weekly[[#This Row],[V Odds &lt;]]-1,IF(AND(Weekly[[#This Row],[H Odds &lt;]]&lt;&gt;"",Weekly[[#This Row],[Actual]]=TRUE),AZ17+Weekly[[#This Row],[H Odds &lt;]]-1,AZ17-1)))</f>
        <v>35</v>
      </c>
      <c r="BA18" s="38">
        <f>IF(Weekly[[#This Row],[H Odds &lt;]]="",BA17,IF(AND(Weekly[[#This Row],[H Odds &lt;]]&lt;&gt;"",Weekly[[#This Row],[SVC_P]]=TRUE,Weekly[[#This Row],[Actual]]=TRUE),BA17+Weekly[[#This Row],[H Odds &lt;]]-1,IF(AND(Weekly[[#This Row],[H Odds &lt;]]&lt;&gt;"",Weekly[[#This Row],[SVC_P]]=TRUE,Weekly[[#This Row],[Actual]]=FALSE),BA17-1,BA17)))</f>
        <v>39</v>
      </c>
      <c r="BB18" s="38">
        <f>IF(Weekly[[#This Row],[H Odds &lt;]]="",BB17,IF(AND(Weekly[[#This Row],[H Odds &lt;]]&lt;&gt;"",Weekly[[#This Row],[ADBC_P]]=TRUE,Weekly[[#This Row],[Actual]]=TRUE),BB17+Weekly[[#This Row],[H Odds &lt;]]-1,IF(AND(Weekly[[#This Row],[H Odds &lt;]]&lt;&gt;"",Weekly[[#This Row],[ADBC_P]]=TRUE,Weekly[[#This Row],[Actual]]=FALSE),BB17-1,BB17)))</f>
        <v>40</v>
      </c>
      <c r="BC18" s="38">
        <f>IF(Weekly[[#This Row],[H Odds &lt;]]="",BC17,IF(AND(Weekly[[#This Row],[H Odds &lt;]]&lt;&gt;"",Weekly[[#This Row],[RFC_P]]=TRUE,Weekly[[#This Row],[Actual]]=TRUE),BC17+Weekly[[#This Row],[H Odds &lt;]]-1,IF(AND(Weekly[[#This Row],[H Odds &lt;]]&lt;&gt;"",Weekly[[#This Row],[RFC_P]]=TRUE,Weekly[[#This Row],[Actual]]=FALSE),BC17-1,BC17)))</f>
        <v>39</v>
      </c>
      <c r="BD18" s="38">
        <f>IF(Weekly[[#This Row],[H Odds &lt;]]="",BD17,IF(AND(Weekly[[#This Row],[H Odds &lt;]]&lt;&gt;"",Weekly[[#This Row],[GBC_P]]=TRUE,Weekly[[#This Row],[Actual]]=TRUE),BD17+Weekly[[#This Row],[H Odds &lt;]]-1,IF(AND(Weekly[[#This Row],[H Odds &lt;]]&lt;&gt;"",Weekly[[#This Row],[GBC_P]]=TRUE,Weekly[[#This Row],[Actual]]=FALSE),BD17-1,BD17)))</f>
        <v>40</v>
      </c>
      <c r="BE18" s="38">
        <f>IF(Weekly[[#This Row],[H Odds &lt;]]="",BE17,IF(AND(Weekly[[#This Row],[H Odds &lt;]]&lt;&gt;"",Weekly[[#This Row],[HGBC_P]]=TRUE,Weekly[[#This Row],[Actual]]=TRUE),BE17+Weekly[[#This Row],[H Odds &lt;]]-1,IF(AND(Weekly[[#This Row],[H Odds &lt;]]&lt;&gt;"",Weekly[[#This Row],[HGBC_P]]=TRUE,Weekly[[#This Row],[Actual]]=FALSE),BE17-1,BE17)))</f>
        <v>39</v>
      </c>
      <c r="BF18" s="38">
        <f>IF(Weekly[[#This Row],[H Odds &lt;]]="",BF17,IF(AND(Weekly[[#This Row],[H Odds &lt;]]&lt;&gt;"",Weekly[[#This Row],[XGB_P]]=TRUE,Weekly[[#This Row],[Actual]]=TRUE),BF17+Weekly[[#This Row],[H Odds &lt;]]-1,IF(AND(Weekly[[#This Row],[H Odds &lt;]]&lt;&gt;"",Weekly[[#This Row],[XGB_P]]=TRUE,Weekly[[#This Row],[Actual]]=FALSE),BF17-1,BF17)))</f>
        <v>40</v>
      </c>
      <c r="BG18" s="38">
        <f>IF(Weekly[[#This Row],[H Odds &lt;]]="",BG17,IF(AND(Weekly[[#This Row],[H Odds &lt;]]&lt;&gt;"",Weekly[[#This Row],[QDA_P]]=TRUE,Weekly[[#This Row],[Actual]]=TRUE),BG17+Weekly[[#This Row],[H Odds &lt;]]-1,IF(AND(Weekly[[#This Row],[H Odds &lt;]]&lt;&gt;"",Weekly[[#This Row],[QDA_P]]=TRUE,Weekly[[#This Row],[Actual]]=FALSE),BG17-1,BG17)))</f>
        <v>40</v>
      </c>
      <c r="BH18" s="38">
        <f>IF(Weekly[[#This Row],[H Odds &lt;]]="",BH17,IF(AND(Weekly[[#This Row],[H Odds &lt;]]&lt;&gt;"",Weekly[[#This Row],[KNC_P]]=TRUE,Weekly[[#This Row],[Actual]]=TRUE),BH17+Weekly[[#This Row],[H Odds &lt;]]-1,IF(AND(Weekly[[#This Row],[H Odds &lt;]]&lt;&gt;"",Weekly[[#This Row],[KNC_P]]=TRUE,Weekly[[#This Row],[Actual]]=FALSE),BH17-1,BH17)))</f>
        <v>40</v>
      </c>
      <c r="BI18" s="38">
        <f>IF(Weekly[[#This Row],[H Odds &lt;]]="",BI17,IF(AND(Weekly[[#This Row],[H Odds &lt;]]&lt;&gt;"",Weekly[[#This Row],[TRUES]]&gt;0,Weekly[[#This Row],[Actual]]=TRUE),BI17+Weekly[[#This Row],[H Odds &lt;]]-1,IF(AND(Weekly[[#This Row],[H Odds &lt;]]&lt;&gt;"",Weekly[[#This Row],[TRUES]]=0),BI17,BI17-1)))</f>
        <v>39</v>
      </c>
      <c r="BJ18" s="38">
        <f>IF(Weekly[[#This Row],[H Odds &lt;]]="",BJ17,IF(AND(Weekly[[#This Row],[H Odds &lt;]]&lt;&gt;"",Weekly[[#This Row],[Actual]]=TRUE),BJ17+Weekly[[#This Row],[H Odds &lt;]]-1,IF(AND(Weekly[[#This Row],[H Odds &lt;]]&lt;&gt;"",Weekly[[#This Row],[Actual]]=FALSE),BJ17-1,BJ17)))</f>
        <v>39</v>
      </c>
      <c r="BK18" s="58">
        <f>IF(AND(Weekly[[#This Row],[TRUES]]&gt;4,Weekly[[#This Row],[Actual]]=TRUE),BK17+Weekly[[#This Row],[BF H Odds]]-1,IF(AND(Weekly[[#This Row],[FALSES]]&gt;4,Weekly[[#This Row],[Actual]]=FALSE),BK17+Weekly[[#This Row],[BF V Odds]]-1,IF(AND(Weekly[[#This Row],[TRUES]]&gt;4,Weekly[[#This Row],[Actual]]=FALSE),BK17-1,IF(AND(Weekly[[#This Row],[FALSES]]&gt;4,Weekly[[#This Row],[Actual]]=TRUE),BK17-1,BK17))))</f>
        <v>40.380000000000003</v>
      </c>
      <c r="BL18" s="58">
        <f>IF(AND(Weekly[[#This Row],[TRUES]]&gt;5,Weekly[[#This Row],[Actual]]=TRUE),BL17+Weekly[[#This Row],[BF H Odds]]-1,IF(AND(Weekly[[#This Row],[FALSES]]&gt;5,Weekly[[#This Row],[Actual]]=FALSE),BL17+Weekly[[#This Row],[BF V Odds]]-1,IF(AND(Weekly[[#This Row],[TRUES]]&gt;5,Weekly[[#This Row],[Actual]]=FALSE),BL17-1,IF(AND(Weekly[[#This Row],[FALSES]]&gt;5,Weekly[[#This Row],[Actual]]=TRUE),BL17-1,BL17))))</f>
        <v>39.72</v>
      </c>
      <c r="BM18" s="58">
        <f>IF(AND(Weekly[[#This Row],[TRUES]]&gt;6,Weekly[[#This Row],[Actual]]=TRUE),BM17+Weekly[[#This Row],[BF H Odds]]-1,IF(AND(Weekly[[#This Row],[FALSES]]&gt;6,Weekly[[#This Row],[Actual]]=FALSE),BM17+Weekly[[#This Row],[BF V Odds]]-1,IF(AND(Weekly[[#This Row],[TRUES]]&gt;6,Weekly[[#This Row],[Actual]]=FALSE),BM17-1,IF(AND(Weekly[[#This Row],[FALSES]]&gt;6,Weekly[[#This Row],[Actual]]=TRUE),BM17-1,BM17))))</f>
        <v>39.43</v>
      </c>
      <c r="BN18" s="24"/>
    </row>
    <row r="19" spans="1:87" x14ac:dyDescent="0.25">
      <c r="A19" s="1">
        <v>17</v>
      </c>
      <c r="B19" s="10">
        <v>44238</v>
      </c>
      <c r="C19" s="17" t="s">
        <v>37</v>
      </c>
      <c r="D19" s="15" t="s">
        <v>20</v>
      </c>
      <c r="E19" t="b">
        <v>1</v>
      </c>
      <c r="F19" t="b">
        <v>1</v>
      </c>
      <c r="G19" t="b">
        <v>1</v>
      </c>
      <c r="H19" t="b">
        <v>0</v>
      </c>
      <c r="I19" t="b">
        <v>0</v>
      </c>
      <c r="J19" t="b">
        <v>0</v>
      </c>
      <c r="K19" t="b">
        <v>1</v>
      </c>
      <c r="P19" t="b">
        <v>0</v>
      </c>
      <c r="R19" s="9">
        <f>IFERROR(IF(Weekly[[#This Row],[Won Bet?]]="yes",R18+(Weekly[[#This Row],[BF Odds]]*Weekly[[#This Row],[BF Stake]])-Weekly[[#This Row],[BF Stake]],R18-Weekly[[#This Row],[BF Stake]]),R18)</f>
        <v>100.32000000000001</v>
      </c>
      <c r="S19" s="9">
        <f>IFERROR(IF(Weekly[[#This Row],[Won Bet?]]="yes",S18+(((Weekly[[#This Row],[BF Odds]]*Weekly[[#This Row],[BF Stake]])-Weekly[[#This Row],[BF Stake]])*0.95),S18-Weekly[[#This Row],[BF Stake]]),S18)</f>
        <v>100.10399999999998</v>
      </c>
      <c r="T19">
        <v>1.78</v>
      </c>
      <c r="U19">
        <v>2.11</v>
      </c>
      <c r="V19" s="24">
        <f>IF(Weekly[[#This Row],[Actual]]="","",IF(AND(Weekly[[#This Row],[SVC_P]]=Weekly[[#This Row],[Actual]],Weekly[[#This Row],[SVC_P]]=TRUE),V18+Weekly[[#This Row],[BF H Odds]]-1,IF(AND(Weekly[[#This Row],[SVC_P]]=Weekly[[#This Row],[Actual]],Weekly[[#This Row],[SVC_P]]=FALSE),V18+Weekly[[#This Row],[BF V Odds]]-1,V18-1)))</f>
        <v>39.29</v>
      </c>
      <c r="W19" s="24">
        <f>IF(Weekly[[#This Row],[Actual]]="","",IF(AND(Weekly[[#This Row],[SVC_P]]=FALSE,Weekly[[#This Row],[Actual]]=TRUE),W18+Weekly[[#This Row],[BF H Odds]]-1,IF(AND(Weekly[[#This Row],[SVC_P]]=TRUE,Weekly[[#This Row],[Actual]]=FALSE,),W18+Weekly[[#This Row],[BF V Odds]]-1,W18-1)))</f>
        <v>26.41</v>
      </c>
      <c r="X19" s="24">
        <f>IF(Weekly[[#This Row],[Actual]]="","",IF(AND(Weekly[[#This Row],[ADBC_P]]=Weekly[[#This Row],[Actual]],Weekly[[#This Row],[ADBC_P]]=TRUE),X18+Weekly[[#This Row],[BF H Odds]]-1,IF(AND(Weekly[[#This Row],[ADBC_P]]=Weekly[[#This Row],[Actual]],Weekly[[#This Row],[ADBC_P]]=FALSE),X18+Weekly[[#This Row],[BF V Odds]]-1,X18-1)))</f>
        <v>37.03</v>
      </c>
      <c r="Y19" s="24">
        <f>IF(Weekly[[#This Row],[Actual]]="","",IF(AND(Weekly[[#This Row],[ADBC_P]]=FALSE,Weekly[[#This Row],[Actual]]=TRUE),Y18+Weekly[[#This Row],[BF H Odds]]-1,IF(AND(Weekly[[#This Row],[ADBC_P]]=TRUE,Weekly[[#This Row],[Actual]]=FALSE),Y18+Weekly[[#This Row],[BF V Odds]]-1,Y18-1)))</f>
        <v>36.520000000000003</v>
      </c>
      <c r="Z19" s="24">
        <f>IF(Weekly[[#This Row],[Actual]]="","",IF(AND(Weekly[[#This Row],[RFC_P]]=Weekly[[#This Row],[Actual]],Weekly[[#This Row],[RFC_P]]=TRUE),Z18+Weekly[[#This Row],[BF H Odds]]-1,IF(AND(Weekly[[#This Row],[RFC_P]]=Weekly[[#This Row],[Actual]],Weekly[[#This Row],[RFC_P]]=FALSE),Z18+Weekly[[#This Row],[BF V Odds]]-1,Z18-1)))</f>
        <v>36.900000000000006</v>
      </c>
      <c r="AA19" s="24">
        <f>IF(Weekly[[#This Row],[Actual]]="","",IF(AND(Weekly[[#This Row],[RFC_P]]=FALSE,Weekly[[#This Row],[Actual]]=TRUE),AA18+Weekly[[#This Row],[BF H Odds]]-1,IF(AND(Weekly[[#This Row],[RFC_P]]=TRUE,Weekly[[#This Row],[Actual]]=FALSE),AA18+Weekly[[#This Row],[BF V Odds]]-1,AA18-1)))</f>
        <v>36.65</v>
      </c>
      <c r="AB19" s="24">
        <f>IF(Weekly[[#This Row],[Actual]]="","",IF(AND(Weekly[[#This Row],[GBC_P]]=Weekly[[#This Row],[Actual]],Weekly[[#This Row],[GBC_P]]=TRUE),AB18+Weekly[[#This Row],[BF H Odds]]-1,IF(AND(Weekly[[#This Row],[GBC_P]]=Weekly[[#This Row],[Actual]],Weekly[[#This Row],[GBC_P]]=FALSE),AB18+Weekly[[#This Row],[BF V Odds]]-1,AB18-1)))</f>
        <v>38.93</v>
      </c>
      <c r="AC19" s="24">
        <f>IF(Weekly[[#This Row],[Actual]]="","",IF(AND(Weekly[[#This Row],[GBC_P]]=FALSE,Weekly[[#This Row],[Actual]]=TRUE),AC18+Weekly[[#This Row],[BF H Odds]]-1,IF(AND(Weekly[[#This Row],[GBC_P]]=TRUE,Weekly[[#This Row],[Actual]]=FALSE),AC18+Weekly[[#This Row],[BF V Odds]]-1,AC18-1)))</f>
        <v>34.620000000000005</v>
      </c>
      <c r="AD19" s="24">
        <f>IF(Weekly[[#This Row],[Actual]]="","",IF(AND(Weekly[[#This Row],[HGBC_P]]=Weekly[[#This Row],[Actual]],Weekly[[#This Row],[HGBC_P]]=TRUE),AD18+Weekly[[#This Row],[BF H Odds]]-1,IF(AND(Weekly[[#This Row],[HGBC_P]]=Weekly[[#This Row],[Actual]],Weekly[[#This Row],[HGBC_P]]=FALSE),AD18+Weekly[[#This Row],[BF V Odds]]-1,AD18-1)))</f>
        <v>37.160000000000004</v>
      </c>
      <c r="AE19" s="24">
        <f>IF(Weekly[[#This Row],[Actual]]="","",IF(AND(Weekly[[#This Row],[HGBC_P]]=FALSE,Weekly[[#This Row],[Actual]]=TRUE),AE18+Weekly[[#This Row],[BF H Odds]]-1,IF(AND(Weekly[[#This Row],[HGBC_P]]=TRUE,Weekly[[#This Row],[Actual]]=FALSE),AE18+Weekly[[#This Row],[BF V Odds]]-1,AE18-1)))</f>
        <v>36.39</v>
      </c>
      <c r="AF19" s="24">
        <f>IF(Weekly[[#This Row],[Actual]]="","",IF(AND(Weekly[[#This Row],[XGB_P]]=Weekly[[#This Row],[Actual]],Weekly[[#This Row],[XGB_P]]=TRUE),AF18+Weekly[[#This Row],[BF H Odds]]-1,IF(AND(Weekly[[#This Row],[XGB_P]]=Weekly[[#This Row],[Actual]],Weekly[[#This Row],[XGB_P]]=FALSE),AF18+Weekly[[#This Row],[BF V Odds]]-1,AF18-1)))</f>
        <v>43.120000000000005</v>
      </c>
      <c r="AG19" s="24">
        <f>IF(Weekly[[#This Row],[Actual]]="","",IF(AND(Weekly[[#This Row],[XGB_P]]=FALSE,Weekly[[#This Row],[Actual]]=TRUE),AG18+Weekly[[#This Row],[BF H Odds]]-1,IF(AND(Weekly[[#This Row],[XGB_P]]=TRUE,Weekly[[#This Row],[Actual]]=FALSE),AG18+Weekly[[#This Row],[BF V Odds]]-1,AG18-1)))</f>
        <v>30.43</v>
      </c>
      <c r="AH19" s="24">
        <f>IF(Weekly[[#This Row],[Actual]]="","",IF(AND(Weekly[[#This Row],[QDA_P]]=Weekly[[#This Row],[Actual]],Weekly[[#This Row],[QDA_P]]=TRUE),AH18+Weekly[[#This Row],[BF H Odds]]-1,IF(AND(Weekly[[#This Row],[QDA_P]]=Weekly[[#This Row],[Actual]],Weekly[[#This Row],[QDA_P]]=FALSE),AH18+Weekly[[#This Row],[BF V Odds]]-1,AH18-1)))</f>
        <v>32.880000000000003</v>
      </c>
      <c r="AI19" s="24">
        <f>IF(Weekly[[#This Row],[Actual]]="","",IF(AND(Weekly[[#This Row],[QDA_P]]=FALSE,Weekly[[#This Row],[Actual]]=TRUE),AI18+Weekly[[#This Row],[BF H Odds]]-1,IF(AND(Weekly[[#This Row],[QDA_P]]=TRUE,Weekly[[#This Row],[Actual]]=FALSE),AI18+Weekly[[#This Row],[BF V Odds]]-1,AI18-1)))</f>
        <v>40.67</v>
      </c>
      <c r="AJ19" s="24"/>
      <c r="AK19" s="24"/>
      <c r="AL19" s="30">
        <f>IF(Weekly[[#This Row],[Actual]]="","",COUNTIF(Weekly[[#This Row],[SVC_P]:[QDA_P]],TRUE))</f>
        <v>4</v>
      </c>
      <c r="AM19" s="30">
        <f>IF(Weekly[[#This Row],[Actual]]="","",COUNTIF(Weekly[[#This Row],[SVC_P]:[QDA_P]],FALSE))</f>
        <v>3</v>
      </c>
      <c r="AN19" t="str">
        <f>IF(AND(Weekly[[#This Row],[BF V Odds]]&gt;$BO$6,Weekly[[#This Row],[BF V Odds]] &lt; $BO$7),Weekly[[#This Row],[BF V Odds]],"")</f>
        <v/>
      </c>
      <c r="AO19" t="str">
        <f>IF(AND(Weekly[[#This Row],[BF H Odds]]&gt;$BO$6, Weekly[[#This Row],[BF H Odds]] &lt; $BO$7),Weekly[[#This Row],[BF H Odds]],"")</f>
        <v/>
      </c>
      <c r="AP19" s="37">
        <f>IF(AND(Weekly[[#This Row],[V Odds &lt;]]="",Weekly[[#This Row],[H Odds &lt;]]=""),AP18,IF(AND(Weekly[[#This Row],[H Odds &lt;]]&lt;&gt;"",Weekly[[#This Row],[SVC_P]]=TRUE,Weekly[[#This Row],[Actual]]=TRUE),AP18+Weekly[[#This Row],[H Odds &lt;]]-1,IF(AND(Weekly[[#This Row],[V Odds &lt;]]&lt;&gt;"",Weekly[[#This Row],[SVC_P]]=FALSE,Weekly[[#This Row],[Actual]]=FALSE),AP18+Weekly[[#This Row],[V Odds &lt;]]-1,IF(AND(Weekly[[#This Row],[V Odds &lt;]]&lt;&gt;"",Weekly[[#This Row],[SVC_P]]=FALSE,Weekly[[#This Row],[Actual]]=TRUE),AP18-1,IF(AND(Weekly[[#This Row],[H Odds &lt;]]&lt;&gt;"",Weekly[[#This Row],[SVC_P]]=TRUE,Weekly[[#This Row],[Actual]]=FALSE),AP18-1,AP18)))))</f>
        <v>38</v>
      </c>
      <c r="AQ19" s="37">
        <f>IF(AND(Weekly[[#This Row],[V Odds &lt;]]="",Weekly[[#This Row],[H Odds &lt;]]=""),AQ18,IF(AND(Weekly[[#This Row],[H Odds &lt;]]&lt;&gt;"",Weekly[[#This Row],[ADBC_P]]=TRUE,Weekly[[#This Row],[Actual]]=TRUE),AQ18+Weekly[[#This Row],[H Odds &lt;]]-1,IF(AND(Weekly[[#This Row],[V Odds &lt;]]&lt;&gt;"",Weekly[[#This Row],[ADBC_P]]=FALSE,Weekly[[#This Row],[Actual]]=FALSE),AQ18+Weekly[[#This Row],[V Odds &lt;]]-1,IF(AND(Weekly[[#This Row],[V Odds &lt;]]&lt;&gt;"",Weekly[[#This Row],[ADBC_P]]=FALSE,Weekly[[#This Row],[Actual]]=TRUE),AQ18-1,IF(AND(Weekly[[#This Row],[H Odds &lt;]]&lt;&gt;"",Weekly[[#This Row],[ADBC_P]]=TRUE,Weekly[[#This Row],[Actual]]=FALSE),AQ18-1,AQ18)))))</f>
        <v>40</v>
      </c>
      <c r="AR19" s="37">
        <f>IF(AND(Weekly[[#This Row],[V Odds &lt;]]="",Weekly[[#This Row],[H Odds &lt;]]=""),AR18,IF(AND(Weekly[[#This Row],[H Odds &lt;]]&lt;&gt;"",Weekly[[#This Row],[RFC_P]]=TRUE,Weekly[[#This Row],[Actual]]=TRUE),AR18+Weekly[[#This Row],[H Odds &lt;]]-1,IF(AND(Weekly[[#This Row],[V Odds &lt;]]&lt;&gt;"",Weekly[[#This Row],[RFC_P]]=FALSE,Weekly[[#This Row],[Actual]]=FALSE),AR18+Weekly[[#This Row],[V Odds &lt;]]-1,IF(AND(Weekly[[#This Row],[V Odds &lt;]]&lt;&gt;"",Weekly[[#This Row],[RFC_P]]=FALSE,Weekly[[#This Row],[Actual]]=TRUE),AR18-1,IF(AND(Weekly[[#This Row],[H Odds &lt;]]&lt;&gt;"",Weekly[[#This Row],[RFC_P]]=TRUE,Weekly[[#This Row],[Actual]]=FALSE),AR18-1,AR18)))))</f>
        <v>38</v>
      </c>
      <c r="AS19" s="37">
        <f>IF(AND(Weekly[[#This Row],[V Odds &lt;]]="",Weekly[[#This Row],[H Odds &lt;]]=""),AS18,IF(AND(Weekly[[#This Row],[H Odds &lt;]]&lt;&gt;"",Weekly[[#This Row],[GBC_P]]=TRUE,Weekly[[#This Row],[Actual]]=TRUE),AS18+Weekly[[#This Row],[H Odds &lt;]]-1,IF(AND(Weekly[[#This Row],[V Odds &lt;]]&lt;&gt;"",Weekly[[#This Row],[GBC_P]]=FALSE,Weekly[[#This Row],[Actual]]=FALSE),AS18+Weekly[[#This Row],[V Odds &lt;]]-1,IF(AND(Weekly[[#This Row],[V Odds &lt;]]&lt;&gt;"",Weekly[[#This Row],[GBC_P]]=FALSE,Weekly[[#This Row],[Actual]]=TRUE),AS18-1,IF(AND(Weekly[[#This Row],[H Odds &lt;]]&lt;&gt;"",Weekly[[#This Row],[GBC_P]]=TRUE,Weekly[[#This Row],[Actual]]=FALSE),AS18-1,AS18)))))</f>
        <v>38</v>
      </c>
      <c r="AT19" s="37">
        <f>IF(AND(Weekly[[#This Row],[V Odds &lt;]]="",Weekly[[#This Row],[H Odds &lt;]]=""),AT18,IF(AND(Weekly[[#This Row],[H Odds &lt;]]&lt;&gt;"",Weekly[[#This Row],[HGBC_P]]=TRUE,Weekly[[#This Row],[Actual]]=TRUE),AT18+Weekly[[#This Row],[H Odds &lt;]]-1,IF(AND(Weekly[[#This Row],[V Odds &lt;]]&lt;&gt;"",Weekly[[#This Row],[HGBC_P]]=FALSE,Weekly[[#This Row],[Actual]]=FALSE),AT18+Weekly[[#This Row],[V Odds &lt;]]-1,IF(AND(Weekly[[#This Row],[V Odds &lt;]]&lt;&gt;"",Weekly[[#This Row],[HGBC_P]]=FALSE,Weekly[[#This Row],[Actual]]=TRUE),AT18-1,IF(AND(Weekly[[#This Row],[H Odds &lt;]]&lt;&gt;"",Weekly[[#This Row],[HGBC_P]]=TRUE,Weekly[[#This Row],[Actual]]=FALSE),AT18-1,AT18)))))</f>
        <v>38</v>
      </c>
      <c r="AU19" s="37">
        <f>IF(AND(Weekly[[#This Row],[V Odds &lt;]]="",Weekly[[#This Row],[H Odds &lt;]]=""),AU18,IF(AND(Weekly[[#This Row],[H Odds &lt;]]&lt;&gt;"",Weekly[[#This Row],[XGB_P]]=TRUE,Weekly[[#This Row],[Actual]]=TRUE),AU18+Weekly[[#This Row],[H Odds &lt;]]-1,IF(AND(Weekly[[#This Row],[V Odds &lt;]]&lt;&gt;"",Weekly[[#This Row],[XGB_P]]=FALSE,Weekly[[#This Row],[Actual]]=FALSE),AU18+Weekly[[#This Row],[V Odds &lt;]]-1,IF(AND(Weekly[[#This Row],[V Odds &lt;]]&lt;&gt;"",Weekly[[#This Row],[XGB_P]]=FALSE,Weekly[[#This Row],[Actual]]=TRUE),AU18-1,IF(AND(Weekly[[#This Row],[H Odds &lt;]]&lt;&gt;"",Weekly[[#This Row],[XGB_P]]=TRUE,Weekly[[#This Row],[Actual]]=FALSE),AU18-1,AU18)))))</f>
        <v>39</v>
      </c>
      <c r="AV19" s="37">
        <f>IF(AND(Weekly[[#This Row],[V Odds &lt;]]="",Weekly[[#This Row],[H Odds &lt;]]=""),AV18,IF(AND(Weekly[[#This Row],[H Odds &lt;]]&lt;&gt;"",Weekly[[#This Row],[QDA_P]]=TRUE,Weekly[[#This Row],[Actual]]=TRUE),AV18+Weekly[[#This Row],[H Odds &lt;]]-1,IF(AND(Weekly[[#This Row],[V Odds &lt;]]&lt;&gt;"",Weekly[[#This Row],[QDA_P]]=FALSE,Weekly[[#This Row],[Actual]]=FALSE),AV18+Weekly[[#This Row],[V Odds &lt;]]-1,IF(AND(Weekly[[#This Row],[V Odds &lt;]]&lt;&gt;"",Weekly[[#This Row],[QDA_P]]=FALSE,Weekly[[#This Row],[Actual]]=TRUE),AV18-1,IF(AND(Weekly[[#This Row],[H Odds &lt;]]&lt;&gt;"",Weekly[[#This Row],[QDA_P]]=TRUE,Weekly[[#This Row],[Actual]]=FALSE),AV18-1,AV18)))))</f>
        <v>38</v>
      </c>
      <c r="AW19" s="37"/>
      <c r="AX19" s="37">
        <f>IF(AND(Weekly[[#This Row],[V Odds &lt;]]="",Weekly[[#This Row],[H Odds &lt;]]=""),AX18,IF(AND(Weekly[[#This Row],[V Odds &lt;]]&lt;&gt;"",Weekly[[#This Row],[FALSES]]&gt;0,Weekly[[#This Row],[Actual]]=FALSE),AX18+Weekly[[#This Row],[V Odds &lt;]]-1,IF(AND(Weekly[[#This Row],[H Odds &lt;]]&lt;&gt;"",Weekly[[#This Row],[TRUES]]&gt;0,Weekly[[#This Row],[Actual]]=TRUE),AX18+Weekly[[#This Row],[H Odds &lt;]]-1,IF(AND(Weekly[[#This Row],[V Odds &lt;]]&lt;&gt;"",Weekly[[#This Row],[FALSES]]=0),AX18,IF(AND(Weekly[[#This Row],[H Odds &lt;]]&lt;&gt;"",Weekly[[#This Row],[TRUES]]=0),AX18,AX18-1)))))</f>
        <v>36</v>
      </c>
      <c r="AY19" s="37">
        <f>IF(AND(Weekly[[#This Row],[V Odds &lt;]]="",Weekly[[#This Row],[H Odds &lt;]]=""),AY18,IF(AND(Weekly[[#This Row],[V Odds &lt;]]&lt;&gt;"",Weekly[[#This Row],[FALSES]]&gt;0,Weekly[[#This Row],[Actual]]=FALSE),AY18+((Weekly[[#This Row],[V Odds &lt;]]-1)*0.92),IF(AND(Weekly[[#This Row],[H Odds &lt;]]&lt;&gt;"",Weekly[[#This Row],[TRUES]]&gt;0,Weekly[[#This Row],[Actual]]=TRUE),AY18+((Weekly[[#This Row],[H Odds &lt;]]-1)*0.92),IF(AND(Weekly[[#This Row],[V Odds &lt;]]&lt;&gt;"",Weekly[[#This Row],[FALSES]]=0),AY18,IF(AND(Weekly[[#This Row],[H Odds &lt;]]&lt;&gt;"",Weekly[[#This Row],[TRUES]]=0),AY18,AY18-1)))))</f>
        <v>36</v>
      </c>
      <c r="AZ19" s="37">
        <f>IF(AND(Weekly[[#This Row],[V Odds &lt;]]="",Weekly[[#This Row],[H Odds &lt;]]=""),AZ18,IF(AND(Weekly[[#This Row],[V Odds &lt;]]&lt;&gt;"",Weekly[[#This Row],[Actual]]=FALSE),AZ18+Weekly[[#This Row],[V Odds &lt;]]-1,IF(AND(Weekly[[#This Row],[H Odds &lt;]]&lt;&gt;"",Weekly[[#This Row],[Actual]]=TRUE),AZ18+Weekly[[#This Row],[H Odds &lt;]]-1,AZ18-1)))</f>
        <v>35</v>
      </c>
      <c r="BA19" s="38">
        <f>IF(Weekly[[#This Row],[H Odds &lt;]]="",BA18,IF(AND(Weekly[[#This Row],[H Odds &lt;]]&lt;&gt;"",Weekly[[#This Row],[SVC_P]]=TRUE,Weekly[[#This Row],[Actual]]=TRUE),BA18+Weekly[[#This Row],[H Odds &lt;]]-1,IF(AND(Weekly[[#This Row],[H Odds &lt;]]&lt;&gt;"",Weekly[[#This Row],[SVC_P]]=TRUE,Weekly[[#This Row],[Actual]]=FALSE),BA18-1,BA18)))</f>
        <v>39</v>
      </c>
      <c r="BB19" s="38">
        <f>IF(Weekly[[#This Row],[H Odds &lt;]]="",BB18,IF(AND(Weekly[[#This Row],[H Odds &lt;]]&lt;&gt;"",Weekly[[#This Row],[ADBC_P]]=TRUE,Weekly[[#This Row],[Actual]]=TRUE),BB18+Weekly[[#This Row],[H Odds &lt;]]-1,IF(AND(Weekly[[#This Row],[H Odds &lt;]]&lt;&gt;"",Weekly[[#This Row],[ADBC_P]]=TRUE,Weekly[[#This Row],[Actual]]=FALSE),BB18-1,BB18)))</f>
        <v>40</v>
      </c>
      <c r="BC19" s="38">
        <f>IF(Weekly[[#This Row],[H Odds &lt;]]="",BC18,IF(AND(Weekly[[#This Row],[H Odds &lt;]]&lt;&gt;"",Weekly[[#This Row],[RFC_P]]=TRUE,Weekly[[#This Row],[Actual]]=TRUE),BC18+Weekly[[#This Row],[H Odds &lt;]]-1,IF(AND(Weekly[[#This Row],[H Odds &lt;]]&lt;&gt;"",Weekly[[#This Row],[RFC_P]]=TRUE,Weekly[[#This Row],[Actual]]=FALSE),BC18-1,BC18)))</f>
        <v>39</v>
      </c>
      <c r="BD19" s="38">
        <f>IF(Weekly[[#This Row],[H Odds &lt;]]="",BD18,IF(AND(Weekly[[#This Row],[H Odds &lt;]]&lt;&gt;"",Weekly[[#This Row],[GBC_P]]=TRUE,Weekly[[#This Row],[Actual]]=TRUE),BD18+Weekly[[#This Row],[H Odds &lt;]]-1,IF(AND(Weekly[[#This Row],[H Odds &lt;]]&lt;&gt;"",Weekly[[#This Row],[GBC_P]]=TRUE,Weekly[[#This Row],[Actual]]=FALSE),BD18-1,BD18)))</f>
        <v>40</v>
      </c>
      <c r="BE19" s="38">
        <f>IF(Weekly[[#This Row],[H Odds &lt;]]="",BE18,IF(AND(Weekly[[#This Row],[H Odds &lt;]]&lt;&gt;"",Weekly[[#This Row],[HGBC_P]]=TRUE,Weekly[[#This Row],[Actual]]=TRUE),BE18+Weekly[[#This Row],[H Odds &lt;]]-1,IF(AND(Weekly[[#This Row],[H Odds &lt;]]&lt;&gt;"",Weekly[[#This Row],[HGBC_P]]=TRUE,Weekly[[#This Row],[Actual]]=FALSE),BE18-1,BE18)))</f>
        <v>39</v>
      </c>
      <c r="BF19" s="38">
        <f>IF(Weekly[[#This Row],[H Odds &lt;]]="",BF18,IF(AND(Weekly[[#This Row],[H Odds &lt;]]&lt;&gt;"",Weekly[[#This Row],[XGB_P]]=TRUE,Weekly[[#This Row],[Actual]]=TRUE),BF18+Weekly[[#This Row],[H Odds &lt;]]-1,IF(AND(Weekly[[#This Row],[H Odds &lt;]]&lt;&gt;"",Weekly[[#This Row],[XGB_P]]=TRUE,Weekly[[#This Row],[Actual]]=FALSE),BF18-1,BF18)))</f>
        <v>40</v>
      </c>
      <c r="BG19" s="38">
        <f>IF(Weekly[[#This Row],[H Odds &lt;]]="",BG18,IF(AND(Weekly[[#This Row],[H Odds &lt;]]&lt;&gt;"",Weekly[[#This Row],[QDA_P]]=TRUE,Weekly[[#This Row],[Actual]]=TRUE),BG18+Weekly[[#This Row],[H Odds &lt;]]-1,IF(AND(Weekly[[#This Row],[H Odds &lt;]]&lt;&gt;"",Weekly[[#This Row],[QDA_P]]=TRUE,Weekly[[#This Row],[Actual]]=FALSE),BG18-1,BG18)))</f>
        <v>40</v>
      </c>
      <c r="BH19" s="38">
        <f>IF(Weekly[[#This Row],[H Odds &lt;]]="",BH18,IF(AND(Weekly[[#This Row],[H Odds &lt;]]&lt;&gt;"",Weekly[[#This Row],[KNC_P]]=TRUE,Weekly[[#This Row],[Actual]]=TRUE),BH18+Weekly[[#This Row],[H Odds &lt;]]-1,IF(AND(Weekly[[#This Row],[H Odds &lt;]]&lt;&gt;"",Weekly[[#This Row],[KNC_P]]=TRUE,Weekly[[#This Row],[Actual]]=FALSE),BH18-1,BH18)))</f>
        <v>40</v>
      </c>
      <c r="BI19" s="38">
        <f>IF(Weekly[[#This Row],[H Odds &lt;]]="",BI18,IF(AND(Weekly[[#This Row],[H Odds &lt;]]&lt;&gt;"",Weekly[[#This Row],[TRUES]]&gt;0,Weekly[[#This Row],[Actual]]=TRUE),BI18+Weekly[[#This Row],[H Odds &lt;]]-1,IF(AND(Weekly[[#This Row],[H Odds &lt;]]&lt;&gt;"",Weekly[[#This Row],[TRUES]]=0),BI18,BI18-1)))</f>
        <v>39</v>
      </c>
      <c r="BJ19" s="38">
        <f>IF(Weekly[[#This Row],[H Odds &lt;]]="",BJ18,IF(AND(Weekly[[#This Row],[H Odds &lt;]]&lt;&gt;"",Weekly[[#This Row],[Actual]]=TRUE),BJ18+Weekly[[#This Row],[H Odds &lt;]]-1,IF(AND(Weekly[[#This Row],[H Odds &lt;]]&lt;&gt;"",Weekly[[#This Row],[Actual]]=FALSE),BJ18-1,BJ18)))</f>
        <v>39</v>
      </c>
      <c r="BK19" s="58">
        <f>IF(AND(Weekly[[#This Row],[TRUES]]&gt;4,Weekly[[#This Row],[Actual]]=TRUE),BK18+Weekly[[#This Row],[BF H Odds]]-1,IF(AND(Weekly[[#This Row],[FALSES]]&gt;4,Weekly[[#This Row],[Actual]]=FALSE),BK18+Weekly[[#This Row],[BF V Odds]]-1,IF(AND(Weekly[[#This Row],[TRUES]]&gt;4,Weekly[[#This Row],[Actual]]=FALSE),BK18-1,IF(AND(Weekly[[#This Row],[FALSES]]&gt;4,Weekly[[#This Row],[Actual]]=TRUE),BK18-1,BK18))))</f>
        <v>40.380000000000003</v>
      </c>
      <c r="BL19" s="58">
        <f>IF(AND(Weekly[[#This Row],[TRUES]]&gt;5,Weekly[[#This Row],[Actual]]=TRUE),BL18+Weekly[[#This Row],[BF H Odds]]-1,IF(AND(Weekly[[#This Row],[FALSES]]&gt;5,Weekly[[#This Row],[Actual]]=FALSE),BL18+Weekly[[#This Row],[BF V Odds]]-1,IF(AND(Weekly[[#This Row],[TRUES]]&gt;5,Weekly[[#This Row],[Actual]]=FALSE),BL18-1,IF(AND(Weekly[[#This Row],[FALSES]]&gt;5,Weekly[[#This Row],[Actual]]=TRUE),BL18-1,BL18))))</f>
        <v>39.72</v>
      </c>
      <c r="BM19" s="58">
        <f>IF(AND(Weekly[[#This Row],[TRUES]]&gt;6,Weekly[[#This Row],[Actual]]=TRUE),BM18+Weekly[[#This Row],[BF H Odds]]-1,IF(AND(Weekly[[#This Row],[FALSES]]&gt;6,Weekly[[#This Row],[Actual]]=FALSE),BM18+Weekly[[#This Row],[BF V Odds]]-1,IF(AND(Weekly[[#This Row],[TRUES]]&gt;6,Weekly[[#This Row],[Actual]]=FALSE),BM18-1,IF(AND(Weekly[[#This Row],[FALSES]]&gt;6,Weekly[[#This Row],[Actual]]=TRUE),BM18-1,BM18))))</f>
        <v>39.43</v>
      </c>
      <c r="BN19" s="24"/>
      <c r="BP19" t="s">
        <v>39</v>
      </c>
      <c r="BQ19" t="s">
        <v>69</v>
      </c>
      <c r="BR19" t="s">
        <v>70</v>
      </c>
      <c r="BS19" t="s">
        <v>71</v>
      </c>
      <c r="BT19" t="s">
        <v>72</v>
      </c>
      <c r="BZ19" s="47" t="s">
        <v>120</v>
      </c>
      <c r="CA19" s="47">
        <f t="shared" ref="CA19:CH20" si="6">CA11+CA15</f>
        <v>34</v>
      </c>
      <c r="CB19" s="47">
        <f t="shared" si="6"/>
        <v>22</v>
      </c>
      <c r="CC19" s="47">
        <f t="shared" si="6"/>
        <v>26</v>
      </c>
      <c r="CD19" s="47">
        <f t="shared" si="6"/>
        <v>25</v>
      </c>
      <c r="CE19" s="47">
        <f t="shared" si="6"/>
        <v>24</v>
      </c>
      <c r="CF19" s="47">
        <f t="shared" si="6"/>
        <v>28</v>
      </c>
      <c r="CG19" s="47">
        <f t="shared" si="6"/>
        <v>26</v>
      </c>
      <c r="CH19" s="47">
        <f t="shared" si="6"/>
        <v>22</v>
      </c>
    </row>
    <row r="20" spans="1:87" x14ac:dyDescent="0.25">
      <c r="A20" s="1">
        <v>18</v>
      </c>
      <c r="B20" s="10">
        <v>44238</v>
      </c>
      <c r="C20" s="17" t="s">
        <v>9</v>
      </c>
      <c r="D20" s="15" t="s">
        <v>24</v>
      </c>
      <c r="E20" t="b">
        <v>1</v>
      </c>
      <c r="F20" t="b">
        <v>0</v>
      </c>
      <c r="G20" t="b">
        <v>1</v>
      </c>
      <c r="H20" t="b">
        <v>0</v>
      </c>
      <c r="I20" t="b">
        <v>0</v>
      </c>
      <c r="J20" t="b">
        <v>1</v>
      </c>
      <c r="K20" t="b">
        <v>0</v>
      </c>
      <c r="P20" t="b">
        <v>0</v>
      </c>
      <c r="R20" s="9">
        <f>IFERROR(IF(Weekly[[#This Row],[Won Bet?]]="yes",R19+(Weekly[[#This Row],[BF Odds]]*Weekly[[#This Row],[BF Stake]])-Weekly[[#This Row],[BF Stake]],R19-Weekly[[#This Row],[BF Stake]]),R19)</f>
        <v>100.32000000000001</v>
      </c>
      <c r="S20" s="9">
        <f>IFERROR(IF(Weekly[[#This Row],[Won Bet?]]="yes",S19+(((Weekly[[#This Row],[BF Odds]]*Weekly[[#This Row],[BF Stake]])-Weekly[[#This Row],[BF Stake]])*0.95),S19-Weekly[[#This Row],[BF Stake]]),S19)</f>
        <v>100.10399999999998</v>
      </c>
      <c r="T20">
        <v>1.59</v>
      </c>
      <c r="U20">
        <v>2.4500000000000002</v>
      </c>
      <c r="V20" s="24">
        <f>IF(Weekly[[#This Row],[Actual]]="","",IF(AND(Weekly[[#This Row],[SVC_P]]=Weekly[[#This Row],[Actual]],Weekly[[#This Row],[SVC_P]]=TRUE),V19+Weekly[[#This Row],[BF H Odds]]-1,IF(AND(Weekly[[#This Row],[SVC_P]]=Weekly[[#This Row],[Actual]],Weekly[[#This Row],[SVC_P]]=FALSE),V19+Weekly[[#This Row],[BF V Odds]]-1,V19-1)))</f>
        <v>38.29</v>
      </c>
      <c r="W20" s="24">
        <f>IF(Weekly[[#This Row],[Actual]]="","",IF(AND(Weekly[[#This Row],[SVC_P]]=FALSE,Weekly[[#This Row],[Actual]]=TRUE),W19+Weekly[[#This Row],[BF H Odds]]-1,IF(AND(Weekly[[#This Row],[SVC_P]]=TRUE,Weekly[[#This Row],[Actual]]=FALSE,),W19+Weekly[[#This Row],[BF V Odds]]-1,W19-1)))</f>
        <v>25.41</v>
      </c>
      <c r="X20" s="24">
        <f>IF(Weekly[[#This Row],[Actual]]="","",IF(AND(Weekly[[#This Row],[ADBC_P]]=Weekly[[#This Row],[Actual]],Weekly[[#This Row],[ADBC_P]]=TRUE),X19+Weekly[[#This Row],[BF H Odds]]-1,IF(AND(Weekly[[#This Row],[ADBC_P]]=Weekly[[#This Row],[Actual]],Weekly[[#This Row],[ADBC_P]]=FALSE),X19+Weekly[[#This Row],[BF V Odds]]-1,X19-1)))</f>
        <v>37.620000000000005</v>
      </c>
      <c r="Y20" s="24">
        <f>IF(Weekly[[#This Row],[Actual]]="","",IF(AND(Weekly[[#This Row],[ADBC_P]]=FALSE,Weekly[[#This Row],[Actual]]=TRUE),Y19+Weekly[[#This Row],[BF H Odds]]-1,IF(AND(Weekly[[#This Row],[ADBC_P]]=TRUE,Weekly[[#This Row],[Actual]]=FALSE),Y19+Weekly[[#This Row],[BF V Odds]]-1,Y19-1)))</f>
        <v>35.520000000000003</v>
      </c>
      <c r="Z20" s="24">
        <f>IF(Weekly[[#This Row],[Actual]]="","",IF(AND(Weekly[[#This Row],[RFC_P]]=Weekly[[#This Row],[Actual]],Weekly[[#This Row],[RFC_P]]=TRUE),Z19+Weekly[[#This Row],[BF H Odds]]-1,IF(AND(Weekly[[#This Row],[RFC_P]]=Weekly[[#This Row],[Actual]],Weekly[[#This Row],[RFC_P]]=FALSE),Z19+Weekly[[#This Row],[BF V Odds]]-1,Z19-1)))</f>
        <v>35.900000000000006</v>
      </c>
      <c r="AA20" s="24">
        <f>IF(Weekly[[#This Row],[Actual]]="","",IF(AND(Weekly[[#This Row],[RFC_P]]=FALSE,Weekly[[#This Row],[Actual]]=TRUE),AA19+Weekly[[#This Row],[BF H Odds]]-1,IF(AND(Weekly[[#This Row],[RFC_P]]=TRUE,Weekly[[#This Row],[Actual]]=FALSE),AA19+Weekly[[#This Row],[BF V Odds]]-1,AA19-1)))</f>
        <v>37.24</v>
      </c>
      <c r="AB20" s="24">
        <f>IF(Weekly[[#This Row],[Actual]]="","",IF(AND(Weekly[[#This Row],[GBC_P]]=Weekly[[#This Row],[Actual]],Weekly[[#This Row],[GBC_P]]=TRUE),AB19+Weekly[[#This Row],[BF H Odds]]-1,IF(AND(Weekly[[#This Row],[GBC_P]]=Weekly[[#This Row],[Actual]],Weekly[[#This Row],[GBC_P]]=FALSE),AB19+Weekly[[#This Row],[BF V Odds]]-1,AB19-1)))</f>
        <v>39.520000000000003</v>
      </c>
      <c r="AC20" s="24">
        <f>IF(Weekly[[#This Row],[Actual]]="","",IF(AND(Weekly[[#This Row],[GBC_P]]=FALSE,Weekly[[#This Row],[Actual]]=TRUE),AC19+Weekly[[#This Row],[BF H Odds]]-1,IF(AND(Weekly[[#This Row],[GBC_P]]=TRUE,Weekly[[#This Row],[Actual]]=FALSE),AC19+Weekly[[#This Row],[BF V Odds]]-1,AC19-1)))</f>
        <v>33.620000000000005</v>
      </c>
      <c r="AD20" s="24">
        <f>IF(Weekly[[#This Row],[Actual]]="","",IF(AND(Weekly[[#This Row],[HGBC_P]]=Weekly[[#This Row],[Actual]],Weekly[[#This Row],[HGBC_P]]=TRUE),AD19+Weekly[[#This Row],[BF H Odds]]-1,IF(AND(Weekly[[#This Row],[HGBC_P]]=Weekly[[#This Row],[Actual]],Weekly[[#This Row],[HGBC_P]]=FALSE),AD19+Weekly[[#This Row],[BF V Odds]]-1,AD19-1)))</f>
        <v>37.750000000000007</v>
      </c>
      <c r="AE20" s="24">
        <f>IF(Weekly[[#This Row],[Actual]]="","",IF(AND(Weekly[[#This Row],[HGBC_P]]=FALSE,Weekly[[#This Row],[Actual]]=TRUE),AE19+Weekly[[#This Row],[BF H Odds]]-1,IF(AND(Weekly[[#This Row],[HGBC_P]]=TRUE,Weekly[[#This Row],[Actual]]=FALSE),AE19+Weekly[[#This Row],[BF V Odds]]-1,AE19-1)))</f>
        <v>35.39</v>
      </c>
      <c r="AF20" s="24">
        <f>IF(Weekly[[#This Row],[Actual]]="","",IF(AND(Weekly[[#This Row],[XGB_P]]=Weekly[[#This Row],[Actual]],Weekly[[#This Row],[XGB_P]]=TRUE),AF19+Weekly[[#This Row],[BF H Odds]]-1,IF(AND(Weekly[[#This Row],[XGB_P]]=Weekly[[#This Row],[Actual]],Weekly[[#This Row],[XGB_P]]=FALSE),AF19+Weekly[[#This Row],[BF V Odds]]-1,AF19-1)))</f>
        <v>42.120000000000005</v>
      </c>
      <c r="AG20" s="24">
        <f>IF(Weekly[[#This Row],[Actual]]="","",IF(AND(Weekly[[#This Row],[XGB_P]]=FALSE,Weekly[[#This Row],[Actual]]=TRUE),AG19+Weekly[[#This Row],[BF H Odds]]-1,IF(AND(Weekly[[#This Row],[XGB_P]]=TRUE,Weekly[[#This Row],[Actual]]=FALSE),AG19+Weekly[[#This Row],[BF V Odds]]-1,AG19-1)))</f>
        <v>31.020000000000003</v>
      </c>
      <c r="AH20" s="24">
        <f>IF(Weekly[[#This Row],[Actual]]="","",IF(AND(Weekly[[#This Row],[QDA_P]]=Weekly[[#This Row],[Actual]],Weekly[[#This Row],[QDA_P]]=TRUE),AH19+Weekly[[#This Row],[BF H Odds]]-1,IF(AND(Weekly[[#This Row],[QDA_P]]=Weekly[[#This Row],[Actual]],Weekly[[#This Row],[QDA_P]]=FALSE),AH19+Weekly[[#This Row],[BF V Odds]]-1,AH19-1)))</f>
        <v>33.470000000000006</v>
      </c>
      <c r="AI20" s="24">
        <f>IF(Weekly[[#This Row],[Actual]]="","",IF(AND(Weekly[[#This Row],[QDA_P]]=FALSE,Weekly[[#This Row],[Actual]]=TRUE),AI19+Weekly[[#This Row],[BF H Odds]]-1,IF(AND(Weekly[[#This Row],[QDA_P]]=TRUE,Weekly[[#This Row],[Actual]]=FALSE),AI19+Weekly[[#This Row],[BF V Odds]]-1,AI19-1)))</f>
        <v>39.67</v>
      </c>
      <c r="AJ20" s="24"/>
      <c r="AK20" s="24"/>
      <c r="AL20" s="30">
        <f>IF(Weekly[[#This Row],[Actual]]="","",COUNTIF(Weekly[[#This Row],[SVC_P]:[QDA_P]],TRUE))</f>
        <v>3</v>
      </c>
      <c r="AM20" s="30">
        <f>IF(Weekly[[#This Row],[Actual]]="","",COUNTIF(Weekly[[#This Row],[SVC_P]:[QDA_P]],FALSE))</f>
        <v>4</v>
      </c>
      <c r="AN20" t="str">
        <f>IF(AND(Weekly[[#This Row],[BF V Odds]]&gt;$BO$6,Weekly[[#This Row],[BF V Odds]] &lt; $BO$7),Weekly[[#This Row],[BF V Odds]],"")</f>
        <v/>
      </c>
      <c r="AO20" t="str">
        <f>IF(AND(Weekly[[#This Row],[BF H Odds]]&gt;$BO$6, Weekly[[#This Row],[BF H Odds]] &lt; $BO$7),Weekly[[#This Row],[BF H Odds]],"")</f>
        <v/>
      </c>
      <c r="AP20" s="37">
        <f>IF(AND(Weekly[[#This Row],[V Odds &lt;]]="",Weekly[[#This Row],[H Odds &lt;]]=""),AP19,IF(AND(Weekly[[#This Row],[H Odds &lt;]]&lt;&gt;"",Weekly[[#This Row],[SVC_P]]=TRUE,Weekly[[#This Row],[Actual]]=TRUE),AP19+Weekly[[#This Row],[H Odds &lt;]]-1,IF(AND(Weekly[[#This Row],[V Odds &lt;]]&lt;&gt;"",Weekly[[#This Row],[SVC_P]]=FALSE,Weekly[[#This Row],[Actual]]=FALSE),AP19+Weekly[[#This Row],[V Odds &lt;]]-1,IF(AND(Weekly[[#This Row],[V Odds &lt;]]&lt;&gt;"",Weekly[[#This Row],[SVC_P]]=FALSE,Weekly[[#This Row],[Actual]]=TRUE),AP19-1,IF(AND(Weekly[[#This Row],[H Odds &lt;]]&lt;&gt;"",Weekly[[#This Row],[SVC_P]]=TRUE,Weekly[[#This Row],[Actual]]=FALSE),AP19-1,AP19)))))</f>
        <v>38</v>
      </c>
      <c r="AQ20" s="37">
        <f>IF(AND(Weekly[[#This Row],[V Odds &lt;]]="",Weekly[[#This Row],[H Odds &lt;]]=""),AQ19,IF(AND(Weekly[[#This Row],[H Odds &lt;]]&lt;&gt;"",Weekly[[#This Row],[ADBC_P]]=TRUE,Weekly[[#This Row],[Actual]]=TRUE),AQ19+Weekly[[#This Row],[H Odds &lt;]]-1,IF(AND(Weekly[[#This Row],[V Odds &lt;]]&lt;&gt;"",Weekly[[#This Row],[ADBC_P]]=FALSE,Weekly[[#This Row],[Actual]]=FALSE),AQ19+Weekly[[#This Row],[V Odds &lt;]]-1,IF(AND(Weekly[[#This Row],[V Odds &lt;]]&lt;&gt;"",Weekly[[#This Row],[ADBC_P]]=FALSE,Weekly[[#This Row],[Actual]]=TRUE),AQ19-1,IF(AND(Weekly[[#This Row],[H Odds &lt;]]&lt;&gt;"",Weekly[[#This Row],[ADBC_P]]=TRUE,Weekly[[#This Row],[Actual]]=FALSE),AQ19-1,AQ19)))))</f>
        <v>40</v>
      </c>
      <c r="AR20" s="37">
        <f>IF(AND(Weekly[[#This Row],[V Odds &lt;]]="",Weekly[[#This Row],[H Odds &lt;]]=""),AR19,IF(AND(Weekly[[#This Row],[H Odds &lt;]]&lt;&gt;"",Weekly[[#This Row],[RFC_P]]=TRUE,Weekly[[#This Row],[Actual]]=TRUE),AR19+Weekly[[#This Row],[H Odds &lt;]]-1,IF(AND(Weekly[[#This Row],[V Odds &lt;]]&lt;&gt;"",Weekly[[#This Row],[RFC_P]]=FALSE,Weekly[[#This Row],[Actual]]=FALSE),AR19+Weekly[[#This Row],[V Odds &lt;]]-1,IF(AND(Weekly[[#This Row],[V Odds &lt;]]&lt;&gt;"",Weekly[[#This Row],[RFC_P]]=FALSE,Weekly[[#This Row],[Actual]]=TRUE),AR19-1,IF(AND(Weekly[[#This Row],[H Odds &lt;]]&lt;&gt;"",Weekly[[#This Row],[RFC_P]]=TRUE,Weekly[[#This Row],[Actual]]=FALSE),AR19-1,AR19)))))</f>
        <v>38</v>
      </c>
      <c r="AS20" s="37">
        <f>IF(AND(Weekly[[#This Row],[V Odds &lt;]]="",Weekly[[#This Row],[H Odds &lt;]]=""),AS19,IF(AND(Weekly[[#This Row],[H Odds &lt;]]&lt;&gt;"",Weekly[[#This Row],[GBC_P]]=TRUE,Weekly[[#This Row],[Actual]]=TRUE),AS19+Weekly[[#This Row],[H Odds &lt;]]-1,IF(AND(Weekly[[#This Row],[V Odds &lt;]]&lt;&gt;"",Weekly[[#This Row],[GBC_P]]=FALSE,Weekly[[#This Row],[Actual]]=FALSE),AS19+Weekly[[#This Row],[V Odds &lt;]]-1,IF(AND(Weekly[[#This Row],[V Odds &lt;]]&lt;&gt;"",Weekly[[#This Row],[GBC_P]]=FALSE,Weekly[[#This Row],[Actual]]=TRUE),AS19-1,IF(AND(Weekly[[#This Row],[H Odds &lt;]]&lt;&gt;"",Weekly[[#This Row],[GBC_P]]=TRUE,Weekly[[#This Row],[Actual]]=FALSE),AS19-1,AS19)))))</f>
        <v>38</v>
      </c>
      <c r="AT20" s="37">
        <f>IF(AND(Weekly[[#This Row],[V Odds &lt;]]="",Weekly[[#This Row],[H Odds &lt;]]=""),AT19,IF(AND(Weekly[[#This Row],[H Odds &lt;]]&lt;&gt;"",Weekly[[#This Row],[HGBC_P]]=TRUE,Weekly[[#This Row],[Actual]]=TRUE),AT19+Weekly[[#This Row],[H Odds &lt;]]-1,IF(AND(Weekly[[#This Row],[V Odds &lt;]]&lt;&gt;"",Weekly[[#This Row],[HGBC_P]]=FALSE,Weekly[[#This Row],[Actual]]=FALSE),AT19+Weekly[[#This Row],[V Odds &lt;]]-1,IF(AND(Weekly[[#This Row],[V Odds &lt;]]&lt;&gt;"",Weekly[[#This Row],[HGBC_P]]=FALSE,Weekly[[#This Row],[Actual]]=TRUE),AT19-1,IF(AND(Weekly[[#This Row],[H Odds &lt;]]&lt;&gt;"",Weekly[[#This Row],[HGBC_P]]=TRUE,Weekly[[#This Row],[Actual]]=FALSE),AT19-1,AT19)))))</f>
        <v>38</v>
      </c>
      <c r="AU20" s="37">
        <f>IF(AND(Weekly[[#This Row],[V Odds &lt;]]="",Weekly[[#This Row],[H Odds &lt;]]=""),AU19,IF(AND(Weekly[[#This Row],[H Odds &lt;]]&lt;&gt;"",Weekly[[#This Row],[XGB_P]]=TRUE,Weekly[[#This Row],[Actual]]=TRUE),AU19+Weekly[[#This Row],[H Odds &lt;]]-1,IF(AND(Weekly[[#This Row],[V Odds &lt;]]&lt;&gt;"",Weekly[[#This Row],[XGB_P]]=FALSE,Weekly[[#This Row],[Actual]]=FALSE),AU19+Weekly[[#This Row],[V Odds &lt;]]-1,IF(AND(Weekly[[#This Row],[V Odds &lt;]]&lt;&gt;"",Weekly[[#This Row],[XGB_P]]=FALSE,Weekly[[#This Row],[Actual]]=TRUE),AU19-1,IF(AND(Weekly[[#This Row],[H Odds &lt;]]&lt;&gt;"",Weekly[[#This Row],[XGB_P]]=TRUE,Weekly[[#This Row],[Actual]]=FALSE),AU19-1,AU19)))))</f>
        <v>39</v>
      </c>
      <c r="AV20" s="37">
        <f>IF(AND(Weekly[[#This Row],[V Odds &lt;]]="",Weekly[[#This Row],[H Odds &lt;]]=""),AV19,IF(AND(Weekly[[#This Row],[H Odds &lt;]]&lt;&gt;"",Weekly[[#This Row],[QDA_P]]=TRUE,Weekly[[#This Row],[Actual]]=TRUE),AV19+Weekly[[#This Row],[H Odds &lt;]]-1,IF(AND(Weekly[[#This Row],[V Odds &lt;]]&lt;&gt;"",Weekly[[#This Row],[QDA_P]]=FALSE,Weekly[[#This Row],[Actual]]=FALSE),AV19+Weekly[[#This Row],[V Odds &lt;]]-1,IF(AND(Weekly[[#This Row],[V Odds &lt;]]&lt;&gt;"",Weekly[[#This Row],[QDA_P]]=FALSE,Weekly[[#This Row],[Actual]]=TRUE),AV19-1,IF(AND(Weekly[[#This Row],[H Odds &lt;]]&lt;&gt;"",Weekly[[#This Row],[QDA_P]]=TRUE,Weekly[[#This Row],[Actual]]=FALSE),AV19-1,AV19)))))</f>
        <v>38</v>
      </c>
      <c r="AW20" s="37"/>
      <c r="AX20" s="37">
        <f>IF(AND(Weekly[[#This Row],[V Odds &lt;]]="",Weekly[[#This Row],[H Odds &lt;]]=""),AX19,IF(AND(Weekly[[#This Row],[V Odds &lt;]]&lt;&gt;"",Weekly[[#This Row],[FALSES]]&gt;0,Weekly[[#This Row],[Actual]]=FALSE),AX19+Weekly[[#This Row],[V Odds &lt;]]-1,IF(AND(Weekly[[#This Row],[H Odds &lt;]]&lt;&gt;"",Weekly[[#This Row],[TRUES]]&gt;0,Weekly[[#This Row],[Actual]]=TRUE),AX19+Weekly[[#This Row],[H Odds &lt;]]-1,IF(AND(Weekly[[#This Row],[V Odds &lt;]]&lt;&gt;"",Weekly[[#This Row],[FALSES]]=0),AX19,IF(AND(Weekly[[#This Row],[H Odds &lt;]]&lt;&gt;"",Weekly[[#This Row],[TRUES]]=0),AX19,AX19-1)))))</f>
        <v>36</v>
      </c>
      <c r="AY20" s="37">
        <f>IF(AND(Weekly[[#This Row],[V Odds &lt;]]="",Weekly[[#This Row],[H Odds &lt;]]=""),AY19,IF(AND(Weekly[[#This Row],[V Odds &lt;]]&lt;&gt;"",Weekly[[#This Row],[FALSES]]&gt;0,Weekly[[#This Row],[Actual]]=FALSE),AY19+((Weekly[[#This Row],[V Odds &lt;]]-1)*0.92),IF(AND(Weekly[[#This Row],[H Odds &lt;]]&lt;&gt;"",Weekly[[#This Row],[TRUES]]&gt;0,Weekly[[#This Row],[Actual]]=TRUE),AY19+((Weekly[[#This Row],[H Odds &lt;]]-1)*0.92),IF(AND(Weekly[[#This Row],[V Odds &lt;]]&lt;&gt;"",Weekly[[#This Row],[FALSES]]=0),AY19,IF(AND(Weekly[[#This Row],[H Odds &lt;]]&lt;&gt;"",Weekly[[#This Row],[TRUES]]=0),AY19,AY19-1)))))</f>
        <v>36</v>
      </c>
      <c r="AZ20" s="37">
        <f>IF(AND(Weekly[[#This Row],[V Odds &lt;]]="",Weekly[[#This Row],[H Odds &lt;]]=""),AZ19,IF(AND(Weekly[[#This Row],[V Odds &lt;]]&lt;&gt;"",Weekly[[#This Row],[Actual]]=FALSE),AZ19+Weekly[[#This Row],[V Odds &lt;]]-1,IF(AND(Weekly[[#This Row],[H Odds &lt;]]&lt;&gt;"",Weekly[[#This Row],[Actual]]=TRUE),AZ19+Weekly[[#This Row],[H Odds &lt;]]-1,AZ19-1)))</f>
        <v>35</v>
      </c>
      <c r="BA20" s="38">
        <f>IF(Weekly[[#This Row],[H Odds &lt;]]="",BA19,IF(AND(Weekly[[#This Row],[H Odds &lt;]]&lt;&gt;"",Weekly[[#This Row],[SVC_P]]=TRUE,Weekly[[#This Row],[Actual]]=TRUE),BA19+Weekly[[#This Row],[H Odds &lt;]]-1,IF(AND(Weekly[[#This Row],[H Odds &lt;]]&lt;&gt;"",Weekly[[#This Row],[SVC_P]]=TRUE,Weekly[[#This Row],[Actual]]=FALSE),BA19-1,BA19)))</f>
        <v>39</v>
      </c>
      <c r="BB20" s="38">
        <f>IF(Weekly[[#This Row],[H Odds &lt;]]="",BB19,IF(AND(Weekly[[#This Row],[H Odds &lt;]]&lt;&gt;"",Weekly[[#This Row],[ADBC_P]]=TRUE,Weekly[[#This Row],[Actual]]=TRUE),BB19+Weekly[[#This Row],[H Odds &lt;]]-1,IF(AND(Weekly[[#This Row],[H Odds &lt;]]&lt;&gt;"",Weekly[[#This Row],[ADBC_P]]=TRUE,Weekly[[#This Row],[Actual]]=FALSE),BB19-1,BB19)))</f>
        <v>40</v>
      </c>
      <c r="BC20" s="38">
        <f>IF(Weekly[[#This Row],[H Odds &lt;]]="",BC19,IF(AND(Weekly[[#This Row],[H Odds &lt;]]&lt;&gt;"",Weekly[[#This Row],[RFC_P]]=TRUE,Weekly[[#This Row],[Actual]]=TRUE),BC19+Weekly[[#This Row],[H Odds &lt;]]-1,IF(AND(Weekly[[#This Row],[H Odds &lt;]]&lt;&gt;"",Weekly[[#This Row],[RFC_P]]=TRUE,Weekly[[#This Row],[Actual]]=FALSE),BC19-1,BC19)))</f>
        <v>39</v>
      </c>
      <c r="BD20" s="38">
        <f>IF(Weekly[[#This Row],[H Odds &lt;]]="",BD19,IF(AND(Weekly[[#This Row],[H Odds &lt;]]&lt;&gt;"",Weekly[[#This Row],[GBC_P]]=TRUE,Weekly[[#This Row],[Actual]]=TRUE),BD19+Weekly[[#This Row],[H Odds &lt;]]-1,IF(AND(Weekly[[#This Row],[H Odds &lt;]]&lt;&gt;"",Weekly[[#This Row],[GBC_P]]=TRUE,Weekly[[#This Row],[Actual]]=FALSE),BD19-1,BD19)))</f>
        <v>40</v>
      </c>
      <c r="BE20" s="38">
        <f>IF(Weekly[[#This Row],[H Odds &lt;]]="",BE19,IF(AND(Weekly[[#This Row],[H Odds &lt;]]&lt;&gt;"",Weekly[[#This Row],[HGBC_P]]=TRUE,Weekly[[#This Row],[Actual]]=TRUE),BE19+Weekly[[#This Row],[H Odds &lt;]]-1,IF(AND(Weekly[[#This Row],[H Odds &lt;]]&lt;&gt;"",Weekly[[#This Row],[HGBC_P]]=TRUE,Weekly[[#This Row],[Actual]]=FALSE),BE19-1,BE19)))</f>
        <v>39</v>
      </c>
      <c r="BF20" s="38">
        <f>IF(Weekly[[#This Row],[H Odds &lt;]]="",BF19,IF(AND(Weekly[[#This Row],[H Odds &lt;]]&lt;&gt;"",Weekly[[#This Row],[XGB_P]]=TRUE,Weekly[[#This Row],[Actual]]=TRUE),BF19+Weekly[[#This Row],[H Odds &lt;]]-1,IF(AND(Weekly[[#This Row],[H Odds &lt;]]&lt;&gt;"",Weekly[[#This Row],[XGB_P]]=TRUE,Weekly[[#This Row],[Actual]]=FALSE),BF19-1,BF19)))</f>
        <v>40</v>
      </c>
      <c r="BG20" s="38">
        <f>IF(Weekly[[#This Row],[H Odds &lt;]]="",BG19,IF(AND(Weekly[[#This Row],[H Odds &lt;]]&lt;&gt;"",Weekly[[#This Row],[QDA_P]]=TRUE,Weekly[[#This Row],[Actual]]=TRUE),BG19+Weekly[[#This Row],[H Odds &lt;]]-1,IF(AND(Weekly[[#This Row],[H Odds &lt;]]&lt;&gt;"",Weekly[[#This Row],[QDA_P]]=TRUE,Weekly[[#This Row],[Actual]]=FALSE),BG19-1,BG19)))</f>
        <v>40</v>
      </c>
      <c r="BH20" s="38">
        <f>IF(Weekly[[#This Row],[H Odds &lt;]]="",BH19,IF(AND(Weekly[[#This Row],[H Odds &lt;]]&lt;&gt;"",Weekly[[#This Row],[KNC_P]]=TRUE,Weekly[[#This Row],[Actual]]=TRUE),BH19+Weekly[[#This Row],[H Odds &lt;]]-1,IF(AND(Weekly[[#This Row],[H Odds &lt;]]&lt;&gt;"",Weekly[[#This Row],[KNC_P]]=TRUE,Weekly[[#This Row],[Actual]]=FALSE),BH19-1,BH19)))</f>
        <v>40</v>
      </c>
      <c r="BI20" s="38">
        <f>IF(Weekly[[#This Row],[H Odds &lt;]]="",BI19,IF(AND(Weekly[[#This Row],[H Odds &lt;]]&lt;&gt;"",Weekly[[#This Row],[TRUES]]&gt;0,Weekly[[#This Row],[Actual]]=TRUE),BI19+Weekly[[#This Row],[H Odds &lt;]]-1,IF(AND(Weekly[[#This Row],[H Odds &lt;]]&lt;&gt;"",Weekly[[#This Row],[TRUES]]=0),BI19,BI19-1)))</f>
        <v>39</v>
      </c>
      <c r="BJ20" s="38">
        <f>IF(Weekly[[#This Row],[H Odds &lt;]]="",BJ19,IF(AND(Weekly[[#This Row],[H Odds &lt;]]&lt;&gt;"",Weekly[[#This Row],[Actual]]=TRUE),BJ19+Weekly[[#This Row],[H Odds &lt;]]-1,IF(AND(Weekly[[#This Row],[H Odds &lt;]]&lt;&gt;"",Weekly[[#This Row],[Actual]]=FALSE),BJ19-1,BJ19)))</f>
        <v>39</v>
      </c>
      <c r="BK20" s="58">
        <f>IF(AND(Weekly[[#This Row],[TRUES]]&gt;4,Weekly[[#This Row],[Actual]]=TRUE),BK19+Weekly[[#This Row],[BF H Odds]]-1,IF(AND(Weekly[[#This Row],[FALSES]]&gt;4,Weekly[[#This Row],[Actual]]=FALSE),BK19+Weekly[[#This Row],[BF V Odds]]-1,IF(AND(Weekly[[#This Row],[TRUES]]&gt;4,Weekly[[#This Row],[Actual]]=FALSE),BK19-1,IF(AND(Weekly[[#This Row],[FALSES]]&gt;4,Weekly[[#This Row],[Actual]]=TRUE),BK19-1,BK19))))</f>
        <v>40.380000000000003</v>
      </c>
      <c r="BL20" s="58">
        <f>IF(AND(Weekly[[#This Row],[TRUES]]&gt;5,Weekly[[#This Row],[Actual]]=TRUE),BL19+Weekly[[#This Row],[BF H Odds]]-1,IF(AND(Weekly[[#This Row],[FALSES]]&gt;5,Weekly[[#This Row],[Actual]]=FALSE),BL19+Weekly[[#This Row],[BF V Odds]]-1,IF(AND(Weekly[[#This Row],[TRUES]]&gt;5,Weekly[[#This Row],[Actual]]=FALSE),BL19-1,IF(AND(Weekly[[#This Row],[FALSES]]&gt;5,Weekly[[#This Row],[Actual]]=TRUE),BL19-1,BL19))))</f>
        <v>39.72</v>
      </c>
      <c r="BM20" s="58">
        <f>IF(AND(Weekly[[#This Row],[TRUES]]&gt;6,Weekly[[#This Row],[Actual]]=TRUE),BM19+Weekly[[#This Row],[BF H Odds]]-1,IF(AND(Weekly[[#This Row],[FALSES]]&gt;6,Weekly[[#This Row],[Actual]]=FALSE),BM19+Weekly[[#This Row],[BF V Odds]]-1,IF(AND(Weekly[[#This Row],[TRUES]]&gt;6,Weekly[[#This Row],[Actual]]=FALSE),BM19-1,IF(AND(Weekly[[#This Row],[FALSES]]&gt;6,Weekly[[#This Row],[Actual]]=TRUE),BM19-1,BM19))))</f>
        <v>39.43</v>
      </c>
      <c r="BN20" s="24"/>
      <c r="BP20" t="s">
        <v>49</v>
      </c>
      <c r="BQ20">
        <f>COUNTIFS(Weekly[BF Odds],"&lt;1.51")</f>
        <v>55</v>
      </c>
      <c r="BR20">
        <f>COUNTIFS(Weekly[BF Odds],"&gt;1.49",Weekly[BF Odds],"&lt;2.01")</f>
        <v>46</v>
      </c>
      <c r="BS20">
        <f>COUNTIFS(Weekly[BF Odds],"&gt;1.99",Weekly[BF Odds],"&lt;2.51")</f>
        <v>13</v>
      </c>
      <c r="BT20">
        <f>COUNTIF(Weekly[BF Odds],"&gt;2.5")</f>
        <v>206</v>
      </c>
      <c r="BZ20" s="47" t="s">
        <v>157</v>
      </c>
      <c r="CA20" s="47">
        <f t="shared" si="6"/>
        <v>90</v>
      </c>
      <c r="CB20" s="47">
        <f t="shared" si="6"/>
        <v>77</v>
      </c>
      <c r="CC20" s="47">
        <f t="shared" si="6"/>
        <v>85</v>
      </c>
      <c r="CD20" s="47">
        <f t="shared" si="6"/>
        <v>90</v>
      </c>
      <c r="CE20" s="47">
        <f t="shared" si="6"/>
        <v>92</v>
      </c>
      <c r="CF20" s="47">
        <f t="shared" si="6"/>
        <v>92</v>
      </c>
      <c r="CG20" s="47">
        <f t="shared" si="6"/>
        <v>83</v>
      </c>
      <c r="CH20" s="47">
        <f t="shared" si="6"/>
        <v>77</v>
      </c>
    </row>
    <row r="21" spans="1:87" x14ac:dyDescent="0.25">
      <c r="A21" s="1">
        <v>19</v>
      </c>
      <c r="B21" s="10">
        <v>44238</v>
      </c>
      <c r="C21" s="17" t="s">
        <v>26</v>
      </c>
      <c r="D21" s="15" t="s">
        <v>33</v>
      </c>
      <c r="E21" t="b">
        <v>1</v>
      </c>
      <c r="F21" t="b">
        <v>1</v>
      </c>
      <c r="G21" t="b">
        <v>1</v>
      </c>
      <c r="H21" t="b">
        <v>1</v>
      </c>
      <c r="I21" t="b">
        <v>1</v>
      </c>
      <c r="J21" t="b">
        <v>1</v>
      </c>
      <c r="K21" t="b">
        <v>1</v>
      </c>
      <c r="N21">
        <v>1</v>
      </c>
      <c r="O21">
        <v>1.31</v>
      </c>
      <c r="P21" t="b">
        <v>1</v>
      </c>
      <c r="Q21" t="s">
        <v>66</v>
      </c>
      <c r="R21" s="9">
        <f>IFERROR(IF(Weekly[[#This Row],[Won Bet?]]="yes",R20+(Weekly[[#This Row],[BF Odds]]*Weekly[[#This Row],[BF Stake]])-Weekly[[#This Row],[BF Stake]],R20-Weekly[[#This Row],[BF Stake]]),R20)</f>
        <v>100.63000000000001</v>
      </c>
      <c r="S21" s="9">
        <f>IFERROR(IF(Weekly[[#This Row],[Won Bet?]]="yes",S20+(((Weekly[[#This Row],[BF Odds]]*Weekly[[#This Row],[BF Stake]])-Weekly[[#This Row],[BF Stake]])*0.95),S20-Weekly[[#This Row],[BF Stake]]),S20)</f>
        <v>100.39849999999998</v>
      </c>
      <c r="T21">
        <v>4.3</v>
      </c>
      <c r="U21">
        <v>1.24</v>
      </c>
      <c r="V21" s="24">
        <f>IF(Weekly[[#This Row],[Actual]]="","",IF(AND(Weekly[[#This Row],[SVC_P]]=Weekly[[#This Row],[Actual]],Weekly[[#This Row],[SVC_P]]=TRUE),V20+Weekly[[#This Row],[BF H Odds]]-1,IF(AND(Weekly[[#This Row],[SVC_P]]=Weekly[[#This Row],[Actual]],Weekly[[#This Row],[SVC_P]]=FALSE),V20+Weekly[[#This Row],[BF V Odds]]-1,V20-1)))</f>
        <v>38.53</v>
      </c>
      <c r="W21" s="24">
        <f>IF(Weekly[[#This Row],[Actual]]="","",IF(AND(Weekly[[#This Row],[SVC_P]]=FALSE,Weekly[[#This Row],[Actual]]=TRUE),W20+Weekly[[#This Row],[BF H Odds]]-1,IF(AND(Weekly[[#This Row],[SVC_P]]=TRUE,Weekly[[#This Row],[Actual]]=FALSE,),W20+Weekly[[#This Row],[BF V Odds]]-1,W20-1)))</f>
        <v>24.41</v>
      </c>
      <c r="X21" s="24">
        <f>IF(Weekly[[#This Row],[Actual]]="","",IF(AND(Weekly[[#This Row],[ADBC_P]]=Weekly[[#This Row],[Actual]],Weekly[[#This Row],[ADBC_P]]=TRUE),X20+Weekly[[#This Row],[BF H Odds]]-1,IF(AND(Weekly[[#This Row],[ADBC_P]]=Weekly[[#This Row],[Actual]],Weekly[[#This Row],[ADBC_P]]=FALSE),X20+Weekly[[#This Row],[BF V Odds]]-1,X20-1)))</f>
        <v>37.860000000000007</v>
      </c>
      <c r="Y21" s="24">
        <f>IF(Weekly[[#This Row],[Actual]]="","",IF(AND(Weekly[[#This Row],[ADBC_P]]=FALSE,Weekly[[#This Row],[Actual]]=TRUE),Y20+Weekly[[#This Row],[BF H Odds]]-1,IF(AND(Weekly[[#This Row],[ADBC_P]]=TRUE,Weekly[[#This Row],[Actual]]=FALSE),Y20+Weekly[[#This Row],[BF V Odds]]-1,Y20-1)))</f>
        <v>34.520000000000003</v>
      </c>
      <c r="Z21" s="24">
        <f>IF(Weekly[[#This Row],[Actual]]="","",IF(AND(Weekly[[#This Row],[RFC_P]]=Weekly[[#This Row],[Actual]],Weekly[[#This Row],[RFC_P]]=TRUE),Z20+Weekly[[#This Row],[BF H Odds]]-1,IF(AND(Weekly[[#This Row],[RFC_P]]=Weekly[[#This Row],[Actual]],Weekly[[#This Row],[RFC_P]]=FALSE),Z20+Weekly[[#This Row],[BF V Odds]]-1,Z20-1)))</f>
        <v>36.140000000000008</v>
      </c>
      <c r="AA21" s="24">
        <f>IF(Weekly[[#This Row],[Actual]]="","",IF(AND(Weekly[[#This Row],[RFC_P]]=FALSE,Weekly[[#This Row],[Actual]]=TRUE),AA20+Weekly[[#This Row],[BF H Odds]]-1,IF(AND(Weekly[[#This Row],[RFC_P]]=TRUE,Weekly[[#This Row],[Actual]]=FALSE),AA20+Weekly[[#This Row],[BF V Odds]]-1,AA20-1)))</f>
        <v>36.24</v>
      </c>
      <c r="AB21" s="24">
        <f>IF(Weekly[[#This Row],[Actual]]="","",IF(AND(Weekly[[#This Row],[GBC_P]]=Weekly[[#This Row],[Actual]],Weekly[[#This Row],[GBC_P]]=TRUE),AB20+Weekly[[#This Row],[BF H Odds]]-1,IF(AND(Weekly[[#This Row],[GBC_P]]=Weekly[[#This Row],[Actual]],Weekly[[#This Row],[GBC_P]]=FALSE),AB20+Weekly[[#This Row],[BF V Odds]]-1,AB20-1)))</f>
        <v>39.760000000000005</v>
      </c>
      <c r="AC21" s="24">
        <f>IF(Weekly[[#This Row],[Actual]]="","",IF(AND(Weekly[[#This Row],[GBC_P]]=FALSE,Weekly[[#This Row],[Actual]]=TRUE),AC20+Weekly[[#This Row],[BF H Odds]]-1,IF(AND(Weekly[[#This Row],[GBC_P]]=TRUE,Weekly[[#This Row],[Actual]]=FALSE),AC20+Weekly[[#This Row],[BF V Odds]]-1,AC20-1)))</f>
        <v>32.620000000000005</v>
      </c>
      <c r="AD21" s="24">
        <f>IF(Weekly[[#This Row],[Actual]]="","",IF(AND(Weekly[[#This Row],[HGBC_P]]=Weekly[[#This Row],[Actual]],Weekly[[#This Row],[HGBC_P]]=TRUE),AD20+Weekly[[#This Row],[BF H Odds]]-1,IF(AND(Weekly[[#This Row],[HGBC_P]]=Weekly[[#This Row],[Actual]],Weekly[[#This Row],[HGBC_P]]=FALSE),AD20+Weekly[[#This Row],[BF V Odds]]-1,AD20-1)))</f>
        <v>37.990000000000009</v>
      </c>
      <c r="AE21" s="24">
        <f>IF(Weekly[[#This Row],[Actual]]="","",IF(AND(Weekly[[#This Row],[HGBC_P]]=FALSE,Weekly[[#This Row],[Actual]]=TRUE),AE20+Weekly[[#This Row],[BF H Odds]]-1,IF(AND(Weekly[[#This Row],[HGBC_P]]=TRUE,Weekly[[#This Row],[Actual]]=FALSE),AE20+Weekly[[#This Row],[BF V Odds]]-1,AE20-1)))</f>
        <v>34.39</v>
      </c>
      <c r="AF21" s="24">
        <f>IF(Weekly[[#This Row],[Actual]]="","",IF(AND(Weekly[[#This Row],[XGB_P]]=Weekly[[#This Row],[Actual]],Weekly[[#This Row],[XGB_P]]=TRUE),AF20+Weekly[[#This Row],[BF H Odds]]-1,IF(AND(Weekly[[#This Row],[XGB_P]]=Weekly[[#This Row],[Actual]],Weekly[[#This Row],[XGB_P]]=FALSE),AF20+Weekly[[#This Row],[BF V Odds]]-1,AF20-1)))</f>
        <v>42.360000000000007</v>
      </c>
      <c r="AG21" s="24">
        <f>IF(Weekly[[#This Row],[Actual]]="","",IF(AND(Weekly[[#This Row],[XGB_P]]=FALSE,Weekly[[#This Row],[Actual]]=TRUE),AG20+Weekly[[#This Row],[BF H Odds]]-1,IF(AND(Weekly[[#This Row],[XGB_P]]=TRUE,Weekly[[#This Row],[Actual]]=FALSE),AG20+Weekly[[#This Row],[BF V Odds]]-1,AG20-1)))</f>
        <v>30.020000000000003</v>
      </c>
      <c r="AH21" s="24">
        <f>IF(Weekly[[#This Row],[Actual]]="","",IF(AND(Weekly[[#This Row],[QDA_P]]=Weekly[[#This Row],[Actual]],Weekly[[#This Row],[QDA_P]]=TRUE),AH20+Weekly[[#This Row],[BF H Odds]]-1,IF(AND(Weekly[[#This Row],[QDA_P]]=Weekly[[#This Row],[Actual]],Weekly[[#This Row],[QDA_P]]=FALSE),AH20+Weekly[[#This Row],[BF V Odds]]-1,AH20-1)))</f>
        <v>33.710000000000008</v>
      </c>
      <c r="AI21" s="24">
        <f>IF(Weekly[[#This Row],[Actual]]="","",IF(AND(Weekly[[#This Row],[QDA_P]]=FALSE,Weekly[[#This Row],[Actual]]=TRUE),AI20+Weekly[[#This Row],[BF H Odds]]-1,IF(AND(Weekly[[#This Row],[QDA_P]]=TRUE,Weekly[[#This Row],[Actual]]=FALSE),AI20+Weekly[[#This Row],[BF V Odds]]-1,AI20-1)))</f>
        <v>38.67</v>
      </c>
      <c r="AJ21" s="24"/>
      <c r="AK21" s="24"/>
      <c r="AL21" s="30">
        <f>IF(Weekly[[#This Row],[Actual]]="","",COUNTIF(Weekly[[#This Row],[SVC_P]:[QDA_P]],TRUE))</f>
        <v>7</v>
      </c>
      <c r="AM21" s="30">
        <f>IF(Weekly[[#This Row],[Actual]]="","",COUNTIF(Weekly[[#This Row],[SVC_P]:[QDA_P]],FALSE))</f>
        <v>0</v>
      </c>
      <c r="AN21">
        <f>IF(AND(Weekly[[#This Row],[BF V Odds]]&gt;$BO$6,Weekly[[#This Row],[BF V Odds]] &lt; $BO$7),Weekly[[#This Row],[BF V Odds]],"")</f>
        <v>4.3</v>
      </c>
      <c r="AO21" t="str">
        <f>IF(AND(Weekly[[#This Row],[BF H Odds]]&gt;$BO$6, Weekly[[#This Row],[BF H Odds]] &lt; $BO$7),Weekly[[#This Row],[BF H Odds]],"")</f>
        <v/>
      </c>
      <c r="AP21" s="37">
        <f>IF(AND(Weekly[[#This Row],[V Odds &lt;]]="",Weekly[[#This Row],[H Odds &lt;]]=""),AP20,IF(AND(Weekly[[#This Row],[H Odds &lt;]]&lt;&gt;"",Weekly[[#This Row],[SVC_P]]=TRUE,Weekly[[#This Row],[Actual]]=TRUE),AP20+Weekly[[#This Row],[H Odds &lt;]]-1,IF(AND(Weekly[[#This Row],[V Odds &lt;]]&lt;&gt;"",Weekly[[#This Row],[SVC_P]]=FALSE,Weekly[[#This Row],[Actual]]=FALSE),AP20+Weekly[[#This Row],[V Odds &lt;]]-1,IF(AND(Weekly[[#This Row],[V Odds &lt;]]&lt;&gt;"",Weekly[[#This Row],[SVC_P]]=FALSE,Weekly[[#This Row],[Actual]]=TRUE),AP20-1,IF(AND(Weekly[[#This Row],[H Odds &lt;]]&lt;&gt;"",Weekly[[#This Row],[SVC_P]]=TRUE,Weekly[[#This Row],[Actual]]=FALSE),AP20-1,AP20)))))</f>
        <v>38</v>
      </c>
      <c r="AQ21" s="37">
        <f>IF(AND(Weekly[[#This Row],[V Odds &lt;]]="",Weekly[[#This Row],[H Odds &lt;]]=""),AQ20,IF(AND(Weekly[[#This Row],[H Odds &lt;]]&lt;&gt;"",Weekly[[#This Row],[ADBC_P]]=TRUE,Weekly[[#This Row],[Actual]]=TRUE),AQ20+Weekly[[#This Row],[H Odds &lt;]]-1,IF(AND(Weekly[[#This Row],[V Odds &lt;]]&lt;&gt;"",Weekly[[#This Row],[ADBC_P]]=FALSE,Weekly[[#This Row],[Actual]]=FALSE),AQ20+Weekly[[#This Row],[V Odds &lt;]]-1,IF(AND(Weekly[[#This Row],[V Odds &lt;]]&lt;&gt;"",Weekly[[#This Row],[ADBC_P]]=FALSE,Weekly[[#This Row],[Actual]]=TRUE),AQ20-1,IF(AND(Weekly[[#This Row],[H Odds &lt;]]&lt;&gt;"",Weekly[[#This Row],[ADBC_P]]=TRUE,Weekly[[#This Row],[Actual]]=FALSE),AQ20-1,AQ20)))))</f>
        <v>40</v>
      </c>
      <c r="AR21" s="37">
        <f>IF(AND(Weekly[[#This Row],[V Odds &lt;]]="",Weekly[[#This Row],[H Odds &lt;]]=""),AR20,IF(AND(Weekly[[#This Row],[H Odds &lt;]]&lt;&gt;"",Weekly[[#This Row],[RFC_P]]=TRUE,Weekly[[#This Row],[Actual]]=TRUE),AR20+Weekly[[#This Row],[H Odds &lt;]]-1,IF(AND(Weekly[[#This Row],[V Odds &lt;]]&lt;&gt;"",Weekly[[#This Row],[RFC_P]]=FALSE,Weekly[[#This Row],[Actual]]=FALSE),AR20+Weekly[[#This Row],[V Odds &lt;]]-1,IF(AND(Weekly[[#This Row],[V Odds &lt;]]&lt;&gt;"",Weekly[[#This Row],[RFC_P]]=FALSE,Weekly[[#This Row],[Actual]]=TRUE),AR20-1,IF(AND(Weekly[[#This Row],[H Odds &lt;]]&lt;&gt;"",Weekly[[#This Row],[RFC_P]]=TRUE,Weekly[[#This Row],[Actual]]=FALSE),AR20-1,AR20)))))</f>
        <v>38</v>
      </c>
      <c r="AS21" s="37">
        <f>IF(AND(Weekly[[#This Row],[V Odds &lt;]]="",Weekly[[#This Row],[H Odds &lt;]]=""),AS20,IF(AND(Weekly[[#This Row],[H Odds &lt;]]&lt;&gt;"",Weekly[[#This Row],[GBC_P]]=TRUE,Weekly[[#This Row],[Actual]]=TRUE),AS20+Weekly[[#This Row],[H Odds &lt;]]-1,IF(AND(Weekly[[#This Row],[V Odds &lt;]]&lt;&gt;"",Weekly[[#This Row],[GBC_P]]=FALSE,Weekly[[#This Row],[Actual]]=FALSE),AS20+Weekly[[#This Row],[V Odds &lt;]]-1,IF(AND(Weekly[[#This Row],[V Odds &lt;]]&lt;&gt;"",Weekly[[#This Row],[GBC_P]]=FALSE,Weekly[[#This Row],[Actual]]=TRUE),AS20-1,IF(AND(Weekly[[#This Row],[H Odds &lt;]]&lt;&gt;"",Weekly[[#This Row],[GBC_P]]=TRUE,Weekly[[#This Row],[Actual]]=FALSE),AS20-1,AS20)))))</f>
        <v>38</v>
      </c>
      <c r="AT21" s="37">
        <f>IF(AND(Weekly[[#This Row],[V Odds &lt;]]="",Weekly[[#This Row],[H Odds &lt;]]=""),AT20,IF(AND(Weekly[[#This Row],[H Odds &lt;]]&lt;&gt;"",Weekly[[#This Row],[HGBC_P]]=TRUE,Weekly[[#This Row],[Actual]]=TRUE),AT20+Weekly[[#This Row],[H Odds &lt;]]-1,IF(AND(Weekly[[#This Row],[V Odds &lt;]]&lt;&gt;"",Weekly[[#This Row],[HGBC_P]]=FALSE,Weekly[[#This Row],[Actual]]=FALSE),AT20+Weekly[[#This Row],[V Odds &lt;]]-1,IF(AND(Weekly[[#This Row],[V Odds &lt;]]&lt;&gt;"",Weekly[[#This Row],[HGBC_P]]=FALSE,Weekly[[#This Row],[Actual]]=TRUE),AT20-1,IF(AND(Weekly[[#This Row],[H Odds &lt;]]&lt;&gt;"",Weekly[[#This Row],[HGBC_P]]=TRUE,Weekly[[#This Row],[Actual]]=FALSE),AT20-1,AT20)))))</f>
        <v>38</v>
      </c>
      <c r="AU21" s="37">
        <f>IF(AND(Weekly[[#This Row],[V Odds &lt;]]="",Weekly[[#This Row],[H Odds &lt;]]=""),AU20,IF(AND(Weekly[[#This Row],[H Odds &lt;]]&lt;&gt;"",Weekly[[#This Row],[XGB_P]]=TRUE,Weekly[[#This Row],[Actual]]=TRUE),AU20+Weekly[[#This Row],[H Odds &lt;]]-1,IF(AND(Weekly[[#This Row],[V Odds &lt;]]&lt;&gt;"",Weekly[[#This Row],[XGB_P]]=FALSE,Weekly[[#This Row],[Actual]]=FALSE),AU20+Weekly[[#This Row],[V Odds &lt;]]-1,IF(AND(Weekly[[#This Row],[V Odds &lt;]]&lt;&gt;"",Weekly[[#This Row],[XGB_P]]=FALSE,Weekly[[#This Row],[Actual]]=TRUE),AU20-1,IF(AND(Weekly[[#This Row],[H Odds &lt;]]&lt;&gt;"",Weekly[[#This Row],[XGB_P]]=TRUE,Weekly[[#This Row],[Actual]]=FALSE),AU20-1,AU20)))))</f>
        <v>39</v>
      </c>
      <c r="AV21" s="37">
        <f>IF(AND(Weekly[[#This Row],[V Odds &lt;]]="",Weekly[[#This Row],[H Odds &lt;]]=""),AV20,IF(AND(Weekly[[#This Row],[H Odds &lt;]]&lt;&gt;"",Weekly[[#This Row],[QDA_P]]=TRUE,Weekly[[#This Row],[Actual]]=TRUE),AV20+Weekly[[#This Row],[H Odds &lt;]]-1,IF(AND(Weekly[[#This Row],[V Odds &lt;]]&lt;&gt;"",Weekly[[#This Row],[QDA_P]]=FALSE,Weekly[[#This Row],[Actual]]=FALSE),AV20+Weekly[[#This Row],[V Odds &lt;]]-1,IF(AND(Weekly[[#This Row],[V Odds &lt;]]&lt;&gt;"",Weekly[[#This Row],[QDA_P]]=FALSE,Weekly[[#This Row],[Actual]]=TRUE),AV20-1,IF(AND(Weekly[[#This Row],[H Odds &lt;]]&lt;&gt;"",Weekly[[#This Row],[QDA_P]]=TRUE,Weekly[[#This Row],[Actual]]=FALSE),AV20-1,AV20)))))</f>
        <v>38</v>
      </c>
      <c r="AW21" s="37"/>
      <c r="AX21" s="37">
        <f>IF(AND(Weekly[[#This Row],[V Odds &lt;]]="",Weekly[[#This Row],[H Odds &lt;]]=""),AX20,IF(AND(Weekly[[#This Row],[V Odds &lt;]]&lt;&gt;"",Weekly[[#This Row],[FALSES]]&gt;0,Weekly[[#This Row],[Actual]]=FALSE),AX20+Weekly[[#This Row],[V Odds &lt;]]-1,IF(AND(Weekly[[#This Row],[H Odds &lt;]]&lt;&gt;"",Weekly[[#This Row],[TRUES]]&gt;0,Weekly[[#This Row],[Actual]]=TRUE),AX20+Weekly[[#This Row],[H Odds &lt;]]-1,IF(AND(Weekly[[#This Row],[V Odds &lt;]]&lt;&gt;"",Weekly[[#This Row],[FALSES]]=0),AX20,IF(AND(Weekly[[#This Row],[H Odds &lt;]]&lt;&gt;"",Weekly[[#This Row],[TRUES]]=0),AX20,AX20-1)))))</f>
        <v>36</v>
      </c>
      <c r="AY21" s="37">
        <f>IF(AND(Weekly[[#This Row],[V Odds &lt;]]="",Weekly[[#This Row],[H Odds &lt;]]=""),AY20,IF(AND(Weekly[[#This Row],[V Odds &lt;]]&lt;&gt;"",Weekly[[#This Row],[FALSES]]&gt;0,Weekly[[#This Row],[Actual]]=FALSE),AY20+((Weekly[[#This Row],[V Odds &lt;]]-1)*0.92),IF(AND(Weekly[[#This Row],[H Odds &lt;]]&lt;&gt;"",Weekly[[#This Row],[TRUES]]&gt;0,Weekly[[#This Row],[Actual]]=TRUE),AY20+((Weekly[[#This Row],[H Odds &lt;]]-1)*0.92),IF(AND(Weekly[[#This Row],[V Odds &lt;]]&lt;&gt;"",Weekly[[#This Row],[FALSES]]=0),AY20,IF(AND(Weekly[[#This Row],[H Odds &lt;]]&lt;&gt;"",Weekly[[#This Row],[TRUES]]=0),AY20,AY20-1)))))</f>
        <v>36</v>
      </c>
      <c r="AZ21" s="37">
        <f>IF(AND(Weekly[[#This Row],[V Odds &lt;]]="",Weekly[[#This Row],[H Odds &lt;]]=""),AZ20,IF(AND(Weekly[[#This Row],[V Odds &lt;]]&lt;&gt;"",Weekly[[#This Row],[Actual]]=FALSE),AZ20+Weekly[[#This Row],[V Odds &lt;]]-1,IF(AND(Weekly[[#This Row],[H Odds &lt;]]&lt;&gt;"",Weekly[[#This Row],[Actual]]=TRUE),AZ20+Weekly[[#This Row],[H Odds &lt;]]-1,AZ20-1)))</f>
        <v>34</v>
      </c>
      <c r="BA21" s="38">
        <f>IF(Weekly[[#This Row],[H Odds &lt;]]="",BA20,IF(AND(Weekly[[#This Row],[H Odds &lt;]]&lt;&gt;"",Weekly[[#This Row],[SVC_P]]=TRUE,Weekly[[#This Row],[Actual]]=TRUE),BA20+Weekly[[#This Row],[H Odds &lt;]]-1,IF(AND(Weekly[[#This Row],[H Odds &lt;]]&lt;&gt;"",Weekly[[#This Row],[SVC_P]]=TRUE,Weekly[[#This Row],[Actual]]=FALSE),BA20-1,BA20)))</f>
        <v>39</v>
      </c>
      <c r="BB21" s="38">
        <f>IF(Weekly[[#This Row],[H Odds &lt;]]="",BB20,IF(AND(Weekly[[#This Row],[H Odds &lt;]]&lt;&gt;"",Weekly[[#This Row],[ADBC_P]]=TRUE,Weekly[[#This Row],[Actual]]=TRUE),BB20+Weekly[[#This Row],[H Odds &lt;]]-1,IF(AND(Weekly[[#This Row],[H Odds &lt;]]&lt;&gt;"",Weekly[[#This Row],[ADBC_P]]=TRUE,Weekly[[#This Row],[Actual]]=FALSE),BB20-1,BB20)))</f>
        <v>40</v>
      </c>
      <c r="BC21" s="38">
        <f>IF(Weekly[[#This Row],[H Odds &lt;]]="",BC20,IF(AND(Weekly[[#This Row],[H Odds &lt;]]&lt;&gt;"",Weekly[[#This Row],[RFC_P]]=TRUE,Weekly[[#This Row],[Actual]]=TRUE),BC20+Weekly[[#This Row],[H Odds &lt;]]-1,IF(AND(Weekly[[#This Row],[H Odds &lt;]]&lt;&gt;"",Weekly[[#This Row],[RFC_P]]=TRUE,Weekly[[#This Row],[Actual]]=FALSE),BC20-1,BC20)))</f>
        <v>39</v>
      </c>
      <c r="BD21" s="38">
        <f>IF(Weekly[[#This Row],[H Odds &lt;]]="",BD20,IF(AND(Weekly[[#This Row],[H Odds &lt;]]&lt;&gt;"",Weekly[[#This Row],[GBC_P]]=TRUE,Weekly[[#This Row],[Actual]]=TRUE),BD20+Weekly[[#This Row],[H Odds &lt;]]-1,IF(AND(Weekly[[#This Row],[H Odds &lt;]]&lt;&gt;"",Weekly[[#This Row],[GBC_P]]=TRUE,Weekly[[#This Row],[Actual]]=FALSE),BD20-1,BD20)))</f>
        <v>40</v>
      </c>
      <c r="BE21" s="38">
        <f>IF(Weekly[[#This Row],[H Odds &lt;]]="",BE20,IF(AND(Weekly[[#This Row],[H Odds &lt;]]&lt;&gt;"",Weekly[[#This Row],[HGBC_P]]=TRUE,Weekly[[#This Row],[Actual]]=TRUE),BE20+Weekly[[#This Row],[H Odds &lt;]]-1,IF(AND(Weekly[[#This Row],[H Odds &lt;]]&lt;&gt;"",Weekly[[#This Row],[HGBC_P]]=TRUE,Weekly[[#This Row],[Actual]]=FALSE),BE20-1,BE20)))</f>
        <v>39</v>
      </c>
      <c r="BF21" s="38">
        <f>IF(Weekly[[#This Row],[H Odds &lt;]]="",BF20,IF(AND(Weekly[[#This Row],[H Odds &lt;]]&lt;&gt;"",Weekly[[#This Row],[XGB_P]]=TRUE,Weekly[[#This Row],[Actual]]=TRUE),BF20+Weekly[[#This Row],[H Odds &lt;]]-1,IF(AND(Weekly[[#This Row],[H Odds &lt;]]&lt;&gt;"",Weekly[[#This Row],[XGB_P]]=TRUE,Weekly[[#This Row],[Actual]]=FALSE),BF20-1,BF20)))</f>
        <v>40</v>
      </c>
      <c r="BG21" s="38">
        <f>IF(Weekly[[#This Row],[H Odds &lt;]]="",BG20,IF(AND(Weekly[[#This Row],[H Odds &lt;]]&lt;&gt;"",Weekly[[#This Row],[QDA_P]]=TRUE,Weekly[[#This Row],[Actual]]=TRUE),BG20+Weekly[[#This Row],[H Odds &lt;]]-1,IF(AND(Weekly[[#This Row],[H Odds &lt;]]&lt;&gt;"",Weekly[[#This Row],[QDA_P]]=TRUE,Weekly[[#This Row],[Actual]]=FALSE),BG20-1,BG20)))</f>
        <v>40</v>
      </c>
      <c r="BH21" s="38">
        <f>IF(Weekly[[#This Row],[H Odds &lt;]]="",BH20,IF(AND(Weekly[[#This Row],[H Odds &lt;]]&lt;&gt;"",Weekly[[#This Row],[KNC_P]]=TRUE,Weekly[[#This Row],[Actual]]=TRUE),BH20+Weekly[[#This Row],[H Odds &lt;]]-1,IF(AND(Weekly[[#This Row],[H Odds &lt;]]&lt;&gt;"",Weekly[[#This Row],[KNC_P]]=TRUE,Weekly[[#This Row],[Actual]]=FALSE),BH20-1,BH20)))</f>
        <v>40</v>
      </c>
      <c r="BI21" s="38">
        <f>IF(Weekly[[#This Row],[H Odds &lt;]]="",BI20,IF(AND(Weekly[[#This Row],[H Odds &lt;]]&lt;&gt;"",Weekly[[#This Row],[TRUES]]&gt;0,Weekly[[#This Row],[Actual]]=TRUE),BI20+Weekly[[#This Row],[H Odds &lt;]]-1,IF(AND(Weekly[[#This Row],[H Odds &lt;]]&lt;&gt;"",Weekly[[#This Row],[TRUES]]=0),BI20,BI20-1)))</f>
        <v>39</v>
      </c>
      <c r="BJ21" s="38">
        <f>IF(Weekly[[#This Row],[H Odds &lt;]]="",BJ20,IF(AND(Weekly[[#This Row],[H Odds &lt;]]&lt;&gt;"",Weekly[[#This Row],[Actual]]=TRUE),BJ20+Weekly[[#This Row],[H Odds &lt;]]-1,IF(AND(Weekly[[#This Row],[H Odds &lt;]]&lt;&gt;"",Weekly[[#This Row],[Actual]]=FALSE),BJ20-1,BJ20)))</f>
        <v>39</v>
      </c>
      <c r="BK21" s="58">
        <f>IF(AND(Weekly[[#This Row],[TRUES]]&gt;4,Weekly[[#This Row],[Actual]]=TRUE),BK20+Weekly[[#This Row],[BF H Odds]]-1,IF(AND(Weekly[[#This Row],[FALSES]]&gt;4,Weekly[[#This Row],[Actual]]=FALSE),BK20+Weekly[[#This Row],[BF V Odds]]-1,IF(AND(Weekly[[#This Row],[TRUES]]&gt;4,Weekly[[#This Row],[Actual]]=FALSE),BK20-1,IF(AND(Weekly[[#This Row],[FALSES]]&gt;4,Weekly[[#This Row],[Actual]]=TRUE),BK20-1,BK20))))</f>
        <v>40.620000000000005</v>
      </c>
      <c r="BL21" s="58">
        <f>IF(AND(Weekly[[#This Row],[TRUES]]&gt;5,Weekly[[#This Row],[Actual]]=TRUE),BL20+Weekly[[#This Row],[BF H Odds]]-1,IF(AND(Weekly[[#This Row],[FALSES]]&gt;5,Weekly[[#This Row],[Actual]]=FALSE),BL20+Weekly[[#This Row],[BF V Odds]]-1,IF(AND(Weekly[[#This Row],[TRUES]]&gt;5,Weekly[[#This Row],[Actual]]=FALSE),BL20-1,IF(AND(Weekly[[#This Row],[FALSES]]&gt;5,Weekly[[#This Row],[Actual]]=TRUE),BL20-1,BL20))))</f>
        <v>39.96</v>
      </c>
      <c r="BM21" s="58">
        <f>IF(AND(Weekly[[#This Row],[TRUES]]&gt;6,Weekly[[#This Row],[Actual]]=TRUE),BM20+Weekly[[#This Row],[BF H Odds]]-1,IF(AND(Weekly[[#This Row],[FALSES]]&gt;6,Weekly[[#This Row],[Actual]]=FALSE),BM20+Weekly[[#This Row],[BF V Odds]]-1,IF(AND(Weekly[[#This Row],[TRUES]]&gt;6,Weekly[[#This Row],[Actual]]=FALSE),BM20-1,IF(AND(Weekly[[#This Row],[FALSES]]&gt;6,Weekly[[#This Row],[Actual]]=TRUE),BM20-1,BM20))))</f>
        <v>39.67</v>
      </c>
      <c r="BN21" s="24"/>
      <c r="BP21" t="s">
        <v>50</v>
      </c>
      <c r="BQ21">
        <f>COUNTIFS(Weekly[BF Odds],"&lt;1.51",Weekly[Won Bet?],"yes")</f>
        <v>38</v>
      </c>
      <c r="BR21">
        <f>COUNTIFS(Weekly[BF Odds],"&gt;1.49",Weekly[BF Odds],"&lt;2.01",Weekly[Won Bet?],"yes")</f>
        <v>21</v>
      </c>
      <c r="BS21">
        <f>COUNTIFS(Weekly[BF Odds],"&gt;1.99",Weekly[BF Odds],"&lt;2.51",Weekly[Won Bet?],"yes")</f>
        <v>5</v>
      </c>
      <c r="BT21">
        <f>COUNTIFS(Weekly[BF Odds],"&gt;2.5",Weekly[Won Bet?],"yes")</f>
        <v>65</v>
      </c>
      <c r="BZ21" s="47" t="s">
        <v>80</v>
      </c>
      <c r="CA21" s="49">
        <f t="shared" ref="CA21:CH21" si="7">CA19/CA20</f>
        <v>0.37777777777777777</v>
      </c>
      <c r="CB21" s="49">
        <f t="shared" si="7"/>
        <v>0.2857142857142857</v>
      </c>
      <c r="CC21" s="49">
        <f t="shared" si="7"/>
        <v>0.30588235294117649</v>
      </c>
      <c r="CD21" s="49">
        <f t="shared" si="7"/>
        <v>0.27777777777777779</v>
      </c>
      <c r="CE21" s="49">
        <f t="shared" si="7"/>
        <v>0.2608695652173913</v>
      </c>
      <c r="CF21" s="49">
        <f t="shared" si="7"/>
        <v>0.30434782608695654</v>
      </c>
      <c r="CG21" s="49">
        <f t="shared" si="7"/>
        <v>0.31325301204819278</v>
      </c>
      <c r="CH21" s="49">
        <f t="shared" si="7"/>
        <v>0.2857142857142857</v>
      </c>
    </row>
    <row r="22" spans="1:87" x14ac:dyDescent="0.25">
      <c r="A22" s="1">
        <v>20</v>
      </c>
      <c r="B22" s="10">
        <v>44238</v>
      </c>
      <c r="C22" s="17" t="s">
        <v>14</v>
      </c>
      <c r="D22" s="15" t="s">
        <v>19</v>
      </c>
      <c r="E22" t="b">
        <v>1</v>
      </c>
      <c r="F22" t="b">
        <v>1</v>
      </c>
      <c r="G22" t="b">
        <v>1</v>
      </c>
      <c r="H22" t="b">
        <v>0</v>
      </c>
      <c r="I22" t="b">
        <v>1</v>
      </c>
      <c r="J22" t="b">
        <v>1</v>
      </c>
      <c r="K22" t="b">
        <v>1</v>
      </c>
      <c r="N22">
        <v>1</v>
      </c>
      <c r="O22">
        <v>2.9</v>
      </c>
      <c r="P22" t="b">
        <v>1</v>
      </c>
      <c r="Q22" t="s">
        <v>66</v>
      </c>
      <c r="R22" s="9">
        <f>IFERROR(IF(Weekly[[#This Row],[Won Bet?]]="yes",R21+(Weekly[[#This Row],[BF Odds]]*Weekly[[#This Row],[BF Stake]])-Weekly[[#This Row],[BF Stake]],R21-Weekly[[#This Row],[BF Stake]]),R21)</f>
        <v>102.53000000000002</v>
      </c>
      <c r="S22" s="9">
        <f>IFERROR(IF(Weekly[[#This Row],[Won Bet?]]="yes",S21+(((Weekly[[#This Row],[BF Odds]]*Weekly[[#This Row],[BF Stake]])-Weekly[[#This Row],[BF Stake]])*0.95),S21-Weekly[[#This Row],[BF Stake]]),S21)</f>
        <v>102.20349999999999</v>
      </c>
      <c r="T22">
        <v>1.43</v>
      </c>
      <c r="U22">
        <v>2.93</v>
      </c>
      <c r="V22" s="24">
        <f>IF(Weekly[[#This Row],[Actual]]="","",IF(AND(Weekly[[#This Row],[SVC_P]]=Weekly[[#This Row],[Actual]],Weekly[[#This Row],[SVC_P]]=TRUE),V21+Weekly[[#This Row],[BF H Odds]]-1,IF(AND(Weekly[[#This Row],[SVC_P]]=Weekly[[#This Row],[Actual]],Weekly[[#This Row],[SVC_P]]=FALSE),V21+Weekly[[#This Row],[BF V Odds]]-1,V21-1)))</f>
        <v>40.46</v>
      </c>
      <c r="W22" s="24">
        <f>IF(Weekly[[#This Row],[Actual]]="","",IF(AND(Weekly[[#This Row],[SVC_P]]=FALSE,Weekly[[#This Row],[Actual]]=TRUE),W21+Weekly[[#This Row],[BF H Odds]]-1,IF(AND(Weekly[[#This Row],[SVC_P]]=TRUE,Weekly[[#This Row],[Actual]]=FALSE,),W21+Weekly[[#This Row],[BF V Odds]]-1,W21-1)))</f>
        <v>23.41</v>
      </c>
      <c r="X22" s="24">
        <f>IF(Weekly[[#This Row],[Actual]]="","",IF(AND(Weekly[[#This Row],[ADBC_P]]=Weekly[[#This Row],[Actual]],Weekly[[#This Row],[ADBC_P]]=TRUE),X21+Weekly[[#This Row],[BF H Odds]]-1,IF(AND(Weekly[[#This Row],[ADBC_P]]=Weekly[[#This Row],[Actual]],Weekly[[#This Row],[ADBC_P]]=FALSE),X21+Weekly[[#This Row],[BF V Odds]]-1,X21-1)))</f>
        <v>39.790000000000006</v>
      </c>
      <c r="Y22" s="24">
        <f>IF(Weekly[[#This Row],[Actual]]="","",IF(AND(Weekly[[#This Row],[ADBC_P]]=FALSE,Weekly[[#This Row],[Actual]]=TRUE),Y21+Weekly[[#This Row],[BF H Odds]]-1,IF(AND(Weekly[[#This Row],[ADBC_P]]=TRUE,Weekly[[#This Row],[Actual]]=FALSE),Y21+Weekly[[#This Row],[BF V Odds]]-1,Y21-1)))</f>
        <v>33.520000000000003</v>
      </c>
      <c r="Z22" s="24">
        <f>IF(Weekly[[#This Row],[Actual]]="","",IF(AND(Weekly[[#This Row],[RFC_P]]=Weekly[[#This Row],[Actual]],Weekly[[#This Row],[RFC_P]]=TRUE),Z21+Weekly[[#This Row],[BF H Odds]]-1,IF(AND(Weekly[[#This Row],[RFC_P]]=Weekly[[#This Row],[Actual]],Weekly[[#This Row],[RFC_P]]=FALSE),Z21+Weekly[[#This Row],[BF V Odds]]-1,Z21-1)))</f>
        <v>38.070000000000007</v>
      </c>
      <c r="AA22" s="24">
        <f>IF(Weekly[[#This Row],[Actual]]="","",IF(AND(Weekly[[#This Row],[RFC_P]]=FALSE,Weekly[[#This Row],[Actual]]=TRUE),AA21+Weekly[[#This Row],[BF H Odds]]-1,IF(AND(Weekly[[#This Row],[RFC_P]]=TRUE,Weekly[[#This Row],[Actual]]=FALSE),AA21+Weekly[[#This Row],[BF V Odds]]-1,AA21-1)))</f>
        <v>35.24</v>
      </c>
      <c r="AB22" s="24">
        <f>IF(Weekly[[#This Row],[Actual]]="","",IF(AND(Weekly[[#This Row],[GBC_P]]=Weekly[[#This Row],[Actual]],Weekly[[#This Row],[GBC_P]]=TRUE),AB21+Weekly[[#This Row],[BF H Odds]]-1,IF(AND(Weekly[[#This Row],[GBC_P]]=Weekly[[#This Row],[Actual]],Weekly[[#This Row],[GBC_P]]=FALSE),AB21+Weekly[[#This Row],[BF V Odds]]-1,AB21-1)))</f>
        <v>38.760000000000005</v>
      </c>
      <c r="AC22" s="24">
        <f>IF(Weekly[[#This Row],[Actual]]="","",IF(AND(Weekly[[#This Row],[GBC_P]]=FALSE,Weekly[[#This Row],[Actual]]=TRUE),AC21+Weekly[[#This Row],[BF H Odds]]-1,IF(AND(Weekly[[#This Row],[GBC_P]]=TRUE,Weekly[[#This Row],[Actual]]=FALSE),AC21+Weekly[[#This Row],[BF V Odds]]-1,AC21-1)))</f>
        <v>34.550000000000004</v>
      </c>
      <c r="AD22" s="24">
        <f>IF(Weekly[[#This Row],[Actual]]="","",IF(AND(Weekly[[#This Row],[HGBC_P]]=Weekly[[#This Row],[Actual]],Weekly[[#This Row],[HGBC_P]]=TRUE),AD21+Weekly[[#This Row],[BF H Odds]]-1,IF(AND(Weekly[[#This Row],[HGBC_P]]=Weekly[[#This Row],[Actual]],Weekly[[#This Row],[HGBC_P]]=FALSE),AD21+Weekly[[#This Row],[BF V Odds]]-1,AD21-1)))</f>
        <v>39.920000000000009</v>
      </c>
      <c r="AE22" s="24">
        <f>IF(Weekly[[#This Row],[Actual]]="","",IF(AND(Weekly[[#This Row],[HGBC_P]]=FALSE,Weekly[[#This Row],[Actual]]=TRUE),AE21+Weekly[[#This Row],[BF H Odds]]-1,IF(AND(Weekly[[#This Row],[HGBC_P]]=TRUE,Weekly[[#This Row],[Actual]]=FALSE),AE21+Weekly[[#This Row],[BF V Odds]]-1,AE21-1)))</f>
        <v>33.39</v>
      </c>
      <c r="AF22" s="24">
        <f>IF(Weekly[[#This Row],[Actual]]="","",IF(AND(Weekly[[#This Row],[XGB_P]]=Weekly[[#This Row],[Actual]],Weekly[[#This Row],[XGB_P]]=TRUE),AF21+Weekly[[#This Row],[BF H Odds]]-1,IF(AND(Weekly[[#This Row],[XGB_P]]=Weekly[[#This Row],[Actual]],Weekly[[#This Row],[XGB_P]]=FALSE),AF21+Weekly[[#This Row],[BF V Odds]]-1,AF21-1)))</f>
        <v>44.290000000000006</v>
      </c>
      <c r="AG22" s="24">
        <f>IF(Weekly[[#This Row],[Actual]]="","",IF(AND(Weekly[[#This Row],[XGB_P]]=FALSE,Weekly[[#This Row],[Actual]]=TRUE),AG21+Weekly[[#This Row],[BF H Odds]]-1,IF(AND(Weekly[[#This Row],[XGB_P]]=TRUE,Weekly[[#This Row],[Actual]]=FALSE),AG21+Weekly[[#This Row],[BF V Odds]]-1,AG21-1)))</f>
        <v>29.020000000000003</v>
      </c>
      <c r="AH22" s="24">
        <f>IF(Weekly[[#This Row],[Actual]]="","",IF(AND(Weekly[[#This Row],[QDA_P]]=Weekly[[#This Row],[Actual]],Weekly[[#This Row],[QDA_P]]=TRUE),AH21+Weekly[[#This Row],[BF H Odds]]-1,IF(AND(Weekly[[#This Row],[QDA_P]]=Weekly[[#This Row],[Actual]],Weekly[[#This Row],[QDA_P]]=FALSE),AH21+Weekly[[#This Row],[BF V Odds]]-1,AH21-1)))</f>
        <v>35.640000000000008</v>
      </c>
      <c r="AI22" s="24">
        <f>IF(Weekly[[#This Row],[Actual]]="","",IF(AND(Weekly[[#This Row],[QDA_P]]=FALSE,Weekly[[#This Row],[Actual]]=TRUE),AI21+Weekly[[#This Row],[BF H Odds]]-1,IF(AND(Weekly[[#This Row],[QDA_P]]=TRUE,Weekly[[#This Row],[Actual]]=FALSE),AI21+Weekly[[#This Row],[BF V Odds]]-1,AI21-1)))</f>
        <v>37.67</v>
      </c>
      <c r="AJ22" s="24"/>
      <c r="AK22" s="24"/>
      <c r="AL22" s="30">
        <f>IF(Weekly[[#This Row],[Actual]]="","",COUNTIF(Weekly[[#This Row],[SVC_P]:[QDA_P]],TRUE))</f>
        <v>6</v>
      </c>
      <c r="AM22" s="30">
        <f>IF(Weekly[[#This Row],[Actual]]="","",COUNTIF(Weekly[[#This Row],[SVC_P]:[QDA_P]],FALSE))</f>
        <v>1</v>
      </c>
      <c r="AN22" t="str">
        <f>IF(AND(Weekly[[#This Row],[BF V Odds]]&gt;$BO$6,Weekly[[#This Row],[BF V Odds]] &lt; $BO$7),Weekly[[#This Row],[BF V Odds]],"")</f>
        <v/>
      </c>
      <c r="AO22" t="str">
        <f>IF(AND(Weekly[[#This Row],[BF H Odds]]&gt;$BO$6, Weekly[[#This Row],[BF H Odds]] &lt; $BO$7),Weekly[[#This Row],[BF H Odds]],"")</f>
        <v/>
      </c>
      <c r="AP22" s="37">
        <f>IF(AND(Weekly[[#This Row],[V Odds &lt;]]="",Weekly[[#This Row],[H Odds &lt;]]=""),AP21,IF(AND(Weekly[[#This Row],[H Odds &lt;]]&lt;&gt;"",Weekly[[#This Row],[SVC_P]]=TRUE,Weekly[[#This Row],[Actual]]=TRUE),AP21+Weekly[[#This Row],[H Odds &lt;]]-1,IF(AND(Weekly[[#This Row],[V Odds &lt;]]&lt;&gt;"",Weekly[[#This Row],[SVC_P]]=FALSE,Weekly[[#This Row],[Actual]]=FALSE),AP21+Weekly[[#This Row],[V Odds &lt;]]-1,IF(AND(Weekly[[#This Row],[V Odds &lt;]]&lt;&gt;"",Weekly[[#This Row],[SVC_P]]=FALSE,Weekly[[#This Row],[Actual]]=TRUE),AP21-1,IF(AND(Weekly[[#This Row],[H Odds &lt;]]&lt;&gt;"",Weekly[[#This Row],[SVC_P]]=TRUE,Weekly[[#This Row],[Actual]]=FALSE),AP21-1,AP21)))))</f>
        <v>38</v>
      </c>
      <c r="AQ22" s="37">
        <f>IF(AND(Weekly[[#This Row],[V Odds &lt;]]="",Weekly[[#This Row],[H Odds &lt;]]=""),AQ21,IF(AND(Weekly[[#This Row],[H Odds &lt;]]&lt;&gt;"",Weekly[[#This Row],[ADBC_P]]=TRUE,Weekly[[#This Row],[Actual]]=TRUE),AQ21+Weekly[[#This Row],[H Odds &lt;]]-1,IF(AND(Weekly[[#This Row],[V Odds &lt;]]&lt;&gt;"",Weekly[[#This Row],[ADBC_P]]=FALSE,Weekly[[#This Row],[Actual]]=FALSE),AQ21+Weekly[[#This Row],[V Odds &lt;]]-1,IF(AND(Weekly[[#This Row],[V Odds &lt;]]&lt;&gt;"",Weekly[[#This Row],[ADBC_P]]=FALSE,Weekly[[#This Row],[Actual]]=TRUE),AQ21-1,IF(AND(Weekly[[#This Row],[H Odds &lt;]]&lt;&gt;"",Weekly[[#This Row],[ADBC_P]]=TRUE,Weekly[[#This Row],[Actual]]=FALSE),AQ21-1,AQ21)))))</f>
        <v>40</v>
      </c>
      <c r="AR22" s="37">
        <f>IF(AND(Weekly[[#This Row],[V Odds &lt;]]="",Weekly[[#This Row],[H Odds &lt;]]=""),AR21,IF(AND(Weekly[[#This Row],[H Odds &lt;]]&lt;&gt;"",Weekly[[#This Row],[RFC_P]]=TRUE,Weekly[[#This Row],[Actual]]=TRUE),AR21+Weekly[[#This Row],[H Odds &lt;]]-1,IF(AND(Weekly[[#This Row],[V Odds &lt;]]&lt;&gt;"",Weekly[[#This Row],[RFC_P]]=FALSE,Weekly[[#This Row],[Actual]]=FALSE),AR21+Weekly[[#This Row],[V Odds &lt;]]-1,IF(AND(Weekly[[#This Row],[V Odds &lt;]]&lt;&gt;"",Weekly[[#This Row],[RFC_P]]=FALSE,Weekly[[#This Row],[Actual]]=TRUE),AR21-1,IF(AND(Weekly[[#This Row],[H Odds &lt;]]&lt;&gt;"",Weekly[[#This Row],[RFC_P]]=TRUE,Weekly[[#This Row],[Actual]]=FALSE),AR21-1,AR21)))))</f>
        <v>38</v>
      </c>
      <c r="AS22" s="37">
        <f>IF(AND(Weekly[[#This Row],[V Odds &lt;]]="",Weekly[[#This Row],[H Odds &lt;]]=""),AS21,IF(AND(Weekly[[#This Row],[H Odds &lt;]]&lt;&gt;"",Weekly[[#This Row],[GBC_P]]=TRUE,Weekly[[#This Row],[Actual]]=TRUE),AS21+Weekly[[#This Row],[H Odds &lt;]]-1,IF(AND(Weekly[[#This Row],[V Odds &lt;]]&lt;&gt;"",Weekly[[#This Row],[GBC_P]]=FALSE,Weekly[[#This Row],[Actual]]=FALSE),AS21+Weekly[[#This Row],[V Odds &lt;]]-1,IF(AND(Weekly[[#This Row],[V Odds &lt;]]&lt;&gt;"",Weekly[[#This Row],[GBC_P]]=FALSE,Weekly[[#This Row],[Actual]]=TRUE),AS21-1,IF(AND(Weekly[[#This Row],[H Odds &lt;]]&lt;&gt;"",Weekly[[#This Row],[GBC_P]]=TRUE,Weekly[[#This Row],[Actual]]=FALSE),AS21-1,AS21)))))</f>
        <v>38</v>
      </c>
      <c r="AT22" s="37">
        <f>IF(AND(Weekly[[#This Row],[V Odds &lt;]]="",Weekly[[#This Row],[H Odds &lt;]]=""),AT21,IF(AND(Weekly[[#This Row],[H Odds &lt;]]&lt;&gt;"",Weekly[[#This Row],[HGBC_P]]=TRUE,Weekly[[#This Row],[Actual]]=TRUE),AT21+Weekly[[#This Row],[H Odds &lt;]]-1,IF(AND(Weekly[[#This Row],[V Odds &lt;]]&lt;&gt;"",Weekly[[#This Row],[HGBC_P]]=FALSE,Weekly[[#This Row],[Actual]]=FALSE),AT21+Weekly[[#This Row],[V Odds &lt;]]-1,IF(AND(Weekly[[#This Row],[V Odds &lt;]]&lt;&gt;"",Weekly[[#This Row],[HGBC_P]]=FALSE,Weekly[[#This Row],[Actual]]=TRUE),AT21-1,IF(AND(Weekly[[#This Row],[H Odds &lt;]]&lt;&gt;"",Weekly[[#This Row],[HGBC_P]]=TRUE,Weekly[[#This Row],[Actual]]=FALSE),AT21-1,AT21)))))</f>
        <v>38</v>
      </c>
      <c r="AU22" s="37">
        <f>IF(AND(Weekly[[#This Row],[V Odds &lt;]]="",Weekly[[#This Row],[H Odds &lt;]]=""),AU21,IF(AND(Weekly[[#This Row],[H Odds &lt;]]&lt;&gt;"",Weekly[[#This Row],[XGB_P]]=TRUE,Weekly[[#This Row],[Actual]]=TRUE),AU21+Weekly[[#This Row],[H Odds &lt;]]-1,IF(AND(Weekly[[#This Row],[V Odds &lt;]]&lt;&gt;"",Weekly[[#This Row],[XGB_P]]=FALSE,Weekly[[#This Row],[Actual]]=FALSE),AU21+Weekly[[#This Row],[V Odds &lt;]]-1,IF(AND(Weekly[[#This Row],[V Odds &lt;]]&lt;&gt;"",Weekly[[#This Row],[XGB_P]]=FALSE,Weekly[[#This Row],[Actual]]=TRUE),AU21-1,IF(AND(Weekly[[#This Row],[H Odds &lt;]]&lt;&gt;"",Weekly[[#This Row],[XGB_P]]=TRUE,Weekly[[#This Row],[Actual]]=FALSE),AU21-1,AU21)))))</f>
        <v>39</v>
      </c>
      <c r="AV22" s="37">
        <f>IF(AND(Weekly[[#This Row],[V Odds &lt;]]="",Weekly[[#This Row],[H Odds &lt;]]=""),AV21,IF(AND(Weekly[[#This Row],[H Odds &lt;]]&lt;&gt;"",Weekly[[#This Row],[QDA_P]]=TRUE,Weekly[[#This Row],[Actual]]=TRUE),AV21+Weekly[[#This Row],[H Odds &lt;]]-1,IF(AND(Weekly[[#This Row],[V Odds &lt;]]&lt;&gt;"",Weekly[[#This Row],[QDA_P]]=FALSE,Weekly[[#This Row],[Actual]]=FALSE),AV21+Weekly[[#This Row],[V Odds &lt;]]-1,IF(AND(Weekly[[#This Row],[V Odds &lt;]]&lt;&gt;"",Weekly[[#This Row],[QDA_P]]=FALSE,Weekly[[#This Row],[Actual]]=TRUE),AV21-1,IF(AND(Weekly[[#This Row],[H Odds &lt;]]&lt;&gt;"",Weekly[[#This Row],[QDA_P]]=TRUE,Weekly[[#This Row],[Actual]]=FALSE),AV21-1,AV21)))))</f>
        <v>38</v>
      </c>
      <c r="AW22" s="37"/>
      <c r="AX22" s="37">
        <f>IF(AND(Weekly[[#This Row],[V Odds &lt;]]="",Weekly[[#This Row],[H Odds &lt;]]=""),AX21,IF(AND(Weekly[[#This Row],[V Odds &lt;]]&lt;&gt;"",Weekly[[#This Row],[FALSES]]&gt;0,Weekly[[#This Row],[Actual]]=FALSE),AX21+Weekly[[#This Row],[V Odds &lt;]]-1,IF(AND(Weekly[[#This Row],[H Odds &lt;]]&lt;&gt;"",Weekly[[#This Row],[TRUES]]&gt;0,Weekly[[#This Row],[Actual]]=TRUE),AX21+Weekly[[#This Row],[H Odds &lt;]]-1,IF(AND(Weekly[[#This Row],[V Odds &lt;]]&lt;&gt;"",Weekly[[#This Row],[FALSES]]=0),AX21,IF(AND(Weekly[[#This Row],[H Odds &lt;]]&lt;&gt;"",Weekly[[#This Row],[TRUES]]=0),AX21,AX21-1)))))</f>
        <v>36</v>
      </c>
      <c r="AY22" s="37">
        <f>IF(AND(Weekly[[#This Row],[V Odds &lt;]]="",Weekly[[#This Row],[H Odds &lt;]]=""),AY21,IF(AND(Weekly[[#This Row],[V Odds &lt;]]&lt;&gt;"",Weekly[[#This Row],[FALSES]]&gt;0,Weekly[[#This Row],[Actual]]=FALSE),AY21+((Weekly[[#This Row],[V Odds &lt;]]-1)*0.92),IF(AND(Weekly[[#This Row],[H Odds &lt;]]&lt;&gt;"",Weekly[[#This Row],[TRUES]]&gt;0,Weekly[[#This Row],[Actual]]=TRUE),AY21+((Weekly[[#This Row],[H Odds &lt;]]-1)*0.92),IF(AND(Weekly[[#This Row],[V Odds &lt;]]&lt;&gt;"",Weekly[[#This Row],[FALSES]]=0),AY21,IF(AND(Weekly[[#This Row],[H Odds &lt;]]&lt;&gt;"",Weekly[[#This Row],[TRUES]]=0),AY21,AY21-1)))))</f>
        <v>36</v>
      </c>
      <c r="AZ22" s="37">
        <f>IF(AND(Weekly[[#This Row],[V Odds &lt;]]="",Weekly[[#This Row],[H Odds &lt;]]=""),AZ21,IF(AND(Weekly[[#This Row],[V Odds &lt;]]&lt;&gt;"",Weekly[[#This Row],[Actual]]=FALSE),AZ21+Weekly[[#This Row],[V Odds &lt;]]-1,IF(AND(Weekly[[#This Row],[H Odds &lt;]]&lt;&gt;"",Weekly[[#This Row],[Actual]]=TRUE),AZ21+Weekly[[#This Row],[H Odds &lt;]]-1,AZ21-1)))</f>
        <v>34</v>
      </c>
      <c r="BA22" s="38">
        <f>IF(Weekly[[#This Row],[H Odds &lt;]]="",BA21,IF(AND(Weekly[[#This Row],[H Odds &lt;]]&lt;&gt;"",Weekly[[#This Row],[SVC_P]]=TRUE,Weekly[[#This Row],[Actual]]=TRUE),BA21+Weekly[[#This Row],[H Odds &lt;]]-1,IF(AND(Weekly[[#This Row],[H Odds &lt;]]&lt;&gt;"",Weekly[[#This Row],[SVC_P]]=TRUE,Weekly[[#This Row],[Actual]]=FALSE),BA21-1,BA21)))</f>
        <v>39</v>
      </c>
      <c r="BB22" s="38">
        <f>IF(Weekly[[#This Row],[H Odds &lt;]]="",BB21,IF(AND(Weekly[[#This Row],[H Odds &lt;]]&lt;&gt;"",Weekly[[#This Row],[ADBC_P]]=TRUE,Weekly[[#This Row],[Actual]]=TRUE),BB21+Weekly[[#This Row],[H Odds &lt;]]-1,IF(AND(Weekly[[#This Row],[H Odds &lt;]]&lt;&gt;"",Weekly[[#This Row],[ADBC_P]]=TRUE,Weekly[[#This Row],[Actual]]=FALSE),BB21-1,BB21)))</f>
        <v>40</v>
      </c>
      <c r="BC22" s="38">
        <f>IF(Weekly[[#This Row],[H Odds &lt;]]="",BC21,IF(AND(Weekly[[#This Row],[H Odds &lt;]]&lt;&gt;"",Weekly[[#This Row],[RFC_P]]=TRUE,Weekly[[#This Row],[Actual]]=TRUE),BC21+Weekly[[#This Row],[H Odds &lt;]]-1,IF(AND(Weekly[[#This Row],[H Odds &lt;]]&lt;&gt;"",Weekly[[#This Row],[RFC_P]]=TRUE,Weekly[[#This Row],[Actual]]=FALSE),BC21-1,BC21)))</f>
        <v>39</v>
      </c>
      <c r="BD22" s="38">
        <f>IF(Weekly[[#This Row],[H Odds &lt;]]="",BD21,IF(AND(Weekly[[#This Row],[H Odds &lt;]]&lt;&gt;"",Weekly[[#This Row],[GBC_P]]=TRUE,Weekly[[#This Row],[Actual]]=TRUE),BD21+Weekly[[#This Row],[H Odds &lt;]]-1,IF(AND(Weekly[[#This Row],[H Odds &lt;]]&lt;&gt;"",Weekly[[#This Row],[GBC_P]]=TRUE,Weekly[[#This Row],[Actual]]=FALSE),BD21-1,BD21)))</f>
        <v>40</v>
      </c>
      <c r="BE22" s="38">
        <f>IF(Weekly[[#This Row],[H Odds &lt;]]="",BE21,IF(AND(Weekly[[#This Row],[H Odds &lt;]]&lt;&gt;"",Weekly[[#This Row],[HGBC_P]]=TRUE,Weekly[[#This Row],[Actual]]=TRUE),BE21+Weekly[[#This Row],[H Odds &lt;]]-1,IF(AND(Weekly[[#This Row],[H Odds &lt;]]&lt;&gt;"",Weekly[[#This Row],[HGBC_P]]=TRUE,Weekly[[#This Row],[Actual]]=FALSE),BE21-1,BE21)))</f>
        <v>39</v>
      </c>
      <c r="BF22" s="38">
        <f>IF(Weekly[[#This Row],[H Odds &lt;]]="",BF21,IF(AND(Weekly[[#This Row],[H Odds &lt;]]&lt;&gt;"",Weekly[[#This Row],[XGB_P]]=TRUE,Weekly[[#This Row],[Actual]]=TRUE),BF21+Weekly[[#This Row],[H Odds &lt;]]-1,IF(AND(Weekly[[#This Row],[H Odds &lt;]]&lt;&gt;"",Weekly[[#This Row],[XGB_P]]=TRUE,Weekly[[#This Row],[Actual]]=FALSE),BF21-1,BF21)))</f>
        <v>40</v>
      </c>
      <c r="BG22" s="38">
        <f>IF(Weekly[[#This Row],[H Odds &lt;]]="",BG21,IF(AND(Weekly[[#This Row],[H Odds &lt;]]&lt;&gt;"",Weekly[[#This Row],[QDA_P]]=TRUE,Weekly[[#This Row],[Actual]]=TRUE),BG21+Weekly[[#This Row],[H Odds &lt;]]-1,IF(AND(Weekly[[#This Row],[H Odds &lt;]]&lt;&gt;"",Weekly[[#This Row],[QDA_P]]=TRUE,Weekly[[#This Row],[Actual]]=FALSE),BG21-1,BG21)))</f>
        <v>40</v>
      </c>
      <c r="BH22" s="38">
        <f>IF(Weekly[[#This Row],[H Odds &lt;]]="",BH21,IF(AND(Weekly[[#This Row],[H Odds &lt;]]&lt;&gt;"",Weekly[[#This Row],[KNC_P]]=TRUE,Weekly[[#This Row],[Actual]]=TRUE),BH21+Weekly[[#This Row],[H Odds &lt;]]-1,IF(AND(Weekly[[#This Row],[H Odds &lt;]]&lt;&gt;"",Weekly[[#This Row],[KNC_P]]=TRUE,Weekly[[#This Row],[Actual]]=FALSE),BH21-1,BH21)))</f>
        <v>40</v>
      </c>
      <c r="BI22" s="38">
        <f>IF(Weekly[[#This Row],[H Odds &lt;]]="",BI21,IF(AND(Weekly[[#This Row],[H Odds &lt;]]&lt;&gt;"",Weekly[[#This Row],[TRUES]]&gt;0,Weekly[[#This Row],[Actual]]=TRUE),BI21+Weekly[[#This Row],[H Odds &lt;]]-1,IF(AND(Weekly[[#This Row],[H Odds &lt;]]&lt;&gt;"",Weekly[[#This Row],[TRUES]]=0),BI21,BI21-1)))</f>
        <v>39</v>
      </c>
      <c r="BJ22" s="38">
        <f>IF(Weekly[[#This Row],[H Odds &lt;]]="",BJ21,IF(AND(Weekly[[#This Row],[H Odds &lt;]]&lt;&gt;"",Weekly[[#This Row],[Actual]]=TRUE),BJ21+Weekly[[#This Row],[H Odds &lt;]]-1,IF(AND(Weekly[[#This Row],[H Odds &lt;]]&lt;&gt;"",Weekly[[#This Row],[Actual]]=FALSE),BJ21-1,BJ21)))</f>
        <v>39</v>
      </c>
      <c r="BK22" s="58">
        <f>IF(AND(Weekly[[#This Row],[TRUES]]&gt;4,Weekly[[#This Row],[Actual]]=TRUE),BK21+Weekly[[#This Row],[BF H Odds]]-1,IF(AND(Weekly[[#This Row],[FALSES]]&gt;4,Weekly[[#This Row],[Actual]]=FALSE),BK21+Weekly[[#This Row],[BF V Odds]]-1,IF(AND(Weekly[[#This Row],[TRUES]]&gt;4,Weekly[[#This Row],[Actual]]=FALSE),BK21-1,IF(AND(Weekly[[#This Row],[FALSES]]&gt;4,Weekly[[#This Row],[Actual]]=TRUE),BK21-1,BK21))))</f>
        <v>42.550000000000004</v>
      </c>
      <c r="BL22" s="58">
        <f>IF(AND(Weekly[[#This Row],[TRUES]]&gt;5,Weekly[[#This Row],[Actual]]=TRUE),BL21+Weekly[[#This Row],[BF H Odds]]-1,IF(AND(Weekly[[#This Row],[FALSES]]&gt;5,Weekly[[#This Row],[Actual]]=FALSE),BL21+Weekly[[#This Row],[BF V Odds]]-1,IF(AND(Weekly[[#This Row],[TRUES]]&gt;5,Weekly[[#This Row],[Actual]]=FALSE),BL21-1,IF(AND(Weekly[[#This Row],[FALSES]]&gt;5,Weekly[[#This Row],[Actual]]=TRUE),BL21-1,BL21))))</f>
        <v>41.89</v>
      </c>
      <c r="BM22" s="58">
        <f>IF(AND(Weekly[[#This Row],[TRUES]]&gt;6,Weekly[[#This Row],[Actual]]=TRUE),BM21+Weekly[[#This Row],[BF H Odds]]-1,IF(AND(Weekly[[#This Row],[FALSES]]&gt;6,Weekly[[#This Row],[Actual]]=FALSE),BM21+Weekly[[#This Row],[BF V Odds]]-1,IF(AND(Weekly[[#This Row],[TRUES]]&gt;6,Weekly[[#This Row],[Actual]]=FALSE),BM21-1,IF(AND(Weekly[[#This Row],[FALSES]]&gt;6,Weekly[[#This Row],[Actual]]=TRUE),BM21-1,BM21))))</f>
        <v>39.67</v>
      </c>
      <c r="BN22" s="24"/>
      <c r="BP22" t="s">
        <v>51</v>
      </c>
      <c r="BQ22" s="3">
        <f>BQ21/BQ20</f>
        <v>0.69090909090909092</v>
      </c>
      <c r="BR22" s="3">
        <f>BR21/BR20</f>
        <v>0.45652173913043476</v>
      </c>
      <c r="BS22" s="3">
        <f>BS21/BS20</f>
        <v>0.38461538461538464</v>
      </c>
      <c r="BT22" s="3">
        <f>BT21/BT20</f>
        <v>0.3155339805825243</v>
      </c>
    </row>
    <row r="23" spans="1:87" x14ac:dyDescent="0.25">
      <c r="A23" s="1">
        <v>21</v>
      </c>
      <c r="B23" s="10">
        <v>44239</v>
      </c>
      <c r="C23" s="17" t="s">
        <v>24</v>
      </c>
      <c r="D23" s="15" t="s">
        <v>31</v>
      </c>
      <c r="E23" t="b">
        <v>0</v>
      </c>
      <c r="F23" t="b">
        <v>1</v>
      </c>
      <c r="G23" t="b">
        <v>1</v>
      </c>
      <c r="H23" t="b">
        <v>1</v>
      </c>
      <c r="I23" t="b">
        <v>1</v>
      </c>
      <c r="J23" t="b">
        <v>1</v>
      </c>
      <c r="K23" t="b">
        <v>1</v>
      </c>
      <c r="N23">
        <v>1</v>
      </c>
      <c r="O23">
        <v>1.27</v>
      </c>
      <c r="P23" t="b">
        <v>0</v>
      </c>
      <c r="Q23" t="s">
        <v>76</v>
      </c>
      <c r="R23" s="9">
        <f>IFERROR(IF(Weekly[[#This Row],[Won Bet?]]="yes",R22+(Weekly[[#This Row],[BF Odds]]*Weekly[[#This Row],[BF Stake]])-Weekly[[#This Row],[BF Stake]],R22-Weekly[[#This Row],[BF Stake]]),R22)</f>
        <v>101.53000000000002</v>
      </c>
      <c r="S23" s="9">
        <f>IFERROR(IF(Weekly[[#This Row],[Won Bet?]]="yes",S22+(((Weekly[[#This Row],[BF Odds]]*Weekly[[#This Row],[BF Stake]])-Weekly[[#This Row],[BF Stake]])*0.95),S22-Weekly[[#This Row],[BF Stake]]),S22)</f>
        <v>101.20349999999999</v>
      </c>
      <c r="T23">
        <v>3.49</v>
      </c>
      <c r="U23">
        <v>1.33</v>
      </c>
      <c r="V23" s="24">
        <f>IF(Weekly[[#This Row],[Actual]]="","",IF(AND(Weekly[[#This Row],[SVC_P]]=Weekly[[#This Row],[Actual]],Weekly[[#This Row],[SVC_P]]=TRUE),V22+Weekly[[#This Row],[BF H Odds]]-1,IF(AND(Weekly[[#This Row],[SVC_P]]=Weekly[[#This Row],[Actual]],Weekly[[#This Row],[SVC_P]]=FALSE),V22+Weekly[[#This Row],[BF V Odds]]-1,V22-1)))</f>
        <v>42.95</v>
      </c>
      <c r="W23" s="24">
        <f>IF(Weekly[[#This Row],[Actual]]="","",IF(AND(Weekly[[#This Row],[SVC_P]]=FALSE,Weekly[[#This Row],[Actual]]=TRUE),W22+Weekly[[#This Row],[BF H Odds]]-1,IF(AND(Weekly[[#This Row],[SVC_P]]=TRUE,Weekly[[#This Row],[Actual]]=FALSE,),W22+Weekly[[#This Row],[BF V Odds]]-1,W22-1)))</f>
        <v>22.41</v>
      </c>
      <c r="X23" s="24">
        <f>IF(Weekly[[#This Row],[Actual]]="","",IF(AND(Weekly[[#This Row],[ADBC_P]]=Weekly[[#This Row],[Actual]],Weekly[[#This Row],[ADBC_P]]=TRUE),X22+Weekly[[#This Row],[BF H Odds]]-1,IF(AND(Weekly[[#This Row],[ADBC_P]]=Weekly[[#This Row],[Actual]],Weekly[[#This Row],[ADBC_P]]=FALSE),X22+Weekly[[#This Row],[BF V Odds]]-1,X22-1)))</f>
        <v>38.790000000000006</v>
      </c>
      <c r="Y23" s="24">
        <f>IF(Weekly[[#This Row],[Actual]]="","",IF(AND(Weekly[[#This Row],[ADBC_P]]=FALSE,Weekly[[#This Row],[Actual]]=TRUE),Y22+Weekly[[#This Row],[BF H Odds]]-1,IF(AND(Weekly[[#This Row],[ADBC_P]]=TRUE,Weekly[[#This Row],[Actual]]=FALSE),Y22+Weekly[[#This Row],[BF V Odds]]-1,Y22-1)))</f>
        <v>36.010000000000005</v>
      </c>
      <c r="Z23" s="24">
        <f>IF(Weekly[[#This Row],[Actual]]="","",IF(AND(Weekly[[#This Row],[RFC_P]]=Weekly[[#This Row],[Actual]],Weekly[[#This Row],[RFC_P]]=TRUE),Z22+Weekly[[#This Row],[BF H Odds]]-1,IF(AND(Weekly[[#This Row],[RFC_P]]=Weekly[[#This Row],[Actual]],Weekly[[#This Row],[RFC_P]]=FALSE),Z22+Weekly[[#This Row],[BF V Odds]]-1,Z22-1)))</f>
        <v>37.070000000000007</v>
      </c>
      <c r="AA23" s="24">
        <f>IF(Weekly[[#This Row],[Actual]]="","",IF(AND(Weekly[[#This Row],[RFC_P]]=FALSE,Weekly[[#This Row],[Actual]]=TRUE),AA22+Weekly[[#This Row],[BF H Odds]]-1,IF(AND(Weekly[[#This Row],[RFC_P]]=TRUE,Weekly[[#This Row],[Actual]]=FALSE),AA22+Weekly[[#This Row],[BF V Odds]]-1,AA22-1)))</f>
        <v>37.730000000000004</v>
      </c>
      <c r="AB23" s="24">
        <f>IF(Weekly[[#This Row],[Actual]]="","",IF(AND(Weekly[[#This Row],[GBC_P]]=Weekly[[#This Row],[Actual]],Weekly[[#This Row],[GBC_P]]=TRUE),AB22+Weekly[[#This Row],[BF H Odds]]-1,IF(AND(Weekly[[#This Row],[GBC_P]]=Weekly[[#This Row],[Actual]],Weekly[[#This Row],[GBC_P]]=FALSE),AB22+Weekly[[#This Row],[BF V Odds]]-1,AB22-1)))</f>
        <v>37.760000000000005</v>
      </c>
      <c r="AC23" s="24">
        <f>IF(Weekly[[#This Row],[Actual]]="","",IF(AND(Weekly[[#This Row],[GBC_P]]=FALSE,Weekly[[#This Row],[Actual]]=TRUE),AC22+Weekly[[#This Row],[BF H Odds]]-1,IF(AND(Weekly[[#This Row],[GBC_P]]=TRUE,Weekly[[#This Row],[Actual]]=FALSE),AC22+Weekly[[#This Row],[BF V Odds]]-1,AC22-1)))</f>
        <v>37.040000000000006</v>
      </c>
      <c r="AD23" s="24">
        <f>IF(Weekly[[#This Row],[Actual]]="","",IF(AND(Weekly[[#This Row],[HGBC_P]]=Weekly[[#This Row],[Actual]],Weekly[[#This Row],[HGBC_P]]=TRUE),AD22+Weekly[[#This Row],[BF H Odds]]-1,IF(AND(Weekly[[#This Row],[HGBC_P]]=Weekly[[#This Row],[Actual]],Weekly[[#This Row],[HGBC_P]]=FALSE),AD22+Weekly[[#This Row],[BF V Odds]]-1,AD22-1)))</f>
        <v>38.920000000000009</v>
      </c>
      <c r="AE23" s="24">
        <f>IF(Weekly[[#This Row],[Actual]]="","",IF(AND(Weekly[[#This Row],[HGBC_P]]=FALSE,Weekly[[#This Row],[Actual]]=TRUE),AE22+Weekly[[#This Row],[BF H Odds]]-1,IF(AND(Weekly[[#This Row],[HGBC_P]]=TRUE,Weekly[[#This Row],[Actual]]=FALSE),AE22+Weekly[[#This Row],[BF V Odds]]-1,AE22-1)))</f>
        <v>35.880000000000003</v>
      </c>
      <c r="AF23" s="24">
        <f>IF(Weekly[[#This Row],[Actual]]="","",IF(AND(Weekly[[#This Row],[XGB_P]]=Weekly[[#This Row],[Actual]],Weekly[[#This Row],[XGB_P]]=TRUE),AF22+Weekly[[#This Row],[BF H Odds]]-1,IF(AND(Weekly[[#This Row],[XGB_P]]=Weekly[[#This Row],[Actual]],Weekly[[#This Row],[XGB_P]]=FALSE),AF22+Weekly[[#This Row],[BF V Odds]]-1,AF22-1)))</f>
        <v>43.290000000000006</v>
      </c>
      <c r="AG23" s="24">
        <f>IF(Weekly[[#This Row],[Actual]]="","",IF(AND(Weekly[[#This Row],[XGB_P]]=FALSE,Weekly[[#This Row],[Actual]]=TRUE),AG22+Weekly[[#This Row],[BF H Odds]]-1,IF(AND(Weekly[[#This Row],[XGB_P]]=TRUE,Weekly[[#This Row],[Actual]]=FALSE),AG22+Weekly[[#This Row],[BF V Odds]]-1,AG22-1)))</f>
        <v>31.510000000000005</v>
      </c>
      <c r="AH23" s="24">
        <f>IF(Weekly[[#This Row],[Actual]]="","",IF(AND(Weekly[[#This Row],[QDA_P]]=Weekly[[#This Row],[Actual]],Weekly[[#This Row],[QDA_P]]=TRUE),AH22+Weekly[[#This Row],[BF H Odds]]-1,IF(AND(Weekly[[#This Row],[QDA_P]]=Weekly[[#This Row],[Actual]],Weekly[[#This Row],[QDA_P]]=FALSE),AH22+Weekly[[#This Row],[BF V Odds]]-1,AH22-1)))</f>
        <v>34.640000000000008</v>
      </c>
      <c r="AI23" s="24">
        <f>IF(Weekly[[#This Row],[Actual]]="","",IF(AND(Weekly[[#This Row],[QDA_P]]=FALSE,Weekly[[#This Row],[Actual]]=TRUE),AI22+Weekly[[#This Row],[BF H Odds]]-1,IF(AND(Weekly[[#This Row],[QDA_P]]=TRUE,Weekly[[#This Row],[Actual]]=FALSE),AI22+Weekly[[#This Row],[BF V Odds]]-1,AI22-1)))</f>
        <v>40.160000000000004</v>
      </c>
      <c r="AJ23" s="24"/>
      <c r="AK23" s="24"/>
      <c r="AL23" s="30">
        <f>IF(Weekly[[#This Row],[Actual]]="","",COUNTIF(Weekly[[#This Row],[SVC_P]:[QDA_P]],TRUE))</f>
        <v>6</v>
      </c>
      <c r="AM23" s="30">
        <f>IF(Weekly[[#This Row],[Actual]]="","",COUNTIF(Weekly[[#This Row],[SVC_P]:[QDA_P]],FALSE))</f>
        <v>1</v>
      </c>
      <c r="AN23">
        <f>IF(AND(Weekly[[#This Row],[BF V Odds]]&gt;$BO$6,Weekly[[#This Row],[BF V Odds]] &lt; $BO$7),Weekly[[#This Row],[BF V Odds]],"")</f>
        <v>3.49</v>
      </c>
      <c r="AO23" t="str">
        <f>IF(AND(Weekly[[#This Row],[BF H Odds]]&gt;$BO$6, Weekly[[#This Row],[BF H Odds]] &lt; $BO$7),Weekly[[#This Row],[BF H Odds]],"")</f>
        <v/>
      </c>
      <c r="AP23" s="37">
        <f>IF(AND(Weekly[[#This Row],[V Odds &lt;]]="",Weekly[[#This Row],[H Odds &lt;]]=""),AP22,IF(AND(Weekly[[#This Row],[H Odds &lt;]]&lt;&gt;"",Weekly[[#This Row],[SVC_P]]=TRUE,Weekly[[#This Row],[Actual]]=TRUE),AP22+Weekly[[#This Row],[H Odds &lt;]]-1,IF(AND(Weekly[[#This Row],[V Odds &lt;]]&lt;&gt;"",Weekly[[#This Row],[SVC_P]]=FALSE,Weekly[[#This Row],[Actual]]=FALSE),AP22+Weekly[[#This Row],[V Odds &lt;]]-1,IF(AND(Weekly[[#This Row],[V Odds &lt;]]&lt;&gt;"",Weekly[[#This Row],[SVC_P]]=FALSE,Weekly[[#This Row],[Actual]]=TRUE),AP22-1,IF(AND(Weekly[[#This Row],[H Odds &lt;]]&lt;&gt;"",Weekly[[#This Row],[SVC_P]]=TRUE,Weekly[[#This Row],[Actual]]=FALSE),AP22-1,AP22)))))</f>
        <v>40.49</v>
      </c>
      <c r="AQ23" s="37">
        <f>IF(AND(Weekly[[#This Row],[V Odds &lt;]]="",Weekly[[#This Row],[H Odds &lt;]]=""),AQ22,IF(AND(Weekly[[#This Row],[H Odds &lt;]]&lt;&gt;"",Weekly[[#This Row],[ADBC_P]]=TRUE,Weekly[[#This Row],[Actual]]=TRUE),AQ22+Weekly[[#This Row],[H Odds &lt;]]-1,IF(AND(Weekly[[#This Row],[V Odds &lt;]]&lt;&gt;"",Weekly[[#This Row],[ADBC_P]]=FALSE,Weekly[[#This Row],[Actual]]=FALSE),AQ22+Weekly[[#This Row],[V Odds &lt;]]-1,IF(AND(Weekly[[#This Row],[V Odds &lt;]]&lt;&gt;"",Weekly[[#This Row],[ADBC_P]]=FALSE,Weekly[[#This Row],[Actual]]=TRUE),AQ22-1,IF(AND(Weekly[[#This Row],[H Odds &lt;]]&lt;&gt;"",Weekly[[#This Row],[ADBC_P]]=TRUE,Weekly[[#This Row],[Actual]]=FALSE),AQ22-1,AQ22)))))</f>
        <v>40</v>
      </c>
      <c r="AR23" s="37">
        <f>IF(AND(Weekly[[#This Row],[V Odds &lt;]]="",Weekly[[#This Row],[H Odds &lt;]]=""),AR22,IF(AND(Weekly[[#This Row],[H Odds &lt;]]&lt;&gt;"",Weekly[[#This Row],[RFC_P]]=TRUE,Weekly[[#This Row],[Actual]]=TRUE),AR22+Weekly[[#This Row],[H Odds &lt;]]-1,IF(AND(Weekly[[#This Row],[V Odds &lt;]]&lt;&gt;"",Weekly[[#This Row],[RFC_P]]=FALSE,Weekly[[#This Row],[Actual]]=FALSE),AR22+Weekly[[#This Row],[V Odds &lt;]]-1,IF(AND(Weekly[[#This Row],[V Odds &lt;]]&lt;&gt;"",Weekly[[#This Row],[RFC_P]]=FALSE,Weekly[[#This Row],[Actual]]=TRUE),AR22-1,IF(AND(Weekly[[#This Row],[H Odds &lt;]]&lt;&gt;"",Weekly[[#This Row],[RFC_P]]=TRUE,Weekly[[#This Row],[Actual]]=FALSE),AR22-1,AR22)))))</f>
        <v>38</v>
      </c>
      <c r="AS23" s="37">
        <f>IF(AND(Weekly[[#This Row],[V Odds &lt;]]="",Weekly[[#This Row],[H Odds &lt;]]=""),AS22,IF(AND(Weekly[[#This Row],[H Odds &lt;]]&lt;&gt;"",Weekly[[#This Row],[GBC_P]]=TRUE,Weekly[[#This Row],[Actual]]=TRUE),AS22+Weekly[[#This Row],[H Odds &lt;]]-1,IF(AND(Weekly[[#This Row],[V Odds &lt;]]&lt;&gt;"",Weekly[[#This Row],[GBC_P]]=FALSE,Weekly[[#This Row],[Actual]]=FALSE),AS22+Weekly[[#This Row],[V Odds &lt;]]-1,IF(AND(Weekly[[#This Row],[V Odds &lt;]]&lt;&gt;"",Weekly[[#This Row],[GBC_P]]=FALSE,Weekly[[#This Row],[Actual]]=TRUE),AS22-1,IF(AND(Weekly[[#This Row],[H Odds &lt;]]&lt;&gt;"",Weekly[[#This Row],[GBC_P]]=TRUE,Weekly[[#This Row],[Actual]]=FALSE),AS22-1,AS22)))))</f>
        <v>38</v>
      </c>
      <c r="AT23" s="37">
        <f>IF(AND(Weekly[[#This Row],[V Odds &lt;]]="",Weekly[[#This Row],[H Odds &lt;]]=""),AT22,IF(AND(Weekly[[#This Row],[H Odds &lt;]]&lt;&gt;"",Weekly[[#This Row],[HGBC_P]]=TRUE,Weekly[[#This Row],[Actual]]=TRUE),AT22+Weekly[[#This Row],[H Odds &lt;]]-1,IF(AND(Weekly[[#This Row],[V Odds &lt;]]&lt;&gt;"",Weekly[[#This Row],[HGBC_P]]=FALSE,Weekly[[#This Row],[Actual]]=FALSE),AT22+Weekly[[#This Row],[V Odds &lt;]]-1,IF(AND(Weekly[[#This Row],[V Odds &lt;]]&lt;&gt;"",Weekly[[#This Row],[HGBC_P]]=FALSE,Weekly[[#This Row],[Actual]]=TRUE),AT22-1,IF(AND(Weekly[[#This Row],[H Odds &lt;]]&lt;&gt;"",Weekly[[#This Row],[HGBC_P]]=TRUE,Weekly[[#This Row],[Actual]]=FALSE),AT22-1,AT22)))))</f>
        <v>38</v>
      </c>
      <c r="AU23" s="37">
        <f>IF(AND(Weekly[[#This Row],[V Odds &lt;]]="",Weekly[[#This Row],[H Odds &lt;]]=""),AU22,IF(AND(Weekly[[#This Row],[H Odds &lt;]]&lt;&gt;"",Weekly[[#This Row],[XGB_P]]=TRUE,Weekly[[#This Row],[Actual]]=TRUE),AU22+Weekly[[#This Row],[H Odds &lt;]]-1,IF(AND(Weekly[[#This Row],[V Odds &lt;]]&lt;&gt;"",Weekly[[#This Row],[XGB_P]]=FALSE,Weekly[[#This Row],[Actual]]=FALSE),AU22+Weekly[[#This Row],[V Odds &lt;]]-1,IF(AND(Weekly[[#This Row],[V Odds &lt;]]&lt;&gt;"",Weekly[[#This Row],[XGB_P]]=FALSE,Weekly[[#This Row],[Actual]]=TRUE),AU22-1,IF(AND(Weekly[[#This Row],[H Odds &lt;]]&lt;&gt;"",Weekly[[#This Row],[XGB_P]]=TRUE,Weekly[[#This Row],[Actual]]=FALSE),AU22-1,AU22)))))</f>
        <v>39</v>
      </c>
      <c r="AV23" s="37">
        <f>IF(AND(Weekly[[#This Row],[V Odds &lt;]]="",Weekly[[#This Row],[H Odds &lt;]]=""),AV22,IF(AND(Weekly[[#This Row],[H Odds &lt;]]&lt;&gt;"",Weekly[[#This Row],[QDA_P]]=TRUE,Weekly[[#This Row],[Actual]]=TRUE),AV22+Weekly[[#This Row],[H Odds &lt;]]-1,IF(AND(Weekly[[#This Row],[V Odds &lt;]]&lt;&gt;"",Weekly[[#This Row],[QDA_P]]=FALSE,Weekly[[#This Row],[Actual]]=FALSE),AV22+Weekly[[#This Row],[V Odds &lt;]]-1,IF(AND(Weekly[[#This Row],[V Odds &lt;]]&lt;&gt;"",Weekly[[#This Row],[QDA_P]]=FALSE,Weekly[[#This Row],[Actual]]=TRUE),AV22-1,IF(AND(Weekly[[#This Row],[H Odds &lt;]]&lt;&gt;"",Weekly[[#This Row],[QDA_P]]=TRUE,Weekly[[#This Row],[Actual]]=FALSE),AV22-1,AV22)))))</f>
        <v>38</v>
      </c>
      <c r="AW23" s="37"/>
      <c r="AX23" s="37">
        <f>IF(AND(Weekly[[#This Row],[V Odds &lt;]]="",Weekly[[#This Row],[H Odds &lt;]]=""),AX22,IF(AND(Weekly[[#This Row],[V Odds &lt;]]&lt;&gt;"",Weekly[[#This Row],[FALSES]]&gt;0,Weekly[[#This Row],[Actual]]=FALSE),AX22+Weekly[[#This Row],[V Odds &lt;]]-1,IF(AND(Weekly[[#This Row],[H Odds &lt;]]&lt;&gt;"",Weekly[[#This Row],[TRUES]]&gt;0,Weekly[[#This Row],[Actual]]=TRUE),AX22+Weekly[[#This Row],[H Odds &lt;]]-1,IF(AND(Weekly[[#This Row],[V Odds &lt;]]&lt;&gt;"",Weekly[[#This Row],[FALSES]]=0),AX22,IF(AND(Weekly[[#This Row],[H Odds &lt;]]&lt;&gt;"",Weekly[[#This Row],[TRUES]]=0),AX22,AX22-1)))))</f>
        <v>38.49</v>
      </c>
      <c r="AY23" s="37">
        <f>IF(AND(Weekly[[#This Row],[V Odds &lt;]]="",Weekly[[#This Row],[H Odds &lt;]]=""),AY22,IF(AND(Weekly[[#This Row],[V Odds &lt;]]&lt;&gt;"",Weekly[[#This Row],[FALSES]]&gt;0,Weekly[[#This Row],[Actual]]=FALSE),AY22+((Weekly[[#This Row],[V Odds &lt;]]-1)*0.92),IF(AND(Weekly[[#This Row],[H Odds &lt;]]&lt;&gt;"",Weekly[[#This Row],[TRUES]]&gt;0,Weekly[[#This Row],[Actual]]=TRUE),AY22+((Weekly[[#This Row],[H Odds &lt;]]-1)*0.92),IF(AND(Weekly[[#This Row],[V Odds &lt;]]&lt;&gt;"",Weekly[[#This Row],[FALSES]]=0),AY22,IF(AND(Weekly[[#This Row],[H Odds &lt;]]&lt;&gt;"",Weekly[[#This Row],[TRUES]]=0),AY22,AY22-1)))))</f>
        <v>38.290799999999997</v>
      </c>
      <c r="AZ23" s="37">
        <f>IF(AND(Weekly[[#This Row],[V Odds &lt;]]="",Weekly[[#This Row],[H Odds &lt;]]=""),AZ22,IF(AND(Weekly[[#This Row],[V Odds &lt;]]&lt;&gt;"",Weekly[[#This Row],[Actual]]=FALSE),AZ22+Weekly[[#This Row],[V Odds &lt;]]-1,IF(AND(Weekly[[#This Row],[H Odds &lt;]]&lt;&gt;"",Weekly[[#This Row],[Actual]]=TRUE),AZ22+Weekly[[#This Row],[H Odds &lt;]]-1,AZ22-1)))</f>
        <v>36.49</v>
      </c>
      <c r="BA23" s="38">
        <f>IF(Weekly[[#This Row],[H Odds &lt;]]="",BA22,IF(AND(Weekly[[#This Row],[H Odds &lt;]]&lt;&gt;"",Weekly[[#This Row],[SVC_P]]=TRUE,Weekly[[#This Row],[Actual]]=TRUE),BA22+Weekly[[#This Row],[H Odds &lt;]]-1,IF(AND(Weekly[[#This Row],[H Odds &lt;]]&lt;&gt;"",Weekly[[#This Row],[SVC_P]]=TRUE,Weekly[[#This Row],[Actual]]=FALSE),BA22-1,BA22)))</f>
        <v>39</v>
      </c>
      <c r="BB23" s="38">
        <f>IF(Weekly[[#This Row],[H Odds &lt;]]="",BB22,IF(AND(Weekly[[#This Row],[H Odds &lt;]]&lt;&gt;"",Weekly[[#This Row],[ADBC_P]]=TRUE,Weekly[[#This Row],[Actual]]=TRUE),BB22+Weekly[[#This Row],[H Odds &lt;]]-1,IF(AND(Weekly[[#This Row],[H Odds &lt;]]&lt;&gt;"",Weekly[[#This Row],[ADBC_P]]=TRUE,Weekly[[#This Row],[Actual]]=FALSE),BB22-1,BB22)))</f>
        <v>40</v>
      </c>
      <c r="BC23" s="38">
        <f>IF(Weekly[[#This Row],[H Odds &lt;]]="",BC22,IF(AND(Weekly[[#This Row],[H Odds &lt;]]&lt;&gt;"",Weekly[[#This Row],[RFC_P]]=TRUE,Weekly[[#This Row],[Actual]]=TRUE),BC22+Weekly[[#This Row],[H Odds &lt;]]-1,IF(AND(Weekly[[#This Row],[H Odds &lt;]]&lt;&gt;"",Weekly[[#This Row],[RFC_P]]=TRUE,Weekly[[#This Row],[Actual]]=FALSE),BC22-1,BC22)))</f>
        <v>39</v>
      </c>
      <c r="BD23" s="38">
        <f>IF(Weekly[[#This Row],[H Odds &lt;]]="",BD22,IF(AND(Weekly[[#This Row],[H Odds &lt;]]&lt;&gt;"",Weekly[[#This Row],[GBC_P]]=TRUE,Weekly[[#This Row],[Actual]]=TRUE),BD22+Weekly[[#This Row],[H Odds &lt;]]-1,IF(AND(Weekly[[#This Row],[H Odds &lt;]]&lt;&gt;"",Weekly[[#This Row],[GBC_P]]=TRUE,Weekly[[#This Row],[Actual]]=FALSE),BD22-1,BD22)))</f>
        <v>40</v>
      </c>
      <c r="BE23" s="38">
        <f>IF(Weekly[[#This Row],[H Odds &lt;]]="",BE22,IF(AND(Weekly[[#This Row],[H Odds &lt;]]&lt;&gt;"",Weekly[[#This Row],[HGBC_P]]=TRUE,Weekly[[#This Row],[Actual]]=TRUE),BE22+Weekly[[#This Row],[H Odds &lt;]]-1,IF(AND(Weekly[[#This Row],[H Odds &lt;]]&lt;&gt;"",Weekly[[#This Row],[HGBC_P]]=TRUE,Weekly[[#This Row],[Actual]]=FALSE),BE22-1,BE22)))</f>
        <v>39</v>
      </c>
      <c r="BF23" s="38">
        <f>IF(Weekly[[#This Row],[H Odds &lt;]]="",BF22,IF(AND(Weekly[[#This Row],[H Odds &lt;]]&lt;&gt;"",Weekly[[#This Row],[XGB_P]]=TRUE,Weekly[[#This Row],[Actual]]=TRUE),BF22+Weekly[[#This Row],[H Odds &lt;]]-1,IF(AND(Weekly[[#This Row],[H Odds &lt;]]&lt;&gt;"",Weekly[[#This Row],[XGB_P]]=TRUE,Weekly[[#This Row],[Actual]]=FALSE),BF22-1,BF22)))</f>
        <v>40</v>
      </c>
      <c r="BG23" s="38">
        <f>IF(Weekly[[#This Row],[H Odds &lt;]]="",BG22,IF(AND(Weekly[[#This Row],[H Odds &lt;]]&lt;&gt;"",Weekly[[#This Row],[QDA_P]]=TRUE,Weekly[[#This Row],[Actual]]=TRUE),BG22+Weekly[[#This Row],[H Odds &lt;]]-1,IF(AND(Weekly[[#This Row],[H Odds &lt;]]&lt;&gt;"",Weekly[[#This Row],[QDA_P]]=TRUE,Weekly[[#This Row],[Actual]]=FALSE),BG22-1,BG22)))</f>
        <v>40</v>
      </c>
      <c r="BH23" s="38">
        <f>IF(Weekly[[#This Row],[H Odds &lt;]]="",BH22,IF(AND(Weekly[[#This Row],[H Odds &lt;]]&lt;&gt;"",Weekly[[#This Row],[KNC_P]]=TRUE,Weekly[[#This Row],[Actual]]=TRUE),BH22+Weekly[[#This Row],[H Odds &lt;]]-1,IF(AND(Weekly[[#This Row],[H Odds &lt;]]&lt;&gt;"",Weekly[[#This Row],[KNC_P]]=TRUE,Weekly[[#This Row],[Actual]]=FALSE),BH22-1,BH22)))</f>
        <v>40</v>
      </c>
      <c r="BI23" s="38">
        <f>IF(Weekly[[#This Row],[H Odds &lt;]]="",BI22,IF(AND(Weekly[[#This Row],[H Odds &lt;]]&lt;&gt;"",Weekly[[#This Row],[TRUES]]&gt;0,Weekly[[#This Row],[Actual]]=TRUE),BI22+Weekly[[#This Row],[H Odds &lt;]]-1,IF(AND(Weekly[[#This Row],[H Odds &lt;]]&lt;&gt;"",Weekly[[#This Row],[TRUES]]=0),BI22,BI22-1)))</f>
        <v>39</v>
      </c>
      <c r="BJ23" s="38">
        <f>IF(Weekly[[#This Row],[H Odds &lt;]]="",BJ22,IF(AND(Weekly[[#This Row],[H Odds &lt;]]&lt;&gt;"",Weekly[[#This Row],[Actual]]=TRUE),BJ22+Weekly[[#This Row],[H Odds &lt;]]-1,IF(AND(Weekly[[#This Row],[H Odds &lt;]]&lt;&gt;"",Weekly[[#This Row],[Actual]]=FALSE),BJ22-1,BJ22)))</f>
        <v>39</v>
      </c>
      <c r="BK23" s="58">
        <f>IF(AND(Weekly[[#This Row],[TRUES]]&gt;4,Weekly[[#This Row],[Actual]]=TRUE),BK22+Weekly[[#This Row],[BF H Odds]]-1,IF(AND(Weekly[[#This Row],[FALSES]]&gt;4,Weekly[[#This Row],[Actual]]=FALSE),BK22+Weekly[[#This Row],[BF V Odds]]-1,IF(AND(Weekly[[#This Row],[TRUES]]&gt;4,Weekly[[#This Row],[Actual]]=FALSE),BK22-1,IF(AND(Weekly[[#This Row],[FALSES]]&gt;4,Weekly[[#This Row],[Actual]]=TRUE),BK22-1,BK22))))</f>
        <v>41.550000000000004</v>
      </c>
      <c r="BL23" s="58">
        <f>IF(AND(Weekly[[#This Row],[TRUES]]&gt;5,Weekly[[#This Row],[Actual]]=TRUE),BL22+Weekly[[#This Row],[BF H Odds]]-1,IF(AND(Weekly[[#This Row],[FALSES]]&gt;5,Weekly[[#This Row],[Actual]]=FALSE),BL22+Weekly[[#This Row],[BF V Odds]]-1,IF(AND(Weekly[[#This Row],[TRUES]]&gt;5,Weekly[[#This Row],[Actual]]=FALSE),BL22-1,IF(AND(Weekly[[#This Row],[FALSES]]&gt;5,Weekly[[#This Row],[Actual]]=TRUE),BL22-1,BL22))))</f>
        <v>40.89</v>
      </c>
      <c r="BM23" s="58">
        <f>IF(AND(Weekly[[#This Row],[TRUES]]&gt;6,Weekly[[#This Row],[Actual]]=TRUE),BM22+Weekly[[#This Row],[BF H Odds]]-1,IF(AND(Weekly[[#This Row],[FALSES]]&gt;6,Weekly[[#This Row],[Actual]]=FALSE),BM22+Weekly[[#This Row],[BF V Odds]]-1,IF(AND(Weekly[[#This Row],[TRUES]]&gt;6,Weekly[[#This Row],[Actual]]=FALSE),BM22-1,IF(AND(Weekly[[#This Row],[FALSES]]&gt;6,Weekly[[#This Row],[Actual]]=TRUE),BM22-1,BM22))))</f>
        <v>39.67</v>
      </c>
      <c r="BN23" s="24"/>
      <c r="BZ23" s="47" t="s">
        <v>121</v>
      </c>
      <c r="CA23" s="48">
        <f t="shared" ref="CA23:CH23" si="8">(CA5-40)/CA20</f>
        <v>0.41811111111111121</v>
      </c>
      <c r="CB23" s="48">
        <f t="shared" si="8"/>
        <v>0.10818181818181816</v>
      </c>
      <c r="CC23" s="48">
        <f t="shared" si="8"/>
        <v>0.32282352941176451</v>
      </c>
      <c r="CD23" s="48">
        <f t="shared" si="8"/>
        <v>0.18644444444444447</v>
      </c>
      <c r="CE23" s="48">
        <f t="shared" si="8"/>
        <v>0.12130434782608691</v>
      </c>
      <c r="CF23" s="48">
        <f t="shared" si="8"/>
        <v>0.24739130434782614</v>
      </c>
      <c r="CG23" s="48">
        <f t="shared" si="8"/>
        <v>0.20843373493975884</v>
      </c>
      <c r="CH23" s="48">
        <f t="shared" si="8"/>
        <v>0.10675324675324684</v>
      </c>
      <c r="CI23" s="47"/>
    </row>
    <row r="24" spans="1:87" x14ac:dyDescent="0.25">
      <c r="A24" s="1">
        <v>22</v>
      </c>
      <c r="B24" s="10">
        <v>44239</v>
      </c>
      <c r="C24" s="17" t="s">
        <v>29</v>
      </c>
      <c r="D24" s="15" t="s">
        <v>27</v>
      </c>
      <c r="E24" t="b">
        <v>1</v>
      </c>
      <c r="F24" t="b">
        <v>1</v>
      </c>
      <c r="G24" t="b">
        <v>0</v>
      </c>
      <c r="H24" t="b">
        <v>0</v>
      </c>
      <c r="I24" t="b">
        <v>0</v>
      </c>
      <c r="J24" t="b">
        <v>0</v>
      </c>
      <c r="K24" t="b">
        <v>1</v>
      </c>
      <c r="P24" t="b">
        <v>1</v>
      </c>
      <c r="R24" s="9">
        <f>IFERROR(IF(Weekly[[#This Row],[Won Bet?]]="yes",R23+(Weekly[[#This Row],[BF Odds]]*Weekly[[#This Row],[BF Stake]])-Weekly[[#This Row],[BF Stake]],R23-Weekly[[#This Row],[BF Stake]]),R23)</f>
        <v>101.53000000000002</v>
      </c>
      <c r="S24" s="9">
        <f>IFERROR(IF(Weekly[[#This Row],[Won Bet?]]="yes",S23+(((Weekly[[#This Row],[BF Odds]]*Weekly[[#This Row],[BF Stake]])-Weekly[[#This Row],[BF Stake]])*0.95),S23-Weekly[[#This Row],[BF Stake]]),S23)</f>
        <v>101.20349999999999</v>
      </c>
      <c r="T24">
        <v>2.21</v>
      </c>
      <c r="U24">
        <v>1.71</v>
      </c>
      <c r="V24" s="24">
        <f>IF(Weekly[[#This Row],[Actual]]="","",IF(AND(Weekly[[#This Row],[SVC_P]]=Weekly[[#This Row],[Actual]],Weekly[[#This Row],[SVC_P]]=TRUE),V23+Weekly[[#This Row],[BF H Odds]]-1,IF(AND(Weekly[[#This Row],[SVC_P]]=Weekly[[#This Row],[Actual]],Weekly[[#This Row],[SVC_P]]=FALSE),V23+Weekly[[#This Row],[BF V Odds]]-1,V23-1)))</f>
        <v>43.660000000000004</v>
      </c>
      <c r="W24" s="24">
        <f>IF(Weekly[[#This Row],[Actual]]="","",IF(AND(Weekly[[#This Row],[SVC_P]]=FALSE,Weekly[[#This Row],[Actual]]=TRUE),W23+Weekly[[#This Row],[BF H Odds]]-1,IF(AND(Weekly[[#This Row],[SVC_P]]=TRUE,Weekly[[#This Row],[Actual]]=FALSE,),W23+Weekly[[#This Row],[BF V Odds]]-1,W23-1)))</f>
        <v>21.41</v>
      </c>
      <c r="X24" s="24">
        <f>IF(Weekly[[#This Row],[Actual]]="","",IF(AND(Weekly[[#This Row],[ADBC_P]]=Weekly[[#This Row],[Actual]],Weekly[[#This Row],[ADBC_P]]=TRUE),X23+Weekly[[#This Row],[BF H Odds]]-1,IF(AND(Weekly[[#This Row],[ADBC_P]]=Weekly[[#This Row],[Actual]],Weekly[[#This Row],[ADBC_P]]=FALSE),X23+Weekly[[#This Row],[BF V Odds]]-1,X23-1)))</f>
        <v>39.500000000000007</v>
      </c>
      <c r="Y24" s="24">
        <f>IF(Weekly[[#This Row],[Actual]]="","",IF(AND(Weekly[[#This Row],[ADBC_P]]=FALSE,Weekly[[#This Row],[Actual]]=TRUE),Y23+Weekly[[#This Row],[BF H Odds]]-1,IF(AND(Weekly[[#This Row],[ADBC_P]]=TRUE,Weekly[[#This Row],[Actual]]=FALSE),Y23+Weekly[[#This Row],[BF V Odds]]-1,Y23-1)))</f>
        <v>35.010000000000005</v>
      </c>
      <c r="Z24" s="24">
        <f>IF(Weekly[[#This Row],[Actual]]="","",IF(AND(Weekly[[#This Row],[RFC_P]]=Weekly[[#This Row],[Actual]],Weekly[[#This Row],[RFC_P]]=TRUE),Z23+Weekly[[#This Row],[BF H Odds]]-1,IF(AND(Weekly[[#This Row],[RFC_P]]=Weekly[[#This Row],[Actual]],Weekly[[#This Row],[RFC_P]]=FALSE),Z23+Weekly[[#This Row],[BF V Odds]]-1,Z23-1)))</f>
        <v>36.070000000000007</v>
      </c>
      <c r="AA24" s="24">
        <f>IF(Weekly[[#This Row],[Actual]]="","",IF(AND(Weekly[[#This Row],[RFC_P]]=FALSE,Weekly[[#This Row],[Actual]]=TRUE),AA23+Weekly[[#This Row],[BF H Odds]]-1,IF(AND(Weekly[[#This Row],[RFC_P]]=TRUE,Weekly[[#This Row],[Actual]]=FALSE),AA23+Weekly[[#This Row],[BF V Odds]]-1,AA23-1)))</f>
        <v>38.440000000000005</v>
      </c>
      <c r="AB24" s="24">
        <f>IF(Weekly[[#This Row],[Actual]]="","",IF(AND(Weekly[[#This Row],[GBC_P]]=Weekly[[#This Row],[Actual]],Weekly[[#This Row],[GBC_P]]=TRUE),AB23+Weekly[[#This Row],[BF H Odds]]-1,IF(AND(Weekly[[#This Row],[GBC_P]]=Weekly[[#This Row],[Actual]],Weekly[[#This Row],[GBC_P]]=FALSE),AB23+Weekly[[#This Row],[BF V Odds]]-1,AB23-1)))</f>
        <v>36.760000000000005</v>
      </c>
      <c r="AC24" s="24">
        <f>IF(Weekly[[#This Row],[Actual]]="","",IF(AND(Weekly[[#This Row],[GBC_P]]=FALSE,Weekly[[#This Row],[Actual]]=TRUE),AC23+Weekly[[#This Row],[BF H Odds]]-1,IF(AND(Weekly[[#This Row],[GBC_P]]=TRUE,Weekly[[#This Row],[Actual]]=FALSE),AC23+Weekly[[#This Row],[BF V Odds]]-1,AC23-1)))</f>
        <v>37.750000000000007</v>
      </c>
      <c r="AD24" s="24">
        <f>IF(Weekly[[#This Row],[Actual]]="","",IF(AND(Weekly[[#This Row],[HGBC_P]]=Weekly[[#This Row],[Actual]],Weekly[[#This Row],[HGBC_P]]=TRUE),AD23+Weekly[[#This Row],[BF H Odds]]-1,IF(AND(Weekly[[#This Row],[HGBC_P]]=Weekly[[#This Row],[Actual]],Weekly[[#This Row],[HGBC_P]]=FALSE),AD23+Weekly[[#This Row],[BF V Odds]]-1,AD23-1)))</f>
        <v>37.920000000000009</v>
      </c>
      <c r="AE24" s="24">
        <f>IF(Weekly[[#This Row],[Actual]]="","",IF(AND(Weekly[[#This Row],[HGBC_P]]=FALSE,Weekly[[#This Row],[Actual]]=TRUE),AE23+Weekly[[#This Row],[BF H Odds]]-1,IF(AND(Weekly[[#This Row],[HGBC_P]]=TRUE,Weekly[[#This Row],[Actual]]=FALSE),AE23+Weekly[[#This Row],[BF V Odds]]-1,AE23-1)))</f>
        <v>36.590000000000003</v>
      </c>
      <c r="AF24" s="24">
        <f>IF(Weekly[[#This Row],[Actual]]="","",IF(AND(Weekly[[#This Row],[XGB_P]]=Weekly[[#This Row],[Actual]],Weekly[[#This Row],[XGB_P]]=TRUE),AF23+Weekly[[#This Row],[BF H Odds]]-1,IF(AND(Weekly[[#This Row],[XGB_P]]=Weekly[[#This Row],[Actual]],Weekly[[#This Row],[XGB_P]]=FALSE),AF23+Weekly[[#This Row],[BF V Odds]]-1,AF23-1)))</f>
        <v>42.290000000000006</v>
      </c>
      <c r="AG24" s="24">
        <f>IF(Weekly[[#This Row],[Actual]]="","",IF(AND(Weekly[[#This Row],[XGB_P]]=FALSE,Weekly[[#This Row],[Actual]]=TRUE),AG23+Weekly[[#This Row],[BF H Odds]]-1,IF(AND(Weekly[[#This Row],[XGB_P]]=TRUE,Weekly[[#This Row],[Actual]]=FALSE),AG23+Weekly[[#This Row],[BF V Odds]]-1,AG23-1)))</f>
        <v>32.220000000000006</v>
      </c>
      <c r="AH24" s="24">
        <f>IF(Weekly[[#This Row],[Actual]]="","",IF(AND(Weekly[[#This Row],[QDA_P]]=Weekly[[#This Row],[Actual]],Weekly[[#This Row],[QDA_P]]=TRUE),AH23+Weekly[[#This Row],[BF H Odds]]-1,IF(AND(Weekly[[#This Row],[QDA_P]]=Weekly[[#This Row],[Actual]],Weekly[[#This Row],[QDA_P]]=FALSE),AH23+Weekly[[#This Row],[BF V Odds]]-1,AH23-1)))</f>
        <v>35.350000000000009</v>
      </c>
      <c r="AI24" s="24">
        <f>IF(Weekly[[#This Row],[Actual]]="","",IF(AND(Weekly[[#This Row],[QDA_P]]=FALSE,Weekly[[#This Row],[Actual]]=TRUE),AI23+Weekly[[#This Row],[BF H Odds]]-1,IF(AND(Weekly[[#This Row],[QDA_P]]=TRUE,Weekly[[#This Row],[Actual]]=FALSE),AI23+Weekly[[#This Row],[BF V Odds]]-1,AI23-1)))</f>
        <v>39.160000000000004</v>
      </c>
      <c r="AJ24" s="24"/>
      <c r="AK24" s="24"/>
      <c r="AL24" s="30">
        <f>IF(Weekly[[#This Row],[Actual]]="","",COUNTIF(Weekly[[#This Row],[SVC_P]:[QDA_P]],TRUE))</f>
        <v>3</v>
      </c>
      <c r="AM24" s="30">
        <f>IF(Weekly[[#This Row],[Actual]]="","",COUNTIF(Weekly[[#This Row],[SVC_P]:[QDA_P]],FALSE))</f>
        <v>4</v>
      </c>
      <c r="AN24" t="str">
        <f>IF(AND(Weekly[[#This Row],[BF V Odds]]&gt;$BO$6,Weekly[[#This Row],[BF V Odds]] &lt; $BO$7),Weekly[[#This Row],[BF V Odds]],"")</f>
        <v/>
      </c>
      <c r="AO24" t="str">
        <f>IF(AND(Weekly[[#This Row],[BF H Odds]]&gt;$BO$6, Weekly[[#This Row],[BF H Odds]] &lt; $BO$7),Weekly[[#This Row],[BF H Odds]],"")</f>
        <v/>
      </c>
      <c r="AP24" s="37">
        <f>IF(AND(Weekly[[#This Row],[V Odds &lt;]]="",Weekly[[#This Row],[H Odds &lt;]]=""),AP23,IF(AND(Weekly[[#This Row],[H Odds &lt;]]&lt;&gt;"",Weekly[[#This Row],[SVC_P]]=TRUE,Weekly[[#This Row],[Actual]]=TRUE),AP23+Weekly[[#This Row],[H Odds &lt;]]-1,IF(AND(Weekly[[#This Row],[V Odds &lt;]]&lt;&gt;"",Weekly[[#This Row],[SVC_P]]=FALSE,Weekly[[#This Row],[Actual]]=FALSE),AP23+Weekly[[#This Row],[V Odds &lt;]]-1,IF(AND(Weekly[[#This Row],[V Odds &lt;]]&lt;&gt;"",Weekly[[#This Row],[SVC_P]]=FALSE,Weekly[[#This Row],[Actual]]=TRUE),AP23-1,IF(AND(Weekly[[#This Row],[H Odds &lt;]]&lt;&gt;"",Weekly[[#This Row],[SVC_P]]=TRUE,Weekly[[#This Row],[Actual]]=FALSE),AP23-1,AP23)))))</f>
        <v>40.49</v>
      </c>
      <c r="AQ24" s="37">
        <f>IF(AND(Weekly[[#This Row],[V Odds &lt;]]="",Weekly[[#This Row],[H Odds &lt;]]=""),AQ23,IF(AND(Weekly[[#This Row],[H Odds &lt;]]&lt;&gt;"",Weekly[[#This Row],[ADBC_P]]=TRUE,Weekly[[#This Row],[Actual]]=TRUE),AQ23+Weekly[[#This Row],[H Odds &lt;]]-1,IF(AND(Weekly[[#This Row],[V Odds &lt;]]&lt;&gt;"",Weekly[[#This Row],[ADBC_P]]=FALSE,Weekly[[#This Row],[Actual]]=FALSE),AQ23+Weekly[[#This Row],[V Odds &lt;]]-1,IF(AND(Weekly[[#This Row],[V Odds &lt;]]&lt;&gt;"",Weekly[[#This Row],[ADBC_P]]=FALSE,Weekly[[#This Row],[Actual]]=TRUE),AQ23-1,IF(AND(Weekly[[#This Row],[H Odds &lt;]]&lt;&gt;"",Weekly[[#This Row],[ADBC_P]]=TRUE,Weekly[[#This Row],[Actual]]=FALSE),AQ23-1,AQ23)))))</f>
        <v>40</v>
      </c>
      <c r="AR24" s="37">
        <f>IF(AND(Weekly[[#This Row],[V Odds &lt;]]="",Weekly[[#This Row],[H Odds &lt;]]=""),AR23,IF(AND(Weekly[[#This Row],[H Odds &lt;]]&lt;&gt;"",Weekly[[#This Row],[RFC_P]]=TRUE,Weekly[[#This Row],[Actual]]=TRUE),AR23+Weekly[[#This Row],[H Odds &lt;]]-1,IF(AND(Weekly[[#This Row],[V Odds &lt;]]&lt;&gt;"",Weekly[[#This Row],[RFC_P]]=FALSE,Weekly[[#This Row],[Actual]]=FALSE),AR23+Weekly[[#This Row],[V Odds &lt;]]-1,IF(AND(Weekly[[#This Row],[V Odds &lt;]]&lt;&gt;"",Weekly[[#This Row],[RFC_P]]=FALSE,Weekly[[#This Row],[Actual]]=TRUE),AR23-1,IF(AND(Weekly[[#This Row],[H Odds &lt;]]&lt;&gt;"",Weekly[[#This Row],[RFC_P]]=TRUE,Weekly[[#This Row],[Actual]]=FALSE),AR23-1,AR23)))))</f>
        <v>38</v>
      </c>
      <c r="AS24" s="37">
        <f>IF(AND(Weekly[[#This Row],[V Odds &lt;]]="",Weekly[[#This Row],[H Odds &lt;]]=""),AS23,IF(AND(Weekly[[#This Row],[H Odds &lt;]]&lt;&gt;"",Weekly[[#This Row],[GBC_P]]=TRUE,Weekly[[#This Row],[Actual]]=TRUE),AS23+Weekly[[#This Row],[H Odds &lt;]]-1,IF(AND(Weekly[[#This Row],[V Odds &lt;]]&lt;&gt;"",Weekly[[#This Row],[GBC_P]]=FALSE,Weekly[[#This Row],[Actual]]=FALSE),AS23+Weekly[[#This Row],[V Odds &lt;]]-1,IF(AND(Weekly[[#This Row],[V Odds &lt;]]&lt;&gt;"",Weekly[[#This Row],[GBC_P]]=FALSE,Weekly[[#This Row],[Actual]]=TRUE),AS23-1,IF(AND(Weekly[[#This Row],[H Odds &lt;]]&lt;&gt;"",Weekly[[#This Row],[GBC_P]]=TRUE,Weekly[[#This Row],[Actual]]=FALSE),AS23-1,AS23)))))</f>
        <v>38</v>
      </c>
      <c r="AT24" s="37">
        <f>IF(AND(Weekly[[#This Row],[V Odds &lt;]]="",Weekly[[#This Row],[H Odds &lt;]]=""),AT23,IF(AND(Weekly[[#This Row],[H Odds &lt;]]&lt;&gt;"",Weekly[[#This Row],[HGBC_P]]=TRUE,Weekly[[#This Row],[Actual]]=TRUE),AT23+Weekly[[#This Row],[H Odds &lt;]]-1,IF(AND(Weekly[[#This Row],[V Odds &lt;]]&lt;&gt;"",Weekly[[#This Row],[HGBC_P]]=FALSE,Weekly[[#This Row],[Actual]]=FALSE),AT23+Weekly[[#This Row],[V Odds &lt;]]-1,IF(AND(Weekly[[#This Row],[V Odds &lt;]]&lt;&gt;"",Weekly[[#This Row],[HGBC_P]]=FALSE,Weekly[[#This Row],[Actual]]=TRUE),AT23-1,IF(AND(Weekly[[#This Row],[H Odds &lt;]]&lt;&gt;"",Weekly[[#This Row],[HGBC_P]]=TRUE,Weekly[[#This Row],[Actual]]=FALSE),AT23-1,AT23)))))</f>
        <v>38</v>
      </c>
      <c r="AU24" s="37">
        <f>IF(AND(Weekly[[#This Row],[V Odds &lt;]]="",Weekly[[#This Row],[H Odds &lt;]]=""),AU23,IF(AND(Weekly[[#This Row],[H Odds &lt;]]&lt;&gt;"",Weekly[[#This Row],[XGB_P]]=TRUE,Weekly[[#This Row],[Actual]]=TRUE),AU23+Weekly[[#This Row],[H Odds &lt;]]-1,IF(AND(Weekly[[#This Row],[V Odds &lt;]]&lt;&gt;"",Weekly[[#This Row],[XGB_P]]=FALSE,Weekly[[#This Row],[Actual]]=FALSE),AU23+Weekly[[#This Row],[V Odds &lt;]]-1,IF(AND(Weekly[[#This Row],[V Odds &lt;]]&lt;&gt;"",Weekly[[#This Row],[XGB_P]]=FALSE,Weekly[[#This Row],[Actual]]=TRUE),AU23-1,IF(AND(Weekly[[#This Row],[H Odds &lt;]]&lt;&gt;"",Weekly[[#This Row],[XGB_P]]=TRUE,Weekly[[#This Row],[Actual]]=FALSE),AU23-1,AU23)))))</f>
        <v>39</v>
      </c>
      <c r="AV24" s="37">
        <f>IF(AND(Weekly[[#This Row],[V Odds &lt;]]="",Weekly[[#This Row],[H Odds &lt;]]=""),AV23,IF(AND(Weekly[[#This Row],[H Odds &lt;]]&lt;&gt;"",Weekly[[#This Row],[QDA_P]]=TRUE,Weekly[[#This Row],[Actual]]=TRUE),AV23+Weekly[[#This Row],[H Odds &lt;]]-1,IF(AND(Weekly[[#This Row],[V Odds &lt;]]&lt;&gt;"",Weekly[[#This Row],[QDA_P]]=FALSE,Weekly[[#This Row],[Actual]]=FALSE),AV23+Weekly[[#This Row],[V Odds &lt;]]-1,IF(AND(Weekly[[#This Row],[V Odds &lt;]]&lt;&gt;"",Weekly[[#This Row],[QDA_P]]=FALSE,Weekly[[#This Row],[Actual]]=TRUE),AV23-1,IF(AND(Weekly[[#This Row],[H Odds &lt;]]&lt;&gt;"",Weekly[[#This Row],[QDA_P]]=TRUE,Weekly[[#This Row],[Actual]]=FALSE),AV23-1,AV23)))))</f>
        <v>38</v>
      </c>
      <c r="AW24" s="37"/>
      <c r="AX24" s="37">
        <f>IF(AND(Weekly[[#This Row],[V Odds &lt;]]="",Weekly[[#This Row],[H Odds &lt;]]=""),AX23,IF(AND(Weekly[[#This Row],[V Odds &lt;]]&lt;&gt;"",Weekly[[#This Row],[FALSES]]&gt;0,Weekly[[#This Row],[Actual]]=FALSE),AX23+Weekly[[#This Row],[V Odds &lt;]]-1,IF(AND(Weekly[[#This Row],[H Odds &lt;]]&lt;&gt;"",Weekly[[#This Row],[TRUES]]&gt;0,Weekly[[#This Row],[Actual]]=TRUE),AX23+Weekly[[#This Row],[H Odds &lt;]]-1,IF(AND(Weekly[[#This Row],[V Odds &lt;]]&lt;&gt;"",Weekly[[#This Row],[FALSES]]=0),AX23,IF(AND(Weekly[[#This Row],[H Odds &lt;]]&lt;&gt;"",Weekly[[#This Row],[TRUES]]=0),AX23,AX23-1)))))</f>
        <v>38.49</v>
      </c>
      <c r="AY24" s="37">
        <f>IF(AND(Weekly[[#This Row],[V Odds &lt;]]="",Weekly[[#This Row],[H Odds &lt;]]=""),AY23,IF(AND(Weekly[[#This Row],[V Odds &lt;]]&lt;&gt;"",Weekly[[#This Row],[FALSES]]&gt;0,Weekly[[#This Row],[Actual]]=FALSE),AY23+((Weekly[[#This Row],[V Odds &lt;]]-1)*0.92),IF(AND(Weekly[[#This Row],[H Odds &lt;]]&lt;&gt;"",Weekly[[#This Row],[TRUES]]&gt;0,Weekly[[#This Row],[Actual]]=TRUE),AY23+((Weekly[[#This Row],[H Odds &lt;]]-1)*0.92),IF(AND(Weekly[[#This Row],[V Odds &lt;]]&lt;&gt;"",Weekly[[#This Row],[FALSES]]=0),AY23,IF(AND(Weekly[[#This Row],[H Odds &lt;]]&lt;&gt;"",Weekly[[#This Row],[TRUES]]=0),AY23,AY23-1)))))</f>
        <v>38.290799999999997</v>
      </c>
      <c r="AZ24" s="37">
        <f>IF(AND(Weekly[[#This Row],[V Odds &lt;]]="",Weekly[[#This Row],[H Odds &lt;]]=""),AZ23,IF(AND(Weekly[[#This Row],[V Odds &lt;]]&lt;&gt;"",Weekly[[#This Row],[Actual]]=FALSE),AZ23+Weekly[[#This Row],[V Odds &lt;]]-1,IF(AND(Weekly[[#This Row],[H Odds &lt;]]&lt;&gt;"",Weekly[[#This Row],[Actual]]=TRUE),AZ23+Weekly[[#This Row],[H Odds &lt;]]-1,AZ23-1)))</f>
        <v>36.49</v>
      </c>
      <c r="BA24" s="38">
        <f>IF(Weekly[[#This Row],[H Odds &lt;]]="",BA23,IF(AND(Weekly[[#This Row],[H Odds &lt;]]&lt;&gt;"",Weekly[[#This Row],[SVC_P]]=TRUE,Weekly[[#This Row],[Actual]]=TRUE),BA23+Weekly[[#This Row],[H Odds &lt;]]-1,IF(AND(Weekly[[#This Row],[H Odds &lt;]]&lt;&gt;"",Weekly[[#This Row],[SVC_P]]=TRUE,Weekly[[#This Row],[Actual]]=FALSE),BA23-1,BA23)))</f>
        <v>39</v>
      </c>
      <c r="BB24" s="38">
        <f>IF(Weekly[[#This Row],[H Odds &lt;]]="",BB23,IF(AND(Weekly[[#This Row],[H Odds &lt;]]&lt;&gt;"",Weekly[[#This Row],[ADBC_P]]=TRUE,Weekly[[#This Row],[Actual]]=TRUE),BB23+Weekly[[#This Row],[H Odds &lt;]]-1,IF(AND(Weekly[[#This Row],[H Odds &lt;]]&lt;&gt;"",Weekly[[#This Row],[ADBC_P]]=TRUE,Weekly[[#This Row],[Actual]]=FALSE),BB23-1,BB23)))</f>
        <v>40</v>
      </c>
      <c r="BC24" s="38">
        <f>IF(Weekly[[#This Row],[H Odds &lt;]]="",BC23,IF(AND(Weekly[[#This Row],[H Odds &lt;]]&lt;&gt;"",Weekly[[#This Row],[RFC_P]]=TRUE,Weekly[[#This Row],[Actual]]=TRUE),BC23+Weekly[[#This Row],[H Odds &lt;]]-1,IF(AND(Weekly[[#This Row],[H Odds &lt;]]&lt;&gt;"",Weekly[[#This Row],[RFC_P]]=TRUE,Weekly[[#This Row],[Actual]]=FALSE),BC23-1,BC23)))</f>
        <v>39</v>
      </c>
      <c r="BD24" s="38">
        <f>IF(Weekly[[#This Row],[H Odds &lt;]]="",BD23,IF(AND(Weekly[[#This Row],[H Odds &lt;]]&lt;&gt;"",Weekly[[#This Row],[GBC_P]]=TRUE,Weekly[[#This Row],[Actual]]=TRUE),BD23+Weekly[[#This Row],[H Odds &lt;]]-1,IF(AND(Weekly[[#This Row],[H Odds &lt;]]&lt;&gt;"",Weekly[[#This Row],[GBC_P]]=TRUE,Weekly[[#This Row],[Actual]]=FALSE),BD23-1,BD23)))</f>
        <v>40</v>
      </c>
      <c r="BE24" s="38">
        <f>IF(Weekly[[#This Row],[H Odds &lt;]]="",BE23,IF(AND(Weekly[[#This Row],[H Odds &lt;]]&lt;&gt;"",Weekly[[#This Row],[HGBC_P]]=TRUE,Weekly[[#This Row],[Actual]]=TRUE),BE23+Weekly[[#This Row],[H Odds &lt;]]-1,IF(AND(Weekly[[#This Row],[H Odds &lt;]]&lt;&gt;"",Weekly[[#This Row],[HGBC_P]]=TRUE,Weekly[[#This Row],[Actual]]=FALSE),BE23-1,BE23)))</f>
        <v>39</v>
      </c>
      <c r="BF24" s="38">
        <f>IF(Weekly[[#This Row],[H Odds &lt;]]="",BF23,IF(AND(Weekly[[#This Row],[H Odds &lt;]]&lt;&gt;"",Weekly[[#This Row],[XGB_P]]=TRUE,Weekly[[#This Row],[Actual]]=TRUE),BF23+Weekly[[#This Row],[H Odds &lt;]]-1,IF(AND(Weekly[[#This Row],[H Odds &lt;]]&lt;&gt;"",Weekly[[#This Row],[XGB_P]]=TRUE,Weekly[[#This Row],[Actual]]=FALSE),BF23-1,BF23)))</f>
        <v>40</v>
      </c>
      <c r="BG24" s="38">
        <f>IF(Weekly[[#This Row],[H Odds &lt;]]="",BG23,IF(AND(Weekly[[#This Row],[H Odds &lt;]]&lt;&gt;"",Weekly[[#This Row],[QDA_P]]=TRUE,Weekly[[#This Row],[Actual]]=TRUE),BG23+Weekly[[#This Row],[H Odds &lt;]]-1,IF(AND(Weekly[[#This Row],[H Odds &lt;]]&lt;&gt;"",Weekly[[#This Row],[QDA_P]]=TRUE,Weekly[[#This Row],[Actual]]=FALSE),BG23-1,BG23)))</f>
        <v>40</v>
      </c>
      <c r="BH24" s="38">
        <f>IF(Weekly[[#This Row],[H Odds &lt;]]="",BH23,IF(AND(Weekly[[#This Row],[H Odds &lt;]]&lt;&gt;"",Weekly[[#This Row],[KNC_P]]=TRUE,Weekly[[#This Row],[Actual]]=TRUE),BH23+Weekly[[#This Row],[H Odds &lt;]]-1,IF(AND(Weekly[[#This Row],[H Odds &lt;]]&lt;&gt;"",Weekly[[#This Row],[KNC_P]]=TRUE,Weekly[[#This Row],[Actual]]=FALSE),BH23-1,BH23)))</f>
        <v>40</v>
      </c>
      <c r="BI24" s="38">
        <f>IF(Weekly[[#This Row],[H Odds &lt;]]="",BI23,IF(AND(Weekly[[#This Row],[H Odds &lt;]]&lt;&gt;"",Weekly[[#This Row],[TRUES]]&gt;0,Weekly[[#This Row],[Actual]]=TRUE),BI23+Weekly[[#This Row],[H Odds &lt;]]-1,IF(AND(Weekly[[#This Row],[H Odds &lt;]]&lt;&gt;"",Weekly[[#This Row],[TRUES]]=0),BI23,BI23-1)))</f>
        <v>39</v>
      </c>
      <c r="BJ24" s="38">
        <f>IF(Weekly[[#This Row],[H Odds &lt;]]="",BJ23,IF(AND(Weekly[[#This Row],[H Odds &lt;]]&lt;&gt;"",Weekly[[#This Row],[Actual]]=TRUE),BJ23+Weekly[[#This Row],[H Odds &lt;]]-1,IF(AND(Weekly[[#This Row],[H Odds &lt;]]&lt;&gt;"",Weekly[[#This Row],[Actual]]=FALSE),BJ23-1,BJ23)))</f>
        <v>39</v>
      </c>
      <c r="BK24" s="58">
        <f>IF(AND(Weekly[[#This Row],[TRUES]]&gt;4,Weekly[[#This Row],[Actual]]=TRUE),BK23+Weekly[[#This Row],[BF H Odds]]-1,IF(AND(Weekly[[#This Row],[FALSES]]&gt;4,Weekly[[#This Row],[Actual]]=FALSE),BK23+Weekly[[#This Row],[BF V Odds]]-1,IF(AND(Weekly[[#This Row],[TRUES]]&gt;4,Weekly[[#This Row],[Actual]]=FALSE),BK23-1,IF(AND(Weekly[[#This Row],[FALSES]]&gt;4,Weekly[[#This Row],[Actual]]=TRUE),BK23-1,BK23))))</f>
        <v>41.550000000000004</v>
      </c>
      <c r="BL24" s="58">
        <f>IF(AND(Weekly[[#This Row],[TRUES]]&gt;5,Weekly[[#This Row],[Actual]]=TRUE),BL23+Weekly[[#This Row],[BF H Odds]]-1,IF(AND(Weekly[[#This Row],[FALSES]]&gt;5,Weekly[[#This Row],[Actual]]=FALSE),BL23+Weekly[[#This Row],[BF V Odds]]-1,IF(AND(Weekly[[#This Row],[TRUES]]&gt;5,Weekly[[#This Row],[Actual]]=FALSE),BL23-1,IF(AND(Weekly[[#This Row],[FALSES]]&gt;5,Weekly[[#This Row],[Actual]]=TRUE),BL23-1,BL23))))</f>
        <v>40.89</v>
      </c>
      <c r="BM24" s="58">
        <f>IF(AND(Weekly[[#This Row],[TRUES]]&gt;6,Weekly[[#This Row],[Actual]]=TRUE),BM23+Weekly[[#This Row],[BF H Odds]]-1,IF(AND(Weekly[[#This Row],[FALSES]]&gt;6,Weekly[[#This Row],[Actual]]=FALSE),BM23+Weekly[[#This Row],[BF V Odds]]-1,IF(AND(Weekly[[#This Row],[TRUES]]&gt;6,Weekly[[#This Row],[Actual]]=FALSE),BM23-1,IF(AND(Weekly[[#This Row],[FALSES]]&gt;6,Weekly[[#This Row],[Actual]]=TRUE),BM23-1,BM23))))</f>
        <v>39.67</v>
      </c>
      <c r="BN24" s="24"/>
      <c r="BZ24" s="47" t="s">
        <v>122</v>
      </c>
      <c r="CA24" s="48">
        <f t="shared" ref="CA24:CH24" si="9">CA5/40</f>
        <v>1.9407500000000002</v>
      </c>
      <c r="CB24" s="48">
        <f t="shared" si="9"/>
        <v>1.20825</v>
      </c>
      <c r="CC24" s="48">
        <f t="shared" si="9"/>
        <v>1.6859999999999995</v>
      </c>
      <c r="CD24" s="48">
        <f t="shared" si="9"/>
        <v>1.4195</v>
      </c>
      <c r="CE24" s="48">
        <f t="shared" si="9"/>
        <v>1.2789999999999999</v>
      </c>
      <c r="CF24" s="48">
        <f t="shared" si="9"/>
        <v>1.5690000000000002</v>
      </c>
      <c r="CG24" s="48">
        <f t="shared" si="9"/>
        <v>1.4324999999999997</v>
      </c>
      <c r="CH24" s="48">
        <f t="shared" si="9"/>
        <v>1.2055000000000002</v>
      </c>
      <c r="CI24" s="48">
        <f t="shared" ref="CI24" si="10">CI5/40</f>
        <v>2.587499999999999</v>
      </c>
    </row>
    <row r="25" spans="1:87" x14ac:dyDescent="0.25">
      <c r="A25" s="1">
        <v>23</v>
      </c>
      <c r="B25" s="10">
        <v>44239</v>
      </c>
      <c r="C25" s="17" t="s">
        <v>28</v>
      </c>
      <c r="D25" s="15" t="s">
        <v>32</v>
      </c>
      <c r="E25" t="b">
        <v>1</v>
      </c>
      <c r="F25" t="b">
        <v>1</v>
      </c>
      <c r="G25" t="b">
        <v>1</v>
      </c>
      <c r="H25" t="b">
        <v>1</v>
      </c>
      <c r="I25" t="b">
        <v>1</v>
      </c>
      <c r="J25" t="b">
        <v>1</v>
      </c>
      <c r="K25" t="b">
        <v>1</v>
      </c>
      <c r="N25">
        <v>1</v>
      </c>
      <c r="O25">
        <v>2.15</v>
      </c>
      <c r="P25" t="b">
        <v>0</v>
      </c>
      <c r="Q25" t="s">
        <v>76</v>
      </c>
      <c r="R25" s="9">
        <f>IFERROR(IF(Weekly[[#This Row],[Won Bet?]]="yes",R24+(Weekly[[#This Row],[BF Odds]]*Weekly[[#This Row],[BF Stake]])-Weekly[[#This Row],[BF Stake]],R24-Weekly[[#This Row],[BF Stake]]),R24)</f>
        <v>100.53000000000002</v>
      </c>
      <c r="S25" s="9">
        <f>IFERROR(IF(Weekly[[#This Row],[Won Bet?]]="yes",S24+(((Weekly[[#This Row],[BF Odds]]*Weekly[[#This Row],[BF Stake]])-Weekly[[#This Row],[BF Stake]])*0.95),S24-Weekly[[#This Row],[BF Stake]]),S24)</f>
        <v>100.20349999999999</v>
      </c>
      <c r="T25">
        <v>1.63</v>
      </c>
      <c r="U25">
        <v>2.36</v>
      </c>
      <c r="V25" s="24">
        <f>IF(Weekly[[#This Row],[Actual]]="","",IF(AND(Weekly[[#This Row],[SVC_P]]=Weekly[[#This Row],[Actual]],Weekly[[#This Row],[SVC_P]]=TRUE),V24+Weekly[[#This Row],[BF H Odds]]-1,IF(AND(Weekly[[#This Row],[SVC_P]]=Weekly[[#This Row],[Actual]],Weekly[[#This Row],[SVC_P]]=FALSE),V24+Weekly[[#This Row],[BF V Odds]]-1,V24-1)))</f>
        <v>42.660000000000004</v>
      </c>
      <c r="W25" s="24">
        <f>IF(Weekly[[#This Row],[Actual]]="","",IF(AND(Weekly[[#This Row],[SVC_P]]=FALSE,Weekly[[#This Row],[Actual]]=TRUE),W24+Weekly[[#This Row],[BF H Odds]]-1,IF(AND(Weekly[[#This Row],[SVC_P]]=TRUE,Weekly[[#This Row],[Actual]]=FALSE,),W24+Weekly[[#This Row],[BF V Odds]]-1,W24-1)))</f>
        <v>20.41</v>
      </c>
      <c r="X25" s="24">
        <f>IF(Weekly[[#This Row],[Actual]]="","",IF(AND(Weekly[[#This Row],[ADBC_P]]=Weekly[[#This Row],[Actual]],Weekly[[#This Row],[ADBC_P]]=TRUE),X24+Weekly[[#This Row],[BF H Odds]]-1,IF(AND(Weekly[[#This Row],[ADBC_P]]=Weekly[[#This Row],[Actual]],Weekly[[#This Row],[ADBC_P]]=FALSE),X24+Weekly[[#This Row],[BF V Odds]]-1,X24-1)))</f>
        <v>38.500000000000007</v>
      </c>
      <c r="Y25" s="24">
        <f>IF(Weekly[[#This Row],[Actual]]="","",IF(AND(Weekly[[#This Row],[ADBC_P]]=FALSE,Weekly[[#This Row],[Actual]]=TRUE),Y24+Weekly[[#This Row],[BF H Odds]]-1,IF(AND(Weekly[[#This Row],[ADBC_P]]=TRUE,Weekly[[#This Row],[Actual]]=FALSE),Y24+Weekly[[#This Row],[BF V Odds]]-1,Y24-1)))</f>
        <v>35.640000000000008</v>
      </c>
      <c r="Z25" s="24">
        <f>IF(Weekly[[#This Row],[Actual]]="","",IF(AND(Weekly[[#This Row],[RFC_P]]=Weekly[[#This Row],[Actual]],Weekly[[#This Row],[RFC_P]]=TRUE),Z24+Weekly[[#This Row],[BF H Odds]]-1,IF(AND(Weekly[[#This Row],[RFC_P]]=Weekly[[#This Row],[Actual]],Weekly[[#This Row],[RFC_P]]=FALSE),Z24+Weekly[[#This Row],[BF V Odds]]-1,Z24-1)))</f>
        <v>35.070000000000007</v>
      </c>
      <c r="AA25" s="24">
        <f>IF(Weekly[[#This Row],[Actual]]="","",IF(AND(Weekly[[#This Row],[RFC_P]]=FALSE,Weekly[[#This Row],[Actual]]=TRUE),AA24+Weekly[[#This Row],[BF H Odds]]-1,IF(AND(Weekly[[#This Row],[RFC_P]]=TRUE,Weekly[[#This Row],[Actual]]=FALSE),AA24+Weekly[[#This Row],[BF V Odds]]-1,AA24-1)))</f>
        <v>39.070000000000007</v>
      </c>
      <c r="AB25" s="24">
        <f>IF(Weekly[[#This Row],[Actual]]="","",IF(AND(Weekly[[#This Row],[GBC_P]]=Weekly[[#This Row],[Actual]],Weekly[[#This Row],[GBC_P]]=TRUE),AB24+Weekly[[#This Row],[BF H Odds]]-1,IF(AND(Weekly[[#This Row],[GBC_P]]=Weekly[[#This Row],[Actual]],Weekly[[#This Row],[GBC_P]]=FALSE),AB24+Weekly[[#This Row],[BF V Odds]]-1,AB24-1)))</f>
        <v>35.760000000000005</v>
      </c>
      <c r="AC25" s="24">
        <f>IF(Weekly[[#This Row],[Actual]]="","",IF(AND(Weekly[[#This Row],[GBC_P]]=FALSE,Weekly[[#This Row],[Actual]]=TRUE),AC24+Weekly[[#This Row],[BF H Odds]]-1,IF(AND(Weekly[[#This Row],[GBC_P]]=TRUE,Weekly[[#This Row],[Actual]]=FALSE),AC24+Weekly[[#This Row],[BF V Odds]]-1,AC24-1)))</f>
        <v>38.38000000000001</v>
      </c>
      <c r="AD25" s="24">
        <f>IF(Weekly[[#This Row],[Actual]]="","",IF(AND(Weekly[[#This Row],[HGBC_P]]=Weekly[[#This Row],[Actual]],Weekly[[#This Row],[HGBC_P]]=TRUE),AD24+Weekly[[#This Row],[BF H Odds]]-1,IF(AND(Weekly[[#This Row],[HGBC_P]]=Weekly[[#This Row],[Actual]],Weekly[[#This Row],[HGBC_P]]=FALSE),AD24+Weekly[[#This Row],[BF V Odds]]-1,AD24-1)))</f>
        <v>36.920000000000009</v>
      </c>
      <c r="AE25" s="24">
        <f>IF(Weekly[[#This Row],[Actual]]="","",IF(AND(Weekly[[#This Row],[HGBC_P]]=FALSE,Weekly[[#This Row],[Actual]]=TRUE),AE24+Weekly[[#This Row],[BF H Odds]]-1,IF(AND(Weekly[[#This Row],[HGBC_P]]=TRUE,Weekly[[#This Row],[Actual]]=FALSE),AE24+Weekly[[#This Row],[BF V Odds]]-1,AE24-1)))</f>
        <v>37.220000000000006</v>
      </c>
      <c r="AF25" s="24">
        <f>IF(Weekly[[#This Row],[Actual]]="","",IF(AND(Weekly[[#This Row],[XGB_P]]=Weekly[[#This Row],[Actual]],Weekly[[#This Row],[XGB_P]]=TRUE),AF24+Weekly[[#This Row],[BF H Odds]]-1,IF(AND(Weekly[[#This Row],[XGB_P]]=Weekly[[#This Row],[Actual]],Weekly[[#This Row],[XGB_P]]=FALSE),AF24+Weekly[[#This Row],[BF V Odds]]-1,AF24-1)))</f>
        <v>41.290000000000006</v>
      </c>
      <c r="AG25" s="24">
        <f>IF(Weekly[[#This Row],[Actual]]="","",IF(AND(Weekly[[#This Row],[XGB_P]]=FALSE,Weekly[[#This Row],[Actual]]=TRUE),AG24+Weekly[[#This Row],[BF H Odds]]-1,IF(AND(Weekly[[#This Row],[XGB_P]]=TRUE,Weekly[[#This Row],[Actual]]=FALSE),AG24+Weekly[[#This Row],[BF V Odds]]-1,AG24-1)))</f>
        <v>32.850000000000009</v>
      </c>
      <c r="AH25" s="24">
        <f>IF(Weekly[[#This Row],[Actual]]="","",IF(AND(Weekly[[#This Row],[QDA_P]]=Weekly[[#This Row],[Actual]],Weekly[[#This Row],[QDA_P]]=TRUE),AH24+Weekly[[#This Row],[BF H Odds]]-1,IF(AND(Weekly[[#This Row],[QDA_P]]=Weekly[[#This Row],[Actual]],Weekly[[#This Row],[QDA_P]]=FALSE),AH24+Weekly[[#This Row],[BF V Odds]]-1,AH24-1)))</f>
        <v>34.350000000000009</v>
      </c>
      <c r="AI25" s="24">
        <f>IF(Weekly[[#This Row],[Actual]]="","",IF(AND(Weekly[[#This Row],[QDA_P]]=FALSE,Weekly[[#This Row],[Actual]]=TRUE),AI24+Weekly[[#This Row],[BF H Odds]]-1,IF(AND(Weekly[[#This Row],[QDA_P]]=TRUE,Weekly[[#This Row],[Actual]]=FALSE),AI24+Weekly[[#This Row],[BF V Odds]]-1,AI24-1)))</f>
        <v>39.790000000000006</v>
      </c>
      <c r="AJ25" s="24"/>
      <c r="AK25" s="24"/>
      <c r="AL25" s="30">
        <f>IF(Weekly[[#This Row],[Actual]]="","",COUNTIF(Weekly[[#This Row],[SVC_P]:[QDA_P]],TRUE))</f>
        <v>7</v>
      </c>
      <c r="AM25" s="30">
        <f>IF(Weekly[[#This Row],[Actual]]="","",COUNTIF(Weekly[[#This Row],[SVC_P]:[QDA_P]],FALSE))</f>
        <v>0</v>
      </c>
      <c r="AN25" t="str">
        <f>IF(AND(Weekly[[#This Row],[BF V Odds]]&gt;$BO$6,Weekly[[#This Row],[BF V Odds]] &lt; $BO$7),Weekly[[#This Row],[BF V Odds]],"")</f>
        <v/>
      </c>
      <c r="AO25" t="str">
        <f>IF(AND(Weekly[[#This Row],[BF H Odds]]&gt;$BO$6, Weekly[[#This Row],[BF H Odds]] &lt; $BO$7),Weekly[[#This Row],[BF H Odds]],"")</f>
        <v/>
      </c>
      <c r="AP25" s="37">
        <f>IF(AND(Weekly[[#This Row],[V Odds &lt;]]="",Weekly[[#This Row],[H Odds &lt;]]=""),AP24,IF(AND(Weekly[[#This Row],[H Odds &lt;]]&lt;&gt;"",Weekly[[#This Row],[SVC_P]]=TRUE,Weekly[[#This Row],[Actual]]=TRUE),AP24+Weekly[[#This Row],[H Odds &lt;]]-1,IF(AND(Weekly[[#This Row],[V Odds &lt;]]&lt;&gt;"",Weekly[[#This Row],[SVC_P]]=FALSE,Weekly[[#This Row],[Actual]]=FALSE),AP24+Weekly[[#This Row],[V Odds &lt;]]-1,IF(AND(Weekly[[#This Row],[V Odds &lt;]]&lt;&gt;"",Weekly[[#This Row],[SVC_P]]=FALSE,Weekly[[#This Row],[Actual]]=TRUE),AP24-1,IF(AND(Weekly[[#This Row],[H Odds &lt;]]&lt;&gt;"",Weekly[[#This Row],[SVC_P]]=TRUE,Weekly[[#This Row],[Actual]]=FALSE),AP24-1,AP24)))))</f>
        <v>40.49</v>
      </c>
      <c r="AQ25" s="37">
        <f>IF(AND(Weekly[[#This Row],[V Odds &lt;]]="",Weekly[[#This Row],[H Odds &lt;]]=""),AQ24,IF(AND(Weekly[[#This Row],[H Odds &lt;]]&lt;&gt;"",Weekly[[#This Row],[ADBC_P]]=TRUE,Weekly[[#This Row],[Actual]]=TRUE),AQ24+Weekly[[#This Row],[H Odds &lt;]]-1,IF(AND(Weekly[[#This Row],[V Odds &lt;]]&lt;&gt;"",Weekly[[#This Row],[ADBC_P]]=FALSE,Weekly[[#This Row],[Actual]]=FALSE),AQ24+Weekly[[#This Row],[V Odds &lt;]]-1,IF(AND(Weekly[[#This Row],[V Odds &lt;]]&lt;&gt;"",Weekly[[#This Row],[ADBC_P]]=FALSE,Weekly[[#This Row],[Actual]]=TRUE),AQ24-1,IF(AND(Weekly[[#This Row],[H Odds &lt;]]&lt;&gt;"",Weekly[[#This Row],[ADBC_P]]=TRUE,Weekly[[#This Row],[Actual]]=FALSE),AQ24-1,AQ24)))))</f>
        <v>40</v>
      </c>
      <c r="AR25" s="37">
        <f>IF(AND(Weekly[[#This Row],[V Odds &lt;]]="",Weekly[[#This Row],[H Odds &lt;]]=""),AR24,IF(AND(Weekly[[#This Row],[H Odds &lt;]]&lt;&gt;"",Weekly[[#This Row],[RFC_P]]=TRUE,Weekly[[#This Row],[Actual]]=TRUE),AR24+Weekly[[#This Row],[H Odds &lt;]]-1,IF(AND(Weekly[[#This Row],[V Odds &lt;]]&lt;&gt;"",Weekly[[#This Row],[RFC_P]]=FALSE,Weekly[[#This Row],[Actual]]=FALSE),AR24+Weekly[[#This Row],[V Odds &lt;]]-1,IF(AND(Weekly[[#This Row],[V Odds &lt;]]&lt;&gt;"",Weekly[[#This Row],[RFC_P]]=FALSE,Weekly[[#This Row],[Actual]]=TRUE),AR24-1,IF(AND(Weekly[[#This Row],[H Odds &lt;]]&lt;&gt;"",Weekly[[#This Row],[RFC_P]]=TRUE,Weekly[[#This Row],[Actual]]=FALSE),AR24-1,AR24)))))</f>
        <v>38</v>
      </c>
      <c r="AS25" s="37">
        <f>IF(AND(Weekly[[#This Row],[V Odds &lt;]]="",Weekly[[#This Row],[H Odds &lt;]]=""),AS24,IF(AND(Weekly[[#This Row],[H Odds &lt;]]&lt;&gt;"",Weekly[[#This Row],[GBC_P]]=TRUE,Weekly[[#This Row],[Actual]]=TRUE),AS24+Weekly[[#This Row],[H Odds &lt;]]-1,IF(AND(Weekly[[#This Row],[V Odds &lt;]]&lt;&gt;"",Weekly[[#This Row],[GBC_P]]=FALSE,Weekly[[#This Row],[Actual]]=FALSE),AS24+Weekly[[#This Row],[V Odds &lt;]]-1,IF(AND(Weekly[[#This Row],[V Odds &lt;]]&lt;&gt;"",Weekly[[#This Row],[GBC_P]]=FALSE,Weekly[[#This Row],[Actual]]=TRUE),AS24-1,IF(AND(Weekly[[#This Row],[H Odds &lt;]]&lt;&gt;"",Weekly[[#This Row],[GBC_P]]=TRUE,Weekly[[#This Row],[Actual]]=FALSE),AS24-1,AS24)))))</f>
        <v>38</v>
      </c>
      <c r="AT25" s="37">
        <f>IF(AND(Weekly[[#This Row],[V Odds &lt;]]="",Weekly[[#This Row],[H Odds &lt;]]=""),AT24,IF(AND(Weekly[[#This Row],[H Odds &lt;]]&lt;&gt;"",Weekly[[#This Row],[HGBC_P]]=TRUE,Weekly[[#This Row],[Actual]]=TRUE),AT24+Weekly[[#This Row],[H Odds &lt;]]-1,IF(AND(Weekly[[#This Row],[V Odds &lt;]]&lt;&gt;"",Weekly[[#This Row],[HGBC_P]]=FALSE,Weekly[[#This Row],[Actual]]=FALSE),AT24+Weekly[[#This Row],[V Odds &lt;]]-1,IF(AND(Weekly[[#This Row],[V Odds &lt;]]&lt;&gt;"",Weekly[[#This Row],[HGBC_P]]=FALSE,Weekly[[#This Row],[Actual]]=TRUE),AT24-1,IF(AND(Weekly[[#This Row],[H Odds &lt;]]&lt;&gt;"",Weekly[[#This Row],[HGBC_P]]=TRUE,Weekly[[#This Row],[Actual]]=FALSE),AT24-1,AT24)))))</f>
        <v>38</v>
      </c>
      <c r="AU25" s="37">
        <f>IF(AND(Weekly[[#This Row],[V Odds &lt;]]="",Weekly[[#This Row],[H Odds &lt;]]=""),AU24,IF(AND(Weekly[[#This Row],[H Odds &lt;]]&lt;&gt;"",Weekly[[#This Row],[XGB_P]]=TRUE,Weekly[[#This Row],[Actual]]=TRUE),AU24+Weekly[[#This Row],[H Odds &lt;]]-1,IF(AND(Weekly[[#This Row],[V Odds &lt;]]&lt;&gt;"",Weekly[[#This Row],[XGB_P]]=FALSE,Weekly[[#This Row],[Actual]]=FALSE),AU24+Weekly[[#This Row],[V Odds &lt;]]-1,IF(AND(Weekly[[#This Row],[V Odds &lt;]]&lt;&gt;"",Weekly[[#This Row],[XGB_P]]=FALSE,Weekly[[#This Row],[Actual]]=TRUE),AU24-1,IF(AND(Weekly[[#This Row],[H Odds &lt;]]&lt;&gt;"",Weekly[[#This Row],[XGB_P]]=TRUE,Weekly[[#This Row],[Actual]]=FALSE),AU24-1,AU24)))))</f>
        <v>39</v>
      </c>
      <c r="AV25" s="37">
        <f>IF(AND(Weekly[[#This Row],[V Odds &lt;]]="",Weekly[[#This Row],[H Odds &lt;]]=""),AV24,IF(AND(Weekly[[#This Row],[H Odds &lt;]]&lt;&gt;"",Weekly[[#This Row],[QDA_P]]=TRUE,Weekly[[#This Row],[Actual]]=TRUE),AV24+Weekly[[#This Row],[H Odds &lt;]]-1,IF(AND(Weekly[[#This Row],[V Odds &lt;]]&lt;&gt;"",Weekly[[#This Row],[QDA_P]]=FALSE,Weekly[[#This Row],[Actual]]=FALSE),AV24+Weekly[[#This Row],[V Odds &lt;]]-1,IF(AND(Weekly[[#This Row],[V Odds &lt;]]&lt;&gt;"",Weekly[[#This Row],[QDA_P]]=FALSE,Weekly[[#This Row],[Actual]]=TRUE),AV24-1,IF(AND(Weekly[[#This Row],[H Odds &lt;]]&lt;&gt;"",Weekly[[#This Row],[QDA_P]]=TRUE,Weekly[[#This Row],[Actual]]=FALSE),AV24-1,AV24)))))</f>
        <v>38</v>
      </c>
      <c r="AW25" s="37"/>
      <c r="AX25" s="37">
        <f>IF(AND(Weekly[[#This Row],[V Odds &lt;]]="",Weekly[[#This Row],[H Odds &lt;]]=""),AX24,IF(AND(Weekly[[#This Row],[V Odds &lt;]]&lt;&gt;"",Weekly[[#This Row],[FALSES]]&gt;0,Weekly[[#This Row],[Actual]]=FALSE),AX24+Weekly[[#This Row],[V Odds &lt;]]-1,IF(AND(Weekly[[#This Row],[H Odds &lt;]]&lt;&gt;"",Weekly[[#This Row],[TRUES]]&gt;0,Weekly[[#This Row],[Actual]]=TRUE),AX24+Weekly[[#This Row],[H Odds &lt;]]-1,IF(AND(Weekly[[#This Row],[V Odds &lt;]]&lt;&gt;"",Weekly[[#This Row],[FALSES]]=0),AX24,IF(AND(Weekly[[#This Row],[H Odds &lt;]]&lt;&gt;"",Weekly[[#This Row],[TRUES]]=0),AX24,AX24-1)))))</f>
        <v>38.49</v>
      </c>
      <c r="AY25" s="37">
        <f>IF(AND(Weekly[[#This Row],[V Odds &lt;]]="",Weekly[[#This Row],[H Odds &lt;]]=""),AY24,IF(AND(Weekly[[#This Row],[V Odds &lt;]]&lt;&gt;"",Weekly[[#This Row],[FALSES]]&gt;0,Weekly[[#This Row],[Actual]]=FALSE),AY24+((Weekly[[#This Row],[V Odds &lt;]]-1)*0.92),IF(AND(Weekly[[#This Row],[H Odds &lt;]]&lt;&gt;"",Weekly[[#This Row],[TRUES]]&gt;0,Weekly[[#This Row],[Actual]]=TRUE),AY24+((Weekly[[#This Row],[H Odds &lt;]]-1)*0.92),IF(AND(Weekly[[#This Row],[V Odds &lt;]]&lt;&gt;"",Weekly[[#This Row],[FALSES]]=0),AY24,IF(AND(Weekly[[#This Row],[H Odds &lt;]]&lt;&gt;"",Weekly[[#This Row],[TRUES]]=0),AY24,AY24-1)))))</f>
        <v>38.290799999999997</v>
      </c>
      <c r="AZ25" s="37">
        <f>IF(AND(Weekly[[#This Row],[V Odds &lt;]]="",Weekly[[#This Row],[H Odds &lt;]]=""),AZ24,IF(AND(Weekly[[#This Row],[V Odds &lt;]]&lt;&gt;"",Weekly[[#This Row],[Actual]]=FALSE),AZ24+Weekly[[#This Row],[V Odds &lt;]]-1,IF(AND(Weekly[[#This Row],[H Odds &lt;]]&lt;&gt;"",Weekly[[#This Row],[Actual]]=TRUE),AZ24+Weekly[[#This Row],[H Odds &lt;]]-1,AZ24-1)))</f>
        <v>36.49</v>
      </c>
      <c r="BA25" s="38">
        <f>IF(Weekly[[#This Row],[H Odds &lt;]]="",BA24,IF(AND(Weekly[[#This Row],[H Odds &lt;]]&lt;&gt;"",Weekly[[#This Row],[SVC_P]]=TRUE,Weekly[[#This Row],[Actual]]=TRUE),BA24+Weekly[[#This Row],[H Odds &lt;]]-1,IF(AND(Weekly[[#This Row],[H Odds &lt;]]&lt;&gt;"",Weekly[[#This Row],[SVC_P]]=TRUE,Weekly[[#This Row],[Actual]]=FALSE),BA24-1,BA24)))</f>
        <v>39</v>
      </c>
      <c r="BB25" s="38">
        <f>IF(Weekly[[#This Row],[H Odds &lt;]]="",BB24,IF(AND(Weekly[[#This Row],[H Odds &lt;]]&lt;&gt;"",Weekly[[#This Row],[ADBC_P]]=TRUE,Weekly[[#This Row],[Actual]]=TRUE),BB24+Weekly[[#This Row],[H Odds &lt;]]-1,IF(AND(Weekly[[#This Row],[H Odds &lt;]]&lt;&gt;"",Weekly[[#This Row],[ADBC_P]]=TRUE,Weekly[[#This Row],[Actual]]=FALSE),BB24-1,BB24)))</f>
        <v>40</v>
      </c>
      <c r="BC25" s="38">
        <f>IF(Weekly[[#This Row],[H Odds &lt;]]="",BC24,IF(AND(Weekly[[#This Row],[H Odds &lt;]]&lt;&gt;"",Weekly[[#This Row],[RFC_P]]=TRUE,Weekly[[#This Row],[Actual]]=TRUE),BC24+Weekly[[#This Row],[H Odds &lt;]]-1,IF(AND(Weekly[[#This Row],[H Odds &lt;]]&lt;&gt;"",Weekly[[#This Row],[RFC_P]]=TRUE,Weekly[[#This Row],[Actual]]=FALSE),BC24-1,BC24)))</f>
        <v>39</v>
      </c>
      <c r="BD25" s="38">
        <f>IF(Weekly[[#This Row],[H Odds &lt;]]="",BD24,IF(AND(Weekly[[#This Row],[H Odds &lt;]]&lt;&gt;"",Weekly[[#This Row],[GBC_P]]=TRUE,Weekly[[#This Row],[Actual]]=TRUE),BD24+Weekly[[#This Row],[H Odds &lt;]]-1,IF(AND(Weekly[[#This Row],[H Odds &lt;]]&lt;&gt;"",Weekly[[#This Row],[GBC_P]]=TRUE,Weekly[[#This Row],[Actual]]=FALSE),BD24-1,BD24)))</f>
        <v>40</v>
      </c>
      <c r="BE25" s="38">
        <f>IF(Weekly[[#This Row],[H Odds &lt;]]="",BE24,IF(AND(Weekly[[#This Row],[H Odds &lt;]]&lt;&gt;"",Weekly[[#This Row],[HGBC_P]]=TRUE,Weekly[[#This Row],[Actual]]=TRUE),BE24+Weekly[[#This Row],[H Odds &lt;]]-1,IF(AND(Weekly[[#This Row],[H Odds &lt;]]&lt;&gt;"",Weekly[[#This Row],[HGBC_P]]=TRUE,Weekly[[#This Row],[Actual]]=FALSE),BE24-1,BE24)))</f>
        <v>39</v>
      </c>
      <c r="BF25" s="38">
        <f>IF(Weekly[[#This Row],[H Odds &lt;]]="",BF24,IF(AND(Weekly[[#This Row],[H Odds &lt;]]&lt;&gt;"",Weekly[[#This Row],[XGB_P]]=TRUE,Weekly[[#This Row],[Actual]]=TRUE),BF24+Weekly[[#This Row],[H Odds &lt;]]-1,IF(AND(Weekly[[#This Row],[H Odds &lt;]]&lt;&gt;"",Weekly[[#This Row],[XGB_P]]=TRUE,Weekly[[#This Row],[Actual]]=FALSE),BF24-1,BF24)))</f>
        <v>40</v>
      </c>
      <c r="BG25" s="38">
        <f>IF(Weekly[[#This Row],[H Odds &lt;]]="",BG24,IF(AND(Weekly[[#This Row],[H Odds &lt;]]&lt;&gt;"",Weekly[[#This Row],[QDA_P]]=TRUE,Weekly[[#This Row],[Actual]]=TRUE),BG24+Weekly[[#This Row],[H Odds &lt;]]-1,IF(AND(Weekly[[#This Row],[H Odds &lt;]]&lt;&gt;"",Weekly[[#This Row],[QDA_P]]=TRUE,Weekly[[#This Row],[Actual]]=FALSE),BG24-1,BG24)))</f>
        <v>40</v>
      </c>
      <c r="BH25" s="38">
        <f>IF(Weekly[[#This Row],[H Odds &lt;]]="",BH24,IF(AND(Weekly[[#This Row],[H Odds &lt;]]&lt;&gt;"",Weekly[[#This Row],[KNC_P]]=TRUE,Weekly[[#This Row],[Actual]]=TRUE),BH24+Weekly[[#This Row],[H Odds &lt;]]-1,IF(AND(Weekly[[#This Row],[H Odds &lt;]]&lt;&gt;"",Weekly[[#This Row],[KNC_P]]=TRUE,Weekly[[#This Row],[Actual]]=FALSE),BH24-1,BH24)))</f>
        <v>40</v>
      </c>
      <c r="BI25" s="38">
        <f>IF(Weekly[[#This Row],[H Odds &lt;]]="",BI24,IF(AND(Weekly[[#This Row],[H Odds &lt;]]&lt;&gt;"",Weekly[[#This Row],[TRUES]]&gt;0,Weekly[[#This Row],[Actual]]=TRUE),BI24+Weekly[[#This Row],[H Odds &lt;]]-1,IF(AND(Weekly[[#This Row],[H Odds &lt;]]&lt;&gt;"",Weekly[[#This Row],[TRUES]]=0),BI24,BI24-1)))</f>
        <v>39</v>
      </c>
      <c r="BJ25" s="38">
        <f>IF(Weekly[[#This Row],[H Odds &lt;]]="",BJ24,IF(AND(Weekly[[#This Row],[H Odds &lt;]]&lt;&gt;"",Weekly[[#This Row],[Actual]]=TRUE),BJ24+Weekly[[#This Row],[H Odds &lt;]]-1,IF(AND(Weekly[[#This Row],[H Odds &lt;]]&lt;&gt;"",Weekly[[#This Row],[Actual]]=FALSE),BJ24-1,BJ24)))</f>
        <v>39</v>
      </c>
      <c r="BK25" s="58">
        <f>IF(AND(Weekly[[#This Row],[TRUES]]&gt;4,Weekly[[#This Row],[Actual]]=TRUE),BK24+Weekly[[#This Row],[BF H Odds]]-1,IF(AND(Weekly[[#This Row],[FALSES]]&gt;4,Weekly[[#This Row],[Actual]]=FALSE),BK24+Weekly[[#This Row],[BF V Odds]]-1,IF(AND(Weekly[[#This Row],[TRUES]]&gt;4,Weekly[[#This Row],[Actual]]=FALSE),BK24-1,IF(AND(Weekly[[#This Row],[FALSES]]&gt;4,Weekly[[#This Row],[Actual]]=TRUE),BK24-1,BK24))))</f>
        <v>40.550000000000004</v>
      </c>
      <c r="BL25" s="58">
        <f>IF(AND(Weekly[[#This Row],[TRUES]]&gt;5,Weekly[[#This Row],[Actual]]=TRUE),BL24+Weekly[[#This Row],[BF H Odds]]-1,IF(AND(Weekly[[#This Row],[FALSES]]&gt;5,Weekly[[#This Row],[Actual]]=FALSE),BL24+Weekly[[#This Row],[BF V Odds]]-1,IF(AND(Weekly[[#This Row],[TRUES]]&gt;5,Weekly[[#This Row],[Actual]]=FALSE),BL24-1,IF(AND(Weekly[[#This Row],[FALSES]]&gt;5,Weekly[[#This Row],[Actual]]=TRUE),BL24-1,BL24))))</f>
        <v>39.89</v>
      </c>
      <c r="BM25" s="58">
        <f>IF(AND(Weekly[[#This Row],[TRUES]]&gt;6,Weekly[[#This Row],[Actual]]=TRUE),BM24+Weekly[[#This Row],[BF H Odds]]-1,IF(AND(Weekly[[#This Row],[FALSES]]&gt;6,Weekly[[#This Row],[Actual]]=FALSE),BM24+Weekly[[#This Row],[BF V Odds]]-1,IF(AND(Weekly[[#This Row],[TRUES]]&gt;6,Weekly[[#This Row],[Actual]]=FALSE),BM24-1,IF(AND(Weekly[[#This Row],[FALSES]]&gt;6,Weekly[[#This Row],[Actual]]=TRUE),BM24-1,BM24))))</f>
        <v>38.67</v>
      </c>
      <c r="BN25" s="24"/>
      <c r="BP25" t="s">
        <v>62</v>
      </c>
      <c r="BQ25" t="s">
        <v>75</v>
      </c>
    </row>
    <row r="26" spans="1:87" x14ac:dyDescent="0.25">
      <c r="A26" s="1">
        <v>24</v>
      </c>
      <c r="B26" s="10">
        <v>44239</v>
      </c>
      <c r="C26" s="17" t="s">
        <v>36</v>
      </c>
      <c r="D26" s="15" t="s">
        <v>10</v>
      </c>
      <c r="E26" t="b">
        <v>1</v>
      </c>
      <c r="F26" t="b">
        <v>0</v>
      </c>
      <c r="G26" t="b">
        <v>1</v>
      </c>
      <c r="H26" t="b">
        <v>1</v>
      </c>
      <c r="I26" t="b">
        <v>0</v>
      </c>
      <c r="J26" t="b">
        <v>1</v>
      </c>
      <c r="K26" t="b">
        <v>0</v>
      </c>
      <c r="P26" t="b">
        <v>0</v>
      </c>
      <c r="R26" s="9">
        <f>IFERROR(IF(Weekly[[#This Row],[Won Bet?]]="yes",R25+(Weekly[[#This Row],[BF Odds]]*Weekly[[#This Row],[BF Stake]])-Weekly[[#This Row],[BF Stake]],R25-Weekly[[#This Row],[BF Stake]]),R25)</f>
        <v>100.53000000000002</v>
      </c>
      <c r="S26" s="9">
        <f>IFERROR(IF(Weekly[[#This Row],[Won Bet?]]="yes",S25+(((Weekly[[#This Row],[BF Odds]]*Weekly[[#This Row],[BF Stake]])-Weekly[[#This Row],[BF Stake]])*0.95),S25-Weekly[[#This Row],[BF Stake]]),S25)</f>
        <v>100.20349999999999</v>
      </c>
      <c r="T26">
        <v>2.17</v>
      </c>
      <c r="U26">
        <v>1.73</v>
      </c>
      <c r="V26" s="24">
        <f>IF(Weekly[[#This Row],[Actual]]="","",IF(AND(Weekly[[#This Row],[SVC_P]]=Weekly[[#This Row],[Actual]],Weekly[[#This Row],[SVC_P]]=TRUE),V25+Weekly[[#This Row],[BF H Odds]]-1,IF(AND(Weekly[[#This Row],[SVC_P]]=Weekly[[#This Row],[Actual]],Weekly[[#This Row],[SVC_P]]=FALSE),V25+Weekly[[#This Row],[BF V Odds]]-1,V25-1)))</f>
        <v>41.660000000000004</v>
      </c>
      <c r="W26" s="24">
        <f>IF(Weekly[[#This Row],[Actual]]="","",IF(AND(Weekly[[#This Row],[SVC_P]]=FALSE,Weekly[[#This Row],[Actual]]=TRUE),W25+Weekly[[#This Row],[BF H Odds]]-1,IF(AND(Weekly[[#This Row],[SVC_P]]=TRUE,Weekly[[#This Row],[Actual]]=FALSE,),W25+Weekly[[#This Row],[BF V Odds]]-1,W25-1)))</f>
        <v>19.41</v>
      </c>
      <c r="X26" s="24">
        <f>IF(Weekly[[#This Row],[Actual]]="","",IF(AND(Weekly[[#This Row],[ADBC_P]]=Weekly[[#This Row],[Actual]],Weekly[[#This Row],[ADBC_P]]=TRUE),X25+Weekly[[#This Row],[BF H Odds]]-1,IF(AND(Weekly[[#This Row],[ADBC_P]]=Weekly[[#This Row],[Actual]],Weekly[[#This Row],[ADBC_P]]=FALSE),X25+Weekly[[#This Row],[BF V Odds]]-1,X25-1)))</f>
        <v>39.670000000000009</v>
      </c>
      <c r="Y26" s="24">
        <f>IF(Weekly[[#This Row],[Actual]]="","",IF(AND(Weekly[[#This Row],[ADBC_P]]=FALSE,Weekly[[#This Row],[Actual]]=TRUE),Y25+Weekly[[#This Row],[BF H Odds]]-1,IF(AND(Weekly[[#This Row],[ADBC_P]]=TRUE,Weekly[[#This Row],[Actual]]=FALSE),Y25+Weekly[[#This Row],[BF V Odds]]-1,Y25-1)))</f>
        <v>34.640000000000008</v>
      </c>
      <c r="Z26" s="24">
        <f>IF(Weekly[[#This Row],[Actual]]="","",IF(AND(Weekly[[#This Row],[RFC_P]]=Weekly[[#This Row],[Actual]],Weekly[[#This Row],[RFC_P]]=TRUE),Z25+Weekly[[#This Row],[BF H Odds]]-1,IF(AND(Weekly[[#This Row],[RFC_P]]=Weekly[[#This Row],[Actual]],Weekly[[#This Row],[RFC_P]]=FALSE),Z25+Weekly[[#This Row],[BF V Odds]]-1,Z25-1)))</f>
        <v>34.070000000000007</v>
      </c>
      <c r="AA26" s="24">
        <f>IF(Weekly[[#This Row],[Actual]]="","",IF(AND(Weekly[[#This Row],[RFC_P]]=FALSE,Weekly[[#This Row],[Actual]]=TRUE),AA25+Weekly[[#This Row],[BF H Odds]]-1,IF(AND(Weekly[[#This Row],[RFC_P]]=TRUE,Weekly[[#This Row],[Actual]]=FALSE),AA25+Weekly[[#This Row],[BF V Odds]]-1,AA25-1)))</f>
        <v>40.240000000000009</v>
      </c>
      <c r="AB26" s="24">
        <f>IF(Weekly[[#This Row],[Actual]]="","",IF(AND(Weekly[[#This Row],[GBC_P]]=Weekly[[#This Row],[Actual]],Weekly[[#This Row],[GBC_P]]=TRUE),AB25+Weekly[[#This Row],[BF H Odds]]-1,IF(AND(Weekly[[#This Row],[GBC_P]]=Weekly[[#This Row],[Actual]],Weekly[[#This Row],[GBC_P]]=FALSE),AB25+Weekly[[#This Row],[BF V Odds]]-1,AB25-1)))</f>
        <v>34.760000000000005</v>
      </c>
      <c r="AC26" s="24">
        <f>IF(Weekly[[#This Row],[Actual]]="","",IF(AND(Weekly[[#This Row],[GBC_P]]=FALSE,Weekly[[#This Row],[Actual]]=TRUE),AC25+Weekly[[#This Row],[BF H Odds]]-1,IF(AND(Weekly[[#This Row],[GBC_P]]=TRUE,Weekly[[#This Row],[Actual]]=FALSE),AC25+Weekly[[#This Row],[BF V Odds]]-1,AC25-1)))</f>
        <v>39.550000000000011</v>
      </c>
      <c r="AD26" s="24">
        <f>IF(Weekly[[#This Row],[Actual]]="","",IF(AND(Weekly[[#This Row],[HGBC_P]]=Weekly[[#This Row],[Actual]],Weekly[[#This Row],[HGBC_P]]=TRUE),AD25+Weekly[[#This Row],[BF H Odds]]-1,IF(AND(Weekly[[#This Row],[HGBC_P]]=Weekly[[#This Row],[Actual]],Weekly[[#This Row],[HGBC_P]]=FALSE),AD25+Weekly[[#This Row],[BF V Odds]]-1,AD25-1)))</f>
        <v>38.090000000000011</v>
      </c>
      <c r="AE26" s="24">
        <f>IF(Weekly[[#This Row],[Actual]]="","",IF(AND(Weekly[[#This Row],[HGBC_P]]=FALSE,Weekly[[#This Row],[Actual]]=TRUE),AE25+Weekly[[#This Row],[BF H Odds]]-1,IF(AND(Weekly[[#This Row],[HGBC_P]]=TRUE,Weekly[[#This Row],[Actual]]=FALSE),AE25+Weekly[[#This Row],[BF V Odds]]-1,AE25-1)))</f>
        <v>36.220000000000006</v>
      </c>
      <c r="AF26" s="24">
        <f>IF(Weekly[[#This Row],[Actual]]="","",IF(AND(Weekly[[#This Row],[XGB_P]]=Weekly[[#This Row],[Actual]],Weekly[[#This Row],[XGB_P]]=TRUE),AF25+Weekly[[#This Row],[BF H Odds]]-1,IF(AND(Weekly[[#This Row],[XGB_P]]=Weekly[[#This Row],[Actual]],Weekly[[#This Row],[XGB_P]]=FALSE),AF25+Weekly[[#This Row],[BF V Odds]]-1,AF25-1)))</f>
        <v>40.290000000000006</v>
      </c>
      <c r="AG26" s="24">
        <f>IF(Weekly[[#This Row],[Actual]]="","",IF(AND(Weekly[[#This Row],[XGB_P]]=FALSE,Weekly[[#This Row],[Actual]]=TRUE),AG25+Weekly[[#This Row],[BF H Odds]]-1,IF(AND(Weekly[[#This Row],[XGB_P]]=TRUE,Weekly[[#This Row],[Actual]]=FALSE),AG25+Weekly[[#This Row],[BF V Odds]]-1,AG25-1)))</f>
        <v>34.02000000000001</v>
      </c>
      <c r="AH26" s="24">
        <f>IF(Weekly[[#This Row],[Actual]]="","",IF(AND(Weekly[[#This Row],[QDA_P]]=Weekly[[#This Row],[Actual]],Weekly[[#This Row],[QDA_P]]=TRUE),AH25+Weekly[[#This Row],[BF H Odds]]-1,IF(AND(Weekly[[#This Row],[QDA_P]]=Weekly[[#This Row],[Actual]],Weekly[[#This Row],[QDA_P]]=FALSE),AH25+Weekly[[#This Row],[BF V Odds]]-1,AH25-1)))</f>
        <v>35.52000000000001</v>
      </c>
      <c r="AI26" s="24">
        <f>IF(Weekly[[#This Row],[Actual]]="","",IF(AND(Weekly[[#This Row],[QDA_P]]=FALSE,Weekly[[#This Row],[Actual]]=TRUE),AI25+Weekly[[#This Row],[BF H Odds]]-1,IF(AND(Weekly[[#This Row],[QDA_P]]=TRUE,Weekly[[#This Row],[Actual]]=FALSE),AI25+Weekly[[#This Row],[BF V Odds]]-1,AI25-1)))</f>
        <v>38.790000000000006</v>
      </c>
      <c r="AJ26" s="24"/>
      <c r="AK26" s="24"/>
      <c r="AL26" s="30">
        <f>IF(Weekly[[#This Row],[Actual]]="","",COUNTIF(Weekly[[#This Row],[SVC_P]:[QDA_P]],TRUE))</f>
        <v>4</v>
      </c>
      <c r="AM26" s="30">
        <f>IF(Weekly[[#This Row],[Actual]]="","",COUNTIF(Weekly[[#This Row],[SVC_P]:[QDA_P]],FALSE))</f>
        <v>3</v>
      </c>
      <c r="AN26" t="str">
        <f>IF(AND(Weekly[[#This Row],[BF V Odds]]&gt;$BO$6,Weekly[[#This Row],[BF V Odds]] &lt; $BO$7),Weekly[[#This Row],[BF V Odds]],"")</f>
        <v/>
      </c>
      <c r="AO26" t="str">
        <f>IF(AND(Weekly[[#This Row],[BF H Odds]]&gt;$BO$6, Weekly[[#This Row],[BF H Odds]] &lt; $BO$7),Weekly[[#This Row],[BF H Odds]],"")</f>
        <v/>
      </c>
      <c r="AP26" s="37">
        <f>IF(AND(Weekly[[#This Row],[V Odds &lt;]]="",Weekly[[#This Row],[H Odds &lt;]]=""),AP25,IF(AND(Weekly[[#This Row],[H Odds &lt;]]&lt;&gt;"",Weekly[[#This Row],[SVC_P]]=TRUE,Weekly[[#This Row],[Actual]]=TRUE),AP25+Weekly[[#This Row],[H Odds &lt;]]-1,IF(AND(Weekly[[#This Row],[V Odds &lt;]]&lt;&gt;"",Weekly[[#This Row],[SVC_P]]=FALSE,Weekly[[#This Row],[Actual]]=FALSE),AP25+Weekly[[#This Row],[V Odds &lt;]]-1,IF(AND(Weekly[[#This Row],[V Odds &lt;]]&lt;&gt;"",Weekly[[#This Row],[SVC_P]]=FALSE,Weekly[[#This Row],[Actual]]=TRUE),AP25-1,IF(AND(Weekly[[#This Row],[H Odds &lt;]]&lt;&gt;"",Weekly[[#This Row],[SVC_P]]=TRUE,Weekly[[#This Row],[Actual]]=FALSE),AP25-1,AP25)))))</f>
        <v>40.49</v>
      </c>
      <c r="AQ26" s="37">
        <f>IF(AND(Weekly[[#This Row],[V Odds &lt;]]="",Weekly[[#This Row],[H Odds &lt;]]=""),AQ25,IF(AND(Weekly[[#This Row],[H Odds &lt;]]&lt;&gt;"",Weekly[[#This Row],[ADBC_P]]=TRUE,Weekly[[#This Row],[Actual]]=TRUE),AQ25+Weekly[[#This Row],[H Odds &lt;]]-1,IF(AND(Weekly[[#This Row],[V Odds &lt;]]&lt;&gt;"",Weekly[[#This Row],[ADBC_P]]=FALSE,Weekly[[#This Row],[Actual]]=FALSE),AQ25+Weekly[[#This Row],[V Odds &lt;]]-1,IF(AND(Weekly[[#This Row],[V Odds &lt;]]&lt;&gt;"",Weekly[[#This Row],[ADBC_P]]=FALSE,Weekly[[#This Row],[Actual]]=TRUE),AQ25-1,IF(AND(Weekly[[#This Row],[H Odds &lt;]]&lt;&gt;"",Weekly[[#This Row],[ADBC_P]]=TRUE,Weekly[[#This Row],[Actual]]=FALSE),AQ25-1,AQ25)))))</f>
        <v>40</v>
      </c>
      <c r="AR26" s="37">
        <f>IF(AND(Weekly[[#This Row],[V Odds &lt;]]="",Weekly[[#This Row],[H Odds &lt;]]=""),AR25,IF(AND(Weekly[[#This Row],[H Odds &lt;]]&lt;&gt;"",Weekly[[#This Row],[RFC_P]]=TRUE,Weekly[[#This Row],[Actual]]=TRUE),AR25+Weekly[[#This Row],[H Odds &lt;]]-1,IF(AND(Weekly[[#This Row],[V Odds &lt;]]&lt;&gt;"",Weekly[[#This Row],[RFC_P]]=FALSE,Weekly[[#This Row],[Actual]]=FALSE),AR25+Weekly[[#This Row],[V Odds &lt;]]-1,IF(AND(Weekly[[#This Row],[V Odds &lt;]]&lt;&gt;"",Weekly[[#This Row],[RFC_P]]=FALSE,Weekly[[#This Row],[Actual]]=TRUE),AR25-1,IF(AND(Weekly[[#This Row],[H Odds &lt;]]&lt;&gt;"",Weekly[[#This Row],[RFC_P]]=TRUE,Weekly[[#This Row],[Actual]]=FALSE),AR25-1,AR25)))))</f>
        <v>38</v>
      </c>
      <c r="AS26" s="37">
        <f>IF(AND(Weekly[[#This Row],[V Odds &lt;]]="",Weekly[[#This Row],[H Odds &lt;]]=""),AS25,IF(AND(Weekly[[#This Row],[H Odds &lt;]]&lt;&gt;"",Weekly[[#This Row],[GBC_P]]=TRUE,Weekly[[#This Row],[Actual]]=TRUE),AS25+Weekly[[#This Row],[H Odds &lt;]]-1,IF(AND(Weekly[[#This Row],[V Odds &lt;]]&lt;&gt;"",Weekly[[#This Row],[GBC_P]]=FALSE,Weekly[[#This Row],[Actual]]=FALSE),AS25+Weekly[[#This Row],[V Odds &lt;]]-1,IF(AND(Weekly[[#This Row],[V Odds &lt;]]&lt;&gt;"",Weekly[[#This Row],[GBC_P]]=FALSE,Weekly[[#This Row],[Actual]]=TRUE),AS25-1,IF(AND(Weekly[[#This Row],[H Odds &lt;]]&lt;&gt;"",Weekly[[#This Row],[GBC_P]]=TRUE,Weekly[[#This Row],[Actual]]=FALSE),AS25-1,AS25)))))</f>
        <v>38</v>
      </c>
      <c r="AT26" s="37">
        <f>IF(AND(Weekly[[#This Row],[V Odds &lt;]]="",Weekly[[#This Row],[H Odds &lt;]]=""),AT25,IF(AND(Weekly[[#This Row],[H Odds &lt;]]&lt;&gt;"",Weekly[[#This Row],[HGBC_P]]=TRUE,Weekly[[#This Row],[Actual]]=TRUE),AT25+Weekly[[#This Row],[H Odds &lt;]]-1,IF(AND(Weekly[[#This Row],[V Odds &lt;]]&lt;&gt;"",Weekly[[#This Row],[HGBC_P]]=FALSE,Weekly[[#This Row],[Actual]]=FALSE),AT25+Weekly[[#This Row],[V Odds &lt;]]-1,IF(AND(Weekly[[#This Row],[V Odds &lt;]]&lt;&gt;"",Weekly[[#This Row],[HGBC_P]]=FALSE,Weekly[[#This Row],[Actual]]=TRUE),AT25-1,IF(AND(Weekly[[#This Row],[H Odds &lt;]]&lt;&gt;"",Weekly[[#This Row],[HGBC_P]]=TRUE,Weekly[[#This Row],[Actual]]=FALSE),AT25-1,AT25)))))</f>
        <v>38</v>
      </c>
      <c r="AU26" s="37">
        <f>IF(AND(Weekly[[#This Row],[V Odds &lt;]]="",Weekly[[#This Row],[H Odds &lt;]]=""),AU25,IF(AND(Weekly[[#This Row],[H Odds &lt;]]&lt;&gt;"",Weekly[[#This Row],[XGB_P]]=TRUE,Weekly[[#This Row],[Actual]]=TRUE),AU25+Weekly[[#This Row],[H Odds &lt;]]-1,IF(AND(Weekly[[#This Row],[V Odds &lt;]]&lt;&gt;"",Weekly[[#This Row],[XGB_P]]=FALSE,Weekly[[#This Row],[Actual]]=FALSE),AU25+Weekly[[#This Row],[V Odds &lt;]]-1,IF(AND(Weekly[[#This Row],[V Odds &lt;]]&lt;&gt;"",Weekly[[#This Row],[XGB_P]]=FALSE,Weekly[[#This Row],[Actual]]=TRUE),AU25-1,IF(AND(Weekly[[#This Row],[H Odds &lt;]]&lt;&gt;"",Weekly[[#This Row],[XGB_P]]=TRUE,Weekly[[#This Row],[Actual]]=FALSE),AU25-1,AU25)))))</f>
        <v>39</v>
      </c>
      <c r="AV26" s="37">
        <f>IF(AND(Weekly[[#This Row],[V Odds &lt;]]="",Weekly[[#This Row],[H Odds &lt;]]=""),AV25,IF(AND(Weekly[[#This Row],[H Odds &lt;]]&lt;&gt;"",Weekly[[#This Row],[QDA_P]]=TRUE,Weekly[[#This Row],[Actual]]=TRUE),AV25+Weekly[[#This Row],[H Odds &lt;]]-1,IF(AND(Weekly[[#This Row],[V Odds &lt;]]&lt;&gt;"",Weekly[[#This Row],[QDA_P]]=FALSE,Weekly[[#This Row],[Actual]]=FALSE),AV25+Weekly[[#This Row],[V Odds &lt;]]-1,IF(AND(Weekly[[#This Row],[V Odds &lt;]]&lt;&gt;"",Weekly[[#This Row],[QDA_P]]=FALSE,Weekly[[#This Row],[Actual]]=TRUE),AV25-1,IF(AND(Weekly[[#This Row],[H Odds &lt;]]&lt;&gt;"",Weekly[[#This Row],[QDA_P]]=TRUE,Weekly[[#This Row],[Actual]]=FALSE),AV25-1,AV25)))))</f>
        <v>38</v>
      </c>
      <c r="AW26" s="37"/>
      <c r="AX26" s="37">
        <f>IF(AND(Weekly[[#This Row],[V Odds &lt;]]="",Weekly[[#This Row],[H Odds &lt;]]=""),AX25,IF(AND(Weekly[[#This Row],[V Odds &lt;]]&lt;&gt;"",Weekly[[#This Row],[FALSES]]&gt;0,Weekly[[#This Row],[Actual]]=FALSE),AX25+Weekly[[#This Row],[V Odds &lt;]]-1,IF(AND(Weekly[[#This Row],[H Odds &lt;]]&lt;&gt;"",Weekly[[#This Row],[TRUES]]&gt;0,Weekly[[#This Row],[Actual]]=TRUE),AX25+Weekly[[#This Row],[H Odds &lt;]]-1,IF(AND(Weekly[[#This Row],[V Odds &lt;]]&lt;&gt;"",Weekly[[#This Row],[FALSES]]=0),AX25,IF(AND(Weekly[[#This Row],[H Odds &lt;]]&lt;&gt;"",Weekly[[#This Row],[TRUES]]=0),AX25,AX25-1)))))</f>
        <v>38.49</v>
      </c>
      <c r="AY26" s="37">
        <f>IF(AND(Weekly[[#This Row],[V Odds &lt;]]="",Weekly[[#This Row],[H Odds &lt;]]=""),AY25,IF(AND(Weekly[[#This Row],[V Odds &lt;]]&lt;&gt;"",Weekly[[#This Row],[FALSES]]&gt;0,Weekly[[#This Row],[Actual]]=FALSE),AY25+((Weekly[[#This Row],[V Odds &lt;]]-1)*0.92),IF(AND(Weekly[[#This Row],[H Odds &lt;]]&lt;&gt;"",Weekly[[#This Row],[TRUES]]&gt;0,Weekly[[#This Row],[Actual]]=TRUE),AY25+((Weekly[[#This Row],[H Odds &lt;]]-1)*0.92),IF(AND(Weekly[[#This Row],[V Odds &lt;]]&lt;&gt;"",Weekly[[#This Row],[FALSES]]=0),AY25,IF(AND(Weekly[[#This Row],[H Odds &lt;]]&lt;&gt;"",Weekly[[#This Row],[TRUES]]=0),AY25,AY25-1)))))</f>
        <v>38.290799999999997</v>
      </c>
      <c r="AZ26" s="37">
        <f>IF(AND(Weekly[[#This Row],[V Odds &lt;]]="",Weekly[[#This Row],[H Odds &lt;]]=""),AZ25,IF(AND(Weekly[[#This Row],[V Odds &lt;]]&lt;&gt;"",Weekly[[#This Row],[Actual]]=FALSE),AZ25+Weekly[[#This Row],[V Odds &lt;]]-1,IF(AND(Weekly[[#This Row],[H Odds &lt;]]&lt;&gt;"",Weekly[[#This Row],[Actual]]=TRUE),AZ25+Weekly[[#This Row],[H Odds &lt;]]-1,AZ25-1)))</f>
        <v>36.49</v>
      </c>
      <c r="BA26" s="38">
        <f>IF(Weekly[[#This Row],[H Odds &lt;]]="",BA25,IF(AND(Weekly[[#This Row],[H Odds &lt;]]&lt;&gt;"",Weekly[[#This Row],[SVC_P]]=TRUE,Weekly[[#This Row],[Actual]]=TRUE),BA25+Weekly[[#This Row],[H Odds &lt;]]-1,IF(AND(Weekly[[#This Row],[H Odds &lt;]]&lt;&gt;"",Weekly[[#This Row],[SVC_P]]=TRUE,Weekly[[#This Row],[Actual]]=FALSE),BA25-1,BA25)))</f>
        <v>39</v>
      </c>
      <c r="BB26" s="38">
        <f>IF(Weekly[[#This Row],[H Odds &lt;]]="",BB25,IF(AND(Weekly[[#This Row],[H Odds &lt;]]&lt;&gt;"",Weekly[[#This Row],[ADBC_P]]=TRUE,Weekly[[#This Row],[Actual]]=TRUE),BB25+Weekly[[#This Row],[H Odds &lt;]]-1,IF(AND(Weekly[[#This Row],[H Odds &lt;]]&lt;&gt;"",Weekly[[#This Row],[ADBC_P]]=TRUE,Weekly[[#This Row],[Actual]]=FALSE),BB25-1,BB25)))</f>
        <v>40</v>
      </c>
      <c r="BC26" s="38">
        <f>IF(Weekly[[#This Row],[H Odds &lt;]]="",BC25,IF(AND(Weekly[[#This Row],[H Odds &lt;]]&lt;&gt;"",Weekly[[#This Row],[RFC_P]]=TRUE,Weekly[[#This Row],[Actual]]=TRUE),BC25+Weekly[[#This Row],[H Odds &lt;]]-1,IF(AND(Weekly[[#This Row],[H Odds &lt;]]&lt;&gt;"",Weekly[[#This Row],[RFC_P]]=TRUE,Weekly[[#This Row],[Actual]]=FALSE),BC25-1,BC25)))</f>
        <v>39</v>
      </c>
      <c r="BD26" s="38">
        <f>IF(Weekly[[#This Row],[H Odds &lt;]]="",BD25,IF(AND(Weekly[[#This Row],[H Odds &lt;]]&lt;&gt;"",Weekly[[#This Row],[GBC_P]]=TRUE,Weekly[[#This Row],[Actual]]=TRUE),BD25+Weekly[[#This Row],[H Odds &lt;]]-1,IF(AND(Weekly[[#This Row],[H Odds &lt;]]&lt;&gt;"",Weekly[[#This Row],[GBC_P]]=TRUE,Weekly[[#This Row],[Actual]]=FALSE),BD25-1,BD25)))</f>
        <v>40</v>
      </c>
      <c r="BE26" s="38">
        <f>IF(Weekly[[#This Row],[H Odds &lt;]]="",BE25,IF(AND(Weekly[[#This Row],[H Odds &lt;]]&lt;&gt;"",Weekly[[#This Row],[HGBC_P]]=TRUE,Weekly[[#This Row],[Actual]]=TRUE),BE25+Weekly[[#This Row],[H Odds &lt;]]-1,IF(AND(Weekly[[#This Row],[H Odds &lt;]]&lt;&gt;"",Weekly[[#This Row],[HGBC_P]]=TRUE,Weekly[[#This Row],[Actual]]=FALSE),BE25-1,BE25)))</f>
        <v>39</v>
      </c>
      <c r="BF26" s="38">
        <f>IF(Weekly[[#This Row],[H Odds &lt;]]="",BF25,IF(AND(Weekly[[#This Row],[H Odds &lt;]]&lt;&gt;"",Weekly[[#This Row],[XGB_P]]=TRUE,Weekly[[#This Row],[Actual]]=TRUE),BF25+Weekly[[#This Row],[H Odds &lt;]]-1,IF(AND(Weekly[[#This Row],[H Odds &lt;]]&lt;&gt;"",Weekly[[#This Row],[XGB_P]]=TRUE,Weekly[[#This Row],[Actual]]=FALSE),BF25-1,BF25)))</f>
        <v>40</v>
      </c>
      <c r="BG26" s="38">
        <f>IF(Weekly[[#This Row],[H Odds &lt;]]="",BG25,IF(AND(Weekly[[#This Row],[H Odds &lt;]]&lt;&gt;"",Weekly[[#This Row],[QDA_P]]=TRUE,Weekly[[#This Row],[Actual]]=TRUE),BG25+Weekly[[#This Row],[H Odds &lt;]]-1,IF(AND(Weekly[[#This Row],[H Odds &lt;]]&lt;&gt;"",Weekly[[#This Row],[QDA_P]]=TRUE,Weekly[[#This Row],[Actual]]=FALSE),BG25-1,BG25)))</f>
        <v>40</v>
      </c>
      <c r="BH26" s="38">
        <f>IF(Weekly[[#This Row],[H Odds &lt;]]="",BH25,IF(AND(Weekly[[#This Row],[H Odds &lt;]]&lt;&gt;"",Weekly[[#This Row],[KNC_P]]=TRUE,Weekly[[#This Row],[Actual]]=TRUE),BH25+Weekly[[#This Row],[H Odds &lt;]]-1,IF(AND(Weekly[[#This Row],[H Odds &lt;]]&lt;&gt;"",Weekly[[#This Row],[KNC_P]]=TRUE,Weekly[[#This Row],[Actual]]=FALSE),BH25-1,BH25)))</f>
        <v>40</v>
      </c>
      <c r="BI26" s="38">
        <f>IF(Weekly[[#This Row],[H Odds &lt;]]="",BI25,IF(AND(Weekly[[#This Row],[H Odds &lt;]]&lt;&gt;"",Weekly[[#This Row],[TRUES]]&gt;0,Weekly[[#This Row],[Actual]]=TRUE),BI25+Weekly[[#This Row],[H Odds &lt;]]-1,IF(AND(Weekly[[#This Row],[H Odds &lt;]]&lt;&gt;"",Weekly[[#This Row],[TRUES]]=0),BI25,BI25-1)))</f>
        <v>39</v>
      </c>
      <c r="BJ26" s="38">
        <f>IF(Weekly[[#This Row],[H Odds &lt;]]="",BJ25,IF(AND(Weekly[[#This Row],[H Odds &lt;]]&lt;&gt;"",Weekly[[#This Row],[Actual]]=TRUE),BJ25+Weekly[[#This Row],[H Odds &lt;]]-1,IF(AND(Weekly[[#This Row],[H Odds &lt;]]&lt;&gt;"",Weekly[[#This Row],[Actual]]=FALSE),BJ25-1,BJ25)))</f>
        <v>39</v>
      </c>
      <c r="BK26" s="58">
        <f>IF(AND(Weekly[[#This Row],[TRUES]]&gt;4,Weekly[[#This Row],[Actual]]=TRUE),BK25+Weekly[[#This Row],[BF H Odds]]-1,IF(AND(Weekly[[#This Row],[FALSES]]&gt;4,Weekly[[#This Row],[Actual]]=FALSE),BK25+Weekly[[#This Row],[BF V Odds]]-1,IF(AND(Weekly[[#This Row],[TRUES]]&gt;4,Weekly[[#This Row],[Actual]]=FALSE),BK25-1,IF(AND(Weekly[[#This Row],[FALSES]]&gt;4,Weekly[[#This Row],[Actual]]=TRUE),BK25-1,BK25))))</f>
        <v>40.550000000000004</v>
      </c>
      <c r="BL26" s="58">
        <f>IF(AND(Weekly[[#This Row],[TRUES]]&gt;5,Weekly[[#This Row],[Actual]]=TRUE),BL25+Weekly[[#This Row],[BF H Odds]]-1,IF(AND(Weekly[[#This Row],[FALSES]]&gt;5,Weekly[[#This Row],[Actual]]=FALSE),BL25+Weekly[[#This Row],[BF V Odds]]-1,IF(AND(Weekly[[#This Row],[TRUES]]&gt;5,Weekly[[#This Row],[Actual]]=FALSE),BL25-1,IF(AND(Weekly[[#This Row],[FALSES]]&gt;5,Weekly[[#This Row],[Actual]]=TRUE),BL25-1,BL25))))</f>
        <v>39.89</v>
      </c>
      <c r="BM26" s="58">
        <f>IF(AND(Weekly[[#This Row],[TRUES]]&gt;6,Weekly[[#This Row],[Actual]]=TRUE),BM25+Weekly[[#This Row],[BF H Odds]]-1,IF(AND(Weekly[[#This Row],[FALSES]]&gt;6,Weekly[[#This Row],[Actual]]=FALSE),BM25+Weekly[[#This Row],[BF V Odds]]-1,IF(AND(Weekly[[#This Row],[TRUES]]&gt;6,Weekly[[#This Row],[Actual]]=FALSE),BM25-1,IF(AND(Weekly[[#This Row],[FALSES]]&gt;6,Weekly[[#This Row],[Actual]]=TRUE),BM25-1,BM25))))</f>
        <v>38.67</v>
      </c>
      <c r="BN26" s="24"/>
      <c r="BP26" t="s">
        <v>73</v>
      </c>
      <c r="BQ26" s="9">
        <f>MIN(Weekly[Betfair])</f>
        <v>85.840000000000032</v>
      </c>
      <c r="BZ26" s="47" t="s">
        <v>150</v>
      </c>
      <c r="CA26" s="47" t="s">
        <v>2</v>
      </c>
      <c r="CB26" s="47" t="s">
        <v>151</v>
      </c>
      <c r="CC26" s="47" t="s">
        <v>49</v>
      </c>
    </row>
    <row r="27" spans="1:87" x14ac:dyDescent="0.25">
      <c r="A27" s="1">
        <v>25</v>
      </c>
      <c r="B27" s="10">
        <v>44239</v>
      </c>
      <c r="C27" s="17" t="s">
        <v>34</v>
      </c>
      <c r="D27" s="15" t="s">
        <v>18</v>
      </c>
      <c r="E27" t="b">
        <v>1</v>
      </c>
      <c r="F27" t="b">
        <v>0</v>
      </c>
      <c r="G27" t="b">
        <v>1</v>
      </c>
      <c r="H27" t="b">
        <v>1</v>
      </c>
      <c r="I27" t="b">
        <v>1</v>
      </c>
      <c r="J27" t="b">
        <v>1</v>
      </c>
      <c r="K27" t="b">
        <v>0</v>
      </c>
      <c r="P27" t="b">
        <v>1</v>
      </c>
      <c r="R27" s="9">
        <f>IFERROR(IF(Weekly[[#This Row],[Won Bet?]]="yes",R26+(Weekly[[#This Row],[BF Odds]]*Weekly[[#This Row],[BF Stake]])-Weekly[[#This Row],[BF Stake]],R26-Weekly[[#This Row],[BF Stake]]),R26)</f>
        <v>100.53000000000002</v>
      </c>
      <c r="S27" s="9">
        <f>IFERROR(IF(Weekly[[#This Row],[Won Bet?]]="yes",S26+(((Weekly[[#This Row],[BF Odds]]*Weekly[[#This Row],[BF Stake]])-Weekly[[#This Row],[BF Stake]])*0.95),S26-Weekly[[#This Row],[BF Stake]]),S26)</f>
        <v>100.20349999999999</v>
      </c>
      <c r="T27">
        <v>2.2599999999999998</v>
      </c>
      <c r="U27">
        <v>1.69</v>
      </c>
      <c r="V27" s="24">
        <f>IF(Weekly[[#This Row],[Actual]]="","",IF(AND(Weekly[[#This Row],[SVC_P]]=Weekly[[#This Row],[Actual]],Weekly[[#This Row],[SVC_P]]=TRUE),V26+Weekly[[#This Row],[BF H Odds]]-1,IF(AND(Weekly[[#This Row],[SVC_P]]=Weekly[[#This Row],[Actual]],Weekly[[#This Row],[SVC_P]]=FALSE),V26+Weekly[[#This Row],[BF V Odds]]-1,V26-1)))</f>
        <v>42.35</v>
      </c>
      <c r="W27" s="24">
        <f>IF(Weekly[[#This Row],[Actual]]="","",IF(AND(Weekly[[#This Row],[SVC_P]]=FALSE,Weekly[[#This Row],[Actual]]=TRUE),W26+Weekly[[#This Row],[BF H Odds]]-1,IF(AND(Weekly[[#This Row],[SVC_P]]=TRUE,Weekly[[#This Row],[Actual]]=FALSE,),W26+Weekly[[#This Row],[BF V Odds]]-1,W26-1)))</f>
        <v>18.41</v>
      </c>
      <c r="X27" s="24">
        <f>IF(Weekly[[#This Row],[Actual]]="","",IF(AND(Weekly[[#This Row],[ADBC_P]]=Weekly[[#This Row],[Actual]],Weekly[[#This Row],[ADBC_P]]=TRUE),X26+Weekly[[#This Row],[BF H Odds]]-1,IF(AND(Weekly[[#This Row],[ADBC_P]]=Weekly[[#This Row],[Actual]],Weekly[[#This Row],[ADBC_P]]=FALSE),X26+Weekly[[#This Row],[BF V Odds]]-1,X26-1)))</f>
        <v>38.670000000000009</v>
      </c>
      <c r="Y27" s="24">
        <f>IF(Weekly[[#This Row],[Actual]]="","",IF(AND(Weekly[[#This Row],[ADBC_P]]=FALSE,Weekly[[#This Row],[Actual]]=TRUE),Y26+Weekly[[#This Row],[BF H Odds]]-1,IF(AND(Weekly[[#This Row],[ADBC_P]]=TRUE,Weekly[[#This Row],[Actual]]=FALSE),Y26+Weekly[[#This Row],[BF V Odds]]-1,Y26-1)))</f>
        <v>35.330000000000005</v>
      </c>
      <c r="Z27" s="24">
        <f>IF(Weekly[[#This Row],[Actual]]="","",IF(AND(Weekly[[#This Row],[RFC_P]]=Weekly[[#This Row],[Actual]],Weekly[[#This Row],[RFC_P]]=TRUE),Z26+Weekly[[#This Row],[BF H Odds]]-1,IF(AND(Weekly[[#This Row],[RFC_P]]=Weekly[[#This Row],[Actual]],Weekly[[#This Row],[RFC_P]]=FALSE),Z26+Weekly[[#This Row],[BF V Odds]]-1,Z26-1)))</f>
        <v>34.760000000000005</v>
      </c>
      <c r="AA27" s="24">
        <f>IF(Weekly[[#This Row],[Actual]]="","",IF(AND(Weekly[[#This Row],[RFC_P]]=FALSE,Weekly[[#This Row],[Actual]]=TRUE),AA26+Weekly[[#This Row],[BF H Odds]]-1,IF(AND(Weekly[[#This Row],[RFC_P]]=TRUE,Weekly[[#This Row],[Actual]]=FALSE),AA26+Weekly[[#This Row],[BF V Odds]]-1,AA26-1)))</f>
        <v>39.240000000000009</v>
      </c>
      <c r="AB27" s="24">
        <f>IF(Weekly[[#This Row],[Actual]]="","",IF(AND(Weekly[[#This Row],[GBC_P]]=Weekly[[#This Row],[Actual]],Weekly[[#This Row],[GBC_P]]=TRUE),AB26+Weekly[[#This Row],[BF H Odds]]-1,IF(AND(Weekly[[#This Row],[GBC_P]]=Weekly[[#This Row],[Actual]],Weekly[[#This Row],[GBC_P]]=FALSE),AB26+Weekly[[#This Row],[BF V Odds]]-1,AB26-1)))</f>
        <v>35.450000000000003</v>
      </c>
      <c r="AC27" s="24">
        <f>IF(Weekly[[#This Row],[Actual]]="","",IF(AND(Weekly[[#This Row],[GBC_P]]=FALSE,Weekly[[#This Row],[Actual]]=TRUE),AC26+Weekly[[#This Row],[BF H Odds]]-1,IF(AND(Weekly[[#This Row],[GBC_P]]=TRUE,Weekly[[#This Row],[Actual]]=FALSE),AC26+Weekly[[#This Row],[BF V Odds]]-1,AC26-1)))</f>
        <v>38.550000000000011</v>
      </c>
      <c r="AD27" s="24">
        <f>IF(Weekly[[#This Row],[Actual]]="","",IF(AND(Weekly[[#This Row],[HGBC_P]]=Weekly[[#This Row],[Actual]],Weekly[[#This Row],[HGBC_P]]=TRUE),AD26+Weekly[[#This Row],[BF H Odds]]-1,IF(AND(Weekly[[#This Row],[HGBC_P]]=Weekly[[#This Row],[Actual]],Weekly[[#This Row],[HGBC_P]]=FALSE),AD26+Weekly[[#This Row],[BF V Odds]]-1,AD26-1)))</f>
        <v>38.780000000000008</v>
      </c>
      <c r="AE27" s="24">
        <f>IF(Weekly[[#This Row],[Actual]]="","",IF(AND(Weekly[[#This Row],[HGBC_P]]=FALSE,Weekly[[#This Row],[Actual]]=TRUE),AE26+Weekly[[#This Row],[BF H Odds]]-1,IF(AND(Weekly[[#This Row],[HGBC_P]]=TRUE,Weekly[[#This Row],[Actual]]=FALSE),AE26+Weekly[[#This Row],[BF V Odds]]-1,AE26-1)))</f>
        <v>35.220000000000006</v>
      </c>
      <c r="AF27" s="24">
        <f>IF(Weekly[[#This Row],[Actual]]="","",IF(AND(Weekly[[#This Row],[XGB_P]]=Weekly[[#This Row],[Actual]],Weekly[[#This Row],[XGB_P]]=TRUE),AF26+Weekly[[#This Row],[BF H Odds]]-1,IF(AND(Weekly[[#This Row],[XGB_P]]=Weekly[[#This Row],[Actual]],Weekly[[#This Row],[XGB_P]]=FALSE),AF26+Weekly[[#This Row],[BF V Odds]]-1,AF26-1)))</f>
        <v>40.980000000000004</v>
      </c>
      <c r="AG27" s="24">
        <f>IF(Weekly[[#This Row],[Actual]]="","",IF(AND(Weekly[[#This Row],[XGB_P]]=FALSE,Weekly[[#This Row],[Actual]]=TRUE),AG26+Weekly[[#This Row],[BF H Odds]]-1,IF(AND(Weekly[[#This Row],[XGB_P]]=TRUE,Weekly[[#This Row],[Actual]]=FALSE),AG26+Weekly[[#This Row],[BF V Odds]]-1,AG26-1)))</f>
        <v>33.02000000000001</v>
      </c>
      <c r="AH27" s="24">
        <f>IF(Weekly[[#This Row],[Actual]]="","",IF(AND(Weekly[[#This Row],[QDA_P]]=Weekly[[#This Row],[Actual]],Weekly[[#This Row],[QDA_P]]=TRUE),AH26+Weekly[[#This Row],[BF H Odds]]-1,IF(AND(Weekly[[#This Row],[QDA_P]]=Weekly[[#This Row],[Actual]],Weekly[[#This Row],[QDA_P]]=FALSE),AH26+Weekly[[#This Row],[BF V Odds]]-1,AH26-1)))</f>
        <v>34.52000000000001</v>
      </c>
      <c r="AI27" s="24">
        <f>IF(Weekly[[#This Row],[Actual]]="","",IF(AND(Weekly[[#This Row],[QDA_P]]=FALSE,Weekly[[#This Row],[Actual]]=TRUE),AI26+Weekly[[#This Row],[BF H Odds]]-1,IF(AND(Weekly[[#This Row],[QDA_P]]=TRUE,Weekly[[#This Row],[Actual]]=FALSE),AI26+Weekly[[#This Row],[BF V Odds]]-1,AI26-1)))</f>
        <v>39.480000000000004</v>
      </c>
      <c r="AJ27" s="24"/>
      <c r="AK27" s="24"/>
      <c r="AL27" s="30">
        <f>IF(Weekly[[#This Row],[Actual]]="","",COUNTIF(Weekly[[#This Row],[SVC_P]:[QDA_P]],TRUE))</f>
        <v>5</v>
      </c>
      <c r="AM27" s="30">
        <f>IF(Weekly[[#This Row],[Actual]]="","",COUNTIF(Weekly[[#This Row],[SVC_P]:[QDA_P]],FALSE))</f>
        <v>2</v>
      </c>
      <c r="AN27" t="str">
        <f>IF(AND(Weekly[[#This Row],[BF V Odds]]&gt;$BO$6,Weekly[[#This Row],[BF V Odds]] &lt; $BO$7),Weekly[[#This Row],[BF V Odds]],"")</f>
        <v/>
      </c>
      <c r="AO27" t="str">
        <f>IF(AND(Weekly[[#This Row],[BF H Odds]]&gt;$BO$6, Weekly[[#This Row],[BF H Odds]] &lt; $BO$7),Weekly[[#This Row],[BF H Odds]],"")</f>
        <v/>
      </c>
      <c r="AP27" s="37">
        <f>IF(AND(Weekly[[#This Row],[V Odds &lt;]]="",Weekly[[#This Row],[H Odds &lt;]]=""),AP26,IF(AND(Weekly[[#This Row],[H Odds &lt;]]&lt;&gt;"",Weekly[[#This Row],[SVC_P]]=TRUE,Weekly[[#This Row],[Actual]]=TRUE),AP26+Weekly[[#This Row],[H Odds &lt;]]-1,IF(AND(Weekly[[#This Row],[V Odds &lt;]]&lt;&gt;"",Weekly[[#This Row],[SVC_P]]=FALSE,Weekly[[#This Row],[Actual]]=FALSE),AP26+Weekly[[#This Row],[V Odds &lt;]]-1,IF(AND(Weekly[[#This Row],[V Odds &lt;]]&lt;&gt;"",Weekly[[#This Row],[SVC_P]]=FALSE,Weekly[[#This Row],[Actual]]=TRUE),AP26-1,IF(AND(Weekly[[#This Row],[H Odds &lt;]]&lt;&gt;"",Weekly[[#This Row],[SVC_P]]=TRUE,Weekly[[#This Row],[Actual]]=FALSE),AP26-1,AP26)))))</f>
        <v>40.49</v>
      </c>
      <c r="AQ27" s="37">
        <f>IF(AND(Weekly[[#This Row],[V Odds &lt;]]="",Weekly[[#This Row],[H Odds &lt;]]=""),AQ26,IF(AND(Weekly[[#This Row],[H Odds &lt;]]&lt;&gt;"",Weekly[[#This Row],[ADBC_P]]=TRUE,Weekly[[#This Row],[Actual]]=TRUE),AQ26+Weekly[[#This Row],[H Odds &lt;]]-1,IF(AND(Weekly[[#This Row],[V Odds &lt;]]&lt;&gt;"",Weekly[[#This Row],[ADBC_P]]=FALSE,Weekly[[#This Row],[Actual]]=FALSE),AQ26+Weekly[[#This Row],[V Odds &lt;]]-1,IF(AND(Weekly[[#This Row],[V Odds &lt;]]&lt;&gt;"",Weekly[[#This Row],[ADBC_P]]=FALSE,Weekly[[#This Row],[Actual]]=TRUE),AQ26-1,IF(AND(Weekly[[#This Row],[H Odds &lt;]]&lt;&gt;"",Weekly[[#This Row],[ADBC_P]]=TRUE,Weekly[[#This Row],[Actual]]=FALSE),AQ26-1,AQ26)))))</f>
        <v>40</v>
      </c>
      <c r="AR27" s="37">
        <f>IF(AND(Weekly[[#This Row],[V Odds &lt;]]="",Weekly[[#This Row],[H Odds &lt;]]=""),AR26,IF(AND(Weekly[[#This Row],[H Odds &lt;]]&lt;&gt;"",Weekly[[#This Row],[RFC_P]]=TRUE,Weekly[[#This Row],[Actual]]=TRUE),AR26+Weekly[[#This Row],[H Odds &lt;]]-1,IF(AND(Weekly[[#This Row],[V Odds &lt;]]&lt;&gt;"",Weekly[[#This Row],[RFC_P]]=FALSE,Weekly[[#This Row],[Actual]]=FALSE),AR26+Weekly[[#This Row],[V Odds &lt;]]-1,IF(AND(Weekly[[#This Row],[V Odds &lt;]]&lt;&gt;"",Weekly[[#This Row],[RFC_P]]=FALSE,Weekly[[#This Row],[Actual]]=TRUE),AR26-1,IF(AND(Weekly[[#This Row],[H Odds &lt;]]&lt;&gt;"",Weekly[[#This Row],[RFC_P]]=TRUE,Weekly[[#This Row],[Actual]]=FALSE),AR26-1,AR26)))))</f>
        <v>38</v>
      </c>
      <c r="AS27" s="37">
        <f>IF(AND(Weekly[[#This Row],[V Odds &lt;]]="",Weekly[[#This Row],[H Odds &lt;]]=""),AS26,IF(AND(Weekly[[#This Row],[H Odds &lt;]]&lt;&gt;"",Weekly[[#This Row],[GBC_P]]=TRUE,Weekly[[#This Row],[Actual]]=TRUE),AS26+Weekly[[#This Row],[H Odds &lt;]]-1,IF(AND(Weekly[[#This Row],[V Odds &lt;]]&lt;&gt;"",Weekly[[#This Row],[GBC_P]]=FALSE,Weekly[[#This Row],[Actual]]=FALSE),AS26+Weekly[[#This Row],[V Odds &lt;]]-1,IF(AND(Weekly[[#This Row],[V Odds &lt;]]&lt;&gt;"",Weekly[[#This Row],[GBC_P]]=FALSE,Weekly[[#This Row],[Actual]]=TRUE),AS26-1,IF(AND(Weekly[[#This Row],[H Odds &lt;]]&lt;&gt;"",Weekly[[#This Row],[GBC_P]]=TRUE,Weekly[[#This Row],[Actual]]=FALSE),AS26-1,AS26)))))</f>
        <v>38</v>
      </c>
      <c r="AT27" s="37">
        <f>IF(AND(Weekly[[#This Row],[V Odds &lt;]]="",Weekly[[#This Row],[H Odds &lt;]]=""),AT26,IF(AND(Weekly[[#This Row],[H Odds &lt;]]&lt;&gt;"",Weekly[[#This Row],[HGBC_P]]=TRUE,Weekly[[#This Row],[Actual]]=TRUE),AT26+Weekly[[#This Row],[H Odds &lt;]]-1,IF(AND(Weekly[[#This Row],[V Odds &lt;]]&lt;&gt;"",Weekly[[#This Row],[HGBC_P]]=FALSE,Weekly[[#This Row],[Actual]]=FALSE),AT26+Weekly[[#This Row],[V Odds &lt;]]-1,IF(AND(Weekly[[#This Row],[V Odds &lt;]]&lt;&gt;"",Weekly[[#This Row],[HGBC_P]]=FALSE,Weekly[[#This Row],[Actual]]=TRUE),AT26-1,IF(AND(Weekly[[#This Row],[H Odds &lt;]]&lt;&gt;"",Weekly[[#This Row],[HGBC_P]]=TRUE,Weekly[[#This Row],[Actual]]=FALSE),AT26-1,AT26)))))</f>
        <v>38</v>
      </c>
      <c r="AU27" s="37">
        <f>IF(AND(Weekly[[#This Row],[V Odds &lt;]]="",Weekly[[#This Row],[H Odds &lt;]]=""),AU26,IF(AND(Weekly[[#This Row],[H Odds &lt;]]&lt;&gt;"",Weekly[[#This Row],[XGB_P]]=TRUE,Weekly[[#This Row],[Actual]]=TRUE),AU26+Weekly[[#This Row],[H Odds &lt;]]-1,IF(AND(Weekly[[#This Row],[V Odds &lt;]]&lt;&gt;"",Weekly[[#This Row],[XGB_P]]=FALSE,Weekly[[#This Row],[Actual]]=FALSE),AU26+Weekly[[#This Row],[V Odds &lt;]]-1,IF(AND(Weekly[[#This Row],[V Odds &lt;]]&lt;&gt;"",Weekly[[#This Row],[XGB_P]]=FALSE,Weekly[[#This Row],[Actual]]=TRUE),AU26-1,IF(AND(Weekly[[#This Row],[H Odds &lt;]]&lt;&gt;"",Weekly[[#This Row],[XGB_P]]=TRUE,Weekly[[#This Row],[Actual]]=FALSE),AU26-1,AU26)))))</f>
        <v>39</v>
      </c>
      <c r="AV27" s="37">
        <f>IF(AND(Weekly[[#This Row],[V Odds &lt;]]="",Weekly[[#This Row],[H Odds &lt;]]=""),AV26,IF(AND(Weekly[[#This Row],[H Odds &lt;]]&lt;&gt;"",Weekly[[#This Row],[QDA_P]]=TRUE,Weekly[[#This Row],[Actual]]=TRUE),AV26+Weekly[[#This Row],[H Odds &lt;]]-1,IF(AND(Weekly[[#This Row],[V Odds &lt;]]&lt;&gt;"",Weekly[[#This Row],[QDA_P]]=FALSE,Weekly[[#This Row],[Actual]]=FALSE),AV26+Weekly[[#This Row],[V Odds &lt;]]-1,IF(AND(Weekly[[#This Row],[V Odds &lt;]]&lt;&gt;"",Weekly[[#This Row],[QDA_P]]=FALSE,Weekly[[#This Row],[Actual]]=TRUE),AV26-1,IF(AND(Weekly[[#This Row],[H Odds &lt;]]&lt;&gt;"",Weekly[[#This Row],[QDA_P]]=TRUE,Weekly[[#This Row],[Actual]]=FALSE),AV26-1,AV26)))))</f>
        <v>38</v>
      </c>
      <c r="AW27" s="37"/>
      <c r="AX27" s="37">
        <f>IF(AND(Weekly[[#This Row],[V Odds &lt;]]="",Weekly[[#This Row],[H Odds &lt;]]=""),AX26,IF(AND(Weekly[[#This Row],[V Odds &lt;]]&lt;&gt;"",Weekly[[#This Row],[FALSES]]&gt;0,Weekly[[#This Row],[Actual]]=FALSE),AX26+Weekly[[#This Row],[V Odds &lt;]]-1,IF(AND(Weekly[[#This Row],[H Odds &lt;]]&lt;&gt;"",Weekly[[#This Row],[TRUES]]&gt;0,Weekly[[#This Row],[Actual]]=TRUE),AX26+Weekly[[#This Row],[H Odds &lt;]]-1,IF(AND(Weekly[[#This Row],[V Odds &lt;]]&lt;&gt;"",Weekly[[#This Row],[FALSES]]=0),AX26,IF(AND(Weekly[[#This Row],[H Odds &lt;]]&lt;&gt;"",Weekly[[#This Row],[TRUES]]=0),AX26,AX26-1)))))</f>
        <v>38.49</v>
      </c>
      <c r="AY27" s="37">
        <f>IF(AND(Weekly[[#This Row],[V Odds &lt;]]="",Weekly[[#This Row],[H Odds &lt;]]=""),AY26,IF(AND(Weekly[[#This Row],[V Odds &lt;]]&lt;&gt;"",Weekly[[#This Row],[FALSES]]&gt;0,Weekly[[#This Row],[Actual]]=FALSE),AY26+((Weekly[[#This Row],[V Odds &lt;]]-1)*0.92),IF(AND(Weekly[[#This Row],[H Odds &lt;]]&lt;&gt;"",Weekly[[#This Row],[TRUES]]&gt;0,Weekly[[#This Row],[Actual]]=TRUE),AY26+((Weekly[[#This Row],[H Odds &lt;]]-1)*0.92),IF(AND(Weekly[[#This Row],[V Odds &lt;]]&lt;&gt;"",Weekly[[#This Row],[FALSES]]=0),AY26,IF(AND(Weekly[[#This Row],[H Odds &lt;]]&lt;&gt;"",Weekly[[#This Row],[TRUES]]=0),AY26,AY26-1)))))</f>
        <v>38.290799999999997</v>
      </c>
      <c r="AZ27" s="37">
        <f>IF(AND(Weekly[[#This Row],[V Odds &lt;]]="",Weekly[[#This Row],[H Odds &lt;]]=""),AZ26,IF(AND(Weekly[[#This Row],[V Odds &lt;]]&lt;&gt;"",Weekly[[#This Row],[Actual]]=FALSE),AZ26+Weekly[[#This Row],[V Odds &lt;]]-1,IF(AND(Weekly[[#This Row],[H Odds &lt;]]&lt;&gt;"",Weekly[[#This Row],[Actual]]=TRUE),AZ26+Weekly[[#This Row],[H Odds &lt;]]-1,AZ26-1)))</f>
        <v>36.49</v>
      </c>
      <c r="BA27" s="38">
        <f>IF(Weekly[[#This Row],[H Odds &lt;]]="",BA26,IF(AND(Weekly[[#This Row],[H Odds &lt;]]&lt;&gt;"",Weekly[[#This Row],[SVC_P]]=TRUE,Weekly[[#This Row],[Actual]]=TRUE),BA26+Weekly[[#This Row],[H Odds &lt;]]-1,IF(AND(Weekly[[#This Row],[H Odds &lt;]]&lt;&gt;"",Weekly[[#This Row],[SVC_P]]=TRUE,Weekly[[#This Row],[Actual]]=FALSE),BA26-1,BA26)))</f>
        <v>39</v>
      </c>
      <c r="BB27" s="38">
        <f>IF(Weekly[[#This Row],[H Odds &lt;]]="",BB26,IF(AND(Weekly[[#This Row],[H Odds &lt;]]&lt;&gt;"",Weekly[[#This Row],[ADBC_P]]=TRUE,Weekly[[#This Row],[Actual]]=TRUE),BB26+Weekly[[#This Row],[H Odds &lt;]]-1,IF(AND(Weekly[[#This Row],[H Odds &lt;]]&lt;&gt;"",Weekly[[#This Row],[ADBC_P]]=TRUE,Weekly[[#This Row],[Actual]]=FALSE),BB26-1,BB26)))</f>
        <v>40</v>
      </c>
      <c r="BC27" s="38">
        <f>IF(Weekly[[#This Row],[H Odds &lt;]]="",BC26,IF(AND(Weekly[[#This Row],[H Odds &lt;]]&lt;&gt;"",Weekly[[#This Row],[RFC_P]]=TRUE,Weekly[[#This Row],[Actual]]=TRUE),BC26+Weekly[[#This Row],[H Odds &lt;]]-1,IF(AND(Weekly[[#This Row],[H Odds &lt;]]&lt;&gt;"",Weekly[[#This Row],[RFC_P]]=TRUE,Weekly[[#This Row],[Actual]]=FALSE),BC26-1,BC26)))</f>
        <v>39</v>
      </c>
      <c r="BD27" s="38">
        <f>IF(Weekly[[#This Row],[H Odds &lt;]]="",BD26,IF(AND(Weekly[[#This Row],[H Odds &lt;]]&lt;&gt;"",Weekly[[#This Row],[GBC_P]]=TRUE,Weekly[[#This Row],[Actual]]=TRUE),BD26+Weekly[[#This Row],[H Odds &lt;]]-1,IF(AND(Weekly[[#This Row],[H Odds &lt;]]&lt;&gt;"",Weekly[[#This Row],[GBC_P]]=TRUE,Weekly[[#This Row],[Actual]]=FALSE),BD26-1,BD26)))</f>
        <v>40</v>
      </c>
      <c r="BE27" s="38">
        <f>IF(Weekly[[#This Row],[H Odds &lt;]]="",BE26,IF(AND(Weekly[[#This Row],[H Odds &lt;]]&lt;&gt;"",Weekly[[#This Row],[HGBC_P]]=TRUE,Weekly[[#This Row],[Actual]]=TRUE),BE26+Weekly[[#This Row],[H Odds &lt;]]-1,IF(AND(Weekly[[#This Row],[H Odds &lt;]]&lt;&gt;"",Weekly[[#This Row],[HGBC_P]]=TRUE,Weekly[[#This Row],[Actual]]=FALSE),BE26-1,BE26)))</f>
        <v>39</v>
      </c>
      <c r="BF27" s="38">
        <f>IF(Weekly[[#This Row],[H Odds &lt;]]="",BF26,IF(AND(Weekly[[#This Row],[H Odds &lt;]]&lt;&gt;"",Weekly[[#This Row],[XGB_P]]=TRUE,Weekly[[#This Row],[Actual]]=TRUE),BF26+Weekly[[#This Row],[H Odds &lt;]]-1,IF(AND(Weekly[[#This Row],[H Odds &lt;]]&lt;&gt;"",Weekly[[#This Row],[XGB_P]]=TRUE,Weekly[[#This Row],[Actual]]=FALSE),BF26-1,BF26)))</f>
        <v>40</v>
      </c>
      <c r="BG27" s="38">
        <f>IF(Weekly[[#This Row],[H Odds &lt;]]="",BG26,IF(AND(Weekly[[#This Row],[H Odds &lt;]]&lt;&gt;"",Weekly[[#This Row],[QDA_P]]=TRUE,Weekly[[#This Row],[Actual]]=TRUE),BG26+Weekly[[#This Row],[H Odds &lt;]]-1,IF(AND(Weekly[[#This Row],[H Odds &lt;]]&lt;&gt;"",Weekly[[#This Row],[QDA_P]]=TRUE,Weekly[[#This Row],[Actual]]=FALSE),BG26-1,BG26)))</f>
        <v>40</v>
      </c>
      <c r="BH27" s="38">
        <f>IF(Weekly[[#This Row],[H Odds &lt;]]="",BH26,IF(AND(Weekly[[#This Row],[H Odds &lt;]]&lt;&gt;"",Weekly[[#This Row],[KNC_P]]=TRUE,Weekly[[#This Row],[Actual]]=TRUE),BH26+Weekly[[#This Row],[H Odds &lt;]]-1,IF(AND(Weekly[[#This Row],[H Odds &lt;]]&lt;&gt;"",Weekly[[#This Row],[KNC_P]]=TRUE,Weekly[[#This Row],[Actual]]=FALSE),BH26-1,BH26)))</f>
        <v>40</v>
      </c>
      <c r="BI27" s="38">
        <f>IF(Weekly[[#This Row],[H Odds &lt;]]="",BI26,IF(AND(Weekly[[#This Row],[H Odds &lt;]]&lt;&gt;"",Weekly[[#This Row],[TRUES]]&gt;0,Weekly[[#This Row],[Actual]]=TRUE),BI26+Weekly[[#This Row],[H Odds &lt;]]-1,IF(AND(Weekly[[#This Row],[H Odds &lt;]]&lt;&gt;"",Weekly[[#This Row],[TRUES]]=0),BI26,BI26-1)))</f>
        <v>39</v>
      </c>
      <c r="BJ27" s="38">
        <f>IF(Weekly[[#This Row],[H Odds &lt;]]="",BJ26,IF(AND(Weekly[[#This Row],[H Odds &lt;]]&lt;&gt;"",Weekly[[#This Row],[Actual]]=TRUE),BJ26+Weekly[[#This Row],[H Odds &lt;]]-1,IF(AND(Weekly[[#This Row],[H Odds &lt;]]&lt;&gt;"",Weekly[[#This Row],[Actual]]=FALSE),BJ26-1,BJ26)))</f>
        <v>39</v>
      </c>
      <c r="BK27" s="58">
        <f>IF(AND(Weekly[[#This Row],[TRUES]]&gt;4,Weekly[[#This Row],[Actual]]=TRUE),BK26+Weekly[[#This Row],[BF H Odds]]-1,IF(AND(Weekly[[#This Row],[FALSES]]&gt;4,Weekly[[#This Row],[Actual]]=FALSE),BK26+Weekly[[#This Row],[BF V Odds]]-1,IF(AND(Weekly[[#This Row],[TRUES]]&gt;4,Weekly[[#This Row],[Actual]]=FALSE),BK26-1,IF(AND(Weekly[[#This Row],[FALSES]]&gt;4,Weekly[[#This Row],[Actual]]=TRUE),BK26-1,BK26))))</f>
        <v>41.24</v>
      </c>
      <c r="BL27" s="58">
        <f>IF(AND(Weekly[[#This Row],[TRUES]]&gt;5,Weekly[[#This Row],[Actual]]=TRUE),BL26+Weekly[[#This Row],[BF H Odds]]-1,IF(AND(Weekly[[#This Row],[FALSES]]&gt;5,Weekly[[#This Row],[Actual]]=FALSE),BL26+Weekly[[#This Row],[BF V Odds]]-1,IF(AND(Weekly[[#This Row],[TRUES]]&gt;5,Weekly[[#This Row],[Actual]]=FALSE),BL26-1,IF(AND(Weekly[[#This Row],[FALSES]]&gt;5,Weekly[[#This Row],[Actual]]=TRUE),BL26-1,BL26))))</f>
        <v>39.89</v>
      </c>
      <c r="BM27" s="58">
        <f>IF(AND(Weekly[[#This Row],[TRUES]]&gt;6,Weekly[[#This Row],[Actual]]=TRUE),BM26+Weekly[[#This Row],[BF H Odds]]-1,IF(AND(Weekly[[#This Row],[FALSES]]&gt;6,Weekly[[#This Row],[Actual]]=FALSE),BM26+Weekly[[#This Row],[BF V Odds]]-1,IF(AND(Weekly[[#This Row],[TRUES]]&gt;6,Weekly[[#This Row],[Actual]]=FALSE),BM26-1,IF(AND(Weekly[[#This Row],[FALSES]]&gt;6,Weekly[[#This Row],[Actual]]=TRUE),BM26-1,BM26))))</f>
        <v>38.67</v>
      </c>
      <c r="BN27" s="24"/>
      <c r="BP27" t="s">
        <v>74</v>
      </c>
      <c r="BQ27" s="9">
        <f>MAX(Weekly[Betfair])</f>
        <v>1417.3805</v>
      </c>
      <c r="BZ27" s="47" t="s">
        <v>149</v>
      </c>
      <c r="CA27" s="47">
        <f>COUNTIFS(Weekly[H Odds &lt;],"&gt;0",Weekly[Actual],TRUE)</f>
        <v>32</v>
      </c>
      <c r="CB27" s="47">
        <f>COUNTIFS(Weekly[V Odds &lt;],"&gt;0",Weekly[Actual],FALSE)</f>
        <v>40</v>
      </c>
      <c r="CC27" s="47">
        <f>CA27+CB27</f>
        <v>72</v>
      </c>
    </row>
    <row r="28" spans="1:87" x14ac:dyDescent="0.25">
      <c r="A28" s="1">
        <v>26</v>
      </c>
      <c r="B28" s="10">
        <v>44239</v>
      </c>
      <c r="C28" s="17" t="s">
        <v>16</v>
      </c>
      <c r="D28" s="15" t="s">
        <v>35</v>
      </c>
      <c r="E28" t="b">
        <v>1</v>
      </c>
      <c r="F28" t="b">
        <v>0</v>
      </c>
      <c r="G28" t="b">
        <v>0</v>
      </c>
      <c r="H28" t="b">
        <v>0</v>
      </c>
      <c r="I28" t="b">
        <v>0</v>
      </c>
      <c r="J28" t="b">
        <v>0</v>
      </c>
      <c r="K28" t="b">
        <v>0</v>
      </c>
      <c r="N28">
        <v>1</v>
      </c>
      <c r="O28">
        <v>1.31</v>
      </c>
      <c r="P28" t="b">
        <v>0</v>
      </c>
      <c r="Q28" t="s">
        <v>66</v>
      </c>
      <c r="R28" s="9">
        <f>IFERROR(IF(Weekly[[#This Row],[Won Bet?]]="yes",R27+(Weekly[[#This Row],[BF Odds]]*Weekly[[#This Row],[BF Stake]])-Weekly[[#This Row],[BF Stake]],R27-Weekly[[#This Row],[BF Stake]]),R27)</f>
        <v>100.84000000000002</v>
      </c>
      <c r="S28" s="9">
        <f>IFERROR(IF(Weekly[[#This Row],[Won Bet?]]="yes",S27+(((Weekly[[#This Row],[BF Odds]]*Weekly[[#This Row],[BF Stake]])-Weekly[[#This Row],[BF Stake]])*0.95),S27-Weekly[[#This Row],[BF Stake]]),S27)</f>
        <v>100.49799999999999</v>
      </c>
      <c r="T28">
        <v>1.32</v>
      </c>
      <c r="U28">
        <v>3.59</v>
      </c>
      <c r="V28" s="24">
        <f>IF(Weekly[[#This Row],[Actual]]="","",IF(AND(Weekly[[#This Row],[SVC_P]]=Weekly[[#This Row],[Actual]],Weekly[[#This Row],[SVC_P]]=TRUE),V27+Weekly[[#This Row],[BF H Odds]]-1,IF(AND(Weekly[[#This Row],[SVC_P]]=Weekly[[#This Row],[Actual]],Weekly[[#This Row],[SVC_P]]=FALSE),V27+Weekly[[#This Row],[BF V Odds]]-1,V27-1)))</f>
        <v>41.35</v>
      </c>
      <c r="W28" s="24">
        <f>IF(Weekly[[#This Row],[Actual]]="","",IF(AND(Weekly[[#This Row],[SVC_P]]=FALSE,Weekly[[#This Row],[Actual]]=TRUE),W27+Weekly[[#This Row],[BF H Odds]]-1,IF(AND(Weekly[[#This Row],[SVC_P]]=TRUE,Weekly[[#This Row],[Actual]]=FALSE,),W27+Weekly[[#This Row],[BF V Odds]]-1,W27-1)))</f>
        <v>17.41</v>
      </c>
      <c r="X28" s="24">
        <f>IF(Weekly[[#This Row],[Actual]]="","",IF(AND(Weekly[[#This Row],[ADBC_P]]=Weekly[[#This Row],[Actual]],Weekly[[#This Row],[ADBC_P]]=TRUE),X27+Weekly[[#This Row],[BF H Odds]]-1,IF(AND(Weekly[[#This Row],[ADBC_P]]=Weekly[[#This Row],[Actual]],Weekly[[#This Row],[ADBC_P]]=FALSE),X27+Weekly[[#This Row],[BF V Odds]]-1,X27-1)))</f>
        <v>38.990000000000009</v>
      </c>
      <c r="Y28" s="24">
        <f>IF(Weekly[[#This Row],[Actual]]="","",IF(AND(Weekly[[#This Row],[ADBC_P]]=FALSE,Weekly[[#This Row],[Actual]]=TRUE),Y27+Weekly[[#This Row],[BF H Odds]]-1,IF(AND(Weekly[[#This Row],[ADBC_P]]=TRUE,Weekly[[#This Row],[Actual]]=FALSE),Y27+Weekly[[#This Row],[BF V Odds]]-1,Y27-1)))</f>
        <v>34.330000000000005</v>
      </c>
      <c r="Z28" s="24">
        <f>IF(Weekly[[#This Row],[Actual]]="","",IF(AND(Weekly[[#This Row],[RFC_P]]=Weekly[[#This Row],[Actual]],Weekly[[#This Row],[RFC_P]]=TRUE),Z27+Weekly[[#This Row],[BF H Odds]]-1,IF(AND(Weekly[[#This Row],[RFC_P]]=Weekly[[#This Row],[Actual]],Weekly[[#This Row],[RFC_P]]=FALSE),Z27+Weekly[[#This Row],[BF V Odds]]-1,Z27-1)))</f>
        <v>35.080000000000005</v>
      </c>
      <c r="AA28" s="24">
        <f>IF(Weekly[[#This Row],[Actual]]="","",IF(AND(Weekly[[#This Row],[RFC_P]]=FALSE,Weekly[[#This Row],[Actual]]=TRUE),AA27+Weekly[[#This Row],[BF H Odds]]-1,IF(AND(Weekly[[#This Row],[RFC_P]]=TRUE,Weekly[[#This Row],[Actual]]=FALSE),AA27+Weekly[[#This Row],[BF V Odds]]-1,AA27-1)))</f>
        <v>38.240000000000009</v>
      </c>
      <c r="AB28" s="24">
        <f>IF(Weekly[[#This Row],[Actual]]="","",IF(AND(Weekly[[#This Row],[GBC_P]]=Weekly[[#This Row],[Actual]],Weekly[[#This Row],[GBC_P]]=TRUE),AB27+Weekly[[#This Row],[BF H Odds]]-1,IF(AND(Weekly[[#This Row],[GBC_P]]=Weekly[[#This Row],[Actual]],Weekly[[#This Row],[GBC_P]]=FALSE),AB27+Weekly[[#This Row],[BF V Odds]]-1,AB27-1)))</f>
        <v>35.770000000000003</v>
      </c>
      <c r="AC28" s="24">
        <f>IF(Weekly[[#This Row],[Actual]]="","",IF(AND(Weekly[[#This Row],[GBC_P]]=FALSE,Weekly[[#This Row],[Actual]]=TRUE),AC27+Weekly[[#This Row],[BF H Odds]]-1,IF(AND(Weekly[[#This Row],[GBC_P]]=TRUE,Weekly[[#This Row],[Actual]]=FALSE),AC27+Weekly[[#This Row],[BF V Odds]]-1,AC27-1)))</f>
        <v>37.550000000000011</v>
      </c>
      <c r="AD28" s="24">
        <f>IF(Weekly[[#This Row],[Actual]]="","",IF(AND(Weekly[[#This Row],[HGBC_P]]=Weekly[[#This Row],[Actual]],Weekly[[#This Row],[HGBC_P]]=TRUE),AD27+Weekly[[#This Row],[BF H Odds]]-1,IF(AND(Weekly[[#This Row],[HGBC_P]]=Weekly[[#This Row],[Actual]],Weekly[[#This Row],[HGBC_P]]=FALSE),AD27+Weekly[[#This Row],[BF V Odds]]-1,AD27-1)))</f>
        <v>39.100000000000009</v>
      </c>
      <c r="AE28" s="24">
        <f>IF(Weekly[[#This Row],[Actual]]="","",IF(AND(Weekly[[#This Row],[HGBC_P]]=FALSE,Weekly[[#This Row],[Actual]]=TRUE),AE27+Weekly[[#This Row],[BF H Odds]]-1,IF(AND(Weekly[[#This Row],[HGBC_P]]=TRUE,Weekly[[#This Row],[Actual]]=FALSE),AE27+Weekly[[#This Row],[BF V Odds]]-1,AE27-1)))</f>
        <v>34.220000000000006</v>
      </c>
      <c r="AF28" s="24">
        <f>IF(Weekly[[#This Row],[Actual]]="","",IF(AND(Weekly[[#This Row],[XGB_P]]=Weekly[[#This Row],[Actual]],Weekly[[#This Row],[XGB_P]]=TRUE),AF27+Weekly[[#This Row],[BF H Odds]]-1,IF(AND(Weekly[[#This Row],[XGB_P]]=Weekly[[#This Row],[Actual]],Weekly[[#This Row],[XGB_P]]=FALSE),AF27+Weekly[[#This Row],[BF V Odds]]-1,AF27-1)))</f>
        <v>41.300000000000004</v>
      </c>
      <c r="AG28" s="24">
        <f>IF(Weekly[[#This Row],[Actual]]="","",IF(AND(Weekly[[#This Row],[XGB_P]]=FALSE,Weekly[[#This Row],[Actual]]=TRUE),AG27+Weekly[[#This Row],[BF H Odds]]-1,IF(AND(Weekly[[#This Row],[XGB_P]]=TRUE,Weekly[[#This Row],[Actual]]=FALSE),AG27+Weekly[[#This Row],[BF V Odds]]-1,AG27-1)))</f>
        <v>32.02000000000001</v>
      </c>
      <c r="AH28" s="24">
        <f>IF(Weekly[[#This Row],[Actual]]="","",IF(AND(Weekly[[#This Row],[QDA_P]]=Weekly[[#This Row],[Actual]],Weekly[[#This Row],[QDA_P]]=TRUE),AH27+Weekly[[#This Row],[BF H Odds]]-1,IF(AND(Weekly[[#This Row],[QDA_P]]=Weekly[[#This Row],[Actual]],Weekly[[#This Row],[QDA_P]]=FALSE),AH27+Weekly[[#This Row],[BF V Odds]]-1,AH27-1)))</f>
        <v>34.840000000000011</v>
      </c>
      <c r="AI28" s="24">
        <f>IF(Weekly[[#This Row],[Actual]]="","",IF(AND(Weekly[[#This Row],[QDA_P]]=FALSE,Weekly[[#This Row],[Actual]]=TRUE),AI27+Weekly[[#This Row],[BF H Odds]]-1,IF(AND(Weekly[[#This Row],[QDA_P]]=TRUE,Weekly[[#This Row],[Actual]]=FALSE),AI27+Weekly[[#This Row],[BF V Odds]]-1,AI27-1)))</f>
        <v>38.480000000000004</v>
      </c>
      <c r="AJ28" s="24"/>
      <c r="AK28" s="24"/>
      <c r="AL28" s="30">
        <f>IF(Weekly[[#This Row],[Actual]]="","",COUNTIF(Weekly[[#This Row],[SVC_P]:[QDA_P]],TRUE))</f>
        <v>1</v>
      </c>
      <c r="AM28" s="30">
        <f>IF(Weekly[[#This Row],[Actual]]="","",COUNTIF(Weekly[[#This Row],[SVC_P]:[QDA_P]],FALSE))</f>
        <v>6</v>
      </c>
      <c r="AN28" t="str">
        <f>IF(AND(Weekly[[#This Row],[BF V Odds]]&gt;$BO$6,Weekly[[#This Row],[BF V Odds]] &lt; $BO$7),Weekly[[#This Row],[BF V Odds]],"")</f>
        <v/>
      </c>
      <c r="AO28">
        <f>IF(AND(Weekly[[#This Row],[BF H Odds]]&gt;$BO$6, Weekly[[#This Row],[BF H Odds]] &lt; $BO$7),Weekly[[#This Row],[BF H Odds]],"")</f>
        <v>3.59</v>
      </c>
      <c r="AP28" s="37">
        <f>IF(AND(Weekly[[#This Row],[V Odds &lt;]]="",Weekly[[#This Row],[H Odds &lt;]]=""),AP27,IF(AND(Weekly[[#This Row],[H Odds &lt;]]&lt;&gt;"",Weekly[[#This Row],[SVC_P]]=TRUE,Weekly[[#This Row],[Actual]]=TRUE),AP27+Weekly[[#This Row],[H Odds &lt;]]-1,IF(AND(Weekly[[#This Row],[V Odds &lt;]]&lt;&gt;"",Weekly[[#This Row],[SVC_P]]=FALSE,Weekly[[#This Row],[Actual]]=FALSE),AP27+Weekly[[#This Row],[V Odds &lt;]]-1,IF(AND(Weekly[[#This Row],[V Odds &lt;]]&lt;&gt;"",Weekly[[#This Row],[SVC_P]]=FALSE,Weekly[[#This Row],[Actual]]=TRUE),AP27-1,IF(AND(Weekly[[#This Row],[H Odds &lt;]]&lt;&gt;"",Weekly[[#This Row],[SVC_P]]=TRUE,Weekly[[#This Row],[Actual]]=FALSE),AP27-1,AP27)))))</f>
        <v>39.49</v>
      </c>
      <c r="AQ28" s="37">
        <f>IF(AND(Weekly[[#This Row],[V Odds &lt;]]="",Weekly[[#This Row],[H Odds &lt;]]=""),AQ27,IF(AND(Weekly[[#This Row],[H Odds &lt;]]&lt;&gt;"",Weekly[[#This Row],[ADBC_P]]=TRUE,Weekly[[#This Row],[Actual]]=TRUE),AQ27+Weekly[[#This Row],[H Odds &lt;]]-1,IF(AND(Weekly[[#This Row],[V Odds &lt;]]&lt;&gt;"",Weekly[[#This Row],[ADBC_P]]=FALSE,Weekly[[#This Row],[Actual]]=FALSE),AQ27+Weekly[[#This Row],[V Odds &lt;]]-1,IF(AND(Weekly[[#This Row],[V Odds &lt;]]&lt;&gt;"",Weekly[[#This Row],[ADBC_P]]=FALSE,Weekly[[#This Row],[Actual]]=TRUE),AQ27-1,IF(AND(Weekly[[#This Row],[H Odds &lt;]]&lt;&gt;"",Weekly[[#This Row],[ADBC_P]]=TRUE,Weekly[[#This Row],[Actual]]=FALSE),AQ27-1,AQ27)))))</f>
        <v>40</v>
      </c>
      <c r="AR28" s="37">
        <f>IF(AND(Weekly[[#This Row],[V Odds &lt;]]="",Weekly[[#This Row],[H Odds &lt;]]=""),AR27,IF(AND(Weekly[[#This Row],[H Odds &lt;]]&lt;&gt;"",Weekly[[#This Row],[RFC_P]]=TRUE,Weekly[[#This Row],[Actual]]=TRUE),AR27+Weekly[[#This Row],[H Odds &lt;]]-1,IF(AND(Weekly[[#This Row],[V Odds &lt;]]&lt;&gt;"",Weekly[[#This Row],[RFC_P]]=FALSE,Weekly[[#This Row],[Actual]]=FALSE),AR27+Weekly[[#This Row],[V Odds &lt;]]-1,IF(AND(Weekly[[#This Row],[V Odds &lt;]]&lt;&gt;"",Weekly[[#This Row],[RFC_P]]=FALSE,Weekly[[#This Row],[Actual]]=TRUE),AR27-1,IF(AND(Weekly[[#This Row],[H Odds &lt;]]&lt;&gt;"",Weekly[[#This Row],[RFC_P]]=TRUE,Weekly[[#This Row],[Actual]]=FALSE),AR27-1,AR27)))))</f>
        <v>38</v>
      </c>
      <c r="AS28" s="37">
        <f>IF(AND(Weekly[[#This Row],[V Odds &lt;]]="",Weekly[[#This Row],[H Odds &lt;]]=""),AS27,IF(AND(Weekly[[#This Row],[H Odds &lt;]]&lt;&gt;"",Weekly[[#This Row],[GBC_P]]=TRUE,Weekly[[#This Row],[Actual]]=TRUE),AS27+Weekly[[#This Row],[H Odds &lt;]]-1,IF(AND(Weekly[[#This Row],[V Odds &lt;]]&lt;&gt;"",Weekly[[#This Row],[GBC_P]]=FALSE,Weekly[[#This Row],[Actual]]=FALSE),AS27+Weekly[[#This Row],[V Odds &lt;]]-1,IF(AND(Weekly[[#This Row],[V Odds &lt;]]&lt;&gt;"",Weekly[[#This Row],[GBC_P]]=FALSE,Weekly[[#This Row],[Actual]]=TRUE),AS27-1,IF(AND(Weekly[[#This Row],[H Odds &lt;]]&lt;&gt;"",Weekly[[#This Row],[GBC_P]]=TRUE,Weekly[[#This Row],[Actual]]=FALSE),AS27-1,AS27)))))</f>
        <v>38</v>
      </c>
      <c r="AT28" s="37">
        <f>IF(AND(Weekly[[#This Row],[V Odds &lt;]]="",Weekly[[#This Row],[H Odds &lt;]]=""),AT27,IF(AND(Weekly[[#This Row],[H Odds &lt;]]&lt;&gt;"",Weekly[[#This Row],[HGBC_P]]=TRUE,Weekly[[#This Row],[Actual]]=TRUE),AT27+Weekly[[#This Row],[H Odds &lt;]]-1,IF(AND(Weekly[[#This Row],[V Odds &lt;]]&lt;&gt;"",Weekly[[#This Row],[HGBC_P]]=FALSE,Weekly[[#This Row],[Actual]]=FALSE),AT27+Weekly[[#This Row],[V Odds &lt;]]-1,IF(AND(Weekly[[#This Row],[V Odds &lt;]]&lt;&gt;"",Weekly[[#This Row],[HGBC_P]]=FALSE,Weekly[[#This Row],[Actual]]=TRUE),AT27-1,IF(AND(Weekly[[#This Row],[H Odds &lt;]]&lt;&gt;"",Weekly[[#This Row],[HGBC_P]]=TRUE,Weekly[[#This Row],[Actual]]=FALSE),AT27-1,AT27)))))</f>
        <v>38</v>
      </c>
      <c r="AU28" s="37">
        <f>IF(AND(Weekly[[#This Row],[V Odds &lt;]]="",Weekly[[#This Row],[H Odds &lt;]]=""),AU27,IF(AND(Weekly[[#This Row],[H Odds &lt;]]&lt;&gt;"",Weekly[[#This Row],[XGB_P]]=TRUE,Weekly[[#This Row],[Actual]]=TRUE),AU27+Weekly[[#This Row],[H Odds &lt;]]-1,IF(AND(Weekly[[#This Row],[V Odds &lt;]]&lt;&gt;"",Weekly[[#This Row],[XGB_P]]=FALSE,Weekly[[#This Row],[Actual]]=FALSE),AU27+Weekly[[#This Row],[V Odds &lt;]]-1,IF(AND(Weekly[[#This Row],[V Odds &lt;]]&lt;&gt;"",Weekly[[#This Row],[XGB_P]]=FALSE,Weekly[[#This Row],[Actual]]=TRUE),AU27-1,IF(AND(Weekly[[#This Row],[H Odds &lt;]]&lt;&gt;"",Weekly[[#This Row],[XGB_P]]=TRUE,Weekly[[#This Row],[Actual]]=FALSE),AU27-1,AU27)))))</f>
        <v>39</v>
      </c>
      <c r="AV28" s="37">
        <f>IF(AND(Weekly[[#This Row],[V Odds &lt;]]="",Weekly[[#This Row],[H Odds &lt;]]=""),AV27,IF(AND(Weekly[[#This Row],[H Odds &lt;]]&lt;&gt;"",Weekly[[#This Row],[QDA_P]]=TRUE,Weekly[[#This Row],[Actual]]=TRUE),AV27+Weekly[[#This Row],[H Odds &lt;]]-1,IF(AND(Weekly[[#This Row],[V Odds &lt;]]&lt;&gt;"",Weekly[[#This Row],[QDA_P]]=FALSE,Weekly[[#This Row],[Actual]]=FALSE),AV27+Weekly[[#This Row],[V Odds &lt;]]-1,IF(AND(Weekly[[#This Row],[V Odds &lt;]]&lt;&gt;"",Weekly[[#This Row],[QDA_P]]=FALSE,Weekly[[#This Row],[Actual]]=TRUE),AV27-1,IF(AND(Weekly[[#This Row],[H Odds &lt;]]&lt;&gt;"",Weekly[[#This Row],[QDA_P]]=TRUE,Weekly[[#This Row],[Actual]]=FALSE),AV27-1,AV27)))))</f>
        <v>38</v>
      </c>
      <c r="AW28" s="37"/>
      <c r="AX28" s="37">
        <f>IF(AND(Weekly[[#This Row],[V Odds &lt;]]="",Weekly[[#This Row],[H Odds &lt;]]=""),AX27,IF(AND(Weekly[[#This Row],[V Odds &lt;]]&lt;&gt;"",Weekly[[#This Row],[FALSES]]&gt;0,Weekly[[#This Row],[Actual]]=FALSE),AX27+Weekly[[#This Row],[V Odds &lt;]]-1,IF(AND(Weekly[[#This Row],[H Odds &lt;]]&lt;&gt;"",Weekly[[#This Row],[TRUES]]&gt;0,Weekly[[#This Row],[Actual]]=TRUE),AX27+Weekly[[#This Row],[H Odds &lt;]]-1,IF(AND(Weekly[[#This Row],[V Odds &lt;]]&lt;&gt;"",Weekly[[#This Row],[FALSES]]=0),AX27,IF(AND(Weekly[[#This Row],[H Odds &lt;]]&lt;&gt;"",Weekly[[#This Row],[TRUES]]=0),AX27,AX27-1)))))</f>
        <v>37.49</v>
      </c>
      <c r="AY28" s="37">
        <f>IF(AND(Weekly[[#This Row],[V Odds &lt;]]="",Weekly[[#This Row],[H Odds &lt;]]=""),AY27,IF(AND(Weekly[[#This Row],[V Odds &lt;]]&lt;&gt;"",Weekly[[#This Row],[FALSES]]&gt;0,Weekly[[#This Row],[Actual]]=FALSE),AY27+((Weekly[[#This Row],[V Odds &lt;]]-1)*0.92),IF(AND(Weekly[[#This Row],[H Odds &lt;]]&lt;&gt;"",Weekly[[#This Row],[TRUES]]&gt;0,Weekly[[#This Row],[Actual]]=TRUE),AY27+((Weekly[[#This Row],[H Odds &lt;]]-1)*0.92),IF(AND(Weekly[[#This Row],[V Odds &lt;]]&lt;&gt;"",Weekly[[#This Row],[FALSES]]=0),AY27,IF(AND(Weekly[[#This Row],[H Odds &lt;]]&lt;&gt;"",Weekly[[#This Row],[TRUES]]=0),AY27,AY27-1)))))</f>
        <v>37.290799999999997</v>
      </c>
      <c r="AZ28" s="37">
        <f>IF(AND(Weekly[[#This Row],[V Odds &lt;]]="",Weekly[[#This Row],[H Odds &lt;]]=""),AZ27,IF(AND(Weekly[[#This Row],[V Odds &lt;]]&lt;&gt;"",Weekly[[#This Row],[Actual]]=FALSE),AZ27+Weekly[[#This Row],[V Odds &lt;]]-1,IF(AND(Weekly[[#This Row],[H Odds &lt;]]&lt;&gt;"",Weekly[[#This Row],[Actual]]=TRUE),AZ27+Weekly[[#This Row],[H Odds &lt;]]-1,AZ27-1)))</f>
        <v>35.49</v>
      </c>
      <c r="BA28" s="38">
        <f>IF(Weekly[[#This Row],[H Odds &lt;]]="",BA27,IF(AND(Weekly[[#This Row],[H Odds &lt;]]&lt;&gt;"",Weekly[[#This Row],[SVC_P]]=TRUE,Weekly[[#This Row],[Actual]]=TRUE),BA27+Weekly[[#This Row],[H Odds &lt;]]-1,IF(AND(Weekly[[#This Row],[H Odds &lt;]]&lt;&gt;"",Weekly[[#This Row],[SVC_P]]=TRUE,Weekly[[#This Row],[Actual]]=FALSE),BA27-1,BA27)))</f>
        <v>38</v>
      </c>
      <c r="BB28" s="38">
        <f>IF(Weekly[[#This Row],[H Odds &lt;]]="",BB27,IF(AND(Weekly[[#This Row],[H Odds &lt;]]&lt;&gt;"",Weekly[[#This Row],[ADBC_P]]=TRUE,Weekly[[#This Row],[Actual]]=TRUE),BB27+Weekly[[#This Row],[H Odds &lt;]]-1,IF(AND(Weekly[[#This Row],[H Odds &lt;]]&lt;&gt;"",Weekly[[#This Row],[ADBC_P]]=TRUE,Weekly[[#This Row],[Actual]]=FALSE),BB27-1,BB27)))</f>
        <v>40</v>
      </c>
      <c r="BC28" s="38">
        <f>IF(Weekly[[#This Row],[H Odds &lt;]]="",BC27,IF(AND(Weekly[[#This Row],[H Odds &lt;]]&lt;&gt;"",Weekly[[#This Row],[RFC_P]]=TRUE,Weekly[[#This Row],[Actual]]=TRUE),BC27+Weekly[[#This Row],[H Odds &lt;]]-1,IF(AND(Weekly[[#This Row],[H Odds &lt;]]&lt;&gt;"",Weekly[[#This Row],[RFC_P]]=TRUE,Weekly[[#This Row],[Actual]]=FALSE),BC27-1,BC27)))</f>
        <v>39</v>
      </c>
      <c r="BD28" s="38">
        <f>IF(Weekly[[#This Row],[H Odds &lt;]]="",BD27,IF(AND(Weekly[[#This Row],[H Odds &lt;]]&lt;&gt;"",Weekly[[#This Row],[GBC_P]]=TRUE,Weekly[[#This Row],[Actual]]=TRUE),BD27+Weekly[[#This Row],[H Odds &lt;]]-1,IF(AND(Weekly[[#This Row],[H Odds &lt;]]&lt;&gt;"",Weekly[[#This Row],[GBC_P]]=TRUE,Weekly[[#This Row],[Actual]]=FALSE),BD27-1,BD27)))</f>
        <v>40</v>
      </c>
      <c r="BE28" s="38">
        <f>IF(Weekly[[#This Row],[H Odds &lt;]]="",BE27,IF(AND(Weekly[[#This Row],[H Odds &lt;]]&lt;&gt;"",Weekly[[#This Row],[HGBC_P]]=TRUE,Weekly[[#This Row],[Actual]]=TRUE),BE27+Weekly[[#This Row],[H Odds &lt;]]-1,IF(AND(Weekly[[#This Row],[H Odds &lt;]]&lt;&gt;"",Weekly[[#This Row],[HGBC_P]]=TRUE,Weekly[[#This Row],[Actual]]=FALSE),BE27-1,BE27)))</f>
        <v>39</v>
      </c>
      <c r="BF28" s="38">
        <f>IF(Weekly[[#This Row],[H Odds &lt;]]="",BF27,IF(AND(Weekly[[#This Row],[H Odds &lt;]]&lt;&gt;"",Weekly[[#This Row],[XGB_P]]=TRUE,Weekly[[#This Row],[Actual]]=TRUE),BF27+Weekly[[#This Row],[H Odds &lt;]]-1,IF(AND(Weekly[[#This Row],[H Odds &lt;]]&lt;&gt;"",Weekly[[#This Row],[XGB_P]]=TRUE,Weekly[[#This Row],[Actual]]=FALSE),BF27-1,BF27)))</f>
        <v>40</v>
      </c>
      <c r="BG28" s="38">
        <f>IF(Weekly[[#This Row],[H Odds &lt;]]="",BG27,IF(AND(Weekly[[#This Row],[H Odds &lt;]]&lt;&gt;"",Weekly[[#This Row],[QDA_P]]=TRUE,Weekly[[#This Row],[Actual]]=TRUE),BG27+Weekly[[#This Row],[H Odds &lt;]]-1,IF(AND(Weekly[[#This Row],[H Odds &lt;]]&lt;&gt;"",Weekly[[#This Row],[QDA_P]]=TRUE,Weekly[[#This Row],[Actual]]=FALSE),BG27-1,BG27)))</f>
        <v>40</v>
      </c>
      <c r="BH28" s="38">
        <f>IF(Weekly[[#This Row],[H Odds &lt;]]="",BH27,IF(AND(Weekly[[#This Row],[H Odds &lt;]]&lt;&gt;"",Weekly[[#This Row],[KNC_P]]=TRUE,Weekly[[#This Row],[Actual]]=TRUE),BH27+Weekly[[#This Row],[H Odds &lt;]]-1,IF(AND(Weekly[[#This Row],[H Odds &lt;]]&lt;&gt;"",Weekly[[#This Row],[KNC_P]]=TRUE,Weekly[[#This Row],[Actual]]=FALSE),BH27-1,BH27)))</f>
        <v>40</v>
      </c>
      <c r="BI28" s="38">
        <f>IF(Weekly[[#This Row],[H Odds &lt;]]="",BI27,IF(AND(Weekly[[#This Row],[H Odds &lt;]]&lt;&gt;"",Weekly[[#This Row],[TRUES]]&gt;0,Weekly[[#This Row],[Actual]]=TRUE),BI27+Weekly[[#This Row],[H Odds &lt;]]-1,IF(AND(Weekly[[#This Row],[H Odds &lt;]]&lt;&gt;"",Weekly[[#This Row],[TRUES]]=0),BI27,BI27-1)))</f>
        <v>38</v>
      </c>
      <c r="BJ28" s="38">
        <f>IF(Weekly[[#This Row],[H Odds &lt;]]="",BJ27,IF(AND(Weekly[[#This Row],[H Odds &lt;]]&lt;&gt;"",Weekly[[#This Row],[Actual]]=TRUE),BJ27+Weekly[[#This Row],[H Odds &lt;]]-1,IF(AND(Weekly[[#This Row],[H Odds &lt;]]&lt;&gt;"",Weekly[[#This Row],[Actual]]=FALSE),BJ27-1,BJ27)))</f>
        <v>38</v>
      </c>
      <c r="BK28" s="58">
        <f>IF(AND(Weekly[[#This Row],[TRUES]]&gt;4,Weekly[[#This Row],[Actual]]=TRUE),BK27+Weekly[[#This Row],[BF H Odds]]-1,IF(AND(Weekly[[#This Row],[FALSES]]&gt;4,Weekly[[#This Row],[Actual]]=FALSE),BK27+Weekly[[#This Row],[BF V Odds]]-1,IF(AND(Weekly[[#This Row],[TRUES]]&gt;4,Weekly[[#This Row],[Actual]]=FALSE),BK27-1,IF(AND(Weekly[[#This Row],[FALSES]]&gt;4,Weekly[[#This Row],[Actual]]=TRUE),BK27-1,BK27))))</f>
        <v>41.56</v>
      </c>
      <c r="BL28" s="58">
        <f>IF(AND(Weekly[[#This Row],[TRUES]]&gt;5,Weekly[[#This Row],[Actual]]=TRUE),BL27+Weekly[[#This Row],[BF H Odds]]-1,IF(AND(Weekly[[#This Row],[FALSES]]&gt;5,Weekly[[#This Row],[Actual]]=FALSE),BL27+Weekly[[#This Row],[BF V Odds]]-1,IF(AND(Weekly[[#This Row],[TRUES]]&gt;5,Weekly[[#This Row],[Actual]]=FALSE),BL27-1,IF(AND(Weekly[[#This Row],[FALSES]]&gt;5,Weekly[[#This Row],[Actual]]=TRUE),BL27-1,BL27))))</f>
        <v>40.21</v>
      </c>
      <c r="BM28" s="58">
        <f>IF(AND(Weekly[[#This Row],[TRUES]]&gt;6,Weekly[[#This Row],[Actual]]=TRUE),BM27+Weekly[[#This Row],[BF H Odds]]-1,IF(AND(Weekly[[#This Row],[FALSES]]&gt;6,Weekly[[#This Row],[Actual]]=FALSE),BM27+Weekly[[#This Row],[BF V Odds]]-1,IF(AND(Weekly[[#This Row],[TRUES]]&gt;6,Weekly[[#This Row],[Actual]]=FALSE),BM27-1,IF(AND(Weekly[[#This Row],[FALSES]]&gt;6,Weekly[[#This Row],[Actual]]=TRUE),BM27-1,BM27))))</f>
        <v>38.67</v>
      </c>
      <c r="BN28" s="24"/>
      <c r="BZ28" s="47" t="s">
        <v>49</v>
      </c>
      <c r="CA28" s="47">
        <f>COUNT(Weekly[H Odds &lt;])</f>
        <v>85</v>
      </c>
      <c r="CB28" s="47">
        <f>COUNT(Weekly[V Odds &lt;])</f>
        <v>146</v>
      </c>
      <c r="CC28" s="47">
        <f>CA28+CB28</f>
        <v>231</v>
      </c>
    </row>
    <row r="29" spans="1:87" x14ac:dyDescent="0.25">
      <c r="A29" s="1">
        <v>27</v>
      </c>
      <c r="B29" s="10">
        <v>44239</v>
      </c>
      <c r="C29" s="17" t="s">
        <v>38</v>
      </c>
      <c r="D29" s="15" t="s">
        <v>17</v>
      </c>
      <c r="E29" t="b">
        <v>1</v>
      </c>
      <c r="F29" t="b">
        <v>1</v>
      </c>
      <c r="G29" t="b">
        <v>1</v>
      </c>
      <c r="H29" t="b">
        <v>1</v>
      </c>
      <c r="I29" t="b">
        <v>1</v>
      </c>
      <c r="J29" t="b">
        <v>1</v>
      </c>
      <c r="K29" t="b">
        <v>1</v>
      </c>
      <c r="N29">
        <v>1</v>
      </c>
      <c r="O29">
        <v>1.1100000000000001</v>
      </c>
      <c r="P29" t="b">
        <v>1</v>
      </c>
      <c r="Q29" t="s">
        <v>66</v>
      </c>
      <c r="R29" s="9">
        <f>IFERROR(IF(Weekly[[#This Row],[Won Bet?]]="yes",R28+(Weekly[[#This Row],[BF Odds]]*Weekly[[#This Row],[BF Stake]])-Weekly[[#This Row],[BF Stake]],R28-Weekly[[#This Row],[BF Stake]]),R28)</f>
        <v>100.95000000000002</v>
      </c>
      <c r="S29" s="9">
        <f>IFERROR(IF(Weekly[[#This Row],[Won Bet?]]="yes",S28+(((Weekly[[#This Row],[BF Odds]]*Weekly[[#This Row],[BF Stake]])-Weekly[[#This Row],[BF Stake]])*0.95),S28-Weekly[[#This Row],[BF Stake]]),S28)</f>
        <v>100.60249999999999</v>
      </c>
      <c r="T29">
        <v>6.69</v>
      </c>
      <c r="U29">
        <v>1.1200000000000001</v>
      </c>
      <c r="V29" s="24">
        <f>IF(Weekly[[#This Row],[Actual]]="","",IF(AND(Weekly[[#This Row],[SVC_P]]=Weekly[[#This Row],[Actual]],Weekly[[#This Row],[SVC_P]]=TRUE),V28+Weekly[[#This Row],[BF H Odds]]-1,IF(AND(Weekly[[#This Row],[SVC_P]]=Weekly[[#This Row],[Actual]],Weekly[[#This Row],[SVC_P]]=FALSE),V28+Weekly[[#This Row],[BF V Odds]]-1,V28-1)))</f>
        <v>41.47</v>
      </c>
      <c r="W29" s="24">
        <f>IF(Weekly[[#This Row],[Actual]]="","",IF(AND(Weekly[[#This Row],[SVC_P]]=FALSE,Weekly[[#This Row],[Actual]]=TRUE),W28+Weekly[[#This Row],[BF H Odds]]-1,IF(AND(Weekly[[#This Row],[SVC_P]]=TRUE,Weekly[[#This Row],[Actual]]=FALSE,),W28+Weekly[[#This Row],[BF V Odds]]-1,W28-1)))</f>
        <v>16.41</v>
      </c>
      <c r="X29" s="24">
        <f>IF(Weekly[[#This Row],[Actual]]="","",IF(AND(Weekly[[#This Row],[ADBC_P]]=Weekly[[#This Row],[Actual]],Weekly[[#This Row],[ADBC_P]]=TRUE),X28+Weekly[[#This Row],[BF H Odds]]-1,IF(AND(Weekly[[#This Row],[ADBC_P]]=Weekly[[#This Row],[Actual]],Weekly[[#This Row],[ADBC_P]]=FALSE),X28+Weekly[[#This Row],[BF V Odds]]-1,X28-1)))</f>
        <v>39.110000000000007</v>
      </c>
      <c r="Y29" s="24">
        <f>IF(Weekly[[#This Row],[Actual]]="","",IF(AND(Weekly[[#This Row],[ADBC_P]]=FALSE,Weekly[[#This Row],[Actual]]=TRUE),Y28+Weekly[[#This Row],[BF H Odds]]-1,IF(AND(Weekly[[#This Row],[ADBC_P]]=TRUE,Weekly[[#This Row],[Actual]]=FALSE),Y28+Weekly[[#This Row],[BF V Odds]]-1,Y28-1)))</f>
        <v>33.330000000000005</v>
      </c>
      <c r="Z29" s="24">
        <f>IF(Weekly[[#This Row],[Actual]]="","",IF(AND(Weekly[[#This Row],[RFC_P]]=Weekly[[#This Row],[Actual]],Weekly[[#This Row],[RFC_P]]=TRUE),Z28+Weekly[[#This Row],[BF H Odds]]-1,IF(AND(Weekly[[#This Row],[RFC_P]]=Weekly[[#This Row],[Actual]],Weekly[[#This Row],[RFC_P]]=FALSE),Z28+Weekly[[#This Row],[BF V Odds]]-1,Z28-1)))</f>
        <v>35.200000000000003</v>
      </c>
      <c r="AA29" s="24">
        <f>IF(Weekly[[#This Row],[Actual]]="","",IF(AND(Weekly[[#This Row],[RFC_P]]=FALSE,Weekly[[#This Row],[Actual]]=TRUE),AA28+Weekly[[#This Row],[BF H Odds]]-1,IF(AND(Weekly[[#This Row],[RFC_P]]=TRUE,Weekly[[#This Row],[Actual]]=FALSE),AA28+Weekly[[#This Row],[BF V Odds]]-1,AA28-1)))</f>
        <v>37.240000000000009</v>
      </c>
      <c r="AB29" s="24">
        <f>IF(Weekly[[#This Row],[Actual]]="","",IF(AND(Weekly[[#This Row],[GBC_P]]=Weekly[[#This Row],[Actual]],Weekly[[#This Row],[GBC_P]]=TRUE),AB28+Weekly[[#This Row],[BF H Odds]]-1,IF(AND(Weekly[[#This Row],[GBC_P]]=Weekly[[#This Row],[Actual]],Weekly[[#This Row],[GBC_P]]=FALSE),AB28+Weekly[[#This Row],[BF V Odds]]-1,AB28-1)))</f>
        <v>35.89</v>
      </c>
      <c r="AC29" s="24">
        <f>IF(Weekly[[#This Row],[Actual]]="","",IF(AND(Weekly[[#This Row],[GBC_P]]=FALSE,Weekly[[#This Row],[Actual]]=TRUE),AC28+Weekly[[#This Row],[BF H Odds]]-1,IF(AND(Weekly[[#This Row],[GBC_P]]=TRUE,Weekly[[#This Row],[Actual]]=FALSE),AC28+Weekly[[#This Row],[BF V Odds]]-1,AC28-1)))</f>
        <v>36.550000000000011</v>
      </c>
      <c r="AD29" s="24">
        <f>IF(Weekly[[#This Row],[Actual]]="","",IF(AND(Weekly[[#This Row],[HGBC_P]]=Weekly[[#This Row],[Actual]],Weekly[[#This Row],[HGBC_P]]=TRUE),AD28+Weekly[[#This Row],[BF H Odds]]-1,IF(AND(Weekly[[#This Row],[HGBC_P]]=Weekly[[#This Row],[Actual]],Weekly[[#This Row],[HGBC_P]]=FALSE),AD28+Weekly[[#This Row],[BF V Odds]]-1,AD28-1)))</f>
        <v>39.220000000000006</v>
      </c>
      <c r="AE29" s="24">
        <f>IF(Weekly[[#This Row],[Actual]]="","",IF(AND(Weekly[[#This Row],[HGBC_P]]=FALSE,Weekly[[#This Row],[Actual]]=TRUE),AE28+Weekly[[#This Row],[BF H Odds]]-1,IF(AND(Weekly[[#This Row],[HGBC_P]]=TRUE,Weekly[[#This Row],[Actual]]=FALSE),AE28+Weekly[[#This Row],[BF V Odds]]-1,AE28-1)))</f>
        <v>33.220000000000006</v>
      </c>
      <c r="AF29" s="24">
        <f>IF(Weekly[[#This Row],[Actual]]="","",IF(AND(Weekly[[#This Row],[XGB_P]]=Weekly[[#This Row],[Actual]],Weekly[[#This Row],[XGB_P]]=TRUE),AF28+Weekly[[#This Row],[BF H Odds]]-1,IF(AND(Weekly[[#This Row],[XGB_P]]=Weekly[[#This Row],[Actual]],Weekly[[#This Row],[XGB_P]]=FALSE),AF28+Weekly[[#This Row],[BF V Odds]]-1,AF28-1)))</f>
        <v>41.42</v>
      </c>
      <c r="AG29" s="24">
        <f>IF(Weekly[[#This Row],[Actual]]="","",IF(AND(Weekly[[#This Row],[XGB_P]]=FALSE,Weekly[[#This Row],[Actual]]=TRUE),AG28+Weekly[[#This Row],[BF H Odds]]-1,IF(AND(Weekly[[#This Row],[XGB_P]]=TRUE,Weekly[[#This Row],[Actual]]=FALSE),AG28+Weekly[[#This Row],[BF V Odds]]-1,AG28-1)))</f>
        <v>31.02000000000001</v>
      </c>
      <c r="AH29" s="24">
        <f>IF(Weekly[[#This Row],[Actual]]="","",IF(AND(Weekly[[#This Row],[QDA_P]]=Weekly[[#This Row],[Actual]],Weekly[[#This Row],[QDA_P]]=TRUE),AH28+Weekly[[#This Row],[BF H Odds]]-1,IF(AND(Weekly[[#This Row],[QDA_P]]=Weekly[[#This Row],[Actual]],Weekly[[#This Row],[QDA_P]]=FALSE),AH28+Weekly[[#This Row],[BF V Odds]]-1,AH28-1)))</f>
        <v>34.960000000000008</v>
      </c>
      <c r="AI29" s="24">
        <f>IF(Weekly[[#This Row],[Actual]]="","",IF(AND(Weekly[[#This Row],[QDA_P]]=FALSE,Weekly[[#This Row],[Actual]]=TRUE),AI28+Weekly[[#This Row],[BF H Odds]]-1,IF(AND(Weekly[[#This Row],[QDA_P]]=TRUE,Weekly[[#This Row],[Actual]]=FALSE),AI28+Weekly[[#This Row],[BF V Odds]]-1,AI28-1)))</f>
        <v>37.480000000000004</v>
      </c>
      <c r="AJ29" s="24"/>
      <c r="AK29" s="24"/>
      <c r="AL29" s="30">
        <f>IF(Weekly[[#This Row],[Actual]]="","",COUNTIF(Weekly[[#This Row],[SVC_P]:[QDA_P]],TRUE))</f>
        <v>7</v>
      </c>
      <c r="AM29" s="30">
        <f>IF(Weekly[[#This Row],[Actual]]="","",COUNTIF(Weekly[[#This Row],[SVC_P]:[QDA_P]],FALSE))</f>
        <v>0</v>
      </c>
      <c r="AN29">
        <f>IF(AND(Weekly[[#This Row],[BF V Odds]]&gt;$BO$6,Weekly[[#This Row],[BF V Odds]] &lt; $BO$7),Weekly[[#This Row],[BF V Odds]],"")</f>
        <v>6.69</v>
      </c>
      <c r="AO29" t="str">
        <f>IF(AND(Weekly[[#This Row],[BF H Odds]]&gt;$BO$6, Weekly[[#This Row],[BF H Odds]] &lt; $BO$7),Weekly[[#This Row],[BF H Odds]],"")</f>
        <v/>
      </c>
      <c r="AP29" s="37">
        <f>IF(AND(Weekly[[#This Row],[V Odds &lt;]]="",Weekly[[#This Row],[H Odds &lt;]]=""),AP28,IF(AND(Weekly[[#This Row],[H Odds &lt;]]&lt;&gt;"",Weekly[[#This Row],[SVC_P]]=TRUE,Weekly[[#This Row],[Actual]]=TRUE),AP28+Weekly[[#This Row],[H Odds &lt;]]-1,IF(AND(Weekly[[#This Row],[V Odds &lt;]]&lt;&gt;"",Weekly[[#This Row],[SVC_P]]=FALSE,Weekly[[#This Row],[Actual]]=FALSE),AP28+Weekly[[#This Row],[V Odds &lt;]]-1,IF(AND(Weekly[[#This Row],[V Odds &lt;]]&lt;&gt;"",Weekly[[#This Row],[SVC_P]]=FALSE,Weekly[[#This Row],[Actual]]=TRUE),AP28-1,IF(AND(Weekly[[#This Row],[H Odds &lt;]]&lt;&gt;"",Weekly[[#This Row],[SVC_P]]=TRUE,Weekly[[#This Row],[Actual]]=FALSE),AP28-1,AP28)))))</f>
        <v>39.49</v>
      </c>
      <c r="AQ29" s="37">
        <f>IF(AND(Weekly[[#This Row],[V Odds &lt;]]="",Weekly[[#This Row],[H Odds &lt;]]=""),AQ28,IF(AND(Weekly[[#This Row],[H Odds &lt;]]&lt;&gt;"",Weekly[[#This Row],[ADBC_P]]=TRUE,Weekly[[#This Row],[Actual]]=TRUE),AQ28+Weekly[[#This Row],[H Odds &lt;]]-1,IF(AND(Weekly[[#This Row],[V Odds &lt;]]&lt;&gt;"",Weekly[[#This Row],[ADBC_P]]=FALSE,Weekly[[#This Row],[Actual]]=FALSE),AQ28+Weekly[[#This Row],[V Odds &lt;]]-1,IF(AND(Weekly[[#This Row],[V Odds &lt;]]&lt;&gt;"",Weekly[[#This Row],[ADBC_P]]=FALSE,Weekly[[#This Row],[Actual]]=TRUE),AQ28-1,IF(AND(Weekly[[#This Row],[H Odds &lt;]]&lt;&gt;"",Weekly[[#This Row],[ADBC_P]]=TRUE,Weekly[[#This Row],[Actual]]=FALSE),AQ28-1,AQ28)))))</f>
        <v>40</v>
      </c>
      <c r="AR29" s="37">
        <f>IF(AND(Weekly[[#This Row],[V Odds &lt;]]="",Weekly[[#This Row],[H Odds &lt;]]=""),AR28,IF(AND(Weekly[[#This Row],[H Odds &lt;]]&lt;&gt;"",Weekly[[#This Row],[RFC_P]]=TRUE,Weekly[[#This Row],[Actual]]=TRUE),AR28+Weekly[[#This Row],[H Odds &lt;]]-1,IF(AND(Weekly[[#This Row],[V Odds &lt;]]&lt;&gt;"",Weekly[[#This Row],[RFC_P]]=FALSE,Weekly[[#This Row],[Actual]]=FALSE),AR28+Weekly[[#This Row],[V Odds &lt;]]-1,IF(AND(Weekly[[#This Row],[V Odds &lt;]]&lt;&gt;"",Weekly[[#This Row],[RFC_P]]=FALSE,Weekly[[#This Row],[Actual]]=TRUE),AR28-1,IF(AND(Weekly[[#This Row],[H Odds &lt;]]&lt;&gt;"",Weekly[[#This Row],[RFC_P]]=TRUE,Weekly[[#This Row],[Actual]]=FALSE),AR28-1,AR28)))))</f>
        <v>38</v>
      </c>
      <c r="AS29" s="37">
        <f>IF(AND(Weekly[[#This Row],[V Odds &lt;]]="",Weekly[[#This Row],[H Odds &lt;]]=""),AS28,IF(AND(Weekly[[#This Row],[H Odds &lt;]]&lt;&gt;"",Weekly[[#This Row],[GBC_P]]=TRUE,Weekly[[#This Row],[Actual]]=TRUE),AS28+Weekly[[#This Row],[H Odds &lt;]]-1,IF(AND(Weekly[[#This Row],[V Odds &lt;]]&lt;&gt;"",Weekly[[#This Row],[GBC_P]]=FALSE,Weekly[[#This Row],[Actual]]=FALSE),AS28+Weekly[[#This Row],[V Odds &lt;]]-1,IF(AND(Weekly[[#This Row],[V Odds &lt;]]&lt;&gt;"",Weekly[[#This Row],[GBC_P]]=FALSE,Weekly[[#This Row],[Actual]]=TRUE),AS28-1,IF(AND(Weekly[[#This Row],[H Odds &lt;]]&lt;&gt;"",Weekly[[#This Row],[GBC_P]]=TRUE,Weekly[[#This Row],[Actual]]=FALSE),AS28-1,AS28)))))</f>
        <v>38</v>
      </c>
      <c r="AT29" s="37">
        <f>IF(AND(Weekly[[#This Row],[V Odds &lt;]]="",Weekly[[#This Row],[H Odds &lt;]]=""),AT28,IF(AND(Weekly[[#This Row],[H Odds &lt;]]&lt;&gt;"",Weekly[[#This Row],[HGBC_P]]=TRUE,Weekly[[#This Row],[Actual]]=TRUE),AT28+Weekly[[#This Row],[H Odds &lt;]]-1,IF(AND(Weekly[[#This Row],[V Odds &lt;]]&lt;&gt;"",Weekly[[#This Row],[HGBC_P]]=FALSE,Weekly[[#This Row],[Actual]]=FALSE),AT28+Weekly[[#This Row],[V Odds &lt;]]-1,IF(AND(Weekly[[#This Row],[V Odds &lt;]]&lt;&gt;"",Weekly[[#This Row],[HGBC_P]]=FALSE,Weekly[[#This Row],[Actual]]=TRUE),AT28-1,IF(AND(Weekly[[#This Row],[H Odds &lt;]]&lt;&gt;"",Weekly[[#This Row],[HGBC_P]]=TRUE,Weekly[[#This Row],[Actual]]=FALSE),AT28-1,AT28)))))</f>
        <v>38</v>
      </c>
      <c r="AU29" s="37">
        <f>IF(AND(Weekly[[#This Row],[V Odds &lt;]]="",Weekly[[#This Row],[H Odds &lt;]]=""),AU28,IF(AND(Weekly[[#This Row],[H Odds &lt;]]&lt;&gt;"",Weekly[[#This Row],[XGB_P]]=TRUE,Weekly[[#This Row],[Actual]]=TRUE),AU28+Weekly[[#This Row],[H Odds &lt;]]-1,IF(AND(Weekly[[#This Row],[V Odds &lt;]]&lt;&gt;"",Weekly[[#This Row],[XGB_P]]=FALSE,Weekly[[#This Row],[Actual]]=FALSE),AU28+Weekly[[#This Row],[V Odds &lt;]]-1,IF(AND(Weekly[[#This Row],[V Odds &lt;]]&lt;&gt;"",Weekly[[#This Row],[XGB_P]]=FALSE,Weekly[[#This Row],[Actual]]=TRUE),AU28-1,IF(AND(Weekly[[#This Row],[H Odds &lt;]]&lt;&gt;"",Weekly[[#This Row],[XGB_P]]=TRUE,Weekly[[#This Row],[Actual]]=FALSE),AU28-1,AU28)))))</f>
        <v>39</v>
      </c>
      <c r="AV29" s="37">
        <f>IF(AND(Weekly[[#This Row],[V Odds &lt;]]="",Weekly[[#This Row],[H Odds &lt;]]=""),AV28,IF(AND(Weekly[[#This Row],[H Odds &lt;]]&lt;&gt;"",Weekly[[#This Row],[QDA_P]]=TRUE,Weekly[[#This Row],[Actual]]=TRUE),AV28+Weekly[[#This Row],[H Odds &lt;]]-1,IF(AND(Weekly[[#This Row],[V Odds &lt;]]&lt;&gt;"",Weekly[[#This Row],[QDA_P]]=FALSE,Weekly[[#This Row],[Actual]]=FALSE),AV28+Weekly[[#This Row],[V Odds &lt;]]-1,IF(AND(Weekly[[#This Row],[V Odds &lt;]]&lt;&gt;"",Weekly[[#This Row],[QDA_P]]=FALSE,Weekly[[#This Row],[Actual]]=TRUE),AV28-1,IF(AND(Weekly[[#This Row],[H Odds &lt;]]&lt;&gt;"",Weekly[[#This Row],[QDA_P]]=TRUE,Weekly[[#This Row],[Actual]]=FALSE),AV28-1,AV28)))))</f>
        <v>38</v>
      </c>
      <c r="AW29" s="37"/>
      <c r="AX29" s="37">
        <f>IF(AND(Weekly[[#This Row],[V Odds &lt;]]="",Weekly[[#This Row],[H Odds &lt;]]=""),AX28,IF(AND(Weekly[[#This Row],[V Odds &lt;]]&lt;&gt;"",Weekly[[#This Row],[FALSES]]&gt;0,Weekly[[#This Row],[Actual]]=FALSE),AX28+Weekly[[#This Row],[V Odds &lt;]]-1,IF(AND(Weekly[[#This Row],[H Odds &lt;]]&lt;&gt;"",Weekly[[#This Row],[TRUES]]&gt;0,Weekly[[#This Row],[Actual]]=TRUE),AX28+Weekly[[#This Row],[H Odds &lt;]]-1,IF(AND(Weekly[[#This Row],[V Odds &lt;]]&lt;&gt;"",Weekly[[#This Row],[FALSES]]=0),AX28,IF(AND(Weekly[[#This Row],[H Odds &lt;]]&lt;&gt;"",Weekly[[#This Row],[TRUES]]=0),AX28,AX28-1)))))</f>
        <v>37.49</v>
      </c>
      <c r="AY29" s="37">
        <f>IF(AND(Weekly[[#This Row],[V Odds &lt;]]="",Weekly[[#This Row],[H Odds &lt;]]=""),AY28,IF(AND(Weekly[[#This Row],[V Odds &lt;]]&lt;&gt;"",Weekly[[#This Row],[FALSES]]&gt;0,Weekly[[#This Row],[Actual]]=FALSE),AY28+((Weekly[[#This Row],[V Odds &lt;]]-1)*0.92),IF(AND(Weekly[[#This Row],[H Odds &lt;]]&lt;&gt;"",Weekly[[#This Row],[TRUES]]&gt;0,Weekly[[#This Row],[Actual]]=TRUE),AY28+((Weekly[[#This Row],[H Odds &lt;]]-1)*0.92),IF(AND(Weekly[[#This Row],[V Odds &lt;]]&lt;&gt;"",Weekly[[#This Row],[FALSES]]=0),AY28,IF(AND(Weekly[[#This Row],[H Odds &lt;]]&lt;&gt;"",Weekly[[#This Row],[TRUES]]=0),AY28,AY28-1)))))</f>
        <v>37.290799999999997</v>
      </c>
      <c r="AZ29" s="37">
        <f>IF(AND(Weekly[[#This Row],[V Odds &lt;]]="",Weekly[[#This Row],[H Odds &lt;]]=""),AZ28,IF(AND(Weekly[[#This Row],[V Odds &lt;]]&lt;&gt;"",Weekly[[#This Row],[Actual]]=FALSE),AZ28+Weekly[[#This Row],[V Odds &lt;]]-1,IF(AND(Weekly[[#This Row],[H Odds &lt;]]&lt;&gt;"",Weekly[[#This Row],[Actual]]=TRUE),AZ28+Weekly[[#This Row],[H Odds &lt;]]-1,AZ28-1)))</f>
        <v>34.49</v>
      </c>
      <c r="BA29" s="38">
        <f>IF(Weekly[[#This Row],[H Odds &lt;]]="",BA28,IF(AND(Weekly[[#This Row],[H Odds &lt;]]&lt;&gt;"",Weekly[[#This Row],[SVC_P]]=TRUE,Weekly[[#This Row],[Actual]]=TRUE),BA28+Weekly[[#This Row],[H Odds &lt;]]-1,IF(AND(Weekly[[#This Row],[H Odds &lt;]]&lt;&gt;"",Weekly[[#This Row],[SVC_P]]=TRUE,Weekly[[#This Row],[Actual]]=FALSE),BA28-1,BA28)))</f>
        <v>38</v>
      </c>
      <c r="BB29" s="38">
        <f>IF(Weekly[[#This Row],[H Odds &lt;]]="",BB28,IF(AND(Weekly[[#This Row],[H Odds &lt;]]&lt;&gt;"",Weekly[[#This Row],[ADBC_P]]=TRUE,Weekly[[#This Row],[Actual]]=TRUE),BB28+Weekly[[#This Row],[H Odds &lt;]]-1,IF(AND(Weekly[[#This Row],[H Odds &lt;]]&lt;&gt;"",Weekly[[#This Row],[ADBC_P]]=TRUE,Weekly[[#This Row],[Actual]]=FALSE),BB28-1,BB28)))</f>
        <v>40</v>
      </c>
      <c r="BC29" s="38">
        <f>IF(Weekly[[#This Row],[H Odds &lt;]]="",BC28,IF(AND(Weekly[[#This Row],[H Odds &lt;]]&lt;&gt;"",Weekly[[#This Row],[RFC_P]]=TRUE,Weekly[[#This Row],[Actual]]=TRUE),BC28+Weekly[[#This Row],[H Odds &lt;]]-1,IF(AND(Weekly[[#This Row],[H Odds &lt;]]&lt;&gt;"",Weekly[[#This Row],[RFC_P]]=TRUE,Weekly[[#This Row],[Actual]]=FALSE),BC28-1,BC28)))</f>
        <v>39</v>
      </c>
      <c r="BD29" s="38">
        <f>IF(Weekly[[#This Row],[H Odds &lt;]]="",BD28,IF(AND(Weekly[[#This Row],[H Odds &lt;]]&lt;&gt;"",Weekly[[#This Row],[GBC_P]]=TRUE,Weekly[[#This Row],[Actual]]=TRUE),BD28+Weekly[[#This Row],[H Odds &lt;]]-1,IF(AND(Weekly[[#This Row],[H Odds &lt;]]&lt;&gt;"",Weekly[[#This Row],[GBC_P]]=TRUE,Weekly[[#This Row],[Actual]]=FALSE),BD28-1,BD28)))</f>
        <v>40</v>
      </c>
      <c r="BE29" s="38">
        <f>IF(Weekly[[#This Row],[H Odds &lt;]]="",BE28,IF(AND(Weekly[[#This Row],[H Odds &lt;]]&lt;&gt;"",Weekly[[#This Row],[HGBC_P]]=TRUE,Weekly[[#This Row],[Actual]]=TRUE),BE28+Weekly[[#This Row],[H Odds &lt;]]-1,IF(AND(Weekly[[#This Row],[H Odds &lt;]]&lt;&gt;"",Weekly[[#This Row],[HGBC_P]]=TRUE,Weekly[[#This Row],[Actual]]=FALSE),BE28-1,BE28)))</f>
        <v>39</v>
      </c>
      <c r="BF29" s="38">
        <f>IF(Weekly[[#This Row],[H Odds &lt;]]="",BF28,IF(AND(Weekly[[#This Row],[H Odds &lt;]]&lt;&gt;"",Weekly[[#This Row],[XGB_P]]=TRUE,Weekly[[#This Row],[Actual]]=TRUE),BF28+Weekly[[#This Row],[H Odds &lt;]]-1,IF(AND(Weekly[[#This Row],[H Odds &lt;]]&lt;&gt;"",Weekly[[#This Row],[XGB_P]]=TRUE,Weekly[[#This Row],[Actual]]=FALSE),BF28-1,BF28)))</f>
        <v>40</v>
      </c>
      <c r="BG29" s="38">
        <f>IF(Weekly[[#This Row],[H Odds &lt;]]="",BG28,IF(AND(Weekly[[#This Row],[H Odds &lt;]]&lt;&gt;"",Weekly[[#This Row],[QDA_P]]=TRUE,Weekly[[#This Row],[Actual]]=TRUE),BG28+Weekly[[#This Row],[H Odds &lt;]]-1,IF(AND(Weekly[[#This Row],[H Odds &lt;]]&lt;&gt;"",Weekly[[#This Row],[QDA_P]]=TRUE,Weekly[[#This Row],[Actual]]=FALSE),BG28-1,BG28)))</f>
        <v>40</v>
      </c>
      <c r="BH29" s="38">
        <f>IF(Weekly[[#This Row],[H Odds &lt;]]="",BH28,IF(AND(Weekly[[#This Row],[H Odds &lt;]]&lt;&gt;"",Weekly[[#This Row],[KNC_P]]=TRUE,Weekly[[#This Row],[Actual]]=TRUE),BH28+Weekly[[#This Row],[H Odds &lt;]]-1,IF(AND(Weekly[[#This Row],[H Odds &lt;]]&lt;&gt;"",Weekly[[#This Row],[KNC_P]]=TRUE,Weekly[[#This Row],[Actual]]=FALSE),BH28-1,BH28)))</f>
        <v>40</v>
      </c>
      <c r="BI29" s="38">
        <f>IF(Weekly[[#This Row],[H Odds &lt;]]="",BI28,IF(AND(Weekly[[#This Row],[H Odds &lt;]]&lt;&gt;"",Weekly[[#This Row],[TRUES]]&gt;0,Weekly[[#This Row],[Actual]]=TRUE),BI28+Weekly[[#This Row],[H Odds &lt;]]-1,IF(AND(Weekly[[#This Row],[H Odds &lt;]]&lt;&gt;"",Weekly[[#This Row],[TRUES]]=0),BI28,BI28-1)))</f>
        <v>38</v>
      </c>
      <c r="BJ29" s="38">
        <f>IF(Weekly[[#This Row],[H Odds &lt;]]="",BJ28,IF(AND(Weekly[[#This Row],[H Odds &lt;]]&lt;&gt;"",Weekly[[#This Row],[Actual]]=TRUE),BJ28+Weekly[[#This Row],[H Odds &lt;]]-1,IF(AND(Weekly[[#This Row],[H Odds &lt;]]&lt;&gt;"",Weekly[[#This Row],[Actual]]=FALSE),BJ28-1,BJ28)))</f>
        <v>38</v>
      </c>
      <c r="BK29" s="58">
        <f>IF(AND(Weekly[[#This Row],[TRUES]]&gt;4,Weekly[[#This Row],[Actual]]=TRUE),BK28+Weekly[[#This Row],[BF H Odds]]-1,IF(AND(Weekly[[#This Row],[FALSES]]&gt;4,Weekly[[#This Row],[Actual]]=FALSE),BK28+Weekly[[#This Row],[BF V Odds]]-1,IF(AND(Weekly[[#This Row],[TRUES]]&gt;4,Weekly[[#This Row],[Actual]]=FALSE),BK28-1,IF(AND(Weekly[[#This Row],[FALSES]]&gt;4,Weekly[[#This Row],[Actual]]=TRUE),BK28-1,BK28))))</f>
        <v>41.68</v>
      </c>
      <c r="BL29" s="58">
        <f>IF(AND(Weekly[[#This Row],[TRUES]]&gt;5,Weekly[[#This Row],[Actual]]=TRUE),BL28+Weekly[[#This Row],[BF H Odds]]-1,IF(AND(Weekly[[#This Row],[FALSES]]&gt;5,Weekly[[#This Row],[Actual]]=FALSE),BL28+Weekly[[#This Row],[BF V Odds]]-1,IF(AND(Weekly[[#This Row],[TRUES]]&gt;5,Weekly[[#This Row],[Actual]]=FALSE),BL28-1,IF(AND(Weekly[[#This Row],[FALSES]]&gt;5,Weekly[[#This Row],[Actual]]=TRUE),BL28-1,BL28))))</f>
        <v>40.33</v>
      </c>
      <c r="BM29" s="58">
        <f>IF(AND(Weekly[[#This Row],[TRUES]]&gt;6,Weekly[[#This Row],[Actual]]=TRUE),BM28+Weekly[[#This Row],[BF H Odds]]-1,IF(AND(Weekly[[#This Row],[FALSES]]&gt;6,Weekly[[#This Row],[Actual]]=FALSE),BM28+Weekly[[#This Row],[BF V Odds]]-1,IF(AND(Weekly[[#This Row],[TRUES]]&gt;6,Weekly[[#This Row],[Actual]]=FALSE),BM28-1,IF(AND(Weekly[[#This Row],[FALSES]]&gt;6,Weekly[[#This Row],[Actual]]=TRUE),BM28-1,BM28))))</f>
        <v>38.79</v>
      </c>
      <c r="BN29" s="24"/>
      <c r="BZ29" s="47" t="s">
        <v>80</v>
      </c>
      <c r="CA29" s="52">
        <f>CA27/CA28</f>
        <v>0.37647058823529411</v>
      </c>
      <c r="CB29" s="52">
        <f>CB27/CB28</f>
        <v>0.27397260273972601</v>
      </c>
      <c r="CC29" s="52">
        <f>CC27/CC28</f>
        <v>0.31168831168831168</v>
      </c>
    </row>
    <row r="30" spans="1:87" x14ac:dyDescent="0.25">
      <c r="A30" s="1">
        <v>28</v>
      </c>
      <c r="B30" s="10">
        <v>44239</v>
      </c>
      <c r="C30" s="17" t="s">
        <v>11</v>
      </c>
      <c r="D30" s="15" t="s">
        <v>25</v>
      </c>
      <c r="E30" t="b">
        <v>1</v>
      </c>
      <c r="F30" t="b">
        <v>1</v>
      </c>
      <c r="G30" t="b">
        <v>1</v>
      </c>
      <c r="H30" t="b">
        <v>1</v>
      </c>
      <c r="I30" t="b">
        <v>1</v>
      </c>
      <c r="J30" t="b">
        <v>1</v>
      </c>
      <c r="K30" t="b">
        <v>0</v>
      </c>
      <c r="N30">
        <v>1</v>
      </c>
      <c r="O30">
        <v>1.71</v>
      </c>
      <c r="P30" t="b">
        <v>1</v>
      </c>
      <c r="Q30" t="s">
        <v>66</v>
      </c>
      <c r="R30" s="9">
        <f>IFERROR(IF(Weekly[[#This Row],[Won Bet?]]="yes",R29+(Weekly[[#This Row],[BF Odds]]*Weekly[[#This Row],[BF Stake]])-Weekly[[#This Row],[BF Stake]],R29-Weekly[[#This Row],[BF Stake]]),R29)</f>
        <v>101.66000000000001</v>
      </c>
      <c r="S30" s="9">
        <f>IFERROR(IF(Weekly[[#This Row],[Won Bet?]]="yes",S29+(((Weekly[[#This Row],[BF Odds]]*Weekly[[#This Row],[BF Stake]])-Weekly[[#This Row],[BF Stake]])*0.95),S29-Weekly[[#This Row],[BF Stake]]),S29)</f>
        <v>101.27699999999999</v>
      </c>
      <c r="T30">
        <v>2.17</v>
      </c>
      <c r="U30">
        <v>1.74</v>
      </c>
      <c r="V30" s="24">
        <f>IF(Weekly[[#This Row],[Actual]]="","",IF(AND(Weekly[[#This Row],[SVC_P]]=Weekly[[#This Row],[Actual]],Weekly[[#This Row],[SVC_P]]=TRUE),V29+Weekly[[#This Row],[BF H Odds]]-1,IF(AND(Weekly[[#This Row],[SVC_P]]=Weekly[[#This Row],[Actual]],Weekly[[#This Row],[SVC_P]]=FALSE),V29+Weekly[[#This Row],[BF V Odds]]-1,V29-1)))</f>
        <v>42.21</v>
      </c>
      <c r="W30" s="24">
        <f>IF(Weekly[[#This Row],[Actual]]="","",IF(AND(Weekly[[#This Row],[SVC_P]]=FALSE,Weekly[[#This Row],[Actual]]=TRUE),W29+Weekly[[#This Row],[BF H Odds]]-1,IF(AND(Weekly[[#This Row],[SVC_P]]=TRUE,Weekly[[#This Row],[Actual]]=FALSE,),W29+Weekly[[#This Row],[BF V Odds]]-1,W29-1)))</f>
        <v>15.41</v>
      </c>
      <c r="X30" s="24">
        <f>IF(Weekly[[#This Row],[Actual]]="","",IF(AND(Weekly[[#This Row],[ADBC_P]]=Weekly[[#This Row],[Actual]],Weekly[[#This Row],[ADBC_P]]=TRUE),X29+Weekly[[#This Row],[BF H Odds]]-1,IF(AND(Weekly[[#This Row],[ADBC_P]]=Weekly[[#This Row],[Actual]],Weekly[[#This Row],[ADBC_P]]=FALSE),X29+Weekly[[#This Row],[BF V Odds]]-1,X29-1)))</f>
        <v>39.850000000000009</v>
      </c>
      <c r="Y30" s="24">
        <f>IF(Weekly[[#This Row],[Actual]]="","",IF(AND(Weekly[[#This Row],[ADBC_P]]=FALSE,Weekly[[#This Row],[Actual]]=TRUE),Y29+Weekly[[#This Row],[BF H Odds]]-1,IF(AND(Weekly[[#This Row],[ADBC_P]]=TRUE,Weekly[[#This Row],[Actual]]=FALSE),Y29+Weekly[[#This Row],[BF V Odds]]-1,Y29-1)))</f>
        <v>32.330000000000005</v>
      </c>
      <c r="Z30" s="24">
        <f>IF(Weekly[[#This Row],[Actual]]="","",IF(AND(Weekly[[#This Row],[RFC_P]]=Weekly[[#This Row],[Actual]],Weekly[[#This Row],[RFC_P]]=TRUE),Z29+Weekly[[#This Row],[BF H Odds]]-1,IF(AND(Weekly[[#This Row],[RFC_P]]=Weekly[[#This Row],[Actual]],Weekly[[#This Row],[RFC_P]]=FALSE),Z29+Weekly[[#This Row],[BF V Odds]]-1,Z29-1)))</f>
        <v>35.940000000000005</v>
      </c>
      <c r="AA30" s="24">
        <f>IF(Weekly[[#This Row],[Actual]]="","",IF(AND(Weekly[[#This Row],[RFC_P]]=FALSE,Weekly[[#This Row],[Actual]]=TRUE),AA29+Weekly[[#This Row],[BF H Odds]]-1,IF(AND(Weekly[[#This Row],[RFC_P]]=TRUE,Weekly[[#This Row],[Actual]]=FALSE),AA29+Weekly[[#This Row],[BF V Odds]]-1,AA29-1)))</f>
        <v>36.240000000000009</v>
      </c>
      <c r="AB30" s="24">
        <f>IF(Weekly[[#This Row],[Actual]]="","",IF(AND(Weekly[[#This Row],[GBC_P]]=Weekly[[#This Row],[Actual]],Weekly[[#This Row],[GBC_P]]=TRUE),AB29+Weekly[[#This Row],[BF H Odds]]-1,IF(AND(Weekly[[#This Row],[GBC_P]]=Weekly[[#This Row],[Actual]],Weekly[[#This Row],[GBC_P]]=FALSE),AB29+Weekly[[#This Row],[BF V Odds]]-1,AB29-1)))</f>
        <v>36.630000000000003</v>
      </c>
      <c r="AC30" s="24">
        <f>IF(Weekly[[#This Row],[Actual]]="","",IF(AND(Weekly[[#This Row],[GBC_P]]=FALSE,Weekly[[#This Row],[Actual]]=TRUE),AC29+Weekly[[#This Row],[BF H Odds]]-1,IF(AND(Weekly[[#This Row],[GBC_P]]=TRUE,Weekly[[#This Row],[Actual]]=FALSE),AC29+Weekly[[#This Row],[BF V Odds]]-1,AC29-1)))</f>
        <v>35.550000000000011</v>
      </c>
      <c r="AD30" s="24">
        <f>IF(Weekly[[#This Row],[Actual]]="","",IF(AND(Weekly[[#This Row],[HGBC_P]]=Weekly[[#This Row],[Actual]],Weekly[[#This Row],[HGBC_P]]=TRUE),AD29+Weekly[[#This Row],[BF H Odds]]-1,IF(AND(Weekly[[#This Row],[HGBC_P]]=Weekly[[#This Row],[Actual]],Weekly[[#This Row],[HGBC_P]]=FALSE),AD29+Weekly[[#This Row],[BF V Odds]]-1,AD29-1)))</f>
        <v>39.960000000000008</v>
      </c>
      <c r="AE30" s="24">
        <f>IF(Weekly[[#This Row],[Actual]]="","",IF(AND(Weekly[[#This Row],[HGBC_P]]=FALSE,Weekly[[#This Row],[Actual]]=TRUE),AE29+Weekly[[#This Row],[BF H Odds]]-1,IF(AND(Weekly[[#This Row],[HGBC_P]]=TRUE,Weekly[[#This Row],[Actual]]=FALSE),AE29+Weekly[[#This Row],[BF V Odds]]-1,AE29-1)))</f>
        <v>32.220000000000006</v>
      </c>
      <c r="AF30" s="24">
        <f>IF(Weekly[[#This Row],[Actual]]="","",IF(AND(Weekly[[#This Row],[XGB_P]]=Weekly[[#This Row],[Actual]],Weekly[[#This Row],[XGB_P]]=TRUE),AF29+Weekly[[#This Row],[BF H Odds]]-1,IF(AND(Weekly[[#This Row],[XGB_P]]=Weekly[[#This Row],[Actual]],Weekly[[#This Row],[XGB_P]]=FALSE),AF29+Weekly[[#This Row],[BF V Odds]]-1,AF29-1)))</f>
        <v>42.160000000000004</v>
      </c>
      <c r="AG30" s="24">
        <f>IF(Weekly[[#This Row],[Actual]]="","",IF(AND(Weekly[[#This Row],[XGB_P]]=FALSE,Weekly[[#This Row],[Actual]]=TRUE),AG29+Weekly[[#This Row],[BF H Odds]]-1,IF(AND(Weekly[[#This Row],[XGB_P]]=TRUE,Weekly[[#This Row],[Actual]]=FALSE),AG29+Weekly[[#This Row],[BF V Odds]]-1,AG29-1)))</f>
        <v>30.02000000000001</v>
      </c>
      <c r="AH30" s="24">
        <f>IF(Weekly[[#This Row],[Actual]]="","",IF(AND(Weekly[[#This Row],[QDA_P]]=Weekly[[#This Row],[Actual]],Weekly[[#This Row],[QDA_P]]=TRUE),AH29+Weekly[[#This Row],[BF H Odds]]-1,IF(AND(Weekly[[#This Row],[QDA_P]]=Weekly[[#This Row],[Actual]],Weekly[[#This Row],[QDA_P]]=FALSE),AH29+Weekly[[#This Row],[BF V Odds]]-1,AH29-1)))</f>
        <v>33.960000000000008</v>
      </c>
      <c r="AI30" s="24">
        <f>IF(Weekly[[#This Row],[Actual]]="","",IF(AND(Weekly[[#This Row],[QDA_P]]=FALSE,Weekly[[#This Row],[Actual]]=TRUE),AI29+Weekly[[#This Row],[BF H Odds]]-1,IF(AND(Weekly[[#This Row],[QDA_P]]=TRUE,Weekly[[#This Row],[Actual]]=FALSE),AI29+Weekly[[#This Row],[BF V Odds]]-1,AI29-1)))</f>
        <v>38.220000000000006</v>
      </c>
      <c r="AJ30" s="24"/>
      <c r="AK30" s="24"/>
      <c r="AL30" s="30">
        <f>IF(Weekly[[#This Row],[Actual]]="","",COUNTIF(Weekly[[#This Row],[SVC_P]:[QDA_P]],TRUE))</f>
        <v>6</v>
      </c>
      <c r="AM30" s="30">
        <f>IF(Weekly[[#This Row],[Actual]]="","",COUNTIF(Weekly[[#This Row],[SVC_P]:[QDA_P]],FALSE))</f>
        <v>1</v>
      </c>
      <c r="AN30" t="str">
        <f>IF(AND(Weekly[[#This Row],[BF V Odds]]&gt;$BO$6,Weekly[[#This Row],[BF V Odds]] &lt; $BO$7),Weekly[[#This Row],[BF V Odds]],"")</f>
        <v/>
      </c>
      <c r="AO30" t="str">
        <f>IF(AND(Weekly[[#This Row],[BF H Odds]]&gt;$BO$6, Weekly[[#This Row],[BF H Odds]] &lt; $BO$7),Weekly[[#This Row],[BF H Odds]],"")</f>
        <v/>
      </c>
      <c r="AP30" s="37">
        <f>IF(AND(Weekly[[#This Row],[V Odds &lt;]]="",Weekly[[#This Row],[H Odds &lt;]]=""),AP29,IF(AND(Weekly[[#This Row],[H Odds &lt;]]&lt;&gt;"",Weekly[[#This Row],[SVC_P]]=TRUE,Weekly[[#This Row],[Actual]]=TRUE),AP29+Weekly[[#This Row],[H Odds &lt;]]-1,IF(AND(Weekly[[#This Row],[V Odds &lt;]]&lt;&gt;"",Weekly[[#This Row],[SVC_P]]=FALSE,Weekly[[#This Row],[Actual]]=FALSE),AP29+Weekly[[#This Row],[V Odds &lt;]]-1,IF(AND(Weekly[[#This Row],[V Odds &lt;]]&lt;&gt;"",Weekly[[#This Row],[SVC_P]]=FALSE,Weekly[[#This Row],[Actual]]=TRUE),AP29-1,IF(AND(Weekly[[#This Row],[H Odds &lt;]]&lt;&gt;"",Weekly[[#This Row],[SVC_P]]=TRUE,Weekly[[#This Row],[Actual]]=FALSE),AP29-1,AP29)))))</f>
        <v>39.49</v>
      </c>
      <c r="AQ30" s="37">
        <f>IF(AND(Weekly[[#This Row],[V Odds &lt;]]="",Weekly[[#This Row],[H Odds &lt;]]=""),AQ29,IF(AND(Weekly[[#This Row],[H Odds &lt;]]&lt;&gt;"",Weekly[[#This Row],[ADBC_P]]=TRUE,Weekly[[#This Row],[Actual]]=TRUE),AQ29+Weekly[[#This Row],[H Odds &lt;]]-1,IF(AND(Weekly[[#This Row],[V Odds &lt;]]&lt;&gt;"",Weekly[[#This Row],[ADBC_P]]=FALSE,Weekly[[#This Row],[Actual]]=FALSE),AQ29+Weekly[[#This Row],[V Odds &lt;]]-1,IF(AND(Weekly[[#This Row],[V Odds &lt;]]&lt;&gt;"",Weekly[[#This Row],[ADBC_P]]=FALSE,Weekly[[#This Row],[Actual]]=TRUE),AQ29-1,IF(AND(Weekly[[#This Row],[H Odds &lt;]]&lt;&gt;"",Weekly[[#This Row],[ADBC_P]]=TRUE,Weekly[[#This Row],[Actual]]=FALSE),AQ29-1,AQ29)))))</f>
        <v>40</v>
      </c>
      <c r="AR30" s="37">
        <f>IF(AND(Weekly[[#This Row],[V Odds &lt;]]="",Weekly[[#This Row],[H Odds &lt;]]=""),AR29,IF(AND(Weekly[[#This Row],[H Odds &lt;]]&lt;&gt;"",Weekly[[#This Row],[RFC_P]]=TRUE,Weekly[[#This Row],[Actual]]=TRUE),AR29+Weekly[[#This Row],[H Odds &lt;]]-1,IF(AND(Weekly[[#This Row],[V Odds &lt;]]&lt;&gt;"",Weekly[[#This Row],[RFC_P]]=FALSE,Weekly[[#This Row],[Actual]]=FALSE),AR29+Weekly[[#This Row],[V Odds &lt;]]-1,IF(AND(Weekly[[#This Row],[V Odds &lt;]]&lt;&gt;"",Weekly[[#This Row],[RFC_P]]=FALSE,Weekly[[#This Row],[Actual]]=TRUE),AR29-1,IF(AND(Weekly[[#This Row],[H Odds &lt;]]&lt;&gt;"",Weekly[[#This Row],[RFC_P]]=TRUE,Weekly[[#This Row],[Actual]]=FALSE),AR29-1,AR29)))))</f>
        <v>38</v>
      </c>
      <c r="AS30" s="37">
        <f>IF(AND(Weekly[[#This Row],[V Odds &lt;]]="",Weekly[[#This Row],[H Odds &lt;]]=""),AS29,IF(AND(Weekly[[#This Row],[H Odds &lt;]]&lt;&gt;"",Weekly[[#This Row],[GBC_P]]=TRUE,Weekly[[#This Row],[Actual]]=TRUE),AS29+Weekly[[#This Row],[H Odds &lt;]]-1,IF(AND(Weekly[[#This Row],[V Odds &lt;]]&lt;&gt;"",Weekly[[#This Row],[GBC_P]]=FALSE,Weekly[[#This Row],[Actual]]=FALSE),AS29+Weekly[[#This Row],[V Odds &lt;]]-1,IF(AND(Weekly[[#This Row],[V Odds &lt;]]&lt;&gt;"",Weekly[[#This Row],[GBC_P]]=FALSE,Weekly[[#This Row],[Actual]]=TRUE),AS29-1,IF(AND(Weekly[[#This Row],[H Odds &lt;]]&lt;&gt;"",Weekly[[#This Row],[GBC_P]]=TRUE,Weekly[[#This Row],[Actual]]=FALSE),AS29-1,AS29)))))</f>
        <v>38</v>
      </c>
      <c r="AT30" s="37">
        <f>IF(AND(Weekly[[#This Row],[V Odds &lt;]]="",Weekly[[#This Row],[H Odds &lt;]]=""),AT29,IF(AND(Weekly[[#This Row],[H Odds &lt;]]&lt;&gt;"",Weekly[[#This Row],[HGBC_P]]=TRUE,Weekly[[#This Row],[Actual]]=TRUE),AT29+Weekly[[#This Row],[H Odds &lt;]]-1,IF(AND(Weekly[[#This Row],[V Odds &lt;]]&lt;&gt;"",Weekly[[#This Row],[HGBC_P]]=FALSE,Weekly[[#This Row],[Actual]]=FALSE),AT29+Weekly[[#This Row],[V Odds &lt;]]-1,IF(AND(Weekly[[#This Row],[V Odds &lt;]]&lt;&gt;"",Weekly[[#This Row],[HGBC_P]]=FALSE,Weekly[[#This Row],[Actual]]=TRUE),AT29-1,IF(AND(Weekly[[#This Row],[H Odds &lt;]]&lt;&gt;"",Weekly[[#This Row],[HGBC_P]]=TRUE,Weekly[[#This Row],[Actual]]=FALSE),AT29-1,AT29)))))</f>
        <v>38</v>
      </c>
      <c r="AU30" s="37">
        <f>IF(AND(Weekly[[#This Row],[V Odds &lt;]]="",Weekly[[#This Row],[H Odds &lt;]]=""),AU29,IF(AND(Weekly[[#This Row],[H Odds &lt;]]&lt;&gt;"",Weekly[[#This Row],[XGB_P]]=TRUE,Weekly[[#This Row],[Actual]]=TRUE),AU29+Weekly[[#This Row],[H Odds &lt;]]-1,IF(AND(Weekly[[#This Row],[V Odds &lt;]]&lt;&gt;"",Weekly[[#This Row],[XGB_P]]=FALSE,Weekly[[#This Row],[Actual]]=FALSE),AU29+Weekly[[#This Row],[V Odds &lt;]]-1,IF(AND(Weekly[[#This Row],[V Odds &lt;]]&lt;&gt;"",Weekly[[#This Row],[XGB_P]]=FALSE,Weekly[[#This Row],[Actual]]=TRUE),AU29-1,IF(AND(Weekly[[#This Row],[H Odds &lt;]]&lt;&gt;"",Weekly[[#This Row],[XGB_P]]=TRUE,Weekly[[#This Row],[Actual]]=FALSE),AU29-1,AU29)))))</f>
        <v>39</v>
      </c>
      <c r="AV30" s="37">
        <f>IF(AND(Weekly[[#This Row],[V Odds &lt;]]="",Weekly[[#This Row],[H Odds &lt;]]=""),AV29,IF(AND(Weekly[[#This Row],[H Odds &lt;]]&lt;&gt;"",Weekly[[#This Row],[QDA_P]]=TRUE,Weekly[[#This Row],[Actual]]=TRUE),AV29+Weekly[[#This Row],[H Odds &lt;]]-1,IF(AND(Weekly[[#This Row],[V Odds &lt;]]&lt;&gt;"",Weekly[[#This Row],[QDA_P]]=FALSE,Weekly[[#This Row],[Actual]]=FALSE),AV29+Weekly[[#This Row],[V Odds &lt;]]-1,IF(AND(Weekly[[#This Row],[V Odds &lt;]]&lt;&gt;"",Weekly[[#This Row],[QDA_P]]=FALSE,Weekly[[#This Row],[Actual]]=TRUE),AV29-1,IF(AND(Weekly[[#This Row],[H Odds &lt;]]&lt;&gt;"",Weekly[[#This Row],[QDA_P]]=TRUE,Weekly[[#This Row],[Actual]]=FALSE),AV29-1,AV29)))))</f>
        <v>38</v>
      </c>
      <c r="AW30" s="37"/>
      <c r="AX30" s="37">
        <f>IF(AND(Weekly[[#This Row],[V Odds &lt;]]="",Weekly[[#This Row],[H Odds &lt;]]=""),AX29,IF(AND(Weekly[[#This Row],[V Odds &lt;]]&lt;&gt;"",Weekly[[#This Row],[FALSES]]&gt;0,Weekly[[#This Row],[Actual]]=FALSE),AX29+Weekly[[#This Row],[V Odds &lt;]]-1,IF(AND(Weekly[[#This Row],[H Odds &lt;]]&lt;&gt;"",Weekly[[#This Row],[TRUES]]&gt;0,Weekly[[#This Row],[Actual]]=TRUE),AX29+Weekly[[#This Row],[H Odds &lt;]]-1,IF(AND(Weekly[[#This Row],[V Odds &lt;]]&lt;&gt;"",Weekly[[#This Row],[FALSES]]=0),AX29,IF(AND(Weekly[[#This Row],[H Odds &lt;]]&lt;&gt;"",Weekly[[#This Row],[TRUES]]=0),AX29,AX29-1)))))</f>
        <v>37.49</v>
      </c>
      <c r="AY30" s="37">
        <f>IF(AND(Weekly[[#This Row],[V Odds &lt;]]="",Weekly[[#This Row],[H Odds &lt;]]=""),AY29,IF(AND(Weekly[[#This Row],[V Odds &lt;]]&lt;&gt;"",Weekly[[#This Row],[FALSES]]&gt;0,Weekly[[#This Row],[Actual]]=FALSE),AY29+((Weekly[[#This Row],[V Odds &lt;]]-1)*0.92),IF(AND(Weekly[[#This Row],[H Odds &lt;]]&lt;&gt;"",Weekly[[#This Row],[TRUES]]&gt;0,Weekly[[#This Row],[Actual]]=TRUE),AY29+((Weekly[[#This Row],[H Odds &lt;]]-1)*0.92),IF(AND(Weekly[[#This Row],[V Odds &lt;]]&lt;&gt;"",Weekly[[#This Row],[FALSES]]=0),AY29,IF(AND(Weekly[[#This Row],[H Odds &lt;]]&lt;&gt;"",Weekly[[#This Row],[TRUES]]=0),AY29,AY29-1)))))</f>
        <v>37.290799999999997</v>
      </c>
      <c r="AZ30" s="37">
        <f>IF(AND(Weekly[[#This Row],[V Odds &lt;]]="",Weekly[[#This Row],[H Odds &lt;]]=""),AZ29,IF(AND(Weekly[[#This Row],[V Odds &lt;]]&lt;&gt;"",Weekly[[#This Row],[Actual]]=FALSE),AZ29+Weekly[[#This Row],[V Odds &lt;]]-1,IF(AND(Weekly[[#This Row],[H Odds &lt;]]&lt;&gt;"",Weekly[[#This Row],[Actual]]=TRUE),AZ29+Weekly[[#This Row],[H Odds &lt;]]-1,AZ29-1)))</f>
        <v>34.49</v>
      </c>
      <c r="BA30" s="38">
        <f>IF(Weekly[[#This Row],[H Odds &lt;]]="",BA29,IF(AND(Weekly[[#This Row],[H Odds &lt;]]&lt;&gt;"",Weekly[[#This Row],[SVC_P]]=TRUE,Weekly[[#This Row],[Actual]]=TRUE),BA29+Weekly[[#This Row],[H Odds &lt;]]-1,IF(AND(Weekly[[#This Row],[H Odds &lt;]]&lt;&gt;"",Weekly[[#This Row],[SVC_P]]=TRUE,Weekly[[#This Row],[Actual]]=FALSE),BA29-1,BA29)))</f>
        <v>38</v>
      </c>
      <c r="BB30" s="38">
        <f>IF(Weekly[[#This Row],[H Odds &lt;]]="",BB29,IF(AND(Weekly[[#This Row],[H Odds &lt;]]&lt;&gt;"",Weekly[[#This Row],[ADBC_P]]=TRUE,Weekly[[#This Row],[Actual]]=TRUE),BB29+Weekly[[#This Row],[H Odds &lt;]]-1,IF(AND(Weekly[[#This Row],[H Odds &lt;]]&lt;&gt;"",Weekly[[#This Row],[ADBC_P]]=TRUE,Weekly[[#This Row],[Actual]]=FALSE),BB29-1,BB29)))</f>
        <v>40</v>
      </c>
      <c r="BC30" s="38">
        <f>IF(Weekly[[#This Row],[H Odds &lt;]]="",BC29,IF(AND(Weekly[[#This Row],[H Odds &lt;]]&lt;&gt;"",Weekly[[#This Row],[RFC_P]]=TRUE,Weekly[[#This Row],[Actual]]=TRUE),BC29+Weekly[[#This Row],[H Odds &lt;]]-1,IF(AND(Weekly[[#This Row],[H Odds &lt;]]&lt;&gt;"",Weekly[[#This Row],[RFC_P]]=TRUE,Weekly[[#This Row],[Actual]]=FALSE),BC29-1,BC29)))</f>
        <v>39</v>
      </c>
      <c r="BD30" s="38">
        <f>IF(Weekly[[#This Row],[H Odds &lt;]]="",BD29,IF(AND(Weekly[[#This Row],[H Odds &lt;]]&lt;&gt;"",Weekly[[#This Row],[GBC_P]]=TRUE,Weekly[[#This Row],[Actual]]=TRUE),BD29+Weekly[[#This Row],[H Odds &lt;]]-1,IF(AND(Weekly[[#This Row],[H Odds &lt;]]&lt;&gt;"",Weekly[[#This Row],[GBC_P]]=TRUE,Weekly[[#This Row],[Actual]]=FALSE),BD29-1,BD29)))</f>
        <v>40</v>
      </c>
      <c r="BE30" s="38">
        <f>IF(Weekly[[#This Row],[H Odds &lt;]]="",BE29,IF(AND(Weekly[[#This Row],[H Odds &lt;]]&lt;&gt;"",Weekly[[#This Row],[HGBC_P]]=TRUE,Weekly[[#This Row],[Actual]]=TRUE),BE29+Weekly[[#This Row],[H Odds &lt;]]-1,IF(AND(Weekly[[#This Row],[H Odds &lt;]]&lt;&gt;"",Weekly[[#This Row],[HGBC_P]]=TRUE,Weekly[[#This Row],[Actual]]=FALSE),BE29-1,BE29)))</f>
        <v>39</v>
      </c>
      <c r="BF30" s="38">
        <f>IF(Weekly[[#This Row],[H Odds &lt;]]="",BF29,IF(AND(Weekly[[#This Row],[H Odds &lt;]]&lt;&gt;"",Weekly[[#This Row],[XGB_P]]=TRUE,Weekly[[#This Row],[Actual]]=TRUE),BF29+Weekly[[#This Row],[H Odds &lt;]]-1,IF(AND(Weekly[[#This Row],[H Odds &lt;]]&lt;&gt;"",Weekly[[#This Row],[XGB_P]]=TRUE,Weekly[[#This Row],[Actual]]=FALSE),BF29-1,BF29)))</f>
        <v>40</v>
      </c>
      <c r="BG30" s="38">
        <f>IF(Weekly[[#This Row],[H Odds &lt;]]="",BG29,IF(AND(Weekly[[#This Row],[H Odds &lt;]]&lt;&gt;"",Weekly[[#This Row],[QDA_P]]=TRUE,Weekly[[#This Row],[Actual]]=TRUE),BG29+Weekly[[#This Row],[H Odds &lt;]]-1,IF(AND(Weekly[[#This Row],[H Odds &lt;]]&lt;&gt;"",Weekly[[#This Row],[QDA_P]]=TRUE,Weekly[[#This Row],[Actual]]=FALSE),BG29-1,BG29)))</f>
        <v>40</v>
      </c>
      <c r="BH30" s="38">
        <f>IF(Weekly[[#This Row],[H Odds &lt;]]="",BH29,IF(AND(Weekly[[#This Row],[H Odds &lt;]]&lt;&gt;"",Weekly[[#This Row],[KNC_P]]=TRUE,Weekly[[#This Row],[Actual]]=TRUE),BH29+Weekly[[#This Row],[H Odds &lt;]]-1,IF(AND(Weekly[[#This Row],[H Odds &lt;]]&lt;&gt;"",Weekly[[#This Row],[KNC_P]]=TRUE,Weekly[[#This Row],[Actual]]=FALSE),BH29-1,BH29)))</f>
        <v>40</v>
      </c>
      <c r="BI30" s="38">
        <f>IF(Weekly[[#This Row],[H Odds &lt;]]="",BI29,IF(AND(Weekly[[#This Row],[H Odds &lt;]]&lt;&gt;"",Weekly[[#This Row],[TRUES]]&gt;0,Weekly[[#This Row],[Actual]]=TRUE),BI29+Weekly[[#This Row],[H Odds &lt;]]-1,IF(AND(Weekly[[#This Row],[H Odds &lt;]]&lt;&gt;"",Weekly[[#This Row],[TRUES]]=0),BI29,BI29-1)))</f>
        <v>38</v>
      </c>
      <c r="BJ30" s="38">
        <f>IF(Weekly[[#This Row],[H Odds &lt;]]="",BJ29,IF(AND(Weekly[[#This Row],[H Odds &lt;]]&lt;&gt;"",Weekly[[#This Row],[Actual]]=TRUE),BJ29+Weekly[[#This Row],[H Odds &lt;]]-1,IF(AND(Weekly[[#This Row],[H Odds &lt;]]&lt;&gt;"",Weekly[[#This Row],[Actual]]=FALSE),BJ29-1,BJ29)))</f>
        <v>38</v>
      </c>
      <c r="BK30" s="58">
        <f>IF(AND(Weekly[[#This Row],[TRUES]]&gt;4,Weekly[[#This Row],[Actual]]=TRUE),BK29+Weekly[[#This Row],[BF H Odds]]-1,IF(AND(Weekly[[#This Row],[FALSES]]&gt;4,Weekly[[#This Row],[Actual]]=FALSE),BK29+Weekly[[#This Row],[BF V Odds]]-1,IF(AND(Weekly[[#This Row],[TRUES]]&gt;4,Weekly[[#This Row],[Actual]]=FALSE),BK29-1,IF(AND(Weekly[[#This Row],[FALSES]]&gt;4,Weekly[[#This Row],[Actual]]=TRUE),BK29-1,BK29))))</f>
        <v>42.42</v>
      </c>
      <c r="BL30" s="58">
        <f>IF(AND(Weekly[[#This Row],[TRUES]]&gt;5,Weekly[[#This Row],[Actual]]=TRUE),BL29+Weekly[[#This Row],[BF H Odds]]-1,IF(AND(Weekly[[#This Row],[FALSES]]&gt;5,Weekly[[#This Row],[Actual]]=FALSE),BL29+Weekly[[#This Row],[BF V Odds]]-1,IF(AND(Weekly[[#This Row],[TRUES]]&gt;5,Weekly[[#This Row],[Actual]]=FALSE),BL29-1,IF(AND(Weekly[[#This Row],[FALSES]]&gt;5,Weekly[[#This Row],[Actual]]=TRUE),BL29-1,BL29))))</f>
        <v>41.07</v>
      </c>
      <c r="BM30" s="58">
        <f>IF(AND(Weekly[[#This Row],[TRUES]]&gt;6,Weekly[[#This Row],[Actual]]=TRUE),BM29+Weekly[[#This Row],[BF H Odds]]-1,IF(AND(Weekly[[#This Row],[FALSES]]&gt;6,Weekly[[#This Row],[Actual]]=FALSE),BM29+Weekly[[#This Row],[BF V Odds]]-1,IF(AND(Weekly[[#This Row],[TRUES]]&gt;6,Weekly[[#This Row],[Actual]]=FALSE),BM29-1,IF(AND(Weekly[[#This Row],[FALSES]]&gt;6,Weekly[[#This Row],[Actual]]=TRUE),BM29-1,BM29))))</f>
        <v>38.79</v>
      </c>
      <c r="BN30" s="24"/>
    </row>
    <row r="31" spans="1:87" x14ac:dyDescent="0.25">
      <c r="A31" s="1">
        <v>29</v>
      </c>
      <c r="B31" s="10">
        <v>44239</v>
      </c>
      <c r="C31" s="17" t="s">
        <v>22</v>
      </c>
      <c r="D31" s="15" t="s">
        <v>21</v>
      </c>
      <c r="E31" t="b">
        <v>1</v>
      </c>
      <c r="F31" t="b">
        <v>1</v>
      </c>
      <c r="G31" t="b">
        <v>1</v>
      </c>
      <c r="H31" t="b">
        <v>1</v>
      </c>
      <c r="I31" t="b">
        <v>1</v>
      </c>
      <c r="J31" t="b">
        <v>1</v>
      </c>
      <c r="K31" t="b">
        <v>1</v>
      </c>
      <c r="N31">
        <v>1</v>
      </c>
      <c r="O31">
        <v>1.34</v>
      </c>
      <c r="P31" t="b">
        <v>1</v>
      </c>
      <c r="Q31" t="s">
        <v>66</v>
      </c>
      <c r="R31" s="9">
        <f>IFERROR(IF(Weekly[[#This Row],[Won Bet?]]="yes",R30+(Weekly[[#This Row],[BF Odds]]*Weekly[[#This Row],[BF Stake]])-Weekly[[#This Row],[BF Stake]],R30-Weekly[[#This Row],[BF Stake]]),R30)</f>
        <v>102.00000000000001</v>
      </c>
      <c r="S31" s="9">
        <f>IFERROR(IF(Weekly[[#This Row],[Won Bet?]]="yes",S30+(((Weekly[[#This Row],[BF Odds]]*Weekly[[#This Row],[BF Stake]])-Weekly[[#This Row],[BF Stake]])*0.95),S30-Weekly[[#This Row],[BF Stake]]),S30)</f>
        <v>101.59999999999998</v>
      </c>
      <c r="T31">
        <v>3.95</v>
      </c>
      <c r="U31">
        <v>1.27</v>
      </c>
      <c r="V31" s="24">
        <f>IF(Weekly[[#This Row],[Actual]]="","",IF(AND(Weekly[[#This Row],[SVC_P]]=Weekly[[#This Row],[Actual]],Weekly[[#This Row],[SVC_P]]=TRUE),V30+Weekly[[#This Row],[BF H Odds]]-1,IF(AND(Weekly[[#This Row],[SVC_P]]=Weekly[[#This Row],[Actual]],Weekly[[#This Row],[SVC_P]]=FALSE),V30+Weekly[[#This Row],[BF V Odds]]-1,V30-1)))</f>
        <v>42.480000000000004</v>
      </c>
      <c r="W31" s="24">
        <f>IF(Weekly[[#This Row],[Actual]]="","",IF(AND(Weekly[[#This Row],[SVC_P]]=FALSE,Weekly[[#This Row],[Actual]]=TRUE),W30+Weekly[[#This Row],[BF H Odds]]-1,IF(AND(Weekly[[#This Row],[SVC_P]]=TRUE,Weekly[[#This Row],[Actual]]=FALSE,),W30+Weekly[[#This Row],[BF V Odds]]-1,W30-1)))</f>
        <v>14.41</v>
      </c>
      <c r="X31" s="24">
        <f>IF(Weekly[[#This Row],[Actual]]="","",IF(AND(Weekly[[#This Row],[ADBC_P]]=Weekly[[#This Row],[Actual]],Weekly[[#This Row],[ADBC_P]]=TRUE),X30+Weekly[[#This Row],[BF H Odds]]-1,IF(AND(Weekly[[#This Row],[ADBC_P]]=Weekly[[#This Row],[Actual]],Weekly[[#This Row],[ADBC_P]]=FALSE),X30+Weekly[[#This Row],[BF V Odds]]-1,X30-1)))</f>
        <v>40.120000000000012</v>
      </c>
      <c r="Y31" s="24">
        <f>IF(Weekly[[#This Row],[Actual]]="","",IF(AND(Weekly[[#This Row],[ADBC_P]]=FALSE,Weekly[[#This Row],[Actual]]=TRUE),Y30+Weekly[[#This Row],[BF H Odds]]-1,IF(AND(Weekly[[#This Row],[ADBC_P]]=TRUE,Weekly[[#This Row],[Actual]]=FALSE),Y30+Weekly[[#This Row],[BF V Odds]]-1,Y30-1)))</f>
        <v>31.330000000000005</v>
      </c>
      <c r="Z31" s="24">
        <f>IF(Weekly[[#This Row],[Actual]]="","",IF(AND(Weekly[[#This Row],[RFC_P]]=Weekly[[#This Row],[Actual]],Weekly[[#This Row],[RFC_P]]=TRUE),Z30+Weekly[[#This Row],[BF H Odds]]-1,IF(AND(Weekly[[#This Row],[RFC_P]]=Weekly[[#This Row],[Actual]],Weekly[[#This Row],[RFC_P]]=FALSE),Z30+Weekly[[#This Row],[BF V Odds]]-1,Z30-1)))</f>
        <v>36.210000000000008</v>
      </c>
      <c r="AA31" s="24">
        <f>IF(Weekly[[#This Row],[Actual]]="","",IF(AND(Weekly[[#This Row],[RFC_P]]=FALSE,Weekly[[#This Row],[Actual]]=TRUE),AA30+Weekly[[#This Row],[BF H Odds]]-1,IF(AND(Weekly[[#This Row],[RFC_P]]=TRUE,Weekly[[#This Row],[Actual]]=FALSE),AA30+Weekly[[#This Row],[BF V Odds]]-1,AA30-1)))</f>
        <v>35.240000000000009</v>
      </c>
      <c r="AB31" s="24">
        <f>IF(Weekly[[#This Row],[Actual]]="","",IF(AND(Weekly[[#This Row],[GBC_P]]=Weekly[[#This Row],[Actual]],Weekly[[#This Row],[GBC_P]]=TRUE),AB30+Weekly[[#This Row],[BF H Odds]]-1,IF(AND(Weekly[[#This Row],[GBC_P]]=Weekly[[#This Row],[Actual]],Weekly[[#This Row],[GBC_P]]=FALSE),AB30+Weekly[[#This Row],[BF V Odds]]-1,AB30-1)))</f>
        <v>36.900000000000006</v>
      </c>
      <c r="AC31" s="24">
        <f>IF(Weekly[[#This Row],[Actual]]="","",IF(AND(Weekly[[#This Row],[GBC_P]]=FALSE,Weekly[[#This Row],[Actual]]=TRUE),AC30+Weekly[[#This Row],[BF H Odds]]-1,IF(AND(Weekly[[#This Row],[GBC_P]]=TRUE,Weekly[[#This Row],[Actual]]=FALSE),AC30+Weekly[[#This Row],[BF V Odds]]-1,AC30-1)))</f>
        <v>34.550000000000011</v>
      </c>
      <c r="AD31" s="24">
        <f>IF(Weekly[[#This Row],[Actual]]="","",IF(AND(Weekly[[#This Row],[HGBC_P]]=Weekly[[#This Row],[Actual]],Weekly[[#This Row],[HGBC_P]]=TRUE),AD30+Weekly[[#This Row],[BF H Odds]]-1,IF(AND(Weekly[[#This Row],[HGBC_P]]=Weekly[[#This Row],[Actual]],Weekly[[#This Row],[HGBC_P]]=FALSE),AD30+Weekly[[#This Row],[BF V Odds]]-1,AD30-1)))</f>
        <v>40.230000000000011</v>
      </c>
      <c r="AE31" s="24">
        <f>IF(Weekly[[#This Row],[Actual]]="","",IF(AND(Weekly[[#This Row],[HGBC_P]]=FALSE,Weekly[[#This Row],[Actual]]=TRUE),AE30+Weekly[[#This Row],[BF H Odds]]-1,IF(AND(Weekly[[#This Row],[HGBC_P]]=TRUE,Weekly[[#This Row],[Actual]]=FALSE),AE30+Weekly[[#This Row],[BF V Odds]]-1,AE30-1)))</f>
        <v>31.220000000000006</v>
      </c>
      <c r="AF31" s="24">
        <f>IF(Weekly[[#This Row],[Actual]]="","",IF(AND(Weekly[[#This Row],[XGB_P]]=Weekly[[#This Row],[Actual]],Weekly[[#This Row],[XGB_P]]=TRUE),AF30+Weekly[[#This Row],[BF H Odds]]-1,IF(AND(Weekly[[#This Row],[XGB_P]]=Weekly[[#This Row],[Actual]],Weekly[[#This Row],[XGB_P]]=FALSE),AF30+Weekly[[#This Row],[BF V Odds]]-1,AF30-1)))</f>
        <v>42.430000000000007</v>
      </c>
      <c r="AG31" s="24">
        <f>IF(Weekly[[#This Row],[Actual]]="","",IF(AND(Weekly[[#This Row],[XGB_P]]=FALSE,Weekly[[#This Row],[Actual]]=TRUE),AG30+Weekly[[#This Row],[BF H Odds]]-1,IF(AND(Weekly[[#This Row],[XGB_P]]=TRUE,Weekly[[#This Row],[Actual]]=FALSE),AG30+Weekly[[#This Row],[BF V Odds]]-1,AG30-1)))</f>
        <v>29.02000000000001</v>
      </c>
      <c r="AH31" s="24">
        <f>IF(Weekly[[#This Row],[Actual]]="","",IF(AND(Weekly[[#This Row],[QDA_P]]=Weekly[[#This Row],[Actual]],Weekly[[#This Row],[QDA_P]]=TRUE),AH30+Weekly[[#This Row],[BF H Odds]]-1,IF(AND(Weekly[[#This Row],[QDA_P]]=Weekly[[#This Row],[Actual]],Weekly[[#This Row],[QDA_P]]=FALSE),AH30+Weekly[[#This Row],[BF V Odds]]-1,AH30-1)))</f>
        <v>34.230000000000011</v>
      </c>
      <c r="AI31" s="24">
        <f>IF(Weekly[[#This Row],[Actual]]="","",IF(AND(Weekly[[#This Row],[QDA_P]]=FALSE,Weekly[[#This Row],[Actual]]=TRUE),AI30+Weekly[[#This Row],[BF H Odds]]-1,IF(AND(Weekly[[#This Row],[QDA_P]]=TRUE,Weekly[[#This Row],[Actual]]=FALSE),AI30+Weekly[[#This Row],[BF V Odds]]-1,AI30-1)))</f>
        <v>37.220000000000006</v>
      </c>
      <c r="AJ31" s="24"/>
      <c r="AK31" s="24"/>
      <c r="AL31" s="30">
        <f>IF(Weekly[[#This Row],[Actual]]="","",COUNTIF(Weekly[[#This Row],[SVC_P]:[QDA_P]],TRUE))</f>
        <v>7</v>
      </c>
      <c r="AM31" s="30">
        <f>IF(Weekly[[#This Row],[Actual]]="","",COUNTIF(Weekly[[#This Row],[SVC_P]:[QDA_P]],FALSE))</f>
        <v>0</v>
      </c>
      <c r="AN31">
        <f>IF(AND(Weekly[[#This Row],[BF V Odds]]&gt;$BO$6,Weekly[[#This Row],[BF V Odds]] &lt; $BO$7),Weekly[[#This Row],[BF V Odds]],"")</f>
        <v>3.95</v>
      </c>
      <c r="AO31" t="str">
        <f>IF(AND(Weekly[[#This Row],[BF H Odds]]&gt;$BO$6, Weekly[[#This Row],[BF H Odds]] &lt; $BO$7),Weekly[[#This Row],[BF H Odds]],"")</f>
        <v/>
      </c>
      <c r="AP31" s="37">
        <f>IF(AND(Weekly[[#This Row],[V Odds &lt;]]="",Weekly[[#This Row],[H Odds &lt;]]=""),AP30,IF(AND(Weekly[[#This Row],[H Odds &lt;]]&lt;&gt;"",Weekly[[#This Row],[SVC_P]]=TRUE,Weekly[[#This Row],[Actual]]=TRUE),AP30+Weekly[[#This Row],[H Odds &lt;]]-1,IF(AND(Weekly[[#This Row],[V Odds &lt;]]&lt;&gt;"",Weekly[[#This Row],[SVC_P]]=FALSE,Weekly[[#This Row],[Actual]]=FALSE),AP30+Weekly[[#This Row],[V Odds &lt;]]-1,IF(AND(Weekly[[#This Row],[V Odds &lt;]]&lt;&gt;"",Weekly[[#This Row],[SVC_P]]=FALSE,Weekly[[#This Row],[Actual]]=TRUE),AP30-1,IF(AND(Weekly[[#This Row],[H Odds &lt;]]&lt;&gt;"",Weekly[[#This Row],[SVC_P]]=TRUE,Weekly[[#This Row],[Actual]]=FALSE),AP30-1,AP30)))))</f>
        <v>39.49</v>
      </c>
      <c r="AQ31" s="37">
        <f>IF(AND(Weekly[[#This Row],[V Odds &lt;]]="",Weekly[[#This Row],[H Odds &lt;]]=""),AQ30,IF(AND(Weekly[[#This Row],[H Odds &lt;]]&lt;&gt;"",Weekly[[#This Row],[ADBC_P]]=TRUE,Weekly[[#This Row],[Actual]]=TRUE),AQ30+Weekly[[#This Row],[H Odds &lt;]]-1,IF(AND(Weekly[[#This Row],[V Odds &lt;]]&lt;&gt;"",Weekly[[#This Row],[ADBC_P]]=FALSE,Weekly[[#This Row],[Actual]]=FALSE),AQ30+Weekly[[#This Row],[V Odds &lt;]]-1,IF(AND(Weekly[[#This Row],[V Odds &lt;]]&lt;&gt;"",Weekly[[#This Row],[ADBC_P]]=FALSE,Weekly[[#This Row],[Actual]]=TRUE),AQ30-1,IF(AND(Weekly[[#This Row],[H Odds &lt;]]&lt;&gt;"",Weekly[[#This Row],[ADBC_P]]=TRUE,Weekly[[#This Row],[Actual]]=FALSE),AQ30-1,AQ30)))))</f>
        <v>40</v>
      </c>
      <c r="AR31" s="37">
        <f>IF(AND(Weekly[[#This Row],[V Odds &lt;]]="",Weekly[[#This Row],[H Odds &lt;]]=""),AR30,IF(AND(Weekly[[#This Row],[H Odds &lt;]]&lt;&gt;"",Weekly[[#This Row],[RFC_P]]=TRUE,Weekly[[#This Row],[Actual]]=TRUE),AR30+Weekly[[#This Row],[H Odds &lt;]]-1,IF(AND(Weekly[[#This Row],[V Odds &lt;]]&lt;&gt;"",Weekly[[#This Row],[RFC_P]]=FALSE,Weekly[[#This Row],[Actual]]=FALSE),AR30+Weekly[[#This Row],[V Odds &lt;]]-1,IF(AND(Weekly[[#This Row],[V Odds &lt;]]&lt;&gt;"",Weekly[[#This Row],[RFC_P]]=FALSE,Weekly[[#This Row],[Actual]]=TRUE),AR30-1,IF(AND(Weekly[[#This Row],[H Odds &lt;]]&lt;&gt;"",Weekly[[#This Row],[RFC_P]]=TRUE,Weekly[[#This Row],[Actual]]=FALSE),AR30-1,AR30)))))</f>
        <v>38</v>
      </c>
      <c r="AS31" s="37">
        <f>IF(AND(Weekly[[#This Row],[V Odds &lt;]]="",Weekly[[#This Row],[H Odds &lt;]]=""),AS30,IF(AND(Weekly[[#This Row],[H Odds &lt;]]&lt;&gt;"",Weekly[[#This Row],[GBC_P]]=TRUE,Weekly[[#This Row],[Actual]]=TRUE),AS30+Weekly[[#This Row],[H Odds &lt;]]-1,IF(AND(Weekly[[#This Row],[V Odds &lt;]]&lt;&gt;"",Weekly[[#This Row],[GBC_P]]=FALSE,Weekly[[#This Row],[Actual]]=FALSE),AS30+Weekly[[#This Row],[V Odds &lt;]]-1,IF(AND(Weekly[[#This Row],[V Odds &lt;]]&lt;&gt;"",Weekly[[#This Row],[GBC_P]]=FALSE,Weekly[[#This Row],[Actual]]=TRUE),AS30-1,IF(AND(Weekly[[#This Row],[H Odds &lt;]]&lt;&gt;"",Weekly[[#This Row],[GBC_P]]=TRUE,Weekly[[#This Row],[Actual]]=FALSE),AS30-1,AS30)))))</f>
        <v>38</v>
      </c>
      <c r="AT31" s="37">
        <f>IF(AND(Weekly[[#This Row],[V Odds &lt;]]="",Weekly[[#This Row],[H Odds &lt;]]=""),AT30,IF(AND(Weekly[[#This Row],[H Odds &lt;]]&lt;&gt;"",Weekly[[#This Row],[HGBC_P]]=TRUE,Weekly[[#This Row],[Actual]]=TRUE),AT30+Weekly[[#This Row],[H Odds &lt;]]-1,IF(AND(Weekly[[#This Row],[V Odds &lt;]]&lt;&gt;"",Weekly[[#This Row],[HGBC_P]]=FALSE,Weekly[[#This Row],[Actual]]=FALSE),AT30+Weekly[[#This Row],[V Odds &lt;]]-1,IF(AND(Weekly[[#This Row],[V Odds &lt;]]&lt;&gt;"",Weekly[[#This Row],[HGBC_P]]=FALSE,Weekly[[#This Row],[Actual]]=TRUE),AT30-1,IF(AND(Weekly[[#This Row],[H Odds &lt;]]&lt;&gt;"",Weekly[[#This Row],[HGBC_P]]=TRUE,Weekly[[#This Row],[Actual]]=FALSE),AT30-1,AT30)))))</f>
        <v>38</v>
      </c>
      <c r="AU31" s="37">
        <f>IF(AND(Weekly[[#This Row],[V Odds &lt;]]="",Weekly[[#This Row],[H Odds &lt;]]=""),AU30,IF(AND(Weekly[[#This Row],[H Odds &lt;]]&lt;&gt;"",Weekly[[#This Row],[XGB_P]]=TRUE,Weekly[[#This Row],[Actual]]=TRUE),AU30+Weekly[[#This Row],[H Odds &lt;]]-1,IF(AND(Weekly[[#This Row],[V Odds &lt;]]&lt;&gt;"",Weekly[[#This Row],[XGB_P]]=FALSE,Weekly[[#This Row],[Actual]]=FALSE),AU30+Weekly[[#This Row],[V Odds &lt;]]-1,IF(AND(Weekly[[#This Row],[V Odds &lt;]]&lt;&gt;"",Weekly[[#This Row],[XGB_P]]=FALSE,Weekly[[#This Row],[Actual]]=TRUE),AU30-1,IF(AND(Weekly[[#This Row],[H Odds &lt;]]&lt;&gt;"",Weekly[[#This Row],[XGB_P]]=TRUE,Weekly[[#This Row],[Actual]]=FALSE),AU30-1,AU30)))))</f>
        <v>39</v>
      </c>
      <c r="AV31" s="37">
        <f>IF(AND(Weekly[[#This Row],[V Odds &lt;]]="",Weekly[[#This Row],[H Odds &lt;]]=""),AV30,IF(AND(Weekly[[#This Row],[H Odds &lt;]]&lt;&gt;"",Weekly[[#This Row],[QDA_P]]=TRUE,Weekly[[#This Row],[Actual]]=TRUE),AV30+Weekly[[#This Row],[H Odds &lt;]]-1,IF(AND(Weekly[[#This Row],[V Odds &lt;]]&lt;&gt;"",Weekly[[#This Row],[QDA_P]]=FALSE,Weekly[[#This Row],[Actual]]=FALSE),AV30+Weekly[[#This Row],[V Odds &lt;]]-1,IF(AND(Weekly[[#This Row],[V Odds &lt;]]&lt;&gt;"",Weekly[[#This Row],[QDA_P]]=FALSE,Weekly[[#This Row],[Actual]]=TRUE),AV30-1,IF(AND(Weekly[[#This Row],[H Odds &lt;]]&lt;&gt;"",Weekly[[#This Row],[QDA_P]]=TRUE,Weekly[[#This Row],[Actual]]=FALSE),AV30-1,AV30)))))</f>
        <v>38</v>
      </c>
      <c r="AW31" s="37"/>
      <c r="AX31" s="37">
        <f>IF(AND(Weekly[[#This Row],[V Odds &lt;]]="",Weekly[[#This Row],[H Odds &lt;]]=""),AX30,IF(AND(Weekly[[#This Row],[V Odds &lt;]]&lt;&gt;"",Weekly[[#This Row],[FALSES]]&gt;0,Weekly[[#This Row],[Actual]]=FALSE),AX30+Weekly[[#This Row],[V Odds &lt;]]-1,IF(AND(Weekly[[#This Row],[H Odds &lt;]]&lt;&gt;"",Weekly[[#This Row],[TRUES]]&gt;0,Weekly[[#This Row],[Actual]]=TRUE),AX30+Weekly[[#This Row],[H Odds &lt;]]-1,IF(AND(Weekly[[#This Row],[V Odds &lt;]]&lt;&gt;"",Weekly[[#This Row],[FALSES]]=0),AX30,IF(AND(Weekly[[#This Row],[H Odds &lt;]]&lt;&gt;"",Weekly[[#This Row],[TRUES]]=0),AX30,AX30-1)))))</f>
        <v>37.49</v>
      </c>
      <c r="AY31" s="37">
        <f>IF(AND(Weekly[[#This Row],[V Odds &lt;]]="",Weekly[[#This Row],[H Odds &lt;]]=""),AY30,IF(AND(Weekly[[#This Row],[V Odds &lt;]]&lt;&gt;"",Weekly[[#This Row],[FALSES]]&gt;0,Weekly[[#This Row],[Actual]]=FALSE),AY30+((Weekly[[#This Row],[V Odds &lt;]]-1)*0.92),IF(AND(Weekly[[#This Row],[H Odds &lt;]]&lt;&gt;"",Weekly[[#This Row],[TRUES]]&gt;0,Weekly[[#This Row],[Actual]]=TRUE),AY30+((Weekly[[#This Row],[H Odds &lt;]]-1)*0.92),IF(AND(Weekly[[#This Row],[V Odds &lt;]]&lt;&gt;"",Weekly[[#This Row],[FALSES]]=0),AY30,IF(AND(Weekly[[#This Row],[H Odds &lt;]]&lt;&gt;"",Weekly[[#This Row],[TRUES]]=0),AY30,AY30-1)))))</f>
        <v>37.290799999999997</v>
      </c>
      <c r="AZ31" s="37">
        <f>IF(AND(Weekly[[#This Row],[V Odds &lt;]]="",Weekly[[#This Row],[H Odds &lt;]]=""),AZ30,IF(AND(Weekly[[#This Row],[V Odds &lt;]]&lt;&gt;"",Weekly[[#This Row],[Actual]]=FALSE),AZ30+Weekly[[#This Row],[V Odds &lt;]]-1,IF(AND(Weekly[[#This Row],[H Odds &lt;]]&lt;&gt;"",Weekly[[#This Row],[Actual]]=TRUE),AZ30+Weekly[[#This Row],[H Odds &lt;]]-1,AZ30-1)))</f>
        <v>33.49</v>
      </c>
      <c r="BA31" s="38">
        <f>IF(Weekly[[#This Row],[H Odds &lt;]]="",BA30,IF(AND(Weekly[[#This Row],[H Odds &lt;]]&lt;&gt;"",Weekly[[#This Row],[SVC_P]]=TRUE,Weekly[[#This Row],[Actual]]=TRUE),BA30+Weekly[[#This Row],[H Odds &lt;]]-1,IF(AND(Weekly[[#This Row],[H Odds &lt;]]&lt;&gt;"",Weekly[[#This Row],[SVC_P]]=TRUE,Weekly[[#This Row],[Actual]]=FALSE),BA30-1,BA30)))</f>
        <v>38</v>
      </c>
      <c r="BB31" s="38">
        <f>IF(Weekly[[#This Row],[H Odds &lt;]]="",BB30,IF(AND(Weekly[[#This Row],[H Odds &lt;]]&lt;&gt;"",Weekly[[#This Row],[ADBC_P]]=TRUE,Weekly[[#This Row],[Actual]]=TRUE),BB30+Weekly[[#This Row],[H Odds &lt;]]-1,IF(AND(Weekly[[#This Row],[H Odds &lt;]]&lt;&gt;"",Weekly[[#This Row],[ADBC_P]]=TRUE,Weekly[[#This Row],[Actual]]=FALSE),BB30-1,BB30)))</f>
        <v>40</v>
      </c>
      <c r="BC31" s="38">
        <f>IF(Weekly[[#This Row],[H Odds &lt;]]="",BC30,IF(AND(Weekly[[#This Row],[H Odds &lt;]]&lt;&gt;"",Weekly[[#This Row],[RFC_P]]=TRUE,Weekly[[#This Row],[Actual]]=TRUE),BC30+Weekly[[#This Row],[H Odds &lt;]]-1,IF(AND(Weekly[[#This Row],[H Odds &lt;]]&lt;&gt;"",Weekly[[#This Row],[RFC_P]]=TRUE,Weekly[[#This Row],[Actual]]=FALSE),BC30-1,BC30)))</f>
        <v>39</v>
      </c>
      <c r="BD31" s="38">
        <f>IF(Weekly[[#This Row],[H Odds &lt;]]="",BD30,IF(AND(Weekly[[#This Row],[H Odds &lt;]]&lt;&gt;"",Weekly[[#This Row],[GBC_P]]=TRUE,Weekly[[#This Row],[Actual]]=TRUE),BD30+Weekly[[#This Row],[H Odds &lt;]]-1,IF(AND(Weekly[[#This Row],[H Odds &lt;]]&lt;&gt;"",Weekly[[#This Row],[GBC_P]]=TRUE,Weekly[[#This Row],[Actual]]=FALSE),BD30-1,BD30)))</f>
        <v>40</v>
      </c>
      <c r="BE31" s="38">
        <f>IF(Weekly[[#This Row],[H Odds &lt;]]="",BE30,IF(AND(Weekly[[#This Row],[H Odds &lt;]]&lt;&gt;"",Weekly[[#This Row],[HGBC_P]]=TRUE,Weekly[[#This Row],[Actual]]=TRUE),BE30+Weekly[[#This Row],[H Odds &lt;]]-1,IF(AND(Weekly[[#This Row],[H Odds &lt;]]&lt;&gt;"",Weekly[[#This Row],[HGBC_P]]=TRUE,Weekly[[#This Row],[Actual]]=FALSE),BE30-1,BE30)))</f>
        <v>39</v>
      </c>
      <c r="BF31" s="38">
        <f>IF(Weekly[[#This Row],[H Odds &lt;]]="",BF30,IF(AND(Weekly[[#This Row],[H Odds &lt;]]&lt;&gt;"",Weekly[[#This Row],[XGB_P]]=TRUE,Weekly[[#This Row],[Actual]]=TRUE),BF30+Weekly[[#This Row],[H Odds &lt;]]-1,IF(AND(Weekly[[#This Row],[H Odds &lt;]]&lt;&gt;"",Weekly[[#This Row],[XGB_P]]=TRUE,Weekly[[#This Row],[Actual]]=FALSE),BF30-1,BF30)))</f>
        <v>40</v>
      </c>
      <c r="BG31" s="38">
        <f>IF(Weekly[[#This Row],[H Odds &lt;]]="",BG30,IF(AND(Weekly[[#This Row],[H Odds &lt;]]&lt;&gt;"",Weekly[[#This Row],[QDA_P]]=TRUE,Weekly[[#This Row],[Actual]]=TRUE),BG30+Weekly[[#This Row],[H Odds &lt;]]-1,IF(AND(Weekly[[#This Row],[H Odds &lt;]]&lt;&gt;"",Weekly[[#This Row],[QDA_P]]=TRUE,Weekly[[#This Row],[Actual]]=FALSE),BG30-1,BG30)))</f>
        <v>40</v>
      </c>
      <c r="BH31" s="38">
        <f>IF(Weekly[[#This Row],[H Odds &lt;]]="",BH30,IF(AND(Weekly[[#This Row],[H Odds &lt;]]&lt;&gt;"",Weekly[[#This Row],[KNC_P]]=TRUE,Weekly[[#This Row],[Actual]]=TRUE),BH30+Weekly[[#This Row],[H Odds &lt;]]-1,IF(AND(Weekly[[#This Row],[H Odds &lt;]]&lt;&gt;"",Weekly[[#This Row],[KNC_P]]=TRUE,Weekly[[#This Row],[Actual]]=FALSE),BH30-1,BH30)))</f>
        <v>40</v>
      </c>
      <c r="BI31" s="38">
        <f>IF(Weekly[[#This Row],[H Odds &lt;]]="",BI30,IF(AND(Weekly[[#This Row],[H Odds &lt;]]&lt;&gt;"",Weekly[[#This Row],[TRUES]]&gt;0,Weekly[[#This Row],[Actual]]=TRUE),BI30+Weekly[[#This Row],[H Odds &lt;]]-1,IF(AND(Weekly[[#This Row],[H Odds &lt;]]&lt;&gt;"",Weekly[[#This Row],[TRUES]]=0),BI30,BI30-1)))</f>
        <v>38</v>
      </c>
      <c r="BJ31" s="38">
        <f>IF(Weekly[[#This Row],[H Odds &lt;]]="",BJ30,IF(AND(Weekly[[#This Row],[H Odds &lt;]]&lt;&gt;"",Weekly[[#This Row],[Actual]]=TRUE),BJ30+Weekly[[#This Row],[H Odds &lt;]]-1,IF(AND(Weekly[[#This Row],[H Odds &lt;]]&lt;&gt;"",Weekly[[#This Row],[Actual]]=FALSE),BJ30-1,BJ30)))</f>
        <v>38</v>
      </c>
      <c r="BK31" s="58">
        <f>IF(AND(Weekly[[#This Row],[TRUES]]&gt;4,Weekly[[#This Row],[Actual]]=TRUE),BK30+Weekly[[#This Row],[BF H Odds]]-1,IF(AND(Weekly[[#This Row],[FALSES]]&gt;4,Weekly[[#This Row],[Actual]]=FALSE),BK30+Weekly[[#This Row],[BF V Odds]]-1,IF(AND(Weekly[[#This Row],[TRUES]]&gt;4,Weekly[[#This Row],[Actual]]=FALSE),BK30-1,IF(AND(Weekly[[#This Row],[FALSES]]&gt;4,Weekly[[#This Row],[Actual]]=TRUE),BK30-1,BK30))))</f>
        <v>42.690000000000005</v>
      </c>
      <c r="BL31" s="58">
        <f>IF(AND(Weekly[[#This Row],[TRUES]]&gt;5,Weekly[[#This Row],[Actual]]=TRUE),BL30+Weekly[[#This Row],[BF H Odds]]-1,IF(AND(Weekly[[#This Row],[FALSES]]&gt;5,Weekly[[#This Row],[Actual]]=FALSE),BL30+Weekly[[#This Row],[BF V Odds]]-1,IF(AND(Weekly[[#This Row],[TRUES]]&gt;5,Weekly[[#This Row],[Actual]]=FALSE),BL30-1,IF(AND(Weekly[[#This Row],[FALSES]]&gt;5,Weekly[[#This Row],[Actual]]=TRUE),BL30-1,BL30))))</f>
        <v>41.34</v>
      </c>
      <c r="BM31" s="58">
        <f>IF(AND(Weekly[[#This Row],[TRUES]]&gt;6,Weekly[[#This Row],[Actual]]=TRUE),BM30+Weekly[[#This Row],[BF H Odds]]-1,IF(AND(Weekly[[#This Row],[FALSES]]&gt;6,Weekly[[#This Row],[Actual]]=FALSE),BM30+Weekly[[#This Row],[BF V Odds]]-1,IF(AND(Weekly[[#This Row],[TRUES]]&gt;6,Weekly[[#This Row],[Actual]]=FALSE),BM30-1,IF(AND(Weekly[[#This Row],[FALSES]]&gt;6,Weekly[[#This Row],[Actual]]=TRUE),BM30-1,BM30))))</f>
        <v>39.06</v>
      </c>
      <c r="BN31" s="24"/>
      <c r="BP31" t="s">
        <v>81</v>
      </c>
      <c r="BQ31" t="s">
        <v>79</v>
      </c>
    </row>
    <row r="32" spans="1:87" x14ac:dyDescent="0.25">
      <c r="A32" s="1">
        <v>30</v>
      </c>
      <c r="B32" s="10">
        <v>44239</v>
      </c>
      <c r="C32" s="17" t="s">
        <v>12</v>
      </c>
      <c r="D32" s="15" t="s">
        <v>19</v>
      </c>
      <c r="E32" t="b">
        <v>1</v>
      </c>
      <c r="F32" t="b">
        <v>1</v>
      </c>
      <c r="G32" t="b">
        <v>1</v>
      </c>
      <c r="H32" t="b">
        <v>1</v>
      </c>
      <c r="I32" t="b">
        <v>1</v>
      </c>
      <c r="J32" t="b">
        <v>1</v>
      </c>
      <c r="K32" t="b">
        <v>1</v>
      </c>
      <c r="N32">
        <v>1</v>
      </c>
      <c r="O32">
        <v>1.58</v>
      </c>
      <c r="P32" t="b">
        <v>1</v>
      </c>
      <c r="Q32" t="s">
        <v>66</v>
      </c>
      <c r="R32" s="9">
        <f>IFERROR(IF(Weekly[[#This Row],[Won Bet?]]="yes",R31+(Weekly[[#This Row],[BF Odds]]*Weekly[[#This Row],[BF Stake]])-Weekly[[#This Row],[BF Stake]],R31-Weekly[[#This Row],[BF Stake]]),R31)</f>
        <v>102.58000000000001</v>
      </c>
      <c r="S32" s="9">
        <f>IFERROR(IF(Weekly[[#This Row],[Won Bet?]]="yes",S31+(((Weekly[[#This Row],[BF Odds]]*Weekly[[#This Row],[BF Stake]])-Weekly[[#This Row],[BF Stake]])*0.95),S31-Weekly[[#This Row],[BF Stake]]),S31)</f>
        <v>102.15099999999998</v>
      </c>
      <c r="T32">
        <v>2.4700000000000002</v>
      </c>
      <c r="U32">
        <v>1.59</v>
      </c>
      <c r="V32" s="24">
        <f>IF(Weekly[[#This Row],[Actual]]="","",IF(AND(Weekly[[#This Row],[SVC_P]]=Weekly[[#This Row],[Actual]],Weekly[[#This Row],[SVC_P]]=TRUE),V31+Weekly[[#This Row],[BF H Odds]]-1,IF(AND(Weekly[[#This Row],[SVC_P]]=Weekly[[#This Row],[Actual]],Weekly[[#This Row],[SVC_P]]=FALSE),V31+Weekly[[#This Row],[BF V Odds]]-1,V31-1)))</f>
        <v>43.070000000000007</v>
      </c>
      <c r="W32" s="24">
        <f>IF(Weekly[[#This Row],[Actual]]="","",IF(AND(Weekly[[#This Row],[SVC_P]]=FALSE,Weekly[[#This Row],[Actual]]=TRUE),W31+Weekly[[#This Row],[BF H Odds]]-1,IF(AND(Weekly[[#This Row],[SVC_P]]=TRUE,Weekly[[#This Row],[Actual]]=FALSE,),W31+Weekly[[#This Row],[BF V Odds]]-1,W31-1)))</f>
        <v>13.41</v>
      </c>
      <c r="X32" s="24">
        <f>IF(Weekly[[#This Row],[Actual]]="","",IF(AND(Weekly[[#This Row],[ADBC_P]]=Weekly[[#This Row],[Actual]],Weekly[[#This Row],[ADBC_P]]=TRUE),X31+Weekly[[#This Row],[BF H Odds]]-1,IF(AND(Weekly[[#This Row],[ADBC_P]]=Weekly[[#This Row],[Actual]],Weekly[[#This Row],[ADBC_P]]=FALSE),X31+Weekly[[#This Row],[BF V Odds]]-1,X31-1)))</f>
        <v>40.710000000000015</v>
      </c>
      <c r="Y32" s="24">
        <f>IF(Weekly[[#This Row],[Actual]]="","",IF(AND(Weekly[[#This Row],[ADBC_P]]=FALSE,Weekly[[#This Row],[Actual]]=TRUE),Y31+Weekly[[#This Row],[BF H Odds]]-1,IF(AND(Weekly[[#This Row],[ADBC_P]]=TRUE,Weekly[[#This Row],[Actual]]=FALSE),Y31+Weekly[[#This Row],[BF V Odds]]-1,Y31-1)))</f>
        <v>30.330000000000005</v>
      </c>
      <c r="Z32" s="24">
        <f>IF(Weekly[[#This Row],[Actual]]="","",IF(AND(Weekly[[#This Row],[RFC_P]]=Weekly[[#This Row],[Actual]],Weekly[[#This Row],[RFC_P]]=TRUE),Z31+Weekly[[#This Row],[BF H Odds]]-1,IF(AND(Weekly[[#This Row],[RFC_P]]=Weekly[[#This Row],[Actual]],Weekly[[#This Row],[RFC_P]]=FALSE),Z31+Weekly[[#This Row],[BF V Odds]]-1,Z31-1)))</f>
        <v>36.800000000000011</v>
      </c>
      <c r="AA32" s="24">
        <f>IF(Weekly[[#This Row],[Actual]]="","",IF(AND(Weekly[[#This Row],[RFC_P]]=FALSE,Weekly[[#This Row],[Actual]]=TRUE),AA31+Weekly[[#This Row],[BF H Odds]]-1,IF(AND(Weekly[[#This Row],[RFC_P]]=TRUE,Weekly[[#This Row],[Actual]]=FALSE),AA31+Weekly[[#This Row],[BF V Odds]]-1,AA31-1)))</f>
        <v>34.240000000000009</v>
      </c>
      <c r="AB32" s="24">
        <f>IF(Weekly[[#This Row],[Actual]]="","",IF(AND(Weekly[[#This Row],[GBC_P]]=Weekly[[#This Row],[Actual]],Weekly[[#This Row],[GBC_P]]=TRUE),AB31+Weekly[[#This Row],[BF H Odds]]-1,IF(AND(Weekly[[#This Row],[GBC_P]]=Weekly[[#This Row],[Actual]],Weekly[[#This Row],[GBC_P]]=FALSE),AB31+Weekly[[#This Row],[BF V Odds]]-1,AB31-1)))</f>
        <v>37.490000000000009</v>
      </c>
      <c r="AC32" s="24">
        <f>IF(Weekly[[#This Row],[Actual]]="","",IF(AND(Weekly[[#This Row],[GBC_P]]=FALSE,Weekly[[#This Row],[Actual]]=TRUE),AC31+Weekly[[#This Row],[BF H Odds]]-1,IF(AND(Weekly[[#This Row],[GBC_P]]=TRUE,Weekly[[#This Row],[Actual]]=FALSE),AC31+Weekly[[#This Row],[BF V Odds]]-1,AC31-1)))</f>
        <v>33.550000000000011</v>
      </c>
      <c r="AD32" s="24">
        <f>IF(Weekly[[#This Row],[Actual]]="","",IF(AND(Weekly[[#This Row],[HGBC_P]]=Weekly[[#This Row],[Actual]],Weekly[[#This Row],[HGBC_P]]=TRUE),AD31+Weekly[[#This Row],[BF H Odds]]-1,IF(AND(Weekly[[#This Row],[HGBC_P]]=Weekly[[#This Row],[Actual]],Weekly[[#This Row],[HGBC_P]]=FALSE),AD31+Weekly[[#This Row],[BF V Odds]]-1,AD31-1)))</f>
        <v>40.820000000000014</v>
      </c>
      <c r="AE32" s="24">
        <f>IF(Weekly[[#This Row],[Actual]]="","",IF(AND(Weekly[[#This Row],[HGBC_P]]=FALSE,Weekly[[#This Row],[Actual]]=TRUE),AE31+Weekly[[#This Row],[BF H Odds]]-1,IF(AND(Weekly[[#This Row],[HGBC_P]]=TRUE,Weekly[[#This Row],[Actual]]=FALSE),AE31+Weekly[[#This Row],[BF V Odds]]-1,AE31-1)))</f>
        <v>30.220000000000006</v>
      </c>
      <c r="AF32" s="24">
        <f>IF(Weekly[[#This Row],[Actual]]="","",IF(AND(Weekly[[#This Row],[XGB_P]]=Weekly[[#This Row],[Actual]],Weekly[[#This Row],[XGB_P]]=TRUE),AF31+Weekly[[#This Row],[BF H Odds]]-1,IF(AND(Weekly[[#This Row],[XGB_P]]=Weekly[[#This Row],[Actual]],Weekly[[#This Row],[XGB_P]]=FALSE),AF31+Weekly[[#This Row],[BF V Odds]]-1,AF31-1)))</f>
        <v>43.02000000000001</v>
      </c>
      <c r="AG32" s="24">
        <f>IF(Weekly[[#This Row],[Actual]]="","",IF(AND(Weekly[[#This Row],[XGB_P]]=FALSE,Weekly[[#This Row],[Actual]]=TRUE),AG31+Weekly[[#This Row],[BF H Odds]]-1,IF(AND(Weekly[[#This Row],[XGB_P]]=TRUE,Weekly[[#This Row],[Actual]]=FALSE),AG31+Weekly[[#This Row],[BF V Odds]]-1,AG31-1)))</f>
        <v>28.02000000000001</v>
      </c>
      <c r="AH32" s="24">
        <f>IF(Weekly[[#This Row],[Actual]]="","",IF(AND(Weekly[[#This Row],[QDA_P]]=Weekly[[#This Row],[Actual]],Weekly[[#This Row],[QDA_P]]=TRUE),AH31+Weekly[[#This Row],[BF H Odds]]-1,IF(AND(Weekly[[#This Row],[QDA_P]]=Weekly[[#This Row],[Actual]],Weekly[[#This Row],[QDA_P]]=FALSE),AH31+Weekly[[#This Row],[BF V Odds]]-1,AH31-1)))</f>
        <v>34.820000000000014</v>
      </c>
      <c r="AI32" s="24">
        <f>IF(Weekly[[#This Row],[Actual]]="","",IF(AND(Weekly[[#This Row],[QDA_P]]=FALSE,Weekly[[#This Row],[Actual]]=TRUE),AI31+Weekly[[#This Row],[BF H Odds]]-1,IF(AND(Weekly[[#This Row],[QDA_P]]=TRUE,Weekly[[#This Row],[Actual]]=FALSE),AI31+Weekly[[#This Row],[BF V Odds]]-1,AI31-1)))</f>
        <v>36.220000000000006</v>
      </c>
      <c r="AJ32" s="24"/>
      <c r="AK32" s="24"/>
      <c r="AL32" s="30">
        <f>IF(Weekly[[#This Row],[Actual]]="","",COUNTIF(Weekly[[#This Row],[SVC_P]:[QDA_P]],TRUE))</f>
        <v>7</v>
      </c>
      <c r="AM32" s="30">
        <f>IF(Weekly[[#This Row],[Actual]]="","",COUNTIF(Weekly[[#This Row],[SVC_P]:[QDA_P]],FALSE))</f>
        <v>0</v>
      </c>
      <c r="AN32" t="str">
        <f>IF(AND(Weekly[[#This Row],[BF V Odds]]&gt;$BO$6,Weekly[[#This Row],[BF V Odds]] &lt; $BO$7),Weekly[[#This Row],[BF V Odds]],"")</f>
        <v/>
      </c>
      <c r="AO32" t="str">
        <f>IF(AND(Weekly[[#This Row],[BF H Odds]]&gt;$BO$6, Weekly[[#This Row],[BF H Odds]] &lt; $BO$7),Weekly[[#This Row],[BF H Odds]],"")</f>
        <v/>
      </c>
      <c r="AP32" s="37">
        <f>IF(AND(Weekly[[#This Row],[V Odds &lt;]]="",Weekly[[#This Row],[H Odds &lt;]]=""),AP31,IF(AND(Weekly[[#This Row],[H Odds &lt;]]&lt;&gt;"",Weekly[[#This Row],[SVC_P]]=TRUE,Weekly[[#This Row],[Actual]]=TRUE),AP31+Weekly[[#This Row],[H Odds &lt;]]-1,IF(AND(Weekly[[#This Row],[V Odds &lt;]]&lt;&gt;"",Weekly[[#This Row],[SVC_P]]=FALSE,Weekly[[#This Row],[Actual]]=FALSE),AP31+Weekly[[#This Row],[V Odds &lt;]]-1,IF(AND(Weekly[[#This Row],[V Odds &lt;]]&lt;&gt;"",Weekly[[#This Row],[SVC_P]]=FALSE,Weekly[[#This Row],[Actual]]=TRUE),AP31-1,IF(AND(Weekly[[#This Row],[H Odds &lt;]]&lt;&gt;"",Weekly[[#This Row],[SVC_P]]=TRUE,Weekly[[#This Row],[Actual]]=FALSE),AP31-1,AP31)))))</f>
        <v>39.49</v>
      </c>
      <c r="AQ32" s="37">
        <f>IF(AND(Weekly[[#This Row],[V Odds &lt;]]="",Weekly[[#This Row],[H Odds &lt;]]=""),AQ31,IF(AND(Weekly[[#This Row],[H Odds &lt;]]&lt;&gt;"",Weekly[[#This Row],[ADBC_P]]=TRUE,Weekly[[#This Row],[Actual]]=TRUE),AQ31+Weekly[[#This Row],[H Odds &lt;]]-1,IF(AND(Weekly[[#This Row],[V Odds &lt;]]&lt;&gt;"",Weekly[[#This Row],[ADBC_P]]=FALSE,Weekly[[#This Row],[Actual]]=FALSE),AQ31+Weekly[[#This Row],[V Odds &lt;]]-1,IF(AND(Weekly[[#This Row],[V Odds &lt;]]&lt;&gt;"",Weekly[[#This Row],[ADBC_P]]=FALSE,Weekly[[#This Row],[Actual]]=TRUE),AQ31-1,IF(AND(Weekly[[#This Row],[H Odds &lt;]]&lt;&gt;"",Weekly[[#This Row],[ADBC_P]]=TRUE,Weekly[[#This Row],[Actual]]=FALSE),AQ31-1,AQ31)))))</f>
        <v>40</v>
      </c>
      <c r="AR32" s="37">
        <f>IF(AND(Weekly[[#This Row],[V Odds &lt;]]="",Weekly[[#This Row],[H Odds &lt;]]=""),AR31,IF(AND(Weekly[[#This Row],[H Odds &lt;]]&lt;&gt;"",Weekly[[#This Row],[RFC_P]]=TRUE,Weekly[[#This Row],[Actual]]=TRUE),AR31+Weekly[[#This Row],[H Odds &lt;]]-1,IF(AND(Weekly[[#This Row],[V Odds &lt;]]&lt;&gt;"",Weekly[[#This Row],[RFC_P]]=FALSE,Weekly[[#This Row],[Actual]]=FALSE),AR31+Weekly[[#This Row],[V Odds &lt;]]-1,IF(AND(Weekly[[#This Row],[V Odds &lt;]]&lt;&gt;"",Weekly[[#This Row],[RFC_P]]=FALSE,Weekly[[#This Row],[Actual]]=TRUE),AR31-1,IF(AND(Weekly[[#This Row],[H Odds &lt;]]&lt;&gt;"",Weekly[[#This Row],[RFC_P]]=TRUE,Weekly[[#This Row],[Actual]]=FALSE),AR31-1,AR31)))))</f>
        <v>38</v>
      </c>
      <c r="AS32" s="37">
        <f>IF(AND(Weekly[[#This Row],[V Odds &lt;]]="",Weekly[[#This Row],[H Odds &lt;]]=""),AS31,IF(AND(Weekly[[#This Row],[H Odds &lt;]]&lt;&gt;"",Weekly[[#This Row],[GBC_P]]=TRUE,Weekly[[#This Row],[Actual]]=TRUE),AS31+Weekly[[#This Row],[H Odds &lt;]]-1,IF(AND(Weekly[[#This Row],[V Odds &lt;]]&lt;&gt;"",Weekly[[#This Row],[GBC_P]]=FALSE,Weekly[[#This Row],[Actual]]=FALSE),AS31+Weekly[[#This Row],[V Odds &lt;]]-1,IF(AND(Weekly[[#This Row],[V Odds &lt;]]&lt;&gt;"",Weekly[[#This Row],[GBC_P]]=FALSE,Weekly[[#This Row],[Actual]]=TRUE),AS31-1,IF(AND(Weekly[[#This Row],[H Odds &lt;]]&lt;&gt;"",Weekly[[#This Row],[GBC_P]]=TRUE,Weekly[[#This Row],[Actual]]=FALSE),AS31-1,AS31)))))</f>
        <v>38</v>
      </c>
      <c r="AT32" s="37">
        <f>IF(AND(Weekly[[#This Row],[V Odds &lt;]]="",Weekly[[#This Row],[H Odds &lt;]]=""),AT31,IF(AND(Weekly[[#This Row],[H Odds &lt;]]&lt;&gt;"",Weekly[[#This Row],[HGBC_P]]=TRUE,Weekly[[#This Row],[Actual]]=TRUE),AT31+Weekly[[#This Row],[H Odds &lt;]]-1,IF(AND(Weekly[[#This Row],[V Odds &lt;]]&lt;&gt;"",Weekly[[#This Row],[HGBC_P]]=FALSE,Weekly[[#This Row],[Actual]]=FALSE),AT31+Weekly[[#This Row],[V Odds &lt;]]-1,IF(AND(Weekly[[#This Row],[V Odds &lt;]]&lt;&gt;"",Weekly[[#This Row],[HGBC_P]]=FALSE,Weekly[[#This Row],[Actual]]=TRUE),AT31-1,IF(AND(Weekly[[#This Row],[H Odds &lt;]]&lt;&gt;"",Weekly[[#This Row],[HGBC_P]]=TRUE,Weekly[[#This Row],[Actual]]=FALSE),AT31-1,AT31)))))</f>
        <v>38</v>
      </c>
      <c r="AU32" s="37">
        <f>IF(AND(Weekly[[#This Row],[V Odds &lt;]]="",Weekly[[#This Row],[H Odds &lt;]]=""),AU31,IF(AND(Weekly[[#This Row],[H Odds &lt;]]&lt;&gt;"",Weekly[[#This Row],[XGB_P]]=TRUE,Weekly[[#This Row],[Actual]]=TRUE),AU31+Weekly[[#This Row],[H Odds &lt;]]-1,IF(AND(Weekly[[#This Row],[V Odds &lt;]]&lt;&gt;"",Weekly[[#This Row],[XGB_P]]=FALSE,Weekly[[#This Row],[Actual]]=FALSE),AU31+Weekly[[#This Row],[V Odds &lt;]]-1,IF(AND(Weekly[[#This Row],[V Odds &lt;]]&lt;&gt;"",Weekly[[#This Row],[XGB_P]]=FALSE,Weekly[[#This Row],[Actual]]=TRUE),AU31-1,IF(AND(Weekly[[#This Row],[H Odds &lt;]]&lt;&gt;"",Weekly[[#This Row],[XGB_P]]=TRUE,Weekly[[#This Row],[Actual]]=FALSE),AU31-1,AU31)))))</f>
        <v>39</v>
      </c>
      <c r="AV32" s="37">
        <f>IF(AND(Weekly[[#This Row],[V Odds &lt;]]="",Weekly[[#This Row],[H Odds &lt;]]=""),AV31,IF(AND(Weekly[[#This Row],[H Odds &lt;]]&lt;&gt;"",Weekly[[#This Row],[QDA_P]]=TRUE,Weekly[[#This Row],[Actual]]=TRUE),AV31+Weekly[[#This Row],[H Odds &lt;]]-1,IF(AND(Weekly[[#This Row],[V Odds &lt;]]&lt;&gt;"",Weekly[[#This Row],[QDA_P]]=FALSE,Weekly[[#This Row],[Actual]]=FALSE),AV31+Weekly[[#This Row],[V Odds &lt;]]-1,IF(AND(Weekly[[#This Row],[V Odds &lt;]]&lt;&gt;"",Weekly[[#This Row],[QDA_P]]=FALSE,Weekly[[#This Row],[Actual]]=TRUE),AV31-1,IF(AND(Weekly[[#This Row],[H Odds &lt;]]&lt;&gt;"",Weekly[[#This Row],[QDA_P]]=TRUE,Weekly[[#This Row],[Actual]]=FALSE),AV31-1,AV31)))))</f>
        <v>38</v>
      </c>
      <c r="AW32" s="37"/>
      <c r="AX32" s="37">
        <f>IF(AND(Weekly[[#This Row],[V Odds &lt;]]="",Weekly[[#This Row],[H Odds &lt;]]=""),AX31,IF(AND(Weekly[[#This Row],[V Odds &lt;]]&lt;&gt;"",Weekly[[#This Row],[FALSES]]&gt;0,Weekly[[#This Row],[Actual]]=FALSE),AX31+Weekly[[#This Row],[V Odds &lt;]]-1,IF(AND(Weekly[[#This Row],[H Odds &lt;]]&lt;&gt;"",Weekly[[#This Row],[TRUES]]&gt;0,Weekly[[#This Row],[Actual]]=TRUE),AX31+Weekly[[#This Row],[H Odds &lt;]]-1,IF(AND(Weekly[[#This Row],[V Odds &lt;]]&lt;&gt;"",Weekly[[#This Row],[FALSES]]=0),AX31,IF(AND(Weekly[[#This Row],[H Odds &lt;]]&lt;&gt;"",Weekly[[#This Row],[TRUES]]=0),AX31,AX31-1)))))</f>
        <v>37.49</v>
      </c>
      <c r="AY32" s="37">
        <f>IF(AND(Weekly[[#This Row],[V Odds &lt;]]="",Weekly[[#This Row],[H Odds &lt;]]=""),AY31,IF(AND(Weekly[[#This Row],[V Odds &lt;]]&lt;&gt;"",Weekly[[#This Row],[FALSES]]&gt;0,Weekly[[#This Row],[Actual]]=FALSE),AY31+((Weekly[[#This Row],[V Odds &lt;]]-1)*0.92),IF(AND(Weekly[[#This Row],[H Odds &lt;]]&lt;&gt;"",Weekly[[#This Row],[TRUES]]&gt;0,Weekly[[#This Row],[Actual]]=TRUE),AY31+((Weekly[[#This Row],[H Odds &lt;]]-1)*0.92),IF(AND(Weekly[[#This Row],[V Odds &lt;]]&lt;&gt;"",Weekly[[#This Row],[FALSES]]=0),AY31,IF(AND(Weekly[[#This Row],[H Odds &lt;]]&lt;&gt;"",Weekly[[#This Row],[TRUES]]=0),AY31,AY31-1)))))</f>
        <v>37.290799999999997</v>
      </c>
      <c r="AZ32" s="37">
        <f>IF(AND(Weekly[[#This Row],[V Odds &lt;]]="",Weekly[[#This Row],[H Odds &lt;]]=""),AZ31,IF(AND(Weekly[[#This Row],[V Odds &lt;]]&lt;&gt;"",Weekly[[#This Row],[Actual]]=FALSE),AZ31+Weekly[[#This Row],[V Odds &lt;]]-1,IF(AND(Weekly[[#This Row],[H Odds &lt;]]&lt;&gt;"",Weekly[[#This Row],[Actual]]=TRUE),AZ31+Weekly[[#This Row],[H Odds &lt;]]-1,AZ31-1)))</f>
        <v>33.49</v>
      </c>
      <c r="BA32" s="38">
        <f>IF(Weekly[[#This Row],[H Odds &lt;]]="",BA31,IF(AND(Weekly[[#This Row],[H Odds &lt;]]&lt;&gt;"",Weekly[[#This Row],[SVC_P]]=TRUE,Weekly[[#This Row],[Actual]]=TRUE),BA31+Weekly[[#This Row],[H Odds &lt;]]-1,IF(AND(Weekly[[#This Row],[H Odds &lt;]]&lt;&gt;"",Weekly[[#This Row],[SVC_P]]=TRUE,Weekly[[#This Row],[Actual]]=FALSE),BA31-1,BA31)))</f>
        <v>38</v>
      </c>
      <c r="BB32" s="38">
        <f>IF(Weekly[[#This Row],[H Odds &lt;]]="",BB31,IF(AND(Weekly[[#This Row],[H Odds &lt;]]&lt;&gt;"",Weekly[[#This Row],[ADBC_P]]=TRUE,Weekly[[#This Row],[Actual]]=TRUE),BB31+Weekly[[#This Row],[H Odds &lt;]]-1,IF(AND(Weekly[[#This Row],[H Odds &lt;]]&lt;&gt;"",Weekly[[#This Row],[ADBC_P]]=TRUE,Weekly[[#This Row],[Actual]]=FALSE),BB31-1,BB31)))</f>
        <v>40</v>
      </c>
      <c r="BC32" s="38">
        <f>IF(Weekly[[#This Row],[H Odds &lt;]]="",BC31,IF(AND(Weekly[[#This Row],[H Odds &lt;]]&lt;&gt;"",Weekly[[#This Row],[RFC_P]]=TRUE,Weekly[[#This Row],[Actual]]=TRUE),BC31+Weekly[[#This Row],[H Odds &lt;]]-1,IF(AND(Weekly[[#This Row],[H Odds &lt;]]&lt;&gt;"",Weekly[[#This Row],[RFC_P]]=TRUE,Weekly[[#This Row],[Actual]]=FALSE),BC31-1,BC31)))</f>
        <v>39</v>
      </c>
      <c r="BD32" s="38">
        <f>IF(Weekly[[#This Row],[H Odds &lt;]]="",BD31,IF(AND(Weekly[[#This Row],[H Odds &lt;]]&lt;&gt;"",Weekly[[#This Row],[GBC_P]]=TRUE,Weekly[[#This Row],[Actual]]=TRUE),BD31+Weekly[[#This Row],[H Odds &lt;]]-1,IF(AND(Weekly[[#This Row],[H Odds &lt;]]&lt;&gt;"",Weekly[[#This Row],[GBC_P]]=TRUE,Weekly[[#This Row],[Actual]]=FALSE),BD31-1,BD31)))</f>
        <v>40</v>
      </c>
      <c r="BE32" s="38">
        <f>IF(Weekly[[#This Row],[H Odds &lt;]]="",BE31,IF(AND(Weekly[[#This Row],[H Odds &lt;]]&lt;&gt;"",Weekly[[#This Row],[HGBC_P]]=TRUE,Weekly[[#This Row],[Actual]]=TRUE),BE31+Weekly[[#This Row],[H Odds &lt;]]-1,IF(AND(Weekly[[#This Row],[H Odds &lt;]]&lt;&gt;"",Weekly[[#This Row],[HGBC_P]]=TRUE,Weekly[[#This Row],[Actual]]=FALSE),BE31-1,BE31)))</f>
        <v>39</v>
      </c>
      <c r="BF32" s="38">
        <f>IF(Weekly[[#This Row],[H Odds &lt;]]="",BF31,IF(AND(Weekly[[#This Row],[H Odds &lt;]]&lt;&gt;"",Weekly[[#This Row],[XGB_P]]=TRUE,Weekly[[#This Row],[Actual]]=TRUE),BF31+Weekly[[#This Row],[H Odds &lt;]]-1,IF(AND(Weekly[[#This Row],[H Odds &lt;]]&lt;&gt;"",Weekly[[#This Row],[XGB_P]]=TRUE,Weekly[[#This Row],[Actual]]=FALSE),BF31-1,BF31)))</f>
        <v>40</v>
      </c>
      <c r="BG32" s="38">
        <f>IF(Weekly[[#This Row],[H Odds &lt;]]="",BG31,IF(AND(Weekly[[#This Row],[H Odds &lt;]]&lt;&gt;"",Weekly[[#This Row],[QDA_P]]=TRUE,Weekly[[#This Row],[Actual]]=TRUE),BG31+Weekly[[#This Row],[H Odds &lt;]]-1,IF(AND(Weekly[[#This Row],[H Odds &lt;]]&lt;&gt;"",Weekly[[#This Row],[QDA_P]]=TRUE,Weekly[[#This Row],[Actual]]=FALSE),BG31-1,BG31)))</f>
        <v>40</v>
      </c>
      <c r="BH32" s="38">
        <f>IF(Weekly[[#This Row],[H Odds &lt;]]="",BH31,IF(AND(Weekly[[#This Row],[H Odds &lt;]]&lt;&gt;"",Weekly[[#This Row],[KNC_P]]=TRUE,Weekly[[#This Row],[Actual]]=TRUE),BH31+Weekly[[#This Row],[H Odds &lt;]]-1,IF(AND(Weekly[[#This Row],[H Odds &lt;]]&lt;&gt;"",Weekly[[#This Row],[KNC_P]]=TRUE,Weekly[[#This Row],[Actual]]=FALSE),BH31-1,BH31)))</f>
        <v>40</v>
      </c>
      <c r="BI32" s="38">
        <f>IF(Weekly[[#This Row],[H Odds &lt;]]="",BI31,IF(AND(Weekly[[#This Row],[H Odds &lt;]]&lt;&gt;"",Weekly[[#This Row],[TRUES]]&gt;0,Weekly[[#This Row],[Actual]]=TRUE),BI31+Weekly[[#This Row],[H Odds &lt;]]-1,IF(AND(Weekly[[#This Row],[H Odds &lt;]]&lt;&gt;"",Weekly[[#This Row],[TRUES]]=0),BI31,BI31-1)))</f>
        <v>38</v>
      </c>
      <c r="BJ32" s="38">
        <f>IF(Weekly[[#This Row],[H Odds &lt;]]="",BJ31,IF(AND(Weekly[[#This Row],[H Odds &lt;]]&lt;&gt;"",Weekly[[#This Row],[Actual]]=TRUE),BJ31+Weekly[[#This Row],[H Odds &lt;]]-1,IF(AND(Weekly[[#This Row],[H Odds &lt;]]&lt;&gt;"",Weekly[[#This Row],[Actual]]=FALSE),BJ31-1,BJ31)))</f>
        <v>38</v>
      </c>
      <c r="BK32" s="58">
        <f>IF(AND(Weekly[[#This Row],[TRUES]]&gt;4,Weekly[[#This Row],[Actual]]=TRUE),BK31+Weekly[[#This Row],[BF H Odds]]-1,IF(AND(Weekly[[#This Row],[FALSES]]&gt;4,Weekly[[#This Row],[Actual]]=FALSE),BK31+Weekly[[#This Row],[BF V Odds]]-1,IF(AND(Weekly[[#This Row],[TRUES]]&gt;4,Weekly[[#This Row],[Actual]]=FALSE),BK31-1,IF(AND(Weekly[[#This Row],[FALSES]]&gt;4,Weekly[[#This Row],[Actual]]=TRUE),BK31-1,BK31))))</f>
        <v>43.280000000000008</v>
      </c>
      <c r="BL32" s="58">
        <f>IF(AND(Weekly[[#This Row],[TRUES]]&gt;5,Weekly[[#This Row],[Actual]]=TRUE),BL31+Weekly[[#This Row],[BF H Odds]]-1,IF(AND(Weekly[[#This Row],[FALSES]]&gt;5,Weekly[[#This Row],[Actual]]=FALSE),BL31+Weekly[[#This Row],[BF V Odds]]-1,IF(AND(Weekly[[#This Row],[TRUES]]&gt;5,Weekly[[#This Row],[Actual]]=FALSE),BL31-1,IF(AND(Weekly[[#This Row],[FALSES]]&gt;5,Weekly[[#This Row],[Actual]]=TRUE),BL31-1,BL31))))</f>
        <v>41.930000000000007</v>
      </c>
      <c r="BM32" s="58">
        <f>IF(AND(Weekly[[#This Row],[TRUES]]&gt;6,Weekly[[#This Row],[Actual]]=TRUE),BM31+Weekly[[#This Row],[BF H Odds]]-1,IF(AND(Weekly[[#This Row],[FALSES]]&gt;6,Weekly[[#This Row],[Actual]]=FALSE),BM31+Weekly[[#This Row],[BF V Odds]]-1,IF(AND(Weekly[[#This Row],[TRUES]]&gt;6,Weekly[[#This Row],[Actual]]=FALSE),BM31-1,IF(AND(Weekly[[#This Row],[FALSES]]&gt;6,Weekly[[#This Row],[Actual]]=TRUE),BM31-1,BM31))))</f>
        <v>39.650000000000006</v>
      </c>
      <c r="BN32" s="24"/>
      <c r="BP32" t="s">
        <v>77</v>
      </c>
      <c r="BQ32">
        <f>COUNTIF(Weekly[Won Bet?],"yes")</f>
        <v>128</v>
      </c>
    </row>
    <row r="33" spans="1:69" x14ac:dyDescent="0.25">
      <c r="A33" s="1">
        <v>31</v>
      </c>
      <c r="B33" s="10">
        <v>44239</v>
      </c>
      <c r="C33" s="17" t="s">
        <v>26</v>
      </c>
      <c r="D33" s="15" t="s">
        <v>13</v>
      </c>
      <c r="E33" t="b">
        <v>0</v>
      </c>
      <c r="F33" t="b">
        <v>1</v>
      </c>
      <c r="G33" t="b">
        <v>0</v>
      </c>
      <c r="H33" t="b">
        <v>1</v>
      </c>
      <c r="I33" t="b">
        <v>1</v>
      </c>
      <c r="J33" t="b">
        <v>1</v>
      </c>
      <c r="K33" t="b">
        <v>1</v>
      </c>
      <c r="N33">
        <v>1</v>
      </c>
      <c r="O33">
        <v>1.26</v>
      </c>
      <c r="P33" t="b">
        <v>0</v>
      </c>
      <c r="Q33" t="s">
        <v>76</v>
      </c>
      <c r="R33" s="9">
        <f>IFERROR(IF(Weekly[[#This Row],[Won Bet?]]="yes",R32+(Weekly[[#This Row],[BF Odds]]*Weekly[[#This Row],[BF Stake]])-Weekly[[#This Row],[BF Stake]],R32-Weekly[[#This Row],[BF Stake]]),R32)</f>
        <v>101.58000000000001</v>
      </c>
      <c r="S33" s="9">
        <f>IFERROR(IF(Weekly[[#This Row],[Won Bet?]]="yes",S32+(((Weekly[[#This Row],[BF Odds]]*Weekly[[#This Row],[BF Stake]])-Weekly[[#This Row],[BF Stake]])*0.95),S32-Weekly[[#This Row],[BF Stake]]),S32)</f>
        <v>101.15099999999998</v>
      </c>
      <c r="T33" s="11">
        <v>3.2</v>
      </c>
      <c r="U33" s="11">
        <v>1.38</v>
      </c>
      <c r="V33" s="24">
        <f>IF(Weekly[[#This Row],[Actual]]="","",IF(AND(Weekly[[#This Row],[SVC_P]]=Weekly[[#This Row],[Actual]],Weekly[[#This Row],[SVC_P]]=TRUE),V32+Weekly[[#This Row],[BF H Odds]]-1,IF(AND(Weekly[[#This Row],[SVC_P]]=Weekly[[#This Row],[Actual]],Weekly[[#This Row],[SVC_P]]=FALSE),V32+Weekly[[#This Row],[BF V Odds]]-1,V32-1)))</f>
        <v>45.27000000000001</v>
      </c>
      <c r="W33" s="24">
        <f>IF(Weekly[[#This Row],[Actual]]="","",IF(AND(Weekly[[#This Row],[SVC_P]]=FALSE,Weekly[[#This Row],[Actual]]=TRUE),W32+Weekly[[#This Row],[BF H Odds]]-1,IF(AND(Weekly[[#This Row],[SVC_P]]=TRUE,Weekly[[#This Row],[Actual]]=FALSE,),W32+Weekly[[#This Row],[BF V Odds]]-1,W32-1)))</f>
        <v>12.41</v>
      </c>
      <c r="X33" s="24">
        <f>IF(Weekly[[#This Row],[Actual]]="","",IF(AND(Weekly[[#This Row],[ADBC_P]]=Weekly[[#This Row],[Actual]],Weekly[[#This Row],[ADBC_P]]=TRUE),X32+Weekly[[#This Row],[BF H Odds]]-1,IF(AND(Weekly[[#This Row],[ADBC_P]]=Weekly[[#This Row],[Actual]],Weekly[[#This Row],[ADBC_P]]=FALSE),X32+Weekly[[#This Row],[BF V Odds]]-1,X32-1)))</f>
        <v>39.710000000000015</v>
      </c>
      <c r="Y33" s="24">
        <f>IF(Weekly[[#This Row],[Actual]]="","",IF(AND(Weekly[[#This Row],[ADBC_P]]=FALSE,Weekly[[#This Row],[Actual]]=TRUE),Y32+Weekly[[#This Row],[BF H Odds]]-1,IF(AND(Weekly[[#This Row],[ADBC_P]]=TRUE,Weekly[[#This Row],[Actual]]=FALSE),Y32+Weekly[[#This Row],[BF V Odds]]-1,Y32-1)))</f>
        <v>32.530000000000008</v>
      </c>
      <c r="Z33" s="24">
        <f>IF(Weekly[[#This Row],[Actual]]="","",IF(AND(Weekly[[#This Row],[RFC_P]]=Weekly[[#This Row],[Actual]],Weekly[[#This Row],[RFC_P]]=TRUE),Z32+Weekly[[#This Row],[BF H Odds]]-1,IF(AND(Weekly[[#This Row],[RFC_P]]=Weekly[[#This Row],[Actual]],Weekly[[#This Row],[RFC_P]]=FALSE),Z32+Weekly[[#This Row],[BF V Odds]]-1,Z32-1)))</f>
        <v>39.000000000000014</v>
      </c>
      <c r="AA33" s="24">
        <f>IF(Weekly[[#This Row],[Actual]]="","",IF(AND(Weekly[[#This Row],[RFC_P]]=FALSE,Weekly[[#This Row],[Actual]]=TRUE),AA32+Weekly[[#This Row],[BF H Odds]]-1,IF(AND(Weekly[[#This Row],[RFC_P]]=TRUE,Weekly[[#This Row],[Actual]]=FALSE),AA32+Weekly[[#This Row],[BF V Odds]]-1,AA32-1)))</f>
        <v>33.240000000000009</v>
      </c>
      <c r="AB33" s="24">
        <f>IF(Weekly[[#This Row],[Actual]]="","",IF(AND(Weekly[[#This Row],[GBC_P]]=Weekly[[#This Row],[Actual]],Weekly[[#This Row],[GBC_P]]=TRUE),AB32+Weekly[[#This Row],[BF H Odds]]-1,IF(AND(Weekly[[#This Row],[GBC_P]]=Weekly[[#This Row],[Actual]],Weekly[[#This Row],[GBC_P]]=FALSE),AB32+Weekly[[#This Row],[BF V Odds]]-1,AB32-1)))</f>
        <v>36.490000000000009</v>
      </c>
      <c r="AC33" s="24">
        <f>IF(Weekly[[#This Row],[Actual]]="","",IF(AND(Weekly[[#This Row],[GBC_P]]=FALSE,Weekly[[#This Row],[Actual]]=TRUE),AC32+Weekly[[#This Row],[BF H Odds]]-1,IF(AND(Weekly[[#This Row],[GBC_P]]=TRUE,Weekly[[#This Row],[Actual]]=FALSE),AC32+Weekly[[#This Row],[BF V Odds]]-1,AC32-1)))</f>
        <v>35.750000000000014</v>
      </c>
      <c r="AD33" s="24">
        <f>IF(Weekly[[#This Row],[Actual]]="","",IF(AND(Weekly[[#This Row],[HGBC_P]]=Weekly[[#This Row],[Actual]],Weekly[[#This Row],[HGBC_P]]=TRUE),AD32+Weekly[[#This Row],[BF H Odds]]-1,IF(AND(Weekly[[#This Row],[HGBC_P]]=Weekly[[#This Row],[Actual]],Weekly[[#This Row],[HGBC_P]]=FALSE),AD32+Weekly[[#This Row],[BF V Odds]]-1,AD32-1)))</f>
        <v>39.820000000000014</v>
      </c>
      <c r="AE33" s="24">
        <f>IF(Weekly[[#This Row],[Actual]]="","",IF(AND(Weekly[[#This Row],[HGBC_P]]=FALSE,Weekly[[#This Row],[Actual]]=TRUE),AE32+Weekly[[#This Row],[BF H Odds]]-1,IF(AND(Weekly[[#This Row],[HGBC_P]]=TRUE,Weekly[[#This Row],[Actual]]=FALSE),AE32+Weekly[[#This Row],[BF V Odds]]-1,AE32-1)))</f>
        <v>32.420000000000009</v>
      </c>
      <c r="AF33" s="24">
        <f>IF(Weekly[[#This Row],[Actual]]="","",IF(AND(Weekly[[#This Row],[XGB_P]]=Weekly[[#This Row],[Actual]],Weekly[[#This Row],[XGB_P]]=TRUE),AF32+Weekly[[#This Row],[BF H Odds]]-1,IF(AND(Weekly[[#This Row],[XGB_P]]=Weekly[[#This Row],[Actual]],Weekly[[#This Row],[XGB_P]]=FALSE),AF32+Weekly[[#This Row],[BF V Odds]]-1,AF32-1)))</f>
        <v>42.02000000000001</v>
      </c>
      <c r="AG33" s="24">
        <f>IF(Weekly[[#This Row],[Actual]]="","",IF(AND(Weekly[[#This Row],[XGB_P]]=FALSE,Weekly[[#This Row],[Actual]]=TRUE),AG32+Weekly[[#This Row],[BF H Odds]]-1,IF(AND(Weekly[[#This Row],[XGB_P]]=TRUE,Weekly[[#This Row],[Actual]]=FALSE),AG32+Weekly[[#This Row],[BF V Odds]]-1,AG32-1)))</f>
        <v>30.22000000000001</v>
      </c>
      <c r="AH33" s="24">
        <f>IF(Weekly[[#This Row],[Actual]]="","",IF(AND(Weekly[[#This Row],[QDA_P]]=Weekly[[#This Row],[Actual]],Weekly[[#This Row],[QDA_P]]=TRUE),AH32+Weekly[[#This Row],[BF H Odds]]-1,IF(AND(Weekly[[#This Row],[QDA_P]]=Weekly[[#This Row],[Actual]],Weekly[[#This Row],[QDA_P]]=FALSE),AH32+Weekly[[#This Row],[BF V Odds]]-1,AH32-1)))</f>
        <v>33.820000000000014</v>
      </c>
      <c r="AI33" s="24">
        <f>IF(Weekly[[#This Row],[Actual]]="","",IF(AND(Weekly[[#This Row],[QDA_P]]=FALSE,Weekly[[#This Row],[Actual]]=TRUE),AI32+Weekly[[#This Row],[BF H Odds]]-1,IF(AND(Weekly[[#This Row],[QDA_P]]=TRUE,Weekly[[#This Row],[Actual]]=FALSE),AI32+Weekly[[#This Row],[BF V Odds]]-1,AI32-1)))</f>
        <v>38.420000000000009</v>
      </c>
      <c r="AJ33" s="24"/>
      <c r="AK33" s="24"/>
      <c r="AL33" s="30">
        <f>IF(Weekly[[#This Row],[Actual]]="","",COUNTIF(Weekly[[#This Row],[SVC_P]:[QDA_P]],TRUE))</f>
        <v>5</v>
      </c>
      <c r="AM33" s="30">
        <f>IF(Weekly[[#This Row],[Actual]]="","",COUNTIF(Weekly[[#This Row],[SVC_P]:[QDA_P]],FALSE))</f>
        <v>2</v>
      </c>
      <c r="AN33">
        <f>IF(AND(Weekly[[#This Row],[BF V Odds]]&gt;$BO$6,Weekly[[#This Row],[BF V Odds]] &lt; $BO$7),Weekly[[#This Row],[BF V Odds]],"")</f>
        <v>3.2</v>
      </c>
      <c r="AO33" t="str">
        <f>IF(AND(Weekly[[#This Row],[BF H Odds]]&gt;$BO$6, Weekly[[#This Row],[BF H Odds]] &lt; $BO$7),Weekly[[#This Row],[BF H Odds]],"")</f>
        <v/>
      </c>
      <c r="AP33" s="37">
        <f>IF(AND(Weekly[[#This Row],[V Odds &lt;]]="",Weekly[[#This Row],[H Odds &lt;]]=""),AP32,IF(AND(Weekly[[#This Row],[H Odds &lt;]]&lt;&gt;"",Weekly[[#This Row],[SVC_P]]=TRUE,Weekly[[#This Row],[Actual]]=TRUE),AP32+Weekly[[#This Row],[H Odds &lt;]]-1,IF(AND(Weekly[[#This Row],[V Odds &lt;]]&lt;&gt;"",Weekly[[#This Row],[SVC_P]]=FALSE,Weekly[[#This Row],[Actual]]=FALSE),AP32+Weekly[[#This Row],[V Odds &lt;]]-1,IF(AND(Weekly[[#This Row],[V Odds &lt;]]&lt;&gt;"",Weekly[[#This Row],[SVC_P]]=FALSE,Weekly[[#This Row],[Actual]]=TRUE),AP32-1,IF(AND(Weekly[[#This Row],[H Odds &lt;]]&lt;&gt;"",Weekly[[#This Row],[SVC_P]]=TRUE,Weekly[[#This Row],[Actual]]=FALSE),AP32-1,AP32)))))</f>
        <v>41.690000000000005</v>
      </c>
      <c r="AQ33" s="37">
        <f>IF(AND(Weekly[[#This Row],[V Odds &lt;]]="",Weekly[[#This Row],[H Odds &lt;]]=""),AQ32,IF(AND(Weekly[[#This Row],[H Odds &lt;]]&lt;&gt;"",Weekly[[#This Row],[ADBC_P]]=TRUE,Weekly[[#This Row],[Actual]]=TRUE),AQ32+Weekly[[#This Row],[H Odds &lt;]]-1,IF(AND(Weekly[[#This Row],[V Odds &lt;]]&lt;&gt;"",Weekly[[#This Row],[ADBC_P]]=FALSE,Weekly[[#This Row],[Actual]]=FALSE),AQ32+Weekly[[#This Row],[V Odds &lt;]]-1,IF(AND(Weekly[[#This Row],[V Odds &lt;]]&lt;&gt;"",Weekly[[#This Row],[ADBC_P]]=FALSE,Weekly[[#This Row],[Actual]]=TRUE),AQ32-1,IF(AND(Weekly[[#This Row],[H Odds &lt;]]&lt;&gt;"",Weekly[[#This Row],[ADBC_P]]=TRUE,Weekly[[#This Row],[Actual]]=FALSE),AQ32-1,AQ32)))))</f>
        <v>40</v>
      </c>
      <c r="AR33" s="37">
        <f>IF(AND(Weekly[[#This Row],[V Odds &lt;]]="",Weekly[[#This Row],[H Odds &lt;]]=""),AR32,IF(AND(Weekly[[#This Row],[H Odds &lt;]]&lt;&gt;"",Weekly[[#This Row],[RFC_P]]=TRUE,Weekly[[#This Row],[Actual]]=TRUE),AR32+Weekly[[#This Row],[H Odds &lt;]]-1,IF(AND(Weekly[[#This Row],[V Odds &lt;]]&lt;&gt;"",Weekly[[#This Row],[RFC_P]]=FALSE,Weekly[[#This Row],[Actual]]=FALSE),AR32+Weekly[[#This Row],[V Odds &lt;]]-1,IF(AND(Weekly[[#This Row],[V Odds &lt;]]&lt;&gt;"",Weekly[[#This Row],[RFC_P]]=FALSE,Weekly[[#This Row],[Actual]]=TRUE),AR32-1,IF(AND(Weekly[[#This Row],[H Odds &lt;]]&lt;&gt;"",Weekly[[#This Row],[RFC_P]]=TRUE,Weekly[[#This Row],[Actual]]=FALSE),AR32-1,AR32)))))</f>
        <v>40.200000000000003</v>
      </c>
      <c r="AS33" s="37">
        <f>IF(AND(Weekly[[#This Row],[V Odds &lt;]]="",Weekly[[#This Row],[H Odds &lt;]]=""),AS32,IF(AND(Weekly[[#This Row],[H Odds &lt;]]&lt;&gt;"",Weekly[[#This Row],[GBC_P]]=TRUE,Weekly[[#This Row],[Actual]]=TRUE),AS32+Weekly[[#This Row],[H Odds &lt;]]-1,IF(AND(Weekly[[#This Row],[V Odds &lt;]]&lt;&gt;"",Weekly[[#This Row],[GBC_P]]=FALSE,Weekly[[#This Row],[Actual]]=FALSE),AS32+Weekly[[#This Row],[V Odds &lt;]]-1,IF(AND(Weekly[[#This Row],[V Odds &lt;]]&lt;&gt;"",Weekly[[#This Row],[GBC_P]]=FALSE,Weekly[[#This Row],[Actual]]=TRUE),AS32-1,IF(AND(Weekly[[#This Row],[H Odds &lt;]]&lt;&gt;"",Weekly[[#This Row],[GBC_P]]=TRUE,Weekly[[#This Row],[Actual]]=FALSE),AS32-1,AS32)))))</f>
        <v>38</v>
      </c>
      <c r="AT33" s="37">
        <f>IF(AND(Weekly[[#This Row],[V Odds &lt;]]="",Weekly[[#This Row],[H Odds &lt;]]=""),AT32,IF(AND(Weekly[[#This Row],[H Odds &lt;]]&lt;&gt;"",Weekly[[#This Row],[HGBC_P]]=TRUE,Weekly[[#This Row],[Actual]]=TRUE),AT32+Weekly[[#This Row],[H Odds &lt;]]-1,IF(AND(Weekly[[#This Row],[V Odds &lt;]]&lt;&gt;"",Weekly[[#This Row],[HGBC_P]]=FALSE,Weekly[[#This Row],[Actual]]=FALSE),AT32+Weekly[[#This Row],[V Odds &lt;]]-1,IF(AND(Weekly[[#This Row],[V Odds &lt;]]&lt;&gt;"",Weekly[[#This Row],[HGBC_P]]=FALSE,Weekly[[#This Row],[Actual]]=TRUE),AT32-1,IF(AND(Weekly[[#This Row],[H Odds &lt;]]&lt;&gt;"",Weekly[[#This Row],[HGBC_P]]=TRUE,Weekly[[#This Row],[Actual]]=FALSE),AT32-1,AT32)))))</f>
        <v>38</v>
      </c>
      <c r="AU33" s="37">
        <f>IF(AND(Weekly[[#This Row],[V Odds &lt;]]="",Weekly[[#This Row],[H Odds &lt;]]=""),AU32,IF(AND(Weekly[[#This Row],[H Odds &lt;]]&lt;&gt;"",Weekly[[#This Row],[XGB_P]]=TRUE,Weekly[[#This Row],[Actual]]=TRUE),AU32+Weekly[[#This Row],[H Odds &lt;]]-1,IF(AND(Weekly[[#This Row],[V Odds &lt;]]&lt;&gt;"",Weekly[[#This Row],[XGB_P]]=FALSE,Weekly[[#This Row],[Actual]]=FALSE),AU32+Weekly[[#This Row],[V Odds &lt;]]-1,IF(AND(Weekly[[#This Row],[V Odds &lt;]]&lt;&gt;"",Weekly[[#This Row],[XGB_P]]=FALSE,Weekly[[#This Row],[Actual]]=TRUE),AU32-1,IF(AND(Weekly[[#This Row],[H Odds &lt;]]&lt;&gt;"",Weekly[[#This Row],[XGB_P]]=TRUE,Weekly[[#This Row],[Actual]]=FALSE),AU32-1,AU32)))))</f>
        <v>39</v>
      </c>
      <c r="AV33" s="37">
        <f>IF(AND(Weekly[[#This Row],[V Odds &lt;]]="",Weekly[[#This Row],[H Odds &lt;]]=""),AV32,IF(AND(Weekly[[#This Row],[H Odds &lt;]]&lt;&gt;"",Weekly[[#This Row],[QDA_P]]=TRUE,Weekly[[#This Row],[Actual]]=TRUE),AV32+Weekly[[#This Row],[H Odds &lt;]]-1,IF(AND(Weekly[[#This Row],[V Odds &lt;]]&lt;&gt;"",Weekly[[#This Row],[QDA_P]]=FALSE,Weekly[[#This Row],[Actual]]=FALSE),AV32+Weekly[[#This Row],[V Odds &lt;]]-1,IF(AND(Weekly[[#This Row],[V Odds &lt;]]&lt;&gt;"",Weekly[[#This Row],[QDA_P]]=FALSE,Weekly[[#This Row],[Actual]]=TRUE),AV32-1,IF(AND(Weekly[[#This Row],[H Odds &lt;]]&lt;&gt;"",Weekly[[#This Row],[QDA_P]]=TRUE,Weekly[[#This Row],[Actual]]=FALSE),AV32-1,AV32)))))</f>
        <v>38</v>
      </c>
      <c r="AW33" s="37"/>
      <c r="AX33" s="37">
        <f>IF(AND(Weekly[[#This Row],[V Odds &lt;]]="",Weekly[[#This Row],[H Odds &lt;]]=""),AX32,IF(AND(Weekly[[#This Row],[V Odds &lt;]]&lt;&gt;"",Weekly[[#This Row],[FALSES]]&gt;0,Weekly[[#This Row],[Actual]]=FALSE),AX32+Weekly[[#This Row],[V Odds &lt;]]-1,IF(AND(Weekly[[#This Row],[H Odds &lt;]]&lt;&gt;"",Weekly[[#This Row],[TRUES]]&gt;0,Weekly[[#This Row],[Actual]]=TRUE),AX32+Weekly[[#This Row],[H Odds &lt;]]-1,IF(AND(Weekly[[#This Row],[V Odds &lt;]]&lt;&gt;"",Weekly[[#This Row],[FALSES]]=0),AX32,IF(AND(Weekly[[#This Row],[H Odds &lt;]]&lt;&gt;"",Weekly[[#This Row],[TRUES]]=0),AX32,AX32-1)))))</f>
        <v>39.690000000000005</v>
      </c>
      <c r="AY33" s="37">
        <f>IF(AND(Weekly[[#This Row],[V Odds &lt;]]="",Weekly[[#This Row],[H Odds &lt;]]=""),AY32,IF(AND(Weekly[[#This Row],[V Odds &lt;]]&lt;&gt;"",Weekly[[#This Row],[FALSES]]&gt;0,Weekly[[#This Row],[Actual]]=FALSE),AY32+((Weekly[[#This Row],[V Odds &lt;]]-1)*0.92),IF(AND(Weekly[[#This Row],[H Odds &lt;]]&lt;&gt;"",Weekly[[#This Row],[TRUES]]&gt;0,Weekly[[#This Row],[Actual]]=TRUE),AY32+((Weekly[[#This Row],[H Odds &lt;]]-1)*0.92),IF(AND(Weekly[[#This Row],[V Odds &lt;]]&lt;&gt;"",Weekly[[#This Row],[FALSES]]=0),AY32,IF(AND(Weekly[[#This Row],[H Odds &lt;]]&lt;&gt;"",Weekly[[#This Row],[TRUES]]=0),AY32,AY32-1)))))</f>
        <v>39.314799999999998</v>
      </c>
      <c r="AZ33" s="37">
        <f>IF(AND(Weekly[[#This Row],[V Odds &lt;]]="",Weekly[[#This Row],[H Odds &lt;]]=""),AZ32,IF(AND(Weekly[[#This Row],[V Odds &lt;]]&lt;&gt;"",Weekly[[#This Row],[Actual]]=FALSE),AZ32+Weekly[[#This Row],[V Odds &lt;]]-1,IF(AND(Weekly[[#This Row],[H Odds &lt;]]&lt;&gt;"",Weekly[[#This Row],[Actual]]=TRUE),AZ32+Weekly[[#This Row],[H Odds &lt;]]-1,AZ32-1)))</f>
        <v>35.690000000000005</v>
      </c>
      <c r="BA33" s="38">
        <f>IF(Weekly[[#This Row],[H Odds &lt;]]="",BA32,IF(AND(Weekly[[#This Row],[H Odds &lt;]]&lt;&gt;"",Weekly[[#This Row],[SVC_P]]=TRUE,Weekly[[#This Row],[Actual]]=TRUE),BA32+Weekly[[#This Row],[H Odds &lt;]]-1,IF(AND(Weekly[[#This Row],[H Odds &lt;]]&lt;&gt;"",Weekly[[#This Row],[SVC_P]]=TRUE,Weekly[[#This Row],[Actual]]=FALSE),BA32-1,BA32)))</f>
        <v>38</v>
      </c>
      <c r="BB33" s="38">
        <f>IF(Weekly[[#This Row],[H Odds &lt;]]="",BB32,IF(AND(Weekly[[#This Row],[H Odds &lt;]]&lt;&gt;"",Weekly[[#This Row],[ADBC_P]]=TRUE,Weekly[[#This Row],[Actual]]=TRUE),BB32+Weekly[[#This Row],[H Odds &lt;]]-1,IF(AND(Weekly[[#This Row],[H Odds &lt;]]&lt;&gt;"",Weekly[[#This Row],[ADBC_P]]=TRUE,Weekly[[#This Row],[Actual]]=FALSE),BB32-1,BB32)))</f>
        <v>40</v>
      </c>
      <c r="BC33" s="38">
        <f>IF(Weekly[[#This Row],[H Odds &lt;]]="",BC32,IF(AND(Weekly[[#This Row],[H Odds &lt;]]&lt;&gt;"",Weekly[[#This Row],[RFC_P]]=TRUE,Weekly[[#This Row],[Actual]]=TRUE),BC32+Weekly[[#This Row],[H Odds &lt;]]-1,IF(AND(Weekly[[#This Row],[H Odds &lt;]]&lt;&gt;"",Weekly[[#This Row],[RFC_P]]=TRUE,Weekly[[#This Row],[Actual]]=FALSE),BC32-1,BC32)))</f>
        <v>39</v>
      </c>
      <c r="BD33" s="38">
        <f>IF(Weekly[[#This Row],[H Odds &lt;]]="",BD32,IF(AND(Weekly[[#This Row],[H Odds &lt;]]&lt;&gt;"",Weekly[[#This Row],[GBC_P]]=TRUE,Weekly[[#This Row],[Actual]]=TRUE),BD32+Weekly[[#This Row],[H Odds &lt;]]-1,IF(AND(Weekly[[#This Row],[H Odds &lt;]]&lt;&gt;"",Weekly[[#This Row],[GBC_P]]=TRUE,Weekly[[#This Row],[Actual]]=FALSE),BD32-1,BD32)))</f>
        <v>40</v>
      </c>
      <c r="BE33" s="38">
        <f>IF(Weekly[[#This Row],[H Odds &lt;]]="",BE32,IF(AND(Weekly[[#This Row],[H Odds &lt;]]&lt;&gt;"",Weekly[[#This Row],[HGBC_P]]=TRUE,Weekly[[#This Row],[Actual]]=TRUE),BE32+Weekly[[#This Row],[H Odds &lt;]]-1,IF(AND(Weekly[[#This Row],[H Odds &lt;]]&lt;&gt;"",Weekly[[#This Row],[HGBC_P]]=TRUE,Weekly[[#This Row],[Actual]]=FALSE),BE32-1,BE32)))</f>
        <v>39</v>
      </c>
      <c r="BF33" s="38">
        <f>IF(Weekly[[#This Row],[H Odds &lt;]]="",BF32,IF(AND(Weekly[[#This Row],[H Odds &lt;]]&lt;&gt;"",Weekly[[#This Row],[XGB_P]]=TRUE,Weekly[[#This Row],[Actual]]=TRUE),BF32+Weekly[[#This Row],[H Odds &lt;]]-1,IF(AND(Weekly[[#This Row],[H Odds &lt;]]&lt;&gt;"",Weekly[[#This Row],[XGB_P]]=TRUE,Weekly[[#This Row],[Actual]]=FALSE),BF32-1,BF32)))</f>
        <v>40</v>
      </c>
      <c r="BG33" s="38">
        <f>IF(Weekly[[#This Row],[H Odds &lt;]]="",BG32,IF(AND(Weekly[[#This Row],[H Odds &lt;]]&lt;&gt;"",Weekly[[#This Row],[QDA_P]]=TRUE,Weekly[[#This Row],[Actual]]=TRUE),BG32+Weekly[[#This Row],[H Odds &lt;]]-1,IF(AND(Weekly[[#This Row],[H Odds &lt;]]&lt;&gt;"",Weekly[[#This Row],[QDA_P]]=TRUE,Weekly[[#This Row],[Actual]]=FALSE),BG32-1,BG32)))</f>
        <v>40</v>
      </c>
      <c r="BH33" s="38">
        <f>IF(Weekly[[#This Row],[H Odds &lt;]]="",BH32,IF(AND(Weekly[[#This Row],[H Odds &lt;]]&lt;&gt;"",Weekly[[#This Row],[KNC_P]]=TRUE,Weekly[[#This Row],[Actual]]=TRUE),BH32+Weekly[[#This Row],[H Odds &lt;]]-1,IF(AND(Weekly[[#This Row],[H Odds &lt;]]&lt;&gt;"",Weekly[[#This Row],[KNC_P]]=TRUE,Weekly[[#This Row],[Actual]]=FALSE),BH32-1,BH32)))</f>
        <v>40</v>
      </c>
      <c r="BI33" s="38">
        <f>IF(Weekly[[#This Row],[H Odds &lt;]]="",BI32,IF(AND(Weekly[[#This Row],[H Odds &lt;]]&lt;&gt;"",Weekly[[#This Row],[TRUES]]&gt;0,Weekly[[#This Row],[Actual]]=TRUE),BI32+Weekly[[#This Row],[H Odds &lt;]]-1,IF(AND(Weekly[[#This Row],[H Odds &lt;]]&lt;&gt;"",Weekly[[#This Row],[TRUES]]=0),BI32,BI32-1)))</f>
        <v>38</v>
      </c>
      <c r="BJ33" s="38">
        <f>IF(Weekly[[#This Row],[H Odds &lt;]]="",BJ32,IF(AND(Weekly[[#This Row],[H Odds &lt;]]&lt;&gt;"",Weekly[[#This Row],[Actual]]=TRUE),BJ32+Weekly[[#This Row],[H Odds &lt;]]-1,IF(AND(Weekly[[#This Row],[H Odds &lt;]]&lt;&gt;"",Weekly[[#This Row],[Actual]]=FALSE),BJ32-1,BJ32)))</f>
        <v>38</v>
      </c>
      <c r="BK33" s="58">
        <f>IF(AND(Weekly[[#This Row],[TRUES]]&gt;4,Weekly[[#This Row],[Actual]]=TRUE),BK32+Weekly[[#This Row],[BF H Odds]]-1,IF(AND(Weekly[[#This Row],[FALSES]]&gt;4,Weekly[[#This Row],[Actual]]=FALSE),BK32+Weekly[[#This Row],[BF V Odds]]-1,IF(AND(Weekly[[#This Row],[TRUES]]&gt;4,Weekly[[#This Row],[Actual]]=FALSE),BK32-1,IF(AND(Weekly[[#This Row],[FALSES]]&gt;4,Weekly[[#This Row],[Actual]]=TRUE),BK32-1,BK32))))</f>
        <v>42.280000000000008</v>
      </c>
      <c r="BL33" s="58">
        <f>IF(AND(Weekly[[#This Row],[TRUES]]&gt;5,Weekly[[#This Row],[Actual]]=TRUE),BL32+Weekly[[#This Row],[BF H Odds]]-1,IF(AND(Weekly[[#This Row],[FALSES]]&gt;5,Weekly[[#This Row],[Actual]]=FALSE),BL32+Weekly[[#This Row],[BF V Odds]]-1,IF(AND(Weekly[[#This Row],[TRUES]]&gt;5,Weekly[[#This Row],[Actual]]=FALSE),BL32-1,IF(AND(Weekly[[#This Row],[FALSES]]&gt;5,Weekly[[#This Row],[Actual]]=TRUE),BL32-1,BL32))))</f>
        <v>41.930000000000007</v>
      </c>
      <c r="BM33" s="58">
        <f>IF(AND(Weekly[[#This Row],[TRUES]]&gt;6,Weekly[[#This Row],[Actual]]=TRUE),BM32+Weekly[[#This Row],[BF H Odds]]-1,IF(AND(Weekly[[#This Row],[FALSES]]&gt;6,Weekly[[#This Row],[Actual]]=FALSE),BM32+Weekly[[#This Row],[BF V Odds]]-1,IF(AND(Weekly[[#This Row],[TRUES]]&gt;6,Weekly[[#This Row],[Actual]]=FALSE),BM32-1,IF(AND(Weekly[[#This Row],[FALSES]]&gt;6,Weekly[[#This Row],[Actual]]=TRUE),BM32-1,BM32))))</f>
        <v>39.650000000000006</v>
      </c>
      <c r="BN33" s="24"/>
      <c r="BP33" t="s">
        <v>78</v>
      </c>
      <c r="BQ33">
        <f>COUNTIF(Weekly[Won Bet?],"no")</f>
        <v>186</v>
      </c>
    </row>
    <row r="34" spans="1:69" x14ac:dyDescent="0.25">
      <c r="A34" s="1">
        <v>32</v>
      </c>
      <c r="B34" s="10">
        <v>44240</v>
      </c>
      <c r="C34" s="17" t="s">
        <v>14</v>
      </c>
      <c r="D34" s="15" t="s">
        <v>23</v>
      </c>
      <c r="E34" t="b">
        <v>1</v>
      </c>
      <c r="F34" t="b">
        <v>0</v>
      </c>
      <c r="G34" t="b">
        <v>1</v>
      </c>
      <c r="H34" t="b">
        <v>0</v>
      </c>
      <c r="I34" t="b">
        <v>0</v>
      </c>
      <c r="J34" t="b">
        <v>1</v>
      </c>
      <c r="K34" t="b">
        <v>0</v>
      </c>
      <c r="P34" t="b">
        <v>1</v>
      </c>
      <c r="R34" s="9">
        <f>IFERROR(IF(Weekly[[#This Row],[Won Bet?]]="yes",R33+(Weekly[[#This Row],[BF Odds]]*Weekly[[#This Row],[BF Stake]])-Weekly[[#This Row],[BF Stake]],R33-Weekly[[#This Row],[BF Stake]]),R33)</f>
        <v>101.58000000000001</v>
      </c>
      <c r="S34" s="9">
        <f>IFERROR(IF(Weekly[[#This Row],[Won Bet?]]="yes",S33+(((Weekly[[#This Row],[BF Odds]]*Weekly[[#This Row],[BF Stake]])-Weekly[[#This Row],[BF Stake]])*0.95),S33-Weekly[[#This Row],[BF Stake]]),S33)</f>
        <v>101.15099999999998</v>
      </c>
      <c r="T34">
        <v>2</v>
      </c>
      <c r="U34">
        <v>1.86</v>
      </c>
      <c r="V34" s="24">
        <f>IF(Weekly[[#This Row],[Actual]]="","",IF(AND(Weekly[[#This Row],[SVC_P]]=Weekly[[#This Row],[Actual]],Weekly[[#This Row],[SVC_P]]=TRUE),V33+Weekly[[#This Row],[BF H Odds]]-1,IF(AND(Weekly[[#This Row],[SVC_P]]=Weekly[[#This Row],[Actual]],Weekly[[#This Row],[SVC_P]]=FALSE),V33+Weekly[[#This Row],[BF V Odds]]-1,V33-1)))</f>
        <v>46.13000000000001</v>
      </c>
      <c r="W34" s="24">
        <f>IF(Weekly[[#This Row],[Actual]]="","",IF(AND(Weekly[[#This Row],[SVC_P]]=FALSE,Weekly[[#This Row],[Actual]]=TRUE),W33+Weekly[[#This Row],[BF H Odds]]-1,IF(AND(Weekly[[#This Row],[SVC_P]]=TRUE,Weekly[[#This Row],[Actual]]=FALSE,),W33+Weekly[[#This Row],[BF V Odds]]-1,W33-1)))</f>
        <v>11.41</v>
      </c>
      <c r="X34" s="24">
        <f>IF(Weekly[[#This Row],[Actual]]="","",IF(AND(Weekly[[#This Row],[ADBC_P]]=Weekly[[#This Row],[Actual]],Weekly[[#This Row],[ADBC_P]]=TRUE),X33+Weekly[[#This Row],[BF H Odds]]-1,IF(AND(Weekly[[#This Row],[ADBC_P]]=Weekly[[#This Row],[Actual]],Weekly[[#This Row],[ADBC_P]]=FALSE),X33+Weekly[[#This Row],[BF V Odds]]-1,X33-1)))</f>
        <v>38.710000000000015</v>
      </c>
      <c r="Y34" s="24">
        <f>IF(Weekly[[#This Row],[Actual]]="","",IF(AND(Weekly[[#This Row],[ADBC_P]]=FALSE,Weekly[[#This Row],[Actual]]=TRUE),Y33+Weekly[[#This Row],[BF H Odds]]-1,IF(AND(Weekly[[#This Row],[ADBC_P]]=TRUE,Weekly[[#This Row],[Actual]]=FALSE),Y33+Weekly[[#This Row],[BF V Odds]]-1,Y33-1)))</f>
        <v>33.390000000000008</v>
      </c>
      <c r="Z34" s="24">
        <f>IF(Weekly[[#This Row],[Actual]]="","",IF(AND(Weekly[[#This Row],[RFC_P]]=Weekly[[#This Row],[Actual]],Weekly[[#This Row],[RFC_P]]=TRUE),Z33+Weekly[[#This Row],[BF H Odds]]-1,IF(AND(Weekly[[#This Row],[RFC_P]]=Weekly[[#This Row],[Actual]],Weekly[[#This Row],[RFC_P]]=FALSE),Z33+Weekly[[#This Row],[BF V Odds]]-1,Z33-1)))</f>
        <v>39.860000000000014</v>
      </c>
      <c r="AA34" s="24">
        <f>IF(Weekly[[#This Row],[Actual]]="","",IF(AND(Weekly[[#This Row],[RFC_P]]=FALSE,Weekly[[#This Row],[Actual]]=TRUE),AA33+Weekly[[#This Row],[BF H Odds]]-1,IF(AND(Weekly[[#This Row],[RFC_P]]=TRUE,Weekly[[#This Row],[Actual]]=FALSE),AA33+Weekly[[#This Row],[BF V Odds]]-1,AA33-1)))</f>
        <v>32.240000000000009</v>
      </c>
      <c r="AB34" s="24">
        <f>IF(Weekly[[#This Row],[Actual]]="","",IF(AND(Weekly[[#This Row],[GBC_P]]=Weekly[[#This Row],[Actual]],Weekly[[#This Row],[GBC_P]]=TRUE),AB33+Weekly[[#This Row],[BF H Odds]]-1,IF(AND(Weekly[[#This Row],[GBC_P]]=Weekly[[#This Row],[Actual]],Weekly[[#This Row],[GBC_P]]=FALSE),AB33+Weekly[[#This Row],[BF V Odds]]-1,AB33-1)))</f>
        <v>35.490000000000009</v>
      </c>
      <c r="AC34" s="24">
        <f>IF(Weekly[[#This Row],[Actual]]="","",IF(AND(Weekly[[#This Row],[GBC_P]]=FALSE,Weekly[[#This Row],[Actual]]=TRUE),AC33+Weekly[[#This Row],[BF H Odds]]-1,IF(AND(Weekly[[#This Row],[GBC_P]]=TRUE,Weekly[[#This Row],[Actual]]=FALSE),AC33+Weekly[[#This Row],[BF V Odds]]-1,AC33-1)))</f>
        <v>36.610000000000014</v>
      </c>
      <c r="AD34" s="24">
        <f>IF(Weekly[[#This Row],[Actual]]="","",IF(AND(Weekly[[#This Row],[HGBC_P]]=Weekly[[#This Row],[Actual]],Weekly[[#This Row],[HGBC_P]]=TRUE),AD33+Weekly[[#This Row],[BF H Odds]]-1,IF(AND(Weekly[[#This Row],[HGBC_P]]=Weekly[[#This Row],[Actual]],Weekly[[#This Row],[HGBC_P]]=FALSE),AD33+Weekly[[#This Row],[BF V Odds]]-1,AD33-1)))</f>
        <v>38.820000000000014</v>
      </c>
      <c r="AE34" s="24">
        <f>IF(Weekly[[#This Row],[Actual]]="","",IF(AND(Weekly[[#This Row],[HGBC_P]]=FALSE,Weekly[[#This Row],[Actual]]=TRUE),AE33+Weekly[[#This Row],[BF H Odds]]-1,IF(AND(Weekly[[#This Row],[HGBC_P]]=TRUE,Weekly[[#This Row],[Actual]]=FALSE),AE33+Weekly[[#This Row],[BF V Odds]]-1,AE33-1)))</f>
        <v>33.280000000000008</v>
      </c>
      <c r="AF34" s="24">
        <f>IF(Weekly[[#This Row],[Actual]]="","",IF(AND(Weekly[[#This Row],[XGB_P]]=Weekly[[#This Row],[Actual]],Weekly[[#This Row],[XGB_P]]=TRUE),AF33+Weekly[[#This Row],[BF H Odds]]-1,IF(AND(Weekly[[#This Row],[XGB_P]]=Weekly[[#This Row],[Actual]],Weekly[[#This Row],[XGB_P]]=FALSE),AF33+Weekly[[#This Row],[BF V Odds]]-1,AF33-1)))</f>
        <v>42.88000000000001</v>
      </c>
      <c r="AG34" s="24">
        <f>IF(Weekly[[#This Row],[Actual]]="","",IF(AND(Weekly[[#This Row],[XGB_P]]=FALSE,Weekly[[#This Row],[Actual]]=TRUE),AG33+Weekly[[#This Row],[BF H Odds]]-1,IF(AND(Weekly[[#This Row],[XGB_P]]=TRUE,Weekly[[#This Row],[Actual]]=FALSE),AG33+Weekly[[#This Row],[BF V Odds]]-1,AG33-1)))</f>
        <v>29.22000000000001</v>
      </c>
      <c r="AH34" s="24">
        <f>IF(Weekly[[#This Row],[Actual]]="","",IF(AND(Weekly[[#This Row],[QDA_P]]=Weekly[[#This Row],[Actual]],Weekly[[#This Row],[QDA_P]]=TRUE),AH33+Weekly[[#This Row],[BF H Odds]]-1,IF(AND(Weekly[[#This Row],[QDA_P]]=Weekly[[#This Row],[Actual]],Weekly[[#This Row],[QDA_P]]=FALSE),AH33+Weekly[[#This Row],[BF V Odds]]-1,AH33-1)))</f>
        <v>32.820000000000014</v>
      </c>
      <c r="AI34" s="24">
        <f>IF(Weekly[[#This Row],[Actual]]="","",IF(AND(Weekly[[#This Row],[QDA_P]]=FALSE,Weekly[[#This Row],[Actual]]=TRUE),AI33+Weekly[[#This Row],[BF H Odds]]-1,IF(AND(Weekly[[#This Row],[QDA_P]]=TRUE,Weekly[[#This Row],[Actual]]=FALSE),AI33+Weekly[[#This Row],[BF V Odds]]-1,AI33-1)))</f>
        <v>39.280000000000008</v>
      </c>
      <c r="AJ34" s="24"/>
      <c r="AK34" s="24"/>
      <c r="AL34" s="30">
        <f>IF(Weekly[[#This Row],[Actual]]="","",COUNTIF(Weekly[[#This Row],[SVC_P]:[QDA_P]],TRUE))</f>
        <v>3</v>
      </c>
      <c r="AM34" s="30">
        <f>IF(Weekly[[#This Row],[Actual]]="","",COUNTIF(Weekly[[#This Row],[SVC_P]:[QDA_P]],FALSE))</f>
        <v>4</v>
      </c>
      <c r="AN34" t="str">
        <f>IF(AND(Weekly[[#This Row],[BF V Odds]]&gt;$BO$6,Weekly[[#This Row],[BF V Odds]] &lt; $BO$7),Weekly[[#This Row],[BF V Odds]],"")</f>
        <v/>
      </c>
      <c r="AO34" t="str">
        <f>IF(AND(Weekly[[#This Row],[BF H Odds]]&gt;$BO$6, Weekly[[#This Row],[BF H Odds]] &lt; $BO$7),Weekly[[#This Row],[BF H Odds]],"")</f>
        <v/>
      </c>
      <c r="AP34" s="37">
        <f>IF(AND(Weekly[[#This Row],[V Odds &lt;]]="",Weekly[[#This Row],[H Odds &lt;]]=""),AP33,IF(AND(Weekly[[#This Row],[H Odds &lt;]]&lt;&gt;"",Weekly[[#This Row],[SVC_P]]=TRUE,Weekly[[#This Row],[Actual]]=TRUE),AP33+Weekly[[#This Row],[H Odds &lt;]]-1,IF(AND(Weekly[[#This Row],[V Odds &lt;]]&lt;&gt;"",Weekly[[#This Row],[SVC_P]]=FALSE,Weekly[[#This Row],[Actual]]=FALSE),AP33+Weekly[[#This Row],[V Odds &lt;]]-1,IF(AND(Weekly[[#This Row],[V Odds &lt;]]&lt;&gt;"",Weekly[[#This Row],[SVC_P]]=FALSE,Weekly[[#This Row],[Actual]]=TRUE),AP33-1,IF(AND(Weekly[[#This Row],[H Odds &lt;]]&lt;&gt;"",Weekly[[#This Row],[SVC_P]]=TRUE,Weekly[[#This Row],[Actual]]=FALSE),AP33-1,AP33)))))</f>
        <v>41.690000000000005</v>
      </c>
      <c r="AQ34" s="37">
        <f>IF(AND(Weekly[[#This Row],[V Odds &lt;]]="",Weekly[[#This Row],[H Odds &lt;]]=""),AQ33,IF(AND(Weekly[[#This Row],[H Odds &lt;]]&lt;&gt;"",Weekly[[#This Row],[ADBC_P]]=TRUE,Weekly[[#This Row],[Actual]]=TRUE),AQ33+Weekly[[#This Row],[H Odds &lt;]]-1,IF(AND(Weekly[[#This Row],[V Odds &lt;]]&lt;&gt;"",Weekly[[#This Row],[ADBC_P]]=FALSE,Weekly[[#This Row],[Actual]]=FALSE),AQ33+Weekly[[#This Row],[V Odds &lt;]]-1,IF(AND(Weekly[[#This Row],[V Odds &lt;]]&lt;&gt;"",Weekly[[#This Row],[ADBC_P]]=FALSE,Weekly[[#This Row],[Actual]]=TRUE),AQ33-1,IF(AND(Weekly[[#This Row],[H Odds &lt;]]&lt;&gt;"",Weekly[[#This Row],[ADBC_P]]=TRUE,Weekly[[#This Row],[Actual]]=FALSE),AQ33-1,AQ33)))))</f>
        <v>40</v>
      </c>
      <c r="AR34" s="37">
        <f>IF(AND(Weekly[[#This Row],[V Odds &lt;]]="",Weekly[[#This Row],[H Odds &lt;]]=""),AR33,IF(AND(Weekly[[#This Row],[H Odds &lt;]]&lt;&gt;"",Weekly[[#This Row],[RFC_P]]=TRUE,Weekly[[#This Row],[Actual]]=TRUE),AR33+Weekly[[#This Row],[H Odds &lt;]]-1,IF(AND(Weekly[[#This Row],[V Odds &lt;]]&lt;&gt;"",Weekly[[#This Row],[RFC_P]]=FALSE,Weekly[[#This Row],[Actual]]=FALSE),AR33+Weekly[[#This Row],[V Odds &lt;]]-1,IF(AND(Weekly[[#This Row],[V Odds &lt;]]&lt;&gt;"",Weekly[[#This Row],[RFC_P]]=FALSE,Weekly[[#This Row],[Actual]]=TRUE),AR33-1,IF(AND(Weekly[[#This Row],[H Odds &lt;]]&lt;&gt;"",Weekly[[#This Row],[RFC_P]]=TRUE,Weekly[[#This Row],[Actual]]=FALSE),AR33-1,AR33)))))</f>
        <v>40.200000000000003</v>
      </c>
      <c r="AS34" s="37">
        <f>IF(AND(Weekly[[#This Row],[V Odds &lt;]]="",Weekly[[#This Row],[H Odds &lt;]]=""),AS33,IF(AND(Weekly[[#This Row],[H Odds &lt;]]&lt;&gt;"",Weekly[[#This Row],[GBC_P]]=TRUE,Weekly[[#This Row],[Actual]]=TRUE),AS33+Weekly[[#This Row],[H Odds &lt;]]-1,IF(AND(Weekly[[#This Row],[V Odds &lt;]]&lt;&gt;"",Weekly[[#This Row],[GBC_P]]=FALSE,Weekly[[#This Row],[Actual]]=FALSE),AS33+Weekly[[#This Row],[V Odds &lt;]]-1,IF(AND(Weekly[[#This Row],[V Odds &lt;]]&lt;&gt;"",Weekly[[#This Row],[GBC_P]]=FALSE,Weekly[[#This Row],[Actual]]=TRUE),AS33-1,IF(AND(Weekly[[#This Row],[H Odds &lt;]]&lt;&gt;"",Weekly[[#This Row],[GBC_P]]=TRUE,Weekly[[#This Row],[Actual]]=FALSE),AS33-1,AS33)))))</f>
        <v>38</v>
      </c>
      <c r="AT34" s="37">
        <f>IF(AND(Weekly[[#This Row],[V Odds &lt;]]="",Weekly[[#This Row],[H Odds &lt;]]=""),AT33,IF(AND(Weekly[[#This Row],[H Odds &lt;]]&lt;&gt;"",Weekly[[#This Row],[HGBC_P]]=TRUE,Weekly[[#This Row],[Actual]]=TRUE),AT33+Weekly[[#This Row],[H Odds &lt;]]-1,IF(AND(Weekly[[#This Row],[V Odds &lt;]]&lt;&gt;"",Weekly[[#This Row],[HGBC_P]]=FALSE,Weekly[[#This Row],[Actual]]=FALSE),AT33+Weekly[[#This Row],[V Odds &lt;]]-1,IF(AND(Weekly[[#This Row],[V Odds &lt;]]&lt;&gt;"",Weekly[[#This Row],[HGBC_P]]=FALSE,Weekly[[#This Row],[Actual]]=TRUE),AT33-1,IF(AND(Weekly[[#This Row],[H Odds &lt;]]&lt;&gt;"",Weekly[[#This Row],[HGBC_P]]=TRUE,Weekly[[#This Row],[Actual]]=FALSE),AT33-1,AT33)))))</f>
        <v>38</v>
      </c>
      <c r="AU34" s="37">
        <f>IF(AND(Weekly[[#This Row],[V Odds &lt;]]="",Weekly[[#This Row],[H Odds &lt;]]=""),AU33,IF(AND(Weekly[[#This Row],[H Odds &lt;]]&lt;&gt;"",Weekly[[#This Row],[XGB_P]]=TRUE,Weekly[[#This Row],[Actual]]=TRUE),AU33+Weekly[[#This Row],[H Odds &lt;]]-1,IF(AND(Weekly[[#This Row],[V Odds &lt;]]&lt;&gt;"",Weekly[[#This Row],[XGB_P]]=FALSE,Weekly[[#This Row],[Actual]]=FALSE),AU33+Weekly[[#This Row],[V Odds &lt;]]-1,IF(AND(Weekly[[#This Row],[V Odds &lt;]]&lt;&gt;"",Weekly[[#This Row],[XGB_P]]=FALSE,Weekly[[#This Row],[Actual]]=TRUE),AU33-1,IF(AND(Weekly[[#This Row],[H Odds &lt;]]&lt;&gt;"",Weekly[[#This Row],[XGB_P]]=TRUE,Weekly[[#This Row],[Actual]]=FALSE),AU33-1,AU33)))))</f>
        <v>39</v>
      </c>
      <c r="AV34" s="37">
        <f>IF(AND(Weekly[[#This Row],[V Odds &lt;]]="",Weekly[[#This Row],[H Odds &lt;]]=""),AV33,IF(AND(Weekly[[#This Row],[H Odds &lt;]]&lt;&gt;"",Weekly[[#This Row],[QDA_P]]=TRUE,Weekly[[#This Row],[Actual]]=TRUE),AV33+Weekly[[#This Row],[H Odds &lt;]]-1,IF(AND(Weekly[[#This Row],[V Odds &lt;]]&lt;&gt;"",Weekly[[#This Row],[QDA_P]]=FALSE,Weekly[[#This Row],[Actual]]=FALSE),AV33+Weekly[[#This Row],[V Odds &lt;]]-1,IF(AND(Weekly[[#This Row],[V Odds &lt;]]&lt;&gt;"",Weekly[[#This Row],[QDA_P]]=FALSE,Weekly[[#This Row],[Actual]]=TRUE),AV33-1,IF(AND(Weekly[[#This Row],[H Odds &lt;]]&lt;&gt;"",Weekly[[#This Row],[QDA_P]]=TRUE,Weekly[[#This Row],[Actual]]=FALSE),AV33-1,AV33)))))</f>
        <v>38</v>
      </c>
      <c r="AW34" s="37"/>
      <c r="AX34" s="37">
        <f>IF(AND(Weekly[[#This Row],[V Odds &lt;]]="",Weekly[[#This Row],[H Odds &lt;]]=""),AX33,IF(AND(Weekly[[#This Row],[V Odds &lt;]]&lt;&gt;"",Weekly[[#This Row],[FALSES]]&gt;0,Weekly[[#This Row],[Actual]]=FALSE),AX33+Weekly[[#This Row],[V Odds &lt;]]-1,IF(AND(Weekly[[#This Row],[H Odds &lt;]]&lt;&gt;"",Weekly[[#This Row],[TRUES]]&gt;0,Weekly[[#This Row],[Actual]]=TRUE),AX33+Weekly[[#This Row],[H Odds &lt;]]-1,IF(AND(Weekly[[#This Row],[V Odds &lt;]]&lt;&gt;"",Weekly[[#This Row],[FALSES]]=0),AX33,IF(AND(Weekly[[#This Row],[H Odds &lt;]]&lt;&gt;"",Weekly[[#This Row],[TRUES]]=0),AX33,AX33-1)))))</f>
        <v>39.690000000000005</v>
      </c>
      <c r="AY34" s="37">
        <f>IF(AND(Weekly[[#This Row],[V Odds &lt;]]="",Weekly[[#This Row],[H Odds &lt;]]=""),AY33,IF(AND(Weekly[[#This Row],[V Odds &lt;]]&lt;&gt;"",Weekly[[#This Row],[FALSES]]&gt;0,Weekly[[#This Row],[Actual]]=FALSE),AY33+((Weekly[[#This Row],[V Odds &lt;]]-1)*0.92),IF(AND(Weekly[[#This Row],[H Odds &lt;]]&lt;&gt;"",Weekly[[#This Row],[TRUES]]&gt;0,Weekly[[#This Row],[Actual]]=TRUE),AY33+((Weekly[[#This Row],[H Odds &lt;]]-1)*0.92),IF(AND(Weekly[[#This Row],[V Odds &lt;]]&lt;&gt;"",Weekly[[#This Row],[FALSES]]=0),AY33,IF(AND(Weekly[[#This Row],[H Odds &lt;]]&lt;&gt;"",Weekly[[#This Row],[TRUES]]=0),AY33,AY33-1)))))</f>
        <v>39.314799999999998</v>
      </c>
      <c r="AZ34" s="37">
        <f>IF(AND(Weekly[[#This Row],[V Odds &lt;]]="",Weekly[[#This Row],[H Odds &lt;]]=""),AZ33,IF(AND(Weekly[[#This Row],[V Odds &lt;]]&lt;&gt;"",Weekly[[#This Row],[Actual]]=FALSE),AZ33+Weekly[[#This Row],[V Odds &lt;]]-1,IF(AND(Weekly[[#This Row],[H Odds &lt;]]&lt;&gt;"",Weekly[[#This Row],[Actual]]=TRUE),AZ33+Weekly[[#This Row],[H Odds &lt;]]-1,AZ33-1)))</f>
        <v>35.690000000000005</v>
      </c>
      <c r="BA34" s="38">
        <f>IF(Weekly[[#This Row],[H Odds &lt;]]="",BA33,IF(AND(Weekly[[#This Row],[H Odds &lt;]]&lt;&gt;"",Weekly[[#This Row],[SVC_P]]=TRUE,Weekly[[#This Row],[Actual]]=TRUE),BA33+Weekly[[#This Row],[H Odds &lt;]]-1,IF(AND(Weekly[[#This Row],[H Odds &lt;]]&lt;&gt;"",Weekly[[#This Row],[SVC_P]]=TRUE,Weekly[[#This Row],[Actual]]=FALSE),BA33-1,BA33)))</f>
        <v>38</v>
      </c>
      <c r="BB34" s="38">
        <f>IF(Weekly[[#This Row],[H Odds &lt;]]="",BB33,IF(AND(Weekly[[#This Row],[H Odds &lt;]]&lt;&gt;"",Weekly[[#This Row],[ADBC_P]]=TRUE,Weekly[[#This Row],[Actual]]=TRUE),BB33+Weekly[[#This Row],[H Odds &lt;]]-1,IF(AND(Weekly[[#This Row],[H Odds &lt;]]&lt;&gt;"",Weekly[[#This Row],[ADBC_P]]=TRUE,Weekly[[#This Row],[Actual]]=FALSE),BB33-1,BB33)))</f>
        <v>40</v>
      </c>
      <c r="BC34" s="38">
        <f>IF(Weekly[[#This Row],[H Odds &lt;]]="",BC33,IF(AND(Weekly[[#This Row],[H Odds &lt;]]&lt;&gt;"",Weekly[[#This Row],[RFC_P]]=TRUE,Weekly[[#This Row],[Actual]]=TRUE),BC33+Weekly[[#This Row],[H Odds &lt;]]-1,IF(AND(Weekly[[#This Row],[H Odds &lt;]]&lt;&gt;"",Weekly[[#This Row],[RFC_P]]=TRUE,Weekly[[#This Row],[Actual]]=FALSE),BC33-1,BC33)))</f>
        <v>39</v>
      </c>
      <c r="BD34" s="38">
        <f>IF(Weekly[[#This Row],[H Odds &lt;]]="",BD33,IF(AND(Weekly[[#This Row],[H Odds &lt;]]&lt;&gt;"",Weekly[[#This Row],[GBC_P]]=TRUE,Weekly[[#This Row],[Actual]]=TRUE),BD33+Weekly[[#This Row],[H Odds &lt;]]-1,IF(AND(Weekly[[#This Row],[H Odds &lt;]]&lt;&gt;"",Weekly[[#This Row],[GBC_P]]=TRUE,Weekly[[#This Row],[Actual]]=FALSE),BD33-1,BD33)))</f>
        <v>40</v>
      </c>
      <c r="BE34" s="38">
        <f>IF(Weekly[[#This Row],[H Odds &lt;]]="",BE33,IF(AND(Weekly[[#This Row],[H Odds &lt;]]&lt;&gt;"",Weekly[[#This Row],[HGBC_P]]=TRUE,Weekly[[#This Row],[Actual]]=TRUE),BE33+Weekly[[#This Row],[H Odds &lt;]]-1,IF(AND(Weekly[[#This Row],[H Odds &lt;]]&lt;&gt;"",Weekly[[#This Row],[HGBC_P]]=TRUE,Weekly[[#This Row],[Actual]]=FALSE),BE33-1,BE33)))</f>
        <v>39</v>
      </c>
      <c r="BF34" s="38">
        <f>IF(Weekly[[#This Row],[H Odds &lt;]]="",BF33,IF(AND(Weekly[[#This Row],[H Odds &lt;]]&lt;&gt;"",Weekly[[#This Row],[XGB_P]]=TRUE,Weekly[[#This Row],[Actual]]=TRUE),BF33+Weekly[[#This Row],[H Odds &lt;]]-1,IF(AND(Weekly[[#This Row],[H Odds &lt;]]&lt;&gt;"",Weekly[[#This Row],[XGB_P]]=TRUE,Weekly[[#This Row],[Actual]]=FALSE),BF33-1,BF33)))</f>
        <v>40</v>
      </c>
      <c r="BG34" s="38">
        <f>IF(Weekly[[#This Row],[H Odds &lt;]]="",BG33,IF(AND(Weekly[[#This Row],[H Odds &lt;]]&lt;&gt;"",Weekly[[#This Row],[QDA_P]]=TRUE,Weekly[[#This Row],[Actual]]=TRUE),BG33+Weekly[[#This Row],[H Odds &lt;]]-1,IF(AND(Weekly[[#This Row],[H Odds &lt;]]&lt;&gt;"",Weekly[[#This Row],[QDA_P]]=TRUE,Weekly[[#This Row],[Actual]]=FALSE),BG33-1,BG33)))</f>
        <v>40</v>
      </c>
      <c r="BH34" s="38">
        <f>IF(Weekly[[#This Row],[H Odds &lt;]]="",BH33,IF(AND(Weekly[[#This Row],[H Odds &lt;]]&lt;&gt;"",Weekly[[#This Row],[KNC_P]]=TRUE,Weekly[[#This Row],[Actual]]=TRUE),BH33+Weekly[[#This Row],[H Odds &lt;]]-1,IF(AND(Weekly[[#This Row],[H Odds &lt;]]&lt;&gt;"",Weekly[[#This Row],[KNC_P]]=TRUE,Weekly[[#This Row],[Actual]]=FALSE),BH33-1,BH33)))</f>
        <v>40</v>
      </c>
      <c r="BI34" s="38">
        <f>IF(Weekly[[#This Row],[H Odds &lt;]]="",BI33,IF(AND(Weekly[[#This Row],[H Odds &lt;]]&lt;&gt;"",Weekly[[#This Row],[TRUES]]&gt;0,Weekly[[#This Row],[Actual]]=TRUE),BI33+Weekly[[#This Row],[H Odds &lt;]]-1,IF(AND(Weekly[[#This Row],[H Odds &lt;]]&lt;&gt;"",Weekly[[#This Row],[TRUES]]=0),BI33,BI33-1)))</f>
        <v>38</v>
      </c>
      <c r="BJ34" s="38">
        <f>IF(Weekly[[#This Row],[H Odds &lt;]]="",BJ33,IF(AND(Weekly[[#This Row],[H Odds &lt;]]&lt;&gt;"",Weekly[[#This Row],[Actual]]=TRUE),BJ33+Weekly[[#This Row],[H Odds &lt;]]-1,IF(AND(Weekly[[#This Row],[H Odds &lt;]]&lt;&gt;"",Weekly[[#This Row],[Actual]]=FALSE),BJ33-1,BJ33)))</f>
        <v>38</v>
      </c>
      <c r="BK34" s="58">
        <f>IF(AND(Weekly[[#This Row],[TRUES]]&gt;4,Weekly[[#This Row],[Actual]]=TRUE),BK33+Weekly[[#This Row],[BF H Odds]]-1,IF(AND(Weekly[[#This Row],[FALSES]]&gt;4,Weekly[[#This Row],[Actual]]=FALSE),BK33+Weekly[[#This Row],[BF V Odds]]-1,IF(AND(Weekly[[#This Row],[TRUES]]&gt;4,Weekly[[#This Row],[Actual]]=FALSE),BK33-1,IF(AND(Weekly[[#This Row],[FALSES]]&gt;4,Weekly[[#This Row],[Actual]]=TRUE),BK33-1,BK33))))</f>
        <v>42.280000000000008</v>
      </c>
      <c r="BL34" s="58">
        <f>IF(AND(Weekly[[#This Row],[TRUES]]&gt;5,Weekly[[#This Row],[Actual]]=TRUE),BL33+Weekly[[#This Row],[BF H Odds]]-1,IF(AND(Weekly[[#This Row],[FALSES]]&gt;5,Weekly[[#This Row],[Actual]]=FALSE),BL33+Weekly[[#This Row],[BF V Odds]]-1,IF(AND(Weekly[[#This Row],[TRUES]]&gt;5,Weekly[[#This Row],[Actual]]=FALSE),BL33-1,IF(AND(Weekly[[#This Row],[FALSES]]&gt;5,Weekly[[#This Row],[Actual]]=TRUE),BL33-1,BL33))))</f>
        <v>41.930000000000007</v>
      </c>
      <c r="BM34" s="58">
        <f>IF(AND(Weekly[[#This Row],[TRUES]]&gt;6,Weekly[[#This Row],[Actual]]=TRUE),BM33+Weekly[[#This Row],[BF H Odds]]-1,IF(AND(Weekly[[#This Row],[FALSES]]&gt;6,Weekly[[#This Row],[Actual]]=FALSE),BM33+Weekly[[#This Row],[BF V Odds]]-1,IF(AND(Weekly[[#This Row],[TRUES]]&gt;6,Weekly[[#This Row],[Actual]]=FALSE),BM33-1,IF(AND(Weekly[[#This Row],[FALSES]]&gt;6,Weekly[[#This Row],[Actual]]=TRUE),BM33-1,BM33))))</f>
        <v>39.650000000000006</v>
      </c>
      <c r="BN34" s="24"/>
      <c r="BP34" t="s">
        <v>80</v>
      </c>
      <c r="BQ34" s="16">
        <f>BQ32/(BQ33+BQ32)</f>
        <v>0.40764331210191085</v>
      </c>
    </row>
    <row r="35" spans="1:69" x14ac:dyDescent="0.25">
      <c r="A35" s="1">
        <v>33</v>
      </c>
      <c r="B35" s="10">
        <v>44240</v>
      </c>
      <c r="C35" s="17" t="s">
        <v>9</v>
      </c>
      <c r="D35" s="15" t="s">
        <v>10</v>
      </c>
      <c r="E35" t="b">
        <v>1</v>
      </c>
      <c r="F35" t="b">
        <v>0</v>
      </c>
      <c r="G35" t="b">
        <v>0</v>
      </c>
      <c r="H35" t="b">
        <v>0</v>
      </c>
      <c r="I35" t="b">
        <v>0</v>
      </c>
      <c r="J35" t="b">
        <v>0</v>
      </c>
      <c r="K35" t="b">
        <v>0</v>
      </c>
      <c r="N35">
        <v>1</v>
      </c>
      <c r="O35">
        <v>1.83</v>
      </c>
      <c r="P35" t="b">
        <v>0</v>
      </c>
      <c r="Q35" t="s">
        <v>66</v>
      </c>
      <c r="R35" s="9">
        <f>IFERROR(IF(Weekly[[#This Row],[Won Bet?]]="yes",R34+(Weekly[[#This Row],[BF Odds]]*Weekly[[#This Row],[BF Stake]])-Weekly[[#This Row],[BF Stake]],R34-Weekly[[#This Row],[BF Stake]]),R34)</f>
        <v>102.41000000000001</v>
      </c>
      <c r="S35" s="9">
        <f>IFERROR(IF(Weekly[[#This Row],[Won Bet?]]="yes",S34+(((Weekly[[#This Row],[BF Odds]]*Weekly[[#This Row],[BF Stake]])-Weekly[[#This Row],[BF Stake]])*0.95),S34-Weekly[[#This Row],[BF Stake]]),S34)</f>
        <v>101.93949999999998</v>
      </c>
      <c r="T35">
        <v>1.84</v>
      </c>
      <c r="U35">
        <v>2.02</v>
      </c>
      <c r="V35" s="24">
        <f>IF(Weekly[[#This Row],[Actual]]="","",IF(AND(Weekly[[#This Row],[SVC_P]]=Weekly[[#This Row],[Actual]],Weekly[[#This Row],[SVC_P]]=TRUE),V34+Weekly[[#This Row],[BF H Odds]]-1,IF(AND(Weekly[[#This Row],[SVC_P]]=Weekly[[#This Row],[Actual]],Weekly[[#This Row],[SVC_P]]=FALSE),V34+Weekly[[#This Row],[BF V Odds]]-1,V34-1)))</f>
        <v>45.13000000000001</v>
      </c>
      <c r="W35" s="24">
        <f>IF(Weekly[[#This Row],[Actual]]="","",IF(AND(Weekly[[#This Row],[SVC_P]]=FALSE,Weekly[[#This Row],[Actual]]=TRUE),W34+Weekly[[#This Row],[BF H Odds]]-1,IF(AND(Weekly[[#This Row],[SVC_P]]=TRUE,Weekly[[#This Row],[Actual]]=FALSE,),W34+Weekly[[#This Row],[BF V Odds]]-1,W34-1)))</f>
        <v>10.41</v>
      </c>
      <c r="X35" s="24">
        <f>IF(Weekly[[#This Row],[Actual]]="","",IF(AND(Weekly[[#This Row],[ADBC_P]]=Weekly[[#This Row],[Actual]],Weekly[[#This Row],[ADBC_P]]=TRUE),X34+Weekly[[#This Row],[BF H Odds]]-1,IF(AND(Weekly[[#This Row],[ADBC_P]]=Weekly[[#This Row],[Actual]],Weekly[[#This Row],[ADBC_P]]=FALSE),X34+Weekly[[#This Row],[BF V Odds]]-1,X34-1)))</f>
        <v>39.550000000000018</v>
      </c>
      <c r="Y35" s="24">
        <f>IF(Weekly[[#This Row],[Actual]]="","",IF(AND(Weekly[[#This Row],[ADBC_P]]=FALSE,Weekly[[#This Row],[Actual]]=TRUE),Y34+Weekly[[#This Row],[BF H Odds]]-1,IF(AND(Weekly[[#This Row],[ADBC_P]]=TRUE,Weekly[[#This Row],[Actual]]=FALSE),Y34+Weekly[[#This Row],[BF V Odds]]-1,Y34-1)))</f>
        <v>32.390000000000008</v>
      </c>
      <c r="Z35" s="24">
        <f>IF(Weekly[[#This Row],[Actual]]="","",IF(AND(Weekly[[#This Row],[RFC_P]]=Weekly[[#This Row],[Actual]],Weekly[[#This Row],[RFC_P]]=TRUE),Z34+Weekly[[#This Row],[BF H Odds]]-1,IF(AND(Weekly[[#This Row],[RFC_P]]=Weekly[[#This Row],[Actual]],Weekly[[#This Row],[RFC_P]]=FALSE),Z34+Weekly[[#This Row],[BF V Odds]]-1,Z34-1)))</f>
        <v>40.700000000000017</v>
      </c>
      <c r="AA35" s="24">
        <f>IF(Weekly[[#This Row],[Actual]]="","",IF(AND(Weekly[[#This Row],[RFC_P]]=FALSE,Weekly[[#This Row],[Actual]]=TRUE),AA34+Weekly[[#This Row],[BF H Odds]]-1,IF(AND(Weekly[[#This Row],[RFC_P]]=TRUE,Weekly[[#This Row],[Actual]]=FALSE),AA34+Weekly[[#This Row],[BF V Odds]]-1,AA34-1)))</f>
        <v>31.240000000000009</v>
      </c>
      <c r="AB35" s="24">
        <f>IF(Weekly[[#This Row],[Actual]]="","",IF(AND(Weekly[[#This Row],[GBC_P]]=Weekly[[#This Row],[Actual]],Weekly[[#This Row],[GBC_P]]=TRUE),AB34+Weekly[[#This Row],[BF H Odds]]-1,IF(AND(Weekly[[#This Row],[GBC_P]]=Weekly[[#This Row],[Actual]],Weekly[[#This Row],[GBC_P]]=FALSE),AB34+Weekly[[#This Row],[BF V Odds]]-1,AB34-1)))</f>
        <v>36.330000000000013</v>
      </c>
      <c r="AC35" s="24">
        <f>IF(Weekly[[#This Row],[Actual]]="","",IF(AND(Weekly[[#This Row],[GBC_P]]=FALSE,Weekly[[#This Row],[Actual]]=TRUE),AC34+Weekly[[#This Row],[BF H Odds]]-1,IF(AND(Weekly[[#This Row],[GBC_P]]=TRUE,Weekly[[#This Row],[Actual]]=FALSE),AC34+Weekly[[#This Row],[BF V Odds]]-1,AC34-1)))</f>
        <v>35.610000000000014</v>
      </c>
      <c r="AD35" s="24">
        <f>IF(Weekly[[#This Row],[Actual]]="","",IF(AND(Weekly[[#This Row],[HGBC_P]]=Weekly[[#This Row],[Actual]],Weekly[[#This Row],[HGBC_P]]=TRUE),AD34+Weekly[[#This Row],[BF H Odds]]-1,IF(AND(Weekly[[#This Row],[HGBC_P]]=Weekly[[#This Row],[Actual]],Weekly[[#This Row],[HGBC_P]]=FALSE),AD34+Weekly[[#This Row],[BF V Odds]]-1,AD34-1)))</f>
        <v>39.660000000000018</v>
      </c>
      <c r="AE35" s="24">
        <f>IF(Weekly[[#This Row],[Actual]]="","",IF(AND(Weekly[[#This Row],[HGBC_P]]=FALSE,Weekly[[#This Row],[Actual]]=TRUE),AE34+Weekly[[#This Row],[BF H Odds]]-1,IF(AND(Weekly[[#This Row],[HGBC_P]]=TRUE,Weekly[[#This Row],[Actual]]=FALSE),AE34+Weekly[[#This Row],[BF V Odds]]-1,AE34-1)))</f>
        <v>32.280000000000008</v>
      </c>
      <c r="AF35" s="24">
        <f>IF(Weekly[[#This Row],[Actual]]="","",IF(AND(Weekly[[#This Row],[XGB_P]]=Weekly[[#This Row],[Actual]],Weekly[[#This Row],[XGB_P]]=TRUE),AF34+Weekly[[#This Row],[BF H Odds]]-1,IF(AND(Weekly[[#This Row],[XGB_P]]=Weekly[[#This Row],[Actual]],Weekly[[#This Row],[XGB_P]]=FALSE),AF34+Weekly[[#This Row],[BF V Odds]]-1,AF34-1)))</f>
        <v>43.720000000000013</v>
      </c>
      <c r="AG35" s="24">
        <f>IF(Weekly[[#This Row],[Actual]]="","",IF(AND(Weekly[[#This Row],[XGB_P]]=FALSE,Weekly[[#This Row],[Actual]]=TRUE),AG34+Weekly[[#This Row],[BF H Odds]]-1,IF(AND(Weekly[[#This Row],[XGB_P]]=TRUE,Weekly[[#This Row],[Actual]]=FALSE),AG34+Weekly[[#This Row],[BF V Odds]]-1,AG34-1)))</f>
        <v>28.22000000000001</v>
      </c>
      <c r="AH35" s="24">
        <f>IF(Weekly[[#This Row],[Actual]]="","",IF(AND(Weekly[[#This Row],[QDA_P]]=Weekly[[#This Row],[Actual]],Weekly[[#This Row],[QDA_P]]=TRUE),AH34+Weekly[[#This Row],[BF H Odds]]-1,IF(AND(Weekly[[#This Row],[QDA_P]]=Weekly[[#This Row],[Actual]],Weekly[[#This Row],[QDA_P]]=FALSE),AH34+Weekly[[#This Row],[BF V Odds]]-1,AH34-1)))</f>
        <v>33.660000000000018</v>
      </c>
      <c r="AI35" s="24">
        <f>IF(Weekly[[#This Row],[Actual]]="","",IF(AND(Weekly[[#This Row],[QDA_P]]=FALSE,Weekly[[#This Row],[Actual]]=TRUE),AI34+Weekly[[#This Row],[BF H Odds]]-1,IF(AND(Weekly[[#This Row],[QDA_P]]=TRUE,Weekly[[#This Row],[Actual]]=FALSE),AI34+Weekly[[#This Row],[BF V Odds]]-1,AI34-1)))</f>
        <v>38.280000000000008</v>
      </c>
      <c r="AJ35" s="24"/>
      <c r="AK35" s="24"/>
      <c r="AL35" s="30">
        <f>IF(Weekly[[#This Row],[Actual]]="","",COUNTIF(Weekly[[#This Row],[SVC_P]:[QDA_P]],TRUE))</f>
        <v>1</v>
      </c>
      <c r="AM35" s="30">
        <f>IF(Weekly[[#This Row],[Actual]]="","",COUNTIF(Weekly[[#This Row],[SVC_P]:[QDA_P]],FALSE))</f>
        <v>6</v>
      </c>
      <c r="AN35" t="str">
        <f>IF(AND(Weekly[[#This Row],[BF V Odds]]&gt;$BO$6,Weekly[[#This Row],[BF V Odds]] &lt; $BO$7),Weekly[[#This Row],[BF V Odds]],"")</f>
        <v/>
      </c>
      <c r="AO35" t="str">
        <f>IF(AND(Weekly[[#This Row],[BF H Odds]]&gt;$BO$6, Weekly[[#This Row],[BF H Odds]] &lt; $BO$7),Weekly[[#This Row],[BF H Odds]],"")</f>
        <v/>
      </c>
      <c r="AP35" s="37">
        <f>IF(AND(Weekly[[#This Row],[V Odds &lt;]]="",Weekly[[#This Row],[H Odds &lt;]]=""),AP34,IF(AND(Weekly[[#This Row],[H Odds &lt;]]&lt;&gt;"",Weekly[[#This Row],[SVC_P]]=TRUE,Weekly[[#This Row],[Actual]]=TRUE),AP34+Weekly[[#This Row],[H Odds &lt;]]-1,IF(AND(Weekly[[#This Row],[V Odds &lt;]]&lt;&gt;"",Weekly[[#This Row],[SVC_P]]=FALSE,Weekly[[#This Row],[Actual]]=FALSE),AP34+Weekly[[#This Row],[V Odds &lt;]]-1,IF(AND(Weekly[[#This Row],[V Odds &lt;]]&lt;&gt;"",Weekly[[#This Row],[SVC_P]]=FALSE,Weekly[[#This Row],[Actual]]=TRUE),AP34-1,IF(AND(Weekly[[#This Row],[H Odds &lt;]]&lt;&gt;"",Weekly[[#This Row],[SVC_P]]=TRUE,Weekly[[#This Row],[Actual]]=FALSE),AP34-1,AP34)))))</f>
        <v>41.690000000000005</v>
      </c>
      <c r="AQ35" s="37">
        <f>IF(AND(Weekly[[#This Row],[V Odds &lt;]]="",Weekly[[#This Row],[H Odds &lt;]]=""),AQ34,IF(AND(Weekly[[#This Row],[H Odds &lt;]]&lt;&gt;"",Weekly[[#This Row],[ADBC_P]]=TRUE,Weekly[[#This Row],[Actual]]=TRUE),AQ34+Weekly[[#This Row],[H Odds &lt;]]-1,IF(AND(Weekly[[#This Row],[V Odds &lt;]]&lt;&gt;"",Weekly[[#This Row],[ADBC_P]]=FALSE,Weekly[[#This Row],[Actual]]=FALSE),AQ34+Weekly[[#This Row],[V Odds &lt;]]-1,IF(AND(Weekly[[#This Row],[V Odds &lt;]]&lt;&gt;"",Weekly[[#This Row],[ADBC_P]]=FALSE,Weekly[[#This Row],[Actual]]=TRUE),AQ34-1,IF(AND(Weekly[[#This Row],[H Odds &lt;]]&lt;&gt;"",Weekly[[#This Row],[ADBC_P]]=TRUE,Weekly[[#This Row],[Actual]]=FALSE),AQ34-1,AQ34)))))</f>
        <v>40</v>
      </c>
      <c r="AR35" s="37">
        <f>IF(AND(Weekly[[#This Row],[V Odds &lt;]]="",Weekly[[#This Row],[H Odds &lt;]]=""),AR34,IF(AND(Weekly[[#This Row],[H Odds &lt;]]&lt;&gt;"",Weekly[[#This Row],[RFC_P]]=TRUE,Weekly[[#This Row],[Actual]]=TRUE),AR34+Weekly[[#This Row],[H Odds &lt;]]-1,IF(AND(Weekly[[#This Row],[V Odds &lt;]]&lt;&gt;"",Weekly[[#This Row],[RFC_P]]=FALSE,Weekly[[#This Row],[Actual]]=FALSE),AR34+Weekly[[#This Row],[V Odds &lt;]]-1,IF(AND(Weekly[[#This Row],[V Odds &lt;]]&lt;&gt;"",Weekly[[#This Row],[RFC_P]]=FALSE,Weekly[[#This Row],[Actual]]=TRUE),AR34-1,IF(AND(Weekly[[#This Row],[H Odds &lt;]]&lt;&gt;"",Weekly[[#This Row],[RFC_P]]=TRUE,Weekly[[#This Row],[Actual]]=FALSE),AR34-1,AR34)))))</f>
        <v>40.200000000000003</v>
      </c>
      <c r="AS35" s="37">
        <f>IF(AND(Weekly[[#This Row],[V Odds &lt;]]="",Weekly[[#This Row],[H Odds &lt;]]=""),AS34,IF(AND(Weekly[[#This Row],[H Odds &lt;]]&lt;&gt;"",Weekly[[#This Row],[GBC_P]]=TRUE,Weekly[[#This Row],[Actual]]=TRUE),AS34+Weekly[[#This Row],[H Odds &lt;]]-1,IF(AND(Weekly[[#This Row],[V Odds &lt;]]&lt;&gt;"",Weekly[[#This Row],[GBC_P]]=FALSE,Weekly[[#This Row],[Actual]]=FALSE),AS34+Weekly[[#This Row],[V Odds &lt;]]-1,IF(AND(Weekly[[#This Row],[V Odds &lt;]]&lt;&gt;"",Weekly[[#This Row],[GBC_P]]=FALSE,Weekly[[#This Row],[Actual]]=TRUE),AS34-1,IF(AND(Weekly[[#This Row],[H Odds &lt;]]&lt;&gt;"",Weekly[[#This Row],[GBC_P]]=TRUE,Weekly[[#This Row],[Actual]]=FALSE),AS34-1,AS34)))))</f>
        <v>38</v>
      </c>
      <c r="AT35" s="37">
        <f>IF(AND(Weekly[[#This Row],[V Odds &lt;]]="",Weekly[[#This Row],[H Odds &lt;]]=""),AT34,IF(AND(Weekly[[#This Row],[H Odds &lt;]]&lt;&gt;"",Weekly[[#This Row],[HGBC_P]]=TRUE,Weekly[[#This Row],[Actual]]=TRUE),AT34+Weekly[[#This Row],[H Odds &lt;]]-1,IF(AND(Weekly[[#This Row],[V Odds &lt;]]&lt;&gt;"",Weekly[[#This Row],[HGBC_P]]=FALSE,Weekly[[#This Row],[Actual]]=FALSE),AT34+Weekly[[#This Row],[V Odds &lt;]]-1,IF(AND(Weekly[[#This Row],[V Odds &lt;]]&lt;&gt;"",Weekly[[#This Row],[HGBC_P]]=FALSE,Weekly[[#This Row],[Actual]]=TRUE),AT34-1,IF(AND(Weekly[[#This Row],[H Odds &lt;]]&lt;&gt;"",Weekly[[#This Row],[HGBC_P]]=TRUE,Weekly[[#This Row],[Actual]]=FALSE),AT34-1,AT34)))))</f>
        <v>38</v>
      </c>
      <c r="AU35" s="37">
        <f>IF(AND(Weekly[[#This Row],[V Odds &lt;]]="",Weekly[[#This Row],[H Odds &lt;]]=""),AU34,IF(AND(Weekly[[#This Row],[H Odds &lt;]]&lt;&gt;"",Weekly[[#This Row],[XGB_P]]=TRUE,Weekly[[#This Row],[Actual]]=TRUE),AU34+Weekly[[#This Row],[H Odds &lt;]]-1,IF(AND(Weekly[[#This Row],[V Odds &lt;]]&lt;&gt;"",Weekly[[#This Row],[XGB_P]]=FALSE,Weekly[[#This Row],[Actual]]=FALSE),AU34+Weekly[[#This Row],[V Odds &lt;]]-1,IF(AND(Weekly[[#This Row],[V Odds &lt;]]&lt;&gt;"",Weekly[[#This Row],[XGB_P]]=FALSE,Weekly[[#This Row],[Actual]]=TRUE),AU34-1,IF(AND(Weekly[[#This Row],[H Odds &lt;]]&lt;&gt;"",Weekly[[#This Row],[XGB_P]]=TRUE,Weekly[[#This Row],[Actual]]=FALSE),AU34-1,AU34)))))</f>
        <v>39</v>
      </c>
      <c r="AV35" s="37">
        <f>IF(AND(Weekly[[#This Row],[V Odds &lt;]]="",Weekly[[#This Row],[H Odds &lt;]]=""),AV34,IF(AND(Weekly[[#This Row],[H Odds &lt;]]&lt;&gt;"",Weekly[[#This Row],[QDA_P]]=TRUE,Weekly[[#This Row],[Actual]]=TRUE),AV34+Weekly[[#This Row],[H Odds &lt;]]-1,IF(AND(Weekly[[#This Row],[V Odds &lt;]]&lt;&gt;"",Weekly[[#This Row],[QDA_P]]=FALSE,Weekly[[#This Row],[Actual]]=FALSE),AV34+Weekly[[#This Row],[V Odds &lt;]]-1,IF(AND(Weekly[[#This Row],[V Odds &lt;]]&lt;&gt;"",Weekly[[#This Row],[QDA_P]]=FALSE,Weekly[[#This Row],[Actual]]=TRUE),AV34-1,IF(AND(Weekly[[#This Row],[H Odds &lt;]]&lt;&gt;"",Weekly[[#This Row],[QDA_P]]=TRUE,Weekly[[#This Row],[Actual]]=FALSE),AV34-1,AV34)))))</f>
        <v>38</v>
      </c>
      <c r="AW35" s="37"/>
      <c r="AX35" s="37">
        <f>IF(AND(Weekly[[#This Row],[V Odds &lt;]]="",Weekly[[#This Row],[H Odds &lt;]]=""),AX34,IF(AND(Weekly[[#This Row],[V Odds &lt;]]&lt;&gt;"",Weekly[[#This Row],[FALSES]]&gt;0,Weekly[[#This Row],[Actual]]=FALSE),AX34+Weekly[[#This Row],[V Odds &lt;]]-1,IF(AND(Weekly[[#This Row],[H Odds &lt;]]&lt;&gt;"",Weekly[[#This Row],[TRUES]]&gt;0,Weekly[[#This Row],[Actual]]=TRUE),AX34+Weekly[[#This Row],[H Odds &lt;]]-1,IF(AND(Weekly[[#This Row],[V Odds &lt;]]&lt;&gt;"",Weekly[[#This Row],[FALSES]]=0),AX34,IF(AND(Weekly[[#This Row],[H Odds &lt;]]&lt;&gt;"",Weekly[[#This Row],[TRUES]]=0),AX34,AX34-1)))))</f>
        <v>39.690000000000005</v>
      </c>
      <c r="AY35" s="37">
        <f>IF(AND(Weekly[[#This Row],[V Odds &lt;]]="",Weekly[[#This Row],[H Odds &lt;]]=""),AY34,IF(AND(Weekly[[#This Row],[V Odds &lt;]]&lt;&gt;"",Weekly[[#This Row],[FALSES]]&gt;0,Weekly[[#This Row],[Actual]]=FALSE),AY34+((Weekly[[#This Row],[V Odds &lt;]]-1)*0.92),IF(AND(Weekly[[#This Row],[H Odds &lt;]]&lt;&gt;"",Weekly[[#This Row],[TRUES]]&gt;0,Weekly[[#This Row],[Actual]]=TRUE),AY34+((Weekly[[#This Row],[H Odds &lt;]]-1)*0.92),IF(AND(Weekly[[#This Row],[V Odds &lt;]]&lt;&gt;"",Weekly[[#This Row],[FALSES]]=0),AY34,IF(AND(Weekly[[#This Row],[H Odds &lt;]]&lt;&gt;"",Weekly[[#This Row],[TRUES]]=0),AY34,AY34-1)))))</f>
        <v>39.314799999999998</v>
      </c>
      <c r="AZ35" s="37">
        <f>IF(AND(Weekly[[#This Row],[V Odds &lt;]]="",Weekly[[#This Row],[H Odds &lt;]]=""),AZ34,IF(AND(Weekly[[#This Row],[V Odds &lt;]]&lt;&gt;"",Weekly[[#This Row],[Actual]]=FALSE),AZ34+Weekly[[#This Row],[V Odds &lt;]]-1,IF(AND(Weekly[[#This Row],[H Odds &lt;]]&lt;&gt;"",Weekly[[#This Row],[Actual]]=TRUE),AZ34+Weekly[[#This Row],[H Odds &lt;]]-1,AZ34-1)))</f>
        <v>35.690000000000005</v>
      </c>
      <c r="BA35" s="38">
        <f>IF(Weekly[[#This Row],[H Odds &lt;]]="",BA34,IF(AND(Weekly[[#This Row],[H Odds &lt;]]&lt;&gt;"",Weekly[[#This Row],[SVC_P]]=TRUE,Weekly[[#This Row],[Actual]]=TRUE),BA34+Weekly[[#This Row],[H Odds &lt;]]-1,IF(AND(Weekly[[#This Row],[H Odds &lt;]]&lt;&gt;"",Weekly[[#This Row],[SVC_P]]=TRUE,Weekly[[#This Row],[Actual]]=FALSE),BA34-1,BA34)))</f>
        <v>38</v>
      </c>
      <c r="BB35" s="38">
        <f>IF(Weekly[[#This Row],[H Odds &lt;]]="",BB34,IF(AND(Weekly[[#This Row],[H Odds &lt;]]&lt;&gt;"",Weekly[[#This Row],[ADBC_P]]=TRUE,Weekly[[#This Row],[Actual]]=TRUE),BB34+Weekly[[#This Row],[H Odds &lt;]]-1,IF(AND(Weekly[[#This Row],[H Odds &lt;]]&lt;&gt;"",Weekly[[#This Row],[ADBC_P]]=TRUE,Weekly[[#This Row],[Actual]]=FALSE),BB34-1,BB34)))</f>
        <v>40</v>
      </c>
      <c r="BC35" s="38">
        <f>IF(Weekly[[#This Row],[H Odds &lt;]]="",BC34,IF(AND(Weekly[[#This Row],[H Odds &lt;]]&lt;&gt;"",Weekly[[#This Row],[RFC_P]]=TRUE,Weekly[[#This Row],[Actual]]=TRUE),BC34+Weekly[[#This Row],[H Odds &lt;]]-1,IF(AND(Weekly[[#This Row],[H Odds &lt;]]&lt;&gt;"",Weekly[[#This Row],[RFC_P]]=TRUE,Weekly[[#This Row],[Actual]]=FALSE),BC34-1,BC34)))</f>
        <v>39</v>
      </c>
      <c r="BD35" s="38">
        <f>IF(Weekly[[#This Row],[H Odds &lt;]]="",BD34,IF(AND(Weekly[[#This Row],[H Odds &lt;]]&lt;&gt;"",Weekly[[#This Row],[GBC_P]]=TRUE,Weekly[[#This Row],[Actual]]=TRUE),BD34+Weekly[[#This Row],[H Odds &lt;]]-1,IF(AND(Weekly[[#This Row],[H Odds &lt;]]&lt;&gt;"",Weekly[[#This Row],[GBC_P]]=TRUE,Weekly[[#This Row],[Actual]]=FALSE),BD34-1,BD34)))</f>
        <v>40</v>
      </c>
      <c r="BE35" s="38">
        <f>IF(Weekly[[#This Row],[H Odds &lt;]]="",BE34,IF(AND(Weekly[[#This Row],[H Odds &lt;]]&lt;&gt;"",Weekly[[#This Row],[HGBC_P]]=TRUE,Weekly[[#This Row],[Actual]]=TRUE),BE34+Weekly[[#This Row],[H Odds &lt;]]-1,IF(AND(Weekly[[#This Row],[H Odds &lt;]]&lt;&gt;"",Weekly[[#This Row],[HGBC_P]]=TRUE,Weekly[[#This Row],[Actual]]=FALSE),BE34-1,BE34)))</f>
        <v>39</v>
      </c>
      <c r="BF35" s="38">
        <f>IF(Weekly[[#This Row],[H Odds &lt;]]="",BF34,IF(AND(Weekly[[#This Row],[H Odds &lt;]]&lt;&gt;"",Weekly[[#This Row],[XGB_P]]=TRUE,Weekly[[#This Row],[Actual]]=TRUE),BF34+Weekly[[#This Row],[H Odds &lt;]]-1,IF(AND(Weekly[[#This Row],[H Odds &lt;]]&lt;&gt;"",Weekly[[#This Row],[XGB_P]]=TRUE,Weekly[[#This Row],[Actual]]=FALSE),BF34-1,BF34)))</f>
        <v>40</v>
      </c>
      <c r="BG35" s="38">
        <f>IF(Weekly[[#This Row],[H Odds &lt;]]="",BG34,IF(AND(Weekly[[#This Row],[H Odds &lt;]]&lt;&gt;"",Weekly[[#This Row],[QDA_P]]=TRUE,Weekly[[#This Row],[Actual]]=TRUE),BG34+Weekly[[#This Row],[H Odds &lt;]]-1,IF(AND(Weekly[[#This Row],[H Odds &lt;]]&lt;&gt;"",Weekly[[#This Row],[QDA_P]]=TRUE,Weekly[[#This Row],[Actual]]=FALSE),BG34-1,BG34)))</f>
        <v>40</v>
      </c>
      <c r="BH35" s="38">
        <f>IF(Weekly[[#This Row],[H Odds &lt;]]="",BH34,IF(AND(Weekly[[#This Row],[H Odds &lt;]]&lt;&gt;"",Weekly[[#This Row],[KNC_P]]=TRUE,Weekly[[#This Row],[Actual]]=TRUE),BH34+Weekly[[#This Row],[H Odds &lt;]]-1,IF(AND(Weekly[[#This Row],[H Odds &lt;]]&lt;&gt;"",Weekly[[#This Row],[KNC_P]]=TRUE,Weekly[[#This Row],[Actual]]=FALSE),BH34-1,BH34)))</f>
        <v>40</v>
      </c>
      <c r="BI35" s="38">
        <f>IF(Weekly[[#This Row],[H Odds &lt;]]="",BI34,IF(AND(Weekly[[#This Row],[H Odds &lt;]]&lt;&gt;"",Weekly[[#This Row],[TRUES]]&gt;0,Weekly[[#This Row],[Actual]]=TRUE),BI34+Weekly[[#This Row],[H Odds &lt;]]-1,IF(AND(Weekly[[#This Row],[H Odds &lt;]]&lt;&gt;"",Weekly[[#This Row],[TRUES]]=0),BI34,BI34-1)))</f>
        <v>38</v>
      </c>
      <c r="BJ35" s="38">
        <f>IF(Weekly[[#This Row],[H Odds &lt;]]="",BJ34,IF(AND(Weekly[[#This Row],[H Odds &lt;]]&lt;&gt;"",Weekly[[#This Row],[Actual]]=TRUE),BJ34+Weekly[[#This Row],[H Odds &lt;]]-1,IF(AND(Weekly[[#This Row],[H Odds &lt;]]&lt;&gt;"",Weekly[[#This Row],[Actual]]=FALSE),BJ34-1,BJ34)))</f>
        <v>38</v>
      </c>
      <c r="BK35" s="58">
        <f>IF(AND(Weekly[[#This Row],[TRUES]]&gt;4,Weekly[[#This Row],[Actual]]=TRUE),BK34+Weekly[[#This Row],[BF H Odds]]-1,IF(AND(Weekly[[#This Row],[FALSES]]&gt;4,Weekly[[#This Row],[Actual]]=FALSE),BK34+Weekly[[#This Row],[BF V Odds]]-1,IF(AND(Weekly[[#This Row],[TRUES]]&gt;4,Weekly[[#This Row],[Actual]]=FALSE),BK34-1,IF(AND(Weekly[[#This Row],[FALSES]]&gt;4,Weekly[[#This Row],[Actual]]=TRUE),BK34-1,BK34))))</f>
        <v>43.120000000000012</v>
      </c>
      <c r="BL35" s="58">
        <f>IF(AND(Weekly[[#This Row],[TRUES]]&gt;5,Weekly[[#This Row],[Actual]]=TRUE),BL34+Weekly[[#This Row],[BF H Odds]]-1,IF(AND(Weekly[[#This Row],[FALSES]]&gt;5,Weekly[[#This Row],[Actual]]=FALSE),BL34+Weekly[[#This Row],[BF V Odds]]-1,IF(AND(Weekly[[#This Row],[TRUES]]&gt;5,Weekly[[#This Row],[Actual]]=FALSE),BL34-1,IF(AND(Weekly[[#This Row],[FALSES]]&gt;5,Weekly[[#This Row],[Actual]]=TRUE),BL34-1,BL34))))</f>
        <v>42.77000000000001</v>
      </c>
      <c r="BM35" s="58">
        <f>IF(AND(Weekly[[#This Row],[TRUES]]&gt;6,Weekly[[#This Row],[Actual]]=TRUE),BM34+Weekly[[#This Row],[BF H Odds]]-1,IF(AND(Weekly[[#This Row],[FALSES]]&gt;6,Weekly[[#This Row],[Actual]]=FALSE),BM34+Weekly[[#This Row],[BF V Odds]]-1,IF(AND(Weekly[[#This Row],[TRUES]]&gt;6,Weekly[[#This Row],[Actual]]=FALSE),BM34-1,IF(AND(Weekly[[#This Row],[FALSES]]&gt;6,Weekly[[#This Row],[Actual]]=TRUE),BM34-1,BM34))))</f>
        <v>39.650000000000006</v>
      </c>
      <c r="BN35" s="24"/>
    </row>
    <row r="36" spans="1:69" x14ac:dyDescent="0.25">
      <c r="A36" s="1">
        <v>34</v>
      </c>
      <c r="B36" s="10">
        <v>44240</v>
      </c>
      <c r="C36" s="17" t="s">
        <v>20</v>
      </c>
      <c r="D36" s="15" t="s">
        <v>28</v>
      </c>
      <c r="E36" t="b">
        <v>1</v>
      </c>
      <c r="F36" t="b">
        <v>0</v>
      </c>
      <c r="G36" t="b">
        <v>0</v>
      </c>
      <c r="H36" t="b">
        <v>1</v>
      </c>
      <c r="I36" t="b">
        <v>1</v>
      </c>
      <c r="J36" t="b">
        <v>1</v>
      </c>
      <c r="K36" t="b">
        <v>0</v>
      </c>
      <c r="P36" t="b">
        <v>1</v>
      </c>
      <c r="R36" s="9">
        <f>IFERROR(IF(Weekly[[#This Row],[Won Bet?]]="yes",R35+(Weekly[[#This Row],[BF Odds]]*Weekly[[#This Row],[BF Stake]])-Weekly[[#This Row],[BF Stake]],R35-Weekly[[#This Row],[BF Stake]]),R35)</f>
        <v>102.41000000000001</v>
      </c>
      <c r="S36" s="9">
        <f>IFERROR(IF(Weekly[[#This Row],[Won Bet?]]="yes",S35+(((Weekly[[#This Row],[BF Odds]]*Weekly[[#This Row],[BF Stake]])-Weekly[[#This Row],[BF Stake]])*0.95),S35-Weekly[[#This Row],[BF Stake]]),S35)</f>
        <v>101.93949999999998</v>
      </c>
      <c r="T36">
        <v>1.93</v>
      </c>
      <c r="U36">
        <v>1.92</v>
      </c>
      <c r="V36" s="24">
        <f>IF(Weekly[[#This Row],[Actual]]="","",IF(AND(Weekly[[#This Row],[SVC_P]]=Weekly[[#This Row],[Actual]],Weekly[[#This Row],[SVC_P]]=TRUE),V35+Weekly[[#This Row],[BF H Odds]]-1,IF(AND(Weekly[[#This Row],[SVC_P]]=Weekly[[#This Row],[Actual]],Weekly[[#This Row],[SVC_P]]=FALSE),V35+Weekly[[#This Row],[BF V Odds]]-1,V35-1)))</f>
        <v>46.050000000000011</v>
      </c>
      <c r="W36" s="24">
        <f>IF(Weekly[[#This Row],[Actual]]="","",IF(AND(Weekly[[#This Row],[SVC_P]]=FALSE,Weekly[[#This Row],[Actual]]=TRUE),W35+Weekly[[#This Row],[BF H Odds]]-1,IF(AND(Weekly[[#This Row],[SVC_P]]=TRUE,Weekly[[#This Row],[Actual]]=FALSE,),W35+Weekly[[#This Row],[BF V Odds]]-1,W35-1)))</f>
        <v>9.41</v>
      </c>
      <c r="X36" s="24">
        <f>IF(Weekly[[#This Row],[Actual]]="","",IF(AND(Weekly[[#This Row],[ADBC_P]]=Weekly[[#This Row],[Actual]],Weekly[[#This Row],[ADBC_P]]=TRUE),X35+Weekly[[#This Row],[BF H Odds]]-1,IF(AND(Weekly[[#This Row],[ADBC_P]]=Weekly[[#This Row],[Actual]],Weekly[[#This Row],[ADBC_P]]=FALSE),X35+Weekly[[#This Row],[BF V Odds]]-1,X35-1)))</f>
        <v>38.550000000000018</v>
      </c>
      <c r="Y36" s="24">
        <f>IF(Weekly[[#This Row],[Actual]]="","",IF(AND(Weekly[[#This Row],[ADBC_P]]=FALSE,Weekly[[#This Row],[Actual]]=TRUE),Y35+Weekly[[#This Row],[BF H Odds]]-1,IF(AND(Weekly[[#This Row],[ADBC_P]]=TRUE,Weekly[[#This Row],[Actual]]=FALSE),Y35+Weekly[[#This Row],[BF V Odds]]-1,Y35-1)))</f>
        <v>33.310000000000009</v>
      </c>
      <c r="Z36" s="24">
        <f>IF(Weekly[[#This Row],[Actual]]="","",IF(AND(Weekly[[#This Row],[RFC_P]]=Weekly[[#This Row],[Actual]],Weekly[[#This Row],[RFC_P]]=TRUE),Z35+Weekly[[#This Row],[BF H Odds]]-1,IF(AND(Weekly[[#This Row],[RFC_P]]=Weekly[[#This Row],[Actual]],Weekly[[#This Row],[RFC_P]]=FALSE),Z35+Weekly[[#This Row],[BF V Odds]]-1,Z35-1)))</f>
        <v>39.700000000000017</v>
      </c>
      <c r="AA36" s="24">
        <f>IF(Weekly[[#This Row],[Actual]]="","",IF(AND(Weekly[[#This Row],[RFC_P]]=FALSE,Weekly[[#This Row],[Actual]]=TRUE),AA35+Weekly[[#This Row],[BF H Odds]]-1,IF(AND(Weekly[[#This Row],[RFC_P]]=TRUE,Weekly[[#This Row],[Actual]]=FALSE),AA35+Weekly[[#This Row],[BF V Odds]]-1,AA35-1)))</f>
        <v>32.160000000000011</v>
      </c>
      <c r="AB36" s="24">
        <f>IF(Weekly[[#This Row],[Actual]]="","",IF(AND(Weekly[[#This Row],[GBC_P]]=Weekly[[#This Row],[Actual]],Weekly[[#This Row],[GBC_P]]=TRUE),AB35+Weekly[[#This Row],[BF H Odds]]-1,IF(AND(Weekly[[#This Row],[GBC_P]]=Weekly[[#This Row],[Actual]],Weekly[[#This Row],[GBC_P]]=FALSE),AB35+Weekly[[#This Row],[BF V Odds]]-1,AB35-1)))</f>
        <v>37.250000000000014</v>
      </c>
      <c r="AC36" s="24">
        <f>IF(Weekly[[#This Row],[Actual]]="","",IF(AND(Weekly[[#This Row],[GBC_P]]=FALSE,Weekly[[#This Row],[Actual]]=TRUE),AC35+Weekly[[#This Row],[BF H Odds]]-1,IF(AND(Weekly[[#This Row],[GBC_P]]=TRUE,Weekly[[#This Row],[Actual]]=FALSE),AC35+Weekly[[#This Row],[BF V Odds]]-1,AC35-1)))</f>
        <v>34.610000000000014</v>
      </c>
      <c r="AD36" s="24">
        <f>IF(Weekly[[#This Row],[Actual]]="","",IF(AND(Weekly[[#This Row],[HGBC_P]]=Weekly[[#This Row],[Actual]],Weekly[[#This Row],[HGBC_P]]=TRUE),AD35+Weekly[[#This Row],[BF H Odds]]-1,IF(AND(Weekly[[#This Row],[HGBC_P]]=Weekly[[#This Row],[Actual]],Weekly[[#This Row],[HGBC_P]]=FALSE),AD35+Weekly[[#This Row],[BF V Odds]]-1,AD35-1)))</f>
        <v>40.58000000000002</v>
      </c>
      <c r="AE36" s="24">
        <f>IF(Weekly[[#This Row],[Actual]]="","",IF(AND(Weekly[[#This Row],[HGBC_P]]=FALSE,Weekly[[#This Row],[Actual]]=TRUE),AE35+Weekly[[#This Row],[BF H Odds]]-1,IF(AND(Weekly[[#This Row],[HGBC_P]]=TRUE,Weekly[[#This Row],[Actual]]=FALSE),AE35+Weekly[[#This Row],[BF V Odds]]-1,AE35-1)))</f>
        <v>31.280000000000008</v>
      </c>
      <c r="AF36" s="24">
        <f>IF(Weekly[[#This Row],[Actual]]="","",IF(AND(Weekly[[#This Row],[XGB_P]]=Weekly[[#This Row],[Actual]],Weekly[[#This Row],[XGB_P]]=TRUE),AF35+Weekly[[#This Row],[BF H Odds]]-1,IF(AND(Weekly[[#This Row],[XGB_P]]=Weekly[[#This Row],[Actual]],Weekly[[#This Row],[XGB_P]]=FALSE),AF35+Weekly[[#This Row],[BF V Odds]]-1,AF35-1)))</f>
        <v>44.640000000000015</v>
      </c>
      <c r="AG36" s="24">
        <f>IF(Weekly[[#This Row],[Actual]]="","",IF(AND(Weekly[[#This Row],[XGB_P]]=FALSE,Weekly[[#This Row],[Actual]]=TRUE),AG35+Weekly[[#This Row],[BF H Odds]]-1,IF(AND(Weekly[[#This Row],[XGB_P]]=TRUE,Weekly[[#This Row],[Actual]]=FALSE),AG35+Weekly[[#This Row],[BF V Odds]]-1,AG35-1)))</f>
        <v>27.22000000000001</v>
      </c>
      <c r="AH36" s="24">
        <f>IF(Weekly[[#This Row],[Actual]]="","",IF(AND(Weekly[[#This Row],[QDA_P]]=Weekly[[#This Row],[Actual]],Weekly[[#This Row],[QDA_P]]=TRUE),AH35+Weekly[[#This Row],[BF H Odds]]-1,IF(AND(Weekly[[#This Row],[QDA_P]]=Weekly[[#This Row],[Actual]],Weekly[[#This Row],[QDA_P]]=FALSE),AH35+Weekly[[#This Row],[BF V Odds]]-1,AH35-1)))</f>
        <v>32.660000000000018</v>
      </c>
      <c r="AI36" s="24">
        <f>IF(Weekly[[#This Row],[Actual]]="","",IF(AND(Weekly[[#This Row],[QDA_P]]=FALSE,Weekly[[#This Row],[Actual]]=TRUE),AI35+Weekly[[#This Row],[BF H Odds]]-1,IF(AND(Weekly[[#This Row],[QDA_P]]=TRUE,Weekly[[#This Row],[Actual]]=FALSE),AI35+Weekly[[#This Row],[BF V Odds]]-1,AI35-1)))</f>
        <v>39.20000000000001</v>
      </c>
      <c r="AJ36" s="24"/>
      <c r="AK36" s="24"/>
      <c r="AL36" s="30">
        <f>IF(Weekly[[#This Row],[Actual]]="","",COUNTIF(Weekly[[#This Row],[SVC_P]:[QDA_P]],TRUE))</f>
        <v>4</v>
      </c>
      <c r="AM36" s="30">
        <f>IF(Weekly[[#This Row],[Actual]]="","",COUNTIF(Weekly[[#This Row],[SVC_P]:[QDA_P]],FALSE))</f>
        <v>3</v>
      </c>
      <c r="AN36" t="str">
        <f>IF(AND(Weekly[[#This Row],[BF V Odds]]&gt;$BO$6,Weekly[[#This Row],[BF V Odds]] &lt; $BO$7),Weekly[[#This Row],[BF V Odds]],"")</f>
        <v/>
      </c>
      <c r="AO36" t="str">
        <f>IF(AND(Weekly[[#This Row],[BF H Odds]]&gt;$BO$6, Weekly[[#This Row],[BF H Odds]] &lt; $BO$7),Weekly[[#This Row],[BF H Odds]],"")</f>
        <v/>
      </c>
      <c r="AP36" s="37">
        <f>IF(AND(Weekly[[#This Row],[V Odds &lt;]]="",Weekly[[#This Row],[H Odds &lt;]]=""),AP35,IF(AND(Weekly[[#This Row],[H Odds &lt;]]&lt;&gt;"",Weekly[[#This Row],[SVC_P]]=TRUE,Weekly[[#This Row],[Actual]]=TRUE),AP35+Weekly[[#This Row],[H Odds &lt;]]-1,IF(AND(Weekly[[#This Row],[V Odds &lt;]]&lt;&gt;"",Weekly[[#This Row],[SVC_P]]=FALSE,Weekly[[#This Row],[Actual]]=FALSE),AP35+Weekly[[#This Row],[V Odds &lt;]]-1,IF(AND(Weekly[[#This Row],[V Odds &lt;]]&lt;&gt;"",Weekly[[#This Row],[SVC_P]]=FALSE,Weekly[[#This Row],[Actual]]=TRUE),AP35-1,IF(AND(Weekly[[#This Row],[H Odds &lt;]]&lt;&gt;"",Weekly[[#This Row],[SVC_P]]=TRUE,Weekly[[#This Row],[Actual]]=FALSE),AP35-1,AP35)))))</f>
        <v>41.690000000000005</v>
      </c>
      <c r="AQ36" s="37">
        <f>IF(AND(Weekly[[#This Row],[V Odds &lt;]]="",Weekly[[#This Row],[H Odds &lt;]]=""),AQ35,IF(AND(Weekly[[#This Row],[H Odds &lt;]]&lt;&gt;"",Weekly[[#This Row],[ADBC_P]]=TRUE,Weekly[[#This Row],[Actual]]=TRUE),AQ35+Weekly[[#This Row],[H Odds &lt;]]-1,IF(AND(Weekly[[#This Row],[V Odds &lt;]]&lt;&gt;"",Weekly[[#This Row],[ADBC_P]]=FALSE,Weekly[[#This Row],[Actual]]=FALSE),AQ35+Weekly[[#This Row],[V Odds &lt;]]-1,IF(AND(Weekly[[#This Row],[V Odds &lt;]]&lt;&gt;"",Weekly[[#This Row],[ADBC_P]]=FALSE,Weekly[[#This Row],[Actual]]=TRUE),AQ35-1,IF(AND(Weekly[[#This Row],[H Odds &lt;]]&lt;&gt;"",Weekly[[#This Row],[ADBC_P]]=TRUE,Weekly[[#This Row],[Actual]]=FALSE),AQ35-1,AQ35)))))</f>
        <v>40</v>
      </c>
      <c r="AR36" s="37">
        <f>IF(AND(Weekly[[#This Row],[V Odds &lt;]]="",Weekly[[#This Row],[H Odds &lt;]]=""),AR35,IF(AND(Weekly[[#This Row],[H Odds &lt;]]&lt;&gt;"",Weekly[[#This Row],[RFC_P]]=TRUE,Weekly[[#This Row],[Actual]]=TRUE),AR35+Weekly[[#This Row],[H Odds &lt;]]-1,IF(AND(Weekly[[#This Row],[V Odds &lt;]]&lt;&gt;"",Weekly[[#This Row],[RFC_P]]=FALSE,Weekly[[#This Row],[Actual]]=FALSE),AR35+Weekly[[#This Row],[V Odds &lt;]]-1,IF(AND(Weekly[[#This Row],[V Odds &lt;]]&lt;&gt;"",Weekly[[#This Row],[RFC_P]]=FALSE,Weekly[[#This Row],[Actual]]=TRUE),AR35-1,IF(AND(Weekly[[#This Row],[H Odds &lt;]]&lt;&gt;"",Weekly[[#This Row],[RFC_P]]=TRUE,Weekly[[#This Row],[Actual]]=FALSE),AR35-1,AR35)))))</f>
        <v>40.200000000000003</v>
      </c>
      <c r="AS36" s="37">
        <f>IF(AND(Weekly[[#This Row],[V Odds &lt;]]="",Weekly[[#This Row],[H Odds &lt;]]=""),AS35,IF(AND(Weekly[[#This Row],[H Odds &lt;]]&lt;&gt;"",Weekly[[#This Row],[GBC_P]]=TRUE,Weekly[[#This Row],[Actual]]=TRUE),AS35+Weekly[[#This Row],[H Odds &lt;]]-1,IF(AND(Weekly[[#This Row],[V Odds &lt;]]&lt;&gt;"",Weekly[[#This Row],[GBC_P]]=FALSE,Weekly[[#This Row],[Actual]]=FALSE),AS35+Weekly[[#This Row],[V Odds &lt;]]-1,IF(AND(Weekly[[#This Row],[V Odds &lt;]]&lt;&gt;"",Weekly[[#This Row],[GBC_P]]=FALSE,Weekly[[#This Row],[Actual]]=TRUE),AS35-1,IF(AND(Weekly[[#This Row],[H Odds &lt;]]&lt;&gt;"",Weekly[[#This Row],[GBC_P]]=TRUE,Weekly[[#This Row],[Actual]]=FALSE),AS35-1,AS35)))))</f>
        <v>38</v>
      </c>
      <c r="AT36" s="37">
        <f>IF(AND(Weekly[[#This Row],[V Odds &lt;]]="",Weekly[[#This Row],[H Odds &lt;]]=""),AT35,IF(AND(Weekly[[#This Row],[H Odds &lt;]]&lt;&gt;"",Weekly[[#This Row],[HGBC_P]]=TRUE,Weekly[[#This Row],[Actual]]=TRUE),AT35+Weekly[[#This Row],[H Odds &lt;]]-1,IF(AND(Weekly[[#This Row],[V Odds &lt;]]&lt;&gt;"",Weekly[[#This Row],[HGBC_P]]=FALSE,Weekly[[#This Row],[Actual]]=FALSE),AT35+Weekly[[#This Row],[V Odds &lt;]]-1,IF(AND(Weekly[[#This Row],[V Odds &lt;]]&lt;&gt;"",Weekly[[#This Row],[HGBC_P]]=FALSE,Weekly[[#This Row],[Actual]]=TRUE),AT35-1,IF(AND(Weekly[[#This Row],[H Odds &lt;]]&lt;&gt;"",Weekly[[#This Row],[HGBC_P]]=TRUE,Weekly[[#This Row],[Actual]]=FALSE),AT35-1,AT35)))))</f>
        <v>38</v>
      </c>
      <c r="AU36" s="37">
        <f>IF(AND(Weekly[[#This Row],[V Odds &lt;]]="",Weekly[[#This Row],[H Odds &lt;]]=""),AU35,IF(AND(Weekly[[#This Row],[H Odds &lt;]]&lt;&gt;"",Weekly[[#This Row],[XGB_P]]=TRUE,Weekly[[#This Row],[Actual]]=TRUE),AU35+Weekly[[#This Row],[H Odds &lt;]]-1,IF(AND(Weekly[[#This Row],[V Odds &lt;]]&lt;&gt;"",Weekly[[#This Row],[XGB_P]]=FALSE,Weekly[[#This Row],[Actual]]=FALSE),AU35+Weekly[[#This Row],[V Odds &lt;]]-1,IF(AND(Weekly[[#This Row],[V Odds &lt;]]&lt;&gt;"",Weekly[[#This Row],[XGB_P]]=FALSE,Weekly[[#This Row],[Actual]]=TRUE),AU35-1,IF(AND(Weekly[[#This Row],[H Odds &lt;]]&lt;&gt;"",Weekly[[#This Row],[XGB_P]]=TRUE,Weekly[[#This Row],[Actual]]=FALSE),AU35-1,AU35)))))</f>
        <v>39</v>
      </c>
      <c r="AV36" s="37">
        <f>IF(AND(Weekly[[#This Row],[V Odds &lt;]]="",Weekly[[#This Row],[H Odds &lt;]]=""),AV35,IF(AND(Weekly[[#This Row],[H Odds &lt;]]&lt;&gt;"",Weekly[[#This Row],[QDA_P]]=TRUE,Weekly[[#This Row],[Actual]]=TRUE),AV35+Weekly[[#This Row],[H Odds &lt;]]-1,IF(AND(Weekly[[#This Row],[V Odds &lt;]]&lt;&gt;"",Weekly[[#This Row],[QDA_P]]=FALSE,Weekly[[#This Row],[Actual]]=FALSE),AV35+Weekly[[#This Row],[V Odds &lt;]]-1,IF(AND(Weekly[[#This Row],[V Odds &lt;]]&lt;&gt;"",Weekly[[#This Row],[QDA_P]]=FALSE,Weekly[[#This Row],[Actual]]=TRUE),AV35-1,IF(AND(Weekly[[#This Row],[H Odds &lt;]]&lt;&gt;"",Weekly[[#This Row],[QDA_P]]=TRUE,Weekly[[#This Row],[Actual]]=FALSE),AV35-1,AV35)))))</f>
        <v>38</v>
      </c>
      <c r="AW36" s="37"/>
      <c r="AX36" s="37">
        <f>IF(AND(Weekly[[#This Row],[V Odds &lt;]]="",Weekly[[#This Row],[H Odds &lt;]]=""),AX35,IF(AND(Weekly[[#This Row],[V Odds &lt;]]&lt;&gt;"",Weekly[[#This Row],[FALSES]]&gt;0,Weekly[[#This Row],[Actual]]=FALSE),AX35+Weekly[[#This Row],[V Odds &lt;]]-1,IF(AND(Weekly[[#This Row],[H Odds &lt;]]&lt;&gt;"",Weekly[[#This Row],[TRUES]]&gt;0,Weekly[[#This Row],[Actual]]=TRUE),AX35+Weekly[[#This Row],[H Odds &lt;]]-1,IF(AND(Weekly[[#This Row],[V Odds &lt;]]&lt;&gt;"",Weekly[[#This Row],[FALSES]]=0),AX35,IF(AND(Weekly[[#This Row],[H Odds &lt;]]&lt;&gt;"",Weekly[[#This Row],[TRUES]]=0),AX35,AX35-1)))))</f>
        <v>39.690000000000005</v>
      </c>
      <c r="AY36" s="37">
        <f>IF(AND(Weekly[[#This Row],[V Odds &lt;]]="",Weekly[[#This Row],[H Odds &lt;]]=""),AY35,IF(AND(Weekly[[#This Row],[V Odds &lt;]]&lt;&gt;"",Weekly[[#This Row],[FALSES]]&gt;0,Weekly[[#This Row],[Actual]]=FALSE),AY35+((Weekly[[#This Row],[V Odds &lt;]]-1)*0.92),IF(AND(Weekly[[#This Row],[H Odds &lt;]]&lt;&gt;"",Weekly[[#This Row],[TRUES]]&gt;0,Weekly[[#This Row],[Actual]]=TRUE),AY35+((Weekly[[#This Row],[H Odds &lt;]]-1)*0.92),IF(AND(Weekly[[#This Row],[V Odds &lt;]]&lt;&gt;"",Weekly[[#This Row],[FALSES]]=0),AY35,IF(AND(Weekly[[#This Row],[H Odds &lt;]]&lt;&gt;"",Weekly[[#This Row],[TRUES]]=0),AY35,AY35-1)))))</f>
        <v>39.314799999999998</v>
      </c>
      <c r="AZ36" s="37">
        <f>IF(AND(Weekly[[#This Row],[V Odds &lt;]]="",Weekly[[#This Row],[H Odds &lt;]]=""),AZ35,IF(AND(Weekly[[#This Row],[V Odds &lt;]]&lt;&gt;"",Weekly[[#This Row],[Actual]]=FALSE),AZ35+Weekly[[#This Row],[V Odds &lt;]]-1,IF(AND(Weekly[[#This Row],[H Odds &lt;]]&lt;&gt;"",Weekly[[#This Row],[Actual]]=TRUE),AZ35+Weekly[[#This Row],[H Odds &lt;]]-1,AZ35-1)))</f>
        <v>35.690000000000005</v>
      </c>
      <c r="BA36" s="38">
        <f>IF(Weekly[[#This Row],[H Odds &lt;]]="",BA35,IF(AND(Weekly[[#This Row],[H Odds &lt;]]&lt;&gt;"",Weekly[[#This Row],[SVC_P]]=TRUE,Weekly[[#This Row],[Actual]]=TRUE),BA35+Weekly[[#This Row],[H Odds &lt;]]-1,IF(AND(Weekly[[#This Row],[H Odds &lt;]]&lt;&gt;"",Weekly[[#This Row],[SVC_P]]=TRUE,Weekly[[#This Row],[Actual]]=FALSE),BA35-1,BA35)))</f>
        <v>38</v>
      </c>
      <c r="BB36" s="38">
        <f>IF(Weekly[[#This Row],[H Odds &lt;]]="",BB35,IF(AND(Weekly[[#This Row],[H Odds &lt;]]&lt;&gt;"",Weekly[[#This Row],[ADBC_P]]=TRUE,Weekly[[#This Row],[Actual]]=TRUE),BB35+Weekly[[#This Row],[H Odds &lt;]]-1,IF(AND(Weekly[[#This Row],[H Odds &lt;]]&lt;&gt;"",Weekly[[#This Row],[ADBC_P]]=TRUE,Weekly[[#This Row],[Actual]]=FALSE),BB35-1,BB35)))</f>
        <v>40</v>
      </c>
      <c r="BC36" s="38">
        <f>IF(Weekly[[#This Row],[H Odds &lt;]]="",BC35,IF(AND(Weekly[[#This Row],[H Odds &lt;]]&lt;&gt;"",Weekly[[#This Row],[RFC_P]]=TRUE,Weekly[[#This Row],[Actual]]=TRUE),BC35+Weekly[[#This Row],[H Odds &lt;]]-1,IF(AND(Weekly[[#This Row],[H Odds &lt;]]&lt;&gt;"",Weekly[[#This Row],[RFC_P]]=TRUE,Weekly[[#This Row],[Actual]]=FALSE),BC35-1,BC35)))</f>
        <v>39</v>
      </c>
      <c r="BD36" s="38">
        <f>IF(Weekly[[#This Row],[H Odds &lt;]]="",BD35,IF(AND(Weekly[[#This Row],[H Odds &lt;]]&lt;&gt;"",Weekly[[#This Row],[GBC_P]]=TRUE,Weekly[[#This Row],[Actual]]=TRUE),BD35+Weekly[[#This Row],[H Odds &lt;]]-1,IF(AND(Weekly[[#This Row],[H Odds &lt;]]&lt;&gt;"",Weekly[[#This Row],[GBC_P]]=TRUE,Weekly[[#This Row],[Actual]]=FALSE),BD35-1,BD35)))</f>
        <v>40</v>
      </c>
      <c r="BE36" s="38">
        <f>IF(Weekly[[#This Row],[H Odds &lt;]]="",BE35,IF(AND(Weekly[[#This Row],[H Odds &lt;]]&lt;&gt;"",Weekly[[#This Row],[HGBC_P]]=TRUE,Weekly[[#This Row],[Actual]]=TRUE),BE35+Weekly[[#This Row],[H Odds &lt;]]-1,IF(AND(Weekly[[#This Row],[H Odds &lt;]]&lt;&gt;"",Weekly[[#This Row],[HGBC_P]]=TRUE,Weekly[[#This Row],[Actual]]=FALSE),BE35-1,BE35)))</f>
        <v>39</v>
      </c>
      <c r="BF36" s="38">
        <f>IF(Weekly[[#This Row],[H Odds &lt;]]="",BF35,IF(AND(Weekly[[#This Row],[H Odds &lt;]]&lt;&gt;"",Weekly[[#This Row],[XGB_P]]=TRUE,Weekly[[#This Row],[Actual]]=TRUE),BF35+Weekly[[#This Row],[H Odds &lt;]]-1,IF(AND(Weekly[[#This Row],[H Odds &lt;]]&lt;&gt;"",Weekly[[#This Row],[XGB_P]]=TRUE,Weekly[[#This Row],[Actual]]=FALSE),BF35-1,BF35)))</f>
        <v>40</v>
      </c>
      <c r="BG36" s="38">
        <f>IF(Weekly[[#This Row],[H Odds &lt;]]="",BG35,IF(AND(Weekly[[#This Row],[H Odds &lt;]]&lt;&gt;"",Weekly[[#This Row],[QDA_P]]=TRUE,Weekly[[#This Row],[Actual]]=TRUE),BG35+Weekly[[#This Row],[H Odds &lt;]]-1,IF(AND(Weekly[[#This Row],[H Odds &lt;]]&lt;&gt;"",Weekly[[#This Row],[QDA_P]]=TRUE,Weekly[[#This Row],[Actual]]=FALSE),BG35-1,BG35)))</f>
        <v>40</v>
      </c>
      <c r="BH36" s="38">
        <f>IF(Weekly[[#This Row],[H Odds &lt;]]="",BH35,IF(AND(Weekly[[#This Row],[H Odds &lt;]]&lt;&gt;"",Weekly[[#This Row],[KNC_P]]=TRUE,Weekly[[#This Row],[Actual]]=TRUE),BH35+Weekly[[#This Row],[H Odds &lt;]]-1,IF(AND(Weekly[[#This Row],[H Odds &lt;]]&lt;&gt;"",Weekly[[#This Row],[KNC_P]]=TRUE,Weekly[[#This Row],[Actual]]=FALSE),BH35-1,BH35)))</f>
        <v>40</v>
      </c>
      <c r="BI36" s="38">
        <f>IF(Weekly[[#This Row],[H Odds &lt;]]="",BI35,IF(AND(Weekly[[#This Row],[H Odds &lt;]]&lt;&gt;"",Weekly[[#This Row],[TRUES]]&gt;0,Weekly[[#This Row],[Actual]]=TRUE),BI35+Weekly[[#This Row],[H Odds &lt;]]-1,IF(AND(Weekly[[#This Row],[H Odds &lt;]]&lt;&gt;"",Weekly[[#This Row],[TRUES]]=0),BI35,BI35-1)))</f>
        <v>38</v>
      </c>
      <c r="BJ36" s="38">
        <f>IF(Weekly[[#This Row],[H Odds &lt;]]="",BJ35,IF(AND(Weekly[[#This Row],[H Odds &lt;]]&lt;&gt;"",Weekly[[#This Row],[Actual]]=TRUE),BJ35+Weekly[[#This Row],[H Odds &lt;]]-1,IF(AND(Weekly[[#This Row],[H Odds &lt;]]&lt;&gt;"",Weekly[[#This Row],[Actual]]=FALSE),BJ35-1,BJ35)))</f>
        <v>38</v>
      </c>
      <c r="BK36" s="58">
        <f>IF(AND(Weekly[[#This Row],[TRUES]]&gt;4,Weekly[[#This Row],[Actual]]=TRUE),BK35+Weekly[[#This Row],[BF H Odds]]-1,IF(AND(Weekly[[#This Row],[FALSES]]&gt;4,Weekly[[#This Row],[Actual]]=FALSE),BK35+Weekly[[#This Row],[BF V Odds]]-1,IF(AND(Weekly[[#This Row],[TRUES]]&gt;4,Weekly[[#This Row],[Actual]]=FALSE),BK35-1,IF(AND(Weekly[[#This Row],[FALSES]]&gt;4,Weekly[[#This Row],[Actual]]=TRUE),BK35-1,BK35))))</f>
        <v>43.120000000000012</v>
      </c>
      <c r="BL36" s="58">
        <f>IF(AND(Weekly[[#This Row],[TRUES]]&gt;5,Weekly[[#This Row],[Actual]]=TRUE),BL35+Weekly[[#This Row],[BF H Odds]]-1,IF(AND(Weekly[[#This Row],[FALSES]]&gt;5,Weekly[[#This Row],[Actual]]=FALSE),BL35+Weekly[[#This Row],[BF V Odds]]-1,IF(AND(Weekly[[#This Row],[TRUES]]&gt;5,Weekly[[#This Row],[Actual]]=FALSE),BL35-1,IF(AND(Weekly[[#This Row],[FALSES]]&gt;5,Weekly[[#This Row],[Actual]]=TRUE),BL35-1,BL35))))</f>
        <v>42.77000000000001</v>
      </c>
      <c r="BM36" s="58">
        <f>IF(AND(Weekly[[#This Row],[TRUES]]&gt;6,Weekly[[#This Row],[Actual]]=TRUE),BM35+Weekly[[#This Row],[BF H Odds]]-1,IF(AND(Weekly[[#This Row],[FALSES]]&gt;6,Weekly[[#This Row],[Actual]]=FALSE),BM35+Weekly[[#This Row],[BF V Odds]]-1,IF(AND(Weekly[[#This Row],[TRUES]]&gt;6,Weekly[[#This Row],[Actual]]=FALSE),BM35-1,IF(AND(Weekly[[#This Row],[FALSES]]&gt;6,Weekly[[#This Row],[Actual]]=TRUE),BM35-1,BM35))))</f>
        <v>39.650000000000006</v>
      </c>
      <c r="BN36" s="24"/>
    </row>
    <row r="37" spans="1:69" x14ac:dyDescent="0.25">
      <c r="A37" s="1">
        <v>35</v>
      </c>
      <c r="B37" s="10">
        <v>44240</v>
      </c>
      <c r="C37" s="17" t="s">
        <v>15</v>
      </c>
      <c r="D37" s="15" t="s">
        <v>33</v>
      </c>
      <c r="E37" t="b">
        <v>1</v>
      </c>
      <c r="F37" t="b">
        <v>0</v>
      </c>
      <c r="G37" t="b">
        <v>1</v>
      </c>
      <c r="H37" t="b">
        <v>1</v>
      </c>
      <c r="I37" t="b">
        <v>1</v>
      </c>
      <c r="J37" t="b">
        <v>1</v>
      </c>
      <c r="K37" t="b">
        <v>1</v>
      </c>
      <c r="N37">
        <v>1</v>
      </c>
      <c r="O37">
        <v>2.35</v>
      </c>
      <c r="P37" t="b">
        <v>0</v>
      </c>
      <c r="Q37" t="s">
        <v>76</v>
      </c>
      <c r="R37" s="9">
        <f>IFERROR(IF(Weekly[[#This Row],[Won Bet?]]="yes",R36+(Weekly[[#This Row],[BF Odds]]*Weekly[[#This Row],[BF Stake]])-Weekly[[#This Row],[BF Stake]],R36-Weekly[[#This Row],[BF Stake]]),R36)</f>
        <v>101.41000000000001</v>
      </c>
      <c r="S37" s="9">
        <f>IFERROR(IF(Weekly[[#This Row],[Won Bet?]]="yes",S36+(((Weekly[[#This Row],[BF Odds]]*Weekly[[#This Row],[BF Stake]])-Weekly[[#This Row],[BF Stake]])*0.95),S36-Weekly[[#This Row],[BF Stake]]),S36)</f>
        <v>100.93949999999998</v>
      </c>
      <c r="T37">
        <v>1.64</v>
      </c>
      <c r="U37">
        <v>2.36</v>
      </c>
      <c r="V37" s="24">
        <f>IF(Weekly[[#This Row],[Actual]]="","",IF(AND(Weekly[[#This Row],[SVC_P]]=Weekly[[#This Row],[Actual]],Weekly[[#This Row],[SVC_P]]=TRUE),V36+Weekly[[#This Row],[BF H Odds]]-1,IF(AND(Weekly[[#This Row],[SVC_P]]=Weekly[[#This Row],[Actual]],Weekly[[#This Row],[SVC_P]]=FALSE),V36+Weekly[[#This Row],[BF V Odds]]-1,V36-1)))</f>
        <v>45.050000000000011</v>
      </c>
      <c r="W37" s="24">
        <f>IF(Weekly[[#This Row],[Actual]]="","",IF(AND(Weekly[[#This Row],[SVC_P]]=FALSE,Weekly[[#This Row],[Actual]]=TRUE),W36+Weekly[[#This Row],[BF H Odds]]-1,IF(AND(Weekly[[#This Row],[SVC_P]]=TRUE,Weekly[[#This Row],[Actual]]=FALSE,),W36+Weekly[[#This Row],[BF V Odds]]-1,W36-1)))</f>
        <v>8.41</v>
      </c>
      <c r="X37" s="24">
        <f>IF(Weekly[[#This Row],[Actual]]="","",IF(AND(Weekly[[#This Row],[ADBC_P]]=Weekly[[#This Row],[Actual]],Weekly[[#This Row],[ADBC_P]]=TRUE),X36+Weekly[[#This Row],[BF H Odds]]-1,IF(AND(Weekly[[#This Row],[ADBC_P]]=Weekly[[#This Row],[Actual]],Weekly[[#This Row],[ADBC_P]]=FALSE),X36+Weekly[[#This Row],[BF V Odds]]-1,X36-1)))</f>
        <v>39.190000000000019</v>
      </c>
      <c r="Y37" s="24">
        <f>IF(Weekly[[#This Row],[Actual]]="","",IF(AND(Weekly[[#This Row],[ADBC_P]]=FALSE,Weekly[[#This Row],[Actual]]=TRUE),Y36+Weekly[[#This Row],[BF H Odds]]-1,IF(AND(Weekly[[#This Row],[ADBC_P]]=TRUE,Weekly[[#This Row],[Actual]]=FALSE),Y36+Weekly[[#This Row],[BF V Odds]]-1,Y36-1)))</f>
        <v>32.310000000000009</v>
      </c>
      <c r="Z37" s="24">
        <f>IF(Weekly[[#This Row],[Actual]]="","",IF(AND(Weekly[[#This Row],[RFC_P]]=Weekly[[#This Row],[Actual]],Weekly[[#This Row],[RFC_P]]=TRUE),Z36+Weekly[[#This Row],[BF H Odds]]-1,IF(AND(Weekly[[#This Row],[RFC_P]]=Weekly[[#This Row],[Actual]],Weekly[[#This Row],[RFC_P]]=FALSE),Z36+Weekly[[#This Row],[BF V Odds]]-1,Z36-1)))</f>
        <v>38.700000000000017</v>
      </c>
      <c r="AA37" s="24">
        <f>IF(Weekly[[#This Row],[Actual]]="","",IF(AND(Weekly[[#This Row],[RFC_P]]=FALSE,Weekly[[#This Row],[Actual]]=TRUE),AA36+Weekly[[#This Row],[BF H Odds]]-1,IF(AND(Weekly[[#This Row],[RFC_P]]=TRUE,Weekly[[#This Row],[Actual]]=FALSE),AA36+Weekly[[#This Row],[BF V Odds]]-1,AA36-1)))</f>
        <v>32.800000000000011</v>
      </c>
      <c r="AB37" s="24">
        <f>IF(Weekly[[#This Row],[Actual]]="","",IF(AND(Weekly[[#This Row],[GBC_P]]=Weekly[[#This Row],[Actual]],Weekly[[#This Row],[GBC_P]]=TRUE),AB36+Weekly[[#This Row],[BF H Odds]]-1,IF(AND(Weekly[[#This Row],[GBC_P]]=Weekly[[#This Row],[Actual]],Weekly[[#This Row],[GBC_P]]=FALSE),AB36+Weekly[[#This Row],[BF V Odds]]-1,AB36-1)))</f>
        <v>36.250000000000014</v>
      </c>
      <c r="AC37" s="24">
        <f>IF(Weekly[[#This Row],[Actual]]="","",IF(AND(Weekly[[#This Row],[GBC_P]]=FALSE,Weekly[[#This Row],[Actual]]=TRUE),AC36+Weekly[[#This Row],[BF H Odds]]-1,IF(AND(Weekly[[#This Row],[GBC_P]]=TRUE,Weekly[[#This Row],[Actual]]=FALSE),AC36+Weekly[[#This Row],[BF V Odds]]-1,AC36-1)))</f>
        <v>35.250000000000014</v>
      </c>
      <c r="AD37" s="24">
        <f>IF(Weekly[[#This Row],[Actual]]="","",IF(AND(Weekly[[#This Row],[HGBC_P]]=Weekly[[#This Row],[Actual]],Weekly[[#This Row],[HGBC_P]]=TRUE),AD36+Weekly[[#This Row],[BF H Odds]]-1,IF(AND(Weekly[[#This Row],[HGBC_P]]=Weekly[[#This Row],[Actual]],Weekly[[#This Row],[HGBC_P]]=FALSE),AD36+Weekly[[#This Row],[BF V Odds]]-1,AD36-1)))</f>
        <v>39.58000000000002</v>
      </c>
      <c r="AE37" s="24">
        <f>IF(Weekly[[#This Row],[Actual]]="","",IF(AND(Weekly[[#This Row],[HGBC_P]]=FALSE,Weekly[[#This Row],[Actual]]=TRUE),AE36+Weekly[[#This Row],[BF H Odds]]-1,IF(AND(Weekly[[#This Row],[HGBC_P]]=TRUE,Weekly[[#This Row],[Actual]]=FALSE),AE36+Weekly[[#This Row],[BF V Odds]]-1,AE36-1)))</f>
        <v>31.920000000000009</v>
      </c>
      <c r="AF37" s="24">
        <f>IF(Weekly[[#This Row],[Actual]]="","",IF(AND(Weekly[[#This Row],[XGB_P]]=Weekly[[#This Row],[Actual]],Weekly[[#This Row],[XGB_P]]=TRUE),AF36+Weekly[[#This Row],[BF H Odds]]-1,IF(AND(Weekly[[#This Row],[XGB_P]]=Weekly[[#This Row],[Actual]],Weekly[[#This Row],[XGB_P]]=FALSE),AF36+Weekly[[#This Row],[BF V Odds]]-1,AF36-1)))</f>
        <v>43.640000000000015</v>
      </c>
      <c r="AG37" s="24">
        <f>IF(Weekly[[#This Row],[Actual]]="","",IF(AND(Weekly[[#This Row],[XGB_P]]=FALSE,Weekly[[#This Row],[Actual]]=TRUE),AG36+Weekly[[#This Row],[BF H Odds]]-1,IF(AND(Weekly[[#This Row],[XGB_P]]=TRUE,Weekly[[#This Row],[Actual]]=FALSE),AG36+Weekly[[#This Row],[BF V Odds]]-1,AG36-1)))</f>
        <v>27.86000000000001</v>
      </c>
      <c r="AH37" s="24">
        <f>IF(Weekly[[#This Row],[Actual]]="","",IF(AND(Weekly[[#This Row],[QDA_P]]=Weekly[[#This Row],[Actual]],Weekly[[#This Row],[QDA_P]]=TRUE),AH36+Weekly[[#This Row],[BF H Odds]]-1,IF(AND(Weekly[[#This Row],[QDA_P]]=Weekly[[#This Row],[Actual]],Weekly[[#This Row],[QDA_P]]=FALSE),AH36+Weekly[[#This Row],[BF V Odds]]-1,AH36-1)))</f>
        <v>31.660000000000018</v>
      </c>
      <c r="AI37" s="24">
        <f>IF(Weekly[[#This Row],[Actual]]="","",IF(AND(Weekly[[#This Row],[QDA_P]]=FALSE,Weekly[[#This Row],[Actual]]=TRUE),AI36+Weekly[[#This Row],[BF H Odds]]-1,IF(AND(Weekly[[#This Row],[QDA_P]]=TRUE,Weekly[[#This Row],[Actual]]=FALSE),AI36+Weekly[[#This Row],[BF V Odds]]-1,AI36-1)))</f>
        <v>39.840000000000011</v>
      </c>
      <c r="AJ37" s="24"/>
      <c r="AK37" s="24"/>
      <c r="AL37" s="30">
        <f>IF(Weekly[[#This Row],[Actual]]="","",COUNTIF(Weekly[[#This Row],[SVC_P]:[QDA_P]],TRUE))</f>
        <v>6</v>
      </c>
      <c r="AM37" s="30">
        <f>IF(Weekly[[#This Row],[Actual]]="","",COUNTIF(Weekly[[#This Row],[SVC_P]:[QDA_P]],FALSE))</f>
        <v>1</v>
      </c>
      <c r="AN37" t="str">
        <f>IF(AND(Weekly[[#This Row],[BF V Odds]]&gt;$BO$6,Weekly[[#This Row],[BF V Odds]] &lt; $BO$7),Weekly[[#This Row],[BF V Odds]],"")</f>
        <v/>
      </c>
      <c r="AO37" t="str">
        <f>IF(AND(Weekly[[#This Row],[BF H Odds]]&gt;$BO$6, Weekly[[#This Row],[BF H Odds]] &lt; $BO$7),Weekly[[#This Row],[BF H Odds]],"")</f>
        <v/>
      </c>
      <c r="AP37" s="37">
        <f>IF(AND(Weekly[[#This Row],[V Odds &lt;]]="",Weekly[[#This Row],[H Odds &lt;]]=""),AP36,IF(AND(Weekly[[#This Row],[H Odds &lt;]]&lt;&gt;"",Weekly[[#This Row],[SVC_P]]=TRUE,Weekly[[#This Row],[Actual]]=TRUE),AP36+Weekly[[#This Row],[H Odds &lt;]]-1,IF(AND(Weekly[[#This Row],[V Odds &lt;]]&lt;&gt;"",Weekly[[#This Row],[SVC_P]]=FALSE,Weekly[[#This Row],[Actual]]=FALSE),AP36+Weekly[[#This Row],[V Odds &lt;]]-1,IF(AND(Weekly[[#This Row],[V Odds &lt;]]&lt;&gt;"",Weekly[[#This Row],[SVC_P]]=FALSE,Weekly[[#This Row],[Actual]]=TRUE),AP36-1,IF(AND(Weekly[[#This Row],[H Odds &lt;]]&lt;&gt;"",Weekly[[#This Row],[SVC_P]]=TRUE,Weekly[[#This Row],[Actual]]=FALSE),AP36-1,AP36)))))</f>
        <v>41.690000000000005</v>
      </c>
      <c r="AQ37" s="37">
        <f>IF(AND(Weekly[[#This Row],[V Odds &lt;]]="",Weekly[[#This Row],[H Odds &lt;]]=""),AQ36,IF(AND(Weekly[[#This Row],[H Odds &lt;]]&lt;&gt;"",Weekly[[#This Row],[ADBC_P]]=TRUE,Weekly[[#This Row],[Actual]]=TRUE),AQ36+Weekly[[#This Row],[H Odds &lt;]]-1,IF(AND(Weekly[[#This Row],[V Odds &lt;]]&lt;&gt;"",Weekly[[#This Row],[ADBC_P]]=FALSE,Weekly[[#This Row],[Actual]]=FALSE),AQ36+Weekly[[#This Row],[V Odds &lt;]]-1,IF(AND(Weekly[[#This Row],[V Odds &lt;]]&lt;&gt;"",Weekly[[#This Row],[ADBC_P]]=FALSE,Weekly[[#This Row],[Actual]]=TRUE),AQ36-1,IF(AND(Weekly[[#This Row],[H Odds &lt;]]&lt;&gt;"",Weekly[[#This Row],[ADBC_P]]=TRUE,Weekly[[#This Row],[Actual]]=FALSE),AQ36-1,AQ36)))))</f>
        <v>40</v>
      </c>
      <c r="AR37" s="37">
        <f>IF(AND(Weekly[[#This Row],[V Odds &lt;]]="",Weekly[[#This Row],[H Odds &lt;]]=""),AR36,IF(AND(Weekly[[#This Row],[H Odds &lt;]]&lt;&gt;"",Weekly[[#This Row],[RFC_P]]=TRUE,Weekly[[#This Row],[Actual]]=TRUE),AR36+Weekly[[#This Row],[H Odds &lt;]]-1,IF(AND(Weekly[[#This Row],[V Odds &lt;]]&lt;&gt;"",Weekly[[#This Row],[RFC_P]]=FALSE,Weekly[[#This Row],[Actual]]=FALSE),AR36+Weekly[[#This Row],[V Odds &lt;]]-1,IF(AND(Weekly[[#This Row],[V Odds &lt;]]&lt;&gt;"",Weekly[[#This Row],[RFC_P]]=FALSE,Weekly[[#This Row],[Actual]]=TRUE),AR36-1,IF(AND(Weekly[[#This Row],[H Odds &lt;]]&lt;&gt;"",Weekly[[#This Row],[RFC_P]]=TRUE,Weekly[[#This Row],[Actual]]=FALSE),AR36-1,AR36)))))</f>
        <v>40.200000000000003</v>
      </c>
      <c r="AS37" s="37">
        <f>IF(AND(Weekly[[#This Row],[V Odds &lt;]]="",Weekly[[#This Row],[H Odds &lt;]]=""),AS36,IF(AND(Weekly[[#This Row],[H Odds &lt;]]&lt;&gt;"",Weekly[[#This Row],[GBC_P]]=TRUE,Weekly[[#This Row],[Actual]]=TRUE),AS36+Weekly[[#This Row],[H Odds &lt;]]-1,IF(AND(Weekly[[#This Row],[V Odds &lt;]]&lt;&gt;"",Weekly[[#This Row],[GBC_P]]=FALSE,Weekly[[#This Row],[Actual]]=FALSE),AS36+Weekly[[#This Row],[V Odds &lt;]]-1,IF(AND(Weekly[[#This Row],[V Odds &lt;]]&lt;&gt;"",Weekly[[#This Row],[GBC_P]]=FALSE,Weekly[[#This Row],[Actual]]=TRUE),AS36-1,IF(AND(Weekly[[#This Row],[H Odds &lt;]]&lt;&gt;"",Weekly[[#This Row],[GBC_P]]=TRUE,Weekly[[#This Row],[Actual]]=FALSE),AS36-1,AS36)))))</f>
        <v>38</v>
      </c>
      <c r="AT37" s="37">
        <f>IF(AND(Weekly[[#This Row],[V Odds &lt;]]="",Weekly[[#This Row],[H Odds &lt;]]=""),AT36,IF(AND(Weekly[[#This Row],[H Odds &lt;]]&lt;&gt;"",Weekly[[#This Row],[HGBC_P]]=TRUE,Weekly[[#This Row],[Actual]]=TRUE),AT36+Weekly[[#This Row],[H Odds &lt;]]-1,IF(AND(Weekly[[#This Row],[V Odds &lt;]]&lt;&gt;"",Weekly[[#This Row],[HGBC_P]]=FALSE,Weekly[[#This Row],[Actual]]=FALSE),AT36+Weekly[[#This Row],[V Odds &lt;]]-1,IF(AND(Weekly[[#This Row],[V Odds &lt;]]&lt;&gt;"",Weekly[[#This Row],[HGBC_P]]=FALSE,Weekly[[#This Row],[Actual]]=TRUE),AT36-1,IF(AND(Weekly[[#This Row],[H Odds &lt;]]&lt;&gt;"",Weekly[[#This Row],[HGBC_P]]=TRUE,Weekly[[#This Row],[Actual]]=FALSE),AT36-1,AT36)))))</f>
        <v>38</v>
      </c>
      <c r="AU37" s="37">
        <f>IF(AND(Weekly[[#This Row],[V Odds &lt;]]="",Weekly[[#This Row],[H Odds &lt;]]=""),AU36,IF(AND(Weekly[[#This Row],[H Odds &lt;]]&lt;&gt;"",Weekly[[#This Row],[XGB_P]]=TRUE,Weekly[[#This Row],[Actual]]=TRUE),AU36+Weekly[[#This Row],[H Odds &lt;]]-1,IF(AND(Weekly[[#This Row],[V Odds &lt;]]&lt;&gt;"",Weekly[[#This Row],[XGB_P]]=FALSE,Weekly[[#This Row],[Actual]]=FALSE),AU36+Weekly[[#This Row],[V Odds &lt;]]-1,IF(AND(Weekly[[#This Row],[V Odds &lt;]]&lt;&gt;"",Weekly[[#This Row],[XGB_P]]=FALSE,Weekly[[#This Row],[Actual]]=TRUE),AU36-1,IF(AND(Weekly[[#This Row],[H Odds &lt;]]&lt;&gt;"",Weekly[[#This Row],[XGB_P]]=TRUE,Weekly[[#This Row],[Actual]]=FALSE),AU36-1,AU36)))))</f>
        <v>39</v>
      </c>
      <c r="AV37" s="37">
        <f>IF(AND(Weekly[[#This Row],[V Odds &lt;]]="",Weekly[[#This Row],[H Odds &lt;]]=""),AV36,IF(AND(Weekly[[#This Row],[H Odds &lt;]]&lt;&gt;"",Weekly[[#This Row],[QDA_P]]=TRUE,Weekly[[#This Row],[Actual]]=TRUE),AV36+Weekly[[#This Row],[H Odds &lt;]]-1,IF(AND(Weekly[[#This Row],[V Odds &lt;]]&lt;&gt;"",Weekly[[#This Row],[QDA_P]]=FALSE,Weekly[[#This Row],[Actual]]=FALSE),AV36+Weekly[[#This Row],[V Odds &lt;]]-1,IF(AND(Weekly[[#This Row],[V Odds &lt;]]&lt;&gt;"",Weekly[[#This Row],[QDA_P]]=FALSE,Weekly[[#This Row],[Actual]]=TRUE),AV36-1,IF(AND(Weekly[[#This Row],[H Odds &lt;]]&lt;&gt;"",Weekly[[#This Row],[QDA_P]]=TRUE,Weekly[[#This Row],[Actual]]=FALSE),AV36-1,AV36)))))</f>
        <v>38</v>
      </c>
      <c r="AW37" s="37"/>
      <c r="AX37" s="37">
        <f>IF(AND(Weekly[[#This Row],[V Odds &lt;]]="",Weekly[[#This Row],[H Odds &lt;]]=""),AX36,IF(AND(Weekly[[#This Row],[V Odds &lt;]]&lt;&gt;"",Weekly[[#This Row],[FALSES]]&gt;0,Weekly[[#This Row],[Actual]]=FALSE),AX36+Weekly[[#This Row],[V Odds &lt;]]-1,IF(AND(Weekly[[#This Row],[H Odds &lt;]]&lt;&gt;"",Weekly[[#This Row],[TRUES]]&gt;0,Weekly[[#This Row],[Actual]]=TRUE),AX36+Weekly[[#This Row],[H Odds &lt;]]-1,IF(AND(Weekly[[#This Row],[V Odds &lt;]]&lt;&gt;"",Weekly[[#This Row],[FALSES]]=0),AX36,IF(AND(Weekly[[#This Row],[H Odds &lt;]]&lt;&gt;"",Weekly[[#This Row],[TRUES]]=0),AX36,AX36-1)))))</f>
        <v>39.690000000000005</v>
      </c>
      <c r="AY37" s="37">
        <f>IF(AND(Weekly[[#This Row],[V Odds &lt;]]="",Weekly[[#This Row],[H Odds &lt;]]=""),AY36,IF(AND(Weekly[[#This Row],[V Odds &lt;]]&lt;&gt;"",Weekly[[#This Row],[FALSES]]&gt;0,Weekly[[#This Row],[Actual]]=FALSE),AY36+((Weekly[[#This Row],[V Odds &lt;]]-1)*0.92),IF(AND(Weekly[[#This Row],[H Odds &lt;]]&lt;&gt;"",Weekly[[#This Row],[TRUES]]&gt;0,Weekly[[#This Row],[Actual]]=TRUE),AY36+((Weekly[[#This Row],[H Odds &lt;]]-1)*0.92),IF(AND(Weekly[[#This Row],[V Odds &lt;]]&lt;&gt;"",Weekly[[#This Row],[FALSES]]=0),AY36,IF(AND(Weekly[[#This Row],[H Odds &lt;]]&lt;&gt;"",Weekly[[#This Row],[TRUES]]=0),AY36,AY36-1)))))</f>
        <v>39.314799999999998</v>
      </c>
      <c r="AZ37" s="37">
        <f>IF(AND(Weekly[[#This Row],[V Odds &lt;]]="",Weekly[[#This Row],[H Odds &lt;]]=""),AZ36,IF(AND(Weekly[[#This Row],[V Odds &lt;]]&lt;&gt;"",Weekly[[#This Row],[Actual]]=FALSE),AZ36+Weekly[[#This Row],[V Odds &lt;]]-1,IF(AND(Weekly[[#This Row],[H Odds &lt;]]&lt;&gt;"",Weekly[[#This Row],[Actual]]=TRUE),AZ36+Weekly[[#This Row],[H Odds &lt;]]-1,AZ36-1)))</f>
        <v>35.690000000000005</v>
      </c>
      <c r="BA37" s="38">
        <f>IF(Weekly[[#This Row],[H Odds &lt;]]="",BA36,IF(AND(Weekly[[#This Row],[H Odds &lt;]]&lt;&gt;"",Weekly[[#This Row],[SVC_P]]=TRUE,Weekly[[#This Row],[Actual]]=TRUE),BA36+Weekly[[#This Row],[H Odds &lt;]]-1,IF(AND(Weekly[[#This Row],[H Odds &lt;]]&lt;&gt;"",Weekly[[#This Row],[SVC_P]]=TRUE,Weekly[[#This Row],[Actual]]=FALSE),BA36-1,BA36)))</f>
        <v>38</v>
      </c>
      <c r="BB37" s="38">
        <f>IF(Weekly[[#This Row],[H Odds &lt;]]="",BB36,IF(AND(Weekly[[#This Row],[H Odds &lt;]]&lt;&gt;"",Weekly[[#This Row],[ADBC_P]]=TRUE,Weekly[[#This Row],[Actual]]=TRUE),BB36+Weekly[[#This Row],[H Odds &lt;]]-1,IF(AND(Weekly[[#This Row],[H Odds &lt;]]&lt;&gt;"",Weekly[[#This Row],[ADBC_P]]=TRUE,Weekly[[#This Row],[Actual]]=FALSE),BB36-1,BB36)))</f>
        <v>40</v>
      </c>
      <c r="BC37" s="38">
        <f>IF(Weekly[[#This Row],[H Odds &lt;]]="",BC36,IF(AND(Weekly[[#This Row],[H Odds &lt;]]&lt;&gt;"",Weekly[[#This Row],[RFC_P]]=TRUE,Weekly[[#This Row],[Actual]]=TRUE),BC36+Weekly[[#This Row],[H Odds &lt;]]-1,IF(AND(Weekly[[#This Row],[H Odds &lt;]]&lt;&gt;"",Weekly[[#This Row],[RFC_P]]=TRUE,Weekly[[#This Row],[Actual]]=FALSE),BC36-1,BC36)))</f>
        <v>39</v>
      </c>
      <c r="BD37" s="38">
        <f>IF(Weekly[[#This Row],[H Odds &lt;]]="",BD36,IF(AND(Weekly[[#This Row],[H Odds &lt;]]&lt;&gt;"",Weekly[[#This Row],[GBC_P]]=TRUE,Weekly[[#This Row],[Actual]]=TRUE),BD36+Weekly[[#This Row],[H Odds &lt;]]-1,IF(AND(Weekly[[#This Row],[H Odds &lt;]]&lt;&gt;"",Weekly[[#This Row],[GBC_P]]=TRUE,Weekly[[#This Row],[Actual]]=FALSE),BD36-1,BD36)))</f>
        <v>40</v>
      </c>
      <c r="BE37" s="38">
        <f>IF(Weekly[[#This Row],[H Odds &lt;]]="",BE36,IF(AND(Weekly[[#This Row],[H Odds &lt;]]&lt;&gt;"",Weekly[[#This Row],[HGBC_P]]=TRUE,Weekly[[#This Row],[Actual]]=TRUE),BE36+Weekly[[#This Row],[H Odds &lt;]]-1,IF(AND(Weekly[[#This Row],[H Odds &lt;]]&lt;&gt;"",Weekly[[#This Row],[HGBC_P]]=TRUE,Weekly[[#This Row],[Actual]]=FALSE),BE36-1,BE36)))</f>
        <v>39</v>
      </c>
      <c r="BF37" s="38">
        <f>IF(Weekly[[#This Row],[H Odds &lt;]]="",BF36,IF(AND(Weekly[[#This Row],[H Odds &lt;]]&lt;&gt;"",Weekly[[#This Row],[XGB_P]]=TRUE,Weekly[[#This Row],[Actual]]=TRUE),BF36+Weekly[[#This Row],[H Odds &lt;]]-1,IF(AND(Weekly[[#This Row],[H Odds &lt;]]&lt;&gt;"",Weekly[[#This Row],[XGB_P]]=TRUE,Weekly[[#This Row],[Actual]]=FALSE),BF36-1,BF36)))</f>
        <v>40</v>
      </c>
      <c r="BG37" s="38">
        <f>IF(Weekly[[#This Row],[H Odds &lt;]]="",BG36,IF(AND(Weekly[[#This Row],[H Odds &lt;]]&lt;&gt;"",Weekly[[#This Row],[QDA_P]]=TRUE,Weekly[[#This Row],[Actual]]=TRUE),BG36+Weekly[[#This Row],[H Odds &lt;]]-1,IF(AND(Weekly[[#This Row],[H Odds &lt;]]&lt;&gt;"",Weekly[[#This Row],[QDA_P]]=TRUE,Weekly[[#This Row],[Actual]]=FALSE),BG36-1,BG36)))</f>
        <v>40</v>
      </c>
      <c r="BH37" s="38">
        <f>IF(Weekly[[#This Row],[H Odds &lt;]]="",BH36,IF(AND(Weekly[[#This Row],[H Odds &lt;]]&lt;&gt;"",Weekly[[#This Row],[KNC_P]]=TRUE,Weekly[[#This Row],[Actual]]=TRUE),BH36+Weekly[[#This Row],[H Odds &lt;]]-1,IF(AND(Weekly[[#This Row],[H Odds &lt;]]&lt;&gt;"",Weekly[[#This Row],[KNC_P]]=TRUE,Weekly[[#This Row],[Actual]]=FALSE),BH36-1,BH36)))</f>
        <v>40</v>
      </c>
      <c r="BI37" s="38">
        <f>IF(Weekly[[#This Row],[H Odds &lt;]]="",BI36,IF(AND(Weekly[[#This Row],[H Odds &lt;]]&lt;&gt;"",Weekly[[#This Row],[TRUES]]&gt;0,Weekly[[#This Row],[Actual]]=TRUE),BI36+Weekly[[#This Row],[H Odds &lt;]]-1,IF(AND(Weekly[[#This Row],[H Odds &lt;]]&lt;&gt;"",Weekly[[#This Row],[TRUES]]=0),BI36,BI36-1)))</f>
        <v>38</v>
      </c>
      <c r="BJ37" s="38">
        <f>IF(Weekly[[#This Row],[H Odds &lt;]]="",BJ36,IF(AND(Weekly[[#This Row],[H Odds &lt;]]&lt;&gt;"",Weekly[[#This Row],[Actual]]=TRUE),BJ36+Weekly[[#This Row],[H Odds &lt;]]-1,IF(AND(Weekly[[#This Row],[H Odds &lt;]]&lt;&gt;"",Weekly[[#This Row],[Actual]]=FALSE),BJ36-1,BJ36)))</f>
        <v>38</v>
      </c>
      <c r="BK37" s="58">
        <f>IF(AND(Weekly[[#This Row],[TRUES]]&gt;4,Weekly[[#This Row],[Actual]]=TRUE),BK36+Weekly[[#This Row],[BF H Odds]]-1,IF(AND(Weekly[[#This Row],[FALSES]]&gt;4,Weekly[[#This Row],[Actual]]=FALSE),BK36+Weekly[[#This Row],[BF V Odds]]-1,IF(AND(Weekly[[#This Row],[TRUES]]&gt;4,Weekly[[#This Row],[Actual]]=FALSE),BK36-1,IF(AND(Weekly[[#This Row],[FALSES]]&gt;4,Weekly[[#This Row],[Actual]]=TRUE),BK36-1,BK36))))</f>
        <v>42.120000000000012</v>
      </c>
      <c r="BL37" s="58">
        <f>IF(AND(Weekly[[#This Row],[TRUES]]&gt;5,Weekly[[#This Row],[Actual]]=TRUE),BL36+Weekly[[#This Row],[BF H Odds]]-1,IF(AND(Weekly[[#This Row],[FALSES]]&gt;5,Weekly[[#This Row],[Actual]]=FALSE),BL36+Weekly[[#This Row],[BF V Odds]]-1,IF(AND(Weekly[[#This Row],[TRUES]]&gt;5,Weekly[[#This Row],[Actual]]=FALSE),BL36-1,IF(AND(Weekly[[#This Row],[FALSES]]&gt;5,Weekly[[#This Row],[Actual]]=TRUE),BL36-1,BL36))))</f>
        <v>41.77000000000001</v>
      </c>
      <c r="BM37" s="58">
        <f>IF(AND(Weekly[[#This Row],[TRUES]]&gt;6,Weekly[[#This Row],[Actual]]=TRUE),BM36+Weekly[[#This Row],[BF H Odds]]-1,IF(AND(Weekly[[#This Row],[FALSES]]&gt;6,Weekly[[#This Row],[Actual]]=FALSE),BM36+Weekly[[#This Row],[BF V Odds]]-1,IF(AND(Weekly[[#This Row],[TRUES]]&gt;6,Weekly[[#This Row],[Actual]]=FALSE),BM36-1,IF(AND(Weekly[[#This Row],[FALSES]]&gt;6,Weekly[[#This Row],[Actual]]=TRUE),BM36-1,BM36))))</f>
        <v>39.650000000000006</v>
      </c>
      <c r="BN37" s="24"/>
      <c r="BP37" t="s">
        <v>82</v>
      </c>
    </row>
    <row r="38" spans="1:69" x14ac:dyDescent="0.25">
      <c r="A38" s="1">
        <v>36</v>
      </c>
      <c r="B38" s="10">
        <v>44240</v>
      </c>
      <c r="C38" s="17" t="s">
        <v>37</v>
      </c>
      <c r="D38" s="15" t="s">
        <v>25</v>
      </c>
      <c r="E38" t="b">
        <v>1</v>
      </c>
      <c r="F38" t="b">
        <v>1</v>
      </c>
      <c r="G38" t="b">
        <v>1</v>
      </c>
      <c r="H38" t="b">
        <v>1</v>
      </c>
      <c r="I38" t="b">
        <v>1</v>
      </c>
      <c r="J38" t="b">
        <v>1</v>
      </c>
      <c r="K38" t="b">
        <v>1</v>
      </c>
      <c r="N38">
        <v>1</v>
      </c>
      <c r="O38">
        <v>1.38</v>
      </c>
      <c r="P38" t="b">
        <v>1</v>
      </c>
      <c r="Q38" t="s">
        <v>66</v>
      </c>
      <c r="R38" s="9">
        <f>IFERROR(IF(Weekly[[#This Row],[Won Bet?]]="yes",R37+(Weekly[[#This Row],[BF Odds]]*Weekly[[#This Row],[BF Stake]])-Weekly[[#This Row],[BF Stake]],R37-Weekly[[#This Row],[BF Stake]]),R37)</f>
        <v>101.79</v>
      </c>
      <c r="S38" s="9">
        <f>IFERROR(IF(Weekly[[#This Row],[Won Bet?]]="yes",S37+(((Weekly[[#This Row],[BF Odds]]*Weekly[[#This Row],[BF Stake]])-Weekly[[#This Row],[BF Stake]])*0.95),S37-Weekly[[#This Row],[BF Stake]]),S37)</f>
        <v>101.30049999999999</v>
      </c>
      <c r="T38">
        <v>3.37</v>
      </c>
      <c r="U38">
        <v>1.35</v>
      </c>
      <c r="V38" s="24">
        <f>IF(Weekly[[#This Row],[Actual]]="","",IF(AND(Weekly[[#This Row],[SVC_P]]=Weekly[[#This Row],[Actual]],Weekly[[#This Row],[SVC_P]]=TRUE),V37+Weekly[[#This Row],[BF H Odds]]-1,IF(AND(Weekly[[#This Row],[SVC_P]]=Weekly[[#This Row],[Actual]],Weekly[[#This Row],[SVC_P]]=FALSE),V37+Weekly[[#This Row],[BF V Odds]]-1,V37-1)))</f>
        <v>45.400000000000013</v>
      </c>
      <c r="W38" s="24">
        <f>IF(Weekly[[#This Row],[Actual]]="","",IF(AND(Weekly[[#This Row],[SVC_P]]=FALSE,Weekly[[#This Row],[Actual]]=TRUE),W37+Weekly[[#This Row],[BF H Odds]]-1,IF(AND(Weekly[[#This Row],[SVC_P]]=TRUE,Weekly[[#This Row],[Actual]]=FALSE,),W37+Weekly[[#This Row],[BF V Odds]]-1,W37-1)))</f>
        <v>7.41</v>
      </c>
      <c r="X38" s="24">
        <f>IF(Weekly[[#This Row],[Actual]]="","",IF(AND(Weekly[[#This Row],[ADBC_P]]=Weekly[[#This Row],[Actual]],Weekly[[#This Row],[ADBC_P]]=TRUE),X37+Weekly[[#This Row],[BF H Odds]]-1,IF(AND(Weekly[[#This Row],[ADBC_P]]=Weekly[[#This Row],[Actual]],Weekly[[#This Row],[ADBC_P]]=FALSE),X37+Weekly[[#This Row],[BF V Odds]]-1,X37-1)))</f>
        <v>39.54000000000002</v>
      </c>
      <c r="Y38" s="24">
        <f>IF(Weekly[[#This Row],[Actual]]="","",IF(AND(Weekly[[#This Row],[ADBC_P]]=FALSE,Weekly[[#This Row],[Actual]]=TRUE),Y37+Weekly[[#This Row],[BF H Odds]]-1,IF(AND(Weekly[[#This Row],[ADBC_P]]=TRUE,Weekly[[#This Row],[Actual]]=FALSE),Y37+Weekly[[#This Row],[BF V Odds]]-1,Y37-1)))</f>
        <v>31.310000000000009</v>
      </c>
      <c r="Z38" s="24">
        <f>IF(Weekly[[#This Row],[Actual]]="","",IF(AND(Weekly[[#This Row],[RFC_P]]=Weekly[[#This Row],[Actual]],Weekly[[#This Row],[RFC_P]]=TRUE),Z37+Weekly[[#This Row],[BF H Odds]]-1,IF(AND(Weekly[[#This Row],[RFC_P]]=Weekly[[#This Row],[Actual]],Weekly[[#This Row],[RFC_P]]=FALSE),Z37+Weekly[[#This Row],[BF V Odds]]-1,Z37-1)))</f>
        <v>39.050000000000018</v>
      </c>
      <c r="AA38" s="24">
        <f>IF(Weekly[[#This Row],[Actual]]="","",IF(AND(Weekly[[#This Row],[RFC_P]]=FALSE,Weekly[[#This Row],[Actual]]=TRUE),AA37+Weekly[[#This Row],[BF H Odds]]-1,IF(AND(Weekly[[#This Row],[RFC_P]]=TRUE,Weekly[[#This Row],[Actual]]=FALSE),AA37+Weekly[[#This Row],[BF V Odds]]-1,AA37-1)))</f>
        <v>31.800000000000011</v>
      </c>
      <c r="AB38" s="24">
        <f>IF(Weekly[[#This Row],[Actual]]="","",IF(AND(Weekly[[#This Row],[GBC_P]]=Weekly[[#This Row],[Actual]],Weekly[[#This Row],[GBC_P]]=TRUE),AB37+Weekly[[#This Row],[BF H Odds]]-1,IF(AND(Weekly[[#This Row],[GBC_P]]=Weekly[[#This Row],[Actual]],Weekly[[#This Row],[GBC_P]]=FALSE),AB37+Weekly[[#This Row],[BF V Odds]]-1,AB37-1)))</f>
        <v>36.600000000000016</v>
      </c>
      <c r="AC38" s="24">
        <f>IF(Weekly[[#This Row],[Actual]]="","",IF(AND(Weekly[[#This Row],[GBC_P]]=FALSE,Weekly[[#This Row],[Actual]]=TRUE),AC37+Weekly[[#This Row],[BF H Odds]]-1,IF(AND(Weekly[[#This Row],[GBC_P]]=TRUE,Weekly[[#This Row],[Actual]]=FALSE),AC37+Weekly[[#This Row],[BF V Odds]]-1,AC37-1)))</f>
        <v>34.250000000000014</v>
      </c>
      <c r="AD38" s="24">
        <f>IF(Weekly[[#This Row],[Actual]]="","",IF(AND(Weekly[[#This Row],[HGBC_P]]=Weekly[[#This Row],[Actual]],Weekly[[#This Row],[HGBC_P]]=TRUE),AD37+Weekly[[#This Row],[BF H Odds]]-1,IF(AND(Weekly[[#This Row],[HGBC_P]]=Weekly[[#This Row],[Actual]],Weekly[[#This Row],[HGBC_P]]=FALSE),AD37+Weekly[[#This Row],[BF V Odds]]-1,AD37-1)))</f>
        <v>39.930000000000021</v>
      </c>
      <c r="AE38" s="24">
        <f>IF(Weekly[[#This Row],[Actual]]="","",IF(AND(Weekly[[#This Row],[HGBC_P]]=FALSE,Weekly[[#This Row],[Actual]]=TRUE),AE37+Weekly[[#This Row],[BF H Odds]]-1,IF(AND(Weekly[[#This Row],[HGBC_P]]=TRUE,Weekly[[#This Row],[Actual]]=FALSE),AE37+Weekly[[#This Row],[BF V Odds]]-1,AE37-1)))</f>
        <v>30.920000000000009</v>
      </c>
      <c r="AF38" s="24">
        <f>IF(Weekly[[#This Row],[Actual]]="","",IF(AND(Weekly[[#This Row],[XGB_P]]=Weekly[[#This Row],[Actual]],Weekly[[#This Row],[XGB_P]]=TRUE),AF37+Weekly[[#This Row],[BF H Odds]]-1,IF(AND(Weekly[[#This Row],[XGB_P]]=Weekly[[#This Row],[Actual]],Weekly[[#This Row],[XGB_P]]=FALSE),AF37+Weekly[[#This Row],[BF V Odds]]-1,AF37-1)))</f>
        <v>43.990000000000016</v>
      </c>
      <c r="AG38" s="24">
        <f>IF(Weekly[[#This Row],[Actual]]="","",IF(AND(Weekly[[#This Row],[XGB_P]]=FALSE,Weekly[[#This Row],[Actual]]=TRUE),AG37+Weekly[[#This Row],[BF H Odds]]-1,IF(AND(Weekly[[#This Row],[XGB_P]]=TRUE,Weekly[[#This Row],[Actual]]=FALSE),AG37+Weekly[[#This Row],[BF V Odds]]-1,AG37-1)))</f>
        <v>26.86000000000001</v>
      </c>
      <c r="AH38" s="24">
        <f>IF(Weekly[[#This Row],[Actual]]="","",IF(AND(Weekly[[#This Row],[QDA_P]]=Weekly[[#This Row],[Actual]],Weekly[[#This Row],[QDA_P]]=TRUE),AH37+Weekly[[#This Row],[BF H Odds]]-1,IF(AND(Weekly[[#This Row],[QDA_P]]=Weekly[[#This Row],[Actual]],Weekly[[#This Row],[QDA_P]]=FALSE),AH37+Weekly[[#This Row],[BF V Odds]]-1,AH37-1)))</f>
        <v>32.010000000000019</v>
      </c>
      <c r="AI38" s="24">
        <f>IF(Weekly[[#This Row],[Actual]]="","",IF(AND(Weekly[[#This Row],[QDA_P]]=FALSE,Weekly[[#This Row],[Actual]]=TRUE),AI37+Weekly[[#This Row],[BF H Odds]]-1,IF(AND(Weekly[[#This Row],[QDA_P]]=TRUE,Weekly[[#This Row],[Actual]]=FALSE),AI37+Weekly[[#This Row],[BF V Odds]]-1,AI37-1)))</f>
        <v>38.840000000000011</v>
      </c>
      <c r="AJ38" s="24"/>
      <c r="AK38" s="24"/>
      <c r="AL38" s="30">
        <f>IF(Weekly[[#This Row],[Actual]]="","",COUNTIF(Weekly[[#This Row],[SVC_P]:[QDA_P]],TRUE))</f>
        <v>7</v>
      </c>
      <c r="AM38" s="30">
        <f>IF(Weekly[[#This Row],[Actual]]="","",COUNTIF(Weekly[[#This Row],[SVC_P]:[QDA_P]],FALSE))</f>
        <v>0</v>
      </c>
      <c r="AN38">
        <f>IF(AND(Weekly[[#This Row],[BF V Odds]]&gt;$BO$6,Weekly[[#This Row],[BF V Odds]] &lt; $BO$7),Weekly[[#This Row],[BF V Odds]],"")</f>
        <v>3.37</v>
      </c>
      <c r="AO38" t="str">
        <f>IF(AND(Weekly[[#This Row],[BF H Odds]]&gt;$BO$6, Weekly[[#This Row],[BF H Odds]] &lt; $BO$7),Weekly[[#This Row],[BF H Odds]],"")</f>
        <v/>
      </c>
      <c r="AP38" s="37">
        <f>IF(AND(Weekly[[#This Row],[V Odds &lt;]]="",Weekly[[#This Row],[H Odds &lt;]]=""),AP37,IF(AND(Weekly[[#This Row],[H Odds &lt;]]&lt;&gt;"",Weekly[[#This Row],[SVC_P]]=TRUE,Weekly[[#This Row],[Actual]]=TRUE),AP37+Weekly[[#This Row],[H Odds &lt;]]-1,IF(AND(Weekly[[#This Row],[V Odds &lt;]]&lt;&gt;"",Weekly[[#This Row],[SVC_P]]=FALSE,Weekly[[#This Row],[Actual]]=FALSE),AP37+Weekly[[#This Row],[V Odds &lt;]]-1,IF(AND(Weekly[[#This Row],[V Odds &lt;]]&lt;&gt;"",Weekly[[#This Row],[SVC_P]]=FALSE,Weekly[[#This Row],[Actual]]=TRUE),AP37-1,IF(AND(Weekly[[#This Row],[H Odds &lt;]]&lt;&gt;"",Weekly[[#This Row],[SVC_P]]=TRUE,Weekly[[#This Row],[Actual]]=FALSE),AP37-1,AP37)))))</f>
        <v>41.690000000000005</v>
      </c>
      <c r="AQ38" s="37">
        <f>IF(AND(Weekly[[#This Row],[V Odds &lt;]]="",Weekly[[#This Row],[H Odds &lt;]]=""),AQ37,IF(AND(Weekly[[#This Row],[H Odds &lt;]]&lt;&gt;"",Weekly[[#This Row],[ADBC_P]]=TRUE,Weekly[[#This Row],[Actual]]=TRUE),AQ37+Weekly[[#This Row],[H Odds &lt;]]-1,IF(AND(Weekly[[#This Row],[V Odds &lt;]]&lt;&gt;"",Weekly[[#This Row],[ADBC_P]]=FALSE,Weekly[[#This Row],[Actual]]=FALSE),AQ37+Weekly[[#This Row],[V Odds &lt;]]-1,IF(AND(Weekly[[#This Row],[V Odds &lt;]]&lt;&gt;"",Weekly[[#This Row],[ADBC_P]]=FALSE,Weekly[[#This Row],[Actual]]=TRUE),AQ37-1,IF(AND(Weekly[[#This Row],[H Odds &lt;]]&lt;&gt;"",Weekly[[#This Row],[ADBC_P]]=TRUE,Weekly[[#This Row],[Actual]]=FALSE),AQ37-1,AQ37)))))</f>
        <v>40</v>
      </c>
      <c r="AR38" s="37">
        <f>IF(AND(Weekly[[#This Row],[V Odds &lt;]]="",Weekly[[#This Row],[H Odds &lt;]]=""),AR37,IF(AND(Weekly[[#This Row],[H Odds &lt;]]&lt;&gt;"",Weekly[[#This Row],[RFC_P]]=TRUE,Weekly[[#This Row],[Actual]]=TRUE),AR37+Weekly[[#This Row],[H Odds &lt;]]-1,IF(AND(Weekly[[#This Row],[V Odds &lt;]]&lt;&gt;"",Weekly[[#This Row],[RFC_P]]=FALSE,Weekly[[#This Row],[Actual]]=FALSE),AR37+Weekly[[#This Row],[V Odds &lt;]]-1,IF(AND(Weekly[[#This Row],[V Odds &lt;]]&lt;&gt;"",Weekly[[#This Row],[RFC_P]]=FALSE,Weekly[[#This Row],[Actual]]=TRUE),AR37-1,IF(AND(Weekly[[#This Row],[H Odds &lt;]]&lt;&gt;"",Weekly[[#This Row],[RFC_P]]=TRUE,Weekly[[#This Row],[Actual]]=FALSE),AR37-1,AR37)))))</f>
        <v>40.200000000000003</v>
      </c>
      <c r="AS38" s="37">
        <f>IF(AND(Weekly[[#This Row],[V Odds &lt;]]="",Weekly[[#This Row],[H Odds &lt;]]=""),AS37,IF(AND(Weekly[[#This Row],[H Odds &lt;]]&lt;&gt;"",Weekly[[#This Row],[GBC_P]]=TRUE,Weekly[[#This Row],[Actual]]=TRUE),AS37+Weekly[[#This Row],[H Odds &lt;]]-1,IF(AND(Weekly[[#This Row],[V Odds &lt;]]&lt;&gt;"",Weekly[[#This Row],[GBC_P]]=FALSE,Weekly[[#This Row],[Actual]]=FALSE),AS37+Weekly[[#This Row],[V Odds &lt;]]-1,IF(AND(Weekly[[#This Row],[V Odds &lt;]]&lt;&gt;"",Weekly[[#This Row],[GBC_P]]=FALSE,Weekly[[#This Row],[Actual]]=TRUE),AS37-1,IF(AND(Weekly[[#This Row],[H Odds &lt;]]&lt;&gt;"",Weekly[[#This Row],[GBC_P]]=TRUE,Weekly[[#This Row],[Actual]]=FALSE),AS37-1,AS37)))))</f>
        <v>38</v>
      </c>
      <c r="AT38" s="37">
        <f>IF(AND(Weekly[[#This Row],[V Odds &lt;]]="",Weekly[[#This Row],[H Odds &lt;]]=""),AT37,IF(AND(Weekly[[#This Row],[H Odds &lt;]]&lt;&gt;"",Weekly[[#This Row],[HGBC_P]]=TRUE,Weekly[[#This Row],[Actual]]=TRUE),AT37+Weekly[[#This Row],[H Odds &lt;]]-1,IF(AND(Weekly[[#This Row],[V Odds &lt;]]&lt;&gt;"",Weekly[[#This Row],[HGBC_P]]=FALSE,Weekly[[#This Row],[Actual]]=FALSE),AT37+Weekly[[#This Row],[V Odds &lt;]]-1,IF(AND(Weekly[[#This Row],[V Odds &lt;]]&lt;&gt;"",Weekly[[#This Row],[HGBC_P]]=FALSE,Weekly[[#This Row],[Actual]]=TRUE),AT37-1,IF(AND(Weekly[[#This Row],[H Odds &lt;]]&lt;&gt;"",Weekly[[#This Row],[HGBC_P]]=TRUE,Weekly[[#This Row],[Actual]]=FALSE),AT37-1,AT37)))))</f>
        <v>38</v>
      </c>
      <c r="AU38" s="37">
        <f>IF(AND(Weekly[[#This Row],[V Odds &lt;]]="",Weekly[[#This Row],[H Odds &lt;]]=""),AU37,IF(AND(Weekly[[#This Row],[H Odds &lt;]]&lt;&gt;"",Weekly[[#This Row],[XGB_P]]=TRUE,Weekly[[#This Row],[Actual]]=TRUE),AU37+Weekly[[#This Row],[H Odds &lt;]]-1,IF(AND(Weekly[[#This Row],[V Odds &lt;]]&lt;&gt;"",Weekly[[#This Row],[XGB_P]]=FALSE,Weekly[[#This Row],[Actual]]=FALSE),AU37+Weekly[[#This Row],[V Odds &lt;]]-1,IF(AND(Weekly[[#This Row],[V Odds &lt;]]&lt;&gt;"",Weekly[[#This Row],[XGB_P]]=FALSE,Weekly[[#This Row],[Actual]]=TRUE),AU37-1,IF(AND(Weekly[[#This Row],[H Odds &lt;]]&lt;&gt;"",Weekly[[#This Row],[XGB_P]]=TRUE,Weekly[[#This Row],[Actual]]=FALSE),AU37-1,AU37)))))</f>
        <v>39</v>
      </c>
      <c r="AV38" s="37">
        <f>IF(AND(Weekly[[#This Row],[V Odds &lt;]]="",Weekly[[#This Row],[H Odds &lt;]]=""),AV37,IF(AND(Weekly[[#This Row],[H Odds &lt;]]&lt;&gt;"",Weekly[[#This Row],[QDA_P]]=TRUE,Weekly[[#This Row],[Actual]]=TRUE),AV37+Weekly[[#This Row],[H Odds &lt;]]-1,IF(AND(Weekly[[#This Row],[V Odds &lt;]]&lt;&gt;"",Weekly[[#This Row],[QDA_P]]=FALSE,Weekly[[#This Row],[Actual]]=FALSE),AV37+Weekly[[#This Row],[V Odds &lt;]]-1,IF(AND(Weekly[[#This Row],[V Odds &lt;]]&lt;&gt;"",Weekly[[#This Row],[QDA_P]]=FALSE,Weekly[[#This Row],[Actual]]=TRUE),AV37-1,IF(AND(Weekly[[#This Row],[H Odds &lt;]]&lt;&gt;"",Weekly[[#This Row],[QDA_P]]=TRUE,Weekly[[#This Row],[Actual]]=FALSE),AV37-1,AV37)))))</f>
        <v>38</v>
      </c>
      <c r="AW38" s="37"/>
      <c r="AX38" s="37">
        <f>IF(AND(Weekly[[#This Row],[V Odds &lt;]]="",Weekly[[#This Row],[H Odds &lt;]]=""),AX37,IF(AND(Weekly[[#This Row],[V Odds &lt;]]&lt;&gt;"",Weekly[[#This Row],[FALSES]]&gt;0,Weekly[[#This Row],[Actual]]=FALSE),AX37+Weekly[[#This Row],[V Odds &lt;]]-1,IF(AND(Weekly[[#This Row],[H Odds &lt;]]&lt;&gt;"",Weekly[[#This Row],[TRUES]]&gt;0,Weekly[[#This Row],[Actual]]=TRUE),AX37+Weekly[[#This Row],[H Odds &lt;]]-1,IF(AND(Weekly[[#This Row],[V Odds &lt;]]&lt;&gt;"",Weekly[[#This Row],[FALSES]]=0),AX37,IF(AND(Weekly[[#This Row],[H Odds &lt;]]&lt;&gt;"",Weekly[[#This Row],[TRUES]]=0),AX37,AX37-1)))))</f>
        <v>39.690000000000005</v>
      </c>
      <c r="AY38" s="37">
        <f>IF(AND(Weekly[[#This Row],[V Odds &lt;]]="",Weekly[[#This Row],[H Odds &lt;]]=""),AY37,IF(AND(Weekly[[#This Row],[V Odds &lt;]]&lt;&gt;"",Weekly[[#This Row],[FALSES]]&gt;0,Weekly[[#This Row],[Actual]]=FALSE),AY37+((Weekly[[#This Row],[V Odds &lt;]]-1)*0.92),IF(AND(Weekly[[#This Row],[H Odds &lt;]]&lt;&gt;"",Weekly[[#This Row],[TRUES]]&gt;0,Weekly[[#This Row],[Actual]]=TRUE),AY37+((Weekly[[#This Row],[H Odds &lt;]]-1)*0.92),IF(AND(Weekly[[#This Row],[V Odds &lt;]]&lt;&gt;"",Weekly[[#This Row],[FALSES]]=0),AY37,IF(AND(Weekly[[#This Row],[H Odds &lt;]]&lt;&gt;"",Weekly[[#This Row],[TRUES]]=0),AY37,AY37-1)))))</f>
        <v>39.314799999999998</v>
      </c>
      <c r="AZ38" s="37">
        <f>IF(AND(Weekly[[#This Row],[V Odds &lt;]]="",Weekly[[#This Row],[H Odds &lt;]]=""),AZ37,IF(AND(Weekly[[#This Row],[V Odds &lt;]]&lt;&gt;"",Weekly[[#This Row],[Actual]]=FALSE),AZ37+Weekly[[#This Row],[V Odds &lt;]]-1,IF(AND(Weekly[[#This Row],[H Odds &lt;]]&lt;&gt;"",Weekly[[#This Row],[Actual]]=TRUE),AZ37+Weekly[[#This Row],[H Odds &lt;]]-1,AZ37-1)))</f>
        <v>34.690000000000005</v>
      </c>
      <c r="BA38" s="38">
        <f>IF(Weekly[[#This Row],[H Odds &lt;]]="",BA37,IF(AND(Weekly[[#This Row],[H Odds &lt;]]&lt;&gt;"",Weekly[[#This Row],[SVC_P]]=TRUE,Weekly[[#This Row],[Actual]]=TRUE),BA37+Weekly[[#This Row],[H Odds &lt;]]-1,IF(AND(Weekly[[#This Row],[H Odds &lt;]]&lt;&gt;"",Weekly[[#This Row],[SVC_P]]=TRUE,Weekly[[#This Row],[Actual]]=FALSE),BA37-1,BA37)))</f>
        <v>38</v>
      </c>
      <c r="BB38" s="38">
        <f>IF(Weekly[[#This Row],[H Odds &lt;]]="",BB37,IF(AND(Weekly[[#This Row],[H Odds &lt;]]&lt;&gt;"",Weekly[[#This Row],[ADBC_P]]=TRUE,Weekly[[#This Row],[Actual]]=TRUE),BB37+Weekly[[#This Row],[H Odds &lt;]]-1,IF(AND(Weekly[[#This Row],[H Odds &lt;]]&lt;&gt;"",Weekly[[#This Row],[ADBC_P]]=TRUE,Weekly[[#This Row],[Actual]]=FALSE),BB37-1,BB37)))</f>
        <v>40</v>
      </c>
      <c r="BC38" s="38">
        <f>IF(Weekly[[#This Row],[H Odds &lt;]]="",BC37,IF(AND(Weekly[[#This Row],[H Odds &lt;]]&lt;&gt;"",Weekly[[#This Row],[RFC_P]]=TRUE,Weekly[[#This Row],[Actual]]=TRUE),BC37+Weekly[[#This Row],[H Odds &lt;]]-1,IF(AND(Weekly[[#This Row],[H Odds &lt;]]&lt;&gt;"",Weekly[[#This Row],[RFC_P]]=TRUE,Weekly[[#This Row],[Actual]]=FALSE),BC37-1,BC37)))</f>
        <v>39</v>
      </c>
      <c r="BD38" s="38">
        <f>IF(Weekly[[#This Row],[H Odds &lt;]]="",BD37,IF(AND(Weekly[[#This Row],[H Odds &lt;]]&lt;&gt;"",Weekly[[#This Row],[GBC_P]]=TRUE,Weekly[[#This Row],[Actual]]=TRUE),BD37+Weekly[[#This Row],[H Odds &lt;]]-1,IF(AND(Weekly[[#This Row],[H Odds &lt;]]&lt;&gt;"",Weekly[[#This Row],[GBC_P]]=TRUE,Weekly[[#This Row],[Actual]]=FALSE),BD37-1,BD37)))</f>
        <v>40</v>
      </c>
      <c r="BE38" s="38">
        <f>IF(Weekly[[#This Row],[H Odds &lt;]]="",BE37,IF(AND(Weekly[[#This Row],[H Odds &lt;]]&lt;&gt;"",Weekly[[#This Row],[HGBC_P]]=TRUE,Weekly[[#This Row],[Actual]]=TRUE),BE37+Weekly[[#This Row],[H Odds &lt;]]-1,IF(AND(Weekly[[#This Row],[H Odds &lt;]]&lt;&gt;"",Weekly[[#This Row],[HGBC_P]]=TRUE,Weekly[[#This Row],[Actual]]=FALSE),BE37-1,BE37)))</f>
        <v>39</v>
      </c>
      <c r="BF38" s="38">
        <f>IF(Weekly[[#This Row],[H Odds &lt;]]="",BF37,IF(AND(Weekly[[#This Row],[H Odds &lt;]]&lt;&gt;"",Weekly[[#This Row],[XGB_P]]=TRUE,Weekly[[#This Row],[Actual]]=TRUE),BF37+Weekly[[#This Row],[H Odds &lt;]]-1,IF(AND(Weekly[[#This Row],[H Odds &lt;]]&lt;&gt;"",Weekly[[#This Row],[XGB_P]]=TRUE,Weekly[[#This Row],[Actual]]=FALSE),BF37-1,BF37)))</f>
        <v>40</v>
      </c>
      <c r="BG38" s="38">
        <f>IF(Weekly[[#This Row],[H Odds &lt;]]="",BG37,IF(AND(Weekly[[#This Row],[H Odds &lt;]]&lt;&gt;"",Weekly[[#This Row],[QDA_P]]=TRUE,Weekly[[#This Row],[Actual]]=TRUE),BG37+Weekly[[#This Row],[H Odds &lt;]]-1,IF(AND(Weekly[[#This Row],[H Odds &lt;]]&lt;&gt;"",Weekly[[#This Row],[QDA_P]]=TRUE,Weekly[[#This Row],[Actual]]=FALSE),BG37-1,BG37)))</f>
        <v>40</v>
      </c>
      <c r="BH38" s="38">
        <f>IF(Weekly[[#This Row],[H Odds &lt;]]="",BH37,IF(AND(Weekly[[#This Row],[H Odds &lt;]]&lt;&gt;"",Weekly[[#This Row],[KNC_P]]=TRUE,Weekly[[#This Row],[Actual]]=TRUE),BH37+Weekly[[#This Row],[H Odds &lt;]]-1,IF(AND(Weekly[[#This Row],[H Odds &lt;]]&lt;&gt;"",Weekly[[#This Row],[KNC_P]]=TRUE,Weekly[[#This Row],[Actual]]=FALSE),BH37-1,BH37)))</f>
        <v>40</v>
      </c>
      <c r="BI38" s="38">
        <f>IF(Weekly[[#This Row],[H Odds &lt;]]="",BI37,IF(AND(Weekly[[#This Row],[H Odds &lt;]]&lt;&gt;"",Weekly[[#This Row],[TRUES]]&gt;0,Weekly[[#This Row],[Actual]]=TRUE),BI37+Weekly[[#This Row],[H Odds &lt;]]-1,IF(AND(Weekly[[#This Row],[H Odds &lt;]]&lt;&gt;"",Weekly[[#This Row],[TRUES]]=0),BI37,BI37-1)))</f>
        <v>38</v>
      </c>
      <c r="BJ38" s="38">
        <f>IF(Weekly[[#This Row],[H Odds &lt;]]="",BJ37,IF(AND(Weekly[[#This Row],[H Odds &lt;]]&lt;&gt;"",Weekly[[#This Row],[Actual]]=TRUE),BJ37+Weekly[[#This Row],[H Odds &lt;]]-1,IF(AND(Weekly[[#This Row],[H Odds &lt;]]&lt;&gt;"",Weekly[[#This Row],[Actual]]=FALSE),BJ37-1,BJ37)))</f>
        <v>38</v>
      </c>
      <c r="BK38" s="58">
        <f>IF(AND(Weekly[[#This Row],[TRUES]]&gt;4,Weekly[[#This Row],[Actual]]=TRUE),BK37+Weekly[[#This Row],[BF H Odds]]-1,IF(AND(Weekly[[#This Row],[FALSES]]&gt;4,Weekly[[#This Row],[Actual]]=FALSE),BK37+Weekly[[#This Row],[BF V Odds]]-1,IF(AND(Weekly[[#This Row],[TRUES]]&gt;4,Weekly[[#This Row],[Actual]]=FALSE),BK37-1,IF(AND(Weekly[[#This Row],[FALSES]]&gt;4,Weekly[[#This Row],[Actual]]=TRUE),BK37-1,BK37))))</f>
        <v>42.470000000000013</v>
      </c>
      <c r="BL38" s="58">
        <f>IF(AND(Weekly[[#This Row],[TRUES]]&gt;5,Weekly[[#This Row],[Actual]]=TRUE),BL37+Weekly[[#This Row],[BF H Odds]]-1,IF(AND(Weekly[[#This Row],[FALSES]]&gt;5,Weekly[[#This Row],[Actual]]=FALSE),BL37+Weekly[[#This Row],[BF V Odds]]-1,IF(AND(Weekly[[#This Row],[TRUES]]&gt;5,Weekly[[#This Row],[Actual]]=FALSE),BL37-1,IF(AND(Weekly[[#This Row],[FALSES]]&gt;5,Weekly[[#This Row],[Actual]]=TRUE),BL37-1,BL37))))</f>
        <v>42.120000000000012</v>
      </c>
      <c r="BM38" s="58">
        <f>IF(AND(Weekly[[#This Row],[TRUES]]&gt;6,Weekly[[#This Row],[Actual]]=TRUE),BM37+Weekly[[#This Row],[BF H Odds]]-1,IF(AND(Weekly[[#This Row],[FALSES]]&gt;6,Weekly[[#This Row],[Actual]]=FALSE),BM37+Weekly[[#This Row],[BF V Odds]]-1,IF(AND(Weekly[[#This Row],[TRUES]]&gt;6,Weekly[[#This Row],[Actual]]=FALSE),BM37-1,IF(AND(Weekly[[#This Row],[FALSES]]&gt;6,Weekly[[#This Row],[Actual]]=TRUE),BM37-1,BM37))))</f>
        <v>40.000000000000007</v>
      </c>
      <c r="BN38" s="24"/>
    </row>
    <row r="39" spans="1:69" x14ac:dyDescent="0.25">
      <c r="A39" s="1">
        <v>37</v>
      </c>
      <c r="B39" s="10">
        <v>44241</v>
      </c>
      <c r="C39" s="17" t="s">
        <v>31</v>
      </c>
      <c r="D39" s="15" t="s">
        <v>32</v>
      </c>
      <c r="E39" t="b">
        <v>1</v>
      </c>
      <c r="F39" t="b">
        <v>0</v>
      </c>
      <c r="G39" t="b">
        <v>0</v>
      </c>
      <c r="H39" t="b">
        <v>0</v>
      </c>
      <c r="I39" t="b">
        <v>0</v>
      </c>
      <c r="J39" t="b">
        <v>0</v>
      </c>
      <c r="K39" t="b">
        <v>0</v>
      </c>
      <c r="N39" s="11">
        <v>1</v>
      </c>
      <c r="O39" s="11">
        <v>1.34</v>
      </c>
      <c r="P39" s="11" t="b">
        <v>1</v>
      </c>
      <c r="Q39" s="11" t="s">
        <v>76</v>
      </c>
      <c r="R39" s="9">
        <f>IFERROR(IF(Weekly[[#This Row],[Won Bet?]]="yes",R38+(Weekly[[#This Row],[BF Odds]]*Weekly[[#This Row],[BF Stake]])-Weekly[[#This Row],[BF Stake]],R38-Weekly[[#This Row],[BF Stake]]),R38)</f>
        <v>100.79</v>
      </c>
      <c r="S39" s="9">
        <f>IFERROR(IF(Weekly[[#This Row],[Won Bet?]]="yes",S38+(((Weekly[[#This Row],[BF Odds]]*Weekly[[#This Row],[BF Stake]])-Weekly[[#This Row],[BF Stake]])*0.95),S38-Weekly[[#This Row],[BF Stake]]),S38)</f>
        <v>100.30049999999999</v>
      </c>
      <c r="T39">
        <v>1.35</v>
      </c>
      <c r="U39">
        <v>3.38</v>
      </c>
      <c r="V39" s="24">
        <f>IF(Weekly[[#This Row],[Actual]]="","",IF(AND(Weekly[[#This Row],[SVC_P]]=Weekly[[#This Row],[Actual]],Weekly[[#This Row],[SVC_P]]=TRUE),V38+Weekly[[#This Row],[BF H Odds]]-1,IF(AND(Weekly[[#This Row],[SVC_P]]=Weekly[[#This Row],[Actual]],Weekly[[#This Row],[SVC_P]]=FALSE),V38+Weekly[[#This Row],[BF V Odds]]-1,V38-1)))</f>
        <v>47.780000000000015</v>
      </c>
      <c r="W39" s="24">
        <f>IF(Weekly[[#This Row],[Actual]]="","",IF(AND(Weekly[[#This Row],[SVC_P]]=FALSE,Weekly[[#This Row],[Actual]]=TRUE),W38+Weekly[[#This Row],[BF H Odds]]-1,IF(AND(Weekly[[#This Row],[SVC_P]]=TRUE,Weekly[[#This Row],[Actual]]=FALSE,),W38+Weekly[[#This Row],[BF V Odds]]-1,W38-1)))</f>
        <v>6.41</v>
      </c>
      <c r="X39" s="24">
        <f>IF(Weekly[[#This Row],[Actual]]="","",IF(AND(Weekly[[#This Row],[ADBC_P]]=Weekly[[#This Row],[Actual]],Weekly[[#This Row],[ADBC_P]]=TRUE),X38+Weekly[[#This Row],[BF H Odds]]-1,IF(AND(Weekly[[#This Row],[ADBC_P]]=Weekly[[#This Row],[Actual]],Weekly[[#This Row],[ADBC_P]]=FALSE),X38+Weekly[[#This Row],[BF V Odds]]-1,X38-1)))</f>
        <v>38.54000000000002</v>
      </c>
      <c r="Y39" s="24">
        <f>IF(Weekly[[#This Row],[Actual]]="","",IF(AND(Weekly[[#This Row],[ADBC_P]]=FALSE,Weekly[[#This Row],[Actual]]=TRUE),Y38+Weekly[[#This Row],[BF H Odds]]-1,IF(AND(Weekly[[#This Row],[ADBC_P]]=TRUE,Weekly[[#This Row],[Actual]]=FALSE),Y38+Weekly[[#This Row],[BF V Odds]]-1,Y38-1)))</f>
        <v>33.690000000000012</v>
      </c>
      <c r="Z39" s="24">
        <f>IF(Weekly[[#This Row],[Actual]]="","",IF(AND(Weekly[[#This Row],[RFC_P]]=Weekly[[#This Row],[Actual]],Weekly[[#This Row],[RFC_P]]=TRUE),Z38+Weekly[[#This Row],[BF H Odds]]-1,IF(AND(Weekly[[#This Row],[RFC_P]]=Weekly[[#This Row],[Actual]],Weekly[[#This Row],[RFC_P]]=FALSE),Z38+Weekly[[#This Row],[BF V Odds]]-1,Z38-1)))</f>
        <v>38.050000000000018</v>
      </c>
      <c r="AA39" s="24">
        <f>IF(Weekly[[#This Row],[Actual]]="","",IF(AND(Weekly[[#This Row],[RFC_P]]=FALSE,Weekly[[#This Row],[Actual]]=TRUE),AA38+Weekly[[#This Row],[BF H Odds]]-1,IF(AND(Weekly[[#This Row],[RFC_P]]=TRUE,Weekly[[#This Row],[Actual]]=FALSE),AA38+Weekly[[#This Row],[BF V Odds]]-1,AA38-1)))</f>
        <v>34.180000000000014</v>
      </c>
      <c r="AB39" s="24">
        <f>IF(Weekly[[#This Row],[Actual]]="","",IF(AND(Weekly[[#This Row],[GBC_P]]=Weekly[[#This Row],[Actual]],Weekly[[#This Row],[GBC_P]]=TRUE),AB38+Weekly[[#This Row],[BF H Odds]]-1,IF(AND(Weekly[[#This Row],[GBC_P]]=Weekly[[#This Row],[Actual]],Weekly[[#This Row],[GBC_P]]=FALSE),AB38+Weekly[[#This Row],[BF V Odds]]-1,AB38-1)))</f>
        <v>35.600000000000016</v>
      </c>
      <c r="AC39" s="24">
        <f>IF(Weekly[[#This Row],[Actual]]="","",IF(AND(Weekly[[#This Row],[GBC_P]]=FALSE,Weekly[[#This Row],[Actual]]=TRUE),AC38+Weekly[[#This Row],[BF H Odds]]-1,IF(AND(Weekly[[#This Row],[GBC_P]]=TRUE,Weekly[[#This Row],[Actual]]=FALSE),AC38+Weekly[[#This Row],[BF V Odds]]-1,AC38-1)))</f>
        <v>36.630000000000017</v>
      </c>
      <c r="AD39" s="24">
        <f>IF(Weekly[[#This Row],[Actual]]="","",IF(AND(Weekly[[#This Row],[HGBC_P]]=Weekly[[#This Row],[Actual]],Weekly[[#This Row],[HGBC_P]]=TRUE),AD38+Weekly[[#This Row],[BF H Odds]]-1,IF(AND(Weekly[[#This Row],[HGBC_P]]=Weekly[[#This Row],[Actual]],Weekly[[#This Row],[HGBC_P]]=FALSE),AD38+Weekly[[#This Row],[BF V Odds]]-1,AD38-1)))</f>
        <v>38.930000000000021</v>
      </c>
      <c r="AE39" s="24">
        <f>IF(Weekly[[#This Row],[Actual]]="","",IF(AND(Weekly[[#This Row],[HGBC_P]]=FALSE,Weekly[[#This Row],[Actual]]=TRUE),AE38+Weekly[[#This Row],[BF H Odds]]-1,IF(AND(Weekly[[#This Row],[HGBC_P]]=TRUE,Weekly[[#This Row],[Actual]]=FALSE),AE38+Weekly[[#This Row],[BF V Odds]]-1,AE38-1)))</f>
        <v>33.300000000000011</v>
      </c>
      <c r="AF39" s="24">
        <f>IF(Weekly[[#This Row],[Actual]]="","",IF(AND(Weekly[[#This Row],[XGB_P]]=Weekly[[#This Row],[Actual]],Weekly[[#This Row],[XGB_P]]=TRUE),AF38+Weekly[[#This Row],[BF H Odds]]-1,IF(AND(Weekly[[#This Row],[XGB_P]]=Weekly[[#This Row],[Actual]],Weekly[[#This Row],[XGB_P]]=FALSE),AF38+Weekly[[#This Row],[BF V Odds]]-1,AF38-1)))</f>
        <v>42.990000000000016</v>
      </c>
      <c r="AG39" s="24">
        <f>IF(Weekly[[#This Row],[Actual]]="","",IF(AND(Weekly[[#This Row],[XGB_P]]=FALSE,Weekly[[#This Row],[Actual]]=TRUE),AG38+Weekly[[#This Row],[BF H Odds]]-1,IF(AND(Weekly[[#This Row],[XGB_P]]=TRUE,Weekly[[#This Row],[Actual]]=FALSE),AG38+Weekly[[#This Row],[BF V Odds]]-1,AG38-1)))</f>
        <v>29.240000000000009</v>
      </c>
      <c r="AH39" s="24">
        <f>IF(Weekly[[#This Row],[Actual]]="","",IF(AND(Weekly[[#This Row],[QDA_P]]=Weekly[[#This Row],[Actual]],Weekly[[#This Row],[QDA_P]]=TRUE),AH38+Weekly[[#This Row],[BF H Odds]]-1,IF(AND(Weekly[[#This Row],[QDA_P]]=Weekly[[#This Row],[Actual]],Weekly[[#This Row],[QDA_P]]=FALSE),AH38+Weekly[[#This Row],[BF V Odds]]-1,AH38-1)))</f>
        <v>31.010000000000019</v>
      </c>
      <c r="AI39" s="24">
        <f>IF(Weekly[[#This Row],[Actual]]="","",IF(AND(Weekly[[#This Row],[QDA_P]]=FALSE,Weekly[[#This Row],[Actual]]=TRUE),AI38+Weekly[[#This Row],[BF H Odds]]-1,IF(AND(Weekly[[#This Row],[QDA_P]]=TRUE,Weekly[[#This Row],[Actual]]=FALSE),AI38+Weekly[[#This Row],[BF V Odds]]-1,AI38-1)))</f>
        <v>41.220000000000013</v>
      </c>
      <c r="AJ39" s="24"/>
      <c r="AK39" s="24"/>
      <c r="AL39" s="30">
        <f>IF(Weekly[[#This Row],[Actual]]="","",COUNTIF(Weekly[[#This Row],[SVC_P]:[QDA_P]],TRUE))</f>
        <v>1</v>
      </c>
      <c r="AM39" s="30">
        <f>IF(Weekly[[#This Row],[Actual]]="","",COUNTIF(Weekly[[#This Row],[SVC_P]:[QDA_P]],FALSE))</f>
        <v>6</v>
      </c>
      <c r="AN39" t="str">
        <f>IF(AND(Weekly[[#This Row],[BF V Odds]]&gt;$BO$6,Weekly[[#This Row],[BF V Odds]] &lt; $BO$7),Weekly[[#This Row],[BF V Odds]],"")</f>
        <v/>
      </c>
      <c r="AO39">
        <f>IF(AND(Weekly[[#This Row],[BF H Odds]]&gt;$BO$6, Weekly[[#This Row],[BF H Odds]] &lt; $BO$7),Weekly[[#This Row],[BF H Odds]],"")</f>
        <v>3.38</v>
      </c>
      <c r="AP39" s="37">
        <f>IF(AND(Weekly[[#This Row],[V Odds &lt;]]="",Weekly[[#This Row],[H Odds &lt;]]=""),AP38,IF(AND(Weekly[[#This Row],[H Odds &lt;]]&lt;&gt;"",Weekly[[#This Row],[SVC_P]]=TRUE,Weekly[[#This Row],[Actual]]=TRUE),AP38+Weekly[[#This Row],[H Odds &lt;]]-1,IF(AND(Weekly[[#This Row],[V Odds &lt;]]&lt;&gt;"",Weekly[[#This Row],[SVC_P]]=FALSE,Weekly[[#This Row],[Actual]]=FALSE),AP38+Weekly[[#This Row],[V Odds &lt;]]-1,IF(AND(Weekly[[#This Row],[V Odds &lt;]]&lt;&gt;"",Weekly[[#This Row],[SVC_P]]=FALSE,Weekly[[#This Row],[Actual]]=TRUE),AP38-1,IF(AND(Weekly[[#This Row],[H Odds &lt;]]&lt;&gt;"",Weekly[[#This Row],[SVC_P]]=TRUE,Weekly[[#This Row],[Actual]]=FALSE),AP38-1,AP38)))))</f>
        <v>44.070000000000007</v>
      </c>
      <c r="AQ39" s="37">
        <f>IF(AND(Weekly[[#This Row],[V Odds &lt;]]="",Weekly[[#This Row],[H Odds &lt;]]=""),AQ38,IF(AND(Weekly[[#This Row],[H Odds &lt;]]&lt;&gt;"",Weekly[[#This Row],[ADBC_P]]=TRUE,Weekly[[#This Row],[Actual]]=TRUE),AQ38+Weekly[[#This Row],[H Odds &lt;]]-1,IF(AND(Weekly[[#This Row],[V Odds &lt;]]&lt;&gt;"",Weekly[[#This Row],[ADBC_P]]=FALSE,Weekly[[#This Row],[Actual]]=FALSE),AQ38+Weekly[[#This Row],[V Odds &lt;]]-1,IF(AND(Weekly[[#This Row],[V Odds &lt;]]&lt;&gt;"",Weekly[[#This Row],[ADBC_P]]=FALSE,Weekly[[#This Row],[Actual]]=TRUE),AQ38-1,IF(AND(Weekly[[#This Row],[H Odds &lt;]]&lt;&gt;"",Weekly[[#This Row],[ADBC_P]]=TRUE,Weekly[[#This Row],[Actual]]=FALSE),AQ38-1,AQ38)))))</f>
        <v>40</v>
      </c>
      <c r="AR39" s="37">
        <f>IF(AND(Weekly[[#This Row],[V Odds &lt;]]="",Weekly[[#This Row],[H Odds &lt;]]=""),AR38,IF(AND(Weekly[[#This Row],[H Odds &lt;]]&lt;&gt;"",Weekly[[#This Row],[RFC_P]]=TRUE,Weekly[[#This Row],[Actual]]=TRUE),AR38+Weekly[[#This Row],[H Odds &lt;]]-1,IF(AND(Weekly[[#This Row],[V Odds &lt;]]&lt;&gt;"",Weekly[[#This Row],[RFC_P]]=FALSE,Weekly[[#This Row],[Actual]]=FALSE),AR38+Weekly[[#This Row],[V Odds &lt;]]-1,IF(AND(Weekly[[#This Row],[V Odds &lt;]]&lt;&gt;"",Weekly[[#This Row],[RFC_P]]=FALSE,Weekly[[#This Row],[Actual]]=TRUE),AR38-1,IF(AND(Weekly[[#This Row],[H Odds &lt;]]&lt;&gt;"",Weekly[[#This Row],[RFC_P]]=TRUE,Weekly[[#This Row],[Actual]]=FALSE),AR38-1,AR38)))))</f>
        <v>40.200000000000003</v>
      </c>
      <c r="AS39" s="37">
        <f>IF(AND(Weekly[[#This Row],[V Odds &lt;]]="",Weekly[[#This Row],[H Odds &lt;]]=""),AS38,IF(AND(Weekly[[#This Row],[H Odds &lt;]]&lt;&gt;"",Weekly[[#This Row],[GBC_P]]=TRUE,Weekly[[#This Row],[Actual]]=TRUE),AS38+Weekly[[#This Row],[H Odds &lt;]]-1,IF(AND(Weekly[[#This Row],[V Odds &lt;]]&lt;&gt;"",Weekly[[#This Row],[GBC_P]]=FALSE,Weekly[[#This Row],[Actual]]=FALSE),AS38+Weekly[[#This Row],[V Odds &lt;]]-1,IF(AND(Weekly[[#This Row],[V Odds &lt;]]&lt;&gt;"",Weekly[[#This Row],[GBC_P]]=FALSE,Weekly[[#This Row],[Actual]]=TRUE),AS38-1,IF(AND(Weekly[[#This Row],[H Odds &lt;]]&lt;&gt;"",Weekly[[#This Row],[GBC_P]]=TRUE,Weekly[[#This Row],[Actual]]=FALSE),AS38-1,AS38)))))</f>
        <v>38</v>
      </c>
      <c r="AT39" s="37">
        <f>IF(AND(Weekly[[#This Row],[V Odds &lt;]]="",Weekly[[#This Row],[H Odds &lt;]]=""),AT38,IF(AND(Weekly[[#This Row],[H Odds &lt;]]&lt;&gt;"",Weekly[[#This Row],[HGBC_P]]=TRUE,Weekly[[#This Row],[Actual]]=TRUE),AT38+Weekly[[#This Row],[H Odds &lt;]]-1,IF(AND(Weekly[[#This Row],[V Odds &lt;]]&lt;&gt;"",Weekly[[#This Row],[HGBC_P]]=FALSE,Weekly[[#This Row],[Actual]]=FALSE),AT38+Weekly[[#This Row],[V Odds &lt;]]-1,IF(AND(Weekly[[#This Row],[V Odds &lt;]]&lt;&gt;"",Weekly[[#This Row],[HGBC_P]]=FALSE,Weekly[[#This Row],[Actual]]=TRUE),AT38-1,IF(AND(Weekly[[#This Row],[H Odds &lt;]]&lt;&gt;"",Weekly[[#This Row],[HGBC_P]]=TRUE,Weekly[[#This Row],[Actual]]=FALSE),AT38-1,AT38)))))</f>
        <v>38</v>
      </c>
      <c r="AU39" s="37">
        <f>IF(AND(Weekly[[#This Row],[V Odds &lt;]]="",Weekly[[#This Row],[H Odds &lt;]]=""),AU38,IF(AND(Weekly[[#This Row],[H Odds &lt;]]&lt;&gt;"",Weekly[[#This Row],[XGB_P]]=TRUE,Weekly[[#This Row],[Actual]]=TRUE),AU38+Weekly[[#This Row],[H Odds &lt;]]-1,IF(AND(Weekly[[#This Row],[V Odds &lt;]]&lt;&gt;"",Weekly[[#This Row],[XGB_P]]=FALSE,Weekly[[#This Row],[Actual]]=FALSE),AU38+Weekly[[#This Row],[V Odds &lt;]]-1,IF(AND(Weekly[[#This Row],[V Odds &lt;]]&lt;&gt;"",Weekly[[#This Row],[XGB_P]]=FALSE,Weekly[[#This Row],[Actual]]=TRUE),AU38-1,IF(AND(Weekly[[#This Row],[H Odds &lt;]]&lt;&gt;"",Weekly[[#This Row],[XGB_P]]=TRUE,Weekly[[#This Row],[Actual]]=FALSE),AU38-1,AU38)))))</f>
        <v>39</v>
      </c>
      <c r="AV39" s="37">
        <f>IF(AND(Weekly[[#This Row],[V Odds &lt;]]="",Weekly[[#This Row],[H Odds &lt;]]=""),AV38,IF(AND(Weekly[[#This Row],[H Odds &lt;]]&lt;&gt;"",Weekly[[#This Row],[QDA_P]]=TRUE,Weekly[[#This Row],[Actual]]=TRUE),AV38+Weekly[[#This Row],[H Odds &lt;]]-1,IF(AND(Weekly[[#This Row],[V Odds &lt;]]&lt;&gt;"",Weekly[[#This Row],[QDA_P]]=FALSE,Weekly[[#This Row],[Actual]]=FALSE),AV38+Weekly[[#This Row],[V Odds &lt;]]-1,IF(AND(Weekly[[#This Row],[V Odds &lt;]]&lt;&gt;"",Weekly[[#This Row],[QDA_P]]=FALSE,Weekly[[#This Row],[Actual]]=TRUE),AV38-1,IF(AND(Weekly[[#This Row],[H Odds &lt;]]&lt;&gt;"",Weekly[[#This Row],[QDA_P]]=TRUE,Weekly[[#This Row],[Actual]]=FALSE),AV38-1,AV38)))))</f>
        <v>38</v>
      </c>
      <c r="AW39" s="37"/>
      <c r="AX39" s="37">
        <f>IF(AND(Weekly[[#This Row],[V Odds &lt;]]="",Weekly[[#This Row],[H Odds &lt;]]=""),AX38,IF(AND(Weekly[[#This Row],[V Odds &lt;]]&lt;&gt;"",Weekly[[#This Row],[FALSES]]&gt;0,Weekly[[#This Row],[Actual]]=FALSE),AX38+Weekly[[#This Row],[V Odds &lt;]]-1,IF(AND(Weekly[[#This Row],[H Odds &lt;]]&lt;&gt;"",Weekly[[#This Row],[TRUES]]&gt;0,Weekly[[#This Row],[Actual]]=TRUE),AX38+Weekly[[#This Row],[H Odds &lt;]]-1,IF(AND(Weekly[[#This Row],[V Odds &lt;]]&lt;&gt;"",Weekly[[#This Row],[FALSES]]=0),AX38,IF(AND(Weekly[[#This Row],[H Odds &lt;]]&lt;&gt;"",Weekly[[#This Row],[TRUES]]=0),AX38,AX38-1)))))</f>
        <v>42.070000000000007</v>
      </c>
      <c r="AY39" s="37">
        <f>IF(AND(Weekly[[#This Row],[V Odds &lt;]]="",Weekly[[#This Row],[H Odds &lt;]]=""),AY38,IF(AND(Weekly[[#This Row],[V Odds &lt;]]&lt;&gt;"",Weekly[[#This Row],[FALSES]]&gt;0,Weekly[[#This Row],[Actual]]=FALSE),AY38+((Weekly[[#This Row],[V Odds &lt;]]-1)*0.92),IF(AND(Weekly[[#This Row],[H Odds &lt;]]&lt;&gt;"",Weekly[[#This Row],[TRUES]]&gt;0,Weekly[[#This Row],[Actual]]=TRUE),AY38+((Weekly[[#This Row],[H Odds &lt;]]-1)*0.92),IF(AND(Weekly[[#This Row],[V Odds &lt;]]&lt;&gt;"",Weekly[[#This Row],[FALSES]]=0),AY38,IF(AND(Weekly[[#This Row],[H Odds &lt;]]&lt;&gt;"",Weekly[[#This Row],[TRUES]]=0),AY38,AY38-1)))))</f>
        <v>41.504399999999997</v>
      </c>
      <c r="AZ39" s="37">
        <f>IF(AND(Weekly[[#This Row],[V Odds &lt;]]="",Weekly[[#This Row],[H Odds &lt;]]=""),AZ38,IF(AND(Weekly[[#This Row],[V Odds &lt;]]&lt;&gt;"",Weekly[[#This Row],[Actual]]=FALSE),AZ38+Weekly[[#This Row],[V Odds &lt;]]-1,IF(AND(Weekly[[#This Row],[H Odds &lt;]]&lt;&gt;"",Weekly[[#This Row],[Actual]]=TRUE),AZ38+Weekly[[#This Row],[H Odds &lt;]]-1,AZ38-1)))</f>
        <v>37.070000000000007</v>
      </c>
      <c r="BA39" s="38">
        <f>IF(Weekly[[#This Row],[H Odds &lt;]]="",BA38,IF(AND(Weekly[[#This Row],[H Odds &lt;]]&lt;&gt;"",Weekly[[#This Row],[SVC_P]]=TRUE,Weekly[[#This Row],[Actual]]=TRUE),BA38+Weekly[[#This Row],[H Odds &lt;]]-1,IF(AND(Weekly[[#This Row],[H Odds &lt;]]&lt;&gt;"",Weekly[[#This Row],[SVC_P]]=TRUE,Weekly[[#This Row],[Actual]]=FALSE),BA38-1,BA38)))</f>
        <v>40.380000000000003</v>
      </c>
      <c r="BB39" s="38">
        <f>IF(Weekly[[#This Row],[H Odds &lt;]]="",BB38,IF(AND(Weekly[[#This Row],[H Odds &lt;]]&lt;&gt;"",Weekly[[#This Row],[ADBC_P]]=TRUE,Weekly[[#This Row],[Actual]]=TRUE),BB38+Weekly[[#This Row],[H Odds &lt;]]-1,IF(AND(Weekly[[#This Row],[H Odds &lt;]]&lt;&gt;"",Weekly[[#This Row],[ADBC_P]]=TRUE,Weekly[[#This Row],[Actual]]=FALSE),BB38-1,BB38)))</f>
        <v>40</v>
      </c>
      <c r="BC39" s="38">
        <f>IF(Weekly[[#This Row],[H Odds &lt;]]="",BC38,IF(AND(Weekly[[#This Row],[H Odds &lt;]]&lt;&gt;"",Weekly[[#This Row],[RFC_P]]=TRUE,Weekly[[#This Row],[Actual]]=TRUE),BC38+Weekly[[#This Row],[H Odds &lt;]]-1,IF(AND(Weekly[[#This Row],[H Odds &lt;]]&lt;&gt;"",Weekly[[#This Row],[RFC_P]]=TRUE,Weekly[[#This Row],[Actual]]=FALSE),BC38-1,BC38)))</f>
        <v>39</v>
      </c>
      <c r="BD39" s="38">
        <f>IF(Weekly[[#This Row],[H Odds &lt;]]="",BD38,IF(AND(Weekly[[#This Row],[H Odds &lt;]]&lt;&gt;"",Weekly[[#This Row],[GBC_P]]=TRUE,Weekly[[#This Row],[Actual]]=TRUE),BD38+Weekly[[#This Row],[H Odds &lt;]]-1,IF(AND(Weekly[[#This Row],[H Odds &lt;]]&lt;&gt;"",Weekly[[#This Row],[GBC_P]]=TRUE,Weekly[[#This Row],[Actual]]=FALSE),BD38-1,BD38)))</f>
        <v>40</v>
      </c>
      <c r="BE39" s="38">
        <f>IF(Weekly[[#This Row],[H Odds &lt;]]="",BE38,IF(AND(Weekly[[#This Row],[H Odds &lt;]]&lt;&gt;"",Weekly[[#This Row],[HGBC_P]]=TRUE,Weekly[[#This Row],[Actual]]=TRUE),BE38+Weekly[[#This Row],[H Odds &lt;]]-1,IF(AND(Weekly[[#This Row],[H Odds &lt;]]&lt;&gt;"",Weekly[[#This Row],[HGBC_P]]=TRUE,Weekly[[#This Row],[Actual]]=FALSE),BE38-1,BE38)))</f>
        <v>39</v>
      </c>
      <c r="BF39" s="38">
        <f>IF(Weekly[[#This Row],[H Odds &lt;]]="",BF38,IF(AND(Weekly[[#This Row],[H Odds &lt;]]&lt;&gt;"",Weekly[[#This Row],[XGB_P]]=TRUE,Weekly[[#This Row],[Actual]]=TRUE),BF38+Weekly[[#This Row],[H Odds &lt;]]-1,IF(AND(Weekly[[#This Row],[H Odds &lt;]]&lt;&gt;"",Weekly[[#This Row],[XGB_P]]=TRUE,Weekly[[#This Row],[Actual]]=FALSE),BF38-1,BF38)))</f>
        <v>40</v>
      </c>
      <c r="BG39" s="38">
        <f>IF(Weekly[[#This Row],[H Odds &lt;]]="",BG38,IF(AND(Weekly[[#This Row],[H Odds &lt;]]&lt;&gt;"",Weekly[[#This Row],[QDA_P]]=TRUE,Weekly[[#This Row],[Actual]]=TRUE),BG38+Weekly[[#This Row],[H Odds &lt;]]-1,IF(AND(Weekly[[#This Row],[H Odds &lt;]]&lt;&gt;"",Weekly[[#This Row],[QDA_P]]=TRUE,Weekly[[#This Row],[Actual]]=FALSE),BG38-1,BG38)))</f>
        <v>40</v>
      </c>
      <c r="BH39" s="38">
        <f>IF(Weekly[[#This Row],[H Odds &lt;]]="",BH38,IF(AND(Weekly[[#This Row],[H Odds &lt;]]&lt;&gt;"",Weekly[[#This Row],[KNC_P]]=TRUE,Weekly[[#This Row],[Actual]]=TRUE),BH38+Weekly[[#This Row],[H Odds &lt;]]-1,IF(AND(Weekly[[#This Row],[H Odds &lt;]]&lt;&gt;"",Weekly[[#This Row],[KNC_P]]=TRUE,Weekly[[#This Row],[Actual]]=FALSE),BH38-1,BH38)))</f>
        <v>40</v>
      </c>
      <c r="BI39" s="38">
        <f>IF(Weekly[[#This Row],[H Odds &lt;]]="",BI38,IF(AND(Weekly[[#This Row],[H Odds &lt;]]&lt;&gt;"",Weekly[[#This Row],[TRUES]]&gt;0,Weekly[[#This Row],[Actual]]=TRUE),BI38+Weekly[[#This Row],[H Odds &lt;]]-1,IF(AND(Weekly[[#This Row],[H Odds &lt;]]&lt;&gt;"",Weekly[[#This Row],[TRUES]]=0),BI38,BI38-1)))</f>
        <v>40.380000000000003</v>
      </c>
      <c r="BJ39" s="38">
        <f>IF(Weekly[[#This Row],[H Odds &lt;]]="",BJ38,IF(AND(Weekly[[#This Row],[H Odds &lt;]]&lt;&gt;"",Weekly[[#This Row],[Actual]]=TRUE),BJ38+Weekly[[#This Row],[H Odds &lt;]]-1,IF(AND(Weekly[[#This Row],[H Odds &lt;]]&lt;&gt;"",Weekly[[#This Row],[Actual]]=FALSE),BJ38-1,BJ38)))</f>
        <v>40.380000000000003</v>
      </c>
      <c r="BK39" s="58">
        <f>IF(AND(Weekly[[#This Row],[TRUES]]&gt;4,Weekly[[#This Row],[Actual]]=TRUE),BK38+Weekly[[#This Row],[BF H Odds]]-1,IF(AND(Weekly[[#This Row],[FALSES]]&gt;4,Weekly[[#This Row],[Actual]]=FALSE),BK38+Weekly[[#This Row],[BF V Odds]]-1,IF(AND(Weekly[[#This Row],[TRUES]]&gt;4,Weekly[[#This Row],[Actual]]=FALSE),BK38-1,IF(AND(Weekly[[#This Row],[FALSES]]&gt;4,Weekly[[#This Row],[Actual]]=TRUE),BK38-1,BK38))))</f>
        <v>41.470000000000013</v>
      </c>
      <c r="BL39" s="58">
        <f>IF(AND(Weekly[[#This Row],[TRUES]]&gt;5,Weekly[[#This Row],[Actual]]=TRUE),BL38+Weekly[[#This Row],[BF H Odds]]-1,IF(AND(Weekly[[#This Row],[FALSES]]&gt;5,Weekly[[#This Row],[Actual]]=FALSE),BL38+Weekly[[#This Row],[BF V Odds]]-1,IF(AND(Weekly[[#This Row],[TRUES]]&gt;5,Weekly[[#This Row],[Actual]]=FALSE),BL38-1,IF(AND(Weekly[[#This Row],[FALSES]]&gt;5,Weekly[[#This Row],[Actual]]=TRUE),BL38-1,BL38))))</f>
        <v>41.120000000000012</v>
      </c>
      <c r="BM39" s="58">
        <f>IF(AND(Weekly[[#This Row],[TRUES]]&gt;6,Weekly[[#This Row],[Actual]]=TRUE),BM38+Weekly[[#This Row],[BF H Odds]]-1,IF(AND(Weekly[[#This Row],[FALSES]]&gt;6,Weekly[[#This Row],[Actual]]=FALSE),BM38+Weekly[[#This Row],[BF V Odds]]-1,IF(AND(Weekly[[#This Row],[TRUES]]&gt;6,Weekly[[#This Row],[Actual]]=FALSE),BM38-1,IF(AND(Weekly[[#This Row],[FALSES]]&gt;6,Weekly[[#This Row],[Actual]]=TRUE),BM38-1,BM38))))</f>
        <v>40.000000000000007</v>
      </c>
      <c r="BN39" s="24"/>
    </row>
    <row r="40" spans="1:69" x14ac:dyDescent="0.25">
      <c r="A40" s="1">
        <v>38</v>
      </c>
      <c r="B40" s="10">
        <v>44241</v>
      </c>
      <c r="C40" s="17" t="s">
        <v>29</v>
      </c>
      <c r="D40" s="15" t="s">
        <v>30</v>
      </c>
      <c r="E40" t="b">
        <v>1</v>
      </c>
      <c r="F40" t="b">
        <v>1</v>
      </c>
      <c r="G40" t="b">
        <v>1</v>
      </c>
      <c r="H40" t="b">
        <v>1</v>
      </c>
      <c r="I40" t="b">
        <v>1</v>
      </c>
      <c r="J40" t="b">
        <v>1</v>
      </c>
      <c r="K40" t="b">
        <v>1</v>
      </c>
      <c r="N40">
        <v>1</v>
      </c>
      <c r="O40">
        <v>1.27</v>
      </c>
      <c r="P40" t="b">
        <v>0</v>
      </c>
      <c r="Q40" t="s">
        <v>76</v>
      </c>
      <c r="R40" s="9">
        <f>IFERROR(IF(Weekly[[#This Row],[Won Bet?]]="yes",R39+(Weekly[[#This Row],[BF Odds]]*Weekly[[#This Row],[BF Stake]])-Weekly[[#This Row],[BF Stake]],R39-Weekly[[#This Row],[BF Stake]]),R39)</f>
        <v>99.79</v>
      </c>
      <c r="S40" s="9">
        <f>IFERROR(IF(Weekly[[#This Row],[Won Bet?]]="yes",S39+(((Weekly[[#This Row],[BF Odds]]*Weekly[[#This Row],[BF Stake]])-Weekly[[#This Row],[BF Stake]])*0.95),S39-Weekly[[#This Row],[BF Stake]]),S39)</f>
        <v>99.300499999999985</v>
      </c>
      <c r="T40">
        <v>3.79</v>
      </c>
      <c r="U40">
        <v>1.29</v>
      </c>
      <c r="V40" s="24">
        <f>IF(Weekly[[#This Row],[Actual]]="","",IF(AND(Weekly[[#This Row],[SVC_P]]=Weekly[[#This Row],[Actual]],Weekly[[#This Row],[SVC_P]]=TRUE),V39+Weekly[[#This Row],[BF H Odds]]-1,IF(AND(Weekly[[#This Row],[SVC_P]]=Weekly[[#This Row],[Actual]],Weekly[[#This Row],[SVC_P]]=FALSE),V39+Weekly[[#This Row],[BF V Odds]]-1,V39-1)))</f>
        <v>46.780000000000015</v>
      </c>
      <c r="W40" s="24">
        <f>IF(Weekly[[#This Row],[Actual]]="","",IF(AND(Weekly[[#This Row],[SVC_P]]=FALSE,Weekly[[#This Row],[Actual]]=TRUE),W39+Weekly[[#This Row],[BF H Odds]]-1,IF(AND(Weekly[[#This Row],[SVC_P]]=TRUE,Weekly[[#This Row],[Actual]]=FALSE,),W39+Weekly[[#This Row],[BF V Odds]]-1,W39-1)))</f>
        <v>5.41</v>
      </c>
      <c r="X40" s="24">
        <f>IF(Weekly[[#This Row],[Actual]]="","",IF(AND(Weekly[[#This Row],[ADBC_P]]=Weekly[[#This Row],[Actual]],Weekly[[#This Row],[ADBC_P]]=TRUE),X39+Weekly[[#This Row],[BF H Odds]]-1,IF(AND(Weekly[[#This Row],[ADBC_P]]=Weekly[[#This Row],[Actual]],Weekly[[#This Row],[ADBC_P]]=FALSE),X39+Weekly[[#This Row],[BF V Odds]]-1,X39-1)))</f>
        <v>37.54000000000002</v>
      </c>
      <c r="Y40" s="24">
        <f>IF(Weekly[[#This Row],[Actual]]="","",IF(AND(Weekly[[#This Row],[ADBC_P]]=FALSE,Weekly[[#This Row],[Actual]]=TRUE),Y39+Weekly[[#This Row],[BF H Odds]]-1,IF(AND(Weekly[[#This Row],[ADBC_P]]=TRUE,Weekly[[#This Row],[Actual]]=FALSE),Y39+Weekly[[#This Row],[BF V Odds]]-1,Y39-1)))</f>
        <v>36.480000000000011</v>
      </c>
      <c r="Z40" s="24">
        <f>IF(Weekly[[#This Row],[Actual]]="","",IF(AND(Weekly[[#This Row],[RFC_P]]=Weekly[[#This Row],[Actual]],Weekly[[#This Row],[RFC_P]]=TRUE),Z39+Weekly[[#This Row],[BF H Odds]]-1,IF(AND(Weekly[[#This Row],[RFC_P]]=Weekly[[#This Row],[Actual]],Weekly[[#This Row],[RFC_P]]=FALSE),Z39+Weekly[[#This Row],[BF V Odds]]-1,Z39-1)))</f>
        <v>37.050000000000018</v>
      </c>
      <c r="AA40" s="24">
        <f>IF(Weekly[[#This Row],[Actual]]="","",IF(AND(Weekly[[#This Row],[RFC_P]]=FALSE,Weekly[[#This Row],[Actual]]=TRUE),AA39+Weekly[[#This Row],[BF H Odds]]-1,IF(AND(Weekly[[#This Row],[RFC_P]]=TRUE,Weekly[[#This Row],[Actual]]=FALSE),AA39+Weekly[[#This Row],[BF V Odds]]-1,AA39-1)))</f>
        <v>36.970000000000013</v>
      </c>
      <c r="AB40" s="24">
        <f>IF(Weekly[[#This Row],[Actual]]="","",IF(AND(Weekly[[#This Row],[GBC_P]]=Weekly[[#This Row],[Actual]],Weekly[[#This Row],[GBC_P]]=TRUE),AB39+Weekly[[#This Row],[BF H Odds]]-1,IF(AND(Weekly[[#This Row],[GBC_P]]=Weekly[[#This Row],[Actual]],Weekly[[#This Row],[GBC_P]]=FALSE),AB39+Weekly[[#This Row],[BF V Odds]]-1,AB39-1)))</f>
        <v>34.600000000000016</v>
      </c>
      <c r="AC40" s="24">
        <f>IF(Weekly[[#This Row],[Actual]]="","",IF(AND(Weekly[[#This Row],[GBC_P]]=FALSE,Weekly[[#This Row],[Actual]]=TRUE),AC39+Weekly[[#This Row],[BF H Odds]]-1,IF(AND(Weekly[[#This Row],[GBC_P]]=TRUE,Weekly[[#This Row],[Actual]]=FALSE),AC39+Weekly[[#This Row],[BF V Odds]]-1,AC39-1)))</f>
        <v>39.420000000000016</v>
      </c>
      <c r="AD40" s="24">
        <f>IF(Weekly[[#This Row],[Actual]]="","",IF(AND(Weekly[[#This Row],[HGBC_P]]=Weekly[[#This Row],[Actual]],Weekly[[#This Row],[HGBC_P]]=TRUE),AD39+Weekly[[#This Row],[BF H Odds]]-1,IF(AND(Weekly[[#This Row],[HGBC_P]]=Weekly[[#This Row],[Actual]],Weekly[[#This Row],[HGBC_P]]=FALSE),AD39+Weekly[[#This Row],[BF V Odds]]-1,AD39-1)))</f>
        <v>37.930000000000021</v>
      </c>
      <c r="AE40" s="24">
        <f>IF(Weekly[[#This Row],[Actual]]="","",IF(AND(Weekly[[#This Row],[HGBC_P]]=FALSE,Weekly[[#This Row],[Actual]]=TRUE),AE39+Weekly[[#This Row],[BF H Odds]]-1,IF(AND(Weekly[[#This Row],[HGBC_P]]=TRUE,Weekly[[#This Row],[Actual]]=FALSE),AE39+Weekly[[#This Row],[BF V Odds]]-1,AE39-1)))</f>
        <v>36.090000000000011</v>
      </c>
      <c r="AF40" s="24">
        <f>IF(Weekly[[#This Row],[Actual]]="","",IF(AND(Weekly[[#This Row],[XGB_P]]=Weekly[[#This Row],[Actual]],Weekly[[#This Row],[XGB_P]]=TRUE),AF39+Weekly[[#This Row],[BF H Odds]]-1,IF(AND(Weekly[[#This Row],[XGB_P]]=Weekly[[#This Row],[Actual]],Weekly[[#This Row],[XGB_P]]=FALSE),AF39+Weekly[[#This Row],[BF V Odds]]-1,AF39-1)))</f>
        <v>41.990000000000016</v>
      </c>
      <c r="AG40" s="24">
        <f>IF(Weekly[[#This Row],[Actual]]="","",IF(AND(Weekly[[#This Row],[XGB_P]]=FALSE,Weekly[[#This Row],[Actual]]=TRUE),AG39+Weekly[[#This Row],[BF H Odds]]-1,IF(AND(Weekly[[#This Row],[XGB_P]]=TRUE,Weekly[[#This Row],[Actual]]=FALSE),AG39+Weekly[[#This Row],[BF V Odds]]-1,AG39-1)))</f>
        <v>32.030000000000008</v>
      </c>
      <c r="AH40" s="24">
        <f>IF(Weekly[[#This Row],[Actual]]="","",IF(AND(Weekly[[#This Row],[QDA_P]]=Weekly[[#This Row],[Actual]],Weekly[[#This Row],[QDA_P]]=TRUE),AH39+Weekly[[#This Row],[BF H Odds]]-1,IF(AND(Weekly[[#This Row],[QDA_P]]=Weekly[[#This Row],[Actual]],Weekly[[#This Row],[QDA_P]]=FALSE),AH39+Weekly[[#This Row],[BF V Odds]]-1,AH39-1)))</f>
        <v>30.010000000000019</v>
      </c>
      <c r="AI40" s="24">
        <f>IF(Weekly[[#This Row],[Actual]]="","",IF(AND(Weekly[[#This Row],[QDA_P]]=FALSE,Weekly[[#This Row],[Actual]]=TRUE),AI39+Weekly[[#This Row],[BF H Odds]]-1,IF(AND(Weekly[[#This Row],[QDA_P]]=TRUE,Weekly[[#This Row],[Actual]]=FALSE),AI39+Weekly[[#This Row],[BF V Odds]]-1,AI39-1)))</f>
        <v>44.010000000000012</v>
      </c>
      <c r="AJ40" s="24"/>
      <c r="AK40" s="24"/>
      <c r="AL40" s="30">
        <f>IF(Weekly[[#This Row],[Actual]]="","",COUNTIF(Weekly[[#This Row],[SVC_P]:[QDA_P]],TRUE))</f>
        <v>7</v>
      </c>
      <c r="AM40" s="30">
        <f>IF(Weekly[[#This Row],[Actual]]="","",COUNTIF(Weekly[[#This Row],[SVC_P]:[QDA_P]],FALSE))</f>
        <v>0</v>
      </c>
      <c r="AN40">
        <f>IF(AND(Weekly[[#This Row],[BF V Odds]]&gt;$BO$6,Weekly[[#This Row],[BF V Odds]] &lt; $BO$7),Weekly[[#This Row],[BF V Odds]],"")</f>
        <v>3.79</v>
      </c>
      <c r="AO40" t="str">
        <f>IF(AND(Weekly[[#This Row],[BF H Odds]]&gt;$BO$6, Weekly[[#This Row],[BF H Odds]] &lt; $BO$7),Weekly[[#This Row],[BF H Odds]],"")</f>
        <v/>
      </c>
      <c r="AP40" s="37">
        <f>IF(AND(Weekly[[#This Row],[V Odds &lt;]]="",Weekly[[#This Row],[H Odds &lt;]]=""),AP39,IF(AND(Weekly[[#This Row],[H Odds &lt;]]&lt;&gt;"",Weekly[[#This Row],[SVC_P]]=TRUE,Weekly[[#This Row],[Actual]]=TRUE),AP39+Weekly[[#This Row],[H Odds &lt;]]-1,IF(AND(Weekly[[#This Row],[V Odds &lt;]]&lt;&gt;"",Weekly[[#This Row],[SVC_P]]=FALSE,Weekly[[#This Row],[Actual]]=FALSE),AP39+Weekly[[#This Row],[V Odds &lt;]]-1,IF(AND(Weekly[[#This Row],[V Odds &lt;]]&lt;&gt;"",Weekly[[#This Row],[SVC_P]]=FALSE,Weekly[[#This Row],[Actual]]=TRUE),AP39-1,IF(AND(Weekly[[#This Row],[H Odds &lt;]]&lt;&gt;"",Weekly[[#This Row],[SVC_P]]=TRUE,Weekly[[#This Row],[Actual]]=FALSE),AP39-1,AP39)))))</f>
        <v>44.070000000000007</v>
      </c>
      <c r="AQ40" s="37">
        <f>IF(AND(Weekly[[#This Row],[V Odds &lt;]]="",Weekly[[#This Row],[H Odds &lt;]]=""),AQ39,IF(AND(Weekly[[#This Row],[H Odds &lt;]]&lt;&gt;"",Weekly[[#This Row],[ADBC_P]]=TRUE,Weekly[[#This Row],[Actual]]=TRUE),AQ39+Weekly[[#This Row],[H Odds &lt;]]-1,IF(AND(Weekly[[#This Row],[V Odds &lt;]]&lt;&gt;"",Weekly[[#This Row],[ADBC_P]]=FALSE,Weekly[[#This Row],[Actual]]=FALSE),AQ39+Weekly[[#This Row],[V Odds &lt;]]-1,IF(AND(Weekly[[#This Row],[V Odds &lt;]]&lt;&gt;"",Weekly[[#This Row],[ADBC_P]]=FALSE,Weekly[[#This Row],[Actual]]=TRUE),AQ39-1,IF(AND(Weekly[[#This Row],[H Odds &lt;]]&lt;&gt;"",Weekly[[#This Row],[ADBC_P]]=TRUE,Weekly[[#This Row],[Actual]]=FALSE),AQ39-1,AQ39)))))</f>
        <v>40</v>
      </c>
      <c r="AR40" s="37">
        <f>IF(AND(Weekly[[#This Row],[V Odds &lt;]]="",Weekly[[#This Row],[H Odds &lt;]]=""),AR39,IF(AND(Weekly[[#This Row],[H Odds &lt;]]&lt;&gt;"",Weekly[[#This Row],[RFC_P]]=TRUE,Weekly[[#This Row],[Actual]]=TRUE),AR39+Weekly[[#This Row],[H Odds &lt;]]-1,IF(AND(Weekly[[#This Row],[V Odds &lt;]]&lt;&gt;"",Weekly[[#This Row],[RFC_P]]=FALSE,Weekly[[#This Row],[Actual]]=FALSE),AR39+Weekly[[#This Row],[V Odds &lt;]]-1,IF(AND(Weekly[[#This Row],[V Odds &lt;]]&lt;&gt;"",Weekly[[#This Row],[RFC_P]]=FALSE,Weekly[[#This Row],[Actual]]=TRUE),AR39-1,IF(AND(Weekly[[#This Row],[H Odds &lt;]]&lt;&gt;"",Weekly[[#This Row],[RFC_P]]=TRUE,Weekly[[#This Row],[Actual]]=FALSE),AR39-1,AR39)))))</f>
        <v>40.200000000000003</v>
      </c>
      <c r="AS40" s="37">
        <f>IF(AND(Weekly[[#This Row],[V Odds &lt;]]="",Weekly[[#This Row],[H Odds &lt;]]=""),AS39,IF(AND(Weekly[[#This Row],[H Odds &lt;]]&lt;&gt;"",Weekly[[#This Row],[GBC_P]]=TRUE,Weekly[[#This Row],[Actual]]=TRUE),AS39+Weekly[[#This Row],[H Odds &lt;]]-1,IF(AND(Weekly[[#This Row],[V Odds &lt;]]&lt;&gt;"",Weekly[[#This Row],[GBC_P]]=FALSE,Weekly[[#This Row],[Actual]]=FALSE),AS39+Weekly[[#This Row],[V Odds &lt;]]-1,IF(AND(Weekly[[#This Row],[V Odds &lt;]]&lt;&gt;"",Weekly[[#This Row],[GBC_P]]=FALSE,Weekly[[#This Row],[Actual]]=TRUE),AS39-1,IF(AND(Weekly[[#This Row],[H Odds &lt;]]&lt;&gt;"",Weekly[[#This Row],[GBC_P]]=TRUE,Weekly[[#This Row],[Actual]]=FALSE),AS39-1,AS39)))))</f>
        <v>38</v>
      </c>
      <c r="AT40" s="37">
        <f>IF(AND(Weekly[[#This Row],[V Odds &lt;]]="",Weekly[[#This Row],[H Odds &lt;]]=""),AT39,IF(AND(Weekly[[#This Row],[H Odds &lt;]]&lt;&gt;"",Weekly[[#This Row],[HGBC_P]]=TRUE,Weekly[[#This Row],[Actual]]=TRUE),AT39+Weekly[[#This Row],[H Odds &lt;]]-1,IF(AND(Weekly[[#This Row],[V Odds &lt;]]&lt;&gt;"",Weekly[[#This Row],[HGBC_P]]=FALSE,Weekly[[#This Row],[Actual]]=FALSE),AT39+Weekly[[#This Row],[V Odds &lt;]]-1,IF(AND(Weekly[[#This Row],[V Odds &lt;]]&lt;&gt;"",Weekly[[#This Row],[HGBC_P]]=FALSE,Weekly[[#This Row],[Actual]]=TRUE),AT39-1,IF(AND(Weekly[[#This Row],[H Odds &lt;]]&lt;&gt;"",Weekly[[#This Row],[HGBC_P]]=TRUE,Weekly[[#This Row],[Actual]]=FALSE),AT39-1,AT39)))))</f>
        <v>38</v>
      </c>
      <c r="AU40" s="37">
        <f>IF(AND(Weekly[[#This Row],[V Odds &lt;]]="",Weekly[[#This Row],[H Odds &lt;]]=""),AU39,IF(AND(Weekly[[#This Row],[H Odds &lt;]]&lt;&gt;"",Weekly[[#This Row],[XGB_P]]=TRUE,Weekly[[#This Row],[Actual]]=TRUE),AU39+Weekly[[#This Row],[H Odds &lt;]]-1,IF(AND(Weekly[[#This Row],[V Odds &lt;]]&lt;&gt;"",Weekly[[#This Row],[XGB_P]]=FALSE,Weekly[[#This Row],[Actual]]=FALSE),AU39+Weekly[[#This Row],[V Odds &lt;]]-1,IF(AND(Weekly[[#This Row],[V Odds &lt;]]&lt;&gt;"",Weekly[[#This Row],[XGB_P]]=FALSE,Weekly[[#This Row],[Actual]]=TRUE),AU39-1,IF(AND(Weekly[[#This Row],[H Odds &lt;]]&lt;&gt;"",Weekly[[#This Row],[XGB_P]]=TRUE,Weekly[[#This Row],[Actual]]=FALSE),AU39-1,AU39)))))</f>
        <v>39</v>
      </c>
      <c r="AV40" s="37">
        <f>IF(AND(Weekly[[#This Row],[V Odds &lt;]]="",Weekly[[#This Row],[H Odds &lt;]]=""),AV39,IF(AND(Weekly[[#This Row],[H Odds &lt;]]&lt;&gt;"",Weekly[[#This Row],[QDA_P]]=TRUE,Weekly[[#This Row],[Actual]]=TRUE),AV39+Weekly[[#This Row],[H Odds &lt;]]-1,IF(AND(Weekly[[#This Row],[V Odds &lt;]]&lt;&gt;"",Weekly[[#This Row],[QDA_P]]=FALSE,Weekly[[#This Row],[Actual]]=FALSE),AV39+Weekly[[#This Row],[V Odds &lt;]]-1,IF(AND(Weekly[[#This Row],[V Odds &lt;]]&lt;&gt;"",Weekly[[#This Row],[QDA_P]]=FALSE,Weekly[[#This Row],[Actual]]=TRUE),AV39-1,IF(AND(Weekly[[#This Row],[H Odds &lt;]]&lt;&gt;"",Weekly[[#This Row],[QDA_P]]=TRUE,Weekly[[#This Row],[Actual]]=FALSE),AV39-1,AV39)))))</f>
        <v>38</v>
      </c>
      <c r="AW40" s="37"/>
      <c r="AX40" s="37">
        <f>IF(AND(Weekly[[#This Row],[V Odds &lt;]]="",Weekly[[#This Row],[H Odds &lt;]]=""),AX39,IF(AND(Weekly[[#This Row],[V Odds &lt;]]&lt;&gt;"",Weekly[[#This Row],[FALSES]]&gt;0,Weekly[[#This Row],[Actual]]=FALSE),AX39+Weekly[[#This Row],[V Odds &lt;]]-1,IF(AND(Weekly[[#This Row],[H Odds &lt;]]&lt;&gt;"",Weekly[[#This Row],[TRUES]]&gt;0,Weekly[[#This Row],[Actual]]=TRUE),AX39+Weekly[[#This Row],[H Odds &lt;]]-1,IF(AND(Weekly[[#This Row],[V Odds &lt;]]&lt;&gt;"",Weekly[[#This Row],[FALSES]]=0),AX39,IF(AND(Weekly[[#This Row],[H Odds &lt;]]&lt;&gt;"",Weekly[[#This Row],[TRUES]]=0),AX39,AX39-1)))))</f>
        <v>42.070000000000007</v>
      </c>
      <c r="AY40" s="37">
        <f>IF(AND(Weekly[[#This Row],[V Odds &lt;]]="",Weekly[[#This Row],[H Odds &lt;]]=""),AY39,IF(AND(Weekly[[#This Row],[V Odds &lt;]]&lt;&gt;"",Weekly[[#This Row],[FALSES]]&gt;0,Weekly[[#This Row],[Actual]]=FALSE),AY39+((Weekly[[#This Row],[V Odds &lt;]]-1)*0.92),IF(AND(Weekly[[#This Row],[H Odds &lt;]]&lt;&gt;"",Weekly[[#This Row],[TRUES]]&gt;0,Weekly[[#This Row],[Actual]]=TRUE),AY39+((Weekly[[#This Row],[H Odds &lt;]]-1)*0.92),IF(AND(Weekly[[#This Row],[V Odds &lt;]]&lt;&gt;"",Weekly[[#This Row],[FALSES]]=0),AY39,IF(AND(Weekly[[#This Row],[H Odds &lt;]]&lt;&gt;"",Weekly[[#This Row],[TRUES]]=0),AY39,AY39-1)))))</f>
        <v>41.504399999999997</v>
      </c>
      <c r="AZ40" s="37">
        <f>IF(AND(Weekly[[#This Row],[V Odds &lt;]]="",Weekly[[#This Row],[H Odds &lt;]]=""),AZ39,IF(AND(Weekly[[#This Row],[V Odds &lt;]]&lt;&gt;"",Weekly[[#This Row],[Actual]]=FALSE),AZ39+Weekly[[#This Row],[V Odds &lt;]]-1,IF(AND(Weekly[[#This Row],[H Odds &lt;]]&lt;&gt;"",Weekly[[#This Row],[Actual]]=TRUE),AZ39+Weekly[[#This Row],[H Odds &lt;]]-1,AZ39-1)))</f>
        <v>39.860000000000007</v>
      </c>
      <c r="BA40" s="38">
        <f>IF(Weekly[[#This Row],[H Odds &lt;]]="",BA39,IF(AND(Weekly[[#This Row],[H Odds &lt;]]&lt;&gt;"",Weekly[[#This Row],[SVC_P]]=TRUE,Weekly[[#This Row],[Actual]]=TRUE),BA39+Weekly[[#This Row],[H Odds &lt;]]-1,IF(AND(Weekly[[#This Row],[H Odds &lt;]]&lt;&gt;"",Weekly[[#This Row],[SVC_P]]=TRUE,Weekly[[#This Row],[Actual]]=FALSE),BA39-1,BA39)))</f>
        <v>40.380000000000003</v>
      </c>
      <c r="BB40" s="38">
        <f>IF(Weekly[[#This Row],[H Odds &lt;]]="",BB39,IF(AND(Weekly[[#This Row],[H Odds &lt;]]&lt;&gt;"",Weekly[[#This Row],[ADBC_P]]=TRUE,Weekly[[#This Row],[Actual]]=TRUE),BB39+Weekly[[#This Row],[H Odds &lt;]]-1,IF(AND(Weekly[[#This Row],[H Odds &lt;]]&lt;&gt;"",Weekly[[#This Row],[ADBC_P]]=TRUE,Weekly[[#This Row],[Actual]]=FALSE),BB39-1,BB39)))</f>
        <v>40</v>
      </c>
      <c r="BC40" s="38">
        <f>IF(Weekly[[#This Row],[H Odds &lt;]]="",BC39,IF(AND(Weekly[[#This Row],[H Odds &lt;]]&lt;&gt;"",Weekly[[#This Row],[RFC_P]]=TRUE,Weekly[[#This Row],[Actual]]=TRUE),BC39+Weekly[[#This Row],[H Odds &lt;]]-1,IF(AND(Weekly[[#This Row],[H Odds &lt;]]&lt;&gt;"",Weekly[[#This Row],[RFC_P]]=TRUE,Weekly[[#This Row],[Actual]]=FALSE),BC39-1,BC39)))</f>
        <v>39</v>
      </c>
      <c r="BD40" s="38">
        <f>IF(Weekly[[#This Row],[H Odds &lt;]]="",BD39,IF(AND(Weekly[[#This Row],[H Odds &lt;]]&lt;&gt;"",Weekly[[#This Row],[GBC_P]]=TRUE,Weekly[[#This Row],[Actual]]=TRUE),BD39+Weekly[[#This Row],[H Odds &lt;]]-1,IF(AND(Weekly[[#This Row],[H Odds &lt;]]&lt;&gt;"",Weekly[[#This Row],[GBC_P]]=TRUE,Weekly[[#This Row],[Actual]]=FALSE),BD39-1,BD39)))</f>
        <v>40</v>
      </c>
      <c r="BE40" s="38">
        <f>IF(Weekly[[#This Row],[H Odds &lt;]]="",BE39,IF(AND(Weekly[[#This Row],[H Odds &lt;]]&lt;&gt;"",Weekly[[#This Row],[HGBC_P]]=TRUE,Weekly[[#This Row],[Actual]]=TRUE),BE39+Weekly[[#This Row],[H Odds &lt;]]-1,IF(AND(Weekly[[#This Row],[H Odds &lt;]]&lt;&gt;"",Weekly[[#This Row],[HGBC_P]]=TRUE,Weekly[[#This Row],[Actual]]=FALSE),BE39-1,BE39)))</f>
        <v>39</v>
      </c>
      <c r="BF40" s="38">
        <f>IF(Weekly[[#This Row],[H Odds &lt;]]="",BF39,IF(AND(Weekly[[#This Row],[H Odds &lt;]]&lt;&gt;"",Weekly[[#This Row],[XGB_P]]=TRUE,Weekly[[#This Row],[Actual]]=TRUE),BF39+Weekly[[#This Row],[H Odds &lt;]]-1,IF(AND(Weekly[[#This Row],[H Odds &lt;]]&lt;&gt;"",Weekly[[#This Row],[XGB_P]]=TRUE,Weekly[[#This Row],[Actual]]=FALSE),BF39-1,BF39)))</f>
        <v>40</v>
      </c>
      <c r="BG40" s="38">
        <f>IF(Weekly[[#This Row],[H Odds &lt;]]="",BG39,IF(AND(Weekly[[#This Row],[H Odds &lt;]]&lt;&gt;"",Weekly[[#This Row],[QDA_P]]=TRUE,Weekly[[#This Row],[Actual]]=TRUE),BG39+Weekly[[#This Row],[H Odds &lt;]]-1,IF(AND(Weekly[[#This Row],[H Odds &lt;]]&lt;&gt;"",Weekly[[#This Row],[QDA_P]]=TRUE,Weekly[[#This Row],[Actual]]=FALSE),BG39-1,BG39)))</f>
        <v>40</v>
      </c>
      <c r="BH40" s="38">
        <f>IF(Weekly[[#This Row],[H Odds &lt;]]="",BH39,IF(AND(Weekly[[#This Row],[H Odds &lt;]]&lt;&gt;"",Weekly[[#This Row],[KNC_P]]=TRUE,Weekly[[#This Row],[Actual]]=TRUE),BH39+Weekly[[#This Row],[H Odds &lt;]]-1,IF(AND(Weekly[[#This Row],[H Odds &lt;]]&lt;&gt;"",Weekly[[#This Row],[KNC_P]]=TRUE,Weekly[[#This Row],[Actual]]=FALSE),BH39-1,BH39)))</f>
        <v>40</v>
      </c>
      <c r="BI40" s="38">
        <f>IF(Weekly[[#This Row],[H Odds &lt;]]="",BI39,IF(AND(Weekly[[#This Row],[H Odds &lt;]]&lt;&gt;"",Weekly[[#This Row],[TRUES]]&gt;0,Weekly[[#This Row],[Actual]]=TRUE),BI39+Weekly[[#This Row],[H Odds &lt;]]-1,IF(AND(Weekly[[#This Row],[H Odds &lt;]]&lt;&gt;"",Weekly[[#This Row],[TRUES]]=0),BI39,BI39-1)))</f>
        <v>40.380000000000003</v>
      </c>
      <c r="BJ40" s="38">
        <f>IF(Weekly[[#This Row],[H Odds &lt;]]="",BJ39,IF(AND(Weekly[[#This Row],[H Odds &lt;]]&lt;&gt;"",Weekly[[#This Row],[Actual]]=TRUE),BJ39+Weekly[[#This Row],[H Odds &lt;]]-1,IF(AND(Weekly[[#This Row],[H Odds &lt;]]&lt;&gt;"",Weekly[[#This Row],[Actual]]=FALSE),BJ39-1,BJ39)))</f>
        <v>40.380000000000003</v>
      </c>
      <c r="BK40" s="58">
        <f>IF(AND(Weekly[[#This Row],[TRUES]]&gt;4,Weekly[[#This Row],[Actual]]=TRUE),BK39+Weekly[[#This Row],[BF H Odds]]-1,IF(AND(Weekly[[#This Row],[FALSES]]&gt;4,Weekly[[#This Row],[Actual]]=FALSE),BK39+Weekly[[#This Row],[BF V Odds]]-1,IF(AND(Weekly[[#This Row],[TRUES]]&gt;4,Weekly[[#This Row],[Actual]]=FALSE),BK39-1,IF(AND(Weekly[[#This Row],[FALSES]]&gt;4,Weekly[[#This Row],[Actual]]=TRUE),BK39-1,BK39))))</f>
        <v>40.470000000000013</v>
      </c>
      <c r="BL40" s="58">
        <f>IF(AND(Weekly[[#This Row],[TRUES]]&gt;5,Weekly[[#This Row],[Actual]]=TRUE),BL39+Weekly[[#This Row],[BF H Odds]]-1,IF(AND(Weekly[[#This Row],[FALSES]]&gt;5,Weekly[[#This Row],[Actual]]=FALSE),BL39+Weekly[[#This Row],[BF V Odds]]-1,IF(AND(Weekly[[#This Row],[TRUES]]&gt;5,Weekly[[#This Row],[Actual]]=FALSE),BL39-1,IF(AND(Weekly[[#This Row],[FALSES]]&gt;5,Weekly[[#This Row],[Actual]]=TRUE),BL39-1,BL39))))</f>
        <v>40.120000000000012</v>
      </c>
      <c r="BM40" s="58">
        <f>IF(AND(Weekly[[#This Row],[TRUES]]&gt;6,Weekly[[#This Row],[Actual]]=TRUE),BM39+Weekly[[#This Row],[BF H Odds]]-1,IF(AND(Weekly[[#This Row],[FALSES]]&gt;6,Weekly[[#This Row],[Actual]]=FALSE),BM39+Weekly[[#This Row],[BF V Odds]]-1,IF(AND(Weekly[[#This Row],[TRUES]]&gt;6,Weekly[[#This Row],[Actual]]=FALSE),BM39-1,IF(AND(Weekly[[#This Row],[FALSES]]&gt;6,Weekly[[#This Row],[Actual]]=TRUE),BM39-1,BM39))))</f>
        <v>39.000000000000007</v>
      </c>
      <c r="BN40" s="24"/>
    </row>
    <row r="41" spans="1:69" x14ac:dyDescent="0.25">
      <c r="A41" s="1">
        <v>39</v>
      </c>
      <c r="B41" s="10">
        <v>44241</v>
      </c>
      <c r="C41" s="17" t="s">
        <v>36</v>
      </c>
      <c r="D41" s="15" t="s">
        <v>27</v>
      </c>
      <c r="E41" t="b">
        <v>1</v>
      </c>
      <c r="F41" t="b">
        <v>1</v>
      </c>
      <c r="G41" t="b">
        <v>0</v>
      </c>
      <c r="H41" t="b">
        <v>0</v>
      </c>
      <c r="I41" t="b">
        <v>0</v>
      </c>
      <c r="J41" t="b">
        <v>1</v>
      </c>
      <c r="K41" t="b">
        <v>1</v>
      </c>
      <c r="P41" t="b">
        <v>0</v>
      </c>
      <c r="Q41" t="s">
        <v>76</v>
      </c>
      <c r="R41" s="9">
        <f>IFERROR(IF(Weekly[[#This Row],[Won Bet?]]="yes",R40+(Weekly[[#This Row],[BF Odds]]*Weekly[[#This Row],[BF Stake]])-Weekly[[#This Row],[BF Stake]],R40-Weekly[[#This Row],[BF Stake]]),R40)</f>
        <v>99.79</v>
      </c>
      <c r="S41" s="9">
        <f>IFERROR(IF(Weekly[[#This Row],[Won Bet?]]="yes",S40+(((Weekly[[#This Row],[BF Odds]]*Weekly[[#This Row],[BF Stake]])-Weekly[[#This Row],[BF Stake]])*0.95),S40-Weekly[[#This Row],[BF Stake]]),S40)</f>
        <v>99.300499999999985</v>
      </c>
      <c r="T41">
        <v>1.59</v>
      </c>
      <c r="U41">
        <v>2.4700000000000002</v>
      </c>
      <c r="V41" s="24">
        <f>IF(Weekly[[#This Row],[Actual]]="","",IF(AND(Weekly[[#This Row],[SVC_P]]=Weekly[[#This Row],[Actual]],Weekly[[#This Row],[SVC_P]]=TRUE),V40+Weekly[[#This Row],[BF H Odds]]-1,IF(AND(Weekly[[#This Row],[SVC_P]]=Weekly[[#This Row],[Actual]],Weekly[[#This Row],[SVC_P]]=FALSE),V40+Weekly[[#This Row],[BF V Odds]]-1,V40-1)))</f>
        <v>45.780000000000015</v>
      </c>
      <c r="W41" s="24">
        <f>IF(Weekly[[#This Row],[Actual]]="","",IF(AND(Weekly[[#This Row],[SVC_P]]=FALSE,Weekly[[#This Row],[Actual]]=TRUE),W40+Weekly[[#This Row],[BF H Odds]]-1,IF(AND(Weekly[[#This Row],[SVC_P]]=TRUE,Weekly[[#This Row],[Actual]]=FALSE,),W40+Weekly[[#This Row],[BF V Odds]]-1,W40-1)))</f>
        <v>4.41</v>
      </c>
      <c r="X41" s="24">
        <f>IF(Weekly[[#This Row],[Actual]]="","",IF(AND(Weekly[[#This Row],[ADBC_P]]=Weekly[[#This Row],[Actual]],Weekly[[#This Row],[ADBC_P]]=TRUE),X40+Weekly[[#This Row],[BF H Odds]]-1,IF(AND(Weekly[[#This Row],[ADBC_P]]=Weekly[[#This Row],[Actual]],Weekly[[#This Row],[ADBC_P]]=FALSE),X40+Weekly[[#This Row],[BF V Odds]]-1,X40-1)))</f>
        <v>36.54000000000002</v>
      </c>
      <c r="Y41" s="24">
        <f>IF(Weekly[[#This Row],[Actual]]="","",IF(AND(Weekly[[#This Row],[ADBC_P]]=FALSE,Weekly[[#This Row],[Actual]]=TRUE),Y40+Weekly[[#This Row],[BF H Odds]]-1,IF(AND(Weekly[[#This Row],[ADBC_P]]=TRUE,Weekly[[#This Row],[Actual]]=FALSE),Y40+Weekly[[#This Row],[BF V Odds]]-1,Y40-1)))</f>
        <v>37.070000000000014</v>
      </c>
      <c r="Z41" s="24">
        <f>IF(Weekly[[#This Row],[Actual]]="","",IF(AND(Weekly[[#This Row],[RFC_P]]=Weekly[[#This Row],[Actual]],Weekly[[#This Row],[RFC_P]]=TRUE),Z40+Weekly[[#This Row],[BF H Odds]]-1,IF(AND(Weekly[[#This Row],[RFC_P]]=Weekly[[#This Row],[Actual]],Weekly[[#This Row],[RFC_P]]=FALSE),Z40+Weekly[[#This Row],[BF V Odds]]-1,Z40-1)))</f>
        <v>37.640000000000022</v>
      </c>
      <c r="AA41" s="24">
        <f>IF(Weekly[[#This Row],[Actual]]="","",IF(AND(Weekly[[#This Row],[RFC_P]]=FALSE,Weekly[[#This Row],[Actual]]=TRUE),AA40+Weekly[[#This Row],[BF H Odds]]-1,IF(AND(Weekly[[#This Row],[RFC_P]]=TRUE,Weekly[[#This Row],[Actual]]=FALSE),AA40+Weekly[[#This Row],[BF V Odds]]-1,AA40-1)))</f>
        <v>35.970000000000013</v>
      </c>
      <c r="AB41" s="24">
        <f>IF(Weekly[[#This Row],[Actual]]="","",IF(AND(Weekly[[#This Row],[GBC_P]]=Weekly[[#This Row],[Actual]],Weekly[[#This Row],[GBC_P]]=TRUE),AB40+Weekly[[#This Row],[BF H Odds]]-1,IF(AND(Weekly[[#This Row],[GBC_P]]=Weekly[[#This Row],[Actual]],Weekly[[#This Row],[GBC_P]]=FALSE),AB40+Weekly[[#This Row],[BF V Odds]]-1,AB40-1)))</f>
        <v>35.190000000000019</v>
      </c>
      <c r="AC41" s="24">
        <f>IF(Weekly[[#This Row],[Actual]]="","",IF(AND(Weekly[[#This Row],[GBC_P]]=FALSE,Weekly[[#This Row],[Actual]]=TRUE),AC40+Weekly[[#This Row],[BF H Odds]]-1,IF(AND(Weekly[[#This Row],[GBC_P]]=TRUE,Weekly[[#This Row],[Actual]]=FALSE),AC40+Weekly[[#This Row],[BF V Odds]]-1,AC40-1)))</f>
        <v>38.420000000000016</v>
      </c>
      <c r="AD41" s="24">
        <f>IF(Weekly[[#This Row],[Actual]]="","",IF(AND(Weekly[[#This Row],[HGBC_P]]=Weekly[[#This Row],[Actual]],Weekly[[#This Row],[HGBC_P]]=TRUE),AD40+Weekly[[#This Row],[BF H Odds]]-1,IF(AND(Weekly[[#This Row],[HGBC_P]]=Weekly[[#This Row],[Actual]],Weekly[[#This Row],[HGBC_P]]=FALSE),AD40+Weekly[[#This Row],[BF V Odds]]-1,AD40-1)))</f>
        <v>38.520000000000024</v>
      </c>
      <c r="AE41" s="24">
        <f>IF(Weekly[[#This Row],[Actual]]="","",IF(AND(Weekly[[#This Row],[HGBC_P]]=FALSE,Weekly[[#This Row],[Actual]]=TRUE),AE40+Weekly[[#This Row],[BF H Odds]]-1,IF(AND(Weekly[[#This Row],[HGBC_P]]=TRUE,Weekly[[#This Row],[Actual]]=FALSE),AE40+Weekly[[#This Row],[BF V Odds]]-1,AE40-1)))</f>
        <v>35.090000000000011</v>
      </c>
      <c r="AF41" s="24">
        <f>IF(Weekly[[#This Row],[Actual]]="","",IF(AND(Weekly[[#This Row],[XGB_P]]=Weekly[[#This Row],[Actual]],Weekly[[#This Row],[XGB_P]]=TRUE),AF40+Weekly[[#This Row],[BF H Odds]]-1,IF(AND(Weekly[[#This Row],[XGB_P]]=Weekly[[#This Row],[Actual]],Weekly[[#This Row],[XGB_P]]=FALSE),AF40+Weekly[[#This Row],[BF V Odds]]-1,AF40-1)))</f>
        <v>40.990000000000016</v>
      </c>
      <c r="AG41" s="24">
        <f>IF(Weekly[[#This Row],[Actual]]="","",IF(AND(Weekly[[#This Row],[XGB_P]]=FALSE,Weekly[[#This Row],[Actual]]=TRUE),AG40+Weekly[[#This Row],[BF H Odds]]-1,IF(AND(Weekly[[#This Row],[XGB_P]]=TRUE,Weekly[[#This Row],[Actual]]=FALSE),AG40+Weekly[[#This Row],[BF V Odds]]-1,AG40-1)))</f>
        <v>32.620000000000012</v>
      </c>
      <c r="AH41" s="24">
        <f>IF(Weekly[[#This Row],[Actual]]="","",IF(AND(Weekly[[#This Row],[QDA_P]]=Weekly[[#This Row],[Actual]],Weekly[[#This Row],[QDA_P]]=TRUE),AH40+Weekly[[#This Row],[BF H Odds]]-1,IF(AND(Weekly[[#This Row],[QDA_P]]=Weekly[[#This Row],[Actual]],Weekly[[#This Row],[QDA_P]]=FALSE),AH40+Weekly[[#This Row],[BF V Odds]]-1,AH40-1)))</f>
        <v>29.010000000000019</v>
      </c>
      <c r="AI41" s="24">
        <f>IF(Weekly[[#This Row],[Actual]]="","",IF(AND(Weekly[[#This Row],[QDA_P]]=FALSE,Weekly[[#This Row],[Actual]]=TRUE),AI40+Weekly[[#This Row],[BF H Odds]]-1,IF(AND(Weekly[[#This Row],[QDA_P]]=TRUE,Weekly[[#This Row],[Actual]]=FALSE),AI40+Weekly[[#This Row],[BF V Odds]]-1,AI40-1)))</f>
        <v>44.600000000000016</v>
      </c>
      <c r="AJ41" s="24"/>
      <c r="AK41" s="24"/>
      <c r="AL41" s="30">
        <f>IF(Weekly[[#This Row],[Actual]]="","",COUNTIF(Weekly[[#This Row],[SVC_P]:[QDA_P]],TRUE))</f>
        <v>4</v>
      </c>
      <c r="AM41" s="30">
        <f>IF(Weekly[[#This Row],[Actual]]="","",COUNTIF(Weekly[[#This Row],[SVC_P]:[QDA_P]],FALSE))</f>
        <v>3</v>
      </c>
      <c r="AN41" t="str">
        <f>IF(AND(Weekly[[#This Row],[BF V Odds]]&gt;$BO$6,Weekly[[#This Row],[BF V Odds]] &lt; $BO$7),Weekly[[#This Row],[BF V Odds]],"")</f>
        <v/>
      </c>
      <c r="AO41" t="str">
        <f>IF(AND(Weekly[[#This Row],[BF H Odds]]&gt;$BO$6, Weekly[[#This Row],[BF H Odds]] &lt; $BO$7),Weekly[[#This Row],[BF H Odds]],"")</f>
        <v/>
      </c>
      <c r="AP41" s="37">
        <f>IF(AND(Weekly[[#This Row],[V Odds &lt;]]="",Weekly[[#This Row],[H Odds &lt;]]=""),AP40,IF(AND(Weekly[[#This Row],[H Odds &lt;]]&lt;&gt;"",Weekly[[#This Row],[SVC_P]]=TRUE,Weekly[[#This Row],[Actual]]=TRUE),AP40+Weekly[[#This Row],[H Odds &lt;]]-1,IF(AND(Weekly[[#This Row],[V Odds &lt;]]&lt;&gt;"",Weekly[[#This Row],[SVC_P]]=FALSE,Weekly[[#This Row],[Actual]]=FALSE),AP40+Weekly[[#This Row],[V Odds &lt;]]-1,IF(AND(Weekly[[#This Row],[V Odds &lt;]]&lt;&gt;"",Weekly[[#This Row],[SVC_P]]=FALSE,Weekly[[#This Row],[Actual]]=TRUE),AP40-1,IF(AND(Weekly[[#This Row],[H Odds &lt;]]&lt;&gt;"",Weekly[[#This Row],[SVC_P]]=TRUE,Weekly[[#This Row],[Actual]]=FALSE),AP40-1,AP40)))))</f>
        <v>44.070000000000007</v>
      </c>
      <c r="AQ41" s="37">
        <f>IF(AND(Weekly[[#This Row],[V Odds &lt;]]="",Weekly[[#This Row],[H Odds &lt;]]=""),AQ40,IF(AND(Weekly[[#This Row],[H Odds &lt;]]&lt;&gt;"",Weekly[[#This Row],[ADBC_P]]=TRUE,Weekly[[#This Row],[Actual]]=TRUE),AQ40+Weekly[[#This Row],[H Odds &lt;]]-1,IF(AND(Weekly[[#This Row],[V Odds &lt;]]&lt;&gt;"",Weekly[[#This Row],[ADBC_P]]=FALSE,Weekly[[#This Row],[Actual]]=FALSE),AQ40+Weekly[[#This Row],[V Odds &lt;]]-1,IF(AND(Weekly[[#This Row],[V Odds &lt;]]&lt;&gt;"",Weekly[[#This Row],[ADBC_P]]=FALSE,Weekly[[#This Row],[Actual]]=TRUE),AQ40-1,IF(AND(Weekly[[#This Row],[H Odds &lt;]]&lt;&gt;"",Weekly[[#This Row],[ADBC_P]]=TRUE,Weekly[[#This Row],[Actual]]=FALSE),AQ40-1,AQ40)))))</f>
        <v>40</v>
      </c>
      <c r="AR41" s="37">
        <f>IF(AND(Weekly[[#This Row],[V Odds &lt;]]="",Weekly[[#This Row],[H Odds &lt;]]=""),AR40,IF(AND(Weekly[[#This Row],[H Odds &lt;]]&lt;&gt;"",Weekly[[#This Row],[RFC_P]]=TRUE,Weekly[[#This Row],[Actual]]=TRUE),AR40+Weekly[[#This Row],[H Odds &lt;]]-1,IF(AND(Weekly[[#This Row],[V Odds &lt;]]&lt;&gt;"",Weekly[[#This Row],[RFC_P]]=FALSE,Weekly[[#This Row],[Actual]]=FALSE),AR40+Weekly[[#This Row],[V Odds &lt;]]-1,IF(AND(Weekly[[#This Row],[V Odds &lt;]]&lt;&gt;"",Weekly[[#This Row],[RFC_P]]=FALSE,Weekly[[#This Row],[Actual]]=TRUE),AR40-1,IF(AND(Weekly[[#This Row],[H Odds &lt;]]&lt;&gt;"",Weekly[[#This Row],[RFC_P]]=TRUE,Weekly[[#This Row],[Actual]]=FALSE),AR40-1,AR40)))))</f>
        <v>40.200000000000003</v>
      </c>
      <c r="AS41" s="37">
        <f>IF(AND(Weekly[[#This Row],[V Odds &lt;]]="",Weekly[[#This Row],[H Odds &lt;]]=""),AS40,IF(AND(Weekly[[#This Row],[H Odds &lt;]]&lt;&gt;"",Weekly[[#This Row],[GBC_P]]=TRUE,Weekly[[#This Row],[Actual]]=TRUE),AS40+Weekly[[#This Row],[H Odds &lt;]]-1,IF(AND(Weekly[[#This Row],[V Odds &lt;]]&lt;&gt;"",Weekly[[#This Row],[GBC_P]]=FALSE,Weekly[[#This Row],[Actual]]=FALSE),AS40+Weekly[[#This Row],[V Odds &lt;]]-1,IF(AND(Weekly[[#This Row],[V Odds &lt;]]&lt;&gt;"",Weekly[[#This Row],[GBC_P]]=FALSE,Weekly[[#This Row],[Actual]]=TRUE),AS40-1,IF(AND(Weekly[[#This Row],[H Odds &lt;]]&lt;&gt;"",Weekly[[#This Row],[GBC_P]]=TRUE,Weekly[[#This Row],[Actual]]=FALSE),AS40-1,AS40)))))</f>
        <v>38</v>
      </c>
      <c r="AT41" s="37">
        <f>IF(AND(Weekly[[#This Row],[V Odds &lt;]]="",Weekly[[#This Row],[H Odds &lt;]]=""),AT40,IF(AND(Weekly[[#This Row],[H Odds &lt;]]&lt;&gt;"",Weekly[[#This Row],[HGBC_P]]=TRUE,Weekly[[#This Row],[Actual]]=TRUE),AT40+Weekly[[#This Row],[H Odds &lt;]]-1,IF(AND(Weekly[[#This Row],[V Odds &lt;]]&lt;&gt;"",Weekly[[#This Row],[HGBC_P]]=FALSE,Weekly[[#This Row],[Actual]]=FALSE),AT40+Weekly[[#This Row],[V Odds &lt;]]-1,IF(AND(Weekly[[#This Row],[V Odds &lt;]]&lt;&gt;"",Weekly[[#This Row],[HGBC_P]]=FALSE,Weekly[[#This Row],[Actual]]=TRUE),AT40-1,IF(AND(Weekly[[#This Row],[H Odds &lt;]]&lt;&gt;"",Weekly[[#This Row],[HGBC_P]]=TRUE,Weekly[[#This Row],[Actual]]=FALSE),AT40-1,AT40)))))</f>
        <v>38</v>
      </c>
      <c r="AU41" s="37">
        <f>IF(AND(Weekly[[#This Row],[V Odds &lt;]]="",Weekly[[#This Row],[H Odds &lt;]]=""),AU40,IF(AND(Weekly[[#This Row],[H Odds &lt;]]&lt;&gt;"",Weekly[[#This Row],[XGB_P]]=TRUE,Weekly[[#This Row],[Actual]]=TRUE),AU40+Weekly[[#This Row],[H Odds &lt;]]-1,IF(AND(Weekly[[#This Row],[V Odds &lt;]]&lt;&gt;"",Weekly[[#This Row],[XGB_P]]=FALSE,Weekly[[#This Row],[Actual]]=FALSE),AU40+Weekly[[#This Row],[V Odds &lt;]]-1,IF(AND(Weekly[[#This Row],[V Odds &lt;]]&lt;&gt;"",Weekly[[#This Row],[XGB_P]]=FALSE,Weekly[[#This Row],[Actual]]=TRUE),AU40-1,IF(AND(Weekly[[#This Row],[H Odds &lt;]]&lt;&gt;"",Weekly[[#This Row],[XGB_P]]=TRUE,Weekly[[#This Row],[Actual]]=FALSE),AU40-1,AU40)))))</f>
        <v>39</v>
      </c>
      <c r="AV41" s="37">
        <f>IF(AND(Weekly[[#This Row],[V Odds &lt;]]="",Weekly[[#This Row],[H Odds &lt;]]=""),AV40,IF(AND(Weekly[[#This Row],[H Odds &lt;]]&lt;&gt;"",Weekly[[#This Row],[QDA_P]]=TRUE,Weekly[[#This Row],[Actual]]=TRUE),AV40+Weekly[[#This Row],[H Odds &lt;]]-1,IF(AND(Weekly[[#This Row],[V Odds &lt;]]&lt;&gt;"",Weekly[[#This Row],[QDA_P]]=FALSE,Weekly[[#This Row],[Actual]]=FALSE),AV40+Weekly[[#This Row],[V Odds &lt;]]-1,IF(AND(Weekly[[#This Row],[V Odds &lt;]]&lt;&gt;"",Weekly[[#This Row],[QDA_P]]=FALSE,Weekly[[#This Row],[Actual]]=TRUE),AV40-1,IF(AND(Weekly[[#This Row],[H Odds &lt;]]&lt;&gt;"",Weekly[[#This Row],[QDA_P]]=TRUE,Weekly[[#This Row],[Actual]]=FALSE),AV40-1,AV40)))))</f>
        <v>38</v>
      </c>
      <c r="AW41" s="37"/>
      <c r="AX41" s="37">
        <f>IF(AND(Weekly[[#This Row],[V Odds &lt;]]="",Weekly[[#This Row],[H Odds &lt;]]=""),AX40,IF(AND(Weekly[[#This Row],[V Odds &lt;]]&lt;&gt;"",Weekly[[#This Row],[FALSES]]&gt;0,Weekly[[#This Row],[Actual]]=FALSE),AX40+Weekly[[#This Row],[V Odds &lt;]]-1,IF(AND(Weekly[[#This Row],[H Odds &lt;]]&lt;&gt;"",Weekly[[#This Row],[TRUES]]&gt;0,Weekly[[#This Row],[Actual]]=TRUE),AX40+Weekly[[#This Row],[H Odds &lt;]]-1,IF(AND(Weekly[[#This Row],[V Odds &lt;]]&lt;&gt;"",Weekly[[#This Row],[FALSES]]=0),AX40,IF(AND(Weekly[[#This Row],[H Odds &lt;]]&lt;&gt;"",Weekly[[#This Row],[TRUES]]=0),AX40,AX40-1)))))</f>
        <v>42.070000000000007</v>
      </c>
      <c r="AY41" s="37">
        <f>IF(AND(Weekly[[#This Row],[V Odds &lt;]]="",Weekly[[#This Row],[H Odds &lt;]]=""),AY40,IF(AND(Weekly[[#This Row],[V Odds &lt;]]&lt;&gt;"",Weekly[[#This Row],[FALSES]]&gt;0,Weekly[[#This Row],[Actual]]=FALSE),AY40+((Weekly[[#This Row],[V Odds &lt;]]-1)*0.92),IF(AND(Weekly[[#This Row],[H Odds &lt;]]&lt;&gt;"",Weekly[[#This Row],[TRUES]]&gt;0,Weekly[[#This Row],[Actual]]=TRUE),AY40+((Weekly[[#This Row],[H Odds &lt;]]-1)*0.92),IF(AND(Weekly[[#This Row],[V Odds &lt;]]&lt;&gt;"",Weekly[[#This Row],[FALSES]]=0),AY40,IF(AND(Weekly[[#This Row],[H Odds &lt;]]&lt;&gt;"",Weekly[[#This Row],[TRUES]]=0),AY40,AY40-1)))))</f>
        <v>41.504399999999997</v>
      </c>
      <c r="AZ41" s="37">
        <f>IF(AND(Weekly[[#This Row],[V Odds &lt;]]="",Weekly[[#This Row],[H Odds &lt;]]=""),AZ40,IF(AND(Weekly[[#This Row],[V Odds &lt;]]&lt;&gt;"",Weekly[[#This Row],[Actual]]=FALSE),AZ40+Weekly[[#This Row],[V Odds &lt;]]-1,IF(AND(Weekly[[#This Row],[H Odds &lt;]]&lt;&gt;"",Weekly[[#This Row],[Actual]]=TRUE),AZ40+Weekly[[#This Row],[H Odds &lt;]]-1,AZ40-1)))</f>
        <v>39.860000000000007</v>
      </c>
      <c r="BA41" s="38">
        <f>IF(Weekly[[#This Row],[H Odds &lt;]]="",BA40,IF(AND(Weekly[[#This Row],[H Odds &lt;]]&lt;&gt;"",Weekly[[#This Row],[SVC_P]]=TRUE,Weekly[[#This Row],[Actual]]=TRUE),BA40+Weekly[[#This Row],[H Odds &lt;]]-1,IF(AND(Weekly[[#This Row],[H Odds &lt;]]&lt;&gt;"",Weekly[[#This Row],[SVC_P]]=TRUE,Weekly[[#This Row],[Actual]]=FALSE),BA40-1,BA40)))</f>
        <v>40.380000000000003</v>
      </c>
      <c r="BB41" s="38">
        <f>IF(Weekly[[#This Row],[H Odds &lt;]]="",BB40,IF(AND(Weekly[[#This Row],[H Odds &lt;]]&lt;&gt;"",Weekly[[#This Row],[ADBC_P]]=TRUE,Weekly[[#This Row],[Actual]]=TRUE),BB40+Weekly[[#This Row],[H Odds &lt;]]-1,IF(AND(Weekly[[#This Row],[H Odds &lt;]]&lt;&gt;"",Weekly[[#This Row],[ADBC_P]]=TRUE,Weekly[[#This Row],[Actual]]=FALSE),BB40-1,BB40)))</f>
        <v>40</v>
      </c>
      <c r="BC41" s="38">
        <f>IF(Weekly[[#This Row],[H Odds &lt;]]="",BC40,IF(AND(Weekly[[#This Row],[H Odds &lt;]]&lt;&gt;"",Weekly[[#This Row],[RFC_P]]=TRUE,Weekly[[#This Row],[Actual]]=TRUE),BC40+Weekly[[#This Row],[H Odds &lt;]]-1,IF(AND(Weekly[[#This Row],[H Odds &lt;]]&lt;&gt;"",Weekly[[#This Row],[RFC_P]]=TRUE,Weekly[[#This Row],[Actual]]=FALSE),BC40-1,BC40)))</f>
        <v>39</v>
      </c>
      <c r="BD41" s="38">
        <f>IF(Weekly[[#This Row],[H Odds &lt;]]="",BD40,IF(AND(Weekly[[#This Row],[H Odds &lt;]]&lt;&gt;"",Weekly[[#This Row],[GBC_P]]=TRUE,Weekly[[#This Row],[Actual]]=TRUE),BD40+Weekly[[#This Row],[H Odds &lt;]]-1,IF(AND(Weekly[[#This Row],[H Odds &lt;]]&lt;&gt;"",Weekly[[#This Row],[GBC_P]]=TRUE,Weekly[[#This Row],[Actual]]=FALSE),BD40-1,BD40)))</f>
        <v>40</v>
      </c>
      <c r="BE41" s="38">
        <f>IF(Weekly[[#This Row],[H Odds &lt;]]="",BE40,IF(AND(Weekly[[#This Row],[H Odds &lt;]]&lt;&gt;"",Weekly[[#This Row],[HGBC_P]]=TRUE,Weekly[[#This Row],[Actual]]=TRUE),BE40+Weekly[[#This Row],[H Odds &lt;]]-1,IF(AND(Weekly[[#This Row],[H Odds &lt;]]&lt;&gt;"",Weekly[[#This Row],[HGBC_P]]=TRUE,Weekly[[#This Row],[Actual]]=FALSE),BE40-1,BE40)))</f>
        <v>39</v>
      </c>
      <c r="BF41" s="38">
        <f>IF(Weekly[[#This Row],[H Odds &lt;]]="",BF40,IF(AND(Weekly[[#This Row],[H Odds &lt;]]&lt;&gt;"",Weekly[[#This Row],[XGB_P]]=TRUE,Weekly[[#This Row],[Actual]]=TRUE),BF40+Weekly[[#This Row],[H Odds &lt;]]-1,IF(AND(Weekly[[#This Row],[H Odds &lt;]]&lt;&gt;"",Weekly[[#This Row],[XGB_P]]=TRUE,Weekly[[#This Row],[Actual]]=FALSE),BF40-1,BF40)))</f>
        <v>40</v>
      </c>
      <c r="BG41" s="38">
        <f>IF(Weekly[[#This Row],[H Odds &lt;]]="",BG40,IF(AND(Weekly[[#This Row],[H Odds &lt;]]&lt;&gt;"",Weekly[[#This Row],[QDA_P]]=TRUE,Weekly[[#This Row],[Actual]]=TRUE),BG40+Weekly[[#This Row],[H Odds &lt;]]-1,IF(AND(Weekly[[#This Row],[H Odds &lt;]]&lt;&gt;"",Weekly[[#This Row],[QDA_P]]=TRUE,Weekly[[#This Row],[Actual]]=FALSE),BG40-1,BG40)))</f>
        <v>40</v>
      </c>
      <c r="BH41" s="38">
        <f>IF(Weekly[[#This Row],[H Odds &lt;]]="",BH40,IF(AND(Weekly[[#This Row],[H Odds &lt;]]&lt;&gt;"",Weekly[[#This Row],[KNC_P]]=TRUE,Weekly[[#This Row],[Actual]]=TRUE),BH40+Weekly[[#This Row],[H Odds &lt;]]-1,IF(AND(Weekly[[#This Row],[H Odds &lt;]]&lt;&gt;"",Weekly[[#This Row],[KNC_P]]=TRUE,Weekly[[#This Row],[Actual]]=FALSE),BH40-1,BH40)))</f>
        <v>40</v>
      </c>
      <c r="BI41" s="38">
        <f>IF(Weekly[[#This Row],[H Odds &lt;]]="",BI40,IF(AND(Weekly[[#This Row],[H Odds &lt;]]&lt;&gt;"",Weekly[[#This Row],[TRUES]]&gt;0,Weekly[[#This Row],[Actual]]=TRUE),BI40+Weekly[[#This Row],[H Odds &lt;]]-1,IF(AND(Weekly[[#This Row],[H Odds &lt;]]&lt;&gt;"",Weekly[[#This Row],[TRUES]]=0),BI40,BI40-1)))</f>
        <v>40.380000000000003</v>
      </c>
      <c r="BJ41" s="38">
        <f>IF(Weekly[[#This Row],[H Odds &lt;]]="",BJ40,IF(AND(Weekly[[#This Row],[H Odds &lt;]]&lt;&gt;"",Weekly[[#This Row],[Actual]]=TRUE),BJ40+Weekly[[#This Row],[H Odds &lt;]]-1,IF(AND(Weekly[[#This Row],[H Odds &lt;]]&lt;&gt;"",Weekly[[#This Row],[Actual]]=FALSE),BJ40-1,BJ40)))</f>
        <v>40.380000000000003</v>
      </c>
      <c r="BK41" s="58">
        <f>IF(AND(Weekly[[#This Row],[TRUES]]&gt;4,Weekly[[#This Row],[Actual]]=TRUE),BK40+Weekly[[#This Row],[BF H Odds]]-1,IF(AND(Weekly[[#This Row],[FALSES]]&gt;4,Weekly[[#This Row],[Actual]]=FALSE),BK40+Weekly[[#This Row],[BF V Odds]]-1,IF(AND(Weekly[[#This Row],[TRUES]]&gt;4,Weekly[[#This Row],[Actual]]=FALSE),BK40-1,IF(AND(Weekly[[#This Row],[FALSES]]&gt;4,Weekly[[#This Row],[Actual]]=TRUE),BK40-1,BK40))))</f>
        <v>40.470000000000013</v>
      </c>
      <c r="BL41" s="58">
        <f>IF(AND(Weekly[[#This Row],[TRUES]]&gt;5,Weekly[[#This Row],[Actual]]=TRUE),BL40+Weekly[[#This Row],[BF H Odds]]-1,IF(AND(Weekly[[#This Row],[FALSES]]&gt;5,Weekly[[#This Row],[Actual]]=FALSE),BL40+Weekly[[#This Row],[BF V Odds]]-1,IF(AND(Weekly[[#This Row],[TRUES]]&gt;5,Weekly[[#This Row],[Actual]]=FALSE),BL40-1,IF(AND(Weekly[[#This Row],[FALSES]]&gt;5,Weekly[[#This Row],[Actual]]=TRUE),BL40-1,BL40))))</f>
        <v>40.120000000000012</v>
      </c>
      <c r="BM41" s="58">
        <f>IF(AND(Weekly[[#This Row],[TRUES]]&gt;6,Weekly[[#This Row],[Actual]]=TRUE),BM40+Weekly[[#This Row],[BF H Odds]]-1,IF(AND(Weekly[[#This Row],[FALSES]]&gt;6,Weekly[[#This Row],[Actual]]=FALSE),BM40+Weekly[[#This Row],[BF V Odds]]-1,IF(AND(Weekly[[#This Row],[TRUES]]&gt;6,Weekly[[#This Row],[Actual]]=FALSE),BM40-1,IF(AND(Weekly[[#This Row],[FALSES]]&gt;6,Weekly[[#This Row],[Actual]]=TRUE),BM40-1,BM40))))</f>
        <v>39.000000000000007</v>
      </c>
      <c r="BN41" s="24"/>
    </row>
    <row r="42" spans="1:69" x14ac:dyDescent="0.25">
      <c r="A42" s="1">
        <v>40</v>
      </c>
      <c r="B42" s="10">
        <v>44241</v>
      </c>
      <c r="C42" s="17" t="s">
        <v>34</v>
      </c>
      <c r="D42" s="15" t="s">
        <v>24</v>
      </c>
      <c r="E42" t="b">
        <v>0</v>
      </c>
      <c r="F42" t="b">
        <v>1</v>
      </c>
      <c r="G42" t="b">
        <v>0</v>
      </c>
      <c r="H42" t="b">
        <v>0</v>
      </c>
      <c r="I42" t="b">
        <v>0</v>
      </c>
      <c r="J42" t="b">
        <v>0</v>
      </c>
      <c r="K42" t="b">
        <v>0</v>
      </c>
      <c r="N42">
        <v>1</v>
      </c>
      <c r="O42">
        <v>1.5</v>
      </c>
      <c r="P42" t="b">
        <v>1</v>
      </c>
      <c r="Q42" t="s">
        <v>76</v>
      </c>
      <c r="R42" s="9">
        <f>IFERROR(IF(Weekly[[#This Row],[Won Bet?]]="yes",R41+(Weekly[[#This Row],[BF Odds]]*Weekly[[#This Row],[BF Stake]])-Weekly[[#This Row],[BF Stake]],R41-Weekly[[#This Row],[BF Stake]]),R41)</f>
        <v>98.79</v>
      </c>
      <c r="S42" s="9">
        <f>IFERROR(IF(Weekly[[#This Row],[Won Bet?]]="yes",S41+(((Weekly[[#This Row],[BF Odds]]*Weekly[[#This Row],[BF Stake]])-Weekly[[#This Row],[BF Stake]])*0.95),S41-Weekly[[#This Row],[BF Stake]]),S41)</f>
        <v>98.300499999999985</v>
      </c>
      <c r="T42">
        <v>1.46</v>
      </c>
      <c r="U42">
        <v>2.83</v>
      </c>
      <c r="V42" s="24">
        <f>IF(Weekly[[#This Row],[Actual]]="","",IF(AND(Weekly[[#This Row],[SVC_P]]=Weekly[[#This Row],[Actual]],Weekly[[#This Row],[SVC_P]]=TRUE),V41+Weekly[[#This Row],[BF H Odds]]-1,IF(AND(Weekly[[#This Row],[SVC_P]]=Weekly[[#This Row],[Actual]],Weekly[[#This Row],[SVC_P]]=FALSE),V41+Weekly[[#This Row],[BF V Odds]]-1,V41-1)))</f>
        <v>44.780000000000015</v>
      </c>
      <c r="W42" s="24">
        <f>IF(Weekly[[#This Row],[Actual]]="","",IF(AND(Weekly[[#This Row],[SVC_P]]=FALSE,Weekly[[#This Row],[Actual]]=TRUE),W41+Weekly[[#This Row],[BF H Odds]]-1,IF(AND(Weekly[[#This Row],[SVC_P]]=TRUE,Weekly[[#This Row],[Actual]]=FALSE,),W41+Weekly[[#This Row],[BF V Odds]]-1,W41-1)))</f>
        <v>6.24</v>
      </c>
      <c r="X42" s="24">
        <f>IF(Weekly[[#This Row],[Actual]]="","",IF(AND(Weekly[[#This Row],[ADBC_P]]=Weekly[[#This Row],[Actual]],Weekly[[#This Row],[ADBC_P]]=TRUE),X41+Weekly[[#This Row],[BF H Odds]]-1,IF(AND(Weekly[[#This Row],[ADBC_P]]=Weekly[[#This Row],[Actual]],Weekly[[#This Row],[ADBC_P]]=FALSE),X41+Weekly[[#This Row],[BF V Odds]]-1,X41-1)))</f>
        <v>38.370000000000019</v>
      </c>
      <c r="Y42" s="24">
        <f>IF(Weekly[[#This Row],[Actual]]="","",IF(AND(Weekly[[#This Row],[ADBC_P]]=FALSE,Weekly[[#This Row],[Actual]]=TRUE),Y41+Weekly[[#This Row],[BF H Odds]]-1,IF(AND(Weekly[[#This Row],[ADBC_P]]=TRUE,Weekly[[#This Row],[Actual]]=FALSE),Y41+Weekly[[#This Row],[BF V Odds]]-1,Y41-1)))</f>
        <v>36.070000000000014</v>
      </c>
      <c r="Z42" s="24">
        <f>IF(Weekly[[#This Row],[Actual]]="","",IF(AND(Weekly[[#This Row],[RFC_P]]=Weekly[[#This Row],[Actual]],Weekly[[#This Row],[RFC_P]]=TRUE),Z41+Weekly[[#This Row],[BF H Odds]]-1,IF(AND(Weekly[[#This Row],[RFC_P]]=Weekly[[#This Row],[Actual]],Weekly[[#This Row],[RFC_P]]=FALSE),Z41+Weekly[[#This Row],[BF V Odds]]-1,Z41-1)))</f>
        <v>36.640000000000022</v>
      </c>
      <c r="AA42" s="24">
        <f>IF(Weekly[[#This Row],[Actual]]="","",IF(AND(Weekly[[#This Row],[RFC_P]]=FALSE,Weekly[[#This Row],[Actual]]=TRUE),AA41+Weekly[[#This Row],[BF H Odds]]-1,IF(AND(Weekly[[#This Row],[RFC_P]]=TRUE,Weekly[[#This Row],[Actual]]=FALSE),AA41+Weekly[[#This Row],[BF V Odds]]-1,AA41-1)))</f>
        <v>37.800000000000011</v>
      </c>
      <c r="AB42" s="24">
        <f>IF(Weekly[[#This Row],[Actual]]="","",IF(AND(Weekly[[#This Row],[GBC_P]]=Weekly[[#This Row],[Actual]],Weekly[[#This Row],[GBC_P]]=TRUE),AB41+Weekly[[#This Row],[BF H Odds]]-1,IF(AND(Weekly[[#This Row],[GBC_P]]=Weekly[[#This Row],[Actual]],Weekly[[#This Row],[GBC_P]]=FALSE),AB41+Weekly[[#This Row],[BF V Odds]]-1,AB41-1)))</f>
        <v>34.190000000000019</v>
      </c>
      <c r="AC42" s="24">
        <f>IF(Weekly[[#This Row],[Actual]]="","",IF(AND(Weekly[[#This Row],[GBC_P]]=FALSE,Weekly[[#This Row],[Actual]]=TRUE),AC41+Weekly[[#This Row],[BF H Odds]]-1,IF(AND(Weekly[[#This Row],[GBC_P]]=TRUE,Weekly[[#This Row],[Actual]]=FALSE),AC41+Weekly[[#This Row],[BF V Odds]]-1,AC41-1)))</f>
        <v>40.250000000000014</v>
      </c>
      <c r="AD42" s="24">
        <f>IF(Weekly[[#This Row],[Actual]]="","",IF(AND(Weekly[[#This Row],[HGBC_P]]=Weekly[[#This Row],[Actual]],Weekly[[#This Row],[HGBC_P]]=TRUE),AD41+Weekly[[#This Row],[BF H Odds]]-1,IF(AND(Weekly[[#This Row],[HGBC_P]]=Weekly[[#This Row],[Actual]],Weekly[[#This Row],[HGBC_P]]=FALSE),AD41+Weekly[[#This Row],[BF V Odds]]-1,AD41-1)))</f>
        <v>37.520000000000024</v>
      </c>
      <c r="AE42" s="24">
        <f>IF(Weekly[[#This Row],[Actual]]="","",IF(AND(Weekly[[#This Row],[HGBC_P]]=FALSE,Weekly[[#This Row],[Actual]]=TRUE),AE41+Weekly[[#This Row],[BF H Odds]]-1,IF(AND(Weekly[[#This Row],[HGBC_P]]=TRUE,Weekly[[#This Row],[Actual]]=FALSE),AE41+Weekly[[#This Row],[BF V Odds]]-1,AE41-1)))</f>
        <v>36.920000000000009</v>
      </c>
      <c r="AF42" s="24">
        <f>IF(Weekly[[#This Row],[Actual]]="","",IF(AND(Weekly[[#This Row],[XGB_P]]=Weekly[[#This Row],[Actual]],Weekly[[#This Row],[XGB_P]]=TRUE),AF41+Weekly[[#This Row],[BF H Odds]]-1,IF(AND(Weekly[[#This Row],[XGB_P]]=Weekly[[#This Row],[Actual]],Weekly[[#This Row],[XGB_P]]=FALSE),AF41+Weekly[[#This Row],[BF V Odds]]-1,AF41-1)))</f>
        <v>39.990000000000016</v>
      </c>
      <c r="AG42" s="24">
        <f>IF(Weekly[[#This Row],[Actual]]="","",IF(AND(Weekly[[#This Row],[XGB_P]]=FALSE,Weekly[[#This Row],[Actual]]=TRUE),AG41+Weekly[[#This Row],[BF H Odds]]-1,IF(AND(Weekly[[#This Row],[XGB_P]]=TRUE,Weekly[[#This Row],[Actual]]=FALSE),AG41+Weekly[[#This Row],[BF V Odds]]-1,AG41-1)))</f>
        <v>34.45000000000001</v>
      </c>
      <c r="AH42" s="24">
        <f>IF(Weekly[[#This Row],[Actual]]="","",IF(AND(Weekly[[#This Row],[QDA_P]]=Weekly[[#This Row],[Actual]],Weekly[[#This Row],[QDA_P]]=TRUE),AH41+Weekly[[#This Row],[BF H Odds]]-1,IF(AND(Weekly[[#This Row],[QDA_P]]=Weekly[[#This Row],[Actual]],Weekly[[#This Row],[QDA_P]]=FALSE),AH41+Weekly[[#This Row],[BF V Odds]]-1,AH41-1)))</f>
        <v>28.010000000000019</v>
      </c>
      <c r="AI42" s="24">
        <f>IF(Weekly[[#This Row],[Actual]]="","",IF(AND(Weekly[[#This Row],[QDA_P]]=FALSE,Weekly[[#This Row],[Actual]]=TRUE),AI41+Weekly[[#This Row],[BF H Odds]]-1,IF(AND(Weekly[[#This Row],[QDA_P]]=TRUE,Weekly[[#This Row],[Actual]]=FALSE),AI41+Weekly[[#This Row],[BF V Odds]]-1,AI41-1)))</f>
        <v>46.430000000000014</v>
      </c>
      <c r="AJ42" s="24"/>
      <c r="AK42" s="24"/>
      <c r="AL42" s="30">
        <f>IF(Weekly[[#This Row],[Actual]]="","",COUNTIF(Weekly[[#This Row],[SVC_P]:[QDA_P]],TRUE))</f>
        <v>1</v>
      </c>
      <c r="AM42" s="30">
        <f>IF(Weekly[[#This Row],[Actual]]="","",COUNTIF(Weekly[[#This Row],[SVC_P]:[QDA_P]],FALSE))</f>
        <v>6</v>
      </c>
      <c r="AN42" t="str">
        <f>IF(AND(Weekly[[#This Row],[BF V Odds]]&gt;$BO$6,Weekly[[#This Row],[BF V Odds]] &lt; $BO$7),Weekly[[#This Row],[BF V Odds]],"")</f>
        <v/>
      </c>
      <c r="AO42" t="str">
        <f>IF(AND(Weekly[[#This Row],[BF H Odds]]&gt;$BO$6, Weekly[[#This Row],[BF H Odds]] &lt; $BO$7),Weekly[[#This Row],[BF H Odds]],"")</f>
        <v/>
      </c>
      <c r="AP42" s="37">
        <f>IF(AND(Weekly[[#This Row],[V Odds &lt;]]="",Weekly[[#This Row],[H Odds &lt;]]=""),AP41,IF(AND(Weekly[[#This Row],[H Odds &lt;]]&lt;&gt;"",Weekly[[#This Row],[SVC_P]]=TRUE,Weekly[[#This Row],[Actual]]=TRUE),AP41+Weekly[[#This Row],[H Odds &lt;]]-1,IF(AND(Weekly[[#This Row],[V Odds &lt;]]&lt;&gt;"",Weekly[[#This Row],[SVC_P]]=FALSE,Weekly[[#This Row],[Actual]]=FALSE),AP41+Weekly[[#This Row],[V Odds &lt;]]-1,IF(AND(Weekly[[#This Row],[V Odds &lt;]]&lt;&gt;"",Weekly[[#This Row],[SVC_P]]=FALSE,Weekly[[#This Row],[Actual]]=TRUE),AP41-1,IF(AND(Weekly[[#This Row],[H Odds &lt;]]&lt;&gt;"",Weekly[[#This Row],[SVC_P]]=TRUE,Weekly[[#This Row],[Actual]]=FALSE),AP41-1,AP41)))))</f>
        <v>44.070000000000007</v>
      </c>
      <c r="AQ42" s="37">
        <f>IF(AND(Weekly[[#This Row],[V Odds &lt;]]="",Weekly[[#This Row],[H Odds &lt;]]=""),AQ41,IF(AND(Weekly[[#This Row],[H Odds &lt;]]&lt;&gt;"",Weekly[[#This Row],[ADBC_P]]=TRUE,Weekly[[#This Row],[Actual]]=TRUE),AQ41+Weekly[[#This Row],[H Odds &lt;]]-1,IF(AND(Weekly[[#This Row],[V Odds &lt;]]&lt;&gt;"",Weekly[[#This Row],[ADBC_P]]=FALSE,Weekly[[#This Row],[Actual]]=FALSE),AQ41+Weekly[[#This Row],[V Odds &lt;]]-1,IF(AND(Weekly[[#This Row],[V Odds &lt;]]&lt;&gt;"",Weekly[[#This Row],[ADBC_P]]=FALSE,Weekly[[#This Row],[Actual]]=TRUE),AQ41-1,IF(AND(Weekly[[#This Row],[H Odds &lt;]]&lt;&gt;"",Weekly[[#This Row],[ADBC_P]]=TRUE,Weekly[[#This Row],[Actual]]=FALSE),AQ41-1,AQ41)))))</f>
        <v>40</v>
      </c>
      <c r="AR42" s="37">
        <f>IF(AND(Weekly[[#This Row],[V Odds &lt;]]="",Weekly[[#This Row],[H Odds &lt;]]=""),AR41,IF(AND(Weekly[[#This Row],[H Odds &lt;]]&lt;&gt;"",Weekly[[#This Row],[RFC_P]]=TRUE,Weekly[[#This Row],[Actual]]=TRUE),AR41+Weekly[[#This Row],[H Odds &lt;]]-1,IF(AND(Weekly[[#This Row],[V Odds &lt;]]&lt;&gt;"",Weekly[[#This Row],[RFC_P]]=FALSE,Weekly[[#This Row],[Actual]]=FALSE),AR41+Weekly[[#This Row],[V Odds &lt;]]-1,IF(AND(Weekly[[#This Row],[V Odds &lt;]]&lt;&gt;"",Weekly[[#This Row],[RFC_P]]=FALSE,Weekly[[#This Row],[Actual]]=TRUE),AR41-1,IF(AND(Weekly[[#This Row],[H Odds &lt;]]&lt;&gt;"",Weekly[[#This Row],[RFC_P]]=TRUE,Weekly[[#This Row],[Actual]]=FALSE),AR41-1,AR41)))))</f>
        <v>40.200000000000003</v>
      </c>
      <c r="AS42" s="37">
        <f>IF(AND(Weekly[[#This Row],[V Odds &lt;]]="",Weekly[[#This Row],[H Odds &lt;]]=""),AS41,IF(AND(Weekly[[#This Row],[H Odds &lt;]]&lt;&gt;"",Weekly[[#This Row],[GBC_P]]=TRUE,Weekly[[#This Row],[Actual]]=TRUE),AS41+Weekly[[#This Row],[H Odds &lt;]]-1,IF(AND(Weekly[[#This Row],[V Odds &lt;]]&lt;&gt;"",Weekly[[#This Row],[GBC_P]]=FALSE,Weekly[[#This Row],[Actual]]=FALSE),AS41+Weekly[[#This Row],[V Odds &lt;]]-1,IF(AND(Weekly[[#This Row],[V Odds &lt;]]&lt;&gt;"",Weekly[[#This Row],[GBC_P]]=FALSE,Weekly[[#This Row],[Actual]]=TRUE),AS41-1,IF(AND(Weekly[[#This Row],[H Odds &lt;]]&lt;&gt;"",Weekly[[#This Row],[GBC_P]]=TRUE,Weekly[[#This Row],[Actual]]=FALSE),AS41-1,AS41)))))</f>
        <v>38</v>
      </c>
      <c r="AT42" s="37">
        <f>IF(AND(Weekly[[#This Row],[V Odds &lt;]]="",Weekly[[#This Row],[H Odds &lt;]]=""),AT41,IF(AND(Weekly[[#This Row],[H Odds &lt;]]&lt;&gt;"",Weekly[[#This Row],[HGBC_P]]=TRUE,Weekly[[#This Row],[Actual]]=TRUE),AT41+Weekly[[#This Row],[H Odds &lt;]]-1,IF(AND(Weekly[[#This Row],[V Odds &lt;]]&lt;&gt;"",Weekly[[#This Row],[HGBC_P]]=FALSE,Weekly[[#This Row],[Actual]]=FALSE),AT41+Weekly[[#This Row],[V Odds &lt;]]-1,IF(AND(Weekly[[#This Row],[V Odds &lt;]]&lt;&gt;"",Weekly[[#This Row],[HGBC_P]]=FALSE,Weekly[[#This Row],[Actual]]=TRUE),AT41-1,IF(AND(Weekly[[#This Row],[H Odds &lt;]]&lt;&gt;"",Weekly[[#This Row],[HGBC_P]]=TRUE,Weekly[[#This Row],[Actual]]=FALSE),AT41-1,AT41)))))</f>
        <v>38</v>
      </c>
      <c r="AU42" s="37">
        <f>IF(AND(Weekly[[#This Row],[V Odds &lt;]]="",Weekly[[#This Row],[H Odds &lt;]]=""),AU41,IF(AND(Weekly[[#This Row],[H Odds &lt;]]&lt;&gt;"",Weekly[[#This Row],[XGB_P]]=TRUE,Weekly[[#This Row],[Actual]]=TRUE),AU41+Weekly[[#This Row],[H Odds &lt;]]-1,IF(AND(Weekly[[#This Row],[V Odds &lt;]]&lt;&gt;"",Weekly[[#This Row],[XGB_P]]=FALSE,Weekly[[#This Row],[Actual]]=FALSE),AU41+Weekly[[#This Row],[V Odds &lt;]]-1,IF(AND(Weekly[[#This Row],[V Odds &lt;]]&lt;&gt;"",Weekly[[#This Row],[XGB_P]]=FALSE,Weekly[[#This Row],[Actual]]=TRUE),AU41-1,IF(AND(Weekly[[#This Row],[H Odds &lt;]]&lt;&gt;"",Weekly[[#This Row],[XGB_P]]=TRUE,Weekly[[#This Row],[Actual]]=FALSE),AU41-1,AU41)))))</f>
        <v>39</v>
      </c>
      <c r="AV42" s="37">
        <f>IF(AND(Weekly[[#This Row],[V Odds &lt;]]="",Weekly[[#This Row],[H Odds &lt;]]=""),AV41,IF(AND(Weekly[[#This Row],[H Odds &lt;]]&lt;&gt;"",Weekly[[#This Row],[QDA_P]]=TRUE,Weekly[[#This Row],[Actual]]=TRUE),AV41+Weekly[[#This Row],[H Odds &lt;]]-1,IF(AND(Weekly[[#This Row],[V Odds &lt;]]&lt;&gt;"",Weekly[[#This Row],[QDA_P]]=FALSE,Weekly[[#This Row],[Actual]]=FALSE),AV41+Weekly[[#This Row],[V Odds &lt;]]-1,IF(AND(Weekly[[#This Row],[V Odds &lt;]]&lt;&gt;"",Weekly[[#This Row],[QDA_P]]=FALSE,Weekly[[#This Row],[Actual]]=TRUE),AV41-1,IF(AND(Weekly[[#This Row],[H Odds &lt;]]&lt;&gt;"",Weekly[[#This Row],[QDA_P]]=TRUE,Weekly[[#This Row],[Actual]]=FALSE),AV41-1,AV41)))))</f>
        <v>38</v>
      </c>
      <c r="AW42" s="37"/>
      <c r="AX42" s="37">
        <f>IF(AND(Weekly[[#This Row],[V Odds &lt;]]="",Weekly[[#This Row],[H Odds &lt;]]=""),AX41,IF(AND(Weekly[[#This Row],[V Odds &lt;]]&lt;&gt;"",Weekly[[#This Row],[FALSES]]&gt;0,Weekly[[#This Row],[Actual]]=FALSE),AX41+Weekly[[#This Row],[V Odds &lt;]]-1,IF(AND(Weekly[[#This Row],[H Odds &lt;]]&lt;&gt;"",Weekly[[#This Row],[TRUES]]&gt;0,Weekly[[#This Row],[Actual]]=TRUE),AX41+Weekly[[#This Row],[H Odds &lt;]]-1,IF(AND(Weekly[[#This Row],[V Odds &lt;]]&lt;&gt;"",Weekly[[#This Row],[FALSES]]=0),AX41,IF(AND(Weekly[[#This Row],[H Odds &lt;]]&lt;&gt;"",Weekly[[#This Row],[TRUES]]=0),AX41,AX41-1)))))</f>
        <v>42.070000000000007</v>
      </c>
      <c r="AY42" s="37">
        <f>IF(AND(Weekly[[#This Row],[V Odds &lt;]]="",Weekly[[#This Row],[H Odds &lt;]]=""),AY41,IF(AND(Weekly[[#This Row],[V Odds &lt;]]&lt;&gt;"",Weekly[[#This Row],[FALSES]]&gt;0,Weekly[[#This Row],[Actual]]=FALSE),AY41+((Weekly[[#This Row],[V Odds &lt;]]-1)*0.92),IF(AND(Weekly[[#This Row],[H Odds &lt;]]&lt;&gt;"",Weekly[[#This Row],[TRUES]]&gt;0,Weekly[[#This Row],[Actual]]=TRUE),AY41+((Weekly[[#This Row],[H Odds &lt;]]-1)*0.92),IF(AND(Weekly[[#This Row],[V Odds &lt;]]&lt;&gt;"",Weekly[[#This Row],[FALSES]]=0),AY41,IF(AND(Weekly[[#This Row],[H Odds &lt;]]&lt;&gt;"",Weekly[[#This Row],[TRUES]]=0),AY41,AY41-1)))))</f>
        <v>41.504399999999997</v>
      </c>
      <c r="AZ42" s="37">
        <f>IF(AND(Weekly[[#This Row],[V Odds &lt;]]="",Weekly[[#This Row],[H Odds &lt;]]=""),AZ41,IF(AND(Weekly[[#This Row],[V Odds &lt;]]&lt;&gt;"",Weekly[[#This Row],[Actual]]=FALSE),AZ41+Weekly[[#This Row],[V Odds &lt;]]-1,IF(AND(Weekly[[#This Row],[H Odds &lt;]]&lt;&gt;"",Weekly[[#This Row],[Actual]]=TRUE),AZ41+Weekly[[#This Row],[H Odds &lt;]]-1,AZ41-1)))</f>
        <v>39.860000000000007</v>
      </c>
      <c r="BA42" s="38">
        <f>IF(Weekly[[#This Row],[H Odds &lt;]]="",BA41,IF(AND(Weekly[[#This Row],[H Odds &lt;]]&lt;&gt;"",Weekly[[#This Row],[SVC_P]]=TRUE,Weekly[[#This Row],[Actual]]=TRUE),BA41+Weekly[[#This Row],[H Odds &lt;]]-1,IF(AND(Weekly[[#This Row],[H Odds &lt;]]&lt;&gt;"",Weekly[[#This Row],[SVC_P]]=TRUE,Weekly[[#This Row],[Actual]]=FALSE),BA41-1,BA41)))</f>
        <v>40.380000000000003</v>
      </c>
      <c r="BB42" s="38">
        <f>IF(Weekly[[#This Row],[H Odds &lt;]]="",BB41,IF(AND(Weekly[[#This Row],[H Odds &lt;]]&lt;&gt;"",Weekly[[#This Row],[ADBC_P]]=TRUE,Weekly[[#This Row],[Actual]]=TRUE),BB41+Weekly[[#This Row],[H Odds &lt;]]-1,IF(AND(Weekly[[#This Row],[H Odds &lt;]]&lt;&gt;"",Weekly[[#This Row],[ADBC_P]]=TRUE,Weekly[[#This Row],[Actual]]=FALSE),BB41-1,BB41)))</f>
        <v>40</v>
      </c>
      <c r="BC42" s="38">
        <f>IF(Weekly[[#This Row],[H Odds &lt;]]="",BC41,IF(AND(Weekly[[#This Row],[H Odds &lt;]]&lt;&gt;"",Weekly[[#This Row],[RFC_P]]=TRUE,Weekly[[#This Row],[Actual]]=TRUE),BC41+Weekly[[#This Row],[H Odds &lt;]]-1,IF(AND(Weekly[[#This Row],[H Odds &lt;]]&lt;&gt;"",Weekly[[#This Row],[RFC_P]]=TRUE,Weekly[[#This Row],[Actual]]=FALSE),BC41-1,BC41)))</f>
        <v>39</v>
      </c>
      <c r="BD42" s="38">
        <f>IF(Weekly[[#This Row],[H Odds &lt;]]="",BD41,IF(AND(Weekly[[#This Row],[H Odds &lt;]]&lt;&gt;"",Weekly[[#This Row],[GBC_P]]=TRUE,Weekly[[#This Row],[Actual]]=TRUE),BD41+Weekly[[#This Row],[H Odds &lt;]]-1,IF(AND(Weekly[[#This Row],[H Odds &lt;]]&lt;&gt;"",Weekly[[#This Row],[GBC_P]]=TRUE,Weekly[[#This Row],[Actual]]=FALSE),BD41-1,BD41)))</f>
        <v>40</v>
      </c>
      <c r="BE42" s="38">
        <f>IF(Weekly[[#This Row],[H Odds &lt;]]="",BE41,IF(AND(Weekly[[#This Row],[H Odds &lt;]]&lt;&gt;"",Weekly[[#This Row],[HGBC_P]]=TRUE,Weekly[[#This Row],[Actual]]=TRUE),BE41+Weekly[[#This Row],[H Odds &lt;]]-1,IF(AND(Weekly[[#This Row],[H Odds &lt;]]&lt;&gt;"",Weekly[[#This Row],[HGBC_P]]=TRUE,Weekly[[#This Row],[Actual]]=FALSE),BE41-1,BE41)))</f>
        <v>39</v>
      </c>
      <c r="BF42" s="38">
        <f>IF(Weekly[[#This Row],[H Odds &lt;]]="",BF41,IF(AND(Weekly[[#This Row],[H Odds &lt;]]&lt;&gt;"",Weekly[[#This Row],[XGB_P]]=TRUE,Weekly[[#This Row],[Actual]]=TRUE),BF41+Weekly[[#This Row],[H Odds &lt;]]-1,IF(AND(Weekly[[#This Row],[H Odds &lt;]]&lt;&gt;"",Weekly[[#This Row],[XGB_P]]=TRUE,Weekly[[#This Row],[Actual]]=FALSE),BF41-1,BF41)))</f>
        <v>40</v>
      </c>
      <c r="BG42" s="38">
        <f>IF(Weekly[[#This Row],[H Odds &lt;]]="",BG41,IF(AND(Weekly[[#This Row],[H Odds &lt;]]&lt;&gt;"",Weekly[[#This Row],[QDA_P]]=TRUE,Weekly[[#This Row],[Actual]]=TRUE),BG41+Weekly[[#This Row],[H Odds &lt;]]-1,IF(AND(Weekly[[#This Row],[H Odds &lt;]]&lt;&gt;"",Weekly[[#This Row],[QDA_P]]=TRUE,Weekly[[#This Row],[Actual]]=FALSE),BG41-1,BG41)))</f>
        <v>40</v>
      </c>
      <c r="BH42" s="38">
        <f>IF(Weekly[[#This Row],[H Odds &lt;]]="",BH41,IF(AND(Weekly[[#This Row],[H Odds &lt;]]&lt;&gt;"",Weekly[[#This Row],[KNC_P]]=TRUE,Weekly[[#This Row],[Actual]]=TRUE),BH41+Weekly[[#This Row],[H Odds &lt;]]-1,IF(AND(Weekly[[#This Row],[H Odds &lt;]]&lt;&gt;"",Weekly[[#This Row],[KNC_P]]=TRUE,Weekly[[#This Row],[Actual]]=FALSE),BH41-1,BH41)))</f>
        <v>40</v>
      </c>
      <c r="BI42" s="38">
        <f>IF(Weekly[[#This Row],[H Odds &lt;]]="",BI41,IF(AND(Weekly[[#This Row],[H Odds &lt;]]&lt;&gt;"",Weekly[[#This Row],[TRUES]]&gt;0,Weekly[[#This Row],[Actual]]=TRUE),BI41+Weekly[[#This Row],[H Odds &lt;]]-1,IF(AND(Weekly[[#This Row],[H Odds &lt;]]&lt;&gt;"",Weekly[[#This Row],[TRUES]]=0),BI41,BI41-1)))</f>
        <v>40.380000000000003</v>
      </c>
      <c r="BJ42" s="38">
        <f>IF(Weekly[[#This Row],[H Odds &lt;]]="",BJ41,IF(AND(Weekly[[#This Row],[H Odds &lt;]]&lt;&gt;"",Weekly[[#This Row],[Actual]]=TRUE),BJ41+Weekly[[#This Row],[H Odds &lt;]]-1,IF(AND(Weekly[[#This Row],[H Odds &lt;]]&lt;&gt;"",Weekly[[#This Row],[Actual]]=FALSE),BJ41-1,BJ41)))</f>
        <v>40.380000000000003</v>
      </c>
      <c r="BK42" s="58">
        <f>IF(AND(Weekly[[#This Row],[TRUES]]&gt;4,Weekly[[#This Row],[Actual]]=TRUE),BK41+Weekly[[#This Row],[BF H Odds]]-1,IF(AND(Weekly[[#This Row],[FALSES]]&gt;4,Weekly[[#This Row],[Actual]]=FALSE),BK41+Weekly[[#This Row],[BF V Odds]]-1,IF(AND(Weekly[[#This Row],[TRUES]]&gt;4,Weekly[[#This Row],[Actual]]=FALSE),BK41-1,IF(AND(Weekly[[#This Row],[FALSES]]&gt;4,Weekly[[#This Row],[Actual]]=TRUE),BK41-1,BK41))))</f>
        <v>39.470000000000013</v>
      </c>
      <c r="BL42" s="58">
        <f>IF(AND(Weekly[[#This Row],[TRUES]]&gt;5,Weekly[[#This Row],[Actual]]=TRUE),BL41+Weekly[[#This Row],[BF H Odds]]-1,IF(AND(Weekly[[#This Row],[FALSES]]&gt;5,Weekly[[#This Row],[Actual]]=FALSE),BL41+Weekly[[#This Row],[BF V Odds]]-1,IF(AND(Weekly[[#This Row],[TRUES]]&gt;5,Weekly[[#This Row],[Actual]]=FALSE),BL41-1,IF(AND(Weekly[[#This Row],[FALSES]]&gt;5,Weekly[[#This Row],[Actual]]=TRUE),BL41-1,BL41))))</f>
        <v>39.120000000000012</v>
      </c>
      <c r="BM42" s="58">
        <f>IF(AND(Weekly[[#This Row],[TRUES]]&gt;6,Weekly[[#This Row],[Actual]]=TRUE),BM41+Weekly[[#This Row],[BF H Odds]]-1,IF(AND(Weekly[[#This Row],[FALSES]]&gt;6,Weekly[[#This Row],[Actual]]=FALSE),BM41+Weekly[[#This Row],[BF V Odds]]-1,IF(AND(Weekly[[#This Row],[TRUES]]&gt;6,Weekly[[#This Row],[Actual]]=FALSE),BM41-1,IF(AND(Weekly[[#This Row],[FALSES]]&gt;6,Weekly[[#This Row],[Actual]]=TRUE),BM41-1,BM41))))</f>
        <v>39.000000000000007</v>
      </c>
      <c r="BN42" s="24"/>
    </row>
    <row r="43" spans="1:69" x14ac:dyDescent="0.25">
      <c r="A43" s="1">
        <v>41</v>
      </c>
      <c r="B43" s="10">
        <v>44241</v>
      </c>
      <c r="C43" s="17" t="s">
        <v>11</v>
      </c>
      <c r="D43" s="15" t="s">
        <v>38</v>
      </c>
      <c r="E43" t="b">
        <v>1</v>
      </c>
      <c r="F43" t="b">
        <v>0</v>
      </c>
      <c r="G43" t="b">
        <v>0</v>
      </c>
      <c r="H43" t="b">
        <v>0</v>
      </c>
      <c r="I43" t="b">
        <v>0</v>
      </c>
      <c r="J43" t="b">
        <v>0</v>
      </c>
      <c r="K43" t="b">
        <v>0</v>
      </c>
      <c r="N43">
        <v>1</v>
      </c>
      <c r="O43">
        <v>1.1100000000000001</v>
      </c>
      <c r="P43" t="b">
        <v>1</v>
      </c>
      <c r="Q43" t="s">
        <v>76</v>
      </c>
      <c r="R43" s="9">
        <f>IFERROR(IF(Weekly[[#This Row],[Won Bet?]]="yes",R42+(Weekly[[#This Row],[BF Odds]]*Weekly[[#This Row],[BF Stake]])-Weekly[[#This Row],[BF Stake]],R42-Weekly[[#This Row],[BF Stake]]),R42)</f>
        <v>97.79</v>
      </c>
      <c r="S43" s="9">
        <f>IFERROR(IF(Weekly[[#This Row],[Won Bet?]]="yes",S42+(((Weekly[[#This Row],[BF Odds]]*Weekly[[#This Row],[BF Stake]])-Weekly[[#This Row],[BF Stake]])*0.95),S42-Weekly[[#This Row],[BF Stake]]),S42)</f>
        <v>97.300499999999985</v>
      </c>
      <c r="T43">
        <v>1.1200000000000001</v>
      </c>
      <c r="U43">
        <v>6.73</v>
      </c>
      <c r="V43" s="24">
        <f>IF(Weekly[[#This Row],[Actual]]="","",IF(AND(Weekly[[#This Row],[SVC_P]]=Weekly[[#This Row],[Actual]],Weekly[[#This Row],[SVC_P]]=TRUE),V42+Weekly[[#This Row],[BF H Odds]]-1,IF(AND(Weekly[[#This Row],[SVC_P]]=Weekly[[#This Row],[Actual]],Weekly[[#This Row],[SVC_P]]=FALSE),V42+Weekly[[#This Row],[BF V Odds]]-1,V42-1)))</f>
        <v>50.510000000000019</v>
      </c>
      <c r="W43" s="24">
        <f>IF(Weekly[[#This Row],[Actual]]="","",IF(AND(Weekly[[#This Row],[SVC_P]]=FALSE,Weekly[[#This Row],[Actual]]=TRUE),W42+Weekly[[#This Row],[BF H Odds]]-1,IF(AND(Weekly[[#This Row],[SVC_P]]=TRUE,Weekly[[#This Row],[Actual]]=FALSE,),W42+Weekly[[#This Row],[BF V Odds]]-1,W42-1)))</f>
        <v>5.24</v>
      </c>
      <c r="X43" s="24">
        <f>IF(Weekly[[#This Row],[Actual]]="","",IF(AND(Weekly[[#This Row],[ADBC_P]]=Weekly[[#This Row],[Actual]],Weekly[[#This Row],[ADBC_P]]=TRUE),X42+Weekly[[#This Row],[BF H Odds]]-1,IF(AND(Weekly[[#This Row],[ADBC_P]]=Weekly[[#This Row],[Actual]],Weekly[[#This Row],[ADBC_P]]=FALSE),X42+Weekly[[#This Row],[BF V Odds]]-1,X42-1)))</f>
        <v>37.370000000000019</v>
      </c>
      <c r="Y43" s="24">
        <f>IF(Weekly[[#This Row],[Actual]]="","",IF(AND(Weekly[[#This Row],[ADBC_P]]=FALSE,Weekly[[#This Row],[Actual]]=TRUE),Y42+Weekly[[#This Row],[BF H Odds]]-1,IF(AND(Weekly[[#This Row],[ADBC_P]]=TRUE,Weekly[[#This Row],[Actual]]=FALSE),Y42+Weekly[[#This Row],[BF V Odds]]-1,Y42-1)))</f>
        <v>41.800000000000011</v>
      </c>
      <c r="Z43" s="24">
        <f>IF(Weekly[[#This Row],[Actual]]="","",IF(AND(Weekly[[#This Row],[RFC_P]]=Weekly[[#This Row],[Actual]],Weekly[[#This Row],[RFC_P]]=TRUE),Z42+Weekly[[#This Row],[BF H Odds]]-1,IF(AND(Weekly[[#This Row],[RFC_P]]=Weekly[[#This Row],[Actual]],Weekly[[#This Row],[RFC_P]]=FALSE),Z42+Weekly[[#This Row],[BF V Odds]]-1,Z42-1)))</f>
        <v>35.640000000000022</v>
      </c>
      <c r="AA43" s="24">
        <f>IF(Weekly[[#This Row],[Actual]]="","",IF(AND(Weekly[[#This Row],[RFC_P]]=FALSE,Weekly[[#This Row],[Actual]]=TRUE),AA42+Weekly[[#This Row],[BF H Odds]]-1,IF(AND(Weekly[[#This Row],[RFC_P]]=TRUE,Weekly[[#This Row],[Actual]]=FALSE),AA42+Weekly[[#This Row],[BF V Odds]]-1,AA42-1)))</f>
        <v>43.530000000000015</v>
      </c>
      <c r="AB43" s="24">
        <f>IF(Weekly[[#This Row],[Actual]]="","",IF(AND(Weekly[[#This Row],[GBC_P]]=Weekly[[#This Row],[Actual]],Weekly[[#This Row],[GBC_P]]=TRUE),AB42+Weekly[[#This Row],[BF H Odds]]-1,IF(AND(Weekly[[#This Row],[GBC_P]]=Weekly[[#This Row],[Actual]],Weekly[[#This Row],[GBC_P]]=FALSE),AB42+Weekly[[#This Row],[BF V Odds]]-1,AB42-1)))</f>
        <v>33.190000000000019</v>
      </c>
      <c r="AC43" s="24">
        <f>IF(Weekly[[#This Row],[Actual]]="","",IF(AND(Weekly[[#This Row],[GBC_P]]=FALSE,Weekly[[#This Row],[Actual]]=TRUE),AC42+Weekly[[#This Row],[BF H Odds]]-1,IF(AND(Weekly[[#This Row],[GBC_P]]=TRUE,Weekly[[#This Row],[Actual]]=FALSE),AC42+Weekly[[#This Row],[BF V Odds]]-1,AC42-1)))</f>
        <v>45.980000000000018</v>
      </c>
      <c r="AD43" s="24">
        <f>IF(Weekly[[#This Row],[Actual]]="","",IF(AND(Weekly[[#This Row],[HGBC_P]]=Weekly[[#This Row],[Actual]],Weekly[[#This Row],[HGBC_P]]=TRUE),AD42+Weekly[[#This Row],[BF H Odds]]-1,IF(AND(Weekly[[#This Row],[HGBC_P]]=Weekly[[#This Row],[Actual]],Weekly[[#This Row],[HGBC_P]]=FALSE),AD42+Weekly[[#This Row],[BF V Odds]]-1,AD42-1)))</f>
        <v>36.520000000000024</v>
      </c>
      <c r="AE43" s="24">
        <f>IF(Weekly[[#This Row],[Actual]]="","",IF(AND(Weekly[[#This Row],[HGBC_P]]=FALSE,Weekly[[#This Row],[Actual]]=TRUE),AE42+Weekly[[#This Row],[BF H Odds]]-1,IF(AND(Weekly[[#This Row],[HGBC_P]]=TRUE,Weekly[[#This Row],[Actual]]=FALSE),AE42+Weekly[[#This Row],[BF V Odds]]-1,AE42-1)))</f>
        <v>42.650000000000006</v>
      </c>
      <c r="AF43" s="24">
        <f>IF(Weekly[[#This Row],[Actual]]="","",IF(AND(Weekly[[#This Row],[XGB_P]]=Weekly[[#This Row],[Actual]],Weekly[[#This Row],[XGB_P]]=TRUE),AF42+Weekly[[#This Row],[BF H Odds]]-1,IF(AND(Weekly[[#This Row],[XGB_P]]=Weekly[[#This Row],[Actual]],Weekly[[#This Row],[XGB_P]]=FALSE),AF42+Weekly[[#This Row],[BF V Odds]]-1,AF42-1)))</f>
        <v>38.990000000000016</v>
      </c>
      <c r="AG43" s="24">
        <f>IF(Weekly[[#This Row],[Actual]]="","",IF(AND(Weekly[[#This Row],[XGB_P]]=FALSE,Weekly[[#This Row],[Actual]]=TRUE),AG42+Weekly[[#This Row],[BF H Odds]]-1,IF(AND(Weekly[[#This Row],[XGB_P]]=TRUE,Weekly[[#This Row],[Actual]]=FALSE),AG42+Weekly[[#This Row],[BF V Odds]]-1,AG42-1)))</f>
        <v>40.180000000000007</v>
      </c>
      <c r="AH43" s="24">
        <f>IF(Weekly[[#This Row],[Actual]]="","",IF(AND(Weekly[[#This Row],[QDA_P]]=Weekly[[#This Row],[Actual]],Weekly[[#This Row],[QDA_P]]=TRUE),AH42+Weekly[[#This Row],[BF H Odds]]-1,IF(AND(Weekly[[#This Row],[QDA_P]]=Weekly[[#This Row],[Actual]],Weekly[[#This Row],[QDA_P]]=FALSE),AH42+Weekly[[#This Row],[BF V Odds]]-1,AH42-1)))</f>
        <v>27.010000000000019</v>
      </c>
      <c r="AI43" s="24">
        <f>IF(Weekly[[#This Row],[Actual]]="","",IF(AND(Weekly[[#This Row],[QDA_P]]=FALSE,Weekly[[#This Row],[Actual]]=TRUE),AI42+Weekly[[#This Row],[BF H Odds]]-1,IF(AND(Weekly[[#This Row],[QDA_P]]=TRUE,Weekly[[#This Row],[Actual]]=FALSE),AI42+Weekly[[#This Row],[BF V Odds]]-1,AI42-1)))</f>
        <v>52.160000000000011</v>
      </c>
      <c r="AJ43" s="24"/>
      <c r="AK43" s="24"/>
      <c r="AL43" s="30">
        <f>IF(Weekly[[#This Row],[Actual]]="","",COUNTIF(Weekly[[#This Row],[SVC_P]:[QDA_P]],TRUE))</f>
        <v>1</v>
      </c>
      <c r="AM43" s="30">
        <f>IF(Weekly[[#This Row],[Actual]]="","",COUNTIF(Weekly[[#This Row],[SVC_P]:[QDA_P]],FALSE))</f>
        <v>6</v>
      </c>
      <c r="AN43" t="str">
        <f>IF(AND(Weekly[[#This Row],[BF V Odds]]&gt;$BO$6,Weekly[[#This Row],[BF V Odds]] &lt; $BO$7),Weekly[[#This Row],[BF V Odds]],"")</f>
        <v/>
      </c>
      <c r="AO43">
        <f>IF(AND(Weekly[[#This Row],[BF H Odds]]&gt;$BO$6, Weekly[[#This Row],[BF H Odds]] &lt; $BO$7),Weekly[[#This Row],[BF H Odds]],"")</f>
        <v>6.73</v>
      </c>
      <c r="AP43" s="37">
        <f>IF(AND(Weekly[[#This Row],[V Odds &lt;]]="",Weekly[[#This Row],[H Odds &lt;]]=""),AP42,IF(AND(Weekly[[#This Row],[H Odds &lt;]]&lt;&gt;"",Weekly[[#This Row],[SVC_P]]=TRUE,Weekly[[#This Row],[Actual]]=TRUE),AP42+Weekly[[#This Row],[H Odds &lt;]]-1,IF(AND(Weekly[[#This Row],[V Odds &lt;]]&lt;&gt;"",Weekly[[#This Row],[SVC_P]]=FALSE,Weekly[[#This Row],[Actual]]=FALSE),AP42+Weekly[[#This Row],[V Odds &lt;]]-1,IF(AND(Weekly[[#This Row],[V Odds &lt;]]&lt;&gt;"",Weekly[[#This Row],[SVC_P]]=FALSE,Weekly[[#This Row],[Actual]]=TRUE),AP42-1,IF(AND(Weekly[[#This Row],[H Odds &lt;]]&lt;&gt;"",Weekly[[#This Row],[SVC_P]]=TRUE,Weekly[[#This Row],[Actual]]=FALSE),AP42-1,AP42)))))</f>
        <v>49.800000000000011</v>
      </c>
      <c r="AQ43" s="37">
        <f>IF(AND(Weekly[[#This Row],[V Odds &lt;]]="",Weekly[[#This Row],[H Odds &lt;]]=""),AQ42,IF(AND(Weekly[[#This Row],[H Odds &lt;]]&lt;&gt;"",Weekly[[#This Row],[ADBC_P]]=TRUE,Weekly[[#This Row],[Actual]]=TRUE),AQ42+Weekly[[#This Row],[H Odds &lt;]]-1,IF(AND(Weekly[[#This Row],[V Odds &lt;]]&lt;&gt;"",Weekly[[#This Row],[ADBC_P]]=FALSE,Weekly[[#This Row],[Actual]]=FALSE),AQ42+Weekly[[#This Row],[V Odds &lt;]]-1,IF(AND(Weekly[[#This Row],[V Odds &lt;]]&lt;&gt;"",Weekly[[#This Row],[ADBC_P]]=FALSE,Weekly[[#This Row],[Actual]]=TRUE),AQ42-1,IF(AND(Weekly[[#This Row],[H Odds &lt;]]&lt;&gt;"",Weekly[[#This Row],[ADBC_P]]=TRUE,Weekly[[#This Row],[Actual]]=FALSE),AQ42-1,AQ42)))))</f>
        <v>40</v>
      </c>
      <c r="AR43" s="37">
        <f>IF(AND(Weekly[[#This Row],[V Odds &lt;]]="",Weekly[[#This Row],[H Odds &lt;]]=""),AR42,IF(AND(Weekly[[#This Row],[H Odds &lt;]]&lt;&gt;"",Weekly[[#This Row],[RFC_P]]=TRUE,Weekly[[#This Row],[Actual]]=TRUE),AR42+Weekly[[#This Row],[H Odds &lt;]]-1,IF(AND(Weekly[[#This Row],[V Odds &lt;]]&lt;&gt;"",Weekly[[#This Row],[RFC_P]]=FALSE,Weekly[[#This Row],[Actual]]=FALSE),AR42+Weekly[[#This Row],[V Odds &lt;]]-1,IF(AND(Weekly[[#This Row],[V Odds &lt;]]&lt;&gt;"",Weekly[[#This Row],[RFC_P]]=FALSE,Weekly[[#This Row],[Actual]]=TRUE),AR42-1,IF(AND(Weekly[[#This Row],[H Odds &lt;]]&lt;&gt;"",Weekly[[#This Row],[RFC_P]]=TRUE,Weekly[[#This Row],[Actual]]=FALSE),AR42-1,AR42)))))</f>
        <v>40.200000000000003</v>
      </c>
      <c r="AS43" s="37">
        <f>IF(AND(Weekly[[#This Row],[V Odds &lt;]]="",Weekly[[#This Row],[H Odds &lt;]]=""),AS42,IF(AND(Weekly[[#This Row],[H Odds &lt;]]&lt;&gt;"",Weekly[[#This Row],[GBC_P]]=TRUE,Weekly[[#This Row],[Actual]]=TRUE),AS42+Weekly[[#This Row],[H Odds &lt;]]-1,IF(AND(Weekly[[#This Row],[V Odds &lt;]]&lt;&gt;"",Weekly[[#This Row],[GBC_P]]=FALSE,Weekly[[#This Row],[Actual]]=FALSE),AS42+Weekly[[#This Row],[V Odds &lt;]]-1,IF(AND(Weekly[[#This Row],[V Odds &lt;]]&lt;&gt;"",Weekly[[#This Row],[GBC_P]]=FALSE,Weekly[[#This Row],[Actual]]=TRUE),AS42-1,IF(AND(Weekly[[#This Row],[H Odds &lt;]]&lt;&gt;"",Weekly[[#This Row],[GBC_P]]=TRUE,Weekly[[#This Row],[Actual]]=FALSE),AS42-1,AS42)))))</f>
        <v>38</v>
      </c>
      <c r="AT43" s="37">
        <f>IF(AND(Weekly[[#This Row],[V Odds &lt;]]="",Weekly[[#This Row],[H Odds &lt;]]=""),AT42,IF(AND(Weekly[[#This Row],[H Odds &lt;]]&lt;&gt;"",Weekly[[#This Row],[HGBC_P]]=TRUE,Weekly[[#This Row],[Actual]]=TRUE),AT42+Weekly[[#This Row],[H Odds &lt;]]-1,IF(AND(Weekly[[#This Row],[V Odds &lt;]]&lt;&gt;"",Weekly[[#This Row],[HGBC_P]]=FALSE,Weekly[[#This Row],[Actual]]=FALSE),AT42+Weekly[[#This Row],[V Odds &lt;]]-1,IF(AND(Weekly[[#This Row],[V Odds &lt;]]&lt;&gt;"",Weekly[[#This Row],[HGBC_P]]=FALSE,Weekly[[#This Row],[Actual]]=TRUE),AT42-1,IF(AND(Weekly[[#This Row],[H Odds &lt;]]&lt;&gt;"",Weekly[[#This Row],[HGBC_P]]=TRUE,Weekly[[#This Row],[Actual]]=FALSE),AT42-1,AT42)))))</f>
        <v>38</v>
      </c>
      <c r="AU43" s="37">
        <f>IF(AND(Weekly[[#This Row],[V Odds &lt;]]="",Weekly[[#This Row],[H Odds &lt;]]=""),AU42,IF(AND(Weekly[[#This Row],[H Odds &lt;]]&lt;&gt;"",Weekly[[#This Row],[XGB_P]]=TRUE,Weekly[[#This Row],[Actual]]=TRUE),AU42+Weekly[[#This Row],[H Odds &lt;]]-1,IF(AND(Weekly[[#This Row],[V Odds &lt;]]&lt;&gt;"",Weekly[[#This Row],[XGB_P]]=FALSE,Weekly[[#This Row],[Actual]]=FALSE),AU42+Weekly[[#This Row],[V Odds &lt;]]-1,IF(AND(Weekly[[#This Row],[V Odds &lt;]]&lt;&gt;"",Weekly[[#This Row],[XGB_P]]=FALSE,Weekly[[#This Row],[Actual]]=TRUE),AU42-1,IF(AND(Weekly[[#This Row],[H Odds &lt;]]&lt;&gt;"",Weekly[[#This Row],[XGB_P]]=TRUE,Weekly[[#This Row],[Actual]]=FALSE),AU42-1,AU42)))))</f>
        <v>39</v>
      </c>
      <c r="AV43" s="37">
        <f>IF(AND(Weekly[[#This Row],[V Odds &lt;]]="",Weekly[[#This Row],[H Odds &lt;]]=""),AV42,IF(AND(Weekly[[#This Row],[H Odds &lt;]]&lt;&gt;"",Weekly[[#This Row],[QDA_P]]=TRUE,Weekly[[#This Row],[Actual]]=TRUE),AV42+Weekly[[#This Row],[H Odds &lt;]]-1,IF(AND(Weekly[[#This Row],[V Odds &lt;]]&lt;&gt;"",Weekly[[#This Row],[QDA_P]]=FALSE,Weekly[[#This Row],[Actual]]=FALSE),AV42+Weekly[[#This Row],[V Odds &lt;]]-1,IF(AND(Weekly[[#This Row],[V Odds &lt;]]&lt;&gt;"",Weekly[[#This Row],[QDA_P]]=FALSE,Weekly[[#This Row],[Actual]]=TRUE),AV42-1,IF(AND(Weekly[[#This Row],[H Odds &lt;]]&lt;&gt;"",Weekly[[#This Row],[QDA_P]]=TRUE,Weekly[[#This Row],[Actual]]=FALSE),AV42-1,AV42)))))</f>
        <v>38</v>
      </c>
      <c r="AW43" s="37"/>
      <c r="AX43" s="37">
        <f>IF(AND(Weekly[[#This Row],[V Odds &lt;]]="",Weekly[[#This Row],[H Odds &lt;]]=""),AX42,IF(AND(Weekly[[#This Row],[V Odds &lt;]]&lt;&gt;"",Weekly[[#This Row],[FALSES]]&gt;0,Weekly[[#This Row],[Actual]]=FALSE),AX42+Weekly[[#This Row],[V Odds &lt;]]-1,IF(AND(Weekly[[#This Row],[H Odds &lt;]]&lt;&gt;"",Weekly[[#This Row],[TRUES]]&gt;0,Weekly[[#This Row],[Actual]]=TRUE),AX42+Weekly[[#This Row],[H Odds &lt;]]-1,IF(AND(Weekly[[#This Row],[V Odds &lt;]]&lt;&gt;"",Weekly[[#This Row],[FALSES]]=0),AX42,IF(AND(Weekly[[#This Row],[H Odds &lt;]]&lt;&gt;"",Weekly[[#This Row],[TRUES]]=0),AX42,AX42-1)))))</f>
        <v>47.800000000000011</v>
      </c>
      <c r="AY43" s="37">
        <f>IF(AND(Weekly[[#This Row],[V Odds &lt;]]="",Weekly[[#This Row],[H Odds &lt;]]=""),AY42,IF(AND(Weekly[[#This Row],[V Odds &lt;]]&lt;&gt;"",Weekly[[#This Row],[FALSES]]&gt;0,Weekly[[#This Row],[Actual]]=FALSE),AY42+((Weekly[[#This Row],[V Odds &lt;]]-1)*0.92),IF(AND(Weekly[[#This Row],[H Odds &lt;]]&lt;&gt;"",Weekly[[#This Row],[TRUES]]&gt;0,Weekly[[#This Row],[Actual]]=TRUE),AY42+((Weekly[[#This Row],[H Odds &lt;]]-1)*0.92),IF(AND(Weekly[[#This Row],[V Odds &lt;]]&lt;&gt;"",Weekly[[#This Row],[FALSES]]=0),AY42,IF(AND(Weekly[[#This Row],[H Odds &lt;]]&lt;&gt;"",Weekly[[#This Row],[TRUES]]=0),AY42,AY42-1)))))</f>
        <v>46.775999999999996</v>
      </c>
      <c r="AZ43" s="37">
        <f>IF(AND(Weekly[[#This Row],[V Odds &lt;]]="",Weekly[[#This Row],[H Odds &lt;]]=""),AZ42,IF(AND(Weekly[[#This Row],[V Odds &lt;]]&lt;&gt;"",Weekly[[#This Row],[Actual]]=FALSE),AZ42+Weekly[[#This Row],[V Odds &lt;]]-1,IF(AND(Weekly[[#This Row],[H Odds &lt;]]&lt;&gt;"",Weekly[[#This Row],[Actual]]=TRUE),AZ42+Weekly[[#This Row],[H Odds &lt;]]-1,AZ42-1)))</f>
        <v>45.59</v>
      </c>
      <c r="BA43" s="38">
        <f>IF(Weekly[[#This Row],[H Odds &lt;]]="",BA42,IF(AND(Weekly[[#This Row],[H Odds &lt;]]&lt;&gt;"",Weekly[[#This Row],[SVC_P]]=TRUE,Weekly[[#This Row],[Actual]]=TRUE),BA42+Weekly[[#This Row],[H Odds &lt;]]-1,IF(AND(Weekly[[#This Row],[H Odds &lt;]]&lt;&gt;"",Weekly[[#This Row],[SVC_P]]=TRUE,Weekly[[#This Row],[Actual]]=FALSE),BA42-1,BA42)))</f>
        <v>46.11</v>
      </c>
      <c r="BB43" s="38">
        <f>IF(Weekly[[#This Row],[H Odds &lt;]]="",BB42,IF(AND(Weekly[[#This Row],[H Odds &lt;]]&lt;&gt;"",Weekly[[#This Row],[ADBC_P]]=TRUE,Weekly[[#This Row],[Actual]]=TRUE),BB42+Weekly[[#This Row],[H Odds &lt;]]-1,IF(AND(Weekly[[#This Row],[H Odds &lt;]]&lt;&gt;"",Weekly[[#This Row],[ADBC_P]]=TRUE,Weekly[[#This Row],[Actual]]=FALSE),BB42-1,BB42)))</f>
        <v>40</v>
      </c>
      <c r="BC43" s="38">
        <f>IF(Weekly[[#This Row],[H Odds &lt;]]="",BC42,IF(AND(Weekly[[#This Row],[H Odds &lt;]]&lt;&gt;"",Weekly[[#This Row],[RFC_P]]=TRUE,Weekly[[#This Row],[Actual]]=TRUE),BC42+Weekly[[#This Row],[H Odds &lt;]]-1,IF(AND(Weekly[[#This Row],[H Odds &lt;]]&lt;&gt;"",Weekly[[#This Row],[RFC_P]]=TRUE,Weekly[[#This Row],[Actual]]=FALSE),BC42-1,BC42)))</f>
        <v>39</v>
      </c>
      <c r="BD43" s="38">
        <f>IF(Weekly[[#This Row],[H Odds &lt;]]="",BD42,IF(AND(Weekly[[#This Row],[H Odds &lt;]]&lt;&gt;"",Weekly[[#This Row],[GBC_P]]=TRUE,Weekly[[#This Row],[Actual]]=TRUE),BD42+Weekly[[#This Row],[H Odds &lt;]]-1,IF(AND(Weekly[[#This Row],[H Odds &lt;]]&lt;&gt;"",Weekly[[#This Row],[GBC_P]]=TRUE,Weekly[[#This Row],[Actual]]=FALSE),BD42-1,BD42)))</f>
        <v>40</v>
      </c>
      <c r="BE43" s="38">
        <f>IF(Weekly[[#This Row],[H Odds &lt;]]="",BE42,IF(AND(Weekly[[#This Row],[H Odds &lt;]]&lt;&gt;"",Weekly[[#This Row],[HGBC_P]]=TRUE,Weekly[[#This Row],[Actual]]=TRUE),BE42+Weekly[[#This Row],[H Odds &lt;]]-1,IF(AND(Weekly[[#This Row],[H Odds &lt;]]&lt;&gt;"",Weekly[[#This Row],[HGBC_P]]=TRUE,Weekly[[#This Row],[Actual]]=FALSE),BE42-1,BE42)))</f>
        <v>39</v>
      </c>
      <c r="BF43" s="38">
        <f>IF(Weekly[[#This Row],[H Odds &lt;]]="",BF42,IF(AND(Weekly[[#This Row],[H Odds &lt;]]&lt;&gt;"",Weekly[[#This Row],[XGB_P]]=TRUE,Weekly[[#This Row],[Actual]]=TRUE),BF42+Weekly[[#This Row],[H Odds &lt;]]-1,IF(AND(Weekly[[#This Row],[H Odds &lt;]]&lt;&gt;"",Weekly[[#This Row],[XGB_P]]=TRUE,Weekly[[#This Row],[Actual]]=FALSE),BF42-1,BF42)))</f>
        <v>40</v>
      </c>
      <c r="BG43" s="38">
        <f>IF(Weekly[[#This Row],[H Odds &lt;]]="",BG42,IF(AND(Weekly[[#This Row],[H Odds &lt;]]&lt;&gt;"",Weekly[[#This Row],[QDA_P]]=TRUE,Weekly[[#This Row],[Actual]]=TRUE),BG42+Weekly[[#This Row],[H Odds &lt;]]-1,IF(AND(Weekly[[#This Row],[H Odds &lt;]]&lt;&gt;"",Weekly[[#This Row],[QDA_P]]=TRUE,Weekly[[#This Row],[Actual]]=FALSE),BG42-1,BG42)))</f>
        <v>40</v>
      </c>
      <c r="BH43" s="38">
        <f>IF(Weekly[[#This Row],[H Odds &lt;]]="",BH42,IF(AND(Weekly[[#This Row],[H Odds &lt;]]&lt;&gt;"",Weekly[[#This Row],[KNC_P]]=TRUE,Weekly[[#This Row],[Actual]]=TRUE),BH42+Weekly[[#This Row],[H Odds &lt;]]-1,IF(AND(Weekly[[#This Row],[H Odds &lt;]]&lt;&gt;"",Weekly[[#This Row],[KNC_P]]=TRUE,Weekly[[#This Row],[Actual]]=FALSE),BH42-1,BH42)))</f>
        <v>40</v>
      </c>
      <c r="BI43" s="38">
        <f>IF(Weekly[[#This Row],[H Odds &lt;]]="",BI42,IF(AND(Weekly[[#This Row],[H Odds &lt;]]&lt;&gt;"",Weekly[[#This Row],[TRUES]]&gt;0,Weekly[[#This Row],[Actual]]=TRUE),BI42+Weekly[[#This Row],[H Odds &lt;]]-1,IF(AND(Weekly[[#This Row],[H Odds &lt;]]&lt;&gt;"",Weekly[[#This Row],[TRUES]]=0),BI42,BI42-1)))</f>
        <v>46.11</v>
      </c>
      <c r="BJ43" s="38">
        <f>IF(Weekly[[#This Row],[H Odds &lt;]]="",BJ42,IF(AND(Weekly[[#This Row],[H Odds &lt;]]&lt;&gt;"",Weekly[[#This Row],[Actual]]=TRUE),BJ42+Weekly[[#This Row],[H Odds &lt;]]-1,IF(AND(Weekly[[#This Row],[H Odds &lt;]]&lt;&gt;"",Weekly[[#This Row],[Actual]]=FALSE),BJ42-1,BJ42)))</f>
        <v>46.11</v>
      </c>
      <c r="BK43" s="58">
        <f>IF(AND(Weekly[[#This Row],[TRUES]]&gt;4,Weekly[[#This Row],[Actual]]=TRUE),BK42+Weekly[[#This Row],[BF H Odds]]-1,IF(AND(Weekly[[#This Row],[FALSES]]&gt;4,Weekly[[#This Row],[Actual]]=FALSE),BK42+Weekly[[#This Row],[BF V Odds]]-1,IF(AND(Weekly[[#This Row],[TRUES]]&gt;4,Weekly[[#This Row],[Actual]]=FALSE),BK42-1,IF(AND(Weekly[[#This Row],[FALSES]]&gt;4,Weekly[[#This Row],[Actual]]=TRUE),BK42-1,BK42))))</f>
        <v>38.470000000000013</v>
      </c>
      <c r="BL43" s="58">
        <f>IF(AND(Weekly[[#This Row],[TRUES]]&gt;5,Weekly[[#This Row],[Actual]]=TRUE),BL42+Weekly[[#This Row],[BF H Odds]]-1,IF(AND(Weekly[[#This Row],[FALSES]]&gt;5,Weekly[[#This Row],[Actual]]=FALSE),BL42+Weekly[[#This Row],[BF V Odds]]-1,IF(AND(Weekly[[#This Row],[TRUES]]&gt;5,Weekly[[#This Row],[Actual]]=FALSE),BL42-1,IF(AND(Weekly[[#This Row],[FALSES]]&gt;5,Weekly[[#This Row],[Actual]]=TRUE),BL42-1,BL42))))</f>
        <v>38.120000000000012</v>
      </c>
      <c r="BM43" s="58">
        <f>IF(AND(Weekly[[#This Row],[TRUES]]&gt;6,Weekly[[#This Row],[Actual]]=TRUE),BM42+Weekly[[#This Row],[BF H Odds]]-1,IF(AND(Weekly[[#This Row],[FALSES]]&gt;6,Weekly[[#This Row],[Actual]]=FALSE),BM42+Weekly[[#This Row],[BF V Odds]]-1,IF(AND(Weekly[[#This Row],[TRUES]]&gt;6,Weekly[[#This Row],[Actual]]=FALSE),BM42-1,IF(AND(Weekly[[#This Row],[FALSES]]&gt;6,Weekly[[#This Row],[Actual]]=TRUE),BM42-1,BM42))))</f>
        <v>39.000000000000007</v>
      </c>
      <c r="BN43" s="24"/>
    </row>
    <row r="44" spans="1:69" x14ac:dyDescent="0.25">
      <c r="A44" s="1">
        <v>42</v>
      </c>
      <c r="B44" s="10">
        <v>44241</v>
      </c>
      <c r="C44" s="17" t="s">
        <v>19</v>
      </c>
      <c r="D44" s="15" t="s">
        <v>18</v>
      </c>
      <c r="E44" t="b">
        <v>1</v>
      </c>
      <c r="F44" t="b">
        <v>1</v>
      </c>
      <c r="G44" t="b">
        <v>1</v>
      </c>
      <c r="H44" t="b">
        <v>1</v>
      </c>
      <c r="I44" t="b">
        <v>1</v>
      </c>
      <c r="J44" t="b">
        <v>1</v>
      </c>
      <c r="K44" t="b">
        <v>0</v>
      </c>
      <c r="N44">
        <v>1</v>
      </c>
      <c r="O44">
        <v>1.47</v>
      </c>
      <c r="P44" t="b">
        <v>0</v>
      </c>
      <c r="Q44" t="s">
        <v>76</v>
      </c>
      <c r="R44" s="9">
        <f>IFERROR(IF(Weekly[[#This Row],[Won Bet?]]="yes",R43+(Weekly[[#This Row],[BF Odds]]*Weekly[[#This Row],[BF Stake]])-Weekly[[#This Row],[BF Stake]],R43-Weekly[[#This Row],[BF Stake]]),R43)</f>
        <v>96.79</v>
      </c>
      <c r="S44" s="9">
        <f>IFERROR(IF(Weekly[[#This Row],[Won Bet?]]="yes",S43+(((Weekly[[#This Row],[BF Odds]]*Weekly[[#This Row],[BF Stake]])-Weekly[[#This Row],[BF Stake]])*0.95),S43-Weekly[[#This Row],[BF Stake]]),S43)</f>
        <v>96.300499999999985</v>
      </c>
      <c r="T44">
        <v>2.87</v>
      </c>
      <c r="U44">
        <v>1.46</v>
      </c>
      <c r="V44" s="24">
        <f>IF(Weekly[[#This Row],[Actual]]="","",IF(AND(Weekly[[#This Row],[SVC_P]]=Weekly[[#This Row],[Actual]],Weekly[[#This Row],[SVC_P]]=TRUE),V43+Weekly[[#This Row],[BF H Odds]]-1,IF(AND(Weekly[[#This Row],[SVC_P]]=Weekly[[#This Row],[Actual]],Weekly[[#This Row],[SVC_P]]=FALSE),V43+Weekly[[#This Row],[BF V Odds]]-1,V43-1)))</f>
        <v>49.510000000000019</v>
      </c>
      <c r="W44" s="24">
        <f>IF(Weekly[[#This Row],[Actual]]="","",IF(AND(Weekly[[#This Row],[SVC_P]]=FALSE,Weekly[[#This Row],[Actual]]=TRUE),W43+Weekly[[#This Row],[BF H Odds]]-1,IF(AND(Weekly[[#This Row],[SVC_P]]=TRUE,Weekly[[#This Row],[Actual]]=FALSE,),W43+Weekly[[#This Row],[BF V Odds]]-1,W43-1)))</f>
        <v>4.24</v>
      </c>
      <c r="X44" s="24">
        <f>IF(Weekly[[#This Row],[Actual]]="","",IF(AND(Weekly[[#This Row],[ADBC_P]]=Weekly[[#This Row],[Actual]],Weekly[[#This Row],[ADBC_P]]=TRUE),X43+Weekly[[#This Row],[BF H Odds]]-1,IF(AND(Weekly[[#This Row],[ADBC_P]]=Weekly[[#This Row],[Actual]],Weekly[[#This Row],[ADBC_P]]=FALSE),X43+Weekly[[#This Row],[BF V Odds]]-1,X43-1)))</f>
        <v>36.370000000000019</v>
      </c>
      <c r="Y44" s="24">
        <f>IF(Weekly[[#This Row],[Actual]]="","",IF(AND(Weekly[[#This Row],[ADBC_P]]=FALSE,Weekly[[#This Row],[Actual]]=TRUE),Y43+Weekly[[#This Row],[BF H Odds]]-1,IF(AND(Weekly[[#This Row],[ADBC_P]]=TRUE,Weekly[[#This Row],[Actual]]=FALSE),Y43+Weekly[[#This Row],[BF V Odds]]-1,Y43-1)))</f>
        <v>43.670000000000009</v>
      </c>
      <c r="Z44" s="24">
        <f>IF(Weekly[[#This Row],[Actual]]="","",IF(AND(Weekly[[#This Row],[RFC_P]]=Weekly[[#This Row],[Actual]],Weekly[[#This Row],[RFC_P]]=TRUE),Z43+Weekly[[#This Row],[BF H Odds]]-1,IF(AND(Weekly[[#This Row],[RFC_P]]=Weekly[[#This Row],[Actual]],Weekly[[#This Row],[RFC_P]]=FALSE),Z43+Weekly[[#This Row],[BF V Odds]]-1,Z43-1)))</f>
        <v>34.640000000000022</v>
      </c>
      <c r="AA44" s="24">
        <f>IF(Weekly[[#This Row],[Actual]]="","",IF(AND(Weekly[[#This Row],[RFC_P]]=FALSE,Weekly[[#This Row],[Actual]]=TRUE),AA43+Weekly[[#This Row],[BF H Odds]]-1,IF(AND(Weekly[[#This Row],[RFC_P]]=TRUE,Weekly[[#This Row],[Actual]]=FALSE),AA43+Weekly[[#This Row],[BF V Odds]]-1,AA43-1)))</f>
        <v>45.400000000000013</v>
      </c>
      <c r="AB44" s="24">
        <f>IF(Weekly[[#This Row],[Actual]]="","",IF(AND(Weekly[[#This Row],[GBC_P]]=Weekly[[#This Row],[Actual]],Weekly[[#This Row],[GBC_P]]=TRUE),AB43+Weekly[[#This Row],[BF H Odds]]-1,IF(AND(Weekly[[#This Row],[GBC_P]]=Weekly[[#This Row],[Actual]],Weekly[[#This Row],[GBC_P]]=FALSE),AB43+Weekly[[#This Row],[BF V Odds]]-1,AB43-1)))</f>
        <v>32.190000000000019</v>
      </c>
      <c r="AC44" s="24">
        <f>IF(Weekly[[#This Row],[Actual]]="","",IF(AND(Weekly[[#This Row],[GBC_P]]=FALSE,Weekly[[#This Row],[Actual]]=TRUE),AC43+Weekly[[#This Row],[BF H Odds]]-1,IF(AND(Weekly[[#This Row],[GBC_P]]=TRUE,Weekly[[#This Row],[Actual]]=FALSE),AC43+Weekly[[#This Row],[BF V Odds]]-1,AC43-1)))</f>
        <v>47.850000000000016</v>
      </c>
      <c r="AD44" s="24">
        <f>IF(Weekly[[#This Row],[Actual]]="","",IF(AND(Weekly[[#This Row],[HGBC_P]]=Weekly[[#This Row],[Actual]],Weekly[[#This Row],[HGBC_P]]=TRUE),AD43+Weekly[[#This Row],[BF H Odds]]-1,IF(AND(Weekly[[#This Row],[HGBC_P]]=Weekly[[#This Row],[Actual]],Weekly[[#This Row],[HGBC_P]]=FALSE),AD43+Weekly[[#This Row],[BF V Odds]]-1,AD43-1)))</f>
        <v>35.520000000000024</v>
      </c>
      <c r="AE44" s="24">
        <f>IF(Weekly[[#This Row],[Actual]]="","",IF(AND(Weekly[[#This Row],[HGBC_P]]=FALSE,Weekly[[#This Row],[Actual]]=TRUE),AE43+Weekly[[#This Row],[BF H Odds]]-1,IF(AND(Weekly[[#This Row],[HGBC_P]]=TRUE,Weekly[[#This Row],[Actual]]=FALSE),AE43+Weekly[[#This Row],[BF V Odds]]-1,AE43-1)))</f>
        <v>44.52</v>
      </c>
      <c r="AF44" s="24">
        <f>IF(Weekly[[#This Row],[Actual]]="","",IF(AND(Weekly[[#This Row],[XGB_P]]=Weekly[[#This Row],[Actual]],Weekly[[#This Row],[XGB_P]]=TRUE),AF43+Weekly[[#This Row],[BF H Odds]]-1,IF(AND(Weekly[[#This Row],[XGB_P]]=Weekly[[#This Row],[Actual]],Weekly[[#This Row],[XGB_P]]=FALSE),AF43+Weekly[[#This Row],[BF V Odds]]-1,AF43-1)))</f>
        <v>37.990000000000016</v>
      </c>
      <c r="AG44" s="24">
        <f>IF(Weekly[[#This Row],[Actual]]="","",IF(AND(Weekly[[#This Row],[XGB_P]]=FALSE,Weekly[[#This Row],[Actual]]=TRUE),AG43+Weekly[[#This Row],[BF H Odds]]-1,IF(AND(Weekly[[#This Row],[XGB_P]]=TRUE,Weekly[[#This Row],[Actual]]=FALSE),AG43+Weekly[[#This Row],[BF V Odds]]-1,AG43-1)))</f>
        <v>42.050000000000004</v>
      </c>
      <c r="AH44" s="24">
        <f>IF(Weekly[[#This Row],[Actual]]="","",IF(AND(Weekly[[#This Row],[QDA_P]]=Weekly[[#This Row],[Actual]],Weekly[[#This Row],[QDA_P]]=TRUE),AH43+Weekly[[#This Row],[BF H Odds]]-1,IF(AND(Weekly[[#This Row],[QDA_P]]=Weekly[[#This Row],[Actual]],Weekly[[#This Row],[QDA_P]]=FALSE),AH43+Weekly[[#This Row],[BF V Odds]]-1,AH43-1)))</f>
        <v>28.88000000000002</v>
      </c>
      <c r="AI44" s="24">
        <f>IF(Weekly[[#This Row],[Actual]]="","",IF(AND(Weekly[[#This Row],[QDA_P]]=FALSE,Weekly[[#This Row],[Actual]]=TRUE),AI43+Weekly[[#This Row],[BF H Odds]]-1,IF(AND(Weekly[[#This Row],[QDA_P]]=TRUE,Weekly[[#This Row],[Actual]]=FALSE),AI43+Weekly[[#This Row],[BF V Odds]]-1,AI43-1)))</f>
        <v>51.160000000000011</v>
      </c>
      <c r="AJ44" s="24"/>
      <c r="AK44" s="24"/>
      <c r="AL44" s="30">
        <f>IF(Weekly[[#This Row],[Actual]]="","",COUNTIF(Weekly[[#This Row],[SVC_P]:[QDA_P]],TRUE))</f>
        <v>6</v>
      </c>
      <c r="AM44" s="30">
        <f>IF(Weekly[[#This Row],[Actual]]="","",COUNTIF(Weekly[[#This Row],[SVC_P]:[QDA_P]],FALSE))</f>
        <v>1</v>
      </c>
      <c r="AN44" t="str">
        <f>IF(AND(Weekly[[#This Row],[BF V Odds]]&gt;$BO$6,Weekly[[#This Row],[BF V Odds]] &lt; $BO$7),Weekly[[#This Row],[BF V Odds]],"")</f>
        <v/>
      </c>
      <c r="AO44" t="str">
        <f>IF(AND(Weekly[[#This Row],[BF H Odds]]&gt;$BO$6, Weekly[[#This Row],[BF H Odds]] &lt; $BO$7),Weekly[[#This Row],[BF H Odds]],"")</f>
        <v/>
      </c>
      <c r="AP44" s="37">
        <f>IF(AND(Weekly[[#This Row],[V Odds &lt;]]="",Weekly[[#This Row],[H Odds &lt;]]=""),AP43,IF(AND(Weekly[[#This Row],[H Odds &lt;]]&lt;&gt;"",Weekly[[#This Row],[SVC_P]]=TRUE,Weekly[[#This Row],[Actual]]=TRUE),AP43+Weekly[[#This Row],[H Odds &lt;]]-1,IF(AND(Weekly[[#This Row],[V Odds &lt;]]&lt;&gt;"",Weekly[[#This Row],[SVC_P]]=FALSE,Weekly[[#This Row],[Actual]]=FALSE),AP43+Weekly[[#This Row],[V Odds &lt;]]-1,IF(AND(Weekly[[#This Row],[V Odds &lt;]]&lt;&gt;"",Weekly[[#This Row],[SVC_P]]=FALSE,Weekly[[#This Row],[Actual]]=TRUE),AP43-1,IF(AND(Weekly[[#This Row],[H Odds &lt;]]&lt;&gt;"",Weekly[[#This Row],[SVC_P]]=TRUE,Weekly[[#This Row],[Actual]]=FALSE),AP43-1,AP43)))))</f>
        <v>49.800000000000011</v>
      </c>
      <c r="AQ44" s="37">
        <f>IF(AND(Weekly[[#This Row],[V Odds &lt;]]="",Weekly[[#This Row],[H Odds &lt;]]=""),AQ43,IF(AND(Weekly[[#This Row],[H Odds &lt;]]&lt;&gt;"",Weekly[[#This Row],[ADBC_P]]=TRUE,Weekly[[#This Row],[Actual]]=TRUE),AQ43+Weekly[[#This Row],[H Odds &lt;]]-1,IF(AND(Weekly[[#This Row],[V Odds &lt;]]&lt;&gt;"",Weekly[[#This Row],[ADBC_P]]=FALSE,Weekly[[#This Row],[Actual]]=FALSE),AQ43+Weekly[[#This Row],[V Odds &lt;]]-1,IF(AND(Weekly[[#This Row],[V Odds &lt;]]&lt;&gt;"",Weekly[[#This Row],[ADBC_P]]=FALSE,Weekly[[#This Row],[Actual]]=TRUE),AQ43-1,IF(AND(Weekly[[#This Row],[H Odds &lt;]]&lt;&gt;"",Weekly[[#This Row],[ADBC_P]]=TRUE,Weekly[[#This Row],[Actual]]=FALSE),AQ43-1,AQ43)))))</f>
        <v>40</v>
      </c>
      <c r="AR44" s="37">
        <f>IF(AND(Weekly[[#This Row],[V Odds &lt;]]="",Weekly[[#This Row],[H Odds &lt;]]=""),AR43,IF(AND(Weekly[[#This Row],[H Odds &lt;]]&lt;&gt;"",Weekly[[#This Row],[RFC_P]]=TRUE,Weekly[[#This Row],[Actual]]=TRUE),AR43+Weekly[[#This Row],[H Odds &lt;]]-1,IF(AND(Weekly[[#This Row],[V Odds &lt;]]&lt;&gt;"",Weekly[[#This Row],[RFC_P]]=FALSE,Weekly[[#This Row],[Actual]]=FALSE),AR43+Weekly[[#This Row],[V Odds &lt;]]-1,IF(AND(Weekly[[#This Row],[V Odds &lt;]]&lt;&gt;"",Weekly[[#This Row],[RFC_P]]=FALSE,Weekly[[#This Row],[Actual]]=TRUE),AR43-1,IF(AND(Weekly[[#This Row],[H Odds &lt;]]&lt;&gt;"",Weekly[[#This Row],[RFC_P]]=TRUE,Weekly[[#This Row],[Actual]]=FALSE),AR43-1,AR43)))))</f>
        <v>40.200000000000003</v>
      </c>
      <c r="AS44" s="37">
        <f>IF(AND(Weekly[[#This Row],[V Odds &lt;]]="",Weekly[[#This Row],[H Odds &lt;]]=""),AS43,IF(AND(Weekly[[#This Row],[H Odds &lt;]]&lt;&gt;"",Weekly[[#This Row],[GBC_P]]=TRUE,Weekly[[#This Row],[Actual]]=TRUE),AS43+Weekly[[#This Row],[H Odds &lt;]]-1,IF(AND(Weekly[[#This Row],[V Odds &lt;]]&lt;&gt;"",Weekly[[#This Row],[GBC_P]]=FALSE,Weekly[[#This Row],[Actual]]=FALSE),AS43+Weekly[[#This Row],[V Odds &lt;]]-1,IF(AND(Weekly[[#This Row],[V Odds &lt;]]&lt;&gt;"",Weekly[[#This Row],[GBC_P]]=FALSE,Weekly[[#This Row],[Actual]]=TRUE),AS43-1,IF(AND(Weekly[[#This Row],[H Odds &lt;]]&lt;&gt;"",Weekly[[#This Row],[GBC_P]]=TRUE,Weekly[[#This Row],[Actual]]=FALSE),AS43-1,AS43)))))</f>
        <v>38</v>
      </c>
      <c r="AT44" s="37">
        <f>IF(AND(Weekly[[#This Row],[V Odds &lt;]]="",Weekly[[#This Row],[H Odds &lt;]]=""),AT43,IF(AND(Weekly[[#This Row],[H Odds &lt;]]&lt;&gt;"",Weekly[[#This Row],[HGBC_P]]=TRUE,Weekly[[#This Row],[Actual]]=TRUE),AT43+Weekly[[#This Row],[H Odds &lt;]]-1,IF(AND(Weekly[[#This Row],[V Odds &lt;]]&lt;&gt;"",Weekly[[#This Row],[HGBC_P]]=FALSE,Weekly[[#This Row],[Actual]]=FALSE),AT43+Weekly[[#This Row],[V Odds &lt;]]-1,IF(AND(Weekly[[#This Row],[V Odds &lt;]]&lt;&gt;"",Weekly[[#This Row],[HGBC_P]]=FALSE,Weekly[[#This Row],[Actual]]=TRUE),AT43-1,IF(AND(Weekly[[#This Row],[H Odds &lt;]]&lt;&gt;"",Weekly[[#This Row],[HGBC_P]]=TRUE,Weekly[[#This Row],[Actual]]=FALSE),AT43-1,AT43)))))</f>
        <v>38</v>
      </c>
      <c r="AU44" s="37">
        <f>IF(AND(Weekly[[#This Row],[V Odds &lt;]]="",Weekly[[#This Row],[H Odds &lt;]]=""),AU43,IF(AND(Weekly[[#This Row],[H Odds &lt;]]&lt;&gt;"",Weekly[[#This Row],[XGB_P]]=TRUE,Weekly[[#This Row],[Actual]]=TRUE),AU43+Weekly[[#This Row],[H Odds &lt;]]-1,IF(AND(Weekly[[#This Row],[V Odds &lt;]]&lt;&gt;"",Weekly[[#This Row],[XGB_P]]=FALSE,Weekly[[#This Row],[Actual]]=FALSE),AU43+Weekly[[#This Row],[V Odds &lt;]]-1,IF(AND(Weekly[[#This Row],[V Odds &lt;]]&lt;&gt;"",Weekly[[#This Row],[XGB_P]]=FALSE,Weekly[[#This Row],[Actual]]=TRUE),AU43-1,IF(AND(Weekly[[#This Row],[H Odds &lt;]]&lt;&gt;"",Weekly[[#This Row],[XGB_P]]=TRUE,Weekly[[#This Row],[Actual]]=FALSE),AU43-1,AU43)))))</f>
        <v>39</v>
      </c>
      <c r="AV44" s="37">
        <f>IF(AND(Weekly[[#This Row],[V Odds &lt;]]="",Weekly[[#This Row],[H Odds &lt;]]=""),AV43,IF(AND(Weekly[[#This Row],[H Odds &lt;]]&lt;&gt;"",Weekly[[#This Row],[QDA_P]]=TRUE,Weekly[[#This Row],[Actual]]=TRUE),AV43+Weekly[[#This Row],[H Odds &lt;]]-1,IF(AND(Weekly[[#This Row],[V Odds &lt;]]&lt;&gt;"",Weekly[[#This Row],[QDA_P]]=FALSE,Weekly[[#This Row],[Actual]]=FALSE),AV43+Weekly[[#This Row],[V Odds &lt;]]-1,IF(AND(Weekly[[#This Row],[V Odds &lt;]]&lt;&gt;"",Weekly[[#This Row],[QDA_P]]=FALSE,Weekly[[#This Row],[Actual]]=TRUE),AV43-1,IF(AND(Weekly[[#This Row],[H Odds &lt;]]&lt;&gt;"",Weekly[[#This Row],[QDA_P]]=TRUE,Weekly[[#This Row],[Actual]]=FALSE),AV43-1,AV43)))))</f>
        <v>38</v>
      </c>
      <c r="AW44" s="37"/>
      <c r="AX44" s="37">
        <f>IF(AND(Weekly[[#This Row],[V Odds &lt;]]="",Weekly[[#This Row],[H Odds &lt;]]=""),AX43,IF(AND(Weekly[[#This Row],[V Odds &lt;]]&lt;&gt;"",Weekly[[#This Row],[FALSES]]&gt;0,Weekly[[#This Row],[Actual]]=FALSE),AX43+Weekly[[#This Row],[V Odds &lt;]]-1,IF(AND(Weekly[[#This Row],[H Odds &lt;]]&lt;&gt;"",Weekly[[#This Row],[TRUES]]&gt;0,Weekly[[#This Row],[Actual]]=TRUE),AX43+Weekly[[#This Row],[H Odds &lt;]]-1,IF(AND(Weekly[[#This Row],[V Odds &lt;]]&lt;&gt;"",Weekly[[#This Row],[FALSES]]=0),AX43,IF(AND(Weekly[[#This Row],[H Odds &lt;]]&lt;&gt;"",Weekly[[#This Row],[TRUES]]=0),AX43,AX43-1)))))</f>
        <v>47.800000000000011</v>
      </c>
      <c r="AY44" s="37">
        <f>IF(AND(Weekly[[#This Row],[V Odds &lt;]]="",Weekly[[#This Row],[H Odds &lt;]]=""),AY43,IF(AND(Weekly[[#This Row],[V Odds &lt;]]&lt;&gt;"",Weekly[[#This Row],[FALSES]]&gt;0,Weekly[[#This Row],[Actual]]=FALSE),AY43+((Weekly[[#This Row],[V Odds &lt;]]-1)*0.92),IF(AND(Weekly[[#This Row],[H Odds &lt;]]&lt;&gt;"",Weekly[[#This Row],[TRUES]]&gt;0,Weekly[[#This Row],[Actual]]=TRUE),AY43+((Weekly[[#This Row],[H Odds &lt;]]-1)*0.92),IF(AND(Weekly[[#This Row],[V Odds &lt;]]&lt;&gt;"",Weekly[[#This Row],[FALSES]]=0),AY43,IF(AND(Weekly[[#This Row],[H Odds &lt;]]&lt;&gt;"",Weekly[[#This Row],[TRUES]]=0),AY43,AY43-1)))))</f>
        <v>46.775999999999996</v>
      </c>
      <c r="AZ44" s="37">
        <f>IF(AND(Weekly[[#This Row],[V Odds &lt;]]="",Weekly[[#This Row],[H Odds &lt;]]=""),AZ43,IF(AND(Weekly[[#This Row],[V Odds &lt;]]&lt;&gt;"",Weekly[[#This Row],[Actual]]=FALSE),AZ43+Weekly[[#This Row],[V Odds &lt;]]-1,IF(AND(Weekly[[#This Row],[H Odds &lt;]]&lt;&gt;"",Weekly[[#This Row],[Actual]]=TRUE),AZ43+Weekly[[#This Row],[H Odds &lt;]]-1,AZ43-1)))</f>
        <v>45.59</v>
      </c>
      <c r="BA44" s="38">
        <f>IF(Weekly[[#This Row],[H Odds &lt;]]="",BA43,IF(AND(Weekly[[#This Row],[H Odds &lt;]]&lt;&gt;"",Weekly[[#This Row],[SVC_P]]=TRUE,Weekly[[#This Row],[Actual]]=TRUE),BA43+Weekly[[#This Row],[H Odds &lt;]]-1,IF(AND(Weekly[[#This Row],[H Odds &lt;]]&lt;&gt;"",Weekly[[#This Row],[SVC_P]]=TRUE,Weekly[[#This Row],[Actual]]=FALSE),BA43-1,BA43)))</f>
        <v>46.11</v>
      </c>
      <c r="BB44" s="38">
        <f>IF(Weekly[[#This Row],[H Odds &lt;]]="",BB43,IF(AND(Weekly[[#This Row],[H Odds &lt;]]&lt;&gt;"",Weekly[[#This Row],[ADBC_P]]=TRUE,Weekly[[#This Row],[Actual]]=TRUE),BB43+Weekly[[#This Row],[H Odds &lt;]]-1,IF(AND(Weekly[[#This Row],[H Odds &lt;]]&lt;&gt;"",Weekly[[#This Row],[ADBC_P]]=TRUE,Weekly[[#This Row],[Actual]]=FALSE),BB43-1,BB43)))</f>
        <v>40</v>
      </c>
      <c r="BC44" s="38">
        <f>IF(Weekly[[#This Row],[H Odds &lt;]]="",BC43,IF(AND(Weekly[[#This Row],[H Odds &lt;]]&lt;&gt;"",Weekly[[#This Row],[RFC_P]]=TRUE,Weekly[[#This Row],[Actual]]=TRUE),BC43+Weekly[[#This Row],[H Odds &lt;]]-1,IF(AND(Weekly[[#This Row],[H Odds &lt;]]&lt;&gt;"",Weekly[[#This Row],[RFC_P]]=TRUE,Weekly[[#This Row],[Actual]]=FALSE),BC43-1,BC43)))</f>
        <v>39</v>
      </c>
      <c r="BD44" s="38">
        <f>IF(Weekly[[#This Row],[H Odds &lt;]]="",BD43,IF(AND(Weekly[[#This Row],[H Odds &lt;]]&lt;&gt;"",Weekly[[#This Row],[GBC_P]]=TRUE,Weekly[[#This Row],[Actual]]=TRUE),BD43+Weekly[[#This Row],[H Odds &lt;]]-1,IF(AND(Weekly[[#This Row],[H Odds &lt;]]&lt;&gt;"",Weekly[[#This Row],[GBC_P]]=TRUE,Weekly[[#This Row],[Actual]]=FALSE),BD43-1,BD43)))</f>
        <v>40</v>
      </c>
      <c r="BE44" s="38">
        <f>IF(Weekly[[#This Row],[H Odds &lt;]]="",BE43,IF(AND(Weekly[[#This Row],[H Odds &lt;]]&lt;&gt;"",Weekly[[#This Row],[HGBC_P]]=TRUE,Weekly[[#This Row],[Actual]]=TRUE),BE43+Weekly[[#This Row],[H Odds &lt;]]-1,IF(AND(Weekly[[#This Row],[H Odds &lt;]]&lt;&gt;"",Weekly[[#This Row],[HGBC_P]]=TRUE,Weekly[[#This Row],[Actual]]=FALSE),BE43-1,BE43)))</f>
        <v>39</v>
      </c>
      <c r="BF44" s="38">
        <f>IF(Weekly[[#This Row],[H Odds &lt;]]="",BF43,IF(AND(Weekly[[#This Row],[H Odds &lt;]]&lt;&gt;"",Weekly[[#This Row],[XGB_P]]=TRUE,Weekly[[#This Row],[Actual]]=TRUE),BF43+Weekly[[#This Row],[H Odds &lt;]]-1,IF(AND(Weekly[[#This Row],[H Odds &lt;]]&lt;&gt;"",Weekly[[#This Row],[XGB_P]]=TRUE,Weekly[[#This Row],[Actual]]=FALSE),BF43-1,BF43)))</f>
        <v>40</v>
      </c>
      <c r="BG44" s="38">
        <f>IF(Weekly[[#This Row],[H Odds &lt;]]="",BG43,IF(AND(Weekly[[#This Row],[H Odds &lt;]]&lt;&gt;"",Weekly[[#This Row],[QDA_P]]=TRUE,Weekly[[#This Row],[Actual]]=TRUE),BG43+Weekly[[#This Row],[H Odds &lt;]]-1,IF(AND(Weekly[[#This Row],[H Odds &lt;]]&lt;&gt;"",Weekly[[#This Row],[QDA_P]]=TRUE,Weekly[[#This Row],[Actual]]=FALSE),BG43-1,BG43)))</f>
        <v>40</v>
      </c>
      <c r="BH44" s="38">
        <f>IF(Weekly[[#This Row],[H Odds &lt;]]="",BH43,IF(AND(Weekly[[#This Row],[H Odds &lt;]]&lt;&gt;"",Weekly[[#This Row],[KNC_P]]=TRUE,Weekly[[#This Row],[Actual]]=TRUE),BH43+Weekly[[#This Row],[H Odds &lt;]]-1,IF(AND(Weekly[[#This Row],[H Odds &lt;]]&lt;&gt;"",Weekly[[#This Row],[KNC_P]]=TRUE,Weekly[[#This Row],[Actual]]=FALSE),BH43-1,BH43)))</f>
        <v>40</v>
      </c>
      <c r="BI44" s="38">
        <f>IF(Weekly[[#This Row],[H Odds &lt;]]="",BI43,IF(AND(Weekly[[#This Row],[H Odds &lt;]]&lt;&gt;"",Weekly[[#This Row],[TRUES]]&gt;0,Weekly[[#This Row],[Actual]]=TRUE),BI43+Weekly[[#This Row],[H Odds &lt;]]-1,IF(AND(Weekly[[#This Row],[H Odds &lt;]]&lt;&gt;"",Weekly[[#This Row],[TRUES]]=0),BI43,BI43-1)))</f>
        <v>46.11</v>
      </c>
      <c r="BJ44" s="38">
        <f>IF(Weekly[[#This Row],[H Odds &lt;]]="",BJ43,IF(AND(Weekly[[#This Row],[H Odds &lt;]]&lt;&gt;"",Weekly[[#This Row],[Actual]]=TRUE),BJ43+Weekly[[#This Row],[H Odds &lt;]]-1,IF(AND(Weekly[[#This Row],[H Odds &lt;]]&lt;&gt;"",Weekly[[#This Row],[Actual]]=FALSE),BJ43-1,BJ43)))</f>
        <v>46.11</v>
      </c>
      <c r="BK44" s="58">
        <f>IF(AND(Weekly[[#This Row],[TRUES]]&gt;4,Weekly[[#This Row],[Actual]]=TRUE),BK43+Weekly[[#This Row],[BF H Odds]]-1,IF(AND(Weekly[[#This Row],[FALSES]]&gt;4,Weekly[[#This Row],[Actual]]=FALSE),BK43+Weekly[[#This Row],[BF V Odds]]-1,IF(AND(Weekly[[#This Row],[TRUES]]&gt;4,Weekly[[#This Row],[Actual]]=FALSE),BK43-1,IF(AND(Weekly[[#This Row],[FALSES]]&gt;4,Weekly[[#This Row],[Actual]]=TRUE),BK43-1,BK43))))</f>
        <v>37.470000000000013</v>
      </c>
      <c r="BL44" s="58">
        <f>IF(AND(Weekly[[#This Row],[TRUES]]&gt;5,Weekly[[#This Row],[Actual]]=TRUE),BL43+Weekly[[#This Row],[BF H Odds]]-1,IF(AND(Weekly[[#This Row],[FALSES]]&gt;5,Weekly[[#This Row],[Actual]]=FALSE),BL43+Weekly[[#This Row],[BF V Odds]]-1,IF(AND(Weekly[[#This Row],[TRUES]]&gt;5,Weekly[[#This Row],[Actual]]=FALSE),BL43-1,IF(AND(Weekly[[#This Row],[FALSES]]&gt;5,Weekly[[#This Row],[Actual]]=TRUE),BL43-1,BL43))))</f>
        <v>37.120000000000012</v>
      </c>
      <c r="BM44" s="58">
        <f>IF(AND(Weekly[[#This Row],[TRUES]]&gt;6,Weekly[[#This Row],[Actual]]=TRUE),BM43+Weekly[[#This Row],[BF H Odds]]-1,IF(AND(Weekly[[#This Row],[FALSES]]&gt;6,Weekly[[#This Row],[Actual]]=FALSE),BM43+Weekly[[#This Row],[BF V Odds]]-1,IF(AND(Weekly[[#This Row],[TRUES]]&gt;6,Weekly[[#This Row],[Actual]]=FALSE),BM43-1,IF(AND(Weekly[[#This Row],[FALSES]]&gt;6,Weekly[[#This Row],[Actual]]=TRUE),BM43-1,BM43))))</f>
        <v>39.000000000000007</v>
      </c>
      <c r="BN44" s="24"/>
    </row>
    <row r="45" spans="1:69" x14ac:dyDescent="0.25">
      <c r="A45" s="1">
        <v>43</v>
      </c>
      <c r="B45" s="10">
        <v>44241</v>
      </c>
      <c r="C45" s="17" t="s">
        <v>26</v>
      </c>
      <c r="D45" s="15" t="s">
        <v>23</v>
      </c>
      <c r="E45" t="b">
        <v>1</v>
      </c>
      <c r="F45" t="b">
        <v>1</v>
      </c>
      <c r="G45" t="b">
        <v>1</v>
      </c>
      <c r="H45" t="b">
        <v>1</v>
      </c>
      <c r="I45" t="b">
        <v>1</v>
      </c>
      <c r="J45" t="b">
        <v>1</v>
      </c>
      <c r="K45" t="b">
        <v>0</v>
      </c>
      <c r="N45">
        <v>1</v>
      </c>
      <c r="O45">
        <v>1.18</v>
      </c>
      <c r="P45" t="b">
        <v>1</v>
      </c>
      <c r="Q45" t="s">
        <v>66</v>
      </c>
      <c r="R45" s="9">
        <f>IFERROR(IF(Weekly[[#This Row],[Won Bet?]]="yes",R44+(Weekly[[#This Row],[BF Odds]]*Weekly[[#This Row],[BF Stake]])-Weekly[[#This Row],[BF Stake]],R44-Weekly[[#This Row],[BF Stake]]),R44)</f>
        <v>96.970000000000013</v>
      </c>
      <c r="S45" s="9">
        <f>IFERROR(IF(Weekly[[#This Row],[Won Bet?]]="yes",S44+(((Weekly[[#This Row],[BF Odds]]*Weekly[[#This Row],[BF Stake]])-Weekly[[#This Row],[BF Stake]])*0.95),S44-Weekly[[#This Row],[BF Stake]]),S44)</f>
        <v>96.471499999999992</v>
      </c>
      <c r="T45">
        <v>6.17</v>
      </c>
      <c r="U45">
        <v>1.1399999999999999</v>
      </c>
      <c r="V45" s="24">
        <f>IF(Weekly[[#This Row],[Actual]]="","",IF(AND(Weekly[[#This Row],[SVC_P]]=Weekly[[#This Row],[Actual]],Weekly[[#This Row],[SVC_P]]=TRUE),V44+Weekly[[#This Row],[BF H Odds]]-1,IF(AND(Weekly[[#This Row],[SVC_P]]=Weekly[[#This Row],[Actual]],Weekly[[#This Row],[SVC_P]]=FALSE),V44+Weekly[[#This Row],[BF V Odds]]-1,V44-1)))</f>
        <v>49.65000000000002</v>
      </c>
      <c r="W45" s="24">
        <f>IF(Weekly[[#This Row],[Actual]]="","",IF(AND(Weekly[[#This Row],[SVC_P]]=FALSE,Weekly[[#This Row],[Actual]]=TRUE),W44+Weekly[[#This Row],[BF H Odds]]-1,IF(AND(Weekly[[#This Row],[SVC_P]]=TRUE,Weekly[[#This Row],[Actual]]=FALSE,),W44+Weekly[[#This Row],[BF V Odds]]-1,W44-1)))</f>
        <v>3.24</v>
      </c>
      <c r="X45" s="24">
        <f>IF(Weekly[[#This Row],[Actual]]="","",IF(AND(Weekly[[#This Row],[ADBC_P]]=Weekly[[#This Row],[Actual]],Weekly[[#This Row],[ADBC_P]]=TRUE),X44+Weekly[[#This Row],[BF H Odds]]-1,IF(AND(Weekly[[#This Row],[ADBC_P]]=Weekly[[#This Row],[Actual]],Weekly[[#This Row],[ADBC_P]]=FALSE),X44+Weekly[[#This Row],[BF V Odds]]-1,X44-1)))</f>
        <v>36.510000000000019</v>
      </c>
      <c r="Y45" s="24">
        <f>IF(Weekly[[#This Row],[Actual]]="","",IF(AND(Weekly[[#This Row],[ADBC_P]]=FALSE,Weekly[[#This Row],[Actual]]=TRUE),Y44+Weekly[[#This Row],[BF H Odds]]-1,IF(AND(Weekly[[#This Row],[ADBC_P]]=TRUE,Weekly[[#This Row],[Actual]]=FALSE),Y44+Weekly[[#This Row],[BF V Odds]]-1,Y44-1)))</f>
        <v>42.670000000000009</v>
      </c>
      <c r="Z45" s="24">
        <f>IF(Weekly[[#This Row],[Actual]]="","",IF(AND(Weekly[[#This Row],[RFC_P]]=Weekly[[#This Row],[Actual]],Weekly[[#This Row],[RFC_P]]=TRUE),Z44+Weekly[[#This Row],[BF H Odds]]-1,IF(AND(Weekly[[#This Row],[RFC_P]]=Weekly[[#This Row],[Actual]],Weekly[[#This Row],[RFC_P]]=FALSE),Z44+Weekly[[#This Row],[BF V Odds]]-1,Z44-1)))</f>
        <v>34.780000000000022</v>
      </c>
      <c r="AA45" s="24">
        <f>IF(Weekly[[#This Row],[Actual]]="","",IF(AND(Weekly[[#This Row],[RFC_P]]=FALSE,Weekly[[#This Row],[Actual]]=TRUE),AA44+Weekly[[#This Row],[BF H Odds]]-1,IF(AND(Weekly[[#This Row],[RFC_P]]=TRUE,Weekly[[#This Row],[Actual]]=FALSE),AA44+Weekly[[#This Row],[BF V Odds]]-1,AA44-1)))</f>
        <v>44.400000000000013</v>
      </c>
      <c r="AB45" s="24">
        <f>IF(Weekly[[#This Row],[Actual]]="","",IF(AND(Weekly[[#This Row],[GBC_P]]=Weekly[[#This Row],[Actual]],Weekly[[#This Row],[GBC_P]]=TRUE),AB44+Weekly[[#This Row],[BF H Odds]]-1,IF(AND(Weekly[[#This Row],[GBC_P]]=Weekly[[#This Row],[Actual]],Weekly[[#This Row],[GBC_P]]=FALSE),AB44+Weekly[[#This Row],[BF V Odds]]-1,AB44-1)))</f>
        <v>32.33000000000002</v>
      </c>
      <c r="AC45" s="24">
        <f>IF(Weekly[[#This Row],[Actual]]="","",IF(AND(Weekly[[#This Row],[GBC_P]]=FALSE,Weekly[[#This Row],[Actual]]=TRUE),AC44+Weekly[[#This Row],[BF H Odds]]-1,IF(AND(Weekly[[#This Row],[GBC_P]]=TRUE,Weekly[[#This Row],[Actual]]=FALSE),AC44+Weekly[[#This Row],[BF V Odds]]-1,AC44-1)))</f>
        <v>46.850000000000016</v>
      </c>
      <c r="AD45" s="24">
        <f>IF(Weekly[[#This Row],[Actual]]="","",IF(AND(Weekly[[#This Row],[HGBC_P]]=Weekly[[#This Row],[Actual]],Weekly[[#This Row],[HGBC_P]]=TRUE),AD44+Weekly[[#This Row],[BF H Odds]]-1,IF(AND(Weekly[[#This Row],[HGBC_P]]=Weekly[[#This Row],[Actual]],Weekly[[#This Row],[HGBC_P]]=FALSE),AD44+Weekly[[#This Row],[BF V Odds]]-1,AD44-1)))</f>
        <v>35.660000000000025</v>
      </c>
      <c r="AE45" s="24">
        <f>IF(Weekly[[#This Row],[Actual]]="","",IF(AND(Weekly[[#This Row],[HGBC_P]]=FALSE,Weekly[[#This Row],[Actual]]=TRUE),AE44+Weekly[[#This Row],[BF H Odds]]-1,IF(AND(Weekly[[#This Row],[HGBC_P]]=TRUE,Weekly[[#This Row],[Actual]]=FALSE),AE44+Weekly[[#This Row],[BF V Odds]]-1,AE44-1)))</f>
        <v>43.52</v>
      </c>
      <c r="AF45" s="24">
        <f>IF(Weekly[[#This Row],[Actual]]="","",IF(AND(Weekly[[#This Row],[XGB_P]]=Weekly[[#This Row],[Actual]],Weekly[[#This Row],[XGB_P]]=TRUE),AF44+Weekly[[#This Row],[BF H Odds]]-1,IF(AND(Weekly[[#This Row],[XGB_P]]=Weekly[[#This Row],[Actual]],Weekly[[#This Row],[XGB_P]]=FALSE),AF44+Weekly[[#This Row],[BF V Odds]]-1,AF44-1)))</f>
        <v>38.130000000000017</v>
      </c>
      <c r="AG45" s="24">
        <f>IF(Weekly[[#This Row],[Actual]]="","",IF(AND(Weekly[[#This Row],[XGB_P]]=FALSE,Weekly[[#This Row],[Actual]]=TRUE),AG44+Weekly[[#This Row],[BF H Odds]]-1,IF(AND(Weekly[[#This Row],[XGB_P]]=TRUE,Weekly[[#This Row],[Actual]]=FALSE),AG44+Weekly[[#This Row],[BF V Odds]]-1,AG44-1)))</f>
        <v>41.050000000000004</v>
      </c>
      <c r="AH45" s="24">
        <f>IF(Weekly[[#This Row],[Actual]]="","",IF(AND(Weekly[[#This Row],[QDA_P]]=Weekly[[#This Row],[Actual]],Weekly[[#This Row],[QDA_P]]=TRUE),AH44+Weekly[[#This Row],[BF H Odds]]-1,IF(AND(Weekly[[#This Row],[QDA_P]]=Weekly[[#This Row],[Actual]],Weekly[[#This Row],[QDA_P]]=FALSE),AH44+Weekly[[#This Row],[BF V Odds]]-1,AH44-1)))</f>
        <v>27.88000000000002</v>
      </c>
      <c r="AI45" s="24">
        <f>IF(Weekly[[#This Row],[Actual]]="","",IF(AND(Weekly[[#This Row],[QDA_P]]=FALSE,Weekly[[#This Row],[Actual]]=TRUE),AI44+Weekly[[#This Row],[BF H Odds]]-1,IF(AND(Weekly[[#This Row],[QDA_P]]=TRUE,Weekly[[#This Row],[Actual]]=FALSE),AI44+Weekly[[#This Row],[BF V Odds]]-1,AI44-1)))</f>
        <v>51.300000000000011</v>
      </c>
      <c r="AJ45" s="24"/>
      <c r="AK45" s="24"/>
      <c r="AL45" s="30">
        <f>IF(Weekly[[#This Row],[Actual]]="","",COUNTIF(Weekly[[#This Row],[SVC_P]:[QDA_P]],TRUE))</f>
        <v>6</v>
      </c>
      <c r="AM45" s="30">
        <f>IF(Weekly[[#This Row],[Actual]]="","",COUNTIF(Weekly[[#This Row],[SVC_P]:[QDA_P]],FALSE))</f>
        <v>1</v>
      </c>
      <c r="AN45">
        <f>IF(AND(Weekly[[#This Row],[BF V Odds]]&gt;$BO$6,Weekly[[#This Row],[BF V Odds]] &lt; $BO$7),Weekly[[#This Row],[BF V Odds]],"")</f>
        <v>6.17</v>
      </c>
      <c r="AO45" t="str">
        <f>IF(AND(Weekly[[#This Row],[BF H Odds]]&gt;$BO$6, Weekly[[#This Row],[BF H Odds]] &lt; $BO$7),Weekly[[#This Row],[BF H Odds]],"")</f>
        <v/>
      </c>
      <c r="AP45" s="37">
        <f>IF(AND(Weekly[[#This Row],[V Odds &lt;]]="",Weekly[[#This Row],[H Odds &lt;]]=""),AP44,IF(AND(Weekly[[#This Row],[H Odds &lt;]]&lt;&gt;"",Weekly[[#This Row],[SVC_P]]=TRUE,Weekly[[#This Row],[Actual]]=TRUE),AP44+Weekly[[#This Row],[H Odds &lt;]]-1,IF(AND(Weekly[[#This Row],[V Odds &lt;]]&lt;&gt;"",Weekly[[#This Row],[SVC_P]]=FALSE,Weekly[[#This Row],[Actual]]=FALSE),AP44+Weekly[[#This Row],[V Odds &lt;]]-1,IF(AND(Weekly[[#This Row],[V Odds &lt;]]&lt;&gt;"",Weekly[[#This Row],[SVC_P]]=FALSE,Weekly[[#This Row],[Actual]]=TRUE),AP44-1,IF(AND(Weekly[[#This Row],[H Odds &lt;]]&lt;&gt;"",Weekly[[#This Row],[SVC_P]]=TRUE,Weekly[[#This Row],[Actual]]=FALSE),AP44-1,AP44)))))</f>
        <v>49.800000000000011</v>
      </c>
      <c r="AQ45" s="37">
        <f>IF(AND(Weekly[[#This Row],[V Odds &lt;]]="",Weekly[[#This Row],[H Odds &lt;]]=""),AQ44,IF(AND(Weekly[[#This Row],[H Odds &lt;]]&lt;&gt;"",Weekly[[#This Row],[ADBC_P]]=TRUE,Weekly[[#This Row],[Actual]]=TRUE),AQ44+Weekly[[#This Row],[H Odds &lt;]]-1,IF(AND(Weekly[[#This Row],[V Odds &lt;]]&lt;&gt;"",Weekly[[#This Row],[ADBC_P]]=FALSE,Weekly[[#This Row],[Actual]]=FALSE),AQ44+Weekly[[#This Row],[V Odds &lt;]]-1,IF(AND(Weekly[[#This Row],[V Odds &lt;]]&lt;&gt;"",Weekly[[#This Row],[ADBC_P]]=FALSE,Weekly[[#This Row],[Actual]]=TRUE),AQ44-1,IF(AND(Weekly[[#This Row],[H Odds &lt;]]&lt;&gt;"",Weekly[[#This Row],[ADBC_P]]=TRUE,Weekly[[#This Row],[Actual]]=FALSE),AQ44-1,AQ44)))))</f>
        <v>40</v>
      </c>
      <c r="AR45" s="37">
        <f>IF(AND(Weekly[[#This Row],[V Odds &lt;]]="",Weekly[[#This Row],[H Odds &lt;]]=""),AR44,IF(AND(Weekly[[#This Row],[H Odds &lt;]]&lt;&gt;"",Weekly[[#This Row],[RFC_P]]=TRUE,Weekly[[#This Row],[Actual]]=TRUE),AR44+Weekly[[#This Row],[H Odds &lt;]]-1,IF(AND(Weekly[[#This Row],[V Odds &lt;]]&lt;&gt;"",Weekly[[#This Row],[RFC_P]]=FALSE,Weekly[[#This Row],[Actual]]=FALSE),AR44+Weekly[[#This Row],[V Odds &lt;]]-1,IF(AND(Weekly[[#This Row],[V Odds &lt;]]&lt;&gt;"",Weekly[[#This Row],[RFC_P]]=FALSE,Weekly[[#This Row],[Actual]]=TRUE),AR44-1,IF(AND(Weekly[[#This Row],[H Odds &lt;]]&lt;&gt;"",Weekly[[#This Row],[RFC_P]]=TRUE,Weekly[[#This Row],[Actual]]=FALSE),AR44-1,AR44)))))</f>
        <v>40.200000000000003</v>
      </c>
      <c r="AS45" s="37">
        <f>IF(AND(Weekly[[#This Row],[V Odds &lt;]]="",Weekly[[#This Row],[H Odds &lt;]]=""),AS44,IF(AND(Weekly[[#This Row],[H Odds &lt;]]&lt;&gt;"",Weekly[[#This Row],[GBC_P]]=TRUE,Weekly[[#This Row],[Actual]]=TRUE),AS44+Weekly[[#This Row],[H Odds &lt;]]-1,IF(AND(Weekly[[#This Row],[V Odds &lt;]]&lt;&gt;"",Weekly[[#This Row],[GBC_P]]=FALSE,Weekly[[#This Row],[Actual]]=FALSE),AS44+Weekly[[#This Row],[V Odds &lt;]]-1,IF(AND(Weekly[[#This Row],[V Odds &lt;]]&lt;&gt;"",Weekly[[#This Row],[GBC_P]]=FALSE,Weekly[[#This Row],[Actual]]=TRUE),AS44-1,IF(AND(Weekly[[#This Row],[H Odds &lt;]]&lt;&gt;"",Weekly[[#This Row],[GBC_P]]=TRUE,Weekly[[#This Row],[Actual]]=FALSE),AS44-1,AS44)))))</f>
        <v>38</v>
      </c>
      <c r="AT45" s="37">
        <f>IF(AND(Weekly[[#This Row],[V Odds &lt;]]="",Weekly[[#This Row],[H Odds &lt;]]=""),AT44,IF(AND(Weekly[[#This Row],[H Odds &lt;]]&lt;&gt;"",Weekly[[#This Row],[HGBC_P]]=TRUE,Weekly[[#This Row],[Actual]]=TRUE),AT44+Weekly[[#This Row],[H Odds &lt;]]-1,IF(AND(Weekly[[#This Row],[V Odds &lt;]]&lt;&gt;"",Weekly[[#This Row],[HGBC_P]]=FALSE,Weekly[[#This Row],[Actual]]=FALSE),AT44+Weekly[[#This Row],[V Odds &lt;]]-1,IF(AND(Weekly[[#This Row],[V Odds &lt;]]&lt;&gt;"",Weekly[[#This Row],[HGBC_P]]=FALSE,Weekly[[#This Row],[Actual]]=TRUE),AT44-1,IF(AND(Weekly[[#This Row],[H Odds &lt;]]&lt;&gt;"",Weekly[[#This Row],[HGBC_P]]=TRUE,Weekly[[#This Row],[Actual]]=FALSE),AT44-1,AT44)))))</f>
        <v>38</v>
      </c>
      <c r="AU45" s="37">
        <f>IF(AND(Weekly[[#This Row],[V Odds &lt;]]="",Weekly[[#This Row],[H Odds &lt;]]=""),AU44,IF(AND(Weekly[[#This Row],[H Odds &lt;]]&lt;&gt;"",Weekly[[#This Row],[XGB_P]]=TRUE,Weekly[[#This Row],[Actual]]=TRUE),AU44+Weekly[[#This Row],[H Odds &lt;]]-1,IF(AND(Weekly[[#This Row],[V Odds &lt;]]&lt;&gt;"",Weekly[[#This Row],[XGB_P]]=FALSE,Weekly[[#This Row],[Actual]]=FALSE),AU44+Weekly[[#This Row],[V Odds &lt;]]-1,IF(AND(Weekly[[#This Row],[V Odds &lt;]]&lt;&gt;"",Weekly[[#This Row],[XGB_P]]=FALSE,Weekly[[#This Row],[Actual]]=TRUE),AU44-1,IF(AND(Weekly[[#This Row],[H Odds &lt;]]&lt;&gt;"",Weekly[[#This Row],[XGB_P]]=TRUE,Weekly[[#This Row],[Actual]]=FALSE),AU44-1,AU44)))))</f>
        <v>39</v>
      </c>
      <c r="AV45" s="37">
        <f>IF(AND(Weekly[[#This Row],[V Odds &lt;]]="",Weekly[[#This Row],[H Odds &lt;]]=""),AV44,IF(AND(Weekly[[#This Row],[H Odds &lt;]]&lt;&gt;"",Weekly[[#This Row],[QDA_P]]=TRUE,Weekly[[#This Row],[Actual]]=TRUE),AV44+Weekly[[#This Row],[H Odds &lt;]]-1,IF(AND(Weekly[[#This Row],[V Odds &lt;]]&lt;&gt;"",Weekly[[#This Row],[QDA_P]]=FALSE,Weekly[[#This Row],[Actual]]=FALSE),AV44+Weekly[[#This Row],[V Odds &lt;]]-1,IF(AND(Weekly[[#This Row],[V Odds &lt;]]&lt;&gt;"",Weekly[[#This Row],[QDA_P]]=FALSE,Weekly[[#This Row],[Actual]]=TRUE),AV44-1,IF(AND(Weekly[[#This Row],[H Odds &lt;]]&lt;&gt;"",Weekly[[#This Row],[QDA_P]]=TRUE,Weekly[[#This Row],[Actual]]=FALSE),AV44-1,AV44)))))</f>
        <v>37</v>
      </c>
      <c r="AW45" s="37"/>
      <c r="AX45" s="37">
        <f>IF(AND(Weekly[[#This Row],[V Odds &lt;]]="",Weekly[[#This Row],[H Odds &lt;]]=""),AX44,IF(AND(Weekly[[#This Row],[V Odds &lt;]]&lt;&gt;"",Weekly[[#This Row],[FALSES]]&gt;0,Weekly[[#This Row],[Actual]]=FALSE),AX44+Weekly[[#This Row],[V Odds &lt;]]-1,IF(AND(Weekly[[#This Row],[H Odds &lt;]]&lt;&gt;"",Weekly[[#This Row],[TRUES]]&gt;0,Weekly[[#This Row],[Actual]]=TRUE),AX44+Weekly[[#This Row],[H Odds &lt;]]-1,IF(AND(Weekly[[#This Row],[V Odds &lt;]]&lt;&gt;"",Weekly[[#This Row],[FALSES]]=0),AX44,IF(AND(Weekly[[#This Row],[H Odds &lt;]]&lt;&gt;"",Weekly[[#This Row],[TRUES]]=0),AX44,AX44-1)))))</f>
        <v>46.800000000000011</v>
      </c>
      <c r="AY45" s="37">
        <f>IF(AND(Weekly[[#This Row],[V Odds &lt;]]="",Weekly[[#This Row],[H Odds &lt;]]=""),AY44,IF(AND(Weekly[[#This Row],[V Odds &lt;]]&lt;&gt;"",Weekly[[#This Row],[FALSES]]&gt;0,Weekly[[#This Row],[Actual]]=FALSE),AY44+((Weekly[[#This Row],[V Odds &lt;]]-1)*0.92),IF(AND(Weekly[[#This Row],[H Odds &lt;]]&lt;&gt;"",Weekly[[#This Row],[TRUES]]&gt;0,Weekly[[#This Row],[Actual]]=TRUE),AY44+((Weekly[[#This Row],[H Odds &lt;]]-1)*0.92),IF(AND(Weekly[[#This Row],[V Odds &lt;]]&lt;&gt;"",Weekly[[#This Row],[FALSES]]=0),AY44,IF(AND(Weekly[[#This Row],[H Odds &lt;]]&lt;&gt;"",Weekly[[#This Row],[TRUES]]=0),AY44,AY44-1)))))</f>
        <v>45.775999999999996</v>
      </c>
      <c r="AZ45" s="37">
        <f>IF(AND(Weekly[[#This Row],[V Odds &lt;]]="",Weekly[[#This Row],[H Odds &lt;]]=""),AZ44,IF(AND(Weekly[[#This Row],[V Odds &lt;]]&lt;&gt;"",Weekly[[#This Row],[Actual]]=FALSE),AZ44+Weekly[[#This Row],[V Odds &lt;]]-1,IF(AND(Weekly[[#This Row],[H Odds &lt;]]&lt;&gt;"",Weekly[[#This Row],[Actual]]=TRUE),AZ44+Weekly[[#This Row],[H Odds &lt;]]-1,AZ44-1)))</f>
        <v>44.59</v>
      </c>
      <c r="BA45" s="38">
        <f>IF(Weekly[[#This Row],[H Odds &lt;]]="",BA44,IF(AND(Weekly[[#This Row],[H Odds &lt;]]&lt;&gt;"",Weekly[[#This Row],[SVC_P]]=TRUE,Weekly[[#This Row],[Actual]]=TRUE),BA44+Weekly[[#This Row],[H Odds &lt;]]-1,IF(AND(Weekly[[#This Row],[H Odds &lt;]]&lt;&gt;"",Weekly[[#This Row],[SVC_P]]=TRUE,Weekly[[#This Row],[Actual]]=FALSE),BA44-1,BA44)))</f>
        <v>46.11</v>
      </c>
      <c r="BB45" s="38">
        <f>IF(Weekly[[#This Row],[H Odds &lt;]]="",BB44,IF(AND(Weekly[[#This Row],[H Odds &lt;]]&lt;&gt;"",Weekly[[#This Row],[ADBC_P]]=TRUE,Weekly[[#This Row],[Actual]]=TRUE),BB44+Weekly[[#This Row],[H Odds &lt;]]-1,IF(AND(Weekly[[#This Row],[H Odds &lt;]]&lt;&gt;"",Weekly[[#This Row],[ADBC_P]]=TRUE,Weekly[[#This Row],[Actual]]=FALSE),BB44-1,BB44)))</f>
        <v>40</v>
      </c>
      <c r="BC45" s="38">
        <f>IF(Weekly[[#This Row],[H Odds &lt;]]="",BC44,IF(AND(Weekly[[#This Row],[H Odds &lt;]]&lt;&gt;"",Weekly[[#This Row],[RFC_P]]=TRUE,Weekly[[#This Row],[Actual]]=TRUE),BC44+Weekly[[#This Row],[H Odds &lt;]]-1,IF(AND(Weekly[[#This Row],[H Odds &lt;]]&lt;&gt;"",Weekly[[#This Row],[RFC_P]]=TRUE,Weekly[[#This Row],[Actual]]=FALSE),BC44-1,BC44)))</f>
        <v>39</v>
      </c>
      <c r="BD45" s="38">
        <f>IF(Weekly[[#This Row],[H Odds &lt;]]="",BD44,IF(AND(Weekly[[#This Row],[H Odds &lt;]]&lt;&gt;"",Weekly[[#This Row],[GBC_P]]=TRUE,Weekly[[#This Row],[Actual]]=TRUE),BD44+Weekly[[#This Row],[H Odds &lt;]]-1,IF(AND(Weekly[[#This Row],[H Odds &lt;]]&lt;&gt;"",Weekly[[#This Row],[GBC_P]]=TRUE,Weekly[[#This Row],[Actual]]=FALSE),BD44-1,BD44)))</f>
        <v>40</v>
      </c>
      <c r="BE45" s="38">
        <f>IF(Weekly[[#This Row],[H Odds &lt;]]="",BE44,IF(AND(Weekly[[#This Row],[H Odds &lt;]]&lt;&gt;"",Weekly[[#This Row],[HGBC_P]]=TRUE,Weekly[[#This Row],[Actual]]=TRUE),BE44+Weekly[[#This Row],[H Odds &lt;]]-1,IF(AND(Weekly[[#This Row],[H Odds &lt;]]&lt;&gt;"",Weekly[[#This Row],[HGBC_P]]=TRUE,Weekly[[#This Row],[Actual]]=FALSE),BE44-1,BE44)))</f>
        <v>39</v>
      </c>
      <c r="BF45" s="38">
        <f>IF(Weekly[[#This Row],[H Odds &lt;]]="",BF44,IF(AND(Weekly[[#This Row],[H Odds &lt;]]&lt;&gt;"",Weekly[[#This Row],[XGB_P]]=TRUE,Weekly[[#This Row],[Actual]]=TRUE),BF44+Weekly[[#This Row],[H Odds &lt;]]-1,IF(AND(Weekly[[#This Row],[H Odds &lt;]]&lt;&gt;"",Weekly[[#This Row],[XGB_P]]=TRUE,Weekly[[#This Row],[Actual]]=FALSE),BF44-1,BF44)))</f>
        <v>40</v>
      </c>
      <c r="BG45" s="38">
        <f>IF(Weekly[[#This Row],[H Odds &lt;]]="",BG44,IF(AND(Weekly[[#This Row],[H Odds &lt;]]&lt;&gt;"",Weekly[[#This Row],[QDA_P]]=TRUE,Weekly[[#This Row],[Actual]]=TRUE),BG44+Weekly[[#This Row],[H Odds &lt;]]-1,IF(AND(Weekly[[#This Row],[H Odds &lt;]]&lt;&gt;"",Weekly[[#This Row],[QDA_P]]=TRUE,Weekly[[#This Row],[Actual]]=FALSE),BG44-1,BG44)))</f>
        <v>40</v>
      </c>
      <c r="BH45" s="38">
        <f>IF(Weekly[[#This Row],[H Odds &lt;]]="",BH44,IF(AND(Weekly[[#This Row],[H Odds &lt;]]&lt;&gt;"",Weekly[[#This Row],[KNC_P]]=TRUE,Weekly[[#This Row],[Actual]]=TRUE),BH44+Weekly[[#This Row],[H Odds &lt;]]-1,IF(AND(Weekly[[#This Row],[H Odds &lt;]]&lt;&gt;"",Weekly[[#This Row],[KNC_P]]=TRUE,Weekly[[#This Row],[Actual]]=FALSE),BH44-1,BH44)))</f>
        <v>40</v>
      </c>
      <c r="BI45" s="38">
        <f>IF(Weekly[[#This Row],[H Odds &lt;]]="",BI44,IF(AND(Weekly[[#This Row],[H Odds &lt;]]&lt;&gt;"",Weekly[[#This Row],[TRUES]]&gt;0,Weekly[[#This Row],[Actual]]=TRUE),BI44+Weekly[[#This Row],[H Odds &lt;]]-1,IF(AND(Weekly[[#This Row],[H Odds &lt;]]&lt;&gt;"",Weekly[[#This Row],[TRUES]]=0),BI44,BI44-1)))</f>
        <v>46.11</v>
      </c>
      <c r="BJ45" s="38">
        <f>IF(Weekly[[#This Row],[H Odds &lt;]]="",BJ44,IF(AND(Weekly[[#This Row],[H Odds &lt;]]&lt;&gt;"",Weekly[[#This Row],[Actual]]=TRUE),BJ44+Weekly[[#This Row],[H Odds &lt;]]-1,IF(AND(Weekly[[#This Row],[H Odds &lt;]]&lt;&gt;"",Weekly[[#This Row],[Actual]]=FALSE),BJ44-1,BJ44)))</f>
        <v>46.11</v>
      </c>
      <c r="BK45" s="58">
        <f>IF(AND(Weekly[[#This Row],[TRUES]]&gt;4,Weekly[[#This Row],[Actual]]=TRUE),BK44+Weekly[[#This Row],[BF H Odds]]-1,IF(AND(Weekly[[#This Row],[FALSES]]&gt;4,Weekly[[#This Row],[Actual]]=FALSE),BK44+Weekly[[#This Row],[BF V Odds]]-1,IF(AND(Weekly[[#This Row],[TRUES]]&gt;4,Weekly[[#This Row],[Actual]]=FALSE),BK44-1,IF(AND(Weekly[[#This Row],[FALSES]]&gt;4,Weekly[[#This Row],[Actual]]=TRUE),BK44-1,BK44))))</f>
        <v>37.610000000000014</v>
      </c>
      <c r="BL45" s="58">
        <f>IF(AND(Weekly[[#This Row],[TRUES]]&gt;5,Weekly[[#This Row],[Actual]]=TRUE),BL44+Weekly[[#This Row],[BF H Odds]]-1,IF(AND(Weekly[[#This Row],[FALSES]]&gt;5,Weekly[[#This Row],[Actual]]=FALSE),BL44+Weekly[[#This Row],[BF V Odds]]-1,IF(AND(Weekly[[#This Row],[TRUES]]&gt;5,Weekly[[#This Row],[Actual]]=FALSE),BL44-1,IF(AND(Weekly[[#This Row],[FALSES]]&gt;5,Weekly[[#This Row],[Actual]]=TRUE),BL44-1,BL44))))</f>
        <v>37.260000000000012</v>
      </c>
      <c r="BM45" s="58">
        <f>IF(AND(Weekly[[#This Row],[TRUES]]&gt;6,Weekly[[#This Row],[Actual]]=TRUE),BM44+Weekly[[#This Row],[BF H Odds]]-1,IF(AND(Weekly[[#This Row],[FALSES]]&gt;6,Weekly[[#This Row],[Actual]]=FALSE),BM44+Weekly[[#This Row],[BF V Odds]]-1,IF(AND(Weekly[[#This Row],[TRUES]]&gt;6,Weekly[[#This Row],[Actual]]=FALSE),BM44-1,IF(AND(Weekly[[#This Row],[FALSES]]&gt;6,Weekly[[#This Row],[Actual]]=TRUE),BM44-1,BM44))))</f>
        <v>39.000000000000007</v>
      </c>
      <c r="BN45" s="24"/>
    </row>
    <row r="46" spans="1:69" x14ac:dyDescent="0.25">
      <c r="A46" s="1">
        <v>44</v>
      </c>
      <c r="B46" s="10">
        <v>44241</v>
      </c>
      <c r="C46" s="17" t="s">
        <v>22</v>
      </c>
      <c r="D46" s="15" t="s">
        <v>13</v>
      </c>
      <c r="E46" t="b">
        <v>1</v>
      </c>
      <c r="F46" t="b">
        <v>1</v>
      </c>
      <c r="G46" t="b">
        <v>1</v>
      </c>
      <c r="H46" t="b">
        <v>1</v>
      </c>
      <c r="I46" t="b">
        <v>1</v>
      </c>
      <c r="J46" t="b">
        <v>1</v>
      </c>
      <c r="K46" t="b">
        <v>1</v>
      </c>
      <c r="N46">
        <v>1</v>
      </c>
      <c r="O46">
        <v>1.95</v>
      </c>
      <c r="P46" t="b">
        <v>0</v>
      </c>
      <c r="Q46" t="s">
        <v>76</v>
      </c>
      <c r="R46" s="9">
        <f>IFERROR(IF(Weekly[[#This Row],[Won Bet?]]="yes",R45+(Weekly[[#This Row],[BF Odds]]*Weekly[[#This Row],[BF Stake]])-Weekly[[#This Row],[BF Stake]],R45-Weekly[[#This Row],[BF Stake]]),R45)</f>
        <v>95.970000000000013</v>
      </c>
      <c r="S46" s="9">
        <f>IFERROR(IF(Weekly[[#This Row],[Won Bet?]]="yes",S45+(((Weekly[[#This Row],[BF Odds]]*Weekly[[#This Row],[BF Stake]])-Weekly[[#This Row],[BF Stake]])*0.95),S45-Weekly[[#This Row],[BF Stake]]),S45)</f>
        <v>95.471499999999992</v>
      </c>
      <c r="T46">
        <v>2.12</v>
      </c>
      <c r="U46">
        <v>1.78</v>
      </c>
      <c r="V46" s="24">
        <f>IF(Weekly[[#This Row],[Actual]]="","",IF(AND(Weekly[[#This Row],[SVC_P]]=Weekly[[#This Row],[Actual]],Weekly[[#This Row],[SVC_P]]=TRUE),V45+Weekly[[#This Row],[BF H Odds]]-1,IF(AND(Weekly[[#This Row],[SVC_P]]=Weekly[[#This Row],[Actual]],Weekly[[#This Row],[SVC_P]]=FALSE),V45+Weekly[[#This Row],[BF V Odds]]-1,V45-1)))</f>
        <v>48.65000000000002</v>
      </c>
      <c r="W46" s="24">
        <f>IF(Weekly[[#This Row],[Actual]]="","",IF(AND(Weekly[[#This Row],[SVC_P]]=FALSE,Weekly[[#This Row],[Actual]]=TRUE),W45+Weekly[[#This Row],[BF H Odds]]-1,IF(AND(Weekly[[#This Row],[SVC_P]]=TRUE,Weekly[[#This Row],[Actual]]=FALSE,),W45+Weekly[[#This Row],[BF V Odds]]-1,W45-1)))</f>
        <v>2.2400000000000002</v>
      </c>
      <c r="X46" s="24">
        <f>IF(Weekly[[#This Row],[Actual]]="","",IF(AND(Weekly[[#This Row],[ADBC_P]]=Weekly[[#This Row],[Actual]],Weekly[[#This Row],[ADBC_P]]=TRUE),X45+Weekly[[#This Row],[BF H Odds]]-1,IF(AND(Weekly[[#This Row],[ADBC_P]]=Weekly[[#This Row],[Actual]],Weekly[[#This Row],[ADBC_P]]=FALSE),X45+Weekly[[#This Row],[BF V Odds]]-1,X45-1)))</f>
        <v>35.510000000000019</v>
      </c>
      <c r="Y46" s="24">
        <f>IF(Weekly[[#This Row],[Actual]]="","",IF(AND(Weekly[[#This Row],[ADBC_P]]=FALSE,Weekly[[#This Row],[Actual]]=TRUE),Y45+Weekly[[#This Row],[BF H Odds]]-1,IF(AND(Weekly[[#This Row],[ADBC_P]]=TRUE,Weekly[[#This Row],[Actual]]=FALSE),Y45+Weekly[[#This Row],[BF V Odds]]-1,Y45-1)))</f>
        <v>43.790000000000006</v>
      </c>
      <c r="Z46" s="24">
        <f>IF(Weekly[[#This Row],[Actual]]="","",IF(AND(Weekly[[#This Row],[RFC_P]]=Weekly[[#This Row],[Actual]],Weekly[[#This Row],[RFC_P]]=TRUE),Z45+Weekly[[#This Row],[BF H Odds]]-1,IF(AND(Weekly[[#This Row],[RFC_P]]=Weekly[[#This Row],[Actual]],Weekly[[#This Row],[RFC_P]]=FALSE),Z45+Weekly[[#This Row],[BF V Odds]]-1,Z45-1)))</f>
        <v>33.780000000000022</v>
      </c>
      <c r="AA46" s="24">
        <f>IF(Weekly[[#This Row],[Actual]]="","",IF(AND(Weekly[[#This Row],[RFC_P]]=FALSE,Weekly[[#This Row],[Actual]]=TRUE),AA45+Weekly[[#This Row],[BF H Odds]]-1,IF(AND(Weekly[[#This Row],[RFC_P]]=TRUE,Weekly[[#This Row],[Actual]]=FALSE),AA45+Weekly[[#This Row],[BF V Odds]]-1,AA45-1)))</f>
        <v>45.52000000000001</v>
      </c>
      <c r="AB46" s="24">
        <f>IF(Weekly[[#This Row],[Actual]]="","",IF(AND(Weekly[[#This Row],[GBC_P]]=Weekly[[#This Row],[Actual]],Weekly[[#This Row],[GBC_P]]=TRUE),AB45+Weekly[[#This Row],[BF H Odds]]-1,IF(AND(Weekly[[#This Row],[GBC_P]]=Weekly[[#This Row],[Actual]],Weekly[[#This Row],[GBC_P]]=FALSE),AB45+Weekly[[#This Row],[BF V Odds]]-1,AB45-1)))</f>
        <v>31.33000000000002</v>
      </c>
      <c r="AC46" s="24">
        <f>IF(Weekly[[#This Row],[Actual]]="","",IF(AND(Weekly[[#This Row],[GBC_P]]=FALSE,Weekly[[#This Row],[Actual]]=TRUE),AC45+Weekly[[#This Row],[BF H Odds]]-1,IF(AND(Weekly[[#This Row],[GBC_P]]=TRUE,Weekly[[#This Row],[Actual]]=FALSE),AC45+Weekly[[#This Row],[BF V Odds]]-1,AC45-1)))</f>
        <v>47.970000000000013</v>
      </c>
      <c r="AD46" s="24">
        <f>IF(Weekly[[#This Row],[Actual]]="","",IF(AND(Weekly[[#This Row],[HGBC_P]]=Weekly[[#This Row],[Actual]],Weekly[[#This Row],[HGBC_P]]=TRUE),AD45+Weekly[[#This Row],[BF H Odds]]-1,IF(AND(Weekly[[#This Row],[HGBC_P]]=Weekly[[#This Row],[Actual]],Weekly[[#This Row],[HGBC_P]]=FALSE),AD45+Weekly[[#This Row],[BF V Odds]]-1,AD45-1)))</f>
        <v>34.660000000000025</v>
      </c>
      <c r="AE46" s="24">
        <f>IF(Weekly[[#This Row],[Actual]]="","",IF(AND(Weekly[[#This Row],[HGBC_P]]=FALSE,Weekly[[#This Row],[Actual]]=TRUE),AE45+Weekly[[#This Row],[BF H Odds]]-1,IF(AND(Weekly[[#This Row],[HGBC_P]]=TRUE,Weekly[[#This Row],[Actual]]=FALSE),AE45+Weekly[[#This Row],[BF V Odds]]-1,AE45-1)))</f>
        <v>44.64</v>
      </c>
      <c r="AF46" s="24">
        <f>IF(Weekly[[#This Row],[Actual]]="","",IF(AND(Weekly[[#This Row],[XGB_P]]=Weekly[[#This Row],[Actual]],Weekly[[#This Row],[XGB_P]]=TRUE),AF45+Weekly[[#This Row],[BF H Odds]]-1,IF(AND(Weekly[[#This Row],[XGB_P]]=Weekly[[#This Row],[Actual]],Weekly[[#This Row],[XGB_P]]=FALSE),AF45+Weekly[[#This Row],[BF V Odds]]-1,AF45-1)))</f>
        <v>37.130000000000017</v>
      </c>
      <c r="AG46" s="24">
        <f>IF(Weekly[[#This Row],[Actual]]="","",IF(AND(Weekly[[#This Row],[XGB_P]]=FALSE,Weekly[[#This Row],[Actual]]=TRUE),AG45+Weekly[[#This Row],[BF H Odds]]-1,IF(AND(Weekly[[#This Row],[XGB_P]]=TRUE,Weekly[[#This Row],[Actual]]=FALSE),AG45+Weekly[[#This Row],[BF V Odds]]-1,AG45-1)))</f>
        <v>42.17</v>
      </c>
      <c r="AH46" s="24">
        <f>IF(Weekly[[#This Row],[Actual]]="","",IF(AND(Weekly[[#This Row],[QDA_P]]=Weekly[[#This Row],[Actual]],Weekly[[#This Row],[QDA_P]]=TRUE),AH45+Weekly[[#This Row],[BF H Odds]]-1,IF(AND(Weekly[[#This Row],[QDA_P]]=Weekly[[#This Row],[Actual]],Weekly[[#This Row],[QDA_P]]=FALSE),AH45+Weekly[[#This Row],[BF V Odds]]-1,AH45-1)))</f>
        <v>26.88000000000002</v>
      </c>
      <c r="AI46" s="24">
        <f>IF(Weekly[[#This Row],[Actual]]="","",IF(AND(Weekly[[#This Row],[QDA_P]]=FALSE,Weekly[[#This Row],[Actual]]=TRUE),AI45+Weekly[[#This Row],[BF H Odds]]-1,IF(AND(Weekly[[#This Row],[QDA_P]]=TRUE,Weekly[[#This Row],[Actual]]=FALSE),AI45+Weekly[[#This Row],[BF V Odds]]-1,AI45-1)))</f>
        <v>52.420000000000009</v>
      </c>
      <c r="AJ46" s="24"/>
      <c r="AK46" s="24"/>
      <c r="AL46" s="30">
        <f>IF(Weekly[[#This Row],[Actual]]="","",COUNTIF(Weekly[[#This Row],[SVC_P]:[QDA_P]],TRUE))</f>
        <v>7</v>
      </c>
      <c r="AM46" s="30">
        <f>IF(Weekly[[#This Row],[Actual]]="","",COUNTIF(Weekly[[#This Row],[SVC_P]:[QDA_P]],FALSE))</f>
        <v>0</v>
      </c>
      <c r="AN46" t="str">
        <f>IF(AND(Weekly[[#This Row],[BF V Odds]]&gt;$BO$6,Weekly[[#This Row],[BF V Odds]] &lt; $BO$7),Weekly[[#This Row],[BF V Odds]],"")</f>
        <v/>
      </c>
      <c r="AO46" t="str">
        <f>IF(AND(Weekly[[#This Row],[BF H Odds]]&gt;$BO$6, Weekly[[#This Row],[BF H Odds]] &lt; $BO$7),Weekly[[#This Row],[BF H Odds]],"")</f>
        <v/>
      </c>
      <c r="AP46" s="37">
        <f>IF(AND(Weekly[[#This Row],[V Odds &lt;]]="",Weekly[[#This Row],[H Odds &lt;]]=""),AP45,IF(AND(Weekly[[#This Row],[H Odds &lt;]]&lt;&gt;"",Weekly[[#This Row],[SVC_P]]=TRUE,Weekly[[#This Row],[Actual]]=TRUE),AP45+Weekly[[#This Row],[H Odds &lt;]]-1,IF(AND(Weekly[[#This Row],[V Odds &lt;]]&lt;&gt;"",Weekly[[#This Row],[SVC_P]]=FALSE,Weekly[[#This Row],[Actual]]=FALSE),AP45+Weekly[[#This Row],[V Odds &lt;]]-1,IF(AND(Weekly[[#This Row],[V Odds &lt;]]&lt;&gt;"",Weekly[[#This Row],[SVC_P]]=FALSE,Weekly[[#This Row],[Actual]]=TRUE),AP45-1,IF(AND(Weekly[[#This Row],[H Odds &lt;]]&lt;&gt;"",Weekly[[#This Row],[SVC_P]]=TRUE,Weekly[[#This Row],[Actual]]=FALSE),AP45-1,AP45)))))</f>
        <v>49.800000000000011</v>
      </c>
      <c r="AQ46" s="37">
        <f>IF(AND(Weekly[[#This Row],[V Odds &lt;]]="",Weekly[[#This Row],[H Odds &lt;]]=""),AQ45,IF(AND(Weekly[[#This Row],[H Odds &lt;]]&lt;&gt;"",Weekly[[#This Row],[ADBC_P]]=TRUE,Weekly[[#This Row],[Actual]]=TRUE),AQ45+Weekly[[#This Row],[H Odds &lt;]]-1,IF(AND(Weekly[[#This Row],[V Odds &lt;]]&lt;&gt;"",Weekly[[#This Row],[ADBC_P]]=FALSE,Weekly[[#This Row],[Actual]]=FALSE),AQ45+Weekly[[#This Row],[V Odds &lt;]]-1,IF(AND(Weekly[[#This Row],[V Odds &lt;]]&lt;&gt;"",Weekly[[#This Row],[ADBC_P]]=FALSE,Weekly[[#This Row],[Actual]]=TRUE),AQ45-1,IF(AND(Weekly[[#This Row],[H Odds &lt;]]&lt;&gt;"",Weekly[[#This Row],[ADBC_P]]=TRUE,Weekly[[#This Row],[Actual]]=FALSE),AQ45-1,AQ45)))))</f>
        <v>40</v>
      </c>
      <c r="AR46" s="37">
        <f>IF(AND(Weekly[[#This Row],[V Odds &lt;]]="",Weekly[[#This Row],[H Odds &lt;]]=""),AR45,IF(AND(Weekly[[#This Row],[H Odds &lt;]]&lt;&gt;"",Weekly[[#This Row],[RFC_P]]=TRUE,Weekly[[#This Row],[Actual]]=TRUE),AR45+Weekly[[#This Row],[H Odds &lt;]]-1,IF(AND(Weekly[[#This Row],[V Odds &lt;]]&lt;&gt;"",Weekly[[#This Row],[RFC_P]]=FALSE,Weekly[[#This Row],[Actual]]=FALSE),AR45+Weekly[[#This Row],[V Odds &lt;]]-1,IF(AND(Weekly[[#This Row],[V Odds &lt;]]&lt;&gt;"",Weekly[[#This Row],[RFC_P]]=FALSE,Weekly[[#This Row],[Actual]]=TRUE),AR45-1,IF(AND(Weekly[[#This Row],[H Odds &lt;]]&lt;&gt;"",Weekly[[#This Row],[RFC_P]]=TRUE,Weekly[[#This Row],[Actual]]=FALSE),AR45-1,AR45)))))</f>
        <v>40.200000000000003</v>
      </c>
      <c r="AS46" s="37">
        <f>IF(AND(Weekly[[#This Row],[V Odds &lt;]]="",Weekly[[#This Row],[H Odds &lt;]]=""),AS45,IF(AND(Weekly[[#This Row],[H Odds &lt;]]&lt;&gt;"",Weekly[[#This Row],[GBC_P]]=TRUE,Weekly[[#This Row],[Actual]]=TRUE),AS45+Weekly[[#This Row],[H Odds &lt;]]-1,IF(AND(Weekly[[#This Row],[V Odds &lt;]]&lt;&gt;"",Weekly[[#This Row],[GBC_P]]=FALSE,Weekly[[#This Row],[Actual]]=FALSE),AS45+Weekly[[#This Row],[V Odds &lt;]]-1,IF(AND(Weekly[[#This Row],[V Odds &lt;]]&lt;&gt;"",Weekly[[#This Row],[GBC_P]]=FALSE,Weekly[[#This Row],[Actual]]=TRUE),AS45-1,IF(AND(Weekly[[#This Row],[H Odds &lt;]]&lt;&gt;"",Weekly[[#This Row],[GBC_P]]=TRUE,Weekly[[#This Row],[Actual]]=FALSE),AS45-1,AS45)))))</f>
        <v>38</v>
      </c>
      <c r="AT46" s="37">
        <f>IF(AND(Weekly[[#This Row],[V Odds &lt;]]="",Weekly[[#This Row],[H Odds &lt;]]=""),AT45,IF(AND(Weekly[[#This Row],[H Odds &lt;]]&lt;&gt;"",Weekly[[#This Row],[HGBC_P]]=TRUE,Weekly[[#This Row],[Actual]]=TRUE),AT45+Weekly[[#This Row],[H Odds &lt;]]-1,IF(AND(Weekly[[#This Row],[V Odds &lt;]]&lt;&gt;"",Weekly[[#This Row],[HGBC_P]]=FALSE,Weekly[[#This Row],[Actual]]=FALSE),AT45+Weekly[[#This Row],[V Odds &lt;]]-1,IF(AND(Weekly[[#This Row],[V Odds &lt;]]&lt;&gt;"",Weekly[[#This Row],[HGBC_P]]=FALSE,Weekly[[#This Row],[Actual]]=TRUE),AT45-1,IF(AND(Weekly[[#This Row],[H Odds &lt;]]&lt;&gt;"",Weekly[[#This Row],[HGBC_P]]=TRUE,Weekly[[#This Row],[Actual]]=FALSE),AT45-1,AT45)))))</f>
        <v>38</v>
      </c>
      <c r="AU46" s="37">
        <f>IF(AND(Weekly[[#This Row],[V Odds &lt;]]="",Weekly[[#This Row],[H Odds &lt;]]=""),AU45,IF(AND(Weekly[[#This Row],[H Odds &lt;]]&lt;&gt;"",Weekly[[#This Row],[XGB_P]]=TRUE,Weekly[[#This Row],[Actual]]=TRUE),AU45+Weekly[[#This Row],[H Odds &lt;]]-1,IF(AND(Weekly[[#This Row],[V Odds &lt;]]&lt;&gt;"",Weekly[[#This Row],[XGB_P]]=FALSE,Weekly[[#This Row],[Actual]]=FALSE),AU45+Weekly[[#This Row],[V Odds &lt;]]-1,IF(AND(Weekly[[#This Row],[V Odds &lt;]]&lt;&gt;"",Weekly[[#This Row],[XGB_P]]=FALSE,Weekly[[#This Row],[Actual]]=TRUE),AU45-1,IF(AND(Weekly[[#This Row],[H Odds &lt;]]&lt;&gt;"",Weekly[[#This Row],[XGB_P]]=TRUE,Weekly[[#This Row],[Actual]]=FALSE),AU45-1,AU45)))))</f>
        <v>39</v>
      </c>
      <c r="AV46" s="37">
        <f>IF(AND(Weekly[[#This Row],[V Odds &lt;]]="",Weekly[[#This Row],[H Odds &lt;]]=""),AV45,IF(AND(Weekly[[#This Row],[H Odds &lt;]]&lt;&gt;"",Weekly[[#This Row],[QDA_P]]=TRUE,Weekly[[#This Row],[Actual]]=TRUE),AV45+Weekly[[#This Row],[H Odds &lt;]]-1,IF(AND(Weekly[[#This Row],[V Odds &lt;]]&lt;&gt;"",Weekly[[#This Row],[QDA_P]]=FALSE,Weekly[[#This Row],[Actual]]=FALSE),AV45+Weekly[[#This Row],[V Odds &lt;]]-1,IF(AND(Weekly[[#This Row],[V Odds &lt;]]&lt;&gt;"",Weekly[[#This Row],[QDA_P]]=FALSE,Weekly[[#This Row],[Actual]]=TRUE),AV45-1,IF(AND(Weekly[[#This Row],[H Odds &lt;]]&lt;&gt;"",Weekly[[#This Row],[QDA_P]]=TRUE,Weekly[[#This Row],[Actual]]=FALSE),AV45-1,AV45)))))</f>
        <v>37</v>
      </c>
      <c r="AW46" s="37"/>
      <c r="AX46" s="37">
        <f>IF(AND(Weekly[[#This Row],[V Odds &lt;]]="",Weekly[[#This Row],[H Odds &lt;]]=""),AX45,IF(AND(Weekly[[#This Row],[V Odds &lt;]]&lt;&gt;"",Weekly[[#This Row],[FALSES]]&gt;0,Weekly[[#This Row],[Actual]]=FALSE),AX45+Weekly[[#This Row],[V Odds &lt;]]-1,IF(AND(Weekly[[#This Row],[H Odds &lt;]]&lt;&gt;"",Weekly[[#This Row],[TRUES]]&gt;0,Weekly[[#This Row],[Actual]]=TRUE),AX45+Weekly[[#This Row],[H Odds &lt;]]-1,IF(AND(Weekly[[#This Row],[V Odds &lt;]]&lt;&gt;"",Weekly[[#This Row],[FALSES]]=0),AX45,IF(AND(Weekly[[#This Row],[H Odds &lt;]]&lt;&gt;"",Weekly[[#This Row],[TRUES]]=0),AX45,AX45-1)))))</f>
        <v>46.800000000000011</v>
      </c>
      <c r="AY46" s="37">
        <f>IF(AND(Weekly[[#This Row],[V Odds &lt;]]="",Weekly[[#This Row],[H Odds &lt;]]=""),AY45,IF(AND(Weekly[[#This Row],[V Odds &lt;]]&lt;&gt;"",Weekly[[#This Row],[FALSES]]&gt;0,Weekly[[#This Row],[Actual]]=FALSE),AY45+((Weekly[[#This Row],[V Odds &lt;]]-1)*0.92),IF(AND(Weekly[[#This Row],[H Odds &lt;]]&lt;&gt;"",Weekly[[#This Row],[TRUES]]&gt;0,Weekly[[#This Row],[Actual]]=TRUE),AY45+((Weekly[[#This Row],[H Odds &lt;]]-1)*0.92),IF(AND(Weekly[[#This Row],[V Odds &lt;]]&lt;&gt;"",Weekly[[#This Row],[FALSES]]=0),AY45,IF(AND(Weekly[[#This Row],[H Odds &lt;]]&lt;&gt;"",Weekly[[#This Row],[TRUES]]=0),AY45,AY45-1)))))</f>
        <v>45.775999999999996</v>
      </c>
      <c r="AZ46" s="37">
        <f>IF(AND(Weekly[[#This Row],[V Odds &lt;]]="",Weekly[[#This Row],[H Odds &lt;]]=""),AZ45,IF(AND(Weekly[[#This Row],[V Odds &lt;]]&lt;&gt;"",Weekly[[#This Row],[Actual]]=FALSE),AZ45+Weekly[[#This Row],[V Odds &lt;]]-1,IF(AND(Weekly[[#This Row],[H Odds &lt;]]&lt;&gt;"",Weekly[[#This Row],[Actual]]=TRUE),AZ45+Weekly[[#This Row],[H Odds &lt;]]-1,AZ45-1)))</f>
        <v>44.59</v>
      </c>
      <c r="BA46" s="38">
        <f>IF(Weekly[[#This Row],[H Odds &lt;]]="",BA45,IF(AND(Weekly[[#This Row],[H Odds &lt;]]&lt;&gt;"",Weekly[[#This Row],[SVC_P]]=TRUE,Weekly[[#This Row],[Actual]]=TRUE),BA45+Weekly[[#This Row],[H Odds &lt;]]-1,IF(AND(Weekly[[#This Row],[H Odds &lt;]]&lt;&gt;"",Weekly[[#This Row],[SVC_P]]=TRUE,Weekly[[#This Row],[Actual]]=FALSE),BA45-1,BA45)))</f>
        <v>46.11</v>
      </c>
      <c r="BB46" s="38">
        <f>IF(Weekly[[#This Row],[H Odds &lt;]]="",BB45,IF(AND(Weekly[[#This Row],[H Odds &lt;]]&lt;&gt;"",Weekly[[#This Row],[ADBC_P]]=TRUE,Weekly[[#This Row],[Actual]]=TRUE),BB45+Weekly[[#This Row],[H Odds &lt;]]-1,IF(AND(Weekly[[#This Row],[H Odds &lt;]]&lt;&gt;"",Weekly[[#This Row],[ADBC_P]]=TRUE,Weekly[[#This Row],[Actual]]=FALSE),BB45-1,BB45)))</f>
        <v>40</v>
      </c>
      <c r="BC46" s="38">
        <f>IF(Weekly[[#This Row],[H Odds &lt;]]="",BC45,IF(AND(Weekly[[#This Row],[H Odds &lt;]]&lt;&gt;"",Weekly[[#This Row],[RFC_P]]=TRUE,Weekly[[#This Row],[Actual]]=TRUE),BC45+Weekly[[#This Row],[H Odds &lt;]]-1,IF(AND(Weekly[[#This Row],[H Odds &lt;]]&lt;&gt;"",Weekly[[#This Row],[RFC_P]]=TRUE,Weekly[[#This Row],[Actual]]=FALSE),BC45-1,BC45)))</f>
        <v>39</v>
      </c>
      <c r="BD46" s="38">
        <f>IF(Weekly[[#This Row],[H Odds &lt;]]="",BD45,IF(AND(Weekly[[#This Row],[H Odds &lt;]]&lt;&gt;"",Weekly[[#This Row],[GBC_P]]=TRUE,Weekly[[#This Row],[Actual]]=TRUE),BD45+Weekly[[#This Row],[H Odds &lt;]]-1,IF(AND(Weekly[[#This Row],[H Odds &lt;]]&lt;&gt;"",Weekly[[#This Row],[GBC_P]]=TRUE,Weekly[[#This Row],[Actual]]=FALSE),BD45-1,BD45)))</f>
        <v>40</v>
      </c>
      <c r="BE46" s="38">
        <f>IF(Weekly[[#This Row],[H Odds &lt;]]="",BE45,IF(AND(Weekly[[#This Row],[H Odds &lt;]]&lt;&gt;"",Weekly[[#This Row],[HGBC_P]]=TRUE,Weekly[[#This Row],[Actual]]=TRUE),BE45+Weekly[[#This Row],[H Odds &lt;]]-1,IF(AND(Weekly[[#This Row],[H Odds &lt;]]&lt;&gt;"",Weekly[[#This Row],[HGBC_P]]=TRUE,Weekly[[#This Row],[Actual]]=FALSE),BE45-1,BE45)))</f>
        <v>39</v>
      </c>
      <c r="BF46" s="38">
        <f>IF(Weekly[[#This Row],[H Odds &lt;]]="",BF45,IF(AND(Weekly[[#This Row],[H Odds &lt;]]&lt;&gt;"",Weekly[[#This Row],[XGB_P]]=TRUE,Weekly[[#This Row],[Actual]]=TRUE),BF45+Weekly[[#This Row],[H Odds &lt;]]-1,IF(AND(Weekly[[#This Row],[H Odds &lt;]]&lt;&gt;"",Weekly[[#This Row],[XGB_P]]=TRUE,Weekly[[#This Row],[Actual]]=FALSE),BF45-1,BF45)))</f>
        <v>40</v>
      </c>
      <c r="BG46" s="38">
        <f>IF(Weekly[[#This Row],[H Odds &lt;]]="",BG45,IF(AND(Weekly[[#This Row],[H Odds &lt;]]&lt;&gt;"",Weekly[[#This Row],[QDA_P]]=TRUE,Weekly[[#This Row],[Actual]]=TRUE),BG45+Weekly[[#This Row],[H Odds &lt;]]-1,IF(AND(Weekly[[#This Row],[H Odds &lt;]]&lt;&gt;"",Weekly[[#This Row],[QDA_P]]=TRUE,Weekly[[#This Row],[Actual]]=FALSE),BG45-1,BG45)))</f>
        <v>40</v>
      </c>
      <c r="BH46" s="38">
        <f>IF(Weekly[[#This Row],[H Odds &lt;]]="",BH45,IF(AND(Weekly[[#This Row],[H Odds &lt;]]&lt;&gt;"",Weekly[[#This Row],[KNC_P]]=TRUE,Weekly[[#This Row],[Actual]]=TRUE),BH45+Weekly[[#This Row],[H Odds &lt;]]-1,IF(AND(Weekly[[#This Row],[H Odds &lt;]]&lt;&gt;"",Weekly[[#This Row],[KNC_P]]=TRUE,Weekly[[#This Row],[Actual]]=FALSE),BH45-1,BH45)))</f>
        <v>40</v>
      </c>
      <c r="BI46" s="38">
        <f>IF(Weekly[[#This Row],[H Odds &lt;]]="",BI45,IF(AND(Weekly[[#This Row],[H Odds &lt;]]&lt;&gt;"",Weekly[[#This Row],[TRUES]]&gt;0,Weekly[[#This Row],[Actual]]=TRUE),BI45+Weekly[[#This Row],[H Odds &lt;]]-1,IF(AND(Weekly[[#This Row],[H Odds &lt;]]&lt;&gt;"",Weekly[[#This Row],[TRUES]]=0),BI45,BI45-1)))</f>
        <v>46.11</v>
      </c>
      <c r="BJ46" s="38">
        <f>IF(Weekly[[#This Row],[H Odds &lt;]]="",BJ45,IF(AND(Weekly[[#This Row],[H Odds &lt;]]&lt;&gt;"",Weekly[[#This Row],[Actual]]=TRUE),BJ45+Weekly[[#This Row],[H Odds &lt;]]-1,IF(AND(Weekly[[#This Row],[H Odds &lt;]]&lt;&gt;"",Weekly[[#This Row],[Actual]]=FALSE),BJ45-1,BJ45)))</f>
        <v>46.11</v>
      </c>
      <c r="BK46" s="58">
        <f>IF(AND(Weekly[[#This Row],[TRUES]]&gt;4,Weekly[[#This Row],[Actual]]=TRUE),BK45+Weekly[[#This Row],[BF H Odds]]-1,IF(AND(Weekly[[#This Row],[FALSES]]&gt;4,Weekly[[#This Row],[Actual]]=FALSE),BK45+Weekly[[#This Row],[BF V Odds]]-1,IF(AND(Weekly[[#This Row],[TRUES]]&gt;4,Weekly[[#This Row],[Actual]]=FALSE),BK45-1,IF(AND(Weekly[[#This Row],[FALSES]]&gt;4,Weekly[[#This Row],[Actual]]=TRUE),BK45-1,BK45))))</f>
        <v>36.610000000000014</v>
      </c>
      <c r="BL46" s="58">
        <f>IF(AND(Weekly[[#This Row],[TRUES]]&gt;5,Weekly[[#This Row],[Actual]]=TRUE),BL45+Weekly[[#This Row],[BF H Odds]]-1,IF(AND(Weekly[[#This Row],[FALSES]]&gt;5,Weekly[[#This Row],[Actual]]=FALSE),BL45+Weekly[[#This Row],[BF V Odds]]-1,IF(AND(Weekly[[#This Row],[TRUES]]&gt;5,Weekly[[#This Row],[Actual]]=FALSE),BL45-1,IF(AND(Weekly[[#This Row],[FALSES]]&gt;5,Weekly[[#This Row],[Actual]]=TRUE),BL45-1,BL45))))</f>
        <v>36.260000000000012</v>
      </c>
      <c r="BM46" s="58">
        <f>IF(AND(Weekly[[#This Row],[TRUES]]&gt;6,Weekly[[#This Row],[Actual]]=TRUE),BM45+Weekly[[#This Row],[BF H Odds]]-1,IF(AND(Weekly[[#This Row],[FALSES]]&gt;6,Weekly[[#This Row],[Actual]]=FALSE),BM45+Weekly[[#This Row],[BF V Odds]]-1,IF(AND(Weekly[[#This Row],[TRUES]]&gt;6,Weekly[[#This Row],[Actual]]=FALSE),BM45-1,IF(AND(Weekly[[#This Row],[FALSES]]&gt;6,Weekly[[#This Row],[Actual]]=TRUE),BM45-1,BM45))))</f>
        <v>38.000000000000007</v>
      </c>
      <c r="BN46" s="24"/>
    </row>
    <row r="47" spans="1:69" x14ac:dyDescent="0.25">
      <c r="A47" s="1">
        <v>46</v>
      </c>
      <c r="B47" s="10">
        <v>44241</v>
      </c>
      <c r="C47" s="17" t="s">
        <v>12</v>
      </c>
      <c r="D47" s="15" t="s">
        <v>16</v>
      </c>
      <c r="E47" t="b">
        <v>1</v>
      </c>
      <c r="F47" t="b">
        <v>1</v>
      </c>
      <c r="G47" t="b">
        <v>1</v>
      </c>
      <c r="H47" t="b">
        <v>1</v>
      </c>
      <c r="I47" t="b">
        <v>1</v>
      </c>
      <c r="J47" t="b">
        <v>1</v>
      </c>
      <c r="K47" t="b">
        <v>1</v>
      </c>
      <c r="N47">
        <v>1</v>
      </c>
      <c r="O47">
        <v>1.1200000000000001</v>
      </c>
      <c r="P47" t="b">
        <v>1</v>
      </c>
      <c r="Q47" t="s">
        <v>66</v>
      </c>
      <c r="R47" s="9">
        <f>IFERROR(IF(Weekly[[#This Row],[Won Bet?]]="yes",R46+(Weekly[[#This Row],[BF Odds]]*Weekly[[#This Row],[BF Stake]])-Weekly[[#This Row],[BF Stake]],R46-Weekly[[#This Row],[BF Stake]]),R46)</f>
        <v>96.090000000000018</v>
      </c>
      <c r="S47" s="9">
        <f>IFERROR(IF(Weekly[[#This Row],[Won Bet?]]="yes",S46+(((Weekly[[#This Row],[BF Odds]]*Weekly[[#This Row],[BF Stake]])-Weekly[[#This Row],[BF Stake]])*0.95),S46-Weekly[[#This Row],[BF Stake]]),S46)</f>
        <v>95.585499999999996</v>
      </c>
      <c r="T47">
        <v>2.65</v>
      </c>
      <c r="U47">
        <v>1.52</v>
      </c>
      <c r="V47" s="24">
        <f>IF(Weekly[[#This Row],[Actual]]="","",IF(AND(Weekly[[#This Row],[SVC_P]]=Weekly[[#This Row],[Actual]],Weekly[[#This Row],[SVC_P]]=TRUE),V46+Weekly[[#This Row],[BF H Odds]]-1,IF(AND(Weekly[[#This Row],[SVC_P]]=Weekly[[#This Row],[Actual]],Weekly[[#This Row],[SVC_P]]=FALSE),V46+Weekly[[#This Row],[BF V Odds]]-1,V46-1)))</f>
        <v>49.170000000000023</v>
      </c>
      <c r="W47" s="24">
        <f>IF(Weekly[[#This Row],[Actual]]="","",IF(AND(Weekly[[#This Row],[SVC_P]]=FALSE,Weekly[[#This Row],[Actual]]=TRUE),W46+Weekly[[#This Row],[BF H Odds]]-1,IF(AND(Weekly[[#This Row],[SVC_P]]=TRUE,Weekly[[#This Row],[Actual]]=FALSE,),W46+Weekly[[#This Row],[BF V Odds]]-1,W46-1)))</f>
        <v>1.2400000000000002</v>
      </c>
      <c r="X47" s="24">
        <f>IF(Weekly[[#This Row],[Actual]]="","",IF(AND(Weekly[[#This Row],[ADBC_P]]=Weekly[[#This Row],[Actual]],Weekly[[#This Row],[ADBC_P]]=TRUE),X46+Weekly[[#This Row],[BF H Odds]]-1,IF(AND(Weekly[[#This Row],[ADBC_P]]=Weekly[[#This Row],[Actual]],Weekly[[#This Row],[ADBC_P]]=FALSE),X46+Weekly[[#This Row],[BF V Odds]]-1,X46-1)))</f>
        <v>36.030000000000022</v>
      </c>
      <c r="Y47" s="24">
        <f>IF(Weekly[[#This Row],[Actual]]="","",IF(AND(Weekly[[#This Row],[ADBC_P]]=FALSE,Weekly[[#This Row],[Actual]]=TRUE),Y46+Weekly[[#This Row],[BF H Odds]]-1,IF(AND(Weekly[[#This Row],[ADBC_P]]=TRUE,Weekly[[#This Row],[Actual]]=FALSE),Y46+Weekly[[#This Row],[BF V Odds]]-1,Y46-1)))</f>
        <v>42.790000000000006</v>
      </c>
      <c r="Z47" s="24">
        <f>IF(Weekly[[#This Row],[Actual]]="","",IF(AND(Weekly[[#This Row],[RFC_P]]=Weekly[[#This Row],[Actual]],Weekly[[#This Row],[RFC_P]]=TRUE),Z46+Weekly[[#This Row],[BF H Odds]]-1,IF(AND(Weekly[[#This Row],[RFC_P]]=Weekly[[#This Row],[Actual]],Weekly[[#This Row],[RFC_P]]=FALSE),Z46+Weekly[[#This Row],[BF V Odds]]-1,Z46-1)))</f>
        <v>34.300000000000026</v>
      </c>
      <c r="AA47" s="24">
        <f>IF(Weekly[[#This Row],[Actual]]="","",IF(AND(Weekly[[#This Row],[RFC_P]]=FALSE,Weekly[[#This Row],[Actual]]=TRUE),AA46+Weekly[[#This Row],[BF H Odds]]-1,IF(AND(Weekly[[#This Row],[RFC_P]]=TRUE,Weekly[[#This Row],[Actual]]=FALSE),AA46+Weekly[[#This Row],[BF V Odds]]-1,AA46-1)))</f>
        <v>44.52000000000001</v>
      </c>
      <c r="AB47" s="24">
        <f>IF(Weekly[[#This Row],[Actual]]="","",IF(AND(Weekly[[#This Row],[GBC_P]]=Weekly[[#This Row],[Actual]],Weekly[[#This Row],[GBC_P]]=TRUE),AB46+Weekly[[#This Row],[BF H Odds]]-1,IF(AND(Weekly[[#This Row],[GBC_P]]=Weekly[[#This Row],[Actual]],Weekly[[#This Row],[GBC_P]]=FALSE),AB46+Weekly[[#This Row],[BF V Odds]]-1,AB46-1)))</f>
        <v>31.850000000000023</v>
      </c>
      <c r="AC47" s="24">
        <f>IF(Weekly[[#This Row],[Actual]]="","",IF(AND(Weekly[[#This Row],[GBC_P]]=FALSE,Weekly[[#This Row],[Actual]]=TRUE),AC46+Weekly[[#This Row],[BF H Odds]]-1,IF(AND(Weekly[[#This Row],[GBC_P]]=TRUE,Weekly[[#This Row],[Actual]]=FALSE),AC46+Weekly[[#This Row],[BF V Odds]]-1,AC46-1)))</f>
        <v>46.970000000000013</v>
      </c>
      <c r="AD47" s="24">
        <f>IF(Weekly[[#This Row],[Actual]]="","",IF(AND(Weekly[[#This Row],[HGBC_P]]=Weekly[[#This Row],[Actual]],Weekly[[#This Row],[HGBC_P]]=TRUE),AD46+Weekly[[#This Row],[BF H Odds]]-1,IF(AND(Weekly[[#This Row],[HGBC_P]]=Weekly[[#This Row],[Actual]],Weekly[[#This Row],[HGBC_P]]=FALSE),AD46+Weekly[[#This Row],[BF V Odds]]-1,AD46-1)))</f>
        <v>35.180000000000028</v>
      </c>
      <c r="AE47" s="24">
        <f>IF(Weekly[[#This Row],[Actual]]="","",IF(AND(Weekly[[#This Row],[HGBC_P]]=FALSE,Weekly[[#This Row],[Actual]]=TRUE),AE46+Weekly[[#This Row],[BF H Odds]]-1,IF(AND(Weekly[[#This Row],[HGBC_P]]=TRUE,Weekly[[#This Row],[Actual]]=FALSE),AE46+Weekly[[#This Row],[BF V Odds]]-1,AE46-1)))</f>
        <v>43.64</v>
      </c>
      <c r="AF47" s="24">
        <f>IF(Weekly[[#This Row],[Actual]]="","",IF(AND(Weekly[[#This Row],[XGB_P]]=Weekly[[#This Row],[Actual]],Weekly[[#This Row],[XGB_P]]=TRUE),AF46+Weekly[[#This Row],[BF H Odds]]-1,IF(AND(Weekly[[#This Row],[XGB_P]]=Weekly[[#This Row],[Actual]],Weekly[[#This Row],[XGB_P]]=FALSE),AF46+Weekly[[#This Row],[BF V Odds]]-1,AF46-1)))</f>
        <v>37.65000000000002</v>
      </c>
      <c r="AG47" s="24">
        <f>IF(Weekly[[#This Row],[Actual]]="","",IF(AND(Weekly[[#This Row],[XGB_P]]=FALSE,Weekly[[#This Row],[Actual]]=TRUE),AG46+Weekly[[#This Row],[BF H Odds]]-1,IF(AND(Weekly[[#This Row],[XGB_P]]=TRUE,Weekly[[#This Row],[Actual]]=FALSE),AG46+Weekly[[#This Row],[BF V Odds]]-1,AG46-1)))</f>
        <v>41.17</v>
      </c>
      <c r="AH47" s="24">
        <f>IF(Weekly[[#This Row],[Actual]]="","",IF(AND(Weekly[[#This Row],[QDA_P]]=Weekly[[#This Row],[Actual]],Weekly[[#This Row],[QDA_P]]=TRUE),AH46+Weekly[[#This Row],[BF H Odds]]-1,IF(AND(Weekly[[#This Row],[QDA_P]]=Weekly[[#This Row],[Actual]],Weekly[[#This Row],[QDA_P]]=FALSE),AH46+Weekly[[#This Row],[BF V Odds]]-1,AH46-1)))</f>
        <v>27.40000000000002</v>
      </c>
      <c r="AI47" s="24">
        <f>IF(Weekly[[#This Row],[Actual]]="","",IF(AND(Weekly[[#This Row],[QDA_P]]=FALSE,Weekly[[#This Row],[Actual]]=TRUE),AI46+Weekly[[#This Row],[BF H Odds]]-1,IF(AND(Weekly[[#This Row],[QDA_P]]=TRUE,Weekly[[#This Row],[Actual]]=FALSE),AI46+Weekly[[#This Row],[BF V Odds]]-1,AI46-1)))</f>
        <v>51.420000000000009</v>
      </c>
      <c r="AJ47" s="24"/>
      <c r="AK47" s="24"/>
      <c r="AL47" s="30">
        <f>IF(Weekly[[#This Row],[Actual]]="","",COUNTIF(Weekly[[#This Row],[SVC_P]:[QDA_P]],TRUE))</f>
        <v>7</v>
      </c>
      <c r="AM47" s="30">
        <f>IF(Weekly[[#This Row],[Actual]]="","",COUNTIF(Weekly[[#This Row],[SVC_P]:[QDA_P]],FALSE))</f>
        <v>0</v>
      </c>
      <c r="AN47" t="str">
        <f>IF(AND(Weekly[[#This Row],[BF V Odds]]&gt;$BO$6,Weekly[[#This Row],[BF V Odds]] &lt; $BO$7),Weekly[[#This Row],[BF V Odds]],"")</f>
        <v/>
      </c>
      <c r="AO47" t="str">
        <f>IF(AND(Weekly[[#This Row],[BF H Odds]]&gt;$BO$6, Weekly[[#This Row],[BF H Odds]] &lt; $BO$7),Weekly[[#This Row],[BF H Odds]],"")</f>
        <v/>
      </c>
      <c r="AP47" s="37">
        <f>IF(AND(Weekly[[#This Row],[V Odds &lt;]]="",Weekly[[#This Row],[H Odds &lt;]]=""),AP46,IF(AND(Weekly[[#This Row],[H Odds &lt;]]&lt;&gt;"",Weekly[[#This Row],[SVC_P]]=TRUE,Weekly[[#This Row],[Actual]]=TRUE),AP46+Weekly[[#This Row],[H Odds &lt;]]-1,IF(AND(Weekly[[#This Row],[V Odds &lt;]]&lt;&gt;"",Weekly[[#This Row],[SVC_P]]=FALSE,Weekly[[#This Row],[Actual]]=FALSE),AP46+Weekly[[#This Row],[V Odds &lt;]]-1,IF(AND(Weekly[[#This Row],[V Odds &lt;]]&lt;&gt;"",Weekly[[#This Row],[SVC_P]]=FALSE,Weekly[[#This Row],[Actual]]=TRUE),AP46-1,IF(AND(Weekly[[#This Row],[H Odds &lt;]]&lt;&gt;"",Weekly[[#This Row],[SVC_P]]=TRUE,Weekly[[#This Row],[Actual]]=FALSE),AP46-1,AP46)))))</f>
        <v>49.800000000000011</v>
      </c>
      <c r="AQ47" s="37">
        <f>IF(AND(Weekly[[#This Row],[V Odds &lt;]]="",Weekly[[#This Row],[H Odds &lt;]]=""),AQ46,IF(AND(Weekly[[#This Row],[H Odds &lt;]]&lt;&gt;"",Weekly[[#This Row],[ADBC_P]]=TRUE,Weekly[[#This Row],[Actual]]=TRUE),AQ46+Weekly[[#This Row],[H Odds &lt;]]-1,IF(AND(Weekly[[#This Row],[V Odds &lt;]]&lt;&gt;"",Weekly[[#This Row],[ADBC_P]]=FALSE,Weekly[[#This Row],[Actual]]=FALSE),AQ46+Weekly[[#This Row],[V Odds &lt;]]-1,IF(AND(Weekly[[#This Row],[V Odds &lt;]]&lt;&gt;"",Weekly[[#This Row],[ADBC_P]]=FALSE,Weekly[[#This Row],[Actual]]=TRUE),AQ46-1,IF(AND(Weekly[[#This Row],[H Odds &lt;]]&lt;&gt;"",Weekly[[#This Row],[ADBC_P]]=TRUE,Weekly[[#This Row],[Actual]]=FALSE),AQ46-1,AQ46)))))</f>
        <v>40</v>
      </c>
      <c r="AR47" s="37">
        <f>IF(AND(Weekly[[#This Row],[V Odds &lt;]]="",Weekly[[#This Row],[H Odds &lt;]]=""),AR46,IF(AND(Weekly[[#This Row],[H Odds &lt;]]&lt;&gt;"",Weekly[[#This Row],[RFC_P]]=TRUE,Weekly[[#This Row],[Actual]]=TRUE),AR46+Weekly[[#This Row],[H Odds &lt;]]-1,IF(AND(Weekly[[#This Row],[V Odds &lt;]]&lt;&gt;"",Weekly[[#This Row],[RFC_P]]=FALSE,Weekly[[#This Row],[Actual]]=FALSE),AR46+Weekly[[#This Row],[V Odds &lt;]]-1,IF(AND(Weekly[[#This Row],[V Odds &lt;]]&lt;&gt;"",Weekly[[#This Row],[RFC_P]]=FALSE,Weekly[[#This Row],[Actual]]=TRUE),AR46-1,IF(AND(Weekly[[#This Row],[H Odds &lt;]]&lt;&gt;"",Weekly[[#This Row],[RFC_P]]=TRUE,Weekly[[#This Row],[Actual]]=FALSE),AR46-1,AR46)))))</f>
        <v>40.200000000000003</v>
      </c>
      <c r="AS47" s="37">
        <f>IF(AND(Weekly[[#This Row],[V Odds &lt;]]="",Weekly[[#This Row],[H Odds &lt;]]=""),AS46,IF(AND(Weekly[[#This Row],[H Odds &lt;]]&lt;&gt;"",Weekly[[#This Row],[GBC_P]]=TRUE,Weekly[[#This Row],[Actual]]=TRUE),AS46+Weekly[[#This Row],[H Odds &lt;]]-1,IF(AND(Weekly[[#This Row],[V Odds &lt;]]&lt;&gt;"",Weekly[[#This Row],[GBC_P]]=FALSE,Weekly[[#This Row],[Actual]]=FALSE),AS46+Weekly[[#This Row],[V Odds &lt;]]-1,IF(AND(Weekly[[#This Row],[V Odds &lt;]]&lt;&gt;"",Weekly[[#This Row],[GBC_P]]=FALSE,Weekly[[#This Row],[Actual]]=TRUE),AS46-1,IF(AND(Weekly[[#This Row],[H Odds &lt;]]&lt;&gt;"",Weekly[[#This Row],[GBC_P]]=TRUE,Weekly[[#This Row],[Actual]]=FALSE),AS46-1,AS46)))))</f>
        <v>38</v>
      </c>
      <c r="AT47" s="37">
        <f>IF(AND(Weekly[[#This Row],[V Odds &lt;]]="",Weekly[[#This Row],[H Odds &lt;]]=""),AT46,IF(AND(Weekly[[#This Row],[H Odds &lt;]]&lt;&gt;"",Weekly[[#This Row],[HGBC_P]]=TRUE,Weekly[[#This Row],[Actual]]=TRUE),AT46+Weekly[[#This Row],[H Odds &lt;]]-1,IF(AND(Weekly[[#This Row],[V Odds &lt;]]&lt;&gt;"",Weekly[[#This Row],[HGBC_P]]=FALSE,Weekly[[#This Row],[Actual]]=FALSE),AT46+Weekly[[#This Row],[V Odds &lt;]]-1,IF(AND(Weekly[[#This Row],[V Odds &lt;]]&lt;&gt;"",Weekly[[#This Row],[HGBC_P]]=FALSE,Weekly[[#This Row],[Actual]]=TRUE),AT46-1,IF(AND(Weekly[[#This Row],[H Odds &lt;]]&lt;&gt;"",Weekly[[#This Row],[HGBC_P]]=TRUE,Weekly[[#This Row],[Actual]]=FALSE),AT46-1,AT46)))))</f>
        <v>38</v>
      </c>
      <c r="AU47" s="37">
        <f>IF(AND(Weekly[[#This Row],[V Odds &lt;]]="",Weekly[[#This Row],[H Odds &lt;]]=""),AU46,IF(AND(Weekly[[#This Row],[H Odds &lt;]]&lt;&gt;"",Weekly[[#This Row],[XGB_P]]=TRUE,Weekly[[#This Row],[Actual]]=TRUE),AU46+Weekly[[#This Row],[H Odds &lt;]]-1,IF(AND(Weekly[[#This Row],[V Odds &lt;]]&lt;&gt;"",Weekly[[#This Row],[XGB_P]]=FALSE,Weekly[[#This Row],[Actual]]=FALSE),AU46+Weekly[[#This Row],[V Odds &lt;]]-1,IF(AND(Weekly[[#This Row],[V Odds &lt;]]&lt;&gt;"",Weekly[[#This Row],[XGB_P]]=FALSE,Weekly[[#This Row],[Actual]]=TRUE),AU46-1,IF(AND(Weekly[[#This Row],[H Odds &lt;]]&lt;&gt;"",Weekly[[#This Row],[XGB_P]]=TRUE,Weekly[[#This Row],[Actual]]=FALSE),AU46-1,AU46)))))</f>
        <v>39</v>
      </c>
      <c r="AV47" s="37">
        <f>IF(AND(Weekly[[#This Row],[V Odds &lt;]]="",Weekly[[#This Row],[H Odds &lt;]]=""),AV46,IF(AND(Weekly[[#This Row],[H Odds &lt;]]&lt;&gt;"",Weekly[[#This Row],[QDA_P]]=TRUE,Weekly[[#This Row],[Actual]]=TRUE),AV46+Weekly[[#This Row],[H Odds &lt;]]-1,IF(AND(Weekly[[#This Row],[V Odds &lt;]]&lt;&gt;"",Weekly[[#This Row],[QDA_P]]=FALSE,Weekly[[#This Row],[Actual]]=FALSE),AV46+Weekly[[#This Row],[V Odds &lt;]]-1,IF(AND(Weekly[[#This Row],[V Odds &lt;]]&lt;&gt;"",Weekly[[#This Row],[QDA_P]]=FALSE,Weekly[[#This Row],[Actual]]=TRUE),AV46-1,IF(AND(Weekly[[#This Row],[H Odds &lt;]]&lt;&gt;"",Weekly[[#This Row],[QDA_P]]=TRUE,Weekly[[#This Row],[Actual]]=FALSE),AV46-1,AV46)))))</f>
        <v>37</v>
      </c>
      <c r="AW47" s="37"/>
      <c r="AX47" s="37">
        <f>IF(AND(Weekly[[#This Row],[V Odds &lt;]]="",Weekly[[#This Row],[H Odds &lt;]]=""),AX46,IF(AND(Weekly[[#This Row],[V Odds &lt;]]&lt;&gt;"",Weekly[[#This Row],[FALSES]]&gt;0,Weekly[[#This Row],[Actual]]=FALSE),AX46+Weekly[[#This Row],[V Odds &lt;]]-1,IF(AND(Weekly[[#This Row],[H Odds &lt;]]&lt;&gt;"",Weekly[[#This Row],[TRUES]]&gt;0,Weekly[[#This Row],[Actual]]=TRUE),AX46+Weekly[[#This Row],[H Odds &lt;]]-1,IF(AND(Weekly[[#This Row],[V Odds &lt;]]&lt;&gt;"",Weekly[[#This Row],[FALSES]]=0),AX46,IF(AND(Weekly[[#This Row],[H Odds &lt;]]&lt;&gt;"",Weekly[[#This Row],[TRUES]]=0),AX46,AX46-1)))))</f>
        <v>46.800000000000011</v>
      </c>
      <c r="AY47" s="37">
        <f>IF(AND(Weekly[[#This Row],[V Odds &lt;]]="",Weekly[[#This Row],[H Odds &lt;]]=""),AY46,IF(AND(Weekly[[#This Row],[V Odds &lt;]]&lt;&gt;"",Weekly[[#This Row],[FALSES]]&gt;0,Weekly[[#This Row],[Actual]]=FALSE),AY46+((Weekly[[#This Row],[V Odds &lt;]]-1)*0.92),IF(AND(Weekly[[#This Row],[H Odds &lt;]]&lt;&gt;"",Weekly[[#This Row],[TRUES]]&gt;0,Weekly[[#This Row],[Actual]]=TRUE),AY46+((Weekly[[#This Row],[H Odds &lt;]]-1)*0.92),IF(AND(Weekly[[#This Row],[V Odds &lt;]]&lt;&gt;"",Weekly[[#This Row],[FALSES]]=0),AY46,IF(AND(Weekly[[#This Row],[H Odds &lt;]]&lt;&gt;"",Weekly[[#This Row],[TRUES]]=0),AY46,AY46-1)))))</f>
        <v>45.775999999999996</v>
      </c>
      <c r="AZ47" s="37">
        <f>IF(AND(Weekly[[#This Row],[V Odds &lt;]]="",Weekly[[#This Row],[H Odds &lt;]]=""),AZ46,IF(AND(Weekly[[#This Row],[V Odds &lt;]]&lt;&gt;"",Weekly[[#This Row],[Actual]]=FALSE),AZ46+Weekly[[#This Row],[V Odds &lt;]]-1,IF(AND(Weekly[[#This Row],[H Odds &lt;]]&lt;&gt;"",Weekly[[#This Row],[Actual]]=TRUE),AZ46+Weekly[[#This Row],[H Odds &lt;]]-1,AZ46-1)))</f>
        <v>44.59</v>
      </c>
      <c r="BA47" s="38">
        <f>IF(Weekly[[#This Row],[H Odds &lt;]]="",BA46,IF(AND(Weekly[[#This Row],[H Odds &lt;]]&lt;&gt;"",Weekly[[#This Row],[SVC_P]]=TRUE,Weekly[[#This Row],[Actual]]=TRUE),BA46+Weekly[[#This Row],[H Odds &lt;]]-1,IF(AND(Weekly[[#This Row],[H Odds &lt;]]&lt;&gt;"",Weekly[[#This Row],[SVC_P]]=TRUE,Weekly[[#This Row],[Actual]]=FALSE),BA46-1,BA46)))</f>
        <v>46.11</v>
      </c>
      <c r="BB47" s="38">
        <f>IF(Weekly[[#This Row],[H Odds &lt;]]="",BB46,IF(AND(Weekly[[#This Row],[H Odds &lt;]]&lt;&gt;"",Weekly[[#This Row],[ADBC_P]]=TRUE,Weekly[[#This Row],[Actual]]=TRUE),BB46+Weekly[[#This Row],[H Odds &lt;]]-1,IF(AND(Weekly[[#This Row],[H Odds &lt;]]&lt;&gt;"",Weekly[[#This Row],[ADBC_P]]=TRUE,Weekly[[#This Row],[Actual]]=FALSE),BB46-1,BB46)))</f>
        <v>40</v>
      </c>
      <c r="BC47" s="38">
        <f>IF(Weekly[[#This Row],[H Odds &lt;]]="",BC46,IF(AND(Weekly[[#This Row],[H Odds &lt;]]&lt;&gt;"",Weekly[[#This Row],[RFC_P]]=TRUE,Weekly[[#This Row],[Actual]]=TRUE),BC46+Weekly[[#This Row],[H Odds &lt;]]-1,IF(AND(Weekly[[#This Row],[H Odds &lt;]]&lt;&gt;"",Weekly[[#This Row],[RFC_P]]=TRUE,Weekly[[#This Row],[Actual]]=FALSE),BC46-1,BC46)))</f>
        <v>39</v>
      </c>
      <c r="BD47" s="38">
        <f>IF(Weekly[[#This Row],[H Odds &lt;]]="",BD46,IF(AND(Weekly[[#This Row],[H Odds &lt;]]&lt;&gt;"",Weekly[[#This Row],[GBC_P]]=TRUE,Weekly[[#This Row],[Actual]]=TRUE),BD46+Weekly[[#This Row],[H Odds &lt;]]-1,IF(AND(Weekly[[#This Row],[H Odds &lt;]]&lt;&gt;"",Weekly[[#This Row],[GBC_P]]=TRUE,Weekly[[#This Row],[Actual]]=FALSE),BD46-1,BD46)))</f>
        <v>40</v>
      </c>
      <c r="BE47" s="38">
        <f>IF(Weekly[[#This Row],[H Odds &lt;]]="",BE46,IF(AND(Weekly[[#This Row],[H Odds &lt;]]&lt;&gt;"",Weekly[[#This Row],[HGBC_P]]=TRUE,Weekly[[#This Row],[Actual]]=TRUE),BE46+Weekly[[#This Row],[H Odds &lt;]]-1,IF(AND(Weekly[[#This Row],[H Odds &lt;]]&lt;&gt;"",Weekly[[#This Row],[HGBC_P]]=TRUE,Weekly[[#This Row],[Actual]]=FALSE),BE46-1,BE46)))</f>
        <v>39</v>
      </c>
      <c r="BF47" s="38">
        <f>IF(Weekly[[#This Row],[H Odds &lt;]]="",BF46,IF(AND(Weekly[[#This Row],[H Odds &lt;]]&lt;&gt;"",Weekly[[#This Row],[XGB_P]]=TRUE,Weekly[[#This Row],[Actual]]=TRUE),BF46+Weekly[[#This Row],[H Odds &lt;]]-1,IF(AND(Weekly[[#This Row],[H Odds &lt;]]&lt;&gt;"",Weekly[[#This Row],[XGB_P]]=TRUE,Weekly[[#This Row],[Actual]]=FALSE),BF46-1,BF46)))</f>
        <v>40</v>
      </c>
      <c r="BG47" s="38">
        <f>IF(Weekly[[#This Row],[H Odds &lt;]]="",BG46,IF(AND(Weekly[[#This Row],[H Odds &lt;]]&lt;&gt;"",Weekly[[#This Row],[QDA_P]]=TRUE,Weekly[[#This Row],[Actual]]=TRUE),BG46+Weekly[[#This Row],[H Odds &lt;]]-1,IF(AND(Weekly[[#This Row],[H Odds &lt;]]&lt;&gt;"",Weekly[[#This Row],[QDA_P]]=TRUE,Weekly[[#This Row],[Actual]]=FALSE),BG46-1,BG46)))</f>
        <v>40</v>
      </c>
      <c r="BH47" s="38">
        <f>IF(Weekly[[#This Row],[H Odds &lt;]]="",BH46,IF(AND(Weekly[[#This Row],[H Odds &lt;]]&lt;&gt;"",Weekly[[#This Row],[KNC_P]]=TRUE,Weekly[[#This Row],[Actual]]=TRUE),BH46+Weekly[[#This Row],[H Odds &lt;]]-1,IF(AND(Weekly[[#This Row],[H Odds &lt;]]&lt;&gt;"",Weekly[[#This Row],[KNC_P]]=TRUE,Weekly[[#This Row],[Actual]]=FALSE),BH46-1,BH46)))</f>
        <v>40</v>
      </c>
      <c r="BI47" s="38">
        <f>IF(Weekly[[#This Row],[H Odds &lt;]]="",BI46,IF(AND(Weekly[[#This Row],[H Odds &lt;]]&lt;&gt;"",Weekly[[#This Row],[TRUES]]&gt;0,Weekly[[#This Row],[Actual]]=TRUE),BI46+Weekly[[#This Row],[H Odds &lt;]]-1,IF(AND(Weekly[[#This Row],[H Odds &lt;]]&lt;&gt;"",Weekly[[#This Row],[TRUES]]=0),BI46,BI46-1)))</f>
        <v>46.11</v>
      </c>
      <c r="BJ47" s="38">
        <f>IF(Weekly[[#This Row],[H Odds &lt;]]="",BJ46,IF(AND(Weekly[[#This Row],[H Odds &lt;]]&lt;&gt;"",Weekly[[#This Row],[Actual]]=TRUE),BJ46+Weekly[[#This Row],[H Odds &lt;]]-1,IF(AND(Weekly[[#This Row],[H Odds &lt;]]&lt;&gt;"",Weekly[[#This Row],[Actual]]=FALSE),BJ46-1,BJ46)))</f>
        <v>46.11</v>
      </c>
      <c r="BK47" s="58">
        <f>IF(AND(Weekly[[#This Row],[TRUES]]&gt;4,Weekly[[#This Row],[Actual]]=TRUE),BK46+Weekly[[#This Row],[BF H Odds]]-1,IF(AND(Weekly[[#This Row],[FALSES]]&gt;4,Weekly[[#This Row],[Actual]]=FALSE),BK46+Weekly[[#This Row],[BF V Odds]]-1,IF(AND(Weekly[[#This Row],[TRUES]]&gt;4,Weekly[[#This Row],[Actual]]=FALSE),BK46-1,IF(AND(Weekly[[#This Row],[FALSES]]&gt;4,Weekly[[#This Row],[Actual]]=TRUE),BK46-1,BK46))))</f>
        <v>37.130000000000017</v>
      </c>
      <c r="BL47" s="58">
        <f>IF(AND(Weekly[[#This Row],[TRUES]]&gt;5,Weekly[[#This Row],[Actual]]=TRUE),BL46+Weekly[[#This Row],[BF H Odds]]-1,IF(AND(Weekly[[#This Row],[FALSES]]&gt;5,Weekly[[#This Row],[Actual]]=FALSE),BL46+Weekly[[#This Row],[BF V Odds]]-1,IF(AND(Weekly[[#This Row],[TRUES]]&gt;5,Weekly[[#This Row],[Actual]]=FALSE),BL46-1,IF(AND(Weekly[[#This Row],[FALSES]]&gt;5,Weekly[[#This Row],[Actual]]=TRUE),BL46-1,BL46))))</f>
        <v>36.780000000000015</v>
      </c>
      <c r="BM47" s="58">
        <f>IF(AND(Weekly[[#This Row],[TRUES]]&gt;6,Weekly[[#This Row],[Actual]]=TRUE),BM46+Weekly[[#This Row],[BF H Odds]]-1,IF(AND(Weekly[[#This Row],[FALSES]]&gt;6,Weekly[[#This Row],[Actual]]=FALSE),BM46+Weekly[[#This Row],[BF V Odds]]-1,IF(AND(Weekly[[#This Row],[TRUES]]&gt;6,Weekly[[#This Row],[Actual]]=FALSE),BM46-1,IF(AND(Weekly[[#This Row],[FALSES]]&gt;6,Weekly[[#This Row],[Actual]]=TRUE),BM46-1,BM46))))</f>
        <v>38.52000000000001</v>
      </c>
      <c r="BN47" s="24"/>
    </row>
    <row r="48" spans="1:69" x14ac:dyDescent="0.25">
      <c r="A48" s="1">
        <v>47</v>
      </c>
      <c r="B48" s="10">
        <v>44242</v>
      </c>
      <c r="C48" s="17" t="s">
        <v>35</v>
      </c>
      <c r="D48" s="15" t="s">
        <v>9</v>
      </c>
      <c r="E48" t="b">
        <v>1</v>
      </c>
      <c r="F48" t="b">
        <v>1</v>
      </c>
      <c r="G48" t="b">
        <v>1</v>
      </c>
      <c r="H48" t="b">
        <v>1</v>
      </c>
      <c r="I48" t="b">
        <v>1</v>
      </c>
      <c r="J48" t="b">
        <v>1</v>
      </c>
      <c r="K48" t="b">
        <v>1</v>
      </c>
      <c r="N48">
        <v>1</v>
      </c>
      <c r="O48">
        <v>1.45</v>
      </c>
      <c r="P48" t="b">
        <v>0</v>
      </c>
      <c r="Q48" t="s">
        <v>76</v>
      </c>
      <c r="R48" s="9">
        <f>IFERROR(IF(Weekly[[#This Row],[Won Bet?]]="yes",R47+(Weekly[[#This Row],[BF Odds]]*Weekly[[#This Row],[BF Stake]])-Weekly[[#This Row],[BF Stake]],R47-Weekly[[#This Row],[BF Stake]]),R47)</f>
        <v>95.090000000000018</v>
      </c>
      <c r="S48" s="9">
        <f>IFERROR(IF(Weekly[[#This Row],[Won Bet?]]="yes",S47+(((Weekly[[#This Row],[BF Odds]]*Weekly[[#This Row],[BF Stake]])-Weekly[[#This Row],[BF Stake]])*0.95),S47-Weekly[[#This Row],[BF Stake]]),S47)</f>
        <v>94.585499999999996</v>
      </c>
      <c r="T48">
        <v>2.0699999999999998</v>
      </c>
      <c r="U48">
        <v>1.8</v>
      </c>
      <c r="V48" s="24">
        <f>IF(Weekly[[#This Row],[Actual]]="","",IF(AND(Weekly[[#This Row],[SVC_P]]=Weekly[[#This Row],[Actual]],Weekly[[#This Row],[SVC_P]]=TRUE),V47+Weekly[[#This Row],[BF H Odds]]-1,IF(AND(Weekly[[#This Row],[SVC_P]]=Weekly[[#This Row],[Actual]],Weekly[[#This Row],[SVC_P]]=FALSE),V47+Weekly[[#This Row],[BF V Odds]]-1,V47-1)))</f>
        <v>48.170000000000023</v>
      </c>
      <c r="W48" s="24">
        <f>IF(Weekly[[#This Row],[Actual]]="","",IF(AND(Weekly[[#This Row],[SVC_P]]=FALSE,Weekly[[#This Row],[Actual]]=TRUE),W47+Weekly[[#This Row],[BF H Odds]]-1,IF(AND(Weekly[[#This Row],[SVC_P]]=TRUE,Weekly[[#This Row],[Actual]]=FALSE,),W47+Weekly[[#This Row],[BF V Odds]]-1,W47-1)))</f>
        <v>0.24000000000000021</v>
      </c>
      <c r="X48" s="24">
        <f>IF(Weekly[[#This Row],[Actual]]="","",IF(AND(Weekly[[#This Row],[ADBC_P]]=Weekly[[#This Row],[Actual]],Weekly[[#This Row],[ADBC_P]]=TRUE),X47+Weekly[[#This Row],[BF H Odds]]-1,IF(AND(Weekly[[#This Row],[ADBC_P]]=Weekly[[#This Row],[Actual]],Weekly[[#This Row],[ADBC_P]]=FALSE),X47+Weekly[[#This Row],[BF V Odds]]-1,X47-1)))</f>
        <v>35.030000000000022</v>
      </c>
      <c r="Y48" s="24">
        <f>IF(Weekly[[#This Row],[Actual]]="","",IF(AND(Weekly[[#This Row],[ADBC_P]]=FALSE,Weekly[[#This Row],[Actual]]=TRUE),Y47+Weekly[[#This Row],[BF H Odds]]-1,IF(AND(Weekly[[#This Row],[ADBC_P]]=TRUE,Weekly[[#This Row],[Actual]]=FALSE),Y47+Weekly[[#This Row],[BF V Odds]]-1,Y47-1)))</f>
        <v>43.860000000000007</v>
      </c>
      <c r="Z48" s="24">
        <f>IF(Weekly[[#This Row],[Actual]]="","",IF(AND(Weekly[[#This Row],[RFC_P]]=Weekly[[#This Row],[Actual]],Weekly[[#This Row],[RFC_P]]=TRUE),Z47+Weekly[[#This Row],[BF H Odds]]-1,IF(AND(Weekly[[#This Row],[RFC_P]]=Weekly[[#This Row],[Actual]],Weekly[[#This Row],[RFC_P]]=FALSE),Z47+Weekly[[#This Row],[BF V Odds]]-1,Z47-1)))</f>
        <v>33.300000000000026</v>
      </c>
      <c r="AA48" s="24">
        <f>IF(Weekly[[#This Row],[Actual]]="","",IF(AND(Weekly[[#This Row],[RFC_P]]=FALSE,Weekly[[#This Row],[Actual]]=TRUE),AA47+Weekly[[#This Row],[BF H Odds]]-1,IF(AND(Weekly[[#This Row],[RFC_P]]=TRUE,Weekly[[#This Row],[Actual]]=FALSE),AA47+Weekly[[#This Row],[BF V Odds]]-1,AA47-1)))</f>
        <v>45.590000000000011</v>
      </c>
      <c r="AB48" s="24">
        <f>IF(Weekly[[#This Row],[Actual]]="","",IF(AND(Weekly[[#This Row],[GBC_P]]=Weekly[[#This Row],[Actual]],Weekly[[#This Row],[GBC_P]]=TRUE),AB47+Weekly[[#This Row],[BF H Odds]]-1,IF(AND(Weekly[[#This Row],[GBC_P]]=Weekly[[#This Row],[Actual]],Weekly[[#This Row],[GBC_P]]=FALSE),AB47+Weekly[[#This Row],[BF V Odds]]-1,AB47-1)))</f>
        <v>30.850000000000023</v>
      </c>
      <c r="AC48" s="24">
        <f>IF(Weekly[[#This Row],[Actual]]="","",IF(AND(Weekly[[#This Row],[GBC_P]]=FALSE,Weekly[[#This Row],[Actual]]=TRUE),AC47+Weekly[[#This Row],[BF H Odds]]-1,IF(AND(Weekly[[#This Row],[GBC_P]]=TRUE,Weekly[[#This Row],[Actual]]=FALSE),AC47+Weekly[[#This Row],[BF V Odds]]-1,AC47-1)))</f>
        <v>48.040000000000013</v>
      </c>
      <c r="AD48" s="24">
        <f>IF(Weekly[[#This Row],[Actual]]="","",IF(AND(Weekly[[#This Row],[HGBC_P]]=Weekly[[#This Row],[Actual]],Weekly[[#This Row],[HGBC_P]]=TRUE),AD47+Weekly[[#This Row],[BF H Odds]]-1,IF(AND(Weekly[[#This Row],[HGBC_P]]=Weekly[[#This Row],[Actual]],Weekly[[#This Row],[HGBC_P]]=FALSE),AD47+Weekly[[#This Row],[BF V Odds]]-1,AD47-1)))</f>
        <v>34.180000000000028</v>
      </c>
      <c r="AE48" s="24">
        <f>IF(Weekly[[#This Row],[Actual]]="","",IF(AND(Weekly[[#This Row],[HGBC_P]]=FALSE,Weekly[[#This Row],[Actual]]=TRUE),AE47+Weekly[[#This Row],[BF H Odds]]-1,IF(AND(Weekly[[#This Row],[HGBC_P]]=TRUE,Weekly[[#This Row],[Actual]]=FALSE),AE47+Weekly[[#This Row],[BF V Odds]]-1,AE47-1)))</f>
        <v>44.71</v>
      </c>
      <c r="AF48" s="24">
        <f>IF(Weekly[[#This Row],[Actual]]="","",IF(AND(Weekly[[#This Row],[XGB_P]]=Weekly[[#This Row],[Actual]],Weekly[[#This Row],[XGB_P]]=TRUE),AF47+Weekly[[#This Row],[BF H Odds]]-1,IF(AND(Weekly[[#This Row],[XGB_P]]=Weekly[[#This Row],[Actual]],Weekly[[#This Row],[XGB_P]]=FALSE),AF47+Weekly[[#This Row],[BF V Odds]]-1,AF47-1)))</f>
        <v>36.65000000000002</v>
      </c>
      <c r="AG48" s="24">
        <f>IF(Weekly[[#This Row],[Actual]]="","",IF(AND(Weekly[[#This Row],[XGB_P]]=FALSE,Weekly[[#This Row],[Actual]]=TRUE),AG47+Weekly[[#This Row],[BF H Odds]]-1,IF(AND(Weekly[[#This Row],[XGB_P]]=TRUE,Weekly[[#This Row],[Actual]]=FALSE),AG47+Weekly[[#This Row],[BF V Odds]]-1,AG47-1)))</f>
        <v>42.24</v>
      </c>
      <c r="AH48" s="24">
        <f>IF(Weekly[[#This Row],[Actual]]="","",IF(AND(Weekly[[#This Row],[QDA_P]]=Weekly[[#This Row],[Actual]],Weekly[[#This Row],[QDA_P]]=TRUE),AH47+Weekly[[#This Row],[BF H Odds]]-1,IF(AND(Weekly[[#This Row],[QDA_P]]=Weekly[[#This Row],[Actual]],Weekly[[#This Row],[QDA_P]]=FALSE),AH47+Weekly[[#This Row],[BF V Odds]]-1,AH47-1)))</f>
        <v>26.40000000000002</v>
      </c>
      <c r="AI48" s="24">
        <f>IF(Weekly[[#This Row],[Actual]]="","",IF(AND(Weekly[[#This Row],[QDA_P]]=FALSE,Weekly[[#This Row],[Actual]]=TRUE),AI47+Weekly[[#This Row],[BF H Odds]]-1,IF(AND(Weekly[[#This Row],[QDA_P]]=TRUE,Weekly[[#This Row],[Actual]]=FALSE),AI47+Weekly[[#This Row],[BF V Odds]]-1,AI47-1)))</f>
        <v>52.490000000000009</v>
      </c>
      <c r="AJ48" s="24"/>
      <c r="AK48" s="24"/>
      <c r="AL48" s="30">
        <f>IF(Weekly[[#This Row],[Actual]]="","",COUNTIF(Weekly[[#This Row],[SVC_P]:[QDA_P]],TRUE))</f>
        <v>7</v>
      </c>
      <c r="AM48" s="30">
        <f>IF(Weekly[[#This Row],[Actual]]="","",COUNTIF(Weekly[[#This Row],[SVC_P]:[QDA_P]],FALSE))</f>
        <v>0</v>
      </c>
      <c r="AN48" t="str">
        <f>IF(AND(Weekly[[#This Row],[BF V Odds]]&gt;$BO$6,Weekly[[#This Row],[BF V Odds]] &lt; $BO$7),Weekly[[#This Row],[BF V Odds]],"")</f>
        <v/>
      </c>
      <c r="AO48" t="str">
        <f>IF(AND(Weekly[[#This Row],[BF H Odds]]&gt;$BO$6, Weekly[[#This Row],[BF H Odds]] &lt; $BO$7),Weekly[[#This Row],[BF H Odds]],"")</f>
        <v/>
      </c>
      <c r="AP48" s="37">
        <f>IF(AND(Weekly[[#This Row],[V Odds &lt;]]="",Weekly[[#This Row],[H Odds &lt;]]=""),AP47,IF(AND(Weekly[[#This Row],[H Odds &lt;]]&lt;&gt;"",Weekly[[#This Row],[SVC_P]]=TRUE,Weekly[[#This Row],[Actual]]=TRUE),AP47+Weekly[[#This Row],[H Odds &lt;]]-1,IF(AND(Weekly[[#This Row],[V Odds &lt;]]&lt;&gt;"",Weekly[[#This Row],[SVC_P]]=FALSE,Weekly[[#This Row],[Actual]]=FALSE),AP47+Weekly[[#This Row],[V Odds &lt;]]-1,IF(AND(Weekly[[#This Row],[V Odds &lt;]]&lt;&gt;"",Weekly[[#This Row],[SVC_P]]=FALSE,Weekly[[#This Row],[Actual]]=TRUE),AP47-1,IF(AND(Weekly[[#This Row],[H Odds &lt;]]&lt;&gt;"",Weekly[[#This Row],[SVC_P]]=TRUE,Weekly[[#This Row],[Actual]]=FALSE),AP47-1,AP47)))))</f>
        <v>49.800000000000011</v>
      </c>
      <c r="AQ48" s="37">
        <f>IF(AND(Weekly[[#This Row],[V Odds &lt;]]="",Weekly[[#This Row],[H Odds &lt;]]=""),AQ47,IF(AND(Weekly[[#This Row],[H Odds &lt;]]&lt;&gt;"",Weekly[[#This Row],[ADBC_P]]=TRUE,Weekly[[#This Row],[Actual]]=TRUE),AQ47+Weekly[[#This Row],[H Odds &lt;]]-1,IF(AND(Weekly[[#This Row],[V Odds &lt;]]&lt;&gt;"",Weekly[[#This Row],[ADBC_P]]=FALSE,Weekly[[#This Row],[Actual]]=FALSE),AQ47+Weekly[[#This Row],[V Odds &lt;]]-1,IF(AND(Weekly[[#This Row],[V Odds &lt;]]&lt;&gt;"",Weekly[[#This Row],[ADBC_P]]=FALSE,Weekly[[#This Row],[Actual]]=TRUE),AQ47-1,IF(AND(Weekly[[#This Row],[H Odds &lt;]]&lt;&gt;"",Weekly[[#This Row],[ADBC_P]]=TRUE,Weekly[[#This Row],[Actual]]=FALSE),AQ47-1,AQ47)))))</f>
        <v>40</v>
      </c>
      <c r="AR48" s="37">
        <f>IF(AND(Weekly[[#This Row],[V Odds &lt;]]="",Weekly[[#This Row],[H Odds &lt;]]=""),AR47,IF(AND(Weekly[[#This Row],[H Odds &lt;]]&lt;&gt;"",Weekly[[#This Row],[RFC_P]]=TRUE,Weekly[[#This Row],[Actual]]=TRUE),AR47+Weekly[[#This Row],[H Odds &lt;]]-1,IF(AND(Weekly[[#This Row],[V Odds &lt;]]&lt;&gt;"",Weekly[[#This Row],[RFC_P]]=FALSE,Weekly[[#This Row],[Actual]]=FALSE),AR47+Weekly[[#This Row],[V Odds &lt;]]-1,IF(AND(Weekly[[#This Row],[V Odds &lt;]]&lt;&gt;"",Weekly[[#This Row],[RFC_P]]=FALSE,Weekly[[#This Row],[Actual]]=TRUE),AR47-1,IF(AND(Weekly[[#This Row],[H Odds &lt;]]&lt;&gt;"",Weekly[[#This Row],[RFC_P]]=TRUE,Weekly[[#This Row],[Actual]]=FALSE),AR47-1,AR47)))))</f>
        <v>40.200000000000003</v>
      </c>
      <c r="AS48" s="37">
        <f>IF(AND(Weekly[[#This Row],[V Odds &lt;]]="",Weekly[[#This Row],[H Odds &lt;]]=""),AS47,IF(AND(Weekly[[#This Row],[H Odds &lt;]]&lt;&gt;"",Weekly[[#This Row],[GBC_P]]=TRUE,Weekly[[#This Row],[Actual]]=TRUE),AS47+Weekly[[#This Row],[H Odds &lt;]]-1,IF(AND(Weekly[[#This Row],[V Odds &lt;]]&lt;&gt;"",Weekly[[#This Row],[GBC_P]]=FALSE,Weekly[[#This Row],[Actual]]=FALSE),AS47+Weekly[[#This Row],[V Odds &lt;]]-1,IF(AND(Weekly[[#This Row],[V Odds &lt;]]&lt;&gt;"",Weekly[[#This Row],[GBC_P]]=FALSE,Weekly[[#This Row],[Actual]]=TRUE),AS47-1,IF(AND(Weekly[[#This Row],[H Odds &lt;]]&lt;&gt;"",Weekly[[#This Row],[GBC_P]]=TRUE,Weekly[[#This Row],[Actual]]=FALSE),AS47-1,AS47)))))</f>
        <v>38</v>
      </c>
      <c r="AT48" s="37">
        <f>IF(AND(Weekly[[#This Row],[V Odds &lt;]]="",Weekly[[#This Row],[H Odds &lt;]]=""),AT47,IF(AND(Weekly[[#This Row],[H Odds &lt;]]&lt;&gt;"",Weekly[[#This Row],[HGBC_P]]=TRUE,Weekly[[#This Row],[Actual]]=TRUE),AT47+Weekly[[#This Row],[H Odds &lt;]]-1,IF(AND(Weekly[[#This Row],[V Odds &lt;]]&lt;&gt;"",Weekly[[#This Row],[HGBC_P]]=FALSE,Weekly[[#This Row],[Actual]]=FALSE),AT47+Weekly[[#This Row],[V Odds &lt;]]-1,IF(AND(Weekly[[#This Row],[V Odds &lt;]]&lt;&gt;"",Weekly[[#This Row],[HGBC_P]]=FALSE,Weekly[[#This Row],[Actual]]=TRUE),AT47-1,IF(AND(Weekly[[#This Row],[H Odds &lt;]]&lt;&gt;"",Weekly[[#This Row],[HGBC_P]]=TRUE,Weekly[[#This Row],[Actual]]=FALSE),AT47-1,AT47)))))</f>
        <v>38</v>
      </c>
      <c r="AU48" s="37">
        <f>IF(AND(Weekly[[#This Row],[V Odds &lt;]]="",Weekly[[#This Row],[H Odds &lt;]]=""),AU47,IF(AND(Weekly[[#This Row],[H Odds &lt;]]&lt;&gt;"",Weekly[[#This Row],[XGB_P]]=TRUE,Weekly[[#This Row],[Actual]]=TRUE),AU47+Weekly[[#This Row],[H Odds &lt;]]-1,IF(AND(Weekly[[#This Row],[V Odds &lt;]]&lt;&gt;"",Weekly[[#This Row],[XGB_P]]=FALSE,Weekly[[#This Row],[Actual]]=FALSE),AU47+Weekly[[#This Row],[V Odds &lt;]]-1,IF(AND(Weekly[[#This Row],[V Odds &lt;]]&lt;&gt;"",Weekly[[#This Row],[XGB_P]]=FALSE,Weekly[[#This Row],[Actual]]=TRUE),AU47-1,IF(AND(Weekly[[#This Row],[H Odds &lt;]]&lt;&gt;"",Weekly[[#This Row],[XGB_P]]=TRUE,Weekly[[#This Row],[Actual]]=FALSE),AU47-1,AU47)))))</f>
        <v>39</v>
      </c>
      <c r="AV48" s="37">
        <f>IF(AND(Weekly[[#This Row],[V Odds &lt;]]="",Weekly[[#This Row],[H Odds &lt;]]=""),AV47,IF(AND(Weekly[[#This Row],[H Odds &lt;]]&lt;&gt;"",Weekly[[#This Row],[QDA_P]]=TRUE,Weekly[[#This Row],[Actual]]=TRUE),AV47+Weekly[[#This Row],[H Odds &lt;]]-1,IF(AND(Weekly[[#This Row],[V Odds &lt;]]&lt;&gt;"",Weekly[[#This Row],[QDA_P]]=FALSE,Weekly[[#This Row],[Actual]]=FALSE),AV47+Weekly[[#This Row],[V Odds &lt;]]-1,IF(AND(Weekly[[#This Row],[V Odds &lt;]]&lt;&gt;"",Weekly[[#This Row],[QDA_P]]=FALSE,Weekly[[#This Row],[Actual]]=TRUE),AV47-1,IF(AND(Weekly[[#This Row],[H Odds &lt;]]&lt;&gt;"",Weekly[[#This Row],[QDA_P]]=TRUE,Weekly[[#This Row],[Actual]]=FALSE),AV47-1,AV47)))))</f>
        <v>37</v>
      </c>
      <c r="AW48" s="37"/>
      <c r="AX48" s="37">
        <f>IF(AND(Weekly[[#This Row],[V Odds &lt;]]="",Weekly[[#This Row],[H Odds &lt;]]=""),AX47,IF(AND(Weekly[[#This Row],[V Odds &lt;]]&lt;&gt;"",Weekly[[#This Row],[FALSES]]&gt;0,Weekly[[#This Row],[Actual]]=FALSE),AX47+Weekly[[#This Row],[V Odds &lt;]]-1,IF(AND(Weekly[[#This Row],[H Odds &lt;]]&lt;&gt;"",Weekly[[#This Row],[TRUES]]&gt;0,Weekly[[#This Row],[Actual]]=TRUE),AX47+Weekly[[#This Row],[H Odds &lt;]]-1,IF(AND(Weekly[[#This Row],[V Odds &lt;]]&lt;&gt;"",Weekly[[#This Row],[FALSES]]=0),AX47,IF(AND(Weekly[[#This Row],[H Odds &lt;]]&lt;&gt;"",Weekly[[#This Row],[TRUES]]=0),AX47,AX47-1)))))</f>
        <v>46.800000000000011</v>
      </c>
      <c r="AY48" s="37">
        <f>IF(AND(Weekly[[#This Row],[V Odds &lt;]]="",Weekly[[#This Row],[H Odds &lt;]]=""),AY47,IF(AND(Weekly[[#This Row],[V Odds &lt;]]&lt;&gt;"",Weekly[[#This Row],[FALSES]]&gt;0,Weekly[[#This Row],[Actual]]=FALSE),AY47+((Weekly[[#This Row],[V Odds &lt;]]-1)*0.92),IF(AND(Weekly[[#This Row],[H Odds &lt;]]&lt;&gt;"",Weekly[[#This Row],[TRUES]]&gt;0,Weekly[[#This Row],[Actual]]=TRUE),AY47+((Weekly[[#This Row],[H Odds &lt;]]-1)*0.92),IF(AND(Weekly[[#This Row],[V Odds &lt;]]&lt;&gt;"",Weekly[[#This Row],[FALSES]]=0),AY47,IF(AND(Weekly[[#This Row],[H Odds &lt;]]&lt;&gt;"",Weekly[[#This Row],[TRUES]]=0),AY47,AY47-1)))))</f>
        <v>45.775999999999996</v>
      </c>
      <c r="AZ48" s="37">
        <f>IF(AND(Weekly[[#This Row],[V Odds &lt;]]="",Weekly[[#This Row],[H Odds &lt;]]=""),AZ47,IF(AND(Weekly[[#This Row],[V Odds &lt;]]&lt;&gt;"",Weekly[[#This Row],[Actual]]=FALSE),AZ47+Weekly[[#This Row],[V Odds &lt;]]-1,IF(AND(Weekly[[#This Row],[H Odds &lt;]]&lt;&gt;"",Weekly[[#This Row],[Actual]]=TRUE),AZ47+Weekly[[#This Row],[H Odds &lt;]]-1,AZ47-1)))</f>
        <v>44.59</v>
      </c>
      <c r="BA48" s="38">
        <f>IF(Weekly[[#This Row],[H Odds &lt;]]="",BA47,IF(AND(Weekly[[#This Row],[H Odds &lt;]]&lt;&gt;"",Weekly[[#This Row],[SVC_P]]=TRUE,Weekly[[#This Row],[Actual]]=TRUE),BA47+Weekly[[#This Row],[H Odds &lt;]]-1,IF(AND(Weekly[[#This Row],[H Odds &lt;]]&lt;&gt;"",Weekly[[#This Row],[SVC_P]]=TRUE,Weekly[[#This Row],[Actual]]=FALSE),BA47-1,BA47)))</f>
        <v>46.11</v>
      </c>
      <c r="BB48" s="38">
        <f>IF(Weekly[[#This Row],[H Odds &lt;]]="",BB47,IF(AND(Weekly[[#This Row],[H Odds &lt;]]&lt;&gt;"",Weekly[[#This Row],[ADBC_P]]=TRUE,Weekly[[#This Row],[Actual]]=TRUE),BB47+Weekly[[#This Row],[H Odds &lt;]]-1,IF(AND(Weekly[[#This Row],[H Odds &lt;]]&lt;&gt;"",Weekly[[#This Row],[ADBC_P]]=TRUE,Weekly[[#This Row],[Actual]]=FALSE),BB47-1,BB47)))</f>
        <v>40</v>
      </c>
      <c r="BC48" s="38">
        <f>IF(Weekly[[#This Row],[H Odds &lt;]]="",BC47,IF(AND(Weekly[[#This Row],[H Odds &lt;]]&lt;&gt;"",Weekly[[#This Row],[RFC_P]]=TRUE,Weekly[[#This Row],[Actual]]=TRUE),BC47+Weekly[[#This Row],[H Odds &lt;]]-1,IF(AND(Weekly[[#This Row],[H Odds &lt;]]&lt;&gt;"",Weekly[[#This Row],[RFC_P]]=TRUE,Weekly[[#This Row],[Actual]]=FALSE),BC47-1,BC47)))</f>
        <v>39</v>
      </c>
      <c r="BD48" s="38">
        <f>IF(Weekly[[#This Row],[H Odds &lt;]]="",BD47,IF(AND(Weekly[[#This Row],[H Odds &lt;]]&lt;&gt;"",Weekly[[#This Row],[GBC_P]]=TRUE,Weekly[[#This Row],[Actual]]=TRUE),BD47+Weekly[[#This Row],[H Odds &lt;]]-1,IF(AND(Weekly[[#This Row],[H Odds &lt;]]&lt;&gt;"",Weekly[[#This Row],[GBC_P]]=TRUE,Weekly[[#This Row],[Actual]]=FALSE),BD47-1,BD47)))</f>
        <v>40</v>
      </c>
      <c r="BE48" s="38">
        <f>IF(Weekly[[#This Row],[H Odds &lt;]]="",BE47,IF(AND(Weekly[[#This Row],[H Odds &lt;]]&lt;&gt;"",Weekly[[#This Row],[HGBC_P]]=TRUE,Weekly[[#This Row],[Actual]]=TRUE),BE47+Weekly[[#This Row],[H Odds &lt;]]-1,IF(AND(Weekly[[#This Row],[H Odds &lt;]]&lt;&gt;"",Weekly[[#This Row],[HGBC_P]]=TRUE,Weekly[[#This Row],[Actual]]=FALSE),BE47-1,BE47)))</f>
        <v>39</v>
      </c>
      <c r="BF48" s="38">
        <f>IF(Weekly[[#This Row],[H Odds &lt;]]="",BF47,IF(AND(Weekly[[#This Row],[H Odds &lt;]]&lt;&gt;"",Weekly[[#This Row],[XGB_P]]=TRUE,Weekly[[#This Row],[Actual]]=TRUE),BF47+Weekly[[#This Row],[H Odds &lt;]]-1,IF(AND(Weekly[[#This Row],[H Odds &lt;]]&lt;&gt;"",Weekly[[#This Row],[XGB_P]]=TRUE,Weekly[[#This Row],[Actual]]=FALSE),BF47-1,BF47)))</f>
        <v>40</v>
      </c>
      <c r="BG48" s="38">
        <f>IF(Weekly[[#This Row],[H Odds &lt;]]="",BG47,IF(AND(Weekly[[#This Row],[H Odds &lt;]]&lt;&gt;"",Weekly[[#This Row],[QDA_P]]=TRUE,Weekly[[#This Row],[Actual]]=TRUE),BG47+Weekly[[#This Row],[H Odds &lt;]]-1,IF(AND(Weekly[[#This Row],[H Odds &lt;]]&lt;&gt;"",Weekly[[#This Row],[QDA_P]]=TRUE,Weekly[[#This Row],[Actual]]=FALSE),BG47-1,BG47)))</f>
        <v>40</v>
      </c>
      <c r="BH48" s="38">
        <f>IF(Weekly[[#This Row],[H Odds &lt;]]="",BH47,IF(AND(Weekly[[#This Row],[H Odds &lt;]]&lt;&gt;"",Weekly[[#This Row],[KNC_P]]=TRUE,Weekly[[#This Row],[Actual]]=TRUE),BH47+Weekly[[#This Row],[H Odds &lt;]]-1,IF(AND(Weekly[[#This Row],[H Odds &lt;]]&lt;&gt;"",Weekly[[#This Row],[KNC_P]]=TRUE,Weekly[[#This Row],[Actual]]=FALSE),BH47-1,BH47)))</f>
        <v>40</v>
      </c>
      <c r="BI48" s="38">
        <f>IF(Weekly[[#This Row],[H Odds &lt;]]="",BI47,IF(AND(Weekly[[#This Row],[H Odds &lt;]]&lt;&gt;"",Weekly[[#This Row],[TRUES]]&gt;0,Weekly[[#This Row],[Actual]]=TRUE),BI47+Weekly[[#This Row],[H Odds &lt;]]-1,IF(AND(Weekly[[#This Row],[H Odds &lt;]]&lt;&gt;"",Weekly[[#This Row],[TRUES]]=0),BI47,BI47-1)))</f>
        <v>46.11</v>
      </c>
      <c r="BJ48" s="38">
        <f>IF(Weekly[[#This Row],[H Odds &lt;]]="",BJ47,IF(AND(Weekly[[#This Row],[H Odds &lt;]]&lt;&gt;"",Weekly[[#This Row],[Actual]]=TRUE),BJ47+Weekly[[#This Row],[H Odds &lt;]]-1,IF(AND(Weekly[[#This Row],[H Odds &lt;]]&lt;&gt;"",Weekly[[#This Row],[Actual]]=FALSE),BJ47-1,BJ47)))</f>
        <v>46.11</v>
      </c>
      <c r="BK48" s="58">
        <f>IF(AND(Weekly[[#This Row],[TRUES]]&gt;4,Weekly[[#This Row],[Actual]]=TRUE),BK47+Weekly[[#This Row],[BF H Odds]]-1,IF(AND(Weekly[[#This Row],[FALSES]]&gt;4,Weekly[[#This Row],[Actual]]=FALSE),BK47+Weekly[[#This Row],[BF V Odds]]-1,IF(AND(Weekly[[#This Row],[TRUES]]&gt;4,Weekly[[#This Row],[Actual]]=FALSE),BK47-1,IF(AND(Weekly[[#This Row],[FALSES]]&gt;4,Weekly[[#This Row],[Actual]]=TRUE),BK47-1,BK47))))</f>
        <v>36.130000000000017</v>
      </c>
      <c r="BL48" s="58">
        <f>IF(AND(Weekly[[#This Row],[TRUES]]&gt;5,Weekly[[#This Row],[Actual]]=TRUE),BL47+Weekly[[#This Row],[BF H Odds]]-1,IF(AND(Weekly[[#This Row],[FALSES]]&gt;5,Weekly[[#This Row],[Actual]]=FALSE),BL47+Weekly[[#This Row],[BF V Odds]]-1,IF(AND(Weekly[[#This Row],[TRUES]]&gt;5,Weekly[[#This Row],[Actual]]=FALSE),BL47-1,IF(AND(Weekly[[#This Row],[FALSES]]&gt;5,Weekly[[#This Row],[Actual]]=TRUE),BL47-1,BL47))))</f>
        <v>35.780000000000015</v>
      </c>
      <c r="BM48" s="58">
        <f>IF(AND(Weekly[[#This Row],[TRUES]]&gt;6,Weekly[[#This Row],[Actual]]=TRUE),BM47+Weekly[[#This Row],[BF H Odds]]-1,IF(AND(Weekly[[#This Row],[FALSES]]&gt;6,Weekly[[#This Row],[Actual]]=FALSE),BM47+Weekly[[#This Row],[BF V Odds]]-1,IF(AND(Weekly[[#This Row],[TRUES]]&gt;6,Weekly[[#This Row],[Actual]]=FALSE),BM47-1,IF(AND(Weekly[[#This Row],[FALSES]]&gt;6,Weekly[[#This Row],[Actual]]=TRUE),BM47-1,BM47))))</f>
        <v>37.52000000000001</v>
      </c>
      <c r="BN48" s="24"/>
    </row>
    <row r="49" spans="1:66" x14ac:dyDescent="0.25">
      <c r="A49" s="1">
        <v>48</v>
      </c>
      <c r="B49" s="10">
        <v>44242</v>
      </c>
      <c r="C49" s="17" t="s">
        <v>20</v>
      </c>
      <c r="D49" s="15" t="s">
        <v>32</v>
      </c>
      <c r="E49" t="b">
        <v>1</v>
      </c>
      <c r="F49" t="b">
        <v>0</v>
      </c>
      <c r="G49" t="b">
        <v>0</v>
      </c>
      <c r="H49" t="b">
        <v>0</v>
      </c>
      <c r="I49" t="b">
        <v>0</v>
      </c>
      <c r="J49" t="b">
        <v>0</v>
      </c>
      <c r="K49" t="b">
        <v>0</v>
      </c>
      <c r="N49">
        <v>1</v>
      </c>
      <c r="O49">
        <v>1.76</v>
      </c>
      <c r="P49" t="b">
        <v>1</v>
      </c>
      <c r="Q49" t="s">
        <v>76</v>
      </c>
      <c r="R49" s="9">
        <f>IFERROR(IF(Weekly[[#This Row],[Won Bet?]]="yes",R48+(Weekly[[#This Row],[BF Odds]]*Weekly[[#This Row],[BF Stake]])-Weekly[[#This Row],[BF Stake]],R48-Weekly[[#This Row],[BF Stake]]),R48)</f>
        <v>94.090000000000018</v>
      </c>
      <c r="S49" s="9">
        <f>IFERROR(IF(Weekly[[#This Row],[Won Bet?]]="yes",S48+(((Weekly[[#This Row],[BF Odds]]*Weekly[[#This Row],[BF Stake]])-Weekly[[#This Row],[BF Stake]])*0.95),S48-Weekly[[#This Row],[BF Stake]]),S48)</f>
        <v>93.585499999999996</v>
      </c>
      <c r="T49">
        <v>1.82</v>
      </c>
      <c r="U49">
        <v>2.04</v>
      </c>
      <c r="V49" s="24">
        <f>IF(Weekly[[#This Row],[Actual]]="","",IF(AND(Weekly[[#This Row],[SVC_P]]=Weekly[[#This Row],[Actual]],Weekly[[#This Row],[SVC_P]]=TRUE),V48+Weekly[[#This Row],[BF H Odds]]-1,IF(AND(Weekly[[#This Row],[SVC_P]]=Weekly[[#This Row],[Actual]],Weekly[[#This Row],[SVC_P]]=FALSE),V48+Weekly[[#This Row],[BF V Odds]]-1,V48-1)))</f>
        <v>49.210000000000022</v>
      </c>
      <c r="W49" s="24">
        <f>IF(Weekly[[#This Row],[Actual]]="","",IF(AND(Weekly[[#This Row],[SVC_P]]=FALSE,Weekly[[#This Row],[Actual]]=TRUE),W48+Weekly[[#This Row],[BF H Odds]]-1,IF(AND(Weekly[[#This Row],[SVC_P]]=TRUE,Weekly[[#This Row],[Actual]]=FALSE,),W48+Weekly[[#This Row],[BF V Odds]]-1,W48-1)))</f>
        <v>-0.75999999999999979</v>
      </c>
      <c r="X49" s="24">
        <f>IF(Weekly[[#This Row],[Actual]]="","",IF(AND(Weekly[[#This Row],[ADBC_P]]=Weekly[[#This Row],[Actual]],Weekly[[#This Row],[ADBC_P]]=TRUE),X48+Weekly[[#This Row],[BF H Odds]]-1,IF(AND(Weekly[[#This Row],[ADBC_P]]=Weekly[[#This Row],[Actual]],Weekly[[#This Row],[ADBC_P]]=FALSE),X48+Weekly[[#This Row],[BF V Odds]]-1,X48-1)))</f>
        <v>34.030000000000022</v>
      </c>
      <c r="Y49" s="24">
        <f>IF(Weekly[[#This Row],[Actual]]="","",IF(AND(Weekly[[#This Row],[ADBC_P]]=FALSE,Weekly[[#This Row],[Actual]]=TRUE),Y48+Weekly[[#This Row],[BF H Odds]]-1,IF(AND(Weekly[[#This Row],[ADBC_P]]=TRUE,Weekly[[#This Row],[Actual]]=FALSE),Y48+Weekly[[#This Row],[BF V Odds]]-1,Y48-1)))</f>
        <v>44.900000000000006</v>
      </c>
      <c r="Z49" s="24">
        <f>IF(Weekly[[#This Row],[Actual]]="","",IF(AND(Weekly[[#This Row],[RFC_P]]=Weekly[[#This Row],[Actual]],Weekly[[#This Row],[RFC_P]]=TRUE),Z48+Weekly[[#This Row],[BF H Odds]]-1,IF(AND(Weekly[[#This Row],[RFC_P]]=Weekly[[#This Row],[Actual]],Weekly[[#This Row],[RFC_P]]=FALSE),Z48+Weekly[[#This Row],[BF V Odds]]-1,Z48-1)))</f>
        <v>32.300000000000026</v>
      </c>
      <c r="AA49" s="24">
        <f>IF(Weekly[[#This Row],[Actual]]="","",IF(AND(Weekly[[#This Row],[RFC_P]]=FALSE,Weekly[[#This Row],[Actual]]=TRUE),AA48+Weekly[[#This Row],[BF H Odds]]-1,IF(AND(Weekly[[#This Row],[RFC_P]]=TRUE,Weekly[[#This Row],[Actual]]=FALSE),AA48+Weekly[[#This Row],[BF V Odds]]-1,AA48-1)))</f>
        <v>46.63000000000001</v>
      </c>
      <c r="AB49" s="24">
        <f>IF(Weekly[[#This Row],[Actual]]="","",IF(AND(Weekly[[#This Row],[GBC_P]]=Weekly[[#This Row],[Actual]],Weekly[[#This Row],[GBC_P]]=TRUE),AB48+Weekly[[#This Row],[BF H Odds]]-1,IF(AND(Weekly[[#This Row],[GBC_P]]=Weekly[[#This Row],[Actual]],Weekly[[#This Row],[GBC_P]]=FALSE),AB48+Weekly[[#This Row],[BF V Odds]]-1,AB48-1)))</f>
        <v>29.850000000000023</v>
      </c>
      <c r="AC49" s="24">
        <f>IF(Weekly[[#This Row],[Actual]]="","",IF(AND(Weekly[[#This Row],[GBC_P]]=FALSE,Weekly[[#This Row],[Actual]]=TRUE),AC48+Weekly[[#This Row],[BF H Odds]]-1,IF(AND(Weekly[[#This Row],[GBC_P]]=TRUE,Weekly[[#This Row],[Actual]]=FALSE),AC48+Weekly[[#This Row],[BF V Odds]]-1,AC48-1)))</f>
        <v>49.080000000000013</v>
      </c>
      <c r="AD49" s="24">
        <f>IF(Weekly[[#This Row],[Actual]]="","",IF(AND(Weekly[[#This Row],[HGBC_P]]=Weekly[[#This Row],[Actual]],Weekly[[#This Row],[HGBC_P]]=TRUE),AD48+Weekly[[#This Row],[BF H Odds]]-1,IF(AND(Weekly[[#This Row],[HGBC_P]]=Weekly[[#This Row],[Actual]],Weekly[[#This Row],[HGBC_P]]=FALSE),AD48+Weekly[[#This Row],[BF V Odds]]-1,AD48-1)))</f>
        <v>33.180000000000028</v>
      </c>
      <c r="AE49" s="24">
        <f>IF(Weekly[[#This Row],[Actual]]="","",IF(AND(Weekly[[#This Row],[HGBC_P]]=FALSE,Weekly[[#This Row],[Actual]]=TRUE),AE48+Weekly[[#This Row],[BF H Odds]]-1,IF(AND(Weekly[[#This Row],[HGBC_P]]=TRUE,Weekly[[#This Row],[Actual]]=FALSE),AE48+Weekly[[#This Row],[BF V Odds]]-1,AE48-1)))</f>
        <v>45.75</v>
      </c>
      <c r="AF49" s="24">
        <f>IF(Weekly[[#This Row],[Actual]]="","",IF(AND(Weekly[[#This Row],[XGB_P]]=Weekly[[#This Row],[Actual]],Weekly[[#This Row],[XGB_P]]=TRUE),AF48+Weekly[[#This Row],[BF H Odds]]-1,IF(AND(Weekly[[#This Row],[XGB_P]]=Weekly[[#This Row],[Actual]],Weekly[[#This Row],[XGB_P]]=FALSE),AF48+Weekly[[#This Row],[BF V Odds]]-1,AF48-1)))</f>
        <v>35.65000000000002</v>
      </c>
      <c r="AG49" s="24">
        <f>IF(Weekly[[#This Row],[Actual]]="","",IF(AND(Weekly[[#This Row],[XGB_P]]=FALSE,Weekly[[#This Row],[Actual]]=TRUE),AG48+Weekly[[#This Row],[BF H Odds]]-1,IF(AND(Weekly[[#This Row],[XGB_P]]=TRUE,Weekly[[#This Row],[Actual]]=FALSE),AG48+Weekly[[#This Row],[BF V Odds]]-1,AG48-1)))</f>
        <v>43.28</v>
      </c>
      <c r="AH49" s="24">
        <f>IF(Weekly[[#This Row],[Actual]]="","",IF(AND(Weekly[[#This Row],[QDA_P]]=Weekly[[#This Row],[Actual]],Weekly[[#This Row],[QDA_P]]=TRUE),AH48+Weekly[[#This Row],[BF H Odds]]-1,IF(AND(Weekly[[#This Row],[QDA_P]]=Weekly[[#This Row],[Actual]],Weekly[[#This Row],[QDA_P]]=FALSE),AH48+Weekly[[#This Row],[BF V Odds]]-1,AH48-1)))</f>
        <v>25.40000000000002</v>
      </c>
      <c r="AI49" s="24">
        <f>IF(Weekly[[#This Row],[Actual]]="","",IF(AND(Weekly[[#This Row],[QDA_P]]=FALSE,Weekly[[#This Row],[Actual]]=TRUE),AI48+Weekly[[#This Row],[BF H Odds]]-1,IF(AND(Weekly[[#This Row],[QDA_P]]=TRUE,Weekly[[#This Row],[Actual]]=FALSE),AI48+Weekly[[#This Row],[BF V Odds]]-1,AI48-1)))</f>
        <v>53.530000000000008</v>
      </c>
      <c r="AJ49" s="24"/>
      <c r="AK49" s="24"/>
      <c r="AL49" s="30">
        <f>IF(Weekly[[#This Row],[Actual]]="","",COUNTIF(Weekly[[#This Row],[SVC_P]:[QDA_P]],TRUE))</f>
        <v>1</v>
      </c>
      <c r="AM49" s="30">
        <f>IF(Weekly[[#This Row],[Actual]]="","",COUNTIF(Weekly[[#This Row],[SVC_P]:[QDA_P]],FALSE))</f>
        <v>6</v>
      </c>
      <c r="AN49" t="str">
        <f>IF(AND(Weekly[[#This Row],[BF V Odds]]&gt;$BO$6,Weekly[[#This Row],[BF V Odds]] &lt; $BO$7),Weekly[[#This Row],[BF V Odds]],"")</f>
        <v/>
      </c>
      <c r="AO49" t="str">
        <f>IF(AND(Weekly[[#This Row],[BF H Odds]]&gt;$BO$6, Weekly[[#This Row],[BF H Odds]] &lt; $BO$7),Weekly[[#This Row],[BF H Odds]],"")</f>
        <v/>
      </c>
      <c r="AP49" s="37">
        <f>IF(AND(Weekly[[#This Row],[V Odds &lt;]]="",Weekly[[#This Row],[H Odds &lt;]]=""),AP48,IF(AND(Weekly[[#This Row],[H Odds &lt;]]&lt;&gt;"",Weekly[[#This Row],[SVC_P]]=TRUE,Weekly[[#This Row],[Actual]]=TRUE),AP48+Weekly[[#This Row],[H Odds &lt;]]-1,IF(AND(Weekly[[#This Row],[V Odds &lt;]]&lt;&gt;"",Weekly[[#This Row],[SVC_P]]=FALSE,Weekly[[#This Row],[Actual]]=FALSE),AP48+Weekly[[#This Row],[V Odds &lt;]]-1,IF(AND(Weekly[[#This Row],[V Odds &lt;]]&lt;&gt;"",Weekly[[#This Row],[SVC_P]]=FALSE,Weekly[[#This Row],[Actual]]=TRUE),AP48-1,IF(AND(Weekly[[#This Row],[H Odds &lt;]]&lt;&gt;"",Weekly[[#This Row],[SVC_P]]=TRUE,Weekly[[#This Row],[Actual]]=FALSE),AP48-1,AP48)))))</f>
        <v>49.800000000000011</v>
      </c>
      <c r="AQ49" s="37">
        <f>IF(AND(Weekly[[#This Row],[V Odds &lt;]]="",Weekly[[#This Row],[H Odds &lt;]]=""),AQ48,IF(AND(Weekly[[#This Row],[H Odds &lt;]]&lt;&gt;"",Weekly[[#This Row],[ADBC_P]]=TRUE,Weekly[[#This Row],[Actual]]=TRUE),AQ48+Weekly[[#This Row],[H Odds &lt;]]-1,IF(AND(Weekly[[#This Row],[V Odds &lt;]]&lt;&gt;"",Weekly[[#This Row],[ADBC_P]]=FALSE,Weekly[[#This Row],[Actual]]=FALSE),AQ48+Weekly[[#This Row],[V Odds &lt;]]-1,IF(AND(Weekly[[#This Row],[V Odds &lt;]]&lt;&gt;"",Weekly[[#This Row],[ADBC_P]]=FALSE,Weekly[[#This Row],[Actual]]=TRUE),AQ48-1,IF(AND(Weekly[[#This Row],[H Odds &lt;]]&lt;&gt;"",Weekly[[#This Row],[ADBC_P]]=TRUE,Weekly[[#This Row],[Actual]]=FALSE),AQ48-1,AQ48)))))</f>
        <v>40</v>
      </c>
      <c r="AR49" s="37">
        <f>IF(AND(Weekly[[#This Row],[V Odds &lt;]]="",Weekly[[#This Row],[H Odds &lt;]]=""),AR48,IF(AND(Weekly[[#This Row],[H Odds &lt;]]&lt;&gt;"",Weekly[[#This Row],[RFC_P]]=TRUE,Weekly[[#This Row],[Actual]]=TRUE),AR48+Weekly[[#This Row],[H Odds &lt;]]-1,IF(AND(Weekly[[#This Row],[V Odds &lt;]]&lt;&gt;"",Weekly[[#This Row],[RFC_P]]=FALSE,Weekly[[#This Row],[Actual]]=FALSE),AR48+Weekly[[#This Row],[V Odds &lt;]]-1,IF(AND(Weekly[[#This Row],[V Odds &lt;]]&lt;&gt;"",Weekly[[#This Row],[RFC_P]]=FALSE,Weekly[[#This Row],[Actual]]=TRUE),AR48-1,IF(AND(Weekly[[#This Row],[H Odds &lt;]]&lt;&gt;"",Weekly[[#This Row],[RFC_P]]=TRUE,Weekly[[#This Row],[Actual]]=FALSE),AR48-1,AR48)))))</f>
        <v>40.200000000000003</v>
      </c>
      <c r="AS49" s="37">
        <f>IF(AND(Weekly[[#This Row],[V Odds &lt;]]="",Weekly[[#This Row],[H Odds &lt;]]=""),AS48,IF(AND(Weekly[[#This Row],[H Odds &lt;]]&lt;&gt;"",Weekly[[#This Row],[GBC_P]]=TRUE,Weekly[[#This Row],[Actual]]=TRUE),AS48+Weekly[[#This Row],[H Odds &lt;]]-1,IF(AND(Weekly[[#This Row],[V Odds &lt;]]&lt;&gt;"",Weekly[[#This Row],[GBC_P]]=FALSE,Weekly[[#This Row],[Actual]]=FALSE),AS48+Weekly[[#This Row],[V Odds &lt;]]-1,IF(AND(Weekly[[#This Row],[V Odds &lt;]]&lt;&gt;"",Weekly[[#This Row],[GBC_P]]=FALSE,Weekly[[#This Row],[Actual]]=TRUE),AS48-1,IF(AND(Weekly[[#This Row],[H Odds &lt;]]&lt;&gt;"",Weekly[[#This Row],[GBC_P]]=TRUE,Weekly[[#This Row],[Actual]]=FALSE),AS48-1,AS48)))))</f>
        <v>38</v>
      </c>
      <c r="AT49" s="37">
        <f>IF(AND(Weekly[[#This Row],[V Odds &lt;]]="",Weekly[[#This Row],[H Odds &lt;]]=""),AT48,IF(AND(Weekly[[#This Row],[H Odds &lt;]]&lt;&gt;"",Weekly[[#This Row],[HGBC_P]]=TRUE,Weekly[[#This Row],[Actual]]=TRUE),AT48+Weekly[[#This Row],[H Odds &lt;]]-1,IF(AND(Weekly[[#This Row],[V Odds &lt;]]&lt;&gt;"",Weekly[[#This Row],[HGBC_P]]=FALSE,Weekly[[#This Row],[Actual]]=FALSE),AT48+Weekly[[#This Row],[V Odds &lt;]]-1,IF(AND(Weekly[[#This Row],[V Odds &lt;]]&lt;&gt;"",Weekly[[#This Row],[HGBC_P]]=FALSE,Weekly[[#This Row],[Actual]]=TRUE),AT48-1,IF(AND(Weekly[[#This Row],[H Odds &lt;]]&lt;&gt;"",Weekly[[#This Row],[HGBC_P]]=TRUE,Weekly[[#This Row],[Actual]]=FALSE),AT48-1,AT48)))))</f>
        <v>38</v>
      </c>
      <c r="AU49" s="37">
        <f>IF(AND(Weekly[[#This Row],[V Odds &lt;]]="",Weekly[[#This Row],[H Odds &lt;]]=""),AU48,IF(AND(Weekly[[#This Row],[H Odds &lt;]]&lt;&gt;"",Weekly[[#This Row],[XGB_P]]=TRUE,Weekly[[#This Row],[Actual]]=TRUE),AU48+Weekly[[#This Row],[H Odds &lt;]]-1,IF(AND(Weekly[[#This Row],[V Odds &lt;]]&lt;&gt;"",Weekly[[#This Row],[XGB_P]]=FALSE,Weekly[[#This Row],[Actual]]=FALSE),AU48+Weekly[[#This Row],[V Odds &lt;]]-1,IF(AND(Weekly[[#This Row],[V Odds &lt;]]&lt;&gt;"",Weekly[[#This Row],[XGB_P]]=FALSE,Weekly[[#This Row],[Actual]]=TRUE),AU48-1,IF(AND(Weekly[[#This Row],[H Odds &lt;]]&lt;&gt;"",Weekly[[#This Row],[XGB_P]]=TRUE,Weekly[[#This Row],[Actual]]=FALSE),AU48-1,AU48)))))</f>
        <v>39</v>
      </c>
      <c r="AV49" s="37">
        <f>IF(AND(Weekly[[#This Row],[V Odds &lt;]]="",Weekly[[#This Row],[H Odds &lt;]]=""),AV48,IF(AND(Weekly[[#This Row],[H Odds &lt;]]&lt;&gt;"",Weekly[[#This Row],[QDA_P]]=TRUE,Weekly[[#This Row],[Actual]]=TRUE),AV48+Weekly[[#This Row],[H Odds &lt;]]-1,IF(AND(Weekly[[#This Row],[V Odds &lt;]]&lt;&gt;"",Weekly[[#This Row],[QDA_P]]=FALSE,Weekly[[#This Row],[Actual]]=FALSE),AV48+Weekly[[#This Row],[V Odds &lt;]]-1,IF(AND(Weekly[[#This Row],[V Odds &lt;]]&lt;&gt;"",Weekly[[#This Row],[QDA_P]]=FALSE,Weekly[[#This Row],[Actual]]=TRUE),AV48-1,IF(AND(Weekly[[#This Row],[H Odds &lt;]]&lt;&gt;"",Weekly[[#This Row],[QDA_P]]=TRUE,Weekly[[#This Row],[Actual]]=FALSE),AV48-1,AV48)))))</f>
        <v>37</v>
      </c>
      <c r="AW49" s="37"/>
      <c r="AX49" s="37">
        <f>IF(AND(Weekly[[#This Row],[V Odds &lt;]]="",Weekly[[#This Row],[H Odds &lt;]]=""),AX48,IF(AND(Weekly[[#This Row],[V Odds &lt;]]&lt;&gt;"",Weekly[[#This Row],[FALSES]]&gt;0,Weekly[[#This Row],[Actual]]=FALSE),AX48+Weekly[[#This Row],[V Odds &lt;]]-1,IF(AND(Weekly[[#This Row],[H Odds &lt;]]&lt;&gt;"",Weekly[[#This Row],[TRUES]]&gt;0,Weekly[[#This Row],[Actual]]=TRUE),AX48+Weekly[[#This Row],[H Odds &lt;]]-1,IF(AND(Weekly[[#This Row],[V Odds &lt;]]&lt;&gt;"",Weekly[[#This Row],[FALSES]]=0),AX48,IF(AND(Weekly[[#This Row],[H Odds &lt;]]&lt;&gt;"",Weekly[[#This Row],[TRUES]]=0),AX48,AX48-1)))))</f>
        <v>46.800000000000011</v>
      </c>
      <c r="AY49" s="37">
        <f>IF(AND(Weekly[[#This Row],[V Odds &lt;]]="",Weekly[[#This Row],[H Odds &lt;]]=""),AY48,IF(AND(Weekly[[#This Row],[V Odds &lt;]]&lt;&gt;"",Weekly[[#This Row],[FALSES]]&gt;0,Weekly[[#This Row],[Actual]]=FALSE),AY48+((Weekly[[#This Row],[V Odds &lt;]]-1)*0.92),IF(AND(Weekly[[#This Row],[H Odds &lt;]]&lt;&gt;"",Weekly[[#This Row],[TRUES]]&gt;0,Weekly[[#This Row],[Actual]]=TRUE),AY48+((Weekly[[#This Row],[H Odds &lt;]]-1)*0.92),IF(AND(Weekly[[#This Row],[V Odds &lt;]]&lt;&gt;"",Weekly[[#This Row],[FALSES]]=0),AY48,IF(AND(Weekly[[#This Row],[H Odds &lt;]]&lt;&gt;"",Weekly[[#This Row],[TRUES]]=0),AY48,AY48-1)))))</f>
        <v>45.775999999999996</v>
      </c>
      <c r="AZ49" s="37">
        <f>IF(AND(Weekly[[#This Row],[V Odds &lt;]]="",Weekly[[#This Row],[H Odds &lt;]]=""),AZ48,IF(AND(Weekly[[#This Row],[V Odds &lt;]]&lt;&gt;"",Weekly[[#This Row],[Actual]]=FALSE),AZ48+Weekly[[#This Row],[V Odds &lt;]]-1,IF(AND(Weekly[[#This Row],[H Odds &lt;]]&lt;&gt;"",Weekly[[#This Row],[Actual]]=TRUE),AZ48+Weekly[[#This Row],[H Odds &lt;]]-1,AZ48-1)))</f>
        <v>44.59</v>
      </c>
      <c r="BA49" s="38">
        <f>IF(Weekly[[#This Row],[H Odds &lt;]]="",BA48,IF(AND(Weekly[[#This Row],[H Odds &lt;]]&lt;&gt;"",Weekly[[#This Row],[SVC_P]]=TRUE,Weekly[[#This Row],[Actual]]=TRUE),BA48+Weekly[[#This Row],[H Odds &lt;]]-1,IF(AND(Weekly[[#This Row],[H Odds &lt;]]&lt;&gt;"",Weekly[[#This Row],[SVC_P]]=TRUE,Weekly[[#This Row],[Actual]]=FALSE),BA48-1,BA48)))</f>
        <v>46.11</v>
      </c>
      <c r="BB49" s="38">
        <f>IF(Weekly[[#This Row],[H Odds &lt;]]="",BB48,IF(AND(Weekly[[#This Row],[H Odds &lt;]]&lt;&gt;"",Weekly[[#This Row],[ADBC_P]]=TRUE,Weekly[[#This Row],[Actual]]=TRUE),BB48+Weekly[[#This Row],[H Odds &lt;]]-1,IF(AND(Weekly[[#This Row],[H Odds &lt;]]&lt;&gt;"",Weekly[[#This Row],[ADBC_P]]=TRUE,Weekly[[#This Row],[Actual]]=FALSE),BB48-1,BB48)))</f>
        <v>40</v>
      </c>
      <c r="BC49" s="38">
        <f>IF(Weekly[[#This Row],[H Odds &lt;]]="",BC48,IF(AND(Weekly[[#This Row],[H Odds &lt;]]&lt;&gt;"",Weekly[[#This Row],[RFC_P]]=TRUE,Weekly[[#This Row],[Actual]]=TRUE),BC48+Weekly[[#This Row],[H Odds &lt;]]-1,IF(AND(Weekly[[#This Row],[H Odds &lt;]]&lt;&gt;"",Weekly[[#This Row],[RFC_P]]=TRUE,Weekly[[#This Row],[Actual]]=FALSE),BC48-1,BC48)))</f>
        <v>39</v>
      </c>
      <c r="BD49" s="38">
        <f>IF(Weekly[[#This Row],[H Odds &lt;]]="",BD48,IF(AND(Weekly[[#This Row],[H Odds &lt;]]&lt;&gt;"",Weekly[[#This Row],[GBC_P]]=TRUE,Weekly[[#This Row],[Actual]]=TRUE),BD48+Weekly[[#This Row],[H Odds &lt;]]-1,IF(AND(Weekly[[#This Row],[H Odds &lt;]]&lt;&gt;"",Weekly[[#This Row],[GBC_P]]=TRUE,Weekly[[#This Row],[Actual]]=FALSE),BD48-1,BD48)))</f>
        <v>40</v>
      </c>
      <c r="BE49" s="38">
        <f>IF(Weekly[[#This Row],[H Odds &lt;]]="",BE48,IF(AND(Weekly[[#This Row],[H Odds &lt;]]&lt;&gt;"",Weekly[[#This Row],[HGBC_P]]=TRUE,Weekly[[#This Row],[Actual]]=TRUE),BE48+Weekly[[#This Row],[H Odds &lt;]]-1,IF(AND(Weekly[[#This Row],[H Odds &lt;]]&lt;&gt;"",Weekly[[#This Row],[HGBC_P]]=TRUE,Weekly[[#This Row],[Actual]]=FALSE),BE48-1,BE48)))</f>
        <v>39</v>
      </c>
      <c r="BF49" s="38">
        <f>IF(Weekly[[#This Row],[H Odds &lt;]]="",BF48,IF(AND(Weekly[[#This Row],[H Odds &lt;]]&lt;&gt;"",Weekly[[#This Row],[XGB_P]]=TRUE,Weekly[[#This Row],[Actual]]=TRUE),BF48+Weekly[[#This Row],[H Odds &lt;]]-1,IF(AND(Weekly[[#This Row],[H Odds &lt;]]&lt;&gt;"",Weekly[[#This Row],[XGB_P]]=TRUE,Weekly[[#This Row],[Actual]]=FALSE),BF48-1,BF48)))</f>
        <v>40</v>
      </c>
      <c r="BG49" s="38">
        <f>IF(Weekly[[#This Row],[H Odds &lt;]]="",BG48,IF(AND(Weekly[[#This Row],[H Odds &lt;]]&lt;&gt;"",Weekly[[#This Row],[QDA_P]]=TRUE,Weekly[[#This Row],[Actual]]=TRUE),BG48+Weekly[[#This Row],[H Odds &lt;]]-1,IF(AND(Weekly[[#This Row],[H Odds &lt;]]&lt;&gt;"",Weekly[[#This Row],[QDA_P]]=TRUE,Weekly[[#This Row],[Actual]]=FALSE),BG48-1,BG48)))</f>
        <v>40</v>
      </c>
      <c r="BH49" s="38">
        <f>IF(Weekly[[#This Row],[H Odds &lt;]]="",BH48,IF(AND(Weekly[[#This Row],[H Odds &lt;]]&lt;&gt;"",Weekly[[#This Row],[KNC_P]]=TRUE,Weekly[[#This Row],[Actual]]=TRUE),BH48+Weekly[[#This Row],[H Odds &lt;]]-1,IF(AND(Weekly[[#This Row],[H Odds &lt;]]&lt;&gt;"",Weekly[[#This Row],[KNC_P]]=TRUE,Weekly[[#This Row],[Actual]]=FALSE),BH48-1,BH48)))</f>
        <v>40</v>
      </c>
      <c r="BI49" s="38">
        <f>IF(Weekly[[#This Row],[H Odds &lt;]]="",BI48,IF(AND(Weekly[[#This Row],[H Odds &lt;]]&lt;&gt;"",Weekly[[#This Row],[TRUES]]&gt;0,Weekly[[#This Row],[Actual]]=TRUE),BI48+Weekly[[#This Row],[H Odds &lt;]]-1,IF(AND(Weekly[[#This Row],[H Odds &lt;]]&lt;&gt;"",Weekly[[#This Row],[TRUES]]=0),BI48,BI48-1)))</f>
        <v>46.11</v>
      </c>
      <c r="BJ49" s="38">
        <f>IF(Weekly[[#This Row],[H Odds &lt;]]="",BJ48,IF(AND(Weekly[[#This Row],[H Odds &lt;]]&lt;&gt;"",Weekly[[#This Row],[Actual]]=TRUE),BJ48+Weekly[[#This Row],[H Odds &lt;]]-1,IF(AND(Weekly[[#This Row],[H Odds &lt;]]&lt;&gt;"",Weekly[[#This Row],[Actual]]=FALSE),BJ48-1,BJ48)))</f>
        <v>46.11</v>
      </c>
      <c r="BK49" s="58">
        <f>IF(AND(Weekly[[#This Row],[TRUES]]&gt;4,Weekly[[#This Row],[Actual]]=TRUE),BK48+Weekly[[#This Row],[BF H Odds]]-1,IF(AND(Weekly[[#This Row],[FALSES]]&gt;4,Weekly[[#This Row],[Actual]]=FALSE),BK48+Weekly[[#This Row],[BF V Odds]]-1,IF(AND(Weekly[[#This Row],[TRUES]]&gt;4,Weekly[[#This Row],[Actual]]=FALSE),BK48-1,IF(AND(Weekly[[#This Row],[FALSES]]&gt;4,Weekly[[#This Row],[Actual]]=TRUE),BK48-1,BK48))))</f>
        <v>35.130000000000017</v>
      </c>
      <c r="BL49" s="58">
        <f>IF(AND(Weekly[[#This Row],[TRUES]]&gt;5,Weekly[[#This Row],[Actual]]=TRUE),BL48+Weekly[[#This Row],[BF H Odds]]-1,IF(AND(Weekly[[#This Row],[FALSES]]&gt;5,Weekly[[#This Row],[Actual]]=FALSE),BL48+Weekly[[#This Row],[BF V Odds]]-1,IF(AND(Weekly[[#This Row],[TRUES]]&gt;5,Weekly[[#This Row],[Actual]]=FALSE),BL48-1,IF(AND(Weekly[[#This Row],[FALSES]]&gt;5,Weekly[[#This Row],[Actual]]=TRUE),BL48-1,BL48))))</f>
        <v>34.780000000000015</v>
      </c>
      <c r="BM49" s="58">
        <f>IF(AND(Weekly[[#This Row],[TRUES]]&gt;6,Weekly[[#This Row],[Actual]]=TRUE),BM48+Weekly[[#This Row],[BF H Odds]]-1,IF(AND(Weekly[[#This Row],[FALSES]]&gt;6,Weekly[[#This Row],[Actual]]=FALSE),BM48+Weekly[[#This Row],[BF V Odds]]-1,IF(AND(Weekly[[#This Row],[TRUES]]&gt;6,Weekly[[#This Row],[Actual]]=FALSE),BM48-1,IF(AND(Weekly[[#This Row],[FALSES]]&gt;6,Weekly[[#This Row],[Actual]]=TRUE),BM48-1,BM48))))</f>
        <v>37.52000000000001</v>
      </c>
      <c r="BN49" s="24"/>
    </row>
    <row r="50" spans="1:66" x14ac:dyDescent="0.25">
      <c r="A50" s="1">
        <v>49</v>
      </c>
      <c r="B50" s="10">
        <v>44242</v>
      </c>
      <c r="C50" s="17" t="s">
        <v>10</v>
      </c>
      <c r="D50" s="15" t="s">
        <v>28</v>
      </c>
      <c r="E50" t="b">
        <v>1</v>
      </c>
      <c r="F50" t="b">
        <v>1</v>
      </c>
      <c r="G50" t="b">
        <v>1</v>
      </c>
      <c r="H50" t="b">
        <v>1</v>
      </c>
      <c r="I50" t="b">
        <v>1</v>
      </c>
      <c r="J50" t="b">
        <v>1</v>
      </c>
      <c r="K50" t="b">
        <v>1</v>
      </c>
      <c r="N50">
        <v>1</v>
      </c>
      <c r="O50">
        <v>2.1</v>
      </c>
      <c r="P50" t="b">
        <v>1</v>
      </c>
      <c r="Q50" t="s">
        <v>66</v>
      </c>
      <c r="R50" s="9">
        <f>IFERROR(IF(Weekly[[#This Row],[Won Bet?]]="yes",R49+(Weekly[[#This Row],[BF Odds]]*Weekly[[#This Row],[BF Stake]])-Weekly[[#This Row],[BF Stake]],R49-Weekly[[#This Row],[BF Stake]]),R49)</f>
        <v>95.190000000000012</v>
      </c>
      <c r="S50" s="9">
        <f>IFERROR(IF(Weekly[[#This Row],[Won Bet?]]="yes",S49+(((Weekly[[#This Row],[BF Odds]]*Weekly[[#This Row],[BF Stake]])-Weekly[[#This Row],[BF Stake]])*0.95),S49-Weekly[[#This Row],[BF Stake]]),S49)</f>
        <v>94.630499999999998</v>
      </c>
      <c r="T50">
        <v>3.98</v>
      </c>
      <c r="U50">
        <v>1.25</v>
      </c>
      <c r="V50" s="24">
        <f>IF(Weekly[[#This Row],[Actual]]="","",IF(AND(Weekly[[#This Row],[SVC_P]]=Weekly[[#This Row],[Actual]],Weekly[[#This Row],[SVC_P]]=TRUE),V49+Weekly[[#This Row],[BF H Odds]]-1,IF(AND(Weekly[[#This Row],[SVC_P]]=Weekly[[#This Row],[Actual]],Weekly[[#This Row],[SVC_P]]=FALSE),V49+Weekly[[#This Row],[BF V Odds]]-1,V49-1)))</f>
        <v>49.460000000000022</v>
      </c>
      <c r="W50" s="24">
        <f>IF(Weekly[[#This Row],[Actual]]="","",IF(AND(Weekly[[#This Row],[SVC_P]]=FALSE,Weekly[[#This Row],[Actual]]=TRUE),W49+Weekly[[#This Row],[BF H Odds]]-1,IF(AND(Weekly[[#This Row],[SVC_P]]=TRUE,Weekly[[#This Row],[Actual]]=FALSE,),W49+Weekly[[#This Row],[BF V Odds]]-1,W49-1)))</f>
        <v>-1.7599999999999998</v>
      </c>
      <c r="X50" s="24">
        <f>IF(Weekly[[#This Row],[Actual]]="","",IF(AND(Weekly[[#This Row],[ADBC_P]]=Weekly[[#This Row],[Actual]],Weekly[[#This Row],[ADBC_P]]=TRUE),X49+Weekly[[#This Row],[BF H Odds]]-1,IF(AND(Weekly[[#This Row],[ADBC_P]]=Weekly[[#This Row],[Actual]],Weekly[[#This Row],[ADBC_P]]=FALSE),X49+Weekly[[#This Row],[BF V Odds]]-1,X49-1)))</f>
        <v>34.280000000000022</v>
      </c>
      <c r="Y50" s="24">
        <f>IF(Weekly[[#This Row],[Actual]]="","",IF(AND(Weekly[[#This Row],[ADBC_P]]=FALSE,Weekly[[#This Row],[Actual]]=TRUE),Y49+Weekly[[#This Row],[BF H Odds]]-1,IF(AND(Weekly[[#This Row],[ADBC_P]]=TRUE,Weekly[[#This Row],[Actual]]=FALSE),Y49+Weekly[[#This Row],[BF V Odds]]-1,Y49-1)))</f>
        <v>43.900000000000006</v>
      </c>
      <c r="Z50" s="24">
        <f>IF(Weekly[[#This Row],[Actual]]="","",IF(AND(Weekly[[#This Row],[RFC_P]]=Weekly[[#This Row],[Actual]],Weekly[[#This Row],[RFC_P]]=TRUE),Z49+Weekly[[#This Row],[BF H Odds]]-1,IF(AND(Weekly[[#This Row],[RFC_P]]=Weekly[[#This Row],[Actual]],Weekly[[#This Row],[RFC_P]]=FALSE),Z49+Weekly[[#This Row],[BF V Odds]]-1,Z49-1)))</f>
        <v>32.550000000000026</v>
      </c>
      <c r="AA50" s="24">
        <f>IF(Weekly[[#This Row],[Actual]]="","",IF(AND(Weekly[[#This Row],[RFC_P]]=FALSE,Weekly[[#This Row],[Actual]]=TRUE),AA49+Weekly[[#This Row],[BF H Odds]]-1,IF(AND(Weekly[[#This Row],[RFC_P]]=TRUE,Weekly[[#This Row],[Actual]]=FALSE),AA49+Weekly[[#This Row],[BF V Odds]]-1,AA49-1)))</f>
        <v>45.63000000000001</v>
      </c>
      <c r="AB50" s="24">
        <f>IF(Weekly[[#This Row],[Actual]]="","",IF(AND(Weekly[[#This Row],[GBC_P]]=Weekly[[#This Row],[Actual]],Weekly[[#This Row],[GBC_P]]=TRUE),AB49+Weekly[[#This Row],[BF H Odds]]-1,IF(AND(Weekly[[#This Row],[GBC_P]]=Weekly[[#This Row],[Actual]],Weekly[[#This Row],[GBC_P]]=FALSE),AB49+Weekly[[#This Row],[BF V Odds]]-1,AB49-1)))</f>
        <v>30.100000000000023</v>
      </c>
      <c r="AC50" s="24">
        <f>IF(Weekly[[#This Row],[Actual]]="","",IF(AND(Weekly[[#This Row],[GBC_P]]=FALSE,Weekly[[#This Row],[Actual]]=TRUE),AC49+Weekly[[#This Row],[BF H Odds]]-1,IF(AND(Weekly[[#This Row],[GBC_P]]=TRUE,Weekly[[#This Row],[Actual]]=FALSE),AC49+Weekly[[#This Row],[BF V Odds]]-1,AC49-1)))</f>
        <v>48.080000000000013</v>
      </c>
      <c r="AD50" s="24">
        <f>IF(Weekly[[#This Row],[Actual]]="","",IF(AND(Weekly[[#This Row],[HGBC_P]]=Weekly[[#This Row],[Actual]],Weekly[[#This Row],[HGBC_P]]=TRUE),AD49+Weekly[[#This Row],[BF H Odds]]-1,IF(AND(Weekly[[#This Row],[HGBC_P]]=Weekly[[#This Row],[Actual]],Weekly[[#This Row],[HGBC_P]]=FALSE),AD49+Weekly[[#This Row],[BF V Odds]]-1,AD49-1)))</f>
        <v>33.430000000000028</v>
      </c>
      <c r="AE50" s="24">
        <f>IF(Weekly[[#This Row],[Actual]]="","",IF(AND(Weekly[[#This Row],[HGBC_P]]=FALSE,Weekly[[#This Row],[Actual]]=TRUE),AE49+Weekly[[#This Row],[BF H Odds]]-1,IF(AND(Weekly[[#This Row],[HGBC_P]]=TRUE,Weekly[[#This Row],[Actual]]=FALSE),AE49+Weekly[[#This Row],[BF V Odds]]-1,AE49-1)))</f>
        <v>44.75</v>
      </c>
      <c r="AF50" s="24">
        <f>IF(Weekly[[#This Row],[Actual]]="","",IF(AND(Weekly[[#This Row],[XGB_P]]=Weekly[[#This Row],[Actual]],Weekly[[#This Row],[XGB_P]]=TRUE),AF49+Weekly[[#This Row],[BF H Odds]]-1,IF(AND(Weekly[[#This Row],[XGB_P]]=Weekly[[#This Row],[Actual]],Weekly[[#This Row],[XGB_P]]=FALSE),AF49+Weekly[[#This Row],[BF V Odds]]-1,AF49-1)))</f>
        <v>35.90000000000002</v>
      </c>
      <c r="AG50" s="24">
        <f>IF(Weekly[[#This Row],[Actual]]="","",IF(AND(Weekly[[#This Row],[XGB_P]]=FALSE,Weekly[[#This Row],[Actual]]=TRUE),AG49+Weekly[[#This Row],[BF H Odds]]-1,IF(AND(Weekly[[#This Row],[XGB_P]]=TRUE,Weekly[[#This Row],[Actual]]=FALSE),AG49+Weekly[[#This Row],[BF V Odds]]-1,AG49-1)))</f>
        <v>42.28</v>
      </c>
      <c r="AH50" s="24">
        <f>IF(Weekly[[#This Row],[Actual]]="","",IF(AND(Weekly[[#This Row],[QDA_P]]=Weekly[[#This Row],[Actual]],Weekly[[#This Row],[QDA_P]]=TRUE),AH49+Weekly[[#This Row],[BF H Odds]]-1,IF(AND(Weekly[[#This Row],[QDA_P]]=Weekly[[#This Row],[Actual]],Weekly[[#This Row],[QDA_P]]=FALSE),AH49+Weekly[[#This Row],[BF V Odds]]-1,AH49-1)))</f>
        <v>25.65000000000002</v>
      </c>
      <c r="AI50" s="24">
        <f>IF(Weekly[[#This Row],[Actual]]="","",IF(AND(Weekly[[#This Row],[QDA_P]]=FALSE,Weekly[[#This Row],[Actual]]=TRUE),AI49+Weekly[[#This Row],[BF H Odds]]-1,IF(AND(Weekly[[#This Row],[QDA_P]]=TRUE,Weekly[[#This Row],[Actual]]=FALSE),AI49+Weekly[[#This Row],[BF V Odds]]-1,AI49-1)))</f>
        <v>52.530000000000008</v>
      </c>
      <c r="AJ50" s="24"/>
      <c r="AK50" s="24"/>
      <c r="AL50" s="30">
        <f>IF(Weekly[[#This Row],[Actual]]="","",COUNTIF(Weekly[[#This Row],[SVC_P]:[QDA_P]],TRUE))</f>
        <v>7</v>
      </c>
      <c r="AM50" s="30">
        <f>IF(Weekly[[#This Row],[Actual]]="","",COUNTIF(Weekly[[#This Row],[SVC_P]:[QDA_P]],FALSE))</f>
        <v>0</v>
      </c>
      <c r="AN50">
        <f>IF(AND(Weekly[[#This Row],[BF V Odds]]&gt;$BO$6,Weekly[[#This Row],[BF V Odds]] &lt; $BO$7),Weekly[[#This Row],[BF V Odds]],"")</f>
        <v>3.98</v>
      </c>
      <c r="AO50" t="str">
        <f>IF(AND(Weekly[[#This Row],[BF H Odds]]&gt;$BO$6, Weekly[[#This Row],[BF H Odds]] &lt; $BO$7),Weekly[[#This Row],[BF H Odds]],"")</f>
        <v/>
      </c>
      <c r="AP50" s="37">
        <f>IF(AND(Weekly[[#This Row],[V Odds &lt;]]="",Weekly[[#This Row],[H Odds &lt;]]=""),AP49,IF(AND(Weekly[[#This Row],[H Odds &lt;]]&lt;&gt;"",Weekly[[#This Row],[SVC_P]]=TRUE,Weekly[[#This Row],[Actual]]=TRUE),AP49+Weekly[[#This Row],[H Odds &lt;]]-1,IF(AND(Weekly[[#This Row],[V Odds &lt;]]&lt;&gt;"",Weekly[[#This Row],[SVC_P]]=FALSE,Weekly[[#This Row],[Actual]]=FALSE),AP49+Weekly[[#This Row],[V Odds &lt;]]-1,IF(AND(Weekly[[#This Row],[V Odds &lt;]]&lt;&gt;"",Weekly[[#This Row],[SVC_P]]=FALSE,Weekly[[#This Row],[Actual]]=TRUE),AP49-1,IF(AND(Weekly[[#This Row],[H Odds &lt;]]&lt;&gt;"",Weekly[[#This Row],[SVC_P]]=TRUE,Weekly[[#This Row],[Actual]]=FALSE),AP49-1,AP49)))))</f>
        <v>49.800000000000011</v>
      </c>
      <c r="AQ50" s="37">
        <f>IF(AND(Weekly[[#This Row],[V Odds &lt;]]="",Weekly[[#This Row],[H Odds &lt;]]=""),AQ49,IF(AND(Weekly[[#This Row],[H Odds &lt;]]&lt;&gt;"",Weekly[[#This Row],[ADBC_P]]=TRUE,Weekly[[#This Row],[Actual]]=TRUE),AQ49+Weekly[[#This Row],[H Odds &lt;]]-1,IF(AND(Weekly[[#This Row],[V Odds &lt;]]&lt;&gt;"",Weekly[[#This Row],[ADBC_P]]=FALSE,Weekly[[#This Row],[Actual]]=FALSE),AQ49+Weekly[[#This Row],[V Odds &lt;]]-1,IF(AND(Weekly[[#This Row],[V Odds &lt;]]&lt;&gt;"",Weekly[[#This Row],[ADBC_P]]=FALSE,Weekly[[#This Row],[Actual]]=TRUE),AQ49-1,IF(AND(Weekly[[#This Row],[H Odds &lt;]]&lt;&gt;"",Weekly[[#This Row],[ADBC_P]]=TRUE,Weekly[[#This Row],[Actual]]=FALSE),AQ49-1,AQ49)))))</f>
        <v>40</v>
      </c>
      <c r="AR50" s="37">
        <f>IF(AND(Weekly[[#This Row],[V Odds &lt;]]="",Weekly[[#This Row],[H Odds &lt;]]=""),AR49,IF(AND(Weekly[[#This Row],[H Odds &lt;]]&lt;&gt;"",Weekly[[#This Row],[RFC_P]]=TRUE,Weekly[[#This Row],[Actual]]=TRUE),AR49+Weekly[[#This Row],[H Odds &lt;]]-1,IF(AND(Weekly[[#This Row],[V Odds &lt;]]&lt;&gt;"",Weekly[[#This Row],[RFC_P]]=FALSE,Weekly[[#This Row],[Actual]]=FALSE),AR49+Weekly[[#This Row],[V Odds &lt;]]-1,IF(AND(Weekly[[#This Row],[V Odds &lt;]]&lt;&gt;"",Weekly[[#This Row],[RFC_P]]=FALSE,Weekly[[#This Row],[Actual]]=TRUE),AR49-1,IF(AND(Weekly[[#This Row],[H Odds &lt;]]&lt;&gt;"",Weekly[[#This Row],[RFC_P]]=TRUE,Weekly[[#This Row],[Actual]]=FALSE),AR49-1,AR49)))))</f>
        <v>40.200000000000003</v>
      </c>
      <c r="AS50" s="37">
        <f>IF(AND(Weekly[[#This Row],[V Odds &lt;]]="",Weekly[[#This Row],[H Odds &lt;]]=""),AS49,IF(AND(Weekly[[#This Row],[H Odds &lt;]]&lt;&gt;"",Weekly[[#This Row],[GBC_P]]=TRUE,Weekly[[#This Row],[Actual]]=TRUE),AS49+Weekly[[#This Row],[H Odds &lt;]]-1,IF(AND(Weekly[[#This Row],[V Odds &lt;]]&lt;&gt;"",Weekly[[#This Row],[GBC_P]]=FALSE,Weekly[[#This Row],[Actual]]=FALSE),AS49+Weekly[[#This Row],[V Odds &lt;]]-1,IF(AND(Weekly[[#This Row],[V Odds &lt;]]&lt;&gt;"",Weekly[[#This Row],[GBC_P]]=FALSE,Weekly[[#This Row],[Actual]]=TRUE),AS49-1,IF(AND(Weekly[[#This Row],[H Odds &lt;]]&lt;&gt;"",Weekly[[#This Row],[GBC_P]]=TRUE,Weekly[[#This Row],[Actual]]=FALSE),AS49-1,AS49)))))</f>
        <v>38</v>
      </c>
      <c r="AT50" s="37">
        <f>IF(AND(Weekly[[#This Row],[V Odds &lt;]]="",Weekly[[#This Row],[H Odds &lt;]]=""),AT49,IF(AND(Weekly[[#This Row],[H Odds &lt;]]&lt;&gt;"",Weekly[[#This Row],[HGBC_P]]=TRUE,Weekly[[#This Row],[Actual]]=TRUE),AT49+Weekly[[#This Row],[H Odds &lt;]]-1,IF(AND(Weekly[[#This Row],[V Odds &lt;]]&lt;&gt;"",Weekly[[#This Row],[HGBC_P]]=FALSE,Weekly[[#This Row],[Actual]]=FALSE),AT49+Weekly[[#This Row],[V Odds &lt;]]-1,IF(AND(Weekly[[#This Row],[V Odds &lt;]]&lt;&gt;"",Weekly[[#This Row],[HGBC_P]]=FALSE,Weekly[[#This Row],[Actual]]=TRUE),AT49-1,IF(AND(Weekly[[#This Row],[H Odds &lt;]]&lt;&gt;"",Weekly[[#This Row],[HGBC_P]]=TRUE,Weekly[[#This Row],[Actual]]=FALSE),AT49-1,AT49)))))</f>
        <v>38</v>
      </c>
      <c r="AU50" s="37">
        <f>IF(AND(Weekly[[#This Row],[V Odds &lt;]]="",Weekly[[#This Row],[H Odds &lt;]]=""),AU49,IF(AND(Weekly[[#This Row],[H Odds &lt;]]&lt;&gt;"",Weekly[[#This Row],[XGB_P]]=TRUE,Weekly[[#This Row],[Actual]]=TRUE),AU49+Weekly[[#This Row],[H Odds &lt;]]-1,IF(AND(Weekly[[#This Row],[V Odds &lt;]]&lt;&gt;"",Weekly[[#This Row],[XGB_P]]=FALSE,Weekly[[#This Row],[Actual]]=FALSE),AU49+Weekly[[#This Row],[V Odds &lt;]]-1,IF(AND(Weekly[[#This Row],[V Odds &lt;]]&lt;&gt;"",Weekly[[#This Row],[XGB_P]]=FALSE,Weekly[[#This Row],[Actual]]=TRUE),AU49-1,IF(AND(Weekly[[#This Row],[H Odds &lt;]]&lt;&gt;"",Weekly[[#This Row],[XGB_P]]=TRUE,Weekly[[#This Row],[Actual]]=FALSE),AU49-1,AU49)))))</f>
        <v>39</v>
      </c>
      <c r="AV50" s="37">
        <f>IF(AND(Weekly[[#This Row],[V Odds &lt;]]="",Weekly[[#This Row],[H Odds &lt;]]=""),AV49,IF(AND(Weekly[[#This Row],[H Odds &lt;]]&lt;&gt;"",Weekly[[#This Row],[QDA_P]]=TRUE,Weekly[[#This Row],[Actual]]=TRUE),AV49+Weekly[[#This Row],[H Odds &lt;]]-1,IF(AND(Weekly[[#This Row],[V Odds &lt;]]&lt;&gt;"",Weekly[[#This Row],[QDA_P]]=FALSE,Weekly[[#This Row],[Actual]]=FALSE),AV49+Weekly[[#This Row],[V Odds &lt;]]-1,IF(AND(Weekly[[#This Row],[V Odds &lt;]]&lt;&gt;"",Weekly[[#This Row],[QDA_P]]=FALSE,Weekly[[#This Row],[Actual]]=TRUE),AV49-1,IF(AND(Weekly[[#This Row],[H Odds &lt;]]&lt;&gt;"",Weekly[[#This Row],[QDA_P]]=TRUE,Weekly[[#This Row],[Actual]]=FALSE),AV49-1,AV49)))))</f>
        <v>37</v>
      </c>
      <c r="AW50" s="37"/>
      <c r="AX50" s="37">
        <f>IF(AND(Weekly[[#This Row],[V Odds &lt;]]="",Weekly[[#This Row],[H Odds &lt;]]=""),AX49,IF(AND(Weekly[[#This Row],[V Odds &lt;]]&lt;&gt;"",Weekly[[#This Row],[FALSES]]&gt;0,Weekly[[#This Row],[Actual]]=FALSE),AX49+Weekly[[#This Row],[V Odds &lt;]]-1,IF(AND(Weekly[[#This Row],[H Odds &lt;]]&lt;&gt;"",Weekly[[#This Row],[TRUES]]&gt;0,Weekly[[#This Row],[Actual]]=TRUE),AX49+Weekly[[#This Row],[H Odds &lt;]]-1,IF(AND(Weekly[[#This Row],[V Odds &lt;]]&lt;&gt;"",Weekly[[#This Row],[FALSES]]=0),AX49,IF(AND(Weekly[[#This Row],[H Odds &lt;]]&lt;&gt;"",Weekly[[#This Row],[TRUES]]=0),AX49,AX49-1)))))</f>
        <v>46.800000000000011</v>
      </c>
      <c r="AY50" s="37">
        <f>IF(AND(Weekly[[#This Row],[V Odds &lt;]]="",Weekly[[#This Row],[H Odds &lt;]]=""),AY49,IF(AND(Weekly[[#This Row],[V Odds &lt;]]&lt;&gt;"",Weekly[[#This Row],[FALSES]]&gt;0,Weekly[[#This Row],[Actual]]=FALSE),AY49+((Weekly[[#This Row],[V Odds &lt;]]-1)*0.92),IF(AND(Weekly[[#This Row],[H Odds &lt;]]&lt;&gt;"",Weekly[[#This Row],[TRUES]]&gt;0,Weekly[[#This Row],[Actual]]=TRUE),AY49+((Weekly[[#This Row],[H Odds &lt;]]-1)*0.92),IF(AND(Weekly[[#This Row],[V Odds &lt;]]&lt;&gt;"",Weekly[[#This Row],[FALSES]]=0),AY49,IF(AND(Weekly[[#This Row],[H Odds &lt;]]&lt;&gt;"",Weekly[[#This Row],[TRUES]]=0),AY49,AY49-1)))))</f>
        <v>45.775999999999996</v>
      </c>
      <c r="AZ50" s="37">
        <f>IF(AND(Weekly[[#This Row],[V Odds &lt;]]="",Weekly[[#This Row],[H Odds &lt;]]=""),AZ49,IF(AND(Weekly[[#This Row],[V Odds &lt;]]&lt;&gt;"",Weekly[[#This Row],[Actual]]=FALSE),AZ49+Weekly[[#This Row],[V Odds &lt;]]-1,IF(AND(Weekly[[#This Row],[H Odds &lt;]]&lt;&gt;"",Weekly[[#This Row],[Actual]]=TRUE),AZ49+Weekly[[#This Row],[H Odds &lt;]]-1,AZ49-1)))</f>
        <v>43.59</v>
      </c>
      <c r="BA50" s="38">
        <f>IF(Weekly[[#This Row],[H Odds &lt;]]="",BA49,IF(AND(Weekly[[#This Row],[H Odds &lt;]]&lt;&gt;"",Weekly[[#This Row],[SVC_P]]=TRUE,Weekly[[#This Row],[Actual]]=TRUE),BA49+Weekly[[#This Row],[H Odds &lt;]]-1,IF(AND(Weekly[[#This Row],[H Odds &lt;]]&lt;&gt;"",Weekly[[#This Row],[SVC_P]]=TRUE,Weekly[[#This Row],[Actual]]=FALSE),BA49-1,BA49)))</f>
        <v>46.11</v>
      </c>
      <c r="BB50" s="38">
        <f>IF(Weekly[[#This Row],[H Odds &lt;]]="",BB49,IF(AND(Weekly[[#This Row],[H Odds &lt;]]&lt;&gt;"",Weekly[[#This Row],[ADBC_P]]=TRUE,Weekly[[#This Row],[Actual]]=TRUE),BB49+Weekly[[#This Row],[H Odds &lt;]]-1,IF(AND(Weekly[[#This Row],[H Odds &lt;]]&lt;&gt;"",Weekly[[#This Row],[ADBC_P]]=TRUE,Weekly[[#This Row],[Actual]]=FALSE),BB49-1,BB49)))</f>
        <v>40</v>
      </c>
      <c r="BC50" s="38">
        <f>IF(Weekly[[#This Row],[H Odds &lt;]]="",BC49,IF(AND(Weekly[[#This Row],[H Odds &lt;]]&lt;&gt;"",Weekly[[#This Row],[RFC_P]]=TRUE,Weekly[[#This Row],[Actual]]=TRUE),BC49+Weekly[[#This Row],[H Odds &lt;]]-1,IF(AND(Weekly[[#This Row],[H Odds &lt;]]&lt;&gt;"",Weekly[[#This Row],[RFC_P]]=TRUE,Weekly[[#This Row],[Actual]]=FALSE),BC49-1,BC49)))</f>
        <v>39</v>
      </c>
      <c r="BD50" s="38">
        <f>IF(Weekly[[#This Row],[H Odds &lt;]]="",BD49,IF(AND(Weekly[[#This Row],[H Odds &lt;]]&lt;&gt;"",Weekly[[#This Row],[GBC_P]]=TRUE,Weekly[[#This Row],[Actual]]=TRUE),BD49+Weekly[[#This Row],[H Odds &lt;]]-1,IF(AND(Weekly[[#This Row],[H Odds &lt;]]&lt;&gt;"",Weekly[[#This Row],[GBC_P]]=TRUE,Weekly[[#This Row],[Actual]]=FALSE),BD49-1,BD49)))</f>
        <v>40</v>
      </c>
      <c r="BE50" s="38">
        <f>IF(Weekly[[#This Row],[H Odds &lt;]]="",BE49,IF(AND(Weekly[[#This Row],[H Odds &lt;]]&lt;&gt;"",Weekly[[#This Row],[HGBC_P]]=TRUE,Weekly[[#This Row],[Actual]]=TRUE),BE49+Weekly[[#This Row],[H Odds &lt;]]-1,IF(AND(Weekly[[#This Row],[H Odds &lt;]]&lt;&gt;"",Weekly[[#This Row],[HGBC_P]]=TRUE,Weekly[[#This Row],[Actual]]=FALSE),BE49-1,BE49)))</f>
        <v>39</v>
      </c>
      <c r="BF50" s="38">
        <f>IF(Weekly[[#This Row],[H Odds &lt;]]="",BF49,IF(AND(Weekly[[#This Row],[H Odds &lt;]]&lt;&gt;"",Weekly[[#This Row],[XGB_P]]=TRUE,Weekly[[#This Row],[Actual]]=TRUE),BF49+Weekly[[#This Row],[H Odds &lt;]]-1,IF(AND(Weekly[[#This Row],[H Odds &lt;]]&lt;&gt;"",Weekly[[#This Row],[XGB_P]]=TRUE,Weekly[[#This Row],[Actual]]=FALSE),BF49-1,BF49)))</f>
        <v>40</v>
      </c>
      <c r="BG50" s="38">
        <f>IF(Weekly[[#This Row],[H Odds &lt;]]="",BG49,IF(AND(Weekly[[#This Row],[H Odds &lt;]]&lt;&gt;"",Weekly[[#This Row],[QDA_P]]=TRUE,Weekly[[#This Row],[Actual]]=TRUE),BG49+Weekly[[#This Row],[H Odds &lt;]]-1,IF(AND(Weekly[[#This Row],[H Odds &lt;]]&lt;&gt;"",Weekly[[#This Row],[QDA_P]]=TRUE,Weekly[[#This Row],[Actual]]=FALSE),BG49-1,BG49)))</f>
        <v>40</v>
      </c>
      <c r="BH50" s="38">
        <f>IF(Weekly[[#This Row],[H Odds &lt;]]="",BH49,IF(AND(Weekly[[#This Row],[H Odds &lt;]]&lt;&gt;"",Weekly[[#This Row],[KNC_P]]=TRUE,Weekly[[#This Row],[Actual]]=TRUE),BH49+Weekly[[#This Row],[H Odds &lt;]]-1,IF(AND(Weekly[[#This Row],[H Odds &lt;]]&lt;&gt;"",Weekly[[#This Row],[KNC_P]]=TRUE,Weekly[[#This Row],[Actual]]=FALSE),BH49-1,BH49)))</f>
        <v>40</v>
      </c>
      <c r="BI50" s="38">
        <f>IF(Weekly[[#This Row],[H Odds &lt;]]="",BI49,IF(AND(Weekly[[#This Row],[H Odds &lt;]]&lt;&gt;"",Weekly[[#This Row],[TRUES]]&gt;0,Weekly[[#This Row],[Actual]]=TRUE),BI49+Weekly[[#This Row],[H Odds &lt;]]-1,IF(AND(Weekly[[#This Row],[H Odds &lt;]]&lt;&gt;"",Weekly[[#This Row],[TRUES]]=0),BI49,BI49-1)))</f>
        <v>46.11</v>
      </c>
      <c r="BJ50" s="38">
        <f>IF(Weekly[[#This Row],[H Odds &lt;]]="",BJ49,IF(AND(Weekly[[#This Row],[H Odds &lt;]]&lt;&gt;"",Weekly[[#This Row],[Actual]]=TRUE),BJ49+Weekly[[#This Row],[H Odds &lt;]]-1,IF(AND(Weekly[[#This Row],[H Odds &lt;]]&lt;&gt;"",Weekly[[#This Row],[Actual]]=FALSE),BJ49-1,BJ49)))</f>
        <v>46.11</v>
      </c>
      <c r="BK50" s="58">
        <f>IF(AND(Weekly[[#This Row],[TRUES]]&gt;4,Weekly[[#This Row],[Actual]]=TRUE),BK49+Weekly[[#This Row],[BF H Odds]]-1,IF(AND(Weekly[[#This Row],[FALSES]]&gt;4,Weekly[[#This Row],[Actual]]=FALSE),BK49+Weekly[[#This Row],[BF V Odds]]-1,IF(AND(Weekly[[#This Row],[TRUES]]&gt;4,Weekly[[#This Row],[Actual]]=FALSE),BK49-1,IF(AND(Weekly[[#This Row],[FALSES]]&gt;4,Weekly[[#This Row],[Actual]]=TRUE),BK49-1,BK49))))</f>
        <v>35.380000000000017</v>
      </c>
      <c r="BL50" s="58">
        <f>IF(AND(Weekly[[#This Row],[TRUES]]&gt;5,Weekly[[#This Row],[Actual]]=TRUE),BL49+Weekly[[#This Row],[BF H Odds]]-1,IF(AND(Weekly[[#This Row],[FALSES]]&gt;5,Weekly[[#This Row],[Actual]]=FALSE),BL49+Weekly[[#This Row],[BF V Odds]]-1,IF(AND(Weekly[[#This Row],[TRUES]]&gt;5,Weekly[[#This Row],[Actual]]=FALSE),BL49-1,IF(AND(Weekly[[#This Row],[FALSES]]&gt;5,Weekly[[#This Row],[Actual]]=TRUE),BL49-1,BL49))))</f>
        <v>35.030000000000015</v>
      </c>
      <c r="BM50" s="58">
        <f>IF(AND(Weekly[[#This Row],[TRUES]]&gt;6,Weekly[[#This Row],[Actual]]=TRUE),BM49+Weekly[[#This Row],[BF H Odds]]-1,IF(AND(Weekly[[#This Row],[FALSES]]&gt;6,Weekly[[#This Row],[Actual]]=FALSE),BM49+Weekly[[#This Row],[BF V Odds]]-1,IF(AND(Weekly[[#This Row],[TRUES]]&gt;6,Weekly[[#This Row],[Actual]]=FALSE),BM49-1,IF(AND(Weekly[[#This Row],[FALSES]]&gt;6,Weekly[[#This Row],[Actual]]=TRUE),BM49-1,BM49))))</f>
        <v>37.77000000000001</v>
      </c>
      <c r="BN50" s="24"/>
    </row>
    <row r="51" spans="1:66" x14ac:dyDescent="0.25">
      <c r="A51" s="1">
        <v>50</v>
      </c>
      <c r="B51" s="10">
        <v>44242</v>
      </c>
      <c r="C51" s="17" t="s">
        <v>14</v>
      </c>
      <c r="D51" s="15" t="s">
        <v>25</v>
      </c>
      <c r="E51" t="b">
        <v>1</v>
      </c>
      <c r="F51" t="b">
        <v>1</v>
      </c>
      <c r="G51" t="b">
        <v>1</v>
      </c>
      <c r="H51" t="b">
        <v>1</v>
      </c>
      <c r="I51" t="b">
        <v>1</v>
      </c>
      <c r="J51" t="b">
        <v>1</v>
      </c>
      <c r="K51" t="b">
        <v>1</v>
      </c>
      <c r="N51">
        <v>1</v>
      </c>
      <c r="O51">
        <v>1.34</v>
      </c>
      <c r="P51" t="b">
        <v>1</v>
      </c>
      <c r="Q51" t="s">
        <v>66</v>
      </c>
      <c r="R51" s="9">
        <f>IFERROR(IF(Weekly[[#This Row],[Won Bet?]]="yes",R50+(Weekly[[#This Row],[BF Odds]]*Weekly[[#This Row],[BF Stake]])-Weekly[[#This Row],[BF Stake]],R50-Weekly[[#This Row],[BF Stake]]),R50)</f>
        <v>95.530000000000015</v>
      </c>
      <c r="S51" s="9">
        <f>IFERROR(IF(Weekly[[#This Row],[Won Bet?]]="yes",S50+(((Weekly[[#This Row],[BF Odds]]*Weekly[[#This Row],[BF Stake]])-Weekly[[#This Row],[BF Stake]])*0.95),S50-Weekly[[#This Row],[BF Stake]]),S50)</f>
        <v>94.953499999999991</v>
      </c>
      <c r="T51">
        <v>4.93</v>
      </c>
      <c r="U51">
        <v>1.2</v>
      </c>
      <c r="V51" s="24">
        <f>IF(Weekly[[#This Row],[Actual]]="","",IF(AND(Weekly[[#This Row],[SVC_P]]=Weekly[[#This Row],[Actual]],Weekly[[#This Row],[SVC_P]]=TRUE),V50+Weekly[[#This Row],[BF H Odds]]-1,IF(AND(Weekly[[#This Row],[SVC_P]]=Weekly[[#This Row],[Actual]],Weekly[[#This Row],[SVC_P]]=FALSE),V50+Weekly[[#This Row],[BF V Odds]]-1,V50-1)))</f>
        <v>49.660000000000025</v>
      </c>
      <c r="W51" s="24">
        <f>IF(Weekly[[#This Row],[Actual]]="","",IF(AND(Weekly[[#This Row],[SVC_P]]=FALSE,Weekly[[#This Row],[Actual]]=TRUE),W50+Weekly[[#This Row],[BF H Odds]]-1,IF(AND(Weekly[[#This Row],[SVC_P]]=TRUE,Weekly[[#This Row],[Actual]]=FALSE,),W50+Weekly[[#This Row],[BF V Odds]]-1,W50-1)))</f>
        <v>-2.76</v>
      </c>
      <c r="X51" s="24">
        <f>IF(Weekly[[#This Row],[Actual]]="","",IF(AND(Weekly[[#This Row],[ADBC_P]]=Weekly[[#This Row],[Actual]],Weekly[[#This Row],[ADBC_P]]=TRUE),X50+Weekly[[#This Row],[BF H Odds]]-1,IF(AND(Weekly[[#This Row],[ADBC_P]]=Weekly[[#This Row],[Actual]],Weekly[[#This Row],[ADBC_P]]=FALSE),X50+Weekly[[#This Row],[BF V Odds]]-1,X50-1)))</f>
        <v>34.480000000000025</v>
      </c>
      <c r="Y51" s="24">
        <f>IF(Weekly[[#This Row],[Actual]]="","",IF(AND(Weekly[[#This Row],[ADBC_P]]=FALSE,Weekly[[#This Row],[Actual]]=TRUE),Y50+Weekly[[#This Row],[BF H Odds]]-1,IF(AND(Weekly[[#This Row],[ADBC_P]]=TRUE,Weekly[[#This Row],[Actual]]=FALSE),Y50+Weekly[[#This Row],[BF V Odds]]-1,Y50-1)))</f>
        <v>42.900000000000006</v>
      </c>
      <c r="Z51" s="24">
        <f>IF(Weekly[[#This Row],[Actual]]="","",IF(AND(Weekly[[#This Row],[RFC_P]]=Weekly[[#This Row],[Actual]],Weekly[[#This Row],[RFC_P]]=TRUE),Z50+Weekly[[#This Row],[BF H Odds]]-1,IF(AND(Weekly[[#This Row],[RFC_P]]=Weekly[[#This Row],[Actual]],Weekly[[#This Row],[RFC_P]]=FALSE),Z50+Weekly[[#This Row],[BF V Odds]]-1,Z50-1)))</f>
        <v>32.750000000000028</v>
      </c>
      <c r="AA51" s="24">
        <f>IF(Weekly[[#This Row],[Actual]]="","",IF(AND(Weekly[[#This Row],[RFC_P]]=FALSE,Weekly[[#This Row],[Actual]]=TRUE),AA50+Weekly[[#This Row],[BF H Odds]]-1,IF(AND(Weekly[[#This Row],[RFC_P]]=TRUE,Weekly[[#This Row],[Actual]]=FALSE),AA50+Weekly[[#This Row],[BF V Odds]]-1,AA50-1)))</f>
        <v>44.63000000000001</v>
      </c>
      <c r="AB51" s="24">
        <f>IF(Weekly[[#This Row],[Actual]]="","",IF(AND(Weekly[[#This Row],[GBC_P]]=Weekly[[#This Row],[Actual]],Weekly[[#This Row],[GBC_P]]=TRUE),AB50+Weekly[[#This Row],[BF H Odds]]-1,IF(AND(Weekly[[#This Row],[GBC_P]]=Weekly[[#This Row],[Actual]],Weekly[[#This Row],[GBC_P]]=FALSE),AB50+Weekly[[#This Row],[BF V Odds]]-1,AB50-1)))</f>
        <v>30.300000000000022</v>
      </c>
      <c r="AC51" s="24">
        <f>IF(Weekly[[#This Row],[Actual]]="","",IF(AND(Weekly[[#This Row],[GBC_P]]=FALSE,Weekly[[#This Row],[Actual]]=TRUE),AC50+Weekly[[#This Row],[BF H Odds]]-1,IF(AND(Weekly[[#This Row],[GBC_P]]=TRUE,Weekly[[#This Row],[Actual]]=FALSE),AC50+Weekly[[#This Row],[BF V Odds]]-1,AC50-1)))</f>
        <v>47.080000000000013</v>
      </c>
      <c r="AD51" s="24">
        <f>IF(Weekly[[#This Row],[Actual]]="","",IF(AND(Weekly[[#This Row],[HGBC_P]]=Weekly[[#This Row],[Actual]],Weekly[[#This Row],[HGBC_P]]=TRUE),AD50+Weekly[[#This Row],[BF H Odds]]-1,IF(AND(Weekly[[#This Row],[HGBC_P]]=Weekly[[#This Row],[Actual]],Weekly[[#This Row],[HGBC_P]]=FALSE),AD50+Weekly[[#This Row],[BF V Odds]]-1,AD50-1)))</f>
        <v>33.630000000000031</v>
      </c>
      <c r="AE51" s="24">
        <f>IF(Weekly[[#This Row],[Actual]]="","",IF(AND(Weekly[[#This Row],[HGBC_P]]=FALSE,Weekly[[#This Row],[Actual]]=TRUE),AE50+Weekly[[#This Row],[BF H Odds]]-1,IF(AND(Weekly[[#This Row],[HGBC_P]]=TRUE,Weekly[[#This Row],[Actual]]=FALSE),AE50+Weekly[[#This Row],[BF V Odds]]-1,AE50-1)))</f>
        <v>43.75</v>
      </c>
      <c r="AF51" s="24">
        <f>IF(Weekly[[#This Row],[Actual]]="","",IF(AND(Weekly[[#This Row],[XGB_P]]=Weekly[[#This Row],[Actual]],Weekly[[#This Row],[XGB_P]]=TRUE),AF50+Weekly[[#This Row],[BF H Odds]]-1,IF(AND(Weekly[[#This Row],[XGB_P]]=Weekly[[#This Row],[Actual]],Weekly[[#This Row],[XGB_P]]=FALSE),AF50+Weekly[[#This Row],[BF V Odds]]-1,AF50-1)))</f>
        <v>36.100000000000023</v>
      </c>
      <c r="AG51" s="24">
        <f>IF(Weekly[[#This Row],[Actual]]="","",IF(AND(Weekly[[#This Row],[XGB_P]]=FALSE,Weekly[[#This Row],[Actual]]=TRUE),AG50+Weekly[[#This Row],[BF H Odds]]-1,IF(AND(Weekly[[#This Row],[XGB_P]]=TRUE,Weekly[[#This Row],[Actual]]=FALSE),AG50+Weekly[[#This Row],[BF V Odds]]-1,AG50-1)))</f>
        <v>41.28</v>
      </c>
      <c r="AH51" s="24">
        <f>IF(Weekly[[#This Row],[Actual]]="","",IF(AND(Weekly[[#This Row],[QDA_P]]=Weekly[[#This Row],[Actual]],Weekly[[#This Row],[QDA_P]]=TRUE),AH50+Weekly[[#This Row],[BF H Odds]]-1,IF(AND(Weekly[[#This Row],[QDA_P]]=Weekly[[#This Row],[Actual]],Weekly[[#This Row],[QDA_P]]=FALSE),AH50+Weekly[[#This Row],[BF V Odds]]-1,AH50-1)))</f>
        <v>25.850000000000019</v>
      </c>
      <c r="AI51" s="24">
        <f>IF(Weekly[[#This Row],[Actual]]="","",IF(AND(Weekly[[#This Row],[QDA_P]]=FALSE,Weekly[[#This Row],[Actual]]=TRUE),AI50+Weekly[[#This Row],[BF H Odds]]-1,IF(AND(Weekly[[#This Row],[QDA_P]]=TRUE,Weekly[[#This Row],[Actual]]=FALSE),AI50+Weekly[[#This Row],[BF V Odds]]-1,AI50-1)))</f>
        <v>51.530000000000008</v>
      </c>
      <c r="AJ51" s="24"/>
      <c r="AK51" s="24"/>
      <c r="AL51" s="30">
        <f>IF(Weekly[[#This Row],[Actual]]="","",COUNTIF(Weekly[[#This Row],[SVC_P]:[QDA_P]],TRUE))</f>
        <v>7</v>
      </c>
      <c r="AM51" s="30">
        <f>IF(Weekly[[#This Row],[Actual]]="","",COUNTIF(Weekly[[#This Row],[SVC_P]:[QDA_P]],FALSE))</f>
        <v>0</v>
      </c>
      <c r="AN51">
        <f>IF(AND(Weekly[[#This Row],[BF V Odds]]&gt;$BO$6,Weekly[[#This Row],[BF V Odds]] &lt; $BO$7),Weekly[[#This Row],[BF V Odds]],"")</f>
        <v>4.93</v>
      </c>
      <c r="AO51" t="str">
        <f>IF(AND(Weekly[[#This Row],[BF H Odds]]&gt;$BO$6, Weekly[[#This Row],[BF H Odds]] &lt; $BO$7),Weekly[[#This Row],[BF H Odds]],"")</f>
        <v/>
      </c>
      <c r="AP51" s="37">
        <f>IF(AND(Weekly[[#This Row],[V Odds &lt;]]="",Weekly[[#This Row],[H Odds &lt;]]=""),AP50,IF(AND(Weekly[[#This Row],[H Odds &lt;]]&lt;&gt;"",Weekly[[#This Row],[SVC_P]]=TRUE,Weekly[[#This Row],[Actual]]=TRUE),AP50+Weekly[[#This Row],[H Odds &lt;]]-1,IF(AND(Weekly[[#This Row],[V Odds &lt;]]&lt;&gt;"",Weekly[[#This Row],[SVC_P]]=FALSE,Weekly[[#This Row],[Actual]]=FALSE),AP50+Weekly[[#This Row],[V Odds &lt;]]-1,IF(AND(Weekly[[#This Row],[V Odds &lt;]]&lt;&gt;"",Weekly[[#This Row],[SVC_P]]=FALSE,Weekly[[#This Row],[Actual]]=TRUE),AP50-1,IF(AND(Weekly[[#This Row],[H Odds &lt;]]&lt;&gt;"",Weekly[[#This Row],[SVC_P]]=TRUE,Weekly[[#This Row],[Actual]]=FALSE),AP50-1,AP50)))))</f>
        <v>49.800000000000011</v>
      </c>
      <c r="AQ51" s="37">
        <f>IF(AND(Weekly[[#This Row],[V Odds &lt;]]="",Weekly[[#This Row],[H Odds &lt;]]=""),AQ50,IF(AND(Weekly[[#This Row],[H Odds &lt;]]&lt;&gt;"",Weekly[[#This Row],[ADBC_P]]=TRUE,Weekly[[#This Row],[Actual]]=TRUE),AQ50+Weekly[[#This Row],[H Odds &lt;]]-1,IF(AND(Weekly[[#This Row],[V Odds &lt;]]&lt;&gt;"",Weekly[[#This Row],[ADBC_P]]=FALSE,Weekly[[#This Row],[Actual]]=FALSE),AQ50+Weekly[[#This Row],[V Odds &lt;]]-1,IF(AND(Weekly[[#This Row],[V Odds &lt;]]&lt;&gt;"",Weekly[[#This Row],[ADBC_P]]=FALSE,Weekly[[#This Row],[Actual]]=TRUE),AQ50-1,IF(AND(Weekly[[#This Row],[H Odds &lt;]]&lt;&gt;"",Weekly[[#This Row],[ADBC_P]]=TRUE,Weekly[[#This Row],[Actual]]=FALSE),AQ50-1,AQ50)))))</f>
        <v>40</v>
      </c>
      <c r="AR51" s="37">
        <f>IF(AND(Weekly[[#This Row],[V Odds &lt;]]="",Weekly[[#This Row],[H Odds &lt;]]=""),AR50,IF(AND(Weekly[[#This Row],[H Odds &lt;]]&lt;&gt;"",Weekly[[#This Row],[RFC_P]]=TRUE,Weekly[[#This Row],[Actual]]=TRUE),AR50+Weekly[[#This Row],[H Odds &lt;]]-1,IF(AND(Weekly[[#This Row],[V Odds &lt;]]&lt;&gt;"",Weekly[[#This Row],[RFC_P]]=FALSE,Weekly[[#This Row],[Actual]]=FALSE),AR50+Weekly[[#This Row],[V Odds &lt;]]-1,IF(AND(Weekly[[#This Row],[V Odds &lt;]]&lt;&gt;"",Weekly[[#This Row],[RFC_P]]=FALSE,Weekly[[#This Row],[Actual]]=TRUE),AR50-1,IF(AND(Weekly[[#This Row],[H Odds &lt;]]&lt;&gt;"",Weekly[[#This Row],[RFC_P]]=TRUE,Weekly[[#This Row],[Actual]]=FALSE),AR50-1,AR50)))))</f>
        <v>40.200000000000003</v>
      </c>
      <c r="AS51" s="37">
        <f>IF(AND(Weekly[[#This Row],[V Odds &lt;]]="",Weekly[[#This Row],[H Odds &lt;]]=""),AS50,IF(AND(Weekly[[#This Row],[H Odds &lt;]]&lt;&gt;"",Weekly[[#This Row],[GBC_P]]=TRUE,Weekly[[#This Row],[Actual]]=TRUE),AS50+Weekly[[#This Row],[H Odds &lt;]]-1,IF(AND(Weekly[[#This Row],[V Odds &lt;]]&lt;&gt;"",Weekly[[#This Row],[GBC_P]]=FALSE,Weekly[[#This Row],[Actual]]=FALSE),AS50+Weekly[[#This Row],[V Odds &lt;]]-1,IF(AND(Weekly[[#This Row],[V Odds &lt;]]&lt;&gt;"",Weekly[[#This Row],[GBC_P]]=FALSE,Weekly[[#This Row],[Actual]]=TRUE),AS50-1,IF(AND(Weekly[[#This Row],[H Odds &lt;]]&lt;&gt;"",Weekly[[#This Row],[GBC_P]]=TRUE,Weekly[[#This Row],[Actual]]=FALSE),AS50-1,AS50)))))</f>
        <v>38</v>
      </c>
      <c r="AT51" s="37">
        <f>IF(AND(Weekly[[#This Row],[V Odds &lt;]]="",Weekly[[#This Row],[H Odds &lt;]]=""),AT50,IF(AND(Weekly[[#This Row],[H Odds &lt;]]&lt;&gt;"",Weekly[[#This Row],[HGBC_P]]=TRUE,Weekly[[#This Row],[Actual]]=TRUE),AT50+Weekly[[#This Row],[H Odds &lt;]]-1,IF(AND(Weekly[[#This Row],[V Odds &lt;]]&lt;&gt;"",Weekly[[#This Row],[HGBC_P]]=FALSE,Weekly[[#This Row],[Actual]]=FALSE),AT50+Weekly[[#This Row],[V Odds &lt;]]-1,IF(AND(Weekly[[#This Row],[V Odds &lt;]]&lt;&gt;"",Weekly[[#This Row],[HGBC_P]]=FALSE,Weekly[[#This Row],[Actual]]=TRUE),AT50-1,IF(AND(Weekly[[#This Row],[H Odds &lt;]]&lt;&gt;"",Weekly[[#This Row],[HGBC_P]]=TRUE,Weekly[[#This Row],[Actual]]=FALSE),AT50-1,AT50)))))</f>
        <v>38</v>
      </c>
      <c r="AU51" s="37">
        <f>IF(AND(Weekly[[#This Row],[V Odds &lt;]]="",Weekly[[#This Row],[H Odds &lt;]]=""),AU50,IF(AND(Weekly[[#This Row],[H Odds &lt;]]&lt;&gt;"",Weekly[[#This Row],[XGB_P]]=TRUE,Weekly[[#This Row],[Actual]]=TRUE),AU50+Weekly[[#This Row],[H Odds &lt;]]-1,IF(AND(Weekly[[#This Row],[V Odds &lt;]]&lt;&gt;"",Weekly[[#This Row],[XGB_P]]=FALSE,Weekly[[#This Row],[Actual]]=FALSE),AU50+Weekly[[#This Row],[V Odds &lt;]]-1,IF(AND(Weekly[[#This Row],[V Odds &lt;]]&lt;&gt;"",Weekly[[#This Row],[XGB_P]]=FALSE,Weekly[[#This Row],[Actual]]=TRUE),AU50-1,IF(AND(Weekly[[#This Row],[H Odds &lt;]]&lt;&gt;"",Weekly[[#This Row],[XGB_P]]=TRUE,Weekly[[#This Row],[Actual]]=FALSE),AU50-1,AU50)))))</f>
        <v>39</v>
      </c>
      <c r="AV51" s="37">
        <f>IF(AND(Weekly[[#This Row],[V Odds &lt;]]="",Weekly[[#This Row],[H Odds &lt;]]=""),AV50,IF(AND(Weekly[[#This Row],[H Odds &lt;]]&lt;&gt;"",Weekly[[#This Row],[QDA_P]]=TRUE,Weekly[[#This Row],[Actual]]=TRUE),AV50+Weekly[[#This Row],[H Odds &lt;]]-1,IF(AND(Weekly[[#This Row],[V Odds &lt;]]&lt;&gt;"",Weekly[[#This Row],[QDA_P]]=FALSE,Weekly[[#This Row],[Actual]]=FALSE),AV50+Weekly[[#This Row],[V Odds &lt;]]-1,IF(AND(Weekly[[#This Row],[V Odds &lt;]]&lt;&gt;"",Weekly[[#This Row],[QDA_P]]=FALSE,Weekly[[#This Row],[Actual]]=TRUE),AV50-1,IF(AND(Weekly[[#This Row],[H Odds &lt;]]&lt;&gt;"",Weekly[[#This Row],[QDA_P]]=TRUE,Weekly[[#This Row],[Actual]]=FALSE),AV50-1,AV50)))))</f>
        <v>37</v>
      </c>
      <c r="AW51" s="37"/>
      <c r="AX51" s="37">
        <f>IF(AND(Weekly[[#This Row],[V Odds &lt;]]="",Weekly[[#This Row],[H Odds &lt;]]=""),AX50,IF(AND(Weekly[[#This Row],[V Odds &lt;]]&lt;&gt;"",Weekly[[#This Row],[FALSES]]&gt;0,Weekly[[#This Row],[Actual]]=FALSE),AX50+Weekly[[#This Row],[V Odds &lt;]]-1,IF(AND(Weekly[[#This Row],[H Odds &lt;]]&lt;&gt;"",Weekly[[#This Row],[TRUES]]&gt;0,Weekly[[#This Row],[Actual]]=TRUE),AX50+Weekly[[#This Row],[H Odds &lt;]]-1,IF(AND(Weekly[[#This Row],[V Odds &lt;]]&lt;&gt;"",Weekly[[#This Row],[FALSES]]=0),AX50,IF(AND(Weekly[[#This Row],[H Odds &lt;]]&lt;&gt;"",Weekly[[#This Row],[TRUES]]=0),AX50,AX50-1)))))</f>
        <v>46.800000000000011</v>
      </c>
      <c r="AY51" s="37">
        <f>IF(AND(Weekly[[#This Row],[V Odds &lt;]]="",Weekly[[#This Row],[H Odds &lt;]]=""),AY50,IF(AND(Weekly[[#This Row],[V Odds &lt;]]&lt;&gt;"",Weekly[[#This Row],[FALSES]]&gt;0,Weekly[[#This Row],[Actual]]=FALSE),AY50+((Weekly[[#This Row],[V Odds &lt;]]-1)*0.92),IF(AND(Weekly[[#This Row],[H Odds &lt;]]&lt;&gt;"",Weekly[[#This Row],[TRUES]]&gt;0,Weekly[[#This Row],[Actual]]=TRUE),AY50+((Weekly[[#This Row],[H Odds &lt;]]-1)*0.92),IF(AND(Weekly[[#This Row],[V Odds &lt;]]&lt;&gt;"",Weekly[[#This Row],[FALSES]]=0),AY50,IF(AND(Weekly[[#This Row],[H Odds &lt;]]&lt;&gt;"",Weekly[[#This Row],[TRUES]]=0),AY50,AY50-1)))))</f>
        <v>45.775999999999996</v>
      </c>
      <c r="AZ51" s="37">
        <f>IF(AND(Weekly[[#This Row],[V Odds &lt;]]="",Weekly[[#This Row],[H Odds &lt;]]=""),AZ50,IF(AND(Weekly[[#This Row],[V Odds &lt;]]&lt;&gt;"",Weekly[[#This Row],[Actual]]=FALSE),AZ50+Weekly[[#This Row],[V Odds &lt;]]-1,IF(AND(Weekly[[#This Row],[H Odds &lt;]]&lt;&gt;"",Weekly[[#This Row],[Actual]]=TRUE),AZ50+Weekly[[#This Row],[H Odds &lt;]]-1,AZ50-1)))</f>
        <v>42.59</v>
      </c>
      <c r="BA51" s="38">
        <f>IF(Weekly[[#This Row],[H Odds &lt;]]="",BA50,IF(AND(Weekly[[#This Row],[H Odds &lt;]]&lt;&gt;"",Weekly[[#This Row],[SVC_P]]=TRUE,Weekly[[#This Row],[Actual]]=TRUE),BA50+Weekly[[#This Row],[H Odds &lt;]]-1,IF(AND(Weekly[[#This Row],[H Odds &lt;]]&lt;&gt;"",Weekly[[#This Row],[SVC_P]]=TRUE,Weekly[[#This Row],[Actual]]=FALSE),BA50-1,BA50)))</f>
        <v>46.11</v>
      </c>
      <c r="BB51" s="38">
        <f>IF(Weekly[[#This Row],[H Odds &lt;]]="",BB50,IF(AND(Weekly[[#This Row],[H Odds &lt;]]&lt;&gt;"",Weekly[[#This Row],[ADBC_P]]=TRUE,Weekly[[#This Row],[Actual]]=TRUE),BB50+Weekly[[#This Row],[H Odds &lt;]]-1,IF(AND(Weekly[[#This Row],[H Odds &lt;]]&lt;&gt;"",Weekly[[#This Row],[ADBC_P]]=TRUE,Weekly[[#This Row],[Actual]]=FALSE),BB50-1,BB50)))</f>
        <v>40</v>
      </c>
      <c r="BC51" s="38">
        <f>IF(Weekly[[#This Row],[H Odds &lt;]]="",BC50,IF(AND(Weekly[[#This Row],[H Odds &lt;]]&lt;&gt;"",Weekly[[#This Row],[RFC_P]]=TRUE,Weekly[[#This Row],[Actual]]=TRUE),BC50+Weekly[[#This Row],[H Odds &lt;]]-1,IF(AND(Weekly[[#This Row],[H Odds &lt;]]&lt;&gt;"",Weekly[[#This Row],[RFC_P]]=TRUE,Weekly[[#This Row],[Actual]]=FALSE),BC50-1,BC50)))</f>
        <v>39</v>
      </c>
      <c r="BD51" s="38">
        <f>IF(Weekly[[#This Row],[H Odds &lt;]]="",BD50,IF(AND(Weekly[[#This Row],[H Odds &lt;]]&lt;&gt;"",Weekly[[#This Row],[GBC_P]]=TRUE,Weekly[[#This Row],[Actual]]=TRUE),BD50+Weekly[[#This Row],[H Odds &lt;]]-1,IF(AND(Weekly[[#This Row],[H Odds &lt;]]&lt;&gt;"",Weekly[[#This Row],[GBC_P]]=TRUE,Weekly[[#This Row],[Actual]]=FALSE),BD50-1,BD50)))</f>
        <v>40</v>
      </c>
      <c r="BE51" s="38">
        <f>IF(Weekly[[#This Row],[H Odds &lt;]]="",BE50,IF(AND(Weekly[[#This Row],[H Odds &lt;]]&lt;&gt;"",Weekly[[#This Row],[HGBC_P]]=TRUE,Weekly[[#This Row],[Actual]]=TRUE),BE50+Weekly[[#This Row],[H Odds &lt;]]-1,IF(AND(Weekly[[#This Row],[H Odds &lt;]]&lt;&gt;"",Weekly[[#This Row],[HGBC_P]]=TRUE,Weekly[[#This Row],[Actual]]=FALSE),BE50-1,BE50)))</f>
        <v>39</v>
      </c>
      <c r="BF51" s="38">
        <f>IF(Weekly[[#This Row],[H Odds &lt;]]="",BF50,IF(AND(Weekly[[#This Row],[H Odds &lt;]]&lt;&gt;"",Weekly[[#This Row],[XGB_P]]=TRUE,Weekly[[#This Row],[Actual]]=TRUE),BF50+Weekly[[#This Row],[H Odds &lt;]]-1,IF(AND(Weekly[[#This Row],[H Odds &lt;]]&lt;&gt;"",Weekly[[#This Row],[XGB_P]]=TRUE,Weekly[[#This Row],[Actual]]=FALSE),BF50-1,BF50)))</f>
        <v>40</v>
      </c>
      <c r="BG51" s="38">
        <f>IF(Weekly[[#This Row],[H Odds &lt;]]="",BG50,IF(AND(Weekly[[#This Row],[H Odds &lt;]]&lt;&gt;"",Weekly[[#This Row],[QDA_P]]=TRUE,Weekly[[#This Row],[Actual]]=TRUE),BG50+Weekly[[#This Row],[H Odds &lt;]]-1,IF(AND(Weekly[[#This Row],[H Odds &lt;]]&lt;&gt;"",Weekly[[#This Row],[QDA_P]]=TRUE,Weekly[[#This Row],[Actual]]=FALSE),BG50-1,BG50)))</f>
        <v>40</v>
      </c>
      <c r="BH51" s="38">
        <f>IF(Weekly[[#This Row],[H Odds &lt;]]="",BH50,IF(AND(Weekly[[#This Row],[H Odds &lt;]]&lt;&gt;"",Weekly[[#This Row],[KNC_P]]=TRUE,Weekly[[#This Row],[Actual]]=TRUE),BH50+Weekly[[#This Row],[H Odds &lt;]]-1,IF(AND(Weekly[[#This Row],[H Odds &lt;]]&lt;&gt;"",Weekly[[#This Row],[KNC_P]]=TRUE,Weekly[[#This Row],[Actual]]=FALSE),BH50-1,BH50)))</f>
        <v>40</v>
      </c>
      <c r="BI51" s="38">
        <f>IF(Weekly[[#This Row],[H Odds &lt;]]="",BI50,IF(AND(Weekly[[#This Row],[H Odds &lt;]]&lt;&gt;"",Weekly[[#This Row],[TRUES]]&gt;0,Weekly[[#This Row],[Actual]]=TRUE),BI50+Weekly[[#This Row],[H Odds &lt;]]-1,IF(AND(Weekly[[#This Row],[H Odds &lt;]]&lt;&gt;"",Weekly[[#This Row],[TRUES]]=0),BI50,BI50-1)))</f>
        <v>46.11</v>
      </c>
      <c r="BJ51" s="38">
        <f>IF(Weekly[[#This Row],[H Odds &lt;]]="",BJ50,IF(AND(Weekly[[#This Row],[H Odds &lt;]]&lt;&gt;"",Weekly[[#This Row],[Actual]]=TRUE),BJ50+Weekly[[#This Row],[H Odds &lt;]]-1,IF(AND(Weekly[[#This Row],[H Odds &lt;]]&lt;&gt;"",Weekly[[#This Row],[Actual]]=FALSE),BJ50-1,BJ50)))</f>
        <v>46.11</v>
      </c>
      <c r="BK51" s="58">
        <f>IF(AND(Weekly[[#This Row],[TRUES]]&gt;4,Weekly[[#This Row],[Actual]]=TRUE),BK50+Weekly[[#This Row],[BF H Odds]]-1,IF(AND(Weekly[[#This Row],[FALSES]]&gt;4,Weekly[[#This Row],[Actual]]=FALSE),BK50+Weekly[[#This Row],[BF V Odds]]-1,IF(AND(Weekly[[#This Row],[TRUES]]&gt;4,Weekly[[#This Row],[Actual]]=FALSE),BK50-1,IF(AND(Weekly[[#This Row],[FALSES]]&gt;4,Weekly[[#This Row],[Actual]]=TRUE),BK50-1,BK50))))</f>
        <v>35.58000000000002</v>
      </c>
      <c r="BL51" s="58">
        <f>IF(AND(Weekly[[#This Row],[TRUES]]&gt;5,Weekly[[#This Row],[Actual]]=TRUE),BL50+Weekly[[#This Row],[BF H Odds]]-1,IF(AND(Weekly[[#This Row],[FALSES]]&gt;5,Weekly[[#This Row],[Actual]]=FALSE),BL50+Weekly[[#This Row],[BF V Odds]]-1,IF(AND(Weekly[[#This Row],[TRUES]]&gt;5,Weekly[[#This Row],[Actual]]=FALSE),BL50-1,IF(AND(Weekly[[#This Row],[FALSES]]&gt;5,Weekly[[#This Row],[Actual]]=TRUE),BL50-1,BL50))))</f>
        <v>35.230000000000018</v>
      </c>
      <c r="BM51" s="58">
        <f>IF(AND(Weekly[[#This Row],[TRUES]]&gt;6,Weekly[[#This Row],[Actual]]=TRUE),BM50+Weekly[[#This Row],[BF H Odds]]-1,IF(AND(Weekly[[#This Row],[FALSES]]&gt;6,Weekly[[#This Row],[Actual]]=FALSE),BM50+Weekly[[#This Row],[BF V Odds]]-1,IF(AND(Weekly[[#This Row],[TRUES]]&gt;6,Weekly[[#This Row],[Actual]]=FALSE),BM50-1,IF(AND(Weekly[[#This Row],[FALSES]]&gt;6,Weekly[[#This Row],[Actual]]=TRUE),BM50-1,BM50))))</f>
        <v>37.970000000000013</v>
      </c>
      <c r="BN51" s="24"/>
    </row>
    <row r="52" spans="1:66" x14ac:dyDescent="0.25">
      <c r="A52" s="1">
        <v>51</v>
      </c>
      <c r="B52" s="10">
        <v>44242</v>
      </c>
      <c r="C52" s="17" t="s">
        <v>12</v>
      </c>
      <c r="D52" s="15" t="s">
        <v>33</v>
      </c>
      <c r="E52" t="b">
        <v>1</v>
      </c>
      <c r="F52" t="b">
        <v>1</v>
      </c>
      <c r="G52" t="b">
        <v>1</v>
      </c>
      <c r="H52" t="b">
        <v>1</v>
      </c>
      <c r="I52" t="b">
        <v>1</v>
      </c>
      <c r="J52" t="b">
        <v>1</v>
      </c>
      <c r="K52" t="b">
        <v>1</v>
      </c>
      <c r="N52">
        <v>1</v>
      </c>
      <c r="O52">
        <v>1.23</v>
      </c>
      <c r="P52" t="b">
        <v>1</v>
      </c>
      <c r="Q52" t="s">
        <v>66</v>
      </c>
      <c r="R52" s="9">
        <f>IFERROR(IF(Weekly[[#This Row],[Won Bet?]]="yes",R51+(Weekly[[#This Row],[BF Odds]]*Weekly[[#This Row],[BF Stake]])-Weekly[[#This Row],[BF Stake]],R51-Weekly[[#This Row],[BF Stake]]),R51)</f>
        <v>95.760000000000019</v>
      </c>
      <c r="S52" s="9">
        <f>IFERROR(IF(Weekly[[#This Row],[Won Bet?]]="yes",S51+(((Weekly[[#This Row],[BF Odds]]*Weekly[[#This Row],[BF Stake]])-Weekly[[#This Row],[BF Stake]])*0.95),S51-Weekly[[#This Row],[BF Stake]]),S51)</f>
        <v>95.171999999999997</v>
      </c>
      <c r="T52">
        <v>1.53</v>
      </c>
      <c r="U52">
        <v>2.63</v>
      </c>
      <c r="V52" s="24">
        <f>IF(Weekly[[#This Row],[Actual]]="","",IF(AND(Weekly[[#This Row],[SVC_P]]=Weekly[[#This Row],[Actual]],Weekly[[#This Row],[SVC_P]]=TRUE),V51+Weekly[[#This Row],[BF H Odds]]-1,IF(AND(Weekly[[#This Row],[SVC_P]]=Weekly[[#This Row],[Actual]],Weekly[[#This Row],[SVC_P]]=FALSE),V51+Weekly[[#This Row],[BF V Odds]]-1,V51-1)))</f>
        <v>51.290000000000028</v>
      </c>
      <c r="W52" s="24">
        <f>IF(Weekly[[#This Row],[Actual]]="","",IF(AND(Weekly[[#This Row],[SVC_P]]=FALSE,Weekly[[#This Row],[Actual]]=TRUE),W51+Weekly[[#This Row],[BF H Odds]]-1,IF(AND(Weekly[[#This Row],[SVC_P]]=TRUE,Weekly[[#This Row],[Actual]]=FALSE,),W51+Weekly[[#This Row],[BF V Odds]]-1,W51-1)))</f>
        <v>-3.76</v>
      </c>
      <c r="X52" s="24">
        <f>IF(Weekly[[#This Row],[Actual]]="","",IF(AND(Weekly[[#This Row],[ADBC_P]]=Weekly[[#This Row],[Actual]],Weekly[[#This Row],[ADBC_P]]=TRUE),X51+Weekly[[#This Row],[BF H Odds]]-1,IF(AND(Weekly[[#This Row],[ADBC_P]]=Weekly[[#This Row],[Actual]],Weekly[[#This Row],[ADBC_P]]=FALSE),X51+Weekly[[#This Row],[BF V Odds]]-1,X51-1)))</f>
        <v>36.110000000000028</v>
      </c>
      <c r="Y52" s="24">
        <f>IF(Weekly[[#This Row],[Actual]]="","",IF(AND(Weekly[[#This Row],[ADBC_P]]=FALSE,Weekly[[#This Row],[Actual]]=TRUE),Y51+Weekly[[#This Row],[BF H Odds]]-1,IF(AND(Weekly[[#This Row],[ADBC_P]]=TRUE,Weekly[[#This Row],[Actual]]=FALSE),Y51+Weekly[[#This Row],[BF V Odds]]-1,Y51-1)))</f>
        <v>41.900000000000006</v>
      </c>
      <c r="Z52" s="24">
        <f>IF(Weekly[[#This Row],[Actual]]="","",IF(AND(Weekly[[#This Row],[RFC_P]]=Weekly[[#This Row],[Actual]],Weekly[[#This Row],[RFC_P]]=TRUE),Z51+Weekly[[#This Row],[BF H Odds]]-1,IF(AND(Weekly[[#This Row],[RFC_P]]=Weekly[[#This Row],[Actual]],Weekly[[#This Row],[RFC_P]]=FALSE),Z51+Weekly[[#This Row],[BF V Odds]]-1,Z51-1)))</f>
        <v>34.380000000000031</v>
      </c>
      <c r="AA52" s="24">
        <f>IF(Weekly[[#This Row],[Actual]]="","",IF(AND(Weekly[[#This Row],[RFC_P]]=FALSE,Weekly[[#This Row],[Actual]]=TRUE),AA51+Weekly[[#This Row],[BF H Odds]]-1,IF(AND(Weekly[[#This Row],[RFC_P]]=TRUE,Weekly[[#This Row],[Actual]]=FALSE),AA51+Weekly[[#This Row],[BF V Odds]]-1,AA51-1)))</f>
        <v>43.63000000000001</v>
      </c>
      <c r="AB52" s="24">
        <f>IF(Weekly[[#This Row],[Actual]]="","",IF(AND(Weekly[[#This Row],[GBC_P]]=Weekly[[#This Row],[Actual]],Weekly[[#This Row],[GBC_P]]=TRUE),AB51+Weekly[[#This Row],[BF H Odds]]-1,IF(AND(Weekly[[#This Row],[GBC_P]]=Weekly[[#This Row],[Actual]],Weekly[[#This Row],[GBC_P]]=FALSE),AB51+Weekly[[#This Row],[BF V Odds]]-1,AB51-1)))</f>
        <v>31.930000000000021</v>
      </c>
      <c r="AC52" s="24">
        <f>IF(Weekly[[#This Row],[Actual]]="","",IF(AND(Weekly[[#This Row],[GBC_P]]=FALSE,Weekly[[#This Row],[Actual]]=TRUE),AC51+Weekly[[#This Row],[BF H Odds]]-1,IF(AND(Weekly[[#This Row],[GBC_P]]=TRUE,Weekly[[#This Row],[Actual]]=FALSE),AC51+Weekly[[#This Row],[BF V Odds]]-1,AC51-1)))</f>
        <v>46.080000000000013</v>
      </c>
      <c r="AD52" s="24">
        <f>IF(Weekly[[#This Row],[Actual]]="","",IF(AND(Weekly[[#This Row],[HGBC_P]]=Weekly[[#This Row],[Actual]],Weekly[[#This Row],[HGBC_P]]=TRUE),AD51+Weekly[[#This Row],[BF H Odds]]-1,IF(AND(Weekly[[#This Row],[HGBC_P]]=Weekly[[#This Row],[Actual]],Weekly[[#This Row],[HGBC_P]]=FALSE),AD51+Weekly[[#This Row],[BF V Odds]]-1,AD51-1)))</f>
        <v>35.260000000000034</v>
      </c>
      <c r="AE52" s="24">
        <f>IF(Weekly[[#This Row],[Actual]]="","",IF(AND(Weekly[[#This Row],[HGBC_P]]=FALSE,Weekly[[#This Row],[Actual]]=TRUE),AE51+Weekly[[#This Row],[BF H Odds]]-1,IF(AND(Weekly[[#This Row],[HGBC_P]]=TRUE,Weekly[[#This Row],[Actual]]=FALSE),AE51+Weekly[[#This Row],[BF V Odds]]-1,AE51-1)))</f>
        <v>42.75</v>
      </c>
      <c r="AF52" s="24">
        <f>IF(Weekly[[#This Row],[Actual]]="","",IF(AND(Weekly[[#This Row],[XGB_P]]=Weekly[[#This Row],[Actual]],Weekly[[#This Row],[XGB_P]]=TRUE),AF51+Weekly[[#This Row],[BF H Odds]]-1,IF(AND(Weekly[[#This Row],[XGB_P]]=Weekly[[#This Row],[Actual]],Weekly[[#This Row],[XGB_P]]=FALSE),AF51+Weekly[[#This Row],[BF V Odds]]-1,AF51-1)))</f>
        <v>37.730000000000025</v>
      </c>
      <c r="AG52" s="24">
        <f>IF(Weekly[[#This Row],[Actual]]="","",IF(AND(Weekly[[#This Row],[XGB_P]]=FALSE,Weekly[[#This Row],[Actual]]=TRUE),AG51+Weekly[[#This Row],[BF H Odds]]-1,IF(AND(Weekly[[#This Row],[XGB_P]]=TRUE,Weekly[[#This Row],[Actual]]=FALSE),AG51+Weekly[[#This Row],[BF V Odds]]-1,AG51-1)))</f>
        <v>40.28</v>
      </c>
      <c r="AH52" s="24">
        <f>IF(Weekly[[#This Row],[Actual]]="","",IF(AND(Weekly[[#This Row],[QDA_P]]=Weekly[[#This Row],[Actual]],Weekly[[#This Row],[QDA_P]]=TRUE),AH51+Weekly[[#This Row],[BF H Odds]]-1,IF(AND(Weekly[[#This Row],[QDA_P]]=Weekly[[#This Row],[Actual]],Weekly[[#This Row],[QDA_P]]=FALSE),AH51+Weekly[[#This Row],[BF V Odds]]-1,AH51-1)))</f>
        <v>27.480000000000018</v>
      </c>
      <c r="AI52" s="24">
        <f>IF(Weekly[[#This Row],[Actual]]="","",IF(AND(Weekly[[#This Row],[QDA_P]]=FALSE,Weekly[[#This Row],[Actual]]=TRUE),AI51+Weekly[[#This Row],[BF H Odds]]-1,IF(AND(Weekly[[#This Row],[QDA_P]]=TRUE,Weekly[[#This Row],[Actual]]=FALSE),AI51+Weekly[[#This Row],[BF V Odds]]-1,AI51-1)))</f>
        <v>50.530000000000008</v>
      </c>
      <c r="AJ52" s="24"/>
      <c r="AK52" s="24"/>
      <c r="AL52" s="30">
        <f>IF(Weekly[[#This Row],[Actual]]="","",COUNTIF(Weekly[[#This Row],[SVC_P]:[QDA_P]],TRUE))</f>
        <v>7</v>
      </c>
      <c r="AM52" s="30">
        <f>IF(Weekly[[#This Row],[Actual]]="","",COUNTIF(Weekly[[#This Row],[SVC_P]:[QDA_P]],FALSE))</f>
        <v>0</v>
      </c>
      <c r="AN52" t="str">
        <f>IF(AND(Weekly[[#This Row],[BF V Odds]]&gt;$BO$6,Weekly[[#This Row],[BF V Odds]] &lt; $BO$7),Weekly[[#This Row],[BF V Odds]],"")</f>
        <v/>
      </c>
      <c r="AO52" t="str">
        <f>IF(AND(Weekly[[#This Row],[BF H Odds]]&gt;$BO$6, Weekly[[#This Row],[BF H Odds]] &lt; $BO$7),Weekly[[#This Row],[BF H Odds]],"")</f>
        <v/>
      </c>
      <c r="AP52" s="37">
        <f>IF(AND(Weekly[[#This Row],[V Odds &lt;]]="",Weekly[[#This Row],[H Odds &lt;]]=""),AP51,IF(AND(Weekly[[#This Row],[H Odds &lt;]]&lt;&gt;"",Weekly[[#This Row],[SVC_P]]=TRUE,Weekly[[#This Row],[Actual]]=TRUE),AP51+Weekly[[#This Row],[H Odds &lt;]]-1,IF(AND(Weekly[[#This Row],[V Odds &lt;]]&lt;&gt;"",Weekly[[#This Row],[SVC_P]]=FALSE,Weekly[[#This Row],[Actual]]=FALSE),AP51+Weekly[[#This Row],[V Odds &lt;]]-1,IF(AND(Weekly[[#This Row],[V Odds &lt;]]&lt;&gt;"",Weekly[[#This Row],[SVC_P]]=FALSE,Weekly[[#This Row],[Actual]]=TRUE),AP51-1,IF(AND(Weekly[[#This Row],[H Odds &lt;]]&lt;&gt;"",Weekly[[#This Row],[SVC_P]]=TRUE,Weekly[[#This Row],[Actual]]=FALSE),AP51-1,AP51)))))</f>
        <v>49.800000000000011</v>
      </c>
      <c r="AQ52" s="37">
        <f>IF(AND(Weekly[[#This Row],[V Odds &lt;]]="",Weekly[[#This Row],[H Odds &lt;]]=""),AQ51,IF(AND(Weekly[[#This Row],[H Odds &lt;]]&lt;&gt;"",Weekly[[#This Row],[ADBC_P]]=TRUE,Weekly[[#This Row],[Actual]]=TRUE),AQ51+Weekly[[#This Row],[H Odds &lt;]]-1,IF(AND(Weekly[[#This Row],[V Odds &lt;]]&lt;&gt;"",Weekly[[#This Row],[ADBC_P]]=FALSE,Weekly[[#This Row],[Actual]]=FALSE),AQ51+Weekly[[#This Row],[V Odds &lt;]]-1,IF(AND(Weekly[[#This Row],[V Odds &lt;]]&lt;&gt;"",Weekly[[#This Row],[ADBC_P]]=FALSE,Weekly[[#This Row],[Actual]]=TRUE),AQ51-1,IF(AND(Weekly[[#This Row],[H Odds &lt;]]&lt;&gt;"",Weekly[[#This Row],[ADBC_P]]=TRUE,Weekly[[#This Row],[Actual]]=FALSE),AQ51-1,AQ51)))))</f>
        <v>40</v>
      </c>
      <c r="AR52" s="37">
        <f>IF(AND(Weekly[[#This Row],[V Odds &lt;]]="",Weekly[[#This Row],[H Odds &lt;]]=""),AR51,IF(AND(Weekly[[#This Row],[H Odds &lt;]]&lt;&gt;"",Weekly[[#This Row],[RFC_P]]=TRUE,Weekly[[#This Row],[Actual]]=TRUE),AR51+Weekly[[#This Row],[H Odds &lt;]]-1,IF(AND(Weekly[[#This Row],[V Odds &lt;]]&lt;&gt;"",Weekly[[#This Row],[RFC_P]]=FALSE,Weekly[[#This Row],[Actual]]=FALSE),AR51+Weekly[[#This Row],[V Odds &lt;]]-1,IF(AND(Weekly[[#This Row],[V Odds &lt;]]&lt;&gt;"",Weekly[[#This Row],[RFC_P]]=FALSE,Weekly[[#This Row],[Actual]]=TRUE),AR51-1,IF(AND(Weekly[[#This Row],[H Odds &lt;]]&lt;&gt;"",Weekly[[#This Row],[RFC_P]]=TRUE,Weekly[[#This Row],[Actual]]=FALSE),AR51-1,AR51)))))</f>
        <v>40.200000000000003</v>
      </c>
      <c r="AS52" s="37">
        <f>IF(AND(Weekly[[#This Row],[V Odds &lt;]]="",Weekly[[#This Row],[H Odds &lt;]]=""),AS51,IF(AND(Weekly[[#This Row],[H Odds &lt;]]&lt;&gt;"",Weekly[[#This Row],[GBC_P]]=TRUE,Weekly[[#This Row],[Actual]]=TRUE),AS51+Weekly[[#This Row],[H Odds &lt;]]-1,IF(AND(Weekly[[#This Row],[V Odds &lt;]]&lt;&gt;"",Weekly[[#This Row],[GBC_P]]=FALSE,Weekly[[#This Row],[Actual]]=FALSE),AS51+Weekly[[#This Row],[V Odds &lt;]]-1,IF(AND(Weekly[[#This Row],[V Odds &lt;]]&lt;&gt;"",Weekly[[#This Row],[GBC_P]]=FALSE,Weekly[[#This Row],[Actual]]=TRUE),AS51-1,IF(AND(Weekly[[#This Row],[H Odds &lt;]]&lt;&gt;"",Weekly[[#This Row],[GBC_P]]=TRUE,Weekly[[#This Row],[Actual]]=FALSE),AS51-1,AS51)))))</f>
        <v>38</v>
      </c>
      <c r="AT52" s="37">
        <f>IF(AND(Weekly[[#This Row],[V Odds &lt;]]="",Weekly[[#This Row],[H Odds &lt;]]=""),AT51,IF(AND(Weekly[[#This Row],[H Odds &lt;]]&lt;&gt;"",Weekly[[#This Row],[HGBC_P]]=TRUE,Weekly[[#This Row],[Actual]]=TRUE),AT51+Weekly[[#This Row],[H Odds &lt;]]-1,IF(AND(Weekly[[#This Row],[V Odds &lt;]]&lt;&gt;"",Weekly[[#This Row],[HGBC_P]]=FALSE,Weekly[[#This Row],[Actual]]=FALSE),AT51+Weekly[[#This Row],[V Odds &lt;]]-1,IF(AND(Weekly[[#This Row],[V Odds &lt;]]&lt;&gt;"",Weekly[[#This Row],[HGBC_P]]=FALSE,Weekly[[#This Row],[Actual]]=TRUE),AT51-1,IF(AND(Weekly[[#This Row],[H Odds &lt;]]&lt;&gt;"",Weekly[[#This Row],[HGBC_P]]=TRUE,Weekly[[#This Row],[Actual]]=FALSE),AT51-1,AT51)))))</f>
        <v>38</v>
      </c>
      <c r="AU52" s="37">
        <f>IF(AND(Weekly[[#This Row],[V Odds &lt;]]="",Weekly[[#This Row],[H Odds &lt;]]=""),AU51,IF(AND(Weekly[[#This Row],[H Odds &lt;]]&lt;&gt;"",Weekly[[#This Row],[XGB_P]]=TRUE,Weekly[[#This Row],[Actual]]=TRUE),AU51+Weekly[[#This Row],[H Odds &lt;]]-1,IF(AND(Weekly[[#This Row],[V Odds &lt;]]&lt;&gt;"",Weekly[[#This Row],[XGB_P]]=FALSE,Weekly[[#This Row],[Actual]]=FALSE),AU51+Weekly[[#This Row],[V Odds &lt;]]-1,IF(AND(Weekly[[#This Row],[V Odds &lt;]]&lt;&gt;"",Weekly[[#This Row],[XGB_P]]=FALSE,Weekly[[#This Row],[Actual]]=TRUE),AU51-1,IF(AND(Weekly[[#This Row],[H Odds &lt;]]&lt;&gt;"",Weekly[[#This Row],[XGB_P]]=TRUE,Weekly[[#This Row],[Actual]]=FALSE),AU51-1,AU51)))))</f>
        <v>39</v>
      </c>
      <c r="AV52" s="37">
        <f>IF(AND(Weekly[[#This Row],[V Odds &lt;]]="",Weekly[[#This Row],[H Odds &lt;]]=""),AV51,IF(AND(Weekly[[#This Row],[H Odds &lt;]]&lt;&gt;"",Weekly[[#This Row],[QDA_P]]=TRUE,Weekly[[#This Row],[Actual]]=TRUE),AV51+Weekly[[#This Row],[H Odds &lt;]]-1,IF(AND(Weekly[[#This Row],[V Odds &lt;]]&lt;&gt;"",Weekly[[#This Row],[QDA_P]]=FALSE,Weekly[[#This Row],[Actual]]=FALSE),AV51+Weekly[[#This Row],[V Odds &lt;]]-1,IF(AND(Weekly[[#This Row],[V Odds &lt;]]&lt;&gt;"",Weekly[[#This Row],[QDA_P]]=FALSE,Weekly[[#This Row],[Actual]]=TRUE),AV51-1,IF(AND(Weekly[[#This Row],[H Odds &lt;]]&lt;&gt;"",Weekly[[#This Row],[QDA_P]]=TRUE,Weekly[[#This Row],[Actual]]=FALSE),AV51-1,AV51)))))</f>
        <v>37</v>
      </c>
      <c r="AW52" s="37"/>
      <c r="AX52" s="37">
        <f>IF(AND(Weekly[[#This Row],[V Odds &lt;]]="",Weekly[[#This Row],[H Odds &lt;]]=""),AX51,IF(AND(Weekly[[#This Row],[V Odds &lt;]]&lt;&gt;"",Weekly[[#This Row],[FALSES]]&gt;0,Weekly[[#This Row],[Actual]]=FALSE),AX51+Weekly[[#This Row],[V Odds &lt;]]-1,IF(AND(Weekly[[#This Row],[H Odds &lt;]]&lt;&gt;"",Weekly[[#This Row],[TRUES]]&gt;0,Weekly[[#This Row],[Actual]]=TRUE),AX51+Weekly[[#This Row],[H Odds &lt;]]-1,IF(AND(Weekly[[#This Row],[V Odds &lt;]]&lt;&gt;"",Weekly[[#This Row],[FALSES]]=0),AX51,IF(AND(Weekly[[#This Row],[H Odds &lt;]]&lt;&gt;"",Weekly[[#This Row],[TRUES]]=0),AX51,AX51-1)))))</f>
        <v>46.800000000000011</v>
      </c>
      <c r="AY52" s="37">
        <f>IF(AND(Weekly[[#This Row],[V Odds &lt;]]="",Weekly[[#This Row],[H Odds &lt;]]=""),AY51,IF(AND(Weekly[[#This Row],[V Odds &lt;]]&lt;&gt;"",Weekly[[#This Row],[FALSES]]&gt;0,Weekly[[#This Row],[Actual]]=FALSE),AY51+((Weekly[[#This Row],[V Odds &lt;]]-1)*0.92),IF(AND(Weekly[[#This Row],[H Odds &lt;]]&lt;&gt;"",Weekly[[#This Row],[TRUES]]&gt;0,Weekly[[#This Row],[Actual]]=TRUE),AY51+((Weekly[[#This Row],[H Odds &lt;]]-1)*0.92),IF(AND(Weekly[[#This Row],[V Odds &lt;]]&lt;&gt;"",Weekly[[#This Row],[FALSES]]=0),AY51,IF(AND(Weekly[[#This Row],[H Odds &lt;]]&lt;&gt;"",Weekly[[#This Row],[TRUES]]=0),AY51,AY51-1)))))</f>
        <v>45.775999999999996</v>
      </c>
      <c r="AZ52" s="37">
        <f>IF(AND(Weekly[[#This Row],[V Odds &lt;]]="",Weekly[[#This Row],[H Odds &lt;]]=""),AZ51,IF(AND(Weekly[[#This Row],[V Odds &lt;]]&lt;&gt;"",Weekly[[#This Row],[Actual]]=FALSE),AZ51+Weekly[[#This Row],[V Odds &lt;]]-1,IF(AND(Weekly[[#This Row],[H Odds &lt;]]&lt;&gt;"",Weekly[[#This Row],[Actual]]=TRUE),AZ51+Weekly[[#This Row],[H Odds &lt;]]-1,AZ51-1)))</f>
        <v>42.59</v>
      </c>
      <c r="BA52" s="38">
        <f>IF(Weekly[[#This Row],[H Odds &lt;]]="",BA51,IF(AND(Weekly[[#This Row],[H Odds &lt;]]&lt;&gt;"",Weekly[[#This Row],[SVC_P]]=TRUE,Weekly[[#This Row],[Actual]]=TRUE),BA51+Weekly[[#This Row],[H Odds &lt;]]-1,IF(AND(Weekly[[#This Row],[H Odds &lt;]]&lt;&gt;"",Weekly[[#This Row],[SVC_P]]=TRUE,Weekly[[#This Row],[Actual]]=FALSE),BA51-1,BA51)))</f>
        <v>46.11</v>
      </c>
      <c r="BB52" s="38">
        <f>IF(Weekly[[#This Row],[H Odds &lt;]]="",BB51,IF(AND(Weekly[[#This Row],[H Odds &lt;]]&lt;&gt;"",Weekly[[#This Row],[ADBC_P]]=TRUE,Weekly[[#This Row],[Actual]]=TRUE),BB51+Weekly[[#This Row],[H Odds &lt;]]-1,IF(AND(Weekly[[#This Row],[H Odds &lt;]]&lt;&gt;"",Weekly[[#This Row],[ADBC_P]]=TRUE,Weekly[[#This Row],[Actual]]=FALSE),BB51-1,BB51)))</f>
        <v>40</v>
      </c>
      <c r="BC52" s="38">
        <f>IF(Weekly[[#This Row],[H Odds &lt;]]="",BC51,IF(AND(Weekly[[#This Row],[H Odds &lt;]]&lt;&gt;"",Weekly[[#This Row],[RFC_P]]=TRUE,Weekly[[#This Row],[Actual]]=TRUE),BC51+Weekly[[#This Row],[H Odds &lt;]]-1,IF(AND(Weekly[[#This Row],[H Odds &lt;]]&lt;&gt;"",Weekly[[#This Row],[RFC_P]]=TRUE,Weekly[[#This Row],[Actual]]=FALSE),BC51-1,BC51)))</f>
        <v>39</v>
      </c>
      <c r="BD52" s="38">
        <f>IF(Weekly[[#This Row],[H Odds &lt;]]="",BD51,IF(AND(Weekly[[#This Row],[H Odds &lt;]]&lt;&gt;"",Weekly[[#This Row],[GBC_P]]=TRUE,Weekly[[#This Row],[Actual]]=TRUE),BD51+Weekly[[#This Row],[H Odds &lt;]]-1,IF(AND(Weekly[[#This Row],[H Odds &lt;]]&lt;&gt;"",Weekly[[#This Row],[GBC_P]]=TRUE,Weekly[[#This Row],[Actual]]=FALSE),BD51-1,BD51)))</f>
        <v>40</v>
      </c>
      <c r="BE52" s="38">
        <f>IF(Weekly[[#This Row],[H Odds &lt;]]="",BE51,IF(AND(Weekly[[#This Row],[H Odds &lt;]]&lt;&gt;"",Weekly[[#This Row],[HGBC_P]]=TRUE,Weekly[[#This Row],[Actual]]=TRUE),BE51+Weekly[[#This Row],[H Odds &lt;]]-1,IF(AND(Weekly[[#This Row],[H Odds &lt;]]&lt;&gt;"",Weekly[[#This Row],[HGBC_P]]=TRUE,Weekly[[#This Row],[Actual]]=FALSE),BE51-1,BE51)))</f>
        <v>39</v>
      </c>
      <c r="BF52" s="38">
        <f>IF(Weekly[[#This Row],[H Odds &lt;]]="",BF51,IF(AND(Weekly[[#This Row],[H Odds &lt;]]&lt;&gt;"",Weekly[[#This Row],[XGB_P]]=TRUE,Weekly[[#This Row],[Actual]]=TRUE),BF51+Weekly[[#This Row],[H Odds &lt;]]-1,IF(AND(Weekly[[#This Row],[H Odds &lt;]]&lt;&gt;"",Weekly[[#This Row],[XGB_P]]=TRUE,Weekly[[#This Row],[Actual]]=FALSE),BF51-1,BF51)))</f>
        <v>40</v>
      </c>
      <c r="BG52" s="38">
        <f>IF(Weekly[[#This Row],[H Odds &lt;]]="",BG51,IF(AND(Weekly[[#This Row],[H Odds &lt;]]&lt;&gt;"",Weekly[[#This Row],[QDA_P]]=TRUE,Weekly[[#This Row],[Actual]]=TRUE),BG51+Weekly[[#This Row],[H Odds &lt;]]-1,IF(AND(Weekly[[#This Row],[H Odds &lt;]]&lt;&gt;"",Weekly[[#This Row],[QDA_P]]=TRUE,Weekly[[#This Row],[Actual]]=FALSE),BG51-1,BG51)))</f>
        <v>40</v>
      </c>
      <c r="BH52" s="38">
        <f>IF(Weekly[[#This Row],[H Odds &lt;]]="",BH51,IF(AND(Weekly[[#This Row],[H Odds &lt;]]&lt;&gt;"",Weekly[[#This Row],[KNC_P]]=TRUE,Weekly[[#This Row],[Actual]]=TRUE),BH51+Weekly[[#This Row],[H Odds &lt;]]-1,IF(AND(Weekly[[#This Row],[H Odds &lt;]]&lt;&gt;"",Weekly[[#This Row],[KNC_P]]=TRUE,Weekly[[#This Row],[Actual]]=FALSE),BH51-1,BH51)))</f>
        <v>40</v>
      </c>
      <c r="BI52" s="38">
        <f>IF(Weekly[[#This Row],[H Odds &lt;]]="",BI51,IF(AND(Weekly[[#This Row],[H Odds &lt;]]&lt;&gt;"",Weekly[[#This Row],[TRUES]]&gt;0,Weekly[[#This Row],[Actual]]=TRUE),BI51+Weekly[[#This Row],[H Odds &lt;]]-1,IF(AND(Weekly[[#This Row],[H Odds &lt;]]&lt;&gt;"",Weekly[[#This Row],[TRUES]]=0),BI51,BI51-1)))</f>
        <v>46.11</v>
      </c>
      <c r="BJ52" s="38">
        <f>IF(Weekly[[#This Row],[H Odds &lt;]]="",BJ51,IF(AND(Weekly[[#This Row],[H Odds &lt;]]&lt;&gt;"",Weekly[[#This Row],[Actual]]=TRUE),BJ51+Weekly[[#This Row],[H Odds &lt;]]-1,IF(AND(Weekly[[#This Row],[H Odds &lt;]]&lt;&gt;"",Weekly[[#This Row],[Actual]]=FALSE),BJ51-1,BJ51)))</f>
        <v>46.11</v>
      </c>
      <c r="BK52" s="58">
        <f>IF(AND(Weekly[[#This Row],[TRUES]]&gt;4,Weekly[[#This Row],[Actual]]=TRUE),BK51+Weekly[[#This Row],[BF H Odds]]-1,IF(AND(Weekly[[#This Row],[FALSES]]&gt;4,Weekly[[#This Row],[Actual]]=FALSE),BK51+Weekly[[#This Row],[BF V Odds]]-1,IF(AND(Weekly[[#This Row],[TRUES]]&gt;4,Weekly[[#This Row],[Actual]]=FALSE),BK51-1,IF(AND(Weekly[[#This Row],[FALSES]]&gt;4,Weekly[[#This Row],[Actual]]=TRUE),BK51-1,BK51))))</f>
        <v>37.210000000000022</v>
      </c>
      <c r="BL52" s="58">
        <f>IF(AND(Weekly[[#This Row],[TRUES]]&gt;5,Weekly[[#This Row],[Actual]]=TRUE),BL51+Weekly[[#This Row],[BF H Odds]]-1,IF(AND(Weekly[[#This Row],[FALSES]]&gt;5,Weekly[[#This Row],[Actual]]=FALSE),BL51+Weekly[[#This Row],[BF V Odds]]-1,IF(AND(Weekly[[#This Row],[TRUES]]&gt;5,Weekly[[#This Row],[Actual]]=FALSE),BL51-1,IF(AND(Weekly[[#This Row],[FALSES]]&gt;5,Weekly[[#This Row],[Actual]]=TRUE),BL51-1,BL51))))</f>
        <v>36.860000000000021</v>
      </c>
      <c r="BM52" s="58">
        <f>IF(AND(Weekly[[#This Row],[TRUES]]&gt;6,Weekly[[#This Row],[Actual]]=TRUE),BM51+Weekly[[#This Row],[BF H Odds]]-1,IF(AND(Weekly[[#This Row],[FALSES]]&gt;6,Weekly[[#This Row],[Actual]]=FALSE),BM51+Weekly[[#This Row],[BF V Odds]]-1,IF(AND(Weekly[[#This Row],[TRUES]]&gt;6,Weekly[[#This Row],[Actual]]=FALSE),BM51-1,IF(AND(Weekly[[#This Row],[FALSES]]&gt;6,Weekly[[#This Row],[Actual]]=TRUE),BM51-1,BM51))))</f>
        <v>39.600000000000016</v>
      </c>
      <c r="BN52" s="24"/>
    </row>
    <row r="53" spans="1:66" x14ac:dyDescent="0.25">
      <c r="A53" s="1">
        <v>52</v>
      </c>
      <c r="B53" s="10">
        <v>44242</v>
      </c>
      <c r="C53" s="17" t="s">
        <v>37</v>
      </c>
      <c r="D53" s="15" t="s">
        <v>16</v>
      </c>
      <c r="E53" t="b">
        <v>1</v>
      </c>
      <c r="F53" t="b">
        <v>1</v>
      </c>
      <c r="G53" t="b">
        <v>1</v>
      </c>
      <c r="H53" t="b">
        <v>1</v>
      </c>
      <c r="I53" t="b">
        <v>1</v>
      </c>
      <c r="J53" t="b">
        <v>1</v>
      </c>
      <c r="K53" t="b">
        <v>0</v>
      </c>
      <c r="N53">
        <v>1</v>
      </c>
      <c r="O53">
        <v>2.1</v>
      </c>
      <c r="P53" t="b">
        <v>1</v>
      </c>
      <c r="Q53" t="s">
        <v>66</v>
      </c>
      <c r="R53" s="9">
        <f>IFERROR(IF(Weekly[[#This Row],[Won Bet?]]="yes",R52+(Weekly[[#This Row],[BF Odds]]*Weekly[[#This Row],[BF Stake]])-Weekly[[#This Row],[BF Stake]],R52-Weekly[[#This Row],[BF Stake]]),R52)</f>
        <v>96.860000000000014</v>
      </c>
      <c r="S53" s="9">
        <f>IFERROR(IF(Weekly[[#This Row],[Won Bet?]]="yes",S52+(((Weekly[[#This Row],[BF Odds]]*Weekly[[#This Row],[BF Stake]])-Weekly[[#This Row],[BF Stake]])*0.95),S52-Weekly[[#This Row],[BF Stake]]),S52)</f>
        <v>96.216999999999999</v>
      </c>
      <c r="T53">
        <v>1.53</v>
      </c>
      <c r="U53">
        <v>2.63</v>
      </c>
      <c r="V53" s="24">
        <f>IF(Weekly[[#This Row],[Actual]]="","",IF(AND(Weekly[[#This Row],[SVC_P]]=Weekly[[#This Row],[Actual]],Weekly[[#This Row],[SVC_P]]=TRUE),V52+Weekly[[#This Row],[BF H Odds]]-1,IF(AND(Weekly[[#This Row],[SVC_P]]=Weekly[[#This Row],[Actual]],Weekly[[#This Row],[SVC_P]]=FALSE),V52+Weekly[[#This Row],[BF V Odds]]-1,V52-1)))</f>
        <v>52.92000000000003</v>
      </c>
      <c r="W53" s="24">
        <f>IF(Weekly[[#This Row],[Actual]]="","",IF(AND(Weekly[[#This Row],[SVC_P]]=FALSE,Weekly[[#This Row],[Actual]]=TRUE),W52+Weekly[[#This Row],[BF H Odds]]-1,IF(AND(Weekly[[#This Row],[SVC_P]]=TRUE,Weekly[[#This Row],[Actual]]=FALSE,),W52+Weekly[[#This Row],[BF V Odds]]-1,W52-1)))</f>
        <v>-4.76</v>
      </c>
      <c r="X53" s="24">
        <f>IF(Weekly[[#This Row],[Actual]]="","",IF(AND(Weekly[[#This Row],[ADBC_P]]=Weekly[[#This Row],[Actual]],Weekly[[#This Row],[ADBC_P]]=TRUE),X52+Weekly[[#This Row],[BF H Odds]]-1,IF(AND(Weekly[[#This Row],[ADBC_P]]=Weekly[[#This Row],[Actual]],Weekly[[#This Row],[ADBC_P]]=FALSE),X52+Weekly[[#This Row],[BF V Odds]]-1,X52-1)))</f>
        <v>37.74000000000003</v>
      </c>
      <c r="Y53" s="24">
        <f>IF(Weekly[[#This Row],[Actual]]="","",IF(AND(Weekly[[#This Row],[ADBC_P]]=FALSE,Weekly[[#This Row],[Actual]]=TRUE),Y52+Weekly[[#This Row],[BF H Odds]]-1,IF(AND(Weekly[[#This Row],[ADBC_P]]=TRUE,Weekly[[#This Row],[Actual]]=FALSE),Y52+Weekly[[#This Row],[BF V Odds]]-1,Y52-1)))</f>
        <v>40.900000000000006</v>
      </c>
      <c r="Z53" s="24">
        <f>IF(Weekly[[#This Row],[Actual]]="","",IF(AND(Weekly[[#This Row],[RFC_P]]=Weekly[[#This Row],[Actual]],Weekly[[#This Row],[RFC_P]]=TRUE),Z52+Weekly[[#This Row],[BF H Odds]]-1,IF(AND(Weekly[[#This Row],[RFC_P]]=Weekly[[#This Row],[Actual]],Weekly[[#This Row],[RFC_P]]=FALSE),Z52+Weekly[[#This Row],[BF V Odds]]-1,Z52-1)))</f>
        <v>36.010000000000034</v>
      </c>
      <c r="AA53" s="24">
        <f>IF(Weekly[[#This Row],[Actual]]="","",IF(AND(Weekly[[#This Row],[RFC_P]]=FALSE,Weekly[[#This Row],[Actual]]=TRUE),AA52+Weekly[[#This Row],[BF H Odds]]-1,IF(AND(Weekly[[#This Row],[RFC_P]]=TRUE,Weekly[[#This Row],[Actual]]=FALSE),AA52+Weekly[[#This Row],[BF V Odds]]-1,AA52-1)))</f>
        <v>42.63000000000001</v>
      </c>
      <c r="AB53" s="24">
        <f>IF(Weekly[[#This Row],[Actual]]="","",IF(AND(Weekly[[#This Row],[GBC_P]]=Weekly[[#This Row],[Actual]],Weekly[[#This Row],[GBC_P]]=TRUE),AB52+Weekly[[#This Row],[BF H Odds]]-1,IF(AND(Weekly[[#This Row],[GBC_P]]=Weekly[[#This Row],[Actual]],Weekly[[#This Row],[GBC_P]]=FALSE),AB52+Weekly[[#This Row],[BF V Odds]]-1,AB52-1)))</f>
        <v>33.560000000000024</v>
      </c>
      <c r="AC53" s="24">
        <f>IF(Weekly[[#This Row],[Actual]]="","",IF(AND(Weekly[[#This Row],[GBC_P]]=FALSE,Weekly[[#This Row],[Actual]]=TRUE),AC52+Weekly[[#This Row],[BF H Odds]]-1,IF(AND(Weekly[[#This Row],[GBC_P]]=TRUE,Weekly[[#This Row],[Actual]]=FALSE),AC52+Weekly[[#This Row],[BF V Odds]]-1,AC52-1)))</f>
        <v>45.080000000000013</v>
      </c>
      <c r="AD53" s="24">
        <f>IF(Weekly[[#This Row],[Actual]]="","",IF(AND(Weekly[[#This Row],[HGBC_P]]=Weekly[[#This Row],[Actual]],Weekly[[#This Row],[HGBC_P]]=TRUE),AD52+Weekly[[#This Row],[BF H Odds]]-1,IF(AND(Weekly[[#This Row],[HGBC_P]]=Weekly[[#This Row],[Actual]],Weekly[[#This Row],[HGBC_P]]=FALSE),AD52+Weekly[[#This Row],[BF V Odds]]-1,AD52-1)))</f>
        <v>36.890000000000036</v>
      </c>
      <c r="AE53" s="24">
        <f>IF(Weekly[[#This Row],[Actual]]="","",IF(AND(Weekly[[#This Row],[HGBC_P]]=FALSE,Weekly[[#This Row],[Actual]]=TRUE),AE52+Weekly[[#This Row],[BF H Odds]]-1,IF(AND(Weekly[[#This Row],[HGBC_P]]=TRUE,Weekly[[#This Row],[Actual]]=FALSE),AE52+Weekly[[#This Row],[BF V Odds]]-1,AE52-1)))</f>
        <v>41.75</v>
      </c>
      <c r="AF53" s="24">
        <f>IF(Weekly[[#This Row],[Actual]]="","",IF(AND(Weekly[[#This Row],[XGB_P]]=Weekly[[#This Row],[Actual]],Weekly[[#This Row],[XGB_P]]=TRUE),AF52+Weekly[[#This Row],[BF H Odds]]-1,IF(AND(Weekly[[#This Row],[XGB_P]]=Weekly[[#This Row],[Actual]],Weekly[[#This Row],[XGB_P]]=FALSE),AF52+Weekly[[#This Row],[BF V Odds]]-1,AF52-1)))</f>
        <v>39.360000000000028</v>
      </c>
      <c r="AG53" s="24">
        <f>IF(Weekly[[#This Row],[Actual]]="","",IF(AND(Weekly[[#This Row],[XGB_P]]=FALSE,Weekly[[#This Row],[Actual]]=TRUE),AG52+Weekly[[#This Row],[BF H Odds]]-1,IF(AND(Weekly[[#This Row],[XGB_P]]=TRUE,Weekly[[#This Row],[Actual]]=FALSE),AG52+Weekly[[#This Row],[BF V Odds]]-1,AG52-1)))</f>
        <v>39.28</v>
      </c>
      <c r="AH53" s="24">
        <f>IF(Weekly[[#This Row],[Actual]]="","",IF(AND(Weekly[[#This Row],[QDA_P]]=Weekly[[#This Row],[Actual]],Weekly[[#This Row],[QDA_P]]=TRUE),AH52+Weekly[[#This Row],[BF H Odds]]-1,IF(AND(Weekly[[#This Row],[QDA_P]]=Weekly[[#This Row],[Actual]],Weekly[[#This Row],[QDA_P]]=FALSE),AH52+Weekly[[#This Row],[BF V Odds]]-1,AH52-1)))</f>
        <v>26.480000000000018</v>
      </c>
      <c r="AI53" s="24">
        <f>IF(Weekly[[#This Row],[Actual]]="","",IF(AND(Weekly[[#This Row],[QDA_P]]=FALSE,Weekly[[#This Row],[Actual]]=TRUE),AI52+Weekly[[#This Row],[BF H Odds]]-1,IF(AND(Weekly[[#This Row],[QDA_P]]=TRUE,Weekly[[#This Row],[Actual]]=FALSE),AI52+Weekly[[#This Row],[BF V Odds]]-1,AI52-1)))</f>
        <v>52.160000000000011</v>
      </c>
      <c r="AJ53" s="24"/>
      <c r="AK53" s="24"/>
      <c r="AL53" s="30">
        <f>IF(Weekly[[#This Row],[Actual]]="","",COUNTIF(Weekly[[#This Row],[SVC_P]:[QDA_P]],TRUE))</f>
        <v>6</v>
      </c>
      <c r="AM53" s="30">
        <f>IF(Weekly[[#This Row],[Actual]]="","",COUNTIF(Weekly[[#This Row],[SVC_P]:[QDA_P]],FALSE))</f>
        <v>1</v>
      </c>
      <c r="AN53" t="str">
        <f>IF(AND(Weekly[[#This Row],[BF V Odds]]&gt;$BO$6,Weekly[[#This Row],[BF V Odds]] &lt; $BO$7),Weekly[[#This Row],[BF V Odds]],"")</f>
        <v/>
      </c>
      <c r="AO53" t="str">
        <f>IF(AND(Weekly[[#This Row],[BF H Odds]]&gt;$BO$6, Weekly[[#This Row],[BF H Odds]] &lt; $BO$7),Weekly[[#This Row],[BF H Odds]],"")</f>
        <v/>
      </c>
      <c r="AP53" s="37">
        <f>IF(AND(Weekly[[#This Row],[V Odds &lt;]]="",Weekly[[#This Row],[H Odds &lt;]]=""),AP52,IF(AND(Weekly[[#This Row],[H Odds &lt;]]&lt;&gt;"",Weekly[[#This Row],[SVC_P]]=TRUE,Weekly[[#This Row],[Actual]]=TRUE),AP52+Weekly[[#This Row],[H Odds &lt;]]-1,IF(AND(Weekly[[#This Row],[V Odds &lt;]]&lt;&gt;"",Weekly[[#This Row],[SVC_P]]=FALSE,Weekly[[#This Row],[Actual]]=FALSE),AP52+Weekly[[#This Row],[V Odds &lt;]]-1,IF(AND(Weekly[[#This Row],[V Odds &lt;]]&lt;&gt;"",Weekly[[#This Row],[SVC_P]]=FALSE,Weekly[[#This Row],[Actual]]=TRUE),AP52-1,IF(AND(Weekly[[#This Row],[H Odds &lt;]]&lt;&gt;"",Weekly[[#This Row],[SVC_P]]=TRUE,Weekly[[#This Row],[Actual]]=FALSE),AP52-1,AP52)))))</f>
        <v>49.800000000000011</v>
      </c>
      <c r="AQ53" s="37">
        <f>IF(AND(Weekly[[#This Row],[V Odds &lt;]]="",Weekly[[#This Row],[H Odds &lt;]]=""),AQ52,IF(AND(Weekly[[#This Row],[H Odds &lt;]]&lt;&gt;"",Weekly[[#This Row],[ADBC_P]]=TRUE,Weekly[[#This Row],[Actual]]=TRUE),AQ52+Weekly[[#This Row],[H Odds &lt;]]-1,IF(AND(Weekly[[#This Row],[V Odds &lt;]]&lt;&gt;"",Weekly[[#This Row],[ADBC_P]]=FALSE,Weekly[[#This Row],[Actual]]=FALSE),AQ52+Weekly[[#This Row],[V Odds &lt;]]-1,IF(AND(Weekly[[#This Row],[V Odds &lt;]]&lt;&gt;"",Weekly[[#This Row],[ADBC_P]]=FALSE,Weekly[[#This Row],[Actual]]=TRUE),AQ52-1,IF(AND(Weekly[[#This Row],[H Odds &lt;]]&lt;&gt;"",Weekly[[#This Row],[ADBC_P]]=TRUE,Weekly[[#This Row],[Actual]]=FALSE),AQ52-1,AQ52)))))</f>
        <v>40</v>
      </c>
      <c r="AR53" s="37">
        <f>IF(AND(Weekly[[#This Row],[V Odds &lt;]]="",Weekly[[#This Row],[H Odds &lt;]]=""),AR52,IF(AND(Weekly[[#This Row],[H Odds &lt;]]&lt;&gt;"",Weekly[[#This Row],[RFC_P]]=TRUE,Weekly[[#This Row],[Actual]]=TRUE),AR52+Weekly[[#This Row],[H Odds &lt;]]-1,IF(AND(Weekly[[#This Row],[V Odds &lt;]]&lt;&gt;"",Weekly[[#This Row],[RFC_P]]=FALSE,Weekly[[#This Row],[Actual]]=FALSE),AR52+Weekly[[#This Row],[V Odds &lt;]]-1,IF(AND(Weekly[[#This Row],[V Odds &lt;]]&lt;&gt;"",Weekly[[#This Row],[RFC_P]]=FALSE,Weekly[[#This Row],[Actual]]=TRUE),AR52-1,IF(AND(Weekly[[#This Row],[H Odds &lt;]]&lt;&gt;"",Weekly[[#This Row],[RFC_P]]=TRUE,Weekly[[#This Row],[Actual]]=FALSE),AR52-1,AR52)))))</f>
        <v>40.200000000000003</v>
      </c>
      <c r="AS53" s="37">
        <f>IF(AND(Weekly[[#This Row],[V Odds &lt;]]="",Weekly[[#This Row],[H Odds &lt;]]=""),AS52,IF(AND(Weekly[[#This Row],[H Odds &lt;]]&lt;&gt;"",Weekly[[#This Row],[GBC_P]]=TRUE,Weekly[[#This Row],[Actual]]=TRUE),AS52+Weekly[[#This Row],[H Odds &lt;]]-1,IF(AND(Weekly[[#This Row],[V Odds &lt;]]&lt;&gt;"",Weekly[[#This Row],[GBC_P]]=FALSE,Weekly[[#This Row],[Actual]]=FALSE),AS52+Weekly[[#This Row],[V Odds &lt;]]-1,IF(AND(Weekly[[#This Row],[V Odds &lt;]]&lt;&gt;"",Weekly[[#This Row],[GBC_P]]=FALSE,Weekly[[#This Row],[Actual]]=TRUE),AS52-1,IF(AND(Weekly[[#This Row],[H Odds &lt;]]&lt;&gt;"",Weekly[[#This Row],[GBC_P]]=TRUE,Weekly[[#This Row],[Actual]]=FALSE),AS52-1,AS52)))))</f>
        <v>38</v>
      </c>
      <c r="AT53" s="37">
        <f>IF(AND(Weekly[[#This Row],[V Odds &lt;]]="",Weekly[[#This Row],[H Odds &lt;]]=""),AT52,IF(AND(Weekly[[#This Row],[H Odds &lt;]]&lt;&gt;"",Weekly[[#This Row],[HGBC_P]]=TRUE,Weekly[[#This Row],[Actual]]=TRUE),AT52+Weekly[[#This Row],[H Odds &lt;]]-1,IF(AND(Weekly[[#This Row],[V Odds &lt;]]&lt;&gt;"",Weekly[[#This Row],[HGBC_P]]=FALSE,Weekly[[#This Row],[Actual]]=FALSE),AT52+Weekly[[#This Row],[V Odds &lt;]]-1,IF(AND(Weekly[[#This Row],[V Odds &lt;]]&lt;&gt;"",Weekly[[#This Row],[HGBC_P]]=FALSE,Weekly[[#This Row],[Actual]]=TRUE),AT52-1,IF(AND(Weekly[[#This Row],[H Odds &lt;]]&lt;&gt;"",Weekly[[#This Row],[HGBC_P]]=TRUE,Weekly[[#This Row],[Actual]]=FALSE),AT52-1,AT52)))))</f>
        <v>38</v>
      </c>
      <c r="AU53" s="37">
        <f>IF(AND(Weekly[[#This Row],[V Odds &lt;]]="",Weekly[[#This Row],[H Odds &lt;]]=""),AU52,IF(AND(Weekly[[#This Row],[H Odds &lt;]]&lt;&gt;"",Weekly[[#This Row],[XGB_P]]=TRUE,Weekly[[#This Row],[Actual]]=TRUE),AU52+Weekly[[#This Row],[H Odds &lt;]]-1,IF(AND(Weekly[[#This Row],[V Odds &lt;]]&lt;&gt;"",Weekly[[#This Row],[XGB_P]]=FALSE,Weekly[[#This Row],[Actual]]=FALSE),AU52+Weekly[[#This Row],[V Odds &lt;]]-1,IF(AND(Weekly[[#This Row],[V Odds &lt;]]&lt;&gt;"",Weekly[[#This Row],[XGB_P]]=FALSE,Weekly[[#This Row],[Actual]]=TRUE),AU52-1,IF(AND(Weekly[[#This Row],[H Odds &lt;]]&lt;&gt;"",Weekly[[#This Row],[XGB_P]]=TRUE,Weekly[[#This Row],[Actual]]=FALSE),AU52-1,AU52)))))</f>
        <v>39</v>
      </c>
      <c r="AV53" s="37">
        <f>IF(AND(Weekly[[#This Row],[V Odds &lt;]]="",Weekly[[#This Row],[H Odds &lt;]]=""),AV52,IF(AND(Weekly[[#This Row],[H Odds &lt;]]&lt;&gt;"",Weekly[[#This Row],[QDA_P]]=TRUE,Weekly[[#This Row],[Actual]]=TRUE),AV52+Weekly[[#This Row],[H Odds &lt;]]-1,IF(AND(Weekly[[#This Row],[V Odds &lt;]]&lt;&gt;"",Weekly[[#This Row],[QDA_P]]=FALSE,Weekly[[#This Row],[Actual]]=FALSE),AV52+Weekly[[#This Row],[V Odds &lt;]]-1,IF(AND(Weekly[[#This Row],[V Odds &lt;]]&lt;&gt;"",Weekly[[#This Row],[QDA_P]]=FALSE,Weekly[[#This Row],[Actual]]=TRUE),AV52-1,IF(AND(Weekly[[#This Row],[H Odds &lt;]]&lt;&gt;"",Weekly[[#This Row],[QDA_P]]=TRUE,Weekly[[#This Row],[Actual]]=FALSE),AV52-1,AV52)))))</f>
        <v>37</v>
      </c>
      <c r="AW53" s="37"/>
      <c r="AX53" s="37">
        <f>IF(AND(Weekly[[#This Row],[V Odds &lt;]]="",Weekly[[#This Row],[H Odds &lt;]]=""),AX52,IF(AND(Weekly[[#This Row],[V Odds &lt;]]&lt;&gt;"",Weekly[[#This Row],[FALSES]]&gt;0,Weekly[[#This Row],[Actual]]=FALSE),AX52+Weekly[[#This Row],[V Odds &lt;]]-1,IF(AND(Weekly[[#This Row],[H Odds &lt;]]&lt;&gt;"",Weekly[[#This Row],[TRUES]]&gt;0,Weekly[[#This Row],[Actual]]=TRUE),AX52+Weekly[[#This Row],[H Odds &lt;]]-1,IF(AND(Weekly[[#This Row],[V Odds &lt;]]&lt;&gt;"",Weekly[[#This Row],[FALSES]]=0),AX52,IF(AND(Weekly[[#This Row],[H Odds &lt;]]&lt;&gt;"",Weekly[[#This Row],[TRUES]]=0),AX52,AX52-1)))))</f>
        <v>46.800000000000011</v>
      </c>
      <c r="AY53" s="37">
        <f>IF(AND(Weekly[[#This Row],[V Odds &lt;]]="",Weekly[[#This Row],[H Odds &lt;]]=""),AY52,IF(AND(Weekly[[#This Row],[V Odds &lt;]]&lt;&gt;"",Weekly[[#This Row],[FALSES]]&gt;0,Weekly[[#This Row],[Actual]]=FALSE),AY52+((Weekly[[#This Row],[V Odds &lt;]]-1)*0.92),IF(AND(Weekly[[#This Row],[H Odds &lt;]]&lt;&gt;"",Weekly[[#This Row],[TRUES]]&gt;0,Weekly[[#This Row],[Actual]]=TRUE),AY52+((Weekly[[#This Row],[H Odds &lt;]]-1)*0.92),IF(AND(Weekly[[#This Row],[V Odds &lt;]]&lt;&gt;"",Weekly[[#This Row],[FALSES]]=0),AY52,IF(AND(Weekly[[#This Row],[H Odds &lt;]]&lt;&gt;"",Weekly[[#This Row],[TRUES]]=0),AY52,AY52-1)))))</f>
        <v>45.775999999999996</v>
      </c>
      <c r="AZ53" s="37">
        <f>IF(AND(Weekly[[#This Row],[V Odds &lt;]]="",Weekly[[#This Row],[H Odds &lt;]]=""),AZ52,IF(AND(Weekly[[#This Row],[V Odds &lt;]]&lt;&gt;"",Weekly[[#This Row],[Actual]]=FALSE),AZ52+Weekly[[#This Row],[V Odds &lt;]]-1,IF(AND(Weekly[[#This Row],[H Odds &lt;]]&lt;&gt;"",Weekly[[#This Row],[Actual]]=TRUE),AZ52+Weekly[[#This Row],[H Odds &lt;]]-1,AZ52-1)))</f>
        <v>42.59</v>
      </c>
      <c r="BA53" s="38">
        <f>IF(Weekly[[#This Row],[H Odds &lt;]]="",BA52,IF(AND(Weekly[[#This Row],[H Odds &lt;]]&lt;&gt;"",Weekly[[#This Row],[SVC_P]]=TRUE,Weekly[[#This Row],[Actual]]=TRUE),BA52+Weekly[[#This Row],[H Odds &lt;]]-1,IF(AND(Weekly[[#This Row],[H Odds &lt;]]&lt;&gt;"",Weekly[[#This Row],[SVC_P]]=TRUE,Weekly[[#This Row],[Actual]]=FALSE),BA52-1,BA52)))</f>
        <v>46.11</v>
      </c>
      <c r="BB53" s="38">
        <f>IF(Weekly[[#This Row],[H Odds &lt;]]="",BB52,IF(AND(Weekly[[#This Row],[H Odds &lt;]]&lt;&gt;"",Weekly[[#This Row],[ADBC_P]]=TRUE,Weekly[[#This Row],[Actual]]=TRUE),BB52+Weekly[[#This Row],[H Odds &lt;]]-1,IF(AND(Weekly[[#This Row],[H Odds &lt;]]&lt;&gt;"",Weekly[[#This Row],[ADBC_P]]=TRUE,Weekly[[#This Row],[Actual]]=FALSE),BB52-1,BB52)))</f>
        <v>40</v>
      </c>
      <c r="BC53" s="38">
        <f>IF(Weekly[[#This Row],[H Odds &lt;]]="",BC52,IF(AND(Weekly[[#This Row],[H Odds &lt;]]&lt;&gt;"",Weekly[[#This Row],[RFC_P]]=TRUE,Weekly[[#This Row],[Actual]]=TRUE),BC52+Weekly[[#This Row],[H Odds &lt;]]-1,IF(AND(Weekly[[#This Row],[H Odds &lt;]]&lt;&gt;"",Weekly[[#This Row],[RFC_P]]=TRUE,Weekly[[#This Row],[Actual]]=FALSE),BC52-1,BC52)))</f>
        <v>39</v>
      </c>
      <c r="BD53" s="38">
        <f>IF(Weekly[[#This Row],[H Odds &lt;]]="",BD52,IF(AND(Weekly[[#This Row],[H Odds &lt;]]&lt;&gt;"",Weekly[[#This Row],[GBC_P]]=TRUE,Weekly[[#This Row],[Actual]]=TRUE),BD52+Weekly[[#This Row],[H Odds &lt;]]-1,IF(AND(Weekly[[#This Row],[H Odds &lt;]]&lt;&gt;"",Weekly[[#This Row],[GBC_P]]=TRUE,Weekly[[#This Row],[Actual]]=FALSE),BD52-1,BD52)))</f>
        <v>40</v>
      </c>
      <c r="BE53" s="38">
        <f>IF(Weekly[[#This Row],[H Odds &lt;]]="",BE52,IF(AND(Weekly[[#This Row],[H Odds &lt;]]&lt;&gt;"",Weekly[[#This Row],[HGBC_P]]=TRUE,Weekly[[#This Row],[Actual]]=TRUE),BE52+Weekly[[#This Row],[H Odds &lt;]]-1,IF(AND(Weekly[[#This Row],[H Odds &lt;]]&lt;&gt;"",Weekly[[#This Row],[HGBC_P]]=TRUE,Weekly[[#This Row],[Actual]]=FALSE),BE52-1,BE52)))</f>
        <v>39</v>
      </c>
      <c r="BF53" s="38">
        <f>IF(Weekly[[#This Row],[H Odds &lt;]]="",BF52,IF(AND(Weekly[[#This Row],[H Odds &lt;]]&lt;&gt;"",Weekly[[#This Row],[XGB_P]]=TRUE,Weekly[[#This Row],[Actual]]=TRUE),BF52+Weekly[[#This Row],[H Odds &lt;]]-1,IF(AND(Weekly[[#This Row],[H Odds &lt;]]&lt;&gt;"",Weekly[[#This Row],[XGB_P]]=TRUE,Weekly[[#This Row],[Actual]]=FALSE),BF52-1,BF52)))</f>
        <v>40</v>
      </c>
      <c r="BG53" s="38">
        <f>IF(Weekly[[#This Row],[H Odds &lt;]]="",BG52,IF(AND(Weekly[[#This Row],[H Odds &lt;]]&lt;&gt;"",Weekly[[#This Row],[QDA_P]]=TRUE,Weekly[[#This Row],[Actual]]=TRUE),BG52+Weekly[[#This Row],[H Odds &lt;]]-1,IF(AND(Weekly[[#This Row],[H Odds &lt;]]&lt;&gt;"",Weekly[[#This Row],[QDA_P]]=TRUE,Weekly[[#This Row],[Actual]]=FALSE),BG52-1,BG52)))</f>
        <v>40</v>
      </c>
      <c r="BH53" s="38">
        <f>IF(Weekly[[#This Row],[H Odds &lt;]]="",BH52,IF(AND(Weekly[[#This Row],[H Odds &lt;]]&lt;&gt;"",Weekly[[#This Row],[KNC_P]]=TRUE,Weekly[[#This Row],[Actual]]=TRUE),BH52+Weekly[[#This Row],[H Odds &lt;]]-1,IF(AND(Weekly[[#This Row],[H Odds &lt;]]&lt;&gt;"",Weekly[[#This Row],[KNC_P]]=TRUE,Weekly[[#This Row],[Actual]]=FALSE),BH52-1,BH52)))</f>
        <v>40</v>
      </c>
      <c r="BI53" s="38">
        <f>IF(Weekly[[#This Row],[H Odds &lt;]]="",BI52,IF(AND(Weekly[[#This Row],[H Odds &lt;]]&lt;&gt;"",Weekly[[#This Row],[TRUES]]&gt;0,Weekly[[#This Row],[Actual]]=TRUE),BI52+Weekly[[#This Row],[H Odds &lt;]]-1,IF(AND(Weekly[[#This Row],[H Odds &lt;]]&lt;&gt;"",Weekly[[#This Row],[TRUES]]=0),BI52,BI52-1)))</f>
        <v>46.11</v>
      </c>
      <c r="BJ53" s="38">
        <f>IF(Weekly[[#This Row],[H Odds &lt;]]="",BJ52,IF(AND(Weekly[[#This Row],[H Odds &lt;]]&lt;&gt;"",Weekly[[#This Row],[Actual]]=TRUE),BJ52+Weekly[[#This Row],[H Odds &lt;]]-1,IF(AND(Weekly[[#This Row],[H Odds &lt;]]&lt;&gt;"",Weekly[[#This Row],[Actual]]=FALSE),BJ52-1,BJ52)))</f>
        <v>46.11</v>
      </c>
      <c r="BK53" s="58">
        <f>IF(AND(Weekly[[#This Row],[TRUES]]&gt;4,Weekly[[#This Row],[Actual]]=TRUE),BK52+Weekly[[#This Row],[BF H Odds]]-1,IF(AND(Weekly[[#This Row],[FALSES]]&gt;4,Weekly[[#This Row],[Actual]]=FALSE),BK52+Weekly[[#This Row],[BF V Odds]]-1,IF(AND(Weekly[[#This Row],[TRUES]]&gt;4,Weekly[[#This Row],[Actual]]=FALSE),BK52-1,IF(AND(Weekly[[#This Row],[FALSES]]&gt;4,Weekly[[#This Row],[Actual]]=TRUE),BK52-1,BK52))))</f>
        <v>38.840000000000025</v>
      </c>
      <c r="BL53" s="58">
        <f>IF(AND(Weekly[[#This Row],[TRUES]]&gt;5,Weekly[[#This Row],[Actual]]=TRUE),BL52+Weekly[[#This Row],[BF H Odds]]-1,IF(AND(Weekly[[#This Row],[FALSES]]&gt;5,Weekly[[#This Row],[Actual]]=FALSE),BL52+Weekly[[#This Row],[BF V Odds]]-1,IF(AND(Weekly[[#This Row],[TRUES]]&gt;5,Weekly[[#This Row],[Actual]]=FALSE),BL52-1,IF(AND(Weekly[[#This Row],[FALSES]]&gt;5,Weekly[[#This Row],[Actual]]=TRUE),BL52-1,BL52))))</f>
        <v>38.490000000000023</v>
      </c>
      <c r="BM53" s="58">
        <f>IF(AND(Weekly[[#This Row],[TRUES]]&gt;6,Weekly[[#This Row],[Actual]]=TRUE),BM52+Weekly[[#This Row],[BF H Odds]]-1,IF(AND(Weekly[[#This Row],[FALSES]]&gt;6,Weekly[[#This Row],[Actual]]=FALSE),BM52+Weekly[[#This Row],[BF V Odds]]-1,IF(AND(Weekly[[#This Row],[TRUES]]&gt;6,Weekly[[#This Row],[Actual]]=FALSE),BM52-1,IF(AND(Weekly[[#This Row],[FALSES]]&gt;6,Weekly[[#This Row],[Actual]]=TRUE),BM52-1,BM52))))</f>
        <v>39.600000000000016</v>
      </c>
      <c r="BN53" s="24"/>
    </row>
    <row r="54" spans="1:66" x14ac:dyDescent="0.25">
      <c r="A54" s="1">
        <v>53</v>
      </c>
      <c r="B54" s="10">
        <v>44242</v>
      </c>
      <c r="C54" s="17" t="s">
        <v>15</v>
      </c>
      <c r="D54" s="15" t="s">
        <v>13</v>
      </c>
      <c r="E54" t="b">
        <v>1</v>
      </c>
      <c r="F54" t="b">
        <v>1</v>
      </c>
      <c r="G54" t="b">
        <v>1</v>
      </c>
      <c r="H54" t="b">
        <v>1</v>
      </c>
      <c r="I54" t="b">
        <v>1</v>
      </c>
      <c r="J54" t="b">
        <v>1</v>
      </c>
      <c r="K54" t="b">
        <v>1</v>
      </c>
      <c r="N54">
        <v>1</v>
      </c>
      <c r="O54">
        <v>2.5</v>
      </c>
      <c r="P54" t="b">
        <v>0</v>
      </c>
      <c r="Q54" t="s">
        <v>76</v>
      </c>
      <c r="R54" s="9">
        <f>IFERROR(IF(Weekly[[#This Row],[Won Bet?]]="yes",R53+(Weekly[[#This Row],[BF Odds]]*Weekly[[#This Row],[BF Stake]])-Weekly[[#This Row],[BF Stake]],R53-Weekly[[#This Row],[BF Stake]]),R53)</f>
        <v>95.860000000000014</v>
      </c>
      <c r="S54" s="9">
        <f>IFERROR(IF(Weekly[[#This Row],[Won Bet?]]="yes",S53+(((Weekly[[#This Row],[BF Odds]]*Weekly[[#This Row],[BF Stake]])-Weekly[[#This Row],[BF Stake]])*0.95),S53-Weekly[[#This Row],[BF Stake]]),S53)</f>
        <v>95.216999999999999</v>
      </c>
      <c r="T54">
        <v>2.08</v>
      </c>
      <c r="U54">
        <v>1.79</v>
      </c>
      <c r="V54" s="24">
        <f>IF(Weekly[[#This Row],[Actual]]="","",IF(AND(Weekly[[#This Row],[SVC_P]]=Weekly[[#This Row],[Actual]],Weekly[[#This Row],[SVC_P]]=TRUE),V53+Weekly[[#This Row],[BF H Odds]]-1,IF(AND(Weekly[[#This Row],[SVC_P]]=Weekly[[#This Row],[Actual]],Weekly[[#This Row],[SVC_P]]=FALSE),V53+Weekly[[#This Row],[BF V Odds]]-1,V53-1)))</f>
        <v>51.92000000000003</v>
      </c>
      <c r="W54" s="24">
        <f>IF(Weekly[[#This Row],[Actual]]="","",IF(AND(Weekly[[#This Row],[SVC_P]]=FALSE,Weekly[[#This Row],[Actual]]=TRUE),W53+Weekly[[#This Row],[BF H Odds]]-1,IF(AND(Weekly[[#This Row],[SVC_P]]=TRUE,Weekly[[#This Row],[Actual]]=FALSE,),W53+Weekly[[#This Row],[BF V Odds]]-1,W53-1)))</f>
        <v>-5.76</v>
      </c>
      <c r="X54" s="24">
        <f>IF(Weekly[[#This Row],[Actual]]="","",IF(AND(Weekly[[#This Row],[ADBC_P]]=Weekly[[#This Row],[Actual]],Weekly[[#This Row],[ADBC_P]]=TRUE),X53+Weekly[[#This Row],[BF H Odds]]-1,IF(AND(Weekly[[#This Row],[ADBC_P]]=Weekly[[#This Row],[Actual]],Weekly[[#This Row],[ADBC_P]]=FALSE),X53+Weekly[[#This Row],[BF V Odds]]-1,X53-1)))</f>
        <v>36.74000000000003</v>
      </c>
      <c r="Y54" s="24">
        <f>IF(Weekly[[#This Row],[Actual]]="","",IF(AND(Weekly[[#This Row],[ADBC_P]]=FALSE,Weekly[[#This Row],[Actual]]=TRUE),Y53+Weekly[[#This Row],[BF H Odds]]-1,IF(AND(Weekly[[#This Row],[ADBC_P]]=TRUE,Weekly[[#This Row],[Actual]]=FALSE),Y53+Weekly[[#This Row],[BF V Odds]]-1,Y53-1)))</f>
        <v>41.980000000000004</v>
      </c>
      <c r="Z54" s="24">
        <f>IF(Weekly[[#This Row],[Actual]]="","",IF(AND(Weekly[[#This Row],[RFC_P]]=Weekly[[#This Row],[Actual]],Weekly[[#This Row],[RFC_P]]=TRUE),Z53+Weekly[[#This Row],[BF H Odds]]-1,IF(AND(Weekly[[#This Row],[RFC_P]]=Weekly[[#This Row],[Actual]],Weekly[[#This Row],[RFC_P]]=FALSE),Z53+Weekly[[#This Row],[BF V Odds]]-1,Z53-1)))</f>
        <v>35.010000000000034</v>
      </c>
      <c r="AA54" s="24">
        <f>IF(Weekly[[#This Row],[Actual]]="","",IF(AND(Weekly[[#This Row],[RFC_P]]=FALSE,Weekly[[#This Row],[Actual]]=TRUE),AA53+Weekly[[#This Row],[BF H Odds]]-1,IF(AND(Weekly[[#This Row],[RFC_P]]=TRUE,Weekly[[#This Row],[Actual]]=FALSE),AA53+Weekly[[#This Row],[BF V Odds]]-1,AA53-1)))</f>
        <v>43.710000000000008</v>
      </c>
      <c r="AB54" s="24">
        <f>IF(Weekly[[#This Row],[Actual]]="","",IF(AND(Weekly[[#This Row],[GBC_P]]=Weekly[[#This Row],[Actual]],Weekly[[#This Row],[GBC_P]]=TRUE),AB53+Weekly[[#This Row],[BF H Odds]]-1,IF(AND(Weekly[[#This Row],[GBC_P]]=Weekly[[#This Row],[Actual]],Weekly[[#This Row],[GBC_P]]=FALSE),AB53+Weekly[[#This Row],[BF V Odds]]-1,AB53-1)))</f>
        <v>32.560000000000024</v>
      </c>
      <c r="AC54" s="24">
        <f>IF(Weekly[[#This Row],[Actual]]="","",IF(AND(Weekly[[#This Row],[GBC_P]]=FALSE,Weekly[[#This Row],[Actual]]=TRUE),AC53+Weekly[[#This Row],[BF H Odds]]-1,IF(AND(Weekly[[#This Row],[GBC_P]]=TRUE,Weekly[[#This Row],[Actual]]=FALSE),AC53+Weekly[[#This Row],[BF V Odds]]-1,AC53-1)))</f>
        <v>46.160000000000011</v>
      </c>
      <c r="AD54" s="24">
        <f>IF(Weekly[[#This Row],[Actual]]="","",IF(AND(Weekly[[#This Row],[HGBC_P]]=Weekly[[#This Row],[Actual]],Weekly[[#This Row],[HGBC_P]]=TRUE),AD53+Weekly[[#This Row],[BF H Odds]]-1,IF(AND(Weekly[[#This Row],[HGBC_P]]=Weekly[[#This Row],[Actual]],Weekly[[#This Row],[HGBC_P]]=FALSE),AD53+Weekly[[#This Row],[BF V Odds]]-1,AD53-1)))</f>
        <v>35.890000000000036</v>
      </c>
      <c r="AE54" s="24">
        <f>IF(Weekly[[#This Row],[Actual]]="","",IF(AND(Weekly[[#This Row],[HGBC_P]]=FALSE,Weekly[[#This Row],[Actual]]=TRUE),AE53+Weekly[[#This Row],[BF H Odds]]-1,IF(AND(Weekly[[#This Row],[HGBC_P]]=TRUE,Weekly[[#This Row],[Actual]]=FALSE),AE53+Weekly[[#This Row],[BF V Odds]]-1,AE53-1)))</f>
        <v>42.83</v>
      </c>
      <c r="AF54" s="24">
        <f>IF(Weekly[[#This Row],[Actual]]="","",IF(AND(Weekly[[#This Row],[XGB_P]]=Weekly[[#This Row],[Actual]],Weekly[[#This Row],[XGB_P]]=TRUE),AF53+Weekly[[#This Row],[BF H Odds]]-1,IF(AND(Weekly[[#This Row],[XGB_P]]=Weekly[[#This Row],[Actual]],Weekly[[#This Row],[XGB_P]]=FALSE),AF53+Weekly[[#This Row],[BF V Odds]]-1,AF53-1)))</f>
        <v>38.360000000000028</v>
      </c>
      <c r="AG54" s="24">
        <f>IF(Weekly[[#This Row],[Actual]]="","",IF(AND(Weekly[[#This Row],[XGB_P]]=FALSE,Weekly[[#This Row],[Actual]]=TRUE),AG53+Weekly[[#This Row],[BF H Odds]]-1,IF(AND(Weekly[[#This Row],[XGB_P]]=TRUE,Weekly[[#This Row],[Actual]]=FALSE),AG53+Weekly[[#This Row],[BF V Odds]]-1,AG53-1)))</f>
        <v>40.36</v>
      </c>
      <c r="AH54" s="24">
        <f>IF(Weekly[[#This Row],[Actual]]="","",IF(AND(Weekly[[#This Row],[QDA_P]]=Weekly[[#This Row],[Actual]],Weekly[[#This Row],[QDA_P]]=TRUE),AH53+Weekly[[#This Row],[BF H Odds]]-1,IF(AND(Weekly[[#This Row],[QDA_P]]=Weekly[[#This Row],[Actual]],Weekly[[#This Row],[QDA_P]]=FALSE),AH53+Weekly[[#This Row],[BF V Odds]]-1,AH53-1)))</f>
        <v>25.480000000000018</v>
      </c>
      <c r="AI54" s="24">
        <f>IF(Weekly[[#This Row],[Actual]]="","",IF(AND(Weekly[[#This Row],[QDA_P]]=FALSE,Weekly[[#This Row],[Actual]]=TRUE),AI53+Weekly[[#This Row],[BF H Odds]]-1,IF(AND(Weekly[[#This Row],[QDA_P]]=TRUE,Weekly[[#This Row],[Actual]]=FALSE),AI53+Weekly[[#This Row],[BF V Odds]]-1,AI53-1)))</f>
        <v>53.240000000000009</v>
      </c>
      <c r="AJ54" s="24"/>
      <c r="AK54" s="24"/>
      <c r="AL54" s="30">
        <f>IF(Weekly[[#This Row],[Actual]]="","",COUNTIF(Weekly[[#This Row],[SVC_P]:[QDA_P]],TRUE))</f>
        <v>7</v>
      </c>
      <c r="AM54" s="30">
        <f>IF(Weekly[[#This Row],[Actual]]="","",COUNTIF(Weekly[[#This Row],[SVC_P]:[QDA_P]],FALSE))</f>
        <v>0</v>
      </c>
      <c r="AN54" t="str">
        <f>IF(AND(Weekly[[#This Row],[BF V Odds]]&gt;$BO$6,Weekly[[#This Row],[BF V Odds]] &lt; $BO$7),Weekly[[#This Row],[BF V Odds]],"")</f>
        <v/>
      </c>
      <c r="AO54" t="str">
        <f>IF(AND(Weekly[[#This Row],[BF H Odds]]&gt;$BO$6, Weekly[[#This Row],[BF H Odds]] &lt; $BO$7),Weekly[[#This Row],[BF H Odds]],"")</f>
        <v/>
      </c>
      <c r="AP54" s="37">
        <f>IF(AND(Weekly[[#This Row],[V Odds &lt;]]="",Weekly[[#This Row],[H Odds &lt;]]=""),AP53,IF(AND(Weekly[[#This Row],[H Odds &lt;]]&lt;&gt;"",Weekly[[#This Row],[SVC_P]]=TRUE,Weekly[[#This Row],[Actual]]=TRUE),AP53+Weekly[[#This Row],[H Odds &lt;]]-1,IF(AND(Weekly[[#This Row],[V Odds &lt;]]&lt;&gt;"",Weekly[[#This Row],[SVC_P]]=FALSE,Weekly[[#This Row],[Actual]]=FALSE),AP53+Weekly[[#This Row],[V Odds &lt;]]-1,IF(AND(Weekly[[#This Row],[V Odds &lt;]]&lt;&gt;"",Weekly[[#This Row],[SVC_P]]=FALSE,Weekly[[#This Row],[Actual]]=TRUE),AP53-1,IF(AND(Weekly[[#This Row],[H Odds &lt;]]&lt;&gt;"",Weekly[[#This Row],[SVC_P]]=TRUE,Weekly[[#This Row],[Actual]]=FALSE),AP53-1,AP53)))))</f>
        <v>49.800000000000011</v>
      </c>
      <c r="AQ54" s="37">
        <f>IF(AND(Weekly[[#This Row],[V Odds &lt;]]="",Weekly[[#This Row],[H Odds &lt;]]=""),AQ53,IF(AND(Weekly[[#This Row],[H Odds &lt;]]&lt;&gt;"",Weekly[[#This Row],[ADBC_P]]=TRUE,Weekly[[#This Row],[Actual]]=TRUE),AQ53+Weekly[[#This Row],[H Odds &lt;]]-1,IF(AND(Weekly[[#This Row],[V Odds &lt;]]&lt;&gt;"",Weekly[[#This Row],[ADBC_P]]=FALSE,Weekly[[#This Row],[Actual]]=FALSE),AQ53+Weekly[[#This Row],[V Odds &lt;]]-1,IF(AND(Weekly[[#This Row],[V Odds &lt;]]&lt;&gt;"",Weekly[[#This Row],[ADBC_P]]=FALSE,Weekly[[#This Row],[Actual]]=TRUE),AQ53-1,IF(AND(Weekly[[#This Row],[H Odds &lt;]]&lt;&gt;"",Weekly[[#This Row],[ADBC_P]]=TRUE,Weekly[[#This Row],[Actual]]=FALSE),AQ53-1,AQ53)))))</f>
        <v>40</v>
      </c>
      <c r="AR54" s="37">
        <f>IF(AND(Weekly[[#This Row],[V Odds &lt;]]="",Weekly[[#This Row],[H Odds &lt;]]=""),AR53,IF(AND(Weekly[[#This Row],[H Odds &lt;]]&lt;&gt;"",Weekly[[#This Row],[RFC_P]]=TRUE,Weekly[[#This Row],[Actual]]=TRUE),AR53+Weekly[[#This Row],[H Odds &lt;]]-1,IF(AND(Weekly[[#This Row],[V Odds &lt;]]&lt;&gt;"",Weekly[[#This Row],[RFC_P]]=FALSE,Weekly[[#This Row],[Actual]]=FALSE),AR53+Weekly[[#This Row],[V Odds &lt;]]-1,IF(AND(Weekly[[#This Row],[V Odds &lt;]]&lt;&gt;"",Weekly[[#This Row],[RFC_P]]=FALSE,Weekly[[#This Row],[Actual]]=TRUE),AR53-1,IF(AND(Weekly[[#This Row],[H Odds &lt;]]&lt;&gt;"",Weekly[[#This Row],[RFC_P]]=TRUE,Weekly[[#This Row],[Actual]]=FALSE),AR53-1,AR53)))))</f>
        <v>40.200000000000003</v>
      </c>
      <c r="AS54" s="37">
        <f>IF(AND(Weekly[[#This Row],[V Odds &lt;]]="",Weekly[[#This Row],[H Odds &lt;]]=""),AS53,IF(AND(Weekly[[#This Row],[H Odds &lt;]]&lt;&gt;"",Weekly[[#This Row],[GBC_P]]=TRUE,Weekly[[#This Row],[Actual]]=TRUE),AS53+Weekly[[#This Row],[H Odds &lt;]]-1,IF(AND(Weekly[[#This Row],[V Odds &lt;]]&lt;&gt;"",Weekly[[#This Row],[GBC_P]]=FALSE,Weekly[[#This Row],[Actual]]=FALSE),AS53+Weekly[[#This Row],[V Odds &lt;]]-1,IF(AND(Weekly[[#This Row],[V Odds &lt;]]&lt;&gt;"",Weekly[[#This Row],[GBC_P]]=FALSE,Weekly[[#This Row],[Actual]]=TRUE),AS53-1,IF(AND(Weekly[[#This Row],[H Odds &lt;]]&lt;&gt;"",Weekly[[#This Row],[GBC_P]]=TRUE,Weekly[[#This Row],[Actual]]=FALSE),AS53-1,AS53)))))</f>
        <v>38</v>
      </c>
      <c r="AT54" s="37">
        <f>IF(AND(Weekly[[#This Row],[V Odds &lt;]]="",Weekly[[#This Row],[H Odds &lt;]]=""),AT53,IF(AND(Weekly[[#This Row],[H Odds &lt;]]&lt;&gt;"",Weekly[[#This Row],[HGBC_P]]=TRUE,Weekly[[#This Row],[Actual]]=TRUE),AT53+Weekly[[#This Row],[H Odds &lt;]]-1,IF(AND(Weekly[[#This Row],[V Odds &lt;]]&lt;&gt;"",Weekly[[#This Row],[HGBC_P]]=FALSE,Weekly[[#This Row],[Actual]]=FALSE),AT53+Weekly[[#This Row],[V Odds &lt;]]-1,IF(AND(Weekly[[#This Row],[V Odds &lt;]]&lt;&gt;"",Weekly[[#This Row],[HGBC_P]]=FALSE,Weekly[[#This Row],[Actual]]=TRUE),AT53-1,IF(AND(Weekly[[#This Row],[H Odds &lt;]]&lt;&gt;"",Weekly[[#This Row],[HGBC_P]]=TRUE,Weekly[[#This Row],[Actual]]=FALSE),AT53-1,AT53)))))</f>
        <v>38</v>
      </c>
      <c r="AU54" s="37">
        <f>IF(AND(Weekly[[#This Row],[V Odds &lt;]]="",Weekly[[#This Row],[H Odds &lt;]]=""),AU53,IF(AND(Weekly[[#This Row],[H Odds &lt;]]&lt;&gt;"",Weekly[[#This Row],[XGB_P]]=TRUE,Weekly[[#This Row],[Actual]]=TRUE),AU53+Weekly[[#This Row],[H Odds &lt;]]-1,IF(AND(Weekly[[#This Row],[V Odds &lt;]]&lt;&gt;"",Weekly[[#This Row],[XGB_P]]=FALSE,Weekly[[#This Row],[Actual]]=FALSE),AU53+Weekly[[#This Row],[V Odds &lt;]]-1,IF(AND(Weekly[[#This Row],[V Odds &lt;]]&lt;&gt;"",Weekly[[#This Row],[XGB_P]]=FALSE,Weekly[[#This Row],[Actual]]=TRUE),AU53-1,IF(AND(Weekly[[#This Row],[H Odds &lt;]]&lt;&gt;"",Weekly[[#This Row],[XGB_P]]=TRUE,Weekly[[#This Row],[Actual]]=FALSE),AU53-1,AU53)))))</f>
        <v>39</v>
      </c>
      <c r="AV54" s="37">
        <f>IF(AND(Weekly[[#This Row],[V Odds &lt;]]="",Weekly[[#This Row],[H Odds &lt;]]=""),AV53,IF(AND(Weekly[[#This Row],[H Odds &lt;]]&lt;&gt;"",Weekly[[#This Row],[QDA_P]]=TRUE,Weekly[[#This Row],[Actual]]=TRUE),AV53+Weekly[[#This Row],[H Odds &lt;]]-1,IF(AND(Weekly[[#This Row],[V Odds &lt;]]&lt;&gt;"",Weekly[[#This Row],[QDA_P]]=FALSE,Weekly[[#This Row],[Actual]]=FALSE),AV53+Weekly[[#This Row],[V Odds &lt;]]-1,IF(AND(Weekly[[#This Row],[V Odds &lt;]]&lt;&gt;"",Weekly[[#This Row],[QDA_P]]=FALSE,Weekly[[#This Row],[Actual]]=TRUE),AV53-1,IF(AND(Weekly[[#This Row],[H Odds &lt;]]&lt;&gt;"",Weekly[[#This Row],[QDA_P]]=TRUE,Weekly[[#This Row],[Actual]]=FALSE),AV53-1,AV53)))))</f>
        <v>37</v>
      </c>
      <c r="AW54" s="37"/>
      <c r="AX54" s="37">
        <f>IF(AND(Weekly[[#This Row],[V Odds &lt;]]="",Weekly[[#This Row],[H Odds &lt;]]=""),AX53,IF(AND(Weekly[[#This Row],[V Odds &lt;]]&lt;&gt;"",Weekly[[#This Row],[FALSES]]&gt;0,Weekly[[#This Row],[Actual]]=FALSE),AX53+Weekly[[#This Row],[V Odds &lt;]]-1,IF(AND(Weekly[[#This Row],[H Odds &lt;]]&lt;&gt;"",Weekly[[#This Row],[TRUES]]&gt;0,Weekly[[#This Row],[Actual]]=TRUE),AX53+Weekly[[#This Row],[H Odds &lt;]]-1,IF(AND(Weekly[[#This Row],[V Odds &lt;]]&lt;&gt;"",Weekly[[#This Row],[FALSES]]=0),AX53,IF(AND(Weekly[[#This Row],[H Odds &lt;]]&lt;&gt;"",Weekly[[#This Row],[TRUES]]=0),AX53,AX53-1)))))</f>
        <v>46.800000000000011</v>
      </c>
      <c r="AY54" s="37">
        <f>IF(AND(Weekly[[#This Row],[V Odds &lt;]]="",Weekly[[#This Row],[H Odds &lt;]]=""),AY53,IF(AND(Weekly[[#This Row],[V Odds &lt;]]&lt;&gt;"",Weekly[[#This Row],[FALSES]]&gt;0,Weekly[[#This Row],[Actual]]=FALSE),AY53+((Weekly[[#This Row],[V Odds &lt;]]-1)*0.92),IF(AND(Weekly[[#This Row],[H Odds &lt;]]&lt;&gt;"",Weekly[[#This Row],[TRUES]]&gt;0,Weekly[[#This Row],[Actual]]=TRUE),AY53+((Weekly[[#This Row],[H Odds &lt;]]-1)*0.92),IF(AND(Weekly[[#This Row],[V Odds &lt;]]&lt;&gt;"",Weekly[[#This Row],[FALSES]]=0),AY53,IF(AND(Weekly[[#This Row],[H Odds &lt;]]&lt;&gt;"",Weekly[[#This Row],[TRUES]]=0),AY53,AY53-1)))))</f>
        <v>45.775999999999996</v>
      </c>
      <c r="AZ54" s="37">
        <f>IF(AND(Weekly[[#This Row],[V Odds &lt;]]="",Weekly[[#This Row],[H Odds &lt;]]=""),AZ53,IF(AND(Weekly[[#This Row],[V Odds &lt;]]&lt;&gt;"",Weekly[[#This Row],[Actual]]=FALSE),AZ53+Weekly[[#This Row],[V Odds &lt;]]-1,IF(AND(Weekly[[#This Row],[H Odds &lt;]]&lt;&gt;"",Weekly[[#This Row],[Actual]]=TRUE),AZ53+Weekly[[#This Row],[H Odds &lt;]]-1,AZ53-1)))</f>
        <v>42.59</v>
      </c>
      <c r="BA54" s="38">
        <f>IF(Weekly[[#This Row],[H Odds &lt;]]="",BA53,IF(AND(Weekly[[#This Row],[H Odds &lt;]]&lt;&gt;"",Weekly[[#This Row],[SVC_P]]=TRUE,Weekly[[#This Row],[Actual]]=TRUE),BA53+Weekly[[#This Row],[H Odds &lt;]]-1,IF(AND(Weekly[[#This Row],[H Odds &lt;]]&lt;&gt;"",Weekly[[#This Row],[SVC_P]]=TRUE,Weekly[[#This Row],[Actual]]=FALSE),BA53-1,BA53)))</f>
        <v>46.11</v>
      </c>
      <c r="BB54" s="38">
        <f>IF(Weekly[[#This Row],[H Odds &lt;]]="",BB53,IF(AND(Weekly[[#This Row],[H Odds &lt;]]&lt;&gt;"",Weekly[[#This Row],[ADBC_P]]=TRUE,Weekly[[#This Row],[Actual]]=TRUE),BB53+Weekly[[#This Row],[H Odds &lt;]]-1,IF(AND(Weekly[[#This Row],[H Odds &lt;]]&lt;&gt;"",Weekly[[#This Row],[ADBC_P]]=TRUE,Weekly[[#This Row],[Actual]]=FALSE),BB53-1,BB53)))</f>
        <v>40</v>
      </c>
      <c r="BC54" s="38">
        <f>IF(Weekly[[#This Row],[H Odds &lt;]]="",BC53,IF(AND(Weekly[[#This Row],[H Odds &lt;]]&lt;&gt;"",Weekly[[#This Row],[RFC_P]]=TRUE,Weekly[[#This Row],[Actual]]=TRUE),BC53+Weekly[[#This Row],[H Odds &lt;]]-1,IF(AND(Weekly[[#This Row],[H Odds &lt;]]&lt;&gt;"",Weekly[[#This Row],[RFC_P]]=TRUE,Weekly[[#This Row],[Actual]]=FALSE),BC53-1,BC53)))</f>
        <v>39</v>
      </c>
      <c r="BD54" s="38">
        <f>IF(Weekly[[#This Row],[H Odds &lt;]]="",BD53,IF(AND(Weekly[[#This Row],[H Odds &lt;]]&lt;&gt;"",Weekly[[#This Row],[GBC_P]]=TRUE,Weekly[[#This Row],[Actual]]=TRUE),BD53+Weekly[[#This Row],[H Odds &lt;]]-1,IF(AND(Weekly[[#This Row],[H Odds &lt;]]&lt;&gt;"",Weekly[[#This Row],[GBC_P]]=TRUE,Weekly[[#This Row],[Actual]]=FALSE),BD53-1,BD53)))</f>
        <v>40</v>
      </c>
      <c r="BE54" s="38">
        <f>IF(Weekly[[#This Row],[H Odds &lt;]]="",BE53,IF(AND(Weekly[[#This Row],[H Odds &lt;]]&lt;&gt;"",Weekly[[#This Row],[HGBC_P]]=TRUE,Weekly[[#This Row],[Actual]]=TRUE),BE53+Weekly[[#This Row],[H Odds &lt;]]-1,IF(AND(Weekly[[#This Row],[H Odds &lt;]]&lt;&gt;"",Weekly[[#This Row],[HGBC_P]]=TRUE,Weekly[[#This Row],[Actual]]=FALSE),BE53-1,BE53)))</f>
        <v>39</v>
      </c>
      <c r="BF54" s="38">
        <f>IF(Weekly[[#This Row],[H Odds &lt;]]="",BF53,IF(AND(Weekly[[#This Row],[H Odds &lt;]]&lt;&gt;"",Weekly[[#This Row],[XGB_P]]=TRUE,Weekly[[#This Row],[Actual]]=TRUE),BF53+Weekly[[#This Row],[H Odds &lt;]]-1,IF(AND(Weekly[[#This Row],[H Odds &lt;]]&lt;&gt;"",Weekly[[#This Row],[XGB_P]]=TRUE,Weekly[[#This Row],[Actual]]=FALSE),BF53-1,BF53)))</f>
        <v>40</v>
      </c>
      <c r="BG54" s="38">
        <f>IF(Weekly[[#This Row],[H Odds &lt;]]="",BG53,IF(AND(Weekly[[#This Row],[H Odds &lt;]]&lt;&gt;"",Weekly[[#This Row],[QDA_P]]=TRUE,Weekly[[#This Row],[Actual]]=TRUE),BG53+Weekly[[#This Row],[H Odds &lt;]]-1,IF(AND(Weekly[[#This Row],[H Odds &lt;]]&lt;&gt;"",Weekly[[#This Row],[QDA_P]]=TRUE,Weekly[[#This Row],[Actual]]=FALSE),BG53-1,BG53)))</f>
        <v>40</v>
      </c>
      <c r="BH54" s="38">
        <f>IF(Weekly[[#This Row],[H Odds &lt;]]="",BH53,IF(AND(Weekly[[#This Row],[H Odds &lt;]]&lt;&gt;"",Weekly[[#This Row],[KNC_P]]=TRUE,Weekly[[#This Row],[Actual]]=TRUE),BH53+Weekly[[#This Row],[H Odds &lt;]]-1,IF(AND(Weekly[[#This Row],[H Odds &lt;]]&lt;&gt;"",Weekly[[#This Row],[KNC_P]]=TRUE,Weekly[[#This Row],[Actual]]=FALSE),BH53-1,BH53)))</f>
        <v>40</v>
      </c>
      <c r="BI54" s="38">
        <f>IF(Weekly[[#This Row],[H Odds &lt;]]="",BI53,IF(AND(Weekly[[#This Row],[H Odds &lt;]]&lt;&gt;"",Weekly[[#This Row],[TRUES]]&gt;0,Weekly[[#This Row],[Actual]]=TRUE),BI53+Weekly[[#This Row],[H Odds &lt;]]-1,IF(AND(Weekly[[#This Row],[H Odds &lt;]]&lt;&gt;"",Weekly[[#This Row],[TRUES]]=0),BI53,BI53-1)))</f>
        <v>46.11</v>
      </c>
      <c r="BJ54" s="38">
        <f>IF(Weekly[[#This Row],[H Odds &lt;]]="",BJ53,IF(AND(Weekly[[#This Row],[H Odds &lt;]]&lt;&gt;"",Weekly[[#This Row],[Actual]]=TRUE),BJ53+Weekly[[#This Row],[H Odds &lt;]]-1,IF(AND(Weekly[[#This Row],[H Odds &lt;]]&lt;&gt;"",Weekly[[#This Row],[Actual]]=FALSE),BJ53-1,BJ53)))</f>
        <v>46.11</v>
      </c>
      <c r="BK54" s="58">
        <f>IF(AND(Weekly[[#This Row],[TRUES]]&gt;4,Weekly[[#This Row],[Actual]]=TRUE),BK53+Weekly[[#This Row],[BF H Odds]]-1,IF(AND(Weekly[[#This Row],[FALSES]]&gt;4,Weekly[[#This Row],[Actual]]=FALSE),BK53+Weekly[[#This Row],[BF V Odds]]-1,IF(AND(Weekly[[#This Row],[TRUES]]&gt;4,Weekly[[#This Row],[Actual]]=FALSE),BK53-1,IF(AND(Weekly[[#This Row],[FALSES]]&gt;4,Weekly[[#This Row],[Actual]]=TRUE),BK53-1,BK53))))</f>
        <v>37.840000000000025</v>
      </c>
      <c r="BL54" s="58">
        <f>IF(AND(Weekly[[#This Row],[TRUES]]&gt;5,Weekly[[#This Row],[Actual]]=TRUE),BL53+Weekly[[#This Row],[BF H Odds]]-1,IF(AND(Weekly[[#This Row],[FALSES]]&gt;5,Weekly[[#This Row],[Actual]]=FALSE),BL53+Weekly[[#This Row],[BF V Odds]]-1,IF(AND(Weekly[[#This Row],[TRUES]]&gt;5,Weekly[[#This Row],[Actual]]=FALSE),BL53-1,IF(AND(Weekly[[#This Row],[FALSES]]&gt;5,Weekly[[#This Row],[Actual]]=TRUE),BL53-1,BL53))))</f>
        <v>37.490000000000023</v>
      </c>
      <c r="BM54" s="58">
        <f>IF(AND(Weekly[[#This Row],[TRUES]]&gt;6,Weekly[[#This Row],[Actual]]=TRUE),BM53+Weekly[[#This Row],[BF H Odds]]-1,IF(AND(Weekly[[#This Row],[FALSES]]&gt;6,Weekly[[#This Row],[Actual]]=FALSE),BM53+Weekly[[#This Row],[BF V Odds]]-1,IF(AND(Weekly[[#This Row],[TRUES]]&gt;6,Weekly[[#This Row],[Actual]]=FALSE),BM53-1,IF(AND(Weekly[[#This Row],[FALSES]]&gt;6,Weekly[[#This Row],[Actual]]=TRUE),BM53-1,BM53))))</f>
        <v>38.600000000000016</v>
      </c>
      <c r="BN54" s="24"/>
    </row>
    <row r="55" spans="1:66" x14ac:dyDescent="0.25">
      <c r="A55" s="1">
        <v>54</v>
      </c>
      <c r="B55" s="10">
        <v>44243</v>
      </c>
      <c r="C55" s="17" t="s">
        <v>17</v>
      </c>
      <c r="D55" s="15" t="s">
        <v>31</v>
      </c>
      <c r="E55" t="b">
        <v>1</v>
      </c>
      <c r="F55" t="b">
        <v>1</v>
      </c>
      <c r="G55" t="b">
        <v>1</v>
      </c>
      <c r="H55" t="b">
        <v>0</v>
      </c>
      <c r="I55" t="b">
        <v>1</v>
      </c>
      <c r="J55" t="b">
        <v>0</v>
      </c>
      <c r="K55" t="b">
        <v>1</v>
      </c>
      <c r="N55">
        <v>1</v>
      </c>
      <c r="O55">
        <v>1.76</v>
      </c>
      <c r="P55" t="b">
        <v>1</v>
      </c>
      <c r="Q55" t="s">
        <v>66</v>
      </c>
      <c r="R55" s="9">
        <f>IFERROR(IF(Weekly[[#This Row],[Won Bet?]]="yes",R54+(Weekly[[#This Row],[BF Odds]]*Weekly[[#This Row],[BF Stake]])-Weekly[[#This Row],[BF Stake]],R54-Weekly[[#This Row],[BF Stake]]),R54)</f>
        <v>96.620000000000019</v>
      </c>
      <c r="S55" s="9">
        <f>IFERROR(IF(Weekly[[#This Row],[Won Bet?]]="yes",S54+(((Weekly[[#This Row],[BF Odds]]*Weekly[[#This Row],[BF Stake]])-Weekly[[#This Row],[BF Stake]])*0.95),S54-Weekly[[#This Row],[BF Stake]]),S54)</f>
        <v>95.938999999999993</v>
      </c>
      <c r="T55">
        <v>2.08</v>
      </c>
      <c r="U55">
        <v>1.79</v>
      </c>
      <c r="V55" s="24">
        <f>IF(Weekly[[#This Row],[Actual]]="","",IF(AND(Weekly[[#This Row],[SVC_P]]=Weekly[[#This Row],[Actual]],Weekly[[#This Row],[SVC_P]]=TRUE),V54+Weekly[[#This Row],[BF H Odds]]-1,IF(AND(Weekly[[#This Row],[SVC_P]]=Weekly[[#This Row],[Actual]],Weekly[[#This Row],[SVC_P]]=FALSE),V54+Weekly[[#This Row],[BF V Odds]]-1,V54-1)))</f>
        <v>52.710000000000029</v>
      </c>
      <c r="W55" s="24">
        <f>IF(Weekly[[#This Row],[Actual]]="","",IF(AND(Weekly[[#This Row],[SVC_P]]=FALSE,Weekly[[#This Row],[Actual]]=TRUE),W54+Weekly[[#This Row],[BF H Odds]]-1,IF(AND(Weekly[[#This Row],[SVC_P]]=TRUE,Weekly[[#This Row],[Actual]]=FALSE,),W54+Weekly[[#This Row],[BF V Odds]]-1,W54-1)))</f>
        <v>-6.76</v>
      </c>
      <c r="X55" s="24">
        <f>IF(Weekly[[#This Row],[Actual]]="","",IF(AND(Weekly[[#This Row],[ADBC_P]]=Weekly[[#This Row],[Actual]],Weekly[[#This Row],[ADBC_P]]=TRUE),X54+Weekly[[#This Row],[BF H Odds]]-1,IF(AND(Weekly[[#This Row],[ADBC_P]]=Weekly[[#This Row],[Actual]],Weekly[[#This Row],[ADBC_P]]=FALSE),X54+Weekly[[#This Row],[BF V Odds]]-1,X54-1)))</f>
        <v>37.53000000000003</v>
      </c>
      <c r="Y55" s="24">
        <f>IF(Weekly[[#This Row],[Actual]]="","",IF(AND(Weekly[[#This Row],[ADBC_P]]=FALSE,Weekly[[#This Row],[Actual]]=TRUE),Y54+Weekly[[#This Row],[BF H Odds]]-1,IF(AND(Weekly[[#This Row],[ADBC_P]]=TRUE,Weekly[[#This Row],[Actual]]=FALSE),Y54+Weekly[[#This Row],[BF V Odds]]-1,Y54-1)))</f>
        <v>40.980000000000004</v>
      </c>
      <c r="Z55" s="24">
        <f>IF(Weekly[[#This Row],[Actual]]="","",IF(AND(Weekly[[#This Row],[RFC_P]]=Weekly[[#This Row],[Actual]],Weekly[[#This Row],[RFC_P]]=TRUE),Z54+Weekly[[#This Row],[BF H Odds]]-1,IF(AND(Weekly[[#This Row],[RFC_P]]=Weekly[[#This Row],[Actual]],Weekly[[#This Row],[RFC_P]]=FALSE),Z54+Weekly[[#This Row],[BF V Odds]]-1,Z54-1)))</f>
        <v>35.800000000000033</v>
      </c>
      <c r="AA55" s="24">
        <f>IF(Weekly[[#This Row],[Actual]]="","",IF(AND(Weekly[[#This Row],[RFC_P]]=FALSE,Weekly[[#This Row],[Actual]]=TRUE),AA54+Weekly[[#This Row],[BF H Odds]]-1,IF(AND(Weekly[[#This Row],[RFC_P]]=TRUE,Weekly[[#This Row],[Actual]]=FALSE),AA54+Weekly[[#This Row],[BF V Odds]]-1,AA54-1)))</f>
        <v>42.710000000000008</v>
      </c>
      <c r="AB55" s="24">
        <f>IF(Weekly[[#This Row],[Actual]]="","",IF(AND(Weekly[[#This Row],[GBC_P]]=Weekly[[#This Row],[Actual]],Weekly[[#This Row],[GBC_P]]=TRUE),AB54+Weekly[[#This Row],[BF H Odds]]-1,IF(AND(Weekly[[#This Row],[GBC_P]]=Weekly[[#This Row],[Actual]],Weekly[[#This Row],[GBC_P]]=FALSE),AB54+Weekly[[#This Row],[BF V Odds]]-1,AB54-1)))</f>
        <v>31.560000000000024</v>
      </c>
      <c r="AC55" s="24">
        <f>IF(Weekly[[#This Row],[Actual]]="","",IF(AND(Weekly[[#This Row],[GBC_P]]=FALSE,Weekly[[#This Row],[Actual]]=TRUE),AC54+Weekly[[#This Row],[BF H Odds]]-1,IF(AND(Weekly[[#This Row],[GBC_P]]=TRUE,Weekly[[#This Row],[Actual]]=FALSE),AC54+Weekly[[#This Row],[BF V Odds]]-1,AC54-1)))</f>
        <v>46.95000000000001</v>
      </c>
      <c r="AD55" s="24">
        <f>IF(Weekly[[#This Row],[Actual]]="","",IF(AND(Weekly[[#This Row],[HGBC_P]]=Weekly[[#This Row],[Actual]],Weekly[[#This Row],[HGBC_P]]=TRUE),AD54+Weekly[[#This Row],[BF H Odds]]-1,IF(AND(Weekly[[#This Row],[HGBC_P]]=Weekly[[#This Row],[Actual]],Weekly[[#This Row],[HGBC_P]]=FALSE),AD54+Weekly[[#This Row],[BF V Odds]]-1,AD54-1)))</f>
        <v>36.680000000000035</v>
      </c>
      <c r="AE55" s="24">
        <f>IF(Weekly[[#This Row],[Actual]]="","",IF(AND(Weekly[[#This Row],[HGBC_P]]=FALSE,Weekly[[#This Row],[Actual]]=TRUE),AE54+Weekly[[#This Row],[BF H Odds]]-1,IF(AND(Weekly[[#This Row],[HGBC_P]]=TRUE,Weekly[[#This Row],[Actual]]=FALSE),AE54+Weekly[[#This Row],[BF V Odds]]-1,AE54-1)))</f>
        <v>41.83</v>
      </c>
      <c r="AF55" s="24">
        <f>IF(Weekly[[#This Row],[Actual]]="","",IF(AND(Weekly[[#This Row],[XGB_P]]=Weekly[[#This Row],[Actual]],Weekly[[#This Row],[XGB_P]]=TRUE),AF54+Weekly[[#This Row],[BF H Odds]]-1,IF(AND(Weekly[[#This Row],[XGB_P]]=Weekly[[#This Row],[Actual]],Weekly[[#This Row],[XGB_P]]=FALSE),AF54+Weekly[[#This Row],[BF V Odds]]-1,AF54-1)))</f>
        <v>37.360000000000028</v>
      </c>
      <c r="AG55" s="24">
        <f>IF(Weekly[[#This Row],[Actual]]="","",IF(AND(Weekly[[#This Row],[XGB_P]]=FALSE,Weekly[[#This Row],[Actual]]=TRUE),AG54+Weekly[[#This Row],[BF H Odds]]-1,IF(AND(Weekly[[#This Row],[XGB_P]]=TRUE,Weekly[[#This Row],[Actual]]=FALSE),AG54+Weekly[[#This Row],[BF V Odds]]-1,AG54-1)))</f>
        <v>41.15</v>
      </c>
      <c r="AH55" s="24">
        <f>IF(Weekly[[#This Row],[Actual]]="","",IF(AND(Weekly[[#This Row],[QDA_P]]=Weekly[[#This Row],[Actual]],Weekly[[#This Row],[QDA_P]]=TRUE),AH54+Weekly[[#This Row],[BF H Odds]]-1,IF(AND(Weekly[[#This Row],[QDA_P]]=Weekly[[#This Row],[Actual]],Weekly[[#This Row],[QDA_P]]=FALSE),AH54+Weekly[[#This Row],[BF V Odds]]-1,AH54-1)))</f>
        <v>26.270000000000017</v>
      </c>
      <c r="AI55" s="24">
        <f>IF(Weekly[[#This Row],[Actual]]="","",IF(AND(Weekly[[#This Row],[QDA_P]]=FALSE,Weekly[[#This Row],[Actual]]=TRUE),AI54+Weekly[[#This Row],[BF H Odds]]-1,IF(AND(Weekly[[#This Row],[QDA_P]]=TRUE,Weekly[[#This Row],[Actual]]=FALSE),AI54+Weekly[[#This Row],[BF V Odds]]-1,AI54-1)))</f>
        <v>52.240000000000009</v>
      </c>
      <c r="AJ55" s="24"/>
      <c r="AK55" s="24"/>
      <c r="AL55" s="30">
        <f>IF(Weekly[[#This Row],[Actual]]="","",COUNTIF(Weekly[[#This Row],[SVC_P]:[QDA_P]],TRUE))</f>
        <v>5</v>
      </c>
      <c r="AM55" s="30">
        <f>IF(Weekly[[#This Row],[Actual]]="","",COUNTIF(Weekly[[#This Row],[SVC_P]:[QDA_P]],FALSE))</f>
        <v>2</v>
      </c>
      <c r="AN55" t="str">
        <f>IF(AND(Weekly[[#This Row],[BF V Odds]]&gt;$BO$6,Weekly[[#This Row],[BF V Odds]] &lt; $BO$7),Weekly[[#This Row],[BF V Odds]],"")</f>
        <v/>
      </c>
      <c r="AO55" t="str">
        <f>IF(AND(Weekly[[#This Row],[BF H Odds]]&gt;$BO$6, Weekly[[#This Row],[BF H Odds]] &lt; $BO$7),Weekly[[#This Row],[BF H Odds]],"")</f>
        <v/>
      </c>
      <c r="AP55" s="37">
        <f>IF(AND(Weekly[[#This Row],[V Odds &lt;]]="",Weekly[[#This Row],[H Odds &lt;]]=""),AP54,IF(AND(Weekly[[#This Row],[H Odds &lt;]]&lt;&gt;"",Weekly[[#This Row],[SVC_P]]=TRUE,Weekly[[#This Row],[Actual]]=TRUE),AP54+Weekly[[#This Row],[H Odds &lt;]]-1,IF(AND(Weekly[[#This Row],[V Odds &lt;]]&lt;&gt;"",Weekly[[#This Row],[SVC_P]]=FALSE,Weekly[[#This Row],[Actual]]=FALSE),AP54+Weekly[[#This Row],[V Odds &lt;]]-1,IF(AND(Weekly[[#This Row],[V Odds &lt;]]&lt;&gt;"",Weekly[[#This Row],[SVC_P]]=FALSE,Weekly[[#This Row],[Actual]]=TRUE),AP54-1,IF(AND(Weekly[[#This Row],[H Odds &lt;]]&lt;&gt;"",Weekly[[#This Row],[SVC_P]]=TRUE,Weekly[[#This Row],[Actual]]=FALSE),AP54-1,AP54)))))</f>
        <v>49.800000000000011</v>
      </c>
      <c r="AQ55" s="37">
        <f>IF(AND(Weekly[[#This Row],[V Odds &lt;]]="",Weekly[[#This Row],[H Odds &lt;]]=""),AQ54,IF(AND(Weekly[[#This Row],[H Odds &lt;]]&lt;&gt;"",Weekly[[#This Row],[ADBC_P]]=TRUE,Weekly[[#This Row],[Actual]]=TRUE),AQ54+Weekly[[#This Row],[H Odds &lt;]]-1,IF(AND(Weekly[[#This Row],[V Odds &lt;]]&lt;&gt;"",Weekly[[#This Row],[ADBC_P]]=FALSE,Weekly[[#This Row],[Actual]]=FALSE),AQ54+Weekly[[#This Row],[V Odds &lt;]]-1,IF(AND(Weekly[[#This Row],[V Odds &lt;]]&lt;&gt;"",Weekly[[#This Row],[ADBC_P]]=FALSE,Weekly[[#This Row],[Actual]]=TRUE),AQ54-1,IF(AND(Weekly[[#This Row],[H Odds &lt;]]&lt;&gt;"",Weekly[[#This Row],[ADBC_P]]=TRUE,Weekly[[#This Row],[Actual]]=FALSE),AQ54-1,AQ54)))))</f>
        <v>40</v>
      </c>
      <c r="AR55" s="37">
        <f>IF(AND(Weekly[[#This Row],[V Odds &lt;]]="",Weekly[[#This Row],[H Odds &lt;]]=""),AR54,IF(AND(Weekly[[#This Row],[H Odds &lt;]]&lt;&gt;"",Weekly[[#This Row],[RFC_P]]=TRUE,Weekly[[#This Row],[Actual]]=TRUE),AR54+Weekly[[#This Row],[H Odds &lt;]]-1,IF(AND(Weekly[[#This Row],[V Odds &lt;]]&lt;&gt;"",Weekly[[#This Row],[RFC_P]]=FALSE,Weekly[[#This Row],[Actual]]=FALSE),AR54+Weekly[[#This Row],[V Odds &lt;]]-1,IF(AND(Weekly[[#This Row],[V Odds &lt;]]&lt;&gt;"",Weekly[[#This Row],[RFC_P]]=FALSE,Weekly[[#This Row],[Actual]]=TRUE),AR54-1,IF(AND(Weekly[[#This Row],[H Odds &lt;]]&lt;&gt;"",Weekly[[#This Row],[RFC_P]]=TRUE,Weekly[[#This Row],[Actual]]=FALSE),AR54-1,AR54)))))</f>
        <v>40.200000000000003</v>
      </c>
      <c r="AS55" s="37">
        <f>IF(AND(Weekly[[#This Row],[V Odds &lt;]]="",Weekly[[#This Row],[H Odds &lt;]]=""),AS54,IF(AND(Weekly[[#This Row],[H Odds &lt;]]&lt;&gt;"",Weekly[[#This Row],[GBC_P]]=TRUE,Weekly[[#This Row],[Actual]]=TRUE),AS54+Weekly[[#This Row],[H Odds &lt;]]-1,IF(AND(Weekly[[#This Row],[V Odds &lt;]]&lt;&gt;"",Weekly[[#This Row],[GBC_P]]=FALSE,Weekly[[#This Row],[Actual]]=FALSE),AS54+Weekly[[#This Row],[V Odds &lt;]]-1,IF(AND(Weekly[[#This Row],[V Odds &lt;]]&lt;&gt;"",Weekly[[#This Row],[GBC_P]]=FALSE,Weekly[[#This Row],[Actual]]=TRUE),AS54-1,IF(AND(Weekly[[#This Row],[H Odds &lt;]]&lt;&gt;"",Weekly[[#This Row],[GBC_P]]=TRUE,Weekly[[#This Row],[Actual]]=FALSE),AS54-1,AS54)))))</f>
        <v>38</v>
      </c>
      <c r="AT55" s="37">
        <f>IF(AND(Weekly[[#This Row],[V Odds &lt;]]="",Weekly[[#This Row],[H Odds &lt;]]=""),AT54,IF(AND(Weekly[[#This Row],[H Odds &lt;]]&lt;&gt;"",Weekly[[#This Row],[HGBC_P]]=TRUE,Weekly[[#This Row],[Actual]]=TRUE),AT54+Weekly[[#This Row],[H Odds &lt;]]-1,IF(AND(Weekly[[#This Row],[V Odds &lt;]]&lt;&gt;"",Weekly[[#This Row],[HGBC_P]]=FALSE,Weekly[[#This Row],[Actual]]=FALSE),AT54+Weekly[[#This Row],[V Odds &lt;]]-1,IF(AND(Weekly[[#This Row],[V Odds &lt;]]&lt;&gt;"",Weekly[[#This Row],[HGBC_P]]=FALSE,Weekly[[#This Row],[Actual]]=TRUE),AT54-1,IF(AND(Weekly[[#This Row],[H Odds &lt;]]&lt;&gt;"",Weekly[[#This Row],[HGBC_P]]=TRUE,Weekly[[#This Row],[Actual]]=FALSE),AT54-1,AT54)))))</f>
        <v>38</v>
      </c>
      <c r="AU55" s="37">
        <f>IF(AND(Weekly[[#This Row],[V Odds &lt;]]="",Weekly[[#This Row],[H Odds &lt;]]=""),AU54,IF(AND(Weekly[[#This Row],[H Odds &lt;]]&lt;&gt;"",Weekly[[#This Row],[XGB_P]]=TRUE,Weekly[[#This Row],[Actual]]=TRUE),AU54+Weekly[[#This Row],[H Odds &lt;]]-1,IF(AND(Weekly[[#This Row],[V Odds &lt;]]&lt;&gt;"",Weekly[[#This Row],[XGB_P]]=FALSE,Weekly[[#This Row],[Actual]]=FALSE),AU54+Weekly[[#This Row],[V Odds &lt;]]-1,IF(AND(Weekly[[#This Row],[V Odds &lt;]]&lt;&gt;"",Weekly[[#This Row],[XGB_P]]=FALSE,Weekly[[#This Row],[Actual]]=TRUE),AU54-1,IF(AND(Weekly[[#This Row],[H Odds &lt;]]&lt;&gt;"",Weekly[[#This Row],[XGB_P]]=TRUE,Weekly[[#This Row],[Actual]]=FALSE),AU54-1,AU54)))))</f>
        <v>39</v>
      </c>
      <c r="AV55" s="37">
        <f>IF(AND(Weekly[[#This Row],[V Odds &lt;]]="",Weekly[[#This Row],[H Odds &lt;]]=""),AV54,IF(AND(Weekly[[#This Row],[H Odds &lt;]]&lt;&gt;"",Weekly[[#This Row],[QDA_P]]=TRUE,Weekly[[#This Row],[Actual]]=TRUE),AV54+Weekly[[#This Row],[H Odds &lt;]]-1,IF(AND(Weekly[[#This Row],[V Odds &lt;]]&lt;&gt;"",Weekly[[#This Row],[QDA_P]]=FALSE,Weekly[[#This Row],[Actual]]=FALSE),AV54+Weekly[[#This Row],[V Odds &lt;]]-1,IF(AND(Weekly[[#This Row],[V Odds &lt;]]&lt;&gt;"",Weekly[[#This Row],[QDA_P]]=FALSE,Weekly[[#This Row],[Actual]]=TRUE),AV54-1,IF(AND(Weekly[[#This Row],[H Odds &lt;]]&lt;&gt;"",Weekly[[#This Row],[QDA_P]]=TRUE,Weekly[[#This Row],[Actual]]=FALSE),AV54-1,AV54)))))</f>
        <v>37</v>
      </c>
      <c r="AW55" s="37"/>
      <c r="AX55" s="37">
        <f>IF(AND(Weekly[[#This Row],[V Odds &lt;]]="",Weekly[[#This Row],[H Odds &lt;]]=""),AX54,IF(AND(Weekly[[#This Row],[V Odds &lt;]]&lt;&gt;"",Weekly[[#This Row],[FALSES]]&gt;0,Weekly[[#This Row],[Actual]]=FALSE),AX54+Weekly[[#This Row],[V Odds &lt;]]-1,IF(AND(Weekly[[#This Row],[H Odds &lt;]]&lt;&gt;"",Weekly[[#This Row],[TRUES]]&gt;0,Weekly[[#This Row],[Actual]]=TRUE),AX54+Weekly[[#This Row],[H Odds &lt;]]-1,IF(AND(Weekly[[#This Row],[V Odds &lt;]]&lt;&gt;"",Weekly[[#This Row],[FALSES]]=0),AX54,IF(AND(Weekly[[#This Row],[H Odds &lt;]]&lt;&gt;"",Weekly[[#This Row],[TRUES]]=0),AX54,AX54-1)))))</f>
        <v>46.800000000000011</v>
      </c>
      <c r="AY55" s="37">
        <f>IF(AND(Weekly[[#This Row],[V Odds &lt;]]="",Weekly[[#This Row],[H Odds &lt;]]=""),AY54,IF(AND(Weekly[[#This Row],[V Odds &lt;]]&lt;&gt;"",Weekly[[#This Row],[FALSES]]&gt;0,Weekly[[#This Row],[Actual]]=FALSE),AY54+((Weekly[[#This Row],[V Odds &lt;]]-1)*0.92),IF(AND(Weekly[[#This Row],[H Odds &lt;]]&lt;&gt;"",Weekly[[#This Row],[TRUES]]&gt;0,Weekly[[#This Row],[Actual]]=TRUE),AY54+((Weekly[[#This Row],[H Odds &lt;]]-1)*0.92),IF(AND(Weekly[[#This Row],[V Odds &lt;]]&lt;&gt;"",Weekly[[#This Row],[FALSES]]=0),AY54,IF(AND(Weekly[[#This Row],[H Odds &lt;]]&lt;&gt;"",Weekly[[#This Row],[TRUES]]=0),AY54,AY54-1)))))</f>
        <v>45.775999999999996</v>
      </c>
      <c r="AZ55" s="37">
        <f>IF(AND(Weekly[[#This Row],[V Odds &lt;]]="",Weekly[[#This Row],[H Odds &lt;]]=""),AZ54,IF(AND(Weekly[[#This Row],[V Odds &lt;]]&lt;&gt;"",Weekly[[#This Row],[Actual]]=FALSE),AZ54+Weekly[[#This Row],[V Odds &lt;]]-1,IF(AND(Weekly[[#This Row],[H Odds &lt;]]&lt;&gt;"",Weekly[[#This Row],[Actual]]=TRUE),AZ54+Weekly[[#This Row],[H Odds &lt;]]-1,AZ54-1)))</f>
        <v>42.59</v>
      </c>
      <c r="BA55" s="38">
        <f>IF(Weekly[[#This Row],[H Odds &lt;]]="",BA54,IF(AND(Weekly[[#This Row],[H Odds &lt;]]&lt;&gt;"",Weekly[[#This Row],[SVC_P]]=TRUE,Weekly[[#This Row],[Actual]]=TRUE),BA54+Weekly[[#This Row],[H Odds &lt;]]-1,IF(AND(Weekly[[#This Row],[H Odds &lt;]]&lt;&gt;"",Weekly[[#This Row],[SVC_P]]=TRUE,Weekly[[#This Row],[Actual]]=FALSE),BA54-1,BA54)))</f>
        <v>46.11</v>
      </c>
      <c r="BB55" s="38">
        <f>IF(Weekly[[#This Row],[H Odds &lt;]]="",BB54,IF(AND(Weekly[[#This Row],[H Odds &lt;]]&lt;&gt;"",Weekly[[#This Row],[ADBC_P]]=TRUE,Weekly[[#This Row],[Actual]]=TRUE),BB54+Weekly[[#This Row],[H Odds &lt;]]-1,IF(AND(Weekly[[#This Row],[H Odds &lt;]]&lt;&gt;"",Weekly[[#This Row],[ADBC_P]]=TRUE,Weekly[[#This Row],[Actual]]=FALSE),BB54-1,BB54)))</f>
        <v>40</v>
      </c>
      <c r="BC55" s="38">
        <f>IF(Weekly[[#This Row],[H Odds &lt;]]="",BC54,IF(AND(Weekly[[#This Row],[H Odds &lt;]]&lt;&gt;"",Weekly[[#This Row],[RFC_P]]=TRUE,Weekly[[#This Row],[Actual]]=TRUE),BC54+Weekly[[#This Row],[H Odds &lt;]]-1,IF(AND(Weekly[[#This Row],[H Odds &lt;]]&lt;&gt;"",Weekly[[#This Row],[RFC_P]]=TRUE,Weekly[[#This Row],[Actual]]=FALSE),BC54-1,BC54)))</f>
        <v>39</v>
      </c>
      <c r="BD55" s="38">
        <f>IF(Weekly[[#This Row],[H Odds &lt;]]="",BD54,IF(AND(Weekly[[#This Row],[H Odds &lt;]]&lt;&gt;"",Weekly[[#This Row],[GBC_P]]=TRUE,Weekly[[#This Row],[Actual]]=TRUE),BD54+Weekly[[#This Row],[H Odds &lt;]]-1,IF(AND(Weekly[[#This Row],[H Odds &lt;]]&lt;&gt;"",Weekly[[#This Row],[GBC_P]]=TRUE,Weekly[[#This Row],[Actual]]=FALSE),BD54-1,BD54)))</f>
        <v>40</v>
      </c>
      <c r="BE55" s="38">
        <f>IF(Weekly[[#This Row],[H Odds &lt;]]="",BE54,IF(AND(Weekly[[#This Row],[H Odds &lt;]]&lt;&gt;"",Weekly[[#This Row],[HGBC_P]]=TRUE,Weekly[[#This Row],[Actual]]=TRUE),BE54+Weekly[[#This Row],[H Odds &lt;]]-1,IF(AND(Weekly[[#This Row],[H Odds &lt;]]&lt;&gt;"",Weekly[[#This Row],[HGBC_P]]=TRUE,Weekly[[#This Row],[Actual]]=FALSE),BE54-1,BE54)))</f>
        <v>39</v>
      </c>
      <c r="BF55" s="38">
        <f>IF(Weekly[[#This Row],[H Odds &lt;]]="",BF54,IF(AND(Weekly[[#This Row],[H Odds &lt;]]&lt;&gt;"",Weekly[[#This Row],[XGB_P]]=TRUE,Weekly[[#This Row],[Actual]]=TRUE),BF54+Weekly[[#This Row],[H Odds &lt;]]-1,IF(AND(Weekly[[#This Row],[H Odds &lt;]]&lt;&gt;"",Weekly[[#This Row],[XGB_P]]=TRUE,Weekly[[#This Row],[Actual]]=FALSE),BF54-1,BF54)))</f>
        <v>40</v>
      </c>
      <c r="BG55" s="38">
        <f>IF(Weekly[[#This Row],[H Odds &lt;]]="",BG54,IF(AND(Weekly[[#This Row],[H Odds &lt;]]&lt;&gt;"",Weekly[[#This Row],[QDA_P]]=TRUE,Weekly[[#This Row],[Actual]]=TRUE),BG54+Weekly[[#This Row],[H Odds &lt;]]-1,IF(AND(Weekly[[#This Row],[H Odds &lt;]]&lt;&gt;"",Weekly[[#This Row],[QDA_P]]=TRUE,Weekly[[#This Row],[Actual]]=FALSE),BG54-1,BG54)))</f>
        <v>40</v>
      </c>
      <c r="BH55" s="38">
        <f>IF(Weekly[[#This Row],[H Odds &lt;]]="",BH54,IF(AND(Weekly[[#This Row],[H Odds &lt;]]&lt;&gt;"",Weekly[[#This Row],[KNC_P]]=TRUE,Weekly[[#This Row],[Actual]]=TRUE),BH54+Weekly[[#This Row],[H Odds &lt;]]-1,IF(AND(Weekly[[#This Row],[H Odds &lt;]]&lt;&gt;"",Weekly[[#This Row],[KNC_P]]=TRUE,Weekly[[#This Row],[Actual]]=FALSE),BH54-1,BH54)))</f>
        <v>40</v>
      </c>
      <c r="BI55" s="38">
        <f>IF(Weekly[[#This Row],[H Odds &lt;]]="",BI54,IF(AND(Weekly[[#This Row],[H Odds &lt;]]&lt;&gt;"",Weekly[[#This Row],[TRUES]]&gt;0,Weekly[[#This Row],[Actual]]=TRUE),BI54+Weekly[[#This Row],[H Odds &lt;]]-1,IF(AND(Weekly[[#This Row],[H Odds &lt;]]&lt;&gt;"",Weekly[[#This Row],[TRUES]]=0),BI54,BI54-1)))</f>
        <v>46.11</v>
      </c>
      <c r="BJ55" s="38">
        <f>IF(Weekly[[#This Row],[H Odds &lt;]]="",BJ54,IF(AND(Weekly[[#This Row],[H Odds &lt;]]&lt;&gt;"",Weekly[[#This Row],[Actual]]=TRUE),BJ54+Weekly[[#This Row],[H Odds &lt;]]-1,IF(AND(Weekly[[#This Row],[H Odds &lt;]]&lt;&gt;"",Weekly[[#This Row],[Actual]]=FALSE),BJ54-1,BJ54)))</f>
        <v>46.11</v>
      </c>
      <c r="BK55" s="58">
        <f>IF(AND(Weekly[[#This Row],[TRUES]]&gt;4,Weekly[[#This Row],[Actual]]=TRUE),BK54+Weekly[[#This Row],[BF H Odds]]-1,IF(AND(Weekly[[#This Row],[FALSES]]&gt;4,Weekly[[#This Row],[Actual]]=FALSE),BK54+Weekly[[#This Row],[BF V Odds]]-1,IF(AND(Weekly[[#This Row],[TRUES]]&gt;4,Weekly[[#This Row],[Actual]]=FALSE),BK54-1,IF(AND(Weekly[[#This Row],[FALSES]]&gt;4,Weekly[[#This Row],[Actual]]=TRUE),BK54-1,BK54))))</f>
        <v>38.630000000000024</v>
      </c>
      <c r="BL55" s="58">
        <f>IF(AND(Weekly[[#This Row],[TRUES]]&gt;5,Weekly[[#This Row],[Actual]]=TRUE),BL54+Weekly[[#This Row],[BF H Odds]]-1,IF(AND(Weekly[[#This Row],[FALSES]]&gt;5,Weekly[[#This Row],[Actual]]=FALSE),BL54+Weekly[[#This Row],[BF V Odds]]-1,IF(AND(Weekly[[#This Row],[TRUES]]&gt;5,Weekly[[#This Row],[Actual]]=FALSE),BL54-1,IF(AND(Weekly[[#This Row],[FALSES]]&gt;5,Weekly[[#This Row],[Actual]]=TRUE),BL54-1,BL54))))</f>
        <v>37.490000000000023</v>
      </c>
      <c r="BM55" s="58">
        <f>IF(AND(Weekly[[#This Row],[TRUES]]&gt;6,Weekly[[#This Row],[Actual]]=TRUE),BM54+Weekly[[#This Row],[BF H Odds]]-1,IF(AND(Weekly[[#This Row],[FALSES]]&gt;6,Weekly[[#This Row],[Actual]]=FALSE),BM54+Weekly[[#This Row],[BF V Odds]]-1,IF(AND(Weekly[[#This Row],[TRUES]]&gt;6,Weekly[[#This Row],[Actual]]=FALSE),BM54-1,IF(AND(Weekly[[#This Row],[FALSES]]&gt;6,Weekly[[#This Row],[Actual]]=TRUE),BM54-1,BM54))))</f>
        <v>38.600000000000016</v>
      </c>
      <c r="BN55" s="24"/>
    </row>
    <row r="56" spans="1:66" x14ac:dyDescent="0.25">
      <c r="A56" s="1">
        <v>56</v>
      </c>
      <c r="B56" s="10">
        <v>44243</v>
      </c>
      <c r="C56" s="17" t="s">
        <v>34</v>
      </c>
      <c r="D56" s="15" t="s">
        <v>22</v>
      </c>
      <c r="E56" t="b">
        <v>1</v>
      </c>
      <c r="F56" t="b">
        <v>1</v>
      </c>
      <c r="G56" t="b">
        <v>1</v>
      </c>
      <c r="H56" t="b">
        <v>1</v>
      </c>
      <c r="I56" t="b">
        <v>1</v>
      </c>
      <c r="J56" t="b">
        <v>1</v>
      </c>
      <c r="K56" t="b">
        <v>0</v>
      </c>
      <c r="N56">
        <v>1</v>
      </c>
      <c r="O56">
        <v>2</v>
      </c>
      <c r="P56" t="b">
        <v>0</v>
      </c>
      <c r="Q56" t="s">
        <v>76</v>
      </c>
      <c r="R56" s="9">
        <f>IFERROR(IF(Weekly[[#This Row],[Won Bet?]]="yes",R55+(Weekly[[#This Row],[BF Odds]]*Weekly[[#This Row],[BF Stake]])-Weekly[[#This Row],[BF Stake]],R55-Weekly[[#This Row],[BF Stake]]),R55)</f>
        <v>95.620000000000019</v>
      </c>
      <c r="S56" s="9">
        <f>IFERROR(IF(Weekly[[#This Row],[Won Bet?]]="yes",S55+(((Weekly[[#This Row],[BF Odds]]*Weekly[[#This Row],[BF Stake]])-Weekly[[#This Row],[BF Stake]])*0.95),S55-Weekly[[#This Row],[BF Stake]]),S55)</f>
        <v>94.938999999999993</v>
      </c>
      <c r="T56">
        <v>3.01</v>
      </c>
      <c r="U56">
        <v>1.42</v>
      </c>
      <c r="V56" s="24">
        <f>IF(Weekly[[#This Row],[Actual]]="","",IF(AND(Weekly[[#This Row],[SVC_P]]=Weekly[[#This Row],[Actual]],Weekly[[#This Row],[SVC_P]]=TRUE),V55+Weekly[[#This Row],[BF H Odds]]-1,IF(AND(Weekly[[#This Row],[SVC_P]]=Weekly[[#This Row],[Actual]],Weekly[[#This Row],[SVC_P]]=FALSE),V55+Weekly[[#This Row],[BF V Odds]]-1,V55-1)))</f>
        <v>51.710000000000029</v>
      </c>
      <c r="W56" s="24">
        <f>IF(Weekly[[#This Row],[Actual]]="","",IF(AND(Weekly[[#This Row],[SVC_P]]=FALSE,Weekly[[#This Row],[Actual]]=TRUE),W55+Weekly[[#This Row],[BF H Odds]]-1,IF(AND(Weekly[[#This Row],[SVC_P]]=TRUE,Weekly[[#This Row],[Actual]]=FALSE,),W55+Weekly[[#This Row],[BF V Odds]]-1,W55-1)))</f>
        <v>-7.76</v>
      </c>
      <c r="X56" s="24">
        <f>IF(Weekly[[#This Row],[Actual]]="","",IF(AND(Weekly[[#This Row],[ADBC_P]]=Weekly[[#This Row],[Actual]],Weekly[[#This Row],[ADBC_P]]=TRUE),X55+Weekly[[#This Row],[BF H Odds]]-1,IF(AND(Weekly[[#This Row],[ADBC_P]]=Weekly[[#This Row],[Actual]],Weekly[[#This Row],[ADBC_P]]=FALSE),X55+Weekly[[#This Row],[BF V Odds]]-1,X55-1)))</f>
        <v>36.53000000000003</v>
      </c>
      <c r="Y56" s="24">
        <f>IF(Weekly[[#This Row],[Actual]]="","",IF(AND(Weekly[[#This Row],[ADBC_P]]=FALSE,Weekly[[#This Row],[Actual]]=TRUE),Y55+Weekly[[#This Row],[BF H Odds]]-1,IF(AND(Weekly[[#This Row],[ADBC_P]]=TRUE,Weekly[[#This Row],[Actual]]=FALSE),Y55+Weekly[[#This Row],[BF V Odds]]-1,Y55-1)))</f>
        <v>42.99</v>
      </c>
      <c r="Z56" s="24">
        <f>IF(Weekly[[#This Row],[Actual]]="","",IF(AND(Weekly[[#This Row],[RFC_P]]=Weekly[[#This Row],[Actual]],Weekly[[#This Row],[RFC_P]]=TRUE),Z55+Weekly[[#This Row],[BF H Odds]]-1,IF(AND(Weekly[[#This Row],[RFC_P]]=Weekly[[#This Row],[Actual]],Weekly[[#This Row],[RFC_P]]=FALSE),Z55+Weekly[[#This Row],[BF V Odds]]-1,Z55-1)))</f>
        <v>34.800000000000033</v>
      </c>
      <c r="AA56" s="24">
        <f>IF(Weekly[[#This Row],[Actual]]="","",IF(AND(Weekly[[#This Row],[RFC_P]]=FALSE,Weekly[[#This Row],[Actual]]=TRUE),AA55+Weekly[[#This Row],[BF H Odds]]-1,IF(AND(Weekly[[#This Row],[RFC_P]]=TRUE,Weekly[[#This Row],[Actual]]=FALSE),AA55+Weekly[[#This Row],[BF V Odds]]-1,AA55-1)))</f>
        <v>44.720000000000006</v>
      </c>
      <c r="AB56" s="24">
        <f>IF(Weekly[[#This Row],[Actual]]="","",IF(AND(Weekly[[#This Row],[GBC_P]]=Weekly[[#This Row],[Actual]],Weekly[[#This Row],[GBC_P]]=TRUE),AB55+Weekly[[#This Row],[BF H Odds]]-1,IF(AND(Weekly[[#This Row],[GBC_P]]=Weekly[[#This Row],[Actual]],Weekly[[#This Row],[GBC_P]]=FALSE),AB55+Weekly[[#This Row],[BF V Odds]]-1,AB55-1)))</f>
        <v>30.560000000000024</v>
      </c>
      <c r="AC56" s="24">
        <f>IF(Weekly[[#This Row],[Actual]]="","",IF(AND(Weekly[[#This Row],[GBC_P]]=FALSE,Weekly[[#This Row],[Actual]]=TRUE),AC55+Weekly[[#This Row],[BF H Odds]]-1,IF(AND(Weekly[[#This Row],[GBC_P]]=TRUE,Weekly[[#This Row],[Actual]]=FALSE),AC55+Weekly[[#This Row],[BF V Odds]]-1,AC55-1)))</f>
        <v>48.960000000000008</v>
      </c>
      <c r="AD56" s="24">
        <f>IF(Weekly[[#This Row],[Actual]]="","",IF(AND(Weekly[[#This Row],[HGBC_P]]=Weekly[[#This Row],[Actual]],Weekly[[#This Row],[HGBC_P]]=TRUE),AD55+Weekly[[#This Row],[BF H Odds]]-1,IF(AND(Weekly[[#This Row],[HGBC_P]]=Weekly[[#This Row],[Actual]],Weekly[[#This Row],[HGBC_P]]=FALSE),AD55+Weekly[[#This Row],[BF V Odds]]-1,AD55-1)))</f>
        <v>35.680000000000035</v>
      </c>
      <c r="AE56" s="24">
        <f>IF(Weekly[[#This Row],[Actual]]="","",IF(AND(Weekly[[#This Row],[HGBC_P]]=FALSE,Weekly[[#This Row],[Actual]]=TRUE),AE55+Weekly[[#This Row],[BF H Odds]]-1,IF(AND(Weekly[[#This Row],[HGBC_P]]=TRUE,Weekly[[#This Row],[Actual]]=FALSE),AE55+Weekly[[#This Row],[BF V Odds]]-1,AE55-1)))</f>
        <v>43.839999999999996</v>
      </c>
      <c r="AF56" s="24">
        <f>IF(Weekly[[#This Row],[Actual]]="","",IF(AND(Weekly[[#This Row],[XGB_P]]=Weekly[[#This Row],[Actual]],Weekly[[#This Row],[XGB_P]]=TRUE),AF55+Weekly[[#This Row],[BF H Odds]]-1,IF(AND(Weekly[[#This Row],[XGB_P]]=Weekly[[#This Row],[Actual]],Weekly[[#This Row],[XGB_P]]=FALSE),AF55+Weekly[[#This Row],[BF V Odds]]-1,AF55-1)))</f>
        <v>36.360000000000028</v>
      </c>
      <c r="AG56" s="24">
        <f>IF(Weekly[[#This Row],[Actual]]="","",IF(AND(Weekly[[#This Row],[XGB_P]]=FALSE,Weekly[[#This Row],[Actual]]=TRUE),AG55+Weekly[[#This Row],[BF H Odds]]-1,IF(AND(Weekly[[#This Row],[XGB_P]]=TRUE,Weekly[[#This Row],[Actual]]=FALSE),AG55+Weekly[[#This Row],[BF V Odds]]-1,AG55-1)))</f>
        <v>43.16</v>
      </c>
      <c r="AH56" s="24">
        <f>IF(Weekly[[#This Row],[Actual]]="","",IF(AND(Weekly[[#This Row],[QDA_P]]=Weekly[[#This Row],[Actual]],Weekly[[#This Row],[QDA_P]]=TRUE),AH55+Weekly[[#This Row],[BF H Odds]]-1,IF(AND(Weekly[[#This Row],[QDA_P]]=Weekly[[#This Row],[Actual]],Weekly[[#This Row],[QDA_P]]=FALSE),AH55+Weekly[[#This Row],[BF V Odds]]-1,AH55-1)))</f>
        <v>28.280000000000015</v>
      </c>
      <c r="AI56" s="24">
        <f>IF(Weekly[[#This Row],[Actual]]="","",IF(AND(Weekly[[#This Row],[QDA_P]]=FALSE,Weekly[[#This Row],[Actual]]=TRUE),AI55+Weekly[[#This Row],[BF H Odds]]-1,IF(AND(Weekly[[#This Row],[QDA_P]]=TRUE,Weekly[[#This Row],[Actual]]=FALSE),AI55+Weekly[[#This Row],[BF V Odds]]-1,AI55-1)))</f>
        <v>51.240000000000009</v>
      </c>
      <c r="AJ56" s="24"/>
      <c r="AK56" s="24"/>
      <c r="AL56" s="30">
        <f>IF(Weekly[[#This Row],[Actual]]="","",COUNTIF(Weekly[[#This Row],[SVC_P]:[QDA_P]],TRUE))</f>
        <v>6</v>
      </c>
      <c r="AM56" s="30">
        <f>IF(Weekly[[#This Row],[Actual]]="","",COUNTIF(Weekly[[#This Row],[SVC_P]:[QDA_P]],FALSE))</f>
        <v>1</v>
      </c>
      <c r="AN56">
        <f>IF(AND(Weekly[[#This Row],[BF V Odds]]&gt;$BO$6,Weekly[[#This Row],[BF V Odds]] &lt; $BO$7),Weekly[[#This Row],[BF V Odds]],"")</f>
        <v>3.01</v>
      </c>
      <c r="AO56" t="str">
        <f>IF(AND(Weekly[[#This Row],[BF H Odds]]&gt;$BO$6, Weekly[[#This Row],[BF H Odds]] &lt; $BO$7),Weekly[[#This Row],[BF H Odds]],"")</f>
        <v/>
      </c>
      <c r="AP56" s="37">
        <f>IF(AND(Weekly[[#This Row],[V Odds &lt;]]="",Weekly[[#This Row],[H Odds &lt;]]=""),AP55,IF(AND(Weekly[[#This Row],[H Odds &lt;]]&lt;&gt;"",Weekly[[#This Row],[SVC_P]]=TRUE,Weekly[[#This Row],[Actual]]=TRUE),AP55+Weekly[[#This Row],[H Odds &lt;]]-1,IF(AND(Weekly[[#This Row],[V Odds &lt;]]&lt;&gt;"",Weekly[[#This Row],[SVC_P]]=FALSE,Weekly[[#This Row],[Actual]]=FALSE),AP55+Weekly[[#This Row],[V Odds &lt;]]-1,IF(AND(Weekly[[#This Row],[V Odds &lt;]]&lt;&gt;"",Weekly[[#This Row],[SVC_P]]=FALSE,Weekly[[#This Row],[Actual]]=TRUE),AP55-1,IF(AND(Weekly[[#This Row],[H Odds &lt;]]&lt;&gt;"",Weekly[[#This Row],[SVC_P]]=TRUE,Weekly[[#This Row],[Actual]]=FALSE),AP55-1,AP55)))))</f>
        <v>49.800000000000011</v>
      </c>
      <c r="AQ56" s="37">
        <f>IF(AND(Weekly[[#This Row],[V Odds &lt;]]="",Weekly[[#This Row],[H Odds &lt;]]=""),AQ55,IF(AND(Weekly[[#This Row],[H Odds &lt;]]&lt;&gt;"",Weekly[[#This Row],[ADBC_P]]=TRUE,Weekly[[#This Row],[Actual]]=TRUE),AQ55+Weekly[[#This Row],[H Odds &lt;]]-1,IF(AND(Weekly[[#This Row],[V Odds &lt;]]&lt;&gt;"",Weekly[[#This Row],[ADBC_P]]=FALSE,Weekly[[#This Row],[Actual]]=FALSE),AQ55+Weekly[[#This Row],[V Odds &lt;]]-1,IF(AND(Weekly[[#This Row],[V Odds &lt;]]&lt;&gt;"",Weekly[[#This Row],[ADBC_P]]=FALSE,Weekly[[#This Row],[Actual]]=TRUE),AQ55-1,IF(AND(Weekly[[#This Row],[H Odds &lt;]]&lt;&gt;"",Weekly[[#This Row],[ADBC_P]]=TRUE,Weekly[[#This Row],[Actual]]=FALSE),AQ55-1,AQ55)))))</f>
        <v>40</v>
      </c>
      <c r="AR56" s="37">
        <f>IF(AND(Weekly[[#This Row],[V Odds &lt;]]="",Weekly[[#This Row],[H Odds &lt;]]=""),AR55,IF(AND(Weekly[[#This Row],[H Odds &lt;]]&lt;&gt;"",Weekly[[#This Row],[RFC_P]]=TRUE,Weekly[[#This Row],[Actual]]=TRUE),AR55+Weekly[[#This Row],[H Odds &lt;]]-1,IF(AND(Weekly[[#This Row],[V Odds &lt;]]&lt;&gt;"",Weekly[[#This Row],[RFC_P]]=FALSE,Weekly[[#This Row],[Actual]]=FALSE),AR55+Weekly[[#This Row],[V Odds &lt;]]-1,IF(AND(Weekly[[#This Row],[V Odds &lt;]]&lt;&gt;"",Weekly[[#This Row],[RFC_P]]=FALSE,Weekly[[#This Row],[Actual]]=TRUE),AR55-1,IF(AND(Weekly[[#This Row],[H Odds &lt;]]&lt;&gt;"",Weekly[[#This Row],[RFC_P]]=TRUE,Weekly[[#This Row],[Actual]]=FALSE),AR55-1,AR55)))))</f>
        <v>40.200000000000003</v>
      </c>
      <c r="AS56" s="37">
        <f>IF(AND(Weekly[[#This Row],[V Odds &lt;]]="",Weekly[[#This Row],[H Odds &lt;]]=""),AS55,IF(AND(Weekly[[#This Row],[H Odds &lt;]]&lt;&gt;"",Weekly[[#This Row],[GBC_P]]=TRUE,Weekly[[#This Row],[Actual]]=TRUE),AS55+Weekly[[#This Row],[H Odds &lt;]]-1,IF(AND(Weekly[[#This Row],[V Odds &lt;]]&lt;&gt;"",Weekly[[#This Row],[GBC_P]]=FALSE,Weekly[[#This Row],[Actual]]=FALSE),AS55+Weekly[[#This Row],[V Odds &lt;]]-1,IF(AND(Weekly[[#This Row],[V Odds &lt;]]&lt;&gt;"",Weekly[[#This Row],[GBC_P]]=FALSE,Weekly[[#This Row],[Actual]]=TRUE),AS55-1,IF(AND(Weekly[[#This Row],[H Odds &lt;]]&lt;&gt;"",Weekly[[#This Row],[GBC_P]]=TRUE,Weekly[[#This Row],[Actual]]=FALSE),AS55-1,AS55)))))</f>
        <v>38</v>
      </c>
      <c r="AT56" s="37">
        <f>IF(AND(Weekly[[#This Row],[V Odds &lt;]]="",Weekly[[#This Row],[H Odds &lt;]]=""),AT55,IF(AND(Weekly[[#This Row],[H Odds &lt;]]&lt;&gt;"",Weekly[[#This Row],[HGBC_P]]=TRUE,Weekly[[#This Row],[Actual]]=TRUE),AT55+Weekly[[#This Row],[H Odds &lt;]]-1,IF(AND(Weekly[[#This Row],[V Odds &lt;]]&lt;&gt;"",Weekly[[#This Row],[HGBC_P]]=FALSE,Weekly[[#This Row],[Actual]]=FALSE),AT55+Weekly[[#This Row],[V Odds &lt;]]-1,IF(AND(Weekly[[#This Row],[V Odds &lt;]]&lt;&gt;"",Weekly[[#This Row],[HGBC_P]]=FALSE,Weekly[[#This Row],[Actual]]=TRUE),AT55-1,IF(AND(Weekly[[#This Row],[H Odds &lt;]]&lt;&gt;"",Weekly[[#This Row],[HGBC_P]]=TRUE,Weekly[[#This Row],[Actual]]=FALSE),AT55-1,AT55)))))</f>
        <v>38</v>
      </c>
      <c r="AU56" s="37">
        <f>IF(AND(Weekly[[#This Row],[V Odds &lt;]]="",Weekly[[#This Row],[H Odds &lt;]]=""),AU55,IF(AND(Weekly[[#This Row],[H Odds &lt;]]&lt;&gt;"",Weekly[[#This Row],[XGB_P]]=TRUE,Weekly[[#This Row],[Actual]]=TRUE),AU55+Weekly[[#This Row],[H Odds &lt;]]-1,IF(AND(Weekly[[#This Row],[V Odds &lt;]]&lt;&gt;"",Weekly[[#This Row],[XGB_P]]=FALSE,Weekly[[#This Row],[Actual]]=FALSE),AU55+Weekly[[#This Row],[V Odds &lt;]]-1,IF(AND(Weekly[[#This Row],[V Odds &lt;]]&lt;&gt;"",Weekly[[#This Row],[XGB_P]]=FALSE,Weekly[[#This Row],[Actual]]=TRUE),AU55-1,IF(AND(Weekly[[#This Row],[H Odds &lt;]]&lt;&gt;"",Weekly[[#This Row],[XGB_P]]=TRUE,Weekly[[#This Row],[Actual]]=FALSE),AU55-1,AU55)))))</f>
        <v>39</v>
      </c>
      <c r="AV56" s="37">
        <f>IF(AND(Weekly[[#This Row],[V Odds &lt;]]="",Weekly[[#This Row],[H Odds &lt;]]=""),AV55,IF(AND(Weekly[[#This Row],[H Odds &lt;]]&lt;&gt;"",Weekly[[#This Row],[QDA_P]]=TRUE,Weekly[[#This Row],[Actual]]=TRUE),AV55+Weekly[[#This Row],[H Odds &lt;]]-1,IF(AND(Weekly[[#This Row],[V Odds &lt;]]&lt;&gt;"",Weekly[[#This Row],[QDA_P]]=FALSE,Weekly[[#This Row],[Actual]]=FALSE),AV55+Weekly[[#This Row],[V Odds &lt;]]-1,IF(AND(Weekly[[#This Row],[V Odds &lt;]]&lt;&gt;"",Weekly[[#This Row],[QDA_P]]=FALSE,Weekly[[#This Row],[Actual]]=TRUE),AV55-1,IF(AND(Weekly[[#This Row],[H Odds &lt;]]&lt;&gt;"",Weekly[[#This Row],[QDA_P]]=TRUE,Weekly[[#This Row],[Actual]]=FALSE),AV55-1,AV55)))))</f>
        <v>39.01</v>
      </c>
      <c r="AW56" s="37"/>
      <c r="AX56" s="37">
        <f>IF(AND(Weekly[[#This Row],[V Odds &lt;]]="",Weekly[[#This Row],[H Odds &lt;]]=""),AX55,IF(AND(Weekly[[#This Row],[V Odds &lt;]]&lt;&gt;"",Weekly[[#This Row],[FALSES]]&gt;0,Weekly[[#This Row],[Actual]]=FALSE),AX55+Weekly[[#This Row],[V Odds &lt;]]-1,IF(AND(Weekly[[#This Row],[H Odds &lt;]]&lt;&gt;"",Weekly[[#This Row],[TRUES]]&gt;0,Weekly[[#This Row],[Actual]]=TRUE),AX55+Weekly[[#This Row],[H Odds &lt;]]-1,IF(AND(Weekly[[#This Row],[V Odds &lt;]]&lt;&gt;"",Weekly[[#This Row],[FALSES]]=0),AX55,IF(AND(Weekly[[#This Row],[H Odds &lt;]]&lt;&gt;"",Weekly[[#This Row],[TRUES]]=0),AX55,AX55-1)))))</f>
        <v>48.810000000000009</v>
      </c>
      <c r="AY56" s="37">
        <f>IF(AND(Weekly[[#This Row],[V Odds &lt;]]="",Weekly[[#This Row],[H Odds &lt;]]=""),AY55,IF(AND(Weekly[[#This Row],[V Odds &lt;]]&lt;&gt;"",Weekly[[#This Row],[FALSES]]&gt;0,Weekly[[#This Row],[Actual]]=FALSE),AY55+((Weekly[[#This Row],[V Odds &lt;]]-1)*0.92),IF(AND(Weekly[[#This Row],[H Odds &lt;]]&lt;&gt;"",Weekly[[#This Row],[TRUES]]&gt;0,Weekly[[#This Row],[Actual]]=TRUE),AY55+((Weekly[[#This Row],[H Odds &lt;]]-1)*0.92),IF(AND(Weekly[[#This Row],[V Odds &lt;]]&lt;&gt;"",Weekly[[#This Row],[FALSES]]=0),AY55,IF(AND(Weekly[[#This Row],[H Odds &lt;]]&lt;&gt;"",Weekly[[#This Row],[TRUES]]=0),AY55,AY55-1)))))</f>
        <v>47.6252</v>
      </c>
      <c r="AZ56" s="37">
        <f>IF(AND(Weekly[[#This Row],[V Odds &lt;]]="",Weekly[[#This Row],[H Odds &lt;]]=""),AZ55,IF(AND(Weekly[[#This Row],[V Odds &lt;]]&lt;&gt;"",Weekly[[#This Row],[Actual]]=FALSE),AZ55+Weekly[[#This Row],[V Odds &lt;]]-1,IF(AND(Weekly[[#This Row],[H Odds &lt;]]&lt;&gt;"",Weekly[[#This Row],[Actual]]=TRUE),AZ55+Weekly[[#This Row],[H Odds &lt;]]-1,AZ55-1)))</f>
        <v>44.6</v>
      </c>
      <c r="BA56" s="38">
        <f>IF(Weekly[[#This Row],[H Odds &lt;]]="",BA55,IF(AND(Weekly[[#This Row],[H Odds &lt;]]&lt;&gt;"",Weekly[[#This Row],[SVC_P]]=TRUE,Weekly[[#This Row],[Actual]]=TRUE),BA55+Weekly[[#This Row],[H Odds &lt;]]-1,IF(AND(Weekly[[#This Row],[H Odds &lt;]]&lt;&gt;"",Weekly[[#This Row],[SVC_P]]=TRUE,Weekly[[#This Row],[Actual]]=FALSE),BA55-1,BA55)))</f>
        <v>46.11</v>
      </c>
      <c r="BB56" s="38">
        <f>IF(Weekly[[#This Row],[H Odds &lt;]]="",BB55,IF(AND(Weekly[[#This Row],[H Odds &lt;]]&lt;&gt;"",Weekly[[#This Row],[ADBC_P]]=TRUE,Weekly[[#This Row],[Actual]]=TRUE),BB55+Weekly[[#This Row],[H Odds &lt;]]-1,IF(AND(Weekly[[#This Row],[H Odds &lt;]]&lt;&gt;"",Weekly[[#This Row],[ADBC_P]]=TRUE,Weekly[[#This Row],[Actual]]=FALSE),BB55-1,BB55)))</f>
        <v>40</v>
      </c>
      <c r="BC56" s="38">
        <f>IF(Weekly[[#This Row],[H Odds &lt;]]="",BC55,IF(AND(Weekly[[#This Row],[H Odds &lt;]]&lt;&gt;"",Weekly[[#This Row],[RFC_P]]=TRUE,Weekly[[#This Row],[Actual]]=TRUE),BC55+Weekly[[#This Row],[H Odds &lt;]]-1,IF(AND(Weekly[[#This Row],[H Odds &lt;]]&lt;&gt;"",Weekly[[#This Row],[RFC_P]]=TRUE,Weekly[[#This Row],[Actual]]=FALSE),BC55-1,BC55)))</f>
        <v>39</v>
      </c>
      <c r="BD56" s="38">
        <f>IF(Weekly[[#This Row],[H Odds &lt;]]="",BD55,IF(AND(Weekly[[#This Row],[H Odds &lt;]]&lt;&gt;"",Weekly[[#This Row],[GBC_P]]=TRUE,Weekly[[#This Row],[Actual]]=TRUE),BD55+Weekly[[#This Row],[H Odds &lt;]]-1,IF(AND(Weekly[[#This Row],[H Odds &lt;]]&lt;&gt;"",Weekly[[#This Row],[GBC_P]]=TRUE,Weekly[[#This Row],[Actual]]=FALSE),BD55-1,BD55)))</f>
        <v>40</v>
      </c>
      <c r="BE56" s="38">
        <f>IF(Weekly[[#This Row],[H Odds &lt;]]="",BE55,IF(AND(Weekly[[#This Row],[H Odds &lt;]]&lt;&gt;"",Weekly[[#This Row],[HGBC_P]]=TRUE,Weekly[[#This Row],[Actual]]=TRUE),BE55+Weekly[[#This Row],[H Odds &lt;]]-1,IF(AND(Weekly[[#This Row],[H Odds &lt;]]&lt;&gt;"",Weekly[[#This Row],[HGBC_P]]=TRUE,Weekly[[#This Row],[Actual]]=FALSE),BE55-1,BE55)))</f>
        <v>39</v>
      </c>
      <c r="BF56" s="38">
        <f>IF(Weekly[[#This Row],[H Odds &lt;]]="",BF55,IF(AND(Weekly[[#This Row],[H Odds &lt;]]&lt;&gt;"",Weekly[[#This Row],[XGB_P]]=TRUE,Weekly[[#This Row],[Actual]]=TRUE),BF55+Weekly[[#This Row],[H Odds &lt;]]-1,IF(AND(Weekly[[#This Row],[H Odds &lt;]]&lt;&gt;"",Weekly[[#This Row],[XGB_P]]=TRUE,Weekly[[#This Row],[Actual]]=FALSE),BF55-1,BF55)))</f>
        <v>40</v>
      </c>
      <c r="BG56" s="38">
        <f>IF(Weekly[[#This Row],[H Odds &lt;]]="",BG55,IF(AND(Weekly[[#This Row],[H Odds &lt;]]&lt;&gt;"",Weekly[[#This Row],[QDA_P]]=TRUE,Weekly[[#This Row],[Actual]]=TRUE),BG55+Weekly[[#This Row],[H Odds &lt;]]-1,IF(AND(Weekly[[#This Row],[H Odds &lt;]]&lt;&gt;"",Weekly[[#This Row],[QDA_P]]=TRUE,Weekly[[#This Row],[Actual]]=FALSE),BG55-1,BG55)))</f>
        <v>40</v>
      </c>
      <c r="BH56" s="38">
        <f>IF(Weekly[[#This Row],[H Odds &lt;]]="",BH55,IF(AND(Weekly[[#This Row],[H Odds &lt;]]&lt;&gt;"",Weekly[[#This Row],[KNC_P]]=TRUE,Weekly[[#This Row],[Actual]]=TRUE),BH55+Weekly[[#This Row],[H Odds &lt;]]-1,IF(AND(Weekly[[#This Row],[H Odds &lt;]]&lt;&gt;"",Weekly[[#This Row],[KNC_P]]=TRUE,Weekly[[#This Row],[Actual]]=FALSE),BH55-1,BH55)))</f>
        <v>40</v>
      </c>
      <c r="BI56" s="38">
        <f>IF(Weekly[[#This Row],[H Odds &lt;]]="",BI55,IF(AND(Weekly[[#This Row],[H Odds &lt;]]&lt;&gt;"",Weekly[[#This Row],[TRUES]]&gt;0,Weekly[[#This Row],[Actual]]=TRUE),BI55+Weekly[[#This Row],[H Odds &lt;]]-1,IF(AND(Weekly[[#This Row],[H Odds &lt;]]&lt;&gt;"",Weekly[[#This Row],[TRUES]]=0),BI55,BI55-1)))</f>
        <v>46.11</v>
      </c>
      <c r="BJ56" s="38">
        <f>IF(Weekly[[#This Row],[H Odds &lt;]]="",BJ55,IF(AND(Weekly[[#This Row],[H Odds &lt;]]&lt;&gt;"",Weekly[[#This Row],[Actual]]=TRUE),BJ55+Weekly[[#This Row],[H Odds &lt;]]-1,IF(AND(Weekly[[#This Row],[H Odds &lt;]]&lt;&gt;"",Weekly[[#This Row],[Actual]]=FALSE),BJ55-1,BJ55)))</f>
        <v>46.11</v>
      </c>
      <c r="BK56" s="58">
        <f>IF(AND(Weekly[[#This Row],[TRUES]]&gt;4,Weekly[[#This Row],[Actual]]=TRUE),BK55+Weekly[[#This Row],[BF H Odds]]-1,IF(AND(Weekly[[#This Row],[FALSES]]&gt;4,Weekly[[#This Row],[Actual]]=FALSE),BK55+Weekly[[#This Row],[BF V Odds]]-1,IF(AND(Weekly[[#This Row],[TRUES]]&gt;4,Weekly[[#This Row],[Actual]]=FALSE),BK55-1,IF(AND(Weekly[[#This Row],[FALSES]]&gt;4,Weekly[[#This Row],[Actual]]=TRUE),BK55-1,BK55))))</f>
        <v>37.630000000000024</v>
      </c>
      <c r="BL56" s="58">
        <f>IF(AND(Weekly[[#This Row],[TRUES]]&gt;5,Weekly[[#This Row],[Actual]]=TRUE),BL55+Weekly[[#This Row],[BF H Odds]]-1,IF(AND(Weekly[[#This Row],[FALSES]]&gt;5,Weekly[[#This Row],[Actual]]=FALSE),BL55+Weekly[[#This Row],[BF V Odds]]-1,IF(AND(Weekly[[#This Row],[TRUES]]&gt;5,Weekly[[#This Row],[Actual]]=FALSE),BL55-1,IF(AND(Weekly[[#This Row],[FALSES]]&gt;5,Weekly[[#This Row],[Actual]]=TRUE),BL55-1,BL55))))</f>
        <v>36.490000000000023</v>
      </c>
      <c r="BM56" s="58">
        <f>IF(AND(Weekly[[#This Row],[TRUES]]&gt;6,Weekly[[#This Row],[Actual]]=TRUE),BM55+Weekly[[#This Row],[BF H Odds]]-1,IF(AND(Weekly[[#This Row],[FALSES]]&gt;6,Weekly[[#This Row],[Actual]]=FALSE),BM55+Weekly[[#This Row],[BF V Odds]]-1,IF(AND(Weekly[[#This Row],[TRUES]]&gt;6,Weekly[[#This Row],[Actual]]=FALSE),BM55-1,IF(AND(Weekly[[#This Row],[FALSES]]&gt;6,Weekly[[#This Row],[Actual]]=TRUE),BM55-1,BM55))))</f>
        <v>38.600000000000016</v>
      </c>
      <c r="BN56" s="24"/>
    </row>
    <row r="57" spans="1:66" x14ac:dyDescent="0.25">
      <c r="A57" s="1">
        <v>57</v>
      </c>
      <c r="B57" s="10">
        <v>44243</v>
      </c>
      <c r="C57" s="17" t="s">
        <v>30</v>
      </c>
      <c r="D57" s="15" t="s">
        <v>11</v>
      </c>
      <c r="E57" t="b">
        <v>1</v>
      </c>
      <c r="F57" t="b">
        <v>1</v>
      </c>
      <c r="G57" t="b">
        <v>1</v>
      </c>
      <c r="H57" t="b">
        <v>1</v>
      </c>
      <c r="I57" t="b">
        <v>1</v>
      </c>
      <c r="J57" t="b">
        <v>1</v>
      </c>
      <c r="K57" t="b">
        <v>1</v>
      </c>
      <c r="N57">
        <v>1</v>
      </c>
      <c r="O57">
        <v>1.43</v>
      </c>
      <c r="P57" t="b">
        <v>0</v>
      </c>
      <c r="Q57" t="s">
        <v>76</v>
      </c>
      <c r="R57" s="9">
        <f>IFERROR(IF(Weekly[[#This Row],[Won Bet?]]="yes",R56+(Weekly[[#This Row],[BF Odds]]*Weekly[[#This Row],[BF Stake]])-Weekly[[#This Row],[BF Stake]],R56-Weekly[[#This Row],[BF Stake]]),R56)</f>
        <v>94.620000000000019</v>
      </c>
      <c r="S57" s="9">
        <f>IFERROR(IF(Weekly[[#This Row],[Won Bet?]]="yes",S56+(((Weekly[[#This Row],[BF Odds]]*Weekly[[#This Row],[BF Stake]])-Weekly[[#This Row],[BF Stake]])*0.95),S56-Weekly[[#This Row],[BF Stake]]),S56)</f>
        <v>93.938999999999993</v>
      </c>
      <c r="T57">
        <v>1.39</v>
      </c>
      <c r="U57">
        <v>3.11</v>
      </c>
      <c r="V57" s="24">
        <f>IF(Weekly[[#This Row],[Actual]]="","",IF(AND(Weekly[[#This Row],[SVC_P]]=Weekly[[#This Row],[Actual]],Weekly[[#This Row],[SVC_P]]=TRUE),V56+Weekly[[#This Row],[BF H Odds]]-1,IF(AND(Weekly[[#This Row],[SVC_P]]=Weekly[[#This Row],[Actual]],Weekly[[#This Row],[SVC_P]]=FALSE),V56+Weekly[[#This Row],[BF V Odds]]-1,V56-1)))</f>
        <v>50.710000000000029</v>
      </c>
      <c r="W57" s="24">
        <f>IF(Weekly[[#This Row],[Actual]]="","",IF(AND(Weekly[[#This Row],[SVC_P]]=FALSE,Weekly[[#This Row],[Actual]]=TRUE),W56+Weekly[[#This Row],[BF H Odds]]-1,IF(AND(Weekly[[#This Row],[SVC_P]]=TRUE,Weekly[[#This Row],[Actual]]=FALSE,),W56+Weekly[[#This Row],[BF V Odds]]-1,W56-1)))</f>
        <v>-8.76</v>
      </c>
      <c r="X57" s="24">
        <f>IF(Weekly[[#This Row],[Actual]]="","",IF(AND(Weekly[[#This Row],[ADBC_P]]=Weekly[[#This Row],[Actual]],Weekly[[#This Row],[ADBC_P]]=TRUE),X56+Weekly[[#This Row],[BF H Odds]]-1,IF(AND(Weekly[[#This Row],[ADBC_P]]=Weekly[[#This Row],[Actual]],Weekly[[#This Row],[ADBC_P]]=FALSE),X56+Weekly[[#This Row],[BF V Odds]]-1,X56-1)))</f>
        <v>35.53000000000003</v>
      </c>
      <c r="Y57" s="24">
        <f>IF(Weekly[[#This Row],[Actual]]="","",IF(AND(Weekly[[#This Row],[ADBC_P]]=FALSE,Weekly[[#This Row],[Actual]]=TRUE),Y56+Weekly[[#This Row],[BF H Odds]]-1,IF(AND(Weekly[[#This Row],[ADBC_P]]=TRUE,Weekly[[#This Row],[Actual]]=FALSE),Y56+Weekly[[#This Row],[BF V Odds]]-1,Y56-1)))</f>
        <v>43.38</v>
      </c>
      <c r="Z57" s="24">
        <f>IF(Weekly[[#This Row],[Actual]]="","",IF(AND(Weekly[[#This Row],[RFC_P]]=Weekly[[#This Row],[Actual]],Weekly[[#This Row],[RFC_P]]=TRUE),Z56+Weekly[[#This Row],[BF H Odds]]-1,IF(AND(Weekly[[#This Row],[RFC_P]]=Weekly[[#This Row],[Actual]],Weekly[[#This Row],[RFC_P]]=FALSE),Z56+Weekly[[#This Row],[BF V Odds]]-1,Z56-1)))</f>
        <v>33.800000000000033</v>
      </c>
      <c r="AA57" s="24">
        <f>IF(Weekly[[#This Row],[Actual]]="","",IF(AND(Weekly[[#This Row],[RFC_P]]=FALSE,Weekly[[#This Row],[Actual]]=TRUE),AA56+Weekly[[#This Row],[BF H Odds]]-1,IF(AND(Weekly[[#This Row],[RFC_P]]=TRUE,Weekly[[#This Row],[Actual]]=FALSE),AA56+Weekly[[#This Row],[BF V Odds]]-1,AA56-1)))</f>
        <v>45.110000000000007</v>
      </c>
      <c r="AB57" s="24">
        <f>IF(Weekly[[#This Row],[Actual]]="","",IF(AND(Weekly[[#This Row],[GBC_P]]=Weekly[[#This Row],[Actual]],Weekly[[#This Row],[GBC_P]]=TRUE),AB56+Weekly[[#This Row],[BF H Odds]]-1,IF(AND(Weekly[[#This Row],[GBC_P]]=Weekly[[#This Row],[Actual]],Weekly[[#This Row],[GBC_P]]=FALSE),AB56+Weekly[[#This Row],[BF V Odds]]-1,AB56-1)))</f>
        <v>29.560000000000024</v>
      </c>
      <c r="AC57" s="24">
        <f>IF(Weekly[[#This Row],[Actual]]="","",IF(AND(Weekly[[#This Row],[GBC_P]]=FALSE,Weekly[[#This Row],[Actual]]=TRUE),AC56+Weekly[[#This Row],[BF H Odds]]-1,IF(AND(Weekly[[#This Row],[GBC_P]]=TRUE,Weekly[[#This Row],[Actual]]=FALSE),AC56+Weekly[[#This Row],[BF V Odds]]-1,AC56-1)))</f>
        <v>49.350000000000009</v>
      </c>
      <c r="AD57" s="24">
        <f>IF(Weekly[[#This Row],[Actual]]="","",IF(AND(Weekly[[#This Row],[HGBC_P]]=Weekly[[#This Row],[Actual]],Weekly[[#This Row],[HGBC_P]]=TRUE),AD56+Weekly[[#This Row],[BF H Odds]]-1,IF(AND(Weekly[[#This Row],[HGBC_P]]=Weekly[[#This Row],[Actual]],Weekly[[#This Row],[HGBC_P]]=FALSE),AD56+Weekly[[#This Row],[BF V Odds]]-1,AD56-1)))</f>
        <v>34.680000000000035</v>
      </c>
      <c r="AE57" s="24">
        <f>IF(Weekly[[#This Row],[Actual]]="","",IF(AND(Weekly[[#This Row],[HGBC_P]]=FALSE,Weekly[[#This Row],[Actual]]=TRUE),AE56+Weekly[[#This Row],[BF H Odds]]-1,IF(AND(Weekly[[#This Row],[HGBC_P]]=TRUE,Weekly[[#This Row],[Actual]]=FALSE),AE56+Weekly[[#This Row],[BF V Odds]]-1,AE56-1)))</f>
        <v>44.23</v>
      </c>
      <c r="AF57" s="24">
        <f>IF(Weekly[[#This Row],[Actual]]="","",IF(AND(Weekly[[#This Row],[XGB_P]]=Weekly[[#This Row],[Actual]],Weekly[[#This Row],[XGB_P]]=TRUE),AF56+Weekly[[#This Row],[BF H Odds]]-1,IF(AND(Weekly[[#This Row],[XGB_P]]=Weekly[[#This Row],[Actual]],Weekly[[#This Row],[XGB_P]]=FALSE),AF56+Weekly[[#This Row],[BF V Odds]]-1,AF56-1)))</f>
        <v>35.360000000000028</v>
      </c>
      <c r="AG57" s="24">
        <f>IF(Weekly[[#This Row],[Actual]]="","",IF(AND(Weekly[[#This Row],[XGB_P]]=FALSE,Weekly[[#This Row],[Actual]]=TRUE),AG56+Weekly[[#This Row],[BF H Odds]]-1,IF(AND(Weekly[[#This Row],[XGB_P]]=TRUE,Weekly[[#This Row],[Actual]]=FALSE),AG56+Weekly[[#This Row],[BF V Odds]]-1,AG56-1)))</f>
        <v>43.55</v>
      </c>
      <c r="AH57" s="24">
        <f>IF(Weekly[[#This Row],[Actual]]="","",IF(AND(Weekly[[#This Row],[QDA_P]]=Weekly[[#This Row],[Actual]],Weekly[[#This Row],[QDA_P]]=TRUE),AH56+Weekly[[#This Row],[BF H Odds]]-1,IF(AND(Weekly[[#This Row],[QDA_P]]=Weekly[[#This Row],[Actual]],Weekly[[#This Row],[QDA_P]]=FALSE),AH56+Weekly[[#This Row],[BF V Odds]]-1,AH56-1)))</f>
        <v>27.280000000000015</v>
      </c>
      <c r="AI57" s="24">
        <f>IF(Weekly[[#This Row],[Actual]]="","",IF(AND(Weekly[[#This Row],[QDA_P]]=FALSE,Weekly[[#This Row],[Actual]]=TRUE),AI56+Weekly[[#This Row],[BF H Odds]]-1,IF(AND(Weekly[[#This Row],[QDA_P]]=TRUE,Weekly[[#This Row],[Actual]]=FALSE),AI56+Weekly[[#This Row],[BF V Odds]]-1,AI56-1)))</f>
        <v>51.63000000000001</v>
      </c>
      <c r="AJ57" s="24"/>
      <c r="AK57" s="24"/>
      <c r="AL57" s="30">
        <f>IF(Weekly[[#This Row],[Actual]]="","",COUNTIF(Weekly[[#This Row],[SVC_P]:[QDA_P]],TRUE))</f>
        <v>7</v>
      </c>
      <c r="AM57" s="30">
        <f>IF(Weekly[[#This Row],[Actual]]="","",COUNTIF(Weekly[[#This Row],[SVC_P]:[QDA_P]],FALSE))</f>
        <v>0</v>
      </c>
      <c r="AN57" t="str">
        <f>IF(AND(Weekly[[#This Row],[BF V Odds]]&gt;$BO$6,Weekly[[#This Row],[BF V Odds]] &lt; $BO$7),Weekly[[#This Row],[BF V Odds]],"")</f>
        <v/>
      </c>
      <c r="AO57">
        <f>IF(AND(Weekly[[#This Row],[BF H Odds]]&gt;$BO$6, Weekly[[#This Row],[BF H Odds]] &lt; $BO$7),Weekly[[#This Row],[BF H Odds]],"")</f>
        <v>3.11</v>
      </c>
      <c r="AP57" s="37">
        <f>IF(AND(Weekly[[#This Row],[V Odds &lt;]]="",Weekly[[#This Row],[H Odds &lt;]]=""),AP56,IF(AND(Weekly[[#This Row],[H Odds &lt;]]&lt;&gt;"",Weekly[[#This Row],[SVC_P]]=TRUE,Weekly[[#This Row],[Actual]]=TRUE),AP56+Weekly[[#This Row],[H Odds &lt;]]-1,IF(AND(Weekly[[#This Row],[V Odds &lt;]]&lt;&gt;"",Weekly[[#This Row],[SVC_P]]=FALSE,Weekly[[#This Row],[Actual]]=FALSE),AP56+Weekly[[#This Row],[V Odds &lt;]]-1,IF(AND(Weekly[[#This Row],[V Odds &lt;]]&lt;&gt;"",Weekly[[#This Row],[SVC_P]]=FALSE,Weekly[[#This Row],[Actual]]=TRUE),AP56-1,IF(AND(Weekly[[#This Row],[H Odds &lt;]]&lt;&gt;"",Weekly[[#This Row],[SVC_P]]=TRUE,Weekly[[#This Row],[Actual]]=FALSE),AP56-1,AP56)))))</f>
        <v>48.800000000000011</v>
      </c>
      <c r="AQ57" s="37">
        <f>IF(AND(Weekly[[#This Row],[V Odds &lt;]]="",Weekly[[#This Row],[H Odds &lt;]]=""),AQ56,IF(AND(Weekly[[#This Row],[H Odds &lt;]]&lt;&gt;"",Weekly[[#This Row],[ADBC_P]]=TRUE,Weekly[[#This Row],[Actual]]=TRUE),AQ56+Weekly[[#This Row],[H Odds &lt;]]-1,IF(AND(Weekly[[#This Row],[V Odds &lt;]]&lt;&gt;"",Weekly[[#This Row],[ADBC_P]]=FALSE,Weekly[[#This Row],[Actual]]=FALSE),AQ56+Weekly[[#This Row],[V Odds &lt;]]-1,IF(AND(Weekly[[#This Row],[V Odds &lt;]]&lt;&gt;"",Weekly[[#This Row],[ADBC_P]]=FALSE,Weekly[[#This Row],[Actual]]=TRUE),AQ56-1,IF(AND(Weekly[[#This Row],[H Odds &lt;]]&lt;&gt;"",Weekly[[#This Row],[ADBC_P]]=TRUE,Weekly[[#This Row],[Actual]]=FALSE),AQ56-1,AQ56)))))</f>
        <v>39</v>
      </c>
      <c r="AR57" s="37">
        <f>IF(AND(Weekly[[#This Row],[V Odds &lt;]]="",Weekly[[#This Row],[H Odds &lt;]]=""),AR56,IF(AND(Weekly[[#This Row],[H Odds &lt;]]&lt;&gt;"",Weekly[[#This Row],[RFC_P]]=TRUE,Weekly[[#This Row],[Actual]]=TRUE),AR56+Weekly[[#This Row],[H Odds &lt;]]-1,IF(AND(Weekly[[#This Row],[V Odds &lt;]]&lt;&gt;"",Weekly[[#This Row],[RFC_P]]=FALSE,Weekly[[#This Row],[Actual]]=FALSE),AR56+Weekly[[#This Row],[V Odds &lt;]]-1,IF(AND(Weekly[[#This Row],[V Odds &lt;]]&lt;&gt;"",Weekly[[#This Row],[RFC_P]]=FALSE,Weekly[[#This Row],[Actual]]=TRUE),AR56-1,IF(AND(Weekly[[#This Row],[H Odds &lt;]]&lt;&gt;"",Weekly[[#This Row],[RFC_P]]=TRUE,Weekly[[#This Row],[Actual]]=FALSE),AR56-1,AR56)))))</f>
        <v>39.200000000000003</v>
      </c>
      <c r="AS57" s="37">
        <f>IF(AND(Weekly[[#This Row],[V Odds &lt;]]="",Weekly[[#This Row],[H Odds &lt;]]=""),AS56,IF(AND(Weekly[[#This Row],[H Odds &lt;]]&lt;&gt;"",Weekly[[#This Row],[GBC_P]]=TRUE,Weekly[[#This Row],[Actual]]=TRUE),AS56+Weekly[[#This Row],[H Odds &lt;]]-1,IF(AND(Weekly[[#This Row],[V Odds &lt;]]&lt;&gt;"",Weekly[[#This Row],[GBC_P]]=FALSE,Weekly[[#This Row],[Actual]]=FALSE),AS56+Weekly[[#This Row],[V Odds &lt;]]-1,IF(AND(Weekly[[#This Row],[V Odds &lt;]]&lt;&gt;"",Weekly[[#This Row],[GBC_P]]=FALSE,Weekly[[#This Row],[Actual]]=TRUE),AS56-1,IF(AND(Weekly[[#This Row],[H Odds &lt;]]&lt;&gt;"",Weekly[[#This Row],[GBC_P]]=TRUE,Weekly[[#This Row],[Actual]]=FALSE),AS56-1,AS56)))))</f>
        <v>37</v>
      </c>
      <c r="AT57" s="37">
        <f>IF(AND(Weekly[[#This Row],[V Odds &lt;]]="",Weekly[[#This Row],[H Odds &lt;]]=""),AT56,IF(AND(Weekly[[#This Row],[H Odds &lt;]]&lt;&gt;"",Weekly[[#This Row],[HGBC_P]]=TRUE,Weekly[[#This Row],[Actual]]=TRUE),AT56+Weekly[[#This Row],[H Odds &lt;]]-1,IF(AND(Weekly[[#This Row],[V Odds &lt;]]&lt;&gt;"",Weekly[[#This Row],[HGBC_P]]=FALSE,Weekly[[#This Row],[Actual]]=FALSE),AT56+Weekly[[#This Row],[V Odds &lt;]]-1,IF(AND(Weekly[[#This Row],[V Odds &lt;]]&lt;&gt;"",Weekly[[#This Row],[HGBC_P]]=FALSE,Weekly[[#This Row],[Actual]]=TRUE),AT56-1,IF(AND(Weekly[[#This Row],[H Odds &lt;]]&lt;&gt;"",Weekly[[#This Row],[HGBC_P]]=TRUE,Weekly[[#This Row],[Actual]]=FALSE),AT56-1,AT56)))))</f>
        <v>37</v>
      </c>
      <c r="AU57" s="37">
        <f>IF(AND(Weekly[[#This Row],[V Odds &lt;]]="",Weekly[[#This Row],[H Odds &lt;]]=""),AU56,IF(AND(Weekly[[#This Row],[H Odds &lt;]]&lt;&gt;"",Weekly[[#This Row],[XGB_P]]=TRUE,Weekly[[#This Row],[Actual]]=TRUE),AU56+Weekly[[#This Row],[H Odds &lt;]]-1,IF(AND(Weekly[[#This Row],[V Odds &lt;]]&lt;&gt;"",Weekly[[#This Row],[XGB_P]]=FALSE,Weekly[[#This Row],[Actual]]=FALSE),AU56+Weekly[[#This Row],[V Odds &lt;]]-1,IF(AND(Weekly[[#This Row],[V Odds &lt;]]&lt;&gt;"",Weekly[[#This Row],[XGB_P]]=FALSE,Weekly[[#This Row],[Actual]]=TRUE),AU56-1,IF(AND(Weekly[[#This Row],[H Odds &lt;]]&lt;&gt;"",Weekly[[#This Row],[XGB_P]]=TRUE,Weekly[[#This Row],[Actual]]=FALSE),AU56-1,AU56)))))</f>
        <v>38</v>
      </c>
      <c r="AV57" s="37">
        <f>IF(AND(Weekly[[#This Row],[V Odds &lt;]]="",Weekly[[#This Row],[H Odds &lt;]]=""),AV56,IF(AND(Weekly[[#This Row],[H Odds &lt;]]&lt;&gt;"",Weekly[[#This Row],[QDA_P]]=TRUE,Weekly[[#This Row],[Actual]]=TRUE),AV56+Weekly[[#This Row],[H Odds &lt;]]-1,IF(AND(Weekly[[#This Row],[V Odds &lt;]]&lt;&gt;"",Weekly[[#This Row],[QDA_P]]=FALSE,Weekly[[#This Row],[Actual]]=FALSE),AV56+Weekly[[#This Row],[V Odds &lt;]]-1,IF(AND(Weekly[[#This Row],[V Odds &lt;]]&lt;&gt;"",Weekly[[#This Row],[QDA_P]]=FALSE,Weekly[[#This Row],[Actual]]=TRUE),AV56-1,IF(AND(Weekly[[#This Row],[H Odds &lt;]]&lt;&gt;"",Weekly[[#This Row],[QDA_P]]=TRUE,Weekly[[#This Row],[Actual]]=FALSE),AV56-1,AV56)))))</f>
        <v>38.01</v>
      </c>
      <c r="AW57" s="37"/>
      <c r="AX57" s="37">
        <f>IF(AND(Weekly[[#This Row],[V Odds &lt;]]="",Weekly[[#This Row],[H Odds &lt;]]=""),AX56,IF(AND(Weekly[[#This Row],[V Odds &lt;]]&lt;&gt;"",Weekly[[#This Row],[FALSES]]&gt;0,Weekly[[#This Row],[Actual]]=FALSE),AX56+Weekly[[#This Row],[V Odds &lt;]]-1,IF(AND(Weekly[[#This Row],[H Odds &lt;]]&lt;&gt;"",Weekly[[#This Row],[TRUES]]&gt;0,Weekly[[#This Row],[Actual]]=TRUE),AX56+Weekly[[#This Row],[H Odds &lt;]]-1,IF(AND(Weekly[[#This Row],[V Odds &lt;]]&lt;&gt;"",Weekly[[#This Row],[FALSES]]=0),AX56,IF(AND(Weekly[[#This Row],[H Odds &lt;]]&lt;&gt;"",Weekly[[#This Row],[TRUES]]=0),AX56,AX56-1)))))</f>
        <v>47.810000000000009</v>
      </c>
      <c r="AY57" s="37">
        <f>IF(AND(Weekly[[#This Row],[V Odds &lt;]]="",Weekly[[#This Row],[H Odds &lt;]]=""),AY56,IF(AND(Weekly[[#This Row],[V Odds &lt;]]&lt;&gt;"",Weekly[[#This Row],[FALSES]]&gt;0,Weekly[[#This Row],[Actual]]=FALSE),AY56+((Weekly[[#This Row],[V Odds &lt;]]-1)*0.92),IF(AND(Weekly[[#This Row],[H Odds &lt;]]&lt;&gt;"",Weekly[[#This Row],[TRUES]]&gt;0,Weekly[[#This Row],[Actual]]=TRUE),AY56+((Weekly[[#This Row],[H Odds &lt;]]-1)*0.92),IF(AND(Weekly[[#This Row],[V Odds &lt;]]&lt;&gt;"",Weekly[[#This Row],[FALSES]]=0),AY56,IF(AND(Weekly[[#This Row],[H Odds &lt;]]&lt;&gt;"",Weekly[[#This Row],[TRUES]]=0),AY56,AY56-1)))))</f>
        <v>46.6252</v>
      </c>
      <c r="AZ57" s="37">
        <f>IF(AND(Weekly[[#This Row],[V Odds &lt;]]="",Weekly[[#This Row],[H Odds &lt;]]=""),AZ56,IF(AND(Weekly[[#This Row],[V Odds &lt;]]&lt;&gt;"",Weekly[[#This Row],[Actual]]=FALSE),AZ56+Weekly[[#This Row],[V Odds &lt;]]-1,IF(AND(Weekly[[#This Row],[H Odds &lt;]]&lt;&gt;"",Weekly[[#This Row],[Actual]]=TRUE),AZ56+Weekly[[#This Row],[H Odds &lt;]]-1,AZ56-1)))</f>
        <v>43.6</v>
      </c>
      <c r="BA57" s="38">
        <f>IF(Weekly[[#This Row],[H Odds &lt;]]="",BA56,IF(AND(Weekly[[#This Row],[H Odds &lt;]]&lt;&gt;"",Weekly[[#This Row],[SVC_P]]=TRUE,Weekly[[#This Row],[Actual]]=TRUE),BA56+Weekly[[#This Row],[H Odds &lt;]]-1,IF(AND(Weekly[[#This Row],[H Odds &lt;]]&lt;&gt;"",Weekly[[#This Row],[SVC_P]]=TRUE,Weekly[[#This Row],[Actual]]=FALSE),BA56-1,BA56)))</f>
        <v>45.11</v>
      </c>
      <c r="BB57" s="38">
        <f>IF(Weekly[[#This Row],[H Odds &lt;]]="",BB56,IF(AND(Weekly[[#This Row],[H Odds &lt;]]&lt;&gt;"",Weekly[[#This Row],[ADBC_P]]=TRUE,Weekly[[#This Row],[Actual]]=TRUE),BB56+Weekly[[#This Row],[H Odds &lt;]]-1,IF(AND(Weekly[[#This Row],[H Odds &lt;]]&lt;&gt;"",Weekly[[#This Row],[ADBC_P]]=TRUE,Weekly[[#This Row],[Actual]]=FALSE),BB56-1,BB56)))</f>
        <v>39</v>
      </c>
      <c r="BC57" s="38">
        <f>IF(Weekly[[#This Row],[H Odds &lt;]]="",BC56,IF(AND(Weekly[[#This Row],[H Odds &lt;]]&lt;&gt;"",Weekly[[#This Row],[RFC_P]]=TRUE,Weekly[[#This Row],[Actual]]=TRUE),BC56+Weekly[[#This Row],[H Odds &lt;]]-1,IF(AND(Weekly[[#This Row],[H Odds &lt;]]&lt;&gt;"",Weekly[[#This Row],[RFC_P]]=TRUE,Weekly[[#This Row],[Actual]]=FALSE),BC56-1,BC56)))</f>
        <v>38</v>
      </c>
      <c r="BD57" s="38">
        <f>IF(Weekly[[#This Row],[H Odds &lt;]]="",BD56,IF(AND(Weekly[[#This Row],[H Odds &lt;]]&lt;&gt;"",Weekly[[#This Row],[GBC_P]]=TRUE,Weekly[[#This Row],[Actual]]=TRUE),BD56+Weekly[[#This Row],[H Odds &lt;]]-1,IF(AND(Weekly[[#This Row],[H Odds &lt;]]&lt;&gt;"",Weekly[[#This Row],[GBC_P]]=TRUE,Weekly[[#This Row],[Actual]]=FALSE),BD56-1,BD56)))</f>
        <v>39</v>
      </c>
      <c r="BE57" s="38">
        <f>IF(Weekly[[#This Row],[H Odds &lt;]]="",BE56,IF(AND(Weekly[[#This Row],[H Odds &lt;]]&lt;&gt;"",Weekly[[#This Row],[HGBC_P]]=TRUE,Weekly[[#This Row],[Actual]]=TRUE),BE56+Weekly[[#This Row],[H Odds &lt;]]-1,IF(AND(Weekly[[#This Row],[H Odds &lt;]]&lt;&gt;"",Weekly[[#This Row],[HGBC_P]]=TRUE,Weekly[[#This Row],[Actual]]=FALSE),BE56-1,BE56)))</f>
        <v>38</v>
      </c>
      <c r="BF57" s="38">
        <f>IF(Weekly[[#This Row],[H Odds &lt;]]="",BF56,IF(AND(Weekly[[#This Row],[H Odds &lt;]]&lt;&gt;"",Weekly[[#This Row],[XGB_P]]=TRUE,Weekly[[#This Row],[Actual]]=TRUE),BF56+Weekly[[#This Row],[H Odds &lt;]]-1,IF(AND(Weekly[[#This Row],[H Odds &lt;]]&lt;&gt;"",Weekly[[#This Row],[XGB_P]]=TRUE,Weekly[[#This Row],[Actual]]=FALSE),BF56-1,BF56)))</f>
        <v>39</v>
      </c>
      <c r="BG57" s="38">
        <f>IF(Weekly[[#This Row],[H Odds &lt;]]="",BG56,IF(AND(Weekly[[#This Row],[H Odds &lt;]]&lt;&gt;"",Weekly[[#This Row],[QDA_P]]=TRUE,Weekly[[#This Row],[Actual]]=TRUE),BG56+Weekly[[#This Row],[H Odds &lt;]]-1,IF(AND(Weekly[[#This Row],[H Odds &lt;]]&lt;&gt;"",Weekly[[#This Row],[QDA_P]]=TRUE,Weekly[[#This Row],[Actual]]=FALSE),BG56-1,BG56)))</f>
        <v>39</v>
      </c>
      <c r="BH57" s="38">
        <f>IF(Weekly[[#This Row],[H Odds &lt;]]="",BH56,IF(AND(Weekly[[#This Row],[H Odds &lt;]]&lt;&gt;"",Weekly[[#This Row],[KNC_P]]=TRUE,Weekly[[#This Row],[Actual]]=TRUE),BH56+Weekly[[#This Row],[H Odds &lt;]]-1,IF(AND(Weekly[[#This Row],[H Odds &lt;]]&lt;&gt;"",Weekly[[#This Row],[KNC_P]]=TRUE,Weekly[[#This Row],[Actual]]=FALSE),BH56-1,BH56)))</f>
        <v>40</v>
      </c>
      <c r="BI57" s="38">
        <f>IF(Weekly[[#This Row],[H Odds &lt;]]="",BI56,IF(AND(Weekly[[#This Row],[H Odds &lt;]]&lt;&gt;"",Weekly[[#This Row],[TRUES]]&gt;0,Weekly[[#This Row],[Actual]]=TRUE),BI56+Weekly[[#This Row],[H Odds &lt;]]-1,IF(AND(Weekly[[#This Row],[H Odds &lt;]]&lt;&gt;"",Weekly[[#This Row],[TRUES]]=0),BI56,BI56-1)))</f>
        <v>45.11</v>
      </c>
      <c r="BJ57" s="38">
        <f>IF(Weekly[[#This Row],[H Odds &lt;]]="",BJ56,IF(AND(Weekly[[#This Row],[H Odds &lt;]]&lt;&gt;"",Weekly[[#This Row],[Actual]]=TRUE),BJ56+Weekly[[#This Row],[H Odds &lt;]]-1,IF(AND(Weekly[[#This Row],[H Odds &lt;]]&lt;&gt;"",Weekly[[#This Row],[Actual]]=FALSE),BJ56-1,BJ56)))</f>
        <v>45.11</v>
      </c>
      <c r="BK57" s="58">
        <f>IF(AND(Weekly[[#This Row],[TRUES]]&gt;4,Weekly[[#This Row],[Actual]]=TRUE),BK56+Weekly[[#This Row],[BF H Odds]]-1,IF(AND(Weekly[[#This Row],[FALSES]]&gt;4,Weekly[[#This Row],[Actual]]=FALSE),BK56+Weekly[[#This Row],[BF V Odds]]-1,IF(AND(Weekly[[#This Row],[TRUES]]&gt;4,Weekly[[#This Row],[Actual]]=FALSE),BK56-1,IF(AND(Weekly[[#This Row],[FALSES]]&gt;4,Weekly[[#This Row],[Actual]]=TRUE),BK56-1,BK56))))</f>
        <v>36.630000000000024</v>
      </c>
      <c r="BL57" s="58">
        <f>IF(AND(Weekly[[#This Row],[TRUES]]&gt;5,Weekly[[#This Row],[Actual]]=TRUE),BL56+Weekly[[#This Row],[BF H Odds]]-1,IF(AND(Weekly[[#This Row],[FALSES]]&gt;5,Weekly[[#This Row],[Actual]]=FALSE),BL56+Weekly[[#This Row],[BF V Odds]]-1,IF(AND(Weekly[[#This Row],[TRUES]]&gt;5,Weekly[[#This Row],[Actual]]=FALSE),BL56-1,IF(AND(Weekly[[#This Row],[FALSES]]&gt;5,Weekly[[#This Row],[Actual]]=TRUE),BL56-1,BL56))))</f>
        <v>35.490000000000023</v>
      </c>
      <c r="BM57" s="58">
        <f>IF(AND(Weekly[[#This Row],[TRUES]]&gt;6,Weekly[[#This Row],[Actual]]=TRUE),BM56+Weekly[[#This Row],[BF H Odds]]-1,IF(AND(Weekly[[#This Row],[FALSES]]&gt;6,Weekly[[#This Row],[Actual]]=FALSE),BM56+Weekly[[#This Row],[BF V Odds]]-1,IF(AND(Weekly[[#This Row],[TRUES]]&gt;6,Weekly[[#This Row],[Actual]]=FALSE),BM56-1,IF(AND(Weekly[[#This Row],[FALSES]]&gt;6,Weekly[[#This Row],[Actual]]=TRUE),BM56-1,BM56))))</f>
        <v>37.600000000000016</v>
      </c>
      <c r="BN57" s="24"/>
    </row>
    <row r="58" spans="1:66" x14ac:dyDescent="0.25">
      <c r="A58" s="1">
        <v>58</v>
      </c>
      <c r="B58" s="10">
        <v>44243</v>
      </c>
      <c r="C58" s="17" t="s">
        <v>21</v>
      </c>
      <c r="D58" s="15" t="s">
        <v>29</v>
      </c>
      <c r="E58" t="b">
        <v>1</v>
      </c>
      <c r="F58" t="b">
        <v>0</v>
      </c>
      <c r="G58" t="b">
        <v>0</v>
      </c>
      <c r="H58" t="b">
        <v>0</v>
      </c>
      <c r="I58" t="b">
        <v>0</v>
      </c>
      <c r="J58" t="b">
        <v>0</v>
      </c>
      <c r="K58" t="b">
        <v>0</v>
      </c>
      <c r="N58">
        <v>1</v>
      </c>
      <c r="O58">
        <v>1.37</v>
      </c>
      <c r="P58" t="b">
        <v>0</v>
      </c>
      <c r="Q58" t="s">
        <v>66</v>
      </c>
      <c r="R58" s="9">
        <f>IFERROR(IF(Weekly[[#This Row],[Won Bet?]]="yes",R57+(Weekly[[#This Row],[BF Odds]]*Weekly[[#This Row],[BF Stake]])-Weekly[[#This Row],[BF Stake]],R57-Weekly[[#This Row],[BF Stake]]),R57)</f>
        <v>94.990000000000023</v>
      </c>
      <c r="S58" s="9">
        <f>IFERROR(IF(Weekly[[#This Row],[Won Bet?]]="yes",S57+(((Weekly[[#This Row],[BF Odds]]*Weekly[[#This Row],[BF Stake]])-Weekly[[#This Row],[BF Stake]])*0.95),S57-Weekly[[#This Row],[BF Stake]]),S57)</f>
        <v>94.290499999999994</v>
      </c>
      <c r="T58">
        <v>1.47</v>
      </c>
      <c r="U58">
        <v>2.8</v>
      </c>
      <c r="V58" s="24">
        <f>IF(Weekly[[#This Row],[Actual]]="","",IF(AND(Weekly[[#This Row],[SVC_P]]=Weekly[[#This Row],[Actual]],Weekly[[#This Row],[SVC_P]]=TRUE),V57+Weekly[[#This Row],[BF H Odds]]-1,IF(AND(Weekly[[#This Row],[SVC_P]]=Weekly[[#This Row],[Actual]],Weekly[[#This Row],[SVC_P]]=FALSE),V57+Weekly[[#This Row],[BF V Odds]]-1,V57-1)))</f>
        <v>49.710000000000029</v>
      </c>
      <c r="W58" s="24">
        <f>IF(Weekly[[#This Row],[Actual]]="","",IF(AND(Weekly[[#This Row],[SVC_P]]=FALSE,Weekly[[#This Row],[Actual]]=TRUE),W57+Weekly[[#This Row],[BF H Odds]]-1,IF(AND(Weekly[[#This Row],[SVC_P]]=TRUE,Weekly[[#This Row],[Actual]]=FALSE,),W57+Weekly[[#This Row],[BF V Odds]]-1,W57-1)))</f>
        <v>-9.76</v>
      </c>
      <c r="X58" s="24">
        <f>IF(Weekly[[#This Row],[Actual]]="","",IF(AND(Weekly[[#This Row],[ADBC_P]]=Weekly[[#This Row],[Actual]],Weekly[[#This Row],[ADBC_P]]=TRUE),X57+Weekly[[#This Row],[BF H Odds]]-1,IF(AND(Weekly[[#This Row],[ADBC_P]]=Weekly[[#This Row],[Actual]],Weekly[[#This Row],[ADBC_P]]=FALSE),X57+Weekly[[#This Row],[BF V Odds]]-1,X57-1)))</f>
        <v>36.000000000000028</v>
      </c>
      <c r="Y58" s="24">
        <f>IF(Weekly[[#This Row],[Actual]]="","",IF(AND(Weekly[[#This Row],[ADBC_P]]=FALSE,Weekly[[#This Row],[Actual]]=TRUE),Y57+Weekly[[#This Row],[BF H Odds]]-1,IF(AND(Weekly[[#This Row],[ADBC_P]]=TRUE,Weekly[[#This Row],[Actual]]=FALSE),Y57+Weekly[[#This Row],[BF V Odds]]-1,Y57-1)))</f>
        <v>42.38</v>
      </c>
      <c r="Z58" s="24">
        <f>IF(Weekly[[#This Row],[Actual]]="","",IF(AND(Weekly[[#This Row],[RFC_P]]=Weekly[[#This Row],[Actual]],Weekly[[#This Row],[RFC_P]]=TRUE),Z57+Weekly[[#This Row],[BF H Odds]]-1,IF(AND(Weekly[[#This Row],[RFC_P]]=Weekly[[#This Row],[Actual]],Weekly[[#This Row],[RFC_P]]=FALSE),Z57+Weekly[[#This Row],[BF V Odds]]-1,Z57-1)))</f>
        <v>34.270000000000032</v>
      </c>
      <c r="AA58" s="24">
        <f>IF(Weekly[[#This Row],[Actual]]="","",IF(AND(Weekly[[#This Row],[RFC_P]]=FALSE,Weekly[[#This Row],[Actual]]=TRUE),AA57+Weekly[[#This Row],[BF H Odds]]-1,IF(AND(Weekly[[#This Row],[RFC_P]]=TRUE,Weekly[[#This Row],[Actual]]=FALSE),AA57+Weekly[[#This Row],[BF V Odds]]-1,AA57-1)))</f>
        <v>44.110000000000007</v>
      </c>
      <c r="AB58" s="24">
        <f>IF(Weekly[[#This Row],[Actual]]="","",IF(AND(Weekly[[#This Row],[GBC_P]]=Weekly[[#This Row],[Actual]],Weekly[[#This Row],[GBC_P]]=TRUE),AB57+Weekly[[#This Row],[BF H Odds]]-1,IF(AND(Weekly[[#This Row],[GBC_P]]=Weekly[[#This Row],[Actual]],Weekly[[#This Row],[GBC_P]]=FALSE),AB57+Weekly[[#This Row],[BF V Odds]]-1,AB57-1)))</f>
        <v>30.030000000000022</v>
      </c>
      <c r="AC58" s="24">
        <f>IF(Weekly[[#This Row],[Actual]]="","",IF(AND(Weekly[[#This Row],[GBC_P]]=FALSE,Weekly[[#This Row],[Actual]]=TRUE),AC57+Weekly[[#This Row],[BF H Odds]]-1,IF(AND(Weekly[[#This Row],[GBC_P]]=TRUE,Weekly[[#This Row],[Actual]]=FALSE),AC57+Weekly[[#This Row],[BF V Odds]]-1,AC57-1)))</f>
        <v>48.350000000000009</v>
      </c>
      <c r="AD58" s="24">
        <f>IF(Weekly[[#This Row],[Actual]]="","",IF(AND(Weekly[[#This Row],[HGBC_P]]=Weekly[[#This Row],[Actual]],Weekly[[#This Row],[HGBC_P]]=TRUE),AD57+Weekly[[#This Row],[BF H Odds]]-1,IF(AND(Weekly[[#This Row],[HGBC_P]]=Weekly[[#This Row],[Actual]],Weekly[[#This Row],[HGBC_P]]=FALSE),AD57+Weekly[[#This Row],[BF V Odds]]-1,AD57-1)))</f>
        <v>35.150000000000034</v>
      </c>
      <c r="AE58" s="24">
        <f>IF(Weekly[[#This Row],[Actual]]="","",IF(AND(Weekly[[#This Row],[HGBC_P]]=FALSE,Weekly[[#This Row],[Actual]]=TRUE),AE57+Weekly[[#This Row],[BF H Odds]]-1,IF(AND(Weekly[[#This Row],[HGBC_P]]=TRUE,Weekly[[#This Row],[Actual]]=FALSE),AE57+Weekly[[#This Row],[BF V Odds]]-1,AE57-1)))</f>
        <v>43.23</v>
      </c>
      <c r="AF58" s="24">
        <f>IF(Weekly[[#This Row],[Actual]]="","",IF(AND(Weekly[[#This Row],[XGB_P]]=Weekly[[#This Row],[Actual]],Weekly[[#This Row],[XGB_P]]=TRUE),AF57+Weekly[[#This Row],[BF H Odds]]-1,IF(AND(Weekly[[#This Row],[XGB_P]]=Weekly[[#This Row],[Actual]],Weekly[[#This Row],[XGB_P]]=FALSE),AF57+Weekly[[#This Row],[BF V Odds]]-1,AF57-1)))</f>
        <v>35.830000000000027</v>
      </c>
      <c r="AG58" s="24">
        <f>IF(Weekly[[#This Row],[Actual]]="","",IF(AND(Weekly[[#This Row],[XGB_P]]=FALSE,Weekly[[#This Row],[Actual]]=TRUE),AG57+Weekly[[#This Row],[BF H Odds]]-1,IF(AND(Weekly[[#This Row],[XGB_P]]=TRUE,Weekly[[#This Row],[Actual]]=FALSE),AG57+Weekly[[#This Row],[BF V Odds]]-1,AG57-1)))</f>
        <v>42.55</v>
      </c>
      <c r="AH58" s="24">
        <f>IF(Weekly[[#This Row],[Actual]]="","",IF(AND(Weekly[[#This Row],[QDA_P]]=Weekly[[#This Row],[Actual]],Weekly[[#This Row],[QDA_P]]=TRUE),AH57+Weekly[[#This Row],[BF H Odds]]-1,IF(AND(Weekly[[#This Row],[QDA_P]]=Weekly[[#This Row],[Actual]],Weekly[[#This Row],[QDA_P]]=FALSE),AH57+Weekly[[#This Row],[BF V Odds]]-1,AH57-1)))</f>
        <v>27.750000000000014</v>
      </c>
      <c r="AI58" s="24">
        <f>IF(Weekly[[#This Row],[Actual]]="","",IF(AND(Weekly[[#This Row],[QDA_P]]=FALSE,Weekly[[#This Row],[Actual]]=TRUE),AI57+Weekly[[#This Row],[BF H Odds]]-1,IF(AND(Weekly[[#This Row],[QDA_P]]=TRUE,Weekly[[#This Row],[Actual]]=FALSE),AI57+Weekly[[#This Row],[BF V Odds]]-1,AI57-1)))</f>
        <v>50.63000000000001</v>
      </c>
      <c r="AJ58" s="24"/>
      <c r="AK58" s="24"/>
      <c r="AL58" s="30">
        <f>IF(Weekly[[#This Row],[Actual]]="","",COUNTIF(Weekly[[#This Row],[SVC_P]:[QDA_P]],TRUE))</f>
        <v>1</v>
      </c>
      <c r="AM58" s="30">
        <f>IF(Weekly[[#This Row],[Actual]]="","",COUNTIF(Weekly[[#This Row],[SVC_P]:[QDA_P]],FALSE))</f>
        <v>6</v>
      </c>
      <c r="AN58" t="str">
        <f>IF(AND(Weekly[[#This Row],[BF V Odds]]&gt;$BO$6,Weekly[[#This Row],[BF V Odds]] &lt; $BO$7),Weekly[[#This Row],[BF V Odds]],"")</f>
        <v/>
      </c>
      <c r="AO58" t="str">
        <f>IF(AND(Weekly[[#This Row],[BF H Odds]]&gt;$BO$6, Weekly[[#This Row],[BF H Odds]] &lt; $BO$7),Weekly[[#This Row],[BF H Odds]],"")</f>
        <v/>
      </c>
      <c r="AP58" s="37">
        <f>IF(AND(Weekly[[#This Row],[V Odds &lt;]]="",Weekly[[#This Row],[H Odds &lt;]]=""),AP57,IF(AND(Weekly[[#This Row],[H Odds &lt;]]&lt;&gt;"",Weekly[[#This Row],[SVC_P]]=TRUE,Weekly[[#This Row],[Actual]]=TRUE),AP57+Weekly[[#This Row],[H Odds &lt;]]-1,IF(AND(Weekly[[#This Row],[V Odds &lt;]]&lt;&gt;"",Weekly[[#This Row],[SVC_P]]=FALSE,Weekly[[#This Row],[Actual]]=FALSE),AP57+Weekly[[#This Row],[V Odds &lt;]]-1,IF(AND(Weekly[[#This Row],[V Odds &lt;]]&lt;&gt;"",Weekly[[#This Row],[SVC_P]]=FALSE,Weekly[[#This Row],[Actual]]=TRUE),AP57-1,IF(AND(Weekly[[#This Row],[H Odds &lt;]]&lt;&gt;"",Weekly[[#This Row],[SVC_P]]=TRUE,Weekly[[#This Row],[Actual]]=FALSE),AP57-1,AP57)))))</f>
        <v>48.800000000000011</v>
      </c>
      <c r="AQ58" s="37">
        <f>IF(AND(Weekly[[#This Row],[V Odds &lt;]]="",Weekly[[#This Row],[H Odds &lt;]]=""),AQ57,IF(AND(Weekly[[#This Row],[H Odds &lt;]]&lt;&gt;"",Weekly[[#This Row],[ADBC_P]]=TRUE,Weekly[[#This Row],[Actual]]=TRUE),AQ57+Weekly[[#This Row],[H Odds &lt;]]-1,IF(AND(Weekly[[#This Row],[V Odds &lt;]]&lt;&gt;"",Weekly[[#This Row],[ADBC_P]]=FALSE,Weekly[[#This Row],[Actual]]=FALSE),AQ57+Weekly[[#This Row],[V Odds &lt;]]-1,IF(AND(Weekly[[#This Row],[V Odds &lt;]]&lt;&gt;"",Weekly[[#This Row],[ADBC_P]]=FALSE,Weekly[[#This Row],[Actual]]=TRUE),AQ57-1,IF(AND(Weekly[[#This Row],[H Odds &lt;]]&lt;&gt;"",Weekly[[#This Row],[ADBC_P]]=TRUE,Weekly[[#This Row],[Actual]]=FALSE),AQ57-1,AQ57)))))</f>
        <v>39</v>
      </c>
      <c r="AR58" s="37">
        <f>IF(AND(Weekly[[#This Row],[V Odds &lt;]]="",Weekly[[#This Row],[H Odds &lt;]]=""),AR57,IF(AND(Weekly[[#This Row],[H Odds &lt;]]&lt;&gt;"",Weekly[[#This Row],[RFC_P]]=TRUE,Weekly[[#This Row],[Actual]]=TRUE),AR57+Weekly[[#This Row],[H Odds &lt;]]-1,IF(AND(Weekly[[#This Row],[V Odds &lt;]]&lt;&gt;"",Weekly[[#This Row],[RFC_P]]=FALSE,Weekly[[#This Row],[Actual]]=FALSE),AR57+Weekly[[#This Row],[V Odds &lt;]]-1,IF(AND(Weekly[[#This Row],[V Odds &lt;]]&lt;&gt;"",Weekly[[#This Row],[RFC_P]]=FALSE,Weekly[[#This Row],[Actual]]=TRUE),AR57-1,IF(AND(Weekly[[#This Row],[H Odds &lt;]]&lt;&gt;"",Weekly[[#This Row],[RFC_P]]=TRUE,Weekly[[#This Row],[Actual]]=FALSE),AR57-1,AR57)))))</f>
        <v>39.200000000000003</v>
      </c>
      <c r="AS58" s="37">
        <f>IF(AND(Weekly[[#This Row],[V Odds &lt;]]="",Weekly[[#This Row],[H Odds &lt;]]=""),AS57,IF(AND(Weekly[[#This Row],[H Odds &lt;]]&lt;&gt;"",Weekly[[#This Row],[GBC_P]]=TRUE,Weekly[[#This Row],[Actual]]=TRUE),AS57+Weekly[[#This Row],[H Odds &lt;]]-1,IF(AND(Weekly[[#This Row],[V Odds &lt;]]&lt;&gt;"",Weekly[[#This Row],[GBC_P]]=FALSE,Weekly[[#This Row],[Actual]]=FALSE),AS57+Weekly[[#This Row],[V Odds &lt;]]-1,IF(AND(Weekly[[#This Row],[V Odds &lt;]]&lt;&gt;"",Weekly[[#This Row],[GBC_P]]=FALSE,Weekly[[#This Row],[Actual]]=TRUE),AS57-1,IF(AND(Weekly[[#This Row],[H Odds &lt;]]&lt;&gt;"",Weekly[[#This Row],[GBC_P]]=TRUE,Weekly[[#This Row],[Actual]]=FALSE),AS57-1,AS57)))))</f>
        <v>37</v>
      </c>
      <c r="AT58" s="37">
        <f>IF(AND(Weekly[[#This Row],[V Odds &lt;]]="",Weekly[[#This Row],[H Odds &lt;]]=""),AT57,IF(AND(Weekly[[#This Row],[H Odds &lt;]]&lt;&gt;"",Weekly[[#This Row],[HGBC_P]]=TRUE,Weekly[[#This Row],[Actual]]=TRUE),AT57+Weekly[[#This Row],[H Odds &lt;]]-1,IF(AND(Weekly[[#This Row],[V Odds &lt;]]&lt;&gt;"",Weekly[[#This Row],[HGBC_P]]=FALSE,Weekly[[#This Row],[Actual]]=FALSE),AT57+Weekly[[#This Row],[V Odds &lt;]]-1,IF(AND(Weekly[[#This Row],[V Odds &lt;]]&lt;&gt;"",Weekly[[#This Row],[HGBC_P]]=FALSE,Weekly[[#This Row],[Actual]]=TRUE),AT57-1,IF(AND(Weekly[[#This Row],[H Odds &lt;]]&lt;&gt;"",Weekly[[#This Row],[HGBC_P]]=TRUE,Weekly[[#This Row],[Actual]]=FALSE),AT57-1,AT57)))))</f>
        <v>37</v>
      </c>
      <c r="AU58" s="37">
        <f>IF(AND(Weekly[[#This Row],[V Odds &lt;]]="",Weekly[[#This Row],[H Odds &lt;]]=""),AU57,IF(AND(Weekly[[#This Row],[H Odds &lt;]]&lt;&gt;"",Weekly[[#This Row],[XGB_P]]=TRUE,Weekly[[#This Row],[Actual]]=TRUE),AU57+Weekly[[#This Row],[H Odds &lt;]]-1,IF(AND(Weekly[[#This Row],[V Odds &lt;]]&lt;&gt;"",Weekly[[#This Row],[XGB_P]]=FALSE,Weekly[[#This Row],[Actual]]=FALSE),AU57+Weekly[[#This Row],[V Odds &lt;]]-1,IF(AND(Weekly[[#This Row],[V Odds &lt;]]&lt;&gt;"",Weekly[[#This Row],[XGB_P]]=FALSE,Weekly[[#This Row],[Actual]]=TRUE),AU57-1,IF(AND(Weekly[[#This Row],[H Odds &lt;]]&lt;&gt;"",Weekly[[#This Row],[XGB_P]]=TRUE,Weekly[[#This Row],[Actual]]=FALSE),AU57-1,AU57)))))</f>
        <v>38</v>
      </c>
      <c r="AV58" s="37">
        <f>IF(AND(Weekly[[#This Row],[V Odds &lt;]]="",Weekly[[#This Row],[H Odds &lt;]]=""),AV57,IF(AND(Weekly[[#This Row],[H Odds &lt;]]&lt;&gt;"",Weekly[[#This Row],[QDA_P]]=TRUE,Weekly[[#This Row],[Actual]]=TRUE),AV57+Weekly[[#This Row],[H Odds &lt;]]-1,IF(AND(Weekly[[#This Row],[V Odds &lt;]]&lt;&gt;"",Weekly[[#This Row],[QDA_P]]=FALSE,Weekly[[#This Row],[Actual]]=FALSE),AV57+Weekly[[#This Row],[V Odds &lt;]]-1,IF(AND(Weekly[[#This Row],[V Odds &lt;]]&lt;&gt;"",Weekly[[#This Row],[QDA_P]]=FALSE,Weekly[[#This Row],[Actual]]=TRUE),AV57-1,IF(AND(Weekly[[#This Row],[H Odds &lt;]]&lt;&gt;"",Weekly[[#This Row],[QDA_P]]=TRUE,Weekly[[#This Row],[Actual]]=FALSE),AV57-1,AV57)))))</f>
        <v>38.01</v>
      </c>
      <c r="AW58" s="37"/>
      <c r="AX58" s="37">
        <f>IF(AND(Weekly[[#This Row],[V Odds &lt;]]="",Weekly[[#This Row],[H Odds &lt;]]=""),AX57,IF(AND(Weekly[[#This Row],[V Odds &lt;]]&lt;&gt;"",Weekly[[#This Row],[FALSES]]&gt;0,Weekly[[#This Row],[Actual]]=FALSE),AX57+Weekly[[#This Row],[V Odds &lt;]]-1,IF(AND(Weekly[[#This Row],[H Odds &lt;]]&lt;&gt;"",Weekly[[#This Row],[TRUES]]&gt;0,Weekly[[#This Row],[Actual]]=TRUE),AX57+Weekly[[#This Row],[H Odds &lt;]]-1,IF(AND(Weekly[[#This Row],[V Odds &lt;]]&lt;&gt;"",Weekly[[#This Row],[FALSES]]=0),AX57,IF(AND(Weekly[[#This Row],[H Odds &lt;]]&lt;&gt;"",Weekly[[#This Row],[TRUES]]=0),AX57,AX57-1)))))</f>
        <v>47.810000000000009</v>
      </c>
      <c r="AY58" s="37">
        <f>IF(AND(Weekly[[#This Row],[V Odds &lt;]]="",Weekly[[#This Row],[H Odds &lt;]]=""),AY57,IF(AND(Weekly[[#This Row],[V Odds &lt;]]&lt;&gt;"",Weekly[[#This Row],[FALSES]]&gt;0,Weekly[[#This Row],[Actual]]=FALSE),AY57+((Weekly[[#This Row],[V Odds &lt;]]-1)*0.92),IF(AND(Weekly[[#This Row],[H Odds &lt;]]&lt;&gt;"",Weekly[[#This Row],[TRUES]]&gt;0,Weekly[[#This Row],[Actual]]=TRUE),AY57+((Weekly[[#This Row],[H Odds &lt;]]-1)*0.92),IF(AND(Weekly[[#This Row],[V Odds &lt;]]&lt;&gt;"",Weekly[[#This Row],[FALSES]]=0),AY57,IF(AND(Weekly[[#This Row],[H Odds &lt;]]&lt;&gt;"",Weekly[[#This Row],[TRUES]]=0),AY57,AY57-1)))))</f>
        <v>46.6252</v>
      </c>
      <c r="AZ58" s="37">
        <f>IF(AND(Weekly[[#This Row],[V Odds &lt;]]="",Weekly[[#This Row],[H Odds &lt;]]=""),AZ57,IF(AND(Weekly[[#This Row],[V Odds &lt;]]&lt;&gt;"",Weekly[[#This Row],[Actual]]=FALSE),AZ57+Weekly[[#This Row],[V Odds &lt;]]-1,IF(AND(Weekly[[#This Row],[H Odds &lt;]]&lt;&gt;"",Weekly[[#This Row],[Actual]]=TRUE),AZ57+Weekly[[#This Row],[H Odds &lt;]]-1,AZ57-1)))</f>
        <v>43.6</v>
      </c>
      <c r="BA58" s="38">
        <f>IF(Weekly[[#This Row],[H Odds &lt;]]="",BA57,IF(AND(Weekly[[#This Row],[H Odds &lt;]]&lt;&gt;"",Weekly[[#This Row],[SVC_P]]=TRUE,Weekly[[#This Row],[Actual]]=TRUE),BA57+Weekly[[#This Row],[H Odds &lt;]]-1,IF(AND(Weekly[[#This Row],[H Odds &lt;]]&lt;&gt;"",Weekly[[#This Row],[SVC_P]]=TRUE,Weekly[[#This Row],[Actual]]=FALSE),BA57-1,BA57)))</f>
        <v>45.11</v>
      </c>
      <c r="BB58" s="38">
        <f>IF(Weekly[[#This Row],[H Odds &lt;]]="",BB57,IF(AND(Weekly[[#This Row],[H Odds &lt;]]&lt;&gt;"",Weekly[[#This Row],[ADBC_P]]=TRUE,Weekly[[#This Row],[Actual]]=TRUE),BB57+Weekly[[#This Row],[H Odds &lt;]]-1,IF(AND(Weekly[[#This Row],[H Odds &lt;]]&lt;&gt;"",Weekly[[#This Row],[ADBC_P]]=TRUE,Weekly[[#This Row],[Actual]]=FALSE),BB57-1,BB57)))</f>
        <v>39</v>
      </c>
      <c r="BC58" s="38">
        <f>IF(Weekly[[#This Row],[H Odds &lt;]]="",BC57,IF(AND(Weekly[[#This Row],[H Odds &lt;]]&lt;&gt;"",Weekly[[#This Row],[RFC_P]]=TRUE,Weekly[[#This Row],[Actual]]=TRUE),BC57+Weekly[[#This Row],[H Odds &lt;]]-1,IF(AND(Weekly[[#This Row],[H Odds &lt;]]&lt;&gt;"",Weekly[[#This Row],[RFC_P]]=TRUE,Weekly[[#This Row],[Actual]]=FALSE),BC57-1,BC57)))</f>
        <v>38</v>
      </c>
      <c r="BD58" s="38">
        <f>IF(Weekly[[#This Row],[H Odds &lt;]]="",BD57,IF(AND(Weekly[[#This Row],[H Odds &lt;]]&lt;&gt;"",Weekly[[#This Row],[GBC_P]]=TRUE,Weekly[[#This Row],[Actual]]=TRUE),BD57+Weekly[[#This Row],[H Odds &lt;]]-1,IF(AND(Weekly[[#This Row],[H Odds &lt;]]&lt;&gt;"",Weekly[[#This Row],[GBC_P]]=TRUE,Weekly[[#This Row],[Actual]]=FALSE),BD57-1,BD57)))</f>
        <v>39</v>
      </c>
      <c r="BE58" s="38">
        <f>IF(Weekly[[#This Row],[H Odds &lt;]]="",BE57,IF(AND(Weekly[[#This Row],[H Odds &lt;]]&lt;&gt;"",Weekly[[#This Row],[HGBC_P]]=TRUE,Weekly[[#This Row],[Actual]]=TRUE),BE57+Weekly[[#This Row],[H Odds &lt;]]-1,IF(AND(Weekly[[#This Row],[H Odds &lt;]]&lt;&gt;"",Weekly[[#This Row],[HGBC_P]]=TRUE,Weekly[[#This Row],[Actual]]=FALSE),BE57-1,BE57)))</f>
        <v>38</v>
      </c>
      <c r="BF58" s="38">
        <f>IF(Weekly[[#This Row],[H Odds &lt;]]="",BF57,IF(AND(Weekly[[#This Row],[H Odds &lt;]]&lt;&gt;"",Weekly[[#This Row],[XGB_P]]=TRUE,Weekly[[#This Row],[Actual]]=TRUE),BF57+Weekly[[#This Row],[H Odds &lt;]]-1,IF(AND(Weekly[[#This Row],[H Odds &lt;]]&lt;&gt;"",Weekly[[#This Row],[XGB_P]]=TRUE,Weekly[[#This Row],[Actual]]=FALSE),BF57-1,BF57)))</f>
        <v>39</v>
      </c>
      <c r="BG58" s="38">
        <f>IF(Weekly[[#This Row],[H Odds &lt;]]="",BG57,IF(AND(Weekly[[#This Row],[H Odds &lt;]]&lt;&gt;"",Weekly[[#This Row],[QDA_P]]=TRUE,Weekly[[#This Row],[Actual]]=TRUE),BG57+Weekly[[#This Row],[H Odds &lt;]]-1,IF(AND(Weekly[[#This Row],[H Odds &lt;]]&lt;&gt;"",Weekly[[#This Row],[QDA_P]]=TRUE,Weekly[[#This Row],[Actual]]=FALSE),BG57-1,BG57)))</f>
        <v>39</v>
      </c>
      <c r="BH58" s="38">
        <f>IF(Weekly[[#This Row],[H Odds &lt;]]="",BH57,IF(AND(Weekly[[#This Row],[H Odds &lt;]]&lt;&gt;"",Weekly[[#This Row],[KNC_P]]=TRUE,Weekly[[#This Row],[Actual]]=TRUE),BH57+Weekly[[#This Row],[H Odds &lt;]]-1,IF(AND(Weekly[[#This Row],[H Odds &lt;]]&lt;&gt;"",Weekly[[#This Row],[KNC_P]]=TRUE,Weekly[[#This Row],[Actual]]=FALSE),BH57-1,BH57)))</f>
        <v>40</v>
      </c>
      <c r="BI58" s="38">
        <f>IF(Weekly[[#This Row],[H Odds &lt;]]="",BI57,IF(AND(Weekly[[#This Row],[H Odds &lt;]]&lt;&gt;"",Weekly[[#This Row],[TRUES]]&gt;0,Weekly[[#This Row],[Actual]]=TRUE),BI57+Weekly[[#This Row],[H Odds &lt;]]-1,IF(AND(Weekly[[#This Row],[H Odds &lt;]]&lt;&gt;"",Weekly[[#This Row],[TRUES]]=0),BI57,BI57-1)))</f>
        <v>45.11</v>
      </c>
      <c r="BJ58" s="38">
        <f>IF(Weekly[[#This Row],[H Odds &lt;]]="",BJ57,IF(AND(Weekly[[#This Row],[H Odds &lt;]]&lt;&gt;"",Weekly[[#This Row],[Actual]]=TRUE),BJ57+Weekly[[#This Row],[H Odds &lt;]]-1,IF(AND(Weekly[[#This Row],[H Odds &lt;]]&lt;&gt;"",Weekly[[#This Row],[Actual]]=FALSE),BJ57-1,BJ57)))</f>
        <v>45.11</v>
      </c>
      <c r="BK58" s="58">
        <f>IF(AND(Weekly[[#This Row],[TRUES]]&gt;4,Weekly[[#This Row],[Actual]]=TRUE),BK57+Weekly[[#This Row],[BF H Odds]]-1,IF(AND(Weekly[[#This Row],[FALSES]]&gt;4,Weekly[[#This Row],[Actual]]=FALSE),BK57+Weekly[[#This Row],[BF V Odds]]-1,IF(AND(Weekly[[#This Row],[TRUES]]&gt;4,Weekly[[#This Row],[Actual]]=FALSE),BK57-1,IF(AND(Weekly[[#This Row],[FALSES]]&gt;4,Weekly[[#This Row],[Actual]]=TRUE),BK57-1,BK57))))</f>
        <v>37.100000000000023</v>
      </c>
      <c r="BL58" s="58">
        <f>IF(AND(Weekly[[#This Row],[TRUES]]&gt;5,Weekly[[#This Row],[Actual]]=TRUE),BL57+Weekly[[#This Row],[BF H Odds]]-1,IF(AND(Weekly[[#This Row],[FALSES]]&gt;5,Weekly[[#This Row],[Actual]]=FALSE),BL57+Weekly[[#This Row],[BF V Odds]]-1,IF(AND(Weekly[[#This Row],[TRUES]]&gt;5,Weekly[[#This Row],[Actual]]=FALSE),BL57-1,IF(AND(Weekly[[#This Row],[FALSES]]&gt;5,Weekly[[#This Row],[Actual]]=TRUE),BL57-1,BL57))))</f>
        <v>35.960000000000022</v>
      </c>
      <c r="BM58" s="58">
        <f>IF(AND(Weekly[[#This Row],[TRUES]]&gt;6,Weekly[[#This Row],[Actual]]=TRUE),BM57+Weekly[[#This Row],[BF H Odds]]-1,IF(AND(Weekly[[#This Row],[FALSES]]&gt;6,Weekly[[#This Row],[Actual]]=FALSE),BM57+Weekly[[#This Row],[BF V Odds]]-1,IF(AND(Weekly[[#This Row],[TRUES]]&gt;6,Weekly[[#This Row],[Actual]]=FALSE),BM57-1,IF(AND(Weekly[[#This Row],[FALSES]]&gt;6,Weekly[[#This Row],[Actual]]=TRUE),BM57-1,BM57))))</f>
        <v>37.600000000000016</v>
      </c>
      <c r="BN58" s="24"/>
    </row>
    <row r="59" spans="1:66" x14ac:dyDescent="0.25">
      <c r="A59" s="1">
        <v>59</v>
      </c>
      <c r="B59" s="10">
        <v>44243</v>
      </c>
      <c r="C59" s="17" t="s">
        <v>19</v>
      </c>
      <c r="D59" s="15" t="s">
        <v>38</v>
      </c>
      <c r="E59" t="b">
        <v>1</v>
      </c>
      <c r="F59" t="b">
        <v>1</v>
      </c>
      <c r="G59" t="b">
        <v>1</v>
      </c>
      <c r="H59" t="b">
        <v>0</v>
      </c>
      <c r="I59" t="b">
        <v>1</v>
      </c>
      <c r="J59" t="b">
        <v>1</v>
      </c>
      <c r="K59" t="b">
        <v>0</v>
      </c>
      <c r="N59">
        <v>1</v>
      </c>
      <c r="O59">
        <v>2.75</v>
      </c>
      <c r="P59" t="b">
        <v>0</v>
      </c>
      <c r="Q59" t="s">
        <v>76</v>
      </c>
      <c r="R59" s="9">
        <f>IFERROR(IF(Weekly[[#This Row],[Won Bet?]]="yes",R58+(Weekly[[#This Row],[BF Odds]]*Weekly[[#This Row],[BF Stake]])-Weekly[[#This Row],[BF Stake]],R58-Weekly[[#This Row],[BF Stake]]),R58)</f>
        <v>93.990000000000023</v>
      </c>
      <c r="S59" s="9">
        <f>IFERROR(IF(Weekly[[#This Row],[Won Bet?]]="yes",S58+(((Weekly[[#This Row],[BF Odds]]*Weekly[[#This Row],[BF Stake]])-Weekly[[#This Row],[BF Stake]])*0.95),S58-Weekly[[#This Row],[BF Stake]]),S58)</f>
        <v>93.290499999999994</v>
      </c>
      <c r="T59">
        <v>3.69</v>
      </c>
      <c r="U59">
        <v>1.3</v>
      </c>
      <c r="V59" s="24">
        <f>IF(Weekly[[#This Row],[Actual]]="","",IF(AND(Weekly[[#This Row],[SVC_P]]=Weekly[[#This Row],[Actual]],Weekly[[#This Row],[SVC_P]]=TRUE),V58+Weekly[[#This Row],[BF H Odds]]-1,IF(AND(Weekly[[#This Row],[SVC_P]]=Weekly[[#This Row],[Actual]],Weekly[[#This Row],[SVC_P]]=FALSE),V58+Weekly[[#This Row],[BF V Odds]]-1,V58-1)))</f>
        <v>48.710000000000029</v>
      </c>
      <c r="W59" s="24">
        <f>IF(Weekly[[#This Row],[Actual]]="","",IF(AND(Weekly[[#This Row],[SVC_P]]=FALSE,Weekly[[#This Row],[Actual]]=TRUE),W58+Weekly[[#This Row],[BF H Odds]]-1,IF(AND(Weekly[[#This Row],[SVC_P]]=TRUE,Weekly[[#This Row],[Actual]]=FALSE,),W58+Weekly[[#This Row],[BF V Odds]]-1,W58-1)))</f>
        <v>-10.76</v>
      </c>
      <c r="X59" s="24">
        <f>IF(Weekly[[#This Row],[Actual]]="","",IF(AND(Weekly[[#This Row],[ADBC_P]]=Weekly[[#This Row],[Actual]],Weekly[[#This Row],[ADBC_P]]=TRUE),X58+Weekly[[#This Row],[BF H Odds]]-1,IF(AND(Weekly[[#This Row],[ADBC_P]]=Weekly[[#This Row],[Actual]],Weekly[[#This Row],[ADBC_P]]=FALSE),X58+Weekly[[#This Row],[BF V Odds]]-1,X58-1)))</f>
        <v>35.000000000000028</v>
      </c>
      <c r="Y59" s="24">
        <f>IF(Weekly[[#This Row],[Actual]]="","",IF(AND(Weekly[[#This Row],[ADBC_P]]=FALSE,Weekly[[#This Row],[Actual]]=TRUE),Y58+Weekly[[#This Row],[BF H Odds]]-1,IF(AND(Weekly[[#This Row],[ADBC_P]]=TRUE,Weekly[[#This Row],[Actual]]=FALSE),Y58+Weekly[[#This Row],[BF V Odds]]-1,Y58-1)))</f>
        <v>45.07</v>
      </c>
      <c r="Z59" s="24">
        <f>IF(Weekly[[#This Row],[Actual]]="","",IF(AND(Weekly[[#This Row],[RFC_P]]=Weekly[[#This Row],[Actual]],Weekly[[#This Row],[RFC_P]]=TRUE),Z58+Weekly[[#This Row],[BF H Odds]]-1,IF(AND(Weekly[[#This Row],[RFC_P]]=Weekly[[#This Row],[Actual]],Weekly[[#This Row],[RFC_P]]=FALSE),Z58+Weekly[[#This Row],[BF V Odds]]-1,Z58-1)))</f>
        <v>33.270000000000032</v>
      </c>
      <c r="AA59" s="24">
        <f>IF(Weekly[[#This Row],[Actual]]="","",IF(AND(Weekly[[#This Row],[RFC_P]]=FALSE,Weekly[[#This Row],[Actual]]=TRUE),AA58+Weekly[[#This Row],[BF H Odds]]-1,IF(AND(Weekly[[#This Row],[RFC_P]]=TRUE,Weekly[[#This Row],[Actual]]=FALSE),AA58+Weekly[[#This Row],[BF V Odds]]-1,AA58-1)))</f>
        <v>46.800000000000004</v>
      </c>
      <c r="AB59" s="24">
        <f>IF(Weekly[[#This Row],[Actual]]="","",IF(AND(Weekly[[#This Row],[GBC_P]]=Weekly[[#This Row],[Actual]],Weekly[[#This Row],[GBC_P]]=TRUE),AB58+Weekly[[#This Row],[BF H Odds]]-1,IF(AND(Weekly[[#This Row],[GBC_P]]=Weekly[[#This Row],[Actual]],Weekly[[#This Row],[GBC_P]]=FALSE),AB58+Weekly[[#This Row],[BF V Odds]]-1,AB58-1)))</f>
        <v>32.72000000000002</v>
      </c>
      <c r="AC59" s="24">
        <f>IF(Weekly[[#This Row],[Actual]]="","",IF(AND(Weekly[[#This Row],[GBC_P]]=FALSE,Weekly[[#This Row],[Actual]]=TRUE),AC58+Weekly[[#This Row],[BF H Odds]]-1,IF(AND(Weekly[[#This Row],[GBC_P]]=TRUE,Weekly[[#This Row],[Actual]]=FALSE),AC58+Weekly[[#This Row],[BF V Odds]]-1,AC58-1)))</f>
        <v>47.350000000000009</v>
      </c>
      <c r="AD59" s="24">
        <f>IF(Weekly[[#This Row],[Actual]]="","",IF(AND(Weekly[[#This Row],[HGBC_P]]=Weekly[[#This Row],[Actual]],Weekly[[#This Row],[HGBC_P]]=TRUE),AD58+Weekly[[#This Row],[BF H Odds]]-1,IF(AND(Weekly[[#This Row],[HGBC_P]]=Weekly[[#This Row],[Actual]],Weekly[[#This Row],[HGBC_P]]=FALSE),AD58+Weekly[[#This Row],[BF V Odds]]-1,AD58-1)))</f>
        <v>34.150000000000034</v>
      </c>
      <c r="AE59" s="24">
        <f>IF(Weekly[[#This Row],[Actual]]="","",IF(AND(Weekly[[#This Row],[HGBC_P]]=FALSE,Weekly[[#This Row],[Actual]]=TRUE),AE58+Weekly[[#This Row],[BF H Odds]]-1,IF(AND(Weekly[[#This Row],[HGBC_P]]=TRUE,Weekly[[#This Row],[Actual]]=FALSE),AE58+Weekly[[#This Row],[BF V Odds]]-1,AE58-1)))</f>
        <v>45.919999999999995</v>
      </c>
      <c r="AF59" s="24">
        <f>IF(Weekly[[#This Row],[Actual]]="","",IF(AND(Weekly[[#This Row],[XGB_P]]=Weekly[[#This Row],[Actual]],Weekly[[#This Row],[XGB_P]]=TRUE),AF58+Weekly[[#This Row],[BF H Odds]]-1,IF(AND(Weekly[[#This Row],[XGB_P]]=Weekly[[#This Row],[Actual]],Weekly[[#This Row],[XGB_P]]=FALSE),AF58+Weekly[[#This Row],[BF V Odds]]-1,AF58-1)))</f>
        <v>34.830000000000027</v>
      </c>
      <c r="AG59" s="24">
        <f>IF(Weekly[[#This Row],[Actual]]="","",IF(AND(Weekly[[#This Row],[XGB_P]]=FALSE,Weekly[[#This Row],[Actual]]=TRUE),AG58+Weekly[[#This Row],[BF H Odds]]-1,IF(AND(Weekly[[#This Row],[XGB_P]]=TRUE,Weekly[[#This Row],[Actual]]=FALSE),AG58+Weekly[[#This Row],[BF V Odds]]-1,AG58-1)))</f>
        <v>45.239999999999995</v>
      </c>
      <c r="AH59" s="24">
        <f>IF(Weekly[[#This Row],[Actual]]="","",IF(AND(Weekly[[#This Row],[QDA_P]]=Weekly[[#This Row],[Actual]],Weekly[[#This Row],[QDA_P]]=TRUE),AH58+Weekly[[#This Row],[BF H Odds]]-1,IF(AND(Weekly[[#This Row],[QDA_P]]=Weekly[[#This Row],[Actual]],Weekly[[#This Row],[QDA_P]]=FALSE),AH58+Weekly[[#This Row],[BF V Odds]]-1,AH58-1)))</f>
        <v>30.440000000000015</v>
      </c>
      <c r="AI59" s="24">
        <f>IF(Weekly[[#This Row],[Actual]]="","",IF(AND(Weekly[[#This Row],[QDA_P]]=FALSE,Weekly[[#This Row],[Actual]]=TRUE),AI58+Weekly[[#This Row],[BF H Odds]]-1,IF(AND(Weekly[[#This Row],[QDA_P]]=TRUE,Weekly[[#This Row],[Actual]]=FALSE),AI58+Weekly[[#This Row],[BF V Odds]]-1,AI58-1)))</f>
        <v>49.63000000000001</v>
      </c>
      <c r="AJ59" s="24"/>
      <c r="AK59" s="24"/>
      <c r="AL59" s="30">
        <f>IF(Weekly[[#This Row],[Actual]]="","",COUNTIF(Weekly[[#This Row],[SVC_P]:[QDA_P]],TRUE))</f>
        <v>5</v>
      </c>
      <c r="AM59" s="30">
        <f>IF(Weekly[[#This Row],[Actual]]="","",COUNTIF(Weekly[[#This Row],[SVC_P]:[QDA_P]],FALSE))</f>
        <v>2</v>
      </c>
      <c r="AN59">
        <f>IF(AND(Weekly[[#This Row],[BF V Odds]]&gt;$BO$6,Weekly[[#This Row],[BF V Odds]] &lt; $BO$7),Weekly[[#This Row],[BF V Odds]],"")</f>
        <v>3.69</v>
      </c>
      <c r="AO59" t="str">
        <f>IF(AND(Weekly[[#This Row],[BF H Odds]]&gt;$BO$6, Weekly[[#This Row],[BF H Odds]] &lt; $BO$7),Weekly[[#This Row],[BF H Odds]],"")</f>
        <v/>
      </c>
      <c r="AP59" s="37">
        <f>IF(AND(Weekly[[#This Row],[V Odds &lt;]]="",Weekly[[#This Row],[H Odds &lt;]]=""),AP58,IF(AND(Weekly[[#This Row],[H Odds &lt;]]&lt;&gt;"",Weekly[[#This Row],[SVC_P]]=TRUE,Weekly[[#This Row],[Actual]]=TRUE),AP58+Weekly[[#This Row],[H Odds &lt;]]-1,IF(AND(Weekly[[#This Row],[V Odds &lt;]]&lt;&gt;"",Weekly[[#This Row],[SVC_P]]=FALSE,Weekly[[#This Row],[Actual]]=FALSE),AP58+Weekly[[#This Row],[V Odds &lt;]]-1,IF(AND(Weekly[[#This Row],[V Odds &lt;]]&lt;&gt;"",Weekly[[#This Row],[SVC_P]]=FALSE,Weekly[[#This Row],[Actual]]=TRUE),AP58-1,IF(AND(Weekly[[#This Row],[H Odds &lt;]]&lt;&gt;"",Weekly[[#This Row],[SVC_P]]=TRUE,Weekly[[#This Row],[Actual]]=FALSE),AP58-1,AP58)))))</f>
        <v>48.800000000000011</v>
      </c>
      <c r="AQ59" s="37">
        <f>IF(AND(Weekly[[#This Row],[V Odds &lt;]]="",Weekly[[#This Row],[H Odds &lt;]]=""),AQ58,IF(AND(Weekly[[#This Row],[H Odds &lt;]]&lt;&gt;"",Weekly[[#This Row],[ADBC_P]]=TRUE,Weekly[[#This Row],[Actual]]=TRUE),AQ58+Weekly[[#This Row],[H Odds &lt;]]-1,IF(AND(Weekly[[#This Row],[V Odds &lt;]]&lt;&gt;"",Weekly[[#This Row],[ADBC_P]]=FALSE,Weekly[[#This Row],[Actual]]=FALSE),AQ58+Weekly[[#This Row],[V Odds &lt;]]-1,IF(AND(Weekly[[#This Row],[V Odds &lt;]]&lt;&gt;"",Weekly[[#This Row],[ADBC_P]]=FALSE,Weekly[[#This Row],[Actual]]=TRUE),AQ58-1,IF(AND(Weekly[[#This Row],[H Odds &lt;]]&lt;&gt;"",Weekly[[#This Row],[ADBC_P]]=TRUE,Weekly[[#This Row],[Actual]]=FALSE),AQ58-1,AQ58)))))</f>
        <v>39</v>
      </c>
      <c r="AR59" s="37">
        <f>IF(AND(Weekly[[#This Row],[V Odds &lt;]]="",Weekly[[#This Row],[H Odds &lt;]]=""),AR58,IF(AND(Weekly[[#This Row],[H Odds &lt;]]&lt;&gt;"",Weekly[[#This Row],[RFC_P]]=TRUE,Weekly[[#This Row],[Actual]]=TRUE),AR58+Weekly[[#This Row],[H Odds &lt;]]-1,IF(AND(Weekly[[#This Row],[V Odds &lt;]]&lt;&gt;"",Weekly[[#This Row],[RFC_P]]=FALSE,Weekly[[#This Row],[Actual]]=FALSE),AR58+Weekly[[#This Row],[V Odds &lt;]]-1,IF(AND(Weekly[[#This Row],[V Odds &lt;]]&lt;&gt;"",Weekly[[#This Row],[RFC_P]]=FALSE,Weekly[[#This Row],[Actual]]=TRUE),AR58-1,IF(AND(Weekly[[#This Row],[H Odds &lt;]]&lt;&gt;"",Weekly[[#This Row],[RFC_P]]=TRUE,Weekly[[#This Row],[Actual]]=FALSE),AR58-1,AR58)))))</f>
        <v>39.200000000000003</v>
      </c>
      <c r="AS59" s="37">
        <f>IF(AND(Weekly[[#This Row],[V Odds &lt;]]="",Weekly[[#This Row],[H Odds &lt;]]=""),AS58,IF(AND(Weekly[[#This Row],[H Odds &lt;]]&lt;&gt;"",Weekly[[#This Row],[GBC_P]]=TRUE,Weekly[[#This Row],[Actual]]=TRUE),AS58+Weekly[[#This Row],[H Odds &lt;]]-1,IF(AND(Weekly[[#This Row],[V Odds &lt;]]&lt;&gt;"",Weekly[[#This Row],[GBC_P]]=FALSE,Weekly[[#This Row],[Actual]]=FALSE),AS58+Weekly[[#This Row],[V Odds &lt;]]-1,IF(AND(Weekly[[#This Row],[V Odds &lt;]]&lt;&gt;"",Weekly[[#This Row],[GBC_P]]=FALSE,Weekly[[#This Row],[Actual]]=TRUE),AS58-1,IF(AND(Weekly[[#This Row],[H Odds &lt;]]&lt;&gt;"",Weekly[[#This Row],[GBC_P]]=TRUE,Weekly[[#This Row],[Actual]]=FALSE),AS58-1,AS58)))))</f>
        <v>39.69</v>
      </c>
      <c r="AT59" s="37">
        <f>IF(AND(Weekly[[#This Row],[V Odds &lt;]]="",Weekly[[#This Row],[H Odds &lt;]]=""),AT58,IF(AND(Weekly[[#This Row],[H Odds &lt;]]&lt;&gt;"",Weekly[[#This Row],[HGBC_P]]=TRUE,Weekly[[#This Row],[Actual]]=TRUE),AT58+Weekly[[#This Row],[H Odds &lt;]]-1,IF(AND(Weekly[[#This Row],[V Odds &lt;]]&lt;&gt;"",Weekly[[#This Row],[HGBC_P]]=FALSE,Weekly[[#This Row],[Actual]]=FALSE),AT58+Weekly[[#This Row],[V Odds &lt;]]-1,IF(AND(Weekly[[#This Row],[V Odds &lt;]]&lt;&gt;"",Weekly[[#This Row],[HGBC_P]]=FALSE,Weekly[[#This Row],[Actual]]=TRUE),AT58-1,IF(AND(Weekly[[#This Row],[H Odds &lt;]]&lt;&gt;"",Weekly[[#This Row],[HGBC_P]]=TRUE,Weekly[[#This Row],[Actual]]=FALSE),AT58-1,AT58)))))</f>
        <v>37</v>
      </c>
      <c r="AU59" s="37">
        <f>IF(AND(Weekly[[#This Row],[V Odds &lt;]]="",Weekly[[#This Row],[H Odds &lt;]]=""),AU58,IF(AND(Weekly[[#This Row],[H Odds &lt;]]&lt;&gt;"",Weekly[[#This Row],[XGB_P]]=TRUE,Weekly[[#This Row],[Actual]]=TRUE),AU58+Weekly[[#This Row],[H Odds &lt;]]-1,IF(AND(Weekly[[#This Row],[V Odds &lt;]]&lt;&gt;"",Weekly[[#This Row],[XGB_P]]=FALSE,Weekly[[#This Row],[Actual]]=FALSE),AU58+Weekly[[#This Row],[V Odds &lt;]]-1,IF(AND(Weekly[[#This Row],[V Odds &lt;]]&lt;&gt;"",Weekly[[#This Row],[XGB_P]]=FALSE,Weekly[[#This Row],[Actual]]=TRUE),AU58-1,IF(AND(Weekly[[#This Row],[H Odds &lt;]]&lt;&gt;"",Weekly[[#This Row],[XGB_P]]=TRUE,Weekly[[#This Row],[Actual]]=FALSE),AU58-1,AU58)))))</f>
        <v>38</v>
      </c>
      <c r="AV59" s="37">
        <f>IF(AND(Weekly[[#This Row],[V Odds &lt;]]="",Weekly[[#This Row],[H Odds &lt;]]=""),AV58,IF(AND(Weekly[[#This Row],[H Odds &lt;]]&lt;&gt;"",Weekly[[#This Row],[QDA_P]]=TRUE,Weekly[[#This Row],[Actual]]=TRUE),AV58+Weekly[[#This Row],[H Odds &lt;]]-1,IF(AND(Weekly[[#This Row],[V Odds &lt;]]&lt;&gt;"",Weekly[[#This Row],[QDA_P]]=FALSE,Weekly[[#This Row],[Actual]]=FALSE),AV58+Weekly[[#This Row],[V Odds &lt;]]-1,IF(AND(Weekly[[#This Row],[V Odds &lt;]]&lt;&gt;"",Weekly[[#This Row],[QDA_P]]=FALSE,Weekly[[#This Row],[Actual]]=TRUE),AV58-1,IF(AND(Weekly[[#This Row],[H Odds &lt;]]&lt;&gt;"",Weekly[[#This Row],[QDA_P]]=TRUE,Weekly[[#This Row],[Actual]]=FALSE),AV58-1,AV58)))))</f>
        <v>40.699999999999996</v>
      </c>
      <c r="AW59" s="37"/>
      <c r="AX59" s="37">
        <f>IF(AND(Weekly[[#This Row],[V Odds &lt;]]="",Weekly[[#This Row],[H Odds &lt;]]=""),AX58,IF(AND(Weekly[[#This Row],[V Odds &lt;]]&lt;&gt;"",Weekly[[#This Row],[FALSES]]&gt;0,Weekly[[#This Row],[Actual]]=FALSE),AX58+Weekly[[#This Row],[V Odds &lt;]]-1,IF(AND(Weekly[[#This Row],[H Odds &lt;]]&lt;&gt;"",Weekly[[#This Row],[TRUES]]&gt;0,Weekly[[#This Row],[Actual]]=TRUE),AX58+Weekly[[#This Row],[H Odds &lt;]]-1,IF(AND(Weekly[[#This Row],[V Odds &lt;]]&lt;&gt;"",Weekly[[#This Row],[FALSES]]=0),AX58,IF(AND(Weekly[[#This Row],[H Odds &lt;]]&lt;&gt;"",Weekly[[#This Row],[TRUES]]=0),AX58,AX58-1)))))</f>
        <v>50.500000000000007</v>
      </c>
      <c r="AY59" s="37">
        <f>IF(AND(Weekly[[#This Row],[V Odds &lt;]]="",Weekly[[#This Row],[H Odds &lt;]]=""),AY58,IF(AND(Weekly[[#This Row],[V Odds &lt;]]&lt;&gt;"",Weekly[[#This Row],[FALSES]]&gt;0,Weekly[[#This Row],[Actual]]=FALSE),AY58+((Weekly[[#This Row],[V Odds &lt;]]-1)*0.92),IF(AND(Weekly[[#This Row],[H Odds &lt;]]&lt;&gt;"",Weekly[[#This Row],[TRUES]]&gt;0,Weekly[[#This Row],[Actual]]=TRUE),AY58+((Weekly[[#This Row],[H Odds &lt;]]-1)*0.92),IF(AND(Weekly[[#This Row],[V Odds &lt;]]&lt;&gt;"",Weekly[[#This Row],[FALSES]]=0),AY58,IF(AND(Weekly[[#This Row],[H Odds &lt;]]&lt;&gt;"",Weekly[[#This Row],[TRUES]]=0),AY58,AY58-1)))))</f>
        <v>49.1</v>
      </c>
      <c r="AZ59" s="37">
        <f>IF(AND(Weekly[[#This Row],[V Odds &lt;]]="",Weekly[[#This Row],[H Odds &lt;]]=""),AZ58,IF(AND(Weekly[[#This Row],[V Odds &lt;]]&lt;&gt;"",Weekly[[#This Row],[Actual]]=FALSE),AZ58+Weekly[[#This Row],[V Odds &lt;]]-1,IF(AND(Weekly[[#This Row],[H Odds &lt;]]&lt;&gt;"",Weekly[[#This Row],[Actual]]=TRUE),AZ58+Weekly[[#This Row],[H Odds &lt;]]-1,AZ58-1)))</f>
        <v>46.29</v>
      </c>
      <c r="BA59" s="38">
        <f>IF(Weekly[[#This Row],[H Odds &lt;]]="",BA58,IF(AND(Weekly[[#This Row],[H Odds &lt;]]&lt;&gt;"",Weekly[[#This Row],[SVC_P]]=TRUE,Weekly[[#This Row],[Actual]]=TRUE),BA58+Weekly[[#This Row],[H Odds &lt;]]-1,IF(AND(Weekly[[#This Row],[H Odds &lt;]]&lt;&gt;"",Weekly[[#This Row],[SVC_P]]=TRUE,Weekly[[#This Row],[Actual]]=FALSE),BA58-1,BA58)))</f>
        <v>45.11</v>
      </c>
      <c r="BB59" s="38">
        <f>IF(Weekly[[#This Row],[H Odds &lt;]]="",BB58,IF(AND(Weekly[[#This Row],[H Odds &lt;]]&lt;&gt;"",Weekly[[#This Row],[ADBC_P]]=TRUE,Weekly[[#This Row],[Actual]]=TRUE),BB58+Weekly[[#This Row],[H Odds &lt;]]-1,IF(AND(Weekly[[#This Row],[H Odds &lt;]]&lt;&gt;"",Weekly[[#This Row],[ADBC_P]]=TRUE,Weekly[[#This Row],[Actual]]=FALSE),BB58-1,BB58)))</f>
        <v>39</v>
      </c>
      <c r="BC59" s="38">
        <f>IF(Weekly[[#This Row],[H Odds &lt;]]="",BC58,IF(AND(Weekly[[#This Row],[H Odds &lt;]]&lt;&gt;"",Weekly[[#This Row],[RFC_P]]=TRUE,Weekly[[#This Row],[Actual]]=TRUE),BC58+Weekly[[#This Row],[H Odds &lt;]]-1,IF(AND(Weekly[[#This Row],[H Odds &lt;]]&lt;&gt;"",Weekly[[#This Row],[RFC_P]]=TRUE,Weekly[[#This Row],[Actual]]=FALSE),BC58-1,BC58)))</f>
        <v>38</v>
      </c>
      <c r="BD59" s="38">
        <f>IF(Weekly[[#This Row],[H Odds &lt;]]="",BD58,IF(AND(Weekly[[#This Row],[H Odds &lt;]]&lt;&gt;"",Weekly[[#This Row],[GBC_P]]=TRUE,Weekly[[#This Row],[Actual]]=TRUE),BD58+Weekly[[#This Row],[H Odds &lt;]]-1,IF(AND(Weekly[[#This Row],[H Odds &lt;]]&lt;&gt;"",Weekly[[#This Row],[GBC_P]]=TRUE,Weekly[[#This Row],[Actual]]=FALSE),BD58-1,BD58)))</f>
        <v>39</v>
      </c>
      <c r="BE59" s="38">
        <f>IF(Weekly[[#This Row],[H Odds &lt;]]="",BE58,IF(AND(Weekly[[#This Row],[H Odds &lt;]]&lt;&gt;"",Weekly[[#This Row],[HGBC_P]]=TRUE,Weekly[[#This Row],[Actual]]=TRUE),BE58+Weekly[[#This Row],[H Odds &lt;]]-1,IF(AND(Weekly[[#This Row],[H Odds &lt;]]&lt;&gt;"",Weekly[[#This Row],[HGBC_P]]=TRUE,Weekly[[#This Row],[Actual]]=FALSE),BE58-1,BE58)))</f>
        <v>38</v>
      </c>
      <c r="BF59" s="38">
        <f>IF(Weekly[[#This Row],[H Odds &lt;]]="",BF58,IF(AND(Weekly[[#This Row],[H Odds &lt;]]&lt;&gt;"",Weekly[[#This Row],[XGB_P]]=TRUE,Weekly[[#This Row],[Actual]]=TRUE),BF58+Weekly[[#This Row],[H Odds &lt;]]-1,IF(AND(Weekly[[#This Row],[H Odds &lt;]]&lt;&gt;"",Weekly[[#This Row],[XGB_P]]=TRUE,Weekly[[#This Row],[Actual]]=FALSE),BF58-1,BF58)))</f>
        <v>39</v>
      </c>
      <c r="BG59" s="38">
        <f>IF(Weekly[[#This Row],[H Odds &lt;]]="",BG58,IF(AND(Weekly[[#This Row],[H Odds &lt;]]&lt;&gt;"",Weekly[[#This Row],[QDA_P]]=TRUE,Weekly[[#This Row],[Actual]]=TRUE),BG58+Weekly[[#This Row],[H Odds &lt;]]-1,IF(AND(Weekly[[#This Row],[H Odds &lt;]]&lt;&gt;"",Weekly[[#This Row],[QDA_P]]=TRUE,Weekly[[#This Row],[Actual]]=FALSE),BG58-1,BG58)))</f>
        <v>39</v>
      </c>
      <c r="BH59" s="38">
        <f>IF(Weekly[[#This Row],[H Odds &lt;]]="",BH58,IF(AND(Weekly[[#This Row],[H Odds &lt;]]&lt;&gt;"",Weekly[[#This Row],[KNC_P]]=TRUE,Weekly[[#This Row],[Actual]]=TRUE),BH58+Weekly[[#This Row],[H Odds &lt;]]-1,IF(AND(Weekly[[#This Row],[H Odds &lt;]]&lt;&gt;"",Weekly[[#This Row],[KNC_P]]=TRUE,Weekly[[#This Row],[Actual]]=FALSE),BH58-1,BH58)))</f>
        <v>40</v>
      </c>
      <c r="BI59" s="38">
        <f>IF(Weekly[[#This Row],[H Odds &lt;]]="",BI58,IF(AND(Weekly[[#This Row],[H Odds &lt;]]&lt;&gt;"",Weekly[[#This Row],[TRUES]]&gt;0,Weekly[[#This Row],[Actual]]=TRUE),BI58+Weekly[[#This Row],[H Odds &lt;]]-1,IF(AND(Weekly[[#This Row],[H Odds &lt;]]&lt;&gt;"",Weekly[[#This Row],[TRUES]]=0),BI58,BI58-1)))</f>
        <v>45.11</v>
      </c>
      <c r="BJ59" s="38">
        <f>IF(Weekly[[#This Row],[H Odds &lt;]]="",BJ58,IF(AND(Weekly[[#This Row],[H Odds &lt;]]&lt;&gt;"",Weekly[[#This Row],[Actual]]=TRUE),BJ58+Weekly[[#This Row],[H Odds &lt;]]-1,IF(AND(Weekly[[#This Row],[H Odds &lt;]]&lt;&gt;"",Weekly[[#This Row],[Actual]]=FALSE),BJ58-1,BJ58)))</f>
        <v>45.11</v>
      </c>
      <c r="BK59" s="58">
        <f>IF(AND(Weekly[[#This Row],[TRUES]]&gt;4,Weekly[[#This Row],[Actual]]=TRUE),BK58+Weekly[[#This Row],[BF H Odds]]-1,IF(AND(Weekly[[#This Row],[FALSES]]&gt;4,Weekly[[#This Row],[Actual]]=FALSE),BK58+Weekly[[#This Row],[BF V Odds]]-1,IF(AND(Weekly[[#This Row],[TRUES]]&gt;4,Weekly[[#This Row],[Actual]]=FALSE),BK58-1,IF(AND(Weekly[[#This Row],[FALSES]]&gt;4,Weekly[[#This Row],[Actual]]=TRUE),BK58-1,BK58))))</f>
        <v>36.100000000000023</v>
      </c>
      <c r="BL59" s="58">
        <f>IF(AND(Weekly[[#This Row],[TRUES]]&gt;5,Weekly[[#This Row],[Actual]]=TRUE),BL58+Weekly[[#This Row],[BF H Odds]]-1,IF(AND(Weekly[[#This Row],[FALSES]]&gt;5,Weekly[[#This Row],[Actual]]=FALSE),BL58+Weekly[[#This Row],[BF V Odds]]-1,IF(AND(Weekly[[#This Row],[TRUES]]&gt;5,Weekly[[#This Row],[Actual]]=FALSE),BL58-1,IF(AND(Weekly[[#This Row],[FALSES]]&gt;5,Weekly[[#This Row],[Actual]]=TRUE),BL58-1,BL58))))</f>
        <v>35.960000000000022</v>
      </c>
      <c r="BM59" s="58">
        <f>IF(AND(Weekly[[#This Row],[TRUES]]&gt;6,Weekly[[#This Row],[Actual]]=TRUE),BM58+Weekly[[#This Row],[BF H Odds]]-1,IF(AND(Weekly[[#This Row],[FALSES]]&gt;6,Weekly[[#This Row],[Actual]]=FALSE),BM58+Weekly[[#This Row],[BF V Odds]]-1,IF(AND(Weekly[[#This Row],[TRUES]]&gt;6,Weekly[[#This Row],[Actual]]=FALSE),BM58-1,IF(AND(Weekly[[#This Row],[FALSES]]&gt;6,Weekly[[#This Row],[Actual]]=TRUE),BM58-1,BM58))))</f>
        <v>37.600000000000016</v>
      </c>
      <c r="BN59" s="24"/>
    </row>
    <row r="60" spans="1:66" x14ac:dyDescent="0.25">
      <c r="A60" s="1">
        <v>60</v>
      </c>
      <c r="B60" s="10">
        <v>44243</v>
      </c>
      <c r="C60" s="17" t="s">
        <v>15</v>
      </c>
      <c r="D60" s="15" t="s">
        <v>23</v>
      </c>
      <c r="E60" t="b">
        <v>1</v>
      </c>
      <c r="F60" t="b">
        <v>0</v>
      </c>
      <c r="G60" t="b">
        <v>1</v>
      </c>
      <c r="H60" t="b">
        <v>1</v>
      </c>
      <c r="I60" t="b">
        <v>1</v>
      </c>
      <c r="J60" t="b">
        <v>1</v>
      </c>
      <c r="K60" t="b">
        <v>0</v>
      </c>
      <c r="N60">
        <v>1</v>
      </c>
      <c r="O60">
        <v>1.35</v>
      </c>
      <c r="P60" t="b">
        <v>0</v>
      </c>
      <c r="Q60" t="s">
        <v>76</v>
      </c>
      <c r="R60" s="9">
        <f>IFERROR(IF(Weekly[[#This Row],[Won Bet?]]="yes",R59+(Weekly[[#This Row],[BF Odds]]*Weekly[[#This Row],[BF Stake]])-Weekly[[#This Row],[BF Stake]],R59-Weekly[[#This Row],[BF Stake]]),R59)</f>
        <v>92.990000000000023</v>
      </c>
      <c r="S60" s="9">
        <f>IFERROR(IF(Weekly[[#This Row],[Won Bet?]]="yes",S59+(((Weekly[[#This Row],[BF Odds]]*Weekly[[#This Row],[BF Stake]])-Weekly[[#This Row],[BF Stake]])*0.95),S59-Weekly[[#This Row],[BF Stake]]),S59)</f>
        <v>92.290499999999994</v>
      </c>
      <c r="T60">
        <v>3.69</v>
      </c>
      <c r="U60">
        <v>1.3</v>
      </c>
      <c r="V60" s="24">
        <f>IF(Weekly[[#This Row],[Actual]]="","",IF(AND(Weekly[[#This Row],[SVC_P]]=Weekly[[#This Row],[Actual]],Weekly[[#This Row],[SVC_P]]=TRUE),V59+Weekly[[#This Row],[BF H Odds]]-1,IF(AND(Weekly[[#This Row],[SVC_P]]=Weekly[[#This Row],[Actual]],Weekly[[#This Row],[SVC_P]]=FALSE),V59+Weekly[[#This Row],[BF V Odds]]-1,V59-1)))</f>
        <v>47.710000000000029</v>
      </c>
      <c r="W60" s="24">
        <f>IF(Weekly[[#This Row],[Actual]]="","",IF(AND(Weekly[[#This Row],[SVC_P]]=FALSE,Weekly[[#This Row],[Actual]]=TRUE),W59+Weekly[[#This Row],[BF H Odds]]-1,IF(AND(Weekly[[#This Row],[SVC_P]]=TRUE,Weekly[[#This Row],[Actual]]=FALSE,),W59+Weekly[[#This Row],[BF V Odds]]-1,W59-1)))</f>
        <v>-11.76</v>
      </c>
      <c r="X60" s="24">
        <f>IF(Weekly[[#This Row],[Actual]]="","",IF(AND(Weekly[[#This Row],[ADBC_P]]=Weekly[[#This Row],[Actual]],Weekly[[#This Row],[ADBC_P]]=TRUE),X59+Weekly[[#This Row],[BF H Odds]]-1,IF(AND(Weekly[[#This Row],[ADBC_P]]=Weekly[[#This Row],[Actual]],Weekly[[#This Row],[ADBC_P]]=FALSE),X59+Weekly[[#This Row],[BF V Odds]]-1,X59-1)))</f>
        <v>37.690000000000026</v>
      </c>
      <c r="Y60" s="24">
        <f>IF(Weekly[[#This Row],[Actual]]="","",IF(AND(Weekly[[#This Row],[ADBC_P]]=FALSE,Weekly[[#This Row],[Actual]]=TRUE),Y59+Weekly[[#This Row],[BF H Odds]]-1,IF(AND(Weekly[[#This Row],[ADBC_P]]=TRUE,Weekly[[#This Row],[Actual]]=FALSE),Y59+Weekly[[#This Row],[BF V Odds]]-1,Y59-1)))</f>
        <v>44.07</v>
      </c>
      <c r="Z60" s="24">
        <f>IF(Weekly[[#This Row],[Actual]]="","",IF(AND(Weekly[[#This Row],[RFC_P]]=Weekly[[#This Row],[Actual]],Weekly[[#This Row],[RFC_P]]=TRUE),Z59+Weekly[[#This Row],[BF H Odds]]-1,IF(AND(Weekly[[#This Row],[RFC_P]]=Weekly[[#This Row],[Actual]],Weekly[[#This Row],[RFC_P]]=FALSE),Z59+Weekly[[#This Row],[BF V Odds]]-1,Z59-1)))</f>
        <v>32.270000000000032</v>
      </c>
      <c r="AA60" s="24">
        <f>IF(Weekly[[#This Row],[Actual]]="","",IF(AND(Weekly[[#This Row],[RFC_P]]=FALSE,Weekly[[#This Row],[Actual]]=TRUE),AA59+Weekly[[#This Row],[BF H Odds]]-1,IF(AND(Weekly[[#This Row],[RFC_P]]=TRUE,Weekly[[#This Row],[Actual]]=FALSE),AA59+Weekly[[#This Row],[BF V Odds]]-1,AA59-1)))</f>
        <v>49.49</v>
      </c>
      <c r="AB60" s="24">
        <f>IF(Weekly[[#This Row],[Actual]]="","",IF(AND(Weekly[[#This Row],[GBC_P]]=Weekly[[#This Row],[Actual]],Weekly[[#This Row],[GBC_P]]=TRUE),AB59+Weekly[[#This Row],[BF H Odds]]-1,IF(AND(Weekly[[#This Row],[GBC_P]]=Weekly[[#This Row],[Actual]],Weekly[[#This Row],[GBC_P]]=FALSE),AB59+Weekly[[#This Row],[BF V Odds]]-1,AB59-1)))</f>
        <v>31.72000000000002</v>
      </c>
      <c r="AC60" s="24">
        <f>IF(Weekly[[#This Row],[Actual]]="","",IF(AND(Weekly[[#This Row],[GBC_P]]=FALSE,Weekly[[#This Row],[Actual]]=TRUE),AC59+Weekly[[#This Row],[BF H Odds]]-1,IF(AND(Weekly[[#This Row],[GBC_P]]=TRUE,Weekly[[#This Row],[Actual]]=FALSE),AC59+Weekly[[#This Row],[BF V Odds]]-1,AC59-1)))</f>
        <v>50.040000000000006</v>
      </c>
      <c r="AD60" s="24">
        <f>IF(Weekly[[#This Row],[Actual]]="","",IF(AND(Weekly[[#This Row],[HGBC_P]]=Weekly[[#This Row],[Actual]],Weekly[[#This Row],[HGBC_P]]=TRUE),AD59+Weekly[[#This Row],[BF H Odds]]-1,IF(AND(Weekly[[#This Row],[HGBC_P]]=Weekly[[#This Row],[Actual]],Weekly[[#This Row],[HGBC_P]]=FALSE),AD59+Weekly[[#This Row],[BF V Odds]]-1,AD59-1)))</f>
        <v>33.150000000000034</v>
      </c>
      <c r="AE60" s="24">
        <f>IF(Weekly[[#This Row],[Actual]]="","",IF(AND(Weekly[[#This Row],[HGBC_P]]=FALSE,Weekly[[#This Row],[Actual]]=TRUE),AE59+Weekly[[#This Row],[BF H Odds]]-1,IF(AND(Weekly[[#This Row],[HGBC_P]]=TRUE,Weekly[[#This Row],[Actual]]=FALSE),AE59+Weekly[[#This Row],[BF V Odds]]-1,AE59-1)))</f>
        <v>48.609999999999992</v>
      </c>
      <c r="AF60" s="24">
        <f>IF(Weekly[[#This Row],[Actual]]="","",IF(AND(Weekly[[#This Row],[XGB_P]]=Weekly[[#This Row],[Actual]],Weekly[[#This Row],[XGB_P]]=TRUE),AF59+Weekly[[#This Row],[BF H Odds]]-1,IF(AND(Weekly[[#This Row],[XGB_P]]=Weekly[[#This Row],[Actual]],Weekly[[#This Row],[XGB_P]]=FALSE),AF59+Weekly[[#This Row],[BF V Odds]]-1,AF59-1)))</f>
        <v>33.830000000000027</v>
      </c>
      <c r="AG60" s="24">
        <f>IF(Weekly[[#This Row],[Actual]]="","",IF(AND(Weekly[[#This Row],[XGB_P]]=FALSE,Weekly[[#This Row],[Actual]]=TRUE),AG59+Weekly[[#This Row],[BF H Odds]]-1,IF(AND(Weekly[[#This Row],[XGB_P]]=TRUE,Weekly[[#This Row],[Actual]]=FALSE),AG59+Weekly[[#This Row],[BF V Odds]]-1,AG59-1)))</f>
        <v>47.929999999999993</v>
      </c>
      <c r="AH60" s="24">
        <f>IF(Weekly[[#This Row],[Actual]]="","",IF(AND(Weekly[[#This Row],[QDA_P]]=Weekly[[#This Row],[Actual]],Weekly[[#This Row],[QDA_P]]=TRUE),AH59+Weekly[[#This Row],[BF H Odds]]-1,IF(AND(Weekly[[#This Row],[QDA_P]]=Weekly[[#This Row],[Actual]],Weekly[[#This Row],[QDA_P]]=FALSE),AH59+Weekly[[#This Row],[BF V Odds]]-1,AH59-1)))</f>
        <v>33.130000000000017</v>
      </c>
      <c r="AI60" s="24">
        <f>IF(Weekly[[#This Row],[Actual]]="","",IF(AND(Weekly[[#This Row],[QDA_P]]=FALSE,Weekly[[#This Row],[Actual]]=TRUE),AI59+Weekly[[#This Row],[BF H Odds]]-1,IF(AND(Weekly[[#This Row],[QDA_P]]=TRUE,Weekly[[#This Row],[Actual]]=FALSE),AI59+Weekly[[#This Row],[BF V Odds]]-1,AI59-1)))</f>
        <v>48.63000000000001</v>
      </c>
      <c r="AJ60" s="24"/>
      <c r="AK60" s="24"/>
      <c r="AL60" s="30">
        <f>IF(Weekly[[#This Row],[Actual]]="","",COUNTIF(Weekly[[#This Row],[SVC_P]:[QDA_P]],TRUE))</f>
        <v>5</v>
      </c>
      <c r="AM60" s="30">
        <f>IF(Weekly[[#This Row],[Actual]]="","",COUNTIF(Weekly[[#This Row],[SVC_P]:[QDA_P]],FALSE))</f>
        <v>2</v>
      </c>
      <c r="AN60">
        <f>IF(AND(Weekly[[#This Row],[BF V Odds]]&gt;$BO$6,Weekly[[#This Row],[BF V Odds]] &lt; $BO$7),Weekly[[#This Row],[BF V Odds]],"")</f>
        <v>3.69</v>
      </c>
      <c r="AO60" t="str">
        <f>IF(AND(Weekly[[#This Row],[BF H Odds]]&gt;$BO$6, Weekly[[#This Row],[BF H Odds]] &lt; $BO$7),Weekly[[#This Row],[BF H Odds]],"")</f>
        <v/>
      </c>
      <c r="AP60" s="37">
        <f>IF(AND(Weekly[[#This Row],[V Odds &lt;]]="",Weekly[[#This Row],[H Odds &lt;]]=""),AP59,IF(AND(Weekly[[#This Row],[H Odds &lt;]]&lt;&gt;"",Weekly[[#This Row],[SVC_P]]=TRUE,Weekly[[#This Row],[Actual]]=TRUE),AP59+Weekly[[#This Row],[H Odds &lt;]]-1,IF(AND(Weekly[[#This Row],[V Odds &lt;]]&lt;&gt;"",Weekly[[#This Row],[SVC_P]]=FALSE,Weekly[[#This Row],[Actual]]=FALSE),AP59+Weekly[[#This Row],[V Odds &lt;]]-1,IF(AND(Weekly[[#This Row],[V Odds &lt;]]&lt;&gt;"",Weekly[[#This Row],[SVC_P]]=FALSE,Weekly[[#This Row],[Actual]]=TRUE),AP59-1,IF(AND(Weekly[[#This Row],[H Odds &lt;]]&lt;&gt;"",Weekly[[#This Row],[SVC_P]]=TRUE,Weekly[[#This Row],[Actual]]=FALSE),AP59-1,AP59)))))</f>
        <v>48.800000000000011</v>
      </c>
      <c r="AQ60" s="37">
        <f>IF(AND(Weekly[[#This Row],[V Odds &lt;]]="",Weekly[[#This Row],[H Odds &lt;]]=""),AQ59,IF(AND(Weekly[[#This Row],[H Odds &lt;]]&lt;&gt;"",Weekly[[#This Row],[ADBC_P]]=TRUE,Weekly[[#This Row],[Actual]]=TRUE),AQ59+Weekly[[#This Row],[H Odds &lt;]]-1,IF(AND(Weekly[[#This Row],[V Odds &lt;]]&lt;&gt;"",Weekly[[#This Row],[ADBC_P]]=FALSE,Weekly[[#This Row],[Actual]]=FALSE),AQ59+Weekly[[#This Row],[V Odds &lt;]]-1,IF(AND(Weekly[[#This Row],[V Odds &lt;]]&lt;&gt;"",Weekly[[#This Row],[ADBC_P]]=FALSE,Weekly[[#This Row],[Actual]]=TRUE),AQ59-1,IF(AND(Weekly[[#This Row],[H Odds &lt;]]&lt;&gt;"",Weekly[[#This Row],[ADBC_P]]=TRUE,Weekly[[#This Row],[Actual]]=FALSE),AQ59-1,AQ59)))))</f>
        <v>41.69</v>
      </c>
      <c r="AR60" s="37">
        <f>IF(AND(Weekly[[#This Row],[V Odds &lt;]]="",Weekly[[#This Row],[H Odds &lt;]]=""),AR59,IF(AND(Weekly[[#This Row],[H Odds &lt;]]&lt;&gt;"",Weekly[[#This Row],[RFC_P]]=TRUE,Weekly[[#This Row],[Actual]]=TRUE),AR59+Weekly[[#This Row],[H Odds &lt;]]-1,IF(AND(Weekly[[#This Row],[V Odds &lt;]]&lt;&gt;"",Weekly[[#This Row],[RFC_P]]=FALSE,Weekly[[#This Row],[Actual]]=FALSE),AR59+Weekly[[#This Row],[V Odds &lt;]]-1,IF(AND(Weekly[[#This Row],[V Odds &lt;]]&lt;&gt;"",Weekly[[#This Row],[RFC_P]]=FALSE,Weekly[[#This Row],[Actual]]=TRUE),AR59-1,IF(AND(Weekly[[#This Row],[H Odds &lt;]]&lt;&gt;"",Weekly[[#This Row],[RFC_P]]=TRUE,Weekly[[#This Row],[Actual]]=FALSE),AR59-1,AR59)))))</f>
        <v>39.200000000000003</v>
      </c>
      <c r="AS60" s="37">
        <f>IF(AND(Weekly[[#This Row],[V Odds &lt;]]="",Weekly[[#This Row],[H Odds &lt;]]=""),AS59,IF(AND(Weekly[[#This Row],[H Odds &lt;]]&lt;&gt;"",Weekly[[#This Row],[GBC_P]]=TRUE,Weekly[[#This Row],[Actual]]=TRUE),AS59+Weekly[[#This Row],[H Odds &lt;]]-1,IF(AND(Weekly[[#This Row],[V Odds &lt;]]&lt;&gt;"",Weekly[[#This Row],[GBC_P]]=FALSE,Weekly[[#This Row],[Actual]]=FALSE),AS59+Weekly[[#This Row],[V Odds &lt;]]-1,IF(AND(Weekly[[#This Row],[V Odds &lt;]]&lt;&gt;"",Weekly[[#This Row],[GBC_P]]=FALSE,Weekly[[#This Row],[Actual]]=TRUE),AS59-1,IF(AND(Weekly[[#This Row],[H Odds &lt;]]&lt;&gt;"",Weekly[[#This Row],[GBC_P]]=TRUE,Weekly[[#This Row],[Actual]]=FALSE),AS59-1,AS59)))))</f>
        <v>39.69</v>
      </c>
      <c r="AT60" s="37">
        <f>IF(AND(Weekly[[#This Row],[V Odds &lt;]]="",Weekly[[#This Row],[H Odds &lt;]]=""),AT59,IF(AND(Weekly[[#This Row],[H Odds &lt;]]&lt;&gt;"",Weekly[[#This Row],[HGBC_P]]=TRUE,Weekly[[#This Row],[Actual]]=TRUE),AT59+Weekly[[#This Row],[H Odds &lt;]]-1,IF(AND(Weekly[[#This Row],[V Odds &lt;]]&lt;&gt;"",Weekly[[#This Row],[HGBC_P]]=FALSE,Weekly[[#This Row],[Actual]]=FALSE),AT59+Weekly[[#This Row],[V Odds &lt;]]-1,IF(AND(Weekly[[#This Row],[V Odds &lt;]]&lt;&gt;"",Weekly[[#This Row],[HGBC_P]]=FALSE,Weekly[[#This Row],[Actual]]=TRUE),AT59-1,IF(AND(Weekly[[#This Row],[H Odds &lt;]]&lt;&gt;"",Weekly[[#This Row],[HGBC_P]]=TRUE,Weekly[[#This Row],[Actual]]=FALSE),AT59-1,AT59)))))</f>
        <v>37</v>
      </c>
      <c r="AU60" s="37">
        <f>IF(AND(Weekly[[#This Row],[V Odds &lt;]]="",Weekly[[#This Row],[H Odds &lt;]]=""),AU59,IF(AND(Weekly[[#This Row],[H Odds &lt;]]&lt;&gt;"",Weekly[[#This Row],[XGB_P]]=TRUE,Weekly[[#This Row],[Actual]]=TRUE),AU59+Weekly[[#This Row],[H Odds &lt;]]-1,IF(AND(Weekly[[#This Row],[V Odds &lt;]]&lt;&gt;"",Weekly[[#This Row],[XGB_P]]=FALSE,Weekly[[#This Row],[Actual]]=FALSE),AU59+Weekly[[#This Row],[V Odds &lt;]]-1,IF(AND(Weekly[[#This Row],[V Odds &lt;]]&lt;&gt;"",Weekly[[#This Row],[XGB_P]]=FALSE,Weekly[[#This Row],[Actual]]=TRUE),AU59-1,IF(AND(Weekly[[#This Row],[H Odds &lt;]]&lt;&gt;"",Weekly[[#This Row],[XGB_P]]=TRUE,Weekly[[#This Row],[Actual]]=FALSE),AU59-1,AU59)))))</f>
        <v>38</v>
      </c>
      <c r="AV60" s="37">
        <f>IF(AND(Weekly[[#This Row],[V Odds &lt;]]="",Weekly[[#This Row],[H Odds &lt;]]=""),AV59,IF(AND(Weekly[[#This Row],[H Odds &lt;]]&lt;&gt;"",Weekly[[#This Row],[QDA_P]]=TRUE,Weekly[[#This Row],[Actual]]=TRUE),AV59+Weekly[[#This Row],[H Odds &lt;]]-1,IF(AND(Weekly[[#This Row],[V Odds &lt;]]&lt;&gt;"",Weekly[[#This Row],[QDA_P]]=FALSE,Weekly[[#This Row],[Actual]]=FALSE),AV59+Weekly[[#This Row],[V Odds &lt;]]-1,IF(AND(Weekly[[#This Row],[V Odds &lt;]]&lt;&gt;"",Weekly[[#This Row],[QDA_P]]=FALSE,Weekly[[#This Row],[Actual]]=TRUE),AV59-1,IF(AND(Weekly[[#This Row],[H Odds &lt;]]&lt;&gt;"",Weekly[[#This Row],[QDA_P]]=TRUE,Weekly[[#This Row],[Actual]]=FALSE),AV59-1,AV59)))))</f>
        <v>43.389999999999993</v>
      </c>
      <c r="AW60" s="37"/>
      <c r="AX60" s="37">
        <f>IF(AND(Weekly[[#This Row],[V Odds &lt;]]="",Weekly[[#This Row],[H Odds &lt;]]=""),AX59,IF(AND(Weekly[[#This Row],[V Odds &lt;]]&lt;&gt;"",Weekly[[#This Row],[FALSES]]&gt;0,Weekly[[#This Row],[Actual]]=FALSE),AX59+Weekly[[#This Row],[V Odds &lt;]]-1,IF(AND(Weekly[[#This Row],[H Odds &lt;]]&lt;&gt;"",Weekly[[#This Row],[TRUES]]&gt;0,Weekly[[#This Row],[Actual]]=TRUE),AX59+Weekly[[#This Row],[H Odds &lt;]]-1,IF(AND(Weekly[[#This Row],[V Odds &lt;]]&lt;&gt;"",Weekly[[#This Row],[FALSES]]=0),AX59,IF(AND(Weekly[[#This Row],[H Odds &lt;]]&lt;&gt;"",Weekly[[#This Row],[TRUES]]=0),AX59,AX59-1)))))</f>
        <v>53.190000000000005</v>
      </c>
      <c r="AY60" s="37">
        <f>IF(AND(Weekly[[#This Row],[V Odds &lt;]]="",Weekly[[#This Row],[H Odds &lt;]]=""),AY59,IF(AND(Weekly[[#This Row],[V Odds &lt;]]&lt;&gt;"",Weekly[[#This Row],[FALSES]]&gt;0,Weekly[[#This Row],[Actual]]=FALSE),AY59+((Weekly[[#This Row],[V Odds &lt;]]-1)*0.92),IF(AND(Weekly[[#This Row],[H Odds &lt;]]&lt;&gt;"",Weekly[[#This Row],[TRUES]]&gt;0,Weekly[[#This Row],[Actual]]=TRUE),AY59+((Weekly[[#This Row],[H Odds &lt;]]-1)*0.92),IF(AND(Weekly[[#This Row],[V Odds &lt;]]&lt;&gt;"",Weekly[[#This Row],[FALSES]]=0),AY59,IF(AND(Weekly[[#This Row],[H Odds &lt;]]&lt;&gt;"",Weekly[[#This Row],[TRUES]]=0),AY59,AY59-1)))))</f>
        <v>51.574800000000003</v>
      </c>
      <c r="AZ60" s="37">
        <f>IF(AND(Weekly[[#This Row],[V Odds &lt;]]="",Weekly[[#This Row],[H Odds &lt;]]=""),AZ59,IF(AND(Weekly[[#This Row],[V Odds &lt;]]&lt;&gt;"",Weekly[[#This Row],[Actual]]=FALSE),AZ59+Weekly[[#This Row],[V Odds &lt;]]-1,IF(AND(Weekly[[#This Row],[H Odds &lt;]]&lt;&gt;"",Weekly[[#This Row],[Actual]]=TRUE),AZ59+Weekly[[#This Row],[H Odds &lt;]]-1,AZ59-1)))</f>
        <v>48.98</v>
      </c>
      <c r="BA60" s="38">
        <f>IF(Weekly[[#This Row],[H Odds &lt;]]="",BA59,IF(AND(Weekly[[#This Row],[H Odds &lt;]]&lt;&gt;"",Weekly[[#This Row],[SVC_P]]=TRUE,Weekly[[#This Row],[Actual]]=TRUE),BA59+Weekly[[#This Row],[H Odds &lt;]]-1,IF(AND(Weekly[[#This Row],[H Odds &lt;]]&lt;&gt;"",Weekly[[#This Row],[SVC_P]]=TRUE,Weekly[[#This Row],[Actual]]=FALSE),BA59-1,BA59)))</f>
        <v>45.11</v>
      </c>
      <c r="BB60" s="38">
        <f>IF(Weekly[[#This Row],[H Odds &lt;]]="",BB59,IF(AND(Weekly[[#This Row],[H Odds &lt;]]&lt;&gt;"",Weekly[[#This Row],[ADBC_P]]=TRUE,Weekly[[#This Row],[Actual]]=TRUE),BB59+Weekly[[#This Row],[H Odds &lt;]]-1,IF(AND(Weekly[[#This Row],[H Odds &lt;]]&lt;&gt;"",Weekly[[#This Row],[ADBC_P]]=TRUE,Weekly[[#This Row],[Actual]]=FALSE),BB59-1,BB59)))</f>
        <v>39</v>
      </c>
      <c r="BC60" s="38">
        <f>IF(Weekly[[#This Row],[H Odds &lt;]]="",BC59,IF(AND(Weekly[[#This Row],[H Odds &lt;]]&lt;&gt;"",Weekly[[#This Row],[RFC_P]]=TRUE,Weekly[[#This Row],[Actual]]=TRUE),BC59+Weekly[[#This Row],[H Odds &lt;]]-1,IF(AND(Weekly[[#This Row],[H Odds &lt;]]&lt;&gt;"",Weekly[[#This Row],[RFC_P]]=TRUE,Weekly[[#This Row],[Actual]]=FALSE),BC59-1,BC59)))</f>
        <v>38</v>
      </c>
      <c r="BD60" s="38">
        <f>IF(Weekly[[#This Row],[H Odds &lt;]]="",BD59,IF(AND(Weekly[[#This Row],[H Odds &lt;]]&lt;&gt;"",Weekly[[#This Row],[GBC_P]]=TRUE,Weekly[[#This Row],[Actual]]=TRUE),BD59+Weekly[[#This Row],[H Odds &lt;]]-1,IF(AND(Weekly[[#This Row],[H Odds &lt;]]&lt;&gt;"",Weekly[[#This Row],[GBC_P]]=TRUE,Weekly[[#This Row],[Actual]]=FALSE),BD59-1,BD59)))</f>
        <v>39</v>
      </c>
      <c r="BE60" s="38">
        <f>IF(Weekly[[#This Row],[H Odds &lt;]]="",BE59,IF(AND(Weekly[[#This Row],[H Odds &lt;]]&lt;&gt;"",Weekly[[#This Row],[HGBC_P]]=TRUE,Weekly[[#This Row],[Actual]]=TRUE),BE59+Weekly[[#This Row],[H Odds &lt;]]-1,IF(AND(Weekly[[#This Row],[H Odds &lt;]]&lt;&gt;"",Weekly[[#This Row],[HGBC_P]]=TRUE,Weekly[[#This Row],[Actual]]=FALSE),BE59-1,BE59)))</f>
        <v>38</v>
      </c>
      <c r="BF60" s="38">
        <f>IF(Weekly[[#This Row],[H Odds &lt;]]="",BF59,IF(AND(Weekly[[#This Row],[H Odds &lt;]]&lt;&gt;"",Weekly[[#This Row],[XGB_P]]=TRUE,Weekly[[#This Row],[Actual]]=TRUE),BF59+Weekly[[#This Row],[H Odds &lt;]]-1,IF(AND(Weekly[[#This Row],[H Odds &lt;]]&lt;&gt;"",Weekly[[#This Row],[XGB_P]]=TRUE,Weekly[[#This Row],[Actual]]=FALSE),BF59-1,BF59)))</f>
        <v>39</v>
      </c>
      <c r="BG60" s="38">
        <f>IF(Weekly[[#This Row],[H Odds &lt;]]="",BG59,IF(AND(Weekly[[#This Row],[H Odds &lt;]]&lt;&gt;"",Weekly[[#This Row],[QDA_P]]=TRUE,Weekly[[#This Row],[Actual]]=TRUE),BG59+Weekly[[#This Row],[H Odds &lt;]]-1,IF(AND(Weekly[[#This Row],[H Odds &lt;]]&lt;&gt;"",Weekly[[#This Row],[QDA_P]]=TRUE,Weekly[[#This Row],[Actual]]=FALSE),BG59-1,BG59)))</f>
        <v>39</v>
      </c>
      <c r="BH60" s="38">
        <f>IF(Weekly[[#This Row],[H Odds &lt;]]="",BH59,IF(AND(Weekly[[#This Row],[H Odds &lt;]]&lt;&gt;"",Weekly[[#This Row],[KNC_P]]=TRUE,Weekly[[#This Row],[Actual]]=TRUE),BH59+Weekly[[#This Row],[H Odds &lt;]]-1,IF(AND(Weekly[[#This Row],[H Odds &lt;]]&lt;&gt;"",Weekly[[#This Row],[KNC_P]]=TRUE,Weekly[[#This Row],[Actual]]=FALSE),BH59-1,BH59)))</f>
        <v>40</v>
      </c>
      <c r="BI60" s="38">
        <f>IF(Weekly[[#This Row],[H Odds &lt;]]="",BI59,IF(AND(Weekly[[#This Row],[H Odds &lt;]]&lt;&gt;"",Weekly[[#This Row],[TRUES]]&gt;0,Weekly[[#This Row],[Actual]]=TRUE),BI59+Weekly[[#This Row],[H Odds &lt;]]-1,IF(AND(Weekly[[#This Row],[H Odds &lt;]]&lt;&gt;"",Weekly[[#This Row],[TRUES]]=0),BI59,BI59-1)))</f>
        <v>45.11</v>
      </c>
      <c r="BJ60" s="38">
        <f>IF(Weekly[[#This Row],[H Odds &lt;]]="",BJ59,IF(AND(Weekly[[#This Row],[H Odds &lt;]]&lt;&gt;"",Weekly[[#This Row],[Actual]]=TRUE),BJ59+Weekly[[#This Row],[H Odds &lt;]]-1,IF(AND(Weekly[[#This Row],[H Odds &lt;]]&lt;&gt;"",Weekly[[#This Row],[Actual]]=FALSE),BJ59-1,BJ59)))</f>
        <v>45.11</v>
      </c>
      <c r="BK60" s="58">
        <f>IF(AND(Weekly[[#This Row],[TRUES]]&gt;4,Weekly[[#This Row],[Actual]]=TRUE),BK59+Weekly[[#This Row],[BF H Odds]]-1,IF(AND(Weekly[[#This Row],[FALSES]]&gt;4,Weekly[[#This Row],[Actual]]=FALSE),BK59+Weekly[[#This Row],[BF V Odds]]-1,IF(AND(Weekly[[#This Row],[TRUES]]&gt;4,Weekly[[#This Row],[Actual]]=FALSE),BK59-1,IF(AND(Weekly[[#This Row],[FALSES]]&gt;4,Weekly[[#This Row],[Actual]]=TRUE),BK59-1,BK59))))</f>
        <v>35.100000000000023</v>
      </c>
      <c r="BL60" s="58">
        <f>IF(AND(Weekly[[#This Row],[TRUES]]&gt;5,Weekly[[#This Row],[Actual]]=TRUE),BL59+Weekly[[#This Row],[BF H Odds]]-1,IF(AND(Weekly[[#This Row],[FALSES]]&gt;5,Weekly[[#This Row],[Actual]]=FALSE),BL59+Weekly[[#This Row],[BF V Odds]]-1,IF(AND(Weekly[[#This Row],[TRUES]]&gt;5,Weekly[[#This Row],[Actual]]=FALSE),BL59-1,IF(AND(Weekly[[#This Row],[FALSES]]&gt;5,Weekly[[#This Row],[Actual]]=TRUE),BL59-1,BL59))))</f>
        <v>35.960000000000022</v>
      </c>
      <c r="BM60" s="58">
        <f>IF(AND(Weekly[[#This Row],[TRUES]]&gt;6,Weekly[[#This Row],[Actual]]=TRUE),BM59+Weekly[[#This Row],[BF H Odds]]-1,IF(AND(Weekly[[#This Row],[FALSES]]&gt;6,Weekly[[#This Row],[Actual]]=FALSE),BM59+Weekly[[#This Row],[BF V Odds]]-1,IF(AND(Weekly[[#This Row],[TRUES]]&gt;6,Weekly[[#This Row],[Actual]]=FALSE),BM59-1,IF(AND(Weekly[[#This Row],[FALSES]]&gt;6,Weekly[[#This Row],[Actual]]=TRUE),BM59-1,BM59))))</f>
        <v>37.600000000000016</v>
      </c>
      <c r="BN60" s="24"/>
    </row>
    <row r="61" spans="1:66" x14ac:dyDescent="0.25">
      <c r="A61" s="1">
        <v>63</v>
      </c>
      <c r="B61" s="10">
        <v>44244</v>
      </c>
      <c r="C61" s="17" t="s">
        <v>28</v>
      </c>
      <c r="D61" s="15" t="s">
        <v>26</v>
      </c>
      <c r="E61" t="b">
        <v>1</v>
      </c>
      <c r="F61" t="b">
        <v>1</v>
      </c>
      <c r="G61" t="b">
        <v>1</v>
      </c>
      <c r="H61" t="b">
        <v>1</v>
      </c>
      <c r="I61" t="b">
        <v>1</v>
      </c>
      <c r="J61" t="b">
        <v>1</v>
      </c>
      <c r="K61" t="b">
        <v>1</v>
      </c>
      <c r="N61">
        <v>1</v>
      </c>
      <c r="O61">
        <v>2.4500000000000002</v>
      </c>
      <c r="P61" t="b">
        <v>1</v>
      </c>
      <c r="Q61" t="s">
        <v>66</v>
      </c>
      <c r="R61" s="9">
        <f>IFERROR(IF(Weekly[[#This Row],[Won Bet?]]="yes",R60+(Weekly[[#This Row],[BF Odds]]*Weekly[[#This Row],[BF Stake]])-Weekly[[#This Row],[BF Stake]],R60-Weekly[[#This Row],[BF Stake]]),R60)</f>
        <v>94.440000000000026</v>
      </c>
      <c r="S61" s="9">
        <f>IFERROR(IF(Weekly[[#This Row],[Won Bet?]]="yes",S60+(((Weekly[[#This Row],[BF Odds]]*Weekly[[#This Row],[BF Stake]])-Weekly[[#This Row],[BF Stake]])*0.95),S60-Weekly[[#This Row],[BF Stake]]),S60)</f>
        <v>93.667999999999992</v>
      </c>
      <c r="T61">
        <v>1.53</v>
      </c>
      <c r="U61">
        <v>2.62</v>
      </c>
      <c r="V61" s="24">
        <f>IF(Weekly[[#This Row],[Actual]]="","",IF(AND(Weekly[[#This Row],[SVC_P]]=Weekly[[#This Row],[Actual]],Weekly[[#This Row],[SVC_P]]=TRUE),V60+Weekly[[#This Row],[BF H Odds]]-1,IF(AND(Weekly[[#This Row],[SVC_P]]=Weekly[[#This Row],[Actual]],Weekly[[#This Row],[SVC_P]]=FALSE),V60+Weekly[[#This Row],[BF V Odds]]-1,V60-1)))</f>
        <v>49.330000000000027</v>
      </c>
      <c r="W61" s="24">
        <f>IF(Weekly[[#This Row],[Actual]]="","",IF(AND(Weekly[[#This Row],[SVC_P]]=FALSE,Weekly[[#This Row],[Actual]]=TRUE),W60+Weekly[[#This Row],[BF H Odds]]-1,IF(AND(Weekly[[#This Row],[SVC_P]]=TRUE,Weekly[[#This Row],[Actual]]=FALSE,),W60+Weekly[[#This Row],[BF V Odds]]-1,W60-1)))</f>
        <v>-12.76</v>
      </c>
      <c r="X61" s="24">
        <f>IF(Weekly[[#This Row],[Actual]]="","",IF(AND(Weekly[[#This Row],[ADBC_P]]=Weekly[[#This Row],[Actual]],Weekly[[#This Row],[ADBC_P]]=TRUE),X60+Weekly[[#This Row],[BF H Odds]]-1,IF(AND(Weekly[[#This Row],[ADBC_P]]=Weekly[[#This Row],[Actual]],Weekly[[#This Row],[ADBC_P]]=FALSE),X60+Weekly[[#This Row],[BF V Odds]]-1,X60-1)))</f>
        <v>39.310000000000024</v>
      </c>
      <c r="Y61" s="24">
        <f>IF(Weekly[[#This Row],[Actual]]="","",IF(AND(Weekly[[#This Row],[ADBC_P]]=FALSE,Weekly[[#This Row],[Actual]]=TRUE),Y60+Weekly[[#This Row],[BF H Odds]]-1,IF(AND(Weekly[[#This Row],[ADBC_P]]=TRUE,Weekly[[#This Row],[Actual]]=FALSE),Y60+Weekly[[#This Row],[BF V Odds]]-1,Y60-1)))</f>
        <v>43.07</v>
      </c>
      <c r="Z61" s="24">
        <f>IF(Weekly[[#This Row],[Actual]]="","",IF(AND(Weekly[[#This Row],[RFC_P]]=Weekly[[#This Row],[Actual]],Weekly[[#This Row],[RFC_P]]=TRUE),Z60+Weekly[[#This Row],[BF H Odds]]-1,IF(AND(Weekly[[#This Row],[RFC_P]]=Weekly[[#This Row],[Actual]],Weekly[[#This Row],[RFC_P]]=FALSE),Z60+Weekly[[#This Row],[BF V Odds]]-1,Z60-1)))</f>
        <v>33.890000000000029</v>
      </c>
      <c r="AA61" s="24">
        <f>IF(Weekly[[#This Row],[Actual]]="","",IF(AND(Weekly[[#This Row],[RFC_P]]=FALSE,Weekly[[#This Row],[Actual]]=TRUE),AA60+Weekly[[#This Row],[BF H Odds]]-1,IF(AND(Weekly[[#This Row],[RFC_P]]=TRUE,Weekly[[#This Row],[Actual]]=FALSE),AA60+Weekly[[#This Row],[BF V Odds]]-1,AA60-1)))</f>
        <v>48.49</v>
      </c>
      <c r="AB61" s="24">
        <f>IF(Weekly[[#This Row],[Actual]]="","",IF(AND(Weekly[[#This Row],[GBC_P]]=Weekly[[#This Row],[Actual]],Weekly[[#This Row],[GBC_P]]=TRUE),AB60+Weekly[[#This Row],[BF H Odds]]-1,IF(AND(Weekly[[#This Row],[GBC_P]]=Weekly[[#This Row],[Actual]],Weekly[[#This Row],[GBC_P]]=FALSE),AB60+Weekly[[#This Row],[BF V Odds]]-1,AB60-1)))</f>
        <v>33.340000000000018</v>
      </c>
      <c r="AC61" s="24">
        <f>IF(Weekly[[#This Row],[Actual]]="","",IF(AND(Weekly[[#This Row],[GBC_P]]=FALSE,Weekly[[#This Row],[Actual]]=TRUE),AC60+Weekly[[#This Row],[BF H Odds]]-1,IF(AND(Weekly[[#This Row],[GBC_P]]=TRUE,Weekly[[#This Row],[Actual]]=FALSE),AC60+Weekly[[#This Row],[BF V Odds]]-1,AC60-1)))</f>
        <v>49.040000000000006</v>
      </c>
      <c r="AD61" s="24">
        <f>IF(Weekly[[#This Row],[Actual]]="","",IF(AND(Weekly[[#This Row],[HGBC_P]]=Weekly[[#This Row],[Actual]],Weekly[[#This Row],[HGBC_P]]=TRUE),AD60+Weekly[[#This Row],[BF H Odds]]-1,IF(AND(Weekly[[#This Row],[HGBC_P]]=Weekly[[#This Row],[Actual]],Weekly[[#This Row],[HGBC_P]]=FALSE),AD60+Weekly[[#This Row],[BF V Odds]]-1,AD60-1)))</f>
        <v>34.770000000000032</v>
      </c>
      <c r="AE61" s="24">
        <f>IF(Weekly[[#This Row],[Actual]]="","",IF(AND(Weekly[[#This Row],[HGBC_P]]=FALSE,Weekly[[#This Row],[Actual]]=TRUE),AE60+Weekly[[#This Row],[BF H Odds]]-1,IF(AND(Weekly[[#This Row],[HGBC_P]]=TRUE,Weekly[[#This Row],[Actual]]=FALSE),AE60+Weekly[[#This Row],[BF V Odds]]-1,AE60-1)))</f>
        <v>47.609999999999992</v>
      </c>
      <c r="AF61" s="24">
        <f>IF(Weekly[[#This Row],[Actual]]="","",IF(AND(Weekly[[#This Row],[XGB_P]]=Weekly[[#This Row],[Actual]],Weekly[[#This Row],[XGB_P]]=TRUE),AF60+Weekly[[#This Row],[BF H Odds]]-1,IF(AND(Weekly[[#This Row],[XGB_P]]=Weekly[[#This Row],[Actual]],Weekly[[#This Row],[XGB_P]]=FALSE),AF60+Weekly[[#This Row],[BF V Odds]]-1,AF60-1)))</f>
        <v>35.450000000000024</v>
      </c>
      <c r="AG61" s="24">
        <f>IF(Weekly[[#This Row],[Actual]]="","",IF(AND(Weekly[[#This Row],[XGB_P]]=FALSE,Weekly[[#This Row],[Actual]]=TRUE),AG60+Weekly[[#This Row],[BF H Odds]]-1,IF(AND(Weekly[[#This Row],[XGB_P]]=TRUE,Weekly[[#This Row],[Actual]]=FALSE),AG60+Weekly[[#This Row],[BF V Odds]]-1,AG60-1)))</f>
        <v>46.929999999999993</v>
      </c>
      <c r="AH61" s="24">
        <f>IF(Weekly[[#This Row],[Actual]]="","",IF(AND(Weekly[[#This Row],[QDA_P]]=Weekly[[#This Row],[Actual]],Weekly[[#This Row],[QDA_P]]=TRUE),AH60+Weekly[[#This Row],[BF H Odds]]-1,IF(AND(Weekly[[#This Row],[QDA_P]]=Weekly[[#This Row],[Actual]],Weekly[[#This Row],[QDA_P]]=FALSE),AH60+Weekly[[#This Row],[BF V Odds]]-1,AH60-1)))</f>
        <v>34.750000000000014</v>
      </c>
      <c r="AI61" s="24">
        <f>IF(Weekly[[#This Row],[Actual]]="","",IF(AND(Weekly[[#This Row],[QDA_P]]=FALSE,Weekly[[#This Row],[Actual]]=TRUE),AI60+Weekly[[#This Row],[BF H Odds]]-1,IF(AND(Weekly[[#This Row],[QDA_P]]=TRUE,Weekly[[#This Row],[Actual]]=FALSE),AI60+Weekly[[#This Row],[BF V Odds]]-1,AI60-1)))</f>
        <v>47.63000000000001</v>
      </c>
      <c r="AJ61" s="24"/>
      <c r="AK61" s="24"/>
      <c r="AL61" s="30">
        <f>IF(Weekly[[#This Row],[Actual]]="","",COUNTIF(Weekly[[#This Row],[SVC_P]:[QDA_P]],TRUE))</f>
        <v>7</v>
      </c>
      <c r="AM61" s="30">
        <f>IF(Weekly[[#This Row],[Actual]]="","",COUNTIF(Weekly[[#This Row],[SVC_P]:[QDA_P]],FALSE))</f>
        <v>0</v>
      </c>
      <c r="AN61" t="str">
        <f>IF(AND(Weekly[[#This Row],[BF V Odds]]&gt;$BO$6,Weekly[[#This Row],[BF V Odds]] &lt; $BO$7),Weekly[[#This Row],[BF V Odds]],"")</f>
        <v/>
      </c>
      <c r="AO61" t="str">
        <f>IF(AND(Weekly[[#This Row],[BF H Odds]]&gt;$BO$6, Weekly[[#This Row],[BF H Odds]] &lt; $BO$7),Weekly[[#This Row],[BF H Odds]],"")</f>
        <v/>
      </c>
      <c r="AP61" s="37">
        <f>IF(AND(Weekly[[#This Row],[V Odds &lt;]]="",Weekly[[#This Row],[H Odds &lt;]]=""),AP60,IF(AND(Weekly[[#This Row],[H Odds &lt;]]&lt;&gt;"",Weekly[[#This Row],[SVC_P]]=TRUE,Weekly[[#This Row],[Actual]]=TRUE),AP60+Weekly[[#This Row],[H Odds &lt;]]-1,IF(AND(Weekly[[#This Row],[V Odds &lt;]]&lt;&gt;"",Weekly[[#This Row],[SVC_P]]=FALSE,Weekly[[#This Row],[Actual]]=FALSE),AP60+Weekly[[#This Row],[V Odds &lt;]]-1,IF(AND(Weekly[[#This Row],[V Odds &lt;]]&lt;&gt;"",Weekly[[#This Row],[SVC_P]]=FALSE,Weekly[[#This Row],[Actual]]=TRUE),AP60-1,IF(AND(Weekly[[#This Row],[H Odds &lt;]]&lt;&gt;"",Weekly[[#This Row],[SVC_P]]=TRUE,Weekly[[#This Row],[Actual]]=FALSE),AP60-1,AP60)))))</f>
        <v>48.800000000000011</v>
      </c>
      <c r="AQ61" s="37">
        <f>IF(AND(Weekly[[#This Row],[V Odds &lt;]]="",Weekly[[#This Row],[H Odds &lt;]]=""),AQ60,IF(AND(Weekly[[#This Row],[H Odds &lt;]]&lt;&gt;"",Weekly[[#This Row],[ADBC_P]]=TRUE,Weekly[[#This Row],[Actual]]=TRUE),AQ60+Weekly[[#This Row],[H Odds &lt;]]-1,IF(AND(Weekly[[#This Row],[V Odds &lt;]]&lt;&gt;"",Weekly[[#This Row],[ADBC_P]]=FALSE,Weekly[[#This Row],[Actual]]=FALSE),AQ60+Weekly[[#This Row],[V Odds &lt;]]-1,IF(AND(Weekly[[#This Row],[V Odds &lt;]]&lt;&gt;"",Weekly[[#This Row],[ADBC_P]]=FALSE,Weekly[[#This Row],[Actual]]=TRUE),AQ60-1,IF(AND(Weekly[[#This Row],[H Odds &lt;]]&lt;&gt;"",Weekly[[#This Row],[ADBC_P]]=TRUE,Weekly[[#This Row],[Actual]]=FALSE),AQ60-1,AQ60)))))</f>
        <v>41.69</v>
      </c>
      <c r="AR61" s="37">
        <f>IF(AND(Weekly[[#This Row],[V Odds &lt;]]="",Weekly[[#This Row],[H Odds &lt;]]=""),AR60,IF(AND(Weekly[[#This Row],[H Odds &lt;]]&lt;&gt;"",Weekly[[#This Row],[RFC_P]]=TRUE,Weekly[[#This Row],[Actual]]=TRUE),AR60+Weekly[[#This Row],[H Odds &lt;]]-1,IF(AND(Weekly[[#This Row],[V Odds &lt;]]&lt;&gt;"",Weekly[[#This Row],[RFC_P]]=FALSE,Weekly[[#This Row],[Actual]]=FALSE),AR60+Weekly[[#This Row],[V Odds &lt;]]-1,IF(AND(Weekly[[#This Row],[V Odds &lt;]]&lt;&gt;"",Weekly[[#This Row],[RFC_P]]=FALSE,Weekly[[#This Row],[Actual]]=TRUE),AR60-1,IF(AND(Weekly[[#This Row],[H Odds &lt;]]&lt;&gt;"",Weekly[[#This Row],[RFC_P]]=TRUE,Weekly[[#This Row],[Actual]]=FALSE),AR60-1,AR60)))))</f>
        <v>39.200000000000003</v>
      </c>
      <c r="AS61" s="37">
        <f>IF(AND(Weekly[[#This Row],[V Odds &lt;]]="",Weekly[[#This Row],[H Odds &lt;]]=""),AS60,IF(AND(Weekly[[#This Row],[H Odds &lt;]]&lt;&gt;"",Weekly[[#This Row],[GBC_P]]=TRUE,Weekly[[#This Row],[Actual]]=TRUE),AS60+Weekly[[#This Row],[H Odds &lt;]]-1,IF(AND(Weekly[[#This Row],[V Odds &lt;]]&lt;&gt;"",Weekly[[#This Row],[GBC_P]]=FALSE,Weekly[[#This Row],[Actual]]=FALSE),AS60+Weekly[[#This Row],[V Odds &lt;]]-1,IF(AND(Weekly[[#This Row],[V Odds &lt;]]&lt;&gt;"",Weekly[[#This Row],[GBC_P]]=FALSE,Weekly[[#This Row],[Actual]]=TRUE),AS60-1,IF(AND(Weekly[[#This Row],[H Odds &lt;]]&lt;&gt;"",Weekly[[#This Row],[GBC_P]]=TRUE,Weekly[[#This Row],[Actual]]=FALSE),AS60-1,AS60)))))</f>
        <v>39.69</v>
      </c>
      <c r="AT61" s="37">
        <f>IF(AND(Weekly[[#This Row],[V Odds &lt;]]="",Weekly[[#This Row],[H Odds &lt;]]=""),AT60,IF(AND(Weekly[[#This Row],[H Odds &lt;]]&lt;&gt;"",Weekly[[#This Row],[HGBC_P]]=TRUE,Weekly[[#This Row],[Actual]]=TRUE),AT60+Weekly[[#This Row],[H Odds &lt;]]-1,IF(AND(Weekly[[#This Row],[V Odds &lt;]]&lt;&gt;"",Weekly[[#This Row],[HGBC_P]]=FALSE,Weekly[[#This Row],[Actual]]=FALSE),AT60+Weekly[[#This Row],[V Odds &lt;]]-1,IF(AND(Weekly[[#This Row],[V Odds &lt;]]&lt;&gt;"",Weekly[[#This Row],[HGBC_P]]=FALSE,Weekly[[#This Row],[Actual]]=TRUE),AT60-1,IF(AND(Weekly[[#This Row],[H Odds &lt;]]&lt;&gt;"",Weekly[[#This Row],[HGBC_P]]=TRUE,Weekly[[#This Row],[Actual]]=FALSE),AT60-1,AT60)))))</f>
        <v>37</v>
      </c>
      <c r="AU61" s="37">
        <f>IF(AND(Weekly[[#This Row],[V Odds &lt;]]="",Weekly[[#This Row],[H Odds &lt;]]=""),AU60,IF(AND(Weekly[[#This Row],[H Odds &lt;]]&lt;&gt;"",Weekly[[#This Row],[XGB_P]]=TRUE,Weekly[[#This Row],[Actual]]=TRUE),AU60+Weekly[[#This Row],[H Odds &lt;]]-1,IF(AND(Weekly[[#This Row],[V Odds &lt;]]&lt;&gt;"",Weekly[[#This Row],[XGB_P]]=FALSE,Weekly[[#This Row],[Actual]]=FALSE),AU60+Weekly[[#This Row],[V Odds &lt;]]-1,IF(AND(Weekly[[#This Row],[V Odds &lt;]]&lt;&gt;"",Weekly[[#This Row],[XGB_P]]=FALSE,Weekly[[#This Row],[Actual]]=TRUE),AU60-1,IF(AND(Weekly[[#This Row],[H Odds &lt;]]&lt;&gt;"",Weekly[[#This Row],[XGB_P]]=TRUE,Weekly[[#This Row],[Actual]]=FALSE),AU60-1,AU60)))))</f>
        <v>38</v>
      </c>
      <c r="AV61" s="37">
        <f>IF(AND(Weekly[[#This Row],[V Odds &lt;]]="",Weekly[[#This Row],[H Odds &lt;]]=""),AV60,IF(AND(Weekly[[#This Row],[H Odds &lt;]]&lt;&gt;"",Weekly[[#This Row],[QDA_P]]=TRUE,Weekly[[#This Row],[Actual]]=TRUE),AV60+Weekly[[#This Row],[H Odds &lt;]]-1,IF(AND(Weekly[[#This Row],[V Odds &lt;]]&lt;&gt;"",Weekly[[#This Row],[QDA_P]]=FALSE,Weekly[[#This Row],[Actual]]=FALSE),AV60+Weekly[[#This Row],[V Odds &lt;]]-1,IF(AND(Weekly[[#This Row],[V Odds &lt;]]&lt;&gt;"",Weekly[[#This Row],[QDA_P]]=FALSE,Weekly[[#This Row],[Actual]]=TRUE),AV60-1,IF(AND(Weekly[[#This Row],[H Odds &lt;]]&lt;&gt;"",Weekly[[#This Row],[QDA_P]]=TRUE,Weekly[[#This Row],[Actual]]=FALSE),AV60-1,AV60)))))</f>
        <v>43.389999999999993</v>
      </c>
      <c r="AW61" s="37"/>
      <c r="AX61" s="37">
        <f>IF(AND(Weekly[[#This Row],[V Odds &lt;]]="",Weekly[[#This Row],[H Odds &lt;]]=""),AX60,IF(AND(Weekly[[#This Row],[V Odds &lt;]]&lt;&gt;"",Weekly[[#This Row],[FALSES]]&gt;0,Weekly[[#This Row],[Actual]]=FALSE),AX60+Weekly[[#This Row],[V Odds &lt;]]-1,IF(AND(Weekly[[#This Row],[H Odds &lt;]]&lt;&gt;"",Weekly[[#This Row],[TRUES]]&gt;0,Weekly[[#This Row],[Actual]]=TRUE),AX60+Weekly[[#This Row],[H Odds &lt;]]-1,IF(AND(Weekly[[#This Row],[V Odds &lt;]]&lt;&gt;"",Weekly[[#This Row],[FALSES]]=0),AX60,IF(AND(Weekly[[#This Row],[H Odds &lt;]]&lt;&gt;"",Weekly[[#This Row],[TRUES]]=0),AX60,AX60-1)))))</f>
        <v>53.190000000000005</v>
      </c>
      <c r="AY61" s="37">
        <f>IF(AND(Weekly[[#This Row],[V Odds &lt;]]="",Weekly[[#This Row],[H Odds &lt;]]=""),AY60,IF(AND(Weekly[[#This Row],[V Odds &lt;]]&lt;&gt;"",Weekly[[#This Row],[FALSES]]&gt;0,Weekly[[#This Row],[Actual]]=FALSE),AY60+((Weekly[[#This Row],[V Odds &lt;]]-1)*0.92),IF(AND(Weekly[[#This Row],[H Odds &lt;]]&lt;&gt;"",Weekly[[#This Row],[TRUES]]&gt;0,Weekly[[#This Row],[Actual]]=TRUE),AY60+((Weekly[[#This Row],[H Odds &lt;]]-1)*0.92),IF(AND(Weekly[[#This Row],[V Odds &lt;]]&lt;&gt;"",Weekly[[#This Row],[FALSES]]=0),AY60,IF(AND(Weekly[[#This Row],[H Odds &lt;]]&lt;&gt;"",Weekly[[#This Row],[TRUES]]=0),AY60,AY60-1)))))</f>
        <v>51.574800000000003</v>
      </c>
      <c r="AZ61" s="37">
        <f>IF(AND(Weekly[[#This Row],[V Odds &lt;]]="",Weekly[[#This Row],[H Odds &lt;]]=""),AZ60,IF(AND(Weekly[[#This Row],[V Odds &lt;]]&lt;&gt;"",Weekly[[#This Row],[Actual]]=FALSE),AZ60+Weekly[[#This Row],[V Odds &lt;]]-1,IF(AND(Weekly[[#This Row],[H Odds &lt;]]&lt;&gt;"",Weekly[[#This Row],[Actual]]=TRUE),AZ60+Weekly[[#This Row],[H Odds &lt;]]-1,AZ60-1)))</f>
        <v>48.98</v>
      </c>
      <c r="BA61" s="38">
        <f>IF(Weekly[[#This Row],[H Odds &lt;]]="",BA60,IF(AND(Weekly[[#This Row],[H Odds &lt;]]&lt;&gt;"",Weekly[[#This Row],[SVC_P]]=TRUE,Weekly[[#This Row],[Actual]]=TRUE),BA60+Weekly[[#This Row],[H Odds &lt;]]-1,IF(AND(Weekly[[#This Row],[H Odds &lt;]]&lt;&gt;"",Weekly[[#This Row],[SVC_P]]=TRUE,Weekly[[#This Row],[Actual]]=FALSE),BA60-1,BA60)))</f>
        <v>45.11</v>
      </c>
      <c r="BB61" s="38">
        <f>IF(Weekly[[#This Row],[H Odds &lt;]]="",BB60,IF(AND(Weekly[[#This Row],[H Odds &lt;]]&lt;&gt;"",Weekly[[#This Row],[ADBC_P]]=TRUE,Weekly[[#This Row],[Actual]]=TRUE),BB60+Weekly[[#This Row],[H Odds &lt;]]-1,IF(AND(Weekly[[#This Row],[H Odds &lt;]]&lt;&gt;"",Weekly[[#This Row],[ADBC_P]]=TRUE,Weekly[[#This Row],[Actual]]=FALSE),BB60-1,BB60)))</f>
        <v>39</v>
      </c>
      <c r="BC61" s="38">
        <f>IF(Weekly[[#This Row],[H Odds &lt;]]="",BC60,IF(AND(Weekly[[#This Row],[H Odds &lt;]]&lt;&gt;"",Weekly[[#This Row],[RFC_P]]=TRUE,Weekly[[#This Row],[Actual]]=TRUE),BC60+Weekly[[#This Row],[H Odds &lt;]]-1,IF(AND(Weekly[[#This Row],[H Odds &lt;]]&lt;&gt;"",Weekly[[#This Row],[RFC_P]]=TRUE,Weekly[[#This Row],[Actual]]=FALSE),BC60-1,BC60)))</f>
        <v>38</v>
      </c>
      <c r="BD61" s="38">
        <f>IF(Weekly[[#This Row],[H Odds &lt;]]="",BD60,IF(AND(Weekly[[#This Row],[H Odds &lt;]]&lt;&gt;"",Weekly[[#This Row],[GBC_P]]=TRUE,Weekly[[#This Row],[Actual]]=TRUE),BD60+Weekly[[#This Row],[H Odds &lt;]]-1,IF(AND(Weekly[[#This Row],[H Odds &lt;]]&lt;&gt;"",Weekly[[#This Row],[GBC_P]]=TRUE,Weekly[[#This Row],[Actual]]=FALSE),BD60-1,BD60)))</f>
        <v>39</v>
      </c>
      <c r="BE61" s="38">
        <f>IF(Weekly[[#This Row],[H Odds &lt;]]="",BE60,IF(AND(Weekly[[#This Row],[H Odds &lt;]]&lt;&gt;"",Weekly[[#This Row],[HGBC_P]]=TRUE,Weekly[[#This Row],[Actual]]=TRUE),BE60+Weekly[[#This Row],[H Odds &lt;]]-1,IF(AND(Weekly[[#This Row],[H Odds &lt;]]&lt;&gt;"",Weekly[[#This Row],[HGBC_P]]=TRUE,Weekly[[#This Row],[Actual]]=FALSE),BE60-1,BE60)))</f>
        <v>38</v>
      </c>
      <c r="BF61" s="38">
        <f>IF(Weekly[[#This Row],[H Odds &lt;]]="",BF60,IF(AND(Weekly[[#This Row],[H Odds &lt;]]&lt;&gt;"",Weekly[[#This Row],[XGB_P]]=TRUE,Weekly[[#This Row],[Actual]]=TRUE),BF60+Weekly[[#This Row],[H Odds &lt;]]-1,IF(AND(Weekly[[#This Row],[H Odds &lt;]]&lt;&gt;"",Weekly[[#This Row],[XGB_P]]=TRUE,Weekly[[#This Row],[Actual]]=FALSE),BF60-1,BF60)))</f>
        <v>39</v>
      </c>
      <c r="BG61" s="38">
        <f>IF(Weekly[[#This Row],[H Odds &lt;]]="",BG60,IF(AND(Weekly[[#This Row],[H Odds &lt;]]&lt;&gt;"",Weekly[[#This Row],[QDA_P]]=TRUE,Weekly[[#This Row],[Actual]]=TRUE),BG60+Weekly[[#This Row],[H Odds &lt;]]-1,IF(AND(Weekly[[#This Row],[H Odds &lt;]]&lt;&gt;"",Weekly[[#This Row],[QDA_P]]=TRUE,Weekly[[#This Row],[Actual]]=FALSE),BG60-1,BG60)))</f>
        <v>39</v>
      </c>
      <c r="BH61" s="38">
        <f>IF(Weekly[[#This Row],[H Odds &lt;]]="",BH60,IF(AND(Weekly[[#This Row],[H Odds &lt;]]&lt;&gt;"",Weekly[[#This Row],[KNC_P]]=TRUE,Weekly[[#This Row],[Actual]]=TRUE),BH60+Weekly[[#This Row],[H Odds &lt;]]-1,IF(AND(Weekly[[#This Row],[H Odds &lt;]]&lt;&gt;"",Weekly[[#This Row],[KNC_P]]=TRUE,Weekly[[#This Row],[Actual]]=FALSE),BH60-1,BH60)))</f>
        <v>40</v>
      </c>
      <c r="BI61" s="38">
        <f>IF(Weekly[[#This Row],[H Odds &lt;]]="",BI60,IF(AND(Weekly[[#This Row],[H Odds &lt;]]&lt;&gt;"",Weekly[[#This Row],[TRUES]]&gt;0,Weekly[[#This Row],[Actual]]=TRUE),BI60+Weekly[[#This Row],[H Odds &lt;]]-1,IF(AND(Weekly[[#This Row],[H Odds &lt;]]&lt;&gt;"",Weekly[[#This Row],[TRUES]]=0),BI60,BI60-1)))</f>
        <v>45.11</v>
      </c>
      <c r="BJ61" s="38">
        <f>IF(Weekly[[#This Row],[H Odds &lt;]]="",BJ60,IF(AND(Weekly[[#This Row],[H Odds &lt;]]&lt;&gt;"",Weekly[[#This Row],[Actual]]=TRUE),BJ60+Weekly[[#This Row],[H Odds &lt;]]-1,IF(AND(Weekly[[#This Row],[H Odds &lt;]]&lt;&gt;"",Weekly[[#This Row],[Actual]]=FALSE),BJ60-1,BJ60)))</f>
        <v>45.11</v>
      </c>
      <c r="BK61" s="58">
        <f>IF(AND(Weekly[[#This Row],[TRUES]]&gt;4,Weekly[[#This Row],[Actual]]=TRUE),BK60+Weekly[[#This Row],[BF H Odds]]-1,IF(AND(Weekly[[#This Row],[FALSES]]&gt;4,Weekly[[#This Row],[Actual]]=FALSE),BK60+Weekly[[#This Row],[BF V Odds]]-1,IF(AND(Weekly[[#This Row],[TRUES]]&gt;4,Weekly[[#This Row],[Actual]]=FALSE),BK60-1,IF(AND(Weekly[[#This Row],[FALSES]]&gt;4,Weekly[[#This Row],[Actual]]=TRUE),BK60-1,BK60))))</f>
        <v>36.72000000000002</v>
      </c>
      <c r="BL61" s="58">
        <f>IF(AND(Weekly[[#This Row],[TRUES]]&gt;5,Weekly[[#This Row],[Actual]]=TRUE),BL60+Weekly[[#This Row],[BF H Odds]]-1,IF(AND(Weekly[[#This Row],[FALSES]]&gt;5,Weekly[[#This Row],[Actual]]=FALSE),BL60+Weekly[[#This Row],[BF V Odds]]-1,IF(AND(Weekly[[#This Row],[TRUES]]&gt;5,Weekly[[#This Row],[Actual]]=FALSE),BL60-1,IF(AND(Weekly[[#This Row],[FALSES]]&gt;5,Weekly[[#This Row],[Actual]]=TRUE),BL60-1,BL60))))</f>
        <v>37.58000000000002</v>
      </c>
      <c r="BM61" s="58">
        <f>IF(AND(Weekly[[#This Row],[TRUES]]&gt;6,Weekly[[#This Row],[Actual]]=TRUE),BM60+Weekly[[#This Row],[BF H Odds]]-1,IF(AND(Weekly[[#This Row],[FALSES]]&gt;6,Weekly[[#This Row],[Actual]]=FALSE),BM60+Weekly[[#This Row],[BF V Odds]]-1,IF(AND(Weekly[[#This Row],[TRUES]]&gt;6,Weekly[[#This Row],[Actual]]=FALSE),BM60-1,IF(AND(Weekly[[#This Row],[FALSES]]&gt;6,Weekly[[#This Row],[Actual]]=TRUE),BM60-1,BM60))))</f>
        <v>39.220000000000013</v>
      </c>
      <c r="BN61" s="24"/>
    </row>
    <row r="62" spans="1:66" x14ac:dyDescent="0.25">
      <c r="A62" s="1">
        <v>64</v>
      </c>
      <c r="B62" s="10">
        <v>44244</v>
      </c>
      <c r="C62" s="17" t="s">
        <v>17</v>
      </c>
      <c r="D62" s="15" t="s">
        <v>32</v>
      </c>
      <c r="E62" t="b">
        <v>1</v>
      </c>
      <c r="F62" t="b">
        <v>0</v>
      </c>
      <c r="G62" t="b">
        <v>0</v>
      </c>
      <c r="H62" t="b">
        <v>0</v>
      </c>
      <c r="I62" t="b">
        <v>0</v>
      </c>
      <c r="J62" t="b">
        <v>0</v>
      </c>
      <c r="K62" t="b">
        <v>0</v>
      </c>
      <c r="N62">
        <v>1</v>
      </c>
      <c r="O62">
        <v>1.64</v>
      </c>
      <c r="P62" t="b">
        <v>1</v>
      </c>
      <c r="Q62" t="s">
        <v>66</v>
      </c>
      <c r="R62" s="9">
        <f>IFERROR(IF(Weekly[[#This Row],[Won Bet?]]="yes",R61+(Weekly[[#This Row],[BF Odds]]*Weekly[[#This Row],[BF Stake]])-Weekly[[#This Row],[BF Stake]],R61-Weekly[[#This Row],[BF Stake]]),R61)</f>
        <v>95.080000000000027</v>
      </c>
      <c r="S62" s="9">
        <f>IFERROR(IF(Weekly[[#This Row],[Won Bet?]]="yes",S61+(((Weekly[[#This Row],[BF Odds]]*Weekly[[#This Row],[BF Stake]])-Weekly[[#This Row],[BF Stake]])*0.95),S61-Weekly[[#This Row],[BF Stake]]),S61)</f>
        <v>94.275999999999996</v>
      </c>
      <c r="T62">
        <v>2.0499999999999998</v>
      </c>
      <c r="U62">
        <v>1.81</v>
      </c>
      <c r="V62" s="24">
        <f>IF(Weekly[[#This Row],[Actual]]="","",IF(AND(Weekly[[#This Row],[SVC_P]]=Weekly[[#This Row],[Actual]],Weekly[[#This Row],[SVC_P]]=TRUE),V61+Weekly[[#This Row],[BF H Odds]]-1,IF(AND(Weekly[[#This Row],[SVC_P]]=Weekly[[#This Row],[Actual]],Weekly[[#This Row],[SVC_P]]=FALSE),V61+Weekly[[#This Row],[BF V Odds]]-1,V61-1)))</f>
        <v>50.140000000000029</v>
      </c>
      <c r="W62" s="24">
        <f>IF(Weekly[[#This Row],[Actual]]="","",IF(AND(Weekly[[#This Row],[SVC_P]]=FALSE,Weekly[[#This Row],[Actual]]=TRUE),W61+Weekly[[#This Row],[BF H Odds]]-1,IF(AND(Weekly[[#This Row],[SVC_P]]=TRUE,Weekly[[#This Row],[Actual]]=FALSE,),W61+Weekly[[#This Row],[BF V Odds]]-1,W61-1)))</f>
        <v>-13.76</v>
      </c>
      <c r="X62" s="24">
        <f>IF(Weekly[[#This Row],[Actual]]="","",IF(AND(Weekly[[#This Row],[ADBC_P]]=Weekly[[#This Row],[Actual]],Weekly[[#This Row],[ADBC_P]]=TRUE),X61+Weekly[[#This Row],[BF H Odds]]-1,IF(AND(Weekly[[#This Row],[ADBC_P]]=Weekly[[#This Row],[Actual]],Weekly[[#This Row],[ADBC_P]]=FALSE),X61+Weekly[[#This Row],[BF V Odds]]-1,X61-1)))</f>
        <v>38.310000000000024</v>
      </c>
      <c r="Y62" s="24">
        <f>IF(Weekly[[#This Row],[Actual]]="","",IF(AND(Weekly[[#This Row],[ADBC_P]]=FALSE,Weekly[[#This Row],[Actual]]=TRUE),Y61+Weekly[[#This Row],[BF H Odds]]-1,IF(AND(Weekly[[#This Row],[ADBC_P]]=TRUE,Weekly[[#This Row],[Actual]]=FALSE),Y61+Weekly[[#This Row],[BF V Odds]]-1,Y61-1)))</f>
        <v>43.88</v>
      </c>
      <c r="Z62" s="24">
        <f>IF(Weekly[[#This Row],[Actual]]="","",IF(AND(Weekly[[#This Row],[RFC_P]]=Weekly[[#This Row],[Actual]],Weekly[[#This Row],[RFC_P]]=TRUE),Z61+Weekly[[#This Row],[BF H Odds]]-1,IF(AND(Weekly[[#This Row],[RFC_P]]=Weekly[[#This Row],[Actual]],Weekly[[#This Row],[RFC_P]]=FALSE),Z61+Weekly[[#This Row],[BF V Odds]]-1,Z61-1)))</f>
        <v>32.890000000000029</v>
      </c>
      <c r="AA62" s="24">
        <f>IF(Weekly[[#This Row],[Actual]]="","",IF(AND(Weekly[[#This Row],[RFC_P]]=FALSE,Weekly[[#This Row],[Actual]]=TRUE),AA61+Weekly[[#This Row],[BF H Odds]]-1,IF(AND(Weekly[[#This Row],[RFC_P]]=TRUE,Weekly[[#This Row],[Actual]]=FALSE),AA61+Weekly[[#This Row],[BF V Odds]]-1,AA61-1)))</f>
        <v>49.300000000000004</v>
      </c>
      <c r="AB62" s="24">
        <f>IF(Weekly[[#This Row],[Actual]]="","",IF(AND(Weekly[[#This Row],[GBC_P]]=Weekly[[#This Row],[Actual]],Weekly[[#This Row],[GBC_P]]=TRUE),AB61+Weekly[[#This Row],[BF H Odds]]-1,IF(AND(Weekly[[#This Row],[GBC_P]]=Weekly[[#This Row],[Actual]],Weekly[[#This Row],[GBC_P]]=FALSE),AB61+Weekly[[#This Row],[BF V Odds]]-1,AB61-1)))</f>
        <v>32.340000000000018</v>
      </c>
      <c r="AC62" s="24">
        <f>IF(Weekly[[#This Row],[Actual]]="","",IF(AND(Weekly[[#This Row],[GBC_P]]=FALSE,Weekly[[#This Row],[Actual]]=TRUE),AC61+Weekly[[#This Row],[BF H Odds]]-1,IF(AND(Weekly[[#This Row],[GBC_P]]=TRUE,Weekly[[#This Row],[Actual]]=FALSE),AC61+Weekly[[#This Row],[BF V Odds]]-1,AC61-1)))</f>
        <v>49.850000000000009</v>
      </c>
      <c r="AD62" s="24">
        <f>IF(Weekly[[#This Row],[Actual]]="","",IF(AND(Weekly[[#This Row],[HGBC_P]]=Weekly[[#This Row],[Actual]],Weekly[[#This Row],[HGBC_P]]=TRUE),AD61+Weekly[[#This Row],[BF H Odds]]-1,IF(AND(Weekly[[#This Row],[HGBC_P]]=Weekly[[#This Row],[Actual]],Weekly[[#This Row],[HGBC_P]]=FALSE),AD61+Weekly[[#This Row],[BF V Odds]]-1,AD61-1)))</f>
        <v>33.770000000000032</v>
      </c>
      <c r="AE62" s="24">
        <f>IF(Weekly[[#This Row],[Actual]]="","",IF(AND(Weekly[[#This Row],[HGBC_P]]=FALSE,Weekly[[#This Row],[Actual]]=TRUE),AE61+Weekly[[#This Row],[BF H Odds]]-1,IF(AND(Weekly[[#This Row],[HGBC_P]]=TRUE,Weekly[[#This Row],[Actual]]=FALSE),AE61+Weekly[[#This Row],[BF V Odds]]-1,AE61-1)))</f>
        <v>48.419999999999995</v>
      </c>
      <c r="AF62" s="24">
        <f>IF(Weekly[[#This Row],[Actual]]="","",IF(AND(Weekly[[#This Row],[XGB_P]]=Weekly[[#This Row],[Actual]],Weekly[[#This Row],[XGB_P]]=TRUE),AF61+Weekly[[#This Row],[BF H Odds]]-1,IF(AND(Weekly[[#This Row],[XGB_P]]=Weekly[[#This Row],[Actual]],Weekly[[#This Row],[XGB_P]]=FALSE),AF61+Weekly[[#This Row],[BF V Odds]]-1,AF61-1)))</f>
        <v>34.450000000000024</v>
      </c>
      <c r="AG62" s="24">
        <f>IF(Weekly[[#This Row],[Actual]]="","",IF(AND(Weekly[[#This Row],[XGB_P]]=FALSE,Weekly[[#This Row],[Actual]]=TRUE),AG61+Weekly[[#This Row],[BF H Odds]]-1,IF(AND(Weekly[[#This Row],[XGB_P]]=TRUE,Weekly[[#This Row],[Actual]]=FALSE),AG61+Weekly[[#This Row],[BF V Odds]]-1,AG61-1)))</f>
        <v>47.739999999999995</v>
      </c>
      <c r="AH62" s="24">
        <f>IF(Weekly[[#This Row],[Actual]]="","",IF(AND(Weekly[[#This Row],[QDA_P]]=Weekly[[#This Row],[Actual]],Weekly[[#This Row],[QDA_P]]=TRUE),AH61+Weekly[[#This Row],[BF H Odds]]-1,IF(AND(Weekly[[#This Row],[QDA_P]]=Weekly[[#This Row],[Actual]],Weekly[[#This Row],[QDA_P]]=FALSE),AH61+Weekly[[#This Row],[BF V Odds]]-1,AH61-1)))</f>
        <v>33.750000000000014</v>
      </c>
      <c r="AI62" s="24">
        <f>IF(Weekly[[#This Row],[Actual]]="","",IF(AND(Weekly[[#This Row],[QDA_P]]=FALSE,Weekly[[#This Row],[Actual]]=TRUE),AI61+Weekly[[#This Row],[BF H Odds]]-1,IF(AND(Weekly[[#This Row],[QDA_P]]=TRUE,Weekly[[#This Row],[Actual]]=FALSE),AI61+Weekly[[#This Row],[BF V Odds]]-1,AI61-1)))</f>
        <v>48.440000000000012</v>
      </c>
      <c r="AJ62" s="24"/>
      <c r="AK62" s="24"/>
      <c r="AL62" s="30">
        <f>IF(Weekly[[#This Row],[Actual]]="","",COUNTIF(Weekly[[#This Row],[SVC_P]:[QDA_P]],TRUE))</f>
        <v>1</v>
      </c>
      <c r="AM62" s="30">
        <f>IF(Weekly[[#This Row],[Actual]]="","",COUNTIF(Weekly[[#This Row],[SVC_P]:[QDA_P]],FALSE))</f>
        <v>6</v>
      </c>
      <c r="AN62" t="str">
        <f>IF(AND(Weekly[[#This Row],[BF V Odds]]&gt;$BO$6,Weekly[[#This Row],[BF V Odds]] &lt; $BO$7),Weekly[[#This Row],[BF V Odds]],"")</f>
        <v/>
      </c>
      <c r="AO62" t="str">
        <f>IF(AND(Weekly[[#This Row],[BF H Odds]]&gt;$BO$6, Weekly[[#This Row],[BF H Odds]] &lt; $BO$7),Weekly[[#This Row],[BF H Odds]],"")</f>
        <v/>
      </c>
      <c r="AP62" s="37">
        <f>IF(AND(Weekly[[#This Row],[V Odds &lt;]]="",Weekly[[#This Row],[H Odds &lt;]]=""),AP61,IF(AND(Weekly[[#This Row],[H Odds &lt;]]&lt;&gt;"",Weekly[[#This Row],[SVC_P]]=TRUE,Weekly[[#This Row],[Actual]]=TRUE),AP61+Weekly[[#This Row],[H Odds &lt;]]-1,IF(AND(Weekly[[#This Row],[V Odds &lt;]]&lt;&gt;"",Weekly[[#This Row],[SVC_P]]=FALSE,Weekly[[#This Row],[Actual]]=FALSE),AP61+Weekly[[#This Row],[V Odds &lt;]]-1,IF(AND(Weekly[[#This Row],[V Odds &lt;]]&lt;&gt;"",Weekly[[#This Row],[SVC_P]]=FALSE,Weekly[[#This Row],[Actual]]=TRUE),AP61-1,IF(AND(Weekly[[#This Row],[H Odds &lt;]]&lt;&gt;"",Weekly[[#This Row],[SVC_P]]=TRUE,Weekly[[#This Row],[Actual]]=FALSE),AP61-1,AP61)))))</f>
        <v>48.800000000000011</v>
      </c>
      <c r="AQ62" s="37">
        <f>IF(AND(Weekly[[#This Row],[V Odds &lt;]]="",Weekly[[#This Row],[H Odds &lt;]]=""),AQ61,IF(AND(Weekly[[#This Row],[H Odds &lt;]]&lt;&gt;"",Weekly[[#This Row],[ADBC_P]]=TRUE,Weekly[[#This Row],[Actual]]=TRUE),AQ61+Weekly[[#This Row],[H Odds &lt;]]-1,IF(AND(Weekly[[#This Row],[V Odds &lt;]]&lt;&gt;"",Weekly[[#This Row],[ADBC_P]]=FALSE,Weekly[[#This Row],[Actual]]=FALSE),AQ61+Weekly[[#This Row],[V Odds &lt;]]-1,IF(AND(Weekly[[#This Row],[V Odds &lt;]]&lt;&gt;"",Weekly[[#This Row],[ADBC_P]]=FALSE,Weekly[[#This Row],[Actual]]=TRUE),AQ61-1,IF(AND(Weekly[[#This Row],[H Odds &lt;]]&lt;&gt;"",Weekly[[#This Row],[ADBC_P]]=TRUE,Weekly[[#This Row],[Actual]]=FALSE),AQ61-1,AQ61)))))</f>
        <v>41.69</v>
      </c>
      <c r="AR62" s="37">
        <f>IF(AND(Weekly[[#This Row],[V Odds &lt;]]="",Weekly[[#This Row],[H Odds &lt;]]=""),AR61,IF(AND(Weekly[[#This Row],[H Odds &lt;]]&lt;&gt;"",Weekly[[#This Row],[RFC_P]]=TRUE,Weekly[[#This Row],[Actual]]=TRUE),AR61+Weekly[[#This Row],[H Odds &lt;]]-1,IF(AND(Weekly[[#This Row],[V Odds &lt;]]&lt;&gt;"",Weekly[[#This Row],[RFC_P]]=FALSE,Weekly[[#This Row],[Actual]]=FALSE),AR61+Weekly[[#This Row],[V Odds &lt;]]-1,IF(AND(Weekly[[#This Row],[V Odds &lt;]]&lt;&gt;"",Weekly[[#This Row],[RFC_P]]=FALSE,Weekly[[#This Row],[Actual]]=TRUE),AR61-1,IF(AND(Weekly[[#This Row],[H Odds &lt;]]&lt;&gt;"",Weekly[[#This Row],[RFC_P]]=TRUE,Weekly[[#This Row],[Actual]]=FALSE),AR61-1,AR61)))))</f>
        <v>39.200000000000003</v>
      </c>
      <c r="AS62" s="37">
        <f>IF(AND(Weekly[[#This Row],[V Odds &lt;]]="",Weekly[[#This Row],[H Odds &lt;]]=""),AS61,IF(AND(Weekly[[#This Row],[H Odds &lt;]]&lt;&gt;"",Weekly[[#This Row],[GBC_P]]=TRUE,Weekly[[#This Row],[Actual]]=TRUE),AS61+Weekly[[#This Row],[H Odds &lt;]]-1,IF(AND(Weekly[[#This Row],[V Odds &lt;]]&lt;&gt;"",Weekly[[#This Row],[GBC_P]]=FALSE,Weekly[[#This Row],[Actual]]=FALSE),AS61+Weekly[[#This Row],[V Odds &lt;]]-1,IF(AND(Weekly[[#This Row],[V Odds &lt;]]&lt;&gt;"",Weekly[[#This Row],[GBC_P]]=FALSE,Weekly[[#This Row],[Actual]]=TRUE),AS61-1,IF(AND(Weekly[[#This Row],[H Odds &lt;]]&lt;&gt;"",Weekly[[#This Row],[GBC_P]]=TRUE,Weekly[[#This Row],[Actual]]=FALSE),AS61-1,AS61)))))</f>
        <v>39.69</v>
      </c>
      <c r="AT62" s="37">
        <f>IF(AND(Weekly[[#This Row],[V Odds &lt;]]="",Weekly[[#This Row],[H Odds &lt;]]=""),AT61,IF(AND(Weekly[[#This Row],[H Odds &lt;]]&lt;&gt;"",Weekly[[#This Row],[HGBC_P]]=TRUE,Weekly[[#This Row],[Actual]]=TRUE),AT61+Weekly[[#This Row],[H Odds &lt;]]-1,IF(AND(Weekly[[#This Row],[V Odds &lt;]]&lt;&gt;"",Weekly[[#This Row],[HGBC_P]]=FALSE,Weekly[[#This Row],[Actual]]=FALSE),AT61+Weekly[[#This Row],[V Odds &lt;]]-1,IF(AND(Weekly[[#This Row],[V Odds &lt;]]&lt;&gt;"",Weekly[[#This Row],[HGBC_P]]=FALSE,Weekly[[#This Row],[Actual]]=TRUE),AT61-1,IF(AND(Weekly[[#This Row],[H Odds &lt;]]&lt;&gt;"",Weekly[[#This Row],[HGBC_P]]=TRUE,Weekly[[#This Row],[Actual]]=FALSE),AT61-1,AT61)))))</f>
        <v>37</v>
      </c>
      <c r="AU62" s="37">
        <f>IF(AND(Weekly[[#This Row],[V Odds &lt;]]="",Weekly[[#This Row],[H Odds &lt;]]=""),AU61,IF(AND(Weekly[[#This Row],[H Odds &lt;]]&lt;&gt;"",Weekly[[#This Row],[XGB_P]]=TRUE,Weekly[[#This Row],[Actual]]=TRUE),AU61+Weekly[[#This Row],[H Odds &lt;]]-1,IF(AND(Weekly[[#This Row],[V Odds &lt;]]&lt;&gt;"",Weekly[[#This Row],[XGB_P]]=FALSE,Weekly[[#This Row],[Actual]]=FALSE),AU61+Weekly[[#This Row],[V Odds &lt;]]-1,IF(AND(Weekly[[#This Row],[V Odds &lt;]]&lt;&gt;"",Weekly[[#This Row],[XGB_P]]=FALSE,Weekly[[#This Row],[Actual]]=TRUE),AU61-1,IF(AND(Weekly[[#This Row],[H Odds &lt;]]&lt;&gt;"",Weekly[[#This Row],[XGB_P]]=TRUE,Weekly[[#This Row],[Actual]]=FALSE),AU61-1,AU61)))))</f>
        <v>38</v>
      </c>
      <c r="AV62" s="37">
        <f>IF(AND(Weekly[[#This Row],[V Odds &lt;]]="",Weekly[[#This Row],[H Odds &lt;]]=""),AV61,IF(AND(Weekly[[#This Row],[H Odds &lt;]]&lt;&gt;"",Weekly[[#This Row],[QDA_P]]=TRUE,Weekly[[#This Row],[Actual]]=TRUE),AV61+Weekly[[#This Row],[H Odds &lt;]]-1,IF(AND(Weekly[[#This Row],[V Odds &lt;]]&lt;&gt;"",Weekly[[#This Row],[QDA_P]]=FALSE,Weekly[[#This Row],[Actual]]=FALSE),AV61+Weekly[[#This Row],[V Odds &lt;]]-1,IF(AND(Weekly[[#This Row],[V Odds &lt;]]&lt;&gt;"",Weekly[[#This Row],[QDA_P]]=FALSE,Weekly[[#This Row],[Actual]]=TRUE),AV61-1,IF(AND(Weekly[[#This Row],[H Odds &lt;]]&lt;&gt;"",Weekly[[#This Row],[QDA_P]]=TRUE,Weekly[[#This Row],[Actual]]=FALSE),AV61-1,AV61)))))</f>
        <v>43.389999999999993</v>
      </c>
      <c r="AW62" s="37"/>
      <c r="AX62" s="37">
        <f>IF(AND(Weekly[[#This Row],[V Odds &lt;]]="",Weekly[[#This Row],[H Odds &lt;]]=""),AX61,IF(AND(Weekly[[#This Row],[V Odds &lt;]]&lt;&gt;"",Weekly[[#This Row],[FALSES]]&gt;0,Weekly[[#This Row],[Actual]]=FALSE),AX61+Weekly[[#This Row],[V Odds &lt;]]-1,IF(AND(Weekly[[#This Row],[H Odds &lt;]]&lt;&gt;"",Weekly[[#This Row],[TRUES]]&gt;0,Weekly[[#This Row],[Actual]]=TRUE),AX61+Weekly[[#This Row],[H Odds &lt;]]-1,IF(AND(Weekly[[#This Row],[V Odds &lt;]]&lt;&gt;"",Weekly[[#This Row],[FALSES]]=0),AX61,IF(AND(Weekly[[#This Row],[H Odds &lt;]]&lt;&gt;"",Weekly[[#This Row],[TRUES]]=0),AX61,AX61-1)))))</f>
        <v>53.190000000000005</v>
      </c>
      <c r="AY62" s="37">
        <f>IF(AND(Weekly[[#This Row],[V Odds &lt;]]="",Weekly[[#This Row],[H Odds &lt;]]=""),AY61,IF(AND(Weekly[[#This Row],[V Odds &lt;]]&lt;&gt;"",Weekly[[#This Row],[FALSES]]&gt;0,Weekly[[#This Row],[Actual]]=FALSE),AY61+((Weekly[[#This Row],[V Odds &lt;]]-1)*0.92),IF(AND(Weekly[[#This Row],[H Odds &lt;]]&lt;&gt;"",Weekly[[#This Row],[TRUES]]&gt;0,Weekly[[#This Row],[Actual]]=TRUE),AY61+((Weekly[[#This Row],[H Odds &lt;]]-1)*0.92),IF(AND(Weekly[[#This Row],[V Odds &lt;]]&lt;&gt;"",Weekly[[#This Row],[FALSES]]=0),AY61,IF(AND(Weekly[[#This Row],[H Odds &lt;]]&lt;&gt;"",Weekly[[#This Row],[TRUES]]=0),AY61,AY61-1)))))</f>
        <v>51.574800000000003</v>
      </c>
      <c r="AZ62" s="37">
        <f>IF(AND(Weekly[[#This Row],[V Odds &lt;]]="",Weekly[[#This Row],[H Odds &lt;]]=""),AZ61,IF(AND(Weekly[[#This Row],[V Odds &lt;]]&lt;&gt;"",Weekly[[#This Row],[Actual]]=FALSE),AZ61+Weekly[[#This Row],[V Odds &lt;]]-1,IF(AND(Weekly[[#This Row],[H Odds &lt;]]&lt;&gt;"",Weekly[[#This Row],[Actual]]=TRUE),AZ61+Weekly[[#This Row],[H Odds &lt;]]-1,AZ61-1)))</f>
        <v>48.98</v>
      </c>
      <c r="BA62" s="38">
        <f>IF(Weekly[[#This Row],[H Odds &lt;]]="",BA61,IF(AND(Weekly[[#This Row],[H Odds &lt;]]&lt;&gt;"",Weekly[[#This Row],[SVC_P]]=TRUE,Weekly[[#This Row],[Actual]]=TRUE),BA61+Weekly[[#This Row],[H Odds &lt;]]-1,IF(AND(Weekly[[#This Row],[H Odds &lt;]]&lt;&gt;"",Weekly[[#This Row],[SVC_P]]=TRUE,Weekly[[#This Row],[Actual]]=FALSE),BA61-1,BA61)))</f>
        <v>45.11</v>
      </c>
      <c r="BB62" s="38">
        <f>IF(Weekly[[#This Row],[H Odds &lt;]]="",BB61,IF(AND(Weekly[[#This Row],[H Odds &lt;]]&lt;&gt;"",Weekly[[#This Row],[ADBC_P]]=TRUE,Weekly[[#This Row],[Actual]]=TRUE),BB61+Weekly[[#This Row],[H Odds &lt;]]-1,IF(AND(Weekly[[#This Row],[H Odds &lt;]]&lt;&gt;"",Weekly[[#This Row],[ADBC_P]]=TRUE,Weekly[[#This Row],[Actual]]=FALSE),BB61-1,BB61)))</f>
        <v>39</v>
      </c>
      <c r="BC62" s="38">
        <f>IF(Weekly[[#This Row],[H Odds &lt;]]="",BC61,IF(AND(Weekly[[#This Row],[H Odds &lt;]]&lt;&gt;"",Weekly[[#This Row],[RFC_P]]=TRUE,Weekly[[#This Row],[Actual]]=TRUE),BC61+Weekly[[#This Row],[H Odds &lt;]]-1,IF(AND(Weekly[[#This Row],[H Odds &lt;]]&lt;&gt;"",Weekly[[#This Row],[RFC_P]]=TRUE,Weekly[[#This Row],[Actual]]=FALSE),BC61-1,BC61)))</f>
        <v>38</v>
      </c>
      <c r="BD62" s="38">
        <f>IF(Weekly[[#This Row],[H Odds &lt;]]="",BD61,IF(AND(Weekly[[#This Row],[H Odds &lt;]]&lt;&gt;"",Weekly[[#This Row],[GBC_P]]=TRUE,Weekly[[#This Row],[Actual]]=TRUE),BD61+Weekly[[#This Row],[H Odds &lt;]]-1,IF(AND(Weekly[[#This Row],[H Odds &lt;]]&lt;&gt;"",Weekly[[#This Row],[GBC_P]]=TRUE,Weekly[[#This Row],[Actual]]=FALSE),BD61-1,BD61)))</f>
        <v>39</v>
      </c>
      <c r="BE62" s="38">
        <f>IF(Weekly[[#This Row],[H Odds &lt;]]="",BE61,IF(AND(Weekly[[#This Row],[H Odds &lt;]]&lt;&gt;"",Weekly[[#This Row],[HGBC_P]]=TRUE,Weekly[[#This Row],[Actual]]=TRUE),BE61+Weekly[[#This Row],[H Odds &lt;]]-1,IF(AND(Weekly[[#This Row],[H Odds &lt;]]&lt;&gt;"",Weekly[[#This Row],[HGBC_P]]=TRUE,Weekly[[#This Row],[Actual]]=FALSE),BE61-1,BE61)))</f>
        <v>38</v>
      </c>
      <c r="BF62" s="38">
        <f>IF(Weekly[[#This Row],[H Odds &lt;]]="",BF61,IF(AND(Weekly[[#This Row],[H Odds &lt;]]&lt;&gt;"",Weekly[[#This Row],[XGB_P]]=TRUE,Weekly[[#This Row],[Actual]]=TRUE),BF61+Weekly[[#This Row],[H Odds &lt;]]-1,IF(AND(Weekly[[#This Row],[H Odds &lt;]]&lt;&gt;"",Weekly[[#This Row],[XGB_P]]=TRUE,Weekly[[#This Row],[Actual]]=FALSE),BF61-1,BF61)))</f>
        <v>39</v>
      </c>
      <c r="BG62" s="38">
        <f>IF(Weekly[[#This Row],[H Odds &lt;]]="",BG61,IF(AND(Weekly[[#This Row],[H Odds &lt;]]&lt;&gt;"",Weekly[[#This Row],[QDA_P]]=TRUE,Weekly[[#This Row],[Actual]]=TRUE),BG61+Weekly[[#This Row],[H Odds &lt;]]-1,IF(AND(Weekly[[#This Row],[H Odds &lt;]]&lt;&gt;"",Weekly[[#This Row],[QDA_P]]=TRUE,Weekly[[#This Row],[Actual]]=FALSE),BG61-1,BG61)))</f>
        <v>39</v>
      </c>
      <c r="BH62" s="38">
        <f>IF(Weekly[[#This Row],[H Odds &lt;]]="",BH61,IF(AND(Weekly[[#This Row],[H Odds &lt;]]&lt;&gt;"",Weekly[[#This Row],[KNC_P]]=TRUE,Weekly[[#This Row],[Actual]]=TRUE),BH61+Weekly[[#This Row],[H Odds &lt;]]-1,IF(AND(Weekly[[#This Row],[H Odds &lt;]]&lt;&gt;"",Weekly[[#This Row],[KNC_P]]=TRUE,Weekly[[#This Row],[Actual]]=FALSE),BH61-1,BH61)))</f>
        <v>40</v>
      </c>
      <c r="BI62" s="38">
        <f>IF(Weekly[[#This Row],[H Odds &lt;]]="",BI61,IF(AND(Weekly[[#This Row],[H Odds &lt;]]&lt;&gt;"",Weekly[[#This Row],[TRUES]]&gt;0,Weekly[[#This Row],[Actual]]=TRUE),BI61+Weekly[[#This Row],[H Odds &lt;]]-1,IF(AND(Weekly[[#This Row],[H Odds &lt;]]&lt;&gt;"",Weekly[[#This Row],[TRUES]]=0),BI61,BI61-1)))</f>
        <v>45.11</v>
      </c>
      <c r="BJ62" s="38">
        <f>IF(Weekly[[#This Row],[H Odds &lt;]]="",BJ61,IF(AND(Weekly[[#This Row],[H Odds &lt;]]&lt;&gt;"",Weekly[[#This Row],[Actual]]=TRUE),BJ61+Weekly[[#This Row],[H Odds &lt;]]-1,IF(AND(Weekly[[#This Row],[H Odds &lt;]]&lt;&gt;"",Weekly[[#This Row],[Actual]]=FALSE),BJ61-1,BJ61)))</f>
        <v>45.11</v>
      </c>
      <c r="BK62" s="58">
        <f>IF(AND(Weekly[[#This Row],[TRUES]]&gt;4,Weekly[[#This Row],[Actual]]=TRUE),BK61+Weekly[[#This Row],[BF H Odds]]-1,IF(AND(Weekly[[#This Row],[FALSES]]&gt;4,Weekly[[#This Row],[Actual]]=FALSE),BK61+Weekly[[#This Row],[BF V Odds]]-1,IF(AND(Weekly[[#This Row],[TRUES]]&gt;4,Weekly[[#This Row],[Actual]]=FALSE),BK61-1,IF(AND(Weekly[[#This Row],[FALSES]]&gt;4,Weekly[[#This Row],[Actual]]=TRUE),BK61-1,BK61))))</f>
        <v>35.72000000000002</v>
      </c>
      <c r="BL62" s="58">
        <f>IF(AND(Weekly[[#This Row],[TRUES]]&gt;5,Weekly[[#This Row],[Actual]]=TRUE),BL61+Weekly[[#This Row],[BF H Odds]]-1,IF(AND(Weekly[[#This Row],[FALSES]]&gt;5,Weekly[[#This Row],[Actual]]=FALSE),BL61+Weekly[[#This Row],[BF V Odds]]-1,IF(AND(Weekly[[#This Row],[TRUES]]&gt;5,Weekly[[#This Row],[Actual]]=FALSE),BL61-1,IF(AND(Weekly[[#This Row],[FALSES]]&gt;5,Weekly[[#This Row],[Actual]]=TRUE),BL61-1,BL61))))</f>
        <v>36.58000000000002</v>
      </c>
      <c r="BM62" s="58">
        <f>IF(AND(Weekly[[#This Row],[TRUES]]&gt;6,Weekly[[#This Row],[Actual]]=TRUE),BM61+Weekly[[#This Row],[BF H Odds]]-1,IF(AND(Weekly[[#This Row],[FALSES]]&gt;6,Weekly[[#This Row],[Actual]]=FALSE),BM61+Weekly[[#This Row],[BF V Odds]]-1,IF(AND(Weekly[[#This Row],[TRUES]]&gt;6,Weekly[[#This Row],[Actual]]=FALSE),BM61-1,IF(AND(Weekly[[#This Row],[FALSES]]&gt;6,Weekly[[#This Row],[Actual]]=TRUE),BM61-1,BM61))))</f>
        <v>39.220000000000013</v>
      </c>
      <c r="BN62" s="24"/>
    </row>
    <row r="63" spans="1:66" x14ac:dyDescent="0.25">
      <c r="A63" s="1">
        <v>65</v>
      </c>
      <c r="B63" s="10">
        <v>44244</v>
      </c>
      <c r="C63" s="17" t="s">
        <v>10</v>
      </c>
      <c r="D63" s="15" t="s">
        <v>31</v>
      </c>
      <c r="E63" t="b">
        <v>1</v>
      </c>
      <c r="F63" t="b">
        <v>1</v>
      </c>
      <c r="G63" t="b">
        <v>1</v>
      </c>
      <c r="H63" t="b">
        <v>1</v>
      </c>
      <c r="I63" t="b">
        <v>1</v>
      </c>
      <c r="J63" t="b">
        <v>1</v>
      </c>
      <c r="K63" t="b">
        <v>1</v>
      </c>
      <c r="N63">
        <v>1</v>
      </c>
      <c r="O63">
        <v>1.74</v>
      </c>
      <c r="P63" t="b">
        <v>0</v>
      </c>
      <c r="Q63" t="s">
        <v>76</v>
      </c>
      <c r="R63" s="9">
        <f>IFERROR(IF(Weekly[[#This Row],[Won Bet?]]="yes",R62+(Weekly[[#This Row],[BF Odds]]*Weekly[[#This Row],[BF Stake]])-Weekly[[#This Row],[BF Stake]],R62-Weekly[[#This Row],[BF Stake]]),R62)</f>
        <v>94.080000000000027</v>
      </c>
      <c r="S63" s="9">
        <f>IFERROR(IF(Weekly[[#This Row],[Won Bet?]]="yes",S62+(((Weekly[[#This Row],[BF Odds]]*Weekly[[#This Row],[BF Stake]])-Weekly[[#This Row],[BF Stake]])*0.95),S62-Weekly[[#This Row],[BF Stake]]),S62)</f>
        <v>93.275999999999996</v>
      </c>
      <c r="T63">
        <v>3.95</v>
      </c>
      <c r="U63">
        <v>1.27</v>
      </c>
      <c r="V63" s="24">
        <f>IF(Weekly[[#This Row],[Actual]]="","",IF(AND(Weekly[[#This Row],[SVC_P]]=Weekly[[#This Row],[Actual]],Weekly[[#This Row],[SVC_P]]=TRUE),V62+Weekly[[#This Row],[BF H Odds]]-1,IF(AND(Weekly[[#This Row],[SVC_P]]=Weekly[[#This Row],[Actual]],Weekly[[#This Row],[SVC_P]]=FALSE),V62+Weekly[[#This Row],[BF V Odds]]-1,V62-1)))</f>
        <v>49.140000000000029</v>
      </c>
      <c r="W63" s="24">
        <f>IF(Weekly[[#This Row],[Actual]]="","",IF(AND(Weekly[[#This Row],[SVC_P]]=FALSE,Weekly[[#This Row],[Actual]]=TRUE),W62+Weekly[[#This Row],[BF H Odds]]-1,IF(AND(Weekly[[#This Row],[SVC_P]]=TRUE,Weekly[[#This Row],[Actual]]=FALSE,),W62+Weekly[[#This Row],[BF V Odds]]-1,W62-1)))</f>
        <v>-14.76</v>
      </c>
      <c r="X63" s="24">
        <f>IF(Weekly[[#This Row],[Actual]]="","",IF(AND(Weekly[[#This Row],[ADBC_P]]=Weekly[[#This Row],[Actual]],Weekly[[#This Row],[ADBC_P]]=TRUE),X62+Weekly[[#This Row],[BF H Odds]]-1,IF(AND(Weekly[[#This Row],[ADBC_P]]=Weekly[[#This Row],[Actual]],Weekly[[#This Row],[ADBC_P]]=FALSE),X62+Weekly[[#This Row],[BF V Odds]]-1,X62-1)))</f>
        <v>37.310000000000024</v>
      </c>
      <c r="Y63" s="24">
        <f>IF(Weekly[[#This Row],[Actual]]="","",IF(AND(Weekly[[#This Row],[ADBC_P]]=FALSE,Weekly[[#This Row],[Actual]]=TRUE),Y62+Weekly[[#This Row],[BF H Odds]]-1,IF(AND(Weekly[[#This Row],[ADBC_P]]=TRUE,Weekly[[#This Row],[Actual]]=FALSE),Y62+Weekly[[#This Row],[BF V Odds]]-1,Y62-1)))</f>
        <v>46.830000000000005</v>
      </c>
      <c r="Z63" s="24">
        <f>IF(Weekly[[#This Row],[Actual]]="","",IF(AND(Weekly[[#This Row],[RFC_P]]=Weekly[[#This Row],[Actual]],Weekly[[#This Row],[RFC_P]]=TRUE),Z62+Weekly[[#This Row],[BF H Odds]]-1,IF(AND(Weekly[[#This Row],[RFC_P]]=Weekly[[#This Row],[Actual]],Weekly[[#This Row],[RFC_P]]=FALSE),Z62+Weekly[[#This Row],[BF V Odds]]-1,Z62-1)))</f>
        <v>31.890000000000029</v>
      </c>
      <c r="AA63" s="24">
        <f>IF(Weekly[[#This Row],[Actual]]="","",IF(AND(Weekly[[#This Row],[RFC_P]]=FALSE,Weekly[[#This Row],[Actual]]=TRUE),AA62+Weekly[[#This Row],[BF H Odds]]-1,IF(AND(Weekly[[#This Row],[RFC_P]]=TRUE,Weekly[[#This Row],[Actual]]=FALSE),AA62+Weekly[[#This Row],[BF V Odds]]-1,AA62-1)))</f>
        <v>52.250000000000007</v>
      </c>
      <c r="AB63" s="24">
        <f>IF(Weekly[[#This Row],[Actual]]="","",IF(AND(Weekly[[#This Row],[GBC_P]]=Weekly[[#This Row],[Actual]],Weekly[[#This Row],[GBC_P]]=TRUE),AB62+Weekly[[#This Row],[BF H Odds]]-1,IF(AND(Weekly[[#This Row],[GBC_P]]=Weekly[[#This Row],[Actual]],Weekly[[#This Row],[GBC_P]]=FALSE),AB62+Weekly[[#This Row],[BF V Odds]]-1,AB62-1)))</f>
        <v>31.340000000000018</v>
      </c>
      <c r="AC63" s="24">
        <f>IF(Weekly[[#This Row],[Actual]]="","",IF(AND(Weekly[[#This Row],[GBC_P]]=FALSE,Weekly[[#This Row],[Actual]]=TRUE),AC62+Weekly[[#This Row],[BF H Odds]]-1,IF(AND(Weekly[[#This Row],[GBC_P]]=TRUE,Weekly[[#This Row],[Actual]]=FALSE),AC62+Weekly[[#This Row],[BF V Odds]]-1,AC62-1)))</f>
        <v>52.800000000000011</v>
      </c>
      <c r="AD63" s="24">
        <f>IF(Weekly[[#This Row],[Actual]]="","",IF(AND(Weekly[[#This Row],[HGBC_P]]=Weekly[[#This Row],[Actual]],Weekly[[#This Row],[HGBC_P]]=TRUE),AD62+Weekly[[#This Row],[BF H Odds]]-1,IF(AND(Weekly[[#This Row],[HGBC_P]]=Weekly[[#This Row],[Actual]],Weekly[[#This Row],[HGBC_P]]=FALSE),AD62+Weekly[[#This Row],[BF V Odds]]-1,AD62-1)))</f>
        <v>32.770000000000032</v>
      </c>
      <c r="AE63" s="24">
        <f>IF(Weekly[[#This Row],[Actual]]="","",IF(AND(Weekly[[#This Row],[HGBC_P]]=FALSE,Weekly[[#This Row],[Actual]]=TRUE),AE62+Weekly[[#This Row],[BF H Odds]]-1,IF(AND(Weekly[[#This Row],[HGBC_P]]=TRUE,Weekly[[#This Row],[Actual]]=FALSE),AE62+Weekly[[#This Row],[BF V Odds]]-1,AE62-1)))</f>
        <v>51.37</v>
      </c>
      <c r="AF63" s="24">
        <f>IF(Weekly[[#This Row],[Actual]]="","",IF(AND(Weekly[[#This Row],[XGB_P]]=Weekly[[#This Row],[Actual]],Weekly[[#This Row],[XGB_P]]=TRUE),AF62+Weekly[[#This Row],[BF H Odds]]-1,IF(AND(Weekly[[#This Row],[XGB_P]]=Weekly[[#This Row],[Actual]],Weekly[[#This Row],[XGB_P]]=FALSE),AF62+Weekly[[#This Row],[BF V Odds]]-1,AF62-1)))</f>
        <v>33.450000000000024</v>
      </c>
      <c r="AG63" s="24">
        <f>IF(Weekly[[#This Row],[Actual]]="","",IF(AND(Weekly[[#This Row],[XGB_P]]=FALSE,Weekly[[#This Row],[Actual]]=TRUE),AG62+Weekly[[#This Row],[BF H Odds]]-1,IF(AND(Weekly[[#This Row],[XGB_P]]=TRUE,Weekly[[#This Row],[Actual]]=FALSE),AG62+Weekly[[#This Row],[BF V Odds]]-1,AG62-1)))</f>
        <v>50.69</v>
      </c>
      <c r="AH63" s="24">
        <f>IF(Weekly[[#This Row],[Actual]]="","",IF(AND(Weekly[[#This Row],[QDA_P]]=Weekly[[#This Row],[Actual]],Weekly[[#This Row],[QDA_P]]=TRUE),AH62+Weekly[[#This Row],[BF H Odds]]-1,IF(AND(Weekly[[#This Row],[QDA_P]]=Weekly[[#This Row],[Actual]],Weekly[[#This Row],[QDA_P]]=FALSE),AH62+Weekly[[#This Row],[BF V Odds]]-1,AH62-1)))</f>
        <v>32.750000000000014</v>
      </c>
      <c r="AI63" s="24">
        <f>IF(Weekly[[#This Row],[Actual]]="","",IF(AND(Weekly[[#This Row],[QDA_P]]=FALSE,Weekly[[#This Row],[Actual]]=TRUE),AI62+Weekly[[#This Row],[BF H Odds]]-1,IF(AND(Weekly[[#This Row],[QDA_P]]=TRUE,Weekly[[#This Row],[Actual]]=FALSE),AI62+Weekly[[#This Row],[BF V Odds]]-1,AI62-1)))</f>
        <v>51.390000000000015</v>
      </c>
      <c r="AJ63" s="24"/>
      <c r="AK63" s="24"/>
      <c r="AL63" s="30">
        <f>IF(Weekly[[#This Row],[Actual]]="","",COUNTIF(Weekly[[#This Row],[SVC_P]:[QDA_P]],TRUE))</f>
        <v>7</v>
      </c>
      <c r="AM63" s="30">
        <f>IF(Weekly[[#This Row],[Actual]]="","",COUNTIF(Weekly[[#This Row],[SVC_P]:[QDA_P]],FALSE))</f>
        <v>0</v>
      </c>
      <c r="AN63">
        <f>IF(AND(Weekly[[#This Row],[BF V Odds]]&gt;$BO$6,Weekly[[#This Row],[BF V Odds]] &lt; $BO$7),Weekly[[#This Row],[BF V Odds]],"")</f>
        <v>3.95</v>
      </c>
      <c r="AO63" t="str">
        <f>IF(AND(Weekly[[#This Row],[BF H Odds]]&gt;$BO$6, Weekly[[#This Row],[BF H Odds]] &lt; $BO$7),Weekly[[#This Row],[BF H Odds]],"")</f>
        <v/>
      </c>
      <c r="AP63" s="37">
        <f>IF(AND(Weekly[[#This Row],[V Odds &lt;]]="",Weekly[[#This Row],[H Odds &lt;]]=""),AP62,IF(AND(Weekly[[#This Row],[H Odds &lt;]]&lt;&gt;"",Weekly[[#This Row],[SVC_P]]=TRUE,Weekly[[#This Row],[Actual]]=TRUE),AP62+Weekly[[#This Row],[H Odds &lt;]]-1,IF(AND(Weekly[[#This Row],[V Odds &lt;]]&lt;&gt;"",Weekly[[#This Row],[SVC_P]]=FALSE,Weekly[[#This Row],[Actual]]=FALSE),AP62+Weekly[[#This Row],[V Odds &lt;]]-1,IF(AND(Weekly[[#This Row],[V Odds &lt;]]&lt;&gt;"",Weekly[[#This Row],[SVC_P]]=FALSE,Weekly[[#This Row],[Actual]]=TRUE),AP62-1,IF(AND(Weekly[[#This Row],[H Odds &lt;]]&lt;&gt;"",Weekly[[#This Row],[SVC_P]]=TRUE,Weekly[[#This Row],[Actual]]=FALSE),AP62-1,AP62)))))</f>
        <v>48.800000000000011</v>
      </c>
      <c r="AQ63" s="37">
        <f>IF(AND(Weekly[[#This Row],[V Odds &lt;]]="",Weekly[[#This Row],[H Odds &lt;]]=""),AQ62,IF(AND(Weekly[[#This Row],[H Odds &lt;]]&lt;&gt;"",Weekly[[#This Row],[ADBC_P]]=TRUE,Weekly[[#This Row],[Actual]]=TRUE),AQ62+Weekly[[#This Row],[H Odds &lt;]]-1,IF(AND(Weekly[[#This Row],[V Odds &lt;]]&lt;&gt;"",Weekly[[#This Row],[ADBC_P]]=FALSE,Weekly[[#This Row],[Actual]]=FALSE),AQ62+Weekly[[#This Row],[V Odds &lt;]]-1,IF(AND(Weekly[[#This Row],[V Odds &lt;]]&lt;&gt;"",Weekly[[#This Row],[ADBC_P]]=FALSE,Weekly[[#This Row],[Actual]]=TRUE),AQ62-1,IF(AND(Weekly[[#This Row],[H Odds &lt;]]&lt;&gt;"",Weekly[[#This Row],[ADBC_P]]=TRUE,Weekly[[#This Row],[Actual]]=FALSE),AQ62-1,AQ62)))))</f>
        <v>41.69</v>
      </c>
      <c r="AR63" s="37">
        <f>IF(AND(Weekly[[#This Row],[V Odds &lt;]]="",Weekly[[#This Row],[H Odds &lt;]]=""),AR62,IF(AND(Weekly[[#This Row],[H Odds &lt;]]&lt;&gt;"",Weekly[[#This Row],[RFC_P]]=TRUE,Weekly[[#This Row],[Actual]]=TRUE),AR62+Weekly[[#This Row],[H Odds &lt;]]-1,IF(AND(Weekly[[#This Row],[V Odds &lt;]]&lt;&gt;"",Weekly[[#This Row],[RFC_P]]=FALSE,Weekly[[#This Row],[Actual]]=FALSE),AR62+Weekly[[#This Row],[V Odds &lt;]]-1,IF(AND(Weekly[[#This Row],[V Odds &lt;]]&lt;&gt;"",Weekly[[#This Row],[RFC_P]]=FALSE,Weekly[[#This Row],[Actual]]=TRUE),AR62-1,IF(AND(Weekly[[#This Row],[H Odds &lt;]]&lt;&gt;"",Weekly[[#This Row],[RFC_P]]=TRUE,Weekly[[#This Row],[Actual]]=FALSE),AR62-1,AR62)))))</f>
        <v>39.200000000000003</v>
      </c>
      <c r="AS63" s="37">
        <f>IF(AND(Weekly[[#This Row],[V Odds &lt;]]="",Weekly[[#This Row],[H Odds &lt;]]=""),AS62,IF(AND(Weekly[[#This Row],[H Odds &lt;]]&lt;&gt;"",Weekly[[#This Row],[GBC_P]]=TRUE,Weekly[[#This Row],[Actual]]=TRUE),AS62+Weekly[[#This Row],[H Odds &lt;]]-1,IF(AND(Weekly[[#This Row],[V Odds &lt;]]&lt;&gt;"",Weekly[[#This Row],[GBC_P]]=FALSE,Weekly[[#This Row],[Actual]]=FALSE),AS62+Weekly[[#This Row],[V Odds &lt;]]-1,IF(AND(Weekly[[#This Row],[V Odds &lt;]]&lt;&gt;"",Weekly[[#This Row],[GBC_P]]=FALSE,Weekly[[#This Row],[Actual]]=TRUE),AS62-1,IF(AND(Weekly[[#This Row],[H Odds &lt;]]&lt;&gt;"",Weekly[[#This Row],[GBC_P]]=TRUE,Weekly[[#This Row],[Actual]]=FALSE),AS62-1,AS62)))))</f>
        <v>39.69</v>
      </c>
      <c r="AT63" s="37">
        <f>IF(AND(Weekly[[#This Row],[V Odds &lt;]]="",Weekly[[#This Row],[H Odds &lt;]]=""),AT62,IF(AND(Weekly[[#This Row],[H Odds &lt;]]&lt;&gt;"",Weekly[[#This Row],[HGBC_P]]=TRUE,Weekly[[#This Row],[Actual]]=TRUE),AT62+Weekly[[#This Row],[H Odds &lt;]]-1,IF(AND(Weekly[[#This Row],[V Odds &lt;]]&lt;&gt;"",Weekly[[#This Row],[HGBC_P]]=FALSE,Weekly[[#This Row],[Actual]]=FALSE),AT62+Weekly[[#This Row],[V Odds &lt;]]-1,IF(AND(Weekly[[#This Row],[V Odds &lt;]]&lt;&gt;"",Weekly[[#This Row],[HGBC_P]]=FALSE,Weekly[[#This Row],[Actual]]=TRUE),AT62-1,IF(AND(Weekly[[#This Row],[H Odds &lt;]]&lt;&gt;"",Weekly[[#This Row],[HGBC_P]]=TRUE,Weekly[[#This Row],[Actual]]=FALSE),AT62-1,AT62)))))</f>
        <v>37</v>
      </c>
      <c r="AU63" s="37">
        <f>IF(AND(Weekly[[#This Row],[V Odds &lt;]]="",Weekly[[#This Row],[H Odds &lt;]]=""),AU62,IF(AND(Weekly[[#This Row],[H Odds &lt;]]&lt;&gt;"",Weekly[[#This Row],[XGB_P]]=TRUE,Weekly[[#This Row],[Actual]]=TRUE),AU62+Weekly[[#This Row],[H Odds &lt;]]-1,IF(AND(Weekly[[#This Row],[V Odds &lt;]]&lt;&gt;"",Weekly[[#This Row],[XGB_P]]=FALSE,Weekly[[#This Row],[Actual]]=FALSE),AU62+Weekly[[#This Row],[V Odds &lt;]]-1,IF(AND(Weekly[[#This Row],[V Odds &lt;]]&lt;&gt;"",Weekly[[#This Row],[XGB_P]]=FALSE,Weekly[[#This Row],[Actual]]=TRUE),AU62-1,IF(AND(Weekly[[#This Row],[H Odds &lt;]]&lt;&gt;"",Weekly[[#This Row],[XGB_P]]=TRUE,Weekly[[#This Row],[Actual]]=FALSE),AU62-1,AU62)))))</f>
        <v>38</v>
      </c>
      <c r="AV63" s="37">
        <f>IF(AND(Weekly[[#This Row],[V Odds &lt;]]="",Weekly[[#This Row],[H Odds &lt;]]=""),AV62,IF(AND(Weekly[[#This Row],[H Odds &lt;]]&lt;&gt;"",Weekly[[#This Row],[QDA_P]]=TRUE,Weekly[[#This Row],[Actual]]=TRUE),AV62+Weekly[[#This Row],[H Odds &lt;]]-1,IF(AND(Weekly[[#This Row],[V Odds &lt;]]&lt;&gt;"",Weekly[[#This Row],[QDA_P]]=FALSE,Weekly[[#This Row],[Actual]]=FALSE),AV62+Weekly[[#This Row],[V Odds &lt;]]-1,IF(AND(Weekly[[#This Row],[V Odds &lt;]]&lt;&gt;"",Weekly[[#This Row],[QDA_P]]=FALSE,Weekly[[#This Row],[Actual]]=TRUE),AV62-1,IF(AND(Weekly[[#This Row],[H Odds &lt;]]&lt;&gt;"",Weekly[[#This Row],[QDA_P]]=TRUE,Weekly[[#This Row],[Actual]]=FALSE),AV62-1,AV62)))))</f>
        <v>43.389999999999993</v>
      </c>
      <c r="AW63" s="37"/>
      <c r="AX63" s="37">
        <f>IF(AND(Weekly[[#This Row],[V Odds &lt;]]="",Weekly[[#This Row],[H Odds &lt;]]=""),AX62,IF(AND(Weekly[[#This Row],[V Odds &lt;]]&lt;&gt;"",Weekly[[#This Row],[FALSES]]&gt;0,Weekly[[#This Row],[Actual]]=FALSE),AX62+Weekly[[#This Row],[V Odds &lt;]]-1,IF(AND(Weekly[[#This Row],[H Odds &lt;]]&lt;&gt;"",Weekly[[#This Row],[TRUES]]&gt;0,Weekly[[#This Row],[Actual]]=TRUE),AX62+Weekly[[#This Row],[H Odds &lt;]]-1,IF(AND(Weekly[[#This Row],[V Odds &lt;]]&lt;&gt;"",Weekly[[#This Row],[FALSES]]=0),AX62,IF(AND(Weekly[[#This Row],[H Odds &lt;]]&lt;&gt;"",Weekly[[#This Row],[TRUES]]=0),AX62,AX62-1)))))</f>
        <v>53.190000000000005</v>
      </c>
      <c r="AY63" s="37">
        <f>IF(AND(Weekly[[#This Row],[V Odds &lt;]]="",Weekly[[#This Row],[H Odds &lt;]]=""),AY62,IF(AND(Weekly[[#This Row],[V Odds &lt;]]&lt;&gt;"",Weekly[[#This Row],[FALSES]]&gt;0,Weekly[[#This Row],[Actual]]=FALSE),AY62+((Weekly[[#This Row],[V Odds &lt;]]-1)*0.92),IF(AND(Weekly[[#This Row],[H Odds &lt;]]&lt;&gt;"",Weekly[[#This Row],[TRUES]]&gt;0,Weekly[[#This Row],[Actual]]=TRUE),AY62+((Weekly[[#This Row],[H Odds &lt;]]-1)*0.92),IF(AND(Weekly[[#This Row],[V Odds &lt;]]&lt;&gt;"",Weekly[[#This Row],[FALSES]]=0),AY62,IF(AND(Weekly[[#This Row],[H Odds &lt;]]&lt;&gt;"",Weekly[[#This Row],[TRUES]]=0),AY62,AY62-1)))))</f>
        <v>51.574800000000003</v>
      </c>
      <c r="AZ63" s="37">
        <f>IF(AND(Weekly[[#This Row],[V Odds &lt;]]="",Weekly[[#This Row],[H Odds &lt;]]=""),AZ62,IF(AND(Weekly[[#This Row],[V Odds &lt;]]&lt;&gt;"",Weekly[[#This Row],[Actual]]=FALSE),AZ62+Weekly[[#This Row],[V Odds &lt;]]-1,IF(AND(Weekly[[#This Row],[H Odds &lt;]]&lt;&gt;"",Weekly[[#This Row],[Actual]]=TRUE),AZ62+Weekly[[#This Row],[H Odds &lt;]]-1,AZ62-1)))</f>
        <v>51.93</v>
      </c>
      <c r="BA63" s="38">
        <f>IF(Weekly[[#This Row],[H Odds &lt;]]="",BA62,IF(AND(Weekly[[#This Row],[H Odds &lt;]]&lt;&gt;"",Weekly[[#This Row],[SVC_P]]=TRUE,Weekly[[#This Row],[Actual]]=TRUE),BA62+Weekly[[#This Row],[H Odds &lt;]]-1,IF(AND(Weekly[[#This Row],[H Odds &lt;]]&lt;&gt;"",Weekly[[#This Row],[SVC_P]]=TRUE,Weekly[[#This Row],[Actual]]=FALSE),BA62-1,BA62)))</f>
        <v>45.11</v>
      </c>
      <c r="BB63" s="38">
        <f>IF(Weekly[[#This Row],[H Odds &lt;]]="",BB62,IF(AND(Weekly[[#This Row],[H Odds &lt;]]&lt;&gt;"",Weekly[[#This Row],[ADBC_P]]=TRUE,Weekly[[#This Row],[Actual]]=TRUE),BB62+Weekly[[#This Row],[H Odds &lt;]]-1,IF(AND(Weekly[[#This Row],[H Odds &lt;]]&lt;&gt;"",Weekly[[#This Row],[ADBC_P]]=TRUE,Weekly[[#This Row],[Actual]]=FALSE),BB62-1,BB62)))</f>
        <v>39</v>
      </c>
      <c r="BC63" s="38">
        <f>IF(Weekly[[#This Row],[H Odds &lt;]]="",BC62,IF(AND(Weekly[[#This Row],[H Odds &lt;]]&lt;&gt;"",Weekly[[#This Row],[RFC_P]]=TRUE,Weekly[[#This Row],[Actual]]=TRUE),BC62+Weekly[[#This Row],[H Odds &lt;]]-1,IF(AND(Weekly[[#This Row],[H Odds &lt;]]&lt;&gt;"",Weekly[[#This Row],[RFC_P]]=TRUE,Weekly[[#This Row],[Actual]]=FALSE),BC62-1,BC62)))</f>
        <v>38</v>
      </c>
      <c r="BD63" s="38">
        <f>IF(Weekly[[#This Row],[H Odds &lt;]]="",BD62,IF(AND(Weekly[[#This Row],[H Odds &lt;]]&lt;&gt;"",Weekly[[#This Row],[GBC_P]]=TRUE,Weekly[[#This Row],[Actual]]=TRUE),BD62+Weekly[[#This Row],[H Odds &lt;]]-1,IF(AND(Weekly[[#This Row],[H Odds &lt;]]&lt;&gt;"",Weekly[[#This Row],[GBC_P]]=TRUE,Weekly[[#This Row],[Actual]]=FALSE),BD62-1,BD62)))</f>
        <v>39</v>
      </c>
      <c r="BE63" s="38">
        <f>IF(Weekly[[#This Row],[H Odds &lt;]]="",BE62,IF(AND(Weekly[[#This Row],[H Odds &lt;]]&lt;&gt;"",Weekly[[#This Row],[HGBC_P]]=TRUE,Weekly[[#This Row],[Actual]]=TRUE),BE62+Weekly[[#This Row],[H Odds &lt;]]-1,IF(AND(Weekly[[#This Row],[H Odds &lt;]]&lt;&gt;"",Weekly[[#This Row],[HGBC_P]]=TRUE,Weekly[[#This Row],[Actual]]=FALSE),BE62-1,BE62)))</f>
        <v>38</v>
      </c>
      <c r="BF63" s="38">
        <f>IF(Weekly[[#This Row],[H Odds &lt;]]="",BF62,IF(AND(Weekly[[#This Row],[H Odds &lt;]]&lt;&gt;"",Weekly[[#This Row],[XGB_P]]=TRUE,Weekly[[#This Row],[Actual]]=TRUE),BF62+Weekly[[#This Row],[H Odds &lt;]]-1,IF(AND(Weekly[[#This Row],[H Odds &lt;]]&lt;&gt;"",Weekly[[#This Row],[XGB_P]]=TRUE,Weekly[[#This Row],[Actual]]=FALSE),BF62-1,BF62)))</f>
        <v>39</v>
      </c>
      <c r="BG63" s="38">
        <f>IF(Weekly[[#This Row],[H Odds &lt;]]="",BG62,IF(AND(Weekly[[#This Row],[H Odds &lt;]]&lt;&gt;"",Weekly[[#This Row],[QDA_P]]=TRUE,Weekly[[#This Row],[Actual]]=TRUE),BG62+Weekly[[#This Row],[H Odds &lt;]]-1,IF(AND(Weekly[[#This Row],[H Odds &lt;]]&lt;&gt;"",Weekly[[#This Row],[QDA_P]]=TRUE,Weekly[[#This Row],[Actual]]=FALSE),BG62-1,BG62)))</f>
        <v>39</v>
      </c>
      <c r="BH63" s="38">
        <f>IF(Weekly[[#This Row],[H Odds &lt;]]="",BH62,IF(AND(Weekly[[#This Row],[H Odds &lt;]]&lt;&gt;"",Weekly[[#This Row],[KNC_P]]=TRUE,Weekly[[#This Row],[Actual]]=TRUE),BH62+Weekly[[#This Row],[H Odds &lt;]]-1,IF(AND(Weekly[[#This Row],[H Odds &lt;]]&lt;&gt;"",Weekly[[#This Row],[KNC_P]]=TRUE,Weekly[[#This Row],[Actual]]=FALSE),BH62-1,BH62)))</f>
        <v>40</v>
      </c>
      <c r="BI63" s="38">
        <f>IF(Weekly[[#This Row],[H Odds &lt;]]="",BI62,IF(AND(Weekly[[#This Row],[H Odds &lt;]]&lt;&gt;"",Weekly[[#This Row],[TRUES]]&gt;0,Weekly[[#This Row],[Actual]]=TRUE),BI62+Weekly[[#This Row],[H Odds &lt;]]-1,IF(AND(Weekly[[#This Row],[H Odds &lt;]]&lt;&gt;"",Weekly[[#This Row],[TRUES]]=0),BI62,BI62-1)))</f>
        <v>45.11</v>
      </c>
      <c r="BJ63" s="38">
        <f>IF(Weekly[[#This Row],[H Odds &lt;]]="",BJ62,IF(AND(Weekly[[#This Row],[H Odds &lt;]]&lt;&gt;"",Weekly[[#This Row],[Actual]]=TRUE),BJ62+Weekly[[#This Row],[H Odds &lt;]]-1,IF(AND(Weekly[[#This Row],[H Odds &lt;]]&lt;&gt;"",Weekly[[#This Row],[Actual]]=FALSE),BJ62-1,BJ62)))</f>
        <v>45.11</v>
      </c>
      <c r="BK63" s="58">
        <f>IF(AND(Weekly[[#This Row],[TRUES]]&gt;4,Weekly[[#This Row],[Actual]]=TRUE),BK62+Weekly[[#This Row],[BF H Odds]]-1,IF(AND(Weekly[[#This Row],[FALSES]]&gt;4,Weekly[[#This Row],[Actual]]=FALSE),BK62+Weekly[[#This Row],[BF V Odds]]-1,IF(AND(Weekly[[#This Row],[TRUES]]&gt;4,Weekly[[#This Row],[Actual]]=FALSE),BK62-1,IF(AND(Weekly[[#This Row],[FALSES]]&gt;4,Weekly[[#This Row],[Actual]]=TRUE),BK62-1,BK62))))</f>
        <v>34.72000000000002</v>
      </c>
      <c r="BL63" s="58">
        <f>IF(AND(Weekly[[#This Row],[TRUES]]&gt;5,Weekly[[#This Row],[Actual]]=TRUE),BL62+Weekly[[#This Row],[BF H Odds]]-1,IF(AND(Weekly[[#This Row],[FALSES]]&gt;5,Weekly[[#This Row],[Actual]]=FALSE),BL62+Weekly[[#This Row],[BF V Odds]]-1,IF(AND(Weekly[[#This Row],[TRUES]]&gt;5,Weekly[[#This Row],[Actual]]=FALSE),BL62-1,IF(AND(Weekly[[#This Row],[FALSES]]&gt;5,Weekly[[#This Row],[Actual]]=TRUE),BL62-1,BL62))))</f>
        <v>35.58000000000002</v>
      </c>
      <c r="BM63" s="58">
        <f>IF(AND(Weekly[[#This Row],[TRUES]]&gt;6,Weekly[[#This Row],[Actual]]=TRUE),BM62+Weekly[[#This Row],[BF H Odds]]-1,IF(AND(Weekly[[#This Row],[FALSES]]&gt;6,Weekly[[#This Row],[Actual]]=FALSE),BM62+Weekly[[#This Row],[BF V Odds]]-1,IF(AND(Weekly[[#This Row],[TRUES]]&gt;6,Weekly[[#This Row],[Actual]]=FALSE),BM62-1,IF(AND(Weekly[[#This Row],[FALSES]]&gt;6,Weekly[[#This Row],[Actual]]=TRUE),BM62-1,BM62))))</f>
        <v>38.220000000000013</v>
      </c>
      <c r="BN63" s="24"/>
    </row>
    <row r="64" spans="1:66" x14ac:dyDescent="0.25">
      <c r="A64" s="1">
        <v>66</v>
      </c>
      <c r="B64" s="10">
        <v>44244</v>
      </c>
      <c r="C64" s="17" t="s">
        <v>20</v>
      </c>
      <c r="D64" s="15" t="s">
        <v>14</v>
      </c>
      <c r="E64" t="b">
        <v>1</v>
      </c>
      <c r="F64" t="b">
        <v>1</v>
      </c>
      <c r="G64" t="b">
        <v>1</v>
      </c>
      <c r="H64" t="b">
        <v>1</v>
      </c>
      <c r="I64" t="b">
        <v>1</v>
      </c>
      <c r="J64" t="b">
        <v>1</v>
      </c>
      <c r="K64" t="b">
        <v>1</v>
      </c>
      <c r="N64">
        <v>1</v>
      </c>
      <c r="O64">
        <v>1.1599999999999999</v>
      </c>
      <c r="P64" t="b">
        <v>1</v>
      </c>
      <c r="Q64" t="s">
        <v>66</v>
      </c>
      <c r="R64" s="9">
        <f>IFERROR(IF(Weekly[[#This Row],[Won Bet?]]="yes",R63+(Weekly[[#This Row],[BF Odds]]*Weekly[[#This Row],[BF Stake]])-Weekly[[#This Row],[BF Stake]],R63-Weekly[[#This Row],[BF Stake]]),R63)</f>
        <v>94.240000000000023</v>
      </c>
      <c r="S64" s="9">
        <f>IFERROR(IF(Weekly[[#This Row],[Won Bet?]]="yes",S63+(((Weekly[[#This Row],[BF Odds]]*Weekly[[#This Row],[BF Stake]])-Weekly[[#This Row],[BF Stake]])*0.95),S63-Weekly[[#This Row],[BF Stake]]),S63)</f>
        <v>93.427999999999997</v>
      </c>
      <c r="T64">
        <v>1.46</v>
      </c>
      <c r="U64">
        <v>2.82</v>
      </c>
      <c r="V64" s="24">
        <f>IF(Weekly[[#This Row],[Actual]]="","",IF(AND(Weekly[[#This Row],[SVC_P]]=Weekly[[#This Row],[Actual]],Weekly[[#This Row],[SVC_P]]=TRUE),V63+Weekly[[#This Row],[BF H Odds]]-1,IF(AND(Weekly[[#This Row],[SVC_P]]=Weekly[[#This Row],[Actual]],Weekly[[#This Row],[SVC_P]]=FALSE),V63+Weekly[[#This Row],[BF V Odds]]-1,V63-1)))</f>
        <v>50.960000000000029</v>
      </c>
      <c r="W64" s="24">
        <f>IF(Weekly[[#This Row],[Actual]]="","",IF(AND(Weekly[[#This Row],[SVC_P]]=FALSE,Weekly[[#This Row],[Actual]]=TRUE),W63+Weekly[[#This Row],[BF H Odds]]-1,IF(AND(Weekly[[#This Row],[SVC_P]]=TRUE,Weekly[[#This Row],[Actual]]=FALSE,),W63+Weekly[[#This Row],[BF V Odds]]-1,W63-1)))</f>
        <v>-15.76</v>
      </c>
      <c r="X64" s="24">
        <f>IF(Weekly[[#This Row],[Actual]]="","",IF(AND(Weekly[[#This Row],[ADBC_P]]=Weekly[[#This Row],[Actual]],Weekly[[#This Row],[ADBC_P]]=TRUE),X63+Weekly[[#This Row],[BF H Odds]]-1,IF(AND(Weekly[[#This Row],[ADBC_P]]=Weekly[[#This Row],[Actual]],Weekly[[#This Row],[ADBC_P]]=FALSE),X63+Weekly[[#This Row],[BF V Odds]]-1,X63-1)))</f>
        <v>39.130000000000024</v>
      </c>
      <c r="Y64" s="24">
        <f>IF(Weekly[[#This Row],[Actual]]="","",IF(AND(Weekly[[#This Row],[ADBC_P]]=FALSE,Weekly[[#This Row],[Actual]]=TRUE),Y63+Weekly[[#This Row],[BF H Odds]]-1,IF(AND(Weekly[[#This Row],[ADBC_P]]=TRUE,Weekly[[#This Row],[Actual]]=FALSE),Y63+Weekly[[#This Row],[BF V Odds]]-1,Y63-1)))</f>
        <v>45.830000000000005</v>
      </c>
      <c r="Z64" s="24">
        <f>IF(Weekly[[#This Row],[Actual]]="","",IF(AND(Weekly[[#This Row],[RFC_P]]=Weekly[[#This Row],[Actual]],Weekly[[#This Row],[RFC_P]]=TRUE),Z63+Weekly[[#This Row],[BF H Odds]]-1,IF(AND(Weekly[[#This Row],[RFC_P]]=Weekly[[#This Row],[Actual]],Weekly[[#This Row],[RFC_P]]=FALSE),Z63+Weekly[[#This Row],[BF V Odds]]-1,Z63-1)))</f>
        <v>33.710000000000029</v>
      </c>
      <c r="AA64" s="24">
        <f>IF(Weekly[[#This Row],[Actual]]="","",IF(AND(Weekly[[#This Row],[RFC_P]]=FALSE,Weekly[[#This Row],[Actual]]=TRUE),AA63+Weekly[[#This Row],[BF H Odds]]-1,IF(AND(Weekly[[#This Row],[RFC_P]]=TRUE,Weekly[[#This Row],[Actual]]=FALSE),AA63+Weekly[[#This Row],[BF V Odds]]-1,AA63-1)))</f>
        <v>51.250000000000007</v>
      </c>
      <c r="AB64" s="24">
        <f>IF(Weekly[[#This Row],[Actual]]="","",IF(AND(Weekly[[#This Row],[GBC_P]]=Weekly[[#This Row],[Actual]],Weekly[[#This Row],[GBC_P]]=TRUE),AB63+Weekly[[#This Row],[BF H Odds]]-1,IF(AND(Weekly[[#This Row],[GBC_P]]=Weekly[[#This Row],[Actual]],Weekly[[#This Row],[GBC_P]]=FALSE),AB63+Weekly[[#This Row],[BF V Odds]]-1,AB63-1)))</f>
        <v>33.160000000000018</v>
      </c>
      <c r="AC64" s="24">
        <f>IF(Weekly[[#This Row],[Actual]]="","",IF(AND(Weekly[[#This Row],[GBC_P]]=FALSE,Weekly[[#This Row],[Actual]]=TRUE),AC63+Weekly[[#This Row],[BF H Odds]]-1,IF(AND(Weekly[[#This Row],[GBC_P]]=TRUE,Weekly[[#This Row],[Actual]]=FALSE),AC63+Weekly[[#This Row],[BF V Odds]]-1,AC63-1)))</f>
        <v>51.800000000000011</v>
      </c>
      <c r="AD64" s="24">
        <f>IF(Weekly[[#This Row],[Actual]]="","",IF(AND(Weekly[[#This Row],[HGBC_P]]=Weekly[[#This Row],[Actual]],Weekly[[#This Row],[HGBC_P]]=TRUE),AD63+Weekly[[#This Row],[BF H Odds]]-1,IF(AND(Weekly[[#This Row],[HGBC_P]]=Weekly[[#This Row],[Actual]],Weekly[[#This Row],[HGBC_P]]=FALSE),AD63+Weekly[[#This Row],[BF V Odds]]-1,AD63-1)))</f>
        <v>34.590000000000032</v>
      </c>
      <c r="AE64" s="24">
        <f>IF(Weekly[[#This Row],[Actual]]="","",IF(AND(Weekly[[#This Row],[HGBC_P]]=FALSE,Weekly[[#This Row],[Actual]]=TRUE),AE63+Weekly[[#This Row],[BF H Odds]]-1,IF(AND(Weekly[[#This Row],[HGBC_P]]=TRUE,Weekly[[#This Row],[Actual]]=FALSE),AE63+Weekly[[#This Row],[BF V Odds]]-1,AE63-1)))</f>
        <v>50.37</v>
      </c>
      <c r="AF64" s="24">
        <f>IF(Weekly[[#This Row],[Actual]]="","",IF(AND(Weekly[[#This Row],[XGB_P]]=Weekly[[#This Row],[Actual]],Weekly[[#This Row],[XGB_P]]=TRUE),AF63+Weekly[[#This Row],[BF H Odds]]-1,IF(AND(Weekly[[#This Row],[XGB_P]]=Weekly[[#This Row],[Actual]],Weekly[[#This Row],[XGB_P]]=FALSE),AF63+Weekly[[#This Row],[BF V Odds]]-1,AF63-1)))</f>
        <v>35.270000000000024</v>
      </c>
      <c r="AG64" s="24">
        <f>IF(Weekly[[#This Row],[Actual]]="","",IF(AND(Weekly[[#This Row],[XGB_P]]=FALSE,Weekly[[#This Row],[Actual]]=TRUE),AG63+Weekly[[#This Row],[BF H Odds]]-1,IF(AND(Weekly[[#This Row],[XGB_P]]=TRUE,Weekly[[#This Row],[Actual]]=FALSE),AG63+Weekly[[#This Row],[BF V Odds]]-1,AG63-1)))</f>
        <v>49.69</v>
      </c>
      <c r="AH64" s="24">
        <f>IF(Weekly[[#This Row],[Actual]]="","",IF(AND(Weekly[[#This Row],[QDA_P]]=Weekly[[#This Row],[Actual]],Weekly[[#This Row],[QDA_P]]=TRUE),AH63+Weekly[[#This Row],[BF H Odds]]-1,IF(AND(Weekly[[#This Row],[QDA_P]]=Weekly[[#This Row],[Actual]],Weekly[[#This Row],[QDA_P]]=FALSE),AH63+Weekly[[#This Row],[BF V Odds]]-1,AH63-1)))</f>
        <v>34.570000000000014</v>
      </c>
      <c r="AI64" s="24">
        <f>IF(Weekly[[#This Row],[Actual]]="","",IF(AND(Weekly[[#This Row],[QDA_P]]=FALSE,Weekly[[#This Row],[Actual]]=TRUE),AI63+Weekly[[#This Row],[BF H Odds]]-1,IF(AND(Weekly[[#This Row],[QDA_P]]=TRUE,Weekly[[#This Row],[Actual]]=FALSE),AI63+Weekly[[#This Row],[BF V Odds]]-1,AI63-1)))</f>
        <v>50.390000000000015</v>
      </c>
      <c r="AJ64" s="24"/>
      <c r="AK64" s="24"/>
      <c r="AL64" s="30">
        <f>IF(Weekly[[#This Row],[Actual]]="","",COUNTIF(Weekly[[#This Row],[SVC_P]:[QDA_P]],TRUE))</f>
        <v>7</v>
      </c>
      <c r="AM64" s="30">
        <f>IF(Weekly[[#This Row],[Actual]]="","",COUNTIF(Weekly[[#This Row],[SVC_P]:[QDA_P]],FALSE))</f>
        <v>0</v>
      </c>
      <c r="AN64" t="str">
        <f>IF(AND(Weekly[[#This Row],[BF V Odds]]&gt;$BO$6,Weekly[[#This Row],[BF V Odds]] &lt; $BO$7),Weekly[[#This Row],[BF V Odds]],"")</f>
        <v/>
      </c>
      <c r="AO64" t="str">
        <f>IF(AND(Weekly[[#This Row],[BF H Odds]]&gt;$BO$6, Weekly[[#This Row],[BF H Odds]] &lt; $BO$7),Weekly[[#This Row],[BF H Odds]],"")</f>
        <v/>
      </c>
      <c r="AP64" s="37">
        <f>IF(AND(Weekly[[#This Row],[V Odds &lt;]]="",Weekly[[#This Row],[H Odds &lt;]]=""),AP63,IF(AND(Weekly[[#This Row],[H Odds &lt;]]&lt;&gt;"",Weekly[[#This Row],[SVC_P]]=TRUE,Weekly[[#This Row],[Actual]]=TRUE),AP63+Weekly[[#This Row],[H Odds &lt;]]-1,IF(AND(Weekly[[#This Row],[V Odds &lt;]]&lt;&gt;"",Weekly[[#This Row],[SVC_P]]=FALSE,Weekly[[#This Row],[Actual]]=FALSE),AP63+Weekly[[#This Row],[V Odds &lt;]]-1,IF(AND(Weekly[[#This Row],[V Odds &lt;]]&lt;&gt;"",Weekly[[#This Row],[SVC_P]]=FALSE,Weekly[[#This Row],[Actual]]=TRUE),AP63-1,IF(AND(Weekly[[#This Row],[H Odds &lt;]]&lt;&gt;"",Weekly[[#This Row],[SVC_P]]=TRUE,Weekly[[#This Row],[Actual]]=FALSE),AP63-1,AP63)))))</f>
        <v>48.800000000000011</v>
      </c>
      <c r="AQ64" s="37">
        <f>IF(AND(Weekly[[#This Row],[V Odds &lt;]]="",Weekly[[#This Row],[H Odds &lt;]]=""),AQ63,IF(AND(Weekly[[#This Row],[H Odds &lt;]]&lt;&gt;"",Weekly[[#This Row],[ADBC_P]]=TRUE,Weekly[[#This Row],[Actual]]=TRUE),AQ63+Weekly[[#This Row],[H Odds &lt;]]-1,IF(AND(Weekly[[#This Row],[V Odds &lt;]]&lt;&gt;"",Weekly[[#This Row],[ADBC_P]]=FALSE,Weekly[[#This Row],[Actual]]=FALSE),AQ63+Weekly[[#This Row],[V Odds &lt;]]-1,IF(AND(Weekly[[#This Row],[V Odds &lt;]]&lt;&gt;"",Weekly[[#This Row],[ADBC_P]]=FALSE,Weekly[[#This Row],[Actual]]=TRUE),AQ63-1,IF(AND(Weekly[[#This Row],[H Odds &lt;]]&lt;&gt;"",Weekly[[#This Row],[ADBC_P]]=TRUE,Weekly[[#This Row],[Actual]]=FALSE),AQ63-1,AQ63)))))</f>
        <v>41.69</v>
      </c>
      <c r="AR64" s="37">
        <f>IF(AND(Weekly[[#This Row],[V Odds &lt;]]="",Weekly[[#This Row],[H Odds &lt;]]=""),AR63,IF(AND(Weekly[[#This Row],[H Odds &lt;]]&lt;&gt;"",Weekly[[#This Row],[RFC_P]]=TRUE,Weekly[[#This Row],[Actual]]=TRUE),AR63+Weekly[[#This Row],[H Odds &lt;]]-1,IF(AND(Weekly[[#This Row],[V Odds &lt;]]&lt;&gt;"",Weekly[[#This Row],[RFC_P]]=FALSE,Weekly[[#This Row],[Actual]]=FALSE),AR63+Weekly[[#This Row],[V Odds &lt;]]-1,IF(AND(Weekly[[#This Row],[V Odds &lt;]]&lt;&gt;"",Weekly[[#This Row],[RFC_P]]=FALSE,Weekly[[#This Row],[Actual]]=TRUE),AR63-1,IF(AND(Weekly[[#This Row],[H Odds &lt;]]&lt;&gt;"",Weekly[[#This Row],[RFC_P]]=TRUE,Weekly[[#This Row],[Actual]]=FALSE),AR63-1,AR63)))))</f>
        <v>39.200000000000003</v>
      </c>
      <c r="AS64" s="37">
        <f>IF(AND(Weekly[[#This Row],[V Odds &lt;]]="",Weekly[[#This Row],[H Odds &lt;]]=""),AS63,IF(AND(Weekly[[#This Row],[H Odds &lt;]]&lt;&gt;"",Weekly[[#This Row],[GBC_P]]=TRUE,Weekly[[#This Row],[Actual]]=TRUE),AS63+Weekly[[#This Row],[H Odds &lt;]]-1,IF(AND(Weekly[[#This Row],[V Odds &lt;]]&lt;&gt;"",Weekly[[#This Row],[GBC_P]]=FALSE,Weekly[[#This Row],[Actual]]=FALSE),AS63+Weekly[[#This Row],[V Odds &lt;]]-1,IF(AND(Weekly[[#This Row],[V Odds &lt;]]&lt;&gt;"",Weekly[[#This Row],[GBC_P]]=FALSE,Weekly[[#This Row],[Actual]]=TRUE),AS63-1,IF(AND(Weekly[[#This Row],[H Odds &lt;]]&lt;&gt;"",Weekly[[#This Row],[GBC_P]]=TRUE,Weekly[[#This Row],[Actual]]=FALSE),AS63-1,AS63)))))</f>
        <v>39.69</v>
      </c>
      <c r="AT64" s="37">
        <f>IF(AND(Weekly[[#This Row],[V Odds &lt;]]="",Weekly[[#This Row],[H Odds &lt;]]=""),AT63,IF(AND(Weekly[[#This Row],[H Odds &lt;]]&lt;&gt;"",Weekly[[#This Row],[HGBC_P]]=TRUE,Weekly[[#This Row],[Actual]]=TRUE),AT63+Weekly[[#This Row],[H Odds &lt;]]-1,IF(AND(Weekly[[#This Row],[V Odds &lt;]]&lt;&gt;"",Weekly[[#This Row],[HGBC_P]]=FALSE,Weekly[[#This Row],[Actual]]=FALSE),AT63+Weekly[[#This Row],[V Odds &lt;]]-1,IF(AND(Weekly[[#This Row],[V Odds &lt;]]&lt;&gt;"",Weekly[[#This Row],[HGBC_P]]=FALSE,Weekly[[#This Row],[Actual]]=TRUE),AT63-1,IF(AND(Weekly[[#This Row],[H Odds &lt;]]&lt;&gt;"",Weekly[[#This Row],[HGBC_P]]=TRUE,Weekly[[#This Row],[Actual]]=FALSE),AT63-1,AT63)))))</f>
        <v>37</v>
      </c>
      <c r="AU64" s="37">
        <f>IF(AND(Weekly[[#This Row],[V Odds &lt;]]="",Weekly[[#This Row],[H Odds &lt;]]=""),AU63,IF(AND(Weekly[[#This Row],[H Odds &lt;]]&lt;&gt;"",Weekly[[#This Row],[XGB_P]]=TRUE,Weekly[[#This Row],[Actual]]=TRUE),AU63+Weekly[[#This Row],[H Odds &lt;]]-1,IF(AND(Weekly[[#This Row],[V Odds &lt;]]&lt;&gt;"",Weekly[[#This Row],[XGB_P]]=FALSE,Weekly[[#This Row],[Actual]]=FALSE),AU63+Weekly[[#This Row],[V Odds &lt;]]-1,IF(AND(Weekly[[#This Row],[V Odds &lt;]]&lt;&gt;"",Weekly[[#This Row],[XGB_P]]=FALSE,Weekly[[#This Row],[Actual]]=TRUE),AU63-1,IF(AND(Weekly[[#This Row],[H Odds &lt;]]&lt;&gt;"",Weekly[[#This Row],[XGB_P]]=TRUE,Weekly[[#This Row],[Actual]]=FALSE),AU63-1,AU63)))))</f>
        <v>38</v>
      </c>
      <c r="AV64" s="37">
        <f>IF(AND(Weekly[[#This Row],[V Odds &lt;]]="",Weekly[[#This Row],[H Odds &lt;]]=""),AV63,IF(AND(Weekly[[#This Row],[H Odds &lt;]]&lt;&gt;"",Weekly[[#This Row],[QDA_P]]=TRUE,Weekly[[#This Row],[Actual]]=TRUE),AV63+Weekly[[#This Row],[H Odds &lt;]]-1,IF(AND(Weekly[[#This Row],[V Odds &lt;]]&lt;&gt;"",Weekly[[#This Row],[QDA_P]]=FALSE,Weekly[[#This Row],[Actual]]=FALSE),AV63+Weekly[[#This Row],[V Odds &lt;]]-1,IF(AND(Weekly[[#This Row],[V Odds &lt;]]&lt;&gt;"",Weekly[[#This Row],[QDA_P]]=FALSE,Weekly[[#This Row],[Actual]]=TRUE),AV63-1,IF(AND(Weekly[[#This Row],[H Odds &lt;]]&lt;&gt;"",Weekly[[#This Row],[QDA_P]]=TRUE,Weekly[[#This Row],[Actual]]=FALSE),AV63-1,AV63)))))</f>
        <v>43.389999999999993</v>
      </c>
      <c r="AW64" s="37"/>
      <c r="AX64" s="37">
        <f>IF(AND(Weekly[[#This Row],[V Odds &lt;]]="",Weekly[[#This Row],[H Odds &lt;]]=""),AX63,IF(AND(Weekly[[#This Row],[V Odds &lt;]]&lt;&gt;"",Weekly[[#This Row],[FALSES]]&gt;0,Weekly[[#This Row],[Actual]]=FALSE),AX63+Weekly[[#This Row],[V Odds &lt;]]-1,IF(AND(Weekly[[#This Row],[H Odds &lt;]]&lt;&gt;"",Weekly[[#This Row],[TRUES]]&gt;0,Weekly[[#This Row],[Actual]]=TRUE),AX63+Weekly[[#This Row],[H Odds &lt;]]-1,IF(AND(Weekly[[#This Row],[V Odds &lt;]]&lt;&gt;"",Weekly[[#This Row],[FALSES]]=0),AX63,IF(AND(Weekly[[#This Row],[H Odds &lt;]]&lt;&gt;"",Weekly[[#This Row],[TRUES]]=0),AX63,AX63-1)))))</f>
        <v>53.190000000000005</v>
      </c>
      <c r="AY64" s="37">
        <f>IF(AND(Weekly[[#This Row],[V Odds &lt;]]="",Weekly[[#This Row],[H Odds &lt;]]=""),AY63,IF(AND(Weekly[[#This Row],[V Odds &lt;]]&lt;&gt;"",Weekly[[#This Row],[FALSES]]&gt;0,Weekly[[#This Row],[Actual]]=FALSE),AY63+((Weekly[[#This Row],[V Odds &lt;]]-1)*0.92),IF(AND(Weekly[[#This Row],[H Odds &lt;]]&lt;&gt;"",Weekly[[#This Row],[TRUES]]&gt;0,Weekly[[#This Row],[Actual]]=TRUE),AY63+((Weekly[[#This Row],[H Odds &lt;]]-1)*0.92),IF(AND(Weekly[[#This Row],[V Odds &lt;]]&lt;&gt;"",Weekly[[#This Row],[FALSES]]=0),AY63,IF(AND(Weekly[[#This Row],[H Odds &lt;]]&lt;&gt;"",Weekly[[#This Row],[TRUES]]=0),AY63,AY63-1)))))</f>
        <v>51.574800000000003</v>
      </c>
      <c r="AZ64" s="37">
        <f>IF(AND(Weekly[[#This Row],[V Odds &lt;]]="",Weekly[[#This Row],[H Odds &lt;]]=""),AZ63,IF(AND(Weekly[[#This Row],[V Odds &lt;]]&lt;&gt;"",Weekly[[#This Row],[Actual]]=FALSE),AZ63+Weekly[[#This Row],[V Odds &lt;]]-1,IF(AND(Weekly[[#This Row],[H Odds &lt;]]&lt;&gt;"",Weekly[[#This Row],[Actual]]=TRUE),AZ63+Weekly[[#This Row],[H Odds &lt;]]-1,AZ63-1)))</f>
        <v>51.93</v>
      </c>
      <c r="BA64" s="38">
        <f>IF(Weekly[[#This Row],[H Odds &lt;]]="",BA63,IF(AND(Weekly[[#This Row],[H Odds &lt;]]&lt;&gt;"",Weekly[[#This Row],[SVC_P]]=TRUE,Weekly[[#This Row],[Actual]]=TRUE),BA63+Weekly[[#This Row],[H Odds &lt;]]-1,IF(AND(Weekly[[#This Row],[H Odds &lt;]]&lt;&gt;"",Weekly[[#This Row],[SVC_P]]=TRUE,Weekly[[#This Row],[Actual]]=FALSE),BA63-1,BA63)))</f>
        <v>45.11</v>
      </c>
      <c r="BB64" s="38">
        <f>IF(Weekly[[#This Row],[H Odds &lt;]]="",BB63,IF(AND(Weekly[[#This Row],[H Odds &lt;]]&lt;&gt;"",Weekly[[#This Row],[ADBC_P]]=TRUE,Weekly[[#This Row],[Actual]]=TRUE),BB63+Weekly[[#This Row],[H Odds &lt;]]-1,IF(AND(Weekly[[#This Row],[H Odds &lt;]]&lt;&gt;"",Weekly[[#This Row],[ADBC_P]]=TRUE,Weekly[[#This Row],[Actual]]=FALSE),BB63-1,BB63)))</f>
        <v>39</v>
      </c>
      <c r="BC64" s="38">
        <f>IF(Weekly[[#This Row],[H Odds &lt;]]="",BC63,IF(AND(Weekly[[#This Row],[H Odds &lt;]]&lt;&gt;"",Weekly[[#This Row],[RFC_P]]=TRUE,Weekly[[#This Row],[Actual]]=TRUE),BC63+Weekly[[#This Row],[H Odds &lt;]]-1,IF(AND(Weekly[[#This Row],[H Odds &lt;]]&lt;&gt;"",Weekly[[#This Row],[RFC_P]]=TRUE,Weekly[[#This Row],[Actual]]=FALSE),BC63-1,BC63)))</f>
        <v>38</v>
      </c>
      <c r="BD64" s="38">
        <f>IF(Weekly[[#This Row],[H Odds &lt;]]="",BD63,IF(AND(Weekly[[#This Row],[H Odds &lt;]]&lt;&gt;"",Weekly[[#This Row],[GBC_P]]=TRUE,Weekly[[#This Row],[Actual]]=TRUE),BD63+Weekly[[#This Row],[H Odds &lt;]]-1,IF(AND(Weekly[[#This Row],[H Odds &lt;]]&lt;&gt;"",Weekly[[#This Row],[GBC_P]]=TRUE,Weekly[[#This Row],[Actual]]=FALSE),BD63-1,BD63)))</f>
        <v>39</v>
      </c>
      <c r="BE64" s="38">
        <f>IF(Weekly[[#This Row],[H Odds &lt;]]="",BE63,IF(AND(Weekly[[#This Row],[H Odds &lt;]]&lt;&gt;"",Weekly[[#This Row],[HGBC_P]]=TRUE,Weekly[[#This Row],[Actual]]=TRUE),BE63+Weekly[[#This Row],[H Odds &lt;]]-1,IF(AND(Weekly[[#This Row],[H Odds &lt;]]&lt;&gt;"",Weekly[[#This Row],[HGBC_P]]=TRUE,Weekly[[#This Row],[Actual]]=FALSE),BE63-1,BE63)))</f>
        <v>38</v>
      </c>
      <c r="BF64" s="38">
        <f>IF(Weekly[[#This Row],[H Odds &lt;]]="",BF63,IF(AND(Weekly[[#This Row],[H Odds &lt;]]&lt;&gt;"",Weekly[[#This Row],[XGB_P]]=TRUE,Weekly[[#This Row],[Actual]]=TRUE),BF63+Weekly[[#This Row],[H Odds &lt;]]-1,IF(AND(Weekly[[#This Row],[H Odds &lt;]]&lt;&gt;"",Weekly[[#This Row],[XGB_P]]=TRUE,Weekly[[#This Row],[Actual]]=FALSE),BF63-1,BF63)))</f>
        <v>39</v>
      </c>
      <c r="BG64" s="38">
        <f>IF(Weekly[[#This Row],[H Odds &lt;]]="",BG63,IF(AND(Weekly[[#This Row],[H Odds &lt;]]&lt;&gt;"",Weekly[[#This Row],[QDA_P]]=TRUE,Weekly[[#This Row],[Actual]]=TRUE),BG63+Weekly[[#This Row],[H Odds &lt;]]-1,IF(AND(Weekly[[#This Row],[H Odds &lt;]]&lt;&gt;"",Weekly[[#This Row],[QDA_P]]=TRUE,Weekly[[#This Row],[Actual]]=FALSE),BG63-1,BG63)))</f>
        <v>39</v>
      </c>
      <c r="BH64" s="38">
        <f>IF(Weekly[[#This Row],[H Odds &lt;]]="",BH63,IF(AND(Weekly[[#This Row],[H Odds &lt;]]&lt;&gt;"",Weekly[[#This Row],[KNC_P]]=TRUE,Weekly[[#This Row],[Actual]]=TRUE),BH63+Weekly[[#This Row],[H Odds &lt;]]-1,IF(AND(Weekly[[#This Row],[H Odds &lt;]]&lt;&gt;"",Weekly[[#This Row],[KNC_P]]=TRUE,Weekly[[#This Row],[Actual]]=FALSE),BH63-1,BH63)))</f>
        <v>40</v>
      </c>
      <c r="BI64" s="38">
        <f>IF(Weekly[[#This Row],[H Odds &lt;]]="",BI63,IF(AND(Weekly[[#This Row],[H Odds &lt;]]&lt;&gt;"",Weekly[[#This Row],[TRUES]]&gt;0,Weekly[[#This Row],[Actual]]=TRUE),BI63+Weekly[[#This Row],[H Odds &lt;]]-1,IF(AND(Weekly[[#This Row],[H Odds &lt;]]&lt;&gt;"",Weekly[[#This Row],[TRUES]]=0),BI63,BI63-1)))</f>
        <v>45.11</v>
      </c>
      <c r="BJ64" s="38">
        <f>IF(Weekly[[#This Row],[H Odds &lt;]]="",BJ63,IF(AND(Weekly[[#This Row],[H Odds &lt;]]&lt;&gt;"",Weekly[[#This Row],[Actual]]=TRUE),BJ63+Weekly[[#This Row],[H Odds &lt;]]-1,IF(AND(Weekly[[#This Row],[H Odds &lt;]]&lt;&gt;"",Weekly[[#This Row],[Actual]]=FALSE),BJ63-1,BJ63)))</f>
        <v>45.11</v>
      </c>
      <c r="BK64" s="58">
        <f>IF(AND(Weekly[[#This Row],[TRUES]]&gt;4,Weekly[[#This Row],[Actual]]=TRUE),BK63+Weekly[[#This Row],[BF H Odds]]-1,IF(AND(Weekly[[#This Row],[FALSES]]&gt;4,Weekly[[#This Row],[Actual]]=FALSE),BK63+Weekly[[#This Row],[BF V Odds]]-1,IF(AND(Weekly[[#This Row],[TRUES]]&gt;4,Weekly[[#This Row],[Actual]]=FALSE),BK63-1,IF(AND(Weekly[[#This Row],[FALSES]]&gt;4,Weekly[[#This Row],[Actual]]=TRUE),BK63-1,BK63))))</f>
        <v>36.54000000000002</v>
      </c>
      <c r="BL64" s="58">
        <f>IF(AND(Weekly[[#This Row],[TRUES]]&gt;5,Weekly[[#This Row],[Actual]]=TRUE),BL63+Weekly[[#This Row],[BF H Odds]]-1,IF(AND(Weekly[[#This Row],[FALSES]]&gt;5,Weekly[[#This Row],[Actual]]=FALSE),BL63+Weekly[[#This Row],[BF V Odds]]-1,IF(AND(Weekly[[#This Row],[TRUES]]&gt;5,Weekly[[#This Row],[Actual]]=FALSE),BL63-1,IF(AND(Weekly[[#This Row],[FALSES]]&gt;5,Weekly[[#This Row],[Actual]]=TRUE),BL63-1,BL63))))</f>
        <v>37.40000000000002</v>
      </c>
      <c r="BM64" s="58">
        <f>IF(AND(Weekly[[#This Row],[TRUES]]&gt;6,Weekly[[#This Row],[Actual]]=TRUE),BM63+Weekly[[#This Row],[BF H Odds]]-1,IF(AND(Weekly[[#This Row],[FALSES]]&gt;6,Weekly[[#This Row],[Actual]]=FALSE),BM63+Weekly[[#This Row],[BF V Odds]]-1,IF(AND(Weekly[[#This Row],[TRUES]]&gt;6,Weekly[[#This Row],[Actual]]=FALSE),BM63-1,IF(AND(Weekly[[#This Row],[FALSES]]&gt;6,Weekly[[#This Row],[Actual]]=TRUE),BM63-1,BM63))))</f>
        <v>40.040000000000013</v>
      </c>
      <c r="BN64" s="24"/>
    </row>
    <row r="65" spans="1:66" x14ac:dyDescent="0.25">
      <c r="A65" s="1">
        <v>67</v>
      </c>
      <c r="B65" s="10">
        <v>44244</v>
      </c>
      <c r="C65" s="17" t="s">
        <v>9</v>
      </c>
      <c r="D65" s="15" t="s">
        <v>29</v>
      </c>
      <c r="E65" t="b">
        <v>0</v>
      </c>
      <c r="F65" t="b">
        <v>0</v>
      </c>
      <c r="G65" t="b">
        <v>0</v>
      </c>
      <c r="H65" t="b">
        <v>0</v>
      </c>
      <c r="I65" t="b">
        <v>0</v>
      </c>
      <c r="J65" t="b">
        <v>0</v>
      </c>
      <c r="K65" t="b">
        <v>0</v>
      </c>
      <c r="N65">
        <v>1</v>
      </c>
      <c r="O65">
        <v>1.47</v>
      </c>
      <c r="P65" t="b">
        <v>0</v>
      </c>
      <c r="Q65" t="s">
        <v>66</v>
      </c>
      <c r="R65" s="9">
        <f>IFERROR(IF(Weekly[[#This Row],[Won Bet?]]="yes",R64+(Weekly[[#This Row],[BF Odds]]*Weekly[[#This Row],[BF Stake]])-Weekly[[#This Row],[BF Stake]],R64-Weekly[[#This Row],[BF Stake]]),R64)</f>
        <v>94.710000000000022</v>
      </c>
      <c r="S65" s="9">
        <f>IFERROR(IF(Weekly[[#This Row],[Won Bet?]]="yes",S64+(((Weekly[[#This Row],[BF Odds]]*Weekly[[#This Row],[BF Stake]])-Weekly[[#This Row],[BF Stake]])*0.95),S64-Weekly[[#This Row],[BF Stake]]),S64)</f>
        <v>93.874499999999998</v>
      </c>
      <c r="T65">
        <v>2.4900000000000002</v>
      </c>
      <c r="U65">
        <v>1.58</v>
      </c>
      <c r="V65" s="24">
        <f>IF(Weekly[[#This Row],[Actual]]="","",IF(AND(Weekly[[#This Row],[SVC_P]]=Weekly[[#This Row],[Actual]],Weekly[[#This Row],[SVC_P]]=TRUE),V64+Weekly[[#This Row],[BF H Odds]]-1,IF(AND(Weekly[[#This Row],[SVC_P]]=Weekly[[#This Row],[Actual]],Weekly[[#This Row],[SVC_P]]=FALSE),V64+Weekly[[#This Row],[BF V Odds]]-1,V64-1)))</f>
        <v>52.450000000000031</v>
      </c>
      <c r="W65" s="24">
        <f>IF(Weekly[[#This Row],[Actual]]="","",IF(AND(Weekly[[#This Row],[SVC_P]]=FALSE,Weekly[[#This Row],[Actual]]=TRUE),W64+Weekly[[#This Row],[BF H Odds]]-1,IF(AND(Weekly[[#This Row],[SVC_P]]=TRUE,Weekly[[#This Row],[Actual]]=FALSE,),W64+Weekly[[#This Row],[BF V Odds]]-1,W64-1)))</f>
        <v>-16.759999999999998</v>
      </c>
      <c r="X65" s="24">
        <f>IF(Weekly[[#This Row],[Actual]]="","",IF(AND(Weekly[[#This Row],[ADBC_P]]=Weekly[[#This Row],[Actual]],Weekly[[#This Row],[ADBC_P]]=TRUE),X64+Weekly[[#This Row],[BF H Odds]]-1,IF(AND(Weekly[[#This Row],[ADBC_P]]=Weekly[[#This Row],[Actual]],Weekly[[#This Row],[ADBC_P]]=FALSE),X64+Weekly[[#This Row],[BF V Odds]]-1,X64-1)))</f>
        <v>40.620000000000026</v>
      </c>
      <c r="Y65" s="24">
        <f>IF(Weekly[[#This Row],[Actual]]="","",IF(AND(Weekly[[#This Row],[ADBC_P]]=FALSE,Weekly[[#This Row],[Actual]]=TRUE),Y64+Weekly[[#This Row],[BF H Odds]]-1,IF(AND(Weekly[[#This Row],[ADBC_P]]=TRUE,Weekly[[#This Row],[Actual]]=FALSE),Y64+Weekly[[#This Row],[BF V Odds]]-1,Y64-1)))</f>
        <v>44.830000000000005</v>
      </c>
      <c r="Z65" s="24">
        <f>IF(Weekly[[#This Row],[Actual]]="","",IF(AND(Weekly[[#This Row],[RFC_P]]=Weekly[[#This Row],[Actual]],Weekly[[#This Row],[RFC_P]]=TRUE),Z64+Weekly[[#This Row],[BF H Odds]]-1,IF(AND(Weekly[[#This Row],[RFC_P]]=Weekly[[#This Row],[Actual]],Weekly[[#This Row],[RFC_P]]=FALSE),Z64+Weekly[[#This Row],[BF V Odds]]-1,Z64-1)))</f>
        <v>35.200000000000031</v>
      </c>
      <c r="AA65" s="24">
        <f>IF(Weekly[[#This Row],[Actual]]="","",IF(AND(Weekly[[#This Row],[RFC_P]]=FALSE,Weekly[[#This Row],[Actual]]=TRUE),AA64+Weekly[[#This Row],[BF H Odds]]-1,IF(AND(Weekly[[#This Row],[RFC_P]]=TRUE,Weekly[[#This Row],[Actual]]=FALSE),AA64+Weekly[[#This Row],[BF V Odds]]-1,AA64-1)))</f>
        <v>50.250000000000007</v>
      </c>
      <c r="AB65" s="24">
        <f>IF(Weekly[[#This Row],[Actual]]="","",IF(AND(Weekly[[#This Row],[GBC_P]]=Weekly[[#This Row],[Actual]],Weekly[[#This Row],[GBC_P]]=TRUE),AB64+Weekly[[#This Row],[BF H Odds]]-1,IF(AND(Weekly[[#This Row],[GBC_P]]=Weekly[[#This Row],[Actual]],Weekly[[#This Row],[GBC_P]]=FALSE),AB64+Weekly[[#This Row],[BF V Odds]]-1,AB64-1)))</f>
        <v>34.65000000000002</v>
      </c>
      <c r="AC65" s="24">
        <f>IF(Weekly[[#This Row],[Actual]]="","",IF(AND(Weekly[[#This Row],[GBC_P]]=FALSE,Weekly[[#This Row],[Actual]]=TRUE),AC64+Weekly[[#This Row],[BF H Odds]]-1,IF(AND(Weekly[[#This Row],[GBC_P]]=TRUE,Weekly[[#This Row],[Actual]]=FALSE),AC64+Weekly[[#This Row],[BF V Odds]]-1,AC64-1)))</f>
        <v>50.800000000000011</v>
      </c>
      <c r="AD65" s="24">
        <f>IF(Weekly[[#This Row],[Actual]]="","",IF(AND(Weekly[[#This Row],[HGBC_P]]=Weekly[[#This Row],[Actual]],Weekly[[#This Row],[HGBC_P]]=TRUE),AD64+Weekly[[#This Row],[BF H Odds]]-1,IF(AND(Weekly[[#This Row],[HGBC_P]]=Weekly[[#This Row],[Actual]],Weekly[[#This Row],[HGBC_P]]=FALSE),AD64+Weekly[[#This Row],[BF V Odds]]-1,AD64-1)))</f>
        <v>36.080000000000034</v>
      </c>
      <c r="AE65" s="24">
        <f>IF(Weekly[[#This Row],[Actual]]="","",IF(AND(Weekly[[#This Row],[HGBC_P]]=FALSE,Weekly[[#This Row],[Actual]]=TRUE),AE64+Weekly[[#This Row],[BF H Odds]]-1,IF(AND(Weekly[[#This Row],[HGBC_P]]=TRUE,Weekly[[#This Row],[Actual]]=FALSE),AE64+Weekly[[#This Row],[BF V Odds]]-1,AE64-1)))</f>
        <v>49.37</v>
      </c>
      <c r="AF65" s="24">
        <f>IF(Weekly[[#This Row],[Actual]]="","",IF(AND(Weekly[[#This Row],[XGB_P]]=Weekly[[#This Row],[Actual]],Weekly[[#This Row],[XGB_P]]=TRUE),AF64+Weekly[[#This Row],[BF H Odds]]-1,IF(AND(Weekly[[#This Row],[XGB_P]]=Weekly[[#This Row],[Actual]],Weekly[[#This Row],[XGB_P]]=FALSE),AF64+Weekly[[#This Row],[BF V Odds]]-1,AF64-1)))</f>
        <v>36.760000000000026</v>
      </c>
      <c r="AG65" s="24">
        <f>IF(Weekly[[#This Row],[Actual]]="","",IF(AND(Weekly[[#This Row],[XGB_P]]=FALSE,Weekly[[#This Row],[Actual]]=TRUE),AG64+Weekly[[#This Row],[BF H Odds]]-1,IF(AND(Weekly[[#This Row],[XGB_P]]=TRUE,Weekly[[#This Row],[Actual]]=FALSE),AG64+Weekly[[#This Row],[BF V Odds]]-1,AG64-1)))</f>
        <v>48.69</v>
      </c>
      <c r="AH65" s="24">
        <f>IF(Weekly[[#This Row],[Actual]]="","",IF(AND(Weekly[[#This Row],[QDA_P]]=Weekly[[#This Row],[Actual]],Weekly[[#This Row],[QDA_P]]=TRUE),AH64+Weekly[[#This Row],[BF H Odds]]-1,IF(AND(Weekly[[#This Row],[QDA_P]]=Weekly[[#This Row],[Actual]],Weekly[[#This Row],[QDA_P]]=FALSE),AH64+Weekly[[#This Row],[BF V Odds]]-1,AH64-1)))</f>
        <v>36.060000000000016</v>
      </c>
      <c r="AI65" s="24">
        <f>IF(Weekly[[#This Row],[Actual]]="","",IF(AND(Weekly[[#This Row],[QDA_P]]=FALSE,Weekly[[#This Row],[Actual]]=TRUE),AI64+Weekly[[#This Row],[BF H Odds]]-1,IF(AND(Weekly[[#This Row],[QDA_P]]=TRUE,Weekly[[#This Row],[Actual]]=FALSE),AI64+Weekly[[#This Row],[BF V Odds]]-1,AI64-1)))</f>
        <v>49.390000000000015</v>
      </c>
      <c r="AJ65" s="24"/>
      <c r="AK65" s="24"/>
      <c r="AL65" s="30">
        <f>IF(Weekly[[#This Row],[Actual]]="","",COUNTIF(Weekly[[#This Row],[SVC_P]:[QDA_P]],TRUE))</f>
        <v>0</v>
      </c>
      <c r="AM65" s="30">
        <f>IF(Weekly[[#This Row],[Actual]]="","",COUNTIF(Weekly[[#This Row],[SVC_P]:[QDA_P]],FALSE))</f>
        <v>7</v>
      </c>
      <c r="AN65" t="str">
        <f>IF(AND(Weekly[[#This Row],[BF V Odds]]&gt;$BO$6,Weekly[[#This Row],[BF V Odds]] &lt; $BO$7),Weekly[[#This Row],[BF V Odds]],"")</f>
        <v/>
      </c>
      <c r="AO65" t="str">
        <f>IF(AND(Weekly[[#This Row],[BF H Odds]]&gt;$BO$6, Weekly[[#This Row],[BF H Odds]] &lt; $BO$7),Weekly[[#This Row],[BF H Odds]],"")</f>
        <v/>
      </c>
      <c r="AP65" s="37">
        <f>IF(AND(Weekly[[#This Row],[V Odds &lt;]]="",Weekly[[#This Row],[H Odds &lt;]]=""),AP64,IF(AND(Weekly[[#This Row],[H Odds &lt;]]&lt;&gt;"",Weekly[[#This Row],[SVC_P]]=TRUE,Weekly[[#This Row],[Actual]]=TRUE),AP64+Weekly[[#This Row],[H Odds &lt;]]-1,IF(AND(Weekly[[#This Row],[V Odds &lt;]]&lt;&gt;"",Weekly[[#This Row],[SVC_P]]=FALSE,Weekly[[#This Row],[Actual]]=FALSE),AP64+Weekly[[#This Row],[V Odds &lt;]]-1,IF(AND(Weekly[[#This Row],[V Odds &lt;]]&lt;&gt;"",Weekly[[#This Row],[SVC_P]]=FALSE,Weekly[[#This Row],[Actual]]=TRUE),AP64-1,IF(AND(Weekly[[#This Row],[H Odds &lt;]]&lt;&gt;"",Weekly[[#This Row],[SVC_P]]=TRUE,Weekly[[#This Row],[Actual]]=FALSE),AP64-1,AP64)))))</f>
        <v>48.800000000000011</v>
      </c>
      <c r="AQ65" s="37">
        <f>IF(AND(Weekly[[#This Row],[V Odds &lt;]]="",Weekly[[#This Row],[H Odds &lt;]]=""),AQ64,IF(AND(Weekly[[#This Row],[H Odds &lt;]]&lt;&gt;"",Weekly[[#This Row],[ADBC_P]]=TRUE,Weekly[[#This Row],[Actual]]=TRUE),AQ64+Weekly[[#This Row],[H Odds &lt;]]-1,IF(AND(Weekly[[#This Row],[V Odds &lt;]]&lt;&gt;"",Weekly[[#This Row],[ADBC_P]]=FALSE,Weekly[[#This Row],[Actual]]=FALSE),AQ64+Weekly[[#This Row],[V Odds &lt;]]-1,IF(AND(Weekly[[#This Row],[V Odds &lt;]]&lt;&gt;"",Weekly[[#This Row],[ADBC_P]]=FALSE,Weekly[[#This Row],[Actual]]=TRUE),AQ64-1,IF(AND(Weekly[[#This Row],[H Odds &lt;]]&lt;&gt;"",Weekly[[#This Row],[ADBC_P]]=TRUE,Weekly[[#This Row],[Actual]]=FALSE),AQ64-1,AQ64)))))</f>
        <v>41.69</v>
      </c>
      <c r="AR65" s="37">
        <f>IF(AND(Weekly[[#This Row],[V Odds &lt;]]="",Weekly[[#This Row],[H Odds &lt;]]=""),AR64,IF(AND(Weekly[[#This Row],[H Odds &lt;]]&lt;&gt;"",Weekly[[#This Row],[RFC_P]]=TRUE,Weekly[[#This Row],[Actual]]=TRUE),AR64+Weekly[[#This Row],[H Odds &lt;]]-1,IF(AND(Weekly[[#This Row],[V Odds &lt;]]&lt;&gt;"",Weekly[[#This Row],[RFC_P]]=FALSE,Weekly[[#This Row],[Actual]]=FALSE),AR64+Weekly[[#This Row],[V Odds &lt;]]-1,IF(AND(Weekly[[#This Row],[V Odds &lt;]]&lt;&gt;"",Weekly[[#This Row],[RFC_P]]=FALSE,Weekly[[#This Row],[Actual]]=TRUE),AR64-1,IF(AND(Weekly[[#This Row],[H Odds &lt;]]&lt;&gt;"",Weekly[[#This Row],[RFC_P]]=TRUE,Weekly[[#This Row],[Actual]]=FALSE),AR64-1,AR64)))))</f>
        <v>39.200000000000003</v>
      </c>
      <c r="AS65" s="37">
        <f>IF(AND(Weekly[[#This Row],[V Odds &lt;]]="",Weekly[[#This Row],[H Odds &lt;]]=""),AS64,IF(AND(Weekly[[#This Row],[H Odds &lt;]]&lt;&gt;"",Weekly[[#This Row],[GBC_P]]=TRUE,Weekly[[#This Row],[Actual]]=TRUE),AS64+Weekly[[#This Row],[H Odds &lt;]]-1,IF(AND(Weekly[[#This Row],[V Odds &lt;]]&lt;&gt;"",Weekly[[#This Row],[GBC_P]]=FALSE,Weekly[[#This Row],[Actual]]=FALSE),AS64+Weekly[[#This Row],[V Odds &lt;]]-1,IF(AND(Weekly[[#This Row],[V Odds &lt;]]&lt;&gt;"",Weekly[[#This Row],[GBC_P]]=FALSE,Weekly[[#This Row],[Actual]]=TRUE),AS64-1,IF(AND(Weekly[[#This Row],[H Odds &lt;]]&lt;&gt;"",Weekly[[#This Row],[GBC_P]]=TRUE,Weekly[[#This Row],[Actual]]=FALSE),AS64-1,AS64)))))</f>
        <v>39.69</v>
      </c>
      <c r="AT65" s="37">
        <f>IF(AND(Weekly[[#This Row],[V Odds &lt;]]="",Weekly[[#This Row],[H Odds &lt;]]=""),AT64,IF(AND(Weekly[[#This Row],[H Odds &lt;]]&lt;&gt;"",Weekly[[#This Row],[HGBC_P]]=TRUE,Weekly[[#This Row],[Actual]]=TRUE),AT64+Weekly[[#This Row],[H Odds &lt;]]-1,IF(AND(Weekly[[#This Row],[V Odds &lt;]]&lt;&gt;"",Weekly[[#This Row],[HGBC_P]]=FALSE,Weekly[[#This Row],[Actual]]=FALSE),AT64+Weekly[[#This Row],[V Odds &lt;]]-1,IF(AND(Weekly[[#This Row],[V Odds &lt;]]&lt;&gt;"",Weekly[[#This Row],[HGBC_P]]=FALSE,Weekly[[#This Row],[Actual]]=TRUE),AT64-1,IF(AND(Weekly[[#This Row],[H Odds &lt;]]&lt;&gt;"",Weekly[[#This Row],[HGBC_P]]=TRUE,Weekly[[#This Row],[Actual]]=FALSE),AT64-1,AT64)))))</f>
        <v>37</v>
      </c>
      <c r="AU65" s="37">
        <f>IF(AND(Weekly[[#This Row],[V Odds &lt;]]="",Weekly[[#This Row],[H Odds &lt;]]=""),AU64,IF(AND(Weekly[[#This Row],[H Odds &lt;]]&lt;&gt;"",Weekly[[#This Row],[XGB_P]]=TRUE,Weekly[[#This Row],[Actual]]=TRUE),AU64+Weekly[[#This Row],[H Odds &lt;]]-1,IF(AND(Weekly[[#This Row],[V Odds &lt;]]&lt;&gt;"",Weekly[[#This Row],[XGB_P]]=FALSE,Weekly[[#This Row],[Actual]]=FALSE),AU64+Weekly[[#This Row],[V Odds &lt;]]-1,IF(AND(Weekly[[#This Row],[V Odds &lt;]]&lt;&gt;"",Weekly[[#This Row],[XGB_P]]=FALSE,Weekly[[#This Row],[Actual]]=TRUE),AU64-1,IF(AND(Weekly[[#This Row],[H Odds &lt;]]&lt;&gt;"",Weekly[[#This Row],[XGB_P]]=TRUE,Weekly[[#This Row],[Actual]]=FALSE),AU64-1,AU64)))))</f>
        <v>38</v>
      </c>
      <c r="AV65" s="37">
        <f>IF(AND(Weekly[[#This Row],[V Odds &lt;]]="",Weekly[[#This Row],[H Odds &lt;]]=""),AV64,IF(AND(Weekly[[#This Row],[H Odds &lt;]]&lt;&gt;"",Weekly[[#This Row],[QDA_P]]=TRUE,Weekly[[#This Row],[Actual]]=TRUE),AV64+Weekly[[#This Row],[H Odds &lt;]]-1,IF(AND(Weekly[[#This Row],[V Odds &lt;]]&lt;&gt;"",Weekly[[#This Row],[QDA_P]]=FALSE,Weekly[[#This Row],[Actual]]=FALSE),AV64+Weekly[[#This Row],[V Odds &lt;]]-1,IF(AND(Weekly[[#This Row],[V Odds &lt;]]&lt;&gt;"",Weekly[[#This Row],[QDA_P]]=FALSE,Weekly[[#This Row],[Actual]]=TRUE),AV64-1,IF(AND(Weekly[[#This Row],[H Odds &lt;]]&lt;&gt;"",Weekly[[#This Row],[QDA_P]]=TRUE,Weekly[[#This Row],[Actual]]=FALSE),AV64-1,AV64)))))</f>
        <v>43.389999999999993</v>
      </c>
      <c r="AW65" s="37"/>
      <c r="AX65" s="37">
        <f>IF(AND(Weekly[[#This Row],[V Odds &lt;]]="",Weekly[[#This Row],[H Odds &lt;]]=""),AX64,IF(AND(Weekly[[#This Row],[V Odds &lt;]]&lt;&gt;"",Weekly[[#This Row],[FALSES]]&gt;0,Weekly[[#This Row],[Actual]]=FALSE),AX64+Weekly[[#This Row],[V Odds &lt;]]-1,IF(AND(Weekly[[#This Row],[H Odds &lt;]]&lt;&gt;"",Weekly[[#This Row],[TRUES]]&gt;0,Weekly[[#This Row],[Actual]]=TRUE),AX64+Weekly[[#This Row],[H Odds &lt;]]-1,IF(AND(Weekly[[#This Row],[V Odds &lt;]]&lt;&gt;"",Weekly[[#This Row],[FALSES]]=0),AX64,IF(AND(Weekly[[#This Row],[H Odds &lt;]]&lt;&gt;"",Weekly[[#This Row],[TRUES]]=0),AX64,AX64-1)))))</f>
        <v>53.190000000000005</v>
      </c>
      <c r="AY65" s="37">
        <f>IF(AND(Weekly[[#This Row],[V Odds &lt;]]="",Weekly[[#This Row],[H Odds &lt;]]=""),AY64,IF(AND(Weekly[[#This Row],[V Odds &lt;]]&lt;&gt;"",Weekly[[#This Row],[FALSES]]&gt;0,Weekly[[#This Row],[Actual]]=FALSE),AY64+((Weekly[[#This Row],[V Odds &lt;]]-1)*0.92),IF(AND(Weekly[[#This Row],[H Odds &lt;]]&lt;&gt;"",Weekly[[#This Row],[TRUES]]&gt;0,Weekly[[#This Row],[Actual]]=TRUE),AY64+((Weekly[[#This Row],[H Odds &lt;]]-1)*0.92),IF(AND(Weekly[[#This Row],[V Odds &lt;]]&lt;&gt;"",Weekly[[#This Row],[FALSES]]=0),AY64,IF(AND(Weekly[[#This Row],[H Odds &lt;]]&lt;&gt;"",Weekly[[#This Row],[TRUES]]=0),AY64,AY64-1)))))</f>
        <v>51.574800000000003</v>
      </c>
      <c r="AZ65" s="37">
        <f>IF(AND(Weekly[[#This Row],[V Odds &lt;]]="",Weekly[[#This Row],[H Odds &lt;]]=""),AZ64,IF(AND(Weekly[[#This Row],[V Odds &lt;]]&lt;&gt;"",Weekly[[#This Row],[Actual]]=FALSE),AZ64+Weekly[[#This Row],[V Odds &lt;]]-1,IF(AND(Weekly[[#This Row],[H Odds &lt;]]&lt;&gt;"",Weekly[[#This Row],[Actual]]=TRUE),AZ64+Weekly[[#This Row],[H Odds &lt;]]-1,AZ64-1)))</f>
        <v>51.93</v>
      </c>
      <c r="BA65" s="38">
        <f>IF(Weekly[[#This Row],[H Odds &lt;]]="",BA64,IF(AND(Weekly[[#This Row],[H Odds &lt;]]&lt;&gt;"",Weekly[[#This Row],[SVC_P]]=TRUE,Weekly[[#This Row],[Actual]]=TRUE),BA64+Weekly[[#This Row],[H Odds &lt;]]-1,IF(AND(Weekly[[#This Row],[H Odds &lt;]]&lt;&gt;"",Weekly[[#This Row],[SVC_P]]=TRUE,Weekly[[#This Row],[Actual]]=FALSE),BA64-1,BA64)))</f>
        <v>45.11</v>
      </c>
      <c r="BB65" s="38">
        <f>IF(Weekly[[#This Row],[H Odds &lt;]]="",BB64,IF(AND(Weekly[[#This Row],[H Odds &lt;]]&lt;&gt;"",Weekly[[#This Row],[ADBC_P]]=TRUE,Weekly[[#This Row],[Actual]]=TRUE),BB64+Weekly[[#This Row],[H Odds &lt;]]-1,IF(AND(Weekly[[#This Row],[H Odds &lt;]]&lt;&gt;"",Weekly[[#This Row],[ADBC_P]]=TRUE,Weekly[[#This Row],[Actual]]=FALSE),BB64-1,BB64)))</f>
        <v>39</v>
      </c>
      <c r="BC65" s="38">
        <f>IF(Weekly[[#This Row],[H Odds &lt;]]="",BC64,IF(AND(Weekly[[#This Row],[H Odds &lt;]]&lt;&gt;"",Weekly[[#This Row],[RFC_P]]=TRUE,Weekly[[#This Row],[Actual]]=TRUE),BC64+Weekly[[#This Row],[H Odds &lt;]]-1,IF(AND(Weekly[[#This Row],[H Odds &lt;]]&lt;&gt;"",Weekly[[#This Row],[RFC_P]]=TRUE,Weekly[[#This Row],[Actual]]=FALSE),BC64-1,BC64)))</f>
        <v>38</v>
      </c>
      <c r="BD65" s="38">
        <f>IF(Weekly[[#This Row],[H Odds &lt;]]="",BD64,IF(AND(Weekly[[#This Row],[H Odds &lt;]]&lt;&gt;"",Weekly[[#This Row],[GBC_P]]=TRUE,Weekly[[#This Row],[Actual]]=TRUE),BD64+Weekly[[#This Row],[H Odds &lt;]]-1,IF(AND(Weekly[[#This Row],[H Odds &lt;]]&lt;&gt;"",Weekly[[#This Row],[GBC_P]]=TRUE,Weekly[[#This Row],[Actual]]=FALSE),BD64-1,BD64)))</f>
        <v>39</v>
      </c>
      <c r="BE65" s="38">
        <f>IF(Weekly[[#This Row],[H Odds &lt;]]="",BE64,IF(AND(Weekly[[#This Row],[H Odds &lt;]]&lt;&gt;"",Weekly[[#This Row],[HGBC_P]]=TRUE,Weekly[[#This Row],[Actual]]=TRUE),BE64+Weekly[[#This Row],[H Odds &lt;]]-1,IF(AND(Weekly[[#This Row],[H Odds &lt;]]&lt;&gt;"",Weekly[[#This Row],[HGBC_P]]=TRUE,Weekly[[#This Row],[Actual]]=FALSE),BE64-1,BE64)))</f>
        <v>38</v>
      </c>
      <c r="BF65" s="38">
        <f>IF(Weekly[[#This Row],[H Odds &lt;]]="",BF64,IF(AND(Weekly[[#This Row],[H Odds &lt;]]&lt;&gt;"",Weekly[[#This Row],[XGB_P]]=TRUE,Weekly[[#This Row],[Actual]]=TRUE),BF64+Weekly[[#This Row],[H Odds &lt;]]-1,IF(AND(Weekly[[#This Row],[H Odds &lt;]]&lt;&gt;"",Weekly[[#This Row],[XGB_P]]=TRUE,Weekly[[#This Row],[Actual]]=FALSE),BF64-1,BF64)))</f>
        <v>39</v>
      </c>
      <c r="BG65" s="38">
        <f>IF(Weekly[[#This Row],[H Odds &lt;]]="",BG64,IF(AND(Weekly[[#This Row],[H Odds &lt;]]&lt;&gt;"",Weekly[[#This Row],[QDA_P]]=TRUE,Weekly[[#This Row],[Actual]]=TRUE),BG64+Weekly[[#This Row],[H Odds &lt;]]-1,IF(AND(Weekly[[#This Row],[H Odds &lt;]]&lt;&gt;"",Weekly[[#This Row],[QDA_P]]=TRUE,Weekly[[#This Row],[Actual]]=FALSE),BG64-1,BG64)))</f>
        <v>39</v>
      </c>
      <c r="BH65" s="38">
        <f>IF(Weekly[[#This Row],[H Odds &lt;]]="",BH64,IF(AND(Weekly[[#This Row],[H Odds &lt;]]&lt;&gt;"",Weekly[[#This Row],[KNC_P]]=TRUE,Weekly[[#This Row],[Actual]]=TRUE),BH64+Weekly[[#This Row],[H Odds &lt;]]-1,IF(AND(Weekly[[#This Row],[H Odds &lt;]]&lt;&gt;"",Weekly[[#This Row],[KNC_P]]=TRUE,Weekly[[#This Row],[Actual]]=FALSE),BH64-1,BH64)))</f>
        <v>40</v>
      </c>
      <c r="BI65" s="38">
        <f>IF(Weekly[[#This Row],[H Odds &lt;]]="",BI64,IF(AND(Weekly[[#This Row],[H Odds &lt;]]&lt;&gt;"",Weekly[[#This Row],[TRUES]]&gt;0,Weekly[[#This Row],[Actual]]=TRUE),BI64+Weekly[[#This Row],[H Odds &lt;]]-1,IF(AND(Weekly[[#This Row],[H Odds &lt;]]&lt;&gt;"",Weekly[[#This Row],[TRUES]]=0),BI64,BI64-1)))</f>
        <v>45.11</v>
      </c>
      <c r="BJ65" s="38">
        <f>IF(Weekly[[#This Row],[H Odds &lt;]]="",BJ64,IF(AND(Weekly[[#This Row],[H Odds &lt;]]&lt;&gt;"",Weekly[[#This Row],[Actual]]=TRUE),BJ64+Weekly[[#This Row],[H Odds &lt;]]-1,IF(AND(Weekly[[#This Row],[H Odds &lt;]]&lt;&gt;"",Weekly[[#This Row],[Actual]]=FALSE),BJ64-1,BJ64)))</f>
        <v>45.11</v>
      </c>
      <c r="BK65" s="58">
        <f>IF(AND(Weekly[[#This Row],[TRUES]]&gt;4,Weekly[[#This Row],[Actual]]=TRUE),BK64+Weekly[[#This Row],[BF H Odds]]-1,IF(AND(Weekly[[#This Row],[FALSES]]&gt;4,Weekly[[#This Row],[Actual]]=FALSE),BK64+Weekly[[#This Row],[BF V Odds]]-1,IF(AND(Weekly[[#This Row],[TRUES]]&gt;4,Weekly[[#This Row],[Actual]]=FALSE),BK64-1,IF(AND(Weekly[[#This Row],[FALSES]]&gt;4,Weekly[[#This Row],[Actual]]=TRUE),BK64-1,BK64))))</f>
        <v>38.030000000000022</v>
      </c>
      <c r="BL65" s="58">
        <f>IF(AND(Weekly[[#This Row],[TRUES]]&gt;5,Weekly[[#This Row],[Actual]]=TRUE),BL64+Weekly[[#This Row],[BF H Odds]]-1,IF(AND(Weekly[[#This Row],[FALSES]]&gt;5,Weekly[[#This Row],[Actual]]=FALSE),BL64+Weekly[[#This Row],[BF V Odds]]-1,IF(AND(Weekly[[#This Row],[TRUES]]&gt;5,Weekly[[#This Row],[Actual]]=FALSE),BL64-1,IF(AND(Weekly[[#This Row],[FALSES]]&gt;5,Weekly[[#This Row],[Actual]]=TRUE),BL64-1,BL64))))</f>
        <v>38.890000000000022</v>
      </c>
      <c r="BM65" s="58">
        <f>IF(AND(Weekly[[#This Row],[TRUES]]&gt;6,Weekly[[#This Row],[Actual]]=TRUE),BM64+Weekly[[#This Row],[BF H Odds]]-1,IF(AND(Weekly[[#This Row],[FALSES]]&gt;6,Weekly[[#This Row],[Actual]]=FALSE),BM64+Weekly[[#This Row],[BF V Odds]]-1,IF(AND(Weekly[[#This Row],[TRUES]]&gt;6,Weekly[[#This Row],[Actual]]=FALSE),BM64-1,IF(AND(Weekly[[#This Row],[FALSES]]&gt;6,Weekly[[#This Row],[Actual]]=TRUE),BM64-1,BM64))))</f>
        <v>41.530000000000015</v>
      </c>
      <c r="BN65" s="24"/>
    </row>
    <row r="66" spans="1:66" x14ac:dyDescent="0.25">
      <c r="A66" s="1">
        <v>68</v>
      </c>
      <c r="B66" s="10">
        <v>44244</v>
      </c>
      <c r="C66" s="17" t="s">
        <v>19</v>
      </c>
      <c r="D66" s="15" t="s">
        <v>34</v>
      </c>
      <c r="E66" t="b">
        <v>1</v>
      </c>
      <c r="F66" t="b">
        <v>0</v>
      </c>
      <c r="G66" t="b">
        <v>1</v>
      </c>
      <c r="H66" t="b">
        <v>1</v>
      </c>
      <c r="I66" t="b">
        <v>1</v>
      </c>
      <c r="J66" t="b">
        <v>1</v>
      </c>
      <c r="K66" t="b">
        <v>0</v>
      </c>
      <c r="N66">
        <v>1</v>
      </c>
      <c r="O66">
        <v>1.58</v>
      </c>
      <c r="P66" t="b">
        <v>0</v>
      </c>
      <c r="Q66" t="s">
        <v>76</v>
      </c>
      <c r="R66" s="9">
        <f>IFERROR(IF(Weekly[[#This Row],[Won Bet?]]="yes",R65+(Weekly[[#This Row],[BF Odds]]*Weekly[[#This Row],[BF Stake]])-Weekly[[#This Row],[BF Stake]],R65-Weekly[[#This Row],[BF Stake]]),R65)</f>
        <v>93.710000000000022</v>
      </c>
      <c r="S66" s="9">
        <f>IFERROR(IF(Weekly[[#This Row],[Won Bet?]]="yes",S65+(((Weekly[[#This Row],[BF Odds]]*Weekly[[#This Row],[BF Stake]])-Weekly[[#This Row],[BF Stake]])*0.95),S65-Weekly[[#This Row],[BF Stake]]),S65)</f>
        <v>92.874499999999998</v>
      </c>
      <c r="T66">
        <v>2.4900000000000002</v>
      </c>
      <c r="U66">
        <v>1.58</v>
      </c>
      <c r="V66" s="24">
        <f>IF(Weekly[[#This Row],[Actual]]="","",IF(AND(Weekly[[#This Row],[SVC_P]]=Weekly[[#This Row],[Actual]],Weekly[[#This Row],[SVC_P]]=TRUE),V65+Weekly[[#This Row],[BF H Odds]]-1,IF(AND(Weekly[[#This Row],[SVC_P]]=Weekly[[#This Row],[Actual]],Weekly[[#This Row],[SVC_P]]=FALSE),V65+Weekly[[#This Row],[BF V Odds]]-1,V65-1)))</f>
        <v>51.450000000000031</v>
      </c>
      <c r="W66" s="24">
        <f>IF(Weekly[[#This Row],[Actual]]="","",IF(AND(Weekly[[#This Row],[SVC_P]]=FALSE,Weekly[[#This Row],[Actual]]=TRUE),W65+Weekly[[#This Row],[BF H Odds]]-1,IF(AND(Weekly[[#This Row],[SVC_P]]=TRUE,Weekly[[#This Row],[Actual]]=FALSE,),W65+Weekly[[#This Row],[BF V Odds]]-1,W65-1)))</f>
        <v>-17.759999999999998</v>
      </c>
      <c r="X66" s="24">
        <f>IF(Weekly[[#This Row],[Actual]]="","",IF(AND(Weekly[[#This Row],[ADBC_P]]=Weekly[[#This Row],[Actual]],Weekly[[#This Row],[ADBC_P]]=TRUE),X65+Weekly[[#This Row],[BF H Odds]]-1,IF(AND(Weekly[[#This Row],[ADBC_P]]=Weekly[[#This Row],[Actual]],Weekly[[#This Row],[ADBC_P]]=FALSE),X65+Weekly[[#This Row],[BF V Odds]]-1,X65-1)))</f>
        <v>42.110000000000028</v>
      </c>
      <c r="Y66" s="24">
        <f>IF(Weekly[[#This Row],[Actual]]="","",IF(AND(Weekly[[#This Row],[ADBC_P]]=FALSE,Weekly[[#This Row],[Actual]]=TRUE),Y65+Weekly[[#This Row],[BF H Odds]]-1,IF(AND(Weekly[[#This Row],[ADBC_P]]=TRUE,Weekly[[#This Row],[Actual]]=FALSE),Y65+Weekly[[#This Row],[BF V Odds]]-1,Y65-1)))</f>
        <v>43.830000000000005</v>
      </c>
      <c r="Z66" s="24">
        <f>IF(Weekly[[#This Row],[Actual]]="","",IF(AND(Weekly[[#This Row],[RFC_P]]=Weekly[[#This Row],[Actual]],Weekly[[#This Row],[RFC_P]]=TRUE),Z65+Weekly[[#This Row],[BF H Odds]]-1,IF(AND(Weekly[[#This Row],[RFC_P]]=Weekly[[#This Row],[Actual]],Weekly[[#This Row],[RFC_P]]=FALSE),Z65+Weekly[[#This Row],[BF V Odds]]-1,Z65-1)))</f>
        <v>34.200000000000031</v>
      </c>
      <c r="AA66" s="24">
        <f>IF(Weekly[[#This Row],[Actual]]="","",IF(AND(Weekly[[#This Row],[RFC_P]]=FALSE,Weekly[[#This Row],[Actual]]=TRUE),AA65+Weekly[[#This Row],[BF H Odds]]-1,IF(AND(Weekly[[#This Row],[RFC_P]]=TRUE,Weekly[[#This Row],[Actual]]=FALSE),AA65+Weekly[[#This Row],[BF V Odds]]-1,AA65-1)))</f>
        <v>51.740000000000009</v>
      </c>
      <c r="AB66" s="24">
        <f>IF(Weekly[[#This Row],[Actual]]="","",IF(AND(Weekly[[#This Row],[GBC_P]]=Weekly[[#This Row],[Actual]],Weekly[[#This Row],[GBC_P]]=TRUE),AB65+Weekly[[#This Row],[BF H Odds]]-1,IF(AND(Weekly[[#This Row],[GBC_P]]=Weekly[[#This Row],[Actual]],Weekly[[#This Row],[GBC_P]]=FALSE),AB65+Weekly[[#This Row],[BF V Odds]]-1,AB65-1)))</f>
        <v>33.65000000000002</v>
      </c>
      <c r="AC66" s="24">
        <f>IF(Weekly[[#This Row],[Actual]]="","",IF(AND(Weekly[[#This Row],[GBC_P]]=FALSE,Weekly[[#This Row],[Actual]]=TRUE),AC65+Weekly[[#This Row],[BF H Odds]]-1,IF(AND(Weekly[[#This Row],[GBC_P]]=TRUE,Weekly[[#This Row],[Actual]]=FALSE),AC65+Weekly[[#This Row],[BF V Odds]]-1,AC65-1)))</f>
        <v>52.290000000000013</v>
      </c>
      <c r="AD66" s="24">
        <f>IF(Weekly[[#This Row],[Actual]]="","",IF(AND(Weekly[[#This Row],[HGBC_P]]=Weekly[[#This Row],[Actual]],Weekly[[#This Row],[HGBC_P]]=TRUE),AD65+Weekly[[#This Row],[BF H Odds]]-1,IF(AND(Weekly[[#This Row],[HGBC_P]]=Weekly[[#This Row],[Actual]],Weekly[[#This Row],[HGBC_P]]=FALSE),AD65+Weekly[[#This Row],[BF V Odds]]-1,AD65-1)))</f>
        <v>35.080000000000034</v>
      </c>
      <c r="AE66" s="24">
        <f>IF(Weekly[[#This Row],[Actual]]="","",IF(AND(Weekly[[#This Row],[HGBC_P]]=FALSE,Weekly[[#This Row],[Actual]]=TRUE),AE65+Weekly[[#This Row],[BF H Odds]]-1,IF(AND(Weekly[[#This Row],[HGBC_P]]=TRUE,Weekly[[#This Row],[Actual]]=FALSE),AE65+Weekly[[#This Row],[BF V Odds]]-1,AE65-1)))</f>
        <v>50.86</v>
      </c>
      <c r="AF66" s="24">
        <f>IF(Weekly[[#This Row],[Actual]]="","",IF(AND(Weekly[[#This Row],[XGB_P]]=Weekly[[#This Row],[Actual]],Weekly[[#This Row],[XGB_P]]=TRUE),AF65+Weekly[[#This Row],[BF H Odds]]-1,IF(AND(Weekly[[#This Row],[XGB_P]]=Weekly[[#This Row],[Actual]],Weekly[[#This Row],[XGB_P]]=FALSE),AF65+Weekly[[#This Row],[BF V Odds]]-1,AF65-1)))</f>
        <v>35.760000000000026</v>
      </c>
      <c r="AG66" s="24">
        <f>IF(Weekly[[#This Row],[Actual]]="","",IF(AND(Weekly[[#This Row],[XGB_P]]=FALSE,Weekly[[#This Row],[Actual]]=TRUE),AG65+Weekly[[#This Row],[BF H Odds]]-1,IF(AND(Weekly[[#This Row],[XGB_P]]=TRUE,Weekly[[#This Row],[Actual]]=FALSE),AG65+Weekly[[#This Row],[BF V Odds]]-1,AG65-1)))</f>
        <v>50.18</v>
      </c>
      <c r="AH66" s="24">
        <f>IF(Weekly[[#This Row],[Actual]]="","",IF(AND(Weekly[[#This Row],[QDA_P]]=Weekly[[#This Row],[Actual]],Weekly[[#This Row],[QDA_P]]=TRUE),AH65+Weekly[[#This Row],[BF H Odds]]-1,IF(AND(Weekly[[#This Row],[QDA_P]]=Weekly[[#This Row],[Actual]],Weekly[[#This Row],[QDA_P]]=FALSE),AH65+Weekly[[#This Row],[BF V Odds]]-1,AH65-1)))</f>
        <v>37.550000000000018</v>
      </c>
      <c r="AI66" s="24">
        <f>IF(Weekly[[#This Row],[Actual]]="","",IF(AND(Weekly[[#This Row],[QDA_P]]=FALSE,Weekly[[#This Row],[Actual]]=TRUE),AI65+Weekly[[#This Row],[BF H Odds]]-1,IF(AND(Weekly[[#This Row],[QDA_P]]=TRUE,Weekly[[#This Row],[Actual]]=FALSE),AI65+Weekly[[#This Row],[BF V Odds]]-1,AI65-1)))</f>
        <v>48.390000000000015</v>
      </c>
      <c r="AJ66" s="24"/>
      <c r="AK66" s="24"/>
      <c r="AL66" s="30">
        <f>IF(Weekly[[#This Row],[Actual]]="","",COUNTIF(Weekly[[#This Row],[SVC_P]:[QDA_P]],TRUE))</f>
        <v>5</v>
      </c>
      <c r="AM66" s="30">
        <f>IF(Weekly[[#This Row],[Actual]]="","",COUNTIF(Weekly[[#This Row],[SVC_P]:[QDA_P]],FALSE))</f>
        <v>2</v>
      </c>
      <c r="AN66" t="str">
        <f>IF(AND(Weekly[[#This Row],[BF V Odds]]&gt;$BO$6,Weekly[[#This Row],[BF V Odds]] &lt; $BO$7),Weekly[[#This Row],[BF V Odds]],"")</f>
        <v/>
      </c>
      <c r="AO66" t="str">
        <f>IF(AND(Weekly[[#This Row],[BF H Odds]]&gt;$BO$6, Weekly[[#This Row],[BF H Odds]] &lt; $BO$7),Weekly[[#This Row],[BF H Odds]],"")</f>
        <v/>
      </c>
      <c r="AP66" s="37">
        <f>IF(AND(Weekly[[#This Row],[V Odds &lt;]]="",Weekly[[#This Row],[H Odds &lt;]]=""),AP65,IF(AND(Weekly[[#This Row],[H Odds &lt;]]&lt;&gt;"",Weekly[[#This Row],[SVC_P]]=TRUE,Weekly[[#This Row],[Actual]]=TRUE),AP65+Weekly[[#This Row],[H Odds &lt;]]-1,IF(AND(Weekly[[#This Row],[V Odds &lt;]]&lt;&gt;"",Weekly[[#This Row],[SVC_P]]=FALSE,Weekly[[#This Row],[Actual]]=FALSE),AP65+Weekly[[#This Row],[V Odds &lt;]]-1,IF(AND(Weekly[[#This Row],[V Odds &lt;]]&lt;&gt;"",Weekly[[#This Row],[SVC_P]]=FALSE,Weekly[[#This Row],[Actual]]=TRUE),AP65-1,IF(AND(Weekly[[#This Row],[H Odds &lt;]]&lt;&gt;"",Weekly[[#This Row],[SVC_P]]=TRUE,Weekly[[#This Row],[Actual]]=FALSE),AP65-1,AP65)))))</f>
        <v>48.800000000000011</v>
      </c>
      <c r="AQ66" s="37">
        <f>IF(AND(Weekly[[#This Row],[V Odds &lt;]]="",Weekly[[#This Row],[H Odds &lt;]]=""),AQ65,IF(AND(Weekly[[#This Row],[H Odds &lt;]]&lt;&gt;"",Weekly[[#This Row],[ADBC_P]]=TRUE,Weekly[[#This Row],[Actual]]=TRUE),AQ65+Weekly[[#This Row],[H Odds &lt;]]-1,IF(AND(Weekly[[#This Row],[V Odds &lt;]]&lt;&gt;"",Weekly[[#This Row],[ADBC_P]]=FALSE,Weekly[[#This Row],[Actual]]=FALSE),AQ65+Weekly[[#This Row],[V Odds &lt;]]-1,IF(AND(Weekly[[#This Row],[V Odds &lt;]]&lt;&gt;"",Weekly[[#This Row],[ADBC_P]]=FALSE,Weekly[[#This Row],[Actual]]=TRUE),AQ65-1,IF(AND(Weekly[[#This Row],[H Odds &lt;]]&lt;&gt;"",Weekly[[#This Row],[ADBC_P]]=TRUE,Weekly[[#This Row],[Actual]]=FALSE),AQ65-1,AQ65)))))</f>
        <v>41.69</v>
      </c>
      <c r="AR66" s="37">
        <f>IF(AND(Weekly[[#This Row],[V Odds &lt;]]="",Weekly[[#This Row],[H Odds &lt;]]=""),AR65,IF(AND(Weekly[[#This Row],[H Odds &lt;]]&lt;&gt;"",Weekly[[#This Row],[RFC_P]]=TRUE,Weekly[[#This Row],[Actual]]=TRUE),AR65+Weekly[[#This Row],[H Odds &lt;]]-1,IF(AND(Weekly[[#This Row],[V Odds &lt;]]&lt;&gt;"",Weekly[[#This Row],[RFC_P]]=FALSE,Weekly[[#This Row],[Actual]]=FALSE),AR65+Weekly[[#This Row],[V Odds &lt;]]-1,IF(AND(Weekly[[#This Row],[V Odds &lt;]]&lt;&gt;"",Weekly[[#This Row],[RFC_P]]=FALSE,Weekly[[#This Row],[Actual]]=TRUE),AR65-1,IF(AND(Weekly[[#This Row],[H Odds &lt;]]&lt;&gt;"",Weekly[[#This Row],[RFC_P]]=TRUE,Weekly[[#This Row],[Actual]]=FALSE),AR65-1,AR65)))))</f>
        <v>39.200000000000003</v>
      </c>
      <c r="AS66" s="37">
        <f>IF(AND(Weekly[[#This Row],[V Odds &lt;]]="",Weekly[[#This Row],[H Odds &lt;]]=""),AS65,IF(AND(Weekly[[#This Row],[H Odds &lt;]]&lt;&gt;"",Weekly[[#This Row],[GBC_P]]=TRUE,Weekly[[#This Row],[Actual]]=TRUE),AS65+Weekly[[#This Row],[H Odds &lt;]]-1,IF(AND(Weekly[[#This Row],[V Odds &lt;]]&lt;&gt;"",Weekly[[#This Row],[GBC_P]]=FALSE,Weekly[[#This Row],[Actual]]=FALSE),AS65+Weekly[[#This Row],[V Odds &lt;]]-1,IF(AND(Weekly[[#This Row],[V Odds &lt;]]&lt;&gt;"",Weekly[[#This Row],[GBC_P]]=FALSE,Weekly[[#This Row],[Actual]]=TRUE),AS65-1,IF(AND(Weekly[[#This Row],[H Odds &lt;]]&lt;&gt;"",Weekly[[#This Row],[GBC_P]]=TRUE,Weekly[[#This Row],[Actual]]=FALSE),AS65-1,AS65)))))</f>
        <v>39.69</v>
      </c>
      <c r="AT66" s="37">
        <f>IF(AND(Weekly[[#This Row],[V Odds &lt;]]="",Weekly[[#This Row],[H Odds &lt;]]=""),AT65,IF(AND(Weekly[[#This Row],[H Odds &lt;]]&lt;&gt;"",Weekly[[#This Row],[HGBC_P]]=TRUE,Weekly[[#This Row],[Actual]]=TRUE),AT65+Weekly[[#This Row],[H Odds &lt;]]-1,IF(AND(Weekly[[#This Row],[V Odds &lt;]]&lt;&gt;"",Weekly[[#This Row],[HGBC_P]]=FALSE,Weekly[[#This Row],[Actual]]=FALSE),AT65+Weekly[[#This Row],[V Odds &lt;]]-1,IF(AND(Weekly[[#This Row],[V Odds &lt;]]&lt;&gt;"",Weekly[[#This Row],[HGBC_P]]=FALSE,Weekly[[#This Row],[Actual]]=TRUE),AT65-1,IF(AND(Weekly[[#This Row],[H Odds &lt;]]&lt;&gt;"",Weekly[[#This Row],[HGBC_P]]=TRUE,Weekly[[#This Row],[Actual]]=FALSE),AT65-1,AT65)))))</f>
        <v>37</v>
      </c>
      <c r="AU66" s="37">
        <f>IF(AND(Weekly[[#This Row],[V Odds &lt;]]="",Weekly[[#This Row],[H Odds &lt;]]=""),AU65,IF(AND(Weekly[[#This Row],[H Odds &lt;]]&lt;&gt;"",Weekly[[#This Row],[XGB_P]]=TRUE,Weekly[[#This Row],[Actual]]=TRUE),AU65+Weekly[[#This Row],[H Odds &lt;]]-1,IF(AND(Weekly[[#This Row],[V Odds &lt;]]&lt;&gt;"",Weekly[[#This Row],[XGB_P]]=FALSE,Weekly[[#This Row],[Actual]]=FALSE),AU65+Weekly[[#This Row],[V Odds &lt;]]-1,IF(AND(Weekly[[#This Row],[V Odds &lt;]]&lt;&gt;"",Weekly[[#This Row],[XGB_P]]=FALSE,Weekly[[#This Row],[Actual]]=TRUE),AU65-1,IF(AND(Weekly[[#This Row],[H Odds &lt;]]&lt;&gt;"",Weekly[[#This Row],[XGB_P]]=TRUE,Weekly[[#This Row],[Actual]]=FALSE),AU65-1,AU65)))))</f>
        <v>38</v>
      </c>
      <c r="AV66" s="37">
        <f>IF(AND(Weekly[[#This Row],[V Odds &lt;]]="",Weekly[[#This Row],[H Odds &lt;]]=""),AV65,IF(AND(Weekly[[#This Row],[H Odds &lt;]]&lt;&gt;"",Weekly[[#This Row],[QDA_P]]=TRUE,Weekly[[#This Row],[Actual]]=TRUE),AV65+Weekly[[#This Row],[H Odds &lt;]]-1,IF(AND(Weekly[[#This Row],[V Odds &lt;]]&lt;&gt;"",Weekly[[#This Row],[QDA_P]]=FALSE,Weekly[[#This Row],[Actual]]=FALSE),AV65+Weekly[[#This Row],[V Odds &lt;]]-1,IF(AND(Weekly[[#This Row],[V Odds &lt;]]&lt;&gt;"",Weekly[[#This Row],[QDA_P]]=FALSE,Weekly[[#This Row],[Actual]]=TRUE),AV65-1,IF(AND(Weekly[[#This Row],[H Odds &lt;]]&lt;&gt;"",Weekly[[#This Row],[QDA_P]]=TRUE,Weekly[[#This Row],[Actual]]=FALSE),AV65-1,AV65)))))</f>
        <v>43.389999999999993</v>
      </c>
      <c r="AW66" s="37"/>
      <c r="AX66" s="37">
        <f>IF(AND(Weekly[[#This Row],[V Odds &lt;]]="",Weekly[[#This Row],[H Odds &lt;]]=""),AX65,IF(AND(Weekly[[#This Row],[V Odds &lt;]]&lt;&gt;"",Weekly[[#This Row],[FALSES]]&gt;0,Weekly[[#This Row],[Actual]]=FALSE),AX65+Weekly[[#This Row],[V Odds &lt;]]-1,IF(AND(Weekly[[#This Row],[H Odds &lt;]]&lt;&gt;"",Weekly[[#This Row],[TRUES]]&gt;0,Weekly[[#This Row],[Actual]]=TRUE),AX65+Weekly[[#This Row],[H Odds &lt;]]-1,IF(AND(Weekly[[#This Row],[V Odds &lt;]]&lt;&gt;"",Weekly[[#This Row],[FALSES]]=0),AX65,IF(AND(Weekly[[#This Row],[H Odds &lt;]]&lt;&gt;"",Weekly[[#This Row],[TRUES]]=0),AX65,AX65-1)))))</f>
        <v>53.190000000000005</v>
      </c>
      <c r="AY66" s="37">
        <f>IF(AND(Weekly[[#This Row],[V Odds &lt;]]="",Weekly[[#This Row],[H Odds &lt;]]=""),AY65,IF(AND(Weekly[[#This Row],[V Odds &lt;]]&lt;&gt;"",Weekly[[#This Row],[FALSES]]&gt;0,Weekly[[#This Row],[Actual]]=FALSE),AY65+((Weekly[[#This Row],[V Odds &lt;]]-1)*0.92),IF(AND(Weekly[[#This Row],[H Odds &lt;]]&lt;&gt;"",Weekly[[#This Row],[TRUES]]&gt;0,Weekly[[#This Row],[Actual]]=TRUE),AY65+((Weekly[[#This Row],[H Odds &lt;]]-1)*0.92),IF(AND(Weekly[[#This Row],[V Odds &lt;]]&lt;&gt;"",Weekly[[#This Row],[FALSES]]=0),AY65,IF(AND(Weekly[[#This Row],[H Odds &lt;]]&lt;&gt;"",Weekly[[#This Row],[TRUES]]=0),AY65,AY65-1)))))</f>
        <v>51.574800000000003</v>
      </c>
      <c r="AZ66" s="37">
        <f>IF(AND(Weekly[[#This Row],[V Odds &lt;]]="",Weekly[[#This Row],[H Odds &lt;]]=""),AZ65,IF(AND(Weekly[[#This Row],[V Odds &lt;]]&lt;&gt;"",Weekly[[#This Row],[Actual]]=FALSE),AZ65+Weekly[[#This Row],[V Odds &lt;]]-1,IF(AND(Weekly[[#This Row],[H Odds &lt;]]&lt;&gt;"",Weekly[[#This Row],[Actual]]=TRUE),AZ65+Weekly[[#This Row],[H Odds &lt;]]-1,AZ65-1)))</f>
        <v>51.93</v>
      </c>
      <c r="BA66" s="38">
        <f>IF(Weekly[[#This Row],[H Odds &lt;]]="",BA65,IF(AND(Weekly[[#This Row],[H Odds &lt;]]&lt;&gt;"",Weekly[[#This Row],[SVC_P]]=TRUE,Weekly[[#This Row],[Actual]]=TRUE),BA65+Weekly[[#This Row],[H Odds &lt;]]-1,IF(AND(Weekly[[#This Row],[H Odds &lt;]]&lt;&gt;"",Weekly[[#This Row],[SVC_P]]=TRUE,Weekly[[#This Row],[Actual]]=FALSE),BA65-1,BA65)))</f>
        <v>45.11</v>
      </c>
      <c r="BB66" s="38">
        <f>IF(Weekly[[#This Row],[H Odds &lt;]]="",BB65,IF(AND(Weekly[[#This Row],[H Odds &lt;]]&lt;&gt;"",Weekly[[#This Row],[ADBC_P]]=TRUE,Weekly[[#This Row],[Actual]]=TRUE),BB65+Weekly[[#This Row],[H Odds &lt;]]-1,IF(AND(Weekly[[#This Row],[H Odds &lt;]]&lt;&gt;"",Weekly[[#This Row],[ADBC_P]]=TRUE,Weekly[[#This Row],[Actual]]=FALSE),BB65-1,BB65)))</f>
        <v>39</v>
      </c>
      <c r="BC66" s="38">
        <f>IF(Weekly[[#This Row],[H Odds &lt;]]="",BC65,IF(AND(Weekly[[#This Row],[H Odds &lt;]]&lt;&gt;"",Weekly[[#This Row],[RFC_P]]=TRUE,Weekly[[#This Row],[Actual]]=TRUE),BC65+Weekly[[#This Row],[H Odds &lt;]]-1,IF(AND(Weekly[[#This Row],[H Odds &lt;]]&lt;&gt;"",Weekly[[#This Row],[RFC_P]]=TRUE,Weekly[[#This Row],[Actual]]=FALSE),BC65-1,BC65)))</f>
        <v>38</v>
      </c>
      <c r="BD66" s="38">
        <f>IF(Weekly[[#This Row],[H Odds &lt;]]="",BD65,IF(AND(Weekly[[#This Row],[H Odds &lt;]]&lt;&gt;"",Weekly[[#This Row],[GBC_P]]=TRUE,Weekly[[#This Row],[Actual]]=TRUE),BD65+Weekly[[#This Row],[H Odds &lt;]]-1,IF(AND(Weekly[[#This Row],[H Odds &lt;]]&lt;&gt;"",Weekly[[#This Row],[GBC_P]]=TRUE,Weekly[[#This Row],[Actual]]=FALSE),BD65-1,BD65)))</f>
        <v>39</v>
      </c>
      <c r="BE66" s="38">
        <f>IF(Weekly[[#This Row],[H Odds &lt;]]="",BE65,IF(AND(Weekly[[#This Row],[H Odds &lt;]]&lt;&gt;"",Weekly[[#This Row],[HGBC_P]]=TRUE,Weekly[[#This Row],[Actual]]=TRUE),BE65+Weekly[[#This Row],[H Odds &lt;]]-1,IF(AND(Weekly[[#This Row],[H Odds &lt;]]&lt;&gt;"",Weekly[[#This Row],[HGBC_P]]=TRUE,Weekly[[#This Row],[Actual]]=FALSE),BE65-1,BE65)))</f>
        <v>38</v>
      </c>
      <c r="BF66" s="38">
        <f>IF(Weekly[[#This Row],[H Odds &lt;]]="",BF65,IF(AND(Weekly[[#This Row],[H Odds &lt;]]&lt;&gt;"",Weekly[[#This Row],[XGB_P]]=TRUE,Weekly[[#This Row],[Actual]]=TRUE),BF65+Weekly[[#This Row],[H Odds &lt;]]-1,IF(AND(Weekly[[#This Row],[H Odds &lt;]]&lt;&gt;"",Weekly[[#This Row],[XGB_P]]=TRUE,Weekly[[#This Row],[Actual]]=FALSE),BF65-1,BF65)))</f>
        <v>39</v>
      </c>
      <c r="BG66" s="38">
        <f>IF(Weekly[[#This Row],[H Odds &lt;]]="",BG65,IF(AND(Weekly[[#This Row],[H Odds &lt;]]&lt;&gt;"",Weekly[[#This Row],[QDA_P]]=TRUE,Weekly[[#This Row],[Actual]]=TRUE),BG65+Weekly[[#This Row],[H Odds &lt;]]-1,IF(AND(Weekly[[#This Row],[H Odds &lt;]]&lt;&gt;"",Weekly[[#This Row],[QDA_P]]=TRUE,Weekly[[#This Row],[Actual]]=FALSE),BG65-1,BG65)))</f>
        <v>39</v>
      </c>
      <c r="BH66" s="38">
        <f>IF(Weekly[[#This Row],[H Odds &lt;]]="",BH65,IF(AND(Weekly[[#This Row],[H Odds &lt;]]&lt;&gt;"",Weekly[[#This Row],[KNC_P]]=TRUE,Weekly[[#This Row],[Actual]]=TRUE),BH65+Weekly[[#This Row],[H Odds &lt;]]-1,IF(AND(Weekly[[#This Row],[H Odds &lt;]]&lt;&gt;"",Weekly[[#This Row],[KNC_P]]=TRUE,Weekly[[#This Row],[Actual]]=FALSE),BH65-1,BH65)))</f>
        <v>40</v>
      </c>
      <c r="BI66" s="38">
        <f>IF(Weekly[[#This Row],[H Odds &lt;]]="",BI65,IF(AND(Weekly[[#This Row],[H Odds &lt;]]&lt;&gt;"",Weekly[[#This Row],[TRUES]]&gt;0,Weekly[[#This Row],[Actual]]=TRUE),BI65+Weekly[[#This Row],[H Odds &lt;]]-1,IF(AND(Weekly[[#This Row],[H Odds &lt;]]&lt;&gt;"",Weekly[[#This Row],[TRUES]]=0),BI65,BI65-1)))</f>
        <v>45.11</v>
      </c>
      <c r="BJ66" s="38">
        <f>IF(Weekly[[#This Row],[H Odds &lt;]]="",BJ65,IF(AND(Weekly[[#This Row],[H Odds &lt;]]&lt;&gt;"",Weekly[[#This Row],[Actual]]=TRUE),BJ65+Weekly[[#This Row],[H Odds &lt;]]-1,IF(AND(Weekly[[#This Row],[H Odds &lt;]]&lt;&gt;"",Weekly[[#This Row],[Actual]]=FALSE),BJ65-1,BJ65)))</f>
        <v>45.11</v>
      </c>
      <c r="BK66" s="58">
        <f>IF(AND(Weekly[[#This Row],[TRUES]]&gt;4,Weekly[[#This Row],[Actual]]=TRUE),BK65+Weekly[[#This Row],[BF H Odds]]-1,IF(AND(Weekly[[#This Row],[FALSES]]&gt;4,Weekly[[#This Row],[Actual]]=FALSE),BK65+Weekly[[#This Row],[BF V Odds]]-1,IF(AND(Weekly[[#This Row],[TRUES]]&gt;4,Weekly[[#This Row],[Actual]]=FALSE),BK65-1,IF(AND(Weekly[[#This Row],[FALSES]]&gt;4,Weekly[[#This Row],[Actual]]=TRUE),BK65-1,BK65))))</f>
        <v>37.030000000000022</v>
      </c>
      <c r="BL66" s="58">
        <f>IF(AND(Weekly[[#This Row],[TRUES]]&gt;5,Weekly[[#This Row],[Actual]]=TRUE),BL65+Weekly[[#This Row],[BF H Odds]]-1,IF(AND(Weekly[[#This Row],[FALSES]]&gt;5,Weekly[[#This Row],[Actual]]=FALSE),BL65+Weekly[[#This Row],[BF V Odds]]-1,IF(AND(Weekly[[#This Row],[TRUES]]&gt;5,Weekly[[#This Row],[Actual]]=FALSE),BL65-1,IF(AND(Weekly[[#This Row],[FALSES]]&gt;5,Weekly[[#This Row],[Actual]]=TRUE),BL65-1,BL65))))</f>
        <v>38.890000000000022</v>
      </c>
      <c r="BM66" s="58">
        <f>IF(AND(Weekly[[#This Row],[TRUES]]&gt;6,Weekly[[#This Row],[Actual]]=TRUE),BM65+Weekly[[#This Row],[BF H Odds]]-1,IF(AND(Weekly[[#This Row],[FALSES]]&gt;6,Weekly[[#This Row],[Actual]]=FALSE),BM65+Weekly[[#This Row],[BF V Odds]]-1,IF(AND(Weekly[[#This Row],[TRUES]]&gt;6,Weekly[[#This Row],[Actual]]=FALSE),BM65-1,IF(AND(Weekly[[#This Row],[FALSES]]&gt;6,Weekly[[#This Row],[Actual]]=TRUE),BM65-1,BM65))))</f>
        <v>41.530000000000015</v>
      </c>
      <c r="BN66" s="24"/>
    </row>
    <row r="67" spans="1:66" x14ac:dyDescent="0.25">
      <c r="A67" s="1">
        <v>70</v>
      </c>
      <c r="B67" s="10">
        <v>44244</v>
      </c>
      <c r="C67" s="17" t="s">
        <v>38</v>
      </c>
      <c r="D67" s="15" t="s">
        <v>22</v>
      </c>
      <c r="E67" t="b">
        <v>1</v>
      </c>
      <c r="F67" t="b">
        <v>0</v>
      </c>
      <c r="G67" t="b">
        <v>0</v>
      </c>
      <c r="H67" t="b">
        <v>0</v>
      </c>
      <c r="I67" t="b">
        <v>0</v>
      </c>
      <c r="J67" t="b">
        <v>1</v>
      </c>
      <c r="K67" t="b">
        <v>0</v>
      </c>
      <c r="N67">
        <v>1</v>
      </c>
      <c r="O67">
        <v>3.25</v>
      </c>
      <c r="P67" t="b">
        <v>1</v>
      </c>
      <c r="Q67" t="s">
        <v>76</v>
      </c>
      <c r="R67" s="9">
        <f>IFERROR(IF(Weekly[[#This Row],[Won Bet?]]="yes",R66+(Weekly[[#This Row],[BF Odds]]*Weekly[[#This Row],[BF Stake]])-Weekly[[#This Row],[BF Stake]],R66-Weekly[[#This Row],[BF Stake]]),R66)</f>
        <v>92.710000000000022</v>
      </c>
      <c r="S67" s="9">
        <f>IFERROR(IF(Weekly[[#This Row],[Won Bet?]]="yes",S66+(((Weekly[[#This Row],[BF Odds]]*Weekly[[#This Row],[BF Stake]])-Weekly[[#This Row],[BF Stake]])*0.95),S66-Weekly[[#This Row],[BF Stake]]),S66)</f>
        <v>91.874499999999998</v>
      </c>
      <c r="T67">
        <v>1.37</v>
      </c>
      <c r="U67">
        <v>3.27</v>
      </c>
      <c r="V67" s="24">
        <f>IF(Weekly[[#This Row],[Actual]]="","",IF(AND(Weekly[[#This Row],[SVC_P]]=Weekly[[#This Row],[Actual]],Weekly[[#This Row],[SVC_P]]=TRUE),V66+Weekly[[#This Row],[BF H Odds]]-1,IF(AND(Weekly[[#This Row],[SVC_P]]=Weekly[[#This Row],[Actual]],Weekly[[#This Row],[SVC_P]]=FALSE),V66+Weekly[[#This Row],[BF V Odds]]-1,V66-1)))</f>
        <v>53.720000000000034</v>
      </c>
      <c r="W67" s="24">
        <f>IF(Weekly[[#This Row],[Actual]]="","",IF(AND(Weekly[[#This Row],[SVC_P]]=FALSE,Weekly[[#This Row],[Actual]]=TRUE),W66+Weekly[[#This Row],[BF H Odds]]-1,IF(AND(Weekly[[#This Row],[SVC_P]]=TRUE,Weekly[[#This Row],[Actual]]=FALSE,),W66+Weekly[[#This Row],[BF V Odds]]-1,W66-1)))</f>
        <v>-18.759999999999998</v>
      </c>
      <c r="X67" s="24">
        <f>IF(Weekly[[#This Row],[Actual]]="","",IF(AND(Weekly[[#This Row],[ADBC_P]]=Weekly[[#This Row],[Actual]],Weekly[[#This Row],[ADBC_P]]=TRUE),X66+Weekly[[#This Row],[BF H Odds]]-1,IF(AND(Weekly[[#This Row],[ADBC_P]]=Weekly[[#This Row],[Actual]],Weekly[[#This Row],[ADBC_P]]=FALSE),X66+Weekly[[#This Row],[BF V Odds]]-1,X66-1)))</f>
        <v>41.110000000000028</v>
      </c>
      <c r="Y67" s="24">
        <f>IF(Weekly[[#This Row],[Actual]]="","",IF(AND(Weekly[[#This Row],[ADBC_P]]=FALSE,Weekly[[#This Row],[Actual]]=TRUE),Y66+Weekly[[#This Row],[BF H Odds]]-1,IF(AND(Weekly[[#This Row],[ADBC_P]]=TRUE,Weekly[[#This Row],[Actual]]=FALSE),Y66+Weekly[[#This Row],[BF V Odds]]-1,Y66-1)))</f>
        <v>46.100000000000009</v>
      </c>
      <c r="Z67" s="24">
        <f>IF(Weekly[[#This Row],[Actual]]="","",IF(AND(Weekly[[#This Row],[RFC_P]]=Weekly[[#This Row],[Actual]],Weekly[[#This Row],[RFC_P]]=TRUE),Z66+Weekly[[#This Row],[BF H Odds]]-1,IF(AND(Weekly[[#This Row],[RFC_P]]=Weekly[[#This Row],[Actual]],Weekly[[#This Row],[RFC_P]]=FALSE),Z66+Weekly[[#This Row],[BF V Odds]]-1,Z66-1)))</f>
        <v>33.200000000000031</v>
      </c>
      <c r="AA67" s="24">
        <f>IF(Weekly[[#This Row],[Actual]]="","",IF(AND(Weekly[[#This Row],[RFC_P]]=FALSE,Weekly[[#This Row],[Actual]]=TRUE),AA66+Weekly[[#This Row],[BF H Odds]]-1,IF(AND(Weekly[[#This Row],[RFC_P]]=TRUE,Weekly[[#This Row],[Actual]]=FALSE),AA66+Weekly[[#This Row],[BF V Odds]]-1,AA66-1)))</f>
        <v>54.010000000000012</v>
      </c>
      <c r="AB67" s="24">
        <f>IF(Weekly[[#This Row],[Actual]]="","",IF(AND(Weekly[[#This Row],[GBC_P]]=Weekly[[#This Row],[Actual]],Weekly[[#This Row],[GBC_P]]=TRUE),AB66+Weekly[[#This Row],[BF H Odds]]-1,IF(AND(Weekly[[#This Row],[GBC_P]]=Weekly[[#This Row],[Actual]],Weekly[[#This Row],[GBC_P]]=FALSE),AB66+Weekly[[#This Row],[BF V Odds]]-1,AB66-1)))</f>
        <v>32.65000000000002</v>
      </c>
      <c r="AC67" s="24">
        <f>IF(Weekly[[#This Row],[Actual]]="","",IF(AND(Weekly[[#This Row],[GBC_P]]=FALSE,Weekly[[#This Row],[Actual]]=TRUE),AC66+Weekly[[#This Row],[BF H Odds]]-1,IF(AND(Weekly[[#This Row],[GBC_P]]=TRUE,Weekly[[#This Row],[Actual]]=FALSE),AC66+Weekly[[#This Row],[BF V Odds]]-1,AC66-1)))</f>
        <v>54.560000000000016</v>
      </c>
      <c r="AD67" s="24">
        <f>IF(Weekly[[#This Row],[Actual]]="","",IF(AND(Weekly[[#This Row],[HGBC_P]]=Weekly[[#This Row],[Actual]],Weekly[[#This Row],[HGBC_P]]=TRUE),AD66+Weekly[[#This Row],[BF H Odds]]-1,IF(AND(Weekly[[#This Row],[HGBC_P]]=Weekly[[#This Row],[Actual]],Weekly[[#This Row],[HGBC_P]]=FALSE),AD66+Weekly[[#This Row],[BF V Odds]]-1,AD66-1)))</f>
        <v>34.080000000000034</v>
      </c>
      <c r="AE67" s="24">
        <f>IF(Weekly[[#This Row],[Actual]]="","",IF(AND(Weekly[[#This Row],[HGBC_P]]=FALSE,Weekly[[#This Row],[Actual]]=TRUE),AE66+Weekly[[#This Row],[BF H Odds]]-1,IF(AND(Weekly[[#This Row],[HGBC_P]]=TRUE,Weekly[[#This Row],[Actual]]=FALSE),AE66+Weekly[[#This Row],[BF V Odds]]-1,AE66-1)))</f>
        <v>53.13</v>
      </c>
      <c r="AF67" s="24">
        <f>IF(Weekly[[#This Row],[Actual]]="","",IF(AND(Weekly[[#This Row],[XGB_P]]=Weekly[[#This Row],[Actual]],Weekly[[#This Row],[XGB_P]]=TRUE),AF66+Weekly[[#This Row],[BF H Odds]]-1,IF(AND(Weekly[[#This Row],[XGB_P]]=Weekly[[#This Row],[Actual]],Weekly[[#This Row],[XGB_P]]=FALSE),AF66+Weekly[[#This Row],[BF V Odds]]-1,AF66-1)))</f>
        <v>38.03000000000003</v>
      </c>
      <c r="AG67" s="24">
        <f>IF(Weekly[[#This Row],[Actual]]="","",IF(AND(Weekly[[#This Row],[XGB_P]]=FALSE,Weekly[[#This Row],[Actual]]=TRUE),AG66+Weekly[[#This Row],[BF H Odds]]-1,IF(AND(Weekly[[#This Row],[XGB_P]]=TRUE,Weekly[[#This Row],[Actual]]=FALSE),AG66+Weekly[[#This Row],[BF V Odds]]-1,AG66-1)))</f>
        <v>49.18</v>
      </c>
      <c r="AH67" s="24">
        <f>IF(Weekly[[#This Row],[Actual]]="","",IF(AND(Weekly[[#This Row],[QDA_P]]=Weekly[[#This Row],[Actual]],Weekly[[#This Row],[QDA_P]]=TRUE),AH66+Weekly[[#This Row],[BF H Odds]]-1,IF(AND(Weekly[[#This Row],[QDA_P]]=Weekly[[#This Row],[Actual]],Weekly[[#This Row],[QDA_P]]=FALSE),AH66+Weekly[[#This Row],[BF V Odds]]-1,AH66-1)))</f>
        <v>36.550000000000018</v>
      </c>
      <c r="AI67" s="24">
        <f>IF(Weekly[[#This Row],[Actual]]="","",IF(AND(Weekly[[#This Row],[QDA_P]]=FALSE,Weekly[[#This Row],[Actual]]=TRUE),AI66+Weekly[[#This Row],[BF H Odds]]-1,IF(AND(Weekly[[#This Row],[QDA_P]]=TRUE,Weekly[[#This Row],[Actual]]=FALSE),AI66+Weekly[[#This Row],[BF V Odds]]-1,AI66-1)))</f>
        <v>50.660000000000018</v>
      </c>
      <c r="AJ67" s="24"/>
      <c r="AK67" s="24"/>
      <c r="AL67" s="30">
        <f>IF(Weekly[[#This Row],[Actual]]="","",COUNTIF(Weekly[[#This Row],[SVC_P]:[QDA_P]],TRUE))</f>
        <v>2</v>
      </c>
      <c r="AM67" s="30">
        <f>IF(Weekly[[#This Row],[Actual]]="","",COUNTIF(Weekly[[#This Row],[SVC_P]:[QDA_P]],FALSE))</f>
        <v>5</v>
      </c>
      <c r="AN67" t="str">
        <f>IF(AND(Weekly[[#This Row],[BF V Odds]]&gt;$BO$6,Weekly[[#This Row],[BF V Odds]] &lt; $BO$7),Weekly[[#This Row],[BF V Odds]],"")</f>
        <v/>
      </c>
      <c r="AO67">
        <f>IF(AND(Weekly[[#This Row],[BF H Odds]]&gt;$BO$6, Weekly[[#This Row],[BF H Odds]] &lt; $BO$7),Weekly[[#This Row],[BF H Odds]],"")</f>
        <v>3.27</v>
      </c>
      <c r="AP67" s="37">
        <f>IF(AND(Weekly[[#This Row],[V Odds &lt;]]="",Weekly[[#This Row],[H Odds &lt;]]=""),AP66,IF(AND(Weekly[[#This Row],[H Odds &lt;]]&lt;&gt;"",Weekly[[#This Row],[SVC_P]]=TRUE,Weekly[[#This Row],[Actual]]=TRUE),AP66+Weekly[[#This Row],[H Odds &lt;]]-1,IF(AND(Weekly[[#This Row],[V Odds &lt;]]&lt;&gt;"",Weekly[[#This Row],[SVC_P]]=FALSE,Weekly[[#This Row],[Actual]]=FALSE),AP66+Weekly[[#This Row],[V Odds &lt;]]-1,IF(AND(Weekly[[#This Row],[V Odds &lt;]]&lt;&gt;"",Weekly[[#This Row],[SVC_P]]=FALSE,Weekly[[#This Row],[Actual]]=TRUE),AP66-1,IF(AND(Weekly[[#This Row],[H Odds &lt;]]&lt;&gt;"",Weekly[[#This Row],[SVC_P]]=TRUE,Weekly[[#This Row],[Actual]]=FALSE),AP66-1,AP66)))))</f>
        <v>51.070000000000014</v>
      </c>
      <c r="AQ67" s="37">
        <f>IF(AND(Weekly[[#This Row],[V Odds &lt;]]="",Weekly[[#This Row],[H Odds &lt;]]=""),AQ66,IF(AND(Weekly[[#This Row],[H Odds &lt;]]&lt;&gt;"",Weekly[[#This Row],[ADBC_P]]=TRUE,Weekly[[#This Row],[Actual]]=TRUE),AQ66+Weekly[[#This Row],[H Odds &lt;]]-1,IF(AND(Weekly[[#This Row],[V Odds &lt;]]&lt;&gt;"",Weekly[[#This Row],[ADBC_P]]=FALSE,Weekly[[#This Row],[Actual]]=FALSE),AQ66+Weekly[[#This Row],[V Odds &lt;]]-1,IF(AND(Weekly[[#This Row],[V Odds &lt;]]&lt;&gt;"",Weekly[[#This Row],[ADBC_P]]=FALSE,Weekly[[#This Row],[Actual]]=TRUE),AQ66-1,IF(AND(Weekly[[#This Row],[H Odds &lt;]]&lt;&gt;"",Weekly[[#This Row],[ADBC_P]]=TRUE,Weekly[[#This Row],[Actual]]=FALSE),AQ66-1,AQ66)))))</f>
        <v>41.69</v>
      </c>
      <c r="AR67" s="37">
        <f>IF(AND(Weekly[[#This Row],[V Odds &lt;]]="",Weekly[[#This Row],[H Odds &lt;]]=""),AR66,IF(AND(Weekly[[#This Row],[H Odds &lt;]]&lt;&gt;"",Weekly[[#This Row],[RFC_P]]=TRUE,Weekly[[#This Row],[Actual]]=TRUE),AR66+Weekly[[#This Row],[H Odds &lt;]]-1,IF(AND(Weekly[[#This Row],[V Odds &lt;]]&lt;&gt;"",Weekly[[#This Row],[RFC_P]]=FALSE,Weekly[[#This Row],[Actual]]=FALSE),AR66+Weekly[[#This Row],[V Odds &lt;]]-1,IF(AND(Weekly[[#This Row],[V Odds &lt;]]&lt;&gt;"",Weekly[[#This Row],[RFC_P]]=FALSE,Weekly[[#This Row],[Actual]]=TRUE),AR66-1,IF(AND(Weekly[[#This Row],[H Odds &lt;]]&lt;&gt;"",Weekly[[#This Row],[RFC_P]]=TRUE,Weekly[[#This Row],[Actual]]=FALSE),AR66-1,AR66)))))</f>
        <v>39.200000000000003</v>
      </c>
      <c r="AS67" s="37">
        <f>IF(AND(Weekly[[#This Row],[V Odds &lt;]]="",Weekly[[#This Row],[H Odds &lt;]]=""),AS66,IF(AND(Weekly[[#This Row],[H Odds &lt;]]&lt;&gt;"",Weekly[[#This Row],[GBC_P]]=TRUE,Weekly[[#This Row],[Actual]]=TRUE),AS66+Weekly[[#This Row],[H Odds &lt;]]-1,IF(AND(Weekly[[#This Row],[V Odds &lt;]]&lt;&gt;"",Weekly[[#This Row],[GBC_P]]=FALSE,Weekly[[#This Row],[Actual]]=FALSE),AS66+Weekly[[#This Row],[V Odds &lt;]]-1,IF(AND(Weekly[[#This Row],[V Odds &lt;]]&lt;&gt;"",Weekly[[#This Row],[GBC_P]]=FALSE,Weekly[[#This Row],[Actual]]=TRUE),AS66-1,IF(AND(Weekly[[#This Row],[H Odds &lt;]]&lt;&gt;"",Weekly[[#This Row],[GBC_P]]=TRUE,Weekly[[#This Row],[Actual]]=FALSE),AS66-1,AS66)))))</f>
        <v>39.69</v>
      </c>
      <c r="AT67" s="37">
        <f>IF(AND(Weekly[[#This Row],[V Odds &lt;]]="",Weekly[[#This Row],[H Odds &lt;]]=""),AT66,IF(AND(Weekly[[#This Row],[H Odds &lt;]]&lt;&gt;"",Weekly[[#This Row],[HGBC_P]]=TRUE,Weekly[[#This Row],[Actual]]=TRUE),AT66+Weekly[[#This Row],[H Odds &lt;]]-1,IF(AND(Weekly[[#This Row],[V Odds &lt;]]&lt;&gt;"",Weekly[[#This Row],[HGBC_P]]=FALSE,Weekly[[#This Row],[Actual]]=FALSE),AT66+Weekly[[#This Row],[V Odds &lt;]]-1,IF(AND(Weekly[[#This Row],[V Odds &lt;]]&lt;&gt;"",Weekly[[#This Row],[HGBC_P]]=FALSE,Weekly[[#This Row],[Actual]]=TRUE),AT66-1,IF(AND(Weekly[[#This Row],[H Odds &lt;]]&lt;&gt;"",Weekly[[#This Row],[HGBC_P]]=TRUE,Weekly[[#This Row],[Actual]]=FALSE),AT66-1,AT66)))))</f>
        <v>37</v>
      </c>
      <c r="AU67" s="37">
        <f>IF(AND(Weekly[[#This Row],[V Odds &lt;]]="",Weekly[[#This Row],[H Odds &lt;]]=""),AU66,IF(AND(Weekly[[#This Row],[H Odds &lt;]]&lt;&gt;"",Weekly[[#This Row],[XGB_P]]=TRUE,Weekly[[#This Row],[Actual]]=TRUE),AU66+Weekly[[#This Row],[H Odds &lt;]]-1,IF(AND(Weekly[[#This Row],[V Odds &lt;]]&lt;&gt;"",Weekly[[#This Row],[XGB_P]]=FALSE,Weekly[[#This Row],[Actual]]=FALSE),AU66+Weekly[[#This Row],[V Odds &lt;]]-1,IF(AND(Weekly[[#This Row],[V Odds &lt;]]&lt;&gt;"",Weekly[[#This Row],[XGB_P]]=FALSE,Weekly[[#This Row],[Actual]]=TRUE),AU66-1,IF(AND(Weekly[[#This Row],[H Odds &lt;]]&lt;&gt;"",Weekly[[#This Row],[XGB_P]]=TRUE,Weekly[[#This Row],[Actual]]=FALSE),AU66-1,AU66)))))</f>
        <v>40.270000000000003</v>
      </c>
      <c r="AV67" s="37">
        <f>IF(AND(Weekly[[#This Row],[V Odds &lt;]]="",Weekly[[#This Row],[H Odds &lt;]]=""),AV66,IF(AND(Weekly[[#This Row],[H Odds &lt;]]&lt;&gt;"",Weekly[[#This Row],[QDA_P]]=TRUE,Weekly[[#This Row],[Actual]]=TRUE),AV66+Weekly[[#This Row],[H Odds &lt;]]-1,IF(AND(Weekly[[#This Row],[V Odds &lt;]]&lt;&gt;"",Weekly[[#This Row],[QDA_P]]=FALSE,Weekly[[#This Row],[Actual]]=FALSE),AV66+Weekly[[#This Row],[V Odds &lt;]]-1,IF(AND(Weekly[[#This Row],[V Odds &lt;]]&lt;&gt;"",Weekly[[#This Row],[QDA_P]]=FALSE,Weekly[[#This Row],[Actual]]=TRUE),AV66-1,IF(AND(Weekly[[#This Row],[H Odds &lt;]]&lt;&gt;"",Weekly[[#This Row],[QDA_P]]=TRUE,Weekly[[#This Row],[Actual]]=FALSE),AV66-1,AV66)))))</f>
        <v>43.389999999999993</v>
      </c>
      <c r="AW67" s="37"/>
      <c r="AX67" s="37">
        <f>IF(AND(Weekly[[#This Row],[V Odds &lt;]]="",Weekly[[#This Row],[H Odds &lt;]]=""),AX66,IF(AND(Weekly[[#This Row],[V Odds &lt;]]&lt;&gt;"",Weekly[[#This Row],[FALSES]]&gt;0,Weekly[[#This Row],[Actual]]=FALSE),AX66+Weekly[[#This Row],[V Odds &lt;]]-1,IF(AND(Weekly[[#This Row],[H Odds &lt;]]&lt;&gt;"",Weekly[[#This Row],[TRUES]]&gt;0,Weekly[[#This Row],[Actual]]=TRUE),AX66+Weekly[[#This Row],[H Odds &lt;]]-1,IF(AND(Weekly[[#This Row],[V Odds &lt;]]&lt;&gt;"",Weekly[[#This Row],[FALSES]]=0),AX66,IF(AND(Weekly[[#This Row],[H Odds &lt;]]&lt;&gt;"",Weekly[[#This Row],[TRUES]]=0),AX66,AX66-1)))))</f>
        <v>55.460000000000008</v>
      </c>
      <c r="AY67" s="37">
        <f>IF(AND(Weekly[[#This Row],[V Odds &lt;]]="",Weekly[[#This Row],[H Odds &lt;]]=""),AY66,IF(AND(Weekly[[#This Row],[V Odds &lt;]]&lt;&gt;"",Weekly[[#This Row],[FALSES]]&gt;0,Weekly[[#This Row],[Actual]]=FALSE),AY66+((Weekly[[#This Row],[V Odds &lt;]]-1)*0.92),IF(AND(Weekly[[#This Row],[H Odds &lt;]]&lt;&gt;"",Weekly[[#This Row],[TRUES]]&gt;0,Weekly[[#This Row],[Actual]]=TRUE),AY66+((Weekly[[#This Row],[H Odds &lt;]]-1)*0.92),IF(AND(Weekly[[#This Row],[V Odds &lt;]]&lt;&gt;"",Weekly[[#This Row],[FALSES]]=0),AY66,IF(AND(Weekly[[#This Row],[H Odds &lt;]]&lt;&gt;"",Weekly[[#This Row],[TRUES]]=0),AY66,AY66-1)))))</f>
        <v>53.663200000000003</v>
      </c>
      <c r="AZ67" s="37">
        <f>IF(AND(Weekly[[#This Row],[V Odds &lt;]]="",Weekly[[#This Row],[H Odds &lt;]]=""),AZ66,IF(AND(Weekly[[#This Row],[V Odds &lt;]]&lt;&gt;"",Weekly[[#This Row],[Actual]]=FALSE),AZ66+Weekly[[#This Row],[V Odds &lt;]]-1,IF(AND(Weekly[[#This Row],[H Odds &lt;]]&lt;&gt;"",Weekly[[#This Row],[Actual]]=TRUE),AZ66+Weekly[[#This Row],[H Odds &lt;]]-1,AZ66-1)))</f>
        <v>54.2</v>
      </c>
      <c r="BA67" s="38">
        <f>IF(Weekly[[#This Row],[H Odds &lt;]]="",BA66,IF(AND(Weekly[[#This Row],[H Odds &lt;]]&lt;&gt;"",Weekly[[#This Row],[SVC_P]]=TRUE,Weekly[[#This Row],[Actual]]=TRUE),BA66+Weekly[[#This Row],[H Odds &lt;]]-1,IF(AND(Weekly[[#This Row],[H Odds &lt;]]&lt;&gt;"",Weekly[[#This Row],[SVC_P]]=TRUE,Weekly[[#This Row],[Actual]]=FALSE),BA66-1,BA66)))</f>
        <v>47.38</v>
      </c>
      <c r="BB67" s="38">
        <f>IF(Weekly[[#This Row],[H Odds &lt;]]="",BB66,IF(AND(Weekly[[#This Row],[H Odds &lt;]]&lt;&gt;"",Weekly[[#This Row],[ADBC_P]]=TRUE,Weekly[[#This Row],[Actual]]=TRUE),BB66+Weekly[[#This Row],[H Odds &lt;]]-1,IF(AND(Weekly[[#This Row],[H Odds &lt;]]&lt;&gt;"",Weekly[[#This Row],[ADBC_P]]=TRUE,Weekly[[#This Row],[Actual]]=FALSE),BB66-1,BB66)))</f>
        <v>39</v>
      </c>
      <c r="BC67" s="38">
        <f>IF(Weekly[[#This Row],[H Odds &lt;]]="",BC66,IF(AND(Weekly[[#This Row],[H Odds &lt;]]&lt;&gt;"",Weekly[[#This Row],[RFC_P]]=TRUE,Weekly[[#This Row],[Actual]]=TRUE),BC66+Weekly[[#This Row],[H Odds &lt;]]-1,IF(AND(Weekly[[#This Row],[H Odds &lt;]]&lt;&gt;"",Weekly[[#This Row],[RFC_P]]=TRUE,Weekly[[#This Row],[Actual]]=FALSE),BC66-1,BC66)))</f>
        <v>38</v>
      </c>
      <c r="BD67" s="38">
        <f>IF(Weekly[[#This Row],[H Odds &lt;]]="",BD66,IF(AND(Weekly[[#This Row],[H Odds &lt;]]&lt;&gt;"",Weekly[[#This Row],[GBC_P]]=TRUE,Weekly[[#This Row],[Actual]]=TRUE),BD66+Weekly[[#This Row],[H Odds &lt;]]-1,IF(AND(Weekly[[#This Row],[H Odds &lt;]]&lt;&gt;"",Weekly[[#This Row],[GBC_P]]=TRUE,Weekly[[#This Row],[Actual]]=FALSE),BD66-1,BD66)))</f>
        <v>39</v>
      </c>
      <c r="BE67" s="38">
        <f>IF(Weekly[[#This Row],[H Odds &lt;]]="",BE66,IF(AND(Weekly[[#This Row],[H Odds &lt;]]&lt;&gt;"",Weekly[[#This Row],[HGBC_P]]=TRUE,Weekly[[#This Row],[Actual]]=TRUE),BE66+Weekly[[#This Row],[H Odds &lt;]]-1,IF(AND(Weekly[[#This Row],[H Odds &lt;]]&lt;&gt;"",Weekly[[#This Row],[HGBC_P]]=TRUE,Weekly[[#This Row],[Actual]]=FALSE),BE66-1,BE66)))</f>
        <v>38</v>
      </c>
      <c r="BF67" s="38">
        <f>IF(Weekly[[#This Row],[H Odds &lt;]]="",BF66,IF(AND(Weekly[[#This Row],[H Odds &lt;]]&lt;&gt;"",Weekly[[#This Row],[XGB_P]]=TRUE,Weekly[[#This Row],[Actual]]=TRUE),BF66+Weekly[[#This Row],[H Odds &lt;]]-1,IF(AND(Weekly[[#This Row],[H Odds &lt;]]&lt;&gt;"",Weekly[[#This Row],[XGB_P]]=TRUE,Weekly[[#This Row],[Actual]]=FALSE),BF66-1,BF66)))</f>
        <v>41.27</v>
      </c>
      <c r="BG67" s="38">
        <f>IF(Weekly[[#This Row],[H Odds &lt;]]="",BG66,IF(AND(Weekly[[#This Row],[H Odds &lt;]]&lt;&gt;"",Weekly[[#This Row],[QDA_P]]=TRUE,Weekly[[#This Row],[Actual]]=TRUE),BG66+Weekly[[#This Row],[H Odds &lt;]]-1,IF(AND(Weekly[[#This Row],[H Odds &lt;]]&lt;&gt;"",Weekly[[#This Row],[QDA_P]]=TRUE,Weekly[[#This Row],[Actual]]=FALSE),BG66-1,BG66)))</f>
        <v>39</v>
      </c>
      <c r="BH67" s="38">
        <f>IF(Weekly[[#This Row],[H Odds &lt;]]="",BH66,IF(AND(Weekly[[#This Row],[H Odds &lt;]]&lt;&gt;"",Weekly[[#This Row],[KNC_P]]=TRUE,Weekly[[#This Row],[Actual]]=TRUE),BH66+Weekly[[#This Row],[H Odds &lt;]]-1,IF(AND(Weekly[[#This Row],[H Odds &lt;]]&lt;&gt;"",Weekly[[#This Row],[KNC_P]]=TRUE,Weekly[[#This Row],[Actual]]=FALSE),BH66-1,BH66)))</f>
        <v>40</v>
      </c>
      <c r="BI67" s="38">
        <f>IF(Weekly[[#This Row],[H Odds &lt;]]="",BI66,IF(AND(Weekly[[#This Row],[H Odds &lt;]]&lt;&gt;"",Weekly[[#This Row],[TRUES]]&gt;0,Weekly[[#This Row],[Actual]]=TRUE),BI66+Weekly[[#This Row],[H Odds &lt;]]-1,IF(AND(Weekly[[#This Row],[H Odds &lt;]]&lt;&gt;"",Weekly[[#This Row],[TRUES]]=0),BI66,BI66-1)))</f>
        <v>47.38</v>
      </c>
      <c r="BJ67" s="38">
        <f>IF(Weekly[[#This Row],[H Odds &lt;]]="",BJ66,IF(AND(Weekly[[#This Row],[H Odds &lt;]]&lt;&gt;"",Weekly[[#This Row],[Actual]]=TRUE),BJ66+Weekly[[#This Row],[H Odds &lt;]]-1,IF(AND(Weekly[[#This Row],[H Odds &lt;]]&lt;&gt;"",Weekly[[#This Row],[Actual]]=FALSE),BJ66-1,BJ66)))</f>
        <v>47.38</v>
      </c>
      <c r="BK67" s="58">
        <f>IF(AND(Weekly[[#This Row],[TRUES]]&gt;4,Weekly[[#This Row],[Actual]]=TRUE),BK66+Weekly[[#This Row],[BF H Odds]]-1,IF(AND(Weekly[[#This Row],[FALSES]]&gt;4,Weekly[[#This Row],[Actual]]=FALSE),BK66+Weekly[[#This Row],[BF V Odds]]-1,IF(AND(Weekly[[#This Row],[TRUES]]&gt;4,Weekly[[#This Row],[Actual]]=FALSE),BK66-1,IF(AND(Weekly[[#This Row],[FALSES]]&gt;4,Weekly[[#This Row],[Actual]]=TRUE),BK66-1,BK66))))</f>
        <v>36.030000000000022</v>
      </c>
      <c r="BL67" s="58">
        <f>IF(AND(Weekly[[#This Row],[TRUES]]&gt;5,Weekly[[#This Row],[Actual]]=TRUE),BL66+Weekly[[#This Row],[BF H Odds]]-1,IF(AND(Weekly[[#This Row],[FALSES]]&gt;5,Weekly[[#This Row],[Actual]]=FALSE),BL66+Weekly[[#This Row],[BF V Odds]]-1,IF(AND(Weekly[[#This Row],[TRUES]]&gt;5,Weekly[[#This Row],[Actual]]=FALSE),BL66-1,IF(AND(Weekly[[#This Row],[FALSES]]&gt;5,Weekly[[#This Row],[Actual]]=TRUE),BL66-1,BL66))))</f>
        <v>38.890000000000022</v>
      </c>
      <c r="BM67" s="58">
        <f>IF(AND(Weekly[[#This Row],[TRUES]]&gt;6,Weekly[[#This Row],[Actual]]=TRUE),BM66+Weekly[[#This Row],[BF H Odds]]-1,IF(AND(Weekly[[#This Row],[FALSES]]&gt;6,Weekly[[#This Row],[Actual]]=FALSE),BM66+Weekly[[#This Row],[BF V Odds]]-1,IF(AND(Weekly[[#This Row],[TRUES]]&gt;6,Weekly[[#This Row],[Actual]]=FALSE),BM66-1,IF(AND(Weekly[[#This Row],[FALSES]]&gt;6,Weekly[[#This Row],[Actual]]=TRUE),BM66-1,BM66))))</f>
        <v>41.530000000000015</v>
      </c>
      <c r="BN67" s="24"/>
    </row>
    <row r="68" spans="1:66" x14ac:dyDescent="0.25">
      <c r="A68" s="1">
        <v>73</v>
      </c>
      <c r="B68" s="10">
        <v>44245</v>
      </c>
      <c r="C68" s="17" t="s">
        <v>30</v>
      </c>
      <c r="D68" s="15" t="s">
        <v>11</v>
      </c>
      <c r="E68" t="b">
        <v>1</v>
      </c>
      <c r="F68" t="b">
        <v>1</v>
      </c>
      <c r="G68" t="b">
        <v>0</v>
      </c>
      <c r="H68" t="b">
        <v>1</v>
      </c>
      <c r="I68" t="b">
        <v>1</v>
      </c>
      <c r="J68" t="b">
        <v>1</v>
      </c>
      <c r="K68" t="b">
        <v>0</v>
      </c>
      <c r="N68">
        <v>1</v>
      </c>
      <c r="O68">
        <v>1.31</v>
      </c>
      <c r="P68" t="b">
        <v>0</v>
      </c>
      <c r="Q68" t="s">
        <v>76</v>
      </c>
      <c r="R68" s="9">
        <f>IFERROR(IF(Weekly[[#This Row],[Won Bet?]]="yes",R67+(Weekly[[#This Row],[BF Odds]]*Weekly[[#This Row],[BF Stake]])-Weekly[[#This Row],[BF Stake]],R67-Weekly[[#This Row],[BF Stake]]),R67)</f>
        <v>91.710000000000022</v>
      </c>
      <c r="S68" s="9">
        <f>IFERROR(IF(Weekly[[#This Row],[Won Bet?]]="yes",S67+(((Weekly[[#This Row],[BF Odds]]*Weekly[[#This Row],[BF Stake]])-Weekly[[#This Row],[BF Stake]])*0.95),S67-Weekly[[#This Row],[BF Stake]]),S67)</f>
        <v>90.874499999999998</v>
      </c>
      <c r="T68">
        <v>1.95</v>
      </c>
      <c r="U68">
        <v>1.91</v>
      </c>
      <c r="V68" s="24">
        <f>IF(Weekly[[#This Row],[Actual]]="","",IF(AND(Weekly[[#This Row],[SVC_P]]=Weekly[[#This Row],[Actual]],Weekly[[#This Row],[SVC_P]]=TRUE),V67+Weekly[[#This Row],[BF H Odds]]-1,IF(AND(Weekly[[#This Row],[SVC_P]]=Weekly[[#This Row],[Actual]],Weekly[[#This Row],[SVC_P]]=FALSE),V67+Weekly[[#This Row],[BF V Odds]]-1,V67-1)))</f>
        <v>52.720000000000034</v>
      </c>
      <c r="W68" s="24">
        <f>IF(Weekly[[#This Row],[Actual]]="","",IF(AND(Weekly[[#This Row],[SVC_P]]=FALSE,Weekly[[#This Row],[Actual]]=TRUE),W67+Weekly[[#This Row],[BF H Odds]]-1,IF(AND(Weekly[[#This Row],[SVC_P]]=TRUE,Weekly[[#This Row],[Actual]]=FALSE,),W67+Weekly[[#This Row],[BF V Odds]]-1,W67-1)))</f>
        <v>-19.759999999999998</v>
      </c>
      <c r="X68" s="24">
        <f>IF(Weekly[[#This Row],[Actual]]="","",IF(AND(Weekly[[#This Row],[ADBC_P]]=Weekly[[#This Row],[Actual]],Weekly[[#This Row],[ADBC_P]]=TRUE),X67+Weekly[[#This Row],[BF H Odds]]-1,IF(AND(Weekly[[#This Row],[ADBC_P]]=Weekly[[#This Row],[Actual]],Weekly[[#This Row],[ADBC_P]]=FALSE),X67+Weekly[[#This Row],[BF V Odds]]-1,X67-1)))</f>
        <v>40.110000000000028</v>
      </c>
      <c r="Y68" s="24">
        <f>IF(Weekly[[#This Row],[Actual]]="","",IF(AND(Weekly[[#This Row],[ADBC_P]]=FALSE,Weekly[[#This Row],[Actual]]=TRUE),Y67+Weekly[[#This Row],[BF H Odds]]-1,IF(AND(Weekly[[#This Row],[ADBC_P]]=TRUE,Weekly[[#This Row],[Actual]]=FALSE),Y67+Weekly[[#This Row],[BF V Odds]]-1,Y67-1)))</f>
        <v>47.050000000000011</v>
      </c>
      <c r="Z68" s="24">
        <f>IF(Weekly[[#This Row],[Actual]]="","",IF(AND(Weekly[[#This Row],[RFC_P]]=Weekly[[#This Row],[Actual]],Weekly[[#This Row],[RFC_P]]=TRUE),Z67+Weekly[[#This Row],[BF H Odds]]-1,IF(AND(Weekly[[#This Row],[RFC_P]]=Weekly[[#This Row],[Actual]],Weekly[[#This Row],[RFC_P]]=FALSE),Z67+Weekly[[#This Row],[BF V Odds]]-1,Z67-1)))</f>
        <v>34.150000000000034</v>
      </c>
      <c r="AA68" s="24">
        <f>IF(Weekly[[#This Row],[Actual]]="","",IF(AND(Weekly[[#This Row],[RFC_P]]=FALSE,Weekly[[#This Row],[Actual]]=TRUE),AA67+Weekly[[#This Row],[BF H Odds]]-1,IF(AND(Weekly[[#This Row],[RFC_P]]=TRUE,Weekly[[#This Row],[Actual]]=FALSE),AA67+Weekly[[#This Row],[BF V Odds]]-1,AA67-1)))</f>
        <v>53.010000000000012</v>
      </c>
      <c r="AB68" s="24">
        <f>IF(Weekly[[#This Row],[Actual]]="","",IF(AND(Weekly[[#This Row],[GBC_P]]=Weekly[[#This Row],[Actual]],Weekly[[#This Row],[GBC_P]]=TRUE),AB67+Weekly[[#This Row],[BF H Odds]]-1,IF(AND(Weekly[[#This Row],[GBC_P]]=Weekly[[#This Row],[Actual]],Weekly[[#This Row],[GBC_P]]=FALSE),AB67+Weekly[[#This Row],[BF V Odds]]-1,AB67-1)))</f>
        <v>31.65000000000002</v>
      </c>
      <c r="AC68" s="24">
        <f>IF(Weekly[[#This Row],[Actual]]="","",IF(AND(Weekly[[#This Row],[GBC_P]]=FALSE,Weekly[[#This Row],[Actual]]=TRUE),AC67+Weekly[[#This Row],[BF H Odds]]-1,IF(AND(Weekly[[#This Row],[GBC_P]]=TRUE,Weekly[[#This Row],[Actual]]=FALSE),AC67+Weekly[[#This Row],[BF V Odds]]-1,AC67-1)))</f>
        <v>55.510000000000019</v>
      </c>
      <c r="AD68" s="24">
        <f>IF(Weekly[[#This Row],[Actual]]="","",IF(AND(Weekly[[#This Row],[HGBC_P]]=Weekly[[#This Row],[Actual]],Weekly[[#This Row],[HGBC_P]]=TRUE),AD67+Weekly[[#This Row],[BF H Odds]]-1,IF(AND(Weekly[[#This Row],[HGBC_P]]=Weekly[[#This Row],[Actual]],Weekly[[#This Row],[HGBC_P]]=FALSE),AD67+Weekly[[#This Row],[BF V Odds]]-1,AD67-1)))</f>
        <v>33.080000000000034</v>
      </c>
      <c r="AE68" s="24">
        <f>IF(Weekly[[#This Row],[Actual]]="","",IF(AND(Weekly[[#This Row],[HGBC_P]]=FALSE,Weekly[[#This Row],[Actual]]=TRUE),AE67+Weekly[[#This Row],[BF H Odds]]-1,IF(AND(Weekly[[#This Row],[HGBC_P]]=TRUE,Weekly[[#This Row],[Actual]]=FALSE),AE67+Weekly[[#This Row],[BF V Odds]]-1,AE67-1)))</f>
        <v>54.080000000000005</v>
      </c>
      <c r="AF68" s="24">
        <f>IF(Weekly[[#This Row],[Actual]]="","",IF(AND(Weekly[[#This Row],[XGB_P]]=Weekly[[#This Row],[Actual]],Weekly[[#This Row],[XGB_P]]=TRUE),AF67+Weekly[[#This Row],[BF H Odds]]-1,IF(AND(Weekly[[#This Row],[XGB_P]]=Weekly[[#This Row],[Actual]],Weekly[[#This Row],[XGB_P]]=FALSE),AF67+Weekly[[#This Row],[BF V Odds]]-1,AF67-1)))</f>
        <v>37.03000000000003</v>
      </c>
      <c r="AG68" s="24">
        <f>IF(Weekly[[#This Row],[Actual]]="","",IF(AND(Weekly[[#This Row],[XGB_P]]=FALSE,Weekly[[#This Row],[Actual]]=TRUE),AG67+Weekly[[#This Row],[BF H Odds]]-1,IF(AND(Weekly[[#This Row],[XGB_P]]=TRUE,Weekly[[#This Row],[Actual]]=FALSE),AG67+Weekly[[#This Row],[BF V Odds]]-1,AG67-1)))</f>
        <v>50.13</v>
      </c>
      <c r="AH68" s="24">
        <f>IF(Weekly[[#This Row],[Actual]]="","",IF(AND(Weekly[[#This Row],[QDA_P]]=Weekly[[#This Row],[Actual]],Weekly[[#This Row],[QDA_P]]=TRUE),AH67+Weekly[[#This Row],[BF H Odds]]-1,IF(AND(Weekly[[#This Row],[QDA_P]]=Weekly[[#This Row],[Actual]],Weekly[[#This Row],[QDA_P]]=FALSE),AH67+Weekly[[#This Row],[BF V Odds]]-1,AH67-1)))</f>
        <v>37.500000000000021</v>
      </c>
      <c r="AI68" s="24">
        <f>IF(Weekly[[#This Row],[Actual]]="","",IF(AND(Weekly[[#This Row],[QDA_P]]=FALSE,Weekly[[#This Row],[Actual]]=TRUE),AI67+Weekly[[#This Row],[BF H Odds]]-1,IF(AND(Weekly[[#This Row],[QDA_P]]=TRUE,Weekly[[#This Row],[Actual]]=FALSE),AI67+Weekly[[#This Row],[BF V Odds]]-1,AI67-1)))</f>
        <v>49.660000000000018</v>
      </c>
      <c r="AJ68" s="24"/>
      <c r="AK68" s="24"/>
      <c r="AL68" s="30">
        <f>IF(Weekly[[#This Row],[Actual]]="","",COUNTIF(Weekly[[#This Row],[SVC_P]:[QDA_P]],TRUE))</f>
        <v>5</v>
      </c>
      <c r="AM68" s="30">
        <f>IF(Weekly[[#This Row],[Actual]]="","",COUNTIF(Weekly[[#This Row],[SVC_P]:[QDA_P]],FALSE))</f>
        <v>2</v>
      </c>
      <c r="AN68" t="str">
        <f>IF(AND(Weekly[[#This Row],[BF V Odds]]&gt;$BO$6,Weekly[[#This Row],[BF V Odds]] &lt; $BO$7),Weekly[[#This Row],[BF V Odds]],"")</f>
        <v/>
      </c>
      <c r="AO68" t="str">
        <f>IF(AND(Weekly[[#This Row],[BF H Odds]]&gt;$BO$6, Weekly[[#This Row],[BF H Odds]] &lt; $BO$7),Weekly[[#This Row],[BF H Odds]],"")</f>
        <v/>
      </c>
      <c r="AP68" s="37">
        <f>IF(AND(Weekly[[#This Row],[V Odds &lt;]]="",Weekly[[#This Row],[H Odds &lt;]]=""),AP67,IF(AND(Weekly[[#This Row],[H Odds &lt;]]&lt;&gt;"",Weekly[[#This Row],[SVC_P]]=TRUE,Weekly[[#This Row],[Actual]]=TRUE),AP67+Weekly[[#This Row],[H Odds &lt;]]-1,IF(AND(Weekly[[#This Row],[V Odds &lt;]]&lt;&gt;"",Weekly[[#This Row],[SVC_P]]=FALSE,Weekly[[#This Row],[Actual]]=FALSE),AP67+Weekly[[#This Row],[V Odds &lt;]]-1,IF(AND(Weekly[[#This Row],[V Odds &lt;]]&lt;&gt;"",Weekly[[#This Row],[SVC_P]]=FALSE,Weekly[[#This Row],[Actual]]=TRUE),AP67-1,IF(AND(Weekly[[#This Row],[H Odds &lt;]]&lt;&gt;"",Weekly[[#This Row],[SVC_P]]=TRUE,Weekly[[#This Row],[Actual]]=FALSE),AP67-1,AP67)))))</f>
        <v>51.070000000000014</v>
      </c>
      <c r="AQ68" s="37">
        <f>IF(AND(Weekly[[#This Row],[V Odds &lt;]]="",Weekly[[#This Row],[H Odds &lt;]]=""),AQ67,IF(AND(Weekly[[#This Row],[H Odds &lt;]]&lt;&gt;"",Weekly[[#This Row],[ADBC_P]]=TRUE,Weekly[[#This Row],[Actual]]=TRUE),AQ67+Weekly[[#This Row],[H Odds &lt;]]-1,IF(AND(Weekly[[#This Row],[V Odds &lt;]]&lt;&gt;"",Weekly[[#This Row],[ADBC_P]]=FALSE,Weekly[[#This Row],[Actual]]=FALSE),AQ67+Weekly[[#This Row],[V Odds &lt;]]-1,IF(AND(Weekly[[#This Row],[V Odds &lt;]]&lt;&gt;"",Weekly[[#This Row],[ADBC_P]]=FALSE,Weekly[[#This Row],[Actual]]=TRUE),AQ67-1,IF(AND(Weekly[[#This Row],[H Odds &lt;]]&lt;&gt;"",Weekly[[#This Row],[ADBC_P]]=TRUE,Weekly[[#This Row],[Actual]]=FALSE),AQ67-1,AQ67)))))</f>
        <v>41.69</v>
      </c>
      <c r="AR68" s="37">
        <f>IF(AND(Weekly[[#This Row],[V Odds &lt;]]="",Weekly[[#This Row],[H Odds &lt;]]=""),AR67,IF(AND(Weekly[[#This Row],[H Odds &lt;]]&lt;&gt;"",Weekly[[#This Row],[RFC_P]]=TRUE,Weekly[[#This Row],[Actual]]=TRUE),AR67+Weekly[[#This Row],[H Odds &lt;]]-1,IF(AND(Weekly[[#This Row],[V Odds &lt;]]&lt;&gt;"",Weekly[[#This Row],[RFC_P]]=FALSE,Weekly[[#This Row],[Actual]]=FALSE),AR67+Weekly[[#This Row],[V Odds &lt;]]-1,IF(AND(Weekly[[#This Row],[V Odds &lt;]]&lt;&gt;"",Weekly[[#This Row],[RFC_P]]=FALSE,Weekly[[#This Row],[Actual]]=TRUE),AR67-1,IF(AND(Weekly[[#This Row],[H Odds &lt;]]&lt;&gt;"",Weekly[[#This Row],[RFC_P]]=TRUE,Weekly[[#This Row],[Actual]]=FALSE),AR67-1,AR67)))))</f>
        <v>39.200000000000003</v>
      </c>
      <c r="AS68" s="37">
        <f>IF(AND(Weekly[[#This Row],[V Odds &lt;]]="",Weekly[[#This Row],[H Odds &lt;]]=""),AS67,IF(AND(Weekly[[#This Row],[H Odds &lt;]]&lt;&gt;"",Weekly[[#This Row],[GBC_P]]=TRUE,Weekly[[#This Row],[Actual]]=TRUE),AS67+Weekly[[#This Row],[H Odds &lt;]]-1,IF(AND(Weekly[[#This Row],[V Odds &lt;]]&lt;&gt;"",Weekly[[#This Row],[GBC_P]]=FALSE,Weekly[[#This Row],[Actual]]=FALSE),AS67+Weekly[[#This Row],[V Odds &lt;]]-1,IF(AND(Weekly[[#This Row],[V Odds &lt;]]&lt;&gt;"",Weekly[[#This Row],[GBC_P]]=FALSE,Weekly[[#This Row],[Actual]]=TRUE),AS67-1,IF(AND(Weekly[[#This Row],[H Odds &lt;]]&lt;&gt;"",Weekly[[#This Row],[GBC_P]]=TRUE,Weekly[[#This Row],[Actual]]=FALSE),AS67-1,AS67)))))</f>
        <v>39.69</v>
      </c>
      <c r="AT68" s="37">
        <f>IF(AND(Weekly[[#This Row],[V Odds &lt;]]="",Weekly[[#This Row],[H Odds &lt;]]=""),AT67,IF(AND(Weekly[[#This Row],[H Odds &lt;]]&lt;&gt;"",Weekly[[#This Row],[HGBC_P]]=TRUE,Weekly[[#This Row],[Actual]]=TRUE),AT67+Weekly[[#This Row],[H Odds &lt;]]-1,IF(AND(Weekly[[#This Row],[V Odds &lt;]]&lt;&gt;"",Weekly[[#This Row],[HGBC_P]]=FALSE,Weekly[[#This Row],[Actual]]=FALSE),AT67+Weekly[[#This Row],[V Odds &lt;]]-1,IF(AND(Weekly[[#This Row],[V Odds &lt;]]&lt;&gt;"",Weekly[[#This Row],[HGBC_P]]=FALSE,Weekly[[#This Row],[Actual]]=TRUE),AT67-1,IF(AND(Weekly[[#This Row],[H Odds &lt;]]&lt;&gt;"",Weekly[[#This Row],[HGBC_P]]=TRUE,Weekly[[#This Row],[Actual]]=FALSE),AT67-1,AT67)))))</f>
        <v>37</v>
      </c>
      <c r="AU68" s="37">
        <f>IF(AND(Weekly[[#This Row],[V Odds &lt;]]="",Weekly[[#This Row],[H Odds &lt;]]=""),AU67,IF(AND(Weekly[[#This Row],[H Odds &lt;]]&lt;&gt;"",Weekly[[#This Row],[XGB_P]]=TRUE,Weekly[[#This Row],[Actual]]=TRUE),AU67+Weekly[[#This Row],[H Odds &lt;]]-1,IF(AND(Weekly[[#This Row],[V Odds &lt;]]&lt;&gt;"",Weekly[[#This Row],[XGB_P]]=FALSE,Weekly[[#This Row],[Actual]]=FALSE),AU67+Weekly[[#This Row],[V Odds &lt;]]-1,IF(AND(Weekly[[#This Row],[V Odds &lt;]]&lt;&gt;"",Weekly[[#This Row],[XGB_P]]=FALSE,Weekly[[#This Row],[Actual]]=TRUE),AU67-1,IF(AND(Weekly[[#This Row],[H Odds &lt;]]&lt;&gt;"",Weekly[[#This Row],[XGB_P]]=TRUE,Weekly[[#This Row],[Actual]]=FALSE),AU67-1,AU67)))))</f>
        <v>40.270000000000003</v>
      </c>
      <c r="AV68" s="37">
        <f>IF(AND(Weekly[[#This Row],[V Odds &lt;]]="",Weekly[[#This Row],[H Odds &lt;]]=""),AV67,IF(AND(Weekly[[#This Row],[H Odds &lt;]]&lt;&gt;"",Weekly[[#This Row],[QDA_P]]=TRUE,Weekly[[#This Row],[Actual]]=TRUE),AV67+Weekly[[#This Row],[H Odds &lt;]]-1,IF(AND(Weekly[[#This Row],[V Odds &lt;]]&lt;&gt;"",Weekly[[#This Row],[QDA_P]]=FALSE,Weekly[[#This Row],[Actual]]=FALSE),AV67+Weekly[[#This Row],[V Odds &lt;]]-1,IF(AND(Weekly[[#This Row],[V Odds &lt;]]&lt;&gt;"",Weekly[[#This Row],[QDA_P]]=FALSE,Weekly[[#This Row],[Actual]]=TRUE),AV67-1,IF(AND(Weekly[[#This Row],[H Odds &lt;]]&lt;&gt;"",Weekly[[#This Row],[QDA_P]]=TRUE,Weekly[[#This Row],[Actual]]=FALSE),AV67-1,AV67)))))</f>
        <v>43.389999999999993</v>
      </c>
      <c r="AW68" s="37"/>
      <c r="AX68" s="37">
        <f>IF(AND(Weekly[[#This Row],[V Odds &lt;]]="",Weekly[[#This Row],[H Odds &lt;]]=""),AX67,IF(AND(Weekly[[#This Row],[V Odds &lt;]]&lt;&gt;"",Weekly[[#This Row],[FALSES]]&gt;0,Weekly[[#This Row],[Actual]]=FALSE),AX67+Weekly[[#This Row],[V Odds &lt;]]-1,IF(AND(Weekly[[#This Row],[H Odds &lt;]]&lt;&gt;"",Weekly[[#This Row],[TRUES]]&gt;0,Weekly[[#This Row],[Actual]]=TRUE),AX67+Weekly[[#This Row],[H Odds &lt;]]-1,IF(AND(Weekly[[#This Row],[V Odds &lt;]]&lt;&gt;"",Weekly[[#This Row],[FALSES]]=0),AX67,IF(AND(Weekly[[#This Row],[H Odds &lt;]]&lt;&gt;"",Weekly[[#This Row],[TRUES]]=0),AX67,AX67-1)))))</f>
        <v>55.460000000000008</v>
      </c>
      <c r="AY68" s="37">
        <f>IF(AND(Weekly[[#This Row],[V Odds &lt;]]="",Weekly[[#This Row],[H Odds &lt;]]=""),AY67,IF(AND(Weekly[[#This Row],[V Odds &lt;]]&lt;&gt;"",Weekly[[#This Row],[FALSES]]&gt;0,Weekly[[#This Row],[Actual]]=FALSE),AY67+((Weekly[[#This Row],[V Odds &lt;]]-1)*0.92),IF(AND(Weekly[[#This Row],[H Odds &lt;]]&lt;&gt;"",Weekly[[#This Row],[TRUES]]&gt;0,Weekly[[#This Row],[Actual]]=TRUE),AY67+((Weekly[[#This Row],[H Odds &lt;]]-1)*0.92),IF(AND(Weekly[[#This Row],[V Odds &lt;]]&lt;&gt;"",Weekly[[#This Row],[FALSES]]=0),AY67,IF(AND(Weekly[[#This Row],[H Odds &lt;]]&lt;&gt;"",Weekly[[#This Row],[TRUES]]=0),AY67,AY67-1)))))</f>
        <v>53.663200000000003</v>
      </c>
      <c r="AZ68" s="37">
        <f>IF(AND(Weekly[[#This Row],[V Odds &lt;]]="",Weekly[[#This Row],[H Odds &lt;]]=""),AZ67,IF(AND(Weekly[[#This Row],[V Odds &lt;]]&lt;&gt;"",Weekly[[#This Row],[Actual]]=FALSE),AZ67+Weekly[[#This Row],[V Odds &lt;]]-1,IF(AND(Weekly[[#This Row],[H Odds &lt;]]&lt;&gt;"",Weekly[[#This Row],[Actual]]=TRUE),AZ67+Weekly[[#This Row],[H Odds &lt;]]-1,AZ67-1)))</f>
        <v>54.2</v>
      </c>
      <c r="BA68" s="38">
        <f>IF(Weekly[[#This Row],[H Odds &lt;]]="",BA67,IF(AND(Weekly[[#This Row],[H Odds &lt;]]&lt;&gt;"",Weekly[[#This Row],[SVC_P]]=TRUE,Weekly[[#This Row],[Actual]]=TRUE),BA67+Weekly[[#This Row],[H Odds &lt;]]-1,IF(AND(Weekly[[#This Row],[H Odds &lt;]]&lt;&gt;"",Weekly[[#This Row],[SVC_P]]=TRUE,Weekly[[#This Row],[Actual]]=FALSE),BA67-1,BA67)))</f>
        <v>47.38</v>
      </c>
      <c r="BB68" s="38">
        <f>IF(Weekly[[#This Row],[H Odds &lt;]]="",BB67,IF(AND(Weekly[[#This Row],[H Odds &lt;]]&lt;&gt;"",Weekly[[#This Row],[ADBC_P]]=TRUE,Weekly[[#This Row],[Actual]]=TRUE),BB67+Weekly[[#This Row],[H Odds &lt;]]-1,IF(AND(Weekly[[#This Row],[H Odds &lt;]]&lt;&gt;"",Weekly[[#This Row],[ADBC_P]]=TRUE,Weekly[[#This Row],[Actual]]=FALSE),BB67-1,BB67)))</f>
        <v>39</v>
      </c>
      <c r="BC68" s="38">
        <f>IF(Weekly[[#This Row],[H Odds &lt;]]="",BC67,IF(AND(Weekly[[#This Row],[H Odds &lt;]]&lt;&gt;"",Weekly[[#This Row],[RFC_P]]=TRUE,Weekly[[#This Row],[Actual]]=TRUE),BC67+Weekly[[#This Row],[H Odds &lt;]]-1,IF(AND(Weekly[[#This Row],[H Odds &lt;]]&lt;&gt;"",Weekly[[#This Row],[RFC_P]]=TRUE,Weekly[[#This Row],[Actual]]=FALSE),BC67-1,BC67)))</f>
        <v>38</v>
      </c>
      <c r="BD68" s="38">
        <f>IF(Weekly[[#This Row],[H Odds &lt;]]="",BD67,IF(AND(Weekly[[#This Row],[H Odds &lt;]]&lt;&gt;"",Weekly[[#This Row],[GBC_P]]=TRUE,Weekly[[#This Row],[Actual]]=TRUE),BD67+Weekly[[#This Row],[H Odds &lt;]]-1,IF(AND(Weekly[[#This Row],[H Odds &lt;]]&lt;&gt;"",Weekly[[#This Row],[GBC_P]]=TRUE,Weekly[[#This Row],[Actual]]=FALSE),BD67-1,BD67)))</f>
        <v>39</v>
      </c>
      <c r="BE68" s="38">
        <f>IF(Weekly[[#This Row],[H Odds &lt;]]="",BE67,IF(AND(Weekly[[#This Row],[H Odds &lt;]]&lt;&gt;"",Weekly[[#This Row],[HGBC_P]]=TRUE,Weekly[[#This Row],[Actual]]=TRUE),BE67+Weekly[[#This Row],[H Odds &lt;]]-1,IF(AND(Weekly[[#This Row],[H Odds &lt;]]&lt;&gt;"",Weekly[[#This Row],[HGBC_P]]=TRUE,Weekly[[#This Row],[Actual]]=FALSE),BE67-1,BE67)))</f>
        <v>38</v>
      </c>
      <c r="BF68" s="38">
        <f>IF(Weekly[[#This Row],[H Odds &lt;]]="",BF67,IF(AND(Weekly[[#This Row],[H Odds &lt;]]&lt;&gt;"",Weekly[[#This Row],[XGB_P]]=TRUE,Weekly[[#This Row],[Actual]]=TRUE),BF67+Weekly[[#This Row],[H Odds &lt;]]-1,IF(AND(Weekly[[#This Row],[H Odds &lt;]]&lt;&gt;"",Weekly[[#This Row],[XGB_P]]=TRUE,Weekly[[#This Row],[Actual]]=FALSE),BF67-1,BF67)))</f>
        <v>41.27</v>
      </c>
      <c r="BG68" s="38">
        <f>IF(Weekly[[#This Row],[H Odds &lt;]]="",BG67,IF(AND(Weekly[[#This Row],[H Odds &lt;]]&lt;&gt;"",Weekly[[#This Row],[QDA_P]]=TRUE,Weekly[[#This Row],[Actual]]=TRUE),BG67+Weekly[[#This Row],[H Odds &lt;]]-1,IF(AND(Weekly[[#This Row],[H Odds &lt;]]&lt;&gt;"",Weekly[[#This Row],[QDA_P]]=TRUE,Weekly[[#This Row],[Actual]]=FALSE),BG67-1,BG67)))</f>
        <v>39</v>
      </c>
      <c r="BH68" s="38">
        <f>IF(Weekly[[#This Row],[H Odds &lt;]]="",BH67,IF(AND(Weekly[[#This Row],[H Odds &lt;]]&lt;&gt;"",Weekly[[#This Row],[KNC_P]]=TRUE,Weekly[[#This Row],[Actual]]=TRUE),BH67+Weekly[[#This Row],[H Odds &lt;]]-1,IF(AND(Weekly[[#This Row],[H Odds &lt;]]&lt;&gt;"",Weekly[[#This Row],[KNC_P]]=TRUE,Weekly[[#This Row],[Actual]]=FALSE),BH67-1,BH67)))</f>
        <v>40</v>
      </c>
      <c r="BI68" s="38">
        <f>IF(Weekly[[#This Row],[H Odds &lt;]]="",BI67,IF(AND(Weekly[[#This Row],[H Odds &lt;]]&lt;&gt;"",Weekly[[#This Row],[TRUES]]&gt;0,Weekly[[#This Row],[Actual]]=TRUE),BI67+Weekly[[#This Row],[H Odds &lt;]]-1,IF(AND(Weekly[[#This Row],[H Odds &lt;]]&lt;&gt;"",Weekly[[#This Row],[TRUES]]=0),BI67,BI67-1)))</f>
        <v>47.38</v>
      </c>
      <c r="BJ68" s="38">
        <f>IF(Weekly[[#This Row],[H Odds &lt;]]="",BJ67,IF(AND(Weekly[[#This Row],[H Odds &lt;]]&lt;&gt;"",Weekly[[#This Row],[Actual]]=TRUE),BJ67+Weekly[[#This Row],[H Odds &lt;]]-1,IF(AND(Weekly[[#This Row],[H Odds &lt;]]&lt;&gt;"",Weekly[[#This Row],[Actual]]=FALSE),BJ67-1,BJ67)))</f>
        <v>47.38</v>
      </c>
      <c r="BK68" s="58">
        <f>IF(AND(Weekly[[#This Row],[TRUES]]&gt;4,Weekly[[#This Row],[Actual]]=TRUE),BK67+Weekly[[#This Row],[BF H Odds]]-1,IF(AND(Weekly[[#This Row],[FALSES]]&gt;4,Weekly[[#This Row],[Actual]]=FALSE),BK67+Weekly[[#This Row],[BF V Odds]]-1,IF(AND(Weekly[[#This Row],[TRUES]]&gt;4,Weekly[[#This Row],[Actual]]=FALSE),BK67-1,IF(AND(Weekly[[#This Row],[FALSES]]&gt;4,Weekly[[#This Row],[Actual]]=TRUE),BK67-1,BK67))))</f>
        <v>35.030000000000022</v>
      </c>
      <c r="BL68" s="58">
        <f>IF(AND(Weekly[[#This Row],[TRUES]]&gt;5,Weekly[[#This Row],[Actual]]=TRUE),BL67+Weekly[[#This Row],[BF H Odds]]-1,IF(AND(Weekly[[#This Row],[FALSES]]&gt;5,Weekly[[#This Row],[Actual]]=FALSE),BL67+Weekly[[#This Row],[BF V Odds]]-1,IF(AND(Weekly[[#This Row],[TRUES]]&gt;5,Weekly[[#This Row],[Actual]]=FALSE),BL67-1,IF(AND(Weekly[[#This Row],[FALSES]]&gt;5,Weekly[[#This Row],[Actual]]=TRUE),BL67-1,BL67))))</f>
        <v>38.890000000000022</v>
      </c>
      <c r="BM68" s="58">
        <f>IF(AND(Weekly[[#This Row],[TRUES]]&gt;6,Weekly[[#This Row],[Actual]]=TRUE),BM67+Weekly[[#This Row],[BF H Odds]]-1,IF(AND(Weekly[[#This Row],[FALSES]]&gt;6,Weekly[[#This Row],[Actual]]=FALSE),BM67+Weekly[[#This Row],[BF V Odds]]-1,IF(AND(Weekly[[#This Row],[TRUES]]&gt;6,Weekly[[#This Row],[Actual]]=FALSE),BM67-1,IF(AND(Weekly[[#This Row],[FALSES]]&gt;6,Weekly[[#This Row],[Actual]]=TRUE),BM67-1,BM67))))</f>
        <v>41.530000000000015</v>
      </c>
      <c r="BN68" s="24"/>
    </row>
    <row r="69" spans="1:66" x14ac:dyDescent="0.25">
      <c r="A69" s="1">
        <v>74</v>
      </c>
      <c r="B69" s="10">
        <v>44245</v>
      </c>
      <c r="C69" s="17" t="s">
        <v>15</v>
      </c>
      <c r="D69" s="15" t="s">
        <v>21</v>
      </c>
      <c r="E69" t="b">
        <v>1</v>
      </c>
      <c r="F69" t="b">
        <v>1</v>
      </c>
      <c r="G69" t="b">
        <v>0</v>
      </c>
      <c r="H69" t="b">
        <v>0</v>
      </c>
      <c r="I69" t="b">
        <v>1</v>
      </c>
      <c r="J69" t="b">
        <v>1</v>
      </c>
      <c r="K69" t="b">
        <v>1</v>
      </c>
      <c r="N69">
        <v>1</v>
      </c>
      <c r="O69">
        <v>1.66</v>
      </c>
      <c r="P69" t="b">
        <v>0</v>
      </c>
      <c r="Q69" t="s">
        <v>76</v>
      </c>
      <c r="R69" s="9">
        <f>IFERROR(IF(Weekly[[#This Row],[Won Bet?]]="yes",R68+(Weekly[[#This Row],[BF Odds]]*Weekly[[#This Row],[BF Stake]])-Weekly[[#This Row],[BF Stake]],R68-Weekly[[#This Row],[BF Stake]]),R68)</f>
        <v>90.710000000000022</v>
      </c>
      <c r="S69" s="9">
        <f>IFERROR(IF(Weekly[[#This Row],[Won Bet?]]="yes",S68+(((Weekly[[#This Row],[BF Odds]]*Weekly[[#This Row],[BF Stake]])-Weekly[[#This Row],[BF Stake]])*0.95),S68-Weekly[[#This Row],[BF Stake]]),S68)</f>
        <v>89.874499999999998</v>
      </c>
      <c r="T69">
        <v>2.25</v>
      </c>
      <c r="U69">
        <v>1.7</v>
      </c>
      <c r="V69" s="24">
        <f>IF(Weekly[[#This Row],[Actual]]="","",IF(AND(Weekly[[#This Row],[SVC_P]]=Weekly[[#This Row],[Actual]],Weekly[[#This Row],[SVC_P]]=TRUE),V68+Weekly[[#This Row],[BF H Odds]]-1,IF(AND(Weekly[[#This Row],[SVC_P]]=Weekly[[#This Row],[Actual]],Weekly[[#This Row],[SVC_P]]=FALSE),V68+Weekly[[#This Row],[BF V Odds]]-1,V68-1)))</f>
        <v>51.720000000000034</v>
      </c>
      <c r="W69" s="24">
        <f>IF(Weekly[[#This Row],[Actual]]="","",IF(AND(Weekly[[#This Row],[SVC_P]]=FALSE,Weekly[[#This Row],[Actual]]=TRUE),W68+Weekly[[#This Row],[BF H Odds]]-1,IF(AND(Weekly[[#This Row],[SVC_P]]=TRUE,Weekly[[#This Row],[Actual]]=FALSE,),W68+Weekly[[#This Row],[BF V Odds]]-1,W68-1)))</f>
        <v>-20.759999999999998</v>
      </c>
      <c r="X69" s="24">
        <f>IF(Weekly[[#This Row],[Actual]]="","",IF(AND(Weekly[[#This Row],[ADBC_P]]=Weekly[[#This Row],[Actual]],Weekly[[#This Row],[ADBC_P]]=TRUE),X68+Weekly[[#This Row],[BF H Odds]]-1,IF(AND(Weekly[[#This Row],[ADBC_P]]=Weekly[[#This Row],[Actual]],Weekly[[#This Row],[ADBC_P]]=FALSE),X68+Weekly[[#This Row],[BF V Odds]]-1,X68-1)))</f>
        <v>39.110000000000028</v>
      </c>
      <c r="Y69" s="24">
        <f>IF(Weekly[[#This Row],[Actual]]="","",IF(AND(Weekly[[#This Row],[ADBC_P]]=FALSE,Weekly[[#This Row],[Actual]]=TRUE),Y68+Weekly[[#This Row],[BF H Odds]]-1,IF(AND(Weekly[[#This Row],[ADBC_P]]=TRUE,Weekly[[#This Row],[Actual]]=FALSE),Y68+Weekly[[#This Row],[BF V Odds]]-1,Y68-1)))</f>
        <v>48.300000000000011</v>
      </c>
      <c r="Z69" s="24">
        <f>IF(Weekly[[#This Row],[Actual]]="","",IF(AND(Weekly[[#This Row],[RFC_P]]=Weekly[[#This Row],[Actual]],Weekly[[#This Row],[RFC_P]]=TRUE),Z68+Weekly[[#This Row],[BF H Odds]]-1,IF(AND(Weekly[[#This Row],[RFC_P]]=Weekly[[#This Row],[Actual]],Weekly[[#This Row],[RFC_P]]=FALSE),Z68+Weekly[[#This Row],[BF V Odds]]-1,Z68-1)))</f>
        <v>35.400000000000034</v>
      </c>
      <c r="AA69" s="24">
        <f>IF(Weekly[[#This Row],[Actual]]="","",IF(AND(Weekly[[#This Row],[RFC_P]]=FALSE,Weekly[[#This Row],[Actual]]=TRUE),AA68+Weekly[[#This Row],[BF H Odds]]-1,IF(AND(Weekly[[#This Row],[RFC_P]]=TRUE,Weekly[[#This Row],[Actual]]=FALSE),AA68+Weekly[[#This Row],[BF V Odds]]-1,AA68-1)))</f>
        <v>52.010000000000012</v>
      </c>
      <c r="AB69" s="24">
        <f>IF(Weekly[[#This Row],[Actual]]="","",IF(AND(Weekly[[#This Row],[GBC_P]]=Weekly[[#This Row],[Actual]],Weekly[[#This Row],[GBC_P]]=TRUE),AB68+Weekly[[#This Row],[BF H Odds]]-1,IF(AND(Weekly[[#This Row],[GBC_P]]=Weekly[[#This Row],[Actual]],Weekly[[#This Row],[GBC_P]]=FALSE),AB68+Weekly[[#This Row],[BF V Odds]]-1,AB68-1)))</f>
        <v>32.90000000000002</v>
      </c>
      <c r="AC69" s="24">
        <f>IF(Weekly[[#This Row],[Actual]]="","",IF(AND(Weekly[[#This Row],[GBC_P]]=FALSE,Weekly[[#This Row],[Actual]]=TRUE),AC68+Weekly[[#This Row],[BF H Odds]]-1,IF(AND(Weekly[[#This Row],[GBC_P]]=TRUE,Weekly[[#This Row],[Actual]]=FALSE),AC68+Weekly[[#This Row],[BF V Odds]]-1,AC68-1)))</f>
        <v>54.510000000000019</v>
      </c>
      <c r="AD69" s="24">
        <f>IF(Weekly[[#This Row],[Actual]]="","",IF(AND(Weekly[[#This Row],[HGBC_P]]=Weekly[[#This Row],[Actual]],Weekly[[#This Row],[HGBC_P]]=TRUE),AD68+Weekly[[#This Row],[BF H Odds]]-1,IF(AND(Weekly[[#This Row],[HGBC_P]]=Weekly[[#This Row],[Actual]],Weekly[[#This Row],[HGBC_P]]=FALSE),AD68+Weekly[[#This Row],[BF V Odds]]-1,AD68-1)))</f>
        <v>32.080000000000034</v>
      </c>
      <c r="AE69" s="24">
        <f>IF(Weekly[[#This Row],[Actual]]="","",IF(AND(Weekly[[#This Row],[HGBC_P]]=FALSE,Weekly[[#This Row],[Actual]]=TRUE),AE68+Weekly[[#This Row],[BF H Odds]]-1,IF(AND(Weekly[[#This Row],[HGBC_P]]=TRUE,Weekly[[#This Row],[Actual]]=FALSE),AE68+Weekly[[#This Row],[BF V Odds]]-1,AE68-1)))</f>
        <v>55.330000000000005</v>
      </c>
      <c r="AF69" s="24">
        <f>IF(Weekly[[#This Row],[Actual]]="","",IF(AND(Weekly[[#This Row],[XGB_P]]=Weekly[[#This Row],[Actual]],Weekly[[#This Row],[XGB_P]]=TRUE),AF68+Weekly[[#This Row],[BF H Odds]]-1,IF(AND(Weekly[[#This Row],[XGB_P]]=Weekly[[#This Row],[Actual]],Weekly[[#This Row],[XGB_P]]=FALSE),AF68+Weekly[[#This Row],[BF V Odds]]-1,AF68-1)))</f>
        <v>36.03000000000003</v>
      </c>
      <c r="AG69" s="24">
        <f>IF(Weekly[[#This Row],[Actual]]="","",IF(AND(Weekly[[#This Row],[XGB_P]]=FALSE,Weekly[[#This Row],[Actual]]=TRUE),AG68+Weekly[[#This Row],[BF H Odds]]-1,IF(AND(Weekly[[#This Row],[XGB_P]]=TRUE,Weekly[[#This Row],[Actual]]=FALSE),AG68+Weekly[[#This Row],[BF V Odds]]-1,AG68-1)))</f>
        <v>51.38</v>
      </c>
      <c r="AH69" s="24">
        <f>IF(Weekly[[#This Row],[Actual]]="","",IF(AND(Weekly[[#This Row],[QDA_P]]=Weekly[[#This Row],[Actual]],Weekly[[#This Row],[QDA_P]]=TRUE),AH68+Weekly[[#This Row],[BF H Odds]]-1,IF(AND(Weekly[[#This Row],[QDA_P]]=Weekly[[#This Row],[Actual]],Weekly[[#This Row],[QDA_P]]=FALSE),AH68+Weekly[[#This Row],[BF V Odds]]-1,AH68-1)))</f>
        <v>36.500000000000021</v>
      </c>
      <c r="AI69" s="24">
        <f>IF(Weekly[[#This Row],[Actual]]="","",IF(AND(Weekly[[#This Row],[QDA_P]]=FALSE,Weekly[[#This Row],[Actual]]=TRUE),AI68+Weekly[[#This Row],[BF H Odds]]-1,IF(AND(Weekly[[#This Row],[QDA_P]]=TRUE,Weekly[[#This Row],[Actual]]=FALSE),AI68+Weekly[[#This Row],[BF V Odds]]-1,AI68-1)))</f>
        <v>50.910000000000018</v>
      </c>
      <c r="AJ69" s="24"/>
      <c r="AK69" s="24"/>
      <c r="AL69" s="30">
        <f>IF(Weekly[[#This Row],[Actual]]="","",COUNTIF(Weekly[[#This Row],[SVC_P]:[QDA_P]],TRUE))</f>
        <v>5</v>
      </c>
      <c r="AM69" s="30">
        <f>IF(Weekly[[#This Row],[Actual]]="","",COUNTIF(Weekly[[#This Row],[SVC_P]:[QDA_P]],FALSE))</f>
        <v>2</v>
      </c>
      <c r="AN69" t="str">
        <f>IF(AND(Weekly[[#This Row],[BF V Odds]]&gt;$BO$6,Weekly[[#This Row],[BF V Odds]] &lt; $BO$7),Weekly[[#This Row],[BF V Odds]],"")</f>
        <v/>
      </c>
      <c r="AO69" t="str">
        <f>IF(AND(Weekly[[#This Row],[BF H Odds]]&gt;$BO$6, Weekly[[#This Row],[BF H Odds]] &lt; $BO$7),Weekly[[#This Row],[BF H Odds]],"")</f>
        <v/>
      </c>
      <c r="AP69" s="37">
        <f>IF(AND(Weekly[[#This Row],[V Odds &lt;]]="",Weekly[[#This Row],[H Odds &lt;]]=""),AP68,IF(AND(Weekly[[#This Row],[H Odds &lt;]]&lt;&gt;"",Weekly[[#This Row],[SVC_P]]=TRUE,Weekly[[#This Row],[Actual]]=TRUE),AP68+Weekly[[#This Row],[H Odds &lt;]]-1,IF(AND(Weekly[[#This Row],[V Odds &lt;]]&lt;&gt;"",Weekly[[#This Row],[SVC_P]]=FALSE,Weekly[[#This Row],[Actual]]=FALSE),AP68+Weekly[[#This Row],[V Odds &lt;]]-1,IF(AND(Weekly[[#This Row],[V Odds &lt;]]&lt;&gt;"",Weekly[[#This Row],[SVC_P]]=FALSE,Weekly[[#This Row],[Actual]]=TRUE),AP68-1,IF(AND(Weekly[[#This Row],[H Odds &lt;]]&lt;&gt;"",Weekly[[#This Row],[SVC_P]]=TRUE,Weekly[[#This Row],[Actual]]=FALSE),AP68-1,AP68)))))</f>
        <v>51.070000000000014</v>
      </c>
      <c r="AQ69" s="37">
        <f>IF(AND(Weekly[[#This Row],[V Odds &lt;]]="",Weekly[[#This Row],[H Odds &lt;]]=""),AQ68,IF(AND(Weekly[[#This Row],[H Odds &lt;]]&lt;&gt;"",Weekly[[#This Row],[ADBC_P]]=TRUE,Weekly[[#This Row],[Actual]]=TRUE),AQ68+Weekly[[#This Row],[H Odds &lt;]]-1,IF(AND(Weekly[[#This Row],[V Odds &lt;]]&lt;&gt;"",Weekly[[#This Row],[ADBC_P]]=FALSE,Weekly[[#This Row],[Actual]]=FALSE),AQ68+Weekly[[#This Row],[V Odds &lt;]]-1,IF(AND(Weekly[[#This Row],[V Odds &lt;]]&lt;&gt;"",Weekly[[#This Row],[ADBC_P]]=FALSE,Weekly[[#This Row],[Actual]]=TRUE),AQ68-1,IF(AND(Weekly[[#This Row],[H Odds &lt;]]&lt;&gt;"",Weekly[[#This Row],[ADBC_P]]=TRUE,Weekly[[#This Row],[Actual]]=FALSE),AQ68-1,AQ68)))))</f>
        <v>41.69</v>
      </c>
      <c r="AR69" s="37">
        <f>IF(AND(Weekly[[#This Row],[V Odds &lt;]]="",Weekly[[#This Row],[H Odds &lt;]]=""),AR68,IF(AND(Weekly[[#This Row],[H Odds &lt;]]&lt;&gt;"",Weekly[[#This Row],[RFC_P]]=TRUE,Weekly[[#This Row],[Actual]]=TRUE),AR68+Weekly[[#This Row],[H Odds &lt;]]-1,IF(AND(Weekly[[#This Row],[V Odds &lt;]]&lt;&gt;"",Weekly[[#This Row],[RFC_P]]=FALSE,Weekly[[#This Row],[Actual]]=FALSE),AR68+Weekly[[#This Row],[V Odds &lt;]]-1,IF(AND(Weekly[[#This Row],[V Odds &lt;]]&lt;&gt;"",Weekly[[#This Row],[RFC_P]]=FALSE,Weekly[[#This Row],[Actual]]=TRUE),AR68-1,IF(AND(Weekly[[#This Row],[H Odds &lt;]]&lt;&gt;"",Weekly[[#This Row],[RFC_P]]=TRUE,Weekly[[#This Row],[Actual]]=FALSE),AR68-1,AR68)))))</f>
        <v>39.200000000000003</v>
      </c>
      <c r="AS69" s="37">
        <f>IF(AND(Weekly[[#This Row],[V Odds &lt;]]="",Weekly[[#This Row],[H Odds &lt;]]=""),AS68,IF(AND(Weekly[[#This Row],[H Odds &lt;]]&lt;&gt;"",Weekly[[#This Row],[GBC_P]]=TRUE,Weekly[[#This Row],[Actual]]=TRUE),AS68+Weekly[[#This Row],[H Odds &lt;]]-1,IF(AND(Weekly[[#This Row],[V Odds &lt;]]&lt;&gt;"",Weekly[[#This Row],[GBC_P]]=FALSE,Weekly[[#This Row],[Actual]]=FALSE),AS68+Weekly[[#This Row],[V Odds &lt;]]-1,IF(AND(Weekly[[#This Row],[V Odds &lt;]]&lt;&gt;"",Weekly[[#This Row],[GBC_P]]=FALSE,Weekly[[#This Row],[Actual]]=TRUE),AS68-1,IF(AND(Weekly[[#This Row],[H Odds &lt;]]&lt;&gt;"",Weekly[[#This Row],[GBC_P]]=TRUE,Weekly[[#This Row],[Actual]]=FALSE),AS68-1,AS68)))))</f>
        <v>39.69</v>
      </c>
      <c r="AT69" s="37">
        <f>IF(AND(Weekly[[#This Row],[V Odds &lt;]]="",Weekly[[#This Row],[H Odds &lt;]]=""),AT68,IF(AND(Weekly[[#This Row],[H Odds &lt;]]&lt;&gt;"",Weekly[[#This Row],[HGBC_P]]=TRUE,Weekly[[#This Row],[Actual]]=TRUE),AT68+Weekly[[#This Row],[H Odds &lt;]]-1,IF(AND(Weekly[[#This Row],[V Odds &lt;]]&lt;&gt;"",Weekly[[#This Row],[HGBC_P]]=FALSE,Weekly[[#This Row],[Actual]]=FALSE),AT68+Weekly[[#This Row],[V Odds &lt;]]-1,IF(AND(Weekly[[#This Row],[V Odds &lt;]]&lt;&gt;"",Weekly[[#This Row],[HGBC_P]]=FALSE,Weekly[[#This Row],[Actual]]=TRUE),AT68-1,IF(AND(Weekly[[#This Row],[H Odds &lt;]]&lt;&gt;"",Weekly[[#This Row],[HGBC_P]]=TRUE,Weekly[[#This Row],[Actual]]=FALSE),AT68-1,AT68)))))</f>
        <v>37</v>
      </c>
      <c r="AU69" s="37">
        <f>IF(AND(Weekly[[#This Row],[V Odds &lt;]]="",Weekly[[#This Row],[H Odds &lt;]]=""),AU68,IF(AND(Weekly[[#This Row],[H Odds &lt;]]&lt;&gt;"",Weekly[[#This Row],[XGB_P]]=TRUE,Weekly[[#This Row],[Actual]]=TRUE),AU68+Weekly[[#This Row],[H Odds &lt;]]-1,IF(AND(Weekly[[#This Row],[V Odds &lt;]]&lt;&gt;"",Weekly[[#This Row],[XGB_P]]=FALSE,Weekly[[#This Row],[Actual]]=FALSE),AU68+Weekly[[#This Row],[V Odds &lt;]]-1,IF(AND(Weekly[[#This Row],[V Odds &lt;]]&lt;&gt;"",Weekly[[#This Row],[XGB_P]]=FALSE,Weekly[[#This Row],[Actual]]=TRUE),AU68-1,IF(AND(Weekly[[#This Row],[H Odds &lt;]]&lt;&gt;"",Weekly[[#This Row],[XGB_P]]=TRUE,Weekly[[#This Row],[Actual]]=FALSE),AU68-1,AU68)))))</f>
        <v>40.270000000000003</v>
      </c>
      <c r="AV69" s="37">
        <f>IF(AND(Weekly[[#This Row],[V Odds &lt;]]="",Weekly[[#This Row],[H Odds &lt;]]=""),AV68,IF(AND(Weekly[[#This Row],[H Odds &lt;]]&lt;&gt;"",Weekly[[#This Row],[QDA_P]]=TRUE,Weekly[[#This Row],[Actual]]=TRUE),AV68+Weekly[[#This Row],[H Odds &lt;]]-1,IF(AND(Weekly[[#This Row],[V Odds &lt;]]&lt;&gt;"",Weekly[[#This Row],[QDA_P]]=FALSE,Weekly[[#This Row],[Actual]]=FALSE),AV68+Weekly[[#This Row],[V Odds &lt;]]-1,IF(AND(Weekly[[#This Row],[V Odds &lt;]]&lt;&gt;"",Weekly[[#This Row],[QDA_P]]=FALSE,Weekly[[#This Row],[Actual]]=TRUE),AV68-1,IF(AND(Weekly[[#This Row],[H Odds &lt;]]&lt;&gt;"",Weekly[[#This Row],[QDA_P]]=TRUE,Weekly[[#This Row],[Actual]]=FALSE),AV68-1,AV68)))))</f>
        <v>43.389999999999993</v>
      </c>
      <c r="AW69" s="37"/>
      <c r="AX69" s="37">
        <f>IF(AND(Weekly[[#This Row],[V Odds &lt;]]="",Weekly[[#This Row],[H Odds &lt;]]=""),AX68,IF(AND(Weekly[[#This Row],[V Odds &lt;]]&lt;&gt;"",Weekly[[#This Row],[FALSES]]&gt;0,Weekly[[#This Row],[Actual]]=FALSE),AX68+Weekly[[#This Row],[V Odds &lt;]]-1,IF(AND(Weekly[[#This Row],[H Odds &lt;]]&lt;&gt;"",Weekly[[#This Row],[TRUES]]&gt;0,Weekly[[#This Row],[Actual]]=TRUE),AX68+Weekly[[#This Row],[H Odds &lt;]]-1,IF(AND(Weekly[[#This Row],[V Odds &lt;]]&lt;&gt;"",Weekly[[#This Row],[FALSES]]=0),AX68,IF(AND(Weekly[[#This Row],[H Odds &lt;]]&lt;&gt;"",Weekly[[#This Row],[TRUES]]=0),AX68,AX68-1)))))</f>
        <v>55.460000000000008</v>
      </c>
      <c r="AY69" s="37">
        <f>IF(AND(Weekly[[#This Row],[V Odds &lt;]]="",Weekly[[#This Row],[H Odds &lt;]]=""),AY68,IF(AND(Weekly[[#This Row],[V Odds &lt;]]&lt;&gt;"",Weekly[[#This Row],[FALSES]]&gt;0,Weekly[[#This Row],[Actual]]=FALSE),AY68+((Weekly[[#This Row],[V Odds &lt;]]-1)*0.92),IF(AND(Weekly[[#This Row],[H Odds &lt;]]&lt;&gt;"",Weekly[[#This Row],[TRUES]]&gt;0,Weekly[[#This Row],[Actual]]=TRUE),AY68+((Weekly[[#This Row],[H Odds &lt;]]-1)*0.92),IF(AND(Weekly[[#This Row],[V Odds &lt;]]&lt;&gt;"",Weekly[[#This Row],[FALSES]]=0),AY68,IF(AND(Weekly[[#This Row],[H Odds &lt;]]&lt;&gt;"",Weekly[[#This Row],[TRUES]]=0),AY68,AY68-1)))))</f>
        <v>53.663200000000003</v>
      </c>
      <c r="AZ69" s="37">
        <f>IF(AND(Weekly[[#This Row],[V Odds &lt;]]="",Weekly[[#This Row],[H Odds &lt;]]=""),AZ68,IF(AND(Weekly[[#This Row],[V Odds &lt;]]&lt;&gt;"",Weekly[[#This Row],[Actual]]=FALSE),AZ68+Weekly[[#This Row],[V Odds &lt;]]-1,IF(AND(Weekly[[#This Row],[H Odds &lt;]]&lt;&gt;"",Weekly[[#This Row],[Actual]]=TRUE),AZ68+Weekly[[#This Row],[H Odds &lt;]]-1,AZ68-1)))</f>
        <v>54.2</v>
      </c>
      <c r="BA69" s="38">
        <f>IF(Weekly[[#This Row],[H Odds &lt;]]="",BA68,IF(AND(Weekly[[#This Row],[H Odds &lt;]]&lt;&gt;"",Weekly[[#This Row],[SVC_P]]=TRUE,Weekly[[#This Row],[Actual]]=TRUE),BA68+Weekly[[#This Row],[H Odds &lt;]]-1,IF(AND(Weekly[[#This Row],[H Odds &lt;]]&lt;&gt;"",Weekly[[#This Row],[SVC_P]]=TRUE,Weekly[[#This Row],[Actual]]=FALSE),BA68-1,BA68)))</f>
        <v>47.38</v>
      </c>
      <c r="BB69" s="38">
        <f>IF(Weekly[[#This Row],[H Odds &lt;]]="",BB68,IF(AND(Weekly[[#This Row],[H Odds &lt;]]&lt;&gt;"",Weekly[[#This Row],[ADBC_P]]=TRUE,Weekly[[#This Row],[Actual]]=TRUE),BB68+Weekly[[#This Row],[H Odds &lt;]]-1,IF(AND(Weekly[[#This Row],[H Odds &lt;]]&lt;&gt;"",Weekly[[#This Row],[ADBC_P]]=TRUE,Weekly[[#This Row],[Actual]]=FALSE),BB68-1,BB68)))</f>
        <v>39</v>
      </c>
      <c r="BC69" s="38">
        <f>IF(Weekly[[#This Row],[H Odds &lt;]]="",BC68,IF(AND(Weekly[[#This Row],[H Odds &lt;]]&lt;&gt;"",Weekly[[#This Row],[RFC_P]]=TRUE,Weekly[[#This Row],[Actual]]=TRUE),BC68+Weekly[[#This Row],[H Odds &lt;]]-1,IF(AND(Weekly[[#This Row],[H Odds &lt;]]&lt;&gt;"",Weekly[[#This Row],[RFC_P]]=TRUE,Weekly[[#This Row],[Actual]]=FALSE),BC68-1,BC68)))</f>
        <v>38</v>
      </c>
      <c r="BD69" s="38">
        <f>IF(Weekly[[#This Row],[H Odds &lt;]]="",BD68,IF(AND(Weekly[[#This Row],[H Odds &lt;]]&lt;&gt;"",Weekly[[#This Row],[GBC_P]]=TRUE,Weekly[[#This Row],[Actual]]=TRUE),BD68+Weekly[[#This Row],[H Odds &lt;]]-1,IF(AND(Weekly[[#This Row],[H Odds &lt;]]&lt;&gt;"",Weekly[[#This Row],[GBC_P]]=TRUE,Weekly[[#This Row],[Actual]]=FALSE),BD68-1,BD68)))</f>
        <v>39</v>
      </c>
      <c r="BE69" s="38">
        <f>IF(Weekly[[#This Row],[H Odds &lt;]]="",BE68,IF(AND(Weekly[[#This Row],[H Odds &lt;]]&lt;&gt;"",Weekly[[#This Row],[HGBC_P]]=TRUE,Weekly[[#This Row],[Actual]]=TRUE),BE68+Weekly[[#This Row],[H Odds &lt;]]-1,IF(AND(Weekly[[#This Row],[H Odds &lt;]]&lt;&gt;"",Weekly[[#This Row],[HGBC_P]]=TRUE,Weekly[[#This Row],[Actual]]=FALSE),BE68-1,BE68)))</f>
        <v>38</v>
      </c>
      <c r="BF69" s="38">
        <f>IF(Weekly[[#This Row],[H Odds &lt;]]="",BF68,IF(AND(Weekly[[#This Row],[H Odds &lt;]]&lt;&gt;"",Weekly[[#This Row],[XGB_P]]=TRUE,Weekly[[#This Row],[Actual]]=TRUE),BF68+Weekly[[#This Row],[H Odds &lt;]]-1,IF(AND(Weekly[[#This Row],[H Odds &lt;]]&lt;&gt;"",Weekly[[#This Row],[XGB_P]]=TRUE,Weekly[[#This Row],[Actual]]=FALSE),BF68-1,BF68)))</f>
        <v>41.27</v>
      </c>
      <c r="BG69" s="38">
        <f>IF(Weekly[[#This Row],[H Odds &lt;]]="",BG68,IF(AND(Weekly[[#This Row],[H Odds &lt;]]&lt;&gt;"",Weekly[[#This Row],[QDA_P]]=TRUE,Weekly[[#This Row],[Actual]]=TRUE),BG68+Weekly[[#This Row],[H Odds &lt;]]-1,IF(AND(Weekly[[#This Row],[H Odds &lt;]]&lt;&gt;"",Weekly[[#This Row],[QDA_P]]=TRUE,Weekly[[#This Row],[Actual]]=FALSE),BG68-1,BG68)))</f>
        <v>39</v>
      </c>
      <c r="BH69" s="38">
        <f>IF(Weekly[[#This Row],[H Odds &lt;]]="",BH68,IF(AND(Weekly[[#This Row],[H Odds &lt;]]&lt;&gt;"",Weekly[[#This Row],[KNC_P]]=TRUE,Weekly[[#This Row],[Actual]]=TRUE),BH68+Weekly[[#This Row],[H Odds &lt;]]-1,IF(AND(Weekly[[#This Row],[H Odds &lt;]]&lt;&gt;"",Weekly[[#This Row],[KNC_P]]=TRUE,Weekly[[#This Row],[Actual]]=FALSE),BH68-1,BH68)))</f>
        <v>40</v>
      </c>
      <c r="BI69" s="38">
        <f>IF(Weekly[[#This Row],[H Odds &lt;]]="",BI68,IF(AND(Weekly[[#This Row],[H Odds &lt;]]&lt;&gt;"",Weekly[[#This Row],[TRUES]]&gt;0,Weekly[[#This Row],[Actual]]=TRUE),BI68+Weekly[[#This Row],[H Odds &lt;]]-1,IF(AND(Weekly[[#This Row],[H Odds &lt;]]&lt;&gt;"",Weekly[[#This Row],[TRUES]]=0),BI68,BI68-1)))</f>
        <v>47.38</v>
      </c>
      <c r="BJ69" s="38">
        <f>IF(Weekly[[#This Row],[H Odds &lt;]]="",BJ68,IF(AND(Weekly[[#This Row],[H Odds &lt;]]&lt;&gt;"",Weekly[[#This Row],[Actual]]=TRUE),BJ68+Weekly[[#This Row],[H Odds &lt;]]-1,IF(AND(Weekly[[#This Row],[H Odds &lt;]]&lt;&gt;"",Weekly[[#This Row],[Actual]]=FALSE),BJ68-1,BJ68)))</f>
        <v>47.38</v>
      </c>
      <c r="BK69" s="58">
        <f>IF(AND(Weekly[[#This Row],[TRUES]]&gt;4,Weekly[[#This Row],[Actual]]=TRUE),BK68+Weekly[[#This Row],[BF H Odds]]-1,IF(AND(Weekly[[#This Row],[FALSES]]&gt;4,Weekly[[#This Row],[Actual]]=FALSE),BK68+Weekly[[#This Row],[BF V Odds]]-1,IF(AND(Weekly[[#This Row],[TRUES]]&gt;4,Weekly[[#This Row],[Actual]]=FALSE),BK68-1,IF(AND(Weekly[[#This Row],[FALSES]]&gt;4,Weekly[[#This Row],[Actual]]=TRUE),BK68-1,BK68))))</f>
        <v>34.030000000000022</v>
      </c>
      <c r="BL69" s="58">
        <f>IF(AND(Weekly[[#This Row],[TRUES]]&gt;5,Weekly[[#This Row],[Actual]]=TRUE),BL68+Weekly[[#This Row],[BF H Odds]]-1,IF(AND(Weekly[[#This Row],[FALSES]]&gt;5,Weekly[[#This Row],[Actual]]=FALSE),BL68+Weekly[[#This Row],[BF V Odds]]-1,IF(AND(Weekly[[#This Row],[TRUES]]&gt;5,Weekly[[#This Row],[Actual]]=FALSE),BL68-1,IF(AND(Weekly[[#This Row],[FALSES]]&gt;5,Weekly[[#This Row],[Actual]]=TRUE),BL68-1,BL68))))</f>
        <v>38.890000000000022</v>
      </c>
      <c r="BM69" s="58">
        <f>IF(AND(Weekly[[#This Row],[TRUES]]&gt;6,Weekly[[#This Row],[Actual]]=TRUE),BM68+Weekly[[#This Row],[BF H Odds]]-1,IF(AND(Weekly[[#This Row],[FALSES]]&gt;6,Weekly[[#This Row],[Actual]]=FALSE),BM68+Weekly[[#This Row],[BF V Odds]]-1,IF(AND(Weekly[[#This Row],[TRUES]]&gt;6,Weekly[[#This Row],[Actual]]=FALSE),BM68-1,IF(AND(Weekly[[#This Row],[FALSES]]&gt;6,Weekly[[#This Row],[Actual]]=TRUE),BM68-1,BM68))))</f>
        <v>41.530000000000015</v>
      </c>
      <c r="BN69" s="24"/>
    </row>
    <row r="70" spans="1:66" x14ac:dyDescent="0.25">
      <c r="A70" s="1">
        <v>75</v>
      </c>
      <c r="B70" s="10">
        <v>44245</v>
      </c>
      <c r="C70" s="17" t="s">
        <v>37</v>
      </c>
      <c r="D70" s="15" t="s">
        <v>13</v>
      </c>
      <c r="E70" t="b">
        <v>1</v>
      </c>
      <c r="F70" t="b">
        <v>0</v>
      </c>
      <c r="G70" t="b">
        <v>1</v>
      </c>
      <c r="H70" t="b">
        <v>1</v>
      </c>
      <c r="I70" t="b">
        <v>1</v>
      </c>
      <c r="J70" t="b">
        <v>1</v>
      </c>
      <c r="K70" t="b">
        <v>0</v>
      </c>
      <c r="N70">
        <v>1</v>
      </c>
      <c r="O70">
        <v>1.9</v>
      </c>
      <c r="P70" t="b">
        <v>0</v>
      </c>
      <c r="Q70" t="s">
        <v>76</v>
      </c>
      <c r="R70" s="9">
        <f>IFERROR(IF(Weekly[[#This Row],[Won Bet?]]="yes",R69+(Weekly[[#This Row],[BF Odds]]*Weekly[[#This Row],[BF Stake]])-Weekly[[#This Row],[BF Stake]],R69-Weekly[[#This Row],[BF Stake]]),R69)</f>
        <v>89.710000000000022</v>
      </c>
      <c r="S70" s="9">
        <f>IFERROR(IF(Weekly[[#This Row],[Won Bet?]]="yes",S69+(((Weekly[[#This Row],[BF Odds]]*Weekly[[#This Row],[BF Stake]])-Weekly[[#This Row],[BF Stake]])*0.95),S69-Weekly[[#This Row],[BF Stake]]),S69)</f>
        <v>88.874499999999998</v>
      </c>
      <c r="T70">
        <v>1.5</v>
      </c>
      <c r="U70">
        <v>2.71</v>
      </c>
      <c r="V70" s="24">
        <f>IF(Weekly[[#This Row],[Actual]]="","",IF(AND(Weekly[[#This Row],[SVC_P]]=Weekly[[#This Row],[Actual]],Weekly[[#This Row],[SVC_P]]=TRUE),V69+Weekly[[#This Row],[BF H Odds]]-1,IF(AND(Weekly[[#This Row],[SVC_P]]=Weekly[[#This Row],[Actual]],Weekly[[#This Row],[SVC_P]]=FALSE),V69+Weekly[[#This Row],[BF V Odds]]-1,V69-1)))</f>
        <v>50.720000000000034</v>
      </c>
      <c r="W70" s="24">
        <f>IF(Weekly[[#This Row],[Actual]]="","",IF(AND(Weekly[[#This Row],[SVC_P]]=FALSE,Weekly[[#This Row],[Actual]]=TRUE),W69+Weekly[[#This Row],[BF H Odds]]-1,IF(AND(Weekly[[#This Row],[SVC_P]]=TRUE,Weekly[[#This Row],[Actual]]=FALSE,),W69+Weekly[[#This Row],[BF V Odds]]-1,W69-1)))</f>
        <v>-21.759999999999998</v>
      </c>
      <c r="X70" s="24">
        <f>IF(Weekly[[#This Row],[Actual]]="","",IF(AND(Weekly[[#This Row],[ADBC_P]]=Weekly[[#This Row],[Actual]],Weekly[[#This Row],[ADBC_P]]=TRUE),X69+Weekly[[#This Row],[BF H Odds]]-1,IF(AND(Weekly[[#This Row],[ADBC_P]]=Weekly[[#This Row],[Actual]],Weekly[[#This Row],[ADBC_P]]=FALSE),X69+Weekly[[#This Row],[BF V Odds]]-1,X69-1)))</f>
        <v>39.610000000000028</v>
      </c>
      <c r="Y70" s="24">
        <f>IF(Weekly[[#This Row],[Actual]]="","",IF(AND(Weekly[[#This Row],[ADBC_P]]=FALSE,Weekly[[#This Row],[Actual]]=TRUE),Y69+Weekly[[#This Row],[BF H Odds]]-1,IF(AND(Weekly[[#This Row],[ADBC_P]]=TRUE,Weekly[[#This Row],[Actual]]=FALSE),Y69+Weekly[[#This Row],[BF V Odds]]-1,Y69-1)))</f>
        <v>47.300000000000011</v>
      </c>
      <c r="Z70" s="24">
        <f>IF(Weekly[[#This Row],[Actual]]="","",IF(AND(Weekly[[#This Row],[RFC_P]]=Weekly[[#This Row],[Actual]],Weekly[[#This Row],[RFC_P]]=TRUE),Z69+Weekly[[#This Row],[BF H Odds]]-1,IF(AND(Weekly[[#This Row],[RFC_P]]=Weekly[[#This Row],[Actual]],Weekly[[#This Row],[RFC_P]]=FALSE),Z69+Weekly[[#This Row],[BF V Odds]]-1,Z69-1)))</f>
        <v>34.400000000000034</v>
      </c>
      <c r="AA70" s="24">
        <f>IF(Weekly[[#This Row],[Actual]]="","",IF(AND(Weekly[[#This Row],[RFC_P]]=FALSE,Weekly[[#This Row],[Actual]]=TRUE),AA69+Weekly[[#This Row],[BF H Odds]]-1,IF(AND(Weekly[[#This Row],[RFC_P]]=TRUE,Weekly[[#This Row],[Actual]]=FALSE),AA69+Weekly[[#This Row],[BF V Odds]]-1,AA69-1)))</f>
        <v>52.510000000000012</v>
      </c>
      <c r="AB70" s="24">
        <f>IF(Weekly[[#This Row],[Actual]]="","",IF(AND(Weekly[[#This Row],[GBC_P]]=Weekly[[#This Row],[Actual]],Weekly[[#This Row],[GBC_P]]=TRUE),AB69+Weekly[[#This Row],[BF H Odds]]-1,IF(AND(Weekly[[#This Row],[GBC_P]]=Weekly[[#This Row],[Actual]],Weekly[[#This Row],[GBC_P]]=FALSE),AB69+Weekly[[#This Row],[BF V Odds]]-1,AB69-1)))</f>
        <v>31.90000000000002</v>
      </c>
      <c r="AC70" s="24">
        <f>IF(Weekly[[#This Row],[Actual]]="","",IF(AND(Weekly[[#This Row],[GBC_P]]=FALSE,Weekly[[#This Row],[Actual]]=TRUE),AC69+Weekly[[#This Row],[BF H Odds]]-1,IF(AND(Weekly[[#This Row],[GBC_P]]=TRUE,Weekly[[#This Row],[Actual]]=FALSE),AC69+Weekly[[#This Row],[BF V Odds]]-1,AC69-1)))</f>
        <v>55.010000000000019</v>
      </c>
      <c r="AD70" s="24">
        <f>IF(Weekly[[#This Row],[Actual]]="","",IF(AND(Weekly[[#This Row],[HGBC_P]]=Weekly[[#This Row],[Actual]],Weekly[[#This Row],[HGBC_P]]=TRUE),AD69+Weekly[[#This Row],[BF H Odds]]-1,IF(AND(Weekly[[#This Row],[HGBC_P]]=Weekly[[#This Row],[Actual]],Weekly[[#This Row],[HGBC_P]]=FALSE),AD69+Weekly[[#This Row],[BF V Odds]]-1,AD69-1)))</f>
        <v>31.080000000000034</v>
      </c>
      <c r="AE70" s="24">
        <f>IF(Weekly[[#This Row],[Actual]]="","",IF(AND(Weekly[[#This Row],[HGBC_P]]=FALSE,Weekly[[#This Row],[Actual]]=TRUE),AE69+Weekly[[#This Row],[BF H Odds]]-1,IF(AND(Weekly[[#This Row],[HGBC_P]]=TRUE,Weekly[[#This Row],[Actual]]=FALSE),AE69+Weekly[[#This Row],[BF V Odds]]-1,AE69-1)))</f>
        <v>55.830000000000005</v>
      </c>
      <c r="AF70" s="24">
        <f>IF(Weekly[[#This Row],[Actual]]="","",IF(AND(Weekly[[#This Row],[XGB_P]]=Weekly[[#This Row],[Actual]],Weekly[[#This Row],[XGB_P]]=TRUE),AF69+Weekly[[#This Row],[BF H Odds]]-1,IF(AND(Weekly[[#This Row],[XGB_P]]=Weekly[[#This Row],[Actual]],Weekly[[#This Row],[XGB_P]]=FALSE),AF69+Weekly[[#This Row],[BF V Odds]]-1,AF69-1)))</f>
        <v>35.03000000000003</v>
      </c>
      <c r="AG70" s="24">
        <f>IF(Weekly[[#This Row],[Actual]]="","",IF(AND(Weekly[[#This Row],[XGB_P]]=FALSE,Weekly[[#This Row],[Actual]]=TRUE),AG69+Weekly[[#This Row],[BF H Odds]]-1,IF(AND(Weekly[[#This Row],[XGB_P]]=TRUE,Weekly[[#This Row],[Actual]]=FALSE),AG69+Weekly[[#This Row],[BF V Odds]]-1,AG69-1)))</f>
        <v>51.88</v>
      </c>
      <c r="AH70" s="24">
        <f>IF(Weekly[[#This Row],[Actual]]="","",IF(AND(Weekly[[#This Row],[QDA_P]]=Weekly[[#This Row],[Actual]],Weekly[[#This Row],[QDA_P]]=TRUE),AH69+Weekly[[#This Row],[BF H Odds]]-1,IF(AND(Weekly[[#This Row],[QDA_P]]=Weekly[[#This Row],[Actual]],Weekly[[#This Row],[QDA_P]]=FALSE),AH69+Weekly[[#This Row],[BF V Odds]]-1,AH69-1)))</f>
        <v>37.000000000000021</v>
      </c>
      <c r="AI70" s="24">
        <f>IF(Weekly[[#This Row],[Actual]]="","",IF(AND(Weekly[[#This Row],[QDA_P]]=FALSE,Weekly[[#This Row],[Actual]]=TRUE),AI69+Weekly[[#This Row],[BF H Odds]]-1,IF(AND(Weekly[[#This Row],[QDA_P]]=TRUE,Weekly[[#This Row],[Actual]]=FALSE),AI69+Weekly[[#This Row],[BF V Odds]]-1,AI69-1)))</f>
        <v>49.910000000000018</v>
      </c>
      <c r="AJ70" s="24"/>
      <c r="AK70" s="24"/>
      <c r="AL70" s="30">
        <f>IF(Weekly[[#This Row],[Actual]]="","",COUNTIF(Weekly[[#This Row],[SVC_P]:[QDA_P]],TRUE))</f>
        <v>5</v>
      </c>
      <c r="AM70" s="30">
        <f>IF(Weekly[[#This Row],[Actual]]="","",COUNTIF(Weekly[[#This Row],[SVC_P]:[QDA_P]],FALSE))</f>
        <v>2</v>
      </c>
      <c r="AN70" t="str">
        <f>IF(AND(Weekly[[#This Row],[BF V Odds]]&gt;$BO$6,Weekly[[#This Row],[BF V Odds]] &lt; $BO$7),Weekly[[#This Row],[BF V Odds]],"")</f>
        <v/>
      </c>
      <c r="AO70" t="str">
        <f>IF(AND(Weekly[[#This Row],[BF H Odds]]&gt;$BO$6, Weekly[[#This Row],[BF H Odds]] &lt; $BO$7),Weekly[[#This Row],[BF H Odds]],"")</f>
        <v/>
      </c>
      <c r="AP70" s="37">
        <f>IF(AND(Weekly[[#This Row],[V Odds &lt;]]="",Weekly[[#This Row],[H Odds &lt;]]=""),AP69,IF(AND(Weekly[[#This Row],[H Odds &lt;]]&lt;&gt;"",Weekly[[#This Row],[SVC_P]]=TRUE,Weekly[[#This Row],[Actual]]=TRUE),AP69+Weekly[[#This Row],[H Odds &lt;]]-1,IF(AND(Weekly[[#This Row],[V Odds &lt;]]&lt;&gt;"",Weekly[[#This Row],[SVC_P]]=FALSE,Weekly[[#This Row],[Actual]]=FALSE),AP69+Weekly[[#This Row],[V Odds &lt;]]-1,IF(AND(Weekly[[#This Row],[V Odds &lt;]]&lt;&gt;"",Weekly[[#This Row],[SVC_P]]=FALSE,Weekly[[#This Row],[Actual]]=TRUE),AP69-1,IF(AND(Weekly[[#This Row],[H Odds &lt;]]&lt;&gt;"",Weekly[[#This Row],[SVC_P]]=TRUE,Weekly[[#This Row],[Actual]]=FALSE),AP69-1,AP69)))))</f>
        <v>51.070000000000014</v>
      </c>
      <c r="AQ70" s="37">
        <f>IF(AND(Weekly[[#This Row],[V Odds &lt;]]="",Weekly[[#This Row],[H Odds &lt;]]=""),AQ69,IF(AND(Weekly[[#This Row],[H Odds &lt;]]&lt;&gt;"",Weekly[[#This Row],[ADBC_P]]=TRUE,Weekly[[#This Row],[Actual]]=TRUE),AQ69+Weekly[[#This Row],[H Odds &lt;]]-1,IF(AND(Weekly[[#This Row],[V Odds &lt;]]&lt;&gt;"",Weekly[[#This Row],[ADBC_P]]=FALSE,Weekly[[#This Row],[Actual]]=FALSE),AQ69+Weekly[[#This Row],[V Odds &lt;]]-1,IF(AND(Weekly[[#This Row],[V Odds &lt;]]&lt;&gt;"",Weekly[[#This Row],[ADBC_P]]=FALSE,Weekly[[#This Row],[Actual]]=TRUE),AQ69-1,IF(AND(Weekly[[#This Row],[H Odds &lt;]]&lt;&gt;"",Weekly[[#This Row],[ADBC_P]]=TRUE,Weekly[[#This Row],[Actual]]=FALSE),AQ69-1,AQ69)))))</f>
        <v>41.69</v>
      </c>
      <c r="AR70" s="37">
        <f>IF(AND(Weekly[[#This Row],[V Odds &lt;]]="",Weekly[[#This Row],[H Odds &lt;]]=""),AR69,IF(AND(Weekly[[#This Row],[H Odds &lt;]]&lt;&gt;"",Weekly[[#This Row],[RFC_P]]=TRUE,Weekly[[#This Row],[Actual]]=TRUE),AR69+Weekly[[#This Row],[H Odds &lt;]]-1,IF(AND(Weekly[[#This Row],[V Odds &lt;]]&lt;&gt;"",Weekly[[#This Row],[RFC_P]]=FALSE,Weekly[[#This Row],[Actual]]=FALSE),AR69+Weekly[[#This Row],[V Odds &lt;]]-1,IF(AND(Weekly[[#This Row],[V Odds &lt;]]&lt;&gt;"",Weekly[[#This Row],[RFC_P]]=FALSE,Weekly[[#This Row],[Actual]]=TRUE),AR69-1,IF(AND(Weekly[[#This Row],[H Odds &lt;]]&lt;&gt;"",Weekly[[#This Row],[RFC_P]]=TRUE,Weekly[[#This Row],[Actual]]=FALSE),AR69-1,AR69)))))</f>
        <v>39.200000000000003</v>
      </c>
      <c r="AS70" s="37">
        <f>IF(AND(Weekly[[#This Row],[V Odds &lt;]]="",Weekly[[#This Row],[H Odds &lt;]]=""),AS69,IF(AND(Weekly[[#This Row],[H Odds &lt;]]&lt;&gt;"",Weekly[[#This Row],[GBC_P]]=TRUE,Weekly[[#This Row],[Actual]]=TRUE),AS69+Weekly[[#This Row],[H Odds &lt;]]-1,IF(AND(Weekly[[#This Row],[V Odds &lt;]]&lt;&gt;"",Weekly[[#This Row],[GBC_P]]=FALSE,Weekly[[#This Row],[Actual]]=FALSE),AS69+Weekly[[#This Row],[V Odds &lt;]]-1,IF(AND(Weekly[[#This Row],[V Odds &lt;]]&lt;&gt;"",Weekly[[#This Row],[GBC_P]]=FALSE,Weekly[[#This Row],[Actual]]=TRUE),AS69-1,IF(AND(Weekly[[#This Row],[H Odds &lt;]]&lt;&gt;"",Weekly[[#This Row],[GBC_P]]=TRUE,Weekly[[#This Row],[Actual]]=FALSE),AS69-1,AS69)))))</f>
        <v>39.69</v>
      </c>
      <c r="AT70" s="37">
        <f>IF(AND(Weekly[[#This Row],[V Odds &lt;]]="",Weekly[[#This Row],[H Odds &lt;]]=""),AT69,IF(AND(Weekly[[#This Row],[H Odds &lt;]]&lt;&gt;"",Weekly[[#This Row],[HGBC_P]]=TRUE,Weekly[[#This Row],[Actual]]=TRUE),AT69+Weekly[[#This Row],[H Odds &lt;]]-1,IF(AND(Weekly[[#This Row],[V Odds &lt;]]&lt;&gt;"",Weekly[[#This Row],[HGBC_P]]=FALSE,Weekly[[#This Row],[Actual]]=FALSE),AT69+Weekly[[#This Row],[V Odds &lt;]]-1,IF(AND(Weekly[[#This Row],[V Odds &lt;]]&lt;&gt;"",Weekly[[#This Row],[HGBC_P]]=FALSE,Weekly[[#This Row],[Actual]]=TRUE),AT69-1,IF(AND(Weekly[[#This Row],[H Odds &lt;]]&lt;&gt;"",Weekly[[#This Row],[HGBC_P]]=TRUE,Weekly[[#This Row],[Actual]]=FALSE),AT69-1,AT69)))))</f>
        <v>37</v>
      </c>
      <c r="AU70" s="37">
        <f>IF(AND(Weekly[[#This Row],[V Odds &lt;]]="",Weekly[[#This Row],[H Odds &lt;]]=""),AU69,IF(AND(Weekly[[#This Row],[H Odds &lt;]]&lt;&gt;"",Weekly[[#This Row],[XGB_P]]=TRUE,Weekly[[#This Row],[Actual]]=TRUE),AU69+Weekly[[#This Row],[H Odds &lt;]]-1,IF(AND(Weekly[[#This Row],[V Odds &lt;]]&lt;&gt;"",Weekly[[#This Row],[XGB_P]]=FALSE,Weekly[[#This Row],[Actual]]=FALSE),AU69+Weekly[[#This Row],[V Odds &lt;]]-1,IF(AND(Weekly[[#This Row],[V Odds &lt;]]&lt;&gt;"",Weekly[[#This Row],[XGB_P]]=FALSE,Weekly[[#This Row],[Actual]]=TRUE),AU69-1,IF(AND(Weekly[[#This Row],[H Odds &lt;]]&lt;&gt;"",Weekly[[#This Row],[XGB_P]]=TRUE,Weekly[[#This Row],[Actual]]=FALSE),AU69-1,AU69)))))</f>
        <v>40.270000000000003</v>
      </c>
      <c r="AV70" s="37">
        <f>IF(AND(Weekly[[#This Row],[V Odds &lt;]]="",Weekly[[#This Row],[H Odds &lt;]]=""),AV69,IF(AND(Weekly[[#This Row],[H Odds &lt;]]&lt;&gt;"",Weekly[[#This Row],[QDA_P]]=TRUE,Weekly[[#This Row],[Actual]]=TRUE),AV69+Weekly[[#This Row],[H Odds &lt;]]-1,IF(AND(Weekly[[#This Row],[V Odds &lt;]]&lt;&gt;"",Weekly[[#This Row],[QDA_P]]=FALSE,Weekly[[#This Row],[Actual]]=FALSE),AV69+Weekly[[#This Row],[V Odds &lt;]]-1,IF(AND(Weekly[[#This Row],[V Odds &lt;]]&lt;&gt;"",Weekly[[#This Row],[QDA_P]]=FALSE,Weekly[[#This Row],[Actual]]=TRUE),AV69-1,IF(AND(Weekly[[#This Row],[H Odds &lt;]]&lt;&gt;"",Weekly[[#This Row],[QDA_P]]=TRUE,Weekly[[#This Row],[Actual]]=FALSE),AV69-1,AV69)))))</f>
        <v>43.389999999999993</v>
      </c>
      <c r="AW70" s="37"/>
      <c r="AX70" s="37">
        <f>IF(AND(Weekly[[#This Row],[V Odds &lt;]]="",Weekly[[#This Row],[H Odds &lt;]]=""),AX69,IF(AND(Weekly[[#This Row],[V Odds &lt;]]&lt;&gt;"",Weekly[[#This Row],[FALSES]]&gt;0,Weekly[[#This Row],[Actual]]=FALSE),AX69+Weekly[[#This Row],[V Odds &lt;]]-1,IF(AND(Weekly[[#This Row],[H Odds &lt;]]&lt;&gt;"",Weekly[[#This Row],[TRUES]]&gt;0,Weekly[[#This Row],[Actual]]=TRUE),AX69+Weekly[[#This Row],[H Odds &lt;]]-1,IF(AND(Weekly[[#This Row],[V Odds &lt;]]&lt;&gt;"",Weekly[[#This Row],[FALSES]]=0),AX69,IF(AND(Weekly[[#This Row],[H Odds &lt;]]&lt;&gt;"",Weekly[[#This Row],[TRUES]]=0),AX69,AX69-1)))))</f>
        <v>55.460000000000008</v>
      </c>
      <c r="AY70" s="37">
        <f>IF(AND(Weekly[[#This Row],[V Odds &lt;]]="",Weekly[[#This Row],[H Odds &lt;]]=""),AY69,IF(AND(Weekly[[#This Row],[V Odds &lt;]]&lt;&gt;"",Weekly[[#This Row],[FALSES]]&gt;0,Weekly[[#This Row],[Actual]]=FALSE),AY69+((Weekly[[#This Row],[V Odds &lt;]]-1)*0.92),IF(AND(Weekly[[#This Row],[H Odds &lt;]]&lt;&gt;"",Weekly[[#This Row],[TRUES]]&gt;0,Weekly[[#This Row],[Actual]]=TRUE),AY69+((Weekly[[#This Row],[H Odds &lt;]]-1)*0.92),IF(AND(Weekly[[#This Row],[V Odds &lt;]]&lt;&gt;"",Weekly[[#This Row],[FALSES]]=0),AY69,IF(AND(Weekly[[#This Row],[H Odds &lt;]]&lt;&gt;"",Weekly[[#This Row],[TRUES]]=0),AY69,AY69-1)))))</f>
        <v>53.663200000000003</v>
      </c>
      <c r="AZ70" s="37">
        <f>IF(AND(Weekly[[#This Row],[V Odds &lt;]]="",Weekly[[#This Row],[H Odds &lt;]]=""),AZ69,IF(AND(Weekly[[#This Row],[V Odds &lt;]]&lt;&gt;"",Weekly[[#This Row],[Actual]]=FALSE),AZ69+Weekly[[#This Row],[V Odds &lt;]]-1,IF(AND(Weekly[[#This Row],[H Odds &lt;]]&lt;&gt;"",Weekly[[#This Row],[Actual]]=TRUE),AZ69+Weekly[[#This Row],[H Odds &lt;]]-1,AZ69-1)))</f>
        <v>54.2</v>
      </c>
      <c r="BA70" s="38">
        <f>IF(Weekly[[#This Row],[H Odds &lt;]]="",BA69,IF(AND(Weekly[[#This Row],[H Odds &lt;]]&lt;&gt;"",Weekly[[#This Row],[SVC_P]]=TRUE,Weekly[[#This Row],[Actual]]=TRUE),BA69+Weekly[[#This Row],[H Odds &lt;]]-1,IF(AND(Weekly[[#This Row],[H Odds &lt;]]&lt;&gt;"",Weekly[[#This Row],[SVC_P]]=TRUE,Weekly[[#This Row],[Actual]]=FALSE),BA69-1,BA69)))</f>
        <v>47.38</v>
      </c>
      <c r="BB70" s="38">
        <f>IF(Weekly[[#This Row],[H Odds &lt;]]="",BB69,IF(AND(Weekly[[#This Row],[H Odds &lt;]]&lt;&gt;"",Weekly[[#This Row],[ADBC_P]]=TRUE,Weekly[[#This Row],[Actual]]=TRUE),BB69+Weekly[[#This Row],[H Odds &lt;]]-1,IF(AND(Weekly[[#This Row],[H Odds &lt;]]&lt;&gt;"",Weekly[[#This Row],[ADBC_P]]=TRUE,Weekly[[#This Row],[Actual]]=FALSE),BB69-1,BB69)))</f>
        <v>39</v>
      </c>
      <c r="BC70" s="38">
        <f>IF(Weekly[[#This Row],[H Odds &lt;]]="",BC69,IF(AND(Weekly[[#This Row],[H Odds &lt;]]&lt;&gt;"",Weekly[[#This Row],[RFC_P]]=TRUE,Weekly[[#This Row],[Actual]]=TRUE),BC69+Weekly[[#This Row],[H Odds &lt;]]-1,IF(AND(Weekly[[#This Row],[H Odds &lt;]]&lt;&gt;"",Weekly[[#This Row],[RFC_P]]=TRUE,Weekly[[#This Row],[Actual]]=FALSE),BC69-1,BC69)))</f>
        <v>38</v>
      </c>
      <c r="BD70" s="38">
        <f>IF(Weekly[[#This Row],[H Odds &lt;]]="",BD69,IF(AND(Weekly[[#This Row],[H Odds &lt;]]&lt;&gt;"",Weekly[[#This Row],[GBC_P]]=TRUE,Weekly[[#This Row],[Actual]]=TRUE),BD69+Weekly[[#This Row],[H Odds &lt;]]-1,IF(AND(Weekly[[#This Row],[H Odds &lt;]]&lt;&gt;"",Weekly[[#This Row],[GBC_P]]=TRUE,Weekly[[#This Row],[Actual]]=FALSE),BD69-1,BD69)))</f>
        <v>39</v>
      </c>
      <c r="BE70" s="38">
        <f>IF(Weekly[[#This Row],[H Odds &lt;]]="",BE69,IF(AND(Weekly[[#This Row],[H Odds &lt;]]&lt;&gt;"",Weekly[[#This Row],[HGBC_P]]=TRUE,Weekly[[#This Row],[Actual]]=TRUE),BE69+Weekly[[#This Row],[H Odds &lt;]]-1,IF(AND(Weekly[[#This Row],[H Odds &lt;]]&lt;&gt;"",Weekly[[#This Row],[HGBC_P]]=TRUE,Weekly[[#This Row],[Actual]]=FALSE),BE69-1,BE69)))</f>
        <v>38</v>
      </c>
      <c r="BF70" s="38">
        <f>IF(Weekly[[#This Row],[H Odds &lt;]]="",BF69,IF(AND(Weekly[[#This Row],[H Odds &lt;]]&lt;&gt;"",Weekly[[#This Row],[XGB_P]]=TRUE,Weekly[[#This Row],[Actual]]=TRUE),BF69+Weekly[[#This Row],[H Odds &lt;]]-1,IF(AND(Weekly[[#This Row],[H Odds &lt;]]&lt;&gt;"",Weekly[[#This Row],[XGB_P]]=TRUE,Weekly[[#This Row],[Actual]]=FALSE),BF69-1,BF69)))</f>
        <v>41.27</v>
      </c>
      <c r="BG70" s="38">
        <f>IF(Weekly[[#This Row],[H Odds &lt;]]="",BG69,IF(AND(Weekly[[#This Row],[H Odds &lt;]]&lt;&gt;"",Weekly[[#This Row],[QDA_P]]=TRUE,Weekly[[#This Row],[Actual]]=TRUE),BG69+Weekly[[#This Row],[H Odds &lt;]]-1,IF(AND(Weekly[[#This Row],[H Odds &lt;]]&lt;&gt;"",Weekly[[#This Row],[QDA_P]]=TRUE,Weekly[[#This Row],[Actual]]=FALSE),BG69-1,BG69)))</f>
        <v>39</v>
      </c>
      <c r="BH70" s="38">
        <f>IF(Weekly[[#This Row],[H Odds &lt;]]="",BH69,IF(AND(Weekly[[#This Row],[H Odds &lt;]]&lt;&gt;"",Weekly[[#This Row],[KNC_P]]=TRUE,Weekly[[#This Row],[Actual]]=TRUE),BH69+Weekly[[#This Row],[H Odds &lt;]]-1,IF(AND(Weekly[[#This Row],[H Odds &lt;]]&lt;&gt;"",Weekly[[#This Row],[KNC_P]]=TRUE,Weekly[[#This Row],[Actual]]=FALSE),BH69-1,BH69)))</f>
        <v>40</v>
      </c>
      <c r="BI70" s="38">
        <f>IF(Weekly[[#This Row],[H Odds &lt;]]="",BI69,IF(AND(Weekly[[#This Row],[H Odds &lt;]]&lt;&gt;"",Weekly[[#This Row],[TRUES]]&gt;0,Weekly[[#This Row],[Actual]]=TRUE),BI69+Weekly[[#This Row],[H Odds &lt;]]-1,IF(AND(Weekly[[#This Row],[H Odds &lt;]]&lt;&gt;"",Weekly[[#This Row],[TRUES]]=0),BI69,BI69-1)))</f>
        <v>47.38</v>
      </c>
      <c r="BJ70" s="38">
        <f>IF(Weekly[[#This Row],[H Odds &lt;]]="",BJ69,IF(AND(Weekly[[#This Row],[H Odds &lt;]]&lt;&gt;"",Weekly[[#This Row],[Actual]]=TRUE),BJ69+Weekly[[#This Row],[H Odds &lt;]]-1,IF(AND(Weekly[[#This Row],[H Odds &lt;]]&lt;&gt;"",Weekly[[#This Row],[Actual]]=FALSE),BJ69-1,BJ69)))</f>
        <v>47.38</v>
      </c>
      <c r="BK70" s="58">
        <f>IF(AND(Weekly[[#This Row],[TRUES]]&gt;4,Weekly[[#This Row],[Actual]]=TRUE),BK69+Weekly[[#This Row],[BF H Odds]]-1,IF(AND(Weekly[[#This Row],[FALSES]]&gt;4,Weekly[[#This Row],[Actual]]=FALSE),BK69+Weekly[[#This Row],[BF V Odds]]-1,IF(AND(Weekly[[#This Row],[TRUES]]&gt;4,Weekly[[#This Row],[Actual]]=FALSE),BK69-1,IF(AND(Weekly[[#This Row],[FALSES]]&gt;4,Weekly[[#This Row],[Actual]]=TRUE),BK69-1,BK69))))</f>
        <v>33.030000000000022</v>
      </c>
      <c r="BL70" s="58">
        <f>IF(AND(Weekly[[#This Row],[TRUES]]&gt;5,Weekly[[#This Row],[Actual]]=TRUE),BL69+Weekly[[#This Row],[BF H Odds]]-1,IF(AND(Weekly[[#This Row],[FALSES]]&gt;5,Weekly[[#This Row],[Actual]]=FALSE),BL69+Weekly[[#This Row],[BF V Odds]]-1,IF(AND(Weekly[[#This Row],[TRUES]]&gt;5,Weekly[[#This Row],[Actual]]=FALSE),BL69-1,IF(AND(Weekly[[#This Row],[FALSES]]&gt;5,Weekly[[#This Row],[Actual]]=TRUE),BL69-1,BL69))))</f>
        <v>38.890000000000022</v>
      </c>
      <c r="BM70" s="58">
        <f>IF(AND(Weekly[[#This Row],[TRUES]]&gt;6,Weekly[[#This Row],[Actual]]=TRUE),BM69+Weekly[[#This Row],[BF H Odds]]-1,IF(AND(Weekly[[#This Row],[FALSES]]&gt;6,Weekly[[#This Row],[Actual]]=FALSE),BM69+Weekly[[#This Row],[BF V Odds]]-1,IF(AND(Weekly[[#This Row],[TRUES]]&gt;6,Weekly[[#This Row],[Actual]]=FALSE),BM69-1,IF(AND(Weekly[[#This Row],[FALSES]]&gt;6,Weekly[[#This Row],[Actual]]=TRUE),BM69-1,BM69))))</f>
        <v>41.530000000000015</v>
      </c>
      <c r="BN70" s="24"/>
    </row>
    <row r="71" spans="1:66" x14ac:dyDescent="0.25">
      <c r="A71" s="1">
        <v>76</v>
      </c>
      <c r="B71" s="10">
        <v>44246</v>
      </c>
      <c r="C71" s="17" t="s">
        <v>17</v>
      </c>
      <c r="D71" s="15" t="s">
        <v>27</v>
      </c>
      <c r="E71" t="b">
        <v>1</v>
      </c>
      <c r="F71" t="b">
        <v>0</v>
      </c>
      <c r="G71" t="b">
        <v>0</v>
      </c>
      <c r="H71" t="b">
        <v>0</v>
      </c>
      <c r="I71" t="b">
        <v>1</v>
      </c>
      <c r="J71" t="b">
        <v>0</v>
      </c>
      <c r="K71" t="b">
        <v>0</v>
      </c>
      <c r="N71">
        <v>1</v>
      </c>
      <c r="O71">
        <v>1.25</v>
      </c>
      <c r="P71" t="b">
        <v>0</v>
      </c>
      <c r="Q71" t="s">
        <v>66</v>
      </c>
      <c r="R71" s="9">
        <f>IFERROR(IF(Weekly[[#This Row],[Won Bet?]]="yes",R70+(Weekly[[#This Row],[BF Odds]]*Weekly[[#This Row],[BF Stake]])-Weekly[[#This Row],[BF Stake]],R70-Weekly[[#This Row],[BF Stake]]),R70)</f>
        <v>89.960000000000022</v>
      </c>
      <c r="S71" s="9">
        <f>IFERROR(IF(Weekly[[#This Row],[Won Bet?]]="yes",S70+(((Weekly[[#This Row],[BF Odds]]*Weekly[[#This Row],[BF Stake]])-Weekly[[#This Row],[BF Stake]])*0.95),S70-Weekly[[#This Row],[BF Stake]]),S70)</f>
        <v>89.111999999999995</v>
      </c>
      <c r="T71">
        <v>3.13</v>
      </c>
      <c r="U71">
        <v>1.39</v>
      </c>
      <c r="V71" s="24">
        <f>IF(Weekly[[#This Row],[Actual]]="","",IF(AND(Weekly[[#This Row],[SVC_P]]=Weekly[[#This Row],[Actual]],Weekly[[#This Row],[SVC_P]]=TRUE),V70+Weekly[[#This Row],[BF H Odds]]-1,IF(AND(Weekly[[#This Row],[SVC_P]]=Weekly[[#This Row],[Actual]],Weekly[[#This Row],[SVC_P]]=FALSE),V70+Weekly[[#This Row],[BF V Odds]]-1,V70-1)))</f>
        <v>49.720000000000034</v>
      </c>
      <c r="W71" s="24">
        <f>IF(Weekly[[#This Row],[Actual]]="","",IF(AND(Weekly[[#This Row],[SVC_P]]=FALSE,Weekly[[#This Row],[Actual]]=TRUE),W70+Weekly[[#This Row],[BF H Odds]]-1,IF(AND(Weekly[[#This Row],[SVC_P]]=TRUE,Weekly[[#This Row],[Actual]]=FALSE,),W70+Weekly[[#This Row],[BF V Odds]]-1,W70-1)))</f>
        <v>-22.759999999999998</v>
      </c>
      <c r="X71" s="24">
        <f>IF(Weekly[[#This Row],[Actual]]="","",IF(AND(Weekly[[#This Row],[ADBC_P]]=Weekly[[#This Row],[Actual]],Weekly[[#This Row],[ADBC_P]]=TRUE),X70+Weekly[[#This Row],[BF H Odds]]-1,IF(AND(Weekly[[#This Row],[ADBC_P]]=Weekly[[#This Row],[Actual]],Weekly[[#This Row],[ADBC_P]]=FALSE),X70+Weekly[[#This Row],[BF V Odds]]-1,X70-1)))</f>
        <v>41.74000000000003</v>
      </c>
      <c r="Y71" s="24">
        <f>IF(Weekly[[#This Row],[Actual]]="","",IF(AND(Weekly[[#This Row],[ADBC_P]]=FALSE,Weekly[[#This Row],[Actual]]=TRUE),Y70+Weekly[[#This Row],[BF H Odds]]-1,IF(AND(Weekly[[#This Row],[ADBC_P]]=TRUE,Weekly[[#This Row],[Actual]]=FALSE),Y70+Weekly[[#This Row],[BF V Odds]]-1,Y70-1)))</f>
        <v>46.300000000000011</v>
      </c>
      <c r="Z71" s="24">
        <f>IF(Weekly[[#This Row],[Actual]]="","",IF(AND(Weekly[[#This Row],[RFC_P]]=Weekly[[#This Row],[Actual]],Weekly[[#This Row],[RFC_P]]=TRUE),Z70+Weekly[[#This Row],[BF H Odds]]-1,IF(AND(Weekly[[#This Row],[RFC_P]]=Weekly[[#This Row],[Actual]],Weekly[[#This Row],[RFC_P]]=FALSE),Z70+Weekly[[#This Row],[BF V Odds]]-1,Z70-1)))</f>
        <v>36.530000000000037</v>
      </c>
      <c r="AA71" s="24">
        <f>IF(Weekly[[#This Row],[Actual]]="","",IF(AND(Weekly[[#This Row],[RFC_P]]=FALSE,Weekly[[#This Row],[Actual]]=TRUE),AA70+Weekly[[#This Row],[BF H Odds]]-1,IF(AND(Weekly[[#This Row],[RFC_P]]=TRUE,Weekly[[#This Row],[Actual]]=FALSE),AA70+Weekly[[#This Row],[BF V Odds]]-1,AA70-1)))</f>
        <v>51.510000000000012</v>
      </c>
      <c r="AB71" s="24">
        <f>IF(Weekly[[#This Row],[Actual]]="","",IF(AND(Weekly[[#This Row],[GBC_P]]=Weekly[[#This Row],[Actual]],Weekly[[#This Row],[GBC_P]]=TRUE),AB70+Weekly[[#This Row],[BF H Odds]]-1,IF(AND(Weekly[[#This Row],[GBC_P]]=Weekly[[#This Row],[Actual]],Weekly[[#This Row],[GBC_P]]=FALSE),AB70+Weekly[[#This Row],[BF V Odds]]-1,AB70-1)))</f>
        <v>34.030000000000022</v>
      </c>
      <c r="AC71" s="24">
        <f>IF(Weekly[[#This Row],[Actual]]="","",IF(AND(Weekly[[#This Row],[GBC_P]]=FALSE,Weekly[[#This Row],[Actual]]=TRUE),AC70+Weekly[[#This Row],[BF H Odds]]-1,IF(AND(Weekly[[#This Row],[GBC_P]]=TRUE,Weekly[[#This Row],[Actual]]=FALSE),AC70+Weekly[[#This Row],[BF V Odds]]-1,AC70-1)))</f>
        <v>54.010000000000019</v>
      </c>
      <c r="AD71" s="24">
        <f>IF(Weekly[[#This Row],[Actual]]="","",IF(AND(Weekly[[#This Row],[HGBC_P]]=Weekly[[#This Row],[Actual]],Weekly[[#This Row],[HGBC_P]]=TRUE),AD70+Weekly[[#This Row],[BF H Odds]]-1,IF(AND(Weekly[[#This Row],[HGBC_P]]=Weekly[[#This Row],[Actual]],Weekly[[#This Row],[HGBC_P]]=FALSE),AD70+Weekly[[#This Row],[BF V Odds]]-1,AD70-1)))</f>
        <v>30.080000000000034</v>
      </c>
      <c r="AE71" s="24">
        <f>IF(Weekly[[#This Row],[Actual]]="","",IF(AND(Weekly[[#This Row],[HGBC_P]]=FALSE,Weekly[[#This Row],[Actual]]=TRUE),AE70+Weekly[[#This Row],[BF H Odds]]-1,IF(AND(Weekly[[#This Row],[HGBC_P]]=TRUE,Weekly[[#This Row],[Actual]]=FALSE),AE70+Weekly[[#This Row],[BF V Odds]]-1,AE70-1)))</f>
        <v>57.960000000000008</v>
      </c>
      <c r="AF71" s="24">
        <f>IF(Weekly[[#This Row],[Actual]]="","",IF(AND(Weekly[[#This Row],[XGB_P]]=Weekly[[#This Row],[Actual]],Weekly[[#This Row],[XGB_P]]=TRUE),AF70+Weekly[[#This Row],[BF H Odds]]-1,IF(AND(Weekly[[#This Row],[XGB_P]]=Weekly[[#This Row],[Actual]],Weekly[[#This Row],[XGB_P]]=FALSE),AF70+Weekly[[#This Row],[BF V Odds]]-1,AF70-1)))</f>
        <v>37.160000000000032</v>
      </c>
      <c r="AG71" s="24">
        <f>IF(Weekly[[#This Row],[Actual]]="","",IF(AND(Weekly[[#This Row],[XGB_P]]=FALSE,Weekly[[#This Row],[Actual]]=TRUE),AG70+Weekly[[#This Row],[BF H Odds]]-1,IF(AND(Weekly[[#This Row],[XGB_P]]=TRUE,Weekly[[#This Row],[Actual]]=FALSE),AG70+Weekly[[#This Row],[BF V Odds]]-1,AG70-1)))</f>
        <v>50.88</v>
      </c>
      <c r="AH71" s="24">
        <f>IF(Weekly[[#This Row],[Actual]]="","",IF(AND(Weekly[[#This Row],[QDA_P]]=Weekly[[#This Row],[Actual]],Weekly[[#This Row],[QDA_P]]=TRUE),AH70+Weekly[[#This Row],[BF H Odds]]-1,IF(AND(Weekly[[#This Row],[QDA_P]]=Weekly[[#This Row],[Actual]],Weekly[[#This Row],[QDA_P]]=FALSE),AH70+Weekly[[#This Row],[BF V Odds]]-1,AH70-1)))</f>
        <v>39.130000000000024</v>
      </c>
      <c r="AI71" s="24">
        <f>IF(Weekly[[#This Row],[Actual]]="","",IF(AND(Weekly[[#This Row],[QDA_P]]=FALSE,Weekly[[#This Row],[Actual]]=TRUE),AI70+Weekly[[#This Row],[BF H Odds]]-1,IF(AND(Weekly[[#This Row],[QDA_P]]=TRUE,Weekly[[#This Row],[Actual]]=FALSE),AI70+Weekly[[#This Row],[BF V Odds]]-1,AI70-1)))</f>
        <v>48.910000000000018</v>
      </c>
      <c r="AJ71" s="24"/>
      <c r="AK71" s="24"/>
      <c r="AL71" s="30">
        <f>IF(Weekly[[#This Row],[Actual]]="","",COUNTIF(Weekly[[#This Row],[SVC_P]:[QDA_P]],TRUE))</f>
        <v>2</v>
      </c>
      <c r="AM71" s="30">
        <f>IF(Weekly[[#This Row],[Actual]]="","",COUNTIF(Weekly[[#This Row],[SVC_P]:[QDA_P]],FALSE))</f>
        <v>5</v>
      </c>
      <c r="AN71">
        <f>IF(AND(Weekly[[#This Row],[BF V Odds]]&gt;$BO$6,Weekly[[#This Row],[BF V Odds]] &lt; $BO$7),Weekly[[#This Row],[BF V Odds]],"")</f>
        <v>3.13</v>
      </c>
      <c r="AO71" t="str">
        <f>IF(AND(Weekly[[#This Row],[BF H Odds]]&gt;$BO$6, Weekly[[#This Row],[BF H Odds]] &lt; $BO$7),Weekly[[#This Row],[BF H Odds]],"")</f>
        <v/>
      </c>
      <c r="AP71" s="37">
        <f>IF(AND(Weekly[[#This Row],[V Odds &lt;]]="",Weekly[[#This Row],[H Odds &lt;]]=""),AP70,IF(AND(Weekly[[#This Row],[H Odds &lt;]]&lt;&gt;"",Weekly[[#This Row],[SVC_P]]=TRUE,Weekly[[#This Row],[Actual]]=TRUE),AP70+Weekly[[#This Row],[H Odds &lt;]]-1,IF(AND(Weekly[[#This Row],[V Odds &lt;]]&lt;&gt;"",Weekly[[#This Row],[SVC_P]]=FALSE,Weekly[[#This Row],[Actual]]=FALSE),AP70+Weekly[[#This Row],[V Odds &lt;]]-1,IF(AND(Weekly[[#This Row],[V Odds &lt;]]&lt;&gt;"",Weekly[[#This Row],[SVC_P]]=FALSE,Weekly[[#This Row],[Actual]]=TRUE),AP70-1,IF(AND(Weekly[[#This Row],[H Odds &lt;]]&lt;&gt;"",Weekly[[#This Row],[SVC_P]]=TRUE,Weekly[[#This Row],[Actual]]=FALSE),AP70-1,AP70)))))</f>
        <v>51.070000000000014</v>
      </c>
      <c r="AQ71" s="37">
        <f>IF(AND(Weekly[[#This Row],[V Odds &lt;]]="",Weekly[[#This Row],[H Odds &lt;]]=""),AQ70,IF(AND(Weekly[[#This Row],[H Odds &lt;]]&lt;&gt;"",Weekly[[#This Row],[ADBC_P]]=TRUE,Weekly[[#This Row],[Actual]]=TRUE),AQ70+Weekly[[#This Row],[H Odds &lt;]]-1,IF(AND(Weekly[[#This Row],[V Odds &lt;]]&lt;&gt;"",Weekly[[#This Row],[ADBC_P]]=FALSE,Weekly[[#This Row],[Actual]]=FALSE),AQ70+Weekly[[#This Row],[V Odds &lt;]]-1,IF(AND(Weekly[[#This Row],[V Odds &lt;]]&lt;&gt;"",Weekly[[#This Row],[ADBC_P]]=FALSE,Weekly[[#This Row],[Actual]]=TRUE),AQ70-1,IF(AND(Weekly[[#This Row],[H Odds &lt;]]&lt;&gt;"",Weekly[[#This Row],[ADBC_P]]=TRUE,Weekly[[#This Row],[Actual]]=FALSE),AQ70-1,AQ70)))))</f>
        <v>43.82</v>
      </c>
      <c r="AR71" s="37">
        <f>IF(AND(Weekly[[#This Row],[V Odds &lt;]]="",Weekly[[#This Row],[H Odds &lt;]]=""),AR70,IF(AND(Weekly[[#This Row],[H Odds &lt;]]&lt;&gt;"",Weekly[[#This Row],[RFC_P]]=TRUE,Weekly[[#This Row],[Actual]]=TRUE),AR70+Weekly[[#This Row],[H Odds &lt;]]-1,IF(AND(Weekly[[#This Row],[V Odds &lt;]]&lt;&gt;"",Weekly[[#This Row],[RFC_P]]=FALSE,Weekly[[#This Row],[Actual]]=FALSE),AR70+Weekly[[#This Row],[V Odds &lt;]]-1,IF(AND(Weekly[[#This Row],[V Odds &lt;]]&lt;&gt;"",Weekly[[#This Row],[RFC_P]]=FALSE,Weekly[[#This Row],[Actual]]=TRUE),AR70-1,IF(AND(Weekly[[#This Row],[H Odds &lt;]]&lt;&gt;"",Weekly[[#This Row],[RFC_P]]=TRUE,Weekly[[#This Row],[Actual]]=FALSE),AR70-1,AR70)))))</f>
        <v>41.330000000000005</v>
      </c>
      <c r="AS71" s="37">
        <f>IF(AND(Weekly[[#This Row],[V Odds &lt;]]="",Weekly[[#This Row],[H Odds &lt;]]=""),AS70,IF(AND(Weekly[[#This Row],[H Odds &lt;]]&lt;&gt;"",Weekly[[#This Row],[GBC_P]]=TRUE,Weekly[[#This Row],[Actual]]=TRUE),AS70+Weekly[[#This Row],[H Odds &lt;]]-1,IF(AND(Weekly[[#This Row],[V Odds &lt;]]&lt;&gt;"",Weekly[[#This Row],[GBC_P]]=FALSE,Weekly[[#This Row],[Actual]]=FALSE),AS70+Weekly[[#This Row],[V Odds &lt;]]-1,IF(AND(Weekly[[#This Row],[V Odds &lt;]]&lt;&gt;"",Weekly[[#This Row],[GBC_P]]=FALSE,Weekly[[#This Row],[Actual]]=TRUE),AS70-1,IF(AND(Weekly[[#This Row],[H Odds &lt;]]&lt;&gt;"",Weekly[[#This Row],[GBC_P]]=TRUE,Weekly[[#This Row],[Actual]]=FALSE),AS70-1,AS70)))))</f>
        <v>41.82</v>
      </c>
      <c r="AT71" s="37">
        <f>IF(AND(Weekly[[#This Row],[V Odds &lt;]]="",Weekly[[#This Row],[H Odds &lt;]]=""),AT70,IF(AND(Weekly[[#This Row],[H Odds &lt;]]&lt;&gt;"",Weekly[[#This Row],[HGBC_P]]=TRUE,Weekly[[#This Row],[Actual]]=TRUE),AT70+Weekly[[#This Row],[H Odds &lt;]]-1,IF(AND(Weekly[[#This Row],[V Odds &lt;]]&lt;&gt;"",Weekly[[#This Row],[HGBC_P]]=FALSE,Weekly[[#This Row],[Actual]]=FALSE),AT70+Weekly[[#This Row],[V Odds &lt;]]-1,IF(AND(Weekly[[#This Row],[V Odds &lt;]]&lt;&gt;"",Weekly[[#This Row],[HGBC_P]]=FALSE,Weekly[[#This Row],[Actual]]=TRUE),AT70-1,IF(AND(Weekly[[#This Row],[H Odds &lt;]]&lt;&gt;"",Weekly[[#This Row],[HGBC_P]]=TRUE,Weekly[[#This Row],[Actual]]=FALSE),AT70-1,AT70)))))</f>
        <v>37</v>
      </c>
      <c r="AU71" s="37">
        <f>IF(AND(Weekly[[#This Row],[V Odds &lt;]]="",Weekly[[#This Row],[H Odds &lt;]]=""),AU70,IF(AND(Weekly[[#This Row],[H Odds &lt;]]&lt;&gt;"",Weekly[[#This Row],[XGB_P]]=TRUE,Weekly[[#This Row],[Actual]]=TRUE),AU70+Weekly[[#This Row],[H Odds &lt;]]-1,IF(AND(Weekly[[#This Row],[V Odds &lt;]]&lt;&gt;"",Weekly[[#This Row],[XGB_P]]=FALSE,Weekly[[#This Row],[Actual]]=FALSE),AU70+Weekly[[#This Row],[V Odds &lt;]]-1,IF(AND(Weekly[[#This Row],[V Odds &lt;]]&lt;&gt;"",Weekly[[#This Row],[XGB_P]]=FALSE,Weekly[[#This Row],[Actual]]=TRUE),AU70-1,IF(AND(Weekly[[#This Row],[H Odds &lt;]]&lt;&gt;"",Weekly[[#This Row],[XGB_P]]=TRUE,Weekly[[#This Row],[Actual]]=FALSE),AU70-1,AU70)))))</f>
        <v>42.400000000000006</v>
      </c>
      <c r="AV71" s="37">
        <f>IF(AND(Weekly[[#This Row],[V Odds &lt;]]="",Weekly[[#This Row],[H Odds &lt;]]=""),AV70,IF(AND(Weekly[[#This Row],[H Odds &lt;]]&lt;&gt;"",Weekly[[#This Row],[QDA_P]]=TRUE,Weekly[[#This Row],[Actual]]=TRUE),AV70+Weekly[[#This Row],[H Odds &lt;]]-1,IF(AND(Weekly[[#This Row],[V Odds &lt;]]&lt;&gt;"",Weekly[[#This Row],[QDA_P]]=FALSE,Weekly[[#This Row],[Actual]]=FALSE),AV70+Weekly[[#This Row],[V Odds &lt;]]-1,IF(AND(Weekly[[#This Row],[V Odds &lt;]]&lt;&gt;"",Weekly[[#This Row],[QDA_P]]=FALSE,Weekly[[#This Row],[Actual]]=TRUE),AV70-1,IF(AND(Weekly[[#This Row],[H Odds &lt;]]&lt;&gt;"",Weekly[[#This Row],[QDA_P]]=TRUE,Weekly[[#This Row],[Actual]]=FALSE),AV70-1,AV70)))))</f>
        <v>45.519999999999996</v>
      </c>
      <c r="AW71" s="37"/>
      <c r="AX71" s="37">
        <f>IF(AND(Weekly[[#This Row],[V Odds &lt;]]="",Weekly[[#This Row],[H Odds &lt;]]=""),AX70,IF(AND(Weekly[[#This Row],[V Odds &lt;]]&lt;&gt;"",Weekly[[#This Row],[FALSES]]&gt;0,Weekly[[#This Row],[Actual]]=FALSE),AX70+Weekly[[#This Row],[V Odds &lt;]]-1,IF(AND(Weekly[[#This Row],[H Odds &lt;]]&lt;&gt;"",Weekly[[#This Row],[TRUES]]&gt;0,Weekly[[#This Row],[Actual]]=TRUE),AX70+Weekly[[#This Row],[H Odds &lt;]]-1,IF(AND(Weekly[[#This Row],[V Odds &lt;]]&lt;&gt;"",Weekly[[#This Row],[FALSES]]=0),AX70,IF(AND(Weekly[[#This Row],[H Odds &lt;]]&lt;&gt;"",Weekly[[#This Row],[TRUES]]=0),AX70,AX70-1)))))</f>
        <v>57.590000000000011</v>
      </c>
      <c r="AY71" s="37">
        <f>IF(AND(Weekly[[#This Row],[V Odds &lt;]]="",Weekly[[#This Row],[H Odds &lt;]]=""),AY70,IF(AND(Weekly[[#This Row],[V Odds &lt;]]&lt;&gt;"",Weekly[[#This Row],[FALSES]]&gt;0,Weekly[[#This Row],[Actual]]=FALSE),AY70+((Weekly[[#This Row],[V Odds &lt;]]-1)*0.92),IF(AND(Weekly[[#This Row],[H Odds &lt;]]&lt;&gt;"",Weekly[[#This Row],[TRUES]]&gt;0,Weekly[[#This Row],[Actual]]=TRUE),AY70+((Weekly[[#This Row],[H Odds &lt;]]-1)*0.92),IF(AND(Weekly[[#This Row],[V Odds &lt;]]&lt;&gt;"",Weekly[[#This Row],[FALSES]]=0),AY70,IF(AND(Weekly[[#This Row],[H Odds &lt;]]&lt;&gt;"",Weekly[[#This Row],[TRUES]]=0),AY70,AY70-1)))))</f>
        <v>55.622800000000005</v>
      </c>
      <c r="AZ71" s="37">
        <f>IF(AND(Weekly[[#This Row],[V Odds &lt;]]="",Weekly[[#This Row],[H Odds &lt;]]=""),AZ70,IF(AND(Weekly[[#This Row],[V Odds &lt;]]&lt;&gt;"",Weekly[[#This Row],[Actual]]=FALSE),AZ70+Weekly[[#This Row],[V Odds &lt;]]-1,IF(AND(Weekly[[#This Row],[H Odds &lt;]]&lt;&gt;"",Weekly[[#This Row],[Actual]]=TRUE),AZ70+Weekly[[#This Row],[H Odds &lt;]]-1,AZ70-1)))</f>
        <v>56.330000000000005</v>
      </c>
      <c r="BA71" s="38">
        <f>IF(Weekly[[#This Row],[H Odds &lt;]]="",BA70,IF(AND(Weekly[[#This Row],[H Odds &lt;]]&lt;&gt;"",Weekly[[#This Row],[SVC_P]]=TRUE,Weekly[[#This Row],[Actual]]=TRUE),BA70+Weekly[[#This Row],[H Odds &lt;]]-1,IF(AND(Weekly[[#This Row],[H Odds &lt;]]&lt;&gt;"",Weekly[[#This Row],[SVC_P]]=TRUE,Weekly[[#This Row],[Actual]]=FALSE),BA70-1,BA70)))</f>
        <v>47.38</v>
      </c>
      <c r="BB71" s="38">
        <f>IF(Weekly[[#This Row],[H Odds &lt;]]="",BB70,IF(AND(Weekly[[#This Row],[H Odds &lt;]]&lt;&gt;"",Weekly[[#This Row],[ADBC_P]]=TRUE,Weekly[[#This Row],[Actual]]=TRUE),BB70+Weekly[[#This Row],[H Odds &lt;]]-1,IF(AND(Weekly[[#This Row],[H Odds &lt;]]&lt;&gt;"",Weekly[[#This Row],[ADBC_P]]=TRUE,Weekly[[#This Row],[Actual]]=FALSE),BB70-1,BB70)))</f>
        <v>39</v>
      </c>
      <c r="BC71" s="38">
        <f>IF(Weekly[[#This Row],[H Odds &lt;]]="",BC70,IF(AND(Weekly[[#This Row],[H Odds &lt;]]&lt;&gt;"",Weekly[[#This Row],[RFC_P]]=TRUE,Weekly[[#This Row],[Actual]]=TRUE),BC70+Weekly[[#This Row],[H Odds &lt;]]-1,IF(AND(Weekly[[#This Row],[H Odds &lt;]]&lt;&gt;"",Weekly[[#This Row],[RFC_P]]=TRUE,Weekly[[#This Row],[Actual]]=FALSE),BC70-1,BC70)))</f>
        <v>38</v>
      </c>
      <c r="BD71" s="38">
        <f>IF(Weekly[[#This Row],[H Odds &lt;]]="",BD70,IF(AND(Weekly[[#This Row],[H Odds &lt;]]&lt;&gt;"",Weekly[[#This Row],[GBC_P]]=TRUE,Weekly[[#This Row],[Actual]]=TRUE),BD70+Weekly[[#This Row],[H Odds &lt;]]-1,IF(AND(Weekly[[#This Row],[H Odds &lt;]]&lt;&gt;"",Weekly[[#This Row],[GBC_P]]=TRUE,Weekly[[#This Row],[Actual]]=FALSE),BD70-1,BD70)))</f>
        <v>39</v>
      </c>
      <c r="BE71" s="38">
        <f>IF(Weekly[[#This Row],[H Odds &lt;]]="",BE70,IF(AND(Weekly[[#This Row],[H Odds &lt;]]&lt;&gt;"",Weekly[[#This Row],[HGBC_P]]=TRUE,Weekly[[#This Row],[Actual]]=TRUE),BE70+Weekly[[#This Row],[H Odds &lt;]]-1,IF(AND(Weekly[[#This Row],[H Odds &lt;]]&lt;&gt;"",Weekly[[#This Row],[HGBC_P]]=TRUE,Weekly[[#This Row],[Actual]]=FALSE),BE70-1,BE70)))</f>
        <v>38</v>
      </c>
      <c r="BF71" s="38">
        <f>IF(Weekly[[#This Row],[H Odds &lt;]]="",BF70,IF(AND(Weekly[[#This Row],[H Odds &lt;]]&lt;&gt;"",Weekly[[#This Row],[XGB_P]]=TRUE,Weekly[[#This Row],[Actual]]=TRUE),BF70+Weekly[[#This Row],[H Odds &lt;]]-1,IF(AND(Weekly[[#This Row],[H Odds &lt;]]&lt;&gt;"",Weekly[[#This Row],[XGB_P]]=TRUE,Weekly[[#This Row],[Actual]]=FALSE),BF70-1,BF70)))</f>
        <v>41.27</v>
      </c>
      <c r="BG71" s="38">
        <f>IF(Weekly[[#This Row],[H Odds &lt;]]="",BG70,IF(AND(Weekly[[#This Row],[H Odds &lt;]]&lt;&gt;"",Weekly[[#This Row],[QDA_P]]=TRUE,Weekly[[#This Row],[Actual]]=TRUE),BG70+Weekly[[#This Row],[H Odds &lt;]]-1,IF(AND(Weekly[[#This Row],[H Odds &lt;]]&lt;&gt;"",Weekly[[#This Row],[QDA_P]]=TRUE,Weekly[[#This Row],[Actual]]=FALSE),BG70-1,BG70)))</f>
        <v>39</v>
      </c>
      <c r="BH71" s="38">
        <f>IF(Weekly[[#This Row],[H Odds &lt;]]="",BH70,IF(AND(Weekly[[#This Row],[H Odds &lt;]]&lt;&gt;"",Weekly[[#This Row],[KNC_P]]=TRUE,Weekly[[#This Row],[Actual]]=TRUE),BH70+Weekly[[#This Row],[H Odds &lt;]]-1,IF(AND(Weekly[[#This Row],[H Odds &lt;]]&lt;&gt;"",Weekly[[#This Row],[KNC_P]]=TRUE,Weekly[[#This Row],[Actual]]=FALSE),BH70-1,BH70)))</f>
        <v>40</v>
      </c>
      <c r="BI71" s="38">
        <f>IF(Weekly[[#This Row],[H Odds &lt;]]="",BI70,IF(AND(Weekly[[#This Row],[H Odds &lt;]]&lt;&gt;"",Weekly[[#This Row],[TRUES]]&gt;0,Weekly[[#This Row],[Actual]]=TRUE),BI70+Weekly[[#This Row],[H Odds &lt;]]-1,IF(AND(Weekly[[#This Row],[H Odds &lt;]]&lt;&gt;"",Weekly[[#This Row],[TRUES]]=0),BI70,BI70-1)))</f>
        <v>47.38</v>
      </c>
      <c r="BJ71" s="38">
        <f>IF(Weekly[[#This Row],[H Odds &lt;]]="",BJ70,IF(AND(Weekly[[#This Row],[H Odds &lt;]]&lt;&gt;"",Weekly[[#This Row],[Actual]]=TRUE),BJ70+Weekly[[#This Row],[H Odds &lt;]]-1,IF(AND(Weekly[[#This Row],[H Odds &lt;]]&lt;&gt;"",Weekly[[#This Row],[Actual]]=FALSE),BJ70-1,BJ70)))</f>
        <v>47.38</v>
      </c>
      <c r="BK71" s="58">
        <f>IF(AND(Weekly[[#This Row],[TRUES]]&gt;4,Weekly[[#This Row],[Actual]]=TRUE),BK70+Weekly[[#This Row],[BF H Odds]]-1,IF(AND(Weekly[[#This Row],[FALSES]]&gt;4,Weekly[[#This Row],[Actual]]=FALSE),BK70+Weekly[[#This Row],[BF V Odds]]-1,IF(AND(Weekly[[#This Row],[TRUES]]&gt;4,Weekly[[#This Row],[Actual]]=FALSE),BK70-1,IF(AND(Weekly[[#This Row],[FALSES]]&gt;4,Weekly[[#This Row],[Actual]]=TRUE),BK70-1,BK70))))</f>
        <v>35.160000000000025</v>
      </c>
      <c r="BL71" s="58">
        <f>IF(AND(Weekly[[#This Row],[TRUES]]&gt;5,Weekly[[#This Row],[Actual]]=TRUE),BL70+Weekly[[#This Row],[BF H Odds]]-1,IF(AND(Weekly[[#This Row],[FALSES]]&gt;5,Weekly[[#This Row],[Actual]]=FALSE),BL70+Weekly[[#This Row],[BF V Odds]]-1,IF(AND(Weekly[[#This Row],[TRUES]]&gt;5,Weekly[[#This Row],[Actual]]=FALSE),BL70-1,IF(AND(Weekly[[#This Row],[FALSES]]&gt;5,Weekly[[#This Row],[Actual]]=TRUE),BL70-1,BL70))))</f>
        <v>38.890000000000022</v>
      </c>
      <c r="BM71" s="58">
        <f>IF(AND(Weekly[[#This Row],[TRUES]]&gt;6,Weekly[[#This Row],[Actual]]=TRUE),BM70+Weekly[[#This Row],[BF H Odds]]-1,IF(AND(Weekly[[#This Row],[FALSES]]&gt;6,Weekly[[#This Row],[Actual]]=FALSE),BM70+Weekly[[#This Row],[BF V Odds]]-1,IF(AND(Weekly[[#This Row],[TRUES]]&gt;6,Weekly[[#This Row],[Actual]]=FALSE),BM70-1,IF(AND(Weekly[[#This Row],[FALSES]]&gt;6,Weekly[[#This Row],[Actual]]=TRUE),BM70-1,BM70))))</f>
        <v>41.530000000000015</v>
      </c>
      <c r="BN71" s="24"/>
    </row>
    <row r="72" spans="1:66" x14ac:dyDescent="0.25">
      <c r="A72" s="1">
        <v>77</v>
      </c>
      <c r="B72" s="10">
        <v>44246</v>
      </c>
      <c r="C72" s="17" t="s">
        <v>33</v>
      </c>
      <c r="D72" s="15" t="s">
        <v>26</v>
      </c>
      <c r="E72" t="b">
        <v>1</v>
      </c>
      <c r="F72" t="b">
        <v>1</v>
      </c>
      <c r="G72" t="b">
        <v>1</v>
      </c>
      <c r="H72" t="b">
        <v>1</v>
      </c>
      <c r="I72" t="b">
        <v>1</v>
      </c>
      <c r="J72" t="b">
        <v>0</v>
      </c>
      <c r="K72" t="b">
        <v>0</v>
      </c>
      <c r="N72">
        <v>1</v>
      </c>
      <c r="O72">
        <v>2.67</v>
      </c>
      <c r="P72" t="b">
        <v>1</v>
      </c>
      <c r="Q72" t="s">
        <v>66</v>
      </c>
      <c r="R72" s="9">
        <f>IFERROR(IF(Weekly[[#This Row],[Won Bet?]]="yes",R71+(Weekly[[#This Row],[BF Odds]]*Weekly[[#This Row],[BF Stake]])-Weekly[[#This Row],[BF Stake]],R71-Weekly[[#This Row],[BF Stake]]),R71)</f>
        <v>91.630000000000024</v>
      </c>
      <c r="S72" s="9">
        <f>IFERROR(IF(Weekly[[#This Row],[Won Bet?]]="yes",S71+(((Weekly[[#This Row],[BF Odds]]*Weekly[[#This Row],[BF Stake]])-Weekly[[#This Row],[BF Stake]])*0.95),S71-Weekly[[#This Row],[BF Stake]]),S71)</f>
        <v>90.698499999999996</v>
      </c>
      <c r="T72">
        <v>2.65</v>
      </c>
      <c r="U72">
        <v>1.52</v>
      </c>
      <c r="V72" s="24">
        <f>IF(Weekly[[#This Row],[Actual]]="","",IF(AND(Weekly[[#This Row],[SVC_P]]=Weekly[[#This Row],[Actual]],Weekly[[#This Row],[SVC_P]]=TRUE),V71+Weekly[[#This Row],[BF H Odds]]-1,IF(AND(Weekly[[#This Row],[SVC_P]]=Weekly[[#This Row],[Actual]],Weekly[[#This Row],[SVC_P]]=FALSE),V71+Weekly[[#This Row],[BF V Odds]]-1,V71-1)))</f>
        <v>50.240000000000038</v>
      </c>
      <c r="W72" s="24">
        <f>IF(Weekly[[#This Row],[Actual]]="","",IF(AND(Weekly[[#This Row],[SVC_P]]=FALSE,Weekly[[#This Row],[Actual]]=TRUE),W71+Weekly[[#This Row],[BF H Odds]]-1,IF(AND(Weekly[[#This Row],[SVC_P]]=TRUE,Weekly[[#This Row],[Actual]]=FALSE,),W71+Weekly[[#This Row],[BF V Odds]]-1,W71-1)))</f>
        <v>-23.759999999999998</v>
      </c>
      <c r="X72" s="24">
        <f>IF(Weekly[[#This Row],[Actual]]="","",IF(AND(Weekly[[#This Row],[ADBC_P]]=Weekly[[#This Row],[Actual]],Weekly[[#This Row],[ADBC_P]]=TRUE),X71+Weekly[[#This Row],[BF H Odds]]-1,IF(AND(Weekly[[#This Row],[ADBC_P]]=Weekly[[#This Row],[Actual]],Weekly[[#This Row],[ADBC_P]]=FALSE),X71+Weekly[[#This Row],[BF V Odds]]-1,X71-1)))</f>
        <v>42.260000000000034</v>
      </c>
      <c r="Y72" s="24">
        <f>IF(Weekly[[#This Row],[Actual]]="","",IF(AND(Weekly[[#This Row],[ADBC_P]]=FALSE,Weekly[[#This Row],[Actual]]=TRUE),Y71+Weekly[[#This Row],[BF H Odds]]-1,IF(AND(Weekly[[#This Row],[ADBC_P]]=TRUE,Weekly[[#This Row],[Actual]]=FALSE),Y71+Weekly[[#This Row],[BF V Odds]]-1,Y71-1)))</f>
        <v>45.300000000000011</v>
      </c>
      <c r="Z72" s="24">
        <f>IF(Weekly[[#This Row],[Actual]]="","",IF(AND(Weekly[[#This Row],[RFC_P]]=Weekly[[#This Row],[Actual]],Weekly[[#This Row],[RFC_P]]=TRUE),Z71+Weekly[[#This Row],[BF H Odds]]-1,IF(AND(Weekly[[#This Row],[RFC_P]]=Weekly[[#This Row],[Actual]],Weekly[[#This Row],[RFC_P]]=FALSE),Z71+Weekly[[#This Row],[BF V Odds]]-1,Z71-1)))</f>
        <v>37.05000000000004</v>
      </c>
      <c r="AA72" s="24">
        <f>IF(Weekly[[#This Row],[Actual]]="","",IF(AND(Weekly[[#This Row],[RFC_P]]=FALSE,Weekly[[#This Row],[Actual]]=TRUE),AA71+Weekly[[#This Row],[BF H Odds]]-1,IF(AND(Weekly[[#This Row],[RFC_P]]=TRUE,Weekly[[#This Row],[Actual]]=FALSE),AA71+Weekly[[#This Row],[BF V Odds]]-1,AA71-1)))</f>
        <v>50.510000000000012</v>
      </c>
      <c r="AB72" s="24">
        <f>IF(Weekly[[#This Row],[Actual]]="","",IF(AND(Weekly[[#This Row],[GBC_P]]=Weekly[[#This Row],[Actual]],Weekly[[#This Row],[GBC_P]]=TRUE),AB71+Weekly[[#This Row],[BF H Odds]]-1,IF(AND(Weekly[[#This Row],[GBC_P]]=Weekly[[#This Row],[Actual]],Weekly[[#This Row],[GBC_P]]=FALSE),AB71+Weekly[[#This Row],[BF V Odds]]-1,AB71-1)))</f>
        <v>34.550000000000026</v>
      </c>
      <c r="AC72" s="24">
        <f>IF(Weekly[[#This Row],[Actual]]="","",IF(AND(Weekly[[#This Row],[GBC_P]]=FALSE,Weekly[[#This Row],[Actual]]=TRUE),AC71+Weekly[[#This Row],[BF H Odds]]-1,IF(AND(Weekly[[#This Row],[GBC_P]]=TRUE,Weekly[[#This Row],[Actual]]=FALSE),AC71+Weekly[[#This Row],[BF V Odds]]-1,AC71-1)))</f>
        <v>53.010000000000019</v>
      </c>
      <c r="AD72" s="24">
        <f>IF(Weekly[[#This Row],[Actual]]="","",IF(AND(Weekly[[#This Row],[HGBC_P]]=Weekly[[#This Row],[Actual]],Weekly[[#This Row],[HGBC_P]]=TRUE),AD71+Weekly[[#This Row],[BF H Odds]]-1,IF(AND(Weekly[[#This Row],[HGBC_P]]=Weekly[[#This Row],[Actual]],Weekly[[#This Row],[HGBC_P]]=FALSE),AD71+Weekly[[#This Row],[BF V Odds]]-1,AD71-1)))</f>
        <v>30.600000000000033</v>
      </c>
      <c r="AE72" s="24">
        <f>IF(Weekly[[#This Row],[Actual]]="","",IF(AND(Weekly[[#This Row],[HGBC_P]]=FALSE,Weekly[[#This Row],[Actual]]=TRUE),AE71+Weekly[[#This Row],[BF H Odds]]-1,IF(AND(Weekly[[#This Row],[HGBC_P]]=TRUE,Weekly[[#This Row],[Actual]]=FALSE),AE71+Weekly[[#This Row],[BF V Odds]]-1,AE71-1)))</f>
        <v>56.960000000000008</v>
      </c>
      <c r="AF72" s="24">
        <f>IF(Weekly[[#This Row],[Actual]]="","",IF(AND(Weekly[[#This Row],[XGB_P]]=Weekly[[#This Row],[Actual]],Weekly[[#This Row],[XGB_P]]=TRUE),AF71+Weekly[[#This Row],[BF H Odds]]-1,IF(AND(Weekly[[#This Row],[XGB_P]]=Weekly[[#This Row],[Actual]],Weekly[[#This Row],[XGB_P]]=FALSE),AF71+Weekly[[#This Row],[BF V Odds]]-1,AF71-1)))</f>
        <v>36.160000000000032</v>
      </c>
      <c r="AG72" s="24">
        <f>IF(Weekly[[#This Row],[Actual]]="","",IF(AND(Weekly[[#This Row],[XGB_P]]=FALSE,Weekly[[#This Row],[Actual]]=TRUE),AG71+Weekly[[#This Row],[BF H Odds]]-1,IF(AND(Weekly[[#This Row],[XGB_P]]=TRUE,Weekly[[#This Row],[Actual]]=FALSE),AG71+Weekly[[#This Row],[BF V Odds]]-1,AG71-1)))</f>
        <v>51.400000000000006</v>
      </c>
      <c r="AH72" s="24">
        <f>IF(Weekly[[#This Row],[Actual]]="","",IF(AND(Weekly[[#This Row],[QDA_P]]=Weekly[[#This Row],[Actual]],Weekly[[#This Row],[QDA_P]]=TRUE),AH71+Weekly[[#This Row],[BF H Odds]]-1,IF(AND(Weekly[[#This Row],[QDA_P]]=Weekly[[#This Row],[Actual]],Weekly[[#This Row],[QDA_P]]=FALSE),AH71+Weekly[[#This Row],[BF V Odds]]-1,AH71-1)))</f>
        <v>38.130000000000024</v>
      </c>
      <c r="AI72" s="24">
        <f>IF(Weekly[[#This Row],[Actual]]="","",IF(AND(Weekly[[#This Row],[QDA_P]]=FALSE,Weekly[[#This Row],[Actual]]=TRUE),AI71+Weekly[[#This Row],[BF H Odds]]-1,IF(AND(Weekly[[#This Row],[QDA_P]]=TRUE,Weekly[[#This Row],[Actual]]=FALSE),AI71+Weekly[[#This Row],[BF V Odds]]-1,AI71-1)))</f>
        <v>49.430000000000021</v>
      </c>
      <c r="AJ72" s="24"/>
      <c r="AK72" s="24"/>
      <c r="AL72" s="30">
        <f>IF(Weekly[[#This Row],[Actual]]="","",COUNTIF(Weekly[[#This Row],[SVC_P]:[QDA_P]],TRUE))</f>
        <v>5</v>
      </c>
      <c r="AM72" s="30">
        <f>IF(Weekly[[#This Row],[Actual]]="","",COUNTIF(Weekly[[#This Row],[SVC_P]:[QDA_P]],FALSE))</f>
        <v>2</v>
      </c>
      <c r="AN72" t="str">
        <f>IF(AND(Weekly[[#This Row],[BF V Odds]]&gt;$BO$6,Weekly[[#This Row],[BF V Odds]] &lt; $BO$7),Weekly[[#This Row],[BF V Odds]],"")</f>
        <v/>
      </c>
      <c r="AO72" t="str">
        <f>IF(AND(Weekly[[#This Row],[BF H Odds]]&gt;$BO$6, Weekly[[#This Row],[BF H Odds]] &lt; $BO$7),Weekly[[#This Row],[BF H Odds]],"")</f>
        <v/>
      </c>
      <c r="AP72" s="37">
        <f>IF(AND(Weekly[[#This Row],[V Odds &lt;]]="",Weekly[[#This Row],[H Odds &lt;]]=""),AP71,IF(AND(Weekly[[#This Row],[H Odds &lt;]]&lt;&gt;"",Weekly[[#This Row],[SVC_P]]=TRUE,Weekly[[#This Row],[Actual]]=TRUE),AP71+Weekly[[#This Row],[H Odds &lt;]]-1,IF(AND(Weekly[[#This Row],[V Odds &lt;]]&lt;&gt;"",Weekly[[#This Row],[SVC_P]]=FALSE,Weekly[[#This Row],[Actual]]=FALSE),AP71+Weekly[[#This Row],[V Odds &lt;]]-1,IF(AND(Weekly[[#This Row],[V Odds &lt;]]&lt;&gt;"",Weekly[[#This Row],[SVC_P]]=FALSE,Weekly[[#This Row],[Actual]]=TRUE),AP71-1,IF(AND(Weekly[[#This Row],[H Odds &lt;]]&lt;&gt;"",Weekly[[#This Row],[SVC_P]]=TRUE,Weekly[[#This Row],[Actual]]=FALSE),AP71-1,AP71)))))</f>
        <v>51.070000000000014</v>
      </c>
      <c r="AQ72" s="37">
        <f>IF(AND(Weekly[[#This Row],[V Odds &lt;]]="",Weekly[[#This Row],[H Odds &lt;]]=""),AQ71,IF(AND(Weekly[[#This Row],[H Odds &lt;]]&lt;&gt;"",Weekly[[#This Row],[ADBC_P]]=TRUE,Weekly[[#This Row],[Actual]]=TRUE),AQ71+Weekly[[#This Row],[H Odds &lt;]]-1,IF(AND(Weekly[[#This Row],[V Odds &lt;]]&lt;&gt;"",Weekly[[#This Row],[ADBC_P]]=FALSE,Weekly[[#This Row],[Actual]]=FALSE),AQ71+Weekly[[#This Row],[V Odds &lt;]]-1,IF(AND(Weekly[[#This Row],[V Odds &lt;]]&lt;&gt;"",Weekly[[#This Row],[ADBC_P]]=FALSE,Weekly[[#This Row],[Actual]]=TRUE),AQ71-1,IF(AND(Weekly[[#This Row],[H Odds &lt;]]&lt;&gt;"",Weekly[[#This Row],[ADBC_P]]=TRUE,Weekly[[#This Row],[Actual]]=FALSE),AQ71-1,AQ71)))))</f>
        <v>43.82</v>
      </c>
      <c r="AR72" s="37">
        <f>IF(AND(Weekly[[#This Row],[V Odds &lt;]]="",Weekly[[#This Row],[H Odds &lt;]]=""),AR71,IF(AND(Weekly[[#This Row],[H Odds &lt;]]&lt;&gt;"",Weekly[[#This Row],[RFC_P]]=TRUE,Weekly[[#This Row],[Actual]]=TRUE),AR71+Weekly[[#This Row],[H Odds &lt;]]-1,IF(AND(Weekly[[#This Row],[V Odds &lt;]]&lt;&gt;"",Weekly[[#This Row],[RFC_P]]=FALSE,Weekly[[#This Row],[Actual]]=FALSE),AR71+Weekly[[#This Row],[V Odds &lt;]]-1,IF(AND(Weekly[[#This Row],[V Odds &lt;]]&lt;&gt;"",Weekly[[#This Row],[RFC_P]]=FALSE,Weekly[[#This Row],[Actual]]=TRUE),AR71-1,IF(AND(Weekly[[#This Row],[H Odds &lt;]]&lt;&gt;"",Weekly[[#This Row],[RFC_P]]=TRUE,Weekly[[#This Row],[Actual]]=FALSE),AR71-1,AR71)))))</f>
        <v>41.330000000000005</v>
      </c>
      <c r="AS72" s="37">
        <f>IF(AND(Weekly[[#This Row],[V Odds &lt;]]="",Weekly[[#This Row],[H Odds &lt;]]=""),AS71,IF(AND(Weekly[[#This Row],[H Odds &lt;]]&lt;&gt;"",Weekly[[#This Row],[GBC_P]]=TRUE,Weekly[[#This Row],[Actual]]=TRUE),AS71+Weekly[[#This Row],[H Odds &lt;]]-1,IF(AND(Weekly[[#This Row],[V Odds &lt;]]&lt;&gt;"",Weekly[[#This Row],[GBC_P]]=FALSE,Weekly[[#This Row],[Actual]]=FALSE),AS71+Weekly[[#This Row],[V Odds &lt;]]-1,IF(AND(Weekly[[#This Row],[V Odds &lt;]]&lt;&gt;"",Weekly[[#This Row],[GBC_P]]=FALSE,Weekly[[#This Row],[Actual]]=TRUE),AS71-1,IF(AND(Weekly[[#This Row],[H Odds &lt;]]&lt;&gt;"",Weekly[[#This Row],[GBC_P]]=TRUE,Weekly[[#This Row],[Actual]]=FALSE),AS71-1,AS71)))))</f>
        <v>41.82</v>
      </c>
      <c r="AT72" s="37">
        <f>IF(AND(Weekly[[#This Row],[V Odds &lt;]]="",Weekly[[#This Row],[H Odds &lt;]]=""),AT71,IF(AND(Weekly[[#This Row],[H Odds &lt;]]&lt;&gt;"",Weekly[[#This Row],[HGBC_P]]=TRUE,Weekly[[#This Row],[Actual]]=TRUE),AT71+Weekly[[#This Row],[H Odds &lt;]]-1,IF(AND(Weekly[[#This Row],[V Odds &lt;]]&lt;&gt;"",Weekly[[#This Row],[HGBC_P]]=FALSE,Weekly[[#This Row],[Actual]]=FALSE),AT71+Weekly[[#This Row],[V Odds &lt;]]-1,IF(AND(Weekly[[#This Row],[V Odds &lt;]]&lt;&gt;"",Weekly[[#This Row],[HGBC_P]]=FALSE,Weekly[[#This Row],[Actual]]=TRUE),AT71-1,IF(AND(Weekly[[#This Row],[H Odds &lt;]]&lt;&gt;"",Weekly[[#This Row],[HGBC_P]]=TRUE,Weekly[[#This Row],[Actual]]=FALSE),AT71-1,AT71)))))</f>
        <v>37</v>
      </c>
      <c r="AU72" s="37">
        <f>IF(AND(Weekly[[#This Row],[V Odds &lt;]]="",Weekly[[#This Row],[H Odds &lt;]]=""),AU71,IF(AND(Weekly[[#This Row],[H Odds &lt;]]&lt;&gt;"",Weekly[[#This Row],[XGB_P]]=TRUE,Weekly[[#This Row],[Actual]]=TRUE),AU71+Weekly[[#This Row],[H Odds &lt;]]-1,IF(AND(Weekly[[#This Row],[V Odds &lt;]]&lt;&gt;"",Weekly[[#This Row],[XGB_P]]=FALSE,Weekly[[#This Row],[Actual]]=FALSE),AU71+Weekly[[#This Row],[V Odds &lt;]]-1,IF(AND(Weekly[[#This Row],[V Odds &lt;]]&lt;&gt;"",Weekly[[#This Row],[XGB_P]]=FALSE,Weekly[[#This Row],[Actual]]=TRUE),AU71-1,IF(AND(Weekly[[#This Row],[H Odds &lt;]]&lt;&gt;"",Weekly[[#This Row],[XGB_P]]=TRUE,Weekly[[#This Row],[Actual]]=FALSE),AU71-1,AU71)))))</f>
        <v>42.400000000000006</v>
      </c>
      <c r="AV72" s="37">
        <f>IF(AND(Weekly[[#This Row],[V Odds &lt;]]="",Weekly[[#This Row],[H Odds &lt;]]=""),AV71,IF(AND(Weekly[[#This Row],[H Odds &lt;]]&lt;&gt;"",Weekly[[#This Row],[QDA_P]]=TRUE,Weekly[[#This Row],[Actual]]=TRUE),AV71+Weekly[[#This Row],[H Odds &lt;]]-1,IF(AND(Weekly[[#This Row],[V Odds &lt;]]&lt;&gt;"",Weekly[[#This Row],[QDA_P]]=FALSE,Weekly[[#This Row],[Actual]]=FALSE),AV71+Weekly[[#This Row],[V Odds &lt;]]-1,IF(AND(Weekly[[#This Row],[V Odds &lt;]]&lt;&gt;"",Weekly[[#This Row],[QDA_P]]=FALSE,Weekly[[#This Row],[Actual]]=TRUE),AV71-1,IF(AND(Weekly[[#This Row],[H Odds &lt;]]&lt;&gt;"",Weekly[[#This Row],[QDA_P]]=TRUE,Weekly[[#This Row],[Actual]]=FALSE),AV71-1,AV71)))))</f>
        <v>45.519999999999996</v>
      </c>
      <c r="AW72" s="37"/>
      <c r="AX72" s="37">
        <f>IF(AND(Weekly[[#This Row],[V Odds &lt;]]="",Weekly[[#This Row],[H Odds &lt;]]=""),AX71,IF(AND(Weekly[[#This Row],[V Odds &lt;]]&lt;&gt;"",Weekly[[#This Row],[FALSES]]&gt;0,Weekly[[#This Row],[Actual]]=FALSE),AX71+Weekly[[#This Row],[V Odds &lt;]]-1,IF(AND(Weekly[[#This Row],[H Odds &lt;]]&lt;&gt;"",Weekly[[#This Row],[TRUES]]&gt;0,Weekly[[#This Row],[Actual]]=TRUE),AX71+Weekly[[#This Row],[H Odds &lt;]]-1,IF(AND(Weekly[[#This Row],[V Odds &lt;]]&lt;&gt;"",Weekly[[#This Row],[FALSES]]=0),AX71,IF(AND(Weekly[[#This Row],[H Odds &lt;]]&lt;&gt;"",Weekly[[#This Row],[TRUES]]=0),AX71,AX71-1)))))</f>
        <v>57.590000000000011</v>
      </c>
      <c r="AY72" s="37">
        <f>IF(AND(Weekly[[#This Row],[V Odds &lt;]]="",Weekly[[#This Row],[H Odds &lt;]]=""),AY71,IF(AND(Weekly[[#This Row],[V Odds &lt;]]&lt;&gt;"",Weekly[[#This Row],[FALSES]]&gt;0,Weekly[[#This Row],[Actual]]=FALSE),AY71+((Weekly[[#This Row],[V Odds &lt;]]-1)*0.92),IF(AND(Weekly[[#This Row],[H Odds &lt;]]&lt;&gt;"",Weekly[[#This Row],[TRUES]]&gt;0,Weekly[[#This Row],[Actual]]=TRUE),AY71+((Weekly[[#This Row],[H Odds &lt;]]-1)*0.92),IF(AND(Weekly[[#This Row],[V Odds &lt;]]&lt;&gt;"",Weekly[[#This Row],[FALSES]]=0),AY71,IF(AND(Weekly[[#This Row],[H Odds &lt;]]&lt;&gt;"",Weekly[[#This Row],[TRUES]]=0),AY71,AY71-1)))))</f>
        <v>55.622800000000005</v>
      </c>
      <c r="AZ72" s="37">
        <f>IF(AND(Weekly[[#This Row],[V Odds &lt;]]="",Weekly[[#This Row],[H Odds &lt;]]=""),AZ71,IF(AND(Weekly[[#This Row],[V Odds &lt;]]&lt;&gt;"",Weekly[[#This Row],[Actual]]=FALSE),AZ71+Weekly[[#This Row],[V Odds &lt;]]-1,IF(AND(Weekly[[#This Row],[H Odds &lt;]]&lt;&gt;"",Weekly[[#This Row],[Actual]]=TRUE),AZ71+Weekly[[#This Row],[H Odds &lt;]]-1,AZ71-1)))</f>
        <v>56.330000000000005</v>
      </c>
      <c r="BA72" s="38">
        <f>IF(Weekly[[#This Row],[H Odds &lt;]]="",BA71,IF(AND(Weekly[[#This Row],[H Odds &lt;]]&lt;&gt;"",Weekly[[#This Row],[SVC_P]]=TRUE,Weekly[[#This Row],[Actual]]=TRUE),BA71+Weekly[[#This Row],[H Odds &lt;]]-1,IF(AND(Weekly[[#This Row],[H Odds &lt;]]&lt;&gt;"",Weekly[[#This Row],[SVC_P]]=TRUE,Weekly[[#This Row],[Actual]]=FALSE),BA71-1,BA71)))</f>
        <v>47.38</v>
      </c>
      <c r="BB72" s="38">
        <f>IF(Weekly[[#This Row],[H Odds &lt;]]="",BB71,IF(AND(Weekly[[#This Row],[H Odds &lt;]]&lt;&gt;"",Weekly[[#This Row],[ADBC_P]]=TRUE,Weekly[[#This Row],[Actual]]=TRUE),BB71+Weekly[[#This Row],[H Odds &lt;]]-1,IF(AND(Weekly[[#This Row],[H Odds &lt;]]&lt;&gt;"",Weekly[[#This Row],[ADBC_P]]=TRUE,Weekly[[#This Row],[Actual]]=FALSE),BB71-1,BB71)))</f>
        <v>39</v>
      </c>
      <c r="BC72" s="38">
        <f>IF(Weekly[[#This Row],[H Odds &lt;]]="",BC71,IF(AND(Weekly[[#This Row],[H Odds &lt;]]&lt;&gt;"",Weekly[[#This Row],[RFC_P]]=TRUE,Weekly[[#This Row],[Actual]]=TRUE),BC71+Weekly[[#This Row],[H Odds &lt;]]-1,IF(AND(Weekly[[#This Row],[H Odds &lt;]]&lt;&gt;"",Weekly[[#This Row],[RFC_P]]=TRUE,Weekly[[#This Row],[Actual]]=FALSE),BC71-1,BC71)))</f>
        <v>38</v>
      </c>
      <c r="BD72" s="38">
        <f>IF(Weekly[[#This Row],[H Odds &lt;]]="",BD71,IF(AND(Weekly[[#This Row],[H Odds &lt;]]&lt;&gt;"",Weekly[[#This Row],[GBC_P]]=TRUE,Weekly[[#This Row],[Actual]]=TRUE),BD71+Weekly[[#This Row],[H Odds &lt;]]-1,IF(AND(Weekly[[#This Row],[H Odds &lt;]]&lt;&gt;"",Weekly[[#This Row],[GBC_P]]=TRUE,Weekly[[#This Row],[Actual]]=FALSE),BD71-1,BD71)))</f>
        <v>39</v>
      </c>
      <c r="BE72" s="38">
        <f>IF(Weekly[[#This Row],[H Odds &lt;]]="",BE71,IF(AND(Weekly[[#This Row],[H Odds &lt;]]&lt;&gt;"",Weekly[[#This Row],[HGBC_P]]=TRUE,Weekly[[#This Row],[Actual]]=TRUE),BE71+Weekly[[#This Row],[H Odds &lt;]]-1,IF(AND(Weekly[[#This Row],[H Odds &lt;]]&lt;&gt;"",Weekly[[#This Row],[HGBC_P]]=TRUE,Weekly[[#This Row],[Actual]]=FALSE),BE71-1,BE71)))</f>
        <v>38</v>
      </c>
      <c r="BF72" s="38">
        <f>IF(Weekly[[#This Row],[H Odds &lt;]]="",BF71,IF(AND(Weekly[[#This Row],[H Odds &lt;]]&lt;&gt;"",Weekly[[#This Row],[XGB_P]]=TRUE,Weekly[[#This Row],[Actual]]=TRUE),BF71+Weekly[[#This Row],[H Odds &lt;]]-1,IF(AND(Weekly[[#This Row],[H Odds &lt;]]&lt;&gt;"",Weekly[[#This Row],[XGB_P]]=TRUE,Weekly[[#This Row],[Actual]]=FALSE),BF71-1,BF71)))</f>
        <v>41.27</v>
      </c>
      <c r="BG72" s="38">
        <f>IF(Weekly[[#This Row],[H Odds &lt;]]="",BG71,IF(AND(Weekly[[#This Row],[H Odds &lt;]]&lt;&gt;"",Weekly[[#This Row],[QDA_P]]=TRUE,Weekly[[#This Row],[Actual]]=TRUE),BG71+Weekly[[#This Row],[H Odds &lt;]]-1,IF(AND(Weekly[[#This Row],[H Odds &lt;]]&lt;&gt;"",Weekly[[#This Row],[QDA_P]]=TRUE,Weekly[[#This Row],[Actual]]=FALSE),BG71-1,BG71)))</f>
        <v>39</v>
      </c>
      <c r="BH72" s="38">
        <f>IF(Weekly[[#This Row],[H Odds &lt;]]="",BH71,IF(AND(Weekly[[#This Row],[H Odds &lt;]]&lt;&gt;"",Weekly[[#This Row],[KNC_P]]=TRUE,Weekly[[#This Row],[Actual]]=TRUE),BH71+Weekly[[#This Row],[H Odds &lt;]]-1,IF(AND(Weekly[[#This Row],[H Odds &lt;]]&lt;&gt;"",Weekly[[#This Row],[KNC_P]]=TRUE,Weekly[[#This Row],[Actual]]=FALSE),BH71-1,BH71)))</f>
        <v>40</v>
      </c>
      <c r="BI72" s="38">
        <f>IF(Weekly[[#This Row],[H Odds &lt;]]="",BI71,IF(AND(Weekly[[#This Row],[H Odds &lt;]]&lt;&gt;"",Weekly[[#This Row],[TRUES]]&gt;0,Weekly[[#This Row],[Actual]]=TRUE),BI71+Weekly[[#This Row],[H Odds &lt;]]-1,IF(AND(Weekly[[#This Row],[H Odds &lt;]]&lt;&gt;"",Weekly[[#This Row],[TRUES]]=0),BI71,BI71-1)))</f>
        <v>47.38</v>
      </c>
      <c r="BJ72" s="38">
        <f>IF(Weekly[[#This Row],[H Odds &lt;]]="",BJ71,IF(AND(Weekly[[#This Row],[H Odds &lt;]]&lt;&gt;"",Weekly[[#This Row],[Actual]]=TRUE),BJ71+Weekly[[#This Row],[H Odds &lt;]]-1,IF(AND(Weekly[[#This Row],[H Odds &lt;]]&lt;&gt;"",Weekly[[#This Row],[Actual]]=FALSE),BJ71-1,BJ71)))</f>
        <v>47.38</v>
      </c>
      <c r="BK72" s="58">
        <f>IF(AND(Weekly[[#This Row],[TRUES]]&gt;4,Weekly[[#This Row],[Actual]]=TRUE),BK71+Weekly[[#This Row],[BF H Odds]]-1,IF(AND(Weekly[[#This Row],[FALSES]]&gt;4,Weekly[[#This Row],[Actual]]=FALSE),BK71+Weekly[[#This Row],[BF V Odds]]-1,IF(AND(Weekly[[#This Row],[TRUES]]&gt;4,Weekly[[#This Row],[Actual]]=FALSE),BK71-1,IF(AND(Weekly[[#This Row],[FALSES]]&gt;4,Weekly[[#This Row],[Actual]]=TRUE),BK71-1,BK71))))</f>
        <v>35.680000000000028</v>
      </c>
      <c r="BL72" s="58">
        <f>IF(AND(Weekly[[#This Row],[TRUES]]&gt;5,Weekly[[#This Row],[Actual]]=TRUE),BL71+Weekly[[#This Row],[BF H Odds]]-1,IF(AND(Weekly[[#This Row],[FALSES]]&gt;5,Weekly[[#This Row],[Actual]]=FALSE),BL71+Weekly[[#This Row],[BF V Odds]]-1,IF(AND(Weekly[[#This Row],[TRUES]]&gt;5,Weekly[[#This Row],[Actual]]=FALSE),BL71-1,IF(AND(Weekly[[#This Row],[FALSES]]&gt;5,Weekly[[#This Row],[Actual]]=TRUE),BL71-1,BL71))))</f>
        <v>38.890000000000022</v>
      </c>
      <c r="BM72" s="58">
        <f>IF(AND(Weekly[[#This Row],[TRUES]]&gt;6,Weekly[[#This Row],[Actual]]=TRUE),BM71+Weekly[[#This Row],[BF H Odds]]-1,IF(AND(Weekly[[#This Row],[FALSES]]&gt;6,Weekly[[#This Row],[Actual]]=FALSE),BM71+Weekly[[#This Row],[BF V Odds]]-1,IF(AND(Weekly[[#This Row],[TRUES]]&gt;6,Weekly[[#This Row],[Actual]]=FALSE),BM71-1,IF(AND(Weekly[[#This Row],[FALSES]]&gt;6,Weekly[[#This Row],[Actual]]=TRUE),BM71-1,BM71))))</f>
        <v>41.530000000000015</v>
      </c>
      <c r="BN72" s="24"/>
    </row>
    <row r="73" spans="1:66" x14ac:dyDescent="0.25">
      <c r="A73" s="1">
        <v>78</v>
      </c>
      <c r="B73" s="10">
        <v>44246</v>
      </c>
      <c r="C73" s="17" t="s">
        <v>35</v>
      </c>
      <c r="D73" s="15" t="s">
        <v>14</v>
      </c>
      <c r="E73" t="b">
        <v>1</v>
      </c>
      <c r="F73" t="b">
        <v>1</v>
      </c>
      <c r="G73" t="b">
        <v>1</v>
      </c>
      <c r="H73" t="b">
        <v>1</v>
      </c>
      <c r="I73" t="b">
        <v>1</v>
      </c>
      <c r="J73" t="b">
        <v>1</v>
      </c>
      <c r="K73" t="b">
        <v>1</v>
      </c>
      <c r="N73">
        <v>1</v>
      </c>
      <c r="O73">
        <v>1.28</v>
      </c>
      <c r="P73" t="b">
        <v>1</v>
      </c>
      <c r="Q73" t="s">
        <v>66</v>
      </c>
      <c r="R73" s="9">
        <f>IFERROR(IF(Weekly[[#This Row],[Won Bet?]]="yes",R72+(Weekly[[#This Row],[BF Odds]]*Weekly[[#This Row],[BF Stake]])-Weekly[[#This Row],[BF Stake]],R72-Weekly[[#This Row],[BF Stake]]),R72)</f>
        <v>91.910000000000025</v>
      </c>
      <c r="S73" s="9">
        <f>IFERROR(IF(Weekly[[#This Row],[Won Bet?]]="yes",S72+(((Weekly[[#This Row],[BF Odds]]*Weekly[[#This Row],[BF Stake]])-Weekly[[#This Row],[BF Stake]])*0.95),S72-Weekly[[#This Row],[BF Stake]]),S72)</f>
        <v>90.964500000000001</v>
      </c>
      <c r="T73">
        <v>2.61</v>
      </c>
      <c r="U73">
        <v>1.54</v>
      </c>
      <c r="V73" s="24">
        <f>IF(Weekly[[#This Row],[Actual]]="","",IF(AND(Weekly[[#This Row],[SVC_P]]=Weekly[[#This Row],[Actual]],Weekly[[#This Row],[SVC_P]]=TRUE),V72+Weekly[[#This Row],[BF H Odds]]-1,IF(AND(Weekly[[#This Row],[SVC_P]]=Weekly[[#This Row],[Actual]],Weekly[[#This Row],[SVC_P]]=FALSE),V72+Weekly[[#This Row],[BF V Odds]]-1,V72-1)))</f>
        <v>50.780000000000037</v>
      </c>
      <c r="W73" s="24">
        <f>IF(Weekly[[#This Row],[Actual]]="","",IF(AND(Weekly[[#This Row],[SVC_P]]=FALSE,Weekly[[#This Row],[Actual]]=TRUE),W72+Weekly[[#This Row],[BF H Odds]]-1,IF(AND(Weekly[[#This Row],[SVC_P]]=TRUE,Weekly[[#This Row],[Actual]]=FALSE,),W72+Weekly[[#This Row],[BF V Odds]]-1,W72-1)))</f>
        <v>-24.759999999999998</v>
      </c>
      <c r="X73" s="24">
        <f>IF(Weekly[[#This Row],[Actual]]="","",IF(AND(Weekly[[#This Row],[ADBC_P]]=Weekly[[#This Row],[Actual]],Weekly[[#This Row],[ADBC_P]]=TRUE),X72+Weekly[[#This Row],[BF H Odds]]-1,IF(AND(Weekly[[#This Row],[ADBC_P]]=Weekly[[#This Row],[Actual]],Weekly[[#This Row],[ADBC_P]]=FALSE),X72+Weekly[[#This Row],[BF V Odds]]-1,X72-1)))</f>
        <v>42.800000000000033</v>
      </c>
      <c r="Y73" s="24">
        <f>IF(Weekly[[#This Row],[Actual]]="","",IF(AND(Weekly[[#This Row],[ADBC_P]]=FALSE,Weekly[[#This Row],[Actual]]=TRUE),Y72+Weekly[[#This Row],[BF H Odds]]-1,IF(AND(Weekly[[#This Row],[ADBC_P]]=TRUE,Weekly[[#This Row],[Actual]]=FALSE),Y72+Weekly[[#This Row],[BF V Odds]]-1,Y72-1)))</f>
        <v>44.300000000000011</v>
      </c>
      <c r="Z73" s="24">
        <f>IF(Weekly[[#This Row],[Actual]]="","",IF(AND(Weekly[[#This Row],[RFC_P]]=Weekly[[#This Row],[Actual]],Weekly[[#This Row],[RFC_P]]=TRUE),Z72+Weekly[[#This Row],[BF H Odds]]-1,IF(AND(Weekly[[#This Row],[RFC_P]]=Weekly[[#This Row],[Actual]],Weekly[[#This Row],[RFC_P]]=FALSE),Z72+Weekly[[#This Row],[BF V Odds]]-1,Z72-1)))</f>
        <v>37.590000000000039</v>
      </c>
      <c r="AA73" s="24">
        <f>IF(Weekly[[#This Row],[Actual]]="","",IF(AND(Weekly[[#This Row],[RFC_P]]=FALSE,Weekly[[#This Row],[Actual]]=TRUE),AA72+Weekly[[#This Row],[BF H Odds]]-1,IF(AND(Weekly[[#This Row],[RFC_P]]=TRUE,Weekly[[#This Row],[Actual]]=FALSE),AA72+Weekly[[#This Row],[BF V Odds]]-1,AA72-1)))</f>
        <v>49.510000000000012</v>
      </c>
      <c r="AB73" s="24">
        <f>IF(Weekly[[#This Row],[Actual]]="","",IF(AND(Weekly[[#This Row],[GBC_P]]=Weekly[[#This Row],[Actual]],Weekly[[#This Row],[GBC_P]]=TRUE),AB72+Weekly[[#This Row],[BF H Odds]]-1,IF(AND(Weekly[[#This Row],[GBC_P]]=Weekly[[#This Row],[Actual]],Weekly[[#This Row],[GBC_P]]=FALSE),AB72+Weekly[[#This Row],[BF V Odds]]-1,AB72-1)))</f>
        <v>35.090000000000025</v>
      </c>
      <c r="AC73" s="24">
        <f>IF(Weekly[[#This Row],[Actual]]="","",IF(AND(Weekly[[#This Row],[GBC_P]]=FALSE,Weekly[[#This Row],[Actual]]=TRUE),AC72+Weekly[[#This Row],[BF H Odds]]-1,IF(AND(Weekly[[#This Row],[GBC_P]]=TRUE,Weekly[[#This Row],[Actual]]=FALSE),AC72+Weekly[[#This Row],[BF V Odds]]-1,AC72-1)))</f>
        <v>52.010000000000019</v>
      </c>
      <c r="AD73" s="24">
        <f>IF(Weekly[[#This Row],[Actual]]="","",IF(AND(Weekly[[#This Row],[HGBC_P]]=Weekly[[#This Row],[Actual]],Weekly[[#This Row],[HGBC_P]]=TRUE),AD72+Weekly[[#This Row],[BF H Odds]]-1,IF(AND(Weekly[[#This Row],[HGBC_P]]=Weekly[[#This Row],[Actual]],Weekly[[#This Row],[HGBC_P]]=FALSE),AD72+Weekly[[#This Row],[BF V Odds]]-1,AD72-1)))</f>
        <v>31.140000000000036</v>
      </c>
      <c r="AE73" s="24">
        <f>IF(Weekly[[#This Row],[Actual]]="","",IF(AND(Weekly[[#This Row],[HGBC_P]]=FALSE,Weekly[[#This Row],[Actual]]=TRUE),AE72+Weekly[[#This Row],[BF H Odds]]-1,IF(AND(Weekly[[#This Row],[HGBC_P]]=TRUE,Weekly[[#This Row],[Actual]]=FALSE),AE72+Weekly[[#This Row],[BF V Odds]]-1,AE72-1)))</f>
        <v>55.960000000000008</v>
      </c>
      <c r="AF73" s="24">
        <f>IF(Weekly[[#This Row],[Actual]]="","",IF(AND(Weekly[[#This Row],[XGB_P]]=Weekly[[#This Row],[Actual]],Weekly[[#This Row],[XGB_P]]=TRUE),AF72+Weekly[[#This Row],[BF H Odds]]-1,IF(AND(Weekly[[#This Row],[XGB_P]]=Weekly[[#This Row],[Actual]],Weekly[[#This Row],[XGB_P]]=FALSE),AF72+Weekly[[#This Row],[BF V Odds]]-1,AF72-1)))</f>
        <v>36.700000000000031</v>
      </c>
      <c r="AG73" s="24">
        <f>IF(Weekly[[#This Row],[Actual]]="","",IF(AND(Weekly[[#This Row],[XGB_P]]=FALSE,Weekly[[#This Row],[Actual]]=TRUE),AG72+Weekly[[#This Row],[BF H Odds]]-1,IF(AND(Weekly[[#This Row],[XGB_P]]=TRUE,Weekly[[#This Row],[Actual]]=FALSE),AG72+Weekly[[#This Row],[BF V Odds]]-1,AG72-1)))</f>
        <v>50.400000000000006</v>
      </c>
      <c r="AH73" s="24">
        <f>IF(Weekly[[#This Row],[Actual]]="","",IF(AND(Weekly[[#This Row],[QDA_P]]=Weekly[[#This Row],[Actual]],Weekly[[#This Row],[QDA_P]]=TRUE),AH72+Weekly[[#This Row],[BF H Odds]]-1,IF(AND(Weekly[[#This Row],[QDA_P]]=Weekly[[#This Row],[Actual]],Weekly[[#This Row],[QDA_P]]=FALSE),AH72+Weekly[[#This Row],[BF V Odds]]-1,AH72-1)))</f>
        <v>38.670000000000023</v>
      </c>
      <c r="AI73" s="24">
        <f>IF(Weekly[[#This Row],[Actual]]="","",IF(AND(Weekly[[#This Row],[QDA_P]]=FALSE,Weekly[[#This Row],[Actual]]=TRUE),AI72+Weekly[[#This Row],[BF H Odds]]-1,IF(AND(Weekly[[#This Row],[QDA_P]]=TRUE,Weekly[[#This Row],[Actual]]=FALSE),AI72+Weekly[[#This Row],[BF V Odds]]-1,AI72-1)))</f>
        <v>48.430000000000021</v>
      </c>
      <c r="AJ73" s="24"/>
      <c r="AK73" s="24"/>
      <c r="AL73" s="30">
        <f>IF(Weekly[[#This Row],[Actual]]="","",COUNTIF(Weekly[[#This Row],[SVC_P]:[QDA_P]],TRUE))</f>
        <v>7</v>
      </c>
      <c r="AM73" s="30">
        <f>IF(Weekly[[#This Row],[Actual]]="","",COUNTIF(Weekly[[#This Row],[SVC_P]:[QDA_P]],FALSE))</f>
        <v>0</v>
      </c>
      <c r="AN73" t="str">
        <f>IF(AND(Weekly[[#This Row],[BF V Odds]]&gt;$BO$6,Weekly[[#This Row],[BF V Odds]] &lt; $BO$7),Weekly[[#This Row],[BF V Odds]],"")</f>
        <v/>
      </c>
      <c r="AO73" t="str">
        <f>IF(AND(Weekly[[#This Row],[BF H Odds]]&gt;$BO$6, Weekly[[#This Row],[BF H Odds]] &lt; $BO$7),Weekly[[#This Row],[BF H Odds]],"")</f>
        <v/>
      </c>
      <c r="AP73" s="37">
        <f>IF(AND(Weekly[[#This Row],[V Odds &lt;]]="",Weekly[[#This Row],[H Odds &lt;]]=""),AP72,IF(AND(Weekly[[#This Row],[H Odds &lt;]]&lt;&gt;"",Weekly[[#This Row],[SVC_P]]=TRUE,Weekly[[#This Row],[Actual]]=TRUE),AP72+Weekly[[#This Row],[H Odds &lt;]]-1,IF(AND(Weekly[[#This Row],[V Odds &lt;]]&lt;&gt;"",Weekly[[#This Row],[SVC_P]]=FALSE,Weekly[[#This Row],[Actual]]=FALSE),AP72+Weekly[[#This Row],[V Odds &lt;]]-1,IF(AND(Weekly[[#This Row],[V Odds &lt;]]&lt;&gt;"",Weekly[[#This Row],[SVC_P]]=FALSE,Weekly[[#This Row],[Actual]]=TRUE),AP72-1,IF(AND(Weekly[[#This Row],[H Odds &lt;]]&lt;&gt;"",Weekly[[#This Row],[SVC_P]]=TRUE,Weekly[[#This Row],[Actual]]=FALSE),AP72-1,AP72)))))</f>
        <v>51.070000000000014</v>
      </c>
      <c r="AQ73" s="37">
        <f>IF(AND(Weekly[[#This Row],[V Odds &lt;]]="",Weekly[[#This Row],[H Odds &lt;]]=""),AQ72,IF(AND(Weekly[[#This Row],[H Odds &lt;]]&lt;&gt;"",Weekly[[#This Row],[ADBC_P]]=TRUE,Weekly[[#This Row],[Actual]]=TRUE),AQ72+Weekly[[#This Row],[H Odds &lt;]]-1,IF(AND(Weekly[[#This Row],[V Odds &lt;]]&lt;&gt;"",Weekly[[#This Row],[ADBC_P]]=FALSE,Weekly[[#This Row],[Actual]]=FALSE),AQ72+Weekly[[#This Row],[V Odds &lt;]]-1,IF(AND(Weekly[[#This Row],[V Odds &lt;]]&lt;&gt;"",Weekly[[#This Row],[ADBC_P]]=FALSE,Weekly[[#This Row],[Actual]]=TRUE),AQ72-1,IF(AND(Weekly[[#This Row],[H Odds &lt;]]&lt;&gt;"",Weekly[[#This Row],[ADBC_P]]=TRUE,Weekly[[#This Row],[Actual]]=FALSE),AQ72-1,AQ72)))))</f>
        <v>43.82</v>
      </c>
      <c r="AR73" s="37">
        <f>IF(AND(Weekly[[#This Row],[V Odds &lt;]]="",Weekly[[#This Row],[H Odds &lt;]]=""),AR72,IF(AND(Weekly[[#This Row],[H Odds &lt;]]&lt;&gt;"",Weekly[[#This Row],[RFC_P]]=TRUE,Weekly[[#This Row],[Actual]]=TRUE),AR72+Weekly[[#This Row],[H Odds &lt;]]-1,IF(AND(Weekly[[#This Row],[V Odds &lt;]]&lt;&gt;"",Weekly[[#This Row],[RFC_P]]=FALSE,Weekly[[#This Row],[Actual]]=FALSE),AR72+Weekly[[#This Row],[V Odds &lt;]]-1,IF(AND(Weekly[[#This Row],[V Odds &lt;]]&lt;&gt;"",Weekly[[#This Row],[RFC_P]]=FALSE,Weekly[[#This Row],[Actual]]=TRUE),AR72-1,IF(AND(Weekly[[#This Row],[H Odds &lt;]]&lt;&gt;"",Weekly[[#This Row],[RFC_P]]=TRUE,Weekly[[#This Row],[Actual]]=FALSE),AR72-1,AR72)))))</f>
        <v>41.330000000000005</v>
      </c>
      <c r="AS73" s="37">
        <f>IF(AND(Weekly[[#This Row],[V Odds &lt;]]="",Weekly[[#This Row],[H Odds &lt;]]=""),AS72,IF(AND(Weekly[[#This Row],[H Odds &lt;]]&lt;&gt;"",Weekly[[#This Row],[GBC_P]]=TRUE,Weekly[[#This Row],[Actual]]=TRUE),AS72+Weekly[[#This Row],[H Odds &lt;]]-1,IF(AND(Weekly[[#This Row],[V Odds &lt;]]&lt;&gt;"",Weekly[[#This Row],[GBC_P]]=FALSE,Weekly[[#This Row],[Actual]]=FALSE),AS72+Weekly[[#This Row],[V Odds &lt;]]-1,IF(AND(Weekly[[#This Row],[V Odds &lt;]]&lt;&gt;"",Weekly[[#This Row],[GBC_P]]=FALSE,Weekly[[#This Row],[Actual]]=TRUE),AS72-1,IF(AND(Weekly[[#This Row],[H Odds &lt;]]&lt;&gt;"",Weekly[[#This Row],[GBC_P]]=TRUE,Weekly[[#This Row],[Actual]]=FALSE),AS72-1,AS72)))))</f>
        <v>41.82</v>
      </c>
      <c r="AT73" s="37">
        <f>IF(AND(Weekly[[#This Row],[V Odds &lt;]]="",Weekly[[#This Row],[H Odds &lt;]]=""),AT72,IF(AND(Weekly[[#This Row],[H Odds &lt;]]&lt;&gt;"",Weekly[[#This Row],[HGBC_P]]=TRUE,Weekly[[#This Row],[Actual]]=TRUE),AT72+Weekly[[#This Row],[H Odds &lt;]]-1,IF(AND(Weekly[[#This Row],[V Odds &lt;]]&lt;&gt;"",Weekly[[#This Row],[HGBC_P]]=FALSE,Weekly[[#This Row],[Actual]]=FALSE),AT72+Weekly[[#This Row],[V Odds &lt;]]-1,IF(AND(Weekly[[#This Row],[V Odds &lt;]]&lt;&gt;"",Weekly[[#This Row],[HGBC_P]]=FALSE,Weekly[[#This Row],[Actual]]=TRUE),AT72-1,IF(AND(Weekly[[#This Row],[H Odds &lt;]]&lt;&gt;"",Weekly[[#This Row],[HGBC_P]]=TRUE,Weekly[[#This Row],[Actual]]=FALSE),AT72-1,AT72)))))</f>
        <v>37</v>
      </c>
      <c r="AU73" s="37">
        <f>IF(AND(Weekly[[#This Row],[V Odds &lt;]]="",Weekly[[#This Row],[H Odds &lt;]]=""),AU72,IF(AND(Weekly[[#This Row],[H Odds &lt;]]&lt;&gt;"",Weekly[[#This Row],[XGB_P]]=TRUE,Weekly[[#This Row],[Actual]]=TRUE),AU72+Weekly[[#This Row],[H Odds &lt;]]-1,IF(AND(Weekly[[#This Row],[V Odds &lt;]]&lt;&gt;"",Weekly[[#This Row],[XGB_P]]=FALSE,Weekly[[#This Row],[Actual]]=FALSE),AU72+Weekly[[#This Row],[V Odds &lt;]]-1,IF(AND(Weekly[[#This Row],[V Odds &lt;]]&lt;&gt;"",Weekly[[#This Row],[XGB_P]]=FALSE,Weekly[[#This Row],[Actual]]=TRUE),AU72-1,IF(AND(Weekly[[#This Row],[H Odds &lt;]]&lt;&gt;"",Weekly[[#This Row],[XGB_P]]=TRUE,Weekly[[#This Row],[Actual]]=FALSE),AU72-1,AU72)))))</f>
        <v>42.400000000000006</v>
      </c>
      <c r="AV73" s="37">
        <f>IF(AND(Weekly[[#This Row],[V Odds &lt;]]="",Weekly[[#This Row],[H Odds &lt;]]=""),AV72,IF(AND(Weekly[[#This Row],[H Odds &lt;]]&lt;&gt;"",Weekly[[#This Row],[QDA_P]]=TRUE,Weekly[[#This Row],[Actual]]=TRUE),AV72+Weekly[[#This Row],[H Odds &lt;]]-1,IF(AND(Weekly[[#This Row],[V Odds &lt;]]&lt;&gt;"",Weekly[[#This Row],[QDA_P]]=FALSE,Weekly[[#This Row],[Actual]]=FALSE),AV72+Weekly[[#This Row],[V Odds &lt;]]-1,IF(AND(Weekly[[#This Row],[V Odds &lt;]]&lt;&gt;"",Weekly[[#This Row],[QDA_P]]=FALSE,Weekly[[#This Row],[Actual]]=TRUE),AV72-1,IF(AND(Weekly[[#This Row],[H Odds &lt;]]&lt;&gt;"",Weekly[[#This Row],[QDA_P]]=TRUE,Weekly[[#This Row],[Actual]]=FALSE),AV72-1,AV72)))))</f>
        <v>45.519999999999996</v>
      </c>
      <c r="AW73" s="37"/>
      <c r="AX73" s="37">
        <f>IF(AND(Weekly[[#This Row],[V Odds &lt;]]="",Weekly[[#This Row],[H Odds &lt;]]=""),AX72,IF(AND(Weekly[[#This Row],[V Odds &lt;]]&lt;&gt;"",Weekly[[#This Row],[FALSES]]&gt;0,Weekly[[#This Row],[Actual]]=FALSE),AX72+Weekly[[#This Row],[V Odds &lt;]]-1,IF(AND(Weekly[[#This Row],[H Odds &lt;]]&lt;&gt;"",Weekly[[#This Row],[TRUES]]&gt;0,Weekly[[#This Row],[Actual]]=TRUE),AX72+Weekly[[#This Row],[H Odds &lt;]]-1,IF(AND(Weekly[[#This Row],[V Odds &lt;]]&lt;&gt;"",Weekly[[#This Row],[FALSES]]=0),AX72,IF(AND(Weekly[[#This Row],[H Odds &lt;]]&lt;&gt;"",Weekly[[#This Row],[TRUES]]=0),AX72,AX72-1)))))</f>
        <v>57.590000000000011</v>
      </c>
      <c r="AY73" s="37">
        <f>IF(AND(Weekly[[#This Row],[V Odds &lt;]]="",Weekly[[#This Row],[H Odds &lt;]]=""),AY72,IF(AND(Weekly[[#This Row],[V Odds &lt;]]&lt;&gt;"",Weekly[[#This Row],[FALSES]]&gt;0,Weekly[[#This Row],[Actual]]=FALSE),AY72+((Weekly[[#This Row],[V Odds &lt;]]-1)*0.92),IF(AND(Weekly[[#This Row],[H Odds &lt;]]&lt;&gt;"",Weekly[[#This Row],[TRUES]]&gt;0,Weekly[[#This Row],[Actual]]=TRUE),AY72+((Weekly[[#This Row],[H Odds &lt;]]-1)*0.92),IF(AND(Weekly[[#This Row],[V Odds &lt;]]&lt;&gt;"",Weekly[[#This Row],[FALSES]]=0),AY72,IF(AND(Weekly[[#This Row],[H Odds &lt;]]&lt;&gt;"",Weekly[[#This Row],[TRUES]]=0),AY72,AY72-1)))))</f>
        <v>55.622800000000005</v>
      </c>
      <c r="AZ73" s="37">
        <f>IF(AND(Weekly[[#This Row],[V Odds &lt;]]="",Weekly[[#This Row],[H Odds &lt;]]=""),AZ72,IF(AND(Weekly[[#This Row],[V Odds &lt;]]&lt;&gt;"",Weekly[[#This Row],[Actual]]=FALSE),AZ72+Weekly[[#This Row],[V Odds &lt;]]-1,IF(AND(Weekly[[#This Row],[H Odds &lt;]]&lt;&gt;"",Weekly[[#This Row],[Actual]]=TRUE),AZ72+Weekly[[#This Row],[H Odds &lt;]]-1,AZ72-1)))</f>
        <v>56.330000000000005</v>
      </c>
      <c r="BA73" s="38">
        <f>IF(Weekly[[#This Row],[H Odds &lt;]]="",BA72,IF(AND(Weekly[[#This Row],[H Odds &lt;]]&lt;&gt;"",Weekly[[#This Row],[SVC_P]]=TRUE,Weekly[[#This Row],[Actual]]=TRUE),BA72+Weekly[[#This Row],[H Odds &lt;]]-1,IF(AND(Weekly[[#This Row],[H Odds &lt;]]&lt;&gt;"",Weekly[[#This Row],[SVC_P]]=TRUE,Weekly[[#This Row],[Actual]]=FALSE),BA72-1,BA72)))</f>
        <v>47.38</v>
      </c>
      <c r="BB73" s="38">
        <f>IF(Weekly[[#This Row],[H Odds &lt;]]="",BB72,IF(AND(Weekly[[#This Row],[H Odds &lt;]]&lt;&gt;"",Weekly[[#This Row],[ADBC_P]]=TRUE,Weekly[[#This Row],[Actual]]=TRUE),BB72+Weekly[[#This Row],[H Odds &lt;]]-1,IF(AND(Weekly[[#This Row],[H Odds &lt;]]&lt;&gt;"",Weekly[[#This Row],[ADBC_P]]=TRUE,Weekly[[#This Row],[Actual]]=FALSE),BB72-1,BB72)))</f>
        <v>39</v>
      </c>
      <c r="BC73" s="38">
        <f>IF(Weekly[[#This Row],[H Odds &lt;]]="",BC72,IF(AND(Weekly[[#This Row],[H Odds &lt;]]&lt;&gt;"",Weekly[[#This Row],[RFC_P]]=TRUE,Weekly[[#This Row],[Actual]]=TRUE),BC72+Weekly[[#This Row],[H Odds &lt;]]-1,IF(AND(Weekly[[#This Row],[H Odds &lt;]]&lt;&gt;"",Weekly[[#This Row],[RFC_P]]=TRUE,Weekly[[#This Row],[Actual]]=FALSE),BC72-1,BC72)))</f>
        <v>38</v>
      </c>
      <c r="BD73" s="38">
        <f>IF(Weekly[[#This Row],[H Odds &lt;]]="",BD72,IF(AND(Weekly[[#This Row],[H Odds &lt;]]&lt;&gt;"",Weekly[[#This Row],[GBC_P]]=TRUE,Weekly[[#This Row],[Actual]]=TRUE),BD72+Weekly[[#This Row],[H Odds &lt;]]-1,IF(AND(Weekly[[#This Row],[H Odds &lt;]]&lt;&gt;"",Weekly[[#This Row],[GBC_P]]=TRUE,Weekly[[#This Row],[Actual]]=FALSE),BD72-1,BD72)))</f>
        <v>39</v>
      </c>
      <c r="BE73" s="38">
        <f>IF(Weekly[[#This Row],[H Odds &lt;]]="",BE72,IF(AND(Weekly[[#This Row],[H Odds &lt;]]&lt;&gt;"",Weekly[[#This Row],[HGBC_P]]=TRUE,Weekly[[#This Row],[Actual]]=TRUE),BE72+Weekly[[#This Row],[H Odds &lt;]]-1,IF(AND(Weekly[[#This Row],[H Odds &lt;]]&lt;&gt;"",Weekly[[#This Row],[HGBC_P]]=TRUE,Weekly[[#This Row],[Actual]]=FALSE),BE72-1,BE72)))</f>
        <v>38</v>
      </c>
      <c r="BF73" s="38">
        <f>IF(Weekly[[#This Row],[H Odds &lt;]]="",BF72,IF(AND(Weekly[[#This Row],[H Odds &lt;]]&lt;&gt;"",Weekly[[#This Row],[XGB_P]]=TRUE,Weekly[[#This Row],[Actual]]=TRUE),BF72+Weekly[[#This Row],[H Odds &lt;]]-1,IF(AND(Weekly[[#This Row],[H Odds &lt;]]&lt;&gt;"",Weekly[[#This Row],[XGB_P]]=TRUE,Weekly[[#This Row],[Actual]]=FALSE),BF72-1,BF72)))</f>
        <v>41.27</v>
      </c>
      <c r="BG73" s="38">
        <f>IF(Weekly[[#This Row],[H Odds &lt;]]="",BG72,IF(AND(Weekly[[#This Row],[H Odds &lt;]]&lt;&gt;"",Weekly[[#This Row],[QDA_P]]=TRUE,Weekly[[#This Row],[Actual]]=TRUE),BG72+Weekly[[#This Row],[H Odds &lt;]]-1,IF(AND(Weekly[[#This Row],[H Odds &lt;]]&lt;&gt;"",Weekly[[#This Row],[QDA_P]]=TRUE,Weekly[[#This Row],[Actual]]=FALSE),BG72-1,BG72)))</f>
        <v>39</v>
      </c>
      <c r="BH73" s="38">
        <f>IF(Weekly[[#This Row],[H Odds &lt;]]="",BH72,IF(AND(Weekly[[#This Row],[H Odds &lt;]]&lt;&gt;"",Weekly[[#This Row],[KNC_P]]=TRUE,Weekly[[#This Row],[Actual]]=TRUE),BH72+Weekly[[#This Row],[H Odds &lt;]]-1,IF(AND(Weekly[[#This Row],[H Odds &lt;]]&lt;&gt;"",Weekly[[#This Row],[KNC_P]]=TRUE,Weekly[[#This Row],[Actual]]=FALSE),BH72-1,BH72)))</f>
        <v>40</v>
      </c>
      <c r="BI73" s="38">
        <f>IF(Weekly[[#This Row],[H Odds &lt;]]="",BI72,IF(AND(Weekly[[#This Row],[H Odds &lt;]]&lt;&gt;"",Weekly[[#This Row],[TRUES]]&gt;0,Weekly[[#This Row],[Actual]]=TRUE),BI72+Weekly[[#This Row],[H Odds &lt;]]-1,IF(AND(Weekly[[#This Row],[H Odds &lt;]]&lt;&gt;"",Weekly[[#This Row],[TRUES]]=0),BI72,BI72-1)))</f>
        <v>47.38</v>
      </c>
      <c r="BJ73" s="38">
        <f>IF(Weekly[[#This Row],[H Odds &lt;]]="",BJ72,IF(AND(Weekly[[#This Row],[H Odds &lt;]]&lt;&gt;"",Weekly[[#This Row],[Actual]]=TRUE),BJ72+Weekly[[#This Row],[H Odds &lt;]]-1,IF(AND(Weekly[[#This Row],[H Odds &lt;]]&lt;&gt;"",Weekly[[#This Row],[Actual]]=FALSE),BJ72-1,BJ72)))</f>
        <v>47.38</v>
      </c>
      <c r="BK73" s="58">
        <f>IF(AND(Weekly[[#This Row],[TRUES]]&gt;4,Weekly[[#This Row],[Actual]]=TRUE),BK72+Weekly[[#This Row],[BF H Odds]]-1,IF(AND(Weekly[[#This Row],[FALSES]]&gt;4,Weekly[[#This Row],[Actual]]=FALSE),BK72+Weekly[[#This Row],[BF V Odds]]-1,IF(AND(Weekly[[#This Row],[TRUES]]&gt;4,Weekly[[#This Row],[Actual]]=FALSE),BK72-1,IF(AND(Weekly[[#This Row],[FALSES]]&gt;4,Weekly[[#This Row],[Actual]]=TRUE),BK72-1,BK72))))</f>
        <v>36.220000000000027</v>
      </c>
      <c r="BL73" s="58">
        <f>IF(AND(Weekly[[#This Row],[TRUES]]&gt;5,Weekly[[#This Row],[Actual]]=TRUE),BL72+Weekly[[#This Row],[BF H Odds]]-1,IF(AND(Weekly[[#This Row],[FALSES]]&gt;5,Weekly[[#This Row],[Actual]]=FALSE),BL72+Weekly[[#This Row],[BF V Odds]]-1,IF(AND(Weekly[[#This Row],[TRUES]]&gt;5,Weekly[[#This Row],[Actual]]=FALSE),BL72-1,IF(AND(Weekly[[#This Row],[FALSES]]&gt;5,Weekly[[#This Row],[Actual]]=TRUE),BL72-1,BL72))))</f>
        <v>39.430000000000021</v>
      </c>
      <c r="BM73" s="58">
        <f>IF(AND(Weekly[[#This Row],[TRUES]]&gt;6,Weekly[[#This Row],[Actual]]=TRUE),BM72+Weekly[[#This Row],[BF H Odds]]-1,IF(AND(Weekly[[#This Row],[FALSES]]&gt;6,Weekly[[#This Row],[Actual]]=FALSE),BM72+Weekly[[#This Row],[BF V Odds]]-1,IF(AND(Weekly[[#This Row],[TRUES]]&gt;6,Weekly[[#This Row],[Actual]]=FALSE),BM72-1,IF(AND(Weekly[[#This Row],[FALSES]]&gt;6,Weekly[[#This Row],[Actual]]=TRUE),BM72-1,BM72))))</f>
        <v>42.070000000000014</v>
      </c>
      <c r="BN73" s="24"/>
    </row>
    <row r="74" spans="1:66" x14ac:dyDescent="0.25">
      <c r="A74" s="1">
        <v>79</v>
      </c>
      <c r="B74" s="10">
        <v>44246</v>
      </c>
      <c r="C74" s="17" t="s">
        <v>10</v>
      </c>
      <c r="D74" s="15" t="s">
        <v>31</v>
      </c>
      <c r="E74" t="b">
        <v>1</v>
      </c>
      <c r="F74" t="b">
        <v>1</v>
      </c>
      <c r="G74" t="b">
        <v>1</v>
      </c>
      <c r="H74" t="b">
        <v>1</v>
      </c>
      <c r="I74" t="b">
        <v>1</v>
      </c>
      <c r="J74" t="b">
        <v>1</v>
      </c>
      <c r="K74" t="b">
        <v>1</v>
      </c>
      <c r="N74">
        <v>1</v>
      </c>
      <c r="O74">
        <v>1.47</v>
      </c>
      <c r="P74" t="b">
        <v>1</v>
      </c>
      <c r="Q74" t="s">
        <v>66</v>
      </c>
      <c r="R74" s="9">
        <f>IFERROR(IF(Weekly[[#This Row],[Won Bet?]]="yes",R73+(Weekly[[#This Row],[BF Odds]]*Weekly[[#This Row],[BF Stake]])-Weekly[[#This Row],[BF Stake]],R73-Weekly[[#This Row],[BF Stake]]),R73)</f>
        <v>92.380000000000024</v>
      </c>
      <c r="S74" s="9">
        <f>IFERROR(IF(Weekly[[#This Row],[Won Bet?]]="yes",S73+(((Weekly[[#This Row],[BF Odds]]*Weekly[[#This Row],[BF Stake]])-Weekly[[#This Row],[BF Stake]])*0.95),S73-Weekly[[#This Row],[BF Stake]]),S73)</f>
        <v>91.411000000000001</v>
      </c>
      <c r="T74">
        <v>5.59</v>
      </c>
      <c r="U74">
        <v>1.1599999999999999</v>
      </c>
      <c r="V74" s="24">
        <f>IF(Weekly[[#This Row],[Actual]]="","",IF(AND(Weekly[[#This Row],[SVC_P]]=Weekly[[#This Row],[Actual]],Weekly[[#This Row],[SVC_P]]=TRUE),V73+Weekly[[#This Row],[BF H Odds]]-1,IF(AND(Weekly[[#This Row],[SVC_P]]=Weekly[[#This Row],[Actual]],Weekly[[#This Row],[SVC_P]]=FALSE),V73+Weekly[[#This Row],[BF V Odds]]-1,V73-1)))</f>
        <v>50.940000000000033</v>
      </c>
      <c r="W74" s="24">
        <f>IF(Weekly[[#This Row],[Actual]]="","",IF(AND(Weekly[[#This Row],[SVC_P]]=FALSE,Weekly[[#This Row],[Actual]]=TRUE),W73+Weekly[[#This Row],[BF H Odds]]-1,IF(AND(Weekly[[#This Row],[SVC_P]]=TRUE,Weekly[[#This Row],[Actual]]=FALSE,),W73+Weekly[[#This Row],[BF V Odds]]-1,W73-1)))</f>
        <v>-25.759999999999998</v>
      </c>
      <c r="X74" s="24">
        <f>IF(Weekly[[#This Row],[Actual]]="","",IF(AND(Weekly[[#This Row],[ADBC_P]]=Weekly[[#This Row],[Actual]],Weekly[[#This Row],[ADBC_P]]=TRUE),X73+Weekly[[#This Row],[BF H Odds]]-1,IF(AND(Weekly[[#This Row],[ADBC_P]]=Weekly[[#This Row],[Actual]],Weekly[[#This Row],[ADBC_P]]=FALSE),X73+Weekly[[#This Row],[BF V Odds]]-1,X73-1)))</f>
        <v>42.960000000000029</v>
      </c>
      <c r="Y74" s="24">
        <f>IF(Weekly[[#This Row],[Actual]]="","",IF(AND(Weekly[[#This Row],[ADBC_P]]=FALSE,Weekly[[#This Row],[Actual]]=TRUE),Y73+Weekly[[#This Row],[BF H Odds]]-1,IF(AND(Weekly[[#This Row],[ADBC_P]]=TRUE,Weekly[[#This Row],[Actual]]=FALSE),Y73+Weekly[[#This Row],[BF V Odds]]-1,Y73-1)))</f>
        <v>43.300000000000011</v>
      </c>
      <c r="Z74" s="24">
        <f>IF(Weekly[[#This Row],[Actual]]="","",IF(AND(Weekly[[#This Row],[RFC_P]]=Weekly[[#This Row],[Actual]],Weekly[[#This Row],[RFC_P]]=TRUE),Z73+Weekly[[#This Row],[BF H Odds]]-1,IF(AND(Weekly[[#This Row],[RFC_P]]=Weekly[[#This Row],[Actual]],Weekly[[#This Row],[RFC_P]]=FALSE),Z73+Weekly[[#This Row],[BF V Odds]]-1,Z73-1)))</f>
        <v>37.750000000000036</v>
      </c>
      <c r="AA74" s="24">
        <f>IF(Weekly[[#This Row],[Actual]]="","",IF(AND(Weekly[[#This Row],[RFC_P]]=FALSE,Weekly[[#This Row],[Actual]]=TRUE),AA73+Weekly[[#This Row],[BF H Odds]]-1,IF(AND(Weekly[[#This Row],[RFC_P]]=TRUE,Weekly[[#This Row],[Actual]]=FALSE),AA73+Weekly[[#This Row],[BF V Odds]]-1,AA73-1)))</f>
        <v>48.510000000000012</v>
      </c>
      <c r="AB74" s="24">
        <f>IF(Weekly[[#This Row],[Actual]]="","",IF(AND(Weekly[[#This Row],[GBC_P]]=Weekly[[#This Row],[Actual]],Weekly[[#This Row],[GBC_P]]=TRUE),AB73+Weekly[[#This Row],[BF H Odds]]-1,IF(AND(Weekly[[#This Row],[GBC_P]]=Weekly[[#This Row],[Actual]],Weekly[[#This Row],[GBC_P]]=FALSE),AB73+Weekly[[#This Row],[BF V Odds]]-1,AB73-1)))</f>
        <v>35.250000000000021</v>
      </c>
      <c r="AC74" s="24">
        <f>IF(Weekly[[#This Row],[Actual]]="","",IF(AND(Weekly[[#This Row],[GBC_P]]=FALSE,Weekly[[#This Row],[Actual]]=TRUE),AC73+Weekly[[#This Row],[BF H Odds]]-1,IF(AND(Weekly[[#This Row],[GBC_P]]=TRUE,Weekly[[#This Row],[Actual]]=FALSE),AC73+Weekly[[#This Row],[BF V Odds]]-1,AC73-1)))</f>
        <v>51.010000000000019</v>
      </c>
      <c r="AD74" s="24">
        <f>IF(Weekly[[#This Row],[Actual]]="","",IF(AND(Weekly[[#This Row],[HGBC_P]]=Weekly[[#This Row],[Actual]],Weekly[[#This Row],[HGBC_P]]=TRUE),AD73+Weekly[[#This Row],[BF H Odds]]-1,IF(AND(Weekly[[#This Row],[HGBC_P]]=Weekly[[#This Row],[Actual]],Weekly[[#This Row],[HGBC_P]]=FALSE),AD73+Weekly[[#This Row],[BF V Odds]]-1,AD73-1)))</f>
        <v>31.300000000000033</v>
      </c>
      <c r="AE74" s="24">
        <f>IF(Weekly[[#This Row],[Actual]]="","",IF(AND(Weekly[[#This Row],[HGBC_P]]=FALSE,Weekly[[#This Row],[Actual]]=TRUE),AE73+Weekly[[#This Row],[BF H Odds]]-1,IF(AND(Weekly[[#This Row],[HGBC_P]]=TRUE,Weekly[[#This Row],[Actual]]=FALSE),AE73+Weekly[[#This Row],[BF V Odds]]-1,AE73-1)))</f>
        <v>54.960000000000008</v>
      </c>
      <c r="AF74" s="24">
        <f>IF(Weekly[[#This Row],[Actual]]="","",IF(AND(Weekly[[#This Row],[XGB_P]]=Weekly[[#This Row],[Actual]],Weekly[[#This Row],[XGB_P]]=TRUE),AF73+Weekly[[#This Row],[BF H Odds]]-1,IF(AND(Weekly[[#This Row],[XGB_P]]=Weekly[[#This Row],[Actual]],Weekly[[#This Row],[XGB_P]]=FALSE),AF73+Weekly[[#This Row],[BF V Odds]]-1,AF73-1)))</f>
        <v>36.860000000000028</v>
      </c>
      <c r="AG74" s="24">
        <f>IF(Weekly[[#This Row],[Actual]]="","",IF(AND(Weekly[[#This Row],[XGB_P]]=FALSE,Weekly[[#This Row],[Actual]]=TRUE),AG73+Weekly[[#This Row],[BF H Odds]]-1,IF(AND(Weekly[[#This Row],[XGB_P]]=TRUE,Weekly[[#This Row],[Actual]]=FALSE),AG73+Weekly[[#This Row],[BF V Odds]]-1,AG73-1)))</f>
        <v>49.400000000000006</v>
      </c>
      <c r="AH74" s="24">
        <f>IF(Weekly[[#This Row],[Actual]]="","",IF(AND(Weekly[[#This Row],[QDA_P]]=Weekly[[#This Row],[Actual]],Weekly[[#This Row],[QDA_P]]=TRUE),AH73+Weekly[[#This Row],[BF H Odds]]-1,IF(AND(Weekly[[#This Row],[QDA_P]]=Weekly[[#This Row],[Actual]],Weekly[[#This Row],[QDA_P]]=FALSE),AH73+Weekly[[#This Row],[BF V Odds]]-1,AH73-1)))</f>
        <v>38.83000000000002</v>
      </c>
      <c r="AI74" s="24">
        <f>IF(Weekly[[#This Row],[Actual]]="","",IF(AND(Weekly[[#This Row],[QDA_P]]=FALSE,Weekly[[#This Row],[Actual]]=TRUE),AI73+Weekly[[#This Row],[BF H Odds]]-1,IF(AND(Weekly[[#This Row],[QDA_P]]=TRUE,Weekly[[#This Row],[Actual]]=FALSE),AI73+Weekly[[#This Row],[BF V Odds]]-1,AI73-1)))</f>
        <v>47.430000000000021</v>
      </c>
      <c r="AJ74" s="24"/>
      <c r="AK74" s="24"/>
      <c r="AL74" s="30">
        <f>IF(Weekly[[#This Row],[Actual]]="","",COUNTIF(Weekly[[#This Row],[SVC_P]:[QDA_P]],TRUE))</f>
        <v>7</v>
      </c>
      <c r="AM74" s="30">
        <f>IF(Weekly[[#This Row],[Actual]]="","",COUNTIF(Weekly[[#This Row],[SVC_P]:[QDA_P]],FALSE))</f>
        <v>0</v>
      </c>
      <c r="AN74">
        <f>IF(AND(Weekly[[#This Row],[BF V Odds]]&gt;$BO$6,Weekly[[#This Row],[BF V Odds]] &lt; $BO$7),Weekly[[#This Row],[BF V Odds]],"")</f>
        <v>5.59</v>
      </c>
      <c r="AO74" t="str">
        <f>IF(AND(Weekly[[#This Row],[BF H Odds]]&gt;$BO$6, Weekly[[#This Row],[BF H Odds]] &lt; $BO$7),Weekly[[#This Row],[BF H Odds]],"")</f>
        <v/>
      </c>
      <c r="AP74" s="37">
        <f>IF(AND(Weekly[[#This Row],[V Odds &lt;]]="",Weekly[[#This Row],[H Odds &lt;]]=""),AP73,IF(AND(Weekly[[#This Row],[H Odds &lt;]]&lt;&gt;"",Weekly[[#This Row],[SVC_P]]=TRUE,Weekly[[#This Row],[Actual]]=TRUE),AP73+Weekly[[#This Row],[H Odds &lt;]]-1,IF(AND(Weekly[[#This Row],[V Odds &lt;]]&lt;&gt;"",Weekly[[#This Row],[SVC_P]]=FALSE,Weekly[[#This Row],[Actual]]=FALSE),AP73+Weekly[[#This Row],[V Odds &lt;]]-1,IF(AND(Weekly[[#This Row],[V Odds &lt;]]&lt;&gt;"",Weekly[[#This Row],[SVC_P]]=FALSE,Weekly[[#This Row],[Actual]]=TRUE),AP73-1,IF(AND(Weekly[[#This Row],[H Odds &lt;]]&lt;&gt;"",Weekly[[#This Row],[SVC_P]]=TRUE,Weekly[[#This Row],[Actual]]=FALSE),AP73-1,AP73)))))</f>
        <v>51.070000000000014</v>
      </c>
      <c r="AQ74" s="37">
        <f>IF(AND(Weekly[[#This Row],[V Odds &lt;]]="",Weekly[[#This Row],[H Odds &lt;]]=""),AQ73,IF(AND(Weekly[[#This Row],[H Odds &lt;]]&lt;&gt;"",Weekly[[#This Row],[ADBC_P]]=TRUE,Weekly[[#This Row],[Actual]]=TRUE),AQ73+Weekly[[#This Row],[H Odds &lt;]]-1,IF(AND(Weekly[[#This Row],[V Odds &lt;]]&lt;&gt;"",Weekly[[#This Row],[ADBC_P]]=FALSE,Weekly[[#This Row],[Actual]]=FALSE),AQ73+Weekly[[#This Row],[V Odds &lt;]]-1,IF(AND(Weekly[[#This Row],[V Odds &lt;]]&lt;&gt;"",Weekly[[#This Row],[ADBC_P]]=FALSE,Weekly[[#This Row],[Actual]]=TRUE),AQ73-1,IF(AND(Weekly[[#This Row],[H Odds &lt;]]&lt;&gt;"",Weekly[[#This Row],[ADBC_P]]=TRUE,Weekly[[#This Row],[Actual]]=FALSE),AQ73-1,AQ73)))))</f>
        <v>43.82</v>
      </c>
      <c r="AR74" s="37">
        <f>IF(AND(Weekly[[#This Row],[V Odds &lt;]]="",Weekly[[#This Row],[H Odds &lt;]]=""),AR73,IF(AND(Weekly[[#This Row],[H Odds &lt;]]&lt;&gt;"",Weekly[[#This Row],[RFC_P]]=TRUE,Weekly[[#This Row],[Actual]]=TRUE),AR73+Weekly[[#This Row],[H Odds &lt;]]-1,IF(AND(Weekly[[#This Row],[V Odds &lt;]]&lt;&gt;"",Weekly[[#This Row],[RFC_P]]=FALSE,Weekly[[#This Row],[Actual]]=FALSE),AR73+Weekly[[#This Row],[V Odds &lt;]]-1,IF(AND(Weekly[[#This Row],[V Odds &lt;]]&lt;&gt;"",Weekly[[#This Row],[RFC_P]]=FALSE,Weekly[[#This Row],[Actual]]=TRUE),AR73-1,IF(AND(Weekly[[#This Row],[H Odds &lt;]]&lt;&gt;"",Weekly[[#This Row],[RFC_P]]=TRUE,Weekly[[#This Row],[Actual]]=FALSE),AR73-1,AR73)))))</f>
        <v>41.330000000000005</v>
      </c>
      <c r="AS74" s="37">
        <f>IF(AND(Weekly[[#This Row],[V Odds &lt;]]="",Weekly[[#This Row],[H Odds &lt;]]=""),AS73,IF(AND(Weekly[[#This Row],[H Odds &lt;]]&lt;&gt;"",Weekly[[#This Row],[GBC_P]]=TRUE,Weekly[[#This Row],[Actual]]=TRUE),AS73+Weekly[[#This Row],[H Odds &lt;]]-1,IF(AND(Weekly[[#This Row],[V Odds &lt;]]&lt;&gt;"",Weekly[[#This Row],[GBC_P]]=FALSE,Weekly[[#This Row],[Actual]]=FALSE),AS73+Weekly[[#This Row],[V Odds &lt;]]-1,IF(AND(Weekly[[#This Row],[V Odds &lt;]]&lt;&gt;"",Weekly[[#This Row],[GBC_P]]=FALSE,Weekly[[#This Row],[Actual]]=TRUE),AS73-1,IF(AND(Weekly[[#This Row],[H Odds &lt;]]&lt;&gt;"",Weekly[[#This Row],[GBC_P]]=TRUE,Weekly[[#This Row],[Actual]]=FALSE),AS73-1,AS73)))))</f>
        <v>41.82</v>
      </c>
      <c r="AT74" s="37">
        <f>IF(AND(Weekly[[#This Row],[V Odds &lt;]]="",Weekly[[#This Row],[H Odds &lt;]]=""),AT73,IF(AND(Weekly[[#This Row],[H Odds &lt;]]&lt;&gt;"",Weekly[[#This Row],[HGBC_P]]=TRUE,Weekly[[#This Row],[Actual]]=TRUE),AT73+Weekly[[#This Row],[H Odds &lt;]]-1,IF(AND(Weekly[[#This Row],[V Odds &lt;]]&lt;&gt;"",Weekly[[#This Row],[HGBC_P]]=FALSE,Weekly[[#This Row],[Actual]]=FALSE),AT73+Weekly[[#This Row],[V Odds &lt;]]-1,IF(AND(Weekly[[#This Row],[V Odds &lt;]]&lt;&gt;"",Weekly[[#This Row],[HGBC_P]]=FALSE,Weekly[[#This Row],[Actual]]=TRUE),AT73-1,IF(AND(Weekly[[#This Row],[H Odds &lt;]]&lt;&gt;"",Weekly[[#This Row],[HGBC_P]]=TRUE,Weekly[[#This Row],[Actual]]=FALSE),AT73-1,AT73)))))</f>
        <v>37</v>
      </c>
      <c r="AU74" s="37">
        <f>IF(AND(Weekly[[#This Row],[V Odds &lt;]]="",Weekly[[#This Row],[H Odds &lt;]]=""),AU73,IF(AND(Weekly[[#This Row],[H Odds &lt;]]&lt;&gt;"",Weekly[[#This Row],[XGB_P]]=TRUE,Weekly[[#This Row],[Actual]]=TRUE),AU73+Weekly[[#This Row],[H Odds &lt;]]-1,IF(AND(Weekly[[#This Row],[V Odds &lt;]]&lt;&gt;"",Weekly[[#This Row],[XGB_P]]=FALSE,Weekly[[#This Row],[Actual]]=FALSE),AU73+Weekly[[#This Row],[V Odds &lt;]]-1,IF(AND(Weekly[[#This Row],[V Odds &lt;]]&lt;&gt;"",Weekly[[#This Row],[XGB_P]]=FALSE,Weekly[[#This Row],[Actual]]=TRUE),AU73-1,IF(AND(Weekly[[#This Row],[H Odds &lt;]]&lt;&gt;"",Weekly[[#This Row],[XGB_P]]=TRUE,Weekly[[#This Row],[Actual]]=FALSE),AU73-1,AU73)))))</f>
        <v>42.400000000000006</v>
      </c>
      <c r="AV74" s="37">
        <f>IF(AND(Weekly[[#This Row],[V Odds &lt;]]="",Weekly[[#This Row],[H Odds &lt;]]=""),AV73,IF(AND(Weekly[[#This Row],[H Odds &lt;]]&lt;&gt;"",Weekly[[#This Row],[QDA_P]]=TRUE,Weekly[[#This Row],[Actual]]=TRUE),AV73+Weekly[[#This Row],[H Odds &lt;]]-1,IF(AND(Weekly[[#This Row],[V Odds &lt;]]&lt;&gt;"",Weekly[[#This Row],[QDA_P]]=FALSE,Weekly[[#This Row],[Actual]]=FALSE),AV73+Weekly[[#This Row],[V Odds &lt;]]-1,IF(AND(Weekly[[#This Row],[V Odds &lt;]]&lt;&gt;"",Weekly[[#This Row],[QDA_P]]=FALSE,Weekly[[#This Row],[Actual]]=TRUE),AV73-1,IF(AND(Weekly[[#This Row],[H Odds &lt;]]&lt;&gt;"",Weekly[[#This Row],[QDA_P]]=TRUE,Weekly[[#This Row],[Actual]]=FALSE),AV73-1,AV73)))))</f>
        <v>45.519999999999996</v>
      </c>
      <c r="AW74" s="37"/>
      <c r="AX74" s="37">
        <f>IF(AND(Weekly[[#This Row],[V Odds &lt;]]="",Weekly[[#This Row],[H Odds &lt;]]=""),AX73,IF(AND(Weekly[[#This Row],[V Odds &lt;]]&lt;&gt;"",Weekly[[#This Row],[FALSES]]&gt;0,Weekly[[#This Row],[Actual]]=FALSE),AX73+Weekly[[#This Row],[V Odds &lt;]]-1,IF(AND(Weekly[[#This Row],[H Odds &lt;]]&lt;&gt;"",Weekly[[#This Row],[TRUES]]&gt;0,Weekly[[#This Row],[Actual]]=TRUE),AX73+Weekly[[#This Row],[H Odds &lt;]]-1,IF(AND(Weekly[[#This Row],[V Odds &lt;]]&lt;&gt;"",Weekly[[#This Row],[FALSES]]=0),AX73,IF(AND(Weekly[[#This Row],[H Odds &lt;]]&lt;&gt;"",Weekly[[#This Row],[TRUES]]=0),AX73,AX73-1)))))</f>
        <v>57.590000000000011</v>
      </c>
      <c r="AY74" s="37">
        <f>IF(AND(Weekly[[#This Row],[V Odds &lt;]]="",Weekly[[#This Row],[H Odds &lt;]]=""),AY73,IF(AND(Weekly[[#This Row],[V Odds &lt;]]&lt;&gt;"",Weekly[[#This Row],[FALSES]]&gt;0,Weekly[[#This Row],[Actual]]=FALSE),AY73+((Weekly[[#This Row],[V Odds &lt;]]-1)*0.92),IF(AND(Weekly[[#This Row],[H Odds &lt;]]&lt;&gt;"",Weekly[[#This Row],[TRUES]]&gt;0,Weekly[[#This Row],[Actual]]=TRUE),AY73+((Weekly[[#This Row],[H Odds &lt;]]-1)*0.92),IF(AND(Weekly[[#This Row],[V Odds &lt;]]&lt;&gt;"",Weekly[[#This Row],[FALSES]]=0),AY73,IF(AND(Weekly[[#This Row],[H Odds &lt;]]&lt;&gt;"",Weekly[[#This Row],[TRUES]]=0),AY73,AY73-1)))))</f>
        <v>55.622800000000005</v>
      </c>
      <c r="AZ74" s="37">
        <f>IF(AND(Weekly[[#This Row],[V Odds &lt;]]="",Weekly[[#This Row],[H Odds &lt;]]=""),AZ73,IF(AND(Weekly[[#This Row],[V Odds &lt;]]&lt;&gt;"",Weekly[[#This Row],[Actual]]=FALSE),AZ73+Weekly[[#This Row],[V Odds &lt;]]-1,IF(AND(Weekly[[#This Row],[H Odds &lt;]]&lt;&gt;"",Weekly[[#This Row],[Actual]]=TRUE),AZ73+Weekly[[#This Row],[H Odds &lt;]]-1,AZ73-1)))</f>
        <v>55.330000000000005</v>
      </c>
      <c r="BA74" s="38">
        <f>IF(Weekly[[#This Row],[H Odds &lt;]]="",BA73,IF(AND(Weekly[[#This Row],[H Odds &lt;]]&lt;&gt;"",Weekly[[#This Row],[SVC_P]]=TRUE,Weekly[[#This Row],[Actual]]=TRUE),BA73+Weekly[[#This Row],[H Odds &lt;]]-1,IF(AND(Weekly[[#This Row],[H Odds &lt;]]&lt;&gt;"",Weekly[[#This Row],[SVC_P]]=TRUE,Weekly[[#This Row],[Actual]]=FALSE),BA73-1,BA73)))</f>
        <v>47.38</v>
      </c>
      <c r="BB74" s="38">
        <f>IF(Weekly[[#This Row],[H Odds &lt;]]="",BB73,IF(AND(Weekly[[#This Row],[H Odds &lt;]]&lt;&gt;"",Weekly[[#This Row],[ADBC_P]]=TRUE,Weekly[[#This Row],[Actual]]=TRUE),BB73+Weekly[[#This Row],[H Odds &lt;]]-1,IF(AND(Weekly[[#This Row],[H Odds &lt;]]&lt;&gt;"",Weekly[[#This Row],[ADBC_P]]=TRUE,Weekly[[#This Row],[Actual]]=FALSE),BB73-1,BB73)))</f>
        <v>39</v>
      </c>
      <c r="BC74" s="38">
        <f>IF(Weekly[[#This Row],[H Odds &lt;]]="",BC73,IF(AND(Weekly[[#This Row],[H Odds &lt;]]&lt;&gt;"",Weekly[[#This Row],[RFC_P]]=TRUE,Weekly[[#This Row],[Actual]]=TRUE),BC73+Weekly[[#This Row],[H Odds &lt;]]-1,IF(AND(Weekly[[#This Row],[H Odds &lt;]]&lt;&gt;"",Weekly[[#This Row],[RFC_P]]=TRUE,Weekly[[#This Row],[Actual]]=FALSE),BC73-1,BC73)))</f>
        <v>38</v>
      </c>
      <c r="BD74" s="38">
        <f>IF(Weekly[[#This Row],[H Odds &lt;]]="",BD73,IF(AND(Weekly[[#This Row],[H Odds &lt;]]&lt;&gt;"",Weekly[[#This Row],[GBC_P]]=TRUE,Weekly[[#This Row],[Actual]]=TRUE),BD73+Weekly[[#This Row],[H Odds &lt;]]-1,IF(AND(Weekly[[#This Row],[H Odds &lt;]]&lt;&gt;"",Weekly[[#This Row],[GBC_P]]=TRUE,Weekly[[#This Row],[Actual]]=FALSE),BD73-1,BD73)))</f>
        <v>39</v>
      </c>
      <c r="BE74" s="38">
        <f>IF(Weekly[[#This Row],[H Odds &lt;]]="",BE73,IF(AND(Weekly[[#This Row],[H Odds &lt;]]&lt;&gt;"",Weekly[[#This Row],[HGBC_P]]=TRUE,Weekly[[#This Row],[Actual]]=TRUE),BE73+Weekly[[#This Row],[H Odds &lt;]]-1,IF(AND(Weekly[[#This Row],[H Odds &lt;]]&lt;&gt;"",Weekly[[#This Row],[HGBC_P]]=TRUE,Weekly[[#This Row],[Actual]]=FALSE),BE73-1,BE73)))</f>
        <v>38</v>
      </c>
      <c r="BF74" s="38">
        <f>IF(Weekly[[#This Row],[H Odds &lt;]]="",BF73,IF(AND(Weekly[[#This Row],[H Odds &lt;]]&lt;&gt;"",Weekly[[#This Row],[XGB_P]]=TRUE,Weekly[[#This Row],[Actual]]=TRUE),BF73+Weekly[[#This Row],[H Odds &lt;]]-1,IF(AND(Weekly[[#This Row],[H Odds &lt;]]&lt;&gt;"",Weekly[[#This Row],[XGB_P]]=TRUE,Weekly[[#This Row],[Actual]]=FALSE),BF73-1,BF73)))</f>
        <v>41.27</v>
      </c>
      <c r="BG74" s="38">
        <f>IF(Weekly[[#This Row],[H Odds &lt;]]="",BG73,IF(AND(Weekly[[#This Row],[H Odds &lt;]]&lt;&gt;"",Weekly[[#This Row],[QDA_P]]=TRUE,Weekly[[#This Row],[Actual]]=TRUE),BG73+Weekly[[#This Row],[H Odds &lt;]]-1,IF(AND(Weekly[[#This Row],[H Odds &lt;]]&lt;&gt;"",Weekly[[#This Row],[QDA_P]]=TRUE,Weekly[[#This Row],[Actual]]=FALSE),BG73-1,BG73)))</f>
        <v>39</v>
      </c>
      <c r="BH74" s="38">
        <f>IF(Weekly[[#This Row],[H Odds &lt;]]="",BH73,IF(AND(Weekly[[#This Row],[H Odds &lt;]]&lt;&gt;"",Weekly[[#This Row],[KNC_P]]=TRUE,Weekly[[#This Row],[Actual]]=TRUE),BH73+Weekly[[#This Row],[H Odds &lt;]]-1,IF(AND(Weekly[[#This Row],[H Odds &lt;]]&lt;&gt;"",Weekly[[#This Row],[KNC_P]]=TRUE,Weekly[[#This Row],[Actual]]=FALSE),BH73-1,BH73)))</f>
        <v>40</v>
      </c>
      <c r="BI74" s="38">
        <f>IF(Weekly[[#This Row],[H Odds &lt;]]="",BI73,IF(AND(Weekly[[#This Row],[H Odds &lt;]]&lt;&gt;"",Weekly[[#This Row],[TRUES]]&gt;0,Weekly[[#This Row],[Actual]]=TRUE),BI73+Weekly[[#This Row],[H Odds &lt;]]-1,IF(AND(Weekly[[#This Row],[H Odds &lt;]]&lt;&gt;"",Weekly[[#This Row],[TRUES]]=0),BI73,BI73-1)))</f>
        <v>47.38</v>
      </c>
      <c r="BJ74" s="38">
        <f>IF(Weekly[[#This Row],[H Odds &lt;]]="",BJ73,IF(AND(Weekly[[#This Row],[H Odds &lt;]]&lt;&gt;"",Weekly[[#This Row],[Actual]]=TRUE),BJ73+Weekly[[#This Row],[H Odds &lt;]]-1,IF(AND(Weekly[[#This Row],[H Odds &lt;]]&lt;&gt;"",Weekly[[#This Row],[Actual]]=FALSE),BJ73-1,BJ73)))</f>
        <v>47.38</v>
      </c>
      <c r="BK74" s="58">
        <f>IF(AND(Weekly[[#This Row],[TRUES]]&gt;4,Weekly[[#This Row],[Actual]]=TRUE),BK73+Weekly[[#This Row],[BF H Odds]]-1,IF(AND(Weekly[[#This Row],[FALSES]]&gt;4,Weekly[[#This Row],[Actual]]=FALSE),BK73+Weekly[[#This Row],[BF V Odds]]-1,IF(AND(Weekly[[#This Row],[TRUES]]&gt;4,Weekly[[#This Row],[Actual]]=FALSE),BK73-1,IF(AND(Weekly[[#This Row],[FALSES]]&gt;4,Weekly[[#This Row],[Actual]]=TRUE),BK73-1,BK73))))</f>
        <v>36.380000000000024</v>
      </c>
      <c r="BL74" s="58">
        <f>IF(AND(Weekly[[#This Row],[TRUES]]&gt;5,Weekly[[#This Row],[Actual]]=TRUE),BL73+Weekly[[#This Row],[BF H Odds]]-1,IF(AND(Weekly[[#This Row],[FALSES]]&gt;5,Weekly[[#This Row],[Actual]]=FALSE),BL73+Weekly[[#This Row],[BF V Odds]]-1,IF(AND(Weekly[[#This Row],[TRUES]]&gt;5,Weekly[[#This Row],[Actual]]=FALSE),BL73-1,IF(AND(Weekly[[#This Row],[FALSES]]&gt;5,Weekly[[#This Row],[Actual]]=TRUE),BL73-1,BL73))))</f>
        <v>39.590000000000018</v>
      </c>
      <c r="BM74" s="58">
        <f>IF(AND(Weekly[[#This Row],[TRUES]]&gt;6,Weekly[[#This Row],[Actual]]=TRUE),BM73+Weekly[[#This Row],[BF H Odds]]-1,IF(AND(Weekly[[#This Row],[FALSES]]&gt;6,Weekly[[#This Row],[Actual]]=FALSE),BM73+Weekly[[#This Row],[BF V Odds]]-1,IF(AND(Weekly[[#This Row],[TRUES]]&gt;6,Weekly[[#This Row],[Actual]]=FALSE),BM73-1,IF(AND(Weekly[[#This Row],[FALSES]]&gt;6,Weekly[[#This Row],[Actual]]=TRUE),BM73-1,BM73))))</f>
        <v>42.230000000000011</v>
      </c>
      <c r="BN74" s="24"/>
    </row>
    <row r="75" spans="1:66" x14ac:dyDescent="0.25">
      <c r="A75" s="1">
        <v>80</v>
      </c>
      <c r="B75" s="10">
        <v>44246</v>
      </c>
      <c r="C75" s="17" t="s">
        <v>24</v>
      </c>
      <c r="D75" s="15" t="s">
        <v>22</v>
      </c>
      <c r="E75" t="b">
        <v>1</v>
      </c>
      <c r="F75" t="b">
        <v>1</v>
      </c>
      <c r="G75" t="b">
        <v>1</v>
      </c>
      <c r="H75" t="b">
        <v>1</v>
      </c>
      <c r="I75" t="b">
        <v>1</v>
      </c>
      <c r="J75" t="b">
        <v>1</v>
      </c>
      <c r="K75" t="b">
        <v>0</v>
      </c>
      <c r="N75">
        <v>1</v>
      </c>
      <c r="O75">
        <v>1.54</v>
      </c>
      <c r="P75" t="b">
        <v>1</v>
      </c>
      <c r="Q75" t="s">
        <v>66</v>
      </c>
      <c r="R75" s="9">
        <f>IFERROR(IF(Weekly[[#This Row],[Won Bet?]]="yes",R74+(Weekly[[#This Row],[BF Odds]]*Weekly[[#This Row],[BF Stake]])-Weekly[[#This Row],[BF Stake]],R74-Weekly[[#This Row],[BF Stake]]),R74)</f>
        <v>92.92000000000003</v>
      </c>
      <c r="S75" s="9">
        <f>IFERROR(IF(Weekly[[#This Row],[Won Bet?]]="yes",S74+(((Weekly[[#This Row],[BF Odds]]*Weekly[[#This Row],[BF Stake]])-Weekly[[#This Row],[BF Stake]])*0.95),S74-Weekly[[#This Row],[BF Stake]]),S74)</f>
        <v>91.924000000000007</v>
      </c>
      <c r="T75">
        <v>1.68</v>
      </c>
      <c r="U75">
        <v>2.2599999999999998</v>
      </c>
      <c r="V75" s="24">
        <f>IF(Weekly[[#This Row],[Actual]]="","",IF(AND(Weekly[[#This Row],[SVC_P]]=Weekly[[#This Row],[Actual]],Weekly[[#This Row],[SVC_P]]=TRUE),V74+Weekly[[#This Row],[BF H Odds]]-1,IF(AND(Weekly[[#This Row],[SVC_P]]=Weekly[[#This Row],[Actual]],Weekly[[#This Row],[SVC_P]]=FALSE),V74+Weekly[[#This Row],[BF V Odds]]-1,V74-1)))</f>
        <v>52.200000000000031</v>
      </c>
      <c r="W75" s="24">
        <f>IF(Weekly[[#This Row],[Actual]]="","",IF(AND(Weekly[[#This Row],[SVC_P]]=FALSE,Weekly[[#This Row],[Actual]]=TRUE),W74+Weekly[[#This Row],[BF H Odds]]-1,IF(AND(Weekly[[#This Row],[SVC_P]]=TRUE,Weekly[[#This Row],[Actual]]=FALSE,),W74+Weekly[[#This Row],[BF V Odds]]-1,W74-1)))</f>
        <v>-26.759999999999998</v>
      </c>
      <c r="X75" s="24">
        <f>IF(Weekly[[#This Row],[Actual]]="","",IF(AND(Weekly[[#This Row],[ADBC_P]]=Weekly[[#This Row],[Actual]],Weekly[[#This Row],[ADBC_P]]=TRUE),X74+Weekly[[#This Row],[BF H Odds]]-1,IF(AND(Weekly[[#This Row],[ADBC_P]]=Weekly[[#This Row],[Actual]],Weekly[[#This Row],[ADBC_P]]=FALSE),X74+Weekly[[#This Row],[BF V Odds]]-1,X74-1)))</f>
        <v>44.220000000000027</v>
      </c>
      <c r="Y75" s="24">
        <f>IF(Weekly[[#This Row],[Actual]]="","",IF(AND(Weekly[[#This Row],[ADBC_P]]=FALSE,Weekly[[#This Row],[Actual]]=TRUE),Y74+Weekly[[#This Row],[BF H Odds]]-1,IF(AND(Weekly[[#This Row],[ADBC_P]]=TRUE,Weekly[[#This Row],[Actual]]=FALSE),Y74+Weekly[[#This Row],[BF V Odds]]-1,Y74-1)))</f>
        <v>42.300000000000011</v>
      </c>
      <c r="Z75" s="24">
        <f>IF(Weekly[[#This Row],[Actual]]="","",IF(AND(Weekly[[#This Row],[RFC_P]]=Weekly[[#This Row],[Actual]],Weekly[[#This Row],[RFC_P]]=TRUE),Z74+Weekly[[#This Row],[BF H Odds]]-1,IF(AND(Weekly[[#This Row],[RFC_P]]=Weekly[[#This Row],[Actual]],Weekly[[#This Row],[RFC_P]]=FALSE),Z74+Weekly[[#This Row],[BF V Odds]]-1,Z74-1)))</f>
        <v>39.010000000000034</v>
      </c>
      <c r="AA75" s="24">
        <f>IF(Weekly[[#This Row],[Actual]]="","",IF(AND(Weekly[[#This Row],[RFC_P]]=FALSE,Weekly[[#This Row],[Actual]]=TRUE),AA74+Weekly[[#This Row],[BF H Odds]]-1,IF(AND(Weekly[[#This Row],[RFC_P]]=TRUE,Weekly[[#This Row],[Actual]]=FALSE),AA74+Weekly[[#This Row],[BF V Odds]]-1,AA74-1)))</f>
        <v>47.510000000000012</v>
      </c>
      <c r="AB75" s="24">
        <f>IF(Weekly[[#This Row],[Actual]]="","",IF(AND(Weekly[[#This Row],[GBC_P]]=Weekly[[#This Row],[Actual]],Weekly[[#This Row],[GBC_P]]=TRUE),AB74+Weekly[[#This Row],[BF H Odds]]-1,IF(AND(Weekly[[#This Row],[GBC_P]]=Weekly[[#This Row],[Actual]],Weekly[[#This Row],[GBC_P]]=FALSE),AB74+Weekly[[#This Row],[BF V Odds]]-1,AB74-1)))</f>
        <v>36.510000000000019</v>
      </c>
      <c r="AC75" s="24">
        <f>IF(Weekly[[#This Row],[Actual]]="","",IF(AND(Weekly[[#This Row],[GBC_P]]=FALSE,Weekly[[#This Row],[Actual]]=TRUE),AC74+Weekly[[#This Row],[BF H Odds]]-1,IF(AND(Weekly[[#This Row],[GBC_P]]=TRUE,Weekly[[#This Row],[Actual]]=FALSE),AC74+Weekly[[#This Row],[BF V Odds]]-1,AC74-1)))</f>
        <v>50.010000000000019</v>
      </c>
      <c r="AD75" s="24">
        <f>IF(Weekly[[#This Row],[Actual]]="","",IF(AND(Weekly[[#This Row],[HGBC_P]]=Weekly[[#This Row],[Actual]],Weekly[[#This Row],[HGBC_P]]=TRUE),AD74+Weekly[[#This Row],[BF H Odds]]-1,IF(AND(Weekly[[#This Row],[HGBC_P]]=Weekly[[#This Row],[Actual]],Weekly[[#This Row],[HGBC_P]]=FALSE),AD74+Weekly[[#This Row],[BF V Odds]]-1,AD74-1)))</f>
        <v>32.560000000000031</v>
      </c>
      <c r="AE75" s="24">
        <f>IF(Weekly[[#This Row],[Actual]]="","",IF(AND(Weekly[[#This Row],[HGBC_P]]=FALSE,Weekly[[#This Row],[Actual]]=TRUE),AE74+Weekly[[#This Row],[BF H Odds]]-1,IF(AND(Weekly[[#This Row],[HGBC_P]]=TRUE,Weekly[[#This Row],[Actual]]=FALSE),AE74+Weekly[[#This Row],[BF V Odds]]-1,AE74-1)))</f>
        <v>53.960000000000008</v>
      </c>
      <c r="AF75" s="24">
        <f>IF(Weekly[[#This Row],[Actual]]="","",IF(AND(Weekly[[#This Row],[XGB_P]]=Weekly[[#This Row],[Actual]],Weekly[[#This Row],[XGB_P]]=TRUE),AF74+Weekly[[#This Row],[BF H Odds]]-1,IF(AND(Weekly[[#This Row],[XGB_P]]=Weekly[[#This Row],[Actual]],Weekly[[#This Row],[XGB_P]]=FALSE),AF74+Weekly[[#This Row],[BF V Odds]]-1,AF74-1)))</f>
        <v>38.120000000000026</v>
      </c>
      <c r="AG75" s="24">
        <f>IF(Weekly[[#This Row],[Actual]]="","",IF(AND(Weekly[[#This Row],[XGB_P]]=FALSE,Weekly[[#This Row],[Actual]]=TRUE),AG74+Weekly[[#This Row],[BF H Odds]]-1,IF(AND(Weekly[[#This Row],[XGB_P]]=TRUE,Weekly[[#This Row],[Actual]]=FALSE),AG74+Weekly[[#This Row],[BF V Odds]]-1,AG74-1)))</f>
        <v>48.400000000000006</v>
      </c>
      <c r="AH75" s="24">
        <f>IF(Weekly[[#This Row],[Actual]]="","",IF(AND(Weekly[[#This Row],[QDA_P]]=Weekly[[#This Row],[Actual]],Weekly[[#This Row],[QDA_P]]=TRUE),AH74+Weekly[[#This Row],[BF H Odds]]-1,IF(AND(Weekly[[#This Row],[QDA_P]]=Weekly[[#This Row],[Actual]],Weekly[[#This Row],[QDA_P]]=FALSE),AH74+Weekly[[#This Row],[BF V Odds]]-1,AH74-1)))</f>
        <v>37.83000000000002</v>
      </c>
      <c r="AI75" s="24">
        <f>IF(Weekly[[#This Row],[Actual]]="","",IF(AND(Weekly[[#This Row],[QDA_P]]=FALSE,Weekly[[#This Row],[Actual]]=TRUE),AI74+Weekly[[#This Row],[BF H Odds]]-1,IF(AND(Weekly[[#This Row],[QDA_P]]=TRUE,Weekly[[#This Row],[Actual]]=FALSE),AI74+Weekly[[#This Row],[BF V Odds]]-1,AI74-1)))</f>
        <v>48.690000000000019</v>
      </c>
      <c r="AJ75" s="24"/>
      <c r="AK75" s="24"/>
      <c r="AL75" s="30">
        <f>IF(Weekly[[#This Row],[Actual]]="","",COUNTIF(Weekly[[#This Row],[SVC_P]:[QDA_P]],TRUE))</f>
        <v>6</v>
      </c>
      <c r="AM75" s="30">
        <f>IF(Weekly[[#This Row],[Actual]]="","",COUNTIF(Weekly[[#This Row],[SVC_P]:[QDA_P]],FALSE))</f>
        <v>1</v>
      </c>
      <c r="AN75" t="str">
        <f>IF(AND(Weekly[[#This Row],[BF V Odds]]&gt;$BO$6,Weekly[[#This Row],[BF V Odds]] &lt; $BO$7),Weekly[[#This Row],[BF V Odds]],"")</f>
        <v/>
      </c>
      <c r="AO75" t="str">
        <f>IF(AND(Weekly[[#This Row],[BF H Odds]]&gt;$BO$6, Weekly[[#This Row],[BF H Odds]] &lt; $BO$7),Weekly[[#This Row],[BF H Odds]],"")</f>
        <v/>
      </c>
      <c r="AP75" s="37">
        <f>IF(AND(Weekly[[#This Row],[V Odds &lt;]]="",Weekly[[#This Row],[H Odds &lt;]]=""),AP74,IF(AND(Weekly[[#This Row],[H Odds &lt;]]&lt;&gt;"",Weekly[[#This Row],[SVC_P]]=TRUE,Weekly[[#This Row],[Actual]]=TRUE),AP74+Weekly[[#This Row],[H Odds &lt;]]-1,IF(AND(Weekly[[#This Row],[V Odds &lt;]]&lt;&gt;"",Weekly[[#This Row],[SVC_P]]=FALSE,Weekly[[#This Row],[Actual]]=FALSE),AP74+Weekly[[#This Row],[V Odds &lt;]]-1,IF(AND(Weekly[[#This Row],[V Odds &lt;]]&lt;&gt;"",Weekly[[#This Row],[SVC_P]]=FALSE,Weekly[[#This Row],[Actual]]=TRUE),AP74-1,IF(AND(Weekly[[#This Row],[H Odds &lt;]]&lt;&gt;"",Weekly[[#This Row],[SVC_P]]=TRUE,Weekly[[#This Row],[Actual]]=FALSE),AP74-1,AP74)))))</f>
        <v>51.070000000000014</v>
      </c>
      <c r="AQ75" s="37">
        <f>IF(AND(Weekly[[#This Row],[V Odds &lt;]]="",Weekly[[#This Row],[H Odds &lt;]]=""),AQ74,IF(AND(Weekly[[#This Row],[H Odds &lt;]]&lt;&gt;"",Weekly[[#This Row],[ADBC_P]]=TRUE,Weekly[[#This Row],[Actual]]=TRUE),AQ74+Weekly[[#This Row],[H Odds &lt;]]-1,IF(AND(Weekly[[#This Row],[V Odds &lt;]]&lt;&gt;"",Weekly[[#This Row],[ADBC_P]]=FALSE,Weekly[[#This Row],[Actual]]=FALSE),AQ74+Weekly[[#This Row],[V Odds &lt;]]-1,IF(AND(Weekly[[#This Row],[V Odds &lt;]]&lt;&gt;"",Weekly[[#This Row],[ADBC_P]]=FALSE,Weekly[[#This Row],[Actual]]=TRUE),AQ74-1,IF(AND(Weekly[[#This Row],[H Odds &lt;]]&lt;&gt;"",Weekly[[#This Row],[ADBC_P]]=TRUE,Weekly[[#This Row],[Actual]]=FALSE),AQ74-1,AQ74)))))</f>
        <v>43.82</v>
      </c>
      <c r="AR75" s="37">
        <f>IF(AND(Weekly[[#This Row],[V Odds &lt;]]="",Weekly[[#This Row],[H Odds &lt;]]=""),AR74,IF(AND(Weekly[[#This Row],[H Odds &lt;]]&lt;&gt;"",Weekly[[#This Row],[RFC_P]]=TRUE,Weekly[[#This Row],[Actual]]=TRUE),AR74+Weekly[[#This Row],[H Odds &lt;]]-1,IF(AND(Weekly[[#This Row],[V Odds &lt;]]&lt;&gt;"",Weekly[[#This Row],[RFC_P]]=FALSE,Weekly[[#This Row],[Actual]]=FALSE),AR74+Weekly[[#This Row],[V Odds &lt;]]-1,IF(AND(Weekly[[#This Row],[V Odds &lt;]]&lt;&gt;"",Weekly[[#This Row],[RFC_P]]=FALSE,Weekly[[#This Row],[Actual]]=TRUE),AR74-1,IF(AND(Weekly[[#This Row],[H Odds &lt;]]&lt;&gt;"",Weekly[[#This Row],[RFC_P]]=TRUE,Weekly[[#This Row],[Actual]]=FALSE),AR74-1,AR74)))))</f>
        <v>41.330000000000005</v>
      </c>
      <c r="AS75" s="37">
        <f>IF(AND(Weekly[[#This Row],[V Odds &lt;]]="",Weekly[[#This Row],[H Odds &lt;]]=""),AS74,IF(AND(Weekly[[#This Row],[H Odds &lt;]]&lt;&gt;"",Weekly[[#This Row],[GBC_P]]=TRUE,Weekly[[#This Row],[Actual]]=TRUE),AS74+Weekly[[#This Row],[H Odds &lt;]]-1,IF(AND(Weekly[[#This Row],[V Odds &lt;]]&lt;&gt;"",Weekly[[#This Row],[GBC_P]]=FALSE,Weekly[[#This Row],[Actual]]=FALSE),AS74+Weekly[[#This Row],[V Odds &lt;]]-1,IF(AND(Weekly[[#This Row],[V Odds &lt;]]&lt;&gt;"",Weekly[[#This Row],[GBC_P]]=FALSE,Weekly[[#This Row],[Actual]]=TRUE),AS74-1,IF(AND(Weekly[[#This Row],[H Odds &lt;]]&lt;&gt;"",Weekly[[#This Row],[GBC_P]]=TRUE,Weekly[[#This Row],[Actual]]=FALSE),AS74-1,AS74)))))</f>
        <v>41.82</v>
      </c>
      <c r="AT75" s="37">
        <f>IF(AND(Weekly[[#This Row],[V Odds &lt;]]="",Weekly[[#This Row],[H Odds &lt;]]=""),AT74,IF(AND(Weekly[[#This Row],[H Odds &lt;]]&lt;&gt;"",Weekly[[#This Row],[HGBC_P]]=TRUE,Weekly[[#This Row],[Actual]]=TRUE),AT74+Weekly[[#This Row],[H Odds &lt;]]-1,IF(AND(Weekly[[#This Row],[V Odds &lt;]]&lt;&gt;"",Weekly[[#This Row],[HGBC_P]]=FALSE,Weekly[[#This Row],[Actual]]=FALSE),AT74+Weekly[[#This Row],[V Odds &lt;]]-1,IF(AND(Weekly[[#This Row],[V Odds &lt;]]&lt;&gt;"",Weekly[[#This Row],[HGBC_P]]=FALSE,Weekly[[#This Row],[Actual]]=TRUE),AT74-1,IF(AND(Weekly[[#This Row],[H Odds &lt;]]&lt;&gt;"",Weekly[[#This Row],[HGBC_P]]=TRUE,Weekly[[#This Row],[Actual]]=FALSE),AT74-1,AT74)))))</f>
        <v>37</v>
      </c>
      <c r="AU75" s="37">
        <f>IF(AND(Weekly[[#This Row],[V Odds &lt;]]="",Weekly[[#This Row],[H Odds &lt;]]=""),AU74,IF(AND(Weekly[[#This Row],[H Odds &lt;]]&lt;&gt;"",Weekly[[#This Row],[XGB_P]]=TRUE,Weekly[[#This Row],[Actual]]=TRUE),AU74+Weekly[[#This Row],[H Odds &lt;]]-1,IF(AND(Weekly[[#This Row],[V Odds &lt;]]&lt;&gt;"",Weekly[[#This Row],[XGB_P]]=FALSE,Weekly[[#This Row],[Actual]]=FALSE),AU74+Weekly[[#This Row],[V Odds &lt;]]-1,IF(AND(Weekly[[#This Row],[V Odds &lt;]]&lt;&gt;"",Weekly[[#This Row],[XGB_P]]=FALSE,Weekly[[#This Row],[Actual]]=TRUE),AU74-1,IF(AND(Weekly[[#This Row],[H Odds &lt;]]&lt;&gt;"",Weekly[[#This Row],[XGB_P]]=TRUE,Weekly[[#This Row],[Actual]]=FALSE),AU74-1,AU74)))))</f>
        <v>42.400000000000006</v>
      </c>
      <c r="AV75" s="37">
        <f>IF(AND(Weekly[[#This Row],[V Odds &lt;]]="",Weekly[[#This Row],[H Odds &lt;]]=""),AV74,IF(AND(Weekly[[#This Row],[H Odds &lt;]]&lt;&gt;"",Weekly[[#This Row],[QDA_P]]=TRUE,Weekly[[#This Row],[Actual]]=TRUE),AV74+Weekly[[#This Row],[H Odds &lt;]]-1,IF(AND(Weekly[[#This Row],[V Odds &lt;]]&lt;&gt;"",Weekly[[#This Row],[QDA_P]]=FALSE,Weekly[[#This Row],[Actual]]=FALSE),AV74+Weekly[[#This Row],[V Odds &lt;]]-1,IF(AND(Weekly[[#This Row],[V Odds &lt;]]&lt;&gt;"",Weekly[[#This Row],[QDA_P]]=FALSE,Weekly[[#This Row],[Actual]]=TRUE),AV74-1,IF(AND(Weekly[[#This Row],[H Odds &lt;]]&lt;&gt;"",Weekly[[#This Row],[QDA_P]]=TRUE,Weekly[[#This Row],[Actual]]=FALSE),AV74-1,AV74)))))</f>
        <v>45.519999999999996</v>
      </c>
      <c r="AW75" s="37"/>
      <c r="AX75" s="37">
        <f>IF(AND(Weekly[[#This Row],[V Odds &lt;]]="",Weekly[[#This Row],[H Odds &lt;]]=""),AX74,IF(AND(Weekly[[#This Row],[V Odds &lt;]]&lt;&gt;"",Weekly[[#This Row],[FALSES]]&gt;0,Weekly[[#This Row],[Actual]]=FALSE),AX74+Weekly[[#This Row],[V Odds &lt;]]-1,IF(AND(Weekly[[#This Row],[H Odds &lt;]]&lt;&gt;"",Weekly[[#This Row],[TRUES]]&gt;0,Weekly[[#This Row],[Actual]]=TRUE),AX74+Weekly[[#This Row],[H Odds &lt;]]-1,IF(AND(Weekly[[#This Row],[V Odds &lt;]]&lt;&gt;"",Weekly[[#This Row],[FALSES]]=0),AX74,IF(AND(Weekly[[#This Row],[H Odds &lt;]]&lt;&gt;"",Weekly[[#This Row],[TRUES]]=0),AX74,AX74-1)))))</f>
        <v>57.590000000000011</v>
      </c>
      <c r="AY75" s="37">
        <f>IF(AND(Weekly[[#This Row],[V Odds &lt;]]="",Weekly[[#This Row],[H Odds &lt;]]=""),AY74,IF(AND(Weekly[[#This Row],[V Odds &lt;]]&lt;&gt;"",Weekly[[#This Row],[FALSES]]&gt;0,Weekly[[#This Row],[Actual]]=FALSE),AY74+((Weekly[[#This Row],[V Odds &lt;]]-1)*0.92),IF(AND(Weekly[[#This Row],[H Odds &lt;]]&lt;&gt;"",Weekly[[#This Row],[TRUES]]&gt;0,Weekly[[#This Row],[Actual]]=TRUE),AY74+((Weekly[[#This Row],[H Odds &lt;]]-1)*0.92),IF(AND(Weekly[[#This Row],[V Odds &lt;]]&lt;&gt;"",Weekly[[#This Row],[FALSES]]=0),AY74,IF(AND(Weekly[[#This Row],[H Odds &lt;]]&lt;&gt;"",Weekly[[#This Row],[TRUES]]=0),AY74,AY74-1)))))</f>
        <v>55.622800000000005</v>
      </c>
      <c r="AZ75" s="37">
        <f>IF(AND(Weekly[[#This Row],[V Odds &lt;]]="",Weekly[[#This Row],[H Odds &lt;]]=""),AZ74,IF(AND(Weekly[[#This Row],[V Odds &lt;]]&lt;&gt;"",Weekly[[#This Row],[Actual]]=FALSE),AZ74+Weekly[[#This Row],[V Odds &lt;]]-1,IF(AND(Weekly[[#This Row],[H Odds &lt;]]&lt;&gt;"",Weekly[[#This Row],[Actual]]=TRUE),AZ74+Weekly[[#This Row],[H Odds &lt;]]-1,AZ74-1)))</f>
        <v>55.330000000000005</v>
      </c>
      <c r="BA75" s="38">
        <f>IF(Weekly[[#This Row],[H Odds &lt;]]="",BA74,IF(AND(Weekly[[#This Row],[H Odds &lt;]]&lt;&gt;"",Weekly[[#This Row],[SVC_P]]=TRUE,Weekly[[#This Row],[Actual]]=TRUE),BA74+Weekly[[#This Row],[H Odds &lt;]]-1,IF(AND(Weekly[[#This Row],[H Odds &lt;]]&lt;&gt;"",Weekly[[#This Row],[SVC_P]]=TRUE,Weekly[[#This Row],[Actual]]=FALSE),BA74-1,BA74)))</f>
        <v>47.38</v>
      </c>
      <c r="BB75" s="38">
        <f>IF(Weekly[[#This Row],[H Odds &lt;]]="",BB74,IF(AND(Weekly[[#This Row],[H Odds &lt;]]&lt;&gt;"",Weekly[[#This Row],[ADBC_P]]=TRUE,Weekly[[#This Row],[Actual]]=TRUE),BB74+Weekly[[#This Row],[H Odds &lt;]]-1,IF(AND(Weekly[[#This Row],[H Odds &lt;]]&lt;&gt;"",Weekly[[#This Row],[ADBC_P]]=TRUE,Weekly[[#This Row],[Actual]]=FALSE),BB74-1,BB74)))</f>
        <v>39</v>
      </c>
      <c r="BC75" s="38">
        <f>IF(Weekly[[#This Row],[H Odds &lt;]]="",BC74,IF(AND(Weekly[[#This Row],[H Odds &lt;]]&lt;&gt;"",Weekly[[#This Row],[RFC_P]]=TRUE,Weekly[[#This Row],[Actual]]=TRUE),BC74+Weekly[[#This Row],[H Odds &lt;]]-1,IF(AND(Weekly[[#This Row],[H Odds &lt;]]&lt;&gt;"",Weekly[[#This Row],[RFC_P]]=TRUE,Weekly[[#This Row],[Actual]]=FALSE),BC74-1,BC74)))</f>
        <v>38</v>
      </c>
      <c r="BD75" s="38">
        <f>IF(Weekly[[#This Row],[H Odds &lt;]]="",BD74,IF(AND(Weekly[[#This Row],[H Odds &lt;]]&lt;&gt;"",Weekly[[#This Row],[GBC_P]]=TRUE,Weekly[[#This Row],[Actual]]=TRUE),BD74+Weekly[[#This Row],[H Odds &lt;]]-1,IF(AND(Weekly[[#This Row],[H Odds &lt;]]&lt;&gt;"",Weekly[[#This Row],[GBC_P]]=TRUE,Weekly[[#This Row],[Actual]]=FALSE),BD74-1,BD74)))</f>
        <v>39</v>
      </c>
      <c r="BE75" s="38">
        <f>IF(Weekly[[#This Row],[H Odds &lt;]]="",BE74,IF(AND(Weekly[[#This Row],[H Odds &lt;]]&lt;&gt;"",Weekly[[#This Row],[HGBC_P]]=TRUE,Weekly[[#This Row],[Actual]]=TRUE),BE74+Weekly[[#This Row],[H Odds &lt;]]-1,IF(AND(Weekly[[#This Row],[H Odds &lt;]]&lt;&gt;"",Weekly[[#This Row],[HGBC_P]]=TRUE,Weekly[[#This Row],[Actual]]=FALSE),BE74-1,BE74)))</f>
        <v>38</v>
      </c>
      <c r="BF75" s="38">
        <f>IF(Weekly[[#This Row],[H Odds &lt;]]="",BF74,IF(AND(Weekly[[#This Row],[H Odds &lt;]]&lt;&gt;"",Weekly[[#This Row],[XGB_P]]=TRUE,Weekly[[#This Row],[Actual]]=TRUE),BF74+Weekly[[#This Row],[H Odds &lt;]]-1,IF(AND(Weekly[[#This Row],[H Odds &lt;]]&lt;&gt;"",Weekly[[#This Row],[XGB_P]]=TRUE,Weekly[[#This Row],[Actual]]=FALSE),BF74-1,BF74)))</f>
        <v>41.27</v>
      </c>
      <c r="BG75" s="38">
        <f>IF(Weekly[[#This Row],[H Odds &lt;]]="",BG74,IF(AND(Weekly[[#This Row],[H Odds &lt;]]&lt;&gt;"",Weekly[[#This Row],[QDA_P]]=TRUE,Weekly[[#This Row],[Actual]]=TRUE),BG74+Weekly[[#This Row],[H Odds &lt;]]-1,IF(AND(Weekly[[#This Row],[H Odds &lt;]]&lt;&gt;"",Weekly[[#This Row],[QDA_P]]=TRUE,Weekly[[#This Row],[Actual]]=FALSE),BG74-1,BG74)))</f>
        <v>39</v>
      </c>
      <c r="BH75" s="38">
        <f>IF(Weekly[[#This Row],[H Odds &lt;]]="",BH74,IF(AND(Weekly[[#This Row],[H Odds &lt;]]&lt;&gt;"",Weekly[[#This Row],[KNC_P]]=TRUE,Weekly[[#This Row],[Actual]]=TRUE),BH74+Weekly[[#This Row],[H Odds &lt;]]-1,IF(AND(Weekly[[#This Row],[H Odds &lt;]]&lt;&gt;"",Weekly[[#This Row],[KNC_P]]=TRUE,Weekly[[#This Row],[Actual]]=FALSE),BH74-1,BH74)))</f>
        <v>40</v>
      </c>
      <c r="BI75" s="38">
        <f>IF(Weekly[[#This Row],[H Odds &lt;]]="",BI74,IF(AND(Weekly[[#This Row],[H Odds &lt;]]&lt;&gt;"",Weekly[[#This Row],[TRUES]]&gt;0,Weekly[[#This Row],[Actual]]=TRUE),BI74+Weekly[[#This Row],[H Odds &lt;]]-1,IF(AND(Weekly[[#This Row],[H Odds &lt;]]&lt;&gt;"",Weekly[[#This Row],[TRUES]]=0),BI74,BI74-1)))</f>
        <v>47.38</v>
      </c>
      <c r="BJ75" s="38">
        <f>IF(Weekly[[#This Row],[H Odds &lt;]]="",BJ74,IF(AND(Weekly[[#This Row],[H Odds &lt;]]&lt;&gt;"",Weekly[[#This Row],[Actual]]=TRUE),BJ74+Weekly[[#This Row],[H Odds &lt;]]-1,IF(AND(Weekly[[#This Row],[H Odds &lt;]]&lt;&gt;"",Weekly[[#This Row],[Actual]]=FALSE),BJ74-1,BJ74)))</f>
        <v>47.38</v>
      </c>
      <c r="BK75" s="58">
        <f>IF(AND(Weekly[[#This Row],[TRUES]]&gt;4,Weekly[[#This Row],[Actual]]=TRUE),BK74+Weekly[[#This Row],[BF H Odds]]-1,IF(AND(Weekly[[#This Row],[FALSES]]&gt;4,Weekly[[#This Row],[Actual]]=FALSE),BK74+Weekly[[#This Row],[BF V Odds]]-1,IF(AND(Weekly[[#This Row],[TRUES]]&gt;4,Weekly[[#This Row],[Actual]]=FALSE),BK74-1,IF(AND(Weekly[[#This Row],[FALSES]]&gt;4,Weekly[[#This Row],[Actual]]=TRUE),BK74-1,BK74))))</f>
        <v>37.640000000000022</v>
      </c>
      <c r="BL75" s="58">
        <f>IF(AND(Weekly[[#This Row],[TRUES]]&gt;5,Weekly[[#This Row],[Actual]]=TRUE),BL74+Weekly[[#This Row],[BF H Odds]]-1,IF(AND(Weekly[[#This Row],[FALSES]]&gt;5,Weekly[[#This Row],[Actual]]=FALSE),BL74+Weekly[[#This Row],[BF V Odds]]-1,IF(AND(Weekly[[#This Row],[TRUES]]&gt;5,Weekly[[#This Row],[Actual]]=FALSE),BL74-1,IF(AND(Weekly[[#This Row],[FALSES]]&gt;5,Weekly[[#This Row],[Actual]]=TRUE),BL74-1,BL74))))</f>
        <v>40.850000000000016</v>
      </c>
      <c r="BM75" s="58">
        <f>IF(AND(Weekly[[#This Row],[TRUES]]&gt;6,Weekly[[#This Row],[Actual]]=TRUE),BM74+Weekly[[#This Row],[BF H Odds]]-1,IF(AND(Weekly[[#This Row],[FALSES]]&gt;6,Weekly[[#This Row],[Actual]]=FALSE),BM74+Weekly[[#This Row],[BF V Odds]]-1,IF(AND(Weekly[[#This Row],[TRUES]]&gt;6,Weekly[[#This Row],[Actual]]=FALSE),BM74-1,IF(AND(Weekly[[#This Row],[FALSES]]&gt;6,Weekly[[#This Row],[Actual]]=TRUE),BM74-1,BM74))))</f>
        <v>42.230000000000011</v>
      </c>
      <c r="BN75" s="24"/>
    </row>
    <row r="76" spans="1:66" x14ac:dyDescent="0.25">
      <c r="A76" s="1">
        <v>81</v>
      </c>
      <c r="B76" s="10">
        <v>44246</v>
      </c>
      <c r="C76" s="17" t="s">
        <v>38</v>
      </c>
      <c r="D76" s="15" t="s">
        <v>11</v>
      </c>
      <c r="E76" t="b">
        <v>1</v>
      </c>
      <c r="F76" t="b">
        <v>1</v>
      </c>
      <c r="G76" t="b">
        <v>1</v>
      </c>
      <c r="H76" t="b">
        <v>1</v>
      </c>
      <c r="I76" t="b">
        <v>1</v>
      </c>
      <c r="J76" t="b">
        <v>1</v>
      </c>
      <c r="K76" t="b">
        <v>1</v>
      </c>
      <c r="N76">
        <v>1</v>
      </c>
      <c r="O76">
        <v>1.19</v>
      </c>
      <c r="P76" t="b">
        <v>1</v>
      </c>
      <c r="Q76" t="s">
        <v>66</v>
      </c>
      <c r="R76" s="9">
        <f>IFERROR(IF(Weekly[[#This Row],[Won Bet?]]="yes",R75+(Weekly[[#This Row],[BF Odds]]*Weekly[[#This Row],[BF Stake]])-Weekly[[#This Row],[BF Stake]],R75-Weekly[[#This Row],[BF Stake]]),R75)</f>
        <v>93.110000000000028</v>
      </c>
      <c r="S76" s="9">
        <f>IFERROR(IF(Weekly[[#This Row],[Won Bet?]]="yes",S75+(((Weekly[[#This Row],[BF Odds]]*Weekly[[#This Row],[BF Stake]])-Weekly[[#This Row],[BF Stake]])*0.95),S75-Weekly[[#This Row],[BF Stake]]),S75)</f>
        <v>92.104500000000002</v>
      </c>
      <c r="T76">
        <v>1.62</v>
      </c>
      <c r="U76">
        <v>2.38</v>
      </c>
      <c r="V76" s="24">
        <f>IF(Weekly[[#This Row],[Actual]]="","",IF(AND(Weekly[[#This Row],[SVC_P]]=Weekly[[#This Row],[Actual]],Weekly[[#This Row],[SVC_P]]=TRUE),V75+Weekly[[#This Row],[BF H Odds]]-1,IF(AND(Weekly[[#This Row],[SVC_P]]=Weekly[[#This Row],[Actual]],Weekly[[#This Row],[SVC_P]]=FALSE),V75+Weekly[[#This Row],[BF V Odds]]-1,V75-1)))</f>
        <v>53.580000000000034</v>
      </c>
      <c r="W76" s="24">
        <f>IF(Weekly[[#This Row],[Actual]]="","",IF(AND(Weekly[[#This Row],[SVC_P]]=FALSE,Weekly[[#This Row],[Actual]]=TRUE),W75+Weekly[[#This Row],[BF H Odds]]-1,IF(AND(Weekly[[#This Row],[SVC_P]]=TRUE,Weekly[[#This Row],[Actual]]=FALSE,),W75+Weekly[[#This Row],[BF V Odds]]-1,W75-1)))</f>
        <v>-27.759999999999998</v>
      </c>
      <c r="X76" s="24">
        <f>IF(Weekly[[#This Row],[Actual]]="","",IF(AND(Weekly[[#This Row],[ADBC_P]]=Weekly[[#This Row],[Actual]],Weekly[[#This Row],[ADBC_P]]=TRUE),X75+Weekly[[#This Row],[BF H Odds]]-1,IF(AND(Weekly[[#This Row],[ADBC_P]]=Weekly[[#This Row],[Actual]],Weekly[[#This Row],[ADBC_P]]=FALSE),X75+Weekly[[#This Row],[BF V Odds]]-1,X75-1)))</f>
        <v>45.60000000000003</v>
      </c>
      <c r="Y76" s="24">
        <f>IF(Weekly[[#This Row],[Actual]]="","",IF(AND(Weekly[[#This Row],[ADBC_P]]=FALSE,Weekly[[#This Row],[Actual]]=TRUE),Y75+Weekly[[#This Row],[BF H Odds]]-1,IF(AND(Weekly[[#This Row],[ADBC_P]]=TRUE,Weekly[[#This Row],[Actual]]=FALSE),Y75+Weekly[[#This Row],[BF V Odds]]-1,Y75-1)))</f>
        <v>41.300000000000011</v>
      </c>
      <c r="Z76" s="24">
        <f>IF(Weekly[[#This Row],[Actual]]="","",IF(AND(Weekly[[#This Row],[RFC_P]]=Weekly[[#This Row],[Actual]],Weekly[[#This Row],[RFC_P]]=TRUE),Z75+Weekly[[#This Row],[BF H Odds]]-1,IF(AND(Weekly[[#This Row],[RFC_P]]=Weekly[[#This Row],[Actual]],Weekly[[#This Row],[RFC_P]]=FALSE),Z75+Weekly[[#This Row],[BF V Odds]]-1,Z75-1)))</f>
        <v>40.390000000000036</v>
      </c>
      <c r="AA76" s="24">
        <f>IF(Weekly[[#This Row],[Actual]]="","",IF(AND(Weekly[[#This Row],[RFC_P]]=FALSE,Weekly[[#This Row],[Actual]]=TRUE),AA75+Weekly[[#This Row],[BF H Odds]]-1,IF(AND(Weekly[[#This Row],[RFC_P]]=TRUE,Weekly[[#This Row],[Actual]]=FALSE),AA75+Weekly[[#This Row],[BF V Odds]]-1,AA75-1)))</f>
        <v>46.510000000000012</v>
      </c>
      <c r="AB76" s="24">
        <f>IF(Weekly[[#This Row],[Actual]]="","",IF(AND(Weekly[[#This Row],[GBC_P]]=Weekly[[#This Row],[Actual]],Weekly[[#This Row],[GBC_P]]=TRUE),AB75+Weekly[[#This Row],[BF H Odds]]-1,IF(AND(Weekly[[#This Row],[GBC_P]]=Weekly[[#This Row],[Actual]],Weekly[[#This Row],[GBC_P]]=FALSE),AB75+Weekly[[#This Row],[BF V Odds]]-1,AB75-1)))</f>
        <v>37.890000000000022</v>
      </c>
      <c r="AC76" s="24">
        <f>IF(Weekly[[#This Row],[Actual]]="","",IF(AND(Weekly[[#This Row],[GBC_P]]=FALSE,Weekly[[#This Row],[Actual]]=TRUE),AC75+Weekly[[#This Row],[BF H Odds]]-1,IF(AND(Weekly[[#This Row],[GBC_P]]=TRUE,Weekly[[#This Row],[Actual]]=FALSE),AC75+Weekly[[#This Row],[BF V Odds]]-1,AC75-1)))</f>
        <v>49.010000000000019</v>
      </c>
      <c r="AD76" s="24">
        <f>IF(Weekly[[#This Row],[Actual]]="","",IF(AND(Weekly[[#This Row],[HGBC_P]]=Weekly[[#This Row],[Actual]],Weekly[[#This Row],[HGBC_P]]=TRUE),AD75+Weekly[[#This Row],[BF H Odds]]-1,IF(AND(Weekly[[#This Row],[HGBC_P]]=Weekly[[#This Row],[Actual]],Weekly[[#This Row],[HGBC_P]]=FALSE),AD75+Weekly[[#This Row],[BF V Odds]]-1,AD75-1)))</f>
        <v>33.940000000000033</v>
      </c>
      <c r="AE76" s="24">
        <f>IF(Weekly[[#This Row],[Actual]]="","",IF(AND(Weekly[[#This Row],[HGBC_P]]=FALSE,Weekly[[#This Row],[Actual]]=TRUE),AE75+Weekly[[#This Row],[BF H Odds]]-1,IF(AND(Weekly[[#This Row],[HGBC_P]]=TRUE,Weekly[[#This Row],[Actual]]=FALSE),AE75+Weekly[[#This Row],[BF V Odds]]-1,AE75-1)))</f>
        <v>52.960000000000008</v>
      </c>
      <c r="AF76" s="24">
        <f>IF(Weekly[[#This Row],[Actual]]="","",IF(AND(Weekly[[#This Row],[XGB_P]]=Weekly[[#This Row],[Actual]],Weekly[[#This Row],[XGB_P]]=TRUE),AF75+Weekly[[#This Row],[BF H Odds]]-1,IF(AND(Weekly[[#This Row],[XGB_P]]=Weekly[[#This Row],[Actual]],Weekly[[#This Row],[XGB_P]]=FALSE),AF75+Weekly[[#This Row],[BF V Odds]]-1,AF75-1)))</f>
        <v>39.500000000000028</v>
      </c>
      <c r="AG76" s="24">
        <f>IF(Weekly[[#This Row],[Actual]]="","",IF(AND(Weekly[[#This Row],[XGB_P]]=FALSE,Weekly[[#This Row],[Actual]]=TRUE),AG75+Weekly[[#This Row],[BF H Odds]]-1,IF(AND(Weekly[[#This Row],[XGB_P]]=TRUE,Weekly[[#This Row],[Actual]]=FALSE),AG75+Weekly[[#This Row],[BF V Odds]]-1,AG75-1)))</f>
        <v>47.400000000000006</v>
      </c>
      <c r="AH76" s="24">
        <f>IF(Weekly[[#This Row],[Actual]]="","",IF(AND(Weekly[[#This Row],[QDA_P]]=Weekly[[#This Row],[Actual]],Weekly[[#This Row],[QDA_P]]=TRUE),AH75+Weekly[[#This Row],[BF H Odds]]-1,IF(AND(Weekly[[#This Row],[QDA_P]]=Weekly[[#This Row],[Actual]],Weekly[[#This Row],[QDA_P]]=FALSE),AH75+Weekly[[#This Row],[BF V Odds]]-1,AH75-1)))</f>
        <v>39.210000000000022</v>
      </c>
      <c r="AI76" s="24">
        <f>IF(Weekly[[#This Row],[Actual]]="","",IF(AND(Weekly[[#This Row],[QDA_P]]=FALSE,Weekly[[#This Row],[Actual]]=TRUE),AI75+Weekly[[#This Row],[BF H Odds]]-1,IF(AND(Weekly[[#This Row],[QDA_P]]=TRUE,Weekly[[#This Row],[Actual]]=FALSE),AI75+Weekly[[#This Row],[BF V Odds]]-1,AI75-1)))</f>
        <v>47.690000000000019</v>
      </c>
      <c r="AJ76" s="24"/>
      <c r="AK76" s="24"/>
      <c r="AL76" s="30">
        <f>IF(Weekly[[#This Row],[Actual]]="","",COUNTIF(Weekly[[#This Row],[SVC_P]:[QDA_P]],TRUE))</f>
        <v>7</v>
      </c>
      <c r="AM76" s="30">
        <f>IF(Weekly[[#This Row],[Actual]]="","",COUNTIF(Weekly[[#This Row],[SVC_P]:[QDA_P]],FALSE))</f>
        <v>0</v>
      </c>
      <c r="AN76" t="str">
        <f>IF(AND(Weekly[[#This Row],[BF V Odds]]&gt;$BO$6,Weekly[[#This Row],[BF V Odds]] &lt; $BO$7),Weekly[[#This Row],[BF V Odds]],"")</f>
        <v/>
      </c>
      <c r="AO76" t="str">
        <f>IF(AND(Weekly[[#This Row],[BF H Odds]]&gt;$BO$6, Weekly[[#This Row],[BF H Odds]] &lt; $BO$7),Weekly[[#This Row],[BF H Odds]],"")</f>
        <v/>
      </c>
      <c r="AP76" s="37">
        <f>IF(AND(Weekly[[#This Row],[V Odds &lt;]]="",Weekly[[#This Row],[H Odds &lt;]]=""),AP75,IF(AND(Weekly[[#This Row],[H Odds &lt;]]&lt;&gt;"",Weekly[[#This Row],[SVC_P]]=TRUE,Weekly[[#This Row],[Actual]]=TRUE),AP75+Weekly[[#This Row],[H Odds &lt;]]-1,IF(AND(Weekly[[#This Row],[V Odds &lt;]]&lt;&gt;"",Weekly[[#This Row],[SVC_P]]=FALSE,Weekly[[#This Row],[Actual]]=FALSE),AP75+Weekly[[#This Row],[V Odds &lt;]]-1,IF(AND(Weekly[[#This Row],[V Odds &lt;]]&lt;&gt;"",Weekly[[#This Row],[SVC_P]]=FALSE,Weekly[[#This Row],[Actual]]=TRUE),AP75-1,IF(AND(Weekly[[#This Row],[H Odds &lt;]]&lt;&gt;"",Weekly[[#This Row],[SVC_P]]=TRUE,Weekly[[#This Row],[Actual]]=FALSE),AP75-1,AP75)))))</f>
        <v>51.070000000000014</v>
      </c>
      <c r="AQ76" s="37">
        <f>IF(AND(Weekly[[#This Row],[V Odds &lt;]]="",Weekly[[#This Row],[H Odds &lt;]]=""),AQ75,IF(AND(Weekly[[#This Row],[H Odds &lt;]]&lt;&gt;"",Weekly[[#This Row],[ADBC_P]]=TRUE,Weekly[[#This Row],[Actual]]=TRUE),AQ75+Weekly[[#This Row],[H Odds &lt;]]-1,IF(AND(Weekly[[#This Row],[V Odds &lt;]]&lt;&gt;"",Weekly[[#This Row],[ADBC_P]]=FALSE,Weekly[[#This Row],[Actual]]=FALSE),AQ75+Weekly[[#This Row],[V Odds &lt;]]-1,IF(AND(Weekly[[#This Row],[V Odds &lt;]]&lt;&gt;"",Weekly[[#This Row],[ADBC_P]]=FALSE,Weekly[[#This Row],[Actual]]=TRUE),AQ75-1,IF(AND(Weekly[[#This Row],[H Odds &lt;]]&lt;&gt;"",Weekly[[#This Row],[ADBC_P]]=TRUE,Weekly[[#This Row],[Actual]]=FALSE),AQ75-1,AQ75)))))</f>
        <v>43.82</v>
      </c>
      <c r="AR76" s="37">
        <f>IF(AND(Weekly[[#This Row],[V Odds &lt;]]="",Weekly[[#This Row],[H Odds &lt;]]=""),AR75,IF(AND(Weekly[[#This Row],[H Odds &lt;]]&lt;&gt;"",Weekly[[#This Row],[RFC_P]]=TRUE,Weekly[[#This Row],[Actual]]=TRUE),AR75+Weekly[[#This Row],[H Odds &lt;]]-1,IF(AND(Weekly[[#This Row],[V Odds &lt;]]&lt;&gt;"",Weekly[[#This Row],[RFC_P]]=FALSE,Weekly[[#This Row],[Actual]]=FALSE),AR75+Weekly[[#This Row],[V Odds &lt;]]-1,IF(AND(Weekly[[#This Row],[V Odds &lt;]]&lt;&gt;"",Weekly[[#This Row],[RFC_P]]=FALSE,Weekly[[#This Row],[Actual]]=TRUE),AR75-1,IF(AND(Weekly[[#This Row],[H Odds &lt;]]&lt;&gt;"",Weekly[[#This Row],[RFC_P]]=TRUE,Weekly[[#This Row],[Actual]]=FALSE),AR75-1,AR75)))))</f>
        <v>41.330000000000005</v>
      </c>
      <c r="AS76" s="37">
        <f>IF(AND(Weekly[[#This Row],[V Odds &lt;]]="",Weekly[[#This Row],[H Odds &lt;]]=""),AS75,IF(AND(Weekly[[#This Row],[H Odds &lt;]]&lt;&gt;"",Weekly[[#This Row],[GBC_P]]=TRUE,Weekly[[#This Row],[Actual]]=TRUE),AS75+Weekly[[#This Row],[H Odds &lt;]]-1,IF(AND(Weekly[[#This Row],[V Odds &lt;]]&lt;&gt;"",Weekly[[#This Row],[GBC_P]]=FALSE,Weekly[[#This Row],[Actual]]=FALSE),AS75+Weekly[[#This Row],[V Odds &lt;]]-1,IF(AND(Weekly[[#This Row],[V Odds &lt;]]&lt;&gt;"",Weekly[[#This Row],[GBC_P]]=FALSE,Weekly[[#This Row],[Actual]]=TRUE),AS75-1,IF(AND(Weekly[[#This Row],[H Odds &lt;]]&lt;&gt;"",Weekly[[#This Row],[GBC_P]]=TRUE,Weekly[[#This Row],[Actual]]=FALSE),AS75-1,AS75)))))</f>
        <v>41.82</v>
      </c>
      <c r="AT76" s="37">
        <f>IF(AND(Weekly[[#This Row],[V Odds &lt;]]="",Weekly[[#This Row],[H Odds &lt;]]=""),AT75,IF(AND(Weekly[[#This Row],[H Odds &lt;]]&lt;&gt;"",Weekly[[#This Row],[HGBC_P]]=TRUE,Weekly[[#This Row],[Actual]]=TRUE),AT75+Weekly[[#This Row],[H Odds &lt;]]-1,IF(AND(Weekly[[#This Row],[V Odds &lt;]]&lt;&gt;"",Weekly[[#This Row],[HGBC_P]]=FALSE,Weekly[[#This Row],[Actual]]=FALSE),AT75+Weekly[[#This Row],[V Odds &lt;]]-1,IF(AND(Weekly[[#This Row],[V Odds &lt;]]&lt;&gt;"",Weekly[[#This Row],[HGBC_P]]=FALSE,Weekly[[#This Row],[Actual]]=TRUE),AT75-1,IF(AND(Weekly[[#This Row],[H Odds &lt;]]&lt;&gt;"",Weekly[[#This Row],[HGBC_P]]=TRUE,Weekly[[#This Row],[Actual]]=FALSE),AT75-1,AT75)))))</f>
        <v>37</v>
      </c>
      <c r="AU76" s="37">
        <f>IF(AND(Weekly[[#This Row],[V Odds &lt;]]="",Weekly[[#This Row],[H Odds &lt;]]=""),AU75,IF(AND(Weekly[[#This Row],[H Odds &lt;]]&lt;&gt;"",Weekly[[#This Row],[XGB_P]]=TRUE,Weekly[[#This Row],[Actual]]=TRUE),AU75+Weekly[[#This Row],[H Odds &lt;]]-1,IF(AND(Weekly[[#This Row],[V Odds &lt;]]&lt;&gt;"",Weekly[[#This Row],[XGB_P]]=FALSE,Weekly[[#This Row],[Actual]]=FALSE),AU75+Weekly[[#This Row],[V Odds &lt;]]-1,IF(AND(Weekly[[#This Row],[V Odds &lt;]]&lt;&gt;"",Weekly[[#This Row],[XGB_P]]=FALSE,Weekly[[#This Row],[Actual]]=TRUE),AU75-1,IF(AND(Weekly[[#This Row],[H Odds &lt;]]&lt;&gt;"",Weekly[[#This Row],[XGB_P]]=TRUE,Weekly[[#This Row],[Actual]]=FALSE),AU75-1,AU75)))))</f>
        <v>42.400000000000006</v>
      </c>
      <c r="AV76" s="37">
        <f>IF(AND(Weekly[[#This Row],[V Odds &lt;]]="",Weekly[[#This Row],[H Odds &lt;]]=""),AV75,IF(AND(Weekly[[#This Row],[H Odds &lt;]]&lt;&gt;"",Weekly[[#This Row],[QDA_P]]=TRUE,Weekly[[#This Row],[Actual]]=TRUE),AV75+Weekly[[#This Row],[H Odds &lt;]]-1,IF(AND(Weekly[[#This Row],[V Odds &lt;]]&lt;&gt;"",Weekly[[#This Row],[QDA_P]]=FALSE,Weekly[[#This Row],[Actual]]=FALSE),AV75+Weekly[[#This Row],[V Odds &lt;]]-1,IF(AND(Weekly[[#This Row],[V Odds &lt;]]&lt;&gt;"",Weekly[[#This Row],[QDA_P]]=FALSE,Weekly[[#This Row],[Actual]]=TRUE),AV75-1,IF(AND(Weekly[[#This Row],[H Odds &lt;]]&lt;&gt;"",Weekly[[#This Row],[QDA_P]]=TRUE,Weekly[[#This Row],[Actual]]=FALSE),AV75-1,AV75)))))</f>
        <v>45.519999999999996</v>
      </c>
      <c r="AW76" s="37"/>
      <c r="AX76" s="37">
        <f>IF(AND(Weekly[[#This Row],[V Odds &lt;]]="",Weekly[[#This Row],[H Odds &lt;]]=""),AX75,IF(AND(Weekly[[#This Row],[V Odds &lt;]]&lt;&gt;"",Weekly[[#This Row],[FALSES]]&gt;0,Weekly[[#This Row],[Actual]]=FALSE),AX75+Weekly[[#This Row],[V Odds &lt;]]-1,IF(AND(Weekly[[#This Row],[H Odds &lt;]]&lt;&gt;"",Weekly[[#This Row],[TRUES]]&gt;0,Weekly[[#This Row],[Actual]]=TRUE),AX75+Weekly[[#This Row],[H Odds &lt;]]-1,IF(AND(Weekly[[#This Row],[V Odds &lt;]]&lt;&gt;"",Weekly[[#This Row],[FALSES]]=0),AX75,IF(AND(Weekly[[#This Row],[H Odds &lt;]]&lt;&gt;"",Weekly[[#This Row],[TRUES]]=0),AX75,AX75-1)))))</f>
        <v>57.590000000000011</v>
      </c>
      <c r="AY76" s="37">
        <f>IF(AND(Weekly[[#This Row],[V Odds &lt;]]="",Weekly[[#This Row],[H Odds &lt;]]=""),AY75,IF(AND(Weekly[[#This Row],[V Odds &lt;]]&lt;&gt;"",Weekly[[#This Row],[FALSES]]&gt;0,Weekly[[#This Row],[Actual]]=FALSE),AY75+((Weekly[[#This Row],[V Odds &lt;]]-1)*0.92),IF(AND(Weekly[[#This Row],[H Odds &lt;]]&lt;&gt;"",Weekly[[#This Row],[TRUES]]&gt;0,Weekly[[#This Row],[Actual]]=TRUE),AY75+((Weekly[[#This Row],[H Odds &lt;]]-1)*0.92),IF(AND(Weekly[[#This Row],[V Odds &lt;]]&lt;&gt;"",Weekly[[#This Row],[FALSES]]=0),AY75,IF(AND(Weekly[[#This Row],[H Odds &lt;]]&lt;&gt;"",Weekly[[#This Row],[TRUES]]=0),AY75,AY75-1)))))</f>
        <v>55.622800000000005</v>
      </c>
      <c r="AZ76" s="37">
        <f>IF(AND(Weekly[[#This Row],[V Odds &lt;]]="",Weekly[[#This Row],[H Odds &lt;]]=""),AZ75,IF(AND(Weekly[[#This Row],[V Odds &lt;]]&lt;&gt;"",Weekly[[#This Row],[Actual]]=FALSE),AZ75+Weekly[[#This Row],[V Odds &lt;]]-1,IF(AND(Weekly[[#This Row],[H Odds &lt;]]&lt;&gt;"",Weekly[[#This Row],[Actual]]=TRUE),AZ75+Weekly[[#This Row],[H Odds &lt;]]-1,AZ75-1)))</f>
        <v>55.330000000000005</v>
      </c>
      <c r="BA76" s="38">
        <f>IF(Weekly[[#This Row],[H Odds &lt;]]="",BA75,IF(AND(Weekly[[#This Row],[H Odds &lt;]]&lt;&gt;"",Weekly[[#This Row],[SVC_P]]=TRUE,Weekly[[#This Row],[Actual]]=TRUE),BA75+Weekly[[#This Row],[H Odds &lt;]]-1,IF(AND(Weekly[[#This Row],[H Odds &lt;]]&lt;&gt;"",Weekly[[#This Row],[SVC_P]]=TRUE,Weekly[[#This Row],[Actual]]=FALSE),BA75-1,BA75)))</f>
        <v>47.38</v>
      </c>
      <c r="BB76" s="38">
        <f>IF(Weekly[[#This Row],[H Odds &lt;]]="",BB75,IF(AND(Weekly[[#This Row],[H Odds &lt;]]&lt;&gt;"",Weekly[[#This Row],[ADBC_P]]=TRUE,Weekly[[#This Row],[Actual]]=TRUE),BB75+Weekly[[#This Row],[H Odds &lt;]]-1,IF(AND(Weekly[[#This Row],[H Odds &lt;]]&lt;&gt;"",Weekly[[#This Row],[ADBC_P]]=TRUE,Weekly[[#This Row],[Actual]]=FALSE),BB75-1,BB75)))</f>
        <v>39</v>
      </c>
      <c r="BC76" s="38">
        <f>IF(Weekly[[#This Row],[H Odds &lt;]]="",BC75,IF(AND(Weekly[[#This Row],[H Odds &lt;]]&lt;&gt;"",Weekly[[#This Row],[RFC_P]]=TRUE,Weekly[[#This Row],[Actual]]=TRUE),BC75+Weekly[[#This Row],[H Odds &lt;]]-1,IF(AND(Weekly[[#This Row],[H Odds &lt;]]&lt;&gt;"",Weekly[[#This Row],[RFC_P]]=TRUE,Weekly[[#This Row],[Actual]]=FALSE),BC75-1,BC75)))</f>
        <v>38</v>
      </c>
      <c r="BD76" s="38">
        <f>IF(Weekly[[#This Row],[H Odds &lt;]]="",BD75,IF(AND(Weekly[[#This Row],[H Odds &lt;]]&lt;&gt;"",Weekly[[#This Row],[GBC_P]]=TRUE,Weekly[[#This Row],[Actual]]=TRUE),BD75+Weekly[[#This Row],[H Odds &lt;]]-1,IF(AND(Weekly[[#This Row],[H Odds &lt;]]&lt;&gt;"",Weekly[[#This Row],[GBC_P]]=TRUE,Weekly[[#This Row],[Actual]]=FALSE),BD75-1,BD75)))</f>
        <v>39</v>
      </c>
      <c r="BE76" s="38">
        <f>IF(Weekly[[#This Row],[H Odds &lt;]]="",BE75,IF(AND(Weekly[[#This Row],[H Odds &lt;]]&lt;&gt;"",Weekly[[#This Row],[HGBC_P]]=TRUE,Weekly[[#This Row],[Actual]]=TRUE),BE75+Weekly[[#This Row],[H Odds &lt;]]-1,IF(AND(Weekly[[#This Row],[H Odds &lt;]]&lt;&gt;"",Weekly[[#This Row],[HGBC_P]]=TRUE,Weekly[[#This Row],[Actual]]=FALSE),BE75-1,BE75)))</f>
        <v>38</v>
      </c>
      <c r="BF76" s="38">
        <f>IF(Weekly[[#This Row],[H Odds &lt;]]="",BF75,IF(AND(Weekly[[#This Row],[H Odds &lt;]]&lt;&gt;"",Weekly[[#This Row],[XGB_P]]=TRUE,Weekly[[#This Row],[Actual]]=TRUE),BF75+Weekly[[#This Row],[H Odds &lt;]]-1,IF(AND(Weekly[[#This Row],[H Odds &lt;]]&lt;&gt;"",Weekly[[#This Row],[XGB_P]]=TRUE,Weekly[[#This Row],[Actual]]=FALSE),BF75-1,BF75)))</f>
        <v>41.27</v>
      </c>
      <c r="BG76" s="38">
        <f>IF(Weekly[[#This Row],[H Odds &lt;]]="",BG75,IF(AND(Weekly[[#This Row],[H Odds &lt;]]&lt;&gt;"",Weekly[[#This Row],[QDA_P]]=TRUE,Weekly[[#This Row],[Actual]]=TRUE),BG75+Weekly[[#This Row],[H Odds &lt;]]-1,IF(AND(Weekly[[#This Row],[H Odds &lt;]]&lt;&gt;"",Weekly[[#This Row],[QDA_P]]=TRUE,Weekly[[#This Row],[Actual]]=FALSE),BG75-1,BG75)))</f>
        <v>39</v>
      </c>
      <c r="BH76" s="38">
        <f>IF(Weekly[[#This Row],[H Odds &lt;]]="",BH75,IF(AND(Weekly[[#This Row],[H Odds &lt;]]&lt;&gt;"",Weekly[[#This Row],[KNC_P]]=TRUE,Weekly[[#This Row],[Actual]]=TRUE),BH75+Weekly[[#This Row],[H Odds &lt;]]-1,IF(AND(Weekly[[#This Row],[H Odds &lt;]]&lt;&gt;"",Weekly[[#This Row],[KNC_P]]=TRUE,Weekly[[#This Row],[Actual]]=FALSE),BH75-1,BH75)))</f>
        <v>40</v>
      </c>
      <c r="BI76" s="38">
        <f>IF(Weekly[[#This Row],[H Odds &lt;]]="",BI75,IF(AND(Weekly[[#This Row],[H Odds &lt;]]&lt;&gt;"",Weekly[[#This Row],[TRUES]]&gt;0,Weekly[[#This Row],[Actual]]=TRUE),BI75+Weekly[[#This Row],[H Odds &lt;]]-1,IF(AND(Weekly[[#This Row],[H Odds &lt;]]&lt;&gt;"",Weekly[[#This Row],[TRUES]]=0),BI75,BI75-1)))</f>
        <v>47.38</v>
      </c>
      <c r="BJ76" s="38">
        <f>IF(Weekly[[#This Row],[H Odds &lt;]]="",BJ75,IF(AND(Weekly[[#This Row],[H Odds &lt;]]&lt;&gt;"",Weekly[[#This Row],[Actual]]=TRUE),BJ75+Weekly[[#This Row],[H Odds &lt;]]-1,IF(AND(Weekly[[#This Row],[H Odds &lt;]]&lt;&gt;"",Weekly[[#This Row],[Actual]]=FALSE),BJ75-1,BJ75)))</f>
        <v>47.38</v>
      </c>
      <c r="BK76" s="58">
        <f>IF(AND(Weekly[[#This Row],[TRUES]]&gt;4,Weekly[[#This Row],[Actual]]=TRUE),BK75+Weekly[[#This Row],[BF H Odds]]-1,IF(AND(Weekly[[#This Row],[FALSES]]&gt;4,Weekly[[#This Row],[Actual]]=FALSE),BK75+Weekly[[#This Row],[BF V Odds]]-1,IF(AND(Weekly[[#This Row],[TRUES]]&gt;4,Weekly[[#This Row],[Actual]]=FALSE),BK75-1,IF(AND(Weekly[[#This Row],[FALSES]]&gt;4,Weekly[[#This Row],[Actual]]=TRUE),BK75-1,BK75))))</f>
        <v>39.020000000000024</v>
      </c>
      <c r="BL76" s="58">
        <f>IF(AND(Weekly[[#This Row],[TRUES]]&gt;5,Weekly[[#This Row],[Actual]]=TRUE),BL75+Weekly[[#This Row],[BF H Odds]]-1,IF(AND(Weekly[[#This Row],[FALSES]]&gt;5,Weekly[[#This Row],[Actual]]=FALSE),BL75+Weekly[[#This Row],[BF V Odds]]-1,IF(AND(Weekly[[#This Row],[TRUES]]&gt;5,Weekly[[#This Row],[Actual]]=FALSE),BL75-1,IF(AND(Weekly[[#This Row],[FALSES]]&gt;5,Weekly[[#This Row],[Actual]]=TRUE),BL75-1,BL75))))</f>
        <v>42.230000000000018</v>
      </c>
      <c r="BM76" s="58">
        <f>IF(AND(Weekly[[#This Row],[TRUES]]&gt;6,Weekly[[#This Row],[Actual]]=TRUE),BM75+Weekly[[#This Row],[BF H Odds]]-1,IF(AND(Weekly[[#This Row],[FALSES]]&gt;6,Weekly[[#This Row],[Actual]]=FALSE),BM75+Weekly[[#This Row],[BF V Odds]]-1,IF(AND(Weekly[[#This Row],[TRUES]]&gt;6,Weekly[[#This Row],[Actual]]=FALSE),BM75-1,IF(AND(Weekly[[#This Row],[FALSES]]&gt;6,Weekly[[#This Row],[Actual]]=TRUE),BM75-1,BM75))))</f>
        <v>43.610000000000014</v>
      </c>
      <c r="BN76" s="24"/>
    </row>
    <row r="77" spans="1:66" x14ac:dyDescent="0.25">
      <c r="A77" s="1">
        <v>82</v>
      </c>
      <c r="B77" s="10">
        <v>44246</v>
      </c>
      <c r="C77" s="17" t="s">
        <v>30</v>
      </c>
      <c r="D77" s="15" t="s">
        <v>29</v>
      </c>
      <c r="E77" t="b">
        <v>0</v>
      </c>
      <c r="F77" t="b">
        <v>0</v>
      </c>
      <c r="G77" t="b">
        <v>0</v>
      </c>
      <c r="H77" t="b">
        <v>0</v>
      </c>
      <c r="I77" t="b">
        <v>0</v>
      </c>
      <c r="J77" t="b">
        <v>0</v>
      </c>
      <c r="K77" t="b">
        <v>0</v>
      </c>
      <c r="N77">
        <v>1</v>
      </c>
      <c r="O77">
        <v>1.58</v>
      </c>
      <c r="P77" t="b">
        <v>0</v>
      </c>
      <c r="Q77" t="s">
        <v>66</v>
      </c>
      <c r="R77" s="9">
        <f>IFERROR(IF(Weekly[[#This Row],[Won Bet?]]="yes",R76+(Weekly[[#This Row],[BF Odds]]*Weekly[[#This Row],[BF Stake]])-Weekly[[#This Row],[BF Stake]],R76-Weekly[[#This Row],[BF Stake]]),R76)</f>
        <v>93.690000000000026</v>
      </c>
      <c r="S77" s="9">
        <f>IFERROR(IF(Weekly[[#This Row],[Won Bet?]]="yes",S76+(((Weekly[[#This Row],[BF Odds]]*Weekly[[#This Row],[BF Stake]])-Weekly[[#This Row],[BF Stake]])*0.95),S76-Weekly[[#This Row],[BF Stake]]),S76)</f>
        <v>92.655500000000004</v>
      </c>
      <c r="T77">
        <v>1.68</v>
      </c>
      <c r="U77">
        <v>2.2599999999999998</v>
      </c>
      <c r="V77" s="24">
        <f>IF(Weekly[[#This Row],[Actual]]="","",IF(AND(Weekly[[#This Row],[SVC_P]]=Weekly[[#This Row],[Actual]],Weekly[[#This Row],[SVC_P]]=TRUE),V76+Weekly[[#This Row],[BF H Odds]]-1,IF(AND(Weekly[[#This Row],[SVC_P]]=Weekly[[#This Row],[Actual]],Weekly[[#This Row],[SVC_P]]=FALSE),V76+Weekly[[#This Row],[BF V Odds]]-1,V76-1)))</f>
        <v>54.260000000000034</v>
      </c>
      <c r="W77" s="24">
        <f>IF(Weekly[[#This Row],[Actual]]="","",IF(AND(Weekly[[#This Row],[SVC_P]]=FALSE,Weekly[[#This Row],[Actual]]=TRUE),W76+Weekly[[#This Row],[BF H Odds]]-1,IF(AND(Weekly[[#This Row],[SVC_P]]=TRUE,Weekly[[#This Row],[Actual]]=FALSE,),W76+Weekly[[#This Row],[BF V Odds]]-1,W76-1)))</f>
        <v>-28.759999999999998</v>
      </c>
      <c r="X77" s="24">
        <f>IF(Weekly[[#This Row],[Actual]]="","",IF(AND(Weekly[[#This Row],[ADBC_P]]=Weekly[[#This Row],[Actual]],Weekly[[#This Row],[ADBC_P]]=TRUE),X76+Weekly[[#This Row],[BF H Odds]]-1,IF(AND(Weekly[[#This Row],[ADBC_P]]=Weekly[[#This Row],[Actual]],Weekly[[#This Row],[ADBC_P]]=FALSE),X76+Weekly[[#This Row],[BF V Odds]]-1,X76-1)))</f>
        <v>46.28000000000003</v>
      </c>
      <c r="Y77" s="24">
        <f>IF(Weekly[[#This Row],[Actual]]="","",IF(AND(Weekly[[#This Row],[ADBC_P]]=FALSE,Weekly[[#This Row],[Actual]]=TRUE),Y76+Weekly[[#This Row],[BF H Odds]]-1,IF(AND(Weekly[[#This Row],[ADBC_P]]=TRUE,Weekly[[#This Row],[Actual]]=FALSE),Y76+Weekly[[#This Row],[BF V Odds]]-1,Y76-1)))</f>
        <v>40.300000000000011</v>
      </c>
      <c r="Z77" s="24">
        <f>IF(Weekly[[#This Row],[Actual]]="","",IF(AND(Weekly[[#This Row],[RFC_P]]=Weekly[[#This Row],[Actual]],Weekly[[#This Row],[RFC_P]]=TRUE),Z76+Weekly[[#This Row],[BF H Odds]]-1,IF(AND(Weekly[[#This Row],[RFC_P]]=Weekly[[#This Row],[Actual]],Weekly[[#This Row],[RFC_P]]=FALSE),Z76+Weekly[[#This Row],[BF V Odds]]-1,Z76-1)))</f>
        <v>41.070000000000036</v>
      </c>
      <c r="AA77" s="24">
        <f>IF(Weekly[[#This Row],[Actual]]="","",IF(AND(Weekly[[#This Row],[RFC_P]]=FALSE,Weekly[[#This Row],[Actual]]=TRUE),AA76+Weekly[[#This Row],[BF H Odds]]-1,IF(AND(Weekly[[#This Row],[RFC_P]]=TRUE,Weekly[[#This Row],[Actual]]=FALSE),AA76+Weekly[[#This Row],[BF V Odds]]-1,AA76-1)))</f>
        <v>45.510000000000012</v>
      </c>
      <c r="AB77" s="24">
        <f>IF(Weekly[[#This Row],[Actual]]="","",IF(AND(Weekly[[#This Row],[GBC_P]]=Weekly[[#This Row],[Actual]],Weekly[[#This Row],[GBC_P]]=TRUE),AB76+Weekly[[#This Row],[BF H Odds]]-1,IF(AND(Weekly[[#This Row],[GBC_P]]=Weekly[[#This Row],[Actual]],Weekly[[#This Row],[GBC_P]]=FALSE),AB76+Weekly[[#This Row],[BF V Odds]]-1,AB76-1)))</f>
        <v>38.570000000000022</v>
      </c>
      <c r="AC77" s="24">
        <f>IF(Weekly[[#This Row],[Actual]]="","",IF(AND(Weekly[[#This Row],[GBC_P]]=FALSE,Weekly[[#This Row],[Actual]]=TRUE),AC76+Weekly[[#This Row],[BF H Odds]]-1,IF(AND(Weekly[[#This Row],[GBC_P]]=TRUE,Weekly[[#This Row],[Actual]]=FALSE),AC76+Weekly[[#This Row],[BF V Odds]]-1,AC76-1)))</f>
        <v>48.010000000000019</v>
      </c>
      <c r="AD77" s="24">
        <f>IF(Weekly[[#This Row],[Actual]]="","",IF(AND(Weekly[[#This Row],[HGBC_P]]=Weekly[[#This Row],[Actual]],Weekly[[#This Row],[HGBC_P]]=TRUE),AD76+Weekly[[#This Row],[BF H Odds]]-1,IF(AND(Weekly[[#This Row],[HGBC_P]]=Weekly[[#This Row],[Actual]],Weekly[[#This Row],[HGBC_P]]=FALSE),AD76+Weekly[[#This Row],[BF V Odds]]-1,AD76-1)))</f>
        <v>34.620000000000033</v>
      </c>
      <c r="AE77" s="24">
        <f>IF(Weekly[[#This Row],[Actual]]="","",IF(AND(Weekly[[#This Row],[HGBC_P]]=FALSE,Weekly[[#This Row],[Actual]]=TRUE),AE76+Weekly[[#This Row],[BF H Odds]]-1,IF(AND(Weekly[[#This Row],[HGBC_P]]=TRUE,Weekly[[#This Row],[Actual]]=FALSE),AE76+Weekly[[#This Row],[BF V Odds]]-1,AE76-1)))</f>
        <v>51.960000000000008</v>
      </c>
      <c r="AF77" s="24">
        <f>IF(Weekly[[#This Row],[Actual]]="","",IF(AND(Weekly[[#This Row],[XGB_P]]=Weekly[[#This Row],[Actual]],Weekly[[#This Row],[XGB_P]]=TRUE),AF76+Weekly[[#This Row],[BF H Odds]]-1,IF(AND(Weekly[[#This Row],[XGB_P]]=Weekly[[#This Row],[Actual]],Weekly[[#This Row],[XGB_P]]=FALSE),AF76+Weekly[[#This Row],[BF V Odds]]-1,AF76-1)))</f>
        <v>40.180000000000028</v>
      </c>
      <c r="AG77" s="24">
        <f>IF(Weekly[[#This Row],[Actual]]="","",IF(AND(Weekly[[#This Row],[XGB_P]]=FALSE,Weekly[[#This Row],[Actual]]=TRUE),AG76+Weekly[[#This Row],[BF H Odds]]-1,IF(AND(Weekly[[#This Row],[XGB_P]]=TRUE,Weekly[[#This Row],[Actual]]=FALSE),AG76+Weekly[[#This Row],[BF V Odds]]-1,AG76-1)))</f>
        <v>46.400000000000006</v>
      </c>
      <c r="AH77" s="24">
        <f>IF(Weekly[[#This Row],[Actual]]="","",IF(AND(Weekly[[#This Row],[QDA_P]]=Weekly[[#This Row],[Actual]],Weekly[[#This Row],[QDA_P]]=TRUE),AH76+Weekly[[#This Row],[BF H Odds]]-1,IF(AND(Weekly[[#This Row],[QDA_P]]=Weekly[[#This Row],[Actual]],Weekly[[#This Row],[QDA_P]]=FALSE),AH76+Weekly[[#This Row],[BF V Odds]]-1,AH76-1)))</f>
        <v>39.890000000000022</v>
      </c>
      <c r="AI77" s="24">
        <f>IF(Weekly[[#This Row],[Actual]]="","",IF(AND(Weekly[[#This Row],[QDA_P]]=FALSE,Weekly[[#This Row],[Actual]]=TRUE),AI76+Weekly[[#This Row],[BF H Odds]]-1,IF(AND(Weekly[[#This Row],[QDA_P]]=TRUE,Weekly[[#This Row],[Actual]]=FALSE),AI76+Weekly[[#This Row],[BF V Odds]]-1,AI76-1)))</f>
        <v>46.690000000000019</v>
      </c>
      <c r="AJ77" s="24"/>
      <c r="AK77" s="24"/>
      <c r="AL77" s="30">
        <f>IF(Weekly[[#This Row],[Actual]]="","",COUNTIF(Weekly[[#This Row],[SVC_P]:[QDA_P]],TRUE))</f>
        <v>0</v>
      </c>
      <c r="AM77" s="30">
        <f>IF(Weekly[[#This Row],[Actual]]="","",COUNTIF(Weekly[[#This Row],[SVC_P]:[QDA_P]],FALSE))</f>
        <v>7</v>
      </c>
      <c r="AN77" t="str">
        <f>IF(AND(Weekly[[#This Row],[BF V Odds]]&gt;$BO$6,Weekly[[#This Row],[BF V Odds]] &lt; $BO$7),Weekly[[#This Row],[BF V Odds]],"")</f>
        <v/>
      </c>
      <c r="AO77" t="str">
        <f>IF(AND(Weekly[[#This Row],[BF H Odds]]&gt;$BO$6, Weekly[[#This Row],[BF H Odds]] &lt; $BO$7),Weekly[[#This Row],[BF H Odds]],"")</f>
        <v/>
      </c>
      <c r="AP77" s="37">
        <f>IF(AND(Weekly[[#This Row],[V Odds &lt;]]="",Weekly[[#This Row],[H Odds &lt;]]=""),AP76,IF(AND(Weekly[[#This Row],[H Odds &lt;]]&lt;&gt;"",Weekly[[#This Row],[SVC_P]]=TRUE,Weekly[[#This Row],[Actual]]=TRUE),AP76+Weekly[[#This Row],[H Odds &lt;]]-1,IF(AND(Weekly[[#This Row],[V Odds &lt;]]&lt;&gt;"",Weekly[[#This Row],[SVC_P]]=FALSE,Weekly[[#This Row],[Actual]]=FALSE),AP76+Weekly[[#This Row],[V Odds &lt;]]-1,IF(AND(Weekly[[#This Row],[V Odds &lt;]]&lt;&gt;"",Weekly[[#This Row],[SVC_P]]=FALSE,Weekly[[#This Row],[Actual]]=TRUE),AP76-1,IF(AND(Weekly[[#This Row],[H Odds &lt;]]&lt;&gt;"",Weekly[[#This Row],[SVC_P]]=TRUE,Weekly[[#This Row],[Actual]]=FALSE),AP76-1,AP76)))))</f>
        <v>51.070000000000014</v>
      </c>
      <c r="AQ77" s="37">
        <f>IF(AND(Weekly[[#This Row],[V Odds &lt;]]="",Weekly[[#This Row],[H Odds &lt;]]=""),AQ76,IF(AND(Weekly[[#This Row],[H Odds &lt;]]&lt;&gt;"",Weekly[[#This Row],[ADBC_P]]=TRUE,Weekly[[#This Row],[Actual]]=TRUE),AQ76+Weekly[[#This Row],[H Odds &lt;]]-1,IF(AND(Weekly[[#This Row],[V Odds &lt;]]&lt;&gt;"",Weekly[[#This Row],[ADBC_P]]=FALSE,Weekly[[#This Row],[Actual]]=FALSE),AQ76+Weekly[[#This Row],[V Odds &lt;]]-1,IF(AND(Weekly[[#This Row],[V Odds &lt;]]&lt;&gt;"",Weekly[[#This Row],[ADBC_P]]=FALSE,Weekly[[#This Row],[Actual]]=TRUE),AQ76-1,IF(AND(Weekly[[#This Row],[H Odds &lt;]]&lt;&gt;"",Weekly[[#This Row],[ADBC_P]]=TRUE,Weekly[[#This Row],[Actual]]=FALSE),AQ76-1,AQ76)))))</f>
        <v>43.82</v>
      </c>
      <c r="AR77" s="37">
        <f>IF(AND(Weekly[[#This Row],[V Odds &lt;]]="",Weekly[[#This Row],[H Odds &lt;]]=""),AR76,IF(AND(Weekly[[#This Row],[H Odds &lt;]]&lt;&gt;"",Weekly[[#This Row],[RFC_P]]=TRUE,Weekly[[#This Row],[Actual]]=TRUE),AR76+Weekly[[#This Row],[H Odds &lt;]]-1,IF(AND(Weekly[[#This Row],[V Odds &lt;]]&lt;&gt;"",Weekly[[#This Row],[RFC_P]]=FALSE,Weekly[[#This Row],[Actual]]=FALSE),AR76+Weekly[[#This Row],[V Odds &lt;]]-1,IF(AND(Weekly[[#This Row],[V Odds &lt;]]&lt;&gt;"",Weekly[[#This Row],[RFC_P]]=FALSE,Weekly[[#This Row],[Actual]]=TRUE),AR76-1,IF(AND(Weekly[[#This Row],[H Odds &lt;]]&lt;&gt;"",Weekly[[#This Row],[RFC_P]]=TRUE,Weekly[[#This Row],[Actual]]=FALSE),AR76-1,AR76)))))</f>
        <v>41.330000000000005</v>
      </c>
      <c r="AS77" s="37">
        <f>IF(AND(Weekly[[#This Row],[V Odds &lt;]]="",Weekly[[#This Row],[H Odds &lt;]]=""),AS76,IF(AND(Weekly[[#This Row],[H Odds &lt;]]&lt;&gt;"",Weekly[[#This Row],[GBC_P]]=TRUE,Weekly[[#This Row],[Actual]]=TRUE),AS76+Weekly[[#This Row],[H Odds &lt;]]-1,IF(AND(Weekly[[#This Row],[V Odds &lt;]]&lt;&gt;"",Weekly[[#This Row],[GBC_P]]=FALSE,Weekly[[#This Row],[Actual]]=FALSE),AS76+Weekly[[#This Row],[V Odds &lt;]]-1,IF(AND(Weekly[[#This Row],[V Odds &lt;]]&lt;&gt;"",Weekly[[#This Row],[GBC_P]]=FALSE,Weekly[[#This Row],[Actual]]=TRUE),AS76-1,IF(AND(Weekly[[#This Row],[H Odds &lt;]]&lt;&gt;"",Weekly[[#This Row],[GBC_P]]=TRUE,Weekly[[#This Row],[Actual]]=FALSE),AS76-1,AS76)))))</f>
        <v>41.82</v>
      </c>
      <c r="AT77" s="37">
        <f>IF(AND(Weekly[[#This Row],[V Odds &lt;]]="",Weekly[[#This Row],[H Odds &lt;]]=""),AT76,IF(AND(Weekly[[#This Row],[H Odds &lt;]]&lt;&gt;"",Weekly[[#This Row],[HGBC_P]]=TRUE,Weekly[[#This Row],[Actual]]=TRUE),AT76+Weekly[[#This Row],[H Odds &lt;]]-1,IF(AND(Weekly[[#This Row],[V Odds &lt;]]&lt;&gt;"",Weekly[[#This Row],[HGBC_P]]=FALSE,Weekly[[#This Row],[Actual]]=FALSE),AT76+Weekly[[#This Row],[V Odds &lt;]]-1,IF(AND(Weekly[[#This Row],[V Odds &lt;]]&lt;&gt;"",Weekly[[#This Row],[HGBC_P]]=FALSE,Weekly[[#This Row],[Actual]]=TRUE),AT76-1,IF(AND(Weekly[[#This Row],[H Odds &lt;]]&lt;&gt;"",Weekly[[#This Row],[HGBC_P]]=TRUE,Weekly[[#This Row],[Actual]]=FALSE),AT76-1,AT76)))))</f>
        <v>37</v>
      </c>
      <c r="AU77" s="37">
        <f>IF(AND(Weekly[[#This Row],[V Odds &lt;]]="",Weekly[[#This Row],[H Odds &lt;]]=""),AU76,IF(AND(Weekly[[#This Row],[H Odds &lt;]]&lt;&gt;"",Weekly[[#This Row],[XGB_P]]=TRUE,Weekly[[#This Row],[Actual]]=TRUE),AU76+Weekly[[#This Row],[H Odds &lt;]]-1,IF(AND(Weekly[[#This Row],[V Odds &lt;]]&lt;&gt;"",Weekly[[#This Row],[XGB_P]]=FALSE,Weekly[[#This Row],[Actual]]=FALSE),AU76+Weekly[[#This Row],[V Odds &lt;]]-1,IF(AND(Weekly[[#This Row],[V Odds &lt;]]&lt;&gt;"",Weekly[[#This Row],[XGB_P]]=FALSE,Weekly[[#This Row],[Actual]]=TRUE),AU76-1,IF(AND(Weekly[[#This Row],[H Odds &lt;]]&lt;&gt;"",Weekly[[#This Row],[XGB_P]]=TRUE,Weekly[[#This Row],[Actual]]=FALSE),AU76-1,AU76)))))</f>
        <v>42.400000000000006</v>
      </c>
      <c r="AV77" s="37">
        <f>IF(AND(Weekly[[#This Row],[V Odds &lt;]]="",Weekly[[#This Row],[H Odds &lt;]]=""),AV76,IF(AND(Weekly[[#This Row],[H Odds &lt;]]&lt;&gt;"",Weekly[[#This Row],[QDA_P]]=TRUE,Weekly[[#This Row],[Actual]]=TRUE),AV76+Weekly[[#This Row],[H Odds &lt;]]-1,IF(AND(Weekly[[#This Row],[V Odds &lt;]]&lt;&gt;"",Weekly[[#This Row],[QDA_P]]=FALSE,Weekly[[#This Row],[Actual]]=FALSE),AV76+Weekly[[#This Row],[V Odds &lt;]]-1,IF(AND(Weekly[[#This Row],[V Odds &lt;]]&lt;&gt;"",Weekly[[#This Row],[QDA_P]]=FALSE,Weekly[[#This Row],[Actual]]=TRUE),AV76-1,IF(AND(Weekly[[#This Row],[H Odds &lt;]]&lt;&gt;"",Weekly[[#This Row],[QDA_P]]=TRUE,Weekly[[#This Row],[Actual]]=FALSE),AV76-1,AV76)))))</f>
        <v>45.519999999999996</v>
      </c>
      <c r="AW77" s="37"/>
      <c r="AX77" s="37">
        <f>IF(AND(Weekly[[#This Row],[V Odds &lt;]]="",Weekly[[#This Row],[H Odds &lt;]]=""),AX76,IF(AND(Weekly[[#This Row],[V Odds &lt;]]&lt;&gt;"",Weekly[[#This Row],[FALSES]]&gt;0,Weekly[[#This Row],[Actual]]=FALSE),AX76+Weekly[[#This Row],[V Odds &lt;]]-1,IF(AND(Weekly[[#This Row],[H Odds &lt;]]&lt;&gt;"",Weekly[[#This Row],[TRUES]]&gt;0,Weekly[[#This Row],[Actual]]=TRUE),AX76+Weekly[[#This Row],[H Odds &lt;]]-1,IF(AND(Weekly[[#This Row],[V Odds &lt;]]&lt;&gt;"",Weekly[[#This Row],[FALSES]]=0),AX76,IF(AND(Weekly[[#This Row],[H Odds &lt;]]&lt;&gt;"",Weekly[[#This Row],[TRUES]]=0),AX76,AX76-1)))))</f>
        <v>57.590000000000011</v>
      </c>
      <c r="AY77" s="37">
        <f>IF(AND(Weekly[[#This Row],[V Odds &lt;]]="",Weekly[[#This Row],[H Odds &lt;]]=""),AY76,IF(AND(Weekly[[#This Row],[V Odds &lt;]]&lt;&gt;"",Weekly[[#This Row],[FALSES]]&gt;0,Weekly[[#This Row],[Actual]]=FALSE),AY76+((Weekly[[#This Row],[V Odds &lt;]]-1)*0.92),IF(AND(Weekly[[#This Row],[H Odds &lt;]]&lt;&gt;"",Weekly[[#This Row],[TRUES]]&gt;0,Weekly[[#This Row],[Actual]]=TRUE),AY76+((Weekly[[#This Row],[H Odds &lt;]]-1)*0.92),IF(AND(Weekly[[#This Row],[V Odds &lt;]]&lt;&gt;"",Weekly[[#This Row],[FALSES]]=0),AY76,IF(AND(Weekly[[#This Row],[H Odds &lt;]]&lt;&gt;"",Weekly[[#This Row],[TRUES]]=0),AY76,AY76-1)))))</f>
        <v>55.622800000000005</v>
      </c>
      <c r="AZ77" s="37">
        <f>IF(AND(Weekly[[#This Row],[V Odds &lt;]]="",Weekly[[#This Row],[H Odds &lt;]]=""),AZ76,IF(AND(Weekly[[#This Row],[V Odds &lt;]]&lt;&gt;"",Weekly[[#This Row],[Actual]]=FALSE),AZ76+Weekly[[#This Row],[V Odds &lt;]]-1,IF(AND(Weekly[[#This Row],[H Odds &lt;]]&lt;&gt;"",Weekly[[#This Row],[Actual]]=TRUE),AZ76+Weekly[[#This Row],[H Odds &lt;]]-1,AZ76-1)))</f>
        <v>55.330000000000005</v>
      </c>
      <c r="BA77" s="38">
        <f>IF(Weekly[[#This Row],[H Odds &lt;]]="",BA76,IF(AND(Weekly[[#This Row],[H Odds &lt;]]&lt;&gt;"",Weekly[[#This Row],[SVC_P]]=TRUE,Weekly[[#This Row],[Actual]]=TRUE),BA76+Weekly[[#This Row],[H Odds &lt;]]-1,IF(AND(Weekly[[#This Row],[H Odds &lt;]]&lt;&gt;"",Weekly[[#This Row],[SVC_P]]=TRUE,Weekly[[#This Row],[Actual]]=FALSE),BA76-1,BA76)))</f>
        <v>47.38</v>
      </c>
      <c r="BB77" s="38">
        <f>IF(Weekly[[#This Row],[H Odds &lt;]]="",BB76,IF(AND(Weekly[[#This Row],[H Odds &lt;]]&lt;&gt;"",Weekly[[#This Row],[ADBC_P]]=TRUE,Weekly[[#This Row],[Actual]]=TRUE),BB76+Weekly[[#This Row],[H Odds &lt;]]-1,IF(AND(Weekly[[#This Row],[H Odds &lt;]]&lt;&gt;"",Weekly[[#This Row],[ADBC_P]]=TRUE,Weekly[[#This Row],[Actual]]=FALSE),BB76-1,BB76)))</f>
        <v>39</v>
      </c>
      <c r="BC77" s="38">
        <f>IF(Weekly[[#This Row],[H Odds &lt;]]="",BC76,IF(AND(Weekly[[#This Row],[H Odds &lt;]]&lt;&gt;"",Weekly[[#This Row],[RFC_P]]=TRUE,Weekly[[#This Row],[Actual]]=TRUE),BC76+Weekly[[#This Row],[H Odds &lt;]]-1,IF(AND(Weekly[[#This Row],[H Odds &lt;]]&lt;&gt;"",Weekly[[#This Row],[RFC_P]]=TRUE,Weekly[[#This Row],[Actual]]=FALSE),BC76-1,BC76)))</f>
        <v>38</v>
      </c>
      <c r="BD77" s="38">
        <f>IF(Weekly[[#This Row],[H Odds &lt;]]="",BD76,IF(AND(Weekly[[#This Row],[H Odds &lt;]]&lt;&gt;"",Weekly[[#This Row],[GBC_P]]=TRUE,Weekly[[#This Row],[Actual]]=TRUE),BD76+Weekly[[#This Row],[H Odds &lt;]]-1,IF(AND(Weekly[[#This Row],[H Odds &lt;]]&lt;&gt;"",Weekly[[#This Row],[GBC_P]]=TRUE,Weekly[[#This Row],[Actual]]=FALSE),BD76-1,BD76)))</f>
        <v>39</v>
      </c>
      <c r="BE77" s="38">
        <f>IF(Weekly[[#This Row],[H Odds &lt;]]="",BE76,IF(AND(Weekly[[#This Row],[H Odds &lt;]]&lt;&gt;"",Weekly[[#This Row],[HGBC_P]]=TRUE,Weekly[[#This Row],[Actual]]=TRUE),BE76+Weekly[[#This Row],[H Odds &lt;]]-1,IF(AND(Weekly[[#This Row],[H Odds &lt;]]&lt;&gt;"",Weekly[[#This Row],[HGBC_P]]=TRUE,Weekly[[#This Row],[Actual]]=FALSE),BE76-1,BE76)))</f>
        <v>38</v>
      </c>
      <c r="BF77" s="38">
        <f>IF(Weekly[[#This Row],[H Odds &lt;]]="",BF76,IF(AND(Weekly[[#This Row],[H Odds &lt;]]&lt;&gt;"",Weekly[[#This Row],[XGB_P]]=TRUE,Weekly[[#This Row],[Actual]]=TRUE),BF76+Weekly[[#This Row],[H Odds &lt;]]-1,IF(AND(Weekly[[#This Row],[H Odds &lt;]]&lt;&gt;"",Weekly[[#This Row],[XGB_P]]=TRUE,Weekly[[#This Row],[Actual]]=FALSE),BF76-1,BF76)))</f>
        <v>41.27</v>
      </c>
      <c r="BG77" s="38">
        <f>IF(Weekly[[#This Row],[H Odds &lt;]]="",BG76,IF(AND(Weekly[[#This Row],[H Odds &lt;]]&lt;&gt;"",Weekly[[#This Row],[QDA_P]]=TRUE,Weekly[[#This Row],[Actual]]=TRUE),BG76+Weekly[[#This Row],[H Odds &lt;]]-1,IF(AND(Weekly[[#This Row],[H Odds &lt;]]&lt;&gt;"",Weekly[[#This Row],[QDA_P]]=TRUE,Weekly[[#This Row],[Actual]]=FALSE),BG76-1,BG76)))</f>
        <v>39</v>
      </c>
      <c r="BH77" s="38">
        <f>IF(Weekly[[#This Row],[H Odds &lt;]]="",BH76,IF(AND(Weekly[[#This Row],[H Odds &lt;]]&lt;&gt;"",Weekly[[#This Row],[KNC_P]]=TRUE,Weekly[[#This Row],[Actual]]=TRUE),BH76+Weekly[[#This Row],[H Odds &lt;]]-1,IF(AND(Weekly[[#This Row],[H Odds &lt;]]&lt;&gt;"",Weekly[[#This Row],[KNC_P]]=TRUE,Weekly[[#This Row],[Actual]]=FALSE),BH76-1,BH76)))</f>
        <v>40</v>
      </c>
      <c r="BI77" s="38">
        <f>IF(Weekly[[#This Row],[H Odds &lt;]]="",BI76,IF(AND(Weekly[[#This Row],[H Odds &lt;]]&lt;&gt;"",Weekly[[#This Row],[TRUES]]&gt;0,Weekly[[#This Row],[Actual]]=TRUE),BI76+Weekly[[#This Row],[H Odds &lt;]]-1,IF(AND(Weekly[[#This Row],[H Odds &lt;]]&lt;&gt;"",Weekly[[#This Row],[TRUES]]=0),BI76,BI76-1)))</f>
        <v>47.38</v>
      </c>
      <c r="BJ77" s="38">
        <f>IF(Weekly[[#This Row],[H Odds &lt;]]="",BJ76,IF(AND(Weekly[[#This Row],[H Odds &lt;]]&lt;&gt;"",Weekly[[#This Row],[Actual]]=TRUE),BJ76+Weekly[[#This Row],[H Odds &lt;]]-1,IF(AND(Weekly[[#This Row],[H Odds &lt;]]&lt;&gt;"",Weekly[[#This Row],[Actual]]=FALSE),BJ76-1,BJ76)))</f>
        <v>47.38</v>
      </c>
      <c r="BK77" s="58">
        <f>IF(AND(Weekly[[#This Row],[TRUES]]&gt;4,Weekly[[#This Row],[Actual]]=TRUE),BK76+Weekly[[#This Row],[BF H Odds]]-1,IF(AND(Weekly[[#This Row],[FALSES]]&gt;4,Weekly[[#This Row],[Actual]]=FALSE),BK76+Weekly[[#This Row],[BF V Odds]]-1,IF(AND(Weekly[[#This Row],[TRUES]]&gt;4,Weekly[[#This Row],[Actual]]=FALSE),BK76-1,IF(AND(Weekly[[#This Row],[FALSES]]&gt;4,Weekly[[#This Row],[Actual]]=TRUE),BK76-1,BK76))))</f>
        <v>39.700000000000024</v>
      </c>
      <c r="BL77" s="58">
        <f>IF(AND(Weekly[[#This Row],[TRUES]]&gt;5,Weekly[[#This Row],[Actual]]=TRUE),BL76+Weekly[[#This Row],[BF H Odds]]-1,IF(AND(Weekly[[#This Row],[FALSES]]&gt;5,Weekly[[#This Row],[Actual]]=FALSE),BL76+Weekly[[#This Row],[BF V Odds]]-1,IF(AND(Weekly[[#This Row],[TRUES]]&gt;5,Weekly[[#This Row],[Actual]]=FALSE),BL76-1,IF(AND(Weekly[[#This Row],[FALSES]]&gt;5,Weekly[[#This Row],[Actual]]=TRUE),BL76-1,BL76))))</f>
        <v>42.910000000000018</v>
      </c>
      <c r="BM77" s="58">
        <f>IF(AND(Weekly[[#This Row],[TRUES]]&gt;6,Weekly[[#This Row],[Actual]]=TRUE),BM76+Weekly[[#This Row],[BF H Odds]]-1,IF(AND(Weekly[[#This Row],[FALSES]]&gt;6,Weekly[[#This Row],[Actual]]=FALSE),BM76+Weekly[[#This Row],[BF V Odds]]-1,IF(AND(Weekly[[#This Row],[TRUES]]&gt;6,Weekly[[#This Row],[Actual]]=FALSE),BM76-1,IF(AND(Weekly[[#This Row],[FALSES]]&gt;6,Weekly[[#This Row],[Actual]]=TRUE),BM76-1,BM76))))</f>
        <v>44.290000000000013</v>
      </c>
      <c r="BN77" s="24"/>
    </row>
    <row r="78" spans="1:66" x14ac:dyDescent="0.25">
      <c r="A78" s="1">
        <v>83</v>
      </c>
      <c r="B78" s="10">
        <v>44246</v>
      </c>
      <c r="C78" s="17" t="s">
        <v>23</v>
      </c>
      <c r="D78" s="15" t="s">
        <v>34</v>
      </c>
      <c r="E78" t="b">
        <v>1</v>
      </c>
      <c r="F78" t="b">
        <v>0</v>
      </c>
      <c r="G78" t="b">
        <v>0</v>
      </c>
      <c r="H78" t="b">
        <v>0</v>
      </c>
      <c r="I78" t="b">
        <v>0</v>
      </c>
      <c r="J78" t="b">
        <v>1</v>
      </c>
      <c r="K78" t="b">
        <v>1</v>
      </c>
      <c r="P78" t="b">
        <v>0</v>
      </c>
      <c r="R78" s="9">
        <f>IFERROR(IF(Weekly[[#This Row],[Won Bet?]]="yes",R77+(Weekly[[#This Row],[BF Odds]]*Weekly[[#This Row],[BF Stake]])-Weekly[[#This Row],[BF Stake]],R77-Weekly[[#This Row],[BF Stake]]),R77)</f>
        <v>93.690000000000026</v>
      </c>
      <c r="S78" s="9">
        <f>IFERROR(IF(Weekly[[#This Row],[Won Bet?]]="yes",S77+(((Weekly[[#This Row],[BF Odds]]*Weekly[[#This Row],[BF Stake]])-Weekly[[#This Row],[BF Stake]])*0.95),S77-Weekly[[#This Row],[BF Stake]]),S77)</f>
        <v>92.655500000000004</v>
      </c>
      <c r="T78">
        <v>1.91</v>
      </c>
      <c r="U78">
        <v>1.95</v>
      </c>
      <c r="V78" s="24">
        <f>IF(Weekly[[#This Row],[Actual]]="","",IF(AND(Weekly[[#This Row],[SVC_P]]=Weekly[[#This Row],[Actual]],Weekly[[#This Row],[SVC_P]]=TRUE),V77+Weekly[[#This Row],[BF H Odds]]-1,IF(AND(Weekly[[#This Row],[SVC_P]]=Weekly[[#This Row],[Actual]],Weekly[[#This Row],[SVC_P]]=FALSE),V77+Weekly[[#This Row],[BF V Odds]]-1,V77-1)))</f>
        <v>53.260000000000034</v>
      </c>
      <c r="W78" s="24">
        <f>IF(Weekly[[#This Row],[Actual]]="","",IF(AND(Weekly[[#This Row],[SVC_P]]=FALSE,Weekly[[#This Row],[Actual]]=TRUE),W77+Weekly[[#This Row],[BF H Odds]]-1,IF(AND(Weekly[[#This Row],[SVC_P]]=TRUE,Weekly[[#This Row],[Actual]]=FALSE,),W77+Weekly[[#This Row],[BF V Odds]]-1,W77-1)))</f>
        <v>-29.759999999999998</v>
      </c>
      <c r="X78" s="24">
        <f>IF(Weekly[[#This Row],[Actual]]="","",IF(AND(Weekly[[#This Row],[ADBC_P]]=Weekly[[#This Row],[Actual]],Weekly[[#This Row],[ADBC_P]]=TRUE),X77+Weekly[[#This Row],[BF H Odds]]-1,IF(AND(Weekly[[#This Row],[ADBC_P]]=Weekly[[#This Row],[Actual]],Weekly[[#This Row],[ADBC_P]]=FALSE),X77+Weekly[[#This Row],[BF V Odds]]-1,X77-1)))</f>
        <v>47.190000000000026</v>
      </c>
      <c r="Y78" s="24">
        <f>IF(Weekly[[#This Row],[Actual]]="","",IF(AND(Weekly[[#This Row],[ADBC_P]]=FALSE,Weekly[[#This Row],[Actual]]=TRUE),Y77+Weekly[[#This Row],[BF H Odds]]-1,IF(AND(Weekly[[#This Row],[ADBC_P]]=TRUE,Weekly[[#This Row],[Actual]]=FALSE),Y77+Weekly[[#This Row],[BF V Odds]]-1,Y77-1)))</f>
        <v>39.300000000000011</v>
      </c>
      <c r="Z78" s="24">
        <f>IF(Weekly[[#This Row],[Actual]]="","",IF(AND(Weekly[[#This Row],[RFC_P]]=Weekly[[#This Row],[Actual]],Weekly[[#This Row],[RFC_P]]=TRUE),Z77+Weekly[[#This Row],[BF H Odds]]-1,IF(AND(Weekly[[#This Row],[RFC_P]]=Weekly[[#This Row],[Actual]],Weekly[[#This Row],[RFC_P]]=FALSE),Z77+Weekly[[#This Row],[BF V Odds]]-1,Z77-1)))</f>
        <v>41.980000000000032</v>
      </c>
      <c r="AA78" s="24">
        <f>IF(Weekly[[#This Row],[Actual]]="","",IF(AND(Weekly[[#This Row],[RFC_P]]=FALSE,Weekly[[#This Row],[Actual]]=TRUE),AA77+Weekly[[#This Row],[BF H Odds]]-1,IF(AND(Weekly[[#This Row],[RFC_P]]=TRUE,Weekly[[#This Row],[Actual]]=FALSE),AA77+Weekly[[#This Row],[BF V Odds]]-1,AA77-1)))</f>
        <v>44.510000000000012</v>
      </c>
      <c r="AB78" s="24">
        <f>IF(Weekly[[#This Row],[Actual]]="","",IF(AND(Weekly[[#This Row],[GBC_P]]=Weekly[[#This Row],[Actual]],Weekly[[#This Row],[GBC_P]]=TRUE),AB77+Weekly[[#This Row],[BF H Odds]]-1,IF(AND(Weekly[[#This Row],[GBC_P]]=Weekly[[#This Row],[Actual]],Weekly[[#This Row],[GBC_P]]=FALSE),AB77+Weekly[[#This Row],[BF V Odds]]-1,AB77-1)))</f>
        <v>39.480000000000018</v>
      </c>
      <c r="AC78" s="24">
        <f>IF(Weekly[[#This Row],[Actual]]="","",IF(AND(Weekly[[#This Row],[GBC_P]]=FALSE,Weekly[[#This Row],[Actual]]=TRUE),AC77+Weekly[[#This Row],[BF H Odds]]-1,IF(AND(Weekly[[#This Row],[GBC_P]]=TRUE,Weekly[[#This Row],[Actual]]=FALSE),AC77+Weekly[[#This Row],[BF V Odds]]-1,AC77-1)))</f>
        <v>47.010000000000019</v>
      </c>
      <c r="AD78" s="24">
        <f>IF(Weekly[[#This Row],[Actual]]="","",IF(AND(Weekly[[#This Row],[HGBC_P]]=Weekly[[#This Row],[Actual]],Weekly[[#This Row],[HGBC_P]]=TRUE),AD77+Weekly[[#This Row],[BF H Odds]]-1,IF(AND(Weekly[[#This Row],[HGBC_P]]=Weekly[[#This Row],[Actual]],Weekly[[#This Row],[HGBC_P]]=FALSE),AD77+Weekly[[#This Row],[BF V Odds]]-1,AD77-1)))</f>
        <v>35.53000000000003</v>
      </c>
      <c r="AE78" s="24">
        <f>IF(Weekly[[#This Row],[Actual]]="","",IF(AND(Weekly[[#This Row],[HGBC_P]]=FALSE,Weekly[[#This Row],[Actual]]=TRUE),AE77+Weekly[[#This Row],[BF H Odds]]-1,IF(AND(Weekly[[#This Row],[HGBC_P]]=TRUE,Weekly[[#This Row],[Actual]]=FALSE),AE77+Weekly[[#This Row],[BF V Odds]]-1,AE77-1)))</f>
        <v>50.960000000000008</v>
      </c>
      <c r="AF78" s="24">
        <f>IF(Weekly[[#This Row],[Actual]]="","",IF(AND(Weekly[[#This Row],[XGB_P]]=Weekly[[#This Row],[Actual]],Weekly[[#This Row],[XGB_P]]=TRUE),AF77+Weekly[[#This Row],[BF H Odds]]-1,IF(AND(Weekly[[#This Row],[XGB_P]]=Weekly[[#This Row],[Actual]],Weekly[[#This Row],[XGB_P]]=FALSE),AF77+Weekly[[#This Row],[BF V Odds]]-1,AF77-1)))</f>
        <v>39.180000000000028</v>
      </c>
      <c r="AG78" s="24">
        <f>IF(Weekly[[#This Row],[Actual]]="","",IF(AND(Weekly[[#This Row],[XGB_P]]=FALSE,Weekly[[#This Row],[Actual]]=TRUE),AG77+Weekly[[#This Row],[BF H Odds]]-1,IF(AND(Weekly[[#This Row],[XGB_P]]=TRUE,Weekly[[#This Row],[Actual]]=FALSE),AG77+Weekly[[#This Row],[BF V Odds]]-1,AG77-1)))</f>
        <v>47.31</v>
      </c>
      <c r="AH78" s="24">
        <f>IF(Weekly[[#This Row],[Actual]]="","",IF(AND(Weekly[[#This Row],[QDA_P]]=Weekly[[#This Row],[Actual]],Weekly[[#This Row],[QDA_P]]=TRUE),AH77+Weekly[[#This Row],[BF H Odds]]-1,IF(AND(Weekly[[#This Row],[QDA_P]]=Weekly[[#This Row],[Actual]],Weekly[[#This Row],[QDA_P]]=FALSE),AH77+Weekly[[#This Row],[BF V Odds]]-1,AH77-1)))</f>
        <v>38.890000000000022</v>
      </c>
      <c r="AI78" s="24">
        <f>IF(Weekly[[#This Row],[Actual]]="","",IF(AND(Weekly[[#This Row],[QDA_P]]=FALSE,Weekly[[#This Row],[Actual]]=TRUE),AI77+Weekly[[#This Row],[BF H Odds]]-1,IF(AND(Weekly[[#This Row],[QDA_P]]=TRUE,Weekly[[#This Row],[Actual]]=FALSE),AI77+Weekly[[#This Row],[BF V Odds]]-1,AI77-1)))</f>
        <v>47.600000000000016</v>
      </c>
      <c r="AJ78" s="24"/>
      <c r="AK78" s="24"/>
      <c r="AL78" s="30">
        <f>IF(Weekly[[#This Row],[Actual]]="","",COUNTIF(Weekly[[#This Row],[SVC_P]:[QDA_P]],TRUE))</f>
        <v>3</v>
      </c>
      <c r="AM78" s="30">
        <f>IF(Weekly[[#This Row],[Actual]]="","",COUNTIF(Weekly[[#This Row],[SVC_P]:[QDA_P]],FALSE))</f>
        <v>4</v>
      </c>
      <c r="AN78" t="str">
        <f>IF(AND(Weekly[[#This Row],[BF V Odds]]&gt;$BO$6,Weekly[[#This Row],[BF V Odds]] &lt; $BO$7),Weekly[[#This Row],[BF V Odds]],"")</f>
        <v/>
      </c>
      <c r="AO78" t="str">
        <f>IF(AND(Weekly[[#This Row],[BF H Odds]]&gt;$BO$6, Weekly[[#This Row],[BF H Odds]] &lt; $BO$7),Weekly[[#This Row],[BF H Odds]],"")</f>
        <v/>
      </c>
      <c r="AP78" s="37">
        <f>IF(AND(Weekly[[#This Row],[V Odds &lt;]]="",Weekly[[#This Row],[H Odds &lt;]]=""),AP77,IF(AND(Weekly[[#This Row],[H Odds &lt;]]&lt;&gt;"",Weekly[[#This Row],[SVC_P]]=TRUE,Weekly[[#This Row],[Actual]]=TRUE),AP77+Weekly[[#This Row],[H Odds &lt;]]-1,IF(AND(Weekly[[#This Row],[V Odds &lt;]]&lt;&gt;"",Weekly[[#This Row],[SVC_P]]=FALSE,Weekly[[#This Row],[Actual]]=FALSE),AP77+Weekly[[#This Row],[V Odds &lt;]]-1,IF(AND(Weekly[[#This Row],[V Odds &lt;]]&lt;&gt;"",Weekly[[#This Row],[SVC_P]]=FALSE,Weekly[[#This Row],[Actual]]=TRUE),AP77-1,IF(AND(Weekly[[#This Row],[H Odds &lt;]]&lt;&gt;"",Weekly[[#This Row],[SVC_P]]=TRUE,Weekly[[#This Row],[Actual]]=FALSE),AP77-1,AP77)))))</f>
        <v>51.070000000000014</v>
      </c>
      <c r="AQ78" s="37">
        <f>IF(AND(Weekly[[#This Row],[V Odds &lt;]]="",Weekly[[#This Row],[H Odds &lt;]]=""),AQ77,IF(AND(Weekly[[#This Row],[H Odds &lt;]]&lt;&gt;"",Weekly[[#This Row],[ADBC_P]]=TRUE,Weekly[[#This Row],[Actual]]=TRUE),AQ77+Weekly[[#This Row],[H Odds &lt;]]-1,IF(AND(Weekly[[#This Row],[V Odds &lt;]]&lt;&gt;"",Weekly[[#This Row],[ADBC_P]]=FALSE,Weekly[[#This Row],[Actual]]=FALSE),AQ77+Weekly[[#This Row],[V Odds &lt;]]-1,IF(AND(Weekly[[#This Row],[V Odds &lt;]]&lt;&gt;"",Weekly[[#This Row],[ADBC_P]]=FALSE,Weekly[[#This Row],[Actual]]=TRUE),AQ77-1,IF(AND(Weekly[[#This Row],[H Odds &lt;]]&lt;&gt;"",Weekly[[#This Row],[ADBC_P]]=TRUE,Weekly[[#This Row],[Actual]]=FALSE),AQ77-1,AQ77)))))</f>
        <v>43.82</v>
      </c>
      <c r="AR78" s="37">
        <f>IF(AND(Weekly[[#This Row],[V Odds &lt;]]="",Weekly[[#This Row],[H Odds &lt;]]=""),AR77,IF(AND(Weekly[[#This Row],[H Odds &lt;]]&lt;&gt;"",Weekly[[#This Row],[RFC_P]]=TRUE,Weekly[[#This Row],[Actual]]=TRUE),AR77+Weekly[[#This Row],[H Odds &lt;]]-1,IF(AND(Weekly[[#This Row],[V Odds &lt;]]&lt;&gt;"",Weekly[[#This Row],[RFC_P]]=FALSE,Weekly[[#This Row],[Actual]]=FALSE),AR77+Weekly[[#This Row],[V Odds &lt;]]-1,IF(AND(Weekly[[#This Row],[V Odds &lt;]]&lt;&gt;"",Weekly[[#This Row],[RFC_P]]=FALSE,Weekly[[#This Row],[Actual]]=TRUE),AR77-1,IF(AND(Weekly[[#This Row],[H Odds &lt;]]&lt;&gt;"",Weekly[[#This Row],[RFC_P]]=TRUE,Weekly[[#This Row],[Actual]]=FALSE),AR77-1,AR77)))))</f>
        <v>41.330000000000005</v>
      </c>
      <c r="AS78" s="37">
        <f>IF(AND(Weekly[[#This Row],[V Odds &lt;]]="",Weekly[[#This Row],[H Odds &lt;]]=""),AS77,IF(AND(Weekly[[#This Row],[H Odds &lt;]]&lt;&gt;"",Weekly[[#This Row],[GBC_P]]=TRUE,Weekly[[#This Row],[Actual]]=TRUE),AS77+Weekly[[#This Row],[H Odds &lt;]]-1,IF(AND(Weekly[[#This Row],[V Odds &lt;]]&lt;&gt;"",Weekly[[#This Row],[GBC_P]]=FALSE,Weekly[[#This Row],[Actual]]=FALSE),AS77+Weekly[[#This Row],[V Odds &lt;]]-1,IF(AND(Weekly[[#This Row],[V Odds &lt;]]&lt;&gt;"",Weekly[[#This Row],[GBC_P]]=FALSE,Weekly[[#This Row],[Actual]]=TRUE),AS77-1,IF(AND(Weekly[[#This Row],[H Odds &lt;]]&lt;&gt;"",Weekly[[#This Row],[GBC_P]]=TRUE,Weekly[[#This Row],[Actual]]=FALSE),AS77-1,AS77)))))</f>
        <v>41.82</v>
      </c>
      <c r="AT78" s="37">
        <f>IF(AND(Weekly[[#This Row],[V Odds &lt;]]="",Weekly[[#This Row],[H Odds &lt;]]=""),AT77,IF(AND(Weekly[[#This Row],[H Odds &lt;]]&lt;&gt;"",Weekly[[#This Row],[HGBC_P]]=TRUE,Weekly[[#This Row],[Actual]]=TRUE),AT77+Weekly[[#This Row],[H Odds &lt;]]-1,IF(AND(Weekly[[#This Row],[V Odds &lt;]]&lt;&gt;"",Weekly[[#This Row],[HGBC_P]]=FALSE,Weekly[[#This Row],[Actual]]=FALSE),AT77+Weekly[[#This Row],[V Odds &lt;]]-1,IF(AND(Weekly[[#This Row],[V Odds &lt;]]&lt;&gt;"",Weekly[[#This Row],[HGBC_P]]=FALSE,Weekly[[#This Row],[Actual]]=TRUE),AT77-1,IF(AND(Weekly[[#This Row],[H Odds &lt;]]&lt;&gt;"",Weekly[[#This Row],[HGBC_P]]=TRUE,Weekly[[#This Row],[Actual]]=FALSE),AT77-1,AT77)))))</f>
        <v>37</v>
      </c>
      <c r="AU78" s="37">
        <f>IF(AND(Weekly[[#This Row],[V Odds &lt;]]="",Weekly[[#This Row],[H Odds &lt;]]=""),AU77,IF(AND(Weekly[[#This Row],[H Odds &lt;]]&lt;&gt;"",Weekly[[#This Row],[XGB_P]]=TRUE,Weekly[[#This Row],[Actual]]=TRUE),AU77+Weekly[[#This Row],[H Odds &lt;]]-1,IF(AND(Weekly[[#This Row],[V Odds &lt;]]&lt;&gt;"",Weekly[[#This Row],[XGB_P]]=FALSE,Weekly[[#This Row],[Actual]]=FALSE),AU77+Weekly[[#This Row],[V Odds &lt;]]-1,IF(AND(Weekly[[#This Row],[V Odds &lt;]]&lt;&gt;"",Weekly[[#This Row],[XGB_P]]=FALSE,Weekly[[#This Row],[Actual]]=TRUE),AU77-1,IF(AND(Weekly[[#This Row],[H Odds &lt;]]&lt;&gt;"",Weekly[[#This Row],[XGB_P]]=TRUE,Weekly[[#This Row],[Actual]]=FALSE),AU77-1,AU77)))))</f>
        <v>42.400000000000006</v>
      </c>
      <c r="AV78" s="37">
        <f>IF(AND(Weekly[[#This Row],[V Odds &lt;]]="",Weekly[[#This Row],[H Odds &lt;]]=""),AV77,IF(AND(Weekly[[#This Row],[H Odds &lt;]]&lt;&gt;"",Weekly[[#This Row],[QDA_P]]=TRUE,Weekly[[#This Row],[Actual]]=TRUE),AV77+Weekly[[#This Row],[H Odds &lt;]]-1,IF(AND(Weekly[[#This Row],[V Odds &lt;]]&lt;&gt;"",Weekly[[#This Row],[QDA_P]]=FALSE,Weekly[[#This Row],[Actual]]=FALSE),AV77+Weekly[[#This Row],[V Odds &lt;]]-1,IF(AND(Weekly[[#This Row],[V Odds &lt;]]&lt;&gt;"",Weekly[[#This Row],[QDA_P]]=FALSE,Weekly[[#This Row],[Actual]]=TRUE),AV77-1,IF(AND(Weekly[[#This Row],[H Odds &lt;]]&lt;&gt;"",Weekly[[#This Row],[QDA_P]]=TRUE,Weekly[[#This Row],[Actual]]=FALSE),AV77-1,AV77)))))</f>
        <v>45.519999999999996</v>
      </c>
      <c r="AW78" s="37"/>
      <c r="AX78" s="37">
        <f>IF(AND(Weekly[[#This Row],[V Odds &lt;]]="",Weekly[[#This Row],[H Odds &lt;]]=""),AX77,IF(AND(Weekly[[#This Row],[V Odds &lt;]]&lt;&gt;"",Weekly[[#This Row],[FALSES]]&gt;0,Weekly[[#This Row],[Actual]]=FALSE),AX77+Weekly[[#This Row],[V Odds &lt;]]-1,IF(AND(Weekly[[#This Row],[H Odds &lt;]]&lt;&gt;"",Weekly[[#This Row],[TRUES]]&gt;0,Weekly[[#This Row],[Actual]]=TRUE),AX77+Weekly[[#This Row],[H Odds &lt;]]-1,IF(AND(Weekly[[#This Row],[V Odds &lt;]]&lt;&gt;"",Weekly[[#This Row],[FALSES]]=0),AX77,IF(AND(Weekly[[#This Row],[H Odds &lt;]]&lt;&gt;"",Weekly[[#This Row],[TRUES]]=0),AX77,AX77-1)))))</f>
        <v>57.590000000000011</v>
      </c>
      <c r="AY78" s="37">
        <f>IF(AND(Weekly[[#This Row],[V Odds &lt;]]="",Weekly[[#This Row],[H Odds &lt;]]=""),AY77,IF(AND(Weekly[[#This Row],[V Odds &lt;]]&lt;&gt;"",Weekly[[#This Row],[FALSES]]&gt;0,Weekly[[#This Row],[Actual]]=FALSE),AY77+((Weekly[[#This Row],[V Odds &lt;]]-1)*0.92),IF(AND(Weekly[[#This Row],[H Odds &lt;]]&lt;&gt;"",Weekly[[#This Row],[TRUES]]&gt;0,Weekly[[#This Row],[Actual]]=TRUE),AY77+((Weekly[[#This Row],[H Odds &lt;]]-1)*0.92),IF(AND(Weekly[[#This Row],[V Odds &lt;]]&lt;&gt;"",Weekly[[#This Row],[FALSES]]=0),AY77,IF(AND(Weekly[[#This Row],[H Odds &lt;]]&lt;&gt;"",Weekly[[#This Row],[TRUES]]=0),AY77,AY77-1)))))</f>
        <v>55.622800000000005</v>
      </c>
      <c r="AZ78" s="37">
        <f>IF(AND(Weekly[[#This Row],[V Odds &lt;]]="",Weekly[[#This Row],[H Odds &lt;]]=""),AZ77,IF(AND(Weekly[[#This Row],[V Odds &lt;]]&lt;&gt;"",Weekly[[#This Row],[Actual]]=FALSE),AZ77+Weekly[[#This Row],[V Odds &lt;]]-1,IF(AND(Weekly[[#This Row],[H Odds &lt;]]&lt;&gt;"",Weekly[[#This Row],[Actual]]=TRUE),AZ77+Weekly[[#This Row],[H Odds &lt;]]-1,AZ77-1)))</f>
        <v>55.330000000000005</v>
      </c>
      <c r="BA78" s="38">
        <f>IF(Weekly[[#This Row],[H Odds &lt;]]="",BA77,IF(AND(Weekly[[#This Row],[H Odds &lt;]]&lt;&gt;"",Weekly[[#This Row],[SVC_P]]=TRUE,Weekly[[#This Row],[Actual]]=TRUE),BA77+Weekly[[#This Row],[H Odds &lt;]]-1,IF(AND(Weekly[[#This Row],[H Odds &lt;]]&lt;&gt;"",Weekly[[#This Row],[SVC_P]]=TRUE,Weekly[[#This Row],[Actual]]=FALSE),BA77-1,BA77)))</f>
        <v>47.38</v>
      </c>
      <c r="BB78" s="38">
        <f>IF(Weekly[[#This Row],[H Odds &lt;]]="",BB77,IF(AND(Weekly[[#This Row],[H Odds &lt;]]&lt;&gt;"",Weekly[[#This Row],[ADBC_P]]=TRUE,Weekly[[#This Row],[Actual]]=TRUE),BB77+Weekly[[#This Row],[H Odds &lt;]]-1,IF(AND(Weekly[[#This Row],[H Odds &lt;]]&lt;&gt;"",Weekly[[#This Row],[ADBC_P]]=TRUE,Weekly[[#This Row],[Actual]]=FALSE),BB77-1,BB77)))</f>
        <v>39</v>
      </c>
      <c r="BC78" s="38">
        <f>IF(Weekly[[#This Row],[H Odds &lt;]]="",BC77,IF(AND(Weekly[[#This Row],[H Odds &lt;]]&lt;&gt;"",Weekly[[#This Row],[RFC_P]]=TRUE,Weekly[[#This Row],[Actual]]=TRUE),BC77+Weekly[[#This Row],[H Odds &lt;]]-1,IF(AND(Weekly[[#This Row],[H Odds &lt;]]&lt;&gt;"",Weekly[[#This Row],[RFC_P]]=TRUE,Weekly[[#This Row],[Actual]]=FALSE),BC77-1,BC77)))</f>
        <v>38</v>
      </c>
      <c r="BD78" s="38">
        <f>IF(Weekly[[#This Row],[H Odds &lt;]]="",BD77,IF(AND(Weekly[[#This Row],[H Odds &lt;]]&lt;&gt;"",Weekly[[#This Row],[GBC_P]]=TRUE,Weekly[[#This Row],[Actual]]=TRUE),BD77+Weekly[[#This Row],[H Odds &lt;]]-1,IF(AND(Weekly[[#This Row],[H Odds &lt;]]&lt;&gt;"",Weekly[[#This Row],[GBC_P]]=TRUE,Weekly[[#This Row],[Actual]]=FALSE),BD77-1,BD77)))</f>
        <v>39</v>
      </c>
      <c r="BE78" s="38">
        <f>IF(Weekly[[#This Row],[H Odds &lt;]]="",BE77,IF(AND(Weekly[[#This Row],[H Odds &lt;]]&lt;&gt;"",Weekly[[#This Row],[HGBC_P]]=TRUE,Weekly[[#This Row],[Actual]]=TRUE),BE77+Weekly[[#This Row],[H Odds &lt;]]-1,IF(AND(Weekly[[#This Row],[H Odds &lt;]]&lt;&gt;"",Weekly[[#This Row],[HGBC_P]]=TRUE,Weekly[[#This Row],[Actual]]=FALSE),BE77-1,BE77)))</f>
        <v>38</v>
      </c>
      <c r="BF78" s="38">
        <f>IF(Weekly[[#This Row],[H Odds &lt;]]="",BF77,IF(AND(Weekly[[#This Row],[H Odds &lt;]]&lt;&gt;"",Weekly[[#This Row],[XGB_P]]=TRUE,Weekly[[#This Row],[Actual]]=TRUE),BF77+Weekly[[#This Row],[H Odds &lt;]]-1,IF(AND(Weekly[[#This Row],[H Odds &lt;]]&lt;&gt;"",Weekly[[#This Row],[XGB_P]]=TRUE,Weekly[[#This Row],[Actual]]=FALSE),BF77-1,BF77)))</f>
        <v>41.27</v>
      </c>
      <c r="BG78" s="38">
        <f>IF(Weekly[[#This Row],[H Odds &lt;]]="",BG77,IF(AND(Weekly[[#This Row],[H Odds &lt;]]&lt;&gt;"",Weekly[[#This Row],[QDA_P]]=TRUE,Weekly[[#This Row],[Actual]]=TRUE),BG77+Weekly[[#This Row],[H Odds &lt;]]-1,IF(AND(Weekly[[#This Row],[H Odds &lt;]]&lt;&gt;"",Weekly[[#This Row],[QDA_P]]=TRUE,Weekly[[#This Row],[Actual]]=FALSE),BG77-1,BG77)))</f>
        <v>39</v>
      </c>
      <c r="BH78" s="38">
        <f>IF(Weekly[[#This Row],[H Odds &lt;]]="",BH77,IF(AND(Weekly[[#This Row],[H Odds &lt;]]&lt;&gt;"",Weekly[[#This Row],[KNC_P]]=TRUE,Weekly[[#This Row],[Actual]]=TRUE),BH77+Weekly[[#This Row],[H Odds &lt;]]-1,IF(AND(Weekly[[#This Row],[H Odds &lt;]]&lt;&gt;"",Weekly[[#This Row],[KNC_P]]=TRUE,Weekly[[#This Row],[Actual]]=FALSE),BH77-1,BH77)))</f>
        <v>40</v>
      </c>
      <c r="BI78" s="38">
        <f>IF(Weekly[[#This Row],[H Odds &lt;]]="",BI77,IF(AND(Weekly[[#This Row],[H Odds &lt;]]&lt;&gt;"",Weekly[[#This Row],[TRUES]]&gt;0,Weekly[[#This Row],[Actual]]=TRUE),BI77+Weekly[[#This Row],[H Odds &lt;]]-1,IF(AND(Weekly[[#This Row],[H Odds &lt;]]&lt;&gt;"",Weekly[[#This Row],[TRUES]]=0),BI77,BI77-1)))</f>
        <v>47.38</v>
      </c>
      <c r="BJ78" s="38">
        <f>IF(Weekly[[#This Row],[H Odds &lt;]]="",BJ77,IF(AND(Weekly[[#This Row],[H Odds &lt;]]&lt;&gt;"",Weekly[[#This Row],[Actual]]=TRUE),BJ77+Weekly[[#This Row],[H Odds &lt;]]-1,IF(AND(Weekly[[#This Row],[H Odds &lt;]]&lt;&gt;"",Weekly[[#This Row],[Actual]]=FALSE),BJ77-1,BJ77)))</f>
        <v>47.38</v>
      </c>
      <c r="BK78" s="58">
        <f>IF(AND(Weekly[[#This Row],[TRUES]]&gt;4,Weekly[[#This Row],[Actual]]=TRUE),BK77+Weekly[[#This Row],[BF H Odds]]-1,IF(AND(Weekly[[#This Row],[FALSES]]&gt;4,Weekly[[#This Row],[Actual]]=FALSE),BK77+Weekly[[#This Row],[BF V Odds]]-1,IF(AND(Weekly[[#This Row],[TRUES]]&gt;4,Weekly[[#This Row],[Actual]]=FALSE),BK77-1,IF(AND(Weekly[[#This Row],[FALSES]]&gt;4,Weekly[[#This Row],[Actual]]=TRUE),BK77-1,BK77))))</f>
        <v>39.700000000000024</v>
      </c>
      <c r="BL78" s="58">
        <f>IF(AND(Weekly[[#This Row],[TRUES]]&gt;5,Weekly[[#This Row],[Actual]]=TRUE),BL77+Weekly[[#This Row],[BF H Odds]]-1,IF(AND(Weekly[[#This Row],[FALSES]]&gt;5,Weekly[[#This Row],[Actual]]=FALSE),BL77+Weekly[[#This Row],[BF V Odds]]-1,IF(AND(Weekly[[#This Row],[TRUES]]&gt;5,Weekly[[#This Row],[Actual]]=FALSE),BL77-1,IF(AND(Weekly[[#This Row],[FALSES]]&gt;5,Weekly[[#This Row],[Actual]]=TRUE),BL77-1,BL77))))</f>
        <v>42.910000000000018</v>
      </c>
      <c r="BM78" s="58">
        <f>IF(AND(Weekly[[#This Row],[TRUES]]&gt;6,Weekly[[#This Row],[Actual]]=TRUE),BM77+Weekly[[#This Row],[BF H Odds]]-1,IF(AND(Weekly[[#This Row],[FALSES]]&gt;6,Weekly[[#This Row],[Actual]]=FALSE),BM77+Weekly[[#This Row],[BF V Odds]]-1,IF(AND(Weekly[[#This Row],[TRUES]]&gt;6,Weekly[[#This Row],[Actual]]=FALSE),BM77-1,IF(AND(Weekly[[#This Row],[FALSES]]&gt;6,Weekly[[#This Row],[Actual]]=TRUE),BM77-1,BM77))))</f>
        <v>44.290000000000013</v>
      </c>
      <c r="BN78" s="24"/>
    </row>
    <row r="79" spans="1:66" x14ac:dyDescent="0.25">
      <c r="A79" s="1">
        <v>85</v>
      </c>
      <c r="B79" s="10">
        <v>44246</v>
      </c>
      <c r="C79" s="17" t="s">
        <v>25</v>
      </c>
      <c r="D79" s="15" t="s">
        <v>16</v>
      </c>
      <c r="E79" t="b">
        <v>1</v>
      </c>
      <c r="F79" t="b">
        <v>1</v>
      </c>
      <c r="G79" t="b">
        <v>0</v>
      </c>
      <c r="H79" t="b">
        <v>1</v>
      </c>
      <c r="I79" t="b">
        <v>0</v>
      </c>
      <c r="J79" t="b">
        <v>1</v>
      </c>
      <c r="K79" t="b">
        <v>0</v>
      </c>
      <c r="P79" t="b">
        <v>1</v>
      </c>
      <c r="R79" s="9">
        <f>IFERROR(IF(Weekly[[#This Row],[Won Bet?]]="yes",R78+(Weekly[[#This Row],[BF Odds]]*Weekly[[#This Row],[BF Stake]])-Weekly[[#This Row],[BF Stake]],R78-Weekly[[#This Row],[BF Stake]]),R78)</f>
        <v>93.690000000000026</v>
      </c>
      <c r="S79" s="9">
        <f>IFERROR(IF(Weekly[[#This Row],[Won Bet?]]="yes",S78+(((Weekly[[#This Row],[BF Odds]]*Weekly[[#This Row],[BF Stake]])-Weekly[[#This Row],[BF Stake]])*0.95),S78-Weekly[[#This Row],[BF Stake]]),S78)</f>
        <v>92.655500000000004</v>
      </c>
      <c r="T79">
        <v>1.75</v>
      </c>
      <c r="U79">
        <v>2.14</v>
      </c>
      <c r="V79" s="24">
        <f>IF(Weekly[[#This Row],[Actual]]="","",IF(AND(Weekly[[#This Row],[SVC_P]]=Weekly[[#This Row],[Actual]],Weekly[[#This Row],[SVC_P]]=TRUE),V78+Weekly[[#This Row],[BF H Odds]]-1,IF(AND(Weekly[[#This Row],[SVC_P]]=Weekly[[#This Row],[Actual]],Weekly[[#This Row],[SVC_P]]=FALSE),V78+Weekly[[#This Row],[BF V Odds]]-1,V78-1)))</f>
        <v>54.400000000000034</v>
      </c>
      <c r="W79" s="24">
        <f>IF(Weekly[[#This Row],[Actual]]="","",IF(AND(Weekly[[#This Row],[SVC_P]]=FALSE,Weekly[[#This Row],[Actual]]=TRUE),W78+Weekly[[#This Row],[BF H Odds]]-1,IF(AND(Weekly[[#This Row],[SVC_P]]=TRUE,Weekly[[#This Row],[Actual]]=FALSE,),W78+Weekly[[#This Row],[BF V Odds]]-1,W78-1)))</f>
        <v>-30.759999999999998</v>
      </c>
      <c r="X79" s="24">
        <f>IF(Weekly[[#This Row],[Actual]]="","",IF(AND(Weekly[[#This Row],[ADBC_P]]=Weekly[[#This Row],[Actual]],Weekly[[#This Row],[ADBC_P]]=TRUE),X78+Weekly[[#This Row],[BF H Odds]]-1,IF(AND(Weekly[[#This Row],[ADBC_P]]=Weekly[[#This Row],[Actual]],Weekly[[#This Row],[ADBC_P]]=FALSE),X78+Weekly[[#This Row],[BF V Odds]]-1,X78-1)))</f>
        <v>48.330000000000027</v>
      </c>
      <c r="Y79" s="24">
        <f>IF(Weekly[[#This Row],[Actual]]="","",IF(AND(Weekly[[#This Row],[ADBC_P]]=FALSE,Weekly[[#This Row],[Actual]]=TRUE),Y78+Weekly[[#This Row],[BF H Odds]]-1,IF(AND(Weekly[[#This Row],[ADBC_P]]=TRUE,Weekly[[#This Row],[Actual]]=FALSE),Y78+Weekly[[#This Row],[BF V Odds]]-1,Y78-1)))</f>
        <v>38.300000000000011</v>
      </c>
      <c r="Z79" s="24">
        <f>IF(Weekly[[#This Row],[Actual]]="","",IF(AND(Weekly[[#This Row],[RFC_P]]=Weekly[[#This Row],[Actual]],Weekly[[#This Row],[RFC_P]]=TRUE),Z78+Weekly[[#This Row],[BF H Odds]]-1,IF(AND(Weekly[[#This Row],[RFC_P]]=Weekly[[#This Row],[Actual]],Weekly[[#This Row],[RFC_P]]=FALSE),Z78+Weekly[[#This Row],[BF V Odds]]-1,Z78-1)))</f>
        <v>40.980000000000032</v>
      </c>
      <c r="AA79" s="24">
        <f>IF(Weekly[[#This Row],[Actual]]="","",IF(AND(Weekly[[#This Row],[RFC_P]]=FALSE,Weekly[[#This Row],[Actual]]=TRUE),AA78+Weekly[[#This Row],[BF H Odds]]-1,IF(AND(Weekly[[#This Row],[RFC_P]]=TRUE,Weekly[[#This Row],[Actual]]=FALSE),AA78+Weekly[[#This Row],[BF V Odds]]-1,AA78-1)))</f>
        <v>45.650000000000013</v>
      </c>
      <c r="AB79" s="24">
        <f>IF(Weekly[[#This Row],[Actual]]="","",IF(AND(Weekly[[#This Row],[GBC_P]]=Weekly[[#This Row],[Actual]],Weekly[[#This Row],[GBC_P]]=TRUE),AB78+Weekly[[#This Row],[BF H Odds]]-1,IF(AND(Weekly[[#This Row],[GBC_P]]=Weekly[[#This Row],[Actual]],Weekly[[#This Row],[GBC_P]]=FALSE),AB78+Weekly[[#This Row],[BF V Odds]]-1,AB78-1)))</f>
        <v>40.620000000000019</v>
      </c>
      <c r="AC79" s="24">
        <f>IF(Weekly[[#This Row],[Actual]]="","",IF(AND(Weekly[[#This Row],[GBC_P]]=FALSE,Weekly[[#This Row],[Actual]]=TRUE),AC78+Weekly[[#This Row],[BF H Odds]]-1,IF(AND(Weekly[[#This Row],[GBC_P]]=TRUE,Weekly[[#This Row],[Actual]]=FALSE),AC78+Weekly[[#This Row],[BF V Odds]]-1,AC78-1)))</f>
        <v>46.010000000000019</v>
      </c>
      <c r="AD79" s="24">
        <f>IF(Weekly[[#This Row],[Actual]]="","",IF(AND(Weekly[[#This Row],[HGBC_P]]=Weekly[[#This Row],[Actual]],Weekly[[#This Row],[HGBC_P]]=TRUE),AD78+Weekly[[#This Row],[BF H Odds]]-1,IF(AND(Weekly[[#This Row],[HGBC_P]]=Weekly[[#This Row],[Actual]],Weekly[[#This Row],[HGBC_P]]=FALSE),AD78+Weekly[[#This Row],[BF V Odds]]-1,AD78-1)))</f>
        <v>34.53000000000003</v>
      </c>
      <c r="AE79" s="24">
        <f>IF(Weekly[[#This Row],[Actual]]="","",IF(AND(Weekly[[#This Row],[HGBC_P]]=FALSE,Weekly[[#This Row],[Actual]]=TRUE),AE78+Weekly[[#This Row],[BF H Odds]]-1,IF(AND(Weekly[[#This Row],[HGBC_P]]=TRUE,Weekly[[#This Row],[Actual]]=FALSE),AE78+Weekly[[#This Row],[BF V Odds]]-1,AE78-1)))</f>
        <v>52.100000000000009</v>
      </c>
      <c r="AF79" s="24">
        <f>IF(Weekly[[#This Row],[Actual]]="","",IF(AND(Weekly[[#This Row],[XGB_P]]=Weekly[[#This Row],[Actual]],Weekly[[#This Row],[XGB_P]]=TRUE),AF78+Weekly[[#This Row],[BF H Odds]]-1,IF(AND(Weekly[[#This Row],[XGB_P]]=Weekly[[#This Row],[Actual]],Weekly[[#This Row],[XGB_P]]=FALSE),AF78+Weekly[[#This Row],[BF V Odds]]-1,AF78-1)))</f>
        <v>40.320000000000029</v>
      </c>
      <c r="AG79" s="24">
        <f>IF(Weekly[[#This Row],[Actual]]="","",IF(AND(Weekly[[#This Row],[XGB_P]]=FALSE,Weekly[[#This Row],[Actual]]=TRUE),AG78+Weekly[[#This Row],[BF H Odds]]-1,IF(AND(Weekly[[#This Row],[XGB_P]]=TRUE,Weekly[[#This Row],[Actual]]=FALSE),AG78+Weekly[[#This Row],[BF V Odds]]-1,AG78-1)))</f>
        <v>46.31</v>
      </c>
      <c r="AH79" s="24">
        <f>IF(Weekly[[#This Row],[Actual]]="","",IF(AND(Weekly[[#This Row],[QDA_P]]=Weekly[[#This Row],[Actual]],Weekly[[#This Row],[QDA_P]]=TRUE),AH78+Weekly[[#This Row],[BF H Odds]]-1,IF(AND(Weekly[[#This Row],[QDA_P]]=Weekly[[#This Row],[Actual]],Weekly[[#This Row],[QDA_P]]=FALSE),AH78+Weekly[[#This Row],[BF V Odds]]-1,AH78-1)))</f>
        <v>37.890000000000022</v>
      </c>
      <c r="AI79" s="24">
        <f>IF(Weekly[[#This Row],[Actual]]="","",IF(AND(Weekly[[#This Row],[QDA_P]]=FALSE,Weekly[[#This Row],[Actual]]=TRUE),AI78+Weekly[[#This Row],[BF H Odds]]-1,IF(AND(Weekly[[#This Row],[QDA_P]]=TRUE,Weekly[[#This Row],[Actual]]=FALSE),AI78+Weekly[[#This Row],[BF V Odds]]-1,AI78-1)))</f>
        <v>48.740000000000016</v>
      </c>
      <c r="AJ79" s="24"/>
      <c r="AK79" s="24"/>
      <c r="AL79" s="30">
        <f>IF(Weekly[[#This Row],[Actual]]="","",COUNTIF(Weekly[[#This Row],[SVC_P]:[QDA_P]],TRUE))</f>
        <v>4</v>
      </c>
      <c r="AM79" s="30">
        <f>IF(Weekly[[#This Row],[Actual]]="","",COUNTIF(Weekly[[#This Row],[SVC_P]:[QDA_P]],FALSE))</f>
        <v>3</v>
      </c>
      <c r="AN79" t="str">
        <f>IF(AND(Weekly[[#This Row],[BF V Odds]]&gt;$BO$6,Weekly[[#This Row],[BF V Odds]] &lt; $BO$7),Weekly[[#This Row],[BF V Odds]],"")</f>
        <v/>
      </c>
      <c r="AO79" t="str">
        <f>IF(AND(Weekly[[#This Row],[BF H Odds]]&gt;$BO$6, Weekly[[#This Row],[BF H Odds]] &lt; $BO$7),Weekly[[#This Row],[BF H Odds]],"")</f>
        <v/>
      </c>
      <c r="AP79" s="37">
        <f>IF(AND(Weekly[[#This Row],[V Odds &lt;]]="",Weekly[[#This Row],[H Odds &lt;]]=""),AP78,IF(AND(Weekly[[#This Row],[H Odds &lt;]]&lt;&gt;"",Weekly[[#This Row],[SVC_P]]=TRUE,Weekly[[#This Row],[Actual]]=TRUE),AP78+Weekly[[#This Row],[H Odds &lt;]]-1,IF(AND(Weekly[[#This Row],[V Odds &lt;]]&lt;&gt;"",Weekly[[#This Row],[SVC_P]]=FALSE,Weekly[[#This Row],[Actual]]=FALSE),AP78+Weekly[[#This Row],[V Odds &lt;]]-1,IF(AND(Weekly[[#This Row],[V Odds &lt;]]&lt;&gt;"",Weekly[[#This Row],[SVC_P]]=FALSE,Weekly[[#This Row],[Actual]]=TRUE),AP78-1,IF(AND(Weekly[[#This Row],[H Odds &lt;]]&lt;&gt;"",Weekly[[#This Row],[SVC_P]]=TRUE,Weekly[[#This Row],[Actual]]=FALSE),AP78-1,AP78)))))</f>
        <v>51.070000000000014</v>
      </c>
      <c r="AQ79" s="37">
        <f>IF(AND(Weekly[[#This Row],[V Odds &lt;]]="",Weekly[[#This Row],[H Odds &lt;]]=""),AQ78,IF(AND(Weekly[[#This Row],[H Odds &lt;]]&lt;&gt;"",Weekly[[#This Row],[ADBC_P]]=TRUE,Weekly[[#This Row],[Actual]]=TRUE),AQ78+Weekly[[#This Row],[H Odds &lt;]]-1,IF(AND(Weekly[[#This Row],[V Odds &lt;]]&lt;&gt;"",Weekly[[#This Row],[ADBC_P]]=FALSE,Weekly[[#This Row],[Actual]]=FALSE),AQ78+Weekly[[#This Row],[V Odds &lt;]]-1,IF(AND(Weekly[[#This Row],[V Odds &lt;]]&lt;&gt;"",Weekly[[#This Row],[ADBC_P]]=FALSE,Weekly[[#This Row],[Actual]]=TRUE),AQ78-1,IF(AND(Weekly[[#This Row],[H Odds &lt;]]&lt;&gt;"",Weekly[[#This Row],[ADBC_P]]=TRUE,Weekly[[#This Row],[Actual]]=FALSE),AQ78-1,AQ78)))))</f>
        <v>43.82</v>
      </c>
      <c r="AR79" s="37">
        <f>IF(AND(Weekly[[#This Row],[V Odds &lt;]]="",Weekly[[#This Row],[H Odds &lt;]]=""),AR78,IF(AND(Weekly[[#This Row],[H Odds &lt;]]&lt;&gt;"",Weekly[[#This Row],[RFC_P]]=TRUE,Weekly[[#This Row],[Actual]]=TRUE),AR78+Weekly[[#This Row],[H Odds &lt;]]-1,IF(AND(Weekly[[#This Row],[V Odds &lt;]]&lt;&gt;"",Weekly[[#This Row],[RFC_P]]=FALSE,Weekly[[#This Row],[Actual]]=FALSE),AR78+Weekly[[#This Row],[V Odds &lt;]]-1,IF(AND(Weekly[[#This Row],[V Odds &lt;]]&lt;&gt;"",Weekly[[#This Row],[RFC_P]]=FALSE,Weekly[[#This Row],[Actual]]=TRUE),AR78-1,IF(AND(Weekly[[#This Row],[H Odds &lt;]]&lt;&gt;"",Weekly[[#This Row],[RFC_P]]=TRUE,Weekly[[#This Row],[Actual]]=FALSE),AR78-1,AR78)))))</f>
        <v>41.330000000000005</v>
      </c>
      <c r="AS79" s="37">
        <f>IF(AND(Weekly[[#This Row],[V Odds &lt;]]="",Weekly[[#This Row],[H Odds &lt;]]=""),AS78,IF(AND(Weekly[[#This Row],[H Odds &lt;]]&lt;&gt;"",Weekly[[#This Row],[GBC_P]]=TRUE,Weekly[[#This Row],[Actual]]=TRUE),AS78+Weekly[[#This Row],[H Odds &lt;]]-1,IF(AND(Weekly[[#This Row],[V Odds &lt;]]&lt;&gt;"",Weekly[[#This Row],[GBC_P]]=FALSE,Weekly[[#This Row],[Actual]]=FALSE),AS78+Weekly[[#This Row],[V Odds &lt;]]-1,IF(AND(Weekly[[#This Row],[V Odds &lt;]]&lt;&gt;"",Weekly[[#This Row],[GBC_P]]=FALSE,Weekly[[#This Row],[Actual]]=TRUE),AS78-1,IF(AND(Weekly[[#This Row],[H Odds &lt;]]&lt;&gt;"",Weekly[[#This Row],[GBC_P]]=TRUE,Weekly[[#This Row],[Actual]]=FALSE),AS78-1,AS78)))))</f>
        <v>41.82</v>
      </c>
      <c r="AT79" s="37">
        <f>IF(AND(Weekly[[#This Row],[V Odds &lt;]]="",Weekly[[#This Row],[H Odds &lt;]]=""),AT78,IF(AND(Weekly[[#This Row],[H Odds &lt;]]&lt;&gt;"",Weekly[[#This Row],[HGBC_P]]=TRUE,Weekly[[#This Row],[Actual]]=TRUE),AT78+Weekly[[#This Row],[H Odds &lt;]]-1,IF(AND(Weekly[[#This Row],[V Odds &lt;]]&lt;&gt;"",Weekly[[#This Row],[HGBC_P]]=FALSE,Weekly[[#This Row],[Actual]]=FALSE),AT78+Weekly[[#This Row],[V Odds &lt;]]-1,IF(AND(Weekly[[#This Row],[V Odds &lt;]]&lt;&gt;"",Weekly[[#This Row],[HGBC_P]]=FALSE,Weekly[[#This Row],[Actual]]=TRUE),AT78-1,IF(AND(Weekly[[#This Row],[H Odds &lt;]]&lt;&gt;"",Weekly[[#This Row],[HGBC_P]]=TRUE,Weekly[[#This Row],[Actual]]=FALSE),AT78-1,AT78)))))</f>
        <v>37</v>
      </c>
      <c r="AU79" s="37">
        <f>IF(AND(Weekly[[#This Row],[V Odds &lt;]]="",Weekly[[#This Row],[H Odds &lt;]]=""),AU78,IF(AND(Weekly[[#This Row],[H Odds &lt;]]&lt;&gt;"",Weekly[[#This Row],[XGB_P]]=TRUE,Weekly[[#This Row],[Actual]]=TRUE),AU78+Weekly[[#This Row],[H Odds &lt;]]-1,IF(AND(Weekly[[#This Row],[V Odds &lt;]]&lt;&gt;"",Weekly[[#This Row],[XGB_P]]=FALSE,Weekly[[#This Row],[Actual]]=FALSE),AU78+Weekly[[#This Row],[V Odds &lt;]]-1,IF(AND(Weekly[[#This Row],[V Odds &lt;]]&lt;&gt;"",Weekly[[#This Row],[XGB_P]]=FALSE,Weekly[[#This Row],[Actual]]=TRUE),AU78-1,IF(AND(Weekly[[#This Row],[H Odds &lt;]]&lt;&gt;"",Weekly[[#This Row],[XGB_P]]=TRUE,Weekly[[#This Row],[Actual]]=FALSE),AU78-1,AU78)))))</f>
        <v>42.400000000000006</v>
      </c>
      <c r="AV79" s="37">
        <f>IF(AND(Weekly[[#This Row],[V Odds &lt;]]="",Weekly[[#This Row],[H Odds &lt;]]=""),AV78,IF(AND(Weekly[[#This Row],[H Odds &lt;]]&lt;&gt;"",Weekly[[#This Row],[QDA_P]]=TRUE,Weekly[[#This Row],[Actual]]=TRUE),AV78+Weekly[[#This Row],[H Odds &lt;]]-1,IF(AND(Weekly[[#This Row],[V Odds &lt;]]&lt;&gt;"",Weekly[[#This Row],[QDA_P]]=FALSE,Weekly[[#This Row],[Actual]]=FALSE),AV78+Weekly[[#This Row],[V Odds &lt;]]-1,IF(AND(Weekly[[#This Row],[V Odds &lt;]]&lt;&gt;"",Weekly[[#This Row],[QDA_P]]=FALSE,Weekly[[#This Row],[Actual]]=TRUE),AV78-1,IF(AND(Weekly[[#This Row],[H Odds &lt;]]&lt;&gt;"",Weekly[[#This Row],[QDA_P]]=TRUE,Weekly[[#This Row],[Actual]]=FALSE),AV78-1,AV78)))))</f>
        <v>45.519999999999996</v>
      </c>
      <c r="AW79" s="37"/>
      <c r="AX79" s="37">
        <f>IF(AND(Weekly[[#This Row],[V Odds &lt;]]="",Weekly[[#This Row],[H Odds &lt;]]=""),AX78,IF(AND(Weekly[[#This Row],[V Odds &lt;]]&lt;&gt;"",Weekly[[#This Row],[FALSES]]&gt;0,Weekly[[#This Row],[Actual]]=FALSE),AX78+Weekly[[#This Row],[V Odds &lt;]]-1,IF(AND(Weekly[[#This Row],[H Odds &lt;]]&lt;&gt;"",Weekly[[#This Row],[TRUES]]&gt;0,Weekly[[#This Row],[Actual]]=TRUE),AX78+Weekly[[#This Row],[H Odds &lt;]]-1,IF(AND(Weekly[[#This Row],[V Odds &lt;]]&lt;&gt;"",Weekly[[#This Row],[FALSES]]=0),AX78,IF(AND(Weekly[[#This Row],[H Odds &lt;]]&lt;&gt;"",Weekly[[#This Row],[TRUES]]=0),AX78,AX78-1)))))</f>
        <v>57.590000000000011</v>
      </c>
      <c r="AY79" s="37">
        <f>IF(AND(Weekly[[#This Row],[V Odds &lt;]]="",Weekly[[#This Row],[H Odds &lt;]]=""),AY78,IF(AND(Weekly[[#This Row],[V Odds &lt;]]&lt;&gt;"",Weekly[[#This Row],[FALSES]]&gt;0,Weekly[[#This Row],[Actual]]=FALSE),AY78+((Weekly[[#This Row],[V Odds &lt;]]-1)*0.92),IF(AND(Weekly[[#This Row],[H Odds &lt;]]&lt;&gt;"",Weekly[[#This Row],[TRUES]]&gt;0,Weekly[[#This Row],[Actual]]=TRUE),AY78+((Weekly[[#This Row],[H Odds &lt;]]-1)*0.92),IF(AND(Weekly[[#This Row],[V Odds &lt;]]&lt;&gt;"",Weekly[[#This Row],[FALSES]]=0),AY78,IF(AND(Weekly[[#This Row],[H Odds &lt;]]&lt;&gt;"",Weekly[[#This Row],[TRUES]]=0),AY78,AY78-1)))))</f>
        <v>55.622800000000005</v>
      </c>
      <c r="AZ79" s="37">
        <f>IF(AND(Weekly[[#This Row],[V Odds &lt;]]="",Weekly[[#This Row],[H Odds &lt;]]=""),AZ78,IF(AND(Weekly[[#This Row],[V Odds &lt;]]&lt;&gt;"",Weekly[[#This Row],[Actual]]=FALSE),AZ78+Weekly[[#This Row],[V Odds &lt;]]-1,IF(AND(Weekly[[#This Row],[H Odds &lt;]]&lt;&gt;"",Weekly[[#This Row],[Actual]]=TRUE),AZ78+Weekly[[#This Row],[H Odds &lt;]]-1,AZ78-1)))</f>
        <v>55.330000000000005</v>
      </c>
      <c r="BA79" s="38">
        <f>IF(Weekly[[#This Row],[H Odds &lt;]]="",BA78,IF(AND(Weekly[[#This Row],[H Odds &lt;]]&lt;&gt;"",Weekly[[#This Row],[SVC_P]]=TRUE,Weekly[[#This Row],[Actual]]=TRUE),BA78+Weekly[[#This Row],[H Odds &lt;]]-1,IF(AND(Weekly[[#This Row],[H Odds &lt;]]&lt;&gt;"",Weekly[[#This Row],[SVC_P]]=TRUE,Weekly[[#This Row],[Actual]]=FALSE),BA78-1,BA78)))</f>
        <v>47.38</v>
      </c>
      <c r="BB79" s="38">
        <f>IF(Weekly[[#This Row],[H Odds &lt;]]="",BB78,IF(AND(Weekly[[#This Row],[H Odds &lt;]]&lt;&gt;"",Weekly[[#This Row],[ADBC_P]]=TRUE,Weekly[[#This Row],[Actual]]=TRUE),BB78+Weekly[[#This Row],[H Odds &lt;]]-1,IF(AND(Weekly[[#This Row],[H Odds &lt;]]&lt;&gt;"",Weekly[[#This Row],[ADBC_P]]=TRUE,Weekly[[#This Row],[Actual]]=FALSE),BB78-1,BB78)))</f>
        <v>39</v>
      </c>
      <c r="BC79" s="38">
        <f>IF(Weekly[[#This Row],[H Odds &lt;]]="",BC78,IF(AND(Weekly[[#This Row],[H Odds &lt;]]&lt;&gt;"",Weekly[[#This Row],[RFC_P]]=TRUE,Weekly[[#This Row],[Actual]]=TRUE),BC78+Weekly[[#This Row],[H Odds &lt;]]-1,IF(AND(Weekly[[#This Row],[H Odds &lt;]]&lt;&gt;"",Weekly[[#This Row],[RFC_P]]=TRUE,Weekly[[#This Row],[Actual]]=FALSE),BC78-1,BC78)))</f>
        <v>38</v>
      </c>
      <c r="BD79" s="38">
        <f>IF(Weekly[[#This Row],[H Odds &lt;]]="",BD78,IF(AND(Weekly[[#This Row],[H Odds &lt;]]&lt;&gt;"",Weekly[[#This Row],[GBC_P]]=TRUE,Weekly[[#This Row],[Actual]]=TRUE),BD78+Weekly[[#This Row],[H Odds &lt;]]-1,IF(AND(Weekly[[#This Row],[H Odds &lt;]]&lt;&gt;"",Weekly[[#This Row],[GBC_P]]=TRUE,Weekly[[#This Row],[Actual]]=FALSE),BD78-1,BD78)))</f>
        <v>39</v>
      </c>
      <c r="BE79" s="38">
        <f>IF(Weekly[[#This Row],[H Odds &lt;]]="",BE78,IF(AND(Weekly[[#This Row],[H Odds &lt;]]&lt;&gt;"",Weekly[[#This Row],[HGBC_P]]=TRUE,Weekly[[#This Row],[Actual]]=TRUE),BE78+Weekly[[#This Row],[H Odds &lt;]]-1,IF(AND(Weekly[[#This Row],[H Odds &lt;]]&lt;&gt;"",Weekly[[#This Row],[HGBC_P]]=TRUE,Weekly[[#This Row],[Actual]]=FALSE),BE78-1,BE78)))</f>
        <v>38</v>
      </c>
      <c r="BF79" s="38">
        <f>IF(Weekly[[#This Row],[H Odds &lt;]]="",BF78,IF(AND(Weekly[[#This Row],[H Odds &lt;]]&lt;&gt;"",Weekly[[#This Row],[XGB_P]]=TRUE,Weekly[[#This Row],[Actual]]=TRUE),BF78+Weekly[[#This Row],[H Odds &lt;]]-1,IF(AND(Weekly[[#This Row],[H Odds &lt;]]&lt;&gt;"",Weekly[[#This Row],[XGB_P]]=TRUE,Weekly[[#This Row],[Actual]]=FALSE),BF78-1,BF78)))</f>
        <v>41.27</v>
      </c>
      <c r="BG79" s="38">
        <f>IF(Weekly[[#This Row],[H Odds &lt;]]="",BG78,IF(AND(Weekly[[#This Row],[H Odds &lt;]]&lt;&gt;"",Weekly[[#This Row],[QDA_P]]=TRUE,Weekly[[#This Row],[Actual]]=TRUE),BG78+Weekly[[#This Row],[H Odds &lt;]]-1,IF(AND(Weekly[[#This Row],[H Odds &lt;]]&lt;&gt;"",Weekly[[#This Row],[QDA_P]]=TRUE,Weekly[[#This Row],[Actual]]=FALSE),BG78-1,BG78)))</f>
        <v>39</v>
      </c>
      <c r="BH79" s="38">
        <f>IF(Weekly[[#This Row],[H Odds &lt;]]="",BH78,IF(AND(Weekly[[#This Row],[H Odds &lt;]]&lt;&gt;"",Weekly[[#This Row],[KNC_P]]=TRUE,Weekly[[#This Row],[Actual]]=TRUE),BH78+Weekly[[#This Row],[H Odds &lt;]]-1,IF(AND(Weekly[[#This Row],[H Odds &lt;]]&lt;&gt;"",Weekly[[#This Row],[KNC_P]]=TRUE,Weekly[[#This Row],[Actual]]=FALSE),BH78-1,BH78)))</f>
        <v>40</v>
      </c>
      <c r="BI79" s="38">
        <f>IF(Weekly[[#This Row],[H Odds &lt;]]="",BI78,IF(AND(Weekly[[#This Row],[H Odds &lt;]]&lt;&gt;"",Weekly[[#This Row],[TRUES]]&gt;0,Weekly[[#This Row],[Actual]]=TRUE),BI78+Weekly[[#This Row],[H Odds &lt;]]-1,IF(AND(Weekly[[#This Row],[H Odds &lt;]]&lt;&gt;"",Weekly[[#This Row],[TRUES]]=0),BI78,BI78-1)))</f>
        <v>47.38</v>
      </c>
      <c r="BJ79" s="38">
        <f>IF(Weekly[[#This Row],[H Odds &lt;]]="",BJ78,IF(AND(Weekly[[#This Row],[H Odds &lt;]]&lt;&gt;"",Weekly[[#This Row],[Actual]]=TRUE),BJ78+Weekly[[#This Row],[H Odds &lt;]]-1,IF(AND(Weekly[[#This Row],[H Odds &lt;]]&lt;&gt;"",Weekly[[#This Row],[Actual]]=FALSE),BJ78-1,BJ78)))</f>
        <v>47.38</v>
      </c>
      <c r="BK79" s="58">
        <f>IF(AND(Weekly[[#This Row],[TRUES]]&gt;4,Weekly[[#This Row],[Actual]]=TRUE),BK78+Weekly[[#This Row],[BF H Odds]]-1,IF(AND(Weekly[[#This Row],[FALSES]]&gt;4,Weekly[[#This Row],[Actual]]=FALSE),BK78+Weekly[[#This Row],[BF V Odds]]-1,IF(AND(Weekly[[#This Row],[TRUES]]&gt;4,Weekly[[#This Row],[Actual]]=FALSE),BK78-1,IF(AND(Weekly[[#This Row],[FALSES]]&gt;4,Weekly[[#This Row],[Actual]]=TRUE),BK78-1,BK78))))</f>
        <v>39.700000000000024</v>
      </c>
      <c r="BL79" s="58">
        <f>IF(AND(Weekly[[#This Row],[TRUES]]&gt;5,Weekly[[#This Row],[Actual]]=TRUE),BL78+Weekly[[#This Row],[BF H Odds]]-1,IF(AND(Weekly[[#This Row],[FALSES]]&gt;5,Weekly[[#This Row],[Actual]]=FALSE),BL78+Weekly[[#This Row],[BF V Odds]]-1,IF(AND(Weekly[[#This Row],[TRUES]]&gt;5,Weekly[[#This Row],[Actual]]=FALSE),BL78-1,IF(AND(Weekly[[#This Row],[FALSES]]&gt;5,Weekly[[#This Row],[Actual]]=TRUE),BL78-1,BL78))))</f>
        <v>42.910000000000018</v>
      </c>
      <c r="BM79" s="58">
        <f>IF(AND(Weekly[[#This Row],[TRUES]]&gt;6,Weekly[[#This Row],[Actual]]=TRUE),BM78+Weekly[[#This Row],[BF H Odds]]-1,IF(AND(Weekly[[#This Row],[FALSES]]&gt;6,Weekly[[#This Row],[Actual]]=FALSE),BM78+Weekly[[#This Row],[BF V Odds]]-1,IF(AND(Weekly[[#This Row],[TRUES]]&gt;6,Weekly[[#This Row],[Actual]]=FALSE),BM78-1,IF(AND(Weekly[[#This Row],[FALSES]]&gt;6,Weekly[[#This Row],[Actual]]=TRUE),BM78-1,BM78))))</f>
        <v>44.290000000000013</v>
      </c>
      <c r="BN79" s="24"/>
    </row>
    <row r="80" spans="1:66" x14ac:dyDescent="0.25">
      <c r="A80" s="1">
        <v>87</v>
      </c>
      <c r="B80" s="10">
        <v>44247</v>
      </c>
      <c r="C80" s="17" t="s">
        <v>33</v>
      </c>
      <c r="D80" s="15" t="s">
        <v>27</v>
      </c>
      <c r="E80" t="b">
        <v>1</v>
      </c>
      <c r="F80" t="b">
        <v>1</v>
      </c>
      <c r="G80" t="b">
        <v>0</v>
      </c>
      <c r="H80" t="b">
        <v>1</v>
      </c>
      <c r="I80" t="b">
        <v>0</v>
      </c>
      <c r="J80" t="b">
        <v>1</v>
      </c>
      <c r="K80" t="b">
        <v>0</v>
      </c>
      <c r="P80" t="b">
        <v>1</v>
      </c>
      <c r="R80" s="9">
        <f>IFERROR(IF(Weekly[[#This Row],[Won Bet?]]="yes",R79+(Weekly[[#This Row],[BF Odds]]*Weekly[[#This Row],[BF Stake]])-Weekly[[#This Row],[BF Stake]],R79-Weekly[[#This Row],[BF Stake]]),R79)</f>
        <v>93.690000000000026</v>
      </c>
      <c r="S80" s="9">
        <f>IFERROR(IF(Weekly[[#This Row],[Won Bet?]]="yes",S79+(((Weekly[[#This Row],[BF Odds]]*Weekly[[#This Row],[BF Stake]])-Weekly[[#This Row],[BF Stake]])*0.95),S79-Weekly[[#This Row],[BF Stake]]),S79)</f>
        <v>92.655500000000004</v>
      </c>
      <c r="T80">
        <v>1.75</v>
      </c>
      <c r="U80">
        <v>2.14</v>
      </c>
      <c r="V80" s="24">
        <f>IF(Weekly[[#This Row],[Actual]]="","",IF(AND(Weekly[[#This Row],[SVC_P]]=Weekly[[#This Row],[Actual]],Weekly[[#This Row],[SVC_P]]=TRUE),V79+Weekly[[#This Row],[BF H Odds]]-1,IF(AND(Weekly[[#This Row],[SVC_P]]=Weekly[[#This Row],[Actual]],Weekly[[#This Row],[SVC_P]]=FALSE),V79+Weekly[[#This Row],[BF V Odds]]-1,V79-1)))</f>
        <v>55.540000000000035</v>
      </c>
      <c r="W80" s="24">
        <f>IF(Weekly[[#This Row],[Actual]]="","",IF(AND(Weekly[[#This Row],[SVC_P]]=FALSE,Weekly[[#This Row],[Actual]]=TRUE),W79+Weekly[[#This Row],[BF H Odds]]-1,IF(AND(Weekly[[#This Row],[SVC_P]]=TRUE,Weekly[[#This Row],[Actual]]=FALSE,),W79+Weekly[[#This Row],[BF V Odds]]-1,W79-1)))</f>
        <v>-31.759999999999998</v>
      </c>
      <c r="X80" s="24">
        <f>IF(Weekly[[#This Row],[Actual]]="","",IF(AND(Weekly[[#This Row],[ADBC_P]]=Weekly[[#This Row],[Actual]],Weekly[[#This Row],[ADBC_P]]=TRUE),X79+Weekly[[#This Row],[BF H Odds]]-1,IF(AND(Weekly[[#This Row],[ADBC_P]]=Weekly[[#This Row],[Actual]],Weekly[[#This Row],[ADBC_P]]=FALSE),X79+Weekly[[#This Row],[BF V Odds]]-1,X79-1)))</f>
        <v>49.470000000000027</v>
      </c>
      <c r="Y80" s="24">
        <f>IF(Weekly[[#This Row],[Actual]]="","",IF(AND(Weekly[[#This Row],[ADBC_P]]=FALSE,Weekly[[#This Row],[Actual]]=TRUE),Y79+Weekly[[#This Row],[BF H Odds]]-1,IF(AND(Weekly[[#This Row],[ADBC_P]]=TRUE,Weekly[[#This Row],[Actual]]=FALSE),Y79+Weekly[[#This Row],[BF V Odds]]-1,Y79-1)))</f>
        <v>37.300000000000011</v>
      </c>
      <c r="Z80" s="24">
        <f>IF(Weekly[[#This Row],[Actual]]="","",IF(AND(Weekly[[#This Row],[RFC_P]]=Weekly[[#This Row],[Actual]],Weekly[[#This Row],[RFC_P]]=TRUE),Z79+Weekly[[#This Row],[BF H Odds]]-1,IF(AND(Weekly[[#This Row],[RFC_P]]=Weekly[[#This Row],[Actual]],Weekly[[#This Row],[RFC_P]]=FALSE),Z79+Weekly[[#This Row],[BF V Odds]]-1,Z79-1)))</f>
        <v>39.980000000000032</v>
      </c>
      <c r="AA80" s="24">
        <f>IF(Weekly[[#This Row],[Actual]]="","",IF(AND(Weekly[[#This Row],[RFC_P]]=FALSE,Weekly[[#This Row],[Actual]]=TRUE),AA79+Weekly[[#This Row],[BF H Odds]]-1,IF(AND(Weekly[[#This Row],[RFC_P]]=TRUE,Weekly[[#This Row],[Actual]]=FALSE),AA79+Weekly[[#This Row],[BF V Odds]]-1,AA79-1)))</f>
        <v>46.790000000000013</v>
      </c>
      <c r="AB80" s="24">
        <f>IF(Weekly[[#This Row],[Actual]]="","",IF(AND(Weekly[[#This Row],[GBC_P]]=Weekly[[#This Row],[Actual]],Weekly[[#This Row],[GBC_P]]=TRUE),AB79+Weekly[[#This Row],[BF H Odds]]-1,IF(AND(Weekly[[#This Row],[GBC_P]]=Weekly[[#This Row],[Actual]],Weekly[[#This Row],[GBC_P]]=FALSE),AB79+Weekly[[#This Row],[BF V Odds]]-1,AB79-1)))</f>
        <v>41.760000000000019</v>
      </c>
      <c r="AC80" s="24">
        <f>IF(Weekly[[#This Row],[Actual]]="","",IF(AND(Weekly[[#This Row],[GBC_P]]=FALSE,Weekly[[#This Row],[Actual]]=TRUE),AC79+Weekly[[#This Row],[BF H Odds]]-1,IF(AND(Weekly[[#This Row],[GBC_P]]=TRUE,Weekly[[#This Row],[Actual]]=FALSE),AC79+Weekly[[#This Row],[BF V Odds]]-1,AC79-1)))</f>
        <v>45.010000000000019</v>
      </c>
      <c r="AD80" s="24">
        <f>IF(Weekly[[#This Row],[Actual]]="","",IF(AND(Weekly[[#This Row],[HGBC_P]]=Weekly[[#This Row],[Actual]],Weekly[[#This Row],[HGBC_P]]=TRUE),AD79+Weekly[[#This Row],[BF H Odds]]-1,IF(AND(Weekly[[#This Row],[HGBC_P]]=Weekly[[#This Row],[Actual]],Weekly[[#This Row],[HGBC_P]]=FALSE),AD79+Weekly[[#This Row],[BF V Odds]]-1,AD79-1)))</f>
        <v>33.53000000000003</v>
      </c>
      <c r="AE80" s="24">
        <f>IF(Weekly[[#This Row],[Actual]]="","",IF(AND(Weekly[[#This Row],[HGBC_P]]=FALSE,Weekly[[#This Row],[Actual]]=TRUE),AE79+Weekly[[#This Row],[BF H Odds]]-1,IF(AND(Weekly[[#This Row],[HGBC_P]]=TRUE,Weekly[[#This Row],[Actual]]=FALSE),AE79+Weekly[[#This Row],[BF V Odds]]-1,AE79-1)))</f>
        <v>53.240000000000009</v>
      </c>
      <c r="AF80" s="24">
        <f>IF(Weekly[[#This Row],[Actual]]="","",IF(AND(Weekly[[#This Row],[XGB_P]]=Weekly[[#This Row],[Actual]],Weekly[[#This Row],[XGB_P]]=TRUE),AF79+Weekly[[#This Row],[BF H Odds]]-1,IF(AND(Weekly[[#This Row],[XGB_P]]=Weekly[[#This Row],[Actual]],Weekly[[#This Row],[XGB_P]]=FALSE),AF79+Weekly[[#This Row],[BF V Odds]]-1,AF79-1)))</f>
        <v>41.460000000000029</v>
      </c>
      <c r="AG80" s="24">
        <f>IF(Weekly[[#This Row],[Actual]]="","",IF(AND(Weekly[[#This Row],[XGB_P]]=FALSE,Weekly[[#This Row],[Actual]]=TRUE),AG79+Weekly[[#This Row],[BF H Odds]]-1,IF(AND(Weekly[[#This Row],[XGB_P]]=TRUE,Weekly[[#This Row],[Actual]]=FALSE),AG79+Weekly[[#This Row],[BF V Odds]]-1,AG79-1)))</f>
        <v>45.31</v>
      </c>
      <c r="AH80" s="24">
        <f>IF(Weekly[[#This Row],[Actual]]="","",IF(AND(Weekly[[#This Row],[QDA_P]]=Weekly[[#This Row],[Actual]],Weekly[[#This Row],[QDA_P]]=TRUE),AH79+Weekly[[#This Row],[BF H Odds]]-1,IF(AND(Weekly[[#This Row],[QDA_P]]=Weekly[[#This Row],[Actual]],Weekly[[#This Row],[QDA_P]]=FALSE),AH79+Weekly[[#This Row],[BF V Odds]]-1,AH79-1)))</f>
        <v>36.890000000000022</v>
      </c>
      <c r="AI80" s="24">
        <f>IF(Weekly[[#This Row],[Actual]]="","",IF(AND(Weekly[[#This Row],[QDA_P]]=FALSE,Weekly[[#This Row],[Actual]]=TRUE),AI79+Weekly[[#This Row],[BF H Odds]]-1,IF(AND(Weekly[[#This Row],[QDA_P]]=TRUE,Weekly[[#This Row],[Actual]]=FALSE),AI79+Weekly[[#This Row],[BF V Odds]]-1,AI79-1)))</f>
        <v>49.880000000000017</v>
      </c>
      <c r="AJ80" s="24"/>
      <c r="AK80" s="24"/>
      <c r="AL80" s="30">
        <f>IF(Weekly[[#This Row],[Actual]]="","",COUNTIF(Weekly[[#This Row],[SVC_P]:[QDA_P]],TRUE))</f>
        <v>4</v>
      </c>
      <c r="AM80" s="30">
        <f>IF(Weekly[[#This Row],[Actual]]="","",COUNTIF(Weekly[[#This Row],[SVC_P]:[QDA_P]],FALSE))</f>
        <v>3</v>
      </c>
      <c r="AN80" t="str">
        <f>IF(AND(Weekly[[#This Row],[BF V Odds]]&gt;$BO$6,Weekly[[#This Row],[BF V Odds]] &lt; $BO$7),Weekly[[#This Row],[BF V Odds]],"")</f>
        <v/>
      </c>
      <c r="AO80" t="str">
        <f>IF(AND(Weekly[[#This Row],[BF H Odds]]&gt;$BO$6, Weekly[[#This Row],[BF H Odds]] &lt; $BO$7),Weekly[[#This Row],[BF H Odds]],"")</f>
        <v/>
      </c>
      <c r="AP80" s="37">
        <f>IF(AND(Weekly[[#This Row],[V Odds &lt;]]="",Weekly[[#This Row],[H Odds &lt;]]=""),AP79,IF(AND(Weekly[[#This Row],[H Odds &lt;]]&lt;&gt;"",Weekly[[#This Row],[SVC_P]]=TRUE,Weekly[[#This Row],[Actual]]=TRUE),AP79+Weekly[[#This Row],[H Odds &lt;]]-1,IF(AND(Weekly[[#This Row],[V Odds &lt;]]&lt;&gt;"",Weekly[[#This Row],[SVC_P]]=FALSE,Weekly[[#This Row],[Actual]]=FALSE),AP79+Weekly[[#This Row],[V Odds &lt;]]-1,IF(AND(Weekly[[#This Row],[V Odds &lt;]]&lt;&gt;"",Weekly[[#This Row],[SVC_P]]=FALSE,Weekly[[#This Row],[Actual]]=TRUE),AP79-1,IF(AND(Weekly[[#This Row],[H Odds &lt;]]&lt;&gt;"",Weekly[[#This Row],[SVC_P]]=TRUE,Weekly[[#This Row],[Actual]]=FALSE),AP79-1,AP79)))))</f>
        <v>51.070000000000014</v>
      </c>
      <c r="AQ80" s="37">
        <f>IF(AND(Weekly[[#This Row],[V Odds &lt;]]="",Weekly[[#This Row],[H Odds &lt;]]=""),AQ79,IF(AND(Weekly[[#This Row],[H Odds &lt;]]&lt;&gt;"",Weekly[[#This Row],[ADBC_P]]=TRUE,Weekly[[#This Row],[Actual]]=TRUE),AQ79+Weekly[[#This Row],[H Odds &lt;]]-1,IF(AND(Weekly[[#This Row],[V Odds &lt;]]&lt;&gt;"",Weekly[[#This Row],[ADBC_P]]=FALSE,Weekly[[#This Row],[Actual]]=FALSE),AQ79+Weekly[[#This Row],[V Odds &lt;]]-1,IF(AND(Weekly[[#This Row],[V Odds &lt;]]&lt;&gt;"",Weekly[[#This Row],[ADBC_P]]=FALSE,Weekly[[#This Row],[Actual]]=TRUE),AQ79-1,IF(AND(Weekly[[#This Row],[H Odds &lt;]]&lt;&gt;"",Weekly[[#This Row],[ADBC_P]]=TRUE,Weekly[[#This Row],[Actual]]=FALSE),AQ79-1,AQ79)))))</f>
        <v>43.82</v>
      </c>
      <c r="AR80" s="37">
        <f>IF(AND(Weekly[[#This Row],[V Odds &lt;]]="",Weekly[[#This Row],[H Odds &lt;]]=""),AR79,IF(AND(Weekly[[#This Row],[H Odds &lt;]]&lt;&gt;"",Weekly[[#This Row],[RFC_P]]=TRUE,Weekly[[#This Row],[Actual]]=TRUE),AR79+Weekly[[#This Row],[H Odds &lt;]]-1,IF(AND(Weekly[[#This Row],[V Odds &lt;]]&lt;&gt;"",Weekly[[#This Row],[RFC_P]]=FALSE,Weekly[[#This Row],[Actual]]=FALSE),AR79+Weekly[[#This Row],[V Odds &lt;]]-1,IF(AND(Weekly[[#This Row],[V Odds &lt;]]&lt;&gt;"",Weekly[[#This Row],[RFC_P]]=FALSE,Weekly[[#This Row],[Actual]]=TRUE),AR79-1,IF(AND(Weekly[[#This Row],[H Odds &lt;]]&lt;&gt;"",Weekly[[#This Row],[RFC_P]]=TRUE,Weekly[[#This Row],[Actual]]=FALSE),AR79-1,AR79)))))</f>
        <v>41.330000000000005</v>
      </c>
      <c r="AS80" s="37">
        <f>IF(AND(Weekly[[#This Row],[V Odds &lt;]]="",Weekly[[#This Row],[H Odds &lt;]]=""),AS79,IF(AND(Weekly[[#This Row],[H Odds &lt;]]&lt;&gt;"",Weekly[[#This Row],[GBC_P]]=TRUE,Weekly[[#This Row],[Actual]]=TRUE),AS79+Weekly[[#This Row],[H Odds &lt;]]-1,IF(AND(Weekly[[#This Row],[V Odds &lt;]]&lt;&gt;"",Weekly[[#This Row],[GBC_P]]=FALSE,Weekly[[#This Row],[Actual]]=FALSE),AS79+Weekly[[#This Row],[V Odds &lt;]]-1,IF(AND(Weekly[[#This Row],[V Odds &lt;]]&lt;&gt;"",Weekly[[#This Row],[GBC_P]]=FALSE,Weekly[[#This Row],[Actual]]=TRUE),AS79-1,IF(AND(Weekly[[#This Row],[H Odds &lt;]]&lt;&gt;"",Weekly[[#This Row],[GBC_P]]=TRUE,Weekly[[#This Row],[Actual]]=FALSE),AS79-1,AS79)))))</f>
        <v>41.82</v>
      </c>
      <c r="AT80" s="37">
        <f>IF(AND(Weekly[[#This Row],[V Odds &lt;]]="",Weekly[[#This Row],[H Odds &lt;]]=""),AT79,IF(AND(Weekly[[#This Row],[H Odds &lt;]]&lt;&gt;"",Weekly[[#This Row],[HGBC_P]]=TRUE,Weekly[[#This Row],[Actual]]=TRUE),AT79+Weekly[[#This Row],[H Odds &lt;]]-1,IF(AND(Weekly[[#This Row],[V Odds &lt;]]&lt;&gt;"",Weekly[[#This Row],[HGBC_P]]=FALSE,Weekly[[#This Row],[Actual]]=FALSE),AT79+Weekly[[#This Row],[V Odds &lt;]]-1,IF(AND(Weekly[[#This Row],[V Odds &lt;]]&lt;&gt;"",Weekly[[#This Row],[HGBC_P]]=FALSE,Weekly[[#This Row],[Actual]]=TRUE),AT79-1,IF(AND(Weekly[[#This Row],[H Odds &lt;]]&lt;&gt;"",Weekly[[#This Row],[HGBC_P]]=TRUE,Weekly[[#This Row],[Actual]]=FALSE),AT79-1,AT79)))))</f>
        <v>37</v>
      </c>
      <c r="AU80" s="37">
        <f>IF(AND(Weekly[[#This Row],[V Odds &lt;]]="",Weekly[[#This Row],[H Odds &lt;]]=""),AU79,IF(AND(Weekly[[#This Row],[H Odds &lt;]]&lt;&gt;"",Weekly[[#This Row],[XGB_P]]=TRUE,Weekly[[#This Row],[Actual]]=TRUE),AU79+Weekly[[#This Row],[H Odds &lt;]]-1,IF(AND(Weekly[[#This Row],[V Odds &lt;]]&lt;&gt;"",Weekly[[#This Row],[XGB_P]]=FALSE,Weekly[[#This Row],[Actual]]=FALSE),AU79+Weekly[[#This Row],[V Odds &lt;]]-1,IF(AND(Weekly[[#This Row],[V Odds &lt;]]&lt;&gt;"",Weekly[[#This Row],[XGB_P]]=FALSE,Weekly[[#This Row],[Actual]]=TRUE),AU79-1,IF(AND(Weekly[[#This Row],[H Odds &lt;]]&lt;&gt;"",Weekly[[#This Row],[XGB_P]]=TRUE,Weekly[[#This Row],[Actual]]=FALSE),AU79-1,AU79)))))</f>
        <v>42.400000000000006</v>
      </c>
      <c r="AV80" s="37">
        <f>IF(AND(Weekly[[#This Row],[V Odds &lt;]]="",Weekly[[#This Row],[H Odds &lt;]]=""),AV79,IF(AND(Weekly[[#This Row],[H Odds &lt;]]&lt;&gt;"",Weekly[[#This Row],[QDA_P]]=TRUE,Weekly[[#This Row],[Actual]]=TRUE),AV79+Weekly[[#This Row],[H Odds &lt;]]-1,IF(AND(Weekly[[#This Row],[V Odds &lt;]]&lt;&gt;"",Weekly[[#This Row],[QDA_P]]=FALSE,Weekly[[#This Row],[Actual]]=FALSE),AV79+Weekly[[#This Row],[V Odds &lt;]]-1,IF(AND(Weekly[[#This Row],[V Odds &lt;]]&lt;&gt;"",Weekly[[#This Row],[QDA_P]]=FALSE,Weekly[[#This Row],[Actual]]=TRUE),AV79-1,IF(AND(Weekly[[#This Row],[H Odds &lt;]]&lt;&gt;"",Weekly[[#This Row],[QDA_P]]=TRUE,Weekly[[#This Row],[Actual]]=FALSE),AV79-1,AV79)))))</f>
        <v>45.519999999999996</v>
      </c>
      <c r="AW80" s="37"/>
      <c r="AX80" s="37">
        <f>IF(AND(Weekly[[#This Row],[V Odds &lt;]]="",Weekly[[#This Row],[H Odds &lt;]]=""),AX79,IF(AND(Weekly[[#This Row],[V Odds &lt;]]&lt;&gt;"",Weekly[[#This Row],[FALSES]]&gt;0,Weekly[[#This Row],[Actual]]=FALSE),AX79+Weekly[[#This Row],[V Odds &lt;]]-1,IF(AND(Weekly[[#This Row],[H Odds &lt;]]&lt;&gt;"",Weekly[[#This Row],[TRUES]]&gt;0,Weekly[[#This Row],[Actual]]=TRUE),AX79+Weekly[[#This Row],[H Odds &lt;]]-1,IF(AND(Weekly[[#This Row],[V Odds &lt;]]&lt;&gt;"",Weekly[[#This Row],[FALSES]]=0),AX79,IF(AND(Weekly[[#This Row],[H Odds &lt;]]&lt;&gt;"",Weekly[[#This Row],[TRUES]]=0),AX79,AX79-1)))))</f>
        <v>57.590000000000011</v>
      </c>
      <c r="AY80" s="37">
        <f>IF(AND(Weekly[[#This Row],[V Odds &lt;]]="",Weekly[[#This Row],[H Odds &lt;]]=""),AY79,IF(AND(Weekly[[#This Row],[V Odds &lt;]]&lt;&gt;"",Weekly[[#This Row],[FALSES]]&gt;0,Weekly[[#This Row],[Actual]]=FALSE),AY79+((Weekly[[#This Row],[V Odds &lt;]]-1)*0.92),IF(AND(Weekly[[#This Row],[H Odds &lt;]]&lt;&gt;"",Weekly[[#This Row],[TRUES]]&gt;0,Weekly[[#This Row],[Actual]]=TRUE),AY79+((Weekly[[#This Row],[H Odds &lt;]]-1)*0.92),IF(AND(Weekly[[#This Row],[V Odds &lt;]]&lt;&gt;"",Weekly[[#This Row],[FALSES]]=0),AY79,IF(AND(Weekly[[#This Row],[H Odds &lt;]]&lt;&gt;"",Weekly[[#This Row],[TRUES]]=0),AY79,AY79-1)))))</f>
        <v>55.622800000000005</v>
      </c>
      <c r="AZ80" s="37">
        <f>IF(AND(Weekly[[#This Row],[V Odds &lt;]]="",Weekly[[#This Row],[H Odds &lt;]]=""),AZ79,IF(AND(Weekly[[#This Row],[V Odds &lt;]]&lt;&gt;"",Weekly[[#This Row],[Actual]]=FALSE),AZ79+Weekly[[#This Row],[V Odds &lt;]]-1,IF(AND(Weekly[[#This Row],[H Odds &lt;]]&lt;&gt;"",Weekly[[#This Row],[Actual]]=TRUE),AZ79+Weekly[[#This Row],[H Odds &lt;]]-1,AZ79-1)))</f>
        <v>55.330000000000005</v>
      </c>
      <c r="BA80" s="38">
        <f>IF(Weekly[[#This Row],[H Odds &lt;]]="",BA79,IF(AND(Weekly[[#This Row],[H Odds &lt;]]&lt;&gt;"",Weekly[[#This Row],[SVC_P]]=TRUE,Weekly[[#This Row],[Actual]]=TRUE),BA79+Weekly[[#This Row],[H Odds &lt;]]-1,IF(AND(Weekly[[#This Row],[H Odds &lt;]]&lt;&gt;"",Weekly[[#This Row],[SVC_P]]=TRUE,Weekly[[#This Row],[Actual]]=FALSE),BA79-1,BA79)))</f>
        <v>47.38</v>
      </c>
      <c r="BB80" s="38">
        <f>IF(Weekly[[#This Row],[H Odds &lt;]]="",BB79,IF(AND(Weekly[[#This Row],[H Odds &lt;]]&lt;&gt;"",Weekly[[#This Row],[ADBC_P]]=TRUE,Weekly[[#This Row],[Actual]]=TRUE),BB79+Weekly[[#This Row],[H Odds &lt;]]-1,IF(AND(Weekly[[#This Row],[H Odds &lt;]]&lt;&gt;"",Weekly[[#This Row],[ADBC_P]]=TRUE,Weekly[[#This Row],[Actual]]=FALSE),BB79-1,BB79)))</f>
        <v>39</v>
      </c>
      <c r="BC80" s="38">
        <f>IF(Weekly[[#This Row],[H Odds &lt;]]="",BC79,IF(AND(Weekly[[#This Row],[H Odds &lt;]]&lt;&gt;"",Weekly[[#This Row],[RFC_P]]=TRUE,Weekly[[#This Row],[Actual]]=TRUE),BC79+Weekly[[#This Row],[H Odds &lt;]]-1,IF(AND(Weekly[[#This Row],[H Odds &lt;]]&lt;&gt;"",Weekly[[#This Row],[RFC_P]]=TRUE,Weekly[[#This Row],[Actual]]=FALSE),BC79-1,BC79)))</f>
        <v>38</v>
      </c>
      <c r="BD80" s="38">
        <f>IF(Weekly[[#This Row],[H Odds &lt;]]="",BD79,IF(AND(Weekly[[#This Row],[H Odds &lt;]]&lt;&gt;"",Weekly[[#This Row],[GBC_P]]=TRUE,Weekly[[#This Row],[Actual]]=TRUE),BD79+Weekly[[#This Row],[H Odds &lt;]]-1,IF(AND(Weekly[[#This Row],[H Odds &lt;]]&lt;&gt;"",Weekly[[#This Row],[GBC_P]]=TRUE,Weekly[[#This Row],[Actual]]=FALSE),BD79-1,BD79)))</f>
        <v>39</v>
      </c>
      <c r="BE80" s="38">
        <f>IF(Weekly[[#This Row],[H Odds &lt;]]="",BE79,IF(AND(Weekly[[#This Row],[H Odds &lt;]]&lt;&gt;"",Weekly[[#This Row],[HGBC_P]]=TRUE,Weekly[[#This Row],[Actual]]=TRUE),BE79+Weekly[[#This Row],[H Odds &lt;]]-1,IF(AND(Weekly[[#This Row],[H Odds &lt;]]&lt;&gt;"",Weekly[[#This Row],[HGBC_P]]=TRUE,Weekly[[#This Row],[Actual]]=FALSE),BE79-1,BE79)))</f>
        <v>38</v>
      </c>
      <c r="BF80" s="38">
        <f>IF(Weekly[[#This Row],[H Odds &lt;]]="",BF79,IF(AND(Weekly[[#This Row],[H Odds &lt;]]&lt;&gt;"",Weekly[[#This Row],[XGB_P]]=TRUE,Weekly[[#This Row],[Actual]]=TRUE),BF79+Weekly[[#This Row],[H Odds &lt;]]-1,IF(AND(Weekly[[#This Row],[H Odds &lt;]]&lt;&gt;"",Weekly[[#This Row],[XGB_P]]=TRUE,Weekly[[#This Row],[Actual]]=FALSE),BF79-1,BF79)))</f>
        <v>41.27</v>
      </c>
      <c r="BG80" s="38">
        <f>IF(Weekly[[#This Row],[H Odds &lt;]]="",BG79,IF(AND(Weekly[[#This Row],[H Odds &lt;]]&lt;&gt;"",Weekly[[#This Row],[QDA_P]]=TRUE,Weekly[[#This Row],[Actual]]=TRUE),BG79+Weekly[[#This Row],[H Odds &lt;]]-1,IF(AND(Weekly[[#This Row],[H Odds &lt;]]&lt;&gt;"",Weekly[[#This Row],[QDA_P]]=TRUE,Weekly[[#This Row],[Actual]]=FALSE),BG79-1,BG79)))</f>
        <v>39</v>
      </c>
      <c r="BH80" s="38">
        <f>IF(Weekly[[#This Row],[H Odds &lt;]]="",BH79,IF(AND(Weekly[[#This Row],[H Odds &lt;]]&lt;&gt;"",Weekly[[#This Row],[KNC_P]]=TRUE,Weekly[[#This Row],[Actual]]=TRUE),BH79+Weekly[[#This Row],[H Odds &lt;]]-1,IF(AND(Weekly[[#This Row],[H Odds &lt;]]&lt;&gt;"",Weekly[[#This Row],[KNC_P]]=TRUE,Weekly[[#This Row],[Actual]]=FALSE),BH79-1,BH79)))</f>
        <v>40</v>
      </c>
      <c r="BI80" s="38">
        <f>IF(Weekly[[#This Row],[H Odds &lt;]]="",BI79,IF(AND(Weekly[[#This Row],[H Odds &lt;]]&lt;&gt;"",Weekly[[#This Row],[TRUES]]&gt;0,Weekly[[#This Row],[Actual]]=TRUE),BI79+Weekly[[#This Row],[H Odds &lt;]]-1,IF(AND(Weekly[[#This Row],[H Odds &lt;]]&lt;&gt;"",Weekly[[#This Row],[TRUES]]=0),BI79,BI79-1)))</f>
        <v>47.38</v>
      </c>
      <c r="BJ80" s="38">
        <f>IF(Weekly[[#This Row],[H Odds &lt;]]="",BJ79,IF(AND(Weekly[[#This Row],[H Odds &lt;]]&lt;&gt;"",Weekly[[#This Row],[Actual]]=TRUE),BJ79+Weekly[[#This Row],[H Odds &lt;]]-1,IF(AND(Weekly[[#This Row],[H Odds &lt;]]&lt;&gt;"",Weekly[[#This Row],[Actual]]=FALSE),BJ79-1,BJ79)))</f>
        <v>47.38</v>
      </c>
      <c r="BK80" s="58">
        <f>IF(AND(Weekly[[#This Row],[TRUES]]&gt;4,Weekly[[#This Row],[Actual]]=TRUE),BK79+Weekly[[#This Row],[BF H Odds]]-1,IF(AND(Weekly[[#This Row],[FALSES]]&gt;4,Weekly[[#This Row],[Actual]]=FALSE),BK79+Weekly[[#This Row],[BF V Odds]]-1,IF(AND(Weekly[[#This Row],[TRUES]]&gt;4,Weekly[[#This Row],[Actual]]=FALSE),BK79-1,IF(AND(Weekly[[#This Row],[FALSES]]&gt;4,Weekly[[#This Row],[Actual]]=TRUE),BK79-1,BK79))))</f>
        <v>39.700000000000024</v>
      </c>
      <c r="BL80" s="58">
        <f>IF(AND(Weekly[[#This Row],[TRUES]]&gt;5,Weekly[[#This Row],[Actual]]=TRUE),BL79+Weekly[[#This Row],[BF H Odds]]-1,IF(AND(Weekly[[#This Row],[FALSES]]&gt;5,Weekly[[#This Row],[Actual]]=FALSE),BL79+Weekly[[#This Row],[BF V Odds]]-1,IF(AND(Weekly[[#This Row],[TRUES]]&gt;5,Weekly[[#This Row],[Actual]]=FALSE),BL79-1,IF(AND(Weekly[[#This Row],[FALSES]]&gt;5,Weekly[[#This Row],[Actual]]=TRUE),BL79-1,BL79))))</f>
        <v>42.910000000000018</v>
      </c>
      <c r="BM80" s="58">
        <f>IF(AND(Weekly[[#This Row],[TRUES]]&gt;6,Weekly[[#This Row],[Actual]]=TRUE),BM79+Weekly[[#This Row],[BF H Odds]]-1,IF(AND(Weekly[[#This Row],[FALSES]]&gt;6,Weekly[[#This Row],[Actual]]=FALSE),BM79+Weekly[[#This Row],[BF V Odds]]-1,IF(AND(Weekly[[#This Row],[TRUES]]&gt;6,Weekly[[#This Row],[Actual]]=FALSE),BM79-1,IF(AND(Weekly[[#This Row],[FALSES]]&gt;6,Weekly[[#This Row],[Actual]]=TRUE),BM79-1,BM79))))</f>
        <v>44.290000000000013</v>
      </c>
      <c r="BN80" s="24"/>
    </row>
    <row r="81" spans="1:66" x14ac:dyDescent="0.25">
      <c r="A81" s="1">
        <v>88</v>
      </c>
      <c r="B81" s="10">
        <v>44247</v>
      </c>
      <c r="C81" s="17" t="s">
        <v>13</v>
      </c>
      <c r="D81" s="15" t="s">
        <v>35</v>
      </c>
      <c r="E81" t="b">
        <v>1</v>
      </c>
      <c r="F81" t="b">
        <v>0</v>
      </c>
      <c r="G81" t="b">
        <v>0</v>
      </c>
      <c r="H81" t="b">
        <v>0</v>
      </c>
      <c r="I81" t="b">
        <v>0</v>
      </c>
      <c r="J81" t="b">
        <v>0</v>
      </c>
      <c r="K81" t="b">
        <v>0</v>
      </c>
      <c r="N81">
        <v>1</v>
      </c>
      <c r="O81">
        <v>1.8</v>
      </c>
      <c r="P81" t="b">
        <v>1</v>
      </c>
      <c r="Q81" t="s">
        <v>76</v>
      </c>
      <c r="R81" s="9">
        <f>IFERROR(IF(Weekly[[#This Row],[Won Bet?]]="yes",R80+(Weekly[[#This Row],[BF Odds]]*Weekly[[#This Row],[BF Stake]])-Weekly[[#This Row],[BF Stake]],R80-Weekly[[#This Row],[BF Stake]]),R80)</f>
        <v>92.690000000000026</v>
      </c>
      <c r="S81" s="9">
        <f>IFERROR(IF(Weekly[[#This Row],[Won Bet?]]="yes",S80+(((Weekly[[#This Row],[BF Odds]]*Weekly[[#This Row],[BF Stake]])-Weekly[[#This Row],[BF Stake]])*0.95),S80-Weekly[[#This Row],[BF Stake]]),S80)</f>
        <v>91.655500000000004</v>
      </c>
      <c r="T81">
        <v>1.39</v>
      </c>
      <c r="U81">
        <v>3.15</v>
      </c>
      <c r="V81" s="24">
        <f>IF(Weekly[[#This Row],[Actual]]="","",IF(AND(Weekly[[#This Row],[SVC_P]]=Weekly[[#This Row],[Actual]],Weekly[[#This Row],[SVC_P]]=TRUE),V80+Weekly[[#This Row],[BF H Odds]]-1,IF(AND(Weekly[[#This Row],[SVC_P]]=Weekly[[#This Row],[Actual]],Weekly[[#This Row],[SVC_P]]=FALSE),V80+Weekly[[#This Row],[BF V Odds]]-1,V80-1)))</f>
        <v>57.690000000000033</v>
      </c>
      <c r="W81" s="24">
        <f>IF(Weekly[[#This Row],[Actual]]="","",IF(AND(Weekly[[#This Row],[SVC_P]]=FALSE,Weekly[[#This Row],[Actual]]=TRUE),W80+Weekly[[#This Row],[BF H Odds]]-1,IF(AND(Weekly[[#This Row],[SVC_P]]=TRUE,Weekly[[#This Row],[Actual]]=FALSE,),W80+Weekly[[#This Row],[BF V Odds]]-1,W80-1)))</f>
        <v>-32.76</v>
      </c>
      <c r="X81" s="24">
        <f>IF(Weekly[[#This Row],[Actual]]="","",IF(AND(Weekly[[#This Row],[ADBC_P]]=Weekly[[#This Row],[Actual]],Weekly[[#This Row],[ADBC_P]]=TRUE),X80+Weekly[[#This Row],[BF H Odds]]-1,IF(AND(Weekly[[#This Row],[ADBC_P]]=Weekly[[#This Row],[Actual]],Weekly[[#This Row],[ADBC_P]]=FALSE),X80+Weekly[[#This Row],[BF V Odds]]-1,X80-1)))</f>
        <v>48.470000000000027</v>
      </c>
      <c r="Y81" s="24">
        <f>IF(Weekly[[#This Row],[Actual]]="","",IF(AND(Weekly[[#This Row],[ADBC_P]]=FALSE,Weekly[[#This Row],[Actual]]=TRUE),Y80+Weekly[[#This Row],[BF H Odds]]-1,IF(AND(Weekly[[#This Row],[ADBC_P]]=TRUE,Weekly[[#This Row],[Actual]]=FALSE),Y80+Weekly[[#This Row],[BF V Odds]]-1,Y80-1)))</f>
        <v>39.45000000000001</v>
      </c>
      <c r="Z81" s="24">
        <f>IF(Weekly[[#This Row],[Actual]]="","",IF(AND(Weekly[[#This Row],[RFC_P]]=Weekly[[#This Row],[Actual]],Weekly[[#This Row],[RFC_P]]=TRUE),Z80+Weekly[[#This Row],[BF H Odds]]-1,IF(AND(Weekly[[#This Row],[RFC_P]]=Weekly[[#This Row],[Actual]],Weekly[[#This Row],[RFC_P]]=FALSE),Z80+Weekly[[#This Row],[BF V Odds]]-1,Z80-1)))</f>
        <v>38.980000000000032</v>
      </c>
      <c r="AA81" s="24">
        <f>IF(Weekly[[#This Row],[Actual]]="","",IF(AND(Weekly[[#This Row],[RFC_P]]=FALSE,Weekly[[#This Row],[Actual]]=TRUE),AA80+Weekly[[#This Row],[BF H Odds]]-1,IF(AND(Weekly[[#This Row],[RFC_P]]=TRUE,Weekly[[#This Row],[Actual]]=FALSE),AA80+Weekly[[#This Row],[BF V Odds]]-1,AA80-1)))</f>
        <v>48.940000000000012</v>
      </c>
      <c r="AB81" s="24">
        <f>IF(Weekly[[#This Row],[Actual]]="","",IF(AND(Weekly[[#This Row],[GBC_P]]=Weekly[[#This Row],[Actual]],Weekly[[#This Row],[GBC_P]]=TRUE),AB80+Weekly[[#This Row],[BF H Odds]]-1,IF(AND(Weekly[[#This Row],[GBC_P]]=Weekly[[#This Row],[Actual]],Weekly[[#This Row],[GBC_P]]=FALSE),AB80+Weekly[[#This Row],[BF V Odds]]-1,AB80-1)))</f>
        <v>40.760000000000019</v>
      </c>
      <c r="AC81" s="24">
        <f>IF(Weekly[[#This Row],[Actual]]="","",IF(AND(Weekly[[#This Row],[GBC_P]]=FALSE,Weekly[[#This Row],[Actual]]=TRUE),AC80+Weekly[[#This Row],[BF H Odds]]-1,IF(AND(Weekly[[#This Row],[GBC_P]]=TRUE,Weekly[[#This Row],[Actual]]=FALSE),AC80+Weekly[[#This Row],[BF V Odds]]-1,AC80-1)))</f>
        <v>47.160000000000018</v>
      </c>
      <c r="AD81" s="24">
        <f>IF(Weekly[[#This Row],[Actual]]="","",IF(AND(Weekly[[#This Row],[HGBC_P]]=Weekly[[#This Row],[Actual]],Weekly[[#This Row],[HGBC_P]]=TRUE),AD80+Weekly[[#This Row],[BF H Odds]]-1,IF(AND(Weekly[[#This Row],[HGBC_P]]=Weekly[[#This Row],[Actual]],Weekly[[#This Row],[HGBC_P]]=FALSE),AD80+Weekly[[#This Row],[BF V Odds]]-1,AD80-1)))</f>
        <v>32.53000000000003</v>
      </c>
      <c r="AE81" s="24">
        <f>IF(Weekly[[#This Row],[Actual]]="","",IF(AND(Weekly[[#This Row],[HGBC_P]]=FALSE,Weekly[[#This Row],[Actual]]=TRUE),AE80+Weekly[[#This Row],[BF H Odds]]-1,IF(AND(Weekly[[#This Row],[HGBC_P]]=TRUE,Weekly[[#This Row],[Actual]]=FALSE),AE80+Weekly[[#This Row],[BF V Odds]]-1,AE80-1)))</f>
        <v>55.390000000000008</v>
      </c>
      <c r="AF81" s="24">
        <f>IF(Weekly[[#This Row],[Actual]]="","",IF(AND(Weekly[[#This Row],[XGB_P]]=Weekly[[#This Row],[Actual]],Weekly[[#This Row],[XGB_P]]=TRUE),AF80+Weekly[[#This Row],[BF H Odds]]-1,IF(AND(Weekly[[#This Row],[XGB_P]]=Weekly[[#This Row],[Actual]],Weekly[[#This Row],[XGB_P]]=FALSE),AF80+Weekly[[#This Row],[BF V Odds]]-1,AF80-1)))</f>
        <v>40.460000000000029</v>
      </c>
      <c r="AG81" s="24">
        <f>IF(Weekly[[#This Row],[Actual]]="","",IF(AND(Weekly[[#This Row],[XGB_P]]=FALSE,Weekly[[#This Row],[Actual]]=TRUE),AG80+Weekly[[#This Row],[BF H Odds]]-1,IF(AND(Weekly[[#This Row],[XGB_P]]=TRUE,Weekly[[#This Row],[Actual]]=FALSE),AG80+Weekly[[#This Row],[BF V Odds]]-1,AG80-1)))</f>
        <v>47.46</v>
      </c>
      <c r="AH81" s="24">
        <f>IF(Weekly[[#This Row],[Actual]]="","",IF(AND(Weekly[[#This Row],[QDA_P]]=Weekly[[#This Row],[Actual]],Weekly[[#This Row],[QDA_P]]=TRUE),AH80+Weekly[[#This Row],[BF H Odds]]-1,IF(AND(Weekly[[#This Row],[QDA_P]]=Weekly[[#This Row],[Actual]],Weekly[[#This Row],[QDA_P]]=FALSE),AH80+Weekly[[#This Row],[BF V Odds]]-1,AH80-1)))</f>
        <v>35.890000000000022</v>
      </c>
      <c r="AI81" s="24">
        <f>IF(Weekly[[#This Row],[Actual]]="","",IF(AND(Weekly[[#This Row],[QDA_P]]=FALSE,Weekly[[#This Row],[Actual]]=TRUE),AI80+Weekly[[#This Row],[BF H Odds]]-1,IF(AND(Weekly[[#This Row],[QDA_P]]=TRUE,Weekly[[#This Row],[Actual]]=FALSE),AI80+Weekly[[#This Row],[BF V Odds]]-1,AI80-1)))</f>
        <v>52.030000000000015</v>
      </c>
      <c r="AJ81" s="24"/>
      <c r="AK81" s="24"/>
      <c r="AL81" s="30">
        <f>IF(Weekly[[#This Row],[Actual]]="","",COUNTIF(Weekly[[#This Row],[SVC_P]:[QDA_P]],TRUE))</f>
        <v>1</v>
      </c>
      <c r="AM81" s="30">
        <f>IF(Weekly[[#This Row],[Actual]]="","",COUNTIF(Weekly[[#This Row],[SVC_P]:[QDA_P]],FALSE))</f>
        <v>6</v>
      </c>
      <c r="AN81" t="str">
        <f>IF(AND(Weekly[[#This Row],[BF V Odds]]&gt;$BO$6,Weekly[[#This Row],[BF V Odds]] &lt; $BO$7),Weekly[[#This Row],[BF V Odds]],"")</f>
        <v/>
      </c>
      <c r="AO81">
        <f>IF(AND(Weekly[[#This Row],[BF H Odds]]&gt;$BO$6, Weekly[[#This Row],[BF H Odds]] &lt; $BO$7),Weekly[[#This Row],[BF H Odds]],"")</f>
        <v>3.15</v>
      </c>
      <c r="AP81" s="37">
        <f>IF(AND(Weekly[[#This Row],[V Odds &lt;]]="",Weekly[[#This Row],[H Odds &lt;]]=""),AP80,IF(AND(Weekly[[#This Row],[H Odds &lt;]]&lt;&gt;"",Weekly[[#This Row],[SVC_P]]=TRUE,Weekly[[#This Row],[Actual]]=TRUE),AP80+Weekly[[#This Row],[H Odds &lt;]]-1,IF(AND(Weekly[[#This Row],[V Odds &lt;]]&lt;&gt;"",Weekly[[#This Row],[SVC_P]]=FALSE,Weekly[[#This Row],[Actual]]=FALSE),AP80+Weekly[[#This Row],[V Odds &lt;]]-1,IF(AND(Weekly[[#This Row],[V Odds &lt;]]&lt;&gt;"",Weekly[[#This Row],[SVC_P]]=FALSE,Weekly[[#This Row],[Actual]]=TRUE),AP80-1,IF(AND(Weekly[[#This Row],[H Odds &lt;]]&lt;&gt;"",Weekly[[#This Row],[SVC_P]]=TRUE,Weekly[[#This Row],[Actual]]=FALSE),AP80-1,AP80)))))</f>
        <v>53.220000000000013</v>
      </c>
      <c r="AQ81" s="37">
        <f>IF(AND(Weekly[[#This Row],[V Odds &lt;]]="",Weekly[[#This Row],[H Odds &lt;]]=""),AQ80,IF(AND(Weekly[[#This Row],[H Odds &lt;]]&lt;&gt;"",Weekly[[#This Row],[ADBC_P]]=TRUE,Weekly[[#This Row],[Actual]]=TRUE),AQ80+Weekly[[#This Row],[H Odds &lt;]]-1,IF(AND(Weekly[[#This Row],[V Odds &lt;]]&lt;&gt;"",Weekly[[#This Row],[ADBC_P]]=FALSE,Weekly[[#This Row],[Actual]]=FALSE),AQ80+Weekly[[#This Row],[V Odds &lt;]]-1,IF(AND(Weekly[[#This Row],[V Odds &lt;]]&lt;&gt;"",Weekly[[#This Row],[ADBC_P]]=FALSE,Weekly[[#This Row],[Actual]]=TRUE),AQ80-1,IF(AND(Weekly[[#This Row],[H Odds &lt;]]&lt;&gt;"",Weekly[[#This Row],[ADBC_P]]=TRUE,Weekly[[#This Row],[Actual]]=FALSE),AQ80-1,AQ80)))))</f>
        <v>43.82</v>
      </c>
      <c r="AR81" s="37">
        <f>IF(AND(Weekly[[#This Row],[V Odds &lt;]]="",Weekly[[#This Row],[H Odds &lt;]]=""),AR80,IF(AND(Weekly[[#This Row],[H Odds &lt;]]&lt;&gt;"",Weekly[[#This Row],[RFC_P]]=TRUE,Weekly[[#This Row],[Actual]]=TRUE),AR80+Weekly[[#This Row],[H Odds &lt;]]-1,IF(AND(Weekly[[#This Row],[V Odds &lt;]]&lt;&gt;"",Weekly[[#This Row],[RFC_P]]=FALSE,Weekly[[#This Row],[Actual]]=FALSE),AR80+Weekly[[#This Row],[V Odds &lt;]]-1,IF(AND(Weekly[[#This Row],[V Odds &lt;]]&lt;&gt;"",Weekly[[#This Row],[RFC_P]]=FALSE,Weekly[[#This Row],[Actual]]=TRUE),AR80-1,IF(AND(Weekly[[#This Row],[H Odds &lt;]]&lt;&gt;"",Weekly[[#This Row],[RFC_P]]=TRUE,Weekly[[#This Row],[Actual]]=FALSE),AR80-1,AR80)))))</f>
        <v>41.330000000000005</v>
      </c>
      <c r="AS81" s="37">
        <f>IF(AND(Weekly[[#This Row],[V Odds &lt;]]="",Weekly[[#This Row],[H Odds &lt;]]=""),AS80,IF(AND(Weekly[[#This Row],[H Odds &lt;]]&lt;&gt;"",Weekly[[#This Row],[GBC_P]]=TRUE,Weekly[[#This Row],[Actual]]=TRUE),AS80+Weekly[[#This Row],[H Odds &lt;]]-1,IF(AND(Weekly[[#This Row],[V Odds &lt;]]&lt;&gt;"",Weekly[[#This Row],[GBC_P]]=FALSE,Weekly[[#This Row],[Actual]]=FALSE),AS80+Weekly[[#This Row],[V Odds &lt;]]-1,IF(AND(Weekly[[#This Row],[V Odds &lt;]]&lt;&gt;"",Weekly[[#This Row],[GBC_P]]=FALSE,Weekly[[#This Row],[Actual]]=TRUE),AS80-1,IF(AND(Weekly[[#This Row],[H Odds &lt;]]&lt;&gt;"",Weekly[[#This Row],[GBC_P]]=TRUE,Weekly[[#This Row],[Actual]]=FALSE),AS80-1,AS80)))))</f>
        <v>41.82</v>
      </c>
      <c r="AT81" s="37">
        <f>IF(AND(Weekly[[#This Row],[V Odds &lt;]]="",Weekly[[#This Row],[H Odds &lt;]]=""),AT80,IF(AND(Weekly[[#This Row],[H Odds &lt;]]&lt;&gt;"",Weekly[[#This Row],[HGBC_P]]=TRUE,Weekly[[#This Row],[Actual]]=TRUE),AT80+Weekly[[#This Row],[H Odds &lt;]]-1,IF(AND(Weekly[[#This Row],[V Odds &lt;]]&lt;&gt;"",Weekly[[#This Row],[HGBC_P]]=FALSE,Weekly[[#This Row],[Actual]]=FALSE),AT80+Weekly[[#This Row],[V Odds &lt;]]-1,IF(AND(Weekly[[#This Row],[V Odds &lt;]]&lt;&gt;"",Weekly[[#This Row],[HGBC_P]]=FALSE,Weekly[[#This Row],[Actual]]=TRUE),AT80-1,IF(AND(Weekly[[#This Row],[H Odds &lt;]]&lt;&gt;"",Weekly[[#This Row],[HGBC_P]]=TRUE,Weekly[[#This Row],[Actual]]=FALSE),AT80-1,AT80)))))</f>
        <v>37</v>
      </c>
      <c r="AU81" s="37">
        <f>IF(AND(Weekly[[#This Row],[V Odds &lt;]]="",Weekly[[#This Row],[H Odds &lt;]]=""),AU80,IF(AND(Weekly[[#This Row],[H Odds &lt;]]&lt;&gt;"",Weekly[[#This Row],[XGB_P]]=TRUE,Weekly[[#This Row],[Actual]]=TRUE),AU80+Weekly[[#This Row],[H Odds &lt;]]-1,IF(AND(Weekly[[#This Row],[V Odds &lt;]]&lt;&gt;"",Weekly[[#This Row],[XGB_P]]=FALSE,Weekly[[#This Row],[Actual]]=FALSE),AU80+Weekly[[#This Row],[V Odds &lt;]]-1,IF(AND(Weekly[[#This Row],[V Odds &lt;]]&lt;&gt;"",Weekly[[#This Row],[XGB_P]]=FALSE,Weekly[[#This Row],[Actual]]=TRUE),AU80-1,IF(AND(Weekly[[#This Row],[H Odds &lt;]]&lt;&gt;"",Weekly[[#This Row],[XGB_P]]=TRUE,Weekly[[#This Row],[Actual]]=FALSE),AU80-1,AU80)))))</f>
        <v>42.400000000000006</v>
      </c>
      <c r="AV81" s="37">
        <f>IF(AND(Weekly[[#This Row],[V Odds &lt;]]="",Weekly[[#This Row],[H Odds &lt;]]=""),AV80,IF(AND(Weekly[[#This Row],[H Odds &lt;]]&lt;&gt;"",Weekly[[#This Row],[QDA_P]]=TRUE,Weekly[[#This Row],[Actual]]=TRUE),AV80+Weekly[[#This Row],[H Odds &lt;]]-1,IF(AND(Weekly[[#This Row],[V Odds &lt;]]&lt;&gt;"",Weekly[[#This Row],[QDA_P]]=FALSE,Weekly[[#This Row],[Actual]]=FALSE),AV80+Weekly[[#This Row],[V Odds &lt;]]-1,IF(AND(Weekly[[#This Row],[V Odds &lt;]]&lt;&gt;"",Weekly[[#This Row],[QDA_P]]=FALSE,Weekly[[#This Row],[Actual]]=TRUE),AV80-1,IF(AND(Weekly[[#This Row],[H Odds &lt;]]&lt;&gt;"",Weekly[[#This Row],[QDA_P]]=TRUE,Weekly[[#This Row],[Actual]]=FALSE),AV80-1,AV80)))))</f>
        <v>45.519999999999996</v>
      </c>
      <c r="AW81" s="37"/>
      <c r="AX81" s="37">
        <f>IF(AND(Weekly[[#This Row],[V Odds &lt;]]="",Weekly[[#This Row],[H Odds &lt;]]=""),AX80,IF(AND(Weekly[[#This Row],[V Odds &lt;]]&lt;&gt;"",Weekly[[#This Row],[FALSES]]&gt;0,Weekly[[#This Row],[Actual]]=FALSE),AX80+Weekly[[#This Row],[V Odds &lt;]]-1,IF(AND(Weekly[[#This Row],[H Odds &lt;]]&lt;&gt;"",Weekly[[#This Row],[TRUES]]&gt;0,Weekly[[#This Row],[Actual]]=TRUE),AX80+Weekly[[#This Row],[H Odds &lt;]]-1,IF(AND(Weekly[[#This Row],[V Odds &lt;]]&lt;&gt;"",Weekly[[#This Row],[FALSES]]=0),AX80,IF(AND(Weekly[[#This Row],[H Odds &lt;]]&lt;&gt;"",Weekly[[#This Row],[TRUES]]=0),AX80,AX80-1)))))</f>
        <v>59.740000000000009</v>
      </c>
      <c r="AY81" s="37">
        <f>IF(AND(Weekly[[#This Row],[V Odds &lt;]]="",Weekly[[#This Row],[H Odds &lt;]]=""),AY80,IF(AND(Weekly[[#This Row],[V Odds &lt;]]&lt;&gt;"",Weekly[[#This Row],[FALSES]]&gt;0,Weekly[[#This Row],[Actual]]=FALSE),AY80+((Weekly[[#This Row],[V Odds &lt;]]-1)*0.92),IF(AND(Weekly[[#This Row],[H Odds &lt;]]&lt;&gt;"",Weekly[[#This Row],[TRUES]]&gt;0,Weekly[[#This Row],[Actual]]=TRUE),AY80+((Weekly[[#This Row],[H Odds &lt;]]-1)*0.92),IF(AND(Weekly[[#This Row],[V Odds &lt;]]&lt;&gt;"",Weekly[[#This Row],[FALSES]]=0),AY80,IF(AND(Weekly[[#This Row],[H Odds &lt;]]&lt;&gt;"",Weekly[[#This Row],[TRUES]]=0),AY80,AY80-1)))))</f>
        <v>57.600800000000007</v>
      </c>
      <c r="AZ81" s="37">
        <f>IF(AND(Weekly[[#This Row],[V Odds &lt;]]="",Weekly[[#This Row],[H Odds &lt;]]=""),AZ80,IF(AND(Weekly[[#This Row],[V Odds &lt;]]&lt;&gt;"",Weekly[[#This Row],[Actual]]=FALSE),AZ80+Weekly[[#This Row],[V Odds &lt;]]-1,IF(AND(Weekly[[#This Row],[H Odds &lt;]]&lt;&gt;"",Weekly[[#This Row],[Actual]]=TRUE),AZ80+Weekly[[#This Row],[H Odds &lt;]]-1,AZ80-1)))</f>
        <v>57.480000000000004</v>
      </c>
      <c r="BA81" s="38">
        <f>IF(Weekly[[#This Row],[H Odds &lt;]]="",BA80,IF(AND(Weekly[[#This Row],[H Odds &lt;]]&lt;&gt;"",Weekly[[#This Row],[SVC_P]]=TRUE,Weekly[[#This Row],[Actual]]=TRUE),BA80+Weekly[[#This Row],[H Odds &lt;]]-1,IF(AND(Weekly[[#This Row],[H Odds &lt;]]&lt;&gt;"",Weekly[[#This Row],[SVC_P]]=TRUE,Weekly[[#This Row],[Actual]]=FALSE),BA80-1,BA80)))</f>
        <v>49.53</v>
      </c>
      <c r="BB81" s="38">
        <f>IF(Weekly[[#This Row],[H Odds &lt;]]="",BB80,IF(AND(Weekly[[#This Row],[H Odds &lt;]]&lt;&gt;"",Weekly[[#This Row],[ADBC_P]]=TRUE,Weekly[[#This Row],[Actual]]=TRUE),BB80+Weekly[[#This Row],[H Odds &lt;]]-1,IF(AND(Weekly[[#This Row],[H Odds &lt;]]&lt;&gt;"",Weekly[[#This Row],[ADBC_P]]=TRUE,Weekly[[#This Row],[Actual]]=FALSE),BB80-1,BB80)))</f>
        <v>39</v>
      </c>
      <c r="BC81" s="38">
        <f>IF(Weekly[[#This Row],[H Odds &lt;]]="",BC80,IF(AND(Weekly[[#This Row],[H Odds &lt;]]&lt;&gt;"",Weekly[[#This Row],[RFC_P]]=TRUE,Weekly[[#This Row],[Actual]]=TRUE),BC80+Weekly[[#This Row],[H Odds &lt;]]-1,IF(AND(Weekly[[#This Row],[H Odds &lt;]]&lt;&gt;"",Weekly[[#This Row],[RFC_P]]=TRUE,Weekly[[#This Row],[Actual]]=FALSE),BC80-1,BC80)))</f>
        <v>38</v>
      </c>
      <c r="BD81" s="38">
        <f>IF(Weekly[[#This Row],[H Odds &lt;]]="",BD80,IF(AND(Weekly[[#This Row],[H Odds &lt;]]&lt;&gt;"",Weekly[[#This Row],[GBC_P]]=TRUE,Weekly[[#This Row],[Actual]]=TRUE),BD80+Weekly[[#This Row],[H Odds &lt;]]-1,IF(AND(Weekly[[#This Row],[H Odds &lt;]]&lt;&gt;"",Weekly[[#This Row],[GBC_P]]=TRUE,Weekly[[#This Row],[Actual]]=FALSE),BD80-1,BD80)))</f>
        <v>39</v>
      </c>
      <c r="BE81" s="38">
        <f>IF(Weekly[[#This Row],[H Odds &lt;]]="",BE80,IF(AND(Weekly[[#This Row],[H Odds &lt;]]&lt;&gt;"",Weekly[[#This Row],[HGBC_P]]=TRUE,Weekly[[#This Row],[Actual]]=TRUE),BE80+Weekly[[#This Row],[H Odds &lt;]]-1,IF(AND(Weekly[[#This Row],[H Odds &lt;]]&lt;&gt;"",Weekly[[#This Row],[HGBC_P]]=TRUE,Weekly[[#This Row],[Actual]]=FALSE),BE80-1,BE80)))</f>
        <v>38</v>
      </c>
      <c r="BF81" s="38">
        <f>IF(Weekly[[#This Row],[H Odds &lt;]]="",BF80,IF(AND(Weekly[[#This Row],[H Odds &lt;]]&lt;&gt;"",Weekly[[#This Row],[XGB_P]]=TRUE,Weekly[[#This Row],[Actual]]=TRUE),BF80+Weekly[[#This Row],[H Odds &lt;]]-1,IF(AND(Weekly[[#This Row],[H Odds &lt;]]&lt;&gt;"",Weekly[[#This Row],[XGB_P]]=TRUE,Weekly[[#This Row],[Actual]]=FALSE),BF80-1,BF80)))</f>
        <v>41.27</v>
      </c>
      <c r="BG81" s="38">
        <f>IF(Weekly[[#This Row],[H Odds &lt;]]="",BG80,IF(AND(Weekly[[#This Row],[H Odds &lt;]]&lt;&gt;"",Weekly[[#This Row],[QDA_P]]=TRUE,Weekly[[#This Row],[Actual]]=TRUE),BG80+Weekly[[#This Row],[H Odds &lt;]]-1,IF(AND(Weekly[[#This Row],[H Odds &lt;]]&lt;&gt;"",Weekly[[#This Row],[QDA_P]]=TRUE,Weekly[[#This Row],[Actual]]=FALSE),BG80-1,BG80)))</f>
        <v>39</v>
      </c>
      <c r="BH81" s="38">
        <f>IF(Weekly[[#This Row],[H Odds &lt;]]="",BH80,IF(AND(Weekly[[#This Row],[H Odds &lt;]]&lt;&gt;"",Weekly[[#This Row],[KNC_P]]=TRUE,Weekly[[#This Row],[Actual]]=TRUE),BH80+Weekly[[#This Row],[H Odds &lt;]]-1,IF(AND(Weekly[[#This Row],[H Odds &lt;]]&lt;&gt;"",Weekly[[#This Row],[KNC_P]]=TRUE,Weekly[[#This Row],[Actual]]=FALSE),BH80-1,BH80)))</f>
        <v>40</v>
      </c>
      <c r="BI81" s="38">
        <f>IF(Weekly[[#This Row],[H Odds &lt;]]="",BI80,IF(AND(Weekly[[#This Row],[H Odds &lt;]]&lt;&gt;"",Weekly[[#This Row],[TRUES]]&gt;0,Weekly[[#This Row],[Actual]]=TRUE),BI80+Weekly[[#This Row],[H Odds &lt;]]-1,IF(AND(Weekly[[#This Row],[H Odds &lt;]]&lt;&gt;"",Weekly[[#This Row],[TRUES]]=0),BI80,BI80-1)))</f>
        <v>49.53</v>
      </c>
      <c r="BJ81" s="38">
        <f>IF(Weekly[[#This Row],[H Odds &lt;]]="",BJ80,IF(AND(Weekly[[#This Row],[H Odds &lt;]]&lt;&gt;"",Weekly[[#This Row],[Actual]]=TRUE),BJ80+Weekly[[#This Row],[H Odds &lt;]]-1,IF(AND(Weekly[[#This Row],[H Odds &lt;]]&lt;&gt;"",Weekly[[#This Row],[Actual]]=FALSE),BJ80-1,BJ80)))</f>
        <v>49.53</v>
      </c>
      <c r="BK81" s="58">
        <f>IF(AND(Weekly[[#This Row],[TRUES]]&gt;4,Weekly[[#This Row],[Actual]]=TRUE),BK80+Weekly[[#This Row],[BF H Odds]]-1,IF(AND(Weekly[[#This Row],[FALSES]]&gt;4,Weekly[[#This Row],[Actual]]=FALSE),BK80+Weekly[[#This Row],[BF V Odds]]-1,IF(AND(Weekly[[#This Row],[TRUES]]&gt;4,Weekly[[#This Row],[Actual]]=FALSE),BK80-1,IF(AND(Weekly[[#This Row],[FALSES]]&gt;4,Weekly[[#This Row],[Actual]]=TRUE),BK80-1,BK80))))</f>
        <v>38.700000000000024</v>
      </c>
      <c r="BL81" s="58">
        <f>IF(AND(Weekly[[#This Row],[TRUES]]&gt;5,Weekly[[#This Row],[Actual]]=TRUE),BL80+Weekly[[#This Row],[BF H Odds]]-1,IF(AND(Weekly[[#This Row],[FALSES]]&gt;5,Weekly[[#This Row],[Actual]]=FALSE),BL80+Weekly[[#This Row],[BF V Odds]]-1,IF(AND(Weekly[[#This Row],[TRUES]]&gt;5,Weekly[[#This Row],[Actual]]=FALSE),BL80-1,IF(AND(Weekly[[#This Row],[FALSES]]&gt;5,Weekly[[#This Row],[Actual]]=TRUE),BL80-1,BL80))))</f>
        <v>41.910000000000018</v>
      </c>
      <c r="BM81" s="58">
        <f>IF(AND(Weekly[[#This Row],[TRUES]]&gt;6,Weekly[[#This Row],[Actual]]=TRUE),BM80+Weekly[[#This Row],[BF H Odds]]-1,IF(AND(Weekly[[#This Row],[FALSES]]&gt;6,Weekly[[#This Row],[Actual]]=FALSE),BM80+Weekly[[#This Row],[BF V Odds]]-1,IF(AND(Weekly[[#This Row],[TRUES]]&gt;6,Weekly[[#This Row],[Actual]]=FALSE),BM80-1,IF(AND(Weekly[[#This Row],[FALSES]]&gt;6,Weekly[[#This Row],[Actual]]=TRUE),BM80-1,BM80))))</f>
        <v>44.290000000000013</v>
      </c>
      <c r="BN81" s="24"/>
    </row>
    <row r="82" spans="1:66" x14ac:dyDescent="0.25">
      <c r="A82" s="1">
        <v>90</v>
      </c>
      <c r="B82" s="10">
        <v>44247</v>
      </c>
      <c r="C82" s="17" t="s">
        <v>23</v>
      </c>
      <c r="D82" s="15" t="s">
        <v>22</v>
      </c>
      <c r="E82" t="b">
        <v>1</v>
      </c>
      <c r="F82" t="b">
        <v>0</v>
      </c>
      <c r="G82" t="b">
        <v>1</v>
      </c>
      <c r="H82" t="b">
        <v>1</v>
      </c>
      <c r="I82" t="b">
        <v>1</v>
      </c>
      <c r="J82" t="b">
        <v>1</v>
      </c>
      <c r="K82" t="b">
        <v>0</v>
      </c>
      <c r="N82">
        <v>1</v>
      </c>
      <c r="O82">
        <v>3.2</v>
      </c>
      <c r="P82" t="b">
        <v>0</v>
      </c>
      <c r="Q82" t="s">
        <v>76</v>
      </c>
      <c r="R82" s="9">
        <f>IFERROR(IF(Weekly[[#This Row],[Won Bet?]]="yes",R81+(Weekly[[#This Row],[BF Odds]]*Weekly[[#This Row],[BF Stake]])-Weekly[[#This Row],[BF Stake]],R81-Weekly[[#This Row],[BF Stake]]),R81)</f>
        <v>91.690000000000026</v>
      </c>
      <c r="S82" s="9">
        <f>IFERROR(IF(Weekly[[#This Row],[Won Bet?]]="yes",S81+(((Weekly[[#This Row],[BF Odds]]*Weekly[[#This Row],[BF Stake]])-Weekly[[#This Row],[BF Stake]])*0.95),S81-Weekly[[#This Row],[BF Stake]]),S81)</f>
        <v>90.655500000000004</v>
      </c>
      <c r="T82">
        <v>2.61</v>
      </c>
      <c r="U82">
        <v>1.53</v>
      </c>
      <c r="V82" s="24">
        <f>IF(Weekly[[#This Row],[Actual]]="","",IF(AND(Weekly[[#This Row],[SVC_P]]=Weekly[[#This Row],[Actual]],Weekly[[#This Row],[SVC_P]]=TRUE),V81+Weekly[[#This Row],[BF H Odds]]-1,IF(AND(Weekly[[#This Row],[SVC_P]]=Weekly[[#This Row],[Actual]],Weekly[[#This Row],[SVC_P]]=FALSE),V81+Weekly[[#This Row],[BF V Odds]]-1,V81-1)))</f>
        <v>56.690000000000033</v>
      </c>
      <c r="W82" s="24">
        <f>IF(Weekly[[#This Row],[Actual]]="","",IF(AND(Weekly[[#This Row],[SVC_P]]=FALSE,Weekly[[#This Row],[Actual]]=TRUE),W81+Weekly[[#This Row],[BF H Odds]]-1,IF(AND(Weekly[[#This Row],[SVC_P]]=TRUE,Weekly[[#This Row],[Actual]]=FALSE,),W81+Weekly[[#This Row],[BF V Odds]]-1,W81-1)))</f>
        <v>-33.76</v>
      </c>
      <c r="X82" s="24">
        <f>IF(Weekly[[#This Row],[Actual]]="","",IF(AND(Weekly[[#This Row],[ADBC_P]]=Weekly[[#This Row],[Actual]],Weekly[[#This Row],[ADBC_P]]=TRUE),X81+Weekly[[#This Row],[BF H Odds]]-1,IF(AND(Weekly[[#This Row],[ADBC_P]]=Weekly[[#This Row],[Actual]],Weekly[[#This Row],[ADBC_P]]=FALSE),X81+Weekly[[#This Row],[BF V Odds]]-1,X81-1)))</f>
        <v>50.080000000000027</v>
      </c>
      <c r="Y82" s="24">
        <f>IF(Weekly[[#This Row],[Actual]]="","",IF(AND(Weekly[[#This Row],[ADBC_P]]=FALSE,Weekly[[#This Row],[Actual]]=TRUE),Y81+Weekly[[#This Row],[BF H Odds]]-1,IF(AND(Weekly[[#This Row],[ADBC_P]]=TRUE,Weekly[[#This Row],[Actual]]=FALSE),Y81+Weekly[[#This Row],[BF V Odds]]-1,Y81-1)))</f>
        <v>38.45000000000001</v>
      </c>
      <c r="Z82" s="24">
        <f>IF(Weekly[[#This Row],[Actual]]="","",IF(AND(Weekly[[#This Row],[RFC_P]]=Weekly[[#This Row],[Actual]],Weekly[[#This Row],[RFC_P]]=TRUE),Z81+Weekly[[#This Row],[BF H Odds]]-1,IF(AND(Weekly[[#This Row],[RFC_P]]=Weekly[[#This Row],[Actual]],Weekly[[#This Row],[RFC_P]]=FALSE),Z81+Weekly[[#This Row],[BF V Odds]]-1,Z81-1)))</f>
        <v>37.980000000000032</v>
      </c>
      <c r="AA82" s="24">
        <f>IF(Weekly[[#This Row],[Actual]]="","",IF(AND(Weekly[[#This Row],[RFC_P]]=FALSE,Weekly[[#This Row],[Actual]]=TRUE),AA81+Weekly[[#This Row],[BF H Odds]]-1,IF(AND(Weekly[[#This Row],[RFC_P]]=TRUE,Weekly[[#This Row],[Actual]]=FALSE),AA81+Weekly[[#This Row],[BF V Odds]]-1,AA81-1)))</f>
        <v>50.550000000000011</v>
      </c>
      <c r="AB82" s="24">
        <f>IF(Weekly[[#This Row],[Actual]]="","",IF(AND(Weekly[[#This Row],[GBC_P]]=Weekly[[#This Row],[Actual]],Weekly[[#This Row],[GBC_P]]=TRUE),AB81+Weekly[[#This Row],[BF H Odds]]-1,IF(AND(Weekly[[#This Row],[GBC_P]]=Weekly[[#This Row],[Actual]],Weekly[[#This Row],[GBC_P]]=FALSE),AB81+Weekly[[#This Row],[BF V Odds]]-1,AB81-1)))</f>
        <v>39.760000000000019</v>
      </c>
      <c r="AC82" s="24">
        <f>IF(Weekly[[#This Row],[Actual]]="","",IF(AND(Weekly[[#This Row],[GBC_P]]=FALSE,Weekly[[#This Row],[Actual]]=TRUE),AC81+Weekly[[#This Row],[BF H Odds]]-1,IF(AND(Weekly[[#This Row],[GBC_P]]=TRUE,Weekly[[#This Row],[Actual]]=FALSE),AC81+Weekly[[#This Row],[BF V Odds]]-1,AC81-1)))</f>
        <v>48.770000000000017</v>
      </c>
      <c r="AD82" s="24">
        <f>IF(Weekly[[#This Row],[Actual]]="","",IF(AND(Weekly[[#This Row],[HGBC_P]]=Weekly[[#This Row],[Actual]],Weekly[[#This Row],[HGBC_P]]=TRUE),AD81+Weekly[[#This Row],[BF H Odds]]-1,IF(AND(Weekly[[#This Row],[HGBC_P]]=Weekly[[#This Row],[Actual]],Weekly[[#This Row],[HGBC_P]]=FALSE),AD81+Weekly[[#This Row],[BF V Odds]]-1,AD81-1)))</f>
        <v>31.53000000000003</v>
      </c>
      <c r="AE82" s="24">
        <f>IF(Weekly[[#This Row],[Actual]]="","",IF(AND(Weekly[[#This Row],[HGBC_P]]=FALSE,Weekly[[#This Row],[Actual]]=TRUE),AE81+Weekly[[#This Row],[BF H Odds]]-1,IF(AND(Weekly[[#This Row],[HGBC_P]]=TRUE,Weekly[[#This Row],[Actual]]=FALSE),AE81+Weekly[[#This Row],[BF V Odds]]-1,AE81-1)))</f>
        <v>57.000000000000007</v>
      </c>
      <c r="AF82" s="24">
        <f>IF(Weekly[[#This Row],[Actual]]="","",IF(AND(Weekly[[#This Row],[XGB_P]]=Weekly[[#This Row],[Actual]],Weekly[[#This Row],[XGB_P]]=TRUE),AF81+Weekly[[#This Row],[BF H Odds]]-1,IF(AND(Weekly[[#This Row],[XGB_P]]=Weekly[[#This Row],[Actual]],Weekly[[#This Row],[XGB_P]]=FALSE),AF81+Weekly[[#This Row],[BF V Odds]]-1,AF81-1)))</f>
        <v>39.460000000000029</v>
      </c>
      <c r="AG82" s="24">
        <f>IF(Weekly[[#This Row],[Actual]]="","",IF(AND(Weekly[[#This Row],[XGB_P]]=FALSE,Weekly[[#This Row],[Actual]]=TRUE),AG81+Weekly[[#This Row],[BF H Odds]]-1,IF(AND(Weekly[[#This Row],[XGB_P]]=TRUE,Weekly[[#This Row],[Actual]]=FALSE),AG81+Weekly[[#This Row],[BF V Odds]]-1,AG81-1)))</f>
        <v>49.07</v>
      </c>
      <c r="AH82" s="24">
        <f>IF(Weekly[[#This Row],[Actual]]="","",IF(AND(Weekly[[#This Row],[QDA_P]]=Weekly[[#This Row],[Actual]],Weekly[[#This Row],[QDA_P]]=TRUE),AH81+Weekly[[#This Row],[BF H Odds]]-1,IF(AND(Weekly[[#This Row],[QDA_P]]=Weekly[[#This Row],[Actual]],Weekly[[#This Row],[QDA_P]]=FALSE),AH81+Weekly[[#This Row],[BF V Odds]]-1,AH81-1)))</f>
        <v>37.500000000000021</v>
      </c>
      <c r="AI82" s="24">
        <f>IF(Weekly[[#This Row],[Actual]]="","",IF(AND(Weekly[[#This Row],[QDA_P]]=FALSE,Weekly[[#This Row],[Actual]]=TRUE),AI81+Weekly[[#This Row],[BF H Odds]]-1,IF(AND(Weekly[[#This Row],[QDA_P]]=TRUE,Weekly[[#This Row],[Actual]]=FALSE),AI81+Weekly[[#This Row],[BF V Odds]]-1,AI81-1)))</f>
        <v>51.030000000000015</v>
      </c>
      <c r="AJ82" s="24"/>
      <c r="AK82" s="24"/>
      <c r="AL82" s="30">
        <f>IF(Weekly[[#This Row],[Actual]]="","",COUNTIF(Weekly[[#This Row],[SVC_P]:[QDA_P]],TRUE))</f>
        <v>5</v>
      </c>
      <c r="AM82" s="30">
        <f>IF(Weekly[[#This Row],[Actual]]="","",COUNTIF(Weekly[[#This Row],[SVC_P]:[QDA_P]],FALSE))</f>
        <v>2</v>
      </c>
      <c r="AN82" t="str">
        <f>IF(AND(Weekly[[#This Row],[BF V Odds]]&gt;$BO$6,Weekly[[#This Row],[BF V Odds]] &lt; $BO$7),Weekly[[#This Row],[BF V Odds]],"")</f>
        <v/>
      </c>
      <c r="AO82" t="str">
        <f>IF(AND(Weekly[[#This Row],[BF H Odds]]&gt;$BO$6, Weekly[[#This Row],[BF H Odds]] &lt; $BO$7),Weekly[[#This Row],[BF H Odds]],"")</f>
        <v/>
      </c>
      <c r="AP82" s="37">
        <f>IF(AND(Weekly[[#This Row],[V Odds &lt;]]="",Weekly[[#This Row],[H Odds &lt;]]=""),AP81,IF(AND(Weekly[[#This Row],[H Odds &lt;]]&lt;&gt;"",Weekly[[#This Row],[SVC_P]]=TRUE,Weekly[[#This Row],[Actual]]=TRUE),AP81+Weekly[[#This Row],[H Odds &lt;]]-1,IF(AND(Weekly[[#This Row],[V Odds &lt;]]&lt;&gt;"",Weekly[[#This Row],[SVC_P]]=FALSE,Weekly[[#This Row],[Actual]]=FALSE),AP81+Weekly[[#This Row],[V Odds &lt;]]-1,IF(AND(Weekly[[#This Row],[V Odds &lt;]]&lt;&gt;"",Weekly[[#This Row],[SVC_P]]=FALSE,Weekly[[#This Row],[Actual]]=TRUE),AP81-1,IF(AND(Weekly[[#This Row],[H Odds &lt;]]&lt;&gt;"",Weekly[[#This Row],[SVC_P]]=TRUE,Weekly[[#This Row],[Actual]]=FALSE),AP81-1,AP81)))))</f>
        <v>53.220000000000013</v>
      </c>
      <c r="AQ82" s="37">
        <f>IF(AND(Weekly[[#This Row],[V Odds &lt;]]="",Weekly[[#This Row],[H Odds &lt;]]=""),AQ81,IF(AND(Weekly[[#This Row],[H Odds &lt;]]&lt;&gt;"",Weekly[[#This Row],[ADBC_P]]=TRUE,Weekly[[#This Row],[Actual]]=TRUE),AQ81+Weekly[[#This Row],[H Odds &lt;]]-1,IF(AND(Weekly[[#This Row],[V Odds &lt;]]&lt;&gt;"",Weekly[[#This Row],[ADBC_P]]=FALSE,Weekly[[#This Row],[Actual]]=FALSE),AQ81+Weekly[[#This Row],[V Odds &lt;]]-1,IF(AND(Weekly[[#This Row],[V Odds &lt;]]&lt;&gt;"",Weekly[[#This Row],[ADBC_P]]=FALSE,Weekly[[#This Row],[Actual]]=TRUE),AQ81-1,IF(AND(Weekly[[#This Row],[H Odds &lt;]]&lt;&gt;"",Weekly[[#This Row],[ADBC_P]]=TRUE,Weekly[[#This Row],[Actual]]=FALSE),AQ81-1,AQ81)))))</f>
        <v>43.82</v>
      </c>
      <c r="AR82" s="37">
        <f>IF(AND(Weekly[[#This Row],[V Odds &lt;]]="",Weekly[[#This Row],[H Odds &lt;]]=""),AR81,IF(AND(Weekly[[#This Row],[H Odds &lt;]]&lt;&gt;"",Weekly[[#This Row],[RFC_P]]=TRUE,Weekly[[#This Row],[Actual]]=TRUE),AR81+Weekly[[#This Row],[H Odds &lt;]]-1,IF(AND(Weekly[[#This Row],[V Odds &lt;]]&lt;&gt;"",Weekly[[#This Row],[RFC_P]]=FALSE,Weekly[[#This Row],[Actual]]=FALSE),AR81+Weekly[[#This Row],[V Odds &lt;]]-1,IF(AND(Weekly[[#This Row],[V Odds &lt;]]&lt;&gt;"",Weekly[[#This Row],[RFC_P]]=FALSE,Weekly[[#This Row],[Actual]]=TRUE),AR81-1,IF(AND(Weekly[[#This Row],[H Odds &lt;]]&lt;&gt;"",Weekly[[#This Row],[RFC_P]]=TRUE,Weekly[[#This Row],[Actual]]=FALSE),AR81-1,AR81)))))</f>
        <v>41.330000000000005</v>
      </c>
      <c r="AS82" s="37">
        <f>IF(AND(Weekly[[#This Row],[V Odds &lt;]]="",Weekly[[#This Row],[H Odds &lt;]]=""),AS81,IF(AND(Weekly[[#This Row],[H Odds &lt;]]&lt;&gt;"",Weekly[[#This Row],[GBC_P]]=TRUE,Weekly[[#This Row],[Actual]]=TRUE),AS81+Weekly[[#This Row],[H Odds &lt;]]-1,IF(AND(Weekly[[#This Row],[V Odds &lt;]]&lt;&gt;"",Weekly[[#This Row],[GBC_P]]=FALSE,Weekly[[#This Row],[Actual]]=FALSE),AS81+Weekly[[#This Row],[V Odds &lt;]]-1,IF(AND(Weekly[[#This Row],[V Odds &lt;]]&lt;&gt;"",Weekly[[#This Row],[GBC_P]]=FALSE,Weekly[[#This Row],[Actual]]=TRUE),AS81-1,IF(AND(Weekly[[#This Row],[H Odds &lt;]]&lt;&gt;"",Weekly[[#This Row],[GBC_P]]=TRUE,Weekly[[#This Row],[Actual]]=FALSE),AS81-1,AS81)))))</f>
        <v>41.82</v>
      </c>
      <c r="AT82" s="37">
        <f>IF(AND(Weekly[[#This Row],[V Odds &lt;]]="",Weekly[[#This Row],[H Odds &lt;]]=""),AT81,IF(AND(Weekly[[#This Row],[H Odds &lt;]]&lt;&gt;"",Weekly[[#This Row],[HGBC_P]]=TRUE,Weekly[[#This Row],[Actual]]=TRUE),AT81+Weekly[[#This Row],[H Odds &lt;]]-1,IF(AND(Weekly[[#This Row],[V Odds &lt;]]&lt;&gt;"",Weekly[[#This Row],[HGBC_P]]=FALSE,Weekly[[#This Row],[Actual]]=FALSE),AT81+Weekly[[#This Row],[V Odds &lt;]]-1,IF(AND(Weekly[[#This Row],[V Odds &lt;]]&lt;&gt;"",Weekly[[#This Row],[HGBC_P]]=FALSE,Weekly[[#This Row],[Actual]]=TRUE),AT81-1,IF(AND(Weekly[[#This Row],[H Odds &lt;]]&lt;&gt;"",Weekly[[#This Row],[HGBC_P]]=TRUE,Weekly[[#This Row],[Actual]]=FALSE),AT81-1,AT81)))))</f>
        <v>37</v>
      </c>
      <c r="AU82" s="37">
        <f>IF(AND(Weekly[[#This Row],[V Odds &lt;]]="",Weekly[[#This Row],[H Odds &lt;]]=""),AU81,IF(AND(Weekly[[#This Row],[H Odds &lt;]]&lt;&gt;"",Weekly[[#This Row],[XGB_P]]=TRUE,Weekly[[#This Row],[Actual]]=TRUE),AU81+Weekly[[#This Row],[H Odds &lt;]]-1,IF(AND(Weekly[[#This Row],[V Odds &lt;]]&lt;&gt;"",Weekly[[#This Row],[XGB_P]]=FALSE,Weekly[[#This Row],[Actual]]=FALSE),AU81+Weekly[[#This Row],[V Odds &lt;]]-1,IF(AND(Weekly[[#This Row],[V Odds &lt;]]&lt;&gt;"",Weekly[[#This Row],[XGB_P]]=FALSE,Weekly[[#This Row],[Actual]]=TRUE),AU81-1,IF(AND(Weekly[[#This Row],[H Odds &lt;]]&lt;&gt;"",Weekly[[#This Row],[XGB_P]]=TRUE,Weekly[[#This Row],[Actual]]=FALSE),AU81-1,AU81)))))</f>
        <v>42.400000000000006</v>
      </c>
      <c r="AV82" s="37">
        <f>IF(AND(Weekly[[#This Row],[V Odds &lt;]]="",Weekly[[#This Row],[H Odds &lt;]]=""),AV81,IF(AND(Weekly[[#This Row],[H Odds &lt;]]&lt;&gt;"",Weekly[[#This Row],[QDA_P]]=TRUE,Weekly[[#This Row],[Actual]]=TRUE),AV81+Weekly[[#This Row],[H Odds &lt;]]-1,IF(AND(Weekly[[#This Row],[V Odds &lt;]]&lt;&gt;"",Weekly[[#This Row],[QDA_P]]=FALSE,Weekly[[#This Row],[Actual]]=FALSE),AV81+Weekly[[#This Row],[V Odds &lt;]]-1,IF(AND(Weekly[[#This Row],[V Odds &lt;]]&lt;&gt;"",Weekly[[#This Row],[QDA_P]]=FALSE,Weekly[[#This Row],[Actual]]=TRUE),AV81-1,IF(AND(Weekly[[#This Row],[H Odds &lt;]]&lt;&gt;"",Weekly[[#This Row],[QDA_P]]=TRUE,Weekly[[#This Row],[Actual]]=FALSE),AV81-1,AV81)))))</f>
        <v>45.519999999999996</v>
      </c>
      <c r="AW82" s="37"/>
      <c r="AX82" s="37">
        <f>IF(AND(Weekly[[#This Row],[V Odds &lt;]]="",Weekly[[#This Row],[H Odds &lt;]]=""),AX81,IF(AND(Weekly[[#This Row],[V Odds &lt;]]&lt;&gt;"",Weekly[[#This Row],[FALSES]]&gt;0,Weekly[[#This Row],[Actual]]=FALSE),AX81+Weekly[[#This Row],[V Odds &lt;]]-1,IF(AND(Weekly[[#This Row],[H Odds &lt;]]&lt;&gt;"",Weekly[[#This Row],[TRUES]]&gt;0,Weekly[[#This Row],[Actual]]=TRUE),AX81+Weekly[[#This Row],[H Odds &lt;]]-1,IF(AND(Weekly[[#This Row],[V Odds &lt;]]&lt;&gt;"",Weekly[[#This Row],[FALSES]]=0),AX81,IF(AND(Weekly[[#This Row],[H Odds &lt;]]&lt;&gt;"",Weekly[[#This Row],[TRUES]]=0),AX81,AX81-1)))))</f>
        <v>59.740000000000009</v>
      </c>
      <c r="AY82" s="37">
        <f>IF(AND(Weekly[[#This Row],[V Odds &lt;]]="",Weekly[[#This Row],[H Odds &lt;]]=""),AY81,IF(AND(Weekly[[#This Row],[V Odds &lt;]]&lt;&gt;"",Weekly[[#This Row],[FALSES]]&gt;0,Weekly[[#This Row],[Actual]]=FALSE),AY81+((Weekly[[#This Row],[V Odds &lt;]]-1)*0.92),IF(AND(Weekly[[#This Row],[H Odds &lt;]]&lt;&gt;"",Weekly[[#This Row],[TRUES]]&gt;0,Weekly[[#This Row],[Actual]]=TRUE),AY81+((Weekly[[#This Row],[H Odds &lt;]]-1)*0.92),IF(AND(Weekly[[#This Row],[V Odds &lt;]]&lt;&gt;"",Weekly[[#This Row],[FALSES]]=0),AY81,IF(AND(Weekly[[#This Row],[H Odds &lt;]]&lt;&gt;"",Weekly[[#This Row],[TRUES]]=0),AY81,AY81-1)))))</f>
        <v>57.600800000000007</v>
      </c>
      <c r="AZ82" s="37">
        <f>IF(AND(Weekly[[#This Row],[V Odds &lt;]]="",Weekly[[#This Row],[H Odds &lt;]]=""),AZ81,IF(AND(Weekly[[#This Row],[V Odds &lt;]]&lt;&gt;"",Weekly[[#This Row],[Actual]]=FALSE),AZ81+Weekly[[#This Row],[V Odds &lt;]]-1,IF(AND(Weekly[[#This Row],[H Odds &lt;]]&lt;&gt;"",Weekly[[#This Row],[Actual]]=TRUE),AZ81+Weekly[[#This Row],[H Odds &lt;]]-1,AZ81-1)))</f>
        <v>57.480000000000004</v>
      </c>
      <c r="BA82" s="38">
        <f>IF(Weekly[[#This Row],[H Odds &lt;]]="",BA81,IF(AND(Weekly[[#This Row],[H Odds &lt;]]&lt;&gt;"",Weekly[[#This Row],[SVC_P]]=TRUE,Weekly[[#This Row],[Actual]]=TRUE),BA81+Weekly[[#This Row],[H Odds &lt;]]-1,IF(AND(Weekly[[#This Row],[H Odds &lt;]]&lt;&gt;"",Weekly[[#This Row],[SVC_P]]=TRUE,Weekly[[#This Row],[Actual]]=FALSE),BA81-1,BA81)))</f>
        <v>49.53</v>
      </c>
      <c r="BB82" s="38">
        <f>IF(Weekly[[#This Row],[H Odds &lt;]]="",BB81,IF(AND(Weekly[[#This Row],[H Odds &lt;]]&lt;&gt;"",Weekly[[#This Row],[ADBC_P]]=TRUE,Weekly[[#This Row],[Actual]]=TRUE),BB81+Weekly[[#This Row],[H Odds &lt;]]-1,IF(AND(Weekly[[#This Row],[H Odds &lt;]]&lt;&gt;"",Weekly[[#This Row],[ADBC_P]]=TRUE,Weekly[[#This Row],[Actual]]=FALSE),BB81-1,BB81)))</f>
        <v>39</v>
      </c>
      <c r="BC82" s="38">
        <f>IF(Weekly[[#This Row],[H Odds &lt;]]="",BC81,IF(AND(Weekly[[#This Row],[H Odds &lt;]]&lt;&gt;"",Weekly[[#This Row],[RFC_P]]=TRUE,Weekly[[#This Row],[Actual]]=TRUE),BC81+Weekly[[#This Row],[H Odds &lt;]]-1,IF(AND(Weekly[[#This Row],[H Odds &lt;]]&lt;&gt;"",Weekly[[#This Row],[RFC_P]]=TRUE,Weekly[[#This Row],[Actual]]=FALSE),BC81-1,BC81)))</f>
        <v>38</v>
      </c>
      <c r="BD82" s="38">
        <f>IF(Weekly[[#This Row],[H Odds &lt;]]="",BD81,IF(AND(Weekly[[#This Row],[H Odds &lt;]]&lt;&gt;"",Weekly[[#This Row],[GBC_P]]=TRUE,Weekly[[#This Row],[Actual]]=TRUE),BD81+Weekly[[#This Row],[H Odds &lt;]]-1,IF(AND(Weekly[[#This Row],[H Odds &lt;]]&lt;&gt;"",Weekly[[#This Row],[GBC_P]]=TRUE,Weekly[[#This Row],[Actual]]=FALSE),BD81-1,BD81)))</f>
        <v>39</v>
      </c>
      <c r="BE82" s="38">
        <f>IF(Weekly[[#This Row],[H Odds &lt;]]="",BE81,IF(AND(Weekly[[#This Row],[H Odds &lt;]]&lt;&gt;"",Weekly[[#This Row],[HGBC_P]]=TRUE,Weekly[[#This Row],[Actual]]=TRUE),BE81+Weekly[[#This Row],[H Odds &lt;]]-1,IF(AND(Weekly[[#This Row],[H Odds &lt;]]&lt;&gt;"",Weekly[[#This Row],[HGBC_P]]=TRUE,Weekly[[#This Row],[Actual]]=FALSE),BE81-1,BE81)))</f>
        <v>38</v>
      </c>
      <c r="BF82" s="38">
        <f>IF(Weekly[[#This Row],[H Odds &lt;]]="",BF81,IF(AND(Weekly[[#This Row],[H Odds &lt;]]&lt;&gt;"",Weekly[[#This Row],[XGB_P]]=TRUE,Weekly[[#This Row],[Actual]]=TRUE),BF81+Weekly[[#This Row],[H Odds &lt;]]-1,IF(AND(Weekly[[#This Row],[H Odds &lt;]]&lt;&gt;"",Weekly[[#This Row],[XGB_P]]=TRUE,Weekly[[#This Row],[Actual]]=FALSE),BF81-1,BF81)))</f>
        <v>41.27</v>
      </c>
      <c r="BG82" s="38">
        <f>IF(Weekly[[#This Row],[H Odds &lt;]]="",BG81,IF(AND(Weekly[[#This Row],[H Odds &lt;]]&lt;&gt;"",Weekly[[#This Row],[QDA_P]]=TRUE,Weekly[[#This Row],[Actual]]=TRUE),BG81+Weekly[[#This Row],[H Odds &lt;]]-1,IF(AND(Weekly[[#This Row],[H Odds &lt;]]&lt;&gt;"",Weekly[[#This Row],[QDA_P]]=TRUE,Weekly[[#This Row],[Actual]]=FALSE),BG81-1,BG81)))</f>
        <v>39</v>
      </c>
      <c r="BH82" s="38">
        <f>IF(Weekly[[#This Row],[H Odds &lt;]]="",BH81,IF(AND(Weekly[[#This Row],[H Odds &lt;]]&lt;&gt;"",Weekly[[#This Row],[KNC_P]]=TRUE,Weekly[[#This Row],[Actual]]=TRUE),BH81+Weekly[[#This Row],[H Odds &lt;]]-1,IF(AND(Weekly[[#This Row],[H Odds &lt;]]&lt;&gt;"",Weekly[[#This Row],[KNC_P]]=TRUE,Weekly[[#This Row],[Actual]]=FALSE),BH81-1,BH81)))</f>
        <v>40</v>
      </c>
      <c r="BI82" s="38">
        <f>IF(Weekly[[#This Row],[H Odds &lt;]]="",BI81,IF(AND(Weekly[[#This Row],[H Odds &lt;]]&lt;&gt;"",Weekly[[#This Row],[TRUES]]&gt;0,Weekly[[#This Row],[Actual]]=TRUE),BI81+Weekly[[#This Row],[H Odds &lt;]]-1,IF(AND(Weekly[[#This Row],[H Odds &lt;]]&lt;&gt;"",Weekly[[#This Row],[TRUES]]=0),BI81,BI81-1)))</f>
        <v>49.53</v>
      </c>
      <c r="BJ82" s="38">
        <f>IF(Weekly[[#This Row],[H Odds &lt;]]="",BJ81,IF(AND(Weekly[[#This Row],[H Odds &lt;]]&lt;&gt;"",Weekly[[#This Row],[Actual]]=TRUE),BJ81+Weekly[[#This Row],[H Odds &lt;]]-1,IF(AND(Weekly[[#This Row],[H Odds &lt;]]&lt;&gt;"",Weekly[[#This Row],[Actual]]=FALSE),BJ81-1,BJ81)))</f>
        <v>49.53</v>
      </c>
      <c r="BK82" s="58">
        <f>IF(AND(Weekly[[#This Row],[TRUES]]&gt;4,Weekly[[#This Row],[Actual]]=TRUE),BK81+Weekly[[#This Row],[BF H Odds]]-1,IF(AND(Weekly[[#This Row],[FALSES]]&gt;4,Weekly[[#This Row],[Actual]]=FALSE),BK81+Weekly[[#This Row],[BF V Odds]]-1,IF(AND(Weekly[[#This Row],[TRUES]]&gt;4,Weekly[[#This Row],[Actual]]=FALSE),BK81-1,IF(AND(Weekly[[#This Row],[FALSES]]&gt;4,Weekly[[#This Row],[Actual]]=TRUE),BK81-1,BK81))))</f>
        <v>37.700000000000024</v>
      </c>
      <c r="BL82" s="58">
        <f>IF(AND(Weekly[[#This Row],[TRUES]]&gt;5,Weekly[[#This Row],[Actual]]=TRUE),BL81+Weekly[[#This Row],[BF H Odds]]-1,IF(AND(Weekly[[#This Row],[FALSES]]&gt;5,Weekly[[#This Row],[Actual]]=FALSE),BL81+Weekly[[#This Row],[BF V Odds]]-1,IF(AND(Weekly[[#This Row],[TRUES]]&gt;5,Weekly[[#This Row],[Actual]]=FALSE),BL81-1,IF(AND(Weekly[[#This Row],[FALSES]]&gt;5,Weekly[[#This Row],[Actual]]=TRUE),BL81-1,BL81))))</f>
        <v>41.910000000000018</v>
      </c>
      <c r="BM82" s="58">
        <f>IF(AND(Weekly[[#This Row],[TRUES]]&gt;6,Weekly[[#This Row],[Actual]]=TRUE),BM81+Weekly[[#This Row],[BF H Odds]]-1,IF(AND(Weekly[[#This Row],[FALSES]]&gt;6,Weekly[[#This Row],[Actual]]=FALSE),BM81+Weekly[[#This Row],[BF V Odds]]-1,IF(AND(Weekly[[#This Row],[TRUES]]&gt;6,Weekly[[#This Row],[Actual]]=FALSE),BM81-1,IF(AND(Weekly[[#This Row],[FALSES]]&gt;6,Weekly[[#This Row],[Actual]]=TRUE),BM81-1,BM81))))</f>
        <v>44.290000000000013</v>
      </c>
      <c r="BN82" s="24"/>
    </row>
    <row r="83" spans="1:66" x14ac:dyDescent="0.25">
      <c r="A83" s="1">
        <v>91</v>
      </c>
      <c r="B83" s="10">
        <v>44247</v>
      </c>
      <c r="C83" s="17" t="s">
        <v>37</v>
      </c>
      <c r="D83" s="15" t="s">
        <v>21</v>
      </c>
      <c r="E83" t="b">
        <v>1</v>
      </c>
      <c r="F83" t="b">
        <v>0</v>
      </c>
      <c r="G83" t="b">
        <v>1</v>
      </c>
      <c r="H83" t="b">
        <v>0</v>
      </c>
      <c r="I83" t="b">
        <v>1</v>
      </c>
      <c r="J83" t="b">
        <v>0</v>
      </c>
      <c r="K83" t="b">
        <v>0</v>
      </c>
      <c r="P83" t="b">
        <v>0</v>
      </c>
      <c r="R83" s="9">
        <f>IFERROR(IF(Weekly[[#This Row],[Won Bet?]]="yes",R82+(Weekly[[#This Row],[BF Odds]]*Weekly[[#This Row],[BF Stake]])-Weekly[[#This Row],[BF Stake]],R82-Weekly[[#This Row],[BF Stake]]),R82)</f>
        <v>91.690000000000026</v>
      </c>
      <c r="S83" s="9">
        <f>IFERROR(IF(Weekly[[#This Row],[Won Bet?]]="yes",S82+(((Weekly[[#This Row],[BF Odds]]*Weekly[[#This Row],[BF Stake]])-Weekly[[#This Row],[BF Stake]])*0.95),S82-Weekly[[#This Row],[BF Stake]]),S82)</f>
        <v>90.655500000000004</v>
      </c>
      <c r="T83">
        <v>1.75</v>
      </c>
      <c r="U83">
        <v>2.16</v>
      </c>
      <c r="V83" s="24">
        <f>IF(Weekly[[#This Row],[Actual]]="","",IF(AND(Weekly[[#This Row],[SVC_P]]=Weekly[[#This Row],[Actual]],Weekly[[#This Row],[SVC_P]]=TRUE),V82+Weekly[[#This Row],[BF H Odds]]-1,IF(AND(Weekly[[#This Row],[SVC_P]]=Weekly[[#This Row],[Actual]],Weekly[[#This Row],[SVC_P]]=FALSE),V82+Weekly[[#This Row],[BF V Odds]]-1,V82-1)))</f>
        <v>55.690000000000033</v>
      </c>
      <c r="W83" s="24">
        <f>IF(Weekly[[#This Row],[Actual]]="","",IF(AND(Weekly[[#This Row],[SVC_P]]=FALSE,Weekly[[#This Row],[Actual]]=TRUE),W82+Weekly[[#This Row],[BF H Odds]]-1,IF(AND(Weekly[[#This Row],[SVC_P]]=TRUE,Weekly[[#This Row],[Actual]]=FALSE,),W82+Weekly[[#This Row],[BF V Odds]]-1,W82-1)))</f>
        <v>-34.76</v>
      </c>
      <c r="X83" s="24">
        <f>IF(Weekly[[#This Row],[Actual]]="","",IF(AND(Weekly[[#This Row],[ADBC_P]]=Weekly[[#This Row],[Actual]],Weekly[[#This Row],[ADBC_P]]=TRUE),X82+Weekly[[#This Row],[BF H Odds]]-1,IF(AND(Weekly[[#This Row],[ADBC_P]]=Weekly[[#This Row],[Actual]],Weekly[[#This Row],[ADBC_P]]=FALSE),X82+Weekly[[#This Row],[BF V Odds]]-1,X82-1)))</f>
        <v>50.830000000000027</v>
      </c>
      <c r="Y83" s="24">
        <f>IF(Weekly[[#This Row],[Actual]]="","",IF(AND(Weekly[[#This Row],[ADBC_P]]=FALSE,Weekly[[#This Row],[Actual]]=TRUE),Y82+Weekly[[#This Row],[BF H Odds]]-1,IF(AND(Weekly[[#This Row],[ADBC_P]]=TRUE,Weekly[[#This Row],[Actual]]=FALSE),Y82+Weekly[[#This Row],[BF V Odds]]-1,Y82-1)))</f>
        <v>37.45000000000001</v>
      </c>
      <c r="Z83" s="24">
        <f>IF(Weekly[[#This Row],[Actual]]="","",IF(AND(Weekly[[#This Row],[RFC_P]]=Weekly[[#This Row],[Actual]],Weekly[[#This Row],[RFC_P]]=TRUE),Z82+Weekly[[#This Row],[BF H Odds]]-1,IF(AND(Weekly[[#This Row],[RFC_P]]=Weekly[[#This Row],[Actual]],Weekly[[#This Row],[RFC_P]]=FALSE),Z82+Weekly[[#This Row],[BF V Odds]]-1,Z82-1)))</f>
        <v>36.980000000000032</v>
      </c>
      <c r="AA83" s="24">
        <f>IF(Weekly[[#This Row],[Actual]]="","",IF(AND(Weekly[[#This Row],[RFC_P]]=FALSE,Weekly[[#This Row],[Actual]]=TRUE),AA82+Weekly[[#This Row],[BF H Odds]]-1,IF(AND(Weekly[[#This Row],[RFC_P]]=TRUE,Weekly[[#This Row],[Actual]]=FALSE),AA82+Weekly[[#This Row],[BF V Odds]]-1,AA82-1)))</f>
        <v>51.300000000000011</v>
      </c>
      <c r="AB83" s="24">
        <f>IF(Weekly[[#This Row],[Actual]]="","",IF(AND(Weekly[[#This Row],[GBC_P]]=Weekly[[#This Row],[Actual]],Weekly[[#This Row],[GBC_P]]=TRUE),AB82+Weekly[[#This Row],[BF H Odds]]-1,IF(AND(Weekly[[#This Row],[GBC_P]]=Weekly[[#This Row],[Actual]],Weekly[[#This Row],[GBC_P]]=FALSE),AB82+Weekly[[#This Row],[BF V Odds]]-1,AB82-1)))</f>
        <v>40.510000000000019</v>
      </c>
      <c r="AC83" s="24">
        <f>IF(Weekly[[#This Row],[Actual]]="","",IF(AND(Weekly[[#This Row],[GBC_P]]=FALSE,Weekly[[#This Row],[Actual]]=TRUE),AC82+Weekly[[#This Row],[BF H Odds]]-1,IF(AND(Weekly[[#This Row],[GBC_P]]=TRUE,Weekly[[#This Row],[Actual]]=FALSE),AC82+Weekly[[#This Row],[BF V Odds]]-1,AC82-1)))</f>
        <v>47.770000000000017</v>
      </c>
      <c r="AD83" s="24">
        <f>IF(Weekly[[#This Row],[Actual]]="","",IF(AND(Weekly[[#This Row],[HGBC_P]]=Weekly[[#This Row],[Actual]],Weekly[[#This Row],[HGBC_P]]=TRUE),AD82+Weekly[[#This Row],[BF H Odds]]-1,IF(AND(Weekly[[#This Row],[HGBC_P]]=Weekly[[#This Row],[Actual]],Weekly[[#This Row],[HGBC_P]]=FALSE),AD82+Weekly[[#This Row],[BF V Odds]]-1,AD82-1)))</f>
        <v>30.53000000000003</v>
      </c>
      <c r="AE83" s="24">
        <f>IF(Weekly[[#This Row],[Actual]]="","",IF(AND(Weekly[[#This Row],[HGBC_P]]=FALSE,Weekly[[#This Row],[Actual]]=TRUE),AE82+Weekly[[#This Row],[BF H Odds]]-1,IF(AND(Weekly[[#This Row],[HGBC_P]]=TRUE,Weekly[[#This Row],[Actual]]=FALSE),AE82+Weekly[[#This Row],[BF V Odds]]-1,AE82-1)))</f>
        <v>57.750000000000007</v>
      </c>
      <c r="AF83" s="24">
        <f>IF(Weekly[[#This Row],[Actual]]="","",IF(AND(Weekly[[#This Row],[XGB_P]]=Weekly[[#This Row],[Actual]],Weekly[[#This Row],[XGB_P]]=TRUE),AF82+Weekly[[#This Row],[BF H Odds]]-1,IF(AND(Weekly[[#This Row],[XGB_P]]=Weekly[[#This Row],[Actual]],Weekly[[#This Row],[XGB_P]]=FALSE),AF82+Weekly[[#This Row],[BF V Odds]]-1,AF82-1)))</f>
        <v>40.210000000000029</v>
      </c>
      <c r="AG83" s="24">
        <f>IF(Weekly[[#This Row],[Actual]]="","",IF(AND(Weekly[[#This Row],[XGB_P]]=FALSE,Weekly[[#This Row],[Actual]]=TRUE),AG82+Weekly[[#This Row],[BF H Odds]]-1,IF(AND(Weekly[[#This Row],[XGB_P]]=TRUE,Weekly[[#This Row],[Actual]]=FALSE),AG82+Weekly[[#This Row],[BF V Odds]]-1,AG82-1)))</f>
        <v>48.07</v>
      </c>
      <c r="AH83" s="24">
        <f>IF(Weekly[[#This Row],[Actual]]="","",IF(AND(Weekly[[#This Row],[QDA_P]]=Weekly[[#This Row],[Actual]],Weekly[[#This Row],[QDA_P]]=TRUE),AH82+Weekly[[#This Row],[BF H Odds]]-1,IF(AND(Weekly[[#This Row],[QDA_P]]=Weekly[[#This Row],[Actual]],Weekly[[#This Row],[QDA_P]]=FALSE),AH82+Weekly[[#This Row],[BF V Odds]]-1,AH82-1)))</f>
        <v>38.250000000000021</v>
      </c>
      <c r="AI83" s="24">
        <f>IF(Weekly[[#This Row],[Actual]]="","",IF(AND(Weekly[[#This Row],[QDA_P]]=FALSE,Weekly[[#This Row],[Actual]]=TRUE),AI82+Weekly[[#This Row],[BF H Odds]]-1,IF(AND(Weekly[[#This Row],[QDA_P]]=TRUE,Weekly[[#This Row],[Actual]]=FALSE),AI82+Weekly[[#This Row],[BF V Odds]]-1,AI82-1)))</f>
        <v>50.030000000000015</v>
      </c>
      <c r="AJ83" s="24"/>
      <c r="AK83" s="24"/>
      <c r="AL83" s="30">
        <f>IF(Weekly[[#This Row],[Actual]]="","",COUNTIF(Weekly[[#This Row],[SVC_P]:[QDA_P]],TRUE))</f>
        <v>3</v>
      </c>
      <c r="AM83" s="30">
        <f>IF(Weekly[[#This Row],[Actual]]="","",COUNTIF(Weekly[[#This Row],[SVC_P]:[QDA_P]],FALSE))</f>
        <v>4</v>
      </c>
      <c r="AN83" t="str">
        <f>IF(AND(Weekly[[#This Row],[BF V Odds]]&gt;$BO$6,Weekly[[#This Row],[BF V Odds]] &lt; $BO$7),Weekly[[#This Row],[BF V Odds]],"")</f>
        <v/>
      </c>
      <c r="AO83" t="str">
        <f>IF(AND(Weekly[[#This Row],[BF H Odds]]&gt;$BO$6, Weekly[[#This Row],[BF H Odds]] &lt; $BO$7),Weekly[[#This Row],[BF H Odds]],"")</f>
        <v/>
      </c>
      <c r="AP83" s="37">
        <f>IF(AND(Weekly[[#This Row],[V Odds &lt;]]="",Weekly[[#This Row],[H Odds &lt;]]=""),AP82,IF(AND(Weekly[[#This Row],[H Odds &lt;]]&lt;&gt;"",Weekly[[#This Row],[SVC_P]]=TRUE,Weekly[[#This Row],[Actual]]=TRUE),AP82+Weekly[[#This Row],[H Odds &lt;]]-1,IF(AND(Weekly[[#This Row],[V Odds &lt;]]&lt;&gt;"",Weekly[[#This Row],[SVC_P]]=FALSE,Weekly[[#This Row],[Actual]]=FALSE),AP82+Weekly[[#This Row],[V Odds &lt;]]-1,IF(AND(Weekly[[#This Row],[V Odds &lt;]]&lt;&gt;"",Weekly[[#This Row],[SVC_P]]=FALSE,Weekly[[#This Row],[Actual]]=TRUE),AP82-1,IF(AND(Weekly[[#This Row],[H Odds &lt;]]&lt;&gt;"",Weekly[[#This Row],[SVC_P]]=TRUE,Weekly[[#This Row],[Actual]]=FALSE),AP82-1,AP82)))))</f>
        <v>53.220000000000013</v>
      </c>
      <c r="AQ83" s="37">
        <f>IF(AND(Weekly[[#This Row],[V Odds &lt;]]="",Weekly[[#This Row],[H Odds &lt;]]=""),AQ82,IF(AND(Weekly[[#This Row],[H Odds &lt;]]&lt;&gt;"",Weekly[[#This Row],[ADBC_P]]=TRUE,Weekly[[#This Row],[Actual]]=TRUE),AQ82+Weekly[[#This Row],[H Odds &lt;]]-1,IF(AND(Weekly[[#This Row],[V Odds &lt;]]&lt;&gt;"",Weekly[[#This Row],[ADBC_P]]=FALSE,Weekly[[#This Row],[Actual]]=FALSE),AQ82+Weekly[[#This Row],[V Odds &lt;]]-1,IF(AND(Weekly[[#This Row],[V Odds &lt;]]&lt;&gt;"",Weekly[[#This Row],[ADBC_P]]=FALSE,Weekly[[#This Row],[Actual]]=TRUE),AQ82-1,IF(AND(Weekly[[#This Row],[H Odds &lt;]]&lt;&gt;"",Weekly[[#This Row],[ADBC_P]]=TRUE,Weekly[[#This Row],[Actual]]=FALSE),AQ82-1,AQ82)))))</f>
        <v>43.82</v>
      </c>
      <c r="AR83" s="37">
        <f>IF(AND(Weekly[[#This Row],[V Odds &lt;]]="",Weekly[[#This Row],[H Odds &lt;]]=""),AR82,IF(AND(Weekly[[#This Row],[H Odds &lt;]]&lt;&gt;"",Weekly[[#This Row],[RFC_P]]=TRUE,Weekly[[#This Row],[Actual]]=TRUE),AR82+Weekly[[#This Row],[H Odds &lt;]]-1,IF(AND(Weekly[[#This Row],[V Odds &lt;]]&lt;&gt;"",Weekly[[#This Row],[RFC_P]]=FALSE,Weekly[[#This Row],[Actual]]=FALSE),AR82+Weekly[[#This Row],[V Odds &lt;]]-1,IF(AND(Weekly[[#This Row],[V Odds &lt;]]&lt;&gt;"",Weekly[[#This Row],[RFC_P]]=FALSE,Weekly[[#This Row],[Actual]]=TRUE),AR82-1,IF(AND(Weekly[[#This Row],[H Odds &lt;]]&lt;&gt;"",Weekly[[#This Row],[RFC_P]]=TRUE,Weekly[[#This Row],[Actual]]=FALSE),AR82-1,AR82)))))</f>
        <v>41.330000000000005</v>
      </c>
      <c r="AS83" s="37">
        <f>IF(AND(Weekly[[#This Row],[V Odds &lt;]]="",Weekly[[#This Row],[H Odds &lt;]]=""),AS82,IF(AND(Weekly[[#This Row],[H Odds &lt;]]&lt;&gt;"",Weekly[[#This Row],[GBC_P]]=TRUE,Weekly[[#This Row],[Actual]]=TRUE),AS82+Weekly[[#This Row],[H Odds &lt;]]-1,IF(AND(Weekly[[#This Row],[V Odds &lt;]]&lt;&gt;"",Weekly[[#This Row],[GBC_P]]=FALSE,Weekly[[#This Row],[Actual]]=FALSE),AS82+Weekly[[#This Row],[V Odds &lt;]]-1,IF(AND(Weekly[[#This Row],[V Odds &lt;]]&lt;&gt;"",Weekly[[#This Row],[GBC_P]]=FALSE,Weekly[[#This Row],[Actual]]=TRUE),AS82-1,IF(AND(Weekly[[#This Row],[H Odds &lt;]]&lt;&gt;"",Weekly[[#This Row],[GBC_P]]=TRUE,Weekly[[#This Row],[Actual]]=FALSE),AS82-1,AS82)))))</f>
        <v>41.82</v>
      </c>
      <c r="AT83" s="37">
        <f>IF(AND(Weekly[[#This Row],[V Odds &lt;]]="",Weekly[[#This Row],[H Odds &lt;]]=""),AT82,IF(AND(Weekly[[#This Row],[H Odds &lt;]]&lt;&gt;"",Weekly[[#This Row],[HGBC_P]]=TRUE,Weekly[[#This Row],[Actual]]=TRUE),AT82+Weekly[[#This Row],[H Odds &lt;]]-1,IF(AND(Weekly[[#This Row],[V Odds &lt;]]&lt;&gt;"",Weekly[[#This Row],[HGBC_P]]=FALSE,Weekly[[#This Row],[Actual]]=FALSE),AT82+Weekly[[#This Row],[V Odds &lt;]]-1,IF(AND(Weekly[[#This Row],[V Odds &lt;]]&lt;&gt;"",Weekly[[#This Row],[HGBC_P]]=FALSE,Weekly[[#This Row],[Actual]]=TRUE),AT82-1,IF(AND(Weekly[[#This Row],[H Odds &lt;]]&lt;&gt;"",Weekly[[#This Row],[HGBC_P]]=TRUE,Weekly[[#This Row],[Actual]]=FALSE),AT82-1,AT82)))))</f>
        <v>37</v>
      </c>
      <c r="AU83" s="37">
        <f>IF(AND(Weekly[[#This Row],[V Odds &lt;]]="",Weekly[[#This Row],[H Odds &lt;]]=""),AU82,IF(AND(Weekly[[#This Row],[H Odds &lt;]]&lt;&gt;"",Weekly[[#This Row],[XGB_P]]=TRUE,Weekly[[#This Row],[Actual]]=TRUE),AU82+Weekly[[#This Row],[H Odds &lt;]]-1,IF(AND(Weekly[[#This Row],[V Odds &lt;]]&lt;&gt;"",Weekly[[#This Row],[XGB_P]]=FALSE,Weekly[[#This Row],[Actual]]=FALSE),AU82+Weekly[[#This Row],[V Odds &lt;]]-1,IF(AND(Weekly[[#This Row],[V Odds &lt;]]&lt;&gt;"",Weekly[[#This Row],[XGB_P]]=FALSE,Weekly[[#This Row],[Actual]]=TRUE),AU82-1,IF(AND(Weekly[[#This Row],[H Odds &lt;]]&lt;&gt;"",Weekly[[#This Row],[XGB_P]]=TRUE,Weekly[[#This Row],[Actual]]=FALSE),AU82-1,AU82)))))</f>
        <v>42.400000000000006</v>
      </c>
      <c r="AV83" s="37">
        <f>IF(AND(Weekly[[#This Row],[V Odds &lt;]]="",Weekly[[#This Row],[H Odds &lt;]]=""),AV82,IF(AND(Weekly[[#This Row],[H Odds &lt;]]&lt;&gt;"",Weekly[[#This Row],[QDA_P]]=TRUE,Weekly[[#This Row],[Actual]]=TRUE),AV82+Weekly[[#This Row],[H Odds &lt;]]-1,IF(AND(Weekly[[#This Row],[V Odds &lt;]]&lt;&gt;"",Weekly[[#This Row],[QDA_P]]=FALSE,Weekly[[#This Row],[Actual]]=FALSE),AV82+Weekly[[#This Row],[V Odds &lt;]]-1,IF(AND(Weekly[[#This Row],[V Odds &lt;]]&lt;&gt;"",Weekly[[#This Row],[QDA_P]]=FALSE,Weekly[[#This Row],[Actual]]=TRUE),AV82-1,IF(AND(Weekly[[#This Row],[H Odds &lt;]]&lt;&gt;"",Weekly[[#This Row],[QDA_P]]=TRUE,Weekly[[#This Row],[Actual]]=FALSE),AV82-1,AV82)))))</f>
        <v>45.519999999999996</v>
      </c>
      <c r="AW83" s="37"/>
      <c r="AX83" s="37">
        <f>IF(AND(Weekly[[#This Row],[V Odds &lt;]]="",Weekly[[#This Row],[H Odds &lt;]]=""),AX82,IF(AND(Weekly[[#This Row],[V Odds &lt;]]&lt;&gt;"",Weekly[[#This Row],[FALSES]]&gt;0,Weekly[[#This Row],[Actual]]=FALSE),AX82+Weekly[[#This Row],[V Odds &lt;]]-1,IF(AND(Weekly[[#This Row],[H Odds &lt;]]&lt;&gt;"",Weekly[[#This Row],[TRUES]]&gt;0,Weekly[[#This Row],[Actual]]=TRUE),AX82+Weekly[[#This Row],[H Odds &lt;]]-1,IF(AND(Weekly[[#This Row],[V Odds &lt;]]&lt;&gt;"",Weekly[[#This Row],[FALSES]]=0),AX82,IF(AND(Weekly[[#This Row],[H Odds &lt;]]&lt;&gt;"",Weekly[[#This Row],[TRUES]]=0),AX82,AX82-1)))))</f>
        <v>59.740000000000009</v>
      </c>
      <c r="AY83" s="37">
        <f>IF(AND(Weekly[[#This Row],[V Odds &lt;]]="",Weekly[[#This Row],[H Odds &lt;]]=""),AY82,IF(AND(Weekly[[#This Row],[V Odds &lt;]]&lt;&gt;"",Weekly[[#This Row],[FALSES]]&gt;0,Weekly[[#This Row],[Actual]]=FALSE),AY82+((Weekly[[#This Row],[V Odds &lt;]]-1)*0.92),IF(AND(Weekly[[#This Row],[H Odds &lt;]]&lt;&gt;"",Weekly[[#This Row],[TRUES]]&gt;0,Weekly[[#This Row],[Actual]]=TRUE),AY82+((Weekly[[#This Row],[H Odds &lt;]]-1)*0.92),IF(AND(Weekly[[#This Row],[V Odds &lt;]]&lt;&gt;"",Weekly[[#This Row],[FALSES]]=0),AY82,IF(AND(Weekly[[#This Row],[H Odds &lt;]]&lt;&gt;"",Weekly[[#This Row],[TRUES]]=0),AY82,AY82-1)))))</f>
        <v>57.600800000000007</v>
      </c>
      <c r="AZ83" s="37">
        <f>IF(AND(Weekly[[#This Row],[V Odds &lt;]]="",Weekly[[#This Row],[H Odds &lt;]]=""),AZ82,IF(AND(Weekly[[#This Row],[V Odds &lt;]]&lt;&gt;"",Weekly[[#This Row],[Actual]]=FALSE),AZ82+Weekly[[#This Row],[V Odds &lt;]]-1,IF(AND(Weekly[[#This Row],[H Odds &lt;]]&lt;&gt;"",Weekly[[#This Row],[Actual]]=TRUE),AZ82+Weekly[[#This Row],[H Odds &lt;]]-1,AZ82-1)))</f>
        <v>57.480000000000004</v>
      </c>
      <c r="BA83" s="38">
        <f>IF(Weekly[[#This Row],[H Odds &lt;]]="",BA82,IF(AND(Weekly[[#This Row],[H Odds &lt;]]&lt;&gt;"",Weekly[[#This Row],[SVC_P]]=TRUE,Weekly[[#This Row],[Actual]]=TRUE),BA82+Weekly[[#This Row],[H Odds &lt;]]-1,IF(AND(Weekly[[#This Row],[H Odds &lt;]]&lt;&gt;"",Weekly[[#This Row],[SVC_P]]=TRUE,Weekly[[#This Row],[Actual]]=FALSE),BA82-1,BA82)))</f>
        <v>49.53</v>
      </c>
      <c r="BB83" s="38">
        <f>IF(Weekly[[#This Row],[H Odds &lt;]]="",BB82,IF(AND(Weekly[[#This Row],[H Odds &lt;]]&lt;&gt;"",Weekly[[#This Row],[ADBC_P]]=TRUE,Weekly[[#This Row],[Actual]]=TRUE),BB82+Weekly[[#This Row],[H Odds &lt;]]-1,IF(AND(Weekly[[#This Row],[H Odds &lt;]]&lt;&gt;"",Weekly[[#This Row],[ADBC_P]]=TRUE,Weekly[[#This Row],[Actual]]=FALSE),BB82-1,BB82)))</f>
        <v>39</v>
      </c>
      <c r="BC83" s="38">
        <f>IF(Weekly[[#This Row],[H Odds &lt;]]="",BC82,IF(AND(Weekly[[#This Row],[H Odds &lt;]]&lt;&gt;"",Weekly[[#This Row],[RFC_P]]=TRUE,Weekly[[#This Row],[Actual]]=TRUE),BC82+Weekly[[#This Row],[H Odds &lt;]]-1,IF(AND(Weekly[[#This Row],[H Odds &lt;]]&lt;&gt;"",Weekly[[#This Row],[RFC_P]]=TRUE,Weekly[[#This Row],[Actual]]=FALSE),BC82-1,BC82)))</f>
        <v>38</v>
      </c>
      <c r="BD83" s="38">
        <f>IF(Weekly[[#This Row],[H Odds &lt;]]="",BD82,IF(AND(Weekly[[#This Row],[H Odds &lt;]]&lt;&gt;"",Weekly[[#This Row],[GBC_P]]=TRUE,Weekly[[#This Row],[Actual]]=TRUE),BD82+Weekly[[#This Row],[H Odds &lt;]]-1,IF(AND(Weekly[[#This Row],[H Odds &lt;]]&lt;&gt;"",Weekly[[#This Row],[GBC_P]]=TRUE,Weekly[[#This Row],[Actual]]=FALSE),BD82-1,BD82)))</f>
        <v>39</v>
      </c>
      <c r="BE83" s="38">
        <f>IF(Weekly[[#This Row],[H Odds &lt;]]="",BE82,IF(AND(Weekly[[#This Row],[H Odds &lt;]]&lt;&gt;"",Weekly[[#This Row],[HGBC_P]]=TRUE,Weekly[[#This Row],[Actual]]=TRUE),BE82+Weekly[[#This Row],[H Odds &lt;]]-1,IF(AND(Weekly[[#This Row],[H Odds &lt;]]&lt;&gt;"",Weekly[[#This Row],[HGBC_P]]=TRUE,Weekly[[#This Row],[Actual]]=FALSE),BE82-1,BE82)))</f>
        <v>38</v>
      </c>
      <c r="BF83" s="38">
        <f>IF(Weekly[[#This Row],[H Odds &lt;]]="",BF82,IF(AND(Weekly[[#This Row],[H Odds &lt;]]&lt;&gt;"",Weekly[[#This Row],[XGB_P]]=TRUE,Weekly[[#This Row],[Actual]]=TRUE),BF82+Weekly[[#This Row],[H Odds &lt;]]-1,IF(AND(Weekly[[#This Row],[H Odds &lt;]]&lt;&gt;"",Weekly[[#This Row],[XGB_P]]=TRUE,Weekly[[#This Row],[Actual]]=FALSE),BF82-1,BF82)))</f>
        <v>41.27</v>
      </c>
      <c r="BG83" s="38">
        <f>IF(Weekly[[#This Row],[H Odds &lt;]]="",BG82,IF(AND(Weekly[[#This Row],[H Odds &lt;]]&lt;&gt;"",Weekly[[#This Row],[QDA_P]]=TRUE,Weekly[[#This Row],[Actual]]=TRUE),BG82+Weekly[[#This Row],[H Odds &lt;]]-1,IF(AND(Weekly[[#This Row],[H Odds &lt;]]&lt;&gt;"",Weekly[[#This Row],[QDA_P]]=TRUE,Weekly[[#This Row],[Actual]]=FALSE),BG82-1,BG82)))</f>
        <v>39</v>
      </c>
      <c r="BH83" s="38">
        <f>IF(Weekly[[#This Row],[H Odds &lt;]]="",BH82,IF(AND(Weekly[[#This Row],[H Odds &lt;]]&lt;&gt;"",Weekly[[#This Row],[KNC_P]]=TRUE,Weekly[[#This Row],[Actual]]=TRUE),BH82+Weekly[[#This Row],[H Odds &lt;]]-1,IF(AND(Weekly[[#This Row],[H Odds &lt;]]&lt;&gt;"",Weekly[[#This Row],[KNC_P]]=TRUE,Weekly[[#This Row],[Actual]]=FALSE),BH82-1,BH82)))</f>
        <v>40</v>
      </c>
      <c r="BI83" s="38">
        <f>IF(Weekly[[#This Row],[H Odds &lt;]]="",BI82,IF(AND(Weekly[[#This Row],[H Odds &lt;]]&lt;&gt;"",Weekly[[#This Row],[TRUES]]&gt;0,Weekly[[#This Row],[Actual]]=TRUE),BI82+Weekly[[#This Row],[H Odds &lt;]]-1,IF(AND(Weekly[[#This Row],[H Odds &lt;]]&lt;&gt;"",Weekly[[#This Row],[TRUES]]=0),BI82,BI82-1)))</f>
        <v>49.53</v>
      </c>
      <c r="BJ83" s="38">
        <f>IF(Weekly[[#This Row],[H Odds &lt;]]="",BJ82,IF(AND(Weekly[[#This Row],[H Odds &lt;]]&lt;&gt;"",Weekly[[#This Row],[Actual]]=TRUE),BJ82+Weekly[[#This Row],[H Odds &lt;]]-1,IF(AND(Weekly[[#This Row],[H Odds &lt;]]&lt;&gt;"",Weekly[[#This Row],[Actual]]=FALSE),BJ82-1,BJ82)))</f>
        <v>49.53</v>
      </c>
      <c r="BK83" s="58">
        <f>IF(AND(Weekly[[#This Row],[TRUES]]&gt;4,Weekly[[#This Row],[Actual]]=TRUE),BK82+Weekly[[#This Row],[BF H Odds]]-1,IF(AND(Weekly[[#This Row],[FALSES]]&gt;4,Weekly[[#This Row],[Actual]]=FALSE),BK82+Weekly[[#This Row],[BF V Odds]]-1,IF(AND(Weekly[[#This Row],[TRUES]]&gt;4,Weekly[[#This Row],[Actual]]=FALSE),BK82-1,IF(AND(Weekly[[#This Row],[FALSES]]&gt;4,Weekly[[#This Row],[Actual]]=TRUE),BK82-1,BK82))))</f>
        <v>37.700000000000024</v>
      </c>
      <c r="BL83" s="58">
        <f>IF(AND(Weekly[[#This Row],[TRUES]]&gt;5,Weekly[[#This Row],[Actual]]=TRUE),BL82+Weekly[[#This Row],[BF H Odds]]-1,IF(AND(Weekly[[#This Row],[FALSES]]&gt;5,Weekly[[#This Row],[Actual]]=FALSE),BL82+Weekly[[#This Row],[BF V Odds]]-1,IF(AND(Weekly[[#This Row],[TRUES]]&gt;5,Weekly[[#This Row],[Actual]]=FALSE),BL82-1,IF(AND(Weekly[[#This Row],[FALSES]]&gt;5,Weekly[[#This Row],[Actual]]=TRUE),BL82-1,BL82))))</f>
        <v>41.910000000000018</v>
      </c>
      <c r="BM83" s="58">
        <f>IF(AND(Weekly[[#This Row],[TRUES]]&gt;6,Weekly[[#This Row],[Actual]]=TRUE),BM82+Weekly[[#This Row],[BF H Odds]]-1,IF(AND(Weekly[[#This Row],[FALSES]]&gt;6,Weekly[[#This Row],[Actual]]=FALSE),BM82+Weekly[[#This Row],[BF V Odds]]-1,IF(AND(Weekly[[#This Row],[TRUES]]&gt;6,Weekly[[#This Row],[Actual]]=FALSE),BM82-1,IF(AND(Weekly[[#This Row],[FALSES]]&gt;6,Weekly[[#This Row],[Actual]]=TRUE),BM82-1,BM82))))</f>
        <v>44.290000000000013</v>
      </c>
      <c r="BN83" s="24"/>
    </row>
    <row r="84" spans="1:66" x14ac:dyDescent="0.25">
      <c r="A84" s="1">
        <v>92</v>
      </c>
      <c r="B84" s="10">
        <v>44247</v>
      </c>
      <c r="C84" s="17" t="s">
        <v>32</v>
      </c>
      <c r="D84" s="15" t="s">
        <v>19</v>
      </c>
      <c r="E84" t="b">
        <v>1</v>
      </c>
      <c r="F84" t="b">
        <v>1</v>
      </c>
      <c r="G84" t="b">
        <v>1</v>
      </c>
      <c r="H84" t="b">
        <v>1</v>
      </c>
      <c r="I84" t="b">
        <v>1</v>
      </c>
      <c r="J84" t="b">
        <v>1</v>
      </c>
      <c r="K84" t="b">
        <v>1</v>
      </c>
      <c r="N84">
        <v>1</v>
      </c>
      <c r="O84">
        <v>1.54</v>
      </c>
      <c r="P84" t="b">
        <v>0</v>
      </c>
      <c r="Q84" t="s">
        <v>76</v>
      </c>
      <c r="R84" s="9">
        <f>IFERROR(IF(Weekly[[#This Row],[Won Bet?]]="yes",R83+(Weekly[[#This Row],[BF Odds]]*Weekly[[#This Row],[BF Stake]])-Weekly[[#This Row],[BF Stake]],R83-Weekly[[#This Row],[BF Stake]]),R83)</f>
        <v>90.690000000000026</v>
      </c>
      <c r="S84" s="9">
        <f>IFERROR(IF(Weekly[[#This Row],[Won Bet?]]="yes",S83+(((Weekly[[#This Row],[BF Odds]]*Weekly[[#This Row],[BF Stake]])-Weekly[[#This Row],[BF Stake]])*0.95),S83-Weekly[[#This Row],[BF Stake]]),S83)</f>
        <v>89.655500000000004</v>
      </c>
      <c r="T84">
        <v>1.69</v>
      </c>
      <c r="U84">
        <v>2.25</v>
      </c>
      <c r="V84" s="24">
        <f>IF(Weekly[[#This Row],[Actual]]="","",IF(AND(Weekly[[#This Row],[SVC_P]]=Weekly[[#This Row],[Actual]],Weekly[[#This Row],[SVC_P]]=TRUE),V83+Weekly[[#This Row],[BF H Odds]]-1,IF(AND(Weekly[[#This Row],[SVC_P]]=Weekly[[#This Row],[Actual]],Weekly[[#This Row],[SVC_P]]=FALSE),V83+Weekly[[#This Row],[BF V Odds]]-1,V83-1)))</f>
        <v>54.690000000000033</v>
      </c>
      <c r="W84" s="24">
        <f>IF(Weekly[[#This Row],[Actual]]="","",IF(AND(Weekly[[#This Row],[SVC_P]]=FALSE,Weekly[[#This Row],[Actual]]=TRUE),W83+Weekly[[#This Row],[BF H Odds]]-1,IF(AND(Weekly[[#This Row],[SVC_P]]=TRUE,Weekly[[#This Row],[Actual]]=FALSE,),W83+Weekly[[#This Row],[BF V Odds]]-1,W83-1)))</f>
        <v>-35.76</v>
      </c>
      <c r="X84" s="24">
        <f>IF(Weekly[[#This Row],[Actual]]="","",IF(AND(Weekly[[#This Row],[ADBC_P]]=Weekly[[#This Row],[Actual]],Weekly[[#This Row],[ADBC_P]]=TRUE),X83+Weekly[[#This Row],[BF H Odds]]-1,IF(AND(Weekly[[#This Row],[ADBC_P]]=Weekly[[#This Row],[Actual]],Weekly[[#This Row],[ADBC_P]]=FALSE),X83+Weekly[[#This Row],[BF V Odds]]-1,X83-1)))</f>
        <v>49.830000000000027</v>
      </c>
      <c r="Y84" s="24">
        <f>IF(Weekly[[#This Row],[Actual]]="","",IF(AND(Weekly[[#This Row],[ADBC_P]]=FALSE,Weekly[[#This Row],[Actual]]=TRUE),Y83+Weekly[[#This Row],[BF H Odds]]-1,IF(AND(Weekly[[#This Row],[ADBC_P]]=TRUE,Weekly[[#This Row],[Actual]]=FALSE),Y83+Weekly[[#This Row],[BF V Odds]]-1,Y83-1)))</f>
        <v>38.140000000000008</v>
      </c>
      <c r="Z84" s="24">
        <f>IF(Weekly[[#This Row],[Actual]]="","",IF(AND(Weekly[[#This Row],[RFC_P]]=Weekly[[#This Row],[Actual]],Weekly[[#This Row],[RFC_P]]=TRUE),Z83+Weekly[[#This Row],[BF H Odds]]-1,IF(AND(Weekly[[#This Row],[RFC_P]]=Weekly[[#This Row],[Actual]],Weekly[[#This Row],[RFC_P]]=FALSE),Z83+Weekly[[#This Row],[BF V Odds]]-1,Z83-1)))</f>
        <v>35.980000000000032</v>
      </c>
      <c r="AA84" s="24">
        <f>IF(Weekly[[#This Row],[Actual]]="","",IF(AND(Weekly[[#This Row],[RFC_P]]=FALSE,Weekly[[#This Row],[Actual]]=TRUE),AA83+Weekly[[#This Row],[BF H Odds]]-1,IF(AND(Weekly[[#This Row],[RFC_P]]=TRUE,Weekly[[#This Row],[Actual]]=FALSE),AA83+Weekly[[#This Row],[BF V Odds]]-1,AA83-1)))</f>
        <v>51.990000000000009</v>
      </c>
      <c r="AB84" s="24">
        <f>IF(Weekly[[#This Row],[Actual]]="","",IF(AND(Weekly[[#This Row],[GBC_P]]=Weekly[[#This Row],[Actual]],Weekly[[#This Row],[GBC_P]]=TRUE),AB83+Weekly[[#This Row],[BF H Odds]]-1,IF(AND(Weekly[[#This Row],[GBC_P]]=Weekly[[#This Row],[Actual]],Weekly[[#This Row],[GBC_P]]=FALSE),AB83+Weekly[[#This Row],[BF V Odds]]-1,AB83-1)))</f>
        <v>39.510000000000019</v>
      </c>
      <c r="AC84" s="24">
        <f>IF(Weekly[[#This Row],[Actual]]="","",IF(AND(Weekly[[#This Row],[GBC_P]]=FALSE,Weekly[[#This Row],[Actual]]=TRUE),AC83+Weekly[[#This Row],[BF H Odds]]-1,IF(AND(Weekly[[#This Row],[GBC_P]]=TRUE,Weekly[[#This Row],[Actual]]=FALSE),AC83+Weekly[[#This Row],[BF V Odds]]-1,AC83-1)))</f>
        <v>48.460000000000015</v>
      </c>
      <c r="AD84" s="24">
        <f>IF(Weekly[[#This Row],[Actual]]="","",IF(AND(Weekly[[#This Row],[HGBC_P]]=Weekly[[#This Row],[Actual]],Weekly[[#This Row],[HGBC_P]]=TRUE),AD83+Weekly[[#This Row],[BF H Odds]]-1,IF(AND(Weekly[[#This Row],[HGBC_P]]=Weekly[[#This Row],[Actual]],Weekly[[#This Row],[HGBC_P]]=FALSE),AD83+Weekly[[#This Row],[BF V Odds]]-1,AD83-1)))</f>
        <v>29.53000000000003</v>
      </c>
      <c r="AE84" s="24">
        <f>IF(Weekly[[#This Row],[Actual]]="","",IF(AND(Weekly[[#This Row],[HGBC_P]]=FALSE,Weekly[[#This Row],[Actual]]=TRUE),AE83+Weekly[[#This Row],[BF H Odds]]-1,IF(AND(Weekly[[#This Row],[HGBC_P]]=TRUE,Weekly[[#This Row],[Actual]]=FALSE),AE83+Weekly[[#This Row],[BF V Odds]]-1,AE83-1)))</f>
        <v>58.440000000000005</v>
      </c>
      <c r="AF84" s="24">
        <f>IF(Weekly[[#This Row],[Actual]]="","",IF(AND(Weekly[[#This Row],[XGB_P]]=Weekly[[#This Row],[Actual]],Weekly[[#This Row],[XGB_P]]=TRUE),AF83+Weekly[[#This Row],[BF H Odds]]-1,IF(AND(Weekly[[#This Row],[XGB_P]]=Weekly[[#This Row],[Actual]],Weekly[[#This Row],[XGB_P]]=FALSE),AF83+Weekly[[#This Row],[BF V Odds]]-1,AF83-1)))</f>
        <v>39.210000000000029</v>
      </c>
      <c r="AG84" s="24">
        <f>IF(Weekly[[#This Row],[Actual]]="","",IF(AND(Weekly[[#This Row],[XGB_P]]=FALSE,Weekly[[#This Row],[Actual]]=TRUE),AG83+Weekly[[#This Row],[BF H Odds]]-1,IF(AND(Weekly[[#This Row],[XGB_P]]=TRUE,Weekly[[#This Row],[Actual]]=FALSE),AG83+Weekly[[#This Row],[BF V Odds]]-1,AG83-1)))</f>
        <v>48.76</v>
      </c>
      <c r="AH84" s="24">
        <f>IF(Weekly[[#This Row],[Actual]]="","",IF(AND(Weekly[[#This Row],[QDA_P]]=Weekly[[#This Row],[Actual]],Weekly[[#This Row],[QDA_P]]=TRUE),AH83+Weekly[[#This Row],[BF H Odds]]-1,IF(AND(Weekly[[#This Row],[QDA_P]]=Weekly[[#This Row],[Actual]],Weekly[[#This Row],[QDA_P]]=FALSE),AH83+Weekly[[#This Row],[BF V Odds]]-1,AH83-1)))</f>
        <v>37.250000000000021</v>
      </c>
      <c r="AI84" s="24">
        <f>IF(Weekly[[#This Row],[Actual]]="","",IF(AND(Weekly[[#This Row],[QDA_P]]=FALSE,Weekly[[#This Row],[Actual]]=TRUE),AI83+Weekly[[#This Row],[BF H Odds]]-1,IF(AND(Weekly[[#This Row],[QDA_P]]=TRUE,Weekly[[#This Row],[Actual]]=FALSE),AI83+Weekly[[#This Row],[BF V Odds]]-1,AI83-1)))</f>
        <v>50.720000000000013</v>
      </c>
      <c r="AJ84" s="24"/>
      <c r="AK84" s="24"/>
      <c r="AL84" s="30">
        <f>IF(Weekly[[#This Row],[Actual]]="","",COUNTIF(Weekly[[#This Row],[SVC_P]:[QDA_P]],TRUE))</f>
        <v>7</v>
      </c>
      <c r="AM84" s="30">
        <f>IF(Weekly[[#This Row],[Actual]]="","",COUNTIF(Weekly[[#This Row],[SVC_P]:[QDA_P]],FALSE))</f>
        <v>0</v>
      </c>
      <c r="AN84" t="str">
        <f>IF(AND(Weekly[[#This Row],[BF V Odds]]&gt;$BO$6,Weekly[[#This Row],[BF V Odds]] &lt; $BO$7),Weekly[[#This Row],[BF V Odds]],"")</f>
        <v/>
      </c>
      <c r="AO84" t="str">
        <f>IF(AND(Weekly[[#This Row],[BF H Odds]]&gt;$BO$6, Weekly[[#This Row],[BF H Odds]] &lt; $BO$7),Weekly[[#This Row],[BF H Odds]],"")</f>
        <v/>
      </c>
      <c r="AP84" s="37">
        <f>IF(AND(Weekly[[#This Row],[V Odds &lt;]]="",Weekly[[#This Row],[H Odds &lt;]]=""),AP83,IF(AND(Weekly[[#This Row],[H Odds &lt;]]&lt;&gt;"",Weekly[[#This Row],[SVC_P]]=TRUE,Weekly[[#This Row],[Actual]]=TRUE),AP83+Weekly[[#This Row],[H Odds &lt;]]-1,IF(AND(Weekly[[#This Row],[V Odds &lt;]]&lt;&gt;"",Weekly[[#This Row],[SVC_P]]=FALSE,Weekly[[#This Row],[Actual]]=FALSE),AP83+Weekly[[#This Row],[V Odds &lt;]]-1,IF(AND(Weekly[[#This Row],[V Odds &lt;]]&lt;&gt;"",Weekly[[#This Row],[SVC_P]]=FALSE,Weekly[[#This Row],[Actual]]=TRUE),AP83-1,IF(AND(Weekly[[#This Row],[H Odds &lt;]]&lt;&gt;"",Weekly[[#This Row],[SVC_P]]=TRUE,Weekly[[#This Row],[Actual]]=FALSE),AP83-1,AP83)))))</f>
        <v>53.220000000000013</v>
      </c>
      <c r="AQ84" s="37">
        <f>IF(AND(Weekly[[#This Row],[V Odds &lt;]]="",Weekly[[#This Row],[H Odds &lt;]]=""),AQ83,IF(AND(Weekly[[#This Row],[H Odds &lt;]]&lt;&gt;"",Weekly[[#This Row],[ADBC_P]]=TRUE,Weekly[[#This Row],[Actual]]=TRUE),AQ83+Weekly[[#This Row],[H Odds &lt;]]-1,IF(AND(Weekly[[#This Row],[V Odds &lt;]]&lt;&gt;"",Weekly[[#This Row],[ADBC_P]]=FALSE,Weekly[[#This Row],[Actual]]=FALSE),AQ83+Weekly[[#This Row],[V Odds &lt;]]-1,IF(AND(Weekly[[#This Row],[V Odds &lt;]]&lt;&gt;"",Weekly[[#This Row],[ADBC_P]]=FALSE,Weekly[[#This Row],[Actual]]=TRUE),AQ83-1,IF(AND(Weekly[[#This Row],[H Odds &lt;]]&lt;&gt;"",Weekly[[#This Row],[ADBC_P]]=TRUE,Weekly[[#This Row],[Actual]]=FALSE),AQ83-1,AQ83)))))</f>
        <v>43.82</v>
      </c>
      <c r="AR84" s="37">
        <f>IF(AND(Weekly[[#This Row],[V Odds &lt;]]="",Weekly[[#This Row],[H Odds &lt;]]=""),AR83,IF(AND(Weekly[[#This Row],[H Odds &lt;]]&lt;&gt;"",Weekly[[#This Row],[RFC_P]]=TRUE,Weekly[[#This Row],[Actual]]=TRUE),AR83+Weekly[[#This Row],[H Odds &lt;]]-1,IF(AND(Weekly[[#This Row],[V Odds &lt;]]&lt;&gt;"",Weekly[[#This Row],[RFC_P]]=FALSE,Weekly[[#This Row],[Actual]]=FALSE),AR83+Weekly[[#This Row],[V Odds &lt;]]-1,IF(AND(Weekly[[#This Row],[V Odds &lt;]]&lt;&gt;"",Weekly[[#This Row],[RFC_P]]=FALSE,Weekly[[#This Row],[Actual]]=TRUE),AR83-1,IF(AND(Weekly[[#This Row],[H Odds &lt;]]&lt;&gt;"",Weekly[[#This Row],[RFC_P]]=TRUE,Weekly[[#This Row],[Actual]]=FALSE),AR83-1,AR83)))))</f>
        <v>41.330000000000005</v>
      </c>
      <c r="AS84" s="37">
        <f>IF(AND(Weekly[[#This Row],[V Odds &lt;]]="",Weekly[[#This Row],[H Odds &lt;]]=""),AS83,IF(AND(Weekly[[#This Row],[H Odds &lt;]]&lt;&gt;"",Weekly[[#This Row],[GBC_P]]=TRUE,Weekly[[#This Row],[Actual]]=TRUE),AS83+Weekly[[#This Row],[H Odds &lt;]]-1,IF(AND(Weekly[[#This Row],[V Odds &lt;]]&lt;&gt;"",Weekly[[#This Row],[GBC_P]]=FALSE,Weekly[[#This Row],[Actual]]=FALSE),AS83+Weekly[[#This Row],[V Odds &lt;]]-1,IF(AND(Weekly[[#This Row],[V Odds &lt;]]&lt;&gt;"",Weekly[[#This Row],[GBC_P]]=FALSE,Weekly[[#This Row],[Actual]]=TRUE),AS83-1,IF(AND(Weekly[[#This Row],[H Odds &lt;]]&lt;&gt;"",Weekly[[#This Row],[GBC_P]]=TRUE,Weekly[[#This Row],[Actual]]=FALSE),AS83-1,AS83)))))</f>
        <v>41.82</v>
      </c>
      <c r="AT84" s="37">
        <f>IF(AND(Weekly[[#This Row],[V Odds &lt;]]="",Weekly[[#This Row],[H Odds &lt;]]=""),AT83,IF(AND(Weekly[[#This Row],[H Odds &lt;]]&lt;&gt;"",Weekly[[#This Row],[HGBC_P]]=TRUE,Weekly[[#This Row],[Actual]]=TRUE),AT83+Weekly[[#This Row],[H Odds &lt;]]-1,IF(AND(Weekly[[#This Row],[V Odds &lt;]]&lt;&gt;"",Weekly[[#This Row],[HGBC_P]]=FALSE,Weekly[[#This Row],[Actual]]=FALSE),AT83+Weekly[[#This Row],[V Odds &lt;]]-1,IF(AND(Weekly[[#This Row],[V Odds &lt;]]&lt;&gt;"",Weekly[[#This Row],[HGBC_P]]=FALSE,Weekly[[#This Row],[Actual]]=TRUE),AT83-1,IF(AND(Weekly[[#This Row],[H Odds &lt;]]&lt;&gt;"",Weekly[[#This Row],[HGBC_P]]=TRUE,Weekly[[#This Row],[Actual]]=FALSE),AT83-1,AT83)))))</f>
        <v>37</v>
      </c>
      <c r="AU84" s="37">
        <f>IF(AND(Weekly[[#This Row],[V Odds &lt;]]="",Weekly[[#This Row],[H Odds &lt;]]=""),AU83,IF(AND(Weekly[[#This Row],[H Odds &lt;]]&lt;&gt;"",Weekly[[#This Row],[XGB_P]]=TRUE,Weekly[[#This Row],[Actual]]=TRUE),AU83+Weekly[[#This Row],[H Odds &lt;]]-1,IF(AND(Weekly[[#This Row],[V Odds &lt;]]&lt;&gt;"",Weekly[[#This Row],[XGB_P]]=FALSE,Weekly[[#This Row],[Actual]]=FALSE),AU83+Weekly[[#This Row],[V Odds &lt;]]-1,IF(AND(Weekly[[#This Row],[V Odds &lt;]]&lt;&gt;"",Weekly[[#This Row],[XGB_P]]=FALSE,Weekly[[#This Row],[Actual]]=TRUE),AU83-1,IF(AND(Weekly[[#This Row],[H Odds &lt;]]&lt;&gt;"",Weekly[[#This Row],[XGB_P]]=TRUE,Weekly[[#This Row],[Actual]]=FALSE),AU83-1,AU83)))))</f>
        <v>42.400000000000006</v>
      </c>
      <c r="AV84" s="37">
        <f>IF(AND(Weekly[[#This Row],[V Odds &lt;]]="",Weekly[[#This Row],[H Odds &lt;]]=""),AV83,IF(AND(Weekly[[#This Row],[H Odds &lt;]]&lt;&gt;"",Weekly[[#This Row],[QDA_P]]=TRUE,Weekly[[#This Row],[Actual]]=TRUE),AV83+Weekly[[#This Row],[H Odds &lt;]]-1,IF(AND(Weekly[[#This Row],[V Odds &lt;]]&lt;&gt;"",Weekly[[#This Row],[QDA_P]]=FALSE,Weekly[[#This Row],[Actual]]=FALSE),AV83+Weekly[[#This Row],[V Odds &lt;]]-1,IF(AND(Weekly[[#This Row],[V Odds &lt;]]&lt;&gt;"",Weekly[[#This Row],[QDA_P]]=FALSE,Weekly[[#This Row],[Actual]]=TRUE),AV83-1,IF(AND(Weekly[[#This Row],[H Odds &lt;]]&lt;&gt;"",Weekly[[#This Row],[QDA_P]]=TRUE,Weekly[[#This Row],[Actual]]=FALSE),AV83-1,AV83)))))</f>
        <v>45.519999999999996</v>
      </c>
      <c r="AW84" s="37"/>
      <c r="AX84" s="37">
        <f>IF(AND(Weekly[[#This Row],[V Odds &lt;]]="",Weekly[[#This Row],[H Odds &lt;]]=""),AX83,IF(AND(Weekly[[#This Row],[V Odds &lt;]]&lt;&gt;"",Weekly[[#This Row],[FALSES]]&gt;0,Weekly[[#This Row],[Actual]]=FALSE),AX83+Weekly[[#This Row],[V Odds &lt;]]-1,IF(AND(Weekly[[#This Row],[H Odds &lt;]]&lt;&gt;"",Weekly[[#This Row],[TRUES]]&gt;0,Weekly[[#This Row],[Actual]]=TRUE),AX83+Weekly[[#This Row],[H Odds &lt;]]-1,IF(AND(Weekly[[#This Row],[V Odds &lt;]]&lt;&gt;"",Weekly[[#This Row],[FALSES]]=0),AX83,IF(AND(Weekly[[#This Row],[H Odds &lt;]]&lt;&gt;"",Weekly[[#This Row],[TRUES]]=0),AX83,AX83-1)))))</f>
        <v>59.740000000000009</v>
      </c>
      <c r="AY84" s="37">
        <f>IF(AND(Weekly[[#This Row],[V Odds &lt;]]="",Weekly[[#This Row],[H Odds &lt;]]=""),AY83,IF(AND(Weekly[[#This Row],[V Odds &lt;]]&lt;&gt;"",Weekly[[#This Row],[FALSES]]&gt;0,Weekly[[#This Row],[Actual]]=FALSE),AY83+((Weekly[[#This Row],[V Odds &lt;]]-1)*0.92),IF(AND(Weekly[[#This Row],[H Odds &lt;]]&lt;&gt;"",Weekly[[#This Row],[TRUES]]&gt;0,Weekly[[#This Row],[Actual]]=TRUE),AY83+((Weekly[[#This Row],[H Odds &lt;]]-1)*0.92),IF(AND(Weekly[[#This Row],[V Odds &lt;]]&lt;&gt;"",Weekly[[#This Row],[FALSES]]=0),AY83,IF(AND(Weekly[[#This Row],[H Odds &lt;]]&lt;&gt;"",Weekly[[#This Row],[TRUES]]=0),AY83,AY83-1)))))</f>
        <v>57.600800000000007</v>
      </c>
      <c r="AZ84" s="37">
        <f>IF(AND(Weekly[[#This Row],[V Odds &lt;]]="",Weekly[[#This Row],[H Odds &lt;]]=""),AZ83,IF(AND(Weekly[[#This Row],[V Odds &lt;]]&lt;&gt;"",Weekly[[#This Row],[Actual]]=FALSE),AZ83+Weekly[[#This Row],[V Odds &lt;]]-1,IF(AND(Weekly[[#This Row],[H Odds &lt;]]&lt;&gt;"",Weekly[[#This Row],[Actual]]=TRUE),AZ83+Weekly[[#This Row],[H Odds &lt;]]-1,AZ83-1)))</f>
        <v>57.480000000000004</v>
      </c>
      <c r="BA84" s="38">
        <f>IF(Weekly[[#This Row],[H Odds &lt;]]="",BA83,IF(AND(Weekly[[#This Row],[H Odds &lt;]]&lt;&gt;"",Weekly[[#This Row],[SVC_P]]=TRUE,Weekly[[#This Row],[Actual]]=TRUE),BA83+Weekly[[#This Row],[H Odds &lt;]]-1,IF(AND(Weekly[[#This Row],[H Odds &lt;]]&lt;&gt;"",Weekly[[#This Row],[SVC_P]]=TRUE,Weekly[[#This Row],[Actual]]=FALSE),BA83-1,BA83)))</f>
        <v>49.53</v>
      </c>
      <c r="BB84" s="38">
        <f>IF(Weekly[[#This Row],[H Odds &lt;]]="",BB83,IF(AND(Weekly[[#This Row],[H Odds &lt;]]&lt;&gt;"",Weekly[[#This Row],[ADBC_P]]=TRUE,Weekly[[#This Row],[Actual]]=TRUE),BB83+Weekly[[#This Row],[H Odds &lt;]]-1,IF(AND(Weekly[[#This Row],[H Odds &lt;]]&lt;&gt;"",Weekly[[#This Row],[ADBC_P]]=TRUE,Weekly[[#This Row],[Actual]]=FALSE),BB83-1,BB83)))</f>
        <v>39</v>
      </c>
      <c r="BC84" s="38">
        <f>IF(Weekly[[#This Row],[H Odds &lt;]]="",BC83,IF(AND(Weekly[[#This Row],[H Odds &lt;]]&lt;&gt;"",Weekly[[#This Row],[RFC_P]]=TRUE,Weekly[[#This Row],[Actual]]=TRUE),BC83+Weekly[[#This Row],[H Odds &lt;]]-1,IF(AND(Weekly[[#This Row],[H Odds &lt;]]&lt;&gt;"",Weekly[[#This Row],[RFC_P]]=TRUE,Weekly[[#This Row],[Actual]]=FALSE),BC83-1,BC83)))</f>
        <v>38</v>
      </c>
      <c r="BD84" s="38">
        <f>IF(Weekly[[#This Row],[H Odds &lt;]]="",BD83,IF(AND(Weekly[[#This Row],[H Odds &lt;]]&lt;&gt;"",Weekly[[#This Row],[GBC_P]]=TRUE,Weekly[[#This Row],[Actual]]=TRUE),BD83+Weekly[[#This Row],[H Odds &lt;]]-1,IF(AND(Weekly[[#This Row],[H Odds &lt;]]&lt;&gt;"",Weekly[[#This Row],[GBC_P]]=TRUE,Weekly[[#This Row],[Actual]]=FALSE),BD83-1,BD83)))</f>
        <v>39</v>
      </c>
      <c r="BE84" s="38">
        <f>IF(Weekly[[#This Row],[H Odds &lt;]]="",BE83,IF(AND(Weekly[[#This Row],[H Odds &lt;]]&lt;&gt;"",Weekly[[#This Row],[HGBC_P]]=TRUE,Weekly[[#This Row],[Actual]]=TRUE),BE83+Weekly[[#This Row],[H Odds &lt;]]-1,IF(AND(Weekly[[#This Row],[H Odds &lt;]]&lt;&gt;"",Weekly[[#This Row],[HGBC_P]]=TRUE,Weekly[[#This Row],[Actual]]=FALSE),BE83-1,BE83)))</f>
        <v>38</v>
      </c>
      <c r="BF84" s="38">
        <f>IF(Weekly[[#This Row],[H Odds &lt;]]="",BF83,IF(AND(Weekly[[#This Row],[H Odds &lt;]]&lt;&gt;"",Weekly[[#This Row],[XGB_P]]=TRUE,Weekly[[#This Row],[Actual]]=TRUE),BF83+Weekly[[#This Row],[H Odds &lt;]]-1,IF(AND(Weekly[[#This Row],[H Odds &lt;]]&lt;&gt;"",Weekly[[#This Row],[XGB_P]]=TRUE,Weekly[[#This Row],[Actual]]=FALSE),BF83-1,BF83)))</f>
        <v>41.27</v>
      </c>
      <c r="BG84" s="38">
        <f>IF(Weekly[[#This Row],[H Odds &lt;]]="",BG83,IF(AND(Weekly[[#This Row],[H Odds &lt;]]&lt;&gt;"",Weekly[[#This Row],[QDA_P]]=TRUE,Weekly[[#This Row],[Actual]]=TRUE),BG83+Weekly[[#This Row],[H Odds &lt;]]-1,IF(AND(Weekly[[#This Row],[H Odds &lt;]]&lt;&gt;"",Weekly[[#This Row],[QDA_P]]=TRUE,Weekly[[#This Row],[Actual]]=FALSE),BG83-1,BG83)))</f>
        <v>39</v>
      </c>
      <c r="BH84" s="38">
        <f>IF(Weekly[[#This Row],[H Odds &lt;]]="",BH83,IF(AND(Weekly[[#This Row],[H Odds &lt;]]&lt;&gt;"",Weekly[[#This Row],[KNC_P]]=TRUE,Weekly[[#This Row],[Actual]]=TRUE),BH83+Weekly[[#This Row],[H Odds &lt;]]-1,IF(AND(Weekly[[#This Row],[H Odds &lt;]]&lt;&gt;"",Weekly[[#This Row],[KNC_P]]=TRUE,Weekly[[#This Row],[Actual]]=FALSE),BH83-1,BH83)))</f>
        <v>40</v>
      </c>
      <c r="BI84" s="38">
        <f>IF(Weekly[[#This Row],[H Odds &lt;]]="",BI83,IF(AND(Weekly[[#This Row],[H Odds &lt;]]&lt;&gt;"",Weekly[[#This Row],[TRUES]]&gt;0,Weekly[[#This Row],[Actual]]=TRUE),BI83+Weekly[[#This Row],[H Odds &lt;]]-1,IF(AND(Weekly[[#This Row],[H Odds &lt;]]&lt;&gt;"",Weekly[[#This Row],[TRUES]]=0),BI83,BI83-1)))</f>
        <v>49.53</v>
      </c>
      <c r="BJ84" s="38">
        <f>IF(Weekly[[#This Row],[H Odds &lt;]]="",BJ83,IF(AND(Weekly[[#This Row],[H Odds &lt;]]&lt;&gt;"",Weekly[[#This Row],[Actual]]=TRUE),BJ83+Weekly[[#This Row],[H Odds &lt;]]-1,IF(AND(Weekly[[#This Row],[H Odds &lt;]]&lt;&gt;"",Weekly[[#This Row],[Actual]]=FALSE),BJ83-1,BJ83)))</f>
        <v>49.53</v>
      </c>
      <c r="BK84" s="58">
        <f>IF(AND(Weekly[[#This Row],[TRUES]]&gt;4,Weekly[[#This Row],[Actual]]=TRUE),BK83+Weekly[[#This Row],[BF H Odds]]-1,IF(AND(Weekly[[#This Row],[FALSES]]&gt;4,Weekly[[#This Row],[Actual]]=FALSE),BK83+Weekly[[#This Row],[BF V Odds]]-1,IF(AND(Weekly[[#This Row],[TRUES]]&gt;4,Weekly[[#This Row],[Actual]]=FALSE),BK83-1,IF(AND(Weekly[[#This Row],[FALSES]]&gt;4,Weekly[[#This Row],[Actual]]=TRUE),BK83-1,BK83))))</f>
        <v>36.700000000000024</v>
      </c>
      <c r="BL84" s="58">
        <f>IF(AND(Weekly[[#This Row],[TRUES]]&gt;5,Weekly[[#This Row],[Actual]]=TRUE),BL83+Weekly[[#This Row],[BF H Odds]]-1,IF(AND(Weekly[[#This Row],[FALSES]]&gt;5,Weekly[[#This Row],[Actual]]=FALSE),BL83+Weekly[[#This Row],[BF V Odds]]-1,IF(AND(Weekly[[#This Row],[TRUES]]&gt;5,Weekly[[#This Row],[Actual]]=FALSE),BL83-1,IF(AND(Weekly[[#This Row],[FALSES]]&gt;5,Weekly[[#This Row],[Actual]]=TRUE),BL83-1,BL83))))</f>
        <v>40.910000000000018</v>
      </c>
      <c r="BM84" s="58">
        <f>IF(AND(Weekly[[#This Row],[TRUES]]&gt;6,Weekly[[#This Row],[Actual]]=TRUE),BM83+Weekly[[#This Row],[BF H Odds]]-1,IF(AND(Weekly[[#This Row],[FALSES]]&gt;6,Weekly[[#This Row],[Actual]]=FALSE),BM83+Weekly[[#This Row],[BF V Odds]]-1,IF(AND(Weekly[[#This Row],[TRUES]]&gt;6,Weekly[[#This Row],[Actual]]=FALSE),BM83-1,IF(AND(Weekly[[#This Row],[FALSES]]&gt;6,Weekly[[#This Row],[Actual]]=TRUE),BM83-1,BM83))))</f>
        <v>43.290000000000013</v>
      </c>
      <c r="BN84" s="24"/>
    </row>
    <row r="85" spans="1:66" x14ac:dyDescent="0.25">
      <c r="A85" s="1">
        <v>93</v>
      </c>
      <c r="B85" s="10">
        <v>44248</v>
      </c>
      <c r="C85" s="17" t="s">
        <v>31</v>
      </c>
      <c r="D85" s="15" t="s">
        <v>34</v>
      </c>
      <c r="E85" t="b">
        <v>1</v>
      </c>
      <c r="F85" t="b">
        <v>0</v>
      </c>
      <c r="G85" t="b">
        <v>1</v>
      </c>
      <c r="H85" t="b">
        <v>0</v>
      </c>
      <c r="I85" t="b">
        <v>0</v>
      </c>
      <c r="J85" t="b">
        <v>0</v>
      </c>
      <c r="K85" t="b">
        <v>0</v>
      </c>
      <c r="N85">
        <v>1</v>
      </c>
      <c r="O85">
        <v>2.25</v>
      </c>
      <c r="P85" t="b">
        <v>1</v>
      </c>
      <c r="Q85" t="s">
        <v>76</v>
      </c>
      <c r="R85" s="9">
        <f>IFERROR(IF(Weekly[[#This Row],[Won Bet?]]="yes",R84+(Weekly[[#This Row],[BF Odds]]*Weekly[[#This Row],[BF Stake]])-Weekly[[#This Row],[BF Stake]],R84-Weekly[[#This Row],[BF Stake]]),R84)</f>
        <v>89.690000000000026</v>
      </c>
      <c r="S85" s="9">
        <f>IFERROR(IF(Weekly[[#This Row],[Won Bet?]]="yes",S84+(((Weekly[[#This Row],[BF Odds]]*Weekly[[#This Row],[BF Stake]])-Weekly[[#This Row],[BF Stake]])*0.95),S84-Weekly[[#This Row],[BF Stake]]),S84)</f>
        <v>88.655500000000004</v>
      </c>
      <c r="T85">
        <v>2.34</v>
      </c>
      <c r="U85">
        <v>1.64</v>
      </c>
      <c r="V85" s="24">
        <f>IF(Weekly[[#This Row],[Actual]]="","",IF(AND(Weekly[[#This Row],[SVC_P]]=Weekly[[#This Row],[Actual]],Weekly[[#This Row],[SVC_P]]=TRUE),V84+Weekly[[#This Row],[BF H Odds]]-1,IF(AND(Weekly[[#This Row],[SVC_P]]=Weekly[[#This Row],[Actual]],Weekly[[#This Row],[SVC_P]]=FALSE),V84+Weekly[[#This Row],[BF V Odds]]-1,V84-1)))</f>
        <v>55.330000000000034</v>
      </c>
      <c r="W85" s="24">
        <f>IF(Weekly[[#This Row],[Actual]]="","",IF(AND(Weekly[[#This Row],[SVC_P]]=FALSE,Weekly[[#This Row],[Actual]]=TRUE),W84+Weekly[[#This Row],[BF H Odds]]-1,IF(AND(Weekly[[#This Row],[SVC_P]]=TRUE,Weekly[[#This Row],[Actual]]=FALSE,),W84+Weekly[[#This Row],[BF V Odds]]-1,W84-1)))</f>
        <v>-36.76</v>
      </c>
      <c r="X85" s="24">
        <f>IF(Weekly[[#This Row],[Actual]]="","",IF(AND(Weekly[[#This Row],[ADBC_P]]=Weekly[[#This Row],[Actual]],Weekly[[#This Row],[ADBC_P]]=TRUE),X84+Weekly[[#This Row],[BF H Odds]]-1,IF(AND(Weekly[[#This Row],[ADBC_P]]=Weekly[[#This Row],[Actual]],Weekly[[#This Row],[ADBC_P]]=FALSE),X84+Weekly[[#This Row],[BF V Odds]]-1,X84-1)))</f>
        <v>48.830000000000027</v>
      </c>
      <c r="Y85" s="24">
        <f>IF(Weekly[[#This Row],[Actual]]="","",IF(AND(Weekly[[#This Row],[ADBC_P]]=FALSE,Weekly[[#This Row],[Actual]]=TRUE),Y84+Weekly[[#This Row],[BF H Odds]]-1,IF(AND(Weekly[[#This Row],[ADBC_P]]=TRUE,Weekly[[#This Row],[Actual]]=FALSE),Y84+Weekly[[#This Row],[BF V Odds]]-1,Y84-1)))</f>
        <v>38.780000000000008</v>
      </c>
      <c r="Z85" s="24">
        <f>IF(Weekly[[#This Row],[Actual]]="","",IF(AND(Weekly[[#This Row],[RFC_P]]=Weekly[[#This Row],[Actual]],Weekly[[#This Row],[RFC_P]]=TRUE),Z84+Weekly[[#This Row],[BF H Odds]]-1,IF(AND(Weekly[[#This Row],[RFC_P]]=Weekly[[#This Row],[Actual]],Weekly[[#This Row],[RFC_P]]=FALSE),Z84+Weekly[[#This Row],[BF V Odds]]-1,Z84-1)))</f>
        <v>36.620000000000033</v>
      </c>
      <c r="AA85" s="24">
        <f>IF(Weekly[[#This Row],[Actual]]="","",IF(AND(Weekly[[#This Row],[RFC_P]]=FALSE,Weekly[[#This Row],[Actual]]=TRUE),AA84+Weekly[[#This Row],[BF H Odds]]-1,IF(AND(Weekly[[#This Row],[RFC_P]]=TRUE,Weekly[[#This Row],[Actual]]=FALSE),AA84+Weekly[[#This Row],[BF V Odds]]-1,AA84-1)))</f>
        <v>50.990000000000009</v>
      </c>
      <c r="AB85" s="24">
        <f>IF(Weekly[[#This Row],[Actual]]="","",IF(AND(Weekly[[#This Row],[GBC_P]]=Weekly[[#This Row],[Actual]],Weekly[[#This Row],[GBC_P]]=TRUE),AB84+Weekly[[#This Row],[BF H Odds]]-1,IF(AND(Weekly[[#This Row],[GBC_P]]=Weekly[[#This Row],[Actual]],Weekly[[#This Row],[GBC_P]]=FALSE),AB84+Weekly[[#This Row],[BF V Odds]]-1,AB84-1)))</f>
        <v>38.510000000000019</v>
      </c>
      <c r="AC85" s="24">
        <f>IF(Weekly[[#This Row],[Actual]]="","",IF(AND(Weekly[[#This Row],[GBC_P]]=FALSE,Weekly[[#This Row],[Actual]]=TRUE),AC84+Weekly[[#This Row],[BF H Odds]]-1,IF(AND(Weekly[[#This Row],[GBC_P]]=TRUE,Weekly[[#This Row],[Actual]]=FALSE),AC84+Weekly[[#This Row],[BF V Odds]]-1,AC84-1)))</f>
        <v>49.100000000000016</v>
      </c>
      <c r="AD85" s="24">
        <f>IF(Weekly[[#This Row],[Actual]]="","",IF(AND(Weekly[[#This Row],[HGBC_P]]=Weekly[[#This Row],[Actual]],Weekly[[#This Row],[HGBC_P]]=TRUE),AD84+Weekly[[#This Row],[BF H Odds]]-1,IF(AND(Weekly[[#This Row],[HGBC_P]]=Weekly[[#This Row],[Actual]],Weekly[[#This Row],[HGBC_P]]=FALSE),AD84+Weekly[[#This Row],[BF V Odds]]-1,AD84-1)))</f>
        <v>28.53000000000003</v>
      </c>
      <c r="AE85" s="24">
        <f>IF(Weekly[[#This Row],[Actual]]="","",IF(AND(Weekly[[#This Row],[HGBC_P]]=FALSE,Weekly[[#This Row],[Actual]]=TRUE),AE84+Weekly[[#This Row],[BF H Odds]]-1,IF(AND(Weekly[[#This Row],[HGBC_P]]=TRUE,Weekly[[#This Row],[Actual]]=FALSE),AE84+Weekly[[#This Row],[BF V Odds]]-1,AE84-1)))</f>
        <v>59.080000000000005</v>
      </c>
      <c r="AF85" s="24">
        <f>IF(Weekly[[#This Row],[Actual]]="","",IF(AND(Weekly[[#This Row],[XGB_P]]=Weekly[[#This Row],[Actual]],Weekly[[#This Row],[XGB_P]]=TRUE),AF84+Weekly[[#This Row],[BF H Odds]]-1,IF(AND(Weekly[[#This Row],[XGB_P]]=Weekly[[#This Row],[Actual]],Weekly[[#This Row],[XGB_P]]=FALSE),AF84+Weekly[[#This Row],[BF V Odds]]-1,AF84-1)))</f>
        <v>38.210000000000029</v>
      </c>
      <c r="AG85" s="24">
        <f>IF(Weekly[[#This Row],[Actual]]="","",IF(AND(Weekly[[#This Row],[XGB_P]]=FALSE,Weekly[[#This Row],[Actual]]=TRUE),AG84+Weekly[[#This Row],[BF H Odds]]-1,IF(AND(Weekly[[#This Row],[XGB_P]]=TRUE,Weekly[[#This Row],[Actual]]=FALSE),AG84+Weekly[[#This Row],[BF V Odds]]-1,AG84-1)))</f>
        <v>49.4</v>
      </c>
      <c r="AH85" s="24">
        <f>IF(Weekly[[#This Row],[Actual]]="","",IF(AND(Weekly[[#This Row],[QDA_P]]=Weekly[[#This Row],[Actual]],Weekly[[#This Row],[QDA_P]]=TRUE),AH84+Weekly[[#This Row],[BF H Odds]]-1,IF(AND(Weekly[[#This Row],[QDA_P]]=Weekly[[#This Row],[Actual]],Weekly[[#This Row],[QDA_P]]=FALSE),AH84+Weekly[[#This Row],[BF V Odds]]-1,AH84-1)))</f>
        <v>36.250000000000021</v>
      </c>
      <c r="AI85" s="24">
        <f>IF(Weekly[[#This Row],[Actual]]="","",IF(AND(Weekly[[#This Row],[QDA_P]]=FALSE,Weekly[[#This Row],[Actual]]=TRUE),AI84+Weekly[[#This Row],[BF H Odds]]-1,IF(AND(Weekly[[#This Row],[QDA_P]]=TRUE,Weekly[[#This Row],[Actual]]=FALSE),AI84+Weekly[[#This Row],[BF V Odds]]-1,AI84-1)))</f>
        <v>51.360000000000014</v>
      </c>
      <c r="AJ85" s="24"/>
      <c r="AK85" s="24"/>
      <c r="AL85" s="30">
        <f>IF(Weekly[[#This Row],[Actual]]="","",COUNTIF(Weekly[[#This Row],[SVC_P]:[QDA_P]],TRUE))</f>
        <v>2</v>
      </c>
      <c r="AM85" s="30">
        <f>IF(Weekly[[#This Row],[Actual]]="","",COUNTIF(Weekly[[#This Row],[SVC_P]:[QDA_P]],FALSE))</f>
        <v>5</v>
      </c>
      <c r="AN85" t="str">
        <f>IF(AND(Weekly[[#This Row],[BF V Odds]]&gt;$BO$6,Weekly[[#This Row],[BF V Odds]] &lt; $BO$7),Weekly[[#This Row],[BF V Odds]],"")</f>
        <v/>
      </c>
      <c r="AO85" t="str">
        <f>IF(AND(Weekly[[#This Row],[BF H Odds]]&gt;$BO$6, Weekly[[#This Row],[BF H Odds]] &lt; $BO$7),Weekly[[#This Row],[BF H Odds]],"")</f>
        <v/>
      </c>
      <c r="AP85" s="37">
        <f>IF(AND(Weekly[[#This Row],[V Odds &lt;]]="",Weekly[[#This Row],[H Odds &lt;]]=""),AP84,IF(AND(Weekly[[#This Row],[H Odds &lt;]]&lt;&gt;"",Weekly[[#This Row],[SVC_P]]=TRUE,Weekly[[#This Row],[Actual]]=TRUE),AP84+Weekly[[#This Row],[H Odds &lt;]]-1,IF(AND(Weekly[[#This Row],[V Odds &lt;]]&lt;&gt;"",Weekly[[#This Row],[SVC_P]]=FALSE,Weekly[[#This Row],[Actual]]=FALSE),AP84+Weekly[[#This Row],[V Odds &lt;]]-1,IF(AND(Weekly[[#This Row],[V Odds &lt;]]&lt;&gt;"",Weekly[[#This Row],[SVC_P]]=FALSE,Weekly[[#This Row],[Actual]]=TRUE),AP84-1,IF(AND(Weekly[[#This Row],[H Odds &lt;]]&lt;&gt;"",Weekly[[#This Row],[SVC_P]]=TRUE,Weekly[[#This Row],[Actual]]=FALSE),AP84-1,AP84)))))</f>
        <v>53.220000000000013</v>
      </c>
      <c r="AQ85" s="37">
        <f>IF(AND(Weekly[[#This Row],[V Odds &lt;]]="",Weekly[[#This Row],[H Odds &lt;]]=""),AQ84,IF(AND(Weekly[[#This Row],[H Odds &lt;]]&lt;&gt;"",Weekly[[#This Row],[ADBC_P]]=TRUE,Weekly[[#This Row],[Actual]]=TRUE),AQ84+Weekly[[#This Row],[H Odds &lt;]]-1,IF(AND(Weekly[[#This Row],[V Odds &lt;]]&lt;&gt;"",Weekly[[#This Row],[ADBC_P]]=FALSE,Weekly[[#This Row],[Actual]]=FALSE),AQ84+Weekly[[#This Row],[V Odds &lt;]]-1,IF(AND(Weekly[[#This Row],[V Odds &lt;]]&lt;&gt;"",Weekly[[#This Row],[ADBC_P]]=FALSE,Weekly[[#This Row],[Actual]]=TRUE),AQ84-1,IF(AND(Weekly[[#This Row],[H Odds &lt;]]&lt;&gt;"",Weekly[[#This Row],[ADBC_P]]=TRUE,Weekly[[#This Row],[Actual]]=FALSE),AQ84-1,AQ84)))))</f>
        <v>43.82</v>
      </c>
      <c r="AR85" s="37">
        <f>IF(AND(Weekly[[#This Row],[V Odds &lt;]]="",Weekly[[#This Row],[H Odds &lt;]]=""),AR84,IF(AND(Weekly[[#This Row],[H Odds &lt;]]&lt;&gt;"",Weekly[[#This Row],[RFC_P]]=TRUE,Weekly[[#This Row],[Actual]]=TRUE),AR84+Weekly[[#This Row],[H Odds &lt;]]-1,IF(AND(Weekly[[#This Row],[V Odds &lt;]]&lt;&gt;"",Weekly[[#This Row],[RFC_P]]=FALSE,Weekly[[#This Row],[Actual]]=FALSE),AR84+Weekly[[#This Row],[V Odds &lt;]]-1,IF(AND(Weekly[[#This Row],[V Odds &lt;]]&lt;&gt;"",Weekly[[#This Row],[RFC_P]]=FALSE,Weekly[[#This Row],[Actual]]=TRUE),AR84-1,IF(AND(Weekly[[#This Row],[H Odds &lt;]]&lt;&gt;"",Weekly[[#This Row],[RFC_P]]=TRUE,Weekly[[#This Row],[Actual]]=FALSE),AR84-1,AR84)))))</f>
        <v>41.330000000000005</v>
      </c>
      <c r="AS85" s="37">
        <f>IF(AND(Weekly[[#This Row],[V Odds &lt;]]="",Weekly[[#This Row],[H Odds &lt;]]=""),AS84,IF(AND(Weekly[[#This Row],[H Odds &lt;]]&lt;&gt;"",Weekly[[#This Row],[GBC_P]]=TRUE,Weekly[[#This Row],[Actual]]=TRUE),AS84+Weekly[[#This Row],[H Odds &lt;]]-1,IF(AND(Weekly[[#This Row],[V Odds &lt;]]&lt;&gt;"",Weekly[[#This Row],[GBC_P]]=FALSE,Weekly[[#This Row],[Actual]]=FALSE),AS84+Weekly[[#This Row],[V Odds &lt;]]-1,IF(AND(Weekly[[#This Row],[V Odds &lt;]]&lt;&gt;"",Weekly[[#This Row],[GBC_P]]=FALSE,Weekly[[#This Row],[Actual]]=TRUE),AS84-1,IF(AND(Weekly[[#This Row],[H Odds &lt;]]&lt;&gt;"",Weekly[[#This Row],[GBC_P]]=TRUE,Weekly[[#This Row],[Actual]]=FALSE),AS84-1,AS84)))))</f>
        <v>41.82</v>
      </c>
      <c r="AT85" s="37">
        <f>IF(AND(Weekly[[#This Row],[V Odds &lt;]]="",Weekly[[#This Row],[H Odds &lt;]]=""),AT84,IF(AND(Weekly[[#This Row],[H Odds &lt;]]&lt;&gt;"",Weekly[[#This Row],[HGBC_P]]=TRUE,Weekly[[#This Row],[Actual]]=TRUE),AT84+Weekly[[#This Row],[H Odds &lt;]]-1,IF(AND(Weekly[[#This Row],[V Odds &lt;]]&lt;&gt;"",Weekly[[#This Row],[HGBC_P]]=FALSE,Weekly[[#This Row],[Actual]]=FALSE),AT84+Weekly[[#This Row],[V Odds &lt;]]-1,IF(AND(Weekly[[#This Row],[V Odds &lt;]]&lt;&gt;"",Weekly[[#This Row],[HGBC_P]]=FALSE,Weekly[[#This Row],[Actual]]=TRUE),AT84-1,IF(AND(Weekly[[#This Row],[H Odds &lt;]]&lt;&gt;"",Weekly[[#This Row],[HGBC_P]]=TRUE,Weekly[[#This Row],[Actual]]=FALSE),AT84-1,AT84)))))</f>
        <v>37</v>
      </c>
      <c r="AU85" s="37">
        <f>IF(AND(Weekly[[#This Row],[V Odds &lt;]]="",Weekly[[#This Row],[H Odds &lt;]]=""),AU84,IF(AND(Weekly[[#This Row],[H Odds &lt;]]&lt;&gt;"",Weekly[[#This Row],[XGB_P]]=TRUE,Weekly[[#This Row],[Actual]]=TRUE),AU84+Weekly[[#This Row],[H Odds &lt;]]-1,IF(AND(Weekly[[#This Row],[V Odds &lt;]]&lt;&gt;"",Weekly[[#This Row],[XGB_P]]=FALSE,Weekly[[#This Row],[Actual]]=FALSE),AU84+Weekly[[#This Row],[V Odds &lt;]]-1,IF(AND(Weekly[[#This Row],[V Odds &lt;]]&lt;&gt;"",Weekly[[#This Row],[XGB_P]]=FALSE,Weekly[[#This Row],[Actual]]=TRUE),AU84-1,IF(AND(Weekly[[#This Row],[H Odds &lt;]]&lt;&gt;"",Weekly[[#This Row],[XGB_P]]=TRUE,Weekly[[#This Row],[Actual]]=FALSE),AU84-1,AU84)))))</f>
        <v>42.400000000000006</v>
      </c>
      <c r="AV85" s="37">
        <f>IF(AND(Weekly[[#This Row],[V Odds &lt;]]="",Weekly[[#This Row],[H Odds &lt;]]=""),AV84,IF(AND(Weekly[[#This Row],[H Odds &lt;]]&lt;&gt;"",Weekly[[#This Row],[QDA_P]]=TRUE,Weekly[[#This Row],[Actual]]=TRUE),AV84+Weekly[[#This Row],[H Odds &lt;]]-1,IF(AND(Weekly[[#This Row],[V Odds &lt;]]&lt;&gt;"",Weekly[[#This Row],[QDA_P]]=FALSE,Weekly[[#This Row],[Actual]]=FALSE),AV84+Weekly[[#This Row],[V Odds &lt;]]-1,IF(AND(Weekly[[#This Row],[V Odds &lt;]]&lt;&gt;"",Weekly[[#This Row],[QDA_P]]=FALSE,Weekly[[#This Row],[Actual]]=TRUE),AV84-1,IF(AND(Weekly[[#This Row],[H Odds &lt;]]&lt;&gt;"",Weekly[[#This Row],[QDA_P]]=TRUE,Weekly[[#This Row],[Actual]]=FALSE),AV84-1,AV84)))))</f>
        <v>45.519999999999996</v>
      </c>
      <c r="AW85" s="37"/>
      <c r="AX85" s="37">
        <f>IF(AND(Weekly[[#This Row],[V Odds &lt;]]="",Weekly[[#This Row],[H Odds &lt;]]=""),AX84,IF(AND(Weekly[[#This Row],[V Odds &lt;]]&lt;&gt;"",Weekly[[#This Row],[FALSES]]&gt;0,Weekly[[#This Row],[Actual]]=FALSE),AX84+Weekly[[#This Row],[V Odds &lt;]]-1,IF(AND(Weekly[[#This Row],[H Odds &lt;]]&lt;&gt;"",Weekly[[#This Row],[TRUES]]&gt;0,Weekly[[#This Row],[Actual]]=TRUE),AX84+Weekly[[#This Row],[H Odds &lt;]]-1,IF(AND(Weekly[[#This Row],[V Odds &lt;]]&lt;&gt;"",Weekly[[#This Row],[FALSES]]=0),AX84,IF(AND(Weekly[[#This Row],[H Odds &lt;]]&lt;&gt;"",Weekly[[#This Row],[TRUES]]=0),AX84,AX84-1)))))</f>
        <v>59.740000000000009</v>
      </c>
      <c r="AY85" s="37">
        <f>IF(AND(Weekly[[#This Row],[V Odds &lt;]]="",Weekly[[#This Row],[H Odds &lt;]]=""),AY84,IF(AND(Weekly[[#This Row],[V Odds &lt;]]&lt;&gt;"",Weekly[[#This Row],[FALSES]]&gt;0,Weekly[[#This Row],[Actual]]=FALSE),AY84+((Weekly[[#This Row],[V Odds &lt;]]-1)*0.92),IF(AND(Weekly[[#This Row],[H Odds &lt;]]&lt;&gt;"",Weekly[[#This Row],[TRUES]]&gt;0,Weekly[[#This Row],[Actual]]=TRUE),AY84+((Weekly[[#This Row],[H Odds &lt;]]-1)*0.92),IF(AND(Weekly[[#This Row],[V Odds &lt;]]&lt;&gt;"",Weekly[[#This Row],[FALSES]]=0),AY84,IF(AND(Weekly[[#This Row],[H Odds &lt;]]&lt;&gt;"",Weekly[[#This Row],[TRUES]]=0),AY84,AY84-1)))))</f>
        <v>57.600800000000007</v>
      </c>
      <c r="AZ85" s="37">
        <f>IF(AND(Weekly[[#This Row],[V Odds &lt;]]="",Weekly[[#This Row],[H Odds &lt;]]=""),AZ84,IF(AND(Weekly[[#This Row],[V Odds &lt;]]&lt;&gt;"",Weekly[[#This Row],[Actual]]=FALSE),AZ84+Weekly[[#This Row],[V Odds &lt;]]-1,IF(AND(Weekly[[#This Row],[H Odds &lt;]]&lt;&gt;"",Weekly[[#This Row],[Actual]]=TRUE),AZ84+Weekly[[#This Row],[H Odds &lt;]]-1,AZ84-1)))</f>
        <v>57.480000000000004</v>
      </c>
      <c r="BA85" s="38">
        <f>IF(Weekly[[#This Row],[H Odds &lt;]]="",BA84,IF(AND(Weekly[[#This Row],[H Odds &lt;]]&lt;&gt;"",Weekly[[#This Row],[SVC_P]]=TRUE,Weekly[[#This Row],[Actual]]=TRUE),BA84+Weekly[[#This Row],[H Odds &lt;]]-1,IF(AND(Weekly[[#This Row],[H Odds &lt;]]&lt;&gt;"",Weekly[[#This Row],[SVC_P]]=TRUE,Weekly[[#This Row],[Actual]]=FALSE),BA84-1,BA84)))</f>
        <v>49.53</v>
      </c>
      <c r="BB85" s="38">
        <f>IF(Weekly[[#This Row],[H Odds &lt;]]="",BB84,IF(AND(Weekly[[#This Row],[H Odds &lt;]]&lt;&gt;"",Weekly[[#This Row],[ADBC_P]]=TRUE,Weekly[[#This Row],[Actual]]=TRUE),BB84+Weekly[[#This Row],[H Odds &lt;]]-1,IF(AND(Weekly[[#This Row],[H Odds &lt;]]&lt;&gt;"",Weekly[[#This Row],[ADBC_P]]=TRUE,Weekly[[#This Row],[Actual]]=FALSE),BB84-1,BB84)))</f>
        <v>39</v>
      </c>
      <c r="BC85" s="38">
        <f>IF(Weekly[[#This Row],[H Odds &lt;]]="",BC84,IF(AND(Weekly[[#This Row],[H Odds &lt;]]&lt;&gt;"",Weekly[[#This Row],[RFC_P]]=TRUE,Weekly[[#This Row],[Actual]]=TRUE),BC84+Weekly[[#This Row],[H Odds &lt;]]-1,IF(AND(Weekly[[#This Row],[H Odds &lt;]]&lt;&gt;"",Weekly[[#This Row],[RFC_P]]=TRUE,Weekly[[#This Row],[Actual]]=FALSE),BC84-1,BC84)))</f>
        <v>38</v>
      </c>
      <c r="BD85" s="38">
        <f>IF(Weekly[[#This Row],[H Odds &lt;]]="",BD84,IF(AND(Weekly[[#This Row],[H Odds &lt;]]&lt;&gt;"",Weekly[[#This Row],[GBC_P]]=TRUE,Weekly[[#This Row],[Actual]]=TRUE),BD84+Weekly[[#This Row],[H Odds &lt;]]-1,IF(AND(Weekly[[#This Row],[H Odds &lt;]]&lt;&gt;"",Weekly[[#This Row],[GBC_P]]=TRUE,Weekly[[#This Row],[Actual]]=FALSE),BD84-1,BD84)))</f>
        <v>39</v>
      </c>
      <c r="BE85" s="38">
        <f>IF(Weekly[[#This Row],[H Odds &lt;]]="",BE84,IF(AND(Weekly[[#This Row],[H Odds &lt;]]&lt;&gt;"",Weekly[[#This Row],[HGBC_P]]=TRUE,Weekly[[#This Row],[Actual]]=TRUE),BE84+Weekly[[#This Row],[H Odds &lt;]]-1,IF(AND(Weekly[[#This Row],[H Odds &lt;]]&lt;&gt;"",Weekly[[#This Row],[HGBC_P]]=TRUE,Weekly[[#This Row],[Actual]]=FALSE),BE84-1,BE84)))</f>
        <v>38</v>
      </c>
      <c r="BF85" s="38">
        <f>IF(Weekly[[#This Row],[H Odds &lt;]]="",BF84,IF(AND(Weekly[[#This Row],[H Odds &lt;]]&lt;&gt;"",Weekly[[#This Row],[XGB_P]]=TRUE,Weekly[[#This Row],[Actual]]=TRUE),BF84+Weekly[[#This Row],[H Odds &lt;]]-1,IF(AND(Weekly[[#This Row],[H Odds &lt;]]&lt;&gt;"",Weekly[[#This Row],[XGB_P]]=TRUE,Weekly[[#This Row],[Actual]]=FALSE),BF84-1,BF84)))</f>
        <v>41.27</v>
      </c>
      <c r="BG85" s="38">
        <f>IF(Weekly[[#This Row],[H Odds &lt;]]="",BG84,IF(AND(Weekly[[#This Row],[H Odds &lt;]]&lt;&gt;"",Weekly[[#This Row],[QDA_P]]=TRUE,Weekly[[#This Row],[Actual]]=TRUE),BG84+Weekly[[#This Row],[H Odds &lt;]]-1,IF(AND(Weekly[[#This Row],[H Odds &lt;]]&lt;&gt;"",Weekly[[#This Row],[QDA_P]]=TRUE,Weekly[[#This Row],[Actual]]=FALSE),BG84-1,BG84)))</f>
        <v>39</v>
      </c>
      <c r="BH85" s="38">
        <f>IF(Weekly[[#This Row],[H Odds &lt;]]="",BH84,IF(AND(Weekly[[#This Row],[H Odds &lt;]]&lt;&gt;"",Weekly[[#This Row],[KNC_P]]=TRUE,Weekly[[#This Row],[Actual]]=TRUE),BH84+Weekly[[#This Row],[H Odds &lt;]]-1,IF(AND(Weekly[[#This Row],[H Odds &lt;]]&lt;&gt;"",Weekly[[#This Row],[KNC_P]]=TRUE,Weekly[[#This Row],[Actual]]=FALSE),BH84-1,BH84)))</f>
        <v>40</v>
      </c>
      <c r="BI85" s="38">
        <f>IF(Weekly[[#This Row],[H Odds &lt;]]="",BI84,IF(AND(Weekly[[#This Row],[H Odds &lt;]]&lt;&gt;"",Weekly[[#This Row],[TRUES]]&gt;0,Weekly[[#This Row],[Actual]]=TRUE),BI84+Weekly[[#This Row],[H Odds &lt;]]-1,IF(AND(Weekly[[#This Row],[H Odds &lt;]]&lt;&gt;"",Weekly[[#This Row],[TRUES]]=0),BI84,BI84-1)))</f>
        <v>49.53</v>
      </c>
      <c r="BJ85" s="38">
        <f>IF(Weekly[[#This Row],[H Odds &lt;]]="",BJ84,IF(AND(Weekly[[#This Row],[H Odds &lt;]]&lt;&gt;"",Weekly[[#This Row],[Actual]]=TRUE),BJ84+Weekly[[#This Row],[H Odds &lt;]]-1,IF(AND(Weekly[[#This Row],[H Odds &lt;]]&lt;&gt;"",Weekly[[#This Row],[Actual]]=FALSE),BJ84-1,BJ84)))</f>
        <v>49.53</v>
      </c>
      <c r="BK85" s="58">
        <f>IF(AND(Weekly[[#This Row],[TRUES]]&gt;4,Weekly[[#This Row],[Actual]]=TRUE),BK84+Weekly[[#This Row],[BF H Odds]]-1,IF(AND(Weekly[[#This Row],[FALSES]]&gt;4,Weekly[[#This Row],[Actual]]=FALSE),BK84+Weekly[[#This Row],[BF V Odds]]-1,IF(AND(Weekly[[#This Row],[TRUES]]&gt;4,Weekly[[#This Row],[Actual]]=FALSE),BK84-1,IF(AND(Weekly[[#This Row],[FALSES]]&gt;4,Weekly[[#This Row],[Actual]]=TRUE),BK84-1,BK84))))</f>
        <v>35.700000000000024</v>
      </c>
      <c r="BL85" s="58">
        <f>IF(AND(Weekly[[#This Row],[TRUES]]&gt;5,Weekly[[#This Row],[Actual]]=TRUE),BL84+Weekly[[#This Row],[BF H Odds]]-1,IF(AND(Weekly[[#This Row],[FALSES]]&gt;5,Weekly[[#This Row],[Actual]]=FALSE),BL84+Weekly[[#This Row],[BF V Odds]]-1,IF(AND(Weekly[[#This Row],[TRUES]]&gt;5,Weekly[[#This Row],[Actual]]=FALSE),BL84-1,IF(AND(Weekly[[#This Row],[FALSES]]&gt;5,Weekly[[#This Row],[Actual]]=TRUE),BL84-1,BL84))))</f>
        <v>40.910000000000018</v>
      </c>
      <c r="BM85" s="58">
        <f>IF(AND(Weekly[[#This Row],[TRUES]]&gt;6,Weekly[[#This Row],[Actual]]=TRUE),BM84+Weekly[[#This Row],[BF H Odds]]-1,IF(AND(Weekly[[#This Row],[FALSES]]&gt;6,Weekly[[#This Row],[Actual]]=FALSE),BM84+Weekly[[#This Row],[BF V Odds]]-1,IF(AND(Weekly[[#This Row],[TRUES]]&gt;6,Weekly[[#This Row],[Actual]]=FALSE),BM84-1,IF(AND(Weekly[[#This Row],[FALSES]]&gt;6,Weekly[[#This Row],[Actual]]=TRUE),BM84-1,BM84))))</f>
        <v>43.290000000000013</v>
      </c>
      <c r="BN85" s="24"/>
    </row>
    <row r="86" spans="1:66" x14ac:dyDescent="0.25">
      <c r="A86" s="1">
        <v>94</v>
      </c>
      <c r="B86" s="10">
        <v>44248</v>
      </c>
      <c r="C86" s="17" t="s">
        <v>38</v>
      </c>
      <c r="D86" s="15" t="s">
        <v>12</v>
      </c>
      <c r="E86" t="b">
        <v>1</v>
      </c>
      <c r="F86" t="b">
        <v>0</v>
      </c>
      <c r="G86" t="b">
        <v>0</v>
      </c>
      <c r="H86" t="b">
        <v>0</v>
      </c>
      <c r="I86" t="b">
        <v>0</v>
      </c>
      <c r="J86" t="b">
        <v>0</v>
      </c>
      <c r="K86" t="b">
        <v>0</v>
      </c>
      <c r="N86">
        <v>1</v>
      </c>
      <c r="O86">
        <v>1.68</v>
      </c>
      <c r="P86" t="b">
        <v>0</v>
      </c>
      <c r="Q86" t="s">
        <v>66</v>
      </c>
      <c r="R86" s="9">
        <f>IFERROR(IF(Weekly[[#This Row],[Won Bet?]]="yes",R85+(Weekly[[#This Row],[BF Odds]]*Weekly[[#This Row],[BF Stake]])-Weekly[[#This Row],[BF Stake]],R85-Weekly[[#This Row],[BF Stake]]),R85)</f>
        <v>90.370000000000033</v>
      </c>
      <c r="S86" s="9">
        <f>IFERROR(IF(Weekly[[#This Row],[Won Bet?]]="yes",S85+(((Weekly[[#This Row],[BF Odds]]*Weekly[[#This Row],[BF Stake]])-Weekly[[#This Row],[BF Stake]])*0.95),S85-Weekly[[#This Row],[BF Stake]]),S85)</f>
        <v>89.301500000000004</v>
      </c>
      <c r="T86">
        <v>1.66</v>
      </c>
      <c r="U86">
        <v>2.3199999999999998</v>
      </c>
      <c r="V86" s="24">
        <f>IF(Weekly[[#This Row],[Actual]]="","",IF(AND(Weekly[[#This Row],[SVC_P]]=Weekly[[#This Row],[Actual]],Weekly[[#This Row],[SVC_P]]=TRUE),V85+Weekly[[#This Row],[BF H Odds]]-1,IF(AND(Weekly[[#This Row],[SVC_P]]=Weekly[[#This Row],[Actual]],Weekly[[#This Row],[SVC_P]]=FALSE),V85+Weekly[[#This Row],[BF V Odds]]-1,V85-1)))</f>
        <v>54.330000000000034</v>
      </c>
      <c r="W86" s="24">
        <f>IF(Weekly[[#This Row],[Actual]]="","",IF(AND(Weekly[[#This Row],[SVC_P]]=FALSE,Weekly[[#This Row],[Actual]]=TRUE),W85+Weekly[[#This Row],[BF H Odds]]-1,IF(AND(Weekly[[#This Row],[SVC_P]]=TRUE,Weekly[[#This Row],[Actual]]=FALSE,),W85+Weekly[[#This Row],[BF V Odds]]-1,W85-1)))</f>
        <v>-37.76</v>
      </c>
      <c r="X86" s="24">
        <f>IF(Weekly[[#This Row],[Actual]]="","",IF(AND(Weekly[[#This Row],[ADBC_P]]=Weekly[[#This Row],[Actual]],Weekly[[#This Row],[ADBC_P]]=TRUE),X85+Weekly[[#This Row],[BF H Odds]]-1,IF(AND(Weekly[[#This Row],[ADBC_P]]=Weekly[[#This Row],[Actual]],Weekly[[#This Row],[ADBC_P]]=FALSE),X85+Weekly[[#This Row],[BF V Odds]]-1,X85-1)))</f>
        <v>49.490000000000023</v>
      </c>
      <c r="Y86" s="24">
        <f>IF(Weekly[[#This Row],[Actual]]="","",IF(AND(Weekly[[#This Row],[ADBC_P]]=FALSE,Weekly[[#This Row],[Actual]]=TRUE),Y85+Weekly[[#This Row],[BF H Odds]]-1,IF(AND(Weekly[[#This Row],[ADBC_P]]=TRUE,Weekly[[#This Row],[Actual]]=FALSE),Y85+Weekly[[#This Row],[BF V Odds]]-1,Y85-1)))</f>
        <v>37.780000000000008</v>
      </c>
      <c r="Z86" s="24">
        <f>IF(Weekly[[#This Row],[Actual]]="","",IF(AND(Weekly[[#This Row],[RFC_P]]=Weekly[[#This Row],[Actual]],Weekly[[#This Row],[RFC_P]]=TRUE),Z85+Weekly[[#This Row],[BF H Odds]]-1,IF(AND(Weekly[[#This Row],[RFC_P]]=Weekly[[#This Row],[Actual]],Weekly[[#This Row],[RFC_P]]=FALSE),Z85+Weekly[[#This Row],[BF V Odds]]-1,Z85-1)))</f>
        <v>37.28000000000003</v>
      </c>
      <c r="AA86" s="24">
        <f>IF(Weekly[[#This Row],[Actual]]="","",IF(AND(Weekly[[#This Row],[RFC_P]]=FALSE,Weekly[[#This Row],[Actual]]=TRUE),AA85+Weekly[[#This Row],[BF H Odds]]-1,IF(AND(Weekly[[#This Row],[RFC_P]]=TRUE,Weekly[[#This Row],[Actual]]=FALSE),AA85+Weekly[[#This Row],[BF V Odds]]-1,AA85-1)))</f>
        <v>49.990000000000009</v>
      </c>
      <c r="AB86" s="24">
        <f>IF(Weekly[[#This Row],[Actual]]="","",IF(AND(Weekly[[#This Row],[GBC_P]]=Weekly[[#This Row],[Actual]],Weekly[[#This Row],[GBC_P]]=TRUE),AB85+Weekly[[#This Row],[BF H Odds]]-1,IF(AND(Weekly[[#This Row],[GBC_P]]=Weekly[[#This Row],[Actual]],Weekly[[#This Row],[GBC_P]]=FALSE),AB85+Weekly[[#This Row],[BF V Odds]]-1,AB85-1)))</f>
        <v>39.170000000000016</v>
      </c>
      <c r="AC86" s="24">
        <f>IF(Weekly[[#This Row],[Actual]]="","",IF(AND(Weekly[[#This Row],[GBC_P]]=FALSE,Weekly[[#This Row],[Actual]]=TRUE),AC85+Weekly[[#This Row],[BF H Odds]]-1,IF(AND(Weekly[[#This Row],[GBC_P]]=TRUE,Weekly[[#This Row],[Actual]]=FALSE),AC85+Weekly[[#This Row],[BF V Odds]]-1,AC85-1)))</f>
        <v>48.100000000000016</v>
      </c>
      <c r="AD86" s="24">
        <f>IF(Weekly[[#This Row],[Actual]]="","",IF(AND(Weekly[[#This Row],[HGBC_P]]=Weekly[[#This Row],[Actual]],Weekly[[#This Row],[HGBC_P]]=TRUE),AD85+Weekly[[#This Row],[BF H Odds]]-1,IF(AND(Weekly[[#This Row],[HGBC_P]]=Weekly[[#This Row],[Actual]],Weekly[[#This Row],[HGBC_P]]=FALSE),AD85+Weekly[[#This Row],[BF V Odds]]-1,AD85-1)))</f>
        <v>29.19000000000003</v>
      </c>
      <c r="AE86" s="24">
        <f>IF(Weekly[[#This Row],[Actual]]="","",IF(AND(Weekly[[#This Row],[HGBC_P]]=FALSE,Weekly[[#This Row],[Actual]]=TRUE),AE85+Weekly[[#This Row],[BF H Odds]]-1,IF(AND(Weekly[[#This Row],[HGBC_P]]=TRUE,Weekly[[#This Row],[Actual]]=FALSE),AE85+Weekly[[#This Row],[BF V Odds]]-1,AE85-1)))</f>
        <v>58.080000000000005</v>
      </c>
      <c r="AF86" s="24">
        <f>IF(Weekly[[#This Row],[Actual]]="","",IF(AND(Weekly[[#This Row],[XGB_P]]=Weekly[[#This Row],[Actual]],Weekly[[#This Row],[XGB_P]]=TRUE),AF85+Weekly[[#This Row],[BF H Odds]]-1,IF(AND(Weekly[[#This Row],[XGB_P]]=Weekly[[#This Row],[Actual]],Weekly[[#This Row],[XGB_P]]=FALSE),AF85+Weekly[[#This Row],[BF V Odds]]-1,AF85-1)))</f>
        <v>38.870000000000026</v>
      </c>
      <c r="AG86" s="24">
        <f>IF(Weekly[[#This Row],[Actual]]="","",IF(AND(Weekly[[#This Row],[XGB_P]]=FALSE,Weekly[[#This Row],[Actual]]=TRUE),AG85+Weekly[[#This Row],[BF H Odds]]-1,IF(AND(Weekly[[#This Row],[XGB_P]]=TRUE,Weekly[[#This Row],[Actual]]=FALSE),AG85+Weekly[[#This Row],[BF V Odds]]-1,AG85-1)))</f>
        <v>48.4</v>
      </c>
      <c r="AH86" s="24">
        <f>IF(Weekly[[#This Row],[Actual]]="","",IF(AND(Weekly[[#This Row],[QDA_P]]=Weekly[[#This Row],[Actual]],Weekly[[#This Row],[QDA_P]]=TRUE),AH85+Weekly[[#This Row],[BF H Odds]]-1,IF(AND(Weekly[[#This Row],[QDA_P]]=Weekly[[#This Row],[Actual]],Weekly[[#This Row],[QDA_P]]=FALSE),AH85+Weekly[[#This Row],[BF V Odds]]-1,AH85-1)))</f>
        <v>36.910000000000018</v>
      </c>
      <c r="AI86" s="24">
        <f>IF(Weekly[[#This Row],[Actual]]="","",IF(AND(Weekly[[#This Row],[QDA_P]]=FALSE,Weekly[[#This Row],[Actual]]=TRUE),AI85+Weekly[[#This Row],[BF H Odds]]-1,IF(AND(Weekly[[#This Row],[QDA_P]]=TRUE,Weekly[[#This Row],[Actual]]=FALSE),AI85+Weekly[[#This Row],[BF V Odds]]-1,AI85-1)))</f>
        <v>50.360000000000014</v>
      </c>
      <c r="AJ86" s="24"/>
      <c r="AK86" s="24"/>
      <c r="AL86" s="30">
        <f>IF(Weekly[[#This Row],[Actual]]="","",COUNTIF(Weekly[[#This Row],[SVC_P]:[QDA_P]],TRUE))</f>
        <v>1</v>
      </c>
      <c r="AM86" s="30">
        <f>IF(Weekly[[#This Row],[Actual]]="","",COUNTIF(Weekly[[#This Row],[SVC_P]:[QDA_P]],FALSE))</f>
        <v>6</v>
      </c>
      <c r="AN86" t="str">
        <f>IF(AND(Weekly[[#This Row],[BF V Odds]]&gt;$BO$6,Weekly[[#This Row],[BF V Odds]] &lt; $BO$7),Weekly[[#This Row],[BF V Odds]],"")</f>
        <v/>
      </c>
      <c r="AO86" t="str">
        <f>IF(AND(Weekly[[#This Row],[BF H Odds]]&gt;$BO$6, Weekly[[#This Row],[BF H Odds]] &lt; $BO$7),Weekly[[#This Row],[BF H Odds]],"")</f>
        <v/>
      </c>
      <c r="AP86" s="37">
        <f>IF(AND(Weekly[[#This Row],[V Odds &lt;]]="",Weekly[[#This Row],[H Odds &lt;]]=""),AP85,IF(AND(Weekly[[#This Row],[H Odds &lt;]]&lt;&gt;"",Weekly[[#This Row],[SVC_P]]=TRUE,Weekly[[#This Row],[Actual]]=TRUE),AP85+Weekly[[#This Row],[H Odds &lt;]]-1,IF(AND(Weekly[[#This Row],[V Odds &lt;]]&lt;&gt;"",Weekly[[#This Row],[SVC_P]]=FALSE,Weekly[[#This Row],[Actual]]=FALSE),AP85+Weekly[[#This Row],[V Odds &lt;]]-1,IF(AND(Weekly[[#This Row],[V Odds &lt;]]&lt;&gt;"",Weekly[[#This Row],[SVC_P]]=FALSE,Weekly[[#This Row],[Actual]]=TRUE),AP85-1,IF(AND(Weekly[[#This Row],[H Odds &lt;]]&lt;&gt;"",Weekly[[#This Row],[SVC_P]]=TRUE,Weekly[[#This Row],[Actual]]=FALSE),AP85-1,AP85)))))</f>
        <v>53.220000000000013</v>
      </c>
      <c r="AQ86" s="37">
        <f>IF(AND(Weekly[[#This Row],[V Odds &lt;]]="",Weekly[[#This Row],[H Odds &lt;]]=""),AQ85,IF(AND(Weekly[[#This Row],[H Odds &lt;]]&lt;&gt;"",Weekly[[#This Row],[ADBC_P]]=TRUE,Weekly[[#This Row],[Actual]]=TRUE),AQ85+Weekly[[#This Row],[H Odds &lt;]]-1,IF(AND(Weekly[[#This Row],[V Odds &lt;]]&lt;&gt;"",Weekly[[#This Row],[ADBC_P]]=FALSE,Weekly[[#This Row],[Actual]]=FALSE),AQ85+Weekly[[#This Row],[V Odds &lt;]]-1,IF(AND(Weekly[[#This Row],[V Odds &lt;]]&lt;&gt;"",Weekly[[#This Row],[ADBC_P]]=FALSE,Weekly[[#This Row],[Actual]]=TRUE),AQ85-1,IF(AND(Weekly[[#This Row],[H Odds &lt;]]&lt;&gt;"",Weekly[[#This Row],[ADBC_P]]=TRUE,Weekly[[#This Row],[Actual]]=FALSE),AQ85-1,AQ85)))))</f>
        <v>43.82</v>
      </c>
      <c r="AR86" s="37">
        <f>IF(AND(Weekly[[#This Row],[V Odds &lt;]]="",Weekly[[#This Row],[H Odds &lt;]]=""),AR85,IF(AND(Weekly[[#This Row],[H Odds &lt;]]&lt;&gt;"",Weekly[[#This Row],[RFC_P]]=TRUE,Weekly[[#This Row],[Actual]]=TRUE),AR85+Weekly[[#This Row],[H Odds &lt;]]-1,IF(AND(Weekly[[#This Row],[V Odds &lt;]]&lt;&gt;"",Weekly[[#This Row],[RFC_P]]=FALSE,Weekly[[#This Row],[Actual]]=FALSE),AR85+Weekly[[#This Row],[V Odds &lt;]]-1,IF(AND(Weekly[[#This Row],[V Odds &lt;]]&lt;&gt;"",Weekly[[#This Row],[RFC_P]]=FALSE,Weekly[[#This Row],[Actual]]=TRUE),AR85-1,IF(AND(Weekly[[#This Row],[H Odds &lt;]]&lt;&gt;"",Weekly[[#This Row],[RFC_P]]=TRUE,Weekly[[#This Row],[Actual]]=FALSE),AR85-1,AR85)))))</f>
        <v>41.330000000000005</v>
      </c>
      <c r="AS86" s="37">
        <f>IF(AND(Weekly[[#This Row],[V Odds &lt;]]="",Weekly[[#This Row],[H Odds &lt;]]=""),AS85,IF(AND(Weekly[[#This Row],[H Odds &lt;]]&lt;&gt;"",Weekly[[#This Row],[GBC_P]]=TRUE,Weekly[[#This Row],[Actual]]=TRUE),AS85+Weekly[[#This Row],[H Odds &lt;]]-1,IF(AND(Weekly[[#This Row],[V Odds &lt;]]&lt;&gt;"",Weekly[[#This Row],[GBC_P]]=FALSE,Weekly[[#This Row],[Actual]]=FALSE),AS85+Weekly[[#This Row],[V Odds &lt;]]-1,IF(AND(Weekly[[#This Row],[V Odds &lt;]]&lt;&gt;"",Weekly[[#This Row],[GBC_P]]=FALSE,Weekly[[#This Row],[Actual]]=TRUE),AS85-1,IF(AND(Weekly[[#This Row],[H Odds &lt;]]&lt;&gt;"",Weekly[[#This Row],[GBC_P]]=TRUE,Weekly[[#This Row],[Actual]]=FALSE),AS85-1,AS85)))))</f>
        <v>41.82</v>
      </c>
      <c r="AT86" s="37">
        <f>IF(AND(Weekly[[#This Row],[V Odds &lt;]]="",Weekly[[#This Row],[H Odds &lt;]]=""),AT85,IF(AND(Weekly[[#This Row],[H Odds &lt;]]&lt;&gt;"",Weekly[[#This Row],[HGBC_P]]=TRUE,Weekly[[#This Row],[Actual]]=TRUE),AT85+Weekly[[#This Row],[H Odds &lt;]]-1,IF(AND(Weekly[[#This Row],[V Odds &lt;]]&lt;&gt;"",Weekly[[#This Row],[HGBC_P]]=FALSE,Weekly[[#This Row],[Actual]]=FALSE),AT85+Weekly[[#This Row],[V Odds &lt;]]-1,IF(AND(Weekly[[#This Row],[V Odds &lt;]]&lt;&gt;"",Weekly[[#This Row],[HGBC_P]]=FALSE,Weekly[[#This Row],[Actual]]=TRUE),AT85-1,IF(AND(Weekly[[#This Row],[H Odds &lt;]]&lt;&gt;"",Weekly[[#This Row],[HGBC_P]]=TRUE,Weekly[[#This Row],[Actual]]=FALSE),AT85-1,AT85)))))</f>
        <v>37</v>
      </c>
      <c r="AU86" s="37">
        <f>IF(AND(Weekly[[#This Row],[V Odds &lt;]]="",Weekly[[#This Row],[H Odds &lt;]]=""),AU85,IF(AND(Weekly[[#This Row],[H Odds &lt;]]&lt;&gt;"",Weekly[[#This Row],[XGB_P]]=TRUE,Weekly[[#This Row],[Actual]]=TRUE),AU85+Weekly[[#This Row],[H Odds &lt;]]-1,IF(AND(Weekly[[#This Row],[V Odds &lt;]]&lt;&gt;"",Weekly[[#This Row],[XGB_P]]=FALSE,Weekly[[#This Row],[Actual]]=FALSE),AU85+Weekly[[#This Row],[V Odds &lt;]]-1,IF(AND(Weekly[[#This Row],[V Odds &lt;]]&lt;&gt;"",Weekly[[#This Row],[XGB_P]]=FALSE,Weekly[[#This Row],[Actual]]=TRUE),AU85-1,IF(AND(Weekly[[#This Row],[H Odds &lt;]]&lt;&gt;"",Weekly[[#This Row],[XGB_P]]=TRUE,Weekly[[#This Row],[Actual]]=FALSE),AU85-1,AU85)))))</f>
        <v>42.400000000000006</v>
      </c>
      <c r="AV86" s="37">
        <f>IF(AND(Weekly[[#This Row],[V Odds &lt;]]="",Weekly[[#This Row],[H Odds &lt;]]=""),AV85,IF(AND(Weekly[[#This Row],[H Odds &lt;]]&lt;&gt;"",Weekly[[#This Row],[QDA_P]]=TRUE,Weekly[[#This Row],[Actual]]=TRUE),AV85+Weekly[[#This Row],[H Odds &lt;]]-1,IF(AND(Weekly[[#This Row],[V Odds &lt;]]&lt;&gt;"",Weekly[[#This Row],[QDA_P]]=FALSE,Weekly[[#This Row],[Actual]]=FALSE),AV85+Weekly[[#This Row],[V Odds &lt;]]-1,IF(AND(Weekly[[#This Row],[V Odds &lt;]]&lt;&gt;"",Weekly[[#This Row],[QDA_P]]=FALSE,Weekly[[#This Row],[Actual]]=TRUE),AV85-1,IF(AND(Weekly[[#This Row],[H Odds &lt;]]&lt;&gt;"",Weekly[[#This Row],[QDA_P]]=TRUE,Weekly[[#This Row],[Actual]]=FALSE),AV85-1,AV85)))))</f>
        <v>45.519999999999996</v>
      </c>
      <c r="AW86" s="37"/>
      <c r="AX86" s="37">
        <f>IF(AND(Weekly[[#This Row],[V Odds &lt;]]="",Weekly[[#This Row],[H Odds &lt;]]=""),AX85,IF(AND(Weekly[[#This Row],[V Odds &lt;]]&lt;&gt;"",Weekly[[#This Row],[FALSES]]&gt;0,Weekly[[#This Row],[Actual]]=FALSE),AX85+Weekly[[#This Row],[V Odds &lt;]]-1,IF(AND(Weekly[[#This Row],[H Odds &lt;]]&lt;&gt;"",Weekly[[#This Row],[TRUES]]&gt;0,Weekly[[#This Row],[Actual]]=TRUE),AX85+Weekly[[#This Row],[H Odds &lt;]]-1,IF(AND(Weekly[[#This Row],[V Odds &lt;]]&lt;&gt;"",Weekly[[#This Row],[FALSES]]=0),AX85,IF(AND(Weekly[[#This Row],[H Odds &lt;]]&lt;&gt;"",Weekly[[#This Row],[TRUES]]=0),AX85,AX85-1)))))</f>
        <v>59.740000000000009</v>
      </c>
      <c r="AY86" s="37">
        <f>IF(AND(Weekly[[#This Row],[V Odds &lt;]]="",Weekly[[#This Row],[H Odds &lt;]]=""),AY85,IF(AND(Weekly[[#This Row],[V Odds &lt;]]&lt;&gt;"",Weekly[[#This Row],[FALSES]]&gt;0,Weekly[[#This Row],[Actual]]=FALSE),AY85+((Weekly[[#This Row],[V Odds &lt;]]-1)*0.92),IF(AND(Weekly[[#This Row],[H Odds &lt;]]&lt;&gt;"",Weekly[[#This Row],[TRUES]]&gt;0,Weekly[[#This Row],[Actual]]=TRUE),AY85+((Weekly[[#This Row],[H Odds &lt;]]-1)*0.92),IF(AND(Weekly[[#This Row],[V Odds &lt;]]&lt;&gt;"",Weekly[[#This Row],[FALSES]]=0),AY85,IF(AND(Weekly[[#This Row],[H Odds &lt;]]&lt;&gt;"",Weekly[[#This Row],[TRUES]]=0),AY85,AY85-1)))))</f>
        <v>57.600800000000007</v>
      </c>
      <c r="AZ86" s="37">
        <f>IF(AND(Weekly[[#This Row],[V Odds &lt;]]="",Weekly[[#This Row],[H Odds &lt;]]=""),AZ85,IF(AND(Weekly[[#This Row],[V Odds &lt;]]&lt;&gt;"",Weekly[[#This Row],[Actual]]=FALSE),AZ85+Weekly[[#This Row],[V Odds &lt;]]-1,IF(AND(Weekly[[#This Row],[H Odds &lt;]]&lt;&gt;"",Weekly[[#This Row],[Actual]]=TRUE),AZ85+Weekly[[#This Row],[H Odds &lt;]]-1,AZ85-1)))</f>
        <v>57.480000000000004</v>
      </c>
      <c r="BA86" s="38">
        <f>IF(Weekly[[#This Row],[H Odds &lt;]]="",BA85,IF(AND(Weekly[[#This Row],[H Odds &lt;]]&lt;&gt;"",Weekly[[#This Row],[SVC_P]]=TRUE,Weekly[[#This Row],[Actual]]=TRUE),BA85+Weekly[[#This Row],[H Odds &lt;]]-1,IF(AND(Weekly[[#This Row],[H Odds &lt;]]&lt;&gt;"",Weekly[[#This Row],[SVC_P]]=TRUE,Weekly[[#This Row],[Actual]]=FALSE),BA85-1,BA85)))</f>
        <v>49.53</v>
      </c>
      <c r="BB86" s="38">
        <f>IF(Weekly[[#This Row],[H Odds &lt;]]="",BB85,IF(AND(Weekly[[#This Row],[H Odds &lt;]]&lt;&gt;"",Weekly[[#This Row],[ADBC_P]]=TRUE,Weekly[[#This Row],[Actual]]=TRUE),BB85+Weekly[[#This Row],[H Odds &lt;]]-1,IF(AND(Weekly[[#This Row],[H Odds &lt;]]&lt;&gt;"",Weekly[[#This Row],[ADBC_P]]=TRUE,Weekly[[#This Row],[Actual]]=FALSE),BB85-1,BB85)))</f>
        <v>39</v>
      </c>
      <c r="BC86" s="38">
        <f>IF(Weekly[[#This Row],[H Odds &lt;]]="",BC85,IF(AND(Weekly[[#This Row],[H Odds &lt;]]&lt;&gt;"",Weekly[[#This Row],[RFC_P]]=TRUE,Weekly[[#This Row],[Actual]]=TRUE),BC85+Weekly[[#This Row],[H Odds &lt;]]-1,IF(AND(Weekly[[#This Row],[H Odds &lt;]]&lt;&gt;"",Weekly[[#This Row],[RFC_P]]=TRUE,Weekly[[#This Row],[Actual]]=FALSE),BC85-1,BC85)))</f>
        <v>38</v>
      </c>
      <c r="BD86" s="38">
        <f>IF(Weekly[[#This Row],[H Odds &lt;]]="",BD85,IF(AND(Weekly[[#This Row],[H Odds &lt;]]&lt;&gt;"",Weekly[[#This Row],[GBC_P]]=TRUE,Weekly[[#This Row],[Actual]]=TRUE),BD85+Weekly[[#This Row],[H Odds &lt;]]-1,IF(AND(Weekly[[#This Row],[H Odds &lt;]]&lt;&gt;"",Weekly[[#This Row],[GBC_P]]=TRUE,Weekly[[#This Row],[Actual]]=FALSE),BD85-1,BD85)))</f>
        <v>39</v>
      </c>
      <c r="BE86" s="38">
        <f>IF(Weekly[[#This Row],[H Odds &lt;]]="",BE85,IF(AND(Weekly[[#This Row],[H Odds &lt;]]&lt;&gt;"",Weekly[[#This Row],[HGBC_P]]=TRUE,Weekly[[#This Row],[Actual]]=TRUE),BE85+Weekly[[#This Row],[H Odds &lt;]]-1,IF(AND(Weekly[[#This Row],[H Odds &lt;]]&lt;&gt;"",Weekly[[#This Row],[HGBC_P]]=TRUE,Weekly[[#This Row],[Actual]]=FALSE),BE85-1,BE85)))</f>
        <v>38</v>
      </c>
      <c r="BF86" s="38">
        <f>IF(Weekly[[#This Row],[H Odds &lt;]]="",BF85,IF(AND(Weekly[[#This Row],[H Odds &lt;]]&lt;&gt;"",Weekly[[#This Row],[XGB_P]]=TRUE,Weekly[[#This Row],[Actual]]=TRUE),BF85+Weekly[[#This Row],[H Odds &lt;]]-1,IF(AND(Weekly[[#This Row],[H Odds &lt;]]&lt;&gt;"",Weekly[[#This Row],[XGB_P]]=TRUE,Weekly[[#This Row],[Actual]]=FALSE),BF85-1,BF85)))</f>
        <v>41.27</v>
      </c>
      <c r="BG86" s="38">
        <f>IF(Weekly[[#This Row],[H Odds &lt;]]="",BG85,IF(AND(Weekly[[#This Row],[H Odds &lt;]]&lt;&gt;"",Weekly[[#This Row],[QDA_P]]=TRUE,Weekly[[#This Row],[Actual]]=TRUE),BG85+Weekly[[#This Row],[H Odds &lt;]]-1,IF(AND(Weekly[[#This Row],[H Odds &lt;]]&lt;&gt;"",Weekly[[#This Row],[QDA_P]]=TRUE,Weekly[[#This Row],[Actual]]=FALSE),BG85-1,BG85)))</f>
        <v>39</v>
      </c>
      <c r="BH86" s="38">
        <f>IF(Weekly[[#This Row],[H Odds &lt;]]="",BH85,IF(AND(Weekly[[#This Row],[H Odds &lt;]]&lt;&gt;"",Weekly[[#This Row],[KNC_P]]=TRUE,Weekly[[#This Row],[Actual]]=TRUE),BH85+Weekly[[#This Row],[H Odds &lt;]]-1,IF(AND(Weekly[[#This Row],[H Odds &lt;]]&lt;&gt;"",Weekly[[#This Row],[KNC_P]]=TRUE,Weekly[[#This Row],[Actual]]=FALSE),BH85-1,BH85)))</f>
        <v>40</v>
      </c>
      <c r="BI86" s="38">
        <f>IF(Weekly[[#This Row],[H Odds &lt;]]="",BI85,IF(AND(Weekly[[#This Row],[H Odds &lt;]]&lt;&gt;"",Weekly[[#This Row],[TRUES]]&gt;0,Weekly[[#This Row],[Actual]]=TRUE),BI85+Weekly[[#This Row],[H Odds &lt;]]-1,IF(AND(Weekly[[#This Row],[H Odds &lt;]]&lt;&gt;"",Weekly[[#This Row],[TRUES]]=0),BI85,BI85-1)))</f>
        <v>49.53</v>
      </c>
      <c r="BJ86" s="38">
        <f>IF(Weekly[[#This Row],[H Odds &lt;]]="",BJ85,IF(AND(Weekly[[#This Row],[H Odds &lt;]]&lt;&gt;"",Weekly[[#This Row],[Actual]]=TRUE),BJ85+Weekly[[#This Row],[H Odds &lt;]]-1,IF(AND(Weekly[[#This Row],[H Odds &lt;]]&lt;&gt;"",Weekly[[#This Row],[Actual]]=FALSE),BJ85-1,BJ85)))</f>
        <v>49.53</v>
      </c>
      <c r="BK86" s="58">
        <f>IF(AND(Weekly[[#This Row],[TRUES]]&gt;4,Weekly[[#This Row],[Actual]]=TRUE),BK85+Weekly[[#This Row],[BF H Odds]]-1,IF(AND(Weekly[[#This Row],[FALSES]]&gt;4,Weekly[[#This Row],[Actual]]=FALSE),BK85+Weekly[[#This Row],[BF V Odds]]-1,IF(AND(Weekly[[#This Row],[TRUES]]&gt;4,Weekly[[#This Row],[Actual]]=FALSE),BK85-1,IF(AND(Weekly[[#This Row],[FALSES]]&gt;4,Weekly[[#This Row],[Actual]]=TRUE),BK85-1,BK85))))</f>
        <v>36.360000000000021</v>
      </c>
      <c r="BL86" s="58">
        <f>IF(AND(Weekly[[#This Row],[TRUES]]&gt;5,Weekly[[#This Row],[Actual]]=TRUE),BL85+Weekly[[#This Row],[BF H Odds]]-1,IF(AND(Weekly[[#This Row],[FALSES]]&gt;5,Weekly[[#This Row],[Actual]]=FALSE),BL85+Weekly[[#This Row],[BF V Odds]]-1,IF(AND(Weekly[[#This Row],[TRUES]]&gt;5,Weekly[[#This Row],[Actual]]=FALSE),BL85-1,IF(AND(Weekly[[#This Row],[FALSES]]&gt;5,Weekly[[#This Row],[Actual]]=TRUE),BL85-1,BL85))))</f>
        <v>41.570000000000014</v>
      </c>
      <c r="BM86" s="58">
        <f>IF(AND(Weekly[[#This Row],[TRUES]]&gt;6,Weekly[[#This Row],[Actual]]=TRUE),BM85+Weekly[[#This Row],[BF H Odds]]-1,IF(AND(Weekly[[#This Row],[FALSES]]&gt;6,Weekly[[#This Row],[Actual]]=FALSE),BM85+Weekly[[#This Row],[BF V Odds]]-1,IF(AND(Weekly[[#This Row],[TRUES]]&gt;6,Weekly[[#This Row],[Actual]]=FALSE),BM85-1,IF(AND(Weekly[[#This Row],[FALSES]]&gt;6,Weekly[[#This Row],[Actual]]=TRUE),BM85-1,BM85))))</f>
        <v>43.290000000000013</v>
      </c>
      <c r="BN86" s="24"/>
    </row>
    <row r="87" spans="1:66" x14ac:dyDescent="0.25">
      <c r="A87" s="1">
        <v>95</v>
      </c>
      <c r="B87" s="10">
        <v>44248</v>
      </c>
      <c r="C87" s="17" t="s">
        <v>24</v>
      </c>
      <c r="D87" s="15" t="s">
        <v>26</v>
      </c>
      <c r="E87" t="b">
        <v>1</v>
      </c>
      <c r="F87" t="b">
        <v>1</v>
      </c>
      <c r="G87" t="b">
        <v>1</v>
      </c>
      <c r="H87" t="b">
        <v>1</v>
      </c>
      <c r="I87" t="b">
        <v>1</v>
      </c>
      <c r="J87" t="b">
        <v>1</v>
      </c>
      <c r="K87" t="b">
        <v>1</v>
      </c>
      <c r="N87">
        <v>1</v>
      </c>
      <c r="O87">
        <v>1.71</v>
      </c>
      <c r="P87" t="b">
        <v>1</v>
      </c>
      <c r="Q87" t="s">
        <v>66</v>
      </c>
      <c r="R87" s="9">
        <f>IFERROR(IF(Weekly[[#This Row],[Won Bet?]]="yes",R86+(Weekly[[#This Row],[BF Odds]]*Weekly[[#This Row],[BF Stake]])-Weekly[[#This Row],[BF Stake]],R86-Weekly[[#This Row],[BF Stake]]),R86)</f>
        <v>91.080000000000027</v>
      </c>
      <c r="S87" s="9">
        <f>IFERROR(IF(Weekly[[#This Row],[Won Bet?]]="yes",S86+(((Weekly[[#This Row],[BF Odds]]*Weekly[[#This Row],[BF Stake]])-Weekly[[#This Row],[BF Stake]])*0.95),S86-Weekly[[#This Row],[BF Stake]]),S86)</f>
        <v>89.975999999999999</v>
      </c>
      <c r="T87">
        <v>2.3199999999999998</v>
      </c>
      <c r="U87">
        <v>1.65</v>
      </c>
      <c r="V87" s="24">
        <f>IF(Weekly[[#This Row],[Actual]]="","",IF(AND(Weekly[[#This Row],[SVC_P]]=Weekly[[#This Row],[Actual]],Weekly[[#This Row],[SVC_P]]=TRUE),V86+Weekly[[#This Row],[BF H Odds]]-1,IF(AND(Weekly[[#This Row],[SVC_P]]=Weekly[[#This Row],[Actual]],Weekly[[#This Row],[SVC_P]]=FALSE),V86+Weekly[[#This Row],[BF V Odds]]-1,V86-1)))</f>
        <v>54.980000000000032</v>
      </c>
      <c r="W87" s="24">
        <f>IF(Weekly[[#This Row],[Actual]]="","",IF(AND(Weekly[[#This Row],[SVC_P]]=FALSE,Weekly[[#This Row],[Actual]]=TRUE),W86+Weekly[[#This Row],[BF H Odds]]-1,IF(AND(Weekly[[#This Row],[SVC_P]]=TRUE,Weekly[[#This Row],[Actual]]=FALSE,),W86+Weekly[[#This Row],[BF V Odds]]-1,W86-1)))</f>
        <v>-38.76</v>
      </c>
      <c r="X87" s="24">
        <f>IF(Weekly[[#This Row],[Actual]]="","",IF(AND(Weekly[[#This Row],[ADBC_P]]=Weekly[[#This Row],[Actual]],Weekly[[#This Row],[ADBC_P]]=TRUE),X86+Weekly[[#This Row],[BF H Odds]]-1,IF(AND(Weekly[[#This Row],[ADBC_P]]=Weekly[[#This Row],[Actual]],Weekly[[#This Row],[ADBC_P]]=FALSE),X86+Weekly[[#This Row],[BF V Odds]]-1,X86-1)))</f>
        <v>50.140000000000022</v>
      </c>
      <c r="Y87" s="24">
        <f>IF(Weekly[[#This Row],[Actual]]="","",IF(AND(Weekly[[#This Row],[ADBC_P]]=FALSE,Weekly[[#This Row],[Actual]]=TRUE),Y86+Weekly[[#This Row],[BF H Odds]]-1,IF(AND(Weekly[[#This Row],[ADBC_P]]=TRUE,Weekly[[#This Row],[Actual]]=FALSE),Y86+Weekly[[#This Row],[BF V Odds]]-1,Y86-1)))</f>
        <v>36.780000000000008</v>
      </c>
      <c r="Z87" s="24">
        <f>IF(Weekly[[#This Row],[Actual]]="","",IF(AND(Weekly[[#This Row],[RFC_P]]=Weekly[[#This Row],[Actual]],Weekly[[#This Row],[RFC_P]]=TRUE),Z86+Weekly[[#This Row],[BF H Odds]]-1,IF(AND(Weekly[[#This Row],[RFC_P]]=Weekly[[#This Row],[Actual]],Weekly[[#This Row],[RFC_P]]=FALSE),Z86+Weekly[[#This Row],[BF V Odds]]-1,Z86-1)))</f>
        <v>37.930000000000028</v>
      </c>
      <c r="AA87" s="24">
        <f>IF(Weekly[[#This Row],[Actual]]="","",IF(AND(Weekly[[#This Row],[RFC_P]]=FALSE,Weekly[[#This Row],[Actual]]=TRUE),AA86+Weekly[[#This Row],[BF H Odds]]-1,IF(AND(Weekly[[#This Row],[RFC_P]]=TRUE,Weekly[[#This Row],[Actual]]=FALSE),AA86+Weekly[[#This Row],[BF V Odds]]-1,AA86-1)))</f>
        <v>48.990000000000009</v>
      </c>
      <c r="AB87" s="24">
        <f>IF(Weekly[[#This Row],[Actual]]="","",IF(AND(Weekly[[#This Row],[GBC_P]]=Weekly[[#This Row],[Actual]],Weekly[[#This Row],[GBC_P]]=TRUE),AB86+Weekly[[#This Row],[BF H Odds]]-1,IF(AND(Weekly[[#This Row],[GBC_P]]=Weekly[[#This Row],[Actual]],Weekly[[#This Row],[GBC_P]]=FALSE),AB86+Weekly[[#This Row],[BF V Odds]]-1,AB86-1)))</f>
        <v>39.820000000000014</v>
      </c>
      <c r="AC87" s="24">
        <f>IF(Weekly[[#This Row],[Actual]]="","",IF(AND(Weekly[[#This Row],[GBC_P]]=FALSE,Weekly[[#This Row],[Actual]]=TRUE),AC86+Weekly[[#This Row],[BF H Odds]]-1,IF(AND(Weekly[[#This Row],[GBC_P]]=TRUE,Weekly[[#This Row],[Actual]]=FALSE),AC86+Weekly[[#This Row],[BF V Odds]]-1,AC86-1)))</f>
        <v>47.100000000000016</v>
      </c>
      <c r="AD87" s="24">
        <f>IF(Weekly[[#This Row],[Actual]]="","",IF(AND(Weekly[[#This Row],[HGBC_P]]=Weekly[[#This Row],[Actual]],Weekly[[#This Row],[HGBC_P]]=TRUE),AD86+Weekly[[#This Row],[BF H Odds]]-1,IF(AND(Weekly[[#This Row],[HGBC_P]]=Weekly[[#This Row],[Actual]],Weekly[[#This Row],[HGBC_P]]=FALSE),AD86+Weekly[[#This Row],[BF V Odds]]-1,AD86-1)))</f>
        <v>29.840000000000028</v>
      </c>
      <c r="AE87" s="24">
        <f>IF(Weekly[[#This Row],[Actual]]="","",IF(AND(Weekly[[#This Row],[HGBC_P]]=FALSE,Weekly[[#This Row],[Actual]]=TRUE),AE86+Weekly[[#This Row],[BF H Odds]]-1,IF(AND(Weekly[[#This Row],[HGBC_P]]=TRUE,Weekly[[#This Row],[Actual]]=FALSE),AE86+Weekly[[#This Row],[BF V Odds]]-1,AE86-1)))</f>
        <v>57.080000000000005</v>
      </c>
      <c r="AF87" s="24">
        <f>IF(Weekly[[#This Row],[Actual]]="","",IF(AND(Weekly[[#This Row],[XGB_P]]=Weekly[[#This Row],[Actual]],Weekly[[#This Row],[XGB_P]]=TRUE),AF86+Weekly[[#This Row],[BF H Odds]]-1,IF(AND(Weekly[[#This Row],[XGB_P]]=Weekly[[#This Row],[Actual]],Weekly[[#This Row],[XGB_P]]=FALSE),AF86+Weekly[[#This Row],[BF V Odds]]-1,AF86-1)))</f>
        <v>39.520000000000024</v>
      </c>
      <c r="AG87" s="24">
        <f>IF(Weekly[[#This Row],[Actual]]="","",IF(AND(Weekly[[#This Row],[XGB_P]]=FALSE,Weekly[[#This Row],[Actual]]=TRUE),AG86+Weekly[[#This Row],[BF H Odds]]-1,IF(AND(Weekly[[#This Row],[XGB_P]]=TRUE,Weekly[[#This Row],[Actual]]=FALSE),AG86+Weekly[[#This Row],[BF V Odds]]-1,AG86-1)))</f>
        <v>47.4</v>
      </c>
      <c r="AH87" s="24">
        <f>IF(Weekly[[#This Row],[Actual]]="","",IF(AND(Weekly[[#This Row],[QDA_P]]=Weekly[[#This Row],[Actual]],Weekly[[#This Row],[QDA_P]]=TRUE),AH86+Weekly[[#This Row],[BF H Odds]]-1,IF(AND(Weekly[[#This Row],[QDA_P]]=Weekly[[#This Row],[Actual]],Weekly[[#This Row],[QDA_P]]=FALSE),AH86+Weekly[[#This Row],[BF V Odds]]-1,AH86-1)))</f>
        <v>37.560000000000016</v>
      </c>
      <c r="AI87" s="24">
        <f>IF(Weekly[[#This Row],[Actual]]="","",IF(AND(Weekly[[#This Row],[QDA_P]]=FALSE,Weekly[[#This Row],[Actual]]=TRUE),AI86+Weekly[[#This Row],[BF H Odds]]-1,IF(AND(Weekly[[#This Row],[QDA_P]]=TRUE,Weekly[[#This Row],[Actual]]=FALSE),AI86+Weekly[[#This Row],[BF V Odds]]-1,AI86-1)))</f>
        <v>49.360000000000014</v>
      </c>
      <c r="AJ87" s="24"/>
      <c r="AK87" s="24"/>
      <c r="AL87" s="30">
        <f>IF(Weekly[[#This Row],[Actual]]="","",COUNTIF(Weekly[[#This Row],[SVC_P]:[QDA_P]],TRUE))</f>
        <v>7</v>
      </c>
      <c r="AM87" s="30">
        <f>IF(Weekly[[#This Row],[Actual]]="","",COUNTIF(Weekly[[#This Row],[SVC_P]:[QDA_P]],FALSE))</f>
        <v>0</v>
      </c>
      <c r="AN87" t="str">
        <f>IF(AND(Weekly[[#This Row],[BF V Odds]]&gt;$BO$6,Weekly[[#This Row],[BF V Odds]] &lt; $BO$7),Weekly[[#This Row],[BF V Odds]],"")</f>
        <v/>
      </c>
      <c r="AO87" t="str">
        <f>IF(AND(Weekly[[#This Row],[BF H Odds]]&gt;$BO$6, Weekly[[#This Row],[BF H Odds]] &lt; $BO$7),Weekly[[#This Row],[BF H Odds]],"")</f>
        <v/>
      </c>
      <c r="AP87" s="37">
        <f>IF(AND(Weekly[[#This Row],[V Odds &lt;]]="",Weekly[[#This Row],[H Odds &lt;]]=""),AP86,IF(AND(Weekly[[#This Row],[H Odds &lt;]]&lt;&gt;"",Weekly[[#This Row],[SVC_P]]=TRUE,Weekly[[#This Row],[Actual]]=TRUE),AP86+Weekly[[#This Row],[H Odds &lt;]]-1,IF(AND(Weekly[[#This Row],[V Odds &lt;]]&lt;&gt;"",Weekly[[#This Row],[SVC_P]]=FALSE,Weekly[[#This Row],[Actual]]=FALSE),AP86+Weekly[[#This Row],[V Odds &lt;]]-1,IF(AND(Weekly[[#This Row],[V Odds &lt;]]&lt;&gt;"",Weekly[[#This Row],[SVC_P]]=FALSE,Weekly[[#This Row],[Actual]]=TRUE),AP86-1,IF(AND(Weekly[[#This Row],[H Odds &lt;]]&lt;&gt;"",Weekly[[#This Row],[SVC_P]]=TRUE,Weekly[[#This Row],[Actual]]=FALSE),AP86-1,AP86)))))</f>
        <v>53.220000000000013</v>
      </c>
      <c r="AQ87" s="37">
        <f>IF(AND(Weekly[[#This Row],[V Odds &lt;]]="",Weekly[[#This Row],[H Odds &lt;]]=""),AQ86,IF(AND(Weekly[[#This Row],[H Odds &lt;]]&lt;&gt;"",Weekly[[#This Row],[ADBC_P]]=TRUE,Weekly[[#This Row],[Actual]]=TRUE),AQ86+Weekly[[#This Row],[H Odds &lt;]]-1,IF(AND(Weekly[[#This Row],[V Odds &lt;]]&lt;&gt;"",Weekly[[#This Row],[ADBC_P]]=FALSE,Weekly[[#This Row],[Actual]]=FALSE),AQ86+Weekly[[#This Row],[V Odds &lt;]]-1,IF(AND(Weekly[[#This Row],[V Odds &lt;]]&lt;&gt;"",Weekly[[#This Row],[ADBC_P]]=FALSE,Weekly[[#This Row],[Actual]]=TRUE),AQ86-1,IF(AND(Weekly[[#This Row],[H Odds &lt;]]&lt;&gt;"",Weekly[[#This Row],[ADBC_P]]=TRUE,Weekly[[#This Row],[Actual]]=FALSE),AQ86-1,AQ86)))))</f>
        <v>43.82</v>
      </c>
      <c r="AR87" s="37">
        <f>IF(AND(Weekly[[#This Row],[V Odds &lt;]]="",Weekly[[#This Row],[H Odds &lt;]]=""),AR86,IF(AND(Weekly[[#This Row],[H Odds &lt;]]&lt;&gt;"",Weekly[[#This Row],[RFC_P]]=TRUE,Weekly[[#This Row],[Actual]]=TRUE),AR86+Weekly[[#This Row],[H Odds &lt;]]-1,IF(AND(Weekly[[#This Row],[V Odds &lt;]]&lt;&gt;"",Weekly[[#This Row],[RFC_P]]=FALSE,Weekly[[#This Row],[Actual]]=FALSE),AR86+Weekly[[#This Row],[V Odds &lt;]]-1,IF(AND(Weekly[[#This Row],[V Odds &lt;]]&lt;&gt;"",Weekly[[#This Row],[RFC_P]]=FALSE,Weekly[[#This Row],[Actual]]=TRUE),AR86-1,IF(AND(Weekly[[#This Row],[H Odds &lt;]]&lt;&gt;"",Weekly[[#This Row],[RFC_P]]=TRUE,Weekly[[#This Row],[Actual]]=FALSE),AR86-1,AR86)))))</f>
        <v>41.330000000000005</v>
      </c>
      <c r="AS87" s="37">
        <f>IF(AND(Weekly[[#This Row],[V Odds &lt;]]="",Weekly[[#This Row],[H Odds &lt;]]=""),AS86,IF(AND(Weekly[[#This Row],[H Odds &lt;]]&lt;&gt;"",Weekly[[#This Row],[GBC_P]]=TRUE,Weekly[[#This Row],[Actual]]=TRUE),AS86+Weekly[[#This Row],[H Odds &lt;]]-1,IF(AND(Weekly[[#This Row],[V Odds &lt;]]&lt;&gt;"",Weekly[[#This Row],[GBC_P]]=FALSE,Weekly[[#This Row],[Actual]]=FALSE),AS86+Weekly[[#This Row],[V Odds &lt;]]-1,IF(AND(Weekly[[#This Row],[V Odds &lt;]]&lt;&gt;"",Weekly[[#This Row],[GBC_P]]=FALSE,Weekly[[#This Row],[Actual]]=TRUE),AS86-1,IF(AND(Weekly[[#This Row],[H Odds &lt;]]&lt;&gt;"",Weekly[[#This Row],[GBC_P]]=TRUE,Weekly[[#This Row],[Actual]]=FALSE),AS86-1,AS86)))))</f>
        <v>41.82</v>
      </c>
      <c r="AT87" s="37">
        <f>IF(AND(Weekly[[#This Row],[V Odds &lt;]]="",Weekly[[#This Row],[H Odds &lt;]]=""),AT86,IF(AND(Weekly[[#This Row],[H Odds &lt;]]&lt;&gt;"",Weekly[[#This Row],[HGBC_P]]=TRUE,Weekly[[#This Row],[Actual]]=TRUE),AT86+Weekly[[#This Row],[H Odds &lt;]]-1,IF(AND(Weekly[[#This Row],[V Odds &lt;]]&lt;&gt;"",Weekly[[#This Row],[HGBC_P]]=FALSE,Weekly[[#This Row],[Actual]]=FALSE),AT86+Weekly[[#This Row],[V Odds &lt;]]-1,IF(AND(Weekly[[#This Row],[V Odds &lt;]]&lt;&gt;"",Weekly[[#This Row],[HGBC_P]]=FALSE,Weekly[[#This Row],[Actual]]=TRUE),AT86-1,IF(AND(Weekly[[#This Row],[H Odds &lt;]]&lt;&gt;"",Weekly[[#This Row],[HGBC_P]]=TRUE,Weekly[[#This Row],[Actual]]=FALSE),AT86-1,AT86)))))</f>
        <v>37</v>
      </c>
      <c r="AU87" s="37">
        <f>IF(AND(Weekly[[#This Row],[V Odds &lt;]]="",Weekly[[#This Row],[H Odds &lt;]]=""),AU86,IF(AND(Weekly[[#This Row],[H Odds &lt;]]&lt;&gt;"",Weekly[[#This Row],[XGB_P]]=TRUE,Weekly[[#This Row],[Actual]]=TRUE),AU86+Weekly[[#This Row],[H Odds &lt;]]-1,IF(AND(Weekly[[#This Row],[V Odds &lt;]]&lt;&gt;"",Weekly[[#This Row],[XGB_P]]=FALSE,Weekly[[#This Row],[Actual]]=FALSE),AU86+Weekly[[#This Row],[V Odds &lt;]]-1,IF(AND(Weekly[[#This Row],[V Odds &lt;]]&lt;&gt;"",Weekly[[#This Row],[XGB_P]]=FALSE,Weekly[[#This Row],[Actual]]=TRUE),AU86-1,IF(AND(Weekly[[#This Row],[H Odds &lt;]]&lt;&gt;"",Weekly[[#This Row],[XGB_P]]=TRUE,Weekly[[#This Row],[Actual]]=FALSE),AU86-1,AU86)))))</f>
        <v>42.400000000000006</v>
      </c>
      <c r="AV87" s="37">
        <f>IF(AND(Weekly[[#This Row],[V Odds &lt;]]="",Weekly[[#This Row],[H Odds &lt;]]=""),AV86,IF(AND(Weekly[[#This Row],[H Odds &lt;]]&lt;&gt;"",Weekly[[#This Row],[QDA_P]]=TRUE,Weekly[[#This Row],[Actual]]=TRUE),AV86+Weekly[[#This Row],[H Odds &lt;]]-1,IF(AND(Weekly[[#This Row],[V Odds &lt;]]&lt;&gt;"",Weekly[[#This Row],[QDA_P]]=FALSE,Weekly[[#This Row],[Actual]]=FALSE),AV86+Weekly[[#This Row],[V Odds &lt;]]-1,IF(AND(Weekly[[#This Row],[V Odds &lt;]]&lt;&gt;"",Weekly[[#This Row],[QDA_P]]=FALSE,Weekly[[#This Row],[Actual]]=TRUE),AV86-1,IF(AND(Weekly[[#This Row],[H Odds &lt;]]&lt;&gt;"",Weekly[[#This Row],[QDA_P]]=TRUE,Weekly[[#This Row],[Actual]]=FALSE),AV86-1,AV86)))))</f>
        <v>45.519999999999996</v>
      </c>
      <c r="AW87" s="37"/>
      <c r="AX87" s="37">
        <f>IF(AND(Weekly[[#This Row],[V Odds &lt;]]="",Weekly[[#This Row],[H Odds &lt;]]=""),AX86,IF(AND(Weekly[[#This Row],[V Odds &lt;]]&lt;&gt;"",Weekly[[#This Row],[FALSES]]&gt;0,Weekly[[#This Row],[Actual]]=FALSE),AX86+Weekly[[#This Row],[V Odds &lt;]]-1,IF(AND(Weekly[[#This Row],[H Odds &lt;]]&lt;&gt;"",Weekly[[#This Row],[TRUES]]&gt;0,Weekly[[#This Row],[Actual]]=TRUE),AX86+Weekly[[#This Row],[H Odds &lt;]]-1,IF(AND(Weekly[[#This Row],[V Odds &lt;]]&lt;&gt;"",Weekly[[#This Row],[FALSES]]=0),AX86,IF(AND(Weekly[[#This Row],[H Odds &lt;]]&lt;&gt;"",Weekly[[#This Row],[TRUES]]=0),AX86,AX86-1)))))</f>
        <v>59.740000000000009</v>
      </c>
      <c r="AY87" s="37">
        <f>IF(AND(Weekly[[#This Row],[V Odds &lt;]]="",Weekly[[#This Row],[H Odds &lt;]]=""),AY86,IF(AND(Weekly[[#This Row],[V Odds &lt;]]&lt;&gt;"",Weekly[[#This Row],[FALSES]]&gt;0,Weekly[[#This Row],[Actual]]=FALSE),AY86+((Weekly[[#This Row],[V Odds &lt;]]-1)*0.92),IF(AND(Weekly[[#This Row],[H Odds &lt;]]&lt;&gt;"",Weekly[[#This Row],[TRUES]]&gt;0,Weekly[[#This Row],[Actual]]=TRUE),AY86+((Weekly[[#This Row],[H Odds &lt;]]-1)*0.92),IF(AND(Weekly[[#This Row],[V Odds &lt;]]&lt;&gt;"",Weekly[[#This Row],[FALSES]]=0),AY86,IF(AND(Weekly[[#This Row],[H Odds &lt;]]&lt;&gt;"",Weekly[[#This Row],[TRUES]]=0),AY86,AY86-1)))))</f>
        <v>57.600800000000007</v>
      </c>
      <c r="AZ87" s="37">
        <f>IF(AND(Weekly[[#This Row],[V Odds &lt;]]="",Weekly[[#This Row],[H Odds &lt;]]=""),AZ86,IF(AND(Weekly[[#This Row],[V Odds &lt;]]&lt;&gt;"",Weekly[[#This Row],[Actual]]=FALSE),AZ86+Weekly[[#This Row],[V Odds &lt;]]-1,IF(AND(Weekly[[#This Row],[H Odds &lt;]]&lt;&gt;"",Weekly[[#This Row],[Actual]]=TRUE),AZ86+Weekly[[#This Row],[H Odds &lt;]]-1,AZ86-1)))</f>
        <v>57.480000000000004</v>
      </c>
      <c r="BA87" s="38">
        <f>IF(Weekly[[#This Row],[H Odds &lt;]]="",BA86,IF(AND(Weekly[[#This Row],[H Odds &lt;]]&lt;&gt;"",Weekly[[#This Row],[SVC_P]]=TRUE,Weekly[[#This Row],[Actual]]=TRUE),BA86+Weekly[[#This Row],[H Odds &lt;]]-1,IF(AND(Weekly[[#This Row],[H Odds &lt;]]&lt;&gt;"",Weekly[[#This Row],[SVC_P]]=TRUE,Weekly[[#This Row],[Actual]]=FALSE),BA86-1,BA86)))</f>
        <v>49.53</v>
      </c>
      <c r="BB87" s="38">
        <f>IF(Weekly[[#This Row],[H Odds &lt;]]="",BB86,IF(AND(Weekly[[#This Row],[H Odds &lt;]]&lt;&gt;"",Weekly[[#This Row],[ADBC_P]]=TRUE,Weekly[[#This Row],[Actual]]=TRUE),BB86+Weekly[[#This Row],[H Odds &lt;]]-1,IF(AND(Weekly[[#This Row],[H Odds &lt;]]&lt;&gt;"",Weekly[[#This Row],[ADBC_P]]=TRUE,Weekly[[#This Row],[Actual]]=FALSE),BB86-1,BB86)))</f>
        <v>39</v>
      </c>
      <c r="BC87" s="38">
        <f>IF(Weekly[[#This Row],[H Odds &lt;]]="",BC86,IF(AND(Weekly[[#This Row],[H Odds &lt;]]&lt;&gt;"",Weekly[[#This Row],[RFC_P]]=TRUE,Weekly[[#This Row],[Actual]]=TRUE),BC86+Weekly[[#This Row],[H Odds &lt;]]-1,IF(AND(Weekly[[#This Row],[H Odds &lt;]]&lt;&gt;"",Weekly[[#This Row],[RFC_P]]=TRUE,Weekly[[#This Row],[Actual]]=FALSE),BC86-1,BC86)))</f>
        <v>38</v>
      </c>
      <c r="BD87" s="38">
        <f>IF(Weekly[[#This Row],[H Odds &lt;]]="",BD86,IF(AND(Weekly[[#This Row],[H Odds &lt;]]&lt;&gt;"",Weekly[[#This Row],[GBC_P]]=TRUE,Weekly[[#This Row],[Actual]]=TRUE),BD86+Weekly[[#This Row],[H Odds &lt;]]-1,IF(AND(Weekly[[#This Row],[H Odds &lt;]]&lt;&gt;"",Weekly[[#This Row],[GBC_P]]=TRUE,Weekly[[#This Row],[Actual]]=FALSE),BD86-1,BD86)))</f>
        <v>39</v>
      </c>
      <c r="BE87" s="38">
        <f>IF(Weekly[[#This Row],[H Odds &lt;]]="",BE86,IF(AND(Weekly[[#This Row],[H Odds &lt;]]&lt;&gt;"",Weekly[[#This Row],[HGBC_P]]=TRUE,Weekly[[#This Row],[Actual]]=TRUE),BE86+Weekly[[#This Row],[H Odds &lt;]]-1,IF(AND(Weekly[[#This Row],[H Odds &lt;]]&lt;&gt;"",Weekly[[#This Row],[HGBC_P]]=TRUE,Weekly[[#This Row],[Actual]]=FALSE),BE86-1,BE86)))</f>
        <v>38</v>
      </c>
      <c r="BF87" s="38">
        <f>IF(Weekly[[#This Row],[H Odds &lt;]]="",BF86,IF(AND(Weekly[[#This Row],[H Odds &lt;]]&lt;&gt;"",Weekly[[#This Row],[XGB_P]]=TRUE,Weekly[[#This Row],[Actual]]=TRUE),BF86+Weekly[[#This Row],[H Odds &lt;]]-1,IF(AND(Weekly[[#This Row],[H Odds &lt;]]&lt;&gt;"",Weekly[[#This Row],[XGB_P]]=TRUE,Weekly[[#This Row],[Actual]]=FALSE),BF86-1,BF86)))</f>
        <v>41.27</v>
      </c>
      <c r="BG87" s="38">
        <f>IF(Weekly[[#This Row],[H Odds &lt;]]="",BG86,IF(AND(Weekly[[#This Row],[H Odds &lt;]]&lt;&gt;"",Weekly[[#This Row],[QDA_P]]=TRUE,Weekly[[#This Row],[Actual]]=TRUE),BG86+Weekly[[#This Row],[H Odds &lt;]]-1,IF(AND(Weekly[[#This Row],[H Odds &lt;]]&lt;&gt;"",Weekly[[#This Row],[QDA_P]]=TRUE,Weekly[[#This Row],[Actual]]=FALSE),BG86-1,BG86)))</f>
        <v>39</v>
      </c>
      <c r="BH87" s="38">
        <f>IF(Weekly[[#This Row],[H Odds &lt;]]="",BH86,IF(AND(Weekly[[#This Row],[H Odds &lt;]]&lt;&gt;"",Weekly[[#This Row],[KNC_P]]=TRUE,Weekly[[#This Row],[Actual]]=TRUE),BH86+Weekly[[#This Row],[H Odds &lt;]]-1,IF(AND(Weekly[[#This Row],[H Odds &lt;]]&lt;&gt;"",Weekly[[#This Row],[KNC_P]]=TRUE,Weekly[[#This Row],[Actual]]=FALSE),BH86-1,BH86)))</f>
        <v>40</v>
      </c>
      <c r="BI87" s="38">
        <f>IF(Weekly[[#This Row],[H Odds &lt;]]="",BI86,IF(AND(Weekly[[#This Row],[H Odds &lt;]]&lt;&gt;"",Weekly[[#This Row],[TRUES]]&gt;0,Weekly[[#This Row],[Actual]]=TRUE),BI86+Weekly[[#This Row],[H Odds &lt;]]-1,IF(AND(Weekly[[#This Row],[H Odds &lt;]]&lt;&gt;"",Weekly[[#This Row],[TRUES]]=0),BI86,BI86-1)))</f>
        <v>49.53</v>
      </c>
      <c r="BJ87" s="38">
        <f>IF(Weekly[[#This Row],[H Odds &lt;]]="",BJ86,IF(AND(Weekly[[#This Row],[H Odds &lt;]]&lt;&gt;"",Weekly[[#This Row],[Actual]]=TRUE),BJ86+Weekly[[#This Row],[H Odds &lt;]]-1,IF(AND(Weekly[[#This Row],[H Odds &lt;]]&lt;&gt;"",Weekly[[#This Row],[Actual]]=FALSE),BJ86-1,BJ86)))</f>
        <v>49.53</v>
      </c>
      <c r="BK87" s="58">
        <f>IF(AND(Weekly[[#This Row],[TRUES]]&gt;4,Weekly[[#This Row],[Actual]]=TRUE),BK86+Weekly[[#This Row],[BF H Odds]]-1,IF(AND(Weekly[[#This Row],[FALSES]]&gt;4,Weekly[[#This Row],[Actual]]=FALSE),BK86+Weekly[[#This Row],[BF V Odds]]-1,IF(AND(Weekly[[#This Row],[TRUES]]&gt;4,Weekly[[#This Row],[Actual]]=FALSE),BK86-1,IF(AND(Weekly[[#This Row],[FALSES]]&gt;4,Weekly[[#This Row],[Actual]]=TRUE),BK86-1,BK86))))</f>
        <v>37.010000000000019</v>
      </c>
      <c r="BL87" s="58">
        <f>IF(AND(Weekly[[#This Row],[TRUES]]&gt;5,Weekly[[#This Row],[Actual]]=TRUE),BL86+Weekly[[#This Row],[BF H Odds]]-1,IF(AND(Weekly[[#This Row],[FALSES]]&gt;5,Weekly[[#This Row],[Actual]]=FALSE),BL86+Weekly[[#This Row],[BF V Odds]]-1,IF(AND(Weekly[[#This Row],[TRUES]]&gt;5,Weekly[[#This Row],[Actual]]=FALSE),BL86-1,IF(AND(Weekly[[#This Row],[FALSES]]&gt;5,Weekly[[#This Row],[Actual]]=TRUE),BL86-1,BL86))))</f>
        <v>42.220000000000013</v>
      </c>
      <c r="BM87" s="58">
        <f>IF(AND(Weekly[[#This Row],[TRUES]]&gt;6,Weekly[[#This Row],[Actual]]=TRUE),BM86+Weekly[[#This Row],[BF H Odds]]-1,IF(AND(Weekly[[#This Row],[FALSES]]&gt;6,Weekly[[#This Row],[Actual]]=FALSE),BM86+Weekly[[#This Row],[BF V Odds]]-1,IF(AND(Weekly[[#This Row],[TRUES]]&gt;6,Weekly[[#This Row],[Actual]]=FALSE),BM86-1,IF(AND(Weekly[[#This Row],[FALSES]]&gt;6,Weekly[[#This Row],[Actual]]=TRUE),BM86-1,BM86))))</f>
        <v>43.940000000000012</v>
      </c>
      <c r="BN87" s="24"/>
    </row>
    <row r="88" spans="1:66" x14ac:dyDescent="0.25">
      <c r="A88" s="1">
        <v>96</v>
      </c>
      <c r="B88" s="10">
        <v>44248</v>
      </c>
      <c r="C88" s="17" t="s">
        <v>14</v>
      </c>
      <c r="D88" s="15" t="s">
        <v>30</v>
      </c>
      <c r="E88" t="b">
        <v>1</v>
      </c>
      <c r="F88" t="b">
        <v>1</v>
      </c>
      <c r="G88" t="b">
        <v>1</v>
      </c>
      <c r="H88" t="b">
        <v>1</v>
      </c>
      <c r="I88" t="b">
        <v>1</v>
      </c>
      <c r="J88" t="b">
        <v>1</v>
      </c>
      <c r="K88" t="b">
        <v>1</v>
      </c>
      <c r="N88">
        <v>1</v>
      </c>
      <c r="O88">
        <v>2.35</v>
      </c>
      <c r="P88" t="b">
        <v>1</v>
      </c>
      <c r="Q88" t="s">
        <v>66</v>
      </c>
      <c r="R88" s="9">
        <f>IFERROR(IF(Weekly[[#This Row],[Won Bet?]]="yes",R87+(Weekly[[#This Row],[BF Odds]]*Weekly[[#This Row],[BF Stake]])-Weekly[[#This Row],[BF Stake]],R87-Weekly[[#This Row],[BF Stake]]),R87)</f>
        <v>92.430000000000021</v>
      </c>
      <c r="S88" s="9">
        <f>IFERROR(IF(Weekly[[#This Row],[Won Bet?]]="yes",S87+(((Weekly[[#This Row],[BF Odds]]*Weekly[[#This Row],[BF Stake]])-Weekly[[#This Row],[BF Stake]])*0.95),S87-Weekly[[#This Row],[BF Stake]]),S87)</f>
        <v>91.258499999999998</v>
      </c>
      <c r="T88">
        <v>1.71</v>
      </c>
      <c r="U88">
        <v>2.2200000000000002</v>
      </c>
      <c r="V88" s="24">
        <f>IF(Weekly[[#This Row],[Actual]]="","",IF(AND(Weekly[[#This Row],[SVC_P]]=Weekly[[#This Row],[Actual]],Weekly[[#This Row],[SVC_P]]=TRUE),V87+Weekly[[#This Row],[BF H Odds]]-1,IF(AND(Weekly[[#This Row],[SVC_P]]=Weekly[[#This Row],[Actual]],Weekly[[#This Row],[SVC_P]]=FALSE),V87+Weekly[[#This Row],[BF V Odds]]-1,V87-1)))</f>
        <v>56.200000000000031</v>
      </c>
      <c r="W88" s="24">
        <f>IF(Weekly[[#This Row],[Actual]]="","",IF(AND(Weekly[[#This Row],[SVC_P]]=FALSE,Weekly[[#This Row],[Actual]]=TRUE),W87+Weekly[[#This Row],[BF H Odds]]-1,IF(AND(Weekly[[#This Row],[SVC_P]]=TRUE,Weekly[[#This Row],[Actual]]=FALSE,),W87+Weekly[[#This Row],[BF V Odds]]-1,W87-1)))</f>
        <v>-39.76</v>
      </c>
      <c r="X88" s="24">
        <f>IF(Weekly[[#This Row],[Actual]]="","",IF(AND(Weekly[[#This Row],[ADBC_P]]=Weekly[[#This Row],[Actual]],Weekly[[#This Row],[ADBC_P]]=TRUE),X87+Weekly[[#This Row],[BF H Odds]]-1,IF(AND(Weekly[[#This Row],[ADBC_P]]=Weekly[[#This Row],[Actual]],Weekly[[#This Row],[ADBC_P]]=FALSE),X87+Weekly[[#This Row],[BF V Odds]]-1,X87-1)))</f>
        <v>51.360000000000021</v>
      </c>
      <c r="Y88" s="24">
        <f>IF(Weekly[[#This Row],[Actual]]="","",IF(AND(Weekly[[#This Row],[ADBC_P]]=FALSE,Weekly[[#This Row],[Actual]]=TRUE),Y87+Weekly[[#This Row],[BF H Odds]]-1,IF(AND(Weekly[[#This Row],[ADBC_P]]=TRUE,Weekly[[#This Row],[Actual]]=FALSE),Y87+Weekly[[#This Row],[BF V Odds]]-1,Y87-1)))</f>
        <v>35.780000000000008</v>
      </c>
      <c r="Z88" s="24">
        <f>IF(Weekly[[#This Row],[Actual]]="","",IF(AND(Weekly[[#This Row],[RFC_P]]=Weekly[[#This Row],[Actual]],Weekly[[#This Row],[RFC_P]]=TRUE),Z87+Weekly[[#This Row],[BF H Odds]]-1,IF(AND(Weekly[[#This Row],[RFC_P]]=Weekly[[#This Row],[Actual]],Weekly[[#This Row],[RFC_P]]=FALSE),Z87+Weekly[[#This Row],[BF V Odds]]-1,Z87-1)))</f>
        <v>39.150000000000027</v>
      </c>
      <c r="AA88" s="24">
        <f>IF(Weekly[[#This Row],[Actual]]="","",IF(AND(Weekly[[#This Row],[RFC_P]]=FALSE,Weekly[[#This Row],[Actual]]=TRUE),AA87+Weekly[[#This Row],[BF H Odds]]-1,IF(AND(Weekly[[#This Row],[RFC_P]]=TRUE,Weekly[[#This Row],[Actual]]=FALSE),AA87+Weekly[[#This Row],[BF V Odds]]-1,AA87-1)))</f>
        <v>47.990000000000009</v>
      </c>
      <c r="AB88" s="24">
        <f>IF(Weekly[[#This Row],[Actual]]="","",IF(AND(Weekly[[#This Row],[GBC_P]]=Weekly[[#This Row],[Actual]],Weekly[[#This Row],[GBC_P]]=TRUE),AB87+Weekly[[#This Row],[BF H Odds]]-1,IF(AND(Weekly[[#This Row],[GBC_P]]=Weekly[[#This Row],[Actual]],Weekly[[#This Row],[GBC_P]]=FALSE),AB87+Weekly[[#This Row],[BF V Odds]]-1,AB87-1)))</f>
        <v>41.040000000000013</v>
      </c>
      <c r="AC88" s="24">
        <f>IF(Weekly[[#This Row],[Actual]]="","",IF(AND(Weekly[[#This Row],[GBC_P]]=FALSE,Weekly[[#This Row],[Actual]]=TRUE),AC87+Weekly[[#This Row],[BF H Odds]]-1,IF(AND(Weekly[[#This Row],[GBC_P]]=TRUE,Weekly[[#This Row],[Actual]]=FALSE),AC87+Weekly[[#This Row],[BF V Odds]]-1,AC87-1)))</f>
        <v>46.100000000000016</v>
      </c>
      <c r="AD88" s="24">
        <f>IF(Weekly[[#This Row],[Actual]]="","",IF(AND(Weekly[[#This Row],[HGBC_P]]=Weekly[[#This Row],[Actual]],Weekly[[#This Row],[HGBC_P]]=TRUE),AD87+Weekly[[#This Row],[BF H Odds]]-1,IF(AND(Weekly[[#This Row],[HGBC_P]]=Weekly[[#This Row],[Actual]],Weekly[[#This Row],[HGBC_P]]=FALSE),AD87+Weekly[[#This Row],[BF V Odds]]-1,AD87-1)))</f>
        <v>31.060000000000031</v>
      </c>
      <c r="AE88" s="24">
        <f>IF(Weekly[[#This Row],[Actual]]="","",IF(AND(Weekly[[#This Row],[HGBC_P]]=FALSE,Weekly[[#This Row],[Actual]]=TRUE),AE87+Weekly[[#This Row],[BF H Odds]]-1,IF(AND(Weekly[[#This Row],[HGBC_P]]=TRUE,Weekly[[#This Row],[Actual]]=FALSE),AE87+Weekly[[#This Row],[BF V Odds]]-1,AE87-1)))</f>
        <v>56.080000000000005</v>
      </c>
      <c r="AF88" s="24">
        <f>IF(Weekly[[#This Row],[Actual]]="","",IF(AND(Weekly[[#This Row],[XGB_P]]=Weekly[[#This Row],[Actual]],Weekly[[#This Row],[XGB_P]]=TRUE),AF87+Weekly[[#This Row],[BF H Odds]]-1,IF(AND(Weekly[[#This Row],[XGB_P]]=Weekly[[#This Row],[Actual]],Weekly[[#This Row],[XGB_P]]=FALSE),AF87+Weekly[[#This Row],[BF V Odds]]-1,AF87-1)))</f>
        <v>40.740000000000023</v>
      </c>
      <c r="AG88" s="24">
        <f>IF(Weekly[[#This Row],[Actual]]="","",IF(AND(Weekly[[#This Row],[XGB_P]]=FALSE,Weekly[[#This Row],[Actual]]=TRUE),AG87+Weekly[[#This Row],[BF H Odds]]-1,IF(AND(Weekly[[#This Row],[XGB_P]]=TRUE,Weekly[[#This Row],[Actual]]=FALSE),AG87+Weekly[[#This Row],[BF V Odds]]-1,AG87-1)))</f>
        <v>46.4</v>
      </c>
      <c r="AH88" s="24">
        <f>IF(Weekly[[#This Row],[Actual]]="","",IF(AND(Weekly[[#This Row],[QDA_P]]=Weekly[[#This Row],[Actual]],Weekly[[#This Row],[QDA_P]]=TRUE),AH87+Weekly[[#This Row],[BF H Odds]]-1,IF(AND(Weekly[[#This Row],[QDA_P]]=Weekly[[#This Row],[Actual]],Weekly[[#This Row],[QDA_P]]=FALSE),AH87+Weekly[[#This Row],[BF V Odds]]-1,AH87-1)))</f>
        <v>38.780000000000015</v>
      </c>
      <c r="AI88" s="24">
        <f>IF(Weekly[[#This Row],[Actual]]="","",IF(AND(Weekly[[#This Row],[QDA_P]]=FALSE,Weekly[[#This Row],[Actual]]=TRUE),AI87+Weekly[[#This Row],[BF H Odds]]-1,IF(AND(Weekly[[#This Row],[QDA_P]]=TRUE,Weekly[[#This Row],[Actual]]=FALSE),AI87+Weekly[[#This Row],[BF V Odds]]-1,AI87-1)))</f>
        <v>48.360000000000014</v>
      </c>
      <c r="AJ88" s="24"/>
      <c r="AK88" s="24"/>
      <c r="AL88" s="30">
        <f>IF(Weekly[[#This Row],[Actual]]="","",COUNTIF(Weekly[[#This Row],[SVC_P]:[QDA_P]],TRUE))</f>
        <v>7</v>
      </c>
      <c r="AM88" s="30">
        <f>IF(Weekly[[#This Row],[Actual]]="","",COUNTIF(Weekly[[#This Row],[SVC_P]:[QDA_P]],FALSE))</f>
        <v>0</v>
      </c>
      <c r="AN88" t="str">
        <f>IF(AND(Weekly[[#This Row],[BF V Odds]]&gt;$BO$6,Weekly[[#This Row],[BF V Odds]] &lt; $BO$7),Weekly[[#This Row],[BF V Odds]],"")</f>
        <v/>
      </c>
      <c r="AO88" t="str">
        <f>IF(AND(Weekly[[#This Row],[BF H Odds]]&gt;$BO$6, Weekly[[#This Row],[BF H Odds]] &lt; $BO$7),Weekly[[#This Row],[BF H Odds]],"")</f>
        <v/>
      </c>
      <c r="AP88" s="37">
        <f>IF(AND(Weekly[[#This Row],[V Odds &lt;]]="",Weekly[[#This Row],[H Odds &lt;]]=""),AP87,IF(AND(Weekly[[#This Row],[H Odds &lt;]]&lt;&gt;"",Weekly[[#This Row],[SVC_P]]=TRUE,Weekly[[#This Row],[Actual]]=TRUE),AP87+Weekly[[#This Row],[H Odds &lt;]]-1,IF(AND(Weekly[[#This Row],[V Odds &lt;]]&lt;&gt;"",Weekly[[#This Row],[SVC_P]]=FALSE,Weekly[[#This Row],[Actual]]=FALSE),AP87+Weekly[[#This Row],[V Odds &lt;]]-1,IF(AND(Weekly[[#This Row],[V Odds &lt;]]&lt;&gt;"",Weekly[[#This Row],[SVC_P]]=FALSE,Weekly[[#This Row],[Actual]]=TRUE),AP87-1,IF(AND(Weekly[[#This Row],[H Odds &lt;]]&lt;&gt;"",Weekly[[#This Row],[SVC_P]]=TRUE,Weekly[[#This Row],[Actual]]=FALSE),AP87-1,AP87)))))</f>
        <v>53.220000000000013</v>
      </c>
      <c r="AQ88" s="37">
        <f>IF(AND(Weekly[[#This Row],[V Odds &lt;]]="",Weekly[[#This Row],[H Odds &lt;]]=""),AQ87,IF(AND(Weekly[[#This Row],[H Odds &lt;]]&lt;&gt;"",Weekly[[#This Row],[ADBC_P]]=TRUE,Weekly[[#This Row],[Actual]]=TRUE),AQ87+Weekly[[#This Row],[H Odds &lt;]]-1,IF(AND(Weekly[[#This Row],[V Odds &lt;]]&lt;&gt;"",Weekly[[#This Row],[ADBC_P]]=FALSE,Weekly[[#This Row],[Actual]]=FALSE),AQ87+Weekly[[#This Row],[V Odds &lt;]]-1,IF(AND(Weekly[[#This Row],[V Odds &lt;]]&lt;&gt;"",Weekly[[#This Row],[ADBC_P]]=FALSE,Weekly[[#This Row],[Actual]]=TRUE),AQ87-1,IF(AND(Weekly[[#This Row],[H Odds &lt;]]&lt;&gt;"",Weekly[[#This Row],[ADBC_P]]=TRUE,Weekly[[#This Row],[Actual]]=FALSE),AQ87-1,AQ87)))))</f>
        <v>43.82</v>
      </c>
      <c r="AR88" s="37">
        <f>IF(AND(Weekly[[#This Row],[V Odds &lt;]]="",Weekly[[#This Row],[H Odds &lt;]]=""),AR87,IF(AND(Weekly[[#This Row],[H Odds &lt;]]&lt;&gt;"",Weekly[[#This Row],[RFC_P]]=TRUE,Weekly[[#This Row],[Actual]]=TRUE),AR87+Weekly[[#This Row],[H Odds &lt;]]-1,IF(AND(Weekly[[#This Row],[V Odds &lt;]]&lt;&gt;"",Weekly[[#This Row],[RFC_P]]=FALSE,Weekly[[#This Row],[Actual]]=FALSE),AR87+Weekly[[#This Row],[V Odds &lt;]]-1,IF(AND(Weekly[[#This Row],[V Odds &lt;]]&lt;&gt;"",Weekly[[#This Row],[RFC_P]]=FALSE,Weekly[[#This Row],[Actual]]=TRUE),AR87-1,IF(AND(Weekly[[#This Row],[H Odds &lt;]]&lt;&gt;"",Weekly[[#This Row],[RFC_P]]=TRUE,Weekly[[#This Row],[Actual]]=FALSE),AR87-1,AR87)))))</f>
        <v>41.330000000000005</v>
      </c>
      <c r="AS88" s="37">
        <f>IF(AND(Weekly[[#This Row],[V Odds &lt;]]="",Weekly[[#This Row],[H Odds &lt;]]=""),AS87,IF(AND(Weekly[[#This Row],[H Odds &lt;]]&lt;&gt;"",Weekly[[#This Row],[GBC_P]]=TRUE,Weekly[[#This Row],[Actual]]=TRUE),AS87+Weekly[[#This Row],[H Odds &lt;]]-1,IF(AND(Weekly[[#This Row],[V Odds &lt;]]&lt;&gt;"",Weekly[[#This Row],[GBC_P]]=FALSE,Weekly[[#This Row],[Actual]]=FALSE),AS87+Weekly[[#This Row],[V Odds &lt;]]-1,IF(AND(Weekly[[#This Row],[V Odds &lt;]]&lt;&gt;"",Weekly[[#This Row],[GBC_P]]=FALSE,Weekly[[#This Row],[Actual]]=TRUE),AS87-1,IF(AND(Weekly[[#This Row],[H Odds &lt;]]&lt;&gt;"",Weekly[[#This Row],[GBC_P]]=TRUE,Weekly[[#This Row],[Actual]]=FALSE),AS87-1,AS87)))))</f>
        <v>41.82</v>
      </c>
      <c r="AT88" s="37">
        <f>IF(AND(Weekly[[#This Row],[V Odds &lt;]]="",Weekly[[#This Row],[H Odds &lt;]]=""),AT87,IF(AND(Weekly[[#This Row],[H Odds &lt;]]&lt;&gt;"",Weekly[[#This Row],[HGBC_P]]=TRUE,Weekly[[#This Row],[Actual]]=TRUE),AT87+Weekly[[#This Row],[H Odds &lt;]]-1,IF(AND(Weekly[[#This Row],[V Odds &lt;]]&lt;&gt;"",Weekly[[#This Row],[HGBC_P]]=FALSE,Weekly[[#This Row],[Actual]]=FALSE),AT87+Weekly[[#This Row],[V Odds &lt;]]-1,IF(AND(Weekly[[#This Row],[V Odds &lt;]]&lt;&gt;"",Weekly[[#This Row],[HGBC_P]]=FALSE,Weekly[[#This Row],[Actual]]=TRUE),AT87-1,IF(AND(Weekly[[#This Row],[H Odds &lt;]]&lt;&gt;"",Weekly[[#This Row],[HGBC_P]]=TRUE,Weekly[[#This Row],[Actual]]=FALSE),AT87-1,AT87)))))</f>
        <v>37</v>
      </c>
      <c r="AU88" s="37">
        <f>IF(AND(Weekly[[#This Row],[V Odds &lt;]]="",Weekly[[#This Row],[H Odds &lt;]]=""),AU87,IF(AND(Weekly[[#This Row],[H Odds &lt;]]&lt;&gt;"",Weekly[[#This Row],[XGB_P]]=TRUE,Weekly[[#This Row],[Actual]]=TRUE),AU87+Weekly[[#This Row],[H Odds &lt;]]-1,IF(AND(Weekly[[#This Row],[V Odds &lt;]]&lt;&gt;"",Weekly[[#This Row],[XGB_P]]=FALSE,Weekly[[#This Row],[Actual]]=FALSE),AU87+Weekly[[#This Row],[V Odds &lt;]]-1,IF(AND(Weekly[[#This Row],[V Odds &lt;]]&lt;&gt;"",Weekly[[#This Row],[XGB_P]]=FALSE,Weekly[[#This Row],[Actual]]=TRUE),AU87-1,IF(AND(Weekly[[#This Row],[H Odds &lt;]]&lt;&gt;"",Weekly[[#This Row],[XGB_P]]=TRUE,Weekly[[#This Row],[Actual]]=FALSE),AU87-1,AU87)))))</f>
        <v>42.400000000000006</v>
      </c>
      <c r="AV88" s="37">
        <f>IF(AND(Weekly[[#This Row],[V Odds &lt;]]="",Weekly[[#This Row],[H Odds &lt;]]=""),AV87,IF(AND(Weekly[[#This Row],[H Odds &lt;]]&lt;&gt;"",Weekly[[#This Row],[QDA_P]]=TRUE,Weekly[[#This Row],[Actual]]=TRUE),AV87+Weekly[[#This Row],[H Odds &lt;]]-1,IF(AND(Weekly[[#This Row],[V Odds &lt;]]&lt;&gt;"",Weekly[[#This Row],[QDA_P]]=FALSE,Weekly[[#This Row],[Actual]]=FALSE),AV87+Weekly[[#This Row],[V Odds &lt;]]-1,IF(AND(Weekly[[#This Row],[V Odds &lt;]]&lt;&gt;"",Weekly[[#This Row],[QDA_P]]=FALSE,Weekly[[#This Row],[Actual]]=TRUE),AV87-1,IF(AND(Weekly[[#This Row],[H Odds &lt;]]&lt;&gt;"",Weekly[[#This Row],[QDA_P]]=TRUE,Weekly[[#This Row],[Actual]]=FALSE),AV87-1,AV87)))))</f>
        <v>45.519999999999996</v>
      </c>
      <c r="AW88" s="37"/>
      <c r="AX88" s="37">
        <f>IF(AND(Weekly[[#This Row],[V Odds &lt;]]="",Weekly[[#This Row],[H Odds &lt;]]=""),AX87,IF(AND(Weekly[[#This Row],[V Odds &lt;]]&lt;&gt;"",Weekly[[#This Row],[FALSES]]&gt;0,Weekly[[#This Row],[Actual]]=FALSE),AX87+Weekly[[#This Row],[V Odds &lt;]]-1,IF(AND(Weekly[[#This Row],[H Odds &lt;]]&lt;&gt;"",Weekly[[#This Row],[TRUES]]&gt;0,Weekly[[#This Row],[Actual]]=TRUE),AX87+Weekly[[#This Row],[H Odds &lt;]]-1,IF(AND(Weekly[[#This Row],[V Odds &lt;]]&lt;&gt;"",Weekly[[#This Row],[FALSES]]=0),AX87,IF(AND(Weekly[[#This Row],[H Odds &lt;]]&lt;&gt;"",Weekly[[#This Row],[TRUES]]=0),AX87,AX87-1)))))</f>
        <v>59.740000000000009</v>
      </c>
      <c r="AY88" s="37">
        <f>IF(AND(Weekly[[#This Row],[V Odds &lt;]]="",Weekly[[#This Row],[H Odds &lt;]]=""),AY87,IF(AND(Weekly[[#This Row],[V Odds &lt;]]&lt;&gt;"",Weekly[[#This Row],[FALSES]]&gt;0,Weekly[[#This Row],[Actual]]=FALSE),AY87+((Weekly[[#This Row],[V Odds &lt;]]-1)*0.92),IF(AND(Weekly[[#This Row],[H Odds &lt;]]&lt;&gt;"",Weekly[[#This Row],[TRUES]]&gt;0,Weekly[[#This Row],[Actual]]=TRUE),AY87+((Weekly[[#This Row],[H Odds &lt;]]-1)*0.92),IF(AND(Weekly[[#This Row],[V Odds &lt;]]&lt;&gt;"",Weekly[[#This Row],[FALSES]]=0),AY87,IF(AND(Weekly[[#This Row],[H Odds &lt;]]&lt;&gt;"",Weekly[[#This Row],[TRUES]]=0),AY87,AY87-1)))))</f>
        <v>57.600800000000007</v>
      </c>
      <c r="AZ88" s="37">
        <f>IF(AND(Weekly[[#This Row],[V Odds &lt;]]="",Weekly[[#This Row],[H Odds &lt;]]=""),AZ87,IF(AND(Weekly[[#This Row],[V Odds &lt;]]&lt;&gt;"",Weekly[[#This Row],[Actual]]=FALSE),AZ87+Weekly[[#This Row],[V Odds &lt;]]-1,IF(AND(Weekly[[#This Row],[H Odds &lt;]]&lt;&gt;"",Weekly[[#This Row],[Actual]]=TRUE),AZ87+Weekly[[#This Row],[H Odds &lt;]]-1,AZ87-1)))</f>
        <v>57.480000000000004</v>
      </c>
      <c r="BA88" s="38">
        <f>IF(Weekly[[#This Row],[H Odds &lt;]]="",BA87,IF(AND(Weekly[[#This Row],[H Odds &lt;]]&lt;&gt;"",Weekly[[#This Row],[SVC_P]]=TRUE,Weekly[[#This Row],[Actual]]=TRUE),BA87+Weekly[[#This Row],[H Odds &lt;]]-1,IF(AND(Weekly[[#This Row],[H Odds &lt;]]&lt;&gt;"",Weekly[[#This Row],[SVC_P]]=TRUE,Weekly[[#This Row],[Actual]]=FALSE),BA87-1,BA87)))</f>
        <v>49.53</v>
      </c>
      <c r="BB88" s="38">
        <f>IF(Weekly[[#This Row],[H Odds &lt;]]="",BB87,IF(AND(Weekly[[#This Row],[H Odds &lt;]]&lt;&gt;"",Weekly[[#This Row],[ADBC_P]]=TRUE,Weekly[[#This Row],[Actual]]=TRUE),BB87+Weekly[[#This Row],[H Odds &lt;]]-1,IF(AND(Weekly[[#This Row],[H Odds &lt;]]&lt;&gt;"",Weekly[[#This Row],[ADBC_P]]=TRUE,Weekly[[#This Row],[Actual]]=FALSE),BB87-1,BB87)))</f>
        <v>39</v>
      </c>
      <c r="BC88" s="38">
        <f>IF(Weekly[[#This Row],[H Odds &lt;]]="",BC87,IF(AND(Weekly[[#This Row],[H Odds &lt;]]&lt;&gt;"",Weekly[[#This Row],[RFC_P]]=TRUE,Weekly[[#This Row],[Actual]]=TRUE),BC87+Weekly[[#This Row],[H Odds &lt;]]-1,IF(AND(Weekly[[#This Row],[H Odds &lt;]]&lt;&gt;"",Weekly[[#This Row],[RFC_P]]=TRUE,Weekly[[#This Row],[Actual]]=FALSE),BC87-1,BC87)))</f>
        <v>38</v>
      </c>
      <c r="BD88" s="38">
        <f>IF(Weekly[[#This Row],[H Odds &lt;]]="",BD87,IF(AND(Weekly[[#This Row],[H Odds &lt;]]&lt;&gt;"",Weekly[[#This Row],[GBC_P]]=TRUE,Weekly[[#This Row],[Actual]]=TRUE),BD87+Weekly[[#This Row],[H Odds &lt;]]-1,IF(AND(Weekly[[#This Row],[H Odds &lt;]]&lt;&gt;"",Weekly[[#This Row],[GBC_P]]=TRUE,Weekly[[#This Row],[Actual]]=FALSE),BD87-1,BD87)))</f>
        <v>39</v>
      </c>
      <c r="BE88" s="38">
        <f>IF(Weekly[[#This Row],[H Odds &lt;]]="",BE87,IF(AND(Weekly[[#This Row],[H Odds &lt;]]&lt;&gt;"",Weekly[[#This Row],[HGBC_P]]=TRUE,Weekly[[#This Row],[Actual]]=TRUE),BE87+Weekly[[#This Row],[H Odds &lt;]]-1,IF(AND(Weekly[[#This Row],[H Odds &lt;]]&lt;&gt;"",Weekly[[#This Row],[HGBC_P]]=TRUE,Weekly[[#This Row],[Actual]]=FALSE),BE87-1,BE87)))</f>
        <v>38</v>
      </c>
      <c r="BF88" s="38">
        <f>IF(Weekly[[#This Row],[H Odds &lt;]]="",BF87,IF(AND(Weekly[[#This Row],[H Odds &lt;]]&lt;&gt;"",Weekly[[#This Row],[XGB_P]]=TRUE,Weekly[[#This Row],[Actual]]=TRUE),BF87+Weekly[[#This Row],[H Odds &lt;]]-1,IF(AND(Weekly[[#This Row],[H Odds &lt;]]&lt;&gt;"",Weekly[[#This Row],[XGB_P]]=TRUE,Weekly[[#This Row],[Actual]]=FALSE),BF87-1,BF87)))</f>
        <v>41.27</v>
      </c>
      <c r="BG88" s="38">
        <f>IF(Weekly[[#This Row],[H Odds &lt;]]="",BG87,IF(AND(Weekly[[#This Row],[H Odds &lt;]]&lt;&gt;"",Weekly[[#This Row],[QDA_P]]=TRUE,Weekly[[#This Row],[Actual]]=TRUE),BG87+Weekly[[#This Row],[H Odds &lt;]]-1,IF(AND(Weekly[[#This Row],[H Odds &lt;]]&lt;&gt;"",Weekly[[#This Row],[QDA_P]]=TRUE,Weekly[[#This Row],[Actual]]=FALSE),BG87-1,BG87)))</f>
        <v>39</v>
      </c>
      <c r="BH88" s="38">
        <f>IF(Weekly[[#This Row],[H Odds &lt;]]="",BH87,IF(AND(Weekly[[#This Row],[H Odds &lt;]]&lt;&gt;"",Weekly[[#This Row],[KNC_P]]=TRUE,Weekly[[#This Row],[Actual]]=TRUE),BH87+Weekly[[#This Row],[H Odds &lt;]]-1,IF(AND(Weekly[[#This Row],[H Odds &lt;]]&lt;&gt;"",Weekly[[#This Row],[KNC_P]]=TRUE,Weekly[[#This Row],[Actual]]=FALSE),BH87-1,BH87)))</f>
        <v>40</v>
      </c>
      <c r="BI88" s="38">
        <f>IF(Weekly[[#This Row],[H Odds &lt;]]="",BI87,IF(AND(Weekly[[#This Row],[H Odds &lt;]]&lt;&gt;"",Weekly[[#This Row],[TRUES]]&gt;0,Weekly[[#This Row],[Actual]]=TRUE),BI87+Weekly[[#This Row],[H Odds &lt;]]-1,IF(AND(Weekly[[#This Row],[H Odds &lt;]]&lt;&gt;"",Weekly[[#This Row],[TRUES]]=0),BI87,BI87-1)))</f>
        <v>49.53</v>
      </c>
      <c r="BJ88" s="38">
        <f>IF(Weekly[[#This Row],[H Odds &lt;]]="",BJ87,IF(AND(Weekly[[#This Row],[H Odds &lt;]]&lt;&gt;"",Weekly[[#This Row],[Actual]]=TRUE),BJ87+Weekly[[#This Row],[H Odds &lt;]]-1,IF(AND(Weekly[[#This Row],[H Odds &lt;]]&lt;&gt;"",Weekly[[#This Row],[Actual]]=FALSE),BJ87-1,BJ87)))</f>
        <v>49.53</v>
      </c>
      <c r="BK88" s="58">
        <f>IF(AND(Weekly[[#This Row],[TRUES]]&gt;4,Weekly[[#This Row],[Actual]]=TRUE),BK87+Weekly[[#This Row],[BF H Odds]]-1,IF(AND(Weekly[[#This Row],[FALSES]]&gt;4,Weekly[[#This Row],[Actual]]=FALSE),BK87+Weekly[[#This Row],[BF V Odds]]-1,IF(AND(Weekly[[#This Row],[TRUES]]&gt;4,Weekly[[#This Row],[Actual]]=FALSE),BK87-1,IF(AND(Weekly[[#This Row],[FALSES]]&gt;4,Weekly[[#This Row],[Actual]]=TRUE),BK87-1,BK87))))</f>
        <v>38.230000000000018</v>
      </c>
      <c r="BL88" s="58">
        <f>IF(AND(Weekly[[#This Row],[TRUES]]&gt;5,Weekly[[#This Row],[Actual]]=TRUE),BL87+Weekly[[#This Row],[BF H Odds]]-1,IF(AND(Weekly[[#This Row],[FALSES]]&gt;5,Weekly[[#This Row],[Actual]]=FALSE),BL87+Weekly[[#This Row],[BF V Odds]]-1,IF(AND(Weekly[[#This Row],[TRUES]]&gt;5,Weekly[[#This Row],[Actual]]=FALSE),BL87-1,IF(AND(Weekly[[#This Row],[FALSES]]&gt;5,Weekly[[#This Row],[Actual]]=TRUE),BL87-1,BL87))))</f>
        <v>43.440000000000012</v>
      </c>
      <c r="BM88" s="58">
        <f>IF(AND(Weekly[[#This Row],[TRUES]]&gt;6,Weekly[[#This Row],[Actual]]=TRUE),BM87+Weekly[[#This Row],[BF H Odds]]-1,IF(AND(Weekly[[#This Row],[FALSES]]&gt;6,Weekly[[#This Row],[Actual]]=FALSE),BM87+Weekly[[#This Row],[BF V Odds]]-1,IF(AND(Weekly[[#This Row],[TRUES]]&gt;6,Weekly[[#This Row],[Actual]]=FALSE),BM87-1,IF(AND(Weekly[[#This Row],[FALSES]]&gt;6,Weekly[[#This Row],[Actual]]=TRUE),BM87-1,BM87))))</f>
        <v>45.160000000000011</v>
      </c>
      <c r="BN88" s="24"/>
    </row>
    <row r="89" spans="1:66" x14ac:dyDescent="0.25">
      <c r="A89" s="1">
        <v>97</v>
      </c>
      <c r="B89" s="10">
        <v>44248</v>
      </c>
      <c r="C89" s="17" t="s">
        <v>29</v>
      </c>
      <c r="D89" s="15" t="s">
        <v>28</v>
      </c>
      <c r="E89" t="b">
        <v>1</v>
      </c>
      <c r="F89" t="b">
        <v>0</v>
      </c>
      <c r="G89" t="b">
        <v>1</v>
      </c>
      <c r="H89" t="b">
        <v>1</v>
      </c>
      <c r="I89" t="b">
        <v>1</v>
      </c>
      <c r="J89" t="b">
        <v>1</v>
      </c>
      <c r="K89" t="b">
        <v>0</v>
      </c>
      <c r="N89">
        <v>1</v>
      </c>
      <c r="O89">
        <v>1.64</v>
      </c>
      <c r="P89" t="b">
        <v>1</v>
      </c>
      <c r="Q89" t="s">
        <v>66</v>
      </c>
      <c r="R89" s="9">
        <f>IFERROR(IF(Weekly[[#This Row],[Won Bet?]]="yes",R88+(Weekly[[#This Row],[BF Odds]]*Weekly[[#This Row],[BF Stake]])-Weekly[[#This Row],[BF Stake]],R88-Weekly[[#This Row],[BF Stake]]),R88)</f>
        <v>93.070000000000022</v>
      </c>
      <c r="S89" s="9">
        <f>IFERROR(IF(Weekly[[#This Row],[Won Bet?]]="yes",S88+(((Weekly[[#This Row],[BF Odds]]*Weekly[[#This Row],[BF Stake]])-Weekly[[#This Row],[BF Stake]])*0.95),S88-Weekly[[#This Row],[BF Stake]]),S88)</f>
        <v>91.866500000000002</v>
      </c>
      <c r="T89">
        <v>3.18</v>
      </c>
      <c r="U89">
        <v>1.39</v>
      </c>
      <c r="V89" s="24">
        <f>IF(Weekly[[#This Row],[Actual]]="","",IF(AND(Weekly[[#This Row],[SVC_P]]=Weekly[[#This Row],[Actual]],Weekly[[#This Row],[SVC_P]]=TRUE),V88+Weekly[[#This Row],[BF H Odds]]-1,IF(AND(Weekly[[#This Row],[SVC_P]]=Weekly[[#This Row],[Actual]],Weekly[[#This Row],[SVC_P]]=FALSE),V88+Weekly[[#This Row],[BF V Odds]]-1,V88-1)))</f>
        <v>56.590000000000032</v>
      </c>
      <c r="W89" s="24">
        <f>IF(Weekly[[#This Row],[Actual]]="","",IF(AND(Weekly[[#This Row],[SVC_P]]=FALSE,Weekly[[#This Row],[Actual]]=TRUE),W88+Weekly[[#This Row],[BF H Odds]]-1,IF(AND(Weekly[[#This Row],[SVC_P]]=TRUE,Weekly[[#This Row],[Actual]]=FALSE,),W88+Weekly[[#This Row],[BF V Odds]]-1,W88-1)))</f>
        <v>-40.76</v>
      </c>
      <c r="X89" s="24">
        <f>IF(Weekly[[#This Row],[Actual]]="","",IF(AND(Weekly[[#This Row],[ADBC_P]]=Weekly[[#This Row],[Actual]],Weekly[[#This Row],[ADBC_P]]=TRUE),X88+Weekly[[#This Row],[BF H Odds]]-1,IF(AND(Weekly[[#This Row],[ADBC_P]]=Weekly[[#This Row],[Actual]],Weekly[[#This Row],[ADBC_P]]=FALSE),X88+Weekly[[#This Row],[BF V Odds]]-1,X88-1)))</f>
        <v>50.360000000000021</v>
      </c>
      <c r="Y89" s="24">
        <f>IF(Weekly[[#This Row],[Actual]]="","",IF(AND(Weekly[[#This Row],[ADBC_P]]=FALSE,Weekly[[#This Row],[Actual]]=TRUE),Y88+Weekly[[#This Row],[BF H Odds]]-1,IF(AND(Weekly[[#This Row],[ADBC_P]]=TRUE,Weekly[[#This Row],[Actual]]=FALSE),Y88+Weekly[[#This Row],[BF V Odds]]-1,Y88-1)))</f>
        <v>36.170000000000009</v>
      </c>
      <c r="Z89" s="24">
        <f>IF(Weekly[[#This Row],[Actual]]="","",IF(AND(Weekly[[#This Row],[RFC_P]]=Weekly[[#This Row],[Actual]],Weekly[[#This Row],[RFC_P]]=TRUE),Z88+Weekly[[#This Row],[BF H Odds]]-1,IF(AND(Weekly[[#This Row],[RFC_P]]=Weekly[[#This Row],[Actual]],Weekly[[#This Row],[RFC_P]]=FALSE),Z88+Weekly[[#This Row],[BF V Odds]]-1,Z88-1)))</f>
        <v>39.540000000000028</v>
      </c>
      <c r="AA89" s="24">
        <f>IF(Weekly[[#This Row],[Actual]]="","",IF(AND(Weekly[[#This Row],[RFC_P]]=FALSE,Weekly[[#This Row],[Actual]]=TRUE),AA88+Weekly[[#This Row],[BF H Odds]]-1,IF(AND(Weekly[[#This Row],[RFC_P]]=TRUE,Weekly[[#This Row],[Actual]]=FALSE),AA88+Weekly[[#This Row],[BF V Odds]]-1,AA88-1)))</f>
        <v>46.990000000000009</v>
      </c>
      <c r="AB89" s="24">
        <f>IF(Weekly[[#This Row],[Actual]]="","",IF(AND(Weekly[[#This Row],[GBC_P]]=Weekly[[#This Row],[Actual]],Weekly[[#This Row],[GBC_P]]=TRUE),AB88+Weekly[[#This Row],[BF H Odds]]-1,IF(AND(Weekly[[#This Row],[GBC_P]]=Weekly[[#This Row],[Actual]],Weekly[[#This Row],[GBC_P]]=FALSE),AB88+Weekly[[#This Row],[BF V Odds]]-1,AB88-1)))</f>
        <v>41.430000000000014</v>
      </c>
      <c r="AC89" s="24">
        <f>IF(Weekly[[#This Row],[Actual]]="","",IF(AND(Weekly[[#This Row],[GBC_P]]=FALSE,Weekly[[#This Row],[Actual]]=TRUE),AC88+Weekly[[#This Row],[BF H Odds]]-1,IF(AND(Weekly[[#This Row],[GBC_P]]=TRUE,Weekly[[#This Row],[Actual]]=FALSE),AC88+Weekly[[#This Row],[BF V Odds]]-1,AC88-1)))</f>
        <v>45.100000000000016</v>
      </c>
      <c r="AD89" s="24">
        <f>IF(Weekly[[#This Row],[Actual]]="","",IF(AND(Weekly[[#This Row],[HGBC_P]]=Weekly[[#This Row],[Actual]],Weekly[[#This Row],[HGBC_P]]=TRUE),AD88+Weekly[[#This Row],[BF H Odds]]-1,IF(AND(Weekly[[#This Row],[HGBC_P]]=Weekly[[#This Row],[Actual]],Weekly[[#This Row],[HGBC_P]]=FALSE),AD88+Weekly[[#This Row],[BF V Odds]]-1,AD88-1)))</f>
        <v>31.450000000000031</v>
      </c>
      <c r="AE89" s="24">
        <f>IF(Weekly[[#This Row],[Actual]]="","",IF(AND(Weekly[[#This Row],[HGBC_P]]=FALSE,Weekly[[#This Row],[Actual]]=TRUE),AE88+Weekly[[#This Row],[BF H Odds]]-1,IF(AND(Weekly[[#This Row],[HGBC_P]]=TRUE,Weekly[[#This Row],[Actual]]=FALSE),AE88+Weekly[[#This Row],[BF V Odds]]-1,AE88-1)))</f>
        <v>55.080000000000005</v>
      </c>
      <c r="AF89" s="24">
        <f>IF(Weekly[[#This Row],[Actual]]="","",IF(AND(Weekly[[#This Row],[XGB_P]]=Weekly[[#This Row],[Actual]],Weekly[[#This Row],[XGB_P]]=TRUE),AF88+Weekly[[#This Row],[BF H Odds]]-1,IF(AND(Weekly[[#This Row],[XGB_P]]=Weekly[[#This Row],[Actual]],Weekly[[#This Row],[XGB_P]]=FALSE),AF88+Weekly[[#This Row],[BF V Odds]]-1,AF88-1)))</f>
        <v>41.130000000000024</v>
      </c>
      <c r="AG89" s="24">
        <f>IF(Weekly[[#This Row],[Actual]]="","",IF(AND(Weekly[[#This Row],[XGB_P]]=FALSE,Weekly[[#This Row],[Actual]]=TRUE),AG88+Weekly[[#This Row],[BF H Odds]]-1,IF(AND(Weekly[[#This Row],[XGB_P]]=TRUE,Weekly[[#This Row],[Actual]]=FALSE),AG88+Weekly[[#This Row],[BF V Odds]]-1,AG88-1)))</f>
        <v>45.4</v>
      </c>
      <c r="AH89" s="24">
        <f>IF(Weekly[[#This Row],[Actual]]="","",IF(AND(Weekly[[#This Row],[QDA_P]]=Weekly[[#This Row],[Actual]],Weekly[[#This Row],[QDA_P]]=TRUE),AH88+Weekly[[#This Row],[BF H Odds]]-1,IF(AND(Weekly[[#This Row],[QDA_P]]=Weekly[[#This Row],[Actual]],Weekly[[#This Row],[QDA_P]]=FALSE),AH88+Weekly[[#This Row],[BF V Odds]]-1,AH88-1)))</f>
        <v>37.780000000000015</v>
      </c>
      <c r="AI89" s="24">
        <f>IF(Weekly[[#This Row],[Actual]]="","",IF(AND(Weekly[[#This Row],[QDA_P]]=FALSE,Weekly[[#This Row],[Actual]]=TRUE),AI88+Weekly[[#This Row],[BF H Odds]]-1,IF(AND(Weekly[[#This Row],[QDA_P]]=TRUE,Weekly[[#This Row],[Actual]]=FALSE),AI88+Weekly[[#This Row],[BF V Odds]]-1,AI88-1)))</f>
        <v>48.750000000000014</v>
      </c>
      <c r="AJ89" s="24"/>
      <c r="AK89" s="24"/>
      <c r="AL89" s="30">
        <f>IF(Weekly[[#This Row],[Actual]]="","",COUNTIF(Weekly[[#This Row],[SVC_P]:[QDA_P]],TRUE))</f>
        <v>5</v>
      </c>
      <c r="AM89" s="30">
        <f>IF(Weekly[[#This Row],[Actual]]="","",COUNTIF(Weekly[[#This Row],[SVC_P]:[QDA_P]],FALSE))</f>
        <v>2</v>
      </c>
      <c r="AN89">
        <f>IF(AND(Weekly[[#This Row],[BF V Odds]]&gt;$BO$6,Weekly[[#This Row],[BF V Odds]] &lt; $BO$7),Weekly[[#This Row],[BF V Odds]],"")</f>
        <v>3.18</v>
      </c>
      <c r="AO89" t="str">
        <f>IF(AND(Weekly[[#This Row],[BF H Odds]]&gt;$BO$6, Weekly[[#This Row],[BF H Odds]] &lt; $BO$7),Weekly[[#This Row],[BF H Odds]],"")</f>
        <v/>
      </c>
      <c r="AP89" s="37">
        <f>IF(AND(Weekly[[#This Row],[V Odds &lt;]]="",Weekly[[#This Row],[H Odds &lt;]]=""),AP88,IF(AND(Weekly[[#This Row],[H Odds &lt;]]&lt;&gt;"",Weekly[[#This Row],[SVC_P]]=TRUE,Weekly[[#This Row],[Actual]]=TRUE),AP88+Weekly[[#This Row],[H Odds &lt;]]-1,IF(AND(Weekly[[#This Row],[V Odds &lt;]]&lt;&gt;"",Weekly[[#This Row],[SVC_P]]=FALSE,Weekly[[#This Row],[Actual]]=FALSE),AP88+Weekly[[#This Row],[V Odds &lt;]]-1,IF(AND(Weekly[[#This Row],[V Odds &lt;]]&lt;&gt;"",Weekly[[#This Row],[SVC_P]]=FALSE,Weekly[[#This Row],[Actual]]=TRUE),AP88-1,IF(AND(Weekly[[#This Row],[H Odds &lt;]]&lt;&gt;"",Weekly[[#This Row],[SVC_P]]=TRUE,Weekly[[#This Row],[Actual]]=FALSE),AP88-1,AP88)))))</f>
        <v>53.220000000000013</v>
      </c>
      <c r="AQ89" s="37">
        <f>IF(AND(Weekly[[#This Row],[V Odds &lt;]]="",Weekly[[#This Row],[H Odds &lt;]]=""),AQ88,IF(AND(Weekly[[#This Row],[H Odds &lt;]]&lt;&gt;"",Weekly[[#This Row],[ADBC_P]]=TRUE,Weekly[[#This Row],[Actual]]=TRUE),AQ88+Weekly[[#This Row],[H Odds &lt;]]-1,IF(AND(Weekly[[#This Row],[V Odds &lt;]]&lt;&gt;"",Weekly[[#This Row],[ADBC_P]]=FALSE,Weekly[[#This Row],[Actual]]=FALSE),AQ88+Weekly[[#This Row],[V Odds &lt;]]-1,IF(AND(Weekly[[#This Row],[V Odds &lt;]]&lt;&gt;"",Weekly[[#This Row],[ADBC_P]]=FALSE,Weekly[[#This Row],[Actual]]=TRUE),AQ88-1,IF(AND(Weekly[[#This Row],[H Odds &lt;]]&lt;&gt;"",Weekly[[#This Row],[ADBC_P]]=TRUE,Weekly[[#This Row],[Actual]]=FALSE),AQ88-1,AQ88)))))</f>
        <v>42.82</v>
      </c>
      <c r="AR89" s="37">
        <f>IF(AND(Weekly[[#This Row],[V Odds &lt;]]="",Weekly[[#This Row],[H Odds &lt;]]=""),AR88,IF(AND(Weekly[[#This Row],[H Odds &lt;]]&lt;&gt;"",Weekly[[#This Row],[RFC_P]]=TRUE,Weekly[[#This Row],[Actual]]=TRUE),AR88+Weekly[[#This Row],[H Odds &lt;]]-1,IF(AND(Weekly[[#This Row],[V Odds &lt;]]&lt;&gt;"",Weekly[[#This Row],[RFC_P]]=FALSE,Weekly[[#This Row],[Actual]]=FALSE),AR88+Weekly[[#This Row],[V Odds &lt;]]-1,IF(AND(Weekly[[#This Row],[V Odds &lt;]]&lt;&gt;"",Weekly[[#This Row],[RFC_P]]=FALSE,Weekly[[#This Row],[Actual]]=TRUE),AR88-1,IF(AND(Weekly[[#This Row],[H Odds &lt;]]&lt;&gt;"",Weekly[[#This Row],[RFC_P]]=TRUE,Weekly[[#This Row],[Actual]]=FALSE),AR88-1,AR88)))))</f>
        <v>41.330000000000005</v>
      </c>
      <c r="AS89" s="37">
        <f>IF(AND(Weekly[[#This Row],[V Odds &lt;]]="",Weekly[[#This Row],[H Odds &lt;]]=""),AS88,IF(AND(Weekly[[#This Row],[H Odds &lt;]]&lt;&gt;"",Weekly[[#This Row],[GBC_P]]=TRUE,Weekly[[#This Row],[Actual]]=TRUE),AS88+Weekly[[#This Row],[H Odds &lt;]]-1,IF(AND(Weekly[[#This Row],[V Odds &lt;]]&lt;&gt;"",Weekly[[#This Row],[GBC_P]]=FALSE,Weekly[[#This Row],[Actual]]=FALSE),AS88+Weekly[[#This Row],[V Odds &lt;]]-1,IF(AND(Weekly[[#This Row],[V Odds &lt;]]&lt;&gt;"",Weekly[[#This Row],[GBC_P]]=FALSE,Weekly[[#This Row],[Actual]]=TRUE),AS88-1,IF(AND(Weekly[[#This Row],[H Odds &lt;]]&lt;&gt;"",Weekly[[#This Row],[GBC_P]]=TRUE,Weekly[[#This Row],[Actual]]=FALSE),AS88-1,AS88)))))</f>
        <v>41.82</v>
      </c>
      <c r="AT89" s="37">
        <f>IF(AND(Weekly[[#This Row],[V Odds &lt;]]="",Weekly[[#This Row],[H Odds &lt;]]=""),AT88,IF(AND(Weekly[[#This Row],[H Odds &lt;]]&lt;&gt;"",Weekly[[#This Row],[HGBC_P]]=TRUE,Weekly[[#This Row],[Actual]]=TRUE),AT88+Weekly[[#This Row],[H Odds &lt;]]-1,IF(AND(Weekly[[#This Row],[V Odds &lt;]]&lt;&gt;"",Weekly[[#This Row],[HGBC_P]]=FALSE,Weekly[[#This Row],[Actual]]=FALSE),AT88+Weekly[[#This Row],[V Odds &lt;]]-1,IF(AND(Weekly[[#This Row],[V Odds &lt;]]&lt;&gt;"",Weekly[[#This Row],[HGBC_P]]=FALSE,Weekly[[#This Row],[Actual]]=TRUE),AT88-1,IF(AND(Weekly[[#This Row],[H Odds &lt;]]&lt;&gt;"",Weekly[[#This Row],[HGBC_P]]=TRUE,Weekly[[#This Row],[Actual]]=FALSE),AT88-1,AT88)))))</f>
        <v>37</v>
      </c>
      <c r="AU89" s="37">
        <f>IF(AND(Weekly[[#This Row],[V Odds &lt;]]="",Weekly[[#This Row],[H Odds &lt;]]=""),AU88,IF(AND(Weekly[[#This Row],[H Odds &lt;]]&lt;&gt;"",Weekly[[#This Row],[XGB_P]]=TRUE,Weekly[[#This Row],[Actual]]=TRUE),AU88+Weekly[[#This Row],[H Odds &lt;]]-1,IF(AND(Weekly[[#This Row],[V Odds &lt;]]&lt;&gt;"",Weekly[[#This Row],[XGB_P]]=FALSE,Weekly[[#This Row],[Actual]]=FALSE),AU88+Weekly[[#This Row],[V Odds &lt;]]-1,IF(AND(Weekly[[#This Row],[V Odds &lt;]]&lt;&gt;"",Weekly[[#This Row],[XGB_P]]=FALSE,Weekly[[#This Row],[Actual]]=TRUE),AU88-1,IF(AND(Weekly[[#This Row],[H Odds &lt;]]&lt;&gt;"",Weekly[[#This Row],[XGB_P]]=TRUE,Weekly[[#This Row],[Actual]]=FALSE),AU88-1,AU88)))))</f>
        <v>42.400000000000006</v>
      </c>
      <c r="AV89" s="37">
        <f>IF(AND(Weekly[[#This Row],[V Odds &lt;]]="",Weekly[[#This Row],[H Odds &lt;]]=""),AV88,IF(AND(Weekly[[#This Row],[H Odds &lt;]]&lt;&gt;"",Weekly[[#This Row],[QDA_P]]=TRUE,Weekly[[#This Row],[Actual]]=TRUE),AV88+Weekly[[#This Row],[H Odds &lt;]]-1,IF(AND(Weekly[[#This Row],[V Odds &lt;]]&lt;&gt;"",Weekly[[#This Row],[QDA_P]]=FALSE,Weekly[[#This Row],[Actual]]=FALSE),AV88+Weekly[[#This Row],[V Odds &lt;]]-1,IF(AND(Weekly[[#This Row],[V Odds &lt;]]&lt;&gt;"",Weekly[[#This Row],[QDA_P]]=FALSE,Weekly[[#This Row],[Actual]]=TRUE),AV88-1,IF(AND(Weekly[[#This Row],[H Odds &lt;]]&lt;&gt;"",Weekly[[#This Row],[QDA_P]]=TRUE,Weekly[[#This Row],[Actual]]=FALSE),AV88-1,AV88)))))</f>
        <v>44.519999999999996</v>
      </c>
      <c r="AW89" s="37"/>
      <c r="AX89" s="37">
        <f>IF(AND(Weekly[[#This Row],[V Odds &lt;]]="",Weekly[[#This Row],[H Odds &lt;]]=""),AX88,IF(AND(Weekly[[#This Row],[V Odds &lt;]]&lt;&gt;"",Weekly[[#This Row],[FALSES]]&gt;0,Weekly[[#This Row],[Actual]]=FALSE),AX88+Weekly[[#This Row],[V Odds &lt;]]-1,IF(AND(Weekly[[#This Row],[H Odds &lt;]]&lt;&gt;"",Weekly[[#This Row],[TRUES]]&gt;0,Weekly[[#This Row],[Actual]]=TRUE),AX88+Weekly[[#This Row],[H Odds &lt;]]-1,IF(AND(Weekly[[#This Row],[V Odds &lt;]]&lt;&gt;"",Weekly[[#This Row],[FALSES]]=0),AX88,IF(AND(Weekly[[#This Row],[H Odds &lt;]]&lt;&gt;"",Weekly[[#This Row],[TRUES]]=0),AX88,AX88-1)))))</f>
        <v>58.740000000000009</v>
      </c>
      <c r="AY89" s="37">
        <f>IF(AND(Weekly[[#This Row],[V Odds &lt;]]="",Weekly[[#This Row],[H Odds &lt;]]=""),AY88,IF(AND(Weekly[[#This Row],[V Odds &lt;]]&lt;&gt;"",Weekly[[#This Row],[FALSES]]&gt;0,Weekly[[#This Row],[Actual]]=FALSE),AY88+((Weekly[[#This Row],[V Odds &lt;]]-1)*0.92),IF(AND(Weekly[[#This Row],[H Odds &lt;]]&lt;&gt;"",Weekly[[#This Row],[TRUES]]&gt;0,Weekly[[#This Row],[Actual]]=TRUE),AY88+((Weekly[[#This Row],[H Odds &lt;]]-1)*0.92),IF(AND(Weekly[[#This Row],[V Odds &lt;]]&lt;&gt;"",Weekly[[#This Row],[FALSES]]=0),AY88,IF(AND(Weekly[[#This Row],[H Odds &lt;]]&lt;&gt;"",Weekly[[#This Row],[TRUES]]=0),AY88,AY88-1)))))</f>
        <v>56.600800000000007</v>
      </c>
      <c r="AZ89" s="37">
        <f>IF(AND(Weekly[[#This Row],[V Odds &lt;]]="",Weekly[[#This Row],[H Odds &lt;]]=""),AZ88,IF(AND(Weekly[[#This Row],[V Odds &lt;]]&lt;&gt;"",Weekly[[#This Row],[Actual]]=FALSE),AZ88+Weekly[[#This Row],[V Odds &lt;]]-1,IF(AND(Weekly[[#This Row],[H Odds &lt;]]&lt;&gt;"",Weekly[[#This Row],[Actual]]=TRUE),AZ88+Weekly[[#This Row],[H Odds &lt;]]-1,AZ88-1)))</f>
        <v>56.480000000000004</v>
      </c>
      <c r="BA89" s="38">
        <f>IF(Weekly[[#This Row],[H Odds &lt;]]="",BA88,IF(AND(Weekly[[#This Row],[H Odds &lt;]]&lt;&gt;"",Weekly[[#This Row],[SVC_P]]=TRUE,Weekly[[#This Row],[Actual]]=TRUE),BA88+Weekly[[#This Row],[H Odds &lt;]]-1,IF(AND(Weekly[[#This Row],[H Odds &lt;]]&lt;&gt;"",Weekly[[#This Row],[SVC_P]]=TRUE,Weekly[[#This Row],[Actual]]=FALSE),BA88-1,BA88)))</f>
        <v>49.53</v>
      </c>
      <c r="BB89" s="38">
        <f>IF(Weekly[[#This Row],[H Odds &lt;]]="",BB88,IF(AND(Weekly[[#This Row],[H Odds &lt;]]&lt;&gt;"",Weekly[[#This Row],[ADBC_P]]=TRUE,Weekly[[#This Row],[Actual]]=TRUE),BB88+Weekly[[#This Row],[H Odds &lt;]]-1,IF(AND(Weekly[[#This Row],[H Odds &lt;]]&lt;&gt;"",Weekly[[#This Row],[ADBC_P]]=TRUE,Weekly[[#This Row],[Actual]]=FALSE),BB88-1,BB88)))</f>
        <v>39</v>
      </c>
      <c r="BC89" s="38">
        <f>IF(Weekly[[#This Row],[H Odds &lt;]]="",BC88,IF(AND(Weekly[[#This Row],[H Odds &lt;]]&lt;&gt;"",Weekly[[#This Row],[RFC_P]]=TRUE,Weekly[[#This Row],[Actual]]=TRUE),BC88+Weekly[[#This Row],[H Odds &lt;]]-1,IF(AND(Weekly[[#This Row],[H Odds &lt;]]&lt;&gt;"",Weekly[[#This Row],[RFC_P]]=TRUE,Weekly[[#This Row],[Actual]]=FALSE),BC88-1,BC88)))</f>
        <v>38</v>
      </c>
      <c r="BD89" s="38">
        <f>IF(Weekly[[#This Row],[H Odds &lt;]]="",BD88,IF(AND(Weekly[[#This Row],[H Odds &lt;]]&lt;&gt;"",Weekly[[#This Row],[GBC_P]]=TRUE,Weekly[[#This Row],[Actual]]=TRUE),BD88+Weekly[[#This Row],[H Odds &lt;]]-1,IF(AND(Weekly[[#This Row],[H Odds &lt;]]&lt;&gt;"",Weekly[[#This Row],[GBC_P]]=TRUE,Weekly[[#This Row],[Actual]]=FALSE),BD88-1,BD88)))</f>
        <v>39</v>
      </c>
      <c r="BE89" s="38">
        <f>IF(Weekly[[#This Row],[H Odds &lt;]]="",BE88,IF(AND(Weekly[[#This Row],[H Odds &lt;]]&lt;&gt;"",Weekly[[#This Row],[HGBC_P]]=TRUE,Weekly[[#This Row],[Actual]]=TRUE),BE88+Weekly[[#This Row],[H Odds &lt;]]-1,IF(AND(Weekly[[#This Row],[H Odds &lt;]]&lt;&gt;"",Weekly[[#This Row],[HGBC_P]]=TRUE,Weekly[[#This Row],[Actual]]=FALSE),BE88-1,BE88)))</f>
        <v>38</v>
      </c>
      <c r="BF89" s="38">
        <f>IF(Weekly[[#This Row],[H Odds &lt;]]="",BF88,IF(AND(Weekly[[#This Row],[H Odds &lt;]]&lt;&gt;"",Weekly[[#This Row],[XGB_P]]=TRUE,Weekly[[#This Row],[Actual]]=TRUE),BF88+Weekly[[#This Row],[H Odds &lt;]]-1,IF(AND(Weekly[[#This Row],[H Odds &lt;]]&lt;&gt;"",Weekly[[#This Row],[XGB_P]]=TRUE,Weekly[[#This Row],[Actual]]=FALSE),BF88-1,BF88)))</f>
        <v>41.27</v>
      </c>
      <c r="BG89" s="38">
        <f>IF(Weekly[[#This Row],[H Odds &lt;]]="",BG88,IF(AND(Weekly[[#This Row],[H Odds &lt;]]&lt;&gt;"",Weekly[[#This Row],[QDA_P]]=TRUE,Weekly[[#This Row],[Actual]]=TRUE),BG88+Weekly[[#This Row],[H Odds &lt;]]-1,IF(AND(Weekly[[#This Row],[H Odds &lt;]]&lt;&gt;"",Weekly[[#This Row],[QDA_P]]=TRUE,Weekly[[#This Row],[Actual]]=FALSE),BG88-1,BG88)))</f>
        <v>39</v>
      </c>
      <c r="BH89" s="38">
        <f>IF(Weekly[[#This Row],[H Odds &lt;]]="",BH88,IF(AND(Weekly[[#This Row],[H Odds &lt;]]&lt;&gt;"",Weekly[[#This Row],[KNC_P]]=TRUE,Weekly[[#This Row],[Actual]]=TRUE),BH88+Weekly[[#This Row],[H Odds &lt;]]-1,IF(AND(Weekly[[#This Row],[H Odds &lt;]]&lt;&gt;"",Weekly[[#This Row],[KNC_P]]=TRUE,Weekly[[#This Row],[Actual]]=FALSE),BH88-1,BH88)))</f>
        <v>40</v>
      </c>
      <c r="BI89" s="38">
        <f>IF(Weekly[[#This Row],[H Odds &lt;]]="",BI88,IF(AND(Weekly[[#This Row],[H Odds &lt;]]&lt;&gt;"",Weekly[[#This Row],[TRUES]]&gt;0,Weekly[[#This Row],[Actual]]=TRUE),BI88+Weekly[[#This Row],[H Odds &lt;]]-1,IF(AND(Weekly[[#This Row],[H Odds &lt;]]&lt;&gt;"",Weekly[[#This Row],[TRUES]]=0),BI88,BI88-1)))</f>
        <v>49.53</v>
      </c>
      <c r="BJ89" s="38">
        <f>IF(Weekly[[#This Row],[H Odds &lt;]]="",BJ88,IF(AND(Weekly[[#This Row],[H Odds &lt;]]&lt;&gt;"",Weekly[[#This Row],[Actual]]=TRUE),BJ88+Weekly[[#This Row],[H Odds &lt;]]-1,IF(AND(Weekly[[#This Row],[H Odds &lt;]]&lt;&gt;"",Weekly[[#This Row],[Actual]]=FALSE),BJ88-1,BJ88)))</f>
        <v>49.53</v>
      </c>
      <c r="BK89" s="58">
        <f>IF(AND(Weekly[[#This Row],[TRUES]]&gt;4,Weekly[[#This Row],[Actual]]=TRUE),BK88+Weekly[[#This Row],[BF H Odds]]-1,IF(AND(Weekly[[#This Row],[FALSES]]&gt;4,Weekly[[#This Row],[Actual]]=FALSE),BK88+Weekly[[#This Row],[BF V Odds]]-1,IF(AND(Weekly[[#This Row],[TRUES]]&gt;4,Weekly[[#This Row],[Actual]]=FALSE),BK88-1,IF(AND(Weekly[[#This Row],[FALSES]]&gt;4,Weekly[[#This Row],[Actual]]=TRUE),BK88-1,BK88))))</f>
        <v>38.620000000000019</v>
      </c>
      <c r="BL89" s="58">
        <f>IF(AND(Weekly[[#This Row],[TRUES]]&gt;5,Weekly[[#This Row],[Actual]]=TRUE),BL88+Weekly[[#This Row],[BF H Odds]]-1,IF(AND(Weekly[[#This Row],[FALSES]]&gt;5,Weekly[[#This Row],[Actual]]=FALSE),BL88+Weekly[[#This Row],[BF V Odds]]-1,IF(AND(Weekly[[#This Row],[TRUES]]&gt;5,Weekly[[#This Row],[Actual]]=FALSE),BL88-1,IF(AND(Weekly[[#This Row],[FALSES]]&gt;5,Weekly[[#This Row],[Actual]]=TRUE),BL88-1,BL88))))</f>
        <v>43.440000000000012</v>
      </c>
      <c r="BM89" s="58">
        <f>IF(AND(Weekly[[#This Row],[TRUES]]&gt;6,Weekly[[#This Row],[Actual]]=TRUE),BM88+Weekly[[#This Row],[BF H Odds]]-1,IF(AND(Weekly[[#This Row],[FALSES]]&gt;6,Weekly[[#This Row],[Actual]]=FALSE),BM88+Weekly[[#This Row],[BF V Odds]]-1,IF(AND(Weekly[[#This Row],[TRUES]]&gt;6,Weekly[[#This Row],[Actual]]=FALSE),BM88-1,IF(AND(Weekly[[#This Row],[FALSES]]&gt;6,Weekly[[#This Row],[Actual]]=TRUE),BM88-1,BM88))))</f>
        <v>45.160000000000011</v>
      </c>
      <c r="BN89" s="24"/>
    </row>
    <row r="90" spans="1:66" x14ac:dyDescent="0.25">
      <c r="A90" s="1">
        <v>98</v>
      </c>
      <c r="B90" s="10">
        <v>44248</v>
      </c>
      <c r="C90" s="17" t="s">
        <v>17</v>
      </c>
      <c r="D90" s="15" t="s">
        <v>10</v>
      </c>
      <c r="E90" t="b">
        <v>1</v>
      </c>
      <c r="F90" t="b">
        <v>1</v>
      </c>
      <c r="G90" t="b">
        <v>0</v>
      </c>
      <c r="H90" t="b">
        <v>0</v>
      </c>
      <c r="I90" t="b">
        <v>0</v>
      </c>
      <c r="J90" t="b">
        <v>0</v>
      </c>
      <c r="K90" t="b">
        <v>0</v>
      </c>
      <c r="N90">
        <v>1</v>
      </c>
      <c r="O90">
        <v>1.71</v>
      </c>
      <c r="P90" t="b">
        <v>1</v>
      </c>
      <c r="Q90" t="s">
        <v>76</v>
      </c>
      <c r="R90" s="9">
        <f>IFERROR(IF(Weekly[[#This Row],[Won Bet?]]="yes",R89+(Weekly[[#This Row],[BF Odds]]*Weekly[[#This Row],[BF Stake]])-Weekly[[#This Row],[BF Stake]],R89-Weekly[[#This Row],[BF Stake]]),R89)</f>
        <v>92.070000000000022</v>
      </c>
      <c r="S90" s="9">
        <f>IFERROR(IF(Weekly[[#This Row],[Won Bet?]]="yes",S89+(((Weekly[[#This Row],[BF Odds]]*Weekly[[#This Row],[BF Stake]])-Weekly[[#This Row],[BF Stake]])*0.95),S89-Weekly[[#This Row],[BF Stake]]),S89)</f>
        <v>90.866500000000002</v>
      </c>
      <c r="T90">
        <v>5.16</v>
      </c>
      <c r="U90">
        <v>1.18</v>
      </c>
      <c r="V90" s="24">
        <f>IF(Weekly[[#This Row],[Actual]]="","",IF(AND(Weekly[[#This Row],[SVC_P]]=Weekly[[#This Row],[Actual]],Weekly[[#This Row],[SVC_P]]=TRUE),V89+Weekly[[#This Row],[BF H Odds]]-1,IF(AND(Weekly[[#This Row],[SVC_P]]=Weekly[[#This Row],[Actual]],Weekly[[#This Row],[SVC_P]]=FALSE),V89+Weekly[[#This Row],[BF V Odds]]-1,V89-1)))</f>
        <v>56.770000000000032</v>
      </c>
      <c r="W90" s="24">
        <f>IF(Weekly[[#This Row],[Actual]]="","",IF(AND(Weekly[[#This Row],[SVC_P]]=FALSE,Weekly[[#This Row],[Actual]]=TRUE),W89+Weekly[[#This Row],[BF H Odds]]-1,IF(AND(Weekly[[#This Row],[SVC_P]]=TRUE,Weekly[[#This Row],[Actual]]=FALSE,),W89+Weekly[[#This Row],[BF V Odds]]-1,W89-1)))</f>
        <v>-41.76</v>
      </c>
      <c r="X90" s="24">
        <f>IF(Weekly[[#This Row],[Actual]]="","",IF(AND(Weekly[[#This Row],[ADBC_P]]=Weekly[[#This Row],[Actual]],Weekly[[#This Row],[ADBC_P]]=TRUE),X89+Weekly[[#This Row],[BF H Odds]]-1,IF(AND(Weekly[[#This Row],[ADBC_P]]=Weekly[[#This Row],[Actual]],Weekly[[#This Row],[ADBC_P]]=FALSE),X89+Weekly[[#This Row],[BF V Odds]]-1,X89-1)))</f>
        <v>50.54000000000002</v>
      </c>
      <c r="Y90" s="24">
        <f>IF(Weekly[[#This Row],[Actual]]="","",IF(AND(Weekly[[#This Row],[ADBC_P]]=FALSE,Weekly[[#This Row],[Actual]]=TRUE),Y89+Weekly[[#This Row],[BF H Odds]]-1,IF(AND(Weekly[[#This Row],[ADBC_P]]=TRUE,Weekly[[#This Row],[Actual]]=FALSE),Y89+Weekly[[#This Row],[BF V Odds]]-1,Y89-1)))</f>
        <v>35.170000000000009</v>
      </c>
      <c r="Z90" s="24">
        <f>IF(Weekly[[#This Row],[Actual]]="","",IF(AND(Weekly[[#This Row],[RFC_P]]=Weekly[[#This Row],[Actual]],Weekly[[#This Row],[RFC_P]]=TRUE),Z89+Weekly[[#This Row],[BF H Odds]]-1,IF(AND(Weekly[[#This Row],[RFC_P]]=Weekly[[#This Row],[Actual]],Weekly[[#This Row],[RFC_P]]=FALSE),Z89+Weekly[[#This Row],[BF V Odds]]-1,Z89-1)))</f>
        <v>38.540000000000028</v>
      </c>
      <c r="AA90" s="24">
        <f>IF(Weekly[[#This Row],[Actual]]="","",IF(AND(Weekly[[#This Row],[RFC_P]]=FALSE,Weekly[[#This Row],[Actual]]=TRUE),AA89+Weekly[[#This Row],[BF H Odds]]-1,IF(AND(Weekly[[#This Row],[RFC_P]]=TRUE,Weekly[[#This Row],[Actual]]=FALSE),AA89+Weekly[[#This Row],[BF V Odds]]-1,AA89-1)))</f>
        <v>47.170000000000009</v>
      </c>
      <c r="AB90" s="24">
        <f>IF(Weekly[[#This Row],[Actual]]="","",IF(AND(Weekly[[#This Row],[GBC_P]]=Weekly[[#This Row],[Actual]],Weekly[[#This Row],[GBC_P]]=TRUE),AB89+Weekly[[#This Row],[BF H Odds]]-1,IF(AND(Weekly[[#This Row],[GBC_P]]=Weekly[[#This Row],[Actual]],Weekly[[#This Row],[GBC_P]]=FALSE),AB89+Weekly[[#This Row],[BF V Odds]]-1,AB89-1)))</f>
        <v>40.430000000000014</v>
      </c>
      <c r="AC90" s="24">
        <f>IF(Weekly[[#This Row],[Actual]]="","",IF(AND(Weekly[[#This Row],[GBC_P]]=FALSE,Weekly[[#This Row],[Actual]]=TRUE),AC89+Weekly[[#This Row],[BF H Odds]]-1,IF(AND(Weekly[[#This Row],[GBC_P]]=TRUE,Weekly[[#This Row],[Actual]]=FALSE),AC89+Weekly[[#This Row],[BF V Odds]]-1,AC89-1)))</f>
        <v>45.280000000000015</v>
      </c>
      <c r="AD90" s="24">
        <f>IF(Weekly[[#This Row],[Actual]]="","",IF(AND(Weekly[[#This Row],[HGBC_P]]=Weekly[[#This Row],[Actual]],Weekly[[#This Row],[HGBC_P]]=TRUE),AD89+Weekly[[#This Row],[BF H Odds]]-1,IF(AND(Weekly[[#This Row],[HGBC_P]]=Weekly[[#This Row],[Actual]],Weekly[[#This Row],[HGBC_P]]=FALSE),AD89+Weekly[[#This Row],[BF V Odds]]-1,AD89-1)))</f>
        <v>30.450000000000031</v>
      </c>
      <c r="AE90" s="24">
        <f>IF(Weekly[[#This Row],[Actual]]="","",IF(AND(Weekly[[#This Row],[HGBC_P]]=FALSE,Weekly[[#This Row],[Actual]]=TRUE),AE89+Weekly[[#This Row],[BF H Odds]]-1,IF(AND(Weekly[[#This Row],[HGBC_P]]=TRUE,Weekly[[#This Row],[Actual]]=FALSE),AE89+Weekly[[#This Row],[BF V Odds]]-1,AE89-1)))</f>
        <v>55.260000000000005</v>
      </c>
      <c r="AF90" s="24">
        <f>IF(Weekly[[#This Row],[Actual]]="","",IF(AND(Weekly[[#This Row],[XGB_P]]=Weekly[[#This Row],[Actual]],Weekly[[#This Row],[XGB_P]]=TRUE),AF89+Weekly[[#This Row],[BF H Odds]]-1,IF(AND(Weekly[[#This Row],[XGB_P]]=Weekly[[#This Row],[Actual]],Weekly[[#This Row],[XGB_P]]=FALSE),AF89+Weekly[[#This Row],[BF V Odds]]-1,AF89-1)))</f>
        <v>40.130000000000024</v>
      </c>
      <c r="AG90" s="24">
        <f>IF(Weekly[[#This Row],[Actual]]="","",IF(AND(Weekly[[#This Row],[XGB_P]]=FALSE,Weekly[[#This Row],[Actual]]=TRUE),AG89+Weekly[[#This Row],[BF H Odds]]-1,IF(AND(Weekly[[#This Row],[XGB_P]]=TRUE,Weekly[[#This Row],[Actual]]=FALSE),AG89+Weekly[[#This Row],[BF V Odds]]-1,AG89-1)))</f>
        <v>45.58</v>
      </c>
      <c r="AH90" s="24">
        <f>IF(Weekly[[#This Row],[Actual]]="","",IF(AND(Weekly[[#This Row],[QDA_P]]=Weekly[[#This Row],[Actual]],Weekly[[#This Row],[QDA_P]]=TRUE),AH89+Weekly[[#This Row],[BF H Odds]]-1,IF(AND(Weekly[[#This Row],[QDA_P]]=Weekly[[#This Row],[Actual]],Weekly[[#This Row],[QDA_P]]=FALSE),AH89+Weekly[[#This Row],[BF V Odds]]-1,AH89-1)))</f>
        <v>36.780000000000015</v>
      </c>
      <c r="AI90" s="24">
        <f>IF(Weekly[[#This Row],[Actual]]="","",IF(AND(Weekly[[#This Row],[QDA_P]]=FALSE,Weekly[[#This Row],[Actual]]=TRUE),AI89+Weekly[[#This Row],[BF H Odds]]-1,IF(AND(Weekly[[#This Row],[QDA_P]]=TRUE,Weekly[[#This Row],[Actual]]=FALSE),AI89+Weekly[[#This Row],[BF V Odds]]-1,AI89-1)))</f>
        <v>48.930000000000014</v>
      </c>
      <c r="AJ90" s="24"/>
      <c r="AK90" s="24"/>
      <c r="AL90" s="30">
        <f>IF(Weekly[[#This Row],[Actual]]="","",COUNTIF(Weekly[[#This Row],[SVC_P]:[QDA_P]],TRUE))</f>
        <v>2</v>
      </c>
      <c r="AM90" s="30">
        <f>IF(Weekly[[#This Row],[Actual]]="","",COUNTIF(Weekly[[#This Row],[SVC_P]:[QDA_P]],FALSE))</f>
        <v>5</v>
      </c>
      <c r="AN90">
        <f>IF(AND(Weekly[[#This Row],[BF V Odds]]&gt;$BO$6,Weekly[[#This Row],[BF V Odds]] &lt; $BO$7),Weekly[[#This Row],[BF V Odds]],"")</f>
        <v>5.16</v>
      </c>
      <c r="AO90" t="str">
        <f>IF(AND(Weekly[[#This Row],[BF H Odds]]&gt;$BO$6, Weekly[[#This Row],[BF H Odds]] &lt; $BO$7),Weekly[[#This Row],[BF H Odds]],"")</f>
        <v/>
      </c>
      <c r="AP90" s="37">
        <f>IF(AND(Weekly[[#This Row],[V Odds &lt;]]="",Weekly[[#This Row],[H Odds &lt;]]=""),AP89,IF(AND(Weekly[[#This Row],[H Odds &lt;]]&lt;&gt;"",Weekly[[#This Row],[SVC_P]]=TRUE,Weekly[[#This Row],[Actual]]=TRUE),AP89+Weekly[[#This Row],[H Odds &lt;]]-1,IF(AND(Weekly[[#This Row],[V Odds &lt;]]&lt;&gt;"",Weekly[[#This Row],[SVC_P]]=FALSE,Weekly[[#This Row],[Actual]]=FALSE),AP89+Weekly[[#This Row],[V Odds &lt;]]-1,IF(AND(Weekly[[#This Row],[V Odds &lt;]]&lt;&gt;"",Weekly[[#This Row],[SVC_P]]=FALSE,Weekly[[#This Row],[Actual]]=TRUE),AP89-1,IF(AND(Weekly[[#This Row],[H Odds &lt;]]&lt;&gt;"",Weekly[[#This Row],[SVC_P]]=TRUE,Weekly[[#This Row],[Actual]]=FALSE),AP89-1,AP89)))))</f>
        <v>53.220000000000013</v>
      </c>
      <c r="AQ90" s="37">
        <f>IF(AND(Weekly[[#This Row],[V Odds &lt;]]="",Weekly[[#This Row],[H Odds &lt;]]=""),AQ89,IF(AND(Weekly[[#This Row],[H Odds &lt;]]&lt;&gt;"",Weekly[[#This Row],[ADBC_P]]=TRUE,Weekly[[#This Row],[Actual]]=TRUE),AQ89+Weekly[[#This Row],[H Odds &lt;]]-1,IF(AND(Weekly[[#This Row],[V Odds &lt;]]&lt;&gt;"",Weekly[[#This Row],[ADBC_P]]=FALSE,Weekly[[#This Row],[Actual]]=FALSE),AQ89+Weekly[[#This Row],[V Odds &lt;]]-1,IF(AND(Weekly[[#This Row],[V Odds &lt;]]&lt;&gt;"",Weekly[[#This Row],[ADBC_P]]=FALSE,Weekly[[#This Row],[Actual]]=TRUE),AQ89-1,IF(AND(Weekly[[#This Row],[H Odds &lt;]]&lt;&gt;"",Weekly[[#This Row],[ADBC_P]]=TRUE,Weekly[[#This Row],[Actual]]=FALSE),AQ89-1,AQ89)))))</f>
        <v>42.82</v>
      </c>
      <c r="AR90" s="37">
        <f>IF(AND(Weekly[[#This Row],[V Odds &lt;]]="",Weekly[[#This Row],[H Odds &lt;]]=""),AR89,IF(AND(Weekly[[#This Row],[H Odds &lt;]]&lt;&gt;"",Weekly[[#This Row],[RFC_P]]=TRUE,Weekly[[#This Row],[Actual]]=TRUE),AR89+Weekly[[#This Row],[H Odds &lt;]]-1,IF(AND(Weekly[[#This Row],[V Odds &lt;]]&lt;&gt;"",Weekly[[#This Row],[RFC_P]]=FALSE,Weekly[[#This Row],[Actual]]=FALSE),AR89+Weekly[[#This Row],[V Odds &lt;]]-1,IF(AND(Weekly[[#This Row],[V Odds &lt;]]&lt;&gt;"",Weekly[[#This Row],[RFC_P]]=FALSE,Weekly[[#This Row],[Actual]]=TRUE),AR89-1,IF(AND(Weekly[[#This Row],[H Odds &lt;]]&lt;&gt;"",Weekly[[#This Row],[RFC_P]]=TRUE,Weekly[[#This Row],[Actual]]=FALSE),AR89-1,AR89)))))</f>
        <v>40.330000000000005</v>
      </c>
      <c r="AS90" s="37">
        <f>IF(AND(Weekly[[#This Row],[V Odds &lt;]]="",Weekly[[#This Row],[H Odds &lt;]]=""),AS89,IF(AND(Weekly[[#This Row],[H Odds &lt;]]&lt;&gt;"",Weekly[[#This Row],[GBC_P]]=TRUE,Weekly[[#This Row],[Actual]]=TRUE),AS89+Weekly[[#This Row],[H Odds &lt;]]-1,IF(AND(Weekly[[#This Row],[V Odds &lt;]]&lt;&gt;"",Weekly[[#This Row],[GBC_P]]=FALSE,Weekly[[#This Row],[Actual]]=FALSE),AS89+Weekly[[#This Row],[V Odds &lt;]]-1,IF(AND(Weekly[[#This Row],[V Odds &lt;]]&lt;&gt;"",Weekly[[#This Row],[GBC_P]]=FALSE,Weekly[[#This Row],[Actual]]=TRUE),AS89-1,IF(AND(Weekly[[#This Row],[H Odds &lt;]]&lt;&gt;"",Weekly[[#This Row],[GBC_P]]=TRUE,Weekly[[#This Row],[Actual]]=FALSE),AS89-1,AS89)))))</f>
        <v>40.82</v>
      </c>
      <c r="AT90" s="37">
        <f>IF(AND(Weekly[[#This Row],[V Odds &lt;]]="",Weekly[[#This Row],[H Odds &lt;]]=""),AT89,IF(AND(Weekly[[#This Row],[H Odds &lt;]]&lt;&gt;"",Weekly[[#This Row],[HGBC_P]]=TRUE,Weekly[[#This Row],[Actual]]=TRUE),AT89+Weekly[[#This Row],[H Odds &lt;]]-1,IF(AND(Weekly[[#This Row],[V Odds &lt;]]&lt;&gt;"",Weekly[[#This Row],[HGBC_P]]=FALSE,Weekly[[#This Row],[Actual]]=FALSE),AT89+Weekly[[#This Row],[V Odds &lt;]]-1,IF(AND(Weekly[[#This Row],[V Odds &lt;]]&lt;&gt;"",Weekly[[#This Row],[HGBC_P]]=FALSE,Weekly[[#This Row],[Actual]]=TRUE),AT89-1,IF(AND(Weekly[[#This Row],[H Odds &lt;]]&lt;&gt;"",Weekly[[#This Row],[HGBC_P]]=TRUE,Weekly[[#This Row],[Actual]]=FALSE),AT89-1,AT89)))))</f>
        <v>36</v>
      </c>
      <c r="AU90" s="37">
        <f>IF(AND(Weekly[[#This Row],[V Odds &lt;]]="",Weekly[[#This Row],[H Odds &lt;]]=""),AU89,IF(AND(Weekly[[#This Row],[H Odds &lt;]]&lt;&gt;"",Weekly[[#This Row],[XGB_P]]=TRUE,Weekly[[#This Row],[Actual]]=TRUE),AU89+Weekly[[#This Row],[H Odds &lt;]]-1,IF(AND(Weekly[[#This Row],[V Odds &lt;]]&lt;&gt;"",Weekly[[#This Row],[XGB_P]]=FALSE,Weekly[[#This Row],[Actual]]=FALSE),AU89+Weekly[[#This Row],[V Odds &lt;]]-1,IF(AND(Weekly[[#This Row],[V Odds &lt;]]&lt;&gt;"",Weekly[[#This Row],[XGB_P]]=FALSE,Weekly[[#This Row],[Actual]]=TRUE),AU89-1,IF(AND(Weekly[[#This Row],[H Odds &lt;]]&lt;&gt;"",Weekly[[#This Row],[XGB_P]]=TRUE,Weekly[[#This Row],[Actual]]=FALSE),AU89-1,AU89)))))</f>
        <v>41.400000000000006</v>
      </c>
      <c r="AV90" s="37">
        <f>IF(AND(Weekly[[#This Row],[V Odds &lt;]]="",Weekly[[#This Row],[H Odds &lt;]]=""),AV89,IF(AND(Weekly[[#This Row],[H Odds &lt;]]&lt;&gt;"",Weekly[[#This Row],[QDA_P]]=TRUE,Weekly[[#This Row],[Actual]]=TRUE),AV89+Weekly[[#This Row],[H Odds &lt;]]-1,IF(AND(Weekly[[#This Row],[V Odds &lt;]]&lt;&gt;"",Weekly[[#This Row],[QDA_P]]=FALSE,Weekly[[#This Row],[Actual]]=FALSE),AV89+Weekly[[#This Row],[V Odds &lt;]]-1,IF(AND(Weekly[[#This Row],[V Odds &lt;]]&lt;&gt;"",Weekly[[#This Row],[QDA_P]]=FALSE,Weekly[[#This Row],[Actual]]=TRUE),AV89-1,IF(AND(Weekly[[#This Row],[H Odds &lt;]]&lt;&gt;"",Weekly[[#This Row],[QDA_P]]=TRUE,Weekly[[#This Row],[Actual]]=FALSE),AV89-1,AV89)))))</f>
        <v>43.519999999999996</v>
      </c>
      <c r="AW90" s="37"/>
      <c r="AX90" s="37">
        <f>IF(AND(Weekly[[#This Row],[V Odds &lt;]]="",Weekly[[#This Row],[H Odds &lt;]]=""),AX89,IF(AND(Weekly[[#This Row],[V Odds &lt;]]&lt;&gt;"",Weekly[[#This Row],[FALSES]]&gt;0,Weekly[[#This Row],[Actual]]=FALSE),AX89+Weekly[[#This Row],[V Odds &lt;]]-1,IF(AND(Weekly[[#This Row],[H Odds &lt;]]&lt;&gt;"",Weekly[[#This Row],[TRUES]]&gt;0,Weekly[[#This Row],[Actual]]=TRUE),AX89+Weekly[[#This Row],[H Odds &lt;]]-1,IF(AND(Weekly[[#This Row],[V Odds &lt;]]&lt;&gt;"",Weekly[[#This Row],[FALSES]]=0),AX89,IF(AND(Weekly[[#This Row],[H Odds &lt;]]&lt;&gt;"",Weekly[[#This Row],[TRUES]]=0),AX89,AX89-1)))))</f>
        <v>57.740000000000009</v>
      </c>
      <c r="AY90" s="37">
        <f>IF(AND(Weekly[[#This Row],[V Odds &lt;]]="",Weekly[[#This Row],[H Odds &lt;]]=""),AY89,IF(AND(Weekly[[#This Row],[V Odds &lt;]]&lt;&gt;"",Weekly[[#This Row],[FALSES]]&gt;0,Weekly[[#This Row],[Actual]]=FALSE),AY89+((Weekly[[#This Row],[V Odds &lt;]]-1)*0.92),IF(AND(Weekly[[#This Row],[H Odds &lt;]]&lt;&gt;"",Weekly[[#This Row],[TRUES]]&gt;0,Weekly[[#This Row],[Actual]]=TRUE),AY89+((Weekly[[#This Row],[H Odds &lt;]]-1)*0.92),IF(AND(Weekly[[#This Row],[V Odds &lt;]]&lt;&gt;"",Weekly[[#This Row],[FALSES]]=0),AY89,IF(AND(Weekly[[#This Row],[H Odds &lt;]]&lt;&gt;"",Weekly[[#This Row],[TRUES]]=0),AY89,AY89-1)))))</f>
        <v>55.600800000000007</v>
      </c>
      <c r="AZ90" s="37">
        <f>IF(AND(Weekly[[#This Row],[V Odds &lt;]]="",Weekly[[#This Row],[H Odds &lt;]]=""),AZ89,IF(AND(Weekly[[#This Row],[V Odds &lt;]]&lt;&gt;"",Weekly[[#This Row],[Actual]]=FALSE),AZ89+Weekly[[#This Row],[V Odds &lt;]]-1,IF(AND(Weekly[[#This Row],[H Odds &lt;]]&lt;&gt;"",Weekly[[#This Row],[Actual]]=TRUE),AZ89+Weekly[[#This Row],[H Odds &lt;]]-1,AZ89-1)))</f>
        <v>55.480000000000004</v>
      </c>
      <c r="BA90" s="38">
        <f>IF(Weekly[[#This Row],[H Odds &lt;]]="",BA89,IF(AND(Weekly[[#This Row],[H Odds &lt;]]&lt;&gt;"",Weekly[[#This Row],[SVC_P]]=TRUE,Weekly[[#This Row],[Actual]]=TRUE),BA89+Weekly[[#This Row],[H Odds &lt;]]-1,IF(AND(Weekly[[#This Row],[H Odds &lt;]]&lt;&gt;"",Weekly[[#This Row],[SVC_P]]=TRUE,Weekly[[#This Row],[Actual]]=FALSE),BA89-1,BA89)))</f>
        <v>49.53</v>
      </c>
      <c r="BB90" s="38">
        <f>IF(Weekly[[#This Row],[H Odds &lt;]]="",BB89,IF(AND(Weekly[[#This Row],[H Odds &lt;]]&lt;&gt;"",Weekly[[#This Row],[ADBC_P]]=TRUE,Weekly[[#This Row],[Actual]]=TRUE),BB89+Weekly[[#This Row],[H Odds &lt;]]-1,IF(AND(Weekly[[#This Row],[H Odds &lt;]]&lt;&gt;"",Weekly[[#This Row],[ADBC_P]]=TRUE,Weekly[[#This Row],[Actual]]=FALSE),BB89-1,BB89)))</f>
        <v>39</v>
      </c>
      <c r="BC90" s="38">
        <f>IF(Weekly[[#This Row],[H Odds &lt;]]="",BC89,IF(AND(Weekly[[#This Row],[H Odds &lt;]]&lt;&gt;"",Weekly[[#This Row],[RFC_P]]=TRUE,Weekly[[#This Row],[Actual]]=TRUE),BC89+Weekly[[#This Row],[H Odds &lt;]]-1,IF(AND(Weekly[[#This Row],[H Odds &lt;]]&lt;&gt;"",Weekly[[#This Row],[RFC_P]]=TRUE,Weekly[[#This Row],[Actual]]=FALSE),BC89-1,BC89)))</f>
        <v>38</v>
      </c>
      <c r="BD90" s="38">
        <f>IF(Weekly[[#This Row],[H Odds &lt;]]="",BD89,IF(AND(Weekly[[#This Row],[H Odds &lt;]]&lt;&gt;"",Weekly[[#This Row],[GBC_P]]=TRUE,Weekly[[#This Row],[Actual]]=TRUE),BD89+Weekly[[#This Row],[H Odds &lt;]]-1,IF(AND(Weekly[[#This Row],[H Odds &lt;]]&lt;&gt;"",Weekly[[#This Row],[GBC_P]]=TRUE,Weekly[[#This Row],[Actual]]=FALSE),BD89-1,BD89)))</f>
        <v>39</v>
      </c>
      <c r="BE90" s="38">
        <f>IF(Weekly[[#This Row],[H Odds &lt;]]="",BE89,IF(AND(Weekly[[#This Row],[H Odds &lt;]]&lt;&gt;"",Weekly[[#This Row],[HGBC_P]]=TRUE,Weekly[[#This Row],[Actual]]=TRUE),BE89+Weekly[[#This Row],[H Odds &lt;]]-1,IF(AND(Weekly[[#This Row],[H Odds &lt;]]&lt;&gt;"",Weekly[[#This Row],[HGBC_P]]=TRUE,Weekly[[#This Row],[Actual]]=FALSE),BE89-1,BE89)))</f>
        <v>38</v>
      </c>
      <c r="BF90" s="38">
        <f>IF(Weekly[[#This Row],[H Odds &lt;]]="",BF89,IF(AND(Weekly[[#This Row],[H Odds &lt;]]&lt;&gt;"",Weekly[[#This Row],[XGB_P]]=TRUE,Weekly[[#This Row],[Actual]]=TRUE),BF89+Weekly[[#This Row],[H Odds &lt;]]-1,IF(AND(Weekly[[#This Row],[H Odds &lt;]]&lt;&gt;"",Weekly[[#This Row],[XGB_P]]=TRUE,Weekly[[#This Row],[Actual]]=FALSE),BF89-1,BF89)))</f>
        <v>41.27</v>
      </c>
      <c r="BG90" s="38">
        <f>IF(Weekly[[#This Row],[H Odds &lt;]]="",BG89,IF(AND(Weekly[[#This Row],[H Odds &lt;]]&lt;&gt;"",Weekly[[#This Row],[QDA_P]]=TRUE,Weekly[[#This Row],[Actual]]=TRUE),BG89+Weekly[[#This Row],[H Odds &lt;]]-1,IF(AND(Weekly[[#This Row],[H Odds &lt;]]&lt;&gt;"",Weekly[[#This Row],[QDA_P]]=TRUE,Weekly[[#This Row],[Actual]]=FALSE),BG89-1,BG89)))</f>
        <v>39</v>
      </c>
      <c r="BH90" s="38">
        <f>IF(Weekly[[#This Row],[H Odds &lt;]]="",BH89,IF(AND(Weekly[[#This Row],[H Odds &lt;]]&lt;&gt;"",Weekly[[#This Row],[KNC_P]]=TRUE,Weekly[[#This Row],[Actual]]=TRUE),BH89+Weekly[[#This Row],[H Odds &lt;]]-1,IF(AND(Weekly[[#This Row],[H Odds &lt;]]&lt;&gt;"",Weekly[[#This Row],[KNC_P]]=TRUE,Weekly[[#This Row],[Actual]]=FALSE),BH89-1,BH89)))</f>
        <v>40</v>
      </c>
      <c r="BI90" s="38">
        <f>IF(Weekly[[#This Row],[H Odds &lt;]]="",BI89,IF(AND(Weekly[[#This Row],[H Odds &lt;]]&lt;&gt;"",Weekly[[#This Row],[TRUES]]&gt;0,Weekly[[#This Row],[Actual]]=TRUE),BI89+Weekly[[#This Row],[H Odds &lt;]]-1,IF(AND(Weekly[[#This Row],[H Odds &lt;]]&lt;&gt;"",Weekly[[#This Row],[TRUES]]=0),BI89,BI89-1)))</f>
        <v>49.53</v>
      </c>
      <c r="BJ90" s="38">
        <f>IF(Weekly[[#This Row],[H Odds &lt;]]="",BJ89,IF(AND(Weekly[[#This Row],[H Odds &lt;]]&lt;&gt;"",Weekly[[#This Row],[Actual]]=TRUE),BJ89+Weekly[[#This Row],[H Odds &lt;]]-1,IF(AND(Weekly[[#This Row],[H Odds &lt;]]&lt;&gt;"",Weekly[[#This Row],[Actual]]=FALSE),BJ89-1,BJ89)))</f>
        <v>49.53</v>
      </c>
      <c r="BK90" s="58">
        <f>IF(AND(Weekly[[#This Row],[TRUES]]&gt;4,Weekly[[#This Row],[Actual]]=TRUE),BK89+Weekly[[#This Row],[BF H Odds]]-1,IF(AND(Weekly[[#This Row],[FALSES]]&gt;4,Weekly[[#This Row],[Actual]]=FALSE),BK89+Weekly[[#This Row],[BF V Odds]]-1,IF(AND(Weekly[[#This Row],[TRUES]]&gt;4,Weekly[[#This Row],[Actual]]=FALSE),BK89-1,IF(AND(Weekly[[#This Row],[FALSES]]&gt;4,Weekly[[#This Row],[Actual]]=TRUE),BK89-1,BK89))))</f>
        <v>37.620000000000019</v>
      </c>
      <c r="BL90" s="58">
        <f>IF(AND(Weekly[[#This Row],[TRUES]]&gt;5,Weekly[[#This Row],[Actual]]=TRUE),BL89+Weekly[[#This Row],[BF H Odds]]-1,IF(AND(Weekly[[#This Row],[FALSES]]&gt;5,Weekly[[#This Row],[Actual]]=FALSE),BL89+Weekly[[#This Row],[BF V Odds]]-1,IF(AND(Weekly[[#This Row],[TRUES]]&gt;5,Weekly[[#This Row],[Actual]]=FALSE),BL89-1,IF(AND(Weekly[[#This Row],[FALSES]]&gt;5,Weekly[[#This Row],[Actual]]=TRUE),BL89-1,BL89))))</f>
        <v>43.440000000000012</v>
      </c>
      <c r="BM90" s="58">
        <f>IF(AND(Weekly[[#This Row],[TRUES]]&gt;6,Weekly[[#This Row],[Actual]]=TRUE),BM89+Weekly[[#This Row],[BF H Odds]]-1,IF(AND(Weekly[[#This Row],[FALSES]]&gt;6,Weekly[[#This Row],[Actual]]=FALSE),BM89+Weekly[[#This Row],[BF V Odds]]-1,IF(AND(Weekly[[#This Row],[TRUES]]&gt;6,Weekly[[#This Row],[Actual]]=FALSE),BM89-1,IF(AND(Weekly[[#This Row],[FALSES]]&gt;6,Weekly[[#This Row],[Actual]]=TRUE),BM89-1,BM89))))</f>
        <v>45.160000000000011</v>
      </c>
      <c r="BN90" s="24"/>
    </row>
    <row r="91" spans="1:66" x14ac:dyDescent="0.25">
      <c r="A91" s="1">
        <v>99</v>
      </c>
      <c r="B91" s="10">
        <v>44248</v>
      </c>
      <c r="C91" s="17" t="s">
        <v>15</v>
      </c>
      <c r="D91" s="15" t="s">
        <v>16</v>
      </c>
      <c r="E91" t="b">
        <v>1</v>
      </c>
      <c r="F91" t="b">
        <v>1</v>
      </c>
      <c r="G91" t="b">
        <v>1</v>
      </c>
      <c r="H91" t="b">
        <v>1</v>
      </c>
      <c r="I91" t="b">
        <v>1</v>
      </c>
      <c r="J91" t="b">
        <v>1</v>
      </c>
      <c r="K91" t="b">
        <v>1</v>
      </c>
      <c r="N91">
        <v>1</v>
      </c>
      <c r="O91">
        <v>1.37</v>
      </c>
      <c r="P91" t="b">
        <v>0</v>
      </c>
      <c r="Q91" t="s">
        <v>76</v>
      </c>
      <c r="R91" s="9">
        <f>IFERROR(IF(Weekly[[#This Row],[Won Bet?]]="yes",R90+(Weekly[[#This Row],[BF Odds]]*Weekly[[#This Row],[BF Stake]])-Weekly[[#This Row],[BF Stake]],R90-Weekly[[#This Row],[BF Stake]]),R90)</f>
        <v>91.070000000000022</v>
      </c>
      <c r="S91" s="9">
        <f>IFERROR(IF(Weekly[[#This Row],[Won Bet?]]="yes",S90+(((Weekly[[#This Row],[BF Odds]]*Weekly[[#This Row],[BF Stake]])-Weekly[[#This Row],[BF Stake]])*0.95),S90-Weekly[[#This Row],[BF Stake]]),S90)</f>
        <v>89.866500000000002</v>
      </c>
      <c r="T91">
        <v>2.25</v>
      </c>
      <c r="U91">
        <v>1.7</v>
      </c>
      <c r="V91" s="24">
        <f>IF(Weekly[[#This Row],[Actual]]="","",IF(AND(Weekly[[#This Row],[SVC_P]]=Weekly[[#This Row],[Actual]],Weekly[[#This Row],[SVC_P]]=TRUE),V90+Weekly[[#This Row],[BF H Odds]]-1,IF(AND(Weekly[[#This Row],[SVC_P]]=Weekly[[#This Row],[Actual]],Weekly[[#This Row],[SVC_P]]=FALSE),V90+Weekly[[#This Row],[BF V Odds]]-1,V90-1)))</f>
        <v>55.770000000000032</v>
      </c>
      <c r="W91" s="24">
        <f>IF(Weekly[[#This Row],[Actual]]="","",IF(AND(Weekly[[#This Row],[SVC_P]]=FALSE,Weekly[[#This Row],[Actual]]=TRUE),W90+Weekly[[#This Row],[BF H Odds]]-1,IF(AND(Weekly[[#This Row],[SVC_P]]=TRUE,Weekly[[#This Row],[Actual]]=FALSE,),W90+Weekly[[#This Row],[BF V Odds]]-1,W90-1)))</f>
        <v>-42.76</v>
      </c>
      <c r="X91" s="24">
        <f>IF(Weekly[[#This Row],[Actual]]="","",IF(AND(Weekly[[#This Row],[ADBC_P]]=Weekly[[#This Row],[Actual]],Weekly[[#This Row],[ADBC_P]]=TRUE),X90+Weekly[[#This Row],[BF H Odds]]-1,IF(AND(Weekly[[#This Row],[ADBC_P]]=Weekly[[#This Row],[Actual]],Weekly[[#This Row],[ADBC_P]]=FALSE),X90+Weekly[[#This Row],[BF V Odds]]-1,X90-1)))</f>
        <v>49.54000000000002</v>
      </c>
      <c r="Y91" s="24">
        <f>IF(Weekly[[#This Row],[Actual]]="","",IF(AND(Weekly[[#This Row],[ADBC_P]]=FALSE,Weekly[[#This Row],[Actual]]=TRUE),Y90+Weekly[[#This Row],[BF H Odds]]-1,IF(AND(Weekly[[#This Row],[ADBC_P]]=TRUE,Weekly[[#This Row],[Actual]]=FALSE),Y90+Weekly[[#This Row],[BF V Odds]]-1,Y90-1)))</f>
        <v>36.420000000000009</v>
      </c>
      <c r="Z91" s="24">
        <f>IF(Weekly[[#This Row],[Actual]]="","",IF(AND(Weekly[[#This Row],[RFC_P]]=Weekly[[#This Row],[Actual]],Weekly[[#This Row],[RFC_P]]=TRUE),Z90+Weekly[[#This Row],[BF H Odds]]-1,IF(AND(Weekly[[#This Row],[RFC_P]]=Weekly[[#This Row],[Actual]],Weekly[[#This Row],[RFC_P]]=FALSE),Z90+Weekly[[#This Row],[BF V Odds]]-1,Z90-1)))</f>
        <v>37.540000000000028</v>
      </c>
      <c r="AA91" s="24">
        <f>IF(Weekly[[#This Row],[Actual]]="","",IF(AND(Weekly[[#This Row],[RFC_P]]=FALSE,Weekly[[#This Row],[Actual]]=TRUE),AA90+Weekly[[#This Row],[BF H Odds]]-1,IF(AND(Weekly[[#This Row],[RFC_P]]=TRUE,Weekly[[#This Row],[Actual]]=FALSE),AA90+Weekly[[#This Row],[BF V Odds]]-1,AA90-1)))</f>
        <v>48.420000000000009</v>
      </c>
      <c r="AB91" s="24">
        <f>IF(Weekly[[#This Row],[Actual]]="","",IF(AND(Weekly[[#This Row],[GBC_P]]=Weekly[[#This Row],[Actual]],Weekly[[#This Row],[GBC_P]]=TRUE),AB90+Weekly[[#This Row],[BF H Odds]]-1,IF(AND(Weekly[[#This Row],[GBC_P]]=Weekly[[#This Row],[Actual]],Weekly[[#This Row],[GBC_P]]=FALSE),AB90+Weekly[[#This Row],[BF V Odds]]-1,AB90-1)))</f>
        <v>39.430000000000014</v>
      </c>
      <c r="AC91" s="24">
        <f>IF(Weekly[[#This Row],[Actual]]="","",IF(AND(Weekly[[#This Row],[GBC_P]]=FALSE,Weekly[[#This Row],[Actual]]=TRUE),AC90+Weekly[[#This Row],[BF H Odds]]-1,IF(AND(Weekly[[#This Row],[GBC_P]]=TRUE,Weekly[[#This Row],[Actual]]=FALSE),AC90+Weekly[[#This Row],[BF V Odds]]-1,AC90-1)))</f>
        <v>46.530000000000015</v>
      </c>
      <c r="AD91" s="24">
        <f>IF(Weekly[[#This Row],[Actual]]="","",IF(AND(Weekly[[#This Row],[HGBC_P]]=Weekly[[#This Row],[Actual]],Weekly[[#This Row],[HGBC_P]]=TRUE),AD90+Weekly[[#This Row],[BF H Odds]]-1,IF(AND(Weekly[[#This Row],[HGBC_P]]=Weekly[[#This Row],[Actual]],Weekly[[#This Row],[HGBC_P]]=FALSE),AD90+Weekly[[#This Row],[BF V Odds]]-1,AD90-1)))</f>
        <v>29.450000000000031</v>
      </c>
      <c r="AE91" s="24">
        <f>IF(Weekly[[#This Row],[Actual]]="","",IF(AND(Weekly[[#This Row],[HGBC_P]]=FALSE,Weekly[[#This Row],[Actual]]=TRUE),AE90+Weekly[[#This Row],[BF H Odds]]-1,IF(AND(Weekly[[#This Row],[HGBC_P]]=TRUE,Weekly[[#This Row],[Actual]]=FALSE),AE90+Weekly[[#This Row],[BF V Odds]]-1,AE90-1)))</f>
        <v>56.510000000000005</v>
      </c>
      <c r="AF91" s="24">
        <f>IF(Weekly[[#This Row],[Actual]]="","",IF(AND(Weekly[[#This Row],[XGB_P]]=Weekly[[#This Row],[Actual]],Weekly[[#This Row],[XGB_P]]=TRUE),AF90+Weekly[[#This Row],[BF H Odds]]-1,IF(AND(Weekly[[#This Row],[XGB_P]]=Weekly[[#This Row],[Actual]],Weekly[[#This Row],[XGB_P]]=FALSE),AF90+Weekly[[#This Row],[BF V Odds]]-1,AF90-1)))</f>
        <v>39.130000000000024</v>
      </c>
      <c r="AG91" s="24">
        <f>IF(Weekly[[#This Row],[Actual]]="","",IF(AND(Weekly[[#This Row],[XGB_P]]=FALSE,Weekly[[#This Row],[Actual]]=TRUE),AG90+Weekly[[#This Row],[BF H Odds]]-1,IF(AND(Weekly[[#This Row],[XGB_P]]=TRUE,Weekly[[#This Row],[Actual]]=FALSE),AG90+Weekly[[#This Row],[BF V Odds]]-1,AG90-1)))</f>
        <v>46.83</v>
      </c>
      <c r="AH91" s="24">
        <f>IF(Weekly[[#This Row],[Actual]]="","",IF(AND(Weekly[[#This Row],[QDA_P]]=Weekly[[#This Row],[Actual]],Weekly[[#This Row],[QDA_P]]=TRUE),AH90+Weekly[[#This Row],[BF H Odds]]-1,IF(AND(Weekly[[#This Row],[QDA_P]]=Weekly[[#This Row],[Actual]],Weekly[[#This Row],[QDA_P]]=FALSE),AH90+Weekly[[#This Row],[BF V Odds]]-1,AH90-1)))</f>
        <v>35.780000000000015</v>
      </c>
      <c r="AI91" s="24">
        <f>IF(Weekly[[#This Row],[Actual]]="","",IF(AND(Weekly[[#This Row],[QDA_P]]=FALSE,Weekly[[#This Row],[Actual]]=TRUE),AI90+Weekly[[#This Row],[BF H Odds]]-1,IF(AND(Weekly[[#This Row],[QDA_P]]=TRUE,Weekly[[#This Row],[Actual]]=FALSE),AI90+Weekly[[#This Row],[BF V Odds]]-1,AI90-1)))</f>
        <v>50.180000000000014</v>
      </c>
      <c r="AJ91" s="24"/>
      <c r="AK91" s="24"/>
      <c r="AL91" s="30">
        <f>IF(Weekly[[#This Row],[Actual]]="","",COUNTIF(Weekly[[#This Row],[SVC_P]:[QDA_P]],TRUE))</f>
        <v>7</v>
      </c>
      <c r="AM91" s="30">
        <f>IF(Weekly[[#This Row],[Actual]]="","",COUNTIF(Weekly[[#This Row],[SVC_P]:[QDA_P]],FALSE))</f>
        <v>0</v>
      </c>
      <c r="AN91" t="str">
        <f>IF(AND(Weekly[[#This Row],[BF V Odds]]&gt;$BO$6,Weekly[[#This Row],[BF V Odds]] &lt; $BO$7),Weekly[[#This Row],[BF V Odds]],"")</f>
        <v/>
      </c>
      <c r="AO91" t="str">
        <f>IF(AND(Weekly[[#This Row],[BF H Odds]]&gt;$BO$6, Weekly[[#This Row],[BF H Odds]] &lt; $BO$7),Weekly[[#This Row],[BF H Odds]],"")</f>
        <v/>
      </c>
      <c r="AP91" s="37">
        <f>IF(AND(Weekly[[#This Row],[V Odds &lt;]]="",Weekly[[#This Row],[H Odds &lt;]]=""),AP90,IF(AND(Weekly[[#This Row],[H Odds &lt;]]&lt;&gt;"",Weekly[[#This Row],[SVC_P]]=TRUE,Weekly[[#This Row],[Actual]]=TRUE),AP90+Weekly[[#This Row],[H Odds &lt;]]-1,IF(AND(Weekly[[#This Row],[V Odds &lt;]]&lt;&gt;"",Weekly[[#This Row],[SVC_P]]=FALSE,Weekly[[#This Row],[Actual]]=FALSE),AP90+Weekly[[#This Row],[V Odds &lt;]]-1,IF(AND(Weekly[[#This Row],[V Odds &lt;]]&lt;&gt;"",Weekly[[#This Row],[SVC_P]]=FALSE,Weekly[[#This Row],[Actual]]=TRUE),AP90-1,IF(AND(Weekly[[#This Row],[H Odds &lt;]]&lt;&gt;"",Weekly[[#This Row],[SVC_P]]=TRUE,Weekly[[#This Row],[Actual]]=FALSE),AP90-1,AP90)))))</f>
        <v>53.220000000000013</v>
      </c>
      <c r="AQ91" s="37">
        <f>IF(AND(Weekly[[#This Row],[V Odds &lt;]]="",Weekly[[#This Row],[H Odds &lt;]]=""),AQ90,IF(AND(Weekly[[#This Row],[H Odds &lt;]]&lt;&gt;"",Weekly[[#This Row],[ADBC_P]]=TRUE,Weekly[[#This Row],[Actual]]=TRUE),AQ90+Weekly[[#This Row],[H Odds &lt;]]-1,IF(AND(Weekly[[#This Row],[V Odds &lt;]]&lt;&gt;"",Weekly[[#This Row],[ADBC_P]]=FALSE,Weekly[[#This Row],[Actual]]=FALSE),AQ90+Weekly[[#This Row],[V Odds &lt;]]-1,IF(AND(Weekly[[#This Row],[V Odds &lt;]]&lt;&gt;"",Weekly[[#This Row],[ADBC_P]]=FALSE,Weekly[[#This Row],[Actual]]=TRUE),AQ90-1,IF(AND(Weekly[[#This Row],[H Odds &lt;]]&lt;&gt;"",Weekly[[#This Row],[ADBC_P]]=TRUE,Weekly[[#This Row],[Actual]]=FALSE),AQ90-1,AQ90)))))</f>
        <v>42.82</v>
      </c>
      <c r="AR91" s="37">
        <f>IF(AND(Weekly[[#This Row],[V Odds &lt;]]="",Weekly[[#This Row],[H Odds &lt;]]=""),AR90,IF(AND(Weekly[[#This Row],[H Odds &lt;]]&lt;&gt;"",Weekly[[#This Row],[RFC_P]]=TRUE,Weekly[[#This Row],[Actual]]=TRUE),AR90+Weekly[[#This Row],[H Odds &lt;]]-1,IF(AND(Weekly[[#This Row],[V Odds &lt;]]&lt;&gt;"",Weekly[[#This Row],[RFC_P]]=FALSE,Weekly[[#This Row],[Actual]]=FALSE),AR90+Weekly[[#This Row],[V Odds &lt;]]-1,IF(AND(Weekly[[#This Row],[V Odds &lt;]]&lt;&gt;"",Weekly[[#This Row],[RFC_P]]=FALSE,Weekly[[#This Row],[Actual]]=TRUE),AR90-1,IF(AND(Weekly[[#This Row],[H Odds &lt;]]&lt;&gt;"",Weekly[[#This Row],[RFC_P]]=TRUE,Weekly[[#This Row],[Actual]]=FALSE),AR90-1,AR90)))))</f>
        <v>40.330000000000005</v>
      </c>
      <c r="AS91" s="37">
        <f>IF(AND(Weekly[[#This Row],[V Odds &lt;]]="",Weekly[[#This Row],[H Odds &lt;]]=""),AS90,IF(AND(Weekly[[#This Row],[H Odds &lt;]]&lt;&gt;"",Weekly[[#This Row],[GBC_P]]=TRUE,Weekly[[#This Row],[Actual]]=TRUE),AS90+Weekly[[#This Row],[H Odds &lt;]]-1,IF(AND(Weekly[[#This Row],[V Odds &lt;]]&lt;&gt;"",Weekly[[#This Row],[GBC_P]]=FALSE,Weekly[[#This Row],[Actual]]=FALSE),AS90+Weekly[[#This Row],[V Odds &lt;]]-1,IF(AND(Weekly[[#This Row],[V Odds &lt;]]&lt;&gt;"",Weekly[[#This Row],[GBC_P]]=FALSE,Weekly[[#This Row],[Actual]]=TRUE),AS90-1,IF(AND(Weekly[[#This Row],[H Odds &lt;]]&lt;&gt;"",Weekly[[#This Row],[GBC_P]]=TRUE,Weekly[[#This Row],[Actual]]=FALSE),AS90-1,AS90)))))</f>
        <v>40.82</v>
      </c>
      <c r="AT91" s="37">
        <f>IF(AND(Weekly[[#This Row],[V Odds &lt;]]="",Weekly[[#This Row],[H Odds &lt;]]=""),AT90,IF(AND(Weekly[[#This Row],[H Odds &lt;]]&lt;&gt;"",Weekly[[#This Row],[HGBC_P]]=TRUE,Weekly[[#This Row],[Actual]]=TRUE),AT90+Weekly[[#This Row],[H Odds &lt;]]-1,IF(AND(Weekly[[#This Row],[V Odds &lt;]]&lt;&gt;"",Weekly[[#This Row],[HGBC_P]]=FALSE,Weekly[[#This Row],[Actual]]=FALSE),AT90+Weekly[[#This Row],[V Odds &lt;]]-1,IF(AND(Weekly[[#This Row],[V Odds &lt;]]&lt;&gt;"",Weekly[[#This Row],[HGBC_P]]=FALSE,Weekly[[#This Row],[Actual]]=TRUE),AT90-1,IF(AND(Weekly[[#This Row],[H Odds &lt;]]&lt;&gt;"",Weekly[[#This Row],[HGBC_P]]=TRUE,Weekly[[#This Row],[Actual]]=FALSE),AT90-1,AT90)))))</f>
        <v>36</v>
      </c>
      <c r="AU91" s="37">
        <f>IF(AND(Weekly[[#This Row],[V Odds &lt;]]="",Weekly[[#This Row],[H Odds &lt;]]=""),AU90,IF(AND(Weekly[[#This Row],[H Odds &lt;]]&lt;&gt;"",Weekly[[#This Row],[XGB_P]]=TRUE,Weekly[[#This Row],[Actual]]=TRUE),AU90+Weekly[[#This Row],[H Odds &lt;]]-1,IF(AND(Weekly[[#This Row],[V Odds &lt;]]&lt;&gt;"",Weekly[[#This Row],[XGB_P]]=FALSE,Weekly[[#This Row],[Actual]]=FALSE),AU90+Weekly[[#This Row],[V Odds &lt;]]-1,IF(AND(Weekly[[#This Row],[V Odds &lt;]]&lt;&gt;"",Weekly[[#This Row],[XGB_P]]=FALSE,Weekly[[#This Row],[Actual]]=TRUE),AU90-1,IF(AND(Weekly[[#This Row],[H Odds &lt;]]&lt;&gt;"",Weekly[[#This Row],[XGB_P]]=TRUE,Weekly[[#This Row],[Actual]]=FALSE),AU90-1,AU90)))))</f>
        <v>41.400000000000006</v>
      </c>
      <c r="AV91" s="37">
        <f>IF(AND(Weekly[[#This Row],[V Odds &lt;]]="",Weekly[[#This Row],[H Odds &lt;]]=""),AV90,IF(AND(Weekly[[#This Row],[H Odds &lt;]]&lt;&gt;"",Weekly[[#This Row],[QDA_P]]=TRUE,Weekly[[#This Row],[Actual]]=TRUE),AV90+Weekly[[#This Row],[H Odds &lt;]]-1,IF(AND(Weekly[[#This Row],[V Odds &lt;]]&lt;&gt;"",Weekly[[#This Row],[QDA_P]]=FALSE,Weekly[[#This Row],[Actual]]=FALSE),AV90+Weekly[[#This Row],[V Odds &lt;]]-1,IF(AND(Weekly[[#This Row],[V Odds &lt;]]&lt;&gt;"",Weekly[[#This Row],[QDA_P]]=FALSE,Weekly[[#This Row],[Actual]]=TRUE),AV90-1,IF(AND(Weekly[[#This Row],[H Odds &lt;]]&lt;&gt;"",Weekly[[#This Row],[QDA_P]]=TRUE,Weekly[[#This Row],[Actual]]=FALSE),AV90-1,AV90)))))</f>
        <v>43.519999999999996</v>
      </c>
      <c r="AW91" s="37"/>
      <c r="AX91" s="37">
        <f>IF(AND(Weekly[[#This Row],[V Odds &lt;]]="",Weekly[[#This Row],[H Odds &lt;]]=""),AX90,IF(AND(Weekly[[#This Row],[V Odds &lt;]]&lt;&gt;"",Weekly[[#This Row],[FALSES]]&gt;0,Weekly[[#This Row],[Actual]]=FALSE),AX90+Weekly[[#This Row],[V Odds &lt;]]-1,IF(AND(Weekly[[#This Row],[H Odds &lt;]]&lt;&gt;"",Weekly[[#This Row],[TRUES]]&gt;0,Weekly[[#This Row],[Actual]]=TRUE),AX90+Weekly[[#This Row],[H Odds &lt;]]-1,IF(AND(Weekly[[#This Row],[V Odds &lt;]]&lt;&gt;"",Weekly[[#This Row],[FALSES]]=0),AX90,IF(AND(Weekly[[#This Row],[H Odds &lt;]]&lt;&gt;"",Weekly[[#This Row],[TRUES]]=0),AX90,AX90-1)))))</f>
        <v>57.740000000000009</v>
      </c>
      <c r="AY91" s="37">
        <f>IF(AND(Weekly[[#This Row],[V Odds &lt;]]="",Weekly[[#This Row],[H Odds &lt;]]=""),AY90,IF(AND(Weekly[[#This Row],[V Odds &lt;]]&lt;&gt;"",Weekly[[#This Row],[FALSES]]&gt;0,Weekly[[#This Row],[Actual]]=FALSE),AY90+((Weekly[[#This Row],[V Odds &lt;]]-1)*0.92),IF(AND(Weekly[[#This Row],[H Odds &lt;]]&lt;&gt;"",Weekly[[#This Row],[TRUES]]&gt;0,Weekly[[#This Row],[Actual]]=TRUE),AY90+((Weekly[[#This Row],[H Odds &lt;]]-1)*0.92),IF(AND(Weekly[[#This Row],[V Odds &lt;]]&lt;&gt;"",Weekly[[#This Row],[FALSES]]=0),AY90,IF(AND(Weekly[[#This Row],[H Odds &lt;]]&lt;&gt;"",Weekly[[#This Row],[TRUES]]=0),AY90,AY90-1)))))</f>
        <v>55.600800000000007</v>
      </c>
      <c r="AZ91" s="37">
        <f>IF(AND(Weekly[[#This Row],[V Odds &lt;]]="",Weekly[[#This Row],[H Odds &lt;]]=""),AZ90,IF(AND(Weekly[[#This Row],[V Odds &lt;]]&lt;&gt;"",Weekly[[#This Row],[Actual]]=FALSE),AZ90+Weekly[[#This Row],[V Odds &lt;]]-1,IF(AND(Weekly[[#This Row],[H Odds &lt;]]&lt;&gt;"",Weekly[[#This Row],[Actual]]=TRUE),AZ90+Weekly[[#This Row],[H Odds &lt;]]-1,AZ90-1)))</f>
        <v>55.480000000000004</v>
      </c>
      <c r="BA91" s="38">
        <f>IF(Weekly[[#This Row],[H Odds &lt;]]="",BA90,IF(AND(Weekly[[#This Row],[H Odds &lt;]]&lt;&gt;"",Weekly[[#This Row],[SVC_P]]=TRUE,Weekly[[#This Row],[Actual]]=TRUE),BA90+Weekly[[#This Row],[H Odds &lt;]]-1,IF(AND(Weekly[[#This Row],[H Odds &lt;]]&lt;&gt;"",Weekly[[#This Row],[SVC_P]]=TRUE,Weekly[[#This Row],[Actual]]=FALSE),BA90-1,BA90)))</f>
        <v>49.53</v>
      </c>
      <c r="BB91" s="38">
        <f>IF(Weekly[[#This Row],[H Odds &lt;]]="",BB90,IF(AND(Weekly[[#This Row],[H Odds &lt;]]&lt;&gt;"",Weekly[[#This Row],[ADBC_P]]=TRUE,Weekly[[#This Row],[Actual]]=TRUE),BB90+Weekly[[#This Row],[H Odds &lt;]]-1,IF(AND(Weekly[[#This Row],[H Odds &lt;]]&lt;&gt;"",Weekly[[#This Row],[ADBC_P]]=TRUE,Weekly[[#This Row],[Actual]]=FALSE),BB90-1,BB90)))</f>
        <v>39</v>
      </c>
      <c r="BC91" s="38">
        <f>IF(Weekly[[#This Row],[H Odds &lt;]]="",BC90,IF(AND(Weekly[[#This Row],[H Odds &lt;]]&lt;&gt;"",Weekly[[#This Row],[RFC_P]]=TRUE,Weekly[[#This Row],[Actual]]=TRUE),BC90+Weekly[[#This Row],[H Odds &lt;]]-1,IF(AND(Weekly[[#This Row],[H Odds &lt;]]&lt;&gt;"",Weekly[[#This Row],[RFC_P]]=TRUE,Weekly[[#This Row],[Actual]]=FALSE),BC90-1,BC90)))</f>
        <v>38</v>
      </c>
      <c r="BD91" s="38">
        <f>IF(Weekly[[#This Row],[H Odds &lt;]]="",BD90,IF(AND(Weekly[[#This Row],[H Odds &lt;]]&lt;&gt;"",Weekly[[#This Row],[GBC_P]]=TRUE,Weekly[[#This Row],[Actual]]=TRUE),BD90+Weekly[[#This Row],[H Odds &lt;]]-1,IF(AND(Weekly[[#This Row],[H Odds &lt;]]&lt;&gt;"",Weekly[[#This Row],[GBC_P]]=TRUE,Weekly[[#This Row],[Actual]]=FALSE),BD90-1,BD90)))</f>
        <v>39</v>
      </c>
      <c r="BE91" s="38">
        <f>IF(Weekly[[#This Row],[H Odds &lt;]]="",BE90,IF(AND(Weekly[[#This Row],[H Odds &lt;]]&lt;&gt;"",Weekly[[#This Row],[HGBC_P]]=TRUE,Weekly[[#This Row],[Actual]]=TRUE),BE90+Weekly[[#This Row],[H Odds &lt;]]-1,IF(AND(Weekly[[#This Row],[H Odds &lt;]]&lt;&gt;"",Weekly[[#This Row],[HGBC_P]]=TRUE,Weekly[[#This Row],[Actual]]=FALSE),BE90-1,BE90)))</f>
        <v>38</v>
      </c>
      <c r="BF91" s="38">
        <f>IF(Weekly[[#This Row],[H Odds &lt;]]="",BF90,IF(AND(Weekly[[#This Row],[H Odds &lt;]]&lt;&gt;"",Weekly[[#This Row],[XGB_P]]=TRUE,Weekly[[#This Row],[Actual]]=TRUE),BF90+Weekly[[#This Row],[H Odds &lt;]]-1,IF(AND(Weekly[[#This Row],[H Odds &lt;]]&lt;&gt;"",Weekly[[#This Row],[XGB_P]]=TRUE,Weekly[[#This Row],[Actual]]=FALSE),BF90-1,BF90)))</f>
        <v>41.27</v>
      </c>
      <c r="BG91" s="38">
        <f>IF(Weekly[[#This Row],[H Odds &lt;]]="",BG90,IF(AND(Weekly[[#This Row],[H Odds &lt;]]&lt;&gt;"",Weekly[[#This Row],[QDA_P]]=TRUE,Weekly[[#This Row],[Actual]]=TRUE),BG90+Weekly[[#This Row],[H Odds &lt;]]-1,IF(AND(Weekly[[#This Row],[H Odds &lt;]]&lt;&gt;"",Weekly[[#This Row],[QDA_P]]=TRUE,Weekly[[#This Row],[Actual]]=FALSE),BG90-1,BG90)))</f>
        <v>39</v>
      </c>
      <c r="BH91" s="38">
        <f>IF(Weekly[[#This Row],[H Odds &lt;]]="",BH90,IF(AND(Weekly[[#This Row],[H Odds &lt;]]&lt;&gt;"",Weekly[[#This Row],[KNC_P]]=TRUE,Weekly[[#This Row],[Actual]]=TRUE),BH90+Weekly[[#This Row],[H Odds &lt;]]-1,IF(AND(Weekly[[#This Row],[H Odds &lt;]]&lt;&gt;"",Weekly[[#This Row],[KNC_P]]=TRUE,Weekly[[#This Row],[Actual]]=FALSE),BH90-1,BH90)))</f>
        <v>40</v>
      </c>
      <c r="BI91" s="38">
        <f>IF(Weekly[[#This Row],[H Odds &lt;]]="",BI90,IF(AND(Weekly[[#This Row],[H Odds &lt;]]&lt;&gt;"",Weekly[[#This Row],[TRUES]]&gt;0,Weekly[[#This Row],[Actual]]=TRUE),BI90+Weekly[[#This Row],[H Odds &lt;]]-1,IF(AND(Weekly[[#This Row],[H Odds &lt;]]&lt;&gt;"",Weekly[[#This Row],[TRUES]]=0),BI90,BI90-1)))</f>
        <v>49.53</v>
      </c>
      <c r="BJ91" s="38">
        <f>IF(Weekly[[#This Row],[H Odds &lt;]]="",BJ90,IF(AND(Weekly[[#This Row],[H Odds &lt;]]&lt;&gt;"",Weekly[[#This Row],[Actual]]=TRUE),BJ90+Weekly[[#This Row],[H Odds &lt;]]-1,IF(AND(Weekly[[#This Row],[H Odds &lt;]]&lt;&gt;"",Weekly[[#This Row],[Actual]]=FALSE),BJ90-1,BJ90)))</f>
        <v>49.53</v>
      </c>
      <c r="BK91" s="58">
        <f>IF(AND(Weekly[[#This Row],[TRUES]]&gt;4,Weekly[[#This Row],[Actual]]=TRUE),BK90+Weekly[[#This Row],[BF H Odds]]-1,IF(AND(Weekly[[#This Row],[FALSES]]&gt;4,Weekly[[#This Row],[Actual]]=FALSE),BK90+Weekly[[#This Row],[BF V Odds]]-1,IF(AND(Weekly[[#This Row],[TRUES]]&gt;4,Weekly[[#This Row],[Actual]]=FALSE),BK90-1,IF(AND(Weekly[[#This Row],[FALSES]]&gt;4,Weekly[[#This Row],[Actual]]=TRUE),BK90-1,BK90))))</f>
        <v>36.620000000000019</v>
      </c>
      <c r="BL91" s="58">
        <f>IF(AND(Weekly[[#This Row],[TRUES]]&gt;5,Weekly[[#This Row],[Actual]]=TRUE),BL90+Weekly[[#This Row],[BF H Odds]]-1,IF(AND(Weekly[[#This Row],[FALSES]]&gt;5,Weekly[[#This Row],[Actual]]=FALSE),BL90+Weekly[[#This Row],[BF V Odds]]-1,IF(AND(Weekly[[#This Row],[TRUES]]&gt;5,Weekly[[#This Row],[Actual]]=FALSE),BL90-1,IF(AND(Weekly[[#This Row],[FALSES]]&gt;5,Weekly[[#This Row],[Actual]]=TRUE),BL90-1,BL90))))</f>
        <v>42.440000000000012</v>
      </c>
      <c r="BM91" s="58">
        <f>IF(AND(Weekly[[#This Row],[TRUES]]&gt;6,Weekly[[#This Row],[Actual]]=TRUE),BM90+Weekly[[#This Row],[BF H Odds]]-1,IF(AND(Weekly[[#This Row],[FALSES]]&gt;6,Weekly[[#This Row],[Actual]]=FALSE),BM90+Weekly[[#This Row],[BF V Odds]]-1,IF(AND(Weekly[[#This Row],[TRUES]]&gt;6,Weekly[[#This Row],[Actual]]=FALSE),BM90-1,IF(AND(Weekly[[#This Row],[FALSES]]&gt;6,Weekly[[#This Row],[Actual]]=TRUE),BM90-1,BM90))))</f>
        <v>44.160000000000011</v>
      </c>
      <c r="BN91" s="24"/>
    </row>
    <row r="92" spans="1:66" x14ac:dyDescent="0.25">
      <c r="A92" s="1">
        <v>100</v>
      </c>
      <c r="B92" s="23">
        <v>44248</v>
      </c>
      <c r="C92" s="17" t="s">
        <v>13</v>
      </c>
      <c r="D92" s="15" t="s">
        <v>11</v>
      </c>
      <c r="E92" s="8" t="b">
        <v>1</v>
      </c>
      <c r="F92" s="8" t="b">
        <v>1</v>
      </c>
      <c r="G92" s="8" t="b">
        <v>1</v>
      </c>
      <c r="H92" s="8" t="b">
        <v>1</v>
      </c>
      <c r="I92" s="8" t="b">
        <v>1</v>
      </c>
      <c r="J92" s="8" t="b">
        <v>1</v>
      </c>
      <c r="K92" s="8" t="b">
        <v>1</v>
      </c>
      <c r="L92" s="11"/>
      <c r="M92" s="11"/>
      <c r="N92" s="11">
        <v>1</v>
      </c>
      <c r="O92" s="11">
        <v>1.18</v>
      </c>
      <c r="P92" s="11" t="b">
        <v>1</v>
      </c>
      <c r="Q92" s="11" t="s">
        <v>66</v>
      </c>
      <c r="R92" s="9">
        <f>IFERROR(IF(Weekly[[#This Row],[Won Bet?]]="yes",R91+(Weekly[[#This Row],[BF Odds]]*Weekly[[#This Row],[BF Stake]])-Weekly[[#This Row],[BF Stake]],R91-Weekly[[#This Row],[BF Stake]]),R91)</f>
        <v>91.250000000000028</v>
      </c>
      <c r="S92" s="9">
        <f>IFERROR(IF(Weekly[[#This Row],[Won Bet?]]="yes",S91+(((Weekly[[#This Row],[BF Odds]]*Weekly[[#This Row],[BF Stake]])-Weekly[[#This Row],[BF Stake]])*0.95),S91-Weekly[[#This Row],[BF Stake]]),S91)</f>
        <v>90.037500000000009</v>
      </c>
      <c r="T92">
        <v>1.86</v>
      </c>
      <c r="U92">
        <v>1.99</v>
      </c>
      <c r="V92" s="24">
        <f>IF(Weekly[[#This Row],[Actual]]="","",IF(AND(Weekly[[#This Row],[SVC_P]]=Weekly[[#This Row],[Actual]],Weekly[[#This Row],[SVC_P]]=TRUE),V91+Weekly[[#This Row],[BF H Odds]]-1,IF(AND(Weekly[[#This Row],[SVC_P]]=Weekly[[#This Row],[Actual]],Weekly[[#This Row],[SVC_P]]=FALSE),V91+Weekly[[#This Row],[BF V Odds]]-1,V91-1)))</f>
        <v>56.760000000000034</v>
      </c>
      <c r="W92" s="24">
        <f>IF(Weekly[[#This Row],[Actual]]="","",IF(AND(Weekly[[#This Row],[SVC_P]]=FALSE,Weekly[[#This Row],[Actual]]=TRUE),W91+Weekly[[#This Row],[BF H Odds]]-1,IF(AND(Weekly[[#This Row],[SVC_P]]=TRUE,Weekly[[#This Row],[Actual]]=FALSE,),W91+Weekly[[#This Row],[BF V Odds]]-1,W91-1)))</f>
        <v>-43.76</v>
      </c>
      <c r="X92" s="24">
        <f>IF(Weekly[[#This Row],[Actual]]="","",IF(AND(Weekly[[#This Row],[ADBC_P]]=Weekly[[#This Row],[Actual]],Weekly[[#This Row],[ADBC_P]]=TRUE),X91+Weekly[[#This Row],[BF H Odds]]-1,IF(AND(Weekly[[#This Row],[ADBC_P]]=Weekly[[#This Row],[Actual]],Weekly[[#This Row],[ADBC_P]]=FALSE),X91+Weekly[[#This Row],[BF V Odds]]-1,X91-1)))</f>
        <v>50.530000000000022</v>
      </c>
      <c r="Y92" s="24">
        <f>IF(Weekly[[#This Row],[Actual]]="","",IF(AND(Weekly[[#This Row],[ADBC_P]]=FALSE,Weekly[[#This Row],[Actual]]=TRUE),Y91+Weekly[[#This Row],[BF H Odds]]-1,IF(AND(Weekly[[#This Row],[ADBC_P]]=TRUE,Weekly[[#This Row],[Actual]]=FALSE),Y91+Weekly[[#This Row],[BF V Odds]]-1,Y91-1)))</f>
        <v>35.420000000000009</v>
      </c>
      <c r="Z92" s="24">
        <f>IF(Weekly[[#This Row],[Actual]]="","",IF(AND(Weekly[[#This Row],[RFC_P]]=Weekly[[#This Row],[Actual]],Weekly[[#This Row],[RFC_P]]=TRUE),Z91+Weekly[[#This Row],[BF H Odds]]-1,IF(AND(Weekly[[#This Row],[RFC_P]]=Weekly[[#This Row],[Actual]],Weekly[[#This Row],[RFC_P]]=FALSE),Z91+Weekly[[#This Row],[BF V Odds]]-1,Z91-1)))</f>
        <v>38.53000000000003</v>
      </c>
      <c r="AA92" s="24">
        <f>IF(Weekly[[#This Row],[Actual]]="","",IF(AND(Weekly[[#This Row],[RFC_P]]=FALSE,Weekly[[#This Row],[Actual]]=TRUE),AA91+Weekly[[#This Row],[BF H Odds]]-1,IF(AND(Weekly[[#This Row],[RFC_P]]=TRUE,Weekly[[#This Row],[Actual]]=FALSE),AA91+Weekly[[#This Row],[BF V Odds]]-1,AA91-1)))</f>
        <v>47.420000000000009</v>
      </c>
      <c r="AB92" s="24">
        <f>IF(Weekly[[#This Row],[Actual]]="","",IF(AND(Weekly[[#This Row],[GBC_P]]=Weekly[[#This Row],[Actual]],Weekly[[#This Row],[GBC_P]]=TRUE),AB91+Weekly[[#This Row],[BF H Odds]]-1,IF(AND(Weekly[[#This Row],[GBC_P]]=Weekly[[#This Row],[Actual]],Weekly[[#This Row],[GBC_P]]=FALSE),AB91+Weekly[[#This Row],[BF V Odds]]-1,AB91-1)))</f>
        <v>40.420000000000016</v>
      </c>
      <c r="AC92" s="24">
        <f>IF(Weekly[[#This Row],[Actual]]="","",IF(AND(Weekly[[#This Row],[GBC_P]]=FALSE,Weekly[[#This Row],[Actual]]=TRUE),AC91+Weekly[[#This Row],[BF H Odds]]-1,IF(AND(Weekly[[#This Row],[GBC_P]]=TRUE,Weekly[[#This Row],[Actual]]=FALSE),AC91+Weekly[[#This Row],[BF V Odds]]-1,AC91-1)))</f>
        <v>45.530000000000015</v>
      </c>
      <c r="AD92" s="24">
        <f>IF(Weekly[[#This Row],[Actual]]="","",IF(AND(Weekly[[#This Row],[HGBC_P]]=Weekly[[#This Row],[Actual]],Weekly[[#This Row],[HGBC_P]]=TRUE),AD91+Weekly[[#This Row],[BF H Odds]]-1,IF(AND(Weekly[[#This Row],[HGBC_P]]=Weekly[[#This Row],[Actual]],Weekly[[#This Row],[HGBC_P]]=FALSE),AD91+Weekly[[#This Row],[BF V Odds]]-1,AD91-1)))</f>
        <v>30.44000000000003</v>
      </c>
      <c r="AE92" s="24">
        <f>IF(Weekly[[#This Row],[Actual]]="","",IF(AND(Weekly[[#This Row],[HGBC_P]]=FALSE,Weekly[[#This Row],[Actual]]=TRUE),AE91+Weekly[[#This Row],[BF H Odds]]-1,IF(AND(Weekly[[#This Row],[HGBC_P]]=TRUE,Weekly[[#This Row],[Actual]]=FALSE),AE91+Weekly[[#This Row],[BF V Odds]]-1,AE91-1)))</f>
        <v>55.510000000000005</v>
      </c>
      <c r="AF92" s="24">
        <f>IF(Weekly[[#This Row],[Actual]]="","",IF(AND(Weekly[[#This Row],[XGB_P]]=Weekly[[#This Row],[Actual]],Weekly[[#This Row],[XGB_P]]=TRUE),AF91+Weekly[[#This Row],[BF H Odds]]-1,IF(AND(Weekly[[#This Row],[XGB_P]]=Weekly[[#This Row],[Actual]],Weekly[[#This Row],[XGB_P]]=FALSE),AF91+Weekly[[#This Row],[BF V Odds]]-1,AF91-1)))</f>
        <v>40.120000000000026</v>
      </c>
      <c r="AG92" s="24">
        <f>IF(Weekly[[#This Row],[Actual]]="","",IF(AND(Weekly[[#This Row],[XGB_P]]=FALSE,Weekly[[#This Row],[Actual]]=TRUE),AG91+Weekly[[#This Row],[BF H Odds]]-1,IF(AND(Weekly[[#This Row],[XGB_P]]=TRUE,Weekly[[#This Row],[Actual]]=FALSE),AG91+Weekly[[#This Row],[BF V Odds]]-1,AG91-1)))</f>
        <v>45.83</v>
      </c>
      <c r="AH92" s="24">
        <f>IF(Weekly[[#This Row],[Actual]]="","",IF(AND(Weekly[[#This Row],[QDA_P]]=Weekly[[#This Row],[Actual]],Weekly[[#This Row],[QDA_P]]=TRUE),AH91+Weekly[[#This Row],[BF H Odds]]-1,IF(AND(Weekly[[#This Row],[QDA_P]]=Weekly[[#This Row],[Actual]],Weekly[[#This Row],[QDA_P]]=FALSE),AH91+Weekly[[#This Row],[BF V Odds]]-1,AH91-1)))</f>
        <v>36.770000000000017</v>
      </c>
      <c r="AI92" s="24">
        <f>IF(Weekly[[#This Row],[Actual]]="","",IF(AND(Weekly[[#This Row],[QDA_P]]=FALSE,Weekly[[#This Row],[Actual]]=TRUE),AI91+Weekly[[#This Row],[BF H Odds]]-1,IF(AND(Weekly[[#This Row],[QDA_P]]=TRUE,Weekly[[#This Row],[Actual]]=FALSE),AI91+Weekly[[#This Row],[BF V Odds]]-1,AI91-1)))</f>
        <v>49.180000000000014</v>
      </c>
      <c r="AJ92" s="24"/>
      <c r="AK92" s="24"/>
      <c r="AL92" s="30">
        <f>IF(Weekly[[#This Row],[Actual]]="","",COUNTIF(Weekly[[#This Row],[SVC_P]:[QDA_P]],TRUE))</f>
        <v>7</v>
      </c>
      <c r="AM92" s="30">
        <f>IF(Weekly[[#This Row],[Actual]]="","",COUNTIF(Weekly[[#This Row],[SVC_P]:[QDA_P]],FALSE))</f>
        <v>0</v>
      </c>
      <c r="AN92" t="str">
        <f>IF(AND(Weekly[[#This Row],[BF V Odds]]&gt;$BO$6,Weekly[[#This Row],[BF V Odds]] &lt; $BO$7),Weekly[[#This Row],[BF V Odds]],"")</f>
        <v/>
      </c>
      <c r="AO92" t="str">
        <f>IF(AND(Weekly[[#This Row],[BF H Odds]]&gt;$BO$6, Weekly[[#This Row],[BF H Odds]] &lt; $BO$7),Weekly[[#This Row],[BF H Odds]],"")</f>
        <v/>
      </c>
      <c r="AP92" s="37">
        <f>IF(AND(Weekly[[#This Row],[V Odds &lt;]]="",Weekly[[#This Row],[H Odds &lt;]]=""),AP91,IF(AND(Weekly[[#This Row],[H Odds &lt;]]&lt;&gt;"",Weekly[[#This Row],[SVC_P]]=TRUE,Weekly[[#This Row],[Actual]]=TRUE),AP91+Weekly[[#This Row],[H Odds &lt;]]-1,IF(AND(Weekly[[#This Row],[V Odds &lt;]]&lt;&gt;"",Weekly[[#This Row],[SVC_P]]=FALSE,Weekly[[#This Row],[Actual]]=FALSE),AP91+Weekly[[#This Row],[V Odds &lt;]]-1,IF(AND(Weekly[[#This Row],[V Odds &lt;]]&lt;&gt;"",Weekly[[#This Row],[SVC_P]]=FALSE,Weekly[[#This Row],[Actual]]=TRUE),AP91-1,IF(AND(Weekly[[#This Row],[H Odds &lt;]]&lt;&gt;"",Weekly[[#This Row],[SVC_P]]=TRUE,Weekly[[#This Row],[Actual]]=FALSE),AP91-1,AP91)))))</f>
        <v>53.220000000000013</v>
      </c>
      <c r="AQ92" s="37">
        <f>IF(AND(Weekly[[#This Row],[V Odds &lt;]]="",Weekly[[#This Row],[H Odds &lt;]]=""),AQ91,IF(AND(Weekly[[#This Row],[H Odds &lt;]]&lt;&gt;"",Weekly[[#This Row],[ADBC_P]]=TRUE,Weekly[[#This Row],[Actual]]=TRUE),AQ91+Weekly[[#This Row],[H Odds &lt;]]-1,IF(AND(Weekly[[#This Row],[V Odds &lt;]]&lt;&gt;"",Weekly[[#This Row],[ADBC_P]]=FALSE,Weekly[[#This Row],[Actual]]=FALSE),AQ91+Weekly[[#This Row],[V Odds &lt;]]-1,IF(AND(Weekly[[#This Row],[V Odds &lt;]]&lt;&gt;"",Weekly[[#This Row],[ADBC_P]]=FALSE,Weekly[[#This Row],[Actual]]=TRUE),AQ91-1,IF(AND(Weekly[[#This Row],[H Odds &lt;]]&lt;&gt;"",Weekly[[#This Row],[ADBC_P]]=TRUE,Weekly[[#This Row],[Actual]]=FALSE),AQ91-1,AQ91)))))</f>
        <v>42.82</v>
      </c>
      <c r="AR92" s="37">
        <f>IF(AND(Weekly[[#This Row],[V Odds &lt;]]="",Weekly[[#This Row],[H Odds &lt;]]=""),AR91,IF(AND(Weekly[[#This Row],[H Odds &lt;]]&lt;&gt;"",Weekly[[#This Row],[RFC_P]]=TRUE,Weekly[[#This Row],[Actual]]=TRUE),AR91+Weekly[[#This Row],[H Odds &lt;]]-1,IF(AND(Weekly[[#This Row],[V Odds &lt;]]&lt;&gt;"",Weekly[[#This Row],[RFC_P]]=FALSE,Weekly[[#This Row],[Actual]]=FALSE),AR91+Weekly[[#This Row],[V Odds &lt;]]-1,IF(AND(Weekly[[#This Row],[V Odds &lt;]]&lt;&gt;"",Weekly[[#This Row],[RFC_P]]=FALSE,Weekly[[#This Row],[Actual]]=TRUE),AR91-1,IF(AND(Weekly[[#This Row],[H Odds &lt;]]&lt;&gt;"",Weekly[[#This Row],[RFC_P]]=TRUE,Weekly[[#This Row],[Actual]]=FALSE),AR91-1,AR91)))))</f>
        <v>40.330000000000005</v>
      </c>
      <c r="AS92" s="37">
        <f>IF(AND(Weekly[[#This Row],[V Odds &lt;]]="",Weekly[[#This Row],[H Odds &lt;]]=""),AS91,IF(AND(Weekly[[#This Row],[H Odds &lt;]]&lt;&gt;"",Weekly[[#This Row],[GBC_P]]=TRUE,Weekly[[#This Row],[Actual]]=TRUE),AS91+Weekly[[#This Row],[H Odds &lt;]]-1,IF(AND(Weekly[[#This Row],[V Odds &lt;]]&lt;&gt;"",Weekly[[#This Row],[GBC_P]]=FALSE,Weekly[[#This Row],[Actual]]=FALSE),AS91+Weekly[[#This Row],[V Odds &lt;]]-1,IF(AND(Weekly[[#This Row],[V Odds &lt;]]&lt;&gt;"",Weekly[[#This Row],[GBC_P]]=FALSE,Weekly[[#This Row],[Actual]]=TRUE),AS91-1,IF(AND(Weekly[[#This Row],[H Odds &lt;]]&lt;&gt;"",Weekly[[#This Row],[GBC_P]]=TRUE,Weekly[[#This Row],[Actual]]=FALSE),AS91-1,AS91)))))</f>
        <v>40.82</v>
      </c>
      <c r="AT92" s="37">
        <f>IF(AND(Weekly[[#This Row],[V Odds &lt;]]="",Weekly[[#This Row],[H Odds &lt;]]=""),AT91,IF(AND(Weekly[[#This Row],[H Odds &lt;]]&lt;&gt;"",Weekly[[#This Row],[HGBC_P]]=TRUE,Weekly[[#This Row],[Actual]]=TRUE),AT91+Weekly[[#This Row],[H Odds &lt;]]-1,IF(AND(Weekly[[#This Row],[V Odds &lt;]]&lt;&gt;"",Weekly[[#This Row],[HGBC_P]]=FALSE,Weekly[[#This Row],[Actual]]=FALSE),AT91+Weekly[[#This Row],[V Odds &lt;]]-1,IF(AND(Weekly[[#This Row],[V Odds &lt;]]&lt;&gt;"",Weekly[[#This Row],[HGBC_P]]=FALSE,Weekly[[#This Row],[Actual]]=TRUE),AT91-1,IF(AND(Weekly[[#This Row],[H Odds &lt;]]&lt;&gt;"",Weekly[[#This Row],[HGBC_P]]=TRUE,Weekly[[#This Row],[Actual]]=FALSE),AT91-1,AT91)))))</f>
        <v>36</v>
      </c>
      <c r="AU92" s="37">
        <f>IF(AND(Weekly[[#This Row],[V Odds &lt;]]="",Weekly[[#This Row],[H Odds &lt;]]=""),AU91,IF(AND(Weekly[[#This Row],[H Odds &lt;]]&lt;&gt;"",Weekly[[#This Row],[XGB_P]]=TRUE,Weekly[[#This Row],[Actual]]=TRUE),AU91+Weekly[[#This Row],[H Odds &lt;]]-1,IF(AND(Weekly[[#This Row],[V Odds &lt;]]&lt;&gt;"",Weekly[[#This Row],[XGB_P]]=FALSE,Weekly[[#This Row],[Actual]]=FALSE),AU91+Weekly[[#This Row],[V Odds &lt;]]-1,IF(AND(Weekly[[#This Row],[V Odds &lt;]]&lt;&gt;"",Weekly[[#This Row],[XGB_P]]=FALSE,Weekly[[#This Row],[Actual]]=TRUE),AU91-1,IF(AND(Weekly[[#This Row],[H Odds &lt;]]&lt;&gt;"",Weekly[[#This Row],[XGB_P]]=TRUE,Weekly[[#This Row],[Actual]]=FALSE),AU91-1,AU91)))))</f>
        <v>41.400000000000006</v>
      </c>
      <c r="AV92" s="37">
        <f>IF(AND(Weekly[[#This Row],[V Odds &lt;]]="",Weekly[[#This Row],[H Odds &lt;]]=""),AV91,IF(AND(Weekly[[#This Row],[H Odds &lt;]]&lt;&gt;"",Weekly[[#This Row],[QDA_P]]=TRUE,Weekly[[#This Row],[Actual]]=TRUE),AV91+Weekly[[#This Row],[H Odds &lt;]]-1,IF(AND(Weekly[[#This Row],[V Odds &lt;]]&lt;&gt;"",Weekly[[#This Row],[QDA_P]]=FALSE,Weekly[[#This Row],[Actual]]=FALSE),AV91+Weekly[[#This Row],[V Odds &lt;]]-1,IF(AND(Weekly[[#This Row],[V Odds &lt;]]&lt;&gt;"",Weekly[[#This Row],[QDA_P]]=FALSE,Weekly[[#This Row],[Actual]]=TRUE),AV91-1,IF(AND(Weekly[[#This Row],[H Odds &lt;]]&lt;&gt;"",Weekly[[#This Row],[QDA_P]]=TRUE,Weekly[[#This Row],[Actual]]=FALSE),AV91-1,AV91)))))</f>
        <v>43.519999999999996</v>
      </c>
      <c r="AW92" s="37"/>
      <c r="AX92" s="37">
        <f>IF(AND(Weekly[[#This Row],[V Odds &lt;]]="",Weekly[[#This Row],[H Odds &lt;]]=""),AX91,IF(AND(Weekly[[#This Row],[V Odds &lt;]]&lt;&gt;"",Weekly[[#This Row],[FALSES]]&gt;0,Weekly[[#This Row],[Actual]]=FALSE),AX91+Weekly[[#This Row],[V Odds &lt;]]-1,IF(AND(Weekly[[#This Row],[H Odds &lt;]]&lt;&gt;"",Weekly[[#This Row],[TRUES]]&gt;0,Weekly[[#This Row],[Actual]]=TRUE),AX91+Weekly[[#This Row],[H Odds &lt;]]-1,IF(AND(Weekly[[#This Row],[V Odds &lt;]]&lt;&gt;"",Weekly[[#This Row],[FALSES]]=0),AX91,IF(AND(Weekly[[#This Row],[H Odds &lt;]]&lt;&gt;"",Weekly[[#This Row],[TRUES]]=0),AX91,AX91-1)))))</f>
        <v>57.740000000000009</v>
      </c>
      <c r="AY92" s="37">
        <f>IF(AND(Weekly[[#This Row],[V Odds &lt;]]="",Weekly[[#This Row],[H Odds &lt;]]=""),AY91,IF(AND(Weekly[[#This Row],[V Odds &lt;]]&lt;&gt;"",Weekly[[#This Row],[FALSES]]&gt;0,Weekly[[#This Row],[Actual]]=FALSE),AY91+((Weekly[[#This Row],[V Odds &lt;]]-1)*0.92),IF(AND(Weekly[[#This Row],[H Odds &lt;]]&lt;&gt;"",Weekly[[#This Row],[TRUES]]&gt;0,Weekly[[#This Row],[Actual]]=TRUE),AY91+((Weekly[[#This Row],[H Odds &lt;]]-1)*0.92),IF(AND(Weekly[[#This Row],[V Odds &lt;]]&lt;&gt;"",Weekly[[#This Row],[FALSES]]=0),AY91,IF(AND(Weekly[[#This Row],[H Odds &lt;]]&lt;&gt;"",Weekly[[#This Row],[TRUES]]=0),AY91,AY91-1)))))</f>
        <v>55.600800000000007</v>
      </c>
      <c r="AZ92" s="37">
        <f>IF(AND(Weekly[[#This Row],[V Odds &lt;]]="",Weekly[[#This Row],[H Odds &lt;]]=""),AZ91,IF(AND(Weekly[[#This Row],[V Odds &lt;]]&lt;&gt;"",Weekly[[#This Row],[Actual]]=FALSE),AZ91+Weekly[[#This Row],[V Odds &lt;]]-1,IF(AND(Weekly[[#This Row],[H Odds &lt;]]&lt;&gt;"",Weekly[[#This Row],[Actual]]=TRUE),AZ91+Weekly[[#This Row],[H Odds &lt;]]-1,AZ91-1)))</f>
        <v>55.480000000000004</v>
      </c>
      <c r="BA92" s="38">
        <f>IF(Weekly[[#This Row],[H Odds &lt;]]="",BA91,IF(AND(Weekly[[#This Row],[H Odds &lt;]]&lt;&gt;"",Weekly[[#This Row],[SVC_P]]=TRUE,Weekly[[#This Row],[Actual]]=TRUE),BA91+Weekly[[#This Row],[H Odds &lt;]]-1,IF(AND(Weekly[[#This Row],[H Odds &lt;]]&lt;&gt;"",Weekly[[#This Row],[SVC_P]]=TRUE,Weekly[[#This Row],[Actual]]=FALSE),BA91-1,BA91)))</f>
        <v>49.53</v>
      </c>
      <c r="BB92" s="38">
        <f>IF(Weekly[[#This Row],[H Odds &lt;]]="",BB91,IF(AND(Weekly[[#This Row],[H Odds &lt;]]&lt;&gt;"",Weekly[[#This Row],[ADBC_P]]=TRUE,Weekly[[#This Row],[Actual]]=TRUE),BB91+Weekly[[#This Row],[H Odds &lt;]]-1,IF(AND(Weekly[[#This Row],[H Odds &lt;]]&lt;&gt;"",Weekly[[#This Row],[ADBC_P]]=TRUE,Weekly[[#This Row],[Actual]]=FALSE),BB91-1,BB91)))</f>
        <v>39</v>
      </c>
      <c r="BC92" s="38">
        <f>IF(Weekly[[#This Row],[H Odds &lt;]]="",BC91,IF(AND(Weekly[[#This Row],[H Odds &lt;]]&lt;&gt;"",Weekly[[#This Row],[RFC_P]]=TRUE,Weekly[[#This Row],[Actual]]=TRUE),BC91+Weekly[[#This Row],[H Odds &lt;]]-1,IF(AND(Weekly[[#This Row],[H Odds &lt;]]&lt;&gt;"",Weekly[[#This Row],[RFC_P]]=TRUE,Weekly[[#This Row],[Actual]]=FALSE),BC91-1,BC91)))</f>
        <v>38</v>
      </c>
      <c r="BD92" s="38">
        <f>IF(Weekly[[#This Row],[H Odds &lt;]]="",BD91,IF(AND(Weekly[[#This Row],[H Odds &lt;]]&lt;&gt;"",Weekly[[#This Row],[GBC_P]]=TRUE,Weekly[[#This Row],[Actual]]=TRUE),BD91+Weekly[[#This Row],[H Odds &lt;]]-1,IF(AND(Weekly[[#This Row],[H Odds &lt;]]&lt;&gt;"",Weekly[[#This Row],[GBC_P]]=TRUE,Weekly[[#This Row],[Actual]]=FALSE),BD91-1,BD91)))</f>
        <v>39</v>
      </c>
      <c r="BE92" s="38">
        <f>IF(Weekly[[#This Row],[H Odds &lt;]]="",BE91,IF(AND(Weekly[[#This Row],[H Odds &lt;]]&lt;&gt;"",Weekly[[#This Row],[HGBC_P]]=TRUE,Weekly[[#This Row],[Actual]]=TRUE),BE91+Weekly[[#This Row],[H Odds &lt;]]-1,IF(AND(Weekly[[#This Row],[H Odds &lt;]]&lt;&gt;"",Weekly[[#This Row],[HGBC_P]]=TRUE,Weekly[[#This Row],[Actual]]=FALSE),BE91-1,BE91)))</f>
        <v>38</v>
      </c>
      <c r="BF92" s="38">
        <f>IF(Weekly[[#This Row],[H Odds &lt;]]="",BF91,IF(AND(Weekly[[#This Row],[H Odds &lt;]]&lt;&gt;"",Weekly[[#This Row],[XGB_P]]=TRUE,Weekly[[#This Row],[Actual]]=TRUE),BF91+Weekly[[#This Row],[H Odds &lt;]]-1,IF(AND(Weekly[[#This Row],[H Odds &lt;]]&lt;&gt;"",Weekly[[#This Row],[XGB_P]]=TRUE,Weekly[[#This Row],[Actual]]=FALSE),BF91-1,BF91)))</f>
        <v>41.27</v>
      </c>
      <c r="BG92" s="38">
        <f>IF(Weekly[[#This Row],[H Odds &lt;]]="",BG91,IF(AND(Weekly[[#This Row],[H Odds &lt;]]&lt;&gt;"",Weekly[[#This Row],[QDA_P]]=TRUE,Weekly[[#This Row],[Actual]]=TRUE),BG91+Weekly[[#This Row],[H Odds &lt;]]-1,IF(AND(Weekly[[#This Row],[H Odds &lt;]]&lt;&gt;"",Weekly[[#This Row],[QDA_P]]=TRUE,Weekly[[#This Row],[Actual]]=FALSE),BG91-1,BG91)))</f>
        <v>39</v>
      </c>
      <c r="BH92" s="38">
        <f>IF(Weekly[[#This Row],[H Odds &lt;]]="",BH91,IF(AND(Weekly[[#This Row],[H Odds &lt;]]&lt;&gt;"",Weekly[[#This Row],[KNC_P]]=TRUE,Weekly[[#This Row],[Actual]]=TRUE),BH91+Weekly[[#This Row],[H Odds &lt;]]-1,IF(AND(Weekly[[#This Row],[H Odds &lt;]]&lt;&gt;"",Weekly[[#This Row],[KNC_P]]=TRUE,Weekly[[#This Row],[Actual]]=FALSE),BH91-1,BH91)))</f>
        <v>40</v>
      </c>
      <c r="BI92" s="38">
        <f>IF(Weekly[[#This Row],[H Odds &lt;]]="",BI91,IF(AND(Weekly[[#This Row],[H Odds &lt;]]&lt;&gt;"",Weekly[[#This Row],[TRUES]]&gt;0,Weekly[[#This Row],[Actual]]=TRUE),BI91+Weekly[[#This Row],[H Odds &lt;]]-1,IF(AND(Weekly[[#This Row],[H Odds &lt;]]&lt;&gt;"",Weekly[[#This Row],[TRUES]]=0),BI91,BI91-1)))</f>
        <v>49.53</v>
      </c>
      <c r="BJ92" s="38">
        <f>IF(Weekly[[#This Row],[H Odds &lt;]]="",BJ91,IF(AND(Weekly[[#This Row],[H Odds &lt;]]&lt;&gt;"",Weekly[[#This Row],[Actual]]=TRUE),BJ91+Weekly[[#This Row],[H Odds &lt;]]-1,IF(AND(Weekly[[#This Row],[H Odds &lt;]]&lt;&gt;"",Weekly[[#This Row],[Actual]]=FALSE),BJ91-1,BJ91)))</f>
        <v>49.53</v>
      </c>
      <c r="BK92" s="58">
        <f>IF(AND(Weekly[[#This Row],[TRUES]]&gt;4,Weekly[[#This Row],[Actual]]=TRUE),BK91+Weekly[[#This Row],[BF H Odds]]-1,IF(AND(Weekly[[#This Row],[FALSES]]&gt;4,Weekly[[#This Row],[Actual]]=FALSE),BK91+Weekly[[#This Row],[BF V Odds]]-1,IF(AND(Weekly[[#This Row],[TRUES]]&gt;4,Weekly[[#This Row],[Actual]]=FALSE),BK91-1,IF(AND(Weekly[[#This Row],[FALSES]]&gt;4,Weekly[[#This Row],[Actual]]=TRUE),BK91-1,BK91))))</f>
        <v>37.610000000000021</v>
      </c>
      <c r="BL92" s="58">
        <f>IF(AND(Weekly[[#This Row],[TRUES]]&gt;5,Weekly[[#This Row],[Actual]]=TRUE),BL91+Weekly[[#This Row],[BF H Odds]]-1,IF(AND(Weekly[[#This Row],[FALSES]]&gt;5,Weekly[[#This Row],[Actual]]=FALSE),BL91+Weekly[[#This Row],[BF V Odds]]-1,IF(AND(Weekly[[#This Row],[TRUES]]&gt;5,Weekly[[#This Row],[Actual]]=FALSE),BL91-1,IF(AND(Weekly[[#This Row],[FALSES]]&gt;5,Weekly[[#This Row],[Actual]]=TRUE),BL91-1,BL91))))</f>
        <v>43.430000000000014</v>
      </c>
      <c r="BM92" s="58">
        <f>IF(AND(Weekly[[#This Row],[TRUES]]&gt;6,Weekly[[#This Row],[Actual]]=TRUE),BM91+Weekly[[#This Row],[BF H Odds]]-1,IF(AND(Weekly[[#This Row],[FALSES]]&gt;6,Weekly[[#This Row],[Actual]]=FALSE),BM91+Weekly[[#This Row],[BF V Odds]]-1,IF(AND(Weekly[[#This Row],[TRUES]]&gt;6,Weekly[[#This Row],[Actual]]=FALSE),BM91-1,IF(AND(Weekly[[#This Row],[FALSES]]&gt;6,Weekly[[#This Row],[Actual]]=TRUE),BM91-1,BM91))))</f>
        <v>45.150000000000013</v>
      </c>
      <c r="BN92" s="24"/>
    </row>
    <row r="93" spans="1:66" x14ac:dyDescent="0.25">
      <c r="A93" s="1">
        <v>102</v>
      </c>
      <c r="B93" s="10">
        <v>44249</v>
      </c>
      <c r="C93" s="17" t="s">
        <v>35</v>
      </c>
      <c r="D93" s="15" t="s">
        <v>20</v>
      </c>
      <c r="E93" t="b">
        <v>1</v>
      </c>
      <c r="F93" t="b">
        <v>1</v>
      </c>
      <c r="G93" t="b">
        <v>1</v>
      </c>
      <c r="H93" t="b">
        <v>1</v>
      </c>
      <c r="I93" t="b">
        <v>1</v>
      </c>
      <c r="J93" t="b">
        <v>1</v>
      </c>
      <c r="K93" t="b">
        <v>1</v>
      </c>
      <c r="L93" s="11"/>
      <c r="M93" s="11"/>
      <c r="N93">
        <v>1</v>
      </c>
      <c r="O93">
        <v>1.95</v>
      </c>
      <c r="P93" t="b">
        <v>0</v>
      </c>
      <c r="Q93" t="s">
        <v>76</v>
      </c>
      <c r="R93" s="9">
        <f>IFERROR(IF(Weekly[[#This Row],[Won Bet?]]="yes",R92+(Weekly[[#This Row],[BF Odds]]*Weekly[[#This Row],[BF Stake]])-Weekly[[#This Row],[BF Stake]],R92-Weekly[[#This Row],[BF Stake]]),R92)</f>
        <v>90.250000000000028</v>
      </c>
      <c r="S93" s="9">
        <f>IFERROR(IF(Weekly[[#This Row],[Won Bet?]]="yes",S92+(((Weekly[[#This Row],[BF Odds]]*Weekly[[#This Row],[BF Stake]])-Weekly[[#This Row],[BF Stake]])*0.95),S92-Weekly[[#This Row],[BF Stake]]),S92)</f>
        <v>89.037500000000009</v>
      </c>
      <c r="T93">
        <v>2.78</v>
      </c>
      <c r="U93">
        <v>1.47</v>
      </c>
      <c r="V93" s="24">
        <f>IF(Weekly[[#This Row],[Actual]]="","",IF(AND(Weekly[[#This Row],[SVC_P]]=Weekly[[#This Row],[Actual]],Weekly[[#This Row],[SVC_P]]=TRUE),V92+Weekly[[#This Row],[BF H Odds]]-1,IF(AND(Weekly[[#This Row],[SVC_P]]=Weekly[[#This Row],[Actual]],Weekly[[#This Row],[SVC_P]]=FALSE),V92+Weekly[[#This Row],[BF V Odds]]-1,V92-1)))</f>
        <v>55.760000000000034</v>
      </c>
      <c r="W93" s="24">
        <f>IF(Weekly[[#This Row],[Actual]]="","",IF(AND(Weekly[[#This Row],[SVC_P]]=FALSE,Weekly[[#This Row],[Actual]]=TRUE),W92+Weekly[[#This Row],[BF H Odds]]-1,IF(AND(Weekly[[#This Row],[SVC_P]]=TRUE,Weekly[[#This Row],[Actual]]=FALSE,),W92+Weekly[[#This Row],[BF V Odds]]-1,W92-1)))</f>
        <v>-44.76</v>
      </c>
      <c r="X93" s="24">
        <f>IF(Weekly[[#This Row],[Actual]]="","",IF(AND(Weekly[[#This Row],[ADBC_P]]=Weekly[[#This Row],[Actual]],Weekly[[#This Row],[ADBC_P]]=TRUE),X92+Weekly[[#This Row],[BF H Odds]]-1,IF(AND(Weekly[[#This Row],[ADBC_P]]=Weekly[[#This Row],[Actual]],Weekly[[#This Row],[ADBC_P]]=FALSE),X92+Weekly[[#This Row],[BF V Odds]]-1,X92-1)))</f>
        <v>49.530000000000022</v>
      </c>
      <c r="Y93" s="24">
        <f>IF(Weekly[[#This Row],[Actual]]="","",IF(AND(Weekly[[#This Row],[ADBC_P]]=FALSE,Weekly[[#This Row],[Actual]]=TRUE),Y92+Weekly[[#This Row],[BF H Odds]]-1,IF(AND(Weekly[[#This Row],[ADBC_P]]=TRUE,Weekly[[#This Row],[Actual]]=FALSE),Y92+Weekly[[#This Row],[BF V Odds]]-1,Y92-1)))</f>
        <v>37.20000000000001</v>
      </c>
      <c r="Z93" s="24">
        <f>IF(Weekly[[#This Row],[Actual]]="","",IF(AND(Weekly[[#This Row],[RFC_P]]=Weekly[[#This Row],[Actual]],Weekly[[#This Row],[RFC_P]]=TRUE),Z92+Weekly[[#This Row],[BF H Odds]]-1,IF(AND(Weekly[[#This Row],[RFC_P]]=Weekly[[#This Row],[Actual]],Weekly[[#This Row],[RFC_P]]=FALSE),Z92+Weekly[[#This Row],[BF V Odds]]-1,Z92-1)))</f>
        <v>37.53000000000003</v>
      </c>
      <c r="AA93" s="24">
        <f>IF(Weekly[[#This Row],[Actual]]="","",IF(AND(Weekly[[#This Row],[RFC_P]]=FALSE,Weekly[[#This Row],[Actual]]=TRUE),AA92+Weekly[[#This Row],[BF H Odds]]-1,IF(AND(Weekly[[#This Row],[RFC_P]]=TRUE,Weekly[[#This Row],[Actual]]=FALSE),AA92+Weekly[[#This Row],[BF V Odds]]-1,AA92-1)))</f>
        <v>49.20000000000001</v>
      </c>
      <c r="AB93" s="24">
        <f>IF(Weekly[[#This Row],[Actual]]="","",IF(AND(Weekly[[#This Row],[GBC_P]]=Weekly[[#This Row],[Actual]],Weekly[[#This Row],[GBC_P]]=TRUE),AB92+Weekly[[#This Row],[BF H Odds]]-1,IF(AND(Weekly[[#This Row],[GBC_P]]=Weekly[[#This Row],[Actual]],Weekly[[#This Row],[GBC_P]]=FALSE),AB92+Weekly[[#This Row],[BF V Odds]]-1,AB92-1)))</f>
        <v>39.420000000000016</v>
      </c>
      <c r="AC93" s="24">
        <f>IF(Weekly[[#This Row],[Actual]]="","",IF(AND(Weekly[[#This Row],[GBC_P]]=FALSE,Weekly[[#This Row],[Actual]]=TRUE),AC92+Weekly[[#This Row],[BF H Odds]]-1,IF(AND(Weekly[[#This Row],[GBC_P]]=TRUE,Weekly[[#This Row],[Actual]]=FALSE),AC92+Weekly[[#This Row],[BF V Odds]]-1,AC92-1)))</f>
        <v>47.310000000000016</v>
      </c>
      <c r="AD93" s="24">
        <f>IF(Weekly[[#This Row],[Actual]]="","",IF(AND(Weekly[[#This Row],[HGBC_P]]=Weekly[[#This Row],[Actual]],Weekly[[#This Row],[HGBC_P]]=TRUE),AD92+Weekly[[#This Row],[BF H Odds]]-1,IF(AND(Weekly[[#This Row],[HGBC_P]]=Weekly[[#This Row],[Actual]],Weekly[[#This Row],[HGBC_P]]=FALSE),AD92+Weekly[[#This Row],[BF V Odds]]-1,AD92-1)))</f>
        <v>29.44000000000003</v>
      </c>
      <c r="AE93" s="24">
        <f>IF(Weekly[[#This Row],[Actual]]="","",IF(AND(Weekly[[#This Row],[HGBC_P]]=FALSE,Weekly[[#This Row],[Actual]]=TRUE),AE92+Weekly[[#This Row],[BF H Odds]]-1,IF(AND(Weekly[[#This Row],[HGBC_P]]=TRUE,Weekly[[#This Row],[Actual]]=FALSE),AE92+Weekly[[#This Row],[BF V Odds]]-1,AE92-1)))</f>
        <v>57.290000000000006</v>
      </c>
      <c r="AF93" s="24">
        <f>IF(Weekly[[#This Row],[Actual]]="","",IF(AND(Weekly[[#This Row],[XGB_P]]=Weekly[[#This Row],[Actual]],Weekly[[#This Row],[XGB_P]]=TRUE),AF92+Weekly[[#This Row],[BF H Odds]]-1,IF(AND(Weekly[[#This Row],[XGB_P]]=Weekly[[#This Row],[Actual]],Weekly[[#This Row],[XGB_P]]=FALSE),AF92+Weekly[[#This Row],[BF V Odds]]-1,AF92-1)))</f>
        <v>39.120000000000026</v>
      </c>
      <c r="AG93" s="24">
        <f>IF(Weekly[[#This Row],[Actual]]="","",IF(AND(Weekly[[#This Row],[XGB_P]]=FALSE,Weekly[[#This Row],[Actual]]=TRUE),AG92+Weekly[[#This Row],[BF H Odds]]-1,IF(AND(Weekly[[#This Row],[XGB_P]]=TRUE,Weekly[[#This Row],[Actual]]=FALSE),AG92+Weekly[[#This Row],[BF V Odds]]-1,AG92-1)))</f>
        <v>47.61</v>
      </c>
      <c r="AH93" s="24">
        <f>IF(Weekly[[#This Row],[Actual]]="","",IF(AND(Weekly[[#This Row],[QDA_P]]=Weekly[[#This Row],[Actual]],Weekly[[#This Row],[QDA_P]]=TRUE),AH92+Weekly[[#This Row],[BF H Odds]]-1,IF(AND(Weekly[[#This Row],[QDA_P]]=Weekly[[#This Row],[Actual]],Weekly[[#This Row],[QDA_P]]=FALSE),AH92+Weekly[[#This Row],[BF V Odds]]-1,AH92-1)))</f>
        <v>35.770000000000017</v>
      </c>
      <c r="AI93" s="24">
        <f>IF(Weekly[[#This Row],[Actual]]="","",IF(AND(Weekly[[#This Row],[QDA_P]]=FALSE,Weekly[[#This Row],[Actual]]=TRUE),AI92+Weekly[[#This Row],[BF H Odds]]-1,IF(AND(Weekly[[#This Row],[QDA_P]]=TRUE,Weekly[[#This Row],[Actual]]=FALSE),AI92+Weekly[[#This Row],[BF V Odds]]-1,AI92-1)))</f>
        <v>50.960000000000015</v>
      </c>
      <c r="AJ93" s="24"/>
      <c r="AK93" s="24"/>
      <c r="AL93" s="30">
        <f>IF(Weekly[[#This Row],[Actual]]="","",COUNTIF(Weekly[[#This Row],[SVC_P]:[QDA_P]],TRUE))</f>
        <v>7</v>
      </c>
      <c r="AM93" s="30">
        <f>IF(Weekly[[#This Row],[Actual]]="","",COUNTIF(Weekly[[#This Row],[SVC_P]:[QDA_P]],FALSE))</f>
        <v>0</v>
      </c>
      <c r="AN93" t="str">
        <f>IF(AND(Weekly[[#This Row],[BF V Odds]]&gt;$BO$6,Weekly[[#This Row],[BF V Odds]] &lt; $BO$7),Weekly[[#This Row],[BF V Odds]],"")</f>
        <v/>
      </c>
      <c r="AO93" t="str">
        <f>IF(AND(Weekly[[#This Row],[BF H Odds]]&gt;$BO$6, Weekly[[#This Row],[BF H Odds]] &lt; $BO$7),Weekly[[#This Row],[BF H Odds]],"")</f>
        <v/>
      </c>
      <c r="AP93" s="37">
        <f>IF(AND(Weekly[[#This Row],[V Odds &lt;]]="",Weekly[[#This Row],[H Odds &lt;]]=""),AP92,IF(AND(Weekly[[#This Row],[H Odds &lt;]]&lt;&gt;"",Weekly[[#This Row],[SVC_P]]=TRUE,Weekly[[#This Row],[Actual]]=TRUE),AP92+Weekly[[#This Row],[H Odds &lt;]]-1,IF(AND(Weekly[[#This Row],[V Odds &lt;]]&lt;&gt;"",Weekly[[#This Row],[SVC_P]]=FALSE,Weekly[[#This Row],[Actual]]=FALSE),AP92+Weekly[[#This Row],[V Odds &lt;]]-1,IF(AND(Weekly[[#This Row],[V Odds &lt;]]&lt;&gt;"",Weekly[[#This Row],[SVC_P]]=FALSE,Weekly[[#This Row],[Actual]]=TRUE),AP92-1,IF(AND(Weekly[[#This Row],[H Odds &lt;]]&lt;&gt;"",Weekly[[#This Row],[SVC_P]]=TRUE,Weekly[[#This Row],[Actual]]=FALSE),AP92-1,AP92)))))</f>
        <v>53.220000000000013</v>
      </c>
      <c r="AQ93" s="37">
        <f>IF(AND(Weekly[[#This Row],[V Odds &lt;]]="",Weekly[[#This Row],[H Odds &lt;]]=""),AQ92,IF(AND(Weekly[[#This Row],[H Odds &lt;]]&lt;&gt;"",Weekly[[#This Row],[ADBC_P]]=TRUE,Weekly[[#This Row],[Actual]]=TRUE),AQ92+Weekly[[#This Row],[H Odds &lt;]]-1,IF(AND(Weekly[[#This Row],[V Odds &lt;]]&lt;&gt;"",Weekly[[#This Row],[ADBC_P]]=FALSE,Weekly[[#This Row],[Actual]]=FALSE),AQ92+Weekly[[#This Row],[V Odds &lt;]]-1,IF(AND(Weekly[[#This Row],[V Odds &lt;]]&lt;&gt;"",Weekly[[#This Row],[ADBC_P]]=FALSE,Weekly[[#This Row],[Actual]]=TRUE),AQ92-1,IF(AND(Weekly[[#This Row],[H Odds &lt;]]&lt;&gt;"",Weekly[[#This Row],[ADBC_P]]=TRUE,Weekly[[#This Row],[Actual]]=FALSE),AQ92-1,AQ92)))))</f>
        <v>42.82</v>
      </c>
      <c r="AR93" s="37">
        <f>IF(AND(Weekly[[#This Row],[V Odds &lt;]]="",Weekly[[#This Row],[H Odds &lt;]]=""),AR92,IF(AND(Weekly[[#This Row],[H Odds &lt;]]&lt;&gt;"",Weekly[[#This Row],[RFC_P]]=TRUE,Weekly[[#This Row],[Actual]]=TRUE),AR92+Weekly[[#This Row],[H Odds &lt;]]-1,IF(AND(Weekly[[#This Row],[V Odds &lt;]]&lt;&gt;"",Weekly[[#This Row],[RFC_P]]=FALSE,Weekly[[#This Row],[Actual]]=FALSE),AR92+Weekly[[#This Row],[V Odds &lt;]]-1,IF(AND(Weekly[[#This Row],[V Odds &lt;]]&lt;&gt;"",Weekly[[#This Row],[RFC_P]]=FALSE,Weekly[[#This Row],[Actual]]=TRUE),AR92-1,IF(AND(Weekly[[#This Row],[H Odds &lt;]]&lt;&gt;"",Weekly[[#This Row],[RFC_P]]=TRUE,Weekly[[#This Row],[Actual]]=FALSE),AR92-1,AR92)))))</f>
        <v>40.330000000000005</v>
      </c>
      <c r="AS93" s="37">
        <f>IF(AND(Weekly[[#This Row],[V Odds &lt;]]="",Weekly[[#This Row],[H Odds &lt;]]=""),AS92,IF(AND(Weekly[[#This Row],[H Odds &lt;]]&lt;&gt;"",Weekly[[#This Row],[GBC_P]]=TRUE,Weekly[[#This Row],[Actual]]=TRUE),AS92+Weekly[[#This Row],[H Odds &lt;]]-1,IF(AND(Weekly[[#This Row],[V Odds &lt;]]&lt;&gt;"",Weekly[[#This Row],[GBC_P]]=FALSE,Weekly[[#This Row],[Actual]]=FALSE),AS92+Weekly[[#This Row],[V Odds &lt;]]-1,IF(AND(Weekly[[#This Row],[V Odds &lt;]]&lt;&gt;"",Weekly[[#This Row],[GBC_P]]=FALSE,Weekly[[#This Row],[Actual]]=TRUE),AS92-1,IF(AND(Weekly[[#This Row],[H Odds &lt;]]&lt;&gt;"",Weekly[[#This Row],[GBC_P]]=TRUE,Weekly[[#This Row],[Actual]]=FALSE),AS92-1,AS92)))))</f>
        <v>40.82</v>
      </c>
      <c r="AT93" s="37">
        <f>IF(AND(Weekly[[#This Row],[V Odds &lt;]]="",Weekly[[#This Row],[H Odds &lt;]]=""),AT92,IF(AND(Weekly[[#This Row],[H Odds &lt;]]&lt;&gt;"",Weekly[[#This Row],[HGBC_P]]=TRUE,Weekly[[#This Row],[Actual]]=TRUE),AT92+Weekly[[#This Row],[H Odds &lt;]]-1,IF(AND(Weekly[[#This Row],[V Odds &lt;]]&lt;&gt;"",Weekly[[#This Row],[HGBC_P]]=FALSE,Weekly[[#This Row],[Actual]]=FALSE),AT92+Weekly[[#This Row],[V Odds &lt;]]-1,IF(AND(Weekly[[#This Row],[V Odds &lt;]]&lt;&gt;"",Weekly[[#This Row],[HGBC_P]]=FALSE,Weekly[[#This Row],[Actual]]=TRUE),AT92-1,IF(AND(Weekly[[#This Row],[H Odds &lt;]]&lt;&gt;"",Weekly[[#This Row],[HGBC_P]]=TRUE,Weekly[[#This Row],[Actual]]=FALSE),AT92-1,AT92)))))</f>
        <v>36</v>
      </c>
      <c r="AU93" s="37">
        <f>IF(AND(Weekly[[#This Row],[V Odds &lt;]]="",Weekly[[#This Row],[H Odds &lt;]]=""),AU92,IF(AND(Weekly[[#This Row],[H Odds &lt;]]&lt;&gt;"",Weekly[[#This Row],[XGB_P]]=TRUE,Weekly[[#This Row],[Actual]]=TRUE),AU92+Weekly[[#This Row],[H Odds &lt;]]-1,IF(AND(Weekly[[#This Row],[V Odds &lt;]]&lt;&gt;"",Weekly[[#This Row],[XGB_P]]=FALSE,Weekly[[#This Row],[Actual]]=FALSE),AU92+Weekly[[#This Row],[V Odds &lt;]]-1,IF(AND(Weekly[[#This Row],[V Odds &lt;]]&lt;&gt;"",Weekly[[#This Row],[XGB_P]]=FALSE,Weekly[[#This Row],[Actual]]=TRUE),AU92-1,IF(AND(Weekly[[#This Row],[H Odds &lt;]]&lt;&gt;"",Weekly[[#This Row],[XGB_P]]=TRUE,Weekly[[#This Row],[Actual]]=FALSE),AU92-1,AU92)))))</f>
        <v>41.400000000000006</v>
      </c>
      <c r="AV93" s="37">
        <f>IF(AND(Weekly[[#This Row],[V Odds &lt;]]="",Weekly[[#This Row],[H Odds &lt;]]=""),AV92,IF(AND(Weekly[[#This Row],[H Odds &lt;]]&lt;&gt;"",Weekly[[#This Row],[QDA_P]]=TRUE,Weekly[[#This Row],[Actual]]=TRUE),AV92+Weekly[[#This Row],[H Odds &lt;]]-1,IF(AND(Weekly[[#This Row],[V Odds &lt;]]&lt;&gt;"",Weekly[[#This Row],[QDA_P]]=FALSE,Weekly[[#This Row],[Actual]]=FALSE),AV92+Weekly[[#This Row],[V Odds &lt;]]-1,IF(AND(Weekly[[#This Row],[V Odds &lt;]]&lt;&gt;"",Weekly[[#This Row],[QDA_P]]=FALSE,Weekly[[#This Row],[Actual]]=TRUE),AV92-1,IF(AND(Weekly[[#This Row],[H Odds &lt;]]&lt;&gt;"",Weekly[[#This Row],[QDA_P]]=TRUE,Weekly[[#This Row],[Actual]]=FALSE),AV92-1,AV92)))))</f>
        <v>43.519999999999996</v>
      </c>
      <c r="AW93" s="37"/>
      <c r="AX93" s="37">
        <f>IF(AND(Weekly[[#This Row],[V Odds &lt;]]="",Weekly[[#This Row],[H Odds &lt;]]=""),AX92,IF(AND(Weekly[[#This Row],[V Odds &lt;]]&lt;&gt;"",Weekly[[#This Row],[FALSES]]&gt;0,Weekly[[#This Row],[Actual]]=FALSE),AX92+Weekly[[#This Row],[V Odds &lt;]]-1,IF(AND(Weekly[[#This Row],[H Odds &lt;]]&lt;&gt;"",Weekly[[#This Row],[TRUES]]&gt;0,Weekly[[#This Row],[Actual]]=TRUE),AX92+Weekly[[#This Row],[H Odds &lt;]]-1,IF(AND(Weekly[[#This Row],[V Odds &lt;]]&lt;&gt;"",Weekly[[#This Row],[FALSES]]=0),AX92,IF(AND(Weekly[[#This Row],[H Odds &lt;]]&lt;&gt;"",Weekly[[#This Row],[TRUES]]=0),AX92,AX92-1)))))</f>
        <v>57.740000000000009</v>
      </c>
      <c r="AY93" s="37">
        <f>IF(AND(Weekly[[#This Row],[V Odds &lt;]]="",Weekly[[#This Row],[H Odds &lt;]]=""),AY92,IF(AND(Weekly[[#This Row],[V Odds &lt;]]&lt;&gt;"",Weekly[[#This Row],[FALSES]]&gt;0,Weekly[[#This Row],[Actual]]=FALSE),AY92+((Weekly[[#This Row],[V Odds &lt;]]-1)*0.92),IF(AND(Weekly[[#This Row],[H Odds &lt;]]&lt;&gt;"",Weekly[[#This Row],[TRUES]]&gt;0,Weekly[[#This Row],[Actual]]=TRUE),AY92+((Weekly[[#This Row],[H Odds &lt;]]-1)*0.92),IF(AND(Weekly[[#This Row],[V Odds &lt;]]&lt;&gt;"",Weekly[[#This Row],[FALSES]]=0),AY92,IF(AND(Weekly[[#This Row],[H Odds &lt;]]&lt;&gt;"",Weekly[[#This Row],[TRUES]]=0),AY92,AY92-1)))))</f>
        <v>55.600800000000007</v>
      </c>
      <c r="AZ93" s="37">
        <f>IF(AND(Weekly[[#This Row],[V Odds &lt;]]="",Weekly[[#This Row],[H Odds &lt;]]=""),AZ92,IF(AND(Weekly[[#This Row],[V Odds &lt;]]&lt;&gt;"",Weekly[[#This Row],[Actual]]=FALSE),AZ92+Weekly[[#This Row],[V Odds &lt;]]-1,IF(AND(Weekly[[#This Row],[H Odds &lt;]]&lt;&gt;"",Weekly[[#This Row],[Actual]]=TRUE),AZ92+Weekly[[#This Row],[H Odds &lt;]]-1,AZ92-1)))</f>
        <v>55.480000000000004</v>
      </c>
      <c r="BA93" s="38">
        <f>IF(Weekly[[#This Row],[H Odds &lt;]]="",BA92,IF(AND(Weekly[[#This Row],[H Odds &lt;]]&lt;&gt;"",Weekly[[#This Row],[SVC_P]]=TRUE,Weekly[[#This Row],[Actual]]=TRUE),BA92+Weekly[[#This Row],[H Odds &lt;]]-1,IF(AND(Weekly[[#This Row],[H Odds &lt;]]&lt;&gt;"",Weekly[[#This Row],[SVC_P]]=TRUE,Weekly[[#This Row],[Actual]]=FALSE),BA92-1,BA92)))</f>
        <v>49.53</v>
      </c>
      <c r="BB93" s="38">
        <f>IF(Weekly[[#This Row],[H Odds &lt;]]="",BB92,IF(AND(Weekly[[#This Row],[H Odds &lt;]]&lt;&gt;"",Weekly[[#This Row],[ADBC_P]]=TRUE,Weekly[[#This Row],[Actual]]=TRUE),BB92+Weekly[[#This Row],[H Odds &lt;]]-1,IF(AND(Weekly[[#This Row],[H Odds &lt;]]&lt;&gt;"",Weekly[[#This Row],[ADBC_P]]=TRUE,Weekly[[#This Row],[Actual]]=FALSE),BB92-1,BB92)))</f>
        <v>39</v>
      </c>
      <c r="BC93" s="38">
        <f>IF(Weekly[[#This Row],[H Odds &lt;]]="",BC92,IF(AND(Weekly[[#This Row],[H Odds &lt;]]&lt;&gt;"",Weekly[[#This Row],[RFC_P]]=TRUE,Weekly[[#This Row],[Actual]]=TRUE),BC92+Weekly[[#This Row],[H Odds &lt;]]-1,IF(AND(Weekly[[#This Row],[H Odds &lt;]]&lt;&gt;"",Weekly[[#This Row],[RFC_P]]=TRUE,Weekly[[#This Row],[Actual]]=FALSE),BC92-1,BC92)))</f>
        <v>38</v>
      </c>
      <c r="BD93" s="38">
        <f>IF(Weekly[[#This Row],[H Odds &lt;]]="",BD92,IF(AND(Weekly[[#This Row],[H Odds &lt;]]&lt;&gt;"",Weekly[[#This Row],[GBC_P]]=TRUE,Weekly[[#This Row],[Actual]]=TRUE),BD92+Weekly[[#This Row],[H Odds &lt;]]-1,IF(AND(Weekly[[#This Row],[H Odds &lt;]]&lt;&gt;"",Weekly[[#This Row],[GBC_P]]=TRUE,Weekly[[#This Row],[Actual]]=FALSE),BD92-1,BD92)))</f>
        <v>39</v>
      </c>
      <c r="BE93" s="38">
        <f>IF(Weekly[[#This Row],[H Odds &lt;]]="",BE92,IF(AND(Weekly[[#This Row],[H Odds &lt;]]&lt;&gt;"",Weekly[[#This Row],[HGBC_P]]=TRUE,Weekly[[#This Row],[Actual]]=TRUE),BE92+Weekly[[#This Row],[H Odds &lt;]]-1,IF(AND(Weekly[[#This Row],[H Odds &lt;]]&lt;&gt;"",Weekly[[#This Row],[HGBC_P]]=TRUE,Weekly[[#This Row],[Actual]]=FALSE),BE92-1,BE92)))</f>
        <v>38</v>
      </c>
      <c r="BF93" s="38">
        <f>IF(Weekly[[#This Row],[H Odds &lt;]]="",BF92,IF(AND(Weekly[[#This Row],[H Odds &lt;]]&lt;&gt;"",Weekly[[#This Row],[XGB_P]]=TRUE,Weekly[[#This Row],[Actual]]=TRUE),BF92+Weekly[[#This Row],[H Odds &lt;]]-1,IF(AND(Weekly[[#This Row],[H Odds &lt;]]&lt;&gt;"",Weekly[[#This Row],[XGB_P]]=TRUE,Weekly[[#This Row],[Actual]]=FALSE),BF92-1,BF92)))</f>
        <v>41.27</v>
      </c>
      <c r="BG93" s="38">
        <f>IF(Weekly[[#This Row],[H Odds &lt;]]="",BG92,IF(AND(Weekly[[#This Row],[H Odds &lt;]]&lt;&gt;"",Weekly[[#This Row],[QDA_P]]=TRUE,Weekly[[#This Row],[Actual]]=TRUE),BG92+Weekly[[#This Row],[H Odds &lt;]]-1,IF(AND(Weekly[[#This Row],[H Odds &lt;]]&lt;&gt;"",Weekly[[#This Row],[QDA_P]]=TRUE,Weekly[[#This Row],[Actual]]=FALSE),BG92-1,BG92)))</f>
        <v>39</v>
      </c>
      <c r="BH93" s="38">
        <f>IF(Weekly[[#This Row],[H Odds &lt;]]="",BH92,IF(AND(Weekly[[#This Row],[H Odds &lt;]]&lt;&gt;"",Weekly[[#This Row],[KNC_P]]=TRUE,Weekly[[#This Row],[Actual]]=TRUE),BH92+Weekly[[#This Row],[H Odds &lt;]]-1,IF(AND(Weekly[[#This Row],[H Odds &lt;]]&lt;&gt;"",Weekly[[#This Row],[KNC_P]]=TRUE,Weekly[[#This Row],[Actual]]=FALSE),BH92-1,BH92)))</f>
        <v>40</v>
      </c>
      <c r="BI93" s="38">
        <f>IF(Weekly[[#This Row],[H Odds &lt;]]="",BI92,IF(AND(Weekly[[#This Row],[H Odds &lt;]]&lt;&gt;"",Weekly[[#This Row],[TRUES]]&gt;0,Weekly[[#This Row],[Actual]]=TRUE),BI92+Weekly[[#This Row],[H Odds &lt;]]-1,IF(AND(Weekly[[#This Row],[H Odds &lt;]]&lt;&gt;"",Weekly[[#This Row],[TRUES]]=0),BI92,BI92-1)))</f>
        <v>49.53</v>
      </c>
      <c r="BJ93" s="38">
        <f>IF(Weekly[[#This Row],[H Odds &lt;]]="",BJ92,IF(AND(Weekly[[#This Row],[H Odds &lt;]]&lt;&gt;"",Weekly[[#This Row],[Actual]]=TRUE),BJ92+Weekly[[#This Row],[H Odds &lt;]]-1,IF(AND(Weekly[[#This Row],[H Odds &lt;]]&lt;&gt;"",Weekly[[#This Row],[Actual]]=FALSE),BJ92-1,BJ92)))</f>
        <v>49.53</v>
      </c>
      <c r="BK93" s="58">
        <f>IF(AND(Weekly[[#This Row],[TRUES]]&gt;4,Weekly[[#This Row],[Actual]]=TRUE),BK92+Weekly[[#This Row],[BF H Odds]]-1,IF(AND(Weekly[[#This Row],[FALSES]]&gt;4,Weekly[[#This Row],[Actual]]=FALSE),BK92+Weekly[[#This Row],[BF V Odds]]-1,IF(AND(Weekly[[#This Row],[TRUES]]&gt;4,Weekly[[#This Row],[Actual]]=FALSE),BK92-1,IF(AND(Weekly[[#This Row],[FALSES]]&gt;4,Weekly[[#This Row],[Actual]]=TRUE),BK92-1,BK92))))</f>
        <v>36.610000000000021</v>
      </c>
      <c r="BL93" s="58">
        <f>IF(AND(Weekly[[#This Row],[TRUES]]&gt;5,Weekly[[#This Row],[Actual]]=TRUE),BL92+Weekly[[#This Row],[BF H Odds]]-1,IF(AND(Weekly[[#This Row],[FALSES]]&gt;5,Weekly[[#This Row],[Actual]]=FALSE),BL92+Weekly[[#This Row],[BF V Odds]]-1,IF(AND(Weekly[[#This Row],[TRUES]]&gt;5,Weekly[[#This Row],[Actual]]=FALSE),BL92-1,IF(AND(Weekly[[#This Row],[FALSES]]&gt;5,Weekly[[#This Row],[Actual]]=TRUE),BL92-1,BL92))))</f>
        <v>42.430000000000014</v>
      </c>
      <c r="BM93" s="58">
        <f>IF(AND(Weekly[[#This Row],[TRUES]]&gt;6,Weekly[[#This Row],[Actual]]=TRUE),BM92+Weekly[[#This Row],[BF H Odds]]-1,IF(AND(Weekly[[#This Row],[FALSES]]&gt;6,Weekly[[#This Row],[Actual]]=FALSE),BM92+Weekly[[#This Row],[BF V Odds]]-1,IF(AND(Weekly[[#This Row],[TRUES]]&gt;6,Weekly[[#This Row],[Actual]]=FALSE),BM92-1,IF(AND(Weekly[[#This Row],[FALSES]]&gt;6,Weekly[[#This Row],[Actual]]=TRUE),BM92-1,BM92))))</f>
        <v>44.150000000000013</v>
      </c>
      <c r="BN93" s="24"/>
    </row>
    <row r="94" spans="1:66" x14ac:dyDescent="0.25">
      <c r="A94" s="1">
        <v>103</v>
      </c>
      <c r="B94" s="10">
        <v>44249</v>
      </c>
      <c r="C94" s="17" t="s">
        <v>37</v>
      </c>
      <c r="D94" s="15" t="s">
        <v>38</v>
      </c>
      <c r="E94" t="b">
        <v>1</v>
      </c>
      <c r="F94" t="b">
        <v>1</v>
      </c>
      <c r="G94" t="b">
        <v>1</v>
      </c>
      <c r="H94" t="b">
        <v>1</v>
      </c>
      <c r="I94" t="b">
        <v>1</v>
      </c>
      <c r="J94" t="b">
        <v>1</v>
      </c>
      <c r="K94" t="b">
        <v>1</v>
      </c>
      <c r="N94">
        <v>1</v>
      </c>
      <c r="O94">
        <v>3.4</v>
      </c>
      <c r="P94" t="b">
        <v>0</v>
      </c>
      <c r="Q94" t="s">
        <v>76</v>
      </c>
      <c r="R94" s="9">
        <f>IFERROR(IF(Weekly[[#This Row],[Won Bet?]]="yes",R93+(Weekly[[#This Row],[BF Odds]]*Weekly[[#This Row],[BF Stake]])-Weekly[[#This Row],[BF Stake]],R93-Weekly[[#This Row],[BF Stake]]),R93)</f>
        <v>89.250000000000028</v>
      </c>
      <c r="S94" s="9">
        <f>IFERROR(IF(Weekly[[#This Row],[Won Bet?]]="yes",S93+(((Weekly[[#This Row],[BF Odds]]*Weekly[[#This Row],[BF Stake]])-Weekly[[#This Row],[BF Stake]])*0.95),S93-Weekly[[#This Row],[BF Stake]]),S93)</f>
        <v>88.037500000000009</v>
      </c>
      <c r="T94">
        <v>2.95</v>
      </c>
      <c r="U94">
        <v>1.44</v>
      </c>
      <c r="V94" s="24">
        <f>IF(Weekly[[#This Row],[Actual]]="","",IF(AND(Weekly[[#This Row],[SVC_P]]=Weekly[[#This Row],[Actual]],Weekly[[#This Row],[SVC_P]]=TRUE),V93+Weekly[[#This Row],[BF H Odds]]-1,IF(AND(Weekly[[#This Row],[SVC_P]]=Weekly[[#This Row],[Actual]],Weekly[[#This Row],[SVC_P]]=FALSE),V93+Weekly[[#This Row],[BF V Odds]]-1,V93-1)))</f>
        <v>54.760000000000034</v>
      </c>
      <c r="W94" s="24">
        <f>IF(Weekly[[#This Row],[Actual]]="","",IF(AND(Weekly[[#This Row],[SVC_P]]=FALSE,Weekly[[#This Row],[Actual]]=TRUE),W93+Weekly[[#This Row],[BF H Odds]]-1,IF(AND(Weekly[[#This Row],[SVC_P]]=TRUE,Weekly[[#This Row],[Actual]]=FALSE,),W93+Weekly[[#This Row],[BF V Odds]]-1,W93-1)))</f>
        <v>-45.76</v>
      </c>
      <c r="X94" s="24">
        <f>IF(Weekly[[#This Row],[Actual]]="","",IF(AND(Weekly[[#This Row],[ADBC_P]]=Weekly[[#This Row],[Actual]],Weekly[[#This Row],[ADBC_P]]=TRUE),X93+Weekly[[#This Row],[BF H Odds]]-1,IF(AND(Weekly[[#This Row],[ADBC_P]]=Weekly[[#This Row],[Actual]],Weekly[[#This Row],[ADBC_P]]=FALSE),X93+Weekly[[#This Row],[BF V Odds]]-1,X93-1)))</f>
        <v>48.530000000000022</v>
      </c>
      <c r="Y94" s="24">
        <f>IF(Weekly[[#This Row],[Actual]]="","",IF(AND(Weekly[[#This Row],[ADBC_P]]=FALSE,Weekly[[#This Row],[Actual]]=TRUE),Y93+Weekly[[#This Row],[BF H Odds]]-1,IF(AND(Weekly[[#This Row],[ADBC_P]]=TRUE,Weekly[[#This Row],[Actual]]=FALSE),Y93+Weekly[[#This Row],[BF V Odds]]-1,Y93-1)))</f>
        <v>39.150000000000013</v>
      </c>
      <c r="Z94" s="24">
        <f>IF(Weekly[[#This Row],[Actual]]="","",IF(AND(Weekly[[#This Row],[RFC_P]]=Weekly[[#This Row],[Actual]],Weekly[[#This Row],[RFC_P]]=TRUE),Z93+Weekly[[#This Row],[BF H Odds]]-1,IF(AND(Weekly[[#This Row],[RFC_P]]=Weekly[[#This Row],[Actual]],Weekly[[#This Row],[RFC_P]]=FALSE),Z93+Weekly[[#This Row],[BF V Odds]]-1,Z93-1)))</f>
        <v>36.53000000000003</v>
      </c>
      <c r="AA94" s="24">
        <f>IF(Weekly[[#This Row],[Actual]]="","",IF(AND(Weekly[[#This Row],[RFC_P]]=FALSE,Weekly[[#This Row],[Actual]]=TRUE),AA93+Weekly[[#This Row],[BF H Odds]]-1,IF(AND(Weekly[[#This Row],[RFC_P]]=TRUE,Weekly[[#This Row],[Actual]]=FALSE),AA93+Weekly[[#This Row],[BF V Odds]]-1,AA93-1)))</f>
        <v>51.150000000000013</v>
      </c>
      <c r="AB94" s="24">
        <f>IF(Weekly[[#This Row],[Actual]]="","",IF(AND(Weekly[[#This Row],[GBC_P]]=Weekly[[#This Row],[Actual]],Weekly[[#This Row],[GBC_P]]=TRUE),AB93+Weekly[[#This Row],[BF H Odds]]-1,IF(AND(Weekly[[#This Row],[GBC_P]]=Weekly[[#This Row],[Actual]],Weekly[[#This Row],[GBC_P]]=FALSE),AB93+Weekly[[#This Row],[BF V Odds]]-1,AB93-1)))</f>
        <v>38.420000000000016</v>
      </c>
      <c r="AC94" s="24">
        <f>IF(Weekly[[#This Row],[Actual]]="","",IF(AND(Weekly[[#This Row],[GBC_P]]=FALSE,Weekly[[#This Row],[Actual]]=TRUE),AC93+Weekly[[#This Row],[BF H Odds]]-1,IF(AND(Weekly[[#This Row],[GBC_P]]=TRUE,Weekly[[#This Row],[Actual]]=FALSE),AC93+Weekly[[#This Row],[BF V Odds]]-1,AC93-1)))</f>
        <v>49.260000000000019</v>
      </c>
      <c r="AD94" s="24">
        <f>IF(Weekly[[#This Row],[Actual]]="","",IF(AND(Weekly[[#This Row],[HGBC_P]]=Weekly[[#This Row],[Actual]],Weekly[[#This Row],[HGBC_P]]=TRUE),AD93+Weekly[[#This Row],[BF H Odds]]-1,IF(AND(Weekly[[#This Row],[HGBC_P]]=Weekly[[#This Row],[Actual]],Weekly[[#This Row],[HGBC_P]]=FALSE),AD93+Weekly[[#This Row],[BF V Odds]]-1,AD93-1)))</f>
        <v>28.44000000000003</v>
      </c>
      <c r="AE94" s="24">
        <f>IF(Weekly[[#This Row],[Actual]]="","",IF(AND(Weekly[[#This Row],[HGBC_P]]=FALSE,Weekly[[#This Row],[Actual]]=TRUE),AE93+Weekly[[#This Row],[BF H Odds]]-1,IF(AND(Weekly[[#This Row],[HGBC_P]]=TRUE,Weekly[[#This Row],[Actual]]=FALSE),AE93+Weekly[[#This Row],[BF V Odds]]-1,AE93-1)))</f>
        <v>59.240000000000009</v>
      </c>
      <c r="AF94" s="24">
        <f>IF(Weekly[[#This Row],[Actual]]="","",IF(AND(Weekly[[#This Row],[XGB_P]]=Weekly[[#This Row],[Actual]],Weekly[[#This Row],[XGB_P]]=TRUE),AF93+Weekly[[#This Row],[BF H Odds]]-1,IF(AND(Weekly[[#This Row],[XGB_P]]=Weekly[[#This Row],[Actual]],Weekly[[#This Row],[XGB_P]]=FALSE),AF93+Weekly[[#This Row],[BF V Odds]]-1,AF93-1)))</f>
        <v>38.120000000000026</v>
      </c>
      <c r="AG94" s="24">
        <f>IF(Weekly[[#This Row],[Actual]]="","",IF(AND(Weekly[[#This Row],[XGB_P]]=FALSE,Weekly[[#This Row],[Actual]]=TRUE),AG93+Weekly[[#This Row],[BF H Odds]]-1,IF(AND(Weekly[[#This Row],[XGB_P]]=TRUE,Weekly[[#This Row],[Actual]]=FALSE),AG93+Weekly[[#This Row],[BF V Odds]]-1,AG93-1)))</f>
        <v>49.56</v>
      </c>
      <c r="AH94" s="24">
        <f>IF(Weekly[[#This Row],[Actual]]="","",IF(AND(Weekly[[#This Row],[QDA_P]]=Weekly[[#This Row],[Actual]],Weekly[[#This Row],[QDA_P]]=TRUE),AH93+Weekly[[#This Row],[BF H Odds]]-1,IF(AND(Weekly[[#This Row],[QDA_P]]=Weekly[[#This Row],[Actual]],Weekly[[#This Row],[QDA_P]]=FALSE),AH93+Weekly[[#This Row],[BF V Odds]]-1,AH93-1)))</f>
        <v>34.770000000000017</v>
      </c>
      <c r="AI94" s="24">
        <f>IF(Weekly[[#This Row],[Actual]]="","",IF(AND(Weekly[[#This Row],[QDA_P]]=FALSE,Weekly[[#This Row],[Actual]]=TRUE),AI93+Weekly[[#This Row],[BF H Odds]]-1,IF(AND(Weekly[[#This Row],[QDA_P]]=TRUE,Weekly[[#This Row],[Actual]]=FALSE),AI93+Weekly[[#This Row],[BF V Odds]]-1,AI93-1)))</f>
        <v>52.910000000000018</v>
      </c>
      <c r="AJ94" s="24"/>
      <c r="AK94" s="24"/>
      <c r="AL94" s="30">
        <f>IF(Weekly[[#This Row],[Actual]]="","",COUNTIF(Weekly[[#This Row],[SVC_P]:[QDA_P]],TRUE))</f>
        <v>7</v>
      </c>
      <c r="AM94" s="30">
        <f>IF(Weekly[[#This Row],[Actual]]="","",COUNTIF(Weekly[[#This Row],[SVC_P]:[QDA_P]],FALSE))</f>
        <v>0</v>
      </c>
      <c r="AN94" t="str">
        <f>IF(AND(Weekly[[#This Row],[BF V Odds]]&gt;$BO$6,Weekly[[#This Row],[BF V Odds]] &lt; $BO$7),Weekly[[#This Row],[BF V Odds]],"")</f>
        <v/>
      </c>
      <c r="AO94" t="str">
        <f>IF(AND(Weekly[[#This Row],[BF H Odds]]&gt;$BO$6, Weekly[[#This Row],[BF H Odds]] &lt; $BO$7),Weekly[[#This Row],[BF H Odds]],"")</f>
        <v/>
      </c>
      <c r="AP94" s="37">
        <f>IF(AND(Weekly[[#This Row],[V Odds &lt;]]="",Weekly[[#This Row],[H Odds &lt;]]=""),AP93,IF(AND(Weekly[[#This Row],[H Odds &lt;]]&lt;&gt;"",Weekly[[#This Row],[SVC_P]]=TRUE,Weekly[[#This Row],[Actual]]=TRUE),AP93+Weekly[[#This Row],[H Odds &lt;]]-1,IF(AND(Weekly[[#This Row],[V Odds &lt;]]&lt;&gt;"",Weekly[[#This Row],[SVC_P]]=FALSE,Weekly[[#This Row],[Actual]]=FALSE),AP93+Weekly[[#This Row],[V Odds &lt;]]-1,IF(AND(Weekly[[#This Row],[V Odds &lt;]]&lt;&gt;"",Weekly[[#This Row],[SVC_P]]=FALSE,Weekly[[#This Row],[Actual]]=TRUE),AP93-1,IF(AND(Weekly[[#This Row],[H Odds &lt;]]&lt;&gt;"",Weekly[[#This Row],[SVC_P]]=TRUE,Weekly[[#This Row],[Actual]]=FALSE),AP93-1,AP93)))))</f>
        <v>53.220000000000013</v>
      </c>
      <c r="AQ94" s="37">
        <f>IF(AND(Weekly[[#This Row],[V Odds &lt;]]="",Weekly[[#This Row],[H Odds &lt;]]=""),AQ93,IF(AND(Weekly[[#This Row],[H Odds &lt;]]&lt;&gt;"",Weekly[[#This Row],[ADBC_P]]=TRUE,Weekly[[#This Row],[Actual]]=TRUE),AQ93+Weekly[[#This Row],[H Odds &lt;]]-1,IF(AND(Weekly[[#This Row],[V Odds &lt;]]&lt;&gt;"",Weekly[[#This Row],[ADBC_P]]=FALSE,Weekly[[#This Row],[Actual]]=FALSE),AQ93+Weekly[[#This Row],[V Odds &lt;]]-1,IF(AND(Weekly[[#This Row],[V Odds &lt;]]&lt;&gt;"",Weekly[[#This Row],[ADBC_P]]=FALSE,Weekly[[#This Row],[Actual]]=TRUE),AQ93-1,IF(AND(Weekly[[#This Row],[H Odds &lt;]]&lt;&gt;"",Weekly[[#This Row],[ADBC_P]]=TRUE,Weekly[[#This Row],[Actual]]=FALSE),AQ93-1,AQ93)))))</f>
        <v>42.82</v>
      </c>
      <c r="AR94" s="37">
        <f>IF(AND(Weekly[[#This Row],[V Odds &lt;]]="",Weekly[[#This Row],[H Odds &lt;]]=""),AR93,IF(AND(Weekly[[#This Row],[H Odds &lt;]]&lt;&gt;"",Weekly[[#This Row],[RFC_P]]=TRUE,Weekly[[#This Row],[Actual]]=TRUE),AR93+Weekly[[#This Row],[H Odds &lt;]]-1,IF(AND(Weekly[[#This Row],[V Odds &lt;]]&lt;&gt;"",Weekly[[#This Row],[RFC_P]]=FALSE,Weekly[[#This Row],[Actual]]=FALSE),AR93+Weekly[[#This Row],[V Odds &lt;]]-1,IF(AND(Weekly[[#This Row],[V Odds &lt;]]&lt;&gt;"",Weekly[[#This Row],[RFC_P]]=FALSE,Weekly[[#This Row],[Actual]]=TRUE),AR93-1,IF(AND(Weekly[[#This Row],[H Odds &lt;]]&lt;&gt;"",Weekly[[#This Row],[RFC_P]]=TRUE,Weekly[[#This Row],[Actual]]=FALSE),AR93-1,AR93)))))</f>
        <v>40.330000000000005</v>
      </c>
      <c r="AS94" s="37">
        <f>IF(AND(Weekly[[#This Row],[V Odds &lt;]]="",Weekly[[#This Row],[H Odds &lt;]]=""),AS93,IF(AND(Weekly[[#This Row],[H Odds &lt;]]&lt;&gt;"",Weekly[[#This Row],[GBC_P]]=TRUE,Weekly[[#This Row],[Actual]]=TRUE),AS93+Weekly[[#This Row],[H Odds &lt;]]-1,IF(AND(Weekly[[#This Row],[V Odds &lt;]]&lt;&gt;"",Weekly[[#This Row],[GBC_P]]=FALSE,Weekly[[#This Row],[Actual]]=FALSE),AS93+Weekly[[#This Row],[V Odds &lt;]]-1,IF(AND(Weekly[[#This Row],[V Odds &lt;]]&lt;&gt;"",Weekly[[#This Row],[GBC_P]]=FALSE,Weekly[[#This Row],[Actual]]=TRUE),AS93-1,IF(AND(Weekly[[#This Row],[H Odds &lt;]]&lt;&gt;"",Weekly[[#This Row],[GBC_P]]=TRUE,Weekly[[#This Row],[Actual]]=FALSE),AS93-1,AS93)))))</f>
        <v>40.82</v>
      </c>
      <c r="AT94" s="37">
        <f>IF(AND(Weekly[[#This Row],[V Odds &lt;]]="",Weekly[[#This Row],[H Odds &lt;]]=""),AT93,IF(AND(Weekly[[#This Row],[H Odds &lt;]]&lt;&gt;"",Weekly[[#This Row],[HGBC_P]]=TRUE,Weekly[[#This Row],[Actual]]=TRUE),AT93+Weekly[[#This Row],[H Odds &lt;]]-1,IF(AND(Weekly[[#This Row],[V Odds &lt;]]&lt;&gt;"",Weekly[[#This Row],[HGBC_P]]=FALSE,Weekly[[#This Row],[Actual]]=FALSE),AT93+Weekly[[#This Row],[V Odds &lt;]]-1,IF(AND(Weekly[[#This Row],[V Odds &lt;]]&lt;&gt;"",Weekly[[#This Row],[HGBC_P]]=FALSE,Weekly[[#This Row],[Actual]]=TRUE),AT93-1,IF(AND(Weekly[[#This Row],[H Odds &lt;]]&lt;&gt;"",Weekly[[#This Row],[HGBC_P]]=TRUE,Weekly[[#This Row],[Actual]]=FALSE),AT93-1,AT93)))))</f>
        <v>36</v>
      </c>
      <c r="AU94" s="37">
        <f>IF(AND(Weekly[[#This Row],[V Odds &lt;]]="",Weekly[[#This Row],[H Odds &lt;]]=""),AU93,IF(AND(Weekly[[#This Row],[H Odds &lt;]]&lt;&gt;"",Weekly[[#This Row],[XGB_P]]=TRUE,Weekly[[#This Row],[Actual]]=TRUE),AU93+Weekly[[#This Row],[H Odds &lt;]]-1,IF(AND(Weekly[[#This Row],[V Odds &lt;]]&lt;&gt;"",Weekly[[#This Row],[XGB_P]]=FALSE,Weekly[[#This Row],[Actual]]=FALSE),AU93+Weekly[[#This Row],[V Odds &lt;]]-1,IF(AND(Weekly[[#This Row],[V Odds &lt;]]&lt;&gt;"",Weekly[[#This Row],[XGB_P]]=FALSE,Weekly[[#This Row],[Actual]]=TRUE),AU93-1,IF(AND(Weekly[[#This Row],[H Odds &lt;]]&lt;&gt;"",Weekly[[#This Row],[XGB_P]]=TRUE,Weekly[[#This Row],[Actual]]=FALSE),AU93-1,AU93)))))</f>
        <v>41.400000000000006</v>
      </c>
      <c r="AV94" s="37">
        <f>IF(AND(Weekly[[#This Row],[V Odds &lt;]]="",Weekly[[#This Row],[H Odds &lt;]]=""),AV93,IF(AND(Weekly[[#This Row],[H Odds &lt;]]&lt;&gt;"",Weekly[[#This Row],[QDA_P]]=TRUE,Weekly[[#This Row],[Actual]]=TRUE),AV93+Weekly[[#This Row],[H Odds &lt;]]-1,IF(AND(Weekly[[#This Row],[V Odds &lt;]]&lt;&gt;"",Weekly[[#This Row],[QDA_P]]=FALSE,Weekly[[#This Row],[Actual]]=FALSE),AV93+Weekly[[#This Row],[V Odds &lt;]]-1,IF(AND(Weekly[[#This Row],[V Odds &lt;]]&lt;&gt;"",Weekly[[#This Row],[QDA_P]]=FALSE,Weekly[[#This Row],[Actual]]=TRUE),AV93-1,IF(AND(Weekly[[#This Row],[H Odds &lt;]]&lt;&gt;"",Weekly[[#This Row],[QDA_P]]=TRUE,Weekly[[#This Row],[Actual]]=FALSE),AV93-1,AV93)))))</f>
        <v>43.519999999999996</v>
      </c>
      <c r="AW94" s="37"/>
      <c r="AX94" s="37">
        <f>IF(AND(Weekly[[#This Row],[V Odds &lt;]]="",Weekly[[#This Row],[H Odds &lt;]]=""),AX93,IF(AND(Weekly[[#This Row],[V Odds &lt;]]&lt;&gt;"",Weekly[[#This Row],[FALSES]]&gt;0,Weekly[[#This Row],[Actual]]=FALSE),AX93+Weekly[[#This Row],[V Odds &lt;]]-1,IF(AND(Weekly[[#This Row],[H Odds &lt;]]&lt;&gt;"",Weekly[[#This Row],[TRUES]]&gt;0,Weekly[[#This Row],[Actual]]=TRUE),AX93+Weekly[[#This Row],[H Odds &lt;]]-1,IF(AND(Weekly[[#This Row],[V Odds &lt;]]&lt;&gt;"",Weekly[[#This Row],[FALSES]]=0),AX93,IF(AND(Weekly[[#This Row],[H Odds &lt;]]&lt;&gt;"",Weekly[[#This Row],[TRUES]]=0),AX93,AX93-1)))))</f>
        <v>57.740000000000009</v>
      </c>
      <c r="AY94" s="37">
        <f>IF(AND(Weekly[[#This Row],[V Odds &lt;]]="",Weekly[[#This Row],[H Odds &lt;]]=""),AY93,IF(AND(Weekly[[#This Row],[V Odds &lt;]]&lt;&gt;"",Weekly[[#This Row],[FALSES]]&gt;0,Weekly[[#This Row],[Actual]]=FALSE),AY93+((Weekly[[#This Row],[V Odds &lt;]]-1)*0.92),IF(AND(Weekly[[#This Row],[H Odds &lt;]]&lt;&gt;"",Weekly[[#This Row],[TRUES]]&gt;0,Weekly[[#This Row],[Actual]]=TRUE),AY93+((Weekly[[#This Row],[H Odds &lt;]]-1)*0.92),IF(AND(Weekly[[#This Row],[V Odds &lt;]]&lt;&gt;"",Weekly[[#This Row],[FALSES]]=0),AY93,IF(AND(Weekly[[#This Row],[H Odds &lt;]]&lt;&gt;"",Weekly[[#This Row],[TRUES]]=0),AY93,AY93-1)))))</f>
        <v>55.600800000000007</v>
      </c>
      <c r="AZ94" s="37">
        <f>IF(AND(Weekly[[#This Row],[V Odds &lt;]]="",Weekly[[#This Row],[H Odds &lt;]]=""),AZ93,IF(AND(Weekly[[#This Row],[V Odds &lt;]]&lt;&gt;"",Weekly[[#This Row],[Actual]]=FALSE),AZ93+Weekly[[#This Row],[V Odds &lt;]]-1,IF(AND(Weekly[[#This Row],[H Odds &lt;]]&lt;&gt;"",Weekly[[#This Row],[Actual]]=TRUE),AZ93+Weekly[[#This Row],[H Odds &lt;]]-1,AZ93-1)))</f>
        <v>55.480000000000004</v>
      </c>
      <c r="BA94" s="38">
        <f>IF(Weekly[[#This Row],[H Odds &lt;]]="",BA93,IF(AND(Weekly[[#This Row],[H Odds &lt;]]&lt;&gt;"",Weekly[[#This Row],[SVC_P]]=TRUE,Weekly[[#This Row],[Actual]]=TRUE),BA93+Weekly[[#This Row],[H Odds &lt;]]-1,IF(AND(Weekly[[#This Row],[H Odds &lt;]]&lt;&gt;"",Weekly[[#This Row],[SVC_P]]=TRUE,Weekly[[#This Row],[Actual]]=FALSE),BA93-1,BA93)))</f>
        <v>49.53</v>
      </c>
      <c r="BB94" s="38">
        <f>IF(Weekly[[#This Row],[H Odds &lt;]]="",BB93,IF(AND(Weekly[[#This Row],[H Odds &lt;]]&lt;&gt;"",Weekly[[#This Row],[ADBC_P]]=TRUE,Weekly[[#This Row],[Actual]]=TRUE),BB93+Weekly[[#This Row],[H Odds &lt;]]-1,IF(AND(Weekly[[#This Row],[H Odds &lt;]]&lt;&gt;"",Weekly[[#This Row],[ADBC_P]]=TRUE,Weekly[[#This Row],[Actual]]=FALSE),BB93-1,BB93)))</f>
        <v>39</v>
      </c>
      <c r="BC94" s="38">
        <f>IF(Weekly[[#This Row],[H Odds &lt;]]="",BC93,IF(AND(Weekly[[#This Row],[H Odds &lt;]]&lt;&gt;"",Weekly[[#This Row],[RFC_P]]=TRUE,Weekly[[#This Row],[Actual]]=TRUE),BC93+Weekly[[#This Row],[H Odds &lt;]]-1,IF(AND(Weekly[[#This Row],[H Odds &lt;]]&lt;&gt;"",Weekly[[#This Row],[RFC_P]]=TRUE,Weekly[[#This Row],[Actual]]=FALSE),BC93-1,BC93)))</f>
        <v>38</v>
      </c>
      <c r="BD94" s="38">
        <f>IF(Weekly[[#This Row],[H Odds &lt;]]="",BD93,IF(AND(Weekly[[#This Row],[H Odds &lt;]]&lt;&gt;"",Weekly[[#This Row],[GBC_P]]=TRUE,Weekly[[#This Row],[Actual]]=TRUE),BD93+Weekly[[#This Row],[H Odds &lt;]]-1,IF(AND(Weekly[[#This Row],[H Odds &lt;]]&lt;&gt;"",Weekly[[#This Row],[GBC_P]]=TRUE,Weekly[[#This Row],[Actual]]=FALSE),BD93-1,BD93)))</f>
        <v>39</v>
      </c>
      <c r="BE94" s="38">
        <f>IF(Weekly[[#This Row],[H Odds &lt;]]="",BE93,IF(AND(Weekly[[#This Row],[H Odds &lt;]]&lt;&gt;"",Weekly[[#This Row],[HGBC_P]]=TRUE,Weekly[[#This Row],[Actual]]=TRUE),BE93+Weekly[[#This Row],[H Odds &lt;]]-1,IF(AND(Weekly[[#This Row],[H Odds &lt;]]&lt;&gt;"",Weekly[[#This Row],[HGBC_P]]=TRUE,Weekly[[#This Row],[Actual]]=FALSE),BE93-1,BE93)))</f>
        <v>38</v>
      </c>
      <c r="BF94" s="38">
        <f>IF(Weekly[[#This Row],[H Odds &lt;]]="",BF93,IF(AND(Weekly[[#This Row],[H Odds &lt;]]&lt;&gt;"",Weekly[[#This Row],[XGB_P]]=TRUE,Weekly[[#This Row],[Actual]]=TRUE),BF93+Weekly[[#This Row],[H Odds &lt;]]-1,IF(AND(Weekly[[#This Row],[H Odds &lt;]]&lt;&gt;"",Weekly[[#This Row],[XGB_P]]=TRUE,Weekly[[#This Row],[Actual]]=FALSE),BF93-1,BF93)))</f>
        <v>41.27</v>
      </c>
      <c r="BG94" s="38">
        <f>IF(Weekly[[#This Row],[H Odds &lt;]]="",BG93,IF(AND(Weekly[[#This Row],[H Odds &lt;]]&lt;&gt;"",Weekly[[#This Row],[QDA_P]]=TRUE,Weekly[[#This Row],[Actual]]=TRUE),BG93+Weekly[[#This Row],[H Odds &lt;]]-1,IF(AND(Weekly[[#This Row],[H Odds &lt;]]&lt;&gt;"",Weekly[[#This Row],[QDA_P]]=TRUE,Weekly[[#This Row],[Actual]]=FALSE),BG93-1,BG93)))</f>
        <v>39</v>
      </c>
      <c r="BH94" s="38">
        <f>IF(Weekly[[#This Row],[H Odds &lt;]]="",BH93,IF(AND(Weekly[[#This Row],[H Odds &lt;]]&lt;&gt;"",Weekly[[#This Row],[KNC_P]]=TRUE,Weekly[[#This Row],[Actual]]=TRUE),BH93+Weekly[[#This Row],[H Odds &lt;]]-1,IF(AND(Weekly[[#This Row],[H Odds &lt;]]&lt;&gt;"",Weekly[[#This Row],[KNC_P]]=TRUE,Weekly[[#This Row],[Actual]]=FALSE),BH93-1,BH93)))</f>
        <v>40</v>
      </c>
      <c r="BI94" s="38">
        <f>IF(Weekly[[#This Row],[H Odds &lt;]]="",BI93,IF(AND(Weekly[[#This Row],[H Odds &lt;]]&lt;&gt;"",Weekly[[#This Row],[TRUES]]&gt;0,Weekly[[#This Row],[Actual]]=TRUE),BI93+Weekly[[#This Row],[H Odds &lt;]]-1,IF(AND(Weekly[[#This Row],[H Odds &lt;]]&lt;&gt;"",Weekly[[#This Row],[TRUES]]=0),BI93,BI93-1)))</f>
        <v>49.53</v>
      </c>
      <c r="BJ94" s="38">
        <f>IF(Weekly[[#This Row],[H Odds &lt;]]="",BJ93,IF(AND(Weekly[[#This Row],[H Odds &lt;]]&lt;&gt;"",Weekly[[#This Row],[Actual]]=TRUE),BJ93+Weekly[[#This Row],[H Odds &lt;]]-1,IF(AND(Weekly[[#This Row],[H Odds &lt;]]&lt;&gt;"",Weekly[[#This Row],[Actual]]=FALSE),BJ93-1,BJ93)))</f>
        <v>49.53</v>
      </c>
      <c r="BK94" s="58">
        <f>IF(AND(Weekly[[#This Row],[TRUES]]&gt;4,Weekly[[#This Row],[Actual]]=TRUE),BK93+Weekly[[#This Row],[BF H Odds]]-1,IF(AND(Weekly[[#This Row],[FALSES]]&gt;4,Weekly[[#This Row],[Actual]]=FALSE),BK93+Weekly[[#This Row],[BF V Odds]]-1,IF(AND(Weekly[[#This Row],[TRUES]]&gt;4,Weekly[[#This Row],[Actual]]=FALSE),BK93-1,IF(AND(Weekly[[#This Row],[FALSES]]&gt;4,Weekly[[#This Row],[Actual]]=TRUE),BK93-1,BK93))))</f>
        <v>35.610000000000021</v>
      </c>
      <c r="BL94" s="58">
        <f>IF(AND(Weekly[[#This Row],[TRUES]]&gt;5,Weekly[[#This Row],[Actual]]=TRUE),BL93+Weekly[[#This Row],[BF H Odds]]-1,IF(AND(Weekly[[#This Row],[FALSES]]&gt;5,Weekly[[#This Row],[Actual]]=FALSE),BL93+Weekly[[#This Row],[BF V Odds]]-1,IF(AND(Weekly[[#This Row],[TRUES]]&gt;5,Weekly[[#This Row],[Actual]]=FALSE),BL93-1,IF(AND(Weekly[[#This Row],[FALSES]]&gt;5,Weekly[[#This Row],[Actual]]=TRUE),BL93-1,BL93))))</f>
        <v>41.430000000000014</v>
      </c>
      <c r="BM94" s="58">
        <f>IF(AND(Weekly[[#This Row],[TRUES]]&gt;6,Weekly[[#This Row],[Actual]]=TRUE),BM93+Weekly[[#This Row],[BF H Odds]]-1,IF(AND(Weekly[[#This Row],[FALSES]]&gt;6,Weekly[[#This Row],[Actual]]=FALSE),BM93+Weekly[[#This Row],[BF V Odds]]-1,IF(AND(Weekly[[#This Row],[TRUES]]&gt;6,Weekly[[#This Row],[Actual]]=FALSE),BM93-1,IF(AND(Weekly[[#This Row],[FALSES]]&gt;6,Weekly[[#This Row],[Actual]]=TRUE),BM93-1,BM93))))</f>
        <v>43.150000000000013</v>
      </c>
      <c r="BN94" s="24"/>
    </row>
    <row r="95" spans="1:66" x14ac:dyDescent="0.25">
      <c r="A95" s="1">
        <v>104</v>
      </c>
      <c r="B95" s="10">
        <v>44249</v>
      </c>
      <c r="C95" s="17" t="s">
        <v>22</v>
      </c>
      <c r="D95" s="15" t="s">
        <v>18</v>
      </c>
      <c r="E95" t="b">
        <v>1</v>
      </c>
      <c r="F95" t="b">
        <v>0</v>
      </c>
      <c r="G95" t="b">
        <v>0</v>
      </c>
      <c r="H95" t="b">
        <v>0</v>
      </c>
      <c r="I95" t="b">
        <v>0</v>
      </c>
      <c r="J95" t="b">
        <v>0</v>
      </c>
      <c r="K95" t="b">
        <v>1</v>
      </c>
      <c r="N95">
        <v>1</v>
      </c>
      <c r="O95">
        <v>2.8</v>
      </c>
      <c r="P95" t="b">
        <v>1</v>
      </c>
      <c r="Q95" t="s">
        <v>76</v>
      </c>
      <c r="R95" s="9">
        <f>IFERROR(IF(Weekly[[#This Row],[Won Bet?]]="yes",R94+(Weekly[[#This Row],[BF Odds]]*Weekly[[#This Row],[BF Stake]])-Weekly[[#This Row],[BF Stake]],R94-Weekly[[#This Row],[BF Stake]]),R94)</f>
        <v>88.250000000000028</v>
      </c>
      <c r="S95" s="9">
        <f>IFERROR(IF(Weekly[[#This Row],[Won Bet?]]="yes",S94+(((Weekly[[#This Row],[BF Odds]]*Weekly[[#This Row],[BF Stake]])-Weekly[[#This Row],[BF Stake]])*0.95),S94-Weekly[[#This Row],[BF Stake]]),S94)</f>
        <v>87.037500000000009</v>
      </c>
      <c r="T95">
        <v>7.02</v>
      </c>
      <c r="U95">
        <v>1.1200000000000001</v>
      </c>
      <c r="V95" s="24">
        <f>IF(Weekly[[#This Row],[Actual]]="","",IF(AND(Weekly[[#This Row],[SVC_P]]=Weekly[[#This Row],[Actual]],Weekly[[#This Row],[SVC_P]]=TRUE),V94+Weekly[[#This Row],[BF H Odds]]-1,IF(AND(Weekly[[#This Row],[SVC_P]]=Weekly[[#This Row],[Actual]],Weekly[[#This Row],[SVC_P]]=FALSE),V94+Weekly[[#This Row],[BF V Odds]]-1,V94-1)))</f>
        <v>54.880000000000031</v>
      </c>
      <c r="W95" s="24">
        <f>IF(Weekly[[#This Row],[Actual]]="","",IF(AND(Weekly[[#This Row],[SVC_P]]=FALSE,Weekly[[#This Row],[Actual]]=TRUE),W94+Weekly[[#This Row],[BF H Odds]]-1,IF(AND(Weekly[[#This Row],[SVC_P]]=TRUE,Weekly[[#This Row],[Actual]]=FALSE,),W94+Weekly[[#This Row],[BF V Odds]]-1,W94-1)))</f>
        <v>-46.76</v>
      </c>
      <c r="X95" s="24">
        <f>IF(Weekly[[#This Row],[Actual]]="","",IF(AND(Weekly[[#This Row],[ADBC_P]]=Weekly[[#This Row],[Actual]],Weekly[[#This Row],[ADBC_P]]=TRUE),X94+Weekly[[#This Row],[BF H Odds]]-1,IF(AND(Weekly[[#This Row],[ADBC_P]]=Weekly[[#This Row],[Actual]],Weekly[[#This Row],[ADBC_P]]=FALSE),X94+Weekly[[#This Row],[BF V Odds]]-1,X94-1)))</f>
        <v>47.530000000000022</v>
      </c>
      <c r="Y95" s="24">
        <f>IF(Weekly[[#This Row],[Actual]]="","",IF(AND(Weekly[[#This Row],[ADBC_P]]=FALSE,Weekly[[#This Row],[Actual]]=TRUE),Y94+Weekly[[#This Row],[BF H Odds]]-1,IF(AND(Weekly[[#This Row],[ADBC_P]]=TRUE,Weekly[[#This Row],[Actual]]=FALSE),Y94+Weekly[[#This Row],[BF V Odds]]-1,Y94-1)))</f>
        <v>39.27000000000001</v>
      </c>
      <c r="Z95" s="24">
        <f>IF(Weekly[[#This Row],[Actual]]="","",IF(AND(Weekly[[#This Row],[RFC_P]]=Weekly[[#This Row],[Actual]],Weekly[[#This Row],[RFC_P]]=TRUE),Z94+Weekly[[#This Row],[BF H Odds]]-1,IF(AND(Weekly[[#This Row],[RFC_P]]=Weekly[[#This Row],[Actual]],Weekly[[#This Row],[RFC_P]]=FALSE),Z94+Weekly[[#This Row],[BF V Odds]]-1,Z94-1)))</f>
        <v>35.53000000000003</v>
      </c>
      <c r="AA95" s="24">
        <f>IF(Weekly[[#This Row],[Actual]]="","",IF(AND(Weekly[[#This Row],[RFC_P]]=FALSE,Weekly[[#This Row],[Actual]]=TRUE),AA94+Weekly[[#This Row],[BF H Odds]]-1,IF(AND(Weekly[[#This Row],[RFC_P]]=TRUE,Weekly[[#This Row],[Actual]]=FALSE),AA94+Weekly[[#This Row],[BF V Odds]]-1,AA94-1)))</f>
        <v>51.27000000000001</v>
      </c>
      <c r="AB95" s="24">
        <f>IF(Weekly[[#This Row],[Actual]]="","",IF(AND(Weekly[[#This Row],[GBC_P]]=Weekly[[#This Row],[Actual]],Weekly[[#This Row],[GBC_P]]=TRUE),AB94+Weekly[[#This Row],[BF H Odds]]-1,IF(AND(Weekly[[#This Row],[GBC_P]]=Weekly[[#This Row],[Actual]],Weekly[[#This Row],[GBC_P]]=FALSE),AB94+Weekly[[#This Row],[BF V Odds]]-1,AB94-1)))</f>
        <v>37.420000000000016</v>
      </c>
      <c r="AC95" s="24">
        <f>IF(Weekly[[#This Row],[Actual]]="","",IF(AND(Weekly[[#This Row],[GBC_P]]=FALSE,Weekly[[#This Row],[Actual]]=TRUE),AC94+Weekly[[#This Row],[BF H Odds]]-1,IF(AND(Weekly[[#This Row],[GBC_P]]=TRUE,Weekly[[#This Row],[Actual]]=FALSE),AC94+Weekly[[#This Row],[BF V Odds]]-1,AC94-1)))</f>
        <v>49.380000000000017</v>
      </c>
      <c r="AD95" s="24">
        <f>IF(Weekly[[#This Row],[Actual]]="","",IF(AND(Weekly[[#This Row],[HGBC_P]]=Weekly[[#This Row],[Actual]],Weekly[[#This Row],[HGBC_P]]=TRUE),AD94+Weekly[[#This Row],[BF H Odds]]-1,IF(AND(Weekly[[#This Row],[HGBC_P]]=Weekly[[#This Row],[Actual]],Weekly[[#This Row],[HGBC_P]]=FALSE),AD94+Weekly[[#This Row],[BF V Odds]]-1,AD94-1)))</f>
        <v>27.44000000000003</v>
      </c>
      <c r="AE95" s="24">
        <f>IF(Weekly[[#This Row],[Actual]]="","",IF(AND(Weekly[[#This Row],[HGBC_P]]=FALSE,Weekly[[#This Row],[Actual]]=TRUE),AE94+Weekly[[#This Row],[BF H Odds]]-1,IF(AND(Weekly[[#This Row],[HGBC_P]]=TRUE,Weekly[[#This Row],[Actual]]=FALSE),AE94+Weekly[[#This Row],[BF V Odds]]-1,AE94-1)))</f>
        <v>59.360000000000007</v>
      </c>
      <c r="AF95" s="24">
        <f>IF(Weekly[[#This Row],[Actual]]="","",IF(AND(Weekly[[#This Row],[XGB_P]]=Weekly[[#This Row],[Actual]],Weekly[[#This Row],[XGB_P]]=TRUE),AF94+Weekly[[#This Row],[BF H Odds]]-1,IF(AND(Weekly[[#This Row],[XGB_P]]=Weekly[[#This Row],[Actual]],Weekly[[#This Row],[XGB_P]]=FALSE),AF94+Weekly[[#This Row],[BF V Odds]]-1,AF94-1)))</f>
        <v>37.120000000000026</v>
      </c>
      <c r="AG95" s="24">
        <f>IF(Weekly[[#This Row],[Actual]]="","",IF(AND(Weekly[[#This Row],[XGB_P]]=FALSE,Weekly[[#This Row],[Actual]]=TRUE),AG94+Weekly[[#This Row],[BF H Odds]]-1,IF(AND(Weekly[[#This Row],[XGB_P]]=TRUE,Weekly[[#This Row],[Actual]]=FALSE),AG94+Weekly[[#This Row],[BF V Odds]]-1,AG94-1)))</f>
        <v>49.68</v>
      </c>
      <c r="AH95" s="24">
        <f>IF(Weekly[[#This Row],[Actual]]="","",IF(AND(Weekly[[#This Row],[QDA_P]]=Weekly[[#This Row],[Actual]],Weekly[[#This Row],[QDA_P]]=TRUE),AH94+Weekly[[#This Row],[BF H Odds]]-1,IF(AND(Weekly[[#This Row],[QDA_P]]=Weekly[[#This Row],[Actual]],Weekly[[#This Row],[QDA_P]]=FALSE),AH94+Weekly[[#This Row],[BF V Odds]]-1,AH94-1)))</f>
        <v>34.890000000000015</v>
      </c>
      <c r="AI95" s="24">
        <f>IF(Weekly[[#This Row],[Actual]]="","",IF(AND(Weekly[[#This Row],[QDA_P]]=FALSE,Weekly[[#This Row],[Actual]]=TRUE),AI94+Weekly[[#This Row],[BF H Odds]]-1,IF(AND(Weekly[[#This Row],[QDA_P]]=TRUE,Weekly[[#This Row],[Actual]]=FALSE),AI94+Weekly[[#This Row],[BF V Odds]]-1,AI94-1)))</f>
        <v>51.910000000000018</v>
      </c>
      <c r="AJ95" s="24"/>
      <c r="AK95" s="24"/>
      <c r="AL95" s="30">
        <f>IF(Weekly[[#This Row],[Actual]]="","",COUNTIF(Weekly[[#This Row],[SVC_P]:[QDA_P]],TRUE))</f>
        <v>2</v>
      </c>
      <c r="AM95" s="30">
        <f>IF(Weekly[[#This Row],[Actual]]="","",COUNTIF(Weekly[[#This Row],[SVC_P]:[QDA_P]],FALSE))</f>
        <v>5</v>
      </c>
      <c r="AN95" t="str">
        <f>IF(AND(Weekly[[#This Row],[BF V Odds]]&gt;$BO$6,Weekly[[#This Row],[BF V Odds]] &lt; $BO$7),Weekly[[#This Row],[BF V Odds]],"")</f>
        <v/>
      </c>
      <c r="AO95" t="str">
        <f>IF(AND(Weekly[[#This Row],[BF H Odds]]&gt;$BO$6, Weekly[[#This Row],[BF H Odds]] &lt; $BO$7),Weekly[[#This Row],[BF H Odds]],"")</f>
        <v/>
      </c>
      <c r="AP95" s="37">
        <f>IF(AND(Weekly[[#This Row],[V Odds &lt;]]="",Weekly[[#This Row],[H Odds &lt;]]=""),AP94,IF(AND(Weekly[[#This Row],[H Odds &lt;]]&lt;&gt;"",Weekly[[#This Row],[SVC_P]]=TRUE,Weekly[[#This Row],[Actual]]=TRUE),AP94+Weekly[[#This Row],[H Odds &lt;]]-1,IF(AND(Weekly[[#This Row],[V Odds &lt;]]&lt;&gt;"",Weekly[[#This Row],[SVC_P]]=FALSE,Weekly[[#This Row],[Actual]]=FALSE),AP94+Weekly[[#This Row],[V Odds &lt;]]-1,IF(AND(Weekly[[#This Row],[V Odds &lt;]]&lt;&gt;"",Weekly[[#This Row],[SVC_P]]=FALSE,Weekly[[#This Row],[Actual]]=TRUE),AP94-1,IF(AND(Weekly[[#This Row],[H Odds &lt;]]&lt;&gt;"",Weekly[[#This Row],[SVC_P]]=TRUE,Weekly[[#This Row],[Actual]]=FALSE),AP94-1,AP94)))))</f>
        <v>53.220000000000013</v>
      </c>
      <c r="AQ95" s="37">
        <f>IF(AND(Weekly[[#This Row],[V Odds &lt;]]="",Weekly[[#This Row],[H Odds &lt;]]=""),AQ94,IF(AND(Weekly[[#This Row],[H Odds &lt;]]&lt;&gt;"",Weekly[[#This Row],[ADBC_P]]=TRUE,Weekly[[#This Row],[Actual]]=TRUE),AQ94+Weekly[[#This Row],[H Odds &lt;]]-1,IF(AND(Weekly[[#This Row],[V Odds &lt;]]&lt;&gt;"",Weekly[[#This Row],[ADBC_P]]=FALSE,Weekly[[#This Row],[Actual]]=FALSE),AQ94+Weekly[[#This Row],[V Odds &lt;]]-1,IF(AND(Weekly[[#This Row],[V Odds &lt;]]&lt;&gt;"",Weekly[[#This Row],[ADBC_P]]=FALSE,Weekly[[#This Row],[Actual]]=TRUE),AQ94-1,IF(AND(Weekly[[#This Row],[H Odds &lt;]]&lt;&gt;"",Weekly[[#This Row],[ADBC_P]]=TRUE,Weekly[[#This Row],[Actual]]=FALSE),AQ94-1,AQ94)))))</f>
        <v>42.82</v>
      </c>
      <c r="AR95" s="37">
        <f>IF(AND(Weekly[[#This Row],[V Odds &lt;]]="",Weekly[[#This Row],[H Odds &lt;]]=""),AR94,IF(AND(Weekly[[#This Row],[H Odds &lt;]]&lt;&gt;"",Weekly[[#This Row],[RFC_P]]=TRUE,Weekly[[#This Row],[Actual]]=TRUE),AR94+Weekly[[#This Row],[H Odds &lt;]]-1,IF(AND(Weekly[[#This Row],[V Odds &lt;]]&lt;&gt;"",Weekly[[#This Row],[RFC_P]]=FALSE,Weekly[[#This Row],[Actual]]=FALSE),AR94+Weekly[[#This Row],[V Odds &lt;]]-1,IF(AND(Weekly[[#This Row],[V Odds &lt;]]&lt;&gt;"",Weekly[[#This Row],[RFC_P]]=FALSE,Weekly[[#This Row],[Actual]]=TRUE),AR94-1,IF(AND(Weekly[[#This Row],[H Odds &lt;]]&lt;&gt;"",Weekly[[#This Row],[RFC_P]]=TRUE,Weekly[[#This Row],[Actual]]=FALSE),AR94-1,AR94)))))</f>
        <v>40.330000000000005</v>
      </c>
      <c r="AS95" s="37">
        <f>IF(AND(Weekly[[#This Row],[V Odds &lt;]]="",Weekly[[#This Row],[H Odds &lt;]]=""),AS94,IF(AND(Weekly[[#This Row],[H Odds &lt;]]&lt;&gt;"",Weekly[[#This Row],[GBC_P]]=TRUE,Weekly[[#This Row],[Actual]]=TRUE),AS94+Weekly[[#This Row],[H Odds &lt;]]-1,IF(AND(Weekly[[#This Row],[V Odds &lt;]]&lt;&gt;"",Weekly[[#This Row],[GBC_P]]=FALSE,Weekly[[#This Row],[Actual]]=FALSE),AS94+Weekly[[#This Row],[V Odds &lt;]]-1,IF(AND(Weekly[[#This Row],[V Odds &lt;]]&lt;&gt;"",Weekly[[#This Row],[GBC_P]]=FALSE,Weekly[[#This Row],[Actual]]=TRUE),AS94-1,IF(AND(Weekly[[#This Row],[H Odds &lt;]]&lt;&gt;"",Weekly[[#This Row],[GBC_P]]=TRUE,Weekly[[#This Row],[Actual]]=FALSE),AS94-1,AS94)))))</f>
        <v>40.82</v>
      </c>
      <c r="AT95" s="37">
        <f>IF(AND(Weekly[[#This Row],[V Odds &lt;]]="",Weekly[[#This Row],[H Odds &lt;]]=""),AT94,IF(AND(Weekly[[#This Row],[H Odds &lt;]]&lt;&gt;"",Weekly[[#This Row],[HGBC_P]]=TRUE,Weekly[[#This Row],[Actual]]=TRUE),AT94+Weekly[[#This Row],[H Odds &lt;]]-1,IF(AND(Weekly[[#This Row],[V Odds &lt;]]&lt;&gt;"",Weekly[[#This Row],[HGBC_P]]=FALSE,Weekly[[#This Row],[Actual]]=FALSE),AT94+Weekly[[#This Row],[V Odds &lt;]]-1,IF(AND(Weekly[[#This Row],[V Odds &lt;]]&lt;&gt;"",Weekly[[#This Row],[HGBC_P]]=FALSE,Weekly[[#This Row],[Actual]]=TRUE),AT94-1,IF(AND(Weekly[[#This Row],[H Odds &lt;]]&lt;&gt;"",Weekly[[#This Row],[HGBC_P]]=TRUE,Weekly[[#This Row],[Actual]]=FALSE),AT94-1,AT94)))))</f>
        <v>36</v>
      </c>
      <c r="AU95" s="37">
        <f>IF(AND(Weekly[[#This Row],[V Odds &lt;]]="",Weekly[[#This Row],[H Odds &lt;]]=""),AU94,IF(AND(Weekly[[#This Row],[H Odds &lt;]]&lt;&gt;"",Weekly[[#This Row],[XGB_P]]=TRUE,Weekly[[#This Row],[Actual]]=TRUE),AU94+Weekly[[#This Row],[H Odds &lt;]]-1,IF(AND(Weekly[[#This Row],[V Odds &lt;]]&lt;&gt;"",Weekly[[#This Row],[XGB_P]]=FALSE,Weekly[[#This Row],[Actual]]=FALSE),AU94+Weekly[[#This Row],[V Odds &lt;]]-1,IF(AND(Weekly[[#This Row],[V Odds &lt;]]&lt;&gt;"",Weekly[[#This Row],[XGB_P]]=FALSE,Weekly[[#This Row],[Actual]]=TRUE),AU94-1,IF(AND(Weekly[[#This Row],[H Odds &lt;]]&lt;&gt;"",Weekly[[#This Row],[XGB_P]]=TRUE,Weekly[[#This Row],[Actual]]=FALSE),AU94-1,AU94)))))</f>
        <v>41.400000000000006</v>
      </c>
      <c r="AV95" s="37">
        <f>IF(AND(Weekly[[#This Row],[V Odds &lt;]]="",Weekly[[#This Row],[H Odds &lt;]]=""),AV94,IF(AND(Weekly[[#This Row],[H Odds &lt;]]&lt;&gt;"",Weekly[[#This Row],[QDA_P]]=TRUE,Weekly[[#This Row],[Actual]]=TRUE),AV94+Weekly[[#This Row],[H Odds &lt;]]-1,IF(AND(Weekly[[#This Row],[V Odds &lt;]]&lt;&gt;"",Weekly[[#This Row],[QDA_P]]=FALSE,Weekly[[#This Row],[Actual]]=FALSE),AV94+Weekly[[#This Row],[V Odds &lt;]]-1,IF(AND(Weekly[[#This Row],[V Odds &lt;]]&lt;&gt;"",Weekly[[#This Row],[QDA_P]]=FALSE,Weekly[[#This Row],[Actual]]=TRUE),AV94-1,IF(AND(Weekly[[#This Row],[H Odds &lt;]]&lt;&gt;"",Weekly[[#This Row],[QDA_P]]=TRUE,Weekly[[#This Row],[Actual]]=FALSE),AV94-1,AV94)))))</f>
        <v>43.519999999999996</v>
      </c>
      <c r="AW95" s="37"/>
      <c r="AX95" s="37">
        <f>IF(AND(Weekly[[#This Row],[V Odds &lt;]]="",Weekly[[#This Row],[H Odds &lt;]]=""),AX94,IF(AND(Weekly[[#This Row],[V Odds &lt;]]&lt;&gt;"",Weekly[[#This Row],[FALSES]]&gt;0,Weekly[[#This Row],[Actual]]=FALSE),AX94+Weekly[[#This Row],[V Odds &lt;]]-1,IF(AND(Weekly[[#This Row],[H Odds &lt;]]&lt;&gt;"",Weekly[[#This Row],[TRUES]]&gt;0,Weekly[[#This Row],[Actual]]=TRUE),AX94+Weekly[[#This Row],[H Odds &lt;]]-1,IF(AND(Weekly[[#This Row],[V Odds &lt;]]&lt;&gt;"",Weekly[[#This Row],[FALSES]]=0),AX94,IF(AND(Weekly[[#This Row],[H Odds &lt;]]&lt;&gt;"",Weekly[[#This Row],[TRUES]]=0),AX94,AX94-1)))))</f>
        <v>57.740000000000009</v>
      </c>
      <c r="AY95" s="37">
        <f>IF(AND(Weekly[[#This Row],[V Odds &lt;]]="",Weekly[[#This Row],[H Odds &lt;]]=""),AY94,IF(AND(Weekly[[#This Row],[V Odds &lt;]]&lt;&gt;"",Weekly[[#This Row],[FALSES]]&gt;0,Weekly[[#This Row],[Actual]]=FALSE),AY94+((Weekly[[#This Row],[V Odds &lt;]]-1)*0.92),IF(AND(Weekly[[#This Row],[H Odds &lt;]]&lt;&gt;"",Weekly[[#This Row],[TRUES]]&gt;0,Weekly[[#This Row],[Actual]]=TRUE),AY94+((Weekly[[#This Row],[H Odds &lt;]]-1)*0.92),IF(AND(Weekly[[#This Row],[V Odds &lt;]]&lt;&gt;"",Weekly[[#This Row],[FALSES]]=0),AY94,IF(AND(Weekly[[#This Row],[H Odds &lt;]]&lt;&gt;"",Weekly[[#This Row],[TRUES]]=0),AY94,AY94-1)))))</f>
        <v>55.600800000000007</v>
      </c>
      <c r="AZ95" s="37">
        <f>IF(AND(Weekly[[#This Row],[V Odds &lt;]]="",Weekly[[#This Row],[H Odds &lt;]]=""),AZ94,IF(AND(Weekly[[#This Row],[V Odds &lt;]]&lt;&gt;"",Weekly[[#This Row],[Actual]]=FALSE),AZ94+Weekly[[#This Row],[V Odds &lt;]]-1,IF(AND(Weekly[[#This Row],[H Odds &lt;]]&lt;&gt;"",Weekly[[#This Row],[Actual]]=TRUE),AZ94+Weekly[[#This Row],[H Odds &lt;]]-1,AZ94-1)))</f>
        <v>55.480000000000004</v>
      </c>
      <c r="BA95" s="38">
        <f>IF(Weekly[[#This Row],[H Odds &lt;]]="",BA94,IF(AND(Weekly[[#This Row],[H Odds &lt;]]&lt;&gt;"",Weekly[[#This Row],[SVC_P]]=TRUE,Weekly[[#This Row],[Actual]]=TRUE),BA94+Weekly[[#This Row],[H Odds &lt;]]-1,IF(AND(Weekly[[#This Row],[H Odds &lt;]]&lt;&gt;"",Weekly[[#This Row],[SVC_P]]=TRUE,Weekly[[#This Row],[Actual]]=FALSE),BA94-1,BA94)))</f>
        <v>49.53</v>
      </c>
      <c r="BB95" s="38">
        <f>IF(Weekly[[#This Row],[H Odds &lt;]]="",BB94,IF(AND(Weekly[[#This Row],[H Odds &lt;]]&lt;&gt;"",Weekly[[#This Row],[ADBC_P]]=TRUE,Weekly[[#This Row],[Actual]]=TRUE),BB94+Weekly[[#This Row],[H Odds &lt;]]-1,IF(AND(Weekly[[#This Row],[H Odds &lt;]]&lt;&gt;"",Weekly[[#This Row],[ADBC_P]]=TRUE,Weekly[[#This Row],[Actual]]=FALSE),BB94-1,BB94)))</f>
        <v>39</v>
      </c>
      <c r="BC95" s="38">
        <f>IF(Weekly[[#This Row],[H Odds &lt;]]="",BC94,IF(AND(Weekly[[#This Row],[H Odds &lt;]]&lt;&gt;"",Weekly[[#This Row],[RFC_P]]=TRUE,Weekly[[#This Row],[Actual]]=TRUE),BC94+Weekly[[#This Row],[H Odds &lt;]]-1,IF(AND(Weekly[[#This Row],[H Odds &lt;]]&lt;&gt;"",Weekly[[#This Row],[RFC_P]]=TRUE,Weekly[[#This Row],[Actual]]=FALSE),BC94-1,BC94)))</f>
        <v>38</v>
      </c>
      <c r="BD95" s="38">
        <f>IF(Weekly[[#This Row],[H Odds &lt;]]="",BD94,IF(AND(Weekly[[#This Row],[H Odds &lt;]]&lt;&gt;"",Weekly[[#This Row],[GBC_P]]=TRUE,Weekly[[#This Row],[Actual]]=TRUE),BD94+Weekly[[#This Row],[H Odds &lt;]]-1,IF(AND(Weekly[[#This Row],[H Odds &lt;]]&lt;&gt;"",Weekly[[#This Row],[GBC_P]]=TRUE,Weekly[[#This Row],[Actual]]=FALSE),BD94-1,BD94)))</f>
        <v>39</v>
      </c>
      <c r="BE95" s="38">
        <f>IF(Weekly[[#This Row],[H Odds &lt;]]="",BE94,IF(AND(Weekly[[#This Row],[H Odds &lt;]]&lt;&gt;"",Weekly[[#This Row],[HGBC_P]]=TRUE,Weekly[[#This Row],[Actual]]=TRUE),BE94+Weekly[[#This Row],[H Odds &lt;]]-1,IF(AND(Weekly[[#This Row],[H Odds &lt;]]&lt;&gt;"",Weekly[[#This Row],[HGBC_P]]=TRUE,Weekly[[#This Row],[Actual]]=FALSE),BE94-1,BE94)))</f>
        <v>38</v>
      </c>
      <c r="BF95" s="38">
        <f>IF(Weekly[[#This Row],[H Odds &lt;]]="",BF94,IF(AND(Weekly[[#This Row],[H Odds &lt;]]&lt;&gt;"",Weekly[[#This Row],[XGB_P]]=TRUE,Weekly[[#This Row],[Actual]]=TRUE),BF94+Weekly[[#This Row],[H Odds &lt;]]-1,IF(AND(Weekly[[#This Row],[H Odds &lt;]]&lt;&gt;"",Weekly[[#This Row],[XGB_P]]=TRUE,Weekly[[#This Row],[Actual]]=FALSE),BF94-1,BF94)))</f>
        <v>41.27</v>
      </c>
      <c r="BG95" s="38">
        <f>IF(Weekly[[#This Row],[H Odds &lt;]]="",BG94,IF(AND(Weekly[[#This Row],[H Odds &lt;]]&lt;&gt;"",Weekly[[#This Row],[QDA_P]]=TRUE,Weekly[[#This Row],[Actual]]=TRUE),BG94+Weekly[[#This Row],[H Odds &lt;]]-1,IF(AND(Weekly[[#This Row],[H Odds &lt;]]&lt;&gt;"",Weekly[[#This Row],[QDA_P]]=TRUE,Weekly[[#This Row],[Actual]]=FALSE),BG94-1,BG94)))</f>
        <v>39</v>
      </c>
      <c r="BH95" s="38">
        <f>IF(Weekly[[#This Row],[H Odds &lt;]]="",BH94,IF(AND(Weekly[[#This Row],[H Odds &lt;]]&lt;&gt;"",Weekly[[#This Row],[KNC_P]]=TRUE,Weekly[[#This Row],[Actual]]=TRUE),BH94+Weekly[[#This Row],[H Odds &lt;]]-1,IF(AND(Weekly[[#This Row],[H Odds &lt;]]&lt;&gt;"",Weekly[[#This Row],[KNC_P]]=TRUE,Weekly[[#This Row],[Actual]]=FALSE),BH94-1,BH94)))</f>
        <v>40</v>
      </c>
      <c r="BI95" s="38">
        <f>IF(Weekly[[#This Row],[H Odds &lt;]]="",BI94,IF(AND(Weekly[[#This Row],[H Odds &lt;]]&lt;&gt;"",Weekly[[#This Row],[TRUES]]&gt;0,Weekly[[#This Row],[Actual]]=TRUE),BI94+Weekly[[#This Row],[H Odds &lt;]]-1,IF(AND(Weekly[[#This Row],[H Odds &lt;]]&lt;&gt;"",Weekly[[#This Row],[TRUES]]=0),BI94,BI94-1)))</f>
        <v>49.53</v>
      </c>
      <c r="BJ95" s="38">
        <f>IF(Weekly[[#This Row],[H Odds &lt;]]="",BJ94,IF(AND(Weekly[[#This Row],[H Odds &lt;]]&lt;&gt;"",Weekly[[#This Row],[Actual]]=TRUE),BJ94+Weekly[[#This Row],[H Odds &lt;]]-1,IF(AND(Weekly[[#This Row],[H Odds &lt;]]&lt;&gt;"",Weekly[[#This Row],[Actual]]=FALSE),BJ94-1,BJ94)))</f>
        <v>49.53</v>
      </c>
      <c r="BK95" s="58">
        <f>IF(AND(Weekly[[#This Row],[TRUES]]&gt;4,Weekly[[#This Row],[Actual]]=TRUE),BK94+Weekly[[#This Row],[BF H Odds]]-1,IF(AND(Weekly[[#This Row],[FALSES]]&gt;4,Weekly[[#This Row],[Actual]]=FALSE),BK94+Weekly[[#This Row],[BF V Odds]]-1,IF(AND(Weekly[[#This Row],[TRUES]]&gt;4,Weekly[[#This Row],[Actual]]=FALSE),BK94-1,IF(AND(Weekly[[#This Row],[FALSES]]&gt;4,Weekly[[#This Row],[Actual]]=TRUE),BK94-1,BK94))))</f>
        <v>34.610000000000021</v>
      </c>
      <c r="BL95" s="58">
        <f>IF(AND(Weekly[[#This Row],[TRUES]]&gt;5,Weekly[[#This Row],[Actual]]=TRUE),BL94+Weekly[[#This Row],[BF H Odds]]-1,IF(AND(Weekly[[#This Row],[FALSES]]&gt;5,Weekly[[#This Row],[Actual]]=FALSE),BL94+Weekly[[#This Row],[BF V Odds]]-1,IF(AND(Weekly[[#This Row],[TRUES]]&gt;5,Weekly[[#This Row],[Actual]]=FALSE),BL94-1,IF(AND(Weekly[[#This Row],[FALSES]]&gt;5,Weekly[[#This Row],[Actual]]=TRUE),BL94-1,BL94))))</f>
        <v>41.430000000000014</v>
      </c>
      <c r="BM95" s="58">
        <f>IF(AND(Weekly[[#This Row],[TRUES]]&gt;6,Weekly[[#This Row],[Actual]]=TRUE),BM94+Weekly[[#This Row],[BF H Odds]]-1,IF(AND(Weekly[[#This Row],[FALSES]]&gt;6,Weekly[[#This Row],[Actual]]=FALSE),BM94+Weekly[[#This Row],[BF V Odds]]-1,IF(AND(Weekly[[#This Row],[TRUES]]&gt;6,Weekly[[#This Row],[Actual]]=FALSE),BM94-1,IF(AND(Weekly[[#This Row],[FALSES]]&gt;6,Weekly[[#This Row],[Actual]]=TRUE),BM94-1,BM94))))</f>
        <v>43.150000000000013</v>
      </c>
      <c r="BN95" s="24"/>
    </row>
    <row r="96" spans="1:66" x14ac:dyDescent="0.25">
      <c r="A96" s="1">
        <v>105</v>
      </c>
      <c r="B96" s="10">
        <v>44249</v>
      </c>
      <c r="C96" s="17" t="s">
        <v>19</v>
      </c>
      <c r="D96" s="15" t="s">
        <v>23</v>
      </c>
      <c r="E96" t="b">
        <v>1</v>
      </c>
      <c r="F96" t="b">
        <v>1</v>
      </c>
      <c r="G96" t="b">
        <v>0</v>
      </c>
      <c r="H96" t="b">
        <v>0</v>
      </c>
      <c r="I96" t="b">
        <v>1</v>
      </c>
      <c r="J96" t="b">
        <v>1</v>
      </c>
      <c r="K96" t="b">
        <v>0</v>
      </c>
      <c r="P96" t="b">
        <v>1</v>
      </c>
      <c r="R96" s="9">
        <f>IFERROR(IF(Weekly[[#This Row],[Won Bet?]]="yes",R95+(Weekly[[#This Row],[BF Odds]]*Weekly[[#This Row],[BF Stake]])-Weekly[[#This Row],[BF Stake]],R95-Weekly[[#This Row],[BF Stake]]),R95)</f>
        <v>88.250000000000028</v>
      </c>
      <c r="S96" s="9">
        <f>IFERROR(IF(Weekly[[#This Row],[Won Bet?]]="yes",S95+(((Weekly[[#This Row],[BF Odds]]*Weekly[[#This Row],[BF Stake]])-Weekly[[#This Row],[BF Stake]])*0.95),S95-Weekly[[#This Row],[BF Stake]]),S95)</f>
        <v>87.037500000000009</v>
      </c>
      <c r="T96">
        <v>1.37</v>
      </c>
      <c r="U96">
        <v>3.25</v>
      </c>
      <c r="V96" s="24">
        <f>IF(Weekly[[#This Row],[Actual]]="","",IF(AND(Weekly[[#This Row],[SVC_P]]=Weekly[[#This Row],[Actual]],Weekly[[#This Row],[SVC_P]]=TRUE),V95+Weekly[[#This Row],[BF H Odds]]-1,IF(AND(Weekly[[#This Row],[SVC_P]]=Weekly[[#This Row],[Actual]],Weekly[[#This Row],[SVC_P]]=FALSE),V95+Weekly[[#This Row],[BF V Odds]]-1,V95-1)))</f>
        <v>57.130000000000031</v>
      </c>
      <c r="W96" s="24">
        <f>IF(Weekly[[#This Row],[Actual]]="","",IF(AND(Weekly[[#This Row],[SVC_P]]=FALSE,Weekly[[#This Row],[Actual]]=TRUE),W95+Weekly[[#This Row],[BF H Odds]]-1,IF(AND(Weekly[[#This Row],[SVC_P]]=TRUE,Weekly[[#This Row],[Actual]]=FALSE,),W95+Weekly[[#This Row],[BF V Odds]]-1,W95-1)))</f>
        <v>-47.76</v>
      </c>
      <c r="X96" s="24">
        <f>IF(Weekly[[#This Row],[Actual]]="","",IF(AND(Weekly[[#This Row],[ADBC_P]]=Weekly[[#This Row],[Actual]],Weekly[[#This Row],[ADBC_P]]=TRUE),X95+Weekly[[#This Row],[BF H Odds]]-1,IF(AND(Weekly[[#This Row],[ADBC_P]]=Weekly[[#This Row],[Actual]],Weekly[[#This Row],[ADBC_P]]=FALSE),X95+Weekly[[#This Row],[BF V Odds]]-1,X95-1)))</f>
        <v>49.780000000000022</v>
      </c>
      <c r="Y96" s="24">
        <f>IF(Weekly[[#This Row],[Actual]]="","",IF(AND(Weekly[[#This Row],[ADBC_P]]=FALSE,Weekly[[#This Row],[Actual]]=TRUE),Y95+Weekly[[#This Row],[BF H Odds]]-1,IF(AND(Weekly[[#This Row],[ADBC_P]]=TRUE,Weekly[[#This Row],[Actual]]=FALSE),Y95+Weekly[[#This Row],[BF V Odds]]-1,Y95-1)))</f>
        <v>38.27000000000001</v>
      </c>
      <c r="Z96" s="24">
        <f>IF(Weekly[[#This Row],[Actual]]="","",IF(AND(Weekly[[#This Row],[RFC_P]]=Weekly[[#This Row],[Actual]],Weekly[[#This Row],[RFC_P]]=TRUE),Z95+Weekly[[#This Row],[BF H Odds]]-1,IF(AND(Weekly[[#This Row],[RFC_P]]=Weekly[[#This Row],[Actual]],Weekly[[#This Row],[RFC_P]]=FALSE),Z95+Weekly[[#This Row],[BF V Odds]]-1,Z95-1)))</f>
        <v>34.53000000000003</v>
      </c>
      <c r="AA96" s="24">
        <f>IF(Weekly[[#This Row],[Actual]]="","",IF(AND(Weekly[[#This Row],[RFC_P]]=FALSE,Weekly[[#This Row],[Actual]]=TRUE),AA95+Weekly[[#This Row],[BF H Odds]]-1,IF(AND(Weekly[[#This Row],[RFC_P]]=TRUE,Weekly[[#This Row],[Actual]]=FALSE),AA95+Weekly[[#This Row],[BF V Odds]]-1,AA95-1)))</f>
        <v>53.52000000000001</v>
      </c>
      <c r="AB96" s="24">
        <f>IF(Weekly[[#This Row],[Actual]]="","",IF(AND(Weekly[[#This Row],[GBC_P]]=Weekly[[#This Row],[Actual]],Weekly[[#This Row],[GBC_P]]=TRUE),AB95+Weekly[[#This Row],[BF H Odds]]-1,IF(AND(Weekly[[#This Row],[GBC_P]]=Weekly[[#This Row],[Actual]],Weekly[[#This Row],[GBC_P]]=FALSE),AB95+Weekly[[#This Row],[BF V Odds]]-1,AB95-1)))</f>
        <v>36.420000000000016</v>
      </c>
      <c r="AC96" s="24">
        <f>IF(Weekly[[#This Row],[Actual]]="","",IF(AND(Weekly[[#This Row],[GBC_P]]=FALSE,Weekly[[#This Row],[Actual]]=TRUE),AC95+Weekly[[#This Row],[BF H Odds]]-1,IF(AND(Weekly[[#This Row],[GBC_P]]=TRUE,Weekly[[#This Row],[Actual]]=FALSE),AC95+Weekly[[#This Row],[BF V Odds]]-1,AC95-1)))</f>
        <v>51.630000000000017</v>
      </c>
      <c r="AD96" s="24">
        <f>IF(Weekly[[#This Row],[Actual]]="","",IF(AND(Weekly[[#This Row],[HGBC_P]]=Weekly[[#This Row],[Actual]],Weekly[[#This Row],[HGBC_P]]=TRUE),AD95+Weekly[[#This Row],[BF H Odds]]-1,IF(AND(Weekly[[#This Row],[HGBC_P]]=Weekly[[#This Row],[Actual]],Weekly[[#This Row],[HGBC_P]]=FALSE),AD95+Weekly[[#This Row],[BF V Odds]]-1,AD95-1)))</f>
        <v>29.69000000000003</v>
      </c>
      <c r="AE96" s="24">
        <f>IF(Weekly[[#This Row],[Actual]]="","",IF(AND(Weekly[[#This Row],[HGBC_P]]=FALSE,Weekly[[#This Row],[Actual]]=TRUE),AE95+Weekly[[#This Row],[BF H Odds]]-1,IF(AND(Weekly[[#This Row],[HGBC_P]]=TRUE,Weekly[[#This Row],[Actual]]=FALSE),AE95+Weekly[[#This Row],[BF V Odds]]-1,AE95-1)))</f>
        <v>58.360000000000007</v>
      </c>
      <c r="AF96" s="24">
        <f>IF(Weekly[[#This Row],[Actual]]="","",IF(AND(Weekly[[#This Row],[XGB_P]]=Weekly[[#This Row],[Actual]],Weekly[[#This Row],[XGB_P]]=TRUE),AF95+Weekly[[#This Row],[BF H Odds]]-1,IF(AND(Weekly[[#This Row],[XGB_P]]=Weekly[[#This Row],[Actual]],Weekly[[#This Row],[XGB_P]]=FALSE),AF95+Weekly[[#This Row],[BF V Odds]]-1,AF95-1)))</f>
        <v>39.370000000000026</v>
      </c>
      <c r="AG96" s="24">
        <f>IF(Weekly[[#This Row],[Actual]]="","",IF(AND(Weekly[[#This Row],[XGB_P]]=FALSE,Weekly[[#This Row],[Actual]]=TRUE),AG95+Weekly[[#This Row],[BF H Odds]]-1,IF(AND(Weekly[[#This Row],[XGB_P]]=TRUE,Weekly[[#This Row],[Actual]]=FALSE),AG95+Weekly[[#This Row],[BF V Odds]]-1,AG95-1)))</f>
        <v>48.68</v>
      </c>
      <c r="AH96" s="24">
        <f>IF(Weekly[[#This Row],[Actual]]="","",IF(AND(Weekly[[#This Row],[QDA_P]]=Weekly[[#This Row],[Actual]],Weekly[[#This Row],[QDA_P]]=TRUE),AH95+Weekly[[#This Row],[BF H Odds]]-1,IF(AND(Weekly[[#This Row],[QDA_P]]=Weekly[[#This Row],[Actual]],Weekly[[#This Row],[QDA_P]]=FALSE),AH95+Weekly[[#This Row],[BF V Odds]]-1,AH95-1)))</f>
        <v>33.890000000000015</v>
      </c>
      <c r="AI96" s="24">
        <f>IF(Weekly[[#This Row],[Actual]]="","",IF(AND(Weekly[[#This Row],[QDA_P]]=FALSE,Weekly[[#This Row],[Actual]]=TRUE),AI95+Weekly[[#This Row],[BF H Odds]]-1,IF(AND(Weekly[[#This Row],[QDA_P]]=TRUE,Weekly[[#This Row],[Actual]]=FALSE),AI95+Weekly[[#This Row],[BF V Odds]]-1,AI95-1)))</f>
        <v>54.160000000000018</v>
      </c>
      <c r="AJ96" s="24"/>
      <c r="AK96" s="24"/>
      <c r="AL96" s="30">
        <f>IF(Weekly[[#This Row],[Actual]]="","",COUNTIF(Weekly[[#This Row],[SVC_P]:[QDA_P]],TRUE))</f>
        <v>4</v>
      </c>
      <c r="AM96" s="30">
        <f>IF(Weekly[[#This Row],[Actual]]="","",COUNTIF(Weekly[[#This Row],[SVC_P]:[QDA_P]],FALSE))</f>
        <v>3</v>
      </c>
      <c r="AN96" t="str">
        <f>IF(AND(Weekly[[#This Row],[BF V Odds]]&gt;$BO$6,Weekly[[#This Row],[BF V Odds]] &lt; $BO$7),Weekly[[#This Row],[BF V Odds]],"")</f>
        <v/>
      </c>
      <c r="AO96">
        <f>IF(AND(Weekly[[#This Row],[BF H Odds]]&gt;$BO$6, Weekly[[#This Row],[BF H Odds]] &lt; $BO$7),Weekly[[#This Row],[BF H Odds]],"")</f>
        <v>3.25</v>
      </c>
      <c r="AP96" s="37">
        <f>IF(AND(Weekly[[#This Row],[V Odds &lt;]]="",Weekly[[#This Row],[H Odds &lt;]]=""),AP95,IF(AND(Weekly[[#This Row],[H Odds &lt;]]&lt;&gt;"",Weekly[[#This Row],[SVC_P]]=TRUE,Weekly[[#This Row],[Actual]]=TRUE),AP95+Weekly[[#This Row],[H Odds &lt;]]-1,IF(AND(Weekly[[#This Row],[V Odds &lt;]]&lt;&gt;"",Weekly[[#This Row],[SVC_P]]=FALSE,Weekly[[#This Row],[Actual]]=FALSE),AP95+Weekly[[#This Row],[V Odds &lt;]]-1,IF(AND(Weekly[[#This Row],[V Odds &lt;]]&lt;&gt;"",Weekly[[#This Row],[SVC_P]]=FALSE,Weekly[[#This Row],[Actual]]=TRUE),AP95-1,IF(AND(Weekly[[#This Row],[H Odds &lt;]]&lt;&gt;"",Weekly[[#This Row],[SVC_P]]=TRUE,Weekly[[#This Row],[Actual]]=FALSE),AP95-1,AP95)))))</f>
        <v>55.470000000000013</v>
      </c>
      <c r="AQ96" s="37">
        <f>IF(AND(Weekly[[#This Row],[V Odds &lt;]]="",Weekly[[#This Row],[H Odds &lt;]]=""),AQ95,IF(AND(Weekly[[#This Row],[H Odds &lt;]]&lt;&gt;"",Weekly[[#This Row],[ADBC_P]]=TRUE,Weekly[[#This Row],[Actual]]=TRUE),AQ95+Weekly[[#This Row],[H Odds &lt;]]-1,IF(AND(Weekly[[#This Row],[V Odds &lt;]]&lt;&gt;"",Weekly[[#This Row],[ADBC_P]]=FALSE,Weekly[[#This Row],[Actual]]=FALSE),AQ95+Weekly[[#This Row],[V Odds &lt;]]-1,IF(AND(Weekly[[#This Row],[V Odds &lt;]]&lt;&gt;"",Weekly[[#This Row],[ADBC_P]]=FALSE,Weekly[[#This Row],[Actual]]=TRUE),AQ95-1,IF(AND(Weekly[[#This Row],[H Odds &lt;]]&lt;&gt;"",Weekly[[#This Row],[ADBC_P]]=TRUE,Weekly[[#This Row],[Actual]]=FALSE),AQ95-1,AQ95)))))</f>
        <v>45.07</v>
      </c>
      <c r="AR96" s="37">
        <f>IF(AND(Weekly[[#This Row],[V Odds &lt;]]="",Weekly[[#This Row],[H Odds &lt;]]=""),AR95,IF(AND(Weekly[[#This Row],[H Odds &lt;]]&lt;&gt;"",Weekly[[#This Row],[RFC_P]]=TRUE,Weekly[[#This Row],[Actual]]=TRUE),AR95+Weekly[[#This Row],[H Odds &lt;]]-1,IF(AND(Weekly[[#This Row],[V Odds &lt;]]&lt;&gt;"",Weekly[[#This Row],[RFC_P]]=FALSE,Weekly[[#This Row],[Actual]]=FALSE),AR95+Weekly[[#This Row],[V Odds &lt;]]-1,IF(AND(Weekly[[#This Row],[V Odds &lt;]]&lt;&gt;"",Weekly[[#This Row],[RFC_P]]=FALSE,Weekly[[#This Row],[Actual]]=TRUE),AR95-1,IF(AND(Weekly[[#This Row],[H Odds &lt;]]&lt;&gt;"",Weekly[[#This Row],[RFC_P]]=TRUE,Weekly[[#This Row],[Actual]]=FALSE),AR95-1,AR95)))))</f>
        <v>40.330000000000005</v>
      </c>
      <c r="AS96" s="37">
        <f>IF(AND(Weekly[[#This Row],[V Odds &lt;]]="",Weekly[[#This Row],[H Odds &lt;]]=""),AS95,IF(AND(Weekly[[#This Row],[H Odds &lt;]]&lt;&gt;"",Weekly[[#This Row],[GBC_P]]=TRUE,Weekly[[#This Row],[Actual]]=TRUE),AS95+Weekly[[#This Row],[H Odds &lt;]]-1,IF(AND(Weekly[[#This Row],[V Odds &lt;]]&lt;&gt;"",Weekly[[#This Row],[GBC_P]]=FALSE,Weekly[[#This Row],[Actual]]=FALSE),AS95+Weekly[[#This Row],[V Odds &lt;]]-1,IF(AND(Weekly[[#This Row],[V Odds &lt;]]&lt;&gt;"",Weekly[[#This Row],[GBC_P]]=FALSE,Weekly[[#This Row],[Actual]]=TRUE),AS95-1,IF(AND(Weekly[[#This Row],[H Odds &lt;]]&lt;&gt;"",Weekly[[#This Row],[GBC_P]]=TRUE,Weekly[[#This Row],[Actual]]=FALSE),AS95-1,AS95)))))</f>
        <v>40.82</v>
      </c>
      <c r="AT96" s="37">
        <f>IF(AND(Weekly[[#This Row],[V Odds &lt;]]="",Weekly[[#This Row],[H Odds &lt;]]=""),AT95,IF(AND(Weekly[[#This Row],[H Odds &lt;]]&lt;&gt;"",Weekly[[#This Row],[HGBC_P]]=TRUE,Weekly[[#This Row],[Actual]]=TRUE),AT95+Weekly[[#This Row],[H Odds &lt;]]-1,IF(AND(Weekly[[#This Row],[V Odds &lt;]]&lt;&gt;"",Weekly[[#This Row],[HGBC_P]]=FALSE,Weekly[[#This Row],[Actual]]=FALSE),AT95+Weekly[[#This Row],[V Odds &lt;]]-1,IF(AND(Weekly[[#This Row],[V Odds &lt;]]&lt;&gt;"",Weekly[[#This Row],[HGBC_P]]=FALSE,Weekly[[#This Row],[Actual]]=TRUE),AT95-1,IF(AND(Weekly[[#This Row],[H Odds &lt;]]&lt;&gt;"",Weekly[[#This Row],[HGBC_P]]=TRUE,Weekly[[#This Row],[Actual]]=FALSE),AT95-1,AT95)))))</f>
        <v>38.25</v>
      </c>
      <c r="AU96" s="37">
        <f>IF(AND(Weekly[[#This Row],[V Odds &lt;]]="",Weekly[[#This Row],[H Odds &lt;]]=""),AU95,IF(AND(Weekly[[#This Row],[H Odds &lt;]]&lt;&gt;"",Weekly[[#This Row],[XGB_P]]=TRUE,Weekly[[#This Row],[Actual]]=TRUE),AU95+Weekly[[#This Row],[H Odds &lt;]]-1,IF(AND(Weekly[[#This Row],[V Odds &lt;]]&lt;&gt;"",Weekly[[#This Row],[XGB_P]]=FALSE,Weekly[[#This Row],[Actual]]=FALSE),AU95+Weekly[[#This Row],[V Odds &lt;]]-1,IF(AND(Weekly[[#This Row],[V Odds &lt;]]&lt;&gt;"",Weekly[[#This Row],[XGB_P]]=FALSE,Weekly[[#This Row],[Actual]]=TRUE),AU95-1,IF(AND(Weekly[[#This Row],[H Odds &lt;]]&lt;&gt;"",Weekly[[#This Row],[XGB_P]]=TRUE,Weekly[[#This Row],[Actual]]=FALSE),AU95-1,AU95)))))</f>
        <v>43.650000000000006</v>
      </c>
      <c r="AV96" s="37">
        <f>IF(AND(Weekly[[#This Row],[V Odds &lt;]]="",Weekly[[#This Row],[H Odds &lt;]]=""),AV95,IF(AND(Weekly[[#This Row],[H Odds &lt;]]&lt;&gt;"",Weekly[[#This Row],[QDA_P]]=TRUE,Weekly[[#This Row],[Actual]]=TRUE),AV95+Weekly[[#This Row],[H Odds &lt;]]-1,IF(AND(Weekly[[#This Row],[V Odds &lt;]]&lt;&gt;"",Weekly[[#This Row],[QDA_P]]=FALSE,Weekly[[#This Row],[Actual]]=FALSE),AV95+Weekly[[#This Row],[V Odds &lt;]]-1,IF(AND(Weekly[[#This Row],[V Odds &lt;]]&lt;&gt;"",Weekly[[#This Row],[QDA_P]]=FALSE,Weekly[[#This Row],[Actual]]=TRUE),AV95-1,IF(AND(Weekly[[#This Row],[H Odds &lt;]]&lt;&gt;"",Weekly[[#This Row],[QDA_P]]=TRUE,Weekly[[#This Row],[Actual]]=FALSE),AV95-1,AV95)))))</f>
        <v>43.519999999999996</v>
      </c>
      <c r="AW96" s="37"/>
      <c r="AX96" s="37">
        <f>IF(AND(Weekly[[#This Row],[V Odds &lt;]]="",Weekly[[#This Row],[H Odds &lt;]]=""),AX95,IF(AND(Weekly[[#This Row],[V Odds &lt;]]&lt;&gt;"",Weekly[[#This Row],[FALSES]]&gt;0,Weekly[[#This Row],[Actual]]=FALSE),AX95+Weekly[[#This Row],[V Odds &lt;]]-1,IF(AND(Weekly[[#This Row],[H Odds &lt;]]&lt;&gt;"",Weekly[[#This Row],[TRUES]]&gt;0,Weekly[[#This Row],[Actual]]=TRUE),AX95+Weekly[[#This Row],[H Odds &lt;]]-1,IF(AND(Weekly[[#This Row],[V Odds &lt;]]&lt;&gt;"",Weekly[[#This Row],[FALSES]]=0),AX95,IF(AND(Weekly[[#This Row],[H Odds &lt;]]&lt;&gt;"",Weekly[[#This Row],[TRUES]]=0),AX95,AX95-1)))))</f>
        <v>59.990000000000009</v>
      </c>
      <c r="AY96" s="37">
        <f>IF(AND(Weekly[[#This Row],[V Odds &lt;]]="",Weekly[[#This Row],[H Odds &lt;]]=""),AY95,IF(AND(Weekly[[#This Row],[V Odds &lt;]]&lt;&gt;"",Weekly[[#This Row],[FALSES]]&gt;0,Weekly[[#This Row],[Actual]]=FALSE),AY95+((Weekly[[#This Row],[V Odds &lt;]]-1)*0.92),IF(AND(Weekly[[#This Row],[H Odds &lt;]]&lt;&gt;"",Weekly[[#This Row],[TRUES]]&gt;0,Weekly[[#This Row],[Actual]]=TRUE),AY95+((Weekly[[#This Row],[H Odds &lt;]]-1)*0.92),IF(AND(Weekly[[#This Row],[V Odds &lt;]]&lt;&gt;"",Weekly[[#This Row],[FALSES]]=0),AY95,IF(AND(Weekly[[#This Row],[H Odds &lt;]]&lt;&gt;"",Weekly[[#This Row],[TRUES]]=0),AY95,AY95-1)))))</f>
        <v>57.670800000000007</v>
      </c>
      <c r="AZ96" s="37">
        <f>IF(AND(Weekly[[#This Row],[V Odds &lt;]]="",Weekly[[#This Row],[H Odds &lt;]]=""),AZ95,IF(AND(Weekly[[#This Row],[V Odds &lt;]]&lt;&gt;"",Weekly[[#This Row],[Actual]]=FALSE),AZ95+Weekly[[#This Row],[V Odds &lt;]]-1,IF(AND(Weekly[[#This Row],[H Odds &lt;]]&lt;&gt;"",Weekly[[#This Row],[Actual]]=TRUE),AZ95+Weekly[[#This Row],[H Odds &lt;]]-1,AZ95-1)))</f>
        <v>57.730000000000004</v>
      </c>
      <c r="BA96" s="38">
        <f>IF(Weekly[[#This Row],[H Odds &lt;]]="",BA95,IF(AND(Weekly[[#This Row],[H Odds &lt;]]&lt;&gt;"",Weekly[[#This Row],[SVC_P]]=TRUE,Weekly[[#This Row],[Actual]]=TRUE),BA95+Weekly[[#This Row],[H Odds &lt;]]-1,IF(AND(Weekly[[#This Row],[H Odds &lt;]]&lt;&gt;"",Weekly[[#This Row],[SVC_P]]=TRUE,Weekly[[#This Row],[Actual]]=FALSE),BA95-1,BA95)))</f>
        <v>51.78</v>
      </c>
      <c r="BB96" s="38">
        <f>IF(Weekly[[#This Row],[H Odds &lt;]]="",BB95,IF(AND(Weekly[[#This Row],[H Odds &lt;]]&lt;&gt;"",Weekly[[#This Row],[ADBC_P]]=TRUE,Weekly[[#This Row],[Actual]]=TRUE),BB95+Weekly[[#This Row],[H Odds &lt;]]-1,IF(AND(Weekly[[#This Row],[H Odds &lt;]]&lt;&gt;"",Weekly[[#This Row],[ADBC_P]]=TRUE,Weekly[[#This Row],[Actual]]=FALSE),BB95-1,BB95)))</f>
        <v>41.25</v>
      </c>
      <c r="BC96" s="38">
        <f>IF(Weekly[[#This Row],[H Odds &lt;]]="",BC95,IF(AND(Weekly[[#This Row],[H Odds &lt;]]&lt;&gt;"",Weekly[[#This Row],[RFC_P]]=TRUE,Weekly[[#This Row],[Actual]]=TRUE),BC95+Weekly[[#This Row],[H Odds &lt;]]-1,IF(AND(Weekly[[#This Row],[H Odds &lt;]]&lt;&gt;"",Weekly[[#This Row],[RFC_P]]=TRUE,Weekly[[#This Row],[Actual]]=FALSE),BC95-1,BC95)))</f>
        <v>38</v>
      </c>
      <c r="BD96" s="38">
        <f>IF(Weekly[[#This Row],[H Odds &lt;]]="",BD95,IF(AND(Weekly[[#This Row],[H Odds &lt;]]&lt;&gt;"",Weekly[[#This Row],[GBC_P]]=TRUE,Weekly[[#This Row],[Actual]]=TRUE),BD95+Weekly[[#This Row],[H Odds &lt;]]-1,IF(AND(Weekly[[#This Row],[H Odds &lt;]]&lt;&gt;"",Weekly[[#This Row],[GBC_P]]=TRUE,Weekly[[#This Row],[Actual]]=FALSE),BD95-1,BD95)))</f>
        <v>39</v>
      </c>
      <c r="BE96" s="38">
        <f>IF(Weekly[[#This Row],[H Odds &lt;]]="",BE95,IF(AND(Weekly[[#This Row],[H Odds &lt;]]&lt;&gt;"",Weekly[[#This Row],[HGBC_P]]=TRUE,Weekly[[#This Row],[Actual]]=TRUE),BE95+Weekly[[#This Row],[H Odds &lt;]]-1,IF(AND(Weekly[[#This Row],[H Odds &lt;]]&lt;&gt;"",Weekly[[#This Row],[HGBC_P]]=TRUE,Weekly[[#This Row],[Actual]]=FALSE),BE95-1,BE95)))</f>
        <v>40.25</v>
      </c>
      <c r="BF96" s="38">
        <f>IF(Weekly[[#This Row],[H Odds &lt;]]="",BF95,IF(AND(Weekly[[#This Row],[H Odds &lt;]]&lt;&gt;"",Weekly[[#This Row],[XGB_P]]=TRUE,Weekly[[#This Row],[Actual]]=TRUE),BF95+Weekly[[#This Row],[H Odds &lt;]]-1,IF(AND(Weekly[[#This Row],[H Odds &lt;]]&lt;&gt;"",Weekly[[#This Row],[XGB_P]]=TRUE,Weekly[[#This Row],[Actual]]=FALSE),BF95-1,BF95)))</f>
        <v>43.52</v>
      </c>
      <c r="BG96" s="38">
        <f>IF(Weekly[[#This Row],[H Odds &lt;]]="",BG95,IF(AND(Weekly[[#This Row],[H Odds &lt;]]&lt;&gt;"",Weekly[[#This Row],[QDA_P]]=TRUE,Weekly[[#This Row],[Actual]]=TRUE),BG95+Weekly[[#This Row],[H Odds &lt;]]-1,IF(AND(Weekly[[#This Row],[H Odds &lt;]]&lt;&gt;"",Weekly[[#This Row],[QDA_P]]=TRUE,Weekly[[#This Row],[Actual]]=FALSE),BG95-1,BG95)))</f>
        <v>39</v>
      </c>
      <c r="BH96" s="38">
        <f>IF(Weekly[[#This Row],[H Odds &lt;]]="",BH95,IF(AND(Weekly[[#This Row],[H Odds &lt;]]&lt;&gt;"",Weekly[[#This Row],[KNC_P]]=TRUE,Weekly[[#This Row],[Actual]]=TRUE),BH95+Weekly[[#This Row],[H Odds &lt;]]-1,IF(AND(Weekly[[#This Row],[H Odds &lt;]]&lt;&gt;"",Weekly[[#This Row],[KNC_P]]=TRUE,Weekly[[#This Row],[Actual]]=FALSE),BH95-1,BH95)))</f>
        <v>40</v>
      </c>
      <c r="BI96" s="38">
        <f>IF(Weekly[[#This Row],[H Odds &lt;]]="",BI95,IF(AND(Weekly[[#This Row],[H Odds &lt;]]&lt;&gt;"",Weekly[[#This Row],[TRUES]]&gt;0,Weekly[[#This Row],[Actual]]=TRUE),BI95+Weekly[[#This Row],[H Odds &lt;]]-1,IF(AND(Weekly[[#This Row],[H Odds &lt;]]&lt;&gt;"",Weekly[[#This Row],[TRUES]]=0),BI95,BI95-1)))</f>
        <v>51.78</v>
      </c>
      <c r="BJ96" s="38">
        <f>IF(Weekly[[#This Row],[H Odds &lt;]]="",BJ95,IF(AND(Weekly[[#This Row],[H Odds &lt;]]&lt;&gt;"",Weekly[[#This Row],[Actual]]=TRUE),BJ95+Weekly[[#This Row],[H Odds &lt;]]-1,IF(AND(Weekly[[#This Row],[H Odds &lt;]]&lt;&gt;"",Weekly[[#This Row],[Actual]]=FALSE),BJ95-1,BJ95)))</f>
        <v>51.78</v>
      </c>
      <c r="BK96" s="58">
        <f>IF(AND(Weekly[[#This Row],[TRUES]]&gt;4,Weekly[[#This Row],[Actual]]=TRUE),BK95+Weekly[[#This Row],[BF H Odds]]-1,IF(AND(Weekly[[#This Row],[FALSES]]&gt;4,Weekly[[#This Row],[Actual]]=FALSE),BK95+Weekly[[#This Row],[BF V Odds]]-1,IF(AND(Weekly[[#This Row],[TRUES]]&gt;4,Weekly[[#This Row],[Actual]]=FALSE),BK95-1,IF(AND(Weekly[[#This Row],[FALSES]]&gt;4,Weekly[[#This Row],[Actual]]=TRUE),BK95-1,BK95))))</f>
        <v>34.610000000000021</v>
      </c>
      <c r="BL96" s="58">
        <f>IF(AND(Weekly[[#This Row],[TRUES]]&gt;5,Weekly[[#This Row],[Actual]]=TRUE),BL95+Weekly[[#This Row],[BF H Odds]]-1,IF(AND(Weekly[[#This Row],[FALSES]]&gt;5,Weekly[[#This Row],[Actual]]=FALSE),BL95+Weekly[[#This Row],[BF V Odds]]-1,IF(AND(Weekly[[#This Row],[TRUES]]&gt;5,Weekly[[#This Row],[Actual]]=FALSE),BL95-1,IF(AND(Weekly[[#This Row],[FALSES]]&gt;5,Weekly[[#This Row],[Actual]]=TRUE),BL95-1,BL95))))</f>
        <v>41.430000000000014</v>
      </c>
      <c r="BM96" s="58">
        <f>IF(AND(Weekly[[#This Row],[TRUES]]&gt;6,Weekly[[#This Row],[Actual]]=TRUE),BM95+Weekly[[#This Row],[BF H Odds]]-1,IF(AND(Weekly[[#This Row],[FALSES]]&gt;6,Weekly[[#This Row],[Actual]]=FALSE),BM95+Weekly[[#This Row],[BF V Odds]]-1,IF(AND(Weekly[[#This Row],[TRUES]]&gt;6,Weekly[[#This Row],[Actual]]=FALSE),BM95-1,IF(AND(Weekly[[#This Row],[FALSES]]&gt;6,Weekly[[#This Row],[Actual]]=TRUE),BM95-1,BM95))))</f>
        <v>43.150000000000013</v>
      </c>
      <c r="BN96" s="24"/>
    </row>
    <row r="97" spans="1:66" x14ac:dyDescent="0.25">
      <c r="A97" s="1">
        <v>106</v>
      </c>
      <c r="B97" s="10">
        <v>44249</v>
      </c>
      <c r="C97" s="17" t="s">
        <v>27</v>
      </c>
      <c r="D97" s="15" t="s">
        <v>25</v>
      </c>
      <c r="E97" t="b">
        <v>1</v>
      </c>
      <c r="F97" t="b">
        <v>1</v>
      </c>
      <c r="G97" t="b">
        <v>1</v>
      </c>
      <c r="H97" t="b">
        <v>1</v>
      </c>
      <c r="I97" t="b">
        <v>1</v>
      </c>
      <c r="J97" t="b">
        <v>1</v>
      </c>
      <c r="K97" t="b">
        <v>1</v>
      </c>
      <c r="N97">
        <v>1</v>
      </c>
      <c r="O97">
        <v>1.1100000000000001</v>
      </c>
      <c r="P97" t="b">
        <v>1</v>
      </c>
      <c r="Q97" t="s">
        <v>66</v>
      </c>
      <c r="R97" s="9">
        <f>IFERROR(IF(Weekly[[#This Row],[Won Bet?]]="yes",R96+(Weekly[[#This Row],[BF Odds]]*Weekly[[#This Row],[BF Stake]])-Weekly[[#This Row],[BF Stake]],R96-Weekly[[#This Row],[BF Stake]]),R96)</f>
        <v>88.360000000000028</v>
      </c>
      <c r="S97" s="9">
        <f>IFERROR(IF(Weekly[[#This Row],[Won Bet?]]="yes",S96+(((Weekly[[#This Row],[BF Odds]]*Weekly[[#This Row],[BF Stake]])-Weekly[[#This Row],[BF Stake]])*0.95),S96-Weekly[[#This Row],[BF Stake]]),S96)</f>
        <v>87.14200000000001</v>
      </c>
      <c r="T97">
        <v>7.05</v>
      </c>
      <c r="U97">
        <v>1.1000000000000001</v>
      </c>
      <c r="V97" s="24">
        <f>IF(Weekly[[#This Row],[Actual]]="","",IF(AND(Weekly[[#This Row],[SVC_P]]=Weekly[[#This Row],[Actual]],Weekly[[#This Row],[SVC_P]]=TRUE),V96+Weekly[[#This Row],[BF H Odds]]-1,IF(AND(Weekly[[#This Row],[SVC_P]]=Weekly[[#This Row],[Actual]],Weekly[[#This Row],[SVC_P]]=FALSE),V96+Weekly[[#This Row],[BF V Odds]]-1,V96-1)))</f>
        <v>57.230000000000032</v>
      </c>
      <c r="W97" s="24">
        <f>IF(Weekly[[#This Row],[Actual]]="","",IF(AND(Weekly[[#This Row],[SVC_P]]=FALSE,Weekly[[#This Row],[Actual]]=TRUE),W96+Weekly[[#This Row],[BF H Odds]]-1,IF(AND(Weekly[[#This Row],[SVC_P]]=TRUE,Weekly[[#This Row],[Actual]]=FALSE,),W96+Weekly[[#This Row],[BF V Odds]]-1,W96-1)))</f>
        <v>-48.76</v>
      </c>
      <c r="X97" s="24">
        <f>IF(Weekly[[#This Row],[Actual]]="","",IF(AND(Weekly[[#This Row],[ADBC_P]]=Weekly[[#This Row],[Actual]],Weekly[[#This Row],[ADBC_P]]=TRUE),X96+Weekly[[#This Row],[BF H Odds]]-1,IF(AND(Weekly[[#This Row],[ADBC_P]]=Weekly[[#This Row],[Actual]],Weekly[[#This Row],[ADBC_P]]=FALSE),X96+Weekly[[#This Row],[BF V Odds]]-1,X96-1)))</f>
        <v>49.880000000000024</v>
      </c>
      <c r="Y97" s="24">
        <f>IF(Weekly[[#This Row],[Actual]]="","",IF(AND(Weekly[[#This Row],[ADBC_P]]=FALSE,Weekly[[#This Row],[Actual]]=TRUE),Y96+Weekly[[#This Row],[BF H Odds]]-1,IF(AND(Weekly[[#This Row],[ADBC_P]]=TRUE,Weekly[[#This Row],[Actual]]=FALSE),Y96+Weekly[[#This Row],[BF V Odds]]-1,Y96-1)))</f>
        <v>37.27000000000001</v>
      </c>
      <c r="Z97" s="24">
        <f>IF(Weekly[[#This Row],[Actual]]="","",IF(AND(Weekly[[#This Row],[RFC_P]]=Weekly[[#This Row],[Actual]],Weekly[[#This Row],[RFC_P]]=TRUE),Z96+Weekly[[#This Row],[BF H Odds]]-1,IF(AND(Weekly[[#This Row],[RFC_P]]=Weekly[[#This Row],[Actual]],Weekly[[#This Row],[RFC_P]]=FALSE),Z96+Weekly[[#This Row],[BF V Odds]]-1,Z96-1)))</f>
        <v>34.630000000000031</v>
      </c>
      <c r="AA97" s="24">
        <f>IF(Weekly[[#This Row],[Actual]]="","",IF(AND(Weekly[[#This Row],[RFC_P]]=FALSE,Weekly[[#This Row],[Actual]]=TRUE),AA96+Weekly[[#This Row],[BF H Odds]]-1,IF(AND(Weekly[[#This Row],[RFC_P]]=TRUE,Weekly[[#This Row],[Actual]]=FALSE),AA96+Weekly[[#This Row],[BF V Odds]]-1,AA96-1)))</f>
        <v>52.52000000000001</v>
      </c>
      <c r="AB97" s="24">
        <f>IF(Weekly[[#This Row],[Actual]]="","",IF(AND(Weekly[[#This Row],[GBC_P]]=Weekly[[#This Row],[Actual]],Weekly[[#This Row],[GBC_P]]=TRUE),AB96+Weekly[[#This Row],[BF H Odds]]-1,IF(AND(Weekly[[#This Row],[GBC_P]]=Weekly[[#This Row],[Actual]],Weekly[[#This Row],[GBC_P]]=FALSE),AB96+Weekly[[#This Row],[BF V Odds]]-1,AB96-1)))</f>
        <v>36.520000000000017</v>
      </c>
      <c r="AC97" s="24">
        <f>IF(Weekly[[#This Row],[Actual]]="","",IF(AND(Weekly[[#This Row],[GBC_P]]=FALSE,Weekly[[#This Row],[Actual]]=TRUE),AC96+Weekly[[#This Row],[BF H Odds]]-1,IF(AND(Weekly[[#This Row],[GBC_P]]=TRUE,Weekly[[#This Row],[Actual]]=FALSE),AC96+Weekly[[#This Row],[BF V Odds]]-1,AC96-1)))</f>
        <v>50.630000000000017</v>
      </c>
      <c r="AD97" s="24">
        <f>IF(Weekly[[#This Row],[Actual]]="","",IF(AND(Weekly[[#This Row],[HGBC_P]]=Weekly[[#This Row],[Actual]],Weekly[[#This Row],[HGBC_P]]=TRUE),AD96+Weekly[[#This Row],[BF H Odds]]-1,IF(AND(Weekly[[#This Row],[HGBC_P]]=Weekly[[#This Row],[Actual]],Weekly[[#This Row],[HGBC_P]]=FALSE),AD96+Weekly[[#This Row],[BF V Odds]]-1,AD96-1)))</f>
        <v>29.790000000000031</v>
      </c>
      <c r="AE97" s="24">
        <f>IF(Weekly[[#This Row],[Actual]]="","",IF(AND(Weekly[[#This Row],[HGBC_P]]=FALSE,Weekly[[#This Row],[Actual]]=TRUE),AE96+Weekly[[#This Row],[BF H Odds]]-1,IF(AND(Weekly[[#This Row],[HGBC_P]]=TRUE,Weekly[[#This Row],[Actual]]=FALSE),AE96+Weekly[[#This Row],[BF V Odds]]-1,AE96-1)))</f>
        <v>57.360000000000007</v>
      </c>
      <c r="AF97" s="24">
        <f>IF(Weekly[[#This Row],[Actual]]="","",IF(AND(Weekly[[#This Row],[XGB_P]]=Weekly[[#This Row],[Actual]],Weekly[[#This Row],[XGB_P]]=TRUE),AF96+Weekly[[#This Row],[BF H Odds]]-1,IF(AND(Weekly[[#This Row],[XGB_P]]=Weekly[[#This Row],[Actual]],Weekly[[#This Row],[XGB_P]]=FALSE),AF96+Weekly[[#This Row],[BF V Odds]]-1,AF96-1)))</f>
        <v>39.470000000000027</v>
      </c>
      <c r="AG97" s="24">
        <f>IF(Weekly[[#This Row],[Actual]]="","",IF(AND(Weekly[[#This Row],[XGB_P]]=FALSE,Weekly[[#This Row],[Actual]]=TRUE),AG96+Weekly[[#This Row],[BF H Odds]]-1,IF(AND(Weekly[[#This Row],[XGB_P]]=TRUE,Weekly[[#This Row],[Actual]]=FALSE),AG96+Weekly[[#This Row],[BF V Odds]]-1,AG96-1)))</f>
        <v>47.68</v>
      </c>
      <c r="AH97" s="24">
        <f>IF(Weekly[[#This Row],[Actual]]="","",IF(AND(Weekly[[#This Row],[QDA_P]]=Weekly[[#This Row],[Actual]],Weekly[[#This Row],[QDA_P]]=TRUE),AH96+Weekly[[#This Row],[BF H Odds]]-1,IF(AND(Weekly[[#This Row],[QDA_P]]=Weekly[[#This Row],[Actual]],Weekly[[#This Row],[QDA_P]]=FALSE),AH96+Weekly[[#This Row],[BF V Odds]]-1,AH96-1)))</f>
        <v>33.990000000000016</v>
      </c>
      <c r="AI97" s="24">
        <f>IF(Weekly[[#This Row],[Actual]]="","",IF(AND(Weekly[[#This Row],[QDA_P]]=FALSE,Weekly[[#This Row],[Actual]]=TRUE),AI96+Weekly[[#This Row],[BF H Odds]]-1,IF(AND(Weekly[[#This Row],[QDA_P]]=TRUE,Weekly[[#This Row],[Actual]]=FALSE),AI96+Weekly[[#This Row],[BF V Odds]]-1,AI96-1)))</f>
        <v>53.160000000000018</v>
      </c>
      <c r="AJ97" s="24"/>
      <c r="AK97" s="24"/>
      <c r="AL97" s="30">
        <f>IF(Weekly[[#This Row],[Actual]]="","",COUNTIF(Weekly[[#This Row],[SVC_P]:[QDA_P]],TRUE))</f>
        <v>7</v>
      </c>
      <c r="AM97" s="30">
        <f>IF(Weekly[[#This Row],[Actual]]="","",COUNTIF(Weekly[[#This Row],[SVC_P]:[QDA_P]],FALSE))</f>
        <v>0</v>
      </c>
      <c r="AN97" t="str">
        <f>IF(AND(Weekly[[#This Row],[BF V Odds]]&gt;$BO$6,Weekly[[#This Row],[BF V Odds]] &lt; $BO$7),Weekly[[#This Row],[BF V Odds]],"")</f>
        <v/>
      </c>
      <c r="AO97" t="str">
        <f>IF(AND(Weekly[[#This Row],[BF H Odds]]&gt;$BO$6, Weekly[[#This Row],[BF H Odds]] &lt; $BO$7),Weekly[[#This Row],[BF H Odds]],"")</f>
        <v/>
      </c>
      <c r="AP97" s="37">
        <f>IF(AND(Weekly[[#This Row],[V Odds &lt;]]="",Weekly[[#This Row],[H Odds &lt;]]=""),AP96,IF(AND(Weekly[[#This Row],[H Odds &lt;]]&lt;&gt;"",Weekly[[#This Row],[SVC_P]]=TRUE,Weekly[[#This Row],[Actual]]=TRUE),AP96+Weekly[[#This Row],[H Odds &lt;]]-1,IF(AND(Weekly[[#This Row],[V Odds &lt;]]&lt;&gt;"",Weekly[[#This Row],[SVC_P]]=FALSE,Weekly[[#This Row],[Actual]]=FALSE),AP96+Weekly[[#This Row],[V Odds &lt;]]-1,IF(AND(Weekly[[#This Row],[V Odds &lt;]]&lt;&gt;"",Weekly[[#This Row],[SVC_P]]=FALSE,Weekly[[#This Row],[Actual]]=TRUE),AP96-1,IF(AND(Weekly[[#This Row],[H Odds &lt;]]&lt;&gt;"",Weekly[[#This Row],[SVC_P]]=TRUE,Weekly[[#This Row],[Actual]]=FALSE),AP96-1,AP96)))))</f>
        <v>55.470000000000013</v>
      </c>
      <c r="AQ97" s="37">
        <f>IF(AND(Weekly[[#This Row],[V Odds &lt;]]="",Weekly[[#This Row],[H Odds &lt;]]=""),AQ96,IF(AND(Weekly[[#This Row],[H Odds &lt;]]&lt;&gt;"",Weekly[[#This Row],[ADBC_P]]=TRUE,Weekly[[#This Row],[Actual]]=TRUE),AQ96+Weekly[[#This Row],[H Odds &lt;]]-1,IF(AND(Weekly[[#This Row],[V Odds &lt;]]&lt;&gt;"",Weekly[[#This Row],[ADBC_P]]=FALSE,Weekly[[#This Row],[Actual]]=FALSE),AQ96+Weekly[[#This Row],[V Odds &lt;]]-1,IF(AND(Weekly[[#This Row],[V Odds &lt;]]&lt;&gt;"",Weekly[[#This Row],[ADBC_P]]=FALSE,Weekly[[#This Row],[Actual]]=TRUE),AQ96-1,IF(AND(Weekly[[#This Row],[H Odds &lt;]]&lt;&gt;"",Weekly[[#This Row],[ADBC_P]]=TRUE,Weekly[[#This Row],[Actual]]=FALSE),AQ96-1,AQ96)))))</f>
        <v>45.07</v>
      </c>
      <c r="AR97" s="37">
        <f>IF(AND(Weekly[[#This Row],[V Odds &lt;]]="",Weekly[[#This Row],[H Odds &lt;]]=""),AR96,IF(AND(Weekly[[#This Row],[H Odds &lt;]]&lt;&gt;"",Weekly[[#This Row],[RFC_P]]=TRUE,Weekly[[#This Row],[Actual]]=TRUE),AR96+Weekly[[#This Row],[H Odds &lt;]]-1,IF(AND(Weekly[[#This Row],[V Odds &lt;]]&lt;&gt;"",Weekly[[#This Row],[RFC_P]]=FALSE,Weekly[[#This Row],[Actual]]=FALSE),AR96+Weekly[[#This Row],[V Odds &lt;]]-1,IF(AND(Weekly[[#This Row],[V Odds &lt;]]&lt;&gt;"",Weekly[[#This Row],[RFC_P]]=FALSE,Weekly[[#This Row],[Actual]]=TRUE),AR96-1,IF(AND(Weekly[[#This Row],[H Odds &lt;]]&lt;&gt;"",Weekly[[#This Row],[RFC_P]]=TRUE,Weekly[[#This Row],[Actual]]=FALSE),AR96-1,AR96)))))</f>
        <v>40.330000000000005</v>
      </c>
      <c r="AS97" s="37">
        <f>IF(AND(Weekly[[#This Row],[V Odds &lt;]]="",Weekly[[#This Row],[H Odds &lt;]]=""),AS96,IF(AND(Weekly[[#This Row],[H Odds &lt;]]&lt;&gt;"",Weekly[[#This Row],[GBC_P]]=TRUE,Weekly[[#This Row],[Actual]]=TRUE),AS96+Weekly[[#This Row],[H Odds &lt;]]-1,IF(AND(Weekly[[#This Row],[V Odds &lt;]]&lt;&gt;"",Weekly[[#This Row],[GBC_P]]=FALSE,Weekly[[#This Row],[Actual]]=FALSE),AS96+Weekly[[#This Row],[V Odds &lt;]]-1,IF(AND(Weekly[[#This Row],[V Odds &lt;]]&lt;&gt;"",Weekly[[#This Row],[GBC_P]]=FALSE,Weekly[[#This Row],[Actual]]=TRUE),AS96-1,IF(AND(Weekly[[#This Row],[H Odds &lt;]]&lt;&gt;"",Weekly[[#This Row],[GBC_P]]=TRUE,Weekly[[#This Row],[Actual]]=FALSE),AS96-1,AS96)))))</f>
        <v>40.82</v>
      </c>
      <c r="AT97" s="37">
        <f>IF(AND(Weekly[[#This Row],[V Odds &lt;]]="",Weekly[[#This Row],[H Odds &lt;]]=""),AT96,IF(AND(Weekly[[#This Row],[H Odds &lt;]]&lt;&gt;"",Weekly[[#This Row],[HGBC_P]]=TRUE,Weekly[[#This Row],[Actual]]=TRUE),AT96+Weekly[[#This Row],[H Odds &lt;]]-1,IF(AND(Weekly[[#This Row],[V Odds &lt;]]&lt;&gt;"",Weekly[[#This Row],[HGBC_P]]=FALSE,Weekly[[#This Row],[Actual]]=FALSE),AT96+Weekly[[#This Row],[V Odds &lt;]]-1,IF(AND(Weekly[[#This Row],[V Odds &lt;]]&lt;&gt;"",Weekly[[#This Row],[HGBC_P]]=FALSE,Weekly[[#This Row],[Actual]]=TRUE),AT96-1,IF(AND(Weekly[[#This Row],[H Odds &lt;]]&lt;&gt;"",Weekly[[#This Row],[HGBC_P]]=TRUE,Weekly[[#This Row],[Actual]]=FALSE),AT96-1,AT96)))))</f>
        <v>38.25</v>
      </c>
      <c r="AU97" s="37">
        <f>IF(AND(Weekly[[#This Row],[V Odds &lt;]]="",Weekly[[#This Row],[H Odds &lt;]]=""),AU96,IF(AND(Weekly[[#This Row],[H Odds &lt;]]&lt;&gt;"",Weekly[[#This Row],[XGB_P]]=TRUE,Weekly[[#This Row],[Actual]]=TRUE),AU96+Weekly[[#This Row],[H Odds &lt;]]-1,IF(AND(Weekly[[#This Row],[V Odds &lt;]]&lt;&gt;"",Weekly[[#This Row],[XGB_P]]=FALSE,Weekly[[#This Row],[Actual]]=FALSE),AU96+Weekly[[#This Row],[V Odds &lt;]]-1,IF(AND(Weekly[[#This Row],[V Odds &lt;]]&lt;&gt;"",Weekly[[#This Row],[XGB_P]]=FALSE,Weekly[[#This Row],[Actual]]=TRUE),AU96-1,IF(AND(Weekly[[#This Row],[H Odds &lt;]]&lt;&gt;"",Weekly[[#This Row],[XGB_P]]=TRUE,Weekly[[#This Row],[Actual]]=FALSE),AU96-1,AU96)))))</f>
        <v>43.650000000000006</v>
      </c>
      <c r="AV97" s="37">
        <f>IF(AND(Weekly[[#This Row],[V Odds &lt;]]="",Weekly[[#This Row],[H Odds &lt;]]=""),AV96,IF(AND(Weekly[[#This Row],[H Odds &lt;]]&lt;&gt;"",Weekly[[#This Row],[QDA_P]]=TRUE,Weekly[[#This Row],[Actual]]=TRUE),AV96+Weekly[[#This Row],[H Odds &lt;]]-1,IF(AND(Weekly[[#This Row],[V Odds &lt;]]&lt;&gt;"",Weekly[[#This Row],[QDA_P]]=FALSE,Weekly[[#This Row],[Actual]]=FALSE),AV96+Weekly[[#This Row],[V Odds &lt;]]-1,IF(AND(Weekly[[#This Row],[V Odds &lt;]]&lt;&gt;"",Weekly[[#This Row],[QDA_P]]=FALSE,Weekly[[#This Row],[Actual]]=TRUE),AV96-1,IF(AND(Weekly[[#This Row],[H Odds &lt;]]&lt;&gt;"",Weekly[[#This Row],[QDA_P]]=TRUE,Weekly[[#This Row],[Actual]]=FALSE),AV96-1,AV96)))))</f>
        <v>43.519999999999996</v>
      </c>
      <c r="AW97" s="37"/>
      <c r="AX97" s="37">
        <f>IF(AND(Weekly[[#This Row],[V Odds &lt;]]="",Weekly[[#This Row],[H Odds &lt;]]=""),AX96,IF(AND(Weekly[[#This Row],[V Odds &lt;]]&lt;&gt;"",Weekly[[#This Row],[FALSES]]&gt;0,Weekly[[#This Row],[Actual]]=FALSE),AX96+Weekly[[#This Row],[V Odds &lt;]]-1,IF(AND(Weekly[[#This Row],[H Odds &lt;]]&lt;&gt;"",Weekly[[#This Row],[TRUES]]&gt;0,Weekly[[#This Row],[Actual]]=TRUE),AX96+Weekly[[#This Row],[H Odds &lt;]]-1,IF(AND(Weekly[[#This Row],[V Odds &lt;]]&lt;&gt;"",Weekly[[#This Row],[FALSES]]=0),AX96,IF(AND(Weekly[[#This Row],[H Odds &lt;]]&lt;&gt;"",Weekly[[#This Row],[TRUES]]=0),AX96,AX96-1)))))</f>
        <v>59.990000000000009</v>
      </c>
      <c r="AY97" s="37">
        <f>IF(AND(Weekly[[#This Row],[V Odds &lt;]]="",Weekly[[#This Row],[H Odds &lt;]]=""),AY96,IF(AND(Weekly[[#This Row],[V Odds &lt;]]&lt;&gt;"",Weekly[[#This Row],[FALSES]]&gt;0,Weekly[[#This Row],[Actual]]=FALSE),AY96+((Weekly[[#This Row],[V Odds &lt;]]-1)*0.92),IF(AND(Weekly[[#This Row],[H Odds &lt;]]&lt;&gt;"",Weekly[[#This Row],[TRUES]]&gt;0,Weekly[[#This Row],[Actual]]=TRUE),AY96+((Weekly[[#This Row],[H Odds &lt;]]-1)*0.92),IF(AND(Weekly[[#This Row],[V Odds &lt;]]&lt;&gt;"",Weekly[[#This Row],[FALSES]]=0),AY96,IF(AND(Weekly[[#This Row],[H Odds &lt;]]&lt;&gt;"",Weekly[[#This Row],[TRUES]]=0),AY96,AY96-1)))))</f>
        <v>57.670800000000007</v>
      </c>
      <c r="AZ97" s="37">
        <f>IF(AND(Weekly[[#This Row],[V Odds &lt;]]="",Weekly[[#This Row],[H Odds &lt;]]=""),AZ96,IF(AND(Weekly[[#This Row],[V Odds &lt;]]&lt;&gt;"",Weekly[[#This Row],[Actual]]=FALSE),AZ96+Weekly[[#This Row],[V Odds &lt;]]-1,IF(AND(Weekly[[#This Row],[H Odds &lt;]]&lt;&gt;"",Weekly[[#This Row],[Actual]]=TRUE),AZ96+Weekly[[#This Row],[H Odds &lt;]]-1,AZ96-1)))</f>
        <v>57.730000000000004</v>
      </c>
      <c r="BA97" s="38">
        <f>IF(Weekly[[#This Row],[H Odds &lt;]]="",BA96,IF(AND(Weekly[[#This Row],[H Odds &lt;]]&lt;&gt;"",Weekly[[#This Row],[SVC_P]]=TRUE,Weekly[[#This Row],[Actual]]=TRUE),BA96+Weekly[[#This Row],[H Odds &lt;]]-1,IF(AND(Weekly[[#This Row],[H Odds &lt;]]&lt;&gt;"",Weekly[[#This Row],[SVC_P]]=TRUE,Weekly[[#This Row],[Actual]]=FALSE),BA96-1,BA96)))</f>
        <v>51.78</v>
      </c>
      <c r="BB97" s="38">
        <f>IF(Weekly[[#This Row],[H Odds &lt;]]="",BB96,IF(AND(Weekly[[#This Row],[H Odds &lt;]]&lt;&gt;"",Weekly[[#This Row],[ADBC_P]]=TRUE,Weekly[[#This Row],[Actual]]=TRUE),BB96+Weekly[[#This Row],[H Odds &lt;]]-1,IF(AND(Weekly[[#This Row],[H Odds &lt;]]&lt;&gt;"",Weekly[[#This Row],[ADBC_P]]=TRUE,Weekly[[#This Row],[Actual]]=FALSE),BB96-1,BB96)))</f>
        <v>41.25</v>
      </c>
      <c r="BC97" s="38">
        <f>IF(Weekly[[#This Row],[H Odds &lt;]]="",BC96,IF(AND(Weekly[[#This Row],[H Odds &lt;]]&lt;&gt;"",Weekly[[#This Row],[RFC_P]]=TRUE,Weekly[[#This Row],[Actual]]=TRUE),BC96+Weekly[[#This Row],[H Odds &lt;]]-1,IF(AND(Weekly[[#This Row],[H Odds &lt;]]&lt;&gt;"",Weekly[[#This Row],[RFC_P]]=TRUE,Weekly[[#This Row],[Actual]]=FALSE),BC96-1,BC96)))</f>
        <v>38</v>
      </c>
      <c r="BD97" s="38">
        <f>IF(Weekly[[#This Row],[H Odds &lt;]]="",BD96,IF(AND(Weekly[[#This Row],[H Odds &lt;]]&lt;&gt;"",Weekly[[#This Row],[GBC_P]]=TRUE,Weekly[[#This Row],[Actual]]=TRUE),BD96+Weekly[[#This Row],[H Odds &lt;]]-1,IF(AND(Weekly[[#This Row],[H Odds &lt;]]&lt;&gt;"",Weekly[[#This Row],[GBC_P]]=TRUE,Weekly[[#This Row],[Actual]]=FALSE),BD96-1,BD96)))</f>
        <v>39</v>
      </c>
      <c r="BE97" s="38">
        <f>IF(Weekly[[#This Row],[H Odds &lt;]]="",BE96,IF(AND(Weekly[[#This Row],[H Odds &lt;]]&lt;&gt;"",Weekly[[#This Row],[HGBC_P]]=TRUE,Weekly[[#This Row],[Actual]]=TRUE),BE96+Weekly[[#This Row],[H Odds &lt;]]-1,IF(AND(Weekly[[#This Row],[H Odds &lt;]]&lt;&gt;"",Weekly[[#This Row],[HGBC_P]]=TRUE,Weekly[[#This Row],[Actual]]=FALSE),BE96-1,BE96)))</f>
        <v>40.25</v>
      </c>
      <c r="BF97" s="38">
        <f>IF(Weekly[[#This Row],[H Odds &lt;]]="",BF96,IF(AND(Weekly[[#This Row],[H Odds &lt;]]&lt;&gt;"",Weekly[[#This Row],[XGB_P]]=TRUE,Weekly[[#This Row],[Actual]]=TRUE),BF96+Weekly[[#This Row],[H Odds &lt;]]-1,IF(AND(Weekly[[#This Row],[H Odds &lt;]]&lt;&gt;"",Weekly[[#This Row],[XGB_P]]=TRUE,Weekly[[#This Row],[Actual]]=FALSE),BF96-1,BF96)))</f>
        <v>43.52</v>
      </c>
      <c r="BG97" s="38">
        <f>IF(Weekly[[#This Row],[H Odds &lt;]]="",BG96,IF(AND(Weekly[[#This Row],[H Odds &lt;]]&lt;&gt;"",Weekly[[#This Row],[QDA_P]]=TRUE,Weekly[[#This Row],[Actual]]=TRUE),BG96+Weekly[[#This Row],[H Odds &lt;]]-1,IF(AND(Weekly[[#This Row],[H Odds &lt;]]&lt;&gt;"",Weekly[[#This Row],[QDA_P]]=TRUE,Weekly[[#This Row],[Actual]]=FALSE),BG96-1,BG96)))</f>
        <v>39</v>
      </c>
      <c r="BH97" s="38">
        <f>IF(Weekly[[#This Row],[H Odds &lt;]]="",BH96,IF(AND(Weekly[[#This Row],[H Odds &lt;]]&lt;&gt;"",Weekly[[#This Row],[KNC_P]]=TRUE,Weekly[[#This Row],[Actual]]=TRUE),BH96+Weekly[[#This Row],[H Odds &lt;]]-1,IF(AND(Weekly[[#This Row],[H Odds &lt;]]&lt;&gt;"",Weekly[[#This Row],[KNC_P]]=TRUE,Weekly[[#This Row],[Actual]]=FALSE),BH96-1,BH96)))</f>
        <v>40</v>
      </c>
      <c r="BI97" s="38">
        <f>IF(Weekly[[#This Row],[H Odds &lt;]]="",BI96,IF(AND(Weekly[[#This Row],[H Odds &lt;]]&lt;&gt;"",Weekly[[#This Row],[TRUES]]&gt;0,Weekly[[#This Row],[Actual]]=TRUE),BI96+Weekly[[#This Row],[H Odds &lt;]]-1,IF(AND(Weekly[[#This Row],[H Odds &lt;]]&lt;&gt;"",Weekly[[#This Row],[TRUES]]=0),BI96,BI96-1)))</f>
        <v>51.78</v>
      </c>
      <c r="BJ97" s="38">
        <f>IF(Weekly[[#This Row],[H Odds &lt;]]="",BJ96,IF(AND(Weekly[[#This Row],[H Odds &lt;]]&lt;&gt;"",Weekly[[#This Row],[Actual]]=TRUE),BJ96+Weekly[[#This Row],[H Odds &lt;]]-1,IF(AND(Weekly[[#This Row],[H Odds &lt;]]&lt;&gt;"",Weekly[[#This Row],[Actual]]=FALSE),BJ96-1,BJ96)))</f>
        <v>51.78</v>
      </c>
      <c r="BK97" s="58">
        <f>IF(AND(Weekly[[#This Row],[TRUES]]&gt;4,Weekly[[#This Row],[Actual]]=TRUE),BK96+Weekly[[#This Row],[BF H Odds]]-1,IF(AND(Weekly[[#This Row],[FALSES]]&gt;4,Weekly[[#This Row],[Actual]]=FALSE),BK96+Weekly[[#This Row],[BF V Odds]]-1,IF(AND(Weekly[[#This Row],[TRUES]]&gt;4,Weekly[[#This Row],[Actual]]=FALSE),BK96-1,IF(AND(Weekly[[#This Row],[FALSES]]&gt;4,Weekly[[#This Row],[Actual]]=TRUE),BK96-1,BK96))))</f>
        <v>34.710000000000022</v>
      </c>
      <c r="BL97" s="58">
        <f>IF(AND(Weekly[[#This Row],[TRUES]]&gt;5,Weekly[[#This Row],[Actual]]=TRUE),BL96+Weekly[[#This Row],[BF H Odds]]-1,IF(AND(Weekly[[#This Row],[FALSES]]&gt;5,Weekly[[#This Row],[Actual]]=FALSE),BL96+Weekly[[#This Row],[BF V Odds]]-1,IF(AND(Weekly[[#This Row],[TRUES]]&gt;5,Weekly[[#This Row],[Actual]]=FALSE),BL96-1,IF(AND(Weekly[[#This Row],[FALSES]]&gt;5,Weekly[[#This Row],[Actual]]=TRUE),BL96-1,BL96))))</f>
        <v>41.530000000000015</v>
      </c>
      <c r="BM97" s="58">
        <f>IF(AND(Weekly[[#This Row],[TRUES]]&gt;6,Weekly[[#This Row],[Actual]]=TRUE),BM96+Weekly[[#This Row],[BF H Odds]]-1,IF(AND(Weekly[[#This Row],[FALSES]]&gt;6,Weekly[[#This Row],[Actual]]=FALSE),BM96+Weekly[[#This Row],[BF V Odds]]-1,IF(AND(Weekly[[#This Row],[TRUES]]&gt;6,Weekly[[#This Row],[Actual]]=FALSE),BM96-1,IF(AND(Weekly[[#This Row],[FALSES]]&gt;6,Weekly[[#This Row],[Actual]]=TRUE),BM96-1,BM96))))</f>
        <v>43.250000000000014</v>
      </c>
      <c r="BN97" s="24"/>
    </row>
    <row r="98" spans="1:66" x14ac:dyDescent="0.25">
      <c r="A98" s="1">
        <v>107</v>
      </c>
      <c r="B98" s="10">
        <v>44249</v>
      </c>
      <c r="C98" s="17" t="s">
        <v>32</v>
      </c>
      <c r="D98" s="15" t="s">
        <v>21</v>
      </c>
      <c r="E98" t="b">
        <v>1</v>
      </c>
      <c r="F98" t="b">
        <v>1</v>
      </c>
      <c r="G98" t="b">
        <v>1</v>
      </c>
      <c r="H98" t="b">
        <v>1</v>
      </c>
      <c r="I98" t="b">
        <v>1</v>
      </c>
      <c r="J98" t="b">
        <v>1</v>
      </c>
      <c r="K98" t="b">
        <v>1</v>
      </c>
      <c r="N98">
        <v>1</v>
      </c>
      <c r="O98">
        <v>1.36</v>
      </c>
      <c r="P98" t="b">
        <v>0</v>
      </c>
      <c r="Q98" t="s">
        <v>76</v>
      </c>
      <c r="R98" s="9">
        <f>IFERROR(IF(Weekly[[#This Row],[Won Bet?]]="yes",R97+(Weekly[[#This Row],[BF Odds]]*Weekly[[#This Row],[BF Stake]])-Weekly[[#This Row],[BF Stake]],R97-Weekly[[#This Row],[BF Stake]]),R97)</f>
        <v>87.360000000000028</v>
      </c>
      <c r="S98" s="9">
        <f>IFERROR(IF(Weekly[[#This Row],[Won Bet?]]="yes",S97+(((Weekly[[#This Row],[BF Odds]]*Weekly[[#This Row],[BF Stake]])-Weekly[[#This Row],[BF Stake]])*0.95),S97-Weekly[[#This Row],[BF Stake]]),S97)</f>
        <v>86.14200000000001</v>
      </c>
      <c r="T98">
        <v>3.24</v>
      </c>
      <c r="U98">
        <v>1.37</v>
      </c>
      <c r="V98" s="24">
        <f>IF(Weekly[[#This Row],[Actual]]="","",IF(AND(Weekly[[#This Row],[SVC_P]]=Weekly[[#This Row],[Actual]],Weekly[[#This Row],[SVC_P]]=TRUE),V97+Weekly[[#This Row],[BF H Odds]]-1,IF(AND(Weekly[[#This Row],[SVC_P]]=Weekly[[#This Row],[Actual]],Weekly[[#This Row],[SVC_P]]=FALSE),V97+Weekly[[#This Row],[BF V Odds]]-1,V97-1)))</f>
        <v>56.230000000000032</v>
      </c>
      <c r="W98" s="24">
        <f>IF(Weekly[[#This Row],[Actual]]="","",IF(AND(Weekly[[#This Row],[SVC_P]]=FALSE,Weekly[[#This Row],[Actual]]=TRUE),W97+Weekly[[#This Row],[BF H Odds]]-1,IF(AND(Weekly[[#This Row],[SVC_P]]=TRUE,Weekly[[#This Row],[Actual]]=FALSE,),W97+Weekly[[#This Row],[BF V Odds]]-1,W97-1)))</f>
        <v>-49.76</v>
      </c>
      <c r="X98" s="24">
        <f>IF(Weekly[[#This Row],[Actual]]="","",IF(AND(Weekly[[#This Row],[ADBC_P]]=Weekly[[#This Row],[Actual]],Weekly[[#This Row],[ADBC_P]]=TRUE),X97+Weekly[[#This Row],[BF H Odds]]-1,IF(AND(Weekly[[#This Row],[ADBC_P]]=Weekly[[#This Row],[Actual]],Weekly[[#This Row],[ADBC_P]]=FALSE),X97+Weekly[[#This Row],[BF V Odds]]-1,X97-1)))</f>
        <v>48.880000000000024</v>
      </c>
      <c r="Y98" s="24">
        <f>IF(Weekly[[#This Row],[Actual]]="","",IF(AND(Weekly[[#This Row],[ADBC_P]]=FALSE,Weekly[[#This Row],[Actual]]=TRUE),Y97+Weekly[[#This Row],[BF H Odds]]-1,IF(AND(Weekly[[#This Row],[ADBC_P]]=TRUE,Weekly[[#This Row],[Actual]]=FALSE),Y97+Weekly[[#This Row],[BF V Odds]]-1,Y97-1)))</f>
        <v>39.510000000000012</v>
      </c>
      <c r="Z98" s="24">
        <f>IF(Weekly[[#This Row],[Actual]]="","",IF(AND(Weekly[[#This Row],[RFC_P]]=Weekly[[#This Row],[Actual]],Weekly[[#This Row],[RFC_P]]=TRUE),Z97+Weekly[[#This Row],[BF H Odds]]-1,IF(AND(Weekly[[#This Row],[RFC_P]]=Weekly[[#This Row],[Actual]],Weekly[[#This Row],[RFC_P]]=FALSE),Z97+Weekly[[#This Row],[BF V Odds]]-1,Z97-1)))</f>
        <v>33.630000000000031</v>
      </c>
      <c r="AA98" s="24">
        <f>IF(Weekly[[#This Row],[Actual]]="","",IF(AND(Weekly[[#This Row],[RFC_P]]=FALSE,Weekly[[#This Row],[Actual]]=TRUE),AA97+Weekly[[#This Row],[BF H Odds]]-1,IF(AND(Weekly[[#This Row],[RFC_P]]=TRUE,Weekly[[#This Row],[Actual]]=FALSE),AA97+Weekly[[#This Row],[BF V Odds]]-1,AA97-1)))</f>
        <v>54.760000000000012</v>
      </c>
      <c r="AB98" s="24">
        <f>IF(Weekly[[#This Row],[Actual]]="","",IF(AND(Weekly[[#This Row],[GBC_P]]=Weekly[[#This Row],[Actual]],Weekly[[#This Row],[GBC_P]]=TRUE),AB97+Weekly[[#This Row],[BF H Odds]]-1,IF(AND(Weekly[[#This Row],[GBC_P]]=Weekly[[#This Row],[Actual]],Weekly[[#This Row],[GBC_P]]=FALSE),AB97+Weekly[[#This Row],[BF V Odds]]-1,AB97-1)))</f>
        <v>35.520000000000017</v>
      </c>
      <c r="AC98" s="24">
        <f>IF(Weekly[[#This Row],[Actual]]="","",IF(AND(Weekly[[#This Row],[GBC_P]]=FALSE,Weekly[[#This Row],[Actual]]=TRUE),AC97+Weekly[[#This Row],[BF H Odds]]-1,IF(AND(Weekly[[#This Row],[GBC_P]]=TRUE,Weekly[[#This Row],[Actual]]=FALSE),AC97+Weekly[[#This Row],[BF V Odds]]-1,AC97-1)))</f>
        <v>52.870000000000019</v>
      </c>
      <c r="AD98" s="24">
        <f>IF(Weekly[[#This Row],[Actual]]="","",IF(AND(Weekly[[#This Row],[HGBC_P]]=Weekly[[#This Row],[Actual]],Weekly[[#This Row],[HGBC_P]]=TRUE),AD97+Weekly[[#This Row],[BF H Odds]]-1,IF(AND(Weekly[[#This Row],[HGBC_P]]=Weekly[[#This Row],[Actual]],Weekly[[#This Row],[HGBC_P]]=FALSE),AD97+Weekly[[#This Row],[BF V Odds]]-1,AD97-1)))</f>
        <v>28.790000000000031</v>
      </c>
      <c r="AE98" s="24">
        <f>IF(Weekly[[#This Row],[Actual]]="","",IF(AND(Weekly[[#This Row],[HGBC_P]]=FALSE,Weekly[[#This Row],[Actual]]=TRUE),AE97+Weekly[[#This Row],[BF H Odds]]-1,IF(AND(Weekly[[#This Row],[HGBC_P]]=TRUE,Weekly[[#This Row],[Actual]]=FALSE),AE97+Weekly[[#This Row],[BF V Odds]]-1,AE97-1)))</f>
        <v>59.600000000000009</v>
      </c>
      <c r="AF98" s="24">
        <f>IF(Weekly[[#This Row],[Actual]]="","",IF(AND(Weekly[[#This Row],[XGB_P]]=Weekly[[#This Row],[Actual]],Weekly[[#This Row],[XGB_P]]=TRUE),AF97+Weekly[[#This Row],[BF H Odds]]-1,IF(AND(Weekly[[#This Row],[XGB_P]]=Weekly[[#This Row],[Actual]],Weekly[[#This Row],[XGB_P]]=FALSE),AF97+Weekly[[#This Row],[BF V Odds]]-1,AF97-1)))</f>
        <v>38.470000000000027</v>
      </c>
      <c r="AG98" s="24">
        <f>IF(Weekly[[#This Row],[Actual]]="","",IF(AND(Weekly[[#This Row],[XGB_P]]=FALSE,Weekly[[#This Row],[Actual]]=TRUE),AG97+Weekly[[#This Row],[BF H Odds]]-1,IF(AND(Weekly[[#This Row],[XGB_P]]=TRUE,Weekly[[#This Row],[Actual]]=FALSE),AG97+Weekly[[#This Row],[BF V Odds]]-1,AG97-1)))</f>
        <v>49.92</v>
      </c>
      <c r="AH98" s="24">
        <f>IF(Weekly[[#This Row],[Actual]]="","",IF(AND(Weekly[[#This Row],[QDA_P]]=Weekly[[#This Row],[Actual]],Weekly[[#This Row],[QDA_P]]=TRUE),AH97+Weekly[[#This Row],[BF H Odds]]-1,IF(AND(Weekly[[#This Row],[QDA_P]]=Weekly[[#This Row],[Actual]],Weekly[[#This Row],[QDA_P]]=FALSE),AH97+Weekly[[#This Row],[BF V Odds]]-1,AH97-1)))</f>
        <v>32.990000000000016</v>
      </c>
      <c r="AI98" s="24">
        <f>IF(Weekly[[#This Row],[Actual]]="","",IF(AND(Weekly[[#This Row],[QDA_P]]=FALSE,Weekly[[#This Row],[Actual]]=TRUE),AI97+Weekly[[#This Row],[BF H Odds]]-1,IF(AND(Weekly[[#This Row],[QDA_P]]=TRUE,Weekly[[#This Row],[Actual]]=FALSE),AI97+Weekly[[#This Row],[BF V Odds]]-1,AI97-1)))</f>
        <v>55.40000000000002</v>
      </c>
      <c r="AJ98" s="24"/>
      <c r="AK98" s="24"/>
      <c r="AL98" s="30">
        <f>IF(Weekly[[#This Row],[Actual]]="","",COUNTIF(Weekly[[#This Row],[SVC_P]:[QDA_P]],TRUE))</f>
        <v>7</v>
      </c>
      <c r="AM98" s="30">
        <f>IF(Weekly[[#This Row],[Actual]]="","",COUNTIF(Weekly[[#This Row],[SVC_P]:[QDA_P]],FALSE))</f>
        <v>0</v>
      </c>
      <c r="AN98">
        <f>IF(AND(Weekly[[#This Row],[BF V Odds]]&gt;$BO$6,Weekly[[#This Row],[BF V Odds]] &lt; $BO$7),Weekly[[#This Row],[BF V Odds]],"")</f>
        <v>3.24</v>
      </c>
      <c r="AO98" t="str">
        <f>IF(AND(Weekly[[#This Row],[BF H Odds]]&gt;$BO$6, Weekly[[#This Row],[BF H Odds]] &lt; $BO$7),Weekly[[#This Row],[BF H Odds]],"")</f>
        <v/>
      </c>
      <c r="AP98" s="37">
        <f>IF(AND(Weekly[[#This Row],[V Odds &lt;]]="",Weekly[[#This Row],[H Odds &lt;]]=""),AP97,IF(AND(Weekly[[#This Row],[H Odds &lt;]]&lt;&gt;"",Weekly[[#This Row],[SVC_P]]=TRUE,Weekly[[#This Row],[Actual]]=TRUE),AP97+Weekly[[#This Row],[H Odds &lt;]]-1,IF(AND(Weekly[[#This Row],[V Odds &lt;]]&lt;&gt;"",Weekly[[#This Row],[SVC_P]]=FALSE,Weekly[[#This Row],[Actual]]=FALSE),AP97+Weekly[[#This Row],[V Odds &lt;]]-1,IF(AND(Weekly[[#This Row],[V Odds &lt;]]&lt;&gt;"",Weekly[[#This Row],[SVC_P]]=FALSE,Weekly[[#This Row],[Actual]]=TRUE),AP97-1,IF(AND(Weekly[[#This Row],[H Odds &lt;]]&lt;&gt;"",Weekly[[#This Row],[SVC_P]]=TRUE,Weekly[[#This Row],[Actual]]=FALSE),AP97-1,AP97)))))</f>
        <v>55.470000000000013</v>
      </c>
      <c r="AQ98" s="37">
        <f>IF(AND(Weekly[[#This Row],[V Odds &lt;]]="",Weekly[[#This Row],[H Odds &lt;]]=""),AQ97,IF(AND(Weekly[[#This Row],[H Odds &lt;]]&lt;&gt;"",Weekly[[#This Row],[ADBC_P]]=TRUE,Weekly[[#This Row],[Actual]]=TRUE),AQ97+Weekly[[#This Row],[H Odds &lt;]]-1,IF(AND(Weekly[[#This Row],[V Odds &lt;]]&lt;&gt;"",Weekly[[#This Row],[ADBC_P]]=FALSE,Weekly[[#This Row],[Actual]]=FALSE),AQ97+Weekly[[#This Row],[V Odds &lt;]]-1,IF(AND(Weekly[[#This Row],[V Odds &lt;]]&lt;&gt;"",Weekly[[#This Row],[ADBC_P]]=FALSE,Weekly[[#This Row],[Actual]]=TRUE),AQ97-1,IF(AND(Weekly[[#This Row],[H Odds &lt;]]&lt;&gt;"",Weekly[[#This Row],[ADBC_P]]=TRUE,Weekly[[#This Row],[Actual]]=FALSE),AQ97-1,AQ97)))))</f>
        <v>45.07</v>
      </c>
      <c r="AR98" s="37">
        <f>IF(AND(Weekly[[#This Row],[V Odds &lt;]]="",Weekly[[#This Row],[H Odds &lt;]]=""),AR97,IF(AND(Weekly[[#This Row],[H Odds &lt;]]&lt;&gt;"",Weekly[[#This Row],[RFC_P]]=TRUE,Weekly[[#This Row],[Actual]]=TRUE),AR97+Weekly[[#This Row],[H Odds &lt;]]-1,IF(AND(Weekly[[#This Row],[V Odds &lt;]]&lt;&gt;"",Weekly[[#This Row],[RFC_P]]=FALSE,Weekly[[#This Row],[Actual]]=FALSE),AR97+Weekly[[#This Row],[V Odds &lt;]]-1,IF(AND(Weekly[[#This Row],[V Odds &lt;]]&lt;&gt;"",Weekly[[#This Row],[RFC_P]]=FALSE,Weekly[[#This Row],[Actual]]=TRUE),AR97-1,IF(AND(Weekly[[#This Row],[H Odds &lt;]]&lt;&gt;"",Weekly[[#This Row],[RFC_P]]=TRUE,Weekly[[#This Row],[Actual]]=FALSE),AR97-1,AR97)))))</f>
        <v>40.330000000000005</v>
      </c>
      <c r="AS98" s="37">
        <f>IF(AND(Weekly[[#This Row],[V Odds &lt;]]="",Weekly[[#This Row],[H Odds &lt;]]=""),AS97,IF(AND(Weekly[[#This Row],[H Odds &lt;]]&lt;&gt;"",Weekly[[#This Row],[GBC_P]]=TRUE,Weekly[[#This Row],[Actual]]=TRUE),AS97+Weekly[[#This Row],[H Odds &lt;]]-1,IF(AND(Weekly[[#This Row],[V Odds &lt;]]&lt;&gt;"",Weekly[[#This Row],[GBC_P]]=FALSE,Weekly[[#This Row],[Actual]]=FALSE),AS97+Weekly[[#This Row],[V Odds &lt;]]-1,IF(AND(Weekly[[#This Row],[V Odds &lt;]]&lt;&gt;"",Weekly[[#This Row],[GBC_P]]=FALSE,Weekly[[#This Row],[Actual]]=TRUE),AS97-1,IF(AND(Weekly[[#This Row],[H Odds &lt;]]&lt;&gt;"",Weekly[[#This Row],[GBC_P]]=TRUE,Weekly[[#This Row],[Actual]]=FALSE),AS97-1,AS97)))))</f>
        <v>40.82</v>
      </c>
      <c r="AT98" s="37">
        <f>IF(AND(Weekly[[#This Row],[V Odds &lt;]]="",Weekly[[#This Row],[H Odds &lt;]]=""),AT97,IF(AND(Weekly[[#This Row],[H Odds &lt;]]&lt;&gt;"",Weekly[[#This Row],[HGBC_P]]=TRUE,Weekly[[#This Row],[Actual]]=TRUE),AT97+Weekly[[#This Row],[H Odds &lt;]]-1,IF(AND(Weekly[[#This Row],[V Odds &lt;]]&lt;&gt;"",Weekly[[#This Row],[HGBC_P]]=FALSE,Weekly[[#This Row],[Actual]]=FALSE),AT97+Weekly[[#This Row],[V Odds &lt;]]-1,IF(AND(Weekly[[#This Row],[V Odds &lt;]]&lt;&gt;"",Weekly[[#This Row],[HGBC_P]]=FALSE,Weekly[[#This Row],[Actual]]=TRUE),AT97-1,IF(AND(Weekly[[#This Row],[H Odds &lt;]]&lt;&gt;"",Weekly[[#This Row],[HGBC_P]]=TRUE,Weekly[[#This Row],[Actual]]=FALSE),AT97-1,AT97)))))</f>
        <v>38.25</v>
      </c>
      <c r="AU98" s="37">
        <f>IF(AND(Weekly[[#This Row],[V Odds &lt;]]="",Weekly[[#This Row],[H Odds &lt;]]=""),AU97,IF(AND(Weekly[[#This Row],[H Odds &lt;]]&lt;&gt;"",Weekly[[#This Row],[XGB_P]]=TRUE,Weekly[[#This Row],[Actual]]=TRUE),AU97+Weekly[[#This Row],[H Odds &lt;]]-1,IF(AND(Weekly[[#This Row],[V Odds &lt;]]&lt;&gt;"",Weekly[[#This Row],[XGB_P]]=FALSE,Weekly[[#This Row],[Actual]]=FALSE),AU97+Weekly[[#This Row],[V Odds &lt;]]-1,IF(AND(Weekly[[#This Row],[V Odds &lt;]]&lt;&gt;"",Weekly[[#This Row],[XGB_P]]=FALSE,Weekly[[#This Row],[Actual]]=TRUE),AU97-1,IF(AND(Weekly[[#This Row],[H Odds &lt;]]&lt;&gt;"",Weekly[[#This Row],[XGB_P]]=TRUE,Weekly[[#This Row],[Actual]]=FALSE),AU97-1,AU97)))))</f>
        <v>43.650000000000006</v>
      </c>
      <c r="AV98" s="37">
        <f>IF(AND(Weekly[[#This Row],[V Odds &lt;]]="",Weekly[[#This Row],[H Odds &lt;]]=""),AV97,IF(AND(Weekly[[#This Row],[H Odds &lt;]]&lt;&gt;"",Weekly[[#This Row],[QDA_P]]=TRUE,Weekly[[#This Row],[Actual]]=TRUE),AV97+Weekly[[#This Row],[H Odds &lt;]]-1,IF(AND(Weekly[[#This Row],[V Odds &lt;]]&lt;&gt;"",Weekly[[#This Row],[QDA_P]]=FALSE,Weekly[[#This Row],[Actual]]=FALSE),AV97+Weekly[[#This Row],[V Odds &lt;]]-1,IF(AND(Weekly[[#This Row],[V Odds &lt;]]&lt;&gt;"",Weekly[[#This Row],[QDA_P]]=FALSE,Weekly[[#This Row],[Actual]]=TRUE),AV97-1,IF(AND(Weekly[[#This Row],[H Odds &lt;]]&lt;&gt;"",Weekly[[#This Row],[QDA_P]]=TRUE,Weekly[[#This Row],[Actual]]=FALSE),AV97-1,AV97)))))</f>
        <v>43.519999999999996</v>
      </c>
      <c r="AW98" s="37"/>
      <c r="AX98" s="37">
        <f>IF(AND(Weekly[[#This Row],[V Odds &lt;]]="",Weekly[[#This Row],[H Odds &lt;]]=""),AX97,IF(AND(Weekly[[#This Row],[V Odds &lt;]]&lt;&gt;"",Weekly[[#This Row],[FALSES]]&gt;0,Weekly[[#This Row],[Actual]]=FALSE),AX97+Weekly[[#This Row],[V Odds &lt;]]-1,IF(AND(Weekly[[#This Row],[H Odds &lt;]]&lt;&gt;"",Weekly[[#This Row],[TRUES]]&gt;0,Weekly[[#This Row],[Actual]]=TRUE),AX97+Weekly[[#This Row],[H Odds &lt;]]-1,IF(AND(Weekly[[#This Row],[V Odds &lt;]]&lt;&gt;"",Weekly[[#This Row],[FALSES]]=0),AX97,IF(AND(Weekly[[#This Row],[H Odds &lt;]]&lt;&gt;"",Weekly[[#This Row],[TRUES]]=0),AX97,AX97-1)))))</f>
        <v>59.990000000000009</v>
      </c>
      <c r="AY98" s="37">
        <f>IF(AND(Weekly[[#This Row],[V Odds &lt;]]="",Weekly[[#This Row],[H Odds &lt;]]=""),AY97,IF(AND(Weekly[[#This Row],[V Odds &lt;]]&lt;&gt;"",Weekly[[#This Row],[FALSES]]&gt;0,Weekly[[#This Row],[Actual]]=FALSE),AY97+((Weekly[[#This Row],[V Odds &lt;]]-1)*0.92),IF(AND(Weekly[[#This Row],[H Odds &lt;]]&lt;&gt;"",Weekly[[#This Row],[TRUES]]&gt;0,Weekly[[#This Row],[Actual]]=TRUE),AY97+((Weekly[[#This Row],[H Odds &lt;]]-1)*0.92),IF(AND(Weekly[[#This Row],[V Odds &lt;]]&lt;&gt;"",Weekly[[#This Row],[FALSES]]=0),AY97,IF(AND(Weekly[[#This Row],[H Odds &lt;]]&lt;&gt;"",Weekly[[#This Row],[TRUES]]=0),AY97,AY97-1)))))</f>
        <v>57.670800000000007</v>
      </c>
      <c r="AZ98" s="37">
        <f>IF(AND(Weekly[[#This Row],[V Odds &lt;]]="",Weekly[[#This Row],[H Odds &lt;]]=""),AZ97,IF(AND(Weekly[[#This Row],[V Odds &lt;]]&lt;&gt;"",Weekly[[#This Row],[Actual]]=FALSE),AZ97+Weekly[[#This Row],[V Odds &lt;]]-1,IF(AND(Weekly[[#This Row],[H Odds &lt;]]&lt;&gt;"",Weekly[[#This Row],[Actual]]=TRUE),AZ97+Weekly[[#This Row],[H Odds &lt;]]-1,AZ97-1)))</f>
        <v>59.970000000000006</v>
      </c>
      <c r="BA98" s="38">
        <f>IF(Weekly[[#This Row],[H Odds &lt;]]="",BA97,IF(AND(Weekly[[#This Row],[H Odds &lt;]]&lt;&gt;"",Weekly[[#This Row],[SVC_P]]=TRUE,Weekly[[#This Row],[Actual]]=TRUE),BA97+Weekly[[#This Row],[H Odds &lt;]]-1,IF(AND(Weekly[[#This Row],[H Odds &lt;]]&lt;&gt;"",Weekly[[#This Row],[SVC_P]]=TRUE,Weekly[[#This Row],[Actual]]=FALSE),BA97-1,BA97)))</f>
        <v>51.78</v>
      </c>
      <c r="BB98" s="38">
        <f>IF(Weekly[[#This Row],[H Odds &lt;]]="",BB97,IF(AND(Weekly[[#This Row],[H Odds &lt;]]&lt;&gt;"",Weekly[[#This Row],[ADBC_P]]=TRUE,Weekly[[#This Row],[Actual]]=TRUE),BB97+Weekly[[#This Row],[H Odds &lt;]]-1,IF(AND(Weekly[[#This Row],[H Odds &lt;]]&lt;&gt;"",Weekly[[#This Row],[ADBC_P]]=TRUE,Weekly[[#This Row],[Actual]]=FALSE),BB97-1,BB97)))</f>
        <v>41.25</v>
      </c>
      <c r="BC98" s="38">
        <f>IF(Weekly[[#This Row],[H Odds &lt;]]="",BC97,IF(AND(Weekly[[#This Row],[H Odds &lt;]]&lt;&gt;"",Weekly[[#This Row],[RFC_P]]=TRUE,Weekly[[#This Row],[Actual]]=TRUE),BC97+Weekly[[#This Row],[H Odds &lt;]]-1,IF(AND(Weekly[[#This Row],[H Odds &lt;]]&lt;&gt;"",Weekly[[#This Row],[RFC_P]]=TRUE,Weekly[[#This Row],[Actual]]=FALSE),BC97-1,BC97)))</f>
        <v>38</v>
      </c>
      <c r="BD98" s="38">
        <f>IF(Weekly[[#This Row],[H Odds &lt;]]="",BD97,IF(AND(Weekly[[#This Row],[H Odds &lt;]]&lt;&gt;"",Weekly[[#This Row],[GBC_P]]=TRUE,Weekly[[#This Row],[Actual]]=TRUE),BD97+Weekly[[#This Row],[H Odds &lt;]]-1,IF(AND(Weekly[[#This Row],[H Odds &lt;]]&lt;&gt;"",Weekly[[#This Row],[GBC_P]]=TRUE,Weekly[[#This Row],[Actual]]=FALSE),BD97-1,BD97)))</f>
        <v>39</v>
      </c>
      <c r="BE98" s="38">
        <f>IF(Weekly[[#This Row],[H Odds &lt;]]="",BE97,IF(AND(Weekly[[#This Row],[H Odds &lt;]]&lt;&gt;"",Weekly[[#This Row],[HGBC_P]]=TRUE,Weekly[[#This Row],[Actual]]=TRUE),BE97+Weekly[[#This Row],[H Odds &lt;]]-1,IF(AND(Weekly[[#This Row],[H Odds &lt;]]&lt;&gt;"",Weekly[[#This Row],[HGBC_P]]=TRUE,Weekly[[#This Row],[Actual]]=FALSE),BE97-1,BE97)))</f>
        <v>40.25</v>
      </c>
      <c r="BF98" s="38">
        <f>IF(Weekly[[#This Row],[H Odds &lt;]]="",BF97,IF(AND(Weekly[[#This Row],[H Odds &lt;]]&lt;&gt;"",Weekly[[#This Row],[XGB_P]]=TRUE,Weekly[[#This Row],[Actual]]=TRUE),BF97+Weekly[[#This Row],[H Odds &lt;]]-1,IF(AND(Weekly[[#This Row],[H Odds &lt;]]&lt;&gt;"",Weekly[[#This Row],[XGB_P]]=TRUE,Weekly[[#This Row],[Actual]]=FALSE),BF97-1,BF97)))</f>
        <v>43.52</v>
      </c>
      <c r="BG98" s="38">
        <f>IF(Weekly[[#This Row],[H Odds &lt;]]="",BG97,IF(AND(Weekly[[#This Row],[H Odds &lt;]]&lt;&gt;"",Weekly[[#This Row],[QDA_P]]=TRUE,Weekly[[#This Row],[Actual]]=TRUE),BG97+Weekly[[#This Row],[H Odds &lt;]]-1,IF(AND(Weekly[[#This Row],[H Odds &lt;]]&lt;&gt;"",Weekly[[#This Row],[QDA_P]]=TRUE,Weekly[[#This Row],[Actual]]=FALSE),BG97-1,BG97)))</f>
        <v>39</v>
      </c>
      <c r="BH98" s="38">
        <f>IF(Weekly[[#This Row],[H Odds &lt;]]="",BH97,IF(AND(Weekly[[#This Row],[H Odds &lt;]]&lt;&gt;"",Weekly[[#This Row],[KNC_P]]=TRUE,Weekly[[#This Row],[Actual]]=TRUE),BH97+Weekly[[#This Row],[H Odds &lt;]]-1,IF(AND(Weekly[[#This Row],[H Odds &lt;]]&lt;&gt;"",Weekly[[#This Row],[KNC_P]]=TRUE,Weekly[[#This Row],[Actual]]=FALSE),BH97-1,BH97)))</f>
        <v>40</v>
      </c>
      <c r="BI98" s="38">
        <f>IF(Weekly[[#This Row],[H Odds &lt;]]="",BI97,IF(AND(Weekly[[#This Row],[H Odds &lt;]]&lt;&gt;"",Weekly[[#This Row],[TRUES]]&gt;0,Weekly[[#This Row],[Actual]]=TRUE),BI97+Weekly[[#This Row],[H Odds &lt;]]-1,IF(AND(Weekly[[#This Row],[H Odds &lt;]]&lt;&gt;"",Weekly[[#This Row],[TRUES]]=0),BI97,BI97-1)))</f>
        <v>51.78</v>
      </c>
      <c r="BJ98" s="38">
        <f>IF(Weekly[[#This Row],[H Odds &lt;]]="",BJ97,IF(AND(Weekly[[#This Row],[H Odds &lt;]]&lt;&gt;"",Weekly[[#This Row],[Actual]]=TRUE),BJ97+Weekly[[#This Row],[H Odds &lt;]]-1,IF(AND(Weekly[[#This Row],[H Odds &lt;]]&lt;&gt;"",Weekly[[#This Row],[Actual]]=FALSE),BJ97-1,BJ97)))</f>
        <v>51.78</v>
      </c>
      <c r="BK98" s="58">
        <f>IF(AND(Weekly[[#This Row],[TRUES]]&gt;4,Weekly[[#This Row],[Actual]]=TRUE),BK97+Weekly[[#This Row],[BF H Odds]]-1,IF(AND(Weekly[[#This Row],[FALSES]]&gt;4,Weekly[[#This Row],[Actual]]=FALSE),BK97+Weekly[[#This Row],[BF V Odds]]-1,IF(AND(Weekly[[#This Row],[TRUES]]&gt;4,Weekly[[#This Row],[Actual]]=FALSE),BK97-1,IF(AND(Weekly[[#This Row],[FALSES]]&gt;4,Weekly[[#This Row],[Actual]]=TRUE),BK97-1,BK97))))</f>
        <v>33.710000000000022</v>
      </c>
      <c r="BL98" s="58">
        <f>IF(AND(Weekly[[#This Row],[TRUES]]&gt;5,Weekly[[#This Row],[Actual]]=TRUE),BL97+Weekly[[#This Row],[BF H Odds]]-1,IF(AND(Weekly[[#This Row],[FALSES]]&gt;5,Weekly[[#This Row],[Actual]]=FALSE),BL97+Weekly[[#This Row],[BF V Odds]]-1,IF(AND(Weekly[[#This Row],[TRUES]]&gt;5,Weekly[[#This Row],[Actual]]=FALSE),BL97-1,IF(AND(Weekly[[#This Row],[FALSES]]&gt;5,Weekly[[#This Row],[Actual]]=TRUE),BL97-1,BL97))))</f>
        <v>40.530000000000015</v>
      </c>
      <c r="BM98" s="58">
        <f>IF(AND(Weekly[[#This Row],[TRUES]]&gt;6,Weekly[[#This Row],[Actual]]=TRUE),BM97+Weekly[[#This Row],[BF H Odds]]-1,IF(AND(Weekly[[#This Row],[FALSES]]&gt;6,Weekly[[#This Row],[Actual]]=FALSE),BM97+Weekly[[#This Row],[BF V Odds]]-1,IF(AND(Weekly[[#This Row],[TRUES]]&gt;6,Weekly[[#This Row],[Actual]]=FALSE),BM97-1,IF(AND(Weekly[[#This Row],[FALSES]]&gt;6,Weekly[[#This Row],[Actual]]=TRUE),BM97-1,BM97))))</f>
        <v>42.250000000000014</v>
      </c>
      <c r="BN98" s="24"/>
    </row>
    <row r="99" spans="1:66" x14ac:dyDescent="0.25">
      <c r="A99" s="1">
        <v>108</v>
      </c>
      <c r="B99" s="10">
        <v>44250</v>
      </c>
      <c r="C99" s="17" t="s">
        <v>10</v>
      </c>
      <c r="D99" s="15" t="s">
        <v>12</v>
      </c>
      <c r="E99" t="b">
        <v>1</v>
      </c>
      <c r="F99" t="b">
        <v>1</v>
      </c>
      <c r="G99" t="b">
        <v>1</v>
      </c>
      <c r="H99" t="b">
        <v>1</v>
      </c>
      <c r="I99" t="b">
        <v>1</v>
      </c>
      <c r="J99" t="b">
        <v>1</v>
      </c>
      <c r="K99" t="b">
        <v>1</v>
      </c>
      <c r="N99">
        <v>1</v>
      </c>
      <c r="O99">
        <v>3.73</v>
      </c>
      <c r="P99" t="b">
        <v>1</v>
      </c>
      <c r="Q99" t="s">
        <v>66</v>
      </c>
      <c r="R99" s="9">
        <f>IFERROR(IF(Weekly[[#This Row],[Won Bet?]]="yes",R98+(Weekly[[#This Row],[BF Odds]]*Weekly[[#This Row],[BF Stake]])-Weekly[[#This Row],[BF Stake]],R98-Weekly[[#This Row],[BF Stake]]),R98)</f>
        <v>90.090000000000032</v>
      </c>
      <c r="S99" s="9">
        <f>IFERROR(IF(Weekly[[#This Row],[Won Bet?]]="yes",S98+(((Weekly[[#This Row],[BF Odds]]*Weekly[[#This Row],[BF Stake]])-Weekly[[#This Row],[BF Stake]])*0.95),S98-Weekly[[#This Row],[BF Stake]]),S98)</f>
        <v>88.735500000000016</v>
      </c>
      <c r="T99">
        <v>1.3</v>
      </c>
      <c r="U99">
        <v>3.73</v>
      </c>
      <c r="V99" s="24">
        <f>IF(Weekly[[#This Row],[Actual]]="","",IF(AND(Weekly[[#This Row],[SVC_P]]=Weekly[[#This Row],[Actual]],Weekly[[#This Row],[SVC_P]]=TRUE),V98+Weekly[[#This Row],[BF H Odds]]-1,IF(AND(Weekly[[#This Row],[SVC_P]]=Weekly[[#This Row],[Actual]],Weekly[[#This Row],[SVC_P]]=FALSE),V98+Weekly[[#This Row],[BF V Odds]]-1,V98-1)))</f>
        <v>58.960000000000029</v>
      </c>
      <c r="W99" s="24">
        <f>IF(Weekly[[#This Row],[Actual]]="","",IF(AND(Weekly[[#This Row],[SVC_P]]=FALSE,Weekly[[#This Row],[Actual]]=TRUE),W98+Weekly[[#This Row],[BF H Odds]]-1,IF(AND(Weekly[[#This Row],[SVC_P]]=TRUE,Weekly[[#This Row],[Actual]]=FALSE,),W98+Weekly[[#This Row],[BF V Odds]]-1,W98-1)))</f>
        <v>-50.76</v>
      </c>
      <c r="X99" s="24">
        <f>IF(Weekly[[#This Row],[Actual]]="","",IF(AND(Weekly[[#This Row],[ADBC_P]]=Weekly[[#This Row],[Actual]],Weekly[[#This Row],[ADBC_P]]=TRUE),X98+Weekly[[#This Row],[BF H Odds]]-1,IF(AND(Weekly[[#This Row],[ADBC_P]]=Weekly[[#This Row],[Actual]],Weekly[[#This Row],[ADBC_P]]=FALSE),X98+Weekly[[#This Row],[BF V Odds]]-1,X98-1)))</f>
        <v>51.610000000000021</v>
      </c>
      <c r="Y99" s="24">
        <f>IF(Weekly[[#This Row],[Actual]]="","",IF(AND(Weekly[[#This Row],[ADBC_P]]=FALSE,Weekly[[#This Row],[Actual]]=TRUE),Y98+Weekly[[#This Row],[BF H Odds]]-1,IF(AND(Weekly[[#This Row],[ADBC_P]]=TRUE,Weekly[[#This Row],[Actual]]=FALSE),Y98+Weekly[[#This Row],[BF V Odds]]-1,Y98-1)))</f>
        <v>38.510000000000012</v>
      </c>
      <c r="Z99" s="24">
        <f>IF(Weekly[[#This Row],[Actual]]="","",IF(AND(Weekly[[#This Row],[RFC_P]]=Weekly[[#This Row],[Actual]],Weekly[[#This Row],[RFC_P]]=TRUE),Z98+Weekly[[#This Row],[BF H Odds]]-1,IF(AND(Weekly[[#This Row],[RFC_P]]=Weekly[[#This Row],[Actual]],Weekly[[#This Row],[RFC_P]]=FALSE),Z98+Weekly[[#This Row],[BF V Odds]]-1,Z98-1)))</f>
        <v>36.360000000000028</v>
      </c>
      <c r="AA99" s="24">
        <f>IF(Weekly[[#This Row],[Actual]]="","",IF(AND(Weekly[[#This Row],[RFC_P]]=FALSE,Weekly[[#This Row],[Actual]]=TRUE),AA98+Weekly[[#This Row],[BF H Odds]]-1,IF(AND(Weekly[[#This Row],[RFC_P]]=TRUE,Weekly[[#This Row],[Actual]]=FALSE),AA98+Weekly[[#This Row],[BF V Odds]]-1,AA98-1)))</f>
        <v>53.760000000000012</v>
      </c>
      <c r="AB99" s="24">
        <f>IF(Weekly[[#This Row],[Actual]]="","",IF(AND(Weekly[[#This Row],[GBC_P]]=Weekly[[#This Row],[Actual]],Weekly[[#This Row],[GBC_P]]=TRUE),AB98+Weekly[[#This Row],[BF H Odds]]-1,IF(AND(Weekly[[#This Row],[GBC_P]]=Weekly[[#This Row],[Actual]],Weekly[[#This Row],[GBC_P]]=FALSE),AB98+Weekly[[#This Row],[BF V Odds]]-1,AB98-1)))</f>
        <v>38.250000000000014</v>
      </c>
      <c r="AC99" s="24">
        <f>IF(Weekly[[#This Row],[Actual]]="","",IF(AND(Weekly[[#This Row],[GBC_P]]=FALSE,Weekly[[#This Row],[Actual]]=TRUE),AC98+Weekly[[#This Row],[BF H Odds]]-1,IF(AND(Weekly[[#This Row],[GBC_P]]=TRUE,Weekly[[#This Row],[Actual]]=FALSE),AC98+Weekly[[#This Row],[BF V Odds]]-1,AC98-1)))</f>
        <v>51.870000000000019</v>
      </c>
      <c r="AD99" s="24">
        <f>IF(Weekly[[#This Row],[Actual]]="","",IF(AND(Weekly[[#This Row],[HGBC_P]]=Weekly[[#This Row],[Actual]],Weekly[[#This Row],[HGBC_P]]=TRUE),AD98+Weekly[[#This Row],[BF H Odds]]-1,IF(AND(Weekly[[#This Row],[HGBC_P]]=Weekly[[#This Row],[Actual]],Weekly[[#This Row],[HGBC_P]]=FALSE),AD98+Weekly[[#This Row],[BF V Odds]]-1,AD98-1)))</f>
        <v>31.520000000000032</v>
      </c>
      <c r="AE99" s="24">
        <f>IF(Weekly[[#This Row],[Actual]]="","",IF(AND(Weekly[[#This Row],[HGBC_P]]=FALSE,Weekly[[#This Row],[Actual]]=TRUE),AE98+Weekly[[#This Row],[BF H Odds]]-1,IF(AND(Weekly[[#This Row],[HGBC_P]]=TRUE,Weekly[[#This Row],[Actual]]=FALSE),AE98+Weekly[[#This Row],[BF V Odds]]-1,AE98-1)))</f>
        <v>58.600000000000009</v>
      </c>
      <c r="AF99" s="24">
        <f>IF(Weekly[[#This Row],[Actual]]="","",IF(AND(Weekly[[#This Row],[XGB_P]]=Weekly[[#This Row],[Actual]],Weekly[[#This Row],[XGB_P]]=TRUE),AF98+Weekly[[#This Row],[BF H Odds]]-1,IF(AND(Weekly[[#This Row],[XGB_P]]=Weekly[[#This Row],[Actual]],Weekly[[#This Row],[XGB_P]]=FALSE),AF98+Weekly[[#This Row],[BF V Odds]]-1,AF98-1)))</f>
        <v>41.200000000000024</v>
      </c>
      <c r="AG99" s="24">
        <f>IF(Weekly[[#This Row],[Actual]]="","",IF(AND(Weekly[[#This Row],[XGB_P]]=FALSE,Weekly[[#This Row],[Actual]]=TRUE),AG98+Weekly[[#This Row],[BF H Odds]]-1,IF(AND(Weekly[[#This Row],[XGB_P]]=TRUE,Weekly[[#This Row],[Actual]]=FALSE),AG98+Weekly[[#This Row],[BF V Odds]]-1,AG98-1)))</f>
        <v>48.92</v>
      </c>
      <c r="AH99" s="24">
        <f>IF(Weekly[[#This Row],[Actual]]="","",IF(AND(Weekly[[#This Row],[QDA_P]]=Weekly[[#This Row],[Actual]],Weekly[[#This Row],[QDA_P]]=TRUE),AH98+Weekly[[#This Row],[BF H Odds]]-1,IF(AND(Weekly[[#This Row],[QDA_P]]=Weekly[[#This Row],[Actual]],Weekly[[#This Row],[QDA_P]]=FALSE),AH98+Weekly[[#This Row],[BF V Odds]]-1,AH98-1)))</f>
        <v>35.720000000000013</v>
      </c>
      <c r="AI99" s="24">
        <f>IF(Weekly[[#This Row],[Actual]]="","",IF(AND(Weekly[[#This Row],[QDA_P]]=FALSE,Weekly[[#This Row],[Actual]]=TRUE),AI98+Weekly[[#This Row],[BF H Odds]]-1,IF(AND(Weekly[[#This Row],[QDA_P]]=TRUE,Weekly[[#This Row],[Actual]]=FALSE),AI98+Weekly[[#This Row],[BF V Odds]]-1,AI98-1)))</f>
        <v>54.40000000000002</v>
      </c>
      <c r="AJ99" s="24"/>
      <c r="AK99" s="24"/>
      <c r="AL99" s="30">
        <f>IF(Weekly[[#This Row],[Actual]]="","",COUNTIF(Weekly[[#This Row],[SVC_P]:[QDA_P]],TRUE))</f>
        <v>7</v>
      </c>
      <c r="AM99" s="30">
        <f>IF(Weekly[[#This Row],[Actual]]="","",COUNTIF(Weekly[[#This Row],[SVC_P]:[QDA_P]],FALSE))</f>
        <v>0</v>
      </c>
      <c r="AN99" t="str">
        <f>IF(AND(Weekly[[#This Row],[BF V Odds]]&gt;$BO$6,Weekly[[#This Row],[BF V Odds]] &lt; $BO$7),Weekly[[#This Row],[BF V Odds]],"")</f>
        <v/>
      </c>
      <c r="AO99">
        <f>IF(AND(Weekly[[#This Row],[BF H Odds]]&gt;$BO$6, Weekly[[#This Row],[BF H Odds]] &lt; $BO$7),Weekly[[#This Row],[BF H Odds]],"")</f>
        <v>3.73</v>
      </c>
      <c r="AP99" s="37">
        <f>IF(AND(Weekly[[#This Row],[V Odds &lt;]]="",Weekly[[#This Row],[H Odds &lt;]]=""),AP98,IF(AND(Weekly[[#This Row],[H Odds &lt;]]&lt;&gt;"",Weekly[[#This Row],[SVC_P]]=TRUE,Weekly[[#This Row],[Actual]]=TRUE),AP98+Weekly[[#This Row],[H Odds &lt;]]-1,IF(AND(Weekly[[#This Row],[V Odds &lt;]]&lt;&gt;"",Weekly[[#This Row],[SVC_P]]=FALSE,Weekly[[#This Row],[Actual]]=FALSE),AP98+Weekly[[#This Row],[V Odds &lt;]]-1,IF(AND(Weekly[[#This Row],[V Odds &lt;]]&lt;&gt;"",Weekly[[#This Row],[SVC_P]]=FALSE,Weekly[[#This Row],[Actual]]=TRUE),AP98-1,IF(AND(Weekly[[#This Row],[H Odds &lt;]]&lt;&gt;"",Weekly[[#This Row],[SVC_P]]=TRUE,Weekly[[#This Row],[Actual]]=FALSE),AP98-1,AP98)))))</f>
        <v>58.20000000000001</v>
      </c>
      <c r="AQ99" s="37">
        <f>IF(AND(Weekly[[#This Row],[V Odds &lt;]]="",Weekly[[#This Row],[H Odds &lt;]]=""),AQ98,IF(AND(Weekly[[#This Row],[H Odds &lt;]]&lt;&gt;"",Weekly[[#This Row],[ADBC_P]]=TRUE,Weekly[[#This Row],[Actual]]=TRUE),AQ98+Weekly[[#This Row],[H Odds &lt;]]-1,IF(AND(Weekly[[#This Row],[V Odds &lt;]]&lt;&gt;"",Weekly[[#This Row],[ADBC_P]]=FALSE,Weekly[[#This Row],[Actual]]=FALSE),AQ98+Weekly[[#This Row],[V Odds &lt;]]-1,IF(AND(Weekly[[#This Row],[V Odds &lt;]]&lt;&gt;"",Weekly[[#This Row],[ADBC_P]]=FALSE,Weekly[[#This Row],[Actual]]=TRUE),AQ98-1,IF(AND(Weekly[[#This Row],[H Odds &lt;]]&lt;&gt;"",Weekly[[#This Row],[ADBC_P]]=TRUE,Weekly[[#This Row],[Actual]]=FALSE),AQ98-1,AQ98)))))</f>
        <v>47.8</v>
      </c>
      <c r="AR99" s="37">
        <f>IF(AND(Weekly[[#This Row],[V Odds &lt;]]="",Weekly[[#This Row],[H Odds &lt;]]=""),AR98,IF(AND(Weekly[[#This Row],[H Odds &lt;]]&lt;&gt;"",Weekly[[#This Row],[RFC_P]]=TRUE,Weekly[[#This Row],[Actual]]=TRUE),AR98+Weekly[[#This Row],[H Odds &lt;]]-1,IF(AND(Weekly[[#This Row],[V Odds &lt;]]&lt;&gt;"",Weekly[[#This Row],[RFC_P]]=FALSE,Weekly[[#This Row],[Actual]]=FALSE),AR98+Weekly[[#This Row],[V Odds &lt;]]-1,IF(AND(Weekly[[#This Row],[V Odds &lt;]]&lt;&gt;"",Weekly[[#This Row],[RFC_P]]=FALSE,Weekly[[#This Row],[Actual]]=TRUE),AR98-1,IF(AND(Weekly[[#This Row],[H Odds &lt;]]&lt;&gt;"",Weekly[[#This Row],[RFC_P]]=TRUE,Weekly[[#This Row],[Actual]]=FALSE),AR98-1,AR98)))))</f>
        <v>43.06</v>
      </c>
      <c r="AS99" s="37">
        <f>IF(AND(Weekly[[#This Row],[V Odds &lt;]]="",Weekly[[#This Row],[H Odds &lt;]]=""),AS98,IF(AND(Weekly[[#This Row],[H Odds &lt;]]&lt;&gt;"",Weekly[[#This Row],[GBC_P]]=TRUE,Weekly[[#This Row],[Actual]]=TRUE),AS98+Weekly[[#This Row],[H Odds &lt;]]-1,IF(AND(Weekly[[#This Row],[V Odds &lt;]]&lt;&gt;"",Weekly[[#This Row],[GBC_P]]=FALSE,Weekly[[#This Row],[Actual]]=FALSE),AS98+Weekly[[#This Row],[V Odds &lt;]]-1,IF(AND(Weekly[[#This Row],[V Odds &lt;]]&lt;&gt;"",Weekly[[#This Row],[GBC_P]]=FALSE,Weekly[[#This Row],[Actual]]=TRUE),AS98-1,IF(AND(Weekly[[#This Row],[H Odds &lt;]]&lt;&gt;"",Weekly[[#This Row],[GBC_P]]=TRUE,Weekly[[#This Row],[Actual]]=FALSE),AS98-1,AS98)))))</f>
        <v>43.55</v>
      </c>
      <c r="AT99" s="37">
        <f>IF(AND(Weekly[[#This Row],[V Odds &lt;]]="",Weekly[[#This Row],[H Odds &lt;]]=""),AT98,IF(AND(Weekly[[#This Row],[H Odds &lt;]]&lt;&gt;"",Weekly[[#This Row],[HGBC_P]]=TRUE,Weekly[[#This Row],[Actual]]=TRUE),AT98+Weekly[[#This Row],[H Odds &lt;]]-1,IF(AND(Weekly[[#This Row],[V Odds &lt;]]&lt;&gt;"",Weekly[[#This Row],[HGBC_P]]=FALSE,Weekly[[#This Row],[Actual]]=FALSE),AT98+Weekly[[#This Row],[V Odds &lt;]]-1,IF(AND(Weekly[[#This Row],[V Odds &lt;]]&lt;&gt;"",Weekly[[#This Row],[HGBC_P]]=FALSE,Weekly[[#This Row],[Actual]]=TRUE),AT98-1,IF(AND(Weekly[[#This Row],[H Odds &lt;]]&lt;&gt;"",Weekly[[#This Row],[HGBC_P]]=TRUE,Weekly[[#This Row],[Actual]]=FALSE),AT98-1,AT98)))))</f>
        <v>40.98</v>
      </c>
      <c r="AU99" s="37">
        <f>IF(AND(Weekly[[#This Row],[V Odds &lt;]]="",Weekly[[#This Row],[H Odds &lt;]]=""),AU98,IF(AND(Weekly[[#This Row],[H Odds &lt;]]&lt;&gt;"",Weekly[[#This Row],[XGB_P]]=TRUE,Weekly[[#This Row],[Actual]]=TRUE),AU98+Weekly[[#This Row],[H Odds &lt;]]-1,IF(AND(Weekly[[#This Row],[V Odds &lt;]]&lt;&gt;"",Weekly[[#This Row],[XGB_P]]=FALSE,Weekly[[#This Row],[Actual]]=FALSE),AU98+Weekly[[#This Row],[V Odds &lt;]]-1,IF(AND(Weekly[[#This Row],[V Odds &lt;]]&lt;&gt;"",Weekly[[#This Row],[XGB_P]]=FALSE,Weekly[[#This Row],[Actual]]=TRUE),AU98-1,IF(AND(Weekly[[#This Row],[H Odds &lt;]]&lt;&gt;"",Weekly[[#This Row],[XGB_P]]=TRUE,Weekly[[#This Row],[Actual]]=FALSE),AU98-1,AU98)))))</f>
        <v>46.38</v>
      </c>
      <c r="AV99" s="37">
        <f>IF(AND(Weekly[[#This Row],[V Odds &lt;]]="",Weekly[[#This Row],[H Odds &lt;]]=""),AV98,IF(AND(Weekly[[#This Row],[H Odds &lt;]]&lt;&gt;"",Weekly[[#This Row],[QDA_P]]=TRUE,Weekly[[#This Row],[Actual]]=TRUE),AV98+Weekly[[#This Row],[H Odds &lt;]]-1,IF(AND(Weekly[[#This Row],[V Odds &lt;]]&lt;&gt;"",Weekly[[#This Row],[QDA_P]]=FALSE,Weekly[[#This Row],[Actual]]=FALSE),AV98+Weekly[[#This Row],[V Odds &lt;]]-1,IF(AND(Weekly[[#This Row],[V Odds &lt;]]&lt;&gt;"",Weekly[[#This Row],[QDA_P]]=FALSE,Weekly[[#This Row],[Actual]]=TRUE),AV98-1,IF(AND(Weekly[[#This Row],[H Odds &lt;]]&lt;&gt;"",Weekly[[#This Row],[QDA_P]]=TRUE,Weekly[[#This Row],[Actual]]=FALSE),AV98-1,AV98)))))</f>
        <v>46.249999999999993</v>
      </c>
      <c r="AW99" s="37"/>
      <c r="AX99" s="37">
        <f>IF(AND(Weekly[[#This Row],[V Odds &lt;]]="",Weekly[[#This Row],[H Odds &lt;]]=""),AX98,IF(AND(Weekly[[#This Row],[V Odds &lt;]]&lt;&gt;"",Weekly[[#This Row],[FALSES]]&gt;0,Weekly[[#This Row],[Actual]]=FALSE),AX98+Weekly[[#This Row],[V Odds &lt;]]-1,IF(AND(Weekly[[#This Row],[H Odds &lt;]]&lt;&gt;"",Weekly[[#This Row],[TRUES]]&gt;0,Weekly[[#This Row],[Actual]]=TRUE),AX98+Weekly[[#This Row],[H Odds &lt;]]-1,IF(AND(Weekly[[#This Row],[V Odds &lt;]]&lt;&gt;"",Weekly[[#This Row],[FALSES]]=0),AX98,IF(AND(Weekly[[#This Row],[H Odds &lt;]]&lt;&gt;"",Weekly[[#This Row],[TRUES]]=0),AX98,AX98-1)))))</f>
        <v>62.720000000000006</v>
      </c>
      <c r="AY99" s="37">
        <f>IF(AND(Weekly[[#This Row],[V Odds &lt;]]="",Weekly[[#This Row],[H Odds &lt;]]=""),AY98,IF(AND(Weekly[[#This Row],[V Odds &lt;]]&lt;&gt;"",Weekly[[#This Row],[FALSES]]&gt;0,Weekly[[#This Row],[Actual]]=FALSE),AY98+((Weekly[[#This Row],[V Odds &lt;]]-1)*0.92),IF(AND(Weekly[[#This Row],[H Odds &lt;]]&lt;&gt;"",Weekly[[#This Row],[TRUES]]&gt;0,Weekly[[#This Row],[Actual]]=TRUE),AY98+((Weekly[[#This Row],[H Odds &lt;]]-1)*0.92),IF(AND(Weekly[[#This Row],[V Odds &lt;]]&lt;&gt;"",Weekly[[#This Row],[FALSES]]=0),AY98,IF(AND(Weekly[[#This Row],[H Odds &lt;]]&lt;&gt;"",Weekly[[#This Row],[TRUES]]=0),AY98,AY98-1)))))</f>
        <v>60.182400000000008</v>
      </c>
      <c r="AZ99" s="37">
        <f>IF(AND(Weekly[[#This Row],[V Odds &lt;]]="",Weekly[[#This Row],[H Odds &lt;]]=""),AZ98,IF(AND(Weekly[[#This Row],[V Odds &lt;]]&lt;&gt;"",Weekly[[#This Row],[Actual]]=FALSE),AZ98+Weekly[[#This Row],[V Odds &lt;]]-1,IF(AND(Weekly[[#This Row],[H Odds &lt;]]&lt;&gt;"",Weekly[[#This Row],[Actual]]=TRUE),AZ98+Weekly[[#This Row],[H Odds &lt;]]-1,AZ98-1)))</f>
        <v>62.7</v>
      </c>
      <c r="BA99" s="38">
        <f>IF(Weekly[[#This Row],[H Odds &lt;]]="",BA98,IF(AND(Weekly[[#This Row],[H Odds &lt;]]&lt;&gt;"",Weekly[[#This Row],[SVC_P]]=TRUE,Weekly[[#This Row],[Actual]]=TRUE),BA98+Weekly[[#This Row],[H Odds &lt;]]-1,IF(AND(Weekly[[#This Row],[H Odds &lt;]]&lt;&gt;"",Weekly[[#This Row],[SVC_P]]=TRUE,Weekly[[#This Row],[Actual]]=FALSE),BA98-1,BA98)))</f>
        <v>54.51</v>
      </c>
      <c r="BB99" s="38">
        <f>IF(Weekly[[#This Row],[H Odds &lt;]]="",BB98,IF(AND(Weekly[[#This Row],[H Odds &lt;]]&lt;&gt;"",Weekly[[#This Row],[ADBC_P]]=TRUE,Weekly[[#This Row],[Actual]]=TRUE),BB98+Weekly[[#This Row],[H Odds &lt;]]-1,IF(AND(Weekly[[#This Row],[H Odds &lt;]]&lt;&gt;"",Weekly[[#This Row],[ADBC_P]]=TRUE,Weekly[[#This Row],[Actual]]=FALSE),BB98-1,BB98)))</f>
        <v>43.98</v>
      </c>
      <c r="BC99" s="38">
        <f>IF(Weekly[[#This Row],[H Odds &lt;]]="",BC98,IF(AND(Weekly[[#This Row],[H Odds &lt;]]&lt;&gt;"",Weekly[[#This Row],[RFC_P]]=TRUE,Weekly[[#This Row],[Actual]]=TRUE),BC98+Weekly[[#This Row],[H Odds &lt;]]-1,IF(AND(Weekly[[#This Row],[H Odds &lt;]]&lt;&gt;"",Weekly[[#This Row],[RFC_P]]=TRUE,Weekly[[#This Row],[Actual]]=FALSE),BC98-1,BC98)))</f>
        <v>40.729999999999997</v>
      </c>
      <c r="BD99" s="38">
        <f>IF(Weekly[[#This Row],[H Odds &lt;]]="",BD98,IF(AND(Weekly[[#This Row],[H Odds &lt;]]&lt;&gt;"",Weekly[[#This Row],[GBC_P]]=TRUE,Weekly[[#This Row],[Actual]]=TRUE),BD98+Weekly[[#This Row],[H Odds &lt;]]-1,IF(AND(Weekly[[#This Row],[H Odds &lt;]]&lt;&gt;"",Weekly[[#This Row],[GBC_P]]=TRUE,Weekly[[#This Row],[Actual]]=FALSE),BD98-1,BD98)))</f>
        <v>41.73</v>
      </c>
      <c r="BE99" s="38">
        <f>IF(Weekly[[#This Row],[H Odds &lt;]]="",BE98,IF(AND(Weekly[[#This Row],[H Odds &lt;]]&lt;&gt;"",Weekly[[#This Row],[HGBC_P]]=TRUE,Weekly[[#This Row],[Actual]]=TRUE),BE98+Weekly[[#This Row],[H Odds &lt;]]-1,IF(AND(Weekly[[#This Row],[H Odds &lt;]]&lt;&gt;"",Weekly[[#This Row],[HGBC_P]]=TRUE,Weekly[[#This Row],[Actual]]=FALSE),BE98-1,BE98)))</f>
        <v>42.98</v>
      </c>
      <c r="BF99" s="38">
        <f>IF(Weekly[[#This Row],[H Odds &lt;]]="",BF98,IF(AND(Weekly[[#This Row],[H Odds &lt;]]&lt;&gt;"",Weekly[[#This Row],[XGB_P]]=TRUE,Weekly[[#This Row],[Actual]]=TRUE),BF98+Weekly[[#This Row],[H Odds &lt;]]-1,IF(AND(Weekly[[#This Row],[H Odds &lt;]]&lt;&gt;"",Weekly[[#This Row],[XGB_P]]=TRUE,Weekly[[#This Row],[Actual]]=FALSE),BF98-1,BF98)))</f>
        <v>46.25</v>
      </c>
      <c r="BG99" s="38">
        <f>IF(Weekly[[#This Row],[H Odds &lt;]]="",BG98,IF(AND(Weekly[[#This Row],[H Odds &lt;]]&lt;&gt;"",Weekly[[#This Row],[QDA_P]]=TRUE,Weekly[[#This Row],[Actual]]=TRUE),BG98+Weekly[[#This Row],[H Odds &lt;]]-1,IF(AND(Weekly[[#This Row],[H Odds &lt;]]&lt;&gt;"",Weekly[[#This Row],[QDA_P]]=TRUE,Weekly[[#This Row],[Actual]]=FALSE),BG98-1,BG98)))</f>
        <v>41.73</v>
      </c>
      <c r="BH99" s="38">
        <f>IF(Weekly[[#This Row],[H Odds &lt;]]="",BH98,IF(AND(Weekly[[#This Row],[H Odds &lt;]]&lt;&gt;"",Weekly[[#This Row],[KNC_P]]=TRUE,Weekly[[#This Row],[Actual]]=TRUE),BH98+Weekly[[#This Row],[H Odds &lt;]]-1,IF(AND(Weekly[[#This Row],[H Odds &lt;]]&lt;&gt;"",Weekly[[#This Row],[KNC_P]]=TRUE,Weekly[[#This Row],[Actual]]=FALSE),BH98-1,BH98)))</f>
        <v>40</v>
      </c>
      <c r="BI99" s="38">
        <f>IF(Weekly[[#This Row],[H Odds &lt;]]="",BI98,IF(AND(Weekly[[#This Row],[H Odds &lt;]]&lt;&gt;"",Weekly[[#This Row],[TRUES]]&gt;0,Weekly[[#This Row],[Actual]]=TRUE),BI98+Weekly[[#This Row],[H Odds &lt;]]-1,IF(AND(Weekly[[#This Row],[H Odds &lt;]]&lt;&gt;"",Weekly[[#This Row],[TRUES]]=0),BI98,BI98-1)))</f>
        <v>54.51</v>
      </c>
      <c r="BJ99" s="38">
        <f>IF(Weekly[[#This Row],[H Odds &lt;]]="",BJ98,IF(AND(Weekly[[#This Row],[H Odds &lt;]]&lt;&gt;"",Weekly[[#This Row],[Actual]]=TRUE),BJ98+Weekly[[#This Row],[H Odds &lt;]]-1,IF(AND(Weekly[[#This Row],[H Odds &lt;]]&lt;&gt;"",Weekly[[#This Row],[Actual]]=FALSE),BJ98-1,BJ98)))</f>
        <v>54.51</v>
      </c>
      <c r="BK99" s="58">
        <f>IF(AND(Weekly[[#This Row],[TRUES]]&gt;4,Weekly[[#This Row],[Actual]]=TRUE),BK98+Weekly[[#This Row],[BF H Odds]]-1,IF(AND(Weekly[[#This Row],[FALSES]]&gt;4,Weekly[[#This Row],[Actual]]=FALSE),BK98+Weekly[[#This Row],[BF V Odds]]-1,IF(AND(Weekly[[#This Row],[TRUES]]&gt;4,Weekly[[#This Row],[Actual]]=FALSE),BK98-1,IF(AND(Weekly[[#This Row],[FALSES]]&gt;4,Weekly[[#This Row],[Actual]]=TRUE),BK98-1,BK98))))</f>
        <v>36.440000000000019</v>
      </c>
      <c r="BL99" s="58">
        <f>IF(AND(Weekly[[#This Row],[TRUES]]&gt;5,Weekly[[#This Row],[Actual]]=TRUE),BL98+Weekly[[#This Row],[BF H Odds]]-1,IF(AND(Weekly[[#This Row],[FALSES]]&gt;5,Weekly[[#This Row],[Actual]]=FALSE),BL98+Weekly[[#This Row],[BF V Odds]]-1,IF(AND(Weekly[[#This Row],[TRUES]]&gt;5,Weekly[[#This Row],[Actual]]=FALSE),BL98-1,IF(AND(Weekly[[#This Row],[FALSES]]&gt;5,Weekly[[#This Row],[Actual]]=TRUE),BL98-1,BL98))))</f>
        <v>43.260000000000012</v>
      </c>
      <c r="BM99" s="58">
        <f>IF(AND(Weekly[[#This Row],[TRUES]]&gt;6,Weekly[[#This Row],[Actual]]=TRUE),BM98+Weekly[[#This Row],[BF H Odds]]-1,IF(AND(Weekly[[#This Row],[FALSES]]&gt;6,Weekly[[#This Row],[Actual]]=FALSE),BM98+Weekly[[#This Row],[BF V Odds]]-1,IF(AND(Weekly[[#This Row],[TRUES]]&gt;6,Weekly[[#This Row],[Actual]]=FALSE),BM98-1,IF(AND(Weekly[[#This Row],[FALSES]]&gt;6,Weekly[[#This Row],[Actual]]=TRUE),BM98-1,BM98))))</f>
        <v>44.980000000000011</v>
      </c>
      <c r="BN99" s="24"/>
    </row>
    <row r="100" spans="1:66" x14ac:dyDescent="0.25">
      <c r="A100" s="1">
        <v>109</v>
      </c>
      <c r="B100" s="10">
        <v>44250</v>
      </c>
      <c r="C100" s="17" t="s">
        <v>24</v>
      </c>
      <c r="D100" s="15" t="s">
        <v>26</v>
      </c>
      <c r="E100" t="b">
        <v>1</v>
      </c>
      <c r="F100" t="b">
        <v>1</v>
      </c>
      <c r="G100" t="b">
        <v>1</v>
      </c>
      <c r="H100" t="b">
        <v>1</v>
      </c>
      <c r="I100" t="b">
        <v>1</v>
      </c>
      <c r="J100" t="b">
        <v>1</v>
      </c>
      <c r="K100" t="b">
        <v>1</v>
      </c>
      <c r="N100">
        <v>1</v>
      </c>
      <c r="O100">
        <v>1.56</v>
      </c>
      <c r="P100" t="b">
        <v>0</v>
      </c>
      <c r="Q100" t="s">
        <v>76</v>
      </c>
      <c r="R100" s="9">
        <f>IFERROR(IF(Weekly[[#This Row],[Won Bet?]]="yes",R99+(Weekly[[#This Row],[BF Odds]]*Weekly[[#This Row],[BF Stake]])-Weekly[[#This Row],[BF Stake]],R99-Weekly[[#This Row],[BF Stake]]),R99)</f>
        <v>89.090000000000032</v>
      </c>
      <c r="S100" s="9">
        <f>IFERROR(IF(Weekly[[#This Row],[Won Bet?]]="yes",S99+(((Weekly[[#This Row],[BF Odds]]*Weekly[[#This Row],[BF Stake]])-Weekly[[#This Row],[BF Stake]])*0.95),S99-Weekly[[#This Row],[BF Stake]]),S99)</f>
        <v>87.735500000000016</v>
      </c>
      <c r="T100">
        <v>2.54</v>
      </c>
      <c r="U100">
        <v>1.56</v>
      </c>
      <c r="V100" s="24">
        <f>IF(Weekly[[#This Row],[Actual]]="","",IF(AND(Weekly[[#This Row],[SVC_P]]=Weekly[[#This Row],[Actual]],Weekly[[#This Row],[SVC_P]]=TRUE),V99+Weekly[[#This Row],[BF H Odds]]-1,IF(AND(Weekly[[#This Row],[SVC_P]]=Weekly[[#This Row],[Actual]],Weekly[[#This Row],[SVC_P]]=FALSE),V99+Weekly[[#This Row],[BF V Odds]]-1,V99-1)))</f>
        <v>57.960000000000029</v>
      </c>
      <c r="W100" s="24">
        <f>IF(Weekly[[#This Row],[Actual]]="","",IF(AND(Weekly[[#This Row],[SVC_P]]=FALSE,Weekly[[#This Row],[Actual]]=TRUE),W99+Weekly[[#This Row],[BF H Odds]]-1,IF(AND(Weekly[[#This Row],[SVC_P]]=TRUE,Weekly[[#This Row],[Actual]]=FALSE,),W99+Weekly[[#This Row],[BF V Odds]]-1,W99-1)))</f>
        <v>-51.76</v>
      </c>
      <c r="X100" s="24">
        <f>IF(Weekly[[#This Row],[Actual]]="","",IF(AND(Weekly[[#This Row],[ADBC_P]]=Weekly[[#This Row],[Actual]],Weekly[[#This Row],[ADBC_P]]=TRUE),X99+Weekly[[#This Row],[BF H Odds]]-1,IF(AND(Weekly[[#This Row],[ADBC_P]]=Weekly[[#This Row],[Actual]],Weekly[[#This Row],[ADBC_P]]=FALSE),X99+Weekly[[#This Row],[BF V Odds]]-1,X99-1)))</f>
        <v>50.610000000000021</v>
      </c>
      <c r="Y100" s="24">
        <f>IF(Weekly[[#This Row],[Actual]]="","",IF(AND(Weekly[[#This Row],[ADBC_P]]=FALSE,Weekly[[#This Row],[Actual]]=TRUE),Y99+Weekly[[#This Row],[BF H Odds]]-1,IF(AND(Weekly[[#This Row],[ADBC_P]]=TRUE,Weekly[[#This Row],[Actual]]=FALSE),Y99+Weekly[[#This Row],[BF V Odds]]-1,Y99-1)))</f>
        <v>40.050000000000011</v>
      </c>
      <c r="Z100" s="24">
        <f>IF(Weekly[[#This Row],[Actual]]="","",IF(AND(Weekly[[#This Row],[RFC_P]]=Weekly[[#This Row],[Actual]],Weekly[[#This Row],[RFC_P]]=TRUE),Z99+Weekly[[#This Row],[BF H Odds]]-1,IF(AND(Weekly[[#This Row],[RFC_P]]=Weekly[[#This Row],[Actual]],Weekly[[#This Row],[RFC_P]]=FALSE),Z99+Weekly[[#This Row],[BF V Odds]]-1,Z99-1)))</f>
        <v>35.360000000000028</v>
      </c>
      <c r="AA100" s="24">
        <f>IF(Weekly[[#This Row],[Actual]]="","",IF(AND(Weekly[[#This Row],[RFC_P]]=FALSE,Weekly[[#This Row],[Actual]]=TRUE),AA99+Weekly[[#This Row],[BF H Odds]]-1,IF(AND(Weekly[[#This Row],[RFC_P]]=TRUE,Weekly[[#This Row],[Actual]]=FALSE),AA99+Weekly[[#This Row],[BF V Odds]]-1,AA99-1)))</f>
        <v>55.300000000000011</v>
      </c>
      <c r="AB100" s="24">
        <f>IF(Weekly[[#This Row],[Actual]]="","",IF(AND(Weekly[[#This Row],[GBC_P]]=Weekly[[#This Row],[Actual]],Weekly[[#This Row],[GBC_P]]=TRUE),AB99+Weekly[[#This Row],[BF H Odds]]-1,IF(AND(Weekly[[#This Row],[GBC_P]]=Weekly[[#This Row],[Actual]],Weekly[[#This Row],[GBC_P]]=FALSE),AB99+Weekly[[#This Row],[BF V Odds]]-1,AB99-1)))</f>
        <v>37.250000000000014</v>
      </c>
      <c r="AC100" s="24">
        <f>IF(Weekly[[#This Row],[Actual]]="","",IF(AND(Weekly[[#This Row],[GBC_P]]=FALSE,Weekly[[#This Row],[Actual]]=TRUE),AC99+Weekly[[#This Row],[BF H Odds]]-1,IF(AND(Weekly[[#This Row],[GBC_P]]=TRUE,Weekly[[#This Row],[Actual]]=FALSE),AC99+Weekly[[#This Row],[BF V Odds]]-1,AC99-1)))</f>
        <v>53.410000000000018</v>
      </c>
      <c r="AD100" s="24">
        <f>IF(Weekly[[#This Row],[Actual]]="","",IF(AND(Weekly[[#This Row],[HGBC_P]]=Weekly[[#This Row],[Actual]],Weekly[[#This Row],[HGBC_P]]=TRUE),AD99+Weekly[[#This Row],[BF H Odds]]-1,IF(AND(Weekly[[#This Row],[HGBC_P]]=Weekly[[#This Row],[Actual]],Weekly[[#This Row],[HGBC_P]]=FALSE),AD99+Weekly[[#This Row],[BF V Odds]]-1,AD99-1)))</f>
        <v>30.520000000000032</v>
      </c>
      <c r="AE100" s="24">
        <f>IF(Weekly[[#This Row],[Actual]]="","",IF(AND(Weekly[[#This Row],[HGBC_P]]=FALSE,Weekly[[#This Row],[Actual]]=TRUE),AE99+Weekly[[#This Row],[BF H Odds]]-1,IF(AND(Weekly[[#This Row],[HGBC_P]]=TRUE,Weekly[[#This Row],[Actual]]=FALSE),AE99+Weekly[[#This Row],[BF V Odds]]-1,AE99-1)))</f>
        <v>60.140000000000008</v>
      </c>
      <c r="AF100" s="24">
        <f>IF(Weekly[[#This Row],[Actual]]="","",IF(AND(Weekly[[#This Row],[XGB_P]]=Weekly[[#This Row],[Actual]],Weekly[[#This Row],[XGB_P]]=TRUE),AF99+Weekly[[#This Row],[BF H Odds]]-1,IF(AND(Weekly[[#This Row],[XGB_P]]=Weekly[[#This Row],[Actual]],Weekly[[#This Row],[XGB_P]]=FALSE),AF99+Weekly[[#This Row],[BF V Odds]]-1,AF99-1)))</f>
        <v>40.200000000000024</v>
      </c>
      <c r="AG100" s="24">
        <f>IF(Weekly[[#This Row],[Actual]]="","",IF(AND(Weekly[[#This Row],[XGB_P]]=FALSE,Weekly[[#This Row],[Actual]]=TRUE),AG99+Weekly[[#This Row],[BF H Odds]]-1,IF(AND(Weekly[[#This Row],[XGB_P]]=TRUE,Weekly[[#This Row],[Actual]]=FALSE),AG99+Weekly[[#This Row],[BF V Odds]]-1,AG99-1)))</f>
        <v>50.46</v>
      </c>
      <c r="AH100" s="24">
        <f>IF(Weekly[[#This Row],[Actual]]="","",IF(AND(Weekly[[#This Row],[QDA_P]]=Weekly[[#This Row],[Actual]],Weekly[[#This Row],[QDA_P]]=TRUE),AH99+Weekly[[#This Row],[BF H Odds]]-1,IF(AND(Weekly[[#This Row],[QDA_P]]=Weekly[[#This Row],[Actual]],Weekly[[#This Row],[QDA_P]]=FALSE),AH99+Weekly[[#This Row],[BF V Odds]]-1,AH99-1)))</f>
        <v>34.720000000000013</v>
      </c>
      <c r="AI100" s="24">
        <f>IF(Weekly[[#This Row],[Actual]]="","",IF(AND(Weekly[[#This Row],[QDA_P]]=FALSE,Weekly[[#This Row],[Actual]]=TRUE),AI99+Weekly[[#This Row],[BF H Odds]]-1,IF(AND(Weekly[[#This Row],[QDA_P]]=TRUE,Weekly[[#This Row],[Actual]]=FALSE),AI99+Weekly[[#This Row],[BF V Odds]]-1,AI99-1)))</f>
        <v>55.940000000000019</v>
      </c>
      <c r="AJ100" s="24"/>
      <c r="AK100" s="24"/>
      <c r="AL100" s="30">
        <f>IF(Weekly[[#This Row],[Actual]]="","",COUNTIF(Weekly[[#This Row],[SVC_P]:[QDA_P]],TRUE))</f>
        <v>7</v>
      </c>
      <c r="AM100" s="30">
        <f>IF(Weekly[[#This Row],[Actual]]="","",COUNTIF(Weekly[[#This Row],[SVC_P]:[QDA_P]],FALSE))</f>
        <v>0</v>
      </c>
      <c r="AN100" t="str">
        <f>IF(AND(Weekly[[#This Row],[BF V Odds]]&gt;$BO$6,Weekly[[#This Row],[BF V Odds]] &lt; $BO$7),Weekly[[#This Row],[BF V Odds]],"")</f>
        <v/>
      </c>
      <c r="AO100" t="str">
        <f>IF(AND(Weekly[[#This Row],[BF H Odds]]&gt;$BO$6, Weekly[[#This Row],[BF H Odds]] &lt; $BO$7),Weekly[[#This Row],[BF H Odds]],"")</f>
        <v/>
      </c>
      <c r="AP100" s="37">
        <f>IF(AND(Weekly[[#This Row],[V Odds &lt;]]="",Weekly[[#This Row],[H Odds &lt;]]=""),AP99,IF(AND(Weekly[[#This Row],[H Odds &lt;]]&lt;&gt;"",Weekly[[#This Row],[SVC_P]]=TRUE,Weekly[[#This Row],[Actual]]=TRUE),AP99+Weekly[[#This Row],[H Odds &lt;]]-1,IF(AND(Weekly[[#This Row],[V Odds &lt;]]&lt;&gt;"",Weekly[[#This Row],[SVC_P]]=FALSE,Weekly[[#This Row],[Actual]]=FALSE),AP99+Weekly[[#This Row],[V Odds &lt;]]-1,IF(AND(Weekly[[#This Row],[V Odds &lt;]]&lt;&gt;"",Weekly[[#This Row],[SVC_P]]=FALSE,Weekly[[#This Row],[Actual]]=TRUE),AP99-1,IF(AND(Weekly[[#This Row],[H Odds &lt;]]&lt;&gt;"",Weekly[[#This Row],[SVC_P]]=TRUE,Weekly[[#This Row],[Actual]]=FALSE),AP99-1,AP99)))))</f>
        <v>58.20000000000001</v>
      </c>
      <c r="AQ100" s="37">
        <f>IF(AND(Weekly[[#This Row],[V Odds &lt;]]="",Weekly[[#This Row],[H Odds &lt;]]=""),AQ99,IF(AND(Weekly[[#This Row],[H Odds &lt;]]&lt;&gt;"",Weekly[[#This Row],[ADBC_P]]=TRUE,Weekly[[#This Row],[Actual]]=TRUE),AQ99+Weekly[[#This Row],[H Odds &lt;]]-1,IF(AND(Weekly[[#This Row],[V Odds &lt;]]&lt;&gt;"",Weekly[[#This Row],[ADBC_P]]=FALSE,Weekly[[#This Row],[Actual]]=FALSE),AQ99+Weekly[[#This Row],[V Odds &lt;]]-1,IF(AND(Weekly[[#This Row],[V Odds &lt;]]&lt;&gt;"",Weekly[[#This Row],[ADBC_P]]=FALSE,Weekly[[#This Row],[Actual]]=TRUE),AQ99-1,IF(AND(Weekly[[#This Row],[H Odds &lt;]]&lt;&gt;"",Weekly[[#This Row],[ADBC_P]]=TRUE,Weekly[[#This Row],[Actual]]=FALSE),AQ99-1,AQ99)))))</f>
        <v>47.8</v>
      </c>
      <c r="AR100" s="37">
        <f>IF(AND(Weekly[[#This Row],[V Odds &lt;]]="",Weekly[[#This Row],[H Odds &lt;]]=""),AR99,IF(AND(Weekly[[#This Row],[H Odds &lt;]]&lt;&gt;"",Weekly[[#This Row],[RFC_P]]=TRUE,Weekly[[#This Row],[Actual]]=TRUE),AR99+Weekly[[#This Row],[H Odds &lt;]]-1,IF(AND(Weekly[[#This Row],[V Odds &lt;]]&lt;&gt;"",Weekly[[#This Row],[RFC_P]]=FALSE,Weekly[[#This Row],[Actual]]=FALSE),AR99+Weekly[[#This Row],[V Odds &lt;]]-1,IF(AND(Weekly[[#This Row],[V Odds &lt;]]&lt;&gt;"",Weekly[[#This Row],[RFC_P]]=FALSE,Weekly[[#This Row],[Actual]]=TRUE),AR99-1,IF(AND(Weekly[[#This Row],[H Odds &lt;]]&lt;&gt;"",Weekly[[#This Row],[RFC_P]]=TRUE,Weekly[[#This Row],[Actual]]=FALSE),AR99-1,AR99)))))</f>
        <v>43.06</v>
      </c>
      <c r="AS100" s="37">
        <f>IF(AND(Weekly[[#This Row],[V Odds &lt;]]="",Weekly[[#This Row],[H Odds &lt;]]=""),AS99,IF(AND(Weekly[[#This Row],[H Odds &lt;]]&lt;&gt;"",Weekly[[#This Row],[GBC_P]]=TRUE,Weekly[[#This Row],[Actual]]=TRUE),AS99+Weekly[[#This Row],[H Odds &lt;]]-1,IF(AND(Weekly[[#This Row],[V Odds &lt;]]&lt;&gt;"",Weekly[[#This Row],[GBC_P]]=FALSE,Weekly[[#This Row],[Actual]]=FALSE),AS99+Weekly[[#This Row],[V Odds &lt;]]-1,IF(AND(Weekly[[#This Row],[V Odds &lt;]]&lt;&gt;"",Weekly[[#This Row],[GBC_P]]=FALSE,Weekly[[#This Row],[Actual]]=TRUE),AS99-1,IF(AND(Weekly[[#This Row],[H Odds &lt;]]&lt;&gt;"",Weekly[[#This Row],[GBC_P]]=TRUE,Weekly[[#This Row],[Actual]]=FALSE),AS99-1,AS99)))))</f>
        <v>43.55</v>
      </c>
      <c r="AT100" s="37">
        <f>IF(AND(Weekly[[#This Row],[V Odds &lt;]]="",Weekly[[#This Row],[H Odds &lt;]]=""),AT99,IF(AND(Weekly[[#This Row],[H Odds &lt;]]&lt;&gt;"",Weekly[[#This Row],[HGBC_P]]=TRUE,Weekly[[#This Row],[Actual]]=TRUE),AT99+Weekly[[#This Row],[H Odds &lt;]]-1,IF(AND(Weekly[[#This Row],[V Odds &lt;]]&lt;&gt;"",Weekly[[#This Row],[HGBC_P]]=FALSE,Weekly[[#This Row],[Actual]]=FALSE),AT99+Weekly[[#This Row],[V Odds &lt;]]-1,IF(AND(Weekly[[#This Row],[V Odds &lt;]]&lt;&gt;"",Weekly[[#This Row],[HGBC_P]]=FALSE,Weekly[[#This Row],[Actual]]=TRUE),AT99-1,IF(AND(Weekly[[#This Row],[H Odds &lt;]]&lt;&gt;"",Weekly[[#This Row],[HGBC_P]]=TRUE,Weekly[[#This Row],[Actual]]=FALSE),AT99-1,AT99)))))</f>
        <v>40.98</v>
      </c>
      <c r="AU100" s="37">
        <f>IF(AND(Weekly[[#This Row],[V Odds &lt;]]="",Weekly[[#This Row],[H Odds &lt;]]=""),AU99,IF(AND(Weekly[[#This Row],[H Odds &lt;]]&lt;&gt;"",Weekly[[#This Row],[XGB_P]]=TRUE,Weekly[[#This Row],[Actual]]=TRUE),AU99+Weekly[[#This Row],[H Odds &lt;]]-1,IF(AND(Weekly[[#This Row],[V Odds &lt;]]&lt;&gt;"",Weekly[[#This Row],[XGB_P]]=FALSE,Weekly[[#This Row],[Actual]]=FALSE),AU99+Weekly[[#This Row],[V Odds &lt;]]-1,IF(AND(Weekly[[#This Row],[V Odds &lt;]]&lt;&gt;"",Weekly[[#This Row],[XGB_P]]=FALSE,Weekly[[#This Row],[Actual]]=TRUE),AU99-1,IF(AND(Weekly[[#This Row],[H Odds &lt;]]&lt;&gt;"",Weekly[[#This Row],[XGB_P]]=TRUE,Weekly[[#This Row],[Actual]]=FALSE),AU99-1,AU99)))))</f>
        <v>46.38</v>
      </c>
      <c r="AV100" s="37">
        <f>IF(AND(Weekly[[#This Row],[V Odds &lt;]]="",Weekly[[#This Row],[H Odds &lt;]]=""),AV99,IF(AND(Weekly[[#This Row],[H Odds &lt;]]&lt;&gt;"",Weekly[[#This Row],[QDA_P]]=TRUE,Weekly[[#This Row],[Actual]]=TRUE),AV99+Weekly[[#This Row],[H Odds &lt;]]-1,IF(AND(Weekly[[#This Row],[V Odds &lt;]]&lt;&gt;"",Weekly[[#This Row],[QDA_P]]=FALSE,Weekly[[#This Row],[Actual]]=FALSE),AV99+Weekly[[#This Row],[V Odds &lt;]]-1,IF(AND(Weekly[[#This Row],[V Odds &lt;]]&lt;&gt;"",Weekly[[#This Row],[QDA_P]]=FALSE,Weekly[[#This Row],[Actual]]=TRUE),AV99-1,IF(AND(Weekly[[#This Row],[H Odds &lt;]]&lt;&gt;"",Weekly[[#This Row],[QDA_P]]=TRUE,Weekly[[#This Row],[Actual]]=FALSE),AV99-1,AV99)))))</f>
        <v>46.249999999999993</v>
      </c>
      <c r="AW100" s="37"/>
      <c r="AX100" s="37">
        <f>IF(AND(Weekly[[#This Row],[V Odds &lt;]]="",Weekly[[#This Row],[H Odds &lt;]]=""),AX99,IF(AND(Weekly[[#This Row],[V Odds &lt;]]&lt;&gt;"",Weekly[[#This Row],[FALSES]]&gt;0,Weekly[[#This Row],[Actual]]=FALSE),AX99+Weekly[[#This Row],[V Odds &lt;]]-1,IF(AND(Weekly[[#This Row],[H Odds &lt;]]&lt;&gt;"",Weekly[[#This Row],[TRUES]]&gt;0,Weekly[[#This Row],[Actual]]=TRUE),AX99+Weekly[[#This Row],[H Odds &lt;]]-1,IF(AND(Weekly[[#This Row],[V Odds &lt;]]&lt;&gt;"",Weekly[[#This Row],[FALSES]]=0),AX99,IF(AND(Weekly[[#This Row],[H Odds &lt;]]&lt;&gt;"",Weekly[[#This Row],[TRUES]]=0),AX99,AX99-1)))))</f>
        <v>62.720000000000006</v>
      </c>
      <c r="AY100" s="37">
        <f>IF(AND(Weekly[[#This Row],[V Odds &lt;]]="",Weekly[[#This Row],[H Odds &lt;]]=""),AY99,IF(AND(Weekly[[#This Row],[V Odds &lt;]]&lt;&gt;"",Weekly[[#This Row],[FALSES]]&gt;0,Weekly[[#This Row],[Actual]]=FALSE),AY99+((Weekly[[#This Row],[V Odds &lt;]]-1)*0.92),IF(AND(Weekly[[#This Row],[H Odds &lt;]]&lt;&gt;"",Weekly[[#This Row],[TRUES]]&gt;0,Weekly[[#This Row],[Actual]]=TRUE),AY99+((Weekly[[#This Row],[H Odds &lt;]]-1)*0.92),IF(AND(Weekly[[#This Row],[V Odds &lt;]]&lt;&gt;"",Weekly[[#This Row],[FALSES]]=0),AY99,IF(AND(Weekly[[#This Row],[H Odds &lt;]]&lt;&gt;"",Weekly[[#This Row],[TRUES]]=0),AY99,AY99-1)))))</f>
        <v>60.182400000000008</v>
      </c>
      <c r="AZ100" s="37">
        <f>IF(AND(Weekly[[#This Row],[V Odds &lt;]]="",Weekly[[#This Row],[H Odds &lt;]]=""),AZ99,IF(AND(Weekly[[#This Row],[V Odds &lt;]]&lt;&gt;"",Weekly[[#This Row],[Actual]]=FALSE),AZ99+Weekly[[#This Row],[V Odds &lt;]]-1,IF(AND(Weekly[[#This Row],[H Odds &lt;]]&lt;&gt;"",Weekly[[#This Row],[Actual]]=TRUE),AZ99+Weekly[[#This Row],[H Odds &lt;]]-1,AZ99-1)))</f>
        <v>62.7</v>
      </c>
      <c r="BA100" s="38">
        <f>IF(Weekly[[#This Row],[H Odds &lt;]]="",BA99,IF(AND(Weekly[[#This Row],[H Odds &lt;]]&lt;&gt;"",Weekly[[#This Row],[SVC_P]]=TRUE,Weekly[[#This Row],[Actual]]=TRUE),BA99+Weekly[[#This Row],[H Odds &lt;]]-1,IF(AND(Weekly[[#This Row],[H Odds &lt;]]&lt;&gt;"",Weekly[[#This Row],[SVC_P]]=TRUE,Weekly[[#This Row],[Actual]]=FALSE),BA99-1,BA99)))</f>
        <v>54.51</v>
      </c>
      <c r="BB100" s="38">
        <f>IF(Weekly[[#This Row],[H Odds &lt;]]="",BB99,IF(AND(Weekly[[#This Row],[H Odds &lt;]]&lt;&gt;"",Weekly[[#This Row],[ADBC_P]]=TRUE,Weekly[[#This Row],[Actual]]=TRUE),BB99+Weekly[[#This Row],[H Odds &lt;]]-1,IF(AND(Weekly[[#This Row],[H Odds &lt;]]&lt;&gt;"",Weekly[[#This Row],[ADBC_P]]=TRUE,Weekly[[#This Row],[Actual]]=FALSE),BB99-1,BB99)))</f>
        <v>43.98</v>
      </c>
      <c r="BC100" s="38">
        <f>IF(Weekly[[#This Row],[H Odds &lt;]]="",BC99,IF(AND(Weekly[[#This Row],[H Odds &lt;]]&lt;&gt;"",Weekly[[#This Row],[RFC_P]]=TRUE,Weekly[[#This Row],[Actual]]=TRUE),BC99+Weekly[[#This Row],[H Odds &lt;]]-1,IF(AND(Weekly[[#This Row],[H Odds &lt;]]&lt;&gt;"",Weekly[[#This Row],[RFC_P]]=TRUE,Weekly[[#This Row],[Actual]]=FALSE),BC99-1,BC99)))</f>
        <v>40.729999999999997</v>
      </c>
      <c r="BD100" s="38">
        <f>IF(Weekly[[#This Row],[H Odds &lt;]]="",BD99,IF(AND(Weekly[[#This Row],[H Odds &lt;]]&lt;&gt;"",Weekly[[#This Row],[GBC_P]]=TRUE,Weekly[[#This Row],[Actual]]=TRUE),BD99+Weekly[[#This Row],[H Odds &lt;]]-1,IF(AND(Weekly[[#This Row],[H Odds &lt;]]&lt;&gt;"",Weekly[[#This Row],[GBC_P]]=TRUE,Weekly[[#This Row],[Actual]]=FALSE),BD99-1,BD99)))</f>
        <v>41.73</v>
      </c>
      <c r="BE100" s="38">
        <f>IF(Weekly[[#This Row],[H Odds &lt;]]="",BE99,IF(AND(Weekly[[#This Row],[H Odds &lt;]]&lt;&gt;"",Weekly[[#This Row],[HGBC_P]]=TRUE,Weekly[[#This Row],[Actual]]=TRUE),BE99+Weekly[[#This Row],[H Odds &lt;]]-1,IF(AND(Weekly[[#This Row],[H Odds &lt;]]&lt;&gt;"",Weekly[[#This Row],[HGBC_P]]=TRUE,Weekly[[#This Row],[Actual]]=FALSE),BE99-1,BE99)))</f>
        <v>42.98</v>
      </c>
      <c r="BF100" s="38">
        <f>IF(Weekly[[#This Row],[H Odds &lt;]]="",BF99,IF(AND(Weekly[[#This Row],[H Odds &lt;]]&lt;&gt;"",Weekly[[#This Row],[XGB_P]]=TRUE,Weekly[[#This Row],[Actual]]=TRUE),BF99+Weekly[[#This Row],[H Odds &lt;]]-1,IF(AND(Weekly[[#This Row],[H Odds &lt;]]&lt;&gt;"",Weekly[[#This Row],[XGB_P]]=TRUE,Weekly[[#This Row],[Actual]]=FALSE),BF99-1,BF99)))</f>
        <v>46.25</v>
      </c>
      <c r="BG100" s="38">
        <f>IF(Weekly[[#This Row],[H Odds &lt;]]="",BG99,IF(AND(Weekly[[#This Row],[H Odds &lt;]]&lt;&gt;"",Weekly[[#This Row],[QDA_P]]=TRUE,Weekly[[#This Row],[Actual]]=TRUE),BG99+Weekly[[#This Row],[H Odds &lt;]]-1,IF(AND(Weekly[[#This Row],[H Odds &lt;]]&lt;&gt;"",Weekly[[#This Row],[QDA_P]]=TRUE,Weekly[[#This Row],[Actual]]=FALSE),BG99-1,BG99)))</f>
        <v>41.73</v>
      </c>
      <c r="BH100" s="38">
        <f>IF(Weekly[[#This Row],[H Odds &lt;]]="",BH99,IF(AND(Weekly[[#This Row],[H Odds &lt;]]&lt;&gt;"",Weekly[[#This Row],[KNC_P]]=TRUE,Weekly[[#This Row],[Actual]]=TRUE),BH99+Weekly[[#This Row],[H Odds &lt;]]-1,IF(AND(Weekly[[#This Row],[H Odds &lt;]]&lt;&gt;"",Weekly[[#This Row],[KNC_P]]=TRUE,Weekly[[#This Row],[Actual]]=FALSE),BH99-1,BH99)))</f>
        <v>40</v>
      </c>
      <c r="BI100" s="38">
        <f>IF(Weekly[[#This Row],[H Odds &lt;]]="",BI99,IF(AND(Weekly[[#This Row],[H Odds &lt;]]&lt;&gt;"",Weekly[[#This Row],[TRUES]]&gt;0,Weekly[[#This Row],[Actual]]=TRUE),BI99+Weekly[[#This Row],[H Odds &lt;]]-1,IF(AND(Weekly[[#This Row],[H Odds &lt;]]&lt;&gt;"",Weekly[[#This Row],[TRUES]]=0),BI99,BI99-1)))</f>
        <v>54.51</v>
      </c>
      <c r="BJ100" s="38">
        <f>IF(Weekly[[#This Row],[H Odds &lt;]]="",BJ99,IF(AND(Weekly[[#This Row],[H Odds &lt;]]&lt;&gt;"",Weekly[[#This Row],[Actual]]=TRUE),BJ99+Weekly[[#This Row],[H Odds &lt;]]-1,IF(AND(Weekly[[#This Row],[H Odds &lt;]]&lt;&gt;"",Weekly[[#This Row],[Actual]]=FALSE),BJ99-1,BJ99)))</f>
        <v>54.51</v>
      </c>
      <c r="BK100" s="58">
        <f>IF(AND(Weekly[[#This Row],[TRUES]]&gt;4,Weekly[[#This Row],[Actual]]=TRUE),BK99+Weekly[[#This Row],[BF H Odds]]-1,IF(AND(Weekly[[#This Row],[FALSES]]&gt;4,Weekly[[#This Row],[Actual]]=FALSE),BK99+Weekly[[#This Row],[BF V Odds]]-1,IF(AND(Weekly[[#This Row],[TRUES]]&gt;4,Weekly[[#This Row],[Actual]]=FALSE),BK99-1,IF(AND(Weekly[[#This Row],[FALSES]]&gt;4,Weekly[[#This Row],[Actual]]=TRUE),BK99-1,BK99))))</f>
        <v>35.440000000000019</v>
      </c>
      <c r="BL100" s="58">
        <f>IF(AND(Weekly[[#This Row],[TRUES]]&gt;5,Weekly[[#This Row],[Actual]]=TRUE),BL99+Weekly[[#This Row],[BF H Odds]]-1,IF(AND(Weekly[[#This Row],[FALSES]]&gt;5,Weekly[[#This Row],[Actual]]=FALSE),BL99+Weekly[[#This Row],[BF V Odds]]-1,IF(AND(Weekly[[#This Row],[TRUES]]&gt;5,Weekly[[#This Row],[Actual]]=FALSE),BL99-1,IF(AND(Weekly[[#This Row],[FALSES]]&gt;5,Weekly[[#This Row],[Actual]]=TRUE),BL99-1,BL99))))</f>
        <v>42.260000000000012</v>
      </c>
      <c r="BM100" s="58">
        <f>IF(AND(Weekly[[#This Row],[TRUES]]&gt;6,Weekly[[#This Row],[Actual]]=TRUE),BM99+Weekly[[#This Row],[BF H Odds]]-1,IF(AND(Weekly[[#This Row],[FALSES]]&gt;6,Weekly[[#This Row],[Actual]]=FALSE),BM99+Weekly[[#This Row],[BF V Odds]]-1,IF(AND(Weekly[[#This Row],[TRUES]]&gt;6,Weekly[[#This Row],[Actual]]=FALSE),BM99-1,IF(AND(Weekly[[#This Row],[FALSES]]&gt;6,Weekly[[#This Row],[Actual]]=TRUE),BM99-1,BM99))))</f>
        <v>43.980000000000011</v>
      </c>
      <c r="BN100" s="24"/>
    </row>
    <row r="101" spans="1:66" x14ac:dyDescent="0.25">
      <c r="A101" s="1">
        <v>110</v>
      </c>
      <c r="B101" s="10">
        <v>44250</v>
      </c>
      <c r="C101" s="17" t="s">
        <v>13</v>
      </c>
      <c r="D101" s="15" t="s">
        <v>15</v>
      </c>
      <c r="E101" t="b">
        <v>1</v>
      </c>
      <c r="F101" t="b">
        <v>1</v>
      </c>
      <c r="G101" t="b">
        <v>1</v>
      </c>
      <c r="H101" t="b">
        <v>1</v>
      </c>
      <c r="I101" t="b">
        <v>1</v>
      </c>
      <c r="J101" t="b">
        <v>1</v>
      </c>
      <c r="K101" t="b">
        <v>1</v>
      </c>
      <c r="N101">
        <v>1</v>
      </c>
      <c r="O101">
        <v>1.43</v>
      </c>
      <c r="P101" t="b">
        <v>1</v>
      </c>
      <c r="Q101" t="s">
        <v>66</v>
      </c>
      <c r="R101" s="9">
        <f>IFERROR(IF(Weekly[[#This Row],[Won Bet?]]="yes",R100+(Weekly[[#This Row],[BF Odds]]*Weekly[[#This Row],[BF Stake]])-Weekly[[#This Row],[BF Stake]],R100-Weekly[[#This Row],[BF Stake]]),R100)</f>
        <v>89.520000000000039</v>
      </c>
      <c r="S101" s="9">
        <f>IFERROR(IF(Weekly[[#This Row],[Won Bet?]]="yes",S100+(((Weekly[[#This Row],[BF Odds]]*Weekly[[#This Row],[BF Stake]])-Weekly[[#This Row],[BF Stake]])*0.95),S100-Weekly[[#This Row],[BF Stake]]),S100)</f>
        <v>88.14400000000002</v>
      </c>
      <c r="T101">
        <v>2.96</v>
      </c>
      <c r="U101">
        <v>1.43</v>
      </c>
      <c r="V101" s="24">
        <f>IF(Weekly[[#This Row],[Actual]]="","",IF(AND(Weekly[[#This Row],[SVC_P]]=Weekly[[#This Row],[Actual]],Weekly[[#This Row],[SVC_P]]=TRUE),V100+Weekly[[#This Row],[BF H Odds]]-1,IF(AND(Weekly[[#This Row],[SVC_P]]=Weekly[[#This Row],[Actual]],Weekly[[#This Row],[SVC_P]]=FALSE),V100+Weekly[[#This Row],[BF V Odds]]-1,V100-1)))</f>
        <v>58.390000000000029</v>
      </c>
      <c r="W101" s="24">
        <f>IF(Weekly[[#This Row],[Actual]]="","",IF(AND(Weekly[[#This Row],[SVC_P]]=FALSE,Weekly[[#This Row],[Actual]]=TRUE),W100+Weekly[[#This Row],[BF H Odds]]-1,IF(AND(Weekly[[#This Row],[SVC_P]]=TRUE,Weekly[[#This Row],[Actual]]=FALSE,),W100+Weekly[[#This Row],[BF V Odds]]-1,W100-1)))</f>
        <v>-52.76</v>
      </c>
      <c r="X101" s="24">
        <f>IF(Weekly[[#This Row],[Actual]]="","",IF(AND(Weekly[[#This Row],[ADBC_P]]=Weekly[[#This Row],[Actual]],Weekly[[#This Row],[ADBC_P]]=TRUE),X100+Weekly[[#This Row],[BF H Odds]]-1,IF(AND(Weekly[[#This Row],[ADBC_P]]=Weekly[[#This Row],[Actual]],Weekly[[#This Row],[ADBC_P]]=FALSE),X100+Weekly[[#This Row],[BF V Odds]]-1,X100-1)))</f>
        <v>51.04000000000002</v>
      </c>
      <c r="Y101" s="24">
        <f>IF(Weekly[[#This Row],[Actual]]="","",IF(AND(Weekly[[#This Row],[ADBC_P]]=FALSE,Weekly[[#This Row],[Actual]]=TRUE),Y100+Weekly[[#This Row],[BF H Odds]]-1,IF(AND(Weekly[[#This Row],[ADBC_P]]=TRUE,Weekly[[#This Row],[Actual]]=FALSE),Y100+Weekly[[#This Row],[BF V Odds]]-1,Y100-1)))</f>
        <v>39.050000000000011</v>
      </c>
      <c r="Z101" s="24">
        <f>IF(Weekly[[#This Row],[Actual]]="","",IF(AND(Weekly[[#This Row],[RFC_P]]=Weekly[[#This Row],[Actual]],Weekly[[#This Row],[RFC_P]]=TRUE),Z100+Weekly[[#This Row],[BF H Odds]]-1,IF(AND(Weekly[[#This Row],[RFC_P]]=Weekly[[#This Row],[Actual]],Weekly[[#This Row],[RFC_P]]=FALSE),Z100+Weekly[[#This Row],[BF V Odds]]-1,Z100-1)))</f>
        <v>35.790000000000028</v>
      </c>
      <c r="AA101" s="24">
        <f>IF(Weekly[[#This Row],[Actual]]="","",IF(AND(Weekly[[#This Row],[RFC_P]]=FALSE,Weekly[[#This Row],[Actual]]=TRUE),AA100+Weekly[[#This Row],[BF H Odds]]-1,IF(AND(Weekly[[#This Row],[RFC_P]]=TRUE,Weekly[[#This Row],[Actual]]=FALSE),AA100+Weekly[[#This Row],[BF V Odds]]-1,AA100-1)))</f>
        <v>54.300000000000011</v>
      </c>
      <c r="AB101" s="24">
        <f>IF(Weekly[[#This Row],[Actual]]="","",IF(AND(Weekly[[#This Row],[GBC_P]]=Weekly[[#This Row],[Actual]],Weekly[[#This Row],[GBC_P]]=TRUE),AB100+Weekly[[#This Row],[BF H Odds]]-1,IF(AND(Weekly[[#This Row],[GBC_P]]=Weekly[[#This Row],[Actual]],Weekly[[#This Row],[GBC_P]]=FALSE),AB100+Weekly[[#This Row],[BF V Odds]]-1,AB100-1)))</f>
        <v>37.680000000000014</v>
      </c>
      <c r="AC101" s="24">
        <f>IF(Weekly[[#This Row],[Actual]]="","",IF(AND(Weekly[[#This Row],[GBC_P]]=FALSE,Weekly[[#This Row],[Actual]]=TRUE),AC100+Weekly[[#This Row],[BF H Odds]]-1,IF(AND(Weekly[[#This Row],[GBC_P]]=TRUE,Weekly[[#This Row],[Actual]]=FALSE),AC100+Weekly[[#This Row],[BF V Odds]]-1,AC100-1)))</f>
        <v>52.410000000000018</v>
      </c>
      <c r="AD101" s="24">
        <f>IF(Weekly[[#This Row],[Actual]]="","",IF(AND(Weekly[[#This Row],[HGBC_P]]=Weekly[[#This Row],[Actual]],Weekly[[#This Row],[HGBC_P]]=TRUE),AD100+Weekly[[#This Row],[BF H Odds]]-1,IF(AND(Weekly[[#This Row],[HGBC_P]]=Weekly[[#This Row],[Actual]],Weekly[[#This Row],[HGBC_P]]=FALSE),AD100+Weekly[[#This Row],[BF V Odds]]-1,AD100-1)))</f>
        <v>30.950000000000031</v>
      </c>
      <c r="AE101" s="24">
        <f>IF(Weekly[[#This Row],[Actual]]="","",IF(AND(Weekly[[#This Row],[HGBC_P]]=FALSE,Weekly[[#This Row],[Actual]]=TRUE),AE100+Weekly[[#This Row],[BF H Odds]]-1,IF(AND(Weekly[[#This Row],[HGBC_P]]=TRUE,Weekly[[#This Row],[Actual]]=FALSE),AE100+Weekly[[#This Row],[BF V Odds]]-1,AE100-1)))</f>
        <v>59.140000000000008</v>
      </c>
      <c r="AF101" s="24">
        <f>IF(Weekly[[#This Row],[Actual]]="","",IF(AND(Weekly[[#This Row],[XGB_P]]=Weekly[[#This Row],[Actual]],Weekly[[#This Row],[XGB_P]]=TRUE),AF100+Weekly[[#This Row],[BF H Odds]]-1,IF(AND(Weekly[[#This Row],[XGB_P]]=Weekly[[#This Row],[Actual]],Weekly[[#This Row],[XGB_P]]=FALSE),AF100+Weekly[[#This Row],[BF V Odds]]-1,AF100-1)))</f>
        <v>40.630000000000024</v>
      </c>
      <c r="AG101" s="24">
        <f>IF(Weekly[[#This Row],[Actual]]="","",IF(AND(Weekly[[#This Row],[XGB_P]]=FALSE,Weekly[[#This Row],[Actual]]=TRUE),AG100+Weekly[[#This Row],[BF H Odds]]-1,IF(AND(Weekly[[#This Row],[XGB_P]]=TRUE,Weekly[[#This Row],[Actual]]=FALSE),AG100+Weekly[[#This Row],[BF V Odds]]-1,AG100-1)))</f>
        <v>49.46</v>
      </c>
      <c r="AH101" s="24">
        <f>IF(Weekly[[#This Row],[Actual]]="","",IF(AND(Weekly[[#This Row],[QDA_P]]=Weekly[[#This Row],[Actual]],Weekly[[#This Row],[QDA_P]]=TRUE),AH100+Weekly[[#This Row],[BF H Odds]]-1,IF(AND(Weekly[[#This Row],[QDA_P]]=Weekly[[#This Row],[Actual]],Weekly[[#This Row],[QDA_P]]=FALSE),AH100+Weekly[[#This Row],[BF V Odds]]-1,AH100-1)))</f>
        <v>35.150000000000013</v>
      </c>
      <c r="AI101" s="24">
        <f>IF(Weekly[[#This Row],[Actual]]="","",IF(AND(Weekly[[#This Row],[QDA_P]]=FALSE,Weekly[[#This Row],[Actual]]=TRUE),AI100+Weekly[[#This Row],[BF H Odds]]-1,IF(AND(Weekly[[#This Row],[QDA_P]]=TRUE,Weekly[[#This Row],[Actual]]=FALSE),AI100+Weekly[[#This Row],[BF V Odds]]-1,AI100-1)))</f>
        <v>54.940000000000019</v>
      </c>
      <c r="AJ101" s="24"/>
      <c r="AK101" s="24"/>
      <c r="AL101" s="30">
        <f>IF(Weekly[[#This Row],[Actual]]="","",COUNTIF(Weekly[[#This Row],[SVC_P]:[QDA_P]],TRUE))</f>
        <v>7</v>
      </c>
      <c r="AM101" s="30">
        <f>IF(Weekly[[#This Row],[Actual]]="","",COUNTIF(Weekly[[#This Row],[SVC_P]:[QDA_P]],FALSE))</f>
        <v>0</v>
      </c>
      <c r="AN101" t="str">
        <f>IF(AND(Weekly[[#This Row],[BF V Odds]]&gt;$BO$6,Weekly[[#This Row],[BF V Odds]] &lt; $BO$7),Weekly[[#This Row],[BF V Odds]],"")</f>
        <v/>
      </c>
      <c r="AO101" t="str">
        <f>IF(AND(Weekly[[#This Row],[BF H Odds]]&gt;$BO$6, Weekly[[#This Row],[BF H Odds]] &lt; $BO$7),Weekly[[#This Row],[BF H Odds]],"")</f>
        <v/>
      </c>
      <c r="AP101" s="37">
        <f>IF(AND(Weekly[[#This Row],[V Odds &lt;]]="",Weekly[[#This Row],[H Odds &lt;]]=""),AP100,IF(AND(Weekly[[#This Row],[H Odds &lt;]]&lt;&gt;"",Weekly[[#This Row],[SVC_P]]=TRUE,Weekly[[#This Row],[Actual]]=TRUE),AP100+Weekly[[#This Row],[H Odds &lt;]]-1,IF(AND(Weekly[[#This Row],[V Odds &lt;]]&lt;&gt;"",Weekly[[#This Row],[SVC_P]]=FALSE,Weekly[[#This Row],[Actual]]=FALSE),AP100+Weekly[[#This Row],[V Odds &lt;]]-1,IF(AND(Weekly[[#This Row],[V Odds &lt;]]&lt;&gt;"",Weekly[[#This Row],[SVC_P]]=FALSE,Weekly[[#This Row],[Actual]]=TRUE),AP100-1,IF(AND(Weekly[[#This Row],[H Odds &lt;]]&lt;&gt;"",Weekly[[#This Row],[SVC_P]]=TRUE,Weekly[[#This Row],[Actual]]=FALSE),AP100-1,AP100)))))</f>
        <v>58.20000000000001</v>
      </c>
      <c r="AQ101" s="37">
        <f>IF(AND(Weekly[[#This Row],[V Odds &lt;]]="",Weekly[[#This Row],[H Odds &lt;]]=""),AQ100,IF(AND(Weekly[[#This Row],[H Odds &lt;]]&lt;&gt;"",Weekly[[#This Row],[ADBC_P]]=TRUE,Weekly[[#This Row],[Actual]]=TRUE),AQ100+Weekly[[#This Row],[H Odds &lt;]]-1,IF(AND(Weekly[[#This Row],[V Odds &lt;]]&lt;&gt;"",Weekly[[#This Row],[ADBC_P]]=FALSE,Weekly[[#This Row],[Actual]]=FALSE),AQ100+Weekly[[#This Row],[V Odds &lt;]]-1,IF(AND(Weekly[[#This Row],[V Odds &lt;]]&lt;&gt;"",Weekly[[#This Row],[ADBC_P]]=FALSE,Weekly[[#This Row],[Actual]]=TRUE),AQ100-1,IF(AND(Weekly[[#This Row],[H Odds &lt;]]&lt;&gt;"",Weekly[[#This Row],[ADBC_P]]=TRUE,Weekly[[#This Row],[Actual]]=FALSE),AQ100-1,AQ100)))))</f>
        <v>47.8</v>
      </c>
      <c r="AR101" s="37">
        <f>IF(AND(Weekly[[#This Row],[V Odds &lt;]]="",Weekly[[#This Row],[H Odds &lt;]]=""),AR100,IF(AND(Weekly[[#This Row],[H Odds &lt;]]&lt;&gt;"",Weekly[[#This Row],[RFC_P]]=TRUE,Weekly[[#This Row],[Actual]]=TRUE),AR100+Weekly[[#This Row],[H Odds &lt;]]-1,IF(AND(Weekly[[#This Row],[V Odds &lt;]]&lt;&gt;"",Weekly[[#This Row],[RFC_P]]=FALSE,Weekly[[#This Row],[Actual]]=FALSE),AR100+Weekly[[#This Row],[V Odds &lt;]]-1,IF(AND(Weekly[[#This Row],[V Odds &lt;]]&lt;&gt;"",Weekly[[#This Row],[RFC_P]]=FALSE,Weekly[[#This Row],[Actual]]=TRUE),AR100-1,IF(AND(Weekly[[#This Row],[H Odds &lt;]]&lt;&gt;"",Weekly[[#This Row],[RFC_P]]=TRUE,Weekly[[#This Row],[Actual]]=FALSE),AR100-1,AR100)))))</f>
        <v>43.06</v>
      </c>
      <c r="AS101" s="37">
        <f>IF(AND(Weekly[[#This Row],[V Odds &lt;]]="",Weekly[[#This Row],[H Odds &lt;]]=""),AS100,IF(AND(Weekly[[#This Row],[H Odds &lt;]]&lt;&gt;"",Weekly[[#This Row],[GBC_P]]=TRUE,Weekly[[#This Row],[Actual]]=TRUE),AS100+Weekly[[#This Row],[H Odds &lt;]]-1,IF(AND(Weekly[[#This Row],[V Odds &lt;]]&lt;&gt;"",Weekly[[#This Row],[GBC_P]]=FALSE,Weekly[[#This Row],[Actual]]=FALSE),AS100+Weekly[[#This Row],[V Odds &lt;]]-1,IF(AND(Weekly[[#This Row],[V Odds &lt;]]&lt;&gt;"",Weekly[[#This Row],[GBC_P]]=FALSE,Weekly[[#This Row],[Actual]]=TRUE),AS100-1,IF(AND(Weekly[[#This Row],[H Odds &lt;]]&lt;&gt;"",Weekly[[#This Row],[GBC_P]]=TRUE,Weekly[[#This Row],[Actual]]=FALSE),AS100-1,AS100)))))</f>
        <v>43.55</v>
      </c>
      <c r="AT101" s="37">
        <f>IF(AND(Weekly[[#This Row],[V Odds &lt;]]="",Weekly[[#This Row],[H Odds &lt;]]=""),AT100,IF(AND(Weekly[[#This Row],[H Odds &lt;]]&lt;&gt;"",Weekly[[#This Row],[HGBC_P]]=TRUE,Weekly[[#This Row],[Actual]]=TRUE),AT100+Weekly[[#This Row],[H Odds &lt;]]-1,IF(AND(Weekly[[#This Row],[V Odds &lt;]]&lt;&gt;"",Weekly[[#This Row],[HGBC_P]]=FALSE,Weekly[[#This Row],[Actual]]=FALSE),AT100+Weekly[[#This Row],[V Odds &lt;]]-1,IF(AND(Weekly[[#This Row],[V Odds &lt;]]&lt;&gt;"",Weekly[[#This Row],[HGBC_P]]=FALSE,Weekly[[#This Row],[Actual]]=TRUE),AT100-1,IF(AND(Weekly[[#This Row],[H Odds &lt;]]&lt;&gt;"",Weekly[[#This Row],[HGBC_P]]=TRUE,Weekly[[#This Row],[Actual]]=FALSE),AT100-1,AT100)))))</f>
        <v>40.98</v>
      </c>
      <c r="AU101" s="37">
        <f>IF(AND(Weekly[[#This Row],[V Odds &lt;]]="",Weekly[[#This Row],[H Odds &lt;]]=""),AU100,IF(AND(Weekly[[#This Row],[H Odds &lt;]]&lt;&gt;"",Weekly[[#This Row],[XGB_P]]=TRUE,Weekly[[#This Row],[Actual]]=TRUE),AU100+Weekly[[#This Row],[H Odds &lt;]]-1,IF(AND(Weekly[[#This Row],[V Odds &lt;]]&lt;&gt;"",Weekly[[#This Row],[XGB_P]]=FALSE,Weekly[[#This Row],[Actual]]=FALSE),AU100+Weekly[[#This Row],[V Odds &lt;]]-1,IF(AND(Weekly[[#This Row],[V Odds &lt;]]&lt;&gt;"",Weekly[[#This Row],[XGB_P]]=FALSE,Weekly[[#This Row],[Actual]]=TRUE),AU100-1,IF(AND(Weekly[[#This Row],[H Odds &lt;]]&lt;&gt;"",Weekly[[#This Row],[XGB_P]]=TRUE,Weekly[[#This Row],[Actual]]=FALSE),AU100-1,AU100)))))</f>
        <v>46.38</v>
      </c>
      <c r="AV101" s="37">
        <f>IF(AND(Weekly[[#This Row],[V Odds &lt;]]="",Weekly[[#This Row],[H Odds &lt;]]=""),AV100,IF(AND(Weekly[[#This Row],[H Odds &lt;]]&lt;&gt;"",Weekly[[#This Row],[QDA_P]]=TRUE,Weekly[[#This Row],[Actual]]=TRUE),AV100+Weekly[[#This Row],[H Odds &lt;]]-1,IF(AND(Weekly[[#This Row],[V Odds &lt;]]&lt;&gt;"",Weekly[[#This Row],[QDA_P]]=FALSE,Weekly[[#This Row],[Actual]]=FALSE),AV100+Weekly[[#This Row],[V Odds &lt;]]-1,IF(AND(Weekly[[#This Row],[V Odds &lt;]]&lt;&gt;"",Weekly[[#This Row],[QDA_P]]=FALSE,Weekly[[#This Row],[Actual]]=TRUE),AV100-1,IF(AND(Weekly[[#This Row],[H Odds &lt;]]&lt;&gt;"",Weekly[[#This Row],[QDA_P]]=TRUE,Weekly[[#This Row],[Actual]]=FALSE),AV100-1,AV100)))))</f>
        <v>46.249999999999993</v>
      </c>
      <c r="AW101" s="37"/>
      <c r="AX101" s="37">
        <f>IF(AND(Weekly[[#This Row],[V Odds &lt;]]="",Weekly[[#This Row],[H Odds &lt;]]=""),AX100,IF(AND(Weekly[[#This Row],[V Odds &lt;]]&lt;&gt;"",Weekly[[#This Row],[FALSES]]&gt;0,Weekly[[#This Row],[Actual]]=FALSE),AX100+Weekly[[#This Row],[V Odds &lt;]]-1,IF(AND(Weekly[[#This Row],[H Odds &lt;]]&lt;&gt;"",Weekly[[#This Row],[TRUES]]&gt;0,Weekly[[#This Row],[Actual]]=TRUE),AX100+Weekly[[#This Row],[H Odds &lt;]]-1,IF(AND(Weekly[[#This Row],[V Odds &lt;]]&lt;&gt;"",Weekly[[#This Row],[FALSES]]=0),AX100,IF(AND(Weekly[[#This Row],[H Odds &lt;]]&lt;&gt;"",Weekly[[#This Row],[TRUES]]=0),AX100,AX100-1)))))</f>
        <v>62.720000000000006</v>
      </c>
      <c r="AY101" s="37">
        <f>IF(AND(Weekly[[#This Row],[V Odds &lt;]]="",Weekly[[#This Row],[H Odds &lt;]]=""),AY100,IF(AND(Weekly[[#This Row],[V Odds &lt;]]&lt;&gt;"",Weekly[[#This Row],[FALSES]]&gt;0,Weekly[[#This Row],[Actual]]=FALSE),AY100+((Weekly[[#This Row],[V Odds &lt;]]-1)*0.92),IF(AND(Weekly[[#This Row],[H Odds &lt;]]&lt;&gt;"",Weekly[[#This Row],[TRUES]]&gt;0,Weekly[[#This Row],[Actual]]=TRUE),AY100+((Weekly[[#This Row],[H Odds &lt;]]-1)*0.92),IF(AND(Weekly[[#This Row],[V Odds &lt;]]&lt;&gt;"",Weekly[[#This Row],[FALSES]]=0),AY100,IF(AND(Weekly[[#This Row],[H Odds &lt;]]&lt;&gt;"",Weekly[[#This Row],[TRUES]]=0),AY100,AY100-1)))))</f>
        <v>60.182400000000008</v>
      </c>
      <c r="AZ101" s="37">
        <f>IF(AND(Weekly[[#This Row],[V Odds &lt;]]="",Weekly[[#This Row],[H Odds &lt;]]=""),AZ100,IF(AND(Weekly[[#This Row],[V Odds &lt;]]&lt;&gt;"",Weekly[[#This Row],[Actual]]=FALSE),AZ100+Weekly[[#This Row],[V Odds &lt;]]-1,IF(AND(Weekly[[#This Row],[H Odds &lt;]]&lt;&gt;"",Weekly[[#This Row],[Actual]]=TRUE),AZ100+Weekly[[#This Row],[H Odds &lt;]]-1,AZ100-1)))</f>
        <v>62.7</v>
      </c>
      <c r="BA101" s="38">
        <f>IF(Weekly[[#This Row],[H Odds &lt;]]="",BA100,IF(AND(Weekly[[#This Row],[H Odds &lt;]]&lt;&gt;"",Weekly[[#This Row],[SVC_P]]=TRUE,Weekly[[#This Row],[Actual]]=TRUE),BA100+Weekly[[#This Row],[H Odds &lt;]]-1,IF(AND(Weekly[[#This Row],[H Odds &lt;]]&lt;&gt;"",Weekly[[#This Row],[SVC_P]]=TRUE,Weekly[[#This Row],[Actual]]=FALSE),BA100-1,BA100)))</f>
        <v>54.51</v>
      </c>
      <c r="BB101" s="38">
        <f>IF(Weekly[[#This Row],[H Odds &lt;]]="",BB100,IF(AND(Weekly[[#This Row],[H Odds &lt;]]&lt;&gt;"",Weekly[[#This Row],[ADBC_P]]=TRUE,Weekly[[#This Row],[Actual]]=TRUE),BB100+Weekly[[#This Row],[H Odds &lt;]]-1,IF(AND(Weekly[[#This Row],[H Odds &lt;]]&lt;&gt;"",Weekly[[#This Row],[ADBC_P]]=TRUE,Weekly[[#This Row],[Actual]]=FALSE),BB100-1,BB100)))</f>
        <v>43.98</v>
      </c>
      <c r="BC101" s="38">
        <f>IF(Weekly[[#This Row],[H Odds &lt;]]="",BC100,IF(AND(Weekly[[#This Row],[H Odds &lt;]]&lt;&gt;"",Weekly[[#This Row],[RFC_P]]=TRUE,Weekly[[#This Row],[Actual]]=TRUE),BC100+Weekly[[#This Row],[H Odds &lt;]]-1,IF(AND(Weekly[[#This Row],[H Odds &lt;]]&lt;&gt;"",Weekly[[#This Row],[RFC_P]]=TRUE,Weekly[[#This Row],[Actual]]=FALSE),BC100-1,BC100)))</f>
        <v>40.729999999999997</v>
      </c>
      <c r="BD101" s="38">
        <f>IF(Weekly[[#This Row],[H Odds &lt;]]="",BD100,IF(AND(Weekly[[#This Row],[H Odds &lt;]]&lt;&gt;"",Weekly[[#This Row],[GBC_P]]=TRUE,Weekly[[#This Row],[Actual]]=TRUE),BD100+Weekly[[#This Row],[H Odds &lt;]]-1,IF(AND(Weekly[[#This Row],[H Odds &lt;]]&lt;&gt;"",Weekly[[#This Row],[GBC_P]]=TRUE,Weekly[[#This Row],[Actual]]=FALSE),BD100-1,BD100)))</f>
        <v>41.73</v>
      </c>
      <c r="BE101" s="38">
        <f>IF(Weekly[[#This Row],[H Odds &lt;]]="",BE100,IF(AND(Weekly[[#This Row],[H Odds &lt;]]&lt;&gt;"",Weekly[[#This Row],[HGBC_P]]=TRUE,Weekly[[#This Row],[Actual]]=TRUE),BE100+Weekly[[#This Row],[H Odds &lt;]]-1,IF(AND(Weekly[[#This Row],[H Odds &lt;]]&lt;&gt;"",Weekly[[#This Row],[HGBC_P]]=TRUE,Weekly[[#This Row],[Actual]]=FALSE),BE100-1,BE100)))</f>
        <v>42.98</v>
      </c>
      <c r="BF101" s="38">
        <f>IF(Weekly[[#This Row],[H Odds &lt;]]="",BF100,IF(AND(Weekly[[#This Row],[H Odds &lt;]]&lt;&gt;"",Weekly[[#This Row],[XGB_P]]=TRUE,Weekly[[#This Row],[Actual]]=TRUE),BF100+Weekly[[#This Row],[H Odds &lt;]]-1,IF(AND(Weekly[[#This Row],[H Odds &lt;]]&lt;&gt;"",Weekly[[#This Row],[XGB_P]]=TRUE,Weekly[[#This Row],[Actual]]=FALSE),BF100-1,BF100)))</f>
        <v>46.25</v>
      </c>
      <c r="BG101" s="38">
        <f>IF(Weekly[[#This Row],[H Odds &lt;]]="",BG100,IF(AND(Weekly[[#This Row],[H Odds &lt;]]&lt;&gt;"",Weekly[[#This Row],[QDA_P]]=TRUE,Weekly[[#This Row],[Actual]]=TRUE),BG100+Weekly[[#This Row],[H Odds &lt;]]-1,IF(AND(Weekly[[#This Row],[H Odds &lt;]]&lt;&gt;"",Weekly[[#This Row],[QDA_P]]=TRUE,Weekly[[#This Row],[Actual]]=FALSE),BG100-1,BG100)))</f>
        <v>41.73</v>
      </c>
      <c r="BH101" s="38">
        <f>IF(Weekly[[#This Row],[H Odds &lt;]]="",BH100,IF(AND(Weekly[[#This Row],[H Odds &lt;]]&lt;&gt;"",Weekly[[#This Row],[KNC_P]]=TRUE,Weekly[[#This Row],[Actual]]=TRUE),BH100+Weekly[[#This Row],[H Odds &lt;]]-1,IF(AND(Weekly[[#This Row],[H Odds &lt;]]&lt;&gt;"",Weekly[[#This Row],[KNC_P]]=TRUE,Weekly[[#This Row],[Actual]]=FALSE),BH100-1,BH100)))</f>
        <v>40</v>
      </c>
      <c r="BI101" s="38">
        <f>IF(Weekly[[#This Row],[H Odds &lt;]]="",BI100,IF(AND(Weekly[[#This Row],[H Odds &lt;]]&lt;&gt;"",Weekly[[#This Row],[TRUES]]&gt;0,Weekly[[#This Row],[Actual]]=TRUE),BI100+Weekly[[#This Row],[H Odds &lt;]]-1,IF(AND(Weekly[[#This Row],[H Odds &lt;]]&lt;&gt;"",Weekly[[#This Row],[TRUES]]=0),BI100,BI100-1)))</f>
        <v>54.51</v>
      </c>
      <c r="BJ101" s="38">
        <f>IF(Weekly[[#This Row],[H Odds &lt;]]="",BJ100,IF(AND(Weekly[[#This Row],[H Odds &lt;]]&lt;&gt;"",Weekly[[#This Row],[Actual]]=TRUE),BJ100+Weekly[[#This Row],[H Odds &lt;]]-1,IF(AND(Weekly[[#This Row],[H Odds &lt;]]&lt;&gt;"",Weekly[[#This Row],[Actual]]=FALSE),BJ100-1,BJ100)))</f>
        <v>54.51</v>
      </c>
      <c r="BK101" s="58">
        <f>IF(AND(Weekly[[#This Row],[TRUES]]&gt;4,Weekly[[#This Row],[Actual]]=TRUE),BK100+Weekly[[#This Row],[BF H Odds]]-1,IF(AND(Weekly[[#This Row],[FALSES]]&gt;4,Weekly[[#This Row],[Actual]]=FALSE),BK100+Weekly[[#This Row],[BF V Odds]]-1,IF(AND(Weekly[[#This Row],[TRUES]]&gt;4,Weekly[[#This Row],[Actual]]=FALSE),BK100-1,IF(AND(Weekly[[#This Row],[FALSES]]&gt;4,Weekly[[#This Row],[Actual]]=TRUE),BK100-1,BK100))))</f>
        <v>35.870000000000019</v>
      </c>
      <c r="BL101" s="58">
        <f>IF(AND(Weekly[[#This Row],[TRUES]]&gt;5,Weekly[[#This Row],[Actual]]=TRUE),BL100+Weekly[[#This Row],[BF H Odds]]-1,IF(AND(Weekly[[#This Row],[FALSES]]&gt;5,Weekly[[#This Row],[Actual]]=FALSE),BL100+Weekly[[#This Row],[BF V Odds]]-1,IF(AND(Weekly[[#This Row],[TRUES]]&gt;5,Weekly[[#This Row],[Actual]]=FALSE),BL100-1,IF(AND(Weekly[[#This Row],[FALSES]]&gt;5,Weekly[[#This Row],[Actual]]=TRUE),BL100-1,BL100))))</f>
        <v>42.690000000000012</v>
      </c>
      <c r="BM101" s="58">
        <f>IF(AND(Weekly[[#This Row],[TRUES]]&gt;6,Weekly[[#This Row],[Actual]]=TRUE),BM100+Weekly[[#This Row],[BF H Odds]]-1,IF(AND(Weekly[[#This Row],[FALSES]]&gt;6,Weekly[[#This Row],[Actual]]=FALSE),BM100+Weekly[[#This Row],[BF V Odds]]-1,IF(AND(Weekly[[#This Row],[TRUES]]&gt;6,Weekly[[#This Row],[Actual]]=FALSE),BM100-1,IF(AND(Weekly[[#This Row],[FALSES]]&gt;6,Weekly[[#This Row],[Actual]]=TRUE),BM100-1,BM100))))</f>
        <v>44.410000000000011</v>
      </c>
      <c r="BN101" s="24"/>
    </row>
    <row r="102" spans="1:66" x14ac:dyDescent="0.25">
      <c r="A102" s="1">
        <v>111</v>
      </c>
      <c r="B102" s="10">
        <v>44250</v>
      </c>
      <c r="C102" s="17" t="s">
        <v>31</v>
      </c>
      <c r="D102" s="15" t="s">
        <v>18</v>
      </c>
      <c r="E102" t="b">
        <v>1</v>
      </c>
      <c r="F102" t="b">
        <v>0</v>
      </c>
      <c r="G102" t="b">
        <v>0</v>
      </c>
      <c r="H102" t="b">
        <v>0</v>
      </c>
      <c r="I102" t="b">
        <v>0</v>
      </c>
      <c r="J102" t="b">
        <v>0</v>
      </c>
      <c r="K102" t="b">
        <v>0</v>
      </c>
      <c r="N102">
        <v>1</v>
      </c>
      <c r="O102">
        <v>1.73</v>
      </c>
      <c r="P102" t="b">
        <v>1</v>
      </c>
      <c r="Q102" t="s">
        <v>76</v>
      </c>
      <c r="R102" s="9">
        <f>IFERROR(IF(Weekly[[#This Row],[Won Bet?]]="yes",R101+(Weekly[[#This Row],[BF Odds]]*Weekly[[#This Row],[BF Stake]])-Weekly[[#This Row],[BF Stake]],R101-Weekly[[#This Row],[BF Stake]]),R101)</f>
        <v>88.520000000000039</v>
      </c>
      <c r="S102" s="9">
        <f>IFERROR(IF(Weekly[[#This Row],[Won Bet?]]="yes",S101+(((Weekly[[#This Row],[BF Odds]]*Weekly[[#This Row],[BF Stake]])-Weekly[[#This Row],[BF Stake]])*0.95),S101-Weekly[[#This Row],[BF Stake]]),S101)</f>
        <v>87.14400000000002</v>
      </c>
      <c r="T102">
        <v>1.73</v>
      </c>
      <c r="U102">
        <v>2.1800000000000002</v>
      </c>
      <c r="V102" s="24">
        <f>IF(Weekly[[#This Row],[Actual]]="","",IF(AND(Weekly[[#This Row],[SVC_P]]=Weekly[[#This Row],[Actual]],Weekly[[#This Row],[SVC_P]]=TRUE),V101+Weekly[[#This Row],[BF H Odds]]-1,IF(AND(Weekly[[#This Row],[SVC_P]]=Weekly[[#This Row],[Actual]],Weekly[[#This Row],[SVC_P]]=FALSE),V101+Weekly[[#This Row],[BF V Odds]]-1,V101-1)))</f>
        <v>59.570000000000029</v>
      </c>
      <c r="W102" s="24">
        <f>IF(Weekly[[#This Row],[Actual]]="","",IF(AND(Weekly[[#This Row],[SVC_P]]=FALSE,Weekly[[#This Row],[Actual]]=TRUE),W101+Weekly[[#This Row],[BF H Odds]]-1,IF(AND(Weekly[[#This Row],[SVC_P]]=TRUE,Weekly[[#This Row],[Actual]]=FALSE,),W101+Weekly[[#This Row],[BF V Odds]]-1,W101-1)))</f>
        <v>-53.76</v>
      </c>
      <c r="X102" s="24">
        <f>IF(Weekly[[#This Row],[Actual]]="","",IF(AND(Weekly[[#This Row],[ADBC_P]]=Weekly[[#This Row],[Actual]],Weekly[[#This Row],[ADBC_P]]=TRUE),X101+Weekly[[#This Row],[BF H Odds]]-1,IF(AND(Weekly[[#This Row],[ADBC_P]]=Weekly[[#This Row],[Actual]],Weekly[[#This Row],[ADBC_P]]=FALSE),X101+Weekly[[#This Row],[BF V Odds]]-1,X101-1)))</f>
        <v>50.04000000000002</v>
      </c>
      <c r="Y102" s="24">
        <f>IF(Weekly[[#This Row],[Actual]]="","",IF(AND(Weekly[[#This Row],[ADBC_P]]=FALSE,Weekly[[#This Row],[Actual]]=TRUE),Y101+Weekly[[#This Row],[BF H Odds]]-1,IF(AND(Weekly[[#This Row],[ADBC_P]]=TRUE,Weekly[[#This Row],[Actual]]=FALSE),Y101+Weekly[[#This Row],[BF V Odds]]-1,Y101-1)))</f>
        <v>40.230000000000011</v>
      </c>
      <c r="Z102" s="24">
        <f>IF(Weekly[[#This Row],[Actual]]="","",IF(AND(Weekly[[#This Row],[RFC_P]]=Weekly[[#This Row],[Actual]],Weekly[[#This Row],[RFC_P]]=TRUE),Z101+Weekly[[#This Row],[BF H Odds]]-1,IF(AND(Weekly[[#This Row],[RFC_P]]=Weekly[[#This Row],[Actual]],Weekly[[#This Row],[RFC_P]]=FALSE),Z101+Weekly[[#This Row],[BF V Odds]]-1,Z101-1)))</f>
        <v>34.790000000000028</v>
      </c>
      <c r="AA102" s="24">
        <f>IF(Weekly[[#This Row],[Actual]]="","",IF(AND(Weekly[[#This Row],[RFC_P]]=FALSE,Weekly[[#This Row],[Actual]]=TRUE),AA101+Weekly[[#This Row],[BF H Odds]]-1,IF(AND(Weekly[[#This Row],[RFC_P]]=TRUE,Weekly[[#This Row],[Actual]]=FALSE),AA101+Weekly[[#This Row],[BF V Odds]]-1,AA101-1)))</f>
        <v>55.480000000000011</v>
      </c>
      <c r="AB102" s="24">
        <f>IF(Weekly[[#This Row],[Actual]]="","",IF(AND(Weekly[[#This Row],[GBC_P]]=Weekly[[#This Row],[Actual]],Weekly[[#This Row],[GBC_P]]=TRUE),AB101+Weekly[[#This Row],[BF H Odds]]-1,IF(AND(Weekly[[#This Row],[GBC_P]]=Weekly[[#This Row],[Actual]],Weekly[[#This Row],[GBC_P]]=FALSE),AB101+Weekly[[#This Row],[BF V Odds]]-1,AB101-1)))</f>
        <v>36.680000000000014</v>
      </c>
      <c r="AC102" s="24">
        <f>IF(Weekly[[#This Row],[Actual]]="","",IF(AND(Weekly[[#This Row],[GBC_P]]=FALSE,Weekly[[#This Row],[Actual]]=TRUE),AC101+Weekly[[#This Row],[BF H Odds]]-1,IF(AND(Weekly[[#This Row],[GBC_P]]=TRUE,Weekly[[#This Row],[Actual]]=FALSE),AC101+Weekly[[#This Row],[BF V Odds]]-1,AC101-1)))</f>
        <v>53.590000000000018</v>
      </c>
      <c r="AD102" s="24">
        <f>IF(Weekly[[#This Row],[Actual]]="","",IF(AND(Weekly[[#This Row],[HGBC_P]]=Weekly[[#This Row],[Actual]],Weekly[[#This Row],[HGBC_P]]=TRUE),AD101+Weekly[[#This Row],[BF H Odds]]-1,IF(AND(Weekly[[#This Row],[HGBC_P]]=Weekly[[#This Row],[Actual]],Weekly[[#This Row],[HGBC_P]]=FALSE),AD101+Weekly[[#This Row],[BF V Odds]]-1,AD101-1)))</f>
        <v>29.950000000000031</v>
      </c>
      <c r="AE102" s="24">
        <f>IF(Weekly[[#This Row],[Actual]]="","",IF(AND(Weekly[[#This Row],[HGBC_P]]=FALSE,Weekly[[#This Row],[Actual]]=TRUE),AE101+Weekly[[#This Row],[BF H Odds]]-1,IF(AND(Weekly[[#This Row],[HGBC_P]]=TRUE,Weekly[[#This Row],[Actual]]=FALSE),AE101+Weekly[[#This Row],[BF V Odds]]-1,AE101-1)))</f>
        <v>60.320000000000007</v>
      </c>
      <c r="AF102" s="24">
        <f>IF(Weekly[[#This Row],[Actual]]="","",IF(AND(Weekly[[#This Row],[XGB_P]]=Weekly[[#This Row],[Actual]],Weekly[[#This Row],[XGB_P]]=TRUE),AF101+Weekly[[#This Row],[BF H Odds]]-1,IF(AND(Weekly[[#This Row],[XGB_P]]=Weekly[[#This Row],[Actual]],Weekly[[#This Row],[XGB_P]]=FALSE),AF101+Weekly[[#This Row],[BF V Odds]]-1,AF101-1)))</f>
        <v>39.630000000000024</v>
      </c>
      <c r="AG102" s="24">
        <f>IF(Weekly[[#This Row],[Actual]]="","",IF(AND(Weekly[[#This Row],[XGB_P]]=FALSE,Weekly[[#This Row],[Actual]]=TRUE),AG101+Weekly[[#This Row],[BF H Odds]]-1,IF(AND(Weekly[[#This Row],[XGB_P]]=TRUE,Weekly[[#This Row],[Actual]]=FALSE),AG101+Weekly[[#This Row],[BF V Odds]]-1,AG101-1)))</f>
        <v>50.64</v>
      </c>
      <c r="AH102" s="24">
        <f>IF(Weekly[[#This Row],[Actual]]="","",IF(AND(Weekly[[#This Row],[QDA_P]]=Weekly[[#This Row],[Actual]],Weekly[[#This Row],[QDA_P]]=TRUE),AH101+Weekly[[#This Row],[BF H Odds]]-1,IF(AND(Weekly[[#This Row],[QDA_P]]=Weekly[[#This Row],[Actual]],Weekly[[#This Row],[QDA_P]]=FALSE),AH101+Weekly[[#This Row],[BF V Odds]]-1,AH101-1)))</f>
        <v>34.150000000000013</v>
      </c>
      <c r="AI102" s="24">
        <f>IF(Weekly[[#This Row],[Actual]]="","",IF(AND(Weekly[[#This Row],[QDA_P]]=FALSE,Weekly[[#This Row],[Actual]]=TRUE),AI101+Weekly[[#This Row],[BF H Odds]]-1,IF(AND(Weekly[[#This Row],[QDA_P]]=TRUE,Weekly[[#This Row],[Actual]]=FALSE),AI101+Weekly[[#This Row],[BF V Odds]]-1,AI101-1)))</f>
        <v>56.120000000000019</v>
      </c>
      <c r="AJ102" s="24"/>
      <c r="AK102" s="24"/>
      <c r="AL102" s="30">
        <f>IF(Weekly[[#This Row],[Actual]]="","",COUNTIF(Weekly[[#This Row],[SVC_P]:[QDA_P]],TRUE))</f>
        <v>1</v>
      </c>
      <c r="AM102" s="30">
        <f>IF(Weekly[[#This Row],[Actual]]="","",COUNTIF(Weekly[[#This Row],[SVC_P]:[QDA_P]],FALSE))</f>
        <v>6</v>
      </c>
      <c r="AN102" t="str">
        <f>IF(AND(Weekly[[#This Row],[BF V Odds]]&gt;$BO$6,Weekly[[#This Row],[BF V Odds]] &lt; $BO$7),Weekly[[#This Row],[BF V Odds]],"")</f>
        <v/>
      </c>
      <c r="AO102" t="str">
        <f>IF(AND(Weekly[[#This Row],[BF H Odds]]&gt;$BO$6, Weekly[[#This Row],[BF H Odds]] &lt; $BO$7),Weekly[[#This Row],[BF H Odds]],"")</f>
        <v/>
      </c>
      <c r="AP102" s="37">
        <f>IF(AND(Weekly[[#This Row],[V Odds &lt;]]="",Weekly[[#This Row],[H Odds &lt;]]=""),AP101,IF(AND(Weekly[[#This Row],[H Odds &lt;]]&lt;&gt;"",Weekly[[#This Row],[SVC_P]]=TRUE,Weekly[[#This Row],[Actual]]=TRUE),AP101+Weekly[[#This Row],[H Odds &lt;]]-1,IF(AND(Weekly[[#This Row],[V Odds &lt;]]&lt;&gt;"",Weekly[[#This Row],[SVC_P]]=FALSE,Weekly[[#This Row],[Actual]]=FALSE),AP101+Weekly[[#This Row],[V Odds &lt;]]-1,IF(AND(Weekly[[#This Row],[V Odds &lt;]]&lt;&gt;"",Weekly[[#This Row],[SVC_P]]=FALSE,Weekly[[#This Row],[Actual]]=TRUE),AP101-1,IF(AND(Weekly[[#This Row],[H Odds &lt;]]&lt;&gt;"",Weekly[[#This Row],[SVC_P]]=TRUE,Weekly[[#This Row],[Actual]]=FALSE),AP101-1,AP101)))))</f>
        <v>58.20000000000001</v>
      </c>
      <c r="AQ102" s="37">
        <f>IF(AND(Weekly[[#This Row],[V Odds &lt;]]="",Weekly[[#This Row],[H Odds &lt;]]=""),AQ101,IF(AND(Weekly[[#This Row],[H Odds &lt;]]&lt;&gt;"",Weekly[[#This Row],[ADBC_P]]=TRUE,Weekly[[#This Row],[Actual]]=TRUE),AQ101+Weekly[[#This Row],[H Odds &lt;]]-1,IF(AND(Weekly[[#This Row],[V Odds &lt;]]&lt;&gt;"",Weekly[[#This Row],[ADBC_P]]=FALSE,Weekly[[#This Row],[Actual]]=FALSE),AQ101+Weekly[[#This Row],[V Odds &lt;]]-1,IF(AND(Weekly[[#This Row],[V Odds &lt;]]&lt;&gt;"",Weekly[[#This Row],[ADBC_P]]=FALSE,Weekly[[#This Row],[Actual]]=TRUE),AQ101-1,IF(AND(Weekly[[#This Row],[H Odds &lt;]]&lt;&gt;"",Weekly[[#This Row],[ADBC_P]]=TRUE,Weekly[[#This Row],[Actual]]=FALSE),AQ101-1,AQ101)))))</f>
        <v>47.8</v>
      </c>
      <c r="AR102" s="37">
        <f>IF(AND(Weekly[[#This Row],[V Odds &lt;]]="",Weekly[[#This Row],[H Odds &lt;]]=""),AR101,IF(AND(Weekly[[#This Row],[H Odds &lt;]]&lt;&gt;"",Weekly[[#This Row],[RFC_P]]=TRUE,Weekly[[#This Row],[Actual]]=TRUE),AR101+Weekly[[#This Row],[H Odds &lt;]]-1,IF(AND(Weekly[[#This Row],[V Odds &lt;]]&lt;&gt;"",Weekly[[#This Row],[RFC_P]]=FALSE,Weekly[[#This Row],[Actual]]=FALSE),AR101+Weekly[[#This Row],[V Odds &lt;]]-1,IF(AND(Weekly[[#This Row],[V Odds &lt;]]&lt;&gt;"",Weekly[[#This Row],[RFC_P]]=FALSE,Weekly[[#This Row],[Actual]]=TRUE),AR101-1,IF(AND(Weekly[[#This Row],[H Odds &lt;]]&lt;&gt;"",Weekly[[#This Row],[RFC_P]]=TRUE,Weekly[[#This Row],[Actual]]=FALSE),AR101-1,AR101)))))</f>
        <v>43.06</v>
      </c>
      <c r="AS102" s="37">
        <f>IF(AND(Weekly[[#This Row],[V Odds &lt;]]="",Weekly[[#This Row],[H Odds &lt;]]=""),AS101,IF(AND(Weekly[[#This Row],[H Odds &lt;]]&lt;&gt;"",Weekly[[#This Row],[GBC_P]]=TRUE,Weekly[[#This Row],[Actual]]=TRUE),AS101+Weekly[[#This Row],[H Odds &lt;]]-1,IF(AND(Weekly[[#This Row],[V Odds &lt;]]&lt;&gt;"",Weekly[[#This Row],[GBC_P]]=FALSE,Weekly[[#This Row],[Actual]]=FALSE),AS101+Weekly[[#This Row],[V Odds &lt;]]-1,IF(AND(Weekly[[#This Row],[V Odds &lt;]]&lt;&gt;"",Weekly[[#This Row],[GBC_P]]=FALSE,Weekly[[#This Row],[Actual]]=TRUE),AS101-1,IF(AND(Weekly[[#This Row],[H Odds &lt;]]&lt;&gt;"",Weekly[[#This Row],[GBC_P]]=TRUE,Weekly[[#This Row],[Actual]]=FALSE),AS101-1,AS101)))))</f>
        <v>43.55</v>
      </c>
      <c r="AT102" s="37">
        <f>IF(AND(Weekly[[#This Row],[V Odds &lt;]]="",Weekly[[#This Row],[H Odds &lt;]]=""),AT101,IF(AND(Weekly[[#This Row],[H Odds &lt;]]&lt;&gt;"",Weekly[[#This Row],[HGBC_P]]=TRUE,Weekly[[#This Row],[Actual]]=TRUE),AT101+Weekly[[#This Row],[H Odds &lt;]]-1,IF(AND(Weekly[[#This Row],[V Odds &lt;]]&lt;&gt;"",Weekly[[#This Row],[HGBC_P]]=FALSE,Weekly[[#This Row],[Actual]]=FALSE),AT101+Weekly[[#This Row],[V Odds &lt;]]-1,IF(AND(Weekly[[#This Row],[V Odds &lt;]]&lt;&gt;"",Weekly[[#This Row],[HGBC_P]]=FALSE,Weekly[[#This Row],[Actual]]=TRUE),AT101-1,IF(AND(Weekly[[#This Row],[H Odds &lt;]]&lt;&gt;"",Weekly[[#This Row],[HGBC_P]]=TRUE,Weekly[[#This Row],[Actual]]=FALSE),AT101-1,AT101)))))</f>
        <v>40.98</v>
      </c>
      <c r="AU102" s="37">
        <f>IF(AND(Weekly[[#This Row],[V Odds &lt;]]="",Weekly[[#This Row],[H Odds &lt;]]=""),AU101,IF(AND(Weekly[[#This Row],[H Odds &lt;]]&lt;&gt;"",Weekly[[#This Row],[XGB_P]]=TRUE,Weekly[[#This Row],[Actual]]=TRUE),AU101+Weekly[[#This Row],[H Odds &lt;]]-1,IF(AND(Weekly[[#This Row],[V Odds &lt;]]&lt;&gt;"",Weekly[[#This Row],[XGB_P]]=FALSE,Weekly[[#This Row],[Actual]]=FALSE),AU101+Weekly[[#This Row],[V Odds &lt;]]-1,IF(AND(Weekly[[#This Row],[V Odds &lt;]]&lt;&gt;"",Weekly[[#This Row],[XGB_P]]=FALSE,Weekly[[#This Row],[Actual]]=TRUE),AU101-1,IF(AND(Weekly[[#This Row],[H Odds &lt;]]&lt;&gt;"",Weekly[[#This Row],[XGB_P]]=TRUE,Weekly[[#This Row],[Actual]]=FALSE),AU101-1,AU101)))))</f>
        <v>46.38</v>
      </c>
      <c r="AV102" s="37">
        <f>IF(AND(Weekly[[#This Row],[V Odds &lt;]]="",Weekly[[#This Row],[H Odds &lt;]]=""),AV101,IF(AND(Weekly[[#This Row],[H Odds &lt;]]&lt;&gt;"",Weekly[[#This Row],[QDA_P]]=TRUE,Weekly[[#This Row],[Actual]]=TRUE),AV101+Weekly[[#This Row],[H Odds &lt;]]-1,IF(AND(Weekly[[#This Row],[V Odds &lt;]]&lt;&gt;"",Weekly[[#This Row],[QDA_P]]=FALSE,Weekly[[#This Row],[Actual]]=FALSE),AV101+Weekly[[#This Row],[V Odds &lt;]]-1,IF(AND(Weekly[[#This Row],[V Odds &lt;]]&lt;&gt;"",Weekly[[#This Row],[QDA_P]]=FALSE,Weekly[[#This Row],[Actual]]=TRUE),AV101-1,IF(AND(Weekly[[#This Row],[H Odds &lt;]]&lt;&gt;"",Weekly[[#This Row],[QDA_P]]=TRUE,Weekly[[#This Row],[Actual]]=FALSE),AV101-1,AV101)))))</f>
        <v>46.249999999999993</v>
      </c>
      <c r="AW102" s="37"/>
      <c r="AX102" s="37">
        <f>IF(AND(Weekly[[#This Row],[V Odds &lt;]]="",Weekly[[#This Row],[H Odds &lt;]]=""),AX101,IF(AND(Weekly[[#This Row],[V Odds &lt;]]&lt;&gt;"",Weekly[[#This Row],[FALSES]]&gt;0,Weekly[[#This Row],[Actual]]=FALSE),AX101+Weekly[[#This Row],[V Odds &lt;]]-1,IF(AND(Weekly[[#This Row],[H Odds &lt;]]&lt;&gt;"",Weekly[[#This Row],[TRUES]]&gt;0,Weekly[[#This Row],[Actual]]=TRUE),AX101+Weekly[[#This Row],[H Odds &lt;]]-1,IF(AND(Weekly[[#This Row],[V Odds &lt;]]&lt;&gt;"",Weekly[[#This Row],[FALSES]]=0),AX101,IF(AND(Weekly[[#This Row],[H Odds &lt;]]&lt;&gt;"",Weekly[[#This Row],[TRUES]]=0),AX101,AX101-1)))))</f>
        <v>62.720000000000006</v>
      </c>
      <c r="AY102" s="37">
        <f>IF(AND(Weekly[[#This Row],[V Odds &lt;]]="",Weekly[[#This Row],[H Odds &lt;]]=""),AY101,IF(AND(Weekly[[#This Row],[V Odds &lt;]]&lt;&gt;"",Weekly[[#This Row],[FALSES]]&gt;0,Weekly[[#This Row],[Actual]]=FALSE),AY101+((Weekly[[#This Row],[V Odds &lt;]]-1)*0.92),IF(AND(Weekly[[#This Row],[H Odds &lt;]]&lt;&gt;"",Weekly[[#This Row],[TRUES]]&gt;0,Weekly[[#This Row],[Actual]]=TRUE),AY101+((Weekly[[#This Row],[H Odds &lt;]]-1)*0.92),IF(AND(Weekly[[#This Row],[V Odds &lt;]]&lt;&gt;"",Weekly[[#This Row],[FALSES]]=0),AY101,IF(AND(Weekly[[#This Row],[H Odds &lt;]]&lt;&gt;"",Weekly[[#This Row],[TRUES]]=0),AY101,AY101-1)))))</f>
        <v>60.182400000000008</v>
      </c>
      <c r="AZ102" s="37">
        <f>IF(AND(Weekly[[#This Row],[V Odds &lt;]]="",Weekly[[#This Row],[H Odds &lt;]]=""),AZ101,IF(AND(Weekly[[#This Row],[V Odds &lt;]]&lt;&gt;"",Weekly[[#This Row],[Actual]]=FALSE),AZ101+Weekly[[#This Row],[V Odds &lt;]]-1,IF(AND(Weekly[[#This Row],[H Odds &lt;]]&lt;&gt;"",Weekly[[#This Row],[Actual]]=TRUE),AZ101+Weekly[[#This Row],[H Odds &lt;]]-1,AZ101-1)))</f>
        <v>62.7</v>
      </c>
      <c r="BA102" s="38">
        <f>IF(Weekly[[#This Row],[H Odds &lt;]]="",BA101,IF(AND(Weekly[[#This Row],[H Odds &lt;]]&lt;&gt;"",Weekly[[#This Row],[SVC_P]]=TRUE,Weekly[[#This Row],[Actual]]=TRUE),BA101+Weekly[[#This Row],[H Odds &lt;]]-1,IF(AND(Weekly[[#This Row],[H Odds &lt;]]&lt;&gt;"",Weekly[[#This Row],[SVC_P]]=TRUE,Weekly[[#This Row],[Actual]]=FALSE),BA101-1,BA101)))</f>
        <v>54.51</v>
      </c>
      <c r="BB102" s="38">
        <f>IF(Weekly[[#This Row],[H Odds &lt;]]="",BB101,IF(AND(Weekly[[#This Row],[H Odds &lt;]]&lt;&gt;"",Weekly[[#This Row],[ADBC_P]]=TRUE,Weekly[[#This Row],[Actual]]=TRUE),BB101+Weekly[[#This Row],[H Odds &lt;]]-1,IF(AND(Weekly[[#This Row],[H Odds &lt;]]&lt;&gt;"",Weekly[[#This Row],[ADBC_P]]=TRUE,Weekly[[#This Row],[Actual]]=FALSE),BB101-1,BB101)))</f>
        <v>43.98</v>
      </c>
      <c r="BC102" s="38">
        <f>IF(Weekly[[#This Row],[H Odds &lt;]]="",BC101,IF(AND(Weekly[[#This Row],[H Odds &lt;]]&lt;&gt;"",Weekly[[#This Row],[RFC_P]]=TRUE,Weekly[[#This Row],[Actual]]=TRUE),BC101+Weekly[[#This Row],[H Odds &lt;]]-1,IF(AND(Weekly[[#This Row],[H Odds &lt;]]&lt;&gt;"",Weekly[[#This Row],[RFC_P]]=TRUE,Weekly[[#This Row],[Actual]]=FALSE),BC101-1,BC101)))</f>
        <v>40.729999999999997</v>
      </c>
      <c r="BD102" s="38">
        <f>IF(Weekly[[#This Row],[H Odds &lt;]]="",BD101,IF(AND(Weekly[[#This Row],[H Odds &lt;]]&lt;&gt;"",Weekly[[#This Row],[GBC_P]]=TRUE,Weekly[[#This Row],[Actual]]=TRUE),BD101+Weekly[[#This Row],[H Odds &lt;]]-1,IF(AND(Weekly[[#This Row],[H Odds &lt;]]&lt;&gt;"",Weekly[[#This Row],[GBC_P]]=TRUE,Weekly[[#This Row],[Actual]]=FALSE),BD101-1,BD101)))</f>
        <v>41.73</v>
      </c>
      <c r="BE102" s="38">
        <f>IF(Weekly[[#This Row],[H Odds &lt;]]="",BE101,IF(AND(Weekly[[#This Row],[H Odds &lt;]]&lt;&gt;"",Weekly[[#This Row],[HGBC_P]]=TRUE,Weekly[[#This Row],[Actual]]=TRUE),BE101+Weekly[[#This Row],[H Odds &lt;]]-1,IF(AND(Weekly[[#This Row],[H Odds &lt;]]&lt;&gt;"",Weekly[[#This Row],[HGBC_P]]=TRUE,Weekly[[#This Row],[Actual]]=FALSE),BE101-1,BE101)))</f>
        <v>42.98</v>
      </c>
      <c r="BF102" s="38">
        <f>IF(Weekly[[#This Row],[H Odds &lt;]]="",BF101,IF(AND(Weekly[[#This Row],[H Odds &lt;]]&lt;&gt;"",Weekly[[#This Row],[XGB_P]]=TRUE,Weekly[[#This Row],[Actual]]=TRUE),BF101+Weekly[[#This Row],[H Odds &lt;]]-1,IF(AND(Weekly[[#This Row],[H Odds &lt;]]&lt;&gt;"",Weekly[[#This Row],[XGB_P]]=TRUE,Weekly[[#This Row],[Actual]]=FALSE),BF101-1,BF101)))</f>
        <v>46.25</v>
      </c>
      <c r="BG102" s="38">
        <f>IF(Weekly[[#This Row],[H Odds &lt;]]="",BG101,IF(AND(Weekly[[#This Row],[H Odds &lt;]]&lt;&gt;"",Weekly[[#This Row],[QDA_P]]=TRUE,Weekly[[#This Row],[Actual]]=TRUE),BG101+Weekly[[#This Row],[H Odds &lt;]]-1,IF(AND(Weekly[[#This Row],[H Odds &lt;]]&lt;&gt;"",Weekly[[#This Row],[QDA_P]]=TRUE,Weekly[[#This Row],[Actual]]=FALSE),BG101-1,BG101)))</f>
        <v>41.73</v>
      </c>
      <c r="BH102" s="38">
        <f>IF(Weekly[[#This Row],[H Odds &lt;]]="",BH101,IF(AND(Weekly[[#This Row],[H Odds &lt;]]&lt;&gt;"",Weekly[[#This Row],[KNC_P]]=TRUE,Weekly[[#This Row],[Actual]]=TRUE),BH101+Weekly[[#This Row],[H Odds &lt;]]-1,IF(AND(Weekly[[#This Row],[H Odds &lt;]]&lt;&gt;"",Weekly[[#This Row],[KNC_P]]=TRUE,Weekly[[#This Row],[Actual]]=FALSE),BH101-1,BH101)))</f>
        <v>40</v>
      </c>
      <c r="BI102" s="38">
        <f>IF(Weekly[[#This Row],[H Odds &lt;]]="",BI101,IF(AND(Weekly[[#This Row],[H Odds &lt;]]&lt;&gt;"",Weekly[[#This Row],[TRUES]]&gt;0,Weekly[[#This Row],[Actual]]=TRUE),BI101+Weekly[[#This Row],[H Odds &lt;]]-1,IF(AND(Weekly[[#This Row],[H Odds &lt;]]&lt;&gt;"",Weekly[[#This Row],[TRUES]]=0),BI101,BI101-1)))</f>
        <v>54.51</v>
      </c>
      <c r="BJ102" s="38">
        <f>IF(Weekly[[#This Row],[H Odds &lt;]]="",BJ101,IF(AND(Weekly[[#This Row],[H Odds &lt;]]&lt;&gt;"",Weekly[[#This Row],[Actual]]=TRUE),BJ101+Weekly[[#This Row],[H Odds &lt;]]-1,IF(AND(Weekly[[#This Row],[H Odds &lt;]]&lt;&gt;"",Weekly[[#This Row],[Actual]]=FALSE),BJ101-1,BJ101)))</f>
        <v>54.51</v>
      </c>
      <c r="BK102" s="58">
        <f>IF(AND(Weekly[[#This Row],[TRUES]]&gt;4,Weekly[[#This Row],[Actual]]=TRUE),BK101+Weekly[[#This Row],[BF H Odds]]-1,IF(AND(Weekly[[#This Row],[FALSES]]&gt;4,Weekly[[#This Row],[Actual]]=FALSE),BK101+Weekly[[#This Row],[BF V Odds]]-1,IF(AND(Weekly[[#This Row],[TRUES]]&gt;4,Weekly[[#This Row],[Actual]]=FALSE),BK101-1,IF(AND(Weekly[[#This Row],[FALSES]]&gt;4,Weekly[[#This Row],[Actual]]=TRUE),BK101-1,BK101))))</f>
        <v>34.870000000000019</v>
      </c>
      <c r="BL102" s="58">
        <f>IF(AND(Weekly[[#This Row],[TRUES]]&gt;5,Weekly[[#This Row],[Actual]]=TRUE),BL101+Weekly[[#This Row],[BF H Odds]]-1,IF(AND(Weekly[[#This Row],[FALSES]]&gt;5,Weekly[[#This Row],[Actual]]=FALSE),BL101+Weekly[[#This Row],[BF V Odds]]-1,IF(AND(Weekly[[#This Row],[TRUES]]&gt;5,Weekly[[#This Row],[Actual]]=FALSE),BL101-1,IF(AND(Weekly[[#This Row],[FALSES]]&gt;5,Weekly[[#This Row],[Actual]]=TRUE),BL101-1,BL101))))</f>
        <v>41.690000000000012</v>
      </c>
      <c r="BM102" s="58">
        <f>IF(AND(Weekly[[#This Row],[TRUES]]&gt;6,Weekly[[#This Row],[Actual]]=TRUE),BM101+Weekly[[#This Row],[BF H Odds]]-1,IF(AND(Weekly[[#This Row],[FALSES]]&gt;6,Weekly[[#This Row],[Actual]]=FALSE),BM101+Weekly[[#This Row],[BF V Odds]]-1,IF(AND(Weekly[[#This Row],[TRUES]]&gt;6,Weekly[[#This Row],[Actual]]=FALSE),BM101-1,IF(AND(Weekly[[#This Row],[FALSES]]&gt;6,Weekly[[#This Row],[Actual]]=TRUE),BM101-1,BM101))))</f>
        <v>44.410000000000011</v>
      </c>
      <c r="BN102" s="24"/>
    </row>
    <row r="103" spans="1:66" x14ac:dyDescent="0.25">
      <c r="A103" s="1">
        <v>112</v>
      </c>
      <c r="B103" s="10">
        <v>44250</v>
      </c>
      <c r="C103" s="17" t="s">
        <v>33</v>
      </c>
      <c r="D103" s="15" t="s">
        <v>28</v>
      </c>
      <c r="E103" t="b">
        <v>1</v>
      </c>
      <c r="F103" t="b">
        <v>0</v>
      </c>
      <c r="G103" t="b">
        <v>0</v>
      </c>
      <c r="H103" t="b">
        <v>0</v>
      </c>
      <c r="I103" t="b">
        <v>0</v>
      </c>
      <c r="J103" t="b">
        <v>0</v>
      </c>
      <c r="K103" t="b">
        <v>0</v>
      </c>
      <c r="N103">
        <v>1</v>
      </c>
      <c r="O103">
        <v>1.6</v>
      </c>
      <c r="P103" t="b">
        <v>0</v>
      </c>
      <c r="Q103" t="s">
        <v>66</v>
      </c>
      <c r="R103" s="9">
        <f>IFERROR(IF(Weekly[[#This Row],[Won Bet?]]="yes",R102+(Weekly[[#This Row],[BF Odds]]*Weekly[[#This Row],[BF Stake]])-Weekly[[#This Row],[BF Stake]],R102-Weekly[[#This Row],[BF Stake]]),R102)</f>
        <v>89.120000000000033</v>
      </c>
      <c r="S103" s="9">
        <f>IFERROR(IF(Weekly[[#This Row],[Won Bet?]]="yes",S102+(((Weekly[[#This Row],[BF Odds]]*Weekly[[#This Row],[BF Stake]])-Weekly[[#This Row],[BF Stake]])*0.95),S102-Weekly[[#This Row],[BF Stake]]),S102)</f>
        <v>87.714000000000013</v>
      </c>
      <c r="T103">
        <v>1.6</v>
      </c>
      <c r="U103">
        <v>2.4500000000000002</v>
      </c>
      <c r="V103" s="24">
        <f>IF(Weekly[[#This Row],[Actual]]="","",IF(AND(Weekly[[#This Row],[SVC_P]]=Weekly[[#This Row],[Actual]],Weekly[[#This Row],[SVC_P]]=TRUE),V102+Weekly[[#This Row],[BF H Odds]]-1,IF(AND(Weekly[[#This Row],[SVC_P]]=Weekly[[#This Row],[Actual]],Weekly[[#This Row],[SVC_P]]=FALSE),V102+Weekly[[#This Row],[BF V Odds]]-1,V102-1)))</f>
        <v>58.570000000000029</v>
      </c>
      <c r="W103" s="24">
        <f>IF(Weekly[[#This Row],[Actual]]="","",IF(AND(Weekly[[#This Row],[SVC_P]]=FALSE,Weekly[[#This Row],[Actual]]=TRUE),W102+Weekly[[#This Row],[BF H Odds]]-1,IF(AND(Weekly[[#This Row],[SVC_P]]=TRUE,Weekly[[#This Row],[Actual]]=FALSE,),W102+Weekly[[#This Row],[BF V Odds]]-1,W102-1)))</f>
        <v>-54.76</v>
      </c>
      <c r="X103" s="24">
        <f>IF(Weekly[[#This Row],[Actual]]="","",IF(AND(Weekly[[#This Row],[ADBC_P]]=Weekly[[#This Row],[Actual]],Weekly[[#This Row],[ADBC_P]]=TRUE),X102+Weekly[[#This Row],[BF H Odds]]-1,IF(AND(Weekly[[#This Row],[ADBC_P]]=Weekly[[#This Row],[Actual]],Weekly[[#This Row],[ADBC_P]]=FALSE),X102+Weekly[[#This Row],[BF V Odds]]-1,X102-1)))</f>
        <v>50.640000000000022</v>
      </c>
      <c r="Y103" s="24">
        <f>IF(Weekly[[#This Row],[Actual]]="","",IF(AND(Weekly[[#This Row],[ADBC_P]]=FALSE,Weekly[[#This Row],[Actual]]=TRUE),Y102+Weekly[[#This Row],[BF H Odds]]-1,IF(AND(Weekly[[#This Row],[ADBC_P]]=TRUE,Weekly[[#This Row],[Actual]]=FALSE),Y102+Weekly[[#This Row],[BF V Odds]]-1,Y102-1)))</f>
        <v>39.230000000000011</v>
      </c>
      <c r="Z103" s="24">
        <f>IF(Weekly[[#This Row],[Actual]]="","",IF(AND(Weekly[[#This Row],[RFC_P]]=Weekly[[#This Row],[Actual]],Weekly[[#This Row],[RFC_P]]=TRUE),Z102+Weekly[[#This Row],[BF H Odds]]-1,IF(AND(Weekly[[#This Row],[RFC_P]]=Weekly[[#This Row],[Actual]],Weekly[[#This Row],[RFC_P]]=FALSE),Z102+Weekly[[#This Row],[BF V Odds]]-1,Z102-1)))</f>
        <v>35.390000000000029</v>
      </c>
      <c r="AA103" s="24">
        <f>IF(Weekly[[#This Row],[Actual]]="","",IF(AND(Weekly[[#This Row],[RFC_P]]=FALSE,Weekly[[#This Row],[Actual]]=TRUE),AA102+Weekly[[#This Row],[BF H Odds]]-1,IF(AND(Weekly[[#This Row],[RFC_P]]=TRUE,Weekly[[#This Row],[Actual]]=FALSE),AA102+Weekly[[#This Row],[BF V Odds]]-1,AA102-1)))</f>
        <v>54.480000000000011</v>
      </c>
      <c r="AB103" s="24">
        <f>IF(Weekly[[#This Row],[Actual]]="","",IF(AND(Weekly[[#This Row],[GBC_P]]=Weekly[[#This Row],[Actual]],Weekly[[#This Row],[GBC_P]]=TRUE),AB102+Weekly[[#This Row],[BF H Odds]]-1,IF(AND(Weekly[[#This Row],[GBC_P]]=Weekly[[#This Row],[Actual]],Weekly[[#This Row],[GBC_P]]=FALSE),AB102+Weekly[[#This Row],[BF V Odds]]-1,AB102-1)))</f>
        <v>37.280000000000015</v>
      </c>
      <c r="AC103" s="24">
        <f>IF(Weekly[[#This Row],[Actual]]="","",IF(AND(Weekly[[#This Row],[GBC_P]]=FALSE,Weekly[[#This Row],[Actual]]=TRUE),AC102+Weekly[[#This Row],[BF H Odds]]-1,IF(AND(Weekly[[#This Row],[GBC_P]]=TRUE,Weekly[[#This Row],[Actual]]=FALSE),AC102+Weekly[[#This Row],[BF V Odds]]-1,AC102-1)))</f>
        <v>52.590000000000018</v>
      </c>
      <c r="AD103" s="24">
        <f>IF(Weekly[[#This Row],[Actual]]="","",IF(AND(Weekly[[#This Row],[HGBC_P]]=Weekly[[#This Row],[Actual]],Weekly[[#This Row],[HGBC_P]]=TRUE),AD102+Weekly[[#This Row],[BF H Odds]]-1,IF(AND(Weekly[[#This Row],[HGBC_P]]=Weekly[[#This Row],[Actual]],Weekly[[#This Row],[HGBC_P]]=FALSE),AD102+Weekly[[#This Row],[BF V Odds]]-1,AD102-1)))</f>
        <v>30.550000000000033</v>
      </c>
      <c r="AE103" s="24">
        <f>IF(Weekly[[#This Row],[Actual]]="","",IF(AND(Weekly[[#This Row],[HGBC_P]]=FALSE,Weekly[[#This Row],[Actual]]=TRUE),AE102+Weekly[[#This Row],[BF H Odds]]-1,IF(AND(Weekly[[#This Row],[HGBC_P]]=TRUE,Weekly[[#This Row],[Actual]]=FALSE),AE102+Weekly[[#This Row],[BF V Odds]]-1,AE102-1)))</f>
        <v>59.320000000000007</v>
      </c>
      <c r="AF103" s="24">
        <f>IF(Weekly[[#This Row],[Actual]]="","",IF(AND(Weekly[[#This Row],[XGB_P]]=Weekly[[#This Row],[Actual]],Weekly[[#This Row],[XGB_P]]=TRUE),AF102+Weekly[[#This Row],[BF H Odds]]-1,IF(AND(Weekly[[#This Row],[XGB_P]]=Weekly[[#This Row],[Actual]],Weekly[[#This Row],[XGB_P]]=FALSE),AF102+Weekly[[#This Row],[BF V Odds]]-1,AF102-1)))</f>
        <v>40.230000000000025</v>
      </c>
      <c r="AG103" s="24">
        <f>IF(Weekly[[#This Row],[Actual]]="","",IF(AND(Weekly[[#This Row],[XGB_P]]=FALSE,Weekly[[#This Row],[Actual]]=TRUE),AG102+Weekly[[#This Row],[BF H Odds]]-1,IF(AND(Weekly[[#This Row],[XGB_P]]=TRUE,Weekly[[#This Row],[Actual]]=FALSE),AG102+Weekly[[#This Row],[BF V Odds]]-1,AG102-1)))</f>
        <v>49.64</v>
      </c>
      <c r="AH103" s="24">
        <f>IF(Weekly[[#This Row],[Actual]]="","",IF(AND(Weekly[[#This Row],[QDA_P]]=Weekly[[#This Row],[Actual]],Weekly[[#This Row],[QDA_P]]=TRUE),AH102+Weekly[[#This Row],[BF H Odds]]-1,IF(AND(Weekly[[#This Row],[QDA_P]]=Weekly[[#This Row],[Actual]],Weekly[[#This Row],[QDA_P]]=FALSE),AH102+Weekly[[#This Row],[BF V Odds]]-1,AH102-1)))</f>
        <v>34.750000000000014</v>
      </c>
      <c r="AI103" s="24">
        <f>IF(Weekly[[#This Row],[Actual]]="","",IF(AND(Weekly[[#This Row],[QDA_P]]=FALSE,Weekly[[#This Row],[Actual]]=TRUE),AI102+Weekly[[#This Row],[BF H Odds]]-1,IF(AND(Weekly[[#This Row],[QDA_P]]=TRUE,Weekly[[#This Row],[Actual]]=FALSE),AI102+Weekly[[#This Row],[BF V Odds]]-1,AI102-1)))</f>
        <v>55.120000000000019</v>
      </c>
      <c r="AJ103" s="24"/>
      <c r="AK103" s="24"/>
      <c r="AL103" s="30">
        <f>IF(Weekly[[#This Row],[Actual]]="","",COUNTIF(Weekly[[#This Row],[SVC_P]:[QDA_P]],TRUE))</f>
        <v>1</v>
      </c>
      <c r="AM103" s="30">
        <f>IF(Weekly[[#This Row],[Actual]]="","",COUNTIF(Weekly[[#This Row],[SVC_P]:[QDA_P]],FALSE))</f>
        <v>6</v>
      </c>
      <c r="AN103" t="str">
        <f>IF(AND(Weekly[[#This Row],[BF V Odds]]&gt;$BO$6,Weekly[[#This Row],[BF V Odds]] &lt; $BO$7),Weekly[[#This Row],[BF V Odds]],"")</f>
        <v/>
      </c>
      <c r="AO103" t="str">
        <f>IF(AND(Weekly[[#This Row],[BF H Odds]]&gt;$BO$6, Weekly[[#This Row],[BF H Odds]] &lt; $BO$7),Weekly[[#This Row],[BF H Odds]],"")</f>
        <v/>
      </c>
      <c r="AP103" s="37">
        <f>IF(AND(Weekly[[#This Row],[V Odds &lt;]]="",Weekly[[#This Row],[H Odds &lt;]]=""),AP102,IF(AND(Weekly[[#This Row],[H Odds &lt;]]&lt;&gt;"",Weekly[[#This Row],[SVC_P]]=TRUE,Weekly[[#This Row],[Actual]]=TRUE),AP102+Weekly[[#This Row],[H Odds &lt;]]-1,IF(AND(Weekly[[#This Row],[V Odds &lt;]]&lt;&gt;"",Weekly[[#This Row],[SVC_P]]=FALSE,Weekly[[#This Row],[Actual]]=FALSE),AP102+Weekly[[#This Row],[V Odds &lt;]]-1,IF(AND(Weekly[[#This Row],[V Odds &lt;]]&lt;&gt;"",Weekly[[#This Row],[SVC_P]]=FALSE,Weekly[[#This Row],[Actual]]=TRUE),AP102-1,IF(AND(Weekly[[#This Row],[H Odds &lt;]]&lt;&gt;"",Weekly[[#This Row],[SVC_P]]=TRUE,Weekly[[#This Row],[Actual]]=FALSE),AP102-1,AP102)))))</f>
        <v>58.20000000000001</v>
      </c>
      <c r="AQ103" s="37">
        <f>IF(AND(Weekly[[#This Row],[V Odds &lt;]]="",Weekly[[#This Row],[H Odds &lt;]]=""),AQ102,IF(AND(Weekly[[#This Row],[H Odds &lt;]]&lt;&gt;"",Weekly[[#This Row],[ADBC_P]]=TRUE,Weekly[[#This Row],[Actual]]=TRUE),AQ102+Weekly[[#This Row],[H Odds &lt;]]-1,IF(AND(Weekly[[#This Row],[V Odds &lt;]]&lt;&gt;"",Weekly[[#This Row],[ADBC_P]]=FALSE,Weekly[[#This Row],[Actual]]=FALSE),AQ102+Weekly[[#This Row],[V Odds &lt;]]-1,IF(AND(Weekly[[#This Row],[V Odds &lt;]]&lt;&gt;"",Weekly[[#This Row],[ADBC_P]]=FALSE,Weekly[[#This Row],[Actual]]=TRUE),AQ102-1,IF(AND(Weekly[[#This Row],[H Odds &lt;]]&lt;&gt;"",Weekly[[#This Row],[ADBC_P]]=TRUE,Weekly[[#This Row],[Actual]]=FALSE),AQ102-1,AQ102)))))</f>
        <v>47.8</v>
      </c>
      <c r="AR103" s="37">
        <f>IF(AND(Weekly[[#This Row],[V Odds &lt;]]="",Weekly[[#This Row],[H Odds &lt;]]=""),AR102,IF(AND(Weekly[[#This Row],[H Odds &lt;]]&lt;&gt;"",Weekly[[#This Row],[RFC_P]]=TRUE,Weekly[[#This Row],[Actual]]=TRUE),AR102+Weekly[[#This Row],[H Odds &lt;]]-1,IF(AND(Weekly[[#This Row],[V Odds &lt;]]&lt;&gt;"",Weekly[[#This Row],[RFC_P]]=FALSE,Weekly[[#This Row],[Actual]]=FALSE),AR102+Weekly[[#This Row],[V Odds &lt;]]-1,IF(AND(Weekly[[#This Row],[V Odds &lt;]]&lt;&gt;"",Weekly[[#This Row],[RFC_P]]=FALSE,Weekly[[#This Row],[Actual]]=TRUE),AR102-1,IF(AND(Weekly[[#This Row],[H Odds &lt;]]&lt;&gt;"",Weekly[[#This Row],[RFC_P]]=TRUE,Weekly[[#This Row],[Actual]]=FALSE),AR102-1,AR102)))))</f>
        <v>43.06</v>
      </c>
      <c r="AS103" s="37">
        <f>IF(AND(Weekly[[#This Row],[V Odds &lt;]]="",Weekly[[#This Row],[H Odds &lt;]]=""),AS102,IF(AND(Weekly[[#This Row],[H Odds &lt;]]&lt;&gt;"",Weekly[[#This Row],[GBC_P]]=TRUE,Weekly[[#This Row],[Actual]]=TRUE),AS102+Weekly[[#This Row],[H Odds &lt;]]-1,IF(AND(Weekly[[#This Row],[V Odds &lt;]]&lt;&gt;"",Weekly[[#This Row],[GBC_P]]=FALSE,Weekly[[#This Row],[Actual]]=FALSE),AS102+Weekly[[#This Row],[V Odds &lt;]]-1,IF(AND(Weekly[[#This Row],[V Odds &lt;]]&lt;&gt;"",Weekly[[#This Row],[GBC_P]]=FALSE,Weekly[[#This Row],[Actual]]=TRUE),AS102-1,IF(AND(Weekly[[#This Row],[H Odds &lt;]]&lt;&gt;"",Weekly[[#This Row],[GBC_P]]=TRUE,Weekly[[#This Row],[Actual]]=FALSE),AS102-1,AS102)))))</f>
        <v>43.55</v>
      </c>
      <c r="AT103" s="37">
        <f>IF(AND(Weekly[[#This Row],[V Odds &lt;]]="",Weekly[[#This Row],[H Odds &lt;]]=""),AT102,IF(AND(Weekly[[#This Row],[H Odds &lt;]]&lt;&gt;"",Weekly[[#This Row],[HGBC_P]]=TRUE,Weekly[[#This Row],[Actual]]=TRUE),AT102+Weekly[[#This Row],[H Odds &lt;]]-1,IF(AND(Weekly[[#This Row],[V Odds &lt;]]&lt;&gt;"",Weekly[[#This Row],[HGBC_P]]=FALSE,Weekly[[#This Row],[Actual]]=FALSE),AT102+Weekly[[#This Row],[V Odds &lt;]]-1,IF(AND(Weekly[[#This Row],[V Odds &lt;]]&lt;&gt;"",Weekly[[#This Row],[HGBC_P]]=FALSE,Weekly[[#This Row],[Actual]]=TRUE),AT102-1,IF(AND(Weekly[[#This Row],[H Odds &lt;]]&lt;&gt;"",Weekly[[#This Row],[HGBC_P]]=TRUE,Weekly[[#This Row],[Actual]]=FALSE),AT102-1,AT102)))))</f>
        <v>40.98</v>
      </c>
      <c r="AU103" s="37">
        <f>IF(AND(Weekly[[#This Row],[V Odds &lt;]]="",Weekly[[#This Row],[H Odds &lt;]]=""),AU102,IF(AND(Weekly[[#This Row],[H Odds &lt;]]&lt;&gt;"",Weekly[[#This Row],[XGB_P]]=TRUE,Weekly[[#This Row],[Actual]]=TRUE),AU102+Weekly[[#This Row],[H Odds &lt;]]-1,IF(AND(Weekly[[#This Row],[V Odds &lt;]]&lt;&gt;"",Weekly[[#This Row],[XGB_P]]=FALSE,Weekly[[#This Row],[Actual]]=FALSE),AU102+Weekly[[#This Row],[V Odds &lt;]]-1,IF(AND(Weekly[[#This Row],[V Odds &lt;]]&lt;&gt;"",Weekly[[#This Row],[XGB_P]]=FALSE,Weekly[[#This Row],[Actual]]=TRUE),AU102-1,IF(AND(Weekly[[#This Row],[H Odds &lt;]]&lt;&gt;"",Weekly[[#This Row],[XGB_P]]=TRUE,Weekly[[#This Row],[Actual]]=FALSE),AU102-1,AU102)))))</f>
        <v>46.38</v>
      </c>
      <c r="AV103" s="37">
        <f>IF(AND(Weekly[[#This Row],[V Odds &lt;]]="",Weekly[[#This Row],[H Odds &lt;]]=""),AV102,IF(AND(Weekly[[#This Row],[H Odds &lt;]]&lt;&gt;"",Weekly[[#This Row],[QDA_P]]=TRUE,Weekly[[#This Row],[Actual]]=TRUE),AV102+Weekly[[#This Row],[H Odds &lt;]]-1,IF(AND(Weekly[[#This Row],[V Odds &lt;]]&lt;&gt;"",Weekly[[#This Row],[QDA_P]]=FALSE,Weekly[[#This Row],[Actual]]=FALSE),AV102+Weekly[[#This Row],[V Odds &lt;]]-1,IF(AND(Weekly[[#This Row],[V Odds &lt;]]&lt;&gt;"",Weekly[[#This Row],[QDA_P]]=FALSE,Weekly[[#This Row],[Actual]]=TRUE),AV102-1,IF(AND(Weekly[[#This Row],[H Odds &lt;]]&lt;&gt;"",Weekly[[#This Row],[QDA_P]]=TRUE,Weekly[[#This Row],[Actual]]=FALSE),AV102-1,AV102)))))</f>
        <v>46.249999999999993</v>
      </c>
      <c r="AW103" s="37"/>
      <c r="AX103" s="37">
        <f>IF(AND(Weekly[[#This Row],[V Odds &lt;]]="",Weekly[[#This Row],[H Odds &lt;]]=""),AX102,IF(AND(Weekly[[#This Row],[V Odds &lt;]]&lt;&gt;"",Weekly[[#This Row],[FALSES]]&gt;0,Weekly[[#This Row],[Actual]]=FALSE),AX102+Weekly[[#This Row],[V Odds &lt;]]-1,IF(AND(Weekly[[#This Row],[H Odds &lt;]]&lt;&gt;"",Weekly[[#This Row],[TRUES]]&gt;0,Weekly[[#This Row],[Actual]]=TRUE),AX102+Weekly[[#This Row],[H Odds &lt;]]-1,IF(AND(Weekly[[#This Row],[V Odds &lt;]]&lt;&gt;"",Weekly[[#This Row],[FALSES]]=0),AX102,IF(AND(Weekly[[#This Row],[H Odds &lt;]]&lt;&gt;"",Weekly[[#This Row],[TRUES]]=0),AX102,AX102-1)))))</f>
        <v>62.720000000000006</v>
      </c>
      <c r="AY103" s="37">
        <f>IF(AND(Weekly[[#This Row],[V Odds &lt;]]="",Weekly[[#This Row],[H Odds &lt;]]=""),AY102,IF(AND(Weekly[[#This Row],[V Odds &lt;]]&lt;&gt;"",Weekly[[#This Row],[FALSES]]&gt;0,Weekly[[#This Row],[Actual]]=FALSE),AY102+((Weekly[[#This Row],[V Odds &lt;]]-1)*0.92),IF(AND(Weekly[[#This Row],[H Odds &lt;]]&lt;&gt;"",Weekly[[#This Row],[TRUES]]&gt;0,Weekly[[#This Row],[Actual]]=TRUE),AY102+((Weekly[[#This Row],[H Odds &lt;]]-1)*0.92),IF(AND(Weekly[[#This Row],[V Odds &lt;]]&lt;&gt;"",Weekly[[#This Row],[FALSES]]=0),AY102,IF(AND(Weekly[[#This Row],[H Odds &lt;]]&lt;&gt;"",Weekly[[#This Row],[TRUES]]=0),AY102,AY102-1)))))</f>
        <v>60.182400000000008</v>
      </c>
      <c r="AZ103" s="37">
        <f>IF(AND(Weekly[[#This Row],[V Odds &lt;]]="",Weekly[[#This Row],[H Odds &lt;]]=""),AZ102,IF(AND(Weekly[[#This Row],[V Odds &lt;]]&lt;&gt;"",Weekly[[#This Row],[Actual]]=FALSE),AZ102+Weekly[[#This Row],[V Odds &lt;]]-1,IF(AND(Weekly[[#This Row],[H Odds &lt;]]&lt;&gt;"",Weekly[[#This Row],[Actual]]=TRUE),AZ102+Weekly[[#This Row],[H Odds &lt;]]-1,AZ102-1)))</f>
        <v>62.7</v>
      </c>
      <c r="BA103" s="38">
        <f>IF(Weekly[[#This Row],[H Odds &lt;]]="",BA102,IF(AND(Weekly[[#This Row],[H Odds &lt;]]&lt;&gt;"",Weekly[[#This Row],[SVC_P]]=TRUE,Weekly[[#This Row],[Actual]]=TRUE),BA102+Weekly[[#This Row],[H Odds &lt;]]-1,IF(AND(Weekly[[#This Row],[H Odds &lt;]]&lt;&gt;"",Weekly[[#This Row],[SVC_P]]=TRUE,Weekly[[#This Row],[Actual]]=FALSE),BA102-1,BA102)))</f>
        <v>54.51</v>
      </c>
      <c r="BB103" s="38">
        <f>IF(Weekly[[#This Row],[H Odds &lt;]]="",BB102,IF(AND(Weekly[[#This Row],[H Odds &lt;]]&lt;&gt;"",Weekly[[#This Row],[ADBC_P]]=TRUE,Weekly[[#This Row],[Actual]]=TRUE),BB102+Weekly[[#This Row],[H Odds &lt;]]-1,IF(AND(Weekly[[#This Row],[H Odds &lt;]]&lt;&gt;"",Weekly[[#This Row],[ADBC_P]]=TRUE,Weekly[[#This Row],[Actual]]=FALSE),BB102-1,BB102)))</f>
        <v>43.98</v>
      </c>
      <c r="BC103" s="38">
        <f>IF(Weekly[[#This Row],[H Odds &lt;]]="",BC102,IF(AND(Weekly[[#This Row],[H Odds &lt;]]&lt;&gt;"",Weekly[[#This Row],[RFC_P]]=TRUE,Weekly[[#This Row],[Actual]]=TRUE),BC102+Weekly[[#This Row],[H Odds &lt;]]-1,IF(AND(Weekly[[#This Row],[H Odds &lt;]]&lt;&gt;"",Weekly[[#This Row],[RFC_P]]=TRUE,Weekly[[#This Row],[Actual]]=FALSE),BC102-1,BC102)))</f>
        <v>40.729999999999997</v>
      </c>
      <c r="BD103" s="38">
        <f>IF(Weekly[[#This Row],[H Odds &lt;]]="",BD102,IF(AND(Weekly[[#This Row],[H Odds &lt;]]&lt;&gt;"",Weekly[[#This Row],[GBC_P]]=TRUE,Weekly[[#This Row],[Actual]]=TRUE),BD102+Weekly[[#This Row],[H Odds &lt;]]-1,IF(AND(Weekly[[#This Row],[H Odds &lt;]]&lt;&gt;"",Weekly[[#This Row],[GBC_P]]=TRUE,Weekly[[#This Row],[Actual]]=FALSE),BD102-1,BD102)))</f>
        <v>41.73</v>
      </c>
      <c r="BE103" s="38">
        <f>IF(Weekly[[#This Row],[H Odds &lt;]]="",BE102,IF(AND(Weekly[[#This Row],[H Odds &lt;]]&lt;&gt;"",Weekly[[#This Row],[HGBC_P]]=TRUE,Weekly[[#This Row],[Actual]]=TRUE),BE102+Weekly[[#This Row],[H Odds &lt;]]-1,IF(AND(Weekly[[#This Row],[H Odds &lt;]]&lt;&gt;"",Weekly[[#This Row],[HGBC_P]]=TRUE,Weekly[[#This Row],[Actual]]=FALSE),BE102-1,BE102)))</f>
        <v>42.98</v>
      </c>
      <c r="BF103" s="38">
        <f>IF(Weekly[[#This Row],[H Odds &lt;]]="",BF102,IF(AND(Weekly[[#This Row],[H Odds &lt;]]&lt;&gt;"",Weekly[[#This Row],[XGB_P]]=TRUE,Weekly[[#This Row],[Actual]]=TRUE),BF102+Weekly[[#This Row],[H Odds &lt;]]-1,IF(AND(Weekly[[#This Row],[H Odds &lt;]]&lt;&gt;"",Weekly[[#This Row],[XGB_P]]=TRUE,Weekly[[#This Row],[Actual]]=FALSE),BF102-1,BF102)))</f>
        <v>46.25</v>
      </c>
      <c r="BG103" s="38">
        <f>IF(Weekly[[#This Row],[H Odds &lt;]]="",BG102,IF(AND(Weekly[[#This Row],[H Odds &lt;]]&lt;&gt;"",Weekly[[#This Row],[QDA_P]]=TRUE,Weekly[[#This Row],[Actual]]=TRUE),BG102+Weekly[[#This Row],[H Odds &lt;]]-1,IF(AND(Weekly[[#This Row],[H Odds &lt;]]&lt;&gt;"",Weekly[[#This Row],[QDA_P]]=TRUE,Weekly[[#This Row],[Actual]]=FALSE),BG102-1,BG102)))</f>
        <v>41.73</v>
      </c>
      <c r="BH103" s="38">
        <f>IF(Weekly[[#This Row],[H Odds &lt;]]="",BH102,IF(AND(Weekly[[#This Row],[H Odds &lt;]]&lt;&gt;"",Weekly[[#This Row],[KNC_P]]=TRUE,Weekly[[#This Row],[Actual]]=TRUE),BH102+Weekly[[#This Row],[H Odds &lt;]]-1,IF(AND(Weekly[[#This Row],[H Odds &lt;]]&lt;&gt;"",Weekly[[#This Row],[KNC_P]]=TRUE,Weekly[[#This Row],[Actual]]=FALSE),BH102-1,BH102)))</f>
        <v>40</v>
      </c>
      <c r="BI103" s="38">
        <f>IF(Weekly[[#This Row],[H Odds &lt;]]="",BI102,IF(AND(Weekly[[#This Row],[H Odds &lt;]]&lt;&gt;"",Weekly[[#This Row],[TRUES]]&gt;0,Weekly[[#This Row],[Actual]]=TRUE),BI102+Weekly[[#This Row],[H Odds &lt;]]-1,IF(AND(Weekly[[#This Row],[H Odds &lt;]]&lt;&gt;"",Weekly[[#This Row],[TRUES]]=0),BI102,BI102-1)))</f>
        <v>54.51</v>
      </c>
      <c r="BJ103" s="38">
        <f>IF(Weekly[[#This Row],[H Odds &lt;]]="",BJ102,IF(AND(Weekly[[#This Row],[H Odds &lt;]]&lt;&gt;"",Weekly[[#This Row],[Actual]]=TRUE),BJ102+Weekly[[#This Row],[H Odds &lt;]]-1,IF(AND(Weekly[[#This Row],[H Odds &lt;]]&lt;&gt;"",Weekly[[#This Row],[Actual]]=FALSE),BJ102-1,BJ102)))</f>
        <v>54.51</v>
      </c>
      <c r="BK103" s="58">
        <f>IF(AND(Weekly[[#This Row],[TRUES]]&gt;4,Weekly[[#This Row],[Actual]]=TRUE),BK102+Weekly[[#This Row],[BF H Odds]]-1,IF(AND(Weekly[[#This Row],[FALSES]]&gt;4,Weekly[[#This Row],[Actual]]=FALSE),BK102+Weekly[[#This Row],[BF V Odds]]-1,IF(AND(Weekly[[#This Row],[TRUES]]&gt;4,Weekly[[#This Row],[Actual]]=FALSE),BK102-1,IF(AND(Weekly[[#This Row],[FALSES]]&gt;4,Weekly[[#This Row],[Actual]]=TRUE),BK102-1,BK102))))</f>
        <v>35.47000000000002</v>
      </c>
      <c r="BL103" s="58">
        <f>IF(AND(Weekly[[#This Row],[TRUES]]&gt;5,Weekly[[#This Row],[Actual]]=TRUE),BL102+Weekly[[#This Row],[BF H Odds]]-1,IF(AND(Weekly[[#This Row],[FALSES]]&gt;5,Weekly[[#This Row],[Actual]]=FALSE),BL102+Weekly[[#This Row],[BF V Odds]]-1,IF(AND(Weekly[[#This Row],[TRUES]]&gt;5,Weekly[[#This Row],[Actual]]=FALSE),BL102-1,IF(AND(Weekly[[#This Row],[FALSES]]&gt;5,Weekly[[#This Row],[Actual]]=TRUE),BL102-1,BL102))))</f>
        <v>42.290000000000013</v>
      </c>
      <c r="BM103" s="58">
        <f>IF(AND(Weekly[[#This Row],[TRUES]]&gt;6,Weekly[[#This Row],[Actual]]=TRUE),BM102+Weekly[[#This Row],[BF H Odds]]-1,IF(AND(Weekly[[#This Row],[FALSES]]&gt;6,Weekly[[#This Row],[Actual]]=FALSE),BM102+Weekly[[#This Row],[BF V Odds]]-1,IF(AND(Weekly[[#This Row],[TRUES]]&gt;6,Weekly[[#This Row],[Actual]]=FALSE),BM102-1,IF(AND(Weekly[[#This Row],[FALSES]]&gt;6,Weekly[[#This Row],[Actual]]=TRUE),BM102-1,BM102))))</f>
        <v>44.410000000000011</v>
      </c>
      <c r="BN103" s="24"/>
    </row>
    <row r="104" spans="1:66" x14ac:dyDescent="0.25">
      <c r="A104" s="1">
        <v>113</v>
      </c>
      <c r="B104" s="10">
        <v>44250</v>
      </c>
      <c r="C104" s="17" t="s">
        <v>14</v>
      </c>
      <c r="D104" s="15" t="s">
        <v>30</v>
      </c>
      <c r="E104" t="b">
        <v>1</v>
      </c>
      <c r="F104" t="b">
        <v>1</v>
      </c>
      <c r="G104" t="b">
        <v>1</v>
      </c>
      <c r="H104" t="b">
        <v>1</v>
      </c>
      <c r="I104" t="b">
        <v>1</v>
      </c>
      <c r="J104" t="b">
        <v>1</v>
      </c>
      <c r="K104" t="b">
        <v>1</v>
      </c>
      <c r="N104">
        <v>1</v>
      </c>
      <c r="O104">
        <v>2.19</v>
      </c>
      <c r="P104" t="b">
        <v>0</v>
      </c>
      <c r="Q104" t="s">
        <v>76</v>
      </c>
      <c r="R104" s="9">
        <f>IFERROR(IF(Weekly[[#This Row],[Won Bet?]]="yes",R103+(Weekly[[#This Row],[BF Odds]]*Weekly[[#This Row],[BF Stake]])-Weekly[[#This Row],[BF Stake]],R103-Weekly[[#This Row],[BF Stake]]),R103)</f>
        <v>88.120000000000033</v>
      </c>
      <c r="S104" s="9">
        <f>IFERROR(IF(Weekly[[#This Row],[Won Bet?]]="yes",S103+(((Weekly[[#This Row],[BF Odds]]*Weekly[[#This Row],[BF Stake]])-Weekly[[#This Row],[BF Stake]])*0.95),S103-Weekly[[#This Row],[BF Stake]]),S103)</f>
        <v>86.714000000000013</v>
      </c>
      <c r="T104">
        <v>1.73</v>
      </c>
      <c r="U104">
        <v>2.19</v>
      </c>
      <c r="V104" s="24">
        <f>IF(Weekly[[#This Row],[Actual]]="","",IF(AND(Weekly[[#This Row],[SVC_P]]=Weekly[[#This Row],[Actual]],Weekly[[#This Row],[SVC_P]]=TRUE),V103+Weekly[[#This Row],[BF H Odds]]-1,IF(AND(Weekly[[#This Row],[SVC_P]]=Weekly[[#This Row],[Actual]],Weekly[[#This Row],[SVC_P]]=FALSE),V103+Weekly[[#This Row],[BF V Odds]]-1,V103-1)))</f>
        <v>57.570000000000029</v>
      </c>
      <c r="W104" s="24">
        <f>IF(Weekly[[#This Row],[Actual]]="","",IF(AND(Weekly[[#This Row],[SVC_P]]=FALSE,Weekly[[#This Row],[Actual]]=TRUE),W103+Weekly[[#This Row],[BF H Odds]]-1,IF(AND(Weekly[[#This Row],[SVC_P]]=TRUE,Weekly[[#This Row],[Actual]]=FALSE,),W103+Weekly[[#This Row],[BF V Odds]]-1,W103-1)))</f>
        <v>-55.76</v>
      </c>
      <c r="X104" s="24">
        <f>IF(Weekly[[#This Row],[Actual]]="","",IF(AND(Weekly[[#This Row],[ADBC_P]]=Weekly[[#This Row],[Actual]],Weekly[[#This Row],[ADBC_P]]=TRUE),X103+Weekly[[#This Row],[BF H Odds]]-1,IF(AND(Weekly[[#This Row],[ADBC_P]]=Weekly[[#This Row],[Actual]],Weekly[[#This Row],[ADBC_P]]=FALSE),X103+Weekly[[#This Row],[BF V Odds]]-1,X103-1)))</f>
        <v>49.640000000000022</v>
      </c>
      <c r="Y104" s="24">
        <f>IF(Weekly[[#This Row],[Actual]]="","",IF(AND(Weekly[[#This Row],[ADBC_P]]=FALSE,Weekly[[#This Row],[Actual]]=TRUE),Y103+Weekly[[#This Row],[BF H Odds]]-1,IF(AND(Weekly[[#This Row],[ADBC_P]]=TRUE,Weekly[[#This Row],[Actual]]=FALSE),Y103+Weekly[[#This Row],[BF V Odds]]-1,Y103-1)))</f>
        <v>39.960000000000008</v>
      </c>
      <c r="Z104" s="24">
        <f>IF(Weekly[[#This Row],[Actual]]="","",IF(AND(Weekly[[#This Row],[RFC_P]]=Weekly[[#This Row],[Actual]],Weekly[[#This Row],[RFC_P]]=TRUE),Z103+Weekly[[#This Row],[BF H Odds]]-1,IF(AND(Weekly[[#This Row],[RFC_P]]=Weekly[[#This Row],[Actual]],Weekly[[#This Row],[RFC_P]]=FALSE),Z103+Weekly[[#This Row],[BF V Odds]]-1,Z103-1)))</f>
        <v>34.390000000000029</v>
      </c>
      <c r="AA104" s="24">
        <f>IF(Weekly[[#This Row],[Actual]]="","",IF(AND(Weekly[[#This Row],[RFC_P]]=FALSE,Weekly[[#This Row],[Actual]]=TRUE),AA103+Weekly[[#This Row],[BF H Odds]]-1,IF(AND(Weekly[[#This Row],[RFC_P]]=TRUE,Weekly[[#This Row],[Actual]]=FALSE),AA103+Weekly[[#This Row],[BF V Odds]]-1,AA103-1)))</f>
        <v>55.210000000000008</v>
      </c>
      <c r="AB104" s="24">
        <f>IF(Weekly[[#This Row],[Actual]]="","",IF(AND(Weekly[[#This Row],[GBC_P]]=Weekly[[#This Row],[Actual]],Weekly[[#This Row],[GBC_P]]=TRUE),AB103+Weekly[[#This Row],[BF H Odds]]-1,IF(AND(Weekly[[#This Row],[GBC_P]]=Weekly[[#This Row],[Actual]],Weekly[[#This Row],[GBC_P]]=FALSE),AB103+Weekly[[#This Row],[BF V Odds]]-1,AB103-1)))</f>
        <v>36.280000000000015</v>
      </c>
      <c r="AC104" s="24">
        <f>IF(Weekly[[#This Row],[Actual]]="","",IF(AND(Weekly[[#This Row],[GBC_P]]=FALSE,Weekly[[#This Row],[Actual]]=TRUE),AC103+Weekly[[#This Row],[BF H Odds]]-1,IF(AND(Weekly[[#This Row],[GBC_P]]=TRUE,Weekly[[#This Row],[Actual]]=FALSE),AC103+Weekly[[#This Row],[BF V Odds]]-1,AC103-1)))</f>
        <v>53.320000000000014</v>
      </c>
      <c r="AD104" s="24">
        <f>IF(Weekly[[#This Row],[Actual]]="","",IF(AND(Weekly[[#This Row],[HGBC_P]]=Weekly[[#This Row],[Actual]],Weekly[[#This Row],[HGBC_P]]=TRUE),AD103+Weekly[[#This Row],[BF H Odds]]-1,IF(AND(Weekly[[#This Row],[HGBC_P]]=Weekly[[#This Row],[Actual]],Weekly[[#This Row],[HGBC_P]]=FALSE),AD103+Weekly[[#This Row],[BF V Odds]]-1,AD103-1)))</f>
        <v>29.550000000000033</v>
      </c>
      <c r="AE104" s="24">
        <f>IF(Weekly[[#This Row],[Actual]]="","",IF(AND(Weekly[[#This Row],[HGBC_P]]=FALSE,Weekly[[#This Row],[Actual]]=TRUE),AE103+Weekly[[#This Row],[BF H Odds]]-1,IF(AND(Weekly[[#This Row],[HGBC_P]]=TRUE,Weekly[[#This Row],[Actual]]=FALSE),AE103+Weekly[[#This Row],[BF V Odds]]-1,AE103-1)))</f>
        <v>60.050000000000004</v>
      </c>
      <c r="AF104" s="24">
        <f>IF(Weekly[[#This Row],[Actual]]="","",IF(AND(Weekly[[#This Row],[XGB_P]]=Weekly[[#This Row],[Actual]],Weekly[[#This Row],[XGB_P]]=TRUE),AF103+Weekly[[#This Row],[BF H Odds]]-1,IF(AND(Weekly[[#This Row],[XGB_P]]=Weekly[[#This Row],[Actual]],Weekly[[#This Row],[XGB_P]]=FALSE),AF103+Weekly[[#This Row],[BF V Odds]]-1,AF103-1)))</f>
        <v>39.230000000000025</v>
      </c>
      <c r="AG104" s="24">
        <f>IF(Weekly[[#This Row],[Actual]]="","",IF(AND(Weekly[[#This Row],[XGB_P]]=FALSE,Weekly[[#This Row],[Actual]]=TRUE),AG103+Weekly[[#This Row],[BF H Odds]]-1,IF(AND(Weekly[[#This Row],[XGB_P]]=TRUE,Weekly[[#This Row],[Actual]]=FALSE),AG103+Weekly[[#This Row],[BF V Odds]]-1,AG103-1)))</f>
        <v>50.37</v>
      </c>
      <c r="AH104" s="24">
        <f>IF(Weekly[[#This Row],[Actual]]="","",IF(AND(Weekly[[#This Row],[QDA_P]]=Weekly[[#This Row],[Actual]],Weekly[[#This Row],[QDA_P]]=TRUE),AH103+Weekly[[#This Row],[BF H Odds]]-1,IF(AND(Weekly[[#This Row],[QDA_P]]=Weekly[[#This Row],[Actual]],Weekly[[#This Row],[QDA_P]]=FALSE),AH103+Weekly[[#This Row],[BF V Odds]]-1,AH103-1)))</f>
        <v>33.750000000000014</v>
      </c>
      <c r="AI104" s="24">
        <f>IF(Weekly[[#This Row],[Actual]]="","",IF(AND(Weekly[[#This Row],[QDA_P]]=FALSE,Weekly[[#This Row],[Actual]]=TRUE),AI103+Weekly[[#This Row],[BF H Odds]]-1,IF(AND(Weekly[[#This Row],[QDA_P]]=TRUE,Weekly[[#This Row],[Actual]]=FALSE),AI103+Weekly[[#This Row],[BF V Odds]]-1,AI103-1)))</f>
        <v>55.850000000000016</v>
      </c>
      <c r="AJ104" s="24"/>
      <c r="AK104" s="24"/>
      <c r="AL104" s="30">
        <f>IF(Weekly[[#This Row],[Actual]]="","",COUNTIF(Weekly[[#This Row],[SVC_P]:[QDA_P]],TRUE))</f>
        <v>7</v>
      </c>
      <c r="AM104" s="30">
        <f>IF(Weekly[[#This Row],[Actual]]="","",COUNTIF(Weekly[[#This Row],[SVC_P]:[QDA_P]],FALSE))</f>
        <v>0</v>
      </c>
      <c r="AN104" t="str">
        <f>IF(AND(Weekly[[#This Row],[BF V Odds]]&gt;$BO$6,Weekly[[#This Row],[BF V Odds]] &lt; $BO$7),Weekly[[#This Row],[BF V Odds]],"")</f>
        <v/>
      </c>
      <c r="AO104" t="str">
        <f>IF(AND(Weekly[[#This Row],[BF H Odds]]&gt;$BO$6, Weekly[[#This Row],[BF H Odds]] &lt; $BO$7),Weekly[[#This Row],[BF H Odds]],"")</f>
        <v/>
      </c>
      <c r="AP104" s="37">
        <f>IF(AND(Weekly[[#This Row],[V Odds &lt;]]="",Weekly[[#This Row],[H Odds &lt;]]=""),AP103,IF(AND(Weekly[[#This Row],[H Odds &lt;]]&lt;&gt;"",Weekly[[#This Row],[SVC_P]]=TRUE,Weekly[[#This Row],[Actual]]=TRUE),AP103+Weekly[[#This Row],[H Odds &lt;]]-1,IF(AND(Weekly[[#This Row],[V Odds &lt;]]&lt;&gt;"",Weekly[[#This Row],[SVC_P]]=FALSE,Weekly[[#This Row],[Actual]]=FALSE),AP103+Weekly[[#This Row],[V Odds &lt;]]-1,IF(AND(Weekly[[#This Row],[V Odds &lt;]]&lt;&gt;"",Weekly[[#This Row],[SVC_P]]=FALSE,Weekly[[#This Row],[Actual]]=TRUE),AP103-1,IF(AND(Weekly[[#This Row],[H Odds &lt;]]&lt;&gt;"",Weekly[[#This Row],[SVC_P]]=TRUE,Weekly[[#This Row],[Actual]]=FALSE),AP103-1,AP103)))))</f>
        <v>58.20000000000001</v>
      </c>
      <c r="AQ104" s="37">
        <f>IF(AND(Weekly[[#This Row],[V Odds &lt;]]="",Weekly[[#This Row],[H Odds &lt;]]=""),AQ103,IF(AND(Weekly[[#This Row],[H Odds &lt;]]&lt;&gt;"",Weekly[[#This Row],[ADBC_P]]=TRUE,Weekly[[#This Row],[Actual]]=TRUE),AQ103+Weekly[[#This Row],[H Odds &lt;]]-1,IF(AND(Weekly[[#This Row],[V Odds &lt;]]&lt;&gt;"",Weekly[[#This Row],[ADBC_P]]=FALSE,Weekly[[#This Row],[Actual]]=FALSE),AQ103+Weekly[[#This Row],[V Odds &lt;]]-1,IF(AND(Weekly[[#This Row],[V Odds &lt;]]&lt;&gt;"",Weekly[[#This Row],[ADBC_P]]=FALSE,Weekly[[#This Row],[Actual]]=TRUE),AQ103-1,IF(AND(Weekly[[#This Row],[H Odds &lt;]]&lt;&gt;"",Weekly[[#This Row],[ADBC_P]]=TRUE,Weekly[[#This Row],[Actual]]=FALSE),AQ103-1,AQ103)))))</f>
        <v>47.8</v>
      </c>
      <c r="AR104" s="37">
        <f>IF(AND(Weekly[[#This Row],[V Odds &lt;]]="",Weekly[[#This Row],[H Odds &lt;]]=""),AR103,IF(AND(Weekly[[#This Row],[H Odds &lt;]]&lt;&gt;"",Weekly[[#This Row],[RFC_P]]=TRUE,Weekly[[#This Row],[Actual]]=TRUE),AR103+Weekly[[#This Row],[H Odds &lt;]]-1,IF(AND(Weekly[[#This Row],[V Odds &lt;]]&lt;&gt;"",Weekly[[#This Row],[RFC_P]]=FALSE,Weekly[[#This Row],[Actual]]=FALSE),AR103+Weekly[[#This Row],[V Odds &lt;]]-1,IF(AND(Weekly[[#This Row],[V Odds &lt;]]&lt;&gt;"",Weekly[[#This Row],[RFC_P]]=FALSE,Weekly[[#This Row],[Actual]]=TRUE),AR103-1,IF(AND(Weekly[[#This Row],[H Odds &lt;]]&lt;&gt;"",Weekly[[#This Row],[RFC_P]]=TRUE,Weekly[[#This Row],[Actual]]=FALSE),AR103-1,AR103)))))</f>
        <v>43.06</v>
      </c>
      <c r="AS104" s="37">
        <f>IF(AND(Weekly[[#This Row],[V Odds &lt;]]="",Weekly[[#This Row],[H Odds &lt;]]=""),AS103,IF(AND(Weekly[[#This Row],[H Odds &lt;]]&lt;&gt;"",Weekly[[#This Row],[GBC_P]]=TRUE,Weekly[[#This Row],[Actual]]=TRUE),AS103+Weekly[[#This Row],[H Odds &lt;]]-1,IF(AND(Weekly[[#This Row],[V Odds &lt;]]&lt;&gt;"",Weekly[[#This Row],[GBC_P]]=FALSE,Weekly[[#This Row],[Actual]]=FALSE),AS103+Weekly[[#This Row],[V Odds &lt;]]-1,IF(AND(Weekly[[#This Row],[V Odds &lt;]]&lt;&gt;"",Weekly[[#This Row],[GBC_P]]=FALSE,Weekly[[#This Row],[Actual]]=TRUE),AS103-1,IF(AND(Weekly[[#This Row],[H Odds &lt;]]&lt;&gt;"",Weekly[[#This Row],[GBC_P]]=TRUE,Weekly[[#This Row],[Actual]]=FALSE),AS103-1,AS103)))))</f>
        <v>43.55</v>
      </c>
      <c r="AT104" s="37">
        <f>IF(AND(Weekly[[#This Row],[V Odds &lt;]]="",Weekly[[#This Row],[H Odds &lt;]]=""),AT103,IF(AND(Weekly[[#This Row],[H Odds &lt;]]&lt;&gt;"",Weekly[[#This Row],[HGBC_P]]=TRUE,Weekly[[#This Row],[Actual]]=TRUE),AT103+Weekly[[#This Row],[H Odds &lt;]]-1,IF(AND(Weekly[[#This Row],[V Odds &lt;]]&lt;&gt;"",Weekly[[#This Row],[HGBC_P]]=FALSE,Weekly[[#This Row],[Actual]]=FALSE),AT103+Weekly[[#This Row],[V Odds &lt;]]-1,IF(AND(Weekly[[#This Row],[V Odds &lt;]]&lt;&gt;"",Weekly[[#This Row],[HGBC_P]]=FALSE,Weekly[[#This Row],[Actual]]=TRUE),AT103-1,IF(AND(Weekly[[#This Row],[H Odds &lt;]]&lt;&gt;"",Weekly[[#This Row],[HGBC_P]]=TRUE,Weekly[[#This Row],[Actual]]=FALSE),AT103-1,AT103)))))</f>
        <v>40.98</v>
      </c>
      <c r="AU104" s="37">
        <f>IF(AND(Weekly[[#This Row],[V Odds &lt;]]="",Weekly[[#This Row],[H Odds &lt;]]=""),AU103,IF(AND(Weekly[[#This Row],[H Odds &lt;]]&lt;&gt;"",Weekly[[#This Row],[XGB_P]]=TRUE,Weekly[[#This Row],[Actual]]=TRUE),AU103+Weekly[[#This Row],[H Odds &lt;]]-1,IF(AND(Weekly[[#This Row],[V Odds &lt;]]&lt;&gt;"",Weekly[[#This Row],[XGB_P]]=FALSE,Weekly[[#This Row],[Actual]]=FALSE),AU103+Weekly[[#This Row],[V Odds &lt;]]-1,IF(AND(Weekly[[#This Row],[V Odds &lt;]]&lt;&gt;"",Weekly[[#This Row],[XGB_P]]=FALSE,Weekly[[#This Row],[Actual]]=TRUE),AU103-1,IF(AND(Weekly[[#This Row],[H Odds &lt;]]&lt;&gt;"",Weekly[[#This Row],[XGB_P]]=TRUE,Weekly[[#This Row],[Actual]]=FALSE),AU103-1,AU103)))))</f>
        <v>46.38</v>
      </c>
      <c r="AV104" s="37">
        <f>IF(AND(Weekly[[#This Row],[V Odds &lt;]]="",Weekly[[#This Row],[H Odds &lt;]]=""),AV103,IF(AND(Weekly[[#This Row],[H Odds &lt;]]&lt;&gt;"",Weekly[[#This Row],[QDA_P]]=TRUE,Weekly[[#This Row],[Actual]]=TRUE),AV103+Weekly[[#This Row],[H Odds &lt;]]-1,IF(AND(Weekly[[#This Row],[V Odds &lt;]]&lt;&gt;"",Weekly[[#This Row],[QDA_P]]=FALSE,Weekly[[#This Row],[Actual]]=FALSE),AV103+Weekly[[#This Row],[V Odds &lt;]]-1,IF(AND(Weekly[[#This Row],[V Odds &lt;]]&lt;&gt;"",Weekly[[#This Row],[QDA_P]]=FALSE,Weekly[[#This Row],[Actual]]=TRUE),AV103-1,IF(AND(Weekly[[#This Row],[H Odds &lt;]]&lt;&gt;"",Weekly[[#This Row],[QDA_P]]=TRUE,Weekly[[#This Row],[Actual]]=FALSE),AV103-1,AV103)))))</f>
        <v>46.249999999999993</v>
      </c>
      <c r="AW104" s="37"/>
      <c r="AX104" s="37">
        <f>IF(AND(Weekly[[#This Row],[V Odds &lt;]]="",Weekly[[#This Row],[H Odds &lt;]]=""),AX103,IF(AND(Weekly[[#This Row],[V Odds &lt;]]&lt;&gt;"",Weekly[[#This Row],[FALSES]]&gt;0,Weekly[[#This Row],[Actual]]=FALSE),AX103+Weekly[[#This Row],[V Odds &lt;]]-1,IF(AND(Weekly[[#This Row],[H Odds &lt;]]&lt;&gt;"",Weekly[[#This Row],[TRUES]]&gt;0,Weekly[[#This Row],[Actual]]=TRUE),AX103+Weekly[[#This Row],[H Odds &lt;]]-1,IF(AND(Weekly[[#This Row],[V Odds &lt;]]&lt;&gt;"",Weekly[[#This Row],[FALSES]]=0),AX103,IF(AND(Weekly[[#This Row],[H Odds &lt;]]&lt;&gt;"",Weekly[[#This Row],[TRUES]]=0),AX103,AX103-1)))))</f>
        <v>62.720000000000006</v>
      </c>
      <c r="AY104" s="37">
        <f>IF(AND(Weekly[[#This Row],[V Odds &lt;]]="",Weekly[[#This Row],[H Odds &lt;]]=""),AY103,IF(AND(Weekly[[#This Row],[V Odds &lt;]]&lt;&gt;"",Weekly[[#This Row],[FALSES]]&gt;0,Weekly[[#This Row],[Actual]]=FALSE),AY103+((Weekly[[#This Row],[V Odds &lt;]]-1)*0.92),IF(AND(Weekly[[#This Row],[H Odds &lt;]]&lt;&gt;"",Weekly[[#This Row],[TRUES]]&gt;0,Weekly[[#This Row],[Actual]]=TRUE),AY103+((Weekly[[#This Row],[H Odds &lt;]]-1)*0.92),IF(AND(Weekly[[#This Row],[V Odds &lt;]]&lt;&gt;"",Weekly[[#This Row],[FALSES]]=0),AY103,IF(AND(Weekly[[#This Row],[H Odds &lt;]]&lt;&gt;"",Weekly[[#This Row],[TRUES]]=0),AY103,AY103-1)))))</f>
        <v>60.182400000000008</v>
      </c>
      <c r="AZ104" s="37">
        <f>IF(AND(Weekly[[#This Row],[V Odds &lt;]]="",Weekly[[#This Row],[H Odds &lt;]]=""),AZ103,IF(AND(Weekly[[#This Row],[V Odds &lt;]]&lt;&gt;"",Weekly[[#This Row],[Actual]]=FALSE),AZ103+Weekly[[#This Row],[V Odds &lt;]]-1,IF(AND(Weekly[[#This Row],[H Odds &lt;]]&lt;&gt;"",Weekly[[#This Row],[Actual]]=TRUE),AZ103+Weekly[[#This Row],[H Odds &lt;]]-1,AZ103-1)))</f>
        <v>62.7</v>
      </c>
      <c r="BA104" s="38">
        <f>IF(Weekly[[#This Row],[H Odds &lt;]]="",BA103,IF(AND(Weekly[[#This Row],[H Odds &lt;]]&lt;&gt;"",Weekly[[#This Row],[SVC_P]]=TRUE,Weekly[[#This Row],[Actual]]=TRUE),BA103+Weekly[[#This Row],[H Odds &lt;]]-1,IF(AND(Weekly[[#This Row],[H Odds &lt;]]&lt;&gt;"",Weekly[[#This Row],[SVC_P]]=TRUE,Weekly[[#This Row],[Actual]]=FALSE),BA103-1,BA103)))</f>
        <v>54.51</v>
      </c>
      <c r="BB104" s="38">
        <f>IF(Weekly[[#This Row],[H Odds &lt;]]="",BB103,IF(AND(Weekly[[#This Row],[H Odds &lt;]]&lt;&gt;"",Weekly[[#This Row],[ADBC_P]]=TRUE,Weekly[[#This Row],[Actual]]=TRUE),BB103+Weekly[[#This Row],[H Odds &lt;]]-1,IF(AND(Weekly[[#This Row],[H Odds &lt;]]&lt;&gt;"",Weekly[[#This Row],[ADBC_P]]=TRUE,Weekly[[#This Row],[Actual]]=FALSE),BB103-1,BB103)))</f>
        <v>43.98</v>
      </c>
      <c r="BC104" s="38">
        <f>IF(Weekly[[#This Row],[H Odds &lt;]]="",BC103,IF(AND(Weekly[[#This Row],[H Odds &lt;]]&lt;&gt;"",Weekly[[#This Row],[RFC_P]]=TRUE,Weekly[[#This Row],[Actual]]=TRUE),BC103+Weekly[[#This Row],[H Odds &lt;]]-1,IF(AND(Weekly[[#This Row],[H Odds &lt;]]&lt;&gt;"",Weekly[[#This Row],[RFC_P]]=TRUE,Weekly[[#This Row],[Actual]]=FALSE),BC103-1,BC103)))</f>
        <v>40.729999999999997</v>
      </c>
      <c r="BD104" s="38">
        <f>IF(Weekly[[#This Row],[H Odds &lt;]]="",BD103,IF(AND(Weekly[[#This Row],[H Odds &lt;]]&lt;&gt;"",Weekly[[#This Row],[GBC_P]]=TRUE,Weekly[[#This Row],[Actual]]=TRUE),BD103+Weekly[[#This Row],[H Odds &lt;]]-1,IF(AND(Weekly[[#This Row],[H Odds &lt;]]&lt;&gt;"",Weekly[[#This Row],[GBC_P]]=TRUE,Weekly[[#This Row],[Actual]]=FALSE),BD103-1,BD103)))</f>
        <v>41.73</v>
      </c>
      <c r="BE104" s="38">
        <f>IF(Weekly[[#This Row],[H Odds &lt;]]="",BE103,IF(AND(Weekly[[#This Row],[H Odds &lt;]]&lt;&gt;"",Weekly[[#This Row],[HGBC_P]]=TRUE,Weekly[[#This Row],[Actual]]=TRUE),BE103+Weekly[[#This Row],[H Odds &lt;]]-1,IF(AND(Weekly[[#This Row],[H Odds &lt;]]&lt;&gt;"",Weekly[[#This Row],[HGBC_P]]=TRUE,Weekly[[#This Row],[Actual]]=FALSE),BE103-1,BE103)))</f>
        <v>42.98</v>
      </c>
      <c r="BF104" s="38">
        <f>IF(Weekly[[#This Row],[H Odds &lt;]]="",BF103,IF(AND(Weekly[[#This Row],[H Odds &lt;]]&lt;&gt;"",Weekly[[#This Row],[XGB_P]]=TRUE,Weekly[[#This Row],[Actual]]=TRUE),BF103+Weekly[[#This Row],[H Odds &lt;]]-1,IF(AND(Weekly[[#This Row],[H Odds &lt;]]&lt;&gt;"",Weekly[[#This Row],[XGB_P]]=TRUE,Weekly[[#This Row],[Actual]]=FALSE),BF103-1,BF103)))</f>
        <v>46.25</v>
      </c>
      <c r="BG104" s="38">
        <f>IF(Weekly[[#This Row],[H Odds &lt;]]="",BG103,IF(AND(Weekly[[#This Row],[H Odds &lt;]]&lt;&gt;"",Weekly[[#This Row],[QDA_P]]=TRUE,Weekly[[#This Row],[Actual]]=TRUE),BG103+Weekly[[#This Row],[H Odds &lt;]]-1,IF(AND(Weekly[[#This Row],[H Odds &lt;]]&lt;&gt;"",Weekly[[#This Row],[QDA_P]]=TRUE,Weekly[[#This Row],[Actual]]=FALSE),BG103-1,BG103)))</f>
        <v>41.73</v>
      </c>
      <c r="BH104" s="38">
        <f>IF(Weekly[[#This Row],[H Odds &lt;]]="",BH103,IF(AND(Weekly[[#This Row],[H Odds &lt;]]&lt;&gt;"",Weekly[[#This Row],[KNC_P]]=TRUE,Weekly[[#This Row],[Actual]]=TRUE),BH103+Weekly[[#This Row],[H Odds &lt;]]-1,IF(AND(Weekly[[#This Row],[H Odds &lt;]]&lt;&gt;"",Weekly[[#This Row],[KNC_P]]=TRUE,Weekly[[#This Row],[Actual]]=FALSE),BH103-1,BH103)))</f>
        <v>40</v>
      </c>
      <c r="BI104" s="38">
        <f>IF(Weekly[[#This Row],[H Odds &lt;]]="",BI103,IF(AND(Weekly[[#This Row],[H Odds &lt;]]&lt;&gt;"",Weekly[[#This Row],[TRUES]]&gt;0,Weekly[[#This Row],[Actual]]=TRUE),BI103+Weekly[[#This Row],[H Odds &lt;]]-1,IF(AND(Weekly[[#This Row],[H Odds &lt;]]&lt;&gt;"",Weekly[[#This Row],[TRUES]]=0),BI103,BI103-1)))</f>
        <v>54.51</v>
      </c>
      <c r="BJ104" s="38">
        <f>IF(Weekly[[#This Row],[H Odds &lt;]]="",BJ103,IF(AND(Weekly[[#This Row],[H Odds &lt;]]&lt;&gt;"",Weekly[[#This Row],[Actual]]=TRUE),BJ103+Weekly[[#This Row],[H Odds &lt;]]-1,IF(AND(Weekly[[#This Row],[H Odds &lt;]]&lt;&gt;"",Weekly[[#This Row],[Actual]]=FALSE),BJ103-1,BJ103)))</f>
        <v>54.51</v>
      </c>
      <c r="BK104" s="58">
        <f>IF(AND(Weekly[[#This Row],[TRUES]]&gt;4,Weekly[[#This Row],[Actual]]=TRUE),BK103+Weekly[[#This Row],[BF H Odds]]-1,IF(AND(Weekly[[#This Row],[FALSES]]&gt;4,Weekly[[#This Row],[Actual]]=FALSE),BK103+Weekly[[#This Row],[BF V Odds]]-1,IF(AND(Weekly[[#This Row],[TRUES]]&gt;4,Weekly[[#This Row],[Actual]]=FALSE),BK103-1,IF(AND(Weekly[[#This Row],[FALSES]]&gt;4,Weekly[[#This Row],[Actual]]=TRUE),BK103-1,BK103))))</f>
        <v>34.47000000000002</v>
      </c>
      <c r="BL104" s="58">
        <f>IF(AND(Weekly[[#This Row],[TRUES]]&gt;5,Weekly[[#This Row],[Actual]]=TRUE),BL103+Weekly[[#This Row],[BF H Odds]]-1,IF(AND(Weekly[[#This Row],[FALSES]]&gt;5,Weekly[[#This Row],[Actual]]=FALSE),BL103+Weekly[[#This Row],[BF V Odds]]-1,IF(AND(Weekly[[#This Row],[TRUES]]&gt;5,Weekly[[#This Row],[Actual]]=FALSE),BL103-1,IF(AND(Weekly[[#This Row],[FALSES]]&gt;5,Weekly[[#This Row],[Actual]]=TRUE),BL103-1,BL103))))</f>
        <v>41.290000000000013</v>
      </c>
      <c r="BM104" s="58">
        <f>IF(AND(Weekly[[#This Row],[TRUES]]&gt;6,Weekly[[#This Row],[Actual]]=TRUE),BM103+Weekly[[#This Row],[BF H Odds]]-1,IF(AND(Weekly[[#This Row],[FALSES]]&gt;6,Weekly[[#This Row],[Actual]]=FALSE),BM103+Weekly[[#This Row],[BF V Odds]]-1,IF(AND(Weekly[[#This Row],[TRUES]]&gt;6,Weekly[[#This Row],[Actual]]=FALSE),BM103-1,IF(AND(Weekly[[#This Row],[FALSES]]&gt;6,Weekly[[#This Row],[Actual]]=TRUE),BM103-1,BM103))))</f>
        <v>43.410000000000011</v>
      </c>
      <c r="BN104" s="24"/>
    </row>
    <row r="105" spans="1:66" x14ac:dyDescent="0.25">
      <c r="A105" s="1">
        <v>114</v>
      </c>
      <c r="B105" s="10">
        <v>44250</v>
      </c>
      <c r="C105" s="17" t="s">
        <v>29</v>
      </c>
      <c r="D105" s="15" t="s">
        <v>11</v>
      </c>
      <c r="E105" t="b">
        <v>1</v>
      </c>
      <c r="F105" t="b">
        <v>1</v>
      </c>
      <c r="G105" t="b">
        <v>1</v>
      </c>
      <c r="H105" t="b">
        <v>1</v>
      </c>
      <c r="I105" t="b">
        <v>1</v>
      </c>
      <c r="J105" t="b">
        <v>1</v>
      </c>
      <c r="K105" t="b">
        <v>1</v>
      </c>
      <c r="N105">
        <v>1</v>
      </c>
      <c r="O105">
        <v>1.17</v>
      </c>
      <c r="P105" t="b">
        <v>1</v>
      </c>
      <c r="Q105" t="s">
        <v>66</v>
      </c>
      <c r="R105" s="9">
        <f>IFERROR(IF(Weekly[[#This Row],[Won Bet?]]="yes",R104+(Weekly[[#This Row],[BF Odds]]*Weekly[[#This Row],[BF Stake]])-Weekly[[#This Row],[BF Stake]],R104-Weekly[[#This Row],[BF Stake]]),R104)</f>
        <v>88.290000000000035</v>
      </c>
      <c r="S105" s="9">
        <f>IFERROR(IF(Weekly[[#This Row],[Won Bet?]]="yes",S104+(((Weekly[[#This Row],[BF Odds]]*Weekly[[#This Row],[BF Stake]])-Weekly[[#This Row],[BF Stake]])*0.95),S104-Weekly[[#This Row],[BF Stake]]),S104)</f>
        <v>86.875500000000017</v>
      </c>
      <c r="T105">
        <v>5.41</v>
      </c>
      <c r="U105">
        <v>1.17</v>
      </c>
      <c r="V105" s="24">
        <f>IF(Weekly[[#This Row],[Actual]]="","",IF(AND(Weekly[[#This Row],[SVC_P]]=Weekly[[#This Row],[Actual]],Weekly[[#This Row],[SVC_P]]=TRUE),V104+Weekly[[#This Row],[BF H Odds]]-1,IF(AND(Weekly[[#This Row],[SVC_P]]=Weekly[[#This Row],[Actual]],Weekly[[#This Row],[SVC_P]]=FALSE),V104+Weekly[[#This Row],[BF V Odds]]-1,V104-1)))</f>
        <v>57.74000000000003</v>
      </c>
      <c r="W105" s="24">
        <f>IF(Weekly[[#This Row],[Actual]]="","",IF(AND(Weekly[[#This Row],[SVC_P]]=FALSE,Weekly[[#This Row],[Actual]]=TRUE),W104+Weekly[[#This Row],[BF H Odds]]-1,IF(AND(Weekly[[#This Row],[SVC_P]]=TRUE,Weekly[[#This Row],[Actual]]=FALSE,),W104+Weekly[[#This Row],[BF V Odds]]-1,W104-1)))</f>
        <v>-56.76</v>
      </c>
      <c r="X105" s="24">
        <f>IF(Weekly[[#This Row],[Actual]]="","",IF(AND(Weekly[[#This Row],[ADBC_P]]=Weekly[[#This Row],[Actual]],Weekly[[#This Row],[ADBC_P]]=TRUE),X104+Weekly[[#This Row],[BF H Odds]]-1,IF(AND(Weekly[[#This Row],[ADBC_P]]=Weekly[[#This Row],[Actual]],Weekly[[#This Row],[ADBC_P]]=FALSE),X104+Weekly[[#This Row],[BF V Odds]]-1,X104-1)))</f>
        <v>49.810000000000024</v>
      </c>
      <c r="Y105" s="24">
        <f>IF(Weekly[[#This Row],[Actual]]="","",IF(AND(Weekly[[#This Row],[ADBC_P]]=FALSE,Weekly[[#This Row],[Actual]]=TRUE),Y104+Weekly[[#This Row],[BF H Odds]]-1,IF(AND(Weekly[[#This Row],[ADBC_P]]=TRUE,Weekly[[#This Row],[Actual]]=FALSE),Y104+Weekly[[#This Row],[BF V Odds]]-1,Y104-1)))</f>
        <v>38.960000000000008</v>
      </c>
      <c r="Z105" s="24">
        <f>IF(Weekly[[#This Row],[Actual]]="","",IF(AND(Weekly[[#This Row],[RFC_P]]=Weekly[[#This Row],[Actual]],Weekly[[#This Row],[RFC_P]]=TRUE),Z104+Weekly[[#This Row],[BF H Odds]]-1,IF(AND(Weekly[[#This Row],[RFC_P]]=Weekly[[#This Row],[Actual]],Weekly[[#This Row],[RFC_P]]=FALSE),Z104+Weekly[[#This Row],[BF V Odds]]-1,Z104-1)))</f>
        <v>34.560000000000031</v>
      </c>
      <c r="AA105" s="24">
        <f>IF(Weekly[[#This Row],[Actual]]="","",IF(AND(Weekly[[#This Row],[RFC_P]]=FALSE,Weekly[[#This Row],[Actual]]=TRUE),AA104+Weekly[[#This Row],[BF H Odds]]-1,IF(AND(Weekly[[#This Row],[RFC_P]]=TRUE,Weekly[[#This Row],[Actual]]=FALSE),AA104+Weekly[[#This Row],[BF V Odds]]-1,AA104-1)))</f>
        <v>54.210000000000008</v>
      </c>
      <c r="AB105" s="24">
        <f>IF(Weekly[[#This Row],[Actual]]="","",IF(AND(Weekly[[#This Row],[GBC_P]]=Weekly[[#This Row],[Actual]],Weekly[[#This Row],[GBC_P]]=TRUE),AB104+Weekly[[#This Row],[BF H Odds]]-1,IF(AND(Weekly[[#This Row],[GBC_P]]=Weekly[[#This Row],[Actual]],Weekly[[#This Row],[GBC_P]]=FALSE),AB104+Weekly[[#This Row],[BF V Odds]]-1,AB104-1)))</f>
        <v>36.450000000000017</v>
      </c>
      <c r="AC105" s="24">
        <f>IF(Weekly[[#This Row],[Actual]]="","",IF(AND(Weekly[[#This Row],[GBC_P]]=FALSE,Weekly[[#This Row],[Actual]]=TRUE),AC104+Weekly[[#This Row],[BF H Odds]]-1,IF(AND(Weekly[[#This Row],[GBC_P]]=TRUE,Weekly[[#This Row],[Actual]]=FALSE),AC104+Weekly[[#This Row],[BF V Odds]]-1,AC104-1)))</f>
        <v>52.320000000000014</v>
      </c>
      <c r="AD105" s="24">
        <f>IF(Weekly[[#This Row],[Actual]]="","",IF(AND(Weekly[[#This Row],[HGBC_P]]=Weekly[[#This Row],[Actual]],Weekly[[#This Row],[HGBC_P]]=TRUE),AD104+Weekly[[#This Row],[BF H Odds]]-1,IF(AND(Weekly[[#This Row],[HGBC_P]]=Weekly[[#This Row],[Actual]],Weekly[[#This Row],[HGBC_P]]=FALSE),AD104+Weekly[[#This Row],[BF V Odds]]-1,AD104-1)))</f>
        <v>29.720000000000034</v>
      </c>
      <c r="AE105" s="24">
        <f>IF(Weekly[[#This Row],[Actual]]="","",IF(AND(Weekly[[#This Row],[HGBC_P]]=FALSE,Weekly[[#This Row],[Actual]]=TRUE),AE104+Weekly[[#This Row],[BF H Odds]]-1,IF(AND(Weekly[[#This Row],[HGBC_P]]=TRUE,Weekly[[#This Row],[Actual]]=FALSE),AE104+Weekly[[#This Row],[BF V Odds]]-1,AE104-1)))</f>
        <v>59.050000000000004</v>
      </c>
      <c r="AF105" s="24">
        <f>IF(Weekly[[#This Row],[Actual]]="","",IF(AND(Weekly[[#This Row],[XGB_P]]=Weekly[[#This Row],[Actual]],Weekly[[#This Row],[XGB_P]]=TRUE),AF104+Weekly[[#This Row],[BF H Odds]]-1,IF(AND(Weekly[[#This Row],[XGB_P]]=Weekly[[#This Row],[Actual]],Weekly[[#This Row],[XGB_P]]=FALSE),AF104+Weekly[[#This Row],[BF V Odds]]-1,AF104-1)))</f>
        <v>39.400000000000027</v>
      </c>
      <c r="AG105" s="24">
        <f>IF(Weekly[[#This Row],[Actual]]="","",IF(AND(Weekly[[#This Row],[XGB_P]]=FALSE,Weekly[[#This Row],[Actual]]=TRUE),AG104+Weekly[[#This Row],[BF H Odds]]-1,IF(AND(Weekly[[#This Row],[XGB_P]]=TRUE,Weekly[[#This Row],[Actual]]=FALSE),AG104+Weekly[[#This Row],[BF V Odds]]-1,AG104-1)))</f>
        <v>49.37</v>
      </c>
      <c r="AH105" s="24">
        <f>IF(Weekly[[#This Row],[Actual]]="","",IF(AND(Weekly[[#This Row],[QDA_P]]=Weekly[[#This Row],[Actual]],Weekly[[#This Row],[QDA_P]]=TRUE),AH104+Weekly[[#This Row],[BF H Odds]]-1,IF(AND(Weekly[[#This Row],[QDA_P]]=Weekly[[#This Row],[Actual]],Weekly[[#This Row],[QDA_P]]=FALSE),AH104+Weekly[[#This Row],[BF V Odds]]-1,AH104-1)))</f>
        <v>33.920000000000016</v>
      </c>
      <c r="AI105" s="24">
        <f>IF(Weekly[[#This Row],[Actual]]="","",IF(AND(Weekly[[#This Row],[QDA_P]]=FALSE,Weekly[[#This Row],[Actual]]=TRUE),AI104+Weekly[[#This Row],[BF H Odds]]-1,IF(AND(Weekly[[#This Row],[QDA_P]]=TRUE,Weekly[[#This Row],[Actual]]=FALSE),AI104+Weekly[[#This Row],[BF V Odds]]-1,AI104-1)))</f>
        <v>54.850000000000016</v>
      </c>
      <c r="AJ105" s="24"/>
      <c r="AK105" s="24"/>
      <c r="AL105" s="30">
        <f>IF(Weekly[[#This Row],[Actual]]="","",COUNTIF(Weekly[[#This Row],[SVC_P]:[QDA_P]],TRUE))</f>
        <v>7</v>
      </c>
      <c r="AM105" s="30">
        <f>IF(Weekly[[#This Row],[Actual]]="","",COUNTIF(Weekly[[#This Row],[SVC_P]:[QDA_P]],FALSE))</f>
        <v>0</v>
      </c>
      <c r="AN105">
        <f>IF(AND(Weekly[[#This Row],[BF V Odds]]&gt;$BO$6,Weekly[[#This Row],[BF V Odds]] &lt; $BO$7),Weekly[[#This Row],[BF V Odds]],"")</f>
        <v>5.41</v>
      </c>
      <c r="AO105" t="str">
        <f>IF(AND(Weekly[[#This Row],[BF H Odds]]&gt;$BO$6, Weekly[[#This Row],[BF H Odds]] &lt; $BO$7),Weekly[[#This Row],[BF H Odds]],"")</f>
        <v/>
      </c>
      <c r="AP105" s="37">
        <f>IF(AND(Weekly[[#This Row],[V Odds &lt;]]="",Weekly[[#This Row],[H Odds &lt;]]=""),AP104,IF(AND(Weekly[[#This Row],[H Odds &lt;]]&lt;&gt;"",Weekly[[#This Row],[SVC_P]]=TRUE,Weekly[[#This Row],[Actual]]=TRUE),AP104+Weekly[[#This Row],[H Odds &lt;]]-1,IF(AND(Weekly[[#This Row],[V Odds &lt;]]&lt;&gt;"",Weekly[[#This Row],[SVC_P]]=FALSE,Weekly[[#This Row],[Actual]]=FALSE),AP104+Weekly[[#This Row],[V Odds &lt;]]-1,IF(AND(Weekly[[#This Row],[V Odds &lt;]]&lt;&gt;"",Weekly[[#This Row],[SVC_P]]=FALSE,Weekly[[#This Row],[Actual]]=TRUE),AP104-1,IF(AND(Weekly[[#This Row],[H Odds &lt;]]&lt;&gt;"",Weekly[[#This Row],[SVC_P]]=TRUE,Weekly[[#This Row],[Actual]]=FALSE),AP104-1,AP104)))))</f>
        <v>58.20000000000001</v>
      </c>
      <c r="AQ105" s="37">
        <f>IF(AND(Weekly[[#This Row],[V Odds &lt;]]="",Weekly[[#This Row],[H Odds &lt;]]=""),AQ104,IF(AND(Weekly[[#This Row],[H Odds &lt;]]&lt;&gt;"",Weekly[[#This Row],[ADBC_P]]=TRUE,Weekly[[#This Row],[Actual]]=TRUE),AQ104+Weekly[[#This Row],[H Odds &lt;]]-1,IF(AND(Weekly[[#This Row],[V Odds &lt;]]&lt;&gt;"",Weekly[[#This Row],[ADBC_P]]=FALSE,Weekly[[#This Row],[Actual]]=FALSE),AQ104+Weekly[[#This Row],[V Odds &lt;]]-1,IF(AND(Weekly[[#This Row],[V Odds &lt;]]&lt;&gt;"",Weekly[[#This Row],[ADBC_P]]=FALSE,Weekly[[#This Row],[Actual]]=TRUE),AQ104-1,IF(AND(Weekly[[#This Row],[H Odds &lt;]]&lt;&gt;"",Weekly[[#This Row],[ADBC_P]]=TRUE,Weekly[[#This Row],[Actual]]=FALSE),AQ104-1,AQ104)))))</f>
        <v>47.8</v>
      </c>
      <c r="AR105" s="37">
        <f>IF(AND(Weekly[[#This Row],[V Odds &lt;]]="",Weekly[[#This Row],[H Odds &lt;]]=""),AR104,IF(AND(Weekly[[#This Row],[H Odds &lt;]]&lt;&gt;"",Weekly[[#This Row],[RFC_P]]=TRUE,Weekly[[#This Row],[Actual]]=TRUE),AR104+Weekly[[#This Row],[H Odds &lt;]]-1,IF(AND(Weekly[[#This Row],[V Odds &lt;]]&lt;&gt;"",Weekly[[#This Row],[RFC_P]]=FALSE,Weekly[[#This Row],[Actual]]=FALSE),AR104+Weekly[[#This Row],[V Odds &lt;]]-1,IF(AND(Weekly[[#This Row],[V Odds &lt;]]&lt;&gt;"",Weekly[[#This Row],[RFC_P]]=FALSE,Weekly[[#This Row],[Actual]]=TRUE),AR104-1,IF(AND(Weekly[[#This Row],[H Odds &lt;]]&lt;&gt;"",Weekly[[#This Row],[RFC_P]]=TRUE,Weekly[[#This Row],[Actual]]=FALSE),AR104-1,AR104)))))</f>
        <v>43.06</v>
      </c>
      <c r="AS105" s="37">
        <f>IF(AND(Weekly[[#This Row],[V Odds &lt;]]="",Weekly[[#This Row],[H Odds &lt;]]=""),AS104,IF(AND(Weekly[[#This Row],[H Odds &lt;]]&lt;&gt;"",Weekly[[#This Row],[GBC_P]]=TRUE,Weekly[[#This Row],[Actual]]=TRUE),AS104+Weekly[[#This Row],[H Odds &lt;]]-1,IF(AND(Weekly[[#This Row],[V Odds &lt;]]&lt;&gt;"",Weekly[[#This Row],[GBC_P]]=FALSE,Weekly[[#This Row],[Actual]]=FALSE),AS104+Weekly[[#This Row],[V Odds &lt;]]-1,IF(AND(Weekly[[#This Row],[V Odds &lt;]]&lt;&gt;"",Weekly[[#This Row],[GBC_P]]=FALSE,Weekly[[#This Row],[Actual]]=TRUE),AS104-1,IF(AND(Weekly[[#This Row],[H Odds &lt;]]&lt;&gt;"",Weekly[[#This Row],[GBC_P]]=TRUE,Weekly[[#This Row],[Actual]]=FALSE),AS104-1,AS104)))))</f>
        <v>43.55</v>
      </c>
      <c r="AT105" s="37">
        <f>IF(AND(Weekly[[#This Row],[V Odds &lt;]]="",Weekly[[#This Row],[H Odds &lt;]]=""),AT104,IF(AND(Weekly[[#This Row],[H Odds &lt;]]&lt;&gt;"",Weekly[[#This Row],[HGBC_P]]=TRUE,Weekly[[#This Row],[Actual]]=TRUE),AT104+Weekly[[#This Row],[H Odds &lt;]]-1,IF(AND(Weekly[[#This Row],[V Odds &lt;]]&lt;&gt;"",Weekly[[#This Row],[HGBC_P]]=FALSE,Weekly[[#This Row],[Actual]]=FALSE),AT104+Weekly[[#This Row],[V Odds &lt;]]-1,IF(AND(Weekly[[#This Row],[V Odds &lt;]]&lt;&gt;"",Weekly[[#This Row],[HGBC_P]]=FALSE,Weekly[[#This Row],[Actual]]=TRUE),AT104-1,IF(AND(Weekly[[#This Row],[H Odds &lt;]]&lt;&gt;"",Weekly[[#This Row],[HGBC_P]]=TRUE,Weekly[[#This Row],[Actual]]=FALSE),AT104-1,AT104)))))</f>
        <v>40.98</v>
      </c>
      <c r="AU105" s="37">
        <f>IF(AND(Weekly[[#This Row],[V Odds &lt;]]="",Weekly[[#This Row],[H Odds &lt;]]=""),AU104,IF(AND(Weekly[[#This Row],[H Odds &lt;]]&lt;&gt;"",Weekly[[#This Row],[XGB_P]]=TRUE,Weekly[[#This Row],[Actual]]=TRUE),AU104+Weekly[[#This Row],[H Odds &lt;]]-1,IF(AND(Weekly[[#This Row],[V Odds &lt;]]&lt;&gt;"",Weekly[[#This Row],[XGB_P]]=FALSE,Weekly[[#This Row],[Actual]]=FALSE),AU104+Weekly[[#This Row],[V Odds &lt;]]-1,IF(AND(Weekly[[#This Row],[V Odds &lt;]]&lt;&gt;"",Weekly[[#This Row],[XGB_P]]=FALSE,Weekly[[#This Row],[Actual]]=TRUE),AU104-1,IF(AND(Weekly[[#This Row],[H Odds &lt;]]&lt;&gt;"",Weekly[[#This Row],[XGB_P]]=TRUE,Weekly[[#This Row],[Actual]]=FALSE),AU104-1,AU104)))))</f>
        <v>46.38</v>
      </c>
      <c r="AV105" s="37">
        <f>IF(AND(Weekly[[#This Row],[V Odds &lt;]]="",Weekly[[#This Row],[H Odds &lt;]]=""),AV104,IF(AND(Weekly[[#This Row],[H Odds &lt;]]&lt;&gt;"",Weekly[[#This Row],[QDA_P]]=TRUE,Weekly[[#This Row],[Actual]]=TRUE),AV104+Weekly[[#This Row],[H Odds &lt;]]-1,IF(AND(Weekly[[#This Row],[V Odds &lt;]]&lt;&gt;"",Weekly[[#This Row],[QDA_P]]=FALSE,Weekly[[#This Row],[Actual]]=FALSE),AV104+Weekly[[#This Row],[V Odds &lt;]]-1,IF(AND(Weekly[[#This Row],[V Odds &lt;]]&lt;&gt;"",Weekly[[#This Row],[QDA_P]]=FALSE,Weekly[[#This Row],[Actual]]=TRUE),AV104-1,IF(AND(Weekly[[#This Row],[H Odds &lt;]]&lt;&gt;"",Weekly[[#This Row],[QDA_P]]=TRUE,Weekly[[#This Row],[Actual]]=FALSE),AV104-1,AV104)))))</f>
        <v>46.249999999999993</v>
      </c>
      <c r="AW105" s="37"/>
      <c r="AX105" s="37">
        <f>IF(AND(Weekly[[#This Row],[V Odds &lt;]]="",Weekly[[#This Row],[H Odds &lt;]]=""),AX104,IF(AND(Weekly[[#This Row],[V Odds &lt;]]&lt;&gt;"",Weekly[[#This Row],[FALSES]]&gt;0,Weekly[[#This Row],[Actual]]=FALSE),AX104+Weekly[[#This Row],[V Odds &lt;]]-1,IF(AND(Weekly[[#This Row],[H Odds &lt;]]&lt;&gt;"",Weekly[[#This Row],[TRUES]]&gt;0,Weekly[[#This Row],[Actual]]=TRUE),AX104+Weekly[[#This Row],[H Odds &lt;]]-1,IF(AND(Weekly[[#This Row],[V Odds &lt;]]&lt;&gt;"",Weekly[[#This Row],[FALSES]]=0),AX104,IF(AND(Weekly[[#This Row],[H Odds &lt;]]&lt;&gt;"",Weekly[[#This Row],[TRUES]]=0),AX104,AX104-1)))))</f>
        <v>62.720000000000006</v>
      </c>
      <c r="AY105" s="37">
        <f>IF(AND(Weekly[[#This Row],[V Odds &lt;]]="",Weekly[[#This Row],[H Odds &lt;]]=""),AY104,IF(AND(Weekly[[#This Row],[V Odds &lt;]]&lt;&gt;"",Weekly[[#This Row],[FALSES]]&gt;0,Weekly[[#This Row],[Actual]]=FALSE),AY104+((Weekly[[#This Row],[V Odds &lt;]]-1)*0.92),IF(AND(Weekly[[#This Row],[H Odds &lt;]]&lt;&gt;"",Weekly[[#This Row],[TRUES]]&gt;0,Weekly[[#This Row],[Actual]]=TRUE),AY104+((Weekly[[#This Row],[H Odds &lt;]]-1)*0.92),IF(AND(Weekly[[#This Row],[V Odds &lt;]]&lt;&gt;"",Weekly[[#This Row],[FALSES]]=0),AY104,IF(AND(Weekly[[#This Row],[H Odds &lt;]]&lt;&gt;"",Weekly[[#This Row],[TRUES]]=0),AY104,AY104-1)))))</f>
        <v>60.182400000000008</v>
      </c>
      <c r="AZ105" s="37">
        <f>IF(AND(Weekly[[#This Row],[V Odds &lt;]]="",Weekly[[#This Row],[H Odds &lt;]]=""),AZ104,IF(AND(Weekly[[#This Row],[V Odds &lt;]]&lt;&gt;"",Weekly[[#This Row],[Actual]]=FALSE),AZ104+Weekly[[#This Row],[V Odds &lt;]]-1,IF(AND(Weekly[[#This Row],[H Odds &lt;]]&lt;&gt;"",Weekly[[#This Row],[Actual]]=TRUE),AZ104+Weekly[[#This Row],[H Odds &lt;]]-1,AZ104-1)))</f>
        <v>61.7</v>
      </c>
      <c r="BA105" s="38">
        <f>IF(Weekly[[#This Row],[H Odds &lt;]]="",BA104,IF(AND(Weekly[[#This Row],[H Odds &lt;]]&lt;&gt;"",Weekly[[#This Row],[SVC_P]]=TRUE,Weekly[[#This Row],[Actual]]=TRUE),BA104+Weekly[[#This Row],[H Odds &lt;]]-1,IF(AND(Weekly[[#This Row],[H Odds &lt;]]&lt;&gt;"",Weekly[[#This Row],[SVC_P]]=TRUE,Weekly[[#This Row],[Actual]]=FALSE),BA104-1,BA104)))</f>
        <v>54.51</v>
      </c>
      <c r="BB105" s="38">
        <f>IF(Weekly[[#This Row],[H Odds &lt;]]="",BB104,IF(AND(Weekly[[#This Row],[H Odds &lt;]]&lt;&gt;"",Weekly[[#This Row],[ADBC_P]]=TRUE,Weekly[[#This Row],[Actual]]=TRUE),BB104+Weekly[[#This Row],[H Odds &lt;]]-1,IF(AND(Weekly[[#This Row],[H Odds &lt;]]&lt;&gt;"",Weekly[[#This Row],[ADBC_P]]=TRUE,Weekly[[#This Row],[Actual]]=FALSE),BB104-1,BB104)))</f>
        <v>43.98</v>
      </c>
      <c r="BC105" s="38">
        <f>IF(Weekly[[#This Row],[H Odds &lt;]]="",BC104,IF(AND(Weekly[[#This Row],[H Odds &lt;]]&lt;&gt;"",Weekly[[#This Row],[RFC_P]]=TRUE,Weekly[[#This Row],[Actual]]=TRUE),BC104+Weekly[[#This Row],[H Odds &lt;]]-1,IF(AND(Weekly[[#This Row],[H Odds &lt;]]&lt;&gt;"",Weekly[[#This Row],[RFC_P]]=TRUE,Weekly[[#This Row],[Actual]]=FALSE),BC104-1,BC104)))</f>
        <v>40.729999999999997</v>
      </c>
      <c r="BD105" s="38">
        <f>IF(Weekly[[#This Row],[H Odds &lt;]]="",BD104,IF(AND(Weekly[[#This Row],[H Odds &lt;]]&lt;&gt;"",Weekly[[#This Row],[GBC_P]]=TRUE,Weekly[[#This Row],[Actual]]=TRUE),BD104+Weekly[[#This Row],[H Odds &lt;]]-1,IF(AND(Weekly[[#This Row],[H Odds &lt;]]&lt;&gt;"",Weekly[[#This Row],[GBC_P]]=TRUE,Weekly[[#This Row],[Actual]]=FALSE),BD104-1,BD104)))</f>
        <v>41.73</v>
      </c>
      <c r="BE105" s="38">
        <f>IF(Weekly[[#This Row],[H Odds &lt;]]="",BE104,IF(AND(Weekly[[#This Row],[H Odds &lt;]]&lt;&gt;"",Weekly[[#This Row],[HGBC_P]]=TRUE,Weekly[[#This Row],[Actual]]=TRUE),BE104+Weekly[[#This Row],[H Odds &lt;]]-1,IF(AND(Weekly[[#This Row],[H Odds &lt;]]&lt;&gt;"",Weekly[[#This Row],[HGBC_P]]=TRUE,Weekly[[#This Row],[Actual]]=FALSE),BE104-1,BE104)))</f>
        <v>42.98</v>
      </c>
      <c r="BF105" s="38">
        <f>IF(Weekly[[#This Row],[H Odds &lt;]]="",BF104,IF(AND(Weekly[[#This Row],[H Odds &lt;]]&lt;&gt;"",Weekly[[#This Row],[XGB_P]]=TRUE,Weekly[[#This Row],[Actual]]=TRUE),BF104+Weekly[[#This Row],[H Odds &lt;]]-1,IF(AND(Weekly[[#This Row],[H Odds &lt;]]&lt;&gt;"",Weekly[[#This Row],[XGB_P]]=TRUE,Weekly[[#This Row],[Actual]]=FALSE),BF104-1,BF104)))</f>
        <v>46.25</v>
      </c>
      <c r="BG105" s="38">
        <f>IF(Weekly[[#This Row],[H Odds &lt;]]="",BG104,IF(AND(Weekly[[#This Row],[H Odds &lt;]]&lt;&gt;"",Weekly[[#This Row],[QDA_P]]=TRUE,Weekly[[#This Row],[Actual]]=TRUE),BG104+Weekly[[#This Row],[H Odds &lt;]]-1,IF(AND(Weekly[[#This Row],[H Odds &lt;]]&lt;&gt;"",Weekly[[#This Row],[QDA_P]]=TRUE,Weekly[[#This Row],[Actual]]=FALSE),BG104-1,BG104)))</f>
        <v>41.73</v>
      </c>
      <c r="BH105" s="38">
        <f>IF(Weekly[[#This Row],[H Odds &lt;]]="",BH104,IF(AND(Weekly[[#This Row],[H Odds &lt;]]&lt;&gt;"",Weekly[[#This Row],[KNC_P]]=TRUE,Weekly[[#This Row],[Actual]]=TRUE),BH104+Weekly[[#This Row],[H Odds &lt;]]-1,IF(AND(Weekly[[#This Row],[H Odds &lt;]]&lt;&gt;"",Weekly[[#This Row],[KNC_P]]=TRUE,Weekly[[#This Row],[Actual]]=FALSE),BH104-1,BH104)))</f>
        <v>40</v>
      </c>
      <c r="BI105" s="38">
        <f>IF(Weekly[[#This Row],[H Odds &lt;]]="",BI104,IF(AND(Weekly[[#This Row],[H Odds &lt;]]&lt;&gt;"",Weekly[[#This Row],[TRUES]]&gt;0,Weekly[[#This Row],[Actual]]=TRUE),BI104+Weekly[[#This Row],[H Odds &lt;]]-1,IF(AND(Weekly[[#This Row],[H Odds &lt;]]&lt;&gt;"",Weekly[[#This Row],[TRUES]]=0),BI104,BI104-1)))</f>
        <v>54.51</v>
      </c>
      <c r="BJ105" s="38">
        <f>IF(Weekly[[#This Row],[H Odds &lt;]]="",BJ104,IF(AND(Weekly[[#This Row],[H Odds &lt;]]&lt;&gt;"",Weekly[[#This Row],[Actual]]=TRUE),BJ104+Weekly[[#This Row],[H Odds &lt;]]-1,IF(AND(Weekly[[#This Row],[H Odds &lt;]]&lt;&gt;"",Weekly[[#This Row],[Actual]]=FALSE),BJ104-1,BJ104)))</f>
        <v>54.51</v>
      </c>
      <c r="BK105" s="58">
        <f>IF(AND(Weekly[[#This Row],[TRUES]]&gt;4,Weekly[[#This Row],[Actual]]=TRUE),BK104+Weekly[[#This Row],[BF H Odds]]-1,IF(AND(Weekly[[#This Row],[FALSES]]&gt;4,Weekly[[#This Row],[Actual]]=FALSE),BK104+Weekly[[#This Row],[BF V Odds]]-1,IF(AND(Weekly[[#This Row],[TRUES]]&gt;4,Weekly[[#This Row],[Actual]]=FALSE),BK104-1,IF(AND(Weekly[[#This Row],[FALSES]]&gt;4,Weekly[[#This Row],[Actual]]=TRUE),BK104-1,BK104))))</f>
        <v>34.640000000000022</v>
      </c>
      <c r="BL105" s="58">
        <f>IF(AND(Weekly[[#This Row],[TRUES]]&gt;5,Weekly[[#This Row],[Actual]]=TRUE),BL104+Weekly[[#This Row],[BF H Odds]]-1,IF(AND(Weekly[[#This Row],[FALSES]]&gt;5,Weekly[[#This Row],[Actual]]=FALSE),BL104+Weekly[[#This Row],[BF V Odds]]-1,IF(AND(Weekly[[#This Row],[TRUES]]&gt;5,Weekly[[#This Row],[Actual]]=FALSE),BL104-1,IF(AND(Weekly[[#This Row],[FALSES]]&gt;5,Weekly[[#This Row],[Actual]]=TRUE),BL104-1,BL104))))</f>
        <v>41.460000000000015</v>
      </c>
      <c r="BM105" s="58">
        <f>IF(AND(Weekly[[#This Row],[TRUES]]&gt;6,Weekly[[#This Row],[Actual]]=TRUE),BM104+Weekly[[#This Row],[BF H Odds]]-1,IF(AND(Weekly[[#This Row],[FALSES]]&gt;6,Weekly[[#This Row],[Actual]]=FALSE),BM104+Weekly[[#This Row],[BF V Odds]]-1,IF(AND(Weekly[[#This Row],[TRUES]]&gt;6,Weekly[[#This Row],[Actual]]=FALSE),BM104-1,IF(AND(Weekly[[#This Row],[FALSES]]&gt;6,Weekly[[#This Row],[Actual]]=TRUE),BM104-1,BM104))))</f>
        <v>43.580000000000013</v>
      </c>
      <c r="BN105" s="24"/>
    </row>
    <row r="106" spans="1:66" x14ac:dyDescent="0.25">
      <c r="A106" s="1">
        <v>115</v>
      </c>
      <c r="B106" s="10">
        <v>44250</v>
      </c>
      <c r="C106" s="17" t="s">
        <v>19</v>
      </c>
      <c r="D106" s="15" t="s">
        <v>17</v>
      </c>
      <c r="E106" t="b">
        <v>1</v>
      </c>
      <c r="F106" t="b">
        <v>1</v>
      </c>
      <c r="G106" t="b">
        <v>1</v>
      </c>
      <c r="H106" t="b">
        <v>1</v>
      </c>
      <c r="I106" t="b">
        <v>1</v>
      </c>
      <c r="J106" t="b">
        <v>0</v>
      </c>
      <c r="K106" t="b">
        <v>1</v>
      </c>
      <c r="N106">
        <v>1</v>
      </c>
      <c r="O106">
        <v>1.42</v>
      </c>
      <c r="P106" t="b">
        <v>1</v>
      </c>
      <c r="Q106" t="s">
        <v>66</v>
      </c>
      <c r="R106" s="9">
        <f>IFERROR(IF(Weekly[[#This Row],[Won Bet?]]="yes",R105+(Weekly[[#This Row],[BF Odds]]*Weekly[[#This Row],[BF Stake]])-Weekly[[#This Row],[BF Stake]],R105-Weekly[[#This Row],[BF Stake]]),R105)</f>
        <v>88.710000000000036</v>
      </c>
      <c r="S106" s="9">
        <f>IFERROR(IF(Weekly[[#This Row],[Won Bet?]]="yes",S105+(((Weekly[[#This Row],[BF Odds]]*Weekly[[#This Row],[BF Stake]])-Weekly[[#This Row],[BF Stake]])*0.95),S105-Weekly[[#This Row],[BF Stake]]),S105)</f>
        <v>87.274500000000018</v>
      </c>
      <c r="T106">
        <v>3.01</v>
      </c>
      <c r="U106">
        <v>1.42</v>
      </c>
      <c r="V106" s="24">
        <f>IF(Weekly[[#This Row],[Actual]]="","",IF(AND(Weekly[[#This Row],[SVC_P]]=Weekly[[#This Row],[Actual]],Weekly[[#This Row],[SVC_P]]=TRUE),V105+Weekly[[#This Row],[BF H Odds]]-1,IF(AND(Weekly[[#This Row],[SVC_P]]=Weekly[[#This Row],[Actual]],Weekly[[#This Row],[SVC_P]]=FALSE),V105+Weekly[[#This Row],[BF V Odds]]-1,V105-1)))</f>
        <v>58.160000000000032</v>
      </c>
      <c r="W106" s="24">
        <f>IF(Weekly[[#This Row],[Actual]]="","",IF(AND(Weekly[[#This Row],[SVC_P]]=FALSE,Weekly[[#This Row],[Actual]]=TRUE),W105+Weekly[[#This Row],[BF H Odds]]-1,IF(AND(Weekly[[#This Row],[SVC_P]]=TRUE,Weekly[[#This Row],[Actual]]=FALSE,),W105+Weekly[[#This Row],[BF V Odds]]-1,W105-1)))</f>
        <v>-57.76</v>
      </c>
      <c r="X106" s="24">
        <f>IF(Weekly[[#This Row],[Actual]]="","",IF(AND(Weekly[[#This Row],[ADBC_P]]=Weekly[[#This Row],[Actual]],Weekly[[#This Row],[ADBC_P]]=TRUE),X105+Weekly[[#This Row],[BF H Odds]]-1,IF(AND(Weekly[[#This Row],[ADBC_P]]=Weekly[[#This Row],[Actual]],Weekly[[#This Row],[ADBC_P]]=FALSE),X105+Weekly[[#This Row],[BF V Odds]]-1,X105-1)))</f>
        <v>50.230000000000025</v>
      </c>
      <c r="Y106" s="24">
        <f>IF(Weekly[[#This Row],[Actual]]="","",IF(AND(Weekly[[#This Row],[ADBC_P]]=FALSE,Weekly[[#This Row],[Actual]]=TRUE),Y105+Weekly[[#This Row],[BF H Odds]]-1,IF(AND(Weekly[[#This Row],[ADBC_P]]=TRUE,Weekly[[#This Row],[Actual]]=FALSE),Y105+Weekly[[#This Row],[BF V Odds]]-1,Y105-1)))</f>
        <v>37.960000000000008</v>
      </c>
      <c r="Z106" s="24">
        <f>IF(Weekly[[#This Row],[Actual]]="","",IF(AND(Weekly[[#This Row],[RFC_P]]=Weekly[[#This Row],[Actual]],Weekly[[#This Row],[RFC_P]]=TRUE),Z105+Weekly[[#This Row],[BF H Odds]]-1,IF(AND(Weekly[[#This Row],[RFC_P]]=Weekly[[#This Row],[Actual]],Weekly[[#This Row],[RFC_P]]=FALSE),Z105+Weekly[[#This Row],[BF V Odds]]-1,Z105-1)))</f>
        <v>34.980000000000032</v>
      </c>
      <c r="AA106" s="24">
        <f>IF(Weekly[[#This Row],[Actual]]="","",IF(AND(Weekly[[#This Row],[RFC_P]]=FALSE,Weekly[[#This Row],[Actual]]=TRUE),AA105+Weekly[[#This Row],[BF H Odds]]-1,IF(AND(Weekly[[#This Row],[RFC_P]]=TRUE,Weekly[[#This Row],[Actual]]=FALSE),AA105+Weekly[[#This Row],[BF V Odds]]-1,AA105-1)))</f>
        <v>53.210000000000008</v>
      </c>
      <c r="AB106" s="24">
        <f>IF(Weekly[[#This Row],[Actual]]="","",IF(AND(Weekly[[#This Row],[GBC_P]]=Weekly[[#This Row],[Actual]],Weekly[[#This Row],[GBC_P]]=TRUE),AB105+Weekly[[#This Row],[BF H Odds]]-1,IF(AND(Weekly[[#This Row],[GBC_P]]=Weekly[[#This Row],[Actual]],Weekly[[#This Row],[GBC_P]]=FALSE),AB105+Weekly[[#This Row],[BF V Odds]]-1,AB105-1)))</f>
        <v>36.870000000000019</v>
      </c>
      <c r="AC106" s="24">
        <f>IF(Weekly[[#This Row],[Actual]]="","",IF(AND(Weekly[[#This Row],[GBC_P]]=FALSE,Weekly[[#This Row],[Actual]]=TRUE),AC105+Weekly[[#This Row],[BF H Odds]]-1,IF(AND(Weekly[[#This Row],[GBC_P]]=TRUE,Weekly[[#This Row],[Actual]]=FALSE),AC105+Weekly[[#This Row],[BF V Odds]]-1,AC105-1)))</f>
        <v>51.320000000000014</v>
      </c>
      <c r="AD106" s="24">
        <f>IF(Weekly[[#This Row],[Actual]]="","",IF(AND(Weekly[[#This Row],[HGBC_P]]=Weekly[[#This Row],[Actual]],Weekly[[#This Row],[HGBC_P]]=TRUE),AD105+Weekly[[#This Row],[BF H Odds]]-1,IF(AND(Weekly[[#This Row],[HGBC_P]]=Weekly[[#This Row],[Actual]],Weekly[[#This Row],[HGBC_P]]=FALSE),AD105+Weekly[[#This Row],[BF V Odds]]-1,AD105-1)))</f>
        <v>30.140000000000036</v>
      </c>
      <c r="AE106" s="24">
        <f>IF(Weekly[[#This Row],[Actual]]="","",IF(AND(Weekly[[#This Row],[HGBC_P]]=FALSE,Weekly[[#This Row],[Actual]]=TRUE),AE105+Weekly[[#This Row],[BF H Odds]]-1,IF(AND(Weekly[[#This Row],[HGBC_P]]=TRUE,Weekly[[#This Row],[Actual]]=FALSE),AE105+Weekly[[#This Row],[BF V Odds]]-1,AE105-1)))</f>
        <v>58.050000000000004</v>
      </c>
      <c r="AF106" s="24">
        <f>IF(Weekly[[#This Row],[Actual]]="","",IF(AND(Weekly[[#This Row],[XGB_P]]=Weekly[[#This Row],[Actual]],Weekly[[#This Row],[XGB_P]]=TRUE),AF105+Weekly[[#This Row],[BF H Odds]]-1,IF(AND(Weekly[[#This Row],[XGB_P]]=Weekly[[#This Row],[Actual]],Weekly[[#This Row],[XGB_P]]=FALSE),AF105+Weekly[[#This Row],[BF V Odds]]-1,AF105-1)))</f>
        <v>38.400000000000027</v>
      </c>
      <c r="AG106" s="24">
        <f>IF(Weekly[[#This Row],[Actual]]="","",IF(AND(Weekly[[#This Row],[XGB_P]]=FALSE,Weekly[[#This Row],[Actual]]=TRUE),AG105+Weekly[[#This Row],[BF H Odds]]-1,IF(AND(Weekly[[#This Row],[XGB_P]]=TRUE,Weekly[[#This Row],[Actual]]=FALSE),AG105+Weekly[[#This Row],[BF V Odds]]-1,AG105-1)))</f>
        <v>49.79</v>
      </c>
      <c r="AH106" s="24">
        <f>IF(Weekly[[#This Row],[Actual]]="","",IF(AND(Weekly[[#This Row],[QDA_P]]=Weekly[[#This Row],[Actual]],Weekly[[#This Row],[QDA_P]]=TRUE),AH105+Weekly[[#This Row],[BF H Odds]]-1,IF(AND(Weekly[[#This Row],[QDA_P]]=Weekly[[#This Row],[Actual]],Weekly[[#This Row],[QDA_P]]=FALSE),AH105+Weekly[[#This Row],[BF V Odds]]-1,AH105-1)))</f>
        <v>34.340000000000018</v>
      </c>
      <c r="AI106" s="24">
        <f>IF(Weekly[[#This Row],[Actual]]="","",IF(AND(Weekly[[#This Row],[QDA_P]]=FALSE,Weekly[[#This Row],[Actual]]=TRUE),AI105+Weekly[[#This Row],[BF H Odds]]-1,IF(AND(Weekly[[#This Row],[QDA_P]]=TRUE,Weekly[[#This Row],[Actual]]=FALSE),AI105+Weekly[[#This Row],[BF V Odds]]-1,AI105-1)))</f>
        <v>53.850000000000016</v>
      </c>
      <c r="AJ106" s="24"/>
      <c r="AK106" s="24"/>
      <c r="AL106" s="30">
        <f>IF(Weekly[[#This Row],[Actual]]="","",COUNTIF(Weekly[[#This Row],[SVC_P]:[QDA_P]],TRUE))</f>
        <v>6</v>
      </c>
      <c r="AM106" s="30">
        <f>IF(Weekly[[#This Row],[Actual]]="","",COUNTIF(Weekly[[#This Row],[SVC_P]:[QDA_P]],FALSE))</f>
        <v>1</v>
      </c>
      <c r="AN106">
        <f>IF(AND(Weekly[[#This Row],[BF V Odds]]&gt;$BO$6,Weekly[[#This Row],[BF V Odds]] &lt; $BO$7),Weekly[[#This Row],[BF V Odds]],"")</f>
        <v>3.01</v>
      </c>
      <c r="AO106" t="str">
        <f>IF(AND(Weekly[[#This Row],[BF H Odds]]&gt;$BO$6, Weekly[[#This Row],[BF H Odds]] &lt; $BO$7),Weekly[[#This Row],[BF H Odds]],"")</f>
        <v/>
      </c>
      <c r="AP106" s="37">
        <f>IF(AND(Weekly[[#This Row],[V Odds &lt;]]="",Weekly[[#This Row],[H Odds &lt;]]=""),AP105,IF(AND(Weekly[[#This Row],[H Odds &lt;]]&lt;&gt;"",Weekly[[#This Row],[SVC_P]]=TRUE,Weekly[[#This Row],[Actual]]=TRUE),AP105+Weekly[[#This Row],[H Odds &lt;]]-1,IF(AND(Weekly[[#This Row],[V Odds &lt;]]&lt;&gt;"",Weekly[[#This Row],[SVC_P]]=FALSE,Weekly[[#This Row],[Actual]]=FALSE),AP105+Weekly[[#This Row],[V Odds &lt;]]-1,IF(AND(Weekly[[#This Row],[V Odds &lt;]]&lt;&gt;"",Weekly[[#This Row],[SVC_P]]=FALSE,Weekly[[#This Row],[Actual]]=TRUE),AP105-1,IF(AND(Weekly[[#This Row],[H Odds &lt;]]&lt;&gt;"",Weekly[[#This Row],[SVC_P]]=TRUE,Weekly[[#This Row],[Actual]]=FALSE),AP105-1,AP105)))))</f>
        <v>58.20000000000001</v>
      </c>
      <c r="AQ106" s="37">
        <f>IF(AND(Weekly[[#This Row],[V Odds &lt;]]="",Weekly[[#This Row],[H Odds &lt;]]=""),AQ105,IF(AND(Weekly[[#This Row],[H Odds &lt;]]&lt;&gt;"",Weekly[[#This Row],[ADBC_P]]=TRUE,Weekly[[#This Row],[Actual]]=TRUE),AQ105+Weekly[[#This Row],[H Odds &lt;]]-1,IF(AND(Weekly[[#This Row],[V Odds &lt;]]&lt;&gt;"",Weekly[[#This Row],[ADBC_P]]=FALSE,Weekly[[#This Row],[Actual]]=FALSE),AQ105+Weekly[[#This Row],[V Odds &lt;]]-1,IF(AND(Weekly[[#This Row],[V Odds &lt;]]&lt;&gt;"",Weekly[[#This Row],[ADBC_P]]=FALSE,Weekly[[#This Row],[Actual]]=TRUE),AQ105-1,IF(AND(Weekly[[#This Row],[H Odds &lt;]]&lt;&gt;"",Weekly[[#This Row],[ADBC_P]]=TRUE,Weekly[[#This Row],[Actual]]=FALSE),AQ105-1,AQ105)))))</f>
        <v>47.8</v>
      </c>
      <c r="AR106" s="37">
        <f>IF(AND(Weekly[[#This Row],[V Odds &lt;]]="",Weekly[[#This Row],[H Odds &lt;]]=""),AR105,IF(AND(Weekly[[#This Row],[H Odds &lt;]]&lt;&gt;"",Weekly[[#This Row],[RFC_P]]=TRUE,Weekly[[#This Row],[Actual]]=TRUE),AR105+Weekly[[#This Row],[H Odds &lt;]]-1,IF(AND(Weekly[[#This Row],[V Odds &lt;]]&lt;&gt;"",Weekly[[#This Row],[RFC_P]]=FALSE,Weekly[[#This Row],[Actual]]=FALSE),AR105+Weekly[[#This Row],[V Odds &lt;]]-1,IF(AND(Weekly[[#This Row],[V Odds &lt;]]&lt;&gt;"",Weekly[[#This Row],[RFC_P]]=FALSE,Weekly[[#This Row],[Actual]]=TRUE),AR105-1,IF(AND(Weekly[[#This Row],[H Odds &lt;]]&lt;&gt;"",Weekly[[#This Row],[RFC_P]]=TRUE,Weekly[[#This Row],[Actual]]=FALSE),AR105-1,AR105)))))</f>
        <v>43.06</v>
      </c>
      <c r="AS106" s="37">
        <f>IF(AND(Weekly[[#This Row],[V Odds &lt;]]="",Weekly[[#This Row],[H Odds &lt;]]=""),AS105,IF(AND(Weekly[[#This Row],[H Odds &lt;]]&lt;&gt;"",Weekly[[#This Row],[GBC_P]]=TRUE,Weekly[[#This Row],[Actual]]=TRUE),AS105+Weekly[[#This Row],[H Odds &lt;]]-1,IF(AND(Weekly[[#This Row],[V Odds &lt;]]&lt;&gt;"",Weekly[[#This Row],[GBC_P]]=FALSE,Weekly[[#This Row],[Actual]]=FALSE),AS105+Weekly[[#This Row],[V Odds &lt;]]-1,IF(AND(Weekly[[#This Row],[V Odds &lt;]]&lt;&gt;"",Weekly[[#This Row],[GBC_P]]=FALSE,Weekly[[#This Row],[Actual]]=TRUE),AS105-1,IF(AND(Weekly[[#This Row],[H Odds &lt;]]&lt;&gt;"",Weekly[[#This Row],[GBC_P]]=TRUE,Weekly[[#This Row],[Actual]]=FALSE),AS105-1,AS105)))))</f>
        <v>43.55</v>
      </c>
      <c r="AT106" s="37">
        <f>IF(AND(Weekly[[#This Row],[V Odds &lt;]]="",Weekly[[#This Row],[H Odds &lt;]]=""),AT105,IF(AND(Weekly[[#This Row],[H Odds &lt;]]&lt;&gt;"",Weekly[[#This Row],[HGBC_P]]=TRUE,Weekly[[#This Row],[Actual]]=TRUE),AT105+Weekly[[#This Row],[H Odds &lt;]]-1,IF(AND(Weekly[[#This Row],[V Odds &lt;]]&lt;&gt;"",Weekly[[#This Row],[HGBC_P]]=FALSE,Weekly[[#This Row],[Actual]]=FALSE),AT105+Weekly[[#This Row],[V Odds &lt;]]-1,IF(AND(Weekly[[#This Row],[V Odds &lt;]]&lt;&gt;"",Weekly[[#This Row],[HGBC_P]]=FALSE,Weekly[[#This Row],[Actual]]=TRUE),AT105-1,IF(AND(Weekly[[#This Row],[H Odds &lt;]]&lt;&gt;"",Weekly[[#This Row],[HGBC_P]]=TRUE,Weekly[[#This Row],[Actual]]=FALSE),AT105-1,AT105)))))</f>
        <v>40.98</v>
      </c>
      <c r="AU106" s="37">
        <f>IF(AND(Weekly[[#This Row],[V Odds &lt;]]="",Weekly[[#This Row],[H Odds &lt;]]=""),AU105,IF(AND(Weekly[[#This Row],[H Odds &lt;]]&lt;&gt;"",Weekly[[#This Row],[XGB_P]]=TRUE,Weekly[[#This Row],[Actual]]=TRUE),AU105+Weekly[[#This Row],[H Odds &lt;]]-1,IF(AND(Weekly[[#This Row],[V Odds &lt;]]&lt;&gt;"",Weekly[[#This Row],[XGB_P]]=FALSE,Weekly[[#This Row],[Actual]]=FALSE),AU105+Weekly[[#This Row],[V Odds &lt;]]-1,IF(AND(Weekly[[#This Row],[V Odds &lt;]]&lt;&gt;"",Weekly[[#This Row],[XGB_P]]=FALSE,Weekly[[#This Row],[Actual]]=TRUE),AU105-1,IF(AND(Weekly[[#This Row],[H Odds &lt;]]&lt;&gt;"",Weekly[[#This Row],[XGB_P]]=TRUE,Weekly[[#This Row],[Actual]]=FALSE),AU105-1,AU105)))))</f>
        <v>45.38</v>
      </c>
      <c r="AV106" s="37">
        <f>IF(AND(Weekly[[#This Row],[V Odds &lt;]]="",Weekly[[#This Row],[H Odds &lt;]]=""),AV105,IF(AND(Weekly[[#This Row],[H Odds &lt;]]&lt;&gt;"",Weekly[[#This Row],[QDA_P]]=TRUE,Weekly[[#This Row],[Actual]]=TRUE),AV105+Weekly[[#This Row],[H Odds &lt;]]-1,IF(AND(Weekly[[#This Row],[V Odds &lt;]]&lt;&gt;"",Weekly[[#This Row],[QDA_P]]=FALSE,Weekly[[#This Row],[Actual]]=FALSE),AV105+Weekly[[#This Row],[V Odds &lt;]]-1,IF(AND(Weekly[[#This Row],[V Odds &lt;]]&lt;&gt;"",Weekly[[#This Row],[QDA_P]]=FALSE,Weekly[[#This Row],[Actual]]=TRUE),AV105-1,IF(AND(Weekly[[#This Row],[H Odds &lt;]]&lt;&gt;"",Weekly[[#This Row],[QDA_P]]=TRUE,Weekly[[#This Row],[Actual]]=FALSE),AV105-1,AV105)))))</f>
        <v>46.249999999999993</v>
      </c>
      <c r="AW106" s="37"/>
      <c r="AX106" s="37">
        <f>IF(AND(Weekly[[#This Row],[V Odds &lt;]]="",Weekly[[#This Row],[H Odds &lt;]]=""),AX105,IF(AND(Weekly[[#This Row],[V Odds &lt;]]&lt;&gt;"",Weekly[[#This Row],[FALSES]]&gt;0,Weekly[[#This Row],[Actual]]=FALSE),AX105+Weekly[[#This Row],[V Odds &lt;]]-1,IF(AND(Weekly[[#This Row],[H Odds &lt;]]&lt;&gt;"",Weekly[[#This Row],[TRUES]]&gt;0,Weekly[[#This Row],[Actual]]=TRUE),AX105+Weekly[[#This Row],[H Odds &lt;]]-1,IF(AND(Weekly[[#This Row],[V Odds &lt;]]&lt;&gt;"",Weekly[[#This Row],[FALSES]]=0),AX105,IF(AND(Weekly[[#This Row],[H Odds &lt;]]&lt;&gt;"",Weekly[[#This Row],[TRUES]]=0),AX105,AX105-1)))))</f>
        <v>61.720000000000006</v>
      </c>
      <c r="AY106" s="37">
        <f>IF(AND(Weekly[[#This Row],[V Odds &lt;]]="",Weekly[[#This Row],[H Odds &lt;]]=""),AY105,IF(AND(Weekly[[#This Row],[V Odds &lt;]]&lt;&gt;"",Weekly[[#This Row],[FALSES]]&gt;0,Weekly[[#This Row],[Actual]]=FALSE),AY105+((Weekly[[#This Row],[V Odds &lt;]]-1)*0.92),IF(AND(Weekly[[#This Row],[H Odds &lt;]]&lt;&gt;"",Weekly[[#This Row],[TRUES]]&gt;0,Weekly[[#This Row],[Actual]]=TRUE),AY105+((Weekly[[#This Row],[H Odds &lt;]]-1)*0.92),IF(AND(Weekly[[#This Row],[V Odds &lt;]]&lt;&gt;"",Weekly[[#This Row],[FALSES]]=0),AY105,IF(AND(Weekly[[#This Row],[H Odds &lt;]]&lt;&gt;"",Weekly[[#This Row],[TRUES]]=0),AY105,AY105-1)))))</f>
        <v>59.182400000000008</v>
      </c>
      <c r="AZ106" s="37">
        <f>IF(AND(Weekly[[#This Row],[V Odds &lt;]]="",Weekly[[#This Row],[H Odds &lt;]]=""),AZ105,IF(AND(Weekly[[#This Row],[V Odds &lt;]]&lt;&gt;"",Weekly[[#This Row],[Actual]]=FALSE),AZ105+Weekly[[#This Row],[V Odds &lt;]]-1,IF(AND(Weekly[[#This Row],[H Odds &lt;]]&lt;&gt;"",Weekly[[#This Row],[Actual]]=TRUE),AZ105+Weekly[[#This Row],[H Odds &lt;]]-1,AZ105-1)))</f>
        <v>60.7</v>
      </c>
      <c r="BA106" s="38">
        <f>IF(Weekly[[#This Row],[H Odds &lt;]]="",BA105,IF(AND(Weekly[[#This Row],[H Odds &lt;]]&lt;&gt;"",Weekly[[#This Row],[SVC_P]]=TRUE,Weekly[[#This Row],[Actual]]=TRUE),BA105+Weekly[[#This Row],[H Odds &lt;]]-1,IF(AND(Weekly[[#This Row],[H Odds &lt;]]&lt;&gt;"",Weekly[[#This Row],[SVC_P]]=TRUE,Weekly[[#This Row],[Actual]]=FALSE),BA105-1,BA105)))</f>
        <v>54.51</v>
      </c>
      <c r="BB106" s="38">
        <f>IF(Weekly[[#This Row],[H Odds &lt;]]="",BB105,IF(AND(Weekly[[#This Row],[H Odds &lt;]]&lt;&gt;"",Weekly[[#This Row],[ADBC_P]]=TRUE,Weekly[[#This Row],[Actual]]=TRUE),BB105+Weekly[[#This Row],[H Odds &lt;]]-1,IF(AND(Weekly[[#This Row],[H Odds &lt;]]&lt;&gt;"",Weekly[[#This Row],[ADBC_P]]=TRUE,Weekly[[#This Row],[Actual]]=FALSE),BB105-1,BB105)))</f>
        <v>43.98</v>
      </c>
      <c r="BC106" s="38">
        <f>IF(Weekly[[#This Row],[H Odds &lt;]]="",BC105,IF(AND(Weekly[[#This Row],[H Odds &lt;]]&lt;&gt;"",Weekly[[#This Row],[RFC_P]]=TRUE,Weekly[[#This Row],[Actual]]=TRUE),BC105+Weekly[[#This Row],[H Odds &lt;]]-1,IF(AND(Weekly[[#This Row],[H Odds &lt;]]&lt;&gt;"",Weekly[[#This Row],[RFC_P]]=TRUE,Weekly[[#This Row],[Actual]]=FALSE),BC105-1,BC105)))</f>
        <v>40.729999999999997</v>
      </c>
      <c r="BD106" s="38">
        <f>IF(Weekly[[#This Row],[H Odds &lt;]]="",BD105,IF(AND(Weekly[[#This Row],[H Odds &lt;]]&lt;&gt;"",Weekly[[#This Row],[GBC_P]]=TRUE,Weekly[[#This Row],[Actual]]=TRUE),BD105+Weekly[[#This Row],[H Odds &lt;]]-1,IF(AND(Weekly[[#This Row],[H Odds &lt;]]&lt;&gt;"",Weekly[[#This Row],[GBC_P]]=TRUE,Weekly[[#This Row],[Actual]]=FALSE),BD105-1,BD105)))</f>
        <v>41.73</v>
      </c>
      <c r="BE106" s="38">
        <f>IF(Weekly[[#This Row],[H Odds &lt;]]="",BE105,IF(AND(Weekly[[#This Row],[H Odds &lt;]]&lt;&gt;"",Weekly[[#This Row],[HGBC_P]]=TRUE,Weekly[[#This Row],[Actual]]=TRUE),BE105+Weekly[[#This Row],[H Odds &lt;]]-1,IF(AND(Weekly[[#This Row],[H Odds &lt;]]&lt;&gt;"",Weekly[[#This Row],[HGBC_P]]=TRUE,Weekly[[#This Row],[Actual]]=FALSE),BE105-1,BE105)))</f>
        <v>42.98</v>
      </c>
      <c r="BF106" s="38">
        <f>IF(Weekly[[#This Row],[H Odds &lt;]]="",BF105,IF(AND(Weekly[[#This Row],[H Odds &lt;]]&lt;&gt;"",Weekly[[#This Row],[XGB_P]]=TRUE,Weekly[[#This Row],[Actual]]=TRUE),BF105+Weekly[[#This Row],[H Odds &lt;]]-1,IF(AND(Weekly[[#This Row],[H Odds &lt;]]&lt;&gt;"",Weekly[[#This Row],[XGB_P]]=TRUE,Weekly[[#This Row],[Actual]]=FALSE),BF105-1,BF105)))</f>
        <v>46.25</v>
      </c>
      <c r="BG106" s="38">
        <f>IF(Weekly[[#This Row],[H Odds &lt;]]="",BG105,IF(AND(Weekly[[#This Row],[H Odds &lt;]]&lt;&gt;"",Weekly[[#This Row],[QDA_P]]=TRUE,Weekly[[#This Row],[Actual]]=TRUE),BG105+Weekly[[#This Row],[H Odds &lt;]]-1,IF(AND(Weekly[[#This Row],[H Odds &lt;]]&lt;&gt;"",Weekly[[#This Row],[QDA_P]]=TRUE,Weekly[[#This Row],[Actual]]=FALSE),BG105-1,BG105)))</f>
        <v>41.73</v>
      </c>
      <c r="BH106" s="38">
        <f>IF(Weekly[[#This Row],[H Odds &lt;]]="",BH105,IF(AND(Weekly[[#This Row],[H Odds &lt;]]&lt;&gt;"",Weekly[[#This Row],[KNC_P]]=TRUE,Weekly[[#This Row],[Actual]]=TRUE),BH105+Weekly[[#This Row],[H Odds &lt;]]-1,IF(AND(Weekly[[#This Row],[H Odds &lt;]]&lt;&gt;"",Weekly[[#This Row],[KNC_P]]=TRUE,Weekly[[#This Row],[Actual]]=FALSE),BH105-1,BH105)))</f>
        <v>40</v>
      </c>
      <c r="BI106" s="38">
        <f>IF(Weekly[[#This Row],[H Odds &lt;]]="",BI105,IF(AND(Weekly[[#This Row],[H Odds &lt;]]&lt;&gt;"",Weekly[[#This Row],[TRUES]]&gt;0,Weekly[[#This Row],[Actual]]=TRUE),BI105+Weekly[[#This Row],[H Odds &lt;]]-1,IF(AND(Weekly[[#This Row],[H Odds &lt;]]&lt;&gt;"",Weekly[[#This Row],[TRUES]]=0),BI105,BI105-1)))</f>
        <v>54.51</v>
      </c>
      <c r="BJ106" s="38">
        <f>IF(Weekly[[#This Row],[H Odds &lt;]]="",BJ105,IF(AND(Weekly[[#This Row],[H Odds &lt;]]&lt;&gt;"",Weekly[[#This Row],[Actual]]=TRUE),BJ105+Weekly[[#This Row],[H Odds &lt;]]-1,IF(AND(Weekly[[#This Row],[H Odds &lt;]]&lt;&gt;"",Weekly[[#This Row],[Actual]]=FALSE),BJ105-1,BJ105)))</f>
        <v>54.51</v>
      </c>
      <c r="BK106" s="58">
        <f>IF(AND(Weekly[[#This Row],[TRUES]]&gt;4,Weekly[[#This Row],[Actual]]=TRUE),BK105+Weekly[[#This Row],[BF H Odds]]-1,IF(AND(Weekly[[#This Row],[FALSES]]&gt;4,Weekly[[#This Row],[Actual]]=FALSE),BK105+Weekly[[#This Row],[BF V Odds]]-1,IF(AND(Weekly[[#This Row],[TRUES]]&gt;4,Weekly[[#This Row],[Actual]]=FALSE),BK105-1,IF(AND(Weekly[[#This Row],[FALSES]]&gt;4,Weekly[[#This Row],[Actual]]=TRUE),BK105-1,BK105))))</f>
        <v>35.060000000000024</v>
      </c>
      <c r="BL106" s="58">
        <f>IF(AND(Weekly[[#This Row],[TRUES]]&gt;5,Weekly[[#This Row],[Actual]]=TRUE),BL105+Weekly[[#This Row],[BF H Odds]]-1,IF(AND(Weekly[[#This Row],[FALSES]]&gt;5,Weekly[[#This Row],[Actual]]=FALSE),BL105+Weekly[[#This Row],[BF V Odds]]-1,IF(AND(Weekly[[#This Row],[TRUES]]&gt;5,Weekly[[#This Row],[Actual]]=FALSE),BL105-1,IF(AND(Weekly[[#This Row],[FALSES]]&gt;5,Weekly[[#This Row],[Actual]]=TRUE),BL105-1,BL105))))</f>
        <v>41.880000000000017</v>
      </c>
      <c r="BM106" s="58">
        <f>IF(AND(Weekly[[#This Row],[TRUES]]&gt;6,Weekly[[#This Row],[Actual]]=TRUE),BM105+Weekly[[#This Row],[BF H Odds]]-1,IF(AND(Weekly[[#This Row],[FALSES]]&gt;6,Weekly[[#This Row],[Actual]]=FALSE),BM105+Weekly[[#This Row],[BF V Odds]]-1,IF(AND(Weekly[[#This Row],[TRUES]]&gt;6,Weekly[[#This Row],[Actual]]=FALSE),BM105-1,IF(AND(Weekly[[#This Row],[FALSES]]&gt;6,Weekly[[#This Row],[Actual]]=TRUE),BM105-1,BM105))))</f>
        <v>43.580000000000013</v>
      </c>
      <c r="BN106" s="24"/>
    </row>
    <row r="107" spans="1:66" x14ac:dyDescent="0.25">
      <c r="A107" s="1">
        <v>116</v>
      </c>
      <c r="B107" s="10">
        <v>44250</v>
      </c>
      <c r="C107" s="17" t="s">
        <v>32</v>
      </c>
      <c r="D107" s="15" t="s">
        <v>16</v>
      </c>
      <c r="E107" t="b">
        <v>1</v>
      </c>
      <c r="F107" t="b">
        <v>1</v>
      </c>
      <c r="G107" t="b">
        <v>1</v>
      </c>
      <c r="H107" t="b">
        <v>1</v>
      </c>
      <c r="I107" t="b">
        <v>1</v>
      </c>
      <c r="J107" t="b">
        <v>1</v>
      </c>
      <c r="K107" t="b">
        <v>1</v>
      </c>
      <c r="N107">
        <v>1</v>
      </c>
      <c r="O107">
        <v>1.1299999999999999</v>
      </c>
      <c r="P107" t="b">
        <v>1</v>
      </c>
      <c r="Q107" t="s">
        <v>66</v>
      </c>
      <c r="R107" s="9">
        <f>IFERROR(IF(Weekly[[#This Row],[Won Bet?]]="yes",R106+(Weekly[[#This Row],[BF Odds]]*Weekly[[#This Row],[BF Stake]])-Weekly[[#This Row],[BF Stake]],R106-Weekly[[#This Row],[BF Stake]]),R106)</f>
        <v>88.840000000000032</v>
      </c>
      <c r="S107" s="9">
        <f>IFERROR(IF(Weekly[[#This Row],[Won Bet?]]="yes",S106+(((Weekly[[#This Row],[BF Odds]]*Weekly[[#This Row],[BF Stake]])-Weekly[[#This Row],[BF Stake]])*0.95),S106-Weekly[[#This Row],[BF Stake]]),S106)</f>
        <v>87.39800000000001</v>
      </c>
      <c r="T107">
        <v>6.53</v>
      </c>
      <c r="U107">
        <v>1.1299999999999999</v>
      </c>
      <c r="V107" s="24">
        <f>IF(Weekly[[#This Row],[Actual]]="","",IF(AND(Weekly[[#This Row],[SVC_P]]=Weekly[[#This Row],[Actual]],Weekly[[#This Row],[SVC_P]]=TRUE),V106+Weekly[[#This Row],[BF H Odds]]-1,IF(AND(Weekly[[#This Row],[SVC_P]]=Weekly[[#This Row],[Actual]],Weekly[[#This Row],[SVC_P]]=FALSE),V106+Weekly[[#This Row],[BF V Odds]]-1,V106-1)))</f>
        <v>58.290000000000035</v>
      </c>
      <c r="W107" s="24">
        <f>IF(Weekly[[#This Row],[Actual]]="","",IF(AND(Weekly[[#This Row],[SVC_P]]=FALSE,Weekly[[#This Row],[Actual]]=TRUE),W106+Weekly[[#This Row],[BF H Odds]]-1,IF(AND(Weekly[[#This Row],[SVC_P]]=TRUE,Weekly[[#This Row],[Actual]]=FALSE,),W106+Weekly[[#This Row],[BF V Odds]]-1,W106-1)))</f>
        <v>-58.76</v>
      </c>
      <c r="X107" s="24">
        <f>IF(Weekly[[#This Row],[Actual]]="","",IF(AND(Weekly[[#This Row],[ADBC_P]]=Weekly[[#This Row],[Actual]],Weekly[[#This Row],[ADBC_P]]=TRUE),X106+Weekly[[#This Row],[BF H Odds]]-1,IF(AND(Weekly[[#This Row],[ADBC_P]]=Weekly[[#This Row],[Actual]],Weekly[[#This Row],[ADBC_P]]=FALSE),X106+Weekly[[#This Row],[BF V Odds]]-1,X106-1)))</f>
        <v>50.360000000000028</v>
      </c>
      <c r="Y107" s="24">
        <f>IF(Weekly[[#This Row],[Actual]]="","",IF(AND(Weekly[[#This Row],[ADBC_P]]=FALSE,Weekly[[#This Row],[Actual]]=TRUE),Y106+Weekly[[#This Row],[BF H Odds]]-1,IF(AND(Weekly[[#This Row],[ADBC_P]]=TRUE,Weekly[[#This Row],[Actual]]=FALSE),Y106+Weekly[[#This Row],[BF V Odds]]-1,Y106-1)))</f>
        <v>36.960000000000008</v>
      </c>
      <c r="Z107" s="24">
        <f>IF(Weekly[[#This Row],[Actual]]="","",IF(AND(Weekly[[#This Row],[RFC_P]]=Weekly[[#This Row],[Actual]],Weekly[[#This Row],[RFC_P]]=TRUE),Z106+Weekly[[#This Row],[BF H Odds]]-1,IF(AND(Weekly[[#This Row],[RFC_P]]=Weekly[[#This Row],[Actual]],Weekly[[#This Row],[RFC_P]]=FALSE),Z106+Weekly[[#This Row],[BF V Odds]]-1,Z106-1)))</f>
        <v>35.110000000000035</v>
      </c>
      <c r="AA107" s="24">
        <f>IF(Weekly[[#This Row],[Actual]]="","",IF(AND(Weekly[[#This Row],[RFC_P]]=FALSE,Weekly[[#This Row],[Actual]]=TRUE),AA106+Weekly[[#This Row],[BF H Odds]]-1,IF(AND(Weekly[[#This Row],[RFC_P]]=TRUE,Weekly[[#This Row],[Actual]]=FALSE),AA106+Weekly[[#This Row],[BF V Odds]]-1,AA106-1)))</f>
        <v>52.210000000000008</v>
      </c>
      <c r="AB107" s="24">
        <f>IF(Weekly[[#This Row],[Actual]]="","",IF(AND(Weekly[[#This Row],[GBC_P]]=Weekly[[#This Row],[Actual]],Weekly[[#This Row],[GBC_P]]=TRUE),AB106+Weekly[[#This Row],[BF H Odds]]-1,IF(AND(Weekly[[#This Row],[GBC_P]]=Weekly[[#This Row],[Actual]],Weekly[[#This Row],[GBC_P]]=FALSE),AB106+Weekly[[#This Row],[BF V Odds]]-1,AB106-1)))</f>
        <v>37.000000000000021</v>
      </c>
      <c r="AC107" s="24">
        <f>IF(Weekly[[#This Row],[Actual]]="","",IF(AND(Weekly[[#This Row],[GBC_P]]=FALSE,Weekly[[#This Row],[Actual]]=TRUE),AC106+Weekly[[#This Row],[BF H Odds]]-1,IF(AND(Weekly[[#This Row],[GBC_P]]=TRUE,Weekly[[#This Row],[Actual]]=FALSE),AC106+Weekly[[#This Row],[BF V Odds]]-1,AC106-1)))</f>
        <v>50.320000000000014</v>
      </c>
      <c r="AD107" s="24">
        <f>IF(Weekly[[#This Row],[Actual]]="","",IF(AND(Weekly[[#This Row],[HGBC_P]]=Weekly[[#This Row],[Actual]],Weekly[[#This Row],[HGBC_P]]=TRUE),AD106+Weekly[[#This Row],[BF H Odds]]-1,IF(AND(Weekly[[#This Row],[HGBC_P]]=Weekly[[#This Row],[Actual]],Weekly[[#This Row],[HGBC_P]]=FALSE),AD106+Weekly[[#This Row],[BF V Odds]]-1,AD106-1)))</f>
        <v>30.270000000000035</v>
      </c>
      <c r="AE107" s="24">
        <f>IF(Weekly[[#This Row],[Actual]]="","",IF(AND(Weekly[[#This Row],[HGBC_P]]=FALSE,Weekly[[#This Row],[Actual]]=TRUE),AE106+Weekly[[#This Row],[BF H Odds]]-1,IF(AND(Weekly[[#This Row],[HGBC_P]]=TRUE,Weekly[[#This Row],[Actual]]=FALSE),AE106+Weekly[[#This Row],[BF V Odds]]-1,AE106-1)))</f>
        <v>57.050000000000004</v>
      </c>
      <c r="AF107" s="24">
        <f>IF(Weekly[[#This Row],[Actual]]="","",IF(AND(Weekly[[#This Row],[XGB_P]]=Weekly[[#This Row],[Actual]],Weekly[[#This Row],[XGB_P]]=TRUE),AF106+Weekly[[#This Row],[BF H Odds]]-1,IF(AND(Weekly[[#This Row],[XGB_P]]=Weekly[[#This Row],[Actual]],Weekly[[#This Row],[XGB_P]]=FALSE),AF106+Weekly[[#This Row],[BF V Odds]]-1,AF106-1)))</f>
        <v>38.53000000000003</v>
      </c>
      <c r="AG107" s="24">
        <f>IF(Weekly[[#This Row],[Actual]]="","",IF(AND(Weekly[[#This Row],[XGB_P]]=FALSE,Weekly[[#This Row],[Actual]]=TRUE),AG106+Weekly[[#This Row],[BF H Odds]]-1,IF(AND(Weekly[[#This Row],[XGB_P]]=TRUE,Weekly[[#This Row],[Actual]]=FALSE),AG106+Weekly[[#This Row],[BF V Odds]]-1,AG106-1)))</f>
        <v>48.79</v>
      </c>
      <c r="AH107" s="24">
        <f>IF(Weekly[[#This Row],[Actual]]="","",IF(AND(Weekly[[#This Row],[QDA_P]]=Weekly[[#This Row],[Actual]],Weekly[[#This Row],[QDA_P]]=TRUE),AH106+Weekly[[#This Row],[BF H Odds]]-1,IF(AND(Weekly[[#This Row],[QDA_P]]=Weekly[[#This Row],[Actual]],Weekly[[#This Row],[QDA_P]]=FALSE),AH106+Weekly[[#This Row],[BF V Odds]]-1,AH106-1)))</f>
        <v>34.47000000000002</v>
      </c>
      <c r="AI107" s="24">
        <f>IF(Weekly[[#This Row],[Actual]]="","",IF(AND(Weekly[[#This Row],[QDA_P]]=FALSE,Weekly[[#This Row],[Actual]]=TRUE),AI106+Weekly[[#This Row],[BF H Odds]]-1,IF(AND(Weekly[[#This Row],[QDA_P]]=TRUE,Weekly[[#This Row],[Actual]]=FALSE),AI106+Weekly[[#This Row],[BF V Odds]]-1,AI106-1)))</f>
        <v>52.850000000000016</v>
      </c>
      <c r="AJ107" s="24"/>
      <c r="AK107" s="24"/>
      <c r="AL107" s="30">
        <f>IF(Weekly[[#This Row],[Actual]]="","",COUNTIF(Weekly[[#This Row],[SVC_P]:[QDA_P]],TRUE))</f>
        <v>7</v>
      </c>
      <c r="AM107" s="30">
        <f>IF(Weekly[[#This Row],[Actual]]="","",COUNTIF(Weekly[[#This Row],[SVC_P]:[QDA_P]],FALSE))</f>
        <v>0</v>
      </c>
      <c r="AN107">
        <f>IF(AND(Weekly[[#This Row],[BF V Odds]]&gt;$BO$6,Weekly[[#This Row],[BF V Odds]] &lt; $BO$7),Weekly[[#This Row],[BF V Odds]],"")</f>
        <v>6.53</v>
      </c>
      <c r="AO107" t="str">
        <f>IF(AND(Weekly[[#This Row],[BF H Odds]]&gt;$BO$6, Weekly[[#This Row],[BF H Odds]] &lt; $BO$7),Weekly[[#This Row],[BF H Odds]],"")</f>
        <v/>
      </c>
      <c r="AP107" s="37">
        <f>IF(AND(Weekly[[#This Row],[V Odds &lt;]]="",Weekly[[#This Row],[H Odds &lt;]]=""),AP106,IF(AND(Weekly[[#This Row],[H Odds &lt;]]&lt;&gt;"",Weekly[[#This Row],[SVC_P]]=TRUE,Weekly[[#This Row],[Actual]]=TRUE),AP106+Weekly[[#This Row],[H Odds &lt;]]-1,IF(AND(Weekly[[#This Row],[V Odds &lt;]]&lt;&gt;"",Weekly[[#This Row],[SVC_P]]=FALSE,Weekly[[#This Row],[Actual]]=FALSE),AP106+Weekly[[#This Row],[V Odds &lt;]]-1,IF(AND(Weekly[[#This Row],[V Odds &lt;]]&lt;&gt;"",Weekly[[#This Row],[SVC_P]]=FALSE,Weekly[[#This Row],[Actual]]=TRUE),AP106-1,IF(AND(Weekly[[#This Row],[H Odds &lt;]]&lt;&gt;"",Weekly[[#This Row],[SVC_P]]=TRUE,Weekly[[#This Row],[Actual]]=FALSE),AP106-1,AP106)))))</f>
        <v>58.20000000000001</v>
      </c>
      <c r="AQ107" s="37">
        <f>IF(AND(Weekly[[#This Row],[V Odds &lt;]]="",Weekly[[#This Row],[H Odds &lt;]]=""),AQ106,IF(AND(Weekly[[#This Row],[H Odds &lt;]]&lt;&gt;"",Weekly[[#This Row],[ADBC_P]]=TRUE,Weekly[[#This Row],[Actual]]=TRUE),AQ106+Weekly[[#This Row],[H Odds &lt;]]-1,IF(AND(Weekly[[#This Row],[V Odds &lt;]]&lt;&gt;"",Weekly[[#This Row],[ADBC_P]]=FALSE,Weekly[[#This Row],[Actual]]=FALSE),AQ106+Weekly[[#This Row],[V Odds &lt;]]-1,IF(AND(Weekly[[#This Row],[V Odds &lt;]]&lt;&gt;"",Weekly[[#This Row],[ADBC_P]]=FALSE,Weekly[[#This Row],[Actual]]=TRUE),AQ106-1,IF(AND(Weekly[[#This Row],[H Odds &lt;]]&lt;&gt;"",Weekly[[#This Row],[ADBC_P]]=TRUE,Weekly[[#This Row],[Actual]]=FALSE),AQ106-1,AQ106)))))</f>
        <v>47.8</v>
      </c>
      <c r="AR107" s="37">
        <f>IF(AND(Weekly[[#This Row],[V Odds &lt;]]="",Weekly[[#This Row],[H Odds &lt;]]=""),AR106,IF(AND(Weekly[[#This Row],[H Odds &lt;]]&lt;&gt;"",Weekly[[#This Row],[RFC_P]]=TRUE,Weekly[[#This Row],[Actual]]=TRUE),AR106+Weekly[[#This Row],[H Odds &lt;]]-1,IF(AND(Weekly[[#This Row],[V Odds &lt;]]&lt;&gt;"",Weekly[[#This Row],[RFC_P]]=FALSE,Weekly[[#This Row],[Actual]]=FALSE),AR106+Weekly[[#This Row],[V Odds &lt;]]-1,IF(AND(Weekly[[#This Row],[V Odds &lt;]]&lt;&gt;"",Weekly[[#This Row],[RFC_P]]=FALSE,Weekly[[#This Row],[Actual]]=TRUE),AR106-1,IF(AND(Weekly[[#This Row],[H Odds &lt;]]&lt;&gt;"",Weekly[[#This Row],[RFC_P]]=TRUE,Weekly[[#This Row],[Actual]]=FALSE),AR106-1,AR106)))))</f>
        <v>43.06</v>
      </c>
      <c r="AS107" s="37">
        <f>IF(AND(Weekly[[#This Row],[V Odds &lt;]]="",Weekly[[#This Row],[H Odds &lt;]]=""),AS106,IF(AND(Weekly[[#This Row],[H Odds &lt;]]&lt;&gt;"",Weekly[[#This Row],[GBC_P]]=TRUE,Weekly[[#This Row],[Actual]]=TRUE),AS106+Weekly[[#This Row],[H Odds &lt;]]-1,IF(AND(Weekly[[#This Row],[V Odds &lt;]]&lt;&gt;"",Weekly[[#This Row],[GBC_P]]=FALSE,Weekly[[#This Row],[Actual]]=FALSE),AS106+Weekly[[#This Row],[V Odds &lt;]]-1,IF(AND(Weekly[[#This Row],[V Odds &lt;]]&lt;&gt;"",Weekly[[#This Row],[GBC_P]]=FALSE,Weekly[[#This Row],[Actual]]=TRUE),AS106-1,IF(AND(Weekly[[#This Row],[H Odds &lt;]]&lt;&gt;"",Weekly[[#This Row],[GBC_P]]=TRUE,Weekly[[#This Row],[Actual]]=FALSE),AS106-1,AS106)))))</f>
        <v>43.55</v>
      </c>
      <c r="AT107" s="37">
        <f>IF(AND(Weekly[[#This Row],[V Odds &lt;]]="",Weekly[[#This Row],[H Odds &lt;]]=""),AT106,IF(AND(Weekly[[#This Row],[H Odds &lt;]]&lt;&gt;"",Weekly[[#This Row],[HGBC_P]]=TRUE,Weekly[[#This Row],[Actual]]=TRUE),AT106+Weekly[[#This Row],[H Odds &lt;]]-1,IF(AND(Weekly[[#This Row],[V Odds &lt;]]&lt;&gt;"",Weekly[[#This Row],[HGBC_P]]=FALSE,Weekly[[#This Row],[Actual]]=FALSE),AT106+Weekly[[#This Row],[V Odds &lt;]]-1,IF(AND(Weekly[[#This Row],[V Odds &lt;]]&lt;&gt;"",Weekly[[#This Row],[HGBC_P]]=FALSE,Weekly[[#This Row],[Actual]]=TRUE),AT106-1,IF(AND(Weekly[[#This Row],[H Odds &lt;]]&lt;&gt;"",Weekly[[#This Row],[HGBC_P]]=TRUE,Weekly[[#This Row],[Actual]]=FALSE),AT106-1,AT106)))))</f>
        <v>40.98</v>
      </c>
      <c r="AU107" s="37">
        <f>IF(AND(Weekly[[#This Row],[V Odds &lt;]]="",Weekly[[#This Row],[H Odds &lt;]]=""),AU106,IF(AND(Weekly[[#This Row],[H Odds &lt;]]&lt;&gt;"",Weekly[[#This Row],[XGB_P]]=TRUE,Weekly[[#This Row],[Actual]]=TRUE),AU106+Weekly[[#This Row],[H Odds &lt;]]-1,IF(AND(Weekly[[#This Row],[V Odds &lt;]]&lt;&gt;"",Weekly[[#This Row],[XGB_P]]=FALSE,Weekly[[#This Row],[Actual]]=FALSE),AU106+Weekly[[#This Row],[V Odds &lt;]]-1,IF(AND(Weekly[[#This Row],[V Odds &lt;]]&lt;&gt;"",Weekly[[#This Row],[XGB_P]]=FALSE,Weekly[[#This Row],[Actual]]=TRUE),AU106-1,IF(AND(Weekly[[#This Row],[H Odds &lt;]]&lt;&gt;"",Weekly[[#This Row],[XGB_P]]=TRUE,Weekly[[#This Row],[Actual]]=FALSE),AU106-1,AU106)))))</f>
        <v>45.38</v>
      </c>
      <c r="AV107" s="37">
        <f>IF(AND(Weekly[[#This Row],[V Odds &lt;]]="",Weekly[[#This Row],[H Odds &lt;]]=""),AV106,IF(AND(Weekly[[#This Row],[H Odds &lt;]]&lt;&gt;"",Weekly[[#This Row],[QDA_P]]=TRUE,Weekly[[#This Row],[Actual]]=TRUE),AV106+Weekly[[#This Row],[H Odds &lt;]]-1,IF(AND(Weekly[[#This Row],[V Odds &lt;]]&lt;&gt;"",Weekly[[#This Row],[QDA_P]]=FALSE,Weekly[[#This Row],[Actual]]=FALSE),AV106+Weekly[[#This Row],[V Odds &lt;]]-1,IF(AND(Weekly[[#This Row],[V Odds &lt;]]&lt;&gt;"",Weekly[[#This Row],[QDA_P]]=FALSE,Weekly[[#This Row],[Actual]]=TRUE),AV106-1,IF(AND(Weekly[[#This Row],[H Odds &lt;]]&lt;&gt;"",Weekly[[#This Row],[QDA_P]]=TRUE,Weekly[[#This Row],[Actual]]=FALSE),AV106-1,AV106)))))</f>
        <v>46.249999999999993</v>
      </c>
      <c r="AW107" s="37"/>
      <c r="AX107" s="37">
        <f>IF(AND(Weekly[[#This Row],[V Odds &lt;]]="",Weekly[[#This Row],[H Odds &lt;]]=""),AX106,IF(AND(Weekly[[#This Row],[V Odds &lt;]]&lt;&gt;"",Weekly[[#This Row],[FALSES]]&gt;0,Weekly[[#This Row],[Actual]]=FALSE),AX106+Weekly[[#This Row],[V Odds &lt;]]-1,IF(AND(Weekly[[#This Row],[H Odds &lt;]]&lt;&gt;"",Weekly[[#This Row],[TRUES]]&gt;0,Weekly[[#This Row],[Actual]]=TRUE),AX106+Weekly[[#This Row],[H Odds &lt;]]-1,IF(AND(Weekly[[#This Row],[V Odds &lt;]]&lt;&gt;"",Weekly[[#This Row],[FALSES]]=0),AX106,IF(AND(Weekly[[#This Row],[H Odds &lt;]]&lt;&gt;"",Weekly[[#This Row],[TRUES]]=0),AX106,AX106-1)))))</f>
        <v>61.720000000000006</v>
      </c>
      <c r="AY107" s="37">
        <f>IF(AND(Weekly[[#This Row],[V Odds &lt;]]="",Weekly[[#This Row],[H Odds &lt;]]=""),AY106,IF(AND(Weekly[[#This Row],[V Odds &lt;]]&lt;&gt;"",Weekly[[#This Row],[FALSES]]&gt;0,Weekly[[#This Row],[Actual]]=FALSE),AY106+((Weekly[[#This Row],[V Odds &lt;]]-1)*0.92),IF(AND(Weekly[[#This Row],[H Odds &lt;]]&lt;&gt;"",Weekly[[#This Row],[TRUES]]&gt;0,Weekly[[#This Row],[Actual]]=TRUE),AY106+((Weekly[[#This Row],[H Odds &lt;]]-1)*0.92),IF(AND(Weekly[[#This Row],[V Odds &lt;]]&lt;&gt;"",Weekly[[#This Row],[FALSES]]=0),AY106,IF(AND(Weekly[[#This Row],[H Odds &lt;]]&lt;&gt;"",Weekly[[#This Row],[TRUES]]=0),AY106,AY106-1)))))</f>
        <v>59.182400000000008</v>
      </c>
      <c r="AZ107" s="37">
        <f>IF(AND(Weekly[[#This Row],[V Odds &lt;]]="",Weekly[[#This Row],[H Odds &lt;]]=""),AZ106,IF(AND(Weekly[[#This Row],[V Odds &lt;]]&lt;&gt;"",Weekly[[#This Row],[Actual]]=FALSE),AZ106+Weekly[[#This Row],[V Odds &lt;]]-1,IF(AND(Weekly[[#This Row],[H Odds &lt;]]&lt;&gt;"",Weekly[[#This Row],[Actual]]=TRUE),AZ106+Weekly[[#This Row],[H Odds &lt;]]-1,AZ106-1)))</f>
        <v>59.7</v>
      </c>
      <c r="BA107" s="38">
        <f>IF(Weekly[[#This Row],[H Odds &lt;]]="",BA106,IF(AND(Weekly[[#This Row],[H Odds &lt;]]&lt;&gt;"",Weekly[[#This Row],[SVC_P]]=TRUE,Weekly[[#This Row],[Actual]]=TRUE),BA106+Weekly[[#This Row],[H Odds &lt;]]-1,IF(AND(Weekly[[#This Row],[H Odds &lt;]]&lt;&gt;"",Weekly[[#This Row],[SVC_P]]=TRUE,Weekly[[#This Row],[Actual]]=FALSE),BA106-1,BA106)))</f>
        <v>54.51</v>
      </c>
      <c r="BB107" s="38">
        <f>IF(Weekly[[#This Row],[H Odds &lt;]]="",BB106,IF(AND(Weekly[[#This Row],[H Odds &lt;]]&lt;&gt;"",Weekly[[#This Row],[ADBC_P]]=TRUE,Weekly[[#This Row],[Actual]]=TRUE),BB106+Weekly[[#This Row],[H Odds &lt;]]-1,IF(AND(Weekly[[#This Row],[H Odds &lt;]]&lt;&gt;"",Weekly[[#This Row],[ADBC_P]]=TRUE,Weekly[[#This Row],[Actual]]=FALSE),BB106-1,BB106)))</f>
        <v>43.98</v>
      </c>
      <c r="BC107" s="38">
        <f>IF(Weekly[[#This Row],[H Odds &lt;]]="",BC106,IF(AND(Weekly[[#This Row],[H Odds &lt;]]&lt;&gt;"",Weekly[[#This Row],[RFC_P]]=TRUE,Weekly[[#This Row],[Actual]]=TRUE),BC106+Weekly[[#This Row],[H Odds &lt;]]-1,IF(AND(Weekly[[#This Row],[H Odds &lt;]]&lt;&gt;"",Weekly[[#This Row],[RFC_P]]=TRUE,Weekly[[#This Row],[Actual]]=FALSE),BC106-1,BC106)))</f>
        <v>40.729999999999997</v>
      </c>
      <c r="BD107" s="38">
        <f>IF(Weekly[[#This Row],[H Odds &lt;]]="",BD106,IF(AND(Weekly[[#This Row],[H Odds &lt;]]&lt;&gt;"",Weekly[[#This Row],[GBC_P]]=TRUE,Weekly[[#This Row],[Actual]]=TRUE),BD106+Weekly[[#This Row],[H Odds &lt;]]-1,IF(AND(Weekly[[#This Row],[H Odds &lt;]]&lt;&gt;"",Weekly[[#This Row],[GBC_P]]=TRUE,Weekly[[#This Row],[Actual]]=FALSE),BD106-1,BD106)))</f>
        <v>41.73</v>
      </c>
      <c r="BE107" s="38">
        <f>IF(Weekly[[#This Row],[H Odds &lt;]]="",BE106,IF(AND(Weekly[[#This Row],[H Odds &lt;]]&lt;&gt;"",Weekly[[#This Row],[HGBC_P]]=TRUE,Weekly[[#This Row],[Actual]]=TRUE),BE106+Weekly[[#This Row],[H Odds &lt;]]-1,IF(AND(Weekly[[#This Row],[H Odds &lt;]]&lt;&gt;"",Weekly[[#This Row],[HGBC_P]]=TRUE,Weekly[[#This Row],[Actual]]=FALSE),BE106-1,BE106)))</f>
        <v>42.98</v>
      </c>
      <c r="BF107" s="38">
        <f>IF(Weekly[[#This Row],[H Odds &lt;]]="",BF106,IF(AND(Weekly[[#This Row],[H Odds &lt;]]&lt;&gt;"",Weekly[[#This Row],[XGB_P]]=TRUE,Weekly[[#This Row],[Actual]]=TRUE),BF106+Weekly[[#This Row],[H Odds &lt;]]-1,IF(AND(Weekly[[#This Row],[H Odds &lt;]]&lt;&gt;"",Weekly[[#This Row],[XGB_P]]=TRUE,Weekly[[#This Row],[Actual]]=FALSE),BF106-1,BF106)))</f>
        <v>46.25</v>
      </c>
      <c r="BG107" s="38">
        <f>IF(Weekly[[#This Row],[H Odds &lt;]]="",BG106,IF(AND(Weekly[[#This Row],[H Odds &lt;]]&lt;&gt;"",Weekly[[#This Row],[QDA_P]]=TRUE,Weekly[[#This Row],[Actual]]=TRUE),BG106+Weekly[[#This Row],[H Odds &lt;]]-1,IF(AND(Weekly[[#This Row],[H Odds &lt;]]&lt;&gt;"",Weekly[[#This Row],[QDA_P]]=TRUE,Weekly[[#This Row],[Actual]]=FALSE),BG106-1,BG106)))</f>
        <v>41.73</v>
      </c>
      <c r="BH107" s="38">
        <f>IF(Weekly[[#This Row],[H Odds &lt;]]="",BH106,IF(AND(Weekly[[#This Row],[H Odds &lt;]]&lt;&gt;"",Weekly[[#This Row],[KNC_P]]=TRUE,Weekly[[#This Row],[Actual]]=TRUE),BH106+Weekly[[#This Row],[H Odds &lt;]]-1,IF(AND(Weekly[[#This Row],[H Odds &lt;]]&lt;&gt;"",Weekly[[#This Row],[KNC_P]]=TRUE,Weekly[[#This Row],[Actual]]=FALSE),BH106-1,BH106)))</f>
        <v>40</v>
      </c>
      <c r="BI107" s="38">
        <f>IF(Weekly[[#This Row],[H Odds &lt;]]="",BI106,IF(AND(Weekly[[#This Row],[H Odds &lt;]]&lt;&gt;"",Weekly[[#This Row],[TRUES]]&gt;0,Weekly[[#This Row],[Actual]]=TRUE),BI106+Weekly[[#This Row],[H Odds &lt;]]-1,IF(AND(Weekly[[#This Row],[H Odds &lt;]]&lt;&gt;"",Weekly[[#This Row],[TRUES]]=0),BI106,BI106-1)))</f>
        <v>54.51</v>
      </c>
      <c r="BJ107" s="38">
        <f>IF(Weekly[[#This Row],[H Odds &lt;]]="",BJ106,IF(AND(Weekly[[#This Row],[H Odds &lt;]]&lt;&gt;"",Weekly[[#This Row],[Actual]]=TRUE),BJ106+Weekly[[#This Row],[H Odds &lt;]]-1,IF(AND(Weekly[[#This Row],[H Odds &lt;]]&lt;&gt;"",Weekly[[#This Row],[Actual]]=FALSE),BJ106-1,BJ106)))</f>
        <v>54.51</v>
      </c>
      <c r="BK107" s="58">
        <f>IF(AND(Weekly[[#This Row],[TRUES]]&gt;4,Weekly[[#This Row],[Actual]]=TRUE),BK106+Weekly[[#This Row],[BF H Odds]]-1,IF(AND(Weekly[[#This Row],[FALSES]]&gt;4,Weekly[[#This Row],[Actual]]=FALSE),BK106+Weekly[[#This Row],[BF V Odds]]-1,IF(AND(Weekly[[#This Row],[TRUES]]&gt;4,Weekly[[#This Row],[Actual]]=FALSE),BK106-1,IF(AND(Weekly[[#This Row],[FALSES]]&gt;4,Weekly[[#This Row],[Actual]]=TRUE),BK106-1,BK106))))</f>
        <v>35.190000000000026</v>
      </c>
      <c r="BL107" s="58">
        <f>IF(AND(Weekly[[#This Row],[TRUES]]&gt;5,Weekly[[#This Row],[Actual]]=TRUE),BL106+Weekly[[#This Row],[BF H Odds]]-1,IF(AND(Weekly[[#This Row],[FALSES]]&gt;5,Weekly[[#This Row],[Actual]]=FALSE),BL106+Weekly[[#This Row],[BF V Odds]]-1,IF(AND(Weekly[[#This Row],[TRUES]]&gt;5,Weekly[[#This Row],[Actual]]=FALSE),BL106-1,IF(AND(Weekly[[#This Row],[FALSES]]&gt;5,Weekly[[#This Row],[Actual]]=TRUE),BL106-1,BL106))))</f>
        <v>42.010000000000019</v>
      </c>
      <c r="BM107" s="58">
        <f>IF(AND(Weekly[[#This Row],[TRUES]]&gt;6,Weekly[[#This Row],[Actual]]=TRUE),BM106+Weekly[[#This Row],[BF H Odds]]-1,IF(AND(Weekly[[#This Row],[FALSES]]&gt;6,Weekly[[#This Row],[Actual]]=FALSE),BM106+Weekly[[#This Row],[BF V Odds]]-1,IF(AND(Weekly[[#This Row],[TRUES]]&gt;6,Weekly[[#This Row],[Actual]]=FALSE),BM106-1,IF(AND(Weekly[[#This Row],[FALSES]]&gt;6,Weekly[[#This Row],[Actual]]=TRUE),BM106-1,BM106))))</f>
        <v>43.710000000000015</v>
      </c>
      <c r="BN107" s="24"/>
    </row>
    <row r="108" spans="1:66" x14ac:dyDescent="0.25">
      <c r="A108" s="1">
        <v>117</v>
      </c>
      <c r="B108" s="10">
        <v>44251</v>
      </c>
      <c r="C108" s="17" t="s">
        <v>33</v>
      </c>
      <c r="D108" s="15" t="s">
        <v>9</v>
      </c>
      <c r="E108" t="b">
        <v>1</v>
      </c>
      <c r="F108" t="b">
        <v>1</v>
      </c>
      <c r="G108" t="b">
        <v>1</v>
      </c>
      <c r="H108" t="b">
        <v>1</v>
      </c>
      <c r="I108" t="b">
        <v>1</v>
      </c>
      <c r="J108" t="b">
        <v>1</v>
      </c>
      <c r="K108" t="b">
        <v>1</v>
      </c>
      <c r="N108">
        <v>1</v>
      </c>
      <c r="O108">
        <v>1.76</v>
      </c>
      <c r="P108" t="b">
        <v>0</v>
      </c>
      <c r="Q108" t="s">
        <v>76</v>
      </c>
      <c r="R108" s="9">
        <f>IFERROR(IF(Weekly[[#This Row],[Won Bet?]]="yes",R107+(Weekly[[#This Row],[BF Odds]]*Weekly[[#This Row],[BF Stake]])-Weekly[[#This Row],[BF Stake]],R107-Weekly[[#This Row],[BF Stake]]),R107)</f>
        <v>87.840000000000032</v>
      </c>
      <c r="S108" s="9">
        <f>IFERROR(IF(Weekly[[#This Row],[Won Bet?]]="yes",S107+(((Weekly[[#This Row],[BF Odds]]*Weekly[[#This Row],[BF Stake]])-Weekly[[#This Row],[BF Stake]])*0.95),S107-Weekly[[#This Row],[BF Stake]]),S107)</f>
        <v>86.39800000000001</v>
      </c>
      <c r="T108">
        <v>2.1</v>
      </c>
      <c r="U108">
        <v>1.76</v>
      </c>
      <c r="V108" s="24">
        <f>IF(Weekly[[#This Row],[Actual]]="","",IF(AND(Weekly[[#This Row],[SVC_P]]=Weekly[[#This Row],[Actual]],Weekly[[#This Row],[SVC_P]]=TRUE),V107+Weekly[[#This Row],[BF H Odds]]-1,IF(AND(Weekly[[#This Row],[SVC_P]]=Weekly[[#This Row],[Actual]],Weekly[[#This Row],[SVC_P]]=FALSE),V107+Weekly[[#This Row],[BF V Odds]]-1,V107-1)))</f>
        <v>57.290000000000035</v>
      </c>
      <c r="W108" s="24">
        <f>IF(Weekly[[#This Row],[Actual]]="","",IF(AND(Weekly[[#This Row],[SVC_P]]=FALSE,Weekly[[#This Row],[Actual]]=TRUE),W107+Weekly[[#This Row],[BF H Odds]]-1,IF(AND(Weekly[[#This Row],[SVC_P]]=TRUE,Weekly[[#This Row],[Actual]]=FALSE,),W107+Weekly[[#This Row],[BF V Odds]]-1,W107-1)))</f>
        <v>-59.76</v>
      </c>
      <c r="X108" s="24">
        <f>IF(Weekly[[#This Row],[Actual]]="","",IF(AND(Weekly[[#This Row],[ADBC_P]]=Weekly[[#This Row],[Actual]],Weekly[[#This Row],[ADBC_P]]=TRUE),X107+Weekly[[#This Row],[BF H Odds]]-1,IF(AND(Weekly[[#This Row],[ADBC_P]]=Weekly[[#This Row],[Actual]],Weekly[[#This Row],[ADBC_P]]=FALSE),X107+Weekly[[#This Row],[BF V Odds]]-1,X107-1)))</f>
        <v>49.360000000000028</v>
      </c>
      <c r="Y108" s="24">
        <f>IF(Weekly[[#This Row],[Actual]]="","",IF(AND(Weekly[[#This Row],[ADBC_P]]=FALSE,Weekly[[#This Row],[Actual]]=TRUE),Y107+Weekly[[#This Row],[BF H Odds]]-1,IF(AND(Weekly[[#This Row],[ADBC_P]]=TRUE,Weekly[[#This Row],[Actual]]=FALSE),Y107+Weekly[[#This Row],[BF V Odds]]-1,Y107-1)))</f>
        <v>38.060000000000009</v>
      </c>
      <c r="Z108" s="24">
        <f>IF(Weekly[[#This Row],[Actual]]="","",IF(AND(Weekly[[#This Row],[RFC_P]]=Weekly[[#This Row],[Actual]],Weekly[[#This Row],[RFC_P]]=TRUE),Z107+Weekly[[#This Row],[BF H Odds]]-1,IF(AND(Weekly[[#This Row],[RFC_P]]=Weekly[[#This Row],[Actual]],Weekly[[#This Row],[RFC_P]]=FALSE),Z107+Weekly[[#This Row],[BF V Odds]]-1,Z107-1)))</f>
        <v>34.110000000000035</v>
      </c>
      <c r="AA108" s="24">
        <f>IF(Weekly[[#This Row],[Actual]]="","",IF(AND(Weekly[[#This Row],[RFC_P]]=FALSE,Weekly[[#This Row],[Actual]]=TRUE),AA107+Weekly[[#This Row],[BF H Odds]]-1,IF(AND(Weekly[[#This Row],[RFC_P]]=TRUE,Weekly[[#This Row],[Actual]]=FALSE),AA107+Weekly[[#This Row],[BF V Odds]]-1,AA107-1)))</f>
        <v>53.310000000000009</v>
      </c>
      <c r="AB108" s="24">
        <f>IF(Weekly[[#This Row],[Actual]]="","",IF(AND(Weekly[[#This Row],[GBC_P]]=Weekly[[#This Row],[Actual]],Weekly[[#This Row],[GBC_P]]=TRUE),AB107+Weekly[[#This Row],[BF H Odds]]-1,IF(AND(Weekly[[#This Row],[GBC_P]]=Weekly[[#This Row],[Actual]],Weekly[[#This Row],[GBC_P]]=FALSE),AB107+Weekly[[#This Row],[BF V Odds]]-1,AB107-1)))</f>
        <v>36.000000000000021</v>
      </c>
      <c r="AC108" s="24">
        <f>IF(Weekly[[#This Row],[Actual]]="","",IF(AND(Weekly[[#This Row],[GBC_P]]=FALSE,Weekly[[#This Row],[Actual]]=TRUE),AC107+Weekly[[#This Row],[BF H Odds]]-1,IF(AND(Weekly[[#This Row],[GBC_P]]=TRUE,Weekly[[#This Row],[Actual]]=FALSE),AC107+Weekly[[#This Row],[BF V Odds]]-1,AC107-1)))</f>
        <v>51.420000000000016</v>
      </c>
      <c r="AD108" s="24">
        <f>IF(Weekly[[#This Row],[Actual]]="","",IF(AND(Weekly[[#This Row],[HGBC_P]]=Weekly[[#This Row],[Actual]],Weekly[[#This Row],[HGBC_P]]=TRUE),AD107+Weekly[[#This Row],[BF H Odds]]-1,IF(AND(Weekly[[#This Row],[HGBC_P]]=Weekly[[#This Row],[Actual]],Weekly[[#This Row],[HGBC_P]]=FALSE),AD107+Weekly[[#This Row],[BF V Odds]]-1,AD107-1)))</f>
        <v>29.270000000000035</v>
      </c>
      <c r="AE108" s="24">
        <f>IF(Weekly[[#This Row],[Actual]]="","",IF(AND(Weekly[[#This Row],[HGBC_P]]=FALSE,Weekly[[#This Row],[Actual]]=TRUE),AE107+Weekly[[#This Row],[BF H Odds]]-1,IF(AND(Weekly[[#This Row],[HGBC_P]]=TRUE,Weekly[[#This Row],[Actual]]=FALSE),AE107+Weekly[[#This Row],[BF V Odds]]-1,AE107-1)))</f>
        <v>58.150000000000006</v>
      </c>
      <c r="AF108" s="24">
        <f>IF(Weekly[[#This Row],[Actual]]="","",IF(AND(Weekly[[#This Row],[XGB_P]]=Weekly[[#This Row],[Actual]],Weekly[[#This Row],[XGB_P]]=TRUE),AF107+Weekly[[#This Row],[BF H Odds]]-1,IF(AND(Weekly[[#This Row],[XGB_P]]=Weekly[[#This Row],[Actual]],Weekly[[#This Row],[XGB_P]]=FALSE),AF107+Weekly[[#This Row],[BF V Odds]]-1,AF107-1)))</f>
        <v>37.53000000000003</v>
      </c>
      <c r="AG108" s="24">
        <f>IF(Weekly[[#This Row],[Actual]]="","",IF(AND(Weekly[[#This Row],[XGB_P]]=FALSE,Weekly[[#This Row],[Actual]]=TRUE),AG107+Weekly[[#This Row],[BF H Odds]]-1,IF(AND(Weekly[[#This Row],[XGB_P]]=TRUE,Weekly[[#This Row],[Actual]]=FALSE),AG107+Weekly[[#This Row],[BF V Odds]]-1,AG107-1)))</f>
        <v>49.89</v>
      </c>
      <c r="AH108" s="24">
        <f>IF(Weekly[[#This Row],[Actual]]="","",IF(AND(Weekly[[#This Row],[QDA_P]]=Weekly[[#This Row],[Actual]],Weekly[[#This Row],[QDA_P]]=TRUE),AH107+Weekly[[#This Row],[BF H Odds]]-1,IF(AND(Weekly[[#This Row],[QDA_P]]=Weekly[[#This Row],[Actual]],Weekly[[#This Row],[QDA_P]]=FALSE),AH107+Weekly[[#This Row],[BF V Odds]]-1,AH107-1)))</f>
        <v>33.47000000000002</v>
      </c>
      <c r="AI108" s="24">
        <f>IF(Weekly[[#This Row],[Actual]]="","",IF(AND(Weekly[[#This Row],[QDA_P]]=FALSE,Weekly[[#This Row],[Actual]]=TRUE),AI107+Weekly[[#This Row],[BF H Odds]]-1,IF(AND(Weekly[[#This Row],[QDA_P]]=TRUE,Weekly[[#This Row],[Actual]]=FALSE),AI107+Weekly[[#This Row],[BF V Odds]]-1,AI107-1)))</f>
        <v>53.950000000000017</v>
      </c>
      <c r="AJ108" s="24"/>
      <c r="AK108" s="24"/>
      <c r="AL108" s="30">
        <f>IF(Weekly[[#This Row],[Actual]]="","",COUNTIF(Weekly[[#This Row],[SVC_P]:[QDA_P]],TRUE))</f>
        <v>7</v>
      </c>
      <c r="AM108" s="30">
        <f>IF(Weekly[[#This Row],[Actual]]="","",COUNTIF(Weekly[[#This Row],[SVC_P]:[QDA_P]],FALSE))</f>
        <v>0</v>
      </c>
      <c r="AN108" t="str">
        <f>IF(AND(Weekly[[#This Row],[BF V Odds]]&gt;$BO$6,Weekly[[#This Row],[BF V Odds]] &lt; $BO$7),Weekly[[#This Row],[BF V Odds]],"")</f>
        <v/>
      </c>
      <c r="AO108" t="str">
        <f>IF(AND(Weekly[[#This Row],[BF H Odds]]&gt;$BO$6, Weekly[[#This Row],[BF H Odds]] &lt; $BO$7),Weekly[[#This Row],[BF H Odds]],"")</f>
        <v/>
      </c>
      <c r="AP108" s="37">
        <f>IF(AND(Weekly[[#This Row],[V Odds &lt;]]="",Weekly[[#This Row],[H Odds &lt;]]=""),AP107,IF(AND(Weekly[[#This Row],[H Odds &lt;]]&lt;&gt;"",Weekly[[#This Row],[SVC_P]]=TRUE,Weekly[[#This Row],[Actual]]=TRUE),AP107+Weekly[[#This Row],[H Odds &lt;]]-1,IF(AND(Weekly[[#This Row],[V Odds &lt;]]&lt;&gt;"",Weekly[[#This Row],[SVC_P]]=FALSE,Weekly[[#This Row],[Actual]]=FALSE),AP107+Weekly[[#This Row],[V Odds &lt;]]-1,IF(AND(Weekly[[#This Row],[V Odds &lt;]]&lt;&gt;"",Weekly[[#This Row],[SVC_P]]=FALSE,Weekly[[#This Row],[Actual]]=TRUE),AP107-1,IF(AND(Weekly[[#This Row],[H Odds &lt;]]&lt;&gt;"",Weekly[[#This Row],[SVC_P]]=TRUE,Weekly[[#This Row],[Actual]]=FALSE),AP107-1,AP107)))))</f>
        <v>58.20000000000001</v>
      </c>
      <c r="AQ108" s="37">
        <f>IF(AND(Weekly[[#This Row],[V Odds &lt;]]="",Weekly[[#This Row],[H Odds &lt;]]=""),AQ107,IF(AND(Weekly[[#This Row],[H Odds &lt;]]&lt;&gt;"",Weekly[[#This Row],[ADBC_P]]=TRUE,Weekly[[#This Row],[Actual]]=TRUE),AQ107+Weekly[[#This Row],[H Odds &lt;]]-1,IF(AND(Weekly[[#This Row],[V Odds &lt;]]&lt;&gt;"",Weekly[[#This Row],[ADBC_P]]=FALSE,Weekly[[#This Row],[Actual]]=FALSE),AQ107+Weekly[[#This Row],[V Odds &lt;]]-1,IF(AND(Weekly[[#This Row],[V Odds &lt;]]&lt;&gt;"",Weekly[[#This Row],[ADBC_P]]=FALSE,Weekly[[#This Row],[Actual]]=TRUE),AQ107-1,IF(AND(Weekly[[#This Row],[H Odds &lt;]]&lt;&gt;"",Weekly[[#This Row],[ADBC_P]]=TRUE,Weekly[[#This Row],[Actual]]=FALSE),AQ107-1,AQ107)))))</f>
        <v>47.8</v>
      </c>
      <c r="AR108" s="37">
        <f>IF(AND(Weekly[[#This Row],[V Odds &lt;]]="",Weekly[[#This Row],[H Odds &lt;]]=""),AR107,IF(AND(Weekly[[#This Row],[H Odds &lt;]]&lt;&gt;"",Weekly[[#This Row],[RFC_P]]=TRUE,Weekly[[#This Row],[Actual]]=TRUE),AR107+Weekly[[#This Row],[H Odds &lt;]]-1,IF(AND(Weekly[[#This Row],[V Odds &lt;]]&lt;&gt;"",Weekly[[#This Row],[RFC_P]]=FALSE,Weekly[[#This Row],[Actual]]=FALSE),AR107+Weekly[[#This Row],[V Odds &lt;]]-1,IF(AND(Weekly[[#This Row],[V Odds &lt;]]&lt;&gt;"",Weekly[[#This Row],[RFC_P]]=FALSE,Weekly[[#This Row],[Actual]]=TRUE),AR107-1,IF(AND(Weekly[[#This Row],[H Odds &lt;]]&lt;&gt;"",Weekly[[#This Row],[RFC_P]]=TRUE,Weekly[[#This Row],[Actual]]=FALSE),AR107-1,AR107)))))</f>
        <v>43.06</v>
      </c>
      <c r="AS108" s="37">
        <f>IF(AND(Weekly[[#This Row],[V Odds &lt;]]="",Weekly[[#This Row],[H Odds &lt;]]=""),AS107,IF(AND(Weekly[[#This Row],[H Odds &lt;]]&lt;&gt;"",Weekly[[#This Row],[GBC_P]]=TRUE,Weekly[[#This Row],[Actual]]=TRUE),AS107+Weekly[[#This Row],[H Odds &lt;]]-1,IF(AND(Weekly[[#This Row],[V Odds &lt;]]&lt;&gt;"",Weekly[[#This Row],[GBC_P]]=FALSE,Weekly[[#This Row],[Actual]]=FALSE),AS107+Weekly[[#This Row],[V Odds &lt;]]-1,IF(AND(Weekly[[#This Row],[V Odds &lt;]]&lt;&gt;"",Weekly[[#This Row],[GBC_P]]=FALSE,Weekly[[#This Row],[Actual]]=TRUE),AS107-1,IF(AND(Weekly[[#This Row],[H Odds &lt;]]&lt;&gt;"",Weekly[[#This Row],[GBC_P]]=TRUE,Weekly[[#This Row],[Actual]]=FALSE),AS107-1,AS107)))))</f>
        <v>43.55</v>
      </c>
      <c r="AT108" s="37">
        <f>IF(AND(Weekly[[#This Row],[V Odds &lt;]]="",Weekly[[#This Row],[H Odds &lt;]]=""),AT107,IF(AND(Weekly[[#This Row],[H Odds &lt;]]&lt;&gt;"",Weekly[[#This Row],[HGBC_P]]=TRUE,Weekly[[#This Row],[Actual]]=TRUE),AT107+Weekly[[#This Row],[H Odds &lt;]]-1,IF(AND(Weekly[[#This Row],[V Odds &lt;]]&lt;&gt;"",Weekly[[#This Row],[HGBC_P]]=FALSE,Weekly[[#This Row],[Actual]]=FALSE),AT107+Weekly[[#This Row],[V Odds &lt;]]-1,IF(AND(Weekly[[#This Row],[V Odds &lt;]]&lt;&gt;"",Weekly[[#This Row],[HGBC_P]]=FALSE,Weekly[[#This Row],[Actual]]=TRUE),AT107-1,IF(AND(Weekly[[#This Row],[H Odds &lt;]]&lt;&gt;"",Weekly[[#This Row],[HGBC_P]]=TRUE,Weekly[[#This Row],[Actual]]=FALSE),AT107-1,AT107)))))</f>
        <v>40.98</v>
      </c>
      <c r="AU108" s="37">
        <f>IF(AND(Weekly[[#This Row],[V Odds &lt;]]="",Weekly[[#This Row],[H Odds &lt;]]=""),AU107,IF(AND(Weekly[[#This Row],[H Odds &lt;]]&lt;&gt;"",Weekly[[#This Row],[XGB_P]]=TRUE,Weekly[[#This Row],[Actual]]=TRUE),AU107+Weekly[[#This Row],[H Odds &lt;]]-1,IF(AND(Weekly[[#This Row],[V Odds &lt;]]&lt;&gt;"",Weekly[[#This Row],[XGB_P]]=FALSE,Weekly[[#This Row],[Actual]]=FALSE),AU107+Weekly[[#This Row],[V Odds &lt;]]-1,IF(AND(Weekly[[#This Row],[V Odds &lt;]]&lt;&gt;"",Weekly[[#This Row],[XGB_P]]=FALSE,Weekly[[#This Row],[Actual]]=TRUE),AU107-1,IF(AND(Weekly[[#This Row],[H Odds &lt;]]&lt;&gt;"",Weekly[[#This Row],[XGB_P]]=TRUE,Weekly[[#This Row],[Actual]]=FALSE),AU107-1,AU107)))))</f>
        <v>45.38</v>
      </c>
      <c r="AV108" s="37">
        <f>IF(AND(Weekly[[#This Row],[V Odds &lt;]]="",Weekly[[#This Row],[H Odds &lt;]]=""),AV107,IF(AND(Weekly[[#This Row],[H Odds &lt;]]&lt;&gt;"",Weekly[[#This Row],[QDA_P]]=TRUE,Weekly[[#This Row],[Actual]]=TRUE),AV107+Weekly[[#This Row],[H Odds &lt;]]-1,IF(AND(Weekly[[#This Row],[V Odds &lt;]]&lt;&gt;"",Weekly[[#This Row],[QDA_P]]=FALSE,Weekly[[#This Row],[Actual]]=FALSE),AV107+Weekly[[#This Row],[V Odds &lt;]]-1,IF(AND(Weekly[[#This Row],[V Odds &lt;]]&lt;&gt;"",Weekly[[#This Row],[QDA_P]]=FALSE,Weekly[[#This Row],[Actual]]=TRUE),AV107-1,IF(AND(Weekly[[#This Row],[H Odds &lt;]]&lt;&gt;"",Weekly[[#This Row],[QDA_P]]=TRUE,Weekly[[#This Row],[Actual]]=FALSE),AV107-1,AV107)))))</f>
        <v>46.249999999999993</v>
      </c>
      <c r="AW108" s="37"/>
      <c r="AX108" s="37">
        <f>IF(AND(Weekly[[#This Row],[V Odds &lt;]]="",Weekly[[#This Row],[H Odds &lt;]]=""),AX107,IF(AND(Weekly[[#This Row],[V Odds &lt;]]&lt;&gt;"",Weekly[[#This Row],[FALSES]]&gt;0,Weekly[[#This Row],[Actual]]=FALSE),AX107+Weekly[[#This Row],[V Odds &lt;]]-1,IF(AND(Weekly[[#This Row],[H Odds &lt;]]&lt;&gt;"",Weekly[[#This Row],[TRUES]]&gt;0,Weekly[[#This Row],[Actual]]=TRUE),AX107+Weekly[[#This Row],[H Odds &lt;]]-1,IF(AND(Weekly[[#This Row],[V Odds &lt;]]&lt;&gt;"",Weekly[[#This Row],[FALSES]]=0),AX107,IF(AND(Weekly[[#This Row],[H Odds &lt;]]&lt;&gt;"",Weekly[[#This Row],[TRUES]]=0),AX107,AX107-1)))))</f>
        <v>61.720000000000006</v>
      </c>
      <c r="AY108" s="37">
        <f>IF(AND(Weekly[[#This Row],[V Odds &lt;]]="",Weekly[[#This Row],[H Odds &lt;]]=""),AY107,IF(AND(Weekly[[#This Row],[V Odds &lt;]]&lt;&gt;"",Weekly[[#This Row],[FALSES]]&gt;0,Weekly[[#This Row],[Actual]]=FALSE),AY107+((Weekly[[#This Row],[V Odds &lt;]]-1)*0.92),IF(AND(Weekly[[#This Row],[H Odds &lt;]]&lt;&gt;"",Weekly[[#This Row],[TRUES]]&gt;0,Weekly[[#This Row],[Actual]]=TRUE),AY107+((Weekly[[#This Row],[H Odds &lt;]]-1)*0.92),IF(AND(Weekly[[#This Row],[V Odds &lt;]]&lt;&gt;"",Weekly[[#This Row],[FALSES]]=0),AY107,IF(AND(Weekly[[#This Row],[H Odds &lt;]]&lt;&gt;"",Weekly[[#This Row],[TRUES]]=0),AY107,AY107-1)))))</f>
        <v>59.182400000000008</v>
      </c>
      <c r="AZ108" s="37">
        <f>IF(AND(Weekly[[#This Row],[V Odds &lt;]]="",Weekly[[#This Row],[H Odds &lt;]]=""),AZ107,IF(AND(Weekly[[#This Row],[V Odds &lt;]]&lt;&gt;"",Weekly[[#This Row],[Actual]]=FALSE),AZ107+Weekly[[#This Row],[V Odds &lt;]]-1,IF(AND(Weekly[[#This Row],[H Odds &lt;]]&lt;&gt;"",Weekly[[#This Row],[Actual]]=TRUE),AZ107+Weekly[[#This Row],[H Odds &lt;]]-1,AZ107-1)))</f>
        <v>59.7</v>
      </c>
      <c r="BA108" s="38">
        <f>IF(Weekly[[#This Row],[H Odds &lt;]]="",BA107,IF(AND(Weekly[[#This Row],[H Odds &lt;]]&lt;&gt;"",Weekly[[#This Row],[SVC_P]]=TRUE,Weekly[[#This Row],[Actual]]=TRUE),BA107+Weekly[[#This Row],[H Odds &lt;]]-1,IF(AND(Weekly[[#This Row],[H Odds &lt;]]&lt;&gt;"",Weekly[[#This Row],[SVC_P]]=TRUE,Weekly[[#This Row],[Actual]]=FALSE),BA107-1,BA107)))</f>
        <v>54.51</v>
      </c>
      <c r="BB108" s="38">
        <f>IF(Weekly[[#This Row],[H Odds &lt;]]="",BB107,IF(AND(Weekly[[#This Row],[H Odds &lt;]]&lt;&gt;"",Weekly[[#This Row],[ADBC_P]]=TRUE,Weekly[[#This Row],[Actual]]=TRUE),BB107+Weekly[[#This Row],[H Odds &lt;]]-1,IF(AND(Weekly[[#This Row],[H Odds &lt;]]&lt;&gt;"",Weekly[[#This Row],[ADBC_P]]=TRUE,Weekly[[#This Row],[Actual]]=FALSE),BB107-1,BB107)))</f>
        <v>43.98</v>
      </c>
      <c r="BC108" s="38">
        <f>IF(Weekly[[#This Row],[H Odds &lt;]]="",BC107,IF(AND(Weekly[[#This Row],[H Odds &lt;]]&lt;&gt;"",Weekly[[#This Row],[RFC_P]]=TRUE,Weekly[[#This Row],[Actual]]=TRUE),BC107+Weekly[[#This Row],[H Odds &lt;]]-1,IF(AND(Weekly[[#This Row],[H Odds &lt;]]&lt;&gt;"",Weekly[[#This Row],[RFC_P]]=TRUE,Weekly[[#This Row],[Actual]]=FALSE),BC107-1,BC107)))</f>
        <v>40.729999999999997</v>
      </c>
      <c r="BD108" s="38">
        <f>IF(Weekly[[#This Row],[H Odds &lt;]]="",BD107,IF(AND(Weekly[[#This Row],[H Odds &lt;]]&lt;&gt;"",Weekly[[#This Row],[GBC_P]]=TRUE,Weekly[[#This Row],[Actual]]=TRUE),BD107+Weekly[[#This Row],[H Odds &lt;]]-1,IF(AND(Weekly[[#This Row],[H Odds &lt;]]&lt;&gt;"",Weekly[[#This Row],[GBC_P]]=TRUE,Weekly[[#This Row],[Actual]]=FALSE),BD107-1,BD107)))</f>
        <v>41.73</v>
      </c>
      <c r="BE108" s="38">
        <f>IF(Weekly[[#This Row],[H Odds &lt;]]="",BE107,IF(AND(Weekly[[#This Row],[H Odds &lt;]]&lt;&gt;"",Weekly[[#This Row],[HGBC_P]]=TRUE,Weekly[[#This Row],[Actual]]=TRUE),BE107+Weekly[[#This Row],[H Odds &lt;]]-1,IF(AND(Weekly[[#This Row],[H Odds &lt;]]&lt;&gt;"",Weekly[[#This Row],[HGBC_P]]=TRUE,Weekly[[#This Row],[Actual]]=FALSE),BE107-1,BE107)))</f>
        <v>42.98</v>
      </c>
      <c r="BF108" s="38">
        <f>IF(Weekly[[#This Row],[H Odds &lt;]]="",BF107,IF(AND(Weekly[[#This Row],[H Odds &lt;]]&lt;&gt;"",Weekly[[#This Row],[XGB_P]]=TRUE,Weekly[[#This Row],[Actual]]=TRUE),BF107+Weekly[[#This Row],[H Odds &lt;]]-1,IF(AND(Weekly[[#This Row],[H Odds &lt;]]&lt;&gt;"",Weekly[[#This Row],[XGB_P]]=TRUE,Weekly[[#This Row],[Actual]]=FALSE),BF107-1,BF107)))</f>
        <v>46.25</v>
      </c>
      <c r="BG108" s="38">
        <f>IF(Weekly[[#This Row],[H Odds &lt;]]="",BG107,IF(AND(Weekly[[#This Row],[H Odds &lt;]]&lt;&gt;"",Weekly[[#This Row],[QDA_P]]=TRUE,Weekly[[#This Row],[Actual]]=TRUE),BG107+Weekly[[#This Row],[H Odds &lt;]]-1,IF(AND(Weekly[[#This Row],[H Odds &lt;]]&lt;&gt;"",Weekly[[#This Row],[QDA_P]]=TRUE,Weekly[[#This Row],[Actual]]=FALSE),BG107-1,BG107)))</f>
        <v>41.73</v>
      </c>
      <c r="BH108" s="38">
        <f>IF(Weekly[[#This Row],[H Odds &lt;]]="",BH107,IF(AND(Weekly[[#This Row],[H Odds &lt;]]&lt;&gt;"",Weekly[[#This Row],[KNC_P]]=TRUE,Weekly[[#This Row],[Actual]]=TRUE),BH107+Weekly[[#This Row],[H Odds &lt;]]-1,IF(AND(Weekly[[#This Row],[H Odds &lt;]]&lt;&gt;"",Weekly[[#This Row],[KNC_P]]=TRUE,Weekly[[#This Row],[Actual]]=FALSE),BH107-1,BH107)))</f>
        <v>40</v>
      </c>
      <c r="BI108" s="38">
        <f>IF(Weekly[[#This Row],[H Odds &lt;]]="",BI107,IF(AND(Weekly[[#This Row],[H Odds &lt;]]&lt;&gt;"",Weekly[[#This Row],[TRUES]]&gt;0,Weekly[[#This Row],[Actual]]=TRUE),BI107+Weekly[[#This Row],[H Odds &lt;]]-1,IF(AND(Weekly[[#This Row],[H Odds &lt;]]&lt;&gt;"",Weekly[[#This Row],[TRUES]]=0),BI107,BI107-1)))</f>
        <v>54.51</v>
      </c>
      <c r="BJ108" s="38">
        <f>IF(Weekly[[#This Row],[H Odds &lt;]]="",BJ107,IF(AND(Weekly[[#This Row],[H Odds &lt;]]&lt;&gt;"",Weekly[[#This Row],[Actual]]=TRUE),BJ107+Weekly[[#This Row],[H Odds &lt;]]-1,IF(AND(Weekly[[#This Row],[H Odds &lt;]]&lt;&gt;"",Weekly[[#This Row],[Actual]]=FALSE),BJ107-1,BJ107)))</f>
        <v>54.51</v>
      </c>
      <c r="BK108" s="58">
        <f>IF(AND(Weekly[[#This Row],[TRUES]]&gt;4,Weekly[[#This Row],[Actual]]=TRUE),BK107+Weekly[[#This Row],[BF H Odds]]-1,IF(AND(Weekly[[#This Row],[FALSES]]&gt;4,Weekly[[#This Row],[Actual]]=FALSE),BK107+Weekly[[#This Row],[BF V Odds]]-1,IF(AND(Weekly[[#This Row],[TRUES]]&gt;4,Weekly[[#This Row],[Actual]]=FALSE),BK107-1,IF(AND(Weekly[[#This Row],[FALSES]]&gt;4,Weekly[[#This Row],[Actual]]=TRUE),BK107-1,BK107))))</f>
        <v>34.190000000000026</v>
      </c>
      <c r="BL108" s="58">
        <f>IF(AND(Weekly[[#This Row],[TRUES]]&gt;5,Weekly[[#This Row],[Actual]]=TRUE),BL107+Weekly[[#This Row],[BF H Odds]]-1,IF(AND(Weekly[[#This Row],[FALSES]]&gt;5,Weekly[[#This Row],[Actual]]=FALSE),BL107+Weekly[[#This Row],[BF V Odds]]-1,IF(AND(Weekly[[#This Row],[TRUES]]&gt;5,Weekly[[#This Row],[Actual]]=FALSE),BL107-1,IF(AND(Weekly[[#This Row],[FALSES]]&gt;5,Weekly[[#This Row],[Actual]]=TRUE),BL107-1,BL107))))</f>
        <v>41.010000000000019</v>
      </c>
      <c r="BM108" s="58">
        <f>IF(AND(Weekly[[#This Row],[TRUES]]&gt;6,Weekly[[#This Row],[Actual]]=TRUE),BM107+Weekly[[#This Row],[BF H Odds]]-1,IF(AND(Weekly[[#This Row],[FALSES]]&gt;6,Weekly[[#This Row],[Actual]]=FALSE),BM107+Weekly[[#This Row],[BF V Odds]]-1,IF(AND(Weekly[[#This Row],[TRUES]]&gt;6,Weekly[[#This Row],[Actual]]=FALSE),BM107-1,IF(AND(Weekly[[#This Row],[FALSES]]&gt;6,Weekly[[#This Row],[Actual]]=TRUE),BM107-1,BM107))))</f>
        <v>42.710000000000015</v>
      </c>
      <c r="BN108" s="24"/>
    </row>
    <row r="109" spans="1:66" x14ac:dyDescent="0.25">
      <c r="A109" s="1">
        <v>118</v>
      </c>
      <c r="B109" s="10">
        <v>44251</v>
      </c>
      <c r="C109" s="17" t="s">
        <v>31</v>
      </c>
      <c r="D109" s="15" t="s">
        <v>10</v>
      </c>
      <c r="E109" t="b">
        <v>1</v>
      </c>
      <c r="F109" t="b">
        <v>0</v>
      </c>
      <c r="G109" t="b">
        <v>0</v>
      </c>
      <c r="H109" t="b">
        <v>0</v>
      </c>
      <c r="I109" t="b">
        <v>0</v>
      </c>
      <c r="J109" t="b">
        <v>0</v>
      </c>
      <c r="K109" t="b">
        <v>0</v>
      </c>
      <c r="N109">
        <v>1</v>
      </c>
      <c r="O109">
        <v>1.76</v>
      </c>
      <c r="P109" t="b">
        <v>1</v>
      </c>
      <c r="Q109" t="s">
        <v>76</v>
      </c>
      <c r="R109" s="9">
        <f>IFERROR(IF(Weekly[[#This Row],[Won Bet?]]="yes",R108+(Weekly[[#This Row],[BF Odds]]*Weekly[[#This Row],[BF Stake]])-Weekly[[#This Row],[BF Stake]],R108-Weekly[[#This Row],[BF Stake]]),R108)</f>
        <v>86.840000000000032</v>
      </c>
      <c r="S109" s="9">
        <f>IFERROR(IF(Weekly[[#This Row],[Won Bet?]]="yes",S108+(((Weekly[[#This Row],[BF Odds]]*Weekly[[#This Row],[BF Stake]])-Weekly[[#This Row],[BF Stake]])*0.95),S108-Weekly[[#This Row],[BF Stake]]),S108)</f>
        <v>85.39800000000001</v>
      </c>
      <c r="T109">
        <v>1.76</v>
      </c>
      <c r="U109">
        <v>2.1</v>
      </c>
      <c r="V109" s="24">
        <f>IF(Weekly[[#This Row],[Actual]]="","",IF(AND(Weekly[[#This Row],[SVC_P]]=Weekly[[#This Row],[Actual]],Weekly[[#This Row],[SVC_P]]=TRUE),V108+Weekly[[#This Row],[BF H Odds]]-1,IF(AND(Weekly[[#This Row],[SVC_P]]=Weekly[[#This Row],[Actual]],Weekly[[#This Row],[SVC_P]]=FALSE),V108+Weekly[[#This Row],[BF V Odds]]-1,V108-1)))</f>
        <v>58.390000000000036</v>
      </c>
      <c r="W109" s="24">
        <f>IF(Weekly[[#This Row],[Actual]]="","",IF(AND(Weekly[[#This Row],[SVC_P]]=FALSE,Weekly[[#This Row],[Actual]]=TRUE),W108+Weekly[[#This Row],[BF H Odds]]-1,IF(AND(Weekly[[#This Row],[SVC_P]]=TRUE,Weekly[[#This Row],[Actual]]=FALSE,),W108+Weekly[[#This Row],[BF V Odds]]-1,W108-1)))</f>
        <v>-60.76</v>
      </c>
      <c r="X109" s="24">
        <f>IF(Weekly[[#This Row],[Actual]]="","",IF(AND(Weekly[[#This Row],[ADBC_P]]=Weekly[[#This Row],[Actual]],Weekly[[#This Row],[ADBC_P]]=TRUE),X108+Weekly[[#This Row],[BF H Odds]]-1,IF(AND(Weekly[[#This Row],[ADBC_P]]=Weekly[[#This Row],[Actual]],Weekly[[#This Row],[ADBC_P]]=FALSE),X108+Weekly[[#This Row],[BF V Odds]]-1,X108-1)))</f>
        <v>48.360000000000028</v>
      </c>
      <c r="Y109" s="24">
        <f>IF(Weekly[[#This Row],[Actual]]="","",IF(AND(Weekly[[#This Row],[ADBC_P]]=FALSE,Weekly[[#This Row],[Actual]]=TRUE),Y108+Weekly[[#This Row],[BF H Odds]]-1,IF(AND(Weekly[[#This Row],[ADBC_P]]=TRUE,Weekly[[#This Row],[Actual]]=FALSE),Y108+Weekly[[#This Row],[BF V Odds]]-1,Y108-1)))</f>
        <v>39.160000000000011</v>
      </c>
      <c r="Z109" s="24">
        <f>IF(Weekly[[#This Row],[Actual]]="","",IF(AND(Weekly[[#This Row],[RFC_P]]=Weekly[[#This Row],[Actual]],Weekly[[#This Row],[RFC_P]]=TRUE),Z108+Weekly[[#This Row],[BF H Odds]]-1,IF(AND(Weekly[[#This Row],[RFC_P]]=Weekly[[#This Row],[Actual]],Weekly[[#This Row],[RFC_P]]=FALSE),Z108+Weekly[[#This Row],[BF V Odds]]-1,Z108-1)))</f>
        <v>33.110000000000035</v>
      </c>
      <c r="AA109" s="24">
        <f>IF(Weekly[[#This Row],[Actual]]="","",IF(AND(Weekly[[#This Row],[RFC_P]]=FALSE,Weekly[[#This Row],[Actual]]=TRUE),AA108+Weekly[[#This Row],[BF H Odds]]-1,IF(AND(Weekly[[#This Row],[RFC_P]]=TRUE,Weekly[[#This Row],[Actual]]=FALSE),AA108+Weekly[[#This Row],[BF V Odds]]-1,AA108-1)))</f>
        <v>54.410000000000011</v>
      </c>
      <c r="AB109" s="24">
        <f>IF(Weekly[[#This Row],[Actual]]="","",IF(AND(Weekly[[#This Row],[GBC_P]]=Weekly[[#This Row],[Actual]],Weekly[[#This Row],[GBC_P]]=TRUE),AB108+Weekly[[#This Row],[BF H Odds]]-1,IF(AND(Weekly[[#This Row],[GBC_P]]=Weekly[[#This Row],[Actual]],Weekly[[#This Row],[GBC_P]]=FALSE),AB108+Weekly[[#This Row],[BF V Odds]]-1,AB108-1)))</f>
        <v>35.000000000000021</v>
      </c>
      <c r="AC109" s="24">
        <f>IF(Weekly[[#This Row],[Actual]]="","",IF(AND(Weekly[[#This Row],[GBC_P]]=FALSE,Weekly[[#This Row],[Actual]]=TRUE),AC108+Weekly[[#This Row],[BF H Odds]]-1,IF(AND(Weekly[[#This Row],[GBC_P]]=TRUE,Weekly[[#This Row],[Actual]]=FALSE),AC108+Weekly[[#This Row],[BF V Odds]]-1,AC108-1)))</f>
        <v>52.520000000000017</v>
      </c>
      <c r="AD109" s="24">
        <f>IF(Weekly[[#This Row],[Actual]]="","",IF(AND(Weekly[[#This Row],[HGBC_P]]=Weekly[[#This Row],[Actual]],Weekly[[#This Row],[HGBC_P]]=TRUE),AD108+Weekly[[#This Row],[BF H Odds]]-1,IF(AND(Weekly[[#This Row],[HGBC_P]]=Weekly[[#This Row],[Actual]],Weekly[[#This Row],[HGBC_P]]=FALSE),AD108+Weekly[[#This Row],[BF V Odds]]-1,AD108-1)))</f>
        <v>28.270000000000035</v>
      </c>
      <c r="AE109" s="24">
        <f>IF(Weekly[[#This Row],[Actual]]="","",IF(AND(Weekly[[#This Row],[HGBC_P]]=FALSE,Weekly[[#This Row],[Actual]]=TRUE),AE108+Weekly[[#This Row],[BF H Odds]]-1,IF(AND(Weekly[[#This Row],[HGBC_P]]=TRUE,Weekly[[#This Row],[Actual]]=FALSE),AE108+Weekly[[#This Row],[BF V Odds]]-1,AE108-1)))</f>
        <v>59.250000000000007</v>
      </c>
      <c r="AF109" s="24">
        <f>IF(Weekly[[#This Row],[Actual]]="","",IF(AND(Weekly[[#This Row],[XGB_P]]=Weekly[[#This Row],[Actual]],Weekly[[#This Row],[XGB_P]]=TRUE),AF108+Weekly[[#This Row],[BF H Odds]]-1,IF(AND(Weekly[[#This Row],[XGB_P]]=Weekly[[#This Row],[Actual]],Weekly[[#This Row],[XGB_P]]=FALSE),AF108+Weekly[[#This Row],[BF V Odds]]-1,AF108-1)))</f>
        <v>36.53000000000003</v>
      </c>
      <c r="AG109" s="24">
        <f>IF(Weekly[[#This Row],[Actual]]="","",IF(AND(Weekly[[#This Row],[XGB_P]]=FALSE,Weekly[[#This Row],[Actual]]=TRUE),AG108+Weekly[[#This Row],[BF H Odds]]-1,IF(AND(Weekly[[#This Row],[XGB_P]]=TRUE,Weekly[[#This Row],[Actual]]=FALSE),AG108+Weekly[[#This Row],[BF V Odds]]-1,AG108-1)))</f>
        <v>50.99</v>
      </c>
      <c r="AH109" s="24">
        <f>IF(Weekly[[#This Row],[Actual]]="","",IF(AND(Weekly[[#This Row],[QDA_P]]=Weekly[[#This Row],[Actual]],Weekly[[#This Row],[QDA_P]]=TRUE),AH108+Weekly[[#This Row],[BF H Odds]]-1,IF(AND(Weekly[[#This Row],[QDA_P]]=Weekly[[#This Row],[Actual]],Weekly[[#This Row],[QDA_P]]=FALSE),AH108+Weekly[[#This Row],[BF V Odds]]-1,AH108-1)))</f>
        <v>32.47000000000002</v>
      </c>
      <c r="AI109" s="24">
        <f>IF(Weekly[[#This Row],[Actual]]="","",IF(AND(Weekly[[#This Row],[QDA_P]]=FALSE,Weekly[[#This Row],[Actual]]=TRUE),AI108+Weekly[[#This Row],[BF H Odds]]-1,IF(AND(Weekly[[#This Row],[QDA_P]]=TRUE,Weekly[[#This Row],[Actual]]=FALSE),AI108+Weekly[[#This Row],[BF V Odds]]-1,AI108-1)))</f>
        <v>55.050000000000018</v>
      </c>
      <c r="AJ109" s="24"/>
      <c r="AK109" s="24"/>
      <c r="AL109" s="30">
        <f>IF(Weekly[[#This Row],[Actual]]="","",COUNTIF(Weekly[[#This Row],[SVC_P]:[QDA_P]],TRUE))</f>
        <v>1</v>
      </c>
      <c r="AM109" s="30">
        <f>IF(Weekly[[#This Row],[Actual]]="","",COUNTIF(Weekly[[#This Row],[SVC_P]:[QDA_P]],FALSE))</f>
        <v>6</v>
      </c>
      <c r="AN109" t="str">
        <f>IF(AND(Weekly[[#This Row],[BF V Odds]]&gt;$BO$6,Weekly[[#This Row],[BF V Odds]] &lt; $BO$7),Weekly[[#This Row],[BF V Odds]],"")</f>
        <v/>
      </c>
      <c r="AO109" t="str">
        <f>IF(AND(Weekly[[#This Row],[BF H Odds]]&gt;$BO$6, Weekly[[#This Row],[BF H Odds]] &lt; $BO$7),Weekly[[#This Row],[BF H Odds]],"")</f>
        <v/>
      </c>
      <c r="AP109" s="37">
        <f>IF(AND(Weekly[[#This Row],[V Odds &lt;]]="",Weekly[[#This Row],[H Odds &lt;]]=""),AP108,IF(AND(Weekly[[#This Row],[H Odds &lt;]]&lt;&gt;"",Weekly[[#This Row],[SVC_P]]=TRUE,Weekly[[#This Row],[Actual]]=TRUE),AP108+Weekly[[#This Row],[H Odds &lt;]]-1,IF(AND(Weekly[[#This Row],[V Odds &lt;]]&lt;&gt;"",Weekly[[#This Row],[SVC_P]]=FALSE,Weekly[[#This Row],[Actual]]=FALSE),AP108+Weekly[[#This Row],[V Odds &lt;]]-1,IF(AND(Weekly[[#This Row],[V Odds &lt;]]&lt;&gt;"",Weekly[[#This Row],[SVC_P]]=FALSE,Weekly[[#This Row],[Actual]]=TRUE),AP108-1,IF(AND(Weekly[[#This Row],[H Odds &lt;]]&lt;&gt;"",Weekly[[#This Row],[SVC_P]]=TRUE,Weekly[[#This Row],[Actual]]=FALSE),AP108-1,AP108)))))</f>
        <v>58.20000000000001</v>
      </c>
      <c r="AQ109" s="37">
        <f>IF(AND(Weekly[[#This Row],[V Odds &lt;]]="",Weekly[[#This Row],[H Odds &lt;]]=""),AQ108,IF(AND(Weekly[[#This Row],[H Odds &lt;]]&lt;&gt;"",Weekly[[#This Row],[ADBC_P]]=TRUE,Weekly[[#This Row],[Actual]]=TRUE),AQ108+Weekly[[#This Row],[H Odds &lt;]]-1,IF(AND(Weekly[[#This Row],[V Odds &lt;]]&lt;&gt;"",Weekly[[#This Row],[ADBC_P]]=FALSE,Weekly[[#This Row],[Actual]]=FALSE),AQ108+Weekly[[#This Row],[V Odds &lt;]]-1,IF(AND(Weekly[[#This Row],[V Odds &lt;]]&lt;&gt;"",Weekly[[#This Row],[ADBC_P]]=FALSE,Weekly[[#This Row],[Actual]]=TRUE),AQ108-1,IF(AND(Weekly[[#This Row],[H Odds &lt;]]&lt;&gt;"",Weekly[[#This Row],[ADBC_P]]=TRUE,Weekly[[#This Row],[Actual]]=FALSE),AQ108-1,AQ108)))))</f>
        <v>47.8</v>
      </c>
      <c r="AR109" s="37">
        <f>IF(AND(Weekly[[#This Row],[V Odds &lt;]]="",Weekly[[#This Row],[H Odds &lt;]]=""),AR108,IF(AND(Weekly[[#This Row],[H Odds &lt;]]&lt;&gt;"",Weekly[[#This Row],[RFC_P]]=TRUE,Weekly[[#This Row],[Actual]]=TRUE),AR108+Weekly[[#This Row],[H Odds &lt;]]-1,IF(AND(Weekly[[#This Row],[V Odds &lt;]]&lt;&gt;"",Weekly[[#This Row],[RFC_P]]=FALSE,Weekly[[#This Row],[Actual]]=FALSE),AR108+Weekly[[#This Row],[V Odds &lt;]]-1,IF(AND(Weekly[[#This Row],[V Odds &lt;]]&lt;&gt;"",Weekly[[#This Row],[RFC_P]]=FALSE,Weekly[[#This Row],[Actual]]=TRUE),AR108-1,IF(AND(Weekly[[#This Row],[H Odds &lt;]]&lt;&gt;"",Weekly[[#This Row],[RFC_P]]=TRUE,Weekly[[#This Row],[Actual]]=FALSE),AR108-1,AR108)))))</f>
        <v>43.06</v>
      </c>
      <c r="AS109" s="37">
        <f>IF(AND(Weekly[[#This Row],[V Odds &lt;]]="",Weekly[[#This Row],[H Odds &lt;]]=""),AS108,IF(AND(Weekly[[#This Row],[H Odds &lt;]]&lt;&gt;"",Weekly[[#This Row],[GBC_P]]=TRUE,Weekly[[#This Row],[Actual]]=TRUE),AS108+Weekly[[#This Row],[H Odds &lt;]]-1,IF(AND(Weekly[[#This Row],[V Odds &lt;]]&lt;&gt;"",Weekly[[#This Row],[GBC_P]]=FALSE,Weekly[[#This Row],[Actual]]=FALSE),AS108+Weekly[[#This Row],[V Odds &lt;]]-1,IF(AND(Weekly[[#This Row],[V Odds &lt;]]&lt;&gt;"",Weekly[[#This Row],[GBC_P]]=FALSE,Weekly[[#This Row],[Actual]]=TRUE),AS108-1,IF(AND(Weekly[[#This Row],[H Odds &lt;]]&lt;&gt;"",Weekly[[#This Row],[GBC_P]]=TRUE,Weekly[[#This Row],[Actual]]=FALSE),AS108-1,AS108)))))</f>
        <v>43.55</v>
      </c>
      <c r="AT109" s="37">
        <f>IF(AND(Weekly[[#This Row],[V Odds &lt;]]="",Weekly[[#This Row],[H Odds &lt;]]=""),AT108,IF(AND(Weekly[[#This Row],[H Odds &lt;]]&lt;&gt;"",Weekly[[#This Row],[HGBC_P]]=TRUE,Weekly[[#This Row],[Actual]]=TRUE),AT108+Weekly[[#This Row],[H Odds &lt;]]-1,IF(AND(Weekly[[#This Row],[V Odds &lt;]]&lt;&gt;"",Weekly[[#This Row],[HGBC_P]]=FALSE,Weekly[[#This Row],[Actual]]=FALSE),AT108+Weekly[[#This Row],[V Odds &lt;]]-1,IF(AND(Weekly[[#This Row],[V Odds &lt;]]&lt;&gt;"",Weekly[[#This Row],[HGBC_P]]=FALSE,Weekly[[#This Row],[Actual]]=TRUE),AT108-1,IF(AND(Weekly[[#This Row],[H Odds &lt;]]&lt;&gt;"",Weekly[[#This Row],[HGBC_P]]=TRUE,Weekly[[#This Row],[Actual]]=FALSE),AT108-1,AT108)))))</f>
        <v>40.98</v>
      </c>
      <c r="AU109" s="37">
        <f>IF(AND(Weekly[[#This Row],[V Odds &lt;]]="",Weekly[[#This Row],[H Odds &lt;]]=""),AU108,IF(AND(Weekly[[#This Row],[H Odds &lt;]]&lt;&gt;"",Weekly[[#This Row],[XGB_P]]=TRUE,Weekly[[#This Row],[Actual]]=TRUE),AU108+Weekly[[#This Row],[H Odds &lt;]]-1,IF(AND(Weekly[[#This Row],[V Odds &lt;]]&lt;&gt;"",Weekly[[#This Row],[XGB_P]]=FALSE,Weekly[[#This Row],[Actual]]=FALSE),AU108+Weekly[[#This Row],[V Odds &lt;]]-1,IF(AND(Weekly[[#This Row],[V Odds &lt;]]&lt;&gt;"",Weekly[[#This Row],[XGB_P]]=FALSE,Weekly[[#This Row],[Actual]]=TRUE),AU108-1,IF(AND(Weekly[[#This Row],[H Odds &lt;]]&lt;&gt;"",Weekly[[#This Row],[XGB_P]]=TRUE,Weekly[[#This Row],[Actual]]=FALSE),AU108-1,AU108)))))</f>
        <v>45.38</v>
      </c>
      <c r="AV109" s="37">
        <f>IF(AND(Weekly[[#This Row],[V Odds &lt;]]="",Weekly[[#This Row],[H Odds &lt;]]=""),AV108,IF(AND(Weekly[[#This Row],[H Odds &lt;]]&lt;&gt;"",Weekly[[#This Row],[QDA_P]]=TRUE,Weekly[[#This Row],[Actual]]=TRUE),AV108+Weekly[[#This Row],[H Odds &lt;]]-1,IF(AND(Weekly[[#This Row],[V Odds &lt;]]&lt;&gt;"",Weekly[[#This Row],[QDA_P]]=FALSE,Weekly[[#This Row],[Actual]]=FALSE),AV108+Weekly[[#This Row],[V Odds &lt;]]-1,IF(AND(Weekly[[#This Row],[V Odds &lt;]]&lt;&gt;"",Weekly[[#This Row],[QDA_P]]=FALSE,Weekly[[#This Row],[Actual]]=TRUE),AV108-1,IF(AND(Weekly[[#This Row],[H Odds &lt;]]&lt;&gt;"",Weekly[[#This Row],[QDA_P]]=TRUE,Weekly[[#This Row],[Actual]]=FALSE),AV108-1,AV108)))))</f>
        <v>46.249999999999993</v>
      </c>
      <c r="AW109" s="37"/>
      <c r="AX109" s="37">
        <f>IF(AND(Weekly[[#This Row],[V Odds &lt;]]="",Weekly[[#This Row],[H Odds &lt;]]=""),AX108,IF(AND(Weekly[[#This Row],[V Odds &lt;]]&lt;&gt;"",Weekly[[#This Row],[FALSES]]&gt;0,Weekly[[#This Row],[Actual]]=FALSE),AX108+Weekly[[#This Row],[V Odds &lt;]]-1,IF(AND(Weekly[[#This Row],[H Odds &lt;]]&lt;&gt;"",Weekly[[#This Row],[TRUES]]&gt;0,Weekly[[#This Row],[Actual]]=TRUE),AX108+Weekly[[#This Row],[H Odds &lt;]]-1,IF(AND(Weekly[[#This Row],[V Odds &lt;]]&lt;&gt;"",Weekly[[#This Row],[FALSES]]=0),AX108,IF(AND(Weekly[[#This Row],[H Odds &lt;]]&lt;&gt;"",Weekly[[#This Row],[TRUES]]=0),AX108,AX108-1)))))</f>
        <v>61.720000000000006</v>
      </c>
      <c r="AY109" s="37">
        <f>IF(AND(Weekly[[#This Row],[V Odds &lt;]]="",Weekly[[#This Row],[H Odds &lt;]]=""),AY108,IF(AND(Weekly[[#This Row],[V Odds &lt;]]&lt;&gt;"",Weekly[[#This Row],[FALSES]]&gt;0,Weekly[[#This Row],[Actual]]=FALSE),AY108+((Weekly[[#This Row],[V Odds &lt;]]-1)*0.92),IF(AND(Weekly[[#This Row],[H Odds &lt;]]&lt;&gt;"",Weekly[[#This Row],[TRUES]]&gt;0,Weekly[[#This Row],[Actual]]=TRUE),AY108+((Weekly[[#This Row],[H Odds &lt;]]-1)*0.92),IF(AND(Weekly[[#This Row],[V Odds &lt;]]&lt;&gt;"",Weekly[[#This Row],[FALSES]]=0),AY108,IF(AND(Weekly[[#This Row],[H Odds &lt;]]&lt;&gt;"",Weekly[[#This Row],[TRUES]]=0),AY108,AY108-1)))))</f>
        <v>59.182400000000008</v>
      </c>
      <c r="AZ109" s="37">
        <f>IF(AND(Weekly[[#This Row],[V Odds &lt;]]="",Weekly[[#This Row],[H Odds &lt;]]=""),AZ108,IF(AND(Weekly[[#This Row],[V Odds &lt;]]&lt;&gt;"",Weekly[[#This Row],[Actual]]=FALSE),AZ108+Weekly[[#This Row],[V Odds &lt;]]-1,IF(AND(Weekly[[#This Row],[H Odds &lt;]]&lt;&gt;"",Weekly[[#This Row],[Actual]]=TRUE),AZ108+Weekly[[#This Row],[H Odds &lt;]]-1,AZ108-1)))</f>
        <v>59.7</v>
      </c>
      <c r="BA109" s="38">
        <f>IF(Weekly[[#This Row],[H Odds &lt;]]="",BA108,IF(AND(Weekly[[#This Row],[H Odds &lt;]]&lt;&gt;"",Weekly[[#This Row],[SVC_P]]=TRUE,Weekly[[#This Row],[Actual]]=TRUE),BA108+Weekly[[#This Row],[H Odds &lt;]]-1,IF(AND(Weekly[[#This Row],[H Odds &lt;]]&lt;&gt;"",Weekly[[#This Row],[SVC_P]]=TRUE,Weekly[[#This Row],[Actual]]=FALSE),BA108-1,BA108)))</f>
        <v>54.51</v>
      </c>
      <c r="BB109" s="38">
        <f>IF(Weekly[[#This Row],[H Odds &lt;]]="",BB108,IF(AND(Weekly[[#This Row],[H Odds &lt;]]&lt;&gt;"",Weekly[[#This Row],[ADBC_P]]=TRUE,Weekly[[#This Row],[Actual]]=TRUE),BB108+Weekly[[#This Row],[H Odds &lt;]]-1,IF(AND(Weekly[[#This Row],[H Odds &lt;]]&lt;&gt;"",Weekly[[#This Row],[ADBC_P]]=TRUE,Weekly[[#This Row],[Actual]]=FALSE),BB108-1,BB108)))</f>
        <v>43.98</v>
      </c>
      <c r="BC109" s="38">
        <f>IF(Weekly[[#This Row],[H Odds &lt;]]="",BC108,IF(AND(Weekly[[#This Row],[H Odds &lt;]]&lt;&gt;"",Weekly[[#This Row],[RFC_P]]=TRUE,Weekly[[#This Row],[Actual]]=TRUE),BC108+Weekly[[#This Row],[H Odds &lt;]]-1,IF(AND(Weekly[[#This Row],[H Odds &lt;]]&lt;&gt;"",Weekly[[#This Row],[RFC_P]]=TRUE,Weekly[[#This Row],[Actual]]=FALSE),BC108-1,BC108)))</f>
        <v>40.729999999999997</v>
      </c>
      <c r="BD109" s="38">
        <f>IF(Weekly[[#This Row],[H Odds &lt;]]="",BD108,IF(AND(Weekly[[#This Row],[H Odds &lt;]]&lt;&gt;"",Weekly[[#This Row],[GBC_P]]=TRUE,Weekly[[#This Row],[Actual]]=TRUE),BD108+Weekly[[#This Row],[H Odds &lt;]]-1,IF(AND(Weekly[[#This Row],[H Odds &lt;]]&lt;&gt;"",Weekly[[#This Row],[GBC_P]]=TRUE,Weekly[[#This Row],[Actual]]=FALSE),BD108-1,BD108)))</f>
        <v>41.73</v>
      </c>
      <c r="BE109" s="38">
        <f>IF(Weekly[[#This Row],[H Odds &lt;]]="",BE108,IF(AND(Weekly[[#This Row],[H Odds &lt;]]&lt;&gt;"",Weekly[[#This Row],[HGBC_P]]=TRUE,Weekly[[#This Row],[Actual]]=TRUE),BE108+Weekly[[#This Row],[H Odds &lt;]]-1,IF(AND(Weekly[[#This Row],[H Odds &lt;]]&lt;&gt;"",Weekly[[#This Row],[HGBC_P]]=TRUE,Weekly[[#This Row],[Actual]]=FALSE),BE108-1,BE108)))</f>
        <v>42.98</v>
      </c>
      <c r="BF109" s="38">
        <f>IF(Weekly[[#This Row],[H Odds &lt;]]="",BF108,IF(AND(Weekly[[#This Row],[H Odds &lt;]]&lt;&gt;"",Weekly[[#This Row],[XGB_P]]=TRUE,Weekly[[#This Row],[Actual]]=TRUE),BF108+Weekly[[#This Row],[H Odds &lt;]]-1,IF(AND(Weekly[[#This Row],[H Odds &lt;]]&lt;&gt;"",Weekly[[#This Row],[XGB_P]]=TRUE,Weekly[[#This Row],[Actual]]=FALSE),BF108-1,BF108)))</f>
        <v>46.25</v>
      </c>
      <c r="BG109" s="38">
        <f>IF(Weekly[[#This Row],[H Odds &lt;]]="",BG108,IF(AND(Weekly[[#This Row],[H Odds &lt;]]&lt;&gt;"",Weekly[[#This Row],[QDA_P]]=TRUE,Weekly[[#This Row],[Actual]]=TRUE),BG108+Weekly[[#This Row],[H Odds &lt;]]-1,IF(AND(Weekly[[#This Row],[H Odds &lt;]]&lt;&gt;"",Weekly[[#This Row],[QDA_P]]=TRUE,Weekly[[#This Row],[Actual]]=FALSE),BG108-1,BG108)))</f>
        <v>41.73</v>
      </c>
      <c r="BH109" s="38">
        <f>IF(Weekly[[#This Row],[H Odds &lt;]]="",BH108,IF(AND(Weekly[[#This Row],[H Odds &lt;]]&lt;&gt;"",Weekly[[#This Row],[KNC_P]]=TRUE,Weekly[[#This Row],[Actual]]=TRUE),BH108+Weekly[[#This Row],[H Odds &lt;]]-1,IF(AND(Weekly[[#This Row],[H Odds &lt;]]&lt;&gt;"",Weekly[[#This Row],[KNC_P]]=TRUE,Weekly[[#This Row],[Actual]]=FALSE),BH108-1,BH108)))</f>
        <v>40</v>
      </c>
      <c r="BI109" s="38">
        <f>IF(Weekly[[#This Row],[H Odds &lt;]]="",BI108,IF(AND(Weekly[[#This Row],[H Odds &lt;]]&lt;&gt;"",Weekly[[#This Row],[TRUES]]&gt;0,Weekly[[#This Row],[Actual]]=TRUE),BI108+Weekly[[#This Row],[H Odds &lt;]]-1,IF(AND(Weekly[[#This Row],[H Odds &lt;]]&lt;&gt;"",Weekly[[#This Row],[TRUES]]=0),BI108,BI108-1)))</f>
        <v>54.51</v>
      </c>
      <c r="BJ109" s="38">
        <f>IF(Weekly[[#This Row],[H Odds &lt;]]="",BJ108,IF(AND(Weekly[[#This Row],[H Odds &lt;]]&lt;&gt;"",Weekly[[#This Row],[Actual]]=TRUE),BJ108+Weekly[[#This Row],[H Odds &lt;]]-1,IF(AND(Weekly[[#This Row],[H Odds &lt;]]&lt;&gt;"",Weekly[[#This Row],[Actual]]=FALSE),BJ108-1,BJ108)))</f>
        <v>54.51</v>
      </c>
      <c r="BK109" s="58">
        <f>IF(AND(Weekly[[#This Row],[TRUES]]&gt;4,Weekly[[#This Row],[Actual]]=TRUE),BK108+Weekly[[#This Row],[BF H Odds]]-1,IF(AND(Weekly[[#This Row],[FALSES]]&gt;4,Weekly[[#This Row],[Actual]]=FALSE),BK108+Weekly[[#This Row],[BF V Odds]]-1,IF(AND(Weekly[[#This Row],[TRUES]]&gt;4,Weekly[[#This Row],[Actual]]=FALSE),BK108-1,IF(AND(Weekly[[#This Row],[FALSES]]&gt;4,Weekly[[#This Row],[Actual]]=TRUE),BK108-1,BK108))))</f>
        <v>33.190000000000026</v>
      </c>
      <c r="BL109" s="58">
        <f>IF(AND(Weekly[[#This Row],[TRUES]]&gt;5,Weekly[[#This Row],[Actual]]=TRUE),BL108+Weekly[[#This Row],[BF H Odds]]-1,IF(AND(Weekly[[#This Row],[FALSES]]&gt;5,Weekly[[#This Row],[Actual]]=FALSE),BL108+Weekly[[#This Row],[BF V Odds]]-1,IF(AND(Weekly[[#This Row],[TRUES]]&gt;5,Weekly[[#This Row],[Actual]]=FALSE),BL108-1,IF(AND(Weekly[[#This Row],[FALSES]]&gt;5,Weekly[[#This Row],[Actual]]=TRUE),BL108-1,BL108))))</f>
        <v>40.010000000000019</v>
      </c>
      <c r="BM109" s="58">
        <f>IF(AND(Weekly[[#This Row],[TRUES]]&gt;6,Weekly[[#This Row],[Actual]]=TRUE),BM108+Weekly[[#This Row],[BF H Odds]]-1,IF(AND(Weekly[[#This Row],[FALSES]]&gt;6,Weekly[[#This Row],[Actual]]=FALSE),BM108+Weekly[[#This Row],[BF V Odds]]-1,IF(AND(Weekly[[#This Row],[TRUES]]&gt;6,Weekly[[#This Row],[Actual]]=FALSE),BM108-1,IF(AND(Weekly[[#This Row],[FALSES]]&gt;6,Weekly[[#This Row],[Actual]]=TRUE),BM108-1,BM108))))</f>
        <v>42.710000000000015</v>
      </c>
      <c r="BN109" s="24"/>
    </row>
    <row r="110" spans="1:66" x14ac:dyDescent="0.25">
      <c r="A110" s="1">
        <v>119</v>
      </c>
      <c r="B110" s="10">
        <v>44251</v>
      </c>
      <c r="C110" s="17" t="s">
        <v>20</v>
      </c>
      <c r="D110" s="15" t="s">
        <v>12</v>
      </c>
      <c r="E110" t="b">
        <v>1</v>
      </c>
      <c r="F110" t="b">
        <v>0</v>
      </c>
      <c r="G110" t="b">
        <v>0</v>
      </c>
      <c r="H110" t="b">
        <v>0</v>
      </c>
      <c r="I110" t="b">
        <v>0</v>
      </c>
      <c r="J110" t="b">
        <v>0</v>
      </c>
      <c r="K110" t="b">
        <v>0</v>
      </c>
      <c r="N110">
        <v>1</v>
      </c>
      <c r="O110">
        <v>1.62</v>
      </c>
      <c r="P110" t="b">
        <v>1</v>
      </c>
      <c r="Q110" t="s">
        <v>76</v>
      </c>
      <c r="R110" s="9">
        <f>IFERROR(IF(Weekly[[#This Row],[Won Bet?]]="yes",R109+(Weekly[[#This Row],[BF Odds]]*Weekly[[#This Row],[BF Stake]])-Weekly[[#This Row],[BF Stake]],R109-Weekly[[#This Row],[BF Stake]]),R109)</f>
        <v>85.840000000000032</v>
      </c>
      <c r="S110" s="9">
        <f>IFERROR(IF(Weekly[[#This Row],[Won Bet?]]="yes",S109+(((Weekly[[#This Row],[BF Odds]]*Weekly[[#This Row],[BF Stake]])-Weekly[[#This Row],[BF Stake]])*0.95),S109-Weekly[[#This Row],[BF Stake]]),S109)</f>
        <v>84.39800000000001</v>
      </c>
      <c r="T110">
        <v>1.62</v>
      </c>
      <c r="U110">
        <v>2.4</v>
      </c>
      <c r="V110" s="24">
        <f>IF(Weekly[[#This Row],[Actual]]="","",IF(AND(Weekly[[#This Row],[SVC_P]]=Weekly[[#This Row],[Actual]],Weekly[[#This Row],[SVC_P]]=TRUE),V109+Weekly[[#This Row],[BF H Odds]]-1,IF(AND(Weekly[[#This Row],[SVC_P]]=Weekly[[#This Row],[Actual]],Weekly[[#This Row],[SVC_P]]=FALSE),V109+Weekly[[#This Row],[BF V Odds]]-1,V109-1)))</f>
        <v>59.790000000000035</v>
      </c>
      <c r="W110" s="24">
        <f>IF(Weekly[[#This Row],[Actual]]="","",IF(AND(Weekly[[#This Row],[SVC_P]]=FALSE,Weekly[[#This Row],[Actual]]=TRUE),W109+Weekly[[#This Row],[BF H Odds]]-1,IF(AND(Weekly[[#This Row],[SVC_P]]=TRUE,Weekly[[#This Row],[Actual]]=FALSE,),W109+Weekly[[#This Row],[BF V Odds]]-1,W109-1)))</f>
        <v>-61.76</v>
      </c>
      <c r="X110" s="24">
        <f>IF(Weekly[[#This Row],[Actual]]="","",IF(AND(Weekly[[#This Row],[ADBC_P]]=Weekly[[#This Row],[Actual]],Weekly[[#This Row],[ADBC_P]]=TRUE),X109+Weekly[[#This Row],[BF H Odds]]-1,IF(AND(Weekly[[#This Row],[ADBC_P]]=Weekly[[#This Row],[Actual]],Weekly[[#This Row],[ADBC_P]]=FALSE),X109+Weekly[[#This Row],[BF V Odds]]-1,X109-1)))</f>
        <v>47.360000000000028</v>
      </c>
      <c r="Y110" s="24">
        <f>IF(Weekly[[#This Row],[Actual]]="","",IF(AND(Weekly[[#This Row],[ADBC_P]]=FALSE,Weekly[[#This Row],[Actual]]=TRUE),Y109+Weekly[[#This Row],[BF H Odds]]-1,IF(AND(Weekly[[#This Row],[ADBC_P]]=TRUE,Weekly[[#This Row],[Actual]]=FALSE),Y109+Weekly[[#This Row],[BF V Odds]]-1,Y109-1)))</f>
        <v>40.560000000000009</v>
      </c>
      <c r="Z110" s="24">
        <f>IF(Weekly[[#This Row],[Actual]]="","",IF(AND(Weekly[[#This Row],[RFC_P]]=Weekly[[#This Row],[Actual]],Weekly[[#This Row],[RFC_P]]=TRUE),Z109+Weekly[[#This Row],[BF H Odds]]-1,IF(AND(Weekly[[#This Row],[RFC_P]]=Weekly[[#This Row],[Actual]],Weekly[[#This Row],[RFC_P]]=FALSE),Z109+Weekly[[#This Row],[BF V Odds]]-1,Z109-1)))</f>
        <v>32.110000000000035</v>
      </c>
      <c r="AA110" s="24">
        <f>IF(Weekly[[#This Row],[Actual]]="","",IF(AND(Weekly[[#This Row],[RFC_P]]=FALSE,Weekly[[#This Row],[Actual]]=TRUE),AA109+Weekly[[#This Row],[BF H Odds]]-1,IF(AND(Weekly[[#This Row],[RFC_P]]=TRUE,Weekly[[#This Row],[Actual]]=FALSE),AA109+Weekly[[#This Row],[BF V Odds]]-1,AA109-1)))</f>
        <v>55.810000000000009</v>
      </c>
      <c r="AB110" s="24">
        <f>IF(Weekly[[#This Row],[Actual]]="","",IF(AND(Weekly[[#This Row],[GBC_P]]=Weekly[[#This Row],[Actual]],Weekly[[#This Row],[GBC_P]]=TRUE),AB109+Weekly[[#This Row],[BF H Odds]]-1,IF(AND(Weekly[[#This Row],[GBC_P]]=Weekly[[#This Row],[Actual]],Weekly[[#This Row],[GBC_P]]=FALSE),AB109+Weekly[[#This Row],[BF V Odds]]-1,AB109-1)))</f>
        <v>34.000000000000021</v>
      </c>
      <c r="AC110" s="24">
        <f>IF(Weekly[[#This Row],[Actual]]="","",IF(AND(Weekly[[#This Row],[GBC_P]]=FALSE,Weekly[[#This Row],[Actual]]=TRUE),AC109+Weekly[[#This Row],[BF H Odds]]-1,IF(AND(Weekly[[#This Row],[GBC_P]]=TRUE,Weekly[[#This Row],[Actual]]=FALSE),AC109+Weekly[[#This Row],[BF V Odds]]-1,AC109-1)))</f>
        <v>53.920000000000016</v>
      </c>
      <c r="AD110" s="24">
        <f>IF(Weekly[[#This Row],[Actual]]="","",IF(AND(Weekly[[#This Row],[HGBC_P]]=Weekly[[#This Row],[Actual]],Weekly[[#This Row],[HGBC_P]]=TRUE),AD109+Weekly[[#This Row],[BF H Odds]]-1,IF(AND(Weekly[[#This Row],[HGBC_P]]=Weekly[[#This Row],[Actual]],Weekly[[#This Row],[HGBC_P]]=FALSE),AD109+Weekly[[#This Row],[BF V Odds]]-1,AD109-1)))</f>
        <v>27.270000000000035</v>
      </c>
      <c r="AE110" s="24">
        <f>IF(Weekly[[#This Row],[Actual]]="","",IF(AND(Weekly[[#This Row],[HGBC_P]]=FALSE,Weekly[[#This Row],[Actual]]=TRUE),AE109+Weekly[[#This Row],[BF H Odds]]-1,IF(AND(Weekly[[#This Row],[HGBC_P]]=TRUE,Weekly[[#This Row],[Actual]]=FALSE),AE109+Weekly[[#This Row],[BF V Odds]]-1,AE109-1)))</f>
        <v>60.650000000000006</v>
      </c>
      <c r="AF110" s="24">
        <f>IF(Weekly[[#This Row],[Actual]]="","",IF(AND(Weekly[[#This Row],[XGB_P]]=Weekly[[#This Row],[Actual]],Weekly[[#This Row],[XGB_P]]=TRUE),AF109+Weekly[[#This Row],[BF H Odds]]-1,IF(AND(Weekly[[#This Row],[XGB_P]]=Weekly[[#This Row],[Actual]],Weekly[[#This Row],[XGB_P]]=FALSE),AF109+Weekly[[#This Row],[BF V Odds]]-1,AF109-1)))</f>
        <v>35.53000000000003</v>
      </c>
      <c r="AG110" s="24">
        <f>IF(Weekly[[#This Row],[Actual]]="","",IF(AND(Weekly[[#This Row],[XGB_P]]=FALSE,Weekly[[#This Row],[Actual]]=TRUE),AG109+Weekly[[#This Row],[BF H Odds]]-1,IF(AND(Weekly[[#This Row],[XGB_P]]=TRUE,Weekly[[#This Row],[Actual]]=FALSE),AG109+Weekly[[#This Row],[BF V Odds]]-1,AG109-1)))</f>
        <v>52.39</v>
      </c>
      <c r="AH110" s="24">
        <f>IF(Weekly[[#This Row],[Actual]]="","",IF(AND(Weekly[[#This Row],[QDA_P]]=Weekly[[#This Row],[Actual]],Weekly[[#This Row],[QDA_P]]=TRUE),AH109+Weekly[[#This Row],[BF H Odds]]-1,IF(AND(Weekly[[#This Row],[QDA_P]]=Weekly[[#This Row],[Actual]],Weekly[[#This Row],[QDA_P]]=FALSE),AH109+Weekly[[#This Row],[BF V Odds]]-1,AH109-1)))</f>
        <v>31.47000000000002</v>
      </c>
      <c r="AI110" s="24">
        <f>IF(Weekly[[#This Row],[Actual]]="","",IF(AND(Weekly[[#This Row],[QDA_P]]=FALSE,Weekly[[#This Row],[Actual]]=TRUE),AI109+Weekly[[#This Row],[BF H Odds]]-1,IF(AND(Weekly[[#This Row],[QDA_P]]=TRUE,Weekly[[#This Row],[Actual]]=FALSE),AI109+Weekly[[#This Row],[BF V Odds]]-1,AI109-1)))</f>
        <v>56.450000000000017</v>
      </c>
      <c r="AJ110" s="24"/>
      <c r="AK110" s="24"/>
      <c r="AL110" s="30">
        <f>IF(Weekly[[#This Row],[Actual]]="","",COUNTIF(Weekly[[#This Row],[SVC_P]:[QDA_P]],TRUE))</f>
        <v>1</v>
      </c>
      <c r="AM110" s="30">
        <f>IF(Weekly[[#This Row],[Actual]]="","",COUNTIF(Weekly[[#This Row],[SVC_P]:[QDA_P]],FALSE))</f>
        <v>6</v>
      </c>
      <c r="AN110" t="str">
        <f>IF(AND(Weekly[[#This Row],[BF V Odds]]&gt;$BO$6,Weekly[[#This Row],[BF V Odds]] &lt; $BO$7),Weekly[[#This Row],[BF V Odds]],"")</f>
        <v/>
      </c>
      <c r="AO110" t="str">
        <f>IF(AND(Weekly[[#This Row],[BF H Odds]]&gt;$BO$6, Weekly[[#This Row],[BF H Odds]] &lt; $BO$7),Weekly[[#This Row],[BF H Odds]],"")</f>
        <v/>
      </c>
      <c r="AP110" s="37">
        <f>IF(AND(Weekly[[#This Row],[V Odds &lt;]]="",Weekly[[#This Row],[H Odds &lt;]]=""),AP109,IF(AND(Weekly[[#This Row],[H Odds &lt;]]&lt;&gt;"",Weekly[[#This Row],[SVC_P]]=TRUE,Weekly[[#This Row],[Actual]]=TRUE),AP109+Weekly[[#This Row],[H Odds &lt;]]-1,IF(AND(Weekly[[#This Row],[V Odds &lt;]]&lt;&gt;"",Weekly[[#This Row],[SVC_P]]=FALSE,Weekly[[#This Row],[Actual]]=FALSE),AP109+Weekly[[#This Row],[V Odds &lt;]]-1,IF(AND(Weekly[[#This Row],[V Odds &lt;]]&lt;&gt;"",Weekly[[#This Row],[SVC_P]]=FALSE,Weekly[[#This Row],[Actual]]=TRUE),AP109-1,IF(AND(Weekly[[#This Row],[H Odds &lt;]]&lt;&gt;"",Weekly[[#This Row],[SVC_P]]=TRUE,Weekly[[#This Row],[Actual]]=FALSE),AP109-1,AP109)))))</f>
        <v>58.20000000000001</v>
      </c>
      <c r="AQ110" s="37">
        <f>IF(AND(Weekly[[#This Row],[V Odds &lt;]]="",Weekly[[#This Row],[H Odds &lt;]]=""),AQ109,IF(AND(Weekly[[#This Row],[H Odds &lt;]]&lt;&gt;"",Weekly[[#This Row],[ADBC_P]]=TRUE,Weekly[[#This Row],[Actual]]=TRUE),AQ109+Weekly[[#This Row],[H Odds &lt;]]-1,IF(AND(Weekly[[#This Row],[V Odds &lt;]]&lt;&gt;"",Weekly[[#This Row],[ADBC_P]]=FALSE,Weekly[[#This Row],[Actual]]=FALSE),AQ109+Weekly[[#This Row],[V Odds &lt;]]-1,IF(AND(Weekly[[#This Row],[V Odds &lt;]]&lt;&gt;"",Weekly[[#This Row],[ADBC_P]]=FALSE,Weekly[[#This Row],[Actual]]=TRUE),AQ109-1,IF(AND(Weekly[[#This Row],[H Odds &lt;]]&lt;&gt;"",Weekly[[#This Row],[ADBC_P]]=TRUE,Weekly[[#This Row],[Actual]]=FALSE),AQ109-1,AQ109)))))</f>
        <v>47.8</v>
      </c>
      <c r="AR110" s="37">
        <f>IF(AND(Weekly[[#This Row],[V Odds &lt;]]="",Weekly[[#This Row],[H Odds &lt;]]=""),AR109,IF(AND(Weekly[[#This Row],[H Odds &lt;]]&lt;&gt;"",Weekly[[#This Row],[RFC_P]]=TRUE,Weekly[[#This Row],[Actual]]=TRUE),AR109+Weekly[[#This Row],[H Odds &lt;]]-1,IF(AND(Weekly[[#This Row],[V Odds &lt;]]&lt;&gt;"",Weekly[[#This Row],[RFC_P]]=FALSE,Weekly[[#This Row],[Actual]]=FALSE),AR109+Weekly[[#This Row],[V Odds &lt;]]-1,IF(AND(Weekly[[#This Row],[V Odds &lt;]]&lt;&gt;"",Weekly[[#This Row],[RFC_P]]=FALSE,Weekly[[#This Row],[Actual]]=TRUE),AR109-1,IF(AND(Weekly[[#This Row],[H Odds &lt;]]&lt;&gt;"",Weekly[[#This Row],[RFC_P]]=TRUE,Weekly[[#This Row],[Actual]]=FALSE),AR109-1,AR109)))))</f>
        <v>43.06</v>
      </c>
      <c r="AS110" s="37">
        <f>IF(AND(Weekly[[#This Row],[V Odds &lt;]]="",Weekly[[#This Row],[H Odds &lt;]]=""),AS109,IF(AND(Weekly[[#This Row],[H Odds &lt;]]&lt;&gt;"",Weekly[[#This Row],[GBC_P]]=TRUE,Weekly[[#This Row],[Actual]]=TRUE),AS109+Weekly[[#This Row],[H Odds &lt;]]-1,IF(AND(Weekly[[#This Row],[V Odds &lt;]]&lt;&gt;"",Weekly[[#This Row],[GBC_P]]=FALSE,Weekly[[#This Row],[Actual]]=FALSE),AS109+Weekly[[#This Row],[V Odds &lt;]]-1,IF(AND(Weekly[[#This Row],[V Odds &lt;]]&lt;&gt;"",Weekly[[#This Row],[GBC_P]]=FALSE,Weekly[[#This Row],[Actual]]=TRUE),AS109-1,IF(AND(Weekly[[#This Row],[H Odds &lt;]]&lt;&gt;"",Weekly[[#This Row],[GBC_P]]=TRUE,Weekly[[#This Row],[Actual]]=FALSE),AS109-1,AS109)))))</f>
        <v>43.55</v>
      </c>
      <c r="AT110" s="37">
        <f>IF(AND(Weekly[[#This Row],[V Odds &lt;]]="",Weekly[[#This Row],[H Odds &lt;]]=""),AT109,IF(AND(Weekly[[#This Row],[H Odds &lt;]]&lt;&gt;"",Weekly[[#This Row],[HGBC_P]]=TRUE,Weekly[[#This Row],[Actual]]=TRUE),AT109+Weekly[[#This Row],[H Odds &lt;]]-1,IF(AND(Weekly[[#This Row],[V Odds &lt;]]&lt;&gt;"",Weekly[[#This Row],[HGBC_P]]=FALSE,Weekly[[#This Row],[Actual]]=FALSE),AT109+Weekly[[#This Row],[V Odds &lt;]]-1,IF(AND(Weekly[[#This Row],[V Odds &lt;]]&lt;&gt;"",Weekly[[#This Row],[HGBC_P]]=FALSE,Weekly[[#This Row],[Actual]]=TRUE),AT109-1,IF(AND(Weekly[[#This Row],[H Odds &lt;]]&lt;&gt;"",Weekly[[#This Row],[HGBC_P]]=TRUE,Weekly[[#This Row],[Actual]]=FALSE),AT109-1,AT109)))))</f>
        <v>40.98</v>
      </c>
      <c r="AU110" s="37">
        <f>IF(AND(Weekly[[#This Row],[V Odds &lt;]]="",Weekly[[#This Row],[H Odds &lt;]]=""),AU109,IF(AND(Weekly[[#This Row],[H Odds &lt;]]&lt;&gt;"",Weekly[[#This Row],[XGB_P]]=TRUE,Weekly[[#This Row],[Actual]]=TRUE),AU109+Weekly[[#This Row],[H Odds &lt;]]-1,IF(AND(Weekly[[#This Row],[V Odds &lt;]]&lt;&gt;"",Weekly[[#This Row],[XGB_P]]=FALSE,Weekly[[#This Row],[Actual]]=FALSE),AU109+Weekly[[#This Row],[V Odds &lt;]]-1,IF(AND(Weekly[[#This Row],[V Odds &lt;]]&lt;&gt;"",Weekly[[#This Row],[XGB_P]]=FALSE,Weekly[[#This Row],[Actual]]=TRUE),AU109-1,IF(AND(Weekly[[#This Row],[H Odds &lt;]]&lt;&gt;"",Weekly[[#This Row],[XGB_P]]=TRUE,Weekly[[#This Row],[Actual]]=FALSE),AU109-1,AU109)))))</f>
        <v>45.38</v>
      </c>
      <c r="AV110" s="37">
        <f>IF(AND(Weekly[[#This Row],[V Odds &lt;]]="",Weekly[[#This Row],[H Odds &lt;]]=""),AV109,IF(AND(Weekly[[#This Row],[H Odds &lt;]]&lt;&gt;"",Weekly[[#This Row],[QDA_P]]=TRUE,Weekly[[#This Row],[Actual]]=TRUE),AV109+Weekly[[#This Row],[H Odds &lt;]]-1,IF(AND(Weekly[[#This Row],[V Odds &lt;]]&lt;&gt;"",Weekly[[#This Row],[QDA_P]]=FALSE,Weekly[[#This Row],[Actual]]=FALSE),AV109+Weekly[[#This Row],[V Odds &lt;]]-1,IF(AND(Weekly[[#This Row],[V Odds &lt;]]&lt;&gt;"",Weekly[[#This Row],[QDA_P]]=FALSE,Weekly[[#This Row],[Actual]]=TRUE),AV109-1,IF(AND(Weekly[[#This Row],[H Odds &lt;]]&lt;&gt;"",Weekly[[#This Row],[QDA_P]]=TRUE,Weekly[[#This Row],[Actual]]=FALSE),AV109-1,AV109)))))</f>
        <v>46.249999999999993</v>
      </c>
      <c r="AW110" s="37"/>
      <c r="AX110" s="37">
        <f>IF(AND(Weekly[[#This Row],[V Odds &lt;]]="",Weekly[[#This Row],[H Odds &lt;]]=""),AX109,IF(AND(Weekly[[#This Row],[V Odds &lt;]]&lt;&gt;"",Weekly[[#This Row],[FALSES]]&gt;0,Weekly[[#This Row],[Actual]]=FALSE),AX109+Weekly[[#This Row],[V Odds &lt;]]-1,IF(AND(Weekly[[#This Row],[H Odds &lt;]]&lt;&gt;"",Weekly[[#This Row],[TRUES]]&gt;0,Weekly[[#This Row],[Actual]]=TRUE),AX109+Weekly[[#This Row],[H Odds &lt;]]-1,IF(AND(Weekly[[#This Row],[V Odds &lt;]]&lt;&gt;"",Weekly[[#This Row],[FALSES]]=0),AX109,IF(AND(Weekly[[#This Row],[H Odds &lt;]]&lt;&gt;"",Weekly[[#This Row],[TRUES]]=0),AX109,AX109-1)))))</f>
        <v>61.720000000000006</v>
      </c>
      <c r="AY110" s="37">
        <f>IF(AND(Weekly[[#This Row],[V Odds &lt;]]="",Weekly[[#This Row],[H Odds &lt;]]=""),AY109,IF(AND(Weekly[[#This Row],[V Odds &lt;]]&lt;&gt;"",Weekly[[#This Row],[FALSES]]&gt;0,Weekly[[#This Row],[Actual]]=FALSE),AY109+((Weekly[[#This Row],[V Odds &lt;]]-1)*0.92),IF(AND(Weekly[[#This Row],[H Odds &lt;]]&lt;&gt;"",Weekly[[#This Row],[TRUES]]&gt;0,Weekly[[#This Row],[Actual]]=TRUE),AY109+((Weekly[[#This Row],[H Odds &lt;]]-1)*0.92),IF(AND(Weekly[[#This Row],[V Odds &lt;]]&lt;&gt;"",Weekly[[#This Row],[FALSES]]=0),AY109,IF(AND(Weekly[[#This Row],[H Odds &lt;]]&lt;&gt;"",Weekly[[#This Row],[TRUES]]=0),AY109,AY109-1)))))</f>
        <v>59.182400000000008</v>
      </c>
      <c r="AZ110" s="37">
        <f>IF(AND(Weekly[[#This Row],[V Odds &lt;]]="",Weekly[[#This Row],[H Odds &lt;]]=""),AZ109,IF(AND(Weekly[[#This Row],[V Odds &lt;]]&lt;&gt;"",Weekly[[#This Row],[Actual]]=FALSE),AZ109+Weekly[[#This Row],[V Odds &lt;]]-1,IF(AND(Weekly[[#This Row],[H Odds &lt;]]&lt;&gt;"",Weekly[[#This Row],[Actual]]=TRUE),AZ109+Weekly[[#This Row],[H Odds &lt;]]-1,AZ109-1)))</f>
        <v>59.7</v>
      </c>
      <c r="BA110" s="38">
        <f>IF(Weekly[[#This Row],[H Odds &lt;]]="",BA109,IF(AND(Weekly[[#This Row],[H Odds &lt;]]&lt;&gt;"",Weekly[[#This Row],[SVC_P]]=TRUE,Weekly[[#This Row],[Actual]]=TRUE),BA109+Weekly[[#This Row],[H Odds &lt;]]-1,IF(AND(Weekly[[#This Row],[H Odds &lt;]]&lt;&gt;"",Weekly[[#This Row],[SVC_P]]=TRUE,Weekly[[#This Row],[Actual]]=FALSE),BA109-1,BA109)))</f>
        <v>54.51</v>
      </c>
      <c r="BB110" s="38">
        <f>IF(Weekly[[#This Row],[H Odds &lt;]]="",BB109,IF(AND(Weekly[[#This Row],[H Odds &lt;]]&lt;&gt;"",Weekly[[#This Row],[ADBC_P]]=TRUE,Weekly[[#This Row],[Actual]]=TRUE),BB109+Weekly[[#This Row],[H Odds &lt;]]-1,IF(AND(Weekly[[#This Row],[H Odds &lt;]]&lt;&gt;"",Weekly[[#This Row],[ADBC_P]]=TRUE,Weekly[[#This Row],[Actual]]=FALSE),BB109-1,BB109)))</f>
        <v>43.98</v>
      </c>
      <c r="BC110" s="38">
        <f>IF(Weekly[[#This Row],[H Odds &lt;]]="",BC109,IF(AND(Weekly[[#This Row],[H Odds &lt;]]&lt;&gt;"",Weekly[[#This Row],[RFC_P]]=TRUE,Weekly[[#This Row],[Actual]]=TRUE),BC109+Weekly[[#This Row],[H Odds &lt;]]-1,IF(AND(Weekly[[#This Row],[H Odds &lt;]]&lt;&gt;"",Weekly[[#This Row],[RFC_P]]=TRUE,Weekly[[#This Row],[Actual]]=FALSE),BC109-1,BC109)))</f>
        <v>40.729999999999997</v>
      </c>
      <c r="BD110" s="38">
        <f>IF(Weekly[[#This Row],[H Odds &lt;]]="",BD109,IF(AND(Weekly[[#This Row],[H Odds &lt;]]&lt;&gt;"",Weekly[[#This Row],[GBC_P]]=TRUE,Weekly[[#This Row],[Actual]]=TRUE),BD109+Weekly[[#This Row],[H Odds &lt;]]-1,IF(AND(Weekly[[#This Row],[H Odds &lt;]]&lt;&gt;"",Weekly[[#This Row],[GBC_P]]=TRUE,Weekly[[#This Row],[Actual]]=FALSE),BD109-1,BD109)))</f>
        <v>41.73</v>
      </c>
      <c r="BE110" s="38">
        <f>IF(Weekly[[#This Row],[H Odds &lt;]]="",BE109,IF(AND(Weekly[[#This Row],[H Odds &lt;]]&lt;&gt;"",Weekly[[#This Row],[HGBC_P]]=TRUE,Weekly[[#This Row],[Actual]]=TRUE),BE109+Weekly[[#This Row],[H Odds &lt;]]-1,IF(AND(Weekly[[#This Row],[H Odds &lt;]]&lt;&gt;"",Weekly[[#This Row],[HGBC_P]]=TRUE,Weekly[[#This Row],[Actual]]=FALSE),BE109-1,BE109)))</f>
        <v>42.98</v>
      </c>
      <c r="BF110" s="38">
        <f>IF(Weekly[[#This Row],[H Odds &lt;]]="",BF109,IF(AND(Weekly[[#This Row],[H Odds &lt;]]&lt;&gt;"",Weekly[[#This Row],[XGB_P]]=TRUE,Weekly[[#This Row],[Actual]]=TRUE),BF109+Weekly[[#This Row],[H Odds &lt;]]-1,IF(AND(Weekly[[#This Row],[H Odds &lt;]]&lt;&gt;"",Weekly[[#This Row],[XGB_P]]=TRUE,Weekly[[#This Row],[Actual]]=FALSE),BF109-1,BF109)))</f>
        <v>46.25</v>
      </c>
      <c r="BG110" s="38">
        <f>IF(Weekly[[#This Row],[H Odds &lt;]]="",BG109,IF(AND(Weekly[[#This Row],[H Odds &lt;]]&lt;&gt;"",Weekly[[#This Row],[QDA_P]]=TRUE,Weekly[[#This Row],[Actual]]=TRUE),BG109+Weekly[[#This Row],[H Odds &lt;]]-1,IF(AND(Weekly[[#This Row],[H Odds &lt;]]&lt;&gt;"",Weekly[[#This Row],[QDA_P]]=TRUE,Weekly[[#This Row],[Actual]]=FALSE),BG109-1,BG109)))</f>
        <v>41.73</v>
      </c>
      <c r="BH110" s="38">
        <f>IF(Weekly[[#This Row],[H Odds &lt;]]="",BH109,IF(AND(Weekly[[#This Row],[H Odds &lt;]]&lt;&gt;"",Weekly[[#This Row],[KNC_P]]=TRUE,Weekly[[#This Row],[Actual]]=TRUE),BH109+Weekly[[#This Row],[H Odds &lt;]]-1,IF(AND(Weekly[[#This Row],[H Odds &lt;]]&lt;&gt;"",Weekly[[#This Row],[KNC_P]]=TRUE,Weekly[[#This Row],[Actual]]=FALSE),BH109-1,BH109)))</f>
        <v>40</v>
      </c>
      <c r="BI110" s="38">
        <f>IF(Weekly[[#This Row],[H Odds &lt;]]="",BI109,IF(AND(Weekly[[#This Row],[H Odds &lt;]]&lt;&gt;"",Weekly[[#This Row],[TRUES]]&gt;0,Weekly[[#This Row],[Actual]]=TRUE),BI109+Weekly[[#This Row],[H Odds &lt;]]-1,IF(AND(Weekly[[#This Row],[H Odds &lt;]]&lt;&gt;"",Weekly[[#This Row],[TRUES]]=0),BI109,BI109-1)))</f>
        <v>54.51</v>
      </c>
      <c r="BJ110" s="38">
        <f>IF(Weekly[[#This Row],[H Odds &lt;]]="",BJ109,IF(AND(Weekly[[#This Row],[H Odds &lt;]]&lt;&gt;"",Weekly[[#This Row],[Actual]]=TRUE),BJ109+Weekly[[#This Row],[H Odds &lt;]]-1,IF(AND(Weekly[[#This Row],[H Odds &lt;]]&lt;&gt;"",Weekly[[#This Row],[Actual]]=FALSE),BJ109-1,BJ109)))</f>
        <v>54.51</v>
      </c>
      <c r="BK110" s="58">
        <f>IF(AND(Weekly[[#This Row],[TRUES]]&gt;4,Weekly[[#This Row],[Actual]]=TRUE),BK109+Weekly[[#This Row],[BF H Odds]]-1,IF(AND(Weekly[[#This Row],[FALSES]]&gt;4,Weekly[[#This Row],[Actual]]=FALSE),BK109+Weekly[[#This Row],[BF V Odds]]-1,IF(AND(Weekly[[#This Row],[TRUES]]&gt;4,Weekly[[#This Row],[Actual]]=FALSE),BK109-1,IF(AND(Weekly[[#This Row],[FALSES]]&gt;4,Weekly[[#This Row],[Actual]]=TRUE),BK109-1,BK109))))</f>
        <v>32.190000000000026</v>
      </c>
      <c r="BL110" s="58">
        <f>IF(AND(Weekly[[#This Row],[TRUES]]&gt;5,Weekly[[#This Row],[Actual]]=TRUE),BL109+Weekly[[#This Row],[BF H Odds]]-1,IF(AND(Weekly[[#This Row],[FALSES]]&gt;5,Weekly[[#This Row],[Actual]]=FALSE),BL109+Weekly[[#This Row],[BF V Odds]]-1,IF(AND(Weekly[[#This Row],[TRUES]]&gt;5,Weekly[[#This Row],[Actual]]=FALSE),BL109-1,IF(AND(Weekly[[#This Row],[FALSES]]&gt;5,Weekly[[#This Row],[Actual]]=TRUE),BL109-1,BL109))))</f>
        <v>39.010000000000019</v>
      </c>
      <c r="BM110" s="58">
        <f>IF(AND(Weekly[[#This Row],[TRUES]]&gt;6,Weekly[[#This Row],[Actual]]=TRUE),BM109+Weekly[[#This Row],[BF H Odds]]-1,IF(AND(Weekly[[#This Row],[FALSES]]&gt;6,Weekly[[#This Row],[Actual]]=FALSE),BM109+Weekly[[#This Row],[BF V Odds]]-1,IF(AND(Weekly[[#This Row],[TRUES]]&gt;6,Weekly[[#This Row],[Actual]]=FALSE),BM109-1,IF(AND(Weekly[[#This Row],[FALSES]]&gt;6,Weekly[[#This Row],[Actual]]=TRUE),BM109-1,BM109))))</f>
        <v>42.710000000000015</v>
      </c>
      <c r="BN110" s="24"/>
    </row>
    <row r="111" spans="1:66" x14ac:dyDescent="0.25">
      <c r="A111" s="1">
        <v>120</v>
      </c>
      <c r="B111" s="10">
        <v>44251</v>
      </c>
      <c r="C111" s="17" t="s">
        <v>30</v>
      </c>
      <c r="D111" s="15" t="s">
        <v>37</v>
      </c>
      <c r="E111" t="b">
        <v>1</v>
      </c>
      <c r="F111" t="b">
        <v>1</v>
      </c>
      <c r="G111" t="b">
        <v>0</v>
      </c>
      <c r="H111" t="b">
        <v>0</v>
      </c>
      <c r="I111" t="b">
        <v>0</v>
      </c>
      <c r="J111" t="b">
        <v>1</v>
      </c>
      <c r="K111" t="b">
        <v>0</v>
      </c>
      <c r="P111" t="b">
        <v>1</v>
      </c>
      <c r="R111" s="9">
        <f>IFERROR(IF(Weekly[[#This Row],[Won Bet?]]="yes",R110+(Weekly[[#This Row],[BF Odds]]*Weekly[[#This Row],[BF Stake]])-Weekly[[#This Row],[BF Stake]],R110-Weekly[[#This Row],[BF Stake]]),R110)</f>
        <v>85.840000000000032</v>
      </c>
      <c r="S111" s="9">
        <f>IFERROR(IF(Weekly[[#This Row],[Won Bet?]]="yes",S110+(((Weekly[[#This Row],[BF Odds]]*Weekly[[#This Row],[BF Stake]])-Weekly[[#This Row],[BF Stake]])*0.95),S110-Weekly[[#This Row],[BF Stake]]),S110)</f>
        <v>84.39800000000001</v>
      </c>
      <c r="T111">
        <v>2.2000000000000002</v>
      </c>
      <c r="U111">
        <v>1.71</v>
      </c>
      <c r="V111" s="24">
        <f>IF(Weekly[[#This Row],[Actual]]="","",IF(AND(Weekly[[#This Row],[SVC_P]]=Weekly[[#This Row],[Actual]],Weekly[[#This Row],[SVC_P]]=TRUE),V110+Weekly[[#This Row],[BF H Odds]]-1,IF(AND(Weekly[[#This Row],[SVC_P]]=Weekly[[#This Row],[Actual]],Weekly[[#This Row],[SVC_P]]=FALSE),V110+Weekly[[#This Row],[BF V Odds]]-1,V110-1)))</f>
        <v>60.500000000000036</v>
      </c>
      <c r="W111" s="24">
        <f>IF(Weekly[[#This Row],[Actual]]="","",IF(AND(Weekly[[#This Row],[SVC_P]]=FALSE,Weekly[[#This Row],[Actual]]=TRUE),W110+Weekly[[#This Row],[BF H Odds]]-1,IF(AND(Weekly[[#This Row],[SVC_P]]=TRUE,Weekly[[#This Row],[Actual]]=FALSE,),W110+Weekly[[#This Row],[BF V Odds]]-1,W110-1)))</f>
        <v>-62.76</v>
      </c>
      <c r="X111" s="24">
        <f>IF(Weekly[[#This Row],[Actual]]="","",IF(AND(Weekly[[#This Row],[ADBC_P]]=Weekly[[#This Row],[Actual]],Weekly[[#This Row],[ADBC_P]]=TRUE),X110+Weekly[[#This Row],[BF H Odds]]-1,IF(AND(Weekly[[#This Row],[ADBC_P]]=Weekly[[#This Row],[Actual]],Weekly[[#This Row],[ADBC_P]]=FALSE),X110+Weekly[[#This Row],[BF V Odds]]-1,X110-1)))</f>
        <v>48.070000000000029</v>
      </c>
      <c r="Y111" s="24">
        <f>IF(Weekly[[#This Row],[Actual]]="","",IF(AND(Weekly[[#This Row],[ADBC_P]]=FALSE,Weekly[[#This Row],[Actual]]=TRUE),Y110+Weekly[[#This Row],[BF H Odds]]-1,IF(AND(Weekly[[#This Row],[ADBC_P]]=TRUE,Weekly[[#This Row],[Actual]]=FALSE),Y110+Weekly[[#This Row],[BF V Odds]]-1,Y110-1)))</f>
        <v>39.560000000000009</v>
      </c>
      <c r="Z111" s="24">
        <f>IF(Weekly[[#This Row],[Actual]]="","",IF(AND(Weekly[[#This Row],[RFC_P]]=Weekly[[#This Row],[Actual]],Weekly[[#This Row],[RFC_P]]=TRUE),Z110+Weekly[[#This Row],[BF H Odds]]-1,IF(AND(Weekly[[#This Row],[RFC_P]]=Weekly[[#This Row],[Actual]],Weekly[[#This Row],[RFC_P]]=FALSE),Z110+Weekly[[#This Row],[BF V Odds]]-1,Z110-1)))</f>
        <v>31.110000000000035</v>
      </c>
      <c r="AA111" s="24">
        <f>IF(Weekly[[#This Row],[Actual]]="","",IF(AND(Weekly[[#This Row],[RFC_P]]=FALSE,Weekly[[#This Row],[Actual]]=TRUE),AA110+Weekly[[#This Row],[BF H Odds]]-1,IF(AND(Weekly[[#This Row],[RFC_P]]=TRUE,Weekly[[#This Row],[Actual]]=FALSE),AA110+Weekly[[#This Row],[BF V Odds]]-1,AA110-1)))</f>
        <v>56.52000000000001</v>
      </c>
      <c r="AB111" s="24">
        <f>IF(Weekly[[#This Row],[Actual]]="","",IF(AND(Weekly[[#This Row],[GBC_P]]=Weekly[[#This Row],[Actual]],Weekly[[#This Row],[GBC_P]]=TRUE),AB110+Weekly[[#This Row],[BF H Odds]]-1,IF(AND(Weekly[[#This Row],[GBC_P]]=Weekly[[#This Row],[Actual]],Weekly[[#This Row],[GBC_P]]=FALSE),AB110+Weekly[[#This Row],[BF V Odds]]-1,AB110-1)))</f>
        <v>33.000000000000021</v>
      </c>
      <c r="AC111" s="24">
        <f>IF(Weekly[[#This Row],[Actual]]="","",IF(AND(Weekly[[#This Row],[GBC_P]]=FALSE,Weekly[[#This Row],[Actual]]=TRUE),AC110+Weekly[[#This Row],[BF H Odds]]-1,IF(AND(Weekly[[#This Row],[GBC_P]]=TRUE,Weekly[[#This Row],[Actual]]=FALSE),AC110+Weekly[[#This Row],[BF V Odds]]-1,AC110-1)))</f>
        <v>54.630000000000017</v>
      </c>
      <c r="AD111" s="24">
        <f>IF(Weekly[[#This Row],[Actual]]="","",IF(AND(Weekly[[#This Row],[HGBC_P]]=Weekly[[#This Row],[Actual]],Weekly[[#This Row],[HGBC_P]]=TRUE),AD110+Weekly[[#This Row],[BF H Odds]]-1,IF(AND(Weekly[[#This Row],[HGBC_P]]=Weekly[[#This Row],[Actual]],Weekly[[#This Row],[HGBC_P]]=FALSE),AD110+Weekly[[#This Row],[BF V Odds]]-1,AD110-1)))</f>
        <v>26.270000000000035</v>
      </c>
      <c r="AE111" s="24">
        <f>IF(Weekly[[#This Row],[Actual]]="","",IF(AND(Weekly[[#This Row],[HGBC_P]]=FALSE,Weekly[[#This Row],[Actual]]=TRUE),AE110+Weekly[[#This Row],[BF H Odds]]-1,IF(AND(Weekly[[#This Row],[HGBC_P]]=TRUE,Weekly[[#This Row],[Actual]]=FALSE),AE110+Weekly[[#This Row],[BF V Odds]]-1,AE110-1)))</f>
        <v>61.360000000000007</v>
      </c>
      <c r="AF111" s="24">
        <f>IF(Weekly[[#This Row],[Actual]]="","",IF(AND(Weekly[[#This Row],[XGB_P]]=Weekly[[#This Row],[Actual]],Weekly[[#This Row],[XGB_P]]=TRUE),AF110+Weekly[[#This Row],[BF H Odds]]-1,IF(AND(Weekly[[#This Row],[XGB_P]]=Weekly[[#This Row],[Actual]],Weekly[[#This Row],[XGB_P]]=FALSE),AF110+Weekly[[#This Row],[BF V Odds]]-1,AF110-1)))</f>
        <v>36.24000000000003</v>
      </c>
      <c r="AG111" s="24">
        <f>IF(Weekly[[#This Row],[Actual]]="","",IF(AND(Weekly[[#This Row],[XGB_P]]=FALSE,Weekly[[#This Row],[Actual]]=TRUE),AG110+Weekly[[#This Row],[BF H Odds]]-1,IF(AND(Weekly[[#This Row],[XGB_P]]=TRUE,Weekly[[#This Row],[Actual]]=FALSE),AG110+Weekly[[#This Row],[BF V Odds]]-1,AG110-1)))</f>
        <v>51.39</v>
      </c>
      <c r="AH111" s="24">
        <f>IF(Weekly[[#This Row],[Actual]]="","",IF(AND(Weekly[[#This Row],[QDA_P]]=Weekly[[#This Row],[Actual]],Weekly[[#This Row],[QDA_P]]=TRUE),AH110+Weekly[[#This Row],[BF H Odds]]-1,IF(AND(Weekly[[#This Row],[QDA_P]]=Weekly[[#This Row],[Actual]],Weekly[[#This Row],[QDA_P]]=FALSE),AH110+Weekly[[#This Row],[BF V Odds]]-1,AH110-1)))</f>
        <v>30.47000000000002</v>
      </c>
      <c r="AI111" s="24">
        <f>IF(Weekly[[#This Row],[Actual]]="","",IF(AND(Weekly[[#This Row],[QDA_P]]=FALSE,Weekly[[#This Row],[Actual]]=TRUE),AI110+Weekly[[#This Row],[BF H Odds]]-1,IF(AND(Weekly[[#This Row],[QDA_P]]=TRUE,Weekly[[#This Row],[Actual]]=FALSE),AI110+Weekly[[#This Row],[BF V Odds]]-1,AI110-1)))</f>
        <v>57.160000000000018</v>
      </c>
      <c r="AJ111" s="24"/>
      <c r="AK111" s="24"/>
      <c r="AL111" s="30">
        <f>IF(Weekly[[#This Row],[Actual]]="","",COUNTIF(Weekly[[#This Row],[SVC_P]:[QDA_P]],TRUE))</f>
        <v>3</v>
      </c>
      <c r="AM111" s="30">
        <f>IF(Weekly[[#This Row],[Actual]]="","",COUNTIF(Weekly[[#This Row],[SVC_P]:[QDA_P]],FALSE))</f>
        <v>4</v>
      </c>
      <c r="AN111" t="str">
        <f>IF(AND(Weekly[[#This Row],[BF V Odds]]&gt;$BO$6,Weekly[[#This Row],[BF V Odds]] &lt; $BO$7),Weekly[[#This Row],[BF V Odds]],"")</f>
        <v/>
      </c>
      <c r="AO111" t="str">
        <f>IF(AND(Weekly[[#This Row],[BF H Odds]]&gt;$BO$6, Weekly[[#This Row],[BF H Odds]] &lt; $BO$7),Weekly[[#This Row],[BF H Odds]],"")</f>
        <v/>
      </c>
      <c r="AP111" s="37">
        <f>IF(AND(Weekly[[#This Row],[V Odds &lt;]]="",Weekly[[#This Row],[H Odds &lt;]]=""),AP110,IF(AND(Weekly[[#This Row],[H Odds &lt;]]&lt;&gt;"",Weekly[[#This Row],[SVC_P]]=TRUE,Weekly[[#This Row],[Actual]]=TRUE),AP110+Weekly[[#This Row],[H Odds &lt;]]-1,IF(AND(Weekly[[#This Row],[V Odds &lt;]]&lt;&gt;"",Weekly[[#This Row],[SVC_P]]=FALSE,Weekly[[#This Row],[Actual]]=FALSE),AP110+Weekly[[#This Row],[V Odds &lt;]]-1,IF(AND(Weekly[[#This Row],[V Odds &lt;]]&lt;&gt;"",Weekly[[#This Row],[SVC_P]]=FALSE,Weekly[[#This Row],[Actual]]=TRUE),AP110-1,IF(AND(Weekly[[#This Row],[H Odds &lt;]]&lt;&gt;"",Weekly[[#This Row],[SVC_P]]=TRUE,Weekly[[#This Row],[Actual]]=FALSE),AP110-1,AP110)))))</f>
        <v>58.20000000000001</v>
      </c>
      <c r="AQ111" s="37">
        <f>IF(AND(Weekly[[#This Row],[V Odds &lt;]]="",Weekly[[#This Row],[H Odds &lt;]]=""),AQ110,IF(AND(Weekly[[#This Row],[H Odds &lt;]]&lt;&gt;"",Weekly[[#This Row],[ADBC_P]]=TRUE,Weekly[[#This Row],[Actual]]=TRUE),AQ110+Weekly[[#This Row],[H Odds &lt;]]-1,IF(AND(Weekly[[#This Row],[V Odds &lt;]]&lt;&gt;"",Weekly[[#This Row],[ADBC_P]]=FALSE,Weekly[[#This Row],[Actual]]=FALSE),AQ110+Weekly[[#This Row],[V Odds &lt;]]-1,IF(AND(Weekly[[#This Row],[V Odds &lt;]]&lt;&gt;"",Weekly[[#This Row],[ADBC_P]]=FALSE,Weekly[[#This Row],[Actual]]=TRUE),AQ110-1,IF(AND(Weekly[[#This Row],[H Odds &lt;]]&lt;&gt;"",Weekly[[#This Row],[ADBC_P]]=TRUE,Weekly[[#This Row],[Actual]]=FALSE),AQ110-1,AQ110)))))</f>
        <v>47.8</v>
      </c>
      <c r="AR111" s="37">
        <f>IF(AND(Weekly[[#This Row],[V Odds &lt;]]="",Weekly[[#This Row],[H Odds &lt;]]=""),AR110,IF(AND(Weekly[[#This Row],[H Odds &lt;]]&lt;&gt;"",Weekly[[#This Row],[RFC_P]]=TRUE,Weekly[[#This Row],[Actual]]=TRUE),AR110+Weekly[[#This Row],[H Odds &lt;]]-1,IF(AND(Weekly[[#This Row],[V Odds &lt;]]&lt;&gt;"",Weekly[[#This Row],[RFC_P]]=FALSE,Weekly[[#This Row],[Actual]]=FALSE),AR110+Weekly[[#This Row],[V Odds &lt;]]-1,IF(AND(Weekly[[#This Row],[V Odds &lt;]]&lt;&gt;"",Weekly[[#This Row],[RFC_P]]=FALSE,Weekly[[#This Row],[Actual]]=TRUE),AR110-1,IF(AND(Weekly[[#This Row],[H Odds &lt;]]&lt;&gt;"",Weekly[[#This Row],[RFC_P]]=TRUE,Weekly[[#This Row],[Actual]]=FALSE),AR110-1,AR110)))))</f>
        <v>43.06</v>
      </c>
      <c r="AS111" s="37">
        <f>IF(AND(Weekly[[#This Row],[V Odds &lt;]]="",Weekly[[#This Row],[H Odds &lt;]]=""),AS110,IF(AND(Weekly[[#This Row],[H Odds &lt;]]&lt;&gt;"",Weekly[[#This Row],[GBC_P]]=TRUE,Weekly[[#This Row],[Actual]]=TRUE),AS110+Weekly[[#This Row],[H Odds &lt;]]-1,IF(AND(Weekly[[#This Row],[V Odds &lt;]]&lt;&gt;"",Weekly[[#This Row],[GBC_P]]=FALSE,Weekly[[#This Row],[Actual]]=FALSE),AS110+Weekly[[#This Row],[V Odds &lt;]]-1,IF(AND(Weekly[[#This Row],[V Odds &lt;]]&lt;&gt;"",Weekly[[#This Row],[GBC_P]]=FALSE,Weekly[[#This Row],[Actual]]=TRUE),AS110-1,IF(AND(Weekly[[#This Row],[H Odds &lt;]]&lt;&gt;"",Weekly[[#This Row],[GBC_P]]=TRUE,Weekly[[#This Row],[Actual]]=FALSE),AS110-1,AS110)))))</f>
        <v>43.55</v>
      </c>
      <c r="AT111" s="37">
        <f>IF(AND(Weekly[[#This Row],[V Odds &lt;]]="",Weekly[[#This Row],[H Odds &lt;]]=""),AT110,IF(AND(Weekly[[#This Row],[H Odds &lt;]]&lt;&gt;"",Weekly[[#This Row],[HGBC_P]]=TRUE,Weekly[[#This Row],[Actual]]=TRUE),AT110+Weekly[[#This Row],[H Odds &lt;]]-1,IF(AND(Weekly[[#This Row],[V Odds &lt;]]&lt;&gt;"",Weekly[[#This Row],[HGBC_P]]=FALSE,Weekly[[#This Row],[Actual]]=FALSE),AT110+Weekly[[#This Row],[V Odds &lt;]]-1,IF(AND(Weekly[[#This Row],[V Odds &lt;]]&lt;&gt;"",Weekly[[#This Row],[HGBC_P]]=FALSE,Weekly[[#This Row],[Actual]]=TRUE),AT110-1,IF(AND(Weekly[[#This Row],[H Odds &lt;]]&lt;&gt;"",Weekly[[#This Row],[HGBC_P]]=TRUE,Weekly[[#This Row],[Actual]]=FALSE),AT110-1,AT110)))))</f>
        <v>40.98</v>
      </c>
      <c r="AU111" s="37">
        <f>IF(AND(Weekly[[#This Row],[V Odds &lt;]]="",Weekly[[#This Row],[H Odds &lt;]]=""),AU110,IF(AND(Weekly[[#This Row],[H Odds &lt;]]&lt;&gt;"",Weekly[[#This Row],[XGB_P]]=TRUE,Weekly[[#This Row],[Actual]]=TRUE),AU110+Weekly[[#This Row],[H Odds &lt;]]-1,IF(AND(Weekly[[#This Row],[V Odds &lt;]]&lt;&gt;"",Weekly[[#This Row],[XGB_P]]=FALSE,Weekly[[#This Row],[Actual]]=FALSE),AU110+Weekly[[#This Row],[V Odds &lt;]]-1,IF(AND(Weekly[[#This Row],[V Odds &lt;]]&lt;&gt;"",Weekly[[#This Row],[XGB_P]]=FALSE,Weekly[[#This Row],[Actual]]=TRUE),AU110-1,IF(AND(Weekly[[#This Row],[H Odds &lt;]]&lt;&gt;"",Weekly[[#This Row],[XGB_P]]=TRUE,Weekly[[#This Row],[Actual]]=FALSE),AU110-1,AU110)))))</f>
        <v>45.38</v>
      </c>
      <c r="AV111" s="37">
        <f>IF(AND(Weekly[[#This Row],[V Odds &lt;]]="",Weekly[[#This Row],[H Odds &lt;]]=""),AV110,IF(AND(Weekly[[#This Row],[H Odds &lt;]]&lt;&gt;"",Weekly[[#This Row],[QDA_P]]=TRUE,Weekly[[#This Row],[Actual]]=TRUE),AV110+Weekly[[#This Row],[H Odds &lt;]]-1,IF(AND(Weekly[[#This Row],[V Odds &lt;]]&lt;&gt;"",Weekly[[#This Row],[QDA_P]]=FALSE,Weekly[[#This Row],[Actual]]=FALSE),AV110+Weekly[[#This Row],[V Odds &lt;]]-1,IF(AND(Weekly[[#This Row],[V Odds &lt;]]&lt;&gt;"",Weekly[[#This Row],[QDA_P]]=FALSE,Weekly[[#This Row],[Actual]]=TRUE),AV110-1,IF(AND(Weekly[[#This Row],[H Odds &lt;]]&lt;&gt;"",Weekly[[#This Row],[QDA_P]]=TRUE,Weekly[[#This Row],[Actual]]=FALSE),AV110-1,AV110)))))</f>
        <v>46.249999999999993</v>
      </c>
      <c r="AW111" s="37"/>
      <c r="AX111" s="37">
        <f>IF(AND(Weekly[[#This Row],[V Odds &lt;]]="",Weekly[[#This Row],[H Odds &lt;]]=""),AX110,IF(AND(Weekly[[#This Row],[V Odds &lt;]]&lt;&gt;"",Weekly[[#This Row],[FALSES]]&gt;0,Weekly[[#This Row],[Actual]]=FALSE),AX110+Weekly[[#This Row],[V Odds &lt;]]-1,IF(AND(Weekly[[#This Row],[H Odds &lt;]]&lt;&gt;"",Weekly[[#This Row],[TRUES]]&gt;0,Weekly[[#This Row],[Actual]]=TRUE),AX110+Weekly[[#This Row],[H Odds &lt;]]-1,IF(AND(Weekly[[#This Row],[V Odds &lt;]]&lt;&gt;"",Weekly[[#This Row],[FALSES]]=0),AX110,IF(AND(Weekly[[#This Row],[H Odds &lt;]]&lt;&gt;"",Weekly[[#This Row],[TRUES]]=0),AX110,AX110-1)))))</f>
        <v>61.720000000000006</v>
      </c>
      <c r="AY111" s="37">
        <f>IF(AND(Weekly[[#This Row],[V Odds &lt;]]="",Weekly[[#This Row],[H Odds &lt;]]=""),AY110,IF(AND(Weekly[[#This Row],[V Odds &lt;]]&lt;&gt;"",Weekly[[#This Row],[FALSES]]&gt;0,Weekly[[#This Row],[Actual]]=FALSE),AY110+((Weekly[[#This Row],[V Odds &lt;]]-1)*0.92),IF(AND(Weekly[[#This Row],[H Odds &lt;]]&lt;&gt;"",Weekly[[#This Row],[TRUES]]&gt;0,Weekly[[#This Row],[Actual]]=TRUE),AY110+((Weekly[[#This Row],[H Odds &lt;]]-1)*0.92),IF(AND(Weekly[[#This Row],[V Odds &lt;]]&lt;&gt;"",Weekly[[#This Row],[FALSES]]=0),AY110,IF(AND(Weekly[[#This Row],[H Odds &lt;]]&lt;&gt;"",Weekly[[#This Row],[TRUES]]=0),AY110,AY110-1)))))</f>
        <v>59.182400000000008</v>
      </c>
      <c r="AZ111" s="37">
        <f>IF(AND(Weekly[[#This Row],[V Odds &lt;]]="",Weekly[[#This Row],[H Odds &lt;]]=""),AZ110,IF(AND(Weekly[[#This Row],[V Odds &lt;]]&lt;&gt;"",Weekly[[#This Row],[Actual]]=FALSE),AZ110+Weekly[[#This Row],[V Odds &lt;]]-1,IF(AND(Weekly[[#This Row],[H Odds &lt;]]&lt;&gt;"",Weekly[[#This Row],[Actual]]=TRUE),AZ110+Weekly[[#This Row],[H Odds &lt;]]-1,AZ110-1)))</f>
        <v>59.7</v>
      </c>
      <c r="BA111" s="38">
        <f>IF(Weekly[[#This Row],[H Odds &lt;]]="",BA110,IF(AND(Weekly[[#This Row],[H Odds &lt;]]&lt;&gt;"",Weekly[[#This Row],[SVC_P]]=TRUE,Weekly[[#This Row],[Actual]]=TRUE),BA110+Weekly[[#This Row],[H Odds &lt;]]-1,IF(AND(Weekly[[#This Row],[H Odds &lt;]]&lt;&gt;"",Weekly[[#This Row],[SVC_P]]=TRUE,Weekly[[#This Row],[Actual]]=FALSE),BA110-1,BA110)))</f>
        <v>54.51</v>
      </c>
      <c r="BB111" s="38">
        <f>IF(Weekly[[#This Row],[H Odds &lt;]]="",BB110,IF(AND(Weekly[[#This Row],[H Odds &lt;]]&lt;&gt;"",Weekly[[#This Row],[ADBC_P]]=TRUE,Weekly[[#This Row],[Actual]]=TRUE),BB110+Weekly[[#This Row],[H Odds &lt;]]-1,IF(AND(Weekly[[#This Row],[H Odds &lt;]]&lt;&gt;"",Weekly[[#This Row],[ADBC_P]]=TRUE,Weekly[[#This Row],[Actual]]=FALSE),BB110-1,BB110)))</f>
        <v>43.98</v>
      </c>
      <c r="BC111" s="38">
        <f>IF(Weekly[[#This Row],[H Odds &lt;]]="",BC110,IF(AND(Weekly[[#This Row],[H Odds &lt;]]&lt;&gt;"",Weekly[[#This Row],[RFC_P]]=TRUE,Weekly[[#This Row],[Actual]]=TRUE),BC110+Weekly[[#This Row],[H Odds &lt;]]-1,IF(AND(Weekly[[#This Row],[H Odds &lt;]]&lt;&gt;"",Weekly[[#This Row],[RFC_P]]=TRUE,Weekly[[#This Row],[Actual]]=FALSE),BC110-1,BC110)))</f>
        <v>40.729999999999997</v>
      </c>
      <c r="BD111" s="38">
        <f>IF(Weekly[[#This Row],[H Odds &lt;]]="",BD110,IF(AND(Weekly[[#This Row],[H Odds &lt;]]&lt;&gt;"",Weekly[[#This Row],[GBC_P]]=TRUE,Weekly[[#This Row],[Actual]]=TRUE),BD110+Weekly[[#This Row],[H Odds &lt;]]-1,IF(AND(Weekly[[#This Row],[H Odds &lt;]]&lt;&gt;"",Weekly[[#This Row],[GBC_P]]=TRUE,Weekly[[#This Row],[Actual]]=FALSE),BD110-1,BD110)))</f>
        <v>41.73</v>
      </c>
      <c r="BE111" s="38">
        <f>IF(Weekly[[#This Row],[H Odds &lt;]]="",BE110,IF(AND(Weekly[[#This Row],[H Odds &lt;]]&lt;&gt;"",Weekly[[#This Row],[HGBC_P]]=TRUE,Weekly[[#This Row],[Actual]]=TRUE),BE110+Weekly[[#This Row],[H Odds &lt;]]-1,IF(AND(Weekly[[#This Row],[H Odds &lt;]]&lt;&gt;"",Weekly[[#This Row],[HGBC_P]]=TRUE,Weekly[[#This Row],[Actual]]=FALSE),BE110-1,BE110)))</f>
        <v>42.98</v>
      </c>
      <c r="BF111" s="38">
        <f>IF(Weekly[[#This Row],[H Odds &lt;]]="",BF110,IF(AND(Weekly[[#This Row],[H Odds &lt;]]&lt;&gt;"",Weekly[[#This Row],[XGB_P]]=TRUE,Weekly[[#This Row],[Actual]]=TRUE),BF110+Weekly[[#This Row],[H Odds &lt;]]-1,IF(AND(Weekly[[#This Row],[H Odds &lt;]]&lt;&gt;"",Weekly[[#This Row],[XGB_P]]=TRUE,Weekly[[#This Row],[Actual]]=FALSE),BF110-1,BF110)))</f>
        <v>46.25</v>
      </c>
      <c r="BG111" s="38">
        <f>IF(Weekly[[#This Row],[H Odds &lt;]]="",BG110,IF(AND(Weekly[[#This Row],[H Odds &lt;]]&lt;&gt;"",Weekly[[#This Row],[QDA_P]]=TRUE,Weekly[[#This Row],[Actual]]=TRUE),BG110+Weekly[[#This Row],[H Odds &lt;]]-1,IF(AND(Weekly[[#This Row],[H Odds &lt;]]&lt;&gt;"",Weekly[[#This Row],[QDA_P]]=TRUE,Weekly[[#This Row],[Actual]]=FALSE),BG110-1,BG110)))</f>
        <v>41.73</v>
      </c>
      <c r="BH111" s="38">
        <f>IF(Weekly[[#This Row],[H Odds &lt;]]="",BH110,IF(AND(Weekly[[#This Row],[H Odds &lt;]]&lt;&gt;"",Weekly[[#This Row],[KNC_P]]=TRUE,Weekly[[#This Row],[Actual]]=TRUE),BH110+Weekly[[#This Row],[H Odds &lt;]]-1,IF(AND(Weekly[[#This Row],[H Odds &lt;]]&lt;&gt;"",Weekly[[#This Row],[KNC_P]]=TRUE,Weekly[[#This Row],[Actual]]=FALSE),BH110-1,BH110)))</f>
        <v>40</v>
      </c>
      <c r="BI111" s="38">
        <f>IF(Weekly[[#This Row],[H Odds &lt;]]="",BI110,IF(AND(Weekly[[#This Row],[H Odds &lt;]]&lt;&gt;"",Weekly[[#This Row],[TRUES]]&gt;0,Weekly[[#This Row],[Actual]]=TRUE),BI110+Weekly[[#This Row],[H Odds &lt;]]-1,IF(AND(Weekly[[#This Row],[H Odds &lt;]]&lt;&gt;"",Weekly[[#This Row],[TRUES]]=0),BI110,BI110-1)))</f>
        <v>54.51</v>
      </c>
      <c r="BJ111" s="38">
        <f>IF(Weekly[[#This Row],[H Odds &lt;]]="",BJ110,IF(AND(Weekly[[#This Row],[H Odds &lt;]]&lt;&gt;"",Weekly[[#This Row],[Actual]]=TRUE),BJ110+Weekly[[#This Row],[H Odds &lt;]]-1,IF(AND(Weekly[[#This Row],[H Odds &lt;]]&lt;&gt;"",Weekly[[#This Row],[Actual]]=FALSE),BJ110-1,BJ110)))</f>
        <v>54.51</v>
      </c>
      <c r="BK111" s="58">
        <f>IF(AND(Weekly[[#This Row],[TRUES]]&gt;4,Weekly[[#This Row],[Actual]]=TRUE),BK110+Weekly[[#This Row],[BF H Odds]]-1,IF(AND(Weekly[[#This Row],[FALSES]]&gt;4,Weekly[[#This Row],[Actual]]=FALSE),BK110+Weekly[[#This Row],[BF V Odds]]-1,IF(AND(Weekly[[#This Row],[TRUES]]&gt;4,Weekly[[#This Row],[Actual]]=FALSE),BK110-1,IF(AND(Weekly[[#This Row],[FALSES]]&gt;4,Weekly[[#This Row],[Actual]]=TRUE),BK110-1,BK110))))</f>
        <v>32.190000000000026</v>
      </c>
      <c r="BL111" s="58">
        <f>IF(AND(Weekly[[#This Row],[TRUES]]&gt;5,Weekly[[#This Row],[Actual]]=TRUE),BL110+Weekly[[#This Row],[BF H Odds]]-1,IF(AND(Weekly[[#This Row],[FALSES]]&gt;5,Weekly[[#This Row],[Actual]]=FALSE),BL110+Weekly[[#This Row],[BF V Odds]]-1,IF(AND(Weekly[[#This Row],[TRUES]]&gt;5,Weekly[[#This Row],[Actual]]=FALSE),BL110-1,IF(AND(Weekly[[#This Row],[FALSES]]&gt;5,Weekly[[#This Row],[Actual]]=TRUE),BL110-1,BL110))))</f>
        <v>39.010000000000019</v>
      </c>
      <c r="BM111" s="58">
        <f>IF(AND(Weekly[[#This Row],[TRUES]]&gt;6,Weekly[[#This Row],[Actual]]=TRUE),BM110+Weekly[[#This Row],[BF H Odds]]-1,IF(AND(Weekly[[#This Row],[FALSES]]&gt;6,Weekly[[#This Row],[Actual]]=FALSE),BM110+Weekly[[#This Row],[BF V Odds]]-1,IF(AND(Weekly[[#This Row],[TRUES]]&gt;6,Weekly[[#This Row],[Actual]]=FALSE),BM110-1,IF(AND(Weekly[[#This Row],[FALSES]]&gt;6,Weekly[[#This Row],[Actual]]=TRUE),BM110-1,BM110))))</f>
        <v>42.710000000000015</v>
      </c>
      <c r="BN111" s="24"/>
    </row>
    <row r="112" spans="1:66" x14ac:dyDescent="0.25">
      <c r="A112" s="1">
        <v>121</v>
      </c>
      <c r="B112" s="10">
        <v>44251</v>
      </c>
      <c r="C112" s="17" t="s">
        <v>29</v>
      </c>
      <c r="D112" s="15" t="s">
        <v>35</v>
      </c>
      <c r="E112" t="b">
        <v>1</v>
      </c>
      <c r="F112" t="b">
        <v>0</v>
      </c>
      <c r="G112" t="b">
        <v>1</v>
      </c>
      <c r="H112" t="b">
        <v>1</v>
      </c>
      <c r="I112" t="b">
        <v>1</v>
      </c>
      <c r="J112" t="b">
        <v>1</v>
      </c>
      <c r="K112" t="b">
        <v>1</v>
      </c>
      <c r="N112">
        <v>1</v>
      </c>
      <c r="O112">
        <v>1.58</v>
      </c>
      <c r="P112" t="b">
        <v>1</v>
      </c>
      <c r="Q112" t="s">
        <v>66</v>
      </c>
      <c r="R112" s="9">
        <f>IFERROR(IF(Weekly[[#This Row],[Won Bet?]]="yes",R111+(Weekly[[#This Row],[BF Odds]]*Weekly[[#This Row],[BF Stake]])-Weekly[[#This Row],[BF Stake]],R111-Weekly[[#This Row],[BF Stake]]),R111)</f>
        <v>86.42000000000003</v>
      </c>
      <c r="S112" s="9">
        <f>IFERROR(IF(Weekly[[#This Row],[Won Bet?]]="yes",S111+(((Weekly[[#This Row],[BF Odds]]*Weekly[[#This Row],[BF Stake]])-Weekly[[#This Row],[BF Stake]])*0.95),S111-Weekly[[#This Row],[BF Stake]]),S111)</f>
        <v>84.949000000000012</v>
      </c>
      <c r="T112">
        <v>2.5</v>
      </c>
      <c r="U112">
        <v>1.58</v>
      </c>
      <c r="V112" s="24">
        <f>IF(Weekly[[#This Row],[Actual]]="","",IF(AND(Weekly[[#This Row],[SVC_P]]=Weekly[[#This Row],[Actual]],Weekly[[#This Row],[SVC_P]]=TRUE),V111+Weekly[[#This Row],[BF H Odds]]-1,IF(AND(Weekly[[#This Row],[SVC_P]]=Weekly[[#This Row],[Actual]],Weekly[[#This Row],[SVC_P]]=FALSE),V111+Weekly[[#This Row],[BF V Odds]]-1,V111-1)))</f>
        <v>61.080000000000034</v>
      </c>
      <c r="W112" s="24">
        <f>IF(Weekly[[#This Row],[Actual]]="","",IF(AND(Weekly[[#This Row],[SVC_P]]=FALSE,Weekly[[#This Row],[Actual]]=TRUE),W111+Weekly[[#This Row],[BF H Odds]]-1,IF(AND(Weekly[[#This Row],[SVC_P]]=TRUE,Weekly[[#This Row],[Actual]]=FALSE,),W111+Weekly[[#This Row],[BF V Odds]]-1,W111-1)))</f>
        <v>-63.76</v>
      </c>
      <c r="X112" s="24">
        <f>IF(Weekly[[#This Row],[Actual]]="","",IF(AND(Weekly[[#This Row],[ADBC_P]]=Weekly[[#This Row],[Actual]],Weekly[[#This Row],[ADBC_P]]=TRUE),X111+Weekly[[#This Row],[BF H Odds]]-1,IF(AND(Weekly[[#This Row],[ADBC_P]]=Weekly[[#This Row],[Actual]],Weekly[[#This Row],[ADBC_P]]=FALSE),X111+Weekly[[#This Row],[BF V Odds]]-1,X111-1)))</f>
        <v>47.070000000000029</v>
      </c>
      <c r="Y112" s="24">
        <f>IF(Weekly[[#This Row],[Actual]]="","",IF(AND(Weekly[[#This Row],[ADBC_P]]=FALSE,Weekly[[#This Row],[Actual]]=TRUE),Y111+Weekly[[#This Row],[BF H Odds]]-1,IF(AND(Weekly[[#This Row],[ADBC_P]]=TRUE,Weekly[[#This Row],[Actual]]=FALSE),Y111+Weekly[[#This Row],[BF V Odds]]-1,Y111-1)))</f>
        <v>40.140000000000008</v>
      </c>
      <c r="Z112" s="24">
        <f>IF(Weekly[[#This Row],[Actual]]="","",IF(AND(Weekly[[#This Row],[RFC_P]]=Weekly[[#This Row],[Actual]],Weekly[[#This Row],[RFC_P]]=TRUE),Z111+Weekly[[#This Row],[BF H Odds]]-1,IF(AND(Weekly[[#This Row],[RFC_P]]=Weekly[[#This Row],[Actual]],Weekly[[#This Row],[RFC_P]]=FALSE),Z111+Weekly[[#This Row],[BF V Odds]]-1,Z111-1)))</f>
        <v>31.690000000000033</v>
      </c>
      <c r="AA112" s="24">
        <f>IF(Weekly[[#This Row],[Actual]]="","",IF(AND(Weekly[[#This Row],[RFC_P]]=FALSE,Weekly[[#This Row],[Actual]]=TRUE),AA111+Weekly[[#This Row],[BF H Odds]]-1,IF(AND(Weekly[[#This Row],[RFC_P]]=TRUE,Weekly[[#This Row],[Actual]]=FALSE),AA111+Weekly[[#This Row],[BF V Odds]]-1,AA111-1)))</f>
        <v>55.52000000000001</v>
      </c>
      <c r="AB112" s="24">
        <f>IF(Weekly[[#This Row],[Actual]]="","",IF(AND(Weekly[[#This Row],[GBC_P]]=Weekly[[#This Row],[Actual]],Weekly[[#This Row],[GBC_P]]=TRUE),AB111+Weekly[[#This Row],[BF H Odds]]-1,IF(AND(Weekly[[#This Row],[GBC_P]]=Weekly[[#This Row],[Actual]],Weekly[[#This Row],[GBC_P]]=FALSE),AB111+Weekly[[#This Row],[BF V Odds]]-1,AB111-1)))</f>
        <v>33.58000000000002</v>
      </c>
      <c r="AC112" s="24">
        <f>IF(Weekly[[#This Row],[Actual]]="","",IF(AND(Weekly[[#This Row],[GBC_P]]=FALSE,Weekly[[#This Row],[Actual]]=TRUE),AC111+Weekly[[#This Row],[BF H Odds]]-1,IF(AND(Weekly[[#This Row],[GBC_P]]=TRUE,Weekly[[#This Row],[Actual]]=FALSE),AC111+Weekly[[#This Row],[BF V Odds]]-1,AC111-1)))</f>
        <v>53.630000000000017</v>
      </c>
      <c r="AD112" s="24">
        <f>IF(Weekly[[#This Row],[Actual]]="","",IF(AND(Weekly[[#This Row],[HGBC_P]]=Weekly[[#This Row],[Actual]],Weekly[[#This Row],[HGBC_P]]=TRUE),AD111+Weekly[[#This Row],[BF H Odds]]-1,IF(AND(Weekly[[#This Row],[HGBC_P]]=Weekly[[#This Row],[Actual]],Weekly[[#This Row],[HGBC_P]]=FALSE),AD111+Weekly[[#This Row],[BF V Odds]]-1,AD111-1)))</f>
        <v>26.850000000000037</v>
      </c>
      <c r="AE112" s="24">
        <f>IF(Weekly[[#This Row],[Actual]]="","",IF(AND(Weekly[[#This Row],[HGBC_P]]=FALSE,Weekly[[#This Row],[Actual]]=TRUE),AE111+Weekly[[#This Row],[BF H Odds]]-1,IF(AND(Weekly[[#This Row],[HGBC_P]]=TRUE,Weekly[[#This Row],[Actual]]=FALSE),AE111+Weekly[[#This Row],[BF V Odds]]-1,AE111-1)))</f>
        <v>60.360000000000007</v>
      </c>
      <c r="AF112" s="24">
        <f>IF(Weekly[[#This Row],[Actual]]="","",IF(AND(Weekly[[#This Row],[XGB_P]]=Weekly[[#This Row],[Actual]],Weekly[[#This Row],[XGB_P]]=TRUE),AF111+Weekly[[#This Row],[BF H Odds]]-1,IF(AND(Weekly[[#This Row],[XGB_P]]=Weekly[[#This Row],[Actual]],Weekly[[#This Row],[XGB_P]]=FALSE),AF111+Weekly[[#This Row],[BF V Odds]]-1,AF111-1)))</f>
        <v>36.820000000000029</v>
      </c>
      <c r="AG112" s="24">
        <f>IF(Weekly[[#This Row],[Actual]]="","",IF(AND(Weekly[[#This Row],[XGB_P]]=FALSE,Weekly[[#This Row],[Actual]]=TRUE),AG111+Weekly[[#This Row],[BF H Odds]]-1,IF(AND(Weekly[[#This Row],[XGB_P]]=TRUE,Weekly[[#This Row],[Actual]]=FALSE),AG111+Weekly[[#This Row],[BF V Odds]]-1,AG111-1)))</f>
        <v>50.39</v>
      </c>
      <c r="AH112" s="24">
        <f>IF(Weekly[[#This Row],[Actual]]="","",IF(AND(Weekly[[#This Row],[QDA_P]]=Weekly[[#This Row],[Actual]],Weekly[[#This Row],[QDA_P]]=TRUE),AH111+Weekly[[#This Row],[BF H Odds]]-1,IF(AND(Weekly[[#This Row],[QDA_P]]=Weekly[[#This Row],[Actual]],Weekly[[#This Row],[QDA_P]]=FALSE),AH111+Weekly[[#This Row],[BF V Odds]]-1,AH111-1)))</f>
        <v>31.050000000000018</v>
      </c>
      <c r="AI112" s="24">
        <f>IF(Weekly[[#This Row],[Actual]]="","",IF(AND(Weekly[[#This Row],[QDA_P]]=FALSE,Weekly[[#This Row],[Actual]]=TRUE),AI111+Weekly[[#This Row],[BF H Odds]]-1,IF(AND(Weekly[[#This Row],[QDA_P]]=TRUE,Weekly[[#This Row],[Actual]]=FALSE),AI111+Weekly[[#This Row],[BF V Odds]]-1,AI111-1)))</f>
        <v>56.160000000000018</v>
      </c>
      <c r="AJ112" s="24"/>
      <c r="AK112" s="24"/>
      <c r="AL112" s="30">
        <f>IF(Weekly[[#This Row],[Actual]]="","",COUNTIF(Weekly[[#This Row],[SVC_P]:[QDA_P]],TRUE))</f>
        <v>6</v>
      </c>
      <c r="AM112" s="30">
        <f>IF(Weekly[[#This Row],[Actual]]="","",COUNTIF(Weekly[[#This Row],[SVC_P]:[QDA_P]],FALSE))</f>
        <v>1</v>
      </c>
      <c r="AN112" t="str">
        <f>IF(AND(Weekly[[#This Row],[BF V Odds]]&gt;$BO$6,Weekly[[#This Row],[BF V Odds]] &lt; $BO$7),Weekly[[#This Row],[BF V Odds]],"")</f>
        <v/>
      </c>
      <c r="AO112" t="str">
        <f>IF(AND(Weekly[[#This Row],[BF H Odds]]&gt;$BO$6, Weekly[[#This Row],[BF H Odds]] &lt; $BO$7),Weekly[[#This Row],[BF H Odds]],"")</f>
        <v/>
      </c>
      <c r="AP112" s="37">
        <f>IF(AND(Weekly[[#This Row],[V Odds &lt;]]="",Weekly[[#This Row],[H Odds &lt;]]=""),AP111,IF(AND(Weekly[[#This Row],[H Odds &lt;]]&lt;&gt;"",Weekly[[#This Row],[SVC_P]]=TRUE,Weekly[[#This Row],[Actual]]=TRUE),AP111+Weekly[[#This Row],[H Odds &lt;]]-1,IF(AND(Weekly[[#This Row],[V Odds &lt;]]&lt;&gt;"",Weekly[[#This Row],[SVC_P]]=FALSE,Weekly[[#This Row],[Actual]]=FALSE),AP111+Weekly[[#This Row],[V Odds &lt;]]-1,IF(AND(Weekly[[#This Row],[V Odds &lt;]]&lt;&gt;"",Weekly[[#This Row],[SVC_P]]=FALSE,Weekly[[#This Row],[Actual]]=TRUE),AP111-1,IF(AND(Weekly[[#This Row],[H Odds &lt;]]&lt;&gt;"",Weekly[[#This Row],[SVC_P]]=TRUE,Weekly[[#This Row],[Actual]]=FALSE),AP111-1,AP111)))))</f>
        <v>58.20000000000001</v>
      </c>
      <c r="AQ112" s="37">
        <f>IF(AND(Weekly[[#This Row],[V Odds &lt;]]="",Weekly[[#This Row],[H Odds &lt;]]=""),AQ111,IF(AND(Weekly[[#This Row],[H Odds &lt;]]&lt;&gt;"",Weekly[[#This Row],[ADBC_P]]=TRUE,Weekly[[#This Row],[Actual]]=TRUE),AQ111+Weekly[[#This Row],[H Odds &lt;]]-1,IF(AND(Weekly[[#This Row],[V Odds &lt;]]&lt;&gt;"",Weekly[[#This Row],[ADBC_P]]=FALSE,Weekly[[#This Row],[Actual]]=FALSE),AQ111+Weekly[[#This Row],[V Odds &lt;]]-1,IF(AND(Weekly[[#This Row],[V Odds &lt;]]&lt;&gt;"",Weekly[[#This Row],[ADBC_P]]=FALSE,Weekly[[#This Row],[Actual]]=TRUE),AQ111-1,IF(AND(Weekly[[#This Row],[H Odds &lt;]]&lt;&gt;"",Weekly[[#This Row],[ADBC_P]]=TRUE,Weekly[[#This Row],[Actual]]=FALSE),AQ111-1,AQ111)))))</f>
        <v>47.8</v>
      </c>
      <c r="AR112" s="37">
        <f>IF(AND(Weekly[[#This Row],[V Odds &lt;]]="",Weekly[[#This Row],[H Odds &lt;]]=""),AR111,IF(AND(Weekly[[#This Row],[H Odds &lt;]]&lt;&gt;"",Weekly[[#This Row],[RFC_P]]=TRUE,Weekly[[#This Row],[Actual]]=TRUE),AR111+Weekly[[#This Row],[H Odds &lt;]]-1,IF(AND(Weekly[[#This Row],[V Odds &lt;]]&lt;&gt;"",Weekly[[#This Row],[RFC_P]]=FALSE,Weekly[[#This Row],[Actual]]=FALSE),AR111+Weekly[[#This Row],[V Odds &lt;]]-1,IF(AND(Weekly[[#This Row],[V Odds &lt;]]&lt;&gt;"",Weekly[[#This Row],[RFC_P]]=FALSE,Weekly[[#This Row],[Actual]]=TRUE),AR111-1,IF(AND(Weekly[[#This Row],[H Odds &lt;]]&lt;&gt;"",Weekly[[#This Row],[RFC_P]]=TRUE,Weekly[[#This Row],[Actual]]=FALSE),AR111-1,AR111)))))</f>
        <v>43.06</v>
      </c>
      <c r="AS112" s="37">
        <f>IF(AND(Weekly[[#This Row],[V Odds &lt;]]="",Weekly[[#This Row],[H Odds &lt;]]=""),AS111,IF(AND(Weekly[[#This Row],[H Odds &lt;]]&lt;&gt;"",Weekly[[#This Row],[GBC_P]]=TRUE,Weekly[[#This Row],[Actual]]=TRUE),AS111+Weekly[[#This Row],[H Odds &lt;]]-1,IF(AND(Weekly[[#This Row],[V Odds &lt;]]&lt;&gt;"",Weekly[[#This Row],[GBC_P]]=FALSE,Weekly[[#This Row],[Actual]]=FALSE),AS111+Weekly[[#This Row],[V Odds &lt;]]-1,IF(AND(Weekly[[#This Row],[V Odds &lt;]]&lt;&gt;"",Weekly[[#This Row],[GBC_P]]=FALSE,Weekly[[#This Row],[Actual]]=TRUE),AS111-1,IF(AND(Weekly[[#This Row],[H Odds &lt;]]&lt;&gt;"",Weekly[[#This Row],[GBC_P]]=TRUE,Weekly[[#This Row],[Actual]]=FALSE),AS111-1,AS111)))))</f>
        <v>43.55</v>
      </c>
      <c r="AT112" s="37">
        <f>IF(AND(Weekly[[#This Row],[V Odds &lt;]]="",Weekly[[#This Row],[H Odds &lt;]]=""),AT111,IF(AND(Weekly[[#This Row],[H Odds &lt;]]&lt;&gt;"",Weekly[[#This Row],[HGBC_P]]=TRUE,Weekly[[#This Row],[Actual]]=TRUE),AT111+Weekly[[#This Row],[H Odds &lt;]]-1,IF(AND(Weekly[[#This Row],[V Odds &lt;]]&lt;&gt;"",Weekly[[#This Row],[HGBC_P]]=FALSE,Weekly[[#This Row],[Actual]]=FALSE),AT111+Weekly[[#This Row],[V Odds &lt;]]-1,IF(AND(Weekly[[#This Row],[V Odds &lt;]]&lt;&gt;"",Weekly[[#This Row],[HGBC_P]]=FALSE,Weekly[[#This Row],[Actual]]=TRUE),AT111-1,IF(AND(Weekly[[#This Row],[H Odds &lt;]]&lt;&gt;"",Weekly[[#This Row],[HGBC_P]]=TRUE,Weekly[[#This Row],[Actual]]=FALSE),AT111-1,AT111)))))</f>
        <v>40.98</v>
      </c>
      <c r="AU112" s="37">
        <f>IF(AND(Weekly[[#This Row],[V Odds &lt;]]="",Weekly[[#This Row],[H Odds &lt;]]=""),AU111,IF(AND(Weekly[[#This Row],[H Odds &lt;]]&lt;&gt;"",Weekly[[#This Row],[XGB_P]]=TRUE,Weekly[[#This Row],[Actual]]=TRUE),AU111+Weekly[[#This Row],[H Odds &lt;]]-1,IF(AND(Weekly[[#This Row],[V Odds &lt;]]&lt;&gt;"",Weekly[[#This Row],[XGB_P]]=FALSE,Weekly[[#This Row],[Actual]]=FALSE),AU111+Weekly[[#This Row],[V Odds &lt;]]-1,IF(AND(Weekly[[#This Row],[V Odds &lt;]]&lt;&gt;"",Weekly[[#This Row],[XGB_P]]=FALSE,Weekly[[#This Row],[Actual]]=TRUE),AU111-1,IF(AND(Weekly[[#This Row],[H Odds &lt;]]&lt;&gt;"",Weekly[[#This Row],[XGB_P]]=TRUE,Weekly[[#This Row],[Actual]]=FALSE),AU111-1,AU111)))))</f>
        <v>45.38</v>
      </c>
      <c r="AV112" s="37">
        <f>IF(AND(Weekly[[#This Row],[V Odds &lt;]]="",Weekly[[#This Row],[H Odds &lt;]]=""),AV111,IF(AND(Weekly[[#This Row],[H Odds &lt;]]&lt;&gt;"",Weekly[[#This Row],[QDA_P]]=TRUE,Weekly[[#This Row],[Actual]]=TRUE),AV111+Weekly[[#This Row],[H Odds &lt;]]-1,IF(AND(Weekly[[#This Row],[V Odds &lt;]]&lt;&gt;"",Weekly[[#This Row],[QDA_P]]=FALSE,Weekly[[#This Row],[Actual]]=FALSE),AV111+Weekly[[#This Row],[V Odds &lt;]]-1,IF(AND(Weekly[[#This Row],[V Odds &lt;]]&lt;&gt;"",Weekly[[#This Row],[QDA_P]]=FALSE,Weekly[[#This Row],[Actual]]=TRUE),AV111-1,IF(AND(Weekly[[#This Row],[H Odds &lt;]]&lt;&gt;"",Weekly[[#This Row],[QDA_P]]=TRUE,Weekly[[#This Row],[Actual]]=FALSE),AV111-1,AV111)))))</f>
        <v>46.249999999999993</v>
      </c>
      <c r="AW112" s="37"/>
      <c r="AX112" s="37">
        <f>IF(AND(Weekly[[#This Row],[V Odds &lt;]]="",Weekly[[#This Row],[H Odds &lt;]]=""),AX111,IF(AND(Weekly[[#This Row],[V Odds &lt;]]&lt;&gt;"",Weekly[[#This Row],[FALSES]]&gt;0,Weekly[[#This Row],[Actual]]=FALSE),AX111+Weekly[[#This Row],[V Odds &lt;]]-1,IF(AND(Weekly[[#This Row],[H Odds &lt;]]&lt;&gt;"",Weekly[[#This Row],[TRUES]]&gt;0,Weekly[[#This Row],[Actual]]=TRUE),AX111+Weekly[[#This Row],[H Odds &lt;]]-1,IF(AND(Weekly[[#This Row],[V Odds &lt;]]&lt;&gt;"",Weekly[[#This Row],[FALSES]]=0),AX111,IF(AND(Weekly[[#This Row],[H Odds &lt;]]&lt;&gt;"",Weekly[[#This Row],[TRUES]]=0),AX111,AX111-1)))))</f>
        <v>61.720000000000006</v>
      </c>
      <c r="AY112" s="37">
        <f>IF(AND(Weekly[[#This Row],[V Odds &lt;]]="",Weekly[[#This Row],[H Odds &lt;]]=""),AY111,IF(AND(Weekly[[#This Row],[V Odds &lt;]]&lt;&gt;"",Weekly[[#This Row],[FALSES]]&gt;0,Weekly[[#This Row],[Actual]]=FALSE),AY111+((Weekly[[#This Row],[V Odds &lt;]]-1)*0.92),IF(AND(Weekly[[#This Row],[H Odds &lt;]]&lt;&gt;"",Weekly[[#This Row],[TRUES]]&gt;0,Weekly[[#This Row],[Actual]]=TRUE),AY111+((Weekly[[#This Row],[H Odds &lt;]]-1)*0.92),IF(AND(Weekly[[#This Row],[V Odds &lt;]]&lt;&gt;"",Weekly[[#This Row],[FALSES]]=0),AY111,IF(AND(Weekly[[#This Row],[H Odds &lt;]]&lt;&gt;"",Weekly[[#This Row],[TRUES]]=0),AY111,AY111-1)))))</f>
        <v>59.182400000000008</v>
      </c>
      <c r="AZ112" s="37">
        <f>IF(AND(Weekly[[#This Row],[V Odds &lt;]]="",Weekly[[#This Row],[H Odds &lt;]]=""),AZ111,IF(AND(Weekly[[#This Row],[V Odds &lt;]]&lt;&gt;"",Weekly[[#This Row],[Actual]]=FALSE),AZ111+Weekly[[#This Row],[V Odds &lt;]]-1,IF(AND(Weekly[[#This Row],[H Odds &lt;]]&lt;&gt;"",Weekly[[#This Row],[Actual]]=TRUE),AZ111+Weekly[[#This Row],[H Odds &lt;]]-1,AZ111-1)))</f>
        <v>59.7</v>
      </c>
      <c r="BA112" s="38">
        <f>IF(Weekly[[#This Row],[H Odds &lt;]]="",BA111,IF(AND(Weekly[[#This Row],[H Odds &lt;]]&lt;&gt;"",Weekly[[#This Row],[SVC_P]]=TRUE,Weekly[[#This Row],[Actual]]=TRUE),BA111+Weekly[[#This Row],[H Odds &lt;]]-1,IF(AND(Weekly[[#This Row],[H Odds &lt;]]&lt;&gt;"",Weekly[[#This Row],[SVC_P]]=TRUE,Weekly[[#This Row],[Actual]]=FALSE),BA111-1,BA111)))</f>
        <v>54.51</v>
      </c>
      <c r="BB112" s="38">
        <f>IF(Weekly[[#This Row],[H Odds &lt;]]="",BB111,IF(AND(Weekly[[#This Row],[H Odds &lt;]]&lt;&gt;"",Weekly[[#This Row],[ADBC_P]]=TRUE,Weekly[[#This Row],[Actual]]=TRUE),BB111+Weekly[[#This Row],[H Odds &lt;]]-1,IF(AND(Weekly[[#This Row],[H Odds &lt;]]&lt;&gt;"",Weekly[[#This Row],[ADBC_P]]=TRUE,Weekly[[#This Row],[Actual]]=FALSE),BB111-1,BB111)))</f>
        <v>43.98</v>
      </c>
      <c r="BC112" s="38">
        <f>IF(Weekly[[#This Row],[H Odds &lt;]]="",BC111,IF(AND(Weekly[[#This Row],[H Odds &lt;]]&lt;&gt;"",Weekly[[#This Row],[RFC_P]]=TRUE,Weekly[[#This Row],[Actual]]=TRUE),BC111+Weekly[[#This Row],[H Odds &lt;]]-1,IF(AND(Weekly[[#This Row],[H Odds &lt;]]&lt;&gt;"",Weekly[[#This Row],[RFC_P]]=TRUE,Weekly[[#This Row],[Actual]]=FALSE),BC111-1,BC111)))</f>
        <v>40.729999999999997</v>
      </c>
      <c r="BD112" s="38">
        <f>IF(Weekly[[#This Row],[H Odds &lt;]]="",BD111,IF(AND(Weekly[[#This Row],[H Odds &lt;]]&lt;&gt;"",Weekly[[#This Row],[GBC_P]]=TRUE,Weekly[[#This Row],[Actual]]=TRUE),BD111+Weekly[[#This Row],[H Odds &lt;]]-1,IF(AND(Weekly[[#This Row],[H Odds &lt;]]&lt;&gt;"",Weekly[[#This Row],[GBC_P]]=TRUE,Weekly[[#This Row],[Actual]]=FALSE),BD111-1,BD111)))</f>
        <v>41.73</v>
      </c>
      <c r="BE112" s="38">
        <f>IF(Weekly[[#This Row],[H Odds &lt;]]="",BE111,IF(AND(Weekly[[#This Row],[H Odds &lt;]]&lt;&gt;"",Weekly[[#This Row],[HGBC_P]]=TRUE,Weekly[[#This Row],[Actual]]=TRUE),BE111+Weekly[[#This Row],[H Odds &lt;]]-1,IF(AND(Weekly[[#This Row],[H Odds &lt;]]&lt;&gt;"",Weekly[[#This Row],[HGBC_P]]=TRUE,Weekly[[#This Row],[Actual]]=FALSE),BE111-1,BE111)))</f>
        <v>42.98</v>
      </c>
      <c r="BF112" s="38">
        <f>IF(Weekly[[#This Row],[H Odds &lt;]]="",BF111,IF(AND(Weekly[[#This Row],[H Odds &lt;]]&lt;&gt;"",Weekly[[#This Row],[XGB_P]]=TRUE,Weekly[[#This Row],[Actual]]=TRUE),BF111+Weekly[[#This Row],[H Odds &lt;]]-1,IF(AND(Weekly[[#This Row],[H Odds &lt;]]&lt;&gt;"",Weekly[[#This Row],[XGB_P]]=TRUE,Weekly[[#This Row],[Actual]]=FALSE),BF111-1,BF111)))</f>
        <v>46.25</v>
      </c>
      <c r="BG112" s="38">
        <f>IF(Weekly[[#This Row],[H Odds &lt;]]="",BG111,IF(AND(Weekly[[#This Row],[H Odds &lt;]]&lt;&gt;"",Weekly[[#This Row],[QDA_P]]=TRUE,Weekly[[#This Row],[Actual]]=TRUE),BG111+Weekly[[#This Row],[H Odds &lt;]]-1,IF(AND(Weekly[[#This Row],[H Odds &lt;]]&lt;&gt;"",Weekly[[#This Row],[QDA_P]]=TRUE,Weekly[[#This Row],[Actual]]=FALSE),BG111-1,BG111)))</f>
        <v>41.73</v>
      </c>
      <c r="BH112" s="38">
        <f>IF(Weekly[[#This Row],[H Odds &lt;]]="",BH111,IF(AND(Weekly[[#This Row],[H Odds &lt;]]&lt;&gt;"",Weekly[[#This Row],[KNC_P]]=TRUE,Weekly[[#This Row],[Actual]]=TRUE),BH111+Weekly[[#This Row],[H Odds &lt;]]-1,IF(AND(Weekly[[#This Row],[H Odds &lt;]]&lt;&gt;"",Weekly[[#This Row],[KNC_P]]=TRUE,Weekly[[#This Row],[Actual]]=FALSE),BH111-1,BH111)))</f>
        <v>40</v>
      </c>
      <c r="BI112" s="38">
        <f>IF(Weekly[[#This Row],[H Odds &lt;]]="",BI111,IF(AND(Weekly[[#This Row],[H Odds &lt;]]&lt;&gt;"",Weekly[[#This Row],[TRUES]]&gt;0,Weekly[[#This Row],[Actual]]=TRUE),BI111+Weekly[[#This Row],[H Odds &lt;]]-1,IF(AND(Weekly[[#This Row],[H Odds &lt;]]&lt;&gt;"",Weekly[[#This Row],[TRUES]]=0),BI111,BI111-1)))</f>
        <v>54.51</v>
      </c>
      <c r="BJ112" s="38">
        <f>IF(Weekly[[#This Row],[H Odds &lt;]]="",BJ111,IF(AND(Weekly[[#This Row],[H Odds &lt;]]&lt;&gt;"",Weekly[[#This Row],[Actual]]=TRUE),BJ111+Weekly[[#This Row],[H Odds &lt;]]-1,IF(AND(Weekly[[#This Row],[H Odds &lt;]]&lt;&gt;"",Weekly[[#This Row],[Actual]]=FALSE),BJ111-1,BJ111)))</f>
        <v>54.51</v>
      </c>
      <c r="BK112" s="58">
        <f>IF(AND(Weekly[[#This Row],[TRUES]]&gt;4,Weekly[[#This Row],[Actual]]=TRUE),BK111+Weekly[[#This Row],[BF H Odds]]-1,IF(AND(Weekly[[#This Row],[FALSES]]&gt;4,Weekly[[#This Row],[Actual]]=FALSE),BK111+Weekly[[#This Row],[BF V Odds]]-1,IF(AND(Weekly[[#This Row],[TRUES]]&gt;4,Weekly[[#This Row],[Actual]]=FALSE),BK111-1,IF(AND(Weekly[[#This Row],[FALSES]]&gt;4,Weekly[[#This Row],[Actual]]=TRUE),BK111-1,BK111))))</f>
        <v>32.770000000000024</v>
      </c>
      <c r="BL112" s="58">
        <f>IF(AND(Weekly[[#This Row],[TRUES]]&gt;5,Weekly[[#This Row],[Actual]]=TRUE),BL111+Weekly[[#This Row],[BF H Odds]]-1,IF(AND(Weekly[[#This Row],[FALSES]]&gt;5,Weekly[[#This Row],[Actual]]=FALSE),BL111+Weekly[[#This Row],[BF V Odds]]-1,IF(AND(Weekly[[#This Row],[TRUES]]&gt;5,Weekly[[#This Row],[Actual]]=FALSE),BL111-1,IF(AND(Weekly[[#This Row],[FALSES]]&gt;5,Weekly[[#This Row],[Actual]]=TRUE),BL111-1,BL111))))</f>
        <v>39.590000000000018</v>
      </c>
      <c r="BM112" s="58">
        <f>IF(AND(Weekly[[#This Row],[TRUES]]&gt;6,Weekly[[#This Row],[Actual]]=TRUE),BM111+Weekly[[#This Row],[BF H Odds]]-1,IF(AND(Weekly[[#This Row],[FALSES]]&gt;6,Weekly[[#This Row],[Actual]]=FALSE),BM111+Weekly[[#This Row],[BF V Odds]]-1,IF(AND(Weekly[[#This Row],[TRUES]]&gt;6,Weekly[[#This Row],[Actual]]=FALSE),BM111-1,IF(AND(Weekly[[#This Row],[FALSES]]&gt;6,Weekly[[#This Row],[Actual]]=TRUE),BM111-1,BM111))))</f>
        <v>42.710000000000015</v>
      </c>
      <c r="BN112" s="24"/>
    </row>
    <row r="113" spans="1:66" x14ac:dyDescent="0.25">
      <c r="A113" s="1">
        <v>122</v>
      </c>
      <c r="B113" s="10">
        <v>44251</v>
      </c>
      <c r="C113" s="17" t="s">
        <v>24</v>
      </c>
      <c r="D113" s="15" t="s">
        <v>34</v>
      </c>
      <c r="E113" t="b">
        <v>1</v>
      </c>
      <c r="F113" t="b">
        <v>1</v>
      </c>
      <c r="G113" t="b">
        <v>0</v>
      </c>
      <c r="H113" t="b">
        <v>1</v>
      </c>
      <c r="I113" t="b">
        <v>1</v>
      </c>
      <c r="J113" t="b">
        <v>1</v>
      </c>
      <c r="K113" t="b">
        <v>1</v>
      </c>
      <c r="N113">
        <v>1</v>
      </c>
      <c r="O113">
        <v>1.23</v>
      </c>
      <c r="P113" t="b">
        <v>1</v>
      </c>
      <c r="Q113" t="s">
        <v>66</v>
      </c>
      <c r="R113" s="9">
        <f>IFERROR(IF(Weekly[[#This Row],[Won Bet?]]="yes",R112+(Weekly[[#This Row],[BF Odds]]*Weekly[[#This Row],[BF Stake]])-Weekly[[#This Row],[BF Stake]],R112-Weekly[[#This Row],[BF Stake]]),R112)</f>
        <v>86.650000000000034</v>
      </c>
      <c r="S113" s="9">
        <f>IFERROR(IF(Weekly[[#This Row],[Won Bet?]]="yes",S112+(((Weekly[[#This Row],[BF Odds]]*Weekly[[#This Row],[BF Stake]])-Weekly[[#This Row],[BF Stake]])*0.95),S112-Weekly[[#This Row],[BF Stake]]),S112)</f>
        <v>85.167500000000018</v>
      </c>
      <c r="T113">
        <v>4.25</v>
      </c>
      <c r="U113">
        <v>1.23</v>
      </c>
      <c r="V113" s="24">
        <f>IF(Weekly[[#This Row],[Actual]]="","",IF(AND(Weekly[[#This Row],[SVC_P]]=Weekly[[#This Row],[Actual]],Weekly[[#This Row],[SVC_P]]=TRUE),V112+Weekly[[#This Row],[BF H Odds]]-1,IF(AND(Weekly[[#This Row],[SVC_P]]=Weekly[[#This Row],[Actual]],Weekly[[#This Row],[SVC_P]]=FALSE),V112+Weekly[[#This Row],[BF V Odds]]-1,V112-1)))</f>
        <v>61.310000000000031</v>
      </c>
      <c r="W113" s="24">
        <f>IF(Weekly[[#This Row],[Actual]]="","",IF(AND(Weekly[[#This Row],[SVC_P]]=FALSE,Weekly[[#This Row],[Actual]]=TRUE),W112+Weekly[[#This Row],[BF H Odds]]-1,IF(AND(Weekly[[#This Row],[SVC_P]]=TRUE,Weekly[[#This Row],[Actual]]=FALSE,),W112+Weekly[[#This Row],[BF V Odds]]-1,W112-1)))</f>
        <v>-64.759999999999991</v>
      </c>
      <c r="X113" s="24">
        <f>IF(Weekly[[#This Row],[Actual]]="","",IF(AND(Weekly[[#This Row],[ADBC_P]]=Weekly[[#This Row],[Actual]],Weekly[[#This Row],[ADBC_P]]=TRUE),X112+Weekly[[#This Row],[BF H Odds]]-1,IF(AND(Weekly[[#This Row],[ADBC_P]]=Weekly[[#This Row],[Actual]],Weekly[[#This Row],[ADBC_P]]=FALSE),X112+Weekly[[#This Row],[BF V Odds]]-1,X112-1)))</f>
        <v>47.300000000000026</v>
      </c>
      <c r="Y113" s="24">
        <f>IF(Weekly[[#This Row],[Actual]]="","",IF(AND(Weekly[[#This Row],[ADBC_P]]=FALSE,Weekly[[#This Row],[Actual]]=TRUE),Y112+Weekly[[#This Row],[BF H Odds]]-1,IF(AND(Weekly[[#This Row],[ADBC_P]]=TRUE,Weekly[[#This Row],[Actual]]=FALSE),Y112+Weekly[[#This Row],[BF V Odds]]-1,Y112-1)))</f>
        <v>39.140000000000008</v>
      </c>
      <c r="Z113" s="24">
        <f>IF(Weekly[[#This Row],[Actual]]="","",IF(AND(Weekly[[#This Row],[RFC_P]]=Weekly[[#This Row],[Actual]],Weekly[[#This Row],[RFC_P]]=TRUE),Z112+Weekly[[#This Row],[BF H Odds]]-1,IF(AND(Weekly[[#This Row],[RFC_P]]=Weekly[[#This Row],[Actual]],Weekly[[#This Row],[RFC_P]]=FALSE),Z112+Weekly[[#This Row],[BF V Odds]]-1,Z112-1)))</f>
        <v>30.690000000000033</v>
      </c>
      <c r="AA113" s="24">
        <f>IF(Weekly[[#This Row],[Actual]]="","",IF(AND(Weekly[[#This Row],[RFC_P]]=FALSE,Weekly[[#This Row],[Actual]]=TRUE),AA112+Weekly[[#This Row],[BF H Odds]]-1,IF(AND(Weekly[[#This Row],[RFC_P]]=TRUE,Weekly[[#This Row],[Actual]]=FALSE),AA112+Weekly[[#This Row],[BF V Odds]]-1,AA112-1)))</f>
        <v>55.750000000000007</v>
      </c>
      <c r="AB113" s="24">
        <f>IF(Weekly[[#This Row],[Actual]]="","",IF(AND(Weekly[[#This Row],[GBC_P]]=Weekly[[#This Row],[Actual]],Weekly[[#This Row],[GBC_P]]=TRUE),AB112+Weekly[[#This Row],[BF H Odds]]-1,IF(AND(Weekly[[#This Row],[GBC_P]]=Weekly[[#This Row],[Actual]],Weekly[[#This Row],[GBC_P]]=FALSE),AB112+Weekly[[#This Row],[BF V Odds]]-1,AB112-1)))</f>
        <v>33.810000000000016</v>
      </c>
      <c r="AC113" s="24">
        <f>IF(Weekly[[#This Row],[Actual]]="","",IF(AND(Weekly[[#This Row],[GBC_P]]=FALSE,Weekly[[#This Row],[Actual]]=TRUE),AC112+Weekly[[#This Row],[BF H Odds]]-1,IF(AND(Weekly[[#This Row],[GBC_P]]=TRUE,Weekly[[#This Row],[Actual]]=FALSE),AC112+Weekly[[#This Row],[BF V Odds]]-1,AC112-1)))</f>
        <v>52.630000000000017</v>
      </c>
      <c r="AD113" s="24">
        <f>IF(Weekly[[#This Row],[Actual]]="","",IF(AND(Weekly[[#This Row],[HGBC_P]]=Weekly[[#This Row],[Actual]],Weekly[[#This Row],[HGBC_P]]=TRUE),AD112+Weekly[[#This Row],[BF H Odds]]-1,IF(AND(Weekly[[#This Row],[HGBC_P]]=Weekly[[#This Row],[Actual]],Weekly[[#This Row],[HGBC_P]]=FALSE),AD112+Weekly[[#This Row],[BF V Odds]]-1,AD112-1)))</f>
        <v>27.080000000000037</v>
      </c>
      <c r="AE113" s="24">
        <f>IF(Weekly[[#This Row],[Actual]]="","",IF(AND(Weekly[[#This Row],[HGBC_P]]=FALSE,Weekly[[#This Row],[Actual]]=TRUE),AE112+Weekly[[#This Row],[BF H Odds]]-1,IF(AND(Weekly[[#This Row],[HGBC_P]]=TRUE,Weekly[[#This Row],[Actual]]=FALSE),AE112+Weekly[[#This Row],[BF V Odds]]-1,AE112-1)))</f>
        <v>59.360000000000007</v>
      </c>
      <c r="AF113" s="24">
        <f>IF(Weekly[[#This Row],[Actual]]="","",IF(AND(Weekly[[#This Row],[XGB_P]]=Weekly[[#This Row],[Actual]],Weekly[[#This Row],[XGB_P]]=TRUE),AF112+Weekly[[#This Row],[BF H Odds]]-1,IF(AND(Weekly[[#This Row],[XGB_P]]=Weekly[[#This Row],[Actual]],Weekly[[#This Row],[XGB_P]]=FALSE),AF112+Weekly[[#This Row],[BF V Odds]]-1,AF112-1)))</f>
        <v>37.050000000000026</v>
      </c>
      <c r="AG113" s="24">
        <f>IF(Weekly[[#This Row],[Actual]]="","",IF(AND(Weekly[[#This Row],[XGB_P]]=FALSE,Weekly[[#This Row],[Actual]]=TRUE),AG112+Weekly[[#This Row],[BF H Odds]]-1,IF(AND(Weekly[[#This Row],[XGB_P]]=TRUE,Weekly[[#This Row],[Actual]]=FALSE),AG112+Weekly[[#This Row],[BF V Odds]]-1,AG112-1)))</f>
        <v>49.39</v>
      </c>
      <c r="AH113" s="24">
        <f>IF(Weekly[[#This Row],[Actual]]="","",IF(AND(Weekly[[#This Row],[QDA_P]]=Weekly[[#This Row],[Actual]],Weekly[[#This Row],[QDA_P]]=TRUE),AH112+Weekly[[#This Row],[BF H Odds]]-1,IF(AND(Weekly[[#This Row],[QDA_P]]=Weekly[[#This Row],[Actual]],Weekly[[#This Row],[QDA_P]]=FALSE),AH112+Weekly[[#This Row],[BF V Odds]]-1,AH112-1)))</f>
        <v>31.280000000000015</v>
      </c>
      <c r="AI113" s="24">
        <f>IF(Weekly[[#This Row],[Actual]]="","",IF(AND(Weekly[[#This Row],[QDA_P]]=FALSE,Weekly[[#This Row],[Actual]]=TRUE),AI112+Weekly[[#This Row],[BF H Odds]]-1,IF(AND(Weekly[[#This Row],[QDA_P]]=TRUE,Weekly[[#This Row],[Actual]]=FALSE),AI112+Weekly[[#This Row],[BF V Odds]]-1,AI112-1)))</f>
        <v>55.160000000000018</v>
      </c>
      <c r="AJ113" s="24"/>
      <c r="AK113" s="24"/>
      <c r="AL113" s="30">
        <f>IF(Weekly[[#This Row],[Actual]]="","",COUNTIF(Weekly[[#This Row],[SVC_P]:[QDA_P]],TRUE))</f>
        <v>6</v>
      </c>
      <c r="AM113" s="30">
        <f>IF(Weekly[[#This Row],[Actual]]="","",COUNTIF(Weekly[[#This Row],[SVC_P]:[QDA_P]],FALSE))</f>
        <v>1</v>
      </c>
      <c r="AN113">
        <f>IF(AND(Weekly[[#This Row],[BF V Odds]]&gt;$BO$6,Weekly[[#This Row],[BF V Odds]] &lt; $BO$7),Weekly[[#This Row],[BF V Odds]],"")</f>
        <v>4.25</v>
      </c>
      <c r="AO113" t="str">
        <f>IF(AND(Weekly[[#This Row],[BF H Odds]]&gt;$BO$6, Weekly[[#This Row],[BF H Odds]] &lt; $BO$7),Weekly[[#This Row],[BF H Odds]],"")</f>
        <v/>
      </c>
      <c r="AP113" s="37">
        <f>IF(AND(Weekly[[#This Row],[V Odds &lt;]]="",Weekly[[#This Row],[H Odds &lt;]]=""),AP112,IF(AND(Weekly[[#This Row],[H Odds &lt;]]&lt;&gt;"",Weekly[[#This Row],[SVC_P]]=TRUE,Weekly[[#This Row],[Actual]]=TRUE),AP112+Weekly[[#This Row],[H Odds &lt;]]-1,IF(AND(Weekly[[#This Row],[V Odds &lt;]]&lt;&gt;"",Weekly[[#This Row],[SVC_P]]=FALSE,Weekly[[#This Row],[Actual]]=FALSE),AP112+Weekly[[#This Row],[V Odds &lt;]]-1,IF(AND(Weekly[[#This Row],[V Odds &lt;]]&lt;&gt;"",Weekly[[#This Row],[SVC_P]]=FALSE,Weekly[[#This Row],[Actual]]=TRUE),AP112-1,IF(AND(Weekly[[#This Row],[H Odds &lt;]]&lt;&gt;"",Weekly[[#This Row],[SVC_P]]=TRUE,Weekly[[#This Row],[Actual]]=FALSE),AP112-1,AP112)))))</f>
        <v>58.20000000000001</v>
      </c>
      <c r="AQ113" s="37">
        <f>IF(AND(Weekly[[#This Row],[V Odds &lt;]]="",Weekly[[#This Row],[H Odds &lt;]]=""),AQ112,IF(AND(Weekly[[#This Row],[H Odds &lt;]]&lt;&gt;"",Weekly[[#This Row],[ADBC_P]]=TRUE,Weekly[[#This Row],[Actual]]=TRUE),AQ112+Weekly[[#This Row],[H Odds &lt;]]-1,IF(AND(Weekly[[#This Row],[V Odds &lt;]]&lt;&gt;"",Weekly[[#This Row],[ADBC_P]]=FALSE,Weekly[[#This Row],[Actual]]=FALSE),AQ112+Weekly[[#This Row],[V Odds &lt;]]-1,IF(AND(Weekly[[#This Row],[V Odds &lt;]]&lt;&gt;"",Weekly[[#This Row],[ADBC_P]]=FALSE,Weekly[[#This Row],[Actual]]=TRUE),AQ112-1,IF(AND(Weekly[[#This Row],[H Odds &lt;]]&lt;&gt;"",Weekly[[#This Row],[ADBC_P]]=TRUE,Weekly[[#This Row],[Actual]]=FALSE),AQ112-1,AQ112)))))</f>
        <v>47.8</v>
      </c>
      <c r="AR113" s="37">
        <f>IF(AND(Weekly[[#This Row],[V Odds &lt;]]="",Weekly[[#This Row],[H Odds &lt;]]=""),AR112,IF(AND(Weekly[[#This Row],[H Odds &lt;]]&lt;&gt;"",Weekly[[#This Row],[RFC_P]]=TRUE,Weekly[[#This Row],[Actual]]=TRUE),AR112+Weekly[[#This Row],[H Odds &lt;]]-1,IF(AND(Weekly[[#This Row],[V Odds &lt;]]&lt;&gt;"",Weekly[[#This Row],[RFC_P]]=FALSE,Weekly[[#This Row],[Actual]]=FALSE),AR112+Weekly[[#This Row],[V Odds &lt;]]-1,IF(AND(Weekly[[#This Row],[V Odds &lt;]]&lt;&gt;"",Weekly[[#This Row],[RFC_P]]=FALSE,Weekly[[#This Row],[Actual]]=TRUE),AR112-1,IF(AND(Weekly[[#This Row],[H Odds &lt;]]&lt;&gt;"",Weekly[[#This Row],[RFC_P]]=TRUE,Weekly[[#This Row],[Actual]]=FALSE),AR112-1,AR112)))))</f>
        <v>42.06</v>
      </c>
      <c r="AS113" s="37">
        <f>IF(AND(Weekly[[#This Row],[V Odds &lt;]]="",Weekly[[#This Row],[H Odds &lt;]]=""),AS112,IF(AND(Weekly[[#This Row],[H Odds &lt;]]&lt;&gt;"",Weekly[[#This Row],[GBC_P]]=TRUE,Weekly[[#This Row],[Actual]]=TRUE),AS112+Weekly[[#This Row],[H Odds &lt;]]-1,IF(AND(Weekly[[#This Row],[V Odds &lt;]]&lt;&gt;"",Weekly[[#This Row],[GBC_P]]=FALSE,Weekly[[#This Row],[Actual]]=FALSE),AS112+Weekly[[#This Row],[V Odds &lt;]]-1,IF(AND(Weekly[[#This Row],[V Odds &lt;]]&lt;&gt;"",Weekly[[#This Row],[GBC_P]]=FALSE,Weekly[[#This Row],[Actual]]=TRUE),AS112-1,IF(AND(Weekly[[#This Row],[H Odds &lt;]]&lt;&gt;"",Weekly[[#This Row],[GBC_P]]=TRUE,Weekly[[#This Row],[Actual]]=FALSE),AS112-1,AS112)))))</f>
        <v>43.55</v>
      </c>
      <c r="AT113" s="37">
        <f>IF(AND(Weekly[[#This Row],[V Odds &lt;]]="",Weekly[[#This Row],[H Odds &lt;]]=""),AT112,IF(AND(Weekly[[#This Row],[H Odds &lt;]]&lt;&gt;"",Weekly[[#This Row],[HGBC_P]]=TRUE,Weekly[[#This Row],[Actual]]=TRUE),AT112+Weekly[[#This Row],[H Odds &lt;]]-1,IF(AND(Weekly[[#This Row],[V Odds &lt;]]&lt;&gt;"",Weekly[[#This Row],[HGBC_P]]=FALSE,Weekly[[#This Row],[Actual]]=FALSE),AT112+Weekly[[#This Row],[V Odds &lt;]]-1,IF(AND(Weekly[[#This Row],[V Odds &lt;]]&lt;&gt;"",Weekly[[#This Row],[HGBC_P]]=FALSE,Weekly[[#This Row],[Actual]]=TRUE),AT112-1,IF(AND(Weekly[[#This Row],[H Odds &lt;]]&lt;&gt;"",Weekly[[#This Row],[HGBC_P]]=TRUE,Weekly[[#This Row],[Actual]]=FALSE),AT112-1,AT112)))))</f>
        <v>40.98</v>
      </c>
      <c r="AU113" s="37">
        <f>IF(AND(Weekly[[#This Row],[V Odds &lt;]]="",Weekly[[#This Row],[H Odds &lt;]]=""),AU112,IF(AND(Weekly[[#This Row],[H Odds &lt;]]&lt;&gt;"",Weekly[[#This Row],[XGB_P]]=TRUE,Weekly[[#This Row],[Actual]]=TRUE),AU112+Weekly[[#This Row],[H Odds &lt;]]-1,IF(AND(Weekly[[#This Row],[V Odds &lt;]]&lt;&gt;"",Weekly[[#This Row],[XGB_P]]=FALSE,Weekly[[#This Row],[Actual]]=FALSE),AU112+Weekly[[#This Row],[V Odds &lt;]]-1,IF(AND(Weekly[[#This Row],[V Odds &lt;]]&lt;&gt;"",Weekly[[#This Row],[XGB_P]]=FALSE,Weekly[[#This Row],[Actual]]=TRUE),AU112-1,IF(AND(Weekly[[#This Row],[H Odds &lt;]]&lt;&gt;"",Weekly[[#This Row],[XGB_P]]=TRUE,Weekly[[#This Row],[Actual]]=FALSE),AU112-1,AU112)))))</f>
        <v>45.38</v>
      </c>
      <c r="AV113" s="37">
        <f>IF(AND(Weekly[[#This Row],[V Odds &lt;]]="",Weekly[[#This Row],[H Odds &lt;]]=""),AV112,IF(AND(Weekly[[#This Row],[H Odds &lt;]]&lt;&gt;"",Weekly[[#This Row],[QDA_P]]=TRUE,Weekly[[#This Row],[Actual]]=TRUE),AV112+Weekly[[#This Row],[H Odds &lt;]]-1,IF(AND(Weekly[[#This Row],[V Odds &lt;]]&lt;&gt;"",Weekly[[#This Row],[QDA_P]]=FALSE,Weekly[[#This Row],[Actual]]=FALSE),AV112+Weekly[[#This Row],[V Odds &lt;]]-1,IF(AND(Weekly[[#This Row],[V Odds &lt;]]&lt;&gt;"",Weekly[[#This Row],[QDA_P]]=FALSE,Weekly[[#This Row],[Actual]]=TRUE),AV112-1,IF(AND(Weekly[[#This Row],[H Odds &lt;]]&lt;&gt;"",Weekly[[#This Row],[QDA_P]]=TRUE,Weekly[[#This Row],[Actual]]=FALSE),AV112-1,AV112)))))</f>
        <v>46.249999999999993</v>
      </c>
      <c r="AW113" s="37"/>
      <c r="AX113" s="37">
        <f>IF(AND(Weekly[[#This Row],[V Odds &lt;]]="",Weekly[[#This Row],[H Odds &lt;]]=""),AX112,IF(AND(Weekly[[#This Row],[V Odds &lt;]]&lt;&gt;"",Weekly[[#This Row],[FALSES]]&gt;0,Weekly[[#This Row],[Actual]]=FALSE),AX112+Weekly[[#This Row],[V Odds &lt;]]-1,IF(AND(Weekly[[#This Row],[H Odds &lt;]]&lt;&gt;"",Weekly[[#This Row],[TRUES]]&gt;0,Weekly[[#This Row],[Actual]]=TRUE),AX112+Weekly[[#This Row],[H Odds &lt;]]-1,IF(AND(Weekly[[#This Row],[V Odds &lt;]]&lt;&gt;"",Weekly[[#This Row],[FALSES]]=0),AX112,IF(AND(Weekly[[#This Row],[H Odds &lt;]]&lt;&gt;"",Weekly[[#This Row],[TRUES]]=0),AX112,AX112-1)))))</f>
        <v>60.720000000000006</v>
      </c>
      <c r="AY113" s="37">
        <f>IF(AND(Weekly[[#This Row],[V Odds &lt;]]="",Weekly[[#This Row],[H Odds &lt;]]=""),AY112,IF(AND(Weekly[[#This Row],[V Odds &lt;]]&lt;&gt;"",Weekly[[#This Row],[FALSES]]&gt;0,Weekly[[#This Row],[Actual]]=FALSE),AY112+((Weekly[[#This Row],[V Odds &lt;]]-1)*0.92),IF(AND(Weekly[[#This Row],[H Odds &lt;]]&lt;&gt;"",Weekly[[#This Row],[TRUES]]&gt;0,Weekly[[#This Row],[Actual]]=TRUE),AY112+((Weekly[[#This Row],[H Odds &lt;]]-1)*0.92),IF(AND(Weekly[[#This Row],[V Odds &lt;]]&lt;&gt;"",Weekly[[#This Row],[FALSES]]=0),AY112,IF(AND(Weekly[[#This Row],[H Odds &lt;]]&lt;&gt;"",Weekly[[#This Row],[TRUES]]=0),AY112,AY112-1)))))</f>
        <v>58.182400000000008</v>
      </c>
      <c r="AZ113" s="37">
        <f>IF(AND(Weekly[[#This Row],[V Odds &lt;]]="",Weekly[[#This Row],[H Odds &lt;]]=""),AZ112,IF(AND(Weekly[[#This Row],[V Odds &lt;]]&lt;&gt;"",Weekly[[#This Row],[Actual]]=FALSE),AZ112+Weekly[[#This Row],[V Odds &lt;]]-1,IF(AND(Weekly[[#This Row],[H Odds &lt;]]&lt;&gt;"",Weekly[[#This Row],[Actual]]=TRUE),AZ112+Weekly[[#This Row],[H Odds &lt;]]-1,AZ112-1)))</f>
        <v>58.7</v>
      </c>
      <c r="BA113" s="38">
        <f>IF(Weekly[[#This Row],[H Odds &lt;]]="",BA112,IF(AND(Weekly[[#This Row],[H Odds &lt;]]&lt;&gt;"",Weekly[[#This Row],[SVC_P]]=TRUE,Weekly[[#This Row],[Actual]]=TRUE),BA112+Weekly[[#This Row],[H Odds &lt;]]-1,IF(AND(Weekly[[#This Row],[H Odds &lt;]]&lt;&gt;"",Weekly[[#This Row],[SVC_P]]=TRUE,Weekly[[#This Row],[Actual]]=FALSE),BA112-1,BA112)))</f>
        <v>54.51</v>
      </c>
      <c r="BB113" s="38">
        <f>IF(Weekly[[#This Row],[H Odds &lt;]]="",BB112,IF(AND(Weekly[[#This Row],[H Odds &lt;]]&lt;&gt;"",Weekly[[#This Row],[ADBC_P]]=TRUE,Weekly[[#This Row],[Actual]]=TRUE),BB112+Weekly[[#This Row],[H Odds &lt;]]-1,IF(AND(Weekly[[#This Row],[H Odds &lt;]]&lt;&gt;"",Weekly[[#This Row],[ADBC_P]]=TRUE,Weekly[[#This Row],[Actual]]=FALSE),BB112-1,BB112)))</f>
        <v>43.98</v>
      </c>
      <c r="BC113" s="38">
        <f>IF(Weekly[[#This Row],[H Odds &lt;]]="",BC112,IF(AND(Weekly[[#This Row],[H Odds &lt;]]&lt;&gt;"",Weekly[[#This Row],[RFC_P]]=TRUE,Weekly[[#This Row],[Actual]]=TRUE),BC112+Weekly[[#This Row],[H Odds &lt;]]-1,IF(AND(Weekly[[#This Row],[H Odds &lt;]]&lt;&gt;"",Weekly[[#This Row],[RFC_P]]=TRUE,Weekly[[#This Row],[Actual]]=FALSE),BC112-1,BC112)))</f>
        <v>40.729999999999997</v>
      </c>
      <c r="BD113" s="38">
        <f>IF(Weekly[[#This Row],[H Odds &lt;]]="",BD112,IF(AND(Weekly[[#This Row],[H Odds &lt;]]&lt;&gt;"",Weekly[[#This Row],[GBC_P]]=TRUE,Weekly[[#This Row],[Actual]]=TRUE),BD112+Weekly[[#This Row],[H Odds &lt;]]-1,IF(AND(Weekly[[#This Row],[H Odds &lt;]]&lt;&gt;"",Weekly[[#This Row],[GBC_P]]=TRUE,Weekly[[#This Row],[Actual]]=FALSE),BD112-1,BD112)))</f>
        <v>41.73</v>
      </c>
      <c r="BE113" s="38">
        <f>IF(Weekly[[#This Row],[H Odds &lt;]]="",BE112,IF(AND(Weekly[[#This Row],[H Odds &lt;]]&lt;&gt;"",Weekly[[#This Row],[HGBC_P]]=TRUE,Weekly[[#This Row],[Actual]]=TRUE),BE112+Weekly[[#This Row],[H Odds &lt;]]-1,IF(AND(Weekly[[#This Row],[H Odds &lt;]]&lt;&gt;"",Weekly[[#This Row],[HGBC_P]]=TRUE,Weekly[[#This Row],[Actual]]=FALSE),BE112-1,BE112)))</f>
        <v>42.98</v>
      </c>
      <c r="BF113" s="38">
        <f>IF(Weekly[[#This Row],[H Odds &lt;]]="",BF112,IF(AND(Weekly[[#This Row],[H Odds &lt;]]&lt;&gt;"",Weekly[[#This Row],[XGB_P]]=TRUE,Weekly[[#This Row],[Actual]]=TRUE),BF112+Weekly[[#This Row],[H Odds &lt;]]-1,IF(AND(Weekly[[#This Row],[H Odds &lt;]]&lt;&gt;"",Weekly[[#This Row],[XGB_P]]=TRUE,Weekly[[#This Row],[Actual]]=FALSE),BF112-1,BF112)))</f>
        <v>46.25</v>
      </c>
      <c r="BG113" s="38">
        <f>IF(Weekly[[#This Row],[H Odds &lt;]]="",BG112,IF(AND(Weekly[[#This Row],[H Odds &lt;]]&lt;&gt;"",Weekly[[#This Row],[QDA_P]]=TRUE,Weekly[[#This Row],[Actual]]=TRUE),BG112+Weekly[[#This Row],[H Odds &lt;]]-1,IF(AND(Weekly[[#This Row],[H Odds &lt;]]&lt;&gt;"",Weekly[[#This Row],[QDA_P]]=TRUE,Weekly[[#This Row],[Actual]]=FALSE),BG112-1,BG112)))</f>
        <v>41.73</v>
      </c>
      <c r="BH113" s="38">
        <f>IF(Weekly[[#This Row],[H Odds &lt;]]="",BH112,IF(AND(Weekly[[#This Row],[H Odds &lt;]]&lt;&gt;"",Weekly[[#This Row],[KNC_P]]=TRUE,Weekly[[#This Row],[Actual]]=TRUE),BH112+Weekly[[#This Row],[H Odds &lt;]]-1,IF(AND(Weekly[[#This Row],[H Odds &lt;]]&lt;&gt;"",Weekly[[#This Row],[KNC_P]]=TRUE,Weekly[[#This Row],[Actual]]=FALSE),BH112-1,BH112)))</f>
        <v>40</v>
      </c>
      <c r="BI113" s="38">
        <f>IF(Weekly[[#This Row],[H Odds &lt;]]="",BI112,IF(AND(Weekly[[#This Row],[H Odds &lt;]]&lt;&gt;"",Weekly[[#This Row],[TRUES]]&gt;0,Weekly[[#This Row],[Actual]]=TRUE),BI112+Weekly[[#This Row],[H Odds &lt;]]-1,IF(AND(Weekly[[#This Row],[H Odds &lt;]]&lt;&gt;"",Weekly[[#This Row],[TRUES]]=0),BI112,BI112-1)))</f>
        <v>54.51</v>
      </c>
      <c r="BJ113" s="38">
        <f>IF(Weekly[[#This Row],[H Odds &lt;]]="",BJ112,IF(AND(Weekly[[#This Row],[H Odds &lt;]]&lt;&gt;"",Weekly[[#This Row],[Actual]]=TRUE),BJ112+Weekly[[#This Row],[H Odds &lt;]]-1,IF(AND(Weekly[[#This Row],[H Odds &lt;]]&lt;&gt;"",Weekly[[#This Row],[Actual]]=FALSE),BJ112-1,BJ112)))</f>
        <v>54.51</v>
      </c>
      <c r="BK113" s="58">
        <f>IF(AND(Weekly[[#This Row],[TRUES]]&gt;4,Weekly[[#This Row],[Actual]]=TRUE),BK112+Weekly[[#This Row],[BF H Odds]]-1,IF(AND(Weekly[[#This Row],[FALSES]]&gt;4,Weekly[[#This Row],[Actual]]=FALSE),BK112+Weekly[[#This Row],[BF V Odds]]-1,IF(AND(Weekly[[#This Row],[TRUES]]&gt;4,Weekly[[#This Row],[Actual]]=FALSE),BK112-1,IF(AND(Weekly[[#This Row],[FALSES]]&gt;4,Weekly[[#This Row],[Actual]]=TRUE),BK112-1,BK112))))</f>
        <v>33.000000000000021</v>
      </c>
      <c r="BL113" s="58">
        <f>IF(AND(Weekly[[#This Row],[TRUES]]&gt;5,Weekly[[#This Row],[Actual]]=TRUE),BL112+Weekly[[#This Row],[BF H Odds]]-1,IF(AND(Weekly[[#This Row],[FALSES]]&gt;5,Weekly[[#This Row],[Actual]]=FALSE),BL112+Weekly[[#This Row],[BF V Odds]]-1,IF(AND(Weekly[[#This Row],[TRUES]]&gt;5,Weekly[[#This Row],[Actual]]=FALSE),BL112-1,IF(AND(Weekly[[#This Row],[FALSES]]&gt;5,Weekly[[#This Row],[Actual]]=TRUE),BL112-1,BL112))))</f>
        <v>39.820000000000014</v>
      </c>
      <c r="BM113" s="58">
        <f>IF(AND(Weekly[[#This Row],[TRUES]]&gt;6,Weekly[[#This Row],[Actual]]=TRUE),BM112+Weekly[[#This Row],[BF H Odds]]-1,IF(AND(Weekly[[#This Row],[FALSES]]&gt;6,Weekly[[#This Row],[Actual]]=FALSE),BM112+Weekly[[#This Row],[BF V Odds]]-1,IF(AND(Weekly[[#This Row],[TRUES]]&gt;6,Weekly[[#This Row],[Actual]]=FALSE),BM112-1,IF(AND(Weekly[[#This Row],[FALSES]]&gt;6,Weekly[[#This Row],[Actual]]=TRUE),BM112-1,BM112))))</f>
        <v>42.710000000000015</v>
      </c>
      <c r="BN113" s="24"/>
    </row>
    <row r="114" spans="1:66" x14ac:dyDescent="0.25">
      <c r="A114" s="1">
        <v>123</v>
      </c>
      <c r="B114" s="10">
        <v>44251</v>
      </c>
      <c r="C114" s="17" t="s">
        <v>36</v>
      </c>
      <c r="D114" s="15" t="s">
        <v>38</v>
      </c>
      <c r="E114" t="b">
        <v>1</v>
      </c>
      <c r="F114" t="b">
        <v>1</v>
      </c>
      <c r="G114" t="b">
        <v>1</v>
      </c>
      <c r="H114" t="b">
        <v>0</v>
      </c>
      <c r="I114" t="b">
        <v>1</v>
      </c>
      <c r="J114" t="b">
        <v>0</v>
      </c>
      <c r="K114" t="b">
        <v>1</v>
      </c>
      <c r="N114">
        <v>1</v>
      </c>
      <c r="O114">
        <v>1.86</v>
      </c>
      <c r="P114" t="b">
        <v>1</v>
      </c>
      <c r="Q114" t="s">
        <v>66</v>
      </c>
      <c r="R114" s="9">
        <f>IFERROR(IF(Weekly[[#This Row],[Won Bet?]]="yes",R113+(Weekly[[#This Row],[BF Odds]]*Weekly[[#This Row],[BF Stake]])-Weekly[[#This Row],[BF Stake]],R113-Weekly[[#This Row],[BF Stake]]),R113)</f>
        <v>87.510000000000034</v>
      </c>
      <c r="S114" s="9">
        <f>IFERROR(IF(Weekly[[#This Row],[Won Bet?]]="yes",S113+(((Weekly[[#This Row],[BF Odds]]*Weekly[[#This Row],[BF Stake]])-Weekly[[#This Row],[BF Stake]])*0.95),S113-Weekly[[#This Row],[BF Stake]]),S113)</f>
        <v>85.984500000000011</v>
      </c>
      <c r="T114">
        <v>1.95</v>
      </c>
      <c r="U114">
        <v>1.86</v>
      </c>
      <c r="V114" s="24">
        <f>IF(Weekly[[#This Row],[Actual]]="","",IF(AND(Weekly[[#This Row],[SVC_P]]=Weekly[[#This Row],[Actual]],Weekly[[#This Row],[SVC_P]]=TRUE),V113+Weekly[[#This Row],[BF H Odds]]-1,IF(AND(Weekly[[#This Row],[SVC_P]]=Weekly[[#This Row],[Actual]],Weekly[[#This Row],[SVC_P]]=FALSE),V113+Weekly[[#This Row],[BF V Odds]]-1,V113-1)))</f>
        <v>62.17000000000003</v>
      </c>
      <c r="W114" s="24">
        <f>IF(Weekly[[#This Row],[Actual]]="","",IF(AND(Weekly[[#This Row],[SVC_P]]=FALSE,Weekly[[#This Row],[Actual]]=TRUE),W113+Weekly[[#This Row],[BF H Odds]]-1,IF(AND(Weekly[[#This Row],[SVC_P]]=TRUE,Weekly[[#This Row],[Actual]]=FALSE,),W113+Weekly[[#This Row],[BF V Odds]]-1,W113-1)))</f>
        <v>-65.759999999999991</v>
      </c>
      <c r="X114" s="24">
        <f>IF(Weekly[[#This Row],[Actual]]="","",IF(AND(Weekly[[#This Row],[ADBC_P]]=Weekly[[#This Row],[Actual]],Weekly[[#This Row],[ADBC_P]]=TRUE),X113+Weekly[[#This Row],[BF H Odds]]-1,IF(AND(Weekly[[#This Row],[ADBC_P]]=Weekly[[#This Row],[Actual]],Weekly[[#This Row],[ADBC_P]]=FALSE),X113+Weekly[[#This Row],[BF V Odds]]-1,X113-1)))</f>
        <v>48.160000000000025</v>
      </c>
      <c r="Y114" s="24">
        <f>IF(Weekly[[#This Row],[Actual]]="","",IF(AND(Weekly[[#This Row],[ADBC_P]]=FALSE,Weekly[[#This Row],[Actual]]=TRUE),Y113+Weekly[[#This Row],[BF H Odds]]-1,IF(AND(Weekly[[#This Row],[ADBC_P]]=TRUE,Weekly[[#This Row],[Actual]]=FALSE),Y113+Weekly[[#This Row],[BF V Odds]]-1,Y113-1)))</f>
        <v>38.140000000000008</v>
      </c>
      <c r="Z114" s="24">
        <f>IF(Weekly[[#This Row],[Actual]]="","",IF(AND(Weekly[[#This Row],[RFC_P]]=Weekly[[#This Row],[Actual]],Weekly[[#This Row],[RFC_P]]=TRUE),Z113+Weekly[[#This Row],[BF H Odds]]-1,IF(AND(Weekly[[#This Row],[RFC_P]]=Weekly[[#This Row],[Actual]],Weekly[[#This Row],[RFC_P]]=FALSE),Z113+Weekly[[#This Row],[BF V Odds]]-1,Z113-1)))</f>
        <v>31.550000000000033</v>
      </c>
      <c r="AA114" s="24">
        <f>IF(Weekly[[#This Row],[Actual]]="","",IF(AND(Weekly[[#This Row],[RFC_P]]=FALSE,Weekly[[#This Row],[Actual]]=TRUE),AA113+Weekly[[#This Row],[BF H Odds]]-1,IF(AND(Weekly[[#This Row],[RFC_P]]=TRUE,Weekly[[#This Row],[Actual]]=FALSE),AA113+Weekly[[#This Row],[BF V Odds]]-1,AA113-1)))</f>
        <v>54.750000000000007</v>
      </c>
      <c r="AB114" s="24">
        <f>IF(Weekly[[#This Row],[Actual]]="","",IF(AND(Weekly[[#This Row],[GBC_P]]=Weekly[[#This Row],[Actual]],Weekly[[#This Row],[GBC_P]]=TRUE),AB113+Weekly[[#This Row],[BF H Odds]]-1,IF(AND(Weekly[[#This Row],[GBC_P]]=Weekly[[#This Row],[Actual]],Weekly[[#This Row],[GBC_P]]=FALSE),AB113+Weekly[[#This Row],[BF V Odds]]-1,AB113-1)))</f>
        <v>32.810000000000016</v>
      </c>
      <c r="AC114" s="24">
        <f>IF(Weekly[[#This Row],[Actual]]="","",IF(AND(Weekly[[#This Row],[GBC_P]]=FALSE,Weekly[[#This Row],[Actual]]=TRUE),AC113+Weekly[[#This Row],[BF H Odds]]-1,IF(AND(Weekly[[#This Row],[GBC_P]]=TRUE,Weekly[[#This Row],[Actual]]=FALSE),AC113+Weekly[[#This Row],[BF V Odds]]-1,AC113-1)))</f>
        <v>53.490000000000016</v>
      </c>
      <c r="AD114" s="24">
        <f>IF(Weekly[[#This Row],[Actual]]="","",IF(AND(Weekly[[#This Row],[HGBC_P]]=Weekly[[#This Row],[Actual]],Weekly[[#This Row],[HGBC_P]]=TRUE),AD113+Weekly[[#This Row],[BF H Odds]]-1,IF(AND(Weekly[[#This Row],[HGBC_P]]=Weekly[[#This Row],[Actual]],Weekly[[#This Row],[HGBC_P]]=FALSE),AD113+Weekly[[#This Row],[BF V Odds]]-1,AD113-1)))</f>
        <v>27.940000000000037</v>
      </c>
      <c r="AE114" s="24">
        <f>IF(Weekly[[#This Row],[Actual]]="","",IF(AND(Weekly[[#This Row],[HGBC_P]]=FALSE,Weekly[[#This Row],[Actual]]=TRUE),AE113+Weekly[[#This Row],[BF H Odds]]-1,IF(AND(Weekly[[#This Row],[HGBC_P]]=TRUE,Weekly[[#This Row],[Actual]]=FALSE),AE113+Weekly[[#This Row],[BF V Odds]]-1,AE113-1)))</f>
        <v>58.360000000000007</v>
      </c>
      <c r="AF114" s="24">
        <f>IF(Weekly[[#This Row],[Actual]]="","",IF(AND(Weekly[[#This Row],[XGB_P]]=Weekly[[#This Row],[Actual]],Weekly[[#This Row],[XGB_P]]=TRUE),AF113+Weekly[[#This Row],[BF H Odds]]-1,IF(AND(Weekly[[#This Row],[XGB_P]]=Weekly[[#This Row],[Actual]],Weekly[[#This Row],[XGB_P]]=FALSE),AF113+Weekly[[#This Row],[BF V Odds]]-1,AF113-1)))</f>
        <v>36.050000000000026</v>
      </c>
      <c r="AG114" s="24">
        <f>IF(Weekly[[#This Row],[Actual]]="","",IF(AND(Weekly[[#This Row],[XGB_P]]=FALSE,Weekly[[#This Row],[Actual]]=TRUE),AG113+Weekly[[#This Row],[BF H Odds]]-1,IF(AND(Weekly[[#This Row],[XGB_P]]=TRUE,Weekly[[#This Row],[Actual]]=FALSE),AG113+Weekly[[#This Row],[BF V Odds]]-1,AG113-1)))</f>
        <v>50.25</v>
      </c>
      <c r="AH114" s="24">
        <f>IF(Weekly[[#This Row],[Actual]]="","",IF(AND(Weekly[[#This Row],[QDA_P]]=Weekly[[#This Row],[Actual]],Weekly[[#This Row],[QDA_P]]=TRUE),AH113+Weekly[[#This Row],[BF H Odds]]-1,IF(AND(Weekly[[#This Row],[QDA_P]]=Weekly[[#This Row],[Actual]],Weekly[[#This Row],[QDA_P]]=FALSE),AH113+Weekly[[#This Row],[BF V Odds]]-1,AH113-1)))</f>
        <v>32.140000000000015</v>
      </c>
      <c r="AI114" s="24">
        <f>IF(Weekly[[#This Row],[Actual]]="","",IF(AND(Weekly[[#This Row],[QDA_P]]=FALSE,Weekly[[#This Row],[Actual]]=TRUE),AI113+Weekly[[#This Row],[BF H Odds]]-1,IF(AND(Weekly[[#This Row],[QDA_P]]=TRUE,Weekly[[#This Row],[Actual]]=FALSE),AI113+Weekly[[#This Row],[BF V Odds]]-1,AI113-1)))</f>
        <v>54.160000000000018</v>
      </c>
      <c r="AJ114" s="24"/>
      <c r="AK114" s="24"/>
      <c r="AL114" s="30">
        <f>IF(Weekly[[#This Row],[Actual]]="","",COUNTIF(Weekly[[#This Row],[SVC_P]:[QDA_P]],TRUE))</f>
        <v>5</v>
      </c>
      <c r="AM114" s="30">
        <f>IF(Weekly[[#This Row],[Actual]]="","",COUNTIF(Weekly[[#This Row],[SVC_P]:[QDA_P]],FALSE))</f>
        <v>2</v>
      </c>
      <c r="AN114" t="str">
        <f>IF(AND(Weekly[[#This Row],[BF V Odds]]&gt;$BO$6,Weekly[[#This Row],[BF V Odds]] &lt; $BO$7),Weekly[[#This Row],[BF V Odds]],"")</f>
        <v/>
      </c>
      <c r="AO114" t="str">
        <f>IF(AND(Weekly[[#This Row],[BF H Odds]]&gt;$BO$6, Weekly[[#This Row],[BF H Odds]] &lt; $BO$7),Weekly[[#This Row],[BF H Odds]],"")</f>
        <v/>
      </c>
      <c r="AP114" s="37">
        <f>IF(AND(Weekly[[#This Row],[V Odds &lt;]]="",Weekly[[#This Row],[H Odds &lt;]]=""),AP113,IF(AND(Weekly[[#This Row],[H Odds &lt;]]&lt;&gt;"",Weekly[[#This Row],[SVC_P]]=TRUE,Weekly[[#This Row],[Actual]]=TRUE),AP113+Weekly[[#This Row],[H Odds &lt;]]-1,IF(AND(Weekly[[#This Row],[V Odds &lt;]]&lt;&gt;"",Weekly[[#This Row],[SVC_P]]=FALSE,Weekly[[#This Row],[Actual]]=FALSE),AP113+Weekly[[#This Row],[V Odds &lt;]]-1,IF(AND(Weekly[[#This Row],[V Odds &lt;]]&lt;&gt;"",Weekly[[#This Row],[SVC_P]]=FALSE,Weekly[[#This Row],[Actual]]=TRUE),AP113-1,IF(AND(Weekly[[#This Row],[H Odds &lt;]]&lt;&gt;"",Weekly[[#This Row],[SVC_P]]=TRUE,Weekly[[#This Row],[Actual]]=FALSE),AP113-1,AP113)))))</f>
        <v>58.20000000000001</v>
      </c>
      <c r="AQ114" s="37">
        <f>IF(AND(Weekly[[#This Row],[V Odds &lt;]]="",Weekly[[#This Row],[H Odds &lt;]]=""),AQ113,IF(AND(Weekly[[#This Row],[H Odds &lt;]]&lt;&gt;"",Weekly[[#This Row],[ADBC_P]]=TRUE,Weekly[[#This Row],[Actual]]=TRUE),AQ113+Weekly[[#This Row],[H Odds &lt;]]-1,IF(AND(Weekly[[#This Row],[V Odds &lt;]]&lt;&gt;"",Weekly[[#This Row],[ADBC_P]]=FALSE,Weekly[[#This Row],[Actual]]=FALSE),AQ113+Weekly[[#This Row],[V Odds &lt;]]-1,IF(AND(Weekly[[#This Row],[V Odds &lt;]]&lt;&gt;"",Weekly[[#This Row],[ADBC_P]]=FALSE,Weekly[[#This Row],[Actual]]=TRUE),AQ113-1,IF(AND(Weekly[[#This Row],[H Odds &lt;]]&lt;&gt;"",Weekly[[#This Row],[ADBC_P]]=TRUE,Weekly[[#This Row],[Actual]]=FALSE),AQ113-1,AQ113)))))</f>
        <v>47.8</v>
      </c>
      <c r="AR114" s="37">
        <f>IF(AND(Weekly[[#This Row],[V Odds &lt;]]="",Weekly[[#This Row],[H Odds &lt;]]=""),AR113,IF(AND(Weekly[[#This Row],[H Odds &lt;]]&lt;&gt;"",Weekly[[#This Row],[RFC_P]]=TRUE,Weekly[[#This Row],[Actual]]=TRUE),AR113+Weekly[[#This Row],[H Odds &lt;]]-1,IF(AND(Weekly[[#This Row],[V Odds &lt;]]&lt;&gt;"",Weekly[[#This Row],[RFC_P]]=FALSE,Weekly[[#This Row],[Actual]]=FALSE),AR113+Weekly[[#This Row],[V Odds &lt;]]-1,IF(AND(Weekly[[#This Row],[V Odds &lt;]]&lt;&gt;"",Weekly[[#This Row],[RFC_P]]=FALSE,Weekly[[#This Row],[Actual]]=TRUE),AR113-1,IF(AND(Weekly[[#This Row],[H Odds &lt;]]&lt;&gt;"",Weekly[[#This Row],[RFC_P]]=TRUE,Weekly[[#This Row],[Actual]]=FALSE),AR113-1,AR113)))))</f>
        <v>42.06</v>
      </c>
      <c r="AS114" s="37">
        <f>IF(AND(Weekly[[#This Row],[V Odds &lt;]]="",Weekly[[#This Row],[H Odds &lt;]]=""),AS113,IF(AND(Weekly[[#This Row],[H Odds &lt;]]&lt;&gt;"",Weekly[[#This Row],[GBC_P]]=TRUE,Weekly[[#This Row],[Actual]]=TRUE),AS113+Weekly[[#This Row],[H Odds &lt;]]-1,IF(AND(Weekly[[#This Row],[V Odds &lt;]]&lt;&gt;"",Weekly[[#This Row],[GBC_P]]=FALSE,Weekly[[#This Row],[Actual]]=FALSE),AS113+Weekly[[#This Row],[V Odds &lt;]]-1,IF(AND(Weekly[[#This Row],[V Odds &lt;]]&lt;&gt;"",Weekly[[#This Row],[GBC_P]]=FALSE,Weekly[[#This Row],[Actual]]=TRUE),AS113-1,IF(AND(Weekly[[#This Row],[H Odds &lt;]]&lt;&gt;"",Weekly[[#This Row],[GBC_P]]=TRUE,Weekly[[#This Row],[Actual]]=FALSE),AS113-1,AS113)))))</f>
        <v>43.55</v>
      </c>
      <c r="AT114" s="37">
        <f>IF(AND(Weekly[[#This Row],[V Odds &lt;]]="",Weekly[[#This Row],[H Odds &lt;]]=""),AT113,IF(AND(Weekly[[#This Row],[H Odds &lt;]]&lt;&gt;"",Weekly[[#This Row],[HGBC_P]]=TRUE,Weekly[[#This Row],[Actual]]=TRUE),AT113+Weekly[[#This Row],[H Odds &lt;]]-1,IF(AND(Weekly[[#This Row],[V Odds &lt;]]&lt;&gt;"",Weekly[[#This Row],[HGBC_P]]=FALSE,Weekly[[#This Row],[Actual]]=FALSE),AT113+Weekly[[#This Row],[V Odds &lt;]]-1,IF(AND(Weekly[[#This Row],[V Odds &lt;]]&lt;&gt;"",Weekly[[#This Row],[HGBC_P]]=FALSE,Weekly[[#This Row],[Actual]]=TRUE),AT113-1,IF(AND(Weekly[[#This Row],[H Odds &lt;]]&lt;&gt;"",Weekly[[#This Row],[HGBC_P]]=TRUE,Weekly[[#This Row],[Actual]]=FALSE),AT113-1,AT113)))))</f>
        <v>40.98</v>
      </c>
      <c r="AU114" s="37">
        <f>IF(AND(Weekly[[#This Row],[V Odds &lt;]]="",Weekly[[#This Row],[H Odds &lt;]]=""),AU113,IF(AND(Weekly[[#This Row],[H Odds &lt;]]&lt;&gt;"",Weekly[[#This Row],[XGB_P]]=TRUE,Weekly[[#This Row],[Actual]]=TRUE),AU113+Weekly[[#This Row],[H Odds &lt;]]-1,IF(AND(Weekly[[#This Row],[V Odds &lt;]]&lt;&gt;"",Weekly[[#This Row],[XGB_P]]=FALSE,Weekly[[#This Row],[Actual]]=FALSE),AU113+Weekly[[#This Row],[V Odds &lt;]]-1,IF(AND(Weekly[[#This Row],[V Odds &lt;]]&lt;&gt;"",Weekly[[#This Row],[XGB_P]]=FALSE,Weekly[[#This Row],[Actual]]=TRUE),AU113-1,IF(AND(Weekly[[#This Row],[H Odds &lt;]]&lt;&gt;"",Weekly[[#This Row],[XGB_P]]=TRUE,Weekly[[#This Row],[Actual]]=FALSE),AU113-1,AU113)))))</f>
        <v>45.38</v>
      </c>
      <c r="AV114" s="37">
        <f>IF(AND(Weekly[[#This Row],[V Odds &lt;]]="",Weekly[[#This Row],[H Odds &lt;]]=""),AV113,IF(AND(Weekly[[#This Row],[H Odds &lt;]]&lt;&gt;"",Weekly[[#This Row],[QDA_P]]=TRUE,Weekly[[#This Row],[Actual]]=TRUE),AV113+Weekly[[#This Row],[H Odds &lt;]]-1,IF(AND(Weekly[[#This Row],[V Odds &lt;]]&lt;&gt;"",Weekly[[#This Row],[QDA_P]]=FALSE,Weekly[[#This Row],[Actual]]=FALSE),AV113+Weekly[[#This Row],[V Odds &lt;]]-1,IF(AND(Weekly[[#This Row],[V Odds &lt;]]&lt;&gt;"",Weekly[[#This Row],[QDA_P]]=FALSE,Weekly[[#This Row],[Actual]]=TRUE),AV113-1,IF(AND(Weekly[[#This Row],[H Odds &lt;]]&lt;&gt;"",Weekly[[#This Row],[QDA_P]]=TRUE,Weekly[[#This Row],[Actual]]=FALSE),AV113-1,AV113)))))</f>
        <v>46.249999999999993</v>
      </c>
      <c r="AW114" s="37"/>
      <c r="AX114" s="37">
        <f>IF(AND(Weekly[[#This Row],[V Odds &lt;]]="",Weekly[[#This Row],[H Odds &lt;]]=""),AX113,IF(AND(Weekly[[#This Row],[V Odds &lt;]]&lt;&gt;"",Weekly[[#This Row],[FALSES]]&gt;0,Weekly[[#This Row],[Actual]]=FALSE),AX113+Weekly[[#This Row],[V Odds &lt;]]-1,IF(AND(Weekly[[#This Row],[H Odds &lt;]]&lt;&gt;"",Weekly[[#This Row],[TRUES]]&gt;0,Weekly[[#This Row],[Actual]]=TRUE),AX113+Weekly[[#This Row],[H Odds &lt;]]-1,IF(AND(Weekly[[#This Row],[V Odds &lt;]]&lt;&gt;"",Weekly[[#This Row],[FALSES]]=0),AX113,IF(AND(Weekly[[#This Row],[H Odds &lt;]]&lt;&gt;"",Weekly[[#This Row],[TRUES]]=0),AX113,AX113-1)))))</f>
        <v>60.720000000000006</v>
      </c>
      <c r="AY114" s="37">
        <f>IF(AND(Weekly[[#This Row],[V Odds &lt;]]="",Weekly[[#This Row],[H Odds &lt;]]=""),AY113,IF(AND(Weekly[[#This Row],[V Odds &lt;]]&lt;&gt;"",Weekly[[#This Row],[FALSES]]&gt;0,Weekly[[#This Row],[Actual]]=FALSE),AY113+((Weekly[[#This Row],[V Odds &lt;]]-1)*0.92),IF(AND(Weekly[[#This Row],[H Odds &lt;]]&lt;&gt;"",Weekly[[#This Row],[TRUES]]&gt;0,Weekly[[#This Row],[Actual]]=TRUE),AY113+((Weekly[[#This Row],[H Odds &lt;]]-1)*0.92),IF(AND(Weekly[[#This Row],[V Odds &lt;]]&lt;&gt;"",Weekly[[#This Row],[FALSES]]=0),AY113,IF(AND(Weekly[[#This Row],[H Odds &lt;]]&lt;&gt;"",Weekly[[#This Row],[TRUES]]=0),AY113,AY113-1)))))</f>
        <v>58.182400000000008</v>
      </c>
      <c r="AZ114" s="37">
        <f>IF(AND(Weekly[[#This Row],[V Odds &lt;]]="",Weekly[[#This Row],[H Odds &lt;]]=""),AZ113,IF(AND(Weekly[[#This Row],[V Odds &lt;]]&lt;&gt;"",Weekly[[#This Row],[Actual]]=FALSE),AZ113+Weekly[[#This Row],[V Odds &lt;]]-1,IF(AND(Weekly[[#This Row],[H Odds &lt;]]&lt;&gt;"",Weekly[[#This Row],[Actual]]=TRUE),AZ113+Weekly[[#This Row],[H Odds &lt;]]-1,AZ113-1)))</f>
        <v>58.7</v>
      </c>
      <c r="BA114" s="38">
        <f>IF(Weekly[[#This Row],[H Odds &lt;]]="",BA113,IF(AND(Weekly[[#This Row],[H Odds &lt;]]&lt;&gt;"",Weekly[[#This Row],[SVC_P]]=TRUE,Weekly[[#This Row],[Actual]]=TRUE),BA113+Weekly[[#This Row],[H Odds &lt;]]-1,IF(AND(Weekly[[#This Row],[H Odds &lt;]]&lt;&gt;"",Weekly[[#This Row],[SVC_P]]=TRUE,Weekly[[#This Row],[Actual]]=FALSE),BA113-1,BA113)))</f>
        <v>54.51</v>
      </c>
      <c r="BB114" s="38">
        <f>IF(Weekly[[#This Row],[H Odds &lt;]]="",BB113,IF(AND(Weekly[[#This Row],[H Odds &lt;]]&lt;&gt;"",Weekly[[#This Row],[ADBC_P]]=TRUE,Weekly[[#This Row],[Actual]]=TRUE),BB113+Weekly[[#This Row],[H Odds &lt;]]-1,IF(AND(Weekly[[#This Row],[H Odds &lt;]]&lt;&gt;"",Weekly[[#This Row],[ADBC_P]]=TRUE,Weekly[[#This Row],[Actual]]=FALSE),BB113-1,BB113)))</f>
        <v>43.98</v>
      </c>
      <c r="BC114" s="38">
        <f>IF(Weekly[[#This Row],[H Odds &lt;]]="",BC113,IF(AND(Weekly[[#This Row],[H Odds &lt;]]&lt;&gt;"",Weekly[[#This Row],[RFC_P]]=TRUE,Weekly[[#This Row],[Actual]]=TRUE),BC113+Weekly[[#This Row],[H Odds &lt;]]-1,IF(AND(Weekly[[#This Row],[H Odds &lt;]]&lt;&gt;"",Weekly[[#This Row],[RFC_P]]=TRUE,Weekly[[#This Row],[Actual]]=FALSE),BC113-1,BC113)))</f>
        <v>40.729999999999997</v>
      </c>
      <c r="BD114" s="38">
        <f>IF(Weekly[[#This Row],[H Odds &lt;]]="",BD113,IF(AND(Weekly[[#This Row],[H Odds &lt;]]&lt;&gt;"",Weekly[[#This Row],[GBC_P]]=TRUE,Weekly[[#This Row],[Actual]]=TRUE),BD113+Weekly[[#This Row],[H Odds &lt;]]-1,IF(AND(Weekly[[#This Row],[H Odds &lt;]]&lt;&gt;"",Weekly[[#This Row],[GBC_P]]=TRUE,Weekly[[#This Row],[Actual]]=FALSE),BD113-1,BD113)))</f>
        <v>41.73</v>
      </c>
      <c r="BE114" s="38">
        <f>IF(Weekly[[#This Row],[H Odds &lt;]]="",BE113,IF(AND(Weekly[[#This Row],[H Odds &lt;]]&lt;&gt;"",Weekly[[#This Row],[HGBC_P]]=TRUE,Weekly[[#This Row],[Actual]]=TRUE),BE113+Weekly[[#This Row],[H Odds &lt;]]-1,IF(AND(Weekly[[#This Row],[H Odds &lt;]]&lt;&gt;"",Weekly[[#This Row],[HGBC_P]]=TRUE,Weekly[[#This Row],[Actual]]=FALSE),BE113-1,BE113)))</f>
        <v>42.98</v>
      </c>
      <c r="BF114" s="38">
        <f>IF(Weekly[[#This Row],[H Odds &lt;]]="",BF113,IF(AND(Weekly[[#This Row],[H Odds &lt;]]&lt;&gt;"",Weekly[[#This Row],[XGB_P]]=TRUE,Weekly[[#This Row],[Actual]]=TRUE),BF113+Weekly[[#This Row],[H Odds &lt;]]-1,IF(AND(Weekly[[#This Row],[H Odds &lt;]]&lt;&gt;"",Weekly[[#This Row],[XGB_P]]=TRUE,Weekly[[#This Row],[Actual]]=FALSE),BF113-1,BF113)))</f>
        <v>46.25</v>
      </c>
      <c r="BG114" s="38">
        <f>IF(Weekly[[#This Row],[H Odds &lt;]]="",BG113,IF(AND(Weekly[[#This Row],[H Odds &lt;]]&lt;&gt;"",Weekly[[#This Row],[QDA_P]]=TRUE,Weekly[[#This Row],[Actual]]=TRUE),BG113+Weekly[[#This Row],[H Odds &lt;]]-1,IF(AND(Weekly[[#This Row],[H Odds &lt;]]&lt;&gt;"",Weekly[[#This Row],[QDA_P]]=TRUE,Weekly[[#This Row],[Actual]]=FALSE),BG113-1,BG113)))</f>
        <v>41.73</v>
      </c>
      <c r="BH114" s="38">
        <f>IF(Weekly[[#This Row],[H Odds &lt;]]="",BH113,IF(AND(Weekly[[#This Row],[H Odds &lt;]]&lt;&gt;"",Weekly[[#This Row],[KNC_P]]=TRUE,Weekly[[#This Row],[Actual]]=TRUE),BH113+Weekly[[#This Row],[H Odds &lt;]]-1,IF(AND(Weekly[[#This Row],[H Odds &lt;]]&lt;&gt;"",Weekly[[#This Row],[KNC_P]]=TRUE,Weekly[[#This Row],[Actual]]=FALSE),BH113-1,BH113)))</f>
        <v>40</v>
      </c>
      <c r="BI114" s="38">
        <f>IF(Weekly[[#This Row],[H Odds &lt;]]="",BI113,IF(AND(Weekly[[#This Row],[H Odds &lt;]]&lt;&gt;"",Weekly[[#This Row],[TRUES]]&gt;0,Weekly[[#This Row],[Actual]]=TRUE),BI113+Weekly[[#This Row],[H Odds &lt;]]-1,IF(AND(Weekly[[#This Row],[H Odds &lt;]]&lt;&gt;"",Weekly[[#This Row],[TRUES]]=0),BI113,BI113-1)))</f>
        <v>54.51</v>
      </c>
      <c r="BJ114" s="38">
        <f>IF(Weekly[[#This Row],[H Odds &lt;]]="",BJ113,IF(AND(Weekly[[#This Row],[H Odds &lt;]]&lt;&gt;"",Weekly[[#This Row],[Actual]]=TRUE),BJ113+Weekly[[#This Row],[H Odds &lt;]]-1,IF(AND(Weekly[[#This Row],[H Odds &lt;]]&lt;&gt;"",Weekly[[#This Row],[Actual]]=FALSE),BJ113-1,BJ113)))</f>
        <v>54.51</v>
      </c>
      <c r="BK114" s="58">
        <f>IF(AND(Weekly[[#This Row],[TRUES]]&gt;4,Weekly[[#This Row],[Actual]]=TRUE),BK113+Weekly[[#This Row],[BF H Odds]]-1,IF(AND(Weekly[[#This Row],[FALSES]]&gt;4,Weekly[[#This Row],[Actual]]=FALSE),BK113+Weekly[[#This Row],[BF V Odds]]-1,IF(AND(Weekly[[#This Row],[TRUES]]&gt;4,Weekly[[#This Row],[Actual]]=FALSE),BK113-1,IF(AND(Weekly[[#This Row],[FALSES]]&gt;4,Weekly[[#This Row],[Actual]]=TRUE),BK113-1,BK113))))</f>
        <v>33.860000000000021</v>
      </c>
      <c r="BL114" s="58">
        <f>IF(AND(Weekly[[#This Row],[TRUES]]&gt;5,Weekly[[#This Row],[Actual]]=TRUE),BL113+Weekly[[#This Row],[BF H Odds]]-1,IF(AND(Weekly[[#This Row],[FALSES]]&gt;5,Weekly[[#This Row],[Actual]]=FALSE),BL113+Weekly[[#This Row],[BF V Odds]]-1,IF(AND(Weekly[[#This Row],[TRUES]]&gt;5,Weekly[[#This Row],[Actual]]=FALSE),BL113-1,IF(AND(Weekly[[#This Row],[FALSES]]&gt;5,Weekly[[#This Row],[Actual]]=TRUE),BL113-1,BL113))))</f>
        <v>39.820000000000014</v>
      </c>
      <c r="BM114" s="58">
        <f>IF(AND(Weekly[[#This Row],[TRUES]]&gt;6,Weekly[[#This Row],[Actual]]=TRUE),BM113+Weekly[[#This Row],[BF H Odds]]-1,IF(AND(Weekly[[#This Row],[FALSES]]&gt;6,Weekly[[#This Row],[Actual]]=FALSE),BM113+Weekly[[#This Row],[BF V Odds]]-1,IF(AND(Weekly[[#This Row],[TRUES]]&gt;6,Weekly[[#This Row],[Actual]]=FALSE),BM113-1,IF(AND(Weekly[[#This Row],[FALSES]]&gt;6,Weekly[[#This Row],[Actual]]=TRUE),BM113-1,BM113))))</f>
        <v>42.710000000000015</v>
      </c>
      <c r="BN114" s="24"/>
    </row>
    <row r="115" spans="1:66" x14ac:dyDescent="0.25">
      <c r="A115" s="1">
        <v>124</v>
      </c>
      <c r="B115" s="10">
        <v>44251</v>
      </c>
      <c r="C115" s="17" t="s">
        <v>27</v>
      </c>
      <c r="D115" s="15" t="s">
        <v>23</v>
      </c>
      <c r="E115" t="b">
        <v>1</v>
      </c>
      <c r="F115" t="b">
        <v>0</v>
      </c>
      <c r="G115" t="b">
        <v>0</v>
      </c>
      <c r="H115" t="b">
        <v>0</v>
      </c>
      <c r="I115" t="b">
        <v>0</v>
      </c>
      <c r="J115" t="b">
        <v>0</v>
      </c>
      <c r="K115" t="b">
        <v>0</v>
      </c>
      <c r="N115">
        <v>1</v>
      </c>
      <c r="O115">
        <v>4.5</v>
      </c>
      <c r="P115" t="b">
        <v>0</v>
      </c>
      <c r="Q115" t="s">
        <v>66</v>
      </c>
      <c r="R115" s="9">
        <f>IFERROR(IF(Weekly[[#This Row],[Won Bet?]]="yes",R114+(Weekly[[#This Row],[BF Odds]]*Weekly[[#This Row],[BF Stake]])-Weekly[[#This Row],[BF Stake]],R114-Weekly[[#This Row],[BF Stake]]),R114)</f>
        <v>91.010000000000034</v>
      </c>
      <c r="S115" s="9">
        <f>IFERROR(IF(Weekly[[#This Row],[Won Bet?]]="yes",S114+(((Weekly[[#This Row],[BF Odds]]*Weekly[[#This Row],[BF Stake]])-Weekly[[#This Row],[BF Stake]])*0.95),S114-Weekly[[#This Row],[BF Stake]]),S114)</f>
        <v>89.309500000000014</v>
      </c>
      <c r="T115">
        <v>4.5</v>
      </c>
      <c r="U115" s="13">
        <v>1.22</v>
      </c>
      <c r="V115" s="24">
        <f>IF(Weekly[[#This Row],[Actual]]="","",IF(AND(Weekly[[#This Row],[SVC_P]]=Weekly[[#This Row],[Actual]],Weekly[[#This Row],[SVC_P]]=TRUE),V114+Weekly[[#This Row],[BF H Odds]]-1,IF(AND(Weekly[[#This Row],[SVC_P]]=Weekly[[#This Row],[Actual]],Weekly[[#This Row],[SVC_P]]=FALSE),V114+Weekly[[#This Row],[BF V Odds]]-1,V114-1)))</f>
        <v>61.17000000000003</v>
      </c>
      <c r="W115" s="24">
        <f>IF(Weekly[[#This Row],[Actual]]="","",IF(AND(Weekly[[#This Row],[SVC_P]]=FALSE,Weekly[[#This Row],[Actual]]=TRUE),W114+Weekly[[#This Row],[BF H Odds]]-1,IF(AND(Weekly[[#This Row],[SVC_P]]=TRUE,Weekly[[#This Row],[Actual]]=FALSE,),W114+Weekly[[#This Row],[BF V Odds]]-1,W114-1)))</f>
        <v>-66.759999999999991</v>
      </c>
      <c r="X115" s="24">
        <f>IF(Weekly[[#This Row],[Actual]]="","",IF(AND(Weekly[[#This Row],[ADBC_P]]=Weekly[[#This Row],[Actual]],Weekly[[#This Row],[ADBC_P]]=TRUE),X114+Weekly[[#This Row],[BF H Odds]]-1,IF(AND(Weekly[[#This Row],[ADBC_P]]=Weekly[[#This Row],[Actual]],Weekly[[#This Row],[ADBC_P]]=FALSE),X114+Weekly[[#This Row],[BF V Odds]]-1,X114-1)))</f>
        <v>51.660000000000025</v>
      </c>
      <c r="Y115" s="24">
        <f>IF(Weekly[[#This Row],[Actual]]="","",IF(AND(Weekly[[#This Row],[ADBC_P]]=FALSE,Weekly[[#This Row],[Actual]]=TRUE),Y114+Weekly[[#This Row],[BF H Odds]]-1,IF(AND(Weekly[[#This Row],[ADBC_P]]=TRUE,Weekly[[#This Row],[Actual]]=FALSE),Y114+Weekly[[#This Row],[BF V Odds]]-1,Y114-1)))</f>
        <v>37.140000000000008</v>
      </c>
      <c r="Z115" s="24">
        <f>IF(Weekly[[#This Row],[Actual]]="","",IF(AND(Weekly[[#This Row],[RFC_P]]=Weekly[[#This Row],[Actual]],Weekly[[#This Row],[RFC_P]]=TRUE),Z114+Weekly[[#This Row],[BF H Odds]]-1,IF(AND(Weekly[[#This Row],[RFC_P]]=Weekly[[#This Row],[Actual]],Weekly[[#This Row],[RFC_P]]=FALSE),Z114+Weekly[[#This Row],[BF V Odds]]-1,Z114-1)))</f>
        <v>35.050000000000033</v>
      </c>
      <c r="AA115" s="24">
        <f>IF(Weekly[[#This Row],[Actual]]="","",IF(AND(Weekly[[#This Row],[RFC_P]]=FALSE,Weekly[[#This Row],[Actual]]=TRUE),AA114+Weekly[[#This Row],[BF H Odds]]-1,IF(AND(Weekly[[#This Row],[RFC_P]]=TRUE,Weekly[[#This Row],[Actual]]=FALSE),AA114+Weekly[[#This Row],[BF V Odds]]-1,AA114-1)))</f>
        <v>53.750000000000007</v>
      </c>
      <c r="AB115" s="24">
        <f>IF(Weekly[[#This Row],[Actual]]="","",IF(AND(Weekly[[#This Row],[GBC_P]]=Weekly[[#This Row],[Actual]],Weekly[[#This Row],[GBC_P]]=TRUE),AB114+Weekly[[#This Row],[BF H Odds]]-1,IF(AND(Weekly[[#This Row],[GBC_P]]=Weekly[[#This Row],[Actual]],Weekly[[#This Row],[GBC_P]]=FALSE),AB114+Weekly[[#This Row],[BF V Odds]]-1,AB114-1)))</f>
        <v>36.310000000000016</v>
      </c>
      <c r="AC115" s="24">
        <f>IF(Weekly[[#This Row],[Actual]]="","",IF(AND(Weekly[[#This Row],[GBC_P]]=FALSE,Weekly[[#This Row],[Actual]]=TRUE),AC114+Weekly[[#This Row],[BF H Odds]]-1,IF(AND(Weekly[[#This Row],[GBC_P]]=TRUE,Weekly[[#This Row],[Actual]]=FALSE),AC114+Weekly[[#This Row],[BF V Odds]]-1,AC114-1)))</f>
        <v>52.490000000000016</v>
      </c>
      <c r="AD115" s="24">
        <f>IF(Weekly[[#This Row],[Actual]]="","",IF(AND(Weekly[[#This Row],[HGBC_P]]=Weekly[[#This Row],[Actual]],Weekly[[#This Row],[HGBC_P]]=TRUE),AD114+Weekly[[#This Row],[BF H Odds]]-1,IF(AND(Weekly[[#This Row],[HGBC_P]]=Weekly[[#This Row],[Actual]],Weekly[[#This Row],[HGBC_P]]=FALSE),AD114+Weekly[[#This Row],[BF V Odds]]-1,AD114-1)))</f>
        <v>31.44000000000004</v>
      </c>
      <c r="AE115" s="24">
        <f>IF(Weekly[[#This Row],[Actual]]="","",IF(AND(Weekly[[#This Row],[HGBC_P]]=FALSE,Weekly[[#This Row],[Actual]]=TRUE),AE114+Weekly[[#This Row],[BF H Odds]]-1,IF(AND(Weekly[[#This Row],[HGBC_P]]=TRUE,Weekly[[#This Row],[Actual]]=FALSE),AE114+Weekly[[#This Row],[BF V Odds]]-1,AE114-1)))</f>
        <v>57.360000000000007</v>
      </c>
      <c r="AF115" s="24">
        <f>IF(Weekly[[#This Row],[Actual]]="","",IF(AND(Weekly[[#This Row],[XGB_P]]=Weekly[[#This Row],[Actual]],Weekly[[#This Row],[XGB_P]]=TRUE),AF114+Weekly[[#This Row],[BF H Odds]]-1,IF(AND(Weekly[[#This Row],[XGB_P]]=Weekly[[#This Row],[Actual]],Weekly[[#This Row],[XGB_P]]=FALSE),AF114+Weekly[[#This Row],[BF V Odds]]-1,AF114-1)))</f>
        <v>39.550000000000026</v>
      </c>
      <c r="AG115" s="24">
        <f>IF(Weekly[[#This Row],[Actual]]="","",IF(AND(Weekly[[#This Row],[XGB_P]]=FALSE,Weekly[[#This Row],[Actual]]=TRUE),AG114+Weekly[[#This Row],[BF H Odds]]-1,IF(AND(Weekly[[#This Row],[XGB_P]]=TRUE,Weekly[[#This Row],[Actual]]=FALSE),AG114+Weekly[[#This Row],[BF V Odds]]-1,AG114-1)))</f>
        <v>49.25</v>
      </c>
      <c r="AH115" s="24">
        <f>IF(Weekly[[#This Row],[Actual]]="","",IF(AND(Weekly[[#This Row],[QDA_P]]=Weekly[[#This Row],[Actual]],Weekly[[#This Row],[QDA_P]]=TRUE),AH114+Weekly[[#This Row],[BF H Odds]]-1,IF(AND(Weekly[[#This Row],[QDA_P]]=Weekly[[#This Row],[Actual]],Weekly[[#This Row],[QDA_P]]=FALSE),AH114+Weekly[[#This Row],[BF V Odds]]-1,AH114-1)))</f>
        <v>35.640000000000015</v>
      </c>
      <c r="AI115" s="24">
        <f>IF(Weekly[[#This Row],[Actual]]="","",IF(AND(Weekly[[#This Row],[QDA_P]]=FALSE,Weekly[[#This Row],[Actual]]=TRUE),AI114+Weekly[[#This Row],[BF H Odds]]-1,IF(AND(Weekly[[#This Row],[QDA_P]]=TRUE,Weekly[[#This Row],[Actual]]=FALSE),AI114+Weekly[[#This Row],[BF V Odds]]-1,AI114-1)))</f>
        <v>53.160000000000018</v>
      </c>
      <c r="AJ115" s="24"/>
      <c r="AK115" s="24"/>
      <c r="AL115" s="30">
        <f>IF(Weekly[[#This Row],[Actual]]="","",COUNTIF(Weekly[[#This Row],[SVC_P]:[QDA_P]],TRUE))</f>
        <v>1</v>
      </c>
      <c r="AM115" s="30">
        <f>IF(Weekly[[#This Row],[Actual]]="","",COUNTIF(Weekly[[#This Row],[SVC_P]:[QDA_P]],FALSE))</f>
        <v>6</v>
      </c>
      <c r="AN115">
        <f>IF(AND(Weekly[[#This Row],[BF V Odds]]&gt;$BO$6,Weekly[[#This Row],[BF V Odds]] &lt; $BO$7),Weekly[[#This Row],[BF V Odds]],"")</f>
        <v>4.5</v>
      </c>
      <c r="AO115" t="str">
        <f>IF(AND(Weekly[[#This Row],[BF H Odds]]&gt;$BO$6, Weekly[[#This Row],[BF H Odds]] &lt; $BO$7),Weekly[[#This Row],[BF H Odds]],"")</f>
        <v/>
      </c>
      <c r="AP115" s="37">
        <f>IF(AND(Weekly[[#This Row],[V Odds &lt;]]="",Weekly[[#This Row],[H Odds &lt;]]=""),AP114,IF(AND(Weekly[[#This Row],[H Odds &lt;]]&lt;&gt;"",Weekly[[#This Row],[SVC_P]]=TRUE,Weekly[[#This Row],[Actual]]=TRUE),AP114+Weekly[[#This Row],[H Odds &lt;]]-1,IF(AND(Weekly[[#This Row],[V Odds &lt;]]&lt;&gt;"",Weekly[[#This Row],[SVC_P]]=FALSE,Weekly[[#This Row],[Actual]]=FALSE),AP114+Weekly[[#This Row],[V Odds &lt;]]-1,IF(AND(Weekly[[#This Row],[V Odds &lt;]]&lt;&gt;"",Weekly[[#This Row],[SVC_P]]=FALSE,Weekly[[#This Row],[Actual]]=TRUE),AP114-1,IF(AND(Weekly[[#This Row],[H Odds &lt;]]&lt;&gt;"",Weekly[[#This Row],[SVC_P]]=TRUE,Weekly[[#This Row],[Actual]]=FALSE),AP114-1,AP114)))))</f>
        <v>58.20000000000001</v>
      </c>
      <c r="AQ115" s="37">
        <f>IF(AND(Weekly[[#This Row],[V Odds &lt;]]="",Weekly[[#This Row],[H Odds &lt;]]=""),AQ114,IF(AND(Weekly[[#This Row],[H Odds &lt;]]&lt;&gt;"",Weekly[[#This Row],[ADBC_P]]=TRUE,Weekly[[#This Row],[Actual]]=TRUE),AQ114+Weekly[[#This Row],[H Odds &lt;]]-1,IF(AND(Weekly[[#This Row],[V Odds &lt;]]&lt;&gt;"",Weekly[[#This Row],[ADBC_P]]=FALSE,Weekly[[#This Row],[Actual]]=FALSE),AQ114+Weekly[[#This Row],[V Odds &lt;]]-1,IF(AND(Weekly[[#This Row],[V Odds &lt;]]&lt;&gt;"",Weekly[[#This Row],[ADBC_P]]=FALSE,Weekly[[#This Row],[Actual]]=TRUE),AQ114-1,IF(AND(Weekly[[#This Row],[H Odds &lt;]]&lt;&gt;"",Weekly[[#This Row],[ADBC_P]]=TRUE,Weekly[[#This Row],[Actual]]=FALSE),AQ114-1,AQ114)))))</f>
        <v>51.3</v>
      </c>
      <c r="AR115" s="37">
        <f>IF(AND(Weekly[[#This Row],[V Odds &lt;]]="",Weekly[[#This Row],[H Odds &lt;]]=""),AR114,IF(AND(Weekly[[#This Row],[H Odds &lt;]]&lt;&gt;"",Weekly[[#This Row],[RFC_P]]=TRUE,Weekly[[#This Row],[Actual]]=TRUE),AR114+Weekly[[#This Row],[H Odds &lt;]]-1,IF(AND(Weekly[[#This Row],[V Odds &lt;]]&lt;&gt;"",Weekly[[#This Row],[RFC_P]]=FALSE,Weekly[[#This Row],[Actual]]=FALSE),AR114+Weekly[[#This Row],[V Odds &lt;]]-1,IF(AND(Weekly[[#This Row],[V Odds &lt;]]&lt;&gt;"",Weekly[[#This Row],[RFC_P]]=FALSE,Weekly[[#This Row],[Actual]]=TRUE),AR114-1,IF(AND(Weekly[[#This Row],[H Odds &lt;]]&lt;&gt;"",Weekly[[#This Row],[RFC_P]]=TRUE,Weekly[[#This Row],[Actual]]=FALSE),AR114-1,AR114)))))</f>
        <v>45.56</v>
      </c>
      <c r="AS115" s="37">
        <f>IF(AND(Weekly[[#This Row],[V Odds &lt;]]="",Weekly[[#This Row],[H Odds &lt;]]=""),AS114,IF(AND(Weekly[[#This Row],[H Odds &lt;]]&lt;&gt;"",Weekly[[#This Row],[GBC_P]]=TRUE,Weekly[[#This Row],[Actual]]=TRUE),AS114+Weekly[[#This Row],[H Odds &lt;]]-1,IF(AND(Weekly[[#This Row],[V Odds &lt;]]&lt;&gt;"",Weekly[[#This Row],[GBC_P]]=FALSE,Weekly[[#This Row],[Actual]]=FALSE),AS114+Weekly[[#This Row],[V Odds &lt;]]-1,IF(AND(Weekly[[#This Row],[V Odds &lt;]]&lt;&gt;"",Weekly[[#This Row],[GBC_P]]=FALSE,Weekly[[#This Row],[Actual]]=TRUE),AS114-1,IF(AND(Weekly[[#This Row],[H Odds &lt;]]&lt;&gt;"",Weekly[[#This Row],[GBC_P]]=TRUE,Weekly[[#This Row],[Actual]]=FALSE),AS114-1,AS114)))))</f>
        <v>47.05</v>
      </c>
      <c r="AT115" s="37">
        <f>IF(AND(Weekly[[#This Row],[V Odds &lt;]]="",Weekly[[#This Row],[H Odds &lt;]]=""),AT114,IF(AND(Weekly[[#This Row],[H Odds &lt;]]&lt;&gt;"",Weekly[[#This Row],[HGBC_P]]=TRUE,Weekly[[#This Row],[Actual]]=TRUE),AT114+Weekly[[#This Row],[H Odds &lt;]]-1,IF(AND(Weekly[[#This Row],[V Odds &lt;]]&lt;&gt;"",Weekly[[#This Row],[HGBC_P]]=FALSE,Weekly[[#This Row],[Actual]]=FALSE),AT114+Weekly[[#This Row],[V Odds &lt;]]-1,IF(AND(Weekly[[#This Row],[V Odds &lt;]]&lt;&gt;"",Weekly[[#This Row],[HGBC_P]]=FALSE,Weekly[[#This Row],[Actual]]=TRUE),AT114-1,IF(AND(Weekly[[#This Row],[H Odds &lt;]]&lt;&gt;"",Weekly[[#This Row],[HGBC_P]]=TRUE,Weekly[[#This Row],[Actual]]=FALSE),AT114-1,AT114)))))</f>
        <v>44.48</v>
      </c>
      <c r="AU115" s="37">
        <f>IF(AND(Weekly[[#This Row],[V Odds &lt;]]="",Weekly[[#This Row],[H Odds &lt;]]=""),AU114,IF(AND(Weekly[[#This Row],[H Odds &lt;]]&lt;&gt;"",Weekly[[#This Row],[XGB_P]]=TRUE,Weekly[[#This Row],[Actual]]=TRUE),AU114+Weekly[[#This Row],[H Odds &lt;]]-1,IF(AND(Weekly[[#This Row],[V Odds &lt;]]&lt;&gt;"",Weekly[[#This Row],[XGB_P]]=FALSE,Weekly[[#This Row],[Actual]]=FALSE),AU114+Weekly[[#This Row],[V Odds &lt;]]-1,IF(AND(Weekly[[#This Row],[V Odds &lt;]]&lt;&gt;"",Weekly[[#This Row],[XGB_P]]=FALSE,Weekly[[#This Row],[Actual]]=TRUE),AU114-1,IF(AND(Weekly[[#This Row],[H Odds &lt;]]&lt;&gt;"",Weekly[[#This Row],[XGB_P]]=TRUE,Weekly[[#This Row],[Actual]]=FALSE),AU114-1,AU114)))))</f>
        <v>48.88</v>
      </c>
      <c r="AV115" s="37">
        <f>IF(AND(Weekly[[#This Row],[V Odds &lt;]]="",Weekly[[#This Row],[H Odds &lt;]]=""),AV114,IF(AND(Weekly[[#This Row],[H Odds &lt;]]&lt;&gt;"",Weekly[[#This Row],[QDA_P]]=TRUE,Weekly[[#This Row],[Actual]]=TRUE),AV114+Weekly[[#This Row],[H Odds &lt;]]-1,IF(AND(Weekly[[#This Row],[V Odds &lt;]]&lt;&gt;"",Weekly[[#This Row],[QDA_P]]=FALSE,Weekly[[#This Row],[Actual]]=FALSE),AV114+Weekly[[#This Row],[V Odds &lt;]]-1,IF(AND(Weekly[[#This Row],[V Odds &lt;]]&lt;&gt;"",Weekly[[#This Row],[QDA_P]]=FALSE,Weekly[[#This Row],[Actual]]=TRUE),AV114-1,IF(AND(Weekly[[#This Row],[H Odds &lt;]]&lt;&gt;"",Weekly[[#This Row],[QDA_P]]=TRUE,Weekly[[#This Row],[Actual]]=FALSE),AV114-1,AV114)))))</f>
        <v>49.749999999999993</v>
      </c>
      <c r="AW115" s="37"/>
      <c r="AX115" s="37">
        <f>IF(AND(Weekly[[#This Row],[V Odds &lt;]]="",Weekly[[#This Row],[H Odds &lt;]]=""),AX114,IF(AND(Weekly[[#This Row],[V Odds &lt;]]&lt;&gt;"",Weekly[[#This Row],[FALSES]]&gt;0,Weekly[[#This Row],[Actual]]=FALSE),AX114+Weekly[[#This Row],[V Odds &lt;]]-1,IF(AND(Weekly[[#This Row],[H Odds &lt;]]&lt;&gt;"",Weekly[[#This Row],[TRUES]]&gt;0,Weekly[[#This Row],[Actual]]=TRUE),AX114+Weekly[[#This Row],[H Odds &lt;]]-1,IF(AND(Weekly[[#This Row],[V Odds &lt;]]&lt;&gt;"",Weekly[[#This Row],[FALSES]]=0),AX114,IF(AND(Weekly[[#This Row],[H Odds &lt;]]&lt;&gt;"",Weekly[[#This Row],[TRUES]]=0),AX114,AX114-1)))))</f>
        <v>64.22</v>
      </c>
      <c r="AY115" s="37">
        <f>IF(AND(Weekly[[#This Row],[V Odds &lt;]]="",Weekly[[#This Row],[H Odds &lt;]]=""),AY114,IF(AND(Weekly[[#This Row],[V Odds &lt;]]&lt;&gt;"",Weekly[[#This Row],[FALSES]]&gt;0,Weekly[[#This Row],[Actual]]=FALSE),AY114+((Weekly[[#This Row],[V Odds &lt;]]-1)*0.92),IF(AND(Weekly[[#This Row],[H Odds &lt;]]&lt;&gt;"",Weekly[[#This Row],[TRUES]]&gt;0,Weekly[[#This Row],[Actual]]=TRUE),AY114+((Weekly[[#This Row],[H Odds &lt;]]-1)*0.92),IF(AND(Weekly[[#This Row],[V Odds &lt;]]&lt;&gt;"",Weekly[[#This Row],[FALSES]]=0),AY114,IF(AND(Weekly[[#This Row],[H Odds &lt;]]&lt;&gt;"",Weekly[[#This Row],[TRUES]]=0),AY114,AY114-1)))))</f>
        <v>61.402400000000007</v>
      </c>
      <c r="AZ115" s="37">
        <f>IF(AND(Weekly[[#This Row],[V Odds &lt;]]="",Weekly[[#This Row],[H Odds &lt;]]=""),AZ114,IF(AND(Weekly[[#This Row],[V Odds &lt;]]&lt;&gt;"",Weekly[[#This Row],[Actual]]=FALSE),AZ114+Weekly[[#This Row],[V Odds &lt;]]-1,IF(AND(Weekly[[#This Row],[H Odds &lt;]]&lt;&gt;"",Weekly[[#This Row],[Actual]]=TRUE),AZ114+Weekly[[#This Row],[H Odds &lt;]]-1,AZ114-1)))</f>
        <v>62.2</v>
      </c>
      <c r="BA115" s="38">
        <f>IF(Weekly[[#This Row],[H Odds &lt;]]="",BA114,IF(AND(Weekly[[#This Row],[H Odds &lt;]]&lt;&gt;"",Weekly[[#This Row],[SVC_P]]=TRUE,Weekly[[#This Row],[Actual]]=TRUE),BA114+Weekly[[#This Row],[H Odds &lt;]]-1,IF(AND(Weekly[[#This Row],[H Odds &lt;]]&lt;&gt;"",Weekly[[#This Row],[SVC_P]]=TRUE,Weekly[[#This Row],[Actual]]=FALSE),BA114-1,BA114)))</f>
        <v>54.51</v>
      </c>
      <c r="BB115" s="38">
        <f>IF(Weekly[[#This Row],[H Odds &lt;]]="",BB114,IF(AND(Weekly[[#This Row],[H Odds &lt;]]&lt;&gt;"",Weekly[[#This Row],[ADBC_P]]=TRUE,Weekly[[#This Row],[Actual]]=TRUE),BB114+Weekly[[#This Row],[H Odds &lt;]]-1,IF(AND(Weekly[[#This Row],[H Odds &lt;]]&lt;&gt;"",Weekly[[#This Row],[ADBC_P]]=TRUE,Weekly[[#This Row],[Actual]]=FALSE),BB114-1,BB114)))</f>
        <v>43.98</v>
      </c>
      <c r="BC115" s="38">
        <f>IF(Weekly[[#This Row],[H Odds &lt;]]="",BC114,IF(AND(Weekly[[#This Row],[H Odds &lt;]]&lt;&gt;"",Weekly[[#This Row],[RFC_P]]=TRUE,Weekly[[#This Row],[Actual]]=TRUE),BC114+Weekly[[#This Row],[H Odds &lt;]]-1,IF(AND(Weekly[[#This Row],[H Odds &lt;]]&lt;&gt;"",Weekly[[#This Row],[RFC_P]]=TRUE,Weekly[[#This Row],[Actual]]=FALSE),BC114-1,BC114)))</f>
        <v>40.729999999999997</v>
      </c>
      <c r="BD115" s="38">
        <f>IF(Weekly[[#This Row],[H Odds &lt;]]="",BD114,IF(AND(Weekly[[#This Row],[H Odds &lt;]]&lt;&gt;"",Weekly[[#This Row],[GBC_P]]=TRUE,Weekly[[#This Row],[Actual]]=TRUE),BD114+Weekly[[#This Row],[H Odds &lt;]]-1,IF(AND(Weekly[[#This Row],[H Odds &lt;]]&lt;&gt;"",Weekly[[#This Row],[GBC_P]]=TRUE,Weekly[[#This Row],[Actual]]=FALSE),BD114-1,BD114)))</f>
        <v>41.73</v>
      </c>
      <c r="BE115" s="38">
        <f>IF(Weekly[[#This Row],[H Odds &lt;]]="",BE114,IF(AND(Weekly[[#This Row],[H Odds &lt;]]&lt;&gt;"",Weekly[[#This Row],[HGBC_P]]=TRUE,Weekly[[#This Row],[Actual]]=TRUE),BE114+Weekly[[#This Row],[H Odds &lt;]]-1,IF(AND(Weekly[[#This Row],[H Odds &lt;]]&lt;&gt;"",Weekly[[#This Row],[HGBC_P]]=TRUE,Weekly[[#This Row],[Actual]]=FALSE),BE114-1,BE114)))</f>
        <v>42.98</v>
      </c>
      <c r="BF115" s="38">
        <f>IF(Weekly[[#This Row],[H Odds &lt;]]="",BF114,IF(AND(Weekly[[#This Row],[H Odds &lt;]]&lt;&gt;"",Weekly[[#This Row],[XGB_P]]=TRUE,Weekly[[#This Row],[Actual]]=TRUE),BF114+Weekly[[#This Row],[H Odds &lt;]]-1,IF(AND(Weekly[[#This Row],[H Odds &lt;]]&lt;&gt;"",Weekly[[#This Row],[XGB_P]]=TRUE,Weekly[[#This Row],[Actual]]=FALSE),BF114-1,BF114)))</f>
        <v>46.25</v>
      </c>
      <c r="BG115" s="38">
        <f>IF(Weekly[[#This Row],[H Odds &lt;]]="",BG114,IF(AND(Weekly[[#This Row],[H Odds &lt;]]&lt;&gt;"",Weekly[[#This Row],[QDA_P]]=TRUE,Weekly[[#This Row],[Actual]]=TRUE),BG114+Weekly[[#This Row],[H Odds &lt;]]-1,IF(AND(Weekly[[#This Row],[H Odds &lt;]]&lt;&gt;"",Weekly[[#This Row],[QDA_P]]=TRUE,Weekly[[#This Row],[Actual]]=FALSE),BG114-1,BG114)))</f>
        <v>41.73</v>
      </c>
      <c r="BH115" s="38">
        <f>IF(Weekly[[#This Row],[H Odds &lt;]]="",BH114,IF(AND(Weekly[[#This Row],[H Odds &lt;]]&lt;&gt;"",Weekly[[#This Row],[KNC_P]]=TRUE,Weekly[[#This Row],[Actual]]=TRUE),BH114+Weekly[[#This Row],[H Odds &lt;]]-1,IF(AND(Weekly[[#This Row],[H Odds &lt;]]&lt;&gt;"",Weekly[[#This Row],[KNC_P]]=TRUE,Weekly[[#This Row],[Actual]]=FALSE),BH114-1,BH114)))</f>
        <v>40</v>
      </c>
      <c r="BI115" s="38">
        <f>IF(Weekly[[#This Row],[H Odds &lt;]]="",BI114,IF(AND(Weekly[[#This Row],[H Odds &lt;]]&lt;&gt;"",Weekly[[#This Row],[TRUES]]&gt;0,Weekly[[#This Row],[Actual]]=TRUE),BI114+Weekly[[#This Row],[H Odds &lt;]]-1,IF(AND(Weekly[[#This Row],[H Odds &lt;]]&lt;&gt;"",Weekly[[#This Row],[TRUES]]=0),BI114,BI114-1)))</f>
        <v>54.51</v>
      </c>
      <c r="BJ115" s="38">
        <f>IF(Weekly[[#This Row],[H Odds &lt;]]="",BJ114,IF(AND(Weekly[[#This Row],[H Odds &lt;]]&lt;&gt;"",Weekly[[#This Row],[Actual]]=TRUE),BJ114+Weekly[[#This Row],[H Odds &lt;]]-1,IF(AND(Weekly[[#This Row],[H Odds &lt;]]&lt;&gt;"",Weekly[[#This Row],[Actual]]=FALSE),BJ114-1,BJ114)))</f>
        <v>54.51</v>
      </c>
      <c r="BK115" s="58">
        <f>IF(AND(Weekly[[#This Row],[TRUES]]&gt;4,Weekly[[#This Row],[Actual]]=TRUE),BK114+Weekly[[#This Row],[BF H Odds]]-1,IF(AND(Weekly[[#This Row],[FALSES]]&gt;4,Weekly[[#This Row],[Actual]]=FALSE),BK114+Weekly[[#This Row],[BF V Odds]]-1,IF(AND(Weekly[[#This Row],[TRUES]]&gt;4,Weekly[[#This Row],[Actual]]=FALSE),BK114-1,IF(AND(Weekly[[#This Row],[FALSES]]&gt;4,Weekly[[#This Row],[Actual]]=TRUE),BK114-1,BK114))))</f>
        <v>37.360000000000021</v>
      </c>
      <c r="BL115" s="58">
        <f>IF(AND(Weekly[[#This Row],[TRUES]]&gt;5,Weekly[[#This Row],[Actual]]=TRUE),BL114+Weekly[[#This Row],[BF H Odds]]-1,IF(AND(Weekly[[#This Row],[FALSES]]&gt;5,Weekly[[#This Row],[Actual]]=FALSE),BL114+Weekly[[#This Row],[BF V Odds]]-1,IF(AND(Weekly[[#This Row],[TRUES]]&gt;5,Weekly[[#This Row],[Actual]]=FALSE),BL114-1,IF(AND(Weekly[[#This Row],[FALSES]]&gt;5,Weekly[[#This Row],[Actual]]=TRUE),BL114-1,BL114))))</f>
        <v>43.320000000000014</v>
      </c>
      <c r="BM115" s="58">
        <f>IF(AND(Weekly[[#This Row],[TRUES]]&gt;6,Weekly[[#This Row],[Actual]]=TRUE),BM114+Weekly[[#This Row],[BF H Odds]]-1,IF(AND(Weekly[[#This Row],[FALSES]]&gt;6,Weekly[[#This Row],[Actual]]=FALSE),BM114+Weekly[[#This Row],[BF V Odds]]-1,IF(AND(Weekly[[#This Row],[TRUES]]&gt;6,Weekly[[#This Row],[Actual]]=FALSE),BM114-1,IF(AND(Weekly[[#This Row],[FALSES]]&gt;6,Weekly[[#This Row],[Actual]]=TRUE),BM114-1,BM114))))</f>
        <v>42.710000000000015</v>
      </c>
      <c r="BN115" s="24"/>
    </row>
    <row r="116" spans="1:66" x14ac:dyDescent="0.25">
      <c r="A116" s="1">
        <v>125</v>
      </c>
      <c r="B116" s="10">
        <v>44251</v>
      </c>
      <c r="C116" s="17" t="s">
        <v>21</v>
      </c>
      <c r="D116" s="15" t="s">
        <v>25</v>
      </c>
      <c r="E116" t="b">
        <v>1</v>
      </c>
      <c r="F116" t="b">
        <v>0</v>
      </c>
      <c r="G116" t="b">
        <v>0</v>
      </c>
      <c r="H116" t="b">
        <v>1</v>
      </c>
      <c r="I116" t="b">
        <v>0</v>
      </c>
      <c r="J116" t="b">
        <v>0</v>
      </c>
      <c r="K116" t="b">
        <v>1</v>
      </c>
      <c r="O116" s="11"/>
      <c r="P116" t="b">
        <v>1</v>
      </c>
      <c r="R116" s="9">
        <f>IFERROR(IF(Weekly[[#This Row],[Won Bet?]]="yes",R115+(Weekly[[#This Row],[BF Odds]]*Weekly[[#This Row],[BF Stake]])-Weekly[[#This Row],[BF Stake]],R115-Weekly[[#This Row],[BF Stake]]),R115)</f>
        <v>91.010000000000034</v>
      </c>
      <c r="S116" s="9">
        <f>IFERROR(IF(Weekly[[#This Row],[Won Bet?]]="yes",S115+(((Weekly[[#This Row],[BF Odds]]*Weekly[[#This Row],[BF Stake]])-Weekly[[#This Row],[BF Stake]])*0.95),S115-Weekly[[#This Row],[BF Stake]]),S115)</f>
        <v>89.309500000000014</v>
      </c>
      <c r="T116">
        <v>4.2</v>
      </c>
      <c r="U116" s="13">
        <v>1.25</v>
      </c>
      <c r="V116" s="24">
        <f>IF(Weekly[[#This Row],[Actual]]="","",IF(AND(Weekly[[#This Row],[SVC_P]]=Weekly[[#This Row],[Actual]],Weekly[[#This Row],[SVC_P]]=TRUE),V115+Weekly[[#This Row],[BF H Odds]]-1,IF(AND(Weekly[[#This Row],[SVC_P]]=Weekly[[#This Row],[Actual]],Weekly[[#This Row],[SVC_P]]=FALSE),V115+Weekly[[#This Row],[BF V Odds]]-1,V115-1)))</f>
        <v>61.42000000000003</v>
      </c>
      <c r="W116" s="24">
        <f>IF(Weekly[[#This Row],[Actual]]="","",IF(AND(Weekly[[#This Row],[SVC_P]]=FALSE,Weekly[[#This Row],[Actual]]=TRUE),W115+Weekly[[#This Row],[BF H Odds]]-1,IF(AND(Weekly[[#This Row],[SVC_P]]=TRUE,Weekly[[#This Row],[Actual]]=FALSE,),W115+Weekly[[#This Row],[BF V Odds]]-1,W115-1)))</f>
        <v>-67.759999999999991</v>
      </c>
      <c r="X116" s="24">
        <f>IF(Weekly[[#This Row],[Actual]]="","",IF(AND(Weekly[[#This Row],[ADBC_P]]=Weekly[[#This Row],[Actual]],Weekly[[#This Row],[ADBC_P]]=TRUE),X115+Weekly[[#This Row],[BF H Odds]]-1,IF(AND(Weekly[[#This Row],[ADBC_P]]=Weekly[[#This Row],[Actual]],Weekly[[#This Row],[ADBC_P]]=FALSE),X115+Weekly[[#This Row],[BF V Odds]]-1,X115-1)))</f>
        <v>50.660000000000025</v>
      </c>
      <c r="Y116" s="24">
        <f>IF(Weekly[[#This Row],[Actual]]="","",IF(AND(Weekly[[#This Row],[ADBC_P]]=FALSE,Weekly[[#This Row],[Actual]]=TRUE),Y115+Weekly[[#This Row],[BF H Odds]]-1,IF(AND(Weekly[[#This Row],[ADBC_P]]=TRUE,Weekly[[#This Row],[Actual]]=FALSE),Y115+Weekly[[#This Row],[BF V Odds]]-1,Y115-1)))</f>
        <v>37.390000000000008</v>
      </c>
      <c r="Z116" s="24">
        <f>IF(Weekly[[#This Row],[Actual]]="","",IF(AND(Weekly[[#This Row],[RFC_P]]=Weekly[[#This Row],[Actual]],Weekly[[#This Row],[RFC_P]]=TRUE),Z115+Weekly[[#This Row],[BF H Odds]]-1,IF(AND(Weekly[[#This Row],[RFC_P]]=Weekly[[#This Row],[Actual]],Weekly[[#This Row],[RFC_P]]=FALSE),Z115+Weekly[[#This Row],[BF V Odds]]-1,Z115-1)))</f>
        <v>34.050000000000033</v>
      </c>
      <c r="AA116" s="24">
        <f>IF(Weekly[[#This Row],[Actual]]="","",IF(AND(Weekly[[#This Row],[RFC_P]]=FALSE,Weekly[[#This Row],[Actual]]=TRUE),AA115+Weekly[[#This Row],[BF H Odds]]-1,IF(AND(Weekly[[#This Row],[RFC_P]]=TRUE,Weekly[[#This Row],[Actual]]=FALSE),AA115+Weekly[[#This Row],[BF V Odds]]-1,AA115-1)))</f>
        <v>54.000000000000007</v>
      </c>
      <c r="AB116" s="24">
        <f>IF(Weekly[[#This Row],[Actual]]="","",IF(AND(Weekly[[#This Row],[GBC_P]]=Weekly[[#This Row],[Actual]],Weekly[[#This Row],[GBC_P]]=TRUE),AB115+Weekly[[#This Row],[BF H Odds]]-1,IF(AND(Weekly[[#This Row],[GBC_P]]=Weekly[[#This Row],[Actual]],Weekly[[#This Row],[GBC_P]]=FALSE),AB115+Weekly[[#This Row],[BF V Odds]]-1,AB115-1)))</f>
        <v>36.560000000000016</v>
      </c>
      <c r="AC116" s="24">
        <f>IF(Weekly[[#This Row],[Actual]]="","",IF(AND(Weekly[[#This Row],[GBC_P]]=FALSE,Weekly[[#This Row],[Actual]]=TRUE),AC115+Weekly[[#This Row],[BF H Odds]]-1,IF(AND(Weekly[[#This Row],[GBC_P]]=TRUE,Weekly[[#This Row],[Actual]]=FALSE),AC115+Weekly[[#This Row],[BF V Odds]]-1,AC115-1)))</f>
        <v>51.490000000000016</v>
      </c>
      <c r="AD116" s="24">
        <f>IF(Weekly[[#This Row],[Actual]]="","",IF(AND(Weekly[[#This Row],[HGBC_P]]=Weekly[[#This Row],[Actual]],Weekly[[#This Row],[HGBC_P]]=TRUE),AD115+Weekly[[#This Row],[BF H Odds]]-1,IF(AND(Weekly[[#This Row],[HGBC_P]]=Weekly[[#This Row],[Actual]],Weekly[[#This Row],[HGBC_P]]=FALSE),AD115+Weekly[[#This Row],[BF V Odds]]-1,AD115-1)))</f>
        <v>30.44000000000004</v>
      </c>
      <c r="AE116" s="24">
        <f>IF(Weekly[[#This Row],[Actual]]="","",IF(AND(Weekly[[#This Row],[HGBC_P]]=FALSE,Weekly[[#This Row],[Actual]]=TRUE),AE115+Weekly[[#This Row],[BF H Odds]]-1,IF(AND(Weekly[[#This Row],[HGBC_P]]=TRUE,Weekly[[#This Row],[Actual]]=FALSE),AE115+Weekly[[#This Row],[BF V Odds]]-1,AE115-1)))</f>
        <v>57.610000000000007</v>
      </c>
      <c r="AF116" s="24">
        <f>IF(Weekly[[#This Row],[Actual]]="","",IF(AND(Weekly[[#This Row],[XGB_P]]=Weekly[[#This Row],[Actual]],Weekly[[#This Row],[XGB_P]]=TRUE),AF115+Weekly[[#This Row],[BF H Odds]]-1,IF(AND(Weekly[[#This Row],[XGB_P]]=Weekly[[#This Row],[Actual]],Weekly[[#This Row],[XGB_P]]=FALSE),AF115+Weekly[[#This Row],[BF V Odds]]-1,AF115-1)))</f>
        <v>38.550000000000026</v>
      </c>
      <c r="AG116" s="24">
        <f>IF(Weekly[[#This Row],[Actual]]="","",IF(AND(Weekly[[#This Row],[XGB_P]]=FALSE,Weekly[[#This Row],[Actual]]=TRUE),AG115+Weekly[[#This Row],[BF H Odds]]-1,IF(AND(Weekly[[#This Row],[XGB_P]]=TRUE,Weekly[[#This Row],[Actual]]=FALSE),AG115+Weekly[[#This Row],[BF V Odds]]-1,AG115-1)))</f>
        <v>49.5</v>
      </c>
      <c r="AH116" s="24">
        <f>IF(Weekly[[#This Row],[Actual]]="","",IF(AND(Weekly[[#This Row],[QDA_P]]=Weekly[[#This Row],[Actual]],Weekly[[#This Row],[QDA_P]]=TRUE),AH115+Weekly[[#This Row],[BF H Odds]]-1,IF(AND(Weekly[[#This Row],[QDA_P]]=Weekly[[#This Row],[Actual]],Weekly[[#This Row],[QDA_P]]=FALSE),AH115+Weekly[[#This Row],[BF V Odds]]-1,AH115-1)))</f>
        <v>35.890000000000015</v>
      </c>
      <c r="AI116" s="24">
        <f>IF(Weekly[[#This Row],[Actual]]="","",IF(AND(Weekly[[#This Row],[QDA_P]]=FALSE,Weekly[[#This Row],[Actual]]=TRUE),AI115+Weekly[[#This Row],[BF H Odds]]-1,IF(AND(Weekly[[#This Row],[QDA_P]]=TRUE,Weekly[[#This Row],[Actual]]=FALSE),AI115+Weekly[[#This Row],[BF V Odds]]-1,AI115-1)))</f>
        <v>52.160000000000018</v>
      </c>
      <c r="AJ116" s="24"/>
      <c r="AK116" s="24"/>
      <c r="AL116" s="30">
        <f>IF(Weekly[[#This Row],[Actual]]="","",COUNTIF(Weekly[[#This Row],[SVC_P]:[QDA_P]],TRUE))</f>
        <v>3</v>
      </c>
      <c r="AM116" s="30">
        <f>IF(Weekly[[#This Row],[Actual]]="","",COUNTIF(Weekly[[#This Row],[SVC_P]:[QDA_P]],FALSE))</f>
        <v>4</v>
      </c>
      <c r="AN116">
        <f>IF(AND(Weekly[[#This Row],[BF V Odds]]&gt;$BO$6,Weekly[[#This Row],[BF V Odds]] &lt; $BO$7),Weekly[[#This Row],[BF V Odds]],"")</f>
        <v>4.2</v>
      </c>
      <c r="AO116" t="str">
        <f>IF(AND(Weekly[[#This Row],[BF H Odds]]&gt;$BO$6, Weekly[[#This Row],[BF H Odds]] &lt; $BO$7),Weekly[[#This Row],[BF H Odds]],"")</f>
        <v/>
      </c>
      <c r="AP116" s="37">
        <f>IF(AND(Weekly[[#This Row],[V Odds &lt;]]="",Weekly[[#This Row],[H Odds &lt;]]=""),AP115,IF(AND(Weekly[[#This Row],[H Odds &lt;]]&lt;&gt;"",Weekly[[#This Row],[SVC_P]]=TRUE,Weekly[[#This Row],[Actual]]=TRUE),AP115+Weekly[[#This Row],[H Odds &lt;]]-1,IF(AND(Weekly[[#This Row],[V Odds &lt;]]&lt;&gt;"",Weekly[[#This Row],[SVC_P]]=FALSE,Weekly[[#This Row],[Actual]]=FALSE),AP115+Weekly[[#This Row],[V Odds &lt;]]-1,IF(AND(Weekly[[#This Row],[V Odds &lt;]]&lt;&gt;"",Weekly[[#This Row],[SVC_P]]=FALSE,Weekly[[#This Row],[Actual]]=TRUE),AP115-1,IF(AND(Weekly[[#This Row],[H Odds &lt;]]&lt;&gt;"",Weekly[[#This Row],[SVC_P]]=TRUE,Weekly[[#This Row],[Actual]]=FALSE),AP115-1,AP115)))))</f>
        <v>58.20000000000001</v>
      </c>
      <c r="AQ116" s="37">
        <f>IF(AND(Weekly[[#This Row],[V Odds &lt;]]="",Weekly[[#This Row],[H Odds &lt;]]=""),AQ115,IF(AND(Weekly[[#This Row],[H Odds &lt;]]&lt;&gt;"",Weekly[[#This Row],[ADBC_P]]=TRUE,Weekly[[#This Row],[Actual]]=TRUE),AQ115+Weekly[[#This Row],[H Odds &lt;]]-1,IF(AND(Weekly[[#This Row],[V Odds &lt;]]&lt;&gt;"",Weekly[[#This Row],[ADBC_P]]=FALSE,Weekly[[#This Row],[Actual]]=FALSE),AQ115+Weekly[[#This Row],[V Odds &lt;]]-1,IF(AND(Weekly[[#This Row],[V Odds &lt;]]&lt;&gt;"",Weekly[[#This Row],[ADBC_P]]=FALSE,Weekly[[#This Row],[Actual]]=TRUE),AQ115-1,IF(AND(Weekly[[#This Row],[H Odds &lt;]]&lt;&gt;"",Weekly[[#This Row],[ADBC_P]]=TRUE,Weekly[[#This Row],[Actual]]=FALSE),AQ115-1,AQ115)))))</f>
        <v>50.3</v>
      </c>
      <c r="AR116" s="37">
        <f>IF(AND(Weekly[[#This Row],[V Odds &lt;]]="",Weekly[[#This Row],[H Odds &lt;]]=""),AR115,IF(AND(Weekly[[#This Row],[H Odds &lt;]]&lt;&gt;"",Weekly[[#This Row],[RFC_P]]=TRUE,Weekly[[#This Row],[Actual]]=TRUE),AR115+Weekly[[#This Row],[H Odds &lt;]]-1,IF(AND(Weekly[[#This Row],[V Odds &lt;]]&lt;&gt;"",Weekly[[#This Row],[RFC_P]]=FALSE,Weekly[[#This Row],[Actual]]=FALSE),AR115+Weekly[[#This Row],[V Odds &lt;]]-1,IF(AND(Weekly[[#This Row],[V Odds &lt;]]&lt;&gt;"",Weekly[[#This Row],[RFC_P]]=FALSE,Weekly[[#This Row],[Actual]]=TRUE),AR115-1,IF(AND(Weekly[[#This Row],[H Odds &lt;]]&lt;&gt;"",Weekly[[#This Row],[RFC_P]]=TRUE,Weekly[[#This Row],[Actual]]=FALSE),AR115-1,AR115)))))</f>
        <v>44.56</v>
      </c>
      <c r="AS116" s="37">
        <f>IF(AND(Weekly[[#This Row],[V Odds &lt;]]="",Weekly[[#This Row],[H Odds &lt;]]=""),AS115,IF(AND(Weekly[[#This Row],[H Odds &lt;]]&lt;&gt;"",Weekly[[#This Row],[GBC_P]]=TRUE,Weekly[[#This Row],[Actual]]=TRUE),AS115+Weekly[[#This Row],[H Odds &lt;]]-1,IF(AND(Weekly[[#This Row],[V Odds &lt;]]&lt;&gt;"",Weekly[[#This Row],[GBC_P]]=FALSE,Weekly[[#This Row],[Actual]]=FALSE),AS115+Weekly[[#This Row],[V Odds &lt;]]-1,IF(AND(Weekly[[#This Row],[V Odds &lt;]]&lt;&gt;"",Weekly[[#This Row],[GBC_P]]=FALSE,Weekly[[#This Row],[Actual]]=TRUE),AS115-1,IF(AND(Weekly[[#This Row],[H Odds &lt;]]&lt;&gt;"",Weekly[[#This Row],[GBC_P]]=TRUE,Weekly[[#This Row],[Actual]]=FALSE),AS115-1,AS115)))))</f>
        <v>47.05</v>
      </c>
      <c r="AT116" s="37">
        <f>IF(AND(Weekly[[#This Row],[V Odds &lt;]]="",Weekly[[#This Row],[H Odds &lt;]]=""),AT115,IF(AND(Weekly[[#This Row],[H Odds &lt;]]&lt;&gt;"",Weekly[[#This Row],[HGBC_P]]=TRUE,Weekly[[#This Row],[Actual]]=TRUE),AT115+Weekly[[#This Row],[H Odds &lt;]]-1,IF(AND(Weekly[[#This Row],[V Odds &lt;]]&lt;&gt;"",Weekly[[#This Row],[HGBC_P]]=FALSE,Weekly[[#This Row],[Actual]]=FALSE),AT115+Weekly[[#This Row],[V Odds &lt;]]-1,IF(AND(Weekly[[#This Row],[V Odds &lt;]]&lt;&gt;"",Weekly[[#This Row],[HGBC_P]]=FALSE,Weekly[[#This Row],[Actual]]=TRUE),AT115-1,IF(AND(Weekly[[#This Row],[H Odds &lt;]]&lt;&gt;"",Weekly[[#This Row],[HGBC_P]]=TRUE,Weekly[[#This Row],[Actual]]=FALSE),AT115-1,AT115)))))</f>
        <v>43.48</v>
      </c>
      <c r="AU116" s="37">
        <f>IF(AND(Weekly[[#This Row],[V Odds &lt;]]="",Weekly[[#This Row],[H Odds &lt;]]=""),AU115,IF(AND(Weekly[[#This Row],[H Odds &lt;]]&lt;&gt;"",Weekly[[#This Row],[XGB_P]]=TRUE,Weekly[[#This Row],[Actual]]=TRUE),AU115+Weekly[[#This Row],[H Odds &lt;]]-1,IF(AND(Weekly[[#This Row],[V Odds &lt;]]&lt;&gt;"",Weekly[[#This Row],[XGB_P]]=FALSE,Weekly[[#This Row],[Actual]]=FALSE),AU115+Weekly[[#This Row],[V Odds &lt;]]-1,IF(AND(Weekly[[#This Row],[V Odds &lt;]]&lt;&gt;"",Weekly[[#This Row],[XGB_P]]=FALSE,Weekly[[#This Row],[Actual]]=TRUE),AU115-1,IF(AND(Weekly[[#This Row],[H Odds &lt;]]&lt;&gt;"",Weekly[[#This Row],[XGB_P]]=TRUE,Weekly[[#This Row],[Actual]]=FALSE),AU115-1,AU115)))))</f>
        <v>47.88</v>
      </c>
      <c r="AV116" s="37">
        <f>IF(AND(Weekly[[#This Row],[V Odds &lt;]]="",Weekly[[#This Row],[H Odds &lt;]]=""),AV115,IF(AND(Weekly[[#This Row],[H Odds &lt;]]&lt;&gt;"",Weekly[[#This Row],[QDA_P]]=TRUE,Weekly[[#This Row],[Actual]]=TRUE),AV115+Weekly[[#This Row],[H Odds &lt;]]-1,IF(AND(Weekly[[#This Row],[V Odds &lt;]]&lt;&gt;"",Weekly[[#This Row],[QDA_P]]=FALSE,Weekly[[#This Row],[Actual]]=FALSE),AV115+Weekly[[#This Row],[V Odds &lt;]]-1,IF(AND(Weekly[[#This Row],[V Odds &lt;]]&lt;&gt;"",Weekly[[#This Row],[QDA_P]]=FALSE,Weekly[[#This Row],[Actual]]=TRUE),AV115-1,IF(AND(Weekly[[#This Row],[H Odds &lt;]]&lt;&gt;"",Weekly[[#This Row],[QDA_P]]=TRUE,Weekly[[#This Row],[Actual]]=FALSE),AV115-1,AV115)))))</f>
        <v>49.749999999999993</v>
      </c>
      <c r="AW116" s="37"/>
      <c r="AX116" s="37">
        <f>IF(AND(Weekly[[#This Row],[V Odds &lt;]]="",Weekly[[#This Row],[H Odds &lt;]]=""),AX115,IF(AND(Weekly[[#This Row],[V Odds &lt;]]&lt;&gt;"",Weekly[[#This Row],[FALSES]]&gt;0,Weekly[[#This Row],[Actual]]=FALSE),AX115+Weekly[[#This Row],[V Odds &lt;]]-1,IF(AND(Weekly[[#This Row],[H Odds &lt;]]&lt;&gt;"",Weekly[[#This Row],[TRUES]]&gt;0,Weekly[[#This Row],[Actual]]=TRUE),AX115+Weekly[[#This Row],[H Odds &lt;]]-1,IF(AND(Weekly[[#This Row],[V Odds &lt;]]&lt;&gt;"",Weekly[[#This Row],[FALSES]]=0),AX115,IF(AND(Weekly[[#This Row],[H Odds &lt;]]&lt;&gt;"",Weekly[[#This Row],[TRUES]]=0),AX115,AX115-1)))))</f>
        <v>63.22</v>
      </c>
      <c r="AY116" s="37">
        <f>IF(AND(Weekly[[#This Row],[V Odds &lt;]]="",Weekly[[#This Row],[H Odds &lt;]]=""),AY115,IF(AND(Weekly[[#This Row],[V Odds &lt;]]&lt;&gt;"",Weekly[[#This Row],[FALSES]]&gt;0,Weekly[[#This Row],[Actual]]=FALSE),AY115+((Weekly[[#This Row],[V Odds &lt;]]-1)*0.92),IF(AND(Weekly[[#This Row],[H Odds &lt;]]&lt;&gt;"",Weekly[[#This Row],[TRUES]]&gt;0,Weekly[[#This Row],[Actual]]=TRUE),AY115+((Weekly[[#This Row],[H Odds &lt;]]-1)*0.92),IF(AND(Weekly[[#This Row],[V Odds &lt;]]&lt;&gt;"",Weekly[[#This Row],[FALSES]]=0),AY115,IF(AND(Weekly[[#This Row],[H Odds &lt;]]&lt;&gt;"",Weekly[[#This Row],[TRUES]]=0),AY115,AY115-1)))))</f>
        <v>60.402400000000007</v>
      </c>
      <c r="AZ116" s="37">
        <f>IF(AND(Weekly[[#This Row],[V Odds &lt;]]="",Weekly[[#This Row],[H Odds &lt;]]=""),AZ115,IF(AND(Weekly[[#This Row],[V Odds &lt;]]&lt;&gt;"",Weekly[[#This Row],[Actual]]=FALSE),AZ115+Weekly[[#This Row],[V Odds &lt;]]-1,IF(AND(Weekly[[#This Row],[H Odds &lt;]]&lt;&gt;"",Weekly[[#This Row],[Actual]]=TRUE),AZ115+Weekly[[#This Row],[H Odds &lt;]]-1,AZ115-1)))</f>
        <v>61.2</v>
      </c>
      <c r="BA116" s="38">
        <f>IF(Weekly[[#This Row],[H Odds &lt;]]="",BA115,IF(AND(Weekly[[#This Row],[H Odds &lt;]]&lt;&gt;"",Weekly[[#This Row],[SVC_P]]=TRUE,Weekly[[#This Row],[Actual]]=TRUE),BA115+Weekly[[#This Row],[H Odds &lt;]]-1,IF(AND(Weekly[[#This Row],[H Odds &lt;]]&lt;&gt;"",Weekly[[#This Row],[SVC_P]]=TRUE,Weekly[[#This Row],[Actual]]=FALSE),BA115-1,BA115)))</f>
        <v>54.51</v>
      </c>
      <c r="BB116" s="38">
        <f>IF(Weekly[[#This Row],[H Odds &lt;]]="",BB115,IF(AND(Weekly[[#This Row],[H Odds &lt;]]&lt;&gt;"",Weekly[[#This Row],[ADBC_P]]=TRUE,Weekly[[#This Row],[Actual]]=TRUE),BB115+Weekly[[#This Row],[H Odds &lt;]]-1,IF(AND(Weekly[[#This Row],[H Odds &lt;]]&lt;&gt;"",Weekly[[#This Row],[ADBC_P]]=TRUE,Weekly[[#This Row],[Actual]]=FALSE),BB115-1,BB115)))</f>
        <v>43.98</v>
      </c>
      <c r="BC116" s="38">
        <f>IF(Weekly[[#This Row],[H Odds &lt;]]="",BC115,IF(AND(Weekly[[#This Row],[H Odds &lt;]]&lt;&gt;"",Weekly[[#This Row],[RFC_P]]=TRUE,Weekly[[#This Row],[Actual]]=TRUE),BC115+Weekly[[#This Row],[H Odds &lt;]]-1,IF(AND(Weekly[[#This Row],[H Odds &lt;]]&lt;&gt;"",Weekly[[#This Row],[RFC_P]]=TRUE,Weekly[[#This Row],[Actual]]=FALSE),BC115-1,BC115)))</f>
        <v>40.729999999999997</v>
      </c>
      <c r="BD116" s="38">
        <f>IF(Weekly[[#This Row],[H Odds &lt;]]="",BD115,IF(AND(Weekly[[#This Row],[H Odds &lt;]]&lt;&gt;"",Weekly[[#This Row],[GBC_P]]=TRUE,Weekly[[#This Row],[Actual]]=TRUE),BD115+Weekly[[#This Row],[H Odds &lt;]]-1,IF(AND(Weekly[[#This Row],[H Odds &lt;]]&lt;&gt;"",Weekly[[#This Row],[GBC_P]]=TRUE,Weekly[[#This Row],[Actual]]=FALSE),BD115-1,BD115)))</f>
        <v>41.73</v>
      </c>
      <c r="BE116" s="38">
        <f>IF(Weekly[[#This Row],[H Odds &lt;]]="",BE115,IF(AND(Weekly[[#This Row],[H Odds &lt;]]&lt;&gt;"",Weekly[[#This Row],[HGBC_P]]=TRUE,Weekly[[#This Row],[Actual]]=TRUE),BE115+Weekly[[#This Row],[H Odds &lt;]]-1,IF(AND(Weekly[[#This Row],[H Odds &lt;]]&lt;&gt;"",Weekly[[#This Row],[HGBC_P]]=TRUE,Weekly[[#This Row],[Actual]]=FALSE),BE115-1,BE115)))</f>
        <v>42.98</v>
      </c>
      <c r="BF116" s="38">
        <f>IF(Weekly[[#This Row],[H Odds &lt;]]="",BF115,IF(AND(Weekly[[#This Row],[H Odds &lt;]]&lt;&gt;"",Weekly[[#This Row],[XGB_P]]=TRUE,Weekly[[#This Row],[Actual]]=TRUE),BF115+Weekly[[#This Row],[H Odds &lt;]]-1,IF(AND(Weekly[[#This Row],[H Odds &lt;]]&lt;&gt;"",Weekly[[#This Row],[XGB_P]]=TRUE,Weekly[[#This Row],[Actual]]=FALSE),BF115-1,BF115)))</f>
        <v>46.25</v>
      </c>
      <c r="BG116" s="38">
        <f>IF(Weekly[[#This Row],[H Odds &lt;]]="",BG115,IF(AND(Weekly[[#This Row],[H Odds &lt;]]&lt;&gt;"",Weekly[[#This Row],[QDA_P]]=TRUE,Weekly[[#This Row],[Actual]]=TRUE),BG115+Weekly[[#This Row],[H Odds &lt;]]-1,IF(AND(Weekly[[#This Row],[H Odds &lt;]]&lt;&gt;"",Weekly[[#This Row],[QDA_P]]=TRUE,Weekly[[#This Row],[Actual]]=FALSE),BG115-1,BG115)))</f>
        <v>41.73</v>
      </c>
      <c r="BH116" s="38">
        <f>IF(Weekly[[#This Row],[H Odds &lt;]]="",BH115,IF(AND(Weekly[[#This Row],[H Odds &lt;]]&lt;&gt;"",Weekly[[#This Row],[KNC_P]]=TRUE,Weekly[[#This Row],[Actual]]=TRUE),BH115+Weekly[[#This Row],[H Odds &lt;]]-1,IF(AND(Weekly[[#This Row],[H Odds &lt;]]&lt;&gt;"",Weekly[[#This Row],[KNC_P]]=TRUE,Weekly[[#This Row],[Actual]]=FALSE),BH115-1,BH115)))</f>
        <v>40</v>
      </c>
      <c r="BI116" s="38">
        <f>IF(Weekly[[#This Row],[H Odds &lt;]]="",BI115,IF(AND(Weekly[[#This Row],[H Odds &lt;]]&lt;&gt;"",Weekly[[#This Row],[TRUES]]&gt;0,Weekly[[#This Row],[Actual]]=TRUE),BI115+Weekly[[#This Row],[H Odds &lt;]]-1,IF(AND(Weekly[[#This Row],[H Odds &lt;]]&lt;&gt;"",Weekly[[#This Row],[TRUES]]=0),BI115,BI115-1)))</f>
        <v>54.51</v>
      </c>
      <c r="BJ116" s="38">
        <f>IF(Weekly[[#This Row],[H Odds &lt;]]="",BJ115,IF(AND(Weekly[[#This Row],[H Odds &lt;]]&lt;&gt;"",Weekly[[#This Row],[Actual]]=TRUE),BJ115+Weekly[[#This Row],[H Odds &lt;]]-1,IF(AND(Weekly[[#This Row],[H Odds &lt;]]&lt;&gt;"",Weekly[[#This Row],[Actual]]=FALSE),BJ115-1,BJ115)))</f>
        <v>54.51</v>
      </c>
      <c r="BK116" s="58">
        <f>IF(AND(Weekly[[#This Row],[TRUES]]&gt;4,Weekly[[#This Row],[Actual]]=TRUE),BK115+Weekly[[#This Row],[BF H Odds]]-1,IF(AND(Weekly[[#This Row],[FALSES]]&gt;4,Weekly[[#This Row],[Actual]]=FALSE),BK115+Weekly[[#This Row],[BF V Odds]]-1,IF(AND(Weekly[[#This Row],[TRUES]]&gt;4,Weekly[[#This Row],[Actual]]=FALSE),BK115-1,IF(AND(Weekly[[#This Row],[FALSES]]&gt;4,Weekly[[#This Row],[Actual]]=TRUE),BK115-1,BK115))))</f>
        <v>37.360000000000021</v>
      </c>
      <c r="BL116" s="58">
        <f>IF(AND(Weekly[[#This Row],[TRUES]]&gt;5,Weekly[[#This Row],[Actual]]=TRUE),BL115+Weekly[[#This Row],[BF H Odds]]-1,IF(AND(Weekly[[#This Row],[FALSES]]&gt;5,Weekly[[#This Row],[Actual]]=FALSE),BL115+Weekly[[#This Row],[BF V Odds]]-1,IF(AND(Weekly[[#This Row],[TRUES]]&gt;5,Weekly[[#This Row],[Actual]]=FALSE),BL115-1,IF(AND(Weekly[[#This Row],[FALSES]]&gt;5,Weekly[[#This Row],[Actual]]=TRUE),BL115-1,BL115))))</f>
        <v>43.320000000000014</v>
      </c>
      <c r="BM116" s="58">
        <f>IF(AND(Weekly[[#This Row],[TRUES]]&gt;6,Weekly[[#This Row],[Actual]]=TRUE),BM115+Weekly[[#This Row],[BF H Odds]]-1,IF(AND(Weekly[[#This Row],[FALSES]]&gt;6,Weekly[[#This Row],[Actual]]=FALSE),BM115+Weekly[[#This Row],[BF V Odds]]-1,IF(AND(Weekly[[#This Row],[TRUES]]&gt;6,Weekly[[#This Row],[Actual]]=FALSE),BM115-1,IF(AND(Weekly[[#This Row],[FALSES]]&gt;6,Weekly[[#This Row],[Actual]]=TRUE),BM115-1,BM115))))</f>
        <v>42.710000000000015</v>
      </c>
      <c r="BN116" s="24"/>
    </row>
    <row r="117" spans="1:66" x14ac:dyDescent="0.25">
      <c r="A117" s="1">
        <v>126</v>
      </c>
      <c r="B117" s="10">
        <v>44252</v>
      </c>
      <c r="C117" s="17" t="s">
        <v>18</v>
      </c>
      <c r="D117" s="15" t="s">
        <v>14</v>
      </c>
      <c r="E117" t="b">
        <v>1</v>
      </c>
      <c r="F117" t="b">
        <v>1</v>
      </c>
      <c r="G117" t="b">
        <v>1</v>
      </c>
      <c r="H117" t="b">
        <v>1</v>
      </c>
      <c r="I117" t="b">
        <v>1</v>
      </c>
      <c r="J117" t="b">
        <v>1</v>
      </c>
      <c r="K117" t="b">
        <v>1</v>
      </c>
      <c r="N117">
        <v>1</v>
      </c>
      <c r="O117" s="11">
        <v>1.5</v>
      </c>
      <c r="P117" t="b">
        <v>1</v>
      </c>
      <c r="Q117" t="s">
        <v>66</v>
      </c>
      <c r="R117" s="9">
        <f>IFERROR(IF(Weekly[[#This Row],[Won Bet?]]="yes",R116+(Weekly[[#This Row],[BF Odds]]*Weekly[[#This Row],[BF Stake]])-Weekly[[#This Row],[BF Stake]],R116-Weekly[[#This Row],[BF Stake]]),R116)</f>
        <v>91.510000000000034</v>
      </c>
      <c r="S117" s="9">
        <f>IFERROR(IF(Weekly[[#This Row],[Won Bet?]]="yes",S116+(((Weekly[[#This Row],[BF Odds]]*Weekly[[#This Row],[BF Stake]])-Weekly[[#This Row],[BF Stake]])*0.95),S116-Weekly[[#This Row],[BF Stake]]),S116)</f>
        <v>89.784500000000008</v>
      </c>
      <c r="T117">
        <v>2.7</v>
      </c>
      <c r="U117" s="13">
        <v>1.5</v>
      </c>
      <c r="V117" s="24">
        <f>IF(Weekly[[#This Row],[Actual]]="","",IF(AND(Weekly[[#This Row],[SVC_P]]=Weekly[[#This Row],[Actual]],Weekly[[#This Row],[SVC_P]]=TRUE),V116+Weekly[[#This Row],[BF H Odds]]-1,IF(AND(Weekly[[#This Row],[SVC_P]]=Weekly[[#This Row],[Actual]],Weekly[[#This Row],[SVC_P]]=FALSE),V116+Weekly[[#This Row],[BF V Odds]]-1,V116-1)))</f>
        <v>61.92000000000003</v>
      </c>
      <c r="W117" s="24">
        <f>IF(Weekly[[#This Row],[Actual]]="","",IF(AND(Weekly[[#This Row],[SVC_P]]=FALSE,Weekly[[#This Row],[Actual]]=TRUE),W116+Weekly[[#This Row],[BF H Odds]]-1,IF(AND(Weekly[[#This Row],[SVC_P]]=TRUE,Weekly[[#This Row],[Actual]]=FALSE,),W116+Weekly[[#This Row],[BF V Odds]]-1,W116-1)))</f>
        <v>-68.759999999999991</v>
      </c>
      <c r="X117" s="24">
        <f>IF(Weekly[[#This Row],[Actual]]="","",IF(AND(Weekly[[#This Row],[ADBC_P]]=Weekly[[#This Row],[Actual]],Weekly[[#This Row],[ADBC_P]]=TRUE),X116+Weekly[[#This Row],[BF H Odds]]-1,IF(AND(Weekly[[#This Row],[ADBC_P]]=Weekly[[#This Row],[Actual]],Weekly[[#This Row],[ADBC_P]]=FALSE),X116+Weekly[[#This Row],[BF V Odds]]-1,X116-1)))</f>
        <v>51.160000000000025</v>
      </c>
      <c r="Y117" s="24">
        <f>IF(Weekly[[#This Row],[Actual]]="","",IF(AND(Weekly[[#This Row],[ADBC_P]]=FALSE,Weekly[[#This Row],[Actual]]=TRUE),Y116+Weekly[[#This Row],[BF H Odds]]-1,IF(AND(Weekly[[#This Row],[ADBC_P]]=TRUE,Weekly[[#This Row],[Actual]]=FALSE),Y116+Weekly[[#This Row],[BF V Odds]]-1,Y116-1)))</f>
        <v>36.390000000000008</v>
      </c>
      <c r="Z117" s="24">
        <f>IF(Weekly[[#This Row],[Actual]]="","",IF(AND(Weekly[[#This Row],[RFC_P]]=Weekly[[#This Row],[Actual]],Weekly[[#This Row],[RFC_P]]=TRUE),Z116+Weekly[[#This Row],[BF H Odds]]-1,IF(AND(Weekly[[#This Row],[RFC_P]]=Weekly[[#This Row],[Actual]],Weekly[[#This Row],[RFC_P]]=FALSE),Z116+Weekly[[#This Row],[BF V Odds]]-1,Z116-1)))</f>
        <v>34.550000000000033</v>
      </c>
      <c r="AA117" s="24">
        <f>IF(Weekly[[#This Row],[Actual]]="","",IF(AND(Weekly[[#This Row],[RFC_P]]=FALSE,Weekly[[#This Row],[Actual]]=TRUE),AA116+Weekly[[#This Row],[BF H Odds]]-1,IF(AND(Weekly[[#This Row],[RFC_P]]=TRUE,Weekly[[#This Row],[Actual]]=FALSE),AA116+Weekly[[#This Row],[BF V Odds]]-1,AA116-1)))</f>
        <v>53.000000000000007</v>
      </c>
      <c r="AB117" s="24">
        <f>IF(Weekly[[#This Row],[Actual]]="","",IF(AND(Weekly[[#This Row],[GBC_P]]=Weekly[[#This Row],[Actual]],Weekly[[#This Row],[GBC_P]]=TRUE),AB116+Weekly[[#This Row],[BF H Odds]]-1,IF(AND(Weekly[[#This Row],[GBC_P]]=Weekly[[#This Row],[Actual]],Weekly[[#This Row],[GBC_P]]=FALSE),AB116+Weekly[[#This Row],[BF V Odds]]-1,AB116-1)))</f>
        <v>37.060000000000016</v>
      </c>
      <c r="AC117" s="24">
        <f>IF(Weekly[[#This Row],[Actual]]="","",IF(AND(Weekly[[#This Row],[GBC_P]]=FALSE,Weekly[[#This Row],[Actual]]=TRUE),AC116+Weekly[[#This Row],[BF H Odds]]-1,IF(AND(Weekly[[#This Row],[GBC_P]]=TRUE,Weekly[[#This Row],[Actual]]=FALSE),AC116+Weekly[[#This Row],[BF V Odds]]-1,AC116-1)))</f>
        <v>50.490000000000016</v>
      </c>
      <c r="AD117" s="24">
        <f>IF(Weekly[[#This Row],[Actual]]="","",IF(AND(Weekly[[#This Row],[HGBC_P]]=Weekly[[#This Row],[Actual]],Weekly[[#This Row],[HGBC_P]]=TRUE),AD116+Weekly[[#This Row],[BF H Odds]]-1,IF(AND(Weekly[[#This Row],[HGBC_P]]=Weekly[[#This Row],[Actual]],Weekly[[#This Row],[HGBC_P]]=FALSE),AD116+Weekly[[#This Row],[BF V Odds]]-1,AD116-1)))</f>
        <v>30.94000000000004</v>
      </c>
      <c r="AE117" s="24">
        <f>IF(Weekly[[#This Row],[Actual]]="","",IF(AND(Weekly[[#This Row],[HGBC_P]]=FALSE,Weekly[[#This Row],[Actual]]=TRUE),AE116+Weekly[[#This Row],[BF H Odds]]-1,IF(AND(Weekly[[#This Row],[HGBC_P]]=TRUE,Weekly[[#This Row],[Actual]]=FALSE),AE116+Weekly[[#This Row],[BF V Odds]]-1,AE116-1)))</f>
        <v>56.610000000000007</v>
      </c>
      <c r="AF117" s="24">
        <f>IF(Weekly[[#This Row],[Actual]]="","",IF(AND(Weekly[[#This Row],[XGB_P]]=Weekly[[#This Row],[Actual]],Weekly[[#This Row],[XGB_P]]=TRUE),AF116+Weekly[[#This Row],[BF H Odds]]-1,IF(AND(Weekly[[#This Row],[XGB_P]]=Weekly[[#This Row],[Actual]],Weekly[[#This Row],[XGB_P]]=FALSE),AF116+Weekly[[#This Row],[BF V Odds]]-1,AF116-1)))</f>
        <v>39.050000000000026</v>
      </c>
      <c r="AG117" s="24">
        <f>IF(Weekly[[#This Row],[Actual]]="","",IF(AND(Weekly[[#This Row],[XGB_P]]=FALSE,Weekly[[#This Row],[Actual]]=TRUE),AG116+Weekly[[#This Row],[BF H Odds]]-1,IF(AND(Weekly[[#This Row],[XGB_P]]=TRUE,Weekly[[#This Row],[Actual]]=FALSE),AG116+Weekly[[#This Row],[BF V Odds]]-1,AG116-1)))</f>
        <v>48.5</v>
      </c>
      <c r="AH117" s="24">
        <f>IF(Weekly[[#This Row],[Actual]]="","",IF(AND(Weekly[[#This Row],[QDA_P]]=Weekly[[#This Row],[Actual]],Weekly[[#This Row],[QDA_P]]=TRUE),AH116+Weekly[[#This Row],[BF H Odds]]-1,IF(AND(Weekly[[#This Row],[QDA_P]]=Weekly[[#This Row],[Actual]],Weekly[[#This Row],[QDA_P]]=FALSE),AH116+Weekly[[#This Row],[BF V Odds]]-1,AH116-1)))</f>
        <v>36.390000000000015</v>
      </c>
      <c r="AI117" s="24">
        <f>IF(Weekly[[#This Row],[Actual]]="","",IF(AND(Weekly[[#This Row],[QDA_P]]=FALSE,Weekly[[#This Row],[Actual]]=TRUE),AI116+Weekly[[#This Row],[BF H Odds]]-1,IF(AND(Weekly[[#This Row],[QDA_P]]=TRUE,Weekly[[#This Row],[Actual]]=FALSE),AI116+Weekly[[#This Row],[BF V Odds]]-1,AI116-1)))</f>
        <v>51.160000000000018</v>
      </c>
      <c r="AJ117" s="24"/>
      <c r="AK117" s="24"/>
      <c r="AL117" s="30">
        <f>IF(Weekly[[#This Row],[Actual]]="","",COUNTIF(Weekly[[#This Row],[SVC_P]:[QDA_P]],TRUE))</f>
        <v>7</v>
      </c>
      <c r="AM117" s="30">
        <f>IF(Weekly[[#This Row],[Actual]]="","",COUNTIF(Weekly[[#This Row],[SVC_P]:[QDA_P]],FALSE))</f>
        <v>0</v>
      </c>
      <c r="AN117" t="str">
        <f>IF(AND(Weekly[[#This Row],[BF V Odds]]&gt;$BO$6,Weekly[[#This Row],[BF V Odds]] &lt; $BO$7),Weekly[[#This Row],[BF V Odds]],"")</f>
        <v/>
      </c>
      <c r="AO117" t="str">
        <f>IF(AND(Weekly[[#This Row],[BF H Odds]]&gt;$BO$6, Weekly[[#This Row],[BF H Odds]] &lt; $BO$7),Weekly[[#This Row],[BF H Odds]],"")</f>
        <v/>
      </c>
      <c r="AP117" s="37">
        <f>IF(AND(Weekly[[#This Row],[V Odds &lt;]]="",Weekly[[#This Row],[H Odds &lt;]]=""),AP116,IF(AND(Weekly[[#This Row],[H Odds &lt;]]&lt;&gt;"",Weekly[[#This Row],[SVC_P]]=TRUE,Weekly[[#This Row],[Actual]]=TRUE),AP116+Weekly[[#This Row],[H Odds &lt;]]-1,IF(AND(Weekly[[#This Row],[V Odds &lt;]]&lt;&gt;"",Weekly[[#This Row],[SVC_P]]=FALSE,Weekly[[#This Row],[Actual]]=FALSE),AP116+Weekly[[#This Row],[V Odds &lt;]]-1,IF(AND(Weekly[[#This Row],[V Odds &lt;]]&lt;&gt;"",Weekly[[#This Row],[SVC_P]]=FALSE,Weekly[[#This Row],[Actual]]=TRUE),AP116-1,IF(AND(Weekly[[#This Row],[H Odds &lt;]]&lt;&gt;"",Weekly[[#This Row],[SVC_P]]=TRUE,Weekly[[#This Row],[Actual]]=FALSE),AP116-1,AP116)))))</f>
        <v>58.20000000000001</v>
      </c>
      <c r="AQ117" s="37">
        <f>IF(AND(Weekly[[#This Row],[V Odds &lt;]]="",Weekly[[#This Row],[H Odds &lt;]]=""),AQ116,IF(AND(Weekly[[#This Row],[H Odds &lt;]]&lt;&gt;"",Weekly[[#This Row],[ADBC_P]]=TRUE,Weekly[[#This Row],[Actual]]=TRUE),AQ116+Weekly[[#This Row],[H Odds &lt;]]-1,IF(AND(Weekly[[#This Row],[V Odds &lt;]]&lt;&gt;"",Weekly[[#This Row],[ADBC_P]]=FALSE,Weekly[[#This Row],[Actual]]=FALSE),AQ116+Weekly[[#This Row],[V Odds &lt;]]-1,IF(AND(Weekly[[#This Row],[V Odds &lt;]]&lt;&gt;"",Weekly[[#This Row],[ADBC_P]]=FALSE,Weekly[[#This Row],[Actual]]=TRUE),AQ116-1,IF(AND(Weekly[[#This Row],[H Odds &lt;]]&lt;&gt;"",Weekly[[#This Row],[ADBC_P]]=TRUE,Weekly[[#This Row],[Actual]]=FALSE),AQ116-1,AQ116)))))</f>
        <v>50.3</v>
      </c>
      <c r="AR117" s="37">
        <f>IF(AND(Weekly[[#This Row],[V Odds &lt;]]="",Weekly[[#This Row],[H Odds &lt;]]=""),AR116,IF(AND(Weekly[[#This Row],[H Odds &lt;]]&lt;&gt;"",Weekly[[#This Row],[RFC_P]]=TRUE,Weekly[[#This Row],[Actual]]=TRUE),AR116+Weekly[[#This Row],[H Odds &lt;]]-1,IF(AND(Weekly[[#This Row],[V Odds &lt;]]&lt;&gt;"",Weekly[[#This Row],[RFC_P]]=FALSE,Weekly[[#This Row],[Actual]]=FALSE),AR116+Weekly[[#This Row],[V Odds &lt;]]-1,IF(AND(Weekly[[#This Row],[V Odds &lt;]]&lt;&gt;"",Weekly[[#This Row],[RFC_P]]=FALSE,Weekly[[#This Row],[Actual]]=TRUE),AR116-1,IF(AND(Weekly[[#This Row],[H Odds &lt;]]&lt;&gt;"",Weekly[[#This Row],[RFC_P]]=TRUE,Weekly[[#This Row],[Actual]]=FALSE),AR116-1,AR116)))))</f>
        <v>44.56</v>
      </c>
      <c r="AS117" s="37">
        <f>IF(AND(Weekly[[#This Row],[V Odds &lt;]]="",Weekly[[#This Row],[H Odds &lt;]]=""),AS116,IF(AND(Weekly[[#This Row],[H Odds &lt;]]&lt;&gt;"",Weekly[[#This Row],[GBC_P]]=TRUE,Weekly[[#This Row],[Actual]]=TRUE),AS116+Weekly[[#This Row],[H Odds &lt;]]-1,IF(AND(Weekly[[#This Row],[V Odds &lt;]]&lt;&gt;"",Weekly[[#This Row],[GBC_P]]=FALSE,Weekly[[#This Row],[Actual]]=FALSE),AS116+Weekly[[#This Row],[V Odds &lt;]]-1,IF(AND(Weekly[[#This Row],[V Odds &lt;]]&lt;&gt;"",Weekly[[#This Row],[GBC_P]]=FALSE,Weekly[[#This Row],[Actual]]=TRUE),AS116-1,IF(AND(Weekly[[#This Row],[H Odds &lt;]]&lt;&gt;"",Weekly[[#This Row],[GBC_P]]=TRUE,Weekly[[#This Row],[Actual]]=FALSE),AS116-1,AS116)))))</f>
        <v>47.05</v>
      </c>
      <c r="AT117" s="37">
        <f>IF(AND(Weekly[[#This Row],[V Odds &lt;]]="",Weekly[[#This Row],[H Odds &lt;]]=""),AT116,IF(AND(Weekly[[#This Row],[H Odds &lt;]]&lt;&gt;"",Weekly[[#This Row],[HGBC_P]]=TRUE,Weekly[[#This Row],[Actual]]=TRUE),AT116+Weekly[[#This Row],[H Odds &lt;]]-1,IF(AND(Weekly[[#This Row],[V Odds &lt;]]&lt;&gt;"",Weekly[[#This Row],[HGBC_P]]=FALSE,Weekly[[#This Row],[Actual]]=FALSE),AT116+Weekly[[#This Row],[V Odds &lt;]]-1,IF(AND(Weekly[[#This Row],[V Odds &lt;]]&lt;&gt;"",Weekly[[#This Row],[HGBC_P]]=FALSE,Weekly[[#This Row],[Actual]]=TRUE),AT116-1,IF(AND(Weekly[[#This Row],[H Odds &lt;]]&lt;&gt;"",Weekly[[#This Row],[HGBC_P]]=TRUE,Weekly[[#This Row],[Actual]]=FALSE),AT116-1,AT116)))))</f>
        <v>43.48</v>
      </c>
      <c r="AU117" s="37">
        <f>IF(AND(Weekly[[#This Row],[V Odds &lt;]]="",Weekly[[#This Row],[H Odds &lt;]]=""),AU116,IF(AND(Weekly[[#This Row],[H Odds &lt;]]&lt;&gt;"",Weekly[[#This Row],[XGB_P]]=TRUE,Weekly[[#This Row],[Actual]]=TRUE),AU116+Weekly[[#This Row],[H Odds &lt;]]-1,IF(AND(Weekly[[#This Row],[V Odds &lt;]]&lt;&gt;"",Weekly[[#This Row],[XGB_P]]=FALSE,Weekly[[#This Row],[Actual]]=FALSE),AU116+Weekly[[#This Row],[V Odds &lt;]]-1,IF(AND(Weekly[[#This Row],[V Odds &lt;]]&lt;&gt;"",Weekly[[#This Row],[XGB_P]]=FALSE,Weekly[[#This Row],[Actual]]=TRUE),AU116-1,IF(AND(Weekly[[#This Row],[H Odds &lt;]]&lt;&gt;"",Weekly[[#This Row],[XGB_P]]=TRUE,Weekly[[#This Row],[Actual]]=FALSE),AU116-1,AU116)))))</f>
        <v>47.88</v>
      </c>
      <c r="AV117" s="37">
        <f>IF(AND(Weekly[[#This Row],[V Odds &lt;]]="",Weekly[[#This Row],[H Odds &lt;]]=""),AV116,IF(AND(Weekly[[#This Row],[H Odds &lt;]]&lt;&gt;"",Weekly[[#This Row],[QDA_P]]=TRUE,Weekly[[#This Row],[Actual]]=TRUE),AV116+Weekly[[#This Row],[H Odds &lt;]]-1,IF(AND(Weekly[[#This Row],[V Odds &lt;]]&lt;&gt;"",Weekly[[#This Row],[QDA_P]]=FALSE,Weekly[[#This Row],[Actual]]=FALSE),AV116+Weekly[[#This Row],[V Odds &lt;]]-1,IF(AND(Weekly[[#This Row],[V Odds &lt;]]&lt;&gt;"",Weekly[[#This Row],[QDA_P]]=FALSE,Weekly[[#This Row],[Actual]]=TRUE),AV116-1,IF(AND(Weekly[[#This Row],[H Odds &lt;]]&lt;&gt;"",Weekly[[#This Row],[QDA_P]]=TRUE,Weekly[[#This Row],[Actual]]=FALSE),AV116-1,AV116)))))</f>
        <v>49.749999999999993</v>
      </c>
      <c r="AW117" s="37"/>
      <c r="AX117" s="37">
        <f>IF(AND(Weekly[[#This Row],[V Odds &lt;]]="",Weekly[[#This Row],[H Odds &lt;]]=""),AX116,IF(AND(Weekly[[#This Row],[V Odds &lt;]]&lt;&gt;"",Weekly[[#This Row],[FALSES]]&gt;0,Weekly[[#This Row],[Actual]]=FALSE),AX116+Weekly[[#This Row],[V Odds &lt;]]-1,IF(AND(Weekly[[#This Row],[H Odds &lt;]]&lt;&gt;"",Weekly[[#This Row],[TRUES]]&gt;0,Weekly[[#This Row],[Actual]]=TRUE),AX116+Weekly[[#This Row],[H Odds &lt;]]-1,IF(AND(Weekly[[#This Row],[V Odds &lt;]]&lt;&gt;"",Weekly[[#This Row],[FALSES]]=0),AX116,IF(AND(Weekly[[#This Row],[H Odds &lt;]]&lt;&gt;"",Weekly[[#This Row],[TRUES]]=0),AX116,AX116-1)))))</f>
        <v>63.22</v>
      </c>
      <c r="AY117" s="37">
        <f>IF(AND(Weekly[[#This Row],[V Odds &lt;]]="",Weekly[[#This Row],[H Odds &lt;]]=""),AY116,IF(AND(Weekly[[#This Row],[V Odds &lt;]]&lt;&gt;"",Weekly[[#This Row],[FALSES]]&gt;0,Weekly[[#This Row],[Actual]]=FALSE),AY116+((Weekly[[#This Row],[V Odds &lt;]]-1)*0.92),IF(AND(Weekly[[#This Row],[H Odds &lt;]]&lt;&gt;"",Weekly[[#This Row],[TRUES]]&gt;0,Weekly[[#This Row],[Actual]]=TRUE),AY116+((Weekly[[#This Row],[H Odds &lt;]]-1)*0.92),IF(AND(Weekly[[#This Row],[V Odds &lt;]]&lt;&gt;"",Weekly[[#This Row],[FALSES]]=0),AY116,IF(AND(Weekly[[#This Row],[H Odds &lt;]]&lt;&gt;"",Weekly[[#This Row],[TRUES]]=0),AY116,AY116-1)))))</f>
        <v>60.402400000000007</v>
      </c>
      <c r="AZ117" s="37">
        <f>IF(AND(Weekly[[#This Row],[V Odds &lt;]]="",Weekly[[#This Row],[H Odds &lt;]]=""),AZ116,IF(AND(Weekly[[#This Row],[V Odds &lt;]]&lt;&gt;"",Weekly[[#This Row],[Actual]]=FALSE),AZ116+Weekly[[#This Row],[V Odds &lt;]]-1,IF(AND(Weekly[[#This Row],[H Odds &lt;]]&lt;&gt;"",Weekly[[#This Row],[Actual]]=TRUE),AZ116+Weekly[[#This Row],[H Odds &lt;]]-1,AZ116-1)))</f>
        <v>61.2</v>
      </c>
      <c r="BA117" s="38">
        <f>IF(Weekly[[#This Row],[H Odds &lt;]]="",BA116,IF(AND(Weekly[[#This Row],[H Odds &lt;]]&lt;&gt;"",Weekly[[#This Row],[SVC_P]]=TRUE,Weekly[[#This Row],[Actual]]=TRUE),BA116+Weekly[[#This Row],[H Odds &lt;]]-1,IF(AND(Weekly[[#This Row],[H Odds &lt;]]&lt;&gt;"",Weekly[[#This Row],[SVC_P]]=TRUE,Weekly[[#This Row],[Actual]]=FALSE),BA116-1,BA116)))</f>
        <v>54.51</v>
      </c>
      <c r="BB117" s="38">
        <f>IF(Weekly[[#This Row],[H Odds &lt;]]="",BB116,IF(AND(Weekly[[#This Row],[H Odds &lt;]]&lt;&gt;"",Weekly[[#This Row],[ADBC_P]]=TRUE,Weekly[[#This Row],[Actual]]=TRUE),BB116+Weekly[[#This Row],[H Odds &lt;]]-1,IF(AND(Weekly[[#This Row],[H Odds &lt;]]&lt;&gt;"",Weekly[[#This Row],[ADBC_P]]=TRUE,Weekly[[#This Row],[Actual]]=FALSE),BB116-1,BB116)))</f>
        <v>43.98</v>
      </c>
      <c r="BC117" s="38">
        <f>IF(Weekly[[#This Row],[H Odds &lt;]]="",BC116,IF(AND(Weekly[[#This Row],[H Odds &lt;]]&lt;&gt;"",Weekly[[#This Row],[RFC_P]]=TRUE,Weekly[[#This Row],[Actual]]=TRUE),BC116+Weekly[[#This Row],[H Odds &lt;]]-1,IF(AND(Weekly[[#This Row],[H Odds &lt;]]&lt;&gt;"",Weekly[[#This Row],[RFC_P]]=TRUE,Weekly[[#This Row],[Actual]]=FALSE),BC116-1,BC116)))</f>
        <v>40.729999999999997</v>
      </c>
      <c r="BD117" s="38">
        <f>IF(Weekly[[#This Row],[H Odds &lt;]]="",BD116,IF(AND(Weekly[[#This Row],[H Odds &lt;]]&lt;&gt;"",Weekly[[#This Row],[GBC_P]]=TRUE,Weekly[[#This Row],[Actual]]=TRUE),BD116+Weekly[[#This Row],[H Odds &lt;]]-1,IF(AND(Weekly[[#This Row],[H Odds &lt;]]&lt;&gt;"",Weekly[[#This Row],[GBC_P]]=TRUE,Weekly[[#This Row],[Actual]]=FALSE),BD116-1,BD116)))</f>
        <v>41.73</v>
      </c>
      <c r="BE117" s="38">
        <f>IF(Weekly[[#This Row],[H Odds &lt;]]="",BE116,IF(AND(Weekly[[#This Row],[H Odds &lt;]]&lt;&gt;"",Weekly[[#This Row],[HGBC_P]]=TRUE,Weekly[[#This Row],[Actual]]=TRUE),BE116+Weekly[[#This Row],[H Odds &lt;]]-1,IF(AND(Weekly[[#This Row],[H Odds &lt;]]&lt;&gt;"",Weekly[[#This Row],[HGBC_P]]=TRUE,Weekly[[#This Row],[Actual]]=FALSE),BE116-1,BE116)))</f>
        <v>42.98</v>
      </c>
      <c r="BF117" s="38">
        <f>IF(Weekly[[#This Row],[H Odds &lt;]]="",BF116,IF(AND(Weekly[[#This Row],[H Odds &lt;]]&lt;&gt;"",Weekly[[#This Row],[XGB_P]]=TRUE,Weekly[[#This Row],[Actual]]=TRUE),BF116+Weekly[[#This Row],[H Odds &lt;]]-1,IF(AND(Weekly[[#This Row],[H Odds &lt;]]&lt;&gt;"",Weekly[[#This Row],[XGB_P]]=TRUE,Weekly[[#This Row],[Actual]]=FALSE),BF116-1,BF116)))</f>
        <v>46.25</v>
      </c>
      <c r="BG117" s="38">
        <f>IF(Weekly[[#This Row],[H Odds &lt;]]="",BG116,IF(AND(Weekly[[#This Row],[H Odds &lt;]]&lt;&gt;"",Weekly[[#This Row],[QDA_P]]=TRUE,Weekly[[#This Row],[Actual]]=TRUE),BG116+Weekly[[#This Row],[H Odds &lt;]]-1,IF(AND(Weekly[[#This Row],[H Odds &lt;]]&lt;&gt;"",Weekly[[#This Row],[QDA_P]]=TRUE,Weekly[[#This Row],[Actual]]=FALSE),BG116-1,BG116)))</f>
        <v>41.73</v>
      </c>
      <c r="BH117" s="38">
        <f>IF(Weekly[[#This Row],[H Odds &lt;]]="",BH116,IF(AND(Weekly[[#This Row],[H Odds &lt;]]&lt;&gt;"",Weekly[[#This Row],[KNC_P]]=TRUE,Weekly[[#This Row],[Actual]]=TRUE),BH116+Weekly[[#This Row],[H Odds &lt;]]-1,IF(AND(Weekly[[#This Row],[H Odds &lt;]]&lt;&gt;"",Weekly[[#This Row],[KNC_P]]=TRUE,Weekly[[#This Row],[Actual]]=FALSE),BH116-1,BH116)))</f>
        <v>40</v>
      </c>
      <c r="BI117" s="38">
        <f>IF(Weekly[[#This Row],[H Odds &lt;]]="",BI116,IF(AND(Weekly[[#This Row],[H Odds &lt;]]&lt;&gt;"",Weekly[[#This Row],[TRUES]]&gt;0,Weekly[[#This Row],[Actual]]=TRUE),BI116+Weekly[[#This Row],[H Odds &lt;]]-1,IF(AND(Weekly[[#This Row],[H Odds &lt;]]&lt;&gt;"",Weekly[[#This Row],[TRUES]]=0),BI116,BI116-1)))</f>
        <v>54.51</v>
      </c>
      <c r="BJ117" s="38">
        <f>IF(Weekly[[#This Row],[H Odds &lt;]]="",BJ116,IF(AND(Weekly[[#This Row],[H Odds &lt;]]&lt;&gt;"",Weekly[[#This Row],[Actual]]=TRUE),BJ116+Weekly[[#This Row],[H Odds &lt;]]-1,IF(AND(Weekly[[#This Row],[H Odds &lt;]]&lt;&gt;"",Weekly[[#This Row],[Actual]]=FALSE),BJ116-1,BJ116)))</f>
        <v>54.51</v>
      </c>
      <c r="BK117" s="58">
        <f>IF(AND(Weekly[[#This Row],[TRUES]]&gt;4,Weekly[[#This Row],[Actual]]=TRUE),BK116+Weekly[[#This Row],[BF H Odds]]-1,IF(AND(Weekly[[#This Row],[FALSES]]&gt;4,Weekly[[#This Row],[Actual]]=FALSE),BK116+Weekly[[#This Row],[BF V Odds]]-1,IF(AND(Weekly[[#This Row],[TRUES]]&gt;4,Weekly[[#This Row],[Actual]]=FALSE),BK116-1,IF(AND(Weekly[[#This Row],[FALSES]]&gt;4,Weekly[[#This Row],[Actual]]=TRUE),BK116-1,BK116))))</f>
        <v>37.860000000000021</v>
      </c>
      <c r="BL117" s="58">
        <f>IF(AND(Weekly[[#This Row],[TRUES]]&gt;5,Weekly[[#This Row],[Actual]]=TRUE),BL116+Weekly[[#This Row],[BF H Odds]]-1,IF(AND(Weekly[[#This Row],[FALSES]]&gt;5,Weekly[[#This Row],[Actual]]=FALSE),BL116+Weekly[[#This Row],[BF V Odds]]-1,IF(AND(Weekly[[#This Row],[TRUES]]&gt;5,Weekly[[#This Row],[Actual]]=FALSE),BL116-1,IF(AND(Weekly[[#This Row],[FALSES]]&gt;5,Weekly[[#This Row],[Actual]]=TRUE),BL116-1,BL116))))</f>
        <v>43.820000000000014</v>
      </c>
      <c r="BM117" s="58">
        <f>IF(AND(Weekly[[#This Row],[TRUES]]&gt;6,Weekly[[#This Row],[Actual]]=TRUE),BM116+Weekly[[#This Row],[BF H Odds]]-1,IF(AND(Weekly[[#This Row],[FALSES]]&gt;6,Weekly[[#This Row],[Actual]]=FALSE),BM116+Weekly[[#This Row],[BF V Odds]]-1,IF(AND(Weekly[[#This Row],[TRUES]]&gt;6,Weekly[[#This Row],[Actual]]=FALSE),BM116-1,IF(AND(Weekly[[#This Row],[FALSES]]&gt;6,Weekly[[#This Row],[Actual]]=TRUE),BM116-1,BM116))))</f>
        <v>43.210000000000015</v>
      </c>
      <c r="BN117" s="24"/>
    </row>
    <row r="118" spans="1:66" x14ac:dyDescent="0.25">
      <c r="A118" s="1">
        <v>127</v>
      </c>
      <c r="B118" s="10">
        <v>44252</v>
      </c>
      <c r="C118" s="17" t="s">
        <v>26</v>
      </c>
      <c r="D118" s="15" t="s">
        <v>15</v>
      </c>
      <c r="E118" t="b">
        <v>0</v>
      </c>
      <c r="F118" t="b">
        <v>1</v>
      </c>
      <c r="G118" t="b">
        <v>1</v>
      </c>
      <c r="H118" t="b">
        <v>1</v>
      </c>
      <c r="I118" t="b">
        <v>1</v>
      </c>
      <c r="J118" t="b">
        <v>1</v>
      </c>
      <c r="K118" t="b">
        <v>1</v>
      </c>
      <c r="N118">
        <v>1</v>
      </c>
      <c r="O118" s="11">
        <v>1.25</v>
      </c>
      <c r="P118" t="b">
        <v>1</v>
      </c>
      <c r="Q118" t="s">
        <v>66</v>
      </c>
      <c r="R118" s="9">
        <f>IFERROR(IF(Weekly[[#This Row],[Won Bet?]]="yes",R117+(Weekly[[#This Row],[BF Odds]]*Weekly[[#This Row],[BF Stake]])-Weekly[[#This Row],[BF Stake]],R117-Weekly[[#This Row],[BF Stake]]),R117)</f>
        <v>91.760000000000034</v>
      </c>
      <c r="S118" s="9">
        <f>IFERROR(IF(Weekly[[#This Row],[Won Bet?]]="yes",S117+(((Weekly[[#This Row],[BF Odds]]*Weekly[[#This Row],[BF Stake]])-Weekly[[#This Row],[BF Stake]])*0.95),S117-Weekly[[#This Row],[BF Stake]]),S117)</f>
        <v>90.022000000000006</v>
      </c>
      <c r="T118" s="11">
        <v>4.25</v>
      </c>
      <c r="U118" s="31">
        <v>1.25</v>
      </c>
      <c r="V118" s="24">
        <f>IF(Weekly[[#This Row],[Actual]]="","",IF(AND(Weekly[[#This Row],[SVC_P]]=Weekly[[#This Row],[Actual]],Weekly[[#This Row],[SVC_P]]=TRUE),V117+Weekly[[#This Row],[BF H Odds]]-1,IF(AND(Weekly[[#This Row],[SVC_P]]=Weekly[[#This Row],[Actual]],Weekly[[#This Row],[SVC_P]]=FALSE),V117+Weekly[[#This Row],[BF V Odds]]-1,V117-1)))</f>
        <v>60.92000000000003</v>
      </c>
      <c r="W118" s="24">
        <f>IF(Weekly[[#This Row],[Actual]]="","",IF(AND(Weekly[[#This Row],[SVC_P]]=FALSE,Weekly[[#This Row],[Actual]]=TRUE),W117+Weekly[[#This Row],[BF H Odds]]-1,IF(AND(Weekly[[#This Row],[SVC_P]]=TRUE,Weekly[[#This Row],[Actual]]=FALSE,),W117+Weekly[[#This Row],[BF V Odds]]-1,W117-1)))</f>
        <v>-68.509999999999991</v>
      </c>
      <c r="X118" s="24">
        <f>IF(Weekly[[#This Row],[Actual]]="","",IF(AND(Weekly[[#This Row],[ADBC_P]]=Weekly[[#This Row],[Actual]],Weekly[[#This Row],[ADBC_P]]=TRUE),X117+Weekly[[#This Row],[BF H Odds]]-1,IF(AND(Weekly[[#This Row],[ADBC_P]]=Weekly[[#This Row],[Actual]],Weekly[[#This Row],[ADBC_P]]=FALSE),X117+Weekly[[#This Row],[BF V Odds]]-1,X117-1)))</f>
        <v>51.410000000000025</v>
      </c>
      <c r="Y118" s="24">
        <f>IF(Weekly[[#This Row],[Actual]]="","",IF(AND(Weekly[[#This Row],[ADBC_P]]=FALSE,Weekly[[#This Row],[Actual]]=TRUE),Y117+Weekly[[#This Row],[BF H Odds]]-1,IF(AND(Weekly[[#This Row],[ADBC_P]]=TRUE,Weekly[[#This Row],[Actual]]=FALSE),Y117+Weekly[[#This Row],[BF V Odds]]-1,Y117-1)))</f>
        <v>35.390000000000008</v>
      </c>
      <c r="Z118" s="24">
        <f>IF(Weekly[[#This Row],[Actual]]="","",IF(AND(Weekly[[#This Row],[RFC_P]]=Weekly[[#This Row],[Actual]],Weekly[[#This Row],[RFC_P]]=TRUE),Z117+Weekly[[#This Row],[BF H Odds]]-1,IF(AND(Weekly[[#This Row],[RFC_P]]=Weekly[[#This Row],[Actual]],Weekly[[#This Row],[RFC_P]]=FALSE),Z117+Weekly[[#This Row],[BF V Odds]]-1,Z117-1)))</f>
        <v>34.800000000000033</v>
      </c>
      <c r="AA118" s="24">
        <f>IF(Weekly[[#This Row],[Actual]]="","",IF(AND(Weekly[[#This Row],[RFC_P]]=FALSE,Weekly[[#This Row],[Actual]]=TRUE),AA117+Weekly[[#This Row],[BF H Odds]]-1,IF(AND(Weekly[[#This Row],[RFC_P]]=TRUE,Weekly[[#This Row],[Actual]]=FALSE),AA117+Weekly[[#This Row],[BF V Odds]]-1,AA117-1)))</f>
        <v>52.000000000000007</v>
      </c>
      <c r="AB118" s="24">
        <f>IF(Weekly[[#This Row],[Actual]]="","",IF(AND(Weekly[[#This Row],[GBC_P]]=Weekly[[#This Row],[Actual]],Weekly[[#This Row],[GBC_P]]=TRUE),AB117+Weekly[[#This Row],[BF H Odds]]-1,IF(AND(Weekly[[#This Row],[GBC_P]]=Weekly[[#This Row],[Actual]],Weekly[[#This Row],[GBC_P]]=FALSE),AB117+Weekly[[#This Row],[BF V Odds]]-1,AB117-1)))</f>
        <v>37.310000000000016</v>
      </c>
      <c r="AC118" s="24">
        <f>IF(Weekly[[#This Row],[Actual]]="","",IF(AND(Weekly[[#This Row],[GBC_P]]=FALSE,Weekly[[#This Row],[Actual]]=TRUE),AC117+Weekly[[#This Row],[BF H Odds]]-1,IF(AND(Weekly[[#This Row],[GBC_P]]=TRUE,Weekly[[#This Row],[Actual]]=FALSE),AC117+Weekly[[#This Row],[BF V Odds]]-1,AC117-1)))</f>
        <v>49.490000000000016</v>
      </c>
      <c r="AD118" s="24">
        <f>IF(Weekly[[#This Row],[Actual]]="","",IF(AND(Weekly[[#This Row],[HGBC_P]]=Weekly[[#This Row],[Actual]],Weekly[[#This Row],[HGBC_P]]=TRUE),AD117+Weekly[[#This Row],[BF H Odds]]-1,IF(AND(Weekly[[#This Row],[HGBC_P]]=Weekly[[#This Row],[Actual]],Weekly[[#This Row],[HGBC_P]]=FALSE),AD117+Weekly[[#This Row],[BF V Odds]]-1,AD117-1)))</f>
        <v>31.19000000000004</v>
      </c>
      <c r="AE118" s="24">
        <f>IF(Weekly[[#This Row],[Actual]]="","",IF(AND(Weekly[[#This Row],[HGBC_P]]=FALSE,Weekly[[#This Row],[Actual]]=TRUE),AE117+Weekly[[#This Row],[BF H Odds]]-1,IF(AND(Weekly[[#This Row],[HGBC_P]]=TRUE,Weekly[[#This Row],[Actual]]=FALSE),AE117+Weekly[[#This Row],[BF V Odds]]-1,AE117-1)))</f>
        <v>55.610000000000007</v>
      </c>
      <c r="AF118" s="24">
        <f>IF(Weekly[[#This Row],[Actual]]="","",IF(AND(Weekly[[#This Row],[XGB_P]]=Weekly[[#This Row],[Actual]],Weekly[[#This Row],[XGB_P]]=TRUE),AF117+Weekly[[#This Row],[BF H Odds]]-1,IF(AND(Weekly[[#This Row],[XGB_P]]=Weekly[[#This Row],[Actual]],Weekly[[#This Row],[XGB_P]]=FALSE),AF117+Weekly[[#This Row],[BF V Odds]]-1,AF117-1)))</f>
        <v>39.300000000000026</v>
      </c>
      <c r="AG118" s="24">
        <f>IF(Weekly[[#This Row],[Actual]]="","",IF(AND(Weekly[[#This Row],[XGB_P]]=FALSE,Weekly[[#This Row],[Actual]]=TRUE),AG117+Weekly[[#This Row],[BF H Odds]]-1,IF(AND(Weekly[[#This Row],[XGB_P]]=TRUE,Weekly[[#This Row],[Actual]]=FALSE),AG117+Weekly[[#This Row],[BF V Odds]]-1,AG117-1)))</f>
        <v>47.5</v>
      </c>
      <c r="AH118" s="24">
        <f>IF(Weekly[[#This Row],[Actual]]="","",IF(AND(Weekly[[#This Row],[QDA_P]]=Weekly[[#This Row],[Actual]],Weekly[[#This Row],[QDA_P]]=TRUE),AH117+Weekly[[#This Row],[BF H Odds]]-1,IF(AND(Weekly[[#This Row],[QDA_P]]=Weekly[[#This Row],[Actual]],Weekly[[#This Row],[QDA_P]]=FALSE),AH117+Weekly[[#This Row],[BF V Odds]]-1,AH117-1)))</f>
        <v>36.640000000000015</v>
      </c>
      <c r="AI118" s="24">
        <f>IF(Weekly[[#This Row],[Actual]]="","",IF(AND(Weekly[[#This Row],[QDA_P]]=FALSE,Weekly[[#This Row],[Actual]]=TRUE),AI117+Weekly[[#This Row],[BF H Odds]]-1,IF(AND(Weekly[[#This Row],[QDA_P]]=TRUE,Weekly[[#This Row],[Actual]]=FALSE),AI117+Weekly[[#This Row],[BF V Odds]]-1,AI117-1)))</f>
        <v>50.160000000000018</v>
      </c>
      <c r="AJ118" s="24"/>
      <c r="AK118" s="24"/>
      <c r="AL118" s="30">
        <f>IF(Weekly[[#This Row],[Actual]]="","",COUNTIF(Weekly[[#This Row],[SVC_P]:[QDA_P]],TRUE))</f>
        <v>6</v>
      </c>
      <c r="AM118" s="30">
        <f>IF(Weekly[[#This Row],[Actual]]="","",COUNTIF(Weekly[[#This Row],[SVC_P]:[QDA_P]],FALSE))</f>
        <v>1</v>
      </c>
      <c r="AN118">
        <f>IF(AND(Weekly[[#This Row],[BF V Odds]]&gt;$BO$6,Weekly[[#This Row],[BF V Odds]] &lt; $BO$7),Weekly[[#This Row],[BF V Odds]],"")</f>
        <v>4.25</v>
      </c>
      <c r="AO118" t="str">
        <f>IF(AND(Weekly[[#This Row],[BF H Odds]]&gt;$BO$6, Weekly[[#This Row],[BF H Odds]] &lt; $BO$7),Weekly[[#This Row],[BF H Odds]],"")</f>
        <v/>
      </c>
      <c r="AP118" s="37">
        <f>IF(AND(Weekly[[#This Row],[V Odds &lt;]]="",Weekly[[#This Row],[H Odds &lt;]]=""),AP117,IF(AND(Weekly[[#This Row],[H Odds &lt;]]&lt;&gt;"",Weekly[[#This Row],[SVC_P]]=TRUE,Weekly[[#This Row],[Actual]]=TRUE),AP117+Weekly[[#This Row],[H Odds &lt;]]-1,IF(AND(Weekly[[#This Row],[V Odds &lt;]]&lt;&gt;"",Weekly[[#This Row],[SVC_P]]=FALSE,Weekly[[#This Row],[Actual]]=FALSE),AP117+Weekly[[#This Row],[V Odds &lt;]]-1,IF(AND(Weekly[[#This Row],[V Odds &lt;]]&lt;&gt;"",Weekly[[#This Row],[SVC_P]]=FALSE,Weekly[[#This Row],[Actual]]=TRUE),AP117-1,IF(AND(Weekly[[#This Row],[H Odds &lt;]]&lt;&gt;"",Weekly[[#This Row],[SVC_P]]=TRUE,Weekly[[#This Row],[Actual]]=FALSE),AP117-1,AP117)))))</f>
        <v>57.20000000000001</v>
      </c>
      <c r="AQ118" s="37">
        <f>IF(AND(Weekly[[#This Row],[V Odds &lt;]]="",Weekly[[#This Row],[H Odds &lt;]]=""),AQ117,IF(AND(Weekly[[#This Row],[H Odds &lt;]]&lt;&gt;"",Weekly[[#This Row],[ADBC_P]]=TRUE,Weekly[[#This Row],[Actual]]=TRUE),AQ117+Weekly[[#This Row],[H Odds &lt;]]-1,IF(AND(Weekly[[#This Row],[V Odds &lt;]]&lt;&gt;"",Weekly[[#This Row],[ADBC_P]]=FALSE,Weekly[[#This Row],[Actual]]=FALSE),AQ117+Weekly[[#This Row],[V Odds &lt;]]-1,IF(AND(Weekly[[#This Row],[V Odds &lt;]]&lt;&gt;"",Weekly[[#This Row],[ADBC_P]]=FALSE,Weekly[[#This Row],[Actual]]=TRUE),AQ117-1,IF(AND(Weekly[[#This Row],[H Odds &lt;]]&lt;&gt;"",Weekly[[#This Row],[ADBC_P]]=TRUE,Weekly[[#This Row],[Actual]]=FALSE),AQ117-1,AQ117)))))</f>
        <v>50.3</v>
      </c>
      <c r="AR118" s="37">
        <f>IF(AND(Weekly[[#This Row],[V Odds &lt;]]="",Weekly[[#This Row],[H Odds &lt;]]=""),AR117,IF(AND(Weekly[[#This Row],[H Odds &lt;]]&lt;&gt;"",Weekly[[#This Row],[RFC_P]]=TRUE,Weekly[[#This Row],[Actual]]=TRUE),AR117+Weekly[[#This Row],[H Odds &lt;]]-1,IF(AND(Weekly[[#This Row],[V Odds &lt;]]&lt;&gt;"",Weekly[[#This Row],[RFC_P]]=FALSE,Weekly[[#This Row],[Actual]]=FALSE),AR117+Weekly[[#This Row],[V Odds &lt;]]-1,IF(AND(Weekly[[#This Row],[V Odds &lt;]]&lt;&gt;"",Weekly[[#This Row],[RFC_P]]=FALSE,Weekly[[#This Row],[Actual]]=TRUE),AR117-1,IF(AND(Weekly[[#This Row],[H Odds &lt;]]&lt;&gt;"",Weekly[[#This Row],[RFC_P]]=TRUE,Weekly[[#This Row],[Actual]]=FALSE),AR117-1,AR117)))))</f>
        <v>44.56</v>
      </c>
      <c r="AS118" s="37">
        <f>IF(AND(Weekly[[#This Row],[V Odds &lt;]]="",Weekly[[#This Row],[H Odds &lt;]]=""),AS117,IF(AND(Weekly[[#This Row],[H Odds &lt;]]&lt;&gt;"",Weekly[[#This Row],[GBC_P]]=TRUE,Weekly[[#This Row],[Actual]]=TRUE),AS117+Weekly[[#This Row],[H Odds &lt;]]-1,IF(AND(Weekly[[#This Row],[V Odds &lt;]]&lt;&gt;"",Weekly[[#This Row],[GBC_P]]=FALSE,Weekly[[#This Row],[Actual]]=FALSE),AS117+Weekly[[#This Row],[V Odds &lt;]]-1,IF(AND(Weekly[[#This Row],[V Odds &lt;]]&lt;&gt;"",Weekly[[#This Row],[GBC_P]]=FALSE,Weekly[[#This Row],[Actual]]=TRUE),AS117-1,IF(AND(Weekly[[#This Row],[H Odds &lt;]]&lt;&gt;"",Weekly[[#This Row],[GBC_P]]=TRUE,Weekly[[#This Row],[Actual]]=FALSE),AS117-1,AS117)))))</f>
        <v>47.05</v>
      </c>
      <c r="AT118" s="37">
        <f>IF(AND(Weekly[[#This Row],[V Odds &lt;]]="",Weekly[[#This Row],[H Odds &lt;]]=""),AT117,IF(AND(Weekly[[#This Row],[H Odds &lt;]]&lt;&gt;"",Weekly[[#This Row],[HGBC_P]]=TRUE,Weekly[[#This Row],[Actual]]=TRUE),AT117+Weekly[[#This Row],[H Odds &lt;]]-1,IF(AND(Weekly[[#This Row],[V Odds &lt;]]&lt;&gt;"",Weekly[[#This Row],[HGBC_P]]=FALSE,Weekly[[#This Row],[Actual]]=FALSE),AT117+Weekly[[#This Row],[V Odds &lt;]]-1,IF(AND(Weekly[[#This Row],[V Odds &lt;]]&lt;&gt;"",Weekly[[#This Row],[HGBC_P]]=FALSE,Weekly[[#This Row],[Actual]]=TRUE),AT117-1,IF(AND(Weekly[[#This Row],[H Odds &lt;]]&lt;&gt;"",Weekly[[#This Row],[HGBC_P]]=TRUE,Weekly[[#This Row],[Actual]]=FALSE),AT117-1,AT117)))))</f>
        <v>43.48</v>
      </c>
      <c r="AU118" s="37">
        <f>IF(AND(Weekly[[#This Row],[V Odds &lt;]]="",Weekly[[#This Row],[H Odds &lt;]]=""),AU117,IF(AND(Weekly[[#This Row],[H Odds &lt;]]&lt;&gt;"",Weekly[[#This Row],[XGB_P]]=TRUE,Weekly[[#This Row],[Actual]]=TRUE),AU117+Weekly[[#This Row],[H Odds &lt;]]-1,IF(AND(Weekly[[#This Row],[V Odds &lt;]]&lt;&gt;"",Weekly[[#This Row],[XGB_P]]=FALSE,Weekly[[#This Row],[Actual]]=FALSE),AU117+Weekly[[#This Row],[V Odds &lt;]]-1,IF(AND(Weekly[[#This Row],[V Odds &lt;]]&lt;&gt;"",Weekly[[#This Row],[XGB_P]]=FALSE,Weekly[[#This Row],[Actual]]=TRUE),AU117-1,IF(AND(Weekly[[#This Row],[H Odds &lt;]]&lt;&gt;"",Weekly[[#This Row],[XGB_P]]=TRUE,Weekly[[#This Row],[Actual]]=FALSE),AU117-1,AU117)))))</f>
        <v>47.88</v>
      </c>
      <c r="AV118" s="37">
        <f>IF(AND(Weekly[[#This Row],[V Odds &lt;]]="",Weekly[[#This Row],[H Odds &lt;]]=""),AV117,IF(AND(Weekly[[#This Row],[H Odds &lt;]]&lt;&gt;"",Weekly[[#This Row],[QDA_P]]=TRUE,Weekly[[#This Row],[Actual]]=TRUE),AV117+Weekly[[#This Row],[H Odds &lt;]]-1,IF(AND(Weekly[[#This Row],[V Odds &lt;]]&lt;&gt;"",Weekly[[#This Row],[QDA_P]]=FALSE,Weekly[[#This Row],[Actual]]=FALSE),AV117+Weekly[[#This Row],[V Odds &lt;]]-1,IF(AND(Weekly[[#This Row],[V Odds &lt;]]&lt;&gt;"",Weekly[[#This Row],[QDA_P]]=FALSE,Weekly[[#This Row],[Actual]]=TRUE),AV117-1,IF(AND(Weekly[[#This Row],[H Odds &lt;]]&lt;&gt;"",Weekly[[#This Row],[QDA_P]]=TRUE,Weekly[[#This Row],[Actual]]=FALSE),AV117-1,AV117)))))</f>
        <v>49.749999999999993</v>
      </c>
      <c r="AW118" s="37"/>
      <c r="AX118" s="37">
        <f>IF(AND(Weekly[[#This Row],[V Odds &lt;]]="",Weekly[[#This Row],[H Odds &lt;]]=""),AX117,IF(AND(Weekly[[#This Row],[V Odds &lt;]]&lt;&gt;"",Weekly[[#This Row],[FALSES]]&gt;0,Weekly[[#This Row],[Actual]]=FALSE),AX117+Weekly[[#This Row],[V Odds &lt;]]-1,IF(AND(Weekly[[#This Row],[H Odds &lt;]]&lt;&gt;"",Weekly[[#This Row],[TRUES]]&gt;0,Weekly[[#This Row],[Actual]]=TRUE),AX117+Weekly[[#This Row],[H Odds &lt;]]-1,IF(AND(Weekly[[#This Row],[V Odds &lt;]]&lt;&gt;"",Weekly[[#This Row],[FALSES]]=0),AX117,IF(AND(Weekly[[#This Row],[H Odds &lt;]]&lt;&gt;"",Weekly[[#This Row],[TRUES]]=0),AX117,AX117-1)))))</f>
        <v>62.22</v>
      </c>
      <c r="AY118" s="37">
        <f>IF(AND(Weekly[[#This Row],[V Odds &lt;]]="",Weekly[[#This Row],[H Odds &lt;]]=""),AY117,IF(AND(Weekly[[#This Row],[V Odds &lt;]]&lt;&gt;"",Weekly[[#This Row],[FALSES]]&gt;0,Weekly[[#This Row],[Actual]]=FALSE),AY117+((Weekly[[#This Row],[V Odds &lt;]]-1)*0.92),IF(AND(Weekly[[#This Row],[H Odds &lt;]]&lt;&gt;"",Weekly[[#This Row],[TRUES]]&gt;0,Weekly[[#This Row],[Actual]]=TRUE),AY117+((Weekly[[#This Row],[H Odds &lt;]]-1)*0.92),IF(AND(Weekly[[#This Row],[V Odds &lt;]]&lt;&gt;"",Weekly[[#This Row],[FALSES]]=0),AY117,IF(AND(Weekly[[#This Row],[H Odds &lt;]]&lt;&gt;"",Weekly[[#This Row],[TRUES]]=0),AY117,AY117-1)))))</f>
        <v>59.402400000000007</v>
      </c>
      <c r="AZ118" s="37">
        <f>IF(AND(Weekly[[#This Row],[V Odds &lt;]]="",Weekly[[#This Row],[H Odds &lt;]]=""),AZ117,IF(AND(Weekly[[#This Row],[V Odds &lt;]]&lt;&gt;"",Weekly[[#This Row],[Actual]]=FALSE),AZ117+Weekly[[#This Row],[V Odds &lt;]]-1,IF(AND(Weekly[[#This Row],[H Odds &lt;]]&lt;&gt;"",Weekly[[#This Row],[Actual]]=TRUE),AZ117+Weekly[[#This Row],[H Odds &lt;]]-1,AZ117-1)))</f>
        <v>60.2</v>
      </c>
      <c r="BA118" s="38">
        <f>IF(Weekly[[#This Row],[H Odds &lt;]]="",BA117,IF(AND(Weekly[[#This Row],[H Odds &lt;]]&lt;&gt;"",Weekly[[#This Row],[SVC_P]]=TRUE,Weekly[[#This Row],[Actual]]=TRUE),BA117+Weekly[[#This Row],[H Odds &lt;]]-1,IF(AND(Weekly[[#This Row],[H Odds &lt;]]&lt;&gt;"",Weekly[[#This Row],[SVC_P]]=TRUE,Weekly[[#This Row],[Actual]]=FALSE),BA117-1,BA117)))</f>
        <v>54.51</v>
      </c>
      <c r="BB118" s="38">
        <f>IF(Weekly[[#This Row],[H Odds &lt;]]="",BB117,IF(AND(Weekly[[#This Row],[H Odds &lt;]]&lt;&gt;"",Weekly[[#This Row],[ADBC_P]]=TRUE,Weekly[[#This Row],[Actual]]=TRUE),BB117+Weekly[[#This Row],[H Odds &lt;]]-1,IF(AND(Weekly[[#This Row],[H Odds &lt;]]&lt;&gt;"",Weekly[[#This Row],[ADBC_P]]=TRUE,Weekly[[#This Row],[Actual]]=FALSE),BB117-1,BB117)))</f>
        <v>43.98</v>
      </c>
      <c r="BC118" s="38">
        <f>IF(Weekly[[#This Row],[H Odds &lt;]]="",BC117,IF(AND(Weekly[[#This Row],[H Odds &lt;]]&lt;&gt;"",Weekly[[#This Row],[RFC_P]]=TRUE,Weekly[[#This Row],[Actual]]=TRUE),BC117+Weekly[[#This Row],[H Odds &lt;]]-1,IF(AND(Weekly[[#This Row],[H Odds &lt;]]&lt;&gt;"",Weekly[[#This Row],[RFC_P]]=TRUE,Weekly[[#This Row],[Actual]]=FALSE),BC117-1,BC117)))</f>
        <v>40.729999999999997</v>
      </c>
      <c r="BD118" s="38">
        <f>IF(Weekly[[#This Row],[H Odds &lt;]]="",BD117,IF(AND(Weekly[[#This Row],[H Odds &lt;]]&lt;&gt;"",Weekly[[#This Row],[GBC_P]]=TRUE,Weekly[[#This Row],[Actual]]=TRUE),BD117+Weekly[[#This Row],[H Odds &lt;]]-1,IF(AND(Weekly[[#This Row],[H Odds &lt;]]&lt;&gt;"",Weekly[[#This Row],[GBC_P]]=TRUE,Weekly[[#This Row],[Actual]]=FALSE),BD117-1,BD117)))</f>
        <v>41.73</v>
      </c>
      <c r="BE118" s="38">
        <f>IF(Weekly[[#This Row],[H Odds &lt;]]="",BE117,IF(AND(Weekly[[#This Row],[H Odds &lt;]]&lt;&gt;"",Weekly[[#This Row],[HGBC_P]]=TRUE,Weekly[[#This Row],[Actual]]=TRUE),BE117+Weekly[[#This Row],[H Odds &lt;]]-1,IF(AND(Weekly[[#This Row],[H Odds &lt;]]&lt;&gt;"",Weekly[[#This Row],[HGBC_P]]=TRUE,Weekly[[#This Row],[Actual]]=FALSE),BE117-1,BE117)))</f>
        <v>42.98</v>
      </c>
      <c r="BF118" s="38">
        <f>IF(Weekly[[#This Row],[H Odds &lt;]]="",BF117,IF(AND(Weekly[[#This Row],[H Odds &lt;]]&lt;&gt;"",Weekly[[#This Row],[XGB_P]]=TRUE,Weekly[[#This Row],[Actual]]=TRUE),BF117+Weekly[[#This Row],[H Odds &lt;]]-1,IF(AND(Weekly[[#This Row],[H Odds &lt;]]&lt;&gt;"",Weekly[[#This Row],[XGB_P]]=TRUE,Weekly[[#This Row],[Actual]]=FALSE),BF117-1,BF117)))</f>
        <v>46.25</v>
      </c>
      <c r="BG118" s="38">
        <f>IF(Weekly[[#This Row],[H Odds &lt;]]="",BG117,IF(AND(Weekly[[#This Row],[H Odds &lt;]]&lt;&gt;"",Weekly[[#This Row],[QDA_P]]=TRUE,Weekly[[#This Row],[Actual]]=TRUE),BG117+Weekly[[#This Row],[H Odds &lt;]]-1,IF(AND(Weekly[[#This Row],[H Odds &lt;]]&lt;&gt;"",Weekly[[#This Row],[QDA_P]]=TRUE,Weekly[[#This Row],[Actual]]=FALSE),BG117-1,BG117)))</f>
        <v>41.73</v>
      </c>
      <c r="BH118" s="38">
        <f>IF(Weekly[[#This Row],[H Odds &lt;]]="",BH117,IF(AND(Weekly[[#This Row],[H Odds &lt;]]&lt;&gt;"",Weekly[[#This Row],[KNC_P]]=TRUE,Weekly[[#This Row],[Actual]]=TRUE),BH117+Weekly[[#This Row],[H Odds &lt;]]-1,IF(AND(Weekly[[#This Row],[H Odds &lt;]]&lt;&gt;"",Weekly[[#This Row],[KNC_P]]=TRUE,Weekly[[#This Row],[Actual]]=FALSE),BH117-1,BH117)))</f>
        <v>40</v>
      </c>
      <c r="BI118" s="38">
        <f>IF(Weekly[[#This Row],[H Odds &lt;]]="",BI117,IF(AND(Weekly[[#This Row],[H Odds &lt;]]&lt;&gt;"",Weekly[[#This Row],[TRUES]]&gt;0,Weekly[[#This Row],[Actual]]=TRUE),BI117+Weekly[[#This Row],[H Odds &lt;]]-1,IF(AND(Weekly[[#This Row],[H Odds &lt;]]&lt;&gt;"",Weekly[[#This Row],[TRUES]]=0),BI117,BI117-1)))</f>
        <v>54.51</v>
      </c>
      <c r="BJ118" s="38">
        <f>IF(Weekly[[#This Row],[H Odds &lt;]]="",BJ117,IF(AND(Weekly[[#This Row],[H Odds &lt;]]&lt;&gt;"",Weekly[[#This Row],[Actual]]=TRUE),BJ117+Weekly[[#This Row],[H Odds &lt;]]-1,IF(AND(Weekly[[#This Row],[H Odds &lt;]]&lt;&gt;"",Weekly[[#This Row],[Actual]]=FALSE),BJ117-1,BJ117)))</f>
        <v>54.51</v>
      </c>
      <c r="BK118" s="58">
        <f>IF(AND(Weekly[[#This Row],[TRUES]]&gt;4,Weekly[[#This Row],[Actual]]=TRUE),BK117+Weekly[[#This Row],[BF H Odds]]-1,IF(AND(Weekly[[#This Row],[FALSES]]&gt;4,Weekly[[#This Row],[Actual]]=FALSE),BK117+Weekly[[#This Row],[BF V Odds]]-1,IF(AND(Weekly[[#This Row],[TRUES]]&gt;4,Weekly[[#This Row],[Actual]]=FALSE),BK117-1,IF(AND(Weekly[[#This Row],[FALSES]]&gt;4,Weekly[[#This Row],[Actual]]=TRUE),BK117-1,BK117))))</f>
        <v>38.110000000000021</v>
      </c>
      <c r="BL118" s="58">
        <f>IF(AND(Weekly[[#This Row],[TRUES]]&gt;5,Weekly[[#This Row],[Actual]]=TRUE),BL117+Weekly[[#This Row],[BF H Odds]]-1,IF(AND(Weekly[[#This Row],[FALSES]]&gt;5,Weekly[[#This Row],[Actual]]=FALSE),BL117+Weekly[[#This Row],[BF V Odds]]-1,IF(AND(Weekly[[#This Row],[TRUES]]&gt;5,Weekly[[#This Row],[Actual]]=FALSE),BL117-1,IF(AND(Weekly[[#This Row],[FALSES]]&gt;5,Weekly[[#This Row],[Actual]]=TRUE),BL117-1,BL117))))</f>
        <v>44.070000000000014</v>
      </c>
      <c r="BM118" s="58">
        <f>IF(AND(Weekly[[#This Row],[TRUES]]&gt;6,Weekly[[#This Row],[Actual]]=TRUE),BM117+Weekly[[#This Row],[BF H Odds]]-1,IF(AND(Weekly[[#This Row],[FALSES]]&gt;6,Weekly[[#This Row],[Actual]]=FALSE),BM117+Weekly[[#This Row],[BF V Odds]]-1,IF(AND(Weekly[[#This Row],[TRUES]]&gt;6,Weekly[[#This Row],[Actual]]=FALSE),BM117-1,IF(AND(Weekly[[#This Row],[FALSES]]&gt;6,Weekly[[#This Row],[Actual]]=TRUE),BM117-1,BM117))))</f>
        <v>43.210000000000015</v>
      </c>
      <c r="BN118" s="24"/>
    </row>
    <row r="119" spans="1:66" x14ac:dyDescent="0.25">
      <c r="A119" s="1">
        <v>128</v>
      </c>
      <c r="B119" s="10">
        <v>44252</v>
      </c>
      <c r="C119" s="17" t="s">
        <v>13</v>
      </c>
      <c r="D119" s="15" t="s">
        <v>28</v>
      </c>
      <c r="E119" t="b">
        <v>1</v>
      </c>
      <c r="F119" t="b">
        <v>0</v>
      </c>
      <c r="G119" t="b">
        <v>0</v>
      </c>
      <c r="H119" t="b">
        <v>0</v>
      </c>
      <c r="I119" t="b">
        <v>0</v>
      </c>
      <c r="J119" t="b">
        <v>0</v>
      </c>
      <c r="K119" t="b">
        <v>0</v>
      </c>
      <c r="N119">
        <v>1</v>
      </c>
      <c r="O119" s="11">
        <v>1.9</v>
      </c>
      <c r="P119" t="b">
        <v>1</v>
      </c>
      <c r="Q119" t="s">
        <v>76</v>
      </c>
      <c r="R119" s="9">
        <f>IFERROR(IF(Weekly[[#This Row],[Won Bet?]]="yes",R118+(Weekly[[#This Row],[BF Odds]]*Weekly[[#This Row],[BF Stake]])-Weekly[[#This Row],[BF Stake]],R118-Weekly[[#This Row],[BF Stake]]),R118)</f>
        <v>90.760000000000034</v>
      </c>
      <c r="S119" s="9">
        <f>IFERROR(IF(Weekly[[#This Row],[Won Bet?]]="yes",S118+(((Weekly[[#This Row],[BF Odds]]*Weekly[[#This Row],[BF Stake]])-Weekly[[#This Row],[BF Stake]])*0.95),S118-Weekly[[#This Row],[BF Stake]]),S118)</f>
        <v>89.022000000000006</v>
      </c>
      <c r="T119">
        <v>1.9</v>
      </c>
      <c r="U119" s="13">
        <v>1.9</v>
      </c>
      <c r="V119" s="24">
        <f>IF(Weekly[[#This Row],[Actual]]="","",IF(AND(Weekly[[#This Row],[SVC_P]]=Weekly[[#This Row],[Actual]],Weekly[[#This Row],[SVC_P]]=TRUE),V118+Weekly[[#This Row],[BF H Odds]]-1,IF(AND(Weekly[[#This Row],[SVC_P]]=Weekly[[#This Row],[Actual]],Weekly[[#This Row],[SVC_P]]=FALSE),V118+Weekly[[#This Row],[BF V Odds]]-1,V118-1)))</f>
        <v>61.820000000000029</v>
      </c>
      <c r="W119" s="24">
        <f>IF(Weekly[[#This Row],[Actual]]="","",IF(AND(Weekly[[#This Row],[SVC_P]]=FALSE,Weekly[[#This Row],[Actual]]=TRUE),W118+Weekly[[#This Row],[BF H Odds]]-1,IF(AND(Weekly[[#This Row],[SVC_P]]=TRUE,Weekly[[#This Row],[Actual]]=FALSE,),W118+Weekly[[#This Row],[BF V Odds]]-1,W118-1)))</f>
        <v>-69.509999999999991</v>
      </c>
      <c r="X119" s="24">
        <f>IF(Weekly[[#This Row],[Actual]]="","",IF(AND(Weekly[[#This Row],[ADBC_P]]=Weekly[[#This Row],[Actual]],Weekly[[#This Row],[ADBC_P]]=TRUE),X118+Weekly[[#This Row],[BF H Odds]]-1,IF(AND(Weekly[[#This Row],[ADBC_P]]=Weekly[[#This Row],[Actual]],Weekly[[#This Row],[ADBC_P]]=FALSE),X118+Weekly[[#This Row],[BF V Odds]]-1,X118-1)))</f>
        <v>50.410000000000025</v>
      </c>
      <c r="Y119" s="24">
        <f>IF(Weekly[[#This Row],[Actual]]="","",IF(AND(Weekly[[#This Row],[ADBC_P]]=FALSE,Weekly[[#This Row],[Actual]]=TRUE),Y118+Weekly[[#This Row],[BF H Odds]]-1,IF(AND(Weekly[[#This Row],[ADBC_P]]=TRUE,Weekly[[#This Row],[Actual]]=FALSE),Y118+Weekly[[#This Row],[BF V Odds]]-1,Y118-1)))</f>
        <v>36.290000000000006</v>
      </c>
      <c r="Z119" s="24">
        <f>IF(Weekly[[#This Row],[Actual]]="","",IF(AND(Weekly[[#This Row],[RFC_P]]=Weekly[[#This Row],[Actual]],Weekly[[#This Row],[RFC_P]]=TRUE),Z118+Weekly[[#This Row],[BF H Odds]]-1,IF(AND(Weekly[[#This Row],[RFC_P]]=Weekly[[#This Row],[Actual]],Weekly[[#This Row],[RFC_P]]=FALSE),Z118+Weekly[[#This Row],[BF V Odds]]-1,Z118-1)))</f>
        <v>33.800000000000033</v>
      </c>
      <c r="AA119" s="24">
        <f>IF(Weekly[[#This Row],[Actual]]="","",IF(AND(Weekly[[#This Row],[RFC_P]]=FALSE,Weekly[[#This Row],[Actual]]=TRUE),AA118+Weekly[[#This Row],[BF H Odds]]-1,IF(AND(Weekly[[#This Row],[RFC_P]]=TRUE,Weekly[[#This Row],[Actual]]=FALSE),AA118+Weekly[[#This Row],[BF V Odds]]-1,AA118-1)))</f>
        <v>52.900000000000006</v>
      </c>
      <c r="AB119" s="24">
        <f>IF(Weekly[[#This Row],[Actual]]="","",IF(AND(Weekly[[#This Row],[GBC_P]]=Weekly[[#This Row],[Actual]],Weekly[[#This Row],[GBC_P]]=TRUE),AB118+Weekly[[#This Row],[BF H Odds]]-1,IF(AND(Weekly[[#This Row],[GBC_P]]=Weekly[[#This Row],[Actual]],Weekly[[#This Row],[GBC_P]]=FALSE),AB118+Weekly[[#This Row],[BF V Odds]]-1,AB118-1)))</f>
        <v>36.310000000000016</v>
      </c>
      <c r="AC119" s="24">
        <f>IF(Weekly[[#This Row],[Actual]]="","",IF(AND(Weekly[[#This Row],[GBC_P]]=FALSE,Weekly[[#This Row],[Actual]]=TRUE),AC118+Weekly[[#This Row],[BF H Odds]]-1,IF(AND(Weekly[[#This Row],[GBC_P]]=TRUE,Weekly[[#This Row],[Actual]]=FALSE),AC118+Weekly[[#This Row],[BF V Odds]]-1,AC118-1)))</f>
        <v>50.390000000000015</v>
      </c>
      <c r="AD119" s="24">
        <f>IF(Weekly[[#This Row],[Actual]]="","",IF(AND(Weekly[[#This Row],[HGBC_P]]=Weekly[[#This Row],[Actual]],Weekly[[#This Row],[HGBC_P]]=TRUE),AD118+Weekly[[#This Row],[BF H Odds]]-1,IF(AND(Weekly[[#This Row],[HGBC_P]]=Weekly[[#This Row],[Actual]],Weekly[[#This Row],[HGBC_P]]=FALSE),AD118+Weekly[[#This Row],[BF V Odds]]-1,AD118-1)))</f>
        <v>30.19000000000004</v>
      </c>
      <c r="AE119" s="24">
        <f>IF(Weekly[[#This Row],[Actual]]="","",IF(AND(Weekly[[#This Row],[HGBC_P]]=FALSE,Weekly[[#This Row],[Actual]]=TRUE),AE118+Weekly[[#This Row],[BF H Odds]]-1,IF(AND(Weekly[[#This Row],[HGBC_P]]=TRUE,Weekly[[#This Row],[Actual]]=FALSE),AE118+Weekly[[#This Row],[BF V Odds]]-1,AE118-1)))</f>
        <v>56.510000000000005</v>
      </c>
      <c r="AF119" s="24">
        <f>IF(Weekly[[#This Row],[Actual]]="","",IF(AND(Weekly[[#This Row],[XGB_P]]=Weekly[[#This Row],[Actual]],Weekly[[#This Row],[XGB_P]]=TRUE),AF118+Weekly[[#This Row],[BF H Odds]]-1,IF(AND(Weekly[[#This Row],[XGB_P]]=Weekly[[#This Row],[Actual]],Weekly[[#This Row],[XGB_P]]=FALSE),AF118+Weekly[[#This Row],[BF V Odds]]-1,AF118-1)))</f>
        <v>38.300000000000026</v>
      </c>
      <c r="AG119" s="24">
        <f>IF(Weekly[[#This Row],[Actual]]="","",IF(AND(Weekly[[#This Row],[XGB_P]]=FALSE,Weekly[[#This Row],[Actual]]=TRUE),AG118+Weekly[[#This Row],[BF H Odds]]-1,IF(AND(Weekly[[#This Row],[XGB_P]]=TRUE,Weekly[[#This Row],[Actual]]=FALSE),AG118+Weekly[[#This Row],[BF V Odds]]-1,AG118-1)))</f>
        <v>48.4</v>
      </c>
      <c r="AH119" s="24">
        <f>IF(Weekly[[#This Row],[Actual]]="","",IF(AND(Weekly[[#This Row],[QDA_P]]=Weekly[[#This Row],[Actual]],Weekly[[#This Row],[QDA_P]]=TRUE),AH118+Weekly[[#This Row],[BF H Odds]]-1,IF(AND(Weekly[[#This Row],[QDA_P]]=Weekly[[#This Row],[Actual]],Weekly[[#This Row],[QDA_P]]=FALSE),AH118+Weekly[[#This Row],[BF V Odds]]-1,AH118-1)))</f>
        <v>35.640000000000015</v>
      </c>
      <c r="AI119" s="24">
        <f>IF(Weekly[[#This Row],[Actual]]="","",IF(AND(Weekly[[#This Row],[QDA_P]]=FALSE,Weekly[[#This Row],[Actual]]=TRUE),AI118+Weekly[[#This Row],[BF H Odds]]-1,IF(AND(Weekly[[#This Row],[QDA_P]]=TRUE,Weekly[[#This Row],[Actual]]=FALSE),AI118+Weekly[[#This Row],[BF V Odds]]-1,AI118-1)))</f>
        <v>51.060000000000016</v>
      </c>
      <c r="AJ119" s="24"/>
      <c r="AK119" s="24"/>
      <c r="AL119" s="30">
        <f>IF(Weekly[[#This Row],[Actual]]="","",COUNTIF(Weekly[[#This Row],[SVC_P]:[QDA_P]],TRUE))</f>
        <v>1</v>
      </c>
      <c r="AM119" s="30">
        <f>IF(Weekly[[#This Row],[Actual]]="","",COUNTIF(Weekly[[#This Row],[SVC_P]:[QDA_P]],FALSE))</f>
        <v>6</v>
      </c>
      <c r="AN119" t="str">
        <f>IF(AND(Weekly[[#This Row],[BF V Odds]]&gt;$BO$6,Weekly[[#This Row],[BF V Odds]] &lt; $BO$7),Weekly[[#This Row],[BF V Odds]],"")</f>
        <v/>
      </c>
      <c r="AO119" t="str">
        <f>IF(AND(Weekly[[#This Row],[BF H Odds]]&gt;$BO$6, Weekly[[#This Row],[BF H Odds]] &lt; $BO$7),Weekly[[#This Row],[BF H Odds]],"")</f>
        <v/>
      </c>
      <c r="AP119" s="37">
        <f>IF(AND(Weekly[[#This Row],[V Odds &lt;]]="",Weekly[[#This Row],[H Odds &lt;]]=""),AP118,IF(AND(Weekly[[#This Row],[H Odds &lt;]]&lt;&gt;"",Weekly[[#This Row],[SVC_P]]=TRUE,Weekly[[#This Row],[Actual]]=TRUE),AP118+Weekly[[#This Row],[H Odds &lt;]]-1,IF(AND(Weekly[[#This Row],[V Odds &lt;]]&lt;&gt;"",Weekly[[#This Row],[SVC_P]]=FALSE,Weekly[[#This Row],[Actual]]=FALSE),AP118+Weekly[[#This Row],[V Odds &lt;]]-1,IF(AND(Weekly[[#This Row],[V Odds &lt;]]&lt;&gt;"",Weekly[[#This Row],[SVC_P]]=FALSE,Weekly[[#This Row],[Actual]]=TRUE),AP118-1,IF(AND(Weekly[[#This Row],[H Odds &lt;]]&lt;&gt;"",Weekly[[#This Row],[SVC_P]]=TRUE,Weekly[[#This Row],[Actual]]=FALSE),AP118-1,AP118)))))</f>
        <v>57.20000000000001</v>
      </c>
      <c r="AQ119" s="37">
        <f>IF(AND(Weekly[[#This Row],[V Odds &lt;]]="",Weekly[[#This Row],[H Odds &lt;]]=""),AQ118,IF(AND(Weekly[[#This Row],[H Odds &lt;]]&lt;&gt;"",Weekly[[#This Row],[ADBC_P]]=TRUE,Weekly[[#This Row],[Actual]]=TRUE),AQ118+Weekly[[#This Row],[H Odds &lt;]]-1,IF(AND(Weekly[[#This Row],[V Odds &lt;]]&lt;&gt;"",Weekly[[#This Row],[ADBC_P]]=FALSE,Weekly[[#This Row],[Actual]]=FALSE),AQ118+Weekly[[#This Row],[V Odds &lt;]]-1,IF(AND(Weekly[[#This Row],[V Odds &lt;]]&lt;&gt;"",Weekly[[#This Row],[ADBC_P]]=FALSE,Weekly[[#This Row],[Actual]]=TRUE),AQ118-1,IF(AND(Weekly[[#This Row],[H Odds &lt;]]&lt;&gt;"",Weekly[[#This Row],[ADBC_P]]=TRUE,Weekly[[#This Row],[Actual]]=FALSE),AQ118-1,AQ118)))))</f>
        <v>50.3</v>
      </c>
      <c r="AR119" s="37">
        <f>IF(AND(Weekly[[#This Row],[V Odds &lt;]]="",Weekly[[#This Row],[H Odds &lt;]]=""),AR118,IF(AND(Weekly[[#This Row],[H Odds &lt;]]&lt;&gt;"",Weekly[[#This Row],[RFC_P]]=TRUE,Weekly[[#This Row],[Actual]]=TRUE),AR118+Weekly[[#This Row],[H Odds &lt;]]-1,IF(AND(Weekly[[#This Row],[V Odds &lt;]]&lt;&gt;"",Weekly[[#This Row],[RFC_P]]=FALSE,Weekly[[#This Row],[Actual]]=FALSE),AR118+Weekly[[#This Row],[V Odds &lt;]]-1,IF(AND(Weekly[[#This Row],[V Odds &lt;]]&lt;&gt;"",Weekly[[#This Row],[RFC_P]]=FALSE,Weekly[[#This Row],[Actual]]=TRUE),AR118-1,IF(AND(Weekly[[#This Row],[H Odds &lt;]]&lt;&gt;"",Weekly[[#This Row],[RFC_P]]=TRUE,Weekly[[#This Row],[Actual]]=FALSE),AR118-1,AR118)))))</f>
        <v>44.56</v>
      </c>
      <c r="AS119" s="37">
        <f>IF(AND(Weekly[[#This Row],[V Odds &lt;]]="",Weekly[[#This Row],[H Odds &lt;]]=""),AS118,IF(AND(Weekly[[#This Row],[H Odds &lt;]]&lt;&gt;"",Weekly[[#This Row],[GBC_P]]=TRUE,Weekly[[#This Row],[Actual]]=TRUE),AS118+Weekly[[#This Row],[H Odds &lt;]]-1,IF(AND(Weekly[[#This Row],[V Odds &lt;]]&lt;&gt;"",Weekly[[#This Row],[GBC_P]]=FALSE,Weekly[[#This Row],[Actual]]=FALSE),AS118+Weekly[[#This Row],[V Odds &lt;]]-1,IF(AND(Weekly[[#This Row],[V Odds &lt;]]&lt;&gt;"",Weekly[[#This Row],[GBC_P]]=FALSE,Weekly[[#This Row],[Actual]]=TRUE),AS118-1,IF(AND(Weekly[[#This Row],[H Odds &lt;]]&lt;&gt;"",Weekly[[#This Row],[GBC_P]]=TRUE,Weekly[[#This Row],[Actual]]=FALSE),AS118-1,AS118)))))</f>
        <v>47.05</v>
      </c>
      <c r="AT119" s="37">
        <f>IF(AND(Weekly[[#This Row],[V Odds &lt;]]="",Weekly[[#This Row],[H Odds &lt;]]=""),AT118,IF(AND(Weekly[[#This Row],[H Odds &lt;]]&lt;&gt;"",Weekly[[#This Row],[HGBC_P]]=TRUE,Weekly[[#This Row],[Actual]]=TRUE),AT118+Weekly[[#This Row],[H Odds &lt;]]-1,IF(AND(Weekly[[#This Row],[V Odds &lt;]]&lt;&gt;"",Weekly[[#This Row],[HGBC_P]]=FALSE,Weekly[[#This Row],[Actual]]=FALSE),AT118+Weekly[[#This Row],[V Odds &lt;]]-1,IF(AND(Weekly[[#This Row],[V Odds &lt;]]&lt;&gt;"",Weekly[[#This Row],[HGBC_P]]=FALSE,Weekly[[#This Row],[Actual]]=TRUE),AT118-1,IF(AND(Weekly[[#This Row],[H Odds &lt;]]&lt;&gt;"",Weekly[[#This Row],[HGBC_P]]=TRUE,Weekly[[#This Row],[Actual]]=FALSE),AT118-1,AT118)))))</f>
        <v>43.48</v>
      </c>
      <c r="AU119" s="37">
        <f>IF(AND(Weekly[[#This Row],[V Odds &lt;]]="",Weekly[[#This Row],[H Odds &lt;]]=""),AU118,IF(AND(Weekly[[#This Row],[H Odds &lt;]]&lt;&gt;"",Weekly[[#This Row],[XGB_P]]=TRUE,Weekly[[#This Row],[Actual]]=TRUE),AU118+Weekly[[#This Row],[H Odds &lt;]]-1,IF(AND(Weekly[[#This Row],[V Odds &lt;]]&lt;&gt;"",Weekly[[#This Row],[XGB_P]]=FALSE,Weekly[[#This Row],[Actual]]=FALSE),AU118+Weekly[[#This Row],[V Odds &lt;]]-1,IF(AND(Weekly[[#This Row],[V Odds &lt;]]&lt;&gt;"",Weekly[[#This Row],[XGB_P]]=FALSE,Weekly[[#This Row],[Actual]]=TRUE),AU118-1,IF(AND(Weekly[[#This Row],[H Odds &lt;]]&lt;&gt;"",Weekly[[#This Row],[XGB_P]]=TRUE,Weekly[[#This Row],[Actual]]=FALSE),AU118-1,AU118)))))</f>
        <v>47.88</v>
      </c>
      <c r="AV119" s="37">
        <f>IF(AND(Weekly[[#This Row],[V Odds &lt;]]="",Weekly[[#This Row],[H Odds &lt;]]=""),AV118,IF(AND(Weekly[[#This Row],[H Odds &lt;]]&lt;&gt;"",Weekly[[#This Row],[QDA_P]]=TRUE,Weekly[[#This Row],[Actual]]=TRUE),AV118+Weekly[[#This Row],[H Odds &lt;]]-1,IF(AND(Weekly[[#This Row],[V Odds &lt;]]&lt;&gt;"",Weekly[[#This Row],[QDA_P]]=FALSE,Weekly[[#This Row],[Actual]]=FALSE),AV118+Weekly[[#This Row],[V Odds &lt;]]-1,IF(AND(Weekly[[#This Row],[V Odds &lt;]]&lt;&gt;"",Weekly[[#This Row],[QDA_P]]=FALSE,Weekly[[#This Row],[Actual]]=TRUE),AV118-1,IF(AND(Weekly[[#This Row],[H Odds &lt;]]&lt;&gt;"",Weekly[[#This Row],[QDA_P]]=TRUE,Weekly[[#This Row],[Actual]]=FALSE),AV118-1,AV118)))))</f>
        <v>49.749999999999993</v>
      </c>
      <c r="AW119" s="37"/>
      <c r="AX119" s="37">
        <f>IF(AND(Weekly[[#This Row],[V Odds &lt;]]="",Weekly[[#This Row],[H Odds &lt;]]=""),AX118,IF(AND(Weekly[[#This Row],[V Odds &lt;]]&lt;&gt;"",Weekly[[#This Row],[FALSES]]&gt;0,Weekly[[#This Row],[Actual]]=FALSE),AX118+Weekly[[#This Row],[V Odds &lt;]]-1,IF(AND(Weekly[[#This Row],[H Odds &lt;]]&lt;&gt;"",Weekly[[#This Row],[TRUES]]&gt;0,Weekly[[#This Row],[Actual]]=TRUE),AX118+Weekly[[#This Row],[H Odds &lt;]]-1,IF(AND(Weekly[[#This Row],[V Odds &lt;]]&lt;&gt;"",Weekly[[#This Row],[FALSES]]=0),AX118,IF(AND(Weekly[[#This Row],[H Odds &lt;]]&lt;&gt;"",Weekly[[#This Row],[TRUES]]=0),AX118,AX118-1)))))</f>
        <v>62.22</v>
      </c>
      <c r="AY119" s="37">
        <f>IF(AND(Weekly[[#This Row],[V Odds &lt;]]="",Weekly[[#This Row],[H Odds &lt;]]=""),AY118,IF(AND(Weekly[[#This Row],[V Odds &lt;]]&lt;&gt;"",Weekly[[#This Row],[FALSES]]&gt;0,Weekly[[#This Row],[Actual]]=FALSE),AY118+((Weekly[[#This Row],[V Odds &lt;]]-1)*0.92),IF(AND(Weekly[[#This Row],[H Odds &lt;]]&lt;&gt;"",Weekly[[#This Row],[TRUES]]&gt;0,Weekly[[#This Row],[Actual]]=TRUE),AY118+((Weekly[[#This Row],[H Odds &lt;]]-1)*0.92),IF(AND(Weekly[[#This Row],[V Odds &lt;]]&lt;&gt;"",Weekly[[#This Row],[FALSES]]=0),AY118,IF(AND(Weekly[[#This Row],[H Odds &lt;]]&lt;&gt;"",Weekly[[#This Row],[TRUES]]=0),AY118,AY118-1)))))</f>
        <v>59.402400000000007</v>
      </c>
      <c r="AZ119" s="37">
        <f>IF(AND(Weekly[[#This Row],[V Odds &lt;]]="",Weekly[[#This Row],[H Odds &lt;]]=""),AZ118,IF(AND(Weekly[[#This Row],[V Odds &lt;]]&lt;&gt;"",Weekly[[#This Row],[Actual]]=FALSE),AZ118+Weekly[[#This Row],[V Odds &lt;]]-1,IF(AND(Weekly[[#This Row],[H Odds &lt;]]&lt;&gt;"",Weekly[[#This Row],[Actual]]=TRUE),AZ118+Weekly[[#This Row],[H Odds &lt;]]-1,AZ118-1)))</f>
        <v>60.2</v>
      </c>
      <c r="BA119" s="38">
        <f>IF(Weekly[[#This Row],[H Odds &lt;]]="",BA118,IF(AND(Weekly[[#This Row],[H Odds &lt;]]&lt;&gt;"",Weekly[[#This Row],[SVC_P]]=TRUE,Weekly[[#This Row],[Actual]]=TRUE),BA118+Weekly[[#This Row],[H Odds &lt;]]-1,IF(AND(Weekly[[#This Row],[H Odds &lt;]]&lt;&gt;"",Weekly[[#This Row],[SVC_P]]=TRUE,Weekly[[#This Row],[Actual]]=FALSE),BA118-1,BA118)))</f>
        <v>54.51</v>
      </c>
      <c r="BB119" s="38">
        <f>IF(Weekly[[#This Row],[H Odds &lt;]]="",BB118,IF(AND(Weekly[[#This Row],[H Odds &lt;]]&lt;&gt;"",Weekly[[#This Row],[ADBC_P]]=TRUE,Weekly[[#This Row],[Actual]]=TRUE),BB118+Weekly[[#This Row],[H Odds &lt;]]-1,IF(AND(Weekly[[#This Row],[H Odds &lt;]]&lt;&gt;"",Weekly[[#This Row],[ADBC_P]]=TRUE,Weekly[[#This Row],[Actual]]=FALSE),BB118-1,BB118)))</f>
        <v>43.98</v>
      </c>
      <c r="BC119" s="38">
        <f>IF(Weekly[[#This Row],[H Odds &lt;]]="",BC118,IF(AND(Weekly[[#This Row],[H Odds &lt;]]&lt;&gt;"",Weekly[[#This Row],[RFC_P]]=TRUE,Weekly[[#This Row],[Actual]]=TRUE),BC118+Weekly[[#This Row],[H Odds &lt;]]-1,IF(AND(Weekly[[#This Row],[H Odds &lt;]]&lt;&gt;"",Weekly[[#This Row],[RFC_P]]=TRUE,Weekly[[#This Row],[Actual]]=FALSE),BC118-1,BC118)))</f>
        <v>40.729999999999997</v>
      </c>
      <c r="BD119" s="38">
        <f>IF(Weekly[[#This Row],[H Odds &lt;]]="",BD118,IF(AND(Weekly[[#This Row],[H Odds &lt;]]&lt;&gt;"",Weekly[[#This Row],[GBC_P]]=TRUE,Weekly[[#This Row],[Actual]]=TRUE),BD118+Weekly[[#This Row],[H Odds &lt;]]-1,IF(AND(Weekly[[#This Row],[H Odds &lt;]]&lt;&gt;"",Weekly[[#This Row],[GBC_P]]=TRUE,Weekly[[#This Row],[Actual]]=FALSE),BD118-1,BD118)))</f>
        <v>41.73</v>
      </c>
      <c r="BE119" s="38">
        <f>IF(Weekly[[#This Row],[H Odds &lt;]]="",BE118,IF(AND(Weekly[[#This Row],[H Odds &lt;]]&lt;&gt;"",Weekly[[#This Row],[HGBC_P]]=TRUE,Weekly[[#This Row],[Actual]]=TRUE),BE118+Weekly[[#This Row],[H Odds &lt;]]-1,IF(AND(Weekly[[#This Row],[H Odds &lt;]]&lt;&gt;"",Weekly[[#This Row],[HGBC_P]]=TRUE,Weekly[[#This Row],[Actual]]=FALSE),BE118-1,BE118)))</f>
        <v>42.98</v>
      </c>
      <c r="BF119" s="38">
        <f>IF(Weekly[[#This Row],[H Odds &lt;]]="",BF118,IF(AND(Weekly[[#This Row],[H Odds &lt;]]&lt;&gt;"",Weekly[[#This Row],[XGB_P]]=TRUE,Weekly[[#This Row],[Actual]]=TRUE),BF118+Weekly[[#This Row],[H Odds &lt;]]-1,IF(AND(Weekly[[#This Row],[H Odds &lt;]]&lt;&gt;"",Weekly[[#This Row],[XGB_P]]=TRUE,Weekly[[#This Row],[Actual]]=FALSE),BF118-1,BF118)))</f>
        <v>46.25</v>
      </c>
      <c r="BG119" s="38">
        <f>IF(Weekly[[#This Row],[H Odds &lt;]]="",BG118,IF(AND(Weekly[[#This Row],[H Odds &lt;]]&lt;&gt;"",Weekly[[#This Row],[QDA_P]]=TRUE,Weekly[[#This Row],[Actual]]=TRUE),BG118+Weekly[[#This Row],[H Odds &lt;]]-1,IF(AND(Weekly[[#This Row],[H Odds &lt;]]&lt;&gt;"",Weekly[[#This Row],[QDA_P]]=TRUE,Weekly[[#This Row],[Actual]]=FALSE),BG118-1,BG118)))</f>
        <v>41.73</v>
      </c>
      <c r="BH119" s="38">
        <f>IF(Weekly[[#This Row],[H Odds &lt;]]="",BH118,IF(AND(Weekly[[#This Row],[H Odds &lt;]]&lt;&gt;"",Weekly[[#This Row],[KNC_P]]=TRUE,Weekly[[#This Row],[Actual]]=TRUE),BH118+Weekly[[#This Row],[H Odds &lt;]]-1,IF(AND(Weekly[[#This Row],[H Odds &lt;]]&lt;&gt;"",Weekly[[#This Row],[KNC_P]]=TRUE,Weekly[[#This Row],[Actual]]=FALSE),BH118-1,BH118)))</f>
        <v>40</v>
      </c>
      <c r="BI119" s="38">
        <f>IF(Weekly[[#This Row],[H Odds &lt;]]="",BI118,IF(AND(Weekly[[#This Row],[H Odds &lt;]]&lt;&gt;"",Weekly[[#This Row],[TRUES]]&gt;0,Weekly[[#This Row],[Actual]]=TRUE),BI118+Weekly[[#This Row],[H Odds &lt;]]-1,IF(AND(Weekly[[#This Row],[H Odds &lt;]]&lt;&gt;"",Weekly[[#This Row],[TRUES]]=0),BI118,BI118-1)))</f>
        <v>54.51</v>
      </c>
      <c r="BJ119" s="38">
        <f>IF(Weekly[[#This Row],[H Odds &lt;]]="",BJ118,IF(AND(Weekly[[#This Row],[H Odds &lt;]]&lt;&gt;"",Weekly[[#This Row],[Actual]]=TRUE),BJ118+Weekly[[#This Row],[H Odds &lt;]]-1,IF(AND(Weekly[[#This Row],[H Odds &lt;]]&lt;&gt;"",Weekly[[#This Row],[Actual]]=FALSE),BJ118-1,BJ118)))</f>
        <v>54.51</v>
      </c>
      <c r="BK119" s="58">
        <f>IF(AND(Weekly[[#This Row],[TRUES]]&gt;4,Weekly[[#This Row],[Actual]]=TRUE),BK118+Weekly[[#This Row],[BF H Odds]]-1,IF(AND(Weekly[[#This Row],[FALSES]]&gt;4,Weekly[[#This Row],[Actual]]=FALSE),BK118+Weekly[[#This Row],[BF V Odds]]-1,IF(AND(Weekly[[#This Row],[TRUES]]&gt;4,Weekly[[#This Row],[Actual]]=FALSE),BK118-1,IF(AND(Weekly[[#This Row],[FALSES]]&gt;4,Weekly[[#This Row],[Actual]]=TRUE),BK118-1,BK118))))</f>
        <v>37.110000000000021</v>
      </c>
      <c r="BL119" s="58">
        <f>IF(AND(Weekly[[#This Row],[TRUES]]&gt;5,Weekly[[#This Row],[Actual]]=TRUE),BL118+Weekly[[#This Row],[BF H Odds]]-1,IF(AND(Weekly[[#This Row],[FALSES]]&gt;5,Weekly[[#This Row],[Actual]]=FALSE),BL118+Weekly[[#This Row],[BF V Odds]]-1,IF(AND(Weekly[[#This Row],[TRUES]]&gt;5,Weekly[[#This Row],[Actual]]=FALSE),BL118-1,IF(AND(Weekly[[#This Row],[FALSES]]&gt;5,Weekly[[#This Row],[Actual]]=TRUE),BL118-1,BL118))))</f>
        <v>43.070000000000014</v>
      </c>
      <c r="BM119" s="58">
        <f>IF(AND(Weekly[[#This Row],[TRUES]]&gt;6,Weekly[[#This Row],[Actual]]=TRUE),BM118+Weekly[[#This Row],[BF H Odds]]-1,IF(AND(Weekly[[#This Row],[FALSES]]&gt;6,Weekly[[#This Row],[Actual]]=FALSE),BM118+Weekly[[#This Row],[BF V Odds]]-1,IF(AND(Weekly[[#This Row],[TRUES]]&gt;6,Weekly[[#This Row],[Actual]]=FALSE),BM118-1,IF(AND(Weekly[[#This Row],[FALSES]]&gt;6,Weekly[[#This Row],[Actual]]=TRUE),BM118-1,BM118))))</f>
        <v>43.210000000000015</v>
      </c>
      <c r="BN119" s="24"/>
    </row>
    <row r="120" spans="1:66" x14ac:dyDescent="0.25">
      <c r="A120" s="1">
        <v>129</v>
      </c>
      <c r="B120" s="10">
        <v>44252</v>
      </c>
      <c r="C120" s="17" t="s">
        <v>16</v>
      </c>
      <c r="D120" s="15" t="s">
        <v>22</v>
      </c>
      <c r="E120" t="b">
        <v>1</v>
      </c>
      <c r="F120" t="b">
        <v>0</v>
      </c>
      <c r="G120" t="b">
        <v>0</v>
      </c>
      <c r="H120" t="b">
        <v>0</v>
      </c>
      <c r="I120" t="b">
        <v>0</v>
      </c>
      <c r="J120" t="b">
        <v>0</v>
      </c>
      <c r="K120" t="b">
        <v>0</v>
      </c>
      <c r="N120">
        <v>1</v>
      </c>
      <c r="O120" s="11">
        <v>1.29</v>
      </c>
      <c r="P120" t="b">
        <v>1</v>
      </c>
      <c r="Q120" t="s">
        <v>76</v>
      </c>
      <c r="R120" s="9">
        <f>IFERROR(IF(Weekly[[#This Row],[Won Bet?]]="yes",R119+(Weekly[[#This Row],[BF Odds]]*Weekly[[#This Row],[BF Stake]])-Weekly[[#This Row],[BF Stake]],R119-Weekly[[#This Row],[BF Stake]]),R119)</f>
        <v>89.760000000000034</v>
      </c>
      <c r="S120" s="9">
        <f>IFERROR(IF(Weekly[[#This Row],[Won Bet?]]="yes",S119+(((Weekly[[#This Row],[BF Odds]]*Weekly[[#This Row],[BF Stake]])-Weekly[[#This Row],[BF Stake]])*0.95),S119-Weekly[[#This Row],[BF Stake]]),S119)</f>
        <v>88.022000000000006</v>
      </c>
      <c r="T120">
        <v>1.29</v>
      </c>
      <c r="U120" s="13">
        <v>3.7</v>
      </c>
      <c r="V120" s="24">
        <f>IF(Weekly[[#This Row],[Actual]]="","",IF(AND(Weekly[[#This Row],[SVC_P]]=Weekly[[#This Row],[Actual]],Weekly[[#This Row],[SVC_P]]=TRUE),V119+Weekly[[#This Row],[BF H Odds]]-1,IF(AND(Weekly[[#This Row],[SVC_P]]=Weekly[[#This Row],[Actual]],Weekly[[#This Row],[SVC_P]]=FALSE),V119+Weekly[[#This Row],[BF V Odds]]-1,V119-1)))</f>
        <v>64.520000000000024</v>
      </c>
      <c r="W120" s="24">
        <f>IF(Weekly[[#This Row],[Actual]]="","",IF(AND(Weekly[[#This Row],[SVC_P]]=FALSE,Weekly[[#This Row],[Actual]]=TRUE),W119+Weekly[[#This Row],[BF H Odds]]-1,IF(AND(Weekly[[#This Row],[SVC_P]]=TRUE,Weekly[[#This Row],[Actual]]=FALSE,),W119+Weekly[[#This Row],[BF V Odds]]-1,W119-1)))</f>
        <v>-70.509999999999991</v>
      </c>
      <c r="X120" s="24">
        <f>IF(Weekly[[#This Row],[Actual]]="","",IF(AND(Weekly[[#This Row],[ADBC_P]]=Weekly[[#This Row],[Actual]],Weekly[[#This Row],[ADBC_P]]=TRUE),X119+Weekly[[#This Row],[BF H Odds]]-1,IF(AND(Weekly[[#This Row],[ADBC_P]]=Weekly[[#This Row],[Actual]],Weekly[[#This Row],[ADBC_P]]=FALSE),X119+Weekly[[#This Row],[BF V Odds]]-1,X119-1)))</f>
        <v>49.410000000000025</v>
      </c>
      <c r="Y120" s="24">
        <f>IF(Weekly[[#This Row],[Actual]]="","",IF(AND(Weekly[[#This Row],[ADBC_P]]=FALSE,Weekly[[#This Row],[Actual]]=TRUE),Y119+Weekly[[#This Row],[BF H Odds]]-1,IF(AND(Weekly[[#This Row],[ADBC_P]]=TRUE,Weekly[[#This Row],[Actual]]=FALSE),Y119+Weekly[[#This Row],[BF V Odds]]-1,Y119-1)))</f>
        <v>38.990000000000009</v>
      </c>
      <c r="Z120" s="24">
        <f>IF(Weekly[[#This Row],[Actual]]="","",IF(AND(Weekly[[#This Row],[RFC_P]]=Weekly[[#This Row],[Actual]],Weekly[[#This Row],[RFC_P]]=TRUE),Z119+Weekly[[#This Row],[BF H Odds]]-1,IF(AND(Weekly[[#This Row],[RFC_P]]=Weekly[[#This Row],[Actual]],Weekly[[#This Row],[RFC_P]]=FALSE),Z119+Weekly[[#This Row],[BF V Odds]]-1,Z119-1)))</f>
        <v>32.800000000000033</v>
      </c>
      <c r="AA120" s="24">
        <f>IF(Weekly[[#This Row],[Actual]]="","",IF(AND(Weekly[[#This Row],[RFC_P]]=FALSE,Weekly[[#This Row],[Actual]]=TRUE),AA119+Weekly[[#This Row],[BF H Odds]]-1,IF(AND(Weekly[[#This Row],[RFC_P]]=TRUE,Weekly[[#This Row],[Actual]]=FALSE),AA119+Weekly[[#This Row],[BF V Odds]]-1,AA119-1)))</f>
        <v>55.600000000000009</v>
      </c>
      <c r="AB120" s="24">
        <f>IF(Weekly[[#This Row],[Actual]]="","",IF(AND(Weekly[[#This Row],[GBC_P]]=Weekly[[#This Row],[Actual]],Weekly[[#This Row],[GBC_P]]=TRUE),AB119+Weekly[[#This Row],[BF H Odds]]-1,IF(AND(Weekly[[#This Row],[GBC_P]]=Weekly[[#This Row],[Actual]],Weekly[[#This Row],[GBC_P]]=FALSE),AB119+Weekly[[#This Row],[BF V Odds]]-1,AB119-1)))</f>
        <v>35.310000000000016</v>
      </c>
      <c r="AC120" s="24">
        <f>IF(Weekly[[#This Row],[Actual]]="","",IF(AND(Weekly[[#This Row],[GBC_P]]=FALSE,Weekly[[#This Row],[Actual]]=TRUE),AC119+Weekly[[#This Row],[BF H Odds]]-1,IF(AND(Weekly[[#This Row],[GBC_P]]=TRUE,Weekly[[#This Row],[Actual]]=FALSE),AC119+Weekly[[#This Row],[BF V Odds]]-1,AC119-1)))</f>
        <v>53.090000000000018</v>
      </c>
      <c r="AD120" s="24">
        <f>IF(Weekly[[#This Row],[Actual]]="","",IF(AND(Weekly[[#This Row],[HGBC_P]]=Weekly[[#This Row],[Actual]],Weekly[[#This Row],[HGBC_P]]=TRUE),AD119+Weekly[[#This Row],[BF H Odds]]-1,IF(AND(Weekly[[#This Row],[HGBC_P]]=Weekly[[#This Row],[Actual]],Weekly[[#This Row],[HGBC_P]]=FALSE),AD119+Weekly[[#This Row],[BF V Odds]]-1,AD119-1)))</f>
        <v>29.19000000000004</v>
      </c>
      <c r="AE120" s="24">
        <f>IF(Weekly[[#This Row],[Actual]]="","",IF(AND(Weekly[[#This Row],[HGBC_P]]=FALSE,Weekly[[#This Row],[Actual]]=TRUE),AE119+Weekly[[#This Row],[BF H Odds]]-1,IF(AND(Weekly[[#This Row],[HGBC_P]]=TRUE,Weekly[[#This Row],[Actual]]=FALSE),AE119+Weekly[[#This Row],[BF V Odds]]-1,AE119-1)))</f>
        <v>59.210000000000008</v>
      </c>
      <c r="AF120" s="24">
        <f>IF(Weekly[[#This Row],[Actual]]="","",IF(AND(Weekly[[#This Row],[XGB_P]]=Weekly[[#This Row],[Actual]],Weekly[[#This Row],[XGB_P]]=TRUE),AF119+Weekly[[#This Row],[BF H Odds]]-1,IF(AND(Weekly[[#This Row],[XGB_P]]=Weekly[[#This Row],[Actual]],Weekly[[#This Row],[XGB_P]]=FALSE),AF119+Weekly[[#This Row],[BF V Odds]]-1,AF119-1)))</f>
        <v>37.300000000000026</v>
      </c>
      <c r="AG120" s="24">
        <f>IF(Weekly[[#This Row],[Actual]]="","",IF(AND(Weekly[[#This Row],[XGB_P]]=FALSE,Weekly[[#This Row],[Actual]]=TRUE),AG119+Weekly[[#This Row],[BF H Odds]]-1,IF(AND(Weekly[[#This Row],[XGB_P]]=TRUE,Weekly[[#This Row],[Actual]]=FALSE),AG119+Weekly[[#This Row],[BF V Odds]]-1,AG119-1)))</f>
        <v>51.1</v>
      </c>
      <c r="AH120" s="24">
        <f>IF(Weekly[[#This Row],[Actual]]="","",IF(AND(Weekly[[#This Row],[QDA_P]]=Weekly[[#This Row],[Actual]],Weekly[[#This Row],[QDA_P]]=TRUE),AH119+Weekly[[#This Row],[BF H Odds]]-1,IF(AND(Weekly[[#This Row],[QDA_P]]=Weekly[[#This Row],[Actual]],Weekly[[#This Row],[QDA_P]]=FALSE),AH119+Weekly[[#This Row],[BF V Odds]]-1,AH119-1)))</f>
        <v>34.640000000000015</v>
      </c>
      <c r="AI120" s="24">
        <f>IF(Weekly[[#This Row],[Actual]]="","",IF(AND(Weekly[[#This Row],[QDA_P]]=FALSE,Weekly[[#This Row],[Actual]]=TRUE),AI119+Weekly[[#This Row],[BF H Odds]]-1,IF(AND(Weekly[[#This Row],[QDA_P]]=TRUE,Weekly[[#This Row],[Actual]]=FALSE),AI119+Weekly[[#This Row],[BF V Odds]]-1,AI119-1)))</f>
        <v>53.760000000000019</v>
      </c>
      <c r="AJ120" s="24"/>
      <c r="AK120" s="24"/>
      <c r="AL120" s="30">
        <f>IF(Weekly[[#This Row],[Actual]]="","",COUNTIF(Weekly[[#This Row],[SVC_P]:[QDA_P]],TRUE))</f>
        <v>1</v>
      </c>
      <c r="AM120" s="30">
        <f>IF(Weekly[[#This Row],[Actual]]="","",COUNTIF(Weekly[[#This Row],[SVC_P]:[QDA_P]],FALSE))</f>
        <v>6</v>
      </c>
      <c r="AN120" t="str">
        <f>IF(AND(Weekly[[#This Row],[BF V Odds]]&gt;$BO$6,Weekly[[#This Row],[BF V Odds]] &lt; $BO$7),Weekly[[#This Row],[BF V Odds]],"")</f>
        <v/>
      </c>
      <c r="AO120">
        <f>IF(AND(Weekly[[#This Row],[BF H Odds]]&gt;$BO$6, Weekly[[#This Row],[BF H Odds]] &lt; $BO$7),Weekly[[#This Row],[BF H Odds]],"")</f>
        <v>3.7</v>
      </c>
      <c r="AP120" s="37">
        <f>IF(AND(Weekly[[#This Row],[V Odds &lt;]]="",Weekly[[#This Row],[H Odds &lt;]]=""),AP119,IF(AND(Weekly[[#This Row],[H Odds &lt;]]&lt;&gt;"",Weekly[[#This Row],[SVC_P]]=TRUE,Weekly[[#This Row],[Actual]]=TRUE),AP119+Weekly[[#This Row],[H Odds &lt;]]-1,IF(AND(Weekly[[#This Row],[V Odds &lt;]]&lt;&gt;"",Weekly[[#This Row],[SVC_P]]=FALSE,Weekly[[#This Row],[Actual]]=FALSE),AP119+Weekly[[#This Row],[V Odds &lt;]]-1,IF(AND(Weekly[[#This Row],[V Odds &lt;]]&lt;&gt;"",Weekly[[#This Row],[SVC_P]]=FALSE,Weekly[[#This Row],[Actual]]=TRUE),AP119-1,IF(AND(Weekly[[#This Row],[H Odds &lt;]]&lt;&gt;"",Weekly[[#This Row],[SVC_P]]=TRUE,Weekly[[#This Row],[Actual]]=FALSE),AP119-1,AP119)))))</f>
        <v>59.900000000000013</v>
      </c>
      <c r="AQ120" s="37">
        <f>IF(AND(Weekly[[#This Row],[V Odds &lt;]]="",Weekly[[#This Row],[H Odds &lt;]]=""),AQ119,IF(AND(Weekly[[#This Row],[H Odds &lt;]]&lt;&gt;"",Weekly[[#This Row],[ADBC_P]]=TRUE,Weekly[[#This Row],[Actual]]=TRUE),AQ119+Weekly[[#This Row],[H Odds &lt;]]-1,IF(AND(Weekly[[#This Row],[V Odds &lt;]]&lt;&gt;"",Weekly[[#This Row],[ADBC_P]]=FALSE,Weekly[[#This Row],[Actual]]=FALSE),AQ119+Weekly[[#This Row],[V Odds &lt;]]-1,IF(AND(Weekly[[#This Row],[V Odds &lt;]]&lt;&gt;"",Weekly[[#This Row],[ADBC_P]]=FALSE,Weekly[[#This Row],[Actual]]=TRUE),AQ119-1,IF(AND(Weekly[[#This Row],[H Odds &lt;]]&lt;&gt;"",Weekly[[#This Row],[ADBC_P]]=TRUE,Weekly[[#This Row],[Actual]]=FALSE),AQ119-1,AQ119)))))</f>
        <v>50.3</v>
      </c>
      <c r="AR120" s="37">
        <f>IF(AND(Weekly[[#This Row],[V Odds &lt;]]="",Weekly[[#This Row],[H Odds &lt;]]=""),AR119,IF(AND(Weekly[[#This Row],[H Odds &lt;]]&lt;&gt;"",Weekly[[#This Row],[RFC_P]]=TRUE,Weekly[[#This Row],[Actual]]=TRUE),AR119+Weekly[[#This Row],[H Odds &lt;]]-1,IF(AND(Weekly[[#This Row],[V Odds &lt;]]&lt;&gt;"",Weekly[[#This Row],[RFC_P]]=FALSE,Weekly[[#This Row],[Actual]]=FALSE),AR119+Weekly[[#This Row],[V Odds &lt;]]-1,IF(AND(Weekly[[#This Row],[V Odds &lt;]]&lt;&gt;"",Weekly[[#This Row],[RFC_P]]=FALSE,Weekly[[#This Row],[Actual]]=TRUE),AR119-1,IF(AND(Weekly[[#This Row],[H Odds &lt;]]&lt;&gt;"",Weekly[[#This Row],[RFC_P]]=TRUE,Weekly[[#This Row],[Actual]]=FALSE),AR119-1,AR119)))))</f>
        <v>44.56</v>
      </c>
      <c r="AS120" s="37">
        <f>IF(AND(Weekly[[#This Row],[V Odds &lt;]]="",Weekly[[#This Row],[H Odds &lt;]]=""),AS119,IF(AND(Weekly[[#This Row],[H Odds &lt;]]&lt;&gt;"",Weekly[[#This Row],[GBC_P]]=TRUE,Weekly[[#This Row],[Actual]]=TRUE),AS119+Weekly[[#This Row],[H Odds &lt;]]-1,IF(AND(Weekly[[#This Row],[V Odds &lt;]]&lt;&gt;"",Weekly[[#This Row],[GBC_P]]=FALSE,Weekly[[#This Row],[Actual]]=FALSE),AS119+Weekly[[#This Row],[V Odds &lt;]]-1,IF(AND(Weekly[[#This Row],[V Odds &lt;]]&lt;&gt;"",Weekly[[#This Row],[GBC_P]]=FALSE,Weekly[[#This Row],[Actual]]=TRUE),AS119-1,IF(AND(Weekly[[#This Row],[H Odds &lt;]]&lt;&gt;"",Weekly[[#This Row],[GBC_P]]=TRUE,Weekly[[#This Row],[Actual]]=FALSE),AS119-1,AS119)))))</f>
        <v>47.05</v>
      </c>
      <c r="AT120" s="37">
        <f>IF(AND(Weekly[[#This Row],[V Odds &lt;]]="",Weekly[[#This Row],[H Odds &lt;]]=""),AT119,IF(AND(Weekly[[#This Row],[H Odds &lt;]]&lt;&gt;"",Weekly[[#This Row],[HGBC_P]]=TRUE,Weekly[[#This Row],[Actual]]=TRUE),AT119+Weekly[[#This Row],[H Odds &lt;]]-1,IF(AND(Weekly[[#This Row],[V Odds &lt;]]&lt;&gt;"",Weekly[[#This Row],[HGBC_P]]=FALSE,Weekly[[#This Row],[Actual]]=FALSE),AT119+Weekly[[#This Row],[V Odds &lt;]]-1,IF(AND(Weekly[[#This Row],[V Odds &lt;]]&lt;&gt;"",Weekly[[#This Row],[HGBC_P]]=FALSE,Weekly[[#This Row],[Actual]]=TRUE),AT119-1,IF(AND(Weekly[[#This Row],[H Odds &lt;]]&lt;&gt;"",Weekly[[#This Row],[HGBC_P]]=TRUE,Weekly[[#This Row],[Actual]]=FALSE),AT119-1,AT119)))))</f>
        <v>43.48</v>
      </c>
      <c r="AU120" s="37">
        <f>IF(AND(Weekly[[#This Row],[V Odds &lt;]]="",Weekly[[#This Row],[H Odds &lt;]]=""),AU119,IF(AND(Weekly[[#This Row],[H Odds &lt;]]&lt;&gt;"",Weekly[[#This Row],[XGB_P]]=TRUE,Weekly[[#This Row],[Actual]]=TRUE),AU119+Weekly[[#This Row],[H Odds &lt;]]-1,IF(AND(Weekly[[#This Row],[V Odds &lt;]]&lt;&gt;"",Weekly[[#This Row],[XGB_P]]=FALSE,Weekly[[#This Row],[Actual]]=FALSE),AU119+Weekly[[#This Row],[V Odds &lt;]]-1,IF(AND(Weekly[[#This Row],[V Odds &lt;]]&lt;&gt;"",Weekly[[#This Row],[XGB_P]]=FALSE,Weekly[[#This Row],[Actual]]=TRUE),AU119-1,IF(AND(Weekly[[#This Row],[H Odds &lt;]]&lt;&gt;"",Weekly[[#This Row],[XGB_P]]=TRUE,Weekly[[#This Row],[Actual]]=FALSE),AU119-1,AU119)))))</f>
        <v>47.88</v>
      </c>
      <c r="AV120" s="37">
        <f>IF(AND(Weekly[[#This Row],[V Odds &lt;]]="",Weekly[[#This Row],[H Odds &lt;]]=""),AV119,IF(AND(Weekly[[#This Row],[H Odds &lt;]]&lt;&gt;"",Weekly[[#This Row],[QDA_P]]=TRUE,Weekly[[#This Row],[Actual]]=TRUE),AV119+Weekly[[#This Row],[H Odds &lt;]]-1,IF(AND(Weekly[[#This Row],[V Odds &lt;]]&lt;&gt;"",Weekly[[#This Row],[QDA_P]]=FALSE,Weekly[[#This Row],[Actual]]=FALSE),AV119+Weekly[[#This Row],[V Odds &lt;]]-1,IF(AND(Weekly[[#This Row],[V Odds &lt;]]&lt;&gt;"",Weekly[[#This Row],[QDA_P]]=FALSE,Weekly[[#This Row],[Actual]]=TRUE),AV119-1,IF(AND(Weekly[[#This Row],[H Odds &lt;]]&lt;&gt;"",Weekly[[#This Row],[QDA_P]]=TRUE,Weekly[[#This Row],[Actual]]=FALSE),AV119-1,AV119)))))</f>
        <v>49.749999999999993</v>
      </c>
      <c r="AW120" s="37"/>
      <c r="AX120" s="37">
        <f>IF(AND(Weekly[[#This Row],[V Odds &lt;]]="",Weekly[[#This Row],[H Odds &lt;]]=""),AX119,IF(AND(Weekly[[#This Row],[V Odds &lt;]]&lt;&gt;"",Weekly[[#This Row],[FALSES]]&gt;0,Weekly[[#This Row],[Actual]]=FALSE),AX119+Weekly[[#This Row],[V Odds &lt;]]-1,IF(AND(Weekly[[#This Row],[H Odds &lt;]]&lt;&gt;"",Weekly[[#This Row],[TRUES]]&gt;0,Weekly[[#This Row],[Actual]]=TRUE),AX119+Weekly[[#This Row],[H Odds &lt;]]-1,IF(AND(Weekly[[#This Row],[V Odds &lt;]]&lt;&gt;"",Weekly[[#This Row],[FALSES]]=0),AX119,IF(AND(Weekly[[#This Row],[H Odds &lt;]]&lt;&gt;"",Weekly[[#This Row],[TRUES]]=0),AX119,AX119-1)))))</f>
        <v>64.92</v>
      </c>
      <c r="AY120" s="37">
        <f>IF(AND(Weekly[[#This Row],[V Odds &lt;]]="",Weekly[[#This Row],[H Odds &lt;]]=""),AY119,IF(AND(Weekly[[#This Row],[V Odds &lt;]]&lt;&gt;"",Weekly[[#This Row],[FALSES]]&gt;0,Weekly[[#This Row],[Actual]]=FALSE),AY119+((Weekly[[#This Row],[V Odds &lt;]]-1)*0.92),IF(AND(Weekly[[#This Row],[H Odds &lt;]]&lt;&gt;"",Weekly[[#This Row],[TRUES]]&gt;0,Weekly[[#This Row],[Actual]]=TRUE),AY119+((Weekly[[#This Row],[H Odds &lt;]]-1)*0.92),IF(AND(Weekly[[#This Row],[V Odds &lt;]]&lt;&gt;"",Weekly[[#This Row],[FALSES]]=0),AY119,IF(AND(Weekly[[#This Row],[H Odds &lt;]]&lt;&gt;"",Weekly[[#This Row],[TRUES]]=0),AY119,AY119-1)))))</f>
        <v>61.886400000000009</v>
      </c>
      <c r="AZ120" s="37">
        <f>IF(AND(Weekly[[#This Row],[V Odds &lt;]]="",Weekly[[#This Row],[H Odds &lt;]]=""),AZ119,IF(AND(Weekly[[#This Row],[V Odds &lt;]]&lt;&gt;"",Weekly[[#This Row],[Actual]]=FALSE),AZ119+Weekly[[#This Row],[V Odds &lt;]]-1,IF(AND(Weekly[[#This Row],[H Odds &lt;]]&lt;&gt;"",Weekly[[#This Row],[Actual]]=TRUE),AZ119+Weekly[[#This Row],[H Odds &lt;]]-1,AZ119-1)))</f>
        <v>62.900000000000006</v>
      </c>
      <c r="BA120" s="38">
        <f>IF(Weekly[[#This Row],[H Odds &lt;]]="",BA119,IF(AND(Weekly[[#This Row],[H Odds &lt;]]&lt;&gt;"",Weekly[[#This Row],[SVC_P]]=TRUE,Weekly[[#This Row],[Actual]]=TRUE),BA119+Weekly[[#This Row],[H Odds &lt;]]-1,IF(AND(Weekly[[#This Row],[H Odds &lt;]]&lt;&gt;"",Weekly[[#This Row],[SVC_P]]=TRUE,Weekly[[#This Row],[Actual]]=FALSE),BA119-1,BA119)))</f>
        <v>57.21</v>
      </c>
      <c r="BB120" s="38">
        <f>IF(Weekly[[#This Row],[H Odds &lt;]]="",BB119,IF(AND(Weekly[[#This Row],[H Odds &lt;]]&lt;&gt;"",Weekly[[#This Row],[ADBC_P]]=TRUE,Weekly[[#This Row],[Actual]]=TRUE),BB119+Weekly[[#This Row],[H Odds &lt;]]-1,IF(AND(Weekly[[#This Row],[H Odds &lt;]]&lt;&gt;"",Weekly[[#This Row],[ADBC_P]]=TRUE,Weekly[[#This Row],[Actual]]=FALSE),BB119-1,BB119)))</f>
        <v>43.98</v>
      </c>
      <c r="BC120" s="38">
        <f>IF(Weekly[[#This Row],[H Odds &lt;]]="",BC119,IF(AND(Weekly[[#This Row],[H Odds &lt;]]&lt;&gt;"",Weekly[[#This Row],[RFC_P]]=TRUE,Weekly[[#This Row],[Actual]]=TRUE),BC119+Weekly[[#This Row],[H Odds &lt;]]-1,IF(AND(Weekly[[#This Row],[H Odds &lt;]]&lt;&gt;"",Weekly[[#This Row],[RFC_P]]=TRUE,Weekly[[#This Row],[Actual]]=FALSE),BC119-1,BC119)))</f>
        <v>40.729999999999997</v>
      </c>
      <c r="BD120" s="38">
        <f>IF(Weekly[[#This Row],[H Odds &lt;]]="",BD119,IF(AND(Weekly[[#This Row],[H Odds &lt;]]&lt;&gt;"",Weekly[[#This Row],[GBC_P]]=TRUE,Weekly[[#This Row],[Actual]]=TRUE),BD119+Weekly[[#This Row],[H Odds &lt;]]-1,IF(AND(Weekly[[#This Row],[H Odds &lt;]]&lt;&gt;"",Weekly[[#This Row],[GBC_P]]=TRUE,Weekly[[#This Row],[Actual]]=FALSE),BD119-1,BD119)))</f>
        <v>41.73</v>
      </c>
      <c r="BE120" s="38">
        <f>IF(Weekly[[#This Row],[H Odds &lt;]]="",BE119,IF(AND(Weekly[[#This Row],[H Odds &lt;]]&lt;&gt;"",Weekly[[#This Row],[HGBC_P]]=TRUE,Weekly[[#This Row],[Actual]]=TRUE),BE119+Weekly[[#This Row],[H Odds &lt;]]-1,IF(AND(Weekly[[#This Row],[H Odds &lt;]]&lt;&gt;"",Weekly[[#This Row],[HGBC_P]]=TRUE,Weekly[[#This Row],[Actual]]=FALSE),BE119-1,BE119)))</f>
        <v>42.98</v>
      </c>
      <c r="BF120" s="38">
        <f>IF(Weekly[[#This Row],[H Odds &lt;]]="",BF119,IF(AND(Weekly[[#This Row],[H Odds &lt;]]&lt;&gt;"",Weekly[[#This Row],[XGB_P]]=TRUE,Weekly[[#This Row],[Actual]]=TRUE),BF119+Weekly[[#This Row],[H Odds &lt;]]-1,IF(AND(Weekly[[#This Row],[H Odds &lt;]]&lt;&gt;"",Weekly[[#This Row],[XGB_P]]=TRUE,Weekly[[#This Row],[Actual]]=FALSE),BF119-1,BF119)))</f>
        <v>46.25</v>
      </c>
      <c r="BG120" s="38">
        <f>IF(Weekly[[#This Row],[H Odds &lt;]]="",BG119,IF(AND(Weekly[[#This Row],[H Odds &lt;]]&lt;&gt;"",Weekly[[#This Row],[QDA_P]]=TRUE,Weekly[[#This Row],[Actual]]=TRUE),BG119+Weekly[[#This Row],[H Odds &lt;]]-1,IF(AND(Weekly[[#This Row],[H Odds &lt;]]&lt;&gt;"",Weekly[[#This Row],[QDA_P]]=TRUE,Weekly[[#This Row],[Actual]]=FALSE),BG119-1,BG119)))</f>
        <v>41.73</v>
      </c>
      <c r="BH120" s="38">
        <f>IF(Weekly[[#This Row],[H Odds &lt;]]="",BH119,IF(AND(Weekly[[#This Row],[H Odds &lt;]]&lt;&gt;"",Weekly[[#This Row],[KNC_P]]=TRUE,Weekly[[#This Row],[Actual]]=TRUE),BH119+Weekly[[#This Row],[H Odds &lt;]]-1,IF(AND(Weekly[[#This Row],[H Odds &lt;]]&lt;&gt;"",Weekly[[#This Row],[KNC_P]]=TRUE,Weekly[[#This Row],[Actual]]=FALSE),BH119-1,BH119)))</f>
        <v>40</v>
      </c>
      <c r="BI120" s="38">
        <f>IF(Weekly[[#This Row],[H Odds &lt;]]="",BI119,IF(AND(Weekly[[#This Row],[H Odds &lt;]]&lt;&gt;"",Weekly[[#This Row],[TRUES]]&gt;0,Weekly[[#This Row],[Actual]]=TRUE),BI119+Weekly[[#This Row],[H Odds &lt;]]-1,IF(AND(Weekly[[#This Row],[H Odds &lt;]]&lt;&gt;"",Weekly[[#This Row],[TRUES]]=0),BI119,BI119-1)))</f>
        <v>57.21</v>
      </c>
      <c r="BJ120" s="38">
        <f>IF(Weekly[[#This Row],[H Odds &lt;]]="",BJ119,IF(AND(Weekly[[#This Row],[H Odds &lt;]]&lt;&gt;"",Weekly[[#This Row],[Actual]]=TRUE),BJ119+Weekly[[#This Row],[H Odds &lt;]]-1,IF(AND(Weekly[[#This Row],[H Odds &lt;]]&lt;&gt;"",Weekly[[#This Row],[Actual]]=FALSE),BJ119-1,BJ119)))</f>
        <v>57.21</v>
      </c>
      <c r="BK120" s="58">
        <f>IF(AND(Weekly[[#This Row],[TRUES]]&gt;4,Weekly[[#This Row],[Actual]]=TRUE),BK119+Weekly[[#This Row],[BF H Odds]]-1,IF(AND(Weekly[[#This Row],[FALSES]]&gt;4,Weekly[[#This Row],[Actual]]=FALSE),BK119+Weekly[[#This Row],[BF V Odds]]-1,IF(AND(Weekly[[#This Row],[TRUES]]&gt;4,Weekly[[#This Row],[Actual]]=FALSE),BK119-1,IF(AND(Weekly[[#This Row],[FALSES]]&gt;4,Weekly[[#This Row],[Actual]]=TRUE),BK119-1,BK119))))</f>
        <v>36.110000000000021</v>
      </c>
      <c r="BL120" s="58">
        <f>IF(AND(Weekly[[#This Row],[TRUES]]&gt;5,Weekly[[#This Row],[Actual]]=TRUE),BL119+Weekly[[#This Row],[BF H Odds]]-1,IF(AND(Weekly[[#This Row],[FALSES]]&gt;5,Weekly[[#This Row],[Actual]]=FALSE),BL119+Weekly[[#This Row],[BF V Odds]]-1,IF(AND(Weekly[[#This Row],[TRUES]]&gt;5,Weekly[[#This Row],[Actual]]=FALSE),BL119-1,IF(AND(Weekly[[#This Row],[FALSES]]&gt;5,Weekly[[#This Row],[Actual]]=TRUE),BL119-1,BL119))))</f>
        <v>42.070000000000014</v>
      </c>
      <c r="BM120" s="58">
        <f>IF(AND(Weekly[[#This Row],[TRUES]]&gt;6,Weekly[[#This Row],[Actual]]=TRUE),BM119+Weekly[[#This Row],[BF H Odds]]-1,IF(AND(Weekly[[#This Row],[FALSES]]&gt;6,Weekly[[#This Row],[Actual]]=FALSE),BM119+Weekly[[#This Row],[BF V Odds]]-1,IF(AND(Weekly[[#This Row],[TRUES]]&gt;6,Weekly[[#This Row],[Actual]]=FALSE),BM119-1,IF(AND(Weekly[[#This Row],[FALSES]]&gt;6,Weekly[[#This Row],[Actual]]=TRUE),BM119-1,BM119))))</f>
        <v>43.210000000000015</v>
      </c>
      <c r="BN120" s="24"/>
    </row>
    <row r="121" spans="1:66" x14ac:dyDescent="0.25">
      <c r="A121" s="1">
        <v>130</v>
      </c>
      <c r="B121" s="10">
        <v>44252</v>
      </c>
      <c r="C121" s="17" t="s">
        <v>32</v>
      </c>
      <c r="D121" s="15" t="s">
        <v>17</v>
      </c>
      <c r="E121" t="b">
        <v>1</v>
      </c>
      <c r="F121" t="b">
        <v>1</v>
      </c>
      <c r="G121" t="b">
        <v>1</v>
      </c>
      <c r="H121" t="b">
        <v>1</v>
      </c>
      <c r="I121" t="b">
        <v>1</v>
      </c>
      <c r="J121" t="b">
        <v>1</v>
      </c>
      <c r="K121" t="b">
        <v>1</v>
      </c>
      <c r="N121">
        <v>1</v>
      </c>
      <c r="O121" s="11">
        <v>1.31</v>
      </c>
      <c r="P121" t="b">
        <v>0</v>
      </c>
      <c r="Q121" t="s">
        <v>66</v>
      </c>
      <c r="R121" s="9">
        <f>IFERROR(IF(Weekly[[#This Row],[Won Bet?]]="yes",R120+(Weekly[[#This Row],[BF Odds]]*Weekly[[#This Row],[BF Stake]])-Weekly[[#This Row],[BF Stake]],R120-Weekly[[#This Row],[BF Stake]]),R120)</f>
        <v>90.070000000000036</v>
      </c>
      <c r="S121" s="9">
        <f>IFERROR(IF(Weekly[[#This Row],[Won Bet?]]="yes",S120+(((Weekly[[#This Row],[BF Odds]]*Weekly[[#This Row],[BF Stake]])-Weekly[[#This Row],[BF Stake]])*0.95),S120-Weekly[[#This Row],[BF Stake]]),S120)</f>
        <v>88.316500000000005</v>
      </c>
      <c r="T121">
        <v>3.6</v>
      </c>
      <c r="U121" s="13">
        <v>1.31</v>
      </c>
      <c r="V121" s="24">
        <f>IF(Weekly[[#This Row],[Actual]]="","",IF(AND(Weekly[[#This Row],[SVC_P]]=Weekly[[#This Row],[Actual]],Weekly[[#This Row],[SVC_P]]=TRUE),V120+Weekly[[#This Row],[BF H Odds]]-1,IF(AND(Weekly[[#This Row],[SVC_P]]=Weekly[[#This Row],[Actual]],Weekly[[#This Row],[SVC_P]]=FALSE),V120+Weekly[[#This Row],[BF V Odds]]-1,V120-1)))</f>
        <v>63.520000000000024</v>
      </c>
      <c r="W121" s="24">
        <f>IF(Weekly[[#This Row],[Actual]]="","",IF(AND(Weekly[[#This Row],[SVC_P]]=FALSE,Weekly[[#This Row],[Actual]]=TRUE),W120+Weekly[[#This Row],[BF H Odds]]-1,IF(AND(Weekly[[#This Row],[SVC_P]]=TRUE,Weekly[[#This Row],[Actual]]=FALSE,),W120+Weekly[[#This Row],[BF V Odds]]-1,W120-1)))</f>
        <v>-71.509999999999991</v>
      </c>
      <c r="X121" s="24">
        <f>IF(Weekly[[#This Row],[Actual]]="","",IF(AND(Weekly[[#This Row],[ADBC_P]]=Weekly[[#This Row],[Actual]],Weekly[[#This Row],[ADBC_P]]=TRUE),X120+Weekly[[#This Row],[BF H Odds]]-1,IF(AND(Weekly[[#This Row],[ADBC_P]]=Weekly[[#This Row],[Actual]],Weekly[[#This Row],[ADBC_P]]=FALSE),X120+Weekly[[#This Row],[BF V Odds]]-1,X120-1)))</f>
        <v>48.410000000000025</v>
      </c>
      <c r="Y121" s="24">
        <f>IF(Weekly[[#This Row],[Actual]]="","",IF(AND(Weekly[[#This Row],[ADBC_P]]=FALSE,Weekly[[#This Row],[Actual]]=TRUE),Y120+Weekly[[#This Row],[BF H Odds]]-1,IF(AND(Weekly[[#This Row],[ADBC_P]]=TRUE,Weekly[[#This Row],[Actual]]=FALSE),Y120+Weekly[[#This Row],[BF V Odds]]-1,Y120-1)))</f>
        <v>41.590000000000011</v>
      </c>
      <c r="Z121" s="24">
        <f>IF(Weekly[[#This Row],[Actual]]="","",IF(AND(Weekly[[#This Row],[RFC_P]]=Weekly[[#This Row],[Actual]],Weekly[[#This Row],[RFC_P]]=TRUE),Z120+Weekly[[#This Row],[BF H Odds]]-1,IF(AND(Weekly[[#This Row],[RFC_P]]=Weekly[[#This Row],[Actual]],Weekly[[#This Row],[RFC_P]]=FALSE),Z120+Weekly[[#This Row],[BF V Odds]]-1,Z120-1)))</f>
        <v>31.800000000000033</v>
      </c>
      <c r="AA121" s="24">
        <f>IF(Weekly[[#This Row],[Actual]]="","",IF(AND(Weekly[[#This Row],[RFC_P]]=FALSE,Weekly[[#This Row],[Actual]]=TRUE),AA120+Weekly[[#This Row],[BF H Odds]]-1,IF(AND(Weekly[[#This Row],[RFC_P]]=TRUE,Weekly[[#This Row],[Actual]]=FALSE),AA120+Weekly[[#This Row],[BF V Odds]]-1,AA120-1)))</f>
        <v>58.20000000000001</v>
      </c>
      <c r="AB121" s="24">
        <f>IF(Weekly[[#This Row],[Actual]]="","",IF(AND(Weekly[[#This Row],[GBC_P]]=Weekly[[#This Row],[Actual]],Weekly[[#This Row],[GBC_P]]=TRUE),AB120+Weekly[[#This Row],[BF H Odds]]-1,IF(AND(Weekly[[#This Row],[GBC_P]]=Weekly[[#This Row],[Actual]],Weekly[[#This Row],[GBC_P]]=FALSE),AB120+Weekly[[#This Row],[BF V Odds]]-1,AB120-1)))</f>
        <v>34.310000000000016</v>
      </c>
      <c r="AC121" s="24">
        <f>IF(Weekly[[#This Row],[Actual]]="","",IF(AND(Weekly[[#This Row],[GBC_P]]=FALSE,Weekly[[#This Row],[Actual]]=TRUE),AC120+Weekly[[#This Row],[BF H Odds]]-1,IF(AND(Weekly[[#This Row],[GBC_P]]=TRUE,Weekly[[#This Row],[Actual]]=FALSE),AC120+Weekly[[#This Row],[BF V Odds]]-1,AC120-1)))</f>
        <v>55.690000000000019</v>
      </c>
      <c r="AD121" s="24">
        <f>IF(Weekly[[#This Row],[Actual]]="","",IF(AND(Weekly[[#This Row],[HGBC_P]]=Weekly[[#This Row],[Actual]],Weekly[[#This Row],[HGBC_P]]=TRUE),AD120+Weekly[[#This Row],[BF H Odds]]-1,IF(AND(Weekly[[#This Row],[HGBC_P]]=Weekly[[#This Row],[Actual]],Weekly[[#This Row],[HGBC_P]]=FALSE),AD120+Weekly[[#This Row],[BF V Odds]]-1,AD120-1)))</f>
        <v>28.19000000000004</v>
      </c>
      <c r="AE121" s="24">
        <f>IF(Weekly[[#This Row],[Actual]]="","",IF(AND(Weekly[[#This Row],[HGBC_P]]=FALSE,Weekly[[#This Row],[Actual]]=TRUE),AE120+Weekly[[#This Row],[BF H Odds]]-1,IF(AND(Weekly[[#This Row],[HGBC_P]]=TRUE,Weekly[[#This Row],[Actual]]=FALSE),AE120+Weekly[[#This Row],[BF V Odds]]-1,AE120-1)))</f>
        <v>61.810000000000009</v>
      </c>
      <c r="AF121" s="24">
        <f>IF(Weekly[[#This Row],[Actual]]="","",IF(AND(Weekly[[#This Row],[XGB_P]]=Weekly[[#This Row],[Actual]],Weekly[[#This Row],[XGB_P]]=TRUE),AF120+Weekly[[#This Row],[BF H Odds]]-1,IF(AND(Weekly[[#This Row],[XGB_P]]=Weekly[[#This Row],[Actual]],Weekly[[#This Row],[XGB_P]]=FALSE),AF120+Weekly[[#This Row],[BF V Odds]]-1,AF120-1)))</f>
        <v>36.300000000000026</v>
      </c>
      <c r="AG121" s="24">
        <f>IF(Weekly[[#This Row],[Actual]]="","",IF(AND(Weekly[[#This Row],[XGB_P]]=FALSE,Weekly[[#This Row],[Actual]]=TRUE),AG120+Weekly[[#This Row],[BF H Odds]]-1,IF(AND(Weekly[[#This Row],[XGB_P]]=TRUE,Weekly[[#This Row],[Actual]]=FALSE),AG120+Weekly[[#This Row],[BF V Odds]]-1,AG120-1)))</f>
        <v>53.7</v>
      </c>
      <c r="AH121" s="24">
        <f>IF(Weekly[[#This Row],[Actual]]="","",IF(AND(Weekly[[#This Row],[QDA_P]]=Weekly[[#This Row],[Actual]],Weekly[[#This Row],[QDA_P]]=TRUE),AH120+Weekly[[#This Row],[BF H Odds]]-1,IF(AND(Weekly[[#This Row],[QDA_P]]=Weekly[[#This Row],[Actual]],Weekly[[#This Row],[QDA_P]]=FALSE),AH120+Weekly[[#This Row],[BF V Odds]]-1,AH120-1)))</f>
        <v>33.640000000000015</v>
      </c>
      <c r="AI121" s="24">
        <f>IF(Weekly[[#This Row],[Actual]]="","",IF(AND(Weekly[[#This Row],[QDA_P]]=FALSE,Weekly[[#This Row],[Actual]]=TRUE),AI120+Weekly[[#This Row],[BF H Odds]]-1,IF(AND(Weekly[[#This Row],[QDA_P]]=TRUE,Weekly[[#This Row],[Actual]]=FALSE),AI120+Weekly[[#This Row],[BF V Odds]]-1,AI120-1)))</f>
        <v>56.360000000000021</v>
      </c>
      <c r="AJ121" s="24"/>
      <c r="AK121" s="24"/>
      <c r="AL121" s="30">
        <f>IF(Weekly[[#This Row],[Actual]]="","",COUNTIF(Weekly[[#This Row],[SVC_P]:[QDA_P]],TRUE))</f>
        <v>7</v>
      </c>
      <c r="AM121" s="30">
        <f>IF(Weekly[[#This Row],[Actual]]="","",COUNTIF(Weekly[[#This Row],[SVC_P]:[QDA_P]],FALSE))</f>
        <v>0</v>
      </c>
      <c r="AN121">
        <f>IF(AND(Weekly[[#This Row],[BF V Odds]]&gt;$BO$6,Weekly[[#This Row],[BF V Odds]] &lt; $BO$7),Weekly[[#This Row],[BF V Odds]],"")</f>
        <v>3.6</v>
      </c>
      <c r="AO121" t="str">
        <f>IF(AND(Weekly[[#This Row],[BF H Odds]]&gt;$BO$6, Weekly[[#This Row],[BF H Odds]] &lt; $BO$7),Weekly[[#This Row],[BF H Odds]],"")</f>
        <v/>
      </c>
      <c r="AP121" s="37">
        <f>IF(AND(Weekly[[#This Row],[V Odds &lt;]]="",Weekly[[#This Row],[H Odds &lt;]]=""),AP120,IF(AND(Weekly[[#This Row],[H Odds &lt;]]&lt;&gt;"",Weekly[[#This Row],[SVC_P]]=TRUE,Weekly[[#This Row],[Actual]]=TRUE),AP120+Weekly[[#This Row],[H Odds &lt;]]-1,IF(AND(Weekly[[#This Row],[V Odds &lt;]]&lt;&gt;"",Weekly[[#This Row],[SVC_P]]=FALSE,Weekly[[#This Row],[Actual]]=FALSE),AP120+Weekly[[#This Row],[V Odds &lt;]]-1,IF(AND(Weekly[[#This Row],[V Odds &lt;]]&lt;&gt;"",Weekly[[#This Row],[SVC_P]]=FALSE,Weekly[[#This Row],[Actual]]=TRUE),AP120-1,IF(AND(Weekly[[#This Row],[H Odds &lt;]]&lt;&gt;"",Weekly[[#This Row],[SVC_P]]=TRUE,Weekly[[#This Row],[Actual]]=FALSE),AP120-1,AP120)))))</f>
        <v>59.900000000000013</v>
      </c>
      <c r="AQ121" s="37">
        <f>IF(AND(Weekly[[#This Row],[V Odds &lt;]]="",Weekly[[#This Row],[H Odds &lt;]]=""),AQ120,IF(AND(Weekly[[#This Row],[H Odds &lt;]]&lt;&gt;"",Weekly[[#This Row],[ADBC_P]]=TRUE,Weekly[[#This Row],[Actual]]=TRUE),AQ120+Weekly[[#This Row],[H Odds &lt;]]-1,IF(AND(Weekly[[#This Row],[V Odds &lt;]]&lt;&gt;"",Weekly[[#This Row],[ADBC_P]]=FALSE,Weekly[[#This Row],[Actual]]=FALSE),AQ120+Weekly[[#This Row],[V Odds &lt;]]-1,IF(AND(Weekly[[#This Row],[V Odds &lt;]]&lt;&gt;"",Weekly[[#This Row],[ADBC_P]]=FALSE,Weekly[[#This Row],[Actual]]=TRUE),AQ120-1,IF(AND(Weekly[[#This Row],[H Odds &lt;]]&lt;&gt;"",Weekly[[#This Row],[ADBC_P]]=TRUE,Weekly[[#This Row],[Actual]]=FALSE),AQ120-1,AQ120)))))</f>
        <v>50.3</v>
      </c>
      <c r="AR121" s="37">
        <f>IF(AND(Weekly[[#This Row],[V Odds &lt;]]="",Weekly[[#This Row],[H Odds &lt;]]=""),AR120,IF(AND(Weekly[[#This Row],[H Odds &lt;]]&lt;&gt;"",Weekly[[#This Row],[RFC_P]]=TRUE,Weekly[[#This Row],[Actual]]=TRUE),AR120+Weekly[[#This Row],[H Odds &lt;]]-1,IF(AND(Weekly[[#This Row],[V Odds &lt;]]&lt;&gt;"",Weekly[[#This Row],[RFC_P]]=FALSE,Weekly[[#This Row],[Actual]]=FALSE),AR120+Weekly[[#This Row],[V Odds &lt;]]-1,IF(AND(Weekly[[#This Row],[V Odds &lt;]]&lt;&gt;"",Weekly[[#This Row],[RFC_P]]=FALSE,Weekly[[#This Row],[Actual]]=TRUE),AR120-1,IF(AND(Weekly[[#This Row],[H Odds &lt;]]&lt;&gt;"",Weekly[[#This Row],[RFC_P]]=TRUE,Weekly[[#This Row],[Actual]]=FALSE),AR120-1,AR120)))))</f>
        <v>44.56</v>
      </c>
      <c r="AS121" s="37">
        <f>IF(AND(Weekly[[#This Row],[V Odds &lt;]]="",Weekly[[#This Row],[H Odds &lt;]]=""),AS120,IF(AND(Weekly[[#This Row],[H Odds &lt;]]&lt;&gt;"",Weekly[[#This Row],[GBC_P]]=TRUE,Weekly[[#This Row],[Actual]]=TRUE),AS120+Weekly[[#This Row],[H Odds &lt;]]-1,IF(AND(Weekly[[#This Row],[V Odds &lt;]]&lt;&gt;"",Weekly[[#This Row],[GBC_P]]=FALSE,Weekly[[#This Row],[Actual]]=FALSE),AS120+Weekly[[#This Row],[V Odds &lt;]]-1,IF(AND(Weekly[[#This Row],[V Odds &lt;]]&lt;&gt;"",Weekly[[#This Row],[GBC_P]]=FALSE,Weekly[[#This Row],[Actual]]=TRUE),AS120-1,IF(AND(Weekly[[#This Row],[H Odds &lt;]]&lt;&gt;"",Weekly[[#This Row],[GBC_P]]=TRUE,Weekly[[#This Row],[Actual]]=FALSE),AS120-1,AS120)))))</f>
        <v>47.05</v>
      </c>
      <c r="AT121" s="37">
        <f>IF(AND(Weekly[[#This Row],[V Odds &lt;]]="",Weekly[[#This Row],[H Odds &lt;]]=""),AT120,IF(AND(Weekly[[#This Row],[H Odds &lt;]]&lt;&gt;"",Weekly[[#This Row],[HGBC_P]]=TRUE,Weekly[[#This Row],[Actual]]=TRUE),AT120+Weekly[[#This Row],[H Odds &lt;]]-1,IF(AND(Weekly[[#This Row],[V Odds &lt;]]&lt;&gt;"",Weekly[[#This Row],[HGBC_P]]=FALSE,Weekly[[#This Row],[Actual]]=FALSE),AT120+Weekly[[#This Row],[V Odds &lt;]]-1,IF(AND(Weekly[[#This Row],[V Odds &lt;]]&lt;&gt;"",Weekly[[#This Row],[HGBC_P]]=FALSE,Weekly[[#This Row],[Actual]]=TRUE),AT120-1,IF(AND(Weekly[[#This Row],[H Odds &lt;]]&lt;&gt;"",Weekly[[#This Row],[HGBC_P]]=TRUE,Weekly[[#This Row],[Actual]]=FALSE),AT120-1,AT120)))))</f>
        <v>43.48</v>
      </c>
      <c r="AU121" s="37">
        <f>IF(AND(Weekly[[#This Row],[V Odds &lt;]]="",Weekly[[#This Row],[H Odds &lt;]]=""),AU120,IF(AND(Weekly[[#This Row],[H Odds &lt;]]&lt;&gt;"",Weekly[[#This Row],[XGB_P]]=TRUE,Weekly[[#This Row],[Actual]]=TRUE),AU120+Weekly[[#This Row],[H Odds &lt;]]-1,IF(AND(Weekly[[#This Row],[V Odds &lt;]]&lt;&gt;"",Weekly[[#This Row],[XGB_P]]=FALSE,Weekly[[#This Row],[Actual]]=FALSE),AU120+Weekly[[#This Row],[V Odds &lt;]]-1,IF(AND(Weekly[[#This Row],[V Odds &lt;]]&lt;&gt;"",Weekly[[#This Row],[XGB_P]]=FALSE,Weekly[[#This Row],[Actual]]=TRUE),AU120-1,IF(AND(Weekly[[#This Row],[H Odds &lt;]]&lt;&gt;"",Weekly[[#This Row],[XGB_P]]=TRUE,Weekly[[#This Row],[Actual]]=FALSE),AU120-1,AU120)))))</f>
        <v>47.88</v>
      </c>
      <c r="AV121" s="37">
        <f>IF(AND(Weekly[[#This Row],[V Odds &lt;]]="",Weekly[[#This Row],[H Odds &lt;]]=""),AV120,IF(AND(Weekly[[#This Row],[H Odds &lt;]]&lt;&gt;"",Weekly[[#This Row],[QDA_P]]=TRUE,Weekly[[#This Row],[Actual]]=TRUE),AV120+Weekly[[#This Row],[H Odds &lt;]]-1,IF(AND(Weekly[[#This Row],[V Odds &lt;]]&lt;&gt;"",Weekly[[#This Row],[QDA_P]]=FALSE,Weekly[[#This Row],[Actual]]=FALSE),AV120+Weekly[[#This Row],[V Odds &lt;]]-1,IF(AND(Weekly[[#This Row],[V Odds &lt;]]&lt;&gt;"",Weekly[[#This Row],[QDA_P]]=FALSE,Weekly[[#This Row],[Actual]]=TRUE),AV120-1,IF(AND(Weekly[[#This Row],[H Odds &lt;]]&lt;&gt;"",Weekly[[#This Row],[QDA_P]]=TRUE,Weekly[[#This Row],[Actual]]=FALSE),AV120-1,AV120)))))</f>
        <v>49.749999999999993</v>
      </c>
      <c r="AW121" s="37"/>
      <c r="AX121" s="37">
        <f>IF(AND(Weekly[[#This Row],[V Odds &lt;]]="",Weekly[[#This Row],[H Odds &lt;]]=""),AX120,IF(AND(Weekly[[#This Row],[V Odds &lt;]]&lt;&gt;"",Weekly[[#This Row],[FALSES]]&gt;0,Weekly[[#This Row],[Actual]]=FALSE),AX120+Weekly[[#This Row],[V Odds &lt;]]-1,IF(AND(Weekly[[#This Row],[H Odds &lt;]]&lt;&gt;"",Weekly[[#This Row],[TRUES]]&gt;0,Weekly[[#This Row],[Actual]]=TRUE),AX120+Weekly[[#This Row],[H Odds &lt;]]-1,IF(AND(Weekly[[#This Row],[V Odds &lt;]]&lt;&gt;"",Weekly[[#This Row],[FALSES]]=0),AX120,IF(AND(Weekly[[#This Row],[H Odds &lt;]]&lt;&gt;"",Weekly[[#This Row],[TRUES]]=0),AX120,AX120-1)))))</f>
        <v>64.92</v>
      </c>
      <c r="AY121" s="37">
        <f>IF(AND(Weekly[[#This Row],[V Odds &lt;]]="",Weekly[[#This Row],[H Odds &lt;]]=""),AY120,IF(AND(Weekly[[#This Row],[V Odds &lt;]]&lt;&gt;"",Weekly[[#This Row],[FALSES]]&gt;0,Weekly[[#This Row],[Actual]]=FALSE),AY120+((Weekly[[#This Row],[V Odds &lt;]]-1)*0.92),IF(AND(Weekly[[#This Row],[H Odds &lt;]]&lt;&gt;"",Weekly[[#This Row],[TRUES]]&gt;0,Weekly[[#This Row],[Actual]]=TRUE),AY120+((Weekly[[#This Row],[H Odds &lt;]]-1)*0.92),IF(AND(Weekly[[#This Row],[V Odds &lt;]]&lt;&gt;"",Weekly[[#This Row],[FALSES]]=0),AY120,IF(AND(Weekly[[#This Row],[H Odds &lt;]]&lt;&gt;"",Weekly[[#This Row],[TRUES]]=0),AY120,AY120-1)))))</f>
        <v>61.886400000000009</v>
      </c>
      <c r="AZ121" s="37">
        <f>IF(AND(Weekly[[#This Row],[V Odds &lt;]]="",Weekly[[#This Row],[H Odds &lt;]]=""),AZ120,IF(AND(Weekly[[#This Row],[V Odds &lt;]]&lt;&gt;"",Weekly[[#This Row],[Actual]]=FALSE),AZ120+Weekly[[#This Row],[V Odds &lt;]]-1,IF(AND(Weekly[[#This Row],[H Odds &lt;]]&lt;&gt;"",Weekly[[#This Row],[Actual]]=TRUE),AZ120+Weekly[[#This Row],[H Odds &lt;]]-1,AZ120-1)))</f>
        <v>65.5</v>
      </c>
      <c r="BA121" s="38">
        <f>IF(Weekly[[#This Row],[H Odds &lt;]]="",BA120,IF(AND(Weekly[[#This Row],[H Odds &lt;]]&lt;&gt;"",Weekly[[#This Row],[SVC_P]]=TRUE,Weekly[[#This Row],[Actual]]=TRUE),BA120+Weekly[[#This Row],[H Odds &lt;]]-1,IF(AND(Weekly[[#This Row],[H Odds &lt;]]&lt;&gt;"",Weekly[[#This Row],[SVC_P]]=TRUE,Weekly[[#This Row],[Actual]]=FALSE),BA120-1,BA120)))</f>
        <v>57.21</v>
      </c>
      <c r="BB121" s="38">
        <f>IF(Weekly[[#This Row],[H Odds &lt;]]="",BB120,IF(AND(Weekly[[#This Row],[H Odds &lt;]]&lt;&gt;"",Weekly[[#This Row],[ADBC_P]]=TRUE,Weekly[[#This Row],[Actual]]=TRUE),BB120+Weekly[[#This Row],[H Odds &lt;]]-1,IF(AND(Weekly[[#This Row],[H Odds &lt;]]&lt;&gt;"",Weekly[[#This Row],[ADBC_P]]=TRUE,Weekly[[#This Row],[Actual]]=FALSE),BB120-1,BB120)))</f>
        <v>43.98</v>
      </c>
      <c r="BC121" s="38">
        <f>IF(Weekly[[#This Row],[H Odds &lt;]]="",BC120,IF(AND(Weekly[[#This Row],[H Odds &lt;]]&lt;&gt;"",Weekly[[#This Row],[RFC_P]]=TRUE,Weekly[[#This Row],[Actual]]=TRUE),BC120+Weekly[[#This Row],[H Odds &lt;]]-1,IF(AND(Weekly[[#This Row],[H Odds &lt;]]&lt;&gt;"",Weekly[[#This Row],[RFC_P]]=TRUE,Weekly[[#This Row],[Actual]]=FALSE),BC120-1,BC120)))</f>
        <v>40.729999999999997</v>
      </c>
      <c r="BD121" s="38">
        <f>IF(Weekly[[#This Row],[H Odds &lt;]]="",BD120,IF(AND(Weekly[[#This Row],[H Odds &lt;]]&lt;&gt;"",Weekly[[#This Row],[GBC_P]]=TRUE,Weekly[[#This Row],[Actual]]=TRUE),BD120+Weekly[[#This Row],[H Odds &lt;]]-1,IF(AND(Weekly[[#This Row],[H Odds &lt;]]&lt;&gt;"",Weekly[[#This Row],[GBC_P]]=TRUE,Weekly[[#This Row],[Actual]]=FALSE),BD120-1,BD120)))</f>
        <v>41.73</v>
      </c>
      <c r="BE121" s="38">
        <f>IF(Weekly[[#This Row],[H Odds &lt;]]="",BE120,IF(AND(Weekly[[#This Row],[H Odds &lt;]]&lt;&gt;"",Weekly[[#This Row],[HGBC_P]]=TRUE,Weekly[[#This Row],[Actual]]=TRUE),BE120+Weekly[[#This Row],[H Odds &lt;]]-1,IF(AND(Weekly[[#This Row],[H Odds &lt;]]&lt;&gt;"",Weekly[[#This Row],[HGBC_P]]=TRUE,Weekly[[#This Row],[Actual]]=FALSE),BE120-1,BE120)))</f>
        <v>42.98</v>
      </c>
      <c r="BF121" s="38">
        <f>IF(Weekly[[#This Row],[H Odds &lt;]]="",BF120,IF(AND(Weekly[[#This Row],[H Odds &lt;]]&lt;&gt;"",Weekly[[#This Row],[XGB_P]]=TRUE,Weekly[[#This Row],[Actual]]=TRUE),BF120+Weekly[[#This Row],[H Odds &lt;]]-1,IF(AND(Weekly[[#This Row],[H Odds &lt;]]&lt;&gt;"",Weekly[[#This Row],[XGB_P]]=TRUE,Weekly[[#This Row],[Actual]]=FALSE),BF120-1,BF120)))</f>
        <v>46.25</v>
      </c>
      <c r="BG121" s="38">
        <f>IF(Weekly[[#This Row],[H Odds &lt;]]="",BG120,IF(AND(Weekly[[#This Row],[H Odds &lt;]]&lt;&gt;"",Weekly[[#This Row],[QDA_P]]=TRUE,Weekly[[#This Row],[Actual]]=TRUE),BG120+Weekly[[#This Row],[H Odds &lt;]]-1,IF(AND(Weekly[[#This Row],[H Odds &lt;]]&lt;&gt;"",Weekly[[#This Row],[QDA_P]]=TRUE,Weekly[[#This Row],[Actual]]=FALSE),BG120-1,BG120)))</f>
        <v>41.73</v>
      </c>
      <c r="BH121" s="38">
        <f>IF(Weekly[[#This Row],[H Odds &lt;]]="",BH120,IF(AND(Weekly[[#This Row],[H Odds &lt;]]&lt;&gt;"",Weekly[[#This Row],[KNC_P]]=TRUE,Weekly[[#This Row],[Actual]]=TRUE),BH120+Weekly[[#This Row],[H Odds &lt;]]-1,IF(AND(Weekly[[#This Row],[H Odds &lt;]]&lt;&gt;"",Weekly[[#This Row],[KNC_P]]=TRUE,Weekly[[#This Row],[Actual]]=FALSE),BH120-1,BH120)))</f>
        <v>40</v>
      </c>
      <c r="BI121" s="38">
        <f>IF(Weekly[[#This Row],[H Odds &lt;]]="",BI120,IF(AND(Weekly[[#This Row],[H Odds &lt;]]&lt;&gt;"",Weekly[[#This Row],[TRUES]]&gt;0,Weekly[[#This Row],[Actual]]=TRUE),BI120+Weekly[[#This Row],[H Odds &lt;]]-1,IF(AND(Weekly[[#This Row],[H Odds &lt;]]&lt;&gt;"",Weekly[[#This Row],[TRUES]]=0),BI120,BI120-1)))</f>
        <v>57.21</v>
      </c>
      <c r="BJ121" s="38">
        <f>IF(Weekly[[#This Row],[H Odds &lt;]]="",BJ120,IF(AND(Weekly[[#This Row],[H Odds &lt;]]&lt;&gt;"",Weekly[[#This Row],[Actual]]=TRUE),BJ120+Weekly[[#This Row],[H Odds &lt;]]-1,IF(AND(Weekly[[#This Row],[H Odds &lt;]]&lt;&gt;"",Weekly[[#This Row],[Actual]]=FALSE),BJ120-1,BJ120)))</f>
        <v>57.21</v>
      </c>
      <c r="BK121" s="58">
        <f>IF(AND(Weekly[[#This Row],[TRUES]]&gt;4,Weekly[[#This Row],[Actual]]=TRUE),BK120+Weekly[[#This Row],[BF H Odds]]-1,IF(AND(Weekly[[#This Row],[FALSES]]&gt;4,Weekly[[#This Row],[Actual]]=FALSE),BK120+Weekly[[#This Row],[BF V Odds]]-1,IF(AND(Weekly[[#This Row],[TRUES]]&gt;4,Weekly[[#This Row],[Actual]]=FALSE),BK120-1,IF(AND(Weekly[[#This Row],[FALSES]]&gt;4,Weekly[[#This Row],[Actual]]=TRUE),BK120-1,BK120))))</f>
        <v>35.110000000000021</v>
      </c>
      <c r="BL121" s="58">
        <f>IF(AND(Weekly[[#This Row],[TRUES]]&gt;5,Weekly[[#This Row],[Actual]]=TRUE),BL120+Weekly[[#This Row],[BF H Odds]]-1,IF(AND(Weekly[[#This Row],[FALSES]]&gt;5,Weekly[[#This Row],[Actual]]=FALSE),BL120+Weekly[[#This Row],[BF V Odds]]-1,IF(AND(Weekly[[#This Row],[TRUES]]&gt;5,Weekly[[#This Row],[Actual]]=FALSE),BL120-1,IF(AND(Weekly[[#This Row],[FALSES]]&gt;5,Weekly[[#This Row],[Actual]]=TRUE),BL120-1,BL120))))</f>
        <v>41.070000000000014</v>
      </c>
      <c r="BM121" s="58">
        <f>IF(AND(Weekly[[#This Row],[TRUES]]&gt;6,Weekly[[#This Row],[Actual]]=TRUE),BM120+Weekly[[#This Row],[BF H Odds]]-1,IF(AND(Weekly[[#This Row],[FALSES]]&gt;6,Weekly[[#This Row],[Actual]]=FALSE),BM120+Weekly[[#This Row],[BF V Odds]]-1,IF(AND(Weekly[[#This Row],[TRUES]]&gt;6,Weekly[[#This Row],[Actual]]=FALSE),BM120-1,IF(AND(Weekly[[#This Row],[FALSES]]&gt;6,Weekly[[#This Row],[Actual]]=TRUE),BM120-1,BM120))))</f>
        <v>42.210000000000015</v>
      </c>
      <c r="BN121" s="24"/>
    </row>
    <row r="122" spans="1:66" x14ac:dyDescent="0.25">
      <c r="A122" s="1">
        <v>131</v>
      </c>
      <c r="B122" s="10">
        <v>44252</v>
      </c>
      <c r="C122" s="17" t="s">
        <v>34</v>
      </c>
      <c r="D122" s="15" t="s">
        <v>11</v>
      </c>
      <c r="E122" t="b">
        <v>1</v>
      </c>
      <c r="F122" t="b">
        <v>1</v>
      </c>
      <c r="G122" t="b">
        <v>1</v>
      </c>
      <c r="H122" t="b">
        <v>1</v>
      </c>
      <c r="I122" t="b">
        <v>1</v>
      </c>
      <c r="J122" t="b">
        <v>1</v>
      </c>
      <c r="K122" t="b">
        <v>1</v>
      </c>
      <c r="N122">
        <v>1</v>
      </c>
      <c r="O122" s="11">
        <v>1.27</v>
      </c>
      <c r="P122" t="b">
        <v>1</v>
      </c>
      <c r="Q122" t="s">
        <v>66</v>
      </c>
      <c r="R122" s="9">
        <f>IFERROR(IF(Weekly[[#This Row],[Won Bet?]]="yes",R121+(Weekly[[#This Row],[BF Odds]]*Weekly[[#This Row],[BF Stake]])-Weekly[[#This Row],[BF Stake]],R121-Weekly[[#This Row],[BF Stake]]),R121)</f>
        <v>90.340000000000032</v>
      </c>
      <c r="S122" s="9">
        <f>IFERROR(IF(Weekly[[#This Row],[Won Bet?]]="yes",S121+(((Weekly[[#This Row],[BF Odds]]*Weekly[[#This Row],[BF Stake]])-Weekly[[#This Row],[BF Stake]])*0.95),S121-Weekly[[#This Row],[BF Stake]]),S121)</f>
        <v>88.573000000000008</v>
      </c>
      <c r="T122">
        <v>3.9</v>
      </c>
      <c r="U122" s="13">
        <v>1.27</v>
      </c>
      <c r="V122" s="24">
        <f>IF(Weekly[[#This Row],[Actual]]="","",IF(AND(Weekly[[#This Row],[SVC_P]]=Weekly[[#This Row],[Actual]],Weekly[[#This Row],[SVC_P]]=TRUE),V121+Weekly[[#This Row],[BF H Odds]]-1,IF(AND(Weekly[[#This Row],[SVC_P]]=Weekly[[#This Row],[Actual]],Weekly[[#This Row],[SVC_P]]=FALSE),V121+Weekly[[#This Row],[BF V Odds]]-1,V121-1)))</f>
        <v>63.79000000000002</v>
      </c>
      <c r="W122" s="24">
        <f>IF(Weekly[[#This Row],[Actual]]="","",IF(AND(Weekly[[#This Row],[SVC_P]]=FALSE,Weekly[[#This Row],[Actual]]=TRUE),W121+Weekly[[#This Row],[BF H Odds]]-1,IF(AND(Weekly[[#This Row],[SVC_P]]=TRUE,Weekly[[#This Row],[Actual]]=FALSE,),W121+Weekly[[#This Row],[BF V Odds]]-1,W121-1)))</f>
        <v>-72.509999999999991</v>
      </c>
      <c r="X122" s="24">
        <f>IF(Weekly[[#This Row],[Actual]]="","",IF(AND(Weekly[[#This Row],[ADBC_P]]=Weekly[[#This Row],[Actual]],Weekly[[#This Row],[ADBC_P]]=TRUE),X121+Weekly[[#This Row],[BF H Odds]]-1,IF(AND(Weekly[[#This Row],[ADBC_P]]=Weekly[[#This Row],[Actual]],Weekly[[#This Row],[ADBC_P]]=FALSE),X121+Weekly[[#This Row],[BF V Odds]]-1,X121-1)))</f>
        <v>48.680000000000028</v>
      </c>
      <c r="Y122" s="24">
        <f>IF(Weekly[[#This Row],[Actual]]="","",IF(AND(Weekly[[#This Row],[ADBC_P]]=FALSE,Weekly[[#This Row],[Actual]]=TRUE),Y121+Weekly[[#This Row],[BF H Odds]]-1,IF(AND(Weekly[[#This Row],[ADBC_P]]=TRUE,Weekly[[#This Row],[Actual]]=FALSE),Y121+Weekly[[#This Row],[BF V Odds]]-1,Y121-1)))</f>
        <v>40.590000000000011</v>
      </c>
      <c r="Z122" s="24">
        <f>IF(Weekly[[#This Row],[Actual]]="","",IF(AND(Weekly[[#This Row],[RFC_P]]=Weekly[[#This Row],[Actual]],Weekly[[#This Row],[RFC_P]]=TRUE),Z121+Weekly[[#This Row],[BF H Odds]]-1,IF(AND(Weekly[[#This Row],[RFC_P]]=Weekly[[#This Row],[Actual]],Weekly[[#This Row],[RFC_P]]=FALSE),Z121+Weekly[[#This Row],[BF V Odds]]-1,Z121-1)))</f>
        <v>32.070000000000036</v>
      </c>
      <c r="AA122" s="24">
        <f>IF(Weekly[[#This Row],[Actual]]="","",IF(AND(Weekly[[#This Row],[RFC_P]]=FALSE,Weekly[[#This Row],[Actual]]=TRUE),AA121+Weekly[[#This Row],[BF H Odds]]-1,IF(AND(Weekly[[#This Row],[RFC_P]]=TRUE,Weekly[[#This Row],[Actual]]=FALSE),AA121+Weekly[[#This Row],[BF V Odds]]-1,AA121-1)))</f>
        <v>57.20000000000001</v>
      </c>
      <c r="AB122" s="24">
        <f>IF(Weekly[[#This Row],[Actual]]="","",IF(AND(Weekly[[#This Row],[GBC_P]]=Weekly[[#This Row],[Actual]],Weekly[[#This Row],[GBC_P]]=TRUE),AB121+Weekly[[#This Row],[BF H Odds]]-1,IF(AND(Weekly[[#This Row],[GBC_P]]=Weekly[[#This Row],[Actual]],Weekly[[#This Row],[GBC_P]]=FALSE),AB121+Weekly[[#This Row],[BF V Odds]]-1,AB121-1)))</f>
        <v>34.58000000000002</v>
      </c>
      <c r="AC122" s="24">
        <f>IF(Weekly[[#This Row],[Actual]]="","",IF(AND(Weekly[[#This Row],[GBC_P]]=FALSE,Weekly[[#This Row],[Actual]]=TRUE),AC121+Weekly[[#This Row],[BF H Odds]]-1,IF(AND(Weekly[[#This Row],[GBC_P]]=TRUE,Weekly[[#This Row],[Actual]]=FALSE),AC121+Weekly[[#This Row],[BF V Odds]]-1,AC121-1)))</f>
        <v>54.690000000000019</v>
      </c>
      <c r="AD122" s="24">
        <f>IF(Weekly[[#This Row],[Actual]]="","",IF(AND(Weekly[[#This Row],[HGBC_P]]=Weekly[[#This Row],[Actual]],Weekly[[#This Row],[HGBC_P]]=TRUE),AD121+Weekly[[#This Row],[BF H Odds]]-1,IF(AND(Weekly[[#This Row],[HGBC_P]]=Weekly[[#This Row],[Actual]],Weekly[[#This Row],[HGBC_P]]=FALSE),AD121+Weekly[[#This Row],[BF V Odds]]-1,AD121-1)))</f>
        <v>28.46000000000004</v>
      </c>
      <c r="AE122" s="24">
        <f>IF(Weekly[[#This Row],[Actual]]="","",IF(AND(Weekly[[#This Row],[HGBC_P]]=FALSE,Weekly[[#This Row],[Actual]]=TRUE),AE121+Weekly[[#This Row],[BF H Odds]]-1,IF(AND(Weekly[[#This Row],[HGBC_P]]=TRUE,Weekly[[#This Row],[Actual]]=FALSE),AE121+Weekly[[#This Row],[BF V Odds]]-1,AE121-1)))</f>
        <v>60.810000000000009</v>
      </c>
      <c r="AF122" s="24">
        <f>IF(Weekly[[#This Row],[Actual]]="","",IF(AND(Weekly[[#This Row],[XGB_P]]=Weekly[[#This Row],[Actual]],Weekly[[#This Row],[XGB_P]]=TRUE),AF121+Weekly[[#This Row],[BF H Odds]]-1,IF(AND(Weekly[[#This Row],[XGB_P]]=Weekly[[#This Row],[Actual]],Weekly[[#This Row],[XGB_P]]=FALSE),AF121+Weekly[[#This Row],[BF V Odds]]-1,AF121-1)))</f>
        <v>36.570000000000029</v>
      </c>
      <c r="AG122" s="24">
        <f>IF(Weekly[[#This Row],[Actual]]="","",IF(AND(Weekly[[#This Row],[XGB_P]]=FALSE,Weekly[[#This Row],[Actual]]=TRUE),AG121+Weekly[[#This Row],[BF H Odds]]-1,IF(AND(Weekly[[#This Row],[XGB_P]]=TRUE,Weekly[[#This Row],[Actual]]=FALSE),AG121+Weekly[[#This Row],[BF V Odds]]-1,AG121-1)))</f>
        <v>52.7</v>
      </c>
      <c r="AH122" s="24">
        <f>IF(Weekly[[#This Row],[Actual]]="","",IF(AND(Weekly[[#This Row],[QDA_P]]=Weekly[[#This Row],[Actual]],Weekly[[#This Row],[QDA_P]]=TRUE),AH121+Weekly[[#This Row],[BF H Odds]]-1,IF(AND(Weekly[[#This Row],[QDA_P]]=Weekly[[#This Row],[Actual]],Weekly[[#This Row],[QDA_P]]=FALSE),AH121+Weekly[[#This Row],[BF V Odds]]-1,AH121-1)))</f>
        <v>33.910000000000018</v>
      </c>
      <c r="AI122" s="24">
        <f>IF(Weekly[[#This Row],[Actual]]="","",IF(AND(Weekly[[#This Row],[QDA_P]]=FALSE,Weekly[[#This Row],[Actual]]=TRUE),AI121+Weekly[[#This Row],[BF H Odds]]-1,IF(AND(Weekly[[#This Row],[QDA_P]]=TRUE,Weekly[[#This Row],[Actual]]=FALSE),AI121+Weekly[[#This Row],[BF V Odds]]-1,AI121-1)))</f>
        <v>55.360000000000021</v>
      </c>
      <c r="AJ122" s="24"/>
      <c r="AK122" s="24"/>
      <c r="AL122" s="30">
        <f>IF(Weekly[[#This Row],[Actual]]="","",COUNTIF(Weekly[[#This Row],[SVC_P]:[QDA_P]],TRUE))</f>
        <v>7</v>
      </c>
      <c r="AM122" s="30">
        <f>IF(Weekly[[#This Row],[Actual]]="","",COUNTIF(Weekly[[#This Row],[SVC_P]:[QDA_P]],FALSE))</f>
        <v>0</v>
      </c>
      <c r="AN122">
        <f>IF(AND(Weekly[[#This Row],[BF V Odds]]&gt;$BO$6,Weekly[[#This Row],[BF V Odds]] &lt; $BO$7),Weekly[[#This Row],[BF V Odds]],"")</f>
        <v>3.9</v>
      </c>
      <c r="AO122" t="str">
        <f>IF(AND(Weekly[[#This Row],[BF H Odds]]&gt;$BO$6, Weekly[[#This Row],[BF H Odds]] &lt; $BO$7),Weekly[[#This Row],[BF H Odds]],"")</f>
        <v/>
      </c>
      <c r="AP122" s="37">
        <f>IF(AND(Weekly[[#This Row],[V Odds &lt;]]="",Weekly[[#This Row],[H Odds &lt;]]=""),AP121,IF(AND(Weekly[[#This Row],[H Odds &lt;]]&lt;&gt;"",Weekly[[#This Row],[SVC_P]]=TRUE,Weekly[[#This Row],[Actual]]=TRUE),AP121+Weekly[[#This Row],[H Odds &lt;]]-1,IF(AND(Weekly[[#This Row],[V Odds &lt;]]&lt;&gt;"",Weekly[[#This Row],[SVC_P]]=FALSE,Weekly[[#This Row],[Actual]]=FALSE),AP121+Weekly[[#This Row],[V Odds &lt;]]-1,IF(AND(Weekly[[#This Row],[V Odds &lt;]]&lt;&gt;"",Weekly[[#This Row],[SVC_P]]=FALSE,Weekly[[#This Row],[Actual]]=TRUE),AP121-1,IF(AND(Weekly[[#This Row],[H Odds &lt;]]&lt;&gt;"",Weekly[[#This Row],[SVC_P]]=TRUE,Weekly[[#This Row],[Actual]]=FALSE),AP121-1,AP121)))))</f>
        <v>59.900000000000013</v>
      </c>
      <c r="AQ122" s="37">
        <f>IF(AND(Weekly[[#This Row],[V Odds &lt;]]="",Weekly[[#This Row],[H Odds &lt;]]=""),AQ121,IF(AND(Weekly[[#This Row],[H Odds &lt;]]&lt;&gt;"",Weekly[[#This Row],[ADBC_P]]=TRUE,Weekly[[#This Row],[Actual]]=TRUE),AQ121+Weekly[[#This Row],[H Odds &lt;]]-1,IF(AND(Weekly[[#This Row],[V Odds &lt;]]&lt;&gt;"",Weekly[[#This Row],[ADBC_P]]=FALSE,Weekly[[#This Row],[Actual]]=FALSE),AQ121+Weekly[[#This Row],[V Odds &lt;]]-1,IF(AND(Weekly[[#This Row],[V Odds &lt;]]&lt;&gt;"",Weekly[[#This Row],[ADBC_P]]=FALSE,Weekly[[#This Row],[Actual]]=TRUE),AQ121-1,IF(AND(Weekly[[#This Row],[H Odds &lt;]]&lt;&gt;"",Weekly[[#This Row],[ADBC_P]]=TRUE,Weekly[[#This Row],[Actual]]=FALSE),AQ121-1,AQ121)))))</f>
        <v>50.3</v>
      </c>
      <c r="AR122" s="37">
        <f>IF(AND(Weekly[[#This Row],[V Odds &lt;]]="",Weekly[[#This Row],[H Odds &lt;]]=""),AR121,IF(AND(Weekly[[#This Row],[H Odds &lt;]]&lt;&gt;"",Weekly[[#This Row],[RFC_P]]=TRUE,Weekly[[#This Row],[Actual]]=TRUE),AR121+Weekly[[#This Row],[H Odds &lt;]]-1,IF(AND(Weekly[[#This Row],[V Odds &lt;]]&lt;&gt;"",Weekly[[#This Row],[RFC_P]]=FALSE,Weekly[[#This Row],[Actual]]=FALSE),AR121+Weekly[[#This Row],[V Odds &lt;]]-1,IF(AND(Weekly[[#This Row],[V Odds &lt;]]&lt;&gt;"",Weekly[[#This Row],[RFC_P]]=FALSE,Weekly[[#This Row],[Actual]]=TRUE),AR121-1,IF(AND(Weekly[[#This Row],[H Odds &lt;]]&lt;&gt;"",Weekly[[#This Row],[RFC_P]]=TRUE,Weekly[[#This Row],[Actual]]=FALSE),AR121-1,AR121)))))</f>
        <v>44.56</v>
      </c>
      <c r="AS122" s="37">
        <f>IF(AND(Weekly[[#This Row],[V Odds &lt;]]="",Weekly[[#This Row],[H Odds &lt;]]=""),AS121,IF(AND(Weekly[[#This Row],[H Odds &lt;]]&lt;&gt;"",Weekly[[#This Row],[GBC_P]]=TRUE,Weekly[[#This Row],[Actual]]=TRUE),AS121+Weekly[[#This Row],[H Odds &lt;]]-1,IF(AND(Weekly[[#This Row],[V Odds &lt;]]&lt;&gt;"",Weekly[[#This Row],[GBC_P]]=FALSE,Weekly[[#This Row],[Actual]]=FALSE),AS121+Weekly[[#This Row],[V Odds &lt;]]-1,IF(AND(Weekly[[#This Row],[V Odds &lt;]]&lt;&gt;"",Weekly[[#This Row],[GBC_P]]=FALSE,Weekly[[#This Row],[Actual]]=TRUE),AS121-1,IF(AND(Weekly[[#This Row],[H Odds &lt;]]&lt;&gt;"",Weekly[[#This Row],[GBC_P]]=TRUE,Weekly[[#This Row],[Actual]]=FALSE),AS121-1,AS121)))))</f>
        <v>47.05</v>
      </c>
      <c r="AT122" s="37">
        <f>IF(AND(Weekly[[#This Row],[V Odds &lt;]]="",Weekly[[#This Row],[H Odds &lt;]]=""),AT121,IF(AND(Weekly[[#This Row],[H Odds &lt;]]&lt;&gt;"",Weekly[[#This Row],[HGBC_P]]=TRUE,Weekly[[#This Row],[Actual]]=TRUE),AT121+Weekly[[#This Row],[H Odds &lt;]]-1,IF(AND(Weekly[[#This Row],[V Odds &lt;]]&lt;&gt;"",Weekly[[#This Row],[HGBC_P]]=FALSE,Weekly[[#This Row],[Actual]]=FALSE),AT121+Weekly[[#This Row],[V Odds &lt;]]-1,IF(AND(Weekly[[#This Row],[V Odds &lt;]]&lt;&gt;"",Weekly[[#This Row],[HGBC_P]]=FALSE,Weekly[[#This Row],[Actual]]=TRUE),AT121-1,IF(AND(Weekly[[#This Row],[H Odds &lt;]]&lt;&gt;"",Weekly[[#This Row],[HGBC_P]]=TRUE,Weekly[[#This Row],[Actual]]=FALSE),AT121-1,AT121)))))</f>
        <v>43.48</v>
      </c>
      <c r="AU122" s="37">
        <f>IF(AND(Weekly[[#This Row],[V Odds &lt;]]="",Weekly[[#This Row],[H Odds &lt;]]=""),AU121,IF(AND(Weekly[[#This Row],[H Odds &lt;]]&lt;&gt;"",Weekly[[#This Row],[XGB_P]]=TRUE,Weekly[[#This Row],[Actual]]=TRUE),AU121+Weekly[[#This Row],[H Odds &lt;]]-1,IF(AND(Weekly[[#This Row],[V Odds &lt;]]&lt;&gt;"",Weekly[[#This Row],[XGB_P]]=FALSE,Weekly[[#This Row],[Actual]]=FALSE),AU121+Weekly[[#This Row],[V Odds &lt;]]-1,IF(AND(Weekly[[#This Row],[V Odds &lt;]]&lt;&gt;"",Weekly[[#This Row],[XGB_P]]=FALSE,Weekly[[#This Row],[Actual]]=TRUE),AU121-1,IF(AND(Weekly[[#This Row],[H Odds &lt;]]&lt;&gt;"",Weekly[[#This Row],[XGB_P]]=TRUE,Weekly[[#This Row],[Actual]]=FALSE),AU121-1,AU121)))))</f>
        <v>47.88</v>
      </c>
      <c r="AV122" s="37">
        <f>IF(AND(Weekly[[#This Row],[V Odds &lt;]]="",Weekly[[#This Row],[H Odds &lt;]]=""),AV121,IF(AND(Weekly[[#This Row],[H Odds &lt;]]&lt;&gt;"",Weekly[[#This Row],[QDA_P]]=TRUE,Weekly[[#This Row],[Actual]]=TRUE),AV121+Weekly[[#This Row],[H Odds &lt;]]-1,IF(AND(Weekly[[#This Row],[V Odds &lt;]]&lt;&gt;"",Weekly[[#This Row],[QDA_P]]=FALSE,Weekly[[#This Row],[Actual]]=FALSE),AV121+Weekly[[#This Row],[V Odds &lt;]]-1,IF(AND(Weekly[[#This Row],[V Odds &lt;]]&lt;&gt;"",Weekly[[#This Row],[QDA_P]]=FALSE,Weekly[[#This Row],[Actual]]=TRUE),AV121-1,IF(AND(Weekly[[#This Row],[H Odds &lt;]]&lt;&gt;"",Weekly[[#This Row],[QDA_P]]=TRUE,Weekly[[#This Row],[Actual]]=FALSE),AV121-1,AV121)))))</f>
        <v>49.749999999999993</v>
      </c>
      <c r="AW122" s="37"/>
      <c r="AX122" s="37">
        <f>IF(AND(Weekly[[#This Row],[V Odds &lt;]]="",Weekly[[#This Row],[H Odds &lt;]]=""),AX121,IF(AND(Weekly[[#This Row],[V Odds &lt;]]&lt;&gt;"",Weekly[[#This Row],[FALSES]]&gt;0,Weekly[[#This Row],[Actual]]=FALSE),AX121+Weekly[[#This Row],[V Odds &lt;]]-1,IF(AND(Weekly[[#This Row],[H Odds &lt;]]&lt;&gt;"",Weekly[[#This Row],[TRUES]]&gt;0,Weekly[[#This Row],[Actual]]=TRUE),AX121+Weekly[[#This Row],[H Odds &lt;]]-1,IF(AND(Weekly[[#This Row],[V Odds &lt;]]&lt;&gt;"",Weekly[[#This Row],[FALSES]]=0),AX121,IF(AND(Weekly[[#This Row],[H Odds &lt;]]&lt;&gt;"",Weekly[[#This Row],[TRUES]]=0),AX121,AX121-1)))))</f>
        <v>64.92</v>
      </c>
      <c r="AY122" s="37">
        <f>IF(AND(Weekly[[#This Row],[V Odds &lt;]]="",Weekly[[#This Row],[H Odds &lt;]]=""),AY121,IF(AND(Weekly[[#This Row],[V Odds &lt;]]&lt;&gt;"",Weekly[[#This Row],[FALSES]]&gt;0,Weekly[[#This Row],[Actual]]=FALSE),AY121+((Weekly[[#This Row],[V Odds &lt;]]-1)*0.92),IF(AND(Weekly[[#This Row],[H Odds &lt;]]&lt;&gt;"",Weekly[[#This Row],[TRUES]]&gt;0,Weekly[[#This Row],[Actual]]=TRUE),AY121+((Weekly[[#This Row],[H Odds &lt;]]-1)*0.92),IF(AND(Weekly[[#This Row],[V Odds &lt;]]&lt;&gt;"",Weekly[[#This Row],[FALSES]]=0),AY121,IF(AND(Weekly[[#This Row],[H Odds &lt;]]&lt;&gt;"",Weekly[[#This Row],[TRUES]]=0),AY121,AY121-1)))))</f>
        <v>61.886400000000009</v>
      </c>
      <c r="AZ122" s="37">
        <f>IF(AND(Weekly[[#This Row],[V Odds &lt;]]="",Weekly[[#This Row],[H Odds &lt;]]=""),AZ121,IF(AND(Weekly[[#This Row],[V Odds &lt;]]&lt;&gt;"",Weekly[[#This Row],[Actual]]=FALSE),AZ121+Weekly[[#This Row],[V Odds &lt;]]-1,IF(AND(Weekly[[#This Row],[H Odds &lt;]]&lt;&gt;"",Weekly[[#This Row],[Actual]]=TRUE),AZ121+Weekly[[#This Row],[H Odds &lt;]]-1,AZ121-1)))</f>
        <v>64.5</v>
      </c>
      <c r="BA122" s="38">
        <f>IF(Weekly[[#This Row],[H Odds &lt;]]="",BA121,IF(AND(Weekly[[#This Row],[H Odds &lt;]]&lt;&gt;"",Weekly[[#This Row],[SVC_P]]=TRUE,Weekly[[#This Row],[Actual]]=TRUE),BA121+Weekly[[#This Row],[H Odds &lt;]]-1,IF(AND(Weekly[[#This Row],[H Odds &lt;]]&lt;&gt;"",Weekly[[#This Row],[SVC_P]]=TRUE,Weekly[[#This Row],[Actual]]=FALSE),BA121-1,BA121)))</f>
        <v>57.21</v>
      </c>
      <c r="BB122" s="38">
        <f>IF(Weekly[[#This Row],[H Odds &lt;]]="",BB121,IF(AND(Weekly[[#This Row],[H Odds &lt;]]&lt;&gt;"",Weekly[[#This Row],[ADBC_P]]=TRUE,Weekly[[#This Row],[Actual]]=TRUE),BB121+Weekly[[#This Row],[H Odds &lt;]]-1,IF(AND(Weekly[[#This Row],[H Odds &lt;]]&lt;&gt;"",Weekly[[#This Row],[ADBC_P]]=TRUE,Weekly[[#This Row],[Actual]]=FALSE),BB121-1,BB121)))</f>
        <v>43.98</v>
      </c>
      <c r="BC122" s="38">
        <f>IF(Weekly[[#This Row],[H Odds &lt;]]="",BC121,IF(AND(Weekly[[#This Row],[H Odds &lt;]]&lt;&gt;"",Weekly[[#This Row],[RFC_P]]=TRUE,Weekly[[#This Row],[Actual]]=TRUE),BC121+Weekly[[#This Row],[H Odds &lt;]]-1,IF(AND(Weekly[[#This Row],[H Odds &lt;]]&lt;&gt;"",Weekly[[#This Row],[RFC_P]]=TRUE,Weekly[[#This Row],[Actual]]=FALSE),BC121-1,BC121)))</f>
        <v>40.729999999999997</v>
      </c>
      <c r="BD122" s="38">
        <f>IF(Weekly[[#This Row],[H Odds &lt;]]="",BD121,IF(AND(Weekly[[#This Row],[H Odds &lt;]]&lt;&gt;"",Weekly[[#This Row],[GBC_P]]=TRUE,Weekly[[#This Row],[Actual]]=TRUE),BD121+Weekly[[#This Row],[H Odds &lt;]]-1,IF(AND(Weekly[[#This Row],[H Odds &lt;]]&lt;&gt;"",Weekly[[#This Row],[GBC_P]]=TRUE,Weekly[[#This Row],[Actual]]=FALSE),BD121-1,BD121)))</f>
        <v>41.73</v>
      </c>
      <c r="BE122" s="38">
        <f>IF(Weekly[[#This Row],[H Odds &lt;]]="",BE121,IF(AND(Weekly[[#This Row],[H Odds &lt;]]&lt;&gt;"",Weekly[[#This Row],[HGBC_P]]=TRUE,Weekly[[#This Row],[Actual]]=TRUE),BE121+Weekly[[#This Row],[H Odds &lt;]]-1,IF(AND(Weekly[[#This Row],[H Odds &lt;]]&lt;&gt;"",Weekly[[#This Row],[HGBC_P]]=TRUE,Weekly[[#This Row],[Actual]]=FALSE),BE121-1,BE121)))</f>
        <v>42.98</v>
      </c>
      <c r="BF122" s="38">
        <f>IF(Weekly[[#This Row],[H Odds &lt;]]="",BF121,IF(AND(Weekly[[#This Row],[H Odds &lt;]]&lt;&gt;"",Weekly[[#This Row],[XGB_P]]=TRUE,Weekly[[#This Row],[Actual]]=TRUE),BF121+Weekly[[#This Row],[H Odds &lt;]]-1,IF(AND(Weekly[[#This Row],[H Odds &lt;]]&lt;&gt;"",Weekly[[#This Row],[XGB_P]]=TRUE,Weekly[[#This Row],[Actual]]=FALSE),BF121-1,BF121)))</f>
        <v>46.25</v>
      </c>
      <c r="BG122" s="38">
        <f>IF(Weekly[[#This Row],[H Odds &lt;]]="",BG121,IF(AND(Weekly[[#This Row],[H Odds &lt;]]&lt;&gt;"",Weekly[[#This Row],[QDA_P]]=TRUE,Weekly[[#This Row],[Actual]]=TRUE),BG121+Weekly[[#This Row],[H Odds &lt;]]-1,IF(AND(Weekly[[#This Row],[H Odds &lt;]]&lt;&gt;"",Weekly[[#This Row],[QDA_P]]=TRUE,Weekly[[#This Row],[Actual]]=FALSE),BG121-1,BG121)))</f>
        <v>41.73</v>
      </c>
      <c r="BH122" s="38">
        <f>IF(Weekly[[#This Row],[H Odds &lt;]]="",BH121,IF(AND(Weekly[[#This Row],[H Odds &lt;]]&lt;&gt;"",Weekly[[#This Row],[KNC_P]]=TRUE,Weekly[[#This Row],[Actual]]=TRUE),BH121+Weekly[[#This Row],[H Odds &lt;]]-1,IF(AND(Weekly[[#This Row],[H Odds &lt;]]&lt;&gt;"",Weekly[[#This Row],[KNC_P]]=TRUE,Weekly[[#This Row],[Actual]]=FALSE),BH121-1,BH121)))</f>
        <v>40</v>
      </c>
      <c r="BI122" s="38">
        <f>IF(Weekly[[#This Row],[H Odds &lt;]]="",BI121,IF(AND(Weekly[[#This Row],[H Odds &lt;]]&lt;&gt;"",Weekly[[#This Row],[TRUES]]&gt;0,Weekly[[#This Row],[Actual]]=TRUE),BI121+Weekly[[#This Row],[H Odds &lt;]]-1,IF(AND(Weekly[[#This Row],[H Odds &lt;]]&lt;&gt;"",Weekly[[#This Row],[TRUES]]=0),BI121,BI121-1)))</f>
        <v>57.21</v>
      </c>
      <c r="BJ122" s="38">
        <f>IF(Weekly[[#This Row],[H Odds &lt;]]="",BJ121,IF(AND(Weekly[[#This Row],[H Odds &lt;]]&lt;&gt;"",Weekly[[#This Row],[Actual]]=TRUE),BJ121+Weekly[[#This Row],[H Odds &lt;]]-1,IF(AND(Weekly[[#This Row],[H Odds &lt;]]&lt;&gt;"",Weekly[[#This Row],[Actual]]=FALSE),BJ121-1,BJ121)))</f>
        <v>57.21</v>
      </c>
      <c r="BK122" s="58">
        <f>IF(AND(Weekly[[#This Row],[TRUES]]&gt;4,Weekly[[#This Row],[Actual]]=TRUE),BK121+Weekly[[#This Row],[BF H Odds]]-1,IF(AND(Weekly[[#This Row],[FALSES]]&gt;4,Weekly[[#This Row],[Actual]]=FALSE),BK121+Weekly[[#This Row],[BF V Odds]]-1,IF(AND(Weekly[[#This Row],[TRUES]]&gt;4,Weekly[[#This Row],[Actual]]=FALSE),BK121-1,IF(AND(Weekly[[#This Row],[FALSES]]&gt;4,Weekly[[#This Row],[Actual]]=TRUE),BK121-1,BK121))))</f>
        <v>35.380000000000024</v>
      </c>
      <c r="BL122" s="58">
        <f>IF(AND(Weekly[[#This Row],[TRUES]]&gt;5,Weekly[[#This Row],[Actual]]=TRUE),BL121+Weekly[[#This Row],[BF H Odds]]-1,IF(AND(Weekly[[#This Row],[FALSES]]&gt;5,Weekly[[#This Row],[Actual]]=FALSE),BL121+Weekly[[#This Row],[BF V Odds]]-1,IF(AND(Weekly[[#This Row],[TRUES]]&gt;5,Weekly[[#This Row],[Actual]]=FALSE),BL121-1,IF(AND(Weekly[[#This Row],[FALSES]]&gt;5,Weekly[[#This Row],[Actual]]=TRUE),BL121-1,BL121))))</f>
        <v>41.340000000000018</v>
      </c>
      <c r="BM122" s="58">
        <f>IF(AND(Weekly[[#This Row],[TRUES]]&gt;6,Weekly[[#This Row],[Actual]]=TRUE),BM121+Weekly[[#This Row],[BF H Odds]]-1,IF(AND(Weekly[[#This Row],[FALSES]]&gt;6,Weekly[[#This Row],[Actual]]=FALSE),BM121+Weekly[[#This Row],[BF V Odds]]-1,IF(AND(Weekly[[#This Row],[TRUES]]&gt;6,Weekly[[#This Row],[Actual]]=FALSE),BM121-1,IF(AND(Weekly[[#This Row],[FALSES]]&gt;6,Weekly[[#This Row],[Actual]]=TRUE),BM121-1,BM121))))</f>
        <v>42.480000000000018</v>
      </c>
      <c r="BN122" s="24"/>
    </row>
    <row r="123" spans="1:66" x14ac:dyDescent="0.25">
      <c r="A123" s="1">
        <v>132</v>
      </c>
      <c r="B123" s="10">
        <v>44253</v>
      </c>
      <c r="C123" s="17" t="s">
        <v>13</v>
      </c>
      <c r="D123" s="15" t="s">
        <v>24</v>
      </c>
      <c r="E123" t="b">
        <v>1</v>
      </c>
      <c r="F123" t="b">
        <v>1</v>
      </c>
      <c r="G123" t="b">
        <v>1</v>
      </c>
      <c r="H123" t="b">
        <v>1</v>
      </c>
      <c r="I123" t="b">
        <v>1</v>
      </c>
      <c r="J123" t="b">
        <v>1</v>
      </c>
      <c r="K123" t="b">
        <v>0</v>
      </c>
      <c r="N123">
        <v>1</v>
      </c>
      <c r="O123" s="11">
        <v>3.5</v>
      </c>
      <c r="P123" t="b">
        <v>0</v>
      </c>
      <c r="Q123" t="s">
        <v>76</v>
      </c>
      <c r="R123" s="9">
        <f>IFERROR(IF(Weekly[[#This Row],[Won Bet?]]="yes",R122+(Weekly[[#This Row],[BF Odds]]*Weekly[[#This Row],[BF Stake]])-Weekly[[#This Row],[BF Stake]],R122-Weekly[[#This Row],[BF Stake]]),R122)</f>
        <v>89.340000000000032</v>
      </c>
      <c r="S123" s="9">
        <f>IFERROR(IF(Weekly[[#This Row],[Won Bet?]]="yes",S122+(((Weekly[[#This Row],[BF Odds]]*Weekly[[#This Row],[BF Stake]])-Weekly[[#This Row],[BF Stake]])*0.95),S122-Weekly[[#This Row],[BF Stake]]),S122)</f>
        <v>87.573000000000008</v>
      </c>
      <c r="T123">
        <v>1.84</v>
      </c>
      <c r="U123" s="13">
        <v>2.02</v>
      </c>
      <c r="V123" s="24">
        <f>IF(Weekly[[#This Row],[Actual]]="","",IF(AND(Weekly[[#This Row],[SVC_P]]=Weekly[[#This Row],[Actual]],Weekly[[#This Row],[SVC_P]]=TRUE),V122+Weekly[[#This Row],[BF H Odds]]-1,IF(AND(Weekly[[#This Row],[SVC_P]]=Weekly[[#This Row],[Actual]],Weekly[[#This Row],[SVC_P]]=FALSE),V122+Weekly[[#This Row],[BF V Odds]]-1,V122-1)))</f>
        <v>62.79000000000002</v>
      </c>
      <c r="W123" s="24">
        <f>IF(Weekly[[#This Row],[Actual]]="","",IF(AND(Weekly[[#This Row],[SVC_P]]=FALSE,Weekly[[#This Row],[Actual]]=TRUE),W122+Weekly[[#This Row],[BF H Odds]]-1,IF(AND(Weekly[[#This Row],[SVC_P]]=TRUE,Weekly[[#This Row],[Actual]]=FALSE,),W122+Weekly[[#This Row],[BF V Odds]]-1,W122-1)))</f>
        <v>-73.509999999999991</v>
      </c>
      <c r="X123" s="24">
        <f>IF(Weekly[[#This Row],[Actual]]="","",IF(AND(Weekly[[#This Row],[ADBC_P]]=Weekly[[#This Row],[Actual]],Weekly[[#This Row],[ADBC_P]]=TRUE),X122+Weekly[[#This Row],[BF H Odds]]-1,IF(AND(Weekly[[#This Row],[ADBC_P]]=Weekly[[#This Row],[Actual]],Weekly[[#This Row],[ADBC_P]]=FALSE),X122+Weekly[[#This Row],[BF V Odds]]-1,X122-1)))</f>
        <v>47.680000000000028</v>
      </c>
      <c r="Y123" s="24">
        <f>IF(Weekly[[#This Row],[Actual]]="","",IF(AND(Weekly[[#This Row],[ADBC_P]]=FALSE,Weekly[[#This Row],[Actual]]=TRUE),Y122+Weekly[[#This Row],[BF H Odds]]-1,IF(AND(Weekly[[#This Row],[ADBC_P]]=TRUE,Weekly[[#This Row],[Actual]]=FALSE),Y122+Weekly[[#This Row],[BF V Odds]]-1,Y122-1)))</f>
        <v>41.430000000000014</v>
      </c>
      <c r="Z123" s="24">
        <f>IF(Weekly[[#This Row],[Actual]]="","",IF(AND(Weekly[[#This Row],[RFC_P]]=Weekly[[#This Row],[Actual]],Weekly[[#This Row],[RFC_P]]=TRUE),Z122+Weekly[[#This Row],[BF H Odds]]-1,IF(AND(Weekly[[#This Row],[RFC_P]]=Weekly[[#This Row],[Actual]],Weekly[[#This Row],[RFC_P]]=FALSE),Z122+Weekly[[#This Row],[BF V Odds]]-1,Z122-1)))</f>
        <v>31.070000000000036</v>
      </c>
      <c r="AA123" s="24">
        <f>IF(Weekly[[#This Row],[Actual]]="","",IF(AND(Weekly[[#This Row],[RFC_P]]=FALSE,Weekly[[#This Row],[Actual]]=TRUE),AA122+Weekly[[#This Row],[BF H Odds]]-1,IF(AND(Weekly[[#This Row],[RFC_P]]=TRUE,Weekly[[#This Row],[Actual]]=FALSE),AA122+Weekly[[#This Row],[BF V Odds]]-1,AA122-1)))</f>
        <v>58.040000000000013</v>
      </c>
      <c r="AB123" s="24">
        <f>IF(Weekly[[#This Row],[Actual]]="","",IF(AND(Weekly[[#This Row],[GBC_P]]=Weekly[[#This Row],[Actual]],Weekly[[#This Row],[GBC_P]]=TRUE),AB122+Weekly[[#This Row],[BF H Odds]]-1,IF(AND(Weekly[[#This Row],[GBC_P]]=Weekly[[#This Row],[Actual]],Weekly[[#This Row],[GBC_P]]=FALSE),AB122+Weekly[[#This Row],[BF V Odds]]-1,AB122-1)))</f>
        <v>33.58000000000002</v>
      </c>
      <c r="AC123" s="24">
        <f>IF(Weekly[[#This Row],[Actual]]="","",IF(AND(Weekly[[#This Row],[GBC_P]]=FALSE,Weekly[[#This Row],[Actual]]=TRUE),AC122+Weekly[[#This Row],[BF H Odds]]-1,IF(AND(Weekly[[#This Row],[GBC_P]]=TRUE,Weekly[[#This Row],[Actual]]=FALSE),AC122+Weekly[[#This Row],[BF V Odds]]-1,AC122-1)))</f>
        <v>55.530000000000022</v>
      </c>
      <c r="AD123" s="24">
        <f>IF(Weekly[[#This Row],[Actual]]="","",IF(AND(Weekly[[#This Row],[HGBC_P]]=Weekly[[#This Row],[Actual]],Weekly[[#This Row],[HGBC_P]]=TRUE),AD122+Weekly[[#This Row],[BF H Odds]]-1,IF(AND(Weekly[[#This Row],[HGBC_P]]=Weekly[[#This Row],[Actual]],Weekly[[#This Row],[HGBC_P]]=FALSE),AD122+Weekly[[#This Row],[BF V Odds]]-1,AD122-1)))</f>
        <v>27.46000000000004</v>
      </c>
      <c r="AE123" s="24">
        <f>IF(Weekly[[#This Row],[Actual]]="","",IF(AND(Weekly[[#This Row],[HGBC_P]]=FALSE,Weekly[[#This Row],[Actual]]=TRUE),AE122+Weekly[[#This Row],[BF H Odds]]-1,IF(AND(Weekly[[#This Row],[HGBC_P]]=TRUE,Weekly[[#This Row],[Actual]]=FALSE),AE122+Weekly[[#This Row],[BF V Odds]]-1,AE122-1)))</f>
        <v>61.650000000000013</v>
      </c>
      <c r="AF123" s="24">
        <f>IF(Weekly[[#This Row],[Actual]]="","",IF(AND(Weekly[[#This Row],[XGB_P]]=Weekly[[#This Row],[Actual]],Weekly[[#This Row],[XGB_P]]=TRUE),AF122+Weekly[[#This Row],[BF H Odds]]-1,IF(AND(Weekly[[#This Row],[XGB_P]]=Weekly[[#This Row],[Actual]],Weekly[[#This Row],[XGB_P]]=FALSE),AF122+Weekly[[#This Row],[BF V Odds]]-1,AF122-1)))</f>
        <v>35.570000000000029</v>
      </c>
      <c r="AG123" s="24">
        <f>IF(Weekly[[#This Row],[Actual]]="","",IF(AND(Weekly[[#This Row],[XGB_P]]=FALSE,Weekly[[#This Row],[Actual]]=TRUE),AG122+Weekly[[#This Row],[BF H Odds]]-1,IF(AND(Weekly[[#This Row],[XGB_P]]=TRUE,Weekly[[#This Row],[Actual]]=FALSE),AG122+Weekly[[#This Row],[BF V Odds]]-1,AG122-1)))</f>
        <v>53.540000000000006</v>
      </c>
      <c r="AH123" s="24">
        <f>IF(Weekly[[#This Row],[Actual]]="","",IF(AND(Weekly[[#This Row],[QDA_P]]=Weekly[[#This Row],[Actual]],Weekly[[#This Row],[QDA_P]]=TRUE),AH122+Weekly[[#This Row],[BF H Odds]]-1,IF(AND(Weekly[[#This Row],[QDA_P]]=Weekly[[#This Row],[Actual]],Weekly[[#This Row],[QDA_P]]=FALSE),AH122+Weekly[[#This Row],[BF V Odds]]-1,AH122-1)))</f>
        <v>34.750000000000021</v>
      </c>
      <c r="AI123" s="24">
        <f>IF(Weekly[[#This Row],[Actual]]="","",IF(AND(Weekly[[#This Row],[QDA_P]]=FALSE,Weekly[[#This Row],[Actual]]=TRUE),AI122+Weekly[[#This Row],[BF H Odds]]-1,IF(AND(Weekly[[#This Row],[QDA_P]]=TRUE,Weekly[[#This Row],[Actual]]=FALSE),AI122+Weekly[[#This Row],[BF V Odds]]-1,AI122-1)))</f>
        <v>54.360000000000021</v>
      </c>
      <c r="AJ123" s="24"/>
      <c r="AK123" s="24"/>
      <c r="AL123" s="30">
        <f>IF(Weekly[[#This Row],[Actual]]="","",COUNTIF(Weekly[[#This Row],[SVC_P]:[QDA_P]],TRUE))</f>
        <v>6</v>
      </c>
      <c r="AM123" s="30">
        <f>IF(Weekly[[#This Row],[Actual]]="","",COUNTIF(Weekly[[#This Row],[SVC_P]:[QDA_P]],FALSE))</f>
        <v>1</v>
      </c>
      <c r="AN123" t="str">
        <f>IF(AND(Weekly[[#This Row],[BF V Odds]]&gt;$BO$6,Weekly[[#This Row],[BF V Odds]] &lt; $BO$7),Weekly[[#This Row],[BF V Odds]],"")</f>
        <v/>
      </c>
      <c r="AO123" t="str">
        <f>IF(AND(Weekly[[#This Row],[BF H Odds]]&gt;$BO$6, Weekly[[#This Row],[BF H Odds]] &lt; $BO$7),Weekly[[#This Row],[BF H Odds]],"")</f>
        <v/>
      </c>
      <c r="AP123" s="37">
        <f>IF(AND(Weekly[[#This Row],[V Odds &lt;]]="",Weekly[[#This Row],[H Odds &lt;]]=""),AP122,IF(AND(Weekly[[#This Row],[H Odds &lt;]]&lt;&gt;"",Weekly[[#This Row],[SVC_P]]=TRUE,Weekly[[#This Row],[Actual]]=TRUE),AP122+Weekly[[#This Row],[H Odds &lt;]]-1,IF(AND(Weekly[[#This Row],[V Odds &lt;]]&lt;&gt;"",Weekly[[#This Row],[SVC_P]]=FALSE,Weekly[[#This Row],[Actual]]=FALSE),AP122+Weekly[[#This Row],[V Odds &lt;]]-1,IF(AND(Weekly[[#This Row],[V Odds &lt;]]&lt;&gt;"",Weekly[[#This Row],[SVC_P]]=FALSE,Weekly[[#This Row],[Actual]]=TRUE),AP122-1,IF(AND(Weekly[[#This Row],[H Odds &lt;]]&lt;&gt;"",Weekly[[#This Row],[SVC_P]]=TRUE,Weekly[[#This Row],[Actual]]=FALSE),AP122-1,AP122)))))</f>
        <v>59.900000000000013</v>
      </c>
      <c r="AQ123" s="37">
        <f>IF(AND(Weekly[[#This Row],[V Odds &lt;]]="",Weekly[[#This Row],[H Odds &lt;]]=""),AQ122,IF(AND(Weekly[[#This Row],[H Odds &lt;]]&lt;&gt;"",Weekly[[#This Row],[ADBC_P]]=TRUE,Weekly[[#This Row],[Actual]]=TRUE),AQ122+Weekly[[#This Row],[H Odds &lt;]]-1,IF(AND(Weekly[[#This Row],[V Odds &lt;]]&lt;&gt;"",Weekly[[#This Row],[ADBC_P]]=FALSE,Weekly[[#This Row],[Actual]]=FALSE),AQ122+Weekly[[#This Row],[V Odds &lt;]]-1,IF(AND(Weekly[[#This Row],[V Odds &lt;]]&lt;&gt;"",Weekly[[#This Row],[ADBC_P]]=FALSE,Weekly[[#This Row],[Actual]]=TRUE),AQ122-1,IF(AND(Weekly[[#This Row],[H Odds &lt;]]&lt;&gt;"",Weekly[[#This Row],[ADBC_P]]=TRUE,Weekly[[#This Row],[Actual]]=FALSE),AQ122-1,AQ122)))))</f>
        <v>50.3</v>
      </c>
      <c r="AR123" s="37">
        <f>IF(AND(Weekly[[#This Row],[V Odds &lt;]]="",Weekly[[#This Row],[H Odds &lt;]]=""),AR122,IF(AND(Weekly[[#This Row],[H Odds &lt;]]&lt;&gt;"",Weekly[[#This Row],[RFC_P]]=TRUE,Weekly[[#This Row],[Actual]]=TRUE),AR122+Weekly[[#This Row],[H Odds &lt;]]-1,IF(AND(Weekly[[#This Row],[V Odds &lt;]]&lt;&gt;"",Weekly[[#This Row],[RFC_P]]=FALSE,Weekly[[#This Row],[Actual]]=FALSE),AR122+Weekly[[#This Row],[V Odds &lt;]]-1,IF(AND(Weekly[[#This Row],[V Odds &lt;]]&lt;&gt;"",Weekly[[#This Row],[RFC_P]]=FALSE,Weekly[[#This Row],[Actual]]=TRUE),AR122-1,IF(AND(Weekly[[#This Row],[H Odds &lt;]]&lt;&gt;"",Weekly[[#This Row],[RFC_P]]=TRUE,Weekly[[#This Row],[Actual]]=FALSE),AR122-1,AR122)))))</f>
        <v>44.56</v>
      </c>
      <c r="AS123" s="37">
        <f>IF(AND(Weekly[[#This Row],[V Odds &lt;]]="",Weekly[[#This Row],[H Odds &lt;]]=""),AS122,IF(AND(Weekly[[#This Row],[H Odds &lt;]]&lt;&gt;"",Weekly[[#This Row],[GBC_P]]=TRUE,Weekly[[#This Row],[Actual]]=TRUE),AS122+Weekly[[#This Row],[H Odds &lt;]]-1,IF(AND(Weekly[[#This Row],[V Odds &lt;]]&lt;&gt;"",Weekly[[#This Row],[GBC_P]]=FALSE,Weekly[[#This Row],[Actual]]=FALSE),AS122+Weekly[[#This Row],[V Odds &lt;]]-1,IF(AND(Weekly[[#This Row],[V Odds &lt;]]&lt;&gt;"",Weekly[[#This Row],[GBC_P]]=FALSE,Weekly[[#This Row],[Actual]]=TRUE),AS122-1,IF(AND(Weekly[[#This Row],[H Odds &lt;]]&lt;&gt;"",Weekly[[#This Row],[GBC_P]]=TRUE,Weekly[[#This Row],[Actual]]=FALSE),AS122-1,AS122)))))</f>
        <v>47.05</v>
      </c>
      <c r="AT123" s="37">
        <f>IF(AND(Weekly[[#This Row],[V Odds &lt;]]="",Weekly[[#This Row],[H Odds &lt;]]=""),AT122,IF(AND(Weekly[[#This Row],[H Odds &lt;]]&lt;&gt;"",Weekly[[#This Row],[HGBC_P]]=TRUE,Weekly[[#This Row],[Actual]]=TRUE),AT122+Weekly[[#This Row],[H Odds &lt;]]-1,IF(AND(Weekly[[#This Row],[V Odds &lt;]]&lt;&gt;"",Weekly[[#This Row],[HGBC_P]]=FALSE,Weekly[[#This Row],[Actual]]=FALSE),AT122+Weekly[[#This Row],[V Odds &lt;]]-1,IF(AND(Weekly[[#This Row],[V Odds &lt;]]&lt;&gt;"",Weekly[[#This Row],[HGBC_P]]=FALSE,Weekly[[#This Row],[Actual]]=TRUE),AT122-1,IF(AND(Weekly[[#This Row],[H Odds &lt;]]&lt;&gt;"",Weekly[[#This Row],[HGBC_P]]=TRUE,Weekly[[#This Row],[Actual]]=FALSE),AT122-1,AT122)))))</f>
        <v>43.48</v>
      </c>
      <c r="AU123" s="37">
        <f>IF(AND(Weekly[[#This Row],[V Odds &lt;]]="",Weekly[[#This Row],[H Odds &lt;]]=""),AU122,IF(AND(Weekly[[#This Row],[H Odds &lt;]]&lt;&gt;"",Weekly[[#This Row],[XGB_P]]=TRUE,Weekly[[#This Row],[Actual]]=TRUE),AU122+Weekly[[#This Row],[H Odds &lt;]]-1,IF(AND(Weekly[[#This Row],[V Odds &lt;]]&lt;&gt;"",Weekly[[#This Row],[XGB_P]]=FALSE,Weekly[[#This Row],[Actual]]=FALSE),AU122+Weekly[[#This Row],[V Odds &lt;]]-1,IF(AND(Weekly[[#This Row],[V Odds &lt;]]&lt;&gt;"",Weekly[[#This Row],[XGB_P]]=FALSE,Weekly[[#This Row],[Actual]]=TRUE),AU122-1,IF(AND(Weekly[[#This Row],[H Odds &lt;]]&lt;&gt;"",Weekly[[#This Row],[XGB_P]]=TRUE,Weekly[[#This Row],[Actual]]=FALSE),AU122-1,AU122)))))</f>
        <v>47.88</v>
      </c>
      <c r="AV123" s="37">
        <f>IF(AND(Weekly[[#This Row],[V Odds &lt;]]="",Weekly[[#This Row],[H Odds &lt;]]=""),AV122,IF(AND(Weekly[[#This Row],[H Odds &lt;]]&lt;&gt;"",Weekly[[#This Row],[QDA_P]]=TRUE,Weekly[[#This Row],[Actual]]=TRUE),AV122+Weekly[[#This Row],[H Odds &lt;]]-1,IF(AND(Weekly[[#This Row],[V Odds &lt;]]&lt;&gt;"",Weekly[[#This Row],[QDA_P]]=FALSE,Weekly[[#This Row],[Actual]]=FALSE),AV122+Weekly[[#This Row],[V Odds &lt;]]-1,IF(AND(Weekly[[#This Row],[V Odds &lt;]]&lt;&gt;"",Weekly[[#This Row],[QDA_P]]=FALSE,Weekly[[#This Row],[Actual]]=TRUE),AV122-1,IF(AND(Weekly[[#This Row],[H Odds &lt;]]&lt;&gt;"",Weekly[[#This Row],[QDA_P]]=TRUE,Weekly[[#This Row],[Actual]]=FALSE),AV122-1,AV122)))))</f>
        <v>49.749999999999993</v>
      </c>
      <c r="AW123" s="37"/>
      <c r="AX123" s="37">
        <f>IF(AND(Weekly[[#This Row],[V Odds &lt;]]="",Weekly[[#This Row],[H Odds &lt;]]=""),AX122,IF(AND(Weekly[[#This Row],[V Odds &lt;]]&lt;&gt;"",Weekly[[#This Row],[FALSES]]&gt;0,Weekly[[#This Row],[Actual]]=FALSE),AX122+Weekly[[#This Row],[V Odds &lt;]]-1,IF(AND(Weekly[[#This Row],[H Odds &lt;]]&lt;&gt;"",Weekly[[#This Row],[TRUES]]&gt;0,Weekly[[#This Row],[Actual]]=TRUE),AX122+Weekly[[#This Row],[H Odds &lt;]]-1,IF(AND(Weekly[[#This Row],[V Odds &lt;]]&lt;&gt;"",Weekly[[#This Row],[FALSES]]=0),AX122,IF(AND(Weekly[[#This Row],[H Odds &lt;]]&lt;&gt;"",Weekly[[#This Row],[TRUES]]=0),AX122,AX122-1)))))</f>
        <v>64.92</v>
      </c>
      <c r="AY123" s="37">
        <f>IF(AND(Weekly[[#This Row],[V Odds &lt;]]="",Weekly[[#This Row],[H Odds &lt;]]=""),AY122,IF(AND(Weekly[[#This Row],[V Odds &lt;]]&lt;&gt;"",Weekly[[#This Row],[FALSES]]&gt;0,Weekly[[#This Row],[Actual]]=FALSE),AY122+((Weekly[[#This Row],[V Odds &lt;]]-1)*0.92),IF(AND(Weekly[[#This Row],[H Odds &lt;]]&lt;&gt;"",Weekly[[#This Row],[TRUES]]&gt;0,Weekly[[#This Row],[Actual]]=TRUE),AY122+((Weekly[[#This Row],[H Odds &lt;]]-1)*0.92),IF(AND(Weekly[[#This Row],[V Odds &lt;]]&lt;&gt;"",Weekly[[#This Row],[FALSES]]=0),AY122,IF(AND(Weekly[[#This Row],[H Odds &lt;]]&lt;&gt;"",Weekly[[#This Row],[TRUES]]=0),AY122,AY122-1)))))</f>
        <v>61.886400000000009</v>
      </c>
      <c r="AZ123" s="37">
        <f>IF(AND(Weekly[[#This Row],[V Odds &lt;]]="",Weekly[[#This Row],[H Odds &lt;]]=""),AZ122,IF(AND(Weekly[[#This Row],[V Odds &lt;]]&lt;&gt;"",Weekly[[#This Row],[Actual]]=FALSE),AZ122+Weekly[[#This Row],[V Odds &lt;]]-1,IF(AND(Weekly[[#This Row],[H Odds &lt;]]&lt;&gt;"",Weekly[[#This Row],[Actual]]=TRUE),AZ122+Weekly[[#This Row],[H Odds &lt;]]-1,AZ122-1)))</f>
        <v>64.5</v>
      </c>
      <c r="BA123" s="38">
        <f>IF(Weekly[[#This Row],[H Odds &lt;]]="",BA122,IF(AND(Weekly[[#This Row],[H Odds &lt;]]&lt;&gt;"",Weekly[[#This Row],[SVC_P]]=TRUE,Weekly[[#This Row],[Actual]]=TRUE),BA122+Weekly[[#This Row],[H Odds &lt;]]-1,IF(AND(Weekly[[#This Row],[H Odds &lt;]]&lt;&gt;"",Weekly[[#This Row],[SVC_P]]=TRUE,Weekly[[#This Row],[Actual]]=FALSE),BA122-1,BA122)))</f>
        <v>57.21</v>
      </c>
      <c r="BB123" s="38">
        <f>IF(Weekly[[#This Row],[H Odds &lt;]]="",BB122,IF(AND(Weekly[[#This Row],[H Odds &lt;]]&lt;&gt;"",Weekly[[#This Row],[ADBC_P]]=TRUE,Weekly[[#This Row],[Actual]]=TRUE),BB122+Weekly[[#This Row],[H Odds &lt;]]-1,IF(AND(Weekly[[#This Row],[H Odds &lt;]]&lt;&gt;"",Weekly[[#This Row],[ADBC_P]]=TRUE,Weekly[[#This Row],[Actual]]=FALSE),BB122-1,BB122)))</f>
        <v>43.98</v>
      </c>
      <c r="BC123" s="38">
        <f>IF(Weekly[[#This Row],[H Odds &lt;]]="",BC122,IF(AND(Weekly[[#This Row],[H Odds &lt;]]&lt;&gt;"",Weekly[[#This Row],[RFC_P]]=TRUE,Weekly[[#This Row],[Actual]]=TRUE),BC122+Weekly[[#This Row],[H Odds &lt;]]-1,IF(AND(Weekly[[#This Row],[H Odds &lt;]]&lt;&gt;"",Weekly[[#This Row],[RFC_P]]=TRUE,Weekly[[#This Row],[Actual]]=FALSE),BC122-1,BC122)))</f>
        <v>40.729999999999997</v>
      </c>
      <c r="BD123" s="38">
        <f>IF(Weekly[[#This Row],[H Odds &lt;]]="",BD122,IF(AND(Weekly[[#This Row],[H Odds &lt;]]&lt;&gt;"",Weekly[[#This Row],[GBC_P]]=TRUE,Weekly[[#This Row],[Actual]]=TRUE),BD122+Weekly[[#This Row],[H Odds &lt;]]-1,IF(AND(Weekly[[#This Row],[H Odds &lt;]]&lt;&gt;"",Weekly[[#This Row],[GBC_P]]=TRUE,Weekly[[#This Row],[Actual]]=FALSE),BD122-1,BD122)))</f>
        <v>41.73</v>
      </c>
      <c r="BE123" s="38">
        <f>IF(Weekly[[#This Row],[H Odds &lt;]]="",BE122,IF(AND(Weekly[[#This Row],[H Odds &lt;]]&lt;&gt;"",Weekly[[#This Row],[HGBC_P]]=TRUE,Weekly[[#This Row],[Actual]]=TRUE),BE122+Weekly[[#This Row],[H Odds &lt;]]-1,IF(AND(Weekly[[#This Row],[H Odds &lt;]]&lt;&gt;"",Weekly[[#This Row],[HGBC_P]]=TRUE,Weekly[[#This Row],[Actual]]=FALSE),BE122-1,BE122)))</f>
        <v>42.98</v>
      </c>
      <c r="BF123" s="38">
        <f>IF(Weekly[[#This Row],[H Odds &lt;]]="",BF122,IF(AND(Weekly[[#This Row],[H Odds &lt;]]&lt;&gt;"",Weekly[[#This Row],[XGB_P]]=TRUE,Weekly[[#This Row],[Actual]]=TRUE),BF122+Weekly[[#This Row],[H Odds &lt;]]-1,IF(AND(Weekly[[#This Row],[H Odds &lt;]]&lt;&gt;"",Weekly[[#This Row],[XGB_P]]=TRUE,Weekly[[#This Row],[Actual]]=FALSE),BF122-1,BF122)))</f>
        <v>46.25</v>
      </c>
      <c r="BG123" s="38">
        <f>IF(Weekly[[#This Row],[H Odds &lt;]]="",BG122,IF(AND(Weekly[[#This Row],[H Odds &lt;]]&lt;&gt;"",Weekly[[#This Row],[QDA_P]]=TRUE,Weekly[[#This Row],[Actual]]=TRUE),BG122+Weekly[[#This Row],[H Odds &lt;]]-1,IF(AND(Weekly[[#This Row],[H Odds &lt;]]&lt;&gt;"",Weekly[[#This Row],[QDA_P]]=TRUE,Weekly[[#This Row],[Actual]]=FALSE),BG122-1,BG122)))</f>
        <v>41.73</v>
      </c>
      <c r="BH123" s="38">
        <f>IF(Weekly[[#This Row],[H Odds &lt;]]="",BH122,IF(AND(Weekly[[#This Row],[H Odds &lt;]]&lt;&gt;"",Weekly[[#This Row],[KNC_P]]=TRUE,Weekly[[#This Row],[Actual]]=TRUE),BH122+Weekly[[#This Row],[H Odds &lt;]]-1,IF(AND(Weekly[[#This Row],[H Odds &lt;]]&lt;&gt;"",Weekly[[#This Row],[KNC_P]]=TRUE,Weekly[[#This Row],[Actual]]=FALSE),BH122-1,BH122)))</f>
        <v>40</v>
      </c>
      <c r="BI123" s="38">
        <f>IF(Weekly[[#This Row],[H Odds &lt;]]="",BI122,IF(AND(Weekly[[#This Row],[H Odds &lt;]]&lt;&gt;"",Weekly[[#This Row],[TRUES]]&gt;0,Weekly[[#This Row],[Actual]]=TRUE),BI122+Weekly[[#This Row],[H Odds &lt;]]-1,IF(AND(Weekly[[#This Row],[H Odds &lt;]]&lt;&gt;"",Weekly[[#This Row],[TRUES]]=0),BI122,BI122-1)))</f>
        <v>57.21</v>
      </c>
      <c r="BJ123" s="38">
        <f>IF(Weekly[[#This Row],[H Odds &lt;]]="",BJ122,IF(AND(Weekly[[#This Row],[H Odds &lt;]]&lt;&gt;"",Weekly[[#This Row],[Actual]]=TRUE),BJ122+Weekly[[#This Row],[H Odds &lt;]]-1,IF(AND(Weekly[[#This Row],[H Odds &lt;]]&lt;&gt;"",Weekly[[#This Row],[Actual]]=FALSE),BJ122-1,BJ122)))</f>
        <v>57.21</v>
      </c>
      <c r="BK123" s="58">
        <f>IF(AND(Weekly[[#This Row],[TRUES]]&gt;4,Weekly[[#This Row],[Actual]]=TRUE),BK122+Weekly[[#This Row],[BF H Odds]]-1,IF(AND(Weekly[[#This Row],[FALSES]]&gt;4,Weekly[[#This Row],[Actual]]=FALSE),BK122+Weekly[[#This Row],[BF V Odds]]-1,IF(AND(Weekly[[#This Row],[TRUES]]&gt;4,Weekly[[#This Row],[Actual]]=FALSE),BK122-1,IF(AND(Weekly[[#This Row],[FALSES]]&gt;4,Weekly[[#This Row],[Actual]]=TRUE),BK122-1,BK122))))</f>
        <v>34.380000000000024</v>
      </c>
      <c r="BL123" s="58">
        <f>IF(AND(Weekly[[#This Row],[TRUES]]&gt;5,Weekly[[#This Row],[Actual]]=TRUE),BL122+Weekly[[#This Row],[BF H Odds]]-1,IF(AND(Weekly[[#This Row],[FALSES]]&gt;5,Weekly[[#This Row],[Actual]]=FALSE),BL122+Weekly[[#This Row],[BF V Odds]]-1,IF(AND(Weekly[[#This Row],[TRUES]]&gt;5,Weekly[[#This Row],[Actual]]=FALSE),BL122-1,IF(AND(Weekly[[#This Row],[FALSES]]&gt;5,Weekly[[#This Row],[Actual]]=TRUE),BL122-1,BL122))))</f>
        <v>40.340000000000018</v>
      </c>
      <c r="BM123" s="58">
        <f>IF(AND(Weekly[[#This Row],[TRUES]]&gt;6,Weekly[[#This Row],[Actual]]=TRUE),BM122+Weekly[[#This Row],[BF H Odds]]-1,IF(AND(Weekly[[#This Row],[FALSES]]&gt;6,Weekly[[#This Row],[Actual]]=FALSE),BM122+Weekly[[#This Row],[BF V Odds]]-1,IF(AND(Weekly[[#This Row],[TRUES]]&gt;6,Weekly[[#This Row],[Actual]]=FALSE),BM122-1,IF(AND(Weekly[[#This Row],[FALSES]]&gt;6,Weekly[[#This Row],[Actual]]=TRUE),BM122-1,BM122))))</f>
        <v>42.480000000000018</v>
      </c>
      <c r="BN123" s="24"/>
    </row>
    <row r="124" spans="1:66" x14ac:dyDescent="0.25">
      <c r="A124" s="1">
        <v>133</v>
      </c>
      <c r="B124" s="10">
        <v>44253</v>
      </c>
      <c r="C124" s="17" t="s">
        <v>9</v>
      </c>
      <c r="D124" s="15" t="s">
        <v>31</v>
      </c>
      <c r="E124" t="b">
        <v>1</v>
      </c>
      <c r="F124" t="b">
        <v>1</v>
      </c>
      <c r="G124" t="b">
        <v>1</v>
      </c>
      <c r="H124" t="b">
        <v>1</v>
      </c>
      <c r="I124" t="b">
        <v>1</v>
      </c>
      <c r="J124" t="b">
        <v>1</v>
      </c>
      <c r="K124" t="b">
        <v>1</v>
      </c>
      <c r="N124">
        <v>1</v>
      </c>
      <c r="O124" s="11">
        <v>1.8</v>
      </c>
      <c r="P124" t="b">
        <v>1</v>
      </c>
      <c r="Q124" t="s">
        <v>66</v>
      </c>
      <c r="R124" s="9">
        <f>IFERROR(IF(Weekly[[#This Row],[Won Bet?]]="yes",R123+(Weekly[[#This Row],[BF Odds]]*Weekly[[#This Row],[BF Stake]])-Weekly[[#This Row],[BF Stake]],R123-Weekly[[#This Row],[BF Stake]]),R123)</f>
        <v>90.140000000000029</v>
      </c>
      <c r="S124" s="9">
        <f>IFERROR(IF(Weekly[[#This Row],[Won Bet?]]="yes",S123+(((Weekly[[#This Row],[BF Odds]]*Weekly[[#This Row],[BF Stake]])-Weekly[[#This Row],[BF Stake]])*0.95),S123-Weekly[[#This Row],[BF Stake]]),S123)</f>
        <v>88.333000000000013</v>
      </c>
      <c r="T124">
        <v>2.2000000000000002</v>
      </c>
      <c r="U124" s="13">
        <v>1.72</v>
      </c>
      <c r="V124" s="24">
        <f>IF(Weekly[[#This Row],[Actual]]="","",IF(AND(Weekly[[#This Row],[SVC_P]]=Weekly[[#This Row],[Actual]],Weekly[[#This Row],[SVC_P]]=TRUE),V123+Weekly[[#This Row],[BF H Odds]]-1,IF(AND(Weekly[[#This Row],[SVC_P]]=Weekly[[#This Row],[Actual]],Weekly[[#This Row],[SVC_P]]=FALSE),V123+Weekly[[#This Row],[BF V Odds]]-1,V123-1)))</f>
        <v>63.510000000000019</v>
      </c>
      <c r="W124" s="24">
        <f>IF(Weekly[[#This Row],[Actual]]="","",IF(AND(Weekly[[#This Row],[SVC_P]]=FALSE,Weekly[[#This Row],[Actual]]=TRUE),W123+Weekly[[#This Row],[BF H Odds]]-1,IF(AND(Weekly[[#This Row],[SVC_P]]=TRUE,Weekly[[#This Row],[Actual]]=FALSE,),W123+Weekly[[#This Row],[BF V Odds]]-1,W123-1)))</f>
        <v>-74.509999999999991</v>
      </c>
      <c r="X124" s="24">
        <f>IF(Weekly[[#This Row],[Actual]]="","",IF(AND(Weekly[[#This Row],[ADBC_P]]=Weekly[[#This Row],[Actual]],Weekly[[#This Row],[ADBC_P]]=TRUE),X123+Weekly[[#This Row],[BF H Odds]]-1,IF(AND(Weekly[[#This Row],[ADBC_P]]=Weekly[[#This Row],[Actual]],Weekly[[#This Row],[ADBC_P]]=FALSE),X123+Weekly[[#This Row],[BF V Odds]]-1,X123-1)))</f>
        <v>48.400000000000027</v>
      </c>
      <c r="Y124" s="24">
        <f>IF(Weekly[[#This Row],[Actual]]="","",IF(AND(Weekly[[#This Row],[ADBC_P]]=FALSE,Weekly[[#This Row],[Actual]]=TRUE),Y123+Weekly[[#This Row],[BF H Odds]]-1,IF(AND(Weekly[[#This Row],[ADBC_P]]=TRUE,Weekly[[#This Row],[Actual]]=FALSE),Y123+Weekly[[#This Row],[BF V Odds]]-1,Y123-1)))</f>
        <v>40.430000000000014</v>
      </c>
      <c r="Z124" s="24">
        <f>IF(Weekly[[#This Row],[Actual]]="","",IF(AND(Weekly[[#This Row],[RFC_P]]=Weekly[[#This Row],[Actual]],Weekly[[#This Row],[RFC_P]]=TRUE),Z123+Weekly[[#This Row],[BF H Odds]]-1,IF(AND(Weekly[[#This Row],[RFC_P]]=Weekly[[#This Row],[Actual]],Weekly[[#This Row],[RFC_P]]=FALSE),Z123+Weekly[[#This Row],[BF V Odds]]-1,Z123-1)))</f>
        <v>31.790000000000035</v>
      </c>
      <c r="AA124" s="24">
        <f>IF(Weekly[[#This Row],[Actual]]="","",IF(AND(Weekly[[#This Row],[RFC_P]]=FALSE,Weekly[[#This Row],[Actual]]=TRUE),AA123+Weekly[[#This Row],[BF H Odds]]-1,IF(AND(Weekly[[#This Row],[RFC_P]]=TRUE,Weekly[[#This Row],[Actual]]=FALSE),AA123+Weekly[[#This Row],[BF V Odds]]-1,AA123-1)))</f>
        <v>57.040000000000013</v>
      </c>
      <c r="AB124" s="24">
        <f>IF(Weekly[[#This Row],[Actual]]="","",IF(AND(Weekly[[#This Row],[GBC_P]]=Weekly[[#This Row],[Actual]],Weekly[[#This Row],[GBC_P]]=TRUE),AB123+Weekly[[#This Row],[BF H Odds]]-1,IF(AND(Weekly[[#This Row],[GBC_P]]=Weekly[[#This Row],[Actual]],Weekly[[#This Row],[GBC_P]]=FALSE),AB123+Weekly[[#This Row],[BF V Odds]]-1,AB123-1)))</f>
        <v>34.300000000000018</v>
      </c>
      <c r="AC124" s="24">
        <f>IF(Weekly[[#This Row],[Actual]]="","",IF(AND(Weekly[[#This Row],[GBC_P]]=FALSE,Weekly[[#This Row],[Actual]]=TRUE),AC123+Weekly[[#This Row],[BF H Odds]]-1,IF(AND(Weekly[[#This Row],[GBC_P]]=TRUE,Weekly[[#This Row],[Actual]]=FALSE),AC123+Weekly[[#This Row],[BF V Odds]]-1,AC123-1)))</f>
        <v>54.530000000000022</v>
      </c>
      <c r="AD124" s="24">
        <f>IF(Weekly[[#This Row],[Actual]]="","",IF(AND(Weekly[[#This Row],[HGBC_P]]=Weekly[[#This Row],[Actual]],Weekly[[#This Row],[HGBC_P]]=TRUE),AD123+Weekly[[#This Row],[BF H Odds]]-1,IF(AND(Weekly[[#This Row],[HGBC_P]]=Weekly[[#This Row],[Actual]],Weekly[[#This Row],[HGBC_P]]=FALSE),AD123+Weekly[[#This Row],[BF V Odds]]-1,AD123-1)))</f>
        <v>28.180000000000039</v>
      </c>
      <c r="AE124" s="24">
        <f>IF(Weekly[[#This Row],[Actual]]="","",IF(AND(Weekly[[#This Row],[HGBC_P]]=FALSE,Weekly[[#This Row],[Actual]]=TRUE),AE123+Weekly[[#This Row],[BF H Odds]]-1,IF(AND(Weekly[[#This Row],[HGBC_P]]=TRUE,Weekly[[#This Row],[Actual]]=FALSE),AE123+Weekly[[#This Row],[BF V Odds]]-1,AE123-1)))</f>
        <v>60.650000000000013</v>
      </c>
      <c r="AF124" s="24">
        <f>IF(Weekly[[#This Row],[Actual]]="","",IF(AND(Weekly[[#This Row],[XGB_P]]=Weekly[[#This Row],[Actual]],Weekly[[#This Row],[XGB_P]]=TRUE),AF123+Weekly[[#This Row],[BF H Odds]]-1,IF(AND(Weekly[[#This Row],[XGB_P]]=Weekly[[#This Row],[Actual]],Weekly[[#This Row],[XGB_P]]=FALSE),AF123+Weekly[[#This Row],[BF V Odds]]-1,AF123-1)))</f>
        <v>36.290000000000028</v>
      </c>
      <c r="AG124" s="24">
        <f>IF(Weekly[[#This Row],[Actual]]="","",IF(AND(Weekly[[#This Row],[XGB_P]]=FALSE,Weekly[[#This Row],[Actual]]=TRUE),AG123+Weekly[[#This Row],[BF H Odds]]-1,IF(AND(Weekly[[#This Row],[XGB_P]]=TRUE,Weekly[[#This Row],[Actual]]=FALSE),AG123+Weekly[[#This Row],[BF V Odds]]-1,AG123-1)))</f>
        <v>52.540000000000006</v>
      </c>
      <c r="AH124" s="24">
        <f>IF(Weekly[[#This Row],[Actual]]="","",IF(AND(Weekly[[#This Row],[QDA_P]]=Weekly[[#This Row],[Actual]],Weekly[[#This Row],[QDA_P]]=TRUE),AH123+Weekly[[#This Row],[BF H Odds]]-1,IF(AND(Weekly[[#This Row],[QDA_P]]=Weekly[[#This Row],[Actual]],Weekly[[#This Row],[QDA_P]]=FALSE),AH123+Weekly[[#This Row],[BF V Odds]]-1,AH123-1)))</f>
        <v>35.47000000000002</v>
      </c>
      <c r="AI124" s="24">
        <f>IF(Weekly[[#This Row],[Actual]]="","",IF(AND(Weekly[[#This Row],[QDA_P]]=FALSE,Weekly[[#This Row],[Actual]]=TRUE),AI123+Weekly[[#This Row],[BF H Odds]]-1,IF(AND(Weekly[[#This Row],[QDA_P]]=TRUE,Weekly[[#This Row],[Actual]]=FALSE),AI123+Weekly[[#This Row],[BF V Odds]]-1,AI123-1)))</f>
        <v>53.360000000000021</v>
      </c>
      <c r="AJ124" s="24"/>
      <c r="AK124" s="24"/>
      <c r="AL124" s="30">
        <f>IF(Weekly[[#This Row],[Actual]]="","",COUNTIF(Weekly[[#This Row],[SVC_P]:[QDA_P]],TRUE))</f>
        <v>7</v>
      </c>
      <c r="AM124" s="30">
        <f>IF(Weekly[[#This Row],[Actual]]="","",COUNTIF(Weekly[[#This Row],[SVC_P]:[QDA_P]],FALSE))</f>
        <v>0</v>
      </c>
      <c r="AN124" t="str">
        <f>IF(AND(Weekly[[#This Row],[BF V Odds]]&gt;$BO$6,Weekly[[#This Row],[BF V Odds]] &lt; $BO$7),Weekly[[#This Row],[BF V Odds]],"")</f>
        <v/>
      </c>
      <c r="AO124" t="str">
        <f>IF(AND(Weekly[[#This Row],[BF H Odds]]&gt;$BO$6, Weekly[[#This Row],[BF H Odds]] &lt; $BO$7),Weekly[[#This Row],[BF H Odds]],"")</f>
        <v/>
      </c>
      <c r="AP124" s="37">
        <f>IF(AND(Weekly[[#This Row],[V Odds &lt;]]="",Weekly[[#This Row],[H Odds &lt;]]=""),AP123,IF(AND(Weekly[[#This Row],[H Odds &lt;]]&lt;&gt;"",Weekly[[#This Row],[SVC_P]]=TRUE,Weekly[[#This Row],[Actual]]=TRUE),AP123+Weekly[[#This Row],[H Odds &lt;]]-1,IF(AND(Weekly[[#This Row],[V Odds &lt;]]&lt;&gt;"",Weekly[[#This Row],[SVC_P]]=FALSE,Weekly[[#This Row],[Actual]]=FALSE),AP123+Weekly[[#This Row],[V Odds &lt;]]-1,IF(AND(Weekly[[#This Row],[V Odds &lt;]]&lt;&gt;"",Weekly[[#This Row],[SVC_P]]=FALSE,Weekly[[#This Row],[Actual]]=TRUE),AP123-1,IF(AND(Weekly[[#This Row],[H Odds &lt;]]&lt;&gt;"",Weekly[[#This Row],[SVC_P]]=TRUE,Weekly[[#This Row],[Actual]]=FALSE),AP123-1,AP123)))))</f>
        <v>59.900000000000013</v>
      </c>
      <c r="AQ124" s="37">
        <f>IF(AND(Weekly[[#This Row],[V Odds &lt;]]="",Weekly[[#This Row],[H Odds &lt;]]=""),AQ123,IF(AND(Weekly[[#This Row],[H Odds &lt;]]&lt;&gt;"",Weekly[[#This Row],[ADBC_P]]=TRUE,Weekly[[#This Row],[Actual]]=TRUE),AQ123+Weekly[[#This Row],[H Odds &lt;]]-1,IF(AND(Weekly[[#This Row],[V Odds &lt;]]&lt;&gt;"",Weekly[[#This Row],[ADBC_P]]=FALSE,Weekly[[#This Row],[Actual]]=FALSE),AQ123+Weekly[[#This Row],[V Odds &lt;]]-1,IF(AND(Weekly[[#This Row],[V Odds &lt;]]&lt;&gt;"",Weekly[[#This Row],[ADBC_P]]=FALSE,Weekly[[#This Row],[Actual]]=TRUE),AQ123-1,IF(AND(Weekly[[#This Row],[H Odds &lt;]]&lt;&gt;"",Weekly[[#This Row],[ADBC_P]]=TRUE,Weekly[[#This Row],[Actual]]=FALSE),AQ123-1,AQ123)))))</f>
        <v>50.3</v>
      </c>
      <c r="AR124" s="37">
        <f>IF(AND(Weekly[[#This Row],[V Odds &lt;]]="",Weekly[[#This Row],[H Odds &lt;]]=""),AR123,IF(AND(Weekly[[#This Row],[H Odds &lt;]]&lt;&gt;"",Weekly[[#This Row],[RFC_P]]=TRUE,Weekly[[#This Row],[Actual]]=TRUE),AR123+Weekly[[#This Row],[H Odds &lt;]]-1,IF(AND(Weekly[[#This Row],[V Odds &lt;]]&lt;&gt;"",Weekly[[#This Row],[RFC_P]]=FALSE,Weekly[[#This Row],[Actual]]=FALSE),AR123+Weekly[[#This Row],[V Odds &lt;]]-1,IF(AND(Weekly[[#This Row],[V Odds &lt;]]&lt;&gt;"",Weekly[[#This Row],[RFC_P]]=FALSE,Weekly[[#This Row],[Actual]]=TRUE),AR123-1,IF(AND(Weekly[[#This Row],[H Odds &lt;]]&lt;&gt;"",Weekly[[#This Row],[RFC_P]]=TRUE,Weekly[[#This Row],[Actual]]=FALSE),AR123-1,AR123)))))</f>
        <v>44.56</v>
      </c>
      <c r="AS124" s="37">
        <f>IF(AND(Weekly[[#This Row],[V Odds &lt;]]="",Weekly[[#This Row],[H Odds &lt;]]=""),AS123,IF(AND(Weekly[[#This Row],[H Odds &lt;]]&lt;&gt;"",Weekly[[#This Row],[GBC_P]]=TRUE,Weekly[[#This Row],[Actual]]=TRUE),AS123+Weekly[[#This Row],[H Odds &lt;]]-1,IF(AND(Weekly[[#This Row],[V Odds &lt;]]&lt;&gt;"",Weekly[[#This Row],[GBC_P]]=FALSE,Weekly[[#This Row],[Actual]]=FALSE),AS123+Weekly[[#This Row],[V Odds &lt;]]-1,IF(AND(Weekly[[#This Row],[V Odds &lt;]]&lt;&gt;"",Weekly[[#This Row],[GBC_P]]=FALSE,Weekly[[#This Row],[Actual]]=TRUE),AS123-1,IF(AND(Weekly[[#This Row],[H Odds &lt;]]&lt;&gt;"",Weekly[[#This Row],[GBC_P]]=TRUE,Weekly[[#This Row],[Actual]]=FALSE),AS123-1,AS123)))))</f>
        <v>47.05</v>
      </c>
      <c r="AT124" s="37">
        <f>IF(AND(Weekly[[#This Row],[V Odds &lt;]]="",Weekly[[#This Row],[H Odds &lt;]]=""),AT123,IF(AND(Weekly[[#This Row],[H Odds &lt;]]&lt;&gt;"",Weekly[[#This Row],[HGBC_P]]=TRUE,Weekly[[#This Row],[Actual]]=TRUE),AT123+Weekly[[#This Row],[H Odds &lt;]]-1,IF(AND(Weekly[[#This Row],[V Odds &lt;]]&lt;&gt;"",Weekly[[#This Row],[HGBC_P]]=FALSE,Weekly[[#This Row],[Actual]]=FALSE),AT123+Weekly[[#This Row],[V Odds &lt;]]-1,IF(AND(Weekly[[#This Row],[V Odds &lt;]]&lt;&gt;"",Weekly[[#This Row],[HGBC_P]]=FALSE,Weekly[[#This Row],[Actual]]=TRUE),AT123-1,IF(AND(Weekly[[#This Row],[H Odds &lt;]]&lt;&gt;"",Weekly[[#This Row],[HGBC_P]]=TRUE,Weekly[[#This Row],[Actual]]=FALSE),AT123-1,AT123)))))</f>
        <v>43.48</v>
      </c>
      <c r="AU124" s="37">
        <f>IF(AND(Weekly[[#This Row],[V Odds &lt;]]="",Weekly[[#This Row],[H Odds &lt;]]=""),AU123,IF(AND(Weekly[[#This Row],[H Odds &lt;]]&lt;&gt;"",Weekly[[#This Row],[XGB_P]]=TRUE,Weekly[[#This Row],[Actual]]=TRUE),AU123+Weekly[[#This Row],[H Odds &lt;]]-1,IF(AND(Weekly[[#This Row],[V Odds &lt;]]&lt;&gt;"",Weekly[[#This Row],[XGB_P]]=FALSE,Weekly[[#This Row],[Actual]]=FALSE),AU123+Weekly[[#This Row],[V Odds &lt;]]-1,IF(AND(Weekly[[#This Row],[V Odds &lt;]]&lt;&gt;"",Weekly[[#This Row],[XGB_P]]=FALSE,Weekly[[#This Row],[Actual]]=TRUE),AU123-1,IF(AND(Weekly[[#This Row],[H Odds &lt;]]&lt;&gt;"",Weekly[[#This Row],[XGB_P]]=TRUE,Weekly[[#This Row],[Actual]]=FALSE),AU123-1,AU123)))))</f>
        <v>47.88</v>
      </c>
      <c r="AV124" s="37">
        <f>IF(AND(Weekly[[#This Row],[V Odds &lt;]]="",Weekly[[#This Row],[H Odds &lt;]]=""),AV123,IF(AND(Weekly[[#This Row],[H Odds &lt;]]&lt;&gt;"",Weekly[[#This Row],[QDA_P]]=TRUE,Weekly[[#This Row],[Actual]]=TRUE),AV123+Weekly[[#This Row],[H Odds &lt;]]-1,IF(AND(Weekly[[#This Row],[V Odds &lt;]]&lt;&gt;"",Weekly[[#This Row],[QDA_P]]=FALSE,Weekly[[#This Row],[Actual]]=FALSE),AV123+Weekly[[#This Row],[V Odds &lt;]]-1,IF(AND(Weekly[[#This Row],[V Odds &lt;]]&lt;&gt;"",Weekly[[#This Row],[QDA_P]]=FALSE,Weekly[[#This Row],[Actual]]=TRUE),AV123-1,IF(AND(Weekly[[#This Row],[H Odds &lt;]]&lt;&gt;"",Weekly[[#This Row],[QDA_P]]=TRUE,Weekly[[#This Row],[Actual]]=FALSE),AV123-1,AV123)))))</f>
        <v>49.749999999999993</v>
      </c>
      <c r="AW124" s="37"/>
      <c r="AX124" s="37">
        <f>IF(AND(Weekly[[#This Row],[V Odds &lt;]]="",Weekly[[#This Row],[H Odds &lt;]]=""),AX123,IF(AND(Weekly[[#This Row],[V Odds &lt;]]&lt;&gt;"",Weekly[[#This Row],[FALSES]]&gt;0,Weekly[[#This Row],[Actual]]=FALSE),AX123+Weekly[[#This Row],[V Odds &lt;]]-1,IF(AND(Weekly[[#This Row],[H Odds &lt;]]&lt;&gt;"",Weekly[[#This Row],[TRUES]]&gt;0,Weekly[[#This Row],[Actual]]=TRUE),AX123+Weekly[[#This Row],[H Odds &lt;]]-1,IF(AND(Weekly[[#This Row],[V Odds &lt;]]&lt;&gt;"",Weekly[[#This Row],[FALSES]]=0),AX123,IF(AND(Weekly[[#This Row],[H Odds &lt;]]&lt;&gt;"",Weekly[[#This Row],[TRUES]]=0),AX123,AX123-1)))))</f>
        <v>64.92</v>
      </c>
      <c r="AY124" s="37">
        <f>IF(AND(Weekly[[#This Row],[V Odds &lt;]]="",Weekly[[#This Row],[H Odds &lt;]]=""),AY123,IF(AND(Weekly[[#This Row],[V Odds &lt;]]&lt;&gt;"",Weekly[[#This Row],[FALSES]]&gt;0,Weekly[[#This Row],[Actual]]=FALSE),AY123+((Weekly[[#This Row],[V Odds &lt;]]-1)*0.92),IF(AND(Weekly[[#This Row],[H Odds &lt;]]&lt;&gt;"",Weekly[[#This Row],[TRUES]]&gt;0,Weekly[[#This Row],[Actual]]=TRUE),AY123+((Weekly[[#This Row],[H Odds &lt;]]-1)*0.92),IF(AND(Weekly[[#This Row],[V Odds &lt;]]&lt;&gt;"",Weekly[[#This Row],[FALSES]]=0),AY123,IF(AND(Weekly[[#This Row],[H Odds &lt;]]&lt;&gt;"",Weekly[[#This Row],[TRUES]]=0),AY123,AY123-1)))))</f>
        <v>61.886400000000009</v>
      </c>
      <c r="AZ124" s="37">
        <f>IF(AND(Weekly[[#This Row],[V Odds &lt;]]="",Weekly[[#This Row],[H Odds &lt;]]=""),AZ123,IF(AND(Weekly[[#This Row],[V Odds &lt;]]&lt;&gt;"",Weekly[[#This Row],[Actual]]=FALSE),AZ123+Weekly[[#This Row],[V Odds &lt;]]-1,IF(AND(Weekly[[#This Row],[H Odds &lt;]]&lt;&gt;"",Weekly[[#This Row],[Actual]]=TRUE),AZ123+Weekly[[#This Row],[H Odds &lt;]]-1,AZ123-1)))</f>
        <v>64.5</v>
      </c>
      <c r="BA124" s="38">
        <f>IF(Weekly[[#This Row],[H Odds &lt;]]="",BA123,IF(AND(Weekly[[#This Row],[H Odds &lt;]]&lt;&gt;"",Weekly[[#This Row],[SVC_P]]=TRUE,Weekly[[#This Row],[Actual]]=TRUE),BA123+Weekly[[#This Row],[H Odds &lt;]]-1,IF(AND(Weekly[[#This Row],[H Odds &lt;]]&lt;&gt;"",Weekly[[#This Row],[SVC_P]]=TRUE,Weekly[[#This Row],[Actual]]=FALSE),BA123-1,BA123)))</f>
        <v>57.21</v>
      </c>
      <c r="BB124" s="38">
        <f>IF(Weekly[[#This Row],[H Odds &lt;]]="",BB123,IF(AND(Weekly[[#This Row],[H Odds &lt;]]&lt;&gt;"",Weekly[[#This Row],[ADBC_P]]=TRUE,Weekly[[#This Row],[Actual]]=TRUE),BB123+Weekly[[#This Row],[H Odds &lt;]]-1,IF(AND(Weekly[[#This Row],[H Odds &lt;]]&lt;&gt;"",Weekly[[#This Row],[ADBC_P]]=TRUE,Weekly[[#This Row],[Actual]]=FALSE),BB123-1,BB123)))</f>
        <v>43.98</v>
      </c>
      <c r="BC124" s="38">
        <f>IF(Weekly[[#This Row],[H Odds &lt;]]="",BC123,IF(AND(Weekly[[#This Row],[H Odds &lt;]]&lt;&gt;"",Weekly[[#This Row],[RFC_P]]=TRUE,Weekly[[#This Row],[Actual]]=TRUE),BC123+Weekly[[#This Row],[H Odds &lt;]]-1,IF(AND(Weekly[[#This Row],[H Odds &lt;]]&lt;&gt;"",Weekly[[#This Row],[RFC_P]]=TRUE,Weekly[[#This Row],[Actual]]=FALSE),BC123-1,BC123)))</f>
        <v>40.729999999999997</v>
      </c>
      <c r="BD124" s="38">
        <f>IF(Weekly[[#This Row],[H Odds &lt;]]="",BD123,IF(AND(Weekly[[#This Row],[H Odds &lt;]]&lt;&gt;"",Weekly[[#This Row],[GBC_P]]=TRUE,Weekly[[#This Row],[Actual]]=TRUE),BD123+Weekly[[#This Row],[H Odds &lt;]]-1,IF(AND(Weekly[[#This Row],[H Odds &lt;]]&lt;&gt;"",Weekly[[#This Row],[GBC_P]]=TRUE,Weekly[[#This Row],[Actual]]=FALSE),BD123-1,BD123)))</f>
        <v>41.73</v>
      </c>
      <c r="BE124" s="38">
        <f>IF(Weekly[[#This Row],[H Odds &lt;]]="",BE123,IF(AND(Weekly[[#This Row],[H Odds &lt;]]&lt;&gt;"",Weekly[[#This Row],[HGBC_P]]=TRUE,Weekly[[#This Row],[Actual]]=TRUE),BE123+Weekly[[#This Row],[H Odds &lt;]]-1,IF(AND(Weekly[[#This Row],[H Odds &lt;]]&lt;&gt;"",Weekly[[#This Row],[HGBC_P]]=TRUE,Weekly[[#This Row],[Actual]]=FALSE),BE123-1,BE123)))</f>
        <v>42.98</v>
      </c>
      <c r="BF124" s="38">
        <f>IF(Weekly[[#This Row],[H Odds &lt;]]="",BF123,IF(AND(Weekly[[#This Row],[H Odds &lt;]]&lt;&gt;"",Weekly[[#This Row],[XGB_P]]=TRUE,Weekly[[#This Row],[Actual]]=TRUE),BF123+Weekly[[#This Row],[H Odds &lt;]]-1,IF(AND(Weekly[[#This Row],[H Odds &lt;]]&lt;&gt;"",Weekly[[#This Row],[XGB_P]]=TRUE,Weekly[[#This Row],[Actual]]=FALSE),BF123-1,BF123)))</f>
        <v>46.25</v>
      </c>
      <c r="BG124" s="38">
        <f>IF(Weekly[[#This Row],[H Odds &lt;]]="",BG123,IF(AND(Weekly[[#This Row],[H Odds &lt;]]&lt;&gt;"",Weekly[[#This Row],[QDA_P]]=TRUE,Weekly[[#This Row],[Actual]]=TRUE),BG123+Weekly[[#This Row],[H Odds &lt;]]-1,IF(AND(Weekly[[#This Row],[H Odds &lt;]]&lt;&gt;"",Weekly[[#This Row],[QDA_P]]=TRUE,Weekly[[#This Row],[Actual]]=FALSE),BG123-1,BG123)))</f>
        <v>41.73</v>
      </c>
      <c r="BH124" s="38">
        <f>IF(Weekly[[#This Row],[H Odds &lt;]]="",BH123,IF(AND(Weekly[[#This Row],[H Odds &lt;]]&lt;&gt;"",Weekly[[#This Row],[KNC_P]]=TRUE,Weekly[[#This Row],[Actual]]=TRUE),BH123+Weekly[[#This Row],[H Odds &lt;]]-1,IF(AND(Weekly[[#This Row],[H Odds &lt;]]&lt;&gt;"",Weekly[[#This Row],[KNC_P]]=TRUE,Weekly[[#This Row],[Actual]]=FALSE),BH123-1,BH123)))</f>
        <v>40</v>
      </c>
      <c r="BI124" s="38">
        <f>IF(Weekly[[#This Row],[H Odds &lt;]]="",BI123,IF(AND(Weekly[[#This Row],[H Odds &lt;]]&lt;&gt;"",Weekly[[#This Row],[TRUES]]&gt;0,Weekly[[#This Row],[Actual]]=TRUE),BI123+Weekly[[#This Row],[H Odds &lt;]]-1,IF(AND(Weekly[[#This Row],[H Odds &lt;]]&lt;&gt;"",Weekly[[#This Row],[TRUES]]=0),BI123,BI123-1)))</f>
        <v>57.21</v>
      </c>
      <c r="BJ124" s="38">
        <f>IF(Weekly[[#This Row],[H Odds &lt;]]="",BJ123,IF(AND(Weekly[[#This Row],[H Odds &lt;]]&lt;&gt;"",Weekly[[#This Row],[Actual]]=TRUE),BJ123+Weekly[[#This Row],[H Odds &lt;]]-1,IF(AND(Weekly[[#This Row],[H Odds &lt;]]&lt;&gt;"",Weekly[[#This Row],[Actual]]=FALSE),BJ123-1,BJ123)))</f>
        <v>57.21</v>
      </c>
      <c r="BK124" s="58">
        <f>IF(AND(Weekly[[#This Row],[TRUES]]&gt;4,Weekly[[#This Row],[Actual]]=TRUE),BK123+Weekly[[#This Row],[BF H Odds]]-1,IF(AND(Weekly[[#This Row],[FALSES]]&gt;4,Weekly[[#This Row],[Actual]]=FALSE),BK123+Weekly[[#This Row],[BF V Odds]]-1,IF(AND(Weekly[[#This Row],[TRUES]]&gt;4,Weekly[[#This Row],[Actual]]=FALSE),BK123-1,IF(AND(Weekly[[#This Row],[FALSES]]&gt;4,Weekly[[#This Row],[Actual]]=TRUE),BK123-1,BK123))))</f>
        <v>35.100000000000023</v>
      </c>
      <c r="BL124" s="58">
        <f>IF(AND(Weekly[[#This Row],[TRUES]]&gt;5,Weekly[[#This Row],[Actual]]=TRUE),BL123+Weekly[[#This Row],[BF H Odds]]-1,IF(AND(Weekly[[#This Row],[FALSES]]&gt;5,Weekly[[#This Row],[Actual]]=FALSE),BL123+Weekly[[#This Row],[BF V Odds]]-1,IF(AND(Weekly[[#This Row],[TRUES]]&gt;5,Weekly[[#This Row],[Actual]]=FALSE),BL123-1,IF(AND(Weekly[[#This Row],[FALSES]]&gt;5,Weekly[[#This Row],[Actual]]=TRUE),BL123-1,BL123))))</f>
        <v>41.060000000000016</v>
      </c>
      <c r="BM124" s="58">
        <f>IF(AND(Weekly[[#This Row],[TRUES]]&gt;6,Weekly[[#This Row],[Actual]]=TRUE),BM123+Weekly[[#This Row],[BF H Odds]]-1,IF(AND(Weekly[[#This Row],[FALSES]]&gt;6,Weekly[[#This Row],[Actual]]=FALSE),BM123+Weekly[[#This Row],[BF V Odds]]-1,IF(AND(Weekly[[#This Row],[TRUES]]&gt;6,Weekly[[#This Row],[Actual]]=FALSE),BM123-1,IF(AND(Weekly[[#This Row],[FALSES]]&gt;6,Weekly[[#This Row],[Actual]]=TRUE),BM123-1,BM123))))</f>
        <v>43.200000000000017</v>
      </c>
      <c r="BN124" s="24"/>
    </row>
    <row r="125" spans="1:66" x14ac:dyDescent="0.25">
      <c r="A125" s="1">
        <v>134</v>
      </c>
      <c r="B125" s="10">
        <v>44253</v>
      </c>
      <c r="C125" s="17" t="s">
        <v>20</v>
      </c>
      <c r="D125" s="15" t="s">
        <v>30</v>
      </c>
      <c r="E125" t="b">
        <v>1</v>
      </c>
      <c r="F125" t="b">
        <v>1</v>
      </c>
      <c r="G125" t="b">
        <v>0</v>
      </c>
      <c r="H125" t="b">
        <v>0</v>
      </c>
      <c r="I125" t="b">
        <v>1</v>
      </c>
      <c r="J125" t="b">
        <v>1</v>
      </c>
      <c r="K125" t="b">
        <v>0</v>
      </c>
      <c r="O125" s="11"/>
      <c r="P125" t="b">
        <v>1</v>
      </c>
      <c r="R125" s="9">
        <f>IFERROR(IF(Weekly[[#This Row],[Won Bet?]]="yes",R124+(Weekly[[#This Row],[BF Odds]]*Weekly[[#This Row],[BF Stake]])-Weekly[[#This Row],[BF Stake]],R124-Weekly[[#This Row],[BF Stake]]),R124)</f>
        <v>90.140000000000029</v>
      </c>
      <c r="S125" s="9">
        <f>IFERROR(IF(Weekly[[#This Row],[Won Bet?]]="yes",S124+(((Weekly[[#This Row],[BF Odds]]*Weekly[[#This Row],[BF Stake]])-Weekly[[#This Row],[BF Stake]])*0.95),S124-Weekly[[#This Row],[BF Stake]]),S124)</f>
        <v>88.333000000000013</v>
      </c>
      <c r="T125">
        <v>3.24</v>
      </c>
      <c r="U125" s="13">
        <v>1.37</v>
      </c>
      <c r="V125" s="24">
        <f>IF(Weekly[[#This Row],[Actual]]="","",IF(AND(Weekly[[#This Row],[SVC_P]]=Weekly[[#This Row],[Actual]],Weekly[[#This Row],[SVC_P]]=TRUE),V124+Weekly[[#This Row],[BF H Odds]]-1,IF(AND(Weekly[[#This Row],[SVC_P]]=Weekly[[#This Row],[Actual]],Weekly[[#This Row],[SVC_P]]=FALSE),V124+Weekly[[#This Row],[BF V Odds]]-1,V124-1)))</f>
        <v>63.880000000000024</v>
      </c>
      <c r="W125" s="24">
        <f>IF(Weekly[[#This Row],[Actual]]="","",IF(AND(Weekly[[#This Row],[SVC_P]]=FALSE,Weekly[[#This Row],[Actual]]=TRUE),W124+Weekly[[#This Row],[BF H Odds]]-1,IF(AND(Weekly[[#This Row],[SVC_P]]=TRUE,Weekly[[#This Row],[Actual]]=FALSE,),W124+Weekly[[#This Row],[BF V Odds]]-1,W124-1)))</f>
        <v>-75.509999999999991</v>
      </c>
      <c r="X125" s="24">
        <f>IF(Weekly[[#This Row],[Actual]]="","",IF(AND(Weekly[[#This Row],[ADBC_P]]=Weekly[[#This Row],[Actual]],Weekly[[#This Row],[ADBC_P]]=TRUE),X124+Weekly[[#This Row],[BF H Odds]]-1,IF(AND(Weekly[[#This Row],[ADBC_P]]=Weekly[[#This Row],[Actual]],Weekly[[#This Row],[ADBC_P]]=FALSE),X124+Weekly[[#This Row],[BF V Odds]]-1,X124-1)))</f>
        <v>48.770000000000024</v>
      </c>
      <c r="Y125" s="24">
        <f>IF(Weekly[[#This Row],[Actual]]="","",IF(AND(Weekly[[#This Row],[ADBC_P]]=FALSE,Weekly[[#This Row],[Actual]]=TRUE),Y124+Weekly[[#This Row],[BF H Odds]]-1,IF(AND(Weekly[[#This Row],[ADBC_P]]=TRUE,Weekly[[#This Row],[Actual]]=FALSE),Y124+Weekly[[#This Row],[BF V Odds]]-1,Y124-1)))</f>
        <v>39.430000000000014</v>
      </c>
      <c r="Z125" s="24">
        <f>IF(Weekly[[#This Row],[Actual]]="","",IF(AND(Weekly[[#This Row],[RFC_P]]=Weekly[[#This Row],[Actual]],Weekly[[#This Row],[RFC_P]]=TRUE),Z124+Weekly[[#This Row],[BF H Odds]]-1,IF(AND(Weekly[[#This Row],[RFC_P]]=Weekly[[#This Row],[Actual]],Weekly[[#This Row],[RFC_P]]=FALSE),Z124+Weekly[[#This Row],[BF V Odds]]-1,Z124-1)))</f>
        <v>30.790000000000035</v>
      </c>
      <c r="AA125" s="24">
        <f>IF(Weekly[[#This Row],[Actual]]="","",IF(AND(Weekly[[#This Row],[RFC_P]]=FALSE,Weekly[[#This Row],[Actual]]=TRUE),AA124+Weekly[[#This Row],[BF H Odds]]-1,IF(AND(Weekly[[#This Row],[RFC_P]]=TRUE,Weekly[[#This Row],[Actual]]=FALSE),AA124+Weekly[[#This Row],[BF V Odds]]-1,AA124-1)))</f>
        <v>57.410000000000011</v>
      </c>
      <c r="AB125" s="24">
        <f>IF(Weekly[[#This Row],[Actual]]="","",IF(AND(Weekly[[#This Row],[GBC_P]]=Weekly[[#This Row],[Actual]],Weekly[[#This Row],[GBC_P]]=TRUE),AB124+Weekly[[#This Row],[BF H Odds]]-1,IF(AND(Weekly[[#This Row],[GBC_P]]=Weekly[[#This Row],[Actual]],Weekly[[#This Row],[GBC_P]]=FALSE),AB124+Weekly[[#This Row],[BF V Odds]]-1,AB124-1)))</f>
        <v>33.300000000000018</v>
      </c>
      <c r="AC125" s="24">
        <f>IF(Weekly[[#This Row],[Actual]]="","",IF(AND(Weekly[[#This Row],[GBC_P]]=FALSE,Weekly[[#This Row],[Actual]]=TRUE),AC124+Weekly[[#This Row],[BF H Odds]]-1,IF(AND(Weekly[[#This Row],[GBC_P]]=TRUE,Weekly[[#This Row],[Actual]]=FALSE),AC124+Weekly[[#This Row],[BF V Odds]]-1,AC124-1)))</f>
        <v>54.90000000000002</v>
      </c>
      <c r="AD125" s="24">
        <f>IF(Weekly[[#This Row],[Actual]]="","",IF(AND(Weekly[[#This Row],[HGBC_P]]=Weekly[[#This Row],[Actual]],Weekly[[#This Row],[HGBC_P]]=TRUE),AD124+Weekly[[#This Row],[BF H Odds]]-1,IF(AND(Weekly[[#This Row],[HGBC_P]]=Weekly[[#This Row],[Actual]],Weekly[[#This Row],[HGBC_P]]=FALSE),AD124+Weekly[[#This Row],[BF V Odds]]-1,AD124-1)))</f>
        <v>28.55000000000004</v>
      </c>
      <c r="AE125" s="24">
        <f>IF(Weekly[[#This Row],[Actual]]="","",IF(AND(Weekly[[#This Row],[HGBC_P]]=FALSE,Weekly[[#This Row],[Actual]]=TRUE),AE124+Weekly[[#This Row],[BF H Odds]]-1,IF(AND(Weekly[[#This Row],[HGBC_P]]=TRUE,Weekly[[#This Row],[Actual]]=FALSE),AE124+Weekly[[#This Row],[BF V Odds]]-1,AE124-1)))</f>
        <v>59.650000000000013</v>
      </c>
      <c r="AF125" s="24">
        <f>IF(Weekly[[#This Row],[Actual]]="","",IF(AND(Weekly[[#This Row],[XGB_P]]=Weekly[[#This Row],[Actual]],Weekly[[#This Row],[XGB_P]]=TRUE),AF124+Weekly[[#This Row],[BF H Odds]]-1,IF(AND(Weekly[[#This Row],[XGB_P]]=Weekly[[#This Row],[Actual]],Weekly[[#This Row],[XGB_P]]=FALSE),AF124+Weekly[[#This Row],[BF V Odds]]-1,AF124-1)))</f>
        <v>36.660000000000025</v>
      </c>
      <c r="AG125" s="24">
        <f>IF(Weekly[[#This Row],[Actual]]="","",IF(AND(Weekly[[#This Row],[XGB_P]]=FALSE,Weekly[[#This Row],[Actual]]=TRUE),AG124+Weekly[[#This Row],[BF H Odds]]-1,IF(AND(Weekly[[#This Row],[XGB_P]]=TRUE,Weekly[[#This Row],[Actual]]=FALSE),AG124+Weekly[[#This Row],[BF V Odds]]-1,AG124-1)))</f>
        <v>51.540000000000006</v>
      </c>
      <c r="AH125" s="24">
        <f>IF(Weekly[[#This Row],[Actual]]="","",IF(AND(Weekly[[#This Row],[QDA_P]]=Weekly[[#This Row],[Actual]],Weekly[[#This Row],[QDA_P]]=TRUE),AH124+Weekly[[#This Row],[BF H Odds]]-1,IF(AND(Weekly[[#This Row],[QDA_P]]=Weekly[[#This Row],[Actual]],Weekly[[#This Row],[QDA_P]]=FALSE),AH124+Weekly[[#This Row],[BF V Odds]]-1,AH124-1)))</f>
        <v>34.47000000000002</v>
      </c>
      <c r="AI125" s="24">
        <f>IF(Weekly[[#This Row],[Actual]]="","",IF(AND(Weekly[[#This Row],[QDA_P]]=FALSE,Weekly[[#This Row],[Actual]]=TRUE),AI124+Weekly[[#This Row],[BF H Odds]]-1,IF(AND(Weekly[[#This Row],[QDA_P]]=TRUE,Weekly[[#This Row],[Actual]]=FALSE),AI124+Weekly[[#This Row],[BF V Odds]]-1,AI124-1)))</f>
        <v>53.730000000000018</v>
      </c>
      <c r="AJ125" s="24"/>
      <c r="AK125" s="24"/>
      <c r="AL125" s="30">
        <f>IF(Weekly[[#This Row],[Actual]]="","",COUNTIF(Weekly[[#This Row],[SVC_P]:[QDA_P]],TRUE))</f>
        <v>4</v>
      </c>
      <c r="AM125" s="30">
        <f>IF(Weekly[[#This Row],[Actual]]="","",COUNTIF(Weekly[[#This Row],[SVC_P]:[QDA_P]],FALSE))</f>
        <v>3</v>
      </c>
      <c r="AN125">
        <f>IF(AND(Weekly[[#This Row],[BF V Odds]]&gt;$BO$6,Weekly[[#This Row],[BF V Odds]] &lt; $BO$7),Weekly[[#This Row],[BF V Odds]],"")</f>
        <v>3.24</v>
      </c>
      <c r="AO125" t="str">
        <f>IF(AND(Weekly[[#This Row],[BF H Odds]]&gt;$BO$6, Weekly[[#This Row],[BF H Odds]] &lt; $BO$7),Weekly[[#This Row],[BF H Odds]],"")</f>
        <v/>
      </c>
      <c r="AP125" s="37">
        <f>IF(AND(Weekly[[#This Row],[V Odds &lt;]]="",Weekly[[#This Row],[H Odds &lt;]]=""),AP124,IF(AND(Weekly[[#This Row],[H Odds &lt;]]&lt;&gt;"",Weekly[[#This Row],[SVC_P]]=TRUE,Weekly[[#This Row],[Actual]]=TRUE),AP124+Weekly[[#This Row],[H Odds &lt;]]-1,IF(AND(Weekly[[#This Row],[V Odds &lt;]]&lt;&gt;"",Weekly[[#This Row],[SVC_P]]=FALSE,Weekly[[#This Row],[Actual]]=FALSE),AP124+Weekly[[#This Row],[V Odds &lt;]]-1,IF(AND(Weekly[[#This Row],[V Odds &lt;]]&lt;&gt;"",Weekly[[#This Row],[SVC_P]]=FALSE,Weekly[[#This Row],[Actual]]=TRUE),AP124-1,IF(AND(Weekly[[#This Row],[H Odds &lt;]]&lt;&gt;"",Weekly[[#This Row],[SVC_P]]=TRUE,Weekly[[#This Row],[Actual]]=FALSE),AP124-1,AP124)))))</f>
        <v>59.900000000000013</v>
      </c>
      <c r="AQ125" s="37">
        <f>IF(AND(Weekly[[#This Row],[V Odds &lt;]]="",Weekly[[#This Row],[H Odds &lt;]]=""),AQ124,IF(AND(Weekly[[#This Row],[H Odds &lt;]]&lt;&gt;"",Weekly[[#This Row],[ADBC_P]]=TRUE,Weekly[[#This Row],[Actual]]=TRUE),AQ124+Weekly[[#This Row],[H Odds &lt;]]-1,IF(AND(Weekly[[#This Row],[V Odds &lt;]]&lt;&gt;"",Weekly[[#This Row],[ADBC_P]]=FALSE,Weekly[[#This Row],[Actual]]=FALSE),AQ124+Weekly[[#This Row],[V Odds &lt;]]-1,IF(AND(Weekly[[#This Row],[V Odds &lt;]]&lt;&gt;"",Weekly[[#This Row],[ADBC_P]]=FALSE,Weekly[[#This Row],[Actual]]=TRUE),AQ124-1,IF(AND(Weekly[[#This Row],[H Odds &lt;]]&lt;&gt;"",Weekly[[#This Row],[ADBC_P]]=TRUE,Weekly[[#This Row],[Actual]]=FALSE),AQ124-1,AQ124)))))</f>
        <v>50.3</v>
      </c>
      <c r="AR125" s="37">
        <f>IF(AND(Weekly[[#This Row],[V Odds &lt;]]="",Weekly[[#This Row],[H Odds &lt;]]=""),AR124,IF(AND(Weekly[[#This Row],[H Odds &lt;]]&lt;&gt;"",Weekly[[#This Row],[RFC_P]]=TRUE,Weekly[[#This Row],[Actual]]=TRUE),AR124+Weekly[[#This Row],[H Odds &lt;]]-1,IF(AND(Weekly[[#This Row],[V Odds &lt;]]&lt;&gt;"",Weekly[[#This Row],[RFC_P]]=FALSE,Weekly[[#This Row],[Actual]]=FALSE),AR124+Weekly[[#This Row],[V Odds &lt;]]-1,IF(AND(Weekly[[#This Row],[V Odds &lt;]]&lt;&gt;"",Weekly[[#This Row],[RFC_P]]=FALSE,Weekly[[#This Row],[Actual]]=TRUE),AR124-1,IF(AND(Weekly[[#This Row],[H Odds &lt;]]&lt;&gt;"",Weekly[[#This Row],[RFC_P]]=TRUE,Weekly[[#This Row],[Actual]]=FALSE),AR124-1,AR124)))))</f>
        <v>43.56</v>
      </c>
      <c r="AS125" s="37">
        <f>IF(AND(Weekly[[#This Row],[V Odds &lt;]]="",Weekly[[#This Row],[H Odds &lt;]]=""),AS124,IF(AND(Weekly[[#This Row],[H Odds &lt;]]&lt;&gt;"",Weekly[[#This Row],[GBC_P]]=TRUE,Weekly[[#This Row],[Actual]]=TRUE),AS124+Weekly[[#This Row],[H Odds &lt;]]-1,IF(AND(Weekly[[#This Row],[V Odds &lt;]]&lt;&gt;"",Weekly[[#This Row],[GBC_P]]=FALSE,Weekly[[#This Row],[Actual]]=FALSE),AS124+Weekly[[#This Row],[V Odds &lt;]]-1,IF(AND(Weekly[[#This Row],[V Odds &lt;]]&lt;&gt;"",Weekly[[#This Row],[GBC_P]]=FALSE,Weekly[[#This Row],[Actual]]=TRUE),AS124-1,IF(AND(Weekly[[#This Row],[H Odds &lt;]]&lt;&gt;"",Weekly[[#This Row],[GBC_P]]=TRUE,Weekly[[#This Row],[Actual]]=FALSE),AS124-1,AS124)))))</f>
        <v>46.05</v>
      </c>
      <c r="AT125" s="37">
        <f>IF(AND(Weekly[[#This Row],[V Odds &lt;]]="",Weekly[[#This Row],[H Odds &lt;]]=""),AT124,IF(AND(Weekly[[#This Row],[H Odds &lt;]]&lt;&gt;"",Weekly[[#This Row],[HGBC_P]]=TRUE,Weekly[[#This Row],[Actual]]=TRUE),AT124+Weekly[[#This Row],[H Odds &lt;]]-1,IF(AND(Weekly[[#This Row],[V Odds &lt;]]&lt;&gt;"",Weekly[[#This Row],[HGBC_P]]=FALSE,Weekly[[#This Row],[Actual]]=FALSE),AT124+Weekly[[#This Row],[V Odds &lt;]]-1,IF(AND(Weekly[[#This Row],[V Odds &lt;]]&lt;&gt;"",Weekly[[#This Row],[HGBC_P]]=FALSE,Weekly[[#This Row],[Actual]]=TRUE),AT124-1,IF(AND(Weekly[[#This Row],[H Odds &lt;]]&lt;&gt;"",Weekly[[#This Row],[HGBC_P]]=TRUE,Weekly[[#This Row],[Actual]]=FALSE),AT124-1,AT124)))))</f>
        <v>43.48</v>
      </c>
      <c r="AU125" s="37">
        <f>IF(AND(Weekly[[#This Row],[V Odds &lt;]]="",Weekly[[#This Row],[H Odds &lt;]]=""),AU124,IF(AND(Weekly[[#This Row],[H Odds &lt;]]&lt;&gt;"",Weekly[[#This Row],[XGB_P]]=TRUE,Weekly[[#This Row],[Actual]]=TRUE),AU124+Weekly[[#This Row],[H Odds &lt;]]-1,IF(AND(Weekly[[#This Row],[V Odds &lt;]]&lt;&gt;"",Weekly[[#This Row],[XGB_P]]=FALSE,Weekly[[#This Row],[Actual]]=FALSE),AU124+Weekly[[#This Row],[V Odds &lt;]]-1,IF(AND(Weekly[[#This Row],[V Odds &lt;]]&lt;&gt;"",Weekly[[#This Row],[XGB_P]]=FALSE,Weekly[[#This Row],[Actual]]=TRUE),AU124-1,IF(AND(Weekly[[#This Row],[H Odds &lt;]]&lt;&gt;"",Weekly[[#This Row],[XGB_P]]=TRUE,Weekly[[#This Row],[Actual]]=FALSE),AU124-1,AU124)))))</f>
        <v>47.88</v>
      </c>
      <c r="AV125" s="37">
        <f>IF(AND(Weekly[[#This Row],[V Odds &lt;]]="",Weekly[[#This Row],[H Odds &lt;]]=""),AV124,IF(AND(Weekly[[#This Row],[H Odds &lt;]]&lt;&gt;"",Weekly[[#This Row],[QDA_P]]=TRUE,Weekly[[#This Row],[Actual]]=TRUE),AV124+Weekly[[#This Row],[H Odds &lt;]]-1,IF(AND(Weekly[[#This Row],[V Odds &lt;]]&lt;&gt;"",Weekly[[#This Row],[QDA_P]]=FALSE,Weekly[[#This Row],[Actual]]=FALSE),AV124+Weekly[[#This Row],[V Odds &lt;]]-1,IF(AND(Weekly[[#This Row],[V Odds &lt;]]&lt;&gt;"",Weekly[[#This Row],[QDA_P]]=FALSE,Weekly[[#This Row],[Actual]]=TRUE),AV124-1,IF(AND(Weekly[[#This Row],[H Odds &lt;]]&lt;&gt;"",Weekly[[#This Row],[QDA_P]]=TRUE,Weekly[[#This Row],[Actual]]=FALSE),AV124-1,AV124)))))</f>
        <v>48.749999999999993</v>
      </c>
      <c r="AW125" s="37"/>
      <c r="AX125" s="37">
        <f>IF(AND(Weekly[[#This Row],[V Odds &lt;]]="",Weekly[[#This Row],[H Odds &lt;]]=""),AX124,IF(AND(Weekly[[#This Row],[V Odds &lt;]]&lt;&gt;"",Weekly[[#This Row],[FALSES]]&gt;0,Weekly[[#This Row],[Actual]]=FALSE),AX124+Weekly[[#This Row],[V Odds &lt;]]-1,IF(AND(Weekly[[#This Row],[H Odds &lt;]]&lt;&gt;"",Weekly[[#This Row],[TRUES]]&gt;0,Weekly[[#This Row],[Actual]]=TRUE),AX124+Weekly[[#This Row],[H Odds &lt;]]-1,IF(AND(Weekly[[#This Row],[V Odds &lt;]]&lt;&gt;"",Weekly[[#This Row],[FALSES]]=0),AX124,IF(AND(Weekly[[#This Row],[H Odds &lt;]]&lt;&gt;"",Weekly[[#This Row],[TRUES]]=0),AX124,AX124-1)))))</f>
        <v>63.92</v>
      </c>
      <c r="AY125" s="37">
        <f>IF(AND(Weekly[[#This Row],[V Odds &lt;]]="",Weekly[[#This Row],[H Odds &lt;]]=""),AY124,IF(AND(Weekly[[#This Row],[V Odds &lt;]]&lt;&gt;"",Weekly[[#This Row],[FALSES]]&gt;0,Weekly[[#This Row],[Actual]]=FALSE),AY124+((Weekly[[#This Row],[V Odds &lt;]]-1)*0.92),IF(AND(Weekly[[#This Row],[H Odds &lt;]]&lt;&gt;"",Weekly[[#This Row],[TRUES]]&gt;0,Weekly[[#This Row],[Actual]]=TRUE),AY124+((Weekly[[#This Row],[H Odds &lt;]]-1)*0.92),IF(AND(Weekly[[#This Row],[V Odds &lt;]]&lt;&gt;"",Weekly[[#This Row],[FALSES]]=0),AY124,IF(AND(Weekly[[#This Row],[H Odds &lt;]]&lt;&gt;"",Weekly[[#This Row],[TRUES]]=0),AY124,AY124-1)))))</f>
        <v>60.886400000000009</v>
      </c>
      <c r="AZ125" s="37">
        <f>IF(AND(Weekly[[#This Row],[V Odds &lt;]]="",Weekly[[#This Row],[H Odds &lt;]]=""),AZ124,IF(AND(Weekly[[#This Row],[V Odds &lt;]]&lt;&gt;"",Weekly[[#This Row],[Actual]]=FALSE),AZ124+Weekly[[#This Row],[V Odds &lt;]]-1,IF(AND(Weekly[[#This Row],[H Odds &lt;]]&lt;&gt;"",Weekly[[#This Row],[Actual]]=TRUE),AZ124+Weekly[[#This Row],[H Odds &lt;]]-1,AZ124-1)))</f>
        <v>63.5</v>
      </c>
      <c r="BA125" s="38">
        <f>IF(Weekly[[#This Row],[H Odds &lt;]]="",BA124,IF(AND(Weekly[[#This Row],[H Odds &lt;]]&lt;&gt;"",Weekly[[#This Row],[SVC_P]]=TRUE,Weekly[[#This Row],[Actual]]=TRUE),BA124+Weekly[[#This Row],[H Odds &lt;]]-1,IF(AND(Weekly[[#This Row],[H Odds &lt;]]&lt;&gt;"",Weekly[[#This Row],[SVC_P]]=TRUE,Weekly[[#This Row],[Actual]]=FALSE),BA124-1,BA124)))</f>
        <v>57.21</v>
      </c>
      <c r="BB125" s="38">
        <f>IF(Weekly[[#This Row],[H Odds &lt;]]="",BB124,IF(AND(Weekly[[#This Row],[H Odds &lt;]]&lt;&gt;"",Weekly[[#This Row],[ADBC_P]]=TRUE,Weekly[[#This Row],[Actual]]=TRUE),BB124+Weekly[[#This Row],[H Odds &lt;]]-1,IF(AND(Weekly[[#This Row],[H Odds &lt;]]&lt;&gt;"",Weekly[[#This Row],[ADBC_P]]=TRUE,Weekly[[#This Row],[Actual]]=FALSE),BB124-1,BB124)))</f>
        <v>43.98</v>
      </c>
      <c r="BC125" s="38">
        <f>IF(Weekly[[#This Row],[H Odds &lt;]]="",BC124,IF(AND(Weekly[[#This Row],[H Odds &lt;]]&lt;&gt;"",Weekly[[#This Row],[RFC_P]]=TRUE,Weekly[[#This Row],[Actual]]=TRUE),BC124+Weekly[[#This Row],[H Odds &lt;]]-1,IF(AND(Weekly[[#This Row],[H Odds &lt;]]&lt;&gt;"",Weekly[[#This Row],[RFC_P]]=TRUE,Weekly[[#This Row],[Actual]]=FALSE),BC124-1,BC124)))</f>
        <v>40.729999999999997</v>
      </c>
      <c r="BD125" s="38">
        <f>IF(Weekly[[#This Row],[H Odds &lt;]]="",BD124,IF(AND(Weekly[[#This Row],[H Odds &lt;]]&lt;&gt;"",Weekly[[#This Row],[GBC_P]]=TRUE,Weekly[[#This Row],[Actual]]=TRUE),BD124+Weekly[[#This Row],[H Odds &lt;]]-1,IF(AND(Weekly[[#This Row],[H Odds &lt;]]&lt;&gt;"",Weekly[[#This Row],[GBC_P]]=TRUE,Weekly[[#This Row],[Actual]]=FALSE),BD124-1,BD124)))</f>
        <v>41.73</v>
      </c>
      <c r="BE125" s="38">
        <f>IF(Weekly[[#This Row],[H Odds &lt;]]="",BE124,IF(AND(Weekly[[#This Row],[H Odds &lt;]]&lt;&gt;"",Weekly[[#This Row],[HGBC_P]]=TRUE,Weekly[[#This Row],[Actual]]=TRUE),BE124+Weekly[[#This Row],[H Odds &lt;]]-1,IF(AND(Weekly[[#This Row],[H Odds &lt;]]&lt;&gt;"",Weekly[[#This Row],[HGBC_P]]=TRUE,Weekly[[#This Row],[Actual]]=FALSE),BE124-1,BE124)))</f>
        <v>42.98</v>
      </c>
      <c r="BF125" s="38">
        <f>IF(Weekly[[#This Row],[H Odds &lt;]]="",BF124,IF(AND(Weekly[[#This Row],[H Odds &lt;]]&lt;&gt;"",Weekly[[#This Row],[XGB_P]]=TRUE,Weekly[[#This Row],[Actual]]=TRUE),BF124+Weekly[[#This Row],[H Odds &lt;]]-1,IF(AND(Weekly[[#This Row],[H Odds &lt;]]&lt;&gt;"",Weekly[[#This Row],[XGB_P]]=TRUE,Weekly[[#This Row],[Actual]]=FALSE),BF124-1,BF124)))</f>
        <v>46.25</v>
      </c>
      <c r="BG125" s="38">
        <f>IF(Weekly[[#This Row],[H Odds &lt;]]="",BG124,IF(AND(Weekly[[#This Row],[H Odds &lt;]]&lt;&gt;"",Weekly[[#This Row],[QDA_P]]=TRUE,Weekly[[#This Row],[Actual]]=TRUE),BG124+Weekly[[#This Row],[H Odds &lt;]]-1,IF(AND(Weekly[[#This Row],[H Odds &lt;]]&lt;&gt;"",Weekly[[#This Row],[QDA_P]]=TRUE,Weekly[[#This Row],[Actual]]=FALSE),BG124-1,BG124)))</f>
        <v>41.73</v>
      </c>
      <c r="BH125" s="38">
        <f>IF(Weekly[[#This Row],[H Odds &lt;]]="",BH124,IF(AND(Weekly[[#This Row],[H Odds &lt;]]&lt;&gt;"",Weekly[[#This Row],[KNC_P]]=TRUE,Weekly[[#This Row],[Actual]]=TRUE),BH124+Weekly[[#This Row],[H Odds &lt;]]-1,IF(AND(Weekly[[#This Row],[H Odds &lt;]]&lt;&gt;"",Weekly[[#This Row],[KNC_P]]=TRUE,Weekly[[#This Row],[Actual]]=FALSE),BH124-1,BH124)))</f>
        <v>40</v>
      </c>
      <c r="BI125" s="38">
        <f>IF(Weekly[[#This Row],[H Odds &lt;]]="",BI124,IF(AND(Weekly[[#This Row],[H Odds &lt;]]&lt;&gt;"",Weekly[[#This Row],[TRUES]]&gt;0,Weekly[[#This Row],[Actual]]=TRUE),BI124+Weekly[[#This Row],[H Odds &lt;]]-1,IF(AND(Weekly[[#This Row],[H Odds &lt;]]&lt;&gt;"",Weekly[[#This Row],[TRUES]]=0),BI124,BI124-1)))</f>
        <v>57.21</v>
      </c>
      <c r="BJ125" s="38">
        <f>IF(Weekly[[#This Row],[H Odds &lt;]]="",BJ124,IF(AND(Weekly[[#This Row],[H Odds &lt;]]&lt;&gt;"",Weekly[[#This Row],[Actual]]=TRUE),BJ124+Weekly[[#This Row],[H Odds &lt;]]-1,IF(AND(Weekly[[#This Row],[H Odds &lt;]]&lt;&gt;"",Weekly[[#This Row],[Actual]]=FALSE),BJ124-1,BJ124)))</f>
        <v>57.21</v>
      </c>
      <c r="BK125" s="58">
        <f>IF(AND(Weekly[[#This Row],[TRUES]]&gt;4,Weekly[[#This Row],[Actual]]=TRUE),BK124+Weekly[[#This Row],[BF H Odds]]-1,IF(AND(Weekly[[#This Row],[FALSES]]&gt;4,Weekly[[#This Row],[Actual]]=FALSE),BK124+Weekly[[#This Row],[BF V Odds]]-1,IF(AND(Weekly[[#This Row],[TRUES]]&gt;4,Weekly[[#This Row],[Actual]]=FALSE),BK124-1,IF(AND(Weekly[[#This Row],[FALSES]]&gt;4,Weekly[[#This Row],[Actual]]=TRUE),BK124-1,BK124))))</f>
        <v>35.100000000000023</v>
      </c>
      <c r="BL125" s="58">
        <f>IF(AND(Weekly[[#This Row],[TRUES]]&gt;5,Weekly[[#This Row],[Actual]]=TRUE),BL124+Weekly[[#This Row],[BF H Odds]]-1,IF(AND(Weekly[[#This Row],[FALSES]]&gt;5,Weekly[[#This Row],[Actual]]=FALSE),BL124+Weekly[[#This Row],[BF V Odds]]-1,IF(AND(Weekly[[#This Row],[TRUES]]&gt;5,Weekly[[#This Row],[Actual]]=FALSE),BL124-1,IF(AND(Weekly[[#This Row],[FALSES]]&gt;5,Weekly[[#This Row],[Actual]]=TRUE),BL124-1,BL124))))</f>
        <v>41.060000000000016</v>
      </c>
      <c r="BM125" s="58">
        <f>IF(AND(Weekly[[#This Row],[TRUES]]&gt;6,Weekly[[#This Row],[Actual]]=TRUE),BM124+Weekly[[#This Row],[BF H Odds]]-1,IF(AND(Weekly[[#This Row],[FALSES]]&gt;6,Weekly[[#This Row],[Actual]]=FALSE),BM124+Weekly[[#This Row],[BF V Odds]]-1,IF(AND(Weekly[[#This Row],[TRUES]]&gt;6,Weekly[[#This Row],[Actual]]=FALSE),BM124-1,IF(AND(Weekly[[#This Row],[FALSES]]&gt;6,Weekly[[#This Row],[Actual]]=TRUE),BM124-1,BM124))))</f>
        <v>43.200000000000017</v>
      </c>
      <c r="BN125" s="24"/>
    </row>
    <row r="126" spans="1:66" x14ac:dyDescent="0.25">
      <c r="A126" s="1">
        <v>135</v>
      </c>
      <c r="B126" s="10">
        <v>44253</v>
      </c>
      <c r="C126" s="17" t="s">
        <v>23</v>
      </c>
      <c r="D126" s="15" t="s">
        <v>35</v>
      </c>
      <c r="E126" t="b">
        <v>0</v>
      </c>
      <c r="F126" t="b">
        <v>0</v>
      </c>
      <c r="G126" t="b">
        <v>0</v>
      </c>
      <c r="H126" t="b">
        <v>0</v>
      </c>
      <c r="I126" t="b">
        <v>0</v>
      </c>
      <c r="J126" t="b">
        <v>0</v>
      </c>
      <c r="K126" t="b">
        <v>0</v>
      </c>
      <c r="N126">
        <v>1</v>
      </c>
      <c r="O126" s="11">
        <v>1.39</v>
      </c>
      <c r="P126" t="b">
        <v>0</v>
      </c>
      <c r="Q126" t="s">
        <v>66</v>
      </c>
      <c r="R126" s="9">
        <f>IFERROR(IF(Weekly[[#This Row],[Won Bet?]]="yes",R125+(Weekly[[#This Row],[BF Odds]]*Weekly[[#This Row],[BF Stake]])-Weekly[[#This Row],[BF Stake]],R125-Weekly[[#This Row],[BF Stake]]),R125)</f>
        <v>90.53000000000003</v>
      </c>
      <c r="S126" s="9">
        <f>IFERROR(IF(Weekly[[#This Row],[Won Bet?]]="yes",S125+(((Weekly[[#This Row],[BF Odds]]*Weekly[[#This Row],[BF Stake]])-Weekly[[#This Row],[BF Stake]])*0.95),S125-Weekly[[#This Row],[BF Stake]]),S125)</f>
        <v>88.70350000000002</v>
      </c>
      <c r="T126">
        <v>1.39</v>
      </c>
      <c r="U126" s="13">
        <v>3.16</v>
      </c>
      <c r="V126" s="24">
        <f>IF(Weekly[[#This Row],[Actual]]="","",IF(AND(Weekly[[#This Row],[SVC_P]]=Weekly[[#This Row],[Actual]],Weekly[[#This Row],[SVC_P]]=TRUE),V125+Weekly[[#This Row],[BF H Odds]]-1,IF(AND(Weekly[[#This Row],[SVC_P]]=Weekly[[#This Row],[Actual]],Weekly[[#This Row],[SVC_P]]=FALSE),V125+Weekly[[#This Row],[BF V Odds]]-1,V125-1)))</f>
        <v>64.270000000000024</v>
      </c>
      <c r="W126" s="24">
        <f>IF(Weekly[[#This Row],[Actual]]="","",IF(AND(Weekly[[#This Row],[SVC_P]]=FALSE,Weekly[[#This Row],[Actual]]=TRUE),W125+Weekly[[#This Row],[BF H Odds]]-1,IF(AND(Weekly[[#This Row],[SVC_P]]=TRUE,Weekly[[#This Row],[Actual]]=FALSE,),W125+Weekly[[#This Row],[BF V Odds]]-1,W125-1)))</f>
        <v>-76.509999999999991</v>
      </c>
      <c r="X126" s="24">
        <f>IF(Weekly[[#This Row],[Actual]]="","",IF(AND(Weekly[[#This Row],[ADBC_P]]=Weekly[[#This Row],[Actual]],Weekly[[#This Row],[ADBC_P]]=TRUE),X125+Weekly[[#This Row],[BF H Odds]]-1,IF(AND(Weekly[[#This Row],[ADBC_P]]=Weekly[[#This Row],[Actual]],Weekly[[#This Row],[ADBC_P]]=FALSE),X125+Weekly[[#This Row],[BF V Odds]]-1,X125-1)))</f>
        <v>49.160000000000025</v>
      </c>
      <c r="Y126" s="24">
        <f>IF(Weekly[[#This Row],[Actual]]="","",IF(AND(Weekly[[#This Row],[ADBC_P]]=FALSE,Weekly[[#This Row],[Actual]]=TRUE),Y125+Weekly[[#This Row],[BF H Odds]]-1,IF(AND(Weekly[[#This Row],[ADBC_P]]=TRUE,Weekly[[#This Row],[Actual]]=FALSE),Y125+Weekly[[#This Row],[BF V Odds]]-1,Y125-1)))</f>
        <v>38.430000000000014</v>
      </c>
      <c r="Z126" s="24">
        <f>IF(Weekly[[#This Row],[Actual]]="","",IF(AND(Weekly[[#This Row],[RFC_P]]=Weekly[[#This Row],[Actual]],Weekly[[#This Row],[RFC_P]]=TRUE),Z125+Weekly[[#This Row],[BF H Odds]]-1,IF(AND(Weekly[[#This Row],[RFC_P]]=Weekly[[#This Row],[Actual]],Weekly[[#This Row],[RFC_P]]=FALSE),Z125+Weekly[[#This Row],[BF V Odds]]-1,Z125-1)))</f>
        <v>31.180000000000035</v>
      </c>
      <c r="AA126" s="24">
        <f>IF(Weekly[[#This Row],[Actual]]="","",IF(AND(Weekly[[#This Row],[RFC_P]]=FALSE,Weekly[[#This Row],[Actual]]=TRUE),AA125+Weekly[[#This Row],[BF H Odds]]-1,IF(AND(Weekly[[#This Row],[RFC_P]]=TRUE,Weekly[[#This Row],[Actual]]=FALSE),AA125+Weekly[[#This Row],[BF V Odds]]-1,AA125-1)))</f>
        <v>56.410000000000011</v>
      </c>
      <c r="AB126" s="24">
        <f>IF(Weekly[[#This Row],[Actual]]="","",IF(AND(Weekly[[#This Row],[GBC_P]]=Weekly[[#This Row],[Actual]],Weekly[[#This Row],[GBC_P]]=TRUE),AB125+Weekly[[#This Row],[BF H Odds]]-1,IF(AND(Weekly[[#This Row],[GBC_P]]=Weekly[[#This Row],[Actual]],Weekly[[#This Row],[GBC_P]]=FALSE),AB125+Weekly[[#This Row],[BF V Odds]]-1,AB125-1)))</f>
        <v>33.690000000000019</v>
      </c>
      <c r="AC126" s="24">
        <f>IF(Weekly[[#This Row],[Actual]]="","",IF(AND(Weekly[[#This Row],[GBC_P]]=FALSE,Weekly[[#This Row],[Actual]]=TRUE),AC125+Weekly[[#This Row],[BF H Odds]]-1,IF(AND(Weekly[[#This Row],[GBC_P]]=TRUE,Weekly[[#This Row],[Actual]]=FALSE),AC125+Weekly[[#This Row],[BF V Odds]]-1,AC125-1)))</f>
        <v>53.90000000000002</v>
      </c>
      <c r="AD126" s="24">
        <f>IF(Weekly[[#This Row],[Actual]]="","",IF(AND(Weekly[[#This Row],[HGBC_P]]=Weekly[[#This Row],[Actual]],Weekly[[#This Row],[HGBC_P]]=TRUE),AD125+Weekly[[#This Row],[BF H Odds]]-1,IF(AND(Weekly[[#This Row],[HGBC_P]]=Weekly[[#This Row],[Actual]],Weekly[[#This Row],[HGBC_P]]=FALSE),AD125+Weekly[[#This Row],[BF V Odds]]-1,AD125-1)))</f>
        <v>28.94000000000004</v>
      </c>
      <c r="AE126" s="24">
        <f>IF(Weekly[[#This Row],[Actual]]="","",IF(AND(Weekly[[#This Row],[HGBC_P]]=FALSE,Weekly[[#This Row],[Actual]]=TRUE),AE125+Weekly[[#This Row],[BF H Odds]]-1,IF(AND(Weekly[[#This Row],[HGBC_P]]=TRUE,Weekly[[#This Row],[Actual]]=FALSE),AE125+Weekly[[#This Row],[BF V Odds]]-1,AE125-1)))</f>
        <v>58.650000000000013</v>
      </c>
      <c r="AF126" s="24">
        <f>IF(Weekly[[#This Row],[Actual]]="","",IF(AND(Weekly[[#This Row],[XGB_P]]=Weekly[[#This Row],[Actual]],Weekly[[#This Row],[XGB_P]]=TRUE),AF125+Weekly[[#This Row],[BF H Odds]]-1,IF(AND(Weekly[[#This Row],[XGB_P]]=Weekly[[#This Row],[Actual]],Weekly[[#This Row],[XGB_P]]=FALSE),AF125+Weekly[[#This Row],[BF V Odds]]-1,AF125-1)))</f>
        <v>37.050000000000026</v>
      </c>
      <c r="AG126" s="24">
        <f>IF(Weekly[[#This Row],[Actual]]="","",IF(AND(Weekly[[#This Row],[XGB_P]]=FALSE,Weekly[[#This Row],[Actual]]=TRUE),AG125+Weekly[[#This Row],[BF H Odds]]-1,IF(AND(Weekly[[#This Row],[XGB_P]]=TRUE,Weekly[[#This Row],[Actual]]=FALSE),AG125+Weekly[[#This Row],[BF V Odds]]-1,AG125-1)))</f>
        <v>50.540000000000006</v>
      </c>
      <c r="AH126" s="24">
        <f>IF(Weekly[[#This Row],[Actual]]="","",IF(AND(Weekly[[#This Row],[QDA_P]]=Weekly[[#This Row],[Actual]],Weekly[[#This Row],[QDA_P]]=TRUE),AH125+Weekly[[#This Row],[BF H Odds]]-1,IF(AND(Weekly[[#This Row],[QDA_P]]=Weekly[[#This Row],[Actual]],Weekly[[#This Row],[QDA_P]]=FALSE),AH125+Weekly[[#This Row],[BF V Odds]]-1,AH125-1)))</f>
        <v>34.860000000000021</v>
      </c>
      <c r="AI126" s="24">
        <f>IF(Weekly[[#This Row],[Actual]]="","",IF(AND(Weekly[[#This Row],[QDA_P]]=FALSE,Weekly[[#This Row],[Actual]]=TRUE),AI125+Weekly[[#This Row],[BF H Odds]]-1,IF(AND(Weekly[[#This Row],[QDA_P]]=TRUE,Weekly[[#This Row],[Actual]]=FALSE),AI125+Weekly[[#This Row],[BF V Odds]]-1,AI125-1)))</f>
        <v>52.730000000000018</v>
      </c>
      <c r="AJ126" s="24"/>
      <c r="AK126" s="24"/>
      <c r="AL126" s="30">
        <f>IF(Weekly[[#This Row],[Actual]]="","",COUNTIF(Weekly[[#This Row],[SVC_P]:[QDA_P]],TRUE))</f>
        <v>0</v>
      </c>
      <c r="AM126" s="30">
        <f>IF(Weekly[[#This Row],[Actual]]="","",COUNTIF(Weekly[[#This Row],[SVC_P]:[QDA_P]],FALSE))</f>
        <v>7</v>
      </c>
      <c r="AN126" t="str">
        <f>IF(AND(Weekly[[#This Row],[BF V Odds]]&gt;$BO$6,Weekly[[#This Row],[BF V Odds]] &lt; $BO$7),Weekly[[#This Row],[BF V Odds]],"")</f>
        <v/>
      </c>
      <c r="AO126">
        <f>IF(AND(Weekly[[#This Row],[BF H Odds]]&gt;$BO$6, Weekly[[#This Row],[BF H Odds]] &lt; $BO$7),Weekly[[#This Row],[BF H Odds]],"")</f>
        <v>3.16</v>
      </c>
      <c r="AP126" s="37">
        <f>IF(AND(Weekly[[#This Row],[V Odds &lt;]]="",Weekly[[#This Row],[H Odds &lt;]]=""),AP125,IF(AND(Weekly[[#This Row],[H Odds &lt;]]&lt;&gt;"",Weekly[[#This Row],[SVC_P]]=TRUE,Weekly[[#This Row],[Actual]]=TRUE),AP125+Weekly[[#This Row],[H Odds &lt;]]-1,IF(AND(Weekly[[#This Row],[V Odds &lt;]]&lt;&gt;"",Weekly[[#This Row],[SVC_P]]=FALSE,Weekly[[#This Row],[Actual]]=FALSE),AP125+Weekly[[#This Row],[V Odds &lt;]]-1,IF(AND(Weekly[[#This Row],[V Odds &lt;]]&lt;&gt;"",Weekly[[#This Row],[SVC_P]]=FALSE,Weekly[[#This Row],[Actual]]=TRUE),AP125-1,IF(AND(Weekly[[#This Row],[H Odds &lt;]]&lt;&gt;"",Weekly[[#This Row],[SVC_P]]=TRUE,Weekly[[#This Row],[Actual]]=FALSE),AP125-1,AP125)))))</f>
        <v>59.900000000000013</v>
      </c>
      <c r="AQ126" s="37">
        <f>IF(AND(Weekly[[#This Row],[V Odds &lt;]]="",Weekly[[#This Row],[H Odds &lt;]]=""),AQ125,IF(AND(Weekly[[#This Row],[H Odds &lt;]]&lt;&gt;"",Weekly[[#This Row],[ADBC_P]]=TRUE,Weekly[[#This Row],[Actual]]=TRUE),AQ125+Weekly[[#This Row],[H Odds &lt;]]-1,IF(AND(Weekly[[#This Row],[V Odds &lt;]]&lt;&gt;"",Weekly[[#This Row],[ADBC_P]]=FALSE,Weekly[[#This Row],[Actual]]=FALSE),AQ125+Weekly[[#This Row],[V Odds &lt;]]-1,IF(AND(Weekly[[#This Row],[V Odds &lt;]]&lt;&gt;"",Weekly[[#This Row],[ADBC_P]]=FALSE,Weekly[[#This Row],[Actual]]=TRUE),AQ125-1,IF(AND(Weekly[[#This Row],[H Odds &lt;]]&lt;&gt;"",Weekly[[#This Row],[ADBC_P]]=TRUE,Weekly[[#This Row],[Actual]]=FALSE),AQ125-1,AQ125)))))</f>
        <v>50.3</v>
      </c>
      <c r="AR126" s="37">
        <f>IF(AND(Weekly[[#This Row],[V Odds &lt;]]="",Weekly[[#This Row],[H Odds &lt;]]=""),AR125,IF(AND(Weekly[[#This Row],[H Odds &lt;]]&lt;&gt;"",Weekly[[#This Row],[RFC_P]]=TRUE,Weekly[[#This Row],[Actual]]=TRUE),AR125+Weekly[[#This Row],[H Odds &lt;]]-1,IF(AND(Weekly[[#This Row],[V Odds &lt;]]&lt;&gt;"",Weekly[[#This Row],[RFC_P]]=FALSE,Weekly[[#This Row],[Actual]]=FALSE),AR125+Weekly[[#This Row],[V Odds &lt;]]-1,IF(AND(Weekly[[#This Row],[V Odds &lt;]]&lt;&gt;"",Weekly[[#This Row],[RFC_P]]=FALSE,Weekly[[#This Row],[Actual]]=TRUE),AR125-1,IF(AND(Weekly[[#This Row],[H Odds &lt;]]&lt;&gt;"",Weekly[[#This Row],[RFC_P]]=TRUE,Weekly[[#This Row],[Actual]]=FALSE),AR125-1,AR125)))))</f>
        <v>43.56</v>
      </c>
      <c r="AS126" s="37">
        <f>IF(AND(Weekly[[#This Row],[V Odds &lt;]]="",Weekly[[#This Row],[H Odds &lt;]]=""),AS125,IF(AND(Weekly[[#This Row],[H Odds &lt;]]&lt;&gt;"",Weekly[[#This Row],[GBC_P]]=TRUE,Weekly[[#This Row],[Actual]]=TRUE),AS125+Weekly[[#This Row],[H Odds &lt;]]-1,IF(AND(Weekly[[#This Row],[V Odds &lt;]]&lt;&gt;"",Weekly[[#This Row],[GBC_P]]=FALSE,Weekly[[#This Row],[Actual]]=FALSE),AS125+Weekly[[#This Row],[V Odds &lt;]]-1,IF(AND(Weekly[[#This Row],[V Odds &lt;]]&lt;&gt;"",Weekly[[#This Row],[GBC_P]]=FALSE,Weekly[[#This Row],[Actual]]=TRUE),AS125-1,IF(AND(Weekly[[#This Row],[H Odds &lt;]]&lt;&gt;"",Weekly[[#This Row],[GBC_P]]=TRUE,Weekly[[#This Row],[Actual]]=FALSE),AS125-1,AS125)))))</f>
        <v>46.05</v>
      </c>
      <c r="AT126" s="37">
        <f>IF(AND(Weekly[[#This Row],[V Odds &lt;]]="",Weekly[[#This Row],[H Odds &lt;]]=""),AT125,IF(AND(Weekly[[#This Row],[H Odds &lt;]]&lt;&gt;"",Weekly[[#This Row],[HGBC_P]]=TRUE,Weekly[[#This Row],[Actual]]=TRUE),AT125+Weekly[[#This Row],[H Odds &lt;]]-1,IF(AND(Weekly[[#This Row],[V Odds &lt;]]&lt;&gt;"",Weekly[[#This Row],[HGBC_P]]=FALSE,Weekly[[#This Row],[Actual]]=FALSE),AT125+Weekly[[#This Row],[V Odds &lt;]]-1,IF(AND(Weekly[[#This Row],[V Odds &lt;]]&lt;&gt;"",Weekly[[#This Row],[HGBC_P]]=FALSE,Weekly[[#This Row],[Actual]]=TRUE),AT125-1,IF(AND(Weekly[[#This Row],[H Odds &lt;]]&lt;&gt;"",Weekly[[#This Row],[HGBC_P]]=TRUE,Weekly[[#This Row],[Actual]]=FALSE),AT125-1,AT125)))))</f>
        <v>43.48</v>
      </c>
      <c r="AU126" s="37">
        <f>IF(AND(Weekly[[#This Row],[V Odds &lt;]]="",Weekly[[#This Row],[H Odds &lt;]]=""),AU125,IF(AND(Weekly[[#This Row],[H Odds &lt;]]&lt;&gt;"",Weekly[[#This Row],[XGB_P]]=TRUE,Weekly[[#This Row],[Actual]]=TRUE),AU125+Weekly[[#This Row],[H Odds &lt;]]-1,IF(AND(Weekly[[#This Row],[V Odds &lt;]]&lt;&gt;"",Weekly[[#This Row],[XGB_P]]=FALSE,Weekly[[#This Row],[Actual]]=FALSE),AU125+Weekly[[#This Row],[V Odds &lt;]]-1,IF(AND(Weekly[[#This Row],[V Odds &lt;]]&lt;&gt;"",Weekly[[#This Row],[XGB_P]]=FALSE,Weekly[[#This Row],[Actual]]=TRUE),AU125-1,IF(AND(Weekly[[#This Row],[H Odds &lt;]]&lt;&gt;"",Weekly[[#This Row],[XGB_P]]=TRUE,Weekly[[#This Row],[Actual]]=FALSE),AU125-1,AU125)))))</f>
        <v>47.88</v>
      </c>
      <c r="AV126" s="37">
        <f>IF(AND(Weekly[[#This Row],[V Odds &lt;]]="",Weekly[[#This Row],[H Odds &lt;]]=""),AV125,IF(AND(Weekly[[#This Row],[H Odds &lt;]]&lt;&gt;"",Weekly[[#This Row],[QDA_P]]=TRUE,Weekly[[#This Row],[Actual]]=TRUE),AV125+Weekly[[#This Row],[H Odds &lt;]]-1,IF(AND(Weekly[[#This Row],[V Odds &lt;]]&lt;&gt;"",Weekly[[#This Row],[QDA_P]]=FALSE,Weekly[[#This Row],[Actual]]=FALSE),AV125+Weekly[[#This Row],[V Odds &lt;]]-1,IF(AND(Weekly[[#This Row],[V Odds &lt;]]&lt;&gt;"",Weekly[[#This Row],[QDA_P]]=FALSE,Weekly[[#This Row],[Actual]]=TRUE),AV125-1,IF(AND(Weekly[[#This Row],[H Odds &lt;]]&lt;&gt;"",Weekly[[#This Row],[QDA_P]]=TRUE,Weekly[[#This Row],[Actual]]=FALSE),AV125-1,AV125)))))</f>
        <v>48.749999999999993</v>
      </c>
      <c r="AW126" s="37"/>
      <c r="AX126" s="37">
        <f>IF(AND(Weekly[[#This Row],[V Odds &lt;]]="",Weekly[[#This Row],[H Odds &lt;]]=""),AX125,IF(AND(Weekly[[#This Row],[V Odds &lt;]]&lt;&gt;"",Weekly[[#This Row],[FALSES]]&gt;0,Weekly[[#This Row],[Actual]]=FALSE),AX125+Weekly[[#This Row],[V Odds &lt;]]-1,IF(AND(Weekly[[#This Row],[H Odds &lt;]]&lt;&gt;"",Weekly[[#This Row],[TRUES]]&gt;0,Weekly[[#This Row],[Actual]]=TRUE),AX125+Weekly[[#This Row],[H Odds &lt;]]-1,IF(AND(Weekly[[#This Row],[V Odds &lt;]]&lt;&gt;"",Weekly[[#This Row],[FALSES]]=0),AX125,IF(AND(Weekly[[#This Row],[H Odds &lt;]]&lt;&gt;"",Weekly[[#This Row],[TRUES]]=0),AX125,AX125-1)))))</f>
        <v>63.92</v>
      </c>
      <c r="AY126" s="37">
        <f>IF(AND(Weekly[[#This Row],[V Odds &lt;]]="",Weekly[[#This Row],[H Odds &lt;]]=""),AY125,IF(AND(Weekly[[#This Row],[V Odds &lt;]]&lt;&gt;"",Weekly[[#This Row],[FALSES]]&gt;0,Weekly[[#This Row],[Actual]]=FALSE),AY125+((Weekly[[#This Row],[V Odds &lt;]]-1)*0.92),IF(AND(Weekly[[#This Row],[H Odds &lt;]]&lt;&gt;"",Weekly[[#This Row],[TRUES]]&gt;0,Weekly[[#This Row],[Actual]]=TRUE),AY125+((Weekly[[#This Row],[H Odds &lt;]]-1)*0.92),IF(AND(Weekly[[#This Row],[V Odds &lt;]]&lt;&gt;"",Weekly[[#This Row],[FALSES]]=0),AY125,IF(AND(Weekly[[#This Row],[H Odds &lt;]]&lt;&gt;"",Weekly[[#This Row],[TRUES]]=0),AY125,AY125-1)))))</f>
        <v>60.886400000000009</v>
      </c>
      <c r="AZ126" s="37">
        <f>IF(AND(Weekly[[#This Row],[V Odds &lt;]]="",Weekly[[#This Row],[H Odds &lt;]]=""),AZ125,IF(AND(Weekly[[#This Row],[V Odds &lt;]]&lt;&gt;"",Weekly[[#This Row],[Actual]]=FALSE),AZ125+Weekly[[#This Row],[V Odds &lt;]]-1,IF(AND(Weekly[[#This Row],[H Odds &lt;]]&lt;&gt;"",Weekly[[#This Row],[Actual]]=TRUE),AZ125+Weekly[[#This Row],[H Odds &lt;]]-1,AZ125-1)))</f>
        <v>62.5</v>
      </c>
      <c r="BA126" s="38">
        <f>IF(Weekly[[#This Row],[H Odds &lt;]]="",BA125,IF(AND(Weekly[[#This Row],[H Odds &lt;]]&lt;&gt;"",Weekly[[#This Row],[SVC_P]]=TRUE,Weekly[[#This Row],[Actual]]=TRUE),BA125+Weekly[[#This Row],[H Odds &lt;]]-1,IF(AND(Weekly[[#This Row],[H Odds &lt;]]&lt;&gt;"",Weekly[[#This Row],[SVC_P]]=TRUE,Weekly[[#This Row],[Actual]]=FALSE),BA125-1,BA125)))</f>
        <v>57.21</v>
      </c>
      <c r="BB126" s="38">
        <f>IF(Weekly[[#This Row],[H Odds &lt;]]="",BB125,IF(AND(Weekly[[#This Row],[H Odds &lt;]]&lt;&gt;"",Weekly[[#This Row],[ADBC_P]]=TRUE,Weekly[[#This Row],[Actual]]=TRUE),BB125+Weekly[[#This Row],[H Odds &lt;]]-1,IF(AND(Weekly[[#This Row],[H Odds &lt;]]&lt;&gt;"",Weekly[[#This Row],[ADBC_P]]=TRUE,Weekly[[#This Row],[Actual]]=FALSE),BB125-1,BB125)))</f>
        <v>43.98</v>
      </c>
      <c r="BC126" s="38">
        <f>IF(Weekly[[#This Row],[H Odds &lt;]]="",BC125,IF(AND(Weekly[[#This Row],[H Odds &lt;]]&lt;&gt;"",Weekly[[#This Row],[RFC_P]]=TRUE,Weekly[[#This Row],[Actual]]=TRUE),BC125+Weekly[[#This Row],[H Odds &lt;]]-1,IF(AND(Weekly[[#This Row],[H Odds &lt;]]&lt;&gt;"",Weekly[[#This Row],[RFC_P]]=TRUE,Weekly[[#This Row],[Actual]]=FALSE),BC125-1,BC125)))</f>
        <v>40.729999999999997</v>
      </c>
      <c r="BD126" s="38">
        <f>IF(Weekly[[#This Row],[H Odds &lt;]]="",BD125,IF(AND(Weekly[[#This Row],[H Odds &lt;]]&lt;&gt;"",Weekly[[#This Row],[GBC_P]]=TRUE,Weekly[[#This Row],[Actual]]=TRUE),BD125+Weekly[[#This Row],[H Odds &lt;]]-1,IF(AND(Weekly[[#This Row],[H Odds &lt;]]&lt;&gt;"",Weekly[[#This Row],[GBC_P]]=TRUE,Weekly[[#This Row],[Actual]]=FALSE),BD125-1,BD125)))</f>
        <v>41.73</v>
      </c>
      <c r="BE126" s="38">
        <f>IF(Weekly[[#This Row],[H Odds &lt;]]="",BE125,IF(AND(Weekly[[#This Row],[H Odds &lt;]]&lt;&gt;"",Weekly[[#This Row],[HGBC_P]]=TRUE,Weekly[[#This Row],[Actual]]=TRUE),BE125+Weekly[[#This Row],[H Odds &lt;]]-1,IF(AND(Weekly[[#This Row],[H Odds &lt;]]&lt;&gt;"",Weekly[[#This Row],[HGBC_P]]=TRUE,Weekly[[#This Row],[Actual]]=FALSE),BE125-1,BE125)))</f>
        <v>42.98</v>
      </c>
      <c r="BF126" s="38">
        <f>IF(Weekly[[#This Row],[H Odds &lt;]]="",BF125,IF(AND(Weekly[[#This Row],[H Odds &lt;]]&lt;&gt;"",Weekly[[#This Row],[XGB_P]]=TRUE,Weekly[[#This Row],[Actual]]=TRUE),BF125+Weekly[[#This Row],[H Odds &lt;]]-1,IF(AND(Weekly[[#This Row],[H Odds &lt;]]&lt;&gt;"",Weekly[[#This Row],[XGB_P]]=TRUE,Weekly[[#This Row],[Actual]]=FALSE),BF125-1,BF125)))</f>
        <v>46.25</v>
      </c>
      <c r="BG126" s="38">
        <f>IF(Weekly[[#This Row],[H Odds &lt;]]="",BG125,IF(AND(Weekly[[#This Row],[H Odds &lt;]]&lt;&gt;"",Weekly[[#This Row],[QDA_P]]=TRUE,Weekly[[#This Row],[Actual]]=TRUE),BG125+Weekly[[#This Row],[H Odds &lt;]]-1,IF(AND(Weekly[[#This Row],[H Odds &lt;]]&lt;&gt;"",Weekly[[#This Row],[QDA_P]]=TRUE,Weekly[[#This Row],[Actual]]=FALSE),BG125-1,BG125)))</f>
        <v>41.73</v>
      </c>
      <c r="BH126" s="38">
        <f>IF(Weekly[[#This Row],[H Odds &lt;]]="",BH125,IF(AND(Weekly[[#This Row],[H Odds &lt;]]&lt;&gt;"",Weekly[[#This Row],[KNC_P]]=TRUE,Weekly[[#This Row],[Actual]]=TRUE),BH125+Weekly[[#This Row],[H Odds &lt;]]-1,IF(AND(Weekly[[#This Row],[H Odds &lt;]]&lt;&gt;"",Weekly[[#This Row],[KNC_P]]=TRUE,Weekly[[#This Row],[Actual]]=FALSE),BH125-1,BH125)))</f>
        <v>40</v>
      </c>
      <c r="BI126" s="38">
        <f>IF(Weekly[[#This Row],[H Odds &lt;]]="",BI125,IF(AND(Weekly[[#This Row],[H Odds &lt;]]&lt;&gt;"",Weekly[[#This Row],[TRUES]]&gt;0,Weekly[[#This Row],[Actual]]=TRUE),BI125+Weekly[[#This Row],[H Odds &lt;]]-1,IF(AND(Weekly[[#This Row],[H Odds &lt;]]&lt;&gt;"",Weekly[[#This Row],[TRUES]]=0),BI125,BI125-1)))</f>
        <v>57.21</v>
      </c>
      <c r="BJ126" s="38">
        <f>IF(Weekly[[#This Row],[H Odds &lt;]]="",BJ125,IF(AND(Weekly[[#This Row],[H Odds &lt;]]&lt;&gt;"",Weekly[[#This Row],[Actual]]=TRUE),BJ125+Weekly[[#This Row],[H Odds &lt;]]-1,IF(AND(Weekly[[#This Row],[H Odds &lt;]]&lt;&gt;"",Weekly[[#This Row],[Actual]]=FALSE),BJ125-1,BJ125)))</f>
        <v>56.21</v>
      </c>
      <c r="BK126" s="58">
        <f>IF(AND(Weekly[[#This Row],[TRUES]]&gt;4,Weekly[[#This Row],[Actual]]=TRUE),BK125+Weekly[[#This Row],[BF H Odds]]-1,IF(AND(Weekly[[#This Row],[FALSES]]&gt;4,Weekly[[#This Row],[Actual]]=FALSE),BK125+Weekly[[#This Row],[BF V Odds]]-1,IF(AND(Weekly[[#This Row],[TRUES]]&gt;4,Weekly[[#This Row],[Actual]]=FALSE),BK125-1,IF(AND(Weekly[[#This Row],[FALSES]]&gt;4,Weekly[[#This Row],[Actual]]=TRUE),BK125-1,BK125))))</f>
        <v>35.490000000000023</v>
      </c>
      <c r="BL126" s="58">
        <f>IF(AND(Weekly[[#This Row],[TRUES]]&gt;5,Weekly[[#This Row],[Actual]]=TRUE),BL125+Weekly[[#This Row],[BF H Odds]]-1,IF(AND(Weekly[[#This Row],[FALSES]]&gt;5,Weekly[[#This Row],[Actual]]=FALSE),BL125+Weekly[[#This Row],[BF V Odds]]-1,IF(AND(Weekly[[#This Row],[TRUES]]&gt;5,Weekly[[#This Row],[Actual]]=FALSE),BL125-1,IF(AND(Weekly[[#This Row],[FALSES]]&gt;5,Weekly[[#This Row],[Actual]]=TRUE),BL125-1,BL125))))</f>
        <v>41.450000000000017</v>
      </c>
      <c r="BM126" s="58">
        <f>IF(AND(Weekly[[#This Row],[TRUES]]&gt;6,Weekly[[#This Row],[Actual]]=TRUE),BM125+Weekly[[#This Row],[BF H Odds]]-1,IF(AND(Weekly[[#This Row],[FALSES]]&gt;6,Weekly[[#This Row],[Actual]]=FALSE),BM125+Weekly[[#This Row],[BF V Odds]]-1,IF(AND(Weekly[[#This Row],[TRUES]]&gt;6,Weekly[[#This Row],[Actual]]=FALSE),BM125-1,IF(AND(Weekly[[#This Row],[FALSES]]&gt;6,Weekly[[#This Row],[Actual]]=TRUE),BM125-1,BM125))))</f>
        <v>43.590000000000018</v>
      </c>
      <c r="BN126" s="24"/>
    </row>
    <row r="127" spans="1:66" x14ac:dyDescent="0.25">
      <c r="A127" s="1">
        <v>136</v>
      </c>
      <c r="B127" s="10">
        <v>44253</v>
      </c>
      <c r="C127" s="17" t="s">
        <v>16</v>
      </c>
      <c r="D127" s="15" t="s">
        <v>22</v>
      </c>
      <c r="E127" t="b">
        <v>1</v>
      </c>
      <c r="F127" t="b">
        <v>0</v>
      </c>
      <c r="G127" t="b">
        <v>0</v>
      </c>
      <c r="H127" t="b">
        <v>0</v>
      </c>
      <c r="I127" t="b">
        <v>0</v>
      </c>
      <c r="J127" t="b">
        <v>0</v>
      </c>
      <c r="K127" t="b">
        <v>0</v>
      </c>
      <c r="N127">
        <v>1</v>
      </c>
      <c r="O127" s="11">
        <v>1.32</v>
      </c>
      <c r="P127" t="b">
        <v>0</v>
      </c>
      <c r="Q127" t="s">
        <v>66</v>
      </c>
      <c r="R127" s="9">
        <f>IFERROR(IF(Weekly[[#This Row],[Won Bet?]]="yes",R126+(Weekly[[#This Row],[BF Odds]]*Weekly[[#This Row],[BF Stake]])-Weekly[[#This Row],[BF Stake]],R126-Weekly[[#This Row],[BF Stake]]),R126)</f>
        <v>90.850000000000023</v>
      </c>
      <c r="S127" s="9">
        <f>IFERROR(IF(Weekly[[#This Row],[Won Bet?]]="yes",S126+(((Weekly[[#This Row],[BF Odds]]*Weekly[[#This Row],[BF Stake]])-Weekly[[#This Row],[BF Stake]])*0.95),S126-Weekly[[#This Row],[BF Stake]]),S126)</f>
        <v>89.007500000000022</v>
      </c>
      <c r="T127">
        <v>1.32</v>
      </c>
      <c r="U127" s="13">
        <v>3.56</v>
      </c>
      <c r="V127" s="24">
        <f>IF(Weekly[[#This Row],[Actual]]="","",IF(AND(Weekly[[#This Row],[SVC_P]]=Weekly[[#This Row],[Actual]],Weekly[[#This Row],[SVC_P]]=TRUE),V126+Weekly[[#This Row],[BF H Odds]]-1,IF(AND(Weekly[[#This Row],[SVC_P]]=Weekly[[#This Row],[Actual]],Weekly[[#This Row],[SVC_P]]=FALSE),V126+Weekly[[#This Row],[BF V Odds]]-1,V126-1)))</f>
        <v>63.270000000000024</v>
      </c>
      <c r="W127" s="24">
        <f>IF(Weekly[[#This Row],[Actual]]="","",IF(AND(Weekly[[#This Row],[SVC_P]]=FALSE,Weekly[[#This Row],[Actual]]=TRUE),W126+Weekly[[#This Row],[BF H Odds]]-1,IF(AND(Weekly[[#This Row],[SVC_P]]=TRUE,Weekly[[#This Row],[Actual]]=FALSE,),W126+Weekly[[#This Row],[BF V Odds]]-1,W126-1)))</f>
        <v>-77.509999999999991</v>
      </c>
      <c r="X127" s="24">
        <f>IF(Weekly[[#This Row],[Actual]]="","",IF(AND(Weekly[[#This Row],[ADBC_P]]=Weekly[[#This Row],[Actual]],Weekly[[#This Row],[ADBC_P]]=TRUE),X126+Weekly[[#This Row],[BF H Odds]]-1,IF(AND(Weekly[[#This Row],[ADBC_P]]=Weekly[[#This Row],[Actual]],Weekly[[#This Row],[ADBC_P]]=FALSE),X126+Weekly[[#This Row],[BF V Odds]]-1,X126-1)))</f>
        <v>49.480000000000025</v>
      </c>
      <c r="Y127" s="24">
        <f>IF(Weekly[[#This Row],[Actual]]="","",IF(AND(Weekly[[#This Row],[ADBC_P]]=FALSE,Weekly[[#This Row],[Actual]]=TRUE),Y126+Weekly[[#This Row],[BF H Odds]]-1,IF(AND(Weekly[[#This Row],[ADBC_P]]=TRUE,Weekly[[#This Row],[Actual]]=FALSE),Y126+Weekly[[#This Row],[BF V Odds]]-1,Y126-1)))</f>
        <v>37.430000000000014</v>
      </c>
      <c r="Z127" s="24">
        <f>IF(Weekly[[#This Row],[Actual]]="","",IF(AND(Weekly[[#This Row],[RFC_P]]=Weekly[[#This Row],[Actual]],Weekly[[#This Row],[RFC_P]]=TRUE),Z126+Weekly[[#This Row],[BF H Odds]]-1,IF(AND(Weekly[[#This Row],[RFC_P]]=Weekly[[#This Row],[Actual]],Weekly[[#This Row],[RFC_P]]=FALSE),Z126+Weekly[[#This Row],[BF V Odds]]-1,Z126-1)))</f>
        <v>31.500000000000036</v>
      </c>
      <c r="AA127" s="24">
        <f>IF(Weekly[[#This Row],[Actual]]="","",IF(AND(Weekly[[#This Row],[RFC_P]]=FALSE,Weekly[[#This Row],[Actual]]=TRUE),AA126+Weekly[[#This Row],[BF H Odds]]-1,IF(AND(Weekly[[#This Row],[RFC_P]]=TRUE,Weekly[[#This Row],[Actual]]=FALSE),AA126+Weekly[[#This Row],[BF V Odds]]-1,AA126-1)))</f>
        <v>55.410000000000011</v>
      </c>
      <c r="AB127" s="24">
        <f>IF(Weekly[[#This Row],[Actual]]="","",IF(AND(Weekly[[#This Row],[GBC_P]]=Weekly[[#This Row],[Actual]],Weekly[[#This Row],[GBC_P]]=TRUE),AB126+Weekly[[#This Row],[BF H Odds]]-1,IF(AND(Weekly[[#This Row],[GBC_P]]=Weekly[[#This Row],[Actual]],Weekly[[#This Row],[GBC_P]]=FALSE),AB126+Weekly[[#This Row],[BF V Odds]]-1,AB126-1)))</f>
        <v>34.010000000000019</v>
      </c>
      <c r="AC127" s="24">
        <f>IF(Weekly[[#This Row],[Actual]]="","",IF(AND(Weekly[[#This Row],[GBC_P]]=FALSE,Weekly[[#This Row],[Actual]]=TRUE),AC126+Weekly[[#This Row],[BF H Odds]]-1,IF(AND(Weekly[[#This Row],[GBC_P]]=TRUE,Weekly[[#This Row],[Actual]]=FALSE),AC126+Weekly[[#This Row],[BF V Odds]]-1,AC126-1)))</f>
        <v>52.90000000000002</v>
      </c>
      <c r="AD127" s="24">
        <f>IF(Weekly[[#This Row],[Actual]]="","",IF(AND(Weekly[[#This Row],[HGBC_P]]=Weekly[[#This Row],[Actual]],Weekly[[#This Row],[HGBC_P]]=TRUE),AD126+Weekly[[#This Row],[BF H Odds]]-1,IF(AND(Weekly[[#This Row],[HGBC_P]]=Weekly[[#This Row],[Actual]],Weekly[[#This Row],[HGBC_P]]=FALSE),AD126+Weekly[[#This Row],[BF V Odds]]-1,AD126-1)))</f>
        <v>29.260000000000041</v>
      </c>
      <c r="AE127" s="24">
        <f>IF(Weekly[[#This Row],[Actual]]="","",IF(AND(Weekly[[#This Row],[HGBC_P]]=FALSE,Weekly[[#This Row],[Actual]]=TRUE),AE126+Weekly[[#This Row],[BF H Odds]]-1,IF(AND(Weekly[[#This Row],[HGBC_P]]=TRUE,Weekly[[#This Row],[Actual]]=FALSE),AE126+Weekly[[#This Row],[BF V Odds]]-1,AE126-1)))</f>
        <v>57.650000000000013</v>
      </c>
      <c r="AF127" s="24">
        <f>IF(Weekly[[#This Row],[Actual]]="","",IF(AND(Weekly[[#This Row],[XGB_P]]=Weekly[[#This Row],[Actual]],Weekly[[#This Row],[XGB_P]]=TRUE),AF126+Weekly[[#This Row],[BF H Odds]]-1,IF(AND(Weekly[[#This Row],[XGB_P]]=Weekly[[#This Row],[Actual]],Weekly[[#This Row],[XGB_P]]=FALSE),AF126+Weekly[[#This Row],[BF V Odds]]-1,AF126-1)))</f>
        <v>37.370000000000026</v>
      </c>
      <c r="AG127" s="24">
        <f>IF(Weekly[[#This Row],[Actual]]="","",IF(AND(Weekly[[#This Row],[XGB_P]]=FALSE,Weekly[[#This Row],[Actual]]=TRUE),AG126+Weekly[[#This Row],[BF H Odds]]-1,IF(AND(Weekly[[#This Row],[XGB_P]]=TRUE,Weekly[[#This Row],[Actual]]=FALSE),AG126+Weekly[[#This Row],[BF V Odds]]-1,AG126-1)))</f>
        <v>49.540000000000006</v>
      </c>
      <c r="AH127" s="24">
        <f>IF(Weekly[[#This Row],[Actual]]="","",IF(AND(Weekly[[#This Row],[QDA_P]]=Weekly[[#This Row],[Actual]],Weekly[[#This Row],[QDA_P]]=TRUE),AH126+Weekly[[#This Row],[BF H Odds]]-1,IF(AND(Weekly[[#This Row],[QDA_P]]=Weekly[[#This Row],[Actual]],Weekly[[#This Row],[QDA_P]]=FALSE),AH126+Weekly[[#This Row],[BF V Odds]]-1,AH126-1)))</f>
        <v>35.180000000000021</v>
      </c>
      <c r="AI127" s="24">
        <f>IF(Weekly[[#This Row],[Actual]]="","",IF(AND(Weekly[[#This Row],[QDA_P]]=FALSE,Weekly[[#This Row],[Actual]]=TRUE),AI126+Weekly[[#This Row],[BF H Odds]]-1,IF(AND(Weekly[[#This Row],[QDA_P]]=TRUE,Weekly[[#This Row],[Actual]]=FALSE),AI126+Weekly[[#This Row],[BF V Odds]]-1,AI126-1)))</f>
        <v>51.730000000000018</v>
      </c>
      <c r="AJ127" s="24"/>
      <c r="AK127" s="24"/>
      <c r="AL127" s="30">
        <f>IF(Weekly[[#This Row],[Actual]]="","",COUNTIF(Weekly[[#This Row],[SVC_P]:[QDA_P]],TRUE))</f>
        <v>1</v>
      </c>
      <c r="AM127" s="30">
        <f>IF(Weekly[[#This Row],[Actual]]="","",COUNTIF(Weekly[[#This Row],[SVC_P]:[QDA_P]],FALSE))</f>
        <v>6</v>
      </c>
      <c r="AN127" t="str">
        <f>IF(AND(Weekly[[#This Row],[BF V Odds]]&gt;$BO$6,Weekly[[#This Row],[BF V Odds]] &lt; $BO$7),Weekly[[#This Row],[BF V Odds]],"")</f>
        <v/>
      </c>
      <c r="AO127">
        <f>IF(AND(Weekly[[#This Row],[BF H Odds]]&gt;$BO$6, Weekly[[#This Row],[BF H Odds]] &lt; $BO$7),Weekly[[#This Row],[BF H Odds]],"")</f>
        <v>3.56</v>
      </c>
      <c r="AP127" s="37">
        <f>IF(AND(Weekly[[#This Row],[V Odds &lt;]]="",Weekly[[#This Row],[H Odds &lt;]]=""),AP126,IF(AND(Weekly[[#This Row],[H Odds &lt;]]&lt;&gt;"",Weekly[[#This Row],[SVC_P]]=TRUE,Weekly[[#This Row],[Actual]]=TRUE),AP126+Weekly[[#This Row],[H Odds &lt;]]-1,IF(AND(Weekly[[#This Row],[V Odds &lt;]]&lt;&gt;"",Weekly[[#This Row],[SVC_P]]=FALSE,Weekly[[#This Row],[Actual]]=FALSE),AP126+Weekly[[#This Row],[V Odds &lt;]]-1,IF(AND(Weekly[[#This Row],[V Odds &lt;]]&lt;&gt;"",Weekly[[#This Row],[SVC_P]]=FALSE,Weekly[[#This Row],[Actual]]=TRUE),AP126-1,IF(AND(Weekly[[#This Row],[H Odds &lt;]]&lt;&gt;"",Weekly[[#This Row],[SVC_P]]=TRUE,Weekly[[#This Row],[Actual]]=FALSE),AP126-1,AP126)))))</f>
        <v>58.900000000000013</v>
      </c>
      <c r="AQ127" s="37">
        <f>IF(AND(Weekly[[#This Row],[V Odds &lt;]]="",Weekly[[#This Row],[H Odds &lt;]]=""),AQ126,IF(AND(Weekly[[#This Row],[H Odds &lt;]]&lt;&gt;"",Weekly[[#This Row],[ADBC_P]]=TRUE,Weekly[[#This Row],[Actual]]=TRUE),AQ126+Weekly[[#This Row],[H Odds &lt;]]-1,IF(AND(Weekly[[#This Row],[V Odds &lt;]]&lt;&gt;"",Weekly[[#This Row],[ADBC_P]]=FALSE,Weekly[[#This Row],[Actual]]=FALSE),AQ126+Weekly[[#This Row],[V Odds &lt;]]-1,IF(AND(Weekly[[#This Row],[V Odds &lt;]]&lt;&gt;"",Weekly[[#This Row],[ADBC_P]]=FALSE,Weekly[[#This Row],[Actual]]=TRUE),AQ126-1,IF(AND(Weekly[[#This Row],[H Odds &lt;]]&lt;&gt;"",Weekly[[#This Row],[ADBC_P]]=TRUE,Weekly[[#This Row],[Actual]]=FALSE),AQ126-1,AQ126)))))</f>
        <v>50.3</v>
      </c>
      <c r="AR127" s="37">
        <f>IF(AND(Weekly[[#This Row],[V Odds &lt;]]="",Weekly[[#This Row],[H Odds &lt;]]=""),AR126,IF(AND(Weekly[[#This Row],[H Odds &lt;]]&lt;&gt;"",Weekly[[#This Row],[RFC_P]]=TRUE,Weekly[[#This Row],[Actual]]=TRUE),AR126+Weekly[[#This Row],[H Odds &lt;]]-1,IF(AND(Weekly[[#This Row],[V Odds &lt;]]&lt;&gt;"",Weekly[[#This Row],[RFC_P]]=FALSE,Weekly[[#This Row],[Actual]]=FALSE),AR126+Weekly[[#This Row],[V Odds &lt;]]-1,IF(AND(Weekly[[#This Row],[V Odds &lt;]]&lt;&gt;"",Weekly[[#This Row],[RFC_P]]=FALSE,Weekly[[#This Row],[Actual]]=TRUE),AR126-1,IF(AND(Weekly[[#This Row],[H Odds &lt;]]&lt;&gt;"",Weekly[[#This Row],[RFC_P]]=TRUE,Weekly[[#This Row],[Actual]]=FALSE),AR126-1,AR126)))))</f>
        <v>43.56</v>
      </c>
      <c r="AS127" s="37">
        <f>IF(AND(Weekly[[#This Row],[V Odds &lt;]]="",Weekly[[#This Row],[H Odds &lt;]]=""),AS126,IF(AND(Weekly[[#This Row],[H Odds &lt;]]&lt;&gt;"",Weekly[[#This Row],[GBC_P]]=TRUE,Weekly[[#This Row],[Actual]]=TRUE),AS126+Weekly[[#This Row],[H Odds &lt;]]-1,IF(AND(Weekly[[#This Row],[V Odds &lt;]]&lt;&gt;"",Weekly[[#This Row],[GBC_P]]=FALSE,Weekly[[#This Row],[Actual]]=FALSE),AS126+Weekly[[#This Row],[V Odds &lt;]]-1,IF(AND(Weekly[[#This Row],[V Odds &lt;]]&lt;&gt;"",Weekly[[#This Row],[GBC_P]]=FALSE,Weekly[[#This Row],[Actual]]=TRUE),AS126-1,IF(AND(Weekly[[#This Row],[H Odds &lt;]]&lt;&gt;"",Weekly[[#This Row],[GBC_P]]=TRUE,Weekly[[#This Row],[Actual]]=FALSE),AS126-1,AS126)))))</f>
        <v>46.05</v>
      </c>
      <c r="AT127" s="37">
        <f>IF(AND(Weekly[[#This Row],[V Odds &lt;]]="",Weekly[[#This Row],[H Odds &lt;]]=""),AT126,IF(AND(Weekly[[#This Row],[H Odds &lt;]]&lt;&gt;"",Weekly[[#This Row],[HGBC_P]]=TRUE,Weekly[[#This Row],[Actual]]=TRUE),AT126+Weekly[[#This Row],[H Odds &lt;]]-1,IF(AND(Weekly[[#This Row],[V Odds &lt;]]&lt;&gt;"",Weekly[[#This Row],[HGBC_P]]=FALSE,Weekly[[#This Row],[Actual]]=FALSE),AT126+Weekly[[#This Row],[V Odds &lt;]]-1,IF(AND(Weekly[[#This Row],[V Odds &lt;]]&lt;&gt;"",Weekly[[#This Row],[HGBC_P]]=FALSE,Weekly[[#This Row],[Actual]]=TRUE),AT126-1,IF(AND(Weekly[[#This Row],[H Odds &lt;]]&lt;&gt;"",Weekly[[#This Row],[HGBC_P]]=TRUE,Weekly[[#This Row],[Actual]]=FALSE),AT126-1,AT126)))))</f>
        <v>43.48</v>
      </c>
      <c r="AU127" s="37">
        <f>IF(AND(Weekly[[#This Row],[V Odds &lt;]]="",Weekly[[#This Row],[H Odds &lt;]]=""),AU126,IF(AND(Weekly[[#This Row],[H Odds &lt;]]&lt;&gt;"",Weekly[[#This Row],[XGB_P]]=TRUE,Weekly[[#This Row],[Actual]]=TRUE),AU126+Weekly[[#This Row],[H Odds &lt;]]-1,IF(AND(Weekly[[#This Row],[V Odds &lt;]]&lt;&gt;"",Weekly[[#This Row],[XGB_P]]=FALSE,Weekly[[#This Row],[Actual]]=FALSE),AU126+Weekly[[#This Row],[V Odds &lt;]]-1,IF(AND(Weekly[[#This Row],[V Odds &lt;]]&lt;&gt;"",Weekly[[#This Row],[XGB_P]]=FALSE,Weekly[[#This Row],[Actual]]=TRUE),AU126-1,IF(AND(Weekly[[#This Row],[H Odds &lt;]]&lt;&gt;"",Weekly[[#This Row],[XGB_P]]=TRUE,Weekly[[#This Row],[Actual]]=FALSE),AU126-1,AU126)))))</f>
        <v>47.88</v>
      </c>
      <c r="AV127" s="37">
        <f>IF(AND(Weekly[[#This Row],[V Odds &lt;]]="",Weekly[[#This Row],[H Odds &lt;]]=""),AV126,IF(AND(Weekly[[#This Row],[H Odds &lt;]]&lt;&gt;"",Weekly[[#This Row],[QDA_P]]=TRUE,Weekly[[#This Row],[Actual]]=TRUE),AV126+Weekly[[#This Row],[H Odds &lt;]]-1,IF(AND(Weekly[[#This Row],[V Odds &lt;]]&lt;&gt;"",Weekly[[#This Row],[QDA_P]]=FALSE,Weekly[[#This Row],[Actual]]=FALSE),AV126+Weekly[[#This Row],[V Odds &lt;]]-1,IF(AND(Weekly[[#This Row],[V Odds &lt;]]&lt;&gt;"",Weekly[[#This Row],[QDA_P]]=FALSE,Weekly[[#This Row],[Actual]]=TRUE),AV126-1,IF(AND(Weekly[[#This Row],[H Odds &lt;]]&lt;&gt;"",Weekly[[#This Row],[QDA_P]]=TRUE,Weekly[[#This Row],[Actual]]=FALSE),AV126-1,AV126)))))</f>
        <v>48.749999999999993</v>
      </c>
      <c r="AW127" s="37"/>
      <c r="AX127" s="37">
        <f>IF(AND(Weekly[[#This Row],[V Odds &lt;]]="",Weekly[[#This Row],[H Odds &lt;]]=""),AX126,IF(AND(Weekly[[#This Row],[V Odds &lt;]]&lt;&gt;"",Weekly[[#This Row],[FALSES]]&gt;0,Weekly[[#This Row],[Actual]]=FALSE),AX126+Weekly[[#This Row],[V Odds &lt;]]-1,IF(AND(Weekly[[#This Row],[H Odds &lt;]]&lt;&gt;"",Weekly[[#This Row],[TRUES]]&gt;0,Weekly[[#This Row],[Actual]]=TRUE),AX126+Weekly[[#This Row],[H Odds &lt;]]-1,IF(AND(Weekly[[#This Row],[V Odds &lt;]]&lt;&gt;"",Weekly[[#This Row],[FALSES]]=0),AX126,IF(AND(Weekly[[#This Row],[H Odds &lt;]]&lt;&gt;"",Weekly[[#This Row],[TRUES]]=0),AX126,AX126-1)))))</f>
        <v>62.92</v>
      </c>
      <c r="AY127" s="37">
        <f>IF(AND(Weekly[[#This Row],[V Odds &lt;]]="",Weekly[[#This Row],[H Odds &lt;]]=""),AY126,IF(AND(Weekly[[#This Row],[V Odds &lt;]]&lt;&gt;"",Weekly[[#This Row],[FALSES]]&gt;0,Weekly[[#This Row],[Actual]]=FALSE),AY126+((Weekly[[#This Row],[V Odds &lt;]]-1)*0.92),IF(AND(Weekly[[#This Row],[H Odds &lt;]]&lt;&gt;"",Weekly[[#This Row],[TRUES]]&gt;0,Weekly[[#This Row],[Actual]]=TRUE),AY126+((Weekly[[#This Row],[H Odds &lt;]]-1)*0.92),IF(AND(Weekly[[#This Row],[V Odds &lt;]]&lt;&gt;"",Weekly[[#This Row],[FALSES]]=0),AY126,IF(AND(Weekly[[#This Row],[H Odds &lt;]]&lt;&gt;"",Weekly[[#This Row],[TRUES]]=0),AY126,AY126-1)))))</f>
        <v>59.886400000000009</v>
      </c>
      <c r="AZ127" s="37">
        <f>IF(AND(Weekly[[#This Row],[V Odds &lt;]]="",Weekly[[#This Row],[H Odds &lt;]]=""),AZ126,IF(AND(Weekly[[#This Row],[V Odds &lt;]]&lt;&gt;"",Weekly[[#This Row],[Actual]]=FALSE),AZ126+Weekly[[#This Row],[V Odds &lt;]]-1,IF(AND(Weekly[[#This Row],[H Odds &lt;]]&lt;&gt;"",Weekly[[#This Row],[Actual]]=TRUE),AZ126+Weekly[[#This Row],[H Odds &lt;]]-1,AZ126-1)))</f>
        <v>61.5</v>
      </c>
      <c r="BA127" s="38">
        <f>IF(Weekly[[#This Row],[H Odds &lt;]]="",BA126,IF(AND(Weekly[[#This Row],[H Odds &lt;]]&lt;&gt;"",Weekly[[#This Row],[SVC_P]]=TRUE,Weekly[[#This Row],[Actual]]=TRUE),BA126+Weekly[[#This Row],[H Odds &lt;]]-1,IF(AND(Weekly[[#This Row],[H Odds &lt;]]&lt;&gt;"",Weekly[[#This Row],[SVC_P]]=TRUE,Weekly[[#This Row],[Actual]]=FALSE),BA126-1,BA126)))</f>
        <v>56.21</v>
      </c>
      <c r="BB127" s="38">
        <f>IF(Weekly[[#This Row],[H Odds &lt;]]="",BB126,IF(AND(Weekly[[#This Row],[H Odds &lt;]]&lt;&gt;"",Weekly[[#This Row],[ADBC_P]]=TRUE,Weekly[[#This Row],[Actual]]=TRUE),BB126+Weekly[[#This Row],[H Odds &lt;]]-1,IF(AND(Weekly[[#This Row],[H Odds &lt;]]&lt;&gt;"",Weekly[[#This Row],[ADBC_P]]=TRUE,Weekly[[#This Row],[Actual]]=FALSE),BB126-1,BB126)))</f>
        <v>43.98</v>
      </c>
      <c r="BC127" s="38">
        <f>IF(Weekly[[#This Row],[H Odds &lt;]]="",BC126,IF(AND(Weekly[[#This Row],[H Odds &lt;]]&lt;&gt;"",Weekly[[#This Row],[RFC_P]]=TRUE,Weekly[[#This Row],[Actual]]=TRUE),BC126+Weekly[[#This Row],[H Odds &lt;]]-1,IF(AND(Weekly[[#This Row],[H Odds &lt;]]&lt;&gt;"",Weekly[[#This Row],[RFC_P]]=TRUE,Weekly[[#This Row],[Actual]]=FALSE),BC126-1,BC126)))</f>
        <v>40.729999999999997</v>
      </c>
      <c r="BD127" s="38">
        <f>IF(Weekly[[#This Row],[H Odds &lt;]]="",BD126,IF(AND(Weekly[[#This Row],[H Odds &lt;]]&lt;&gt;"",Weekly[[#This Row],[GBC_P]]=TRUE,Weekly[[#This Row],[Actual]]=TRUE),BD126+Weekly[[#This Row],[H Odds &lt;]]-1,IF(AND(Weekly[[#This Row],[H Odds &lt;]]&lt;&gt;"",Weekly[[#This Row],[GBC_P]]=TRUE,Weekly[[#This Row],[Actual]]=FALSE),BD126-1,BD126)))</f>
        <v>41.73</v>
      </c>
      <c r="BE127" s="38">
        <f>IF(Weekly[[#This Row],[H Odds &lt;]]="",BE126,IF(AND(Weekly[[#This Row],[H Odds &lt;]]&lt;&gt;"",Weekly[[#This Row],[HGBC_P]]=TRUE,Weekly[[#This Row],[Actual]]=TRUE),BE126+Weekly[[#This Row],[H Odds &lt;]]-1,IF(AND(Weekly[[#This Row],[H Odds &lt;]]&lt;&gt;"",Weekly[[#This Row],[HGBC_P]]=TRUE,Weekly[[#This Row],[Actual]]=FALSE),BE126-1,BE126)))</f>
        <v>42.98</v>
      </c>
      <c r="BF127" s="38">
        <f>IF(Weekly[[#This Row],[H Odds &lt;]]="",BF126,IF(AND(Weekly[[#This Row],[H Odds &lt;]]&lt;&gt;"",Weekly[[#This Row],[XGB_P]]=TRUE,Weekly[[#This Row],[Actual]]=TRUE),BF126+Weekly[[#This Row],[H Odds &lt;]]-1,IF(AND(Weekly[[#This Row],[H Odds &lt;]]&lt;&gt;"",Weekly[[#This Row],[XGB_P]]=TRUE,Weekly[[#This Row],[Actual]]=FALSE),BF126-1,BF126)))</f>
        <v>46.25</v>
      </c>
      <c r="BG127" s="38">
        <f>IF(Weekly[[#This Row],[H Odds &lt;]]="",BG126,IF(AND(Weekly[[#This Row],[H Odds &lt;]]&lt;&gt;"",Weekly[[#This Row],[QDA_P]]=TRUE,Weekly[[#This Row],[Actual]]=TRUE),BG126+Weekly[[#This Row],[H Odds &lt;]]-1,IF(AND(Weekly[[#This Row],[H Odds &lt;]]&lt;&gt;"",Weekly[[#This Row],[QDA_P]]=TRUE,Weekly[[#This Row],[Actual]]=FALSE),BG126-1,BG126)))</f>
        <v>41.73</v>
      </c>
      <c r="BH127" s="38">
        <f>IF(Weekly[[#This Row],[H Odds &lt;]]="",BH126,IF(AND(Weekly[[#This Row],[H Odds &lt;]]&lt;&gt;"",Weekly[[#This Row],[KNC_P]]=TRUE,Weekly[[#This Row],[Actual]]=TRUE),BH126+Weekly[[#This Row],[H Odds &lt;]]-1,IF(AND(Weekly[[#This Row],[H Odds &lt;]]&lt;&gt;"",Weekly[[#This Row],[KNC_P]]=TRUE,Weekly[[#This Row],[Actual]]=FALSE),BH126-1,BH126)))</f>
        <v>40</v>
      </c>
      <c r="BI127" s="38">
        <f>IF(Weekly[[#This Row],[H Odds &lt;]]="",BI126,IF(AND(Weekly[[#This Row],[H Odds &lt;]]&lt;&gt;"",Weekly[[#This Row],[TRUES]]&gt;0,Weekly[[#This Row],[Actual]]=TRUE),BI126+Weekly[[#This Row],[H Odds &lt;]]-1,IF(AND(Weekly[[#This Row],[H Odds &lt;]]&lt;&gt;"",Weekly[[#This Row],[TRUES]]=0),BI126,BI126-1)))</f>
        <v>56.21</v>
      </c>
      <c r="BJ127" s="38">
        <f>IF(Weekly[[#This Row],[H Odds &lt;]]="",BJ126,IF(AND(Weekly[[#This Row],[H Odds &lt;]]&lt;&gt;"",Weekly[[#This Row],[Actual]]=TRUE),BJ126+Weekly[[#This Row],[H Odds &lt;]]-1,IF(AND(Weekly[[#This Row],[H Odds &lt;]]&lt;&gt;"",Weekly[[#This Row],[Actual]]=FALSE),BJ126-1,BJ126)))</f>
        <v>55.21</v>
      </c>
      <c r="BK127" s="58">
        <f>IF(AND(Weekly[[#This Row],[TRUES]]&gt;4,Weekly[[#This Row],[Actual]]=TRUE),BK126+Weekly[[#This Row],[BF H Odds]]-1,IF(AND(Weekly[[#This Row],[FALSES]]&gt;4,Weekly[[#This Row],[Actual]]=FALSE),BK126+Weekly[[#This Row],[BF V Odds]]-1,IF(AND(Weekly[[#This Row],[TRUES]]&gt;4,Weekly[[#This Row],[Actual]]=FALSE),BK126-1,IF(AND(Weekly[[#This Row],[FALSES]]&gt;4,Weekly[[#This Row],[Actual]]=TRUE),BK126-1,BK126))))</f>
        <v>35.810000000000024</v>
      </c>
      <c r="BL127" s="58">
        <f>IF(AND(Weekly[[#This Row],[TRUES]]&gt;5,Weekly[[#This Row],[Actual]]=TRUE),BL126+Weekly[[#This Row],[BF H Odds]]-1,IF(AND(Weekly[[#This Row],[FALSES]]&gt;5,Weekly[[#This Row],[Actual]]=FALSE),BL126+Weekly[[#This Row],[BF V Odds]]-1,IF(AND(Weekly[[#This Row],[TRUES]]&gt;5,Weekly[[#This Row],[Actual]]=FALSE),BL126-1,IF(AND(Weekly[[#This Row],[FALSES]]&gt;5,Weekly[[#This Row],[Actual]]=TRUE),BL126-1,BL126))))</f>
        <v>41.770000000000017</v>
      </c>
      <c r="BM127" s="58">
        <f>IF(AND(Weekly[[#This Row],[TRUES]]&gt;6,Weekly[[#This Row],[Actual]]=TRUE),BM126+Weekly[[#This Row],[BF H Odds]]-1,IF(AND(Weekly[[#This Row],[FALSES]]&gt;6,Weekly[[#This Row],[Actual]]=FALSE),BM126+Weekly[[#This Row],[BF V Odds]]-1,IF(AND(Weekly[[#This Row],[TRUES]]&gt;6,Weekly[[#This Row],[Actual]]=FALSE),BM126-1,IF(AND(Weekly[[#This Row],[FALSES]]&gt;6,Weekly[[#This Row],[Actual]]=TRUE),BM126-1,BM126))))</f>
        <v>43.590000000000018</v>
      </c>
      <c r="BN127" s="24"/>
    </row>
    <row r="128" spans="1:66" x14ac:dyDescent="0.25">
      <c r="A128" s="1">
        <v>137</v>
      </c>
      <c r="B128" s="10">
        <v>44253</v>
      </c>
      <c r="C128" s="17" t="s">
        <v>25</v>
      </c>
      <c r="D128" s="15" t="s">
        <v>37</v>
      </c>
      <c r="E128" t="b">
        <v>1</v>
      </c>
      <c r="F128" t="b">
        <v>1</v>
      </c>
      <c r="G128" t="b">
        <v>1</v>
      </c>
      <c r="H128" t="b">
        <v>1</v>
      </c>
      <c r="I128" t="b">
        <v>1</v>
      </c>
      <c r="J128" t="b">
        <v>1</v>
      </c>
      <c r="K128" t="b">
        <v>0</v>
      </c>
      <c r="N128">
        <v>1</v>
      </c>
      <c r="O128" s="11">
        <v>2.75</v>
      </c>
      <c r="P128" t="b">
        <v>1</v>
      </c>
      <c r="Q128" t="s">
        <v>66</v>
      </c>
      <c r="R128" s="9">
        <f>IFERROR(IF(Weekly[[#This Row],[Won Bet?]]="yes",R127+(Weekly[[#This Row],[BF Odds]]*Weekly[[#This Row],[BF Stake]])-Weekly[[#This Row],[BF Stake]],R127-Weekly[[#This Row],[BF Stake]]),R127)</f>
        <v>92.600000000000023</v>
      </c>
      <c r="S128" s="9">
        <f>IFERROR(IF(Weekly[[#This Row],[Won Bet?]]="yes",S127+(((Weekly[[#This Row],[BF Odds]]*Weekly[[#This Row],[BF Stake]])-Weekly[[#This Row],[BF Stake]])*0.95),S127-Weekly[[#This Row],[BF Stake]]),S127)</f>
        <v>90.670000000000016</v>
      </c>
      <c r="T128">
        <v>1.42</v>
      </c>
      <c r="U128" s="13">
        <v>3.03</v>
      </c>
      <c r="V128" s="24">
        <f>IF(Weekly[[#This Row],[Actual]]="","",IF(AND(Weekly[[#This Row],[SVC_P]]=Weekly[[#This Row],[Actual]],Weekly[[#This Row],[SVC_P]]=TRUE),V127+Weekly[[#This Row],[BF H Odds]]-1,IF(AND(Weekly[[#This Row],[SVC_P]]=Weekly[[#This Row],[Actual]],Weekly[[#This Row],[SVC_P]]=FALSE),V127+Weekly[[#This Row],[BF V Odds]]-1,V127-1)))</f>
        <v>65.300000000000026</v>
      </c>
      <c r="W128" s="24">
        <f>IF(Weekly[[#This Row],[Actual]]="","",IF(AND(Weekly[[#This Row],[SVC_P]]=FALSE,Weekly[[#This Row],[Actual]]=TRUE),W127+Weekly[[#This Row],[BF H Odds]]-1,IF(AND(Weekly[[#This Row],[SVC_P]]=TRUE,Weekly[[#This Row],[Actual]]=FALSE,),W127+Weekly[[#This Row],[BF V Odds]]-1,W127-1)))</f>
        <v>-78.509999999999991</v>
      </c>
      <c r="X128" s="24">
        <f>IF(Weekly[[#This Row],[Actual]]="","",IF(AND(Weekly[[#This Row],[ADBC_P]]=Weekly[[#This Row],[Actual]],Weekly[[#This Row],[ADBC_P]]=TRUE),X127+Weekly[[#This Row],[BF H Odds]]-1,IF(AND(Weekly[[#This Row],[ADBC_P]]=Weekly[[#This Row],[Actual]],Weekly[[#This Row],[ADBC_P]]=FALSE),X127+Weekly[[#This Row],[BF V Odds]]-1,X127-1)))</f>
        <v>51.510000000000026</v>
      </c>
      <c r="Y128" s="24">
        <f>IF(Weekly[[#This Row],[Actual]]="","",IF(AND(Weekly[[#This Row],[ADBC_P]]=FALSE,Weekly[[#This Row],[Actual]]=TRUE),Y127+Weekly[[#This Row],[BF H Odds]]-1,IF(AND(Weekly[[#This Row],[ADBC_P]]=TRUE,Weekly[[#This Row],[Actual]]=FALSE),Y127+Weekly[[#This Row],[BF V Odds]]-1,Y127-1)))</f>
        <v>36.430000000000014</v>
      </c>
      <c r="Z128" s="24">
        <f>IF(Weekly[[#This Row],[Actual]]="","",IF(AND(Weekly[[#This Row],[RFC_P]]=Weekly[[#This Row],[Actual]],Weekly[[#This Row],[RFC_P]]=TRUE),Z127+Weekly[[#This Row],[BF H Odds]]-1,IF(AND(Weekly[[#This Row],[RFC_P]]=Weekly[[#This Row],[Actual]],Weekly[[#This Row],[RFC_P]]=FALSE),Z127+Weekly[[#This Row],[BF V Odds]]-1,Z127-1)))</f>
        <v>33.530000000000037</v>
      </c>
      <c r="AA128" s="24">
        <f>IF(Weekly[[#This Row],[Actual]]="","",IF(AND(Weekly[[#This Row],[RFC_P]]=FALSE,Weekly[[#This Row],[Actual]]=TRUE),AA127+Weekly[[#This Row],[BF H Odds]]-1,IF(AND(Weekly[[#This Row],[RFC_P]]=TRUE,Weekly[[#This Row],[Actual]]=FALSE),AA127+Weekly[[#This Row],[BF V Odds]]-1,AA127-1)))</f>
        <v>54.410000000000011</v>
      </c>
      <c r="AB128" s="24">
        <f>IF(Weekly[[#This Row],[Actual]]="","",IF(AND(Weekly[[#This Row],[GBC_P]]=Weekly[[#This Row],[Actual]],Weekly[[#This Row],[GBC_P]]=TRUE),AB127+Weekly[[#This Row],[BF H Odds]]-1,IF(AND(Weekly[[#This Row],[GBC_P]]=Weekly[[#This Row],[Actual]],Weekly[[#This Row],[GBC_P]]=FALSE),AB127+Weekly[[#This Row],[BF V Odds]]-1,AB127-1)))</f>
        <v>36.04000000000002</v>
      </c>
      <c r="AC128" s="24">
        <f>IF(Weekly[[#This Row],[Actual]]="","",IF(AND(Weekly[[#This Row],[GBC_P]]=FALSE,Weekly[[#This Row],[Actual]]=TRUE),AC127+Weekly[[#This Row],[BF H Odds]]-1,IF(AND(Weekly[[#This Row],[GBC_P]]=TRUE,Weekly[[#This Row],[Actual]]=FALSE),AC127+Weekly[[#This Row],[BF V Odds]]-1,AC127-1)))</f>
        <v>51.90000000000002</v>
      </c>
      <c r="AD128" s="24">
        <f>IF(Weekly[[#This Row],[Actual]]="","",IF(AND(Weekly[[#This Row],[HGBC_P]]=Weekly[[#This Row],[Actual]],Weekly[[#This Row],[HGBC_P]]=TRUE),AD127+Weekly[[#This Row],[BF H Odds]]-1,IF(AND(Weekly[[#This Row],[HGBC_P]]=Weekly[[#This Row],[Actual]],Weekly[[#This Row],[HGBC_P]]=FALSE),AD127+Weekly[[#This Row],[BF V Odds]]-1,AD127-1)))</f>
        <v>31.290000000000042</v>
      </c>
      <c r="AE128" s="24">
        <f>IF(Weekly[[#This Row],[Actual]]="","",IF(AND(Weekly[[#This Row],[HGBC_P]]=FALSE,Weekly[[#This Row],[Actual]]=TRUE),AE127+Weekly[[#This Row],[BF H Odds]]-1,IF(AND(Weekly[[#This Row],[HGBC_P]]=TRUE,Weekly[[#This Row],[Actual]]=FALSE),AE127+Weekly[[#This Row],[BF V Odds]]-1,AE127-1)))</f>
        <v>56.650000000000013</v>
      </c>
      <c r="AF128" s="24">
        <f>IF(Weekly[[#This Row],[Actual]]="","",IF(AND(Weekly[[#This Row],[XGB_P]]=Weekly[[#This Row],[Actual]],Weekly[[#This Row],[XGB_P]]=TRUE),AF127+Weekly[[#This Row],[BF H Odds]]-1,IF(AND(Weekly[[#This Row],[XGB_P]]=Weekly[[#This Row],[Actual]],Weekly[[#This Row],[XGB_P]]=FALSE),AF127+Weekly[[#This Row],[BF V Odds]]-1,AF127-1)))</f>
        <v>39.400000000000027</v>
      </c>
      <c r="AG128" s="24">
        <f>IF(Weekly[[#This Row],[Actual]]="","",IF(AND(Weekly[[#This Row],[XGB_P]]=FALSE,Weekly[[#This Row],[Actual]]=TRUE),AG127+Weekly[[#This Row],[BF H Odds]]-1,IF(AND(Weekly[[#This Row],[XGB_P]]=TRUE,Weekly[[#This Row],[Actual]]=FALSE),AG127+Weekly[[#This Row],[BF V Odds]]-1,AG127-1)))</f>
        <v>48.540000000000006</v>
      </c>
      <c r="AH128" s="24">
        <f>IF(Weekly[[#This Row],[Actual]]="","",IF(AND(Weekly[[#This Row],[QDA_P]]=Weekly[[#This Row],[Actual]],Weekly[[#This Row],[QDA_P]]=TRUE),AH127+Weekly[[#This Row],[BF H Odds]]-1,IF(AND(Weekly[[#This Row],[QDA_P]]=Weekly[[#This Row],[Actual]],Weekly[[#This Row],[QDA_P]]=FALSE),AH127+Weekly[[#This Row],[BF V Odds]]-1,AH127-1)))</f>
        <v>34.180000000000021</v>
      </c>
      <c r="AI128" s="24">
        <f>IF(Weekly[[#This Row],[Actual]]="","",IF(AND(Weekly[[#This Row],[QDA_P]]=FALSE,Weekly[[#This Row],[Actual]]=TRUE),AI127+Weekly[[#This Row],[BF H Odds]]-1,IF(AND(Weekly[[#This Row],[QDA_P]]=TRUE,Weekly[[#This Row],[Actual]]=FALSE),AI127+Weekly[[#This Row],[BF V Odds]]-1,AI127-1)))</f>
        <v>53.760000000000019</v>
      </c>
      <c r="AJ128" s="24"/>
      <c r="AK128" s="24"/>
      <c r="AL128" s="30">
        <f>IF(Weekly[[#This Row],[Actual]]="","",COUNTIF(Weekly[[#This Row],[SVC_P]:[QDA_P]],TRUE))</f>
        <v>6</v>
      </c>
      <c r="AM128" s="30">
        <f>IF(Weekly[[#This Row],[Actual]]="","",COUNTIF(Weekly[[#This Row],[SVC_P]:[QDA_P]],FALSE))</f>
        <v>1</v>
      </c>
      <c r="AN128" t="str">
        <f>IF(AND(Weekly[[#This Row],[BF V Odds]]&gt;$BO$6,Weekly[[#This Row],[BF V Odds]] &lt; $BO$7),Weekly[[#This Row],[BF V Odds]],"")</f>
        <v/>
      </c>
      <c r="AO128">
        <f>IF(AND(Weekly[[#This Row],[BF H Odds]]&gt;$BO$6, Weekly[[#This Row],[BF H Odds]] &lt; $BO$7),Weekly[[#This Row],[BF H Odds]],"")</f>
        <v>3.03</v>
      </c>
      <c r="AP128" s="37">
        <f>IF(AND(Weekly[[#This Row],[V Odds &lt;]]="",Weekly[[#This Row],[H Odds &lt;]]=""),AP127,IF(AND(Weekly[[#This Row],[H Odds &lt;]]&lt;&gt;"",Weekly[[#This Row],[SVC_P]]=TRUE,Weekly[[#This Row],[Actual]]=TRUE),AP127+Weekly[[#This Row],[H Odds &lt;]]-1,IF(AND(Weekly[[#This Row],[V Odds &lt;]]&lt;&gt;"",Weekly[[#This Row],[SVC_P]]=FALSE,Weekly[[#This Row],[Actual]]=FALSE),AP127+Weekly[[#This Row],[V Odds &lt;]]-1,IF(AND(Weekly[[#This Row],[V Odds &lt;]]&lt;&gt;"",Weekly[[#This Row],[SVC_P]]=FALSE,Weekly[[#This Row],[Actual]]=TRUE),AP127-1,IF(AND(Weekly[[#This Row],[H Odds &lt;]]&lt;&gt;"",Weekly[[#This Row],[SVC_P]]=TRUE,Weekly[[#This Row],[Actual]]=FALSE),AP127-1,AP127)))))</f>
        <v>60.930000000000014</v>
      </c>
      <c r="AQ128" s="37">
        <f>IF(AND(Weekly[[#This Row],[V Odds &lt;]]="",Weekly[[#This Row],[H Odds &lt;]]=""),AQ127,IF(AND(Weekly[[#This Row],[H Odds &lt;]]&lt;&gt;"",Weekly[[#This Row],[ADBC_P]]=TRUE,Weekly[[#This Row],[Actual]]=TRUE),AQ127+Weekly[[#This Row],[H Odds &lt;]]-1,IF(AND(Weekly[[#This Row],[V Odds &lt;]]&lt;&gt;"",Weekly[[#This Row],[ADBC_P]]=FALSE,Weekly[[#This Row],[Actual]]=FALSE),AQ127+Weekly[[#This Row],[V Odds &lt;]]-1,IF(AND(Weekly[[#This Row],[V Odds &lt;]]&lt;&gt;"",Weekly[[#This Row],[ADBC_P]]=FALSE,Weekly[[#This Row],[Actual]]=TRUE),AQ127-1,IF(AND(Weekly[[#This Row],[H Odds &lt;]]&lt;&gt;"",Weekly[[#This Row],[ADBC_P]]=TRUE,Weekly[[#This Row],[Actual]]=FALSE),AQ127-1,AQ127)))))</f>
        <v>52.33</v>
      </c>
      <c r="AR128" s="37">
        <f>IF(AND(Weekly[[#This Row],[V Odds &lt;]]="",Weekly[[#This Row],[H Odds &lt;]]=""),AR127,IF(AND(Weekly[[#This Row],[H Odds &lt;]]&lt;&gt;"",Weekly[[#This Row],[RFC_P]]=TRUE,Weekly[[#This Row],[Actual]]=TRUE),AR127+Weekly[[#This Row],[H Odds &lt;]]-1,IF(AND(Weekly[[#This Row],[V Odds &lt;]]&lt;&gt;"",Weekly[[#This Row],[RFC_P]]=FALSE,Weekly[[#This Row],[Actual]]=FALSE),AR127+Weekly[[#This Row],[V Odds &lt;]]-1,IF(AND(Weekly[[#This Row],[V Odds &lt;]]&lt;&gt;"",Weekly[[#This Row],[RFC_P]]=FALSE,Weekly[[#This Row],[Actual]]=TRUE),AR127-1,IF(AND(Weekly[[#This Row],[H Odds &lt;]]&lt;&gt;"",Weekly[[#This Row],[RFC_P]]=TRUE,Weekly[[#This Row],[Actual]]=FALSE),AR127-1,AR127)))))</f>
        <v>45.59</v>
      </c>
      <c r="AS128" s="37">
        <f>IF(AND(Weekly[[#This Row],[V Odds &lt;]]="",Weekly[[#This Row],[H Odds &lt;]]=""),AS127,IF(AND(Weekly[[#This Row],[H Odds &lt;]]&lt;&gt;"",Weekly[[#This Row],[GBC_P]]=TRUE,Weekly[[#This Row],[Actual]]=TRUE),AS127+Weekly[[#This Row],[H Odds &lt;]]-1,IF(AND(Weekly[[#This Row],[V Odds &lt;]]&lt;&gt;"",Weekly[[#This Row],[GBC_P]]=FALSE,Weekly[[#This Row],[Actual]]=FALSE),AS127+Weekly[[#This Row],[V Odds &lt;]]-1,IF(AND(Weekly[[#This Row],[V Odds &lt;]]&lt;&gt;"",Weekly[[#This Row],[GBC_P]]=FALSE,Weekly[[#This Row],[Actual]]=TRUE),AS127-1,IF(AND(Weekly[[#This Row],[H Odds &lt;]]&lt;&gt;"",Weekly[[#This Row],[GBC_P]]=TRUE,Weekly[[#This Row],[Actual]]=FALSE),AS127-1,AS127)))))</f>
        <v>48.08</v>
      </c>
      <c r="AT128" s="37">
        <f>IF(AND(Weekly[[#This Row],[V Odds &lt;]]="",Weekly[[#This Row],[H Odds &lt;]]=""),AT127,IF(AND(Weekly[[#This Row],[H Odds &lt;]]&lt;&gt;"",Weekly[[#This Row],[HGBC_P]]=TRUE,Weekly[[#This Row],[Actual]]=TRUE),AT127+Weekly[[#This Row],[H Odds &lt;]]-1,IF(AND(Weekly[[#This Row],[V Odds &lt;]]&lt;&gt;"",Weekly[[#This Row],[HGBC_P]]=FALSE,Weekly[[#This Row],[Actual]]=FALSE),AT127+Weekly[[#This Row],[V Odds &lt;]]-1,IF(AND(Weekly[[#This Row],[V Odds &lt;]]&lt;&gt;"",Weekly[[#This Row],[HGBC_P]]=FALSE,Weekly[[#This Row],[Actual]]=TRUE),AT127-1,IF(AND(Weekly[[#This Row],[H Odds &lt;]]&lt;&gt;"",Weekly[[#This Row],[HGBC_P]]=TRUE,Weekly[[#This Row],[Actual]]=FALSE),AT127-1,AT127)))))</f>
        <v>45.51</v>
      </c>
      <c r="AU128" s="37">
        <f>IF(AND(Weekly[[#This Row],[V Odds &lt;]]="",Weekly[[#This Row],[H Odds &lt;]]=""),AU127,IF(AND(Weekly[[#This Row],[H Odds &lt;]]&lt;&gt;"",Weekly[[#This Row],[XGB_P]]=TRUE,Weekly[[#This Row],[Actual]]=TRUE),AU127+Weekly[[#This Row],[H Odds &lt;]]-1,IF(AND(Weekly[[#This Row],[V Odds &lt;]]&lt;&gt;"",Weekly[[#This Row],[XGB_P]]=FALSE,Weekly[[#This Row],[Actual]]=FALSE),AU127+Weekly[[#This Row],[V Odds &lt;]]-1,IF(AND(Weekly[[#This Row],[V Odds &lt;]]&lt;&gt;"",Weekly[[#This Row],[XGB_P]]=FALSE,Weekly[[#This Row],[Actual]]=TRUE),AU127-1,IF(AND(Weekly[[#This Row],[H Odds &lt;]]&lt;&gt;"",Weekly[[#This Row],[XGB_P]]=TRUE,Weekly[[#This Row],[Actual]]=FALSE),AU127-1,AU127)))))</f>
        <v>49.910000000000004</v>
      </c>
      <c r="AV128" s="37">
        <f>IF(AND(Weekly[[#This Row],[V Odds &lt;]]="",Weekly[[#This Row],[H Odds &lt;]]=""),AV127,IF(AND(Weekly[[#This Row],[H Odds &lt;]]&lt;&gt;"",Weekly[[#This Row],[QDA_P]]=TRUE,Weekly[[#This Row],[Actual]]=TRUE),AV127+Weekly[[#This Row],[H Odds &lt;]]-1,IF(AND(Weekly[[#This Row],[V Odds &lt;]]&lt;&gt;"",Weekly[[#This Row],[QDA_P]]=FALSE,Weekly[[#This Row],[Actual]]=FALSE),AV127+Weekly[[#This Row],[V Odds &lt;]]-1,IF(AND(Weekly[[#This Row],[V Odds &lt;]]&lt;&gt;"",Weekly[[#This Row],[QDA_P]]=FALSE,Weekly[[#This Row],[Actual]]=TRUE),AV127-1,IF(AND(Weekly[[#This Row],[H Odds &lt;]]&lt;&gt;"",Weekly[[#This Row],[QDA_P]]=TRUE,Weekly[[#This Row],[Actual]]=FALSE),AV127-1,AV127)))))</f>
        <v>48.749999999999993</v>
      </c>
      <c r="AW128" s="37"/>
      <c r="AX128" s="37">
        <f>IF(AND(Weekly[[#This Row],[V Odds &lt;]]="",Weekly[[#This Row],[H Odds &lt;]]=""),AX127,IF(AND(Weekly[[#This Row],[V Odds &lt;]]&lt;&gt;"",Weekly[[#This Row],[FALSES]]&gt;0,Weekly[[#This Row],[Actual]]=FALSE),AX127+Weekly[[#This Row],[V Odds &lt;]]-1,IF(AND(Weekly[[#This Row],[H Odds &lt;]]&lt;&gt;"",Weekly[[#This Row],[TRUES]]&gt;0,Weekly[[#This Row],[Actual]]=TRUE),AX127+Weekly[[#This Row],[H Odds &lt;]]-1,IF(AND(Weekly[[#This Row],[V Odds &lt;]]&lt;&gt;"",Weekly[[#This Row],[FALSES]]=0),AX127,IF(AND(Weekly[[#This Row],[H Odds &lt;]]&lt;&gt;"",Weekly[[#This Row],[TRUES]]=0),AX127,AX127-1)))))</f>
        <v>64.95</v>
      </c>
      <c r="AY128" s="37">
        <f>IF(AND(Weekly[[#This Row],[V Odds &lt;]]="",Weekly[[#This Row],[H Odds &lt;]]=""),AY127,IF(AND(Weekly[[#This Row],[V Odds &lt;]]&lt;&gt;"",Weekly[[#This Row],[FALSES]]&gt;0,Weekly[[#This Row],[Actual]]=FALSE),AY127+((Weekly[[#This Row],[V Odds &lt;]]-1)*0.92),IF(AND(Weekly[[#This Row],[H Odds &lt;]]&lt;&gt;"",Weekly[[#This Row],[TRUES]]&gt;0,Weekly[[#This Row],[Actual]]=TRUE),AY127+((Weekly[[#This Row],[H Odds &lt;]]-1)*0.92),IF(AND(Weekly[[#This Row],[V Odds &lt;]]&lt;&gt;"",Weekly[[#This Row],[FALSES]]=0),AY127,IF(AND(Weekly[[#This Row],[H Odds &lt;]]&lt;&gt;"",Weekly[[#This Row],[TRUES]]=0),AY127,AY127-1)))))</f>
        <v>61.754000000000012</v>
      </c>
      <c r="AZ128" s="37">
        <f>IF(AND(Weekly[[#This Row],[V Odds &lt;]]="",Weekly[[#This Row],[H Odds &lt;]]=""),AZ127,IF(AND(Weekly[[#This Row],[V Odds &lt;]]&lt;&gt;"",Weekly[[#This Row],[Actual]]=FALSE),AZ127+Weekly[[#This Row],[V Odds &lt;]]-1,IF(AND(Weekly[[#This Row],[H Odds &lt;]]&lt;&gt;"",Weekly[[#This Row],[Actual]]=TRUE),AZ127+Weekly[[#This Row],[H Odds &lt;]]-1,AZ127-1)))</f>
        <v>63.53</v>
      </c>
      <c r="BA128" s="38">
        <f>IF(Weekly[[#This Row],[H Odds &lt;]]="",BA127,IF(AND(Weekly[[#This Row],[H Odds &lt;]]&lt;&gt;"",Weekly[[#This Row],[SVC_P]]=TRUE,Weekly[[#This Row],[Actual]]=TRUE),BA127+Weekly[[#This Row],[H Odds &lt;]]-1,IF(AND(Weekly[[#This Row],[H Odds &lt;]]&lt;&gt;"",Weekly[[#This Row],[SVC_P]]=TRUE,Weekly[[#This Row],[Actual]]=FALSE),BA127-1,BA127)))</f>
        <v>58.24</v>
      </c>
      <c r="BB128" s="38">
        <f>IF(Weekly[[#This Row],[H Odds &lt;]]="",BB127,IF(AND(Weekly[[#This Row],[H Odds &lt;]]&lt;&gt;"",Weekly[[#This Row],[ADBC_P]]=TRUE,Weekly[[#This Row],[Actual]]=TRUE),BB127+Weekly[[#This Row],[H Odds &lt;]]-1,IF(AND(Weekly[[#This Row],[H Odds &lt;]]&lt;&gt;"",Weekly[[#This Row],[ADBC_P]]=TRUE,Weekly[[#This Row],[Actual]]=FALSE),BB127-1,BB127)))</f>
        <v>46.01</v>
      </c>
      <c r="BC128" s="38">
        <f>IF(Weekly[[#This Row],[H Odds &lt;]]="",BC127,IF(AND(Weekly[[#This Row],[H Odds &lt;]]&lt;&gt;"",Weekly[[#This Row],[RFC_P]]=TRUE,Weekly[[#This Row],[Actual]]=TRUE),BC127+Weekly[[#This Row],[H Odds &lt;]]-1,IF(AND(Weekly[[#This Row],[H Odds &lt;]]&lt;&gt;"",Weekly[[#This Row],[RFC_P]]=TRUE,Weekly[[#This Row],[Actual]]=FALSE),BC127-1,BC127)))</f>
        <v>42.76</v>
      </c>
      <c r="BD128" s="38">
        <f>IF(Weekly[[#This Row],[H Odds &lt;]]="",BD127,IF(AND(Weekly[[#This Row],[H Odds &lt;]]&lt;&gt;"",Weekly[[#This Row],[GBC_P]]=TRUE,Weekly[[#This Row],[Actual]]=TRUE),BD127+Weekly[[#This Row],[H Odds &lt;]]-1,IF(AND(Weekly[[#This Row],[H Odds &lt;]]&lt;&gt;"",Weekly[[#This Row],[GBC_P]]=TRUE,Weekly[[#This Row],[Actual]]=FALSE),BD127-1,BD127)))</f>
        <v>43.76</v>
      </c>
      <c r="BE128" s="38">
        <f>IF(Weekly[[#This Row],[H Odds &lt;]]="",BE127,IF(AND(Weekly[[#This Row],[H Odds &lt;]]&lt;&gt;"",Weekly[[#This Row],[HGBC_P]]=TRUE,Weekly[[#This Row],[Actual]]=TRUE),BE127+Weekly[[#This Row],[H Odds &lt;]]-1,IF(AND(Weekly[[#This Row],[H Odds &lt;]]&lt;&gt;"",Weekly[[#This Row],[HGBC_P]]=TRUE,Weekly[[#This Row],[Actual]]=FALSE),BE127-1,BE127)))</f>
        <v>45.01</v>
      </c>
      <c r="BF128" s="38">
        <f>IF(Weekly[[#This Row],[H Odds &lt;]]="",BF127,IF(AND(Weekly[[#This Row],[H Odds &lt;]]&lt;&gt;"",Weekly[[#This Row],[XGB_P]]=TRUE,Weekly[[#This Row],[Actual]]=TRUE),BF127+Weekly[[#This Row],[H Odds &lt;]]-1,IF(AND(Weekly[[#This Row],[H Odds &lt;]]&lt;&gt;"",Weekly[[#This Row],[XGB_P]]=TRUE,Weekly[[#This Row],[Actual]]=FALSE),BF127-1,BF127)))</f>
        <v>48.28</v>
      </c>
      <c r="BG128" s="38">
        <f>IF(Weekly[[#This Row],[H Odds &lt;]]="",BG127,IF(AND(Weekly[[#This Row],[H Odds &lt;]]&lt;&gt;"",Weekly[[#This Row],[QDA_P]]=TRUE,Weekly[[#This Row],[Actual]]=TRUE),BG127+Weekly[[#This Row],[H Odds &lt;]]-1,IF(AND(Weekly[[#This Row],[H Odds &lt;]]&lt;&gt;"",Weekly[[#This Row],[QDA_P]]=TRUE,Weekly[[#This Row],[Actual]]=FALSE),BG127-1,BG127)))</f>
        <v>41.73</v>
      </c>
      <c r="BH128" s="38">
        <f>IF(Weekly[[#This Row],[H Odds &lt;]]="",BH127,IF(AND(Weekly[[#This Row],[H Odds &lt;]]&lt;&gt;"",Weekly[[#This Row],[KNC_P]]=TRUE,Weekly[[#This Row],[Actual]]=TRUE),BH127+Weekly[[#This Row],[H Odds &lt;]]-1,IF(AND(Weekly[[#This Row],[H Odds &lt;]]&lt;&gt;"",Weekly[[#This Row],[KNC_P]]=TRUE,Weekly[[#This Row],[Actual]]=FALSE),BH127-1,BH127)))</f>
        <v>40</v>
      </c>
      <c r="BI128" s="38">
        <f>IF(Weekly[[#This Row],[H Odds &lt;]]="",BI127,IF(AND(Weekly[[#This Row],[H Odds &lt;]]&lt;&gt;"",Weekly[[#This Row],[TRUES]]&gt;0,Weekly[[#This Row],[Actual]]=TRUE),BI127+Weekly[[#This Row],[H Odds &lt;]]-1,IF(AND(Weekly[[#This Row],[H Odds &lt;]]&lt;&gt;"",Weekly[[#This Row],[TRUES]]=0),BI127,BI127-1)))</f>
        <v>58.24</v>
      </c>
      <c r="BJ128" s="38">
        <f>IF(Weekly[[#This Row],[H Odds &lt;]]="",BJ127,IF(AND(Weekly[[#This Row],[H Odds &lt;]]&lt;&gt;"",Weekly[[#This Row],[Actual]]=TRUE),BJ127+Weekly[[#This Row],[H Odds &lt;]]-1,IF(AND(Weekly[[#This Row],[H Odds &lt;]]&lt;&gt;"",Weekly[[#This Row],[Actual]]=FALSE),BJ127-1,BJ127)))</f>
        <v>57.24</v>
      </c>
      <c r="BK128" s="58">
        <f>IF(AND(Weekly[[#This Row],[TRUES]]&gt;4,Weekly[[#This Row],[Actual]]=TRUE),BK127+Weekly[[#This Row],[BF H Odds]]-1,IF(AND(Weekly[[#This Row],[FALSES]]&gt;4,Weekly[[#This Row],[Actual]]=FALSE),BK127+Weekly[[#This Row],[BF V Odds]]-1,IF(AND(Weekly[[#This Row],[TRUES]]&gt;4,Weekly[[#This Row],[Actual]]=FALSE),BK127-1,IF(AND(Weekly[[#This Row],[FALSES]]&gt;4,Weekly[[#This Row],[Actual]]=TRUE),BK127-1,BK127))))</f>
        <v>37.840000000000025</v>
      </c>
      <c r="BL128" s="58">
        <f>IF(AND(Weekly[[#This Row],[TRUES]]&gt;5,Weekly[[#This Row],[Actual]]=TRUE),BL127+Weekly[[#This Row],[BF H Odds]]-1,IF(AND(Weekly[[#This Row],[FALSES]]&gt;5,Weekly[[#This Row],[Actual]]=FALSE),BL127+Weekly[[#This Row],[BF V Odds]]-1,IF(AND(Weekly[[#This Row],[TRUES]]&gt;5,Weekly[[#This Row],[Actual]]=FALSE),BL127-1,IF(AND(Weekly[[#This Row],[FALSES]]&gt;5,Weekly[[#This Row],[Actual]]=TRUE),BL127-1,BL127))))</f>
        <v>43.800000000000018</v>
      </c>
      <c r="BM128" s="58">
        <f>IF(AND(Weekly[[#This Row],[TRUES]]&gt;6,Weekly[[#This Row],[Actual]]=TRUE),BM127+Weekly[[#This Row],[BF H Odds]]-1,IF(AND(Weekly[[#This Row],[FALSES]]&gt;6,Weekly[[#This Row],[Actual]]=FALSE),BM127+Weekly[[#This Row],[BF V Odds]]-1,IF(AND(Weekly[[#This Row],[TRUES]]&gt;6,Weekly[[#This Row],[Actual]]=FALSE),BM127-1,IF(AND(Weekly[[#This Row],[FALSES]]&gt;6,Weekly[[#This Row],[Actual]]=TRUE),BM127-1,BM127))))</f>
        <v>43.590000000000018</v>
      </c>
      <c r="BN128" s="24"/>
    </row>
    <row r="129" spans="1:69" x14ac:dyDescent="0.25">
      <c r="A129" s="1">
        <v>138</v>
      </c>
      <c r="B129" s="10">
        <v>44253</v>
      </c>
      <c r="C129" s="17" t="s">
        <v>10</v>
      </c>
      <c r="D129" s="15" t="s">
        <v>38</v>
      </c>
      <c r="E129" t="b">
        <v>1</v>
      </c>
      <c r="F129" t="b">
        <v>1</v>
      </c>
      <c r="G129" t="b">
        <v>1</v>
      </c>
      <c r="H129" t="b">
        <v>1</v>
      </c>
      <c r="I129" t="b">
        <v>1</v>
      </c>
      <c r="J129" t="b">
        <v>1</v>
      </c>
      <c r="K129" t="b">
        <v>1</v>
      </c>
      <c r="N129">
        <v>1</v>
      </c>
      <c r="O129" s="11">
        <v>3.4</v>
      </c>
      <c r="P129" t="b">
        <v>1</v>
      </c>
      <c r="Q129" t="s">
        <v>66</v>
      </c>
      <c r="R129" s="9">
        <f>IFERROR(IF(Weekly[[#This Row],[Won Bet?]]="yes",R128+(Weekly[[#This Row],[BF Odds]]*Weekly[[#This Row],[BF Stake]])-Weekly[[#This Row],[BF Stake]],R128-Weekly[[#This Row],[BF Stake]]),R128)</f>
        <v>95.000000000000028</v>
      </c>
      <c r="S129" s="9">
        <f>IFERROR(IF(Weekly[[#This Row],[Won Bet?]]="yes",S128+(((Weekly[[#This Row],[BF Odds]]*Weekly[[#This Row],[BF Stake]])-Weekly[[#This Row],[BF Stake]])*0.95),S128-Weekly[[#This Row],[BF Stake]]),S128)</f>
        <v>92.950000000000017</v>
      </c>
      <c r="T129">
        <v>1.48</v>
      </c>
      <c r="U129" s="13">
        <v>2.77</v>
      </c>
      <c r="V129" s="24">
        <f>IF(Weekly[[#This Row],[Actual]]="","",IF(AND(Weekly[[#This Row],[SVC_P]]=Weekly[[#This Row],[Actual]],Weekly[[#This Row],[SVC_P]]=TRUE),V128+Weekly[[#This Row],[BF H Odds]]-1,IF(AND(Weekly[[#This Row],[SVC_P]]=Weekly[[#This Row],[Actual]],Weekly[[#This Row],[SVC_P]]=FALSE),V128+Weekly[[#This Row],[BF V Odds]]-1,V128-1)))</f>
        <v>67.070000000000022</v>
      </c>
      <c r="W129" s="24">
        <f>IF(Weekly[[#This Row],[Actual]]="","",IF(AND(Weekly[[#This Row],[SVC_P]]=FALSE,Weekly[[#This Row],[Actual]]=TRUE),W128+Weekly[[#This Row],[BF H Odds]]-1,IF(AND(Weekly[[#This Row],[SVC_P]]=TRUE,Weekly[[#This Row],[Actual]]=FALSE,),W128+Weekly[[#This Row],[BF V Odds]]-1,W128-1)))</f>
        <v>-79.509999999999991</v>
      </c>
      <c r="X129" s="24">
        <f>IF(Weekly[[#This Row],[Actual]]="","",IF(AND(Weekly[[#This Row],[ADBC_P]]=Weekly[[#This Row],[Actual]],Weekly[[#This Row],[ADBC_P]]=TRUE),X128+Weekly[[#This Row],[BF H Odds]]-1,IF(AND(Weekly[[#This Row],[ADBC_P]]=Weekly[[#This Row],[Actual]],Weekly[[#This Row],[ADBC_P]]=FALSE),X128+Weekly[[#This Row],[BF V Odds]]-1,X128-1)))</f>
        <v>53.28000000000003</v>
      </c>
      <c r="Y129" s="24">
        <f>IF(Weekly[[#This Row],[Actual]]="","",IF(AND(Weekly[[#This Row],[ADBC_P]]=FALSE,Weekly[[#This Row],[Actual]]=TRUE),Y128+Weekly[[#This Row],[BF H Odds]]-1,IF(AND(Weekly[[#This Row],[ADBC_P]]=TRUE,Weekly[[#This Row],[Actual]]=FALSE),Y128+Weekly[[#This Row],[BF V Odds]]-1,Y128-1)))</f>
        <v>35.430000000000014</v>
      </c>
      <c r="Z129" s="24">
        <f>IF(Weekly[[#This Row],[Actual]]="","",IF(AND(Weekly[[#This Row],[RFC_P]]=Weekly[[#This Row],[Actual]],Weekly[[#This Row],[RFC_P]]=TRUE),Z128+Weekly[[#This Row],[BF H Odds]]-1,IF(AND(Weekly[[#This Row],[RFC_P]]=Weekly[[#This Row],[Actual]],Weekly[[#This Row],[RFC_P]]=FALSE),Z128+Weekly[[#This Row],[BF V Odds]]-1,Z128-1)))</f>
        <v>35.30000000000004</v>
      </c>
      <c r="AA129" s="24">
        <f>IF(Weekly[[#This Row],[Actual]]="","",IF(AND(Weekly[[#This Row],[RFC_P]]=FALSE,Weekly[[#This Row],[Actual]]=TRUE),AA128+Weekly[[#This Row],[BF H Odds]]-1,IF(AND(Weekly[[#This Row],[RFC_P]]=TRUE,Weekly[[#This Row],[Actual]]=FALSE),AA128+Weekly[[#This Row],[BF V Odds]]-1,AA128-1)))</f>
        <v>53.410000000000011</v>
      </c>
      <c r="AB129" s="24">
        <f>IF(Weekly[[#This Row],[Actual]]="","",IF(AND(Weekly[[#This Row],[GBC_P]]=Weekly[[#This Row],[Actual]],Weekly[[#This Row],[GBC_P]]=TRUE),AB128+Weekly[[#This Row],[BF H Odds]]-1,IF(AND(Weekly[[#This Row],[GBC_P]]=Weekly[[#This Row],[Actual]],Weekly[[#This Row],[GBC_P]]=FALSE),AB128+Weekly[[#This Row],[BF V Odds]]-1,AB128-1)))</f>
        <v>37.810000000000024</v>
      </c>
      <c r="AC129" s="24">
        <f>IF(Weekly[[#This Row],[Actual]]="","",IF(AND(Weekly[[#This Row],[GBC_P]]=FALSE,Weekly[[#This Row],[Actual]]=TRUE),AC128+Weekly[[#This Row],[BF H Odds]]-1,IF(AND(Weekly[[#This Row],[GBC_P]]=TRUE,Weekly[[#This Row],[Actual]]=FALSE),AC128+Weekly[[#This Row],[BF V Odds]]-1,AC128-1)))</f>
        <v>50.90000000000002</v>
      </c>
      <c r="AD129" s="24">
        <f>IF(Weekly[[#This Row],[Actual]]="","",IF(AND(Weekly[[#This Row],[HGBC_P]]=Weekly[[#This Row],[Actual]],Weekly[[#This Row],[HGBC_P]]=TRUE),AD128+Weekly[[#This Row],[BF H Odds]]-1,IF(AND(Weekly[[#This Row],[HGBC_P]]=Weekly[[#This Row],[Actual]],Weekly[[#This Row],[HGBC_P]]=FALSE),AD128+Weekly[[#This Row],[BF V Odds]]-1,AD128-1)))</f>
        <v>33.060000000000045</v>
      </c>
      <c r="AE129" s="24">
        <f>IF(Weekly[[#This Row],[Actual]]="","",IF(AND(Weekly[[#This Row],[HGBC_P]]=FALSE,Weekly[[#This Row],[Actual]]=TRUE),AE128+Weekly[[#This Row],[BF H Odds]]-1,IF(AND(Weekly[[#This Row],[HGBC_P]]=TRUE,Weekly[[#This Row],[Actual]]=FALSE),AE128+Weekly[[#This Row],[BF V Odds]]-1,AE128-1)))</f>
        <v>55.650000000000013</v>
      </c>
      <c r="AF129" s="24">
        <f>IF(Weekly[[#This Row],[Actual]]="","",IF(AND(Weekly[[#This Row],[XGB_P]]=Weekly[[#This Row],[Actual]],Weekly[[#This Row],[XGB_P]]=TRUE),AF128+Weekly[[#This Row],[BF H Odds]]-1,IF(AND(Weekly[[#This Row],[XGB_P]]=Weekly[[#This Row],[Actual]],Weekly[[#This Row],[XGB_P]]=FALSE),AF128+Weekly[[#This Row],[BF V Odds]]-1,AF128-1)))</f>
        <v>41.17000000000003</v>
      </c>
      <c r="AG129" s="24">
        <f>IF(Weekly[[#This Row],[Actual]]="","",IF(AND(Weekly[[#This Row],[XGB_P]]=FALSE,Weekly[[#This Row],[Actual]]=TRUE),AG128+Weekly[[#This Row],[BF H Odds]]-1,IF(AND(Weekly[[#This Row],[XGB_P]]=TRUE,Weekly[[#This Row],[Actual]]=FALSE),AG128+Weekly[[#This Row],[BF V Odds]]-1,AG128-1)))</f>
        <v>47.540000000000006</v>
      </c>
      <c r="AH129" s="24">
        <f>IF(Weekly[[#This Row],[Actual]]="","",IF(AND(Weekly[[#This Row],[QDA_P]]=Weekly[[#This Row],[Actual]],Weekly[[#This Row],[QDA_P]]=TRUE),AH128+Weekly[[#This Row],[BF H Odds]]-1,IF(AND(Weekly[[#This Row],[QDA_P]]=Weekly[[#This Row],[Actual]],Weekly[[#This Row],[QDA_P]]=FALSE),AH128+Weekly[[#This Row],[BF V Odds]]-1,AH128-1)))</f>
        <v>35.950000000000024</v>
      </c>
      <c r="AI129" s="24">
        <f>IF(Weekly[[#This Row],[Actual]]="","",IF(AND(Weekly[[#This Row],[QDA_P]]=FALSE,Weekly[[#This Row],[Actual]]=TRUE),AI128+Weekly[[#This Row],[BF H Odds]]-1,IF(AND(Weekly[[#This Row],[QDA_P]]=TRUE,Weekly[[#This Row],[Actual]]=FALSE),AI128+Weekly[[#This Row],[BF V Odds]]-1,AI128-1)))</f>
        <v>52.760000000000019</v>
      </c>
      <c r="AJ129" s="24"/>
      <c r="AK129" s="24"/>
      <c r="AL129" s="30">
        <f>IF(Weekly[[#This Row],[Actual]]="","",COUNTIF(Weekly[[#This Row],[SVC_P]:[QDA_P]],TRUE))</f>
        <v>7</v>
      </c>
      <c r="AM129" s="30">
        <f>IF(Weekly[[#This Row],[Actual]]="","",COUNTIF(Weekly[[#This Row],[SVC_P]:[QDA_P]],FALSE))</f>
        <v>0</v>
      </c>
      <c r="AN129" t="str">
        <f>IF(AND(Weekly[[#This Row],[BF V Odds]]&gt;$BO$6,Weekly[[#This Row],[BF V Odds]] &lt; $BO$7),Weekly[[#This Row],[BF V Odds]],"")</f>
        <v/>
      </c>
      <c r="AO129" t="str">
        <f>IF(AND(Weekly[[#This Row],[BF H Odds]]&gt;$BO$6, Weekly[[#This Row],[BF H Odds]] &lt; $BO$7),Weekly[[#This Row],[BF H Odds]],"")</f>
        <v/>
      </c>
      <c r="AP129" s="37">
        <f>IF(AND(Weekly[[#This Row],[V Odds &lt;]]="",Weekly[[#This Row],[H Odds &lt;]]=""),AP128,IF(AND(Weekly[[#This Row],[H Odds &lt;]]&lt;&gt;"",Weekly[[#This Row],[SVC_P]]=TRUE,Weekly[[#This Row],[Actual]]=TRUE),AP128+Weekly[[#This Row],[H Odds &lt;]]-1,IF(AND(Weekly[[#This Row],[V Odds &lt;]]&lt;&gt;"",Weekly[[#This Row],[SVC_P]]=FALSE,Weekly[[#This Row],[Actual]]=FALSE),AP128+Weekly[[#This Row],[V Odds &lt;]]-1,IF(AND(Weekly[[#This Row],[V Odds &lt;]]&lt;&gt;"",Weekly[[#This Row],[SVC_P]]=FALSE,Weekly[[#This Row],[Actual]]=TRUE),AP128-1,IF(AND(Weekly[[#This Row],[H Odds &lt;]]&lt;&gt;"",Weekly[[#This Row],[SVC_P]]=TRUE,Weekly[[#This Row],[Actual]]=FALSE),AP128-1,AP128)))))</f>
        <v>60.930000000000014</v>
      </c>
      <c r="AQ129" s="37">
        <f>IF(AND(Weekly[[#This Row],[V Odds &lt;]]="",Weekly[[#This Row],[H Odds &lt;]]=""),AQ128,IF(AND(Weekly[[#This Row],[H Odds &lt;]]&lt;&gt;"",Weekly[[#This Row],[ADBC_P]]=TRUE,Weekly[[#This Row],[Actual]]=TRUE),AQ128+Weekly[[#This Row],[H Odds &lt;]]-1,IF(AND(Weekly[[#This Row],[V Odds &lt;]]&lt;&gt;"",Weekly[[#This Row],[ADBC_P]]=FALSE,Weekly[[#This Row],[Actual]]=FALSE),AQ128+Weekly[[#This Row],[V Odds &lt;]]-1,IF(AND(Weekly[[#This Row],[V Odds &lt;]]&lt;&gt;"",Weekly[[#This Row],[ADBC_P]]=FALSE,Weekly[[#This Row],[Actual]]=TRUE),AQ128-1,IF(AND(Weekly[[#This Row],[H Odds &lt;]]&lt;&gt;"",Weekly[[#This Row],[ADBC_P]]=TRUE,Weekly[[#This Row],[Actual]]=FALSE),AQ128-1,AQ128)))))</f>
        <v>52.33</v>
      </c>
      <c r="AR129" s="37">
        <f>IF(AND(Weekly[[#This Row],[V Odds &lt;]]="",Weekly[[#This Row],[H Odds &lt;]]=""),AR128,IF(AND(Weekly[[#This Row],[H Odds &lt;]]&lt;&gt;"",Weekly[[#This Row],[RFC_P]]=TRUE,Weekly[[#This Row],[Actual]]=TRUE),AR128+Weekly[[#This Row],[H Odds &lt;]]-1,IF(AND(Weekly[[#This Row],[V Odds &lt;]]&lt;&gt;"",Weekly[[#This Row],[RFC_P]]=FALSE,Weekly[[#This Row],[Actual]]=FALSE),AR128+Weekly[[#This Row],[V Odds &lt;]]-1,IF(AND(Weekly[[#This Row],[V Odds &lt;]]&lt;&gt;"",Weekly[[#This Row],[RFC_P]]=FALSE,Weekly[[#This Row],[Actual]]=TRUE),AR128-1,IF(AND(Weekly[[#This Row],[H Odds &lt;]]&lt;&gt;"",Weekly[[#This Row],[RFC_P]]=TRUE,Weekly[[#This Row],[Actual]]=FALSE),AR128-1,AR128)))))</f>
        <v>45.59</v>
      </c>
      <c r="AS129" s="37">
        <f>IF(AND(Weekly[[#This Row],[V Odds &lt;]]="",Weekly[[#This Row],[H Odds &lt;]]=""),AS128,IF(AND(Weekly[[#This Row],[H Odds &lt;]]&lt;&gt;"",Weekly[[#This Row],[GBC_P]]=TRUE,Weekly[[#This Row],[Actual]]=TRUE),AS128+Weekly[[#This Row],[H Odds &lt;]]-1,IF(AND(Weekly[[#This Row],[V Odds &lt;]]&lt;&gt;"",Weekly[[#This Row],[GBC_P]]=FALSE,Weekly[[#This Row],[Actual]]=FALSE),AS128+Weekly[[#This Row],[V Odds &lt;]]-1,IF(AND(Weekly[[#This Row],[V Odds &lt;]]&lt;&gt;"",Weekly[[#This Row],[GBC_P]]=FALSE,Weekly[[#This Row],[Actual]]=TRUE),AS128-1,IF(AND(Weekly[[#This Row],[H Odds &lt;]]&lt;&gt;"",Weekly[[#This Row],[GBC_P]]=TRUE,Weekly[[#This Row],[Actual]]=FALSE),AS128-1,AS128)))))</f>
        <v>48.08</v>
      </c>
      <c r="AT129" s="37">
        <f>IF(AND(Weekly[[#This Row],[V Odds &lt;]]="",Weekly[[#This Row],[H Odds &lt;]]=""),AT128,IF(AND(Weekly[[#This Row],[H Odds &lt;]]&lt;&gt;"",Weekly[[#This Row],[HGBC_P]]=TRUE,Weekly[[#This Row],[Actual]]=TRUE),AT128+Weekly[[#This Row],[H Odds &lt;]]-1,IF(AND(Weekly[[#This Row],[V Odds &lt;]]&lt;&gt;"",Weekly[[#This Row],[HGBC_P]]=FALSE,Weekly[[#This Row],[Actual]]=FALSE),AT128+Weekly[[#This Row],[V Odds &lt;]]-1,IF(AND(Weekly[[#This Row],[V Odds &lt;]]&lt;&gt;"",Weekly[[#This Row],[HGBC_P]]=FALSE,Weekly[[#This Row],[Actual]]=TRUE),AT128-1,IF(AND(Weekly[[#This Row],[H Odds &lt;]]&lt;&gt;"",Weekly[[#This Row],[HGBC_P]]=TRUE,Weekly[[#This Row],[Actual]]=FALSE),AT128-1,AT128)))))</f>
        <v>45.51</v>
      </c>
      <c r="AU129" s="37">
        <f>IF(AND(Weekly[[#This Row],[V Odds &lt;]]="",Weekly[[#This Row],[H Odds &lt;]]=""),AU128,IF(AND(Weekly[[#This Row],[H Odds &lt;]]&lt;&gt;"",Weekly[[#This Row],[XGB_P]]=TRUE,Weekly[[#This Row],[Actual]]=TRUE),AU128+Weekly[[#This Row],[H Odds &lt;]]-1,IF(AND(Weekly[[#This Row],[V Odds &lt;]]&lt;&gt;"",Weekly[[#This Row],[XGB_P]]=FALSE,Weekly[[#This Row],[Actual]]=FALSE),AU128+Weekly[[#This Row],[V Odds &lt;]]-1,IF(AND(Weekly[[#This Row],[V Odds &lt;]]&lt;&gt;"",Weekly[[#This Row],[XGB_P]]=FALSE,Weekly[[#This Row],[Actual]]=TRUE),AU128-1,IF(AND(Weekly[[#This Row],[H Odds &lt;]]&lt;&gt;"",Weekly[[#This Row],[XGB_P]]=TRUE,Weekly[[#This Row],[Actual]]=FALSE),AU128-1,AU128)))))</f>
        <v>49.910000000000004</v>
      </c>
      <c r="AV129" s="37">
        <f>IF(AND(Weekly[[#This Row],[V Odds &lt;]]="",Weekly[[#This Row],[H Odds &lt;]]=""),AV128,IF(AND(Weekly[[#This Row],[H Odds &lt;]]&lt;&gt;"",Weekly[[#This Row],[QDA_P]]=TRUE,Weekly[[#This Row],[Actual]]=TRUE),AV128+Weekly[[#This Row],[H Odds &lt;]]-1,IF(AND(Weekly[[#This Row],[V Odds &lt;]]&lt;&gt;"",Weekly[[#This Row],[QDA_P]]=FALSE,Weekly[[#This Row],[Actual]]=FALSE),AV128+Weekly[[#This Row],[V Odds &lt;]]-1,IF(AND(Weekly[[#This Row],[V Odds &lt;]]&lt;&gt;"",Weekly[[#This Row],[QDA_P]]=FALSE,Weekly[[#This Row],[Actual]]=TRUE),AV128-1,IF(AND(Weekly[[#This Row],[H Odds &lt;]]&lt;&gt;"",Weekly[[#This Row],[QDA_P]]=TRUE,Weekly[[#This Row],[Actual]]=FALSE),AV128-1,AV128)))))</f>
        <v>48.749999999999993</v>
      </c>
      <c r="AW129" s="37"/>
      <c r="AX129" s="37">
        <f>IF(AND(Weekly[[#This Row],[V Odds &lt;]]="",Weekly[[#This Row],[H Odds &lt;]]=""),AX128,IF(AND(Weekly[[#This Row],[V Odds &lt;]]&lt;&gt;"",Weekly[[#This Row],[FALSES]]&gt;0,Weekly[[#This Row],[Actual]]=FALSE),AX128+Weekly[[#This Row],[V Odds &lt;]]-1,IF(AND(Weekly[[#This Row],[H Odds &lt;]]&lt;&gt;"",Weekly[[#This Row],[TRUES]]&gt;0,Weekly[[#This Row],[Actual]]=TRUE),AX128+Weekly[[#This Row],[H Odds &lt;]]-1,IF(AND(Weekly[[#This Row],[V Odds &lt;]]&lt;&gt;"",Weekly[[#This Row],[FALSES]]=0),AX128,IF(AND(Weekly[[#This Row],[H Odds &lt;]]&lt;&gt;"",Weekly[[#This Row],[TRUES]]=0),AX128,AX128-1)))))</f>
        <v>64.95</v>
      </c>
      <c r="AY129" s="37">
        <f>IF(AND(Weekly[[#This Row],[V Odds &lt;]]="",Weekly[[#This Row],[H Odds &lt;]]=""),AY128,IF(AND(Weekly[[#This Row],[V Odds &lt;]]&lt;&gt;"",Weekly[[#This Row],[FALSES]]&gt;0,Weekly[[#This Row],[Actual]]=FALSE),AY128+((Weekly[[#This Row],[V Odds &lt;]]-1)*0.92),IF(AND(Weekly[[#This Row],[H Odds &lt;]]&lt;&gt;"",Weekly[[#This Row],[TRUES]]&gt;0,Weekly[[#This Row],[Actual]]=TRUE),AY128+((Weekly[[#This Row],[H Odds &lt;]]-1)*0.92),IF(AND(Weekly[[#This Row],[V Odds &lt;]]&lt;&gt;"",Weekly[[#This Row],[FALSES]]=0),AY128,IF(AND(Weekly[[#This Row],[H Odds &lt;]]&lt;&gt;"",Weekly[[#This Row],[TRUES]]=0),AY128,AY128-1)))))</f>
        <v>61.754000000000012</v>
      </c>
      <c r="AZ129" s="37">
        <f>IF(AND(Weekly[[#This Row],[V Odds &lt;]]="",Weekly[[#This Row],[H Odds &lt;]]=""),AZ128,IF(AND(Weekly[[#This Row],[V Odds &lt;]]&lt;&gt;"",Weekly[[#This Row],[Actual]]=FALSE),AZ128+Weekly[[#This Row],[V Odds &lt;]]-1,IF(AND(Weekly[[#This Row],[H Odds &lt;]]&lt;&gt;"",Weekly[[#This Row],[Actual]]=TRUE),AZ128+Weekly[[#This Row],[H Odds &lt;]]-1,AZ128-1)))</f>
        <v>63.53</v>
      </c>
      <c r="BA129" s="38">
        <f>IF(Weekly[[#This Row],[H Odds &lt;]]="",BA128,IF(AND(Weekly[[#This Row],[H Odds &lt;]]&lt;&gt;"",Weekly[[#This Row],[SVC_P]]=TRUE,Weekly[[#This Row],[Actual]]=TRUE),BA128+Weekly[[#This Row],[H Odds &lt;]]-1,IF(AND(Weekly[[#This Row],[H Odds &lt;]]&lt;&gt;"",Weekly[[#This Row],[SVC_P]]=TRUE,Weekly[[#This Row],[Actual]]=FALSE),BA128-1,BA128)))</f>
        <v>58.24</v>
      </c>
      <c r="BB129" s="38">
        <f>IF(Weekly[[#This Row],[H Odds &lt;]]="",BB128,IF(AND(Weekly[[#This Row],[H Odds &lt;]]&lt;&gt;"",Weekly[[#This Row],[ADBC_P]]=TRUE,Weekly[[#This Row],[Actual]]=TRUE),BB128+Weekly[[#This Row],[H Odds &lt;]]-1,IF(AND(Weekly[[#This Row],[H Odds &lt;]]&lt;&gt;"",Weekly[[#This Row],[ADBC_P]]=TRUE,Weekly[[#This Row],[Actual]]=FALSE),BB128-1,BB128)))</f>
        <v>46.01</v>
      </c>
      <c r="BC129" s="38">
        <f>IF(Weekly[[#This Row],[H Odds &lt;]]="",BC128,IF(AND(Weekly[[#This Row],[H Odds &lt;]]&lt;&gt;"",Weekly[[#This Row],[RFC_P]]=TRUE,Weekly[[#This Row],[Actual]]=TRUE),BC128+Weekly[[#This Row],[H Odds &lt;]]-1,IF(AND(Weekly[[#This Row],[H Odds &lt;]]&lt;&gt;"",Weekly[[#This Row],[RFC_P]]=TRUE,Weekly[[#This Row],[Actual]]=FALSE),BC128-1,BC128)))</f>
        <v>42.76</v>
      </c>
      <c r="BD129" s="38">
        <f>IF(Weekly[[#This Row],[H Odds &lt;]]="",BD128,IF(AND(Weekly[[#This Row],[H Odds &lt;]]&lt;&gt;"",Weekly[[#This Row],[GBC_P]]=TRUE,Weekly[[#This Row],[Actual]]=TRUE),BD128+Weekly[[#This Row],[H Odds &lt;]]-1,IF(AND(Weekly[[#This Row],[H Odds &lt;]]&lt;&gt;"",Weekly[[#This Row],[GBC_P]]=TRUE,Weekly[[#This Row],[Actual]]=FALSE),BD128-1,BD128)))</f>
        <v>43.76</v>
      </c>
      <c r="BE129" s="38">
        <f>IF(Weekly[[#This Row],[H Odds &lt;]]="",BE128,IF(AND(Weekly[[#This Row],[H Odds &lt;]]&lt;&gt;"",Weekly[[#This Row],[HGBC_P]]=TRUE,Weekly[[#This Row],[Actual]]=TRUE),BE128+Weekly[[#This Row],[H Odds &lt;]]-1,IF(AND(Weekly[[#This Row],[H Odds &lt;]]&lt;&gt;"",Weekly[[#This Row],[HGBC_P]]=TRUE,Weekly[[#This Row],[Actual]]=FALSE),BE128-1,BE128)))</f>
        <v>45.01</v>
      </c>
      <c r="BF129" s="38">
        <f>IF(Weekly[[#This Row],[H Odds &lt;]]="",BF128,IF(AND(Weekly[[#This Row],[H Odds &lt;]]&lt;&gt;"",Weekly[[#This Row],[XGB_P]]=TRUE,Weekly[[#This Row],[Actual]]=TRUE),BF128+Weekly[[#This Row],[H Odds &lt;]]-1,IF(AND(Weekly[[#This Row],[H Odds &lt;]]&lt;&gt;"",Weekly[[#This Row],[XGB_P]]=TRUE,Weekly[[#This Row],[Actual]]=FALSE),BF128-1,BF128)))</f>
        <v>48.28</v>
      </c>
      <c r="BG129" s="38">
        <f>IF(Weekly[[#This Row],[H Odds &lt;]]="",BG128,IF(AND(Weekly[[#This Row],[H Odds &lt;]]&lt;&gt;"",Weekly[[#This Row],[QDA_P]]=TRUE,Weekly[[#This Row],[Actual]]=TRUE),BG128+Weekly[[#This Row],[H Odds &lt;]]-1,IF(AND(Weekly[[#This Row],[H Odds &lt;]]&lt;&gt;"",Weekly[[#This Row],[QDA_P]]=TRUE,Weekly[[#This Row],[Actual]]=FALSE),BG128-1,BG128)))</f>
        <v>41.73</v>
      </c>
      <c r="BH129" s="38">
        <f>IF(Weekly[[#This Row],[H Odds &lt;]]="",BH128,IF(AND(Weekly[[#This Row],[H Odds &lt;]]&lt;&gt;"",Weekly[[#This Row],[KNC_P]]=TRUE,Weekly[[#This Row],[Actual]]=TRUE),BH128+Weekly[[#This Row],[H Odds &lt;]]-1,IF(AND(Weekly[[#This Row],[H Odds &lt;]]&lt;&gt;"",Weekly[[#This Row],[KNC_P]]=TRUE,Weekly[[#This Row],[Actual]]=FALSE),BH128-1,BH128)))</f>
        <v>40</v>
      </c>
      <c r="BI129" s="38">
        <f>IF(Weekly[[#This Row],[H Odds &lt;]]="",BI128,IF(AND(Weekly[[#This Row],[H Odds &lt;]]&lt;&gt;"",Weekly[[#This Row],[TRUES]]&gt;0,Weekly[[#This Row],[Actual]]=TRUE),BI128+Weekly[[#This Row],[H Odds &lt;]]-1,IF(AND(Weekly[[#This Row],[H Odds &lt;]]&lt;&gt;"",Weekly[[#This Row],[TRUES]]=0),BI128,BI128-1)))</f>
        <v>58.24</v>
      </c>
      <c r="BJ129" s="38">
        <f>IF(Weekly[[#This Row],[H Odds &lt;]]="",BJ128,IF(AND(Weekly[[#This Row],[H Odds &lt;]]&lt;&gt;"",Weekly[[#This Row],[Actual]]=TRUE),BJ128+Weekly[[#This Row],[H Odds &lt;]]-1,IF(AND(Weekly[[#This Row],[H Odds &lt;]]&lt;&gt;"",Weekly[[#This Row],[Actual]]=FALSE),BJ128-1,BJ128)))</f>
        <v>57.24</v>
      </c>
      <c r="BK129" s="58">
        <f>IF(AND(Weekly[[#This Row],[TRUES]]&gt;4,Weekly[[#This Row],[Actual]]=TRUE),BK128+Weekly[[#This Row],[BF H Odds]]-1,IF(AND(Weekly[[#This Row],[FALSES]]&gt;4,Weekly[[#This Row],[Actual]]=FALSE),BK128+Weekly[[#This Row],[BF V Odds]]-1,IF(AND(Weekly[[#This Row],[TRUES]]&gt;4,Weekly[[#This Row],[Actual]]=FALSE),BK128-1,IF(AND(Weekly[[#This Row],[FALSES]]&gt;4,Weekly[[#This Row],[Actual]]=TRUE),BK128-1,BK128))))</f>
        <v>39.610000000000028</v>
      </c>
      <c r="BL129" s="58">
        <f>IF(AND(Weekly[[#This Row],[TRUES]]&gt;5,Weekly[[#This Row],[Actual]]=TRUE),BL128+Weekly[[#This Row],[BF H Odds]]-1,IF(AND(Weekly[[#This Row],[FALSES]]&gt;5,Weekly[[#This Row],[Actual]]=FALSE),BL128+Weekly[[#This Row],[BF V Odds]]-1,IF(AND(Weekly[[#This Row],[TRUES]]&gt;5,Weekly[[#This Row],[Actual]]=FALSE),BL128-1,IF(AND(Weekly[[#This Row],[FALSES]]&gt;5,Weekly[[#This Row],[Actual]]=TRUE),BL128-1,BL128))))</f>
        <v>45.570000000000022</v>
      </c>
      <c r="BM129" s="58">
        <f>IF(AND(Weekly[[#This Row],[TRUES]]&gt;6,Weekly[[#This Row],[Actual]]=TRUE),BM128+Weekly[[#This Row],[BF H Odds]]-1,IF(AND(Weekly[[#This Row],[FALSES]]&gt;6,Weekly[[#This Row],[Actual]]=FALSE),BM128+Weekly[[#This Row],[BF V Odds]]-1,IF(AND(Weekly[[#This Row],[TRUES]]&gt;6,Weekly[[#This Row],[Actual]]=FALSE),BM128-1,IF(AND(Weekly[[#This Row],[FALSES]]&gt;6,Weekly[[#This Row],[Actual]]=TRUE),BM128-1,BM128))))</f>
        <v>45.360000000000021</v>
      </c>
      <c r="BN129" s="24"/>
    </row>
    <row r="130" spans="1:69" x14ac:dyDescent="0.25">
      <c r="A130" s="1">
        <v>139</v>
      </c>
      <c r="B130" s="10">
        <v>44253</v>
      </c>
      <c r="C130" s="17" t="s">
        <v>27</v>
      </c>
      <c r="D130" s="15" t="s">
        <v>33</v>
      </c>
      <c r="E130" t="b">
        <v>1</v>
      </c>
      <c r="F130" t="b">
        <v>1</v>
      </c>
      <c r="G130" t="b">
        <v>1</v>
      </c>
      <c r="H130" t="b">
        <v>1</v>
      </c>
      <c r="I130" t="b">
        <v>1</v>
      </c>
      <c r="J130" t="b">
        <v>1</v>
      </c>
      <c r="K130" t="b">
        <v>1</v>
      </c>
      <c r="N130">
        <v>1</v>
      </c>
      <c r="O130" s="11">
        <v>1.4</v>
      </c>
      <c r="P130" t="b">
        <v>1</v>
      </c>
      <c r="Q130" t="s">
        <v>66</v>
      </c>
      <c r="R130" s="9">
        <f>IFERROR(IF(Weekly[[#This Row],[Won Bet?]]="yes",R129+(Weekly[[#This Row],[BF Odds]]*Weekly[[#This Row],[BF Stake]])-Weekly[[#This Row],[BF Stake]],R129-Weekly[[#This Row],[BF Stake]]),R129)</f>
        <v>95.400000000000034</v>
      </c>
      <c r="S130" s="9">
        <f>IFERROR(IF(Weekly[[#This Row],[Won Bet?]]="yes",S129+(((Weekly[[#This Row],[BF Odds]]*Weekly[[#This Row],[BF Stake]])-Weekly[[#This Row],[BF Stake]])*0.95),S129-Weekly[[#This Row],[BF Stake]]),S129)</f>
        <v>93.330000000000013</v>
      </c>
      <c r="T130">
        <v>3.1</v>
      </c>
      <c r="U130" s="13">
        <v>1.4</v>
      </c>
      <c r="V130" s="24">
        <f>IF(Weekly[[#This Row],[Actual]]="","",IF(AND(Weekly[[#This Row],[SVC_P]]=Weekly[[#This Row],[Actual]],Weekly[[#This Row],[SVC_P]]=TRUE),V129+Weekly[[#This Row],[BF H Odds]]-1,IF(AND(Weekly[[#This Row],[SVC_P]]=Weekly[[#This Row],[Actual]],Weekly[[#This Row],[SVC_P]]=FALSE),V129+Weekly[[#This Row],[BF V Odds]]-1,V129-1)))</f>
        <v>67.470000000000027</v>
      </c>
      <c r="W130" s="24">
        <f>IF(Weekly[[#This Row],[Actual]]="","",IF(AND(Weekly[[#This Row],[SVC_P]]=FALSE,Weekly[[#This Row],[Actual]]=TRUE),W129+Weekly[[#This Row],[BF H Odds]]-1,IF(AND(Weekly[[#This Row],[SVC_P]]=TRUE,Weekly[[#This Row],[Actual]]=FALSE,),W129+Weekly[[#This Row],[BF V Odds]]-1,W129-1)))</f>
        <v>-80.509999999999991</v>
      </c>
      <c r="X130" s="24">
        <f>IF(Weekly[[#This Row],[Actual]]="","",IF(AND(Weekly[[#This Row],[ADBC_P]]=Weekly[[#This Row],[Actual]],Weekly[[#This Row],[ADBC_P]]=TRUE),X129+Weekly[[#This Row],[BF H Odds]]-1,IF(AND(Weekly[[#This Row],[ADBC_P]]=Weekly[[#This Row],[Actual]],Weekly[[#This Row],[ADBC_P]]=FALSE),X129+Weekly[[#This Row],[BF V Odds]]-1,X129-1)))</f>
        <v>53.680000000000028</v>
      </c>
      <c r="Y130" s="24">
        <f>IF(Weekly[[#This Row],[Actual]]="","",IF(AND(Weekly[[#This Row],[ADBC_P]]=FALSE,Weekly[[#This Row],[Actual]]=TRUE),Y129+Weekly[[#This Row],[BF H Odds]]-1,IF(AND(Weekly[[#This Row],[ADBC_P]]=TRUE,Weekly[[#This Row],[Actual]]=FALSE),Y129+Weekly[[#This Row],[BF V Odds]]-1,Y129-1)))</f>
        <v>34.430000000000014</v>
      </c>
      <c r="Z130" s="24">
        <f>IF(Weekly[[#This Row],[Actual]]="","",IF(AND(Weekly[[#This Row],[RFC_P]]=Weekly[[#This Row],[Actual]],Weekly[[#This Row],[RFC_P]]=TRUE),Z129+Weekly[[#This Row],[BF H Odds]]-1,IF(AND(Weekly[[#This Row],[RFC_P]]=Weekly[[#This Row],[Actual]],Weekly[[#This Row],[RFC_P]]=FALSE),Z129+Weekly[[#This Row],[BF V Odds]]-1,Z129-1)))</f>
        <v>35.700000000000038</v>
      </c>
      <c r="AA130" s="24">
        <f>IF(Weekly[[#This Row],[Actual]]="","",IF(AND(Weekly[[#This Row],[RFC_P]]=FALSE,Weekly[[#This Row],[Actual]]=TRUE),AA129+Weekly[[#This Row],[BF H Odds]]-1,IF(AND(Weekly[[#This Row],[RFC_P]]=TRUE,Weekly[[#This Row],[Actual]]=FALSE),AA129+Weekly[[#This Row],[BF V Odds]]-1,AA129-1)))</f>
        <v>52.410000000000011</v>
      </c>
      <c r="AB130" s="24">
        <f>IF(Weekly[[#This Row],[Actual]]="","",IF(AND(Weekly[[#This Row],[GBC_P]]=Weekly[[#This Row],[Actual]],Weekly[[#This Row],[GBC_P]]=TRUE),AB129+Weekly[[#This Row],[BF H Odds]]-1,IF(AND(Weekly[[#This Row],[GBC_P]]=Weekly[[#This Row],[Actual]],Weekly[[#This Row],[GBC_P]]=FALSE),AB129+Weekly[[#This Row],[BF V Odds]]-1,AB129-1)))</f>
        <v>38.210000000000022</v>
      </c>
      <c r="AC130" s="24">
        <f>IF(Weekly[[#This Row],[Actual]]="","",IF(AND(Weekly[[#This Row],[GBC_P]]=FALSE,Weekly[[#This Row],[Actual]]=TRUE),AC129+Weekly[[#This Row],[BF H Odds]]-1,IF(AND(Weekly[[#This Row],[GBC_P]]=TRUE,Weekly[[#This Row],[Actual]]=FALSE),AC129+Weekly[[#This Row],[BF V Odds]]-1,AC129-1)))</f>
        <v>49.90000000000002</v>
      </c>
      <c r="AD130" s="24">
        <f>IF(Weekly[[#This Row],[Actual]]="","",IF(AND(Weekly[[#This Row],[HGBC_P]]=Weekly[[#This Row],[Actual]],Weekly[[#This Row],[HGBC_P]]=TRUE),AD129+Weekly[[#This Row],[BF H Odds]]-1,IF(AND(Weekly[[#This Row],[HGBC_P]]=Weekly[[#This Row],[Actual]],Weekly[[#This Row],[HGBC_P]]=FALSE),AD129+Weekly[[#This Row],[BF V Odds]]-1,AD129-1)))</f>
        <v>33.460000000000043</v>
      </c>
      <c r="AE130" s="24">
        <f>IF(Weekly[[#This Row],[Actual]]="","",IF(AND(Weekly[[#This Row],[HGBC_P]]=FALSE,Weekly[[#This Row],[Actual]]=TRUE),AE129+Weekly[[#This Row],[BF H Odds]]-1,IF(AND(Weekly[[#This Row],[HGBC_P]]=TRUE,Weekly[[#This Row],[Actual]]=FALSE),AE129+Weekly[[#This Row],[BF V Odds]]-1,AE129-1)))</f>
        <v>54.650000000000013</v>
      </c>
      <c r="AF130" s="24">
        <f>IF(Weekly[[#This Row],[Actual]]="","",IF(AND(Weekly[[#This Row],[XGB_P]]=Weekly[[#This Row],[Actual]],Weekly[[#This Row],[XGB_P]]=TRUE),AF129+Weekly[[#This Row],[BF H Odds]]-1,IF(AND(Weekly[[#This Row],[XGB_P]]=Weekly[[#This Row],[Actual]],Weekly[[#This Row],[XGB_P]]=FALSE),AF129+Weekly[[#This Row],[BF V Odds]]-1,AF129-1)))</f>
        <v>41.570000000000029</v>
      </c>
      <c r="AG130" s="24">
        <f>IF(Weekly[[#This Row],[Actual]]="","",IF(AND(Weekly[[#This Row],[XGB_P]]=FALSE,Weekly[[#This Row],[Actual]]=TRUE),AG129+Weekly[[#This Row],[BF H Odds]]-1,IF(AND(Weekly[[#This Row],[XGB_P]]=TRUE,Weekly[[#This Row],[Actual]]=FALSE),AG129+Weekly[[#This Row],[BF V Odds]]-1,AG129-1)))</f>
        <v>46.540000000000006</v>
      </c>
      <c r="AH130" s="24">
        <f>IF(Weekly[[#This Row],[Actual]]="","",IF(AND(Weekly[[#This Row],[QDA_P]]=Weekly[[#This Row],[Actual]],Weekly[[#This Row],[QDA_P]]=TRUE),AH129+Weekly[[#This Row],[BF H Odds]]-1,IF(AND(Weekly[[#This Row],[QDA_P]]=Weekly[[#This Row],[Actual]],Weekly[[#This Row],[QDA_P]]=FALSE),AH129+Weekly[[#This Row],[BF V Odds]]-1,AH129-1)))</f>
        <v>36.350000000000023</v>
      </c>
      <c r="AI130" s="24">
        <f>IF(Weekly[[#This Row],[Actual]]="","",IF(AND(Weekly[[#This Row],[QDA_P]]=FALSE,Weekly[[#This Row],[Actual]]=TRUE),AI129+Weekly[[#This Row],[BF H Odds]]-1,IF(AND(Weekly[[#This Row],[QDA_P]]=TRUE,Weekly[[#This Row],[Actual]]=FALSE),AI129+Weekly[[#This Row],[BF V Odds]]-1,AI129-1)))</f>
        <v>51.760000000000019</v>
      </c>
      <c r="AJ130" s="24"/>
      <c r="AK130" s="24"/>
      <c r="AL130" s="30">
        <f>IF(Weekly[[#This Row],[Actual]]="","",COUNTIF(Weekly[[#This Row],[SVC_P]:[QDA_P]],TRUE))</f>
        <v>7</v>
      </c>
      <c r="AM130" s="30">
        <f>IF(Weekly[[#This Row],[Actual]]="","",COUNTIF(Weekly[[#This Row],[SVC_P]:[QDA_P]],FALSE))</f>
        <v>0</v>
      </c>
      <c r="AN130">
        <f>IF(AND(Weekly[[#This Row],[BF V Odds]]&gt;$BO$6,Weekly[[#This Row],[BF V Odds]] &lt; $BO$7),Weekly[[#This Row],[BF V Odds]],"")</f>
        <v>3.1</v>
      </c>
      <c r="AO130" t="str">
        <f>IF(AND(Weekly[[#This Row],[BF H Odds]]&gt;$BO$6, Weekly[[#This Row],[BF H Odds]] &lt; $BO$7),Weekly[[#This Row],[BF H Odds]],"")</f>
        <v/>
      </c>
      <c r="AP130" s="37">
        <f>IF(AND(Weekly[[#This Row],[V Odds &lt;]]="",Weekly[[#This Row],[H Odds &lt;]]=""),AP129,IF(AND(Weekly[[#This Row],[H Odds &lt;]]&lt;&gt;"",Weekly[[#This Row],[SVC_P]]=TRUE,Weekly[[#This Row],[Actual]]=TRUE),AP129+Weekly[[#This Row],[H Odds &lt;]]-1,IF(AND(Weekly[[#This Row],[V Odds &lt;]]&lt;&gt;"",Weekly[[#This Row],[SVC_P]]=FALSE,Weekly[[#This Row],[Actual]]=FALSE),AP129+Weekly[[#This Row],[V Odds &lt;]]-1,IF(AND(Weekly[[#This Row],[V Odds &lt;]]&lt;&gt;"",Weekly[[#This Row],[SVC_P]]=FALSE,Weekly[[#This Row],[Actual]]=TRUE),AP129-1,IF(AND(Weekly[[#This Row],[H Odds &lt;]]&lt;&gt;"",Weekly[[#This Row],[SVC_P]]=TRUE,Weekly[[#This Row],[Actual]]=FALSE),AP129-1,AP129)))))</f>
        <v>60.930000000000014</v>
      </c>
      <c r="AQ130" s="37">
        <f>IF(AND(Weekly[[#This Row],[V Odds &lt;]]="",Weekly[[#This Row],[H Odds &lt;]]=""),AQ129,IF(AND(Weekly[[#This Row],[H Odds &lt;]]&lt;&gt;"",Weekly[[#This Row],[ADBC_P]]=TRUE,Weekly[[#This Row],[Actual]]=TRUE),AQ129+Weekly[[#This Row],[H Odds &lt;]]-1,IF(AND(Weekly[[#This Row],[V Odds &lt;]]&lt;&gt;"",Weekly[[#This Row],[ADBC_P]]=FALSE,Weekly[[#This Row],[Actual]]=FALSE),AQ129+Weekly[[#This Row],[V Odds &lt;]]-1,IF(AND(Weekly[[#This Row],[V Odds &lt;]]&lt;&gt;"",Weekly[[#This Row],[ADBC_P]]=FALSE,Weekly[[#This Row],[Actual]]=TRUE),AQ129-1,IF(AND(Weekly[[#This Row],[H Odds &lt;]]&lt;&gt;"",Weekly[[#This Row],[ADBC_P]]=TRUE,Weekly[[#This Row],[Actual]]=FALSE),AQ129-1,AQ129)))))</f>
        <v>52.33</v>
      </c>
      <c r="AR130" s="37">
        <f>IF(AND(Weekly[[#This Row],[V Odds &lt;]]="",Weekly[[#This Row],[H Odds &lt;]]=""),AR129,IF(AND(Weekly[[#This Row],[H Odds &lt;]]&lt;&gt;"",Weekly[[#This Row],[RFC_P]]=TRUE,Weekly[[#This Row],[Actual]]=TRUE),AR129+Weekly[[#This Row],[H Odds &lt;]]-1,IF(AND(Weekly[[#This Row],[V Odds &lt;]]&lt;&gt;"",Weekly[[#This Row],[RFC_P]]=FALSE,Weekly[[#This Row],[Actual]]=FALSE),AR129+Weekly[[#This Row],[V Odds &lt;]]-1,IF(AND(Weekly[[#This Row],[V Odds &lt;]]&lt;&gt;"",Weekly[[#This Row],[RFC_P]]=FALSE,Weekly[[#This Row],[Actual]]=TRUE),AR129-1,IF(AND(Weekly[[#This Row],[H Odds &lt;]]&lt;&gt;"",Weekly[[#This Row],[RFC_P]]=TRUE,Weekly[[#This Row],[Actual]]=FALSE),AR129-1,AR129)))))</f>
        <v>45.59</v>
      </c>
      <c r="AS130" s="37">
        <f>IF(AND(Weekly[[#This Row],[V Odds &lt;]]="",Weekly[[#This Row],[H Odds &lt;]]=""),AS129,IF(AND(Weekly[[#This Row],[H Odds &lt;]]&lt;&gt;"",Weekly[[#This Row],[GBC_P]]=TRUE,Weekly[[#This Row],[Actual]]=TRUE),AS129+Weekly[[#This Row],[H Odds &lt;]]-1,IF(AND(Weekly[[#This Row],[V Odds &lt;]]&lt;&gt;"",Weekly[[#This Row],[GBC_P]]=FALSE,Weekly[[#This Row],[Actual]]=FALSE),AS129+Weekly[[#This Row],[V Odds &lt;]]-1,IF(AND(Weekly[[#This Row],[V Odds &lt;]]&lt;&gt;"",Weekly[[#This Row],[GBC_P]]=FALSE,Weekly[[#This Row],[Actual]]=TRUE),AS129-1,IF(AND(Weekly[[#This Row],[H Odds &lt;]]&lt;&gt;"",Weekly[[#This Row],[GBC_P]]=TRUE,Weekly[[#This Row],[Actual]]=FALSE),AS129-1,AS129)))))</f>
        <v>48.08</v>
      </c>
      <c r="AT130" s="37">
        <f>IF(AND(Weekly[[#This Row],[V Odds &lt;]]="",Weekly[[#This Row],[H Odds &lt;]]=""),AT129,IF(AND(Weekly[[#This Row],[H Odds &lt;]]&lt;&gt;"",Weekly[[#This Row],[HGBC_P]]=TRUE,Weekly[[#This Row],[Actual]]=TRUE),AT129+Weekly[[#This Row],[H Odds &lt;]]-1,IF(AND(Weekly[[#This Row],[V Odds &lt;]]&lt;&gt;"",Weekly[[#This Row],[HGBC_P]]=FALSE,Weekly[[#This Row],[Actual]]=FALSE),AT129+Weekly[[#This Row],[V Odds &lt;]]-1,IF(AND(Weekly[[#This Row],[V Odds &lt;]]&lt;&gt;"",Weekly[[#This Row],[HGBC_P]]=FALSE,Weekly[[#This Row],[Actual]]=TRUE),AT129-1,IF(AND(Weekly[[#This Row],[H Odds &lt;]]&lt;&gt;"",Weekly[[#This Row],[HGBC_P]]=TRUE,Weekly[[#This Row],[Actual]]=FALSE),AT129-1,AT129)))))</f>
        <v>45.51</v>
      </c>
      <c r="AU130" s="37">
        <f>IF(AND(Weekly[[#This Row],[V Odds &lt;]]="",Weekly[[#This Row],[H Odds &lt;]]=""),AU129,IF(AND(Weekly[[#This Row],[H Odds &lt;]]&lt;&gt;"",Weekly[[#This Row],[XGB_P]]=TRUE,Weekly[[#This Row],[Actual]]=TRUE),AU129+Weekly[[#This Row],[H Odds &lt;]]-1,IF(AND(Weekly[[#This Row],[V Odds &lt;]]&lt;&gt;"",Weekly[[#This Row],[XGB_P]]=FALSE,Weekly[[#This Row],[Actual]]=FALSE),AU129+Weekly[[#This Row],[V Odds &lt;]]-1,IF(AND(Weekly[[#This Row],[V Odds &lt;]]&lt;&gt;"",Weekly[[#This Row],[XGB_P]]=FALSE,Weekly[[#This Row],[Actual]]=TRUE),AU129-1,IF(AND(Weekly[[#This Row],[H Odds &lt;]]&lt;&gt;"",Weekly[[#This Row],[XGB_P]]=TRUE,Weekly[[#This Row],[Actual]]=FALSE),AU129-1,AU129)))))</f>
        <v>49.910000000000004</v>
      </c>
      <c r="AV130" s="37">
        <f>IF(AND(Weekly[[#This Row],[V Odds &lt;]]="",Weekly[[#This Row],[H Odds &lt;]]=""),AV129,IF(AND(Weekly[[#This Row],[H Odds &lt;]]&lt;&gt;"",Weekly[[#This Row],[QDA_P]]=TRUE,Weekly[[#This Row],[Actual]]=TRUE),AV129+Weekly[[#This Row],[H Odds &lt;]]-1,IF(AND(Weekly[[#This Row],[V Odds &lt;]]&lt;&gt;"",Weekly[[#This Row],[QDA_P]]=FALSE,Weekly[[#This Row],[Actual]]=FALSE),AV129+Weekly[[#This Row],[V Odds &lt;]]-1,IF(AND(Weekly[[#This Row],[V Odds &lt;]]&lt;&gt;"",Weekly[[#This Row],[QDA_P]]=FALSE,Weekly[[#This Row],[Actual]]=TRUE),AV129-1,IF(AND(Weekly[[#This Row],[H Odds &lt;]]&lt;&gt;"",Weekly[[#This Row],[QDA_P]]=TRUE,Weekly[[#This Row],[Actual]]=FALSE),AV129-1,AV129)))))</f>
        <v>48.749999999999993</v>
      </c>
      <c r="AW130" s="37"/>
      <c r="AX130" s="37">
        <f>IF(AND(Weekly[[#This Row],[V Odds &lt;]]="",Weekly[[#This Row],[H Odds &lt;]]=""),AX129,IF(AND(Weekly[[#This Row],[V Odds &lt;]]&lt;&gt;"",Weekly[[#This Row],[FALSES]]&gt;0,Weekly[[#This Row],[Actual]]=FALSE),AX129+Weekly[[#This Row],[V Odds &lt;]]-1,IF(AND(Weekly[[#This Row],[H Odds &lt;]]&lt;&gt;"",Weekly[[#This Row],[TRUES]]&gt;0,Weekly[[#This Row],[Actual]]=TRUE),AX129+Weekly[[#This Row],[H Odds &lt;]]-1,IF(AND(Weekly[[#This Row],[V Odds &lt;]]&lt;&gt;"",Weekly[[#This Row],[FALSES]]=0),AX129,IF(AND(Weekly[[#This Row],[H Odds &lt;]]&lt;&gt;"",Weekly[[#This Row],[TRUES]]=0),AX129,AX129-1)))))</f>
        <v>64.95</v>
      </c>
      <c r="AY130" s="37">
        <f>IF(AND(Weekly[[#This Row],[V Odds &lt;]]="",Weekly[[#This Row],[H Odds &lt;]]=""),AY129,IF(AND(Weekly[[#This Row],[V Odds &lt;]]&lt;&gt;"",Weekly[[#This Row],[FALSES]]&gt;0,Weekly[[#This Row],[Actual]]=FALSE),AY129+((Weekly[[#This Row],[V Odds &lt;]]-1)*0.92),IF(AND(Weekly[[#This Row],[H Odds &lt;]]&lt;&gt;"",Weekly[[#This Row],[TRUES]]&gt;0,Weekly[[#This Row],[Actual]]=TRUE),AY129+((Weekly[[#This Row],[H Odds &lt;]]-1)*0.92),IF(AND(Weekly[[#This Row],[V Odds &lt;]]&lt;&gt;"",Weekly[[#This Row],[FALSES]]=0),AY129,IF(AND(Weekly[[#This Row],[H Odds &lt;]]&lt;&gt;"",Weekly[[#This Row],[TRUES]]=0),AY129,AY129-1)))))</f>
        <v>61.754000000000012</v>
      </c>
      <c r="AZ130" s="37">
        <f>IF(AND(Weekly[[#This Row],[V Odds &lt;]]="",Weekly[[#This Row],[H Odds &lt;]]=""),AZ129,IF(AND(Weekly[[#This Row],[V Odds &lt;]]&lt;&gt;"",Weekly[[#This Row],[Actual]]=FALSE),AZ129+Weekly[[#This Row],[V Odds &lt;]]-1,IF(AND(Weekly[[#This Row],[H Odds &lt;]]&lt;&gt;"",Weekly[[#This Row],[Actual]]=TRUE),AZ129+Weekly[[#This Row],[H Odds &lt;]]-1,AZ129-1)))</f>
        <v>62.53</v>
      </c>
      <c r="BA130" s="38">
        <f>IF(Weekly[[#This Row],[H Odds &lt;]]="",BA129,IF(AND(Weekly[[#This Row],[H Odds &lt;]]&lt;&gt;"",Weekly[[#This Row],[SVC_P]]=TRUE,Weekly[[#This Row],[Actual]]=TRUE),BA129+Weekly[[#This Row],[H Odds &lt;]]-1,IF(AND(Weekly[[#This Row],[H Odds &lt;]]&lt;&gt;"",Weekly[[#This Row],[SVC_P]]=TRUE,Weekly[[#This Row],[Actual]]=FALSE),BA129-1,BA129)))</f>
        <v>58.24</v>
      </c>
      <c r="BB130" s="38">
        <f>IF(Weekly[[#This Row],[H Odds &lt;]]="",BB129,IF(AND(Weekly[[#This Row],[H Odds &lt;]]&lt;&gt;"",Weekly[[#This Row],[ADBC_P]]=TRUE,Weekly[[#This Row],[Actual]]=TRUE),BB129+Weekly[[#This Row],[H Odds &lt;]]-1,IF(AND(Weekly[[#This Row],[H Odds &lt;]]&lt;&gt;"",Weekly[[#This Row],[ADBC_P]]=TRUE,Weekly[[#This Row],[Actual]]=FALSE),BB129-1,BB129)))</f>
        <v>46.01</v>
      </c>
      <c r="BC130" s="38">
        <f>IF(Weekly[[#This Row],[H Odds &lt;]]="",BC129,IF(AND(Weekly[[#This Row],[H Odds &lt;]]&lt;&gt;"",Weekly[[#This Row],[RFC_P]]=TRUE,Weekly[[#This Row],[Actual]]=TRUE),BC129+Weekly[[#This Row],[H Odds &lt;]]-1,IF(AND(Weekly[[#This Row],[H Odds &lt;]]&lt;&gt;"",Weekly[[#This Row],[RFC_P]]=TRUE,Weekly[[#This Row],[Actual]]=FALSE),BC129-1,BC129)))</f>
        <v>42.76</v>
      </c>
      <c r="BD130" s="38">
        <f>IF(Weekly[[#This Row],[H Odds &lt;]]="",BD129,IF(AND(Weekly[[#This Row],[H Odds &lt;]]&lt;&gt;"",Weekly[[#This Row],[GBC_P]]=TRUE,Weekly[[#This Row],[Actual]]=TRUE),BD129+Weekly[[#This Row],[H Odds &lt;]]-1,IF(AND(Weekly[[#This Row],[H Odds &lt;]]&lt;&gt;"",Weekly[[#This Row],[GBC_P]]=TRUE,Weekly[[#This Row],[Actual]]=FALSE),BD129-1,BD129)))</f>
        <v>43.76</v>
      </c>
      <c r="BE130" s="38">
        <f>IF(Weekly[[#This Row],[H Odds &lt;]]="",BE129,IF(AND(Weekly[[#This Row],[H Odds &lt;]]&lt;&gt;"",Weekly[[#This Row],[HGBC_P]]=TRUE,Weekly[[#This Row],[Actual]]=TRUE),BE129+Weekly[[#This Row],[H Odds &lt;]]-1,IF(AND(Weekly[[#This Row],[H Odds &lt;]]&lt;&gt;"",Weekly[[#This Row],[HGBC_P]]=TRUE,Weekly[[#This Row],[Actual]]=FALSE),BE129-1,BE129)))</f>
        <v>45.01</v>
      </c>
      <c r="BF130" s="38">
        <f>IF(Weekly[[#This Row],[H Odds &lt;]]="",BF129,IF(AND(Weekly[[#This Row],[H Odds &lt;]]&lt;&gt;"",Weekly[[#This Row],[XGB_P]]=TRUE,Weekly[[#This Row],[Actual]]=TRUE),BF129+Weekly[[#This Row],[H Odds &lt;]]-1,IF(AND(Weekly[[#This Row],[H Odds &lt;]]&lt;&gt;"",Weekly[[#This Row],[XGB_P]]=TRUE,Weekly[[#This Row],[Actual]]=FALSE),BF129-1,BF129)))</f>
        <v>48.28</v>
      </c>
      <c r="BG130" s="38">
        <f>IF(Weekly[[#This Row],[H Odds &lt;]]="",BG129,IF(AND(Weekly[[#This Row],[H Odds &lt;]]&lt;&gt;"",Weekly[[#This Row],[QDA_P]]=TRUE,Weekly[[#This Row],[Actual]]=TRUE),BG129+Weekly[[#This Row],[H Odds &lt;]]-1,IF(AND(Weekly[[#This Row],[H Odds &lt;]]&lt;&gt;"",Weekly[[#This Row],[QDA_P]]=TRUE,Weekly[[#This Row],[Actual]]=FALSE),BG129-1,BG129)))</f>
        <v>41.73</v>
      </c>
      <c r="BH130" s="38">
        <f>IF(Weekly[[#This Row],[H Odds &lt;]]="",BH129,IF(AND(Weekly[[#This Row],[H Odds &lt;]]&lt;&gt;"",Weekly[[#This Row],[KNC_P]]=TRUE,Weekly[[#This Row],[Actual]]=TRUE),BH129+Weekly[[#This Row],[H Odds &lt;]]-1,IF(AND(Weekly[[#This Row],[H Odds &lt;]]&lt;&gt;"",Weekly[[#This Row],[KNC_P]]=TRUE,Weekly[[#This Row],[Actual]]=FALSE),BH129-1,BH129)))</f>
        <v>40</v>
      </c>
      <c r="BI130" s="38">
        <f>IF(Weekly[[#This Row],[H Odds &lt;]]="",BI129,IF(AND(Weekly[[#This Row],[H Odds &lt;]]&lt;&gt;"",Weekly[[#This Row],[TRUES]]&gt;0,Weekly[[#This Row],[Actual]]=TRUE),BI129+Weekly[[#This Row],[H Odds &lt;]]-1,IF(AND(Weekly[[#This Row],[H Odds &lt;]]&lt;&gt;"",Weekly[[#This Row],[TRUES]]=0),BI129,BI129-1)))</f>
        <v>58.24</v>
      </c>
      <c r="BJ130" s="38">
        <f>IF(Weekly[[#This Row],[H Odds &lt;]]="",BJ129,IF(AND(Weekly[[#This Row],[H Odds &lt;]]&lt;&gt;"",Weekly[[#This Row],[Actual]]=TRUE),BJ129+Weekly[[#This Row],[H Odds &lt;]]-1,IF(AND(Weekly[[#This Row],[H Odds &lt;]]&lt;&gt;"",Weekly[[#This Row],[Actual]]=FALSE),BJ129-1,BJ129)))</f>
        <v>57.24</v>
      </c>
      <c r="BK130" s="58">
        <f>IF(AND(Weekly[[#This Row],[TRUES]]&gt;4,Weekly[[#This Row],[Actual]]=TRUE),BK129+Weekly[[#This Row],[BF H Odds]]-1,IF(AND(Weekly[[#This Row],[FALSES]]&gt;4,Weekly[[#This Row],[Actual]]=FALSE),BK129+Weekly[[#This Row],[BF V Odds]]-1,IF(AND(Weekly[[#This Row],[TRUES]]&gt;4,Weekly[[#This Row],[Actual]]=FALSE),BK129-1,IF(AND(Weekly[[#This Row],[FALSES]]&gt;4,Weekly[[#This Row],[Actual]]=TRUE),BK129-1,BK129))))</f>
        <v>40.010000000000026</v>
      </c>
      <c r="BL130" s="58">
        <f>IF(AND(Weekly[[#This Row],[TRUES]]&gt;5,Weekly[[#This Row],[Actual]]=TRUE),BL129+Weekly[[#This Row],[BF H Odds]]-1,IF(AND(Weekly[[#This Row],[FALSES]]&gt;5,Weekly[[#This Row],[Actual]]=FALSE),BL129+Weekly[[#This Row],[BF V Odds]]-1,IF(AND(Weekly[[#This Row],[TRUES]]&gt;5,Weekly[[#This Row],[Actual]]=FALSE),BL129-1,IF(AND(Weekly[[#This Row],[FALSES]]&gt;5,Weekly[[#This Row],[Actual]]=TRUE),BL129-1,BL129))))</f>
        <v>45.97000000000002</v>
      </c>
      <c r="BM130" s="58">
        <f>IF(AND(Weekly[[#This Row],[TRUES]]&gt;6,Weekly[[#This Row],[Actual]]=TRUE),BM129+Weekly[[#This Row],[BF H Odds]]-1,IF(AND(Weekly[[#This Row],[FALSES]]&gt;6,Weekly[[#This Row],[Actual]]=FALSE),BM129+Weekly[[#This Row],[BF V Odds]]-1,IF(AND(Weekly[[#This Row],[TRUES]]&gt;6,Weekly[[#This Row],[Actual]]=FALSE),BM129-1,IF(AND(Weekly[[#This Row],[FALSES]]&gt;6,Weekly[[#This Row],[Actual]]=TRUE),BM129-1,BM129))))</f>
        <v>45.760000000000019</v>
      </c>
      <c r="BN130" s="24"/>
    </row>
    <row r="131" spans="1:69" x14ac:dyDescent="0.25">
      <c r="A131" s="1">
        <v>140</v>
      </c>
      <c r="B131" s="10">
        <v>44253</v>
      </c>
      <c r="C131" s="17" t="s">
        <v>19</v>
      </c>
      <c r="D131" s="15" t="s">
        <v>21</v>
      </c>
      <c r="E131" t="b">
        <v>1</v>
      </c>
      <c r="F131" t="b">
        <v>1</v>
      </c>
      <c r="G131" t="b">
        <v>0</v>
      </c>
      <c r="H131" t="b">
        <v>1</v>
      </c>
      <c r="I131" t="b">
        <v>0</v>
      </c>
      <c r="J131" t="b">
        <v>0</v>
      </c>
      <c r="K131" t="b">
        <v>0</v>
      </c>
      <c r="O131" s="11"/>
      <c r="P131" t="b">
        <v>1</v>
      </c>
      <c r="R131" s="9">
        <f>IFERROR(IF(Weekly[[#This Row],[Won Bet?]]="yes",R130+(Weekly[[#This Row],[BF Odds]]*Weekly[[#This Row],[BF Stake]])-Weekly[[#This Row],[BF Stake]],R130-Weekly[[#This Row],[BF Stake]]),R130)</f>
        <v>95.400000000000034</v>
      </c>
      <c r="S131" s="9">
        <f>IFERROR(IF(Weekly[[#This Row],[Won Bet?]]="yes",S130+(((Weekly[[#This Row],[BF Odds]]*Weekly[[#This Row],[BF Stake]])-Weekly[[#This Row],[BF Stake]])*0.95),S130-Weekly[[#This Row],[BF Stake]]),S130)</f>
        <v>93.330000000000013</v>
      </c>
      <c r="T131">
        <v>2.73</v>
      </c>
      <c r="U131" s="13">
        <v>1.49</v>
      </c>
      <c r="V131" s="24">
        <f>IF(Weekly[[#This Row],[Actual]]="","",IF(AND(Weekly[[#This Row],[SVC_P]]=Weekly[[#This Row],[Actual]],Weekly[[#This Row],[SVC_P]]=TRUE),V130+Weekly[[#This Row],[BF H Odds]]-1,IF(AND(Weekly[[#This Row],[SVC_P]]=Weekly[[#This Row],[Actual]],Weekly[[#This Row],[SVC_P]]=FALSE),V130+Weekly[[#This Row],[BF V Odds]]-1,V130-1)))</f>
        <v>67.960000000000022</v>
      </c>
      <c r="W131" s="24">
        <f>IF(Weekly[[#This Row],[Actual]]="","",IF(AND(Weekly[[#This Row],[SVC_P]]=FALSE,Weekly[[#This Row],[Actual]]=TRUE),W130+Weekly[[#This Row],[BF H Odds]]-1,IF(AND(Weekly[[#This Row],[SVC_P]]=TRUE,Weekly[[#This Row],[Actual]]=FALSE,),W130+Weekly[[#This Row],[BF V Odds]]-1,W130-1)))</f>
        <v>-81.509999999999991</v>
      </c>
      <c r="X131" s="24">
        <f>IF(Weekly[[#This Row],[Actual]]="","",IF(AND(Weekly[[#This Row],[ADBC_P]]=Weekly[[#This Row],[Actual]],Weekly[[#This Row],[ADBC_P]]=TRUE),X130+Weekly[[#This Row],[BF H Odds]]-1,IF(AND(Weekly[[#This Row],[ADBC_P]]=Weekly[[#This Row],[Actual]],Weekly[[#This Row],[ADBC_P]]=FALSE),X130+Weekly[[#This Row],[BF V Odds]]-1,X130-1)))</f>
        <v>54.17000000000003</v>
      </c>
      <c r="Y131" s="24">
        <f>IF(Weekly[[#This Row],[Actual]]="","",IF(AND(Weekly[[#This Row],[ADBC_P]]=FALSE,Weekly[[#This Row],[Actual]]=TRUE),Y130+Weekly[[#This Row],[BF H Odds]]-1,IF(AND(Weekly[[#This Row],[ADBC_P]]=TRUE,Weekly[[#This Row],[Actual]]=FALSE),Y130+Weekly[[#This Row],[BF V Odds]]-1,Y130-1)))</f>
        <v>33.430000000000014</v>
      </c>
      <c r="Z131" s="24">
        <f>IF(Weekly[[#This Row],[Actual]]="","",IF(AND(Weekly[[#This Row],[RFC_P]]=Weekly[[#This Row],[Actual]],Weekly[[#This Row],[RFC_P]]=TRUE),Z130+Weekly[[#This Row],[BF H Odds]]-1,IF(AND(Weekly[[#This Row],[RFC_P]]=Weekly[[#This Row],[Actual]],Weekly[[#This Row],[RFC_P]]=FALSE),Z130+Weekly[[#This Row],[BF V Odds]]-1,Z130-1)))</f>
        <v>34.700000000000038</v>
      </c>
      <c r="AA131" s="24">
        <f>IF(Weekly[[#This Row],[Actual]]="","",IF(AND(Weekly[[#This Row],[RFC_P]]=FALSE,Weekly[[#This Row],[Actual]]=TRUE),AA130+Weekly[[#This Row],[BF H Odds]]-1,IF(AND(Weekly[[#This Row],[RFC_P]]=TRUE,Weekly[[#This Row],[Actual]]=FALSE),AA130+Weekly[[#This Row],[BF V Odds]]-1,AA130-1)))</f>
        <v>52.900000000000013</v>
      </c>
      <c r="AB131" s="24">
        <f>IF(Weekly[[#This Row],[Actual]]="","",IF(AND(Weekly[[#This Row],[GBC_P]]=Weekly[[#This Row],[Actual]],Weekly[[#This Row],[GBC_P]]=TRUE),AB130+Weekly[[#This Row],[BF H Odds]]-1,IF(AND(Weekly[[#This Row],[GBC_P]]=Weekly[[#This Row],[Actual]],Weekly[[#This Row],[GBC_P]]=FALSE),AB130+Weekly[[#This Row],[BF V Odds]]-1,AB130-1)))</f>
        <v>38.700000000000024</v>
      </c>
      <c r="AC131" s="24">
        <f>IF(Weekly[[#This Row],[Actual]]="","",IF(AND(Weekly[[#This Row],[GBC_P]]=FALSE,Weekly[[#This Row],[Actual]]=TRUE),AC130+Weekly[[#This Row],[BF H Odds]]-1,IF(AND(Weekly[[#This Row],[GBC_P]]=TRUE,Weekly[[#This Row],[Actual]]=FALSE),AC130+Weekly[[#This Row],[BF V Odds]]-1,AC130-1)))</f>
        <v>48.90000000000002</v>
      </c>
      <c r="AD131" s="24">
        <f>IF(Weekly[[#This Row],[Actual]]="","",IF(AND(Weekly[[#This Row],[HGBC_P]]=Weekly[[#This Row],[Actual]],Weekly[[#This Row],[HGBC_P]]=TRUE),AD130+Weekly[[#This Row],[BF H Odds]]-1,IF(AND(Weekly[[#This Row],[HGBC_P]]=Weekly[[#This Row],[Actual]],Weekly[[#This Row],[HGBC_P]]=FALSE),AD130+Weekly[[#This Row],[BF V Odds]]-1,AD130-1)))</f>
        <v>32.460000000000043</v>
      </c>
      <c r="AE131" s="24">
        <f>IF(Weekly[[#This Row],[Actual]]="","",IF(AND(Weekly[[#This Row],[HGBC_P]]=FALSE,Weekly[[#This Row],[Actual]]=TRUE),AE130+Weekly[[#This Row],[BF H Odds]]-1,IF(AND(Weekly[[#This Row],[HGBC_P]]=TRUE,Weekly[[#This Row],[Actual]]=FALSE),AE130+Weekly[[#This Row],[BF V Odds]]-1,AE130-1)))</f>
        <v>55.140000000000015</v>
      </c>
      <c r="AF131" s="24">
        <f>IF(Weekly[[#This Row],[Actual]]="","",IF(AND(Weekly[[#This Row],[XGB_P]]=Weekly[[#This Row],[Actual]],Weekly[[#This Row],[XGB_P]]=TRUE),AF130+Weekly[[#This Row],[BF H Odds]]-1,IF(AND(Weekly[[#This Row],[XGB_P]]=Weekly[[#This Row],[Actual]],Weekly[[#This Row],[XGB_P]]=FALSE),AF130+Weekly[[#This Row],[BF V Odds]]-1,AF130-1)))</f>
        <v>40.570000000000029</v>
      </c>
      <c r="AG131" s="24">
        <f>IF(Weekly[[#This Row],[Actual]]="","",IF(AND(Weekly[[#This Row],[XGB_P]]=FALSE,Weekly[[#This Row],[Actual]]=TRUE),AG130+Weekly[[#This Row],[BF H Odds]]-1,IF(AND(Weekly[[#This Row],[XGB_P]]=TRUE,Weekly[[#This Row],[Actual]]=FALSE),AG130+Weekly[[#This Row],[BF V Odds]]-1,AG130-1)))</f>
        <v>47.030000000000008</v>
      </c>
      <c r="AH131" s="24">
        <f>IF(Weekly[[#This Row],[Actual]]="","",IF(AND(Weekly[[#This Row],[QDA_P]]=Weekly[[#This Row],[Actual]],Weekly[[#This Row],[QDA_P]]=TRUE),AH130+Weekly[[#This Row],[BF H Odds]]-1,IF(AND(Weekly[[#This Row],[QDA_P]]=Weekly[[#This Row],[Actual]],Weekly[[#This Row],[QDA_P]]=FALSE),AH130+Weekly[[#This Row],[BF V Odds]]-1,AH130-1)))</f>
        <v>35.350000000000023</v>
      </c>
      <c r="AI131" s="24">
        <f>IF(Weekly[[#This Row],[Actual]]="","",IF(AND(Weekly[[#This Row],[QDA_P]]=FALSE,Weekly[[#This Row],[Actual]]=TRUE),AI130+Weekly[[#This Row],[BF H Odds]]-1,IF(AND(Weekly[[#This Row],[QDA_P]]=TRUE,Weekly[[#This Row],[Actual]]=FALSE),AI130+Weekly[[#This Row],[BF V Odds]]-1,AI130-1)))</f>
        <v>52.250000000000021</v>
      </c>
      <c r="AJ131" s="24"/>
      <c r="AK131" s="24"/>
      <c r="AL131" s="30">
        <f>IF(Weekly[[#This Row],[Actual]]="","",COUNTIF(Weekly[[#This Row],[SVC_P]:[QDA_P]],TRUE))</f>
        <v>3</v>
      </c>
      <c r="AM131" s="30">
        <f>IF(Weekly[[#This Row],[Actual]]="","",COUNTIF(Weekly[[#This Row],[SVC_P]:[QDA_P]],FALSE))</f>
        <v>4</v>
      </c>
      <c r="AN131" t="str">
        <f>IF(AND(Weekly[[#This Row],[BF V Odds]]&gt;$BO$6,Weekly[[#This Row],[BF V Odds]] &lt; $BO$7),Weekly[[#This Row],[BF V Odds]],"")</f>
        <v/>
      </c>
      <c r="AO131" t="str">
        <f>IF(AND(Weekly[[#This Row],[BF H Odds]]&gt;$BO$6, Weekly[[#This Row],[BF H Odds]] &lt; $BO$7),Weekly[[#This Row],[BF H Odds]],"")</f>
        <v/>
      </c>
      <c r="AP131" s="37">
        <f>IF(AND(Weekly[[#This Row],[V Odds &lt;]]="",Weekly[[#This Row],[H Odds &lt;]]=""),AP130,IF(AND(Weekly[[#This Row],[H Odds &lt;]]&lt;&gt;"",Weekly[[#This Row],[SVC_P]]=TRUE,Weekly[[#This Row],[Actual]]=TRUE),AP130+Weekly[[#This Row],[H Odds &lt;]]-1,IF(AND(Weekly[[#This Row],[V Odds &lt;]]&lt;&gt;"",Weekly[[#This Row],[SVC_P]]=FALSE,Weekly[[#This Row],[Actual]]=FALSE),AP130+Weekly[[#This Row],[V Odds &lt;]]-1,IF(AND(Weekly[[#This Row],[V Odds &lt;]]&lt;&gt;"",Weekly[[#This Row],[SVC_P]]=FALSE,Weekly[[#This Row],[Actual]]=TRUE),AP130-1,IF(AND(Weekly[[#This Row],[H Odds &lt;]]&lt;&gt;"",Weekly[[#This Row],[SVC_P]]=TRUE,Weekly[[#This Row],[Actual]]=FALSE),AP130-1,AP130)))))</f>
        <v>60.930000000000014</v>
      </c>
      <c r="AQ131" s="37">
        <f>IF(AND(Weekly[[#This Row],[V Odds &lt;]]="",Weekly[[#This Row],[H Odds &lt;]]=""),AQ130,IF(AND(Weekly[[#This Row],[H Odds &lt;]]&lt;&gt;"",Weekly[[#This Row],[ADBC_P]]=TRUE,Weekly[[#This Row],[Actual]]=TRUE),AQ130+Weekly[[#This Row],[H Odds &lt;]]-1,IF(AND(Weekly[[#This Row],[V Odds &lt;]]&lt;&gt;"",Weekly[[#This Row],[ADBC_P]]=FALSE,Weekly[[#This Row],[Actual]]=FALSE),AQ130+Weekly[[#This Row],[V Odds &lt;]]-1,IF(AND(Weekly[[#This Row],[V Odds &lt;]]&lt;&gt;"",Weekly[[#This Row],[ADBC_P]]=FALSE,Weekly[[#This Row],[Actual]]=TRUE),AQ130-1,IF(AND(Weekly[[#This Row],[H Odds &lt;]]&lt;&gt;"",Weekly[[#This Row],[ADBC_P]]=TRUE,Weekly[[#This Row],[Actual]]=FALSE),AQ130-1,AQ130)))))</f>
        <v>52.33</v>
      </c>
      <c r="AR131" s="37">
        <f>IF(AND(Weekly[[#This Row],[V Odds &lt;]]="",Weekly[[#This Row],[H Odds &lt;]]=""),AR130,IF(AND(Weekly[[#This Row],[H Odds &lt;]]&lt;&gt;"",Weekly[[#This Row],[RFC_P]]=TRUE,Weekly[[#This Row],[Actual]]=TRUE),AR130+Weekly[[#This Row],[H Odds &lt;]]-1,IF(AND(Weekly[[#This Row],[V Odds &lt;]]&lt;&gt;"",Weekly[[#This Row],[RFC_P]]=FALSE,Weekly[[#This Row],[Actual]]=FALSE),AR130+Weekly[[#This Row],[V Odds &lt;]]-1,IF(AND(Weekly[[#This Row],[V Odds &lt;]]&lt;&gt;"",Weekly[[#This Row],[RFC_P]]=FALSE,Weekly[[#This Row],[Actual]]=TRUE),AR130-1,IF(AND(Weekly[[#This Row],[H Odds &lt;]]&lt;&gt;"",Weekly[[#This Row],[RFC_P]]=TRUE,Weekly[[#This Row],[Actual]]=FALSE),AR130-1,AR130)))))</f>
        <v>45.59</v>
      </c>
      <c r="AS131" s="37">
        <f>IF(AND(Weekly[[#This Row],[V Odds &lt;]]="",Weekly[[#This Row],[H Odds &lt;]]=""),AS130,IF(AND(Weekly[[#This Row],[H Odds &lt;]]&lt;&gt;"",Weekly[[#This Row],[GBC_P]]=TRUE,Weekly[[#This Row],[Actual]]=TRUE),AS130+Weekly[[#This Row],[H Odds &lt;]]-1,IF(AND(Weekly[[#This Row],[V Odds &lt;]]&lt;&gt;"",Weekly[[#This Row],[GBC_P]]=FALSE,Weekly[[#This Row],[Actual]]=FALSE),AS130+Weekly[[#This Row],[V Odds &lt;]]-1,IF(AND(Weekly[[#This Row],[V Odds &lt;]]&lt;&gt;"",Weekly[[#This Row],[GBC_P]]=FALSE,Weekly[[#This Row],[Actual]]=TRUE),AS130-1,IF(AND(Weekly[[#This Row],[H Odds &lt;]]&lt;&gt;"",Weekly[[#This Row],[GBC_P]]=TRUE,Weekly[[#This Row],[Actual]]=FALSE),AS130-1,AS130)))))</f>
        <v>48.08</v>
      </c>
      <c r="AT131" s="37">
        <f>IF(AND(Weekly[[#This Row],[V Odds &lt;]]="",Weekly[[#This Row],[H Odds &lt;]]=""),AT130,IF(AND(Weekly[[#This Row],[H Odds &lt;]]&lt;&gt;"",Weekly[[#This Row],[HGBC_P]]=TRUE,Weekly[[#This Row],[Actual]]=TRUE),AT130+Weekly[[#This Row],[H Odds &lt;]]-1,IF(AND(Weekly[[#This Row],[V Odds &lt;]]&lt;&gt;"",Weekly[[#This Row],[HGBC_P]]=FALSE,Weekly[[#This Row],[Actual]]=FALSE),AT130+Weekly[[#This Row],[V Odds &lt;]]-1,IF(AND(Weekly[[#This Row],[V Odds &lt;]]&lt;&gt;"",Weekly[[#This Row],[HGBC_P]]=FALSE,Weekly[[#This Row],[Actual]]=TRUE),AT130-1,IF(AND(Weekly[[#This Row],[H Odds &lt;]]&lt;&gt;"",Weekly[[#This Row],[HGBC_P]]=TRUE,Weekly[[#This Row],[Actual]]=FALSE),AT130-1,AT130)))))</f>
        <v>45.51</v>
      </c>
      <c r="AU131" s="37">
        <f>IF(AND(Weekly[[#This Row],[V Odds &lt;]]="",Weekly[[#This Row],[H Odds &lt;]]=""),AU130,IF(AND(Weekly[[#This Row],[H Odds &lt;]]&lt;&gt;"",Weekly[[#This Row],[XGB_P]]=TRUE,Weekly[[#This Row],[Actual]]=TRUE),AU130+Weekly[[#This Row],[H Odds &lt;]]-1,IF(AND(Weekly[[#This Row],[V Odds &lt;]]&lt;&gt;"",Weekly[[#This Row],[XGB_P]]=FALSE,Weekly[[#This Row],[Actual]]=FALSE),AU130+Weekly[[#This Row],[V Odds &lt;]]-1,IF(AND(Weekly[[#This Row],[V Odds &lt;]]&lt;&gt;"",Weekly[[#This Row],[XGB_P]]=FALSE,Weekly[[#This Row],[Actual]]=TRUE),AU130-1,IF(AND(Weekly[[#This Row],[H Odds &lt;]]&lt;&gt;"",Weekly[[#This Row],[XGB_P]]=TRUE,Weekly[[#This Row],[Actual]]=FALSE),AU130-1,AU130)))))</f>
        <v>49.910000000000004</v>
      </c>
      <c r="AV131" s="37">
        <f>IF(AND(Weekly[[#This Row],[V Odds &lt;]]="",Weekly[[#This Row],[H Odds &lt;]]=""),AV130,IF(AND(Weekly[[#This Row],[H Odds &lt;]]&lt;&gt;"",Weekly[[#This Row],[QDA_P]]=TRUE,Weekly[[#This Row],[Actual]]=TRUE),AV130+Weekly[[#This Row],[H Odds &lt;]]-1,IF(AND(Weekly[[#This Row],[V Odds &lt;]]&lt;&gt;"",Weekly[[#This Row],[QDA_P]]=FALSE,Weekly[[#This Row],[Actual]]=FALSE),AV130+Weekly[[#This Row],[V Odds &lt;]]-1,IF(AND(Weekly[[#This Row],[V Odds &lt;]]&lt;&gt;"",Weekly[[#This Row],[QDA_P]]=FALSE,Weekly[[#This Row],[Actual]]=TRUE),AV130-1,IF(AND(Weekly[[#This Row],[H Odds &lt;]]&lt;&gt;"",Weekly[[#This Row],[QDA_P]]=TRUE,Weekly[[#This Row],[Actual]]=FALSE),AV130-1,AV130)))))</f>
        <v>48.749999999999993</v>
      </c>
      <c r="AW131" s="37"/>
      <c r="AX131" s="37">
        <f>IF(AND(Weekly[[#This Row],[V Odds &lt;]]="",Weekly[[#This Row],[H Odds &lt;]]=""),AX130,IF(AND(Weekly[[#This Row],[V Odds &lt;]]&lt;&gt;"",Weekly[[#This Row],[FALSES]]&gt;0,Weekly[[#This Row],[Actual]]=FALSE),AX130+Weekly[[#This Row],[V Odds &lt;]]-1,IF(AND(Weekly[[#This Row],[H Odds &lt;]]&lt;&gt;"",Weekly[[#This Row],[TRUES]]&gt;0,Weekly[[#This Row],[Actual]]=TRUE),AX130+Weekly[[#This Row],[H Odds &lt;]]-1,IF(AND(Weekly[[#This Row],[V Odds &lt;]]&lt;&gt;"",Weekly[[#This Row],[FALSES]]=0),AX130,IF(AND(Weekly[[#This Row],[H Odds &lt;]]&lt;&gt;"",Weekly[[#This Row],[TRUES]]=0),AX130,AX130-1)))))</f>
        <v>64.95</v>
      </c>
      <c r="AY131" s="37">
        <f>IF(AND(Weekly[[#This Row],[V Odds &lt;]]="",Weekly[[#This Row],[H Odds &lt;]]=""),AY130,IF(AND(Weekly[[#This Row],[V Odds &lt;]]&lt;&gt;"",Weekly[[#This Row],[FALSES]]&gt;0,Weekly[[#This Row],[Actual]]=FALSE),AY130+((Weekly[[#This Row],[V Odds &lt;]]-1)*0.92),IF(AND(Weekly[[#This Row],[H Odds &lt;]]&lt;&gt;"",Weekly[[#This Row],[TRUES]]&gt;0,Weekly[[#This Row],[Actual]]=TRUE),AY130+((Weekly[[#This Row],[H Odds &lt;]]-1)*0.92),IF(AND(Weekly[[#This Row],[V Odds &lt;]]&lt;&gt;"",Weekly[[#This Row],[FALSES]]=0),AY130,IF(AND(Weekly[[#This Row],[H Odds &lt;]]&lt;&gt;"",Weekly[[#This Row],[TRUES]]=0),AY130,AY130-1)))))</f>
        <v>61.754000000000012</v>
      </c>
      <c r="AZ131" s="37">
        <f>IF(AND(Weekly[[#This Row],[V Odds &lt;]]="",Weekly[[#This Row],[H Odds &lt;]]=""),AZ130,IF(AND(Weekly[[#This Row],[V Odds &lt;]]&lt;&gt;"",Weekly[[#This Row],[Actual]]=FALSE),AZ130+Weekly[[#This Row],[V Odds &lt;]]-1,IF(AND(Weekly[[#This Row],[H Odds &lt;]]&lt;&gt;"",Weekly[[#This Row],[Actual]]=TRUE),AZ130+Weekly[[#This Row],[H Odds &lt;]]-1,AZ130-1)))</f>
        <v>62.53</v>
      </c>
      <c r="BA131" s="38">
        <f>IF(Weekly[[#This Row],[H Odds &lt;]]="",BA130,IF(AND(Weekly[[#This Row],[H Odds &lt;]]&lt;&gt;"",Weekly[[#This Row],[SVC_P]]=TRUE,Weekly[[#This Row],[Actual]]=TRUE),BA130+Weekly[[#This Row],[H Odds &lt;]]-1,IF(AND(Weekly[[#This Row],[H Odds &lt;]]&lt;&gt;"",Weekly[[#This Row],[SVC_P]]=TRUE,Weekly[[#This Row],[Actual]]=FALSE),BA130-1,BA130)))</f>
        <v>58.24</v>
      </c>
      <c r="BB131" s="38">
        <f>IF(Weekly[[#This Row],[H Odds &lt;]]="",BB130,IF(AND(Weekly[[#This Row],[H Odds &lt;]]&lt;&gt;"",Weekly[[#This Row],[ADBC_P]]=TRUE,Weekly[[#This Row],[Actual]]=TRUE),BB130+Weekly[[#This Row],[H Odds &lt;]]-1,IF(AND(Weekly[[#This Row],[H Odds &lt;]]&lt;&gt;"",Weekly[[#This Row],[ADBC_P]]=TRUE,Weekly[[#This Row],[Actual]]=FALSE),BB130-1,BB130)))</f>
        <v>46.01</v>
      </c>
      <c r="BC131" s="38">
        <f>IF(Weekly[[#This Row],[H Odds &lt;]]="",BC130,IF(AND(Weekly[[#This Row],[H Odds &lt;]]&lt;&gt;"",Weekly[[#This Row],[RFC_P]]=TRUE,Weekly[[#This Row],[Actual]]=TRUE),BC130+Weekly[[#This Row],[H Odds &lt;]]-1,IF(AND(Weekly[[#This Row],[H Odds &lt;]]&lt;&gt;"",Weekly[[#This Row],[RFC_P]]=TRUE,Weekly[[#This Row],[Actual]]=FALSE),BC130-1,BC130)))</f>
        <v>42.76</v>
      </c>
      <c r="BD131" s="38">
        <f>IF(Weekly[[#This Row],[H Odds &lt;]]="",BD130,IF(AND(Weekly[[#This Row],[H Odds &lt;]]&lt;&gt;"",Weekly[[#This Row],[GBC_P]]=TRUE,Weekly[[#This Row],[Actual]]=TRUE),BD130+Weekly[[#This Row],[H Odds &lt;]]-1,IF(AND(Weekly[[#This Row],[H Odds &lt;]]&lt;&gt;"",Weekly[[#This Row],[GBC_P]]=TRUE,Weekly[[#This Row],[Actual]]=FALSE),BD130-1,BD130)))</f>
        <v>43.76</v>
      </c>
      <c r="BE131" s="38">
        <f>IF(Weekly[[#This Row],[H Odds &lt;]]="",BE130,IF(AND(Weekly[[#This Row],[H Odds &lt;]]&lt;&gt;"",Weekly[[#This Row],[HGBC_P]]=TRUE,Weekly[[#This Row],[Actual]]=TRUE),BE130+Weekly[[#This Row],[H Odds &lt;]]-1,IF(AND(Weekly[[#This Row],[H Odds &lt;]]&lt;&gt;"",Weekly[[#This Row],[HGBC_P]]=TRUE,Weekly[[#This Row],[Actual]]=FALSE),BE130-1,BE130)))</f>
        <v>45.01</v>
      </c>
      <c r="BF131" s="38">
        <f>IF(Weekly[[#This Row],[H Odds &lt;]]="",BF130,IF(AND(Weekly[[#This Row],[H Odds &lt;]]&lt;&gt;"",Weekly[[#This Row],[XGB_P]]=TRUE,Weekly[[#This Row],[Actual]]=TRUE),BF130+Weekly[[#This Row],[H Odds &lt;]]-1,IF(AND(Weekly[[#This Row],[H Odds &lt;]]&lt;&gt;"",Weekly[[#This Row],[XGB_P]]=TRUE,Weekly[[#This Row],[Actual]]=FALSE),BF130-1,BF130)))</f>
        <v>48.28</v>
      </c>
      <c r="BG131" s="38">
        <f>IF(Weekly[[#This Row],[H Odds &lt;]]="",BG130,IF(AND(Weekly[[#This Row],[H Odds &lt;]]&lt;&gt;"",Weekly[[#This Row],[QDA_P]]=TRUE,Weekly[[#This Row],[Actual]]=TRUE),BG130+Weekly[[#This Row],[H Odds &lt;]]-1,IF(AND(Weekly[[#This Row],[H Odds &lt;]]&lt;&gt;"",Weekly[[#This Row],[QDA_P]]=TRUE,Weekly[[#This Row],[Actual]]=FALSE),BG130-1,BG130)))</f>
        <v>41.73</v>
      </c>
      <c r="BH131" s="38">
        <f>IF(Weekly[[#This Row],[H Odds &lt;]]="",BH130,IF(AND(Weekly[[#This Row],[H Odds &lt;]]&lt;&gt;"",Weekly[[#This Row],[KNC_P]]=TRUE,Weekly[[#This Row],[Actual]]=TRUE),BH130+Weekly[[#This Row],[H Odds &lt;]]-1,IF(AND(Weekly[[#This Row],[H Odds &lt;]]&lt;&gt;"",Weekly[[#This Row],[KNC_P]]=TRUE,Weekly[[#This Row],[Actual]]=FALSE),BH130-1,BH130)))</f>
        <v>40</v>
      </c>
      <c r="BI131" s="38">
        <f>IF(Weekly[[#This Row],[H Odds &lt;]]="",BI130,IF(AND(Weekly[[#This Row],[H Odds &lt;]]&lt;&gt;"",Weekly[[#This Row],[TRUES]]&gt;0,Weekly[[#This Row],[Actual]]=TRUE),BI130+Weekly[[#This Row],[H Odds &lt;]]-1,IF(AND(Weekly[[#This Row],[H Odds &lt;]]&lt;&gt;"",Weekly[[#This Row],[TRUES]]=0),BI130,BI130-1)))</f>
        <v>58.24</v>
      </c>
      <c r="BJ131" s="38">
        <f>IF(Weekly[[#This Row],[H Odds &lt;]]="",BJ130,IF(AND(Weekly[[#This Row],[H Odds &lt;]]&lt;&gt;"",Weekly[[#This Row],[Actual]]=TRUE),BJ130+Weekly[[#This Row],[H Odds &lt;]]-1,IF(AND(Weekly[[#This Row],[H Odds &lt;]]&lt;&gt;"",Weekly[[#This Row],[Actual]]=FALSE),BJ130-1,BJ130)))</f>
        <v>57.24</v>
      </c>
      <c r="BK131" s="58">
        <f>IF(AND(Weekly[[#This Row],[TRUES]]&gt;4,Weekly[[#This Row],[Actual]]=TRUE),BK130+Weekly[[#This Row],[BF H Odds]]-1,IF(AND(Weekly[[#This Row],[FALSES]]&gt;4,Weekly[[#This Row],[Actual]]=FALSE),BK130+Weekly[[#This Row],[BF V Odds]]-1,IF(AND(Weekly[[#This Row],[TRUES]]&gt;4,Weekly[[#This Row],[Actual]]=FALSE),BK130-1,IF(AND(Weekly[[#This Row],[FALSES]]&gt;4,Weekly[[#This Row],[Actual]]=TRUE),BK130-1,BK130))))</f>
        <v>40.010000000000026</v>
      </c>
      <c r="BL131" s="58">
        <f>IF(AND(Weekly[[#This Row],[TRUES]]&gt;5,Weekly[[#This Row],[Actual]]=TRUE),BL130+Weekly[[#This Row],[BF H Odds]]-1,IF(AND(Weekly[[#This Row],[FALSES]]&gt;5,Weekly[[#This Row],[Actual]]=FALSE),BL130+Weekly[[#This Row],[BF V Odds]]-1,IF(AND(Weekly[[#This Row],[TRUES]]&gt;5,Weekly[[#This Row],[Actual]]=FALSE),BL130-1,IF(AND(Weekly[[#This Row],[FALSES]]&gt;5,Weekly[[#This Row],[Actual]]=TRUE),BL130-1,BL130))))</f>
        <v>45.97000000000002</v>
      </c>
      <c r="BM131" s="58">
        <f>IF(AND(Weekly[[#This Row],[TRUES]]&gt;6,Weekly[[#This Row],[Actual]]=TRUE),BM130+Weekly[[#This Row],[BF H Odds]]-1,IF(AND(Weekly[[#This Row],[FALSES]]&gt;6,Weekly[[#This Row],[Actual]]=FALSE),BM130+Weekly[[#This Row],[BF V Odds]]-1,IF(AND(Weekly[[#This Row],[TRUES]]&gt;6,Weekly[[#This Row],[Actual]]=FALSE),BM130-1,IF(AND(Weekly[[#This Row],[FALSES]]&gt;6,Weekly[[#This Row],[Actual]]=TRUE),BM130-1,BM130))))</f>
        <v>45.760000000000019</v>
      </c>
      <c r="BN131" s="24"/>
    </row>
    <row r="132" spans="1:69" x14ac:dyDescent="0.25">
      <c r="A132" s="1">
        <v>141</v>
      </c>
      <c r="B132" s="10">
        <v>44254</v>
      </c>
      <c r="C132" s="17" t="s">
        <v>12</v>
      </c>
      <c r="D132" s="15" t="s">
        <v>14</v>
      </c>
      <c r="E132" t="b">
        <v>1</v>
      </c>
      <c r="F132" t="b">
        <v>1</v>
      </c>
      <c r="G132" t="b">
        <v>1</v>
      </c>
      <c r="H132" t="b">
        <v>1</v>
      </c>
      <c r="I132" t="b">
        <v>1</v>
      </c>
      <c r="J132" t="b">
        <v>1</v>
      </c>
      <c r="K132" t="b">
        <v>1</v>
      </c>
      <c r="N132">
        <v>1</v>
      </c>
      <c r="O132">
        <v>1.1499999999999999</v>
      </c>
      <c r="P132" t="b">
        <v>0</v>
      </c>
      <c r="Q132" t="s">
        <v>76</v>
      </c>
      <c r="R132" s="9">
        <f>IFERROR(IF(Weekly[[#This Row],[Won Bet?]]="yes",R131+(Weekly[[#This Row],[BF Odds]]*Weekly[[#This Row],[BF Stake]])-Weekly[[#This Row],[BF Stake]],R131-Weekly[[#This Row],[BF Stake]]),R131)</f>
        <v>94.400000000000034</v>
      </c>
      <c r="S132" s="9">
        <f>IFERROR(IF(Weekly[[#This Row],[Won Bet?]]="yes",S131+(((Weekly[[#This Row],[BF Odds]]*Weekly[[#This Row],[BF Stake]])-Weekly[[#This Row],[BF Stake]])*0.95),S131-Weekly[[#This Row],[BF Stake]]),S131)</f>
        <v>92.330000000000013</v>
      </c>
      <c r="T132">
        <v>5.75</v>
      </c>
      <c r="U132">
        <v>1.1499999999999999</v>
      </c>
      <c r="V132" s="24">
        <f>IF(Weekly[[#This Row],[Actual]]="","",IF(AND(Weekly[[#This Row],[SVC_P]]=Weekly[[#This Row],[Actual]],Weekly[[#This Row],[SVC_P]]=TRUE),V131+Weekly[[#This Row],[BF H Odds]]-1,IF(AND(Weekly[[#This Row],[SVC_P]]=Weekly[[#This Row],[Actual]],Weekly[[#This Row],[SVC_P]]=FALSE),V131+Weekly[[#This Row],[BF V Odds]]-1,V131-1)))</f>
        <v>66.960000000000022</v>
      </c>
      <c r="W132" s="24">
        <f>IF(Weekly[[#This Row],[Actual]]="","",IF(AND(Weekly[[#This Row],[SVC_P]]=FALSE,Weekly[[#This Row],[Actual]]=TRUE),W131+Weekly[[#This Row],[BF H Odds]]-1,IF(AND(Weekly[[#This Row],[SVC_P]]=TRUE,Weekly[[#This Row],[Actual]]=FALSE,),W131+Weekly[[#This Row],[BF V Odds]]-1,W131-1)))</f>
        <v>-82.509999999999991</v>
      </c>
      <c r="X132" s="24">
        <f>IF(Weekly[[#This Row],[Actual]]="","",IF(AND(Weekly[[#This Row],[ADBC_P]]=Weekly[[#This Row],[Actual]],Weekly[[#This Row],[ADBC_P]]=TRUE),X131+Weekly[[#This Row],[BF H Odds]]-1,IF(AND(Weekly[[#This Row],[ADBC_P]]=Weekly[[#This Row],[Actual]],Weekly[[#This Row],[ADBC_P]]=FALSE),X131+Weekly[[#This Row],[BF V Odds]]-1,X131-1)))</f>
        <v>53.17000000000003</v>
      </c>
      <c r="Y132" s="24">
        <f>IF(Weekly[[#This Row],[Actual]]="","",IF(AND(Weekly[[#This Row],[ADBC_P]]=FALSE,Weekly[[#This Row],[Actual]]=TRUE),Y131+Weekly[[#This Row],[BF H Odds]]-1,IF(AND(Weekly[[#This Row],[ADBC_P]]=TRUE,Weekly[[#This Row],[Actual]]=FALSE),Y131+Weekly[[#This Row],[BF V Odds]]-1,Y131-1)))</f>
        <v>38.180000000000014</v>
      </c>
      <c r="Z132" s="24">
        <f>IF(Weekly[[#This Row],[Actual]]="","",IF(AND(Weekly[[#This Row],[RFC_P]]=Weekly[[#This Row],[Actual]],Weekly[[#This Row],[RFC_P]]=TRUE),Z131+Weekly[[#This Row],[BF H Odds]]-1,IF(AND(Weekly[[#This Row],[RFC_P]]=Weekly[[#This Row],[Actual]],Weekly[[#This Row],[RFC_P]]=FALSE),Z131+Weekly[[#This Row],[BF V Odds]]-1,Z131-1)))</f>
        <v>33.700000000000038</v>
      </c>
      <c r="AA132" s="24">
        <f>IF(Weekly[[#This Row],[Actual]]="","",IF(AND(Weekly[[#This Row],[RFC_P]]=FALSE,Weekly[[#This Row],[Actual]]=TRUE),AA131+Weekly[[#This Row],[BF H Odds]]-1,IF(AND(Weekly[[#This Row],[RFC_P]]=TRUE,Weekly[[#This Row],[Actual]]=FALSE),AA131+Weekly[[#This Row],[BF V Odds]]-1,AA131-1)))</f>
        <v>57.650000000000013</v>
      </c>
      <c r="AB132" s="24">
        <f>IF(Weekly[[#This Row],[Actual]]="","",IF(AND(Weekly[[#This Row],[GBC_P]]=Weekly[[#This Row],[Actual]],Weekly[[#This Row],[GBC_P]]=TRUE),AB131+Weekly[[#This Row],[BF H Odds]]-1,IF(AND(Weekly[[#This Row],[GBC_P]]=Weekly[[#This Row],[Actual]],Weekly[[#This Row],[GBC_P]]=FALSE),AB131+Weekly[[#This Row],[BF V Odds]]-1,AB131-1)))</f>
        <v>37.700000000000024</v>
      </c>
      <c r="AC132" s="24">
        <f>IF(Weekly[[#This Row],[Actual]]="","",IF(AND(Weekly[[#This Row],[GBC_P]]=FALSE,Weekly[[#This Row],[Actual]]=TRUE),AC131+Weekly[[#This Row],[BF H Odds]]-1,IF(AND(Weekly[[#This Row],[GBC_P]]=TRUE,Weekly[[#This Row],[Actual]]=FALSE),AC131+Weekly[[#This Row],[BF V Odds]]-1,AC131-1)))</f>
        <v>53.65000000000002</v>
      </c>
      <c r="AD132" s="24">
        <f>IF(Weekly[[#This Row],[Actual]]="","",IF(AND(Weekly[[#This Row],[HGBC_P]]=Weekly[[#This Row],[Actual]],Weekly[[#This Row],[HGBC_P]]=TRUE),AD131+Weekly[[#This Row],[BF H Odds]]-1,IF(AND(Weekly[[#This Row],[HGBC_P]]=Weekly[[#This Row],[Actual]],Weekly[[#This Row],[HGBC_P]]=FALSE),AD131+Weekly[[#This Row],[BF V Odds]]-1,AD131-1)))</f>
        <v>31.460000000000043</v>
      </c>
      <c r="AE132" s="24">
        <f>IF(Weekly[[#This Row],[Actual]]="","",IF(AND(Weekly[[#This Row],[HGBC_P]]=FALSE,Weekly[[#This Row],[Actual]]=TRUE),AE131+Weekly[[#This Row],[BF H Odds]]-1,IF(AND(Weekly[[#This Row],[HGBC_P]]=TRUE,Weekly[[#This Row],[Actual]]=FALSE),AE131+Weekly[[#This Row],[BF V Odds]]-1,AE131-1)))</f>
        <v>59.890000000000015</v>
      </c>
      <c r="AF132" s="24">
        <f>IF(Weekly[[#This Row],[Actual]]="","",IF(AND(Weekly[[#This Row],[XGB_P]]=Weekly[[#This Row],[Actual]],Weekly[[#This Row],[XGB_P]]=TRUE),AF131+Weekly[[#This Row],[BF H Odds]]-1,IF(AND(Weekly[[#This Row],[XGB_P]]=Weekly[[#This Row],[Actual]],Weekly[[#This Row],[XGB_P]]=FALSE),AF131+Weekly[[#This Row],[BF V Odds]]-1,AF131-1)))</f>
        <v>39.570000000000029</v>
      </c>
      <c r="AG132" s="24">
        <f>IF(Weekly[[#This Row],[Actual]]="","",IF(AND(Weekly[[#This Row],[XGB_P]]=FALSE,Weekly[[#This Row],[Actual]]=TRUE),AG131+Weekly[[#This Row],[BF H Odds]]-1,IF(AND(Weekly[[#This Row],[XGB_P]]=TRUE,Weekly[[#This Row],[Actual]]=FALSE),AG131+Weekly[[#This Row],[BF V Odds]]-1,AG131-1)))</f>
        <v>51.780000000000008</v>
      </c>
      <c r="AH132" s="24">
        <f>IF(Weekly[[#This Row],[Actual]]="","",IF(AND(Weekly[[#This Row],[QDA_P]]=Weekly[[#This Row],[Actual]],Weekly[[#This Row],[QDA_P]]=TRUE),AH131+Weekly[[#This Row],[BF H Odds]]-1,IF(AND(Weekly[[#This Row],[QDA_P]]=Weekly[[#This Row],[Actual]],Weekly[[#This Row],[QDA_P]]=FALSE),AH131+Weekly[[#This Row],[BF V Odds]]-1,AH131-1)))</f>
        <v>34.350000000000023</v>
      </c>
      <c r="AI132" s="24">
        <f>IF(Weekly[[#This Row],[Actual]]="","",IF(AND(Weekly[[#This Row],[QDA_P]]=FALSE,Weekly[[#This Row],[Actual]]=TRUE),AI131+Weekly[[#This Row],[BF H Odds]]-1,IF(AND(Weekly[[#This Row],[QDA_P]]=TRUE,Weekly[[#This Row],[Actual]]=FALSE),AI131+Weekly[[#This Row],[BF V Odds]]-1,AI131-1)))</f>
        <v>57.000000000000021</v>
      </c>
      <c r="AJ132" s="24"/>
      <c r="AK132" s="24"/>
      <c r="AL132" s="30">
        <f>IF(Weekly[[#This Row],[Actual]]="","",COUNTIF(Weekly[[#This Row],[SVC_P]:[QDA_P]],TRUE))</f>
        <v>7</v>
      </c>
      <c r="AM132" s="30">
        <f>IF(Weekly[[#This Row],[Actual]]="","",COUNTIF(Weekly[[#This Row],[SVC_P]:[QDA_P]],FALSE))</f>
        <v>0</v>
      </c>
      <c r="AN132">
        <f>IF(AND(Weekly[[#This Row],[BF V Odds]]&gt;$BO$6,Weekly[[#This Row],[BF V Odds]] &lt; $BO$7),Weekly[[#This Row],[BF V Odds]],"")</f>
        <v>5.75</v>
      </c>
      <c r="AO132" t="str">
        <f>IF(AND(Weekly[[#This Row],[BF H Odds]]&gt;$BO$6, Weekly[[#This Row],[BF H Odds]] &lt; $BO$7),Weekly[[#This Row],[BF H Odds]],"")</f>
        <v/>
      </c>
      <c r="AP132" s="37">
        <f>IF(AND(Weekly[[#This Row],[V Odds &lt;]]="",Weekly[[#This Row],[H Odds &lt;]]=""),AP131,IF(AND(Weekly[[#This Row],[H Odds &lt;]]&lt;&gt;"",Weekly[[#This Row],[SVC_P]]=TRUE,Weekly[[#This Row],[Actual]]=TRUE),AP131+Weekly[[#This Row],[H Odds &lt;]]-1,IF(AND(Weekly[[#This Row],[V Odds &lt;]]&lt;&gt;"",Weekly[[#This Row],[SVC_P]]=FALSE,Weekly[[#This Row],[Actual]]=FALSE),AP131+Weekly[[#This Row],[V Odds &lt;]]-1,IF(AND(Weekly[[#This Row],[V Odds &lt;]]&lt;&gt;"",Weekly[[#This Row],[SVC_P]]=FALSE,Weekly[[#This Row],[Actual]]=TRUE),AP131-1,IF(AND(Weekly[[#This Row],[H Odds &lt;]]&lt;&gt;"",Weekly[[#This Row],[SVC_P]]=TRUE,Weekly[[#This Row],[Actual]]=FALSE),AP131-1,AP131)))))</f>
        <v>60.930000000000014</v>
      </c>
      <c r="AQ132" s="37">
        <f>IF(AND(Weekly[[#This Row],[V Odds &lt;]]="",Weekly[[#This Row],[H Odds &lt;]]=""),AQ131,IF(AND(Weekly[[#This Row],[H Odds &lt;]]&lt;&gt;"",Weekly[[#This Row],[ADBC_P]]=TRUE,Weekly[[#This Row],[Actual]]=TRUE),AQ131+Weekly[[#This Row],[H Odds &lt;]]-1,IF(AND(Weekly[[#This Row],[V Odds &lt;]]&lt;&gt;"",Weekly[[#This Row],[ADBC_P]]=FALSE,Weekly[[#This Row],[Actual]]=FALSE),AQ131+Weekly[[#This Row],[V Odds &lt;]]-1,IF(AND(Weekly[[#This Row],[V Odds &lt;]]&lt;&gt;"",Weekly[[#This Row],[ADBC_P]]=FALSE,Weekly[[#This Row],[Actual]]=TRUE),AQ131-1,IF(AND(Weekly[[#This Row],[H Odds &lt;]]&lt;&gt;"",Weekly[[#This Row],[ADBC_P]]=TRUE,Weekly[[#This Row],[Actual]]=FALSE),AQ131-1,AQ131)))))</f>
        <v>52.33</v>
      </c>
      <c r="AR132" s="37">
        <f>IF(AND(Weekly[[#This Row],[V Odds &lt;]]="",Weekly[[#This Row],[H Odds &lt;]]=""),AR131,IF(AND(Weekly[[#This Row],[H Odds &lt;]]&lt;&gt;"",Weekly[[#This Row],[RFC_P]]=TRUE,Weekly[[#This Row],[Actual]]=TRUE),AR131+Weekly[[#This Row],[H Odds &lt;]]-1,IF(AND(Weekly[[#This Row],[V Odds &lt;]]&lt;&gt;"",Weekly[[#This Row],[RFC_P]]=FALSE,Weekly[[#This Row],[Actual]]=FALSE),AR131+Weekly[[#This Row],[V Odds &lt;]]-1,IF(AND(Weekly[[#This Row],[V Odds &lt;]]&lt;&gt;"",Weekly[[#This Row],[RFC_P]]=FALSE,Weekly[[#This Row],[Actual]]=TRUE),AR131-1,IF(AND(Weekly[[#This Row],[H Odds &lt;]]&lt;&gt;"",Weekly[[#This Row],[RFC_P]]=TRUE,Weekly[[#This Row],[Actual]]=FALSE),AR131-1,AR131)))))</f>
        <v>45.59</v>
      </c>
      <c r="AS132" s="37">
        <f>IF(AND(Weekly[[#This Row],[V Odds &lt;]]="",Weekly[[#This Row],[H Odds &lt;]]=""),AS131,IF(AND(Weekly[[#This Row],[H Odds &lt;]]&lt;&gt;"",Weekly[[#This Row],[GBC_P]]=TRUE,Weekly[[#This Row],[Actual]]=TRUE),AS131+Weekly[[#This Row],[H Odds &lt;]]-1,IF(AND(Weekly[[#This Row],[V Odds &lt;]]&lt;&gt;"",Weekly[[#This Row],[GBC_P]]=FALSE,Weekly[[#This Row],[Actual]]=FALSE),AS131+Weekly[[#This Row],[V Odds &lt;]]-1,IF(AND(Weekly[[#This Row],[V Odds &lt;]]&lt;&gt;"",Weekly[[#This Row],[GBC_P]]=FALSE,Weekly[[#This Row],[Actual]]=TRUE),AS131-1,IF(AND(Weekly[[#This Row],[H Odds &lt;]]&lt;&gt;"",Weekly[[#This Row],[GBC_P]]=TRUE,Weekly[[#This Row],[Actual]]=FALSE),AS131-1,AS131)))))</f>
        <v>48.08</v>
      </c>
      <c r="AT132" s="37">
        <f>IF(AND(Weekly[[#This Row],[V Odds &lt;]]="",Weekly[[#This Row],[H Odds &lt;]]=""),AT131,IF(AND(Weekly[[#This Row],[H Odds &lt;]]&lt;&gt;"",Weekly[[#This Row],[HGBC_P]]=TRUE,Weekly[[#This Row],[Actual]]=TRUE),AT131+Weekly[[#This Row],[H Odds &lt;]]-1,IF(AND(Weekly[[#This Row],[V Odds &lt;]]&lt;&gt;"",Weekly[[#This Row],[HGBC_P]]=FALSE,Weekly[[#This Row],[Actual]]=FALSE),AT131+Weekly[[#This Row],[V Odds &lt;]]-1,IF(AND(Weekly[[#This Row],[V Odds &lt;]]&lt;&gt;"",Weekly[[#This Row],[HGBC_P]]=FALSE,Weekly[[#This Row],[Actual]]=TRUE),AT131-1,IF(AND(Weekly[[#This Row],[H Odds &lt;]]&lt;&gt;"",Weekly[[#This Row],[HGBC_P]]=TRUE,Weekly[[#This Row],[Actual]]=FALSE),AT131-1,AT131)))))</f>
        <v>45.51</v>
      </c>
      <c r="AU132" s="37">
        <f>IF(AND(Weekly[[#This Row],[V Odds &lt;]]="",Weekly[[#This Row],[H Odds &lt;]]=""),AU131,IF(AND(Weekly[[#This Row],[H Odds &lt;]]&lt;&gt;"",Weekly[[#This Row],[XGB_P]]=TRUE,Weekly[[#This Row],[Actual]]=TRUE),AU131+Weekly[[#This Row],[H Odds &lt;]]-1,IF(AND(Weekly[[#This Row],[V Odds &lt;]]&lt;&gt;"",Weekly[[#This Row],[XGB_P]]=FALSE,Weekly[[#This Row],[Actual]]=FALSE),AU131+Weekly[[#This Row],[V Odds &lt;]]-1,IF(AND(Weekly[[#This Row],[V Odds &lt;]]&lt;&gt;"",Weekly[[#This Row],[XGB_P]]=FALSE,Weekly[[#This Row],[Actual]]=TRUE),AU131-1,IF(AND(Weekly[[#This Row],[H Odds &lt;]]&lt;&gt;"",Weekly[[#This Row],[XGB_P]]=TRUE,Weekly[[#This Row],[Actual]]=FALSE),AU131-1,AU131)))))</f>
        <v>49.910000000000004</v>
      </c>
      <c r="AV132" s="37">
        <f>IF(AND(Weekly[[#This Row],[V Odds &lt;]]="",Weekly[[#This Row],[H Odds &lt;]]=""),AV131,IF(AND(Weekly[[#This Row],[H Odds &lt;]]&lt;&gt;"",Weekly[[#This Row],[QDA_P]]=TRUE,Weekly[[#This Row],[Actual]]=TRUE),AV131+Weekly[[#This Row],[H Odds &lt;]]-1,IF(AND(Weekly[[#This Row],[V Odds &lt;]]&lt;&gt;"",Weekly[[#This Row],[QDA_P]]=FALSE,Weekly[[#This Row],[Actual]]=FALSE),AV131+Weekly[[#This Row],[V Odds &lt;]]-1,IF(AND(Weekly[[#This Row],[V Odds &lt;]]&lt;&gt;"",Weekly[[#This Row],[QDA_P]]=FALSE,Weekly[[#This Row],[Actual]]=TRUE),AV131-1,IF(AND(Weekly[[#This Row],[H Odds &lt;]]&lt;&gt;"",Weekly[[#This Row],[QDA_P]]=TRUE,Weekly[[#This Row],[Actual]]=FALSE),AV131-1,AV131)))))</f>
        <v>48.749999999999993</v>
      </c>
      <c r="AW132" s="37"/>
      <c r="AX132" s="37">
        <f>IF(AND(Weekly[[#This Row],[V Odds &lt;]]="",Weekly[[#This Row],[H Odds &lt;]]=""),AX131,IF(AND(Weekly[[#This Row],[V Odds &lt;]]&lt;&gt;"",Weekly[[#This Row],[FALSES]]&gt;0,Weekly[[#This Row],[Actual]]=FALSE),AX131+Weekly[[#This Row],[V Odds &lt;]]-1,IF(AND(Weekly[[#This Row],[H Odds &lt;]]&lt;&gt;"",Weekly[[#This Row],[TRUES]]&gt;0,Weekly[[#This Row],[Actual]]=TRUE),AX131+Weekly[[#This Row],[H Odds &lt;]]-1,IF(AND(Weekly[[#This Row],[V Odds &lt;]]&lt;&gt;"",Weekly[[#This Row],[FALSES]]=0),AX131,IF(AND(Weekly[[#This Row],[H Odds &lt;]]&lt;&gt;"",Weekly[[#This Row],[TRUES]]=0),AX131,AX131-1)))))</f>
        <v>64.95</v>
      </c>
      <c r="AY132" s="37">
        <f>IF(AND(Weekly[[#This Row],[V Odds &lt;]]="",Weekly[[#This Row],[H Odds &lt;]]=""),AY131,IF(AND(Weekly[[#This Row],[V Odds &lt;]]&lt;&gt;"",Weekly[[#This Row],[FALSES]]&gt;0,Weekly[[#This Row],[Actual]]=FALSE),AY131+((Weekly[[#This Row],[V Odds &lt;]]-1)*0.92),IF(AND(Weekly[[#This Row],[H Odds &lt;]]&lt;&gt;"",Weekly[[#This Row],[TRUES]]&gt;0,Weekly[[#This Row],[Actual]]=TRUE),AY131+((Weekly[[#This Row],[H Odds &lt;]]-1)*0.92),IF(AND(Weekly[[#This Row],[V Odds &lt;]]&lt;&gt;"",Weekly[[#This Row],[FALSES]]=0),AY131,IF(AND(Weekly[[#This Row],[H Odds &lt;]]&lt;&gt;"",Weekly[[#This Row],[TRUES]]=0),AY131,AY131-1)))))</f>
        <v>61.754000000000012</v>
      </c>
      <c r="AZ132" s="37">
        <f>IF(AND(Weekly[[#This Row],[V Odds &lt;]]="",Weekly[[#This Row],[H Odds &lt;]]=""),AZ131,IF(AND(Weekly[[#This Row],[V Odds &lt;]]&lt;&gt;"",Weekly[[#This Row],[Actual]]=FALSE),AZ131+Weekly[[#This Row],[V Odds &lt;]]-1,IF(AND(Weekly[[#This Row],[H Odds &lt;]]&lt;&gt;"",Weekly[[#This Row],[Actual]]=TRUE),AZ131+Weekly[[#This Row],[H Odds &lt;]]-1,AZ131-1)))</f>
        <v>67.28</v>
      </c>
      <c r="BA132" s="38">
        <f>IF(Weekly[[#This Row],[H Odds &lt;]]="",BA131,IF(AND(Weekly[[#This Row],[H Odds &lt;]]&lt;&gt;"",Weekly[[#This Row],[SVC_P]]=TRUE,Weekly[[#This Row],[Actual]]=TRUE),BA131+Weekly[[#This Row],[H Odds &lt;]]-1,IF(AND(Weekly[[#This Row],[H Odds &lt;]]&lt;&gt;"",Weekly[[#This Row],[SVC_P]]=TRUE,Weekly[[#This Row],[Actual]]=FALSE),BA131-1,BA131)))</f>
        <v>58.24</v>
      </c>
      <c r="BB132" s="38">
        <f>IF(Weekly[[#This Row],[H Odds &lt;]]="",BB131,IF(AND(Weekly[[#This Row],[H Odds &lt;]]&lt;&gt;"",Weekly[[#This Row],[ADBC_P]]=TRUE,Weekly[[#This Row],[Actual]]=TRUE),BB131+Weekly[[#This Row],[H Odds &lt;]]-1,IF(AND(Weekly[[#This Row],[H Odds &lt;]]&lt;&gt;"",Weekly[[#This Row],[ADBC_P]]=TRUE,Weekly[[#This Row],[Actual]]=FALSE),BB131-1,BB131)))</f>
        <v>46.01</v>
      </c>
      <c r="BC132" s="38">
        <f>IF(Weekly[[#This Row],[H Odds &lt;]]="",BC131,IF(AND(Weekly[[#This Row],[H Odds &lt;]]&lt;&gt;"",Weekly[[#This Row],[RFC_P]]=TRUE,Weekly[[#This Row],[Actual]]=TRUE),BC131+Weekly[[#This Row],[H Odds &lt;]]-1,IF(AND(Weekly[[#This Row],[H Odds &lt;]]&lt;&gt;"",Weekly[[#This Row],[RFC_P]]=TRUE,Weekly[[#This Row],[Actual]]=FALSE),BC131-1,BC131)))</f>
        <v>42.76</v>
      </c>
      <c r="BD132" s="38">
        <f>IF(Weekly[[#This Row],[H Odds &lt;]]="",BD131,IF(AND(Weekly[[#This Row],[H Odds &lt;]]&lt;&gt;"",Weekly[[#This Row],[GBC_P]]=TRUE,Weekly[[#This Row],[Actual]]=TRUE),BD131+Weekly[[#This Row],[H Odds &lt;]]-1,IF(AND(Weekly[[#This Row],[H Odds &lt;]]&lt;&gt;"",Weekly[[#This Row],[GBC_P]]=TRUE,Weekly[[#This Row],[Actual]]=FALSE),BD131-1,BD131)))</f>
        <v>43.76</v>
      </c>
      <c r="BE132" s="38">
        <f>IF(Weekly[[#This Row],[H Odds &lt;]]="",BE131,IF(AND(Weekly[[#This Row],[H Odds &lt;]]&lt;&gt;"",Weekly[[#This Row],[HGBC_P]]=TRUE,Weekly[[#This Row],[Actual]]=TRUE),BE131+Weekly[[#This Row],[H Odds &lt;]]-1,IF(AND(Weekly[[#This Row],[H Odds &lt;]]&lt;&gt;"",Weekly[[#This Row],[HGBC_P]]=TRUE,Weekly[[#This Row],[Actual]]=FALSE),BE131-1,BE131)))</f>
        <v>45.01</v>
      </c>
      <c r="BF132" s="38">
        <f>IF(Weekly[[#This Row],[H Odds &lt;]]="",BF131,IF(AND(Weekly[[#This Row],[H Odds &lt;]]&lt;&gt;"",Weekly[[#This Row],[XGB_P]]=TRUE,Weekly[[#This Row],[Actual]]=TRUE),BF131+Weekly[[#This Row],[H Odds &lt;]]-1,IF(AND(Weekly[[#This Row],[H Odds &lt;]]&lt;&gt;"",Weekly[[#This Row],[XGB_P]]=TRUE,Weekly[[#This Row],[Actual]]=FALSE),BF131-1,BF131)))</f>
        <v>48.28</v>
      </c>
      <c r="BG132" s="38">
        <f>IF(Weekly[[#This Row],[H Odds &lt;]]="",BG131,IF(AND(Weekly[[#This Row],[H Odds &lt;]]&lt;&gt;"",Weekly[[#This Row],[QDA_P]]=TRUE,Weekly[[#This Row],[Actual]]=TRUE),BG131+Weekly[[#This Row],[H Odds &lt;]]-1,IF(AND(Weekly[[#This Row],[H Odds &lt;]]&lt;&gt;"",Weekly[[#This Row],[QDA_P]]=TRUE,Weekly[[#This Row],[Actual]]=FALSE),BG131-1,BG131)))</f>
        <v>41.73</v>
      </c>
      <c r="BH132" s="38">
        <f>IF(Weekly[[#This Row],[H Odds &lt;]]="",BH131,IF(AND(Weekly[[#This Row],[H Odds &lt;]]&lt;&gt;"",Weekly[[#This Row],[KNC_P]]=TRUE,Weekly[[#This Row],[Actual]]=TRUE),BH131+Weekly[[#This Row],[H Odds &lt;]]-1,IF(AND(Weekly[[#This Row],[H Odds &lt;]]&lt;&gt;"",Weekly[[#This Row],[KNC_P]]=TRUE,Weekly[[#This Row],[Actual]]=FALSE),BH131-1,BH131)))</f>
        <v>40</v>
      </c>
      <c r="BI132" s="38">
        <f>IF(Weekly[[#This Row],[H Odds &lt;]]="",BI131,IF(AND(Weekly[[#This Row],[H Odds &lt;]]&lt;&gt;"",Weekly[[#This Row],[TRUES]]&gt;0,Weekly[[#This Row],[Actual]]=TRUE),BI131+Weekly[[#This Row],[H Odds &lt;]]-1,IF(AND(Weekly[[#This Row],[H Odds &lt;]]&lt;&gt;"",Weekly[[#This Row],[TRUES]]=0),BI131,BI131-1)))</f>
        <v>58.24</v>
      </c>
      <c r="BJ132" s="38">
        <f>IF(Weekly[[#This Row],[H Odds &lt;]]="",BJ131,IF(AND(Weekly[[#This Row],[H Odds &lt;]]&lt;&gt;"",Weekly[[#This Row],[Actual]]=TRUE),BJ131+Weekly[[#This Row],[H Odds &lt;]]-1,IF(AND(Weekly[[#This Row],[H Odds &lt;]]&lt;&gt;"",Weekly[[#This Row],[Actual]]=FALSE),BJ131-1,BJ131)))</f>
        <v>57.24</v>
      </c>
      <c r="BK132" s="58">
        <f>IF(AND(Weekly[[#This Row],[TRUES]]&gt;4,Weekly[[#This Row],[Actual]]=TRUE),BK131+Weekly[[#This Row],[BF H Odds]]-1,IF(AND(Weekly[[#This Row],[FALSES]]&gt;4,Weekly[[#This Row],[Actual]]=FALSE),BK131+Weekly[[#This Row],[BF V Odds]]-1,IF(AND(Weekly[[#This Row],[TRUES]]&gt;4,Weekly[[#This Row],[Actual]]=FALSE),BK131-1,IF(AND(Weekly[[#This Row],[FALSES]]&gt;4,Weekly[[#This Row],[Actual]]=TRUE),BK131-1,BK131))))</f>
        <v>39.010000000000026</v>
      </c>
      <c r="BL132" s="58">
        <f>IF(AND(Weekly[[#This Row],[TRUES]]&gt;5,Weekly[[#This Row],[Actual]]=TRUE),BL131+Weekly[[#This Row],[BF H Odds]]-1,IF(AND(Weekly[[#This Row],[FALSES]]&gt;5,Weekly[[#This Row],[Actual]]=FALSE),BL131+Weekly[[#This Row],[BF V Odds]]-1,IF(AND(Weekly[[#This Row],[TRUES]]&gt;5,Weekly[[#This Row],[Actual]]=FALSE),BL131-1,IF(AND(Weekly[[#This Row],[FALSES]]&gt;5,Weekly[[#This Row],[Actual]]=TRUE),BL131-1,BL131))))</f>
        <v>44.97000000000002</v>
      </c>
      <c r="BM132" s="58">
        <f>IF(AND(Weekly[[#This Row],[TRUES]]&gt;6,Weekly[[#This Row],[Actual]]=TRUE),BM131+Weekly[[#This Row],[BF H Odds]]-1,IF(AND(Weekly[[#This Row],[FALSES]]&gt;6,Weekly[[#This Row],[Actual]]=FALSE),BM131+Weekly[[#This Row],[BF V Odds]]-1,IF(AND(Weekly[[#This Row],[TRUES]]&gt;6,Weekly[[#This Row],[Actual]]=FALSE),BM131-1,IF(AND(Weekly[[#This Row],[FALSES]]&gt;6,Weekly[[#This Row],[Actual]]=TRUE),BM131-1,BM131))))</f>
        <v>44.760000000000019</v>
      </c>
      <c r="BN132" s="24"/>
      <c r="BQ132" s="29" t="e">
        <f>AQ127+AN128</f>
        <v>#VALUE!</v>
      </c>
    </row>
    <row r="133" spans="1:69" x14ac:dyDescent="0.25">
      <c r="A133" s="1">
        <v>142</v>
      </c>
      <c r="B133" s="10">
        <v>44254</v>
      </c>
      <c r="C133" s="17" t="s">
        <v>34</v>
      </c>
      <c r="D133" s="15" t="s">
        <v>36</v>
      </c>
      <c r="E133" t="b">
        <v>1</v>
      </c>
      <c r="F133" t="b">
        <v>1</v>
      </c>
      <c r="G133" t="b">
        <v>1</v>
      </c>
      <c r="H133" t="b">
        <v>1</v>
      </c>
      <c r="I133" t="b">
        <v>1</v>
      </c>
      <c r="J133" t="b">
        <v>1</v>
      </c>
      <c r="K133" t="b">
        <v>1</v>
      </c>
      <c r="N133">
        <v>1</v>
      </c>
      <c r="O133">
        <v>2.15</v>
      </c>
      <c r="P133" t="b">
        <v>1</v>
      </c>
      <c r="Q133" t="s">
        <v>66</v>
      </c>
      <c r="R133" s="9">
        <f>IFERROR(IF(Weekly[[#This Row],[Won Bet?]]="yes",R132+(Weekly[[#This Row],[BF Odds]]*Weekly[[#This Row],[BF Stake]])-Weekly[[#This Row],[BF Stake]],R132-Weekly[[#This Row],[BF Stake]]),R132)</f>
        <v>95.55000000000004</v>
      </c>
      <c r="S133" s="9">
        <f>IFERROR(IF(Weekly[[#This Row],[Won Bet?]]="yes",S132+(((Weekly[[#This Row],[BF Odds]]*Weekly[[#This Row],[BF Stake]])-Weekly[[#This Row],[BF Stake]])*0.95),S132-Weekly[[#This Row],[BF Stake]]),S132)</f>
        <v>93.422500000000014</v>
      </c>
      <c r="T133">
        <v>1.74</v>
      </c>
      <c r="U133">
        <v>2.15</v>
      </c>
      <c r="V133" s="24">
        <f>IF(Weekly[[#This Row],[Actual]]="","",IF(AND(Weekly[[#This Row],[SVC_P]]=Weekly[[#This Row],[Actual]],Weekly[[#This Row],[SVC_P]]=TRUE),V132+Weekly[[#This Row],[BF H Odds]]-1,IF(AND(Weekly[[#This Row],[SVC_P]]=Weekly[[#This Row],[Actual]],Weekly[[#This Row],[SVC_P]]=FALSE),V132+Weekly[[#This Row],[BF V Odds]]-1,V132-1)))</f>
        <v>68.110000000000028</v>
      </c>
      <c r="W133" s="24">
        <f>IF(Weekly[[#This Row],[Actual]]="","",IF(AND(Weekly[[#This Row],[SVC_P]]=FALSE,Weekly[[#This Row],[Actual]]=TRUE),W132+Weekly[[#This Row],[BF H Odds]]-1,IF(AND(Weekly[[#This Row],[SVC_P]]=TRUE,Weekly[[#This Row],[Actual]]=FALSE,),W132+Weekly[[#This Row],[BF V Odds]]-1,W132-1)))</f>
        <v>-83.509999999999991</v>
      </c>
      <c r="X133" s="24">
        <f>IF(Weekly[[#This Row],[Actual]]="","",IF(AND(Weekly[[#This Row],[ADBC_P]]=Weekly[[#This Row],[Actual]],Weekly[[#This Row],[ADBC_P]]=TRUE),X132+Weekly[[#This Row],[BF H Odds]]-1,IF(AND(Weekly[[#This Row],[ADBC_P]]=Weekly[[#This Row],[Actual]],Weekly[[#This Row],[ADBC_P]]=FALSE),X132+Weekly[[#This Row],[BF V Odds]]-1,X132-1)))</f>
        <v>54.320000000000029</v>
      </c>
      <c r="Y133" s="24">
        <f>IF(Weekly[[#This Row],[Actual]]="","",IF(AND(Weekly[[#This Row],[ADBC_P]]=FALSE,Weekly[[#This Row],[Actual]]=TRUE),Y132+Weekly[[#This Row],[BF H Odds]]-1,IF(AND(Weekly[[#This Row],[ADBC_P]]=TRUE,Weekly[[#This Row],[Actual]]=FALSE),Y132+Weekly[[#This Row],[BF V Odds]]-1,Y132-1)))</f>
        <v>37.180000000000014</v>
      </c>
      <c r="Z133" s="24">
        <f>IF(Weekly[[#This Row],[Actual]]="","",IF(AND(Weekly[[#This Row],[RFC_P]]=Weekly[[#This Row],[Actual]],Weekly[[#This Row],[RFC_P]]=TRUE),Z132+Weekly[[#This Row],[BF H Odds]]-1,IF(AND(Weekly[[#This Row],[RFC_P]]=Weekly[[#This Row],[Actual]],Weekly[[#This Row],[RFC_P]]=FALSE),Z132+Weekly[[#This Row],[BF V Odds]]-1,Z132-1)))</f>
        <v>34.850000000000037</v>
      </c>
      <c r="AA133" s="24">
        <f>IF(Weekly[[#This Row],[Actual]]="","",IF(AND(Weekly[[#This Row],[RFC_P]]=FALSE,Weekly[[#This Row],[Actual]]=TRUE),AA132+Weekly[[#This Row],[BF H Odds]]-1,IF(AND(Weekly[[#This Row],[RFC_P]]=TRUE,Weekly[[#This Row],[Actual]]=FALSE),AA132+Weekly[[#This Row],[BF V Odds]]-1,AA132-1)))</f>
        <v>56.650000000000013</v>
      </c>
      <c r="AB133" s="24">
        <f>IF(Weekly[[#This Row],[Actual]]="","",IF(AND(Weekly[[#This Row],[GBC_P]]=Weekly[[#This Row],[Actual]],Weekly[[#This Row],[GBC_P]]=TRUE),AB132+Weekly[[#This Row],[BF H Odds]]-1,IF(AND(Weekly[[#This Row],[GBC_P]]=Weekly[[#This Row],[Actual]],Weekly[[#This Row],[GBC_P]]=FALSE),AB132+Weekly[[#This Row],[BF V Odds]]-1,AB132-1)))</f>
        <v>38.850000000000023</v>
      </c>
      <c r="AC133" s="24">
        <f>IF(Weekly[[#This Row],[Actual]]="","",IF(AND(Weekly[[#This Row],[GBC_P]]=FALSE,Weekly[[#This Row],[Actual]]=TRUE),AC132+Weekly[[#This Row],[BF H Odds]]-1,IF(AND(Weekly[[#This Row],[GBC_P]]=TRUE,Weekly[[#This Row],[Actual]]=FALSE),AC132+Weekly[[#This Row],[BF V Odds]]-1,AC132-1)))</f>
        <v>52.65000000000002</v>
      </c>
      <c r="AD133" s="24">
        <f>IF(Weekly[[#This Row],[Actual]]="","",IF(AND(Weekly[[#This Row],[HGBC_P]]=Weekly[[#This Row],[Actual]],Weekly[[#This Row],[HGBC_P]]=TRUE),AD132+Weekly[[#This Row],[BF H Odds]]-1,IF(AND(Weekly[[#This Row],[HGBC_P]]=Weekly[[#This Row],[Actual]],Weekly[[#This Row],[HGBC_P]]=FALSE),AD132+Weekly[[#This Row],[BF V Odds]]-1,AD132-1)))</f>
        <v>32.610000000000042</v>
      </c>
      <c r="AE133" s="24">
        <f>IF(Weekly[[#This Row],[Actual]]="","",IF(AND(Weekly[[#This Row],[HGBC_P]]=FALSE,Weekly[[#This Row],[Actual]]=TRUE),AE132+Weekly[[#This Row],[BF H Odds]]-1,IF(AND(Weekly[[#This Row],[HGBC_P]]=TRUE,Weekly[[#This Row],[Actual]]=FALSE),AE132+Weekly[[#This Row],[BF V Odds]]-1,AE132-1)))</f>
        <v>58.890000000000015</v>
      </c>
      <c r="AF133" s="24">
        <f>IF(Weekly[[#This Row],[Actual]]="","",IF(AND(Weekly[[#This Row],[XGB_P]]=Weekly[[#This Row],[Actual]],Weekly[[#This Row],[XGB_P]]=TRUE),AF132+Weekly[[#This Row],[BF H Odds]]-1,IF(AND(Weekly[[#This Row],[XGB_P]]=Weekly[[#This Row],[Actual]],Weekly[[#This Row],[XGB_P]]=FALSE),AF132+Weekly[[#This Row],[BF V Odds]]-1,AF132-1)))</f>
        <v>40.720000000000027</v>
      </c>
      <c r="AG133" s="24">
        <f>IF(Weekly[[#This Row],[Actual]]="","",IF(AND(Weekly[[#This Row],[XGB_P]]=FALSE,Weekly[[#This Row],[Actual]]=TRUE),AG132+Weekly[[#This Row],[BF H Odds]]-1,IF(AND(Weekly[[#This Row],[XGB_P]]=TRUE,Weekly[[#This Row],[Actual]]=FALSE),AG132+Weekly[[#This Row],[BF V Odds]]-1,AG132-1)))</f>
        <v>50.780000000000008</v>
      </c>
      <c r="AH133" s="24">
        <f>IF(Weekly[[#This Row],[Actual]]="","",IF(AND(Weekly[[#This Row],[QDA_P]]=Weekly[[#This Row],[Actual]],Weekly[[#This Row],[QDA_P]]=TRUE),AH132+Weekly[[#This Row],[BF H Odds]]-1,IF(AND(Weekly[[#This Row],[QDA_P]]=Weekly[[#This Row],[Actual]],Weekly[[#This Row],[QDA_P]]=FALSE),AH132+Weekly[[#This Row],[BF V Odds]]-1,AH132-1)))</f>
        <v>35.500000000000021</v>
      </c>
      <c r="AI133" s="24">
        <f>IF(Weekly[[#This Row],[Actual]]="","",IF(AND(Weekly[[#This Row],[QDA_P]]=FALSE,Weekly[[#This Row],[Actual]]=TRUE),AI132+Weekly[[#This Row],[BF H Odds]]-1,IF(AND(Weekly[[#This Row],[QDA_P]]=TRUE,Weekly[[#This Row],[Actual]]=FALSE),AI132+Weekly[[#This Row],[BF V Odds]]-1,AI132-1)))</f>
        <v>56.000000000000021</v>
      </c>
      <c r="AJ133" s="24"/>
      <c r="AK133" s="24"/>
      <c r="AL133" s="30">
        <f>IF(Weekly[[#This Row],[Actual]]="","",COUNTIF(Weekly[[#This Row],[SVC_P]:[QDA_P]],TRUE))</f>
        <v>7</v>
      </c>
      <c r="AM133" s="30">
        <f>IF(Weekly[[#This Row],[Actual]]="","",COUNTIF(Weekly[[#This Row],[SVC_P]:[QDA_P]],FALSE))</f>
        <v>0</v>
      </c>
      <c r="AN133" t="str">
        <f>IF(AND(Weekly[[#This Row],[BF V Odds]]&gt;$BO$6,Weekly[[#This Row],[BF V Odds]] &lt; $BO$7),Weekly[[#This Row],[BF V Odds]],"")</f>
        <v/>
      </c>
      <c r="AO133" t="str">
        <f>IF(AND(Weekly[[#This Row],[BF H Odds]]&gt;$BO$6, Weekly[[#This Row],[BF H Odds]] &lt; $BO$7),Weekly[[#This Row],[BF H Odds]],"")</f>
        <v/>
      </c>
      <c r="AP133" s="37">
        <f>IF(AND(Weekly[[#This Row],[V Odds &lt;]]="",Weekly[[#This Row],[H Odds &lt;]]=""),AP132,IF(AND(Weekly[[#This Row],[H Odds &lt;]]&lt;&gt;"",Weekly[[#This Row],[SVC_P]]=TRUE,Weekly[[#This Row],[Actual]]=TRUE),AP132+Weekly[[#This Row],[H Odds &lt;]]-1,IF(AND(Weekly[[#This Row],[V Odds &lt;]]&lt;&gt;"",Weekly[[#This Row],[SVC_P]]=FALSE,Weekly[[#This Row],[Actual]]=FALSE),AP132+Weekly[[#This Row],[V Odds &lt;]]-1,IF(AND(Weekly[[#This Row],[V Odds &lt;]]&lt;&gt;"",Weekly[[#This Row],[SVC_P]]=FALSE,Weekly[[#This Row],[Actual]]=TRUE),AP132-1,IF(AND(Weekly[[#This Row],[H Odds &lt;]]&lt;&gt;"",Weekly[[#This Row],[SVC_P]]=TRUE,Weekly[[#This Row],[Actual]]=FALSE),AP132-1,AP132)))))</f>
        <v>60.930000000000014</v>
      </c>
      <c r="AQ133" s="37">
        <f>IF(AND(Weekly[[#This Row],[V Odds &lt;]]="",Weekly[[#This Row],[H Odds &lt;]]=""),AQ132,IF(AND(Weekly[[#This Row],[H Odds &lt;]]&lt;&gt;"",Weekly[[#This Row],[ADBC_P]]=TRUE,Weekly[[#This Row],[Actual]]=TRUE),AQ132+Weekly[[#This Row],[H Odds &lt;]]-1,IF(AND(Weekly[[#This Row],[V Odds &lt;]]&lt;&gt;"",Weekly[[#This Row],[ADBC_P]]=FALSE,Weekly[[#This Row],[Actual]]=FALSE),AQ132+Weekly[[#This Row],[V Odds &lt;]]-1,IF(AND(Weekly[[#This Row],[V Odds &lt;]]&lt;&gt;"",Weekly[[#This Row],[ADBC_P]]=FALSE,Weekly[[#This Row],[Actual]]=TRUE),AQ132-1,IF(AND(Weekly[[#This Row],[H Odds &lt;]]&lt;&gt;"",Weekly[[#This Row],[ADBC_P]]=TRUE,Weekly[[#This Row],[Actual]]=FALSE),AQ132-1,AQ132)))))</f>
        <v>52.33</v>
      </c>
      <c r="AR133" s="37">
        <f>IF(AND(Weekly[[#This Row],[V Odds &lt;]]="",Weekly[[#This Row],[H Odds &lt;]]=""),AR132,IF(AND(Weekly[[#This Row],[H Odds &lt;]]&lt;&gt;"",Weekly[[#This Row],[RFC_P]]=TRUE,Weekly[[#This Row],[Actual]]=TRUE),AR132+Weekly[[#This Row],[H Odds &lt;]]-1,IF(AND(Weekly[[#This Row],[V Odds &lt;]]&lt;&gt;"",Weekly[[#This Row],[RFC_P]]=FALSE,Weekly[[#This Row],[Actual]]=FALSE),AR132+Weekly[[#This Row],[V Odds &lt;]]-1,IF(AND(Weekly[[#This Row],[V Odds &lt;]]&lt;&gt;"",Weekly[[#This Row],[RFC_P]]=FALSE,Weekly[[#This Row],[Actual]]=TRUE),AR132-1,IF(AND(Weekly[[#This Row],[H Odds &lt;]]&lt;&gt;"",Weekly[[#This Row],[RFC_P]]=TRUE,Weekly[[#This Row],[Actual]]=FALSE),AR132-1,AR132)))))</f>
        <v>45.59</v>
      </c>
      <c r="AS133" s="37">
        <f>IF(AND(Weekly[[#This Row],[V Odds &lt;]]="",Weekly[[#This Row],[H Odds &lt;]]=""),AS132,IF(AND(Weekly[[#This Row],[H Odds &lt;]]&lt;&gt;"",Weekly[[#This Row],[GBC_P]]=TRUE,Weekly[[#This Row],[Actual]]=TRUE),AS132+Weekly[[#This Row],[H Odds &lt;]]-1,IF(AND(Weekly[[#This Row],[V Odds &lt;]]&lt;&gt;"",Weekly[[#This Row],[GBC_P]]=FALSE,Weekly[[#This Row],[Actual]]=FALSE),AS132+Weekly[[#This Row],[V Odds &lt;]]-1,IF(AND(Weekly[[#This Row],[V Odds &lt;]]&lt;&gt;"",Weekly[[#This Row],[GBC_P]]=FALSE,Weekly[[#This Row],[Actual]]=TRUE),AS132-1,IF(AND(Weekly[[#This Row],[H Odds &lt;]]&lt;&gt;"",Weekly[[#This Row],[GBC_P]]=TRUE,Weekly[[#This Row],[Actual]]=FALSE),AS132-1,AS132)))))</f>
        <v>48.08</v>
      </c>
      <c r="AT133" s="37">
        <f>IF(AND(Weekly[[#This Row],[V Odds &lt;]]="",Weekly[[#This Row],[H Odds &lt;]]=""),AT132,IF(AND(Weekly[[#This Row],[H Odds &lt;]]&lt;&gt;"",Weekly[[#This Row],[HGBC_P]]=TRUE,Weekly[[#This Row],[Actual]]=TRUE),AT132+Weekly[[#This Row],[H Odds &lt;]]-1,IF(AND(Weekly[[#This Row],[V Odds &lt;]]&lt;&gt;"",Weekly[[#This Row],[HGBC_P]]=FALSE,Weekly[[#This Row],[Actual]]=FALSE),AT132+Weekly[[#This Row],[V Odds &lt;]]-1,IF(AND(Weekly[[#This Row],[V Odds &lt;]]&lt;&gt;"",Weekly[[#This Row],[HGBC_P]]=FALSE,Weekly[[#This Row],[Actual]]=TRUE),AT132-1,IF(AND(Weekly[[#This Row],[H Odds &lt;]]&lt;&gt;"",Weekly[[#This Row],[HGBC_P]]=TRUE,Weekly[[#This Row],[Actual]]=FALSE),AT132-1,AT132)))))</f>
        <v>45.51</v>
      </c>
      <c r="AU133" s="37">
        <f>IF(AND(Weekly[[#This Row],[V Odds &lt;]]="",Weekly[[#This Row],[H Odds &lt;]]=""),AU132,IF(AND(Weekly[[#This Row],[H Odds &lt;]]&lt;&gt;"",Weekly[[#This Row],[XGB_P]]=TRUE,Weekly[[#This Row],[Actual]]=TRUE),AU132+Weekly[[#This Row],[H Odds &lt;]]-1,IF(AND(Weekly[[#This Row],[V Odds &lt;]]&lt;&gt;"",Weekly[[#This Row],[XGB_P]]=FALSE,Weekly[[#This Row],[Actual]]=FALSE),AU132+Weekly[[#This Row],[V Odds &lt;]]-1,IF(AND(Weekly[[#This Row],[V Odds &lt;]]&lt;&gt;"",Weekly[[#This Row],[XGB_P]]=FALSE,Weekly[[#This Row],[Actual]]=TRUE),AU132-1,IF(AND(Weekly[[#This Row],[H Odds &lt;]]&lt;&gt;"",Weekly[[#This Row],[XGB_P]]=TRUE,Weekly[[#This Row],[Actual]]=FALSE),AU132-1,AU132)))))</f>
        <v>49.910000000000004</v>
      </c>
      <c r="AV133" s="37">
        <f>IF(AND(Weekly[[#This Row],[V Odds &lt;]]="",Weekly[[#This Row],[H Odds &lt;]]=""),AV132,IF(AND(Weekly[[#This Row],[H Odds &lt;]]&lt;&gt;"",Weekly[[#This Row],[QDA_P]]=TRUE,Weekly[[#This Row],[Actual]]=TRUE),AV132+Weekly[[#This Row],[H Odds &lt;]]-1,IF(AND(Weekly[[#This Row],[V Odds &lt;]]&lt;&gt;"",Weekly[[#This Row],[QDA_P]]=FALSE,Weekly[[#This Row],[Actual]]=FALSE),AV132+Weekly[[#This Row],[V Odds &lt;]]-1,IF(AND(Weekly[[#This Row],[V Odds &lt;]]&lt;&gt;"",Weekly[[#This Row],[QDA_P]]=FALSE,Weekly[[#This Row],[Actual]]=TRUE),AV132-1,IF(AND(Weekly[[#This Row],[H Odds &lt;]]&lt;&gt;"",Weekly[[#This Row],[QDA_P]]=TRUE,Weekly[[#This Row],[Actual]]=FALSE),AV132-1,AV132)))))</f>
        <v>48.749999999999993</v>
      </c>
      <c r="AW133" s="37"/>
      <c r="AX133" s="37">
        <f>IF(AND(Weekly[[#This Row],[V Odds &lt;]]="",Weekly[[#This Row],[H Odds &lt;]]=""),AX132,IF(AND(Weekly[[#This Row],[V Odds &lt;]]&lt;&gt;"",Weekly[[#This Row],[FALSES]]&gt;0,Weekly[[#This Row],[Actual]]=FALSE),AX132+Weekly[[#This Row],[V Odds &lt;]]-1,IF(AND(Weekly[[#This Row],[H Odds &lt;]]&lt;&gt;"",Weekly[[#This Row],[TRUES]]&gt;0,Weekly[[#This Row],[Actual]]=TRUE),AX132+Weekly[[#This Row],[H Odds &lt;]]-1,IF(AND(Weekly[[#This Row],[V Odds &lt;]]&lt;&gt;"",Weekly[[#This Row],[FALSES]]=0),AX132,IF(AND(Weekly[[#This Row],[H Odds &lt;]]&lt;&gt;"",Weekly[[#This Row],[TRUES]]=0),AX132,AX132-1)))))</f>
        <v>64.95</v>
      </c>
      <c r="AY133" s="37">
        <f>IF(AND(Weekly[[#This Row],[V Odds &lt;]]="",Weekly[[#This Row],[H Odds &lt;]]=""),AY132,IF(AND(Weekly[[#This Row],[V Odds &lt;]]&lt;&gt;"",Weekly[[#This Row],[FALSES]]&gt;0,Weekly[[#This Row],[Actual]]=FALSE),AY132+((Weekly[[#This Row],[V Odds &lt;]]-1)*0.92),IF(AND(Weekly[[#This Row],[H Odds &lt;]]&lt;&gt;"",Weekly[[#This Row],[TRUES]]&gt;0,Weekly[[#This Row],[Actual]]=TRUE),AY132+((Weekly[[#This Row],[H Odds &lt;]]-1)*0.92),IF(AND(Weekly[[#This Row],[V Odds &lt;]]&lt;&gt;"",Weekly[[#This Row],[FALSES]]=0),AY132,IF(AND(Weekly[[#This Row],[H Odds &lt;]]&lt;&gt;"",Weekly[[#This Row],[TRUES]]=0),AY132,AY132-1)))))</f>
        <v>61.754000000000012</v>
      </c>
      <c r="AZ133" s="37">
        <f>IF(AND(Weekly[[#This Row],[V Odds &lt;]]="",Weekly[[#This Row],[H Odds &lt;]]=""),AZ132,IF(AND(Weekly[[#This Row],[V Odds &lt;]]&lt;&gt;"",Weekly[[#This Row],[Actual]]=FALSE),AZ132+Weekly[[#This Row],[V Odds &lt;]]-1,IF(AND(Weekly[[#This Row],[H Odds &lt;]]&lt;&gt;"",Weekly[[#This Row],[Actual]]=TRUE),AZ132+Weekly[[#This Row],[H Odds &lt;]]-1,AZ132-1)))</f>
        <v>67.28</v>
      </c>
      <c r="BA133" s="38">
        <f>IF(Weekly[[#This Row],[H Odds &lt;]]="",BA132,IF(AND(Weekly[[#This Row],[H Odds &lt;]]&lt;&gt;"",Weekly[[#This Row],[SVC_P]]=TRUE,Weekly[[#This Row],[Actual]]=TRUE),BA132+Weekly[[#This Row],[H Odds &lt;]]-1,IF(AND(Weekly[[#This Row],[H Odds &lt;]]&lt;&gt;"",Weekly[[#This Row],[SVC_P]]=TRUE,Weekly[[#This Row],[Actual]]=FALSE),BA132-1,BA132)))</f>
        <v>58.24</v>
      </c>
      <c r="BB133" s="38">
        <f>IF(Weekly[[#This Row],[H Odds &lt;]]="",BB132,IF(AND(Weekly[[#This Row],[H Odds &lt;]]&lt;&gt;"",Weekly[[#This Row],[ADBC_P]]=TRUE,Weekly[[#This Row],[Actual]]=TRUE),BB132+Weekly[[#This Row],[H Odds &lt;]]-1,IF(AND(Weekly[[#This Row],[H Odds &lt;]]&lt;&gt;"",Weekly[[#This Row],[ADBC_P]]=TRUE,Weekly[[#This Row],[Actual]]=FALSE),BB132-1,BB132)))</f>
        <v>46.01</v>
      </c>
      <c r="BC133" s="38">
        <f>IF(Weekly[[#This Row],[H Odds &lt;]]="",BC132,IF(AND(Weekly[[#This Row],[H Odds &lt;]]&lt;&gt;"",Weekly[[#This Row],[RFC_P]]=TRUE,Weekly[[#This Row],[Actual]]=TRUE),BC132+Weekly[[#This Row],[H Odds &lt;]]-1,IF(AND(Weekly[[#This Row],[H Odds &lt;]]&lt;&gt;"",Weekly[[#This Row],[RFC_P]]=TRUE,Weekly[[#This Row],[Actual]]=FALSE),BC132-1,BC132)))</f>
        <v>42.76</v>
      </c>
      <c r="BD133" s="38">
        <f>IF(Weekly[[#This Row],[H Odds &lt;]]="",BD132,IF(AND(Weekly[[#This Row],[H Odds &lt;]]&lt;&gt;"",Weekly[[#This Row],[GBC_P]]=TRUE,Weekly[[#This Row],[Actual]]=TRUE),BD132+Weekly[[#This Row],[H Odds &lt;]]-1,IF(AND(Weekly[[#This Row],[H Odds &lt;]]&lt;&gt;"",Weekly[[#This Row],[GBC_P]]=TRUE,Weekly[[#This Row],[Actual]]=FALSE),BD132-1,BD132)))</f>
        <v>43.76</v>
      </c>
      <c r="BE133" s="38">
        <f>IF(Weekly[[#This Row],[H Odds &lt;]]="",BE132,IF(AND(Weekly[[#This Row],[H Odds &lt;]]&lt;&gt;"",Weekly[[#This Row],[HGBC_P]]=TRUE,Weekly[[#This Row],[Actual]]=TRUE),BE132+Weekly[[#This Row],[H Odds &lt;]]-1,IF(AND(Weekly[[#This Row],[H Odds &lt;]]&lt;&gt;"",Weekly[[#This Row],[HGBC_P]]=TRUE,Weekly[[#This Row],[Actual]]=FALSE),BE132-1,BE132)))</f>
        <v>45.01</v>
      </c>
      <c r="BF133" s="38">
        <f>IF(Weekly[[#This Row],[H Odds &lt;]]="",BF132,IF(AND(Weekly[[#This Row],[H Odds &lt;]]&lt;&gt;"",Weekly[[#This Row],[XGB_P]]=TRUE,Weekly[[#This Row],[Actual]]=TRUE),BF132+Weekly[[#This Row],[H Odds &lt;]]-1,IF(AND(Weekly[[#This Row],[H Odds &lt;]]&lt;&gt;"",Weekly[[#This Row],[XGB_P]]=TRUE,Weekly[[#This Row],[Actual]]=FALSE),BF132-1,BF132)))</f>
        <v>48.28</v>
      </c>
      <c r="BG133" s="38">
        <f>IF(Weekly[[#This Row],[H Odds &lt;]]="",BG132,IF(AND(Weekly[[#This Row],[H Odds &lt;]]&lt;&gt;"",Weekly[[#This Row],[QDA_P]]=TRUE,Weekly[[#This Row],[Actual]]=TRUE),BG132+Weekly[[#This Row],[H Odds &lt;]]-1,IF(AND(Weekly[[#This Row],[H Odds &lt;]]&lt;&gt;"",Weekly[[#This Row],[QDA_P]]=TRUE,Weekly[[#This Row],[Actual]]=FALSE),BG132-1,BG132)))</f>
        <v>41.73</v>
      </c>
      <c r="BH133" s="38">
        <f>IF(Weekly[[#This Row],[H Odds &lt;]]="",BH132,IF(AND(Weekly[[#This Row],[H Odds &lt;]]&lt;&gt;"",Weekly[[#This Row],[KNC_P]]=TRUE,Weekly[[#This Row],[Actual]]=TRUE),BH132+Weekly[[#This Row],[H Odds &lt;]]-1,IF(AND(Weekly[[#This Row],[H Odds &lt;]]&lt;&gt;"",Weekly[[#This Row],[KNC_P]]=TRUE,Weekly[[#This Row],[Actual]]=FALSE),BH132-1,BH132)))</f>
        <v>40</v>
      </c>
      <c r="BI133" s="38">
        <f>IF(Weekly[[#This Row],[H Odds &lt;]]="",BI132,IF(AND(Weekly[[#This Row],[H Odds &lt;]]&lt;&gt;"",Weekly[[#This Row],[TRUES]]&gt;0,Weekly[[#This Row],[Actual]]=TRUE),BI132+Weekly[[#This Row],[H Odds &lt;]]-1,IF(AND(Weekly[[#This Row],[H Odds &lt;]]&lt;&gt;"",Weekly[[#This Row],[TRUES]]=0),BI132,BI132-1)))</f>
        <v>58.24</v>
      </c>
      <c r="BJ133" s="38">
        <f>IF(Weekly[[#This Row],[H Odds &lt;]]="",BJ132,IF(AND(Weekly[[#This Row],[H Odds &lt;]]&lt;&gt;"",Weekly[[#This Row],[Actual]]=TRUE),BJ132+Weekly[[#This Row],[H Odds &lt;]]-1,IF(AND(Weekly[[#This Row],[H Odds &lt;]]&lt;&gt;"",Weekly[[#This Row],[Actual]]=FALSE),BJ132-1,BJ132)))</f>
        <v>57.24</v>
      </c>
      <c r="BK133" s="58">
        <f>IF(AND(Weekly[[#This Row],[TRUES]]&gt;4,Weekly[[#This Row],[Actual]]=TRUE),BK132+Weekly[[#This Row],[BF H Odds]]-1,IF(AND(Weekly[[#This Row],[FALSES]]&gt;4,Weekly[[#This Row],[Actual]]=FALSE),BK132+Weekly[[#This Row],[BF V Odds]]-1,IF(AND(Weekly[[#This Row],[TRUES]]&gt;4,Weekly[[#This Row],[Actual]]=FALSE),BK132-1,IF(AND(Weekly[[#This Row],[FALSES]]&gt;4,Weekly[[#This Row],[Actual]]=TRUE),BK132-1,BK132))))</f>
        <v>40.160000000000025</v>
      </c>
      <c r="BL133" s="58">
        <f>IF(AND(Weekly[[#This Row],[TRUES]]&gt;5,Weekly[[#This Row],[Actual]]=TRUE),BL132+Weekly[[#This Row],[BF H Odds]]-1,IF(AND(Weekly[[#This Row],[FALSES]]&gt;5,Weekly[[#This Row],[Actual]]=FALSE),BL132+Weekly[[#This Row],[BF V Odds]]-1,IF(AND(Weekly[[#This Row],[TRUES]]&gt;5,Weekly[[#This Row],[Actual]]=FALSE),BL132-1,IF(AND(Weekly[[#This Row],[FALSES]]&gt;5,Weekly[[#This Row],[Actual]]=TRUE),BL132-1,BL132))))</f>
        <v>46.120000000000019</v>
      </c>
      <c r="BM133" s="58">
        <f>IF(AND(Weekly[[#This Row],[TRUES]]&gt;6,Weekly[[#This Row],[Actual]]=TRUE),BM132+Weekly[[#This Row],[BF H Odds]]-1,IF(AND(Weekly[[#This Row],[FALSES]]&gt;6,Weekly[[#This Row],[Actual]]=FALSE),BM132+Weekly[[#This Row],[BF V Odds]]-1,IF(AND(Weekly[[#This Row],[TRUES]]&gt;6,Weekly[[#This Row],[Actual]]=FALSE),BM132-1,IF(AND(Weekly[[#This Row],[FALSES]]&gt;6,Weekly[[#This Row],[Actual]]=TRUE),BM132-1,BM132))))</f>
        <v>45.910000000000018</v>
      </c>
      <c r="BN133" s="24"/>
    </row>
    <row r="134" spans="1:69" x14ac:dyDescent="0.25">
      <c r="A134" s="1">
        <v>143</v>
      </c>
      <c r="B134" s="10">
        <v>44254</v>
      </c>
      <c r="C134" s="17" t="s">
        <v>9</v>
      </c>
      <c r="D134" s="15" t="s">
        <v>28</v>
      </c>
      <c r="E134" t="b">
        <v>1</v>
      </c>
      <c r="F134" t="b">
        <v>0</v>
      </c>
      <c r="G134" t="b">
        <v>0</v>
      </c>
      <c r="H134" t="b">
        <v>0</v>
      </c>
      <c r="I134" t="b">
        <v>0</v>
      </c>
      <c r="J134" t="b">
        <v>0</v>
      </c>
      <c r="K134" t="b">
        <v>0</v>
      </c>
      <c r="N134">
        <v>1</v>
      </c>
      <c r="O134">
        <v>1.95</v>
      </c>
      <c r="P134" t="b">
        <v>1</v>
      </c>
      <c r="Q134" t="s">
        <v>76</v>
      </c>
      <c r="R134" s="9">
        <f>IFERROR(IF(Weekly[[#This Row],[Won Bet?]]="yes",R133+(Weekly[[#This Row],[BF Odds]]*Weekly[[#This Row],[BF Stake]])-Weekly[[#This Row],[BF Stake]],R133-Weekly[[#This Row],[BF Stake]]),R133)</f>
        <v>94.55000000000004</v>
      </c>
      <c r="S134" s="9">
        <f>IFERROR(IF(Weekly[[#This Row],[Won Bet?]]="yes",S133+(((Weekly[[#This Row],[BF Odds]]*Weekly[[#This Row],[BF Stake]])-Weekly[[#This Row],[BF Stake]])*0.95),S133-Weekly[[#This Row],[BF Stake]]),S133)</f>
        <v>92.422500000000014</v>
      </c>
      <c r="T134">
        <v>1.95</v>
      </c>
      <c r="U134">
        <v>1.95</v>
      </c>
      <c r="V134" s="24">
        <f>IF(Weekly[[#This Row],[Actual]]="","",IF(AND(Weekly[[#This Row],[SVC_P]]=Weekly[[#This Row],[Actual]],Weekly[[#This Row],[SVC_P]]=TRUE),V133+Weekly[[#This Row],[BF H Odds]]-1,IF(AND(Weekly[[#This Row],[SVC_P]]=Weekly[[#This Row],[Actual]],Weekly[[#This Row],[SVC_P]]=FALSE),V133+Weekly[[#This Row],[BF V Odds]]-1,V133-1)))</f>
        <v>69.060000000000031</v>
      </c>
      <c r="W134" s="24">
        <f>IF(Weekly[[#This Row],[Actual]]="","",IF(AND(Weekly[[#This Row],[SVC_P]]=FALSE,Weekly[[#This Row],[Actual]]=TRUE),W133+Weekly[[#This Row],[BF H Odds]]-1,IF(AND(Weekly[[#This Row],[SVC_P]]=TRUE,Weekly[[#This Row],[Actual]]=FALSE,),W133+Weekly[[#This Row],[BF V Odds]]-1,W133-1)))</f>
        <v>-84.509999999999991</v>
      </c>
      <c r="X134" s="24">
        <f>IF(Weekly[[#This Row],[Actual]]="","",IF(AND(Weekly[[#This Row],[ADBC_P]]=Weekly[[#This Row],[Actual]],Weekly[[#This Row],[ADBC_P]]=TRUE),X133+Weekly[[#This Row],[BF H Odds]]-1,IF(AND(Weekly[[#This Row],[ADBC_P]]=Weekly[[#This Row],[Actual]],Weekly[[#This Row],[ADBC_P]]=FALSE),X133+Weekly[[#This Row],[BF V Odds]]-1,X133-1)))</f>
        <v>53.320000000000029</v>
      </c>
      <c r="Y134" s="24">
        <f>IF(Weekly[[#This Row],[Actual]]="","",IF(AND(Weekly[[#This Row],[ADBC_P]]=FALSE,Weekly[[#This Row],[Actual]]=TRUE),Y133+Weekly[[#This Row],[BF H Odds]]-1,IF(AND(Weekly[[#This Row],[ADBC_P]]=TRUE,Weekly[[#This Row],[Actual]]=FALSE),Y133+Weekly[[#This Row],[BF V Odds]]-1,Y133-1)))</f>
        <v>38.130000000000017</v>
      </c>
      <c r="Z134" s="24">
        <f>IF(Weekly[[#This Row],[Actual]]="","",IF(AND(Weekly[[#This Row],[RFC_P]]=Weekly[[#This Row],[Actual]],Weekly[[#This Row],[RFC_P]]=TRUE),Z133+Weekly[[#This Row],[BF H Odds]]-1,IF(AND(Weekly[[#This Row],[RFC_P]]=Weekly[[#This Row],[Actual]],Weekly[[#This Row],[RFC_P]]=FALSE),Z133+Weekly[[#This Row],[BF V Odds]]-1,Z133-1)))</f>
        <v>33.850000000000037</v>
      </c>
      <c r="AA134" s="24">
        <f>IF(Weekly[[#This Row],[Actual]]="","",IF(AND(Weekly[[#This Row],[RFC_P]]=FALSE,Weekly[[#This Row],[Actual]]=TRUE),AA133+Weekly[[#This Row],[BF H Odds]]-1,IF(AND(Weekly[[#This Row],[RFC_P]]=TRUE,Weekly[[#This Row],[Actual]]=FALSE),AA133+Weekly[[#This Row],[BF V Odds]]-1,AA133-1)))</f>
        <v>57.600000000000016</v>
      </c>
      <c r="AB134" s="24">
        <f>IF(Weekly[[#This Row],[Actual]]="","",IF(AND(Weekly[[#This Row],[GBC_P]]=Weekly[[#This Row],[Actual]],Weekly[[#This Row],[GBC_P]]=TRUE),AB133+Weekly[[#This Row],[BF H Odds]]-1,IF(AND(Weekly[[#This Row],[GBC_P]]=Weekly[[#This Row],[Actual]],Weekly[[#This Row],[GBC_P]]=FALSE),AB133+Weekly[[#This Row],[BF V Odds]]-1,AB133-1)))</f>
        <v>37.850000000000023</v>
      </c>
      <c r="AC134" s="24">
        <f>IF(Weekly[[#This Row],[Actual]]="","",IF(AND(Weekly[[#This Row],[GBC_P]]=FALSE,Weekly[[#This Row],[Actual]]=TRUE),AC133+Weekly[[#This Row],[BF H Odds]]-1,IF(AND(Weekly[[#This Row],[GBC_P]]=TRUE,Weekly[[#This Row],[Actual]]=FALSE),AC133+Weekly[[#This Row],[BF V Odds]]-1,AC133-1)))</f>
        <v>53.600000000000023</v>
      </c>
      <c r="AD134" s="24">
        <f>IF(Weekly[[#This Row],[Actual]]="","",IF(AND(Weekly[[#This Row],[HGBC_P]]=Weekly[[#This Row],[Actual]],Weekly[[#This Row],[HGBC_P]]=TRUE),AD133+Weekly[[#This Row],[BF H Odds]]-1,IF(AND(Weekly[[#This Row],[HGBC_P]]=Weekly[[#This Row],[Actual]],Weekly[[#This Row],[HGBC_P]]=FALSE),AD133+Weekly[[#This Row],[BF V Odds]]-1,AD133-1)))</f>
        <v>31.610000000000042</v>
      </c>
      <c r="AE134" s="24">
        <f>IF(Weekly[[#This Row],[Actual]]="","",IF(AND(Weekly[[#This Row],[HGBC_P]]=FALSE,Weekly[[#This Row],[Actual]]=TRUE),AE133+Weekly[[#This Row],[BF H Odds]]-1,IF(AND(Weekly[[#This Row],[HGBC_P]]=TRUE,Weekly[[#This Row],[Actual]]=FALSE),AE133+Weekly[[#This Row],[BF V Odds]]-1,AE133-1)))</f>
        <v>59.840000000000018</v>
      </c>
      <c r="AF134" s="24">
        <f>IF(Weekly[[#This Row],[Actual]]="","",IF(AND(Weekly[[#This Row],[XGB_P]]=Weekly[[#This Row],[Actual]],Weekly[[#This Row],[XGB_P]]=TRUE),AF133+Weekly[[#This Row],[BF H Odds]]-1,IF(AND(Weekly[[#This Row],[XGB_P]]=Weekly[[#This Row],[Actual]],Weekly[[#This Row],[XGB_P]]=FALSE),AF133+Weekly[[#This Row],[BF V Odds]]-1,AF133-1)))</f>
        <v>39.720000000000027</v>
      </c>
      <c r="AG134" s="24">
        <f>IF(Weekly[[#This Row],[Actual]]="","",IF(AND(Weekly[[#This Row],[XGB_P]]=FALSE,Weekly[[#This Row],[Actual]]=TRUE),AG133+Weekly[[#This Row],[BF H Odds]]-1,IF(AND(Weekly[[#This Row],[XGB_P]]=TRUE,Weekly[[#This Row],[Actual]]=FALSE),AG133+Weekly[[#This Row],[BF V Odds]]-1,AG133-1)))</f>
        <v>51.730000000000011</v>
      </c>
      <c r="AH134" s="24">
        <f>IF(Weekly[[#This Row],[Actual]]="","",IF(AND(Weekly[[#This Row],[QDA_P]]=Weekly[[#This Row],[Actual]],Weekly[[#This Row],[QDA_P]]=TRUE),AH133+Weekly[[#This Row],[BF H Odds]]-1,IF(AND(Weekly[[#This Row],[QDA_P]]=Weekly[[#This Row],[Actual]],Weekly[[#This Row],[QDA_P]]=FALSE),AH133+Weekly[[#This Row],[BF V Odds]]-1,AH133-1)))</f>
        <v>34.500000000000021</v>
      </c>
      <c r="AI134" s="24">
        <f>IF(Weekly[[#This Row],[Actual]]="","",IF(AND(Weekly[[#This Row],[QDA_P]]=FALSE,Weekly[[#This Row],[Actual]]=TRUE),AI133+Weekly[[#This Row],[BF H Odds]]-1,IF(AND(Weekly[[#This Row],[QDA_P]]=TRUE,Weekly[[#This Row],[Actual]]=FALSE),AI133+Weekly[[#This Row],[BF V Odds]]-1,AI133-1)))</f>
        <v>56.950000000000024</v>
      </c>
      <c r="AJ134" s="24"/>
      <c r="AK134" s="24"/>
      <c r="AL134" s="30">
        <f>IF(Weekly[[#This Row],[Actual]]="","",COUNTIF(Weekly[[#This Row],[SVC_P]:[QDA_P]],TRUE))</f>
        <v>1</v>
      </c>
      <c r="AM134" s="30">
        <f>IF(Weekly[[#This Row],[Actual]]="","",COUNTIF(Weekly[[#This Row],[SVC_P]:[QDA_P]],FALSE))</f>
        <v>6</v>
      </c>
      <c r="AN134" t="str">
        <f>IF(AND(Weekly[[#This Row],[BF V Odds]]&gt;$BO$6,Weekly[[#This Row],[BF V Odds]] &lt; $BO$7),Weekly[[#This Row],[BF V Odds]],"")</f>
        <v/>
      </c>
      <c r="AO134" t="str">
        <f>IF(AND(Weekly[[#This Row],[BF H Odds]]&gt;$BO$6, Weekly[[#This Row],[BF H Odds]] &lt; $BO$7),Weekly[[#This Row],[BF H Odds]],"")</f>
        <v/>
      </c>
      <c r="AP134" s="37">
        <f>IF(AND(Weekly[[#This Row],[V Odds &lt;]]="",Weekly[[#This Row],[H Odds &lt;]]=""),AP133,IF(AND(Weekly[[#This Row],[H Odds &lt;]]&lt;&gt;"",Weekly[[#This Row],[SVC_P]]=TRUE,Weekly[[#This Row],[Actual]]=TRUE),AP133+Weekly[[#This Row],[H Odds &lt;]]-1,IF(AND(Weekly[[#This Row],[V Odds &lt;]]&lt;&gt;"",Weekly[[#This Row],[SVC_P]]=FALSE,Weekly[[#This Row],[Actual]]=FALSE),AP133+Weekly[[#This Row],[V Odds &lt;]]-1,IF(AND(Weekly[[#This Row],[V Odds &lt;]]&lt;&gt;"",Weekly[[#This Row],[SVC_P]]=FALSE,Weekly[[#This Row],[Actual]]=TRUE),AP133-1,IF(AND(Weekly[[#This Row],[H Odds &lt;]]&lt;&gt;"",Weekly[[#This Row],[SVC_P]]=TRUE,Weekly[[#This Row],[Actual]]=FALSE),AP133-1,AP133)))))</f>
        <v>60.930000000000014</v>
      </c>
      <c r="AQ134" s="37">
        <f>IF(AND(Weekly[[#This Row],[V Odds &lt;]]="",Weekly[[#This Row],[H Odds &lt;]]=""),AQ133,IF(AND(Weekly[[#This Row],[H Odds &lt;]]&lt;&gt;"",Weekly[[#This Row],[ADBC_P]]=TRUE,Weekly[[#This Row],[Actual]]=TRUE),AQ133+Weekly[[#This Row],[H Odds &lt;]]-1,IF(AND(Weekly[[#This Row],[V Odds &lt;]]&lt;&gt;"",Weekly[[#This Row],[ADBC_P]]=FALSE,Weekly[[#This Row],[Actual]]=FALSE),AQ133+Weekly[[#This Row],[V Odds &lt;]]-1,IF(AND(Weekly[[#This Row],[V Odds &lt;]]&lt;&gt;"",Weekly[[#This Row],[ADBC_P]]=FALSE,Weekly[[#This Row],[Actual]]=TRUE),AQ133-1,IF(AND(Weekly[[#This Row],[H Odds &lt;]]&lt;&gt;"",Weekly[[#This Row],[ADBC_P]]=TRUE,Weekly[[#This Row],[Actual]]=FALSE),AQ133-1,AQ133)))))</f>
        <v>52.33</v>
      </c>
      <c r="AR134" s="37">
        <f>IF(AND(Weekly[[#This Row],[V Odds &lt;]]="",Weekly[[#This Row],[H Odds &lt;]]=""),AR133,IF(AND(Weekly[[#This Row],[H Odds &lt;]]&lt;&gt;"",Weekly[[#This Row],[RFC_P]]=TRUE,Weekly[[#This Row],[Actual]]=TRUE),AR133+Weekly[[#This Row],[H Odds &lt;]]-1,IF(AND(Weekly[[#This Row],[V Odds &lt;]]&lt;&gt;"",Weekly[[#This Row],[RFC_P]]=FALSE,Weekly[[#This Row],[Actual]]=FALSE),AR133+Weekly[[#This Row],[V Odds &lt;]]-1,IF(AND(Weekly[[#This Row],[V Odds &lt;]]&lt;&gt;"",Weekly[[#This Row],[RFC_P]]=FALSE,Weekly[[#This Row],[Actual]]=TRUE),AR133-1,IF(AND(Weekly[[#This Row],[H Odds &lt;]]&lt;&gt;"",Weekly[[#This Row],[RFC_P]]=TRUE,Weekly[[#This Row],[Actual]]=FALSE),AR133-1,AR133)))))</f>
        <v>45.59</v>
      </c>
      <c r="AS134" s="37">
        <f>IF(AND(Weekly[[#This Row],[V Odds &lt;]]="",Weekly[[#This Row],[H Odds &lt;]]=""),AS133,IF(AND(Weekly[[#This Row],[H Odds &lt;]]&lt;&gt;"",Weekly[[#This Row],[GBC_P]]=TRUE,Weekly[[#This Row],[Actual]]=TRUE),AS133+Weekly[[#This Row],[H Odds &lt;]]-1,IF(AND(Weekly[[#This Row],[V Odds &lt;]]&lt;&gt;"",Weekly[[#This Row],[GBC_P]]=FALSE,Weekly[[#This Row],[Actual]]=FALSE),AS133+Weekly[[#This Row],[V Odds &lt;]]-1,IF(AND(Weekly[[#This Row],[V Odds &lt;]]&lt;&gt;"",Weekly[[#This Row],[GBC_P]]=FALSE,Weekly[[#This Row],[Actual]]=TRUE),AS133-1,IF(AND(Weekly[[#This Row],[H Odds &lt;]]&lt;&gt;"",Weekly[[#This Row],[GBC_P]]=TRUE,Weekly[[#This Row],[Actual]]=FALSE),AS133-1,AS133)))))</f>
        <v>48.08</v>
      </c>
      <c r="AT134" s="37">
        <f>IF(AND(Weekly[[#This Row],[V Odds &lt;]]="",Weekly[[#This Row],[H Odds &lt;]]=""),AT133,IF(AND(Weekly[[#This Row],[H Odds &lt;]]&lt;&gt;"",Weekly[[#This Row],[HGBC_P]]=TRUE,Weekly[[#This Row],[Actual]]=TRUE),AT133+Weekly[[#This Row],[H Odds &lt;]]-1,IF(AND(Weekly[[#This Row],[V Odds &lt;]]&lt;&gt;"",Weekly[[#This Row],[HGBC_P]]=FALSE,Weekly[[#This Row],[Actual]]=FALSE),AT133+Weekly[[#This Row],[V Odds &lt;]]-1,IF(AND(Weekly[[#This Row],[V Odds &lt;]]&lt;&gt;"",Weekly[[#This Row],[HGBC_P]]=FALSE,Weekly[[#This Row],[Actual]]=TRUE),AT133-1,IF(AND(Weekly[[#This Row],[H Odds &lt;]]&lt;&gt;"",Weekly[[#This Row],[HGBC_P]]=TRUE,Weekly[[#This Row],[Actual]]=FALSE),AT133-1,AT133)))))</f>
        <v>45.51</v>
      </c>
      <c r="AU134" s="37">
        <f>IF(AND(Weekly[[#This Row],[V Odds &lt;]]="",Weekly[[#This Row],[H Odds &lt;]]=""),AU133,IF(AND(Weekly[[#This Row],[H Odds &lt;]]&lt;&gt;"",Weekly[[#This Row],[XGB_P]]=TRUE,Weekly[[#This Row],[Actual]]=TRUE),AU133+Weekly[[#This Row],[H Odds &lt;]]-1,IF(AND(Weekly[[#This Row],[V Odds &lt;]]&lt;&gt;"",Weekly[[#This Row],[XGB_P]]=FALSE,Weekly[[#This Row],[Actual]]=FALSE),AU133+Weekly[[#This Row],[V Odds &lt;]]-1,IF(AND(Weekly[[#This Row],[V Odds &lt;]]&lt;&gt;"",Weekly[[#This Row],[XGB_P]]=FALSE,Weekly[[#This Row],[Actual]]=TRUE),AU133-1,IF(AND(Weekly[[#This Row],[H Odds &lt;]]&lt;&gt;"",Weekly[[#This Row],[XGB_P]]=TRUE,Weekly[[#This Row],[Actual]]=FALSE),AU133-1,AU133)))))</f>
        <v>49.910000000000004</v>
      </c>
      <c r="AV134" s="37">
        <f>IF(AND(Weekly[[#This Row],[V Odds &lt;]]="",Weekly[[#This Row],[H Odds &lt;]]=""),AV133,IF(AND(Weekly[[#This Row],[H Odds &lt;]]&lt;&gt;"",Weekly[[#This Row],[QDA_P]]=TRUE,Weekly[[#This Row],[Actual]]=TRUE),AV133+Weekly[[#This Row],[H Odds &lt;]]-1,IF(AND(Weekly[[#This Row],[V Odds &lt;]]&lt;&gt;"",Weekly[[#This Row],[QDA_P]]=FALSE,Weekly[[#This Row],[Actual]]=FALSE),AV133+Weekly[[#This Row],[V Odds &lt;]]-1,IF(AND(Weekly[[#This Row],[V Odds &lt;]]&lt;&gt;"",Weekly[[#This Row],[QDA_P]]=FALSE,Weekly[[#This Row],[Actual]]=TRUE),AV133-1,IF(AND(Weekly[[#This Row],[H Odds &lt;]]&lt;&gt;"",Weekly[[#This Row],[QDA_P]]=TRUE,Weekly[[#This Row],[Actual]]=FALSE),AV133-1,AV133)))))</f>
        <v>48.749999999999993</v>
      </c>
      <c r="AW134" s="37"/>
      <c r="AX134" s="37">
        <f>IF(AND(Weekly[[#This Row],[V Odds &lt;]]="",Weekly[[#This Row],[H Odds &lt;]]=""),AX133,IF(AND(Weekly[[#This Row],[V Odds &lt;]]&lt;&gt;"",Weekly[[#This Row],[FALSES]]&gt;0,Weekly[[#This Row],[Actual]]=FALSE),AX133+Weekly[[#This Row],[V Odds &lt;]]-1,IF(AND(Weekly[[#This Row],[H Odds &lt;]]&lt;&gt;"",Weekly[[#This Row],[TRUES]]&gt;0,Weekly[[#This Row],[Actual]]=TRUE),AX133+Weekly[[#This Row],[H Odds &lt;]]-1,IF(AND(Weekly[[#This Row],[V Odds &lt;]]&lt;&gt;"",Weekly[[#This Row],[FALSES]]=0),AX133,IF(AND(Weekly[[#This Row],[H Odds &lt;]]&lt;&gt;"",Weekly[[#This Row],[TRUES]]=0),AX133,AX133-1)))))</f>
        <v>64.95</v>
      </c>
      <c r="AY134" s="37">
        <f>IF(AND(Weekly[[#This Row],[V Odds &lt;]]="",Weekly[[#This Row],[H Odds &lt;]]=""),AY133,IF(AND(Weekly[[#This Row],[V Odds &lt;]]&lt;&gt;"",Weekly[[#This Row],[FALSES]]&gt;0,Weekly[[#This Row],[Actual]]=FALSE),AY133+((Weekly[[#This Row],[V Odds &lt;]]-1)*0.92),IF(AND(Weekly[[#This Row],[H Odds &lt;]]&lt;&gt;"",Weekly[[#This Row],[TRUES]]&gt;0,Weekly[[#This Row],[Actual]]=TRUE),AY133+((Weekly[[#This Row],[H Odds &lt;]]-1)*0.92),IF(AND(Weekly[[#This Row],[V Odds &lt;]]&lt;&gt;"",Weekly[[#This Row],[FALSES]]=0),AY133,IF(AND(Weekly[[#This Row],[H Odds &lt;]]&lt;&gt;"",Weekly[[#This Row],[TRUES]]=0),AY133,AY133-1)))))</f>
        <v>61.754000000000012</v>
      </c>
      <c r="AZ134" s="37">
        <f>IF(AND(Weekly[[#This Row],[V Odds &lt;]]="",Weekly[[#This Row],[H Odds &lt;]]=""),AZ133,IF(AND(Weekly[[#This Row],[V Odds &lt;]]&lt;&gt;"",Weekly[[#This Row],[Actual]]=FALSE),AZ133+Weekly[[#This Row],[V Odds &lt;]]-1,IF(AND(Weekly[[#This Row],[H Odds &lt;]]&lt;&gt;"",Weekly[[#This Row],[Actual]]=TRUE),AZ133+Weekly[[#This Row],[H Odds &lt;]]-1,AZ133-1)))</f>
        <v>67.28</v>
      </c>
      <c r="BA134" s="38">
        <f>IF(Weekly[[#This Row],[H Odds &lt;]]="",BA133,IF(AND(Weekly[[#This Row],[H Odds &lt;]]&lt;&gt;"",Weekly[[#This Row],[SVC_P]]=TRUE,Weekly[[#This Row],[Actual]]=TRUE),BA133+Weekly[[#This Row],[H Odds &lt;]]-1,IF(AND(Weekly[[#This Row],[H Odds &lt;]]&lt;&gt;"",Weekly[[#This Row],[SVC_P]]=TRUE,Weekly[[#This Row],[Actual]]=FALSE),BA133-1,BA133)))</f>
        <v>58.24</v>
      </c>
      <c r="BB134" s="38">
        <f>IF(Weekly[[#This Row],[H Odds &lt;]]="",BB133,IF(AND(Weekly[[#This Row],[H Odds &lt;]]&lt;&gt;"",Weekly[[#This Row],[ADBC_P]]=TRUE,Weekly[[#This Row],[Actual]]=TRUE),BB133+Weekly[[#This Row],[H Odds &lt;]]-1,IF(AND(Weekly[[#This Row],[H Odds &lt;]]&lt;&gt;"",Weekly[[#This Row],[ADBC_P]]=TRUE,Weekly[[#This Row],[Actual]]=FALSE),BB133-1,BB133)))</f>
        <v>46.01</v>
      </c>
      <c r="BC134" s="38">
        <f>IF(Weekly[[#This Row],[H Odds &lt;]]="",BC133,IF(AND(Weekly[[#This Row],[H Odds &lt;]]&lt;&gt;"",Weekly[[#This Row],[RFC_P]]=TRUE,Weekly[[#This Row],[Actual]]=TRUE),BC133+Weekly[[#This Row],[H Odds &lt;]]-1,IF(AND(Weekly[[#This Row],[H Odds &lt;]]&lt;&gt;"",Weekly[[#This Row],[RFC_P]]=TRUE,Weekly[[#This Row],[Actual]]=FALSE),BC133-1,BC133)))</f>
        <v>42.76</v>
      </c>
      <c r="BD134" s="38">
        <f>IF(Weekly[[#This Row],[H Odds &lt;]]="",BD133,IF(AND(Weekly[[#This Row],[H Odds &lt;]]&lt;&gt;"",Weekly[[#This Row],[GBC_P]]=TRUE,Weekly[[#This Row],[Actual]]=TRUE),BD133+Weekly[[#This Row],[H Odds &lt;]]-1,IF(AND(Weekly[[#This Row],[H Odds &lt;]]&lt;&gt;"",Weekly[[#This Row],[GBC_P]]=TRUE,Weekly[[#This Row],[Actual]]=FALSE),BD133-1,BD133)))</f>
        <v>43.76</v>
      </c>
      <c r="BE134" s="38">
        <f>IF(Weekly[[#This Row],[H Odds &lt;]]="",BE133,IF(AND(Weekly[[#This Row],[H Odds &lt;]]&lt;&gt;"",Weekly[[#This Row],[HGBC_P]]=TRUE,Weekly[[#This Row],[Actual]]=TRUE),BE133+Weekly[[#This Row],[H Odds &lt;]]-1,IF(AND(Weekly[[#This Row],[H Odds &lt;]]&lt;&gt;"",Weekly[[#This Row],[HGBC_P]]=TRUE,Weekly[[#This Row],[Actual]]=FALSE),BE133-1,BE133)))</f>
        <v>45.01</v>
      </c>
      <c r="BF134" s="38">
        <f>IF(Weekly[[#This Row],[H Odds &lt;]]="",BF133,IF(AND(Weekly[[#This Row],[H Odds &lt;]]&lt;&gt;"",Weekly[[#This Row],[XGB_P]]=TRUE,Weekly[[#This Row],[Actual]]=TRUE),BF133+Weekly[[#This Row],[H Odds &lt;]]-1,IF(AND(Weekly[[#This Row],[H Odds &lt;]]&lt;&gt;"",Weekly[[#This Row],[XGB_P]]=TRUE,Weekly[[#This Row],[Actual]]=FALSE),BF133-1,BF133)))</f>
        <v>48.28</v>
      </c>
      <c r="BG134" s="38">
        <f>IF(Weekly[[#This Row],[H Odds &lt;]]="",BG133,IF(AND(Weekly[[#This Row],[H Odds &lt;]]&lt;&gt;"",Weekly[[#This Row],[QDA_P]]=TRUE,Weekly[[#This Row],[Actual]]=TRUE),BG133+Weekly[[#This Row],[H Odds &lt;]]-1,IF(AND(Weekly[[#This Row],[H Odds &lt;]]&lt;&gt;"",Weekly[[#This Row],[QDA_P]]=TRUE,Weekly[[#This Row],[Actual]]=FALSE),BG133-1,BG133)))</f>
        <v>41.73</v>
      </c>
      <c r="BH134" s="38">
        <f>IF(Weekly[[#This Row],[H Odds &lt;]]="",BH133,IF(AND(Weekly[[#This Row],[H Odds &lt;]]&lt;&gt;"",Weekly[[#This Row],[KNC_P]]=TRUE,Weekly[[#This Row],[Actual]]=TRUE),BH133+Weekly[[#This Row],[H Odds &lt;]]-1,IF(AND(Weekly[[#This Row],[H Odds &lt;]]&lt;&gt;"",Weekly[[#This Row],[KNC_P]]=TRUE,Weekly[[#This Row],[Actual]]=FALSE),BH133-1,BH133)))</f>
        <v>40</v>
      </c>
      <c r="BI134" s="38">
        <f>IF(Weekly[[#This Row],[H Odds &lt;]]="",BI133,IF(AND(Weekly[[#This Row],[H Odds &lt;]]&lt;&gt;"",Weekly[[#This Row],[TRUES]]&gt;0,Weekly[[#This Row],[Actual]]=TRUE),BI133+Weekly[[#This Row],[H Odds &lt;]]-1,IF(AND(Weekly[[#This Row],[H Odds &lt;]]&lt;&gt;"",Weekly[[#This Row],[TRUES]]=0),BI133,BI133-1)))</f>
        <v>58.24</v>
      </c>
      <c r="BJ134" s="38">
        <f>IF(Weekly[[#This Row],[H Odds &lt;]]="",BJ133,IF(AND(Weekly[[#This Row],[H Odds &lt;]]&lt;&gt;"",Weekly[[#This Row],[Actual]]=TRUE),BJ133+Weekly[[#This Row],[H Odds &lt;]]-1,IF(AND(Weekly[[#This Row],[H Odds &lt;]]&lt;&gt;"",Weekly[[#This Row],[Actual]]=FALSE),BJ133-1,BJ133)))</f>
        <v>57.24</v>
      </c>
      <c r="BK134" s="58">
        <f>IF(AND(Weekly[[#This Row],[TRUES]]&gt;4,Weekly[[#This Row],[Actual]]=TRUE),BK133+Weekly[[#This Row],[BF H Odds]]-1,IF(AND(Weekly[[#This Row],[FALSES]]&gt;4,Weekly[[#This Row],[Actual]]=FALSE),BK133+Weekly[[#This Row],[BF V Odds]]-1,IF(AND(Weekly[[#This Row],[TRUES]]&gt;4,Weekly[[#This Row],[Actual]]=FALSE),BK133-1,IF(AND(Weekly[[#This Row],[FALSES]]&gt;4,Weekly[[#This Row],[Actual]]=TRUE),BK133-1,BK133))))</f>
        <v>39.160000000000025</v>
      </c>
      <c r="BL134" s="58">
        <f>IF(AND(Weekly[[#This Row],[TRUES]]&gt;5,Weekly[[#This Row],[Actual]]=TRUE),BL133+Weekly[[#This Row],[BF H Odds]]-1,IF(AND(Weekly[[#This Row],[FALSES]]&gt;5,Weekly[[#This Row],[Actual]]=FALSE),BL133+Weekly[[#This Row],[BF V Odds]]-1,IF(AND(Weekly[[#This Row],[TRUES]]&gt;5,Weekly[[#This Row],[Actual]]=FALSE),BL133-1,IF(AND(Weekly[[#This Row],[FALSES]]&gt;5,Weekly[[#This Row],[Actual]]=TRUE),BL133-1,BL133))))</f>
        <v>45.120000000000019</v>
      </c>
      <c r="BM134" s="58">
        <f>IF(AND(Weekly[[#This Row],[TRUES]]&gt;6,Weekly[[#This Row],[Actual]]=TRUE),BM133+Weekly[[#This Row],[BF H Odds]]-1,IF(AND(Weekly[[#This Row],[FALSES]]&gt;6,Weekly[[#This Row],[Actual]]=FALSE),BM133+Weekly[[#This Row],[BF V Odds]]-1,IF(AND(Weekly[[#This Row],[TRUES]]&gt;6,Weekly[[#This Row],[Actual]]=FALSE),BM133-1,IF(AND(Weekly[[#This Row],[FALSES]]&gt;6,Weekly[[#This Row],[Actual]]=TRUE),BM133-1,BM133))))</f>
        <v>45.910000000000018</v>
      </c>
      <c r="BN134" s="24"/>
    </row>
    <row r="135" spans="1:69" x14ac:dyDescent="0.25">
      <c r="A135" s="1">
        <v>144</v>
      </c>
      <c r="B135" s="10">
        <v>44254</v>
      </c>
      <c r="C135" s="17" t="s">
        <v>25</v>
      </c>
      <c r="D135" s="15" t="s">
        <v>26</v>
      </c>
      <c r="E135" t="b">
        <v>1</v>
      </c>
      <c r="F135" t="b">
        <v>0</v>
      </c>
      <c r="G135" t="b">
        <v>0</v>
      </c>
      <c r="H135" t="b">
        <v>0</v>
      </c>
      <c r="I135" t="b">
        <v>0</v>
      </c>
      <c r="J135" t="b">
        <v>0</v>
      </c>
      <c r="K135" t="b">
        <v>0</v>
      </c>
      <c r="N135">
        <v>1</v>
      </c>
      <c r="O135">
        <v>1.2</v>
      </c>
      <c r="P135" t="b">
        <v>0</v>
      </c>
      <c r="Q135" t="s">
        <v>66</v>
      </c>
      <c r="R135" s="9">
        <f>IFERROR(IF(Weekly[[#This Row],[Won Bet?]]="yes",R134+(Weekly[[#This Row],[BF Odds]]*Weekly[[#This Row],[BF Stake]])-Weekly[[#This Row],[BF Stake]],R134-Weekly[[#This Row],[BF Stake]]),R134)</f>
        <v>94.750000000000043</v>
      </c>
      <c r="S135" s="9">
        <f>IFERROR(IF(Weekly[[#This Row],[Won Bet?]]="yes",S134+(((Weekly[[#This Row],[BF Odds]]*Weekly[[#This Row],[BF Stake]])-Weekly[[#This Row],[BF Stake]])*0.95),S134-Weekly[[#This Row],[BF Stake]]),S134)</f>
        <v>92.612500000000011</v>
      </c>
      <c r="T135">
        <v>1.2</v>
      </c>
      <c r="U135">
        <v>4.75</v>
      </c>
      <c r="V135" s="24">
        <f>IF(Weekly[[#This Row],[Actual]]="","",IF(AND(Weekly[[#This Row],[SVC_P]]=Weekly[[#This Row],[Actual]],Weekly[[#This Row],[SVC_P]]=TRUE),V134+Weekly[[#This Row],[BF H Odds]]-1,IF(AND(Weekly[[#This Row],[SVC_P]]=Weekly[[#This Row],[Actual]],Weekly[[#This Row],[SVC_P]]=FALSE),V134+Weekly[[#This Row],[BF V Odds]]-1,V134-1)))</f>
        <v>68.060000000000031</v>
      </c>
      <c r="W135" s="24">
        <f>IF(Weekly[[#This Row],[Actual]]="","",IF(AND(Weekly[[#This Row],[SVC_P]]=FALSE,Weekly[[#This Row],[Actual]]=TRUE),W134+Weekly[[#This Row],[BF H Odds]]-1,IF(AND(Weekly[[#This Row],[SVC_P]]=TRUE,Weekly[[#This Row],[Actual]]=FALSE,),W134+Weekly[[#This Row],[BF V Odds]]-1,W134-1)))</f>
        <v>-85.509999999999991</v>
      </c>
      <c r="X135" s="24">
        <f>IF(Weekly[[#This Row],[Actual]]="","",IF(AND(Weekly[[#This Row],[ADBC_P]]=Weekly[[#This Row],[Actual]],Weekly[[#This Row],[ADBC_P]]=TRUE),X134+Weekly[[#This Row],[BF H Odds]]-1,IF(AND(Weekly[[#This Row],[ADBC_P]]=Weekly[[#This Row],[Actual]],Weekly[[#This Row],[ADBC_P]]=FALSE),X134+Weekly[[#This Row],[BF V Odds]]-1,X134-1)))</f>
        <v>53.520000000000032</v>
      </c>
      <c r="Y135" s="24">
        <f>IF(Weekly[[#This Row],[Actual]]="","",IF(AND(Weekly[[#This Row],[ADBC_P]]=FALSE,Weekly[[#This Row],[Actual]]=TRUE),Y134+Weekly[[#This Row],[BF H Odds]]-1,IF(AND(Weekly[[#This Row],[ADBC_P]]=TRUE,Weekly[[#This Row],[Actual]]=FALSE),Y134+Weekly[[#This Row],[BF V Odds]]-1,Y134-1)))</f>
        <v>37.130000000000017</v>
      </c>
      <c r="Z135" s="24">
        <f>IF(Weekly[[#This Row],[Actual]]="","",IF(AND(Weekly[[#This Row],[RFC_P]]=Weekly[[#This Row],[Actual]],Weekly[[#This Row],[RFC_P]]=TRUE),Z134+Weekly[[#This Row],[BF H Odds]]-1,IF(AND(Weekly[[#This Row],[RFC_P]]=Weekly[[#This Row],[Actual]],Weekly[[#This Row],[RFC_P]]=FALSE),Z134+Weekly[[#This Row],[BF V Odds]]-1,Z134-1)))</f>
        <v>34.05000000000004</v>
      </c>
      <c r="AA135" s="24">
        <f>IF(Weekly[[#This Row],[Actual]]="","",IF(AND(Weekly[[#This Row],[RFC_P]]=FALSE,Weekly[[#This Row],[Actual]]=TRUE),AA134+Weekly[[#This Row],[BF H Odds]]-1,IF(AND(Weekly[[#This Row],[RFC_P]]=TRUE,Weekly[[#This Row],[Actual]]=FALSE),AA134+Weekly[[#This Row],[BF V Odds]]-1,AA134-1)))</f>
        <v>56.600000000000016</v>
      </c>
      <c r="AB135" s="24">
        <f>IF(Weekly[[#This Row],[Actual]]="","",IF(AND(Weekly[[#This Row],[GBC_P]]=Weekly[[#This Row],[Actual]],Weekly[[#This Row],[GBC_P]]=TRUE),AB134+Weekly[[#This Row],[BF H Odds]]-1,IF(AND(Weekly[[#This Row],[GBC_P]]=Weekly[[#This Row],[Actual]],Weekly[[#This Row],[GBC_P]]=FALSE),AB134+Weekly[[#This Row],[BF V Odds]]-1,AB134-1)))</f>
        <v>38.050000000000026</v>
      </c>
      <c r="AC135" s="24">
        <f>IF(Weekly[[#This Row],[Actual]]="","",IF(AND(Weekly[[#This Row],[GBC_P]]=FALSE,Weekly[[#This Row],[Actual]]=TRUE),AC134+Weekly[[#This Row],[BF H Odds]]-1,IF(AND(Weekly[[#This Row],[GBC_P]]=TRUE,Weekly[[#This Row],[Actual]]=FALSE),AC134+Weekly[[#This Row],[BF V Odds]]-1,AC134-1)))</f>
        <v>52.600000000000023</v>
      </c>
      <c r="AD135" s="24">
        <f>IF(Weekly[[#This Row],[Actual]]="","",IF(AND(Weekly[[#This Row],[HGBC_P]]=Weekly[[#This Row],[Actual]],Weekly[[#This Row],[HGBC_P]]=TRUE),AD134+Weekly[[#This Row],[BF H Odds]]-1,IF(AND(Weekly[[#This Row],[HGBC_P]]=Weekly[[#This Row],[Actual]],Weekly[[#This Row],[HGBC_P]]=FALSE),AD134+Weekly[[#This Row],[BF V Odds]]-1,AD134-1)))</f>
        <v>31.810000000000045</v>
      </c>
      <c r="AE135" s="24">
        <f>IF(Weekly[[#This Row],[Actual]]="","",IF(AND(Weekly[[#This Row],[HGBC_P]]=FALSE,Weekly[[#This Row],[Actual]]=TRUE),AE134+Weekly[[#This Row],[BF H Odds]]-1,IF(AND(Weekly[[#This Row],[HGBC_P]]=TRUE,Weekly[[#This Row],[Actual]]=FALSE),AE134+Weekly[[#This Row],[BF V Odds]]-1,AE134-1)))</f>
        <v>58.840000000000018</v>
      </c>
      <c r="AF135" s="24">
        <f>IF(Weekly[[#This Row],[Actual]]="","",IF(AND(Weekly[[#This Row],[XGB_P]]=Weekly[[#This Row],[Actual]],Weekly[[#This Row],[XGB_P]]=TRUE),AF134+Weekly[[#This Row],[BF H Odds]]-1,IF(AND(Weekly[[#This Row],[XGB_P]]=Weekly[[#This Row],[Actual]],Weekly[[#This Row],[XGB_P]]=FALSE),AF134+Weekly[[#This Row],[BF V Odds]]-1,AF134-1)))</f>
        <v>39.92000000000003</v>
      </c>
      <c r="AG135" s="24">
        <f>IF(Weekly[[#This Row],[Actual]]="","",IF(AND(Weekly[[#This Row],[XGB_P]]=FALSE,Weekly[[#This Row],[Actual]]=TRUE),AG134+Weekly[[#This Row],[BF H Odds]]-1,IF(AND(Weekly[[#This Row],[XGB_P]]=TRUE,Weekly[[#This Row],[Actual]]=FALSE),AG134+Weekly[[#This Row],[BF V Odds]]-1,AG134-1)))</f>
        <v>50.730000000000011</v>
      </c>
      <c r="AH135" s="24">
        <f>IF(Weekly[[#This Row],[Actual]]="","",IF(AND(Weekly[[#This Row],[QDA_P]]=Weekly[[#This Row],[Actual]],Weekly[[#This Row],[QDA_P]]=TRUE),AH134+Weekly[[#This Row],[BF H Odds]]-1,IF(AND(Weekly[[#This Row],[QDA_P]]=Weekly[[#This Row],[Actual]],Weekly[[#This Row],[QDA_P]]=FALSE),AH134+Weekly[[#This Row],[BF V Odds]]-1,AH134-1)))</f>
        <v>34.700000000000024</v>
      </c>
      <c r="AI135" s="24">
        <f>IF(Weekly[[#This Row],[Actual]]="","",IF(AND(Weekly[[#This Row],[QDA_P]]=FALSE,Weekly[[#This Row],[Actual]]=TRUE),AI134+Weekly[[#This Row],[BF H Odds]]-1,IF(AND(Weekly[[#This Row],[QDA_P]]=TRUE,Weekly[[#This Row],[Actual]]=FALSE),AI134+Weekly[[#This Row],[BF V Odds]]-1,AI134-1)))</f>
        <v>55.950000000000024</v>
      </c>
      <c r="AJ135" s="24"/>
      <c r="AK135" s="24"/>
      <c r="AL135" s="30">
        <f>IF(Weekly[[#This Row],[Actual]]="","",COUNTIF(Weekly[[#This Row],[SVC_P]:[QDA_P]],TRUE))</f>
        <v>1</v>
      </c>
      <c r="AM135" s="30">
        <f>IF(Weekly[[#This Row],[Actual]]="","",COUNTIF(Weekly[[#This Row],[SVC_P]:[QDA_P]],FALSE))</f>
        <v>6</v>
      </c>
      <c r="AN135" t="str">
        <f>IF(AND(Weekly[[#This Row],[BF V Odds]]&gt;$BO$6,Weekly[[#This Row],[BF V Odds]] &lt; $BO$7),Weekly[[#This Row],[BF V Odds]],"")</f>
        <v/>
      </c>
      <c r="AO135">
        <f>IF(AND(Weekly[[#This Row],[BF H Odds]]&gt;$BO$6, Weekly[[#This Row],[BF H Odds]] &lt; $BO$7),Weekly[[#This Row],[BF H Odds]],"")</f>
        <v>4.75</v>
      </c>
      <c r="AP135" s="37">
        <f>IF(AND(Weekly[[#This Row],[V Odds &lt;]]="",Weekly[[#This Row],[H Odds &lt;]]=""),AP134,IF(AND(Weekly[[#This Row],[H Odds &lt;]]&lt;&gt;"",Weekly[[#This Row],[SVC_P]]=TRUE,Weekly[[#This Row],[Actual]]=TRUE),AP134+Weekly[[#This Row],[H Odds &lt;]]-1,IF(AND(Weekly[[#This Row],[V Odds &lt;]]&lt;&gt;"",Weekly[[#This Row],[SVC_P]]=FALSE,Weekly[[#This Row],[Actual]]=FALSE),AP134+Weekly[[#This Row],[V Odds &lt;]]-1,IF(AND(Weekly[[#This Row],[V Odds &lt;]]&lt;&gt;"",Weekly[[#This Row],[SVC_P]]=FALSE,Weekly[[#This Row],[Actual]]=TRUE),AP134-1,IF(AND(Weekly[[#This Row],[H Odds &lt;]]&lt;&gt;"",Weekly[[#This Row],[SVC_P]]=TRUE,Weekly[[#This Row],[Actual]]=FALSE),AP134-1,AP134)))))</f>
        <v>59.930000000000014</v>
      </c>
      <c r="AQ135" s="37">
        <f>IF(AND(Weekly[[#This Row],[V Odds &lt;]]="",Weekly[[#This Row],[H Odds &lt;]]=""),AQ134,IF(AND(Weekly[[#This Row],[H Odds &lt;]]&lt;&gt;"",Weekly[[#This Row],[ADBC_P]]=TRUE,Weekly[[#This Row],[Actual]]=TRUE),AQ134+Weekly[[#This Row],[H Odds &lt;]]-1,IF(AND(Weekly[[#This Row],[V Odds &lt;]]&lt;&gt;"",Weekly[[#This Row],[ADBC_P]]=FALSE,Weekly[[#This Row],[Actual]]=FALSE),AQ134+Weekly[[#This Row],[V Odds &lt;]]-1,IF(AND(Weekly[[#This Row],[V Odds &lt;]]&lt;&gt;"",Weekly[[#This Row],[ADBC_P]]=FALSE,Weekly[[#This Row],[Actual]]=TRUE),AQ134-1,IF(AND(Weekly[[#This Row],[H Odds &lt;]]&lt;&gt;"",Weekly[[#This Row],[ADBC_P]]=TRUE,Weekly[[#This Row],[Actual]]=FALSE),AQ134-1,AQ134)))))</f>
        <v>52.33</v>
      </c>
      <c r="AR135" s="37">
        <f>IF(AND(Weekly[[#This Row],[V Odds &lt;]]="",Weekly[[#This Row],[H Odds &lt;]]=""),AR134,IF(AND(Weekly[[#This Row],[H Odds &lt;]]&lt;&gt;"",Weekly[[#This Row],[RFC_P]]=TRUE,Weekly[[#This Row],[Actual]]=TRUE),AR134+Weekly[[#This Row],[H Odds &lt;]]-1,IF(AND(Weekly[[#This Row],[V Odds &lt;]]&lt;&gt;"",Weekly[[#This Row],[RFC_P]]=FALSE,Weekly[[#This Row],[Actual]]=FALSE),AR134+Weekly[[#This Row],[V Odds &lt;]]-1,IF(AND(Weekly[[#This Row],[V Odds &lt;]]&lt;&gt;"",Weekly[[#This Row],[RFC_P]]=FALSE,Weekly[[#This Row],[Actual]]=TRUE),AR134-1,IF(AND(Weekly[[#This Row],[H Odds &lt;]]&lt;&gt;"",Weekly[[#This Row],[RFC_P]]=TRUE,Weekly[[#This Row],[Actual]]=FALSE),AR134-1,AR134)))))</f>
        <v>45.59</v>
      </c>
      <c r="AS135" s="37">
        <f>IF(AND(Weekly[[#This Row],[V Odds &lt;]]="",Weekly[[#This Row],[H Odds &lt;]]=""),AS134,IF(AND(Weekly[[#This Row],[H Odds &lt;]]&lt;&gt;"",Weekly[[#This Row],[GBC_P]]=TRUE,Weekly[[#This Row],[Actual]]=TRUE),AS134+Weekly[[#This Row],[H Odds &lt;]]-1,IF(AND(Weekly[[#This Row],[V Odds &lt;]]&lt;&gt;"",Weekly[[#This Row],[GBC_P]]=FALSE,Weekly[[#This Row],[Actual]]=FALSE),AS134+Weekly[[#This Row],[V Odds &lt;]]-1,IF(AND(Weekly[[#This Row],[V Odds &lt;]]&lt;&gt;"",Weekly[[#This Row],[GBC_P]]=FALSE,Weekly[[#This Row],[Actual]]=TRUE),AS134-1,IF(AND(Weekly[[#This Row],[H Odds &lt;]]&lt;&gt;"",Weekly[[#This Row],[GBC_P]]=TRUE,Weekly[[#This Row],[Actual]]=FALSE),AS134-1,AS134)))))</f>
        <v>48.08</v>
      </c>
      <c r="AT135" s="37">
        <f>IF(AND(Weekly[[#This Row],[V Odds &lt;]]="",Weekly[[#This Row],[H Odds &lt;]]=""),AT134,IF(AND(Weekly[[#This Row],[H Odds &lt;]]&lt;&gt;"",Weekly[[#This Row],[HGBC_P]]=TRUE,Weekly[[#This Row],[Actual]]=TRUE),AT134+Weekly[[#This Row],[H Odds &lt;]]-1,IF(AND(Weekly[[#This Row],[V Odds &lt;]]&lt;&gt;"",Weekly[[#This Row],[HGBC_P]]=FALSE,Weekly[[#This Row],[Actual]]=FALSE),AT134+Weekly[[#This Row],[V Odds &lt;]]-1,IF(AND(Weekly[[#This Row],[V Odds &lt;]]&lt;&gt;"",Weekly[[#This Row],[HGBC_P]]=FALSE,Weekly[[#This Row],[Actual]]=TRUE),AT134-1,IF(AND(Weekly[[#This Row],[H Odds &lt;]]&lt;&gt;"",Weekly[[#This Row],[HGBC_P]]=TRUE,Weekly[[#This Row],[Actual]]=FALSE),AT134-1,AT134)))))</f>
        <v>45.51</v>
      </c>
      <c r="AU135" s="37">
        <f>IF(AND(Weekly[[#This Row],[V Odds &lt;]]="",Weekly[[#This Row],[H Odds &lt;]]=""),AU134,IF(AND(Weekly[[#This Row],[H Odds &lt;]]&lt;&gt;"",Weekly[[#This Row],[XGB_P]]=TRUE,Weekly[[#This Row],[Actual]]=TRUE),AU134+Weekly[[#This Row],[H Odds &lt;]]-1,IF(AND(Weekly[[#This Row],[V Odds &lt;]]&lt;&gt;"",Weekly[[#This Row],[XGB_P]]=FALSE,Weekly[[#This Row],[Actual]]=FALSE),AU134+Weekly[[#This Row],[V Odds &lt;]]-1,IF(AND(Weekly[[#This Row],[V Odds &lt;]]&lt;&gt;"",Weekly[[#This Row],[XGB_P]]=FALSE,Weekly[[#This Row],[Actual]]=TRUE),AU134-1,IF(AND(Weekly[[#This Row],[H Odds &lt;]]&lt;&gt;"",Weekly[[#This Row],[XGB_P]]=TRUE,Weekly[[#This Row],[Actual]]=FALSE),AU134-1,AU134)))))</f>
        <v>49.910000000000004</v>
      </c>
      <c r="AV135" s="37">
        <f>IF(AND(Weekly[[#This Row],[V Odds &lt;]]="",Weekly[[#This Row],[H Odds &lt;]]=""),AV134,IF(AND(Weekly[[#This Row],[H Odds &lt;]]&lt;&gt;"",Weekly[[#This Row],[QDA_P]]=TRUE,Weekly[[#This Row],[Actual]]=TRUE),AV134+Weekly[[#This Row],[H Odds &lt;]]-1,IF(AND(Weekly[[#This Row],[V Odds &lt;]]&lt;&gt;"",Weekly[[#This Row],[QDA_P]]=FALSE,Weekly[[#This Row],[Actual]]=FALSE),AV134+Weekly[[#This Row],[V Odds &lt;]]-1,IF(AND(Weekly[[#This Row],[V Odds &lt;]]&lt;&gt;"",Weekly[[#This Row],[QDA_P]]=FALSE,Weekly[[#This Row],[Actual]]=TRUE),AV134-1,IF(AND(Weekly[[#This Row],[H Odds &lt;]]&lt;&gt;"",Weekly[[#This Row],[QDA_P]]=TRUE,Weekly[[#This Row],[Actual]]=FALSE),AV134-1,AV134)))))</f>
        <v>48.749999999999993</v>
      </c>
      <c r="AW135" s="37"/>
      <c r="AX135" s="37">
        <f>IF(AND(Weekly[[#This Row],[V Odds &lt;]]="",Weekly[[#This Row],[H Odds &lt;]]=""),AX134,IF(AND(Weekly[[#This Row],[V Odds &lt;]]&lt;&gt;"",Weekly[[#This Row],[FALSES]]&gt;0,Weekly[[#This Row],[Actual]]=FALSE),AX134+Weekly[[#This Row],[V Odds &lt;]]-1,IF(AND(Weekly[[#This Row],[H Odds &lt;]]&lt;&gt;"",Weekly[[#This Row],[TRUES]]&gt;0,Weekly[[#This Row],[Actual]]=TRUE),AX134+Weekly[[#This Row],[H Odds &lt;]]-1,IF(AND(Weekly[[#This Row],[V Odds &lt;]]&lt;&gt;"",Weekly[[#This Row],[FALSES]]=0),AX134,IF(AND(Weekly[[#This Row],[H Odds &lt;]]&lt;&gt;"",Weekly[[#This Row],[TRUES]]=0),AX134,AX134-1)))))</f>
        <v>63.95</v>
      </c>
      <c r="AY135" s="37">
        <f>IF(AND(Weekly[[#This Row],[V Odds &lt;]]="",Weekly[[#This Row],[H Odds &lt;]]=""),AY134,IF(AND(Weekly[[#This Row],[V Odds &lt;]]&lt;&gt;"",Weekly[[#This Row],[FALSES]]&gt;0,Weekly[[#This Row],[Actual]]=FALSE),AY134+((Weekly[[#This Row],[V Odds &lt;]]-1)*0.92),IF(AND(Weekly[[#This Row],[H Odds &lt;]]&lt;&gt;"",Weekly[[#This Row],[TRUES]]&gt;0,Weekly[[#This Row],[Actual]]=TRUE),AY134+((Weekly[[#This Row],[H Odds &lt;]]-1)*0.92),IF(AND(Weekly[[#This Row],[V Odds &lt;]]&lt;&gt;"",Weekly[[#This Row],[FALSES]]=0),AY134,IF(AND(Weekly[[#This Row],[H Odds &lt;]]&lt;&gt;"",Weekly[[#This Row],[TRUES]]=0),AY134,AY134-1)))))</f>
        <v>60.754000000000012</v>
      </c>
      <c r="AZ135" s="37">
        <f>IF(AND(Weekly[[#This Row],[V Odds &lt;]]="",Weekly[[#This Row],[H Odds &lt;]]=""),AZ134,IF(AND(Weekly[[#This Row],[V Odds &lt;]]&lt;&gt;"",Weekly[[#This Row],[Actual]]=FALSE),AZ134+Weekly[[#This Row],[V Odds &lt;]]-1,IF(AND(Weekly[[#This Row],[H Odds &lt;]]&lt;&gt;"",Weekly[[#This Row],[Actual]]=TRUE),AZ134+Weekly[[#This Row],[H Odds &lt;]]-1,AZ134-1)))</f>
        <v>66.28</v>
      </c>
      <c r="BA135" s="38">
        <f>IF(Weekly[[#This Row],[H Odds &lt;]]="",BA134,IF(AND(Weekly[[#This Row],[H Odds &lt;]]&lt;&gt;"",Weekly[[#This Row],[SVC_P]]=TRUE,Weekly[[#This Row],[Actual]]=TRUE),BA134+Weekly[[#This Row],[H Odds &lt;]]-1,IF(AND(Weekly[[#This Row],[H Odds &lt;]]&lt;&gt;"",Weekly[[#This Row],[SVC_P]]=TRUE,Weekly[[#This Row],[Actual]]=FALSE),BA134-1,BA134)))</f>
        <v>57.24</v>
      </c>
      <c r="BB135" s="38">
        <f>IF(Weekly[[#This Row],[H Odds &lt;]]="",BB134,IF(AND(Weekly[[#This Row],[H Odds &lt;]]&lt;&gt;"",Weekly[[#This Row],[ADBC_P]]=TRUE,Weekly[[#This Row],[Actual]]=TRUE),BB134+Weekly[[#This Row],[H Odds &lt;]]-1,IF(AND(Weekly[[#This Row],[H Odds &lt;]]&lt;&gt;"",Weekly[[#This Row],[ADBC_P]]=TRUE,Weekly[[#This Row],[Actual]]=FALSE),BB134-1,BB134)))</f>
        <v>46.01</v>
      </c>
      <c r="BC135" s="38">
        <f>IF(Weekly[[#This Row],[H Odds &lt;]]="",BC134,IF(AND(Weekly[[#This Row],[H Odds &lt;]]&lt;&gt;"",Weekly[[#This Row],[RFC_P]]=TRUE,Weekly[[#This Row],[Actual]]=TRUE),BC134+Weekly[[#This Row],[H Odds &lt;]]-1,IF(AND(Weekly[[#This Row],[H Odds &lt;]]&lt;&gt;"",Weekly[[#This Row],[RFC_P]]=TRUE,Weekly[[#This Row],[Actual]]=FALSE),BC134-1,BC134)))</f>
        <v>42.76</v>
      </c>
      <c r="BD135" s="38">
        <f>IF(Weekly[[#This Row],[H Odds &lt;]]="",BD134,IF(AND(Weekly[[#This Row],[H Odds &lt;]]&lt;&gt;"",Weekly[[#This Row],[GBC_P]]=TRUE,Weekly[[#This Row],[Actual]]=TRUE),BD134+Weekly[[#This Row],[H Odds &lt;]]-1,IF(AND(Weekly[[#This Row],[H Odds &lt;]]&lt;&gt;"",Weekly[[#This Row],[GBC_P]]=TRUE,Weekly[[#This Row],[Actual]]=FALSE),BD134-1,BD134)))</f>
        <v>43.76</v>
      </c>
      <c r="BE135" s="38">
        <f>IF(Weekly[[#This Row],[H Odds &lt;]]="",BE134,IF(AND(Weekly[[#This Row],[H Odds &lt;]]&lt;&gt;"",Weekly[[#This Row],[HGBC_P]]=TRUE,Weekly[[#This Row],[Actual]]=TRUE),BE134+Weekly[[#This Row],[H Odds &lt;]]-1,IF(AND(Weekly[[#This Row],[H Odds &lt;]]&lt;&gt;"",Weekly[[#This Row],[HGBC_P]]=TRUE,Weekly[[#This Row],[Actual]]=FALSE),BE134-1,BE134)))</f>
        <v>45.01</v>
      </c>
      <c r="BF135" s="38">
        <f>IF(Weekly[[#This Row],[H Odds &lt;]]="",BF134,IF(AND(Weekly[[#This Row],[H Odds &lt;]]&lt;&gt;"",Weekly[[#This Row],[XGB_P]]=TRUE,Weekly[[#This Row],[Actual]]=TRUE),BF134+Weekly[[#This Row],[H Odds &lt;]]-1,IF(AND(Weekly[[#This Row],[H Odds &lt;]]&lt;&gt;"",Weekly[[#This Row],[XGB_P]]=TRUE,Weekly[[#This Row],[Actual]]=FALSE),BF134-1,BF134)))</f>
        <v>48.28</v>
      </c>
      <c r="BG135" s="38">
        <f>IF(Weekly[[#This Row],[H Odds &lt;]]="",BG134,IF(AND(Weekly[[#This Row],[H Odds &lt;]]&lt;&gt;"",Weekly[[#This Row],[QDA_P]]=TRUE,Weekly[[#This Row],[Actual]]=TRUE),BG134+Weekly[[#This Row],[H Odds &lt;]]-1,IF(AND(Weekly[[#This Row],[H Odds &lt;]]&lt;&gt;"",Weekly[[#This Row],[QDA_P]]=TRUE,Weekly[[#This Row],[Actual]]=FALSE),BG134-1,BG134)))</f>
        <v>41.73</v>
      </c>
      <c r="BH135" s="38">
        <f>IF(Weekly[[#This Row],[H Odds &lt;]]="",BH134,IF(AND(Weekly[[#This Row],[H Odds &lt;]]&lt;&gt;"",Weekly[[#This Row],[KNC_P]]=TRUE,Weekly[[#This Row],[Actual]]=TRUE),BH134+Weekly[[#This Row],[H Odds &lt;]]-1,IF(AND(Weekly[[#This Row],[H Odds &lt;]]&lt;&gt;"",Weekly[[#This Row],[KNC_P]]=TRUE,Weekly[[#This Row],[Actual]]=FALSE),BH134-1,BH134)))</f>
        <v>40</v>
      </c>
      <c r="BI135" s="38">
        <f>IF(Weekly[[#This Row],[H Odds &lt;]]="",BI134,IF(AND(Weekly[[#This Row],[H Odds &lt;]]&lt;&gt;"",Weekly[[#This Row],[TRUES]]&gt;0,Weekly[[#This Row],[Actual]]=TRUE),BI134+Weekly[[#This Row],[H Odds &lt;]]-1,IF(AND(Weekly[[#This Row],[H Odds &lt;]]&lt;&gt;"",Weekly[[#This Row],[TRUES]]=0),BI134,BI134-1)))</f>
        <v>57.24</v>
      </c>
      <c r="BJ135" s="38">
        <f>IF(Weekly[[#This Row],[H Odds &lt;]]="",BJ134,IF(AND(Weekly[[#This Row],[H Odds &lt;]]&lt;&gt;"",Weekly[[#This Row],[Actual]]=TRUE),BJ134+Weekly[[#This Row],[H Odds &lt;]]-1,IF(AND(Weekly[[#This Row],[H Odds &lt;]]&lt;&gt;"",Weekly[[#This Row],[Actual]]=FALSE),BJ134-1,BJ134)))</f>
        <v>56.24</v>
      </c>
      <c r="BK135" s="58">
        <f>IF(AND(Weekly[[#This Row],[TRUES]]&gt;4,Weekly[[#This Row],[Actual]]=TRUE),BK134+Weekly[[#This Row],[BF H Odds]]-1,IF(AND(Weekly[[#This Row],[FALSES]]&gt;4,Weekly[[#This Row],[Actual]]=FALSE),BK134+Weekly[[#This Row],[BF V Odds]]-1,IF(AND(Weekly[[#This Row],[TRUES]]&gt;4,Weekly[[#This Row],[Actual]]=FALSE),BK134-1,IF(AND(Weekly[[#This Row],[FALSES]]&gt;4,Weekly[[#This Row],[Actual]]=TRUE),BK134-1,BK134))))</f>
        <v>39.360000000000028</v>
      </c>
      <c r="BL135" s="58">
        <f>IF(AND(Weekly[[#This Row],[TRUES]]&gt;5,Weekly[[#This Row],[Actual]]=TRUE),BL134+Weekly[[#This Row],[BF H Odds]]-1,IF(AND(Weekly[[#This Row],[FALSES]]&gt;5,Weekly[[#This Row],[Actual]]=FALSE),BL134+Weekly[[#This Row],[BF V Odds]]-1,IF(AND(Weekly[[#This Row],[TRUES]]&gt;5,Weekly[[#This Row],[Actual]]=FALSE),BL134-1,IF(AND(Weekly[[#This Row],[FALSES]]&gt;5,Weekly[[#This Row],[Actual]]=TRUE),BL134-1,BL134))))</f>
        <v>45.320000000000022</v>
      </c>
      <c r="BM135" s="58">
        <f>IF(AND(Weekly[[#This Row],[TRUES]]&gt;6,Weekly[[#This Row],[Actual]]=TRUE),BM134+Weekly[[#This Row],[BF H Odds]]-1,IF(AND(Weekly[[#This Row],[FALSES]]&gt;6,Weekly[[#This Row],[Actual]]=FALSE),BM134+Weekly[[#This Row],[BF V Odds]]-1,IF(AND(Weekly[[#This Row],[TRUES]]&gt;6,Weekly[[#This Row],[Actual]]=FALSE),BM134-1,IF(AND(Weekly[[#This Row],[FALSES]]&gt;6,Weekly[[#This Row],[Actual]]=TRUE),BM134-1,BM134))))</f>
        <v>45.910000000000018</v>
      </c>
      <c r="BN135" s="24"/>
    </row>
    <row r="136" spans="1:69" x14ac:dyDescent="0.25">
      <c r="A136" s="1">
        <v>145</v>
      </c>
      <c r="B136" s="10">
        <v>44254</v>
      </c>
      <c r="C136" s="17" t="s">
        <v>29</v>
      </c>
      <c r="D136" s="15" t="s">
        <v>32</v>
      </c>
      <c r="E136" t="b">
        <v>1</v>
      </c>
      <c r="F136" t="b">
        <v>1</v>
      </c>
      <c r="G136" t="b">
        <v>0</v>
      </c>
      <c r="H136" t="b">
        <v>0</v>
      </c>
      <c r="I136" t="b">
        <v>0</v>
      </c>
      <c r="J136" t="b">
        <v>1</v>
      </c>
      <c r="K136" t="b">
        <v>1</v>
      </c>
      <c r="P136" t="b">
        <v>1</v>
      </c>
      <c r="R136" s="9">
        <f>IFERROR(IF(Weekly[[#This Row],[Won Bet?]]="yes",R135+(Weekly[[#This Row],[BF Odds]]*Weekly[[#This Row],[BF Stake]])-Weekly[[#This Row],[BF Stake]],R135-Weekly[[#This Row],[BF Stake]]),R135)</f>
        <v>94.750000000000043</v>
      </c>
      <c r="S136" s="9">
        <f>IFERROR(IF(Weekly[[#This Row],[Won Bet?]]="yes",S135+(((Weekly[[#This Row],[BF Odds]]*Weekly[[#This Row],[BF Stake]])-Weekly[[#This Row],[BF Stake]])*0.95),S135-Weekly[[#This Row],[BF Stake]]),S135)</f>
        <v>92.612500000000011</v>
      </c>
      <c r="T136">
        <v>2.5499999999999998</v>
      </c>
      <c r="U136">
        <v>1.57</v>
      </c>
      <c r="V136" s="24">
        <f>IF(Weekly[[#This Row],[Actual]]="","",IF(AND(Weekly[[#This Row],[SVC_P]]=Weekly[[#This Row],[Actual]],Weekly[[#This Row],[SVC_P]]=TRUE),V135+Weekly[[#This Row],[BF H Odds]]-1,IF(AND(Weekly[[#This Row],[SVC_P]]=Weekly[[#This Row],[Actual]],Weekly[[#This Row],[SVC_P]]=FALSE),V135+Weekly[[#This Row],[BF V Odds]]-1,V135-1)))</f>
        <v>68.630000000000024</v>
      </c>
      <c r="W136" s="24">
        <f>IF(Weekly[[#This Row],[Actual]]="","",IF(AND(Weekly[[#This Row],[SVC_P]]=FALSE,Weekly[[#This Row],[Actual]]=TRUE),W135+Weekly[[#This Row],[BF H Odds]]-1,IF(AND(Weekly[[#This Row],[SVC_P]]=TRUE,Weekly[[#This Row],[Actual]]=FALSE,),W135+Weekly[[#This Row],[BF V Odds]]-1,W135-1)))</f>
        <v>-86.509999999999991</v>
      </c>
      <c r="X136" s="24">
        <f>IF(Weekly[[#This Row],[Actual]]="","",IF(AND(Weekly[[#This Row],[ADBC_P]]=Weekly[[#This Row],[Actual]],Weekly[[#This Row],[ADBC_P]]=TRUE),X135+Weekly[[#This Row],[BF H Odds]]-1,IF(AND(Weekly[[#This Row],[ADBC_P]]=Weekly[[#This Row],[Actual]],Weekly[[#This Row],[ADBC_P]]=FALSE),X135+Weekly[[#This Row],[BF V Odds]]-1,X135-1)))</f>
        <v>54.090000000000032</v>
      </c>
      <c r="Y136" s="24">
        <f>IF(Weekly[[#This Row],[Actual]]="","",IF(AND(Weekly[[#This Row],[ADBC_P]]=FALSE,Weekly[[#This Row],[Actual]]=TRUE),Y135+Weekly[[#This Row],[BF H Odds]]-1,IF(AND(Weekly[[#This Row],[ADBC_P]]=TRUE,Weekly[[#This Row],[Actual]]=FALSE),Y135+Weekly[[#This Row],[BF V Odds]]-1,Y135-1)))</f>
        <v>36.130000000000017</v>
      </c>
      <c r="Z136" s="24">
        <f>IF(Weekly[[#This Row],[Actual]]="","",IF(AND(Weekly[[#This Row],[RFC_P]]=Weekly[[#This Row],[Actual]],Weekly[[#This Row],[RFC_P]]=TRUE),Z135+Weekly[[#This Row],[BF H Odds]]-1,IF(AND(Weekly[[#This Row],[RFC_P]]=Weekly[[#This Row],[Actual]],Weekly[[#This Row],[RFC_P]]=FALSE),Z135+Weekly[[#This Row],[BF V Odds]]-1,Z135-1)))</f>
        <v>33.05000000000004</v>
      </c>
      <c r="AA136" s="24">
        <f>IF(Weekly[[#This Row],[Actual]]="","",IF(AND(Weekly[[#This Row],[RFC_P]]=FALSE,Weekly[[#This Row],[Actual]]=TRUE),AA135+Weekly[[#This Row],[BF H Odds]]-1,IF(AND(Weekly[[#This Row],[RFC_P]]=TRUE,Weekly[[#This Row],[Actual]]=FALSE),AA135+Weekly[[#This Row],[BF V Odds]]-1,AA135-1)))</f>
        <v>57.170000000000016</v>
      </c>
      <c r="AB136" s="24">
        <f>IF(Weekly[[#This Row],[Actual]]="","",IF(AND(Weekly[[#This Row],[GBC_P]]=Weekly[[#This Row],[Actual]],Weekly[[#This Row],[GBC_P]]=TRUE),AB135+Weekly[[#This Row],[BF H Odds]]-1,IF(AND(Weekly[[#This Row],[GBC_P]]=Weekly[[#This Row],[Actual]],Weekly[[#This Row],[GBC_P]]=FALSE),AB135+Weekly[[#This Row],[BF V Odds]]-1,AB135-1)))</f>
        <v>37.050000000000026</v>
      </c>
      <c r="AC136" s="24">
        <f>IF(Weekly[[#This Row],[Actual]]="","",IF(AND(Weekly[[#This Row],[GBC_P]]=FALSE,Weekly[[#This Row],[Actual]]=TRUE),AC135+Weekly[[#This Row],[BF H Odds]]-1,IF(AND(Weekly[[#This Row],[GBC_P]]=TRUE,Weekly[[#This Row],[Actual]]=FALSE),AC135+Weekly[[#This Row],[BF V Odds]]-1,AC135-1)))</f>
        <v>53.170000000000023</v>
      </c>
      <c r="AD136" s="24">
        <f>IF(Weekly[[#This Row],[Actual]]="","",IF(AND(Weekly[[#This Row],[HGBC_P]]=Weekly[[#This Row],[Actual]],Weekly[[#This Row],[HGBC_P]]=TRUE),AD135+Weekly[[#This Row],[BF H Odds]]-1,IF(AND(Weekly[[#This Row],[HGBC_P]]=Weekly[[#This Row],[Actual]],Weekly[[#This Row],[HGBC_P]]=FALSE),AD135+Weekly[[#This Row],[BF V Odds]]-1,AD135-1)))</f>
        <v>30.810000000000045</v>
      </c>
      <c r="AE136" s="24">
        <f>IF(Weekly[[#This Row],[Actual]]="","",IF(AND(Weekly[[#This Row],[HGBC_P]]=FALSE,Weekly[[#This Row],[Actual]]=TRUE),AE135+Weekly[[#This Row],[BF H Odds]]-1,IF(AND(Weekly[[#This Row],[HGBC_P]]=TRUE,Weekly[[#This Row],[Actual]]=FALSE),AE135+Weekly[[#This Row],[BF V Odds]]-1,AE135-1)))</f>
        <v>59.410000000000018</v>
      </c>
      <c r="AF136" s="24">
        <f>IF(Weekly[[#This Row],[Actual]]="","",IF(AND(Weekly[[#This Row],[XGB_P]]=Weekly[[#This Row],[Actual]],Weekly[[#This Row],[XGB_P]]=TRUE),AF135+Weekly[[#This Row],[BF H Odds]]-1,IF(AND(Weekly[[#This Row],[XGB_P]]=Weekly[[#This Row],[Actual]],Weekly[[#This Row],[XGB_P]]=FALSE),AF135+Weekly[[#This Row],[BF V Odds]]-1,AF135-1)))</f>
        <v>40.49000000000003</v>
      </c>
      <c r="AG136" s="24">
        <f>IF(Weekly[[#This Row],[Actual]]="","",IF(AND(Weekly[[#This Row],[XGB_P]]=FALSE,Weekly[[#This Row],[Actual]]=TRUE),AG135+Weekly[[#This Row],[BF H Odds]]-1,IF(AND(Weekly[[#This Row],[XGB_P]]=TRUE,Weekly[[#This Row],[Actual]]=FALSE),AG135+Weekly[[#This Row],[BF V Odds]]-1,AG135-1)))</f>
        <v>49.730000000000011</v>
      </c>
      <c r="AH136" s="24">
        <f>IF(Weekly[[#This Row],[Actual]]="","",IF(AND(Weekly[[#This Row],[QDA_P]]=Weekly[[#This Row],[Actual]],Weekly[[#This Row],[QDA_P]]=TRUE),AH135+Weekly[[#This Row],[BF H Odds]]-1,IF(AND(Weekly[[#This Row],[QDA_P]]=Weekly[[#This Row],[Actual]],Weekly[[#This Row],[QDA_P]]=FALSE),AH135+Weekly[[#This Row],[BF V Odds]]-1,AH135-1)))</f>
        <v>35.270000000000024</v>
      </c>
      <c r="AI136" s="24">
        <f>IF(Weekly[[#This Row],[Actual]]="","",IF(AND(Weekly[[#This Row],[QDA_P]]=FALSE,Weekly[[#This Row],[Actual]]=TRUE),AI135+Weekly[[#This Row],[BF H Odds]]-1,IF(AND(Weekly[[#This Row],[QDA_P]]=TRUE,Weekly[[#This Row],[Actual]]=FALSE),AI135+Weekly[[#This Row],[BF V Odds]]-1,AI135-1)))</f>
        <v>54.950000000000024</v>
      </c>
      <c r="AJ136" s="24"/>
      <c r="AK136" s="24"/>
      <c r="AL136" s="30">
        <f>IF(Weekly[[#This Row],[Actual]]="","",COUNTIF(Weekly[[#This Row],[SVC_P]:[QDA_P]],TRUE))</f>
        <v>4</v>
      </c>
      <c r="AM136" s="30">
        <f>IF(Weekly[[#This Row],[Actual]]="","",COUNTIF(Weekly[[#This Row],[SVC_P]:[QDA_P]],FALSE))</f>
        <v>3</v>
      </c>
      <c r="AN136" t="str">
        <f>IF(AND(Weekly[[#This Row],[BF V Odds]]&gt;$BO$6,Weekly[[#This Row],[BF V Odds]] &lt; $BO$7),Weekly[[#This Row],[BF V Odds]],"")</f>
        <v/>
      </c>
      <c r="AO136" t="str">
        <f>IF(AND(Weekly[[#This Row],[BF H Odds]]&gt;$BO$6, Weekly[[#This Row],[BF H Odds]] &lt; $BO$7),Weekly[[#This Row],[BF H Odds]],"")</f>
        <v/>
      </c>
      <c r="AP136" s="37">
        <f>IF(AND(Weekly[[#This Row],[V Odds &lt;]]="",Weekly[[#This Row],[H Odds &lt;]]=""),AP135,IF(AND(Weekly[[#This Row],[H Odds &lt;]]&lt;&gt;"",Weekly[[#This Row],[SVC_P]]=TRUE,Weekly[[#This Row],[Actual]]=TRUE),AP135+Weekly[[#This Row],[H Odds &lt;]]-1,IF(AND(Weekly[[#This Row],[V Odds &lt;]]&lt;&gt;"",Weekly[[#This Row],[SVC_P]]=FALSE,Weekly[[#This Row],[Actual]]=FALSE),AP135+Weekly[[#This Row],[V Odds &lt;]]-1,IF(AND(Weekly[[#This Row],[V Odds &lt;]]&lt;&gt;"",Weekly[[#This Row],[SVC_P]]=FALSE,Weekly[[#This Row],[Actual]]=TRUE),AP135-1,IF(AND(Weekly[[#This Row],[H Odds &lt;]]&lt;&gt;"",Weekly[[#This Row],[SVC_P]]=TRUE,Weekly[[#This Row],[Actual]]=FALSE),AP135-1,AP135)))))</f>
        <v>59.930000000000014</v>
      </c>
      <c r="AQ136" s="37">
        <f>IF(AND(Weekly[[#This Row],[V Odds &lt;]]="",Weekly[[#This Row],[H Odds &lt;]]=""),AQ135,IF(AND(Weekly[[#This Row],[H Odds &lt;]]&lt;&gt;"",Weekly[[#This Row],[ADBC_P]]=TRUE,Weekly[[#This Row],[Actual]]=TRUE),AQ135+Weekly[[#This Row],[H Odds &lt;]]-1,IF(AND(Weekly[[#This Row],[V Odds &lt;]]&lt;&gt;"",Weekly[[#This Row],[ADBC_P]]=FALSE,Weekly[[#This Row],[Actual]]=FALSE),AQ135+Weekly[[#This Row],[V Odds &lt;]]-1,IF(AND(Weekly[[#This Row],[V Odds &lt;]]&lt;&gt;"",Weekly[[#This Row],[ADBC_P]]=FALSE,Weekly[[#This Row],[Actual]]=TRUE),AQ135-1,IF(AND(Weekly[[#This Row],[H Odds &lt;]]&lt;&gt;"",Weekly[[#This Row],[ADBC_P]]=TRUE,Weekly[[#This Row],[Actual]]=FALSE),AQ135-1,AQ135)))))</f>
        <v>52.33</v>
      </c>
      <c r="AR136" s="37">
        <f>IF(AND(Weekly[[#This Row],[V Odds &lt;]]="",Weekly[[#This Row],[H Odds &lt;]]=""),AR135,IF(AND(Weekly[[#This Row],[H Odds &lt;]]&lt;&gt;"",Weekly[[#This Row],[RFC_P]]=TRUE,Weekly[[#This Row],[Actual]]=TRUE),AR135+Weekly[[#This Row],[H Odds &lt;]]-1,IF(AND(Weekly[[#This Row],[V Odds &lt;]]&lt;&gt;"",Weekly[[#This Row],[RFC_P]]=FALSE,Weekly[[#This Row],[Actual]]=FALSE),AR135+Weekly[[#This Row],[V Odds &lt;]]-1,IF(AND(Weekly[[#This Row],[V Odds &lt;]]&lt;&gt;"",Weekly[[#This Row],[RFC_P]]=FALSE,Weekly[[#This Row],[Actual]]=TRUE),AR135-1,IF(AND(Weekly[[#This Row],[H Odds &lt;]]&lt;&gt;"",Weekly[[#This Row],[RFC_P]]=TRUE,Weekly[[#This Row],[Actual]]=FALSE),AR135-1,AR135)))))</f>
        <v>45.59</v>
      </c>
      <c r="AS136" s="37">
        <f>IF(AND(Weekly[[#This Row],[V Odds &lt;]]="",Weekly[[#This Row],[H Odds &lt;]]=""),AS135,IF(AND(Weekly[[#This Row],[H Odds &lt;]]&lt;&gt;"",Weekly[[#This Row],[GBC_P]]=TRUE,Weekly[[#This Row],[Actual]]=TRUE),AS135+Weekly[[#This Row],[H Odds &lt;]]-1,IF(AND(Weekly[[#This Row],[V Odds &lt;]]&lt;&gt;"",Weekly[[#This Row],[GBC_P]]=FALSE,Weekly[[#This Row],[Actual]]=FALSE),AS135+Weekly[[#This Row],[V Odds &lt;]]-1,IF(AND(Weekly[[#This Row],[V Odds &lt;]]&lt;&gt;"",Weekly[[#This Row],[GBC_P]]=FALSE,Weekly[[#This Row],[Actual]]=TRUE),AS135-1,IF(AND(Weekly[[#This Row],[H Odds &lt;]]&lt;&gt;"",Weekly[[#This Row],[GBC_P]]=TRUE,Weekly[[#This Row],[Actual]]=FALSE),AS135-1,AS135)))))</f>
        <v>48.08</v>
      </c>
      <c r="AT136" s="37">
        <f>IF(AND(Weekly[[#This Row],[V Odds &lt;]]="",Weekly[[#This Row],[H Odds &lt;]]=""),AT135,IF(AND(Weekly[[#This Row],[H Odds &lt;]]&lt;&gt;"",Weekly[[#This Row],[HGBC_P]]=TRUE,Weekly[[#This Row],[Actual]]=TRUE),AT135+Weekly[[#This Row],[H Odds &lt;]]-1,IF(AND(Weekly[[#This Row],[V Odds &lt;]]&lt;&gt;"",Weekly[[#This Row],[HGBC_P]]=FALSE,Weekly[[#This Row],[Actual]]=FALSE),AT135+Weekly[[#This Row],[V Odds &lt;]]-1,IF(AND(Weekly[[#This Row],[V Odds &lt;]]&lt;&gt;"",Weekly[[#This Row],[HGBC_P]]=FALSE,Weekly[[#This Row],[Actual]]=TRUE),AT135-1,IF(AND(Weekly[[#This Row],[H Odds &lt;]]&lt;&gt;"",Weekly[[#This Row],[HGBC_P]]=TRUE,Weekly[[#This Row],[Actual]]=FALSE),AT135-1,AT135)))))</f>
        <v>45.51</v>
      </c>
      <c r="AU136" s="37">
        <f>IF(AND(Weekly[[#This Row],[V Odds &lt;]]="",Weekly[[#This Row],[H Odds &lt;]]=""),AU135,IF(AND(Weekly[[#This Row],[H Odds &lt;]]&lt;&gt;"",Weekly[[#This Row],[XGB_P]]=TRUE,Weekly[[#This Row],[Actual]]=TRUE),AU135+Weekly[[#This Row],[H Odds &lt;]]-1,IF(AND(Weekly[[#This Row],[V Odds &lt;]]&lt;&gt;"",Weekly[[#This Row],[XGB_P]]=FALSE,Weekly[[#This Row],[Actual]]=FALSE),AU135+Weekly[[#This Row],[V Odds &lt;]]-1,IF(AND(Weekly[[#This Row],[V Odds &lt;]]&lt;&gt;"",Weekly[[#This Row],[XGB_P]]=FALSE,Weekly[[#This Row],[Actual]]=TRUE),AU135-1,IF(AND(Weekly[[#This Row],[H Odds &lt;]]&lt;&gt;"",Weekly[[#This Row],[XGB_P]]=TRUE,Weekly[[#This Row],[Actual]]=FALSE),AU135-1,AU135)))))</f>
        <v>49.910000000000004</v>
      </c>
      <c r="AV136" s="37">
        <f>IF(AND(Weekly[[#This Row],[V Odds &lt;]]="",Weekly[[#This Row],[H Odds &lt;]]=""),AV135,IF(AND(Weekly[[#This Row],[H Odds &lt;]]&lt;&gt;"",Weekly[[#This Row],[QDA_P]]=TRUE,Weekly[[#This Row],[Actual]]=TRUE),AV135+Weekly[[#This Row],[H Odds &lt;]]-1,IF(AND(Weekly[[#This Row],[V Odds &lt;]]&lt;&gt;"",Weekly[[#This Row],[QDA_P]]=FALSE,Weekly[[#This Row],[Actual]]=FALSE),AV135+Weekly[[#This Row],[V Odds &lt;]]-1,IF(AND(Weekly[[#This Row],[V Odds &lt;]]&lt;&gt;"",Weekly[[#This Row],[QDA_P]]=FALSE,Weekly[[#This Row],[Actual]]=TRUE),AV135-1,IF(AND(Weekly[[#This Row],[H Odds &lt;]]&lt;&gt;"",Weekly[[#This Row],[QDA_P]]=TRUE,Weekly[[#This Row],[Actual]]=FALSE),AV135-1,AV135)))))</f>
        <v>48.749999999999993</v>
      </c>
      <c r="AW136" s="37"/>
      <c r="AX136" s="37">
        <f>IF(AND(Weekly[[#This Row],[V Odds &lt;]]="",Weekly[[#This Row],[H Odds &lt;]]=""),AX135,IF(AND(Weekly[[#This Row],[V Odds &lt;]]&lt;&gt;"",Weekly[[#This Row],[FALSES]]&gt;0,Weekly[[#This Row],[Actual]]=FALSE),AX135+Weekly[[#This Row],[V Odds &lt;]]-1,IF(AND(Weekly[[#This Row],[H Odds &lt;]]&lt;&gt;"",Weekly[[#This Row],[TRUES]]&gt;0,Weekly[[#This Row],[Actual]]=TRUE),AX135+Weekly[[#This Row],[H Odds &lt;]]-1,IF(AND(Weekly[[#This Row],[V Odds &lt;]]&lt;&gt;"",Weekly[[#This Row],[FALSES]]=0),AX135,IF(AND(Weekly[[#This Row],[H Odds &lt;]]&lt;&gt;"",Weekly[[#This Row],[TRUES]]=0),AX135,AX135-1)))))</f>
        <v>63.95</v>
      </c>
      <c r="AY136" s="37">
        <f>IF(AND(Weekly[[#This Row],[V Odds &lt;]]="",Weekly[[#This Row],[H Odds &lt;]]=""),AY135,IF(AND(Weekly[[#This Row],[V Odds &lt;]]&lt;&gt;"",Weekly[[#This Row],[FALSES]]&gt;0,Weekly[[#This Row],[Actual]]=FALSE),AY135+((Weekly[[#This Row],[V Odds &lt;]]-1)*0.92),IF(AND(Weekly[[#This Row],[H Odds &lt;]]&lt;&gt;"",Weekly[[#This Row],[TRUES]]&gt;0,Weekly[[#This Row],[Actual]]=TRUE),AY135+((Weekly[[#This Row],[H Odds &lt;]]-1)*0.92),IF(AND(Weekly[[#This Row],[V Odds &lt;]]&lt;&gt;"",Weekly[[#This Row],[FALSES]]=0),AY135,IF(AND(Weekly[[#This Row],[H Odds &lt;]]&lt;&gt;"",Weekly[[#This Row],[TRUES]]=0),AY135,AY135-1)))))</f>
        <v>60.754000000000012</v>
      </c>
      <c r="AZ136" s="37">
        <f>IF(AND(Weekly[[#This Row],[V Odds &lt;]]="",Weekly[[#This Row],[H Odds &lt;]]=""),AZ135,IF(AND(Weekly[[#This Row],[V Odds &lt;]]&lt;&gt;"",Weekly[[#This Row],[Actual]]=FALSE),AZ135+Weekly[[#This Row],[V Odds &lt;]]-1,IF(AND(Weekly[[#This Row],[H Odds &lt;]]&lt;&gt;"",Weekly[[#This Row],[Actual]]=TRUE),AZ135+Weekly[[#This Row],[H Odds &lt;]]-1,AZ135-1)))</f>
        <v>66.28</v>
      </c>
      <c r="BA136" s="38">
        <f>IF(Weekly[[#This Row],[H Odds &lt;]]="",BA135,IF(AND(Weekly[[#This Row],[H Odds &lt;]]&lt;&gt;"",Weekly[[#This Row],[SVC_P]]=TRUE,Weekly[[#This Row],[Actual]]=TRUE),BA135+Weekly[[#This Row],[H Odds &lt;]]-1,IF(AND(Weekly[[#This Row],[H Odds &lt;]]&lt;&gt;"",Weekly[[#This Row],[SVC_P]]=TRUE,Weekly[[#This Row],[Actual]]=FALSE),BA135-1,BA135)))</f>
        <v>57.24</v>
      </c>
      <c r="BB136" s="38">
        <f>IF(Weekly[[#This Row],[H Odds &lt;]]="",BB135,IF(AND(Weekly[[#This Row],[H Odds &lt;]]&lt;&gt;"",Weekly[[#This Row],[ADBC_P]]=TRUE,Weekly[[#This Row],[Actual]]=TRUE),BB135+Weekly[[#This Row],[H Odds &lt;]]-1,IF(AND(Weekly[[#This Row],[H Odds &lt;]]&lt;&gt;"",Weekly[[#This Row],[ADBC_P]]=TRUE,Weekly[[#This Row],[Actual]]=FALSE),BB135-1,BB135)))</f>
        <v>46.01</v>
      </c>
      <c r="BC136" s="38">
        <f>IF(Weekly[[#This Row],[H Odds &lt;]]="",BC135,IF(AND(Weekly[[#This Row],[H Odds &lt;]]&lt;&gt;"",Weekly[[#This Row],[RFC_P]]=TRUE,Weekly[[#This Row],[Actual]]=TRUE),BC135+Weekly[[#This Row],[H Odds &lt;]]-1,IF(AND(Weekly[[#This Row],[H Odds &lt;]]&lt;&gt;"",Weekly[[#This Row],[RFC_P]]=TRUE,Weekly[[#This Row],[Actual]]=FALSE),BC135-1,BC135)))</f>
        <v>42.76</v>
      </c>
      <c r="BD136" s="38">
        <f>IF(Weekly[[#This Row],[H Odds &lt;]]="",BD135,IF(AND(Weekly[[#This Row],[H Odds &lt;]]&lt;&gt;"",Weekly[[#This Row],[GBC_P]]=TRUE,Weekly[[#This Row],[Actual]]=TRUE),BD135+Weekly[[#This Row],[H Odds &lt;]]-1,IF(AND(Weekly[[#This Row],[H Odds &lt;]]&lt;&gt;"",Weekly[[#This Row],[GBC_P]]=TRUE,Weekly[[#This Row],[Actual]]=FALSE),BD135-1,BD135)))</f>
        <v>43.76</v>
      </c>
      <c r="BE136" s="38">
        <f>IF(Weekly[[#This Row],[H Odds &lt;]]="",BE135,IF(AND(Weekly[[#This Row],[H Odds &lt;]]&lt;&gt;"",Weekly[[#This Row],[HGBC_P]]=TRUE,Weekly[[#This Row],[Actual]]=TRUE),BE135+Weekly[[#This Row],[H Odds &lt;]]-1,IF(AND(Weekly[[#This Row],[H Odds &lt;]]&lt;&gt;"",Weekly[[#This Row],[HGBC_P]]=TRUE,Weekly[[#This Row],[Actual]]=FALSE),BE135-1,BE135)))</f>
        <v>45.01</v>
      </c>
      <c r="BF136" s="38">
        <f>IF(Weekly[[#This Row],[H Odds &lt;]]="",BF135,IF(AND(Weekly[[#This Row],[H Odds &lt;]]&lt;&gt;"",Weekly[[#This Row],[XGB_P]]=TRUE,Weekly[[#This Row],[Actual]]=TRUE),BF135+Weekly[[#This Row],[H Odds &lt;]]-1,IF(AND(Weekly[[#This Row],[H Odds &lt;]]&lt;&gt;"",Weekly[[#This Row],[XGB_P]]=TRUE,Weekly[[#This Row],[Actual]]=FALSE),BF135-1,BF135)))</f>
        <v>48.28</v>
      </c>
      <c r="BG136" s="38">
        <f>IF(Weekly[[#This Row],[H Odds &lt;]]="",BG135,IF(AND(Weekly[[#This Row],[H Odds &lt;]]&lt;&gt;"",Weekly[[#This Row],[QDA_P]]=TRUE,Weekly[[#This Row],[Actual]]=TRUE),BG135+Weekly[[#This Row],[H Odds &lt;]]-1,IF(AND(Weekly[[#This Row],[H Odds &lt;]]&lt;&gt;"",Weekly[[#This Row],[QDA_P]]=TRUE,Weekly[[#This Row],[Actual]]=FALSE),BG135-1,BG135)))</f>
        <v>41.73</v>
      </c>
      <c r="BH136" s="38">
        <f>IF(Weekly[[#This Row],[H Odds &lt;]]="",BH135,IF(AND(Weekly[[#This Row],[H Odds &lt;]]&lt;&gt;"",Weekly[[#This Row],[KNC_P]]=TRUE,Weekly[[#This Row],[Actual]]=TRUE),BH135+Weekly[[#This Row],[H Odds &lt;]]-1,IF(AND(Weekly[[#This Row],[H Odds &lt;]]&lt;&gt;"",Weekly[[#This Row],[KNC_P]]=TRUE,Weekly[[#This Row],[Actual]]=FALSE),BH135-1,BH135)))</f>
        <v>40</v>
      </c>
      <c r="BI136" s="38">
        <f>IF(Weekly[[#This Row],[H Odds &lt;]]="",BI135,IF(AND(Weekly[[#This Row],[H Odds &lt;]]&lt;&gt;"",Weekly[[#This Row],[TRUES]]&gt;0,Weekly[[#This Row],[Actual]]=TRUE),BI135+Weekly[[#This Row],[H Odds &lt;]]-1,IF(AND(Weekly[[#This Row],[H Odds &lt;]]&lt;&gt;"",Weekly[[#This Row],[TRUES]]=0),BI135,BI135-1)))</f>
        <v>57.24</v>
      </c>
      <c r="BJ136" s="38">
        <f>IF(Weekly[[#This Row],[H Odds &lt;]]="",BJ135,IF(AND(Weekly[[#This Row],[H Odds &lt;]]&lt;&gt;"",Weekly[[#This Row],[Actual]]=TRUE),BJ135+Weekly[[#This Row],[H Odds &lt;]]-1,IF(AND(Weekly[[#This Row],[H Odds &lt;]]&lt;&gt;"",Weekly[[#This Row],[Actual]]=FALSE),BJ135-1,BJ135)))</f>
        <v>56.24</v>
      </c>
      <c r="BK136" s="58">
        <f>IF(AND(Weekly[[#This Row],[TRUES]]&gt;4,Weekly[[#This Row],[Actual]]=TRUE),BK135+Weekly[[#This Row],[BF H Odds]]-1,IF(AND(Weekly[[#This Row],[FALSES]]&gt;4,Weekly[[#This Row],[Actual]]=FALSE),BK135+Weekly[[#This Row],[BF V Odds]]-1,IF(AND(Weekly[[#This Row],[TRUES]]&gt;4,Weekly[[#This Row],[Actual]]=FALSE),BK135-1,IF(AND(Weekly[[#This Row],[FALSES]]&gt;4,Weekly[[#This Row],[Actual]]=TRUE),BK135-1,BK135))))</f>
        <v>39.360000000000028</v>
      </c>
      <c r="BL136" s="58">
        <f>IF(AND(Weekly[[#This Row],[TRUES]]&gt;5,Weekly[[#This Row],[Actual]]=TRUE),BL135+Weekly[[#This Row],[BF H Odds]]-1,IF(AND(Weekly[[#This Row],[FALSES]]&gt;5,Weekly[[#This Row],[Actual]]=FALSE),BL135+Weekly[[#This Row],[BF V Odds]]-1,IF(AND(Weekly[[#This Row],[TRUES]]&gt;5,Weekly[[#This Row],[Actual]]=FALSE),BL135-1,IF(AND(Weekly[[#This Row],[FALSES]]&gt;5,Weekly[[#This Row],[Actual]]=TRUE),BL135-1,BL135))))</f>
        <v>45.320000000000022</v>
      </c>
      <c r="BM136" s="58">
        <f>IF(AND(Weekly[[#This Row],[TRUES]]&gt;6,Weekly[[#This Row],[Actual]]=TRUE),BM135+Weekly[[#This Row],[BF H Odds]]-1,IF(AND(Weekly[[#This Row],[FALSES]]&gt;6,Weekly[[#This Row],[Actual]]=FALSE),BM135+Weekly[[#This Row],[BF V Odds]]-1,IF(AND(Weekly[[#This Row],[TRUES]]&gt;6,Weekly[[#This Row],[Actual]]=FALSE),BM135-1,IF(AND(Weekly[[#This Row],[FALSES]]&gt;6,Weekly[[#This Row],[Actual]]=TRUE),BM135-1,BM135))))</f>
        <v>45.910000000000018</v>
      </c>
      <c r="BN136" s="24"/>
    </row>
    <row r="137" spans="1:69" x14ac:dyDescent="0.25">
      <c r="A137" s="1">
        <v>146</v>
      </c>
      <c r="B137" s="10">
        <v>44254</v>
      </c>
      <c r="C137" s="17" t="s">
        <v>17</v>
      </c>
      <c r="D137" s="15" t="s">
        <v>38</v>
      </c>
      <c r="E137" t="b">
        <v>1</v>
      </c>
      <c r="F137" t="b">
        <v>1</v>
      </c>
      <c r="G137" t="b">
        <v>0</v>
      </c>
      <c r="H137" t="b">
        <v>0</v>
      </c>
      <c r="I137" t="b">
        <v>0</v>
      </c>
      <c r="J137" t="b">
        <v>1</v>
      </c>
      <c r="K137" t="b">
        <v>0</v>
      </c>
      <c r="P137" t="b">
        <v>0</v>
      </c>
      <c r="R137" s="9">
        <f>IFERROR(IF(Weekly[[#This Row],[Won Bet?]]="yes",R136+(Weekly[[#This Row],[BF Odds]]*Weekly[[#This Row],[BF Stake]])-Weekly[[#This Row],[BF Stake]],R136-Weekly[[#This Row],[BF Stake]]),R136)</f>
        <v>94.750000000000043</v>
      </c>
      <c r="S137" s="9">
        <f>IFERROR(IF(Weekly[[#This Row],[Won Bet?]]="yes",S136+(((Weekly[[#This Row],[BF Odds]]*Weekly[[#This Row],[BF Stake]])-Weekly[[#This Row],[BF Stake]])*0.95),S136-Weekly[[#This Row],[BF Stake]]),S136)</f>
        <v>92.612500000000011</v>
      </c>
      <c r="T137">
        <v>1.34</v>
      </c>
      <c r="U137">
        <v>3.35</v>
      </c>
      <c r="V137" s="24">
        <f>IF(Weekly[[#This Row],[Actual]]="","",IF(AND(Weekly[[#This Row],[SVC_P]]=Weekly[[#This Row],[Actual]],Weekly[[#This Row],[SVC_P]]=TRUE),V136+Weekly[[#This Row],[BF H Odds]]-1,IF(AND(Weekly[[#This Row],[SVC_P]]=Weekly[[#This Row],[Actual]],Weekly[[#This Row],[SVC_P]]=FALSE),V136+Weekly[[#This Row],[BF V Odds]]-1,V136-1)))</f>
        <v>67.630000000000024</v>
      </c>
      <c r="W137" s="24">
        <f>IF(Weekly[[#This Row],[Actual]]="","",IF(AND(Weekly[[#This Row],[SVC_P]]=FALSE,Weekly[[#This Row],[Actual]]=TRUE),W136+Weekly[[#This Row],[BF H Odds]]-1,IF(AND(Weekly[[#This Row],[SVC_P]]=TRUE,Weekly[[#This Row],[Actual]]=FALSE,),W136+Weekly[[#This Row],[BF V Odds]]-1,W136-1)))</f>
        <v>-87.509999999999991</v>
      </c>
      <c r="X137" s="24">
        <f>IF(Weekly[[#This Row],[Actual]]="","",IF(AND(Weekly[[#This Row],[ADBC_P]]=Weekly[[#This Row],[Actual]],Weekly[[#This Row],[ADBC_P]]=TRUE),X136+Weekly[[#This Row],[BF H Odds]]-1,IF(AND(Weekly[[#This Row],[ADBC_P]]=Weekly[[#This Row],[Actual]],Weekly[[#This Row],[ADBC_P]]=FALSE),X136+Weekly[[#This Row],[BF V Odds]]-1,X136-1)))</f>
        <v>53.090000000000032</v>
      </c>
      <c r="Y137" s="24">
        <f>IF(Weekly[[#This Row],[Actual]]="","",IF(AND(Weekly[[#This Row],[ADBC_P]]=FALSE,Weekly[[#This Row],[Actual]]=TRUE),Y136+Weekly[[#This Row],[BF H Odds]]-1,IF(AND(Weekly[[#This Row],[ADBC_P]]=TRUE,Weekly[[#This Row],[Actual]]=FALSE),Y136+Weekly[[#This Row],[BF V Odds]]-1,Y136-1)))</f>
        <v>36.47000000000002</v>
      </c>
      <c r="Z137" s="24">
        <f>IF(Weekly[[#This Row],[Actual]]="","",IF(AND(Weekly[[#This Row],[RFC_P]]=Weekly[[#This Row],[Actual]],Weekly[[#This Row],[RFC_P]]=TRUE),Z136+Weekly[[#This Row],[BF H Odds]]-1,IF(AND(Weekly[[#This Row],[RFC_P]]=Weekly[[#This Row],[Actual]],Weekly[[#This Row],[RFC_P]]=FALSE),Z136+Weekly[[#This Row],[BF V Odds]]-1,Z136-1)))</f>
        <v>33.390000000000043</v>
      </c>
      <c r="AA137" s="24">
        <f>IF(Weekly[[#This Row],[Actual]]="","",IF(AND(Weekly[[#This Row],[RFC_P]]=FALSE,Weekly[[#This Row],[Actual]]=TRUE),AA136+Weekly[[#This Row],[BF H Odds]]-1,IF(AND(Weekly[[#This Row],[RFC_P]]=TRUE,Weekly[[#This Row],[Actual]]=FALSE),AA136+Weekly[[#This Row],[BF V Odds]]-1,AA136-1)))</f>
        <v>56.170000000000016</v>
      </c>
      <c r="AB137" s="24">
        <f>IF(Weekly[[#This Row],[Actual]]="","",IF(AND(Weekly[[#This Row],[GBC_P]]=Weekly[[#This Row],[Actual]],Weekly[[#This Row],[GBC_P]]=TRUE),AB136+Weekly[[#This Row],[BF H Odds]]-1,IF(AND(Weekly[[#This Row],[GBC_P]]=Weekly[[#This Row],[Actual]],Weekly[[#This Row],[GBC_P]]=FALSE),AB136+Weekly[[#This Row],[BF V Odds]]-1,AB136-1)))</f>
        <v>37.390000000000029</v>
      </c>
      <c r="AC137" s="24">
        <f>IF(Weekly[[#This Row],[Actual]]="","",IF(AND(Weekly[[#This Row],[GBC_P]]=FALSE,Weekly[[#This Row],[Actual]]=TRUE),AC136+Weekly[[#This Row],[BF H Odds]]-1,IF(AND(Weekly[[#This Row],[GBC_P]]=TRUE,Weekly[[#This Row],[Actual]]=FALSE),AC136+Weekly[[#This Row],[BF V Odds]]-1,AC136-1)))</f>
        <v>52.170000000000023</v>
      </c>
      <c r="AD137" s="24">
        <f>IF(Weekly[[#This Row],[Actual]]="","",IF(AND(Weekly[[#This Row],[HGBC_P]]=Weekly[[#This Row],[Actual]],Weekly[[#This Row],[HGBC_P]]=TRUE),AD136+Weekly[[#This Row],[BF H Odds]]-1,IF(AND(Weekly[[#This Row],[HGBC_P]]=Weekly[[#This Row],[Actual]],Weekly[[#This Row],[HGBC_P]]=FALSE),AD136+Weekly[[#This Row],[BF V Odds]]-1,AD136-1)))</f>
        <v>31.150000000000048</v>
      </c>
      <c r="AE137" s="24">
        <f>IF(Weekly[[#This Row],[Actual]]="","",IF(AND(Weekly[[#This Row],[HGBC_P]]=FALSE,Weekly[[#This Row],[Actual]]=TRUE),AE136+Weekly[[#This Row],[BF H Odds]]-1,IF(AND(Weekly[[#This Row],[HGBC_P]]=TRUE,Weekly[[#This Row],[Actual]]=FALSE),AE136+Weekly[[#This Row],[BF V Odds]]-1,AE136-1)))</f>
        <v>58.410000000000018</v>
      </c>
      <c r="AF137" s="24">
        <f>IF(Weekly[[#This Row],[Actual]]="","",IF(AND(Weekly[[#This Row],[XGB_P]]=Weekly[[#This Row],[Actual]],Weekly[[#This Row],[XGB_P]]=TRUE),AF136+Weekly[[#This Row],[BF H Odds]]-1,IF(AND(Weekly[[#This Row],[XGB_P]]=Weekly[[#This Row],[Actual]],Weekly[[#This Row],[XGB_P]]=FALSE),AF136+Weekly[[#This Row],[BF V Odds]]-1,AF136-1)))</f>
        <v>39.49000000000003</v>
      </c>
      <c r="AG137" s="24">
        <f>IF(Weekly[[#This Row],[Actual]]="","",IF(AND(Weekly[[#This Row],[XGB_P]]=FALSE,Weekly[[#This Row],[Actual]]=TRUE),AG136+Weekly[[#This Row],[BF H Odds]]-1,IF(AND(Weekly[[#This Row],[XGB_P]]=TRUE,Weekly[[#This Row],[Actual]]=FALSE),AG136+Weekly[[#This Row],[BF V Odds]]-1,AG136-1)))</f>
        <v>50.070000000000014</v>
      </c>
      <c r="AH137" s="24">
        <f>IF(Weekly[[#This Row],[Actual]]="","",IF(AND(Weekly[[#This Row],[QDA_P]]=Weekly[[#This Row],[Actual]],Weekly[[#This Row],[QDA_P]]=TRUE),AH136+Weekly[[#This Row],[BF H Odds]]-1,IF(AND(Weekly[[#This Row],[QDA_P]]=Weekly[[#This Row],[Actual]],Weekly[[#This Row],[QDA_P]]=FALSE),AH136+Weekly[[#This Row],[BF V Odds]]-1,AH136-1)))</f>
        <v>35.610000000000028</v>
      </c>
      <c r="AI137" s="24">
        <f>IF(Weekly[[#This Row],[Actual]]="","",IF(AND(Weekly[[#This Row],[QDA_P]]=FALSE,Weekly[[#This Row],[Actual]]=TRUE),AI136+Weekly[[#This Row],[BF H Odds]]-1,IF(AND(Weekly[[#This Row],[QDA_P]]=TRUE,Weekly[[#This Row],[Actual]]=FALSE),AI136+Weekly[[#This Row],[BF V Odds]]-1,AI136-1)))</f>
        <v>53.950000000000024</v>
      </c>
      <c r="AJ137" s="24"/>
      <c r="AK137" s="24"/>
      <c r="AL137" s="30">
        <f>IF(Weekly[[#This Row],[Actual]]="","",COUNTIF(Weekly[[#This Row],[SVC_P]:[QDA_P]],TRUE))</f>
        <v>3</v>
      </c>
      <c r="AM137" s="30">
        <f>IF(Weekly[[#This Row],[Actual]]="","",COUNTIF(Weekly[[#This Row],[SVC_P]:[QDA_P]],FALSE))</f>
        <v>4</v>
      </c>
      <c r="AN137" t="str">
        <f>IF(AND(Weekly[[#This Row],[BF V Odds]]&gt;$BO$6,Weekly[[#This Row],[BF V Odds]] &lt; $BO$7),Weekly[[#This Row],[BF V Odds]],"")</f>
        <v/>
      </c>
      <c r="AO137">
        <f>IF(AND(Weekly[[#This Row],[BF H Odds]]&gt;$BO$6, Weekly[[#This Row],[BF H Odds]] &lt; $BO$7),Weekly[[#This Row],[BF H Odds]],"")</f>
        <v>3.35</v>
      </c>
      <c r="AP137" s="37">
        <f>IF(AND(Weekly[[#This Row],[V Odds &lt;]]="",Weekly[[#This Row],[H Odds &lt;]]=""),AP136,IF(AND(Weekly[[#This Row],[H Odds &lt;]]&lt;&gt;"",Weekly[[#This Row],[SVC_P]]=TRUE,Weekly[[#This Row],[Actual]]=TRUE),AP136+Weekly[[#This Row],[H Odds &lt;]]-1,IF(AND(Weekly[[#This Row],[V Odds &lt;]]&lt;&gt;"",Weekly[[#This Row],[SVC_P]]=FALSE,Weekly[[#This Row],[Actual]]=FALSE),AP136+Weekly[[#This Row],[V Odds &lt;]]-1,IF(AND(Weekly[[#This Row],[V Odds &lt;]]&lt;&gt;"",Weekly[[#This Row],[SVC_P]]=FALSE,Weekly[[#This Row],[Actual]]=TRUE),AP136-1,IF(AND(Weekly[[#This Row],[H Odds &lt;]]&lt;&gt;"",Weekly[[#This Row],[SVC_P]]=TRUE,Weekly[[#This Row],[Actual]]=FALSE),AP136-1,AP136)))))</f>
        <v>58.930000000000014</v>
      </c>
      <c r="AQ137" s="37">
        <f>IF(AND(Weekly[[#This Row],[V Odds &lt;]]="",Weekly[[#This Row],[H Odds &lt;]]=""),AQ136,IF(AND(Weekly[[#This Row],[H Odds &lt;]]&lt;&gt;"",Weekly[[#This Row],[ADBC_P]]=TRUE,Weekly[[#This Row],[Actual]]=TRUE),AQ136+Weekly[[#This Row],[H Odds &lt;]]-1,IF(AND(Weekly[[#This Row],[V Odds &lt;]]&lt;&gt;"",Weekly[[#This Row],[ADBC_P]]=FALSE,Weekly[[#This Row],[Actual]]=FALSE),AQ136+Weekly[[#This Row],[V Odds &lt;]]-1,IF(AND(Weekly[[#This Row],[V Odds &lt;]]&lt;&gt;"",Weekly[[#This Row],[ADBC_P]]=FALSE,Weekly[[#This Row],[Actual]]=TRUE),AQ136-1,IF(AND(Weekly[[#This Row],[H Odds &lt;]]&lt;&gt;"",Weekly[[#This Row],[ADBC_P]]=TRUE,Weekly[[#This Row],[Actual]]=FALSE),AQ136-1,AQ136)))))</f>
        <v>51.33</v>
      </c>
      <c r="AR137" s="37">
        <f>IF(AND(Weekly[[#This Row],[V Odds &lt;]]="",Weekly[[#This Row],[H Odds &lt;]]=""),AR136,IF(AND(Weekly[[#This Row],[H Odds &lt;]]&lt;&gt;"",Weekly[[#This Row],[RFC_P]]=TRUE,Weekly[[#This Row],[Actual]]=TRUE),AR136+Weekly[[#This Row],[H Odds &lt;]]-1,IF(AND(Weekly[[#This Row],[V Odds &lt;]]&lt;&gt;"",Weekly[[#This Row],[RFC_P]]=FALSE,Weekly[[#This Row],[Actual]]=FALSE),AR136+Weekly[[#This Row],[V Odds &lt;]]-1,IF(AND(Weekly[[#This Row],[V Odds &lt;]]&lt;&gt;"",Weekly[[#This Row],[RFC_P]]=FALSE,Weekly[[#This Row],[Actual]]=TRUE),AR136-1,IF(AND(Weekly[[#This Row],[H Odds &lt;]]&lt;&gt;"",Weekly[[#This Row],[RFC_P]]=TRUE,Weekly[[#This Row],[Actual]]=FALSE),AR136-1,AR136)))))</f>
        <v>45.59</v>
      </c>
      <c r="AS137" s="37">
        <f>IF(AND(Weekly[[#This Row],[V Odds &lt;]]="",Weekly[[#This Row],[H Odds &lt;]]=""),AS136,IF(AND(Weekly[[#This Row],[H Odds &lt;]]&lt;&gt;"",Weekly[[#This Row],[GBC_P]]=TRUE,Weekly[[#This Row],[Actual]]=TRUE),AS136+Weekly[[#This Row],[H Odds &lt;]]-1,IF(AND(Weekly[[#This Row],[V Odds &lt;]]&lt;&gt;"",Weekly[[#This Row],[GBC_P]]=FALSE,Weekly[[#This Row],[Actual]]=FALSE),AS136+Weekly[[#This Row],[V Odds &lt;]]-1,IF(AND(Weekly[[#This Row],[V Odds &lt;]]&lt;&gt;"",Weekly[[#This Row],[GBC_P]]=FALSE,Weekly[[#This Row],[Actual]]=TRUE),AS136-1,IF(AND(Weekly[[#This Row],[H Odds &lt;]]&lt;&gt;"",Weekly[[#This Row],[GBC_P]]=TRUE,Weekly[[#This Row],[Actual]]=FALSE),AS136-1,AS136)))))</f>
        <v>48.08</v>
      </c>
      <c r="AT137" s="37">
        <f>IF(AND(Weekly[[#This Row],[V Odds &lt;]]="",Weekly[[#This Row],[H Odds &lt;]]=""),AT136,IF(AND(Weekly[[#This Row],[H Odds &lt;]]&lt;&gt;"",Weekly[[#This Row],[HGBC_P]]=TRUE,Weekly[[#This Row],[Actual]]=TRUE),AT136+Weekly[[#This Row],[H Odds &lt;]]-1,IF(AND(Weekly[[#This Row],[V Odds &lt;]]&lt;&gt;"",Weekly[[#This Row],[HGBC_P]]=FALSE,Weekly[[#This Row],[Actual]]=FALSE),AT136+Weekly[[#This Row],[V Odds &lt;]]-1,IF(AND(Weekly[[#This Row],[V Odds &lt;]]&lt;&gt;"",Weekly[[#This Row],[HGBC_P]]=FALSE,Weekly[[#This Row],[Actual]]=TRUE),AT136-1,IF(AND(Weekly[[#This Row],[H Odds &lt;]]&lt;&gt;"",Weekly[[#This Row],[HGBC_P]]=TRUE,Weekly[[#This Row],[Actual]]=FALSE),AT136-1,AT136)))))</f>
        <v>45.51</v>
      </c>
      <c r="AU137" s="37">
        <f>IF(AND(Weekly[[#This Row],[V Odds &lt;]]="",Weekly[[#This Row],[H Odds &lt;]]=""),AU136,IF(AND(Weekly[[#This Row],[H Odds &lt;]]&lt;&gt;"",Weekly[[#This Row],[XGB_P]]=TRUE,Weekly[[#This Row],[Actual]]=TRUE),AU136+Weekly[[#This Row],[H Odds &lt;]]-1,IF(AND(Weekly[[#This Row],[V Odds &lt;]]&lt;&gt;"",Weekly[[#This Row],[XGB_P]]=FALSE,Weekly[[#This Row],[Actual]]=FALSE),AU136+Weekly[[#This Row],[V Odds &lt;]]-1,IF(AND(Weekly[[#This Row],[V Odds &lt;]]&lt;&gt;"",Weekly[[#This Row],[XGB_P]]=FALSE,Weekly[[#This Row],[Actual]]=TRUE),AU136-1,IF(AND(Weekly[[#This Row],[H Odds &lt;]]&lt;&gt;"",Weekly[[#This Row],[XGB_P]]=TRUE,Weekly[[#This Row],[Actual]]=FALSE),AU136-1,AU136)))))</f>
        <v>48.910000000000004</v>
      </c>
      <c r="AV137" s="37">
        <f>IF(AND(Weekly[[#This Row],[V Odds &lt;]]="",Weekly[[#This Row],[H Odds &lt;]]=""),AV136,IF(AND(Weekly[[#This Row],[H Odds &lt;]]&lt;&gt;"",Weekly[[#This Row],[QDA_P]]=TRUE,Weekly[[#This Row],[Actual]]=TRUE),AV136+Weekly[[#This Row],[H Odds &lt;]]-1,IF(AND(Weekly[[#This Row],[V Odds &lt;]]&lt;&gt;"",Weekly[[#This Row],[QDA_P]]=FALSE,Weekly[[#This Row],[Actual]]=FALSE),AV136+Weekly[[#This Row],[V Odds &lt;]]-1,IF(AND(Weekly[[#This Row],[V Odds &lt;]]&lt;&gt;"",Weekly[[#This Row],[QDA_P]]=FALSE,Weekly[[#This Row],[Actual]]=TRUE),AV136-1,IF(AND(Weekly[[#This Row],[H Odds &lt;]]&lt;&gt;"",Weekly[[#This Row],[QDA_P]]=TRUE,Weekly[[#This Row],[Actual]]=FALSE),AV136-1,AV136)))))</f>
        <v>48.749999999999993</v>
      </c>
      <c r="AW137" s="37"/>
      <c r="AX137" s="37">
        <f>IF(AND(Weekly[[#This Row],[V Odds &lt;]]="",Weekly[[#This Row],[H Odds &lt;]]=""),AX136,IF(AND(Weekly[[#This Row],[V Odds &lt;]]&lt;&gt;"",Weekly[[#This Row],[FALSES]]&gt;0,Weekly[[#This Row],[Actual]]=FALSE),AX136+Weekly[[#This Row],[V Odds &lt;]]-1,IF(AND(Weekly[[#This Row],[H Odds &lt;]]&lt;&gt;"",Weekly[[#This Row],[TRUES]]&gt;0,Weekly[[#This Row],[Actual]]=TRUE),AX136+Weekly[[#This Row],[H Odds &lt;]]-1,IF(AND(Weekly[[#This Row],[V Odds &lt;]]&lt;&gt;"",Weekly[[#This Row],[FALSES]]=0),AX136,IF(AND(Weekly[[#This Row],[H Odds &lt;]]&lt;&gt;"",Weekly[[#This Row],[TRUES]]=0),AX136,AX136-1)))))</f>
        <v>62.95</v>
      </c>
      <c r="AY137" s="37">
        <f>IF(AND(Weekly[[#This Row],[V Odds &lt;]]="",Weekly[[#This Row],[H Odds &lt;]]=""),AY136,IF(AND(Weekly[[#This Row],[V Odds &lt;]]&lt;&gt;"",Weekly[[#This Row],[FALSES]]&gt;0,Weekly[[#This Row],[Actual]]=FALSE),AY136+((Weekly[[#This Row],[V Odds &lt;]]-1)*0.92),IF(AND(Weekly[[#This Row],[H Odds &lt;]]&lt;&gt;"",Weekly[[#This Row],[TRUES]]&gt;0,Weekly[[#This Row],[Actual]]=TRUE),AY136+((Weekly[[#This Row],[H Odds &lt;]]-1)*0.92),IF(AND(Weekly[[#This Row],[V Odds &lt;]]&lt;&gt;"",Weekly[[#This Row],[FALSES]]=0),AY136,IF(AND(Weekly[[#This Row],[H Odds &lt;]]&lt;&gt;"",Weekly[[#This Row],[TRUES]]=0),AY136,AY136-1)))))</f>
        <v>59.754000000000012</v>
      </c>
      <c r="AZ137" s="37">
        <f>IF(AND(Weekly[[#This Row],[V Odds &lt;]]="",Weekly[[#This Row],[H Odds &lt;]]=""),AZ136,IF(AND(Weekly[[#This Row],[V Odds &lt;]]&lt;&gt;"",Weekly[[#This Row],[Actual]]=FALSE),AZ136+Weekly[[#This Row],[V Odds &lt;]]-1,IF(AND(Weekly[[#This Row],[H Odds &lt;]]&lt;&gt;"",Weekly[[#This Row],[Actual]]=TRUE),AZ136+Weekly[[#This Row],[H Odds &lt;]]-1,AZ136-1)))</f>
        <v>65.28</v>
      </c>
      <c r="BA137" s="38">
        <f>IF(Weekly[[#This Row],[H Odds &lt;]]="",BA136,IF(AND(Weekly[[#This Row],[H Odds &lt;]]&lt;&gt;"",Weekly[[#This Row],[SVC_P]]=TRUE,Weekly[[#This Row],[Actual]]=TRUE),BA136+Weekly[[#This Row],[H Odds &lt;]]-1,IF(AND(Weekly[[#This Row],[H Odds &lt;]]&lt;&gt;"",Weekly[[#This Row],[SVC_P]]=TRUE,Weekly[[#This Row],[Actual]]=FALSE),BA136-1,BA136)))</f>
        <v>56.24</v>
      </c>
      <c r="BB137" s="38">
        <f>IF(Weekly[[#This Row],[H Odds &lt;]]="",BB136,IF(AND(Weekly[[#This Row],[H Odds &lt;]]&lt;&gt;"",Weekly[[#This Row],[ADBC_P]]=TRUE,Weekly[[#This Row],[Actual]]=TRUE),BB136+Weekly[[#This Row],[H Odds &lt;]]-1,IF(AND(Weekly[[#This Row],[H Odds &lt;]]&lt;&gt;"",Weekly[[#This Row],[ADBC_P]]=TRUE,Weekly[[#This Row],[Actual]]=FALSE),BB136-1,BB136)))</f>
        <v>45.01</v>
      </c>
      <c r="BC137" s="38">
        <f>IF(Weekly[[#This Row],[H Odds &lt;]]="",BC136,IF(AND(Weekly[[#This Row],[H Odds &lt;]]&lt;&gt;"",Weekly[[#This Row],[RFC_P]]=TRUE,Weekly[[#This Row],[Actual]]=TRUE),BC136+Weekly[[#This Row],[H Odds &lt;]]-1,IF(AND(Weekly[[#This Row],[H Odds &lt;]]&lt;&gt;"",Weekly[[#This Row],[RFC_P]]=TRUE,Weekly[[#This Row],[Actual]]=FALSE),BC136-1,BC136)))</f>
        <v>42.76</v>
      </c>
      <c r="BD137" s="38">
        <f>IF(Weekly[[#This Row],[H Odds &lt;]]="",BD136,IF(AND(Weekly[[#This Row],[H Odds &lt;]]&lt;&gt;"",Weekly[[#This Row],[GBC_P]]=TRUE,Weekly[[#This Row],[Actual]]=TRUE),BD136+Weekly[[#This Row],[H Odds &lt;]]-1,IF(AND(Weekly[[#This Row],[H Odds &lt;]]&lt;&gt;"",Weekly[[#This Row],[GBC_P]]=TRUE,Weekly[[#This Row],[Actual]]=FALSE),BD136-1,BD136)))</f>
        <v>43.76</v>
      </c>
      <c r="BE137" s="38">
        <f>IF(Weekly[[#This Row],[H Odds &lt;]]="",BE136,IF(AND(Weekly[[#This Row],[H Odds &lt;]]&lt;&gt;"",Weekly[[#This Row],[HGBC_P]]=TRUE,Weekly[[#This Row],[Actual]]=TRUE),BE136+Weekly[[#This Row],[H Odds &lt;]]-1,IF(AND(Weekly[[#This Row],[H Odds &lt;]]&lt;&gt;"",Weekly[[#This Row],[HGBC_P]]=TRUE,Weekly[[#This Row],[Actual]]=FALSE),BE136-1,BE136)))</f>
        <v>45.01</v>
      </c>
      <c r="BF137" s="38">
        <f>IF(Weekly[[#This Row],[H Odds &lt;]]="",BF136,IF(AND(Weekly[[#This Row],[H Odds &lt;]]&lt;&gt;"",Weekly[[#This Row],[XGB_P]]=TRUE,Weekly[[#This Row],[Actual]]=TRUE),BF136+Weekly[[#This Row],[H Odds &lt;]]-1,IF(AND(Weekly[[#This Row],[H Odds &lt;]]&lt;&gt;"",Weekly[[#This Row],[XGB_P]]=TRUE,Weekly[[#This Row],[Actual]]=FALSE),BF136-1,BF136)))</f>
        <v>47.28</v>
      </c>
      <c r="BG137" s="38">
        <f>IF(Weekly[[#This Row],[H Odds &lt;]]="",BG136,IF(AND(Weekly[[#This Row],[H Odds &lt;]]&lt;&gt;"",Weekly[[#This Row],[QDA_P]]=TRUE,Weekly[[#This Row],[Actual]]=TRUE),BG136+Weekly[[#This Row],[H Odds &lt;]]-1,IF(AND(Weekly[[#This Row],[H Odds &lt;]]&lt;&gt;"",Weekly[[#This Row],[QDA_P]]=TRUE,Weekly[[#This Row],[Actual]]=FALSE),BG136-1,BG136)))</f>
        <v>41.73</v>
      </c>
      <c r="BH137" s="38">
        <f>IF(Weekly[[#This Row],[H Odds &lt;]]="",BH136,IF(AND(Weekly[[#This Row],[H Odds &lt;]]&lt;&gt;"",Weekly[[#This Row],[KNC_P]]=TRUE,Weekly[[#This Row],[Actual]]=TRUE),BH136+Weekly[[#This Row],[H Odds &lt;]]-1,IF(AND(Weekly[[#This Row],[H Odds &lt;]]&lt;&gt;"",Weekly[[#This Row],[KNC_P]]=TRUE,Weekly[[#This Row],[Actual]]=FALSE),BH136-1,BH136)))</f>
        <v>40</v>
      </c>
      <c r="BI137" s="38">
        <f>IF(Weekly[[#This Row],[H Odds &lt;]]="",BI136,IF(AND(Weekly[[#This Row],[H Odds &lt;]]&lt;&gt;"",Weekly[[#This Row],[TRUES]]&gt;0,Weekly[[#This Row],[Actual]]=TRUE),BI136+Weekly[[#This Row],[H Odds &lt;]]-1,IF(AND(Weekly[[#This Row],[H Odds &lt;]]&lt;&gt;"",Weekly[[#This Row],[TRUES]]=0),BI136,BI136-1)))</f>
        <v>56.24</v>
      </c>
      <c r="BJ137" s="38">
        <f>IF(Weekly[[#This Row],[H Odds &lt;]]="",BJ136,IF(AND(Weekly[[#This Row],[H Odds &lt;]]&lt;&gt;"",Weekly[[#This Row],[Actual]]=TRUE),BJ136+Weekly[[#This Row],[H Odds &lt;]]-1,IF(AND(Weekly[[#This Row],[H Odds &lt;]]&lt;&gt;"",Weekly[[#This Row],[Actual]]=FALSE),BJ136-1,BJ136)))</f>
        <v>55.24</v>
      </c>
      <c r="BK137" s="58">
        <f>IF(AND(Weekly[[#This Row],[TRUES]]&gt;4,Weekly[[#This Row],[Actual]]=TRUE),BK136+Weekly[[#This Row],[BF H Odds]]-1,IF(AND(Weekly[[#This Row],[FALSES]]&gt;4,Weekly[[#This Row],[Actual]]=FALSE),BK136+Weekly[[#This Row],[BF V Odds]]-1,IF(AND(Weekly[[#This Row],[TRUES]]&gt;4,Weekly[[#This Row],[Actual]]=FALSE),BK136-1,IF(AND(Weekly[[#This Row],[FALSES]]&gt;4,Weekly[[#This Row],[Actual]]=TRUE),BK136-1,BK136))))</f>
        <v>39.360000000000028</v>
      </c>
      <c r="BL137" s="58">
        <f>IF(AND(Weekly[[#This Row],[TRUES]]&gt;5,Weekly[[#This Row],[Actual]]=TRUE),BL136+Weekly[[#This Row],[BF H Odds]]-1,IF(AND(Weekly[[#This Row],[FALSES]]&gt;5,Weekly[[#This Row],[Actual]]=FALSE),BL136+Weekly[[#This Row],[BF V Odds]]-1,IF(AND(Weekly[[#This Row],[TRUES]]&gt;5,Weekly[[#This Row],[Actual]]=FALSE),BL136-1,IF(AND(Weekly[[#This Row],[FALSES]]&gt;5,Weekly[[#This Row],[Actual]]=TRUE),BL136-1,BL136))))</f>
        <v>45.320000000000022</v>
      </c>
      <c r="BM137" s="58">
        <f>IF(AND(Weekly[[#This Row],[TRUES]]&gt;6,Weekly[[#This Row],[Actual]]=TRUE),BM136+Weekly[[#This Row],[BF H Odds]]-1,IF(AND(Weekly[[#This Row],[FALSES]]&gt;6,Weekly[[#This Row],[Actual]]=FALSE),BM136+Weekly[[#This Row],[BF V Odds]]-1,IF(AND(Weekly[[#This Row],[TRUES]]&gt;6,Weekly[[#This Row],[Actual]]=FALSE),BM136-1,IF(AND(Weekly[[#This Row],[FALSES]]&gt;6,Weekly[[#This Row],[Actual]]=TRUE),BM136-1,BM136))))</f>
        <v>45.910000000000018</v>
      </c>
      <c r="BN137" s="24"/>
    </row>
    <row r="138" spans="1:69" x14ac:dyDescent="0.25">
      <c r="A138" s="1">
        <v>147</v>
      </c>
      <c r="B138" s="10">
        <v>44254</v>
      </c>
      <c r="C138" s="17" t="s">
        <v>18</v>
      </c>
      <c r="D138" s="15" t="s">
        <v>15</v>
      </c>
      <c r="E138" t="b">
        <v>1</v>
      </c>
      <c r="F138" t="b">
        <v>0</v>
      </c>
      <c r="G138" t="b">
        <v>1</v>
      </c>
      <c r="H138" t="b">
        <v>0</v>
      </c>
      <c r="I138" t="b">
        <v>0</v>
      </c>
      <c r="J138" t="b">
        <v>0</v>
      </c>
      <c r="K138" t="b">
        <v>1</v>
      </c>
      <c r="P138" t="b">
        <v>1</v>
      </c>
      <c r="R138" s="9">
        <f>IFERROR(IF(Weekly[[#This Row],[Won Bet?]]="yes",R137+(Weekly[[#This Row],[BF Odds]]*Weekly[[#This Row],[BF Stake]])-Weekly[[#This Row],[BF Stake]],R137-Weekly[[#This Row],[BF Stake]]),R137)</f>
        <v>94.750000000000043</v>
      </c>
      <c r="S138" s="9">
        <f>IFERROR(IF(Weekly[[#This Row],[Won Bet?]]="yes",S137+(((Weekly[[#This Row],[BF Odds]]*Weekly[[#This Row],[BF Stake]])-Weekly[[#This Row],[BF Stake]])*0.95),S137-Weekly[[#This Row],[BF Stake]]),S137)</f>
        <v>92.612500000000011</v>
      </c>
      <c r="T138">
        <v>1.95</v>
      </c>
      <c r="U138">
        <v>1.86</v>
      </c>
      <c r="V138" s="24">
        <f>IF(Weekly[[#This Row],[Actual]]="","",IF(AND(Weekly[[#This Row],[SVC_P]]=Weekly[[#This Row],[Actual]],Weekly[[#This Row],[SVC_P]]=TRUE),V137+Weekly[[#This Row],[BF H Odds]]-1,IF(AND(Weekly[[#This Row],[SVC_P]]=Weekly[[#This Row],[Actual]],Weekly[[#This Row],[SVC_P]]=FALSE),V137+Weekly[[#This Row],[BF V Odds]]-1,V137-1)))</f>
        <v>68.490000000000023</v>
      </c>
      <c r="W138" s="24">
        <f>IF(Weekly[[#This Row],[Actual]]="","",IF(AND(Weekly[[#This Row],[SVC_P]]=FALSE,Weekly[[#This Row],[Actual]]=TRUE),W137+Weekly[[#This Row],[BF H Odds]]-1,IF(AND(Weekly[[#This Row],[SVC_P]]=TRUE,Weekly[[#This Row],[Actual]]=FALSE,),W137+Weekly[[#This Row],[BF V Odds]]-1,W137-1)))</f>
        <v>-88.509999999999991</v>
      </c>
      <c r="X138" s="24">
        <f>IF(Weekly[[#This Row],[Actual]]="","",IF(AND(Weekly[[#This Row],[ADBC_P]]=Weekly[[#This Row],[Actual]],Weekly[[#This Row],[ADBC_P]]=TRUE),X137+Weekly[[#This Row],[BF H Odds]]-1,IF(AND(Weekly[[#This Row],[ADBC_P]]=Weekly[[#This Row],[Actual]],Weekly[[#This Row],[ADBC_P]]=FALSE),X137+Weekly[[#This Row],[BF V Odds]]-1,X137-1)))</f>
        <v>52.090000000000032</v>
      </c>
      <c r="Y138" s="24">
        <f>IF(Weekly[[#This Row],[Actual]]="","",IF(AND(Weekly[[#This Row],[ADBC_P]]=FALSE,Weekly[[#This Row],[Actual]]=TRUE),Y137+Weekly[[#This Row],[BF H Odds]]-1,IF(AND(Weekly[[#This Row],[ADBC_P]]=TRUE,Weekly[[#This Row],[Actual]]=FALSE),Y137+Weekly[[#This Row],[BF V Odds]]-1,Y137-1)))</f>
        <v>37.33000000000002</v>
      </c>
      <c r="Z138" s="24">
        <f>IF(Weekly[[#This Row],[Actual]]="","",IF(AND(Weekly[[#This Row],[RFC_P]]=Weekly[[#This Row],[Actual]],Weekly[[#This Row],[RFC_P]]=TRUE),Z137+Weekly[[#This Row],[BF H Odds]]-1,IF(AND(Weekly[[#This Row],[RFC_P]]=Weekly[[#This Row],[Actual]],Weekly[[#This Row],[RFC_P]]=FALSE),Z137+Weekly[[#This Row],[BF V Odds]]-1,Z137-1)))</f>
        <v>34.250000000000043</v>
      </c>
      <c r="AA138" s="24">
        <f>IF(Weekly[[#This Row],[Actual]]="","",IF(AND(Weekly[[#This Row],[RFC_P]]=FALSE,Weekly[[#This Row],[Actual]]=TRUE),AA137+Weekly[[#This Row],[BF H Odds]]-1,IF(AND(Weekly[[#This Row],[RFC_P]]=TRUE,Weekly[[#This Row],[Actual]]=FALSE),AA137+Weekly[[#This Row],[BF V Odds]]-1,AA137-1)))</f>
        <v>55.170000000000016</v>
      </c>
      <c r="AB138" s="24">
        <f>IF(Weekly[[#This Row],[Actual]]="","",IF(AND(Weekly[[#This Row],[GBC_P]]=Weekly[[#This Row],[Actual]],Weekly[[#This Row],[GBC_P]]=TRUE),AB137+Weekly[[#This Row],[BF H Odds]]-1,IF(AND(Weekly[[#This Row],[GBC_P]]=Weekly[[#This Row],[Actual]],Weekly[[#This Row],[GBC_P]]=FALSE),AB137+Weekly[[#This Row],[BF V Odds]]-1,AB137-1)))</f>
        <v>36.390000000000029</v>
      </c>
      <c r="AC138" s="24">
        <f>IF(Weekly[[#This Row],[Actual]]="","",IF(AND(Weekly[[#This Row],[GBC_P]]=FALSE,Weekly[[#This Row],[Actual]]=TRUE),AC137+Weekly[[#This Row],[BF H Odds]]-1,IF(AND(Weekly[[#This Row],[GBC_P]]=TRUE,Weekly[[#This Row],[Actual]]=FALSE),AC137+Weekly[[#This Row],[BF V Odds]]-1,AC137-1)))</f>
        <v>53.030000000000022</v>
      </c>
      <c r="AD138" s="24">
        <f>IF(Weekly[[#This Row],[Actual]]="","",IF(AND(Weekly[[#This Row],[HGBC_P]]=Weekly[[#This Row],[Actual]],Weekly[[#This Row],[HGBC_P]]=TRUE),AD137+Weekly[[#This Row],[BF H Odds]]-1,IF(AND(Weekly[[#This Row],[HGBC_P]]=Weekly[[#This Row],[Actual]],Weekly[[#This Row],[HGBC_P]]=FALSE),AD137+Weekly[[#This Row],[BF V Odds]]-1,AD137-1)))</f>
        <v>30.150000000000048</v>
      </c>
      <c r="AE138" s="24">
        <f>IF(Weekly[[#This Row],[Actual]]="","",IF(AND(Weekly[[#This Row],[HGBC_P]]=FALSE,Weekly[[#This Row],[Actual]]=TRUE),AE137+Weekly[[#This Row],[BF H Odds]]-1,IF(AND(Weekly[[#This Row],[HGBC_P]]=TRUE,Weekly[[#This Row],[Actual]]=FALSE),AE137+Weekly[[#This Row],[BF V Odds]]-1,AE137-1)))</f>
        <v>59.270000000000017</v>
      </c>
      <c r="AF138" s="24">
        <f>IF(Weekly[[#This Row],[Actual]]="","",IF(AND(Weekly[[#This Row],[XGB_P]]=Weekly[[#This Row],[Actual]],Weekly[[#This Row],[XGB_P]]=TRUE),AF137+Weekly[[#This Row],[BF H Odds]]-1,IF(AND(Weekly[[#This Row],[XGB_P]]=Weekly[[#This Row],[Actual]],Weekly[[#This Row],[XGB_P]]=FALSE),AF137+Weekly[[#This Row],[BF V Odds]]-1,AF137-1)))</f>
        <v>38.49000000000003</v>
      </c>
      <c r="AG138" s="24">
        <f>IF(Weekly[[#This Row],[Actual]]="","",IF(AND(Weekly[[#This Row],[XGB_P]]=FALSE,Weekly[[#This Row],[Actual]]=TRUE),AG137+Weekly[[#This Row],[BF H Odds]]-1,IF(AND(Weekly[[#This Row],[XGB_P]]=TRUE,Weekly[[#This Row],[Actual]]=FALSE),AG137+Weekly[[#This Row],[BF V Odds]]-1,AG137-1)))</f>
        <v>50.930000000000014</v>
      </c>
      <c r="AH138" s="24">
        <f>IF(Weekly[[#This Row],[Actual]]="","",IF(AND(Weekly[[#This Row],[QDA_P]]=Weekly[[#This Row],[Actual]],Weekly[[#This Row],[QDA_P]]=TRUE),AH137+Weekly[[#This Row],[BF H Odds]]-1,IF(AND(Weekly[[#This Row],[QDA_P]]=Weekly[[#This Row],[Actual]],Weekly[[#This Row],[QDA_P]]=FALSE),AH137+Weekly[[#This Row],[BF V Odds]]-1,AH137-1)))</f>
        <v>36.470000000000027</v>
      </c>
      <c r="AI138" s="24">
        <f>IF(Weekly[[#This Row],[Actual]]="","",IF(AND(Weekly[[#This Row],[QDA_P]]=FALSE,Weekly[[#This Row],[Actual]]=TRUE),AI137+Weekly[[#This Row],[BF H Odds]]-1,IF(AND(Weekly[[#This Row],[QDA_P]]=TRUE,Weekly[[#This Row],[Actual]]=FALSE),AI137+Weekly[[#This Row],[BF V Odds]]-1,AI137-1)))</f>
        <v>52.950000000000024</v>
      </c>
      <c r="AJ138" s="24"/>
      <c r="AK138" s="24"/>
      <c r="AL138" s="30">
        <f>IF(Weekly[[#This Row],[Actual]]="","",COUNTIF(Weekly[[#This Row],[SVC_P]:[QDA_P]],TRUE))</f>
        <v>3</v>
      </c>
      <c r="AM138" s="30">
        <f>IF(Weekly[[#This Row],[Actual]]="","",COUNTIF(Weekly[[#This Row],[SVC_P]:[QDA_P]],FALSE))</f>
        <v>4</v>
      </c>
      <c r="AN138" t="str">
        <f>IF(AND(Weekly[[#This Row],[BF V Odds]]&gt;$BO$6,Weekly[[#This Row],[BF V Odds]] &lt; $BO$7),Weekly[[#This Row],[BF V Odds]],"")</f>
        <v/>
      </c>
      <c r="AO138" t="str">
        <f>IF(AND(Weekly[[#This Row],[BF H Odds]]&gt;$BO$6, Weekly[[#This Row],[BF H Odds]] &lt; $BO$7),Weekly[[#This Row],[BF H Odds]],"")</f>
        <v/>
      </c>
      <c r="AP138" s="37">
        <f>IF(AND(Weekly[[#This Row],[V Odds &lt;]]="",Weekly[[#This Row],[H Odds &lt;]]=""),AP137,IF(AND(Weekly[[#This Row],[H Odds &lt;]]&lt;&gt;"",Weekly[[#This Row],[SVC_P]]=TRUE,Weekly[[#This Row],[Actual]]=TRUE),AP137+Weekly[[#This Row],[H Odds &lt;]]-1,IF(AND(Weekly[[#This Row],[V Odds &lt;]]&lt;&gt;"",Weekly[[#This Row],[SVC_P]]=FALSE,Weekly[[#This Row],[Actual]]=FALSE),AP137+Weekly[[#This Row],[V Odds &lt;]]-1,IF(AND(Weekly[[#This Row],[V Odds &lt;]]&lt;&gt;"",Weekly[[#This Row],[SVC_P]]=FALSE,Weekly[[#This Row],[Actual]]=TRUE),AP137-1,IF(AND(Weekly[[#This Row],[H Odds &lt;]]&lt;&gt;"",Weekly[[#This Row],[SVC_P]]=TRUE,Weekly[[#This Row],[Actual]]=FALSE),AP137-1,AP137)))))</f>
        <v>58.930000000000014</v>
      </c>
      <c r="AQ138" s="37">
        <f>IF(AND(Weekly[[#This Row],[V Odds &lt;]]="",Weekly[[#This Row],[H Odds &lt;]]=""),AQ137,IF(AND(Weekly[[#This Row],[H Odds &lt;]]&lt;&gt;"",Weekly[[#This Row],[ADBC_P]]=TRUE,Weekly[[#This Row],[Actual]]=TRUE),AQ137+Weekly[[#This Row],[H Odds &lt;]]-1,IF(AND(Weekly[[#This Row],[V Odds &lt;]]&lt;&gt;"",Weekly[[#This Row],[ADBC_P]]=FALSE,Weekly[[#This Row],[Actual]]=FALSE),AQ137+Weekly[[#This Row],[V Odds &lt;]]-1,IF(AND(Weekly[[#This Row],[V Odds &lt;]]&lt;&gt;"",Weekly[[#This Row],[ADBC_P]]=FALSE,Weekly[[#This Row],[Actual]]=TRUE),AQ137-1,IF(AND(Weekly[[#This Row],[H Odds &lt;]]&lt;&gt;"",Weekly[[#This Row],[ADBC_P]]=TRUE,Weekly[[#This Row],[Actual]]=FALSE),AQ137-1,AQ137)))))</f>
        <v>51.33</v>
      </c>
      <c r="AR138" s="37">
        <f>IF(AND(Weekly[[#This Row],[V Odds &lt;]]="",Weekly[[#This Row],[H Odds &lt;]]=""),AR137,IF(AND(Weekly[[#This Row],[H Odds &lt;]]&lt;&gt;"",Weekly[[#This Row],[RFC_P]]=TRUE,Weekly[[#This Row],[Actual]]=TRUE),AR137+Weekly[[#This Row],[H Odds &lt;]]-1,IF(AND(Weekly[[#This Row],[V Odds &lt;]]&lt;&gt;"",Weekly[[#This Row],[RFC_P]]=FALSE,Weekly[[#This Row],[Actual]]=FALSE),AR137+Weekly[[#This Row],[V Odds &lt;]]-1,IF(AND(Weekly[[#This Row],[V Odds &lt;]]&lt;&gt;"",Weekly[[#This Row],[RFC_P]]=FALSE,Weekly[[#This Row],[Actual]]=TRUE),AR137-1,IF(AND(Weekly[[#This Row],[H Odds &lt;]]&lt;&gt;"",Weekly[[#This Row],[RFC_P]]=TRUE,Weekly[[#This Row],[Actual]]=FALSE),AR137-1,AR137)))))</f>
        <v>45.59</v>
      </c>
      <c r="AS138" s="37">
        <f>IF(AND(Weekly[[#This Row],[V Odds &lt;]]="",Weekly[[#This Row],[H Odds &lt;]]=""),AS137,IF(AND(Weekly[[#This Row],[H Odds &lt;]]&lt;&gt;"",Weekly[[#This Row],[GBC_P]]=TRUE,Weekly[[#This Row],[Actual]]=TRUE),AS137+Weekly[[#This Row],[H Odds &lt;]]-1,IF(AND(Weekly[[#This Row],[V Odds &lt;]]&lt;&gt;"",Weekly[[#This Row],[GBC_P]]=FALSE,Weekly[[#This Row],[Actual]]=FALSE),AS137+Weekly[[#This Row],[V Odds &lt;]]-1,IF(AND(Weekly[[#This Row],[V Odds &lt;]]&lt;&gt;"",Weekly[[#This Row],[GBC_P]]=FALSE,Weekly[[#This Row],[Actual]]=TRUE),AS137-1,IF(AND(Weekly[[#This Row],[H Odds &lt;]]&lt;&gt;"",Weekly[[#This Row],[GBC_P]]=TRUE,Weekly[[#This Row],[Actual]]=FALSE),AS137-1,AS137)))))</f>
        <v>48.08</v>
      </c>
      <c r="AT138" s="37">
        <f>IF(AND(Weekly[[#This Row],[V Odds &lt;]]="",Weekly[[#This Row],[H Odds &lt;]]=""),AT137,IF(AND(Weekly[[#This Row],[H Odds &lt;]]&lt;&gt;"",Weekly[[#This Row],[HGBC_P]]=TRUE,Weekly[[#This Row],[Actual]]=TRUE),AT137+Weekly[[#This Row],[H Odds &lt;]]-1,IF(AND(Weekly[[#This Row],[V Odds &lt;]]&lt;&gt;"",Weekly[[#This Row],[HGBC_P]]=FALSE,Weekly[[#This Row],[Actual]]=FALSE),AT137+Weekly[[#This Row],[V Odds &lt;]]-1,IF(AND(Weekly[[#This Row],[V Odds &lt;]]&lt;&gt;"",Weekly[[#This Row],[HGBC_P]]=FALSE,Weekly[[#This Row],[Actual]]=TRUE),AT137-1,IF(AND(Weekly[[#This Row],[H Odds &lt;]]&lt;&gt;"",Weekly[[#This Row],[HGBC_P]]=TRUE,Weekly[[#This Row],[Actual]]=FALSE),AT137-1,AT137)))))</f>
        <v>45.51</v>
      </c>
      <c r="AU138" s="37">
        <f>IF(AND(Weekly[[#This Row],[V Odds &lt;]]="",Weekly[[#This Row],[H Odds &lt;]]=""),AU137,IF(AND(Weekly[[#This Row],[H Odds &lt;]]&lt;&gt;"",Weekly[[#This Row],[XGB_P]]=TRUE,Weekly[[#This Row],[Actual]]=TRUE),AU137+Weekly[[#This Row],[H Odds &lt;]]-1,IF(AND(Weekly[[#This Row],[V Odds &lt;]]&lt;&gt;"",Weekly[[#This Row],[XGB_P]]=FALSE,Weekly[[#This Row],[Actual]]=FALSE),AU137+Weekly[[#This Row],[V Odds &lt;]]-1,IF(AND(Weekly[[#This Row],[V Odds &lt;]]&lt;&gt;"",Weekly[[#This Row],[XGB_P]]=FALSE,Weekly[[#This Row],[Actual]]=TRUE),AU137-1,IF(AND(Weekly[[#This Row],[H Odds &lt;]]&lt;&gt;"",Weekly[[#This Row],[XGB_P]]=TRUE,Weekly[[#This Row],[Actual]]=FALSE),AU137-1,AU137)))))</f>
        <v>48.910000000000004</v>
      </c>
      <c r="AV138" s="37">
        <f>IF(AND(Weekly[[#This Row],[V Odds &lt;]]="",Weekly[[#This Row],[H Odds &lt;]]=""),AV137,IF(AND(Weekly[[#This Row],[H Odds &lt;]]&lt;&gt;"",Weekly[[#This Row],[QDA_P]]=TRUE,Weekly[[#This Row],[Actual]]=TRUE),AV137+Weekly[[#This Row],[H Odds &lt;]]-1,IF(AND(Weekly[[#This Row],[V Odds &lt;]]&lt;&gt;"",Weekly[[#This Row],[QDA_P]]=FALSE,Weekly[[#This Row],[Actual]]=FALSE),AV137+Weekly[[#This Row],[V Odds &lt;]]-1,IF(AND(Weekly[[#This Row],[V Odds &lt;]]&lt;&gt;"",Weekly[[#This Row],[QDA_P]]=FALSE,Weekly[[#This Row],[Actual]]=TRUE),AV137-1,IF(AND(Weekly[[#This Row],[H Odds &lt;]]&lt;&gt;"",Weekly[[#This Row],[QDA_P]]=TRUE,Weekly[[#This Row],[Actual]]=FALSE),AV137-1,AV137)))))</f>
        <v>48.749999999999993</v>
      </c>
      <c r="AW138" s="37"/>
      <c r="AX138" s="37">
        <f>IF(AND(Weekly[[#This Row],[V Odds &lt;]]="",Weekly[[#This Row],[H Odds &lt;]]=""),AX137,IF(AND(Weekly[[#This Row],[V Odds &lt;]]&lt;&gt;"",Weekly[[#This Row],[FALSES]]&gt;0,Weekly[[#This Row],[Actual]]=FALSE),AX137+Weekly[[#This Row],[V Odds &lt;]]-1,IF(AND(Weekly[[#This Row],[H Odds &lt;]]&lt;&gt;"",Weekly[[#This Row],[TRUES]]&gt;0,Weekly[[#This Row],[Actual]]=TRUE),AX137+Weekly[[#This Row],[H Odds &lt;]]-1,IF(AND(Weekly[[#This Row],[V Odds &lt;]]&lt;&gt;"",Weekly[[#This Row],[FALSES]]=0),AX137,IF(AND(Weekly[[#This Row],[H Odds &lt;]]&lt;&gt;"",Weekly[[#This Row],[TRUES]]=0),AX137,AX137-1)))))</f>
        <v>62.95</v>
      </c>
      <c r="AY138" s="37">
        <f>IF(AND(Weekly[[#This Row],[V Odds &lt;]]="",Weekly[[#This Row],[H Odds &lt;]]=""),AY137,IF(AND(Weekly[[#This Row],[V Odds &lt;]]&lt;&gt;"",Weekly[[#This Row],[FALSES]]&gt;0,Weekly[[#This Row],[Actual]]=FALSE),AY137+((Weekly[[#This Row],[V Odds &lt;]]-1)*0.92),IF(AND(Weekly[[#This Row],[H Odds &lt;]]&lt;&gt;"",Weekly[[#This Row],[TRUES]]&gt;0,Weekly[[#This Row],[Actual]]=TRUE),AY137+((Weekly[[#This Row],[H Odds &lt;]]-1)*0.92),IF(AND(Weekly[[#This Row],[V Odds &lt;]]&lt;&gt;"",Weekly[[#This Row],[FALSES]]=0),AY137,IF(AND(Weekly[[#This Row],[H Odds &lt;]]&lt;&gt;"",Weekly[[#This Row],[TRUES]]=0),AY137,AY137-1)))))</f>
        <v>59.754000000000012</v>
      </c>
      <c r="AZ138" s="37">
        <f>IF(AND(Weekly[[#This Row],[V Odds &lt;]]="",Weekly[[#This Row],[H Odds &lt;]]=""),AZ137,IF(AND(Weekly[[#This Row],[V Odds &lt;]]&lt;&gt;"",Weekly[[#This Row],[Actual]]=FALSE),AZ137+Weekly[[#This Row],[V Odds &lt;]]-1,IF(AND(Weekly[[#This Row],[H Odds &lt;]]&lt;&gt;"",Weekly[[#This Row],[Actual]]=TRUE),AZ137+Weekly[[#This Row],[H Odds &lt;]]-1,AZ137-1)))</f>
        <v>65.28</v>
      </c>
      <c r="BA138" s="38">
        <f>IF(Weekly[[#This Row],[H Odds &lt;]]="",BA137,IF(AND(Weekly[[#This Row],[H Odds &lt;]]&lt;&gt;"",Weekly[[#This Row],[SVC_P]]=TRUE,Weekly[[#This Row],[Actual]]=TRUE),BA137+Weekly[[#This Row],[H Odds &lt;]]-1,IF(AND(Weekly[[#This Row],[H Odds &lt;]]&lt;&gt;"",Weekly[[#This Row],[SVC_P]]=TRUE,Weekly[[#This Row],[Actual]]=FALSE),BA137-1,BA137)))</f>
        <v>56.24</v>
      </c>
      <c r="BB138" s="38">
        <f>IF(Weekly[[#This Row],[H Odds &lt;]]="",BB137,IF(AND(Weekly[[#This Row],[H Odds &lt;]]&lt;&gt;"",Weekly[[#This Row],[ADBC_P]]=TRUE,Weekly[[#This Row],[Actual]]=TRUE),BB137+Weekly[[#This Row],[H Odds &lt;]]-1,IF(AND(Weekly[[#This Row],[H Odds &lt;]]&lt;&gt;"",Weekly[[#This Row],[ADBC_P]]=TRUE,Weekly[[#This Row],[Actual]]=FALSE),BB137-1,BB137)))</f>
        <v>45.01</v>
      </c>
      <c r="BC138" s="38">
        <f>IF(Weekly[[#This Row],[H Odds &lt;]]="",BC137,IF(AND(Weekly[[#This Row],[H Odds &lt;]]&lt;&gt;"",Weekly[[#This Row],[RFC_P]]=TRUE,Weekly[[#This Row],[Actual]]=TRUE),BC137+Weekly[[#This Row],[H Odds &lt;]]-1,IF(AND(Weekly[[#This Row],[H Odds &lt;]]&lt;&gt;"",Weekly[[#This Row],[RFC_P]]=TRUE,Weekly[[#This Row],[Actual]]=FALSE),BC137-1,BC137)))</f>
        <v>42.76</v>
      </c>
      <c r="BD138" s="38">
        <f>IF(Weekly[[#This Row],[H Odds &lt;]]="",BD137,IF(AND(Weekly[[#This Row],[H Odds &lt;]]&lt;&gt;"",Weekly[[#This Row],[GBC_P]]=TRUE,Weekly[[#This Row],[Actual]]=TRUE),BD137+Weekly[[#This Row],[H Odds &lt;]]-1,IF(AND(Weekly[[#This Row],[H Odds &lt;]]&lt;&gt;"",Weekly[[#This Row],[GBC_P]]=TRUE,Weekly[[#This Row],[Actual]]=FALSE),BD137-1,BD137)))</f>
        <v>43.76</v>
      </c>
      <c r="BE138" s="38">
        <f>IF(Weekly[[#This Row],[H Odds &lt;]]="",BE137,IF(AND(Weekly[[#This Row],[H Odds &lt;]]&lt;&gt;"",Weekly[[#This Row],[HGBC_P]]=TRUE,Weekly[[#This Row],[Actual]]=TRUE),BE137+Weekly[[#This Row],[H Odds &lt;]]-1,IF(AND(Weekly[[#This Row],[H Odds &lt;]]&lt;&gt;"",Weekly[[#This Row],[HGBC_P]]=TRUE,Weekly[[#This Row],[Actual]]=FALSE),BE137-1,BE137)))</f>
        <v>45.01</v>
      </c>
      <c r="BF138" s="38">
        <f>IF(Weekly[[#This Row],[H Odds &lt;]]="",BF137,IF(AND(Weekly[[#This Row],[H Odds &lt;]]&lt;&gt;"",Weekly[[#This Row],[XGB_P]]=TRUE,Weekly[[#This Row],[Actual]]=TRUE),BF137+Weekly[[#This Row],[H Odds &lt;]]-1,IF(AND(Weekly[[#This Row],[H Odds &lt;]]&lt;&gt;"",Weekly[[#This Row],[XGB_P]]=TRUE,Weekly[[#This Row],[Actual]]=FALSE),BF137-1,BF137)))</f>
        <v>47.28</v>
      </c>
      <c r="BG138" s="38">
        <f>IF(Weekly[[#This Row],[H Odds &lt;]]="",BG137,IF(AND(Weekly[[#This Row],[H Odds &lt;]]&lt;&gt;"",Weekly[[#This Row],[QDA_P]]=TRUE,Weekly[[#This Row],[Actual]]=TRUE),BG137+Weekly[[#This Row],[H Odds &lt;]]-1,IF(AND(Weekly[[#This Row],[H Odds &lt;]]&lt;&gt;"",Weekly[[#This Row],[QDA_P]]=TRUE,Weekly[[#This Row],[Actual]]=FALSE),BG137-1,BG137)))</f>
        <v>41.73</v>
      </c>
      <c r="BH138" s="38">
        <f>IF(Weekly[[#This Row],[H Odds &lt;]]="",BH137,IF(AND(Weekly[[#This Row],[H Odds &lt;]]&lt;&gt;"",Weekly[[#This Row],[KNC_P]]=TRUE,Weekly[[#This Row],[Actual]]=TRUE),BH137+Weekly[[#This Row],[H Odds &lt;]]-1,IF(AND(Weekly[[#This Row],[H Odds &lt;]]&lt;&gt;"",Weekly[[#This Row],[KNC_P]]=TRUE,Weekly[[#This Row],[Actual]]=FALSE),BH137-1,BH137)))</f>
        <v>40</v>
      </c>
      <c r="BI138" s="38">
        <f>IF(Weekly[[#This Row],[H Odds &lt;]]="",BI137,IF(AND(Weekly[[#This Row],[H Odds &lt;]]&lt;&gt;"",Weekly[[#This Row],[TRUES]]&gt;0,Weekly[[#This Row],[Actual]]=TRUE),BI137+Weekly[[#This Row],[H Odds &lt;]]-1,IF(AND(Weekly[[#This Row],[H Odds &lt;]]&lt;&gt;"",Weekly[[#This Row],[TRUES]]=0),BI137,BI137-1)))</f>
        <v>56.24</v>
      </c>
      <c r="BJ138" s="38">
        <f>IF(Weekly[[#This Row],[H Odds &lt;]]="",BJ137,IF(AND(Weekly[[#This Row],[H Odds &lt;]]&lt;&gt;"",Weekly[[#This Row],[Actual]]=TRUE),BJ137+Weekly[[#This Row],[H Odds &lt;]]-1,IF(AND(Weekly[[#This Row],[H Odds &lt;]]&lt;&gt;"",Weekly[[#This Row],[Actual]]=FALSE),BJ137-1,BJ137)))</f>
        <v>55.24</v>
      </c>
      <c r="BK138" s="58">
        <f>IF(AND(Weekly[[#This Row],[TRUES]]&gt;4,Weekly[[#This Row],[Actual]]=TRUE),BK137+Weekly[[#This Row],[BF H Odds]]-1,IF(AND(Weekly[[#This Row],[FALSES]]&gt;4,Weekly[[#This Row],[Actual]]=FALSE),BK137+Weekly[[#This Row],[BF V Odds]]-1,IF(AND(Weekly[[#This Row],[TRUES]]&gt;4,Weekly[[#This Row],[Actual]]=FALSE),BK137-1,IF(AND(Weekly[[#This Row],[FALSES]]&gt;4,Weekly[[#This Row],[Actual]]=TRUE),BK137-1,BK137))))</f>
        <v>39.360000000000028</v>
      </c>
      <c r="BL138" s="58">
        <f>IF(AND(Weekly[[#This Row],[TRUES]]&gt;5,Weekly[[#This Row],[Actual]]=TRUE),BL137+Weekly[[#This Row],[BF H Odds]]-1,IF(AND(Weekly[[#This Row],[FALSES]]&gt;5,Weekly[[#This Row],[Actual]]=FALSE),BL137+Weekly[[#This Row],[BF V Odds]]-1,IF(AND(Weekly[[#This Row],[TRUES]]&gt;5,Weekly[[#This Row],[Actual]]=FALSE),BL137-1,IF(AND(Weekly[[#This Row],[FALSES]]&gt;5,Weekly[[#This Row],[Actual]]=TRUE),BL137-1,BL137))))</f>
        <v>45.320000000000022</v>
      </c>
      <c r="BM138" s="58">
        <f>IF(AND(Weekly[[#This Row],[TRUES]]&gt;6,Weekly[[#This Row],[Actual]]=TRUE),BM137+Weekly[[#This Row],[BF H Odds]]-1,IF(AND(Weekly[[#This Row],[FALSES]]&gt;6,Weekly[[#This Row],[Actual]]=FALSE),BM137+Weekly[[#This Row],[BF V Odds]]-1,IF(AND(Weekly[[#This Row],[TRUES]]&gt;6,Weekly[[#This Row],[Actual]]=FALSE),BM137-1,IF(AND(Weekly[[#This Row],[FALSES]]&gt;6,Weekly[[#This Row],[Actual]]=TRUE),BM137-1,BM137))))</f>
        <v>45.910000000000018</v>
      </c>
      <c r="BN138" s="24"/>
    </row>
    <row r="139" spans="1:69" x14ac:dyDescent="0.25">
      <c r="A139" s="1">
        <v>148</v>
      </c>
      <c r="B139" s="10">
        <v>44255</v>
      </c>
      <c r="C139" s="17" t="s">
        <v>16</v>
      </c>
      <c r="D139" s="15" t="s">
        <v>11</v>
      </c>
      <c r="E139" t="b">
        <v>1</v>
      </c>
      <c r="F139" t="b">
        <v>1</v>
      </c>
      <c r="G139" t="b">
        <v>1</v>
      </c>
      <c r="H139" t="b">
        <v>0</v>
      </c>
      <c r="I139" t="b">
        <v>1</v>
      </c>
      <c r="J139" t="b">
        <v>1</v>
      </c>
      <c r="K139" t="b">
        <v>0</v>
      </c>
      <c r="P139" t="b">
        <v>1</v>
      </c>
      <c r="R139" s="9">
        <f>IFERROR(IF(Weekly[[#This Row],[Won Bet?]]="yes",R138+(Weekly[[#This Row],[BF Odds]]*Weekly[[#This Row],[BF Stake]])-Weekly[[#This Row],[BF Stake]],R138-Weekly[[#This Row],[BF Stake]]),R138)</f>
        <v>94.750000000000043</v>
      </c>
      <c r="S139" s="9">
        <f>IFERROR(IF(Weekly[[#This Row],[Won Bet?]]="yes",S138+(((Weekly[[#This Row],[BF Odds]]*Weekly[[#This Row],[BF Stake]])-Weekly[[#This Row],[BF Stake]])*0.95),S138-Weekly[[#This Row],[BF Stake]]),S138)</f>
        <v>92.612500000000011</v>
      </c>
      <c r="T139" s="11">
        <v>2.06</v>
      </c>
      <c r="U139" s="11">
        <v>1.82</v>
      </c>
      <c r="V139" s="24">
        <f>IF(Weekly[[#This Row],[Actual]]="","",IF(AND(Weekly[[#This Row],[SVC_P]]=Weekly[[#This Row],[Actual]],Weekly[[#This Row],[SVC_P]]=TRUE),V138+Weekly[[#This Row],[BF H Odds]]-1,IF(AND(Weekly[[#This Row],[SVC_P]]=Weekly[[#This Row],[Actual]],Weekly[[#This Row],[SVC_P]]=FALSE),V138+Weekly[[#This Row],[BF V Odds]]-1,V138-1)))</f>
        <v>69.310000000000016</v>
      </c>
      <c r="W139" s="24">
        <f>IF(Weekly[[#This Row],[Actual]]="","",IF(AND(Weekly[[#This Row],[SVC_P]]=FALSE,Weekly[[#This Row],[Actual]]=TRUE),W138+Weekly[[#This Row],[BF H Odds]]-1,IF(AND(Weekly[[#This Row],[SVC_P]]=TRUE,Weekly[[#This Row],[Actual]]=FALSE,),W138+Weekly[[#This Row],[BF V Odds]]-1,W138-1)))</f>
        <v>-89.509999999999991</v>
      </c>
      <c r="X139" s="24">
        <f>IF(Weekly[[#This Row],[Actual]]="","",IF(AND(Weekly[[#This Row],[ADBC_P]]=Weekly[[#This Row],[Actual]],Weekly[[#This Row],[ADBC_P]]=TRUE),X138+Weekly[[#This Row],[BF H Odds]]-1,IF(AND(Weekly[[#This Row],[ADBC_P]]=Weekly[[#This Row],[Actual]],Weekly[[#This Row],[ADBC_P]]=FALSE),X138+Weekly[[#This Row],[BF V Odds]]-1,X138-1)))</f>
        <v>52.910000000000032</v>
      </c>
      <c r="Y139" s="24">
        <f>IF(Weekly[[#This Row],[Actual]]="","",IF(AND(Weekly[[#This Row],[ADBC_P]]=FALSE,Weekly[[#This Row],[Actual]]=TRUE),Y138+Weekly[[#This Row],[BF H Odds]]-1,IF(AND(Weekly[[#This Row],[ADBC_P]]=TRUE,Weekly[[#This Row],[Actual]]=FALSE),Y138+Weekly[[#This Row],[BF V Odds]]-1,Y138-1)))</f>
        <v>36.33000000000002</v>
      </c>
      <c r="Z139" s="24">
        <f>IF(Weekly[[#This Row],[Actual]]="","",IF(AND(Weekly[[#This Row],[RFC_P]]=Weekly[[#This Row],[Actual]],Weekly[[#This Row],[RFC_P]]=TRUE),Z138+Weekly[[#This Row],[BF H Odds]]-1,IF(AND(Weekly[[#This Row],[RFC_P]]=Weekly[[#This Row],[Actual]],Weekly[[#This Row],[RFC_P]]=FALSE),Z138+Weekly[[#This Row],[BF V Odds]]-1,Z138-1)))</f>
        <v>35.070000000000043</v>
      </c>
      <c r="AA139" s="24">
        <f>IF(Weekly[[#This Row],[Actual]]="","",IF(AND(Weekly[[#This Row],[RFC_P]]=FALSE,Weekly[[#This Row],[Actual]]=TRUE),AA138+Weekly[[#This Row],[BF H Odds]]-1,IF(AND(Weekly[[#This Row],[RFC_P]]=TRUE,Weekly[[#This Row],[Actual]]=FALSE),AA138+Weekly[[#This Row],[BF V Odds]]-1,AA138-1)))</f>
        <v>54.170000000000016</v>
      </c>
      <c r="AB139" s="24">
        <f>IF(Weekly[[#This Row],[Actual]]="","",IF(AND(Weekly[[#This Row],[GBC_P]]=Weekly[[#This Row],[Actual]],Weekly[[#This Row],[GBC_P]]=TRUE),AB138+Weekly[[#This Row],[BF H Odds]]-1,IF(AND(Weekly[[#This Row],[GBC_P]]=Weekly[[#This Row],[Actual]],Weekly[[#This Row],[GBC_P]]=FALSE),AB138+Weekly[[#This Row],[BF V Odds]]-1,AB138-1)))</f>
        <v>35.390000000000029</v>
      </c>
      <c r="AC139" s="24">
        <f>IF(Weekly[[#This Row],[Actual]]="","",IF(AND(Weekly[[#This Row],[GBC_P]]=FALSE,Weekly[[#This Row],[Actual]]=TRUE),AC138+Weekly[[#This Row],[BF H Odds]]-1,IF(AND(Weekly[[#This Row],[GBC_P]]=TRUE,Weekly[[#This Row],[Actual]]=FALSE),AC138+Weekly[[#This Row],[BF V Odds]]-1,AC138-1)))</f>
        <v>53.850000000000023</v>
      </c>
      <c r="AD139" s="24">
        <f>IF(Weekly[[#This Row],[Actual]]="","",IF(AND(Weekly[[#This Row],[HGBC_P]]=Weekly[[#This Row],[Actual]],Weekly[[#This Row],[HGBC_P]]=TRUE),AD138+Weekly[[#This Row],[BF H Odds]]-1,IF(AND(Weekly[[#This Row],[HGBC_P]]=Weekly[[#This Row],[Actual]],Weekly[[#This Row],[HGBC_P]]=FALSE),AD138+Weekly[[#This Row],[BF V Odds]]-1,AD138-1)))</f>
        <v>30.970000000000049</v>
      </c>
      <c r="AE139" s="24">
        <f>IF(Weekly[[#This Row],[Actual]]="","",IF(AND(Weekly[[#This Row],[HGBC_P]]=FALSE,Weekly[[#This Row],[Actual]]=TRUE),AE138+Weekly[[#This Row],[BF H Odds]]-1,IF(AND(Weekly[[#This Row],[HGBC_P]]=TRUE,Weekly[[#This Row],[Actual]]=FALSE),AE138+Weekly[[#This Row],[BF V Odds]]-1,AE138-1)))</f>
        <v>58.270000000000017</v>
      </c>
      <c r="AF139" s="24">
        <f>IF(Weekly[[#This Row],[Actual]]="","",IF(AND(Weekly[[#This Row],[XGB_P]]=Weekly[[#This Row],[Actual]],Weekly[[#This Row],[XGB_P]]=TRUE),AF138+Weekly[[#This Row],[BF H Odds]]-1,IF(AND(Weekly[[#This Row],[XGB_P]]=Weekly[[#This Row],[Actual]],Weekly[[#This Row],[XGB_P]]=FALSE),AF138+Weekly[[#This Row],[BF V Odds]]-1,AF138-1)))</f>
        <v>39.310000000000031</v>
      </c>
      <c r="AG139" s="24">
        <f>IF(Weekly[[#This Row],[Actual]]="","",IF(AND(Weekly[[#This Row],[XGB_P]]=FALSE,Weekly[[#This Row],[Actual]]=TRUE),AG138+Weekly[[#This Row],[BF H Odds]]-1,IF(AND(Weekly[[#This Row],[XGB_P]]=TRUE,Weekly[[#This Row],[Actual]]=FALSE),AG138+Weekly[[#This Row],[BF V Odds]]-1,AG138-1)))</f>
        <v>49.930000000000014</v>
      </c>
      <c r="AH139" s="24">
        <f>IF(Weekly[[#This Row],[Actual]]="","",IF(AND(Weekly[[#This Row],[QDA_P]]=Weekly[[#This Row],[Actual]],Weekly[[#This Row],[QDA_P]]=TRUE),AH138+Weekly[[#This Row],[BF H Odds]]-1,IF(AND(Weekly[[#This Row],[QDA_P]]=Weekly[[#This Row],[Actual]],Weekly[[#This Row],[QDA_P]]=FALSE),AH138+Weekly[[#This Row],[BF V Odds]]-1,AH138-1)))</f>
        <v>35.470000000000027</v>
      </c>
      <c r="AI139" s="24">
        <f>IF(Weekly[[#This Row],[Actual]]="","",IF(AND(Weekly[[#This Row],[QDA_P]]=FALSE,Weekly[[#This Row],[Actual]]=TRUE),AI138+Weekly[[#This Row],[BF H Odds]]-1,IF(AND(Weekly[[#This Row],[QDA_P]]=TRUE,Weekly[[#This Row],[Actual]]=FALSE),AI138+Weekly[[#This Row],[BF V Odds]]-1,AI138-1)))</f>
        <v>53.770000000000024</v>
      </c>
      <c r="AJ139" s="24"/>
      <c r="AK139" s="24"/>
      <c r="AL139" s="30">
        <f>IF(Weekly[[#This Row],[Actual]]="","",COUNTIF(Weekly[[#This Row],[SVC_P]:[QDA_P]],TRUE))</f>
        <v>5</v>
      </c>
      <c r="AM139" s="30">
        <f>IF(Weekly[[#This Row],[Actual]]="","",COUNTIF(Weekly[[#This Row],[SVC_P]:[QDA_P]],FALSE))</f>
        <v>2</v>
      </c>
      <c r="AN139" t="str">
        <f>IF(AND(Weekly[[#This Row],[BF V Odds]]&gt;$BO$6,Weekly[[#This Row],[BF V Odds]] &lt; $BO$7),Weekly[[#This Row],[BF V Odds]],"")</f>
        <v/>
      </c>
      <c r="AO139" t="str">
        <f>IF(AND(Weekly[[#This Row],[BF H Odds]]&gt;$BO$6, Weekly[[#This Row],[BF H Odds]] &lt; $BO$7),Weekly[[#This Row],[BF H Odds]],"")</f>
        <v/>
      </c>
      <c r="AP139" s="37">
        <f>IF(AND(Weekly[[#This Row],[V Odds &lt;]]="",Weekly[[#This Row],[H Odds &lt;]]=""),AP138,IF(AND(Weekly[[#This Row],[H Odds &lt;]]&lt;&gt;"",Weekly[[#This Row],[SVC_P]]=TRUE,Weekly[[#This Row],[Actual]]=TRUE),AP138+Weekly[[#This Row],[H Odds &lt;]]-1,IF(AND(Weekly[[#This Row],[V Odds &lt;]]&lt;&gt;"",Weekly[[#This Row],[SVC_P]]=FALSE,Weekly[[#This Row],[Actual]]=FALSE),AP138+Weekly[[#This Row],[V Odds &lt;]]-1,IF(AND(Weekly[[#This Row],[V Odds &lt;]]&lt;&gt;"",Weekly[[#This Row],[SVC_P]]=FALSE,Weekly[[#This Row],[Actual]]=TRUE),AP138-1,IF(AND(Weekly[[#This Row],[H Odds &lt;]]&lt;&gt;"",Weekly[[#This Row],[SVC_P]]=TRUE,Weekly[[#This Row],[Actual]]=FALSE),AP138-1,AP138)))))</f>
        <v>58.930000000000014</v>
      </c>
      <c r="AQ139" s="37">
        <f>IF(AND(Weekly[[#This Row],[V Odds &lt;]]="",Weekly[[#This Row],[H Odds &lt;]]=""),AQ138,IF(AND(Weekly[[#This Row],[H Odds &lt;]]&lt;&gt;"",Weekly[[#This Row],[ADBC_P]]=TRUE,Weekly[[#This Row],[Actual]]=TRUE),AQ138+Weekly[[#This Row],[H Odds &lt;]]-1,IF(AND(Weekly[[#This Row],[V Odds &lt;]]&lt;&gt;"",Weekly[[#This Row],[ADBC_P]]=FALSE,Weekly[[#This Row],[Actual]]=FALSE),AQ138+Weekly[[#This Row],[V Odds &lt;]]-1,IF(AND(Weekly[[#This Row],[V Odds &lt;]]&lt;&gt;"",Weekly[[#This Row],[ADBC_P]]=FALSE,Weekly[[#This Row],[Actual]]=TRUE),AQ138-1,IF(AND(Weekly[[#This Row],[H Odds &lt;]]&lt;&gt;"",Weekly[[#This Row],[ADBC_P]]=TRUE,Weekly[[#This Row],[Actual]]=FALSE),AQ138-1,AQ138)))))</f>
        <v>51.33</v>
      </c>
      <c r="AR139" s="37">
        <f>IF(AND(Weekly[[#This Row],[V Odds &lt;]]="",Weekly[[#This Row],[H Odds &lt;]]=""),AR138,IF(AND(Weekly[[#This Row],[H Odds &lt;]]&lt;&gt;"",Weekly[[#This Row],[RFC_P]]=TRUE,Weekly[[#This Row],[Actual]]=TRUE),AR138+Weekly[[#This Row],[H Odds &lt;]]-1,IF(AND(Weekly[[#This Row],[V Odds &lt;]]&lt;&gt;"",Weekly[[#This Row],[RFC_P]]=FALSE,Weekly[[#This Row],[Actual]]=FALSE),AR138+Weekly[[#This Row],[V Odds &lt;]]-1,IF(AND(Weekly[[#This Row],[V Odds &lt;]]&lt;&gt;"",Weekly[[#This Row],[RFC_P]]=FALSE,Weekly[[#This Row],[Actual]]=TRUE),AR138-1,IF(AND(Weekly[[#This Row],[H Odds &lt;]]&lt;&gt;"",Weekly[[#This Row],[RFC_P]]=TRUE,Weekly[[#This Row],[Actual]]=FALSE),AR138-1,AR138)))))</f>
        <v>45.59</v>
      </c>
      <c r="AS139" s="37">
        <f>IF(AND(Weekly[[#This Row],[V Odds &lt;]]="",Weekly[[#This Row],[H Odds &lt;]]=""),AS138,IF(AND(Weekly[[#This Row],[H Odds &lt;]]&lt;&gt;"",Weekly[[#This Row],[GBC_P]]=TRUE,Weekly[[#This Row],[Actual]]=TRUE),AS138+Weekly[[#This Row],[H Odds &lt;]]-1,IF(AND(Weekly[[#This Row],[V Odds &lt;]]&lt;&gt;"",Weekly[[#This Row],[GBC_P]]=FALSE,Weekly[[#This Row],[Actual]]=FALSE),AS138+Weekly[[#This Row],[V Odds &lt;]]-1,IF(AND(Weekly[[#This Row],[V Odds &lt;]]&lt;&gt;"",Weekly[[#This Row],[GBC_P]]=FALSE,Weekly[[#This Row],[Actual]]=TRUE),AS138-1,IF(AND(Weekly[[#This Row],[H Odds &lt;]]&lt;&gt;"",Weekly[[#This Row],[GBC_P]]=TRUE,Weekly[[#This Row],[Actual]]=FALSE),AS138-1,AS138)))))</f>
        <v>48.08</v>
      </c>
      <c r="AT139" s="37">
        <f>IF(AND(Weekly[[#This Row],[V Odds &lt;]]="",Weekly[[#This Row],[H Odds &lt;]]=""),AT138,IF(AND(Weekly[[#This Row],[H Odds &lt;]]&lt;&gt;"",Weekly[[#This Row],[HGBC_P]]=TRUE,Weekly[[#This Row],[Actual]]=TRUE),AT138+Weekly[[#This Row],[H Odds &lt;]]-1,IF(AND(Weekly[[#This Row],[V Odds &lt;]]&lt;&gt;"",Weekly[[#This Row],[HGBC_P]]=FALSE,Weekly[[#This Row],[Actual]]=FALSE),AT138+Weekly[[#This Row],[V Odds &lt;]]-1,IF(AND(Weekly[[#This Row],[V Odds &lt;]]&lt;&gt;"",Weekly[[#This Row],[HGBC_P]]=FALSE,Weekly[[#This Row],[Actual]]=TRUE),AT138-1,IF(AND(Weekly[[#This Row],[H Odds &lt;]]&lt;&gt;"",Weekly[[#This Row],[HGBC_P]]=TRUE,Weekly[[#This Row],[Actual]]=FALSE),AT138-1,AT138)))))</f>
        <v>45.51</v>
      </c>
      <c r="AU139" s="37">
        <f>IF(AND(Weekly[[#This Row],[V Odds &lt;]]="",Weekly[[#This Row],[H Odds &lt;]]=""),AU138,IF(AND(Weekly[[#This Row],[H Odds &lt;]]&lt;&gt;"",Weekly[[#This Row],[XGB_P]]=TRUE,Weekly[[#This Row],[Actual]]=TRUE),AU138+Weekly[[#This Row],[H Odds &lt;]]-1,IF(AND(Weekly[[#This Row],[V Odds &lt;]]&lt;&gt;"",Weekly[[#This Row],[XGB_P]]=FALSE,Weekly[[#This Row],[Actual]]=FALSE),AU138+Weekly[[#This Row],[V Odds &lt;]]-1,IF(AND(Weekly[[#This Row],[V Odds &lt;]]&lt;&gt;"",Weekly[[#This Row],[XGB_P]]=FALSE,Weekly[[#This Row],[Actual]]=TRUE),AU138-1,IF(AND(Weekly[[#This Row],[H Odds &lt;]]&lt;&gt;"",Weekly[[#This Row],[XGB_P]]=TRUE,Weekly[[#This Row],[Actual]]=FALSE),AU138-1,AU138)))))</f>
        <v>48.910000000000004</v>
      </c>
      <c r="AV139" s="37">
        <f>IF(AND(Weekly[[#This Row],[V Odds &lt;]]="",Weekly[[#This Row],[H Odds &lt;]]=""),AV138,IF(AND(Weekly[[#This Row],[H Odds &lt;]]&lt;&gt;"",Weekly[[#This Row],[QDA_P]]=TRUE,Weekly[[#This Row],[Actual]]=TRUE),AV138+Weekly[[#This Row],[H Odds &lt;]]-1,IF(AND(Weekly[[#This Row],[V Odds &lt;]]&lt;&gt;"",Weekly[[#This Row],[QDA_P]]=FALSE,Weekly[[#This Row],[Actual]]=FALSE),AV138+Weekly[[#This Row],[V Odds &lt;]]-1,IF(AND(Weekly[[#This Row],[V Odds &lt;]]&lt;&gt;"",Weekly[[#This Row],[QDA_P]]=FALSE,Weekly[[#This Row],[Actual]]=TRUE),AV138-1,IF(AND(Weekly[[#This Row],[H Odds &lt;]]&lt;&gt;"",Weekly[[#This Row],[QDA_P]]=TRUE,Weekly[[#This Row],[Actual]]=FALSE),AV138-1,AV138)))))</f>
        <v>48.749999999999993</v>
      </c>
      <c r="AW139" s="37"/>
      <c r="AX139" s="37">
        <f>IF(AND(Weekly[[#This Row],[V Odds &lt;]]="",Weekly[[#This Row],[H Odds &lt;]]=""),AX138,IF(AND(Weekly[[#This Row],[V Odds &lt;]]&lt;&gt;"",Weekly[[#This Row],[FALSES]]&gt;0,Weekly[[#This Row],[Actual]]=FALSE),AX138+Weekly[[#This Row],[V Odds &lt;]]-1,IF(AND(Weekly[[#This Row],[H Odds &lt;]]&lt;&gt;"",Weekly[[#This Row],[TRUES]]&gt;0,Weekly[[#This Row],[Actual]]=TRUE),AX138+Weekly[[#This Row],[H Odds &lt;]]-1,IF(AND(Weekly[[#This Row],[V Odds &lt;]]&lt;&gt;"",Weekly[[#This Row],[FALSES]]=0),AX138,IF(AND(Weekly[[#This Row],[H Odds &lt;]]&lt;&gt;"",Weekly[[#This Row],[TRUES]]=0),AX138,AX138-1)))))</f>
        <v>62.95</v>
      </c>
      <c r="AY139" s="37">
        <f>IF(AND(Weekly[[#This Row],[V Odds &lt;]]="",Weekly[[#This Row],[H Odds &lt;]]=""),AY138,IF(AND(Weekly[[#This Row],[V Odds &lt;]]&lt;&gt;"",Weekly[[#This Row],[FALSES]]&gt;0,Weekly[[#This Row],[Actual]]=FALSE),AY138+((Weekly[[#This Row],[V Odds &lt;]]-1)*0.92),IF(AND(Weekly[[#This Row],[H Odds &lt;]]&lt;&gt;"",Weekly[[#This Row],[TRUES]]&gt;0,Weekly[[#This Row],[Actual]]=TRUE),AY138+((Weekly[[#This Row],[H Odds &lt;]]-1)*0.92),IF(AND(Weekly[[#This Row],[V Odds &lt;]]&lt;&gt;"",Weekly[[#This Row],[FALSES]]=0),AY138,IF(AND(Weekly[[#This Row],[H Odds &lt;]]&lt;&gt;"",Weekly[[#This Row],[TRUES]]=0),AY138,AY138-1)))))</f>
        <v>59.754000000000012</v>
      </c>
      <c r="AZ139" s="37">
        <f>IF(AND(Weekly[[#This Row],[V Odds &lt;]]="",Weekly[[#This Row],[H Odds &lt;]]=""),AZ138,IF(AND(Weekly[[#This Row],[V Odds &lt;]]&lt;&gt;"",Weekly[[#This Row],[Actual]]=FALSE),AZ138+Weekly[[#This Row],[V Odds &lt;]]-1,IF(AND(Weekly[[#This Row],[H Odds &lt;]]&lt;&gt;"",Weekly[[#This Row],[Actual]]=TRUE),AZ138+Weekly[[#This Row],[H Odds &lt;]]-1,AZ138-1)))</f>
        <v>65.28</v>
      </c>
      <c r="BA139" s="38">
        <f>IF(Weekly[[#This Row],[H Odds &lt;]]="",BA138,IF(AND(Weekly[[#This Row],[H Odds &lt;]]&lt;&gt;"",Weekly[[#This Row],[SVC_P]]=TRUE,Weekly[[#This Row],[Actual]]=TRUE),BA138+Weekly[[#This Row],[H Odds &lt;]]-1,IF(AND(Weekly[[#This Row],[H Odds &lt;]]&lt;&gt;"",Weekly[[#This Row],[SVC_P]]=TRUE,Weekly[[#This Row],[Actual]]=FALSE),BA138-1,BA138)))</f>
        <v>56.24</v>
      </c>
      <c r="BB139" s="38">
        <f>IF(Weekly[[#This Row],[H Odds &lt;]]="",BB138,IF(AND(Weekly[[#This Row],[H Odds &lt;]]&lt;&gt;"",Weekly[[#This Row],[ADBC_P]]=TRUE,Weekly[[#This Row],[Actual]]=TRUE),BB138+Weekly[[#This Row],[H Odds &lt;]]-1,IF(AND(Weekly[[#This Row],[H Odds &lt;]]&lt;&gt;"",Weekly[[#This Row],[ADBC_P]]=TRUE,Weekly[[#This Row],[Actual]]=FALSE),BB138-1,BB138)))</f>
        <v>45.01</v>
      </c>
      <c r="BC139" s="38">
        <f>IF(Weekly[[#This Row],[H Odds &lt;]]="",BC138,IF(AND(Weekly[[#This Row],[H Odds &lt;]]&lt;&gt;"",Weekly[[#This Row],[RFC_P]]=TRUE,Weekly[[#This Row],[Actual]]=TRUE),BC138+Weekly[[#This Row],[H Odds &lt;]]-1,IF(AND(Weekly[[#This Row],[H Odds &lt;]]&lt;&gt;"",Weekly[[#This Row],[RFC_P]]=TRUE,Weekly[[#This Row],[Actual]]=FALSE),BC138-1,BC138)))</f>
        <v>42.76</v>
      </c>
      <c r="BD139" s="38">
        <f>IF(Weekly[[#This Row],[H Odds &lt;]]="",BD138,IF(AND(Weekly[[#This Row],[H Odds &lt;]]&lt;&gt;"",Weekly[[#This Row],[GBC_P]]=TRUE,Weekly[[#This Row],[Actual]]=TRUE),BD138+Weekly[[#This Row],[H Odds &lt;]]-1,IF(AND(Weekly[[#This Row],[H Odds &lt;]]&lt;&gt;"",Weekly[[#This Row],[GBC_P]]=TRUE,Weekly[[#This Row],[Actual]]=FALSE),BD138-1,BD138)))</f>
        <v>43.76</v>
      </c>
      <c r="BE139" s="38">
        <f>IF(Weekly[[#This Row],[H Odds &lt;]]="",BE138,IF(AND(Weekly[[#This Row],[H Odds &lt;]]&lt;&gt;"",Weekly[[#This Row],[HGBC_P]]=TRUE,Weekly[[#This Row],[Actual]]=TRUE),BE138+Weekly[[#This Row],[H Odds &lt;]]-1,IF(AND(Weekly[[#This Row],[H Odds &lt;]]&lt;&gt;"",Weekly[[#This Row],[HGBC_P]]=TRUE,Weekly[[#This Row],[Actual]]=FALSE),BE138-1,BE138)))</f>
        <v>45.01</v>
      </c>
      <c r="BF139" s="38">
        <f>IF(Weekly[[#This Row],[H Odds &lt;]]="",BF138,IF(AND(Weekly[[#This Row],[H Odds &lt;]]&lt;&gt;"",Weekly[[#This Row],[XGB_P]]=TRUE,Weekly[[#This Row],[Actual]]=TRUE),BF138+Weekly[[#This Row],[H Odds &lt;]]-1,IF(AND(Weekly[[#This Row],[H Odds &lt;]]&lt;&gt;"",Weekly[[#This Row],[XGB_P]]=TRUE,Weekly[[#This Row],[Actual]]=FALSE),BF138-1,BF138)))</f>
        <v>47.28</v>
      </c>
      <c r="BG139" s="38">
        <f>IF(Weekly[[#This Row],[H Odds &lt;]]="",BG138,IF(AND(Weekly[[#This Row],[H Odds &lt;]]&lt;&gt;"",Weekly[[#This Row],[QDA_P]]=TRUE,Weekly[[#This Row],[Actual]]=TRUE),BG138+Weekly[[#This Row],[H Odds &lt;]]-1,IF(AND(Weekly[[#This Row],[H Odds &lt;]]&lt;&gt;"",Weekly[[#This Row],[QDA_P]]=TRUE,Weekly[[#This Row],[Actual]]=FALSE),BG138-1,BG138)))</f>
        <v>41.73</v>
      </c>
      <c r="BH139" s="38">
        <f>IF(Weekly[[#This Row],[H Odds &lt;]]="",BH138,IF(AND(Weekly[[#This Row],[H Odds &lt;]]&lt;&gt;"",Weekly[[#This Row],[KNC_P]]=TRUE,Weekly[[#This Row],[Actual]]=TRUE),BH138+Weekly[[#This Row],[H Odds &lt;]]-1,IF(AND(Weekly[[#This Row],[H Odds &lt;]]&lt;&gt;"",Weekly[[#This Row],[KNC_P]]=TRUE,Weekly[[#This Row],[Actual]]=FALSE),BH138-1,BH138)))</f>
        <v>40</v>
      </c>
      <c r="BI139" s="38">
        <f>IF(Weekly[[#This Row],[H Odds &lt;]]="",BI138,IF(AND(Weekly[[#This Row],[H Odds &lt;]]&lt;&gt;"",Weekly[[#This Row],[TRUES]]&gt;0,Weekly[[#This Row],[Actual]]=TRUE),BI138+Weekly[[#This Row],[H Odds &lt;]]-1,IF(AND(Weekly[[#This Row],[H Odds &lt;]]&lt;&gt;"",Weekly[[#This Row],[TRUES]]=0),BI138,BI138-1)))</f>
        <v>56.24</v>
      </c>
      <c r="BJ139" s="38">
        <f>IF(Weekly[[#This Row],[H Odds &lt;]]="",BJ138,IF(AND(Weekly[[#This Row],[H Odds &lt;]]&lt;&gt;"",Weekly[[#This Row],[Actual]]=TRUE),BJ138+Weekly[[#This Row],[H Odds &lt;]]-1,IF(AND(Weekly[[#This Row],[H Odds &lt;]]&lt;&gt;"",Weekly[[#This Row],[Actual]]=FALSE),BJ138-1,BJ138)))</f>
        <v>55.24</v>
      </c>
      <c r="BK139" s="58">
        <f>IF(AND(Weekly[[#This Row],[TRUES]]&gt;4,Weekly[[#This Row],[Actual]]=TRUE),BK138+Weekly[[#This Row],[BF H Odds]]-1,IF(AND(Weekly[[#This Row],[FALSES]]&gt;4,Weekly[[#This Row],[Actual]]=FALSE),BK138+Weekly[[#This Row],[BF V Odds]]-1,IF(AND(Weekly[[#This Row],[TRUES]]&gt;4,Weekly[[#This Row],[Actual]]=FALSE),BK138-1,IF(AND(Weekly[[#This Row],[FALSES]]&gt;4,Weekly[[#This Row],[Actual]]=TRUE),BK138-1,BK138))))</f>
        <v>40.180000000000028</v>
      </c>
      <c r="BL139" s="58">
        <f>IF(AND(Weekly[[#This Row],[TRUES]]&gt;5,Weekly[[#This Row],[Actual]]=TRUE),BL138+Weekly[[#This Row],[BF H Odds]]-1,IF(AND(Weekly[[#This Row],[FALSES]]&gt;5,Weekly[[#This Row],[Actual]]=FALSE),BL138+Weekly[[#This Row],[BF V Odds]]-1,IF(AND(Weekly[[#This Row],[TRUES]]&gt;5,Weekly[[#This Row],[Actual]]=FALSE),BL138-1,IF(AND(Weekly[[#This Row],[FALSES]]&gt;5,Weekly[[#This Row],[Actual]]=TRUE),BL138-1,BL138))))</f>
        <v>45.320000000000022</v>
      </c>
      <c r="BM139" s="58">
        <f>IF(AND(Weekly[[#This Row],[TRUES]]&gt;6,Weekly[[#This Row],[Actual]]=TRUE),BM138+Weekly[[#This Row],[BF H Odds]]-1,IF(AND(Weekly[[#This Row],[FALSES]]&gt;6,Weekly[[#This Row],[Actual]]=FALSE),BM138+Weekly[[#This Row],[BF V Odds]]-1,IF(AND(Weekly[[#This Row],[TRUES]]&gt;6,Weekly[[#This Row],[Actual]]=FALSE),BM138-1,IF(AND(Weekly[[#This Row],[FALSES]]&gt;6,Weekly[[#This Row],[Actual]]=TRUE),BM138-1,BM138))))</f>
        <v>45.910000000000018</v>
      </c>
      <c r="BN139" s="24"/>
    </row>
    <row r="140" spans="1:69" x14ac:dyDescent="0.25">
      <c r="A140" s="1">
        <v>149</v>
      </c>
      <c r="B140" s="10">
        <v>44255</v>
      </c>
      <c r="C140" s="17" t="s">
        <v>28</v>
      </c>
      <c r="D140" s="15" t="s">
        <v>24</v>
      </c>
      <c r="E140" t="b">
        <v>1</v>
      </c>
      <c r="F140" t="b">
        <v>1</v>
      </c>
      <c r="G140" t="b">
        <v>1</v>
      </c>
      <c r="H140" t="b">
        <v>1</v>
      </c>
      <c r="I140" t="b">
        <v>1</v>
      </c>
      <c r="J140" t="b">
        <v>1</v>
      </c>
      <c r="K140" t="b">
        <v>1</v>
      </c>
      <c r="N140">
        <v>1</v>
      </c>
      <c r="O140">
        <v>1.95</v>
      </c>
      <c r="P140" t="b">
        <v>0</v>
      </c>
      <c r="Q140" t="s">
        <v>76</v>
      </c>
      <c r="R140" s="9">
        <f>IFERROR(IF(Weekly[[#This Row],[Won Bet?]]="yes",R139+(Weekly[[#This Row],[BF Odds]]*Weekly[[#This Row],[BF Stake]])-Weekly[[#This Row],[BF Stake]],R139-Weekly[[#This Row],[BF Stake]]),R139)</f>
        <v>93.750000000000043</v>
      </c>
      <c r="S140" s="9">
        <f>IFERROR(IF(Weekly[[#This Row],[Won Bet?]]="yes",S139+(((Weekly[[#This Row],[BF Odds]]*Weekly[[#This Row],[BF Stake]])-Weekly[[#This Row],[BF Stake]])*0.95),S139-Weekly[[#This Row],[BF Stake]]),S139)</f>
        <v>91.612500000000011</v>
      </c>
      <c r="T140" s="11">
        <v>1.86</v>
      </c>
      <c r="U140" s="11">
        <v>1.99</v>
      </c>
      <c r="V140" s="24">
        <f>IF(Weekly[[#This Row],[Actual]]="","",IF(AND(Weekly[[#This Row],[SVC_P]]=Weekly[[#This Row],[Actual]],Weekly[[#This Row],[SVC_P]]=TRUE),V139+Weekly[[#This Row],[BF H Odds]]-1,IF(AND(Weekly[[#This Row],[SVC_P]]=Weekly[[#This Row],[Actual]],Weekly[[#This Row],[SVC_P]]=FALSE),V139+Weekly[[#This Row],[BF V Odds]]-1,V139-1)))</f>
        <v>68.310000000000016</v>
      </c>
      <c r="W140" s="24">
        <f>IF(Weekly[[#This Row],[Actual]]="","",IF(AND(Weekly[[#This Row],[SVC_P]]=FALSE,Weekly[[#This Row],[Actual]]=TRUE),W139+Weekly[[#This Row],[BF H Odds]]-1,IF(AND(Weekly[[#This Row],[SVC_P]]=TRUE,Weekly[[#This Row],[Actual]]=FALSE,),W139+Weekly[[#This Row],[BF V Odds]]-1,W139-1)))</f>
        <v>-90.509999999999991</v>
      </c>
      <c r="X140" s="24">
        <f>IF(Weekly[[#This Row],[Actual]]="","",IF(AND(Weekly[[#This Row],[ADBC_P]]=Weekly[[#This Row],[Actual]],Weekly[[#This Row],[ADBC_P]]=TRUE),X139+Weekly[[#This Row],[BF H Odds]]-1,IF(AND(Weekly[[#This Row],[ADBC_P]]=Weekly[[#This Row],[Actual]],Weekly[[#This Row],[ADBC_P]]=FALSE),X139+Weekly[[#This Row],[BF V Odds]]-1,X139-1)))</f>
        <v>51.910000000000032</v>
      </c>
      <c r="Y140" s="24">
        <f>IF(Weekly[[#This Row],[Actual]]="","",IF(AND(Weekly[[#This Row],[ADBC_P]]=FALSE,Weekly[[#This Row],[Actual]]=TRUE),Y139+Weekly[[#This Row],[BF H Odds]]-1,IF(AND(Weekly[[#This Row],[ADBC_P]]=TRUE,Weekly[[#This Row],[Actual]]=FALSE),Y139+Weekly[[#This Row],[BF V Odds]]-1,Y139-1)))</f>
        <v>37.190000000000019</v>
      </c>
      <c r="Z140" s="24">
        <f>IF(Weekly[[#This Row],[Actual]]="","",IF(AND(Weekly[[#This Row],[RFC_P]]=Weekly[[#This Row],[Actual]],Weekly[[#This Row],[RFC_P]]=TRUE),Z139+Weekly[[#This Row],[BF H Odds]]-1,IF(AND(Weekly[[#This Row],[RFC_P]]=Weekly[[#This Row],[Actual]],Weekly[[#This Row],[RFC_P]]=FALSE),Z139+Weekly[[#This Row],[BF V Odds]]-1,Z139-1)))</f>
        <v>34.070000000000043</v>
      </c>
      <c r="AA140" s="24">
        <f>IF(Weekly[[#This Row],[Actual]]="","",IF(AND(Weekly[[#This Row],[RFC_P]]=FALSE,Weekly[[#This Row],[Actual]]=TRUE),AA139+Weekly[[#This Row],[BF H Odds]]-1,IF(AND(Weekly[[#This Row],[RFC_P]]=TRUE,Weekly[[#This Row],[Actual]]=FALSE),AA139+Weekly[[#This Row],[BF V Odds]]-1,AA139-1)))</f>
        <v>55.030000000000015</v>
      </c>
      <c r="AB140" s="24">
        <f>IF(Weekly[[#This Row],[Actual]]="","",IF(AND(Weekly[[#This Row],[GBC_P]]=Weekly[[#This Row],[Actual]],Weekly[[#This Row],[GBC_P]]=TRUE),AB139+Weekly[[#This Row],[BF H Odds]]-1,IF(AND(Weekly[[#This Row],[GBC_P]]=Weekly[[#This Row],[Actual]],Weekly[[#This Row],[GBC_P]]=FALSE),AB139+Weekly[[#This Row],[BF V Odds]]-1,AB139-1)))</f>
        <v>34.390000000000029</v>
      </c>
      <c r="AC140" s="24">
        <f>IF(Weekly[[#This Row],[Actual]]="","",IF(AND(Weekly[[#This Row],[GBC_P]]=FALSE,Weekly[[#This Row],[Actual]]=TRUE),AC139+Weekly[[#This Row],[BF H Odds]]-1,IF(AND(Weekly[[#This Row],[GBC_P]]=TRUE,Weekly[[#This Row],[Actual]]=FALSE),AC139+Weekly[[#This Row],[BF V Odds]]-1,AC139-1)))</f>
        <v>54.710000000000022</v>
      </c>
      <c r="AD140" s="24">
        <f>IF(Weekly[[#This Row],[Actual]]="","",IF(AND(Weekly[[#This Row],[HGBC_P]]=Weekly[[#This Row],[Actual]],Weekly[[#This Row],[HGBC_P]]=TRUE),AD139+Weekly[[#This Row],[BF H Odds]]-1,IF(AND(Weekly[[#This Row],[HGBC_P]]=Weekly[[#This Row],[Actual]],Weekly[[#This Row],[HGBC_P]]=FALSE),AD139+Weekly[[#This Row],[BF V Odds]]-1,AD139-1)))</f>
        <v>29.970000000000049</v>
      </c>
      <c r="AE140" s="24">
        <f>IF(Weekly[[#This Row],[Actual]]="","",IF(AND(Weekly[[#This Row],[HGBC_P]]=FALSE,Weekly[[#This Row],[Actual]]=TRUE),AE139+Weekly[[#This Row],[BF H Odds]]-1,IF(AND(Weekly[[#This Row],[HGBC_P]]=TRUE,Weekly[[#This Row],[Actual]]=FALSE),AE139+Weekly[[#This Row],[BF V Odds]]-1,AE139-1)))</f>
        <v>59.130000000000017</v>
      </c>
      <c r="AF140" s="24">
        <f>IF(Weekly[[#This Row],[Actual]]="","",IF(AND(Weekly[[#This Row],[XGB_P]]=Weekly[[#This Row],[Actual]],Weekly[[#This Row],[XGB_P]]=TRUE),AF139+Weekly[[#This Row],[BF H Odds]]-1,IF(AND(Weekly[[#This Row],[XGB_P]]=Weekly[[#This Row],[Actual]],Weekly[[#This Row],[XGB_P]]=FALSE),AF139+Weekly[[#This Row],[BF V Odds]]-1,AF139-1)))</f>
        <v>38.310000000000031</v>
      </c>
      <c r="AG140" s="24">
        <f>IF(Weekly[[#This Row],[Actual]]="","",IF(AND(Weekly[[#This Row],[XGB_P]]=FALSE,Weekly[[#This Row],[Actual]]=TRUE),AG139+Weekly[[#This Row],[BF H Odds]]-1,IF(AND(Weekly[[#This Row],[XGB_P]]=TRUE,Weekly[[#This Row],[Actual]]=FALSE),AG139+Weekly[[#This Row],[BF V Odds]]-1,AG139-1)))</f>
        <v>50.790000000000013</v>
      </c>
      <c r="AH140" s="24">
        <f>IF(Weekly[[#This Row],[Actual]]="","",IF(AND(Weekly[[#This Row],[QDA_P]]=Weekly[[#This Row],[Actual]],Weekly[[#This Row],[QDA_P]]=TRUE),AH139+Weekly[[#This Row],[BF H Odds]]-1,IF(AND(Weekly[[#This Row],[QDA_P]]=Weekly[[#This Row],[Actual]],Weekly[[#This Row],[QDA_P]]=FALSE),AH139+Weekly[[#This Row],[BF V Odds]]-1,AH139-1)))</f>
        <v>34.470000000000027</v>
      </c>
      <c r="AI140" s="24">
        <f>IF(Weekly[[#This Row],[Actual]]="","",IF(AND(Weekly[[#This Row],[QDA_P]]=FALSE,Weekly[[#This Row],[Actual]]=TRUE),AI139+Weekly[[#This Row],[BF H Odds]]-1,IF(AND(Weekly[[#This Row],[QDA_P]]=TRUE,Weekly[[#This Row],[Actual]]=FALSE),AI139+Weekly[[#This Row],[BF V Odds]]-1,AI139-1)))</f>
        <v>54.630000000000024</v>
      </c>
      <c r="AJ140" s="24"/>
      <c r="AK140" s="24"/>
      <c r="AL140" s="30">
        <f>IF(Weekly[[#This Row],[Actual]]="","",COUNTIF(Weekly[[#This Row],[SVC_P]:[QDA_P]],TRUE))</f>
        <v>7</v>
      </c>
      <c r="AM140" s="30">
        <f>IF(Weekly[[#This Row],[Actual]]="","",COUNTIF(Weekly[[#This Row],[SVC_P]:[QDA_P]],FALSE))</f>
        <v>0</v>
      </c>
      <c r="AN140" t="str">
        <f>IF(AND(Weekly[[#This Row],[BF V Odds]]&gt;$BO$6,Weekly[[#This Row],[BF V Odds]] &lt; $BO$7),Weekly[[#This Row],[BF V Odds]],"")</f>
        <v/>
      </c>
      <c r="AO140" t="str">
        <f>IF(AND(Weekly[[#This Row],[BF H Odds]]&gt;$BO$6, Weekly[[#This Row],[BF H Odds]] &lt; $BO$7),Weekly[[#This Row],[BF H Odds]],"")</f>
        <v/>
      </c>
      <c r="AP140" s="37">
        <f>IF(AND(Weekly[[#This Row],[V Odds &lt;]]="",Weekly[[#This Row],[H Odds &lt;]]=""),AP139,IF(AND(Weekly[[#This Row],[H Odds &lt;]]&lt;&gt;"",Weekly[[#This Row],[SVC_P]]=TRUE,Weekly[[#This Row],[Actual]]=TRUE),AP139+Weekly[[#This Row],[H Odds &lt;]]-1,IF(AND(Weekly[[#This Row],[V Odds &lt;]]&lt;&gt;"",Weekly[[#This Row],[SVC_P]]=FALSE,Weekly[[#This Row],[Actual]]=FALSE),AP139+Weekly[[#This Row],[V Odds &lt;]]-1,IF(AND(Weekly[[#This Row],[V Odds &lt;]]&lt;&gt;"",Weekly[[#This Row],[SVC_P]]=FALSE,Weekly[[#This Row],[Actual]]=TRUE),AP139-1,IF(AND(Weekly[[#This Row],[H Odds &lt;]]&lt;&gt;"",Weekly[[#This Row],[SVC_P]]=TRUE,Weekly[[#This Row],[Actual]]=FALSE),AP139-1,AP139)))))</f>
        <v>58.930000000000014</v>
      </c>
      <c r="AQ140" s="37">
        <f>IF(AND(Weekly[[#This Row],[V Odds &lt;]]="",Weekly[[#This Row],[H Odds &lt;]]=""),AQ139,IF(AND(Weekly[[#This Row],[H Odds &lt;]]&lt;&gt;"",Weekly[[#This Row],[ADBC_P]]=TRUE,Weekly[[#This Row],[Actual]]=TRUE),AQ139+Weekly[[#This Row],[H Odds &lt;]]-1,IF(AND(Weekly[[#This Row],[V Odds &lt;]]&lt;&gt;"",Weekly[[#This Row],[ADBC_P]]=FALSE,Weekly[[#This Row],[Actual]]=FALSE),AQ139+Weekly[[#This Row],[V Odds &lt;]]-1,IF(AND(Weekly[[#This Row],[V Odds &lt;]]&lt;&gt;"",Weekly[[#This Row],[ADBC_P]]=FALSE,Weekly[[#This Row],[Actual]]=TRUE),AQ139-1,IF(AND(Weekly[[#This Row],[H Odds &lt;]]&lt;&gt;"",Weekly[[#This Row],[ADBC_P]]=TRUE,Weekly[[#This Row],[Actual]]=FALSE),AQ139-1,AQ139)))))</f>
        <v>51.33</v>
      </c>
      <c r="AR140" s="37">
        <f>IF(AND(Weekly[[#This Row],[V Odds &lt;]]="",Weekly[[#This Row],[H Odds &lt;]]=""),AR139,IF(AND(Weekly[[#This Row],[H Odds &lt;]]&lt;&gt;"",Weekly[[#This Row],[RFC_P]]=TRUE,Weekly[[#This Row],[Actual]]=TRUE),AR139+Weekly[[#This Row],[H Odds &lt;]]-1,IF(AND(Weekly[[#This Row],[V Odds &lt;]]&lt;&gt;"",Weekly[[#This Row],[RFC_P]]=FALSE,Weekly[[#This Row],[Actual]]=FALSE),AR139+Weekly[[#This Row],[V Odds &lt;]]-1,IF(AND(Weekly[[#This Row],[V Odds &lt;]]&lt;&gt;"",Weekly[[#This Row],[RFC_P]]=FALSE,Weekly[[#This Row],[Actual]]=TRUE),AR139-1,IF(AND(Weekly[[#This Row],[H Odds &lt;]]&lt;&gt;"",Weekly[[#This Row],[RFC_P]]=TRUE,Weekly[[#This Row],[Actual]]=FALSE),AR139-1,AR139)))))</f>
        <v>45.59</v>
      </c>
      <c r="AS140" s="37">
        <f>IF(AND(Weekly[[#This Row],[V Odds &lt;]]="",Weekly[[#This Row],[H Odds &lt;]]=""),AS139,IF(AND(Weekly[[#This Row],[H Odds &lt;]]&lt;&gt;"",Weekly[[#This Row],[GBC_P]]=TRUE,Weekly[[#This Row],[Actual]]=TRUE),AS139+Weekly[[#This Row],[H Odds &lt;]]-1,IF(AND(Weekly[[#This Row],[V Odds &lt;]]&lt;&gt;"",Weekly[[#This Row],[GBC_P]]=FALSE,Weekly[[#This Row],[Actual]]=FALSE),AS139+Weekly[[#This Row],[V Odds &lt;]]-1,IF(AND(Weekly[[#This Row],[V Odds &lt;]]&lt;&gt;"",Weekly[[#This Row],[GBC_P]]=FALSE,Weekly[[#This Row],[Actual]]=TRUE),AS139-1,IF(AND(Weekly[[#This Row],[H Odds &lt;]]&lt;&gt;"",Weekly[[#This Row],[GBC_P]]=TRUE,Weekly[[#This Row],[Actual]]=FALSE),AS139-1,AS139)))))</f>
        <v>48.08</v>
      </c>
      <c r="AT140" s="37">
        <f>IF(AND(Weekly[[#This Row],[V Odds &lt;]]="",Weekly[[#This Row],[H Odds &lt;]]=""),AT139,IF(AND(Weekly[[#This Row],[H Odds &lt;]]&lt;&gt;"",Weekly[[#This Row],[HGBC_P]]=TRUE,Weekly[[#This Row],[Actual]]=TRUE),AT139+Weekly[[#This Row],[H Odds &lt;]]-1,IF(AND(Weekly[[#This Row],[V Odds &lt;]]&lt;&gt;"",Weekly[[#This Row],[HGBC_P]]=FALSE,Weekly[[#This Row],[Actual]]=FALSE),AT139+Weekly[[#This Row],[V Odds &lt;]]-1,IF(AND(Weekly[[#This Row],[V Odds &lt;]]&lt;&gt;"",Weekly[[#This Row],[HGBC_P]]=FALSE,Weekly[[#This Row],[Actual]]=TRUE),AT139-1,IF(AND(Weekly[[#This Row],[H Odds &lt;]]&lt;&gt;"",Weekly[[#This Row],[HGBC_P]]=TRUE,Weekly[[#This Row],[Actual]]=FALSE),AT139-1,AT139)))))</f>
        <v>45.51</v>
      </c>
      <c r="AU140" s="37">
        <f>IF(AND(Weekly[[#This Row],[V Odds &lt;]]="",Weekly[[#This Row],[H Odds &lt;]]=""),AU139,IF(AND(Weekly[[#This Row],[H Odds &lt;]]&lt;&gt;"",Weekly[[#This Row],[XGB_P]]=TRUE,Weekly[[#This Row],[Actual]]=TRUE),AU139+Weekly[[#This Row],[H Odds &lt;]]-1,IF(AND(Weekly[[#This Row],[V Odds &lt;]]&lt;&gt;"",Weekly[[#This Row],[XGB_P]]=FALSE,Weekly[[#This Row],[Actual]]=FALSE),AU139+Weekly[[#This Row],[V Odds &lt;]]-1,IF(AND(Weekly[[#This Row],[V Odds &lt;]]&lt;&gt;"",Weekly[[#This Row],[XGB_P]]=FALSE,Weekly[[#This Row],[Actual]]=TRUE),AU139-1,IF(AND(Weekly[[#This Row],[H Odds &lt;]]&lt;&gt;"",Weekly[[#This Row],[XGB_P]]=TRUE,Weekly[[#This Row],[Actual]]=FALSE),AU139-1,AU139)))))</f>
        <v>48.910000000000004</v>
      </c>
      <c r="AV140" s="37">
        <f>IF(AND(Weekly[[#This Row],[V Odds &lt;]]="",Weekly[[#This Row],[H Odds &lt;]]=""),AV139,IF(AND(Weekly[[#This Row],[H Odds &lt;]]&lt;&gt;"",Weekly[[#This Row],[QDA_P]]=TRUE,Weekly[[#This Row],[Actual]]=TRUE),AV139+Weekly[[#This Row],[H Odds &lt;]]-1,IF(AND(Weekly[[#This Row],[V Odds &lt;]]&lt;&gt;"",Weekly[[#This Row],[QDA_P]]=FALSE,Weekly[[#This Row],[Actual]]=FALSE),AV139+Weekly[[#This Row],[V Odds &lt;]]-1,IF(AND(Weekly[[#This Row],[V Odds &lt;]]&lt;&gt;"",Weekly[[#This Row],[QDA_P]]=FALSE,Weekly[[#This Row],[Actual]]=TRUE),AV139-1,IF(AND(Weekly[[#This Row],[H Odds &lt;]]&lt;&gt;"",Weekly[[#This Row],[QDA_P]]=TRUE,Weekly[[#This Row],[Actual]]=FALSE),AV139-1,AV139)))))</f>
        <v>48.749999999999993</v>
      </c>
      <c r="AW140" s="37"/>
      <c r="AX140" s="37">
        <f>IF(AND(Weekly[[#This Row],[V Odds &lt;]]="",Weekly[[#This Row],[H Odds &lt;]]=""),AX139,IF(AND(Weekly[[#This Row],[V Odds &lt;]]&lt;&gt;"",Weekly[[#This Row],[FALSES]]&gt;0,Weekly[[#This Row],[Actual]]=FALSE),AX139+Weekly[[#This Row],[V Odds &lt;]]-1,IF(AND(Weekly[[#This Row],[H Odds &lt;]]&lt;&gt;"",Weekly[[#This Row],[TRUES]]&gt;0,Weekly[[#This Row],[Actual]]=TRUE),AX139+Weekly[[#This Row],[H Odds &lt;]]-1,IF(AND(Weekly[[#This Row],[V Odds &lt;]]&lt;&gt;"",Weekly[[#This Row],[FALSES]]=0),AX139,IF(AND(Weekly[[#This Row],[H Odds &lt;]]&lt;&gt;"",Weekly[[#This Row],[TRUES]]=0),AX139,AX139-1)))))</f>
        <v>62.95</v>
      </c>
      <c r="AY140" s="37">
        <f>IF(AND(Weekly[[#This Row],[V Odds &lt;]]="",Weekly[[#This Row],[H Odds &lt;]]=""),AY139,IF(AND(Weekly[[#This Row],[V Odds &lt;]]&lt;&gt;"",Weekly[[#This Row],[FALSES]]&gt;0,Weekly[[#This Row],[Actual]]=FALSE),AY139+((Weekly[[#This Row],[V Odds &lt;]]-1)*0.92),IF(AND(Weekly[[#This Row],[H Odds &lt;]]&lt;&gt;"",Weekly[[#This Row],[TRUES]]&gt;0,Weekly[[#This Row],[Actual]]=TRUE),AY139+((Weekly[[#This Row],[H Odds &lt;]]-1)*0.92),IF(AND(Weekly[[#This Row],[V Odds &lt;]]&lt;&gt;"",Weekly[[#This Row],[FALSES]]=0),AY139,IF(AND(Weekly[[#This Row],[H Odds &lt;]]&lt;&gt;"",Weekly[[#This Row],[TRUES]]=0),AY139,AY139-1)))))</f>
        <v>59.754000000000012</v>
      </c>
      <c r="AZ140" s="37">
        <f>IF(AND(Weekly[[#This Row],[V Odds &lt;]]="",Weekly[[#This Row],[H Odds &lt;]]=""),AZ139,IF(AND(Weekly[[#This Row],[V Odds &lt;]]&lt;&gt;"",Weekly[[#This Row],[Actual]]=FALSE),AZ139+Weekly[[#This Row],[V Odds &lt;]]-1,IF(AND(Weekly[[#This Row],[H Odds &lt;]]&lt;&gt;"",Weekly[[#This Row],[Actual]]=TRUE),AZ139+Weekly[[#This Row],[H Odds &lt;]]-1,AZ139-1)))</f>
        <v>65.28</v>
      </c>
      <c r="BA140" s="38">
        <f>IF(Weekly[[#This Row],[H Odds &lt;]]="",BA139,IF(AND(Weekly[[#This Row],[H Odds &lt;]]&lt;&gt;"",Weekly[[#This Row],[SVC_P]]=TRUE,Weekly[[#This Row],[Actual]]=TRUE),BA139+Weekly[[#This Row],[H Odds &lt;]]-1,IF(AND(Weekly[[#This Row],[H Odds &lt;]]&lt;&gt;"",Weekly[[#This Row],[SVC_P]]=TRUE,Weekly[[#This Row],[Actual]]=FALSE),BA139-1,BA139)))</f>
        <v>56.24</v>
      </c>
      <c r="BB140" s="38">
        <f>IF(Weekly[[#This Row],[H Odds &lt;]]="",BB139,IF(AND(Weekly[[#This Row],[H Odds &lt;]]&lt;&gt;"",Weekly[[#This Row],[ADBC_P]]=TRUE,Weekly[[#This Row],[Actual]]=TRUE),BB139+Weekly[[#This Row],[H Odds &lt;]]-1,IF(AND(Weekly[[#This Row],[H Odds &lt;]]&lt;&gt;"",Weekly[[#This Row],[ADBC_P]]=TRUE,Weekly[[#This Row],[Actual]]=FALSE),BB139-1,BB139)))</f>
        <v>45.01</v>
      </c>
      <c r="BC140" s="38">
        <f>IF(Weekly[[#This Row],[H Odds &lt;]]="",BC139,IF(AND(Weekly[[#This Row],[H Odds &lt;]]&lt;&gt;"",Weekly[[#This Row],[RFC_P]]=TRUE,Weekly[[#This Row],[Actual]]=TRUE),BC139+Weekly[[#This Row],[H Odds &lt;]]-1,IF(AND(Weekly[[#This Row],[H Odds &lt;]]&lt;&gt;"",Weekly[[#This Row],[RFC_P]]=TRUE,Weekly[[#This Row],[Actual]]=FALSE),BC139-1,BC139)))</f>
        <v>42.76</v>
      </c>
      <c r="BD140" s="38">
        <f>IF(Weekly[[#This Row],[H Odds &lt;]]="",BD139,IF(AND(Weekly[[#This Row],[H Odds &lt;]]&lt;&gt;"",Weekly[[#This Row],[GBC_P]]=TRUE,Weekly[[#This Row],[Actual]]=TRUE),BD139+Weekly[[#This Row],[H Odds &lt;]]-1,IF(AND(Weekly[[#This Row],[H Odds &lt;]]&lt;&gt;"",Weekly[[#This Row],[GBC_P]]=TRUE,Weekly[[#This Row],[Actual]]=FALSE),BD139-1,BD139)))</f>
        <v>43.76</v>
      </c>
      <c r="BE140" s="38">
        <f>IF(Weekly[[#This Row],[H Odds &lt;]]="",BE139,IF(AND(Weekly[[#This Row],[H Odds &lt;]]&lt;&gt;"",Weekly[[#This Row],[HGBC_P]]=TRUE,Weekly[[#This Row],[Actual]]=TRUE),BE139+Weekly[[#This Row],[H Odds &lt;]]-1,IF(AND(Weekly[[#This Row],[H Odds &lt;]]&lt;&gt;"",Weekly[[#This Row],[HGBC_P]]=TRUE,Weekly[[#This Row],[Actual]]=FALSE),BE139-1,BE139)))</f>
        <v>45.01</v>
      </c>
      <c r="BF140" s="38">
        <f>IF(Weekly[[#This Row],[H Odds &lt;]]="",BF139,IF(AND(Weekly[[#This Row],[H Odds &lt;]]&lt;&gt;"",Weekly[[#This Row],[XGB_P]]=TRUE,Weekly[[#This Row],[Actual]]=TRUE),BF139+Weekly[[#This Row],[H Odds &lt;]]-1,IF(AND(Weekly[[#This Row],[H Odds &lt;]]&lt;&gt;"",Weekly[[#This Row],[XGB_P]]=TRUE,Weekly[[#This Row],[Actual]]=FALSE),BF139-1,BF139)))</f>
        <v>47.28</v>
      </c>
      <c r="BG140" s="38">
        <f>IF(Weekly[[#This Row],[H Odds &lt;]]="",BG139,IF(AND(Weekly[[#This Row],[H Odds &lt;]]&lt;&gt;"",Weekly[[#This Row],[QDA_P]]=TRUE,Weekly[[#This Row],[Actual]]=TRUE),BG139+Weekly[[#This Row],[H Odds &lt;]]-1,IF(AND(Weekly[[#This Row],[H Odds &lt;]]&lt;&gt;"",Weekly[[#This Row],[QDA_P]]=TRUE,Weekly[[#This Row],[Actual]]=FALSE),BG139-1,BG139)))</f>
        <v>41.73</v>
      </c>
      <c r="BH140" s="38">
        <f>IF(Weekly[[#This Row],[H Odds &lt;]]="",BH139,IF(AND(Weekly[[#This Row],[H Odds &lt;]]&lt;&gt;"",Weekly[[#This Row],[KNC_P]]=TRUE,Weekly[[#This Row],[Actual]]=TRUE),BH139+Weekly[[#This Row],[H Odds &lt;]]-1,IF(AND(Weekly[[#This Row],[H Odds &lt;]]&lt;&gt;"",Weekly[[#This Row],[KNC_P]]=TRUE,Weekly[[#This Row],[Actual]]=FALSE),BH139-1,BH139)))</f>
        <v>40</v>
      </c>
      <c r="BI140" s="38">
        <f>IF(Weekly[[#This Row],[H Odds &lt;]]="",BI139,IF(AND(Weekly[[#This Row],[H Odds &lt;]]&lt;&gt;"",Weekly[[#This Row],[TRUES]]&gt;0,Weekly[[#This Row],[Actual]]=TRUE),BI139+Weekly[[#This Row],[H Odds &lt;]]-1,IF(AND(Weekly[[#This Row],[H Odds &lt;]]&lt;&gt;"",Weekly[[#This Row],[TRUES]]=0),BI139,BI139-1)))</f>
        <v>56.24</v>
      </c>
      <c r="BJ140" s="38">
        <f>IF(Weekly[[#This Row],[H Odds &lt;]]="",BJ139,IF(AND(Weekly[[#This Row],[H Odds &lt;]]&lt;&gt;"",Weekly[[#This Row],[Actual]]=TRUE),BJ139+Weekly[[#This Row],[H Odds &lt;]]-1,IF(AND(Weekly[[#This Row],[H Odds &lt;]]&lt;&gt;"",Weekly[[#This Row],[Actual]]=FALSE),BJ139-1,BJ139)))</f>
        <v>55.24</v>
      </c>
      <c r="BK140" s="58">
        <f>IF(AND(Weekly[[#This Row],[TRUES]]&gt;4,Weekly[[#This Row],[Actual]]=TRUE),BK139+Weekly[[#This Row],[BF H Odds]]-1,IF(AND(Weekly[[#This Row],[FALSES]]&gt;4,Weekly[[#This Row],[Actual]]=FALSE),BK139+Weekly[[#This Row],[BF V Odds]]-1,IF(AND(Weekly[[#This Row],[TRUES]]&gt;4,Weekly[[#This Row],[Actual]]=FALSE),BK139-1,IF(AND(Weekly[[#This Row],[FALSES]]&gt;4,Weekly[[#This Row],[Actual]]=TRUE),BK139-1,BK139))))</f>
        <v>39.180000000000028</v>
      </c>
      <c r="BL140" s="58">
        <f>IF(AND(Weekly[[#This Row],[TRUES]]&gt;5,Weekly[[#This Row],[Actual]]=TRUE),BL139+Weekly[[#This Row],[BF H Odds]]-1,IF(AND(Weekly[[#This Row],[FALSES]]&gt;5,Weekly[[#This Row],[Actual]]=FALSE),BL139+Weekly[[#This Row],[BF V Odds]]-1,IF(AND(Weekly[[#This Row],[TRUES]]&gt;5,Weekly[[#This Row],[Actual]]=FALSE),BL139-1,IF(AND(Weekly[[#This Row],[FALSES]]&gt;5,Weekly[[#This Row],[Actual]]=TRUE),BL139-1,BL139))))</f>
        <v>44.320000000000022</v>
      </c>
      <c r="BM140" s="58">
        <f>IF(AND(Weekly[[#This Row],[TRUES]]&gt;6,Weekly[[#This Row],[Actual]]=TRUE),BM139+Weekly[[#This Row],[BF H Odds]]-1,IF(AND(Weekly[[#This Row],[FALSES]]&gt;6,Weekly[[#This Row],[Actual]]=FALSE),BM139+Weekly[[#This Row],[BF V Odds]]-1,IF(AND(Weekly[[#This Row],[TRUES]]&gt;6,Weekly[[#This Row],[Actual]]=FALSE),BM139-1,IF(AND(Weekly[[#This Row],[FALSES]]&gt;6,Weekly[[#This Row],[Actual]]=TRUE),BM139-1,BM139))))</f>
        <v>44.910000000000018</v>
      </c>
      <c r="BN140" s="24"/>
    </row>
    <row r="141" spans="1:69" x14ac:dyDescent="0.25">
      <c r="A141" s="1">
        <v>150</v>
      </c>
      <c r="B141" s="10">
        <v>44255</v>
      </c>
      <c r="C141" s="17" t="s">
        <v>10</v>
      </c>
      <c r="D141" s="15" t="s">
        <v>37</v>
      </c>
      <c r="E141" t="b">
        <v>1</v>
      </c>
      <c r="F141" t="b">
        <v>1</v>
      </c>
      <c r="G141" t="b">
        <v>1</v>
      </c>
      <c r="H141" t="b">
        <v>1</v>
      </c>
      <c r="I141" t="b">
        <v>1</v>
      </c>
      <c r="J141" t="b">
        <v>1</v>
      </c>
      <c r="K141" t="b">
        <v>1</v>
      </c>
      <c r="N141">
        <v>1</v>
      </c>
      <c r="O141">
        <v>1.62</v>
      </c>
      <c r="P141" t="b">
        <v>1</v>
      </c>
      <c r="Q141" t="s">
        <v>66</v>
      </c>
      <c r="R141" s="9">
        <f>IFERROR(IF(Weekly[[#This Row],[Won Bet?]]="yes",R140+(Weekly[[#This Row],[BF Odds]]*Weekly[[#This Row],[BF Stake]])-Weekly[[#This Row],[BF Stake]],R140-Weekly[[#This Row],[BF Stake]]),R140)</f>
        <v>94.370000000000047</v>
      </c>
      <c r="S141" s="9">
        <f>IFERROR(IF(Weekly[[#This Row],[Won Bet?]]="yes",S140+(((Weekly[[#This Row],[BF Odds]]*Weekly[[#This Row],[BF Stake]])-Weekly[[#This Row],[BF Stake]])*0.95),S140-Weekly[[#This Row],[BF Stake]]),S140)</f>
        <v>92.20150000000001</v>
      </c>
      <c r="T141">
        <v>2.38</v>
      </c>
      <c r="U141">
        <v>1.62</v>
      </c>
      <c r="V141" s="24">
        <f>IF(Weekly[[#This Row],[Actual]]="","",IF(AND(Weekly[[#This Row],[SVC_P]]=Weekly[[#This Row],[Actual]],Weekly[[#This Row],[SVC_P]]=TRUE),V140+Weekly[[#This Row],[BF H Odds]]-1,IF(AND(Weekly[[#This Row],[SVC_P]]=Weekly[[#This Row],[Actual]],Weekly[[#This Row],[SVC_P]]=FALSE),V140+Weekly[[#This Row],[BF V Odds]]-1,V140-1)))</f>
        <v>68.930000000000021</v>
      </c>
      <c r="W141" s="24">
        <f>IF(Weekly[[#This Row],[Actual]]="","",IF(AND(Weekly[[#This Row],[SVC_P]]=FALSE,Weekly[[#This Row],[Actual]]=TRUE),W140+Weekly[[#This Row],[BF H Odds]]-1,IF(AND(Weekly[[#This Row],[SVC_P]]=TRUE,Weekly[[#This Row],[Actual]]=FALSE,),W140+Weekly[[#This Row],[BF V Odds]]-1,W140-1)))</f>
        <v>-91.509999999999991</v>
      </c>
      <c r="X141" s="24">
        <f>IF(Weekly[[#This Row],[Actual]]="","",IF(AND(Weekly[[#This Row],[ADBC_P]]=Weekly[[#This Row],[Actual]],Weekly[[#This Row],[ADBC_P]]=TRUE),X140+Weekly[[#This Row],[BF H Odds]]-1,IF(AND(Weekly[[#This Row],[ADBC_P]]=Weekly[[#This Row],[Actual]],Weekly[[#This Row],[ADBC_P]]=FALSE),X140+Weekly[[#This Row],[BF V Odds]]-1,X140-1)))</f>
        <v>52.53000000000003</v>
      </c>
      <c r="Y141" s="24">
        <f>IF(Weekly[[#This Row],[Actual]]="","",IF(AND(Weekly[[#This Row],[ADBC_P]]=FALSE,Weekly[[#This Row],[Actual]]=TRUE),Y140+Weekly[[#This Row],[BF H Odds]]-1,IF(AND(Weekly[[#This Row],[ADBC_P]]=TRUE,Weekly[[#This Row],[Actual]]=FALSE),Y140+Weekly[[#This Row],[BF V Odds]]-1,Y140-1)))</f>
        <v>36.190000000000019</v>
      </c>
      <c r="Z141" s="24">
        <f>IF(Weekly[[#This Row],[Actual]]="","",IF(AND(Weekly[[#This Row],[RFC_P]]=Weekly[[#This Row],[Actual]],Weekly[[#This Row],[RFC_P]]=TRUE),Z140+Weekly[[#This Row],[BF H Odds]]-1,IF(AND(Weekly[[#This Row],[RFC_P]]=Weekly[[#This Row],[Actual]],Weekly[[#This Row],[RFC_P]]=FALSE),Z140+Weekly[[#This Row],[BF V Odds]]-1,Z140-1)))</f>
        <v>34.69000000000004</v>
      </c>
      <c r="AA141" s="24">
        <f>IF(Weekly[[#This Row],[Actual]]="","",IF(AND(Weekly[[#This Row],[RFC_P]]=FALSE,Weekly[[#This Row],[Actual]]=TRUE),AA140+Weekly[[#This Row],[BF H Odds]]-1,IF(AND(Weekly[[#This Row],[RFC_P]]=TRUE,Weekly[[#This Row],[Actual]]=FALSE),AA140+Weekly[[#This Row],[BF V Odds]]-1,AA140-1)))</f>
        <v>54.030000000000015</v>
      </c>
      <c r="AB141" s="24">
        <f>IF(Weekly[[#This Row],[Actual]]="","",IF(AND(Weekly[[#This Row],[GBC_P]]=Weekly[[#This Row],[Actual]],Weekly[[#This Row],[GBC_P]]=TRUE),AB140+Weekly[[#This Row],[BF H Odds]]-1,IF(AND(Weekly[[#This Row],[GBC_P]]=Weekly[[#This Row],[Actual]],Weekly[[#This Row],[GBC_P]]=FALSE),AB140+Weekly[[#This Row],[BF V Odds]]-1,AB140-1)))</f>
        <v>35.010000000000026</v>
      </c>
      <c r="AC141" s="24">
        <f>IF(Weekly[[#This Row],[Actual]]="","",IF(AND(Weekly[[#This Row],[GBC_P]]=FALSE,Weekly[[#This Row],[Actual]]=TRUE),AC140+Weekly[[#This Row],[BF H Odds]]-1,IF(AND(Weekly[[#This Row],[GBC_P]]=TRUE,Weekly[[#This Row],[Actual]]=FALSE),AC140+Weekly[[#This Row],[BF V Odds]]-1,AC140-1)))</f>
        <v>53.710000000000022</v>
      </c>
      <c r="AD141" s="24">
        <f>IF(Weekly[[#This Row],[Actual]]="","",IF(AND(Weekly[[#This Row],[HGBC_P]]=Weekly[[#This Row],[Actual]],Weekly[[#This Row],[HGBC_P]]=TRUE),AD140+Weekly[[#This Row],[BF H Odds]]-1,IF(AND(Weekly[[#This Row],[HGBC_P]]=Weekly[[#This Row],[Actual]],Weekly[[#This Row],[HGBC_P]]=FALSE),AD140+Weekly[[#This Row],[BF V Odds]]-1,AD140-1)))</f>
        <v>30.59000000000005</v>
      </c>
      <c r="AE141" s="24">
        <f>IF(Weekly[[#This Row],[Actual]]="","",IF(AND(Weekly[[#This Row],[HGBC_P]]=FALSE,Weekly[[#This Row],[Actual]]=TRUE),AE140+Weekly[[#This Row],[BF H Odds]]-1,IF(AND(Weekly[[#This Row],[HGBC_P]]=TRUE,Weekly[[#This Row],[Actual]]=FALSE),AE140+Weekly[[#This Row],[BF V Odds]]-1,AE140-1)))</f>
        <v>58.130000000000017</v>
      </c>
      <c r="AF141" s="24">
        <f>IF(Weekly[[#This Row],[Actual]]="","",IF(AND(Weekly[[#This Row],[XGB_P]]=Weekly[[#This Row],[Actual]],Weekly[[#This Row],[XGB_P]]=TRUE),AF140+Weekly[[#This Row],[BF H Odds]]-1,IF(AND(Weekly[[#This Row],[XGB_P]]=Weekly[[#This Row],[Actual]],Weekly[[#This Row],[XGB_P]]=FALSE),AF140+Weekly[[#This Row],[BF V Odds]]-1,AF140-1)))</f>
        <v>38.930000000000028</v>
      </c>
      <c r="AG141" s="24">
        <f>IF(Weekly[[#This Row],[Actual]]="","",IF(AND(Weekly[[#This Row],[XGB_P]]=FALSE,Weekly[[#This Row],[Actual]]=TRUE),AG140+Weekly[[#This Row],[BF H Odds]]-1,IF(AND(Weekly[[#This Row],[XGB_P]]=TRUE,Weekly[[#This Row],[Actual]]=FALSE),AG140+Weekly[[#This Row],[BF V Odds]]-1,AG140-1)))</f>
        <v>49.790000000000013</v>
      </c>
      <c r="AH141" s="24">
        <f>IF(Weekly[[#This Row],[Actual]]="","",IF(AND(Weekly[[#This Row],[QDA_P]]=Weekly[[#This Row],[Actual]],Weekly[[#This Row],[QDA_P]]=TRUE),AH140+Weekly[[#This Row],[BF H Odds]]-1,IF(AND(Weekly[[#This Row],[QDA_P]]=Weekly[[#This Row],[Actual]],Weekly[[#This Row],[QDA_P]]=FALSE),AH140+Weekly[[#This Row],[BF V Odds]]-1,AH140-1)))</f>
        <v>35.090000000000025</v>
      </c>
      <c r="AI141" s="24">
        <f>IF(Weekly[[#This Row],[Actual]]="","",IF(AND(Weekly[[#This Row],[QDA_P]]=FALSE,Weekly[[#This Row],[Actual]]=TRUE),AI140+Weekly[[#This Row],[BF H Odds]]-1,IF(AND(Weekly[[#This Row],[QDA_P]]=TRUE,Weekly[[#This Row],[Actual]]=FALSE),AI140+Weekly[[#This Row],[BF V Odds]]-1,AI140-1)))</f>
        <v>53.630000000000024</v>
      </c>
      <c r="AJ141" s="24"/>
      <c r="AK141" s="24"/>
      <c r="AL141" s="30">
        <f>IF(Weekly[[#This Row],[Actual]]="","",COUNTIF(Weekly[[#This Row],[SVC_P]:[QDA_P]],TRUE))</f>
        <v>7</v>
      </c>
      <c r="AM141" s="30">
        <f>IF(Weekly[[#This Row],[Actual]]="","",COUNTIF(Weekly[[#This Row],[SVC_P]:[QDA_P]],FALSE))</f>
        <v>0</v>
      </c>
      <c r="AN141" t="str">
        <f>IF(AND(Weekly[[#This Row],[BF V Odds]]&gt;$BO$6,Weekly[[#This Row],[BF V Odds]] &lt; $BO$7),Weekly[[#This Row],[BF V Odds]],"")</f>
        <v/>
      </c>
      <c r="AO141" t="str">
        <f>IF(AND(Weekly[[#This Row],[BF H Odds]]&gt;$BO$6, Weekly[[#This Row],[BF H Odds]] &lt; $BO$7),Weekly[[#This Row],[BF H Odds]],"")</f>
        <v/>
      </c>
      <c r="AP141" s="37">
        <f>IF(AND(Weekly[[#This Row],[V Odds &lt;]]="",Weekly[[#This Row],[H Odds &lt;]]=""),AP140,IF(AND(Weekly[[#This Row],[H Odds &lt;]]&lt;&gt;"",Weekly[[#This Row],[SVC_P]]=TRUE,Weekly[[#This Row],[Actual]]=TRUE),AP140+Weekly[[#This Row],[H Odds &lt;]]-1,IF(AND(Weekly[[#This Row],[V Odds &lt;]]&lt;&gt;"",Weekly[[#This Row],[SVC_P]]=FALSE,Weekly[[#This Row],[Actual]]=FALSE),AP140+Weekly[[#This Row],[V Odds &lt;]]-1,IF(AND(Weekly[[#This Row],[V Odds &lt;]]&lt;&gt;"",Weekly[[#This Row],[SVC_P]]=FALSE,Weekly[[#This Row],[Actual]]=TRUE),AP140-1,IF(AND(Weekly[[#This Row],[H Odds &lt;]]&lt;&gt;"",Weekly[[#This Row],[SVC_P]]=TRUE,Weekly[[#This Row],[Actual]]=FALSE),AP140-1,AP140)))))</f>
        <v>58.930000000000014</v>
      </c>
      <c r="AQ141" s="37">
        <f>IF(AND(Weekly[[#This Row],[V Odds &lt;]]="",Weekly[[#This Row],[H Odds &lt;]]=""),AQ140,IF(AND(Weekly[[#This Row],[H Odds &lt;]]&lt;&gt;"",Weekly[[#This Row],[ADBC_P]]=TRUE,Weekly[[#This Row],[Actual]]=TRUE),AQ140+Weekly[[#This Row],[H Odds &lt;]]-1,IF(AND(Weekly[[#This Row],[V Odds &lt;]]&lt;&gt;"",Weekly[[#This Row],[ADBC_P]]=FALSE,Weekly[[#This Row],[Actual]]=FALSE),AQ140+Weekly[[#This Row],[V Odds &lt;]]-1,IF(AND(Weekly[[#This Row],[V Odds &lt;]]&lt;&gt;"",Weekly[[#This Row],[ADBC_P]]=FALSE,Weekly[[#This Row],[Actual]]=TRUE),AQ140-1,IF(AND(Weekly[[#This Row],[H Odds &lt;]]&lt;&gt;"",Weekly[[#This Row],[ADBC_P]]=TRUE,Weekly[[#This Row],[Actual]]=FALSE),AQ140-1,AQ140)))))</f>
        <v>51.33</v>
      </c>
      <c r="AR141" s="37">
        <f>IF(AND(Weekly[[#This Row],[V Odds &lt;]]="",Weekly[[#This Row],[H Odds &lt;]]=""),AR140,IF(AND(Weekly[[#This Row],[H Odds &lt;]]&lt;&gt;"",Weekly[[#This Row],[RFC_P]]=TRUE,Weekly[[#This Row],[Actual]]=TRUE),AR140+Weekly[[#This Row],[H Odds &lt;]]-1,IF(AND(Weekly[[#This Row],[V Odds &lt;]]&lt;&gt;"",Weekly[[#This Row],[RFC_P]]=FALSE,Weekly[[#This Row],[Actual]]=FALSE),AR140+Weekly[[#This Row],[V Odds &lt;]]-1,IF(AND(Weekly[[#This Row],[V Odds &lt;]]&lt;&gt;"",Weekly[[#This Row],[RFC_P]]=FALSE,Weekly[[#This Row],[Actual]]=TRUE),AR140-1,IF(AND(Weekly[[#This Row],[H Odds &lt;]]&lt;&gt;"",Weekly[[#This Row],[RFC_P]]=TRUE,Weekly[[#This Row],[Actual]]=FALSE),AR140-1,AR140)))))</f>
        <v>45.59</v>
      </c>
      <c r="AS141" s="37">
        <f>IF(AND(Weekly[[#This Row],[V Odds &lt;]]="",Weekly[[#This Row],[H Odds &lt;]]=""),AS140,IF(AND(Weekly[[#This Row],[H Odds &lt;]]&lt;&gt;"",Weekly[[#This Row],[GBC_P]]=TRUE,Weekly[[#This Row],[Actual]]=TRUE),AS140+Weekly[[#This Row],[H Odds &lt;]]-1,IF(AND(Weekly[[#This Row],[V Odds &lt;]]&lt;&gt;"",Weekly[[#This Row],[GBC_P]]=FALSE,Weekly[[#This Row],[Actual]]=FALSE),AS140+Weekly[[#This Row],[V Odds &lt;]]-1,IF(AND(Weekly[[#This Row],[V Odds &lt;]]&lt;&gt;"",Weekly[[#This Row],[GBC_P]]=FALSE,Weekly[[#This Row],[Actual]]=TRUE),AS140-1,IF(AND(Weekly[[#This Row],[H Odds &lt;]]&lt;&gt;"",Weekly[[#This Row],[GBC_P]]=TRUE,Weekly[[#This Row],[Actual]]=FALSE),AS140-1,AS140)))))</f>
        <v>48.08</v>
      </c>
      <c r="AT141" s="37">
        <f>IF(AND(Weekly[[#This Row],[V Odds &lt;]]="",Weekly[[#This Row],[H Odds &lt;]]=""),AT140,IF(AND(Weekly[[#This Row],[H Odds &lt;]]&lt;&gt;"",Weekly[[#This Row],[HGBC_P]]=TRUE,Weekly[[#This Row],[Actual]]=TRUE),AT140+Weekly[[#This Row],[H Odds &lt;]]-1,IF(AND(Weekly[[#This Row],[V Odds &lt;]]&lt;&gt;"",Weekly[[#This Row],[HGBC_P]]=FALSE,Weekly[[#This Row],[Actual]]=FALSE),AT140+Weekly[[#This Row],[V Odds &lt;]]-1,IF(AND(Weekly[[#This Row],[V Odds &lt;]]&lt;&gt;"",Weekly[[#This Row],[HGBC_P]]=FALSE,Weekly[[#This Row],[Actual]]=TRUE),AT140-1,IF(AND(Weekly[[#This Row],[H Odds &lt;]]&lt;&gt;"",Weekly[[#This Row],[HGBC_P]]=TRUE,Weekly[[#This Row],[Actual]]=FALSE),AT140-1,AT140)))))</f>
        <v>45.51</v>
      </c>
      <c r="AU141" s="37">
        <f>IF(AND(Weekly[[#This Row],[V Odds &lt;]]="",Weekly[[#This Row],[H Odds &lt;]]=""),AU140,IF(AND(Weekly[[#This Row],[H Odds &lt;]]&lt;&gt;"",Weekly[[#This Row],[XGB_P]]=TRUE,Weekly[[#This Row],[Actual]]=TRUE),AU140+Weekly[[#This Row],[H Odds &lt;]]-1,IF(AND(Weekly[[#This Row],[V Odds &lt;]]&lt;&gt;"",Weekly[[#This Row],[XGB_P]]=FALSE,Weekly[[#This Row],[Actual]]=FALSE),AU140+Weekly[[#This Row],[V Odds &lt;]]-1,IF(AND(Weekly[[#This Row],[V Odds &lt;]]&lt;&gt;"",Weekly[[#This Row],[XGB_P]]=FALSE,Weekly[[#This Row],[Actual]]=TRUE),AU140-1,IF(AND(Weekly[[#This Row],[H Odds &lt;]]&lt;&gt;"",Weekly[[#This Row],[XGB_P]]=TRUE,Weekly[[#This Row],[Actual]]=FALSE),AU140-1,AU140)))))</f>
        <v>48.910000000000004</v>
      </c>
      <c r="AV141" s="37">
        <f>IF(AND(Weekly[[#This Row],[V Odds &lt;]]="",Weekly[[#This Row],[H Odds &lt;]]=""),AV140,IF(AND(Weekly[[#This Row],[H Odds &lt;]]&lt;&gt;"",Weekly[[#This Row],[QDA_P]]=TRUE,Weekly[[#This Row],[Actual]]=TRUE),AV140+Weekly[[#This Row],[H Odds &lt;]]-1,IF(AND(Weekly[[#This Row],[V Odds &lt;]]&lt;&gt;"",Weekly[[#This Row],[QDA_P]]=FALSE,Weekly[[#This Row],[Actual]]=FALSE),AV140+Weekly[[#This Row],[V Odds &lt;]]-1,IF(AND(Weekly[[#This Row],[V Odds &lt;]]&lt;&gt;"",Weekly[[#This Row],[QDA_P]]=FALSE,Weekly[[#This Row],[Actual]]=TRUE),AV140-1,IF(AND(Weekly[[#This Row],[H Odds &lt;]]&lt;&gt;"",Weekly[[#This Row],[QDA_P]]=TRUE,Weekly[[#This Row],[Actual]]=FALSE),AV140-1,AV140)))))</f>
        <v>48.749999999999993</v>
      </c>
      <c r="AW141" s="37"/>
      <c r="AX141" s="37">
        <f>IF(AND(Weekly[[#This Row],[V Odds &lt;]]="",Weekly[[#This Row],[H Odds &lt;]]=""),AX140,IF(AND(Weekly[[#This Row],[V Odds &lt;]]&lt;&gt;"",Weekly[[#This Row],[FALSES]]&gt;0,Weekly[[#This Row],[Actual]]=FALSE),AX140+Weekly[[#This Row],[V Odds &lt;]]-1,IF(AND(Weekly[[#This Row],[H Odds &lt;]]&lt;&gt;"",Weekly[[#This Row],[TRUES]]&gt;0,Weekly[[#This Row],[Actual]]=TRUE),AX140+Weekly[[#This Row],[H Odds &lt;]]-1,IF(AND(Weekly[[#This Row],[V Odds &lt;]]&lt;&gt;"",Weekly[[#This Row],[FALSES]]=0),AX140,IF(AND(Weekly[[#This Row],[H Odds &lt;]]&lt;&gt;"",Weekly[[#This Row],[TRUES]]=0),AX140,AX140-1)))))</f>
        <v>62.95</v>
      </c>
      <c r="AY141" s="37">
        <f>IF(AND(Weekly[[#This Row],[V Odds &lt;]]="",Weekly[[#This Row],[H Odds &lt;]]=""),AY140,IF(AND(Weekly[[#This Row],[V Odds &lt;]]&lt;&gt;"",Weekly[[#This Row],[FALSES]]&gt;0,Weekly[[#This Row],[Actual]]=FALSE),AY140+((Weekly[[#This Row],[V Odds &lt;]]-1)*0.92),IF(AND(Weekly[[#This Row],[H Odds &lt;]]&lt;&gt;"",Weekly[[#This Row],[TRUES]]&gt;0,Weekly[[#This Row],[Actual]]=TRUE),AY140+((Weekly[[#This Row],[H Odds &lt;]]-1)*0.92),IF(AND(Weekly[[#This Row],[V Odds &lt;]]&lt;&gt;"",Weekly[[#This Row],[FALSES]]=0),AY140,IF(AND(Weekly[[#This Row],[H Odds &lt;]]&lt;&gt;"",Weekly[[#This Row],[TRUES]]=0),AY140,AY140-1)))))</f>
        <v>59.754000000000012</v>
      </c>
      <c r="AZ141" s="37">
        <f>IF(AND(Weekly[[#This Row],[V Odds &lt;]]="",Weekly[[#This Row],[H Odds &lt;]]=""),AZ140,IF(AND(Weekly[[#This Row],[V Odds &lt;]]&lt;&gt;"",Weekly[[#This Row],[Actual]]=FALSE),AZ140+Weekly[[#This Row],[V Odds &lt;]]-1,IF(AND(Weekly[[#This Row],[H Odds &lt;]]&lt;&gt;"",Weekly[[#This Row],[Actual]]=TRUE),AZ140+Weekly[[#This Row],[H Odds &lt;]]-1,AZ140-1)))</f>
        <v>65.28</v>
      </c>
      <c r="BA141" s="38">
        <f>IF(Weekly[[#This Row],[H Odds &lt;]]="",BA140,IF(AND(Weekly[[#This Row],[H Odds &lt;]]&lt;&gt;"",Weekly[[#This Row],[SVC_P]]=TRUE,Weekly[[#This Row],[Actual]]=TRUE),BA140+Weekly[[#This Row],[H Odds &lt;]]-1,IF(AND(Weekly[[#This Row],[H Odds &lt;]]&lt;&gt;"",Weekly[[#This Row],[SVC_P]]=TRUE,Weekly[[#This Row],[Actual]]=FALSE),BA140-1,BA140)))</f>
        <v>56.24</v>
      </c>
      <c r="BB141" s="38">
        <f>IF(Weekly[[#This Row],[H Odds &lt;]]="",BB140,IF(AND(Weekly[[#This Row],[H Odds &lt;]]&lt;&gt;"",Weekly[[#This Row],[ADBC_P]]=TRUE,Weekly[[#This Row],[Actual]]=TRUE),BB140+Weekly[[#This Row],[H Odds &lt;]]-1,IF(AND(Weekly[[#This Row],[H Odds &lt;]]&lt;&gt;"",Weekly[[#This Row],[ADBC_P]]=TRUE,Weekly[[#This Row],[Actual]]=FALSE),BB140-1,BB140)))</f>
        <v>45.01</v>
      </c>
      <c r="BC141" s="38">
        <f>IF(Weekly[[#This Row],[H Odds &lt;]]="",BC140,IF(AND(Weekly[[#This Row],[H Odds &lt;]]&lt;&gt;"",Weekly[[#This Row],[RFC_P]]=TRUE,Weekly[[#This Row],[Actual]]=TRUE),BC140+Weekly[[#This Row],[H Odds &lt;]]-1,IF(AND(Weekly[[#This Row],[H Odds &lt;]]&lt;&gt;"",Weekly[[#This Row],[RFC_P]]=TRUE,Weekly[[#This Row],[Actual]]=FALSE),BC140-1,BC140)))</f>
        <v>42.76</v>
      </c>
      <c r="BD141" s="38">
        <f>IF(Weekly[[#This Row],[H Odds &lt;]]="",BD140,IF(AND(Weekly[[#This Row],[H Odds &lt;]]&lt;&gt;"",Weekly[[#This Row],[GBC_P]]=TRUE,Weekly[[#This Row],[Actual]]=TRUE),BD140+Weekly[[#This Row],[H Odds &lt;]]-1,IF(AND(Weekly[[#This Row],[H Odds &lt;]]&lt;&gt;"",Weekly[[#This Row],[GBC_P]]=TRUE,Weekly[[#This Row],[Actual]]=FALSE),BD140-1,BD140)))</f>
        <v>43.76</v>
      </c>
      <c r="BE141" s="38">
        <f>IF(Weekly[[#This Row],[H Odds &lt;]]="",BE140,IF(AND(Weekly[[#This Row],[H Odds &lt;]]&lt;&gt;"",Weekly[[#This Row],[HGBC_P]]=TRUE,Weekly[[#This Row],[Actual]]=TRUE),BE140+Weekly[[#This Row],[H Odds &lt;]]-1,IF(AND(Weekly[[#This Row],[H Odds &lt;]]&lt;&gt;"",Weekly[[#This Row],[HGBC_P]]=TRUE,Weekly[[#This Row],[Actual]]=FALSE),BE140-1,BE140)))</f>
        <v>45.01</v>
      </c>
      <c r="BF141" s="38">
        <f>IF(Weekly[[#This Row],[H Odds &lt;]]="",BF140,IF(AND(Weekly[[#This Row],[H Odds &lt;]]&lt;&gt;"",Weekly[[#This Row],[XGB_P]]=TRUE,Weekly[[#This Row],[Actual]]=TRUE),BF140+Weekly[[#This Row],[H Odds &lt;]]-1,IF(AND(Weekly[[#This Row],[H Odds &lt;]]&lt;&gt;"",Weekly[[#This Row],[XGB_P]]=TRUE,Weekly[[#This Row],[Actual]]=FALSE),BF140-1,BF140)))</f>
        <v>47.28</v>
      </c>
      <c r="BG141" s="38">
        <f>IF(Weekly[[#This Row],[H Odds &lt;]]="",BG140,IF(AND(Weekly[[#This Row],[H Odds &lt;]]&lt;&gt;"",Weekly[[#This Row],[QDA_P]]=TRUE,Weekly[[#This Row],[Actual]]=TRUE),BG140+Weekly[[#This Row],[H Odds &lt;]]-1,IF(AND(Weekly[[#This Row],[H Odds &lt;]]&lt;&gt;"",Weekly[[#This Row],[QDA_P]]=TRUE,Weekly[[#This Row],[Actual]]=FALSE),BG140-1,BG140)))</f>
        <v>41.73</v>
      </c>
      <c r="BH141" s="38">
        <f>IF(Weekly[[#This Row],[H Odds &lt;]]="",BH140,IF(AND(Weekly[[#This Row],[H Odds &lt;]]&lt;&gt;"",Weekly[[#This Row],[KNC_P]]=TRUE,Weekly[[#This Row],[Actual]]=TRUE),BH140+Weekly[[#This Row],[H Odds &lt;]]-1,IF(AND(Weekly[[#This Row],[H Odds &lt;]]&lt;&gt;"",Weekly[[#This Row],[KNC_P]]=TRUE,Weekly[[#This Row],[Actual]]=FALSE),BH140-1,BH140)))</f>
        <v>40</v>
      </c>
      <c r="BI141" s="38">
        <f>IF(Weekly[[#This Row],[H Odds &lt;]]="",BI140,IF(AND(Weekly[[#This Row],[H Odds &lt;]]&lt;&gt;"",Weekly[[#This Row],[TRUES]]&gt;0,Weekly[[#This Row],[Actual]]=TRUE),BI140+Weekly[[#This Row],[H Odds &lt;]]-1,IF(AND(Weekly[[#This Row],[H Odds &lt;]]&lt;&gt;"",Weekly[[#This Row],[TRUES]]=0),BI140,BI140-1)))</f>
        <v>56.24</v>
      </c>
      <c r="BJ141" s="38">
        <f>IF(Weekly[[#This Row],[H Odds &lt;]]="",BJ140,IF(AND(Weekly[[#This Row],[H Odds &lt;]]&lt;&gt;"",Weekly[[#This Row],[Actual]]=TRUE),BJ140+Weekly[[#This Row],[H Odds &lt;]]-1,IF(AND(Weekly[[#This Row],[H Odds &lt;]]&lt;&gt;"",Weekly[[#This Row],[Actual]]=FALSE),BJ140-1,BJ140)))</f>
        <v>55.24</v>
      </c>
      <c r="BK141" s="58">
        <f>IF(AND(Weekly[[#This Row],[TRUES]]&gt;4,Weekly[[#This Row],[Actual]]=TRUE),BK140+Weekly[[#This Row],[BF H Odds]]-1,IF(AND(Weekly[[#This Row],[FALSES]]&gt;4,Weekly[[#This Row],[Actual]]=FALSE),BK140+Weekly[[#This Row],[BF V Odds]]-1,IF(AND(Weekly[[#This Row],[TRUES]]&gt;4,Weekly[[#This Row],[Actual]]=FALSE),BK140-1,IF(AND(Weekly[[#This Row],[FALSES]]&gt;4,Weekly[[#This Row],[Actual]]=TRUE),BK140-1,BK140))))</f>
        <v>39.800000000000026</v>
      </c>
      <c r="BL141" s="58">
        <f>IF(AND(Weekly[[#This Row],[TRUES]]&gt;5,Weekly[[#This Row],[Actual]]=TRUE),BL140+Weekly[[#This Row],[BF H Odds]]-1,IF(AND(Weekly[[#This Row],[FALSES]]&gt;5,Weekly[[#This Row],[Actual]]=FALSE),BL140+Weekly[[#This Row],[BF V Odds]]-1,IF(AND(Weekly[[#This Row],[TRUES]]&gt;5,Weekly[[#This Row],[Actual]]=FALSE),BL140-1,IF(AND(Weekly[[#This Row],[FALSES]]&gt;5,Weekly[[#This Row],[Actual]]=TRUE),BL140-1,BL140))))</f>
        <v>44.940000000000019</v>
      </c>
      <c r="BM141" s="58">
        <f>IF(AND(Weekly[[#This Row],[TRUES]]&gt;6,Weekly[[#This Row],[Actual]]=TRUE),BM140+Weekly[[#This Row],[BF H Odds]]-1,IF(AND(Weekly[[#This Row],[FALSES]]&gt;6,Weekly[[#This Row],[Actual]]=FALSE),BM140+Weekly[[#This Row],[BF V Odds]]-1,IF(AND(Weekly[[#This Row],[TRUES]]&gt;6,Weekly[[#This Row],[Actual]]=FALSE),BM140-1,IF(AND(Weekly[[#This Row],[FALSES]]&gt;6,Weekly[[#This Row],[Actual]]=TRUE),BM140-1,BM140))))</f>
        <v>45.530000000000015</v>
      </c>
      <c r="BN141" s="24"/>
    </row>
    <row r="142" spans="1:69" x14ac:dyDescent="0.25">
      <c r="A142" s="1">
        <v>152</v>
      </c>
      <c r="B142" s="10">
        <v>44255</v>
      </c>
      <c r="C142" s="17" t="s">
        <v>32</v>
      </c>
      <c r="D142" s="15" t="s">
        <v>31</v>
      </c>
      <c r="E142" t="b">
        <v>1</v>
      </c>
      <c r="F142" t="b">
        <v>1</v>
      </c>
      <c r="G142" t="b">
        <v>1</v>
      </c>
      <c r="H142" t="b">
        <v>1</v>
      </c>
      <c r="I142" t="b">
        <v>0</v>
      </c>
      <c r="J142" t="b">
        <v>1</v>
      </c>
      <c r="K142" t="b">
        <v>1</v>
      </c>
      <c r="N142">
        <v>1</v>
      </c>
      <c r="O142">
        <v>1.45</v>
      </c>
      <c r="P142" t="b">
        <v>1</v>
      </c>
      <c r="Q142" t="s">
        <v>66</v>
      </c>
      <c r="R142" s="9">
        <f>IFERROR(IF(Weekly[[#This Row],[Won Bet?]]="yes",R141+(Weekly[[#This Row],[BF Odds]]*Weekly[[#This Row],[BF Stake]])-Weekly[[#This Row],[BF Stake]],R141-Weekly[[#This Row],[BF Stake]]),R141)</f>
        <v>94.82000000000005</v>
      </c>
      <c r="S142" s="9">
        <f>IFERROR(IF(Weekly[[#This Row],[Won Bet?]]="yes",S141+(((Weekly[[#This Row],[BF Odds]]*Weekly[[#This Row],[BF Stake]])-Weekly[[#This Row],[BF Stake]])*0.95),S141-Weekly[[#This Row],[BF Stake]]),S141)</f>
        <v>92.629000000000005</v>
      </c>
      <c r="T142">
        <v>2.8</v>
      </c>
      <c r="U142">
        <v>1.47</v>
      </c>
      <c r="V142" s="24">
        <f>IF(Weekly[[#This Row],[Actual]]="","",IF(AND(Weekly[[#This Row],[SVC_P]]=Weekly[[#This Row],[Actual]],Weekly[[#This Row],[SVC_P]]=TRUE),V141+Weekly[[#This Row],[BF H Odds]]-1,IF(AND(Weekly[[#This Row],[SVC_P]]=Weekly[[#This Row],[Actual]],Weekly[[#This Row],[SVC_P]]=FALSE),V141+Weekly[[#This Row],[BF V Odds]]-1,V141-1)))</f>
        <v>69.40000000000002</v>
      </c>
      <c r="W142" s="24">
        <f>IF(Weekly[[#This Row],[Actual]]="","",IF(AND(Weekly[[#This Row],[SVC_P]]=FALSE,Weekly[[#This Row],[Actual]]=TRUE),W141+Weekly[[#This Row],[BF H Odds]]-1,IF(AND(Weekly[[#This Row],[SVC_P]]=TRUE,Weekly[[#This Row],[Actual]]=FALSE,),W141+Weekly[[#This Row],[BF V Odds]]-1,W141-1)))</f>
        <v>-92.509999999999991</v>
      </c>
      <c r="X142" s="24">
        <f>IF(Weekly[[#This Row],[Actual]]="","",IF(AND(Weekly[[#This Row],[ADBC_P]]=Weekly[[#This Row],[Actual]],Weekly[[#This Row],[ADBC_P]]=TRUE),X141+Weekly[[#This Row],[BF H Odds]]-1,IF(AND(Weekly[[#This Row],[ADBC_P]]=Weekly[[#This Row],[Actual]],Weekly[[#This Row],[ADBC_P]]=FALSE),X141+Weekly[[#This Row],[BF V Odds]]-1,X141-1)))</f>
        <v>53.000000000000028</v>
      </c>
      <c r="Y142" s="24">
        <f>IF(Weekly[[#This Row],[Actual]]="","",IF(AND(Weekly[[#This Row],[ADBC_P]]=FALSE,Weekly[[#This Row],[Actual]]=TRUE),Y141+Weekly[[#This Row],[BF H Odds]]-1,IF(AND(Weekly[[#This Row],[ADBC_P]]=TRUE,Weekly[[#This Row],[Actual]]=FALSE),Y141+Weekly[[#This Row],[BF V Odds]]-1,Y141-1)))</f>
        <v>35.190000000000019</v>
      </c>
      <c r="Z142" s="24">
        <f>IF(Weekly[[#This Row],[Actual]]="","",IF(AND(Weekly[[#This Row],[RFC_P]]=Weekly[[#This Row],[Actual]],Weekly[[#This Row],[RFC_P]]=TRUE),Z141+Weekly[[#This Row],[BF H Odds]]-1,IF(AND(Weekly[[#This Row],[RFC_P]]=Weekly[[#This Row],[Actual]],Weekly[[#This Row],[RFC_P]]=FALSE),Z141+Weekly[[#This Row],[BF V Odds]]-1,Z141-1)))</f>
        <v>35.160000000000039</v>
      </c>
      <c r="AA142" s="24">
        <f>IF(Weekly[[#This Row],[Actual]]="","",IF(AND(Weekly[[#This Row],[RFC_P]]=FALSE,Weekly[[#This Row],[Actual]]=TRUE),AA141+Weekly[[#This Row],[BF H Odds]]-1,IF(AND(Weekly[[#This Row],[RFC_P]]=TRUE,Weekly[[#This Row],[Actual]]=FALSE),AA141+Weekly[[#This Row],[BF V Odds]]-1,AA141-1)))</f>
        <v>53.030000000000015</v>
      </c>
      <c r="AB142" s="24">
        <f>IF(Weekly[[#This Row],[Actual]]="","",IF(AND(Weekly[[#This Row],[GBC_P]]=Weekly[[#This Row],[Actual]],Weekly[[#This Row],[GBC_P]]=TRUE),AB141+Weekly[[#This Row],[BF H Odds]]-1,IF(AND(Weekly[[#This Row],[GBC_P]]=Weekly[[#This Row],[Actual]],Weekly[[#This Row],[GBC_P]]=FALSE),AB141+Weekly[[#This Row],[BF V Odds]]-1,AB141-1)))</f>
        <v>35.480000000000025</v>
      </c>
      <c r="AC142" s="24">
        <f>IF(Weekly[[#This Row],[Actual]]="","",IF(AND(Weekly[[#This Row],[GBC_P]]=FALSE,Weekly[[#This Row],[Actual]]=TRUE),AC141+Weekly[[#This Row],[BF H Odds]]-1,IF(AND(Weekly[[#This Row],[GBC_P]]=TRUE,Weekly[[#This Row],[Actual]]=FALSE),AC141+Weekly[[#This Row],[BF V Odds]]-1,AC141-1)))</f>
        <v>52.710000000000022</v>
      </c>
      <c r="AD142" s="24">
        <f>IF(Weekly[[#This Row],[Actual]]="","",IF(AND(Weekly[[#This Row],[HGBC_P]]=Weekly[[#This Row],[Actual]],Weekly[[#This Row],[HGBC_P]]=TRUE),AD141+Weekly[[#This Row],[BF H Odds]]-1,IF(AND(Weekly[[#This Row],[HGBC_P]]=Weekly[[#This Row],[Actual]],Weekly[[#This Row],[HGBC_P]]=FALSE),AD141+Weekly[[#This Row],[BF V Odds]]-1,AD141-1)))</f>
        <v>29.59000000000005</v>
      </c>
      <c r="AE142" s="24">
        <f>IF(Weekly[[#This Row],[Actual]]="","",IF(AND(Weekly[[#This Row],[HGBC_P]]=FALSE,Weekly[[#This Row],[Actual]]=TRUE),AE141+Weekly[[#This Row],[BF H Odds]]-1,IF(AND(Weekly[[#This Row],[HGBC_P]]=TRUE,Weekly[[#This Row],[Actual]]=FALSE),AE141+Weekly[[#This Row],[BF V Odds]]-1,AE141-1)))</f>
        <v>58.600000000000016</v>
      </c>
      <c r="AF142" s="24">
        <f>IF(Weekly[[#This Row],[Actual]]="","",IF(AND(Weekly[[#This Row],[XGB_P]]=Weekly[[#This Row],[Actual]],Weekly[[#This Row],[XGB_P]]=TRUE),AF141+Weekly[[#This Row],[BF H Odds]]-1,IF(AND(Weekly[[#This Row],[XGB_P]]=Weekly[[#This Row],[Actual]],Weekly[[#This Row],[XGB_P]]=FALSE),AF141+Weekly[[#This Row],[BF V Odds]]-1,AF141-1)))</f>
        <v>39.400000000000027</v>
      </c>
      <c r="AG142" s="24">
        <f>IF(Weekly[[#This Row],[Actual]]="","",IF(AND(Weekly[[#This Row],[XGB_P]]=FALSE,Weekly[[#This Row],[Actual]]=TRUE),AG141+Weekly[[#This Row],[BF H Odds]]-1,IF(AND(Weekly[[#This Row],[XGB_P]]=TRUE,Weekly[[#This Row],[Actual]]=FALSE),AG141+Weekly[[#This Row],[BF V Odds]]-1,AG141-1)))</f>
        <v>48.790000000000013</v>
      </c>
      <c r="AH142" s="24">
        <f>IF(Weekly[[#This Row],[Actual]]="","",IF(AND(Weekly[[#This Row],[QDA_P]]=Weekly[[#This Row],[Actual]],Weekly[[#This Row],[QDA_P]]=TRUE),AH141+Weekly[[#This Row],[BF H Odds]]-1,IF(AND(Weekly[[#This Row],[QDA_P]]=Weekly[[#This Row],[Actual]],Weekly[[#This Row],[QDA_P]]=FALSE),AH141+Weekly[[#This Row],[BF V Odds]]-1,AH141-1)))</f>
        <v>35.560000000000024</v>
      </c>
      <c r="AI142" s="24">
        <f>IF(Weekly[[#This Row],[Actual]]="","",IF(AND(Weekly[[#This Row],[QDA_P]]=FALSE,Weekly[[#This Row],[Actual]]=TRUE),AI141+Weekly[[#This Row],[BF H Odds]]-1,IF(AND(Weekly[[#This Row],[QDA_P]]=TRUE,Weekly[[#This Row],[Actual]]=FALSE),AI141+Weekly[[#This Row],[BF V Odds]]-1,AI141-1)))</f>
        <v>52.630000000000024</v>
      </c>
      <c r="AJ142" s="24"/>
      <c r="AK142" s="24"/>
      <c r="AL142" s="30">
        <f>IF(Weekly[[#This Row],[Actual]]="","",COUNTIF(Weekly[[#This Row],[SVC_P]:[QDA_P]],TRUE))</f>
        <v>6</v>
      </c>
      <c r="AM142" s="30">
        <f>IF(Weekly[[#This Row],[Actual]]="","",COUNTIF(Weekly[[#This Row],[SVC_P]:[QDA_P]],FALSE))</f>
        <v>1</v>
      </c>
      <c r="AN142" t="str">
        <f>IF(AND(Weekly[[#This Row],[BF V Odds]]&gt;$BO$6,Weekly[[#This Row],[BF V Odds]] &lt; $BO$7),Weekly[[#This Row],[BF V Odds]],"")</f>
        <v/>
      </c>
      <c r="AO142" t="str">
        <f>IF(AND(Weekly[[#This Row],[BF H Odds]]&gt;$BO$6, Weekly[[#This Row],[BF H Odds]] &lt; $BO$7),Weekly[[#This Row],[BF H Odds]],"")</f>
        <v/>
      </c>
      <c r="AP142" s="37">
        <f>IF(AND(Weekly[[#This Row],[V Odds &lt;]]="",Weekly[[#This Row],[H Odds &lt;]]=""),AP141,IF(AND(Weekly[[#This Row],[H Odds &lt;]]&lt;&gt;"",Weekly[[#This Row],[SVC_P]]=TRUE,Weekly[[#This Row],[Actual]]=TRUE),AP141+Weekly[[#This Row],[H Odds &lt;]]-1,IF(AND(Weekly[[#This Row],[V Odds &lt;]]&lt;&gt;"",Weekly[[#This Row],[SVC_P]]=FALSE,Weekly[[#This Row],[Actual]]=FALSE),AP141+Weekly[[#This Row],[V Odds &lt;]]-1,IF(AND(Weekly[[#This Row],[V Odds &lt;]]&lt;&gt;"",Weekly[[#This Row],[SVC_P]]=FALSE,Weekly[[#This Row],[Actual]]=TRUE),AP141-1,IF(AND(Weekly[[#This Row],[H Odds &lt;]]&lt;&gt;"",Weekly[[#This Row],[SVC_P]]=TRUE,Weekly[[#This Row],[Actual]]=FALSE),AP141-1,AP141)))))</f>
        <v>58.930000000000014</v>
      </c>
      <c r="AQ142" s="37">
        <f>IF(AND(Weekly[[#This Row],[V Odds &lt;]]="",Weekly[[#This Row],[H Odds &lt;]]=""),AQ141,IF(AND(Weekly[[#This Row],[H Odds &lt;]]&lt;&gt;"",Weekly[[#This Row],[ADBC_P]]=TRUE,Weekly[[#This Row],[Actual]]=TRUE),AQ141+Weekly[[#This Row],[H Odds &lt;]]-1,IF(AND(Weekly[[#This Row],[V Odds &lt;]]&lt;&gt;"",Weekly[[#This Row],[ADBC_P]]=FALSE,Weekly[[#This Row],[Actual]]=FALSE),AQ141+Weekly[[#This Row],[V Odds &lt;]]-1,IF(AND(Weekly[[#This Row],[V Odds &lt;]]&lt;&gt;"",Weekly[[#This Row],[ADBC_P]]=FALSE,Weekly[[#This Row],[Actual]]=TRUE),AQ141-1,IF(AND(Weekly[[#This Row],[H Odds &lt;]]&lt;&gt;"",Weekly[[#This Row],[ADBC_P]]=TRUE,Weekly[[#This Row],[Actual]]=FALSE),AQ141-1,AQ141)))))</f>
        <v>51.33</v>
      </c>
      <c r="AR142" s="37">
        <f>IF(AND(Weekly[[#This Row],[V Odds &lt;]]="",Weekly[[#This Row],[H Odds &lt;]]=""),AR141,IF(AND(Weekly[[#This Row],[H Odds &lt;]]&lt;&gt;"",Weekly[[#This Row],[RFC_P]]=TRUE,Weekly[[#This Row],[Actual]]=TRUE),AR141+Weekly[[#This Row],[H Odds &lt;]]-1,IF(AND(Weekly[[#This Row],[V Odds &lt;]]&lt;&gt;"",Weekly[[#This Row],[RFC_P]]=FALSE,Weekly[[#This Row],[Actual]]=FALSE),AR141+Weekly[[#This Row],[V Odds &lt;]]-1,IF(AND(Weekly[[#This Row],[V Odds &lt;]]&lt;&gt;"",Weekly[[#This Row],[RFC_P]]=FALSE,Weekly[[#This Row],[Actual]]=TRUE),AR141-1,IF(AND(Weekly[[#This Row],[H Odds &lt;]]&lt;&gt;"",Weekly[[#This Row],[RFC_P]]=TRUE,Weekly[[#This Row],[Actual]]=FALSE),AR141-1,AR141)))))</f>
        <v>45.59</v>
      </c>
      <c r="AS142" s="37">
        <f>IF(AND(Weekly[[#This Row],[V Odds &lt;]]="",Weekly[[#This Row],[H Odds &lt;]]=""),AS141,IF(AND(Weekly[[#This Row],[H Odds &lt;]]&lt;&gt;"",Weekly[[#This Row],[GBC_P]]=TRUE,Weekly[[#This Row],[Actual]]=TRUE),AS141+Weekly[[#This Row],[H Odds &lt;]]-1,IF(AND(Weekly[[#This Row],[V Odds &lt;]]&lt;&gt;"",Weekly[[#This Row],[GBC_P]]=FALSE,Weekly[[#This Row],[Actual]]=FALSE),AS141+Weekly[[#This Row],[V Odds &lt;]]-1,IF(AND(Weekly[[#This Row],[V Odds &lt;]]&lt;&gt;"",Weekly[[#This Row],[GBC_P]]=FALSE,Weekly[[#This Row],[Actual]]=TRUE),AS141-1,IF(AND(Weekly[[#This Row],[H Odds &lt;]]&lt;&gt;"",Weekly[[#This Row],[GBC_P]]=TRUE,Weekly[[#This Row],[Actual]]=FALSE),AS141-1,AS141)))))</f>
        <v>48.08</v>
      </c>
      <c r="AT142" s="37">
        <f>IF(AND(Weekly[[#This Row],[V Odds &lt;]]="",Weekly[[#This Row],[H Odds &lt;]]=""),AT141,IF(AND(Weekly[[#This Row],[H Odds &lt;]]&lt;&gt;"",Weekly[[#This Row],[HGBC_P]]=TRUE,Weekly[[#This Row],[Actual]]=TRUE),AT141+Weekly[[#This Row],[H Odds &lt;]]-1,IF(AND(Weekly[[#This Row],[V Odds &lt;]]&lt;&gt;"",Weekly[[#This Row],[HGBC_P]]=FALSE,Weekly[[#This Row],[Actual]]=FALSE),AT141+Weekly[[#This Row],[V Odds &lt;]]-1,IF(AND(Weekly[[#This Row],[V Odds &lt;]]&lt;&gt;"",Weekly[[#This Row],[HGBC_P]]=FALSE,Weekly[[#This Row],[Actual]]=TRUE),AT141-1,IF(AND(Weekly[[#This Row],[H Odds &lt;]]&lt;&gt;"",Weekly[[#This Row],[HGBC_P]]=TRUE,Weekly[[#This Row],[Actual]]=FALSE),AT141-1,AT141)))))</f>
        <v>45.51</v>
      </c>
      <c r="AU142" s="37">
        <f>IF(AND(Weekly[[#This Row],[V Odds &lt;]]="",Weekly[[#This Row],[H Odds &lt;]]=""),AU141,IF(AND(Weekly[[#This Row],[H Odds &lt;]]&lt;&gt;"",Weekly[[#This Row],[XGB_P]]=TRUE,Weekly[[#This Row],[Actual]]=TRUE),AU141+Weekly[[#This Row],[H Odds &lt;]]-1,IF(AND(Weekly[[#This Row],[V Odds &lt;]]&lt;&gt;"",Weekly[[#This Row],[XGB_P]]=FALSE,Weekly[[#This Row],[Actual]]=FALSE),AU141+Weekly[[#This Row],[V Odds &lt;]]-1,IF(AND(Weekly[[#This Row],[V Odds &lt;]]&lt;&gt;"",Weekly[[#This Row],[XGB_P]]=FALSE,Weekly[[#This Row],[Actual]]=TRUE),AU141-1,IF(AND(Weekly[[#This Row],[H Odds &lt;]]&lt;&gt;"",Weekly[[#This Row],[XGB_P]]=TRUE,Weekly[[#This Row],[Actual]]=FALSE),AU141-1,AU141)))))</f>
        <v>48.910000000000004</v>
      </c>
      <c r="AV142" s="37">
        <f>IF(AND(Weekly[[#This Row],[V Odds &lt;]]="",Weekly[[#This Row],[H Odds &lt;]]=""),AV141,IF(AND(Weekly[[#This Row],[H Odds &lt;]]&lt;&gt;"",Weekly[[#This Row],[QDA_P]]=TRUE,Weekly[[#This Row],[Actual]]=TRUE),AV141+Weekly[[#This Row],[H Odds &lt;]]-1,IF(AND(Weekly[[#This Row],[V Odds &lt;]]&lt;&gt;"",Weekly[[#This Row],[QDA_P]]=FALSE,Weekly[[#This Row],[Actual]]=FALSE),AV141+Weekly[[#This Row],[V Odds &lt;]]-1,IF(AND(Weekly[[#This Row],[V Odds &lt;]]&lt;&gt;"",Weekly[[#This Row],[QDA_P]]=FALSE,Weekly[[#This Row],[Actual]]=TRUE),AV141-1,IF(AND(Weekly[[#This Row],[H Odds &lt;]]&lt;&gt;"",Weekly[[#This Row],[QDA_P]]=TRUE,Weekly[[#This Row],[Actual]]=FALSE),AV141-1,AV141)))))</f>
        <v>48.749999999999993</v>
      </c>
      <c r="AW142" s="37"/>
      <c r="AX142" s="37">
        <f>IF(AND(Weekly[[#This Row],[V Odds &lt;]]="",Weekly[[#This Row],[H Odds &lt;]]=""),AX141,IF(AND(Weekly[[#This Row],[V Odds &lt;]]&lt;&gt;"",Weekly[[#This Row],[FALSES]]&gt;0,Weekly[[#This Row],[Actual]]=FALSE),AX141+Weekly[[#This Row],[V Odds &lt;]]-1,IF(AND(Weekly[[#This Row],[H Odds &lt;]]&lt;&gt;"",Weekly[[#This Row],[TRUES]]&gt;0,Weekly[[#This Row],[Actual]]=TRUE),AX141+Weekly[[#This Row],[H Odds &lt;]]-1,IF(AND(Weekly[[#This Row],[V Odds &lt;]]&lt;&gt;"",Weekly[[#This Row],[FALSES]]=0),AX141,IF(AND(Weekly[[#This Row],[H Odds &lt;]]&lt;&gt;"",Weekly[[#This Row],[TRUES]]=0),AX141,AX141-1)))))</f>
        <v>62.95</v>
      </c>
      <c r="AY142" s="37">
        <f>IF(AND(Weekly[[#This Row],[V Odds &lt;]]="",Weekly[[#This Row],[H Odds &lt;]]=""),AY141,IF(AND(Weekly[[#This Row],[V Odds &lt;]]&lt;&gt;"",Weekly[[#This Row],[FALSES]]&gt;0,Weekly[[#This Row],[Actual]]=FALSE),AY141+((Weekly[[#This Row],[V Odds &lt;]]-1)*0.92),IF(AND(Weekly[[#This Row],[H Odds &lt;]]&lt;&gt;"",Weekly[[#This Row],[TRUES]]&gt;0,Weekly[[#This Row],[Actual]]=TRUE),AY141+((Weekly[[#This Row],[H Odds &lt;]]-1)*0.92),IF(AND(Weekly[[#This Row],[V Odds &lt;]]&lt;&gt;"",Weekly[[#This Row],[FALSES]]=0),AY141,IF(AND(Weekly[[#This Row],[H Odds &lt;]]&lt;&gt;"",Weekly[[#This Row],[TRUES]]=0),AY141,AY141-1)))))</f>
        <v>59.754000000000012</v>
      </c>
      <c r="AZ142" s="37">
        <f>IF(AND(Weekly[[#This Row],[V Odds &lt;]]="",Weekly[[#This Row],[H Odds &lt;]]=""),AZ141,IF(AND(Weekly[[#This Row],[V Odds &lt;]]&lt;&gt;"",Weekly[[#This Row],[Actual]]=FALSE),AZ141+Weekly[[#This Row],[V Odds &lt;]]-1,IF(AND(Weekly[[#This Row],[H Odds &lt;]]&lt;&gt;"",Weekly[[#This Row],[Actual]]=TRUE),AZ141+Weekly[[#This Row],[H Odds &lt;]]-1,AZ141-1)))</f>
        <v>65.28</v>
      </c>
      <c r="BA142" s="38">
        <f>IF(Weekly[[#This Row],[H Odds &lt;]]="",BA141,IF(AND(Weekly[[#This Row],[H Odds &lt;]]&lt;&gt;"",Weekly[[#This Row],[SVC_P]]=TRUE,Weekly[[#This Row],[Actual]]=TRUE),BA141+Weekly[[#This Row],[H Odds &lt;]]-1,IF(AND(Weekly[[#This Row],[H Odds &lt;]]&lt;&gt;"",Weekly[[#This Row],[SVC_P]]=TRUE,Weekly[[#This Row],[Actual]]=FALSE),BA141-1,BA141)))</f>
        <v>56.24</v>
      </c>
      <c r="BB142" s="38">
        <f>IF(Weekly[[#This Row],[H Odds &lt;]]="",BB141,IF(AND(Weekly[[#This Row],[H Odds &lt;]]&lt;&gt;"",Weekly[[#This Row],[ADBC_P]]=TRUE,Weekly[[#This Row],[Actual]]=TRUE),BB141+Weekly[[#This Row],[H Odds &lt;]]-1,IF(AND(Weekly[[#This Row],[H Odds &lt;]]&lt;&gt;"",Weekly[[#This Row],[ADBC_P]]=TRUE,Weekly[[#This Row],[Actual]]=FALSE),BB141-1,BB141)))</f>
        <v>45.01</v>
      </c>
      <c r="BC142" s="38">
        <f>IF(Weekly[[#This Row],[H Odds &lt;]]="",BC141,IF(AND(Weekly[[#This Row],[H Odds &lt;]]&lt;&gt;"",Weekly[[#This Row],[RFC_P]]=TRUE,Weekly[[#This Row],[Actual]]=TRUE),BC141+Weekly[[#This Row],[H Odds &lt;]]-1,IF(AND(Weekly[[#This Row],[H Odds &lt;]]&lt;&gt;"",Weekly[[#This Row],[RFC_P]]=TRUE,Weekly[[#This Row],[Actual]]=FALSE),BC141-1,BC141)))</f>
        <v>42.76</v>
      </c>
      <c r="BD142" s="38">
        <f>IF(Weekly[[#This Row],[H Odds &lt;]]="",BD141,IF(AND(Weekly[[#This Row],[H Odds &lt;]]&lt;&gt;"",Weekly[[#This Row],[GBC_P]]=TRUE,Weekly[[#This Row],[Actual]]=TRUE),BD141+Weekly[[#This Row],[H Odds &lt;]]-1,IF(AND(Weekly[[#This Row],[H Odds &lt;]]&lt;&gt;"",Weekly[[#This Row],[GBC_P]]=TRUE,Weekly[[#This Row],[Actual]]=FALSE),BD141-1,BD141)))</f>
        <v>43.76</v>
      </c>
      <c r="BE142" s="38">
        <f>IF(Weekly[[#This Row],[H Odds &lt;]]="",BE141,IF(AND(Weekly[[#This Row],[H Odds &lt;]]&lt;&gt;"",Weekly[[#This Row],[HGBC_P]]=TRUE,Weekly[[#This Row],[Actual]]=TRUE),BE141+Weekly[[#This Row],[H Odds &lt;]]-1,IF(AND(Weekly[[#This Row],[H Odds &lt;]]&lt;&gt;"",Weekly[[#This Row],[HGBC_P]]=TRUE,Weekly[[#This Row],[Actual]]=FALSE),BE141-1,BE141)))</f>
        <v>45.01</v>
      </c>
      <c r="BF142" s="38">
        <f>IF(Weekly[[#This Row],[H Odds &lt;]]="",BF141,IF(AND(Weekly[[#This Row],[H Odds &lt;]]&lt;&gt;"",Weekly[[#This Row],[XGB_P]]=TRUE,Weekly[[#This Row],[Actual]]=TRUE),BF141+Weekly[[#This Row],[H Odds &lt;]]-1,IF(AND(Weekly[[#This Row],[H Odds &lt;]]&lt;&gt;"",Weekly[[#This Row],[XGB_P]]=TRUE,Weekly[[#This Row],[Actual]]=FALSE),BF141-1,BF141)))</f>
        <v>47.28</v>
      </c>
      <c r="BG142" s="38">
        <f>IF(Weekly[[#This Row],[H Odds &lt;]]="",BG141,IF(AND(Weekly[[#This Row],[H Odds &lt;]]&lt;&gt;"",Weekly[[#This Row],[QDA_P]]=TRUE,Weekly[[#This Row],[Actual]]=TRUE),BG141+Weekly[[#This Row],[H Odds &lt;]]-1,IF(AND(Weekly[[#This Row],[H Odds &lt;]]&lt;&gt;"",Weekly[[#This Row],[QDA_P]]=TRUE,Weekly[[#This Row],[Actual]]=FALSE),BG141-1,BG141)))</f>
        <v>41.73</v>
      </c>
      <c r="BH142" s="38">
        <f>IF(Weekly[[#This Row],[H Odds &lt;]]="",BH141,IF(AND(Weekly[[#This Row],[H Odds &lt;]]&lt;&gt;"",Weekly[[#This Row],[KNC_P]]=TRUE,Weekly[[#This Row],[Actual]]=TRUE),BH141+Weekly[[#This Row],[H Odds &lt;]]-1,IF(AND(Weekly[[#This Row],[H Odds &lt;]]&lt;&gt;"",Weekly[[#This Row],[KNC_P]]=TRUE,Weekly[[#This Row],[Actual]]=FALSE),BH141-1,BH141)))</f>
        <v>40</v>
      </c>
      <c r="BI142" s="38">
        <f>IF(Weekly[[#This Row],[H Odds &lt;]]="",BI141,IF(AND(Weekly[[#This Row],[H Odds &lt;]]&lt;&gt;"",Weekly[[#This Row],[TRUES]]&gt;0,Weekly[[#This Row],[Actual]]=TRUE),BI141+Weekly[[#This Row],[H Odds &lt;]]-1,IF(AND(Weekly[[#This Row],[H Odds &lt;]]&lt;&gt;"",Weekly[[#This Row],[TRUES]]=0),BI141,BI141-1)))</f>
        <v>56.24</v>
      </c>
      <c r="BJ142" s="38">
        <f>IF(Weekly[[#This Row],[H Odds &lt;]]="",BJ141,IF(AND(Weekly[[#This Row],[H Odds &lt;]]&lt;&gt;"",Weekly[[#This Row],[Actual]]=TRUE),BJ141+Weekly[[#This Row],[H Odds &lt;]]-1,IF(AND(Weekly[[#This Row],[H Odds &lt;]]&lt;&gt;"",Weekly[[#This Row],[Actual]]=FALSE),BJ141-1,BJ141)))</f>
        <v>55.24</v>
      </c>
      <c r="BK142" s="58">
        <f>IF(AND(Weekly[[#This Row],[TRUES]]&gt;4,Weekly[[#This Row],[Actual]]=TRUE),BK141+Weekly[[#This Row],[BF H Odds]]-1,IF(AND(Weekly[[#This Row],[FALSES]]&gt;4,Weekly[[#This Row],[Actual]]=FALSE),BK141+Weekly[[#This Row],[BF V Odds]]-1,IF(AND(Weekly[[#This Row],[TRUES]]&gt;4,Weekly[[#This Row],[Actual]]=FALSE),BK141-1,IF(AND(Weekly[[#This Row],[FALSES]]&gt;4,Weekly[[#This Row],[Actual]]=TRUE),BK141-1,BK141))))</f>
        <v>40.270000000000024</v>
      </c>
      <c r="BL142" s="58">
        <f>IF(AND(Weekly[[#This Row],[TRUES]]&gt;5,Weekly[[#This Row],[Actual]]=TRUE),BL141+Weekly[[#This Row],[BF H Odds]]-1,IF(AND(Weekly[[#This Row],[FALSES]]&gt;5,Weekly[[#This Row],[Actual]]=FALSE),BL141+Weekly[[#This Row],[BF V Odds]]-1,IF(AND(Weekly[[#This Row],[TRUES]]&gt;5,Weekly[[#This Row],[Actual]]=FALSE),BL141-1,IF(AND(Weekly[[#This Row],[FALSES]]&gt;5,Weekly[[#This Row],[Actual]]=TRUE),BL141-1,BL141))))</f>
        <v>45.410000000000018</v>
      </c>
      <c r="BM142" s="58">
        <f>IF(AND(Weekly[[#This Row],[TRUES]]&gt;6,Weekly[[#This Row],[Actual]]=TRUE),BM141+Weekly[[#This Row],[BF H Odds]]-1,IF(AND(Weekly[[#This Row],[FALSES]]&gt;6,Weekly[[#This Row],[Actual]]=FALSE),BM141+Weekly[[#This Row],[BF V Odds]]-1,IF(AND(Weekly[[#This Row],[TRUES]]&gt;6,Weekly[[#This Row],[Actual]]=FALSE),BM141-1,IF(AND(Weekly[[#This Row],[FALSES]]&gt;6,Weekly[[#This Row],[Actual]]=TRUE),BM141-1,BM141))))</f>
        <v>45.530000000000015</v>
      </c>
      <c r="BN142" s="24"/>
    </row>
    <row r="143" spans="1:69" x14ac:dyDescent="0.25">
      <c r="A143" s="1">
        <v>153</v>
      </c>
      <c r="B143" s="10">
        <v>44255</v>
      </c>
      <c r="C143" s="17" t="s">
        <v>22</v>
      </c>
      <c r="D143" s="15" t="s">
        <v>20</v>
      </c>
      <c r="E143" t="b">
        <v>1</v>
      </c>
      <c r="F143" t="b">
        <v>1</v>
      </c>
      <c r="G143" t="b">
        <v>1</v>
      </c>
      <c r="H143" t="b">
        <v>1</v>
      </c>
      <c r="I143" t="b">
        <v>1</v>
      </c>
      <c r="J143" t="b">
        <v>1</v>
      </c>
      <c r="K143" t="b">
        <v>1</v>
      </c>
      <c r="N143">
        <v>1</v>
      </c>
      <c r="O143">
        <v>2.4</v>
      </c>
      <c r="P143" t="b">
        <v>0</v>
      </c>
      <c r="Q143" t="s">
        <v>76</v>
      </c>
      <c r="R143" s="9">
        <f>IFERROR(IF(Weekly[[#This Row],[Won Bet?]]="yes",R142+(Weekly[[#This Row],[BF Odds]]*Weekly[[#This Row],[BF Stake]])-Weekly[[#This Row],[BF Stake]],R142-Weekly[[#This Row],[BF Stake]]),R142)</f>
        <v>93.82000000000005</v>
      </c>
      <c r="S143" s="9">
        <f>IFERROR(IF(Weekly[[#This Row],[Won Bet?]]="yes",S142+(((Weekly[[#This Row],[BF Odds]]*Weekly[[#This Row],[BF Stake]])-Weekly[[#This Row],[BF Stake]])*0.95),S142-Weekly[[#This Row],[BF Stake]]),S142)</f>
        <v>91.629000000000005</v>
      </c>
      <c r="T143">
        <v>1.63</v>
      </c>
      <c r="U143">
        <v>2.36</v>
      </c>
      <c r="V143" s="24">
        <f>IF(Weekly[[#This Row],[Actual]]="","",IF(AND(Weekly[[#This Row],[SVC_P]]=Weekly[[#This Row],[Actual]],Weekly[[#This Row],[SVC_P]]=TRUE),V142+Weekly[[#This Row],[BF H Odds]]-1,IF(AND(Weekly[[#This Row],[SVC_P]]=Weekly[[#This Row],[Actual]],Weekly[[#This Row],[SVC_P]]=FALSE),V142+Weekly[[#This Row],[BF V Odds]]-1,V142-1)))</f>
        <v>68.40000000000002</v>
      </c>
      <c r="W143" s="24">
        <f>IF(Weekly[[#This Row],[Actual]]="","",IF(AND(Weekly[[#This Row],[SVC_P]]=FALSE,Weekly[[#This Row],[Actual]]=TRUE),W142+Weekly[[#This Row],[BF H Odds]]-1,IF(AND(Weekly[[#This Row],[SVC_P]]=TRUE,Weekly[[#This Row],[Actual]]=FALSE,),W142+Weekly[[#This Row],[BF V Odds]]-1,W142-1)))</f>
        <v>-93.509999999999991</v>
      </c>
      <c r="X143" s="24">
        <f>IF(Weekly[[#This Row],[Actual]]="","",IF(AND(Weekly[[#This Row],[ADBC_P]]=Weekly[[#This Row],[Actual]],Weekly[[#This Row],[ADBC_P]]=TRUE),X142+Weekly[[#This Row],[BF H Odds]]-1,IF(AND(Weekly[[#This Row],[ADBC_P]]=Weekly[[#This Row],[Actual]],Weekly[[#This Row],[ADBC_P]]=FALSE),X142+Weekly[[#This Row],[BF V Odds]]-1,X142-1)))</f>
        <v>52.000000000000028</v>
      </c>
      <c r="Y143" s="24">
        <f>IF(Weekly[[#This Row],[Actual]]="","",IF(AND(Weekly[[#This Row],[ADBC_P]]=FALSE,Weekly[[#This Row],[Actual]]=TRUE),Y142+Weekly[[#This Row],[BF H Odds]]-1,IF(AND(Weekly[[#This Row],[ADBC_P]]=TRUE,Weekly[[#This Row],[Actual]]=FALSE),Y142+Weekly[[#This Row],[BF V Odds]]-1,Y142-1)))</f>
        <v>35.820000000000022</v>
      </c>
      <c r="Z143" s="24">
        <f>IF(Weekly[[#This Row],[Actual]]="","",IF(AND(Weekly[[#This Row],[RFC_P]]=Weekly[[#This Row],[Actual]],Weekly[[#This Row],[RFC_P]]=TRUE),Z142+Weekly[[#This Row],[BF H Odds]]-1,IF(AND(Weekly[[#This Row],[RFC_P]]=Weekly[[#This Row],[Actual]],Weekly[[#This Row],[RFC_P]]=FALSE),Z142+Weekly[[#This Row],[BF V Odds]]-1,Z142-1)))</f>
        <v>34.160000000000039</v>
      </c>
      <c r="AA143" s="24">
        <f>IF(Weekly[[#This Row],[Actual]]="","",IF(AND(Weekly[[#This Row],[RFC_P]]=FALSE,Weekly[[#This Row],[Actual]]=TRUE),AA142+Weekly[[#This Row],[BF H Odds]]-1,IF(AND(Weekly[[#This Row],[RFC_P]]=TRUE,Weekly[[#This Row],[Actual]]=FALSE),AA142+Weekly[[#This Row],[BF V Odds]]-1,AA142-1)))</f>
        <v>53.660000000000018</v>
      </c>
      <c r="AB143" s="24">
        <f>IF(Weekly[[#This Row],[Actual]]="","",IF(AND(Weekly[[#This Row],[GBC_P]]=Weekly[[#This Row],[Actual]],Weekly[[#This Row],[GBC_P]]=TRUE),AB142+Weekly[[#This Row],[BF H Odds]]-1,IF(AND(Weekly[[#This Row],[GBC_P]]=Weekly[[#This Row],[Actual]],Weekly[[#This Row],[GBC_P]]=FALSE),AB142+Weekly[[#This Row],[BF V Odds]]-1,AB142-1)))</f>
        <v>34.480000000000025</v>
      </c>
      <c r="AC143" s="24">
        <f>IF(Weekly[[#This Row],[Actual]]="","",IF(AND(Weekly[[#This Row],[GBC_P]]=FALSE,Weekly[[#This Row],[Actual]]=TRUE),AC142+Weekly[[#This Row],[BF H Odds]]-1,IF(AND(Weekly[[#This Row],[GBC_P]]=TRUE,Weekly[[#This Row],[Actual]]=FALSE),AC142+Weekly[[#This Row],[BF V Odds]]-1,AC142-1)))</f>
        <v>53.340000000000025</v>
      </c>
      <c r="AD143" s="24">
        <f>IF(Weekly[[#This Row],[Actual]]="","",IF(AND(Weekly[[#This Row],[HGBC_P]]=Weekly[[#This Row],[Actual]],Weekly[[#This Row],[HGBC_P]]=TRUE),AD142+Weekly[[#This Row],[BF H Odds]]-1,IF(AND(Weekly[[#This Row],[HGBC_P]]=Weekly[[#This Row],[Actual]],Weekly[[#This Row],[HGBC_P]]=FALSE),AD142+Weekly[[#This Row],[BF V Odds]]-1,AD142-1)))</f>
        <v>28.59000000000005</v>
      </c>
      <c r="AE143" s="24">
        <f>IF(Weekly[[#This Row],[Actual]]="","",IF(AND(Weekly[[#This Row],[HGBC_P]]=FALSE,Weekly[[#This Row],[Actual]]=TRUE),AE142+Weekly[[#This Row],[BF H Odds]]-1,IF(AND(Weekly[[#This Row],[HGBC_P]]=TRUE,Weekly[[#This Row],[Actual]]=FALSE),AE142+Weekly[[#This Row],[BF V Odds]]-1,AE142-1)))</f>
        <v>59.230000000000018</v>
      </c>
      <c r="AF143" s="24">
        <f>IF(Weekly[[#This Row],[Actual]]="","",IF(AND(Weekly[[#This Row],[XGB_P]]=Weekly[[#This Row],[Actual]],Weekly[[#This Row],[XGB_P]]=TRUE),AF142+Weekly[[#This Row],[BF H Odds]]-1,IF(AND(Weekly[[#This Row],[XGB_P]]=Weekly[[#This Row],[Actual]],Weekly[[#This Row],[XGB_P]]=FALSE),AF142+Weekly[[#This Row],[BF V Odds]]-1,AF142-1)))</f>
        <v>38.400000000000027</v>
      </c>
      <c r="AG143" s="24">
        <f>IF(Weekly[[#This Row],[Actual]]="","",IF(AND(Weekly[[#This Row],[XGB_P]]=FALSE,Weekly[[#This Row],[Actual]]=TRUE),AG142+Weekly[[#This Row],[BF H Odds]]-1,IF(AND(Weekly[[#This Row],[XGB_P]]=TRUE,Weekly[[#This Row],[Actual]]=FALSE),AG142+Weekly[[#This Row],[BF V Odds]]-1,AG142-1)))</f>
        <v>49.420000000000016</v>
      </c>
      <c r="AH143" s="24">
        <f>IF(Weekly[[#This Row],[Actual]]="","",IF(AND(Weekly[[#This Row],[QDA_P]]=Weekly[[#This Row],[Actual]],Weekly[[#This Row],[QDA_P]]=TRUE),AH142+Weekly[[#This Row],[BF H Odds]]-1,IF(AND(Weekly[[#This Row],[QDA_P]]=Weekly[[#This Row],[Actual]],Weekly[[#This Row],[QDA_P]]=FALSE),AH142+Weekly[[#This Row],[BF V Odds]]-1,AH142-1)))</f>
        <v>34.560000000000024</v>
      </c>
      <c r="AI143" s="24">
        <f>IF(Weekly[[#This Row],[Actual]]="","",IF(AND(Weekly[[#This Row],[QDA_P]]=FALSE,Weekly[[#This Row],[Actual]]=TRUE),AI142+Weekly[[#This Row],[BF H Odds]]-1,IF(AND(Weekly[[#This Row],[QDA_P]]=TRUE,Weekly[[#This Row],[Actual]]=FALSE),AI142+Weekly[[#This Row],[BF V Odds]]-1,AI142-1)))</f>
        <v>53.260000000000026</v>
      </c>
      <c r="AJ143" s="24"/>
      <c r="AK143" s="24"/>
      <c r="AL143" s="30">
        <f>IF(Weekly[[#This Row],[Actual]]="","",COUNTIF(Weekly[[#This Row],[SVC_P]:[QDA_P]],TRUE))</f>
        <v>7</v>
      </c>
      <c r="AM143" s="30">
        <f>IF(Weekly[[#This Row],[Actual]]="","",COUNTIF(Weekly[[#This Row],[SVC_P]:[QDA_P]],FALSE))</f>
        <v>0</v>
      </c>
      <c r="AN143" t="str">
        <f>IF(AND(Weekly[[#This Row],[BF V Odds]]&gt;$BO$6,Weekly[[#This Row],[BF V Odds]] &lt; $BO$7),Weekly[[#This Row],[BF V Odds]],"")</f>
        <v/>
      </c>
      <c r="AO143" t="str">
        <f>IF(AND(Weekly[[#This Row],[BF H Odds]]&gt;$BO$6, Weekly[[#This Row],[BF H Odds]] &lt; $BO$7),Weekly[[#This Row],[BF H Odds]],"")</f>
        <v/>
      </c>
      <c r="AP143" s="37">
        <f>IF(AND(Weekly[[#This Row],[V Odds &lt;]]="",Weekly[[#This Row],[H Odds &lt;]]=""),AP142,IF(AND(Weekly[[#This Row],[H Odds &lt;]]&lt;&gt;"",Weekly[[#This Row],[SVC_P]]=TRUE,Weekly[[#This Row],[Actual]]=TRUE),AP142+Weekly[[#This Row],[H Odds &lt;]]-1,IF(AND(Weekly[[#This Row],[V Odds &lt;]]&lt;&gt;"",Weekly[[#This Row],[SVC_P]]=FALSE,Weekly[[#This Row],[Actual]]=FALSE),AP142+Weekly[[#This Row],[V Odds &lt;]]-1,IF(AND(Weekly[[#This Row],[V Odds &lt;]]&lt;&gt;"",Weekly[[#This Row],[SVC_P]]=FALSE,Weekly[[#This Row],[Actual]]=TRUE),AP142-1,IF(AND(Weekly[[#This Row],[H Odds &lt;]]&lt;&gt;"",Weekly[[#This Row],[SVC_P]]=TRUE,Weekly[[#This Row],[Actual]]=FALSE),AP142-1,AP142)))))</f>
        <v>58.930000000000014</v>
      </c>
      <c r="AQ143" s="37">
        <f>IF(AND(Weekly[[#This Row],[V Odds &lt;]]="",Weekly[[#This Row],[H Odds &lt;]]=""),AQ142,IF(AND(Weekly[[#This Row],[H Odds &lt;]]&lt;&gt;"",Weekly[[#This Row],[ADBC_P]]=TRUE,Weekly[[#This Row],[Actual]]=TRUE),AQ142+Weekly[[#This Row],[H Odds &lt;]]-1,IF(AND(Weekly[[#This Row],[V Odds &lt;]]&lt;&gt;"",Weekly[[#This Row],[ADBC_P]]=FALSE,Weekly[[#This Row],[Actual]]=FALSE),AQ142+Weekly[[#This Row],[V Odds &lt;]]-1,IF(AND(Weekly[[#This Row],[V Odds &lt;]]&lt;&gt;"",Weekly[[#This Row],[ADBC_P]]=FALSE,Weekly[[#This Row],[Actual]]=TRUE),AQ142-1,IF(AND(Weekly[[#This Row],[H Odds &lt;]]&lt;&gt;"",Weekly[[#This Row],[ADBC_P]]=TRUE,Weekly[[#This Row],[Actual]]=FALSE),AQ142-1,AQ142)))))</f>
        <v>51.33</v>
      </c>
      <c r="AR143" s="37">
        <f>IF(AND(Weekly[[#This Row],[V Odds &lt;]]="",Weekly[[#This Row],[H Odds &lt;]]=""),AR142,IF(AND(Weekly[[#This Row],[H Odds &lt;]]&lt;&gt;"",Weekly[[#This Row],[RFC_P]]=TRUE,Weekly[[#This Row],[Actual]]=TRUE),AR142+Weekly[[#This Row],[H Odds &lt;]]-1,IF(AND(Weekly[[#This Row],[V Odds &lt;]]&lt;&gt;"",Weekly[[#This Row],[RFC_P]]=FALSE,Weekly[[#This Row],[Actual]]=FALSE),AR142+Weekly[[#This Row],[V Odds &lt;]]-1,IF(AND(Weekly[[#This Row],[V Odds &lt;]]&lt;&gt;"",Weekly[[#This Row],[RFC_P]]=FALSE,Weekly[[#This Row],[Actual]]=TRUE),AR142-1,IF(AND(Weekly[[#This Row],[H Odds &lt;]]&lt;&gt;"",Weekly[[#This Row],[RFC_P]]=TRUE,Weekly[[#This Row],[Actual]]=FALSE),AR142-1,AR142)))))</f>
        <v>45.59</v>
      </c>
      <c r="AS143" s="37">
        <f>IF(AND(Weekly[[#This Row],[V Odds &lt;]]="",Weekly[[#This Row],[H Odds &lt;]]=""),AS142,IF(AND(Weekly[[#This Row],[H Odds &lt;]]&lt;&gt;"",Weekly[[#This Row],[GBC_P]]=TRUE,Weekly[[#This Row],[Actual]]=TRUE),AS142+Weekly[[#This Row],[H Odds &lt;]]-1,IF(AND(Weekly[[#This Row],[V Odds &lt;]]&lt;&gt;"",Weekly[[#This Row],[GBC_P]]=FALSE,Weekly[[#This Row],[Actual]]=FALSE),AS142+Weekly[[#This Row],[V Odds &lt;]]-1,IF(AND(Weekly[[#This Row],[V Odds &lt;]]&lt;&gt;"",Weekly[[#This Row],[GBC_P]]=FALSE,Weekly[[#This Row],[Actual]]=TRUE),AS142-1,IF(AND(Weekly[[#This Row],[H Odds &lt;]]&lt;&gt;"",Weekly[[#This Row],[GBC_P]]=TRUE,Weekly[[#This Row],[Actual]]=FALSE),AS142-1,AS142)))))</f>
        <v>48.08</v>
      </c>
      <c r="AT143" s="37">
        <f>IF(AND(Weekly[[#This Row],[V Odds &lt;]]="",Weekly[[#This Row],[H Odds &lt;]]=""),AT142,IF(AND(Weekly[[#This Row],[H Odds &lt;]]&lt;&gt;"",Weekly[[#This Row],[HGBC_P]]=TRUE,Weekly[[#This Row],[Actual]]=TRUE),AT142+Weekly[[#This Row],[H Odds &lt;]]-1,IF(AND(Weekly[[#This Row],[V Odds &lt;]]&lt;&gt;"",Weekly[[#This Row],[HGBC_P]]=FALSE,Weekly[[#This Row],[Actual]]=FALSE),AT142+Weekly[[#This Row],[V Odds &lt;]]-1,IF(AND(Weekly[[#This Row],[V Odds &lt;]]&lt;&gt;"",Weekly[[#This Row],[HGBC_P]]=FALSE,Weekly[[#This Row],[Actual]]=TRUE),AT142-1,IF(AND(Weekly[[#This Row],[H Odds &lt;]]&lt;&gt;"",Weekly[[#This Row],[HGBC_P]]=TRUE,Weekly[[#This Row],[Actual]]=FALSE),AT142-1,AT142)))))</f>
        <v>45.51</v>
      </c>
      <c r="AU143" s="37">
        <f>IF(AND(Weekly[[#This Row],[V Odds &lt;]]="",Weekly[[#This Row],[H Odds &lt;]]=""),AU142,IF(AND(Weekly[[#This Row],[H Odds &lt;]]&lt;&gt;"",Weekly[[#This Row],[XGB_P]]=TRUE,Weekly[[#This Row],[Actual]]=TRUE),AU142+Weekly[[#This Row],[H Odds &lt;]]-1,IF(AND(Weekly[[#This Row],[V Odds &lt;]]&lt;&gt;"",Weekly[[#This Row],[XGB_P]]=FALSE,Weekly[[#This Row],[Actual]]=FALSE),AU142+Weekly[[#This Row],[V Odds &lt;]]-1,IF(AND(Weekly[[#This Row],[V Odds &lt;]]&lt;&gt;"",Weekly[[#This Row],[XGB_P]]=FALSE,Weekly[[#This Row],[Actual]]=TRUE),AU142-1,IF(AND(Weekly[[#This Row],[H Odds &lt;]]&lt;&gt;"",Weekly[[#This Row],[XGB_P]]=TRUE,Weekly[[#This Row],[Actual]]=FALSE),AU142-1,AU142)))))</f>
        <v>48.910000000000004</v>
      </c>
      <c r="AV143" s="37">
        <f>IF(AND(Weekly[[#This Row],[V Odds &lt;]]="",Weekly[[#This Row],[H Odds &lt;]]=""),AV142,IF(AND(Weekly[[#This Row],[H Odds &lt;]]&lt;&gt;"",Weekly[[#This Row],[QDA_P]]=TRUE,Weekly[[#This Row],[Actual]]=TRUE),AV142+Weekly[[#This Row],[H Odds &lt;]]-1,IF(AND(Weekly[[#This Row],[V Odds &lt;]]&lt;&gt;"",Weekly[[#This Row],[QDA_P]]=FALSE,Weekly[[#This Row],[Actual]]=FALSE),AV142+Weekly[[#This Row],[V Odds &lt;]]-1,IF(AND(Weekly[[#This Row],[V Odds &lt;]]&lt;&gt;"",Weekly[[#This Row],[QDA_P]]=FALSE,Weekly[[#This Row],[Actual]]=TRUE),AV142-1,IF(AND(Weekly[[#This Row],[H Odds &lt;]]&lt;&gt;"",Weekly[[#This Row],[QDA_P]]=TRUE,Weekly[[#This Row],[Actual]]=FALSE),AV142-1,AV142)))))</f>
        <v>48.749999999999993</v>
      </c>
      <c r="AW143" s="37"/>
      <c r="AX143" s="37">
        <f>IF(AND(Weekly[[#This Row],[V Odds &lt;]]="",Weekly[[#This Row],[H Odds &lt;]]=""),AX142,IF(AND(Weekly[[#This Row],[V Odds &lt;]]&lt;&gt;"",Weekly[[#This Row],[FALSES]]&gt;0,Weekly[[#This Row],[Actual]]=FALSE),AX142+Weekly[[#This Row],[V Odds &lt;]]-1,IF(AND(Weekly[[#This Row],[H Odds &lt;]]&lt;&gt;"",Weekly[[#This Row],[TRUES]]&gt;0,Weekly[[#This Row],[Actual]]=TRUE),AX142+Weekly[[#This Row],[H Odds &lt;]]-1,IF(AND(Weekly[[#This Row],[V Odds &lt;]]&lt;&gt;"",Weekly[[#This Row],[FALSES]]=0),AX142,IF(AND(Weekly[[#This Row],[H Odds &lt;]]&lt;&gt;"",Weekly[[#This Row],[TRUES]]=0),AX142,AX142-1)))))</f>
        <v>62.95</v>
      </c>
      <c r="AY143" s="37">
        <f>IF(AND(Weekly[[#This Row],[V Odds &lt;]]="",Weekly[[#This Row],[H Odds &lt;]]=""),AY142,IF(AND(Weekly[[#This Row],[V Odds &lt;]]&lt;&gt;"",Weekly[[#This Row],[FALSES]]&gt;0,Weekly[[#This Row],[Actual]]=FALSE),AY142+((Weekly[[#This Row],[V Odds &lt;]]-1)*0.92),IF(AND(Weekly[[#This Row],[H Odds &lt;]]&lt;&gt;"",Weekly[[#This Row],[TRUES]]&gt;0,Weekly[[#This Row],[Actual]]=TRUE),AY142+((Weekly[[#This Row],[H Odds &lt;]]-1)*0.92),IF(AND(Weekly[[#This Row],[V Odds &lt;]]&lt;&gt;"",Weekly[[#This Row],[FALSES]]=0),AY142,IF(AND(Weekly[[#This Row],[H Odds &lt;]]&lt;&gt;"",Weekly[[#This Row],[TRUES]]=0),AY142,AY142-1)))))</f>
        <v>59.754000000000012</v>
      </c>
      <c r="AZ143" s="37">
        <f>IF(AND(Weekly[[#This Row],[V Odds &lt;]]="",Weekly[[#This Row],[H Odds &lt;]]=""),AZ142,IF(AND(Weekly[[#This Row],[V Odds &lt;]]&lt;&gt;"",Weekly[[#This Row],[Actual]]=FALSE),AZ142+Weekly[[#This Row],[V Odds &lt;]]-1,IF(AND(Weekly[[#This Row],[H Odds &lt;]]&lt;&gt;"",Weekly[[#This Row],[Actual]]=TRUE),AZ142+Weekly[[#This Row],[H Odds &lt;]]-1,AZ142-1)))</f>
        <v>65.28</v>
      </c>
      <c r="BA143" s="38">
        <f>IF(Weekly[[#This Row],[H Odds &lt;]]="",BA142,IF(AND(Weekly[[#This Row],[H Odds &lt;]]&lt;&gt;"",Weekly[[#This Row],[SVC_P]]=TRUE,Weekly[[#This Row],[Actual]]=TRUE),BA142+Weekly[[#This Row],[H Odds &lt;]]-1,IF(AND(Weekly[[#This Row],[H Odds &lt;]]&lt;&gt;"",Weekly[[#This Row],[SVC_P]]=TRUE,Weekly[[#This Row],[Actual]]=FALSE),BA142-1,BA142)))</f>
        <v>56.24</v>
      </c>
      <c r="BB143" s="38">
        <f>IF(Weekly[[#This Row],[H Odds &lt;]]="",BB142,IF(AND(Weekly[[#This Row],[H Odds &lt;]]&lt;&gt;"",Weekly[[#This Row],[ADBC_P]]=TRUE,Weekly[[#This Row],[Actual]]=TRUE),BB142+Weekly[[#This Row],[H Odds &lt;]]-1,IF(AND(Weekly[[#This Row],[H Odds &lt;]]&lt;&gt;"",Weekly[[#This Row],[ADBC_P]]=TRUE,Weekly[[#This Row],[Actual]]=FALSE),BB142-1,BB142)))</f>
        <v>45.01</v>
      </c>
      <c r="BC143" s="38">
        <f>IF(Weekly[[#This Row],[H Odds &lt;]]="",BC142,IF(AND(Weekly[[#This Row],[H Odds &lt;]]&lt;&gt;"",Weekly[[#This Row],[RFC_P]]=TRUE,Weekly[[#This Row],[Actual]]=TRUE),BC142+Weekly[[#This Row],[H Odds &lt;]]-1,IF(AND(Weekly[[#This Row],[H Odds &lt;]]&lt;&gt;"",Weekly[[#This Row],[RFC_P]]=TRUE,Weekly[[#This Row],[Actual]]=FALSE),BC142-1,BC142)))</f>
        <v>42.76</v>
      </c>
      <c r="BD143" s="38">
        <f>IF(Weekly[[#This Row],[H Odds &lt;]]="",BD142,IF(AND(Weekly[[#This Row],[H Odds &lt;]]&lt;&gt;"",Weekly[[#This Row],[GBC_P]]=TRUE,Weekly[[#This Row],[Actual]]=TRUE),BD142+Weekly[[#This Row],[H Odds &lt;]]-1,IF(AND(Weekly[[#This Row],[H Odds &lt;]]&lt;&gt;"",Weekly[[#This Row],[GBC_P]]=TRUE,Weekly[[#This Row],[Actual]]=FALSE),BD142-1,BD142)))</f>
        <v>43.76</v>
      </c>
      <c r="BE143" s="38">
        <f>IF(Weekly[[#This Row],[H Odds &lt;]]="",BE142,IF(AND(Weekly[[#This Row],[H Odds &lt;]]&lt;&gt;"",Weekly[[#This Row],[HGBC_P]]=TRUE,Weekly[[#This Row],[Actual]]=TRUE),BE142+Weekly[[#This Row],[H Odds &lt;]]-1,IF(AND(Weekly[[#This Row],[H Odds &lt;]]&lt;&gt;"",Weekly[[#This Row],[HGBC_P]]=TRUE,Weekly[[#This Row],[Actual]]=FALSE),BE142-1,BE142)))</f>
        <v>45.01</v>
      </c>
      <c r="BF143" s="38">
        <f>IF(Weekly[[#This Row],[H Odds &lt;]]="",BF142,IF(AND(Weekly[[#This Row],[H Odds &lt;]]&lt;&gt;"",Weekly[[#This Row],[XGB_P]]=TRUE,Weekly[[#This Row],[Actual]]=TRUE),BF142+Weekly[[#This Row],[H Odds &lt;]]-1,IF(AND(Weekly[[#This Row],[H Odds &lt;]]&lt;&gt;"",Weekly[[#This Row],[XGB_P]]=TRUE,Weekly[[#This Row],[Actual]]=FALSE),BF142-1,BF142)))</f>
        <v>47.28</v>
      </c>
      <c r="BG143" s="38">
        <f>IF(Weekly[[#This Row],[H Odds &lt;]]="",BG142,IF(AND(Weekly[[#This Row],[H Odds &lt;]]&lt;&gt;"",Weekly[[#This Row],[QDA_P]]=TRUE,Weekly[[#This Row],[Actual]]=TRUE),BG142+Weekly[[#This Row],[H Odds &lt;]]-1,IF(AND(Weekly[[#This Row],[H Odds &lt;]]&lt;&gt;"",Weekly[[#This Row],[QDA_P]]=TRUE,Weekly[[#This Row],[Actual]]=FALSE),BG142-1,BG142)))</f>
        <v>41.73</v>
      </c>
      <c r="BH143" s="38">
        <f>IF(Weekly[[#This Row],[H Odds &lt;]]="",BH142,IF(AND(Weekly[[#This Row],[H Odds &lt;]]&lt;&gt;"",Weekly[[#This Row],[KNC_P]]=TRUE,Weekly[[#This Row],[Actual]]=TRUE),BH142+Weekly[[#This Row],[H Odds &lt;]]-1,IF(AND(Weekly[[#This Row],[H Odds &lt;]]&lt;&gt;"",Weekly[[#This Row],[KNC_P]]=TRUE,Weekly[[#This Row],[Actual]]=FALSE),BH142-1,BH142)))</f>
        <v>40</v>
      </c>
      <c r="BI143" s="38">
        <f>IF(Weekly[[#This Row],[H Odds &lt;]]="",BI142,IF(AND(Weekly[[#This Row],[H Odds &lt;]]&lt;&gt;"",Weekly[[#This Row],[TRUES]]&gt;0,Weekly[[#This Row],[Actual]]=TRUE),BI142+Weekly[[#This Row],[H Odds &lt;]]-1,IF(AND(Weekly[[#This Row],[H Odds &lt;]]&lt;&gt;"",Weekly[[#This Row],[TRUES]]=0),BI142,BI142-1)))</f>
        <v>56.24</v>
      </c>
      <c r="BJ143" s="38">
        <f>IF(Weekly[[#This Row],[H Odds &lt;]]="",BJ142,IF(AND(Weekly[[#This Row],[H Odds &lt;]]&lt;&gt;"",Weekly[[#This Row],[Actual]]=TRUE),BJ142+Weekly[[#This Row],[H Odds &lt;]]-1,IF(AND(Weekly[[#This Row],[H Odds &lt;]]&lt;&gt;"",Weekly[[#This Row],[Actual]]=FALSE),BJ142-1,BJ142)))</f>
        <v>55.24</v>
      </c>
      <c r="BK143" s="58">
        <f>IF(AND(Weekly[[#This Row],[TRUES]]&gt;4,Weekly[[#This Row],[Actual]]=TRUE),BK142+Weekly[[#This Row],[BF H Odds]]-1,IF(AND(Weekly[[#This Row],[FALSES]]&gt;4,Weekly[[#This Row],[Actual]]=FALSE),BK142+Weekly[[#This Row],[BF V Odds]]-1,IF(AND(Weekly[[#This Row],[TRUES]]&gt;4,Weekly[[#This Row],[Actual]]=FALSE),BK142-1,IF(AND(Weekly[[#This Row],[FALSES]]&gt;4,Weekly[[#This Row],[Actual]]=TRUE),BK142-1,BK142))))</f>
        <v>39.270000000000024</v>
      </c>
      <c r="BL143" s="58">
        <f>IF(AND(Weekly[[#This Row],[TRUES]]&gt;5,Weekly[[#This Row],[Actual]]=TRUE),BL142+Weekly[[#This Row],[BF H Odds]]-1,IF(AND(Weekly[[#This Row],[FALSES]]&gt;5,Weekly[[#This Row],[Actual]]=FALSE),BL142+Weekly[[#This Row],[BF V Odds]]-1,IF(AND(Weekly[[#This Row],[TRUES]]&gt;5,Weekly[[#This Row],[Actual]]=FALSE),BL142-1,IF(AND(Weekly[[#This Row],[FALSES]]&gt;5,Weekly[[#This Row],[Actual]]=TRUE),BL142-1,BL142))))</f>
        <v>44.410000000000018</v>
      </c>
      <c r="BM143" s="58">
        <f>IF(AND(Weekly[[#This Row],[TRUES]]&gt;6,Weekly[[#This Row],[Actual]]=TRUE),BM142+Weekly[[#This Row],[BF H Odds]]-1,IF(AND(Weekly[[#This Row],[FALSES]]&gt;6,Weekly[[#This Row],[Actual]]=FALSE),BM142+Weekly[[#This Row],[BF V Odds]]-1,IF(AND(Weekly[[#This Row],[TRUES]]&gt;6,Weekly[[#This Row],[Actual]]=FALSE),BM142-1,IF(AND(Weekly[[#This Row],[FALSES]]&gt;6,Weekly[[#This Row],[Actual]]=TRUE),BM142-1,BM142))))</f>
        <v>44.530000000000015</v>
      </c>
      <c r="BN143" s="24"/>
    </row>
    <row r="144" spans="1:69" x14ac:dyDescent="0.25">
      <c r="A144" s="1">
        <v>154</v>
      </c>
      <c r="B144" s="10">
        <v>44255</v>
      </c>
      <c r="C144" s="17" t="s">
        <v>33</v>
      </c>
      <c r="D144" s="15" t="s">
        <v>21</v>
      </c>
      <c r="E144" t="b">
        <v>1</v>
      </c>
      <c r="F144" t="b">
        <v>1</v>
      </c>
      <c r="G144" t="b">
        <v>0</v>
      </c>
      <c r="H144" t="b">
        <v>1</v>
      </c>
      <c r="I144" t="b">
        <v>1</v>
      </c>
      <c r="J144" t="b">
        <v>1</v>
      </c>
      <c r="K144" t="b">
        <v>0</v>
      </c>
      <c r="N144">
        <v>1</v>
      </c>
      <c r="O144">
        <v>1.66</v>
      </c>
      <c r="P144" t="b">
        <v>1</v>
      </c>
      <c r="Q144" t="s">
        <v>66</v>
      </c>
      <c r="R144" s="9">
        <f>IFERROR(IF(Weekly[[#This Row],[Won Bet?]]="yes",R143+(Weekly[[#This Row],[BF Odds]]*Weekly[[#This Row],[BF Stake]])-Weekly[[#This Row],[BF Stake]],R143-Weekly[[#This Row],[BF Stake]]),R143)</f>
        <v>94.480000000000047</v>
      </c>
      <c r="S144" s="9">
        <f>IFERROR(IF(Weekly[[#This Row],[Won Bet?]]="yes",S143+(((Weekly[[#This Row],[BF Odds]]*Weekly[[#This Row],[BF Stake]])-Weekly[[#This Row],[BF Stake]])*0.95),S143-Weekly[[#This Row],[BF Stake]]),S143)</f>
        <v>92.256</v>
      </c>
      <c r="T144">
        <v>2.25</v>
      </c>
      <c r="U144">
        <v>1.69</v>
      </c>
      <c r="V144" s="24">
        <f>IF(Weekly[[#This Row],[Actual]]="","",IF(AND(Weekly[[#This Row],[SVC_P]]=Weekly[[#This Row],[Actual]],Weekly[[#This Row],[SVC_P]]=TRUE),V143+Weekly[[#This Row],[BF H Odds]]-1,IF(AND(Weekly[[#This Row],[SVC_P]]=Weekly[[#This Row],[Actual]],Weekly[[#This Row],[SVC_P]]=FALSE),V143+Weekly[[#This Row],[BF V Odds]]-1,V143-1)))</f>
        <v>69.090000000000018</v>
      </c>
      <c r="W144" s="24">
        <f>IF(Weekly[[#This Row],[Actual]]="","",IF(AND(Weekly[[#This Row],[SVC_P]]=FALSE,Weekly[[#This Row],[Actual]]=TRUE),W143+Weekly[[#This Row],[BF H Odds]]-1,IF(AND(Weekly[[#This Row],[SVC_P]]=TRUE,Weekly[[#This Row],[Actual]]=FALSE,),W143+Weekly[[#This Row],[BF V Odds]]-1,W143-1)))</f>
        <v>-94.509999999999991</v>
      </c>
      <c r="X144" s="24">
        <f>IF(Weekly[[#This Row],[Actual]]="","",IF(AND(Weekly[[#This Row],[ADBC_P]]=Weekly[[#This Row],[Actual]],Weekly[[#This Row],[ADBC_P]]=TRUE),X143+Weekly[[#This Row],[BF H Odds]]-1,IF(AND(Weekly[[#This Row],[ADBC_P]]=Weekly[[#This Row],[Actual]],Weekly[[#This Row],[ADBC_P]]=FALSE),X143+Weekly[[#This Row],[BF V Odds]]-1,X143-1)))</f>
        <v>52.690000000000026</v>
      </c>
      <c r="Y144" s="24">
        <f>IF(Weekly[[#This Row],[Actual]]="","",IF(AND(Weekly[[#This Row],[ADBC_P]]=FALSE,Weekly[[#This Row],[Actual]]=TRUE),Y143+Weekly[[#This Row],[BF H Odds]]-1,IF(AND(Weekly[[#This Row],[ADBC_P]]=TRUE,Weekly[[#This Row],[Actual]]=FALSE),Y143+Weekly[[#This Row],[BF V Odds]]-1,Y143-1)))</f>
        <v>34.820000000000022</v>
      </c>
      <c r="Z144" s="24">
        <f>IF(Weekly[[#This Row],[Actual]]="","",IF(AND(Weekly[[#This Row],[RFC_P]]=Weekly[[#This Row],[Actual]],Weekly[[#This Row],[RFC_P]]=TRUE),Z143+Weekly[[#This Row],[BF H Odds]]-1,IF(AND(Weekly[[#This Row],[RFC_P]]=Weekly[[#This Row],[Actual]],Weekly[[#This Row],[RFC_P]]=FALSE),Z143+Weekly[[#This Row],[BF V Odds]]-1,Z143-1)))</f>
        <v>33.160000000000039</v>
      </c>
      <c r="AA144" s="24">
        <f>IF(Weekly[[#This Row],[Actual]]="","",IF(AND(Weekly[[#This Row],[RFC_P]]=FALSE,Weekly[[#This Row],[Actual]]=TRUE),AA143+Weekly[[#This Row],[BF H Odds]]-1,IF(AND(Weekly[[#This Row],[RFC_P]]=TRUE,Weekly[[#This Row],[Actual]]=FALSE),AA143+Weekly[[#This Row],[BF V Odds]]-1,AA143-1)))</f>
        <v>54.350000000000016</v>
      </c>
      <c r="AB144" s="24">
        <f>IF(Weekly[[#This Row],[Actual]]="","",IF(AND(Weekly[[#This Row],[GBC_P]]=Weekly[[#This Row],[Actual]],Weekly[[#This Row],[GBC_P]]=TRUE),AB143+Weekly[[#This Row],[BF H Odds]]-1,IF(AND(Weekly[[#This Row],[GBC_P]]=Weekly[[#This Row],[Actual]],Weekly[[#This Row],[GBC_P]]=FALSE),AB143+Weekly[[#This Row],[BF V Odds]]-1,AB143-1)))</f>
        <v>35.170000000000023</v>
      </c>
      <c r="AC144" s="24">
        <f>IF(Weekly[[#This Row],[Actual]]="","",IF(AND(Weekly[[#This Row],[GBC_P]]=FALSE,Weekly[[#This Row],[Actual]]=TRUE),AC143+Weekly[[#This Row],[BF H Odds]]-1,IF(AND(Weekly[[#This Row],[GBC_P]]=TRUE,Weekly[[#This Row],[Actual]]=FALSE),AC143+Weekly[[#This Row],[BF V Odds]]-1,AC143-1)))</f>
        <v>52.340000000000025</v>
      </c>
      <c r="AD144" s="24">
        <f>IF(Weekly[[#This Row],[Actual]]="","",IF(AND(Weekly[[#This Row],[HGBC_P]]=Weekly[[#This Row],[Actual]],Weekly[[#This Row],[HGBC_P]]=TRUE),AD143+Weekly[[#This Row],[BF H Odds]]-1,IF(AND(Weekly[[#This Row],[HGBC_P]]=Weekly[[#This Row],[Actual]],Weekly[[#This Row],[HGBC_P]]=FALSE),AD143+Weekly[[#This Row],[BF V Odds]]-1,AD143-1)))</f>
        <v>29.280000000000051</v>
      </c>
      <c r="AE144" s="24">
        <f>IF(Weekly[[#This Row],[Actual]]="","",IF(AND(Weekly[[#This Row],[HGBC_P]]=FALSE,Weekly[[#This Row],[Actual]]=TRUE),AE143+Weekly[[#This Row],[BF H Odds]]-1,IF(AND(Weekly[[#This Row],[HGBC_P]]=TRUE,Weekly[[#This Row],[Actual]]=FALSE),AE143+Weekly[[#This Row],[BF V Odds]]-1,AE143-1)))</f>
        <v>58.230000000000018</v>
      </c>
      <c r="AF144" s="24">
        <f>IF(Weekly[[#This Row],[Actual]]="","",IF(AND(Weekly[[#This Row],[XGB_P]]=Weekly[[#This Row],[Actual]],Weekly[[#This Row],[XGB_P]]=TRUE),AF143+Weekly[[#This Row],[BF H Odds]]-1,IF(AND(Weekly[[#This Row],[XGB_P]]=Weekly[[#This Row],[Actual]],Weekly[[#This Row],[XGB_P]]=FALSE),AF143+Weekly[[#This Row],[BF V Odds]]-1,AF143-1)))</f>
        <v>39.090000000000025</v>
      </c>
      <c r="AG144" s="24">
        <f>IF(Weekly[[#This Row],[Actual]]="","",IF(AND(Weekly[[#This Row],[XGB_P]]=FALSE,Weekly[[#This Row],[Actual]]=TRUE),AG143+Weekly[[#This Row],[BF H Odds]]-1,IF(AND(Weekly[[#This Row],[XGB_P]]=TRUE,Weekly[[#This Row],[Actual]]=FALSE),AG143+Weekly[[#This Row],[BF V Odds]]-1,AG143-1)))</f>
        <v>48.420000000000016</v>
      </c>
      <c r="AH144" s="24">
        <f>IF(Weekly[[#This Row],[Actual]]="","",IF(AND(Weekly[[#This Row],[QDA_P]]=Weekly[[#This Row],[Actual]],Weekly[[#This Row],[QDA_P]]=TRUE),AH143+Weekly[[#This Row],[BF H Odds]]-1,IF(AND(Weekly[[#This Row],[QDA_P]]=Weekly[[#This Row],[Actual]],Weekly[[#This Row],[QDA_P]]=FALSE),AH143+Weekly[[#This Row],[BF V Odds]]-1,AH143-1)))</f>
        <v>33.560000000000024</v>
      </c>
      <c r="AI144" s="24">
        <f>IF(Weekly[[#This Row],[Actual]]="","",IF(AND(Weekly[[#This Row],[QDA_P]]=FALSE,Weekly[[#This Row],[Actual]]=TRUE),AI143+Weekly[[#This Row],[BF H Odds]]-1,IF(AND(Weekly[[#This Row],[QDA_P]]=TRUE,Weekly[[#This Row],[Actual]]=FALSE),AI143+Weekly[[#This Row],[BF V Odds]]-1,AI143-1)))</f>
        <v>53.950000000000024</v>
      </c>
      <c r="AJ144" s="24"/>
      <c r="AK144" s="24"/>
      <c r="AL144" s="30">
        <f>IF(Weekly[[#This Row],[Actual]]="","",COUNTIF(Weekly[[#This Row],[SVC_P]:[QDA_P]],TRUE))</f>
        <v>5</v>
      </c>
      <c r="AM144" s="30">
        <f>IF(Weekly[[#This Row],[Actual]]="","",COUNTIF(Weekly[[#This Row],[SVC_P]:[QDA_P]],FALSE))</f>
        <v>2</v>
      </c>
      <c r="AN144" t="str">
        <f>IF(AND(Weekly[[#This Row],[BF V Odds]]&gt;$BO$6,Weekly[[#This Row],[BF V Odds]] &lt; $BO$7),Weekly[[#This Row],[BF V Odds]],"")</f>
        <v/>
      </c>
      <c r="AO144" t="str">
        <f>IF(AND(Weekly[[#This Row],[BF H Odds]]&gt;$BO$6, Weekly[[#This Row],[BF H Odds]] &lt; $BO$7),Weekly[[#This Row],[BF H Odds]],"")</f>
        <v/>
      </c>
      <c r="AP144" s="37">
        <f>IF(AND(Weekly[[#This Row],[V Odds &lt;]]="",Weekly[[#This Row],[H Odds &lt;]]=""),AP143,IF(AND(Weekly[[#This Row],[H Odds &lt;]]&lt;&gt;"",Weekly[[#This Row],[SVC_P]]=TRUE,Weekly[[#This Row],[Actual]]=TRUE),AP143+Weekly[[#This Row],[H Odds &lt;]]-1,IF(AND(Weekly[[#This Row],[V Odds &lt;]]&lt;&gt;"",Weekly[[#This Row],[SVC_P]]=FALSE,Weekly[[#This Row],[Actual]]=FALSE),AP143+Weekly[[#This Row],[V Odds &lt;]]-1,IF(AND(Weekly[[#This Row],[V Odds &lt;]]&lt;&gt;"",Weekly[[#This Row],[SVC_P]]=FALSE,Weekly[[#This Row],[Actual]]=TRUE),AP143-1,IF(AND(Weekly[[#This Row],[H Odds &lt;]]&lt;&gt;"",Weekly[[#This Row],[SVC_P]]=TRUE,Weekly[[#This Row],[Actual]]=FALSE),AP143-1,AP143)))))</f>
        <v>58.930000000000014</v>
      </c>
      <c r="AQ144" s="37">
        <f>IF(AND(Weekly[[#This Row],[V Odds &lt;]]="",Weekly[[#This Row],[H Odds &lt;]]=""),AQ143,IF(AND(Weekly[[#This Row],[H Odds &lt;]]&lt;&gt;"",Weekly[[#This Row],[ADBC_P]]=TRUE,Weekly[[#This Row],[Actual]]=TRUE),AQ143+Weekly[[#This Row],[H Odds &lt;]]-1,IF(AND(Weekly[[#This Row],[V Odds &lt;]]&lt;&gt;"",Weekly[[#This Row],[ADBC_P]]=FALSE,Weekly[[#This Row],[Actual]]=FALSE),AQ143+Weekly[[#This Row],[V Odds &lt;]]-1,IF(AND(Weekly[[#This Row],[V Odds &lt;]]&lt;&gt;"",Weekly[[#This Row],[ADBC_P]]=FALSE,Weekly[[#This Row],[Actual]]=TRUE),AQ143-1,IF(AND(Weekly[[#This Row],[H Odds &lt;]]&lt;&gt;"",Weekly[[#This Row],[ADBC_P]]=TRUE,Weekly[[#This Row],[Actual]]=FALSE),AQ143-1,AQ143)))))</f>
        <v>51.33</v>
      </c>
      <c r="AR144" s="37">
        <f>IF(AND(Weekly[[#This Row],[V Odds &lt;]]="",Weekly[[#This Row],[H Odds &lt;]]=""),AR143,IF(AND(Weekly[[#This Row],[H Odds &lt;]]&lt;&gt;"",Weekly[[#This Row],[RFC_P]]=TRUE,Weekly[[#This Row],[Actual]]=TRUE),AR143+Weekly[[#This Row],[H Odds &lt;]]-1,IF(AND(Weekly[[#This Row],[V Odds &lt;]]&lt;&gt;"",Weekly[[#This Row],[RFC_P]]=FALSE,Weekly[[#This Row],[Actual]]=FALSE),AR143+Weekly[[#This Row],[V Odds &lt;]]-1,IF(AND(Weekly[[#This Row],[V Odds &lt;]]&lt;&gt;"",Weekly[[#This Row],[RFC_P]]=FALSE,Weekly[[#This Row],[Actual]]=TRUE),AR143-1,IF(AND(Weekly[[#This Row],[H Odds &lt;]]&lt;&gt;"",Weekly[[#This Row],[RFC_P]]=TRUE,Weekly[[#This Row],[Actual]]=FALSE),AR143-1,AR143)))))</f>
        <v>45.59</v>
      </c>
      <c r="AS144" s="37">
        <f>IF(AND(Weekly[[#This Row],[V Odds &lt;]]="",Weekly[[#This Row],[H Odds &lt;]]=""),AS143,IF(AND(Weekly[[#This Row],[H Odds &lt;]]&lt;&gt;"",Weekly[[#This Row],[GBC_P]]=TRUE,Weekly[[#This Row],[Actual]]=TRUE),AS143+Weekly[[#This Row],[H Odds &lt;]]-1,IF(AND(Weekly[[#This Row],[V Odds &lt;]]&lt;&gt;"",Weekly[[#This Row],[GBC_P]]=FALSE,Weekly[[#This Row],[Actual]]=FALSE),AS143+Weekly[[#This Row],[V Odds &lt;]]-1,IF(AND(Weekly[[#This Row],[V Odds &lt;]]&lt;&gt;"",Weekly[[#This Row],[GBC_P]]=FALSE,Weekly[[#This Row],[Actual]]=TRUE),AS143-1,IF(AND(Weekly[[#This Row],[H Odds &lt;]]&lt;&gt;"",Weekly[[#This Row],[GBC_P]]=TRUE,Weekly[[#This Row],[Actual]]=FALSE),AS143-1,AS143)))))</f>
        <v>48.08</v>
      </c>
      <c r="AT144" s="37">
        <f>IF(AND(Weekly[[#This Row],[V Odds &lt;]]="",Weekly[[#This Row],[H Odds &lt;]]=""),AT143,IF(AND(Weekly[[#This Row],[H Odds &lt;]]&lt;&gt;"",Weekly[[#This Row],[HGBC_P]]=TRUE,Weekly[[#This Row],[Actual]]=TRUE),AT143+Weekly[[#This Row],[H Odds &lt;]]-1,IF(AND(Weekly[[#This Row],[V Odds &lt;]]&lt;&gt;"",Weekly[[#This Row],[HGBC_P]]=FALSE,Weekly[[#This Row],[Actual]]=FALSE),AT143+Weekly[[#This Row],[V Odds &lt;]]-1,IF(AND(Weekly[[#This Row],[V Odds &lt;]]&lt;&gt;"",Weekly[[#This Row],[HGBC_P]]=FALSE,Weekly[[#This Row],[Actual]]=TRUE),AT143-1,IF(AND(Weekly[[#This Row],[H Odds &lt;]]&lt;&gt;"",Weekly[[#This Row],[HGBC_P]]=TRUE,Weekly[[#This Row],[Actual]]=FALSE),AT143-1,AT143)))))</f>
        <v>45.51</v>
      </c>
      <c r="AU144" s="37">
        <f>IF(AND(Weekly[[#This Row],[V Odds &lt;]]="",Weekly[[#This Row],[H Odds &lt;]]=""),AU143,IF(AND(Weekly[[#This Row],[H Odds &lt;]]&lt;&gt;"",Weekly[[#This Row],[XGB_P]]=TRUE,Weekly[[#This Row],[Actual]]=TRUE),AU143+Weekly[[#This Row],[H Odds &lt;]]-1,IF(AND(Weekly[[#This Row],[V Odds &lt;]]&lt;&gt;"",Weekly[[#This Row],[XGB_P]]=FALSE,Weekly[[#This Row],[Actual]]=FALSE),AU143+Weekly[[#This Row],[V Odds &lt;]]-1,IF(AND(Weekly[[#This Row],[V Odds &lt;]]&lt;&gt;"",Weekly[[#This Row],[XGB_P]]=FALSE,Weekly[[#This Row],[Actual]]=TRUE),AU143-1,IF(AND(Weekly[[#This Row],[H Odds &lt;]]&lt;&gt;"",Weekly[[#This Row],[XGB_P]]=TRUE,Weekly[[#This Row],[Actual]]=FALSE),AU143-1,AU143)))))</f>
        <v>48.910000000000004</v>
      </c>
      <c r="AV144" s="37">
        <f>IF(AND(Weekly[[#This Row],[V Odds &lt;]]="",Weekly[[#This Row],[H Odds &lt;]]=""),AV143,IF(AND(Weekly[[#This Row],[H Odds &lt;]]&lt;&gt;"",Weekly[[#This Row],[QDA_P]]=TRUE,Weekly[[#This Row],[Actual]]=TRUE),AV143+Weekly[[#This Row],[H Odds &lt;]]-1,IF(AND(Weekly[[#This Row],[V Odds &lt;]]&lt;&gt;"",Weekly[[#This Row],[QDA_P]]=FALSE,Weekly[[#This Row],[Actual]]=FALSE),AV143+Weekly[[#This Row],[V Odds &lt;]]-1,IF(AND(Weekly[[#This Row],[V Odds &lt;]]&lt;&gt;"",Weekly[[#This Row],[QDA_P]]=FALSE,Weekly[[#This Row],[Actual]]=TRUE),AV143-1,IF(AND(Weekly[[#This Row],[H Odds &lt;]]&lt;&gt;"",Weekly[[#This Row],[QDA_P]]=TRUE,Weekly[[#This Row],[Actual]]=FALSE),AV143-1,AV143)))))</f>
        <v>48.749999999999993</v>
      </c>
      <c r="AW144" s="37"/>
      <c r="AX144" s="37">
        <f>IF(AND(Weekly[[#This Row],[V Odds &lt;]]="",Weekly[[#This Row],[H Odds &lt;]]=""),AX143,IF(AND(Weekly[[#This Row],[V Odds &lt;]]&lt;&gt;"",Weekly[[#This Row],[FALSES]]&gt;0,Weekly[[#This Row],[Actual]]=FALSE),AX143+Weekly[[#This Row],[V Odds &lt;]]-1,IF(AND(Weekly[[#This Row],[H Odds &lt;]]&lt;&gt;"",Weekly[[#This Row],[TRUES]]&gt;0,Weekly[[#This Row],[Actual]]=TRUE),AX143+Weekly[[#This Row],[H Odds &lt;]]-1,IF(AND(Weekly[[#This Row],[V Odds &lt;]]&lt;&gt;"",Weekly[[#This Row],[FALSES]]=0),AX143,IF(AND(Weekly[[#This Row],[H Odds &lt;]]&lt;&gt;"",Weekly[[#This Row],[TRUES]]=0),AX143,AX143-1)))))</f>
        <v>62.95</v>
      </c>
      <c r="AY144" s="37">
        <f>IF(AND(Weekly[[#This Row],[V Odds &lt;]]="",Weekly[[#This Row],[H Odds &lt;]]=""),AY143,IF(AND(Weekly[[#This Row],[V Odds &lt;]]&lt;&gt;"",Weekly[[#This Row],[FALSES]]&gt;0,Weekly[[#This Row],[Actual]]=FALSE),AY143+((Weekly[[#This Row],[V Odds &lt;]]-1)*0.92),IF(AND(Weekly[[#This Row],[H Odds &lt;]]&lt;&gt;"",Weekly[[#This Row],[TRUES]]&gt;0,Weekly[[#This Row],[Actual]]=TRUE),AY143+((Weekly[[#This Row],[H Odds &lt;]]-1)*0.92),IF(AND(Weekly[[#This Row],[V Odds &lt;]]&lt;&gt;"",Weekly[[#This Row],[FALSES]]=0),AY143,IF(AND(Weekly[[#This Row],[H Odds &lt;]]&lt;&gt;"",Weekly[[#This Row],[TRUES]]=0),AY143,AY143-1)))))</f>
        <v>59.754000000000012</v>
      </c>
      <c r="AZ144" s="37">
        <f>IF(AND(Weekly[[#This Row],[V Odds &lt;]]="",Weekly[[#This Row],[H Odds &lt;]]=""),AZ143,IF(AND(Weekly[[#This Row],[V Odds &lt;]]&lt;&gt;"",Weekly[[#This Row],[Actual]]=FALSE),AZ143+Weekly[[#This Row],[V Odds &lt;]]-1,IF(AND(Weekly[[#This Row],[H Odds &lt;]]&lt;&gt;"",Weekly[[#This Row],[Actual]]=TRUE),AZ143+Weekly[[#This Row],[H Odds &lt;]]-1,AZ143-1)))</f>
        <v>65.28</v>
      </c>
      <c r="BA144" s="38">
        <f>IF(Weekly[[#This Row],[H Odds &lt;]]="",BA143,IF(AND(Weekly[[#This Row],[H Odds &lt;]]&lt;&gt;"",Weekly[[#This Row],[SVC_P]]=TRUE,Weekly[[#This Row],[Actual]]=TRUE),BA143+Weekly[[#This Row],[H Odds &lt;]]-1,IF(AND(Weekly[[#This Row],[H Odds &lt;]]&lt;&gt;"",Weekly[[#This Row],[SVC_P]]=TRUE,Weekly[[#This Row],[Actual]]=FALSE),BA143-1,BA143)))</f>
        <v>56.24</v>
      </c>
      <c r="BB144" s="38">
        <f>IF(Weekly[[#This Row],[H Odds &lt;]]="",BB143,IF(AND(Weekly[[#This Row],[H Odds &lt;]]&lt;&gt;"",Weekly[[#This Row],[ADBC_P]]=TRUE,Weekly[[#This Row],[Actual]]=TRUE),BB143+Weekly[[#This Row],[H Odds &lt;]]-1,IF(AND(Weekly[[#This Row],[H Odds &lt;]]&lt;&gt;"",Weekly[[#This Row],[ADBC_P]]=TRUE,Weekly[[#This Row],[Actual]]=FALSE),BB143-1,BB143)))</f>
        <v>45.01</v>
      </c>
      <c r="BC144" s="38">
        <f>IF(Weekly[[#This Row],[H Odds &lt;]]="",BC143,IF(AND(Weekly[[#This Row],[H Odds &lt;]]&lt;&gt;"",Weekly[[#This Row],[RFC_P]]=TRUE,Weekly[[#This Row],[Actual]]=TRUE),BC143+Weekly[[#This Row],[H Odds &lt;]]-1,IF(AND(Weekly[[#This Row],[H Odds &lt;]]&lt;&gt;"",Weekly[[#This Row],[RFC_P]]=TRUE,Weekly[[#This Row],[Actual]]=FALSE),BC143-1,BC143)))</f>
        <v>42.76</v>
      </c>
      <c r="BD144" s="38">
        <f>IF(Weekly[[#This Row],[H Odds &lt;]]="",BD143,IF(AND(Weekly[[#This Row],[H Odds &lt;]]&lt;&gt;"",Weekly[[#This Row],[GBC_P]]=TRUE,Weekly[[#This Row],[Actual]]=TRUE),BD143+Weekly[[#This Row],[H Odds &lt;]]-1,IF(AND(Weekly[[#This Row],[H Odds &lt;]]&lt;&gt;"",Weekly[[#This Row],[GBC_P]]=TRUE,Weekly[[#This Row],[Actual]]=FALSE),BD143-1,BD143)))</f>
        <v>43.76</v>
      </c>
      <c r="BE144" s="38">
        <f>IF(Weekly[[#This Row],[H Odds &lt;]]="",BE143,IF(AND(Weekly[[#This Row],[H Odds &lt;]]&lt;&gt;"",Weekly[[#This Row],[HGBC_P]]=TRUE,Weekly[[#This Row],[Actual]]=TRUE),BE143+Weekly[[#This Row],[H Odds &lt;]]-1,IF(AND(Weekly[[#This Row],[H Odds &lt;]]&lt;&gt;"",Weekly[[#This Row],[HGBC_P]]=TRUE,Weekly[[#This Row],[Actual]]=FALSE),BE143-1,BE143)))</f>
        <v>45.01</v>
      </c>
      <c r="BF144" s="38">
        <f>IF(Weekly[[#This Row],[H Odds &lt;]]="",BF143,IF(AND(Weekly[[#This Row],[H Odds &lt;]]&lt;&gt;"",Weekly[[#This Row],[XGB_P]]=TRUE,Weekly[[#This Row],[Actual]]=TRUE),BF143+Weekly[[#This Row],[H Odds &lt;]]-1,IF(AND(Weekly[[#This Row],[H Odds &lt;]]&lt;&gt;"",Weekly[[#This Row],[XGB_P]]=TRUE,Weekly[[#This Row],[Actual]]=FALSE),BF143-1,BF143)))</f>
        <v>47.28</v>
      </c>
      <c r="BG144" s="38">
        <f>IF(Weekly[[#This Row],[H Odds &lt;]]="",BG143,IF(AND(Weekly[[#This Row],[H Odds &lt;]]&lt;&gt;"",Weekly[[#This Row],[QDA_P]]=TRUE,Weekly[[#This Row],[Actual]]=TRUE),BG143+Weekly[[#This Row],[H Odds &lt;]]-1,IF(AND(Weekly[[#This Row],[H Odds &lt;]]&lt;&gt;"",Weekly[[#This Row],[QDA_P]]=TRUE,Weekly[[#This Row],[Actual]]=FALSE),BG143-1,BG143)))</f>
        <v>41.73</v>
      </c>
      <c r="BH144" s="38">
        <f>IF(Weekly[[#This Row],[H Odds &lt;]]="",BH143,IF(AND(Weekly[[#This Row],[H Odds &lt;]]&lt;&gt;"",Weekly[[#This Row],[KNC_P]]=TRUE,Weekly[[#This Row],[Actual]]=TRUE),BH143+Weekly[[#This Row],[H Odds &lt;]]-1,IF(AND(Weekly[[#This Row],[H Odds &lt;]]&lt;&gt;"",Weekly[[#This Row],[KNC_P]]=TRUE,Weekly[[#This Row],[Actual]]=FALSE),BH143-1,BH143)))</f>
        <v>40</v>
      </c>
      <c r="BI144" s="38">
        <f>IF(Weekly[[#This Row],[H Odds &lt;]]="",BI143,IF(AND(Weekly[[#This Row],[H Odds &lt;]]&lt;&gt;"",Weekly[[#This Row],[TRUES]]&gt;0,Weekly[[#This Row],[Actual]]=TRUE),BI143+Weekly[[#This Row],[H Odds &lt;]]-1,IF(AND(Weekly[[#This Row],[H Odds &lt;]]&lt;&gt;"",Weekly[[#This Row],[TRUES]]=0),BI143,BI143-1)))</f>
        <v>56.24</v>
      </c>
      <c r="BJ144" s="38">
        <f>IF(Weekly[[#This Row],[H Odds &lt;]]="",BJ143,IF(AND(Weekly[[#This Row],[H Odds &lt;]]&lt;&gt;"",Weekly[[#This Row],[Actual]]=TRUE),BJ143+Weekly[[#This Row],[H Odds &lt;]]-1,IF(AND(Weekly[[#This Row],[H Odds &lt;]]&lt;&gt;"",Weekly[[#This Row],[Actual]]=FALSE),BJ143-1,BJ143)))</f>
        <v>55.24</v>
      </c>
      <c r="BK144" s="58">
        <f>IF(AND(Weekly[[#This Row],[TRUES]]&gt;4,Weekly[[#This Row],[Actual]]=TRUE),BK143+Weekly[[#This Row],[BF H Odds]]-1,IF(AND(Weekly[[#This Row],[FALSES]]&gt;4,Weekly[[#This Row],[Actual]]=FALSE),BK143+Weekly[[#This Row],[BF V Odds]]-1,IF(AND(Weekly[[#This Row],[TRUES]]&gt;4,Weekly[[#This Row],[Actual]]=FALSE),BK143-1,IF(AND(Weekly[[#This Row],[FALSES]]&gt;4,Weekly[[#This Row],[Actual]]=TRUE),BK143-1,BK143))))</f>
        <v>39.960000000000022</v>
      </c>
      <c r="BL144" s="58">
        <f>IF(AND(Weekly[[#This Row],[TRUES]]&gt;5,Weekly[[#This Row],[Actual]]=TRUE),BL143+Weekly[[#This Row],[BF H Odds]]-1,IF(AND(Weekly[[#This Row],[FALSES]]&gt;5,Weekly[[#This Row],[Actual]]=FALSE),BL143+Weekly[[#This Row],[BF V Odds]]-1,IF(AND(Weekly[[#This Row],[TRUES]]&gt;5,Weekly[[#This Row],[Actual]]=FALSE),BL143-1,IF(AND(Weekly[[#This Row],[FALSES]]&gt;5,Weekly[[#This Row],[Actual]]=TRUE),BL143-1,BL143))))</f>
        <v>44.410000000000018</v>
      </c>
      <c r="BM144" s="58">
        <f>IF(AND(Weekly[[#This Row],[TRUES]]&gt;6,Weekly[[#This Row],[Actual]]=TRUE),BM143+Weekly[[#This Row],[BF H Odds]]-1,IF(AND(Weekly[[#This Row],[FALSES]]&gt;6,Weekly[[#This Row],[Actual]]=FALSE),BM143+Weekly[[#This Row],[BF V Odds]]-1,IF(AND(Weekly[[#This Row],[TRUES]]&gt;6,Weekly[[#This Row],[Actual]]=FALSE),BM143-1,IF(AND(Weekly[[#This Row],[FALSES]]&gt;6,Weekly[[#This Row],[Actual]]=TRUE),BM143-1,BM143))))</f>
        <v>44.530000000000015</v>
      </c>
      <c r="BN144" s="24"/>
    </row>
    <row r="145" spans="1:66" x14ac:dyDescent="0.25">
      <c r="A145" s="1">
        <v>155</v>
      </c>
      <c r="B145" s="10">
        <v>44255</v>
      </c>
      <c r="C145" s="17" t="s">
        <v>23</v>
      </c>
      <c r="D145" s="15" t="s">
        <v>29</v>
      </c>
      <c r="E145" t="b">
        <v>1</v>
      </c>
      <c r="F145" t="b">
        <v>1</v>
      </c>
      <c r="G145" t="b">
        <v>0</v>
      </c>
      <c r="H145" t="b">
        <v>0</v>
      </c>
      <c r="I145" t="b">
        <v>1</v>
      </c>
      <c r="J145" t="b">
        <v>0</v>
      </c>
      <c r="K145" t="b">
        <v>0</v>
      </c>
      <c r="N145">
        <v>1</v>
      </c>
      <c r="O145">
        <v>5.25</v>
      </c>
      <c r="P145" t="b">
        <v>0</v>
      </c>
      <c r="Q145" t="s">
        <v>76</v>
      </c>
      <c r="R145" s="9">
        <f>IFERROR(IF(Weekly[[#This Row],[Won Bet?]]="yes",R144+(Weekly[[#This Row],[BF Odds]]*Weekly[[#This Row],[BF Stake]])-Weekly[[#This Row],[BF Stake]],R144-Weekly[[#This Row],[BF Stake]]),R144)</f>
        <v>93.480000000000047</v>
      </c>
      <c r="S145" s="9">
        <f>IFERROR(IF(Weekly[[#This Row],[Won Bet?]]="yes",S144+(((Weekly[[#This Row],[BF Odds]]*Weekly[[#This Row],[BF Stake]])-Weekly[[#This Row],[BF Stake]])*0.95),S144-Weekly[[#This Row],[BF Stake]]),S144)</f>
        <v>91.256</v>
      </c>
      <c r="T145">
        <v>1.18</v>
      </c>
      <c r="U145">
        <v>5.18</v>
      </c>
      <c r="V145" s="24">
        <f>IF(Weekly[[#This Row],[Actual]]="","",IF(AND(Weekly[[#This Row],[SVC_P]]=Weekly[[#This Row],[Actual]],Weekly[[#This Row],[SVC_P]]=TRUE),V144+Weekly[[#This Row],[BF H Odds]]-1,IF(AND(Weekly[[#This Row],[SVC_P]]=Weekly[[#This Row],[Actual]],Weekly[[#This Row],[SVC_P]]=FALSE),V144+Weekly[[#This Row],[BF V Odds]]-1,V144-1)))</f>
        <v>68.090000000000018</v>
      </c>
      <c r="W145" s="24">
        <f>IF(Weekly[[#This Row],[Actual]]="","",IF(AND(Weekly[[#This Row],[SVC_P]]=FALSE,Weekly[[#This Row],[Actual]]=TRUE),W144+Weekly[[#This Row],[BF H Odds]]-1,IF(AND(Weekly[[#This Row],[SVC_P]]=TRUE,Weekly[[#This Row],[Actual]]=FALSE,),W144+Weekly[[#This Row],[BF V Odds]]-1,W144-1)))</f>
        <v>-95.509999999999991</v>
      </c>
      <c r="X145" s="24">
        <f>IF(Weekly[[#This Row],[Actual]]="","",IF(AND(Weekly[[#This Row],[ADBC_P]]=Weekly[[#This Row],[Actual]],Weekly[[#This Row],[ADBC_P]]=TRUE),X144+Weekly[[#This Row],[BF H Odds]]-1,IF(AND(Weekly[[#This Row],[ADBC_P]]=Weekly[[#This Row],[Actual]],Weekly[[#This Row],[ADBC_P]]=FALSE),X144+Weekly[[#This Row],[BF V Odds]]-1,X144-1)))</f>
        <v>51.690000000000026</v>
      </c>
      <c r="Y145" s="24">
        <f>IF(Weekly[[#This Row],[Actual]]="","",IF(AND(Weekly[[#This Row],[ADBC_P]]=FALSE,Weekly[[#This Row],[Actual]]=TRUE),Y144+Weekly[[#This Row],[BF H Odds]]-1,IF(AND(Weekly[[#This Row],[ADBC_P]]=TRUE,Weekly[[#This Row],[Actual]]=FALSE),Y144+Weekly[[#This Row],[BF V Odds]]-1,Y144-1)))</f>
        <v>35.000000000000021</v>
      </c>
      <c r="Z145" s="24">
        <f>IF(Weekly[[#This Row],[Actual]]="","",IF(AND(Weekly[[#This Row],[RFC_P]]=Weekly[[#This Row],[Actual]],Weekly[[#This Row],[RFC_P]]=TRUE),Z144+Weekly[[#This Row],[BF H Odds]]-1,IF(AND(Weekly[[#This Row],[RFC_P]]=Weekly[[#This Row],[Actual]],Weekly[[#This Row],[RFC_P]]=FALSE),Z144+Weekly[[#This Row],[BF V Odds]]-1,Z144-1)))</f>
        <v>33.340000000000039</v>
      </c>
      <c r="AA145" s="24">
        <f>IF(Weekly[[#This Row],[Actual]]="","",IF(AND(Weekly[[#This Row],[RFC_P]]=FALSE,Weekly[[#This Row],[Actual]]=TRUE),AA144+Weekly[[#This Row],[BF H Odds]]-1,IF(AND(Weekly[[#This Row],[RFC_P]]=TRUE,Weekly[[#This Row],[Actual]]=FALSE),AA144+Weekly[[#This Row],[BF V Odds]]-1,AA144-1)))</f>
        <v>53.350000000000016</v>
      </c>
      <c r="AB145" s="24">
        <f>IF(Weekly[[#This Row],[Actual]]="","",IF(AND(Weekly[[#This Row],[GBC_P]]=Weekly[[#This Row],[Actual]],Weekly[[#This Row],[GBC_P]]=TRUE),AB144+Weekly[[#This Row],[BF H Odds]]-1,IF(AND(Weekly[[#This Row],[GBC_P]]=Weekly[[#This Row],[Actual]],Weekly[[#This Row],[GBC_P]]=FALSE),AB144+Weekly[[#This Row],[BF V Odds]]-1,AB144-1)))</f>
        <v>35.350000000000023</v>
      </c>
      <c r="AC145" s="24">
        <f>IF(Weekly[[#This Row],[Actual]]="","",IF(AND(Weekly[[#This Row],[GBC_P]]=FALSE,Weekly[[#This Row],[Actual]]=TRUE),AC144+Weekly[[#This Row],[BF H Odds]]-1,IF(AND(Weekly[[#This Row],[GBC_P]]=TRUE,Weekly[[#This Row],[Actual]]=FALSE),AC144+Weekly[[#This Row],[BF V Odds]]-1,AC144-1)))</f>
        <v>51.340000000000025</v>
      </c>
      <c r="AD145" s="24">
        <f>IF(Weekly[[#This Row],[Actual]]="","",IF(AND(Weekly[[#This Row],[HGBC_P]]=Weekly[[#This Row],[Actual]],Weekly[[#This Row],[HGBC_P]]=TRUE),AD144+Weekly[[#This Row],[BF H Odds]]-1,IF(AND(Weekly[[#This Row],[HGBC_P]]=Weekly[[#This Row],[Actual]],Weekly[[#This Row],[HGBC_P]]=FALSE),AD144+Weekly[[#This Row],[BF V Odds]]-1,AD144-1)))</f>
        <v>28.280000000000051</v>
      </c>
      <c r="AE145" s="24">
        <f>IF(Weekly[[#This Row],[Actual]]="","",IF(AND(Weekly[[#This Row],[HGBC_P]]=FALSE,Weekly[[#This Row],[Actual]]=TRUE),AE144+Weekly[[#This Row],[BF H Odds]]-1,IF(AND(Weekly[[#This Row],[HGBC_P]]=TRUE,Weekly[[#This Row],[Actual]]=FALSE),AE144+Weekly[[#This Row],[BF V Odds]]-1,AE144-1)))</f>
        <v>58.410000000000018</v>
      </c>
      <c r="AF145" s="24">
        <f>IF(Weekly[[#This Row],[Actual]]="","",IF(AND(Weekly[[#This Row],[XGB_P]]=Weekly[[#This Row],[Actual]],Weekly[[#This Row],[XGB_P]]=TRUE),AF144+Weekly[[#This Row],[BF H Odds]]-1,IF(AND(Weekly[[#This Row],[XGB_P]]=Weekly[[#This Row],[Actual]],Weekly[[#This Row],[XGB_P]]=FALSE),AF144+Weekly[[#This Row],[BF V Odds]]-1,AF144-1)))</f>
        <v>39.270000000000024</v>
      </c>
      <c r="AG145" s="24">
        <f>IF(Weekly[[#This Row],[Actual]]="","",IF(AND(Weekly[[#This Row],[XGB_P]]=FALSE,Weekly[[#This Row],[Actual]]=TRUE),AG144+Weekly[[#This Row],[BF H Odds]]-1,IF(AND(Weekly[[#This Row],[XGB_P]]=TRUE,Weekly[[#This Row],[Actual]]=FALSE),AG144+Weekly[[#This Row],[BF V Odds]]-1,AG144-1)))</f>
        <v>47.420000000000016</v>
      </c>
      <c r="AH145" s="24">
        <f>IF(Weekly[[#This Row],[Actual]]="","",IF(AND(Weekly[[#This Row],[QDA_P]]=Weekly[[#This Row],[Actual]],Weekly[[#This Row],[QDA_P]]=TRUE),AH144+Weekly[[#This Row],[BF H Odds]]-1,IF(AND(Weekly[[#This Row],[QDA_P]]=Weekly[[#This Row],[Actual]],Weekly[[#This Row],[QDA_P]]=FALSE),AH144+Weekly[[#This Row],[BF V Odds]]-1,AH144-1)))</f>
        <v>33.740000000000023</v>
      </c>
      <c r="AI145" s="24">
        <f>IF(Weekly[[#This Row],[Actual]]="","",IF(AND(Weekly[[#This Row],[QDA_P]]=FALSE,Weekly[[#This Row],[Actual]]=TRUE),AI144+Weekly[[#This Row],[BF H Odds]]-1,IF(AND(Weekly[[#This Row],[QDA_P]]=TRUE,Weekly[[#This Row],[Actual]]=FALSE),AI144+Weekly[[#This Row],[BF V Odds]]-1,AI144-1)))</f>
        <v>52.950000000000024</v>
      </c>
      <c r="AJ145" s="24"/>
      <c r="AK145" s="24"/>
      <c r="AL145" s="30">
        <f>IF(Weekly[[#This Row],[Actual]]="","",COUNTIF(Weekly[[#This Row],[SVC_P]:[QDA_P]],TRUE))</f>
        <v>3</v>
      </c>
      <c r="AM145" s="30">
        <f>IF(Weekly[[#This Row],[Actual]]="","",COUNTIF(Weekly[[#This Row],[SVC_P]:[QDA_P]],FALSE))</f>
        <v>4</v>
      </c>
      <c r="AN145" t="str">
        <f>IF(AND(Weekly[[#This Row],[BF V Odds]]&gt;$BO$6,Weekly[[#This Row],[BF V Odds]] &lt; $BO$7),Weekly[[#This Row],[BF V Odds]],"")</f>
        <v/>
      </c>
      <c r="AO145">
        <f>IF(AND(Weekly[[#This Row],[BF H Odds]]&gt;$BO$6, Weekly[[#This Row],[BF H Odds]] &lt; $BO$7),Weekly[[#This Row],[BF H Odds]],"")</f>
        <v>5.18</v>
      </c>
      <c r="AP145" s="37">
        <f>IF(AND(Weekly[[#This Row],[V Odds &lt;]]="",Weekly[[#This Row],[H Odds &lt;]]=""),AP144,IF(AND(Weekly[[#This Row],[H Odds &lt;]]&lt;&gt;"",Weekly[[#This Row],[SVC_P]]=TRUE,Weekly[[#This Row],[Actual]]=TRUE),AP144+Weekly[[#This Row],[H Odds &lt;]]-1,IF(AND(Weekly[[#This Row],[V Odds &lt;]]&lt;&gt;"",Weekly[[#This Row],[SVC_P]]=FALSE,Weekly[[#This Row],[Actual]]=FALSE),AP144+Weekly[[#This Row],[V Odds &lt;]]-1,IF(AND(Weekly[[#This Row],[V Odds &lt;]]&lt;&gt;"",Weekly[[#This Row],[SVC_P]]=FALSE,Weekly[[#This Row],[Actual]]=TRUE),AP144-1,IF(AND(Weekly[[#This Row],[H Odds &lt;]]&lt;&gt;"",Weekly[[#This Row],[SVC_P]]=TRUE,Weekly[[#This Row],[Actual]]=FALSE),AP144-1,AP144)))))</f>
        <v>57.930000000000014</v>
      </c>
      <c r="AQ145" s="37">
        <f>IF(AND(Weekly[[#This Row],[V Odds &lt;]]="",Weekly[[#This Row],[H Odds &lt;]]=""),AQ144,IF(AND(Weekly[[#This Row],[H Odds &lt;]]&lt;&gt;"",Weekly[[#This Row],[ADBC_P]]=TRUE,Weekly[[#This Row],[Actual]]=TRUE),AQ144+Weekly[[#This Row],[H Odds &lt;]]-1,IF(AND(Weekly[[#This Row],[V Odds &lt;]]&lt;&gt;"",Weekly[[#This Row],[ADBC_P]]=FALSE,Weekly[[#This Row],[Actual]]=FALSE),AQ144+Weekly[[#This Row],[V Odds &lt;]]-1,IF(AND(Weekly[[#This Row],[V Odds &lt;]]&lt;&gt;"",Weekly[[#This Row],[ADBC_P]]=FALSE,Weekly[[#This Row],[Actual]]=TRUE),AQ144-1,IF(AND(Weekly[[#This Row],[H Odds &lt;]]&lt;&gt;"",Weekly[[#This Row],[ADBC_P]]=TRUE,Weekly[[#This Row],[Actual]]=FALSE),AQ144-1,AQ144)))))</f>
        <v>50.33</v>
      </c>
      <c r="AR145" s="37">
        <f>IF(AND(Weekly[[#This Row],[V Odds &lt;]]="",Weekly[[#This Row],[H Odds &lt;]]=""),AR144,IF(AND(Weekly[[#This Row],[H Odds &lt;]]&lt;&gt;"",Weekly[[#This Row],[RFC_P]]=TRUE,Weekly[[#This Row],[Actual]]=TRUE),AR144+Weekly[[#This Row],[H Odds &lt;]]-1,IF(AND(Weekly[[#This Row],[V Odds &lt;]]&lt;&gt;"",Weekly[[#This Row],[RFC_P]]=FALSE,Weekly[[#This Row],[Actual]]=FALSE),AR144+Weekly[[#This Row],[V Odds &lt;]]-1,IF(AND(Weekly[[#This Row],[V Odds &lt;]]&lt;&gt;"",Weekly[[#This Row],[RFC_P]]=FALSE,Weekly[[#This Row],[Actual]]=TRUE),AR144-1,IF(AND(Weekly[[#This Row],[H Odds &lt;]]&lt;&gt;"",Weekly[[#This Row],[RFC_P]]=TRUE,Weekly[[#This Row],[Actual]]=FALSE),AR144-1,AR144)))))</f>
        <v>45.59</v>
      </c>
      <c r="AS145" s="37">
        <f>IF(AND(Weekly[[#This Row],[V Odds &lt;]]="",Weekly[[#This Row],[H Odds &lt;]]=""),AS144,IF(AND(Weekly[[#This Row],[H Odds &lt;]]&lt;&gt;"",Weekly[[#This Row],[GBC_P]]=TRUE,Weekly[[#This Row],[Actual]]=TRUE),AS144+Weekly[[#This Row],[H Odds &lt;]]-1,IF(AND(Weekly[[#This Row],[V Odds &lt;]]&lt;&gt;"",Weekly[[#This Row],[GBC_P]]=FALSE,Weekly[[#This Row],[Actual]]=FALSE),AS144+Weekly[[#This Row],[V Odds &lt;]]-1,IF(AND(Weekly[[#This Row],[V Odds &lt;]]&lt;&gt;"",Weekly[[#This Row],[GBC_P]]=FALSE,Weekly[[#This Row],[Actual]]=TRUE),AS144-1,IF(AND(Weekly[[#This Row],[H Odds &lt;]]&lt;&gt;"",Weekly[[#This Row],[GBC_P]]=TRUE,Weekly[[#This Row],[Actual]]=FALSE),AS144-1,AS144)))))</f>
        <v>48.08</v>
      </c>
      <c r="AT145" s="37">
        <f>IF(AND(Weekly[[#This Row],[V Odds &lt;]]="",Weekly[[#This Row],[H Odds &lt;]]=""),AT144,IF(AND(Weekly[[#This Row],[H Odds &lt;]]&lt;&gt;"",Weekly[[#This Row],[HGBC_P]]=TRUE,Weekly[[#This Row],[Actual]]=TRUE),AT144+Weekly[[#This Row],[H Odds &lt;]]-1,IF(AND(Weekly[[#This Row],[V Odds &lt;]]&lt;&gt;"",Weekly[[#This Row],[HGBC_P]]=FALSE,Weekly[[#This Row],[Actual]]=FALSE),AT144+Weekly[[#This Row],[V Odds &lt;]]-1,IF(AND(Weekly[[#This Row],[V Odds &lt;]]&lt;&gt;"",Weekly[[#This Row],[HGBC_P]]=FALSE,Weekly[[#This Row],[Actual]]=TRUE),AT144-1,IF(AND(Weekly[[#This Row],[H Odds &lt;]]&lt;&gt;"",Weekly[[#This Row],[HGBC_P]]=TRUE,Weekly[[#This Row],[Actual]]=FALSE),AT144-1,AT144)))))</f>
        <v>44.51</v>
      </c>
      <c r="AU145" s="37">
        <f>IF(AND(Weekly[[#This Row],[V Odds &lt;]]="",Weekly[[#This Row],[H Odds &lt;]]=""),AU144,IF(AND(Weekly[[#This Row],[H Odds &lt;]]&lt;&gt;"",Weekly[[#This Row],[XGB_P]]=TRUE,Weekly[[#This Row],[Actual]]=TRUE),AU144+Weekly[[#This Row],[H Odds &lt;]]-1,IF(AND(Weekly[[#This Row],[V Odds &lt;]]&lt;&gt;"",Weekly[[#This Row],[XGB_P]]=FALSE,Weekly[[#This Row],[Actual]]=FALSE),AU144+Weekly[[#This Row],[V Odds &lt;]]-1,IF(AND(Weekly[[#This Row],[V Odds &lt;]]&lt;&gt;"",Weekly[[#This Row],[XGB_P]]=FALSE,Weekly[[#This Row],[Actual]]=TRUE),AU144-1,IF(AND(Weekly[[#This Row],[H Odds &lt;]]&lt;&gt;"",Weekly[[#This Row],[XGB_P]]=TRUE,Weekly[[#This Row],[Actual]]=FALSE),AU144-1,AU144)))))</f>
        <v>48.910000000000004</v>
      </c>
      <c r="AV145" s="37">
        <f>IF(AND(Weekly[[#This Row],[V Odds &lt;]]="",Weekly[[#This Row],[H Odds &lt;]]=""),AV144,IF(AND(Weekly[[#This Row],[H Odds &lt;]]&lt;&gt;"",Weekly[[#This Row],[QDA_P]]=TRUE,Weekly[[#This Row],[Actual]]=TRUE),AV144+Weekly[[#This Row],[H Odds &lt;]]-1,IF(AND(Weekly[[#This Row],[V Odds &lt;]]&lt;&gt;"",Weekly[[#This Row],[QDA_P]]=FALSE,Weekly[[#This Row],[Actual]]=FALSE),AV144+Weekly[[#This Row],[V Odds &lt;]]-1,IF(AND(Weekly[[#This Row],[V Odds &lt;]]&lt;&gt;"",Weekly[[#This Row],[QDA_P]]=FALSE,Weekly[[#This Row],[Actual]]=TRUE),AV144-1,IF(AND(Weekly[[#This Row],[H Odds &lt;]]&lt;&gt;"",Weekly[[#This Row],[QDA_P]]=TRUE,Weekly[[#This Row],[Actual]]=FALSE),AV144-1,AV144)))))</f>
        <v>48.749999999999993</v>
      </c>
      <c r="AW145" s="37"/>
      <c r="AX145" s="37">
        <f>IF(AND(Weekly[[#This Row],[V Odds &lt;]]="",Weekly[[#This Row],[H Odds &lt;]]=""),AX144,IF(AND(Weekly[[#This Row],[V Odds &lt;]]&lt;&gt;"",Weekly[[#This Row],[FALSES]]&gt;0,Weekly[[#This Row],[Actual]]=FALSE),AX144+Weekly[[#This Row],[V Odds &lt;]]-1,IF(AND(Weekly[[#This Row],[H Odds &lt;]]&lt;&gt;"",Weekly[[#This Row],[TRUES]]&gt;0,Weekly[[#This Row],[Actual]]=TRUE),AX144+Weekly[[#This Row],[H Odds &lt;]]-1,IF(AND(Weekly[[#This Row],[V Odds &lt;]]&lt;&gt;"",Weekly[[#This Row],[FALSES]]=0),AX144,IF(AND(Weekly[[#This Row],[H Odds &lt;]]&lt;&gt;"",Weekly[[#This Row],[TRUES]]=0),AX144,AX144-1)))))</f>
        <v>61.95</v>
      </c>
      <c r="AY145" s="37">
        <f>IF(AND(Weekly[[#This Row],[V Odds &lt;]]="",Weekly[[#This Row],[H Odds &lt;]]=""),AY144,IF(AND(Weekly[[#This Row],[V Odds &lt;]]&lt;&gt;"",Weekly[[#This Row],[FALSES]]&gt;0,Weekly[[#This Row],[Actual]]=FALSE),AY144+((Weekly[[#This Row],[V Odds &lt;]]-1)*0.92),IF(AND(Weekly[[#This Row],[H Odds &lt;]]&lt;&gt;"",Weekly[[#This Row],[TRUES]]&gt;0,Weekly[[#This Row],[Actual]]=TRUE),AY144+((Weekly[[#This Row],[H Odds &lt;]]-1)*0.92),IF(AND(Weekly[[#This Row],[V Odds &lt;]]&lt;&gt;"",Weekly[[#This Row],[FALSES]]=0),AY144,IF(AND(Weekly[[#This Row],[H Odds &lt;]]&lt;&gt;"",Weekly[[#This Row],[TRUES]]=0),AY144,AY144-1)))))</f>
        <v>58.754000000000012</v>
      </c>
      <c r="AZ145" s="37">
        <f>IF(AND(Weekly[[#This Row],[V Odds &lt;]]="",Weekly[[#This Row],[H Odds &lt;]]=""),AZ144,IF(AND(Weekly[[#This Row],[V Odds &lt;]]&lt;&gt;"",Weekly[[#This Row],[Actual]]=FALSE),AZ144+Weekly[[#This Row],[V Odds &lt;]]-1,IF(AND(Weekly[[#This Row],[H Odds &lt;]]&lt;&gt;"",Weekly[[#This Row],[Actual]]=TRUE),AZ144+Weekly[[#This Row],[H Odds &lt;]]-1,AZ144-1)))</f>
        <v>64.28</v>
      </c>
      <c r="BA145" s="38">
        <f>IF(Weekly[[#This Row],[H Odds &lt;]]="",BA144,IF(AND(Weekly[[#This Row],[H Odds &lt;]]&lt;&gt;"",Weekly[[#This Row],[SVC_P]]=TRUE,Weekly[[#This Row],[Actual]]=TRUE),BA144+Weekly[[#This Row],[H Odds &lt;]]-1,IF(AND(Weekly[[#This Row],[H Odds &lt;]]&lt;&gt;"",Weekly[[#This Row],[SVC_P]]=TRUE,Weekly[[#This Row],[Actual]]=FALSE),BA144-1,BA144)))</f>
        <v>55.24</v>
      </c>
      <c r="BB145" s="38">
        <f>IF(Weekly[[#This Row],[H Odds &lt;]]="",BB144,IF(AND(Weekly[[#This Row],[H Odds &lt;]]&lt;&gt;"",Weekly[[#This Row],[ADBC_P]]=TRUE,Weekly[[#This Row],[Actual]]=TRUE),BB144+Weekly[[#This Row],[H Odds &lt;]]-1,IF(AND(Weekly[[#This Row],[H Odds &lt;]]&lt;&gt;"",Weekly[[#This Row],[ADBC_P]]=TRUE,Weekly[[#This Row],[Actual]]=FALSE),BB144-1,BB144)))</f>
        <v>44.01</v>
      </c>
      <c r="BC145" s="38">
        <f>IF(Weekly[[#This Row],[H Odds &lt;]]="",BC144,IF(AND(Weekly[[#This Row],[H Odds &lt;]]&lt;&gt;"",Weekly[[#This Row],[RFC_P]]=TRUE,Weekly[[#This Row],[Actual]]=TRUE),BC144+Weekly[[#This Row],[H Odds &lt;]]-1,IF(AND(Weekly[[#This Row],[H Odds &lt;]]&lt;&gt;"",Weekly[[#This Row],[RFC_P]]=TRUE,Weekly[[#This Row],[Actual]]=FALSE),BC144-1,BC144)))</f>
        <v>42.76</v>
      </c>
      <c r="BD145" s="38">
        <f>IF(Weekly[[#This Row],[H Odds &lt;]]="",BD144,IF(AND(Weekly[[#This Row],[H Odds &lt;]]&lt;&gt;"",Weekly[[#This Row],[GBC_P]]=TRUE,Weekly[[#This Row],[Actual]]=TRUE),BD144+Weekly[[#This Row],[H Odds &lt;]]-1,IF(AND(Weekly[[#This Row],[H Odds &lt;]]&lt;&gt;"",Weekly[[#This Row],[GBC_P]]=TRUE,Weekly[[#This Row],[Actual]]=FALSE),BD144-1,BD144)))</f>
        <v>43.76</v>
      </c>
      <c r="BE145" s="38">
        <f>IF(Weekly[[#This Row],[H Odds &lt;]]="",BE144,IF(AND(Weekly[[#This Row],[H Odds &lt;]]&lt;&gt;"",Weekly[[#This Row],[HGBC_P]]=TRUE,Weekly[[#This Row],[Actual]]=TRUE),BE144+Weekly[[#This Row],[H Odds &lt;]]-1,IF(AND(Weekly[[#This Row],[H Odds &lt;]]&lt;&gt;"",Weekly[[#This Row],[HGBC_P]]=TRUE,Weekly[[#This Row],[Actual]]=FALSE),BE144-1,BE144)))</f>
        <v>44.01</v>
      </c>
      <c r="BF145" s="38">
        <f>IF(Weekly[[#This Row],[H Odds &lt;]]="",BF144,IF(AND(Weekly[[#This Row],[H Odds &lt;]]&lt;&gt;"",Weekly[[#This Row],[XGB_P]]=TRUE,Weekly[[#This Row],[Actual]]=TRUE),BF144+Weekly[[#This Row],[H Odds &lt;]]-1,IF(AND(Weekly[[#This Row],[H Odds &lt;]]&lt;&gt;"",Weekly[[#This Row],[XGB_P]]=TRUE,Weekly[[#This Row],[Actual]]=FALSE),BF144-1,BF144)))</f>
        <v>47.28</v>
      </c>
      <c r="BG145" s="38">
        <f>IF(Weekly[[#This Row],[H Odds &lt;]]="",BG144,IF(AND(Weekly[[#This Row],[H Odds &lt;]]&lt;&gt;"",Weekly[[#This Row],[QDA_P]]=TRUE,Weekly[[#This Row],[Actual]]=TRUE),BG144+Weekly[[#This Row],[H Odds &lt;]]-1,IF(AND(Weekly[[#This Row],[H Odds &lt;]]&lt;&gt;"",Weekly[[#This Row],[QDA_P]]=TRUE,Weekly[[#This Row],[Actual]]=FALSE),BG144-1,BG144)))</f>
        <v>41.73</v>
      </c>
      <c r="BH145" s="38">
        <f>IF(Weekly[[#This Row],[H Odds &lt;]]="",BH144,IF(AND(Weekly[[#This Row],[H Odds &lt;]]&lt;&gt;"",Weekly[[#This Row],[KNC_P]]=TRUE,Weekly[[#This Row],[Actual]]=TRUE),BH144+Weekly[[#This Row],[H Odds &lt;]]-1,IF(AND(Weekly[[#This Row],[H Odds &lt;]]&lt;&gt;"",Weekly[[#This Row],[KNC_P]]=TRUE,Weekly[[#This Row],[Actual]]=FALSE),BH144-1,BH144)))</f>
        <v>40</v>
      </c>
      <c r="BI145" s="38">
        <f>IF(Weekly[[#This Row],[H Odds &lt;]]="",BI144,IF(AND(Weekly[[#This Row],[H Odds &lt;]]&lt;&gt;"",Weekly[[#This Row],[TRUES]]&gt;0,Weekly[[#This Row],[Actual]]=TRUE),BI144+Weekly[[#This Row],[H Odds &lt;]]-1,IF(AND(Weekly[[#This Row],[H Odds &lt;]]&lt;&gt;"",Weekly[[#This Row],[TRUES]]=0),BI144,BI144-1)))</f>
        <v>55.24</v>
      </c>
      <c r="BJ145" s="38">
        <f>IF(Weekly[[#This Row],[H Odds &lt;]]="",BJ144,IF(AND(Weekly[[#This Row],[H Odds &lt;]]&lt;&gt;"",Weekly[[#This Row],[Actual]]=TRUE),BJ144+Weekly[[#This Row],[H Odds &lt;]]-1,IF(AND(Weekly[[#This Row],[H Odds &lt;]]&lt;&gt;"",Weekly[[#This Row],[Actual]]=FALSE),BJ144-1,BJ144)))</f>
        <v>54.24</v>
      </c>
      <c r="BK145" s="58">
        <f>IF(AND(Weekly[[#This Row],[TRUES]]&gt;4,Weekly[[#This Row],[Actual]]=TRUE),BK144+Weekly[[#This Row],[BF H Odds]]-1,IF(AND(Weekly[[#This Row],[FALSES]]&gt;4,Weekly[[#This Row],[Actual]]=FALSE),BK144+Weekly[[#This Row],[BF V Odds]]-1,IF(AND(Weekly[[#This Row],[TRUES]]&gt;4,Weekly[[#This Row],[Actual]]=FALSE),BK144-1,IF(AND(Weekly[[#This Row],[FALSES]]&gt;4,Weekly[[#This Row],[Actual]]=TRUE),BK144-1,BK144))))</f>
        <v>39.960000000000022</v>
      </c>
      <c r="BL145" s="58">
        <f>IF(AND(Weekly[[#This Row],[TRUES]]&gt;5,Weekly[[#This Row],[Actual]]=TRUE),BL144+Weekly[[#This Row],[BF H Odds]]-1,IF(AND(Weekly[[#This Row],[FALSES]]&gt;5,Weekly[[#This Row],[Actual]]=FALSE),BL144+Weekly[[#This Row],[BF V Odds]]-1,IF(AND(Weekly[[#This Row],[TRUES]]&gt;5,Weekly[[#This Row],[Actual]]=FALSE),BL144-1,IF(AND(Weekly[[#This Row],[FALSES]]&gt;5,Weekly[[#This Row],[Actual]]=TRUE),BL144-1,BL144))))</f>
        <v>44.410000000000018</v>
      </c>
      <c r="BM145" s="58">
        <f>IF(AND(Weekly[[#This Row],[TRUES]]&gt;6,Weekly[[#This Row],[Actual]]=TRUE),BM144+Weekly[[#This Row],[BF H Odds]]-1,IF(AND(Weekly[[#This Row],[FALSES]]&gt;6,Weekly[[#This Row],[Actual]]=FALSE),BM144+Weekly[[#This Row],[BF V Odds]]-1,IF(AND(Weekly[[#This Row],[TRUES]]&gt;6,Weekly[[#This Row],[Actual]]=FALSE),BM144-1,IF(AND(Weekly[[#This Row],[FALSES]]&gt;6,Weekly[[#This Row],[Actual]]=TRUE),BM144-1,BM144))))</f>
        <v>44.530000000000015</v>
      </c>
      <c r="BN145" s="24"/>
    </row>
    <row r="146" spans="1:66" x14ac:dyDescent="0.25">
      <c r="A146" s="1">
        <v>156</v>
      </c>
      <c r="B146" s="10">
        <v>44255</v>
      </c>
      <c r="C146" s="17" t="s">
        <v>27</v>
      </c>
      <c r="D146" s="15" t="s">
        <v>13</v>
      </c>
      <c r="E146" t="b">
        <v>1</v>
      </c>
      <c r="F146" t="b">
        <v>1</v>
      </c>
      <c r="G146" t="b">
        <v>0</v>
      </c>
      <c r="H146" t="b">
        <v>0</v>
      </c>
      <c r="I146" t="b">
        <v>1</v>
      </c>
      <c r="J146" t="b">
        <v>0</v>
      </c>
      <c r="K146" t="b">
        <v>1</v>
      </c>
      <c r="N146">
        <v>1</v>
      </c>
      <c r="O146">
        <v>1.66</v>
      </c>
      <c r="P146" t="b">
        <v>0</v>
      </c>
      <c r="Q146" t="s">
        <v>76</v>
      </c>
      <c r="R146" s="9">
        <f>IFERROR(IF(Weekly[[#This Row],[Won Bet?]]="yes",R145+(Weekly[[#This Row],[BF Odds]]*Weekly[[#This Row],[BF Stake]])-Weekly[[#This Row],[BF Stake]],R145-Weekly[[#This Row],[BF Stake]]),R145)</f>
        <v>92.480000000000047</v>
      </c>
      <c r="S146" s="9">
        <f>IFERROR(IF(Weekly[[#This Row],[Won Bet?]]="yes",S145+(((Weekly[[#This Row],[BF Odds]]*Weekly[[#This Row],[BF Stake]])-Weekly[[#This Row],[BF Stake]])*0.95),S145-Weekly[[#This Row],[BF Stake]]),S145)</f>
        <v>90.256</v>
      </c>
      <c r="T146">
        <v>2.2599999999999998</v>
      </c>
      <c r="U146">
        <v>1.68</v>
      </c>
      <c r="V146" s="24">
        <f>IF(Weekly[[#This Row],[Actual]]="","",IF(AND(Weekly[[#This Row],[SVC_P]]=Weekly[[#This Row],[Actual]],Weekly[[#This Row],[SVC_P]]=TRUE),V145+Weekly[[#This Row],[BF H Odds]]-1,IF(AND(Weekly[[#This Row],[SVC_P]]=Weekly[[#This Row],[Actual]],Weekly[[#This Row],[SVC_P]]=FALSE),V145+Weekly[[#This Row],[BF V Odds]]-1,V145-1)))</f>
        <v>67.090000000000018</v>
      </c>
      <c r="W146" s="24">
        <f>IF(Weekly[[#This Row],[Actual]]="","",IF(AND(Weekly[[#This Row],[SVC_P]]=FALSE,Weekly[[#This Row],[Actual]]=TRUE),W145+Weekly[[#This Row],[BF H Odds]]-1,IF(AND(Weekly[[#This Row],[SVC_P]]=TRUE,Weekly[[#This Row],[Actual]]=FALSE,),W145+Weekly[[#This Row],[BF V Odds]]-1,W145-1)))</f>
        <v>-96.509999999999991</v>
      </c>
      <c r="X146" s="24">
        <f>IF(Weekly[[#This Row],[Actual]]="","",IF(AND(Weekly[[#This Row],[ADBC_P]]=Weekly[[#This Row],[Actual]],Weekly[[#This Row],[ADBC_P]]=TRUE),X145+Weekly[[#This Row],[BF H Odds]]-1,IF(AND(Weekly[[#This Row],[ADBC_P]]=Weekly[[#This Row],[Actual]],Weekly[[#This Row],[ADBC_P]]=FALSE),X145+Weekly[[#This Row],[BF V Odds]]-1,X145-1)))</f>
        <v>50.690000000000026</v>
      </c>
      <c r="Y146" s="24">
        <f>IF(Weekly[[#This Row],[Actual]]="","",IF(AND(Weekly[[#This Row],[ADBC_P]]=FALSE,Weekly[[#This Row],[Actual]]=TRUE),Y145+Weekly[[#This Row],[BF H Odds]]-1,IF(AND(Weekly[[#This Row],[ADBC_P]]=TRUE,Weekly[[#This Row],[Actual]]=FALSE),Y145+Weekly[[#This Row],[BF V Odds]]-1,Y145-1)))</f>
        <v>36.260000000000019</v>
      </c>
      <c r="Z146" s="24">
        <f>IF(Weekly[[#This Row],[Actual]]="","",IF(AND(Weekly[[#This Row],[RFC_P]]=Weekly[[#This Row],[Actual]],Weekly[[#This Row],[RFC_P]]=TRUE),Z145+Weekly[[#This Row],[BF H Odds]]-1,IF(AND(Weekly[[#This Row],[RFC_P]]=Weekly[[#This Row],[Actual]],Weekly[[#This Row],[RFC_P]]=FALSE),Z145+Weekly[[#This Row],[BF V Odds]]-1,Z145-1)))</f>
        <v>34.600000000000037</v>
      </c>
      <c r="AA146" s="24">
        <f>IF(Weekly[[#This Row],[Actual]]="","",IF(AND(Weekly[[#This Row],[RFC_P]]=FALSE,Weekly[[#This Row],[Actual]]=TRUE),AA145+Weekly[[#This Row],[BF H Odds]]-1,IF(AND(Weekly[[#This Row],[RFC_P]]=TRUE,Weekly[[#This Row],[Actual]]=FALSE),AA145+Weekly[[#This Row],[BF V Odds]]-1,AA145-1)))</f>
        <v>52.350000000000016</v>
      </c>
      <c r="AB146" s="24">
        <f>IF(Weekly[[#This Row],[Actual]]="","",IF(AND(Weekly[[#This Row],[GBC_P]]=Weekly[[#This Row],[Actual]],Weekly[[#This Row],[GBC_P]]=TRUE),AB145+Weekly[[#This Row],[BF H Odds]]-1,IF(AND(Weekly[[#This Row],[GBC_P]]=Weekly[[#This Row],[Actual]],Weekly[[#This Row],[GBC_P]]=FALSE),AB145+Weekly[[#This Row],[BF V Odds]]-1,AB145-1)))</f>
        <v>36.610000000000021</v>
      </c>
      <c r="AC146" s="24">
        <f>IF(Weekly[[#This Row],[Actual]]="","",IF(AND(Weekly[[#This Row],[GBC_P]]=FALSE,Weekly[[#This Row],[Actual]]=TRUE),AC145+Weekly[[#This Row],[BF H Odds]]-1,IF(AND(Weekly[[#This Row],[GBC_P]]=TRUE,Weekly[[#This Row],[Actual]]=FALSE),AC145+Weekly[[#This Row],[BF V Odds]]-1,AC145-1)))</f>
        <v>50.340000000000025</v>
      </c>
      <c r="AD146" s="24">
        <f>IF(Weekly[[#This Row],[Actual]]="","",IF(AND(Weekly[[#This Row],[HGBC_P]]=Weekly[[#This Row],[Actual]],Weekly[[#This Row],[HGBC_P]]=TRUE),AD145+Weekly[[#This Row],[BF H Odds]]-1,IF(AND(Weekly[[#This Row],[HGBC_P]]=Weekly[[#This Row],[Actual]],Weekly[[#This Row],[HGBC_P]]=FALSE),AD145+Weekly[[#This Row],[BF V Odds]]-1,AD145-1)))</f>
        <v>27.280000000000051</v>
      </c>
      <c r="AE146" s="24">
        <f>IF(Weekly[[#This Row],[Actual]]="","",IF(AND(Weekly[[#This Row],[HGBC_P]]=FALSE,Weekly[[#This Row],[Actual]]=TRUE),AE145+Weekly[[#This Row],[BF H Odds]]-1,IF(AND(Weekly[[#This Row],[HGBC_P]]=TRUE,Weekly[[#This Row],[Actual]]=FALSE),AE145+Weekly[[#This Row],[BF V Odds]]-1,AE145-1)))</f>
        <v>59.670000000000016</v>
      </c>
      <c r="AF146" s="24">
        <f>IF(Weekly[[#This Row],[Actual]]="","",IF(AND(Weekly[[#This Row],[XGB_P]]=Weekly[[#This Row],[Actual]],Weekly[[#This Row],[XGB_P]]=TRUE),AF145+Weekly[[#This Row],[BF H Odds]]-1,IF(AND(Weekly[[#This Row],[XGB_P]]=Weekly[[#This Row],[Actual]],Weekly[[#This Row],[XGB_P]]=FALSE),AF145+Weekly[[#This Row],[BF V Odds]]-1,AF145-1)))</f>
        <v>40.530000000000022</v>
      </c>
      <c r="AG146" s="24">
        <f>IF(Weekly[[#This Row],[Actual]]="","",IF(AND(Weekly[[#This Row],[XGB_P]]=FALSE,Weekly[[#This Row],[Actual]]=TRUE),AG145+Weekly[[#This Row],[BF H Odds]]-1,IF(AND(Weekly[[#This Row],[XGB_P]]=TRUE,Weekly[[#This Row],[Actual]]=FALSE),AG145+Weekly[[#This Row],[BF V Odds]]-1,AG145-1)))</f>
        <v>46.420000000000016</v>
      </c>
      <c r="AH146" s="24">
        <f>IF(Weekly[[#This Row],[Actual]]="","",IF(AND(Weekly[[#This Row],[QDA_P]]=Weekly[[#This Row],[Actual]],Weekly[[#This Row],[QDA_P]]=TRUE),AH145+Weekly[[#This Row],[BF H Odds]]-1,IF(AND(Weekly[[#This Row],[QDA_P]]=Weekly[[#This Row],[Actual]],Weekly[[#This Row],[QDA_P]]=FALSE),AH145+Weekly[[#This Row],[BF V Odds]]-1,AH145-1)))</f>
        <v>32.740000000000023</v>
      </c>
      <c r="AI146" s="24">
        <f>IF(Weekly[[#This Row],[Actual]]="","",IF(AND(Weekly[[#This Row],[QDA_P]]=FALSE,Weekly[[#This Row],[Actual]]=TRUE),AI145+Weekly[[#This Row],[BF H Odds]]-1,IF(AND(Weekly[[#This Row],[QDA_P]]=TRUE,Weekly[[#This Row],[Actual]]=FALSE),AI145+Weekly[[#This Row],[BF V Odds]]-1,AI145-1)))</f>
        <v>54.210000000000022</v>
      </c>
      <c r="AJ146" s="24">
        <v>40</v>
      </c>
      <c r="AK146" s="24">
        <v>40</v>
      </c>
      <c r="AL146" s="30">
        <f>IF(Weekly[[#This Row],[Actual]]="","",COUNTIF(Weekly[[#This Row],[SVC_P]:[QDA_P]],TRUE))</f>
        <v>4</v>
      </c>
      <c r="AM146" s="30">
        <f>IF(Weekly[[#This Row],[Actual]]="","",COUNTIF(Weekly[[#This Row],[SVC_P]:[QDA_P]],FALSE))</f>
        <v>3</v>
      </c>
      <c r="AN146" t="str">
        <f>IF(AND(Weekly[[#This Row],[BF V Odds]]&gt;$BO$6,Weekly[[#This Row],[BF V Odds]] &lt; $BO$7),Weekly[[#This Row],[BF V Odds]],"")</f>
        <v/>
      </c>
      <c r="AO146" t="str">
        <f>IF(AND(Weekly[[#This Row],[BF H Odds]]&gt;$BO$6, Weekly[[#This Row],[BF H Odds]] &lt; $BO$7),Weekly[[#This Row],[BF H Odds]],"")</f>
        <v/>
      </c>
      <c r="AP146" s="37">
        <f>IF(AND(Weekly[[#This Row],[V Odds &lt;]]="",Weekly[[#This Row],[H Odds &lt;]]=""),AP145,IF(AND(Weekly[[#This Row],[H Odds &lt;]]&lt;&gt;"",Weekly[[#This Row],[SVC_P]]=TRUE,Weekly[[#This Row],[Actual]]=TRUE),AP145+Weekly[[#This Row],[H Odds &lt;]]-1,IF(AND(Weekly[[#This Row],[V Odds &lt;]]&lt;&gt;"",Weekly[[#This Row],[SVC_P]]=FALSE,Weekly[[#This Row],[Actual]]=FALSE),AP145+Weekly[[#This Row],[V Odds &lt;]]-1,IF(AND(Weekly[[#This Row],[V Odds &lt;]]&lt;&gt;"",Weekly[[#This Row],[SVC_P]]=FALSE,Weekly[[#This Row],[Actual]]=TRUE),AP145-1,IF(AND(Weekly[[#This Row],[H Odds &lt;]]&lt;&gt;"",Weekly[[#This Row],[SVC_P]]=TRUE,Weekly[[#This Row],[Actual]]=FALSE),AP145-1,AP145)))))</f>
        <v>57.930000000000014</v>
      </c>
      <c r="AQ146" s="37">
        <f>IF(AND(Weekly[[#This Row],[V Odds &lt;]]="",Weekly[[#This Row],[H Odds &lt;]]=""),AQ145,IF(AND(Weekly[[#This Row],[H Odds &lt;]]&lt;&gt;"",Weekly[[#This Row],[ADBC_P]]=TRUE,Weekly[[#This Row],[Actual]]=TRUE),AQ145+Weekly[[#This Row],[H Odds &lt;]]-1,IF(AND(Weekly[[#This Row],[V Odds &lt;]]&lt;&gt;"",Weekly[[#This Row],[ADBC_P]]=FALSE,Weekly[[#This Row],[Actual]]=FALSE),AQ145+Weekly[[#This Row],[V Odds &lt;]]-1,IF(AND(Weekly[[#This Row],[V Odds &lt;]]&lt;&gt;"",Weekly[[#This Row],[ADBC_P]]=FALSE,Weekly[[#This Row],[Actual]]=TRUE),AQ145-1,IF(AND(Weekly[[#This Row],[H Odds &lt;]]&lt;&gt;"",Weekly[[#This Row],[ADBC_P]]=TRUE,Weekly[[#This Row],[Actual]]=FALSE),AQ145-1,AQ145)))))</f>
        <v>50.33</v>
      </c>
      <c r="AR146" s="37">
        <f>IF(AND(Weekly[[#This Row],[V Odds &lt;]]="",Weekly[[#This Row],[H Odds &lt;]]=""),AR145,IF(AND(Weekly[[#This Row],[H Odds &lt;]]&lt;&gt;"",Weekly[[#This Row],[RFC_P]]=TRUE,Weekly[[#This Row],[Actual]]=TRUE),AR145+Weekly[[#This Row],[H Odds &lt;]]-1,IF(AND(Weekly[[#This Row],[V Odds &lt;]]&lt;&gt;"",Weekly[[#This Row],[RFC_P]]=FALSE,Weekly[[#This Row],[Actual]]=FALSE),AR145+Weekly[[#This Row],[V Odds &lt;]]-1,IF(AND(Weekly[[#This Row],[V Odds &lt;]]&lt;&gt;"",Weekly[[#This Row],[RFC_P]]=FALSE,Weekly[[#This Row],[Actual]]=TRUE),AR145-1,IF(AND(Weekly[[#This Row],[H Odds &lt;]]&lt;&gt;"",Weekly[[#This Row],[RFC_P]]=TRUE,Weekly[[#This Row],[Actual]]=FALSE),AR145-1,AR145)))))</f>
        <v>45.59</v>
      </c>
      <c r="AS146" s="37">
        <f>IF(AND(Weekly[[#This Row],[V Odds &lt;]]="",Weekly[[#This Row],[H Odds &lt;]]=""),AS145,IF(AND(Weekly[[#This Row],[H Odds &lt;]]&lt;&gt;"",Weekly[[#This Row],[GBC_P]]=TRUE,Weekly[[#This Row],[Actual]]=TRUE),AS145+Weekly[[#This Row],[H Odds &lt;]]-1,IF(AND(Weekly[[#This Row],[V Odds &lt;]]&lt;&gt;"",Weekly[[#This Row],[GBC_P]]=FALSE,Weekly[[#This Row],[Actual]]=FALSE),AS145+Weekly[[#This Row],[V Odds &lt;]]-1,IF(AND(Weekly[[#This Row],[V Odds &lt;]]&lt;&gt;"",Weekly[[#This Row],[GBC_P]]=FALSE,Weekly[[#This Row],[Actual]]=TRUE),AS145-1,IF(AND(Weekly[[#This Row],[H Odds &lt;]]&lt;&gt;"",Weekly[[#This Row],[GBC_P]]=TRUE,Weekly[[#This Row],[Actual]]=FALSE),AS145-1,AS145)))))</f>
        <v>48.08</v>
      </c>
      <c r="AT146" s="37">
        <f>IF(AND(Weekly[[#This Row],[V Odds &lt;]]="",Weekly[[#This Row],[H Odds &lt;]]=""),AT145,IF(AND(Weekly[[#This Row],[H Odds &lt;]]&lt;&gt;"",Weekly[[#This Row],[HGBC_P]]=TRUE,Weekly[[#This Row],[Actual]]=TRUE),AT145+Weekly[[#This Row],[H Odds &lt;]]-1,IF(AND(Weekly[[#This Row],[V Odds &lt;]]&lt;&gt;"",Weekly[[#This Row],[HGBC_P]]=FALSE,Weekly[[#This Row],[Actual]]=FALSE),AT145+Weekly[[#This Row],[V Odds &lt;]]-1,IF(AND(Weekly[[#This Row],[V Odds &lt;]]&lt;&gt;"",Weekly[[#This Row],[HGBC_P]]=FALSE,Weekly[[#This Row],[Actual]]=TRUE),AT145-1,IF(AND(Weekly[[#This Row],[H Odds &lt;]]&lt;&gt;"",Weekly[[#This Row],[HGBC_P]]=TRUE,Weekly[[#This Row],[Actual]]=FALSE),AT145-1,AT145)))))</f>
        <v>44.51</v>
      </c>
      <c r="AU146" s="37">
        <f>IF(AND(Weekly[[#This Row],[V Odds &lt;]]="",Weekly[[#This Row],[H Odds &lt;]]=""),AU145,IF(AND(Weekly[[#This Row],[H Odds &lt;]]&lt;&gt;"",Weekly[[#This Row],[XGB_P]]=TRUE,Weekly[[#This Row],[Actual]]=TRUE),AU145+Weekly[[#This Row],[H Odds &lt;]]-1,IF(AND(Weekly[[#This Row],[V Odds &lt;]]&lt;&gt;"",Weekly[[#This Row],[XGB_P]]=FALSE,Weekly[[#This Row],[Actual]]=FALSE),AU145+Weekly[[#This Row],[V Odds &lt;]]-1,IF(AND(Weekly[[#This Row],[V Odds &lt;]]&lt;&gt;"",Weekly[[#This Row],[XGB_P]]=FALSE,Weekly[[#This Row],[Actual]]=TRUE),AU145-1,IF(AND(Weekly[[#This Row],[H Odds &lt;]]&lt;&gt;"",Weekly[[#This Row],[XGB_P]]=TRUE,Weekly[[#This Row],[Actual]]=FALSE),AU145-1,AU145)))))</f>
        <v>48.910000000000004</v>
      </c>
      <c r="AV146" s="37">
        <f>IF(AND(Weekly[[#This Row],[V Odds &lt;]]="",Weekly[[#This Row],[H Odds &lt;]]=""),AV145,IF(AND(Weekly[[#This Row],[H Odds &lt;]]&lt;&gt;"",Weekly[[#This Row],[QDA_P]]=TRUE,Weekly[[#This Row],[Actual]]=TRUE),AV145+Weekly[[#This Row],[H Odds &lt;]]-1,IF(AND(Weekly[[#This Row],[V Odds &lt;]]&lt;&gt;"",Weekly[[#This Row],[QDA_P]]=FALSE,Weekly[[#This Row],[Actual]]=FALSE),AV145+Weekly[[#This Row],[V Odds &lt;]]-1,IF(AND(Weekly[[#This Row],[V Odds &lt;]]&lt;&gt;"",Weekly[[#This Row],[QDA_P]]=FALSE,Weekly[[#This Row],[Actual]]=TRUE),AV145-1,IF(AND(Weekly[[#This Row],[H Odds &lt;]]&lt;&gt;"",Weekly[[#This Row],[QDA_P]]=TRUE,Weekly[[#This Row],[Actual]]=FALSE),AV145-1,AV145)))))</f>
        <v>48.749999999999993</v>
      </c>
      <c r="AW146" s="37">
        <v>40</v>
      </c>
      <c r="AX146" s="37">
        <f>IF(AND(Weekly[[#This Row],[V Odds &lt;]]="",Weekly[[#This Row],[H Odds &lt;]]=""),AX145,IF(AND(Weekly[[#This Row],[V Odds &lt;]]&lt;&gt;"",Weekly[[#This Row],[FALSES]]&gt;0,Weekly[[#This Row],[Actual]]=FALSE),AX145+Weekly[[#This Row],[V Odds &lt;]]-1,IF(AND(Weekly[[#This Row],[H Odds &lt;]]&lt;&gt;"",Weekly[[#This Row],[TRUES]]&gt;0,Weekly[[#This Row],[Actual]]=TRUE),AX145+Weekly[[#This Row],[H Odds &lt;]]-1,IF(AND(Weekly[[#This Row],[V Odds &lt;]]&lt;&gt;"",Weekly[[#This Row],[FALSES]]=0),AX145,IF(AND(Weekly[[#This Row],[H Odds &lt;]]&lt;&gt;"",Weekly[[#This Row],[TRUES]]=0),AX145,AX145-1)))))</f>
        <v>61.95</v>
      </c>
      <c r="AY146" s="37">
        <f>IF(AND(Weekly[[#This Row],[V Odds &lt;]]="",Weekly[[#This Row],[H Odds &lt;]]=""),AY145,IF(AND(Weekly[[#This Row],[V Odds &lt;]]&lt;&gt;"",Weekly[[#This Row],[FALSES]]&gt;0,Weekly[[#This Row],[Actual]]=FALSE),AY145+((Weekly[[#This Row],[V Odds &lt;]]-1)*0.92),IF(AND(Weekly[[#This Row],[H Odds &lt;]]&lt;&gt;"",Weekly[[#This Row],[TRUES]]&gt;0,Weekly[[#This Row],[Actual]]=TRUE),AY145+((Weekly[[#This Row],[H Odds &lt;]]-1)*0.92),IF(AND(Weekly[[#This Row],[V Odds &lt;]]&lt;&gt;"",Weekly[[#This Row],[FALSES]]=0),AY145,IF(AND(Weekly[[#This Row],[H Odds &lt;]]&lt;&gt;"",Weekly[[#This Row],[TRUES]]=0),AY145,AY145-1)))))</f>
        <v>58.754000000000012</v>
      </c>
      <c r="AZ146" s="37">
        <f>IF(AND(Weekly[[#This Row],[V Odds &lt;]]="",Weekly[[#This Row],[H Odds &lt;]]=""),AZ145,IF(AND(Weekly[[#This Row],[V Odds &lt;]]&lt;&gt;"",Weekly[[#This Row],[Actual]]=FALSE),AZ145+Weekly[[#This Row],[V Odds &lt;]]-1,IF(AND(Weekly[[#This Row],[H Odds &lt;]]&lt;&gt;"",Weekly[[#This Row],[Actual]]=TRUE),AZ145+Weekly[[#This Row],[H Odds &lt;]]-1,AZ145-1)))</f>
        <v>64.28</v>
      </c>
      <c r="BA146" s="38">
        <f>IF(Weekly[[#This Row],[H Odds &lt;]]="",BA145,IF(AND(Weekly[[#This Row],[H Odds &lt;]]&lt;&gt;"",Weekly[[#This Row],[SVC_P]]=TRUE,Weekly[[#This Row],[Actual]]=TRUE),BA145+Weekly[[#This Row],[H Odds &lt;]]-1,IF(AND(Weekly[[#This Row],[H Odds &lt;]]&lt;&gt;"",Weekly[[#This Row],[SVC_P]]=TRUE,Weekly[[#This Row],[Actual]]=FALSE),BA145-1,BA145)))</f>
        <v>55.24</v>
      </c>
      <c r="BB146" s="38">
        <f>IF(Weekly[[#This Row],[H Odds &lt;]]="",BB145,IF(AND(Weekly[[#This Row],[H Odds &lt;]]&lt;&gt;"",Weekly[[#This Row],[ADBC_P]]=TRUE,Weekly[[#This Row],[Actual]]=TRUE),BB145+Weekly[[#This Row],[H Odds &lt;]]-1,IF(AND(Weekly[[#This Row],[H Odds &lt;]]&lt;&gt;"",Weekly[[#This Row],[ADBC_P]]=TRUE,Weekly[[#This Row],[Actual]]=FALSE),BB145-1,BB145)))</f>
        <v>44.01</v>
      </c>
      <c r="BC146" s="38">
        <f>IF(Weekly[[#This Row],[H Odds &lt;]]="",BC145,IF(AND(Weekly[[#This Row],[H Odds &lt;]]&lt;&gt;"",Weekly[[#This Row],[RFC_P]]=TRUE,Weekly[[#This Row],[Actual]]=TRUE),BC145+Weekly[[#This Row],[H Odds &lt;]]-1,IF(AND(Weekly[[#This Row],[H Odds &lt;]]&lt;&gt;"",Weekly[[#This Row],[RFC_P]]=TRUE,Weekly[[#This Row],[Actual]]=FALSE),BC145-1,BC145)))</f>
        <v>42.76</v>
      </c>
      <c r="BD146" s="38">
        <f>IF(Weekly[[#This Row],[H Odds &lt;]]="",BD145,IF(AND(Weekly[[#This Row],[H Odds &lt;]]&lt;&gt;"",Weekly[[#This Row],[GBC_P]]=TRUE,Weekly[[#This Row],[Actual]]=TRUE),BD145+Weekly[[#This Row],[H Odds &lt;]]-1,IF(AND(Weekly[[#This Row],[H Odds &lt;]]&lt;&gt;"",Weekly[[#This Row],[GBC_P]]=TRUE,Weekly[[#This Row],[Actual]]=FALSE),BD145-1,BD145)))</f>
        <v>43.76</v>
      </c>
      <c r="BE146" s="38">
        <f>IF(Weekly[[#This Row],[H Odds &lt;]]="",BE145,IF(AND(Weekly[[#This Row],[H Odds &lt;]]&lt;&gt;"",Weekly[[#This Row],[HGBC_P]]=TRUE,Weekly[[#This Row],[Actual]]=TRUE),BE145+Weekly[[#This Row],[H Odds &lt;]]-1,IF(AND(Weekly[[#This Row],[H Odds &lt;]]&lt;&gt;"",Weekly[[#This Row],[HGBC_P]]=TRUE,Weekly[[#This Row],[Actual]]=FALSE),BE145-1,BE145)))</f>
        <v>44.01</v>
      </c>
      <c r="BF146" s="38">
        <f>IF(Weekly[[#This Row],[H Odds &lt;]]="",BF145,IF(AND(Weekly[[#This Row],[H Odds &lt;]]&lt;&gt;"",Weekly[[#This Row],[XGB_P]]=TRUE,Weekly[[#This Row],[Actual]]=TRUE),BF145+Weekly[[#This Row],[H Odds &lt;]]-1,IF(AND(Weekly[[#This Row],[H Odds &lt;]]&lt;&gt;"",Weekly[[#This Row],[XGB_P]]=TRUE,Weekly[[#This Row],[Actual]]=FALSE),BF145-1,BF145)))</f>
        <v>47.28</v>
      </c>
      <c r="BG146" s="38">
        <f>IF(Weekly[[#This Row],[H Odds &lt;]]="",BG145,IF(AND(Weekly[[#This Row],[H Odds &lt;]]&lt;&gt;"",Weekly[[#This Row],[QDA_P]]=TRUE,Weekly[[#This Row],[Actual]]=TRUE),BG145+Weekly[[#This Row],[H Odds &lt;]]-1,IF(AND(Weekly[[#This Row],[H Odds &lt;]]&lt;&gt;"",Weekly[[#This Row],[QDA_P]]=TRUE,Weekly[[#This Row],[Actual]]=FALSE),BG145-1,BG145)))</f>
        <v>41.73</v>
      </c>
      <c r="BH146" s="38">
        <f>IF(Weekly[[#This Row],[H Odds &lt;]]="",BH145,IF(AND(Weekly[[#This Row],[H Odds &lt;]]&lt;&gt;"",Weekly[[#This Row],[KNC_P]]=TRUE,Weekly[[#This Row],[Actual]]=TRUE),BH145+Weekly[[#This Row],[H Odds &lt;]]-1,IF(AND(Weekly[[#This Row],[H Odds &lt;]]&lt;&gt;"",Weekly[[#This Row],[KNC_P]]=TRUE,Weekly[[#This Row],[Actual]]=FALSE),BH145-1,BH145)))</f>
        <v>40</v>
      </c>
      <c r="BI146" s="38">
        <f>IF(Weekly[[#This Row],[H Odds &lt;]]="",BI145,IF(AND(Weekly[[#This Row],[H Odds &lt;]]&lt;&gt;"",Weekly[[#This Row],[TRUES]]&gt;0,Weekly[[#This Row],[Actual]]=TRUE),BI145+Weekly[[#This Row],[H Odds &lt;]]-1,IF(AND(Weekly[[#This Row],[H Odds &lt;]]&lt;&gt;"",Weekly[[#This Row],[TRUES]]=0),BI145,BI145-1)))</f>
        <v>55.24</v>
      </c>
      <c r="BJ146" s="38">
        <f>IF(Weekly[[#This Row],[H Odds &lt;]]="",BJ145,IF(AND(Weekly[[#This Row],[H Odds &lt;]]&lt;&gt;"",Weekly[[#This Row],[Actual]]=TRUE),BJ145+Weekly[[#This Row],[H Odds &lt;]]-1,IF(AND(Weekly[[#This Row],[H Odds &lt;]]&lt;&gt;"",Weekly[[#This Row],[Actual]]=FALSE),BJ145-1,BJ145)))</f>
        <v>54.24</v>
      </c>
      <c r="BK146" s="58">
        <f>IF(AND(Weekly[[#This Row],[TRUES]]&gt;4,Weekly[[#This Row],[Actual]]=TRUE),BK145+Weekly[[#This Row],[BF H Odds]]-1,IF(AND(Weekly[[#This Row],[FALSES]]&gt;4,Weekly[[#This Row],[Actual]]=FALSE),BK145+Weekly[[#This Row],[BF V Odds]]-1,IF(AND(Weekly[[#This Row],[TRUES]]&gt;4,Weekly[[#This Row],[Actual]]=FALSE),BK145-1,IF(AND(Weekly[[#This Row],[FALSES]]&gt;4,Weekly[[#This Row],[Actual]]=TRUE),BK145-1,BK145))))</f>
        <v>39.960000000000022</v>
      </c>
      <c r="BL146" s="58">
        <f>IF(AND(Weekly[[#This Row],[TRUES]]&gt;5,Weekly[[#This Row],[Actual]]=TRUE),BL145+Weekly[[#This Row],[BF H Odds]]-1,IF(AND(Weekly[[#This Row],[FALSES]]&gt;5,Weekly[[#This Row],[Actual]]=FALSE),BL145+Weekly[[#This Row],[BF V Odds]]-1,IF(AND(Weekly[[#This Row],[TRUES]]&gt;5,Weekly[[#This Row],[Actual]]=FALSE),BL145-1,IF(AND(Weekly[[#This Row],[FALSES]]&gt;5,Weekly[[#This Row],[Actual]]=TRUE),BL145-1,BL145))))</f>
        <v>44.410000000000018</v>
      </c>
      <c r="BM146" s="58">
        <f>IF(AND(Weekly[[#This Row],[TRUES]]&gt;6,Weekly[[#This Row],[Actual]]=TRUE),BM145+Weekly[[#This Row],[BF H Odds]]-1,IF(AND(Weekly[[#This Row],[FALSES]]&gt;6,Weekly[[#This Row],[Actual]]=FALSE),BM145+Weekly[[#This Row],[BF V Odds]]-1,IF(AND(Weekly[[#This Row],[TRUES]]&gt;6,Weekly[[#This Row],[Actual]]=FALSE),BM145-1,IF(AND(Weekly[[#This Row],[FALSES]]&gt;6,Weekly[[#This Row],[Actual]]=TRUE),BM145-1,BM145))))</f>
        <v>44.530000000000015</v>
      </c>
      <c r="BN146" s="24"/>
    </row>
    <row r="147" spans="1:66" x14ac:dyDescent="0.25">
      <c r="A147" s="1">
        <v>173</v>
      </c>
      <c r="B147" s="10">
        <v>44256</v>
      </c>
      <c r="C147" s="17" t="s">
        <v>18</v>
      </c>
      <c r="D147" s="15" t="s">
        <v>26</v>
      </c>
      <c r="E147" t="b">
        <v>1</v>
      </c>
      <c r="F147" t="b">
        <v>0</v>
      </c>
      <c r="G147" t="b">
        <v>1</v>
      </c>
      <c r="H147" t="b">
        <v>1</v>
      </c>
      <c r="I147" t="b">
        <v>1</v>
      </c>
      <c r="J147" t="b">
        <v>1</v>
      </c>
      <c r="K147" t="b">
        <v>1</v>
      </c>
      <c r="L147" t="b">
        <v>1</v>
      </c>
      <c r="M147" t="s">
        <v>100</v>
      </c>
      <c r="N147">
        <v>1</v>
      </c>
      <c r="O147">
        <f>IF(Weekly[[#This Row],[H/V]]="H",Weekly[[#This Row],[BF H Odds]],IF(Weekly[[#This Row],[H/V]]="V",Weekly[[#This Row],[BF V Odds]],""))</f>
        <v>2.9</v>
      </c>
      <c r="P147" t="b">
        <v>0</v>
      </c>
      <c r="Q147" t="s">
        <v>76</v>
      </c>
      <c r="R147" s="9">
        <f>IFERROR(IF(Weekly[[#This Row],[Won Bet?]]="yes",R146+(Weekly[[#This Row],[BF Odds]]*Weekly[[#This Row],[BF Stake]])-Weekly[[#This Row],[BF Stake]],R146-Weekly[[#This Row],[BF Stake]]),R146)</f>
        <v>91.480000000000047</v>
      </c>
      <c r="S147" s="9">
        <f>IFERROR(IF(Weekly[[#This Row],[Won Bet?]]="yes",S146+(((Weekly[[#This Row],[BF Odds]]*Weekly[[#This Row],[BF Stake]])-Weekly[[#This Row],[BF Stake]])*0.95),S146-Weekly[[#This Row],[BF Stake]]),S146)</f>
        <v>89.256</v>
      </c>
      <c r="T147">
        <v>1.43</v>
      </c>
      <c r="U147">
        <v>2.9</v>
      </c>
      <c r="V147" s="24">
        <f>IF(Weekly[[#This Row],[Actual]]="","",IF(AND(Weekly[[#This Row],[SVC_P]]=Weekly[[#This Row],[Actual]],Weekly[[#This Row],[SVC_P]]=TRUE),V146+Weekly[[#This Row],[BF H Odds]]-1,IF(AND(Weekly[[#This Row],[SVC_P]]=Weekly[[#This Row],[Actual]],Weekly[[#This Row],[SVC_P]]=FALSE),V146+Weekly[[#This Row],[BF V Odds]]-1,V146-1)))</f>
        <v>66.090000000000018</v>
      </c>
      <c r="W147" s="24">
        <f>IF(Weekly[[#This Row],[Actual]]="","",IF(AND(Weekly[[#This Row],[SVC_P]]=FALSE,Weekly[[#This Row],[Actual]]=TRUE),W146+Weekly[[#This Row],[BF H Odds]]-1,IF(AND(Weekly[[#This Row],[SVC_P]]=TRUE,Weekly[[#This Row],[Actual]]=FALSE,),W146+Weekly[[#This Row],[BF V Odds]]-1,W146-1)))</f>
        <v>-97.509999999999991</v>
      </c>
      <c r="X147" s="24">
        <f>IF(Weekly[[#This Row],[Actual]]="","",IF(AND(Weekly[[#This Row],[ADBC_P]]=Weekly[[#This Row],[Actual]],Weekly[[#This Row],[ADBC_P]]=TRUE),X146+Weekly[[#This Row],[BF H Odds]]-1,IF(AND(Weekly[[#This Row],[ADBC_P]]=Weekly[[#This Row],[Actual]],Weekly[[#This Row],[ADBC_P]]=FALSE),X146+Weekly[[#This Row],[BF V Odds]]-1,X146-1)))</f>
        <v>51.120000000000026</v>
      </c>
      <c r="Y147" s="24">
        <f>IF(Weekly[[#This Row],[Actual]]="","",IF(AND(Weekly[[#This Row],[ADBC_P]]=FALSE,Weekly[[#This Row],[Actual]]=TRUE),Y146+Weekly[[#This Row],[BF H Odds]]-1,IF(AND(Weekly[[#This Row],[ADBC_P]]=TRUE,Weekly[[#This Row],[Actual]]=FALSE),Y146+Weekly[[#This Row],[BF V Odds]]-1,Y146-1)))</f>
        <v>35.260000000000019</v>
      </c>
      <c r="Z147" s="24">
        <f>IF(Weekly[[#This Row],[Actual]]="","",IF(AND(Weekly[[#This Row],[RFC_P]]=Weekly[[#This Row],[Actual]],Weekly[[#This Row],[RFC_P]]=TRUE),Z146+Weekly[[#This Row],[BF H Odds]]-1,IF(AND(Weekly[[#This Row],[RFC_P]]=Weekly[[#This Row],[Actual]],Weekly[[#This Row],[RFC_P]]=FALSE),Z146+Weekly[[#This Row],[BF V Odds]]-1,Z146-1)))</f>
        <v>33.600000000000037</v>
      </c>
      <c r="AA147" s="24">
        <f>IF(Weekly[[#This Row],[Actual]]="","",IF(AND(Weekly[[#This Row],[RFC_P]]=FALSE,Weekly[[#This Row],[Actual]]=TRUE),AA146+Weekly[[#This Row],[BF H Odds]]-1,IF(AND(Weekly[[#This Row],[RFC_P]]=TRUE,Weekly[[#This Row],[Actual]]=FALSE),AA146+Weekly[[#This Row],[BF V Odds]]-1,AA146-1)))</f>
        <v>52.780000000000015</v>
      </c>
      <c r="AB147" s="24">
        <f>IF(Weekly[[#This Row],[Actual]]="","",IF(AND(Weekly[[#This Row],[GBC_P]]=Weekly[[#This Row],[Actual]],Weekly[[#This Row],[GBC_P]]=TRUE),AB146+Weekly[[#This Row],[BF H Odds]]-1,IF(AND(Weekly[[#This Row],[GBC_P]]=Weekly[[#This Row],[Actual]],Weekly[[#This Row],[GBC_P]]=FALSE),AB146+Weekly[[#This Row],[BF V Odds]]-1,AB146-1)))</f>
        <v>35.610000000000021</v>
      </c>
      <c r="AC147" s="24">
        <f>IF(Weekly[[#This Row],[Actual]]="","",IF(AND(Weekly[[#This Row],[GBC_P]]=FALSE,Weekly[[#This Row],[Actual]]=TRUE),AC146+Weekly[[#This Row],[BF H Odds]]-1,IF(AND(Weekly[[#This Row],[GBC_P]]=TRUE,Weekly[[#This Row],[Actual]]=FALSE),AC146+Weekly[[#This Row],[BF V Odds]]-1,AC146-1)))</f>
        <v>50.770000000000024</v>
      </c>
      <c r="AD147" s="24">
        <f>IF(Weekly[[#This Row],[Actual]]="","",IF(AND(Weekly[[#This Row],[HGBC_P]]=Weekly[[#This Row],[Actual]],Weekly[[#This Row],[HGBC_P]]=TRUE),AD146+Weekly[[#This Row],[BF H Odds]]-1,IF(AND(Weekly[[#This Row],[HGBC_P]]=Weekly[[#This Row],[Actual]],Weekly[[#This Row],[HGBC_P]]=FALSE),AD146+Weekly[[#This Row],[BF V Odds]]-1,AD146-1)))</f>
        <v>26.280000000000051</v>
      </c>
      <c r="AE147" s="24">
        <f>IF(Weekly[[#This Row],[Actual]]="","",IF(AND(Weekly[[#This Row],[HGBC_P]]=FALSE,Weekly[[#This Row],[Actual]]=TRUE),AE146+Weekly[[#This Row],[BF H Odds]]-1,IF(AND(Weekly[[#This Row],[HGBC_P]]=TRUE,Weekly[[#This Row],[Actual]]=FALSE),AE146+Weekly[[#This Row],[BF V Odds]]-1,AE146-1)))</f>
        <v>60.100000000000016</v>
      </c>
      <c r="AF147" s="24">
        <f>IF(Weekly[[#This Row],[Actual]]="","",IF(AND(Weekly[[#This Row],[XGB_P]]=Weekly[[#This Row],[Actual]],Weekly[[#This Row],[XGB_P]]=TRUE),AF146+Weekly[[#This Row],[BF H Odds]]-1,IF(AND(Weekly[[#This Row],[XGB_P]]=Weekly[[#This Row],[Actual]],Weekly[[#This Row],[XGB_P]]=FALSE),AF146+Weekly[[#This Row],[BF V Odds]]-1,AF146-1)))</f>
        <v>39.530000000000022</v>
      </c>
      <c r="AG147" s="24">
        <f>IF(Weekly[[#This Row],[Actual]]="","",IF(AND(Weekly[[#This Row],[XGB_P]]=FALSE,Weekly[[#This Row],[Actual]]=TRUE),AG146+Weekly[[#This Row],[BF H Odds]]-1,IF(AND(Weekly[[#This Row],[XGB_P]]=TRUE,Weekly[[#This Row],[Actual]]=FALSE),AG146+Weekly[[#This Row],[BF V Odds]]-1,AG146-1)))</f>
        <v>46.850000000000016</v>
      </c>
      <c r="AH147" s="24">
        <f>IF(Weekly[[#This Row],[Actual]]="","",IF(AND(Weekly[[#This Row],[QDA_P]]=Weekly[[#This Row],[Actual]],Weekly[[#This Row],[QDA_P]]=TRUE),AH146+Weekly[[#This Row],[BF H Odds]]-1,IF(AND(Weekly[[#This Row],[QDA_P]]=Weekly[[#This Row],[Actual]],Weekly[[#This Row],[QDA_P]]=FALSE),AH146+Weekly[[#This Row],[BF V Odds]]-1,AH146-1)))</f>
        <v>31.740000000000023</v>
      </c>
      <c r="AI147" s="24">
        <f>IF(Weekly[[#This Row],[Actual]]="","",IF(AND(Weekly[[#This Row],[QDA_P]]=FALSE,Weekly[[#This Row],[Actual]]=TRUE),AI146+Weekly[[#This Row],[BF H Odds]]-1,IF(AND(Weekly[[#This Row],[QDA_P]]=TRUE,Weekly[[#This Row],[Actual]]=FALSE),AI146+Weekly[[#This Row],[BF V Odds]]-1,AI146-1)))</f>
        <v>54.640000000000022</v>
      </c>
      <c r="AJ147" s="24">
        <f>IF(Weekly[[#This Row],[Actual]]="","",IF(AND(Weekly[[#This Row],[KNC_P]]=TRUE,Weekly[[#This Row],[Actual]]=TRUE),AJ146+Weekly[[#This Row],[BF H Odds]]-1,IF(AND(Weekly[[#This Row],[KNC_P]]=FALSE,Weekly[[#This Row],[Actual]]=FALSE),AJ146+Weekly[[#This Row],[BF V Odds]]-1,AJ146-1)))</f>
        <v>39</v>
      </c>
      <c r="AK147" s="24">
        <f>IF(Weekly[[#This Row],[Actual]]="","",IF(AND(Weekly[[#This Row],[KNC_P]]=FALSE,Weekly[[#This Row],[Actual]]=TRUE),AK146+Weekly[[#This Row],[BF H Odds]]-1,IF(AND(Weekly[[#This Row],[KNC_P]]=TRUE,Weekly[[#This Row],[Actual]]=FALSE),AK146+Weekly[[#This Row],[BF V Odds]]-1,AK146-1)))</f>
        <v>40.43</v>
      </c>
      <c r="AL147" s="30">
        <f>IF(Weekly[[#This Row],[Actual]]="","",COUNTIF(Weekly[[#This Row],[SVC_P]:[QDA_P]],TRUE))</f>
        <v>6</v>
      </c>
      <c r="AM147" s="30">
        <f>IF(Weekly[[#This Row],[Actual]]="","",COUNTIF(Weekly[[#This Row],[SVC_P]:[QDA_P]],FALSE))</f>
        <v>1</v>
      </c>
      <c r="AN147" t="str">
        <f>IF(AND(Weekly[[#This Row],[BF V Odds]]&gt;$BO$6,Weekly[[#This Row],[BF V Odds]] &lt; $BO$7),Weekly[[#This Row],[BF V Odds]],"")</f>
        <v/>
      </c>
      <c r="AO147" t="str">
        <f>IF(AND(Weekly[[#This Row],[BF H Odds]]&gt;$BO$6, Weekly[[#This Row],[BF H Odds]] &lt; $BO$7),Weekly[[#This Row],[BF H Odds]],"")</f>
        <v/>
      </c>
      <c r="AP147" s="37">
        <f>IF(AND(Weekly[[#This Row],[V Odds &lt;]]="",Weekly[[#This Row],[H Odds &lt;]]=""),AP146,IF(AND(Weekly[[#This Row],[H Odds &lt;]]&lt;&gt;"",Weekly[[#This Row],[SVC_P]]=TRUE,Weekly[[#This Row],[Actual]]=TRUE),AP146+Weekly[[#This Row],[H Odds &lt;]]-1,IF(AND(Weekly[[#This Row],[V Odds &lt;]]&lt;&gt;"",Weekly[[#This Row],[SVC_P]]=FALSE,Weekly[[#This Row],[Actual]]=FALSE),AP146+Weekly[[#This Row],[V Odds &lt;]]-1,IF(AND(Weekly[[#This Row],[V Odds &lt;]]&lt;&gt;"",Weekly[[#This Row],[SVC_P]]=FALSE,Weekly[[#This Row],[Actual]]=TRUE),AP146-1,IF(AND(Weekly[[#This Row],[H Odds &lt;]]&lt;&gt;"",Weekly[[#This Row],[SVC_P]]=TRUE,Weekly[[#This Row],[Actual]]=FALSE),AP146-1,AP146)))))</f>
        <v>57.930000000000014</v>
      </c>
      <c r="AQ147" s="37">
        <f>IF(AND(Weekly[[#This Row],[V Odds &lt;]]="",Weekly[[#This Row],[H Odds &lt;]]=""),AQ146,IF(AND(Weekly[[#This Row],[H Odds &lt;]]&lt;&gt;"",Weekly[[#This Row],[ADBC_P]]=TRUE,Weekly[[#This Row],[Actual]]=TRUE),AQ146+Weekly[[#This Row],[H Odds &lt;]]-1,IF(AND(Weekly[[#This Row],[V Odds &lt;]]&lt;&gt;"",Weekly[[#This Row],[ADBC_P]]=FALSE,Weekly[[#This Row],[Actual]]=FALSE),AQ146+Weekly[[#This Row],[V Odds &lt;]]-1,IF(AND(Weekly[[#This Row],[V Odds &lt;]]&lt;&gt;"",Weekly[[#This Row],[ADBC_P]]=FALSE,Weekly[[#This Row],[Actual]]=TRUE),AQ146-1,IF(AND(Weekly[[#This Row],[H Odds &lt;]]&lt;&gt;"",Weekly[[#This Row],[ADBC_P]]=TRUE,Weekly[[#This Row],[Actual]]=FALSE),AQ146-1,AQ146)))))</f>
        <v>50.33</v>
      </c>
      <c r="AR147" s="37">
        <f>IF(AND(Weekly[[#This Row],[V Odds &lt;]]="",Weekly[[#This Row],[H Odds &lt;]]=""),AR146,IF(AND(Weekly[[#This Row],[H Odds &lt;]]&lt;&gt;"",Weekly[[#This Row],[RFC_P]]=TRUE,Weekly[[#This Row],[Actual]]=TRUE),AR146+Weekly[[#This Row],[H Odds &lt;]]-1,IF(AND(Weekly[[#This Row],[V Odds &lt;]]&lt;&gt;"",Weekly[[#This Row],[RFC_P]]=FALSE,Weekly[[#This Row],[Actual]]=FALSE),AR146+Weekly[[#This Row],[V Odds &lt;]]-1,IF(AND(Weekly[[#This Row],[V Odds &lt;]]&lt;&gt;"",Weekly[[#This Row],[RFC_P]]=FALSE,Weekly[[#This Row],[Actual]]=TRUE),AR146-1,IF(AND(Weekly[[#This Row],[H Odds &lt;]]&lt;&gt;"",Weekly[[#This Row],[RFC_P]]=TRUE,Weekly[[#This Row],[Actual]]=FALSE),AR146-1,AR146)))))</f>
        <v>45.59</v>
      </c>
      <c r="AS147" s="37">
        <f>IF(AND(Weekly[[#This Row],[V Odds &lt;]]="",Weekly[[#This Row],[H Odds &lt;]]=""),AS146,IF(AND(Weekly[[#This Row],[H Odds &lt;]]&lt;&gt;"",Weekly[[#This Row],[GBC_P]]=TRUE,Weekly[[#This Row],[Actual]]=TRUE),AS146+Weekly[[#This Row],[H Odds &lt;]]-1,IF(AND(Weekly[[#This Row],[V Odds &lt;]]&lt;&gt;"",Weekly[[#This Row],[GBC_P]]=FALSE,Weekly[[#This Row],[Actual]]=FALSE),AS146+Weekly[[#This Row],[V Odds &lt;]]-1,IF(AND(Weekly[[#This Row],[V Odds &lt;]]&lt;&gt;"",Weekly[[#This Row],[GBC_P]]=FALSE,Weekly[[#This Row],[Actual]]=TRUE),AS146-1,IF(AND(Weekly[[#This Row],[H Odds &lt;]]&lt;&gt;"",Weekly[[#This Row],[GBC_P]]=TRUE,Weekly[[#This Row],[Actual]]=FALSE),AS146-1,AS146)))))</f>
        <v>48.08</v>
      </c>
      <c r="AT147" s="37">
        <f>IF(AND(Weekly[[#This Row],[V Odds &lt;]]="",Weekly[[#This Row],[H Odds &lt;]]=""),AT146,IF(AND(Weekly[[#This Row],[H Odds &lt;]]&lt;&gt;"",Weekly[[#This Row],[HGBC_P]]=TRUE,Weekly[[#This Row],[Actual]]=TRUE),AT146+Weekly[[#This Row],[H Odds &lt;]]-1,IF(AND(Weekly[[#This Row],[V Odds &lt;]]&lt;&gt;"",Weekly[[#This Row],[HGBC_P]]=FALSE,Weekly[[#This Row],[Actual]]=FALSE),AT146+Weekly[[#This Row],[V Odds &lt;]]-1,IF(AND(Weekly[[#This Row],[V Odds &lt;]]&lt;&gt;"",Weekly[[#This Row],[HGBC_P]]=FALSE,Weekly[[#This Row],[Actual]]=TRUE),AT146-1,IF(AND(Weekly[[#This Row],[H Odds &lt;]]&lt;&gt;"",Weekly[[#This Row],[HGBC_P]]=TRUE,Weekly[[#This Row],[Actual]]=FALSE),AT146-1,AT146)))))</f>
        <v>44.51</v>
      </c>
      <c r="AU147" s="37">
        <f>IF(AND(Weekly[[#This Row],[V Odds &lt;]]="",Weekly[[#This Row],[H Odds &lt;]]=""),AU146,IF(AND(Weekly[[#This Row],[H Odds &lt;]]&lt;&gt;"",Weekly[[#This Row],[XGB_P]]=TRUE,Weekly[[#This Row],[Actual]]=TRUE),AU146+Weekly[[#This Row],[H Odds &lt;]]-1,IF(AND(Weekly[[#This Row],[V Odds &lt;]]&lt;&gt;"",Weekly[[#This Row],[XGB_P]]=FALSE,Weekly[[#This Row],[Actual]]=FALSE),AU146+Weekly[[#This Row],[V Odds &lt;]]-1,IF(AND(Weekly[[#This Row],[V Odds &lt;]]&lt;&gt;"",Weekly[[#This Row],[XGB_P]]=FALSE,Weekly[[#This Row],[Actual]]=TRUE),AU146-1,IF(AND(Weekly[[#This Row],[H Odds &lt;]]&lt;&gt;"",Weekly[[#This Row],[XGB_P]]=TRUE,Weekly[[#This Row],[Actual]]=FALSE),AU146-1,AU146)))))</f>
        <v>48.910000000000004</v>
      </c>
      <c r="AV147" s="37">
        <f>IF(AND(Weekly[[#This Row],[V Odds &lt;]]="",Weekly[[#This Row],[H Odds &lt;]]=""),AV146,IF(AND(Weekly[[#This Row],[H Odds &lt;]]&lt;&gt;"",Weekly[[#This Row],[QDA_P]]=TRUE,Weekly[[#This Row],[Actual]]=TRUE),AV146+Weekly[[#This Row],[H Odds &lt;]]-1,IF(AND(Weekly[[#This Row],[V Odds &lt;]]&lt;&gt;"",Weekly[[#This Row],[QDA_P]]=FALSE,Weekly[[#This Row],[Actual]]=FALSE),AV146+Weekly[[#This Row],[V Odds &lt;]]-1,IF(AND(Weekly[[#This Row],[V Odds &lt;]]&lt;&gt;"",Weekly[[#This Row],[QDA_P]]=FALSE,Weekly[[#This Row],[Actual]]=TRUE),AV146-1,IF(AND(Weekly[[#This Row],[H Odds &lt;]]&lt;&gt;"",Weekly[[#This Row],[QDA_P]]=TRUE,Weekly[[#This Row],[Actual]]=FALSE),AV146-1,AV146)))))</f>
        <v>48.749999999999993</v>
      </c>
      <c r="AW147" s="37">
        <f>IF(AND(Weekly[[#This Row],[H Odds &lt;]]="",Weekly[[#This Row],[V Odds &lt;]]=""),AW146,IF(AND(Weekly[[#This Row],[KNC_P]]=Weekly[[#This Row],[Actual]],Weekly[[#This Row],[KNC_P]]=TRUE),AW146+Weekly[[#This Row],[BF H Odds]]-1,IF(AND(Weekly[[#This Row],[KNC_P]]=Weekly[[#This Row],[Actual]],Weekly[[#This Row],[KNC_P]]=FALSE),AW146+Weekly[[#This Row],[BF V Odds]]-1,AW146-1)))</f>
        <v>40</v>
      </c>
      <c r="AX147" s="37">
        <f>IF(AND(Weekly[[#This Row],[V Odds &lt;]]="",Weekly[[#This Row],[H Odds &lt;]]=""),AX146,IF(AND(Weekly[[#This Row],[V Odds &lt;]]&lt;&gt;"",Weekly[[#This Row],[FALSES]]&gt;0,Weekly[[#This Row],[Actual]]=FALSE),AX146+Weekly[[#This Row],[V Odds &lt;]]-1,IF(AND(Weekly[[#This Row],[H Odds &lt;]]&lt;&gt;"",Weekly[[#This Row],[TRUES]]&gt;0,Weekly[[#This Row],[Actual]]=TRUE),AX146+Weekly[[#This Row],[H Odds &lt;]]-1,IF(AND(Weekly[[#This Row],[V Odds &lt;]]&lt;&gt;"",Weekly[[#This Row],[FALSES]]=0),AX146,IF(AND(Weekly[[#This Row],[H Odds &lt;]]&lt;&gt;"",Weekly[[#This Row],[TRUES]]=0),AX146,AX146-1)))))</f>
        <v>61.95</v>
      </c>
      <c r="AY147" s="37">
        <f>IF(AND(Weekly[[#This Row],[V Odds &lt;]]="",Weekly[[#This Row],[H Odds &lt;]]=""),AY146,IF(AND(Weekly[[#This Row],[V Odds &lt;]]&lt;&gt;"",Weekly[[#This Row],[FALSES]]&gt;0,Weekly[[#This Row],[Actual]]=FALSE),AY146+((Weekly[[#This Row],[V Odds &lt;]]-1)*0.92),IF(AND(Weekly[[#This Row],[H Odds &lt;]]&lt;&gt;"",Weekly[[#This Row],[TRUES]]&gt;0,Weekly[[#This Row],[Actual]]=TRUE),AY146+((Weekly[[#This Row],[H Odds &lt;]]-1)*0.92),IF(AND(Weekly[[#This Row],[V Odds &lt;]]&lt;&gt;"",Weekly[[#This Row],[FALSES]]=0),AY146,IF(AND(Weekly[[#This Row],[H Odds &lt;]]&lt;&gt;"",Weekly[[#This Row],[TRUES]]=0),AY146,AY146-1)))))</f>
        <v>58.754000000000012</v>
      </c>
      <c r="AZ147" s="37">
        <f>IF(AND(Weekly[[#This Row],[V Odds &lt;]]="",Weekly[[#This Row],[H Odds &lt;]]=""),AZ146,IF(AND(Weekly[[#This Row],[V Odds &lt;]]&lt;&gt;"",Weekly[[#This Row],[Actual]]=FALSE),AZ146+Weekly[[#This Row],[V Odds &lt;]]-1,IF(AND(Weekly[[#This Row],[H Odds &lt;]]&lt;&gt;"",Weekly[[#This Row],[Actual]]=TRUE),AZ146+Weekly[[#This Row],[H Odds &lt;]]-1,AZ146-1)))</f>
        <v>64.28</v>
      </c>
      <c r="BA147" s="38">
        <f>IF(Weekly[[#This Row],[H Odds &lt;]]="",BA146,IF(AND(Weekly[[#This Row],[H Odds &lt;]]&lt;&gt;"",Weekly[[#This Row],[SVC_P]]=TRUE,Weekly[[#This Row],[Actual]]=TRUE),BA146+Weekly[[#This Row],[H Odds &lt;]]-1,IF(AND(Weekly[[#This Row],[H Odds &lt;]]&lt;&gt;"",Weekly[[#This Row],[SVC_P]]=TRUE,Weekly[[#This Row],[Actual]]=FALSE),BA146-1,BA146)))</f>
        <v>55.24</v>
      </c>
      <c r="BB147" s="38">
        <f>IF(Weekly[[#This Row],[H Odds &lt;]]="",BB146,IF(AND(Weekly[[#This Row],[H Odds &lt;]]&lt;&gt;"",Weekly[[#This Row],[ADBC_P]]=TRUE,Weekly[[#This Row],[Actual]]=TRUE),BB146+Weekly[[#This Row],[H Odds &lt;]]-1,IF(AND(Weekly[[#This Row],[H Odds &lt;]]&lt;&gt;"",Weekly[[#This Row],[ADBC_P]]=TRUE,Weekly[[#This Row],[Actual]]=FALSE),BB146-1,BB146)))</f>
        <v>44.01</v>
      </c>
      <c r="BC147" s="38">
        <f>IF(Weekly[[#This Row],[H Odds &lt;]]="",BC146,IF(AND(Weekly[[#This Row],[H Odds &lt;]]&lt;&gt;"",Weekly[[#This Row],[RFC_P]]=TRUE,Weekly[[#This Row],[Actual]]=TRUE),BC146+Weekly[[#This Row],[H Odds &lt;]]-1,IF(AND(Weekly[[#This Row],[H Odds &lt;]]&lt;&gt;"",Weekly[[#This Row],[RFC_P]]=TRUE,Weekly[[#This Row],[Actual]]=FALSE),BC146-1,BC146)))</f>
        <v>42.76</v>
      </c>
      <c r="BD147" s="38">
        <f>IF(Weekly[[#This Row],[H Odds &lt;]]="",BD146,IF(AND(Weekly[[#This Row],[H Odds &lt;]]&lt;&gt;"",Weekly[[#This Row],[GBC_P]]=TRUE,Weekly[[#This Row],[Actual]]=TRUE),BD146+Weekly[[#This Row],[H Odds &lt;]]-1,IF(AND(Weekly[[#This Row],[H Odds &lt;]]&lt;&gt;"",Weekly[[#This Row],[GBC_P]]=TRUE,Weekly[[#This Row],[Actual]]=FALSE),BD146-1,BD146)))</f>
        <v>43.76</v>
      </c>
      <c r="BE147" s="38">
        <f>IF(Weekly[[#This Row],[H Odds &lt;]]="",BE146,IF(AND(Weekly[[#This Row],[H Odds &lt;]]&lt;&gt;"",Weekly[[#This Row],[HGBC_P]]=TRUE,Weekly[[#This Row],[Actual]]=TRUE),BE146+Weekly[[#This Row],[H Odds &lt;]]-1,IF(AND(Weekly[[#This Row],[H Odds &lt;]]&lt;&gt;"",Weekly[[#This Row],[HGBC_P]]=TRUE,Weekly[[#This Row],[Actual]]=FALSE),BE146-1,BE146)))</f>
        <v>44.01</v>
      </c>
      <c r="BF147" s="38">
        <f>IF(Weekly[[#This Row],[H Odds &lt;]]="",BF146,IF(AND(Weekly[[#This Row],[H Odds &lt;]]&lt;&gt;"",Weekly[[#This Row],[XGB_P]]=TRUE,Weekly[[#This Row],[Actual]]=TRUE),BF146+Weekly[[#This Row],[H Odds &lt;]]-1,IF(AND(Weekly[[#This Row],[H Odds &lt;]]&lt;&gt;"",Weekly[[#This Row],[XGB_P]]=TRUE,Weekly[[#This Row],[Actual]]=FALSE),BF146-1,BF146)))</f>
        <v>47.28</v>
      </c>
      <c r="BG147" s="38">
        <f>IF(Weekly[[#This Row],[H Odds &lt;]]="",BG146,IF(AND(Weekly[[#This Row],[H Odds &lt;]]&lt;&gt;"",Weekly[[#This Row],[QDA_P]]=TRUE,Weekly[[#This Row],[Actual]]=TRUE),BG146+Weekly[[#This Row],[H Odds &lt;]]-1,IF(AND(Weekly[[#This Row],[H Odds &lt;]]&lt;&gt;"",Weekly[[#This Row],[QDA_P]]=TRUE,Weekly[[#This Row],[Actual]]=FALSE),BG146-1,BG146)))</f>
        <v>41.73</v>
      </c>
      <c r="BH147" s="38">
        <f>IF(Weekly[[#This Row],[H Odds &lt;]]="",BH146,IF(AND(Weekly[[#This Row],[H Odds &lt;]]&lt;&gt;"",Weekly[[#This Row],[KNC_P]]=TRUE,Weekly[[#This Row],[Actual]]=TRUE),BH146+Weekly[[#This Row],[H Odds &lt;]]-1,IF(AND(Weekly[[#This Row],[H Odds &lt;]]&lt;&gt;"",Weekly[[#This Row],[KNC_P]]=TRUE,Weekly[[#This Row],[Actual]]=FALSE),BH146-1,BH146)))</f>
        <v>40</v>
      </c>
      <c r="BI147" s="38">
        <f>IF(Weekly[[#This Row],[H Odds &lt;]]="",BI146,IF(AND(Weekly[[#This Row],[H Odds &lt;]]&lt;&gt;"",Weekly[[#This Row],[TRUES]]&gt;0,Weekly[[#This Row],[Actual]]=TRUE),BI146+Weekly[[#This Row],[H Odds &lt;]]-1,IF(AND(Weekly[[#This Row],[H Odds &lt;]]&lt;&gt;"",Weekly[[#This Row],[TRUES]]=0),BI146,BI146-1)))</f>
        <v>55.24</v>
      </c>
      <c r="BJ147" s="38">
        <f>IF(Weekly[[#This Row],[H Odds &lt;]]="",BJ146,IF(AND(Weekly[[#This Row],[H Odds &lt;]]&lt;&gt;"",Weekly[[#This Row],[Actual]]=TRUE),BJ146+Weekly[[#This Row],[H Odds &lt;]]-1,IF(AND(Weekly[[#This Row],[H Odds &lt;]]&lt;&gt;"",Weekly[[#This Row],[Actual]]=FALSE),BJ146-1,BJ146)))</f>
        <v>54.24</v>
      </c>
      <c r="BK147" s="58">
        <f>IF(AND(Weekly[[#This Row],[TRUES]]&gt;4,Weekly[[#This Row],[Actual]]=TRUE),BK146+Weekly[[#This Row],[BF H Odds]]-1,IF(AND(Weekly[[#This Row],[FALSES]]&gt;4,Weekly[[#This Row],[Actual]]=FALSE),BK146+Weekly[[#This Row],[BF V Odds]]-1,IF(AND(Weekly[[#This Row],[TRUES]]&gt;4,Weekly[[#This Row],[Actual]]=FALSE),BK146-1,IF(AND(Weekly[[#This Row],[FALSES]]&gt;4,Weekly[[#This Row],[Actual]]=TRUE),BK146-1,BK146))))</f>
        <v>38.960000000000022</v>
      </c>
      <c r="BL147" s="58">
        <f>IF(AND(Weekly[[#This Row],[TRUES]]&gt;5,Weekly[[#This Row],[Actual]]=TRUE),BL146+Weekly[[#This Row],[BF H Odds]]-1,IF(AND(Weekly[[#This Row],[FALSES]]&gt;5,Weekly[[#This Row],[Actual]]=FALSE),BL146+Weekly[[#This Row],[BF V Odds]]-1,IF(AND(Weekly[[#This Row],[TRUES]]&gt;5,Weekly[[#This Row],[Actual]]=FALSE),BL146-1,IF(AND(Weekly[[#This Row],[FALSES]]&gt;5,Weekly[[#This Row],[Actual]]=TRUE),BL146-1,BL146))))</f>
        <v>43.410000000000018</v>
      </c>
      <c r="BM147" s="58">
        <f>IF(AND(Weekly[[#This Row],[TRUES]]&gt;6,Weekly[[#This Row],[Actual]]=TRUE),BM146+Weekly[[#This Row],[BF H Odds]]-1,IF(AND(Weekly[[#This Row],[FALSES]]&gt;6,Weekly[[#This Row],[Actual]]=FALSE),BM146+Weekly[[#This Row],[BF V Odds]]-1,IF(AND(Weekly[[#This Row],[TRUES]]&gt;6,Weekly[[#This Row],[Actual]]=FALSE),BM146-1,IF(AND(Weekly[[#This Row],[FALSES]]&gt;6,Weekly[[#This Row],[Actual]]=TRUE),BM146-1,BM146))))</f>
        <v>44.530000000000015</v>
      </c>
      <c r="BN147" s="24"/>
    </row>
    <row r="148" spans="1:66" x14ac:dyDescent="0.25">
      <c r="A148" s="1">
        <v>174</v>
      </c>
      <c r="B148" s="10">
        <v>44256</v>
      </c>
      <c r="C148" s="17" t="s">
        <v>9</v>
      </c>
      <c r="D148" s="15" t="s">
        <v>14</v>
      </c>
      <c r="E148" t="b">
        <v>1</v>
      </c>
      <c r="F148" t="b">
        <v>1</v>
      </c>
      <c r="G148" t="b">
        <v>1</v>
      </c>
      <c r="H148" t="b">
        <v>1</v>
      </c>
      <c r="I148" t="b">
        <v>1</v>
      </c>
      <c r="J148" t="b">
        <v>1</v>
      </c>
      <c r="K148" t="b">
        <v>1</v>
      </c>
      <c r="L148" t="b">
        <v>1</v>
      </c>
      <c r="M148" t="s">
        <v>100</v>
      </c>
      <c r="N148">
        <v>1</v>
      </c>
      <c r="O148">
        <f>IF(Weekly[[#This Row],[H/V]]="H",Weekly[[#This Row],[BF H Odds]],IF(Weekly[[#This Row],[H/V]]="V",Weekly[[#This Row],[BF V Odds]],""))</f>
        <v>1.58</v>
      </c>
      <c r="P148" t="b">
        <v>1</v>
      </c>
      <c r="Q148" t="s">
        <v>66</v>
      </c>
      <c r="R148" s="9">
        <f>IFERROR(IF(Weekly[[#This Row],[Won Bet?]]="yes",R147+(Weekly[[#This Row],[BF Odds]]*Weekly[[#This Row],[BF Stake]])-Weekly[[#This Row],[BF Stake]],R147-Weekly[[#This Row],[BF Stake]]),R147)</f>
        <v>92.060000000000045</v>
      </c>
      <c r="S148" s="9">
        <f>IFERROR(IF(Weekly[[#This Row],[Won Bet?]]="yes",S147+(((Weekly[[#This Row],[BF Odds]]*Weekly[[#This Row],[BF Stake]])-Weekly[[#This Row],[BF Stake]])*0.95),S147-Weekly[[#This Row],[BF Stake]]),S147)</f>
        <v>89.807000000000002</v>
      </c>
      <c r="T148">
        <v>2.5</v>
      </c>
      <c r="U148">
        <v>1.58</v>
      </c>
      <c r="V148" s="24">
        <f>IF(Weekly[[#This Row],[Actual]]="","",IF(AND(Weekly[[#This Row],[SVC_P]]=Weekly[[#This Row],[Actual]],Weekly[[#This Row],[SVC_P]]=TRUE),V147+Weekly[[#This Row],[BF H Odds]]-1,IF(AND(Weekly[[#This Row],[SVC_P]]=Weekly[[#This Row],[Actual]],Weekly[[#This Row],[SVC_P]]=FALSE),V147+Weekly[[#This Row],[BF V Odds]]-1,V147-1)))</f>
        <v>66.670000000000016</v>
      </c>
      <c r="W148" s="24">
        <f>IF(Weekly[[#This Row],[Actual]]="","",IF(AND(Weekly[[#This Row],[SVC_P]]=FALSE,Weekly[[#This Row],[Actual]]=TRUE),W147+Weekly[[#This Row],[BF H Odds]]-1,IF(AND(Weekly[[#This Row],[SVC_P]]=TRUE,Weekly[[#This Row],[Actual]]=FALSE,),W147+Weekly[[#This Row],[BF V Odds]]-1,W147-1)))</f>
        <v>-98.509999999999991</v>
      </c>
      <c r="X148" s="24">
        <f>IF(Weekly[[#This Row],[Actual]]="","",IF(AND(Weekly[[#This Row],[ADBC_P]]=Weekly[[#This Row],[Actual]],Weekly[[#This Row],[ADBC_P]]=TRUE),X147+Weekly[[#This Row],[BF H Odds]]-1,IF(AND(Weekly[[#This Row],[ADBC_P]]=Weekly[[#This Row],[Actual]],Weekly[[#This Row],[ADBC_P]]=FALSE),X147+Weekly[[#This Row],[BF V Odds]]-1,X147-1)))</f>
        <v>51.700000000000024</v>
      </c>
      <c r="Y148" s="24">
        <f>IF(Weekly[[#This Row],[Actual]]="","",IF(AND(Weekly[[#This Row],[ADBC_P]]=FALSE,Weekly[[#This Row],[Actual]]=TRUE),Y147+Weekly[[#This Row],[BF H Odds]]-1,IF(AND(Weekly[[#This Row],[ADBC_P]]=TRUE,Weekly[[#This Row],[Actual]]=FALSE),Y147+Weekly[[#This Row],[BF V Odds]]-1,Y147-1)))</f>
        <v>34.260000000000019</v>
      </c>
      <c r="Z148" s="24">
        <f>IF(Weekly[[#This Row],[Actual]]="","",IF(AND(Weekly[[#This Row],[RFC_P]]=Weekly[[#This Row],[Actual]],Weekly[[#This Row],[RFC_P]]=TRUE),Z147+Weekly[[#This Row],[BF H Odds]]-1,IF(AND(Weekly[[#This Row],[RFC_P]]=Weekly[[#This Row],[Actual]],Weekly[[#This Row],[RFC_P]]=FALSE),Z147+Weekly[[#This Row],[BF V Odds]]-1,Z147-1)))</f>
        <v>34.180000000000035</v>
      </c>
      <c r="AA148" s="24">
        <f>IF(Weekly[[#This Row],[Actual]]="","",IF(AND(Weekly[[#This Row],[RFC_P]]=FALSE,Weekly[[#This Row],[Actual]]=TRUE),AA147+Weekly[[#This Row],[BF H Odds]]-1,IF(AND(Weekly[[#This Row],[RFC_P]]=TRUE,Weekly[[#This Row],[Actual]]=FALSE),AA147+Weekly[[#This Row],[BF V Odds]]-1,AA147-1)))</f>
        <v>51.780000000000015</v>
      </c>
      <c r="AB148" s="24">
        <f>IF(Weekly[[#This Row],[Actual]]="","",IF(AND(Weekly[[#This Row],[GBC_P]]=Weekly[[#This Row],[Actual]],Weekly[[#This Row],[GBC_P]]=TRUE),AB147+Weekly[[#This Row],[BF H Odds]]-1,IF(AND(Weekly[[#This Row],[GBC_P]]=Weekly[[#This Row],[Actual]],Weekly[[#This Row],[GBC_P]]=FALSE),AB147+Weekly[[#This Row],[BF V Odds]]-1,AB147-1)))</f>
        <v>36.190000000000019</v>
      </c>
      <c r="AC148" s="24">
        <f>IF(Weekly[[#This Row],[Actual]]="","",IF(AND(Weekly[[#This Row],[GBC_P]]=FALSE,Weekly[[#This Row],[Actual]]=TRUE),AC147+Weekly[[#This Row],[BF H Odds]]-1,IF(AND(Weekly[[#This Row],[GBC_P]]=TRUE,Weekly[[#This Row],[Actual]]=FALSE),AC147+Weekly[[#This Row],[BF V Odds]]-1,AC147-1)))</f>
        <v>49.770000000000024</v>
      </c>
      <c r="AD148" s="24">
        <f>IF(Weekly[[#This Row],[Actual]]="","",IF(AND(Weekly[[#This Row],[HGBC_P]]=Weekly[[#This Row],[Actual]],Weekly[[#This Row],[HGBC_P]]=TRUE),AD147+Weekly[[#This Row],[BF H Odds]]-1,IF(AND(Weekly[[#This Row],[HGBC_P]]=Weekly[[#This Row],[Actual]],Weekly[[#This Row],[HGBC_P]]=FALSE),AD147+Weekly[[#This Row],[BF V Odds]]-1,AD147-1)))</f>
        <v>26.860000000000049</v>
      </c>
      <c r="AE148" s="24">
        <f>IF(Weekly[[#This Row],[Actual]]="","",IF(AND(Weekly[[#This Row],[HGBC_P]]=FALSE,Weekly[[#This Row],[Actual]]=TRUE),AE147+Weekly[[#This Row],[BF H Odds]]-1,IF(AND(Weekly[[#This Row],[HGBC_P]]=TRUE,Weekly[[#This Row],[Actual]]=FALSE),AE147+Weekly[[#This Row],[BF V Odds]]-1,AE147-1)))</f>
        <v>59.100000000000016</v>
      </c>
      <c r="AF148" s="24">
        <f>IF(Weekly[[#This Row],[Actual]]="","",IF(AND(Weekly[[#This Row],[XGB_P]]=Weekly[[#This Row],[Actual]],Weekly[[#This Row],[XGB_P]]=TRUE),AF147+Weekly[[#This Row],[BF H Odds]]-1,IF(AND(Weekly[[#This Row],[XGB_P]]=Weekly[[#This Row],[Actual]],Weekly[[#This Row],[XGB_P]]=FALSE),AF147+Weekly[[#This Row],[BF V Odds]]-1,AF147-1)))</f>
        <v>40.110000000000021</v>
      </c>
      <c r="AG148" s="24">
        <f>IF(Weekly[[#This Row],[Actual]]="","",IF(AND(Weekly[[#This Row],[XGB_P]]=FALSE,Weekly[[#This Row],[Actual]]=TRUE),AG147+Weekly[[#This Row],[BF H Odds]]-1,IF(AND(Weekly[[#This Row],[XGB_P]]=TRUE,Weekly[[#This Row],[Actual]]=FALSE),AG147+Weekly[[#This Row],[BF V Odds]]-1,AG147-1)))</f>
        <v>45.850000000000016</v>
      </c>
      <c r="AH148" s="24">
        <f>IF(Weekly[[#This Row],[Actual]]="","",IF(AND(Weekly[[#This Row],[QDA_P]]=Weekly[[#This Row],[Actual]],Weekly[[#This Row],[QDA_P]]=TRUE),AH147+Weekly[[#This Row],[BF H Odds]]-1,IF(AND(Weekly[[#This Row],[QDA_P]]=Weekly[[#This Row],[Actual]],Weekly[[#This Row],[QDA_P]]=FALSE),AH147+Weekly[[#This Row],[BF V Odds]]-1,AH147-1)))</f>
        <v>32.320000000000022</v>
      </c>
      <c r="AI148" s="24">
        <f>IF(Weekly[[#This Row],[Actual]]="","",IF(AND(Weekly[[#This Row],[QDA_P]]=FALSE,Weekly[[#This Row],[Actual]]=TRUE),AI147+Weekly[[#This Row],[BF H Odds]]-1,IF(AND(Weekly[[#This Row],[QDA_P]]=TRUE,Weekly[[#This Row],[Actual]]=FALSE),AI147+Weekly[[#This Row],[BF V Odds]]-1,AI147-1)))</f>
        <v>53.640000000000022</v>
      </c>
      <c r="AJ148" s="24">
        <f>IF(Weekly[[#This Row],[Actual]]="","",IF(AND(Weekly[[#This Row],[KNC_P]]=TRUE,Weekly[[#This Row],[Actual]]=TRUE),AJ147+Weekly[[#This Row],[BF H Odds]]-1,IF(AND(Weekly[[#This Row],[KNC_P]]=FALSE,Weekly[[#This Row],[Actual]]=FALSE),AJ147+Weekly[[#This Row],[BF V Odds]]-1,AJ147-1)))</f>
        <v>39.58</v>
      </c>
      <c r="AK148" s="24">
        <f>IF(Weekly[[#This Row],[Actual]]="","",IF(AND(Weekly[[#This Row],[KNC_P]]=FALSE,Weekly[[#This Row],[Actual]]=TRUE),AK147+Weekly[[#This Row],[BF H Odds]]-1,IF(AND(Weekly[[#This Row],[KNC_P]]=TRUE,Weekly[[#This Row],[Actual]]=FALSE),AK147+Weekly[[#This Row],[BF V Odds]]-1,AK147-1)))</f>
        <v>39.43</v>
      </c>
      <c r="AL148" s="30">
        <f>IF(Weekly[[#This Row],[Actual]]="","",COUNTIF(Weekly[[#This Row],[SVC_P]:[QDA_P]],TRUE))</f>
        <v>7</v>
      </c>
      <c r="AM148" s="30">
        <f>IF(Weekly[[#This Row],[Actual]]="","",COUNTIF(Weekly[[#This Row],[SVC_P]:[QDA_P]],FALSE))</f>
        <v>0</v>
      </c>
      <c r="AN148" t="str">
        <f>IF(AND(Weekly[[#This Row],[BF V Odds]]&gt;$BO$6,Weekly[[#This Row],[BF V Odds]] &lt; $BO$7),Weekly[[#This Row],[BF V Odds]],"")</f>
        <v/>
      </c>
      <c r="AO148" t="str">
        <f>IF(AND(Weekly[[#This Row],[BF H Odds]]&gt;$BO$6, Weekly[[#This Row],[BF H Odds]] &lt; $BO$7),Weekly[[#This Row],[BF H Odds]],"")</f>
        <v/>
      </c>
      <c r="AP148" s="37">
        <f>IF(AND(Weekly[[#This Row],[V Odds &lt;]]="",Weekly[[#This Row],[H Odds &lt;]]=""),AP147,IF(AND(Weekly[[#This Row],[H Odds &lt;]]&lt;&gt;"",Weekly[[#This Row],[SVC_P]]=TRUE,Weekly[[#This Row],[Actual]]=TRUE),AP147+Weekly[[#This Row],[H Odds &lt;]]-1,IF(AND(Weekly[[#This Row],[V Odds &lt;]]&lt;&gt;"",Weekly[[#This Row],[SVC_P]]=FALSE,Weekly[[#This Row],[Actual]]=FALSE),AP147+Weekly[[#This Row],[V Odds &lt;]]-1,IF(AND(Weekly[[#This Row],[V Odds &lt;]]&lt;&gt;"",Weekly[[#This Row],[SVC_P]]=FALSE,Weekly[[#This Row],[Actual]]=TRUE),AP147-1,IF(AND(Weekly[[#This Row],[H Odds &lt;]]&lt;&gt;"",Weekly[[#This Row],[SVC_P]]=TRUE,Weekly[[#This Row],[Actual]]=FALSE),AP147-1,AP147)))))</f>
        <v>57.930000000000014</v>
      </c>
      <c r="AQ148" s="37">
        <f>IF(AND(Weekly[[#This Row],[V Odds &lt;]]="",Weekly[[#This Row],[H Odds &lt;]]=""),AQ147,IF(AND(Weekly[[#This Row],[H Odds &lt;]]&lt;&gt;"",Weekly[[#This Row],[ADBC_P]]=TRUE,Weekly[[#This Row],[Actual]]=TRUE),AQ147+Weekly[[#This Row],[H Odds &lt;]]-1,IF(AND(Weekly[[#This Row],[V Odds &lt;]]&lt;&gt;"",Weekly[[#This Row],[ADBC_P]]=FALSE,Weekly[[#This Row],[Actual]]=FALSE),AQ147+Weekly[[#This Row],[V Odds &lt;]]-1,IF(AND(Weekly[[#This Row],[V Odds &lt;]]&lt;&gt;"",Weekly[[#This Row],[ADBC_P]]=FALSE,Weekly[[#This Row],[Actual]]=TRUE),AQ147-1,IF(AND(Weekly[[#This Row],[H Odds &lt;]]&lt;&gt;"",Weekly[[#This Row],[ADBC_P]]=TRUE,Weekly[[#This Row],[Actual]]=FALSE),AQ147-1,AQ147)))))</f>
        <v>50.33</v>
      </c>
      <c r="AR148" s="37">
        <f>IF(AND(Weekly[[#This Row],[V Odds &lt;]]="",Weekly[[#This Row],[H Odds &lt;]]=""),AR147,IF(AND(Weekly[[#This Row],[H Odds &lt;]]&lt;&gt;"",Weekly[[#This Row],[RFC_P]]=TRUE,Weekly[[#This Row],[Actual]]=TRUE),AR147+Weekly[[#This Row],[H Odds &lt;]]-1,IF(AND(Weekly[[#This Row],[V Odds &lt;]]&lt;&gt;"",Weekly[[#This Row],[RFC_P]]=FALSE,Weekly[[#This Row],[Actual]]=FALSE),AR147+Weekly[[#This Row],[V Odds &lt;]]-1,IF(AND(Weekly[[#This Row],[V Odds &lt;]]&lt;&gt;"",Weekly[[#This Row],[RFC_P]]=FALSE,Weekly[[#This Row],[Actual]]=TRUE),AR147-1,IF(AND(Weekly[[#This Row],[H Odds &lt;]]&lt;&gt;"",Weekly[[#This Row],[RFC_P]]=TRUE,Weekly[[#This Row],[Actual]]=FALSE),AR147-1,AR147)))))</f>
        <v>45.59</v>
      </c>
      <c r="AS148" s="37">
        <f>IF(AND(Weekly[[#This Row],[V Odds &lt;]]="",Weekly[[#This Row],[H Odds &lt;]]=""),AS147,IF(AND(Weekly[[#This Row],[H Odds &lt;]]&lt;&gt;"",Weekly[[#This Row],[GBC_P]]=TRUE,Weekly[[#This Row],[Actual]]=TRUE),AS147+Weekly[[#This Row],[H Odds &lt;]]-1,IF(AND(Weekly[[#This Row],[V Odds &lt;]]&lt;&gt;"",Weekly[[#This Row],[GBC_P]]=FALSE,Weekly[[#This Row],[Actual]]=FALSE),AS147+Weekly[[#This Row],[V Odds &lt;]]-1,IF(AND(Weekly[[#This Row],[V Odds &lt;]]&lt;&gt;"",Weekly[[#This Row],[GBC_P]]=FALSE,Weekly[[#This Row],[Actual]]=TRUE),AS147-1,IF(AND(Weekly[[#This Row],[H Odds &lt;]]&lt;&gt;"",Weekly[[#This Row],[GBC_P]]=TRUE,Weekly[[#This Row],[Actual]]=FALSE),AS147-1,AS147)))))</f>
        <v>48.08</v>
      </c>
      <c r="AT148" s="37">
        <f>IF(AND(Weekly[[#This Row],[V Odds &lt;]]="",Weekly[[#This Row],[H Odds &lt;]]=""),AT147,IF(AND(Weekly[[#This Row],[H Odds &lt;]]&lt;&gt;"",Weekly[[#This Row],[HGBC_P]]=TRUE,Weekly[[#This Row],[Actual]]=TRUE),AT147+Weekly[[#This Row],[H Odds &lt;]]-1,IF(AND(Weekly[[#This Row],[V Odds &lt;]]&lt;&gt;"",Weekly[[#This Row],[HGBC_P]]=FALSE,Weekly[[#This Row],[Actual]]=FALSE),AT147+Weekly[[#This Row],[V Odds &lt;]]-1,IF(AND(Weekly[[#This Row],[V Odds &lt;]]&lt;&gt;"",Weekly[[#This Row],[HGBC_P]]=FALSE,Weekly[[#This Row],[Actual]]=TRUE),AT147-1,IF(AND(Weekly[[#This Row],[H Odds &lt;]]&lt;&gt;"",Weekly[[#This Row],[HGBC_P]]=TRUE,Weekly[[#This Row],[Actual]]=FALSE),AT147-1,AT147)))))</f>
        <v>44.51</v>
      </c>
      <c r="AU148" s="37">
        <f>IF(AND(Weekly[[#This Row],[V Odds &lt;]]="",Weekly[[#This Row],[H Odds &lt;]]=""),AU147,IF(AND(Weekly[[#This Row],[H Odds &lt;]]&lt;&gt;"",Weekly[[#This Row],[XGB_P]]=TRUE,Weekly[[#This Row],[Actual]]=TRUE),AU147+Weekly[[#This Row],[H Odds &lt;]]-1,IF(AND(Weekly[[#This Row],[V Odds &lt;]]&lt;&gt;"",Weekly[[#This Row],[XGB_P]]=FALSE,Weekly[[#This Row],[Actual]]=FALSE),AU147+Weekly[[#This Row],[V Odds &lt;]]-1,IF(AND(Weekly[[#This Row],[V Odds &lt;]]&lt;&gt;"",Weekly[[#This Row],[XGB_P]]=FALSE,Weekly[[#This Row],[Actual]]=TRUE),AU147-1,IF(AND(Weekly[[#This Row],[H Odds &lt;]]&lt;&gt;"",Weekly[[#This Row],[XGB_P]]=TRUE,Weekly[[#This Row],[Actual]]=FALSE),AU147-1,AU147)))))</f>
        <v>48.910000000000004</v>
      </c>
      <c r="AV148" s="37">
        <f>IF(AND(Weekly[[#This Row],[V Odds &lt;]]="",Weekly[[#This Row],[H Odds &lt;]]=""),AV147,IF(AND(Weekly[[#This Row],[H Odds &lt;]]&lt;&gt;"",Weekly[[#This Row],[QDA_P]]=TRUE,Weekly[[#This Row],[Actual]]=TRUE),AV147+Weekly[[#This Row],[H Odds &lt;]]-1,IF(AND(Weekly[[#This Row],[V Odds &lt;]]&lt;&gt;"",Weekly[[#This Row],[QDA_P]]=FALSE,Weekly[[#This Row],[Actual]]=FALSE),AV147+Weekly[[#This Row],[V Odds &lt;]]-1,IF(AND(Weekly[[#This Row],[V Odds &lt;]]&lt;&gt;"",Weekly[[#This Row],[QDA_P]]=FALSE,Weekly[[#This Row],[Actual]]=TRUE),AV147-1,IF(AND(Weekly[[#This Row],[H Odds &lt;]]&lt;&gt;"",Weekly[[#This Row],[QDA_P]]=TRUE,Weekly[[#This Row],[Actual]]=FALSE),AV147-1,AV147)))))</f>
        <v>48.749999999999993</v>
      </c>
      <c r="AW148" s="37">
        <f>IF(AND(Weekly[[#This Row],[H Odds &lt;]]="",Weekly[[#This Row],[V Odds &lt;]]=""),AW147,IF(AND(Weekly[[#This Row],[KNC_P]]=Weekly[[#This Row],[Actual]],Weekly[[#This Row],[KNC_P]]=TRUE),AW147+Weekly[[#This Row],[BF H Odds]]-1,IF(AND(Weekly[[#This Row],[KNC_P]]=Weekly[[#This Row],[Actual]],Weekly[[#This Row],[KNC_P]]=FALSE),AW147+Weekly[[#This Row],[BF V Odds]]-1,AW147-1)))</f>
        <v>40</v>
      </c>
      <c r="AX148" s="37">
        <f>IF(AND(Weekly[[#This Row],[V Odds &lt;]]="",Weekly[[#This Row],[H Odds &lt;]]=""),AX147,IF(AND(Weekly[[#This Row],[V Odds &lt;]]&lt;&gt;"",Weekly[[#This Row],[FALSES]]&gt;0,Weekly[[#This Row],[Actual]]=FALSE),AX147+Weekly[[#This Row],[V Odds &lt;]]-1,IF(AND(Weekly[[#This Row],[H Odds &lt;]]&lt;&gt;"",Weekly[[#This Row],[TRUES]]&gt;0,Weekly[[#This Row],[Actual]]=TRUE),AX147+Weekly[[#This Row],[H Odds &lt;]]-1,IF(AND(Weekly[[#This Row],[V Odds &lt;]]&lt;&gt;"",Weekly[[#This Row],[FALSES]]=0),AX147,IF(AND(Weekly[[#This Row],[H Odds &lt;]]&lt;&gt;"",Weekly[[#This Row],[TRUES]]=0),AX147,AX147-1)))))</f>
        <v>61.95</v>
      </c>
      <c r="AY148" s="37">
        <f>IF(AND(Weekly[[#This Row],[V Odds &lt;]]="",Weekly[[#This Row],[H Odds &lt;]]=""),AY147,IF(AND(Weekly[[#This Row],[V Odds &lt;]]&lt;&gt;"",Weekly[[#This Row],[FALSES]]&gt;0,Weekly[[#This Row],[Actual]]=FALSE),AY147+((Weekly[[#This Row],[V Odds &lt;]]-1)*0.92),IF(AND(Weekly[[#This Row],[H Odds &lt;]]&lt;&gt;"",Weekly[[#This Row],[TRUES]]&gt;0,Weekly[[#This Row],[Actual]]=TRUE),AY147+((Weekly[[#This Row],[H Odds &lt;]]-1)*0.92),IF(AND(Weekly[[#This Row],[V Odds &lt;]]&lt;&gt;"",Weekly[[#This Row],[FALSES]]=0),AY147,IF(AND(Weekly[[#This Row],[H Odds &lt;]]&lt;&gt;"",Weekly[[#This Row],[TRUES]]=0),AY147,AY147-1)))))</f>
        <v>58.754000000000012</v>
      </c>
      <c r="AZ148" s="37">
        <f>IF(AND(Weekly[[#This Row],[V Odds &lt;]]="",Weekly[[#This Row],[H Odds &lt;]]=""),AZ147,IF(AND(Weekly[[#This Row],[V Odds &lt;]]&lt;&gt;"",Weekly[[#This Row],[Actual]]=FALSE),AZ147+Weekly[[#This Row],[V Odds &lt;]]-1,IF(AND(Weekly[[#This Row],[H Odds &lt;]]&lt;&gt;"",Weekly[[#This Row],[Actual]]=TRUE),AZ147+Weekly[[#This Row],[H Odds &lt;]]-1,AZ147-1)))</f>
        <v>64.28</v>
      </c>
      <c r="BA148" s="38">
        <f>IF(Weekly[[#This Row],[H Odds &lt;]]="",BA147,IF(AND(Weekly[[#This Row],[H Odds &lt;]]&lt;&gt;"",Weekly[[#This Row],[SVC_P]]=TRUE,Weekly[[#This Row],[Actual]]=TRUE),BA147+Weekly[[#This Row],[H Odds &lt;]]-1,IF(AND(Weekly[[#This Row],[H Odds &lt;]]&lt;&gt;"",Weekly[[#This Row],[SVC_P]]=TRUE,Weekly[[#This Row],[Actual]]=FALSE),BA147-1,BA147)))</f>
        <v>55.24</v>
      </c>
      <c r="BB148" s="38">
        <f>IF(Weekly[[#This Row],[H Odds &lt;]]="",BB147,IF(AND(Weekly[[#This Row],[H Odds &lt;]]&lt;&gt;"",Weekly[[#This Row],[ADBC_P]]=TRUE,Weekly[[#This Row],[Actual]]=TRUE),BB147+Weekly[[#This Row],[H Odds &lt;]]-1,IF(AND(Weekly[[#This Row],[H Odds &lt;]]&lt;&gt;"",Weekly[[#This Row],[ADBC_P]]=TRUE,Weekly[[#This Row],[Actual]]=FALSE),BB147-1,BB147)))</f>
        <v>44.01</v>
      </c>
      <c r="BC148" s="38">
        <f>IF(Weekly[[#This Row],[H Odds &lt;]]="",BC147,IF(AND(Weekly[[#This Row],[H Odds &lt;]]&lt;&gt;"",Weekly[[#This Row],[RFC_P]]=TRUE,Weekly[[#This Row],[Actual]]=TRUE),BC147+Weekly[[#This Row],[H Odds &lt;]]-1,IF(AND(Weekly[[#This Row],[H Odds &lt;]]&lt;&gt;"",Weekly[[#This Row],[RFC_P]]=TRUE,Weekly[[#This Row],[Actual]]=FALSE),BC147-1,BC147)))</f>
        <v>42.76</v>
      </c>
      <c r="BD148" s="38">
        <f>IF(Weekly[[#This Row],[H Odds &lt;]]="",BD147,IF(AND(Weekly[[#This Row],[H Odds &lt;]]&lt;&gt;"",Weekly[[#This Row],[GBC_P]]=TRUE,Weekly[[#This Row],[Actual]]=TRUE),BD147+Weekly[[#This Row],[H Odds &lt;]]-1,IF(AND(Weekly[[#This Row],[H Odds &lt;]]&lt;&gt;"",Weekly[[#This Row],[GBC_P]]=TRUE,Weekly[[#This Row],[Actual]]=FALSE),BD147-1,BD147)))</f>
        <v>43.76</v>
      </c>
      <c r="BE148" s="38">
        <f>IF(Weekly[[#This Row],[H Odds &lt;]]="",BE147,IF(AND(Weekly[[#This Row],[H Odds &lt;]]&lt;&gt;"",Weekly[[#This Row],[HGBC_P]]=TRUE,Weekly[[#This Row],[Actual]]=TRUE),BE147+Weekly[[#This Row],[H Odds &lt;]]-1,IF(AND(Weekly[[#This Row],[H Odds &lt;]]&lt;&gt;"",Weekly[[#This Row],[HGBC_P]]=TRUE,Weekly[[#This Row],[Actual]]=FALSE),BE147-1,BE147)))</f>
        <v>44.01</v>
      </c>
      <c r="BF148" s="38">
        <f>IF(Weekly[[#This Row],[H Odds &lt;]]="",BF147,IF(AND(Weekly[[#This Row],[H Odds &lt;]]&lt;&gt;"",Weekly[[#This Row],[XGB_P]]=TRUE,Weekly[[#This Row],[Actual]]=TRUE),BF147+Weekly[[#This Row],[H Odds &lt;]]-1,IF(AND(Weekly[[#This Row],[H Odds &lt;]]&lt;&gt;"",Weekly[[#This Row],[XGB_P]]=TRUE,Weekly[[#This Row],[Actual]]=FALSE),BF147-1,BF147)))</f>
        <v>47.28</v>
      </c>
      <c r="BG148" s="38">
        <f>IF(Weekly[[#This Row],[H Odds &lt;]]="",BG147,IF(AND(Weekly[[#This Row],[H Odds &lt;]]&lt;&gt;"",Weekly[[#This Row],[QDA_P]]=TRUE,Weekly[[#This Row],[Actual]]=TRUE),BG147+Weekly[[#This Row],[H Odds &lt;]]-1,IF(AND(Weekly[[#This Row],[H Odds &lt;]]&lt;&gt;"",Weekly[[#This Row],[QDA_P]]=TRUE,Weekly[[#This Row],[Actual]]=FALSE),BG147-1,BG147)))</f>
        <v>41.73</v>
      </c>
      <c r="BH148" s="38">
        <f>IF(Weekly[[#This Row],[H Odds &lt;]]="",BH147,IF(AND(Weekly[[#This Row],[H Odds &lt;]]&lt;&gt;"",Weekly[[#This Row],[KNC_P]]=TRUE,Weekly[[#This Row],[Actual]]=TRUE),BH147+Weekly[[#This Row],[H Odds &lt;]]-1,IF(AND(Weekly[[#This Row],[H Odds &lt;]]&lt;&gt;"",Weekly[[#This Row],[KNC_P]]=TRUE,Weekly[[#This Row],[Actual]]=FALSE),BH147-1,BH147)))</f>
        <v>40</v>
      </c>
      <c r="BI148" s="38">
        <f>IF(Weekly[[#This Row],[H Odds &lt;]]="",BI147,IF(AND(Weekly[[#This Row],[H Odds &lt;]]&lt;&gt;"",Weekly[[#This Row],[TRUES]]&gt;0,Weekly[[#This Row],[Actual]]=TRUE),BI147+Weekly[[#This Row],[H Odds &lt;]]-1,IF(AND(Weekly[[#This Row],[H Odds &lt;]]&lt;&gt;"",Weekly[[#This Row],[TRUES]]=0),BI147,BI147-1)))</f>
        <v>55.24</v>
      </c>
      <c r="BJ148" s="38">
        <f>IF(Weekly[[#This Row],[H Odds &lt;]]="",BJ147,IF(AND(Weekly[[#This Row],[H Odds &lt;]]&lt;&gt;"",Weekly[[#This Row],[Actual]]=TRUE),BJ147+Weekly[[#This Row],[H Odds &lt;]]-1,IF(AND(Weekly[[#This Row],[H Odds &lt;]]&lt;&gt;"",Weekly[[#This Row],[Actual]]=FALSE),BJ147-1,BJ147)))</f>
        <v>54.24</v>
      </c>
      <c r="BK148" s="58">
        <f>IF(AND(Weekly[[#This Row],[TRUES]]&gt;4,Weekly[[#This Row],[Actual]]=TRUE),BK147+Weekly[[#This Row],[BF H Odds]]-1,IF(AND(Weekly[[#This Row],[FALSES]]&gt;4,Weekly[[#This Row],[Actual]]=FALSE),BK147+Weekly[[#This Row],[BF V Odds]]-1,IF(AND(Weekly[[#This Row],[TRUES]]&gt;4,Weekly[[#This Row],[Actual]]=FALSE),BK147-1,IF(AND(Weekly[[#This Row],[FALSES]]&gt;4,Weekly[[#This Row],[Actual]]=TRUE),BK147-1,BK147))))</f>
        <v>39.54000000000002</v>
      </c>
      <c r="BL148" s="58">
        <f>IF(AND(Weekly[[#This Row],[TRUES]]&gt;5,Weekly[[#This Row],[Actual]]=TRUE),BL147+Weekly[[#This Row],[BF H Odds]]-1,IF(AND(Weekly[[#This Row],[FALSES]]&gt;5,Weekly[[#This Row],[Actual]]=FALSE),BL147+Weekly[[#This Row],[BF V Odds]]-1,IF(AND(Weekly[[#This Row],[TRUES]]&gt;5,Weekly[[#This Row],[Actual]]=FALSE),BL147-1,IF(AND(Weekly[[#This Row],[FALSES]]&gt;5,Weekly[[#This Row],[Actual]]=TRUE),BL147-1,BL147))))</f>
        <v>43.990000000000016</v>
      </c>
      <c r="BM148" s="58">
        <f>IF(AND(Weekly[[#This Row],[TRUES]]&gt;6,Weekly[[#This Row],[Actual]]=TRUE),BM147+Weekly[[#This Row],[BF H Odds]]-1,IF(AND(Weekly[[#This Row],[FALSES]]&gt;6,Weekly[[#This Row],[Actual]]=FALSE),BM147+Weekly[[#This Row],[BF V Odds]]-1,IF(AND(Weekly[[#This Row],[TRUES]]&gt;6,Weekly[[#This Row],[Actual]]=FALSE),BM147-1,IF(AND(Weekly[[#This Row],[FALSES]]&gt;6,Weekly[[#This Row],[Actual]]=TRUE),BM147-1,BM147))))</f>
        <v>45.110000000000014</v>
      </c>
      <c r="BN148" s="24"/>
    </row>
    <row r="149" spans="1:66" x14ac:dyDescent="0.25">
      <c r="A149" s="1">
        <v>175</v>
      </c>
      <c r="B149" s="10">
        <v>44256</v>
      </c>
      <c r="C149" s="17" t="s">
        <v>25</v>
      </c>
      <c r="D149" s="15" t="s">
        <v>34</v>
      </c>
      <c r="E149" t="b">
        <v>1</v>
      </c>
      <c r="F149" t="b">
        <v>0</v>
      </c>
      <c r="G149" t="b">
        <v>0</v>
      </c>
      <c r="H149" t="b">
        <v>0</v>
      </c>
      <c r="I149" t="b">
        <v>0</v>
      </c>
      <c r="J149" t="b">
        <v>0</v>
      </c>
      <c r="K149" t="b">
        <v>0</v>
      </c>
      <c r="L149" t="b">
        <v>0</v>
      </c>
      <c r="M149" t="s">
        <v>101</v>
      </c>
      <c r="N149">
        <v>1</v>
      </c>
      <c r="O149">
        <f>IF(Weekly[[#This Row],[H/V]]="H",Weekly[[#This Row],[BF H Odds]],IF(Weekly[[#This Row],[H/V]]="V",Weekly[[#This Row],[BF V Odds]],""))</f>
        <v>1.35</v>
      </c>
      <c r="P149" t="b">
        <v>1</v>
      </c>
      <c r="Q149" t="s">
        <v>76</v>
      </c>
      <c r="R149" s="9">
        <f>IFERROR(IF(Weekly[[#This Row],[Won Bet?]]="yes",R148+(Weekly[[#This Row],[BF Odds]]*Weekly[[#This Row],[BF Stake]])-Weekly[[#This Row],[BF Stake]],R148-Weekly[[#This Row],[BF Stake]]),R148)</f>
        <v>91.060000000000045</v>
      </c>
      <c r="S149" s="9">
        <f>IFERROR(IF(Weekly[[#This Row],[Won Bet?]]="yes",S148+(((Weekly[[#This Row],[BF Odds]]*Weekly[[#This Row],[BF Stake]])-Weekly[[#This Row],[BF Stake]])*0.95),S148-Weekly[[#This Row],[BF Stake]]),S148)</f>
        <v>88.807000000000002</v>
      </c>
      <c r="T149">
        <v>1.35</v>
      </c>
      <c r="U149">
        <v>3.3</v>
      </c>
      <c r="V149" s="24">
        <f>IF(Weekly[[#This Row],[Actual]]="","",IF(AND(Weekly[[#This Row],[SVC_P]]=Weekly[[#This Row],[Actual]],Weekly[[#This Row],[SVC_P]]=TRUE),V148+Weekly[[#This Row],[BF H Odds]]-1,IF(AND(Weekly[[#This Row],[SVC_P]]=Weekly[[#This Row],[Actual]],Weekly[[#This Row],[SVC_P]]=FALSE),V148+Weekly[[#This Row],[BF V Odds]]-1,V148-1)))</f>
        <v>68.970000000000013</v>
      </c>
      <c r="W149" s="24">
        <f>IF(Weekly[[#This Row],[Actual]]="","",IF(AND(Weekly[[#This Row],[SVC_P]]=FALSE,Weekly[[#This Row],[Actual]]=TRUE),W148+Weekly[[#This Row],[BF H Odds]]-1,IF(AND(Weekly[[#This Row],[SVC_P]]=TRUE,Weekly[[#This Row],[Actual]]=FALSE,),W148+Weekly[[#This Row],[BF V Odds]]-1,W148-1)))</f>
        <v>-99.509999999999991</v>
      </c>
      <c r="X149" s="24">
        <f>IF(Weekly[[#This Row],[Actual]]="","",IF(AND(Weekly[[#This Row],[ADBC_P]]=Weekly[[#This Row],[Actual]],Weekly[[#This Row],[ADBC_P]]=TRUE),X148+Weekly[[#This Row],[BF H Odds]]-1,IF(AND(Weekly[[#This Row],[ADBC_P]]=Weekly[[#This Row],[Actual]],Weekly[[#This Row],[ADBC_P]]=FALSE),X148+Weekly[[#This Row],[BF V Odds]]-1,X148-1)))</f>
        <v>50.700000000000024</v>
      </c>
      <c r="Y149" s="24">
        <f>IF(Weekly[[#This Row],[Actual]]="","",IF(AND(Weekly[[#This Row],[ADBC_P]]=FALSE,Weekly[[#This Row],[Actual]]=TRUE),Y148+Weekly[[#This Row],[BF H Odds]]-1,IF(AND(Weekly[[#This Row],[ADBC_P]]=TRUE,Weekly[[#This Row],[Actual]]=FALSE),Y148+Weekly[[#This Row],[BF V Odds]]-1,Y148-1)))</f>
        <v>36.560000000000016</v>
      </c>
      <c r="Z149" s="24">
        <f>IF(Weekly[[#This Row],[Actual]]="","",IF(AND(Weekly[[#This Row],[RFC_P]]=Weekly[[#This Row],[Actual]],Weekly[[#This Row],[RFC_P]]=TRUE),Z148+Weekly[[#This Row],[BF H Odds]]-1,IF(AND(Weekly[[#This Row],[RFC_P]]=Weekly[[#This Row],[Actual]],Weekly[[#This Row],[RFC_P]]=FALSE),Z148+Weekly[[#This Row],[BF V Odds]]-1,Z148-1)))</f>
        <v>33.180000000000035</v>
      </c>
      <c r="AA149" s="24">
        <f>IF(Weekly[[#This Row],[Actual]]="","",IF(AND(Weekly[[#This Row],[RFC_P]]=FALSE,Weekly[[#This Row],[Actual]]=TRUE),AA148+Weekly[[#This Row],[BF H Odds]]-1,IF(AND(Weekly[[#This Row],[RFC_P]]=TRUE,Weekly[[#This Row],[Actual]]=FALSE),AA148+Weekly[[#This Row],[BF V Odds]]-1,AA148-1)))</f>
        <v>54.080000000000013</v>
      </c>
      <c r="AB149" s="24">
        <f>IF(Weekly[[#This Row],[Actual]]="","",IF(AND(Weekly[[#This Row],[GBC_P]]=Weekly[[#This Row],[Actual]],Weekly[[#This Row],[GBC_P]]=TRUE),AB148+Weekly[[#This Row],[BF H Odds]]-1,IF(AND(Weekly[[#This Row],[GBC_P]]=Weekly[[#This Row],[Actual]],Weekly[[#This Row],[GBC_P]]=FALSE),AB148+Weekly[[#This Row],[BF V Odds]]-1,AB148-1)))</f>
        <v>35.190000000000019</v>
      </c>
      <c r="AC149" s="24">
        <f>IF(Weekly[[#This Row],[Actual]]="","",IF(AND(Weekly[[#This Row],[GBC_P]]=FALSE,Weekly[[#This Row],[Actual]]=TRUE),AC148+Weekly[[#This Row],[BF H Odds]]-1,IF(AND(Weekly[[#This Row],[GBC_P]]=TRUE,Weekly[[#This Row],[Actual]]=FALSE),AC148+Weekly[[#This Row],[BF V Odds]]-1,AC148-1)))</f>
        <v>52.070000000000022</v>
      </c>
      <c r="AD149" s="24">
        <f>IF(Weekly[[#This Row],[Actual]]="","",IF(AND(Weekly[[#This Row],[HGBC_P]]=Weekly[[#This Row],[Actual]],Weekly[[#This Row],[HGBC_P]]=TRUE),AD148+Weekly[[#This Row],[BF H Odds]]-1,IF(AND(Weekly[[#This Row],[HGBC_P]]=Weekly[[#This Row],[Actual]],Weekly[[#This Row],[HGBC_P]]=FALSE),AD148+Weekly[[#This Row],[BF V Odds]]-1,AD148-1)))</f>
        <v>25.860000000000049</v>
      </c>
      <c r="AE149" s="24">
        <f>IF(Weekly[[#This Row],[Actual]]="","",IF(AND(Weekly[[#This Row],[HGBC_P]]=FALSE,Weekly[[#This Row],[Actual]]=TRUE),AE148+Weekly[[#This Row],[BF H Odds]]-1,IF(AND(Weekly[[#This Row],[HGBC_P]]=TRUE,Weekly[[#This Row],[Actual]]=FALSE),AE148+Weekly[[#This Row],[BF V Odds]]-1,AE148-1)))</f>
        <v>61.400000000000013</v>
      </c>
      <c r="AF149" s="24">
        <f>IF(Weekly[[#This Row],[Actual]]="","",IF(AND(Weekly[[#This Row],[XGB_P]]=Weekly[[#This Row],[Actual]],Weekly[[#This Row],[XGB_P]]=TRUE),AF148+Weekly[[#This Row],[BF H Odds]]-1,IF(AND(Weekly[[#This Row],[XGB_P]]=Weekly[[#This Row],[Actual]],Weekly[[#This Row],[XGB_P]]=FALSE),AF148+Weekly[[#This Row],[BF V Odds]]-1,AF148-1)))</f>
        <v>39.110000000000021</v>
      </c>
      <c r="AG149" s="24">
        <f>IF(Weekly[[#This Row],[Actual]]="","",IF(AND(Weekly[[#This Row],[XGB_P]]=FALSE,Weekly[[#This Row],[Actual]]=TRUE),AG148+Weekly[[#This Row],[BF H Odds]]-1,IF(AND(Weekly[[#This Row],[XGB_P]]=TRUE,Weekly[[#This Row],[Actual]]=FALSE),AG148+Weekly[[#This Row],[BF V Odds]]-1,AG148-1)))</f>
        <v>48.150000000000013</v>
      </c>
      <c r="AH149" s="24">
        <f>IF(Weekly[[#This Row],[Actual]]="","",IF(AND(Weekly[[#This Row],[QDA_P]]=Weekly[[#This Row],[Actual]],Weekly[[#This Row],[QDA_P]]=TRUE),AH148+Weekly[[#This Row],[BF H Odds]]-1,IF(AND(Weekly[[#This Row],[QDA_P]]=Weekly[[#This Row],[Actual]],Weekly[[#This Row],[QDA_P]]=FALSE),AH148+Weekly[[#This Row],[BF V Odds]]-1,AH148-1)))</f>
        <v>31.320000000000022</v>
      </c>
      <c r="AI149" s="24">
        <f>IF(Weekly[[#This Row],[Actual]]="","",IF(AND(Weekly[[#This Row],[QDA_P]]=FALSE,Weekly[[#This Row],[Actual]]=TRUE),AI148+Weekly[[#This Row],[BF H Odds]]-1,IF(AND(Weekly[[#This Row],[QDA_P]]=TRUE,Weekly[[#This Row],[Actual]]=FALSE),AI148+Weekly[[#This Row],[BF V Odds]]-1,AI148-1)))</f>
        <v>55.940000000000019</v>
      </c>
      <c r="AJ149" s="24">
        <f>IF(Weekly[[#This Row],[Actual]]="","",IF(AND(Weekly[[#This Row],[KNC_P]]=TRUE,Weekly[[#This Row],[Actual]]=TRUE),AJ148+Weekly[[#This Row],[BF H Odds]]-1,IF(AND(Weekly[[#This Row],[KNC_P]]=FALSE,Weekly[[#This Row],[Actual]]=FALSE),AJ148+Weekly[[#This Row],[BF V Odds]]-1,AJ148-1)))</f>
        <v>38.58</v>
      </c>
      <c r="AK149" s="24">
        <f>IF(Weekly[[#This Row],[Actual]]="","",IF(AND(Weekly[[#This Row],[KNC_P]]=FALSE,Weekly[[#This Row],[Actual]]=TRUE),AK148+Weekly[[#This Row],[BF H Odds]]-1,IF(AND(Weekly[[#This Row],[KNC_P]]=TRUE,Weekly[[#This Row],[Actual]]=FALSE),AK148+Weekly[[#This Row],[BF V Odds]]-1,AK148-1)))</f>
        <v>41.73</v>
      </c>
      <c r="AL149" s="30">
        <f>IF(Weekly[[#This Row],[Actual]]="","",COUNTIF(Weekly[[#This Row],[SVC_P]:[QDA_P]],TRUE))</f>
        <v>1</v>
      </c>
      <c r="AM149" s="30">
        <f>IF(Weekly[[#This Row],[Actual]]="","",COUNTIF(Weekly[[#This Row],[SVC_P]:[QDA_P]],FALSE))</f>
        <v>6</v>
      </c>
      <c r="AN149" t="str">
        <f>IF(AND(Weekly[[#This Row],[BF V Odds]]&gt;$BO$6,Weekly[[#This Row],[BF V Odds]] &lt; $BO$7),Weekly[[#This Row],[BF V Odds]],"")</f>
        <v/>
      </c>
      <c r="AO149">
        <f>IF(AND(Weekly[[#This Row],[BF H Odds]]&gt;$BO$6, Weekly[[#This Row],[BF H Odds]] &lt; $BO$7),Weekly[[#This Row],[BF H Odds]],"")</f>
        <v>3.3</v>
      </c>
      <c r="AP149" s="37">
        <f>IF(AND(Weekly[[#This Row],[V Odds &lt;]]="",Weekly[[#This Row],[H Odds &lt;]]=""),AP148,IF(AND(Weekly[[#This Row],[H Odds &lt;]]&lt;&gt;"",Weekly[[#This Row],[SVC_P]]=TRUE,Weekly[[#This Row],[Actual]]=TRUE),AP148+Weekly[[#This Row],[H Odds &lt;]]-1,IF(AND(Weekly[[#This Row],[V Odds &lt;]]&lt;&gt;"",Weekly[[#This Row],[SVC_P]]=FALSE,Weekly[[#This Row],[Actual]]=FALSE),AP148+Weekly[[#This Row],[V Odds &lt;]]-1,IF(AND(Weekly[[#This Row],[V Odds &lt;]]&lt;&gt;"",Weekly[[#This Row],[SVC_P]]=FALSE,Weekly[[#This Row],[Actual]]=TRUE),AP148-1,IF(AND(Weekly[[#This Row],[H Odds &lt;]]&lt;&gt;"",Weekly[[#This Row],[SVC_P]]=TRUE,Weekly[[#This Row],[Actual]]=FALSE),AP148-1,AP148)))))</f>
        <v>60.230000000000011</v>
      </c>
      <c r="AQ149" s="37">
        <f>IF(AND(Weekly[[#This Row],[V Odds &lt;]]="",Weekly[[#This Row],[H Odds &lt;]]=""),AQ148,IF(AND(Weekly[[#This Row],[H Odds &lt;]]&lt;&gt;"",Weekly[[#This Row],[ADBC_P]]=TRUE,Weekly[[#This Row],[Actual]]=TRUE),AQ148+Weekly[[#This Row],[H Odds &lt;]]-1,IF(AND(Weekly[[#This Row],[V Odds &lt;]]&lt;&gt;"",Weekly[[#This Row],[ADBC_P]]=FALSE,Weekly[[#This Row],[Actual]]=FALSE),AQ148+Weekly[[#This Row],[V Odds &lt;]]-1,IF(AND(Weekly[[#This Row],[V Odds &lt;]]&lt;&gt;"",Weekly[[#This Row],[ADBC_P]]=FALSE,Weekly[[#This Row],[Actual]]=TRUE),AQ148-1,IF(AND(Weekly[[#This Row],[H Odds &lt;]]&lt;&gt;"",Weekly[[#This Row],[ADBC_P]]=TRUE,Weekly[[#This Row],[Actual]]=FALSE),AQ148-1,AQ148)))))</f>
        <v>50.33</v>
      </c>
      <c r="AR149" s="37">
        <f>IF(AND(Weekly[[#This Row],[V Odds &lt;]]="",Weekly[[#This Row],[H Odds &lt;]]=""),AR148,IF(AND(Weekly[[#This Row],[H Odds &lt;]]&lt;&gt;"",Weekly[[#This Row],[RFC_P]]=TRUE,Weekly[[#This Row],[Actual]]=TRUE),AR148+Weekly[[#This Row],[H Odds &lt;]]-1,IF(AND(Weekly[[#This Row],[V Odds &lt;]]&lt;&gt;"",Weekly[[#This Row],[RFC_P]]=FALSE,Weekly[[#This Row],[Actual]]=FALSE),AR148+Weekly[[#This Row],[V Odds &lt;]]-1,IF(AND(Weekly[[#This Row],[V Odds &lt;]]&lt;&gt;"",Weekly[[#This Row],[RFC_P]]=FALSE,Weekly[[#This Row],[Actual]]=TRUE),AR148-1,IF(AND(Weekly[[#This Row],[H Odds &lt;]]&lt;&gt;"",Weekly[[#This Row],[RFC_P]]=TRUE,Weekly[[#This Row],[Actual]]=FALSE),AR148-1,AR148)))))</f>
        <v>45.59</v>
      </c>
      <c r="AS149" s="37">
        <f>IF(AND(Weekly[[#This Row],[V Odds &lt;]]="",Weekly[[#This Row],[H Odds &lt;]]=""),AS148,IF(AND(Weekly[[#This Row],[H Odds &lt;]]&lt;&gt;"",Weekly[[#This Row],[GBC_P]]=TRUE,Weekly[[#This Row],[Actual]]=TRUE),AS148+Weekly[[#This Row],[H Odds &lt;]]-1,IF(AND(Weekly[[#This Row],[V Odds &lt;]]&lt;&gt;"",Weekly[[#This Row],[GBC_P]]=FALSE,Weekly[[#This Row],[Actual]]=FALSE),AS148+Weekly[[#This Row],[V Odds &lt;]]-1,IF(AND(Weekly[[#This Row],[V Odds &lt;]]&lt;&gt;"",Weekly[[#This Row],[GBC_P]]=FALSE,Weekly[[#This Row],[Actual]]=TRUE),AS148-1,IF(AND(Weekly[[#This Row],[H Odds &lt;]]&lt;&gt;"",Weekly[[#This Row],[GBC_P]]=TRUE,Weekly[[#This Row],[Actual]]=FALSE),AS148-1,AS148)))))</f>
        <v>48.08</v>
      </c>
      <c r="AT149" s="37">
        <f>IF(AND(Weekly[[#This Row],[V Odds &lt;]]="",Weekly[[#This Row],[H Odds &lt;]]=""),AT148,IF(AND(Weekly[[#This Row],[H Odds &lt;]]&lt;&gt;"",Weekly[[#This Row],[HGBC_P]]=TRUE,Weekly[[#This Row],[Actual]]=TRUE),AT148+Weekly[[#This Row],[H Odds &lt;]]-1,IF(AND(Weekly[[#This Row],[V Odds &lt;]]&lt;&gt;"",Weekly[[#This Row],[HGBC_P]]=FALSE,Weekly[[#This Row],[Actual]]=FALSE),AT148+Weekly[[#This Row],[V Odds &lt;]]-1,IF(AND(Weekly[[#This Row],[V Odds &lt;]]&lt;&gt;"",Weekly[[#This Row],[HGBC_P]]=FALSE,Weekly[[#This Row],[Actual]]=TRUE),AT148-1,IF(AND(Weekly[[#This Row],[H Odds &lt;]]&lt;&gt;"",Weekly[[#This Row],[HGBC_P]]=TRUE,Weekly[[#This Row],[Actual]]=FALSE),AT148-1,AT148)))))</f>
        <v>44.51</v>
      </c>
      <c r="AU149" s="37">
        <f>IF(AND(Weekly[[#This Row],[V Odds &lt;]]="",Weekly[[#This Row],[H Odds &lt;]]=""),AU148,IF(AND(Weekly[[#This Row],[H Odds &lt;]]&lt;&gt;"",Weekly[[#This Row],[XGB_P]]=TRUE,Weekly[[#This Row],[Actual]]=TRUE),AU148+Weekly[[#This Row],[H Odds &lt;]]-1,IF(AND(Weekly[[#This Row],[V Odds &lt;]]&lt;&gt;"",Weekly[[#This Row],[XGB_P]]=FALSE,Weekly[[#This Row],[Actual]]=FALSE),AU148+Weekly[[#This Row],[V Odds &lt;]]-1,IF(AND(Weekly[[#This Row],[V Odds &lt;]]&lt;&gt;"",Weekly[[#This Row],[XGB_P]]=FALSE,Weekly[[#This Row],[Actual]]=TRUE),AU148-1,IF(AND(Weekly[[#This Row],[H Odds &lt;]]&lt;&gt;"",Weekly[[#This Row],[XGB_P]]=TRUE,Weekly[[#This Row],[Actual]]=FALSE),AU148-1,AU148)))))</f>
        <v>48.910000000000004</v>
      </c>
      <c r="AV149" s="37">
        <f>IF(AND(Weekly[[#This Row],[V Odds &lt;]]="",Weekly[[#This Row],[H Odds &lt;]]=""),AV148,IF(AND(Weekly[[#This Row],[H Odds &lt;]]&lt;&gt;"",Weekly[[#This Row],[QDA_P]]=TRUE,Weekly[[#This Row],[Actual]]=TRUE),AV148+Weekly[[#This Row],[H Odds &lt;]]-1,IF(AND(Weekly[[#This Row],[V Odds &lt;]]&lt;&gt;"",Weekly[[#This Row],[QDA_P]]=FALSE,Weekly[[#This Row],[Actual]]=FALSE),AV148+Weekly[[#This Row],[V Odds &lt;]]-1,IF(AND(Weekly[[#This Row],[V Odds &lt;]]&lt;&gt;"",Weekly[[#This Row],[QDA_P]]=FALSE,Weekly[[#This Row],[Actual]]=TRUE),AV148-1,IF(AND(Weekly[[#This Row],[H Odds &lt;]]&lt;&gt;"",Weekly[[#This Row],[QDA_P]]=TRUE,Weekly[[#This Row],[Actual]]=FALSE),AV148-1,AV148)))))</f>
        <v>48.749999999999993</v>
      </c>
      <c r="AW149" s="37">
        <f>IF(AND(Weekly[[#This Row],[H Odds &lt;]]="",Weekly[[#This Row],[V Odds &lt;]]=""),AW148,IF(AND(Weekly[[#This Row],[KNC_P]]=Weekly[[#This Row],[Actual]],Weekly[[#This Row],[KNC_P]]=TRUE),AW148+Weekly[[#This Row],[BF H Odds]]-1,IF(AND(Weekly[[#This Row],[KNC_P]]=Weekly[[#This Row],[Actual]],Weekly[[#This Row],[KNC_P]]=FALSE),AW148+Weekly[[#This Row],[BF V Odds]]-1,AW148-1)))</f>
        <v>39</v>
      </c>
      <c r="AX149" s="37">
        <f>IF(AND(Weekly[[#This Row],[V Odds &lt;]]="",Weekly[[#This Row],[H Odds &lt;]]=""),AX148,IF(AND(Weekly[[#This Row],[V Odds &lt;]]&lt;&gt;"",Weekly[[#This Row],[FALSES]]&gt;0,Weekly[[#This Row],[Actual]]=FALSE),AX148+Weekly[[#This Row],[V Odds &lt;]]-1,IF(AND(Weekly[[#This Row],[H Odds &lt;]]&lt;&gt;"",Weekly[[#This Row],[TRUES]]&gt;0,Weekly[[#This Row],[Actual]]=TRUE),AX148+Weekly[[#This Row],[H Odds &lt;]]-1,IF(AND(Weekly[[#This Row],[V Odds &lt;]]&lt;&gt;"",Weekly[[#This Row],[FALSES]]=0),AX148,IF(AND(Weekly[[#This Row],[H Odds &lt;]]&lt;&gt;"",Weekly[[#This Row],[TRUES]]=0),AX148,AX148-1)))))</f>
        <v>64.25</v>
      </c>
      <c r="AY149" s="37">
        <f>IF(AND(Weekly[[#This Row],[V Odds &lt;]]="",Weekly[[#This Row],[H Odds &lt;]]=""),AY148,IF(AND(Weekly[[#This Row],[V Odds &lt;]]&lt;&gt;"",Weekly[[#This Row],[FALSES]]&gt;0,Weekly[[#This Row],[Actual]]=FALSE),AY148+((Weekly[[#This Row],[V Odds &lt;]]-1)*0.92),IF(AND(Weekly[[#This Row],[H Odds &lt;]]&lt;&gt;"",Weekly[[#This Row],[TRUES]]&gt;0,Weekly[[#This Row],[Actual]]=TRUE),AY148+((Weekly[[#This Row],[H Odds &lt;]]-1)*0.92),IF(AND(Weekly[[#This Row],[V Odds &lt;]]&lt;&gt;"",Weekly[[#This Row],[FALSES]]=0),AY148,IF(AND(Weekly[[#This Row],[H Odds &lt;]]&lt;&gt;"",Weekly[[#This Row],[TRUES]]=0),AY148,AY148-1)))))</f>
        <v>60.870000000000012</v>
      </c>
      <c r="AZ149" s="37">
        <f>IF(AND(Weekly[[#This Row],[V Odds &lt;]]="",Weekly[[#This Row],[H Odds &lt;]]=""),AZ148,IF(AND(Weekly[[#This Row],[V Odds &lt;]]&lt;&gt;"",Weekly[[#This Row],[Actual]]=FALSE),AZ148+Weekly[[#This Row],[V Odds &lt;]]-1,IF(AND(Weekly[[#This Row],[H Odds &lt;]]&lt;&gt;"",Weekly[[#This Row],[Actual]]=TRUE),AZ148+Weekly[[#This Row],[H Odds &lt;]]-1,AZ148-1)))</f>
        <v>66.58</v>
      </c>
      <c r="BA149" s="38">
        <f>IF(Weekly[[#This Row],[H Odds &lt;]]="",BA148,IF(AND(Weekly[[#This Row],[H Odds &lt;]]&lt;&gt;"",Weekly[[#This Row],[SVC_P]]=TRUE,Weekly[[#This Row],[Actual]]=TRUE),BA148+Weekly[[#This Row],[H Odds &lt;]]-1,IF(AND(Weekly[[#This Row],[H Odds &lt;]]&lt;&gt;"",Weekly[[#This Row],[SVC_P]]=TRUE,Weekly[[#This Row],[Actual]]=FALSE),BA148-1,BA148)))</f>
        <v>57.54</v>
      </c>
      <c r="BB149" s="38">
        <f>IF(Weekly[[#This Row],[H Odds &lt;]]="",BB148,IF(AND(Weekly[[#This Row],[H Odds &lt;]]&lt;&gt;"",Weekly[[#This Row],[ADBC_P]]=TRUE,Weekly[[#This Row],[Actual]]=TRUE),BB148+Weekly[[#This Row],[H Odds &lt;]]-1,IF(AND(Weekly[[#This Row],[H Odds &lt;]]&lt;&gt;"",Weekly[[#This Row],[ADBC_P]]=TRUE,Weekly[[#This Row],[Actual]]=FALSE),BB148-1,BB148)))</f>
        <v>44.01</v>
      </c>
      <c r="BC149" s="38">
        <f>IF(Weekly[[#This Row],[H Odds &lt;]]="",BC148,IF(AND(Weekly[[#This Row],[H Odds &lt;]]&lt;&gt;"",Weekly[[#This Row],[RFC_P]]=TRUE,Weekly[[#This Row],[Actual]]=TRUE),BC148+Weekly[[#This Row],[H Odds &lt;]]-1,IF(AND(Weekly[[#This Row],[H Odds &lt;]]&lt;&gt;"",Weekly[[#This Row],[RFC_P]]=TRUE,Weekly[[#This Row],[Actual]]=FALSE),BC148-1,BC148)))</f>
        <v>42.76</v>
      </c>
      <c r="BD149" s="38">
        <f>IF(Weekly[[#This Row],[H Odds &lt;]]="",BD148,IF(AND(Weekly[[#This Row],[H Odds &lt;]]&lt;&gt;"",Weekly[[#This Row],[GBC_P]]=TRUE,Weekly[[#This Row],[Actual]]=TRUE),BD148+Weekly[[#This Row],[H Odds &lt;]]-1,IF(AND(Weekly[[#This Row],[H Odds &lt;]]&lt;&gt;"",Weekly[[#This Row],[GBC_P]]=TRUE,Weekly[[#This Row],[Actual]]=FALSE),BD148-1,BD148)))</f>
        <v>43.76</v>
      </c>
      <c r="BE149" s="38">
        <f>IF(Weekly[[#This Row],[H Odds &lt;]]="",BE148,IF(AND(Weekly[[#This Row],[H Odds &lt;]]&lt;&gt;"",Weekly[[#This Row],[HGBC_P]]=TRUE,Weekly[[#This Row],[Actual]]=TRUE),BE148+Weekly[[#This Row],[H Odds &lt;]]-1,IF(AND(Weekly[[#This Row],[H Odds &lt;]]&lt;&gt;"",Weekly[[#This Row],[HGBC_P]]=TRUE,Weekly[[#This Row],[Actual]]=FALSE),BE148-1,BE148)))</f>
        <v>44.01</v>
      </c>
      <c r="BF149" s="38">
        <f>IF(Weekly[[#This Row],[H Odds &lt;]]="",BF148,IF(AND(Weekly[[#This Row],[H Odds &lt;]]&lt;&gt;"",Weekly[[#This Row],[XGB_P]]=TRUE,Weekly[[#This Row],[Actual]]=TRUE),BF148+Weekly[[#This Row],[H Odds &lt;]]-1,IF(AND(Weekly[[#This Row],[H Odds &lt;]]&lt;&gt;"",Weekly[[#This Row],[XGB_P]]=TRUE,Weekly[[#This Row],[Actual]]=FALSE),BF148-1,BF148)))</f>
        <v>47.28</v>
      </c>
      <c r="BG149" s="38">
        <f>IF(Weekly[[#This Row],[H Odds &lt;]]="",BG148,IF(AND(Weekly[[#This Row],[H Odds &lt;]]&lt;&gt;"",Weekly[[#This Row],[QDA_P]]=TRUE,Weekly[[#This Row],[Actual]]=TRUE),BG148+Weekly[[#This Row],[H Odds &lt;]]-1,IF(AND(Weekly[[#This Row],[H Odds &lt;]]&lt;&gt;"",Weekly[[#This Row],[QDA_P]]=TRUE,Weekly[[#This Row],[Actual]]=FALSE),BG148-1,BG148)))</f>
        <v>41.73</v>
      </c>
      <c r="BH149" s="38">
        <f>IF(Weekly[[#This Row],[H Odds &lt;]]="",BH148,IF(AND(Weekly[[#This Row],[H Odds &lt;]]&lt;&gt;"",Weekly[[#This Row],[KNC_P]]=TRUE,Weekly[[#This Row],[Actual]]=TRUE),BH148+Weekly[[#This Row],[H Odds &lt;]]-1,IF(AND(Weekly[[#This Row],[H Odds &lt;]]&lt;&gt;"",Weekly[[#This Row],[KNC_P]]=TRUE,Weekly[[#This Row],[Actual]]=FALSE),BH148-1,BH148)))</f>
        <v>40</v>
      </c>
      <c r="BI149" s="38">
        <f>IF(Weekly[[#This Row],[H Odds &lt;]]="",BI148,IF(AND(Weekly[[#This Row],[H Odds &lt;]]&lt;&gt;"",Weekly[[#This Row],[TRUES]]&gt;0,Weekly[[#This Row],[Actual]]=TRUE),BI148+Weekly[[#This Row],[H Odds &lt;]]-1,IF(AND(Weekly[[#This Row],[H Odds &lt;]]&lt;&gt;"",Weekly[[#This Row],[TRUES]]=0),BI148,BI148-1)))</f>
        <v>57.54</v>
      </c>
      <c r="BJ149" s="38">
        <f>IF(Weekly[[#This Row],[H Odds &lt;]]="",BJ148,IF(AND(Weekly[[#This Row],[H Odds &lt;]]&lt;&gt;"",Weekly[[#This Row],[Actual]]=TRUE),BJ148+Weekly[[#This Row],[H Odds &lt;]]-1,IF(AND(Weekly[[#This Row],[H Odds &lt;]]&lt;&gt;"",Weekly[[#This Row],[Actual]]=FALSE),BJ148-1,BJ148)))</f>
        <v>56.54</v>
      </c>
      <c r="BK149" s="58">
        <f>IF(AND(Weekly[[#This Row],[TRUES]]&gt;4,Weekly[[#This Row],[Actual]]=TRUE),BK148+Weekly[[#This Row],[BF H Odds]]-1,IF(AND(Weekly[[#This Row],[FALSES]]&gt;4,Weekly[[#This Row],[Actual]]=FALSE),BK148+Weekly[[#This Row],[BF V Odds]]-1,IF(AND(Weekly[[#This Row],[TRUES]]&gt;4,Weekly[[#This Row],[Actual]]=FALSE),BK148-1,IF(AND(Weekly[[#This Row],[FALSES]]&gt;4,Weekly[[#This Row],[Actual]]=TRUE),BK148-1,BK148))))</f>
        <v>38.54000000000002</v>
      </c>
      <c r="BL149" s="58">
        <f>IF(AND(Weekly[[#This Row],[TRUES]]&gt;5,Weekly[[#This Row],[Actual]]=TRUE),BL148+Weekly[[#This Row],[BF H Odds]]-1,IF(AND(Weekly[[#This Row],[FALSES]]&gt;5,Weekly[[#This Row],[Actual]]=FALSE),BL148+Weekly[[#This Row],[BF V Odds]]-1,IF(AND(Weekly[[#This Row],[TRUES]]&gt;5,Weekly[[#This Row],[Actual]]=FALSE),BL148-1,IF(AND(Weekly[[#This Row],[FALSES]]&gt;5,Weekly[[#This Row],[Actual]]=TRUE),BL148-1,BL148))))</f>
        <v>42.990000000000016</v>
      </c>
      <c r="BM149" s="58">
        <f>IF(AND(Weekly[[#This Row],[TRUES]]&gt;6,Weekly[[#This Row],[Actual]]=TRUE),BM148+Weekly[[#This Row],[BF H Odds]]-1,IF(AND(Weekly[[#This Row],[FALSES]]&gt;6,Weekly[[#This Row],[Actual]]=FALSE),BM148+Weekly[[#This Row],[BF V Odds]]-1,IF(AND(Weekly[[#This Row],[TRUES]]&gt;6,Weekly[[#This Row],[Actual]]=FALSE),BM148-1,IF(AND(Weekly[[#This Row],[FALSES]]&gt;6,Weekly[[#This Row],[Actual]]=TRUE),BM148-1,BM148))))</f>
        <v>45.110000000000014</v>
      </c>
      <c r="BN149" s="24"/>
    </row>
    <row r="150" spans="1:66" x14ac:dyDescent="0.25">
      <c r="A150" s="1">
        <v>176</v>
      </c>
      <c r="B150" s="10">
        <v>44256</v>
      </c>
      <c r="C150" s="17" t="s">
        <v>15</v>
      </c>
      <c r="D150" s="15" t="s">
        <v>36</v>
      </c>
      <c r="E150" t="b">
        <v>1</v>
      </c>
      <c r="F150" t="b">
        <v>1</v>
      </c>
      <c r="G150" t="b">
        <v>1</v>
      </c>
      <c r="H150" t="b">
        <v>1</v>
      </c>
      <c r="I150" t="b">
        <v>1</v>
      </c>
      <c r="J150" t="b">
        <v>1</v>
      </c>
      <c r="K150" t="b">
        <v>1</v>
      </c>
      <c r="L150" t="b">
        <v>1</v>
      </c>
      <c r="M150" t="s">
        <v>100</v>
      </c>
      <c r="N150">
        <v>1</v>
      </c>
      <c r="O150">
        <f>IF(Weekly[[#This Row],[H/V]]="H",Weekly[[#This Row],[BF H Odds]],IF(Weekly[[#This Row],[H/V]]="V",Weekly[[#This Row],[BF V Odds]],""))</f>
        <v>2.5499999999999998</v>
      </c>
      <c r="P150" t="b">
        <v>0</v>
      </c>
      <c r="Q150" t="s">
        <v>76</v>
      </c>
      <c r="R150" s="9">
        <f>IFERROR(IF(Weekly[[#This Row],[Won Bet?]]="yes",R149+(Weekly[[#This Row],[BF Odds]]*Weekly[[#This Row],[BF Stake]])-Weekly[[#This Row],[BF Stake]],R149-Weekly[[#This Row],[BF Stake]]),R149)</f>
        <v>90.060000000000045</v>
      </c>
      <c r="S150" s="9">
        <f>IFERROR(IF(Weekly[[#This Row],[Won Bet?]]="yes",S149+(((Weekly[[#This Row],[BF Odds]]*Weekly[[#This Row],[BF Stake]])-Weekly[[#This Row],[BF Stake]])*0.95),S149-Weekly[[#This Row],[BF Stake]]),S149)</f>
        <v>87.807000000000002</v>
      </c>
      <c r="T150">
        <v>1.57</v>
      </c>
      <c r="U150">
        <v>2.5499999999999998</v>
      </c>
      <c r="V150" s="24">
        <f>IF(Weekly[[#This Row],[Actual]]="","",IF(AND(Weekly[[#This Row],[SVC_P]]=Weekly[[#This Row],[Actual]],Weekly[[#This Row],[SVC_P]]=TRUE),V149+Weekly[[#This Row],[BF H Odds]]-1,IF(AND(Weekly[[#This Row],[SVC_P]]=Weekly[[#This Row],[Actual]],Weekly[[#This Row],[SVC_P]]=FALSE),V149+Weekly[[#This Row],[BF V Odds]]-1,V149-1)))</f>
        <v>67.970000000000013</v>
      </c>
      <c r="W150" s="24">
        <f>IF(Weekly[[#This Row],[Actual]]="","",IF(AND(Weekly[[#This Row],[SVC_P]]=FALSE,Weekly[[#This Row],[Actual]]=TRUE),W149+Weekly[[#This Row],[BF H Odds]]-1,IF(AND(Weekly[[#This Row],[SVC_P]]=TRUE,Weekly[[#This Row],[Actual]]=FALSE,),W149+Weekly[[#This Row],[BF V Odds]]-1,W149-1)))</f>
        <v>-100.50999999999999</v>
      </c>
      <c r="X150" s="24">
        <f>IF(Weekly[[#This Row],[Actual]]="","",IF(AND(Weekly[[#This Row],[ADBC_P]]=Weekly[[#This Row],[Actual]],Weekly[[#This Row],[ADBC_P]]=TRUE),X149+Weekly[[#This Row],[BF H Odds]]-1,IF(AND(Weekly[[#This Row],[ADBC_P]]=Weekly[[#This Row],[Actual]],Weekly[[#This Row],[ADBC_P]]=FALSE),X149+Weekly[[#This Row],[BF V Odds]]-1,X149-1)))</f>
        <v>49.700000000000024</v>
      </c>
      <c r="Y150" s="24">
        <f>IF(Weekly[[#This Row],[Actual]]="","",IF(AND(Weekly[[#This Row],[ADBC_P]]=FALSE,Weekly[[#This Row],[Actual]]=TRUE),Y149+Weekly[[#This Row],[BF H Odds]]-1,IF(AND(Weekly[[#This Row],[ADBC_P]]=TRUE,Weekly[[#This Row],[Actual]]=FALSE),Y149+Weekly[[#This Row],[BF V Odds]]-1,Y149-1)))</f>
        <v>37.130000000000017</v>
      </c>
      <c r="Z150" s="24">
        <f>IF(Weekly[[#This Row],[Actual]]="","",IF(AND(Weekly[[#This Row],[RFC_P]]=Weekly[[#This Row],[Actual]],Weekly[[#This Row],[RFC_P]]=TRUE),Z149+Weekly[[#This Row],[BF H Odds]]-1,IF(AND(Weekly[[#This Row],[RFC_P]]=Weekly[[#This Row],[Actual]],Weekly[[#This Row],[RFC_P]]=FALSE),Z149+Weekly[[#This Row],[BF V Odds]]-1,Z149-1)))</f>
        <v>32.180000000000035</v>
      </c>
      <c r="AA150" s="24">
        <f>IF(Weekly[[#This Row],[Actual]]="","",IF(AND(Weekly[[#This Row],[RFC_P]]=FALSE,Weekly[[#This Row],[Actual]]=TRUE),AA149+Weekly[[#This Row],[BF H Odds]]-1,IF(AND(Weekly[[#This Row],[RFC_P]]=TRUE,Weekly[[#This Row],[Actual]]=FALSE),AA149+Weekly[[#This Row],[BF V Odds]]-1,AA149-1)))</f>
        <v>54.650000000000013</v>
      </c>
      <c r="AB150" s="24">
        <f>IF(Weekly[[#This Row],[Actual]]="","",IF(AND(Weekly[[#This Row],[GBC_P]]=Weekly[[#This Row],[Actual]],Weekly[[#This Row],[GBC_P]]=TRUE),AB149+Weekly[[#This Row],[BF H Odds]]-1,IF(AND(Weekly[[#This Row],[GBC_P]]=Weekly[[#This Row],[Actual]],Weekly[[#This Row],[GBC_P]]=FALSE),AB149+Weekly[[#This Row],[BF V Odds]]-1,AB149-1)))</f>
        <v>34.190000000000019</v>
      </c>
      <c r="AC150" s="24">
        <f>IF(Weekly[[#This Row],[Actual]]="","",IF(AND(Weekly[[#This Row],[GBC_P]]=FALSE,Weekly[[#This Row],[Actual]]=TRUE),AC149+Weekly[[#This Row],[BF H Odds]]-1,IF(AND(Weekly[[#This Row],[GBC_P]]=TRUE,Weekly[[#This Row],[Actual]]=FALSE),AC149+Weekly[[#This Row],[BF V Odds]]-1,AC149-1)))</f>
        <v>52.640000000000022</v>
      </c>
      <c r="AD150" s="24">
        <f>IF(Weekly[[#This Row],[Actual]]="","",IF(AND(Weekly[[#This Row],[HGBC_P]]=Weekly[[#This Row],[Actual]],Weekly[[#This Row],[HGBC_P]]=TRUE),AD149+Weekly[[#This Row],[BF H Odds]]-1,IF(AND(Weekly[[#This Row],[HGBC_P]]=Weekly[[#This Row],[Actual]],Weekly[[#This Row],[HGBC_P]]=FALSE),AD149+Weekly[[#This Row],[BF V Odds]]-1,AD149-1)))</f>
        <v>24.860000000000049</v>
      </c>
      <c r="AE150" s="24">
        <f>IF(Weekly[[#This Row],[Actual]]="","",IF(AND(Weekly[[#This Row],[HGBC_P]]=FALSE,Weekly[[#This Row],[Actual]]=TRUE),AE149+Weekly[[#This Row],[BF H Odds]]-1,IF(AND(Weekly[[#This Row],[HGBC_P]]=TRUE,Weekly[[#This Row],[Actual]]=FALSE),AE149+Weekly[[#This Row],[BF V Odds]]-1,AE149-1)))</f>
        <v>61.970000000000013</v>
      </c>
      <c r="AF150" s="24">
        <f>IF(Weekly[[#This Row],[Actual]]="","",IF(AND(Weekly[[#This Row],[XGB_P]]=Weekly[[#This Row],[Actual]],Weekly[[#This Row],[XGB_P]]=TRUE),AF149+Weekly[[#This Row],[BF H Odds]]-1,IF(AND(Weekly[[#This Row],[XGB_P]]=Weekly[[#This Row],[Actual]],Weekly[[#This Row],[XGB_P]]=FALSE),AF149+Weekly[[#This Row],[BF V Odds]]-1,AF149-1)))</f>
        <v>38.110000000000021</v>
      </c>
      <c r="AG150" s="24">
        <f>IF(Weekly[[#This Row],[Actual]]="","",IF(AND(Weekly[[#This Row],[XGB_P]]=FALSE,Weekly[[#This Row],[Actual]]=TRUE),AG149+Weekly[[#This Row],[BF H Odds]]-1,IF(AND(Weekly[[#This Row],[XGB_P]]=TRUE,Weekly[[#This Row],[Actual]]=FALSE),AG149+Weekly[[#This Row],[BF V Odds]]-1,AG149-1)))</f>
        <v>48.720000000000013</v>
      </c>
      <c r="AH150" s="24">
        <f>IF(Weekly[[#This Row],[Actual]]="","",IF(AND(Weekly[[#This Row],[QDA_P]]=Weekly[[#This Row],[Actual]],Weekly[[#This Row],[QDA_P]]=TRUE),AH149+Weekly[[#This Row],[BF H Odds]]-1,IF(AND(Weekly[[#This Row],[QDA_P]]=Weekly[[#This Row],[Actual]],Weekly[[#This Row],[QDA_P]]=FALSE),AH149+Weekly[[#This Row],[BF V Odds]]-1,AH149-1)))</f>
        <v>30.320000000000022</v>
      </c>
      <c r="AI150" s="24">
        <f>IF(Weekly[[#This Row],[Actual]]="","",IF(AND(Weekly[[#This Row],[QDA_P]]=FALSE,Weekly[[#This Row],[Actual]]=TRUE),AI149+Weekly[[#This Row],[BF H Odds]]-1,IF(AND(Weekly[[#This Row],[QDA_P]]=TRUE,Weekly[[#This Row],[Actual]]=FALSE),AI149+Weekly[[#This Row],[BF V Odds]]-1,AI149-1)))</f>
        <v>56.510000000000019</v>
      </c>
      <c r="AJ150" s="24">
        <f>IF(Weekly[[#This Row],[Actual]]="","",IF(AND(Weekly[[#This Row],[KNC_P]]=TRUE,Weekly[[#This Row],[Actual]]=TRUE),AJ149+Weekly[[#This Row],[BF H Odds]]-1,IF(AND(Weekly[[#This Row],[KNC_P]]=FALSE,Weekly[[#This Row],[Actual]]=FALSE),AJ149+Weekly[[#This Row],[BF V Odds]]-1,AJ149-1)))</f>
        <v>37.58</v>
      </c>
      <c r="AK150" s="24">
        <f>IF(Weekly[[#This Row],[Actual]]="","",IF(AND(Weekly[[#This Row],[KNC_P]]=FALSE,Weekly[[#This Row],[Actual]]=TRUE),AK149+Weekly[[#This Row],[BF H Odds]]-1,IF(AND(Weekly[[#This Row],[KNC_P]]=TRUE,Weekly[[#This Row],[Actual]]=FALSE),AK149+Weekly[[#This Row],[BF V Odds]]-1,AK149-1)))</f>
        <v>42.3</v>
      </c>
      <c r="AL150" s="30">
        <f>IF(Weekly[[#This Row],[Actual]]="","",COUNTIF(Weekly[[#This Row],[SVC_P]:[QDA_P]],TRUE))</f>
        <v>7</v>
      </c>
      <c r="AM150" s="30">
        <f>IF(Weekly[[#This Row],[Actual]]="","",COUNTIF(Weekly[[#This Row],[SVC_P]:[QDA_P]],FALSE))</f>
        <v>0</v>
      </c>
      <c r="AN150" t="str">
        <f>IF(AND(Weekly[[#This Row],[BF V Odds]]&gt;$BO$6,Weekly[[#This Row],[BF V Odds]] &lt; $BO$7),Weekly[[#This Row],[BF V Odds]],"")</f>
        <v/>
      </c>
      <c r="AO150" t="str">
        <f>IF(AND(Weekly[[#This Row],[BF H Odds]]&gt;$BO$6, Weekly[[#This Row],[BF H Odds]] &lt; $BO$7),Weekly[[#This Row],[BF H Odds]],"")</f>
        <v/>
      </c>
      <c r="AP150" s="37">
        <f>IF(AND(Weekly[[#This Row],[V Odds &lt;]]="",Weekly[[#This Row],[H Odds &lt;]]=""),AP149,IF(AND(Weekly[[#This Row],[H Odds &lt;]]&lt;&gt;"",Weekly[[#This Row],[SVC_P]]=TRUE,Weekly[[#This Row],[Actual]]=TRUE),AP149+Weekly[[#This Row],[H Odds &lt;]]-1,IF(AND(Weekly[[#This Row],[V Odds &lt;]]&lt;&gt;"",Weekly[[#This Row],[SVC_P]]=FALSE,Weekly[[#This Row],[Actual]]=FALSE),AP149+Weekly[[#This Row],[V Odds &lt;]]-1,IF(AND(Weekly[[#This Row],[V Odds &lt;]]&lt;&gt;"",Weekly[[#This Row],[SVC_P]]=FALSE,Weekly[[#This Row],[Actual]]=TRUE),AP149-1,IF(AND(Weekly[[#This Row],[H Odds &lt;]]&lt;&gt;"",Weekly[[#This Row],[SVC_P]]=TRUE,Weekly[[#This Row],[Actual]]=FALSE),AP149-1,AP149)))))</f>
        <v>60.230000000000011</v>
      </c>
      <c r="AQ150" s="37">
        <f>IF(AND(Weekly[[#This Row],[V Odds &lt;]]="",Weekly[[#This Row],[H Odds &lt;]]=""),AQ149,IF(AND(Weekly[[#This Row],[H Odds &lt;]]&lt;&gt;"",Weekly[[#This Row],[ADBC_P]]=TRUE,Weekly[[#This Row],[Actual]]=TRUE),AQ149+Weekly[[#This Row],[H Odds &lt;]]-1,IF(AND(Weekly[[#This Row],[V Odds &lt;]]&lt;&gt;"",Weekly[[#This Row],[ADBC_P]]=FALSE,Weekly[[#This Row],[Actual]]=FALSE),AQ149+Weekly[[#This Row],[V Odds &lt;]]-1,IF(AND(Weekly[[#This Row],[V Odds &lt;]]&lt;&gt;"",Weekly[[#This Row],[ADBC_P]]=FALSE,Weekly[[#This Row],[Actual]]=TRUE),AQ149-1,IF(AND(Weekly[[#This Row],[H Odds &lt;]]&lt;&gt;"",Weekly[[#This Row],[ADBC_P]]=TRUE,Weekly[[#This Row],[Actual]]=FALSE),AQ149-1,AQ149)))))</f>
        <v>50.33</v>
      </c>
      <c r="AR150" s="37">
        <f>IF(AND(Weekly[[#This Row],[V Odds &lt;]]="",Weekly[[#This Row],[H Odds &lt;]]=""),AR149,IF(AND(Weekly[[#This Row],[H Odds &lt;]]&lt;&gt;"",Weekly[[#This Row],[RFC_P]]=TRUE,Weekly[[#This Row],[Actual]]=TRUE),AR149+Weekly[[#This Row],[H Odds &lt;]]-1,IF(AND(Weekly[[#This Row],[V Odds &lt;]]&lt;&gt;"",Weekly[[#This Row],[RFC_P]]=FALSE,Weekly[[#This Row],[Actual]]=FALSE),AR149+Weekly[[#This Row],[V Odds &lt;]]-1,IF(AND(Weekly[[#This Row],[V Odds &lt;]]&lt;&gt;"",Weekly[[#This Row],[RFC_P]]=FALSE,Weekly[[#This Row],[Actual]]=TRUE),AR149-1,IF(AND(Weekly[[#This Row],[H Odds &lt;]]&lt;&gt;"",Weekly[[#This Row],[RFC_P]]=TRUE,Weekly[[#This Row],[Actual]]=FALSE),AR149-1,AR149)))))</f>
        <v>45.59</v>
      </c>
      <c r="AS150" s="37">
        <f>IF(AND(Weekly[[#This Row],[V Odds &lt;]]="",Weekly[[#This Row],[H Odds &lt;]]=""),AS149,IF(AND(Weekly[[#This Row],[H Odds &lt;]]&lt;&gt;"",Weekly[[#This Row],[GBC_P]]=TRUE,Weekly[[#This Row],[Actual]]=TRUE),AS149+Weekly[[#This Row],[H Odds &lt;]]-1,IF(AND(Weekly[[#This Row],[V Odds &lt;]]&lt;&gt;"",Weekly[[#This Row],[GBC_P]]=FALSE,Weekly[[#This Row],[Actual]]=FALSE),AS149+Weekly[[#This Row],[V Odds &lt;]]-1,IF(AND(Weekly[[#This Row],[V Odds &lt;]]&lt;&gt;"",Weekly[[#This Row],[GBC_P]]=FALSE,Weekly[[#This Row],[Actual]]=TRUE),AS149-1,IF(AND(Weekly[[#This Row],[H Odds &lt;]]&lt;&gt;"",Weekly[[#This Row],[GBC_P]]=TRUE,Weekly[[#This Row],[Actual]]=FALSE),AS149-1,AS149)))))</f>
        <v>48.08</v>
      </c>
      <c r="AT150" s="37">
        <f>IF(AND(Weekly[[#This Row],[V Odds &lt;]]="",Weekly[[#This Row],[H Odds &lt;]]=""),AT149,IF(AND(Weekly[[#This Row],[H Odds &lt;]]&lt;&gt;"",Weekly[[#This Row],[HGBC_P]]=TRUE,Weekly[[#This Row],[Actual]]=TRUE),AT149+Weekly[[#This Row],[H Odds &lt;]]-1,IF(AND(Weekly[[#This Row],[V Odds &lt;]]&lt;&gt;"",Weekly[[#This Row],[HGBC_P]]=FALSE,Weekly[[#This Row],[Actual]]=FALSE),AT149+Weekly[[#This Row],[V Odds &lt;]]-1,IF(AND(Weekly[[#This Row],[V Odds &lt;]]&lt;&gt;"",Weekly[[#This Row],[HGBC_P]]=FALSE,Weekly[[#This Row],[Actual]]=TRUE),AT149-1,IF(AND(Weekly[[#This Row],[H Odds &lt;]]&lt;&gt;"",Weekly[[#This Row],[HGBC_P]]=TRUE,Weekly[[#This Row],[Actual]]=FALSE),AT149-1,AT149)))))</f>
        <v>44.51</v>
      </c>
      <c r="AU150" s="37">
        <f>IF(AND(Weekly[[#This Row],[V Odds &lt;]]="",Weekly[[#This Row],[H Odds &lt;]]=""),AU149,IF(AND(Weekly[[#This Row],[H Odds &lt;]]&lt;&gt;"",Weekly[[#This Row],[XGB_P]]=TRUE,Weekly[[#This Row],[Actual]]=TRUE),AU149+Weekly[[#This Row],[H Odds &lt;]]-1,IF(AND(Weekly[[#This Row],[V Odds &lt;]]&lt;&gt;"",Weekly[[#This Row],[XGB_P]]=FALSE,Weekly[[#This Row],[Actual]]=FALSE),AU149+Weekly[[#This Row],[V Odds &lt;]]-1,IF(AND(Weekly[[#This Row],[V Odds &lt;]]&lt;&gt;"",Weekly[[#This Row],[XGB_P]]=FALSE,Weekly[[#This Row],[Actual]]=TRUE),AU149-1,IF(AND(Weekly[[#This Row],[H Odds &lt;]]&lt;&gt;"",Weekly[[#This Row],[XGB_P]]=TRUE,Weekly[[#This Row],[Actual]]=FALSE),AU149-1,AU149)))))</f>
        <v>48.910000000000004</v>
      </c>
      <c r="AV150" s="37">
        <f>IF(AND(Weekly[[#This Row],[V Odds &lt;]]="",Weekly[[#This Row],[H Odds &lt;]]=""),AV149,IF(AND(Weekly[[#This Row],[H Odds &lt;]]&lt;&gt;"",Weekly[[#This Row],[QDA_P]]=TRUE,Weekly[[#This Row],[Actual]]=TRUE),AV149+Weekly[[#This Row],[H Odds &lt;]]-1,IF(AND(Weekly[[#This Row],[V Odds &lt;]]&lt;&gt;"",Weekly[[#This Row],[QDA_P]]=FALSE,Weekly[[#This Row],[Actual]]=FALSE),AV149+Weekly[[#This Row],[V Odds &lt;]]-1,IF(AND(Weekly[[#This Row],[V Odds &lt;]]&lt;&gt;"",Weekly[[#This Row],[QDA_P]]=FALSE,Weekly[[#This Row],[Actual]]=TRUE),AV149-1,IF(AND(Weekly[[#This Row],[H Odds &lt;]]&lt;&gt;"",Weekly[[#This Row],[QDA_P]]=TRUE,Weekly[[#This Row],[Actual]]=FALSE),AV149-1,AV149)))))</f>
        <v>48.749999999999993</v>
      </c>
      <c r="AW150" s="37">
        <f>IF(AND(Weekly[[#This Row],[H Odds &lt;]]="",Weekly[[#This Row],[V Odds &lt;]]=""),AW149,IF(AND(Weekly[[#This Row],[KNC_P]]=Weekly[[#This Row],[Actual]],Weekly[[#This Row],[KNC_P]]=TRUE),AW149+Weekly[[#This Row],[BF H Odds]]-1,IF(AND(Weekly[[#This Row],[KNC_P]]=Weekly[[#This Row],[Actual]],Weekly[[#This Row],[KNC_P]]=FALSE),AW149+Weekly[[#This Row],[BF V Odds]]-1,AW149-1)))</f>
        <v>39</v>
      </c>
      <c r="AX150" s="37">
        <f>IF(AND(Weekly[[#This Row],[V Odds &lt;]]="",Weekly[[#This Row],[H Odds &lt;]]=""),AX149,IF(AND(Weekly[[#This Row],[V Odds &lt;]]&lt;&gt;"",Weekly[[#This Row],[FALSES]]&gt;0,Weekly[[#This Row],[Actual]]=FALSE),AX149+Weekly[[#This Row],[V Odds &lt;]]-1,IF(AND(Weekly[[#This Row],[H Odds &lt;]]&lt;&gt;"",Weekly[[#This Row],[TRUES]]&gt;0,Weekly[[#This Row],[Actual]]=TRUE),AX149+Weekly[[#This Row],[H Odds &lt;]]-1,IF(AND(Weekly[[#This Row],[V Odds &lt;]]&lt;&gt;"",Weekly[[#This Row],[FALSES]]=0),AX149,IF(AND(Weekly[[#This Row],[H Odds &lt;]]&lt;&gt;"",Weekly[[#This Row],[TRUES]]=0),AX149,AX149-1)))))</f>
        <v>64.25</v>
      </c>
      <c r="AY150" s="37">
        <f>IF(AND(Weekly[[#This Row],[V Odds &lt;]]="",Weekly[[#This Row],[H Odds &lt;]]=""),AY149,IF(AND(Weekly[[#This Row],[V Odds &lt;]]&lt;&gt;"",Weekly[[#This Row],[FALSES]]&gt;0,Weekly[[#This Row],[Actual]]=FALSE),AY149+((Weekly[[#This Row],[V Odds &lt;]]-1)*0.92),IF(AND(Weekly[[#This Row],[H Odds &lt;]]&lt;&gt;"",Weekly[[#This Row],[TRUES]]&gt;0,Weekly[[#This Row],[Actual]]=TRUE),AY149+((Weekly[[#This Row],[H Odds &lt;]]-1)*0.92),IF(AND(Weekly[[#This Row],[V Odds &lt;]]&lt;&gt;"",Weekly[[#This Row],[FALSES]]=0),AY149,IF(AND(Weekly[[#This Row],[H Odds &lt;]]&lt;&gt;"",Weekly[[#This Row],[TRUES]]=0),AY149,AY149-1)))))</f>
        <v>60.870000000000012</v>
      </c>
      <c r="AZ150" s="37">
        <f>IF(AND(Weekly[[#This Row],[V Odds &lt;]]="",Weekly[[#This Row],[H Odds &lt;]]=""),AZ149,IF(AND(Weekly[[#This Row],[V Odds &lt;]]&lt;&gt;"",Weekly[[#This Row],[Actual]]=FALSE),AZ149+Weekly[[#This Row],[V Odds &lt;]]-1,IF(AND(Weekly[[#This Row],[H Odds &lt;]]&lt;&gt;"",Weekly[[#This Row],[Actual]]=TRUE),AZ149+Weekly[[#This Row],[H Odds &lt;]]-1,AZ149-1)))</f>
        <v>66.58</v>
      </c>
      <c r="BA150" s="38">
        <f>IF(Weekly[[#This Row],[H Odds &lt;]]="",BA149,IF(AND(Weekly[[#This Row],[H Odds &lt;]]&lt;&gt;"",Weekly[[#This Row],[SVC_P]]=TRUE,Weekly[[#This Row],[Actual]]=TRUE),BA149+Weekly[[#This Row],[H Odds &lt;]]-1,IF(AND(Weekly[[#This Row],[H Odds &lt;]]&lt;&gt;"",Weekly[[#This Row],[SVC_P]]=TRUE,Weekly[[#This Row],[Actual]]=FALSE),BA149-1,BA149)))</f>
        <v>57.54</v>
      </c>
      <c r="BB150" s="38">
        <f>IF(Weekly[[#This Row],[H Odds &lt;]]="",BB149,IF(AND(Weekly[[#This Row],[H Odds &lt;]]&lt;&gt;"",Weekly[[#This Row],[ADBC_P]]=TRUE,Weekly[[#This Row],[Actual]]=TRUE),BB149+Weekly[[#This Row],[H Odds &lt;]]-1,IF(AND(Weekly[[#This Row],[H Odds &lt;]]&lt;&gt;"",Weekly[[#This Row],[ADBC_P]]=TRUE,Weekly[[#This Row],[Actual]]=FALSE),BB149-1,BB149)))</f>
        <v>44.01</v>
      </c>
      <c r="BC150" s="38">
        <f>IF(Weekly[[#This Row],[H Odds &lt;]]="",BC149,IF(AND(Weekly[[#This Row],[H Odds &lt;]]&lt;&gt;"",Weekly[[#This Row],[RFC_P]]=TRUE,Weekly[[#This Row],[Actual]]=TRUE),BC149+Weekly[[#This Row],[H Odds &lt;]]-1,IF(AND(Weekly[[#This Row],[H Odds &lt;]]&lt;&gt;"",Weekly[[#This Row],[RFC_P]]=TRUE,Weekly[[#This Row],[Actual]]=FALSE),BC149-1,BC149)))</f>
        <v>42.76</v>
      </c>
      <c r="BD150" s="38">
        <f>IF(Weekly[[#This Row],[H Odds &lt;]]="",BD149,IF(AND(Weekly[[#This Row],[H Odds &lt;]]&lt;&gt;"",Weekly[[#This Row],[GBC_P]]=TRUE,Weekly[[#This Row],[Actual]]=TRUE),BD149+Weekly[[#This Row],[H Odds &lt;]]-1,IF(AND(Weekly[[#This Row],[H Odds &lt;]]&lt;&gt;"",Weekly[[#This Row],[GBC_P]]=TRUE,Weekly[[#This Row],[Actual]]=FALSE),BD149-1,BD149)))</f>
        <v>43.76</v>
      </c>
      <c r="BE150" s="38">
        <f>IF(Weekly[[#This Row],[H Odds &lt;]]="",BE149,IF(AND(Weekly[[#This Row],[H Odds &lt;]]&lt;&gt;"",Weekly[[#This Row],[HGBC_P]]=TRUE,Weekly[[#This Row],[Actual]]=TRUE),BE149+Weekly[[#This Row],[H Odds &lt;]]-1,IF(AND(Weekly[[#This Row],[H Odds &lt;]]&lt;&gt;"",Weekly[[#This Row],[HGBC_P]]=TRUE,Weekly[[#This Row],[Actual]]=FALSE),BE149-1,BE149)))</f>
        <v>44.01</v>
      </c>
      <c r="BF150" s="38">
        <f>IF(Weekly[[#This Row],[H Odds &lt;]]="",BF149,IF(AND(Weekly[[#This Row],[H Odds &lt;]]&lt;&gt;"",Weekly[[#This Row],[XGB_P]]=TRUE,Weekly[[#This Row],[Actual]]=TRUE),BF149+Weekly[[#This Row],[H Odds &lt;]]-1,IF(AND(Weekly[[#This Row],[H Odds &lt;]]&lt;&gt;"",Weekly[[#This Row],[XGB_P]]=TRUE,Weekly[[#This Row],[Actual]]=FALSE),BF149-1,BF149)))</f>
        <v>47.28</v>
      </c>
      <c r="BG150" s="38">
        <f>IF(Weekly[[#This Row],[H Odds &lt;]]="",BG149,IF(AND(Weekly[[#This Row],[H Odds &lt;]]&lt;&gt;"",Weekly[[#This Row],[QDA_P]]=TRUE,Weekly[[#This Row],[Actual]]=TRUE),BG149+Weekly[[#This Row],[H Odds &lt;]]-1,IF(AND(Weekly[[#This Row],[H Odds &lt;]]&lt;&gt;"",Weekly[[#This Row],[QDA_P]]=TRUE,Weekly[[#This Row],[Actual]]=FALSE),BG149-1,BG149)))</f>
        <v>41.73</v>
      </c>
      <c r="BH150" s="38">
        <f>IF(Weekly[[#This Row],[H Odds &lt;]]="",BH149,IF(AND(Weekly[[#This Row],[H Odds &lt;]]&lt;&gt;"",Weekly[[#This Row],[KNC_P]]=TRUE,Weekly[[#This Row],[Actual]]=TRUE),BH149+Weekly[[#This Row],[H Odds &lt;]]-1,IF(AND(Weekly[[#This Row],[H Odds &lt;]]&lt;&gt;"",Weekly[[#This Row],[KNC_P]]=TRUE,Weekly[[#This Row],[Actual]]=FALSE),BH149-1,BH149)))</f>
        <v>40</v>
      </c>
      <c r="BI150" s="38">
        <f>IF(Weekly[[#This Row],[H Odds &lt;]]="",BI149,IF(AND(Weekly[[#This Row],[H Odds &lt;]]&lt;&gt;"",Weekly[[#This Row],[TRUES]]&gt;0,Weekly[[#This Row],[Actual]]=TRUE),BI149+Weekly[[#This Row],[H Odds &lt;]]-1,IF(AND(Weekly[[#This Row],[H Odds &lt;]]&lt;&gt;"",Weekly[[#This Row],[TRUES]]=0),BI149,BI149-1)))</f>
        <v>57.54</v>
      </c>
      <c r="BJ150" s="38">
        <f>IF(Weekly[[#This Row],[H Odds &lt;]]="",BJ149,IF(AND(Weekly[[#This Row],[H Odds &lt;]]&lt;&gt;"",Weekly[[#This Row],[Actual]]=TRUE),BJ149+Weekly[[#This Row],[H Odds &lt;]]-1,IF(AND(Weekly[[#This Row],[H Odds &lt;]]&lt;&gt;"",Weekly[[#This Row],[Actual]]=FALSE),BJ149-1,BJ149)))</f>
        <v>56.54</v>
      </c>
      <c r="BK150" s="58">
        <f>IF(AND(Weekly[[#This Row],[TRUES]]&gt;4,Weekly[[#This Row],[Actual]]=TRUE),BK149+Weekly[[#This Row],[BF H Odds]]-1,IF(AND(Weekly[[#This Row],[FALSES]]&gt;4,Weekly[[#This Row],[Actual]]=FALSE),BK149+Weekly[[#This Row],[BF V Odds]]-1,IF(AND(Weekly[[#This Row],[TRUES]]&gt;4,Weekly[[#This Row],[Actual]]=FALSE),BK149-1,IF(AND(Weekly[[#This Row],[FALSES]]&gt;4,Weekly[[#This Row],[Actual]]=TRUE),BK149-1,BK149))))</f>
        <v>37.54000000000002</v>
      </c>
      <c r="BL150" s="58">
        <f>IF(AND(Weekly[[#This Row],[TRUES]]&gt;5,Weekly[[#This Row],[Actual]]=TRUE),BL149+Weekly[[#This Row],[BF H Odds]]-1,IF(AND(Weekly[[#This Row],[FALSES]]&gt;5,Weekly[[#This Row],[Actual]]=FALSE),BL149+Weekly[[#This Row],[BF V Odds]]-1,IF(AND(Weekly[[#This Row],[TRUES]]&gt;5,Weekly[[#This Row],[Actual]]=FALSE),BL149-1,IF(AND(Weekly[[#This Row],[FALSES]]&gt;5,Weekly[[#This Row],[Actual]]=TRUE),BL149-1,BL149))))</f>
        <v>41.990000000000016</v>
      </c>
      <c r="BM150" s="58">
        <f>IF(AND(Weekly[[#This Row],[TRUES]]&gt;6,Weekly[[#This Row],[Actual]]=TRUE),BM149+Weekly[[#This Row],[BF H Odds]]-1,IF(AND(Weekly[[#This Row],[FALSES]]&gt;6,Weekly[[#This Row],[Actual]]=FALSE),BM149+Weekly[[#This Row],[BF V Odds]]-1,IF(AND(Weekly[[#This Row],[TRUES]]&gt;6,Weekly[[#This Row],[Actual]]=FALSE),BM149-1,IF(AND(Weekly[[#This Row],[FALSES]]&gt;6,Weekly[[#This Row],[Actual]]=TRUE),BM149-1,BM149))))</f>
        <v>44.110000000000014</v>
      </c>
      <c r="BN150" s="24"/>
    </row>
    <row r="151" spans="1:66" x14ac:dyDescent="0.25">
      <c r="A151" s="1">
        <v>177</v>
      </c>
      <c r="B151" s="10">
        <v>44256</v>
      </c>
      <c r="C151" s="17" t="s">
        <v>17</v>
      </c>
      <c r="D151" s="15" t="s">
        <v>35</v>
      </c>
      <c r="E151" t="b">
        <v>1</v>
      </c>
      <c r="F151" t="b">
        <v>0</v>
      </c>
      <c r="G151" t="b">
        <v>0</v>
      </c>
      <c r="H151" t="b">
        <v>0</v>
      </c>
      <c r="I151" t="b">
        <v>0</v>
      </c>
      <c r="J151" t="b">
        <v>0</v>
      </c>
      <c r="K151" t="b">
        <v>0</v>
      </c>
      <c r="L151" t="b">
        <v>0</v>
      </c>
      <c r="M151" t="s">
        <v>101</v>
      </c>
      <c r="N151">
        <v>1</v>
      </c>
      <c r="O151">
        <f>IF(Weekly[[#This Row],[H/V]]="H",Weekly[[#This Row],[BF H Odds]],IF(Weekly[[#This Row],[H/V]]="V",Weekly[[#This Row],[BF V Odds]],""))</f>
        <v>1.55</v>
      </c>
      <c r="P151" t="b">
        <v>0</v>
      </c>
      <c r="Q151" t="s">
        <v>66</v>
      </c>
      <c r="R151" s="9">
        <f>IFERROR(IF(Weekly[[#This Row],[Won Bet?]]="yes",R150+(Weekly[[#This Row],[BF Odds]]*Weekly[[#This Row],[BF Stake]])-Weekly[[#This Row],[BF Stake]],R150-Weekly[[#This Row],[BF Stake]]),R150)</f>
        <v>90.610000000000042</v>
      </c>
      <c r="S151" s="9">
        <f>IFERROR(IF(Weekly[[#This Row],[Won Bet?]]="yes",S150+(((Weekly[[#This Row],[BF Odds]]*Weekly[[#This Row],[BF Stake]])-Weekly[[#This Row],[BF Stake]])*0.95),S150-Weekly[[#This Row],[BF Stake]]),S150)</f>
        <v>88.329499999999996</v>
      </c>
      <c r="T151">
        <v>1.55</v>
      </c>
      <c r="U151">
        <v>2.6</v>
      </c>
      <c r="V151" s="24">
        <f>IF(Weekly[[#This Row],[Actual]]="","",IF(AND(Weekly[[#This Row],[SVC_P]]=Weekly[[#This Row],[Actual]],Weekly[[#This Row],[SVC_P]]=TRUE),V150+Weekly[[#This Row],[BF H Odds]]-1,IF(AND(Weekly[[#This Row],[SVC_P]]=Weekly[[#This Row],[Actual]],Weekly[[#This Row],[SVC_P]]=FALSE),V150+Weekly[[#This Row],[BF V Odds]]-1,V150-1)))</f>
        <v>66.970000000000013</v>
      </c>
      <c r="W151" s="24">
        <f>IF(Weekly[[#This Row],[Actual]]="","",IF(AND(Weekly[[#This Row],[SVC_P]]=FALSE,Weekly[[#This Row],[Actual]]=TRUE),W150+Weekly[[#This Row],[BF H Odds]]-1,IF(AND(Weekly[[#This Row],[SVC_P]]=TRUE,Weekly[[#This Row],[Actual]]=FALSE,),W150+Weekly[[#This Row],[BF V Odds]]-1,W150-1)))</f>
        <v>-101.50999999999999</v>
      </c>
      <c r="X151" s="24">
        <f>IF(Weekly[[#This Row],[Actual]]="","",IF(AND(Weekly[[#This Row],[ADBC_P]]=Weekly[[#This Row],[Actual]],Weekly[[#This Row],[ADBC_P]]=TRUE),X150+Weekly[[#This Row],[BF H Odds]]-1,IF(AND(Weekly[[#This Row],[ADBC_P]]=Weekly[[#This Row],[Actual]],Weekly[[#This Row],[ADBC_P]]=FALSE),X150+Weekly[[#This Row],[BF V Odds]]-1,X150-1)))</f>
        <v>50.250000000000021</v>
      </c>
      <c r="Y151" s="24">
        <f>IF(Weekly[[#This Row],[Actual]]="","",IF(AND(Weekly[[#This Row],[ADBC_P]]=FALSE,Weekly[[#This Row],[Actual]]=TRUE),Y150+Weekly[[#This Row],[BF H Odds]]-1,IF(AND(Weekly[[#This Row],[ADBC_P]]=TRUE,Weekly[[#This Row],[Actual]]=FALSE),Y150+Weekly[[#This Row],[BF V Odds]]-1,Y150-1)))</f>
        <v>36.130000000000017</v>
      </c>
      <c r="Z151" s="24">
        <f>IF(Weekly[[#This Row],[Actual]]="","",IF(AND(Weekly[[#This Row],[RFC_P]]=Weekly[[#This Row],[Actual]],Weekly[[#This Row],[RFC_P]]=TRUE),Z150+Weekly[[#This Row],[BF H Odds]]-1,IF(AND(Weekly[[#This Row],[RFC_P]]=Weekly[[#This Row],[Actual]],Weekly[[#This Row],[RFC_P]]=FALSE),Z150+Weekly[[#This Row],[BF V Odds]]-1,Z150-1)))</f>
        <v>32.730000000000032</v>
      </c>
      <c r="AA151" s="24">
        <f>IF(Weekly[[#This Row],[Actual]]="","",IF(AND(Weekly[[#This Row],[RFC_P]]=FALSE,Weekly[[#This Row],[Actual]]=TRUE),AA150+Weekly[[#This Row],[BF H Odds]]-1,IF(AND(Weekly[[#This Row],[RFC_P]]=TRUE,Weekly[[#This Row],[Actual]]=FALSE),AA150+Weekly[[#This Row],[BF V Odds]]-1,AA150-1)))</f>
        <v>53.650000000000013</v>
      </c>
      <c r="AB151" s="24">
        <f>IF(Weekly[[#This Row],[Actual]]="","",IF(AND(Weekly[[#This Row],[GBC_P]]=Weekly[[#This Row],[Actual]],Weekly[[#This Row],[GBC_P]]=TRUE),AB150+Weekly[[#This Row],[BF H Odds]]-1,IF(AND(Weekly[[#This Row],[GBC_P]]=Weekly[[#This Row],[Actual]],Weekly[[#This Row],[GBC_P]]=FALSE),AB150+Weekly[[#This Row],[BF V Odds]]-1,AB150-1)))</f>
        <v>34.740000000000016</v>
      </c>
      <c r="AC151" s="24">
        <f>IF(Weekly[[#This Row],[Actual]]="","",IF(AND(Weekly[[#This Row],[GBC_P]]=FALSE,Weekly[[#This Row],[Actual]]=TRUE),AC150+Weekly[[#This Row],[BF H Odds]]-1,IF(AND(Weekly[[#This Row],[GBC_P]]=TRUE,Weekly[[#This Row],[Actual]]=FALSE),AC150+Weekly[[#This Row],[BF V Odds]]-1,AC150-1)))</f>
        <v>51.640000000000022</v>
      </c>
      <c r="AD151" s="24">
        <f>IF(Weekly[[#This Row],[Actual]]="","",IF(AND(Weekly[[#This Row],[HGBC_P]]=Weekly[[#This Row],[Actual]],Weekly[[#This Row],[HGBC_P]]=TRUE),AD150+Weekly[[#This Row],[BF H Odds]]-1,IF(AND(Weekly[[#This Row],[HGBC_P]]=Weekly[[#This Row],[Actual]],Weekly[[#This Row],[HGBC_P]]=FALSE),AD150+Weekly[[#This Row],[BF V Odds]]-1,AD150-1)))</f>
        <v>25.41000000000005</v>
      </c>
      <c r="AE151" s="24">
        <f>IF(Weekly[[#This Row],[Actual]]="","",IF(AND(Weekly[[#This Row],[HGBC_P]]=FALSE,Weekly[[#This Row],[Actual]]=TRUE),AE150+Weekly[[#This Row],[BF H Odds]]-1,IF(AND(Weekly[[#This Row],[HGBC_P]]=TRUE,Weekly[[#This Row],[Actual]]=FALSE),AE150+Weekly[[#This Row],[BF V Odds]]-1,AE150-1)))</f>
        <v>60.970000000000013</v>
      </c>
      <c r="AF151" s="24">
        <f>IF(Weekly[[#This Row],[Actual]]="","",IF(AND(Weekly[[#This Row],[XGB_P]]=Weekly[[#This Row],[Actual]],Weekly[[#This Row],[XGB_P]]=TRUE),AF150+Weekly[[#This Row],[BF H Odds]]-1,IF(AND(Weekly[[#This Row],[XGB_P]]=Weekly[[#This Row],[Actual]],Weekly[[#This Row],[XGB_P]]=FALSE),AF150+Weekly[[#This Row],[BF V Odds]]-1,AF150-1)))</f>
        <v>38.660000000000018</v>
      </c>
      <c r="AG151" s="24">
        <f>IF(Weekly[[#This Row],[Actual]]="","",IF(AND(Weekly[[#This Row],[XGB_P]]=FALSE,Weekly[[#This Row],[Actual]]=TRUE),AG150+Weekly[[#This Row],[BF H Odds]]-1,IF(AND(Weekly[[#This Row],[XGB_P]]=TRUE,Weekly[[#This Row],[Actual]]=FALSE),AG150+Weekly[[#This Row],[BF V Odds]]-1,AG150-1)))</f>
        <v>47.720000000000013</v>
      </c>
      <c r="AH151" s="24">
        <f>IF(Weekly[[#This Row],[Actual]]="","",IF(AND(Weekly[[#This Row],[QDA_P]]=Weekly[[#This Row],[Actual]],Weekly[[#This Row],[QDA_P]]=TRUE),AH150+Weekly[[#This Row],[BF H Odds]]-1,IF(AND(Weekly[[#This Row],[QDA_P]]=Weekly[[#This Row],[Actual]],Weekly[[#This Row],[QDA_P]]=FALSE),AH150+Weekly[[#This Row],[BF V Odds]]-1,AH150-1)))</f>
        <v>30.870000000000022</v>
      </c>
      <c r="AI151" s="24">
        <f>IF(Weekly[[#This Row],[Actual]]="","",IF(AND(Weekly[[#This Row],[QDA_P]]=FALSE,Weekly[[#This Row],[Actual]]=TRUE),AI150+Weekly[[#This Row],[BF H Odds]]-1,IF(AND(Weekly[[#This Row],[QDA_P]]=TRUE,Weekly[[#This Row],[Actual]]=FALSE),AI150+Weekly[[#This Row],[BF V Odds]]-1,AI150-1)))</f>
        <v>55.510000000000019</v>
      </c>
      <c r="AJ151" s="24">
        <f>IF(Weekly[[#This Row],[Actual]]="","",IF(AND(Weekly[[#This Row],[KNC_P]]=TRUE,Weekly[[#This Row],[Actual]]=TRUE),AJ150+Weekly[[#This Row],[BF H Odds]]-1,IF(AND(Weekly[[#This Row],[KNC_P]]=FALSE,Weekly[[#This Row],[Actual]]=FALSE),AJ150+Weekly[[#This Row],[BF V Odds]]-1,AJ150-1)))</f>
        <v>38.129999999999995</v>
      </c>
      <c r="AK151" s="24">
        <f>IF(Weekly[[#This Row],[Actual]]="","",IF(AND(Weekly[[#This Row],[KNC_P]]=FALSE,Weekly[[#This Row],[Actual]]=TRUE),AK150+Weekly[[#This Row],[BF H Odds]]-1,IF(AND(Weekly[[#This Row],[KNC_P]]=TRUE,Weekly[[#This Row],[Actual]]=FALSE),AK150+Weekly[[#This Row],[BF V Odds]]-1,AK150-1)))</f>
        <v>41.3</v>
      </c>
      <c r="AL151" s="30">
        <f>IF(Weekly[[#This Row],[Actual]]="","",COUNTIF(Weekly[[#This Row],[SVC_P]:[QDA_P]],TRUE))</f>
        <v>1</v>
      </c>
      <c r="AM151" s="30">
        <f>IF(Weekly[[#This Row],[Actual]]="","",COUNTIF(Weekly[[#This Row],[SVC_P]:[QDA_P]],FALSE))</f>
        <v>6</v>
      </c>
      <c r="AN151" t="str">
        <f>IF(AND(Weekly[[#This Row],[BF V Odds]]&gt;$BO$6,Weekly[[#This Row],[BF V Odds]] &lt; $BO$7),Weekly[[#This Row],[BF V Odds]],"")</f>
        <v/>
      </c>
      <c r="AO151" t="str">
        <f>IF(AND(Weekly[[#This Row],[BF H Odds]]&gt;$BO$6, Weekly[[#This Row],[BF H Odds]] &lt; $BO$7),Weekly[[#This Row],[BF H Odds]],"")</f>
        <v/>
      </c>
      <c r="AP151" s="37">
        <f>IF(AND(Weekly[[#This Row],[V Odds &lt;]]="",Weekly[[#This Row],[H Odds &lt;]]=""),AP150,IF(AND(Weekly[[#This Row],[H Odds &lt;]]&lt;&gt;"",Weekly[[#This Row],[SVC_P]]=TRUE,Weekly[[#This Row],[Actual]]=TRUE),AP150+Weekly[[#This Row],[H Odds &lt;]]-1,IF(AND(Weekly[[#This Row],[V Odds &lt;]]&lt;&gt;"",Weekly[[#This Row],[SVC_P]]=FALSE,Weekly[[#This Row],[Actual]]=FALSE),AP150+Weekly[[#This Row],[V Odds &lt;]]-1,IF(AND(Weekly[[#This Row],[V Odds &lt;]]&lt;&gt;"",Weekly[[#This Row],[SVC_P]]=FALSE,Weekly[[#This Row],[Actual]]=TRUE),AP150-1,IF(AND(Weekly[[#This Row],[H Odds &lt;]]&lt;&gt;"",Weekly[[#This Row],[SVC_P]]=TRUE,Weekly[[#This Row],[Actual]]=FALSE),AP150-1,AP150)))))</f>
        <v>60.230000000000011</v>
      </c>
      <c r="AQ151" s="37">
        <f>IF(AND(Weekly[[#This Row],[V Odds &lt;]]="",Weekly[[#This Row],[H Odds &lt;]]=""),AQ150,IF(AND(Weekly[[#This Row],[H Odds &lt;]]&lt;&gt;"",Weekly[[#This Row],[ADBC_P]]=TRUE,Weekly[[#This Row],[Actual]]=TRUE),AQ150+Weekly[[#This Row],[H Odds &lt;]]-1,IF(AND(Weekly[[#This Row],[V Odds &lt;]]&lt;&gt;"",Weekly[[#This Row],[ADBC_P]]=FALSE,Weekly[[#This Row],[Actual]]=FALSE),AQ150+Weekly[[#This Row],[V Odds &lt;]]-1,IF(AND(Weekly[[#This Row],[V Odds &lt;]]&lt;&gt;"",Weekly[[#This Row],[ADBC_P]]=FALSE,Weekly[[#This Row],[Actual]]=TRUE),AQ150-1,IF(AND(Weekly[[#This Row],[H Odds &lt;]]&lt;&gt;"",Weekly[[#This Row],[ADBC_P]]=TRUE,Weekly[[#This Row],[Actual]]=FALSE),AQ150-1,AQ150)))))</f>
        <v>50.33</v>
      </c>
      <c r="AR151" s="37">
        <f>IF(AND(Weekly[[#This Row],[V Odds &lt;]]="",Weekly[[#This Row],[H Odds &lt;]]=""),AR150,IF(AND(Weekly[[#This Row],[H Odds &lt;]]&lt;&gt;"",Weekly[[#This Row],[RFC_P]]=TRUE,Weekly[[#This Row],[Actual]]=TRUE),AR150+Weekly[[#This Row],[H Odds &lt;]]-1,IF(AND(Weekly[[#This Row],[V Odds &lt;]]&lt;&gt;"",Weekly[[#This Row],[RFC_P]]=FALSE,Weekly[[#This Row],[Actual]]=FALSE),AR150+Weekly[[#This Row],[V Odds &lt;]]-1,IF(AND(Weekly[[#This Row],[V Odds &lt;]]&lt;&gt;"",Weekly[[#This Row],[RFC_P]]=FALSE,Weekly[[#This Row],[Actual]]=TRUE),AR150-1,IF(AND(Weekly[[#This Row],[H Odds &lt;]]&lt;&gt;"",Weekly[[#This Row],[RFC_P]]=TRUE,Weekly[[#This Row],[Actual]]=FALSE),AR150-1,AR150)))))</f>
        <v>45.59</v>
      </c>
      <c r="AS151" s="37">
        <f>IF(AND(Weekly[[#This Row],[V Odds &lt;]]="",Weekly[[#This Row],[H Odds &lt;]]=""),AS150,IF(AND(Weekly[[#This Row],[H Odds &lt;]]&lt;&gt;"",Weekly[[#This Row],[GBC_P]]=TRUE,Weekly[[#This Row],[Actual]]=TRUE),AS150+Weekly[[#This Row],[H Odds &lt;]]-1,IF(AND(Weekly[[#This Row],[V Odds &lt;]]&lt;&gt;"",Weekly[[#This Row],[GBC_P]]=FALSE,Weekly[[#This Row],[Actual]]=FALSE),AS150+Weekly[[#This Row],[V Odds &lt;]]-1,IF(AND(Weekly[[#This Row],[V Odds &lt;]]&lt;&gt;"",Weekly[[#This Row],[GBC_P]]=FALSE,Weekly[[#This Row],[Actual]]=TRUE),AS150-1,IF(AND(Weekly[[#This Row],[H Odds &lt;]]&lt;&gt;"",Weekly[[#This Row],[GBC_P]]=TRUE,Weekly[[#This Row],[Actual]]=FALSE),AS150-1,AS150)))))</f>
        <v>48.08</v>
      </c>
      <c r="AT151" s="37">
        <f>IF(AND(Weekly[[#This Row],[V Odds &lt;]]="",Weekly[[#This Row],[H Odds &lt;]]=""),AT150,IF(AND(Weekly[[#This Row],[H Odds &lt;]]&lt;&gt;"",Weekly[[#This Row],[HGBC_P]]=TRUE,Weekly[[#This Row],[Actual]]=TRUE),AT150+Weekly[[#This Row],[H Odds &lt;]]-1,IF(AND(Weekly[[#This Row],[V Odds &lt;]]&lt;&gt;"",Weekly[[#This Row],[HGBC_P]]=FALSE,Weekly[[#This Row],[Actual]]=FALSE),AT150+Weekly[[#This Row],[V Odds &lt;]]-1,IF(AND(Weekly[[#This Row],[V Odds &lt;]]&lt;&gt;"",Weekly[[#This Row],[HGBC_P]]=FALSE,Weekly[[#This Row],[Actual]]=TRUE),AT150-1,IF(AND(Weekly[[#This Row],[H Odds &lt;]]&lt;&gt;"",Weekly[[#This Row],[HGBC_P]]=TRUE,Weekly[[#This Row],[Actual]]=FALSE),AT150-1,AT150)))))</f>
        <v>44.51</v>
      </c>
      <c r="AU151" s="37">
        <f>IF(AND(Weekly[[#This Row],[V Odds &lt;]]="",Weekly[[#This Row],[H Odds &lt;]]=""),AU150,IF(AND(Weekly[[#This Row],[H Odds &lt;]]&lt;&gt;"",Weekly[[#This Row],[XGB_P]]=TRUE,Weekly[[#This Row],[Actual]]=TRUE),AU150+Weekly[[#This Row],[H Odds &lt;]]-1,IF(AND(Weekly[[#This Row],[V Odds &lt;]]&lt;&gt;"",Weekly[[#This Row],[XGB_P]]=FALSE,Weekly[[#This Row],[Actual]]=FALSE),AU150+Weekly[[#This Row],[V Odds &lt;]]-1,IF(AND(Weekly[[#This Row],[V Odds &lt;]]&lt;&gt;"",Weekly[[#This Row],[XGB_P]]=FALSE,Weekly[[#This Row],[Actual]]=TRUE),AU150-1,IF(AND(Weekly[[#This Row],[H Odds &lt;]]&lt;&gt;"",Weekly[[#This Row],[XGB_P]]=TRUE,Weekly[[#This Row],[Actual]]=FALSE),AU150-1,AU150)))))</f>
        <v>48.910000000000004</v>
      </c>
      <c r="AV151" s="37">
        <f>IF(AND(Weekly[[#This Row],[V Odds &lt;]]="",Weekly[[#This Row],[H Odds &lt;]]=""),AV150,IF(AND(Weekly[[#This Row],[H Odds &lt;]]&lt;&gt;"",Weekly[[#This Row],[QDA_P]]=TRUE,Weekly[[#This Row],[Actual]]=TRUE),AV150+Weekly[[#This Row],[H Odds &lt;]]-1,IF(AND(Weekly[[#This Row],[V Odds &lt;]]&lt;&gt;"",Weekly[[#This Row],[QDA_P]]=FALSE,Weekly[[#This Row],[Actual]]=FALSE),AV150+Weekly[[#This Row],[V Odds &lt;]]-1,IF(AND(Weekly[[#This Row],[V Odds &lt;]]&lt;&gt;"",Weekly[[#This Row],[QDA_P]]=FALSE,Weekly[[#This Row],[Actual]]=TRUE),AV150-1,IF(AND(Weekly[[#This Row],[H Odds &lt;]]&lt;&gt;"",Weekly[[#This Row],[QDA_P]]=TRUE,Weekly[[#This Row],[Actual]]=FALSE),AV150-1,AV150)))))</f>
        <v>48.749999999999993</v>
      </c>
      <c r="AW151" s="37">
        <f>IF(AND(Weekly[[#This Row],[H Odds &lt;]]="",Weekly[[#This Row],[V Odds &lt;]]=""),AW150,IF(AND(Weekly[[#This Row],[KNC_P]]=Weekly[[#This Row],[Actual]],Weekly[[#This Row],[KNC_P]]=TRUE),AW150+Weekly[[#This Row],[BF H Odds]]-1,IF(AND(Weekly[[#This Row],[KNC_P]]=Weekly[[#This Row],[Actual]],Weekly[[#This Row],[KNC_P]]=FALSE),AW150+Weekly[[#This Row],[BF V Odds]]-1,AW150-1)))</f>
        <v>39</v>
      </c>
      <c r="AX151" s="37">
        <f>IF(AND(Weekly[[#This Row],[V Odds &lt;]]="",Weekly[[#This Row],[H Odds &lt;]]=""),AX150,IF(AND(Weekly[[#This Row],[V Odds &lt;]]&lt;&gt;"",Weekly[[#This Row],[FALSES]]&gt;0,Weekly[[#This Row],[Actual]]=FALSE),AX150+Weekly[[#This Row],[V Odds &lt;]]-1,IF(AND(Weekly[[#This Row],[H Odds &lt;]]&lt;&gt;"",Weekly[[#This Row],[TRUES]]&gt;0,Weekly[[#This Row],[Actual]]=TRUE),AX150+Weekly[[#This Row],[H Odds &lt;]]-1,IF(AND(Weekly[[#This Row],[V Odds &lt;]]&lt;&gt;"",Weekly[[#This Row],[FALSES]]=0),AX150,IF(AND(Weekly[[#This Row],[H Odds &lt;]]&lt;&gt;"",Weekly[[#This Row],[TRUES]]=0),AX150,AX150-1)))))</f>
        <v>64.25</v>
      </c>
      <c r="AY151" s="37">
        <f>IF(AND(Weekly[[#This Row],[V Odds &lt;]]="",Weekly[[#This Row],[H Odds &lt;]]=""),AY150,IF(AND(Weekly[[#This Row],[V Odds &lt;]]&lt;&gt;"",Weekly[[#This Row],[FALSES]]&gt;0,Weekly[[#This Row],[Actual]]=FALSE),AY150+((Weekly[[#This Row],[V Odds &lt;]]-1)*0.92),IF(AND(Weekly[[#This Row],[H Odds &lt;]]&lt;&gt;"",Weekly[[#This Row],[TRUES]]&gt;0,Weekly[[#This Row],[Actual]]=TRUE),AY150+((Weekly[[#This Row],[H Odds &lt;]]-1)*0.92),IF(AND(Weekly[[#This Row],[V Odds &lt;]]&lt;&gt;"",Weekly[[#This Row],[FALSES]]=0),AY150,IF(AND(Weekly[[#This Row],[H Odds &lt;]]&lt;&gt;"",Weekly[[#This Row],[TRUES]]=0),AY150,AY150-1)))))</f>
        <v>60.870000000000012</v>
      </c>
      <c r="AZ151" s="37">
        <f>IF(AND(Weekly[[#This Row],[V Odds &lt;]]="",Weekly[[#This Row],[H Odds &lt;]]=""),AZ150,IF(AND(Weekly[[#This Row],[V Odds &lt;]]&lt;&gt;"",Weekly[[#This Row],[Actual]]=FALSE),AZ150+Weekly[[#This Row],[V Odds &lt;]]-1,IF(AND(Weekly[[#This Row],[H Odds &lt;]]&lt;&gt;"",Weekly[[#This Row],[Actual]]=TRUE),AZ150+Weekly[[#This Row],[H Odds &lt;]]-1,AZ150-1)))</f>
        <v>66.58</v>
      </c>
      <c r="BA151" s="38">
        <f>IF(Weekly[[#This Row],[H Odds &lt;]]="",BA150,IF(AND(Weekly[[#This Row],[H Odds &lt;]]&lt;&gt;"",Weekly[[#This Row],[SVC_P]]=TRUE,Weekly[[#This Row],[Actual]]=TRUE),BA150+Weekly[[#This Row],[H Odds &lt;]]-1,IF(AND(Weekly[[#This Row],[H Odds &lt;]]&lt;&gt;"",Weekly[[#This Row],[SVC_P]]=TRUE,Weekly[[#This Row],[Actual]]=FALSE),BA150-1,BA150)))</f>
        <v>57.54</v>
      </c>
      <c r="BB151" s="38">
        <f>IF(Weekly[[#This Row],[H Odds &lt;]]="",BB150,IF(AND(Weekly[[#This Row],[H Odds &lt;]]&lt;&gt;"",Weekly[[#This Row],[ADBC_P]]=TRUE,Weekly[[#This Row],[Actual]]=TRUE),BB150+Weekly[[#This Row],[H Odds &lt;]]-1,IF(AND(Weekly[[#This Row],[H Odds &lt;]]&lt;&gt;"",Weekly[[#This Row],[ADBC_P]]=TRUE,Weekly[[#This Row],[Actual]]=FALSE),BB150-1,BB150)))</f>
        <v>44.01</v>
      </c>
      <c r="BC151" s="38">
        <f>IF(Weekly[[#This Row],[H Odds &lt;]]="",BC150,IF(AND(Weekly[[#This Row],[H Odds &lt;]]&lt;&gt;"",Weekly[[#This Row],[RFC_P]]=TRUE,Weekly[[#This Row],[Actual]]=TRUE),BC150+Weekly[[#This Row],[H Odds &lt;]]-1,IF(AND(Weekly[[#This Row],[H Odds &lt;]]&lt;&gt;"",Weekly[[#This Row],[RFC_P]]=TRUE,Weekly[[#This Row],[Actual]]=FALSE),BC150-1,BC150)))</f>
        <v>42.76</v>
      </c>
      <c r="BD151" s="38">
        <f>IF(Weekly[[#This Row],[H Odds &lt;]]="",BD150,IF(AND(Weekly[[#This Row],[H Odds &lt;]]&lt;&gt;"",Weekly[[#This Row],[GBC_P]]=TRUE,Weekly[[#This Row],[Actual]]=TRUE),BD150+Weekly[[#This Row],[H Odds &lt;]]-1,IF(AND(Weekly[[#This Row],[H Odds &lt;]]&lt;&gt;"",Weekly[[#This Row],[GBC_P]]=TRUE,Weekly[[#This Row],[Actual]]=FALSE),BD150-1,BD150)))</f>
        <v>43.76</v>
      </c>
      <c r="BE151" s="38">
        <f>IF(Weekly[[#This Row],[H Odds &lt;]]="",BE150,IF(AND(Weekly[[#This Row],[H Odds &lt;]]&lt;&gt;"",Weekly[[#This Row],[HGBC_P]]=TRUE,Weekly[[#This Row],[Actual]]=TRUE),BE150+Weekly[[#This Row],[H Odds &lt;]]-1,IF(AND(Weekly[[#This Row],[H Odds &lt;]]&lt;&gt;"",Weekly[[#This Row],[HGBC_P]]=TRUE,Weekly[[#This Row],[Actual]]=FALSE),BE150-1,BE150)))</f>
        <v>44.01</v>
      </c>
      <c r="BF151" s="38">
        <f>IF(Weekly[[#This Row],[H Odds &lt;]]="",BF150,IF(AND(Weekly[[#This Row],[H Odds &lt;]]&lt;&gt;"",Weekly[[#This Row],[XGB_P]]=TRUE,Weekly[[#This Row],[Actual]]=TRUE),BF150+Weekly[[#This Row],[H Odds &lt;]]-1,IF(AND(Weekly[[#This Row],[H Odds &lt;]]&lt;&gt;"",Weekly[[#This Row],[XGB_P]]=TRUE,Weekly[[#This Row],[Actual]]=FALSE),BF150-1,BF150)))</f>
        <v>47.28</v>
      </c>
      <c r="BG151" s="38">
        <f>IF(Weekly[[#This Row],[H Odds &lt;]]="",BG150,IF(AND(Weekly[[#This Row],[H Odds &lt;]]&lt;&gt;"",Weekly[[#This Row],[QDA_P]]=TRUE,Weekly[[#This Row],[Actual]]=TRUE),BG150+Weekly[[#This Row],[H Odds &lt;]]-1,IF(AND(Weekly[[#This Row],[H Odds &lt;]]&lt;&gt;"",Weekly[[#This Row],[QDA_P]]=TRUE,Weekly[[#This Row],[Actual]]=FALSE),BG150-1,BG150)))</f>
        <v>41.73</v>
      </c>
      <c r="BH151" s="38">
        <f>IF(Weekly[[#This Row],[H Odds &lt;]]="",BH150,IF(AND(Weekly[[#This Row],[H Odds &lt;]]&lt;&gt;"",Weekly[[#This Row],[KNC_P]]=TRUE,Weekly[[#This Row],[Actual]]=TRUE),BH150+Weekly[[#This Row],[H Odds &lt;]]-1,IF(AND(Weekly[[#This Row],[H Odds &lt;]]&lt;&gt;"",Weekly[[#This Row],[KNC_P]]=TRUE,Weekly[[#This Row],[Actual]]=FALSE),BH150-1,BH150)))</f>
        <v>40</v>
      </c>
      <c r="BI151" s="38">
        <f>IF(Weekly[[#This Row],[H Odds &lt;]]="",BI150,IF(AND(Weekly[[#This Row],[H Odds &lt;]]&lt;&gt;"",Weekly[[#This Row],[TRUES]]&gt;0,Weekly[[#This Row],[Actual]]=TRUE),BI150+Weekly[[#This Row],[H Odds &lt;]]-1,IF(AND(Weekly[[#This Row],[H Odds &lt;]]&lt;&gt;"",Weekly[[#This Row],[TRUES]]=0),BI150,BI150-1)))</f>
        <v>57.54</v>
      </c>
      <c r="BJ151" s="38">
        <f>IF(Weekly[[#This Row],[H Odds &lt;]]="",BJ150,IF(AND(Weekly[[#This Row],[H Odds &lt;]]&lt;&gt;"",Weekly[[#This Row],[Actual]]=TRUE),BJ150+Weekly[[#This Row],[H Odds &lt;]]-1,IF(AND(Weekly[[#This Row],[H Odds &lt;]]&lt;&gt;"",Weekly[[#This Row],[Actual]]=FALSE),BJ150-1,BJ150)))</f>
        <v>56.54</v>
      </c>
      <c r="BK151" s="58">
        <f>IF(AND(Weekly[[#This Row],[TRUES]]&gt;4,Weekly[[#This Row],[Actual]]=TRUE),BK150+Weekly[[#This Row],[BF H Odds]]-1,IF(AND(Weekly[[#This Row],[FALSES]]&gt;4,Weekly[[#This Row],[Actual]]=FALSE),BK150+Weekly[[#This Row],[BF V Odds]]-1,IF(AND(Weekly[[#This Row],[TRUES]]&gt;4,Weekly[[#This Row],[Actual]]=FALSE),BK150-1,IF(AND(Weekly[[#This Row],[FALSES]]&gt;4,Weekly[[#This Row],[Actual]]=TRUE),BK150-1,BK150))))</f>
        <v>38.090000000000018</v>
      </c>
      <c r="BL151" s="58">
        <f>IF(AND(Weekly[[#This Row],[TRUES]]&gt;5,Weekly[[#This Row],[Actual]]=TRUE),BL150+Weekly[[#This Row],[BF H Odds]]-1,IF(AND(Weekly[[#This Row],[FALSES]]&gt;5,Weekly[[#This Row],[Actual]]=FALSE),BL150+Weekly[[#This Row],[BF V Odds]]-1,IF(AND(Weekly[[#This Row],[TRUES]]&gt;5,Weekly[[#This Row],[Actual]]=FALSE),BL150-1,IF(AND(Weekly[[#This Row],[FALSES]]&gt;5,Weekly[[#This Row],[Actual]]=TRUE),BL150-1,BL150))))</f>
        <v>42.540000000000013</v>
      </c>
      <c r="BM151" s="58">
        <f>IF(AND(Weekly[[#This Row],[TRUES]]&gt;6,Weekly[[#This Row],[Actual]]=TRUE),BM150+Weekly[[#This Row],[BF H Odds]]-1,IF(AND(Weekly[[#This Row],[FALSES]]&gt;6,Weekly[[#This Row],[Actual]]=FALSE),BM150+Weekly[[#This Row],[BF V Odds]]-1,IF(AND(Weekly[[#This Row],[TRUES]]&gt;6,Weekly[[#This Row],[Actual]]=FALSE),BM150-1,IF(AND(Weekly[[#This Row],[FALSES]]&gt;6,Weekly[[#This Row],[Actual]]=TRUE),BM150-1,BM150))))</f>
        <v>44.110000000000014</v>
      </c>
      <c r="BN151" s="24"/>
    </row>
    <row r="152" spans="1:66" x14ac:dyDescent="0.25">
      <c r="A152" s="1">
        <v>178</v>
      </c>
      <c r="B152" s="10">
        <v>44256</v>
      </c>
      <c r="C152" s="17" t="s">
        <v>12</v>
      </c>
      <c r="D152" s="15" t="s">
        <v>20</v>
      </c>
      <c r="E152" t="b">
        <v>1</v>
      </c>
      <c r="F152" t="b">
        <v>1</v>
      </c>
      <c r="G152" t="b">
        <v>1</v>
      </c>
      <c r="H152" t="b">
        <v>1</v>
      </c>
      <c r="I152" t="b">
        <v>1</v>
      </c>
      <c r="J152" t="b">
        <v>1</v>
      </c>
      <c r="K152" t="b">
        <v>1</v>
      </c>
      <c r="L152" t="b">
        <v>1</v>
      </c>
      <c r="M152" t="s">
        <v>100</v>
      </c>
      <c r="N152">
        <v>1</v>
      </c>
      <c r="O152">
        <f>IF(Weekly[[#This Row],[H/V]]="H",Weekly[[#This Row],[BF H Odds]],IF(Weekly[[#This Row],[H/V]]="V",Weekly[[#This Row],[BF V Odds]],""))</f>
        <v>1.74</v>
      </c>
      <c r="P152" t="b">
        <v>0</v>
      </c>
      <c r="Q152" t="s">
        <v>76</v>
      </c>
      <c r="R152" s="9">
        <f>IFERROR(IF(Weekly[[#This Row],[Won Bet?]]="yes",R151+(Weekly[[#This Row],[BF Odds]]*Weekly[[#This Row],[BF Stake]])-Weekly[[#This Row],[BF Stake]],R151-Weekly[[#This Row],[BF Stake]]),R151)</f>
        <v>89.610000000000042</v>
      </c>
      <c r="S152" s="9">
        <f>IFERROR(IF(Weekly[[#This Row],[Won Bet?]]="yes",S151+(((Weekly[[#This Row],[BF Odds]]*Weekly[[#This Row],[BF Stake]])-Weekly[[#This Row],[BF Stake]])*0.95),S151-Weekly[[#This Row],[BF Stake]]),S151)</f>
        <v>87.329499999999996</v>
      </c>
      <c r="T152">
        <v>2.15</v>
      </c>
      <c r="U152">
        <v>1.74</v>
      </c>
      <c r="V152" s="24">
        <f>IF(Weekly[[#This Row],[Actual]]="","",IF(AND(Weekly[[#This Row],[SVC_P]]=Weekly[[#This Row],[Actual]],Weekly[[#This Row],[SVC_P]]=TRUE),V151+Weekly[[#This Row],[BF H Odds]]-1,IF(AND(Weekly[[#This Row],[SVC_P]]=Weekly[[#This Row],[Actual]],Weekly[[#This Row],[SVC_P]]=FALSE),V151+Weekly[[#This Row],[BF V Odds]]-1,V151-1)))</f>
        <v>65.970000000000013</v>
      </c>
      <c r="W152" s="24">
        <f>IF(Weekly[[#This Row],[Actual]]="","",IF(AND(Weekly[[#This Row],[SVC_P]]=FALSE,Weekly[[#This Row],[Actual]]=TRUE),W151+Weekly[[#This Row],[BF H Odds]]-1,IF(AND(Weekly[[#This Row],[SVC_P]]=TRUE,Weekly[[#This Row],[Actual]]=FALSE,),W151+Weekly[[#This Row],[BF V Odds]]-1,W151-1)))</f>
        <v>-102.50999999999999</v>
      </c>
      <c r="X152" s="24">
        <f>IF(Weekly[[#This Row],[Actual]]="","",IF(AND(Weekly[[#This Row],[ADBC_P]]=Weekly[[#This Row],[Actual]],Weekly[[#This Row],[ADBC_P]]=TRUE),X151+Weekly[[#This Row],[BF H Odds]]-1,IF(AND(Weekly[[#This Row],[ADBC_P]]=Weekly[[#This Row],[Actual]],Weekly[[#This Row],[ADBC_P]]=FALSE),X151+Weekly[[#This Row],[BF V Odds]]-1,X151-1)))</f>
        <v>49.250000000000021</v>
      </c>
      <c r="Y152" s="24">
        <f>IF(Weekly[[#This Row],[Actual]]="","",IF(AND(Weekly[[#This Row],[ADBC_P]]=FALSE,Weekly[[#This Row],[Actual]]=TRUE),Y151+Weekly[[#This Row],[BF H Odds]]-1,IF(AND(Weekly[[#This Row],[ADBC_P]]=TRUE,Weekly[[#This Row],[Actual]]=FALSE),Y151+Weekly[[#This Row],[BF V Odds]]-1,Y151-1)))</f>
        <v>37.280000000000015</v>
      </c>
      <c r="Z152" s="24">
        <f>IF(Weekly[[#This Row],[Actual]]="","",IF(AND(Weekly[[#This Row],[RFC_P]]=Weekly[[#This Row],[Actual]],Weekly[[#This Row],[RFC_P]]=TRUE),Z151+Weekly[[#This Row],[BF H Odds]]-1,IF(AND(Weekly[[#This Row],[RFC_P]]=Weekly[[#This Row],[Actual]],Weekly[[#This Row],[RFC_P]]=FALSE),Z151+Weekly[[#This Row],[BF V Odds]]-1,Z151-1)))</f>
        <v>31.730000000000032</v>
      </c>
      <c r="AA152" s="24">
        <f>IF(Weekly[[#This Row],[Actual]]="","",IF(AND(Weekly[[#This Row],[RFC_P]]=FALSE,Weekly[[#This Row],[Actual]]=TRUE),AA151+Weekly[[#This Row],[BF H Odds]]-1,IF(AND(Weekly[[#This Row],[RFC_P]]=TRUE,Weekly[[#This Row],[Actual]]=FALSE),AA151+Weekly[[#This Row],[BF V Odds]]-1,AA151-1)))</f>
        <v>54.800000000000011</v>
      </c>
      <c r="AB152" s="24">
        <f>IF(Weekly[[#This Row],[Actual]]="","",IF(AND(Weekly[[#This Row],[GBC_P]]=Weekly[[#This Row],[Actual]],Weekly[[#This Row],[GBC_P]]=TRUE),AB151+Weekly[[#This Row],[BF H Odds]]-1,IF(AND(Weekly[[#This Row],[GBC_P]]=Weekly[[#This Row],[Actual]],Weekly[[#This Row],[GBC_P]]=FALSE),AB151+Weekly[[#This Row],[BF V Odds]]-1,AB151-1)))</f>
        <v>33.740000000000016</v>
      </c>
      <c r="AC152" s="24">
        <f>IF(Weekly[[#This Row],[Actual]]="","",IF(AND(Weekly[[#This Row],[GBC_P]]=FALSE,Weekly[[#This Row],[Actual]]=TRUE),AC151+Weekly[[#This Row],[BF H Odds]]-1,IF(AND(Weekly[[#This Row],[GBC_P]]=TRUE,Weekly[[#This Row],[Actual]]=FALSE),AC151+Weekly[[#This Row],[BF V Odds]]-1,AC151-1)))</f>
        <v>52.79000000000002</v>
      </c>
      <c r="AD152" s="24">
        <f>IF(Weekly[[#This Row],[Actual]]="","",IF(AND(Weekly[[#This Row],[HGBC_P]]=Weekly[[#This Row],[Actual]],Weekly[[#This Row],[HGBC_P]]=TRUE),AD151+Weekly[[#This Row],[BF H Odds]]-1,IF(AND(Weekly[[#This Row],[HGBC_P]]=Weekly[[#This Row],[Actual]],Weekly[[#This Row],[HGBC_P]]=FALSE),AD151+Weekly[[#This Row],[BF V Odds]]-1,AD151-1)))</f>
        <v>24.41000000000005</v>
      </c>
      <c r="AE152" s="24">
        <f>IF(Weekly[[#This Row],[Actual]]="","",IF(AND(Weekly[[#This Row],[HGBC_P]]=FALSE,Weekly[[#This Row],[Actual]]=TRUE),AE151+Weekly[[#This Row],[BF H Odds]]-1,IF(AND(Weekly[[#This Row],[HGBC_P]]=TRUE,Weekly[[#This Row],[Actual]]=FALSE),AE151+Weekly[[#This Row],[BF V Odds]]-1,AE151-1)))</f>
        <v>62.120000000000012</v>
      </c>
      <c r="AF152" s="24">
        <f>IF(Weekly[[#This Row],[Actual]]="","",IF(AND(Weekly[[#This Row],[XGB_P]]=Weekly[[#This Row],[Actual]],Weekly[[#This Row],[XGB_P]]=TRUE),AF151+Weekly[[#This Row],[BF H Odds]]-1,IF(AND(Weekly[[#This Row],[XGB_P]]=Weekly[[#This Row],[Actual]],Weekly[[#This Row],[XGB_P]]=FALSE),AF151+Weekly[[#This Row],[BF V Odds]]-1,AF151-1)))</f>
        <v>37.660000000000018</v>
      </c>
      <c r="AG152" s="24">
        <f>IF(Weekly[[#This Row],[Actual]]="","",IF(AND(Weekly[[#This Row],[XGB_P]]=FALSE,Weekly[[#This Row],[Actual]]=TRUE),AG151+Weekly[[#This Row],[BF H Odds]]-1,IF(AND(Weekly[[#This Row],[XGB_P]]=TRUE,Weekly[[#This Row],[Actual]]=FALSE),AG151+Weekly[[#This Row],[BF V Odds]]-1,AG151-1)))</f>
        <v>48.870000000000012</v>
      </c>
      <c r="AH152" s="24">
        <f>IF(Weekly[[#This Row],[Actual]]="","",IF(AND(Weekly[[#This Row],[QDA_P]]=Weekly[[#This Row],[Actual]],Weekly[[#This Row],[QDA_P]]=TRUE),AH151+Weekly[[#This Row],[BF H Odds]]-1,IF(AND(Weekly[[#This Row],[QDA_P]]=Weekly[[#This Row],[Actual]],Weekly[[#This Row],[QDA_P]]=FALSE),AH151+Weekly[[#This Row],[BF V Odds]]-1,AH151-1)))</f>
        <v>29.870000000000022</v>
      </c>
      <c r="AI152" s="24">
        <f>IF(Weekly[[#This Row],[Actual]]="","",IF(AND(Weekly[[#This Row],[QDA_P]]=FALSE,Weekly[[#This Row],[Actual]]=TRUE),AI151+Weekly[[#This Row],[BF H Odds]]-1,IF(AND(Weekly[[#This Row],[QDA_P]]=TRUE,Weekly[[#This Row],[Actual]]=FALSE),AI151+Weekly[[#This Row],[BF V Odds]]-1,AI151-1)))</f>
        <v>56.660000000000018</v>
      </c>
      <c r="AJ152" s="24">
        <f>IF(Weekly[[#This Row],[Actual]]="","",IF(AND(Weekly[[#This Row],[KNC_P]]=TRUE,Weekly[[#This Row],[Actual]]=TRUE),AJ151+Weekly[[#This Row],[BF H Odds]]-1,IF(AND(Weekly[[#This Row],[KNC_P]]=FALSE,Weekly[[#This Row],[Actual]]=FALSE),AJ151+Weekly[[#This Row],[BF V Odds]]-1,AJ151-1)))</f>
        <v>37.129999999999995</v>
      </c>
      <c r="AK152" s="24">
        <f>IF(Weekly[[#This Row],[Actual]]="","",IF(AND(Weekly[[#This Row],[KNC_P]]=FALSE,Weekly[[#This Row],[Actual]]=TRUE),AK151+Weekly[[#This Row],[BF H Odds]]-1,IF(AND(Weekly[[#This Row],[KNC_P]]=TRUE,Weekly[[#This Row],[Actual]]=FALSE),AK151+Weekly[[#This Row],[BF V Odds]]-1,AK151-1)))</f>
        <v>42.449999999999996</v>
      </c>
      <c r="AL152" s="30">
        <f>IF(Weekly[[#This Row],[Actual]]="","",COUNTIF(Weekly[[#This Row],[SVC_P]:[QDA_P]],TRUE))</f>
        <v>7</v>
      </c>
      <c r="AM152" s="30">
        <f>IF(Weekly[[#This Row],[Actual]]="","",COUNTIF(Weekly[[#This Row],[SVC_P]:[QDA_P]],FALSE))</f>
        <v>0</v>
      </c>
      <c r="AN152" t="str">
        <f>IF(AND(Weekly[[#This Row],[BF V Odds]]&gt;$BO$6,Weekly[[#This Row],[BF V Odds]] &lt; $BO$7),Weekly[[#This Row],[BF V Odds]],"")</f>
        <v/>
      </c>
      <c r="AO152" t="str">
        <f>IF(AND(Weekly[[#This Row],[BF H Odds]]&gt;$BO$6, Weekly[[#This Row],[BF H Odds]] &lt; $BO$7),Weekly[[#This Row],[BF H Odds]],"")</f>
        <v/>
      </c>
      <c r="AP152" s="37">
        <f>IF(AND(Weekly[[#This Row],[V Odds &lt;]]="",Weekly[[#This Row],[H Odds &lt;]]=""),AP151,IF(AND(Weekly[[#This Row],[H Odds &lt;]]&lt;&gt;"",Weekly[[#This Row],[SVC_P]]=TRUE,Weekly[[#This Row],[Actual]]=TRUE),AP151+Weekly[[#This Row],[H Odds &lt;]]-1,IF(AND(Weekly[[#This Row],[V Odds &lt;]]&lt;&gt;"",Weekly[[#This Row],[SVC_P]]=FALSE,Weekly[[#This Row],[Actual]]=FALSE),AP151+Weekly[[#This Row],[V Odds &lt;]]-1,IF(AND(Weekly[[#This Row],[V Odds &lt;]]&lt;&gt;"",Weekly[[#This Row],[SVC_P]]=FALSE,Weekly[[#This Row],[Actual]]=TRUE),AP151-1,IF(AND(Weekly[[#This Row],[H Odds &lt;]]&lt;&gt;"",Weekly[[#This Row],[SVC_P]]=TRUE,Weekly[[#This Row],[Actual]]=FALSE),AP151-1,AP151)))))</f>
        <v>60.230000000000011</v>
      </c>
      <c r="AQ152" s="37">
        <f>IF(AND(Weekly[[#This Row],[V Odds &lt;]]="",Weekly[[#This Row],[H Odds &lt;]]=""),AQ151,IF(AND(Weekly[[#This Row],[H Odds &lt;]]&lt;&gt;"",Weekly[[#This Row],[ADBC_P]]=TRUE,Weekly[[#This Row],[Actual]]=TRUE),AQ151+Weekly[[#This Row],[H Odds &lt;]]-1,IF(AND(Weekly[[#This Row],[V Odds &lt;]]&lt;&gt;"",Weekly[[#This Row],[ADBC_P]]=FALSE,Weekly[[#This Row],[Actual]]=FALSE),AQ151+Weekly[[#This Row],[V Odds &lt;]]-1,IF(AND(Weekly[[#This Row],[V Odds &lt;]]&lt;&gt;"",Weekly[[#This Row],[ADBC_P]]=FALSE,Weekly[[#This Row],[Actual]]=TRUE),AQ151-1,IF(AND(Weekly[[#This Row],[H Odds &lt;]]&lt;&gt;"",Weekly[[#This Row],[ADBC_P]]=TRUE,Weekly[[#This Row],[Actual]]=FALSE),AQ151-1,AQ151)))))</f>
        <v>50.33</v>
      </c>
      <c r="AR152" s="37">
        <f>IF(AND(Weekly[[#This Row],[V Odds &lt;]]="",Weekly[[#This Row],[H Odds &lt;]]=""),AR151,IF(AND(Weekly[[#This Row],[H Odds &lt;]]&lt;&gt;"",Weekly[[#This Row],[RFC_P]]=TRUE,Weekly[[#This Row],[Actual]]=TRUE),AR151+Weekly[[#This Row],[H Odds &lt;]]-1,IF(AND(Weekly[[#This Row],[V Odds &lt;]]&lt;&gt;"",Weekly[[#This Row],[RFC_P]]=FALSE,Weekly[[#This Row],[Actual]]=FALSE),AR151+Weekly[[#This Row],[V Odds &lt;]]-1,IF(AND(Weekly[[#This Row],[V Odds &lt;]]&lt;&gt;"",Weekly[[#This Row],[RFC_P]]=FALSE,Weekly[[#This Row],[Actual]]=TRUE),AR151-1,IF(AND(Weekly[[#This Row],[H Odds &lt;]]&lt;&gt;"",Weekly[[#This Row],[RFC_P]]=TRUE,Weekly[[#This Row],[Actual]]=FALSE),AR151-1,AR151)))))</f>
        <v>45.59</v>
      </c>
      <c r="AS152" s="37">
        <f>IF(AND(Weekly[[#This Row],[V Odds &lt;]]="",Weekly[[#This Row],[H Odds &lt;]]=""),AS151,IF(AND(Weekly[[#This Row],[H Odds &lt;]]&lt;&gt;"",Weekly[[#This Row],[GBC_P]]=TRUE,Weekly[[#This Row],[Actual]]=TRUE),AS151+Weekly[[#This Row],[H Odds &lt;]]-1,IF(AND(Weekly[[#This Row],[V Odds &lt;]]&lt;&gt;"",Weekly[[#This Row],[GBC_P]]=FALSE,Weekly[[#This Row],[Actual]]=FALSE),AS151+Weekly[[#This Row],[V Odds &lt;]]-1,IF(AND(Weekly[[#This Row],[V Odds &lt;]]&lt;&gt;"",Weekly[[#This Row],[GBC_P]]=FALSE,Weekly[[#This Row],[Actual]]=TRUE),AS151-1,IF(AND(Weekly[[#This Row],[H Odds &lt;]]&lt;&gt;"",Weekly[[#This Row],[GBC_P]]=TRUE,Weekly[[#This Row],[Actual]]=FALSE),AS151-1,AS151)))))</f>
        <v>48.08</v>
      </c>
      <c r="AT152" s="37">
        <f>IF(AND(Weekly[[#This Row],[V Odds &lt;]]="",Weekly[[#This Row],[H Odds &lt;]]=""),AT151,IF(AND(Weekly[[#This Row],[H Odds &lt;]]&lt;&gt;"",Weekly[[#This Row],[HGBC_P]]=TRUE,Weekly[[#This Row],[Actual]]=TRUE),AT151+Weekly[[#This Row],[H Odds &lt;]]-1,IF(AND(Weekly[[#This Row],[V Odds &lt;]]&lt;&gt;"",Weekly[[#This Row],[HGBC_P]]=FALSE,Weekly[[#This Row],[Actual]]=FALSE),AT151+Weekly[[#This Row],[V Odds &lt;]]-1,IF(AND(Weekly[[#This Row],[V Odds &lt;]]&lt;&gt;"",Weekly[[#This Row],[HGBC_P]]=FALSE,Weekly[[#This Row],[Actual]]=TRUE),AT151-1,IF(AND(Weekly[[#This Row],[H Odds &lt;]]&lt;&gt;"",Weekly[[#This Row],[HGBC_P]]=TRUE,Weekly[[#This Row],[Actual]]=FALSE),AT151-1,AT151)))))</f>
        <v>44.51</v>
      </c>
      <c r="AU152" s="37">
        <f>IF(AND(Weekly[[#This Row],[V Odds &lt;]]="",Weekly[[#This Row],[H Odds &lt;]]=""),AU151,IF(AND(Weekly[[#This Row],[H Odds &lt;]]&lt;&gt;"",Weekly[[#This Row],[XGB_P]]=TRUE,Weekly[[#This Row],[Actual]]=TRUE),AU151+Weekly[[#This Row],[H Odds &lt;]]-1,IF(AND(Weekly[[#This Row],[V Odds &lt;]]&lt;&gt;"",Weekly[[#This Row],[XGB_P]]=FALSE,Weekly[[#This Row],[Actual]]=FALSE),AU151+Weekly[[#This Row],[V Odds &lt;]]-1,IF(AND(Weekly[[#This Row],[V Odds &lt;]]&lt;&gt;"",Weekly[[#This Row],[XGB_P]]=FALSE,Weekly[[#This Row],[Actual]]=TRUE),AU151-1,IF(AND(Weekly[[#This Row],[H Odds &lt;]]&lt;&gt;"",Weekly[[#This Row],[XGB_P]]=TRUE,Weekly[[#This Row],[Actual]]=FALSE),AU151-1,AU151)))))</f>
        <v>48.910000000000004</v>
      </c>
      <c r="AV152" s="37">
        <f>IF(AND(Weekly[[#This Row],[V Odds &lt;]]="",Weekly[[#This Row],[H Odds &lt;]]=""),AV151,IF(AND(Weekly[[#This Row],[H Odds &lt;]]&lt;&gt;"",Weekly[[#This Row],[QDA_P]]=TRUE,Weekly[[#This Row],[Actual]]=TRUE),AV151+Weekly[[#This Row],[H Odds &lt;]]-1,IF(AND(Weekly[[#This Row],[V Odds &lt;]]&lt;&gt;"",Weekly[[#This Row],[QDA_P]]=FALSE,Weekly[[#This Row],[Actual]]=FALSE),AV151+Weekly[[#This Row],[V Odds &lt;]]-1,IF(AND(Weekly[[#This Row],[V Odds &lt;]]&lt;&gt;"",Weekly[[#This Row],[QDA_P]]=FALSE,Weekly[[#This Row],[Actual]]=TRUE),AV151-1,IF(AND(Weekly[[#This Row],[H Odds &lt;]]&lt;&gt;"",Weekly[[#This Row],[QDA_P]]=TRUE,Weekly[[#This Row],[Actual]]=FALSE),AV151-1,AV151)))))</f>
        <v>48.749999999999993</v>
      </c>
      <c r="AW152" s="37">
        <f>IF(AND(Weekly[[#This Row],[H Odds &lt;]]="",Weekly[[#This Row],[V Odds &lt;]]=""),AW151,IF(AND(Weekly[[#This Row],[KNC_P]]=Weekly[[#This Row],[Actual]],Weekly[[#This Row],[KNC_P]]=TRUE),AW151+Weekly[[#This Row],[BF H Odds]]-1,IF(AND(Weekly[[#This Row],[KNC_P]]=Weekly[[#This Row],[Actual]],Weekly[[#This Row],[KNC_P]]=FALSE),AW151+Weekly[[#This Row],[BF V Odds]]-1,AW151-1)))</f>
        <v>39</v>
      </c>
      <c r="AX152" s="37">
        <f>IF(AND(Weekly[[#This Row],[V Odds &lt;]]="",Weekly[[#This Row],[H Odds &lt;]]=""),AX151,IF(AND(Weekly[[#This Row],[V Odds &lt;]]&lt;&gt;"",Weekly[[#This Row],[FALSES]]&gt;0,Weekly[[#This Row],[Actual]]=FALSE),AX151+Weekly[[#This Row],[V Odds &lt;]]-1,IF(AND(Weekly[[#This Row],[H Odds &lt;]]&lt;&gt;"",Weekly[[#This Row],[TRUES]]&gt;0,Weekly[[#This Row],[Actual]]=TRUE),AX151+Weekly[[#This Row],[H Odds &lt;]]-1,IF(AND(Weekly[[#This Row],[V Odds &lt;]]&lt;&gt;"",Weekly[[#This Row],[FALSES]]=0),AX151,IF(AND(Weekly[[#This Row],[H Odds &lt;]]&lt;&gt;"",Weekly[[#This Row],[TRUES]]=0),AX151,AX151-1)))))</f>
        <v>64.25</v>
      </c>
      <c r="AY152" s="37">
        <f>IF(AND(Weekly[[#This Row],[V Odds &lt;]]="",Weekly[[#This Row],[H Odds &lt;]]=""),AY151,IF(AND(Weekly[[#This Row],[V Odds &lt;]]&lt;&gt;"",Weekly[[#This Row],[FALSES]]&gt;0,Weekly[[#This Row],[Actual]]=FALSE),AY151+((Weekly[[#This Row],[V Odds &lt;]]-1)*0.92),IF(AND(Weekly[[#This Row],[H Odds &lt;]]&lt;&gt;"",Weekly[[#This Row],[TRUES]]&gt;0,Weekly[[#This Row],[Actual]]=TRUE),AY151+((Weekly[[#This Row],[H Odds &lt;]]-1)*0.92),IF(AND(Weekly[[#This Row],[V Odds &lt;]]&lt;&gt;"",Weekly[[#This Row],[FALSES]]=0),AY151,IF(AND(Weekly[[#This Row],[H Odds &lt;]]&lt;&gt;"",Weekly[[#This Row],[TRUES]]=0),AY151,AY151-1)))))</f>
        <v>60.870000000000012</v>
      </c>
      <c r="AZ152" s="37">
        <f>IF(AND(Weekly[[#This Row],[V Odds &lt;]]="",Weekly[[#This Row],[H Odds &lt;]]=""),AZ151,IF(AND(Weekly[[#This Row],[V Odds &lt;]]&lt;&gt;"",Weekly[[#This Row],[Actual]]=FALSE),AZ151+Weekly[[#This Row],[V Odds &lt;]]-1,IF(AND(Weekly[[#This Row],[H Odds &lt;]]&lt;&gt;"",Weekly[[#This Row],[Actual]]=TRUE),AZ151+Weekly[[#This Row],[H Odds &lt;]]-1,AZ151-1)))</f>
        <v>66.58</v>
      </c>
      <c r="BA152" s="38">
        <f>IF(Weekly[[#This Row],[H Odds &lt;]]="",BA151,IF(AND(Weekly[[#This Row],[H Odds &lt;]]&lt;&gt;"",Weekly[[#This Row],[SVC_P]]=TRUE,Weekly[[#This Row],[Actual]]=TRUE),BA151+Weekly[[#This Row],[H Odds &lt;]]-1,IF(AND(Weekly[[#This Row],[H Odds &lt;]]&lt;&gt;"",Weekly[[#This Row],[SVC_P]]=TRUE,Weekly[[#This Row],[Actual]]=FALSE),BA151-1,BA151)))</f>
        <v>57.54</v>
      </c>
      <c r="BB152" s="38">
        <f>IF(Weekly[[#This Row],[H Odds &lt;]]="",BB151,IF(AND(Weekly[[#This Row],[H Odds &lt;]]&lt;&gt;"",Weekly[[#This Row],[ADBC_P]]=TRUE,Weekly[[#This Row],[Actual]]=TRUE),BB151+Weekly[[#This Row],[H Odds &lt;]]-1,IF(AND(Weekly[[#This Row],[H Odds &lt;]]&lt;&gt;"",Weekly[[#This Row],[ADBC_P]]=TRUE,Weekly[[#This Row],[Actual]]=FALSE),BB151-1,BB151)))</f>
        <v>44.01</v>
      </c>
      <c r="BC152" s="38">
        <f>IF(Weekly[[#This Row],[H Odds &lt;]]="",BC151,IF(AND(Weekly[[#This Row],[H Odds &lt;]]&lt;&gt;"",Weekly[[#This Row],[RFC_P]]=TRUE,Weekly[[#This Row],[Actual]]=TRUE),BC151+Weekly[[#This Row],[H Odds &lt;]]-1,IF(AND(Weekly[[#This Row],[H Odds &lt;]]&lt;&gt;"",Weekly[[#This Row],[RFC_P]]=TRUE,Weekly[[#This Row],[Actual]]=FALSE),BC151-1,BC151)))</f>
        <v>42.76</v>
      </c>
      <c r="BD152" s="38">
        <f>IF(Weekly[[#This Row],[H Odds &lt;]]="",BD151,IF(AND(Weekly[[#This Row],[H Odds &lt;]]&lt;&gt;"",Weekly[[#This Row],[GBC_P]]=TRUE,Weekly[[#This Row],[Actual]]=TRUE),BD151+Weekly[[#This Row],[H Odds &lt;]]-1,IF(AND(Weekly[[#This Row],[H Odds &lt;]]&lt;&gt;"",Weekly[[#This Row],[GBC_P]]=TRUE,Weekly[[#This Row],[Actual]]=FALSE),BD151-1,BD151)))</f>
        <v>43.76</v>
      </c>
      <c r="BE152" s="38">
        <f>IF(Weekly[[#This Row],[H Odds &lt;]]="",BE151,IF(AND(Weekly[[#This Row],[H Odds &lt;]]&lt;&gt;"",Weekly[[#This Row],[HGBC_P]]=TRUE,Weekly[[#This Row],[Actual]]=TRUE),BE151+Weekly[[#This Row],[H Odds &lt;]]-1,IF(AND(Weekly[[#This Row],[H Odds &lt;]]&lt;&gt;"",Weekly[[#This Row],[HGBC_P]]=TRUE,Weekly[[#This Row],[Actual]]=FALSE),BE151-1,BE151)))</f>
        <v>44.01</v>
      </c>
      <c r="BF152" s="38">
        <f>IF(Weekly[[#This Row],[H Odds &lt;]]="",BF151,IF(AND(Weekly[[#This Row],[H Odds &lt;]]&lt;&gt;"",Weekly[[#This Row],[XGB_P]]=TRUE,Weekly[[#This Row],[Actual]]=TRUE),BF151+Weekly[[#This Row],[H Odds &lt;]]-1,IF(AND(Weekly[[#This Row],[H Odds &lt;]]&lt;&gt;"",Weekly[[#This Row],[XGB_P]]=TRUE,Weekly[[#This Row],[Actual]]=FALSE),BF151-1,BF151)))</f>
        <v>47.28</v>
      </c>
      <c r="BG152" s="38">
        <f>IF(Weekly[[#This Row],[H Odds &lt;]]="",BG151,IF(AND(Weekly[[#This Row],[H Odds &lt;]]&lt;&gt;"",Weekly[[#This Row],[QDA_P]]=TRUE,Weekly[[#This Row],[Actual]]=TRUE),BG151+Weekly[[#This Row],[H Odds &lt;]]-1,IF(AND(Weekly[[#This Row],[H Odds &lt;]]&lt;&gt;"",Weekly[[#This Row],[QDA_P]]=TRUE,Weekly[[#This Row],[Actual]]=FALSE),BG151-1,BG151)))</f>
        <v>41.73</v>
      </c>
      <c r="BH152" s="38">
        <f>IF(Weekly[[#This Row],[H Odds &lt;]]="",BH151,IF(AND(Weekly[[#This Row],[H Odds &lt;]]&lt;&gt;"",Weekly[[#This Row],[KNC_P]]=TRUE,Weekly[[#This Row],[Actual]]=TRUE),BH151+Weekly[[#This Row],[H Odds &lt;]]-1,IF(AND(Weekly[[#This Row],[H Odds &lt;]]&lt;&gt;"",Weekly[[#This Row],[KNC_P]]=TRUE,Weekly[[#This Row],[Actual]]=FALSE),BH151-1,BH151)))</f>
        <v>40</v>
      </c>
      <c r="BI152" s="38">
        <f>IF(Weekly[[#This Row],[H Odds &lt;]]="",BI151,IF(AND(Weekly[[#This Row],[H Odds &lt;]]&lt;&gt;"",Weekly[[#This Row],[TRUES]]&gt;0,Weekly[[#This Row],[Actual]]=TRUE),BI151+Weekly[[#This Row],[H Odds &lt;]]-1,IF(AND(Weekly[[#This Row],[H Odds &lt;]]&lt;&gt;"",Weekly[[#This Row],[TRUES]]=0),BI151,BI151-1)))</f>
        <v>57.54</v>
      </c>
      <c r="BJ152" s="38">
        <f>IF(Weekly[[#This Row],[H Odds &lt;]]="",BJ151,IF(AND(Weekly[[#This Row],[H Odds &lt;]]&lt;&gt;"",Weekly[[#This Row],[Actual]]=TRUE),BJ151+Weekly[[#This Row],[H Odds &lt;]]-1,IF(AND(Weekly[[#This Row],[H Odds &lt;]]&lt;&gt;"",Weekly[[#This Row],[Actual]]=FALSE),BJ151-1,BJ151)))</f>
        <v>56.54</v>
      </c>
      <c r="BK152" s="58">
        <f>IF(AND(Weekly[[#This Row],[TRUES]]&gt;4,Weekly[[#This Row],[Actual]]=TRUE),BK151+Weekly[[#This Row],[BF H Odds]]-1,IF(AND(Weekly[[#This Row],[FALSES]]&gt;4,Weekly[[#This Row],[Actual]]=FALSE),BK151+Weekly[[#This Row],[BF V Odds]]-1,IF(AND(Weekly[[#This Row],[TRUES]]&gt;4,Weekly[[#This Row],[Actual]]=FALSE),BK151-1,IF(AND(Weekly[[#This Row],[FALSES]]&gt;4,Weekly[[#This Row],[Actual]]=TRUE),BK151-1,BK151))))</f>
        <v>37.090000000000018</v>
      </c>
      <c r="BL152" s="58">
        <f>IF(AND(Weekly[[#This Row],[TRUES]]&gt;5,Weekly[[#This Row],[Actual]]=TRUE),BL151+Weekly[[#This Row],[BF H Odds]]-1,IF(AND(Weekly[[#This Row],[FALSES]]&gt;5,Weekly[[#This Row],[Actual]]=FALSE),BL151+Weekly[[#This Row],[BF V Odds]]-1,IF(AND(Weekly[[#This Row],[TRUES]]&gt;5,Weekly[[#This Row],[Actual]]=FALSE),BL151-1,IF(AND(Weekly[[#This Row],[FALSES]]&gt;5,Weekly[[#This Row],[Actual]]=TRUE),BL151-1,BL151))))</f>
        <v>41.540000000000013</v>
      </c>
      <c r="BM152" s="58">
        <f>IF(AND(Weekly[[#This Row],[TRUES]]&gt;6,Weekly[[#This Row],[Actual]]=TRUE),BM151+Weekly[[#This Row],[BF H Odds]]-1,IF(AND(Weekly[[#This Row],[FALSES]]&gt;6,Weekly[[#This Row],[Actual]]=FALSE),BM151+Weekly[[#This Row],[BF V Odds]]-1,IF(AND(Weekly[[#This Row],[TRUES]]&gt;6,Weekly[[#This Row],[Actual]]=FALSE),BM151-1,IF(AND(Weekly[[#This Row],[FALSES]]&gt;6,Weekly[[#This Row],[Actual]]=TRUE),BM151-1,BM151))))</f>
        <v>43.110000000000014</v>
      </c>
      <c r="BN152" s="24"/>
    </row>
    <row r="153" spans="1:66" x14ac:dyDescent="0.25">
      <c r="A153" s="1">
        <v>179</v>
      </c>
      <c r="B153" s="10">
        <v>44256</v>
      </c>
      <c r="C153" s="17" t="s">
        <v>27</v>
      </c>
      <c r="D153" s="15" t="s">
        <v>19</v>
      </c>
      <c r="E153" t="b">
        <v>1</v>
      </c>
      <c r="F153" t="b">
        <v>1</v>
      </c>
      <c r="G153" t="b">
        <v>1</v>
      </c>
      <c r="H153" t="b">
        <v>1</v>
      </c>
      <c r="I153" t="b">
        <v>1</v>
      </c>
      <c r="J153" t="b">
        <v>1</v>
      </c>
      <c r="K153" t="b">
        <v>1</v>
      </c>
      <c r="L153" t="b">
        <v>1</v>
      </c>
      <c r="M153" t="s">
        <v>100</v>
      </c>
      <c r="N153">
        <v>1</v>
      </c>
      <c r="O153">
        <f>IF(Weekly[[#This Row],[H/V]]="H",Weekly[[#This Row],[BF H Odds]],IF(Weekly[[#This Row],[H/V]]="V",Weekly[[#This Row],[BF V Odds]],""))</f>
        <v>1.3</v>
      </c>
      <c r="P153" t="b">
        <v>1</v>
      </c>
      <c r="Q153" t="s">
        <v>66</v>
      </c>
      <c r="R153" s="9">
        <f>IFERROR(IF(Weekly[[#This Row],[Won Bet?]]="yes",R152+(Weekly[[#This Row],[BF Odds]]*Weekly[[#This Row],[BF Stake]])-Weekly[[#This Row],[BF Stake]],R152-Weekly[[#This Row],[BF Stake]]),R152)</f>
        <v>89.910000000000039</v>
      </c>
      <c r="S153" s="9">
        <f>IFERROR(IF(Weekly[[#This Row],[Won Bet?]]="yes",S152+(((Weekly[[#This Row],[BF Odds]]*Weekly[[#This Row],[BF Stake]])-Weekly[[#This Row],[BF Stake]])*0.95),S152-Weekly[[#This Row],[BF Stake]]),S152)</f>
        <v>87.614499999999992</v>
      </c>
      <c r="T153">
        <v>3.65</v>
      </c>
      <c r="U153">
        <v>1.3</v>
      </c>
      <c r="V153" s="24">
        <f>IF(Weekly[[#This Row],[Actual]]="","",IF(AND(Weekly[[#This Row],[SVC_P]]=Weekly[[#This Row],[Actual]],Weekly[[#This Row],[SVC_P]]=TRUE),V152+Weekly[[#This Row],[BF H Odds]]-1,IF(AND(Weekly[[#This Row],[SVC_P]]=Weekly[[#This Row],[Actual]],Weekly[[#This Row],[SVC_P]]=FALSE),V152+Weekly[[#This Row],[BF V Odds]]-1,V152-1)))</f>
        <v>66.27000000000001</v>
      </c>
      <c r="W153" s="24">
        <f>IF(Weekly[[#This Row],[Actual]]="","",IF(AND(Weekly[[#This Row],[SVC_P]]=FALSE,Weekly[[#This Row],[Actual]]=TRUE),W152+Weekly[[#This Row],[BF H Odds]]-1,IF(AND(Weekly[[#This Row],[SVC_P]]=TRUE,Weekly[[#This Row],[Actual]]=FALSE,),W152+Weekly[[#This Row],[BF V Odds]]-1,W152-1)))</f>
        <v>-103.50999999999999</v>
      </c>
      <c r="X153" s="24">
        <f>IF(Weekly[[#This Row],[Actual]]="","",IF(AND(Weekly[[#This Row],[ADBC_P]]=Weekly[[#This Row],[Actual]],Weekly[[#This Row],[ADBC_P]]=TRUE),X152+Weekly[[#This Row],[BF H Odds]]-1,IF(AND(Weekly[[#This Row],[ADBC_P]]=Weekly[[#This Row],[Actual]],Weekly[[#This Row],[ADBC_P]]=FALSE),X152+Weekly[[#This Row],[BF V Odds]]-1,X152-1)))</f>
        <v>49.550000000000018</v>
      </c>
      <c r="Y153" s="24">
        <f>IF(Weekly[[#This Row],[Actual]]="","",IF(AND(Weekly[[#This Row],[ADBC_P]]=FALSE,Weekly[[#This Row],[Actual]]=TRUE),Y152+Weekly[[#This Row],[BF H Odds]]-1,IF(AND(Weekly[[#This Row],[ADBC_P]]=TRUE,Weekly[[#This Row],[Actual]]=FALSE),Y152+Weekly[[#This Row],[BF V Odds]]-1,Y152-1)))</f>
        <v>36.280000000000015</v>
      </c>
      <c r="Z153" s="24">
        <f>IF(Weekly[[#This Row],[Actual]]="","",IF(AND(Weekly[[#This Row],[RFC_P]]=Weekly[[#This Row],[Actual]],Weekly[[#This Row],[RFC_P]]=TRUE),Z152+Weekly[[#This Row],[BF H Odds]]-1,IF(AND(Weekly[[#This Row],[RFC_P]]=Weekly[[#This Row],[Actual]],Weekly[[#This Row],[RFC_P]]=FALSE),Z152+Weekly[[#This Row],[BF V Odds]]-1,Z152-1)))</f>
        <v>32.03000000000003</v>
      </c>
      <c r="AA153" s="24">
        <f>IF(Weekly[[#This Row],[Actual]]="","",IF(AND(Weekly[[#This Row],[RFC_P]]=FALSE,Weekly[[#This Row],[Actual]]=TRUE),AA152+Weekly[[#This Row],[BF H Odds]]-1,IF(AND(Weekly[[#This Row],[RFC_P]]=TRUE,Weekly[[#This Row],[Actual]]=FALSE),AA152+Weekly[[#This Row],[BF V Odds]]-1,AA152-1)))</f>
        <v>53.800000000000011</v>
      </c>
      <c r="AB153" s="24">
        <f>IF(Weekly[[#This Row],[Actual]]="","",IF(AND(Weekly[[#This Row],[GBC_P]]=Weekly[[#This Row],[Actual]],Weekly[[#This Row],[GBC_P]]=TRUE),AB152+Weekly[[#This Row],[BF H Odds]]-1,IF(AND(Weekly[[#This Row],[GBC_P]]=Weekly[[#This Row],[Actual]],Weekly[[#This Row],[GBC_P]]=FALSE),AB152+Weekly[[#This Row],[BF V Odds]]-1,AB152-1)))</f>
        <v>34.040000000000013</v>
      </c>
      <c r="AC153" s="24">
        <f>IF(Weekly[[#This Row],[Actual]]="","",IF(AND(Weekly[[#This Row],[GBC_P]]=FALSE,Weekly[[#This Row],[Actual]]=TRUE),AC152+Weekly[[#This Row],[BF H Odds]]-1,IF(AND(Weekly[[#This Row],[GBC_P]]=TRUE,Weekly[[#This Row],[Actual]]=FALSE),AC152+Weekly[[#This Row],[BF V Odds]]-1,AC152-1)))</f>
        <v>51.79000000000002</v>
      </c>
      <c r="AD153" s="24">
        <f>IF(Weekly[[#This Row],[Actual]]="","",IF(AND(Weekly[[#This Row],[HGBC_P]]=Weekly[[#This Row],[Actual]],Weekly[[#This Row],[HGBC_P]]=TRUE),AD152+Weekly[[#This Row],[BF H Odds]]-1,IF(AND(Weekly[[#This Row],[HGBC_P]]=Weekly[[#This Row],[Actual]],Weekly[[#This Row],[HGBC_P]]=FALSE),AD152+Weekly[[#This Row],[BF V Odds]]-1,AD152-1)))</f>
        <v>24.710000000000051</v>
      </c>
      <c r="AE153" s="24">
        <f>IF(Weekly[[#This Row],[Actual]]="","",IF(AND(Weekly[[#This Row],[HGBC_P]]=FALSE,Weekly[[#This Row],[Actual]]=TRUE),AE152+Weekly[[#This Row],[BF H Odds]]-1,IF(AND(Weekly[[#This Row],[HGBC_P]]=TRUE,Weekly[[#This Row],[Actual]]=FALSE),AE152+Weekly[[#This Row],[BF V Odds]]-1,AE152-1)))</f>
        <v>61.120000000000012</v>
      </c>
      <c r="AF153" s="24">
        <f>IF(Weekly[[#This Row],[Actual]]="","",IF(AND(Weekly[[#This Row],[XGB_P]]=Weekly[[#This Row],[Actual]],Weekly[[#This Row],[XGB_P]]=TRUE),AF152+Weekly[[#This Row],[BF H Odds]]-1,IF(AND(Weekly[[#This Row],[XGB_P]]=Weekly[[#This Row],[Actual]],Weekly[[#This Row],[XGB_P]]=FALSE),AF152+Weekly[[#This Row],[BF V Odds]]-1,AF152-1)))</f>
        <v>37.960000000000015</v>
      </c>
      <c r="AG153" s="24">
        <f>IF(Weekly[[#This Row],[Actual]]="","",IF(AND(Weekly[[#This Row],[XGB_P]]=FALSE,Weekly[[#This Row],[Actual]]=TRUE),AG152+Weekly[[#This Row],[BF H Odds]]-1,IF(AND(Weekly[[#This Row],[XGB_P]]=TRUE,Weekly[[#This Row],[Actual]]=FALSE),AG152+Weekly[[#This Row],[BF V Odds]]-1,AG152-1)))</f>
        <v>47.870000000000012</v>
      </c>
      <c r="AH153" s="24">
        <f>IF(Weekly[[#This Row],[Actual]]="","",IF(AND(Weekly[[#This Row],[QDA_P]]=Weekly[[#This Row],[Actual]],Weekly[[#This Row],[QDA_P]]=TRUE),AH152+Weekly[[#This Row],[BF H Odds]]-1,IF(AND(Weekly[[#This Row],[QDA_P]]=Weekly[[#This Row],[Actual]],Weekly[[#This Row],[QDA_P]]=FALSE),AH152+Weekly[[#This Row],[BF V Odds]]-1,AH152-1)))</f>
        <v>30.170000000000023</v>
      </c>
      <c r="AI153" s="24">
        <f>IF(Weekly[[#This Row],[Actual]]="","",IF(AND(Weekly[[#This Row],[QDA_P]]=FALSE,Weekly[[#This Row],[Actual]]=TRUE),AI152+Weekly[[#This Row],[BF H Odds]]-1,IF(AND(Weekly[[#This Row],[QDA_P]]=TRUE,Weekly[[#This Row],[Actual]]=FALSE),AI152+Weekly[[#This Row],[BF V Odds]]-1,AI152-1)))</f>
        <v>55.660000000000018</v>
      </c>
      <c r="AJ153" s="24">
        <f>IF(Weekly[[#This Row],[Actual]]="","",IF(AND(Weekly[[#This Row],[KNC_P]]=TRUE,Weekly[[#This Row],[Actual]]=TRUE),AJ152+Weekly[[#This Row],[BF H Odds]]-1,IF(AND(Weekly[[#This Row],[KNC_P]]=FALSE,Weekly[[#This Row],[Actual]]=FALSE),AJ152+Weekly[[#This Row],[BF V Odds]]-1,AJ152-1)))</f>
        <v>37.429999999999993</v>
      </c>
      <c r="AK153" s="24">
        <f>IF(Weekly[[#This Row],[Actual]]="","",IF(AND(Weekly[[#This Row],[KNC_P]]=FALSE,Weekly[[#This Row],[Actual]]=TRUE),AK152+Weekly[[#This Row],[BF H Odds]]-1,IF(AND(Weekly[[#This Row],[KNC_P]]=TRUE,Weekly[[#This Row],[Actual]]=FALSE),AK152+Weekly[[#This Row],[BF V Odds]]-1,AK152-1)))</f>
        <v>41.449999999999996</v>
      </c>
      <c r="AL153" s="30">
        <f>IF(Weekly[[#This Row],[Actual]]="","",COUNTIF(Weekly[[#This Row],[SVC_P]:[QDA_P]],TRUE))</f>
        <v>7</v>
      </c>
      <c r="AM153" s="30">
        <f>IF(Weekly[[#This Row],[Actual]]="","",COUNTIF(Weekly[[#This Row],[SVC_P]:[QDA_P]],FALSE))</f>
        <v>0</v>
      </c>
      <c r="AN153">
        <f>IF(AND(Weekly[[#This Row],[BF V Odds]]&gt;$BO$6,Weekly[[#This Row],[BF V Odds]] &lt; $BO$7),Weekly[[#This Row],[BF V Odds]],"")</f>
        <v>3.65</v>
      </c>
      <c r="AO153" t="str">
        <f>IF(AND(Weekly[[#This Row],[BF H Odds]]&gt;$BO$6, Weekly[[#This Row],[BF H Odds]] &lt; $BO$7),Weekly[[#This Row],[BF H Odds]],"")</f>
        <v/>
      </c>
      <c r="AP153" s="37">
        <f>IF(AND(Weekly[[#This Row],[V Odds &lt;]]="",Weekly[[#This Row],[H Odds &lt;]]=""),AP152,IF(AND(Weekly[[#This Row],[H Odds &lt;]]&lt;&gt;"",Weekly[[#This Row],[SVC_P]]=TRUE,Weekly[[#This Row],[Actual]]=TRUE),AP152+Weekly[[#This Row],[H Odds &lt;]]-1,IF(AND(Weekly[[#This Row],[V Odds &lt;]]&lt;&gt;"",Weekly[[#This Row],[SVC_P]]=FALSE,Weekly[[#This Row],[Actual]]=FALSE),AP152+Weekly[[#This Row],[V Odds &lt;]]-1,IF(AND(Weekly[[#This Row],[V Odds &lt;]]&lt;&gt;"",Weekly[[#This Row],[SVC_P]]=FALSE,Weekly[[#This Row],[Actual]]=TRUE),AP152-1,IF(AND(Weekly[[#This Row],[H Odds &lt;]]&lt;&gt;"",Weekly[[#This Row],[SVC_P]]=TRUE,Weekly[[#This Row],[Actual]]=FALSE),AP152-1,AP152)))))</f>
        <v>60.230000000000011</v>
      </c>
      <c r="AQ153" s="37">
        <f>IF(AND(Weekly[[#This Row],[V Odds &lt;]]="",Weekly[[#This Row],[H Odds &lt;]]=""),AQ152,IF(AND(Weekly[[#This Row],[H Odds &lt;]]&lt;&gt;"",Weekly[[#This Row],[ADBC_P]]=TRUE,Weekly[[#This Row],[Actual]]=TRUE),AQ152+Weekly[[#This Row],[H Odds &lt;]]-1,IF(AND(Weekly[[#This Row],[V Odds &lt;]]&lt;&gt;"",Weekly[[#This Row],[ADBC_P]]=FALSE,Weekly[[#This Row],[Actual]]=FALSE),AQ152+Weekly[[#This Row],[V Odds &lt;]]-1,IF(AND(Weekly[[#This Row],[V Odds &lt;]]&lt;&gt;"",Weekly[[#This Row],[ADBC_P]]=FALSE,Weekly[[#This Row],[Actual]]=TRUE),AQ152-1,IF(AND(Weekly[[#This Row],[H Odds &lt;]]&lt;&gt;"",Weekly[[#This Row],[ADBC_P]]=TRUE,Weekly[[#This Row],[Actual]]=FALSE),AQ152-1,AQ152)))))</f>
        <v>50.33</v>
      </c>
      <c r="AR153" s="37">
        <f>IF(AND(Weekly[[#This Row],[V Odds &lt;]]="",Weekly[[#This Row],[H Odds &lt;]]=""),AR152,IF(AND(Weekly[[#This Row],[H Odds &lt;]]&lt;&gt;"",Weekly[[#This Row],[RFC_P]]=TRUE,Weekly[[#This Row],[Actual]]=TRUE),AR152+Weekly[[#This Row],[H Odds &lt;]]-1,IF(AND(Weekly[[#This Row],[V Odds &lt;]]&lt;&gt;"",Weekly[[#This Row],[RFC_P]]=FALSE,Weekly[[#This Row],[Actual]]=FALSE),AR152+Weekly[[#This Row],[V Odds &lt;]]-1,IF(AND(Weekly[[#This Row],[V Odds &lt;]]&lt;&gt;"",Weekly[[#This Row],[RFC_P]]=FALSE,Weekly[[#This Row],[Actual]]=TRUE),AR152-1,IF(AND(Weekly[[#This Row],[H Odds &lt;]]&lt;&gt;"",Weekly[[#This Row],[RFC_P]]=TRUE,Weekly[[#This Row],[Actual]]=FALSE),AR152-1,AR152)))))</f>
        <v>45.59</v>
      </c>
      <c r="AS153" s="37">
        <f>IF(AND(Weekly[[#This Row],[V Odds &lt;]]="",Weekly[[#This Row],[H Odds &lt;]]=""),AS152,IF(AND(Weekly[[#This Row],[H Odds &lt;]]&lt;&gt;"",Weekly[[#This Row],[GBC_P]]=TRUE,Weekly[[#This Row],[Actual]]=TRUE),AS152+Weekly[[#This Row],[H Odds &lt;]]-1,IF(AND(Weekly[[#This Row],[V Odds &lt;]]&lt;&gt;"",Weekly[[#This Row],[GBC_P]]=FALSE,Weekly[[#This Row],[Actual]]=FALSE),AS152+Weekly[[#This Row],[V Odds &lt;]]-1,IF(AND(Weekly[[#This Row],[V Odds &lt;]]&lt;&gt;"",Weekly[[#This Row],[GBC_P]]=FALSE,Weekly[[#This Row],[Actual]]=TRUE),AS152-1,IF(AND(Weekly[[#This Row],[H Odds &lt;]]&lt;&gt;"",Weekly[[#This Row],[GBC_P]]=TRUE,Weekly[[#This Row],[Actual]]=FALSE),AS152-1,AS152)))))</f>
        <v>48.08</v>
      </c>
      <c r="AT153" s="37">
        <f>IF(AND(Weekly[[#This Row],[V Odds &lt;]]="",Weekly[[#This Row],[H Odds &lt;]]=""),AT152,IF(AND(Weekly[[#This Row],[H Odds &lt;]]&lt;&gt;"",Weekly[[#This Row],[HGBC_P]]=TRUE,Weekly[[#This Row],[Actual]]=TRUE),AT152+Weekly[[#This Row],[H Odds &lt;]]-1,IF(AND(Weekly[[#This Row],[V Odds &lt;]]&lt;&gt;"",Weekly[[#This Row],[HGBC_P]]=FALSE,Weekly[[#This Row],[Actual]]=FALSE),AT152+Weekly[[#This Row],[V Odds &lt;]]-1,IF(AND(Weekly[[#This Row],[V Odds &lt;]]&lt;&gt;"",Weekly[[#This Row],[HGBC_P]]=FALSE,Weekly[[#This Row],[Actual]]=TRUE),AT152-1,IF(AND(Weekly[[#This Row],[H Odds &lt;]]&lt;&gt;"",Weekly[[#This Row],[HGBC_P]]=TRUE,Weekly[[#This Row],[Actual]]=FALSE),AT152-1,AT152)))))</f>
        <v>44.51</v>
      </c>
      <c r="AU153" s="37">
        <f>IF(AND(Weekly[[#This Row],[V Odds &lt;]]="",Weekly[[#This Row],[H Odds &lt;]]=""),AU152,IF(AND(Weekly[[#This Row],[H Odds &lt;]]&lt;&gt;"",Weekly[[#This Row],[XGB_P]]=TRUE,Weekly[[#This Row],[Actual]]=TRUE),AU152+Weekly[[#This Row],[H Odds &lt;]]-1,IF(AND(Weekly[[#This Row],[V Odds &lt;]]&lt;&gt;"",Weekly[[#This Row],[XGB_P]]=FALSE,Weekly[[#This Row],[Actual]]=FALSE),AU152+Weekly[[#This Row],[V Odds &lt;]]-1,IF(AND(Weekly[[#This Row],[V Odds &lt;]]&lt;&gt;"",Weekly[[#This Row],[XGB_P]]=FALSE,Weekly[[#This Row],[Actual]]=TRUE),AU152-1,IF(AND(Weekly[[#This Row],[H Odds &lt;]]&lt;&gt;"",Weekly[[#This Row],[XGB_P]]=TRUE,Weekly[[#This Row],[Actual]]=FALSE),AU152-1,AU152)))))</f>
        <v>48.910000000000004</v>
      </c>
      <c r="AV153" s="37">
        <f>IF(AND(Weekly[[#This Row],[V Odds &lt;]]="",Weekly[[#This Row],[H Odds &lt;]]=""),AV152,IF(AND(Weekly[[#This Row],[H Odds &lt;]]&lt;&gt;"",Weekly[[#This Row],[QDA_P]]=TRUE,Weekly[[#This Row],[Actual]]=TRUE),AV152+Weekly[[#This Row],[H Odds &lt;]]-1,IF(AND(Weekly[[#This Row],[V Odds &lt;]]&lt;&gt;"",Weekly[[#This Row],[QDA_P]]=FALSE,Weekly[[#This Row],[Actual]]=FALSE),AV152+Weekly[[#This Row],[V Odds &lt;]]-1,IF(AND(Weekly[[#This Row],[V Odds &lt;]]&lt;&gt;"",Weekly[[#This Row],[QDA_P]]=FALSE,Weekly[[#This Row],[Actual]]=TRUE),AV152-1,IF(AND(Weekly[[#This Row],[H Odds &lt;]]&lt;&gt;"",Weekly[[#This Row],[QDA_P]]=TRUE,Weekly[[#This Row],[Actual]]=FALSE),AV152-1,AV152)))))</f>
        <v>48.749999999999993</v>
      </c>
      <c r="AW153" s="37">
        <f>IF(AND(Weekly[[#This Row],[H Odds &lt;]]="",Weekly[[#This Row],[V Odds &lt;]]=""),AW152,IF(AND(Weekly[[#This Row],[KNC_P]]=Weekly[[#This Row],[Actual]],Weekly[[#This Row],[KNC_P]]=TRUE),AW152+Weekly[[#This Row],[BF H Odds]]-1,IF(AND(Weekly[[#This Row],[KNC_P]]=Weekly[[#This Row],[Actual]],Weekly[[#This Row],[KNC_P]]=FALSE),AW152+Weekly[[#This Row],[BF V Odds]]-1,AW152-1)))</f>
        <v>39.299999999999997</v>
      </c>
      <c r="AX153" s="37">
        <f>IF(AND(Weekly[[#This Row],[V Odds &lt;]]="",Weekly[[#This Row],[H Odds &lt;]]=""),AX152,IF(AND(Weekly[[#This Row],[V Odds &lt;]]&lt;&gt;"",Weekly[[#This Row],[FALSES]]&gt;0,Weekly[[#This Row],[Actual]]=FALSE),AX152+Weekly[[#This Row],[V Odds &lt;]]-1,IF(AND(Weekly[[#This Row],[H Odds &lt;]]&lt;&gt;"",Weekly[[#This Row],[TRUES]]&gt;0,Weekly[[#This Row],[Actual]]=TRUE),AX152+Weekly[[#This Row],[H Odds &lt;]]-1,IF(AND(Weekly[[#This Row],[V Odds &lt;]]&lt;&gt;"",Weekly[[#This Row],[FALSES]]=0),AX152,IF(AND(Weekly[[#This Row],[H Odds &lt;]]&lt;&gt;"",Weekly[[#This Row],[TRUES]]=0),AX152,AX152-1)))))</f>
        <v>64.25</v>
      </c>
      <c r="AY153" s="37">
        <f>IF(AND(Weekly[[#This Row],[V Odds &lt;]]="",Weekly[[#This Row],[H Odds &lt;]]=""),AY152,IF(AND(Weekly[[#This Row],[V Odds &lt;]]&lt;&gt;"",Weekly[[#This Row],[FALSES]]&gt;0,Weekly[[#This Row],[Actual]]=FALSE),AY152+((Weekly[[#This Row],[V Odds &lt;]]-1)*0.92),IF(AND(Weekly[[#This Row],[H Odds &lt;]]&lt;&gt;"",Weekly[[#This Row],[TRUES]]&gt;0,Weekly[[#This Row],[Actual]]=TRUE),AY152+((Weekly[[#This Row],[H Odds &lt;]]-1)*0.92),IF(AND(Weekly[[#This Row],[V Odds &lt;]]&lt;&gt;"",Weekly[[#This Row],[FALSES]]=0),AY152,IF(AND(Weekly[[#This Row],[H Odds &lt;]]&lt;&gt;"",Weekly[[#This Row],[TRUES]]=0),AY152,AY152-1)))))</f>
        <v>60.870000000000012</v>
      </c>
      <c r="AZ153" s="37">
        <f>IF(AND(Weekly[[#This Row],[V Odds &lt;]]="",Weekly[[#This Row],[H Odds &lt;]]=""),AZ152,IF(AND(Weekly[[#This Row],[V Odds &lt;]]&lt;&gt;"",Weekly[[#This Row],[Actual]]=FALSE),AZ152+Weekly[[#This Row],[V Odds &lt;]]-1,IF(AND(Weekly[[#This Row],[H Odds &lt;]]&lt;&gt;"",Weekly[[#This Row],[Actual]]=TRUE),AZ152+Weekly[[#This Row],[H Odds &lt;]]-1,AZ152-1)))</f>
        <v>65.58</v>
      </c>
      <c r="BA153" s="38">
        <f>IF(Weekly[[#This Row],[H Odds &lt;]]="",BA152,IF(AND(Weekly[[#This Row],[H Odds &lt;]]&lt;&gt;"",Weekly[[#This Row],[SVC_P]]=TRUE,Weekly[[#This Row],[Actual]]=TRUE),BA152+Weekly[[#This Row],[H Odds &lt;]]-1,IF(AND(Weekly[[#This Row],[H Odds &lt;]]&lt;&gt;"",Weekly[[#This Row],[SVC_P]]=TRUE,Weekly[[#This Row],[Actual]]=FALSE),BA152-1,BA152)))</f>
        <v>57.54</v>
      </c>
      <c r="BB153" s="38">
        <f>IF(Weekly[[#This Row],[H Odds &lt;]]="",BB152,IF(AND(Weekly[[#This Row],[H Odds &lt;]]&lt;&gt;"",Weekly[[#This Row],[ADBC_P]]=TRUE,Weekly[[#This Row],[Actual]]=TRUE),BB152+Weekly[[#This Row],[H Odds &lt;]]-1,IF(AND(Weekly[[#This Row],[H Odds &lt;]]&lt;&gt;"",Weekly[[#This Row],[ADBC_P]]=TRUE,Weekly[[#This Row],[Actual]]=FALSE),BB152-1,BB152)))</f>
        <v>44.01</v>
      </c>
      <c r="BC153" s="38">
        <f>IF(Weekly[[#This Row],[H Odds &lt;]]="",BC152,IF(AND(Weekly[[#This Row],[H Odds &lt;]]&lt;&gt;"",Weekly[[#This Row],[RFC_P]]=TRUE,Weekly[[#This Row],[Actual]]=TRUE),BC152+Weekly[[#This Row],[H Odds &lt;]]-1,IF(AND(Weekly[[#This Row],[H Odds &lt;]]&lt;&gt;"",Weekly[[#This Row],[RFC_P]]=TRUE,Weekly[[#This Row],[Actual]]=FALSE),BC152-1,BC152)))</f>
        <v>42.76</v>
      </c>
      <c r="BD153" s="38">
        <f>IF(Weekly[[#This Row],[H Odds &lt;]]="",BD152,IF(AND(Weekly[[#This Row],[H Odds &lt;]]&lt;&gt;"",Weekly[[#This Row],[GBC_P]]=TRUE,Weekly[[#This Row],[Actual]]=TRUE),BD152+Weekly[[#This Row],[H Odds &lt;]]-1,IF(AND(Weekly[[#This Row],[H Odds &lt;]]&lt;&gt;"",Weekly[[#This Row],[GBC_P]]=TRUE,Weekly[[#This Row],[Actual]]=FALSE),BD152-1,BD152)))</f>
        <v>43.76</v>
      </c>
      <c r="BE153" s="38">
        <f>IF(Weekly[[#This Row],[H Odds &lt;]]="",BE152,IF(AND(Weekly[[#This Row],[H Odds &lt;]]&lt;&gt;"",Weekly[[#This Row],[HGBC_P]]=TRUE,Weekly[[#This Row],[Actual]]=TRUE),BE152+Weekly[[#This Row],[H Odds &lt;]]-1,IF(AND(Weekly[[#This Row],[H Odds &lt;]]&lt;&gt;"",Weekly[[#This Row],[HGBC_P]]=TRUE,Weekly[[#This Row],[Actual]]=FALSE),BE152-1,BE152)))</f>
        <v>44.01</v>
      </c>
      <c r="BF153" s="38">
        <f>IF(Weekly[[#This Row],[H Odds &lt;]]="",BF152,IF(AND(Weekly[[#This Row],[H Odds &lt;]]&lt;&gt;"",Weekly[[#This Row],[XGB_P]]=TRUE,Weekly[[#This Row],[Actual]]=TRUE),BF152+Weekly[[#This Row],[H Odds &lt;]]-1,IF(AND(Weekly[[#This Row],[H Odds &lt;]]&lt;&gt;"",Weekly[[#This Row],[XGB_P]]=TRUE,Weekly[[#This Row],[Actual]]=FALSE),BF152-1,BF152)))</f>
        <v>47.28</v>
      </c>
      <c r="BG153" s="38">
        <f>IF(Weekly[[#This Row],[H Odds &lt;]]="",BG152,IF(AND(Weekly[[#This Row],[H Odds &lt;]]&lt;&gt;"",Weekly[[#This Row],[QDA_P]]=TRUE,Weekly[[#This Row],[Actual]]=TRUE),BG152+Weekly[[#This Row],[H Odds &lt;]]-1,IF(AND(Weekly[[#This Row],[H Odds &lt;]]&lt;&gt;"",Weekly[[#This Row],[QDA_P]]=TRUE,Weekly[[#This Row],[Actual]]=FALSE),BG152-1,BG152)))</f>
        <v>41.73</v>
      </c>
      <c r="BH153" s="38">
        <f>IF(Weekly[[#This Row],[H Odds &lt;]]="",BH152,IF(AND(Weekly[[#This Row],[H Odds &lt;]]&lt;&gt;"",Weekly[[#This Row],[KNC_P]]=TRUE,Weekly[[#This Row],[Actual]]=TRUE),BH152+Weekly[[#This Row],[H Odds &lt;]]-1,IF(AND(Weekly[[#This Row],[H Odds &lt;]]&lt;&gt;"",Weekly[[#This Row],[KNC_P]]=TRUE,Weekly[[#This Row],[Actual]]=FALSE),BH152-1,BH152)))</f>
        <v>40</v>
      </c>
      <c r="BI153" s="38">
        <f>IF(Weekly[[#This Row],[H Odds &lt;]]="",BI152,IF(AND(Weekly[[#This Row],[H Odds &lt;]]&lt;&gt;"",Weekly[[#This Row],[TRUES]]&gt;0,Weekly[[#This Row],[Actual]]=TRUE),BI152+Weekly[[#This Row],[H Odds &lt;]]-1,IF(AND(Weekly[[#This Row],[H Odds &lt;]]&lt;&gt;"",Weekly[[#This Row],[TRUES]]=0),BI152,BI152-1)))</f>
        <v>57.54</v>
      </c>
      <c r="BJ153" s="38">
        <f>IF(Weekly[[#This Row],[H Odds &lt;]]="",BJ152,IF(AND(Weekly[[#This Row],[H Odds &lt;]]&lt;&gt;"",Weekly[[#This Row],[Actual]]=TRUE),BJ152+Weekly[[#This Row],[H Odds &lt;]]-1,IF(AND(Weekly[[#This Row],[H Odds &lt;]]&lt;&gt;"",Weekly[[#This Row],[Actual]]=FALSE),BJ152-1,BJ152)))</f>
        <v>56.54</v>
      </c>
      <c r="BK153" s="58">
        <f>IF(AND(Weekly[[#This Row],[TRUES]]&gt;4,Weekly[[#This Row],[Actual]]=TRUE),BK152+Weekly[[#This Row],[BF H Odds]]-1,IF(AND(Weekly[[#This Row],[FALSES]]&gt;4,Weekly[[#This Row],[Actual]]=FALSE),BK152+Weekly[[#This Row],[BF V Odds]]-1,IF(AND(Weekly[[#This Row],[TRUES]]&gt;4,Weekly[[#This Row],[Actual]]=FALSE),BK152-1,IF(AND(Weekly[[#This Row],[FALSES]]&gt;4,Weekly[[#This Row],[Actual]]=TRUE),BK152-1,BK152))))</f>
        <v>37.390000000000015</v>
      </c>
      <c r="BL153" s="58">
        <f>IF(AND(Weekly[[#This Row],[TRUES]]&gt;5,Weekly[[#This Row],[Actual]]=TRUE),BL152+Weekly[[#This Row],[BF H Odds]]-1,IF(AND(Weekly[[#This Row],[FALSES]]&gt;5,Weekly[[#This Row],[Actual]]=FALSE),BL152+Weekly[[#This Row],[BF V Odds]]-1,IF(AND(Weekly[[#This Row],[TRUES]]&gt;5,Weekly[[#This Row],[Actual]]=FALSE),BL152-1,IF(AND(Weekly[[#This Row],[FALSES]]&gt;5,Weekly[[#This Row],[Actual]]=TRUE),BL152-1,BL152))))</f>
        <v>41.840000000000011</v>
      </c>
      <c r="BM153" s="58">
        <f>IF(AND(Weekly[[#This Row],[TRUES]]&gt;6,Weekly[[#This Row],[Actual]]=TRUE),BM152+Weekly[[#This Row],[BF H Odds]]-1,IF(AND(Weekly[[#This Row],[FALSES]]&gt;6,Weekly[[#This Row],[Actual]]=FALSE),BM152+Weekly[[#This Row],[BF V Odds]]-1,IF(AND(Weekly[[#This Row],[TRUES]]&gt;6,Weekly[[#This Row],[Actual]]=FALSE),BM152-1,IF(AND(Weekly[[#This Row],[FALSES]]&gt;6,Weekly[[#This Row],[Actual]]=TRUE),BM152-1,BM152))))</f>
        <v>43.410000000000011</v>
      </c>
      <c r="BN153" s="24"/>
    </row>
    <row r="154" spans="1:66" x14ac:dyDescent="0.25">
      <c r="A154" s="1">
        <v>180</v>
      </c>
      <c r="B154" s="10">
        <v>44257</v>
      </c>
      <c r="C154" s="17" t="s">
        <v>22</v>
      </c>
      <c r="D154" s="15" t="s">
        <v>32</v>
      </c>
      <c r="E154" t="b">
        <v>1</v>
      </c>
      <c r="F154" t="b">
        <v>1</v>
      </c>
      <c r="G154" t="b">
        <v>0</v>
      </c>
      <c r="H154" t="b">
        <v>0</v>
      </c>
      <c r="I154" t="b">
        <v>0</v>
      </c>
      <c r="J154" t="b">
        <v>0</v>
      </c>
      <c r="K154" t="b">
        <v>1</v>
      </c>
      <c r="L154" t="b">
        <v>0</v>
      </c>
      <c r="N154" t="str">
        <f>IF(Weekly[[#This Row],[H/V]]="&lt;&gt;",1,"")</f>
        <v/>
      </c>
      <c r="O154" t="str">
        <f>IF(Weekly[[#This Row],[H/V]]="H",Weekly[[#This Row],[BF H Odds]],IF(Weekly[[#This Row],[H/V]]="V",Weekly[[#This Row],[BF V Odds]],""))</f>
        <v/>
      </c>
      <c r="P154" t="b">
        <v>0</v>
      </c>
      <c r="R154" s="9">
        <f>IFERROR(IF(Weekly[[#This Row],[Won Bet?]]="yes",R153+(Weekly[[#This Row],[BF Odds]]*Weekly[[#This Row],[BF Stake]])-Weekly[[#This Row],[BF Stake]],R153-Weekly[[#This Row],[BF Stake]]),R153)</f>
        <v>89.910000000000039</v>
      </c>
      <c r="S154" s="9">
        <f>IFERROR(IF(Weekly[[#This Row],[Won Bet?]]="yes",S153+(((Weekly[[#This Row],[BF Odds]]*Weekly[[#This Row],[BF Stake]])-Weekly[[#This Row],[BF Stake]])*0.95),S153-Weekly[[#This Row],[BF Stake]]),S153)</f>
        <v>87.614499999999992</v>
      </c>
      <c r="T154">
        <v>1.95</v>
      </c>
      <c r="U154">
        <v>1.9</v>
      </c>
      <c r="V154" s="24">
        <f>IF(Weekly[[#This Row],[Actual]]="","",IF(AND(Weekly[[#This Row],[SVC_P]]=Weekly[[#This Row],[Actual]],Weekly[[#This Row],[SVC_P]]=TRUE),V153+Weekly[[#This Row],[BF H Odds]]-1,IF(AND(Weekly[[#This Row],[SVC_P]]=Weekly[[#This Row],[Actual]],Weekly[[#This Row],[SVC_P]]=FALSE),V153+Weekly[[#This Row],[BF V Odds]]-1,V153-1)))</f>
        <v>65.27000000000001</v>
      </c>
      <c r="W154" s="24">
        <f>IF(Weekly[[#This Row],[Actual]]="","",IF(AND(Weekly[[#This Row],[SVC_P]]=FALSE,Weekly[[#This Row],[Actual]]=TRUE),W153+Weekly[[#This Row],[BF H Odds]]-1,IF(AND(Weekly[[#This Row],[SVC_P]]=TRUE,Weekly[[#This Row],[Actual]]=FALSE,),W153+Weekly[[#This Row],[BF V Odds]]-1,W153-1)))</f>
        <v>-104.50999999999999</v>
      </c>
      <c r="X154" s="24">
        <f>IF(Weekly[[#This Row],[Actual]]="","",IF(AND(Weekly[[#This Row],[ADBC_P]]=Weekly[[#This Row],[Actual]],Weekly[[#This Row],[ADBC_P]]=TRUE),X153+Weekly[[#This Row],[BF H Odds]]-1,IF(AND(Weekly[[#This Row],[ADBC_P]]=Weekly[[#This Row],[Actual]],Weekly[[#This Row],[ADBC_P]]=FALSE),X153+Weekly[[#This Row],[BF V Odds]]-1,X153-1)))</f>
        <v>48.550000000000018</v>
      </c>
      <c r="Y154" s="24">
        <f>IF(Weekly[[#This Row],[Actual]]="","",IF(AND(Weekly[[#This Row],[ADBC_P]]=FALSE,Weekly[[#This Row],[Actual]]=TRUE),Y153+Weekly[[#This Row],[BF H Odds]]-1,IF(AND(Weekly[[#This Row],[ADBC_P]]=TRUE,Weekly[[#This Row],[Actual]]=FALSE),Y153+Weekly[[#This Row],[BF V Odds]]-1,Y153-1)))</f>
        <v>37.230000000000018</v>
      </c>
      <c r="Z154" s="24">
        <f>IF(Weekly[[#This Row],[Actual]]="","",IF(AND(Weekly[[#This Row],[RFC_P]]=Weekly[[#This Row],[Actual]],Weekly[[#This Row],[RFC_P]]=TRUE),Z153+Weekly[[#This Row],[BF H Odds]]-1,IF(AND(Weekly[[#This Row],[RFC_P]]=Weekly[[#This Row],[Actual]],Weekly[[#This Row],[RFC_P]]=FALSE),Z153+Weekly[[#This Row],[BF V Odds]]-1,Z153-1)))</f>
        <v>32.980000000000032</v>
      </c>
      <c r="AA154" s="24">
        <f>IF(Weekly[[#This Row],[Actual]]="","",IF(AND(Weekly[[#This Row],[RFC_P]]=FALSE,Weekly[[#This Row],[Actual]]=TRUE),AA153+Weekly[[#This Row],[BF H Odds]]-1,IF(AND(Weekly[[#This Row],[RFC_P]]=TRUE,Weekly[[#This Row],[Actual]]=FALSE),AA153+Weekly[[#This Row],[BF V Odds]]-1,AA153-1)))</f>
        <v>52.800000000000011</v>
      </c>
      <c r="AB154" s="24">
        <f>IF(Weekly[[#This Row],[Actual]]="","",IF(AND(Weekly[[#This Row],[GBC_P]]=Weekly[[#This Row],[Actual]],Weekly[[#This Row],[GBC_P]]=TRUE),AB153+Weekly[[#This Row],[BF H Odds]]-1,IF(AND(Weekly[[#This Row],[GBC_P]]=Weekly[[#This Row],[Actual]],Weekly[[#This Row],[GBC_P]]=FALSE),AB153+Weekly[[#This Row],[BF V Odds]]-1,AB153-1)))</f>
        <v>34.990000000000016</v>
      </c>
      <c r="AC154" s="24">
        <f>IF(Weekly[[#This Row],[Actual]]="","",IF(AND(Weekly[[#This Row],[GBC_P]]=FALSE,Weekly[[#This Row],[Actual]]=TRUE),AC153+Weekly[[#This Row],[BF H Odds]]-1,IF(AND(Weekly[[#This Row],[GBC_P]]=TRUE,Weekly[[#This Row],[Actual]]=FALSE),AC153+Weekly[[#This Row],[BF V Odds]]-1,AC153-1)))</f>
        <v>50.79000000000002</v>
      </c>
      <c r="AD154" s="24">
        <f>IF(Weekly[[#This Row],[Actual]]="","",IF(AND(Weekly[[#This Row],[HGBC_P]]=Weekly[[#This Row],[Actual]],Weekly[[#This Row],[HGBC_P]]=TRUE),AD153+Weekly[[#This Row],[BF H Odds]]-1,IF(AND(Weekly[[#This Row],[HGBC_P]]=Weekly[[#This Row],[Actual]],Weekly[[#This Row],[HGBC_P]]=FALSE),AD153+Weekly[[#This Row],[BF V Odds]]-1,AD153-1)))</f>
        <v>25.66000000000005</v>
      </c>
      <c r="AE154" s="24">
        <f>IF(Weekly[[#This Row],[Actual]]="","",IF(AND(Weekly[[#This Row],[HGBC_P]]=FALSE,Weekly[[#This Row],[Actual]]=TRUE),AE153+Weekly[[#This Row],[BF H Odds]]-1,IF(AND(Weekly[[#This Row],[HGBC_P]]=TRUE,Weekly[[#This Row],[Actual]]=FALSE),AE153+Weekly[[#This Row],[BF V Odds]]-1,AE153-1)))</f>
        <v>60.120000000000012</v>
      </c>
      <c r="AF154" s="24">
        <f>IF(Weekly[[#This Row],[Actual]]="","",IF(AND(Weekly[[#This Row],[XGB_P]]=Weekly[[#This Row],[Actual]],Weekly[[#This Row],[XGB_P]]=TRUE),AF153+Weekly[[#This Row],[BF H Odds]]-1,IF(AND(Weekly[[#This Row],[XGB_P]]=Weekly[[#This Row],[Actual]],Weekly[[#This Row],[XGB_P]]=FALSE),AF153+Weekly[[#This Row],[BF V Odds]]-1,AF153-1)))</f>
        <v>38.910000000000018</v>
      </c>
      <c r="AG154" s="24">
        <f>IF(Weekly[[#This Row],[Actual]]="","",IF(AND(Weekly[[#This Row],[XGB_P]]=FALSE,Weekly[[#This Row],[Actual]]=TRUE),AG153+Weekly[[#This Row],[BF H Odds]]-1,IF(AND(Weekly[[#This Row],[XGB_P]]=TRUE,Weekly[[#This Row],[Actual]]=FALSE),AG153+Weekly[[#This Row],[BF V Odds]]-1,AG153-1)))</f>
        <v>46.870000000000012</v>
      </c>
      <c r="AH154" s="24">
        <f>IF(Weekly[[#This Row],[Actual]]="","",IF(AND(Weekly[[#This Row],[QDA_P]]=Weekly[[#This Row],[Actual]],Weekly[[#This Row],[QDA_P]]=TRUE),AH153+Weekly[[#This Row],[BF H Odds]]-1,IF(AND(Weekly[[#This Row],[QDA_P]]=Weekly[[#This Row],[Actual]],Weekly[[#This Row],[QDA_P]]=FALSE),AH153+Weekly[[#This Row],[BF V Odds]]-1,AH153-1)))</f>
        <v>29.170000000000023</v>
      </c>
      <c r="AI154" s="24">
        <f>IF(Weekly[[#This Row],[Actual]]="","",IF(AND(Weekly[[#This Row],[QDA_P]]=FALSE,Weekly[[#This Row],[Actual]]=TRUE),AI153+Weekly[[#This Row],[BF H Odds]]-1,IF(AND(Weekly[[#This Row],[QDA_P]]=TRUE,Weekly[[#This Row],[Actual]]=FALSE),AI153+Weekly[[#This Row],[BF V Odds]]-1,AI153-1)))</f>
        <v>56.610000000000021</v>
      </c>
      <c r="AJ154" s="24">
        <f>IF(Weekly[[#This Row],[Actual]]="","",IF(AND(Weekly[[#This Row],[KNC_P]]=TRUE,Weekly[[#This Row],[Actual]]=TRUE),AJ153+Weekly[[#This Row],[BF H Odds]]-1,IF(AND(Weekly[[#This Row],[KNC_P]]=FALSE,Weekly[[#This Row],[Actual]]=FALSE),AJ153+Weekly[[#This Row],[BF V Odds]]-1,AJ153-1)))</f>
        <v>38.379999999999995</v>
      </c>
      <c r="AK154" s="24">
        <f>IF(Weekly[[#This Row],[Actual]]="","",IF(AND(Weekly[[#This Row],[KNC_P]]=FALSE,Weekly[[#This Row],[Actual]]=TRUE),AK153+Weekly[[#This Row],[BF H Odds]]-1,IF(AND(Weekly[[#This Row],[KNC_P]]=TRUE,Weekly[[#This Row],[Actual]]=FALSE),AK153+Weekly[[#This Row],[BF V Odds]]-1,AK153-1)))</f>
        <v>40.449999999999996</v>
      </c>
      <c r="AL154" s="30">
        <f>IF(Weekly[[#This Row],[Actual]]="","",COUNTIF(Weekly[[#This Row],[SVC_P]:[QDA_P]],TRUE))</f>
        <v>3</v>
      </c>
      <c r="AM154" s="30">
        <f>IF(Weekly[[#This Row],[Actual]]="","",COUNTIF(Weekly[[#This Row],[SVC_P]:[QDA_P]],FALSE))</f>
        <v>4</v>
      </c>
      <c r="AN154" t="str">
        <f>IF(AND(Weekly[[#This Row],[BF V Odds]]&gt;$BO$6,Weekly[[#This Row],[BF V Odds]] &lt; $BO$7),Weekly[[#This Row],[BF V Odds]],"")</f>
        <v/>
      </c>
      <c r="AO154" t="str">
        <f>IF(AND(Weekly[[#This Row],[BF H Odds]]&gt;$BO$6, Weekly[[#This Row],[BF H Odds]] &lt; $BO$7),Weekly[[#This Row],[BF H Odds]],"")</f>
        <v/>
      </c>
      <c r="AP154" s="37">
        <f>IF(AND(Weekly[[#This Row],[V Odds &lt;]]="",Weekly[[#This Row],[H Odds &lt;]]=""),AP153,IF(AND(Weekly[[#This Row],[H Odds &lt;]]&lt;&gt;"",Weekly[[#This Row],[SVC_P]]=TRUE,Weekly[[#This Row],[Actual]]=TRUE),AP153+Weekly[[#This Row],[H Odds &lt;]]-1,IF(AND(Weekly[[#This Row],[V Odds &lt;]]&lt;&gt;"",Weekly[[#This Row],[SVC_P]]=FALSE,Weekly[[#This Row],[Actual]]=FALSE),AP153+Weekly[[#This Row],[V Odds &lt;]]-1,IF(AND(Weekly[[#This Row],[V Odds &lt;]]&lt;&gt;"",Weekly[[#This Row],[SVC_P]]=FALSE,Weekly[[#This Row],[Actual]]=TRUE),AP153-1,IF(AND(Weekly[[#This Row],[H Odds &lt;]]&lt;&gt;"",Weekly[[#This Row],[SVC_P]]=TRUE,Weekly[[#This Row],[Actual]]=FALSE),AP153-1,AP153)))))</f>
        <v>60.230000000000011</v>
      </c>
      <c r="AQ154" s="37">
        <f>IF(AND(Weekly[[#This Row],[V Odds &lt;]]="",Weekly[[#This Row],[H Odds &lt;]]=""),AQ153,IF(AND(Weekly[[#This Row],[H Odds &lt;]]&lt;&gt;"",Weekly[[#This Row],[ADBC_P]]=TRUE,Weekly[[#This Row],[Actual]]=TRUE),AQ153+Weekly[[#This Row],[H Odds &lt;]]-1,IF(AND(Weekly[[#This Row],[V Odds &lt;]]&lt;&gt;"",Weekly[[#This Row],[ADBC_P]]=FALSE,Weekly[[#This Row],[Actual]]=FALSE),AQ153+Weekly[[#This Row],[V Odds &lt;]]-1,IF(AND(Weekly[[#This Row],[V Odds &lt;]]&lt;&gt;"",Weekly[[#This Row],[ADBC_P]]=FALSE,Weekly[[#This Row],[Actual]]=TRUE),AQ153-1,IF(AND(Weekly[[#This Row],[H Odds &lt;]]&lt;&gt;"",Weekly[[#This Row],[ADBC_P]]=TRUE,Weekly[[#This Row],[Actual]]=FALSE),AQ153-1,AQ153)))))</f>
        <v>50.33</v>
      </c>
      <c r="AR154" s="37">
        <f>IF(AND(Weekly[[#This Row],[V Odds &lt;]]="",Weekly[[#This Row],[H Odds &lt;]]=""),AR153,IF(AND(Weekly[[#This Row],[H Odds &lt;]]&lt;&gt;"",Weekly[[#This Row],[RFC_P]]=TRUE,Weekly[[#This Row],[Actual]]=TRUE),AR153+Weekly[[#This Row],[H Odds &lt;]]-1,IF(AND(Weekly[[#This Row],[V Odds &lt;]]&lt;&gt;"",Weekly[[#This Row],[RFC_P]]=FALSE,Weekly[[#This Row],[Actual]]=FALSE),AR153+Weekly[[#This Row],[V Odds &lt;]]-1,IF(AND(Weekly[[#This Row],[V Odds &lt;]]&lt;&gt;"",Weekly[[#This Row],[RFC_P]]=FALSE,Weekly[[#This Row],[Actual]]=TRUE),AR153-1,IF(AND(Weekly[[#This Row],[H Odds &lt;]]&lt;&gt;"",Weekly[[#This Row],[RFC_P]]=TRUE,Weekly[[#This Row],[Actual]]=FALSE),AR153-1,AR153)))))</f>
        <v>45.59</v>
      </c>
      <c r="AS154" s="37">
        <f>IF(AND(Weekly[[#This Row],[V Odds &lt;]]="",Weekly[[#This Row],[H Odds &lt;]]=""),AS153,IF(AND(Weekly[[#This Row],[H Odds &lt;]]&lt;&gt;"",Weekly[[#This Row],[GBC_P]]=TRUE,Weekly[[#This Row],[Actual]]=TRUE),AS153+Weekly[[#This Row],[H Odds &lt;]]-1,IF(AND(Weekly[[#This Row],[V Odds &lt;]]&lt;&gt;"",Weekly[[#This Row],[GBC_P]]=FALSE,Weekly[[#This Row],[Actual]]=FALSE),AS153+Weekly[[#This Row],[V Odds &lt;]]-1,IF(AND(Weekly[[#This Row],[V Odds &lt;]]&lt;&gt;"",Weekly[[#This Row],[GBC_P]]=FALSE,Weekly[[#This Row],[Actual]]=TRUE),AS153-1,IF(AND(Weekly[[#This Row],[H Odds &lt;]]&lt;&gt;"",Weekly[[#This Row],[GBC_P]]=TRUE,Weekly[[#This Row],[Actual]]=FALSE),AS153-1,AS153)))))</f>
        <v>48.08</v>
      </c>
      <c r="AT154" s="37">
        <f>IF(AND(Weekly[[#This Row],[V Odds &lt;]]="",Weekly[[#This Row],[H Odds &lt;]]=""),AT153,IF(AND(Weekly[[#This Row],[H Odds &lt;]]&lt;&gt;"",Weekly[[#This Row],[HGBC_P]]=TRUE,Weekly[[#This Row],[Actual]]=TRUE),AT153+Weekly[[#This Row],[H Odds &lt;]]-1,IF(AND(Weekly[[#This Row],[V Odds &lt;]]&lt;&gt;"",Weekly[[#This Row],[HGBC_P]]=FALSE,Weekly[[#This Row],[Actual]]=FALSE),AT153+Weekly[[#This Row],[V Odds &lt;]]-1,IF(AND(Weekly[[#This Row],[V Odds &lt;]]&lt;&gt;"",Weekly[[#This Row],[HGBC_P]]=FALSE,Weekly[[#This Row],[Actual]]=TRUE),AT153-1,IF(AND(Weekly[[#This Row],[H Odds &lt;]]&lt;&gt;"",Weekly[[#This Row],[HGBC_P]]=TRUE,Weekly[[#This Row],[Actual]]=FALSE),AT153-1,AT153)))))</f>
        <v>44.51</v>
      </c>
      <c r="AU154" s="37">
        <f>IF(AND(Weekly[[#This Row],[V Odds &lt;]]="",Weekly[[#This Row],[H Odds &lt;]]=""),AU153,IF(AND(Weekly[[#This Row],[H Odds &lt;]]&lt;&gt;"",Weekly[[#This Row],[XGB_P]]=TRUE,Weekly[[#This Row],[Actual]]=TRUE),AU153+Weekly[[#This Row],[H Odds &lt;]]-1,IF(AND(Weekly[[#This Row],[V Odds &lt;]]&lt;&gt;"",Weekly[[#This Row],[XGB_P]]=FALSE,Weekly[[#This Row],[Actual]]=FALSE),AU153+Weekly[[#This Row],[V Odds &lt;]]-1,IF(AND(Weekly[[#This Row],[V Odds &lt;]]&lt;&gt;"",Weekly[[#This Row],[XGB_P]]=FALSE,Weekly[[#This Row],[Actual]]=TRUE),AU153-1,IF(AND(Weekly[[#This Row],[H Odds &lt;]]&lt;&gt;"",Weekly[[#This Row],[XGB_P]]=TRUE,Weekly[[#This Row],[Actual]]=FALSE),AU153-1,AU153)))))</f>
        <v>48.910000000000004</v>
      </c>
      <c r="AV154" s="37">
        <f>IF(AND(Weekly[[#This Row],[V Odds &lt;]]="",Weekly[[#This Row],[H Odds &lt;]]=""),AV153,IF(AND(Weekly[[#This Row],[H Odds &lt;]]&lt;&gt;"",Weekly[[#This Row],[QDA_P]]=TRUE,Weekly[[#This Row],[Actual]]=TRUE),AV153+Weekly[[#This Row],[H Odds &lt;]]-1,IF(AND(Weekly[[#This Row],[V Odds &lt;]]&lt;&gt;"",Weekly[[#This Row],[QDA_P]]=FALSE,Weekly[[#This Row],[Actual]]=FALSE),AV153+Weekly[[#This Row],[V Odds &lt;]]-1,IF(AND(Weekly[[#This Row],[V Odds &lt;]]&lt;&gt;"",Weekly[[#This Row],[QDA_P]]=FALSE,Weekly[[#This Row],[Actual]]=TRUE),AV153-1,IF(AND(Weekly[[#This Row],[H Odds &lt;]]&lt;&gt;"",Weekly[[#This Row],[QDA_P]]=TRUE,Weekly[[#This Row],[Actual]]=FALSE),AV153-1,AV153)))))</f>
        <v>48.749999999999993</v>
      </c>
      <c r="AW154" s="37">
        <f>IF(AND(Weekly[[#This Row],[H Odds &lt;]]="",Weekly[[#This Row],[V Odds &lt;]]=""),AW153,IF(AND(Weekly[[#This Row],[KNC_P]]=Weekly[[#This Row],[Actual]],Weekly[[#This Row],[KNC_P]]=TRUE),AW153+Weekly[[#This Row],[BF H Odds]]-1,IF(AND(Weekly[[#This Row],[KNC_P]]=Weekly[[#This Row],[Actual]],Weekly[[#This Row],[KNC_P]]=FALSE),AW153+Weekly[[#This Row],[BF V Odds]]-1,AW153-1)))</f>
        <v>39.299999999999997</v>
      </c>
      <c r="AX154" s="37">
        <f>IF(AND(Weekly[[#This Row],[V Odds &lt;]]="",Weekly[[#This Row],[H Odds &lt;]]=""),AX153,IF(AND(Weekly[[#This Row],[V Odds &lt;]]&lt;&gt;"",Weekly[[#This Row],[FALSES]]&gt;0,Weekly[[#This Row],[Actual]]=FALSE),AX153+Weekly[[#This Row],[V Odds &lt;]]-1,IF(AND(Weekly[[#This Row],[H Odds &lt;]]&lt;&gt;"",Weekly[[#This Row],[TRUES]]&gt;0,Weekly[[#This Row],[Actual]]=TRUE),AX153+Weekly[[#This Row],[H Odds &lt;]]-1,IF(AND(Weekly[[#This Row],[V Odds &lt;]]&lt;&gt;"",Weekly[[#This Row],[FALSES]]=0),AX153,IF(AND(Weekly[[#This Row],[H Odds &lt;]]&lt;&gt;"",Weekly[[#This Row],[TRUES]]=0),AX153,AX153-1)))))</f>
        <v>64.25</v>
      </c>
      <c r="AY154" s="37">
        <f>IF(AND(Weekly[[#This Row],[V Odds &lt;]]="",Weekly[[#This Row],[H Odds &lt;]]=""),AY153,IF(AND(Weekly[[#This Row],[V Odds &lt;]]&lt;&gt;"",Weekly[[#This Row],[FALSES]]&gt;0,Weekly[[#This Row],[Actual]]=FALSE),AY153+((Weekly[[#This Row],[V Odds &lt;]]-1)*0.92),IF(AND(Weekly[[#This Row],[H Odds &lt;]]&lt;&gt;"",Weekly[[#This Row],[TRUES]]&gt;0,Weekly[[#This Row],[Actual]]=TRUE),AY153+((Weekly[[#This Row],[H Odds &lt;]]-1)*0.92),IF(AND(Weekly[[#This Row],[V Odds &lt;]]&lt;&gt;"",Weekly[[#This Row],[FALSES]]=0),AY153,IF(AND(Weekly[[#This Row],[H Odds &lt;]]&lt;&gt;"",Weekly[[#This Row],[TRUES]]=0),AY153,AY153-1)))))</f>
        <v>60.870000000000012</v>
      </c>
      <c r="AZ154" s="37">
        <f>IF(AND(Weekly[[#This Row],[V Odds &lt;]]="",Weekly[[#This Row],[H Odds &lt;]]=""),AZ153,IF(AND(Weekly[[#This Row],[V Odds &lt;]]&lt;&gt;"",Weekly[[#This Row],[Actual]]=FALSE),AZ153+Weekly[[#This Row],[V Odds &lt;]]-1,IF(AND(Weekly[[#This Row],[H Odds &lt;]]&lt;&gt;"",Weekly[[#This Row],[Actual]]=TRUE),AZ153+Weekly[[#This Row],[H Odds &lt;]]-1,AZ153-1)))</f>
        <v>65.58</v>
      </c>
      <c r="BA154" s="38">
        <f>IF(Weekly[[#This Row],[H Odds &lt;]]="",BA153,IF(AND(Weekly[[#This Row],[H Odds &lt;]]&lt;&gt;"",Weekly[[#This Row],[SVC_P]]=TRUE,Weekly[[#This Row],[Actual]]=TRUE),BA153+Weekly[[#This Row],[H Odds &lt;]]-1,IF(AND(Weekly[[#This Row],[H Odds &lt;]]&lt;&gt;"",Weekly[[#This Row],[SVC_P]]=TRUE,Weekly[[#This Row],[Actual]]=FALSE),BA153-1,BA153)))</f>
        <v>57.54</v>
      </c>
      <c r="BB154" s="38">
        <f>IF(Weekly[[#This Row],[H Odds &lt;]]="",BB153,IF(AND(Weekly[[#This Row],[H Odds &lt;]]&lt;&gt;"",Weekly[[#This Row],[ADBC_P]]=TRUE,Weekly[[#This Row],[Actual]]=TRUE),BB153+Weekly[[#This Row],[H Odds &lt;]]-1,IF(AND(Weekly[[#This Row],[H Odds &lt;]]&lt;&gt;"",Weekly[[#This Row],[ADBC_P]]=TRUE,Weekly[[#This Row],[Actual]]=FALSE),BB153-1,BB153)))</f>
        <v>44.01</v>
      </c>
      <c r="BC154" s="38">
        <f>IF(Weekly[[#This Row],[H Odds &lt;]]="",BC153,IF(AND(Weekly[[#This Row],[H Odds &lt;]]&lt;&gt;"",Weekly[[#This Row],[RFC_P]]=TRUE,Weekly[[#This Row],[Actual]]=TRUE),BC153+Weekly[[#This Row],[H Odds &lt;]]-1,IF(AND(Weekly[[#This Row],[H Odds &lt;]]&lt;&gt;"",Weekly[[#This Row],[RFC_P]]=TRUE,Weekly[[#This Row],[Actual]]=FALSE),BC153-1,BC153)))</f>
        <v>42.76</v>
      </c>
      <c r="BD154" s="38">
        <f>IF(Weekly[[#This Row],[H Odds &lt;]]="",BD153,IF(AND(Weekly[[#This Row],[H Odds &lt;]]&lt;&gt;"",Weekly[[#This Row],[GBC_P]]=TRUE,Weekly[[#This Row],[Actual]]=TRUE),BD153+Weekly[[#This Row],[H Odds &lt;]]-1,IF(AND(Weekly[[#This Row],[H Odds &lt;]]&lt;&gt;"",Weekly[[#This Row],[GBC_P]]=TRUE,Weekly[[#This Row],[Actual]]=FALSE),BD153-1,BD153)))</f>
        <v>43.76</v>
      </c>
      <c r="BE154" s="38">
        <f>IF(Weekly[[#This Row],[H Odds &lt;]]="",BE153,IF(AND(Weekly[[#This Row],[H Odds &lt;]]&lt;&gt;"",Weekly[[#This Row],[HGBC_P]]=TRUE,Weekly[[#This Row],[Actual]]=TRUE),BE153+Weekly[[#This Row],[H Odds &lt;]]-1,IF(AND(Weekly[[#This Row],[H Odds &lt;]]&lt;&gt;"",Weekly[[#This Row],[HGBC_P]]=TRUE,Weekly[[#This Row],[Actual]]=FALSE),BE153-1,BE153)))</f>
        <v>44.01</v>
      </c>
      <c r="BF154" s="38">
        <f>IF(Weekly[[#This Row],[H Odds &lt;]]="",BF153,IF(AND(Weekly[[#This Row],[H Odds &lt;]]&lt;&gt;"",Weekly[[#This Row],[XGB_P]]=TRUE,Weekly[[#This Row],[Actual]]=TRUE),BF153+Weekly[[#This Row],[H Odds &lt;]]-1,IF(AND(Weekly[[#This Row],[H Odds &lt;]]&lt;&gt;"",Weekly[[#This Row],[XGB_P]]=TRUE,Weekly[[#This Row],[Actual]]=FALSE),BF153-1,BF153)))</f>
        <v>47.28</v>
      </c>
      <c r="BG154" s="38">
        <f>IF(Weekly[[#This Row],[H Odds &lt;]]="",BG153,IF(AND(Weekly[[#This Row],[H Odds &lt;]]&lt;&gt;"",Weekly[[#This Row],[QDA_P]]=TRUE,Weekly[[#This Row],[Actual]]=TRUE),BG153+Weekly[[#This Row],[H Odds &lt;]]-1,IF(AND(Weekly[[#This Row],[H Odds &lt;]]&lt;&gt;"",Weekly[[#This Row],[QDA_P]]=TRUE,Weekly[[#This Row],[Actual]]=FALSE),BG153-1,BG153)))</f>
        <v>41.73</v>
      </c>
      <c r="BH154" s="38">
        <f>IF(Weekly[[#This Row],[H Odds &lt;]]="",BH153,IF(AND(Weekly[[#This Row],[H Odds &lt;]]&lt;&gt;"",Weekly[[#This Row],[KNC_P]]=TRUE,Weekly[[#This Row],[Actual]]=TRUE),BH153+Weekly[[#This Row],[H Odds &lt;]]-1,IF(AND(Weekly[[#This Row],[H Odds &lt;]]&lt;&gt;"",Weekly[[#This Row],[KNC_P]]=TRUE,Weekly[[#This Row],[Actual]]=FALSE),BH153-1,BH153)))</f>
        <v>40</v>
      </c>
      <c r="BI154" s="38">
        <f>IF(Weekly[[#This Row],[H Odds &lt;]]="",BI153,IF(AND(Weekly[[#This Row],[H Odds &lt;]]&lt;&gt;"",Weekly[[#This Row],[TRUES]]&gt;0,Weekly[[#This Row],[Actual]]=TRUE),BI153+Weekly[[#This Row],[H Odds &lt;]]-1,IF(AND(Weekly[[#This Row],[H Odds &lt;]]&lt;&gt;"",Weekly[[#This Row],[TRUES]]=0),BI153,BI153-1)))</f>
        <v>57.54</v>
      </c>
      <c r="BJ154" s="38">
        <f>IF(Weekly[[#This Row],[H Odds &lt;]]="",BJ153,IF(AND(Weekly[[#This Row],[H Odds &lt;]]&lt;&gt;"",Weekly[[#This Row],[Actual]]=TRUE),BJ153+Weekly[[#This Row],[H Odds &lt;]]-1,IF(AND(Weekly[[#This Row],[H Odds &lt;]]&lt;&gt;"",Weekly[[#This Row],[Actual]]=FALSE),BJ153-1,BJ153)))</f>
        <v>56.54</v>
      </c>
      <c r="BK154" s="58">
        <f>IF(AND(Weekly[[#This Row],[TRUES]]&gt;4,Weekly[[#This Row],[Actual]]=TRUE),BK153+Weekly[[#This Row],[BF H Odds]]-1,IF(AND(Weekly[[#This Row],[FALSES]]&gt;4,Weekly[[#This Row],[Actual]]=FALSE),BK153+Weekly[[#This Row],[BF V Odds]]-1,IF(AND(Weekly[[#This Row],[TRUES]]&gt;4,Weekly[[#This Row],[Actual]]=FALSE),BK153-1,IF(AND(Weekly[[#This Row],[FALSES]]&gt;4,Weekly[[#This Row],[Actual]]=TRUE),BK153-1,BK153))))</f>
        <v>37.390000000000015</v>
      </c>
      <c r="BL154" s="58">
        <f>IF(AND(Weekly[[#This Row],[TRUES]]&gt;5,Weekly[[#This Row],[Actual]]=TRUE),BL153+Weekly[[#This Row],[BF H Odds]]-1,IF(AND(Weekly[[#This Row],[FALSES]]&gt;5,Weekly[[#This Row],[Actual]]=FALSE),BL153+Weekly[[#This Row],[BF V Odds]]-1,IF(AND(Weekly[[#This Row],[TRUES]]&gt;5,Weekly[[#This Row],[Actual]]=FALSE),BL153-1,IF(AND(Weekly[[#This Row],[FALSES]]&gt;5,Weekly[[#This Row],[Actual]]=TRUE),BL153-1,BL153))))</f>
        <v>41.840000000000011</v>
      </c>
      <c r="BM154" s="58">
        <f>IF(AND(Weekly[[#This Row],[TRUES]]&gt;6,Weekly[[#This Row],[Actual]]=TRUE),BM153+Weekly[[#This Row],[BF H Odds]]-1,IF(AND(Weekly[[#This Row],[FALSES]]&gt;6,Weekly[[#This Row],[Actual]]=FALSE),BM153+Weekly[[#This Row],[BF V Odds]]-1,IF(AND(Weekly[[#This Row],[TRUES]]&gt;6,Weekly[[#This Row],[Actual]]=FALSE),BM153-1,IF(AND(Weekly[[#This Row],[FALSES]]&gt;6,Weekly[[#This Row],[Actual]]=TRUE),BM153-1,BM153))))</f>
        <v>43.410000000000011</v>
      </c>
      <c r="BN154" s="24"/>
    </row>
    <row r="155" spans="1:66" x14ac:dyDescent="0.25">
      <c r="A155" s="1">
        <v>181</v>
      </c>
      <c r="B155" s="10">
        <v>44257</v>
      </c>
      <c r="C155" s="17" t="s">
        <v>16</v>
      </c>
      <c r="D155" s="15" t="s">
        <v>31</v>
      </c>
      <c r="E155" t="b">
        <v>1</v>
      </c>
      <c r="F155" t="b">
        <v>0</v>
      </c>
      <c r="G155" t="b">
        <v>1</v>
      </c>
      <c r="H155" t="b">
        <v>0</v>
      </c>
      <c r="I155" t="b">
        <v>1</v>
      </c>
      <c r="J155" t="b">
        <v>1</v>
      </c>
      <c r="K155" t="b">
        <v>0</v>
      </c>
      <c r="L155" t="b">
        <v>0</v>
      </c>
      <c r="N155" t="str">
        <f>IF(Weekly[[#This Row],[H/V]]="&lt;&gt;",1,"")</f>
        <v/>
      </c>
      <c r="O155" t="str">
        <f>IF(Weekly[[#This Row],[H/V]]="H",Weekly[[#This Row],[BF H Odds]],IF(Weekly[[#This Row],[H/V]]="V",Weekly[[#This Row],[BF V Odds]],""))</f>
        <v/>
      </c>
      <c r="P155" t="b">
        <v>1</v>
      </c>
      <c r="R155" s="9">
        <f>IFERROR(IF(Weekly[[#This Row],[Won Bet?]]="yes",R154+(Weekly[[#This Row],[BF Odds]]*Weekly[[#This Row],[BF Stake]])-Weekly[[#This Row],[BF Stake]],R154-Weekly[[#This Row],[BF Stake]]),R154)</f>
        <v>89.910000000000039</v>
      </c>
      <c r="S155" s="9">
        <f>IFERROR(IF(Weekly[[#This Row],[Won Bet?]]="yes",S154+(((Weekly[[#This Row],[BF Odds]]*Weekly[[#This Row],[BF Stake]])-Weekly[[#This Row],[BF Stake]])*0.95),S154-Weekly[[#This Row],[BF Stake]]),S154)</f>
        <v>87.614499999999992</v>
      </c>
      <c r="T155">
        <v>1.5</v>
      </c>
      <c r="U155">
        <v>2.73</v>
      </c>
      <c r="V155" s="24">
        <f>IF(Weekly[[#This Row],[Actual]]="","",IF(AND(Weekly[[#This Row],[SVC_P]]=Weekly[[#This Row],[Actual]],Weekly[[#This Row],[SVC_P]]=TRUE),V154+Weekly[[#This Row],[BF H Odds]]-1,IF(AND(Weekly[[#This Row],[SVC_P]]=Weekly[[#This Row],[Actual]],Weekly[[#This Row],[SVC_P]]=FALSE),V154+Weekly[[#This Row],[BF V Odds]]-1,V154-1)))</f>
        <v>67.000000000000014</v>
      </c>
      <c r="W155" s="24">
        <f>IF(Weekly[[#This Row],[Actual]]="","",IF(AND(Weekly[[#This Row],[SVC_P]]=FALSE,Weekly[[#This Row],[Actual]]=TRUE),W154+Weekly[[#This Row],[BF H Odds]]-1,IF(AND(Weekly[[#This Row],[SVC_P]]=TRUE,Weekly[[#This Row],[Actual]]=FALSE,),W154+Weekly[[#This Row],[BF V Odds]]-1,W154-1)))</f>
        <v>-105.50999999999999</v>
      </c>
      <c r="X155" s="24">
        <f>IF(Weekly[[#This Row],[Actual]]="","",IF(AND(Weekly[[#This Row],[ADBC_P]]=Weekly[[#This Row],[Actual]],Weekly[[#This Row],[ADBC_P]]=TRUE),X154+Weekly[[#This Row],[BF H Odds]]-1,IF(AND(Weekly[[#This Row],[ADBC_P]]=Weekly[[#This Row],[Actual]],Weekly[[#This Row],[ADBC_P]]=FALSE),X154+Weekly[[#This Row],[BF V Odds]]-1,X154-1)))</f>
        <v>47.550000000000018</v>
      </c>
      <c r="Y155" s="24">
        <f>IF(Weekly[[#This Row],[Actual]]="","",IF(AND(Weekly[[#This Row],[ADBC_P]]=FALSE,Weekly[[#This Row],[Actual]]=TRUE),Y154+Weekly[[#This Row],[BF H Odds]]-1,IF(AND(Weekly[[#This Row],[ADBC_P]]=TRUE,Weekly[[#This Row],[Actual]]=FALSE),Y154+Weekly[[#This Row],[BF V Odds]]-1,Y154-1)))</f>
        <v>38.960000000000015</v>
      </c>
      <c r="Z155" s="24">
        <f>IF(Weekly[[#This Row],[Actual]]="","",IF(AND(Weekly[[#This Row],[RFC_P]]=Weekly[[#This Row],[Actual]],Weekly[[#This Row],[RFC_P]]=TRUE),Z154+Weekly[[#This Row],[BF H Odds]]-1,IF(AND(Weekly[[#This Row],[RFC_P]]=Weekly[[#This Row],[Actual]],Weekly[[#This Row],[RFC_P]]=FALSE),Z154+Weekly[[#This Row],[BF V Odds]]-1,Z154-1)))</f>
        <v>34.710000000000029</v>
      </c>
      <c r="AA155" s="24">
        <f>IF(Weekly[[#This Row],[Actual]]="","",IF(AND(Weekly[[#This Row],[RFC_P]]=FALSE,Weekly[[#This Row],[Actual]]=TRUE),AA154+Weekly[[#This Row],[BF H Odds]]-1,IF(AND(Weekly[[#This Row],[RFC_P]]=TRUE,Weekly[[#This Row],[Actual]]=FALSE),AA154+Weekly[[#This Row],[BF V Odds]]-1,AA154-1)))</f>
        <v>51.800000000000011</v>
      </c>
      <c r="AB155" s="24">
        <f>IF(Weekly[[#This Row],[Actual]]="","",IF(AND(Weekly[[#This Row],[GBC_P]]=Weekly[[#This Row],[Actual]],Weekly[[#This Row],[GBC_P]]=TRUE),AB154+Weekly[[#This Row],[BF H Odds]]-1,IF(AND(Weekly[[#This Row],[GBC_P]]=Weekly[[#This Row],[Actual]],Weekly[[#This Row],[GBC_P]]=FALSE),AB154+Weekly[[#This Row],[BF V Odds]]-1,AB154-1)))</f>
        <v>33.990000000000016</v>
      </c>
      <c r="AC155" s="24">
        <f>IF(Weekly[[#This Row],[Actual]]="","",IF(AND(Weekly[[#This Row],[GBC_P]]=FALSE,Weekly[[#This Row],[Actual]]=TRUE),AC154+Weekly[[#This Row],[BF H Odds]]-1,IF(AND(Weekly[[#This Row],[GBC_P]]=TRUE,Weekly[[#This Row],[Actual]]=FALSE),AC154+Weekly[[#This Row],[BF V Odds]]-1,AC154-1)))</f>
        <v>52.520000000000017</v>
      </c>
      <c r="AD155" s="24">
        <f>IF(Weekly[[#This Row],[Actual]]="","",IF(AND(Weekly[[#This Row],[HGBC_P]]=Weekly[[#This Row],[Actual]],Weekly[[#This Row],[HGBC_P]]=TRUE),AD154+Weekly[[#This Row],[BF H Odds]]-1,IF(AND(Weekly[[#This Row],[HGBC_P]]=Weekly[[#This Row],[Actual]],Weekly[[#This Row],[HGBC_P]]=FALSE),AD154+Weekly[[#This Row],[BF V Odds]]-1,AD154-1)))</f>
        <v>27.39000000000005</v>
      </c>
      <c r="AE155" s="24">
        <f>IF(Weekly[[#This Row],[Actual]]="","",IF(AND(Weekly[[#This Row],[HGBC_P]]=FALSE,Weekly[[#This Row],[Actual]]=TRUE),AE154+Weekly[[#This Row],[BF H Odds]]-1,IF(AND(Weekly[[#This Row],[HGBC_P]]=TRUE,Weekly[[#This Row],[Actual]]=FALSE),AE154+Weekly[[#This Row],[BF V Odds]]-1,AE154-1)))</f>
        <v>59.120000000000012</v>
      </c>
      <c r="AF155" s="24">
        <f>IF(Weekly[[#This Row],[Actual]]="","",IF(AND(Weekly[[#This Row],[XGB_P]]=Weekly[[#This Row],[Actual]],Weekly[[#This Row],[XGB_P]]=TRUE),AF154+Weekly[[#This Row],[BF H Odds]]-1,IF(AND(Weekly[[#This Row],[XGB_P]]=Weekly[[#This Row],[Actual]],Weekly[[#This Row],[XGB_P]]=FALSE),AF154+Weekly[[#This Row],[BF V Odds]]-1,AF154-1)))</f>
        <v>40.640000000000015</v>
      </c>
      <c r="AG155" s="24">
        <f>IF(Weekly[[#This Row],[Actual]]="","",IF(AND(Weekly[[#This Row],[XGB_P]]=FALSE,Weekly[[#This Row],[Actual]]=TRUE),AG154+Weekly[[#This Row],[BF H Odds]]-1,IF(AND(Weekly[[#This Row],[XGB_P]]=TRUE,Weekly[[#This Row],[Actual]]=FALSE),AG154+Weekly[[#This Row],[BF V Odds]]-1,AG154-1)))</f>
        <v>45.870000000000012</v>
      </c>
      <c r="AH155" s="24">
        <f>IF(Weekly[[#This Row],[Actual]]="","",IF(AND(Weekly[[#This Row],[QDA_P]]=Weekly[[#This Row],[Actual]],Weekly[[#This Row],[QDA_P]]=TRUE),AH154+Weekly[[#This Row],[BF H Odds]]-1,IF(AND(Weekly[[#This Row],[QDA_P]]=Weekly[[#This Row],[Actual]],Weekly[[#This Row],[QDA_P]]=FALSE),AH154+Weekly[[#This Row],[BF V Odds]]-1,AH154-1)))</f>
        <v>28.170000000000023</v>
      </c>
      <c r="AI155" s="24">
        <f>IF(Weekly[[#This Row],[Actual]]="","",IF(AND(Weekly[[#This Row],[QDA_P]]=FALSE,Weekly[[#This Row],[Actual]]=TRUE),AI154+Weekly[[#This Row],[BF H Odds]]-1,IF(AND(Weekly[[#This Row],[QDA_P]]=TRUE,Weekly[[#This Row],[Actual]]=FALSE),AI154+Weekly[[#This Row],[BF V Odds]]-1,AI154-1)))</f>
        <v>58.340000000000018</v>
      </c>
      <c r="AJ155" s="24">
        <f>IF(Weekly[[#This Row],[Actual]]="","",IF(AND(Weekly[[#This Row],[KNC_P]]=TRUE,Weekly[[#This Row],[Actual]]=TRUE),AJ154+Weekly[[#This Row],[BF H Odds]]-1,IF(AND(Weekly[[#This Row],[KNC_P]]=FALSE,Weekly[[#This Row],[Actual]]=FALSE),AJ154+Weekly[[#This Row],[BF V Odds]]-1,AJ154-1)))</f>
        <v>37.379999999999995</v>
      </c>
      <c r="AK155" s="24">
        <f>IF(Weekly[[#This Row],[Actual]]="","",IF(AND(Weekly[[#This Row],[KNC_P]]=FALSE,Weekly[[#This Row],[Actual]]=TRUE),AK154+Weekly[[#This Row],[BF H Odds]]-1,IF(AND(Weekly[[#This Row],[KNC_P]]=TRUE,Weekly[[#This Row],[Actual]]=FALSE),AK154+Weekly[[#This Row],[BF V Odds]]-1,AK154-1)))</f>
        <v>42.179999999999993</v>
      </c>
      <c r="AL155" s="30">
        <f>IF(Weekly[[#This Row],[Actual]]="","",COUNTIF(Weekly[[#This Row],[SVC_P]:[QDA_P]],TRUE))</f>
        <v>4</v>
      </c>
      <c r="AM155" s="30">
        <f>IF(Weekly[[#This Row],[Actual]]="","",COUNTIF(Weekly[[#This Row],[SVC_P]:[QDA_P]],FALSE))</f>
        <v>3</v>
      </c>
      <c r="AN155" t="str">
        <f>IF(AND(Weekly[[#This Row],[BF V Odds]]&gt;$BO$6,Weekly[[#This Row],[BF V Odds]] &lt; $BO$7),Weekly[[#This Row],[BF V Odds]],"")</f>
        <v/>
      </c>
      <c r="AO155" t="str">
        <f>IF(AND(Weekly[[#This Row],[BF H Odds]]&gt;$BO$6, Weekly[[#This Row],[BF H Odds]] &lt; $BO$7),Weekly[[#This Row],[BF H Odds]],"")</f>
        <v/>
      </c>
      <c r="AP155" s="37">
        <f>IF(AND(Weekly[[#This Row],[V Odds &lt;]]="",Weekly[[#This Row],[H Odds &lt;]]=""),AP154,IF(AND(Weekly[[#This Row],[H Odds &lt;]]&lt;&gt;"",Weekly[[#This Row],[SVC_P]]=TRUE,Weekly[[#This Row],[Actual]]=TRUE),AP154+Weekly[[#This Row],[H Odds &lt;]]-1,IF(AND(Weekly[[#This Row],[V Odds &lt;]]&lt;&gt;"",Weekly[[#This Row],[SVC_P]]=FALSE,Weekly[[#This Row],[Actual]]=FALSE),AP154+Weekly[[#This Row],[V Odds &lt;]]-1,IF(AND(Weekly[[#This Row],[V Odds &lt;]]&lt;&gt;"",Weekly[[#This Row],[SVC_P]]=FALSE,Weekly[[#This Row],[Actual]]=TRUE),AP154-1,IF(AND(Weekly[[#This Row],[H Odds &lt;]]&lt;&gt;"",Weekly[[#This Row],[SVC_P]]=TRUE,Weekly[[#This Row],[Actual]]=FALSE),AP154-1,AP154)))))</f>
        <v>60.230000000000011</v>
      </c>
      <c r="AQ155" s="37">
        <f>IF(AND(Weekly[[#This Row],[V Odds &lt;]]="",Weekly[[#This Row],[H Odds &lt;]]=""),AQ154,IF(AND(Weekly[[#This Row],[H Odds &lt;]]&lt;&gt;"",Weekly[[#This Row],[ADBC_P]]=TRUE,Weekly[[#This Row],[Actual]]=TRUE),AQ154+Weekly[[#This Row],[H Odds &lt;]]-1,IF(AND(Weekly[[#This Row],[V Odds &lt;]]&lt;&gt;"",Weekly[[#This Row],[ADBC_P]]=FALSE,Weekly[[#This Row],[Actual]]=FALSE),AQ154+Weekly[[#This Row],[V Odds &lt;]]-1,IF(AND(Weekly[[#This Row],[V Odds &lt;]]&lt;&gt;"",Weekly[[#This Row],[ADBC_P]]=FALSE,Weekly[[#This Row],[Actual]]=TRUE),AQ154-1,IF(AND(Weekly[[#This Row],[H Odds &lt;]]&lt;&gt;"",Weekly[[#This Row],[ADBC_P]]=TRUE,Weekly[[#This Row],[Actual]]=FALSE),AQ154-1,AQ154)))))</f>
        <v>50.33</v>
      </c>
      <c r="AR155" s="37">
        <f>IF(AND(Weekly[[#This Row],[V Odds &lt;]]="",Weekly[[#This Row],[H Odds &lt;]]=""),AR154,IF(AND(Weekly[[#This Row],[H Odds &lt;]]&lt;&gt;"",Weekly[[#This Row],[RFC_P]]=TRUE,Weekly[[#This Row],[Actual]]=TRUE),AR154+Weekly[[#This Row],[H Odds &lt;]]-1,IF(AND(Weekly[[#This Row],[V Odds &lt;]]&lt;&gt;"",Weekly[[#This Row],[RFC_P]]=FALSE,Weekly[[#This Row],[Actual]]=FALSE),AR154+Weekly[[#This Row],[V Odds &lt;]]-1,IF(AND(Weekly[[#This Row],[V Odds &lt;]]&lt;&gt;"",Weekly[[#This Row],[RFC_P]]=FALSE,Weekly[[#This Row],[Actual]]=TRUE),AR154-1,IF(AND(Weekly[[#This Row],[H Odds &lt;]]&lt;&gt;"",Weekly[[#This Row],[RFC_P]]=TRUE,Weekly[[#This Row],[Actual]]=FALSE),AR154-1,AR154)))))</f>
        <v>45.59</v>
      </c>
      <c r="AS155" s="37">
        <f>IF(AND(Weekly[[#This Row],[V Odds &lt;]]="",Weekly[[#This Row],[H Odds &lt;]]=""),AS154,IF(AND(Weekly[[#This Row],[H Odds &lt;]]&lt;&gt;"",Weekly[[#This Row],[GBC_P]]=TRUE,Weekly[[#This Row],[Actual]]=TRUE),AS154+Weekly[[#This Row],[H Odds &lt;]]-1,IF(AND(Weekly[[#This Row],[V Odds &lt;]]&lt;&gt;"",Weekly[[#This Row],[GBC_P]]=FALSE,Weekly[[#This Row],[Actual]]=FALSE),AS154+Weekly[[#This Row],[V Odds &lt;]]-1,IF(AND(Weekly[[#This Row],[V Odds &lt;]]&lt;&gt;"",Weekly[[#This Row],[GBC_P]]=FALSE,Weekly[[#This Row],[Actual]]=TRUE),AS154-1,IF(AND(Weekly[[#This Row],[H Odds &lt;]]&lt;&gt;"",Weekly[[#This Row],[GBC_P]]=TRUE,Weekly[[#This Row],[Actual]]=FALSE),AS154-1,AS154)))))</f>
        <v>48.08</v>
      </c>
      <c r="AT155" s="37">
        <f>IF(AND(Weekly[[#This Row],[V Odds &lt;]]="",Weekly[[#This Row],[H Odds &lt;]]=""),AT154,IF(AND(Weekly[[#This Row],[H Odds &lt;]]&lt;&gt;"",Weekly[[#This Row],[HGBC_P]]=TRUE,Weekly[[#This Row],[Actual]]=TRUE),AT154+Weekly[[#This Row],[H Odds &lt;]]-1,IF(AND(Weekly[[#This Row],[V Odds &lt;]]&lt;&gt;"",Weekly[[#This Row],[HGBC_P]]=FALSE,Weekly[[#This Row],[Actual]]=FALSE),AT154+Weekly[[#This Row],[V Odds &lt;]]-1,IF(AND(Weekly[[#This Row],[V Odds &lt;]]&lt;&gt;"",Weekly[[#This Row],[HGBC_P]]=FALSE,Weekly[[#This Row],[Actual]]=TRUE),AT154-1,IF(AND(Weekly[[#This Row],[H Odds &lt;]]&lt;&gt;"",Weekly[[#This Row],[HGBC_P]]=TRUE,Weekly[[#This Row],[Actual]]=FALSE),AT154-1,AT154)))))</f>
        <v>44.51</v>
      </c>
      <c r="AU155" s="37">
        <f>IF(AND(Weekly[[#This Row],[V Odds &lt;]]="",Weekly[[#This Row],[H Odds &lt;]]=""),AU154,IF(AND(Weekly[[#This Row],[H Odds &lt;]]&lt;&gt;"",Weekly[[#This Row],[XGB_P]]=TRUE,Weekly[[#This Row],[Actual]]=TRUE),AU154+Weekly[[#This Row],[H Odds &lt;]]-1,IF(AND(Weekly[[#This Row],[V Odds &lt;]]&lt;&gt;"",Weekly[[#This Row],[XGB_P]]=FALSE,Weekly[[#This Row],[Actual]]=FALSE),AU154+Weekly[[#This Row],[V Odds &lt;]]-1,IF(AND(Weekly[[#This Row],[V Odds &lt;]]&lt;&gt;"",Weekly[[#This Row],[XGB_P]]=FALSE,Weekly[[#This Row],[Actual]]=TRUE),AU154-1,IF(AND(Weekly[[#This Row],[H Odds &lt;]]&lt;&gt;"",Weekly[[#This Row],[XGB_P]]=TRUE,Weekly[[#This Row],[Actual]]=FALSE),AU154-1,AU154)))))</f>
        <v>48.910000000000004</v>
      </c>
      <c r="AV155" s="37">
        <f>IF(AND(Weekly[[#This Row],[V Odds &lt;]]="",Weekly[[#This Row],[H Odds &lt;]]=""),AV154,IF(AND(Weekly[[#This Row],[H Odds &lt;]]&lt;&gt;"",Weekly[[#This Row],[QDA_P]]=TRUE,Weekly[[#This Row],[Actual]]=TRUE),AV154+Weekly[[#This Row],[H Odds &lt;]]-1,IF(AND(Weekly[[#This Row],[V Odds &lt;]]&lt;&gt;"",Weekly[[#This Row],[QDA_P]]=FALSE,Weekly[[#This Row],[Actual]]=FALSE),AV154+Weekly[[#This Row],[V Odds &lt;]]-1,IF(AND(Weekly[[#This Row],[V Odds &lt;]]&lt;&gt;"",Weekly[[#This Row],[QDA_P]]=FALSE,Weekly[[#This Row],[Actual]]=TRUE),AV154-1,IF(AND(Weekly[[#This Row],[H Odds &lt;]]&lt;&gt;"",Weekly[[#This Row],[QDA_P]]=TRUE,Weekly[[#This Row],[Actual]]=FALSE),AV154-1,AV154)))))</f>
        <v>48.749999999999993</v>
      </c>
      <c r="AW155" s="37">
        <f>IF(AND(Weekly[[#This Row],[H Odds &lt;]]="",Weekly[[#This Row],[V Odds &lt;]]=""),AW154,IF(AND(Weekly[[#This Row],[KNC_P]]=Weekly[[#This Row],[Actual]],Weekly[[#This Row],[KNC_P]]=TRUE),AW154+Weekly[[#This Row],[BF H Odds]]-1,IF(AND(Weekly[[#This Row],[KNC_P]]=Weekly[[#This Row],[Actual]],Weekly[[#This Row],[KNC_P]]=FALSE),AW154+Weekly[[#This Row],[BF V Odds]]-1,AW154-1)))</f>
        <v>39.299999999999997</v>
      </c>
      <c r="AX155" s="37">
        <f>IF(AND(Weekly[[#This Row],[V Odds &lt;]]="",Weekly[[#This Row],[H Odds &lt;]]=""),AX154,IF(AND(Weekly[[#This Row],[V Odds &lt;]]&lt;&gt;"",Weekly[[#This Row],[FALSES]]&gt;0,Weekly[[#This Row],[Actual]]=FALSE),AX154+Weekly[[#This Row],[V Odds &lt;]]-1,IF(AND(Weekly[[#This Row],[H Odds &lt;]]&lt;&gt;"",Weekly[[#This Row],[TRUES]]&gt;0,Weekly[[#This Row],[Actual]]=TRUE),AX154+Weekly[[#This Row],[H Odds &lt;]]-1,IF(AND(Weekly[[#This Row],[V Odds &lt;]]&lt;&gt;"",Weekly[[#This Row],[FALSES]]=0),AX154,IF(AND(Weekly[[#This Row],[H Odds &lt;]]&lt;&gt;"",Weekly[[#This Row],[TRUES]]=0),AX154,AX154-1)))))</f>
        <v>64.25</v>
      </c>
      <c r="AY155" s="37">
        <f>IF(AND(Weekly[[#This Row],[V Odds &lt;]]="",Weekly[[#This Row],[H Odds &lt;]]=""),AY154,IF(AND(Weekly[[#This Row],[V Odds &lt;]]&lt;&gt;"",Weekly[[#This Row],[FALSES]]&gt;0,Weekly[[#This Row],[Actual]]=FALSE),AY154+((Weekly[[#This Row],[V Odds &lt;]]-1)*0.92),IF(AND(Weekly[[#This Row],[H Odds &lt;]]&lt;&gt;"",Weekly[[#This Row],[TRUES]]&gt;0,Weekly[[#This Row],[Actual]]=TRUE),AY154+((Weekly[[#This Row],[H Odds &lt;]]-1)*0.92),IF(AND(Weekly[[#This Row],[V Odds &lt;]]&lt;&gt;"",Weekly[[#This Row],[FALSES]]=0),AY154,IF(AND(Weekly[[#This Row],[H Odds &lt;]]&lt;&gt;"",Weekly[[#This Row],[TRUES]]=0),AY154,AY154-1)))))</f>
        <v>60.870000000000012</v>
      </c>
      <c r="AZ155" s="37">
        <f>IF(AND(Weekly[[#This Row],[V Odds &lt;]]="",Weekly[[#This Row],[H Odds &lt;]]=""),AZ154,IF(AND(Weekly[[#This Row],[V Odds &lt;]]&lt;&gt;"",Weekly[[#This Row],[Actual]]=FALSE),AZ154+Weekly[[#This Row],[V Odds &lt;]]-1,IF(AND(Weekly[[#This Row],[H Odds &lt;]]&lt;&gt;"",Weekly[[#This Row],[Actual]]=TRUE),AZ154+Weekly[[#This Row],[H Odds &lt;]]-1,AZ154-1)))</f>
        <v>65.58</v>
      </c>
      <c r="BA155" s="38">
        <f>IF(Weekly[[#This Row],[H Odds &lt;]]="",BA154,IF(AND(Weekly[[#This Row],[H Odds &lt;]]&lt;&gt;"",Weekly[[#This Row],[SVC_P]]=TRUE,Weekly[[#This Row],[Actual]]=TRUE),BA154+Weekly[[#This Row],[H Odds &lt;]]-1,IF(AND(Weekly[[#This Row],[H Odds &lt;]]&lt;&gt;"",Weekly[[#This Row],[SVC_P]]=TRUE,Weekly[[#This Row],[Actual]]=FALSE),BA154-1,BA154)))</f>
        <v>57.54</v>
      </c>
      <c r="BB155" s="38">
        <f>IF(Weekly[[#This Row],[H Odds &lt;]]="",BB154,IF(AND(Weekly[[#This Row],[H Odds &lt;]]&lt;&gt;"",Weekly[[#This Row],[ADBC_P]]=TRUE,Weekly[[#This Row],[Actual]]=TRUE),BB154+Weekly[[#This Row],[H Odds &lt;]]-1,IF(AND(Weekly[[#This Row],[H Odds &lt;]]&lt;&gt;"",Weekly[[#This Row],[ADBC_P]]=TRUE,Weekly[[#This Row],[Actual]]=FALSE),BB154-1,BB154)))</f>
        <v>44.01</v>
      </c>
      <c r="BC155" s="38">
        <f>IF(Weekly[[#This Row],[H Odds &lt;]]="",BC154,IF(AND(Weekly[[#This Row],[H Odds &lt;]]&lt;&gt;"",Weekly[[#This Row],[RFC_P]]=TRUE,Weekly[[#This Row],[Actual]]=TRUE),BC154+Weekly[[#This Row],[H Odds &lt;]]-1,IF(AND(Weekly[[#This Row],[H Odds &lt;]]&lt;&gt;"",Weekly[[#This Row],[RFC_P]]=TRUE,Weekly[[#This Row],[Actual]]=FALSE),BC154-1,BC154)))</f>
        <v>42.76</v>
      </c>
      <c r="BD155" s="38">
        <f>IF(Weekly[[#This Row],[H Odds &lt;]]="",BD154,IF(AND(Weekly[[#This Row],[H Odds &lt;]]&lt;&gt;"",Weekly[[#This Row],[GBC_P]]=TRUE,Weekly[[#This Row],[Actual]]=TRUE),BD154+Weekly[[#This Row],[H Odds &lt;]]-1,IF(AND(Weekly[[#This Row],[H Odds &lt;]]&lt;&gt;"",Weekly[[#This Row],[GBC_P]]=TRUE,Weekly[[#This Row],[Actual]]=FALSE),BD154-1,BD154)))</f>
        <v>43.76</v>
      </c>
      <c r="BE155" s="38">
        <f>IF(Weekly[[#This Row],[H Odds &lt;]]="",BE154,IF(AND(Weekly[[#This Row],[H Odds &lt;]]&lt;&gt;"",Weekly[[#This Row],[HGBC_P]]=TRUE,Weekly[[#This Row],[Actual]]=TRUE),BE154+Weekly[[#This Row],[H Odds &lt;]]-1,IF(AND(Weekly[[#This Row],[H Odds &lt;]]&lt;&gt;"",Weekly[[#This Row],[HGBC_P]]=TRUE,Weekly[[#This Row],[Actual]]=FALSE),BE154-1,BE154)))</f>
        <v>44.01</v>
      </c>
      <c r="BF155" s="38">
        <f>IF(Weekly[[#This Row],[H Odds &lt;]]="",BF154,IF(AND(Weekly[[#This Row],[H Odds &lt;]]&lt;&gt;"",Weekly[[#This Row],[XGB_P]]=TRUE,Weekly[[#This Row],[Actual]]=TRUE),BF154+Weekly[[#This Row],[H Odds &lt;]]-1,IF(AND(Weekly[[#This Row],[H Odds &lt;]]&lt;&gt;"",Weekly[[#This Row],[XGB_P]]=TRUE,Weekly[[#This Row],[Actual]]=FALSE),BF154-1,BF154)))</f>
        <v>47.28</v>
      </c>
      <c r="BG155" s="38">
        <f>IF(Weekly[[#This Row],[H Odds &lt;]]="",BG154,IF(AND(Weekly[[#This Row],[H Odds &lt;]]&lt;&gt;"",Weekly[[#This Row],[QDA_P]]=TRUE,Weekly[[#This Row],[Actual]]=TRUE),BG154+Weekly[[#This Row],[H Odds &lt;]]-1,IF(AND(Weekly[[#This Row],[H Odds &lt;]]&lt;&gt;"",Weekly[[#This Row],[QDA_P]]=TRUE,Weekly[[#This Row],[Actual]]=FALSE),BG154-1,BG154)))</f>
        <v>41.73</v>
      </c>
      <c r="BH155" s="38">
        <f>IF(Weekly[[#This Row],[H Odds &lt;]]="",BH154,IF(AND(Weekly[[#This Row],[H Odds &lt;]]&lt;&gt;"",Weekly[[#This Row],[KNC_P]]=TRUE,Weekly[[#This Row],[Actual]]=TRUE),BH154+Weekly[[#This Row],[H Odds &lt;]]-1,IF(AND(Weekly[[#This Row],[H Odds &lt;]]&lt;&gt;"",Weekly[[#This Row],[KNC_P]]=TRUE,Weekly[[#This Row],[Actual]]=FALSE),BH154-1,BH154)))</f>
        <v>40</v>
      </c>
      <c r="BI155" s="38">
        <f>IF(Weekly[[#This Row],[H Odds &lt;]]="",BI154,IF(AND(Weekly[[#This Row],[H Odds &lt;]]&lt;&gt;"",Weekly[[#This Row],[TRUES]]&gt;0,Weekly[[#This Row],[Actual]]=TRUE),BI154+Weekly[[#This Row],[H Odds &lt;]]-1,IF(AND(Weekly[[#This Row],[H Odds &lt;]]&lt;&gt;"",Weekly[[#This Row],[TRUES]]=0),BI154,BI154-1)))</f>
        <v>57.54</v>
      </c>
      <c r="BJ155" s="38">
        <f>IF(Weekly[[#This Row],[H Odds &lt;]]="",BJ154,IF(AND(Weekly[[#This Row],[H Odds &lt;]]&lt;&gt;"",Weekly[[#This Row],[Actual]]=TRUE),BJ154+Weekly[[#This Row],[H Odds &lt;]]-1,IF(AND(Weekly[[#This Row],[H Odds &lt;]]&lt;&gt;"",Weekly[[#This Row],[Actual]]=FALSE),BJ154-1,BJ154)))</f>
        <v>56.54</v>
      </c>
      <c r="BK155" s="58">
        <f>IF(AND(Weekly[[#This Row],[TRUES]]&gt;4,Weekly[[#This Row],[Actual]]=TRUE),BK154+Weekly[[#This Row],[BF H Odds]]-1,IF(AND(Weekly[[#This Row],[FALSES]]&gt;4,Weekly[[#This Row],[Actual]]=FALSE),BK154+Weekly[[#This Row],[BF V Odds]]-1,IF(AND(Weekly[[#This Row],[TRUES]]&gt;4,Weekly[[#This Row],[Actual]]=FALSE),BK154-1,IF(AND(Weekly[[#This Row],[FALSES]]&gt;4,Weekly[[#This Row],[Actual]]=TRUE),BK154-1,BK154))))</f>
        <v>37.390000000000015</v>
      </c>
      <c r="BL155" s="58">
        <f>IF(AND(Weekly[[#This Row],[TRUES]]&gt;5,Weekly[[#This Row],[Actual]]=TRUE),BL154+Weekly[[#This Row],[BF H Odds]]-1,IF(AND(Weekly[[#This Row],[FALSES]]&gt;5,Weekly[[#This Row],[Actual]]=FALSE),BL154+Weekly[[#This Row],[BF V Odds]]-1,IF(AND(Weekly[[#This Row],[TRUES]]&gt;5,Weekly[[#This Row],[Actual]]=FALSE),BL154-1,IF(AND(Weekly[[#This Row],[FALSES]]&gt;5,Weekly[[#This Row],[Actual]]=TRUE),BL154-1,BL154))))</f>
        <v>41.840000000000011</v>
      </c>
      <c r="BM155" s="58">
        <f>IF(AND(Weekly[[#This Row],[TRUES]]&gt;6,Weekly[[#This Row],[Actual]]=TRUE),BM154+Weekly[[#This Row],[BF H Odds]]-1,IF(AND(Weekly[[#This Row],[FALSES]]&gt;6,Weekly[[#This Row],[Actual]]=FALSE),BM154+Weekly[[#This Row],[BF V Odds]]-1,IF(AND(Weekly[[#This Row],[TRUES]]&gt;6,Weekly[[#This Row],[Actual]]=FALSE),BM154-1,IF(AND(Weekly[[#This Row],[FALSES]]&gt;6,Weekly[[#This Row],[Actual]]=TRUE),BM154-1,BM154))))</f>
        <v>43.410000000000011</v>
      </c>
      <c r="BN155" s="24"/>
    </row>
    <row r="156" spans="1:66" x14ac:dyDescent="0.25">
      <c r="A156" s="1">
        <v>182</v>
      </c>
      <c r="B156" s="10">
        <v>44257</v>
      </c>
      <c r="C156" s="17" t="s">
        <v>10</v>
      </c>
      <c r="D156" s="15" t="s">
        <v>37</v>
      </c>
      <c r="E156" t="b">
        <v>1</v>
      </c>
      <c r="F156" t="b">
        <v>1</v>
      </c>
      <c r="G156" t="b">
        <v>1</v>
      </c>
      <c r="H156" t="b">
        <v>1</v>
      </c>
      <c r="I156" t="b">
        <v>1</v>
      </c>
      <c r="J156" t="b">
        <v>1</v>
      </c>
      <c r="K156" t="b">
        <v>1</v>
      </c>
      <c r="L156" t="b">
        <v>1</v>
      </c>
      <c r="N156" t="str">
        <f>IF(Weekly[[#This Row],[H/V]]="&lt;&gt;",1,"")</f>
        <v/>
      </c>
      <c r="O156" t="str">
        <f>IF(Weekly[[#This Row],[H/V]]="H",Weekly[[#This Row],[BF H Odds]],IF(Weekly[[#This Row],[H/V]]="V",Weekly[[#This Row],[BF V Odds]],""))</f>
        <v/>
      </c>
      <c r="P156" t="b">
        <v>0</v>
      </c>
      <c r="R156" s="9">
        <f>IFERROR(IF(Weekly[[#This Row],[Won Bet?]]="yes",R155+(Weekly[[#This Row],[BF Odds]]*Weekly[[#This Row],[BF Stake]])-Weekly[[#This Row],[BF Stake]],R155-Weekly[[#This Row],[BF Stake]]),R155)</f>
        <v>89.910000000000039</v>
      </c>
      <c r="S156" s="9">
        <f>IFERROR(IF(Weekly[[#This Row],[Won Bet?]]="yes",S155+(((Weekly[[#This Row],[BF Odds]]*Weekly[[#This Row],[BF Stake]])-Weekly[[#This Row],[BF Stake]])*0.95),S155-Weekly[[#This Row],[BF Stake]]),S155)</f>
        <v>87.614499999999992</v>
      </c>
      <c r="T156">
        <v>2.12</v>
      </c>
      <c r="U156">
        <v>1.77</v>
      </c>
      <c r="V156" s="24">
        <f>IF(Weekly[[#This Row],[Actual]]="","",IF(AND(Weekly[[#This Row],[SVC_P]]=Weekly[[#This Row],[Actual]],Weekly[[#This Row],[SVC_P]]=TRUE),V155+Weekly[[#This Row],[BF H Odds]]-1,IF(AND(Weekly[[#This Row],[SVC_P]]=Weekly[[#This Row],[Actual]],Weekly[[#This Row],[SVC_P]]=FALSE),V155+Weekly[[#This Row],[BF V Odds]]-1,V155-1)))</f>
        <v>66.000000000000014</v>
      </c>
      <c r="W156" s="24">
        <f>IF(Weekly[[#This Row],[Actual]]="","",IF(AND(Weekly[[#This Row],[SVC_P]]=FALSE,Weekly[[#This Row],[Actual]]=TRUE),W155+Weekly[[#This Row],[BF H Odds]]-1,IF(AND(Weekly[[#This Row],[SVC_P]]=TRUE,Weekly[[#This Row],[Actual]]=FALSE,),W155+Weekly[[#This Row],[BF V Odds]]-1,W155-1)))</f>
        <v>-106.50999999999999</v>
      </c>
      <c r="X156" s="24">
        <f>IF(Weekly[[#This Row],[Actual]]="","",IF(AND(Weekly[[#This Row],[ADBC_P]]=Weekly[[#This Row],[Actual]],Weekly[[#This Row],[ADBC_P]]=TRUE),X155+Weekly[[#This Row],[BF H Odds]]-1,IF(AND(Weekly[[#This Row],[ADBC_P]]=Weekly[[#This Row],[Actual]],Weekly[[#This Row],[ADBC_P]]=FALSE),X155+Weekly[[#This Row],[BF V Odds]]-1,X155-1)))</f>
        <v>46.550000000000018</v>
      </c>
      <c r="Y156" s="24">
        <f>IF(Weekly[[#This Row],[Actual]]="","",IF(AND(Weekly[[#This Row],[ADBC_P]]=FALSE,Weekly[[#This Row],[Actual]]=TRUE),Y155+Weekly[[#This Row],[BF H Odds]]-1,IF(AND(Weekly[[#This Row],[ADBC_P]]=TRUE,Weekly[[#This Row],[Actual]]=FALSE),Y155+Weekly[[#This Row],[BF V Odds]]-1,Y155-1)))</f>
        <v>40.080000000000013</v>
      </c>
      <c r="Z156" s="24">
        <f>IF(Weekly[[#This Row],[Actual]]="","",IF(AND(Weekly[[#This Row],[RFC_P]]=Weekly[[#This Row],[Actual]],Weekly[[#This Row],[RFC_P]]=TRUE),Z155+Weekly[[#This Row],[BF H Odds]]-1,IF(AND(Weekly[[#This Row],[RFC_P]]=Weekly[[#This Row],[Actual]],Weekly[[#This Row],[RFC_P]]=FALSE),Z155+Weekly[[#This Row],[BF V Odds]]-1,Z155-1)))</f>
        <v>33.710000000000029</v>
      </c>
      <c r="AA156" s="24">
        <f>IF(Weekly[[#This Row],[Actual]]="","",IF(AND(Weekly[[#This Row],[RFC_P]]=FALSE,Weekly[[#This Row],[Actual]]=TRUE),AA155+Weekly[[#This Row],[BF H Odds]]-1,IF(AND(Weekly[[#This Row],[RFC_P]]=TRUE,Weekly[[#This Row],[Actual]]=FALSE),AA155+Weekly[[#This Row],[BF V Odds]]-1,AA155-1)))</f>
        <v>52.920000000000009</v>
      </c>
      <c r="AB156" s="24">
        <f>IF(Weekly[[#This Row],[Actual]]="","",IF(AND(Weekly[[#This Row],[GBC_P]]=Weekly[[#This Row],[Actual]],Weekly[[#This Row],[GBC_P]]=TRUE),AB155+Weekly[[#This Row],[BF H Odds]]-1,IF(AND(Weekly[[#This Row],[GBC_P]]=Weekly[[#This Row],[Actual]],Weekly[[#This Row],[GBC_P]]=FALSE),AB155+Weekly[[#This Row],[BF V Odds]]-1,AB155-1)))</f>
        <v>32.990000000000016</v>
      </c>
      <c r="AC156" s="24">
        <f>IF(Weekly[[#This Row],[Actual]]="","",IF(AND(Weekly[[#This Row],[GBC_P]]=FALSE,Weekly[[#This Row],[Actual]]=TRUE),AC155+Weekly[[#This Row],[BF H Odds]]-1,IF(AND(Weekly[[#This Row],[GBC_P]]=TRUE,Weekly[[#This Row],[Actual]]=FALSE),AC155+Weekly[[#This Row],[BF V Odds]]-1,AC155-1)))</f>
        <v>53.640000000000015</v>
      </c>
      <c r="AD156" s="24">
        <f>IF(Weekly[[#This Row],[Actual]]="","",IF(AND(Weekly[[#This Row],[HGBC_P]]=Weekly[[#This Row],[Actual]],Weekly[[#This Row],[HGBC_P]]=TRUE),AD155+Weekly[[#This Row],[BF H Odds]]-1,IF(AND(Weekly[[#This Row],[HGBC_P]]=Weekly[[#This Row],[Actual]],Weekly[[#This Row],[HGBC_P]]=FALSE),AD155+Weekly[[#This Row],[BF V Odds]]-1,AD155-1)))</f>
        <v>26.39000000000005</v>
      </c>
      <c r="AE156" s="24">
        <f>IF(Weekly[[#This Row],[Actual]]="","",IF(AND(Weekly[[#This Row],[HGBC_P]]=FALSE,Weekly[[#This Row],[Actual]]=TRUE),AE155+Weekly[[#This Row],[BF H Odds]]-1,IF(AND(Weekly[[#This Row],[HGBC_P]]=TRUE,Weekly[[#This Row],[Actual]]=FALSE),AE155+Weekly[[#This Row],[BF V Odds]]-1,AE155-1)))</f>
        <v>60.240000000000009</v>
      </c>
      <c r="AF156" s="24">
        <f>IF(Weekly[[#This Row],[Actual]]="","",IF(AND(Weekly[[#This Row],[XGB_P]]=Weekly[[#This Row],[Actual]],Weekly[[#This Row],[XGB_P]]=TRUE),AF155+Weekly[[#This Row],[BF H Odds]]-1,IF(AND(Weekly[[#This Row],[XGB_P]]=Weekly[[#This Row],[Actual]],Weekly[[#This Row],[XGB_P]]=FALSE),AF155+Weekly[[#This Row],[BF V Odds]]-1,AF155-1)))</f>
        <v>39.640000000000015</v>
      </c>
      <c r="AG156" s="24">
        <f>IF(Weekly[[#This Row],[Actual]]="","",IF(AND(Weekly[[#This Row],[XGB_P]]=FALSE,Weekly[[#This Row],[Actual]]=TRUE),AG155+Weekly[[#This Row],[BF H Odds]]-1,IF(AND(Weekly[[#This Row],[XGB_P]]=TRUE,Weekly[[#This Row],[Actual]]=FALSE),AG155+Weekly[[#This Row],[BF V Odds]]-1,AG155-1)))</f>
        <v>46.990000000000009</v>
      </c>
      <c r="AH156" s="24">
        <f>IF(Weekly[[#This Row],[Actual]]="","",IF(AND(Weekly[[#This Row],[QDA_P]]=Weekly[[#This Row],[Actual]],Weekly[[#This Row],[QDA_P]]=TRUE),AH155+Weekly[[#This Row],[BF H Odds]]-1,IF(AND(Weekly[[#This Row],[QDA_P]]=Weekly[[#This Row],[Actual]],Weekly[[#This Row],[QDA_P]]=FALSE),AH155+Weekly[[#This Row],[BF V Odds]]-1,AH155-1)))</f>
        <v>27.170000000000023</v>
      </c>
      <c r="AI156" s="24">
        <f>IF(Weekly[[#This Row],[Actual]]="","",IF(AND(Weekly[[#This Row],[QDA_P]]=FALSE,Weekly[[#This Row],[Actual]]=TRUE),AI155+Weekly[[#This Row],[BF H Odds]]-1,IF(AND(Weekly[[#This Row],[QDA_P]]=TRUE,Weekly[[#This Row],[Actual]]=FALSE),AI155+Weekly[[#This Row],[BF V Odds]]-1,AI155-1)))</f>
        <v>59.460000000000015</v>
      </c>
      <c r="AJ156" s="24">
        <f>IF(Weekly[[#This Row],[Actual]]="","",IF(AND(Weekly[[#This Row],[KNC_P]]=TRUE,Weekly[[#This Row],[Actual]]=TRUE),AJ155+Weekly[[#This Row],[BF H Odds]]-1,IF(AND(Weekly[[#This Row],[KNC_P]]=FALSE,Weekly[[#This Row],[Actual]]=FALSE),AJ155+Weekly[[#This Row],[BF V Odds]]-1,AJ155-1)))</f>
        <v>36.379999999999995</v>
      </c>
      <c r="AK156" s="24">
        <f>IF(Weekly[[#This Row],[Actual]]="","",IF(AND(Weekly[[#This Row],[KNC_P]]=FALSE,Weekly[[#This Row],[Actual]]=TRUE),AK155+Weekly[[#This Row],[BF H Odds]]-1,IF(AND(Weekly[[#This Row],[KNC_P]]=TRUE,Weekly[[#This Row],[Actual]]=FALSE),AK155+Weekly[[#This Row],[BF V Odds]]-1,AK155-1)))</f>
        <v>43.29999999999999</v>
      </c>
      <c r="AL156" s="30">
        <f>IF(Weekly[[#This Row],[Actual]]="","",COUNTIF(Weekly[[#This Row],[SVC_P]:[QDA_P]],TRUE))</f>
        <v>7</v>
      </c>
      <c r="AM156" s="30">
        <f>IF(Weekly[[#This Row],[Actual]]="","",COUNTIF(Weekly[[#This Row],[SVC_P]:[QDA_P]],FALSE))</f>
        <v>0</v>
      </c>
      <c r="AN156" t="str">
        <f>IF(AND(Weekly[[#This Row],[BF V Odds]]&gt;$BO$6,Weekly[[#This Row],[BF V Odds]] &lt; $BO$7),Weekly[[#This Row],[BF V Odds]],"")</f>
        <v/>
      </c>
      <c r="AO156" t="str">
        <f>IF(AND(Weekly[[#This Row],[BF H Odds]]&gt;$BO$6, Weekly[[#This Row],[BF H Odds]] &lt; $BO$7),Weekly[[#This Row],[BF H Odds]],"")</f>
        <v/>
      </c>
      <c r="AP156" s="37">
        <f>IF(AND(Weekly[[#This Row],[V Odds &lt;]]="",Weekly[[#This Row],[H Odds &lt;]]=""),AP155,IF(AND(Weekly[[#This Row],[H Odds &lt;]]&lt;&gt;"",Weekly[[#This Row],[SVC_P]]=TRUE,Weekly[[#This Row],[Actual]]=TRUE),AP155+Weekly[[#This Row],[H Odds &lt;]]-1,IF(AND(Weekly[[#This Row],[V Odds &lt;]]&lt;&gt;"",Weekly[[#This Row],[SVC_P]]=FALSE,Weekly[[#This Row],[Actual]]=FALSE),AP155+Weekly[[#This Row],[V Odds &lt;]]-1,IF(AND(Weekly[[#This Row],[V Odds &lt;]]&lt;&gt;"",Weekly[[#This Row],[SVC_P]]=FALSE,Weekly[[#This Row],[Actual]]=TRUE),AP155-1,IF(AND(Weekly[[#This Row],[H Odds &lt;]]&lt;&gt;"",Weekly[[#This Row],[SVC_P]]=TRUE,Weekly[[#This Row],[Actual]]=FALSE),AP155-1,AP155)))))</f>
        <v>60.230000000000011</v>
      </c>
      <c r="AQ156" s="37">
        <f>IF(AND(Weekly[[#This Row],[V Odds &lt;]]="",Weekly[[#This Row],[H Odds &lt;]]=""),AQ155,IF(AND(Weekly[[#This Row],[H Odds &lt;]]&lt;&gt;"",Weekly[[#This Row],[ADBC_P]]=TRUE,Weekly[[#This Row],[Actual]]=TRUE),AQ155+Weekly[[#This Row],[H Odds &lt;]]-1,IF(AND(Weekly[[#This Row],[V Odds &lt;]]&lt;&gt;"",Weekly[[#This Row],[ADBC_P]]=FALSE,Weekly[[#This Row],[Actual]]=FALSE),AQ155+Weekly[[#This Row],[V Odds &lt;]]-1,IF(AND(Weekly[[#This Row],[V Odds &lt;]]&lt;&gt;"",Weekly[[#This Row],[ADBC_P]]=FALSE,Weekly[[#This Row],[Actual]]=TRUE),AQ155-1,IF(AND(Weekly[[#This Row],[H Odds &lt;]]&lt;&gt;"",Weekly[[#This Row],[ADBC_P]]=TRUE,Weekly[[#This Row],[Actual]]=FALSE),AQ155-1,AQ155)))))</f>
        <v>50.33</v>
      </c>
      <c r="AR156" s="37">
        <f>IF(AND(Weekly[[#This Row],[V Odds &lt;]]="",Weekly[[#This Row],[H Odds &lt;]]=""),AR155,IF(AND(Weekly[[#This Row],[H Odds &lt;]]&lt;&gt;"",Weekly[[#This Row],[RFC_P]]=TRUE,Weekly[[#This Row],[Actual]]=TRUE),AR155+Weekly[[#This Row],[H Odds &lt;]]-1,IF(AND(Weekly[[#This Row],[V Odds &lt;]]&lt;&gt;"",Weekly[[#This Row],[RFC_P]]=FALSE,Weekly[[#This Row],[Actual]]=FALSE),AR155+Weekly[[#This Row],[V Odds &lt;]]-1,IF(AND(Weekly[[#This Row],[V Odds &lt;]]&lt;&gt;"",Weekly[[#This Row],[RFC_P]]=FALSE,Weekly[[#This Row],[Actual]]=TRUE),AR155-1,IF(AND(Weekly[[#This Row],[H Odds &lt;]]&lt;&gt;"",Weekly[[#This Row],[RFC_P]]=TRUE,Weekly[[#This Row],[Actual]]=FALSE),AR155-1,AR155)))))</f>
        <v>45.59</v>
      </c>
      <c r="AS156" s="37">
        <f>IF(AND(Weekly[[#This Row],[V Odds &lt;]]="",Weekly[[#This Row],[H Odds &lt;]]=""),AS155,IF(AND(Weekly[[#This Row],[H Odds &lt;]]&lt;&gt;"",Weekly[[#This Row],[GBC_P]]=TRUE,Weekly[[#This Row],[Actual]]=TRUE),AS155+Weekly[[#This Row],[H Odds &lt;]]-1,IF(AND(Weekly[[#This Row],[V Odds &lt;]]&lt;&gt;"",Weekly[[#This Row],[GBC_P]]=FALSE,Weekly[[#This Row],[Actual]]=FALSE),AS155+Weekly[[#This Row],[V Odds &lt;]]-1,IF(AND(Weekly[[#This Row],[V Odds &lt;]]&lt;&gt;"",Weekly[[#This Row],[GBC_P]]=FALSE,Weekly[[#This Row],[Actual]]=TRUE),AS155-1,IF(AND(Weekly[[#This Row],[H Odds &lt;]]&lt;&gt;"",Weekly[[#This Row],[GBC_P]]=TRUE,Weekly[[#This Row],[Actual]]=FALSE),AS155-1,AS155)))))</f>
        <v>48.08</v>
      </c>
      <c r="AT156" s="37">
        <f>IF(AND(Weekly[[#This Row],[V Odds &lt;]]="",Weekly[[#This Row],[H Odds &lt;]]=""),AT155,IF(AND(Weekly[[#This Row],[H Odds &lt;]]&lt;&gt;"",Weekly[[#This Row],[HGBC_P]]=TRUE,Weekly[[#This Row],[Actual]]=TRUE),AT155+Weekly[[#This Row],[H Odds &lt;]]-1,IF(AND(Weekly[[#This Row],[V Odds &lt;]]&lt;&gt;"",Weekly[[#This Row],[HGBC_P]]=FALSE,Weekly[[#This Row],[Actual]]=FALSE),AT155+Weekly[[#This Row],[V Odds &lt;]]-1,IF(AND(Weekly[[#This Row],[V Odds &lt;]]&lt;&gt;"",Weekly[[#This Row],[HGBC_P]]=FALSE,Weekly[[#This Row],[Actual]]=TRUE),AT155-1,IF(AND(Weekly[[#This Row],[H Odds &lt;]]&lt;&gt;"",Weekly[[#This Row],[HGBC_P]]=TRUE,Weekly[[#This Row],[Actual]]=FALSE),AT155-1,AT155)))))</f>
        <v>44.51</v>
      </c>
      <c r="AU156" s="37">
        <f>IF(AND(Weekly[[#This Row],[V Odds &lt;]]="",Weekly[[#This Row],[H Odds &lt;]]=""),AU155,IF(AND(Weekly[[#This Row],[H Odds &lt;]]&lt;&gt;"",Weekly[[#This Row],[XGB_P]]=TRUE,Weekly[[#This Row],[Actual]]=TRUE),AU155+Weekly[[#This Row],[H Odds &lt;]]-1,IF(AND(Weekly[[#This Row],[V Odds &lt;]]&lt;&gt;"",Weekly[[#This Row],[XGB_P]]=FALSE,Weekly[[#This Row],[Actual]]=FALSE),AU155+Weekly[[#This Row],[V Odds &lt;]]-1,IF(AND(Weekly[[#This Row],[V Odds &lt;]]&lt;&gt;"",Weekly[[#This Row],[XGB_P]]=FALSE,Weekly[[#This Row],[Actual]]=TRUE),AU155-1,IF(AND(Weekly[[#This Row],[H Odds &lt;]]&lt;&gt;"",Weekly[[#This Row],[XGB_P]]=TRUE,Weekly[[#This Row],[Actual]]=FALSE),AU155-1,AU155)))))</f>
        <v>48.910000000000004</v>
      </c>
      <c r="AV156" s="37">
        <f>IF(AND(Weekly[[#This Row],[V Odds &lt;]]="",Weekly[[#This Row],[H Odds &lt;]]=""),AV155,IF(AND(Weekly[[#This Row],[H Odds &lt;]]&lt;&gt;"",Weekly[[#This Row],[QDA_P]]=TRUE,Weekly[[#This Row],[Actual]]=TRUE),AV155+Weekly[[#This Row],[H Odds &lt;]]-1,IF(AND(Weekly[[#This Row],[V Odds &lt;]]&lt;&gt;"",Weekly[[#This Row],[QDA_P]]=FALSE,Weekly[[#This Row],[Actual]]=FALSE),AV155+Weekly[[#This Row],[V Odds &lt;]]-1,IF(AND(Weekly[[#This Row],[V Odds &lt;]]&lt;&gt;"",Weekly[[#This Row],[QDA_P]]=FALSE,Weekly[[#This Row],[Actual]]=TRUE),AV155-1,IF(AND(Weekly[[#This Row],[H Odds &lt;]]&lt;&gt;"",Weekly[[#This Row],[QDA_P]]=TRUE,Weekly[[#This Row],[Actual]]=FALSE),AV155-1,AV155)))))</f>
        <v>48.749999999999993</v>
      </c>
      <c r="AW156" s="37">
        <f>IF(AND(Weekly[[#This Row],[H Odds &lt;]]="",Weekly[[#This Row],[V Odds &lt;]]=""),AW155,IF(AND(Weekly[[#This Row],[KNC_P]]=Weekly[[#This Row],[Actual]],Weekly[[#This Row],[KNC_P]]=TRUE),AW155+Weekly[[#This Row],[BF H Odds]]-1,IF(AND(Weekly[[#This Row],[KNC_P]]=Weekly[[#This Row],[Actual]],Weekly[[#This Row],[KNC_P]]=FALSE),AW155+Weekly[[#This Row],[BF V Odds]]-1,AW155-1)))</f>
        <v>39.299999999999997</v>
      </c>
      <c r="AX156" s="37">
        <f>IF(AND(Weekly[[#This Row],[V Odds &lt;]]="",Weekly[[#This Row],[H Odds &lt;]]=""),AX155,IF(AND(Weekly[[#This Row],[V Odds &lt;]]&lt;&gt;"",Weekly[[#This Row],[FALSES]]&gt;0,Weekly[[#This Row],[Actual]]=FALSE),AX155+Weekly[[#This Row],[V Odds &lt;]]-1,IF(AND(Weekly[[#This Row],[H Odds &lt;]]&lt;&gt;"",Weekly[[#This Row],[TRUES]]&gt;0,Weekly[[#This Row],[Actual]]=TRUE),AX155+Weekly[[#This Row],[H Odds &lt;]]-1,IF(AND(Weekly[[#This Row],[V Odds &lt;]]&lt;&gt;"",Weekly[[#This Row],[FALSES]]=0),AX155,IF(AND(Weekly[[#This Row],[H Odds &lt;]]&lt;&gt;"",Weekly[[#This Row],[TRUES]]=0),AX155,AX155-1)))))</f>
        <v>64.25</v>
      </c>
      <c r="AY156" s="37">
        <f>IF(AND(Weekly[[#This Row],[V Odds &lt;]]="",Weekly[[#This Row],[H Odds &lt;]]=""),AY155,IF(AND(Weekly[[#This Row],[V Odds &lt;]]&lt;&gt;"",Weekly[[#This Row],[FALSES]]&gt;0,Weekly[[#This Row],[Actual]]=FALSE),AY155+((Weekly[[#This Row],[V Odds &lt;]]-1)*0.92),IF(AND(Weekly[[#This Row],[H Odds &lt;]]&lt;&gt;"",Weekly[[#This Row],[TRUES]]&gt;0,Weekly[[#This Row],[Actual]]=TRUE),AY155+((Weekly[[#This Row],[H Odds &lt;]]-1)*0.92),IF(AND(Weekly[[#This Row],[V Odds &lt;]]&lt;&gt;"",Weekly[[#This Row],[FALSES]]=0),AY155,IF(AND(Weekly[[#This Row],[H Odds &lt;]]&lt;&gt;"",Weekly[[#This Row],[TRUES]]=0),AY155,AY155-1)))))</f>
        <v>60.870000000000012</v>
      </c>
      <c r="AZ156" s="37">
        <f>IF(AND(Weekly[[#This Row],[V Odds &lt;]]="",Weekly[[#This Row],[H Odds &lt;]]=""),AZ155,IF(AND(Weekly[[#This Row],[V Odds &lt;]]&lt;&gt;"",Weekly[[#This Row],[Actual]]=FALSE),AZ155+Weekly[[#This Row],[V Odds &lt;]]-1,IF(AND(Weekly[[#This Row],[H Odds &lt;]]&lt;&gt;"",Weekly[[#This Row],[Actual]]=TRUE),AZ155+Weekly[[#This Row],[H Odds &lt;]]-1,AZ155-1)))</f>
        <v>65.58</v>
      </c>
      <c r="BA156" s="38">
        <f>IF(Weekly[[#This Row],[H Odds &lt;]]="",BA155,IF(AND(Weekly[[#This Row],[H Odds &lt;]]&lt;&gt;"",Weekly[[#This Row],[SVC_P]]=TRUE,Weekly[[#This Row],[Actual]]=TRUE),BA155+Weekly[[#This Row],[H Odds &lt;]]-1,IF(AND(Weekly[[#This Row],[H Odds &lt;]]&lt;&gt;"",Weekly[[#This Row],[SVC_P]]=TRUE,Weekly[[#This Row],[Actual]]=FALSE),BA155-1,BA155)))</f>
        <v>57.54</v>
      </c>
      <c r="BB156" s="38">
        <f>IF(Weekly[[#This Row],[H Odds &lt;]]="",BB155,IF(AND(Weekly[[#This Row],[H Odds &lt;]]&lt;&gt;"",Weekly[[#This Row],[ADBC_P]]=TRUE,Weekly[[#This Row],[Actual]]=TRUE),BB155+Weekly[[#This Row],[H Odds &lt;]]-1,IF(AND(Weekly[[#This Row],[H Odds &lt;]]&lt;&gt;"",Weekly[[#This Row],[ADBC_P]]=TRUE,Weekly[[#This Row],[Actual]]=FALSE),BB155-1,BB155)))</f>
        <v>44.01</v>
      </c>
      <c r="BC156" s="38">
        <f>IF(Weekly[[#This Row],[H Odds &lt;]]="",BC155,IF(AND(Weekly[[#This Row],[H Odds &lt;]]&lt;&gt;"",Weekly[[#This Row],[RFC_P]]=TRUE,Weekly[[#This Row],[Actual]]=TRUE),BC155+Weekly[[#This Row],[H Odds &lt;]]-1,IF(AND(Weekly[[#This Row],[H Odds &lt;]]&lt;&gt;"",Weekly[[#This Row],[RFC_P]]=TRUE,Weekly[[#This Row],[Actual]]=FALSE),BC155-1,BC155)))</f>
        <v>42.76</v>
      </c>
      <c r="BD156" s="38">
        <f>IF(Weekly[[#This Row],[H Odds &lt;]]="",BD155,IF(AND(Weekly[[#This Row],[H Odds &lt;]]&lt;&gt;"",Weekly[[#This Row],[GBC_P]]=TRUE,Weekly[[#This Row],[Actual]]=TRUE),BD155+Weekly[[#This Row],[H Odds &lt;]]-1,IF(AND(Weekly[[#This Row],[H Odds &lt;]]&lt;&gt;"",Weekly[[#This Row],[GBC_P]]=TRUE,Weekly[[#This Row],[Actual]]=FALSE),BD155-1,BD155)))</f>
        <v>43.76</v>
      </c>
      <c r="BE156" s="38">
        <f>IF(Weekly[[#This Row],[H Odds &lt;]]="",BE155,IF(AND(Weekly[[#This Row],[H Odds &lt;]]&lt;&gt;"",Weekly[[#This Row],[HGBC_P]]=TRUE,Weekly[[#This Row],[Actual]]=TRUE),BE155+Weekly[[#This Row],[H Odds &lt;]]-1,IF(AND(Weekly[[#This Row],[H Odds &lt;]]&lt;&gt;"",Weekly[[#This Row],[HGBC_P]]=TRUE,Weekly[[#This Row],[Actual]]=FALSE),BE155-1,BE155)))</f>
        <v>44.01</v>
      </c>
      <c r="BF156" s="38">
        <f>IF(Weekly[[#This Row],[H Odds &lt;]]="",BF155,IF(AND(Weekly[[#This Row],[H Odds &lt;]]&lt;&gt;"",Weekly[[#This Row],[XGB_P]]=TRUE,Weekly[[#This Row],[Actual]]=TRUE),BF155+Weekly[[#This Row],[H Odds &lt;]]-1,IF(AND(Weekly[[#This Row],[H Odds &lt;]]&lt;&gt;"",Weekly[[#This Row],[XGB_P]]=TRUE,Weekly[[#This Row],[Actual]]=FALSE),BF155-1,BF155)))</f>
        <v>47.28</v>
      </c>
      <c r="BG156" s="38">
        <f>IF(Weekly[[#This Row],[H Odds &lt;]]="",BG155,IF(AND(Weekly[[#This Row],[H Odds &lt;]]&lt;&gt;"",Weekly[[#This Row],[QDA_P]]=TRUE,Weekly[[#This Row],[Actual]]=TRUE),BG155+Weekly[[#This Row],[H Odds &lt;]]-1,IF(AND(Weekly[[#This Row],[H Odds &lt;]]&lt;&gt;"",Weekly[[#This Row],[QDA_P]]=TRUE,Weekly[[#This Row],[Actual]]=FALSE),BG155-1,BG155)))</f>
        <v>41.73</v>
      </c>
      <c r="BH156" s="38">
        <f>IF(Weekly[[#This Row],[H Odds &lt;]]="",BH155,IF(AND(Weekly[[#This Row],[H Odds &lt;]]&lt;&gt;"",Weekly[[#This Row],[KNC_P]]=TRUE,Weekly[[#This Row],[Actual]]=TRUE),BH155+Weekly[[#This Row],[H Odds &lt;]]-1,IF(AND(Weekly[[#This Row],[H Odds &lt;]]&lt;&gt;"",Weekly[[#This Row],[KNC_P]]=TRUE,Weekly[[#This Row],[Actual]]=FALSE),BH155-1,BH155)))</f>
        <v>40</v>
      </c>
      <c r="BI156" s="38">
        <f>IF(Weekly[[#This Row],[H Odds &lt;]]="",BI155,IF(AND(Weekly[[#This Row],[H Odds &lt;]]&lt;&gt;"",Weekly[[#This Row],[TRUES]]&gt;0,Weekly[[#This Row],[Actual]]=TRUE),BI155+Weekly[[#This Row],[H Odds &lt;]]-1,IF(AND(Weekly[[#This Row],[H Odds &lt;]]&lt;&gt;"",Weekly[[#This Row],[TRUES]]=0),BI155,BI155-1)))</f>
        <v>57.54</v>
      </c>
      <c r="BJ156" s="38">
        <f>IF(Weekly[[#This Row],[H Odds &lt;]]="",BJ155,IF(AND(Weekly[[#This Row],[H Odds &lt;]]&lt;&gt;"",Weekly[[#This Row],[Actual]]=TRUE),BJ155+Weekly[[#This Row],[H Odds &lt;]]-1,IF(AND(Weekly[[#This Row],[H Odds &lt;]]&lt;&gt;"",Weekly[[#This Row],[Actual]]=FALSE),BJ155-1,BJ155)))</f>
        <v>56.54</v>
      </c>
      <c r="BK156" s="58">
        <f>IF(AND(Weekly[[#This Row],[TRUES]]&gt;4,Weekly[[#This Row],[Actual]]=TRUE),BK155+Weekly[[#This Row],[BF H Odds]]-1,IF(AND(Weekly[[#This Row],[FALSES]]&gt;4,Weekly[[#This Row],[Actual]]=FALSE),BK155+Weekly[[#This Row],[BF V Odds]]-1,IF(AND(Weekly[[#This Row],[TRUES]]&gt;4,Weekly[[#This Row],[Actual]]=FALSE),BK155-1,IF(AND(Weekly[[#This Row],[FALSES]]&gt;4,Weekly[[#This Row],[Actual]]=TRUE),BK155-1,BK155))))</f>
        <v>36.390000000000015</v>
      </c>
      <c r="BL156" s="58">
        <f>IF(AND(Weekly[[#This Row],[TRUES]]&gt;5,Weekly[[#This Row],[Actual]]=TRUE),BL155+Weekly[[#This Row],[BF H Odds]]-1,IF(AND(Weekly[[#This Row],[FALSES]]&gt;5,Weekly[[#This Row],[Actual]]=FALSE),BL155+Weekly[[#This Row],[BF V Odds]]-1,IF(AND(Weekly[[#This Row],[TRUES]]&gt;5,Weekly[[#This Row],[Actual]]=FALSE),BL155-1,IF(AND(Weekly[[#This Row],[FALSES]]&gt;5,Weekly[[#This Row],[Actual]]=TRUE),BL155-1,BL155))))</f>
        <v>40.840000000000011</v>
      </c>
      <c r="BM156" s="58">
        <f>IF(AND(Weekly[[#This Row],[TRUES]]&gt;6,Weekly[[#This Row],[Actual]]=TRUE),BM155+Weekly[[#This Row],[BF H Odds]]-1,IF(AND(Weekly[[#This Row],[FALSES]]&gt;6,Weekly[[#This Row],[Actual]]=FALSE),BM155+Weekly[[#This Row],[BF V Odds]]-1,IF(AND(Weekly[[#This Row],[TRUES]]&gt;6,Weekly[[#This Row],[Actual]]=FALSE),BM155-1,IF(AND(Weekly[[#This Row],[FALSES]]&gt;6,Weekly[[#This Row],[Actual]]=TRUE),BM155-1,BM155))))</f>
        <v>42.410000000000011</v>
      </c>
      <c r="BN156" s="24"/>
    </row>
    <row r="157" spans="1:66" x14ac:dyDescent="0.25">
      <c r="A157" s="1">
        <v>184</v>
      </c>
      <c r="B157" s="10">
        <v>44257</v>
      </c>
      <c r="C157" s="17" t="s">
        <v>28</v>
      </c>
      <c r="D157" s="15" t="s">
        <v>36</v>
      </c>
      <c r="E157" t="b">
        <v>1</v>
      </c>
      <c r="F157" t="b">
        <v>1</v>
      </c>
      <c r="G157" t="b">
        <v>1</v>
      </c>
      <c r="H157" t="b">
        <v>1</v>
      </c>
      <c r="I157" t="b">
        <v>1</v>
      </c>
      <c r="J157" t="b">
        <v>1</v>
      </c>
      <c r="K157" t="b">
        <v>1</v>
      </c>
      <c r="L157" t="b">
        <v>1</v>
      </c>
      <c r="N157" t="str">
        <f>IF(Weekly[[#This Row],[H/V]]="&lt;&gt;",1,"")</f>
        <v/>
      </c>
      <c r="O157" t="str">
        <f>IF(Weekly[[#This Row],[H/V]]="H",Weekly[[#This Row],[BF H Odds]],IF(Weekly[[#This Row],[H/V]]="V",Weekly[[#This Row],[BF V Odds]],""))</f>
        <v/>
      </c>
      <c r="P157" t="b">
        <v>1</v>
      </c>
      <c r="R157" s="9">
        <f>IFERROR(IF(Weekly[[#This Row],[Won Bet?]]="yes",R156+(Weekly[[#This Row],[BF Odds]]*Weekly[[#This Row],[BF Stake]])-Weekly[[#This Row],[BF Stake]],R156-Weekly[[#This Row],[BF Stake]]),R156)</f>
        <v>89.910000000000039</v>
      </c>
      <c r="S157" s="9">
        <f>IFERROR(IF(Weekly[[#This Row],[Won Bet?]]="yes",S156+(((Weekly[[#This Row],[BF Odds]]*Weekly[[#This Row],[BF Stake]])-Weekly[[#This Row],[BF Stake]])*0.95),S156-Weekly[[#This Row],[BF Stake]]),S156)</f>
        <v>87.614499999999992</v>
      </c>
      <c r="T157">
        <v>1.81</v>
      </c>
      <c r="U157">
        <v>2.0699999999999998</v>
      </c>
      <c r="V157" s="24">
        <f>IF(Weekly[[#This Row],[Actual]]="","",IF(AND(Weekly[[#This Row],[SVC_P]]=Weekly[[#This Row],[Actual]],Weekly[[#This Row],[SVC_P]]=TRUE),V156+Weekly[[#This Row],[BF H Odds]]-1,IF(AND(Weekly[[#This Row],[SVC_P]]=Weekly[[#This Row],[Actual]],Weekly[[#This Row],[SVC_P]]=FALSE),V156+Weekly[[#This Row],[BF V Odds]]-1,V156-1)))</f>
        <v>67.070000000000007</v>
      </c>
      <c r="W157" s="24">
        <f>IF(Weekly[[#This Row],[Actual]]="","",IF(AND(Weekly[[#This Row],[SVC_P]]=FALSE,Weekly[[#This Row],[Actual]]=TRUE),W156+Weekly[[#This Row],[BF H Odds]]-1,IF(AND(Weekly[[#This Row],[SVC_P]]=TRUE,Weekly[[#This Row],[Actual]]=FALSE,),W156+Weekly[[#This Row],[BF V Odds]]-1,W156-1)))</f>
        <v>-107.50999999999999</v>
      </c>
      <c r="X157" s="24">
        <f>IF(Weekly[[#This Row],[Actual]]="","",IF(AND(Weekly[[#This Row],[ADBC_P]]=Weekly[[#This Row],[Actual]],Weekly[[#This Row],[ADBC_P]]=TRUE),X156+Weekly[[#This Row],[BF H Odds]]-1,IF(AND(Weekly[[#This Row],[ADBC_P]]=Weekly[[#This Row],[Actual]],Weekly[[#This Row],[ADBC_P]]=FALSE),X156+Weekly[[#This Row],[BF V Odds]]-1,X156-1)))</f>
        <v>47.620000000000019</v>
      </c>
      <c r="Y157" s="24">
        <f>IF(Weekly[[#This Row],[Actual]]="","",IF(AND(Weekly[[#This Row],[ADBC_P]]=FALSE,Weekly[[#This Row],[Actual]]=TRUE),Y156+Weekly[[#This Row],[BF H Odds]]-1,IF(AND(Weekly[[#This Row],[ADBC_P]]=TRUE,Weekly[[#This Row],[Actual]]=FALSE),Y156+Weekly[[#This Row],[BF V Odds]]-1,Y156-1)))</f>
        <v>39.080000000000013</v>
      </c>
      <c r="Z157" s="24">
        <f>IF(Weekly[[#This Row],[Actual]]="","",IF(AND(Weekly[[#This Row],[RFC_P]]=Weekly[[#This Row],[Actual]],Weekly[[#This Row],[RFC_P]]=TRUE),Z156+Weekly[[#This Row],[BF H Odds]]-1,IF(AND(Weekly[[#This Row],[RFC_P]]=Weekly[[#This Row],[Actual]],Weekly[[#This Row],[RFC_P]]=FALSE),Z156+Weekly[[#This Row],[BF V Odds]]-1,Z156-1)))</f>
        <v>34.78000000000003</v>
      </c>
      <c r="AA157" s="24">
        <f>IF(Weekly[[#This Row],[Actual]]="","",IF(AND(Weekly[[#This Row],[RFC_P]]=FALSE,Weekly[[#This Row],[Actual]]=TRUE),AA156+Weekly[[#This Row],[BF H Odds]]-1,IF(AND(Weekly[[#This Row],[RFC_P]]=TRUE,Weekly[[#This Row],[Actual]]=FALSE),AA156+Weekly[[#This Row],[BF V Odds]]-1,AA156-1)))</f>
        <v>51.920000000000009</v>
      </c>
      <c r="AB157" s="24">
        <f>IF(Weekly[[#This Row],[Actual]]="","",IF(AND(Weekly[[#This Row],[GBC_P]]=Weekly[[#This Row],[Actual]],Weekly[[#This Row],[GBC_P]]=TRUE),AB156+Weekly[[#This Row],[BF H Odds]]-1,IF(AND(Weekly[[#This Row],[GBC_P]]=Weekly[[#This Row],[Actual]],Weekly[[#This Row],[GBC_P]]=FALSE),AB156+Weekly[[#This Row],[BF V Odds]]-1,AB156-1)))</f>
        <v>34.060000000000016</v>
      </c>
      <c r="AC157" s="24">
        <f>IF(Weekly[[#This Row],[Actual]]="","",IF(AND(Weekly[[#This Row],[GBC_P]]=FALSE,Weekly[[#This Row],[Actual]]=TRUE),AC156+Weekly[[#This Row],[BF H Odds]]-1,IF(AND(Weekly[[#This Row],[GBC_P]]=TRUE,Weekly[[#This Row],[Actual]]=FALSE),AC156+Weekly[[#This Row],[BF V Odds]]-1,AC156-1)))</f>
        <v>52.640000000000015</v>
      </c>
      <c r="AD157" s="24">
        <f>IF(Weekly[[#This Row],[Actual]]="","",IF(AND(Weekly[[#This Row],[HGBC_P]]=Weekly[[#This Row],[Actual]],Weekly[[#This Row],[HGBC_P]]=TRUE),AD156+Weekly[[#This Row],[BF H Odds]]-1,IF(AND(Weekly[[#This Row],[HGBC_P]]=Weekly[[#This Row],[Actual]],Weekly[[#This Row],[HGBC_P]]=FALSE),AD156+Weekly[[#This Row],[BF V Odds]]-1,AD156-1)))</f>
        <v>27.460000000000051</v>
      </c>
      <c r="AE157" s="24">
        <f>IF(Weekly[[#This Row],[Actual]]="","",IF(AND(Weekly[[#This Row],[HGBC_P]]=FALSE,Weekly[[#This Row],[Actual]]=TRUE),AE156+Weekly[[#This Row],[BF H Odds]]-1,IF(AND(Weekly[[#This Row],[HGBC_P]]=TRUE,Weekly[[#This Row],[Actual]]=FALSE),AE156+Weekly[[#This Row],[BF V Odds]]-1,AE156-1)))</f>
        <v>59.240000000000009</v>
      </c>
      <c r="AF157" s="24">
        <f>IF(Weekly[[#This Row],[Actual]]="","",IF(AND(Weekly[[#This Row],[XGB_P]]=Weekly[[#This Row],[Actual]],Weekly[[#This Row],[XGB_P]]=TRUE),AF156+Weekly[[#This Row],[BF H Odds]]-1,IF(AND(Weekly[[#This Row],[XGB_P]]=Weekly[[#This Row],[Actual]],Weekly[[#This Row],[XGB_P]]=FALSE),AF156+Weekly[[#This Row],[BF V Odds]]-1,AF156-1)))</f>
        <v>40.710000000000015</v>
      </c>
      <c r="AG157" s="24">
        <f>IF(Weekly[[#This Row],[Actual]]="","",IF(AND(Weekly[[#This Row],[XGB_P]]=FALSE,Weekly[[#This Row],[Actual]]=TRUE),AG156+Weekly[[#This Row],[BF H Odds]]-1,IF(AND(Weekly[[#This Row],[XGB_P]]=TRUE,Weekly[[#This Row],[Actual]]=FALSE),AG156+Weekly[[#This Row],[BF V Odds]]-1,AG156-1)))</f>
        <v>45.990000000000009</v>
      </c>
      <c r="AH157" s="24">
        <f>IF(Weekly[[#This Row],[Actual]]="","",IF(AND(Weekly[[#This Row],[QDA_P]]=Weekly[[#This Row],[Actual]],Weekly[[#This Row],[QDA_P]]=TRUE),AH156+Weekly[[#This Row],[BF H Odds]]-1,IF(AND(Weekly[[#This Row],[QDA_P]]=Weekly[[#This Row],[Actual]],Weekly[[#This Row],[QDA_P]]=FALSE),AH156+Weekly[[#This Row],[BF V Odds]]-1,AH156-1)))</f>
        <v>28.240000000000023</v>
      </c>
      <c r="AI157" s="24">
        <f>IF(Weekly[[#This Row],[Actual]]="","",IF(AND(Weekly[[#This Row],[QDA_P]]=FALSE,Weekly[[#This Row],[Actual]]=TRUE),AI156+Weekly[[#This Row],[BF H Odds]]-1,IF(AND(Weekly[[#This Row],[QDA_P]]=TRUE,Weekly[[#This Row],[Actual]]=FALSE),AI156+Weekly[[#This Row],[BF V Odds]]-1,AI156-1)))</f>
        <v>58.460000000000015</v>
      </c>
      <c r="AJ157" s="24">
        <f>IF(Weekly[[#This Row],[Actual]]="","",IF(AND(Weekly[[#This Row],[KNC_P]]=TRUE,Weekly[[#This Row],[Actual]]=TRUE),AJ156+Weekly[[#This Row],[BF H Odds]]-1,IF(AND(Weekly[[#This Row],[KNC_P]]=FALSE,Weekly[[#This Row],[Actual]]=FALSE),AJ156+Weekly[[#This Row],[BF V Odds]]-1,AJ156-1)))</f>
        <v>37.449999999999996</v>
      </c>
      <c r="AK157" s="24">
        <f>IF(Weekly[[#This Row],[Actual]]="","",IF(AND(Weekly[[#This Row],[KNC_P]]=FALSE,Weekly[[#This Row],[Actual]]=TRUE),AK156+Weekly[[#This Row],[BF H Odds]]-1,IF(AND(Weekly[[#This Row],[KNC_P]]=TRUE,Weekly[[#This Row],[Actual]]=FALSE),AK156+Weekly[[#This Row],[BF V Odds]]-1,AK156-1)))</f>
        <v>42.29999999999999</v>
      </c>
      <c r="AL157" s="30">
        <f>IF(Weekly[[#This Row],[Actual]]="","",COUNTIF(Weekly[[#This Row],[SVC_P]:[QDA_P]],TRUE))</f>
        <v>7</v>
      </c>
      <c r="AM157" s="30">
        <f>IF(Weekly[[#This Row],[Actual]]="","",COUNTIF(Weekly[[#This Row],[SVC_P]:[QDA_P]],FALSE))</f>
        <v>0</v>
      </c>
      <c r="AN157" t="str">
        <f>IF(AND(Weekly[[#This Row],[BF V Odds]]&gt;$BO$6,Weekly[[#This Row],[BF V Odds]] &lt; $BO$7),Weekly[[#This Row],[BF V Odds]],"")</f>
        <v/>
      </c>
      <c r="AO157" t="str">
        <f>IF(AND(Weekly[[#This Row],[BF H Odds]]&gt;$BO$6, Weekly[[#This Row],[BF H Odds]] &lt; $BO$7),Weekly[[#This Row],[BF H Odds]],"")</f>
        <v/>
      </c>
      <c r="AP157" s="37">
        <f>IF(AND(Weekly[[#This Row],[V Odds &lt;]]="",Weekly[[#This Row],[H Odds &lt;]]=""),AP156,IF(AND(Weekly[[#This Row],[H Odds &lt;]]&lt;&gt;"",Weekly[[#This Row],[SVC_P]]=TRUE,Weekly[[#This Row],[Actual]]=TRUE),AP156+Weekly[[#This Row],[H Odds &lt;]]-1,IF(AND(Weekly[[#This Row],[V Odds &lt;]]&lt;&gt;"",Weekly[[#This Row],[SVC_P]]=FALSE,Weekly[[#This Row],[Actual]]=FALSE),AP156+Weekly[[#This Row],[V Odds &lt;]]-1,IF(AND(Weekly[[#This Row],[V Odds &lt;]]&lt;&gt;"",Weekly[[#This Row],[SVC_P]]=FALSE,Weekly[[#This Row],[Actual]]=TRUE),AP156-1,IF(AND(Weekly[[#This Row],[H Odds &lt;]]&lt;&gt;"",Weekly[[#This Row],[SVC_P]]=TRUE,Weekly[[#This Row],[Actual]]=FALSE),AP156-1,AP156)))))</f>
        <v>60.230000000000011</v>
      </c>
      <c r="AQ157" s="37">
        <f>IF(AND(Weekly[[#This Row],[V Odds &lt;]]="",Weekly[[#This Row],[H Odds &lt;]]=""),AQ156,IF(AND(Weekly[[#This Row],[H Odds &lt;]]&lt;&gt;"",Weekly[[#This Row],[ADBC_P]]=TRUE,Weekly[[#This Row],[Actual]]=TRUE),AQ156+Weekly[[#This Row],[H Odds &lt;]]-1,IF(AND(Weekly[[#This Row],[V Odds &lt;]]&lt;&gt;"",Weekly[[#This Row],[ADBC_P]]=FALSE,Weekly[[#This Row],[Actual]]=FALSE),AQ156+Weekly[[#This Row],[V Odds &lt;]]-1,IF(AND(Weekly[[#This Row],[V Odds &lt;]]&lt;&gt;"",Weekly[[#This Row],[ADBC_P]]=FALSE,Weekly[[#This Row],[Actual]]=TRUE),AQ156-1,IF(AND(Weekly[[#This Row],[H Odds &lt;]]&lt;&gt;"",Weekly[[#This Row],[ADBC_P]]=TRUE,Weekly[[#This Row],[Actual]]=FALSE),AQ156-1,AQ156)))))</f>
        <v>50.33</v>
      </c>
      <c r="AR157" s="37">
        <f>IF(AND(Weekly[[#This Row],[V Odds &lt;]]="",Weekly[[#This Row],[H Odds &lt;]]=""),AR156,IF(AND(Weekly[[#This Row],[H Odds &lt;]]&lt;&gt;"",Weekly[[#This Row],[RFC_P]]=TRUE,Weekly[[#This Row],[Actual]]=TRUE),AR156+Weekly[[#This Row],[H Odds &lt;]]-1,IF(AND(Weekly[[#This Row],[V Odds &lt;]]&lt;&gt;"",Weekly[[#This Row],[RFC_P]]=FALSE,Weekly[[#This Row],[Actual]]=FALSE),AR156+Weekly[[#This Row],[V Odds &lt;]]-1,IF(AND(Weekly[[#This Row],[V Odds &lt;]]&lt;&gt;"",Weekly[[#This Row],[RFC_P]]=FALSE,Weekly[[#This Row],[Actual]]=TRUE),AR156-1,IF(AND(Weekly[[#This Row],[H Odds &lt;]]&lt;&gt;"",Weekly[[#This Row],[RFC_P]]=TRUE,Weekly[[#This Row],[Actual]]=FALSE),AR156-1,AR156)))))</f>
        <v>45.59</v>
      </c>
      <c r="AS157" s="37">
        <f>IF(AND(Weekly[[#This Row],[V Odds &lt;]]="",Weekly[[#This Row],[H Odds &lt;]]=""),AS156,IF(AND(Weekly[[#This Row],[H Odds &lt;]]&lt;&gt;"",Weekly[[#This Row],[GBC_P]]=TRUE,Weekly[[#This Row],[Actual]]=TRUE),AS156+Weekly[[#This Row],[H Odds &lt;]]-1,IF(AND(Weekly[[#This Row],[V Odds &lt;]]&lt;&gt;"",Weekly[[#This Row],[GBC_P]]=FALSE,Weekly[[#This Row],[Actual]]=FALSE),AS156+Weekly[[#This Row],[V Odds &lt;]]-1,IF(AND(Weekly[[#This Row],[V Odds &lt;]]&lt;&gt;"",Weekly[[#This Row],[GBC_P]]=FALSE,Weekly[[#This Row],[Actual]]=TRUE),AS156-1,IF(AND(Weekly[[#This Row],[H Odds &lt;]]&lt;&gt;"",Weekly[[#This Row],[GBC_P]]=TRUE,Weekly[[#This Row],[Actual]]=FALSE),AS156-1,AS156)))))</f>
        <v>48.08</v>
      </c>
      <c r="AT157" s="37">
        <f>IF(AND(Weekly[[#This Row],[V Odds &lt;]]="",Weekly[[#This Row],[H Odds &lt;]]=""),AT156,IF(AND(Weekly[[#This Row],[H Odds &lt;]]&lt;&gt;"",Weekly[[#This Row],[HGBC_P]]=TRUE,Weekly[[#This Row],[Actual]]=TRUE),AT156+Weekly[[#This Row],[H Odds &lt;]]-1,IF(AND(Weekly[[#This Row],[V Odds &lt;]]&lt;&gt;"",Weekly[[#This Row],[HGBC_P]]=FALSE,Weekly[[#This Row],[Actual]]=FALSE),AT156+Weekly[[#This Row],[V Odds &lt;]]-1,IF(AND(Weekly[[#This Row],[V Odds &lt;]]&lt;&gt;"",Weekly[[#This Row],[HGBC_P]]=FALSE,Weekly[[#This Row],[Actual]]=TRUE),AT156-1,IF(AND(Weekly[[#This Row],[H Odds &lt;]]&lt;&gt;"",Weekly[[#This Row],[HGBC_P]]=TRUE,Weekly[[#This Row],[Actual]]=FALSE),AT156-1,AT156)))))</f>
        <v>44.51</v>
      </c>
      <c r="AU157" s="37">
        <f>IF(AND(Weekly[[#This Row],[V Odds &lt;]]="",Weekly[[#This Row],[H Odds &lt;]]=""),AU156,IF(AND(Weekly[[#This Row],[H Odds &lt;]]&lt;&gt;"",Weekly[[#This Row],[XGB_P]]=TRUE,Weekly[[#This Row],[Actual]]=TRUE),AU156+Weekly[[#This Row],[H Odds &lt;]]-1,IF(AND(Weekly[[#This Row],[V Odds &lt;]]&lt;&gt;"",Weekly[[#This Row],[XGB_P]]=FALSE,Weekly[[#This Row],[Actual]]=FALSE),AU156+Weekly[[#This Row],[V Odds &lt;]]-1,IF(AND(Weekly[[#This Row],[V Odds &lt;]]&lt;&gt;"",Weekly[[#This Row],[XGB_P]]=FALSE,Weekly[[#This Row],[Actual]]=TRUE),AU156-1,IF(AND(Weekly[[#This Row],[H Odds &lt;]]&lt;&gt;"",Weekly[[#This Row],[XGB_P]]=TRUE,Weekly[[#This Row],[Actual]]=FALSE),AU156-1,AU156)))))</f>
        <v>48.910000000000004</v>
      </c>
      <c r="AV157" s="37">
        <f>IF(AND(Weekly[[#This Row],[V Odds &lt;]]="",Weekly[[#This Row],[H Odds &lt;]]=""),AV156,IF(AND(Weekly[[#This Row],[H Odds &lt;]]&lt;&gt;"",Weekly[[#This Row],[QDA_P]]=TRUE,Weekly[[#This Row],[Actual]]=TRUE),AV156+Weekly[[#This Row],[H Odds &lt;]]-1,IF(AND(Weekly[[#This Row],[V Odds &lt;]]&lt;&gt;"",Weekly[[#This Row],[QDA_P]]=FALSE,Weekly[[#This Row],[Actual]]=FALSE),AV156+Weekly[[#This Row],[V Odds &lt;]]-1,IF(AND(Weekly[[#This Row],[V Odds &lt;]]&lt;&gt;"",Weekly[[#This Row],[QDA_P]]=FALSE,Weekly[[#This Row],[Actual]]=TRUE),AV156-1,IF(AND(Weekly[[#This Row],[H Odds &lt;]]&lt;&gt;"",Weekly[[#This Row],[QDA_P]]=TRUE,Weekly[[#This Row],[Actual]]=FALSE),AV156-1,AV156)))))</f>
        <v>48.749999999999993</v>
      </c>
      <c r="AW157" s="37">
        <f>IF(AND(Weekly[[#This Row],[H Odds &lt;]]="",Weekly[[#This Row],[V Odds &lt;]]=""),AW156,IF(AND(Weekly[[#This Row],[KNC_P]]=Weekly[[#This Row],[Actual]],Weekly[[#This Row],[KNC_P]]=TRUE),AW156+Weekly[[#This Row],[BF H Odds]]-1,IF(AND(Weekly[[#This Row],[KNC_P]]=Weekly[[#This Row],[Actual]],Weekly[[#This Row],[KNC_P]]=FALSE),AW156+Weekly[[#This Row],[BF V Odds]]-1,AW156-1)))</f>
        <v>39.299999999999997</v>
      </c>
      <c r="AX157" s="37">
        <f>IF(AND(Weekly[[#This Row],[V Odds &lt;]]="",Weekly[[#This Row],[H Odds &lt;]]=""),AX156,IF(AND(Weekly[[#This Row],[V Odds &lt;]]&lt;&gt;"",Weekly[[#This Row],[FALSES]]&gt;0,Weekly[[#This Row],[Actual]]=FALSE),AX156+Weekly[[#This Row],[V Odds &lt;]]-1,IF(AND(Weekly[[#This Row],[H Odds &lt;]]&lt;&gt;"",Weekly[[#This Row],[TRUES]]&gt;0,Weekly[[#This Row],[Actual]]=TRUE),AX156+Weekly[[#This Row],[H Odds &lt;]]-1,IF(AND(Weekly[[#This Row],[V Odds &lt;]]&lt;&gt;"",Weekly[[#This Row],[FALSES]]=0),AX156,IF(AND(Weekly[[#This Row],[H Odds &lt;]]&lt;&gt;"",Weekly[[#This Row],[TRUES]]=0),AX156,AX156-1)))))</f>
        <v>64.25</v>
      </c>
      <c r="AY157" s="37">
        <f>IF(AND(Weekly[[#This Row],[V Odds &lt;]]="",Weekly[[#This Row],[H Odds &lt;]]=""),AY156,IF(AND(Weekly[[#This Row],[V Odds &lt;]]&lt;&gt;"",Weekly[[#This Row],[FALSES]]&gt;0,Weekly[[#This Row],[Actual]]=FALSE),AY156+((Weekly[[#This Row],[V Odds &lt;]]-1)*0.92),IF(AND(Weekly[[#This Row],[H Odds &lt;]]&lt;&gt;"",Weekly[[#This Row],[TRUES]]&gt;0,Weekly[[#This Row],[Actual]]=TRUE),AY156+((Weekly[[#This Row],[H Odds &lt;]]-1)*0.92),IF(AND(Weekly[[#This Row],[V Odds &lt;]]&lt;&gt;"",Weekly[[#This Row],[FALSES]]=0),AY156,IF(AND(Weekly[[#This Row],[H Odds &lt;]]&lt;&gt;"",Weekly[[#This Row],[TRUES]]=0),AY156,AY156-1)))))</f>
        <v>60.870000000000012</v>
      </c>
      <c r="AZ157" s="37">
        <f>IF(AND(Weekly[[#This Row],[V Odds &lt;]]="",Weekly[[#This Row],[H Odds &lt;]]=""),AZ156,IF(AND(Weekly[[#This Row],[V Odds &lt;]]&lt;&gt;"",Weekly[[#This Row],[Actual]]=FALSE),AZ156+Weekly[[#This Row],[V Odds &lt;]]-1,IF(AND(Weekly[[#This Row],[H Odds &lt;]]&lt;&gt;"",Weekly[[#This Row],[Actual]]=TRUE),AZ156+Weekly[[#This Row],[H Odds &lt;]]-1,AZ156-1)))</f>
        <v>65.58</v>
      </c>
      <c r="BA157" s="38">
        <f>IF(Weekly[[#This Row],[H Odds &lt;]]="",BA156,IF(AND(Weekly[[#This Row],[H Odds &lt;]]&lt;&gt;"",Weekly[[#This Row],[SVC_P]]=TRUE,Weekly[[#This Row],[Actual]]=TRUE),BA156+Weekly[[#This Row],[H Odds &lt;]]-1,IF(AND(Weekly[[#This Row],[H Odds &lt;]]&lt;&gt;"",Weekly[[#This Row],[SVC_P]]=TRUE,Weekly[[#This Row],[Actual]]=FALSE),BA156-1,BA156)))</f>
        <v>57.54</v>
      </c>
      <c r="BB157" s="38">
        <f>IF(Weekly[[#This Row],[H Odds &lt;]]="",BB156,IF(AND(Weekly[[#This Row],[H Odds &lt;]]&lt;&gt;"",Weekly[[#This Row],[ADBC_P]]=TRUE,Weekly[[#This Row],[Actual]]=TRUE),BB156+Weekly[[#This Row],[H Odds &lt;]]-1,IF(AND(Weekly[[#This Row],[H Odds &lt;]]&lt;&gt;"",Weekly[[#This Row],[ADBC_P]]=TRUE,Weekly[[#This Row],[Actual]]=FALSE),BB156-1,BB156)))</f>
        <v>44.01</v>
      </c>
      <c r="BC157" s="38">
        <f>IF(Weekly[[#This Row],[H Odds &lt;]]="",BC156,IF(AND(Weekly[[#This Row],[H Odds &lt;]]&lt;&gt;"",Weekly[[#This Row],[RFC_P]]=TRUE,Weekly[[#This Row],[Actual]]=TRUE),BC156+Weekly[[#This Row],[H Odds &lt;]]-1,IF(AND(Weekly[[#This Row],[H Odds &lt;]]&lt;&gt;"",Weekly[[#This Row],[RFC_P]]=TRUE,Weekly[[#This Row],[Actual]]=FALSE),BC156-1,BC156)))</f>
        <v>42.76</v>
      </c>
      <c r="BD157" s="38">
        <f>IF(Weekly[[#This Row],[H Odds &lt;]]="",BD156,IF(AND(Weekly[[#This Row],[H Odds &lt;]]&lt;&gt;"",Weekly[[#This Row],[GBC_P]]=TRUE,Weekly[[#This Row],[Actual]]=TRUE),BD156+Weekly[[#This Row],[H Odds &lt;]]-1,IF(AND(Weekly[[#This Row],[H Odds &lt;]]&lt;&gt;"",Weekly[[#This Row],[GBC_P]]=TRUE,Weekly[[#This Row],[Actual]]=FALSE),BD156-1,BD156)))</f>
        <v>43.76</v>
      </c>
      <c r="BE157" s="38">
        <f>IF(Weekly[[#This Row],[H Odds &lt;]]="",BE156,IF(AND(Weekly[[#This Row],[H Odds &lt;]]&lt;&gt;"",Weekly[[#This Row],[HGBC_P]]=TRUE,Weekly[[#This Row],[Actual]]=TRUE),BE156+Weekly[[#This Row],[H Odds &lt;]]-1,IF(AND(Weekly[[#This Row],[H Odds &lt;]]&lt;&gt;"",Weekly[[#This Row],[HGBC_P]]=TRUE,Weekly[[#This Row],[Actual]]=FALSE),BE156-1,BE156)))</f>
        <v>44.01</v>
      </c>
      <c r="BF157" s="38">
        <f>IF(Weekly[[#This Row],[H Odds &lt;]]="",BF156,IF(AND(Weekly[[#This Row],[H Odds &lt;]]&lt;&gt;"",Weekly[[#This Row],[XGB_P]]=TRUE,Weekly[[#This Row],[Actual]]=TRUE),BF156+Weekly[[#This Row],[H Odds &lt;]]-1,IF(AND(Weekly[[#This Row],[H Odds &lt;]]&lt;&gt;"",Weekly[[#This Row],[XGB_P]]=TRUE,Weekly[[#This Row],[Actual]]=FALSE),BF156-1,BF156)))</f>
        <v>47.28</v>
      </c>
      <c r="BG157" s="38">
        <f>IF(Weekly[[#This Row],[H Odds &lt;]]="",BG156,IF(AND(Weekly[[#This Row],[H Odds &lt;]]&lt;&gt;"",Weekly[[#This Row],[QDA_P]]=TRUE,Weekly[[#This Row],[Actual]]=TRUE),BG156+Weekly[[#This Row],[H Odds &lt;]]-1,IF(AND(Weekly[[#This Row],[H Odds &lt;]]&lt;&gt;"",Weekly[[#This Row],[QDA_P]]=TRUE,Weekly[[#This Row],[Actual]]=FALSE),BG156-1,BG156)))</f>
        <v>41.73</v>
      </c>
      <c r="BH157" s="38">
        <f>IF(Weekly[[#This Row],[H Odds &lt;]]="",BH156,IF(AND(Weekly[[#This Row],[H Odds &lt;]]&lt;&gt;"",Weekly[[#This Row],[KNC_P]]=TRUE,Weekly[[#This Row],[Actual]]=TRUE),BH156+Weekly[[#This Row],[H Odds &lt;]]-1,IF(AND(Weekly[[#This Row],[H Odds &lt;]]&lt;&gt;"",Weekly[[#This Row],[KNC_P]]=TRUE,Weekly[[#This Row],[Actual]]=FALSE),BH156-1,BH156)))</f>
        <v>40</v>
      </c>
      <c r="BI157" s="38">
        <f>IF(Weekly[[#This Row],[H Odds &lt;]]="",BI156,IF(AND(Weekly[[#This Row],[H Odds &lt;]]&lt;&gt;"",Weekly[[#This Row],[TRUES]]&gt;0,Weekly[[#This Row],[Actual]]=TRUE),BI156+Weekly[[#This Row],[H Odds &lt;]]-1,IF(AND(Weekly[[#This Row],[H Odds &lt;]]&lt;&gt;"",Weekly[[#This Row],[TRUES]]=0),BI156,BI156-1)))</f>
        <v>57.54</v>
      </c>
      <c r="BJ157" s="38">
        <f>IF(Weekly[[#This Row],[H Odds &lt;]]="",BJ156,IF(AND(Weekly[[#This Row],[H Odds &lt;]]&lt;&gt;"",Weekly[[#This Row],[Actual]]=TRUE),BJ156+Weekly[[#This Row],[H Odds &lt;]]-1,IF(AND(Weekly[[#This Row],[H Odds &lt;]]&lt;&gt;"",Weekly[[#This Row],[Actual]]=FALSE),BJ156-1,BJ156)))</f>
        <v>56.54</v>
      </c>
      <c r="BK157" s="58">
        <f>IF(AND(Weekly[[#This Row],[TRUES]]&gt;4,Weekly[[#This Row],[Actual]]=TRUE),BK156+Weekly[[#This Row],[BF H Odds]]-1,IF(AND(Weekly[[#This Row],[FALSES]]&gt;4,Weekly[[#This Row],[Actual]]=FALSE),BK156+Weekly[[#This Row],[BF V Odds]]-1,IF(AND(Weekly[[#This Row],[TRUES]]&gt;4,Weekly[[#This Row],[Actual]]=FALSE),BK156-1,IF(AND(Weekly[[#This Row],[FALSES]]&gt;4,Weekly[[#This Row],[Actual]]=TRUE),BK156-1,BK156))))</f>
        <v>37.460000000000015</v>
      </c>
      <c r="BL157" s="58">
        <f>IF(AND(Weekly[[#This Row],[TRUES]]&gt;5,Weekly[[#This Row],[Actual]]=TRUE),BL156+Weekly[[#This Row],[BF H Odds]]-1,IF(AND(Weekly[[#This Row],[FALSES]]&gt;5,Weekly[[#This Row],[Actual]]=FALSE),BL156+Weekly[[#This Row],[BF V Odds]]-1,IF(AND(Weekly[[#This Row],[TRUES]]&gt;5,Weekly[[#This Row],[Actual]]=FALSE),BL156-1,IF(AND(Weekly[[#This Row],[FALSES]]&gt;5,Weekly[[#This Row],[Actual]]=TRUE),BL156-1,BL156))))</f>
        <v>41.910000000000011</v>
      </c>
      <c r="BM157" s="58">
        <f>IF(AND(Weekly[[#This Row],[TRUES]]&gt;6,Weekly[[#This Row],[Actual]]=TRUE),BM156+Weekly[[#This Row],[BF H Odds]]-1,IF(AND(Weekly[[#This Row],[FALSES]]&gt;6,Weekly[[#This Row],[Actual]]=FALSE),BM156+Weekly[[#This Row],[BF V Odds]]-1,IF(AND(Weekly[[#This Row],[TRUES]]&gt;6,Weekly[[#This Row],[Actual]]=FALSE),BM156-1,IF(AND(Weekly[[#This Row],[FALSES]]&gt;6,Weekly[[#This Row],[Actual]]=TRUE),BM156-1,BM156))))</f>
        <v>43.480000000000011</v>
      </c>
      <c r="BN157" s="24"/>
    </row>
    <row r="158" spans="1:66" x14ac:dyDescent="0.25">
      <c r="A158" s="1">
        <v>185</v>
      </c>
      <c r="B158" s="10">
        <v>44257</v>
      </c>
      <c r="C158" s="17" t="s">
        <v>17</v>
      </c>
      <c r="D158" s="15" t="s">
        <v>11</v>
      </c>
      <c r="E158" t="b">
        <v>1</v>
      </c>
      <c r="F158" t="b">
        <v>1</v>
      </c>
      <c r="G158" t="b">
        <v>1</v>
      </c>
      <c r="H158" t="b">
        <v>1</v>
      </c>
      <c r="I158" t="b">
        <v>1</v>
      </c>
      <c r="J158" t="b">
        <v>1</v>
      </c>
      <c r="K158" t="b">
        <v>1</v>
      </c>
      <c r="L158" t="b">
        <v>0</v>
      </c>
      <c r="N158" t="str">
        <f>IF(Weekly[[#This Row],[H/V]]="&lt;&gt;",1,"")</f>
        <v/>
      </c>
      <c r="O158" t="str">
        <f>IF(Weekly[[#This Row],[H/V]]="H",Weekly[[#This Row],[BF H Odds]],IF(Weekly[[#This Row],[H/V]]="V",Weekly[[#This Row],[BF V Odds]],""))</f>
        <v/>
      </c>
      <c r="P158" t="b">
        <v>0</v>
      </c>
      <c r="R158" s="9">
        <f>IFERROR(IF(Weekly[[#This Row],[Won Bet?]]="yes",R157+(Weekly[[#This Row],[BF Odds]]*Weekly[[#This Row],[BF Stake]])-Weekly[[#This Row],[BF Stake]],R157-Weekly[[#This Row],[BF Stake]]),R157)</f>
        <v>89.910000000000039</v>
      </c>
      <c r="S158" s="9">
        <f>IFERROR(IF(Weekly[[#This Row],[Won Bet?]]="yes",S157+(((Weekly[[#This Row],[BF Odds]]*Weekly[[#This Row],[BF Stake]])-Weekly[[#This Row],[BF Stake]])*0.95),S157-Weekly[[#This Row],[BF Stake]]),S157)</f>
        <v>87.614499999999992</v>
      </c>
      <c r="T158">
        <v>3.64</v>
      </c>
      <c r="U158">
        <v>1.31</v>
      </c>
      <c r="V158" s="24">
        <f>IF(Weekly[[#This Row],[Actual]]="","",IF(AND(Weekly[[#This Row],[SVC_P]]=Weekly[[#This Row],[Actual]],Weekly[[#This Row],[SVC_P]]=TRUE),V157+Weekly[[#This Row],[BF H Odds]]-1,IF(AND(Weekly[[#This Row],[SVC_P]]=Weekly[[#This Row],[Actual]],Weekly[[#This Row],[SVC_P]]=FALSE),V157+Weekly[[#This Row],[BF V Odds]]-1,V157-1)))</f>
        <v>66.070000000000007</v>
      </c>
      <c r="W158" s="24">
        <f>IF(Weekly[[#This Row],[Actual]]="","",IF(AND(Weekly[[#This Row],[SVC_P]]=FALSE,Weekly[[#This Row],[Actual]]=TRUE),W157+Weekly[[#This Row],[BF H Odds]]-1,IF(AND(Weekly[[#This Row],[SVC_P]]=TRUE,Weekly[[#This Row],[Actual]]=FALSE,),W157+Weekly[[#This Row],[BF V Odds]]-1,W157-1)))</f>
        <v>-108.50999999999999</v>
      </c>
      <c r="X158" s="24">
        <f>IF(Weekly[[#This Row],[Actual]]="","",IF(AND(Weekly[[#This Row],[ADBC_P]]=Weekly[[#This Row],[Actual]],Weekly[[#This Row],[ADBC_P]]=TRUE),X157+Weekly[[#This Row],[BF H Odds]]-1,IF(AND(Weekly[[#This Row],[ADBC_P]]=Weekly[[#This Row],[Actual]],Weekly[[#This Row],[ADBC_P]]=FALSE),X157+Weekly[[#This Row],[BF V Odds]]-1,X157-1)))</f>
        <v>46.620000000000019</v>
      </c>
      <c r="Y158" s="24">
        <f>IF(Weekly[[#This Row],[Actual]]="","",IF(AND(Weekly[[#This Row],[ADBC_P]]=FALSE,Weekly[[#This Row],[Actual]]=TRUE),Y157+Weekly[[#This Row],[BF H Odds]]-1,IF(AND(Weekly[[#This Row],[ADBC_P]]=TRUE,Weekly[[#This Row],[Actual]]=FALSE),Y157+Weekly[[#This Row],[BF V Odds]]-1,Y157-1)))</f>
        <v>41.720000000000013</v>
      </c>
      <c r="Z158" s="24">
        <f>IF(Weekly[[#This Row],[Actual]]="","",IF(AND(Weekly[[#This Row],[RFC_P]]=Weekly[[#This Row],[Actual]],Weekly[[#This Row],[RFC_P]]=TRUE),Z157+Weekly[[#This Row],[BF H Odds]]-1,IF(AND(Weekly[[#This Row],[RFC_P]]=Weekly[[#This Row],[Actual]],Weekly[[#This Row],[RFC_P]]=FALSE),Z157+Weekly[[#This Row],[BF V Odds]]-1,Z157-1)))</f>
        <v>33.78000000000003</v>
      </c>
      <c r="AA158" s="24">
        <f>IF(Weekly[[#This Row],[Actual]]="","",IF(AND(Weekly[[#This Row],[RFC_P]]=FALSE,Weekly[[#This Row],[Actual]]=TRUE),AA157+Weekly[[#This Row],[BF H Odds]]-1,IF(AND(Weekly[[#This Row],[RFC_P]]=TRUE,Weekly[[#This Row],[Actual]]=FALSE),AA157+Weekly[[#This Row],[BF V Odds]]-1,AA157-1)))</f>
        <v>54.560000000000009</v>
      </c>
      <c r="AB158" s="24">
        <f>IF(Weekly[[#This Row],[Actual]]="","",IF(AND(Weekly[[#This Row],[GBC_P]]=Weekly[[#This Row],[Actual]],Weekly[[#This Row],[GBC_P]]=TRUE),AB157+Weekly[[#This Row],[BF H Odds]]-1,IF(AND(Weekly[[#This Row],[GBC_P]]=Weekly[[#This Row],[Actual]],Weekly[[#This Row],[GBC_P]]=FALSE),AB157+Weekly[[#This Row],[BF V Odds]]-1,AB157-1)))</f>
        <v>33.060000000000016</v>
      </c>
      <c r="AC158" s="24">
        <f>IF(Weekly[[#This Row],[Actual]]="","",IF(AND(Weekly[[#This Row],[GBC_P]]=FALSE,Weekly[[#This Row],[Actual]]=TRUE),AC157+Weekly[[#This Row],[BF H Odds]]-1,IF(AND(Weekly[[#This Row],[GBC_P]]=TRUE,Weekly[[#This Row],[Actual]]=FALSE),AC157+Weekly[[#This Row],[BF V Odds]]-1,AC157-1)))</f>
        <v>55.280000000000015</v>
      </c>
      <c r="AD158" s="24">
        <f>IF(Weekly[[#This Row],[Actual]]="","",IF(AND(Weekly[[#This Row],[HGBC_P]]=Weekly[[#This Row],[Actual]],Weekly[[#This Row],[HGBC_P]]=TRUE),AD157+Weekly[[#This Row],[BF H Odds]]-1,IF(AND(Weekly[[#This Row],[HGBC_P]]=Weekly[[#This Row],[Actual]],Weekly[[#This Row],[HGBC_P]]=FALSE),AD157+Weekly[[#This Row],[BF V Odds]]-1,AD157-1)))</f>
        <v>26.460000000000051</v>
      </c>
      <c r="AE158" s="24">
        <f>IF(Weekly[[#This Row],[Actual]]="","",IF(AND(Weekly[[#This Row],[HGBC_P]]=FALSE,Weekly[[#This Row],[Actual]]=TRUE),AE157+Weekly[[#This Row],[BF H Odds]]-1,IF(AND(Weekly[[#This Row],[HGBC_P]]=TRUE,Weekly[[#This Row],[Actual]]=FALSE),AE157+Weekly[[#This Row],[BF V Odds]]-1,AE157-1)))</f>
        <v>61.88000000000001</v>
      </c>
      <c r="AF158" s="24">
        <f>IF(Weekly[[#This Row],[Actual]]="","",IF(AND(Weekly[[#This Row],[XGB_P]]=Weekly[[#This Row],[Actual]],Weekly[[#This Row],[XGB_P]]=TRUE),AF157+Weekly[[#This Row],[BF H Odds]]-1,IF(AND(Weekly[[#This Row],[XGB_P]]=Weekly[[#This Row],[Actual]],Weekly[[#This Row],[XGB_P]]=FALSE),AF157+Weekly[[#This Row],[BF V Odds]]-1,AF157-1)))</f>
        <v>39.710000000000015</v>
      </c>
      <c r="AG158" s="24">
        <f>IF(Weekly[[#This Row],[Actual]]="","",IF(AND(Weekly[[#This Row],[XGB_P]]=FALSE,Weekly[[#This Row],[Actual]]=TRUE),AG157+Weekly[[#This Row],[BF H Odds]]-1,IF(AND(Weekly[[#This Row],[XGB_P]]=TRUE,Weekly[[#This Row],[Actual]]=FALSE),AG157+Weekly[[#This Row],[BF V Odds]]-1,AG157-1)))</f>
        <v>48.63000000000001</v>
      </c>
      <c r="AH158" s="24">
        <f>IF(Weekly[[#This Row],[Actual]]="","",IF(AND(Weekly[[#This Row],[QDA_P]]=Weekly[[#This Row],[Actual]],Weekly[[#This Row],[QDA_P]]=TRUE),AH157+Weekly[[#This Row],[BF H Odds]]-1,IF(AND(Weekly[[#This Row],[QDA_P]]=Weekly[[#This Row],[Actual]],Weekly[[#This Row],[QDA_P]]=FALSE),AH157+Weekly[[#This Row],[BF V Odds]]-1,AH157-1)))</f>
        <v>27.240000000000023</v>
      </c>
      <c r="AI158" s="24">
        <f>IF(Weekly[[#This Row],[Actual]]="","",IF(AND(Weekly[[#This Row],[QDA_P]]=FALSE,Weekly[[#This Row],[Actual]]=TRUE),AI157+Weekly[[#This Row],[BF H Odds]]-1,IF(AND(Weekly[[#This Row],[QDA_P]]=TRUE,Weekly[[#This Row],[Actual]]=FALSE),AI157+Weekly[[#This Row],[BF V Odds]]-1,AI157-1)))</f>
        <v>61.100000000000016</v>
      </c>
      <c r="AJ158" s="24">
        <f>IF(Weekly[[#This Row],[Actual]]="","",IF(AND(Weekly[[#This Row],[KNC_P]]=TRUE,Weekly[[#This Row],[Actual]]=TRUE),AJ157+Weekly[[#This Row],[BF H Odds]]-1,IF(AND(Weekly[[#This Row],[KNC_P]]=FALSE,Weekly[[#This Row],[Actual]]=FALSE),AJ157+Weekly[[#This Row],[BF V Odds]]-1,AJ157-1)))</f>
        <v>40.089999999999996</v>
      </c>
      <c r="AK158" s="24">
        <f>IF(Weekly[[#This Row],[Actual]]="","",IF(AND(Weekly[[#This Row],[KNC_P]]=FALSE,Weekly[[#This Row],[Actual]]=TRUE),AK157+Weekly[[#This Row],[BF H Odds]]-1,IF(AND(Weekly[[#This Row],[KNC_P]]=TRUE,Weekly[[#This Row],[Actual]]=FALSE),AK157+Weekly[[#This Row],[BF V Odds]]-1,AK157-1)))</f>
        <v>41.29999999999999</v>
      </c>
      <c r="AL158" s="30">
        <f>IF(Weekly[[#This Row],[Actual]]="","",COUNTIF(Weekly[[#This Row],[SVC_P]:[QDA_P]],TRUE))</f>
        <v>7</v>
      </c>
      <c r="AM158" s="30">
        <f>IF(Weekly[[#This Row],[Actual]]="","",COUNTIF(Weekly[[#This Row],[SVC_P]:[QDA_P]],FALSE))</f>
        <v>0</v>
      </c>
      <c r="AN158">
        <f>IF(AND(Weekly[[#This Row],[BF V Odds]]&gt;$BO$6,Weekly[[#This Row],[BF V Odds]] &lt; $BO$7),Weekly[[#This Row],[BF V Odds]],"")</f>
        <v>3.64</v>
      </c>
      <c r="AO158" t="str">
        <f>IF(AND(Weekly[[#This Row],[BF H Odds]]&gt;$BO$6, Weekly[[#This Row],[BF H Odds]] &lt; $BO$7),Weekly[[#This Row],[BF H Odds]],"")</f>
        <v/>
      </c>
      <c r="AP158" s="37">
        <f>IF(AND(Weekly[[#This Row],[V Odds &lt;]]="",Weekly[[#This Row],[H Odds &lt;]]=""),AP157,IF(AND(Weekly[[#This Row],[H Odds &lt;]]&lt;&gt;"",Weekly[[#This Row],[SVC_P]]=TRUE,Weekly[[#This Row],[Actual]]=TRUE),AP157+Weekly[[#This Row],[H Odds &lt;]]-1,IF(AND(Weekly[[#This Row],[V Odds &lt;]]&lt;&gt;"",Weekly[[#This Row],[SVC_P]]=FALSE,Weekly[[#This Row],[Actual]]=FALSE),AP157+Weekly[[#This Row],[V Odds &lt;]]-1,IF(AND(Weekly[[#This Row],[V Odds &lt;]]&lt;&gt;"",Weekly[[#This Row],[SVC_P]]=FALSE,Weekly[[#This Row],[Actual]]=TRUE),AP157-1,IF(AND(Weekly[[#This Row],[H Odds &lt;]]&lt;&gt;"",Weekly[[#This Row],[SVC_P]]=TRUE,Weekly[[#This Row],[Actual]]=FALSE),AP157-1,AP157)))))</f>
        <v>60.230000000000011</v>
      </c>
      <c r="AQ158" s="37">
        <f>IF(AND(Weekly[[#This Row],[V Odds &lt;]]="",Weekly[[#This Row],[H Odds &lt;]]=""),AQ157,IF(AND(Weekly[[#This Row],[H Odds &lt;]]&lt;&gt;"",Weekly[[#This Row],[ADBC_P]]=TRUE,Weekly[[#This Row],[Actual]]=TRUE),AQ157+Weekly[[#This Row],[H Odds &lt;]]-1,IF(AND(Weekly[[#This Row],[V Odds &lt;]]&lt;&gt;"",Weekly[[#This Row],[ADBC_P]]=FALSE,Weekly[[#This Row],[Actual]]=FALSE),AQ157+Weekly[[#This Row],[V Odds &lt;]]-1,IF(AND(Weekly[[#This Row],[V Odds &lt;]]&lt;&gt;"",Weekly[[#This Row],[ADBC_P]]=FALSE,Weekly[[#This Row],[Actual]]=TRUE),AQ157-1,IF(AND(Weekly[[#This Row],[H Odds &lt;]]&lt;&gt;"",Weekly[[#This Row],[ADBC_P]]=TRUE,Weekly[[#This Row],[Actual]]=FALSE),AQ157-1,AQ157)))))</f>
        <v>50.33</v>
      </c>
      <c r="AR158" s="37">
        <f>IF(AND(Weekly[[#This Row],[V Odds &lt;]]="",Weekly[[#This Row],[H Odds &lt;]]=""),AR157,IF(AND(Weekly[[#This Row],[H Odds &lt;]]&lt;&gt;"",Weekly[[#This Row],[RFC_P]]=TRUE,Weekly[[#This Row],[Actual]]=TRUE),AR157+Weekly[[#This Row],[H Odds &lt;]]-1,IF(AND(Weekly[[#This Row],[V Odds &lt;]]&lt;&gt;"",Weekly[[#This Row],[RFC_P]]=FALSE,Weekly[[#This Row],[Actual]]=FALSE),AR157+Weekly[[#This Row],[V Odds &lt;]]-1,IF(AND(Weekly[[#This Row],[V Odds &lt;]]&lt;&gt;"",Weekly[[#This Row],[RFC_P]]=FALSE,Weekly[[#This Row],[Actual]]=TRUE),AR157-1,IF(AND(Weekly[[#This Row],[H Odds &lt;]]&lt;&gt;"",Weekly[[#This Row],[RFC_P]]=TRUE,Weekly[[#This Row],[Actual]]=FALSE),AR157-1,AR157)))))</f>
        <v>45.59</v>
      </c>
      <c r="AS158" s="37">
        <f>IF(AND(Weekly[[#This Row],[V Odds &lt;]]="",Weekly[[#This Row],[H Odds &lt;]]=""),AS157,IF(AND(Weekly[[#This Row],[H Odds &lt;]]&lt;&gt;"",Weekly[[#This Row],[GBC_P]]=TRUE,Weekly[[#This Row],[Actual]]=TRUE),AS157+Weekly[[#This Row],[H Odds &lt;]]-1,IF(AND(Weekly[[#This Row],[V Odds &lt;]]&lt;&gt;"",Weekly[[#This Row],[GBC_P]]=FALSE,Weekly[[#This Row],[Actual]]=FALSE),AS157+Weekly[[#This Row],[V Odds &lt;]]-1,IF(AND(Weekly[[#This Row],[V Odds &lt;]]&lt;&gt;"",Weekly[[#This Row],[GBC_P]]=FALSE,Weekly[[#This Row],[Actual]]=TRUE),AS157-1,IF(AND(Weekly[[#This Row],[H Odds &lt;]]&lt;&gt;"",Weekly[[#This Row],[GBC_P]]=TRUE,Weekly[[#This Row],[Actual]]=FALSE),AS157-1,AS157)))))</f>
        <v>48.08</v>
      </c>
      <c r="AT158" s="37">
        <f>IF(AND(Weekly[[#This Row],[V Odds &lt;]]="",Weekly[[#This Row],[H Odds &lt;]]=""),AT157,IF(AND(Weekly[[#This Row],[H Odds &lt;]]&lt;&gt;"",Weekly[[#This Row],[HGBC_P]]=TRUE,Weekly[[#This Row],[Actual]]=TRUE),AT157+Weekly[[#This Row],[H Odds &lt;]]-1,IF(AND(Weekly[[#This Row],[V Odds &lt;]]&lt;&gt;"",Weekly[[#This Row],[HGBC_P]]=FALSE,Weekly[[#This Row],[Actual]]=FALSE),AT157+Weekly[[#This Row],[V Odds &lt;]]-1,IF(AND(Weekly[[#This Row],[V Odds &lt;]]&lt;&gt;"",Weekly[[#This Row],[HGBC_P]]=FALSE,Weekly[[#This Row],[Actual]]=TRUE),AT157-1,IF(AND(Weekly[[#This Row],[H Odds &lt;]]&lt;&gt;"",Weekly[[#This Row],[HGBC_P]]=TRUE,Weekly[[#This Row],[Actual]]=FALSE),AT157-1,AT157)))))</f>
        <v>44.51</v>
      </c>
      <c r="AU158" s="37">
        <f>IF(AND(Weekly[[#This Row],[V Odds &lt;]]="",Weekly[[#This Row],[H Odds &lt;]]=""),AU157,IF(AND(Weekly[[#This Row],[H Odds &lt;]]&lt;&gt;"",Weekly[[#This Row],[XGB_P]]=TRUE,Weekly[[#This Row],[Actual]]=TRUE),AU157+Weekly[[#This Row],[H Odds &lt;]]-1,IF(AND(Weekly[[#This Row],[V Odds &lt;]]&lt;&gt;"",Weekly[[#This Row],[XGB_P]]=FALSE,Weekly[[#This Row],[Actual]]=FALSE),AU157+Weekly[[#This Row],[V Odds &lt;]]-1,IF(AND(Weekly[[#This Row],[V Odds &lt;]]&lt;&gt;"",Weekly[[#This Row],[XGB_P]]=FALSE,Weekly[[#This Row],[Actual]]=TRUE),AU157-1,IF(AND(Weekly[[#This Row],[H Odds &lt;]]&lt;&gt;"",Weekly[[#This Row],[XGB_P]]=TRUE,Weekly[[#This Row],[Actual]]=FALSE),AU157-1,AU157)))))</f>
        <v>48.910000000000004</v>
      </c>
      <c r="AV158" s="37">
        <f>IF(AND(Weekly[[#This Row],[V Odds &lt;]]="",Weekly[[#This Row],[H Odds &lt;]]=""),AV157,IF(AND(Weekly[[#This Row],[H Odds &lt;]]&lt;&gt;"",Weekly[[#This Row],[QDA_P]]=TRUE,Weekly[[#This Row],[Actual]]=TRUE),AV157+Weekly[[#This Row],[H Odds &lt;]]-1,IF(AND(Weekly[[#This Row],[V Odds &lt;]]&lt;&gt;"",Weekly[[#This Row],[QDA_P]]=FALSE,Weekly[[#This Row],[Actual]]=FALSE),AV157+Weekly[[#This Row],[V Odds &lt;]]-1,IF(AND(Weekly[[#This Row],[V Odds &lt;]]&lt;&gt;"",Weekly[[#This Row],[QDA_P]]=FALSE,Weekly[[#This Row],[Actual]]=TRUE),AV157-1,IF(AND(Weekly[[#This Row],[H Odds &lt;]]&lt;&gt;"",Weekly[[#This Row],[QDA_P]]=TRUE,Weekly[[#This Row],[Actual]]=FALSE),AV157-1,AV157)))))</f>
        <v>48.749999999999993</v>
      </c>
      <c r="AW158" s="37">
        <f>IF(AND(Weekly[[#This Row],[H Odds &lt;]]="",Weekly[[#This Row],[V Odds &lt;]]=""),AW157,IF(AND(Weekly[[#This Row],[KNC_P]]=Weekly[[#This Row],[Actual]],Weekly[[#This Row],[KNC_P]]=TRUE),AW157+Weekly[[#This Row],[BF H Odds]]-1,IF(AND(Weekly[[#This Row],[KNC_P]]=Weekly[[#This Row],[Actual]],Weekly[[#This Row],[KNC_P]]=FALSE),AW157+Weekly[[#This Row],[BF V Odds]]-1,AW157-1)))</f>
        <v>41.94</v>
      </c>
      <c r="AX158" s="37">
        <f>IF(AND(Weekly[[#This Row],[V Odds &lt;]]="",Weekly[[#This Row],[H Odds &lt;]]=""),AX157,IF(AND(Weekly[[#This Row],[V Odds &lt;]]&lt;&gt;"",Weekly[[#This Row],[FALSES]]&gt;0,Weekly[[#This Row],[Actual]]=FALSE),AX157+Weekly[[#This Row],[V Odds &lt;]]-1,IF(AND(Weekly[[#This Row],[H Odds &lt;]]&lt;&gt;"",Weekly[[#This Row],[TRUES]]&gt;0,Weekly[[#This Row],[Actual]]=TRUE),AX157+Weekly[[#This Row],[H Odds &lt;]]-1,IF(AND(Weekly[[#This Row],[V Odds &lt;]]&lt;&gt;"",Weekly[[#This Row],[FALSES]]=0),AX157,IF(AND(Weekly[[#This Row],[H Odds &lt;]]&lt;&gt;"",Weekly[[#This Row],[TRUES]]=0),AX157,AX157-1)))))</f>
        <v>64.25</v>
      </c>
      <c r="AY158" s="37">
        <f>IF(AND(Weekly[[#This Row],[V Odds &lt;]]="",Weekly[[#This Row],[H Odds &lt;]]=""),AY157,IF(AND(Weekly[[#This Row],[V Odds &lt;]]&lt;&gt;"",Weekly[[#This Row],[FALSES]]&gt;0,Weekly[[#This Row],[Actual]]=FALSE),AY157+((Weekly[[#This Row],[V Odds &lt;]]-1)*0.92),IF(AND(Weekly[[#This Row],[H Odds &lt;]]&lt;&gt;"",Weekly[[#This Row],[TRUES]]&gt;0,Weekly[[#This Row],[Actual]]=TRUE),AY157+((Weekly[[#This Row],[H Odds &lt;]]-1)*0.92),IF(AND(Weekly[[#This Row],[V Odds &lt;]]&lt;&gt;"",Weekly[[#This Row],[FALSES]]=0),AY157,IF(AND(Weekly[[#This Row],[H Odds &lt;]]&lt;&gt;"",Weekly[[#This Row],[TRUES]]=0),AY157,AY157-1)))))</f>
        <v>60.870000000000012</v>
      </c>
      <c r="AZ158" s="37">
        <f>IF(AND(Weekly[[#This Row],[V Odds &lt;]]="",Weekly[[#This Row],[H Odds &lt;]]=""),AZ157,IF(AND(Weekly[[#This Row],[V Odds &lt;]]&lt;&gt;"",Weekly[[#This Row],[Actual]]=FALSE),AZ157+Weekly[[#This Row],[V Odds &lt;]]-1,IF(AND(Weekly[[#This Row],[H Odds &lt;]]&lt;&gt;"",Weekly[[#This Row],[Actual]]=TRUE),AZ157+Weekly[[#This Row],[H Odds &lt;]]-1,AZ157-1)))</f>
        <v>68.22</v>
      </c>
      <c r="BA158" s="38">
        <f>IF(Weekly[[#This Row],[H Odds &lt;]]="",BA157,IF(AND(Weekly[[#This Row],[H Odds &lt;]]&lt;&gt;"",Weekly[[#This Row],[SVC_P]]=TRUE,Weekly[[#This Row],[Actual]]=TRUE),BA157+Weekly[[#This Row],[H Odds &lt;]]-1,IF(AND(Weekly[[#This Row],[H Odds &lt;]]&lt;&gt;"",Weekly[[#This Row],[SVC_P]]=TRUE,Weekly[[#This Row],[Actual]]=FALSE),BA157-1,BA157)))</f>
        <v>57.54</v>
      </c>
      <c r="BB158" s="38">
        <f>IF(Weekly[[#This Row],[H Odds &lt;]]="",BB157,IF(AND(Weekly[[#This Row],[H Odds &lt;]]&lt;&gt;"",Weekly[[#This Row],[ADBC_P]]=TRUE,Weekly[[#This Row],[Actual]]=TRUE),BB157+Weekly[[#This Row],[H Odds &lt;]]-1,IF(AND(Weekly[[#This Row],[H Odds &lt;]]&lt;&gt;"",Weekly[[#This Row],[ADBC_P]]=TRUE,Weekly[[#This Row],[Actual]]=FALSE),BB157-1,BB157)))</f>
        <v>44.01</v>
      </c>
      <c r="BC158" s="38">
        <f>IF(Weekly[[#This Row],[H Odds &lt;]]="",BC157,IF(AND(Weekly[[#This Row],[H Odds &lt;]]&lt;&gt;"",Weekly[[#This Row],[RFC_P]]=TRUE,Weekly[[#This Row],[Actual]]=TRUE),BC157+Weekly[[#This Row],[H Odds &lt;]]-1,IF(AND(Weekly[[#This Row],[H Odds &lt;]]&lt;&gt;"",Weekly[[#This Row],[RFC_P]]=TRUE,Weekly[[#This Row],[Actual]]=FALSE),BC157-1,BC157)))</f>
        <v>42.76</v>
      </c>
      <c r="BD158" s="38">
        <f>IF(Weekly[[#This Row],[H Odds &lt;]]="",BD157,IF(AND(Weekly[[#This Row],[H Odds &lt;]]&lt;&gt;"",Weekly[[#This Row],[GBC_P]]=TRUE,Weekly[[#This Row],[Actual]]=TRUE),BD157+Weekly[[#This Row],[H Odds &lt;]]-1,IF(AND(Weekly[[#This Row],[H Odds &lt;]]&lt;&gt;"",Weekly[[#This Row],[GBC_P]]=TRUE,Weekly[[#This Row],[Actual]]=FALSE),BD157-1,BD157)))</f>
        <v>43.76</v>
      </c>
      <c r="BE158" s="38">
        <f>IF(Weekly[[#This Row],[H Odds &lt;]]="",BE157,IF(AND(Weekly[[#This Row],[H Odds &lt;]]&lt;&gt;"",Weekly[[#This Row],[HGBC_P]]=TRUE,Weekly[[#This Row],[Actual]]=TRUE),BE157+Weekly[[#This Row],[H Odds &lt;]]-1,IF(AND(Weekly[[#This Row],[H Odds &lt;]]&lt;&gt;"",Weekly[[#This Row],[HGBC_P]]=TRUE,Weekly[[#This Row],[Actual]]=FALSE),BE157-1,BE157)))</f>
        <v>44.01</v>
      </c>
      <c r="BF158" s="38">
        <f>IF(Weekly[[#This Row],[H Odds &lt;]]="",BF157,IF(AND(Weekly[[#This Row],[H Odds &lt;]]&lt;&gt;"",Weekly[[#This Row],[XGB_P]]=TRUE,Weekly[[#This Row],[Actual]]=TRUE),BF157+Weekly[[#This Row],[H Odds &lt;]]-1,IF(AND(Weekly[[#This Row],[H Odds &lt;]]&lt;&gt;"",Weekly[[#This Row],[XGB_P]]=TRUE,Weekly[[#This Row],[Actual]]=FALSE),BF157-1,BF157)))</f>
        <v>47.28</v>
      </c>
      <c r="BG158" s="38">
        <f>IF(Weekly[[#This Row],[H Odds &lt;]]="",BG157,IF(AND(Weekly[[#This Row],[H Odds &lt;]]&lt;&gt;"",Weekly[[#This Row],[QDA_P]]=TRUE,Weekly[[#This Row],[Actual]]=TRUE),BG157+Weekly[[#This Row],[H Odds &lt;]]-1,IF(AND(Weekly[[#This Row],[H Odds &lt;]]&lt;&gt;"",Weekly[[#This Row],[QDA_P]]=TRUE,Weekly[[#This Row],[Actual]]=FALSE),BG157-1,BG157)))</f>
        <v>41.73</v>
      </c>
      <c r="BH158" s="38">
        <f>IF(Weekly[[#This Row],[H Odds &lt;]]="",BH157,IF(AND(Weekly[[#This Row],[H Odds &lt;]]&lt;&gt;"",Weekly[[#This Row],[KNC_P]]=TRUE,Weekly[[#This Row],[Actual]]=TRUE),BH157+Weekly[[#This Row],[H Odds &lt;]]-1,IF(AND(Weekly[[#This Row],[H Odds &lt;]]&lt;&gt;"",Weekly[[#This Row],[KNC_P]]=TRUE,Weekly[[#This Row],[Actual]]=FALSE),BH157-1,BH157)))</f>
        <v>40</v>
      </c>
      <c r="BI158" s="38">
        <f>IF(Weekly[[#This Row],[H Odds &lt;]]="",BI157,IF(AND(Weekly[[#This Row],[H Odds &lt;]]&lt;&gt;"",Weekly[[#This Row],[TRUES]]&gt;0,Weekly[[#This Row],[Actual]]=TRUE),BI157+Weekly[[#This Row],[H Odds &lt;]]-1,IF(AND(Weekly[[#This Row],[H Odds &lt;]]&lt;&gt;"",Weekly[[#This Row],[TRUES]]=0),BI157,BI157-1)))</f>
        <v>57.54</v>
      </c>
      <c r="BJ158" s="38">
        <f>IF(Weekly[[#This Row],[H Odds &lt;]]="",BJ157,IF(AND(Weekly[[#This Row],[H Odds &lt;]]&lt;&gt;"",Weekly[[#This Row],[Actual]]=TRUE),BJ157+Weekly[[#This Row],[H Odds &lt;]]-1,IF(AND(Weekly[[#This Row],[H Odds &lt;]]&lt;&gt;"",Weekly[[#This Row],[Actual]]=FALSE),BJ157-1,BJ157)))</f>
        <v>56.54</v>
      </c>
      <c r="BK158" s="58">
        <f>IF(AND(Weekly[[#This Row],[TRUES]]&gt;4,Weekly[[#This Row],[Actual]]=TRUE),BK157+Weekly[[#This Row],[BF H Odds]]-1,IF(AND(Weekly[[#This Row],[FALSES]]&gt;4,Weekly[[#This Row],[Actual]]=FALSE),BK157+Weekly[[#This Row],[BF V Odds]]-1,IF(AND(Weekly[[#This Row],[TRUES]]&gt;4,Weekly[[#This Row],[Actual]]=FALSE),BK157-1,IF(AND(Weekly[[#This Row],[FALSES]]&gt;4,Weekly[[#This Row],[Actual]]=TRUE),BK157-1,BK157))))</f>
        <v>36.460000000000015</v>
      </c>
      <c r="BL158" s="58">
        <f>IF(AND(Weekly[[#This Row],[TRUES]]&gt;5,Weekly[[#This Row],[Actual]]=TRUE),BL157+Weekly[[#This Row],[BF H Odds]]-1,IF(AND(Weekly[[#This Row],[FALSES]]&gt;5,Weekly[[#This Row],[Actual]]=FALSE),BL157+Weekly[[#This Row],[BF V Odds]]-1,IF(AND(Weekly[[#This Row],[TRUES]]&gt;5,Weekly[[#This Row],[Actual]]=FALSE),BL157-1,IF(AND(Weekly[[#This Row],[FALSES]]&gt;5,Weekly[[#This Row],[Actual]]=TRUE),BL157-1,BL157))))</f>
        <v>40.910000000000011</v>
      </c>
      <c r="BM158" s="58">
        <f>IF(AND(Weekly[[#This Row],[TRUES]]&gt;6,Weekly[[#This Row],[Actual]]=TRUE),BM157+Weekly[[#This Row],[BF H Odds]]-1,IF(AND(Weekly[[#This Row],[FALSES]]&gt;6,Weekly[[#This Row],[Actual]]=FALSE),BM157+Weekly[[#This Row],[BF V Odds]]-1,IF(AND(Weekly[[#This Row],[TRUES]]&gt;6,Weekly[[#This Row],[Actual]]=FALSE),BM157-1,IF(AND(Weekly[[#This Row],[FALSES]]&gt;6,Weekly[[#This Row],[Actual]]=TRUE),BM157-1,BM157))))</f>
        <v>42.480000000000011</v>
      </c>
      <c r="BN158" s="24"/>
    </row>
    <row r="159" spans="1:66" x14ac:dyDescent="0.25">
      <c r="A159" s="1">
        <v>186</v>
      </c>
      <c r="B159" s="10">
        <v>44257</v>
      </c>
      <c r="C159" s="17" t="s">
        <v>23</v>
      </c>
      <c r="D159" s="15" t="s">
        <v>21</v>
      </c>
      <c r="E159" t="b">
        <v>1</v>
      </c>
      <c r="F159" t="b">
        <v>0</v>
      </c>
      <c r="G159" t="b">
        <v>1</v>
      </c>
      <c r="H159" t="b">
        <v>1</v>
      </c>
      <c r="I159" t="b">
        <v>1</v>
      </c>
      <c r="J159" t="b">
        <v>1</v>
      </c>
      <c r="K159" t="b">
        <v>1</v>
      </c>
      <c r="L159" t="b">
        <v>1</v>
      </c>
      <c r="N159" t="str">
        <f>IF(Weekly[[#This Row],[H/V]]="&lt;&gt;",1,"")</f>
        <v/>
      </c>
      <c r="O159" t="str">
        <f>IF(Weekly[[#This Row],[H/V]]="H",Weekly[[#This Row],[BF H Odds]],IF(Weekly[[#This Row],[H/V]]="V",Weekly[[#This Row],[BF V Odds]],""))</f>
        <v/>
      </c>
      <c r="P159" t="b">
        <v>0</v>
      </c>
      <c r="R159" s="9">
        <v>190</v>
      </c>
      <c r="S159" s="9">
        <v>190</v>
      </c>
      <c r="T159">
        <v>1.9</v>
      </c>
      <c r="U159">
        <v>1.96</v>
      </c>
      <c r="V159" s="24">
        <f>IF(Weekly[[#This Row],[Actual]]="","",IF(AND(Weekly[[#This Row],[SVC_P]]=Weekly[[#This Row],[Actual]],Weekly[[#This Row],[SVC_P]]=TRUE),V158+Weekly[[#This Row],[BF H Odds]]-1,IF(AND(Weekly[[#This Row],[SVC_P]]=Weekly[[#This Row],[Actual]],Weekly[[#This Row],[SVC_P]]=FALSE),V158+Weekly[[#This Row],[BF V Odds]]-1,V158-1)))</f>
        <v>65.070000000000007</v>
      </c>
      <c r="W159" s="24">
        <f>IF(Weekly[[#This Row],[Actual]]="","",IF(AND(Weekly[[#This Row],[SVC_P]]=FALSE,Weekly[[#This Row],[Actual]]=TRUE),W158+Weekly[[#This Row],[BF H Odds]]-1,IF(AND(Weekly[[#This Row],[SVC_P]]=TRUE,Weekly[[#This Row],[Actual]]=FALSE,),W158+Weekly[[#This Row],[BF V Odds]]-1,W158-1)))</f>
        <v>-109.50999999999999</v>
      </c>
      <c r="X159" s="24">
        <f>IF(Weekly[[#This Row],[Actual]]="","",IF(AND(Weekly[[#This Row],[ADBC_P]]=Weekly[[#This Row],[Actual]],Weekly[[#This Row],[ADBC_P]]=TRUE),X158+Weekly[[#This Row],[BF H Odds]]-1,IF(AND(Weekly[[#This Row],[ADBC_P]]=Weekly[[#This Row],[Actual]],Weekly[[#This Row],[ADBC_P]]=FALSE),X158+Weekly[[#This Row],[BF V Odds]]-1,X158-1)))</f>
        <v>47.520000000000017</v>
      </c>
      <c r="Y159" s="24">
        <f>IF(Weekly[[#This Row],[Actual]]="","",IF(AND(Weekly[[#This Row],[ADBC_P]]=FALSE,Weekly[[#This Row],[Actual]]=TRUE),Y158+Weekly[[#This Row],[BF H Odds]]-1,IF(AND(Weekly[[#This Row],[ADBC_P]]=TRUE,Weekly[[#This Row],[Actual]]=FALSE),Y158+Weekly[[#This Row],[BF V Odds]]-1,Y158-1)))</f>
        <v>40.720000000000013</v>
      </c>
      <c r="Z159" s="24">
        <f>IF(Weekly[[#This Row],[Actual]]="","",IF(AND(Weekly[[#This Row],[RFC_P]]=Weekly[[#This Row],[Actual]],Weekly[[#This Row],[RFC_P]]=TRUE),Z158+Weekly[[#This Row],[BF H Odds]]-1,IF(AND(Weekly[[#This Row],[RFC_P]]=Weekly[[#This Row],[Actual]],Weekly[[#This Row],[RFC_P]]=FALSE),Z158+Weekly[[#This Row],[BF V Odds]]-1,Z158-1)))</f>
        <v>32.78000000000003</v>
      </c>
      <c r="AA159" s="24">
        <f>IF(Weekly[[#This Row],[Actual]]="","",IF(AND(Weekly[[#This Row],[RFC_P]]=FALSE,Weekly[[#This Row],[Actual]]=TRUE),AA158+Weekly[[#This Row],[BF H Odds]]-1,IF(AND(Weekly[[#This Row],[RFC_P]]=TRUE,Weekly[[#This Row],[Actual]]=FALSE),AA158+Weekly[[#This Row],[BF V Odds]]-1,AA158-1)))</f>
        <v>55.460000000000008</v>
      </c>
      <c r="AB159" s="24">
        <f>IF(Weekly[[#This Row],[Actual]]="","",IF(AND(Weekly[[#This Row],[GBC_P]]=Weekly[[#This Row],[Actual]],Weekly[[#This Row],[GBC_P]]=TRUE),AB158+Weekly[[#This Row],[BF H Odds]]-1,IF(AND(Weekly[[#This Row],[GBC_P]]=Weekly[[#This Row],[Actual]],Weekly[[#This Row],[GBC_P]]=FALSE),AB158+Weekly[[#This Row],[BF V Odds]]-1,AB158-1)))</f>
        <v>32.060000000000016</v>
      </c>
      <c r="AC159" s="24">
        <f>IF(Weekly[[#This Row],[Actual]]="","",IF(AND(Weekly[[#This Row],[GBC_P]]=FALSE,Weekly[[#This Row],[Actual]]=TRUE),AC158+Weekly[[#This Row],[BF H Odds]]-1,IF(AND(Weekly[[#This Row],[GBC_P]]=TRUE,Weekly[[#This Row],[Actual]]=FALSE),AC158+Weekly[[#This Row],[BF V Odds]]-1,AC158-1)))</f>
        <v>56.180000000000014</v>
      </c>
      <c r="AD159" s="24">
        <f>IF(Weekly[[#This Row],[Actual]]="","",IF(AND(Weekly[[#This Row],[HGBC_P]]=Weekly[[#This Row],[Actual]],Weekly[[#This Row],[HGBC_P]]=TRUE),AD158+Weekly[[#This Row],[BF H Odds]]-1,IF(AND(Weekly[[#This Row],[HGBC_P]]=Weekly[[#This Row],[Actual]],Weekly[[#This Row],[HGBC_P]]=FALSE),AD158+Weekly[[#This Row],[BF V Odds]]-1,AD158-1)))</f>
        <v>25.460000000000051</v>
      </c>
      <c r="AE159" s="24">
        <f>IF(Weekly[[#This Row],[Actual]]="","",IF(AND(Weekly[[#This Row],[HGBC_P]]=FALSE,Weekly[[#This Row],[Actual]]=TRUE),AE158+Weekly[[#This Row],[BF H Odds]]-1,IF(AND(Weekly[[#This Row],[HGBC_P]]=TRUE,Weekly[[#This Row],[Actual]]=FALSE),AE158+Weekly[[#This Row],[BF V Odds]]-1,AE158-1)))</f>
        <v>62.780000000000008</v>
      </c>
      <c r="AF159" s="24">
        <f>IF(Weekly[[#This Row],[Actual]]="","",IF(AND(Weekly[[#This Row],[XGB_P]]=Weekly[[#This Row],[Actual]],Weekly[[#This Row],[XGB_P]]=TRUE),AF158+Weekly[[#This Row],[BF H Odds]]-1,IF(AND(Weekly[[#This Row],[XGB_P]]=Weekly[[#This Row],[Actual]],Weekly[[#This Row],[XGB_P]]=FALSE),AF158+Weekly[[#This Row],[BF V Odds]]-1,AF158-1)))</f>
        <v>38.710000000000015</v>
      </c>
      <c r="AG159" s="24">
        <f>IF(Weekly[[#This Row],[Actual]]="","",IF(AND(Weekly[[#This Row],[XGB_P]]=FALSE,Weekly[[#This Row],[Actual]]=TRUE),AG158+Weekly[[#This Row],[BF H Odds]]-1,IF(AND(Weekly[[#This Row],[XGB_P]]=TRUE,Weekly[[#This Row],[Actual]]=FALSE),AG158+Weekly[[#This Row],[BF V Odds]]-1,AG158-1)))</f>
        <v>49.530000000000008</v>
      </c>
      <c r="AH159" s="24">
        <f>IF(Weekly[[#This Row],[Actual]]="","",IF(AND(Weekly[[#This Row],[QDA_P]]=Weekly[[#This Row],[Actual]],Weekly[[#This Row],[QDA_P]]=TRUE),AH158+Weekly[[#This Row],[BF H Odds]]-1,IF(AND(Weekly[[#This Row],[QDA_P]]=Weekly[[#This Row],[Actual]],Weekly[[#This Row],[QDA_P]]=FALSE),AH158+Weekly[[#This Row],[BF V Odds]]-1,AH158-1)))</f>
        <v>26.240000000000023</v>
      </c>
      <c r="AI159" s="24">
        <f>IF(Weekly[[#This Row],[Actual]]="","",IF(AND(Weekly[[#This Row],[QDA_P]]=FALSE,Weekly[[#This Row],[Actual]]=TRUE),AI158+Weekly[[#This Row],[BF H Odds]]-1,IF(AND(Weekly[[#This Row],[QDA_P]]=TRUE,Weekly[[#This Row],[Actual]]=FALSE),AI158+Weekly[[#This Row],[BF V Odds]]-1,AI158-1)))</f>
        <v>62.000000000000014</v>
      </c>
      <c r="AJ159" s="24">
        <f>IF(Weekly[[#This Row],[Actual]]="","",IF(AND(Weekly[[#This Row],[KNC_P]]=TRUE,Weekly[[#This Row],[Actual]]=TRUE),AJ158+Weekly[[#This Row],[BF H Odds]]-1,IF(AND(Weekly[[#This Row],[KNC_P]]=FALSE,Weekly[[#This Row],[Actual]]=FALSE),AJ158+Weekly[[#This Row],[BF V Odds]]-1,AJ158-1)))</f>
        <v>39.089999999999996</v>
      </c>
      <c r="AK159" s="24">
        <f>IF(Weekly[[#This Row],[Actual]]="","",IF(AND(Weekly[[#This Row],[KNC_P]]=FALSE,Weekly[[#This Row],[Actual]]=TRUE),AK158+Weekly[[#This Row],[BF H Odds]]-1,IF(AND(Weekly[[#This Row],[KNC_P]]=TRUE,Weekly[[#This Row],[Actual]]=FALSE),AK158+Weekly[[#This Row],[BF V Odds]]-1,AK158-1)))</f>
        <v>42.199999999999989</v>
      </c>
      <c r="AL159" s="30">
        <f>IF(Weekly[[#This Row],[Actual]]="","",COUNTIF(Weekly[[#This Row],[SVC_P]:[QDA_P]],TRUE))</f>
        <v>6</v>
      </c>
      <c r="AM159" s="30">
        <f>IF(Weekly[[#This Row],[Actual]]="","",COUNTIF(Weekly[[#This Row],[SVC_P]:[QDA_P]],FALSE))</f>
        <v>1</v>
      </c>
      <c r="AN159" t="str">
        <f>IF(AND(Weekly[[#This Row],[BF V Odds]]&gt;$BO$6,Weekly[[#This Row],[BF V Odds]] &lt; $BO$7),Weekly[[#This Row],[BF V Odds]],"")</f>
        <v/>
      </c>
      <c r="AO159" t="str">
        <f>IF(AND(Weekly[[#This Row],[BF H Odds]]&gt;$BO$6, Weekly[[#This Row],[BF H Odds]] &lt; $BO$7),Weekly[[#This Row],[BF H Odds]],"")</f>
        <v/>
      </c>
      <c r="AP159" s="37">
        <f>IF(AND(Weekly[[#This Row],[V Odds &lt;]]="",Weekly[[#This Row],[H Odds &lt;]]=""),AP158,IF(AND(Weekly[[#This Row],[H Odds &lt;]]&lt;&gt;"",Weekly[[#This Row],[SVC_P]]=TRUE,Weekly[[#This Row],[Actual]]=TRUE),AP158+Weekly[[#This Row],[H Odds &lt;]]-1,IF(AND(Weekly[[#This Row],[V Odds &lt;]]&lt;&gt;"",Weekly[[#This Row],[SVC_P]]=FALSE,Weekly[[#This Row],[Actual]]=FALSE),AP158+Weekly[[#This Row],[V Odds &lt;]]-1,IF(AND(Weekly[[#This Row],[V Odds &lt;]]&lt;&gt;"",Weekly[[#This Row],[SVC_P]]=FALSE,Weekly[[#This Row],[Actual]]=TRUE),AP158-1,IF(AND(Weekly[[#This Row],[H Odds &lt;]]&lt;&gt;"",Weekly[[#This Row],[SVC_P]]=TRUE,Weekly[[#This Row],[Actual]]=FALSE),AP158-1,AP158)))))</f>
        <v>60.230000000000011</v>
      </c>
      <c r="AQ159" s="37">
        <f>IF(AND(Weekly[[#This Row],[V Odds &lt;]]="",Weekly[[#This Row],[H Odds &lt;]]=""),AQ158,IF(AND(Weekly[[#This Row],[H Odds &lt;]]&lt;&gt;"",Weekly[[#This Row],[ADBC_P]]=TRUE,Weekly[[#This Row],[Actual]]=TRUE),AQ158+Weekly[[#This Row],[H Odds &lt;]]-1,IF(AND(Weekly[[#This Row],[V Odds &lt;]]&lt;&gt;"",Weekly[[#This Row],[ADBC_P]]=FALSE,Weekly[[#This Row],[Actual]]=FALSE),AQ158+Weekly[[#This Row],[V Odds &lt;]]-1,IF(AND(Weekly[[#This Row],[V Odds &lt;]]&lt;&gt;"",Weekly[[#This Row],[ADBC_P]]=FALSE,Weekly[[#This Row],[Actual]]=TRUE),AQ158-1,IF(AND(Weekly[[#This Row],[H Odds &lt;]]&lt;&gt;"",Weekly[[#This Row],[ADBC_P]]=TRUE,Weekly[[#This Row],[Actual]]=FALSE),AQ158-1,AQ158)))))</f>
        <v>50.33</v>
      </c>
      <c r="AR159" s="37">
        <f>IF(AND(Weekly[[#This Row],[V Odds &lt;]]="",Weekly[[#This Row],[H Odds &lt;]]=""),AR158,IF(AND(Weekly[[#This Row],[H Odds &lt;]]&lt;&gt;"",Weekly[[#This Row],[RFC_P]]=TRUE,Weekly[[#This Row],[Actual]]=TRUE),AR158+Weekly[[#This Row],[H Odds &lt;]]-1,IF(AND(Weekly[[#This Row],[V Odds &lt;]]&lt;&gt;"",Weekly[[#This Row],[RFC_P]]=FALSE,Weekly[[#This Row],[Actual]]=FALSE),AR158+Weekly[[#This Row],[V Odds &lt;]]-1,IF(AND(Weekly[[#This Row],[V Odds &lt;]]&lt;&gt;"",Weekly[[#This Row],[RFC_P]]=FALSE,Weekly[[#This Row],[Actual]]=TRUE),AR158-1,IF(AND(Weekly[[#This Row],[H Odds &lt;]]&lt;&gt;"",Weekly[[#This Row],[RFC_P]]=TRUE,Weekly[[#This Row],[Actual]]=FALSE),AR158-1,AR158)))))</f>
        <v>45.59</v>
      </c>
      <c r="AS159" s="37">
        <f>IF(AND(Weekly[[#This Row],[V Odds &lt;]]="",Weekly[[#This Row],[H Odds &lt;]]=""),AS158,IF(AND(Weekly[[#This Row],[H Odds &lt;]]&lt;&gt;"",Weekly[[#This Row],[GBC_P]]=TRUE,Weekly[[#This Row],[Actual]]=TRUE),AS158+Weekly[[#This Row],[H Odds &lt;]]-1,IF(AND(Weekly[[#This Row],[V Odds &lt;]]&lt;&gt;"",Weekly[[#This Row],[GBC_P]]=FALSE,Weekly[[#This Row],[Actual]]=FALSE),AS158+Weekly[[#This Row],[V Odds &lt;]]-1,IF(AND(Weekly[[#This Row],[V Odds &lt;]]&lt;&gt;"",Weekly[[#This Row],[GBC_P]]=FALSE,Weekly[[#This Row],[Actual]]=TRUE),AS158-1,IF(AND(Weekly[[#This Row],[H Odds &lt;]]&lt;&gt;"",Weekly[[#This Row],[GBC_P]]=TRUE,Weekly[[#This Row],[Actual]]=FALSE),AS158-1,AS158)))))</f>
        <v>48.08</v>
      </c>
      <c r="AT159" s="37">
        <f>IF(AND(Weekly[[#This Row],[V Odds &lt;]]="",Weekly[[#This Row],[H Odds &lt;]]=""),AT158,IF(AND(Weekly[[#This Row],[H Odds &lt;]]&lt;&gt;"",Weekly[[#This Row],[HGBC_P]]=TRUE,Weekly[[#This Row],[Actual]]=TRUE),AT158+Weekly[[#This Row],[H Odds &lt;]]-1,IF(AND(Weekly[[#This Row],[V Odds &lt;]]&lt;&gt;"",Weekly[[#This Row],[HGBC_P]]=FALSE,Weekly[[#This Row],[Actual]]=FALSE),AT158+Weekly[[#This Row],[V Odds &lt;]]-1,IF(AND(Weekly[[#This Row],[V Odds &lt;]]&lt;&gt;"",Weekly[[#This Row],[HGBC_P]]=FALSE,Weekly[[#This Row],[Actual]]=TRUE),AT158-1,IF(AND(Weekly[[#This Row],[H Odds &lt;]]&lt;&gt;"",Weekly[[#This Row],[HGBC_P]]=TRUE,Weekly[[#This Row],[Actual]]=FALSE),AT158-1,AT158)))))</f>
        <v>44.51</v>
      </c>
      <c r="AU159" s="37">
        <f>IF(AND(Weekly[[#This Row],[V Odds &lt;]]="",Weekly[[#This Row],[H Odds &lt;]]=""),AU158,IF(AND(Weekly[[#This Row],[H Odds &lt;]]&lt;&gt;"",Weekly[[#This Row],[XGB_P]]=TRUE,Weekly[[#This Row],[Actual]]=TRUE),AU158+Weekly[[#This Row],[H Odds &lt;]]-1,IF(AND(Weekly[[#This Row],[V Odds &lt;]]&lt;&gt;"",Weekly[[#This Row],[XGB_P]]=FALSE,Weekly[[#This Row],[Actual]]=FALSE),AU158+Weekly[[#This Row],[V Odds &lt;]]-1,IF(AND(Weekly[[#This Row],[V Odds &lt;]]&lt;&gt;"",Weekly[[#This Row],[XGB_P]]=FALSE,Weekly[[#This Row],[Actual]]=TRUE),AU158-1,IF(AND(Weekly[[#This Row],[H Odds &lt;]]&lt;&gt;"",Weekly[[#This Row],[XGB_P]]=TRUE,Weekly[[#This Row],[Actual]]=FALSE),AU158-1,AU158)))))</f>
        <v>48.910000000000004</v>
      </c>
      <c r="AV159" s="37">
        <f>IF(AND(Weekly[[#This Row],[V Odds &lt;]]="",Weekly[[#This Row],[H Odds &lt;]]=""),AV158,IF(AND(Weekly[[#This Row],[H Odds &lt;]]&lt;&gt;"",Weekly[[#This Row],[QDA_P]]=TRUE,Weekly[[#This Row],[Actual]]=TRUE),AV158+Weekly[[#This Row],[H Odds &lt;]]-1,IF(AND(Weekly[[#This Row],[V Odds &lt;]]&lt;&gt;"",Weekly[[#This Row],[QDA_P]]=FALSE,Weekly[[#This Row],[Actual]]=FALSE),AV158+Weekly[[#This Row],[V Odds &lt;]]-1,IF(AND(Weekly[[#This Row],[V Odds &lt;]]&lt;&gt;"",Weekly[[#This Row],[QDA_P]]=FALSE,Weekly[[#This Row],[Actual]]=TRUE),AV158-1,IF(AND(Weekly[[#This Row],[H Odds &lt;]]&lt;&gt;"",Weekly[[#This Row],[QDA_P]]=TRUE,Weekly[[#This Row],[Actual]]=FALSE),AV158-1,AV158)))))</f>
        <v>48.749999999999993</v>
      </c>
      <c r="AW159" s="37">
        <f>IF(AND(Weekly[[#This Row],[H Odds &lt;]]="",Weekly[[#This Row],[V Odds &lt;]]=""),AW158,IF(AND(Weekly[[#This Row],[KNC_P]]=Weekly[[#This Row],[Actual]],Weekly[[#This Row],[KNC_P]]=TRUE),AW158+Weekly[[#This Row],[BF H Odds]]-1,IF(AND(Weekly[[#This Row],[KNC_P]]=Weekly[[#This Row],[Actual]],Weekly[[#This Row],[KNC_P]]=FALSE),AW158+Weekly[[#This Row],[BF V Odds]]-1,AW158-1)))</f>
        <v>41.94</v>
      </c>
      <c r="AX159" s="37">
        <f>IF(AND(Weekly[[#This Row],[V Odds &lt;]]="",Weekly[[#This Row],[H Odds &lt;]]=""),AX158,IF(AND(Weekly[[#This Row],[V Odds &lt;]]&lt;&gt;"",Weekly[[#This Row],[FALSES]]&gt;0,Weekly[[#This Row],[Actual]]=FALSE),AX158+Weekly[[#This Row],[V Odds &lt;]]-1,IF(AND(Weekly[[#This Row],[H Odds &lt;]]&lt;&gt;"",Weekly[[#This Row],[TRUES]]&gt;0,Weekly[[#This Row],[Actual]]=TRUE),AX158+Weekly[[#This Row],[H Odds &lt;]]-1,IF(AND(Weekly[[#This Row],[V Odds &lt;]]&lt;&gt;"",Weekly[[#This Row],[FALSES]]=0),AX158,IF(AND(Weekly[[#This Row],[H Odds &lt;]]&lt;&gt;"",Weekly[[#This Row],[TRUES]]=0),AX158,AX158-1)))))</f>
        <v>64.25</v>
      </c>
      <c r="AY159" s="37">
        <f>IF(AND(Weekly[[#This Row],[V Odds &lt;]]="",Weekly[[#This Row],[H Odds &lt;]]=""),AY158,IF(AND(Weekly[[#This Row],[V Odds &lt;]]&lt;&gt;"",Weekly[[#This Row],[FALSES]]&gt;0,Weekly[[#This Row],[Actual]]=FALSE),AY158+((Weekly[[#This Row],[V Odds &lt;]]-1)*0.92),IF(AND(Weekly[[#This Row],[H Odds &lt;]]&lt;&gt;"",Weekly[[#This Row],[TRUES]]&gt;0,Weekly[[#This Row],[Actual]]=TRUE),AY158+((Weekly[[#This Row],[H Odds &lt;]]-1)*0.92),IF(AND(Weekly[[#This Row],[V Odds &lt;]]&lt;&gt;"",Weekly[[#This Row],[FALSES]]=0),AY158,IF(AND(Weekly[[#This Row],[H Odds &lt;]]&lt;&gt;"",Weekly[[#This Row],[TRUES]]=0),AY158,AY158-1)))))</f>
        <v>60.870000000000012</v>
      </c>
      <c r="AZ159" s="37">
        <f>IF(AND(Weekly[[#This Row],[V Odds &lt;]]="",Weekly[[#This Row],[H Odds &lt;]]=""),AZ158,IF(AND(Weekly[[#This Row],[V Odds &lt;]]&lt;&gt;"",Weekly[[#This Row],[Actual]]=FALSE),AZ158+Weekly[[#This Row],[V Odds &lt;]]-1,IF(AND(Weekly[[#This Row],[H Odds &lt;]]&lt;&gt;"",Weekly[[#This Row],[Actual]]=TRUE),AZ158+Weekly[[#This Row],[H Odds &lt;]]-1,AZ158-1)))</f>
        <v>68.22</v>
      </c>
      <c r="BA159" s="38">
        <f>IF(Weekly[[#This Row],[H Odds &lt;]]="",BA158,IF(AND(Weekly[[#This Row],[H Odds &lt;]]&lt;&gt;"",Weekly[[#This Row],[SVC_P]]=TRUE,Weekly[[#This Row],[Actual]]=TRUE),BA158+Weekly[[#This Row],[H Odds &lt;]]-1,IF(AND(Weekly[[#This Row],[H Odds &lt;]]&lt;&gt;"",Weekly[[#This Row],[SVC_P]]=TRUE,Weekly[[#This Row],[Actual]]=FALSE),BA158-1,BA158)))</f>
        <v>57.54</v>
      </c>
      <c r="BB159" s="38">
        <f>IF(Weekly[[#This Row],[H Odds &lt;]]="",BB158,IF(AND(Weekly[[#This Row],[H Odds &lt;]]&lt;&gt;"",Weekly[[#This Row],[ADBC_P]]=TRUE,Weekly[[#This Row],[Actual]]=TRUE),BB158+Weekly[[#This Row],[H Odds &lt;]]-1,IF(AND(Weekly[[#This Row],[H Odds &lt;]]&lt;&gt;"",Weekly[[#This Row],[ADBC_P]]=TRUE,Weekly[[#This Row],[Actual]]=FALSE),BB158-1,BB158)))</f>
        <v>44.01</v>
      </c>
      <c r="BC159" s="38">
        <f>IF(Weekly[[#This Row],[H Odds &lt;]]="",BC158,IF(AND(Weekly[[#This Row],[H Odds &lt;]]&lt;&gt;"",Weekly[[#This Row],[RFC_P]]=TRUE,Weekly[[#This Row],[Actual]]=TRUE),BC158+Weekly[[#This Row],[H Odds &lt;]]-1,IF(AND(Weekly[[#This Row],[H Odds &lt;]]&lt;&gt;"",Weekly[[#This Row],[RFC_P]]=TRUE,Weekly[[#This Row],[Actual]]=FALSE),BC158-1,BC158)))</f>
        <v>42.76</v>
      </c>
      <c r="BD159" s="38">
        <f>IF(Weekly[[#This Row],[H Odds &lt;]]="",BD158,IF(AND(Weekly[[#This Row],[H Odds &lt;]]&lt;&gt;"",Weekly[[#This Row],[GBC_P]]=TRUE,Weekly[[#This Row],[Actual]]=TRUE),BD158+Weekly[[#This Row],[H Odds &lt;]]-1,IF(AND(Weekly[[#This Row],[H Odds &lt;]]&lt;&gt;"",Weekly[[#This Row],[GBC_P]]=TRUE,Weekly[[#This Row],[Actual]]=FALSE),BD158-1,BD158)))</f>
        <v>43.76</v>
      </c>
      <c r="BE159" s="38">
        <f>IF(Weekly[[#This Row],[H Odds &lt;]]="",BE158,IF(AND(Weekly[[#This Row],[H Odds &lt;]]&lt;&gt;"",Weekly[[#This Row],[HGBC_P]]=TRUE,Weekly[[#This Row],[Actual]]=TRUE),BE158+Weekly[[#This Row],[H Odds &lt;]]-1,IF(AND(Weekly[[#This Row],[H Odds &lt;]]&lt;&gt;"",Weekly[[#This Row],[HGBC_P]]=TRUE,Weekly[[#This Row],[Actual]]=FALSE),BE158-1,BE158)))</f>
        <v>44.01</v>
      </c>
      <c r="BF159" s="38">
        <f>IF(Weekly[[#This Row],[H Odds &lt;]]="",BF158,IF(AND(Weekly[[#This Row],[H Odds &lt;]]&lt;&gt;"",Weekly[[#This Row],[XGB_P]]=TRUE,Weekly[[#This Row],[Actual]]=TRUE),BF158+Weekly[[#This Row],[H Odds &lt;]]-1,IF(AND(Weekly[[#This Row],[H Odds &lt;]]&lt;&gt;"",Weekly[[#This Row],[XGB_P]]=TRUE,Weekly[[#This Row],[Actual]]=FALSE),BF158-1,BF158)))</f>
        <v>47.28</v>
      </c>
      <c r="BG159" s="38">
        <f>IF(Weekly[[#This Row],[H Odds &lt;]]="",BG158,IF(AND(Weekly[[#This Row],[H Odds &lt;]]&lt;&gt;"",Weekly[[#This Row],[QDA_P]]=TRUE,Weekly[[#This Row],[Actual]]=TRUE),BG158+Weekly[[#This Row],[H Odds &lt;]]-1,IF(AND(Weekly[[#This Row],[H Odds &lt;]]&lt;&gt;"",Weekly[[#This Row],[QDA_P]]=TRUE,Weekly[[#This Row],[Actual]]=FALSE),BG158-1,BG158)))</f>
        <v>41.73</v>
      </c>
      <c r="BH159" s="38">
        <f>IF(Weekly[[#This Row],[H Odds &lt;]]="",BH158,IF(AND(Weekly[[#This Row],[H Odds &lt;]]&lt;&gt;"",Weekly[[#This Row],[KNC_P]]=TRUE,Weekly[[#This Row],[Actual]]=TRUE),BH158+Weekly[[#This Row],[H Odds &lt;]]-1,IF(AND(Weekly[[#This Row],[H Odds &lt;]]&lt;&gt;"",Weekly[[#This Row],[KNC_P]]=TRUE,Weekly[[#This Row],[Actual]]=FALSE),BH158-1,BH158)))</f>
        <v>40</v>
      </c>
      <c r="BI159" s="38">
        <f>IF(Weekly[[#This Row],[H Odds &lt;]]="",BI158,IF(AND(Weekly[[#This Row],[H Odds &lt;]]&lt;&gt;"",Weekly[[#This Row],[TRUES]]&gt;0,Weekly[[#This Row],[Actual]]=TRUE),BI158+Weekly[[#This Row],[H Odds &lt;]]-1,IF(AND(Weekly[[#This Row],[H Odds &lt;]]&lt;&gt;"",Weekly[[#This Row],[TRUES]]=0),BI158,BI158-1)))</f>
        <v>57.54</v>
      </c>
      <c r="BJ159" s="38">
        <f>IF(Weekly[[#This Row],[H Odds &lt;]]="",BJ158,IF(AND(Weekly[[#This Row],[H Odds &lt;]]&lt;&gt;"",Weekly[[#This Row],[Actual]]=TRUE),BJ158+Weekly[[#This Row],[H Odds &lt;]]-1,IF(AND(Weekly[[#This Row],[H Odds &lt;]]&lt;&gt;"",Weekly[[#This Row],[Actual]]=FALSE),BJ158-1,BJ158)))</f>
        <v>56.54</v>
      </c>
      <c r="BK159" s="58">
        <f>IF(AND(Weekly[[#This Row],[TRUES]]&gt;4,Weekly[[#This Row],[Actual]]=TRUE),BK158+Weekly[[#This Row],[BF H Odds]]-1,IF(AND(Weekly[[#This Row],[FALSES]]&gt;4,Weekly[[#This Row],[Actual]]=FALSE),BK158+Weekly[[#This Row],[BF V Odds]]-1,IF(AND(Weekly[[#This Row],[TRUES]]&gt;4,Weekly[[#This Row],[Actual]]=FALSE),BK158-1,IF(AND(Weekly[[#This Row],[FALSES]]&gt;4,Weekly[[#This Row],[Actual]]=TRUE),BK158-1,BK158))))</f>
        <v>35.460000000000015</v>
      </c>
      <c r="BL159" s="58">
        <f>IF(AND(Weekly[[#This Row],[TRUES]]&gt;5,Weekly[[#This Row],[Actual]]=TRUE),BL158+Weekly[[#This Row],[BF H Odds]]-1,IF(AND(Weekly[[#This Row],[FALSES]]&gt;5,Weekly[[#This Row],[Actual]]=FALSE),BL158+Weekly[[#This Row],[BF V Odds]]-1,IF(AND(Weekly[[#This Row],[TRUES]]&gt;5,Weekly[[#This Row],[Actual]]=FALSE),BL158-1,IF(AND(Weekly[[#This Row],[FALSES]]&gt;5,Weekly[[#This Row],[Actual]]=TRUE),BL158-1,BL158))))</f>
        <v>39.910000000000011</v>
      </c>
      <c r="BM159" s="58">
        <f>IF(AND(Weekly[[#This Row],[TRUES]]&gt;6,Weekly[[#This Row],[Actual]]=TRUE),BM158+Weekly[[#This Row],[BF H Odds]]-1,IF(AND(Weekly[[#This Row],[FALSES]]&gt;6,Weekly[[#This Row],[Actual]]=FALSE),BM158+Weekly[[#This Row],[BF V Odds]]-1,IF(AND(Weekly[[#This Row],[TRUES]]&gt;6,Weekly[[#This Row],[Actual]]=FALSE),BM158-1,IF(AND(Weekly[[#This Row],[FALSES]]&gt;6,Weekly[[#This Row],[Actual]]=TRUE),BM158-1,BM158))))</f>
        <v>42.480000000000011</v>
      </c>
      <c r="BN159" s="24"/>
    </row>
    <row r="160" spans="1:66" x14ac:dyDescent="0.25">
      <c r="A160" s="1">
        <v>187</v>
      </c>
      <c r="B160" s="10">
        <v>44258</v>
      </c>
      <c r="C160" s="17" t="s">
        <v>9</v>
      </c>
      <c r="D160" s="15" t="s">
        <v>12</v>
      </c>
      <c r="E160" t="b">
        <v>1</v>
      </c>
      <c r="F160" t="b">
        <v>0</v>
      </c>
      <c r="G160" t="b">
        <v>0</v>
      </c>
      <c r="H160" t="b">
        <v>0</v>
      </c>
      <c r="I160" t="b">
        <v>0</v>
      </c>
      <c r="J160" t="b">
        <v>0</v>
      </c>
      <c r="K160" t="b">
        <v>0</v>
      </c>
      <c r="L160" t="b">
        <v>0</v>
      </c>
      <c r="N160" t="str">
        <f>IF(Weekly[[#This Row],[H/V]]="&lt;&gt;",1,"")</f>
        <v/>
      </c>
      <c r="O160" t="str">
        <f>IF(Weekly[[#This Row],[H/V]]="H",Weekly[[#This Row],[BF H Odds]],IF(Weekly[[#This Row],[H/V]]="V",Weekly[[#This Row],[BF V Odds]],""))</f>
        <v/>
      </c>
      <c r="P160" t="b">
        <v>0</v>
      </c>
      <c r="R160" s="9">
        <f>IFERROR(IF(Weekly[[#This Row],[Won Bet?]]="yes",R159+(Weekly[[#This Row],[BF Odds]]*Weekly[[#This Row],[BF Stake]])-Weekly[[#This Row],[BF Stake]],R159-Weekly[[#This Row],[BF Stake]]),R159)</f>
        <v>190</v>
      </c>
      <c r="S160" s="9">
        <f>IFERROR(IF(Weekly[[#This Row],[Won Bet?]]="yes",S159+(((Weekly[[#This Row],[BF Odds]]*Weekly[[#This Row],[BF Stake]])-Weekly[[#This Row],[BF Stake]])*0.95),S159-Weekly[[#This Row],[BF Stake]]),S159)</f>
        <v>190</v>
      </c>
      <c r="T160" s="13">
        <v>1.52</v>
      </c>
      <c r="U160" s="13">
        <v>2.88</v>
      </c>
      <c r="V160" s="24">
        <f>IF(Weekly[[#This Row],[Actual]]="","",IF(AND(Weekly[[#This Row],[SVC_P]]=Weekly[[#This Row],[Actual]],Weekly[[#This Row],[SVC_P]]=TRUE),V159+Weekly[[#This Row],[BF H Odds]]-1,IF(AND(Weekly[[#This Row],[SVC_P]]=Weekly[[#This Row],[Actual]],Weekly[[#This Row],[SVC_P]]=FALSE),V159+Weekly[[#This Row],[BF V Odds]]-1,V159-1)))</f>
        <v>64.070000000000007</v>
      </c>
      <c r="W160" s="24">
        <f>IF(Weekly[[#This Row],[Actual]]="","",IF(AND(Weekly[[#This Row],[SVC_P]]=FALSE,Weekly[[#This Row],[Actual]]=TRUE),W159+Weekly[[#This Row],[BF H Odds]]-1,IF(AND(Weekly[[#This Row],[SVC_P]]=TRUE,Weekly[[#This Row],[Actual]]=FALSE,),W159+Weekly[[#This Row],[BF V Odds]]-1,W159-1)))</f>
        <v>-110.50999999999999</v>
      </c>
      <c r="X160" s="24">
        <f>IF(Weekly[[#This Row],[Actual]]="","",IF(AND(Weekly[[#This Row],[ADBC_P]]=Weekly[[#This Row],[Actual]],Weekly[[#This Row],[ADBC_P]]=TRUE),X159+Weekly[[#This Row],[BF H Odds]]-1,IF(AND(Weekly[[#This Row],[ADBC_P]]=Weekly[[#This Row],[Actual]],Weekly[[#This Row],[ADBC_P]]=FALSE),X159+Weekly[[#This Row],[BF V Odds]]-1,X159-1)))</f>
        <v>48.04000000000002</v>
      </c>
      <c r="Y160" s="24">
        <f>IF(Weekly[[#This Row],[Actual]]="","",IF(AND(Weekly[[#This Row],[ADBC_P]]=FALSE,Weekly[[#This Row],[Actual]]=TRUE),Y159+Weekly[[#This Row],[BF H Odds]]-1,IF(AND(Weekly[[#This Row],[ADBC_P]]=TRUE,Weekly[[#This Row],[Actual]]=FALSE),Y159+Weekly[[#This Row],[BF V Odds]]-1,Y159-1)))</f>
        <v>39.720000000000013</v>
      </c>
      <c r="Z160" s="24">
        <f>IF(Weekly[[#This Row],[Actual]]="","",IF(AND(Weekly[[#This Row],[RFC_P]]=Weekly[[#This Row],[Actual]],Weekly[[#This Row],[RFC_P]]=TRUE),Z159+Weekly[[#This Row],[BF H Odds]]-1,IF(AND(Weekly[[#This Row],[RFC_P]]=Weekly[[#This Row],[Actual]],Weekly[[#This Row],[RFC_P]]=FALSE),Z159+Weekly[[#This Row],[BF V Odds]]-1,Z159-1)))</f>
        <v>33.300000000000033</v>
      </c>
      <c r="AA160" s="24">
        <f>IF(Weekly[[#This Row],[Actual]]="","",IF(AND(Weekly[[#This Row],[RFC_P]]=FALSE,Weekly[[#This Row],[Actual]]=TRUE),AA159+Weekly[[#This Row],[BF H Odds]]-1,IF(AND(Weekly[[#This Row],[RFC_P]]=TRUE,Weekly[[#This Row],[Actual]]=FALSE),AA159+Weekly[[#This Row],[BF V Odds]]-1,AA159-1)))</f>
        <v>54.460000000000008</v>
      </c>
      <c r="AB160" s="24">
        <f>IF(Weekly[[#This Row],[Actual]]="","",IF(AND(Weekly[[#This Row],[GBC_P]]=Weekly[[#This Row],[Actual]],Weekly[[#This Row],[GBC_P]]=TRUE),AB159+Weekly[[#This Row],[BF H Odds]]-1,IF(AND(Weekly[[#This Row],[GBC_P]]=Weekly[[#This Row],[Actual]],Weekly[[#This Row],[GBC_P]]=FALSE),AB159+Weekly[[#This Row],[BF V Odds]]-1,AB159-1)))</f>
        <v>32.58000000000002</v>
      </c>
      <c r="AC160" s="24">
        <f>IF(Weekly[[#This Row],[Actual]]="","",IF(AND(Weekly[[#This Row],[GBC_P]]=FALSE,Weekly[[#This Row],[Actual]]=TRUE),AC159+Weekly[[#This Row],[BF H Odds]]-1,IF(AND(Weekly[[#This Row],[GBC_P]]=TRUE,Weekly[[#This Row],[Actual]]=FALSE),AC159+Weekly[[#This Row],[BF V Odds]]-1,AC159-1)))</f>
        <v>55.180000000000014</v>
      </c>
      <c r="AD160" s="24">
        <f>IF(Weekly[[#This Row],[Actual]]="","",IF(AND(Weekly[[#This Row],[HGBC_P]]=Weekly[[#This Row],[Actual]],Weekly[[#This Row],[HGBC_P]]=TRUE),AD159+Weekly[[#This Row],[BF H Odds]]-1,IF(AND(Weekly[[#This Row],[HGBC_P]]=Weekly[[#This Row],[Actual]],Weekly[[#This Row],[HGBC_P]]=FALSE),AD159+Weekly[[#This Row],[BF V Odds]]-1,AD159-1)))</f>
        <v>25.98000000000005</v>
      </c>
      <c r="AE160" s="24">
        <f>IF(Weekly[[#This Row],[Actual]]="","",IF(AND(Weekly[[#This Row],[HGBC_P]]=FALSE,Weekly[[#This Row],[Actual]]=TRUE),AE159+Weekly[[#This Row],[BF H Odds]]-1,IF(AND(Weekly[[#This Row],[HGBC_P]]=TRUE,Weekly[[#This Row],[Actual]]=FALSE),AE159+Weekly[[#This Row],[BF V Odds]]-1,AE159-1)))</f>
        <v>61.780000000000008</v>
      </c>
      <c r="AF160" s="24">
        <f>IF(Weekly[[#This Row],[Actual]]="","",IF(AND(Weekly[[#This Row],[XGB_P]]=Weekly[[#This Row],[Actual]],Weekly[[#This Row],[XGB_P]]=TRUE),AF159+Weekly[[#This Row],[BF H Odds]]-1,IF(AND(Weekly[[#This Row],[XGB_P]]=Weekly[[#This Row],[Actual]],Weekly[[#This Row],[XGB_P]]=FALSE),AF159+Weekly[[#This Row],[BF V Odds]]-1,AF159-1)))</f>
        <v>39.230000000000018</v>
      </c>
      <c r="AG160" s="24">
        <f>IF(Weekly[[#This Row],[Actual]]="","",IF(AND(Weekly[[#This Row],[XGB_P]]=FALSE,Weekly[[#This Row],[Actual]]=TRUE),AG159+Weekly[[#This Row],[BF H Odds]]-1,IF(AND(Weekly[[#This Row],[XGB_P]]=TRUE,Weekly[[#This Row],[Actual]]=FALSE),AG159+Weekly[[#This Row],[BF V Odds]]-1,AG159-1)))</f>
        <v>48.530000000000008</v>
      </c>
      <c r="AH160" s="24">
        <f>IF(Weekly[[#This Row],[Actual]]="","",IF(AND(Weekly[[#This Row],[QDA_P]]=Weekly[[#This Row],[Actual]],Weekly[[#This Row],[QDA_P]]=TRUE),AH159+Weekly[[#This Row],[BF H Odds]]-1,IF(AND(Weekly[[#This Row],[QDA_P]]=Weekly[[#This Row],[Actual]],Weekly[[#This Row],[QDA_P]]=FALSE),AH159+Weekly[[#This Row],[BF V Odds]]-1,AH159-1)))</f>
        <v>26.760000000000023</v>
      </c>
      <c r="AI160" s="24">
        <f>IF(Weekly[[#This Row],[Actual]]="","",IF(AND(Weekly[[#This Row],[QDA_P]]=FALSE,Weekly[[#This Row],[Actual]]=TRUE),AI159+Weekly[[#This Row],[BF H Odds]]-1,IF(AND(Weekly[[#This Row],[QDA_P]]=TRUE,Weekly[[#This Row],[Actual]]=FALSE),AI159+Weekly[[#This Row],[BF V Odds]]-1,AI159-1)))</f>
        <v>61.000000000000014</v>
      </c>
      <c r="AJ160" s="24">
        <f>IF(Weekly[[#This Row],[Actual]]="","",IF(AND(Weekly[[#This Row],[KNC_P]]=TRUE,Weekly[[#This Row],[Actual]]=TRUE),AJ159+Weekly[[#This Row],[BF H Odds]]-1,IF(AND(Weekly[[#This Row],[KNC_P]]=FALSE,Weekly[[#This Row],[Actual]]=FALSE),AJ159+Weekly[[#This Row],[BF V Odds]]-1,AJ159-1)))</f>
        <v>39.61</v>
      </c>
      <c r="AK160" s="24">
        <f>IF(Weekly[[#This Row],[Actual]]="","",IF(AND(Weekly[[#This Row],[KNC_P]]=FALSE,Weekly[[#This Row],[Actual]]=TRUE),AK159+Weekly[[#This Row],[BF H Odds]]-1,IF(AND(Weekly[[#This Row],[KNC_P]]=TRUE,Weekly[[#This Row],[Actual]]=FALSE),AK159+Weekly[[#This Row],[BF V Odds]]-1,AK159-1)))</f>
        <v>41.199999999999989</v>
      </c>
      <c r="AL160" s="30">
        <f>IF(Weekly[[#This Row],[Actual]]="","",COUNTIF(Weekly[[#This Row],[SVC_P]:[QDA_P]],TRUE))</f>
        <v>1</v>
      </c>
      <c r="AM160" s="30">
        <f>IF(Weekly[[#This Row],[Actual]]="","",COUNTIF(Weekly[[#This Row],[SVC_P]:[QDA_P]],FALSE))</f>
        <v>6</v>
      </c>
      <c r="AN160" t="str">
        <f>IF(AND(Weekly[[#This Row],[BF V Odds]]&gt;$BO$6,Weekly[[#This Row],[BF V Odds]] &lt; $BO$7),Weekly[[#This Row],[BF V Odds]],"")</f>
        <v/>
      </c>
      <c r="AO160" t="str">
        <f>IF(AND(Weekly[[#This Row],[BF H Odds]]&gt;$BO$6, Weekly[[#This Row],[BF H Odds]] &lt; $BO$7),Weekly[[#This Row],[BF H Odds]],"")</f>
        <v/>
      </c>
      <c r="AP160" s="37">
        <f>IF(AND(Weekly[[#This Row],[V Odds &lt;]]="",Weekly[[#This Row],[H Odds &lt;]]=""),AP159,IF(AND(Weekly[[#This Row],[H Odds &lt;]]&lt;&gt;"",Weekly[[#This Row],[SVC_P]]=TRUE,Weekly[[#This Row],[Actual]]=TRUE),AP159+Weekly[[#This Row],[H Odds &lt;]]-1,IF(AND(Weekly[[#This Row],[V Odds &lt;]]&lt;&gt;"",Weekly[[#This Row],[SVC_P]]=FALSE,Weekly[[#This Row],[Actual]]=FALSE),AP159+Weekly[[#This Row],[V Odds &lt;]]-1,IF(AND(Weekly[[#This Row],[V Odds &lt;]]&lt;&gt;"",Weekly[[#This Row],[SVC_P]]=FALSE,Weekly[[#This Row],[Actual]]=TRUE),AP159-1,IF(AND(Weekly[[#This Row],[H Odds &lt;]]&lt;&gt;"",Weekly[[#This Row],[SVC_P]]=TRUE,Weekly[[#This Row],[Actual]]=FALSE),AP159-1,AP159)))))</f>
        <v>60.230000000000011</v>
      </c>
      <c r="AQ160" s="37">
        <f>IF(AND(Weekly[[#This Row],[V Odds &lt;]]="",Weekly[[#This Row],[H Odds &lt;]]=""),AQ159,IF(AND(Weekly[[#This Row],[H Odds &lt;]]&lt;&gt;"",Weekly[[#This Row],[ADBC_P]]=TRUE,Weekly[[#This Row],[Actual]]=TRUE),AQ159+Weekly[[#This Row],[H Odds &lt;]]-1,IF(AND(Weekly[[#This Row],[V Odds &lt;]]&lt;&gt;"",Weekly[[#This Row],[ADBC_P]]=FALSE,Weekly[[#This Row],[Actual]]=FALSE),AQ159+Weekly[[#This Row],[V Odds &lt;]]-1,IF(AND(Weekly[[#This Row],[V Odds &lt;]]&lt;&gt;"",Weekly[[#This Row],[ADBC_P]]=FALSE,Weekly[[#This Row],[Actual]]=TRUE),AQ159-1,IF(AND(Weekly[[#This Row],[H Odds &lt;]]&lt;&gt;"",Weekly[[#This Row],[ADBC_P]]=TRUE,Weekly[[#This Row],[Actual]]=FALSE),AQ159-1,AQ159)))))</f>
        <v>50.33</v>
      </c>
      <c r="AR160" s="37">
        <f>IF(AND(Weekly[[#This Row],[V Odds &lt;]]="",Weekly[[#This Row],[H Odds &lt;]]=""),AR159,IF(AND(Weekly[[#This Row],[H Odds &lt;]]&lt;&gt;"",Weekly[[#This Row],[RFC_P]]=TRUE,Weekly[[#This Row],[Actual]]=TRUE),AR159+Weekly[[#This Row],[H Odds &lt;]]-1,IF(AND(Weekly[[#This Row],[V Odds &lt;]]&lt;&gt;"",Weekly[[#This Row],[RFC_P]]=FALSE,Weekly[[#This Row],[Actual]]=FALSE),AR159+Weekly[[#This Row],[V Odds &lt;]]-1,IF(AND(Weekly[[#This Row],[V Odds &lt;]]&lt;&gt;"",Weekly[[#This Row],[RFC_P]]=FALSE,Weekly[[#This Row],[Actual]]=TRUE),AR159-1,IF(AND(Weekly[[#This Row],[H Odds &lt;]]&lt;&gt;"",Weekly[[#This Row],[RFC_P]]=TRUE,Weekly[[#This Row],[Actual]]=FALSE),AR159-1,AR159)))))</f>
        <v>45.59</v>
      </c>
      <c r="AS160" s="37">
        <f>IF(AND(Weekly[[#This Row],[V Odds &lt;]]="",Weekly[[#This Row],[H Odds &lt;]]=""),AS159,IF(AND(Weekly[[#This Row],[H Odds &lt;]]&lt;&gt;"",Weekly[[#This Row],[GBC_P]]=TRUE,Weekly[[#This Row],[Actual]]=TRUE),AS159+Weekly[[#This Row],[H Odds &lt;]]-1,IF(AND(Weekly[[#This Row],[V Odds &lt;]]&lt;&gt;"",Weekly[[#This Row],[GBC_P]]=FALSE,Weekly[[#This Row],[Actual]]=FALSE),AS159+Weekly[[#This Row],[V Odds &lt;]]-1,IF(AND(Weekly[[#This Row],[V Odds &lt;]]&lt;&gt;"",Weekly[[#This Row],[GBC_P]]=FALSE,Weekly[[#This Row],[Actual]]=TRUE),AS159-1,IF(AND(Weekly[[#This Row],[H Odds &lt;]]&lt;&gt;"",Weekly[[#This Row],[GBC_P]]=TRUE,Weekly[[#This Row],[Actual]]=FALSE),AS159-1,AS159)))))</f>
        <v>48.08</v>
      </c>
      <c r="AT160" s="37">
        <f>IF(AND(Weekly[[#This Row],[V Odds &lt;]]="",Weekly[[#This Row],[H Odds &lt;]]=""),AT159,IF(AND(Weekly[[#This Row],[H Odds &lt;]]&lt;&gt;"",Weekly[[#This Row],[HGBC_P]]=TRUE,Weekly[[#This Row],[Actual]]=TRUE),AT159+Weekly[[#This Row],[H Odds &lt;]]-1,IF(AND(Weekly[[#This Row],[V Odds &lt;]]&lt;&gt;"",Weekly[[#This Row],[HGBC_P]]=FALSE,Weekly[[#This Row],[Actual]]=FALSE),AT159+Weekly[[#This Row],[V Odds &lt;]]-1,IF(AND(Weekly[[#This Row],[V Odds &lt;]]&lt;&gt;"",Weekly[[#This Row],[HGBC_P]]=FALSE,Weekly[[#This Row],[Actual]]=TRUE),AT159-1,IF(AND(Weekly[[#This Row],[H Odds &lt;]]&lt;&gt;"",Weekly[[#This Row],[HGBC_P]]=TRUE,Weekly[[#This Row],[Actual]]=FALSE),AT159-1,AT159)))))</f>
        <v>44.51</v>
      </c>
      <c r="AU160" s="37">
        <f>IF(AND(Weekly[[#This Row],[V Odds &lt;]]="",Weekly[[#This Row],[H Odds &lt;]]=""),AU159,IF(AND(Weekly[[#This Row],[H Odds &lt;]]&lt;&gt;"",Weekly[[#This Row],[XGB_P]]=TRUE,Weekly[[#This Row],[Actual]]=TRUE),AU159+Weekly[[#This Row],[H Odds &lt;]]-1,IF(AND(Weekly[[#This Row],[V Odds &lt;]]&lt;&gt;"",Weekly[[#This Row],[XGB_P]]=FALSE,Weekly[[#This Row],[Actual]]=FALSE),AU159+Weekly[[#This Row],[V Odds &lt;]]-1,IF(AND(Weekly[[#This Row],[V Odds &lt;]]&lt;&gt;"",Weekly[[#This Row],[XGB_P]]=FALSE,Weekly[[#This Row],[Actual]]=TRUE),AU159-1,IF(AND(Weekly[[#This Row],[H Odds &lt;]]&lt;&gt;"",Weekly[[#This Row],[XGB_P]]=TRUE,Weekly[[#This Row],[Actual]]=FALSE),AU159-1,AU159)))))</f>
        <v>48.910000000000004</v>
      </c>
      <c r="AV160" s="37">
        <f>IF(AND(Weekly[[#This Row],[V Odds &lt;]]="",Weekly[[#This Row],[H Odds &lt;]]=""),AV159,IF(AND(Weekly[[#This Row],[H Odds &lt;]]&lt;&gt;"",Weekly[[#This Row],[QDA_P]]=TRUE,Weekly[[#This Row],[Actual]]=TRUE),AV159+Weekly[[#This Row],[H Odds &lt;]]-1,IF(AND(Weekly[[#This Row],[V Odds &lt;]]&lt;&gt;"",Weekly[[#This Row],[QDA_P]]=FALSE,Weekly[[#This Row],[Actual]]=FALSE),AV159+Weekly[[#This Row],[V Odds &lt;]]-1,IF(AND(Weekly[[#This Row],[V Odds &lt;]]&lt;&gt;"",Weekly[[#This Row],[QDA_P]]=FALSE,Weekly[[#This Row],[Actual]]=TRUE),AV159-1,IF(AND(Weekly[[#This Row],[H Odds &lt;]]&lt;&gt;"",Weekly[[#This Row],[QDA_P]]=TRUE,Weekly[[#This Row],[Actual]]=FALSE),AV159-1,AV159)))))</f>
        <v>48.749999999999993</v>
      </c>
      <c r="AW160" s="37">
        <f>IF(AND(Weekly[[#This Row],[H Odds &lt;]]="",Weekly[[#This Row],[V Odds &lt;]]=""),AW159,IF(AND(Weekly[[#This Row],[KNC_P]]=Weekly[[#This Row],[Actual]],Weekly[[#This Row],[KNC_P]]=TRUE),AW159+Weekly[[#This Row],[BF H Odds]]-1,IF(AND(Weekly[[#This Row],[KNC_P]]=Weekly[[#This Row],[Actual]],Weekly[[#This Row],[KNC_P]]=FALSE),AW159+Weekly[[#This Row],[BF V Odds]]-1,AW159-1)))</f>
        <v>41.94</v>
      </c>
      <c r="AX160" s="37">
        <f>IF(AND(Weekly[[#This Row],[V Odds &lt;]]="",Weekly[[#This Row],[H Odds &lt;]]=""),AX159,IF(AND(Weekly[[#This Row],[V Odds &lt;]]&lt;&gt;"",Weekly[[#This Row],[FALSES]]&gt;0,Weekly[[#This Row],[Actual]]=FALSE),AX159+Weekly[[#This Row],[V Odds &lt;]]-1,IF(AND(Weekly[[#This Row],[H Odds &lt;]]&lt;&gt;"",Weekly[[#This Row],[TRUES]]&gt;0,Weekly[[#This Row],[Actual]]=TRUE),AX159+Weekly[[#This Row],[H Odds &lt;]]-1,IF(AND(Weekly[[#This Row],[V Odds &lt;]]&lt;&gt;"",Weekly[[#This Row],[FALSES]]=0),AX159,IF(AND(Weekly[[#This Row],[H Odds &lt;]]&lt;&gt;"",Weekly[[#This Row],[TRUES]]=0),AX159,AX159-1)))))</f>
        <v>64.25</v>
      </c>
      <c r="AY160" s="37">
        <f>IF(AND(Weekly[[#This Row],[V Odds &lt;]]="",Weekly[[#This Row],[H Odds &lt;]]=""),AY159,IF(AND(Weekly[[#This Row],[V Odds &lt;]]&lt;&gt;"",Weekly[[#This Row],[FALSES]]&gt;0,Weekly[[#This Row],[Actual]]=FALSE),AY159+((Weekly[[#This Row],[V Odds &lt;]]-1)*0.92),IF(AND(Weekly[[#This Row],[H Odds &lt;]]&lt;&gt;"",Weekly[[#This Row],[TRUES]]&gt;0,Weekly[[#This Row],[Actual]]=TRUE),AY159+((Weekly[[#This Row],[H Odds &lt;]]-1)*0.92),IF(AND(Weekly[[#This Row],[V Odds &lt;]]&lt;&gt;"",Weekly[[#This Row],[FALSES]]=0),AY159,IF(AND(Weekly[[#This Row],[H Odds &lt;]]&lt;&gt;"",Weekly[[#This Row],[TRUES]]=0),AY159,AY159-1)))))</f>
        <v>60.870000000000012</v>
      </c>
      <c r="AZ160" s="37">
        <f>IF(AND(Weekly[[#This Row],[V Odds &lt;]]="",Weekly[[#This Row],[H Odds &lt;]]=""),AZ159,IF(AND(Weekly[[#This Row],[V Odds &lt;]]&lt;&gt;"",Weekly[[#This Row],[Actual]]=FALSE),AZ159+Weekly[[#This Row],[V Odds &lt;]]-1,IF(AND(Weekly[[#This Row],[H Odds &lt;]]&lt;&gt;"",Weekly[[#This Row],[Actual]]=TRUE),AZ159+Weekly[[#This Row],[H Odds &lt;]]-1,AZ159-1)))</f>
        <v>68.22</v>
      </c>
      <c r="BA160" s="38">
        <f>IF(Weekly[[#This Row],[H Odds &lt;]]="",BA159,IF(AND(Weekly[[#This Row],[H Odds &lt;]]&lt;&gt;"",Weekly[[#This Row],[SVC_P]]=TRUE,Weekly[[#This Row],[Actual]]=TRUE),BA159+Weekly[[#This Row],[H Odds &lt;]]-1,IF(AND(Weekly[[#This Row],[H Odds &lt;]]&lt;&gt;"",Weekly[[#This Row],[SVC_P]]=TRUE,Weekly[[#This Row],[Actual]]=FALSE),BA159-1,BA159)))</f>
        <v>57.54</v>
      </c>
      <c r="BB160" s="38">
        <f>IF(Weekly[[#This Row],[H Odds &lt;]]="",BB159,IF(AND(Weekly[[#This Row],[H Odds &lt;]]&lt;&gt;"",Weekly[[#This Row],[ADBC_P]]=TRUE,Weekly[[#This Row],[Actual]]=TRUE),BB159+Weekly[[#This Row],[H Odds &lt;]]-1,IF(AND(Weekly[[#This Row],[H Odds &lt;]]&lt;&gt;"",Weekly[[#This Row],[ADBC_P]]=TRUE,Weekly[[#This Row],[Actual]]=FALSE),BB159-1,BB159)))</f>
        <v>44.01</v>
      </c>
      <c r="BC160" s="38">
        <f>IF(Weekly[[#This Row],[H Odds &lt;]]="",BC159,IF(AND(Weekly[[#This Row],[H Odds &lt;]]&lt;&gt;"",Weekly[[#This Row],[RFC_P]]=TRUE,Weekly[[#This Row],[Actual]]=TRUE),BC159+Weekly[[#This Row],[H Odds &lt;]]-1,IF(AND(Weekly[[#This Row],[H Odds &lt;]]&lt;&gt;"",Weekly[[#This Row],[RFC_P]]=TRUE,Weekly[[#This Row],[Actual]]=FALSE),BC159-1,BC159)))</f>
        <v>42.76</v>
      </c>
      <c r="BD160" s="38">
        <f>IF(Weekly[[#This Row],[H Odds &lt;]]="",BD159,IF(AND(Weekly[[#This Row],[H Odds &lt;]]&lt;&gt;"",Weekly[[#This Row],[GBC_P]]=TRUE,Weekly[[#This Row],[Actual]]=TRUE),BD159+Weekly[[#This Row],[H Odds &lt;]]-1,IF(AND(Weekly[[#This Row],[H Odds &lt;]]&lt;&gt;"",Weekly[[#This Row],[GBC_P]]=TRUE,Weekly[[#This Row],[Actual]]=FALSE),BD159-1,BD159)))</f>
        <v>43.76</v>
      </c>
      <c r="BE160" s="38">
        <f>IF(Weekly[[#This Row],[H Odds &lt;]]="",BE159,IF(AND(Weekly[[#This Row],[H Odds &lt;]]&lt;&gt;"",Weekly[[#This Row],[HGBC_P]]=TRUE,Weekly[[#This Row],[Actual]]=TRUE),BE159+Weekly[[#This Row],[H Odds &lt;]]-1,IF(AND(Weekly[[#This Row],[H Odds &lt;]]&lt;&gt;"",Weekly[[#This Row],[HGBC_P]]=TRUE,Weekly[[#This Row],[Actual]]=FALSE),BE159-1,BE159)))</f>
        <v>44.01</v>
      </c>
      <c r="BF160" s="38">
        <f>IF(Weekly[[#This Row],[H Odds &lt;]]="",BF159,IF(AND(Weekly[[#This Row],[H Odds &lt;]]&lt;&gt;"",Weekly[[#This Row],[XGB_P]]=TRUE,Weekly[[#This Row],[Actual]]=TRUE),BF159+Weekly[[#This Row],[H Odds &lt;]]-1,IF(AND(Weekly[[#This Row],[H Odds &lt;]]&lt;&gt;"",Weekly[[#This Row],[XGB_P]]=TRUE,Weekly[[#This Row],[Actual]]=FALSE),BF159-1,BF159)))</f>
        <v>47.28</v>
      </c>
      <c r="BG160" s="38">
        <f>IF(Weekly[[#This Row],[H Odds &lt;]]="",BG159,IF(AND(Weekly[[#This Row],[H Odds &lt;]]&lt;&gt;"",Weekly[[#This Row],[QDA_P]]=TRUE,Weekly[[#This Row],[Actual]]=TRUE),BG159+Weekly[[#This Row],[H Odds &lt;]]-1,IF(AND(Weekly[[#This Row],[H Odds &lt;]]&lt;&gt;"",Weekly[[#This Row],[QDA_P]]=TRUE,Weekly[[#This Row],[Actual]]=FALSE),BG159-1,BG159)))</f>
        <v>41.73</v>
      </c>
      <c r="BH160" s="38">
        <f>IF(Weekly[[#This Row],[H Odds &lt;]]="",BH159,IF(AND(Weekly[[#This Row],[H Odds &lt;]]&lt;&gt;"",Weekly[[#This Row],[KNC_P]]=TRUE,Weekly[[#This Row],[Actual]]=TRUE),BH159+Weekly[[#This Row],[H Odds &lt;]]-1,IF(AND(Weekly[[#This Row],[H Odds &lt;]]&lt;&gt;"",Weekly[[#This Row],[KNC_P]]=TRUE,Weekly[[#This Row],[Actual]]=FALSE),BH159-1,BH159)))</f>
        <v>40</v>
      </c>
      <c r="BI160" s="38">
        <f>IF(Weekly[[#This Row],[H Odds &lt;]]="",BI159,IF(AND(Weekly[[#This Row],[H Odds &lt;]]&lt;&gt;"",Weekly[[#This Row],[TRUES]]&gt;0,Weekly[[#This Row],[Actual]]=TRUE),BI159+Weekly[[#This Row],[H Odds &lt;]]-1,IF(AND(Weekly[[#This Row],[H Odds &lt;]]&lt;&gt;"",Weekly[[#This Row],[TRUES]]=0),BI159,BI159-1)))</f>
        <v>57.54</v>
      </c>
      <c r="BJ160" s="38">
        <f>IF(Weekly[[#This Row],[H Odds &lt;]]="",BJ159,IF(AND(Weekly[[#This Row],[H Odds &lt;]]&lt;&gt;"",Weekly[[#This Row],[Actual]]=TRUE),BJ159+Weekly[[#This Row],[H Odds &lt;]]-1,IF(AND(Weekly[[#This Row],[H Odds &lt;]]&lt;&gt;"",Weekly[[#This Row],[Actual]]=FALSE),BJ159-1,BJ159)))</f>
        <v>56.54</v>
      </c>
      <c r="BK160" s="58">
        <f>IF(AND(Weekly[[#This Row],[TRUES]]&gt;4,Weekly[[#This Row],[Actual]]=TRUE),BK159+Weekly[[#This Row],[BF H Odds]]-1,IF(AND(Weekly[[#This Row],[FALSES]]&gt;4,Weekly[[#This Row],[Actual]]=FALSE),BK159+Weekly[[#This Row],[BF V Odds]]-1,IF(AND(Weekly[[#This Row],[TRUES]]&gt;4,Weekly[[#This Row],[Actual]]=FALSE),BK159-1,IF(AND(Weekly[[#This Row],[FALSES]]&gt;4,Weekly[[#This Row],[Actual]]=TRUE),BK159-1,BK159))))</f>
        <v>35.980000000000018</v>
      </c>
      <c r="BL160" s="58">
        <f>IF(AND(Weekly[[#This Row],[TRUES]]&gt;5,Weekly[[#This Row],[Actual]]=TRUE),BL159+Weekly[[#This Row],[BF H Odds]]-1,IF(AND(Weekly[[#This Row],[FALSES]]&gt;5,Weekly[[#This Row],[Actual]]=FALSE),BL159+Weekly[[#This Row],[BF V Odds]]-1,IF(AND(Weekly[[#This Row],[TRUES]]&gt;5,Weekly[[#This Row],[Actual]]=FALSE),BL159-1,IF(AND(Weekly[[#This Row],[FALSES]]&gt;5,Weekly[[#This Row],[Actual]]=TRUE),BL159-1,BL159))))</f>
        <v>40.430000000000014</v>
      </c>
      <c r="BM160" s="58">
        <f>IF(AND(Weekly[[#This Row],[TRUES]]&gt;6,Weekly[[#This Row],[Actual]]=TRUE),BM159+Weekly[[#This Row],[BF H Odds]]-1,IF(AND(Weekly[[#This Row],[FALSES]]&gt;6,Weekly[[#This Row],[Actual]]=FALSE),BM159+Weekly[[#This Row],[BF V Odds]]-1,IF(AND(Weekly[[#This Row],[TRUES]]&gt;6,Weekly[[#This Row],[Actual]]=FALSE),BM159-1,IF(AND(Weekly[[#This Row],[FALSES]]&gt;6,Weekly[[#This Row],[Actual]]=TRUE),BM159-1,BM159))))</f>
        <v>42.480000000000011</v>
      </c>
      <c r="BN160" s="24"/>
    </row>
    <row r="161" spans="1:66" x14ac:dyDescent="0.25">
      <c r="A161" s="1">
        <v>188</v>
      </c>
      <c r="B161" s="10">
        <v>44258</v>
      </c>
      <c r="C161" s="17" t="s">
        <v>25</v>
      </c>
      <c r="D161" s="15" t="s">
        <v>14</v>
      </c>
      <c r="E161" t="b">
        <v>1</v>
      </c>
      <c r="F161" t="b">
        <v>1</v>
      </c>
      <c r="G161" t="b">
        <v>1</v>
      </c>
      <c r="H161" t="b">
        <v>1</v>
      </c>
      <c r="I161" t="b">
        <v>1</v>
      </c>
      <c r="J161" t="b">
        <v>1</v>
      </c>
      <c r="K161" t="b">
        <v>1</v>
      </c>
      <c r="L161" t="b">
        <v>1</v>
      </c>
      <c r="N161" t="str">
        <f>IF(Weekly[[#This Row],[H/V]]="&lt;&gt;",1,"")</f>
        <v/>
      </c>
      <c r="O161" t="str">
        <f>IF(Weekly[[#This Row],[H/V]]="H",Weekly[[#This Row],[BF H Odds]],IF(Weekly[[#This Row],[H/V]]="V",Weekly[[#This Row],[BF V Odds]],""))</f>
        <v/>
      </c>
      <c r="P161" t="b">
        <v>1</v>
      </c>
      <c r="R161" s="9">
        <f>IFERROR(IF(Weekly[[#This Row],[Won Bet?]]="yes",R160+(Weekly[[#This Row],[BF Odds]]*Weekly[[#This Row],[BF Stake]])-Weekly[[#This Row],[BF Stake]],R160-Weekly[[#This Row],[BF Stake]]),R160)</f>
        <v>190</v>
      </c>
      <c r="S161" s="9">
        <f>IFERROR(IF(Weekly[[#This Row],[Won Bet?]]="yes",S160+(((Weekly[[#This Row],[BF Odds]]*Weekly[[#This Row],[BF Stake]])-Weekly[[#This Row],[BF Stake]])*0.95),S160-Weekly[[#This Row],[BF Stake]]),S160)</f>
        <v>190</v>
      </c>
      <c r="T161" s="13">
        <v>1.74</v>
      </c>
      <c r="U161" s="13">
        <v>2.34</v>
      </c>
      <c r="V161" s="24">
        <f>IF(Weekly[[#This Row],[Actual]]="","",IF(AND(Weekly[[#This Row],[SVC_P]]=Weekly[[#This Row],[Actual]],Weekly[[#This Row],[SVC_P]]=TRUE),V160+Weekly[[#This Row],[BF H Odds]]-1,IF(AND(Weekly[[#This Row],[SVC_P]]=Weekly[[#This Row],[Actual]],Weekly[[#This Row],[SVC_P]]=FALSE),V160+Weekly[[#This Row],[BF V Odds]]-1,V160-1)))</f>
        <v>65.410000000000011</v>
      </c>
      <c r="W161" s="24">
        <f>IF(Weekly[[#This Row],[Actual]]="","",IF(AND(Weekly[[#This Row],[SVC_P]]=FALSE,Weekly[[#This Row],[Actual]]=TRUE),W160+Weekly[[#This Row],[BF H Odds]]-1,IF(AND(Weekly[[#This Row],[SVC_P]]=TRUE,Weekly[[#This Row],[Actual]]=FALSE,),W160+Weekly[[#This Row],[BF V Odds]]-1,W160-1)))</f>
        <v>-111.50999999999999</v>
      </c>
      <c r="X161" s="24">
        <f>IF(Weekly[[#This Row],[Actual]]="","",IF(AND(Weekly[[#This Row],[ADBC_P]]=Weekly[[#This Row],[Actual]],Weekly[[#This Row],[ADBC_P]]=TRUE),X160+Weekly[[#This Row],[BF H Odds]]-1,IF(AND(Weekly[[#This Row],[ADBC_P]]=Weekly[[#This Row],[Actual]],Weekly[[#This Row],[ADBC_P]]=FALSE),X160+Weekly[[#This Row],[BF V Odds]]-1,X160-1)))</f>
        <v>49.380000000000024</v>
      </c>
      <c r="Y161" s="24">
        <f>IF(Weekly[[#This Row],[Actual]]="","",IF(AND(Weekly[[#This Row],[ADBC_P]]=FALSE,Weekly[[#This Row],[Actual]]=TRUE),Y160+Weekly[[#This Row],[BF H Odds]]-1,IF(AND(Weekly[[#This Row],[ADBC_P]]=TRUE,Weekly[[#This Row],[Actual]]=FALSE),Y160+Weekly[[#This Row],[BF V Odds]]-1,Y160-1)))</f>
        <v>38.720000000000013</v>
      </c>
      <c r="Z161" s="24">
        <f>IF(Weekly[[#This Row],[Actual]]="","",IF(AND(Weekly[[#This Row],[RFC_P]]=Weekly[[#This Row],[Actual]],Weekly[[#This Row],[RFC_P]]=TRUE),Z160+Weekly[[#This Row],[BF H Odds]]-1,IF(AND(Weekly[[#This Row],[RFC_P]]=Weekly[[#This Row],[Actual]],Weekly[[#This Row],[RFC_P]]=FALSE),Z160+Weekly[[#This Row],[BF V Odds]]-1,Z160-1)))</f>
        <v>34.640000000000029</v>
      </c>
      <c r="AA161" s="24">
        <f>IF(Weekly[[#This Row],[Actual]]="","",IF(AND(Weekly[[#This Row],[RFC_P]]=FALSE,Weekly[[#This Row],[Actual]]=TRUE),AA160+Weekly[[#This Row],[BF H Odds]]-1,IF(AND(Weekly[[#This Row],[RFC_P]]=TRUE,Weekly[[#This Row],[Actual]]=FALSE),AA160+Weekly[[#This Row],[BF V Odds]]-1,AA160-1)))</f>
        <v>53.460000000000008</v>
      </c>
      <c r="AB161" s="24">
        <f>IF(Weekly[[#This Row],[Actual]]="","",IF(AND(Weekly[[#This Row],[GBC_P]]=Weekly[[#This Row],[Actual]],Weekly[[#This Row],[GBC_P]]=TRUE),AB160+Weekly[[#This Row],[BF H Odds]]-1,IF(AND(Weekly[[#This Row],[GBC_P]]=Weekly[[#This Row],[Actual]],Weekly[[#This Row],[GBC_P]]=FALSE),AB160+Weekly[[#This Row],[BF V Odds]]-1,AB160-1)))</f>
        <v>33.920000000000016</v>
      </c>
      <c r="AC161" s="24">
        <f>IF(Weekly[[#This Row],[Actual]]="","",IF(AND(Weekly[[#This Row],[GBC_P]]=FALSE,Weekly[[#This Row],[Actual]]=TRUE),AC160+Weekly[[#This Row],[BF H Odds]]-1,IF(AND(Weekly[[#This Row],[GBC_P]]=TRUE,Weekly[[#This Row],[Actual]]=FALSE),AC160+Weekly[[#This Row],[BF V Odds]]-1,AC160-1)))</f>
        <v>54.180000000000014</v>
      </c>
      <c r="AD161" s="24">
        <f>IF(Weekly[[#This Row],[Actual]]="","",IF(AND(Weekly[[#This Row],[HGBC_P]]=Weekly[[#This Row],[Actual]],Weekly[[#This Row],[HGBC_P]]=TRUE),AD160+Weekly[[#This Row],[BF H Odds]]-1,IF(AND(Weekly[[#This Row],[HGBC_P]]=Weekly[[#This Row],[Actual]],Weekly[[#This Row],[HGBC_P]]=FALSE),AD160+Weekly[[#This Row],[BF V Odds]]-1,AD160-1)))</f>
        <v>27.32000000000005</v>
      </c>
      <c r="AE161" s="24">
        <f>IF(Weekly[[#This Row],[Actual]]="","",IF(AND(Weekly[[#This Row],[HGBC_P]]=FALSE,Weekly[[#This Row],[Actual]]=TRUE),AE160+Weekly[[#This Row],[BF H Odds]]-1,IF(AND(Weekly[[#This Row],[HGBC_P]]=TRUE,Weekly[[#This Row],[Actual]]=FALSE),AE160+Weekly[[#This Row],[BF V Odds]]-1,AE160-1)))</f>
        <v>60.780000000000008</v>
      </c>
      <c r="AF161" s="24">
        <f>IF(Weekly[[#This Row],[Actual]]="","",IF(AND(Weekly[[#This Row],[XGB_P]]=Weekly[[#This Row],[Actual]],Weekly[[#This Row],[XGB_P]]=TRUE),AF160+Weekly[[#This Row],[BF H Odds]]-1,IF(AND(Weekly[[#This Row],[XGB_P]]=Weekly[[#This Row],[Actual]],Weekly[[#This Row],[XGB_P]]=FALSE),AF160+Weekly[[#This Row],[BF V Odds]]-1,AF160-1)))</f>
        <v>40.570000000000022</v>
      </c>
      <c r="AG161" s="24">
        <f>IF(Weekly[[#This Row],[Actual]]="","",IF(AND(Weekly[[#This Row],[XGB_P]]=FALSE,Weekly[[#This Row],[Actual]]=TRUE),AG160+Weekly[[#This Row],[BF H Odds]]-1,IF(AND(Weekly[[#This Row],[XGB_P]]=TRUE,Weekly[[#This Row],[Actual]]=FALSE),AG160+Weekly[[#This Row],[BF V Odds]]-1,AG160-1)))</f>
        <v>47.530000000000008</v>
      </c>
      <c r="AH161" s="24">
        <f>IF(Weekly[[#This Row],[Actual]]="","",IF(AND(Weekly[[#This Row],[QDA_P]]=Weekly[[#This Row],[Actual]],Weekly[[#This Row],[QDA_P]]=TRUE),AH160+Weekly[[#This Row],[BF H Odds]]-1,IF(AND(Weekly[[#This Row],[QDA_P]]=Weekly[[#This Row],[Actual]],Weekly[[#This Row],[QDA_P]]=FALSE),AH160+Weekly[[#This Row],[BF V Odds]]-1,AH160-1)))</f>
        <v>28.100000000000023</v>
      </c>
      <c r="AI161" s="24">
        <f>IF(Weekly[[#This Row],[Actual]]="","",IF(AND(Weekly[[#This Row],[QDA_P]]=FALSE,Weekly[[#This Row],[Actual]]=TRUE),AI160+Weekly[[#This Row],[BF H Odds]]-1,IF(AND(Weekly[[#This Row],[QDA_P]]=TRUE,Weekly[[#This Row],[Actual]]=FALSE),AI160+Weekly[[#This Row],[BF V Odds]]-1,AI160-1)))</f>
        <v>60.000000000000014</v>
      </c>
      <c r="AJ161" s="24">
        <f>IF(Weekly[[#This Row],[Actual]]="","",IF(AND(Weekly[[#This Row],[KNC_P]]=TRUE,Weekly[[#This Row],[Actual]]=TRUE),AJ160+Weekly[[#This Row],[BF H Odds]]-1,IF(AND(Weekly[[#This Row],[KNC_P]]=FALSE,Weekly[[#This Row],[Actual]]=FALSE),AJ160+Weekly[[#This Row],[BF V Odds]]-1,AJ160-1)))</f>
        <v>40.950000000000003</v>
      </c>
      <c r="AK161" s="24">
        <f>IF(Weekly[[#This Row],[Actual]]="","",IF(AND(Weekly[[#This Row],[KNC_P]]=FALSE,Weekly[[#This Row],[Actual]]=TRUE),AK160+Weekly[[#This Row],[BF H Odds]]-1,IF(AND(Weekly[[#This Row],[KNC_P]]=TRUE,Weekly[[#This Row],[Actual]]=FALSE),AK160+Weekly[[#This Row],[BF V Odds]]-1,AK160-1)))</f>
        <v>40.199999999999989</v>
      </c>
      <c r="AL161" s="30">
        <f>IF(Weekly[[#This Row],[Actual]]="","",COUNTIF(Weekly[[#This Row],[SVC_P]:[QDA_P]],TRUE))</f>
        <v>7</v>
      </c>
      <c r="AM161" s="30">
        <f>IF(Weekly[[#This Row],[Actual]]="","",COUNTIF(Weekly[[#This Row],[SVC_P]:[QDA_P]],FALSE))</f>
        <v>0</v>
      </c>
      <c r="AN161" t="str">
        <f>IF(AND(Weekly[[#This Row],[BF V Odds]]&gt;$BO$6,Weekly[[#This Row],[BF V Odds]] &lt; $BO$7),Weekly[[#This Row],[BF V Odds]],"")</f>
        <v/>
      </c>
      <c r="AO161" t="str">
        <f>IF(AND(Weekly[[#This Row],[BF H Odds]]&gt;$BO$6, Weekly[[#This Row],[BF H Odds]] &lt; $BO$7),Weekly[[#This Row],[BF H Odds]],"")</f>
        <v/>
      </c>
      <c r="AP161" s="37">
        <f>IF(AND(Weekly[[#This Row],[V Odds &lt;]]="",Weekly[[#This Row],[H Odds &lt;]]=""),AP160,IF(AND(Weekly[[#This Row],[H Odds &lt;]]&lt;&gt;"",Weekly[[#This Row],[SVC_P]]=TRUE,Weekly[[#This Row],[Actual]]=TRUE),AP160+Weekly[[#This Row],[H Odds &lt;]]-1,IF(AND(Weekly[[#This Row],[V Odds &lt;]]&lt;&gt;"",Weekly[[#This Row],[SVC_P]]=FALSE,Weekly[[#This Row],[Actual]]=FALSE),AP160+Weekly[[#This Row],[V Odds &lt;]]-1,IF(AND(Weekly[[#This Row],[V Odds &lt;]]&lt;&gt;"",Weekly[[#This Row],[SVC_P]]=FALSE,Weekly[[#This Row],[Actual]]=TRUE),AP160-1,IF(AND(Weekly[[#This Row],[H Odds &lt;]]&lt;&gt;"",Weekly[[#This Row],[SVC_P]]=TRUE,Weekly[[#This Row],[Actual]]=FALSE),AP160-1,AP160)))))</f>
        <v>60.230000000000011</v>
      </c>
      <c r="AQ161" s="37">
        <f>IF(AND(Weekly[[#This Row],[V Odds &lt;]]="",Weekly[[#This Row],[H Odds &lt;]]=""),AQ160,IF(AND(Weekly[[#This Row],[H Odds &lt;]]&lt;&gt;"",Weekly[[#This Row],[ADBC_P]]=TRUE,Weekly[[#This Row],[Actual]]=TRUE),AQ160+Weekly[[#This Row],[H Odds &lt;]]-1,IF(AND(Weekly[[#This Row],[V Odds &lt;]]&lt;&gt;"",Weekly[[#This Row],[ADBC_P]]=FALSE,Weekly[[#This Row],[Actual]]=FALSE),AQ160+Weekly[[#This Row],[V Odds &lt;]]-1,IF(AND(Weekly[[#This Row],[V Odds &lt;]]&lt;&gt;"",Weekly[[#This Row],[ADBC_P]]=FALSE,Weekly[[#This Row],[Actual]]=TRUE),AQ160-1,IF(AND(Weekly[[#This Row],[H Odds &lt;]]&lt;&gt;"",Weekly[[#This Row],[ADBC_P]]=TRUE,Weekly[[#This Row],[Actual]]=FALSE),AQ160-1,AQ160)))))</f>
        <v>50.33</v>
      </c>
      <c r="AR161" s="37">
        <f>IF(AND(Weekly[[#This Row],[V Odds &lt;]]="",Weekly[[#This Row],[H Odds &lt;]]=""),AR160,IF(AND(Weekly[[#This Row],[H Odds &lt;]]&lt;&gt;"",Weekly[[#This Row],[RFC_P]]=TRUE,Weekly[[#This Row],[Actual]]=TRUE),AR160+Weekly[[#This Row],[H Odds &lt;]]-1,IF(AND(Weekly[[#This Row],[V Odds &lt;]]&lt;&gt;"",Weekly[[#This Row],[RFC_P]]=FALSE,Weekly[[#This Row],[Actual]]=FALSE),AR160+Weekly[[#This Row],[V Odds &lt;]]-1,IF(AND(Weekly[[#This Row],[V Odds &lt;]]&lt;&gt;"",Weekly[[#This Row],[RFC_P]]=FALSE,Weekly[[#This Row],[Actual]]=TRUE),AR160-1,IF(AND(Weekly[[#This Row],[H Odds &lt;]]&lt;&gt;"",Weekly[[#This Row],[RFC_P]]=TRUE,Weekly[[#This Row],[Actual]]=FALSE),AR160-1,AR160)))))</f>
        <v>45.59</v>
      </c>
      <c r="AS161" s="37">
        <f>IF(AND(Weekly[[#This Row],[V Odds &lt;]]="",Weekly[[#This Row],[H Odds &lt;]]=""),AS160,IF(AND(Weekly[[#This Row],[H Odds &lt;]]&lt;&gt;"",Weekly[[#This Row],[GBC_P]]=TRUE,Weekly[[#This Row],[Actual]]=TRUE),AS160+Weekly[[#This Row],[H Odds &lt;]]-1,IF(AND(Weekly[[#This Row],[V Odds &lt;]]&lt;&gt;"",Weekly[[#This Row],[GBC_P]]=FALSE,Weekly[[#This Row],[Actual]]=FALSE),AS160+Weekly[[#This Row],[V Odds &lt;]]-1,IF(AND(Weekly[[#This Row],[V Odds &lt;]]&lt;&gt;"",Weekly[[#This Row],[GBC_P]]=FALSE,Weekly[[#This Row],[Actual]]=TRUE),AS160-1,IF(AND(Weekly[[#This Row],[H Odds &lt;]]&lt;&gt;"",Weekly[[#This Row],[GBC_P]]=TRUE,Weekly[[#This Row],[Actual]]=FALSE),AS160-1,AS160)))))</f>
        <v>48.08</v>
      </c>
      <c r="AT161" s="37">
        <f>IF(AND(Weekly[[#This Row],[V Odds &lt;]]="",Weekly[[#This Row],[H Odds &lt;]]=""),AT160,IF(AND(Weekly[[#This Row],[H Odds &lt;]]&lt;&gt;"",Weekly[[#This Row],[HGBC_P]]=TRUE,Weekly[[#This Row],[Actual]]=TRUE),AT160+Weekly[[#This Row],[H Odds &lt;]]-1,IF(AND(Weekly[[#This Row],[V Odds &lt;]]&lt;&gt;"",Weekly[[#This Row],[HGBC_P]]=FALSE,Weekly[[#This Row],[Actual]]=FALSE),AT160+Weekly[[#This Row],[V Odds &lt;]]-1,IF(AND(Weekly[[#This Row],[V Odds &lt;]]&lt;&gt;"",Weekly[[#This Row],[HGBC_P]]=FALSE,Weekly[[#This Row],[Actual]]=TRUE),AT160-1,IF(AND(Weekly[[#This Row],[H Odds &lt;]]&lt;&gt;"",Weekly[[#This Row],[HGBC_P]]=TRUE,Weekly[[#This Row],[Actual]]=FALSE),AT160-1,AT160)))))</f>
        <v>44.51</v>
      </c>
      <c r="AU161" s="37">
        <f>IF(AND(Weekly[[#This Row],[V Odds &lt;]]="",Weekly[[#This Row],[H Odds &lt;]]=""),AU160,IF(AND(Weekly[[#This Row],[H Odds &lt;]]&lt;&gt;"",Weekly[[#This Row],[XGB_P]]=TRUE,Weekly[[#This Row],[Actual]]=TRUE),AU160+Weekly[[#This Row],[H Odds &lt;]]-1,IF(AND(Weekly[[#This Row],[V Odds &lt;]]&lt;&gt;"",Weekly[[#This Row],[XGB_P]]=FALSE,Weekly[[#This Row],[Actual]]=FALSE),AU160+Weekly[[#This Row],[V Odds &lt;]]-1,IF(AND(Weekly[[#This Row],[V Odds &lt;]]&lt;&gt;"",Weekly[[#This Row],[XGB_P]]=FALSE,Weekly[[#This Row],[Actual]]=TRUE),AU160-1,IF(AND(Weekly[[#This Row],[H Odds &lt;]]&lt;&gt;"",Weekly[[#This Row],[XGB_P]]=TRUE,Weekly[[#This Row],[Actual]]=FALSE),AU160-1,AU160)))))</f>
        <v>48.910000000000004</v>
      </c>
      <c r="AV161" s="37">
        <f>IF(AND(Weekly[[#This Row],[V Odds &lt;]]="",Weekly[[#This Row],[H Odds &lt;]]=""),AV160,IF(AND(Weekly[[#This Row],[H Odds &lt;]]&lt;&gt;"",Weekly[[#This Row],[QDA_P]]=TRUE,Weekly[[#This Row],[Actual]]=TRUE),AV160+Weekly[[#This Row],[H Odds &lt;]]-1,IF(AND(Weekly[[#This Row],[V Odds &lt;]]&lt;&gt;"",Weekly[[#This Row],[QDA_P]]=FALSE,Weekly[[#This Row],[Actual]]=FALSE),AV160+Weekly[[#This Row],[V Odds &lt;]]-1,IF(AND(Weekly[[#This Row],[V Odds &lt;]]&lt;&gt;"",Weekly[[#This Row],[QDA_P]]=FALSE,Weekly[[#This Row],[Actual]]=TRUE),AV160-1,IF(AND(Weekly[[#This Row],[H Odds &lt;]]&lt;&gt;"",Weekly[[#This Row],[QDA_P]]=TRUE,Weekly[[#This Row],[Actual]]=FALSE),AV160-1,AV160)))))</f>
        <v>48.749999999999993</v>
      </c>
      <c r="AW161" s="37">
        <f>IF(AND(Weekly[[#This Row],[H Odds &lt;]]="",Weekly[[#This Row],[V Odds &lt;]]=""),AW160,IF(AND(Weekly[[#This Row],[KNC_P]]=Weekly[[#This Row],[Actual]],Weekly[[#This Row],[KNC_P]]=TRUE),AW160+Weekly[[#This Row],[BF H Odds]]-1,IF(AND(Weekly[[#This Row],[KNC_P]]=Weekly[[#This Row],[Actual]],Weekly[[#This Row],[KNC_P]]=FALSE),AW160+Weekly[[#This Row],[BF V Odds]]-1,AW160-1)))</f>
        <v>41.94</v>
      </c>
      <c r="AX161" s="37">
        <f>IF(AND(Weekly[[#This Row],[V Odds &lt;]]="",Weekly[[#This Row],[H Odds &lt;]]=""),AX160,IF(AND(Weekly[[#This Row],[V Odds &lt;]]&lt;&gt;"",Weekly[[#This Row],[FALSES]]&gt;0,Weekly[[#This Row],[Actual]]=FALSE),AX160+Weekly[[#This Row],[V Odds &lt;]]-1,IF(AND(Weekly[[#This Row],[H Odds &lt;]]&lt;&gt;"",Weekly[[#This Row],[TRUES]]&gt;0,Weekly[[#This Row],[Actual]]=TRUE),AX160+Weekly[[#This Row],[H Odds &lt;]]-1,IF(AND(Weekly[[#This Row],[V Odds &lt;]]&lt;&gt;"",Weekly[[#This Row],[FALSES]]=0),AX160,IF(AND(Weekly[[#This Row],[H Odds &lt;]]&lt;&gt;"",Weekly[[#This Row],[TRUES]]=0),AX160,AX160-1)))))</f>
        <v>64.25</v>
      </c>
      <c r="AY161" s="37">
        <f>IF(AND(Weekly[[#This Row],[V Odds &lt;]]="",Weekly[[#This Row],[H Odds &lt;]]=""),AY160,IF(AND(Weekly[[#This Row],[V Odds &lt;]]&lt;&gt;"",Weekly[[#This Row],[FALSES]]&gt;0,Weekly[[#This Row],[Actual]]=FALSE),AY160+((Weekly[[#This Row],[V Odds &lt;]]-1)*0.92),IF(AND(Weekly[[#This Row],[H Odds &lt;]]&lt;&gt;"",Weekly[[#This Row],[TRUES]]&gt;0,Weekly[[#This Row],[Actual]]=TRUE),AY160+((Weekly[[#This Row],[H Odds &lt;]]-1)*0.92),IF(AND(Weekly[[#This Row],[V Odds &lt;]]&lt;&gt;"",Weekly[[#This Row],[FALSES]]=0),AY160,IF(AND(Weekly[[#This Row],[H Odds &lt;]]&lt;&gt;"",Weekly[[#This Row],[TRUES]]=0),AY160,AY160-1)))))</f>
        <v>60.870000000000012</v>
      </c>
      <c r="AZ161" s="37">
        <f>IF(AND(Weekly[[#This Row],[V Odds &lt;]]="",Weekly[[#This Row],[H Odds &lt;]]=""),AZ160,IF(AND(Weekly[[#This Row],[V Odds &lt;]]&lt;&gt;"",Weekly[[#This Row],[Actual]]=FALSE),AZ160+Weekly[[#This Row],[V Odds &lt;]]-1,IF(AND(Weekly[[#This Row],[H Odds &lt;]]&lt;&gt;"",Weekly[[#This Row],[Actual]]=TRUE),AZ160+Weekly[[#This Row],[H Odds &lt;]]-1,AZ160-1)))</f>
        <v>68.22</v>
      </c>
      <c r="BA161" s="38">
        <f>IF(Weekly[[#This Row],[H Odds &lt;]]="",BA160,IF(AND(Weekly[[#This Row],[H Odds &lt;]]&lt;&gt;"",Weekly[[#This Row],[SVC_P]]=TRUE,Weekly[[#This Row],[Actual]]=TRUE),BA160+Weekly[[#This Row],[H Odds &lt;]]-1,IF(AND(Weekly[[#This Row],[H Odds &lt;]]&lt;&gt;"",Weekly[[#This Row],[SVC_P]]=TRUE,Weekly[[#This Row],[Actual]]=FALSE),BA160-1,BA160)))</f>
        <v>57.54</v>
      </c>
      <c r="BB161" s="38">
        <f>IF(Weekly[[#This Row],[H Odds &lt;]]="",BB160,IF(AND(Weekly[[#This Row],[H Odds &lt;]]&lt;&gt;"",Weekly[[#This Row],[ADBC_P]]=TRUE,Weekly[[#This Row],[Actual]]=TRUE),BB160+Weekly[[#This Row],[H Odds &lt;]]-1,IF(AND(Weekly[[#This Row],[H Odds &lt;]]&lt;&gt;"",Weekly[[#This Row],[ADBC_P]]=TRUE,Weekly[[#This Row],[Actual]]=FALSE),BB160-1,BB160)))</f>
        <v>44.01</v>
      </c>
      <c r="BC161" s="38">
        <f>IF(Weekly[[#This Row],[H Odds &lt;]]="",BC160,IF(AND(Weekly[[#This Row],[H Odds &lt;]]&lt;&gt;"",Weekly[[#This Row],[RFC_P]]=TRUE,Weekly[[#This Row],[Actual]]=TRUE),BC160+Weekly[[#This Row],[H Odds &lt;]]-1,IF(AND(Weekly[[#This Row],[H Odds &lt;]]&lt;&gt;"",Weekly[[#This Row],[RFC_P]]=TRUE,Weekly[[#This Row],[Actual]]=FALSE),BC160-1,BC160)))</f>
        <v>42.76</v>
      </c>
      <c r="BD161" s="38">
        <f>IF(Weekly[[#This Row],[H Odds &lt;]]="",BD160,IF(AND(Weekly[[#This Row],[H Odds &lt;]]&lt;&gt;"",Weekly[[#This Row],[GBC_P]]=TRUE,Weekly[[#This Row],[Actual]]=TRUE),BD160+Weekly[[#This Row],[H Odds &lt;]]-1,IF(AND(Weekly[[#This Row],[H Odds &lt;]]&lt;&gt;"",Weekly[[#This Row],[GBC_P]]=TRUE,Weekly[[#This Row],[Actual]]=FALSE),BD160-1,BD160)))</f>
        <v>43.76</v>
      </c>
      <c r="BE161" s="38">
        <f>IF(Weekly[[#This Row],[H Odds &lt;]]="",BE160,IF(AND(Weekly[[#This Row],[H Odds &lt;]]&lt;&gt;"",Weekly[[#This Row],[HGBC_P]]=TRUE,Weekly[[#This Row],[Actual]]=TRUE),BE160+Weekly[[#This Row],[H Odds &lt;]]-1,IF(AND(Weekly[[#This Row],[H Odds &lt;]]&lt;&gt;"",Weekly[[#This Row],[HGBC_P]]=TRUE,Weekly[[#This Row],[Actual]]=FALSE),BE160-1,BE160)))</f>
        <v>44.01</v>
      </c>
      <c r="BF161" s="38">
        <f>IF(Weekly[[#This Row],[H Odds &lt;]]="",BF160,IF(AND(Weekly[[#This Row],[H Odds &lt;]]&lt;&gt;"",Weekly[[#This Row],[XGB_P]]=TRUE,Weekly[[#This Row],[Actual]]=TRUE),BF160+Weekly[[#This Row],[H Odds &lt;]]-1,IF(AND(Weekly[[#This Row],[H Odds &lt;]]&lt;&gt;"",Weekly[[#This Row],[XGB_P]]=TRUE,Weekly[[#This Row],[Actual]]=FALSE),BF160-1,BF160)))</f>
        <v>47.28</v>
      </c>
      <c r="BG161" s="38">
        <f>IF(Weekly[[#This Row],[H Odds &lt;]]="",BG160,IF(AND(Weekly[[#This Row],[H Odds &lt;]]&lt;&gt;"",Weekly[[#This Row],[QDA_P]]=TRUE,Weekly[[#This Row],[Actual]]=TRUE),BG160+Weekly[[#This Row],[H Odds &lt;]]-1,IF(AND(Weekly[[#This Row],[H Odds &lt;]]&lt;&gt;"",Weekly[[#This Row],[QDA_P]]=TRUE,Weekly[[#This Row],[Actual]]=FALSE),BG160-1,BG160)))</f>
        <v>41.73</v>
      </c>
      <c r="BH161" s="38">
        <f>IF(Weekly[[#This Row],[H Odds &lt;]]="",BH160,IF(AND(Weekly[[#This Row],[H Odds &lt;]]&lt;&gt;"",Weekly[[#This Row],[KNC_P]]=TRUE,Weekly[[#This Row],[Actual]]=TRUE),BH160+Weekly[[#This Row],[H Odds &lt;]]-1,IF(AND(Weekly[[#This Row],[H Odds &lt;]]&lt;&gt;"",Weekly[[#This Row],[KNC_P]]=TRUE,Weekly[[#This Row],[Actual]]=FALSE),BH160-1,BH160)))</f>
        <v>40</v>
      </c>
      <c r="BI161" s="38">
        <f>IF(Weekly[[#This Row],[H Odds &lt;]]="",BI160,IF(AND(Weekly[[#This Row],[H Odds &lt;]]&lt;&gt;"",Weekly[[#This Row],[TRUES]]&gt;0,Weekly[[#This Row],[Actual]]=TRUE),BI160+Weekly[[#This Row],[H Odds &lt;]]-1,IF(AND(Weekly[[#This Row],[H Odds &lt;]]&lt;&gt;"",Weekly[[#This Row],[TRUES]]=0),BI160,BI160-1)))</f>
        <v>57.54</v>
      </c>
      <c r="BJ161" s="38">
        <f>IF(Weekly[[#This Row],[H Odds &lt;]]="",BJ160,IF(AND(Weekly[[#This Row],[H Odds &lt;]]&lt;&gt;"",Weekly[[#This Row],[Actual]]=TRUE),BJ160+Weekly[[#This Row],[H Odds &lt;]]-1,IF(AND(Weekly[[#This Row],[H Odds &lt;]]&lt;&gt;"",Weekly[[#This Row],[Actual]]=FALSE),BJ160-1,BJ160)))</f>
        <v>56.54</v>
      </c>
      <c r="BK161" s="58">
        <f>IF(AND(Weekly[[#This Row],[TRUES]]&gt;4,Weekly[[#This Row],[Actual]]=TRUE),BK160+Weekly[[#This Row],[BF H Odds]]-1,IF(AND(Weekly[[#This Row],[FALSES]]&gt;4,Weekly[[#This Row],[Actual]]=FALSE),BK160+Weekly[[#This Row],[BF V Odds]]-1,IF(AND(Weekly[[#This Row],[TRUES]]&gt;4,Weekly[[#This Row],[Actual]]=FALSE),BK160-1,IF(AND(Weekly[[#This Row],[FALSES]]&gt;4,Weekly[[#This Row],[Actual]]=TRUE),BK160-1,BK160))))</f>
        <v>37.320000000000022</v>
      </c>
      <c r="BL161" s="58">
        <f>IF(AND(Weekly[[#This Row],[TRUES]]&gt;5,Weekly[[#This Row],[Actual]]=TRUE),BL160+Weekly[[#This Row],[BF H Odds]]-1,IF(AND(Weekly[[#This Row],[FALSES]]&gt;5,Weekly[[#This Row],[Actual]]=FALSE),BL160+Weekly[[#This Row],[BF V Odds]]-1,IF(AND(Weekly[[#This Row],[TRUES]]&gt;5,Weekly[[#This Row],[Actual]]=FALSE),BL160-1,IF(AND(Weekly[[#This Row],[FALSES]]&gt;5,Weekly[[#This Row],[Actual]]=TRUE),BL160-1,BL160))))</f>
        <v>41.77000000000001</v>
      </c>
      <c r="BM161" s="58">
        <f>IF(AND(Weekly[[#This Row],[TRUES]]&gt;6,Weekly[[#This Row],[Actual]]=TRUE),BM160+Weekly[[#This Row],[BF H Odds]]-1,IF(AND(Weekly[[#This Row],[FALSES]]&gt;6,Weekly[[#This Row],[Actual]]=FALSE),BM160+Weekly[[#This Row],[BF V Odds]]-1,IF(AND(Weekly[[#This Row],[TRUES]]&gt;6,Weekly[[#This Row],[Actual]]=FALSE),BM160-1,IF(AND(Weekly[[#This Row],[FALSES]]&gt;6,Weekly[[#This Row],[Actual]]=TRUE),BM160-1,BM160))))</f>
        <v>43.820000000000007</v>
      </c>
      <c r="BN161" s="24"/>
    </row>
    <row r="162" spans="1:66" x14ac:dyDescent="0.25">
      <c r="A162" s="1">
        <v>189</v>
      </c>
      <c r="B162" s="10">
        <v>44258</v>
      </c>
      <c r="C162" s="17" t="s">
        <v>15</v>
      </c>
      <c r="D162" s="15" t="s">
        <v>20</v>
      </c>
      <c r="E162" t="b">
        <v>1</v>
      </c>
      <c r="F162" t="b">
        <v>1</v>
      </c>
      <c r="G162" t="b">
        <v>0</v>
      </c>
      <c r="H162" t="b">
        <v>0</v>
      </c>
      <c r="I162" t="b">
        <v>0</v>
      </c>
      <c r="J162" t="b">
        <v>0</v>
      </c>
      <c r="K162" t="b">
        <v>1</v>
      </c>
      <c r="L162" t="b">
        <v>1</v>
      </c>
      <c r="N162">
        <v>5</v>
      </c>
      <c r="O162" s="13">
        <v>5.5</v>
      </c>
      <c r="P162" t="b">
        <v>0</v>
      </c>
      <c r="Q162" t="s">
        <v>76</v>
      </c>
      <c r="R162" s="9">
        <f>IFERROR(IF(Weekly[[#This Row],[Won Bet?]]="yes",R161+(Weekly[[#This Row],[BF Odds]]*Weekly[[#This Row],[BF Stake]])-Weekly[[#This Row],[BF Stake]],R161-Weekly[[#This Row],[BF Stake]]),R161)</f>
        <v>185</v>
      </c>
      <c r="S162" s="9">
        <f>IFERROR(IF(Weekly[[#This Row],[Won Bet?]]="yes",S161+(((Weekly[[#This Row],[BF Odds]]*Weekly[[#This Row],[BF Stake]])-Weekly[[#This Row],[BF Stake]])*0.95),S161-Weekly[[#This Row],[BF Stake]]),S161)</f>
        <v>185</v>
      </c>
      <c r="T162" s="13">
        <v>1.21</v>
      </c>
      <c r="U162" s="13">
        <v>5.5</v>
      </c>
      <c r="V162" s="24">
        <f>IF(Weekly[[#This Row],[Actual]]="","",IF(AND(Weekly[[#This Row],[SVC_P]]=Weekly[[#This Row],[Actual]],Weekly[[#This Row],[SVC_P]]=TRUE),V161+Weekly[[#This Row],[BF H Odds]]-1,IF(AND(Weekly[[#This Row],[SVC_P]]=Weekly[[#This Row],[Actual]],Weekly[[#This Row],[SVC_P]]=FALSE),V161+Weekly[[#This Row],[BF V Odds]]-1,V161-1)))</f>
        <v>64.410000000000011</v>
      </c>
      <c r="W162" s="24">
        <f>IF(Weekly[[#This Row],[Actual]]="","",IF(AND(Weekly[[#This Row],[SVC_P]]=FALSE,Weekly[[#This Row],[Actual]]=TRUE),W161+Weekly[[#This Row],[BF H Odds]]-1,IF(AND(Weekly[[#This Row],[SVC_P]]=TRUE,Weekly[[#This Row],[Actual]]=FALSE,),W161+Weekly[[#This Row],[BF V Odds]]-1,W161-1)))</f>
        <v>-112.50999999999999</v>
      </c>
      <c r="X162" s="24">
        <f>IF(Weekly[[#This Row],[Actual]]="","",IF(AND(Weekly[[#This Row],[ADBC_P]]=Weekly[[#This Row],[Actual]],Weekly[[#This Row],[ADBC_P]]=TRUE),X161+Weekly[[#This Row],[BF H Odds]]-1,IF(AND(Weekly[[#This Row],[ADBC_P]]=Weekly[[#This Row],[Actual]],Weekly[[#This Row],[ADBC_P]]=FALSE),X161+Weekly[[#This Row],[BF V Odds]]-1,X161-1)))</f>
        <v>48.380000000000024</v>
      </c>
      <c r="Y162" s="24">
        <f>IF(Weekly[[#This Row],[Actual]]="","",IF(AND(Weekly[[#This Row],[ADBC_P]]=FALSE,Weekly[[#This Row],[Actual]]=TRUE),Y161+Weekly[[#This Row],[BF H Odds]]-1,IF(AND(Weekly[[#This Row],[ADBC_P]]=TRUE,Weekly[[#This Row],[Actual]]=FALSE),Y161+Weekly[[#This Row],[BF V Odds]]-1,Y161-1)))</f>
        <v>38.930000000000014</v>
      </c>
      <c r="Z162" s="24">
        <f>IF(Weekly[[#This Row],[Actual]]="","",IF(AND(Weekly[[#This Row],[RFC_P]]=Weekly[[#This Row],[Actual]],Weekly[[#This Row],[RFC_P]]=TRUE),Z161+Weekly[[#This Row],[BF H Odds]]-1,IF(AND(Weekly[[#This Row],[RFC_P]]=Weekly[[#This Row],[Actual]],Weekly[[#This Row],[RFC_P]]=FALSE),Z161+Weekly[[#This Row],[BF V Odds]]-1,Z161-1)))</f>
        <v>34.85000000000003</v>
      </c>
      <c r="AA162" s="24">
        <f>IF(Weekly[[#This Row],[Actual]]="","",IF(AND(Weekly[[#This Row],[RFC_P]]=FALSE,Weekly[[#This Row],[Actual]]=TRUE),AA161+Weekly[[#This Row],[BF H Odds]]-1,IF(AND(Weekly[[#This Row],[RFC_P]]=TRUE,Weekly[[#This Row],[Actual]]=FALSE),AA161+Weekly[[#This Row],[BF V Odds]]-1,AA161-1)))</f>
        <v>52.460000000000008</v>
      </c>
      <c r="AB162" s="24">
        <f>IF(Weekly[[#This Row],[Actual]]="","",IF(AND(Weekly[[#This Row],[GBC_P]]=Weekly[[#This Row],[Actual]],Weekly[[#This Row],[GBC_P]]=TRUE),AB161+Weekly[[#This Row],[BF H Odds]]-1,IF(AND(Weekly[[#This Row],[GBC_P]]=Weekly[[#This Row],[Actual]],Weekly[[#This Row],[GBC_P]]=FALSE),AB161+Weekly[[#This Row],[BF V Odds]]-1,AB161-1)))</f>
        <v>34.130000000000017</v>
      </c>
      <c r="AC162" s="24">
        <f>IF(Weekly[[#This Row],[Actual]]="","",IF(AND(Weekly[[#This Row],[GBC_P]]=FALSE,Weekly[[#This Row],[Actual]]=TRUE),AC161+Weekly[[#This Row],[BF H Odds]]-1,IF(AND(Weekly[[#This Row],[GBC_P]]=TRUE,Weekly[[#This Row],[Actual]]=FALSE),AC161+Weekly[[#This Row],[BF V Odds]]-1,AC161-1)))</f>
        <v>53.180000000000014</v>
      </c>
      <c r="AD162" s="24">
        <f>IF(Weekly[[#This Row],[Actual]]="","",IF(AND(Weekly[[#This Row],[HGBC_P]]=Weekly[[#This Row],[Actual]],Weekly[[#This Row],[HGBC_P]]=TRUE),AD161+Weekly[[#This Row],[BF H Odds]]-1,IF(AND(Weekly[[#This Row],[HGBC_P]]=Weekly[[#This Row],[Actual]],Weekly[[#This Row],[HGBC_P]]=FALSE),AD161+Weekly[[#This Row],[BF V Odds]]-1,AD161-1)))</f>
        <v>27.530000000000051</v>
      </c>
      <c r="AE162" s="24">
        <f>IF(Weekly[[#This Row],[Actual]]="","",IF(AND(Weekly[[#This Row],[HGBC_P]]=FALSE,Weekly[[#This Row],[Actual]]=TRUE),AE161+Weekly[[#This Row],[BF H Odds]]-1,IF(AND(Weekly[[#This Row],[HGBC_P]]=TRUE,Weekly[[#This Row],[Actual]]=FALSE),AE161+Weekly[[#This Row],[BF V Odds]]-1,AE161-1)))</f>
        <v>59.780000000000008</v>
      </c>
      <c r="AF162" s="24">
        <f>IF(Weekly[[#This Row],[Actual]]="","",IF(AND(Weekly[[#This Row],[XGB_P]]=Weekly[[#This Row],[Actual]],Weekly[[#This Row],[XGB_P]]=TRUE),AF161+Weekly[[#This Row],[BF H Odds]]-1,IF(AND(Weekly[[#This Row],[XGB_P]]=Weekly[[#This Row],[Actual]],Weekly[[#This Row],[XGB_P]]=FALSE),AF161+Weekly[[#This Row],[BF V Odds]]-1,AF161-1)))</f>
        <v>40.780000000000022</v>
      </c>
      <c r="AG162" s="24">
        <f>IF(Weekly[[#This Row],[Actual]]="","",IF(AND(Weekly[[#This Row],[XGB_P]]=FALSE,Weekly[[#This Row],[Actual]]=TRUE),AG161+Weekly[[#This Row],[BF H Odds]]-1,IF(AND(Weekly[[#This Row],[XGB_P]]=TRUE,Weekly[[#This Row],[Actual]]=FALSE),AG161+Weekly[[#This Row],[BF V Odds]]-1,AG161-1)))</f>
        <v>46.530000000000008</v>
      </c>
      <c r="AH162" s="24">
        <f>IF(Weekly[[#This Row],[Actual]]="","",IF(AND(Weekly[[#This Row],[QDA_P]]=Weekly[[#This Row],[Actual]],Weekly[[#This Row],[QDA_P]]=TRUE),AH161+Weekly[[#This Row],[BF H Odds]]-1,IF(AND(Weekly[[#This Row],[QDA_P]]=Weekly[[#This Row],[Actual]],Weekly[[#This Row],[QDA_P]]=FALSE),AH161+Weekly[[#This Row],[BF V Odds]]-1,AH161-1)))</f>
        <v>27.100000000000023</v>
      </c>
      <c r="AI162" s="24">
        <f>IF(Weekly[[#This Row],[Actual]]="","",IF(AND(Weekly[[#This Row],[QDA_P]]=FALSE,Weekly[[#This Row],[Actual]]=TRUE),AI161+Weekly[[#This Row],[BF H Odds]]-1,IF(AND(Weekly[[#This Row],[QDA_P]]=TRUE,Weekly[[#This Row],[Actual]]=FALSE),AI161+Weekly[[#This Row],[BF V Odds]]-1,AI161-1)))</f>
        <v>60.210000000000015</v>
      </c>
      <c r="AJ162" s="24">
        <f>IF(Weekly[[#This Row],[Actual]]="","",IF(AND(Weekly[[#This Row],[KNC_P]]=TRUE,Weekly[[#This Row],[Actual]]=TRUE),AJ161+Weekly[[#This Row],[BF H Odds]]-1,IF(AND(Weekly[[#This Row],[KNC_P]]=FALSE,Weekly[[#This Row],[Actual]]=FALSE),AJ161+Weekly[[#This Row],[BF V Odds]]-1,AJ161-1)))</f>
        <v>39.950000000000003</v>
      </c>
      <c r="AK162" s="24">
        <f>IF(Weekly[[#This Row],[Actual]]="","",IF(AND(Weekly[[#This Row],[KNC_P]]=FALSE,Weekly[[#This Row],[Actual]]=TRUE),AK161+Weekly[[#This Row],[BF H Odds]]-1,IF(AND(Weekly[[#This Row],[KNC_P]]=TRUE,Weekly[[#This Row],[Actual]]=FALSE),AK161+Weekly[[#This Row],[BF V Odds]]-1,AK161-1)))</f>
        <v>40.409999999999989</v>
      </c>
      <c r="AL162" s="30">
        <f>IF(Weekly[[#This Row],[Actual]]="","",COUNTIF(Weekly[[#This Row],[SVC_P]:[QDA_P]],TRUE))</f>
        <v>3</v>
      </c>
      <c r="AM162" s="30">
        <f>IF(Weekly[[#This Row],[Actual]]="","",COUNTIF(Weekly[[#This Row],[SVC_P]:[QDA_P]],FALSE))</f>
        <v>4</v>
      </c>
      <c r="AN162" t="str">
        <f>IF(AND(Weekly[[#This Row],[BF V Odds]]&gt;$BO$6,Weekly[[#This Row],[BF V Odds]] &lt; $BO$7),Weekly[[#This Row],[BF V Odds]],"")</f>
        <v/>
      </c>
      <c r="AO162">
        <f>IF(AND(Weekly[[#This Row],[BF H Odds]]&gt;$BO$6, Weekly[[#This Row],[BF H Odds]] &lt; $BO$7),Weekly[[#This Row],[BF H Odds]],"")</f>
        <v>5.5</v>
      </c>
      <c r="AP162" s="37">
        <f>IF(AND(Weekly[[#This Row],[V Odds &lt;]]="",Weekly[[#This Row],[H Odds &lt;]]=""),AP161,IF(AND(Weekly[[#This Row],[H Odds &lt;]]&lt;&gt;"",Weekly[[#This Row],[SVC_P]]=TRUE,Weekly[[#This Row],[Actual]]=TRUE),AP161+Weekly[[#This Row],[H Odds &lt;]]-1,IF(AND(Weekly[[#This Row],[V Odds &lt;]]&lt;&gt;"",Weekly[[#This Row],[SVC_P]]=FALSE,Weekly[[#This Row],[Actual]]=FALSE),AP161+Weekly[[#This Row],[V Odds &lt;]]-1,IF(AND(Weekly[[#This Row],[V Odds &lt;]]&lt;&gt;"",Weekly[[#This Row],[SVC_P]]=FALSE,Weekly[[#This Row],[Actual]]=TRUE),AP161-1,IF(AND(Weekly[[#This Row],[H Odds &lt;]]&lt;&gt;"",Weekly[[#This Row],[SVC_P]]=TRUE,Weekly[[#This Row],[Actual]]=FALSE),AP161-1,AP161)))))</f>
        <v>59.230000000000011</v>
      </c>
      <c r="AQ162" s="37">
        <f>IF(AND(Weekly[[#This Row],[V Odds &lt;]]="",Weekly[[#This Row],[H Odds &lt;]]=""),AQ161,IF(AND(Weekly[[#This Row],[H Odds &lt;]]&lt;&gt;"",Weekly[[#This Row],[ADBC_P]]=TRUE,Weekly[[#This Row],[Actual]]=TRUE),AQ161+Weekly[[#This Row],[H Odds &lt;]]-1,IF(AND(Weekly[[#This Row],[V Odds &lt;]]&lt;&gt;"",Weekly[[#This Row],[ADBC_P]]=FALSE,Weekly[[#This Row],[Actual]]=FALSE),AQ161+Weekly[[#This Row],[V Odds &lt;]]-1,IF(AND(Weekly[[#This Row],[V Odds &lt;]]&lt;&gt;"",Weekly[[#This Row],[ADBC_P]]=FALSE,Weekly[[#This Row],[Actual]]=TRUE),AQ161-1,IF(AND(Weekly[[#This Row],[H Odds &lt;]]&lt;&gt;"",Weekly[[#This Row],[ADBC_P]]=TRUE,Weekly[[#This Row],[Actual]]=FALSE),AQ161-1,AQ161)))))</f>
        <v>49.33</v>
      </c>
      <c r="AR162" s="37">
        <f>IF(AND(Weekly[[#This Row],[V Odds &lt;]]="",Weekly[[#This Row],[H Odds &lt;]]=""),AR161,IF(AND(Weekly[[#This Row],[H Odds &lt;]]&lt;&gt;"",Weekly[[#This Row],[RFC_P]]=TRUE,Weekly[[#This Row],[Actual]]=TRUE),AR161+Weekly[[#This Row],[H Odds &lt;]]-1,IF(AND(Weekly[[#This Row],[V Odds &lt;]]&lt;&gt;"",Weekly[[#This Row],[RFC_P]]=FALSE,Weekly[[#This Row],[Actual]]=FALSE),AR161+Weekly[[#This Row],[V Odds &lt;]]-1,IF(AND(Weekly[[#This Row],[V Odds &lt;]]&lt;&gt;"",Weekly[[#This Row],[RFC_P]]=FALSE,Weekly[[#This Row],[Actual]]=TRUE),AR161-1,IF(AND(Weekly[[#This Row],[H Odds &lt;]]&lt;&gt;"",Weekly[[#This Row],[RFC_P]]=TRUE,Weekly[[#This Row],[Actual]]=FALSE),AR161-1,AR161)))))</f>
        <v>45.59</v>
      </c>
      <c r="AS162" s="37">
        <f>IF(AND(Weekly[[#This Row],[V Odds &lt;]]="",Weekly[[#This Row],[H Odds &lt;]]=""),AS161,IF(AND(Weekly[[#This Row],[H Odds &lt;]]&lt;&gt;"",Weekly[[#This Row],[GBC_P]]=TRUE,Weekly[[#This Row],[Actual]]=TRUE),AS161+Weekly[[#This Row],[H Odds &lt;]]-1,IF(AND(Weekly[[#This Row],[V Odds &lt;]]&lt;&gt;"",Weekly[[#This Row],[GBC_P]]=FALSE,Weekly[[#This Row],[Actual]]=FALSE),AS161+Weekly[[#This Row],[V Odds &lt;]]-1,IF(AND(Weekly[[#This Row],[V Odds &lt;]]&lt;&gt;"",Weekly[[#This Row],[GBC_P]]=FALSE,Weekly[[#This Row],[Actual]]=TRUE),AS161-1,IF(AND(Weekly[[#This Row],[H Odds &lt;]]&lt;&gt;"",Weekly[[#This Row],[GBC_P]]=TRUE,Weekly[[#This Row],[Actual]]=FALSE),AS161-1,AS161)))))</f>
        <v>48.08</v>
      </c>
      <c r="AT162" s="37">
        <f>IF(AND(Weekly[[#This Row],[V Odds &lt;]]="",Weekly[[#This Row],[H Odds &lt;]]=""),AT161,IF(AND(Weekly[[#This Row],[H Odds &lt;]]&lt;&gt;"",Weekly[[#This Row],[HGBC_P]]=TRUE,Weekly[[#This Row],[Actual]]=TRUE),AT161+Weekly[[#This Row],[H Odds &lt;]]-1,IF(AND(Weekly[[#This Row],[V Odds &lt;]]&lt;&gt;"",Weekly[[#This Row],[HGBC_P]]=FALSE,Weekly[[#This Row],[Actual]]=FALSE),AT161+Weekly[[#This Row],[V Odds &lt;]]-1,IF(AND(Weekly[[#This Row],[V Odds &lt;]]&lt;&gt;"",Weekly[[#This Row],[HGBC_P]]=FALSE,Weekly[[#This Row],[Actual]]=TRUE),AT161-1,IF(AND(Weekly[[#This Row],[H Odds &lt;]]&lt;&gt;"",Weekly[[#This Row],[HGBC_P]]=TRUE,Weekly[[#This Row],[Actual]]=FALSE),AT161-1,AT161)))))</f>
        <v>44.51</v>
      </c>
      <c r="AU162" s="37">
        <f>IF(AND(Weekly[[#This Row],[V Odds &lt;]]="",Weekly[[#This Row],[H Odds &lt;]]=""),AU161,IF(AND(Weekly[[#This Row],[H Odds &lt;]]&lt;&gt;"",Weekly[[#This Row],[XGB_P]]=TRUE,Weekly[[#This Row],[Actual]]=TRUE),AU161+Weekly[[#This Row],[H Odds &lt;]]-1,IF(AND(Weekly[[#This Row],[V Odds &lt;]]&lt;&gt;"",Weekly[[#This Row],[XGB_P]]=FALSE,Weekly[[#This Row],[Actual]]=FALSE),AU161+Weekly[[#This Row],[V Odds &lt;]]-1,IF(AND(Weekly[[#This Row],[V Odds &lt;]]&lt;&gt;"",Weekly[[#This Row],[XGB_P]]=FALSE,Weekly[[#This Row],[Actual]]=TRUE),AU161-1,IF(AND(Weekly[[#This Row],[H Odds &lt;]]&lt;&gt;"",Weekly[[#This Row],[XGB_P]]=TRUE,Weekly[[#This Row],[Actual]]=FALSE),AU161-1,AU161)))))</f>
        <v>48.910000000000004</v>
      </c>
      <c r="AV162" s="37">
        <f>IF(AND(Weekly[[#This Row],[V Odds &lt;]]="",Weekly[[#This Row],[H Odds &lt;]]=""),AV161,IF(AND(Weekly[[#This Row],[H Odds &lt;]]&lt;&gt;"",Weekly[[#This Row],[QDA_P]]=TRUE,Weekly[[#This Row],[Actual]]=TRUE),AV161+Weekly[[#This Row],[H Odds &lt;]]-1,IF(AND(Weekly[[#This Row],[V Odds &lt;]]&lt;&gt;"",Weekly[[#This Row],[QDA_P]]=FALSE,Weekly[[#This Row],[Actual]]=FALSE),AV161+Weekly[[#This Row],[V Odds &lt;]]-1,IF(AND(Weekly[[#This Row],[V Odds &lt;]]&lt;&gt;"",Weekly[[#This Row],[QDA_P]]=FALSE,Weekly[[#This Row],[Actual]]=TRUE),AV161-1,IF(AND(Weekly[[#This Row],[H Odds &lt;]]&lt;&gt;"",Weekly[[#This Row],[QDA_P]]=TRUE,Weekly[[#This Row],[Actual]]=FALSE),AV161-1,AV161)))))</f>
        <v>47.749999999999993</v>
      </c>
      <c r="AW162" s="37">
        <f>IF(AND(Weekly[[#This Row],[H Odds &lt;]]="",Weekly[[#This Row],[V Odds &lt;]]=""),AW161,IF(AND(Weekly[[#This Row],[KNC_P]]=Weekly[[#This Row],[Actual]],Weekly[[#This Row],[KNC_P]]=TRUE),AW161+Weekly[[#This Row],[BF H Odds]]-1,IF(AND(Weekly[[#This Row],[KNC_P]]=Weekly[[#This Row],[Actual]],Weekly[[#This Row],[KNC_P]]=FALSE),AW161+Weekly[[#This Row],[BF V Odds]]-1,AW161-1)))</f>
        <v>40.94</v>
      </c>
      <c r="AX162" s="37">
        <f>IF(AND(Weekly[[#This Row],[V Odds &lt;]]="",Weekly[[#This Row],[H Odds &lt;]]=""),AX161,IF(AND(Weekly[[#This Row],[V Odds &lt;]]&lt;&gt;"",Weekly[[#This Row],[FALSES]]&gt;0,Weekly[[#This Row],[Actual]]=FALSE),AX161+Weekly[[#This Row],[V Odds &lt;]]-1,IF(AND(Weekly[[#This Row],[H Odds &lt;]]&lt;&gt;"",Weekly[[#This Row],[TRUES]]&gt;0,Weekly[[#This Row],[Actual]]=TRUE),AX161+Weekly[[#This Row],[H Odds &lt;]]-1,IF(AND(Weekly[[#This Row],[V Odds &lt;]]&lt;&gt;"",Weekly[[#This Row],[FALSES]]=0),AX161,IF(AND(Weekly[[#This Row],[H Odds &lt;]]&lt;&gt;"",Weekly[[#This Row],[TRUES]]=0),AX161,AX161-1)))))</f>
        <v>63.25</v>
      </c>
      <c r="AY162" s="37">
        <f>IF(AND(Weekly[[#This Row],[V Odds &lt;]]="",Weekly[[#This Row],[H Odds &lt;]]=""),AY161,IF(AND(Weekly[[#This Row],[V Odds &lt;]]&lt;&gt;"",Weekly[[#This Row],[FALSES]]&gt;0,Weekly[[#This Row],[Actual]]=FALSE),AY161+((Weekly[[#This Row],[V Odds &lt;]]-1)*0.92),IF(AND(Weekly[[#This Row],[H Odds &lt;]]&lt;&gt;"",Weekly[[#This Row],[TRUES]]&gt;0,Weekly[[#This Row],[Actual]]=TRUE),AY161+((Weekly[[#This Row],[H Odds &lt;]]-1)*0.92),IF(AND(Weekly[[#This Row],[V Odds &lt;]]&lt;&gt;"",Weekly[[#This Row],[FALSES]]=0),AY161,IF(AND(Weekly[[#This Row],[H Odds &lt;]]&lt;&gt;"",Weekly[[#This Row],[TRUES]]=0),AY161,AY161-1)))))</f>
        <v>59.870000000000012</v>
      </c>
      <c r="AZ162" s="37">
        <f>IF(AND(Weekly[[#This Row],[V Odds &lt;]]="",Weekly[[#This Row],[H Odds &lt;]]=""),AZ161,IF(AND(Weekly[[#This Row],[V Odds &lt;]]&lt;&gt;"",Weekly[[#This Row],[Actual]]=FALSE),AZ161+Weekly[[#This Row],[V Odds &lt;]]-1,IF(AND(Weekly[[#This Row],[H Odds &lt;]]&lt;&gt;"",Weekly[[#This Row],[Actual]]=TRUE),AZ161+Weekly[[#This Row],[H Odds &lt;]]-1,AZ161-1)))</f>
        <v>67.22</v>
      </c>
      <c r="BA162" s="38">
        <f>IF(Weekly[[#This Row],[H Odds &lt;]]="",BA161,IF(AND(Weekly[[#This Row],[H Odds &lt;]]&lt;&gt;"",Weekly[[#This Row],[SVC_P]]=TRUE,Weekly[[#This Row],[Actual]]=TRUE),BA161+Weekly[[#This Row],[H Odds &lt;]]-1,IF(AND(Weekly[[#This Row],[H Odds &lt;]]&lt;&gt;"",Weekly[[#This Row],[SVC_P]]=TRUE,Weekly[[#This Row],[Actual]]=FALSE),BA161-1,BA161)))</f>
        <v>56.54</v>
      </c>
      <c r="BB162" s="38">
        <f>IF(Weekly[[#This Row],[H Odds &lt;]]="",BB161,IF(AND(Weekly[[#This Row],[H Odds &lt;]]&lt;&gt;"",Weekly[[#This Row],[ADBC_P]]=TRUE,Weekly[[#This Row],[Actual]]=TRUE),BB161+Weekly[[#This Row],[H Odds &lt;]]-1,IF(AND(Weekly[[#This Row],[H Odds &lt;]]&lt;&gt;"",Weekly[[#This Row],[ADBC_P]]=TRUE,Weekly[[#This Row],[Actual]]=FALSE),BB161-1,BB161)))</f>
        <v>43.01</v>
      </c>
      <c r="BC162" s="38">
        <f>IF(Weekly[[#This Row],[H Odds &lt;]]="",BC161,IF(AND(Weekly[[#This Row],[H Odds &lt;]]&lt;&gt;"",Weekly[[#This Row],[RFC_P]]=TRUE,Weekly[[#This Row],[Actual]]=TRUE),BC161+Weekly[[#This Row],[H Odds &lt;]]-1,IF(AND(Weekly[[#This Row],[H Odds &lt;]]&lt;&gt;"",Weekly[[#This Row],[RFC_P]]=TRUE,Weekly[[#This Row],[Actual]]=FALSE),BC161-1,BC161)))</f>
        <v>42.76</v>
      </c>
      <c r="BD162" s="38">
        <f>IF(Weekly[[#This Row],[H Odds &lt;]]="",BD161,IF(AND(Weekly[[#This Row],[H Odds &lt;]]&lt;&gt;"",Weekly[[#This Row],[GBC_P]]=TRUE,Weekly[[#This Row],[Actual]]=TRUE),BD161+Weekly[[#This Row],[H Odds &lt;]]-1,IF(AND(Weekly[[#This Row],[H Odds &lt;]]&lt;&gt;"",Weekly[[#This Row],[GBC_P]]=TRUE,Weekly[[#This Row],[Actual]]=FALSE),BD161-1,BD161)))</f>
        <v>43.76</v>
      </c>
      <c r="BE162" s="38">
        <f>IF(Weekly[[#This Row],[H Odds &lt;]]="",BE161,IF(AND(Weekly[[#This Row],[H Odds &lt;]]&lt;&gt;"",Weekly[[#This Row],[HGBC_P]]=TRUE,Weekly[[#This Row],[Actual]]=TRUE),BE161+Weekly[[#This Row],[H Odds &lt;]]-1,IF(AND(Weekly[[#This Row],[H Odds &lt;]]&lt;&gt;"",Weekly[[#This Row],[HGBC_P]]=TRUE,Weekly[[#This Row],[Actual]]=FALSE),BE161-1,BE161)))</f>
        <v>44.01</v>
      </c>
      <c r="BF162" s="38">
        <f>IF(Weekly[[#This Row],[H Odds &lt;]]="",BF161,IF(AND(Weekly[[#This Row],[H Odds &lt;]]&lt;&gt;"",Weekly[[#This Row],[XGB_P]]=TRUE,Weekly[[#This Row],[Actual]]=TRUE),BF161+Weekly[[#This Row],[H Odds &lt;]]-1,IF(AND(Weekly[[#This Row],[H Odds &lt;]]&lt;&gt;"",Weekly[[#This Row],[XGB_P]]=TRUE,Weekly[[#This Row],[Actual]]=FALSE),BF161-1,BF161)))</f>
        <v>47.28</v>
      </c>
      <c r="BG162" s="38">
        <f>IF(Weekly[[#This Row],[H Odds &lt;]]="",BG161,IF(AND(Weekly[[#This Row],[H Odds &lt;]]&lt;&gt;"",Weekly[[#This Row],[QDA_P]]=TRUE,Weekly[[#This Row],[Actual]]=TRUE),BG161+Weekly[[#This Row],[H Odds &lt;]]-1,IF(AND(Weekly[[#This Row],[H Odds &lt;]]&lt;&gt;"",Weekly[[#This Row],[QDA_P]]=TRUE,Weekly[[#This Row],[Actual]]=FALSE),BG161-1,BG161)))</f>
        <v>40.729999999999997</v>
      </c>
      <c r="BH162" s="38">
        <f>IF(Weekly[[#This Row],[H Odds &lt;]]="",BH161,IF(AND(Weekly[[#This Row],[H Odds &lt;]]&lt;&gt;"",Weekly[[#This Row],[KNC_P]]=TRUE,Weekly[[#This Row],[Actual]]=TRUE),BH161+Weekly[[#This Row],[H Odds &lt;]]-1,IF(AND(Weekly[[#This Row],[H Odds &lt;]]&lt;&gt;"",Weekly[[#This Row],[KNC_P]]=TRUE,Weekly[[#This Row],[Actual]]=FALSE),BH161-1,BH161)))</f>
        <v>39</v>
      </c>
      <c r="BI162" s="38">
        <f>IF(Weekly[[#This Row],[H Odds &lt;]]="",BI161,IF(AND(Weekly[[#This Row],[H Odds &lt;]]&lt;&gt;"",Weekly[[#This Row],[TRUES]]&gt;0,Weekly[[#This Row],[Actual]]=TRUE),BI161+Weekly[[#This Row],[H Odds &lt;]]-1,IF(AND(Weekly[[#This Row],[H Odds &lt;]]&lt;&gt;"",Weekly[[#This Row],[TRUES]]=0),BI161,BI161-1)))</f>
        <v>56.54</v>
      </c>
      <c r="BJ162" s="38">
        <f>IF(Weekly[[#This Row],[H Odds &lt;]]="",BJ161,IF(AND(Weekly[[#This Row],[H Odds &lt;]]&lt;&gt;"",Weekly[[#This Row],[Actual]]=TRUE),BJ161+Weekly[[#This Row],[H Odds &lt;]]-1,IF(AND(Weekly[[#This Row],[H Odds &lt;]]&lt;&gt;"",Weekly[[#This Row],[Actual]]=FALSE),BJ161-1,BJ161)))</f>
        <v>55.54</v>
      </c>
      <c r="BK162" s="58">
        <f>IF(AND(Weekly[[#This Row],[TRUES]]&gt;4,Weekly[[#This Row],[Actual]]=TRUE),BK161+Weekly[[#This Row],[BF H Odds]]-1,IF(AND(Weekly[[#This Row],[FALSES]]&gt;4,Weekly[[#This Row],[Actual]]=FALSE),BK161+Weekly[[#This Row],[BF V Odds]]-1,IF(AND(Weekly[[#This Row],[TRUES]]&gt;4,Weekly[[#This Row],[Actual]]=FALSE),BK161-1,IF(AND(Weekly[[#This Row],[FALSES]]&gt;4,Weekly[[#This Row],[Actual]]=TRUE),BK161-1,BK161))))</f>
        <v>37.320000000000022</v>
      </c>
      <c r="BL162" s="58">
        <f>IF(AND(Weekly[[#This Row],[TRUES]]&gt;5,Weekly[[#This Row],[Actual]]=TRUE),BL161+Weekly[[#This Row],[BF H Odds]]-1,IF(AND(Weekly[[#This Row],[FALSES]]&gt;5,Weekly[[#This Row],[Actual]]=FALSE),BL161+Weekly[[#This Row],[BF V Odds]]-1,IF(AND(Weekly[[#This Row],[TRUES]]&gt;5,Weekly[[#This Row],[Actual]]=FALSE),BL161-1,IF(AND(Weekly[[#This Row],[FALSES]]&gt;5,Weekly[[#This Row],[Actual]]=TRUE),BL161-1,BL161))))</f>
        <v>41.77000000000001</v>
      </c>
      <c r="BM162" s="58">
        <f>IF(AND(Weekly[[#This Row],[TRUES]]&gt;6,Weekly[[#This Row],[Actual]]=TRUE),BM161+Weekly[[#This Row],[BF H Odds]]-1,IF(AND(Weekly[[#This Row],[FALSES]]&gt;6,Weekly[[#This Row],[Actual]]=FALSE),BM161+Weekly[[#This Row],[BF V Odds]]-1,IF(AND(Weekly[[#This Row],[TRUES]]&gt;6,Weekly[[#This Row],[Actual]]=FALSE),BM161-1,IF(AND(Weekly[[#This Row],[FALSES]]&gt;6,Weekly[[#This Row],[Actual]]=TRUE),BM161-1,BM161))))</f>
        <v>43.820000000000007</v>
      </c>
      <c r="BN162" s="24"/>
    </row>
    <row r="163" spans="1:66" x14ac:dyDescent="0.25">
      <c r="A163" s="1">
        <v>190</v>
      </c>
      <c r="B163" s="10">
        <v>44258</v>
      </c>
      <c r="C163" s="17" t="s">
        <v>27</v>
      </c>
      <c r="D163" s="15" t="s">
        <v>29</v>
      </c>
      <c r="E163" t="b">
        <v>1</v>
      </c>
      <c r="F163" t="b">
        <v>1</v>
      </c>
      <c r="G163" t="b">
        <v>0</v>
      </c>
      <c r="H163" t="b">
        <v>0</v>
      </c>
      <c r="I163" t="b">
        <v>0</v>
      </c>
      <c r="J163" t="b">
        <v>0</v>
      </c>
      <c r="K163" t="b">
        <v>0</v>
      </c>
      <c r="L163" t="b">
        <v>1</v>
      </c>
      <c r="O163" s="13"/>
      <c r="P163" t="b">
        <v>0</v>
      </c>
      <c r="R163" s="9">
        <f>IFERROR(IF(Weekly[[#This Row],[Won Bet?]]="yes",R162+(Weekly[[#This Row],[BF Odds]]*Weekly[[#This Row],[BF Stake]])-Weekly[[#This Row],[BF Stake]],R162-Weekly[[#This Row],[BF Stake]]),R162)</f>
        <v>185</v>
      </c>
      <c r="S163" s="9">
        <f>IFERROR(IF(Weekly[[#This Row],[Won Bet?]]="yes",S162+(((Weekly[[#This Row],[BF Odds]]*Weekly[[#This Row],[BF Stake]])-Weekly[[#This Row],[BF Stake]])*0.95),S162-Weekly[[#This Row],[BF Stake]]),S162)</f>
        <v>185</v>
      </c>
      <c r="T163" s="13">
        <v>1.71</v>
      </c>
      <c r="U163" s="13">
        <v>2.38</v>
      </c>
      <c r="V163" s="24">
        <f>IF(Weekly[[#This Row],[Actual]]="","",IF(AND(Weekly[[#This Row],[SVC_P]]=Weekly[[#This Row],[Actual]],Weekly[[#This Row],[SVC_P]]=TRUE),V162+Weekly[[#This Row],[BF H Odds]]-1,IF(AND(Weekly[[#This Row],[SVC_P]]=Weekly[[#This Row],[Actual]],Weekly[[#This Row],[SVC_P]]=FALSE),V162+Weekly[[#This Row],[BF V Odds]]-1,V162-1)))</f>
        <v>63.410000000000011</v>
      </c>
      <c r="W163" s="24">
        <f>IF(Weekly[[#This Row],[Actual]]="","",IF(AND(Weekly[[#This Row],[SVC_P]]=FALSE,Weekly[[#This Row],[Actual]]=TRUE),W162+Weekly[[#This Row],[BF H Odds]]-1,IF(AND(Weekly[[#This Row],[SVC_P]]=TRUE,Weekly[[#This Row],[Actual]]=FALSE,),W162+Weekly[[#This Row],[BF V Odds]]-1,W162-1)))</f>
        <v>-113.50999999999999</v>
      </c>
      <c r="X163" s="24">
        <f>IF(Weekly[[#This Row],[Actual]]="","",IF(AND(Weekly[[#This Row],[ADBC_P]]=Weekly[[#This Row],[Actual]],Weekly[[#This Row],[ADBC_P]]=TRUE),X162+Weekly[[#This Row],[BF H Odds]]-1,IF(AND(Weekly[[#This Row],[ADBC_P]]=Weekly[[#This Row],[Actual]],Weekly[[#This Row],[ADBC_P]]=FALSE),X162+Weekly[[#This Row],[BF V Odds]]-1,X162-1)))</f>
        <v>47.380000000000024</v>
      </c>
      <c r="Y163" s="24">
        <f>IF(Weekly[[#This Row],[Actual]]="","",IF(AND(Weekly[[#This Row],[ADBC_P]]=FALSE,Weekly[[#This Row],[Actual]]=TRUE),Y162+Weekly[[#This Row],[BF H Odds]]-1,IF(AND(Weekly[[#This Row],[ADBC_P]]=TRUE,Weekly[[#This Row],[Actual]]=FALSE),Y162+Weekly[[#This Row],[BF V Odds]]-1,Y162-1)))</f>
        <v>39.640000000000015</v>
      </c>
      <c r="Z163" s="24">
        <f>IF(Weekly[[#This Row],[Actual]]="","",IF(AND(Weekly[[#This Row],[RFC_P]]=Weekly[[#This Row],[Actual]],Weekly[[#This Row],[RFC_P]]=TRUE),Z162+Weekly[[#This Row],[BF H Odds]]-1,IF(AND(Weekly[[#This Row],[RFC_P]]=Weekly[[#This Row],[Actual]],Weekly[[#This Row],[RFC_P]]=FALSE),Z162+Weekly[[#This Row],[BF V Odds]]-1,Z162-1)))</f>
        <v>35.560000000000031</v>
      </c>
      <c r="AA163" s="24">
        <f>IF(Weekly[[#This Row],[Actual]]="","",IF(AND(Weekly[[#This Row],[RFC_P]]=FALSE,Weekly[[#This Row],[Actual]]=TRUE),AA162+Weekly[[#This Row],[BF H Odds]]-1,IF(AND(Weekly[[#This Row],[RFC_P]]=TRUE,Weekly[[#This Row],[Actual]]=FALSE),AA162+Weekly[[#This Row],[BF V Odds]]-1,AA162-1)))</f>
        <v>51.460000000000008</v>
      </c>
      <c r="AB163" s="24">
        <f>IF(Weekly[[#This Row],[Actual]]="","",IF(AND(Weekly[[#This Row],[GBC_P]]=Weekly[[#This Row],[Actual]],Weekly[[#This Row],[GBC_P]]=TRUE),AB162+Weekly[[#This Row],[BF H Odds]]-1,IF(AND(Weekly[[#This Row],[GBC_P]]=Weekly[[#This Row],[Actual]],Weekly[[#This Row],[GBC_P]]=FALSE),AB162+Weekly[[#This Row],[BF V Odds]]-1,AB162-1)))</f>
        <v>34.840000000000018</v>
      </c>
      <c r="AC163" s="24">
        <f>IF(Weekly[[#This Row],[Actual]]="","",IF(AND(Weekly[[#This Row],[GBC_P]]=FALSE,Weekly[[#This Row],[Actual]]=TRUE),AC162+Weekly[[#This Row],[BF H Odds]]-1,IF(AND(Weekly[[#This Row],[GBC_P]]=TRUE,Weekly[[#This Row],[Actual]]=FALSE),AC162+Weekly[[#This Row],[BF V Odds]]-1,AC162-1)))</f>
        <v>52.180000000000014</v>
      </c>
      <c r="AD163" s="24">
        <f>IF(Weekly[[#This Row],[Actual]]="","",IF(AND(Weekly[[#This Row],[HGBC_P]]=Weekly[[#This Row],[Actual]],Weekly[[#This Row],[HGBC_P]]=TRUE),AD162+Weekly[[#This Row],[BF H Odds]]-1,IF(AND(Weekly[[#This Row],[HGBC_P]]=Weekly[[#This Row],[Actual]],Weekly[[#This Row],[HGBC_P]]=FALSE),AD162+Weekly[[#This Row],[BF V Odds]]-1,AD162-1)))</f>
        <v>28.240000000000052</v>
      </c>
      <c r="AE163" s="24">
        <f>IF(Weekly[[#This Row],[Actual]]="","",IF(AND(Weekly[[#This Row],[HGBC_P]]=FALSE,Weekly[[#This Row],[Actual]]=TRUE),AE162+Weekly[[#This Row],[BF H Odds]]-1,IF(AND(Weekly[[#This Row],[HGBC_P]]=TRUE,Weekly[[#This Row],[Actual]]=FALSE),AE162+Weekly[[#This Row],[BF V Odds]]-1,AE162-1)))</f>
        <v>58.780000000000008</v>
      </c>
      <c r="AF163" s="24">
        <f>IF(Weekly[[#This Row],[Actual]]="","",IF(AND(Weekly[[#This Row],[XGB_P]]=Weekly[[#This Row],[Actual]],Weekly[[#This Row],[XGB_P]]=TRUE),AF162+Weekly[[#This Row],[BF H Odds]]-1,IF(AND(Weekly[[#This Row],[XGB_P]]=Weekly[[#This Row],[Actual]],Weekly[[#This Row],[XGB_P]]=FALSE),AF162+Weekly[[#This Row],[BF V Odds]]-1,AF162-1)))</f>
        <v>41.490000000000023</v>
      </c>
      <c r="AG163" s="24">
        <f>IF(Weekly[[#This Row],[Actual]]="","",IF(AND(Weekly[[#This Row],[XGB_P]]=FALSE,Weekly[[#This Row],[Actual]]=TRUE),AG162+Weekly[[#This Row],[BF H Odds]]-1,IF(AND(Weekly[[#This Row],[XGB_P]]=TRUE,Weekly[[#This Row],[Actual]]=FALSE),AG162+Weekly[[#This Row],[BF V Odds]]-1,AG162-1)))</f>
        <v>45.530000000000008</v>
      </c>
      <c r="AH163" s="24">
        <f>IF(Weekly[[#This Row],[Actual]]="","",IF(AND(Weekly[[#This Row],[QDA_P]]=Weekly[[#This Row],[Actual]],Weekly[[#This Row],[QDA_P]]=TRUE),AH162+Weekly[[#This Row],[BF H Odds]]-1,IF(AND(Weekly[[#This Row],[QDA_P]]=Weekly[[#This Row],[Actual]],Weekly[[#This Row],[QDA_P]]=FALSE),AH162+Weekly[[#This Row],[BF V Odds]]-1,AH162-1)))</f>
        <v>27.810000000000024</v>
      </c>
      <c r="AI163" s="24">
        <f>IF(Weekly[[#This Row],[Actual]]="","",IF(AND(Weekly[[#This Row],[QDA_P]]=FALSE,Weekly[[#This Row],[Actual]]=TRUE),AI162+Weekly[[#This Row],[BF H Odds]]-1,IF(AND(Weekly[[#This Row],[QDA_P]]=TRUE,Weekly[[#This Row],[Actual]]=FALSE),AI162+Weekly[[#This Row],[BF V Odds]]-1,AI162-1)))</f>
        <v>59.210000000000015</v>
      </c>
      <c r="AJ163" s="24">
        <f>IF(Weekly[[#This Row],[Actual]]="","",IF(AND(Weekly[[#This Row],[KNC_P]]=TRUE,Weekly[[#This Row],[Actual]]=TRUE),AJ162+Weekly[[#This Row],[BF H Odds]]-1,IF(AND(Weekly[[#This Row],[KNC_P]]=FALSE,Weekly[[#This Row],[Actual]]=FALSE),AJ162+Weekly[[#This Row],[BF V Odds]]-1,AJ162-1)))</f>
        <v>38.950000000000003</v>
      </c>
      <c r="AK163" s="24">
        <f>IF(Weekly[[#This Row],[Actual]]="","",IF(AND(Weekly[[#This Row],[KNC_P]]=FALSE,Weekly[[#This Row],[Actual]]=TRUE),AK162+Weekly[[#This Row],[BF H Odds]]-1,IF(AND(Weekly[[#This Row],[KNC_P]]=TRUE,Weekly[[#This Row],[Actual]]=FALSE),AK162+Weekly[[#This Row],[BF V Odds]]-1,AK162-1)))</f>
        <v>41.11999999999999</v>
      </c>
      <c r="AL163" s="30">
        <f>IF(Weekly[[#This Row],[Actual]]="","",COUNTIF(Weekly[[#This Row],[SVC_P]:[QDA_P]],TRUE))</f>
        <v>2</v>
      </c>
      <c r="AM163" s="30">
        <f>IF(Weekly[[#This Row],[Actual]]="","",COUNTIF(Weekly[[#This Row],[SVC_P]:[QDA_P]],FALSE))</f>
        <v>5</v>
      </c>
      <c r="AN163" t="str">
        <f>IF(AND(Weekly[[#This Row],[BF V Odds]]&gt;$BO$6,Weekly[[#This Row],[BF V Odds]] &lt; $BO$7),Weekly[[#This Row],[BF V Odds]],"")</f>
        <v/>
      </c>
      <c r="AO163" t="str">
        <f>IF(AND(Weekly[[#This Row],[BF H Odds]]&gt;$BO$6, Weekly[[#This Row],[BF H Odds]] &lt; $BO$7),Weekly[[#This Row],[BF H Odds]],"")</f>
        <v/>
      </c>
      <c r="AP163" s="37">
        <f>IF(AND(Weekly[[#This Row],[V Odds &lt;]]="",Weekly[[#This Row],[H Odds &lt;]]=""),AP162,IF(AND(Weekly[[#This Row],[H Odds &lt;]]&lt;&gt;"",Weekly[[#This Row],[SVC_P]]=TRUE,Weekly[[#This Row],[Actual]]=TRUE),AP162+Weekly[[#This Row],[H Odds &lt;]]-1,IF(AND(Weekly[[#This Row],[V Odds &lt;]]&lt;&gt;"",Weekly[[#This Row],[SVC_P]]=FALSE,Weekly[[#This Row],[Actual]]=FALSE),AP162+Weekly[[#This Row],[V Odds &lt;]]-1,IF(AND(Weekly[[#This Row],[V Odds &lt;]]&lt;&gt;"",Weekly[[#This Row],[SVC_P]]=FALSE,Weekly[[#This Row],[Actual]]=TRUE),AP162-1,IF(AND(Weekly[[#This Row],[H Odds &lt;]]&lt;&gt;"",Weekly[[#This Row],[SVC_P]]=TRUE,Weekly[[#This Row],[Actual]]=FALSE),AP162-1,AP162)))))</f>
        <v>59.230000000000011</v>
      </c>
      <c r="AQ163" s="37">
        <f>IF(AND(Weekly[[#This Row],[V Odds &lt;]]="",Weekly[[#This Row],[H Odds &lt;]]=""),AQ162,IF(AND(Weekly[[#This Row],[H Odds &lt;]]&lt;&gt;"",Weekly[[#This Row],[ADBC_P]]=TRUE,Weekly[[#This Row],[Actual]]=TRUE),AQ162+Weekly[[#This Row],[H Odds &lt;]]-1,IF(AND(Weekly[[#This Row],[V Odds &lt;]]&lt;&gt;"",Weekly[[#This Row],[ADBC_P]]=FALSE,Weekly[[#This Row],[Actual]]=FALSE),AQ162+Weekly[[#This Row],[V Odds &lt;]]-1,IF(AND(Weekly[[#This Row],[V Odds &lt;]]&lt;&gt;"",Weekly[[#This Row],[ADBC_P]]=FALSE,Weekly[[#This Row],[Actual]]=TRUE),AQ162-1,IF(AND(Weekly[[#This Row],[H Odds &lt;]]&lt;&gt;"",Weekly[[#This Row],[ADBC_P]]=TRUE,Weekly[[#This Row],[Actual]]=FALSE),AQ162-1,AQ162)))))</f>
        <v>49.33</v>
      </c>
      <c r="AR163" s="37">
        <f>IF(AND(Weekly[[#This Row],[V Odds &lt;]]="",Weekly[[#This Row],[H Odds &lt;]]=""),AR162,IF(AND(Weekly[[#This Row],[H Odds &lt;]]&lt;&gt;"",Weekly[[#This Row],[RFC_P]]=TRUE,Weekly[[#This Row],[Actual]]=TRUE),AR162+Weekly[[#This Row],[H Odds &lt;]]-1,IF(AND(Weekly[[#This Row],[V Odds &lt;]]&lt;&gt;"",Weekly[[#This Row],[RFC_P]]=FALSE,Weekly[[#This Row],[Actual]]=FALSE),AR162+Weekly[[#This Row],[V Odds &lt;]]-1,IF(AND(Weekly[[#This Row],[V Odds &lt;]]&lt;&gt;"",Weekly[[#This Row],[RFC_P]]=FALSE,Weekly[[#This Row],[Actual]]=TRUE),AR162-1,IF(AND(Weekly[[#This Row],[H Odds &lt;]]&lt;&gt;"",Weekly[[#This Row],[RFC_P]]=TRUE,Weekly[[#This Row],[Actual]]=FALSE),AR162-1,AR162)))))</f>
        <v>45.59</v>
      </c>
      <c r="AS163" s="37">
        <f>IF(AND(Weekly[[#This Row],[V Odds &lt;]]="",Weekly[[#This Row],[H Odds &lt;]]=""),AS162,IF(AND(Weekly[[#This Row],[H Odds &lt;]]&lt;&gt;"",Weekly[[#This Row],[GBC_P]]=TRUE,Weekly[[#This Row],[Actual]]=TRUE),AS162+Weekly[[#This Row],[H Odds &lt;]]-1,IF(AND(Weekly[[#This Row],[V Odds &lt;]]&lt;&gt;"",Weekly[[#This Row],[GBC_P]]=FALSE,Weekly[[#This Row],[Actual]]=FALSE),AS162+Weekly[[#This Row],[V Odds &lt;]]-1,IF(AND(Weekly[[#This Row],[V Odds &lt;]]&lt;&gt;"",Weekly[[#This Row],[GBC_P]]=FALSE,Weekly[[#This Row],[Actual]]=TRUE),AS162-1,IF(AND(Weekly[[#This Row],[H Odds &lt;]]&lt;&gt;"",Weekly[[#This Row],[GBC_P]]=TRUE,Weekly[[#This Row],[Actual]]=FALSE),AS162-1,AS162)))))</f>
        <v>48.08</v>
      </c>
      <c r="AT163" s="37">
        <f>IF(AND(Weekly[[#This Row],[V Odds &lt;]]="",Weekly[[#This Row],[H Odds &lt;]]=""),AT162,IF(AND(Weekly[[#This Row],[H Odds &lt;]]&lt;&gt;"",Weekly[[#This Row],[HGBC_P]]=TRUE,Weekly[[#This Row],[Actual]]=TRUE),AT162+Weekly[[#This Row],[H Odds &lt;]]-1,IF(AND(Weekly[[#This Row],[V Odds &lt;]]&lt;&gt;"",Weekly[[#This Row],[HGBC_P]]=FALSE,Weekly[[#This Row],[Actual]]=FALSE),AT162+Weekly[[#This Row],[V Odds &lt;]]-1,IF(AND(Weekly[[#This Row],[V Odds &lt;]]&lt;&gt;"",Weekly[[#This Row],[HGBC_P]]=FALSE,Weekly[[#This Row],[Actual]]=TRUE),AT162-1,IF(AND(Weekly[[#This Row],[H Odds &lt;]]&lt;&gt;"",Weekly[[#This Row],[HGBC_P]]=TRUE,Weekly[[#This Row],[Actual]]=FALSE),AT162-1,AT162)))))</f>
        <v>44.51</v>
      </c>
      <c r="AU163" s="37">
        <f>IF(AND(Weekly[[#This Row],[V Odds &lt;]]="",Weekly[[#This Row],[H Odds &lt;]]=""),AU162,IF(AND(Weekly[[#This Row],[H Odds &lt;]]&lt;&gt;"",Weekly[[#This Row],[XGB_P]]=TRUE,Weekly[[#This Row],[Actual]]=TRUE),AU162+Weekly[[#This Row],[H Odds &lt;]]-1,IF(AND(Weekly[[#This Row],[V Odds &lt;]]&lt;&gt;"",Weekly[[#This Row],[XGB_P]]=FALSE,Weekly[[#This Row],[Actual]]=FALSE),AU162+Weekly[[#This Row],[V Odds &lt;]]-1,IF(AND(Weekly[[#This Row],[V Odds &lt;]]&lt;&gt;"",Weekly[[#This Row],[XGB_P]]=FALSE,Weekly[[#This Row],[Actual]]=TRUE),AU162-1,IF(AND(Weekly[[#This Row],[H Odds &lt;]]&lt;&gt;"",Weekly[[#This Row],[XGB_P]]=TRUE,Weekly[[#This Row],[Actual]]=FALSE),AU162-1,AU162)))))</f>
        <v>48.910000000000004</v>
      </c>
      <c r="AV163" s="37">
        <f>IF(AND(Weekly[[#This Row],[V Odds &lt;]]="",Weekly[[#This Row],[H Odds &lt;]]=""),AV162,IF(AND(Weekly[[#This Row],[H Odds &lt;]]&lt;&gt;"",Weekly[[#This Row],[QDA_P]]=TRUE,Weekly[[#This Row],[Actual]]=TRUE),AV162+Weekly[[#This Row],[H Odds &lt;]]-1,IF(AND(Weekly[[#This Row],[V Odds &lt;]]&lt;&gt;"",Weekly[[#This Row],[QDA_P]]=FALSE,Weekly[[#This Row],[Actual]]=FALSE),AV162+Weekly[[#This Row],[V Odds &lt;]]-1,IF(AND(Weekly[[#This Row],[V Odds &lt;]]&lt;&gt;"",Weekly[[#This Row],[QDA_P]]=FALSE,Weekly[[#This Row],[Actual]]=TRUE),AV162-1,IF(AND(Weekly[[#This Row],[H Odds &lt;]]&lt;&gt;"",Weekly[[#This Row],[QDA_P]]=TRUE,Weekly[[#This Row],[Actual]]=FALSE),AV162-1,AV162)))))</f>
        <v>47.749999999999993</v>
      </c>
      <c r="AW163" s="37">
        <f>IF(AND(Weekly[[#This Row],[H Odds &lt;]]="",Weekly[[#This Row],[V Odds &lt;]]=""),AW162,IF(AND(Weekly[[#This Row],[KNC_P]]=Weekly[[#This Row],[Actual]],Weekly[[#This Row],[KNC_P]]=TRUE),AW162+Weekly[[#This Row],[BF H Odds]]-1,IF(AND(Weekly[[#This Row],[KNC_P]]=Weekly[[#This Row],[Actual]],Weekly[[#This Row],[KNC_P]]=FALSE),AW162+Weekly[[#This Row],[BF V Odds]]-1,AW162-1)))</f>
        <v>40.94</v>
      </c>
      <c r="AX163" s="37">
        <f>IF(AND(Weekly[[#This Row],[V Odds &lt;]]="",Weekly[[#This Row],[H Odds &lt;]]=""),AX162,IF(AND(Weekly[[#This Row],[V Odds &lt;]]&lt;&gt;"",Weekly[[#This Row],[FALSES]]&gt;0,Weekly[[#This Row],[Actual]]=FALSE),AX162+Weekly[[#This Row],[V Odds &lt;]]-1,IF(AND(Weekly[[#This Row],[H Odds &lt;]]&lt;&gt;"",Weekly[[#This Row],[TRUES]]&gt;0,Weekly[[#This Row],[Actual]]=TRUE),AX162+Weekly[[#This Row],[H Odds &lt;]]-1,IF(AND(Weekly[[#This Row],[V Odds &lt;]]&lt;&gt;"",Weekly[[#This Row],[FALSES]]=0),AX162,IF(AND(Weekly[[#This Row],[H Odds &lt;]]&lt;&gt;"",Weekly[[#This Row],[TRUES]]=0),AX162,AX162-1)))))</f>
        <v>63.25</v>
      </c>
      <c r="AY163" s="37">
        <f>IF(AND(Weekly[[#This Row],[V Odds &lt;]]="",Weekly[[#This Row],[H Odds &lt;]]=""),AY162,IF(AND(Weekly[[#This Row],[V Odds &lt;]]&lt;&gt;"",Weekly[[#This Row],[FALSES]]&gt;0,Weekly[[#This Row],[Actual]]=FALSE),AY162+((Weekly[[#This Row],[V Odds &lt;]]-1)*0.92),IF(AND(Weekly[[#This Row],[H Odds &lt;]]&lt;&gt;"",Weekly[[#This Row],[TRUES]]&gt;0,Weekly[[#This Row],[Actual]]=TRUE),AY162+((Weekly[[#This Row],[H Odds &lt;]]-1)*0.92),IF(AND(Weekly[[#This Row],[V Odds &lt;]]&lt;&gt;"",Weekly[[#This Row],[FALSES]]=0),AY162,IF(AND(Weekly[[#This Row],[H Odds &lt;]]&lt;&gt;"",Weekly[[#This Row],[TRUES]]=0),AY162,AY162-1)))))</f>
        <v>59.870000000000012</v>
      </c>
      <c r="AZ163" s="37">
        <f>IF(AND(Weekly[[#This Row],[V Odds &lt;]]="",Weekly[[#This Row],[H Odds &lt;]]=""),AZ162,IF(AND(Weekly[[#This Row],[V Odds &lt;]]&lt;&gt;"",Weekly[[#This Row],[Actual]]=FALSE),AZ162+Weekly[[#This Row],[V Odds &lt;]]-1,IF(AND(Weekly[[#This Row],[H Odds &lt;]]&lt;&gt;"",Weekly[[#This Row],[Actual]]=TRUE),AZ162+Weekly[[#This Row],[H Odds &lt;]]-1,AZ162-1)))</f>
        <v>67.22</v>
      </c>
      <c r="BA163" s="38">
        <f>IF(Weekly[[#This Row],[H Odds &lt;]]="",BA162,IF(AND(Weekly[[#This Row],[H Odds &lt;]]&lt;&gt;"",Weekly[[#This Row],[SVC_P]]=TRUE,Weekly[[#This Row],[Actual]]=TRUE),BA162+Weekly[[#This Row],[H Odds &lt;]]-1,IF(AND(Weekly[[#This Row],[H Odds &lt;]]&lt;&gt;"",Weekly[[#This Row],[SVC_P]]=TRUE,Weekly[[#This Row],[Actual]]=FALSE),BA162-1,BA162)))</f>
        <v>56.54</v>
      </c>
      <c r="BB163" s="38">
        <f>IF(Weekly[[#This Row],[H Odds &lt;]]="",BB162,IF(AND(Weekly[[#This Row],[H Odds &lt;]]&lt;&gt;"",Weekly[[#This Row],[ADBC_P]]=TRUE,Weekly[[#This Row],[Actual]]=TRUE),BB162+Weekly[[#This Row],[H Odds &lt;]]-1,IF(AND(Weekly[[#This Row],[H Odds &lt;]]&lt;&gt;"",Weekly[[#This Row],[ADBC_P]]=TRUE,Weekly[[#This Row],[Actual]]=FALSE),BB162-1,BB162)))</f>
        <v>43.01</v>
      </c>
      <c r="BC163" s="38">
        <f>IF(Weekly[[#This Row],[H Odds &lt;]]="",BC162,IF(AND(Weekly[[#This Row],[H Odds &lt;]]&lt;&gt;"",Weekly[[#This Row],[RFC_P]]=TRUE,Weekly[[#This Row],[Actual]]=TRUE),BC162+Weekly[[#This Row],[H Odds &lt;]]-1,IF(AND(Weekly[[#This Row],[H Odds &lt;]]&lt;&gt;"",Weekly[[#This Row],[RFC_P]]=TRUE,Weekly[[#This Row],[Actual]]=FALSE),BC162-1,BC162)))</f>
        <v>42.76</v>
      </c>
      <c r="BD163" s="38">
        <f>IF(Weekly[[#This Row],[H Odds &lt;]]="",BD162,IF(AND(Weekly[[#This Row],[H Odds &lt;]]&lt;&gt;"",Weekly[[#This Row],[GBC_P]]=TRUE,Weekly[[#This Row],[Actual]]=TRUE),BD162+Weekly[[#This Row],[H Odds &lt;]]-1,IF(AND(Weekly[[#This Row],[H Odds &lt;]]&lt;&gt;"",Weekly[[#This Row],[GBC_P]]=TRUE,Weekly[[#This Row],[Actual]]=FALSE),BD162-1,BD162)))</f>
        <v>43.76</v>
      </c>
      <c r="BE163" s="38">
        <f>IF(Weekly[[#This Row],[H Odds &lt;]]="",BE162,IF(AND(Weekly[[#This Row],[H Odds &lt;]]&lt;&gt;"",Weekly[[#This Row],[HGBC_P]]=TRUE,Weekly[[#This Row],[Actual]]=TRUE),BE162+Weekly[[#This Row],[H Odds &lt;]]-1,IF(AND(Weekly[[#This Row],[H Odds &lt;]]&lt;&gt;"",Weekly[[#This Row],[HGBC_P]]=TRUE,Weekly[[#This Row],[Actual]]=FALSE),BE162-1,BE162)))</f>
        <v>44.01</v>
      </c>
      <c r="BF163" s="38">
        <f>IF(Weekly[[#This Row],[H Odds &lt;]]="",BF162,IF(AND(Weekly[[#This Row],[H Odds &lt;]]&lt;&gt;"",Weekly[[#This Row],[XGB_P]]=TRUE,Weekly[[#This Row],[Actual]]=TRUE),BF162+Weekly[[#This Row],[H Odds &lt;]]-1,IF(AND(Weekly[[#This Row],[H Odds &lt;]]&lt;&gt;"",Weekly[[#This Row],[XGB_P]]=TRUE,Weekly[[#This Row],[Actual]]=FALSE),BF162-1,BF162)))</f>
        <v>47.28</v>
      </c>
      <c r="BG163" s="38">
        <f>IF(Weekly[[#This Row],[H Odds &lt;]]="",BG162,IF(AND(Weekly[[#This Row],[H Odds &lt;]]&lt;&gt;"",Weekly[[#This Row],[QDA_P]]=TRUE,Weekly[[#This Row],[Actual]]=TRUE),BG162+Weekly[[#This Row],[H Odds &lt;]]-1,IF(AND(Weekly[[#This Row],[H Odds &lt;]]&lt;&gt;"",Weekly[[#This Row],[QDA_P]]=TRUE,Weekly[[#This Row],[Actual]]=FALSE),BG162-1,BG162)))</f>
        <v>40.729999999999997</v>
      </c>
      <c r="BH163" s="38">
        <f>IF(Weekly[[#This Row],[H Odds &lt;]]="",BH162,IF(AND(Weekly[[#This Row],[H Odds &lt;]]&lt;&gt;"",Weekly[[#This Row],[KNC_P]]=TRUE,Weekly[[#This Row],[Actual]]=TRUE),BH162+Weekly[[#This Row],[H Odds &lt;]]-1,IF(AND(Weekly[[#This Row],[H Odds &lt;]]&lt;&gt;"",Weekly[[#This Row],[KNC_P]]=TRUE,Weekly[[#This Row],[Actual]]=FALSE),BH162-1,BH162)))</f>
        <v>39</v>
      </c>
      <c r="BI163" s="38">
        <f>IF(Weekly[[#This Row],[H Odds &lt;]]="",BI162,IF(AND(Weekly[[#This Row],[H Odds &lt;]]&lt;&gt;"",Weekly[[#This Row],[TRUES]]&gt;0,Weekly[[#This Row],[Actual]]=TRUE),BI162+Weekly[[#This Row],[H Odds &lt;]]-1,IF(AND(Weekly[[#This Row],[H Odds &lt;]]&lt;&gt;"",Weekly[[#This Row],[TRUES]]=0),BI162,BI162-1)))</f>
        <v>56.54</v>
      </c>
      <c r="BJ163" s="38">
        <f>IF(Weekly[[#This Row],[H Odds &lt;]]="",BJ162,IF(AND(Weekly[[#This Row],[H Odds &lt;]]&lt;&gt;"",Weekly[[#This Row],[Actual]]=TRUE),BJ162+Weekly[[#This Row],[H Odds &lt;]]-1,IF(AND(Weekly[[#This Row],[H Odds &lt;]]&lt;&gt;"",Weekly[[#This Row],[Actual]]=FALSE),BJ162-1,BJ162)))</f>
        <v>55.54</v>
      </c>
      <c r="BK163" s="58">
        <f>IF(AND(Weekly[[#This Row],[TRUES]]&gt;4,Weekly[[#This Row],[Actual]]=TRUE),BK162+Weekly[[#This Row],[BF H Odds]]-1,IF(AND(Weekly[[#This Row],[FALSES]]&gt;4,Weekly[[#This Row],[Actual]]=FALSE),BK162+Weekly[[#This Row],[BF V Odds]]-1,IF(AND(Weekly[[#This Row],[TRUES]]&gt;4,Weekly[[#This Row],[Actual]]=FALSE),BK162-1,IF(AND(Weekly[[#This Row],[FALSES]]&gt;4,Weekly[[#This Row],[Actual]]=TRUE),BK162-1,BK162))))</f>
        <v>38.030000000000022</v>
      </c>
      <c r="BL163" s="58">
        <f>IF(AND(Weekly[[#This Row],[TRUES]]&gt;5,Weekly[[#This Row],[Actual]]=TRUE),BL162+Weekly[[#This Row],[BF H Odds]]-1,IF(AND(Weekly[[#This Row],[FALSES]]&gt;5,Weekly[[#This Row],[Actual]]=FALSE),BL162+Weekly[[#This Row],[BF V Odds]]-1,IF(AND(Weekly[[#This Row],[TRUES]]&gt;5,Weekly[[#This Row],[Actual]]=FALSE),BL162-1,IF(AND(Weekly[[#This Row],[FALSES]]&gt;5,Weekly[[#This Row],[Actual]]=TRUE),BL162-1,BL162))))</f>
        <v>41.77000000000001</v>
      </c>
      <c r="BM163" s="58">
        <f>IF(AND(Weekly[[#This Row],[TRUES]]&gt;6,Weekly[[#This Row],[Actual]]=TRUE),BM162+Weekly[[#This Row],[BF H Odds]]-1,IF(AND(Weekly[[#This Row],[FALSES]]&gt;6,Weekly[[#This Row],[Actual]]=FALSE),BM162+Weekly[[#This Row],[BF V Odds]]-1,IF(AND(Weekly[[#This Row],[TRUES]]&gt;6,Weekly[[#This Row],[Actual]]=FALSE),BM162-1,IF(AND(Weekly[[#This Row],[FALSES]]&gt;6,Weekly[[#This Row],[Actual]]=TRUE),BM162-1,BM162))))</f>
        <v>43.820000000000007</v>
      </c>
      <c r="BN163" s="24"/>
    </row>
    <row r="164" spans="1:66" x14ac:dyDescent="0.25">
      <c r="A164" s="1">
        <v>191</v>
      </c>
      <c r="B164" s="10">
        <v>44258</v>
      </c>
      <c r="C164" s="17" t="s">
        <v>35</v>
      </c>
      <c r="D164" s="15" t="s">
        <v>34</v>
      </c>
      <c r="E164" t="b">
        <v>1</v>
      </c>
      <c r="F164" t="b">
        <v>1</v>
      </c>
      <c r="G164" t="b">
        <v>1</v>
      </c>
      <c r="H164" t="b">
        <v>1</v>
      </c>
      <c r="I164" t="b">
        <v>0</v>
      </c>
      <c r="J164" t="b">
        <v>0</v>
      </c>
      <c r="K164" t="b">
        <v>1</v>
      </c>
      <c r="L164" t="b">
        <v>1</v>
      </c>
      <c r="N164">
        <v>5</v>
      </c>
      <c r="O164">
        <v>3.1</v>
      </c>
      <c r="P164" t="b">
        <v>0</v>
      </c>
      <c r="Q164" t="s">
        <v>66</v>
      </c>
      <c r="R164" s="9">
        <f>IFERROR(IF(Weekly[[#This Row],[Won Bet?]]="yes",R163+(Weekly[[#This Row],[BF Odds]]*Weekly[[#This Row],[BF Stake]])-Weekly[[#This Row],[BF Stake]],R163-Weekly[[#This Row],[BF Stake]]),R163)</f>
        <v>195.5</v>
      </c>
      <c r="S164" s="9">
        <f>IFERROR(IF(Weekly[[#This Row],[Won Bet?]]="yes",S163+(((Weekly[[#This Row],[BF Odds]]*Weekly[[#This Row],[BF Stake]])-Weekly[[#This Row],[BF Stake]])*0.95),S163-Weekly[[#This Row],[BF Stake]]),S163)</f>
        <v>194.97499999999999</v>
      </c>
      <c r="T164" s="13">
        <v>3.1</v>
      </c>
      <c r="U164" s="13">
        <v>1.47</v>
      </c>
      <c r="V164" s="24">
        <f>IF(Weekly[[#This Row],[Actual]]="","",IF(AND(Weekly[[#This Row],[SVC_P]]=Weekly[[#This Row],[Actual]],Weekly[[#This Row],[SVC_P]]=TRUE),V163+Weekly[[#This Row],[BF H Odds]]-1,IF(AND(Weekly[[#This Row],[SVC_P]]=Weekly[[#This Row],[Actual]],Weekly[[#This Row],[SVC_P]]=FALSE),V163+Weekly[[#This Row],[BF V Odds]]-1,V163-1)))</f>
        <v>62.410000000000011</v>
      </c>
      <c r="W164" s="24">
        <f>IF(Weekly[[#This Row],[Actual]]="","",IF(AND(Weekly[[#This Row],[SVC_P]]=FALSE,Weekly[[#This Row],[Actual]]=TRUE),W163+Weekly[[#This Row],[BF H Odds]]-1,IF(AND(Weekly[[#This Row],[SVC_P]]=TRUE,Weekly[[#This Row],[Actual]]=FALSE,),W163+Weekly[[#This Row],[BF V Odds]]-1,W163-1)))</f>
        <v>-114.50999999999999</v>
      </c>
      <c r="X164" s="24">
        <f>IF(Weekly[[#This Row],[Actual]]="","",IF(AND(Weekly[[#This Row],[ADBC_P]]=Weekly[[#This Row],[Actual]],Weekly[[#This Row],[ADBC_P]]=TRUE),X163+Weekly[[#This Row],[BF H Odds]]-1,IF(AND(Weekly[[#This Row],[ADBC_P]]=Weekly[[#This Row],[Actual]],Weekly[[#This Row],[ADBC_P]]=FALSE),X163+Weekly[[#This Row],[BF V Odds]]-1,X163-1)))</f>
        <v>46.380000000000024</v>
      </c>
      <c r="Y164" s="24">
        <f>IF(Weekly[[#This Row],[Actual]]="","",IF(AND(Weekly[[#This Row],[ADBC_P]]=FALSE,Weekly[[#This Row],[Actual]]=TRUE),Y163+Weekly[[#This Row],[BF H Odds]]-1,IF(AND(Weekly[[#This Row],[ADBC_P]]=TRUE,Weekly[[#This Row],[Actual]]=FALSE),Y163+Weekly[[#This Row],[BF V Odds]]-1,Y163-1)))</f>
        <v>41.740000000000016</v>
      </c>
      <c r="Z164" s="24">
        <f>IF(Weekly[[#This Row],[Actual]]="","",IF(AND(Weekly[[#This Row],[RFC_P]]=Weekly[[#This Row],[Actual]],Weekly[[#This Row],[RFC_P]]=TRUE),Z163+Weekly[[#This Row],[BF H Odds]]-1,IF(AND(Weekly[[#This Row],[RFC_P]]=Weekly[[#This Row],[Actual]],Weekly[[#This Row],[RFC_P]]=FALSE),Z163+Weekly[[#This Row],[BF V Odds]]-1,Z163-1)))</f>
        <v>34.560000000000031</v>
      </c>
      <c r="AA164" s="24">
        <f>IF(Weekly[[#This Row],[Actual]]="","",IF(AND(Weekly[[#This Row],[RFC_P]]=FALSE,Weekly[[#This Row],[Actual]]=TRUE),AA163+Weekly[[#This Row],[BF H Odds]]-1,IF(AND(Weekly[[#This Row],[RFC_P]]=TRUE,Weekly[[#This Row],[Actual]]=FALSE),AA163+Weekly[[#This Row],[BF V Odds]]-1,AA163-1)))</f>
        <v>53.560000000000009</v>
      </c>
      <c r="AB164" s="24">
        <f>IF(Weekly[[#This Row],[Actual]]="","",IF(AND(Weekly[[#This Row],[GBC_P]]=Weekly[[#This Row],[Actual]],Weekly[[#This Row],[GBC_P]]=TRUE),AB163+Weekly[[#This Row],[BF H Odds]]-1,IF(AND(Weekly[[#This Row],[GBC_P]]=Weekly[[#This Row],[Actual]],Weekly[[#This Row],[GBC_P]]=FALSE),AB163+Weekly[[#This Row],[BF V Odds]]-1,AB163-1)))</f>
        <v>33.840000000000018</v>
      </c>
      <c r="AC164" s="24">
        <f>IF(Weekly[[#This Row],[Actual]]="","",IF(AND(Weekly[[#This Row],[GBC_P]]=FALSE,Weekly[[#This Row],[Actual]]=TRUE),AC163+Weekly[[#This Row],[BF H Odds]]-1,IF(AND(Weekly[[#This Row],[GBC_P]]=TRUE,Weekly[[#This Row],[Actual]]=FALSE),AC163+Weekly[[#This Row],[BF V Odds]]-1,AC163-1)))</f>
        <v>54.280000000000015</v>
      </c>
      <c r="AD164" s="24">
        <f>IF(Weekly[[#This Row],[Actual]]="","",IF(AND(Weekly[[#This Row],[HGBC_P]]=Weekly[[#This Row],[Actual]],Weekly[[#This Row],[HGBC_P]]=TRUE),AD163+Weekly[[#This Row],[BF H Odds]]-1,IF(AND(Weekly[[#This Row],[HGBC_P]]=Weekly[[#This Row],[Actual]],Weekly[[#This Row],[HGBC_P]]=FALSE),AD163+Weekly[[#This Row],[BF V Odds]]-1,AD163-1)))</f>
        <v>30.340000000000053</v>
      </c>
      <c r="AE164" s="24">
        <f>IF(Weekly[[#This Row],[Actual]]="","",IF(AND(Weekly[[#This Row],[HGBC_P]]=FALSE,Weekly[[#This Row],[Actual]]=TRUE),AE163+Weekly[[#This Row],[BF H Odds]]-1,IF(AND(Weekly[[#This Row],[HGBC_P]]=TRUE,Weekly[[#This Row],[Actual]]=FALSE),AE163+Weekly[[#This Row],[BF V Odds]]-1,AE163-1)))</f>
        <v>57.780000000000008</v>
      </c>
      <c r="AF164" s="24">
        <f>IF(Weekly[[#This Row],[Actual]]="","",IF(AND(Weekly[[#This Row],[XGB_P]]=Weekly[[#This Row],[Actual]],Weekly[[#This Row],[XGB_P]]=TRUE),AF163+Weekly[[#This Row],[BF H Odds]]-1,IF(AND(Weekly[[#This Row],[XGB_P]]=Weekly[[#This Row],[Actual]],Weekly[[#This Row],[XGB_P]]=FALSE),AF163+Weekly[[#This Row],[BF V Odds]]-1,AF163-1)))</f>
        <v>43.590000000000025</v>
      </c>
      <c r="AG164" s="24">
        <f>IF(Weekly[[#This Row],[Actual]]="","",IF(AND(Weekly[[#This Row],[XGB_P]]=FALSE,Weekly[[#This Row],[Actual]]=TRUE),AG163+Weekly[[#This Row],[BF H Odds]]-1,IF(AND(Weekly[[#This Row],[XGB_P]]=TRUE,Weekly[[#This Row],[Actual]]=FALSE),AG163+Weekly[[#This Row],[BF V Odds]]-1,AG163-1)))</f>
        <v>44.530000000000008</v>
      </c>
      <c r="AH164" s="24">
        <f>IF(Weekly[[#This Row],[Actual]]="","",IF(AND(Weekly[[#This Row],[QDA_P]]=Weekly[[#This Row],[Actual]],Weekly[[#This Row],[QDA_P]]=TRUE),AH163+Weekly[[#This Row],[BF H Odds]]-1,IF(AND(Weekly[[#This Row],[QDA_P]]=Weekly[[#This Row],[Actual]],Weekly[[#This Row],[QDA_P]]=FALSE),AH163+Weekly[[#This Row],[BF V Odds]]-1,AH163-1)))</f>
        <v>26.810000000000024</v>
      </c>
      <c r="AI164" s="24">
        <f>IF(Weekly[[#This Row],[Actual]]="","",IF(AND(Weekly[[#This Row],[QDA_P]]=FALSE,Weekly[[#This Row],[Actual]]=TRUE),AI163+Weekly[[#This Row],[BF H Odds]]-1,IF(AND(Weekly[[#This Row],[QDA_P]]=TRUE,Weekly[[#This Row],[Actual]]=FALSE),AI163+Weekly[[#This Row],[BF V Odds]]-1,AI163-1)))</f>
        <v>61.310000000000016</v>
      </c>
      <c r="AJ164" s="24">
        <f>IF(Weekly[[#This Row],[Actual]]="","",IF(AND(Weekly[[#This Row],[KNC_P]]=TRUE,Weekly[[#This Row],[Actual]]=TRUE),AJ163+Weekly[[#This Row],[BF H Odds]]-1,IF(AND(Weekly[[#This Row],[KNC_P]]=FALSE,Weekly[[#This Row],[Actual]]=FALSE),AJ163+Weekly[[#This Row],[BF V Odds]]-1,AJ163-1)))</f>
        <v>37.950000000000003</v>
      </c>
      <c r="AK164" s="24">
        <f>IF(Weekly[[#This Row],[Actual]]="","",IF(AND(Weekly[[#This Row],[KNC_P]]=FALSE,Weekly[[#This Row],[Actual]]=TRUE),AK163+Weekly[[#This Row],[BF H Odds]]-1,IF(AND(Weekly[[#This Row],[KNC_P]]=TRUE,Weekly[[#This Row],[Actual]]=FALSE),AK163+Weekly[[#This Row],[BF V Odds]]-1,AK163-1)))</f>
        <v>43.219999999999992</v>
      </c>
      <c r="AL164" s="30">
        <f>IF(Weekly[[#This Row],[Actual]]="","",COUNTIF(Weekly[[#This Row],[SVC_P]:[QDA_P]],TRUE))</f>
        <v>5</v>
      </c>
      <c r="AM164" s="30">
        <f>IF(Weekly[[#This Row],[Actual]]="","",COUNTIF(Weekly[[#This Row],[SVC_P]:[QDA_P]],FALSE))</f>
        <v>2</v>
      </c>
      <c r="AN164">
        <f>IF(AND(Weekly[[#This Row],[BF V Odds]]&gt;$BO$6,Weekly[[#This Row],[BF V Odds]] &lt; $BO$7),Weekly[[#This Row],[BF V Odds]],"")</f>
        <v>3.1</v>
      </c>
      <c r="AO164" t="str">
        <f>IF(AND(Weekly[[#This Row],[BF H Odds]]&gt;$BO$6, Weekly[[#This Row],[BF H Odds]] &lt; $BO$7),Weekly[[#This Row],[BF H Odds]],"")</f>
        <v/>
      </c>
      <c r="AP164" s="37">
        <f>IF(AND(Weekly[[#This Row],[V Odds &lt;]]="",Weekly[[#This Row],[H Odds &lt;]]=""),AP163,IF(AND(Weekly[[#This Row],[H Odds &lt;]]&lt;&gt;"",Weekly[[#This Row],[SVC_P]]=TRUE,Weekly[[#This Row],[Actual]]=TRUE),AP163+Weekly[[#This Row],[H Odds &lt;]]-1,IF(AND(Weekly[[#This Row],[V Odds &lt;]]&lt;&gt;"",Weekly[[#This Row],[SVC_P]]=FALSE,Weekly[[#This Row],[Actual]]=FALSE),AP163+Weekly[[#This Row],[V Odds &lt;]]-1,IF(AND(Weekly[[#This Row],[V Odds &lt;]]&lt;&gt;"",Weekly[[#This Row],[SVC_P]]=FALSE,Weekly[[#This Row],[Actual]]=TRUE),AP163-1,IF(AND(Weekly[[#This Row],[H Odds &lt;]]&lt;&gt;"",Weekly[[#This Row],[SVC_P]]=TRUE,Weekly[[#This Row],[Actual]]=FALSE),AP163-1,AP163)))))</f>
        <v>59.230000000000011</v>
      </c>
      <c r="AQ164" s="37">
        <f>IF(AND(Weekly[[#This Row],[V Odds &lt;]]="",Weekly[[#This Row],[H Odds &lt;]]=""),AQ163,IF(AND(Weekly[[#This Row],[H Odds &lt;]]&lt;&gt;"",Weekly[[#This Row],[ADBC_P]]=TRUE,Weekly[[#This Row],[Actual]]=TRUE),AQ163+Weekly[[#This Row],[H Odds &lt;]]-1,IF(AND(Weekly[[#This Row],[V Odds &lt;]]&lt;&gt;"",Weekly[[#This Row],[ADBC_P]]=FALSE,Weekly[[#This Row],[Actual]]=FALSE),AQ163+Weekly[[#This Row],[V Odds &lt;]]-1,IF(AND(Weekly[[#This Row],[V Odds &lt;]]&lt;&gt;"",Weekly[[#This Row],[ADBC_P]]=FALSE,Weekly[[#This Row],[Actual]]=TRUE),AQ163-1,IF(AND(Weekly[[#This Row],[H Odds &lt;]]&lt;&gt;"",Weekly[[#This Row],[ADBC_P]]=TRUE,Weekly[[#This Row],[Actual]]=FALSE),AQ163-1,AQ163)))))</f>
        <v>49.33</v>
      </c>
      <c r="AR164" s="37">
        <f>IF(AND(Weekly[[#This Row],[V Odds &lt;]]="",Weekly[[#This Row],[H Odds &lt;]]=""),AR163,IF(AND(Weekly[[#This Row],[H Odds &lt;]]&lt;&gt;"",Weekly[[#This Row],[RFC_P]]=TRUE,Weekly[[#This Row],[Actual]]=TRUE),AR163+Weekly[[#This Row],[H Odds &lt;]]-1,IF(AND(Weekly[[#This Row],[V Odds &lt;]]&lt;&gt;"",Weekly[[#This Row],[RFC_P]]=FALSE,Weekly[[#This Row],[Actual]]=FALSE),AR163+Weekly[[#This Row],[V Odds &lt;]]-1,IF(AND(Weekly[[#This Row],[V Odds &lt;]]&lt;&gt;"",Weekly[[#This Row],[RFC_P]]=FALSE,Weekly[[#This Row],[Actual]]=TRUE),AR163-1,IF(AND(Weekly[[#This Row],[H Odds &lt;]]&lt;&gt;"",Weekly[[#This Row],[RFC_P]]=TRUE,Weekly[[#This Row],[Actual]]=FALSE),AR163-1,AR163)))))</f>
        <v>45.59</v>
      </c>
      <c r="AS164" s="37">
        <f>IF(AND(Weekly[[#This Row],[V Odds &lt;]]="",Weekly[[#This Row],[H Odds &lt;]]=""),AS163,IF(AND(Weekly[[#This Row],[H Odds &lt;]]&lt;&gt;"",Weekly[[#This Row],[GBC_P]]=TRUE,Weekly[[#This Row],[Actual]]=TRUE),AS163+Weekly[[#This Row],[H Odds &lt;]]-1,IF(AND(Weekly[[#This Row],[V Odds &lt;]]&lt;&gt;"",Weekly[[#This Row],[GBC_P]]=FALSE,Weekly[[#This Row],[Actual]]=FALSE),AS163+Weekly[[#This Row],[V Odds &lt;]]-1,IF(AND(Weekly[[#This Row],[V Odds &lt;]]&lt;&gt;"",Weekly[[#This Row],[GBC_P]]=FALSE,Weekly[[#This Row],[Actual]]=TRUE),AS163-1,IF(AND(Weekly[[#This Row],[H Odds &lt;]]&lt;&gt;"",Weekly[[#This Row],[GBC_P]]=TRUE,Weekly[[#This Row],[Actual]]=FALSE),AS163-1,AS163)))))</f>
        <v>48.08</v>
      </c>
      <c r="AT164" s="37">
        <f>IF(AND(Weekly[[#This Row],[V Odds &lt;]]="",Weekly[[#This Row],[H Odds &lt;]]=""),AT163,IF(AND(Weekly[[#This Row],[H Odds &lt;]]&lt;&gt;"",Weekly[[#This Row],[HGBC_P]]=TRUE,Weekly[[#This Row],[Actual]]=TRUE),AT163+Weekly[[#This Row],[H Odds &lt;]]-1,IF(AND(Weekly[[#This Row],[V Odds &lt;]]&lt;&gt;"",Weekly[[#This Row],[HGBC_P]]=FALSE,Weekly[[#This Row],[Actual]]=FALSE),AT163+Weekly[[#This Row],[V Odds &lt;]]-1,IF(AND(Weekly[[#This Row],[V Odds &lt;]]&lt;&gt;"",Weekly[[#This Row],[HGBC_P]]=FALSE,Weekly[[#This Row],[Actual]]=TRUE),AT163-1,IF(AND(Weekly[[#This Row],[H Odds &lt;]]&lt;&gt;"",Weekly[[#This Row],[HGBC_P]]=TRUE,Weekly[[#This Row],[Actual]]=FALSE),AT163-1,AT163)))))</f>
        <v>46.61</v>
      </c>
      <c r="AU164" s="37">
        <f>IF(AND(Weekly[[#This Row],[V Odds &lt;]]="",Weekly[[#This Row],[H Odds &lt;]]=""),AU163,IF(AND(Weekly[[#This Row],[H Odds &lt;]]&lt;&gt;"",Weekly[[#This Row],[XGB_P]]=TRUE,Weekly[[#This Row],[Actual]]=TRUE),AU163+Weekly[[#This Row],[H Odds &lt;]]-1,IF(AND(Weekly[[#This Row],[V Odds &lt;]]&lt;&gt;"",Weekly[[#This Row],[XGB_P]]=FALSE,Weekly[[#This Row],[Actual]]=FALSE),AU163+Weekly[[#This Row],[V Odds &lt;]]-1,IF(AND(Weekly[[#This Row],[V Odds &lt;]]&lt;&gt;"",Weekly[[#This Row],[XGB_P]]=FALSE,Weekly[[#This Row],[Actual]]=TRUE),AU163-1,IF(AND(Weekly[[#This Row],[H Odds &lt;]]&lt;&gt;"",Weekly[[#This Row],[XGB_P]]=TRUE,Weekly[[#This Row],[Actual]]=FALSE),AU163-1,AU163)))))</f>
        <v>51.010000000000005</v>
      </c>
      <c r="AV164" s="37">
        <f>IF(AND(Weekly[[#This Row],[V Odds &lt;]]="",Weekly[[#This Row],[H Odds &lt;]]=""),AV163,IF(AND(Weekly[[#This Row],[H Odds &lt;]]&lt;&gt;"",Weekly[[#This Row],[QDA_P]]=TRUE,Weekly[[#This Row],[Actual]]=TRUE),AV163+Weekly[[#This Row],[H Odds &lt;]]-1,IF(AND(Weekly[[#This Row],[V Odds &lt;]]&lt;&gt;"",Weekly[[#This Row],[QDA_P]]=FALSE,Weekly[[#This Row],[Actual]]=FALSE),AV163+Weekly[[#This Row],[V Odds &lt;]]-1,IF(AND(Weekly[[#This Row],[V Odds &lt;]]&lt;&gt;"",Weekly[[#This Row],[QDA_P]]=FALSE,Weekly[[#This Row],[Actual]]=TRUE),AV163-1,IF(AND(Weekly[[#This Row],[H Odds &lt;]]&lt;&gt;"",Weekly[[#This Row],[QDA_P]]=TRUE,Weekly[[#This Row],[Actual]]=FALSE),AV163-1,AV163)))))</f>
        <v>47.749999999999993</v>
      </c>
      <c r="AW164" s="37">
        <f>IF(AND(Weekly[[#This Row],[H Odds &lt;]]="",Weekly[[#This Row],[V Odds &lt;]]=""),AW163,IF(AND(Weekly[[#This Row],[KNC_P]]=Weekly[[#This Row],[Actual]],Weekly[[#This Row],[KNC_P]]=TRUE),AW163+Weekly[[#This Row],[BF H Odds]]-1,IF(AND(Weekly[[#This Row],[KNC_P]]=Weekly[[#This Row],[Actual]],Weekly[[#This Row],[KNC_P]]=FALSE),AW163+Weekly[[#This Row],[BF V Odds]]-1,AW163-1)))</f>
        <v>39.94</v>
      </c>
      <c r="AX164" s="37">
        <f>IF(AND(Weekly[[#This Row],[V Odds &lt;]]="",Weekly[[#This Row],[H Odds &lt;]]=""),AX163,IF(AND(Weekly[[#This Row],[V Odds &lt;]]&lt;&gt;"",Weekly[[#This Row],[FALSES]]&gt;0,Weekly[[#This Row],[Actual]]=FALSE),AX163+Weekly[[#This Row],[V Odds &lt;]]-1,IF(AND(Weekly[[#This Row],[H Odds &lt;]]&lt;&gt;"",Weekly[[#This Row],[TRUES]]&gt;0,Weekly[[#This Row],[Actual]]=TRUE),AX163+Weekly[[#This Row],[H Odds &lt;]]-1,IF(AND(Weekly[[#This Row],[V Odds &lt;]]&lt;&gt;"",Weekly[[#This Row],[FALSES]]=0),AX163,IF(AND(Weekly[[#This Row],[H Odds &lt;]]&lt;&gt;"",Weekly[[#This Row],[TRUES]]=0),AX163,AX163-1)))))</f>
        <v>65.349999999999994</v>
      </c>
      <c r="AY164" s="37">
        <f>IF(AND(Weekly[[#This Row],[V Odds &lt;]]="",Weekly[[#This Row],[H Odds &lt;]]=""),AY163,IF(AND(Weekly[[#This Row],[V Odds &lt;]]&lt;&gt;"",Weekly[[#This Row],[FALSES]]&gt;0,Weekly[[#This Row],[Actual]]=FALSE),AY163+((Weekly[[#This Row],[V Odds &lt;]]-1)*0.92),IF(AND(Weekly[[#This Row],[H Odds &lt;]]&lt;&gt;"",Weekly[[#This Row],[TRUES]]&gt;0,Weekly[[#This Row],[Actual]]=TRUE),AY163+((Weekly[[#This Row],[H Odds &lt;]]-1)*0.92),IF(AND(Weekly[[#This Row],[V Odds &lt;]]&lt;&gt;"",Weekly[[#This Row],[FALSES]]=0),AY163,IF(AND(Weekly[[#This Row],[H Odds &lt;]]&lt;&gt;"",Weekly[[#This Row],[TRUES]]=0),AY163,AY163-1)))))</f>
        <v>61.802000000000014</v>
      </c>
      <c r="AZ164" s="37">
        <f>IF(AND(Weekly[[#This Row],[V Odds &lt;]]="",Weekly[[#This Row],[H Odds &lt;]]=""),AZ163,IF(AND(Weekly[[#This Row],[V Odds &lt;]]&lt;&gt;"",Weekly[[#This Row],[Actual]]=FALSE),AZ163+Weekly[[#This Row],[V Odds &lt;]]-1,IF(AND(Weekly[[#This Row],[H Odds &lt;]]&lt;&gt;"",Weekly[[#This Row],[Actual]]=TRUE),AZ163+Weekly[[#This Row],[H Odds &lt;]]-1,AZ163-1)))</f>
        <v>69.319999999999993</v>
      </c>
      <c r="BA164" s="38">
        <f>IF(Weekly[[#This Row],[H Odds &lt;]]="",BA163,IF(AND(Weekly[[#This Row],[H Odds &lt;]]&lt;&gt;"",Weekly[[#This Row],[SVC_P]]=TRUE,Weekly[[#This Row],[Actual]]=TRUE),BA163+Weekly[[#This Row],[H Odds &lt;]]-1,IF(AND(Weekly[[#This Row],[H Odds &lt;]]&lt;&gt;"",Weekly[[#This Row],[SVC_P]]=TRUE,Weekly[[#This Row],[Actual]]=FALSE),BA163-1,BA163)))</f>
        <v>56.54</v>
      </c>
      <c r="BB164" s="38">
        <f>IF(Weekly[[#This Row],[H Odds &lt;]]="",BB163,IF(AND(Weekly[[#This Row],[H Odds &lt;]]&lt;&gt;"",Weekly[[#This Row],[ADBC_P]]=TRUE,Weekly[[#This Row],[Actual]]=TRUE),BB163+Weekly[[#This Row],[H Odds &lt;]]-1,IF(AND(Weekly[[#This Row],[H Odds &lt;]]&lt;&gt;"",Weekly[[#This Row],[ADBC_P]]=TRUE,Weekly[[#This Row],[Actual]]=FALSE),BB163-1,BB163)))</f>
        <v>43.01</v>
      </c>
      <c r="BC164" s="38">
        <f>IF(Weekly[[#This Row],[H Odds &lt;]]="",BC163,IF(AND(Weekly[[#This Row],[H Odds &lt;]]&lt;&gt;"",Weekly[[#This Row],[RFC_P]]=TRUE,Weekly[[#This Row],[Actual]]=TRUE),BC163+Weekly[[#This Row],[H Odds &lt;]]-1,IF(AND(Weekly[[#This Row],[H Odds &lt;]]&lt;&gt;"",Weekly[[#This Row],[RFC_P]]=TRUE,Weekly[[#This Row],[Actual]]=FALSE),BC163-1,BC163)))</f>
        <v>42.76</v>
      </c>
      <c r="BD164" s="38">
        <f>IF(Weekly[[#This Row],[H Odds &lt;]]="",BD163,IF(AND(Weekly[[#This Row],[H Odds &lt;]]&lt;&gt;"",Weekly[[#This Row],[GBC_P]]=TRUE,Weekly[[#This Row],[Actual]]=TRUE),BD163+Weekly[[#This Row],[H Odds &lt;]]-1,IF(AND(Weekly[[#This Row],[H Odds &lt;]]&lt;&gt;"",Weekly[[#This Row],[GBC_P]]=TRUE,Weekly[[#This Row],[Actual]]=FALSE),BD163-1,BD163)))</f>
        <v>43.76</v>
      </c>
      <c r="BE164" s="38">
        <f>IF(Weekly[[#This Row],[H Odds &lt;]]="",BE163,IF(AND(Weekly[[#This Row],[H Odds &lt;]]&lt;&gt;"",Weekly[[#This Row],[HGBC_P]]=TRUE,Weekly[[#This Row],[Actual]]=TRUE),BE163+Weekly[[#This Row],[H Odds &lt;]]-1,IF(AND(Weekly[[#This Row],[H Odds &lt;]]&lt;&gt;"",Weekly[[#This Row],[HGBC_P]]=TRUE,Weekly[[#This Row],[Actual]]=FALSE),BE163-1,BE163)))</f>
        <v>44.01</v>
      </c>
      <c r="BF164" s="38">
        <f>IF(Weekly[[#This Row],[H Odds &lt;]]="",BF163,IF(AND(Weekly[[#This Row],[H Odds &lt;]]&lt;&gt;"",Weekly[[#This Row],[XGB_P]]=TRUE,Weekly[[#This Row],[Actual]]=TRUE),BF163+Weekly[[#This Row],[H Odds &lt;]]-1,IF(AND(Weekly[[#This Row],[H Odds &lt;]]&lt;&gt;"",Weekly[[#This Row],[XGB_P]]=TRUE,Weekly[[#This Row],[Actual]]=FALSE),BF163-1,BF163)))</f>
        <v>47.28</v>
      </c>
      <c r="BG164" s="38">
        <f>IF(Weekly[[#This Row],[H Odds &lt;]]="",BG163,IF(AND(Weekly[[#This Row],[H Odds &lt;]]&lt;&gt;"",Weekly[[#This Row],[QDA_P]]=TRUE,Weekly[[#This Row],[Actual]]=TRUE),BG163+Weekly[[#This Row],[H Odds &lt;]]-1,IF(AND(Weekly[[#This Row],[H Odds &lt;]]&lt;&gt;"",Weekly[[#This Row],[QDA_P]]=TRUE,Weekly[[#This Row],[Actual]]=FALSE),BG163-1,BG163)))</f>
        <v>40.729999999999997</v>
      </c>
      <c r="BH164" s="38">
        <f>IF(Weekly[[#This Row],[H Odds &lt;]]="",BH163,IF(AND(Weekly[[#This Row],[H Odds &lt;]]&lt;&gt;"",Weekly[[#This Row],[KNC_P]]=TRUE,Weekly[[#This Row],[Actual]]=TRUE),BH163+Weekly[[#This Row],[H Odds &lt;]]-1,IF(AND(Weekly[[#This Row],[H Odds &lt;]]&lt;&gt;"",Weekly[[#This Row],[KNC_P]]=TRUE,Weekly[[#This Row],[Actual]]=FALSE),BH163-1,BH163)))</f>
        <v>39</v>
      </c>
      <c r="BI164" s="38">
        <f>IF(Weekly[[#This Row],[H Odds &lt;]]="",BI163,IF(AND(Weekly[[#This Row],[H Odds &lt;]]&lt;&gt;"",Weekly[[#This Row],[TRUES]]&gt;0,Weekly[[#This Row],[Actual]]=TRUE),BI163+Weekly[[#This Row],[H Odds &lt;]]-1,IF(AND(Weekly[[#This Row],[H Odds &lt;]]&lt;&gt;"",Weekly[[#This Row],[TRUES]]=0),BI163,BI163-1)))</f>
        <v>56.54</v>
      </c>
      <c r="BJ164" s="38">
        <f>IF(Weekly[[#This Row],[H Odds &lt;]]="",BJ163,IF(AND(Weekly[[#This Row],[H Odds &lt;]]&lt;&gt;"",Weekly[[#This Row],[Actual]]=TRUE),BJ163+Weekly[[#This Row],[H Odds &lt;]]-1,IF(AND(Weekly[[#This Row],[H Odds &lt;]]&lt;&gt;"",Weekly[[#This Row],[Actual]]=FALSE),BJ163-1,BJ163)))</f>
        <v>55.54</v>
      </c>
      <c r="BK164" s="58">
        <f>IF(AND(Weekly[[#This Row],[TRUES]]&gt;4,Weekly[[#This Row],[Actual]]=TRUE),BK163+Weekly[[#This Row],[BF H Odds]]-1,IF(AND(Weekly[[#This Row],[FALSES]]&gt;4,Weekly[[#This Row],[Actual]]=FALSE),BK163+Weekly[[#This Row],[BF V Odds]]-1,IF(AND(Weekly[[#This Row],[TRUES]]&gt;4,Weekly[[#This Row],[Actual]]=FALSE),BK163-1,IF(AND(Weekly[[#This Row],[FALSES]]&gt;4,Weekly[[#This Row],[Actual]]=TRUE),BK163-1,BK163))))</f>
        <v>37.030000000000022</v>
      </c>
      <c r="BL164" s="58">
        <f>IF(AND(Weekly[[#This Row],[TRUES]]&gt;5,Weekly[[#This Row],[Actual]]=TRUE),BL163+Weekly[[#This Row],[BF H Odds]]-1,IF(AND(Weekly[[#This Row],[FALSES]]&gt;5,Weekly[[#This Row],[Actual]]=FALSE),BL163+Weekly[[#This Row],[BF V Odds]]-1,IF(AND(Weekly[[#This Row],[TRUES]]&gt;5,Weekly[[#This Row],[Actual]]=FALSE),BL163-1,IF(AND(Weekly[[#This Row],[FALSES]]&gt;5,Weekly[[#This Row],[Actual]]=TRUE),BL163-1,BL163))))</f>
        <v>41.77000000000001</v>
      </c>
      <c r="BM164" s="58">
        <f>IF(AND(Weekly[[#This Row],[TRUES]]&gt;6,Weekly[[#This Row],[Actual]]=TRUE),BM163+Weekly[[#This Row],[BF H Odds]]-1,IF(AND(Weekly[[#This Row],[FALSES]]&gt;6,Weekly[[#This Row],[Actual]]=FALSE),BM163+Weekly[[#This Row],[BF V Odds]]-1,IF(AND(Weekly[[#This Row],[TRUES]]&gt;6,Weekly[[#This Row],[Actual]]=FALSE),BM163-1,IF(AND(Weekly[[#This Row],[FALSES]]&gt;6,Weekly[[#This Row],[Actual]]=TRUE),BM163-1,BM163))))</f>
        <v>43.820000000000007</v>
      </c>
      <c r="BN164" s="24"/>
    </row>
    <row r="165" spans="1:66" x14ac:dyDescent="0.25">
      <c r="A165" s="1">
        <v>192</v>
      </c>
      <c r="B165" s="10">
        <v>44258</v>
      </c>
      <c r="C165" s="17" t="s">
        <v>10</v>
      </c>
      <c r="D165" s="15" t="s">
        <v>26</v>
      </c>
      <c r="E165" t="b">
        <v>1</v>
      </c>
      <c r="F165" t="b">
        <v>1</v>
      </c>
      <c r="G165" t="b">
        <v>1</v>
      </c>
      <c r="H165" t="b">
        <v>1</v>
      </c>
      <c r="I165" t="b">
        <v>1</v>
      </c>
      <c r="J165" t="b">
        <v>1</v>
      </c>
      <c r="K165" t="b">
        <v>1</v>
      </c>
      <c r="L165" t="b">
        <v>1</v>
      </c>
      <c r="N165" t="str">
        <f>IF(Weekly[[#This Row],[H/V]]="&lt;&gt;",1,"")</f>
        <v/>
      </c>
      <c r="O165" t="str">
        <f>IF(Weekly[[#This Row],[H/V]]="H",Weekly[[#This Row],[BF H Odds]],IF(Weekly[[#This Row],[H/V]]="V",Weekly[[#This Row],[BF V Odds]],""))</f>
        <v/>
      </c>
      <c r="P165" t="b">
        <v>0</v>
      </c>
      <c r="R165" s="9">
        <f>IFERROR(IF(Weekly[[#This Row],[Won Bet?]]="yes",R164+(Weekly[[#This Row],[BF Odds]]*Weekly[[#This Row],[BF Stake]])-Weekly[[#This Row],[BF Stake]],R164-Weekly[[#This Row],[BF Stake]]),R164)</f>
        <v>195.5</v>
      </c>
      <c r="S165" s="9">
        <f>IFERROR(IF(Weekly[[#This Row],[Won Bet?]]="yes",S164+(((Weekly[[#This Row],[BF Odds]]*Weekly[[#This Row],[BF Stake]])-Weekly[[#This Row],[BF Stake]])*0.95),S164-Weekly[[#This Row],[BF Stake]]),S164)</f>
        <v>194.97499999999999</v>
      </c>
      <c r="T165" s="13">
        <v>1.79</v>
      </c>
      <c r="U165" s="13">
        <v>2.2400000000000002</v>
      </c>
      <c r="V165" s="24">
        <f>IF(Weekly[[#This Row],[Actual]]="","",IF(AND(Weekly[[#This Row],[SVC_P]]=Weekly[[#This Row],[Actual]],Weekly[[#This Row],[SVC_P]]=TRUE),V164+Weekly[[#This Row],[BF H Odds]]-1,IF(AND(Weekly[[#This Row],[SVC_P]]=Weekly[[#This Row],[Actual]],Weekly[[#This Row],[SVC_P]]=FALSE),V164+Weekly[[#This Row],[BF V Odds]]-1,V164-1)))</f>
        <v>61.410000000000011</v>
      </c>
      <c r="W165" s="24">
        <f>IF(Weekly[[#This Row],[Actual]]="","",IF(AND(Weekly[[#This Row],[SVC_P]]=FALSE,Weekly[[#This Row],[Actual]]=TRUE),W164+Weekly[[#This Row],[BF H Odds]]-1,IF(AND(Weekly[[#This Row],[SVC_P]]=TRUE,Weekly[[#This Row],[Actual]]=FALSE,),W164+Weekly[[#This Row],[BF V Odds]]-1,W164-1)))</f>
        <v>-115.50999999999999</v>
      </c>
      <c r="X165" s="24">
        <f>IF(Weekly[[#This Row],[Actual]]="","",IF(AND(Weekly[[#This Row],[ADBC_P]]=Weekly[[#This Row],[Actual]],Weekly[[#This Row],[ADBC_P]]=TRUE),X164+Weekly[[#This Row],[BF H Odds]]-1,IF(AND(Weekly[[#This Row],[ADBC_P]]=Weekly[[#This Row],[Actual]],Weekly[[#This Row],[ADBC_P]]=FALSE),X164+Weekly[[#This Row],[BF V Odds]]-1,X164-1)))</f>
        <v>45.380000000000024</v>
      </c>
      <c r="Y165" s="24">
        <f>IF(Weekly[[#This Row],[Actual]]="","",IF(AND(Weekly[[#This Row],[ADBC_P]]=FALSE,Weekly[[#This Row],[Actual]]=TRUE),Y164+Weekly[[#This Row],[BF H Odds]]-1,IF(AND(Weekly[[#This Row],[ADBC_P]]=TRUE,Weekly[[#This Row],[Actual]]=FALSE),Y164+Weekly[[#This Row],[BF V Odds]]-1,Y164-1)))</f>
        <v>42.530000000000015</v>
      </c>
      <c r="Z165" s="24">
        <f>IF(Weekly[[#This Row],[Actual]]="","",IF(AND(Weekly[[#This Row],[RFC_P]]=Weekly[[#This Row],[Actual]],Weekly[[#This Row],[RFC_P]]=TRUE),Z164+Weekly[[#This Row],[BF H Odds]]-1,IF(AND(Weekly[[#This Row],[RFC_P]]=Weekly[[#This Row],[Actual]],Weekly[[#This Row],[RFC_P]]=FALSE),Z164+Weekly[[#This Row],[BF V Odds]]-1,Z164-1)))</f>
        <v>33.560000000000031</v>
      </c>
      <c r="AA165" s="24">
        <f>IF(Weekly[[#This Row],[Actual]]="","",IF(AND(Weekly[[#This Row],[RFC_P]]=FALSE,Weekly[[#This Row],[Actual]]=TRUE),AA164+Weekly[[#This Row],[BF H Odds]]-1,IF(AND(Weekly[[#This Row],[RFC_P]]=TRUE,Weekly[[#This Row],[Actual]]=FALSE),AA164+Weekly[[#This Row],[BF V Odds]]-1,AA164-1)))</f>
        <v>54.350000000000009</v>
      </c>
      <c r="AB165" s="24">
        <f>IF(Weekly[[#This Row],[Actual]]="","",IF(AND(Weekly[[#This Row],[GBC_P]]=Weekly[[#This Row],[Actual]],Weekly[[#This Row],[GBC_P]]=TRUE),AB164+Weekly[[#This Row],[BF H Odds]]-1,IF(AND(Weekly[[#This Row],[GBC_P]]=Weekly[[#This Row],[Actual]],Weekly[[#This Row],[GBC_P]]=FALSE),AB164+Weekly[[#This Row],[BF V Odds]]-1,AB164-1)))</f>
        <v>32.840000000000018</v>
      </c>
      <c r="AC165" s="24">
        <f>IF(Weekly[[#This Row],[Actual]]="","",IF(AND(Weekly[[#This Row],[GBC_P]]=FALSE,Weekly[[#This Row],[Actual]]=TRUE),AC164+Weekly[[#This Row],[BF H Odds]]-1,IF(AND(Weekly[[#This Row],[GBC_P]]=TRUE,Weekly[[#This Row],[Actual]]=FALSE),AC164+Weekly[[#This Row],[BF V Odds]]-1,AC164-1)))</f>
        <v>55.070000000000014</v>
      </c>
      <c r="AD165" s="24">
        <f>IF(Weekly[[#This Row],[Actual]]="","",IF(AND(Weekly[[#This Row],[HGBC_P]]=Weekly[[#This Row],[Actual]],Weekly[[#This Row],[HGBC_P]]=TRUE),AD164+Weekly[[#This Row],[BF H Odds]]-1,IF(AND(Weekly[[#This Row],[HGBC_P]]=Weekly[[#This Row],[Actual]],Weekly[[#This Row],[HGBC_P]]=FALSE),AD164+Weekly[[#This Row],[BF V Odds]]-1,AD164-1)))</f>
        <v>29.340000000000053</v>
      </c>
      <c r="AE165" s="24">
        <f>IF(Weekly[[#This Row],[Actual]]="","",IF(AND(Weekly[[#This Row],[HGBC_P]]=FALSE,Weekly[[#This Row],[Actual]]=TRUE),AE164+Weekly[[#This Row],[BF H Odds]]-1,IF(AND(Weekly[[#This Row],[HGBC_P]]=TRUE,Weekly[[#This Row],[Actual]]=FALSE),AE164+Weekly[[#This Row],[BF V Odds]]-1,AE164-1)))</f>
        <v>58.570000000000007</v>
      </c>
      <c r="AF165" s="24">
        <f>IF(Weekly[[#This Row],[Actual]]="","",IF(AND(Weekly[[#This Row],[XGB_P]]=Weekly[[#This Row],[Actual]],Weekly[[#This Row],[XGB_P]]=TRUE),AF164+Weekly[[#This Row],[BF H Odds]]-1,IF(AND(Weekly[[#This Row],[XGB_P]]=Weekly[[#This Row],[Actual]],Weekly[[#This Row],[XGB_P]]=FALSE),AF164+Weekly[[#This Row],[BF V Odds]]-1,AF164-1)))</f>
        <v>42.590000000000025</v>
      </c>
      <c r="AG165" s="24">
        <f>IF(Weekly[[#This Row],[Actual]]="","",IF(AND(Weekly[[#This Row],[XGB_P]]=FALSE,Weekly[[#This Row],[Actual]]=TRUE),AG164+Weekly[[#This Row],[BF H Odds]]-1,IF(AND(Weekly[[#This Row],[XGB_P]]=TRUE,Weekly[[#This Row],[Actual]]=FALSE),AG164+Weekly[[#This Row],[BF V Odds]]-1,AG164-1)))</f>
        <v>45.320000000000007</v>
      </c>
      <c r="AH165" s="24">
        <f>IF(Weekly[[#This Row],[Actual]]="","",IF(AND(Weekly[[#This Row],[QDA_P]]=Weekly[[#This Row],[Actual]],Weekly[[#This Row],[QDA_P]]=TRUE),AH164+Weekly[[#This Row],[BF H Odds]]-1,IF(AND(Weekly[[#This Row],[QDA_P]]=Weekly[[#This Row],[Actual]],Weekly[[#This Row],[QDA_P]]=FALSE),AH164+Weekly[[#This Row],[BF V Odds]]-1,AH164-1)))</f>
        <v>25.810000000000024</v>
      </c>
      <c r="AI165" s="24">
        <f>IF(Weekly[[#This Row],[Actual]]="","",IF(AND(Weekly[[#This Row],[QDA_P]]=FALSE,Weekly[[#This Row],[Actual]]=TRUE),AI164+Weekly[[#This Row],[BF H Odds]]-1,IF(AND(Weekly[[#This Row],[QDA_P]]=TRUE,Weekly[[#This Row],[Actual]]=FALSE),AI164+Weekly[[#This Row],[BF V Odds]]-1,AI164-1)))</f>
        <v>62.100000000000016</v>
      </c>
      <c r="AJ165" s="24">
        <f>IF(Weekly[[#This Row],[Actual]]="","",IF(AND(Weekly[[#This Row],[KNC_P]]=TRUE,Weekly[[#This Row],[Actual]]=TRUE),AJ164+Weekly[[#This Row],[BF H Odds]]-1,IF(AND(Weekly[[#This Row],[KNC_P]]=FALSE,Weekly[[#This Row],[Actual]]=FALSE),AJ164+Weekly[[#This Row],[BF V Odds]]-1,AJ164-1)))</f>
        <v>36.950000000000003</v>
      </c>
      <c r="AK165" s="24">
        <f>IF(Weekly[[#This Row],[Actual]]="","",IF(AND(Weekly[[#This Row],[KNC_P]]=FALSE,Weekly[[#This Row],[Actual]]=TRUE),AK164+Weekly[[#This Row],[BF H Odds]]-1,IF(AND(Weekly[[#This Row],[KNC_P]]=TRUE,Weekly[[#This Row],[Actual]]=FALSE),AK164+Weekly[[#This Row],[BF V Odds]]-1,AK164-1)))</f>
        <v>44.009999999999991</v>
      </c>
      <c r="AL165" s="30">
        <f>IF(Weekly[[#This Row],[Actual]]="","",COUNTIF(Weekly[[#This Row],[SVC_P]:[QDA_P]],TRUE))</f>
        <v>7</v>
      </c>
      <c r="AM165" s="30">
        <f>IF(Weekly[[#This Row],[Actual]]="","",COUNTIF(Weekly[[#This Row],[SVC_P]:[QDA_P]],FALSE))</f>
        <v>0</v>
      </c>
      <c r="AN165" t="str">
        <f>IF(AND(Weekly[[#This Row],[BF V Odds]]&gt;$BO$6,Weekly[[#This Row],[BF V Odds]] &lt; $BO$7),Weekly[[#This Row],[BF V Odds]],"")</f>
        <v/>
      </c>
      <c r="AO165" t="str">
        <f>IF(AND(Weekly[[#This Row],[BF H Odds]]&gt;$BO$6, Weekly[[#This Row],[BF H Odds]] &lt; $BO$7),Weekly[[#This Row],[BF H Odds]],"")</f>
        <v/>
      </c>
      <c r="AP165" s="37">
        <f>IF(AND(Weekly[[#This Row],[V Odds &lt;]]="",Weekly[[#This Row],[H Odds &lt;]]=""),AP164,IF(AND(Weekly[[#This Row],[H Odds &lt;]]&lt;&gt;"",Weekly[[#This Row],[SVC_P]]=TRUE,Weekly[[#This Row],[Actual]]=TRUE),AP164+Weekly[[#This Row],[H Odds &lt;]]-1,IF(AND(Weekly[[#This Row],[V Odds &lt;]]&lt;&gt;"",Weekly[[#This Row],[SVC_P]]=FALSE,Weekly[[#This Row],[Actual]]=FALSE),AP164+Weekly[[#This Row],[V Odds &lt;]]-1,IF(AND(Weekly[[#This Row],[V Odds &lt;]]&lt;&gt;"",Weekly[[#This Row],[SVC_P]]=FALSE,Weekly[[#This Row],[Actual]]=TRUE),AP164-1,IF(AND(Weekly[[#This Row],[H Odds &lt;]]&lt;&gt;"",Weekly[[#This Row],[SVC_P]]=TRUE,Weekly[[#This Row],[Actual]]=FALSE),AP164-1,AP164)))))</f>
        <v>59.230000000000011</v>
      </c>
      <c r="AQ165" s="37">
        <f>IF(AND(Weekly[[#This Row],[V Odds &lt;]]="",Weekly[[#This Row],[H Odds &lt;]]=""),AQ164,IF(AND(Weekly[[#This Row],[H Odds &lt;]]&lt;&gt;"",Weekly[[#This Row],[ADBC_P]]=TRUE,Weekly[[#This Row],[Actual]]=TRUE),AQ164+Weekly[[#This Row],[H Odds &lt;]]-1,IF(AND(Weekly[[#This Row],[V Odds &lt;]]&lt;&gt;"",Weekly[[#This Row],[ADBC_P]]=FALSE,Weekly[[#This Row],[Actual]]=FALSE),AQ164+Weekly[[#This Row],[V Odds &lt;]]-1,IF(AND(Weekly[[#This Row],[V Odds &lt;]]&lt;&gt;"",Weekly[[#This Row],[ADBC_P]]=FALSE,Weekly[[#This Row],[Actual]]=TRUE),AQ164-1,IF(AND(Weekly[[#This Row],[H Odds &lt;]]&lt;&gt;"",Weekly[[#This Row],[ADBC_P]]=TRUE,Weekly[[#This Row],[Actual]]=FALSE),AQ164-1,AQ164)))))</f>
        <v>49.33</v>
      </c>
      <c r="AR165" s="37">
        <f>IF(AND(Weekly[[#This Row],[V Odds &lt;]]="",Weekly[[#This Row],[H Odds &lt;]]=""),AR164,IF(AND(Weekly[[#This Row],[H Odds &lt;]]&lt;&gt;"",Weekly[[#This Row],[RFC_P]]=TRUE,Weekly[[#This Row],[Actual]]=TRUE),AR164+Weekly[[#This Row],[H Odds &lt;]]-1,IF(AND(Weekly[[#This Row],[V Odds &lt;]]&lt;&gt;"",Weekly[[#This Row],[RFC_P]]=FALSE,Weekly[[#This Row],[Actual]]=FALSE),AR164+Weekly[[#This Row],[V Odds &lt;]]-1,IF(AND(Weekly[[#This Row],[V Odds &lt;]]&lt;&gt;"",Weekly[[#This Row],[RFC_P]]=FALSE,Weekly[[#This Row],[Actual]]=TRUE),AR164-1,IF(AND(Weekly[[#This Row],[H Odds &lt;]]&lt;&gt;"",Weekly[[#This Row],[RFC_P]]=TRUE,Weekly[[#This Row],[Actual]]=FALSE),AR164-1,AR164)))))</f>
        <v>45.59</v>
      </c>
      <c r="AS165" s="37">
        <f>IF(AND(Weekly[[#This Row],[V Odds &lt;]]="",Weekly[[#This Row],[H Odds &lt;]]=""),AS164,IF(AND(Weekly[[#This Row],[H Odds &lt;]]&lt;&gt;"",Weekly[[#This Row],[GBC_P]]=TRUE,Weekly[[#This Row],[Actual]]=TRUE),AS164+Weekly[[#This Row],[H Odds &lt;]]-1,IF(AND(Weekly[[#This Row],[V Odds &lt;]]&lt;&gt;"",Weekly[[#This Row],[GBC_P]]=FALSE,Weekly[[#This Row],[Actual]]=FALSE),AS164+Weekly[[#This Row],[V Odds &lt;]]-1,IF(AND(Weekly[[#This Row],[V Odds &lt;]]&lt;&gt;"",Weekly[[#This Row],[GBC_P]]=FALSE,Weekly[[#This Row],[Actual]]=TRUE),AS164-1,IF(AND(Weekly[[#This Row],[H Odds &lt;]]&lt;&gt;"",Weekly[[#This Row],[GBC_P]]=TRUE,Weekly[[#This Row],[Actual]]=FALSE),AS164-1,AS164)))))</f>
        <v>48.08</v>
      </c>
      <c r="AT165" s="37">
        <f>IF(AND(Weekly[[#This Row],[V Odds &lt;]]="",Weekly[[#This Row],[H Odds &lt;]]=""),AT164,IF(AND(Weekly[[#This Row],[H Odds &lt;]]&lt;&gt;"",Weekly[[#This Row],[HGBC_P]]=TRUE,Weekly[[#This Row],[Actual]]=TRUE),AT164+Weekly[[#This Row],[H Odds &lt;]]-1,IF(AND(Weekly[[#This Row],[V Odds &lt;]]&lt;&gt;"",Weekly[[#This Row],[HGBC_P]]=FALSE,Weekly[[#This Row],[Actual]]=FALSE),AT164+Weekly[[#This Row],[V Odds &lt;]]-1,IF(AND(Weekly[[#This Row],[V Odds &lt;]]&lt;&gt;"",Weekly[[#This Row],[HGBC_P]]=FALSE,Weekly[[#This Row],[Actual]]=TRUE),AT164-1,IF(AND(Weekly[[#This Row],[H Odds &lt;]]&lt;&gt;"",Weekly[[#This Row],[HGBC_P]]=TRUE,Weekly[[#This Row],[Actual]]=FALSE),AT164-1,AT164)))))</f>
        <v>46.61</v>
      </c>
      <c r="AU165" s="37">
        <f>IF(AND(Weekly[[#This Row],[V Odds &lt;]]="",Weekly[[#This Row],[H Odds &lt;]]=""),AU164,IF(AND(Weekly[[#This Row],[H Odds &lt;]]&lt;&gt;"",Weekly[[#This Row],[XGB_P]]=TRUE,Weekly[[#This Row],[Actual]]=TRUE),AU164+Weekly[[#This Row],[H Odds &lt;]]-1,IF(AND(Weekly[[#This Row],[V Odds &lt;]]&lt;&gt;"",Weekly[[#This Row],[XGB_P]]=FALSE,Weekly[[#This Row],[Actual]]=FALSE),AU164+Weekly[[#This Row],[V Odds &lt;]]-1,IF(AND(Weekly[[#This Row],[V Odds &lt;]]&lt;&gt;"",Weekly[[#This Row],[XGB_P]]=FALSE,Weekly[[#This Row],[Actual]]=TRUE),AU164-1,IF(AND(Weekly[[#This Row],[H Odds &lt;]]&lt;&gt;"",Weekly[[#This Row],[XGB_P]]=TRUE,Weekly[[#This Row],[Actual]]=FALSE),AU164-1,AU164)))))</f>
        <v>51.010000000000005</v>
      </c>
      <c r="AV165" s="37">
        <f>IF(AND(Weekly[[#This Row],[V Odds &lt;]]="",Weekly[[#This Row],[H Odds &lt;]]=""),AV164,IF(AND(Weekly[[#This Row],[H Odds &lt;]]&lt;&gt;"",Weekly[[#This Row],[QDA_P]]=TRUE,Weekly[[#This Row],[Actual]]=TRUE),AV164+Weekly[[#This Row],[H Odds &lt;]]-1,IF(AND(Weekly[[#This Row],[V Odds &lt;]]&lt;&gt;"",Weekly[[#This Row],[QDA_P]]=FALSE,Weekly[[#This Row],[Actual]]=FALSE),AV164+Weekly[[#This Row],[V Odds &lt;]]-1,IF(AND(Weekly[[#This Row],[V Odds &lt;]]&lt;&gt;"",Weekly[[#This Row],[QDA_P]]=FALSE,Weekly[[#This Row],[Actual]]=TRUE),AV164-1,IF(AND(Weekly[[#This Row],[H Odds &lt;]]&lt;&gt;"",Weekly[[#This Row],[QDA_P]]=TRUE,Weekly[[#This Row],[Actual]]=FALSE),AV164-1,AV164)))))</f>
        <v>47.749999999999993</v>
      </c>
      <c r="AW165" s="37">
        <f>IF(AND(Weekly[[#This Row],[H Odds &lt;]]="",Weekly[[#This Row],[V Odds &lt;]]=""),AW164,IF(AND(Weekly[[#This Row],[KNC_P]]=Weekly[[#This Row],[Actual]],Weekly[[#This Row],[KNC_P]]=TRUE),AW164+Weekly[[#This Row],[BF H Odds]]-1,IF(AND(Weekly[[#This Row],[KNC_P]]=Weekly[[#This Row],[Actual]],Weekly[[#This Row],[KNC_P]]=FALSE),AW164+Weekly[[#This Row],[BF V Odds]]-1,AW164-1)))</f>
        <v>39.94</v>
      </c>
      <c r="AX165" s="37">
        <f>IF(AND(Weekly[[#This Row],[V Odds &lt;]]="",Weekly[[#This Row],[H Odds &lt;]]=""),AX164,IF(AND(Weekly[[#This Row],[V Odds &lt;]]&lt;&gt;"",Weekly[[#This Row],[FALSES]]&gt;0,Weekly[[#This Row],[Actual]]=FALSE),AX164+Weekly[[#This Row],[V Odds &lt;]]-1,IF(AND(Weekly[[#This Row],[H Odds &lt;]]&lt;&gt;"",Weekly[[#This Row],[TRUES]]&gt;0,Weekly[[#This Row],[Actual]]=TRUE),AX164+Weekly[[#This Row],[H Odds &lt;]]-1,IF(AND(Weekly[[#This Row],[V Odds &lt;]]&lt;&gt;"",Weekly[[#This Row],[FALSES]]=0),AX164,IF(AND(Weekly[[#This Row],[H Odds &lt;]]&lt;&gt;"",Weekly[[#This Row],[TRUES]]=0),AX164,AX164-1)))))</f>
        <v>65.349999999999994</v>
      </c>
      <c r="AY165" s="37">
        <f>IF(AND(Weekly[[#This Row],[V Odds &lt;]]="",Weekly[[#This Row],[H Odds &lt;]]=""),AY164,IF(AND(Weekly[[#This Row],[V Odds &lt;]]&lt;&gt;"",Weekly[[#This Row],[FALSES]]&gt;0,Weekly[[#This Row],[Actual]]=FALSE),AY164+((Weekly[[#This Row],[V Odds &lt;]]-1)*0.92),IF(AND(Weekly[[#This Row],[H Odds &lt;]]&lt;&gt;"",Weekly[[#This Row],[TRUES]]&gt;0,Weekly[[#This Row],[Actual]]=TRUE),AY164+((Weekly[[#This Row],[H Odds &lt;]]-1)*0.92),IF(AND(Weekly[[#This Row],[V Odds &lt;]]&lt;&gt;"",Weekly[[#This Row],[FALSES]]=0),AY164,IF(AND(Weekly[[#This Row],[H Odds &lt;]]&lt;&gt;"",Weekly[[#This Row],[TRUES]]=0),AY164,AY164-1)))))</f>
        <v>61.802000000000014</v>
      </c>
      <c r="AZ165" s="37">
        <f>IF(AND(Weekly[[#This Row],[V Odds &lt;]]="",Weekly[[#This Row],[H Odds &lt;]]=""),AZ164,IF(AND(Weekly[[#This Row],[V Odds &lt;]]&lt;&gt;"",Weekly[[#This Row],[Actual]]=FALSE),AZ164+Weekly[[#This Row],[V Odds &lt;]]-1,IF(AND(Weekly[[#This Row],[H Odds &lt;]]&lt;&gt;"",Weekly[[#This Row],[Actual]]=TRUE),AZ164+Weekly[[#This Row],[H Odds &lt;]]-1,AZ164-1)))</f>
        <v>69.319999999999993</v>
      </c>
      <c r="BA165" s="38">
        <f>IF(Weekly[[#This Row],[H Odds &lt;]]="",BA164,IF(AND(Weekly[[#This Row],[H Odds &lt;]]&lt;&gt;"",Weekly[[#This Row],[SVC_P]]=TRUE,Weekly[[#This Row],[Actual]]=TRUE),BA164+Weekly[[#This Row],[H Odds &lt;]]-1,IF(AND(Weekly[[#This Row],[H Odds &lt;]]&lt;&gt;"",Weekly[[#This Row],[SVC_P]]=TRUE,Weekly[[#This Row],[Actual]]=FALSE),BA164-1,BA164)))</f>
        <v>56.54</v>
      </c>
      <c r="BB165" s="38">
        <f>IF(Weekly[[#This Row],[H Odds &lt;]]="",BB164,IF(AND(Weekly[[#This Row],[H Odds &lt;]]&lt;&gt;"",Weekly[[#This Row],[ADBC_P]]=TRUE,Weekly[[#This Row],[Actual]]=TRUE),BB164+Weekly[[#This Row],[H Odds &lt;]]-1,IF(AND(Weekly[[#This Row],[H Odds &lt;]]&lt;&gt;"",Weekly[[#This Row],[ADBC_P]]=TRUE,Weekly[[#This Row],[Actual]]=FALSE),BB164-1,BB164)))</f>
        <v>43.01</v>
      </c>
      <c r="BC165" s="38">
        <f>IF(Weekly[[#This Row],[H Odds &lt;]]="",BC164,IF(AND(Weekly[[#This Row],[H Odds &lt;]]&lt;&gt;"",Weekly[[#This Row],[RFC_P]]=TRUE,Weekly[[#This Row],[Actual]]=TRUE),BC164+Weekly[[#This Row],[H Odds &lt;]]-1,IF(AND(Weekly[[#This Row],[H Odds &lt;]]&lt;&gt;"",Weekly[[#This Row],[RFC_P]]=TRUE,Weekly[[#This Row],[Actual]]=FALSE),BC164-1,BC164)))</f>
        <v>42.76</v>
      </c>
      <c r="BD165" s="38">
        <f>IF(Weekly[[#This Row],[H Odds &lt;]]="",BD164,IF(AND(Weekly[[#This Row],[H Odds &lt;]]&lt;&gt;"",Weekly[[#This Row],[GBC_P]]=TRUE,Weekly[[#This Row],[Actual]]=TRUE),BD164+Weekly[[#This Row],[H Odds &lt;]]-1,IF(AND(Weekly[[#This Row],[H Odds &lt;]]&lt;&gt;"",Weekly[[#This Row],[GBC_P]]=TRUE,Weekly[[#This Row],[Actual]]=FALSE),BD164-1,BD164)))</f>
        <v>43.76</v>
      </c>
      <c r="BE165" s="38">
        <f>IF(Weekly[[#This Row],[H Odds &lt;]]="",BE164,IF(AND(Weekly[[#This Row],[H Odds &lt;]]&lt;&gt;"",Weekly[[#This Row],[HGBC_P]]=TRUE,Weekly[[#This Row],[Actual]]=TRUE),BE164+Weekly[[#This Row],[H Odds &lt;]]-1,IF(AND(Weekly[[#This Row],[H Odds &lt;]]&lt;&gt;"",Weekly[[#This Row],[HGBC_P]]=TRUE,Weekly[[#This Row],[Actual]]=FALSE),BE164-1,BE164)))</f>
        <v>44.01</v>
      </c>
      <c r="BF165" s="38">
        <f>IF(Weekly[[#This Row],[H Odds &lt;]]="",BF164,IF(AND(Weekly[[#This Row],[H Odds &lt;]]&lt;&gt;"",Weekly[[#This Row],[XGB_P]]=TRUE,Weekly[[#This Row],[Actual]]=TRUE),BF164+Weekly[[#This Row],[H Odds &lt;]]-1,IF(AND(Weekly[[#This Row],[H Odds &lt;]]&lt;&gt;"",Weekly[[#This Row],[XGB_P]]=TRUE,Weekly[[#This Row],[Actual]]=FALSE),BF164-1,BF164)))</f>
        <v>47.28</v>
      </c>
      <c r="BG165" s="38">
        <f>IF(Weekly[[#This Row],[H Odds &lt;]]="",BG164,IF(AND(Weekly[[#This Row],[H Odds &lt;]]&lt;&gt;"",Weekly[[#This Row],[QDA_P]]=TRUE,Weekly[[#This Row],[Actual]]=TRUE),BG164+Weekly[[#This Row],[H Odds &lt;]]-1,IF(AND(Weekly[[#This Row],[H Odds &lt;]]&lt;&gt;"",Weekly[[#This Row],[QDA_P]]=TRUE,Weekly[[#This Row],[Actual]]=FALSE),BG164-1,BG164)))</f>
        <v>40.729999999999997</v>
      </c>
      <c r="BH165" s="38">
        <f>IF(Weekly[[#This Row],[H Odds &lt;]]="",BH164,IF(AND(Weekly[[#This Row],[H Odds &lt;]]&lt;&gt;"",Weekly[[#This Row],[KNC_P]]=TRUE,Weekly[[#This Row],[Actual]]=TRUE),BH164+Weekly[[#This Row],[H Odds &lt;]]-1,IF(AND(Weekly[[#This Row],[H Odds &lt;]]&lt;&gt;"",Weekly[[#This Row],[KNC_P]]=TRUE,Weekly[[#This Row],[Actual]]=FALSE),BH164-1,BH164)))</f>
        <v>39</v>
      </c>
      <c r="BI165" s="38">
        <f>IF(Weekly[[#This Row],[H Odds &lt;]]="",BI164,IF(AND(Weekly[[#This Row],[H Odds &lt;]]&lt;&gt;"",Weekly[[#This Row],[TRUES]]&gt;0,Weekly[[#This Row],[Actual]]=TRUE),BI164+Weekly[[#This Row],[H Odds &lt;]]-1,IF(AND(Weekly[[#This Row],[H Odds &lt;]]&lt;&gt;"",Weekly[[#This Row],[TRUES]]=0),BI164,BI164-1)))</f>
        <v>56.54</v>
      </c>
      <c r="BJ165" s="38">
        <f>IF(Weekly[[#This Row],[H Odds &lt;]]="",BJ164,IF(AND(Weekly[[#This Row],[H Odds &lt;]]&lt;&gt;"",Weekly[[#This Row],[Actual]]=TRUE),BJ164+Weekly[[#This Row],[H Odds &lt;]]-1,IF(AND(Weekly[[#This Row],[H Odds &lt;]]&lt;&gt;"",Weekly[[#This Row],[Actual]]=FALSE),BJ164-1,BJ164)))</f>
        <v>55.54</v>
      </c>
      <c r="BK165" s="58">
        <f>IF(AND(Weekly[[#This Row],[TRUES]]&gt;4,Weekly[[#This Row],[Actual]]=TRUE),BK164+Weekly[[#This Row],[BF H Odds]]-1,IF(AND(Weekly[[#This Row],[FALSES]]&gt;4,Weekly[[#This Row],[Actual]]=FALSE),BK164+Weekly[[#This Row],[BF V Odds]]-1,IF(AND(Weekly[[#This Row],[TRUES]]&gt;4,Weekly[[#This Row],[Actual]]=FALSE),BK164-1,IF(AND(Weekly[[#This Row],[FALSES]]&gt;4,Weekly[[#This Row],[Actual]]=TRUE),BK164-1,BK164))))</f>
        <v>36.030000000000022</v>
      </c>
      <c r="BL165" s="58">
        <f>IF(AND(Weekly[[#This Row],[TRUES]]&gt;5,Weekly[[#This Row],[Actual]]=TRUE),BL164+Weekly[[#This Row],[BF H Odds]]-1,IF(AND(Weekly[[#This Row],[FALSES]]&gt;5,Weekly[[#This Row],[Actual]]=FALSE),BL164+Weekly[[#This Row],[BF V Odds]]-1,IF(AND(Weekly[[#This Row],[TRUES]]&gt;5,Weekly[[#This Row],[Actual]]=FALSE),BL164-1,IF(AND(Weekly[[#This Row],[FALSES]]&gt;5,Weekly[[#This Row],[Actual]]=TRUE),BL164-1,BL164))))</f>
        <v>40.77000000000001</v>
      </c>
      <c r="BM165" s="58">
        <f>IF(AND(Weekly[[#This Row],[TRUES]]&gt;6,Weekly[[#This Row],[Actual]]=TRUE),BM164+Weekly[[#This Row],[BF H Odds]]-1,IF(AND(Weekly[[#This Row],[FALSES]]&gt;6,Weekly[[#This Row],[Actual]]=FALSE),BM164+Weekly[[#This Row],[BF V Odds]]-1,IF(AND(Weekly[[#This Row],[TRUES]]&gt;6,Weekly[[#This Row],[Actual]]=FALSE),BM164-1,IF(AND(Weekly[[#This Row],[FALSES]]&gt;6,Weekly[[#This Row],[Actual]]=TRUE),BM164-1,BM164))))</f>
        <v>42.820000000000007</v>
      </c>
      <c r="BN165" s="24"/>
    </row>
    <row r="166" spans="1:66" x14ac:dyDescent="0.25">
      <c r="A166" s="1">
        <v>193</v>
      </c>
      <c r="B166" s="10">
        <v>44258</v>
      </c>
      <c r="C166" s="17" t="s">
        <v>38</v>
      </c>
      <c r="D166" s="15" t="s">
        <v>18</v>
      </c>
      <c r="E166" t="b">
        <v>1</v>
      </c>
      <c r="F166" t="b">
        <v>0</v>
      </c>
      <c r="G166" t="b">
        <v>0</v>
      </c>
      <c r="H166" t="b">
        <v>0</v>
      </c>
      <c r="I166" t="b">
        <v>0</v>
      </c>
      <c r="J166" t="b">
        <v>0</v>
      </c>
      <c r="K166" t="b">
        <v>0</v>
      </c>
      <c r="L166" t="b">
        <v>1</v>
      </c>
      <c r="N166">
        <v>5</v>
      </c>
      <c r="O166" s="13">
        <v>2.66</v>
      </c>
      <c r="P166" t="b">
        <v>1</v>
      </c>
      <c r="Q166" t="s">
        <v>76</v>
      </c>
      <c r="R166" s="9">
        <f>IFERROR(IF(Weekly[[#This Row],[Won Bet?]]="yes",R165+(Weekly[[#This Row],[BF Odds]]*Weekly[[#This Row],[BF Stake]])-Weekly[[#This Row],[BF Stake]],R165-Weekly[[#This Row],[BF Stake]]),R165)</f>
        <v>190.5</v>
      </c>
      <c r="S166" s="9">
        <f>IFERROR(IF(Weekly[[#This Row],[Won Bet?]]="yes",S165+(((Weekly[[#This Row],[BF Odds]]*Weekly[[#This Row],[BF Stake]])-Weekly[[#This Row],[BF Stake]])*0.95),S165-Weekly[[#This Row],[BF Stake]]),S165)</f>
        <v>189.97499999999999</v>
      </c>
      <c r="T166" s="13">
        <v>2.66</v>
      </c>
      <c r="U166" s="13">
        <v>1.59</v>
      </c>
      <c r="V166" s="24">
        <f>IF(Weekly[[#This Row],[Actual]]="","",IF(AND(Weekly[[#This Row],[SVC_P]]=Weekly[[#This Row],[Actual]],Weekly[[#This Row],[SVC_P]]=TRUE),V165+Weekly[[#This Row],[BF H Odds]]-1,IF(AND(Weekly[[#This Row],[SVC_P]]=Weekly[[#This Row],[Actual]],Weekly[[#This Row],[SVC_P]]=FALSE),V165+Weekly[[#This Row],[BF V Odds]]-1,V165-1)))</f>
        <v>62.000000000000014</v>
      </c>
      <c r="W166" s="24">
        <f>IF(Weekly[[#This Row],[Actual]]="","",IF(AND(Weekly[[#This Row],[SVC_P]]=FALSE,Weekly[[#This Row],[Actual]]=TRUE),W165+Weekly[[#This Row],[BF H Odds]]-1,IF(AND(Weekly[[#This Row],[SVC_P]]=TRUE,Weekly[[#This Row],[Actual]]=FALSE,),W165+Weekly[[#This Row],[BF V Odds]]-1,W165-1)))</f>
        <v>-116.50999999999999</v>
      </c>
      <c r="X166" s="24">
        <f>IF(Weekly[[#This Row],[Actual]]="","",IF(AND(Weekly[[#This Row],[ADBC_P]]=Weekly[[#This Row],[Actual]],Weekly[[#This Row],[ADBC_P]]=TRUE),X165+Weekly[[#This Row],[BF H Odds]]-1,IF(AND(Weekly[[#This Row],[ADBC_P]]=Weekly[[#This Row],[Actual]],Weekly[[#This Row],[ADBC_P]]=FALSE),X165+Weekly[[#This Row],[BF V Odds]]-1,X165-1)))</f>
        <v>44.380000000000024</v>
      </c>
      <c r="Y166" s="24">
        <f>IF(Weekly[[#This Row],[Actual]]="","",IF(AND(Weekly[[#This Row],[ADBC_P]]=FALSE,Weekly[[#This Row],[Actual]]=TRUE),Y165+Weekly[[#This Row],[BF H Odds]]-1,IF(AND(Weekly[[#This Row],[ADBC_P]]=TRUE,Weekly[[#This Row],[Actual]]=FALSE),Y165+Weekly[[#This Row],[BF V Odds]]-1,Y165-1)))</f>
        <v>43.120000000000019</v>
      </c>
      <c r="Z166" s="24">
        <f>IF(Weekly[[#This Row],[Actual]]="","",IF(AND(Weekly[[#This Row],[RFC_P]]=Weekly[[#This Row],[Actual]],Weekly[[#This Row],[RFC_P]]=TRUE),Z165+Weekly[[#This Row],[BF H Odds]]-1,IF(AND(Weekly[[#This Row],[RFC_P]]=Weekly[[#This Row],[Actual]],Weekly[[#This Row],[RFC_P]]=FALSE),Z165+Weekly[[#This Row],[BF V Odds]]-1,Z165-1)))</f>
        <v>32.560000000000031</v>
      </c>
      <c r="AA166" s="24">
        <f>IF(Weekly[[#This Row],[Actual]]="","",IF(AND(Weekly[[#This Row],[RFC_P]]=FALSE,Weekly[[#This Row],[Actual]]=TRUE),AA165+Weekly[[#This Row],[BF H Odds]]-1,IF(AND(Weekly[[#This Row],[RFC_P]]=TRUE,Weekly[[#This Row],[Actual]]=FALSE),AA165+Weekly[[#This Row],[BF V Odds]]-1,AA165-1)))</f>
        <v>54.940000000000012</v>
      </c>
      <c r="AB166" s="24">
        <f>IF(Weekly[[#This Row],[Actual]]="","",IF(AND(Weekly[[#This Row],[GBC_P]]=Weekly[[#This Row],[Actual]],Weekly[[#This Row],[GBC_P]]=TRUE),AB165+Weekly[[#This Row],[BF H Odds]]-1,IF(AND(Weekly[[#This Row],[GBC_P]]=Weekly[[#This Row],[Actual]],Weekly[[#This Row],[GBC_P]]=FALSE),AB165+Weekly[[#This Row],[BF V Odds]]-1,AB165-1)))</f>
        <v>31.840000000000018</v>
      </c>
      <c r="AC166" s="24">
        <f>IF(Weekly[[#This Row],[Actual]]="","",IF(AND(Weekly[[#This Row],[GBC_P]]=FALSE,Weekly[[#This Row],[Actual]]=TRUE),AC165+Weekly[[#This Row],[BF H Odds]]-1,IF(AND(Weekly[[#This Row],[GBC_P]]=TRUE,Weekly[[#This Row],[Actual]]=FALSE),AC165+Weekly[[#This Row],[BF V Odds]]-1,AC165-1)))</f>
        <v>55.660000000000018</v>
      </c>
      <c r="AD166" s="24">
        <f>IF(Weekly[[#This Row],[Actual]]="","",IF(AND(Weekly[[#This Row],[HGBC_P]]=Weekly[[#This Row],[Actual]],Weekly[[#This Row],[HGBC_P]]=TRUE),AD165+Weekly[[#This Row],[BF H Odds]]-1,IF(AND(Weekly[[#This Row],[HGBC_P]]=Weekly[[#This Row],[Actual]],Weekly[[#This Row],[HGBC_P]]=FALSE),AD165+Weekly[[#This Row],[BF V Odds]]-1,AD165-1)))</f>
        <v>28.340000000000053</v>
      </c>
      <c r="AE166" s="24">
        <f>IF(Weekly[[#This Row],[Actual]]="","",IF(AND(Weekly[[#This Row],[HGBC_P]]=FALSE,Weekly[[#This Row],[Actual]]=TRUE),AE165+Weekly[[#This Row],[BF H Odds]]-1,IF(AND(Weekly[[#This Row],[HGBC_P]]=TRUE,Weekly[[#This Row],[Actual]]=FALSE),AE165+Weekly[[#This Row],[BF V Odds]]-1,AE165-1)))</f>
        <v>59.160000000000011</v>
      </c>
      <c r="AF166" s="24">
        <f>IF(Weekly[[#This Row],[Actual]]="","",IF(AND(Weekly[[#This Row],[XGB_P]]=Weekly[[#This Row],[Actual]],Weekly[[#This Row],[XGB_P]]=TRUE),AF165+Weekly[[#This Row],[BF H Odds]]-1,IF(AND(Weekly[[#This Row],[XGB_P]]=Weekly[[#This Row],[Actual]],Weekly[[#This Row],[XGB_P]]=FALSE),AF165+Weekly[[#This Row],[BF V Odds]]-1,AF165-1)))</f>
        <v>41.590000000000025</v>
      </c>
      <c r="AG166" s="24">
        <f>IF(Weekly[[#This Row],[Actual]]="","",IF(AND(Weekly[[#This Row],[XGB_P]]=FALSE,Weekly[[#This Row],[Actual]]=TRUE),AG165+Weekly[[#This Row],[BF H Odds]]-1,IF(AND(Weekly[[#This Row],[XGB_P]]=TRUE,Weekly[[#This Row],[Actual]]=FALSE),AG165+Weekly[[#This Row],[BF V Odds]]-1,AG165-1)))</f>
        <v>45.910000000000011</v>
      </c>
      <c r="AH166" s="24">
        <f>IF(Weekly[[#This Row],[Actual]]="","",IF(AND(Weekly[[#This Row],[QDA_P]]=Weekly[[#This Row],[Actual]],Weekly[[#This Row],[QDA_P]]=TRUE),AH165+Weekly[[#This Row],[BF H Odds]]-1,IF(AND(Weekly[[#This Row],[QDA_P]]=Weekly[[#This Row],[Actual]],Weekly[[#This Row],[QDA_P]]=FALSE),AH165+Weekly[[#This Row],[BF V Odds]]-1,AH165-1)))</f>
        <v>24.810000000000024</v>
      </c>
      <c r="AI166" s="24">
        <f>IF(Weekly[[#This Row],[Actual]]="","",IF(AND(Weekly[[#This Row],[QDA_P]]=FALSE,Weekly[[#This Row],[Actual]]=TRUE),AI165+Weekly[[#This Row],[BF H Odds]]-1,IF(AND(Weekly[[#This Row],[QDA_P]]=TRUE,Weekly[[#This Row],[Actual]]=FALSE),AI165+Weekly[[#This Row],[BF V Odds]]-1,AI165-1)))</f>
        <v>62.690000000000019</v>
      </c>
      <c r="AJ166" s="24">
        <f>IF(Weekly[[#This Row],[Actual]]="","",IF(AND(Weekly[[#This Row],[KNC_P]]=TRUE,Weekly[[#This Row],[Actual]]=TRUE),AJ165+Weekly[[#This Row],[BF H Odds]]-1,IF(AND(Weekly[[#This Row],[KNC_P]]=FALSE,Weekly[[#This Row],[Actual]]=FALSE),AJ165+Weekly[[#This Row],[BF V Odds]]-1,AJ165-1)))</f>
        <v>37.540000000000006</v>
      </c>
      <c r="AK166" s="24">
        <f>IF(Weekly[[#This Row],[Actual]]="","",IF(AND(Weekly[[#This Row],[KNC_P]]=FALSE,Weekly[[#This Row],[Actual]]=TRUE),AK165+Weekly[[#This Row],[BF H Odds]]-1,IF(AND(Weekly[[#This Row],[KNC_P]]=TRUE,Weekly[[#This Row],[Actual]]=FALSE),AK165+Weekly[[#This Row],[BF V Odds]]-1,AK165-1)))</f>
        <v>43.009999999999991</v>
      </c>
      <c r="AL166" s="30">
        <f>IF(Weekly[[#This Row],[Actual]]="","",COUNTIF(Weekly[[#This Row],[SVC_P]:[QDA_P]],TRUE))</f>
        <v>1</v>
      </c>
      <c r="AM166" s="30">
        <f>IF(Weekly[[#This Row],[Actual]]="","",COUNTIF(Weekly[[#This Row],[SVC_P]:[QDA_P]],FALSE))</f>
        <v>6</v>
      </c>
      <c r="AN166" t="str">
        <f>IF(AND(Weekly[[#This Row],[BF V Odds]]&gt;$BO$6,Weekly[[#This Row],[BF V Odds]] &lt; $BO$7),Weekly[[#This Row],[BF V Odds]],"")</f>
        <v/>
      </c>
      <c r="AO166" t="str">
        <f>IF(AND(Weekly[[#This Row],[BF H Odds]]&gt;$BO$6, Weekly[[#This Row],[BF H Odds]] &lt; $BO$7),Weekly[[#This Row],[BF H Odds]],"")</f>
        <v/>
      </c>
      <c r="AP166" s="37">
        <f>IF(AND(Weekly[[#This Row],[V Odds &lt;]]="",Weekly[[#This Row],[H Odds &lt;]]=""),AP165,IF(AND(Weekly[[#This Row],[H Odds &lt;]]&lt;&gt;"",Weekly[[#This Row],[SVC_P]]=TRUE,Weekly[[#This Row],[Actual]]=TRUE),AP165+Weekly[[#This Row],[H Odds &lt;]]-1,IF(AND(Weekly[[#This Row],[V Odds &lt;]]&lt;&gt;"",Weekly[[#This Row],[SVC_P]]=FALSE,Weekly[[#This Row],[Actual]]=FALSE),AP165+Weekly[[#This Row],[V Odds &lt;]]-1,IF(AND(Weekly[[#This Row],[V Odds &lt;]]&lt;&gt;"",Weekly[[#This Row],[SVC_P]]=FALSE,Weekly[[#This Row],[Actual]]=TRUE),AP165-1,IF(AND(Weekly[[#This Row],[H Odds &lt;]]&lt;&gt;"",Weekly[[#This Row],[SVC_P]]=TRUE,Weekly[[#This Row],[Actual]]=FALSE),AP165-1,AP165)))))</f>
        <v>59.230000000000011</v>
      </c>
      <c r="AQ166" s="37">
        <f>IF(AND(Weekly[[#This Row],[V Odds &lt;]]="",Weekly[[#This Row],[H Odds &lt;]]=""),AQ165,IF(AND(Weekly[[#This Row],[H Odds &lt;]]&lt;&gt;"",Weekly[[#This Row],[ADBC_P]]=TRUE,Weekly[[#This Row],[Actual]]=TRUE),AQ165+Weekly[[#This Row],[H Odds &lt;]]-1,IF(AND(Weekly[[#This Row],[V Odds &lt;]]&lt;&gt;"",Weekly[[#This Row],[ADBC_P]]=FALSE,Weekly[[#This Row],[Actual]]=FALSE),AQ165+Weekly[[#This Row],[V Odds &lt;]]-1,IF(AND(Weekly[[#This Row],[V Odds &lt;]]&lt;&gt;"",Weekly[[#This Row],[ADBC_P]]=FALSE,Weekly[[#This Row],[Actual]]=TRUE),AQ165-1,IF(AND(Weekly[[#This Row],[H Odds &lt;]]&lt;&gt;"",Weekly[[#This Row],[ADBC_P]]=TRUE,Weekly[[#This Row],[Actual]]=FALSE),AQ165-1,AQ165)))))</f>
        <v>49.33</v>
      </c>
      <c r="AR166" s="37">
        <f>IF(AND(Weekly[[#This Row],[V Odds &lt;]]="",Weekly[[#This Row],[H Odds &lt;]]=""),AR165,IF(AND(Weekly[[#This Row],[H Odds &lt;]]&lt;&gt;"",Weekly[[#This Row],[RFC_P]]=TRUE,Weekly[[#This Row],[Actual]]=TRUE),AR165+Weekly[[#This Row],[H Odds &lt;]]-1,IF(AND(Weekly[[#This Row],[V Odds &lt;]]&lt;&gt;"",Weekly[[#This Row],[RFC_P]]=FALSE,Weekly[[#This Row],[Actual]]=FALSE),AR165+Weekly[[#This Row],[V Odds &lt;]]-1,IF(AND(Weekly[[#This Row],[V Odds &lt;]]&lt;&gt;"",Weekly[[#This Row],[RFC_P]]=FALSE,Weekly[[#This Row],[Actual]]=TRUE),AR165-1,IF(AND(Weekly[[#This Row],[H Odds &lt;]]&lt;&gt;"",Weekly[[#This Row],[RFC_P]]=TRUE,Weekly[[#This Row],[Actual]]=FALSE),AR165-1,AR165)))))</f>
        <v>45.59</v>
      </c>
      <c r="AS166" s="37">
        <f>IF(AND(Weekly[[#This Row],[V Odds &lt;]]="",Weekly[[#This Row],[H Odds &lt;]]=""),AS165,IF(AND(Weekly[[#This Row],[H Odds &lt;]]&lt;&gt;"",Weekly[[#This Row],[GBC_P]]=TRUE,Weekly[[#This Row],[Actual]]=TRUE),AS165+Weekly[[#This Row],[H Odds &lt;]]-1,IF(AND(Weekly[[#This Row],[V Odds &lt;]]&lt;&gt;"",Weekly[[#This Row],[GBC_P]]=FALSE,Weekly[[#This Row],[Actual]]=FALSE),AS165+Weekly[[#This Row],[V Odds &lt;]]-1,IF(AND(Weekly[[#This Row],[V Odds &lt;]]&lt;&gt;"",Weekly[[#This Row],[GBC_P]]=FALSE,Weekly[[#This Row],[Actual]]=TRUE),AS165-1,IF(AND(Weekly[[#This Row],[H Odds &lt;]]&lt;&gt;"",Weekly[[#This Row],[GBC_P]]=TRUE,Weekly[[#This Row],[Actual]]=FALSE),AS165-1,AS165)))))</f>
        <v>48.08</v>
      </c>
      <c r="AT166" s="37">
        <f>IF(AND(Weekly[[#This Row],[V Odds &lt;]]="",Weekly[[#This Row],[H Odds &lt;]]=""),AT165,IF(AND(Weekly[[#This Row],[H Odds &lt;]]&lt;&gt;"",Weekly[[#This Row],[HGBC_P]]=TRUE,Weekly[[#This Row],[Actual]]=TRUE),AT165+Weekly[[#This Row],[H Odds &lt;]]-1,IF(AND(Weekly[[#This Row],[V Odds &lt;]]&lt;&gt;"",Weekly[[#This Row],[HGBC_P]]=FALSE,Weekly[[#This Row],[Actual]]=FALSE),AT165+Weekly[[#This Row],[V Odds &lt;]]-1,IF(AND(Weekly[[#This Row],[V Odds &lt;]]&lt;&gt;"",Weekly[[#This Row],[HGBC_P]]=FALSE,Weekly[[#This Row],[Actual]]=TRUE),AT165-1,IF(AND(Weekly[[#This Row],[H Odds &lt;]]&lt;&gt;"",Weekly[[#This Row],[HGBC_P]]=TRUE,Weekly[[#This Row],[Actual]]=FALSE),AT165-1,AT165)))))</f>
        <v>46.61</v>
      </c>
      <c r="AU166" s="37">
        <f>IF(AND(Weekly[[#This Row],[V Odds &lt;]]="",Weekly[[#This Row],[H Odds &lt;]]=""),AU165,IF(AND(Weekly[[#This Row],[H Odds &lt;]]&lt;&gt;"",Weekly[[#This Row],[XGB_P]]=TRUE,Weekly[[#This Row],[Actual]]=TRUE),AU165+Weekly[[#This Row],[H Odds &lt;]]-1,IF(AND(Weekly[[#This Row],[V Odds &lt;]]&lt;&gt;"",Weekly[[#This Row],[XGB_P]]=FALSE,Weekly[[#This Row],[Actual]]=FALSE),AU165+Weekly[[#This Row],[V Odds &lt;]]-1,IF(AND(Weekly[[#This Row],[V Odds &lt;]]&lt;&gt;"",Weekly[[#This Row],[XGB_P]]=FALSE,Weekly[[#This Row],[Actual]]=TRUE),AU165-1,IF(AND(Weekly[[#This Row],[H Odds &lt;]]&lt;&gt;"",Weekly[[#This Row],[XGB_P]]=TRUE,Weekly[[#This Row],[Actual]]=FALSE),AU165-1,AU165)))))</f>
        <v>51.010000000000005</v>
      </c>
      <c r="AV166" s="37">
        <f>IF(AND(Weekly[[#This Row],[V Odds &lt;]]="",Weekly[[#This Row],[H Odds &lt;]]=""),AV165,IF(AND(Weekly[[#This Row],[H Odds &lt;]]&lt;&gt;"",Weekly[[#This Row],[QDA_P]]=TRUE,Weekly[[#This Row],[Actual]]=TRUE),AV165+Weekly[[#This Row],[H Odds &lt;]]-1,IF(AND(Weekly[[#This Row],[V Odds &lt;]]&lt;&gt;"",Weekly[[#This Row],[QDA_P]]=FALSE,Weekly[[#This Row],[Actual]]=FALSE),AV165+Weekly[[#This Row],[V Odds &lt;]]-1,IF(AND(Weekly[[#This Row],[V Odds &lt;]]&lt;&gt;"",Weekly[[#This Row],[QDA_P]]=FALSE,Weekly[[#This Row],[Actual]]=TRUE),AV165-1,IF(AND(Weekly[[#This Row],[H Odds &lt;]]&lt;&gt;"",Weekly[[#This Row],[QDA_P]]=TRUE,Weekly[[#This Row],[Actual]]=FALSE),AV165-1,AV165)))))</f>
        <v>47.749999999999993</v>
      </c>
      <c r="AW166" s="37">
        <f>IF(AND(Weekly[[#This Row],[H Odds &lt;]]="",Weekly[[#This Row],[V Odds &lt;]]=""),AW165,IF(AND(Weekly[[#This Row],[KNC_P]]=Weekly[[#This Row],[Actual]],Weekly[[#This Row],[KNC_P]]=TRUE),AW165+Weekly[[#This Row],[BF H Odds]]-1,IF(AND(Weekly[[#This Row],[KNC_P]]=Weekly[[#This Row],[Actual]],Weekly[[#This Row],[KNC_P]]=FALSE),AW165+Weekly[[#This Row],[BF V Odds]]-1,AW165-1)))</f>
        <v>39.94</v>
      </c>
      <c r="AX166" s="37">
        <f>IF(AND(Weekly[[#This Row],[V Odds &lt;]]="",Weekly[[#This Row],[H Odds &lt;]]=""),AX165,IF(AND(Weekly[[#This Row],[V Odds &lt;]]&lt;&gt;"",Weekly[[#This Row],[FALSES]]&gt;0,Weekly[[#This Row],[Actual]]=FALSE),AX165+Weekly[[#This Row],[V Odds &lt;]]-1,IF(AND(Weekly[[#This Row],[H Odds &lt;]]&lt;&gt;"",Weekly[[#This Row],[TRUES]]&gt;0,Weekly[[#This Row],[Actual]]=TRUE),AX165+Weekly[[#This Row],[H Odds &lt;]]-1,IF(AND(Weekly[[#This Row],[V Odds &lt;]]&lt;&gt;"",Weekly[[#This Row],[FALSES]]=0),AX165,IF(AND(Weekly[[#This Row],[H Odds &lt;]]&lt;&gt;"",Weekly[[#This Row],[TRUES]]=0),AX165,AX165-1)))))</f>
        <v>65.349999999999994</v>
      </c>
      <c r="AY166" s="37">
        <f>IF(AND(Weekly[[#This Row],[V Odds &lt;]]="",Weekly[[#This Row],[H Odds &lt;]]=""),AY165,IF(AND(Weekly[[#This Row],[V Odds &lt;]]&lt;&gt;"",Weekly[[#This Row],[FALSES]]&gt;0,Weekly[[#This Row],[Actual]]=FALSE),AY165+((Weekly[[#This Row],[V Odds &lt;]]-1)*0.92),IF(AND(Weekly[[#This Row],[H Odds &lt;]]&lt;&gt;"",Weekly[[#This Row],[TRUES]]&gt;0,Weekly[[#This Row],[Actual]]=TRUE),AY165+((Weekly[[#This Row],[H Odds &lt;]]-1)*0.92),IF(AND(Weekly[[#This Row],[V Odds &lt;]]&lt;&gt;"",Weekly[[#This Row],[FALSES]]=0),AY165,IF(AND(Weekly[[#This Row],[H Odds &lt;]]&lt;&gt;"",Weekly[[#This Row],[TRUES]]=0),AY165,AY165-1)))))</f>
        <v>61.802000000000014</v>
      </c>
      <c r="AZ166" s="37">
        <f>IF(AND(Weekly[[#This Row],[V Odds &lt;]]="",Weekly[[#This Row],[H Odds &lt;]]=""),AZ165,IF(AND(Weekly[[#This Row],[V Odds &lt;]]&lt;&gt;"",Weekly[[#This Row],[Actual]]=FALSE),AZ165+Weekly[[#This Row],[V Odds &lt;]]-1,IF(AND(Weekly[[#This Row],[H Odds &lt;]]&lt;&gt;"",Weekly[[#This Row],[Actual]]=TRUE),AZ165+Weekly[[#This Row],[H Odds &lt;]]-1,AZ165-1)))</f>
        <v>69.319999999999993</v>
      </c>
      <c r="BA166" s="38">
        <f>IF(Weekly[[#This Row],[H Odds &lt;]]="",BA165,IF(AND(Weekly[[#This Row],[H Odds &lt;]]&lt;&gt;"",Weekly[[#This Row],[SVC_P]]=TRUE,Weekly[[#This Row],[Actual]]=TRUE),BA165+Weekly[[#This Row],[H Odds &lt;]]-1,IF(AND(Weekly[[#This Row],[H Odds &lt;]]&lt;&gt;"",Weekly[[#This Row],[SVC_P]]=TRUE,Weekly[[#This Row],[Actual]]=FALSE),BA165-1,BA165)))</f>
        <v>56.54</v>
      </c>
      <c r="BB166" s="38">
        <f>IF(Weekly[[#This Row],[H Odds &lt;]]="",BB165,IF(AND(Weekly[[#This Row],[H Odds &lt;]]&lt;&gt;"",Weekly[[#This Row],[ADBC_P]]=TRUE,Weekly[[#This Row],[Actual]]=TRUE),BB165+Weekly[[#This Row],[H Odds &lt;]]-1,IF(AND(Weekly[[#This Row],[H Odds &lt;]]&lt;&gt;"",Weekly[[#This Row],[ADBC_P]]=TRUE,Weekly[[#This Row],[Actual]]=FALSE),BB165-1,BB165)))</f>
        <v>43.01</v>
      </c>
      <c r="BC166" s="38">
        <f>IF(Weekly[[#This Row],[H Odds &lt;]]="",BC165,IF(AND(Weekly[[#This Row],[H Odds &lt;]]&lt;&gt;"",Weekly[[#This Row],[RFC_P]]=TRUE,Weekly[[#This Row],[Actual]]=TRUE),BC165+Weekly[[#This Row],[H Odds &lt;]]-1,IF(AND(Weekly[[#This Row],[H Odds &lt;]]&lt;&gt;"",Weekly[[#This Row],[RFC_P]]=TRUE,Weekly[[#This Row],[Actual]]=FALSE),BC165-1,BC165)))</f>
        <v>42.76</v>
      </c>
      <c r="BD166" s="38">
        <f>IF(Weekly[[#This Row],[H Odds &lt;]]="",BD165,IF(AND(Weekly[[#This Row],[H Odds &lt;]]&lt;&gt;"",Weekly[[#This Row],[GBC_P]]=TRUE,Weekly[[#This Row],[Actual]]=TRUE),BD165+Weekly[[#This Row],[H Odds &lt;]]-1,IF(AND(Weekly[[#This Row],[H Odds &lt;]]&lt;&gt;"",Weekly[[#This Row],[GBC_P]]=TRUE,Weekly[[#This Row],[Actual]]=FALSE),BD165-1,BD165)))</f>
        <v>43.76</v>
      </c>
      <c r="BE166" s="38">
        <f>IF(Weekly[[#This Row],[H Odds &lt;]]="",BE165,IF(AND(Weekly[[#This Row],[H Odds &lt;]]&lt;&gt;"",Weekly[[#This Row],[HGBC_P]]=TRUE,Weekly[[#This Row],[Actual]]=TRUE),BE165+Weekly[[#This Row],[H Odds &lt;]]-1,IF(AND(Weekly[[#This Row],[H Odds &lt;]]&lt;&gt;"",Weekly[[#This Row],[HGBC_P]]=TRUE,Weekly[[#This Row],[Actual]]=FALSE),BE165-1,BE165)))</f>
        <v>44.01</v>
      </c>
      <c r="BF166" s="38">
        <f>IF(Weekly[[#This Row],[H Odds &lt;]]="",BF165,IF(AND(Weekly[[#This Row],[H Odds &lt;]]&lt;&gt;"",Weekly[[#This Row],[XGB_P]]=TRUE,Weekly[[#This Row],[Actual]]=TRUE),BF165+Weekly[[#This Row],[H Odds &lt;]]-1,IF(AND(Weekly[[#This Row],[H Odds &lt;]]&lt;&gt;"",Weekly[[#This Row],[XGB_P]]=TRUE,Weekly[[#This Row],[Actual]]=FALSE),BF165-1,BF165)))</f>
        <v>47.28</v>
      </c>
      <c r="BG166" s="38">
        <f>IF(Weekly[[#This Row],[H Odds &lt;]]="",BG165,IF(AND(Weekly[[#This Row],[H Odds &lt;]]&lt;&gt;"",Weekly[[#This Row],[QDA_P]]=TRUE,Weekly[[#This Row],[Actual]]=TRUE),BG165+Weekly[[#This Row],[H Odds &lt;]]-1,IF(AND(Weekly[[#This Row],[H Odds &lt;]]&lt;&gt;"",Weekly[[#This Row],[QDA_P]]=TRUE,Weekly[[#This Row],[Actual]]=FALSE),BG165-1,BG165)))</f>
        <v>40.729999999999997</v>
      </c>
      <c r="BH166" s="38">
        <f>IF(Weekly[[#This Row],[H Odds &lt;]]="",BH165,IF(AND(Weekly[[#This Row],[H Odds &lt;]]&lt;&gt;"",Weekly[[#This Row],[KNC_P]]=TRUE,Weekly[[#This Row],[Actual]]=TRUE),BH165+Weekly[[#This Row],[H Odds &lt;]]-1,IF(AND(Weekly[[#This Row],[H Odds &lt;]]&lt;&gt;"",Weekly[[#This Row],[KNC_P]]=TRUE,Weekly[[#This Row],[Actual]]=FALSE),BH165-1,BH165)))</f>
        <v>39</v>
      </c>
      <c r="BI166" s="38">
        <f>IF(Weekly[[#This Row],[H Odds &lt;]]="",BI165,IF(AND(Weekly[[#This Row],[H Odds &lt;]]&lt;&gt;"",Weekly[[#This Row],[TRUES]]&gt;0,Weekly[[#This Row],[Actual]]=TRUE),BI165+Weekly[[#This Row],[H Odds &lt;]]-1,IF(AND(Weekly[[#This Row],[H Odds &lt;]]&lt;&gt;"",Weekly[[#This Row],[TRUES]]=0),BI165,BI165-1)))</f>
        <v>56.54</v>
      </c>
      <c r="BJ166" s="38">
        <f>IF(Weekly[[#This Row],[H Odds &lt;]]="",BJ165,IF(AND(Weekly[[#This Row],[H Odds &lt;]]&lt;&gt;"",Weekly[[#This Row],[Actual]]=TRUE),BJ165+Weekly[[#This Row],[H Odds &lt;]]-1,IF(AND(Weekly[[#This Row],[H Odds &lt;]]&lt;&gt;"",Weekly[[#This Row],[Actual]]=FALSE),BJ165-1,BJ165)))</f>
        <v>55.54</v>
      </c>
      <c r="BK166" s="58">
        <f>IF(AND(Weekly[[#This Row],[TRUES]]&gt;4,Weekly[[#This Row],[Actual]]=TRUE),BK165+Weekly[[#This Row],[BF H Odds]]-1,IF(AND(Weekly[[#This Row],[FALSES]]&gt;4,Weekly[[#This Row],[Actual]]=FALSE),BK165+Weekly[[#This Row],[BF V Odds]]-1,IF(AND(Weekly[[#This Row],[TRUES]]&gt;4,Weekly[[#This Row],[Actual]]=FALSE),BK165-1,IF(AND(Weekly[[#This Row],[FALSES]]&gt;4,Weekly[[#This Row],[Actual]]=TRUE),BK165-1,BK165))))</f>
        <v>35.030000000000022</v>
      </c>
      <c r="BL166" s="58">
        <f>IF(AND(Weekly[[#This Row],[TRUES]]&gt;5,Weekly[[#This Row],[Actual]]=TRUE),BL165+Weekly[[#This Row],[BF H Odds]]-1,IF(AND(Weekly[[#This Row],[FALSES]]&gt;5,Weekly[[#This Row],[Actual]]=FALSE),BL165+Weekly[[#This Row],[BF V Odds]]-1,IF(AND(Weekly[[#This Row],[TRUES]]&gt;5,Weekly[[#This Row],[Actual]]=FALSE),BL165-1,IF(AND(Weekly[[#This Row],[FALSES]]&gt;5,Weekly[[#This Row],[Actual]]=TRUE),BL165-1,BL165))))</f>
        <v>39.77000000000001</v>
      </c>
      <c r="BM166" s="58">
        <f>IF(AND(Weekly[[#This Row],[TRUES]]&gt;6,Weekly[[#This Row],[Actual]]=TRUE),BM165+Weekly[[#This Row],[BF H Odds]]-1,IF(AND(Weekly[[#This Row],[FALSES]]&gt;6,Weekly[[#This Row],[Actual]]=FALSE),BM165+Weekly[[#This Row],[BF V Odds]]-1,IF(AND(Weekly[[#This Row],[TRUES]]&gt;6,Weekly[[#This Row],[Actual]]=FALSE),BM165-1,IF(AND(Weekly[[#This Row],[FALSES]]&gt;6,Weekly[[#This Row],[Actual]]=TRUE),BM165-1,BM165))))</f>
        <v>42.820000000000007</v>
      </c>
      <c r="BN166" s="24"/>
    </row>
    <row r="167" spans="1:66" x14ac:dyDescent="0.25">
      <c r="A167" s="1">
        <v>194</v>
      </c>
      <c r="B167" s="10">
        <v>44258</v>
      </c>
      <c r="C167" s="17" t="s">
        <v>33</v>
      </c>
      <c r="D167" s="15" t="s">
        <v>19</v>
      </c>
      <c r="E167" t="b">
        <v>1</v>
      </c>
      <c r="F167" t="b">
        <v>1</v>
      </c>
      <c r="G167" t="b">
        <v>1</v>
      </c>
      <c r="H167" t="b">
        <v>1</v>
      </c>
      <c r="I167" t="b">
        <v>1</v>
      </c>
      <c r="J167" t="b">
        <v>1</v>
      </c>
      <c r="K167" t="b">
        <v>0</v>
      </c>
      <c r="L167" t="b">
        <v>1</v>
      </c>
      <c r="N167" t="str">
        <f>IF(Weekly[[#This Row],[H/V]]="&lt;&gt;",1,"")</f>
        <v/>
      </c>
      <c r="O167" t="str">
        <f>IF(Weekly[[#This Row],[H/V]]="H",Weekly[[#This Row],[BF H Odds]],IF(Weekly[[#This Row],[H/V]]="V",Weekly[[#This Row],[BF V Odds]],""))</f>
        <v/>
      </c>
      <c r="P167" t="b">
        <v>1</v>
      </c>
      <c r="R167" s="9">
        <f>IFERROR(IF(Weekly[[#This Row],[Won Bet?]]="yes",R166+(Weekly[[#This Row],[BF Odds]]*Weekly[[#This Row],[BF Stake]])-Weekly[[#This Row],[BF Stake]],R166-Weekly[[#This Row],[BF Stake]]),R166)</f>
        <v>190.5</v>
      </c>
      <c r="S167" s="9">
        <f>IFERROR(IF(Weekly[[#This Row],[Won Bet?]]="yes",S166+(((Weekly[[#This Row],[BF Odds]]*Weekly[[#This Row],[BF Stake]])-Weekly[[#This Row],[BF Stake]])*0.95),S166-Weekly[[#This Row],[BF Stake]]),S166)</f>
        <v>189.97499999999999</v>
      </c>
      <c r="T167" s="13">
        <v>1.87</v>
      </c>
      <c r="U167" s="13">
        <v>2.12</v>
      </c>
      <c r="V167" s="24">
        <f>IF(Weekly[[#This Row],[Actual]]="","",IF(AND(Weekly[[#This Row],[SVC_P]]=Weekly[[#This Row],[Actual]],Weekly[[#This Row],[SVC_P]]=TRUE),V166+Weekly[[#This Row],[BF H Odds]]-1,IF(AND(Weekly[[#This Row],[SVC_P]]=Weekly[[#This Row],[Actual]],Weekly[[#This Row],[SVC_P]]=FALSE),V166+Weekly[[#This Row],[BF V Odds]]-1,V166-1)))</f>
        <v>63.120000000000019</v>
      </c>
      <c r="W167" s="24">
        <f>IF(Weekly[[#This Row],[Actual]]="","",IF(AND(Weekly[[#This Row],[SVC_P]]=FALSE,Weekly[[#This Row],[Actual]]=TRUE),W166+Weekly[[#This Row],[BF H Odds]]-1,IF(AND(Weekly[[#This Row],[SVC_P]]=TRUE,Weekly[[#This Row],[Actual]]=FALSE,),W166+Weekly[[#This Row],[BF V Odds]]-1,W166-1)))</f>
        <v>-117.50999999999999</v>
      </c>
      <c r="X167" s="24">
        <f>IF(Weekly[[#This Row],[Actual]]="","",IF(AND(Weekly[[#This Row],[ADBC_P]]=Weekly[[#This Row],[Actual]],Weekly[[#This Row],[ADBC_P]]=TRUE),X166+Weekly[[#This Row],[BF H Odds]]-1,IF(AND(Weekly[[#This Row],[ADBC_P]]=Weekly[[#This Row],[Actual]],Weekly[[#This Row],[ADBC_P]]=FALSE),X166+Weekly[[#This Row],[BF V Odds]]-1,X166-1)))</f>
        <v>45.500000000000021</v>
      </c>
      <c r="Y167" s="24">
        <f>IF(Weekly[[#This Row],[Actual]]="","",IF(AND(Weekly[[#This Row],[ADBC_P]]=FALSE,Weekly[[#This Row],[Actual]]=TRUE),Y166+Weekly[[#This Row],[BF H Odds]]-1,IF(AND(Weekly[[#This Row],[ADBC_P]]=TRUE,Weekly[[#This Row],[Actual]]=FALSE),Y166+Weekly[[#This Row],[BF V Odds]]-1,Y166-1)))</f>
        <v>42.120000000000019</v>
      </c>
      <c r="Z167" s="24">
        <f>IF(Weekly[[#This Row],[Actual]]="","",IF(AND(Weekly[[#This Row],[RFC_P]]=Weekly[[#This Row],[Actual]],Weekly[[#This Row],[RFC_P]]=TRUE),Z166+Weekly[[#This Row],[BF H Odds]]-1,IF(AND(Weekly[[#This Row],[RFC_P]]=Weekly[[#This Row],[Actual]],Weekly[[#This Row],[RFC_P]]=FALSE),Z166+Weekly[[#This Row],[BF V Odds]]-1,Z166-1)))</f>
        <v>33.680000000000028</v>
      </c>
      <c r="AA167" s="24">
        <f>IF(Weekly[[#This Row],[Actual]]="","",IF(AND(Weekly[[#This Row],[RFC_P]]=FALSE,Weekly[[#This Row],[Actual]]=TRUE),AA166+Weekly[[#This Row],[BF H Odds]]-1,IF(AND(Weekly[[#This Row],[RFC_P]]=TRUE,Weekly[[#This Row],[Actual]]=FALSE),AA166+Weekly[[#This Row],[BF V Odds]]-1,AA166-1)))</f>
        <v>53.940000000000012</v>
      </c>
      <c r="AB167" s="24">
        <f>IF(Weekly[[#This Row],[Actual]]="","",IF(AND(Weekly[[#This Row],[GBC_P]]=Weekly[[#This Row],[Actual]],Weekly[[#This Row],[GBC_P]]=TRUE),AB166+Weekly[[#This Row],[BF H Odds]]-1,IF(AND(Weekly[[#This Row],[GBC_P]]=Weekly[[#This Row],[Actual]],Weekly[[#This Row],[GBC_P]]=FALSE),AB166+Weekly[[#This Row],[BF V Odds]]-1,AB166-1)))</f>
        <v>32.960000000000015</v>
      </c>
      <c r="AC167" s="24">
        <f>IF(Weekly[[#This Row],[Actual]]="","",IF(AND(Weekly[[#This Row],[GBC_P]]=FALSE,Weekly[[#This Row],[Actual]]=TRUE),AC166+Weekly[[#This Row],[BF H Odds]]-1,IF(AND(Weekly[[#This Row],[GBC_P]]=TRUE,Weekly[[#This Row],[Actual]]=FALSE),AC166+Weekly[[#This Row],[BF V Odds]]-1,AC166-1)))</f>
        <v>54.660000000000018</v>
      </c>
      <c r="AD167" s="24">
        <f>IF(Weekly[[#This Row],[Actual]]="","",IF(AND(Weekly[[#This Row],[HGBC_P]]=Weekly[[#This Row],[Actual]],Weekly[[#This Row],[HGBC_P]]=TRUE),AD166+Weekly[[#This Row],[BF H Odds]]-1,IF(AND(Weekly[[#This Row],[HGBC_P]]=Weekly[[#This Row],[Actual]],Weekly[[#This Row],[HGBC_P]]=FALSE),AD166+Weekly[[#This Row],[BF V Odds]]-1,AD166-1)))</f>
        <v>29.460000000000054</v>
      </c>
      <c r="AE167" s="24">
        <f>IF(Weekly[[#This Row],[Actual]]="","",IF(AND(Weekly[[#This Row],[HGBC_P]]=FALSE,Weekly[[#This Row],[Actual]]=TRUE),AE166+Weekly[[#This Row],[BF H Odds]]-1,IF(AND(Weekly[[#This Row],[HGBC_P]]=TRUE,Weekly[[#This Row],[Actual]]=FALSE),AE166+Weekly[[#This Row],[BF V Odds]]-1,AE166-1)))</f>
        <v>58.160000000000011</v>
      </c>
      <c r="AF167" s="24">
        <f>IF(Weekly[[#This Row],[Actual]]="","",IF(AND(Weekly[[#This Row],[XGB_P]]=Weekly[[#This Row],[Actual]],Weekly[[#This Row],[XGB_P]]=TRUE),AF166+Weekly[[#This Row],[BF H Odds]]-1,IF(AND(Weekly[[#This Row],[XGB_P]]=Weekly[[#This Row],[Actual]],Weekly[[#This Row],[XGB_P]]=FALSE),AF166+Weekly[[#This Row],[BF V Odds]]-1,AF166-1)))</f>
        <v>42.710000000000022</v>
      </c>
      <c r="AG167" s="24">
        <f>IF(Weekly[[#This Row],[Actual]]="","",IF(AND(Weekly[[#This Row],[XGB_P]]=FALSE,Weekly[[#This Row],[Actual]]=TRUE),AG166+Weekly[[#This Row],[BF H Odds]]-1,IF(AND(Weekly[[#This Row],[XGB_P]]=TRUE,Weekly[[#This Row],[Actual]]=FALSE),AG166+Weekly[[#This Row],[BF V Odds]]-1,AG166-1)))</f>
        <v>44.910000000000011</v>
      </c>
      <c r="AH167" s="24">
        <f>IF(Weekly[[#This Row],[Actual]]="","",IF(AND(Weekly[[#This Row],[QDA_P]]=Weekly[[#This Row],[Actual]],Weekly[[#This Row],[QDA_P]]=TRUE),AH166+Weekly[[#This Row],[BF H Odds]]-1,IF(AND(Weekly[[#This Row],[QDA_P]]=Weekly[[#This Row],[Actual]],Weekly[[#This Row],[QDA_P]]=FALSE),AH166+Weekly[[#This Row],[BF V Odds]]-1,AH166-1)))</f>
        <v>23.810000000000024</v>
      </c>
      <c r="AI167" s="24">
        <f>IF(Weekly[[#This Row],[Actual]]="","",IF(AND(Weekly[[#This Row],[QDA_P]]=FALSE,Weekly[[#This Row],[Actual]]=TRUE),AI166+Weekly[[#This Row],[BF H Odds]]-1,IF(AND(Weekly[[#This Row],[QDA_P]]=TRUE,Weekly[[#This Row],[Actual]]=FALSE),AI166+Weekly[[#This Row],[BF V Odds]]-1,AI166-1)))</f>
        <v>63.810000000000016</v>
      </c>
      <c r="AJ167" s="24">
        <f>IF(Weekly[[#This Row],[Actual]]="","",IF(AND(Weekly[[#This Row],[KNC_P]]=TRUE,Weekly[[#This Row],[Actual]]=TRUE),AJ166+Weekly[[#This Row],[BF H Odds]]-1,IF(AND(Weekly[[#This Row],[KNC_P]]=FALSE,Weekly[[#This Row],[Actual]]=FALSE),AJ166+Weekly[[#This Row],[BF V Odds]]-1,AJ166-1)))</f>
        <v>38.660000000000004</v>
      </c>
      <c r="AK167" s="24">
        <f>IF(Weekly[[#This Row],[Actual]]="","",IF(AND(Weekly[[#This Row],[KNC_P]]=FALSE,Weekly[[#This Row],[Actual]]=TRUE),AK166+Weekly[[#This Row],[BF H Odds]]-1,IF(AND(Weekly[[#This Row],[KNC_P]]=TRUE,Weekly[[#This Row],[Actual]]=FALSE),AK166+Weekly[[#This Row],[BF V Odds]]-1,AK166-1)))</f>
        <v>42.009999999999991</v>
      </c>
      <c r="AL167" s="30">
        <f>IF(Weekly[[#This Row],[Actual]]="","",COUNTIF(Weekly[[#This Row],[SVC_P]:[QDA_P]],TRUE))</f>
        <v>6</v>
      </c>
      <c r="AM167" s="30">
        <f>IF(Weekly[[#This Row],[Actual]]="","",COUNTIF(Weekly[[#This Row],[SVC_P]:[QDA_P]],FALSE))</f>
        <v>1</v>
      </c>
      <c r="AN167" t="str">
        <f>IF(AND(Weekly[[#This Row],[BF V Odds]]&gt;$BO$6,Weekly[[#This Row],[BF V Odds]] &lt; $BO$7),Weekly[[#This Row],[BF V Odds]],"")</f>
        <v/>
      </c>
      <c r="AO167" t="str">
        <f>IF(AND(Weekly[[#This Row],[BF H Odds]]&gt;$BO$6, Weekly[[#This Row],[BF H Odds]] &lt; $BO$7),Weekly[[#This Row],[BF H Odds]],"")</f>
        <v/>
      </c>
      <c r="AP167" s="37">
        <f>IF(AND(Weekly[[#This Row],[V Odds &lt;]]="",Weekly[[#This Row],[H Odds &lt;]]=""),AP166,IF(AND(Weekly[[#This Row],[H Odds &lt;]]&lt;&gt;"",Weekly[[#This Row],[SVC_P]]=TRUE,Weekly[[#This Row],[Actual]]=TRUE),AP166+Weekly[[#This Row],[H Odds &lt;]]-1,IF(AND(Weekly[[#This Row],[V Odds &lt;]]&lt;&gt;"",Weekly[[#This Row],[SVC_P]]=FALSE,Weekly[[#This Row],[Actual]]=FALSE),AP166+Weekly[[#This Row],[V Odds &lt;]]-1,IF(AND(Weekly[[#This Row],[V Odds &lt;]]&lt;&gt;"",Weekly[[#This Row],[SVC_P]]=FALSE,Weekly[[#This Row],[Actual]]=TRUE),AP166-1,IF(AND(Weekly[[#This Row],[H Odds &lt;]]&lt;&gt;"",Weekly[[#This Row],[SVC_P]]=TRUE,Weekly[[#This Row],[Actual]]=FALSE),AP166-1,AP166)))))</f>
        <v>59.230000000000011</v>
      </c>
      <c r="AQ167" s="37">
        <f>IF(AND(Weekly[[#This Row],[V Odds &lt;]]="",Weekly[[#This Row],[H Odds &lt;]]=""),AQ166,IF(AND(Weekly[[#This Row],[H Odds &lt;]]&lt;&gt;"",Weekly[[#This Row],[ADBC_P]]=TRUE,Weekly[[#This Row],[Actual]]=TRUE),AQ166+Weekly[[#This Row],[H Odds &lt;]]-1,IF(AND(Weekly[[#This Row],[V Odds &lt;]]&lt;&gt;"",Weekly[[#This Row],[ADBC_P]]=FALSE,Weekly[[#This Row],[Actual]]=FALSE),AQ166+Weekly[[#This Row],[V Odds &lt;]]-1,IF(AND(Weekly[[#This Row],[V Odds &lt;]]&lt;&gt;"",Weekly[[#This Row],[ADBC_P]]=FALSE,Weekly[[#This Row],[Actual]]=TRUE),AQ166-1,IF(AND(Weekly[[#This Row],[H Odds &lt;]]&lt;&gt;"",Weekly[[#This Row],[ADBC_P]]=TRUE,Weekly[[#This Row],[Actual]]=FALSE),AQ166-1,AQ166)))))</f>
        <v>49.33</v>
      </c>
      <c r="AR167" s="37">
        <f>IF(AND(Weekly[[#This Row],[V Odds &lt;]]="",Weekly[[#This Row],[H Odds &lt;]]=""),AR166,IF(AND(Weekly[[#This Row],[H Odds &lt;]]&lt;&gt;"",Weekly[[#This Row],[RFC_P]]=TRUE,Weekly[[#This Row],[Actual]]=TRUE),AR166+Weekly[[#This Row],[H Odds &lt;]]-1,IF(AND(Weekly[[#This Row],[V Odds &lt;]]&lt;&gt;"",Weekly[[#This Row],[RFC_P]]=FALSE,Weekly[[#This Row],[Actual]]=FALSE),AR166+Weekly[[#This Row],[V Odds &lt;]]-1,IF(AND(Weekly[[#This Row],[V Odds &lt;]]&lt;&gt;"",Weekly[[#This Row],[RFC_P]]=FALSE,Weekly[[#This Row],[Actual]]=TRUE),AR166-1,IF(AND(Weekly[[#This Row],[H Odds &lt;]]&lt;&gt;"",Weekly[[#This Row],[RFC_P]]=TRUE,Weekly[[#This Row],[Actual]]=FALSE),AR166-1,AR166)))))</f>
        <v>45.59</v>
      </c>
      <c r="AS167" s="37">
        <f>IF(AND(Weekly[[#This Row],[V Odds &lt;]]="",Weekly[[#This Row],[H Odds &lt;]]=""),AS166,IF(AND(Weekly[[#This Row],[H Odds &lt;]]&lt;&gt;"",Weekly[[#This Row],[GBC_P]]=TRUE,Weekly[[#This Row],[Actual]]=TRUE),AS166+Weekly[[#This Row],[H Odds &lt;]]-1,IF(AND(Weekly[[#This Row],[V Odds &lt;]]&lt;&gt;"",Weekly[[#This Row],[GBC_P]]=FALSE,Weekly[[#This Row],[Actual]]=FALSE),AS166+Weekly[[#This Row],[V Odds &lt;]]-1,IF(AND(Weekly[[#This Row],[V Odds &lt;]]&lt;&gt;"",Weekly[[#This Row],[GBC_P]]=FALSE,Weekly[[#This Row],[Actual]]=TRUE),AS166-1,IF(AND(Weekly[[#This Row],[H Odds &lt;]]&lt;&gt;"",Weekly[[#This Row],[GBC_P]]=TRUE,Weekly[[#This Row],[Actual]]=FALSE),AS166-1,AS166)))))</f>
        <v>48.08</v>
      </c>
      <c r="AT167" s="37">
        <f>IF(AND(Weekly[[#This Row],[V Odds &lt;]]="",Weekly[[#This Row],[H Odds &lt;]]=""),AT166,IF(AND(Weekly[[#This Row],[H Odds &lt;]]&lt;&gt;"",Weekly[[#This Row],[HGBC_P]]=TRUE,Weekly[[#This Row],[Actual]]=TRUE),AT166+Weekly[[#This Row],[H Odds &lt;]]-1,IF(AND(Weekly[[#This Row],[V Odds &lt;]]&lt;&gt;"",Weekly[[#This Row],[HGBC_P]]=FALSE,Weekly[[#This Row],[Actual]]=FALSE),AT166+Weekly[[#This Row],[V Odds &lt;]]-1,IF(AND(Weekly[[#This Row],[V Odds &lt;]]&lt;&gt;"",Weekly[[#This Row],[HGBC_P]]=FALSE,Weekly[[#This Row],[Actual]]=TRUE),AT166-1,IF(AND(Weekly[[#This Row],[H Odds &lt;]]&lt;&gt;"",Weekly[[#This Row],[HGBC_P]]=TRUE,Weekly[[#This Row],[Actual]]=FALSE),AT166-1,AT166)))))</f>
        <v>46.61</v>
      </c>
      <c r="AU167" s="37">
        <f>IF(AND(Weekly[[#This Row],[V Odds &lt;]]="",Weekly[[#This Row],[H Odds &lt;]]=""),AU166,IF(AND(Weekly[[#This Row],[H Odds &lt;]]&lt;&gt;"",Weekly[[#This Row],[XGB_P]]=TRUE,Weekly[[#This Row],[Actual]]=TRUE),AU166+Weekly[[#This Row],[H Odds &lt;]]-1,IF(AND(Weekly[[#This Row],[V Odds &lt;]]&lt;&gt;"",Weekly[[#This Row],[XGB_P]]=FALSE,Weekly[[#This Row],[Actual]]=FALSE),AU166+Weekly[[#This Row],[V Odds &lt;]]-1,IF(AND(Weekly[[#This Row],[V Odds &lt;]]&lt;&gt;"",Weekly[[#This Row],[XGB_P]]=FALSE,Weekly[[#This Row],[Actual]]=TRUE),AU166-1,IF(AND(Weekly[[#This Row],[H Odds &lt;]]&lt;&gt;"",Weekly[[#This Row],[XGB_P]]=TRUE,Weekly[[#This Row],[Actual]]=FALSE),AU166-1,AU166)))))</f>
        <v>51.010000000000005</v>
      </c>
      <c r="AV167" s="37">
        <f>IF(AND(Weekly[[#This Row],[V Odds &lt;]]="",Weekly[[#This Row],[H Odds &lt;]]=""),AV166,IF(AND(Weekly[[#This Row],[H Odds &lt;]]&lt;&gt;"",Weekly[[#This Row],[QDA_P]]=TRUE,Weekly[[#This Row],[Actual]]=TRUE),AV166+Weekly[[#This Row],[H Odds &lt;]]-1,IF(AND(Weekly[[#This Row],[V Odds &lt;]]&lt;&gt;"",Weekly[[#This Row],[QDA_P]]=FALSE,Weekly[[#This Row],[Actual]]=FALSE),AV166+Weekly[[#This Row],[V Odds &lt;]]-1,IF(AND(Weekly[[#This Row],[V Odds &lt;]]&lt;&gt;"",Weekly[[#This Row],[QDA_P]]=FALSE,Weekly[[#This Row],[Actual]]=TRUE),AV166-1,IF(AND(Weekly[[#This Row],[H Odds &lt;]]&lt;&gt;"",Weekly[[#This Row],[QDA_P]]=TRUE,Weekly[[#This Row],[Actual]]=FALSE),AV166-1,AV166)))))</f>
        <v>47.749999999999993</v>
      </c>
      <c r="AW167" s="37">
        <f>IF(AND(Weekly[[#This Row],[H Odds &lt;]]="",Weekly[[#This Row],[V Odds &lt;]]=""),AW166,IF(AND(Weekly[[#This Row],[KNC_P]]=Weekly[[#This Row],[Actual]],Weekly[[#This Row],[KNC_P]]=TRUE),AW166+Weekly[[#This Row],[BF H Odds]]-1,IF(AND(Weekly[[#This Row],[KNC_P]]=Weekly[[#This Row],[Actual]],Weekly[[#This Row],[KNC_P]]=FALSE),AW166+Weekly[[#This Row],[BF V Odds]]-1,AW166-1)))</f>
        <v>39.94</v>
      </c>
      <c r="AX167" s="37">
        <f>IF(AND(Weekly[[#This Row],[V Odds &lt;]]="",Weekly[[#This Row],[H Odds &lt;]]=""),AX166,IF(AND(Weekly[[#This Row],[V Odds &lt;]]&lt;&gt;"",Weekly[[#This Row],[FALSES]]&gt;0,Weekly[[#This Row],[Actual]]=FALSE),AX166+Weekly[[#This Row],[V Odds &lt;]]-1,IF(AND(Weekly[[#This Row],[H Odds &lt;]]&lt;&gt;"",Weekly[[#This Row],[TRUES]]&gt;0,Weekly[[#This Row],[Actual]]=TRUE),AX166+Weekly[[#This Row],[H Odds &lt;]]-1,IF(AND(Weekly[[#This Row],[V Odds &lt;]]&lt;&gt;"",Weekly[[#This Row],[FALSES]]=0),AX166,IF(AND(Weekly[[#This Row],[H Odds &lt;]]&lt;&gt;"",Weekly[[#This Row],[TRUES]]=0),AX166,AX166-1)))))</f>
        <v>65.349999999999994</v>
      </c>
      <c r="AY167" s="37">
        <f>IF(AND(Weekly[[#This Row],[V Odds &lt;]]="",Weekly[[#This Row],[H Odds &lt;]]=""),AY166,IF(AND(Weekly[[#This Row],[V Odds &lt;]]&lt;&gt;"",Weekly[[#This Row],[FALSES]]&gt;0,Weekly[[#This Row],[Actual]]=FALSE),AY166+((Weekly[[#This Row],[V Odds &lt;]]-1)*0.92),IF(AND(Weekly[[#This Row],[H Odds &lt;]]&lt;&gt;"",Weekly[[#This Row],[TRUES]]&gt;0,Weekly[[#This Row],[Actual]]=TRUE),AY166+((Weekly[[#This Row],[H Odds &lt;]]-1)*0.92),IF(AND(Weekly[[#This Row],[V Odds &lt;]]&lt;&gt;"",Weekly[[#This Row],[FALSES]]=0),AY166,IF(AND(Weekly[[#This Row],[H Odds &lt;]]&lt;&gt;"",Weekly[[#This Row],[TRUES]]=0),AY166,AY166-1)))))</f>
        <v>61.802000000000014</v>
      </c>
      <c r="AZ167" s="37">
        <f>IF(AND(Weekly[[#This Row],[V Odds &lt;]]="",Weekly[[#This Row],[H Odds &lt;]]=""),AZ166,IF(AND(Weekly[[#This Row],[V Odds &lt;]]&lt;&gt;"",Weekly[[#This Row],[Actual]]=FALSE),AZ166+Weekly[[#This Row],[V Odds &lt;]]-1,IF(AND(Weekly[[#This Row],[H Odds &lt;]]&lt;&gt;"",Weekly[[#This Row],[Actual]]=TRUE),AZ166+Weekly[[#This Row],[H Odds &lt;]]-1,AZ166-1)))</f>
        <v>69.319999999999993</v>
      </c>
      <c r="BA167" s="38">
        <f>IF(Weekly[[#This Row],[H Odds &lt;]]="",BA166,IF(AND(Weekly[[#This Row],[H Odds &lt;]]&lt;&gt;"",Weekly[[#This Row],[SVC_P]]=TRUE,Weekly[[#This Row],[Actual]]=TRUE),BA166+Weekly[[#This Row],[H Odds &lt;]]-1,IF(AND(Weekly[[#This Row],[H Odds &lt;]]&lt;&gt;"",Weekly[[#This Row],[SVC_P]]=TRUE,Weekly[[#This Row],[Actual]]=FALSE),BA166-1,BA166)))</f>
        <v>56.54</v>
      </c>
      <c r="BB167" s="38">
        <f>IF(Weekly[[#This Row],[H Odds &lt;]]="",BB166,IF(AND(Weekly[[#This Row],[H Odds &lt;]]&lt;&gt;"",Weekly[[#This Row],[ADBC_P]]=TRUE,Weekly[[#This Row],[Actual]]=TRUE),BB166+Weekly[[#This Row],[H Odds &lt;]]-1,IF(AND(Weekly[[#This Row],[H Odds &lt;]]&lt;&gt;"",Weekly[[#This Row],[ADBC_P]]=TRUE,Weekly[[#This Row],[Actual]]=FALSE),BB166-1,BB166)))</f>
        <v>43.01</v>
      </c>
      <c r="BC167" s="38">
        <f>IF(Weekly[[#This Row],[H Odds &lt;]]="",BC166,IF(AND(Weekly[[#This Row],[H Odds &lt;]]&lt;&gt;"",Weekly[[#This Row],[RFC_P]]=TRUE,Weekly[[#This Row],[Actual]]=TRUE),BC166+Weekly[[#This Row],[H Odds &lt;]]-1,IF(AND(Weekly[[#This Row],[H Odds &lt;]]&lt;&gt;"",Weekly[[#This Row],[RFC_P]]=TRUE,Weekly[[#This Row],[Actual]]=FALSE),BC166-1,BC166)))</f>
        <v>42.76</v>
      </c>
      <c r="BD167" s="38">
        <f>IF(Weekly[[#This Row],[H Odds &lt;]]="",BD166,IF(AND(Weekly[[#This Row],[H Odds &lt;]]&lt;&gt;"",Weekly[[#This Row],[GBC_P]]=TRUE,Weekly[[#This Row],[Actual]]=TRUE),BD166+Weekly[[#This Row],[H Odds &lt;]]-1,IF(AND(Weekly[[#This Row],[H Odds &lt;]]&lt;&gt;"",Weekly[[#This Row],[GBC_P]]=TRUE,Weekly[[#This Row],[Actual]]=FALSE),BD166-1,BD166)))</f>
        <v>43.76</v>
      </c>
      <c r="BE167" s="38">
        <f>IF(Weekly[[#This Row],[H Odds &lt;]]="",BE166,IF(AND(Weekly[[#This Row],[H Odds &lt;]]&lt;&gt;"",Weekly[[#This Row],[HGBC_P]]=TRUE,Weekly[[#This Row],[Actual]]=TRUE),BE166+Weekly[[#This Row],[H Odds &lt;]]-1,IF(AND(Weekly[[#This Row],[H Odds &lt;]]&lt;&gt;"",Weekly[[#This Row],[HGBC_P]]=TRUE,Weekly[[#This Row],[Actual]]=FALSE),BE166-1,BE166)))</f>
        <v>44.01</v>
      </c>
      <c r="BF167" s="38">
        <f>IF(Weekly[[#This Row],[H Odds &lt;]]="",BF166,IF(AND(Weekly[[#This Row],[H Odds &lt;]]&lt;&gt;"",Weekly[[#This Row],[XGB_P]]=TRUE,Weekly[[#This Row],[Actual]]=TRUE),BF166+Weekly[[#This Row],[H Odds &lt;]]-1,IF(AND(Weekly[[#This Row],[H Odds &lt;]]&lt;&gt;"",Weekly[[#This Row],[XGB_P]]=TRUE,Weekly[[#This Row],[Actual]]=FALSE),BF166-1,BF166)))</f>
        <v>47.28</v>
      </c>
      <c r="BG167" s="38">
        <f>IF(Weekly[[#This Row],[H Odds &lt;]]="",BG166,IF(AND(Weekly[[#This Row],[H Odds &lt;]]&lt;&gt;"",Weekly[[#This Row],[QDA_P]]=TRUE,Weekly[[#This Row],[Actual]]=TRUE),BG166+Weekly[[#This Row],[H Odds &lt;]]-1,IF(AND(Weekly[[#This Row],[H Odds &lt;]]&lt;&gt;"",Weekly[[#This Row],[QDA_P]]=TRUE,Weekly[[#This Row],[Actual]]=FALSE),BG166-1,BG166)))</f>
        <v>40.729999999999997</v>
      </c>
      <c r="BH167" s="38">
        <f>IF(Weekly[[#This Row],[H Odds &lt;]]="",BH166,IF(AND(Weekly[[#This Row],[H Odds &lt;]]&lt;&gt;"",Weekly[[#This Row],[KNC_P]]=TRUE,Weekly[[#This Row],[Actual]]=TRUE),BH166+Weekly[[#This Row],[H Odds &lt;]]-1,IF(AND(Weekly[[#This Row],[H Odds &lt;]]&lt;&gt;"",Weekly[[#This Row],[KNC_P]]=TRUE,Weekly[[#This Row],[Actual]]=FALSE),BH166-1,BH166)))</f>
        <v>39</v>
      </c>
      <c r="BI167" s="38">
        <f>IF(Weekly[[#This Row],[H Odds &lt;]]="",BI166,IF(AND(Weekly[[#This Row],[H Odds &lt;]]&lt;&gt;"",Weekly[[#This Row],[TRUES]]&gt;0,Weekly[[#This Row],[Actual]]=TRUE),BI166+Weekly[[#This Row],[H Odds &lt;]]-1,IF(AND(Weekly[[#This Row],[H Odds &lt;]]&lt;&gt;"",Weekly[[#This Row],[TRUES]]=0),BI166,BI166-1)))</f>
        <v>56.54</v>
      </c>
      <c r="BJ167" s="38">
        <f>IF(Weekly[[#This Row],[H Odds &lt;]]="",BJ166,IF(AND(Weekly[[#This Row],[H Odds &lt;]]&lt;&gt;"",Weekly[[#This Row],[Actual]]=TRUE),BJ166+Weekly[[#This Row],[H Odds &lt;]]-1,IF(AND(Weekly[[#This Row],[H Odds &lt;]]&lt;&gt;"",Weekly[[#This Row],[Actual]]=FALSE),BJ166-1,BJ166)))</f>
        <v>55.54</v>
      </c>
      <c r="BK167" s="58">
        <f>IF(AND(Weekly[[#This Row],[TRUES]]&gt;4,Weekly[[#This Row],[Actual]]=TRUE),BK166+Weekly[[#This Row],[BF H Odds]]-1,IF(AND(Weekly[[#This Row],[FALSES]]&gt;4,Weekly[[#This Row],[Actual]]=FALSE),BK166+Weekly[[#This Row],[BF V Odds]]-1,IF(AND(Weekly[[#This Row],[TRUES]]&gt;4,Weekly[[#This Row],[Actual]]=FALSE),BK166-1,IF(AND(Weekly[[#This Row],[FALSES]]&gt;4,Weekly[[#This Row],[Actual]]=TRUE),BK166-1,BK166))))</f>
        <v>36.15000000000002</v>
      </c>
      <c r="BL167" s="58">
        <f>IF(AND(Weekly[[#This Row],[TRUES]]&gt;5,Weekly[[#This Row],[Actual]]=TRUE),BL166+Weekly[[#This Row],[BF H Odds]]-1,IF(AND(Weekly[[#This Row],[FALSES]]&gt;5,Weekly[[#This Row],[Actual]]=FALSE),BL166+Weekly[[#This Row],[BF V Odds]]-1,IF(AND(Weekly[[#This Row],[TRUES]]&gt;5,Weekly[[#This Row],[Actual]]=FALSE),BL166-1,IF(AND(Weekly[[#This Row],[FALSES]]&gt;5,Weekly[[#This Row],[Actual]]=TRUE),BL166-1,BL166))))</f>
        <v>40.890000000000008</v>
      </c>
      <c r="BM167" s="58">
        <f>IF(AND(Weekly[[#This Row],[TRUES]]&gt;6,Weekly[[#This Row],[Actual]]=TRUE),BM166+Weekly[[#This Row],[BF H Odds]]-1,IF(AND(Weekly[[#This Row],[FALSES]]&gt;6,Weekly[[#This Row],[Actual]]=FALSE),BM166+Weekly[[#This Row],[BF V Odds]]-1,IF(AND(Weekly[[#This Row],[TRUES]]&gt;6,Weekly[[#This Row],[Actual]]=FALSE),BM166-1,IF(AND(Weekly[[#This Row],[FALSES]]&gt;6,Weekly[[#This Row],[Actual]]=TRUE),BM166-1,BM166))))</f>
        <v>42.820000000000007</v>
      </c>
      <c r="BN167" s="24"/>
    </row>
    <row r="168" spans="1:66" x14ac:dyDescent="0.25">
      <c r="A168" s="1">
        <v>195</v>
      </c>
      <c r="B168" s="10">
        <v>44258</v>
      </c>
      <c r="C168" s="17" t="s">
        <v>21</v>
      </c>
      <c r="D168" s="15" t="s">
        <v>13</v>
      </c>
      <c r="E168" t="b">
        <v>0</v>
      </c>
      <c r="F168" t="b">
        <v>0</v>
      </c>
      <c r="G168" t="b">
        <v>0</v>
      </c>
      <c r="H168" t="b">
        <v>0</v>
      </c>
      <c r="I168" t="b">
        <v>0</v>
      </c>
      <c r="J168" t="b">
        <v>0</v>
      </c>
      <c r="K168" t="b">
        <v>0</v>
      </c>
      <c r="L168" t="b">
        <v>0</v>
      </c>
      <c r="N168" t="str">
        <f>IF(Weekly[[#This Row],[H/V]]="&lt;&gt;",1,"")</f>
        <v/>
      </c>
      <c r="O168" t="str">
        <f>IF(Weekly[[#This Row],[H/V]]="H",Weekly[[#This Row],[BF H Odds]],IF(Weekly[[#This Row],[H/V]]="V",Weekly[[#This Row],[BF V Odds]],""))</f>
        <v/>
      </c>
      <c r="P168" t="b">
        <v>1</v>
      </c>
      <c r="R168" s="9">
        <f>IFERROR(IF(Weekly[[#This Row],[Won Bet?]]="yes",R167+(Weekly[[#This Row],[BF Odds]]*Weekly[[#This Row],[BF Stake]])-Weekly[[#This Row],[BF Stake]],R167-Weekly[[#This Row],[BF Stake]]),R167)</f>
        <v>190.5</v>
      </c>
      <c r="S168" s="9">
        <f>IFERROR(IF(Weekly[[#This Row],[Won Bet?]]="yes",S167+(((Weekly[[#This Row],[BF Odds]]*Weekly[[#This Row],[BF Stake]])-Weekly[[#This Row],[BF Stake]])*0.95),S167-Weekly[[#This Row],[BF Stake]]),S167)</f>
        <v>189.97499999999999</v>
      </c>
      <c r="T168" s="13">
        <v>2.54</v>
      </c>
      <c r="U168" s="13">
        <v>1.63</v>
      </c>
      <c r="V168" s="24">
        <f>IF(Weekly[[#This Row],[Actual]]="","",IF(AND(Weekly[[#This Row],[SVC_P]]=Weekly[[#This Row],[Actual]],Weekly[[#This Row],[SVC_P]]=TRUE),V167+Weekly[[#This Row],[BF H Odds]]-1,IF(AND(Weekly[[#This Row],[SVC_P]]=Weekly[[#This Row],[Actual]],Weekly[[#This Row],[SVC_P]]=FALSE),V167+Weekly[[#This Row],[BF V Odds]]-1,V167-1)))</f>
        <v>62.120000000000019</v>
      </c>
      <c r="W168" s="24">
        <f>IF(Weekly[[#This Row],[Actual]]="","",IF(AND(Weekly[[#This Row],[SVC_P]]=FALSE,Weekly[[#This Row],[Actual]]=TRUE),W167+Weekly[[#This Row],[BF H Odds]]-1,IF(AND(Weekly[[#This Row],[SVC_P]]=TRUE,Weekly[[#This Row],[Actual]]=FALSE,),W167+Weekly[[#This Row],[BF V Odds]]-1,W167-1)))</f>
        <v>-116.88</v>
      </c>
      <c r="X168" s="24">
        <f>IF(Weekly[[#This Row],[Actual]]="","",IF(AND(Weekly[[#This Row],[ADBC_P]]=Weekly[[#This Row],[Actual]],Weekly[[#This Row],[ADBC_P]]=TRUE),X167+Weekly[[#This Row],[BF H Odds]]-1,IF(AND(Weekly[[#This Row],[ADBC_P]]=Weekly[[#This Row],[Actual]],Weekly[[#This Row],[ADBC_P]]=FALSE),X167+Weekly[[#This Row],[BF V Odds]]-1,X167-1)))</f>
        <v>44.500000000000021</v>
      </c>
      <c r="Y168" s="24">
        <f>IF(Weekly[[#This Row],[Actual]]="","",IF(AND(Weekly[[#This Row],[ADBC_P]]=FALSE,Weekly[[#This Row],[Actual]]=TRUE),Y167+Weekly[[#This Row],[BF H Odds]]-1,IF(AND(Weekly[[#This Row],[ADBC_P]]=TRUE,Weekly[[#This Row],[Actual]]=FALSE),Y167+Weekly[[#This Row],[BF V Odds]]-1,Y167-1)))</f>
        <v>42.750000000000021</v>
      </c>
      <c r="Z168" s="24">
        <f>IF(Weekly[[#This Row],[Actual]]="","",IF(AND(Weekly[[#This Row],[RFC_P]]=Weekly[[#This Row],[Actual]],Weekly[[#This Row],[RFC_P]]=TRUE),Z167+Weekly[[#This Row],[BF H Odds]]-1,IF(AND(Weekly[[#This Row],[RFC_P]]=Weekly[[#This Row],[Actual]],Weekly[[#This Row],[RFC_P]]=FALSE),Z167+Weekly[[#This Row],[BF V Odds]]-1,Z167-1)))</f>
        <v>32.680000000000028</v>
      </c>
      <c r="AA168" s="24">
        <f>IF(Weekly[[#This Row],[Actual]]="","",IF(AND(Weekly[[#This Row],[RFC_P]]=FALSE,Weekly[[#This Row],[Actual]]=TRUE),AA167+Weekly[[#This Row],[BF H Odds]]-1,IF(AND(Weekly[[#This Row],[RFC_P]]=TRUE,Weekly[[#This Row],[Actual]]=FALSE),AA167+Weekly[[#This Row],[BF V Odds]]-1,AA167-1)))</f>
        <v>54.570000000000014</v>
      </c>
      <c r="AB168" s="24">
        <f>IF(Weekly[[#This Row],[Actual]]="","",IF(AND(Weekly[[#This Row],[GBC_P]]=Weekly[[#This Row],[Actual]],Weekly[[#This Row],[GBC_P]]=TRUE),AB167+Weekly[[#This Row],[BF H Odds]]-1,IF(AND(Weekly[[#This Row],[GBC_P]]=Weekly[[#This Row],[Actual]],Weekly[[#This Row],[GBC_P]]=FALSE),AB167+Weekly[[#This Row],[BF V Odds]]-1,AB167-1)))</f>
        <v>31.960000000000015</v>
      </c>
      <c r="AC168" s="24">
        <f>IF(Weekly[[#This Row],[Actual]]="","",IF(AND(Weekly[[#This Row],[GBC_P]]=FALSE,Weekly[[#This Row],[Actual]]=TRUE),AC167+Weekly[[#This Row],[BF H Odds]]-1,IF(AND(Weekly[[#This Row],[GBC_P]]=TRUE,Weekly[[#This Row],[Actual]]=FALSE),AC167+Weekly[[#This Row],[BF V Odds]]-1,AC167-1)))</f>
        <v>55.29000000000002</v>
      </c>
      <c r="AD168" s="24">
        <f>IF(Weekly[[#This Row],[Actual]]="","",IF(AND(Weekly[[#This Row],[HGBC_P]]=Weekly[[#This Row],[Actual]],Weekly[[#This Row],[HGBC_P]]=TRUE),AD167+Weekly[[#This Row],[BF H Odds]]-1,IF(AND(Weekly[[#This Row],[HGBC_P]]=Weekly[[#This Row],[Actual]],Weekly[[#This Row],[HGBC_P]]=FALSE),AD167+Weekly[[#This Row],[BF V Odds]]-1,AD167-1)))</f>
        <v>28.460000000000054</v>
      </c>
      <c r="AE168" s="24">
        <f>IF(Weekly[[#This Row],[Actual]]="","",IF(AND(Weekly[[#This Row],[HGBC_P]]=FALSE,Weekly[[#This Row],[Actual]]=TRUE),AE167+Weekly[[#This Row],[BF H Odds]]-1,IF(AND(Weekly[[#This Row],[HGBC_P]]=TRUE,Weekly[[#This Row],[Actual]]=FALSE),AE167+Weekly[[#This Row],[BF V Odds]]-1,AE167-1)))</f>
        <v>58.790000000000013</v>
      </c>
      <c r="AF168" s="24">
        <f>IF(Weekly[[#This Row],[Actual]]="","",IF(AND(Weekly[[#This Row],[XGB_P]]=Weekly[[#This Row],[Actual]],Weekly[[#This Row],[XGB_P]]=TRUE),AF167+Weekly[[#This Row],[BF H Odds]]-1,IF(AND(Weekly[[#This Row],[XGB_P]]=Weekly[[#This Row],[Actual]],Weekly[[#This Row],[XGB_P]]=FALSE),AF167+Weekly[[#This Row],[BF V Odds]]-1,AF167-1)))</f>
        <v>41.710000000000022</v>
      </c>
      <c r="AG168" s="24">
        <f>IF(Weekly[[#This Row],[Actual]]="","",IF(AND(Weekly[[#This Row],[XGB_P]]=FALSE,Weekly[[#This Row],[Actual]]=TRUE),AG167+Weekly[[#This Row],[BF H Odds]]-1,IF(AND(Weekly[[#This Row],[XGB_P]]=TRUE,Weekly[[#This Row],[Actual]]=FALSE),AG167+Weekly[[#This Row],[BF V Odds]]-1,AG167-1)))</f>
        <v>45.540000000000013</v>
      </c>
      <c r="AH168" s="24">
        <f>IF(Weekly[[#This Row],[Actual]]="","",IF(AND(Weekly[[#This Row],[QDA_P]]=Weekly[[#This Row],[Actual]],Weekly[[#This Row],[QDA_P]]=TRUE),AH167+Weekly[[#This Row],[BF H Odds]]-1,IF(AND(Weekly[[#This Row],[QDA_P]]=Weekly[[#This Row],[Actual]],Weekly[[#This Row],[QDA_P]]=FALSE),AH167+Weekly[[#This Row],[BF V Odds]]-1,AH167-1)))</f>
        <v>22.810000000000024</v>
      </c>
      <c r="AI168" s="24">
        <f>IF(Weekly[[#This Row],[Actual]]="","",IF(AND(Weekly[[#This Row],[QDA_P]]=FALSE,Weekly[[#This Row],[Actual]]=TRUE),AI167+Weekly[[#This Row],[BF H Odds]]-1,IF(AND(Weekly[[#This Row],[QDA_P]]=TRUE,Weekly[[#This Row],[Actual]]=FALSE),AI167+Weekly[[#This Row],[BF V Odds]]-1,AI167-1)))</f>
        <v>64.440000000000012</v>
      </c>
      <c r="AJ168" s="24">
        <f>IF(Weekly[[#This Row],[Actual]]="","",IF(AND(Weekly[[#This Row],[KNC_P]]=TRUE,Weekly[[#This Row],[Actual]]=TRUE),AJ167+Weekly[[#This Row],[BF H Odds]]-1,IF(AND(Weekly[[#This Row],[KNC_P]]=FALSE,Weekly[[#This Row],[Actual]]=FALSE),AJ167+Weekly[[#This Row],[BF V Odds]]-1,AJ167-1)))</f>
        <v>37.660000000000004</v>
      </c>
      <c r="AK168" s="24">
        <f>IF(Weekly[[#This Row],[Actual]]="","",IF(AND(Weekly[[#This Row],[KNC_P]]=FALSE,Weekly[[#This Row],[Actual]]=TRUE),AK167+Weekly[[#This Row],[BF H Odds]]-1,IF(AND(Weekly[[#This Row],[KNC_P]]=TRUE,Weekly[[#This Row],[Actual]]=FALSE),AK167+Weekly[[#This Row],[BF V Odds]]-1,AK167-1)))</f>
        <v>42.639999999999993</v>
      </c>
      <c r="AL168" s="30">
        <f>IF(Weekly[[#This Row],[Actual]]="","",COUNTIF(Weekly[[#This Row],[SVC_P]:[QDA_P]],TRUE))</f>
        <v>0</v>
      </c>
      <c r="AM168" s="30">
        <f>IF(Weekly[[#This Row],[Actual]]="","",COUNTIF(Weekly[[#This Row],[SVC_P]:[QDA_P]],FALSE))</f>
        <v>7</v>
      </c>
      <c r="AN168" t="str">
        <f>IF(AND(Weekly[[#This Row],[BF V Odds]]&gt;$BO$6,Weekly[[#This Row],[BF V Odds]] &lt; $BO$7),Weekly[[#This Row],[BF V Odds]],"")</f>
        <v/>
      </c>
      <c r="AO168" t="str">
        <f>IF(AND(Weekly[[#This Row],[BF H Odds]]&gt;$BO$6, Weekly[[#This Row],[BF H Odds]] &lt; $BO$7),Weekly[[#This Row],[BF H Odds]],"")</f>
        <v/>
      </c>
      <c r="AP168" s="37">
        <f>IF(AND(Weekly[[#This Row],[V Odds &lt;]]="",Weekly[[#This Row],[H Odds &lt;]]=""),AP167,IF(AND(Weekly[[#This Row],[H Odds &lt;]]&lt;&gt;"",Weekly[[#This Row],[SVC_P]]=TRUE,Weekly[[#This Row],[Actual]]=TRUE),AP167+Weekly[[#This Row],[H Odds &lt;]]-1,IF(AND(Weekly[[#This Row],[V Odds &lt;]]&lt;&gt;"",Weekly[[#This Row],[SVC_P]]=FALSE,Weekly[[#This Row],[Actual]]=FALSE),AP167+Weekly[[#This Row],[V Odds &lt;]]-1,IF(AND(Weekly[[#This Row],[V Odds &lt;]]&lt;&gt;"",Weekly[[#This Row],[SVC_P]]=FALSE,Weekly[[#This Row],[Actual]]=TRUE),AP167-1,IF(AND(Weekly[[#This Row],[H Odds &lt;]]&lt;&gt;"",Weekly[[#This Row],[SVC_P]]=TRUE,Weekly[[#This Row],[Actual]]=FALSE),AP167-1,AP167)))))</f>
        <v>59.230000000000011</v>
      </c>
      <c r="AQ168" s="37">
        <f>IF(AND(Weekly[[#This Row],[V Odds &lt;]]="",Weekly[[#This Row],[H Odds &lt;]]=""),AQ167,IF(AND(Weekly[[#This Row],[H Odds &lt;]]&lt;&gt;"",Weekly[[#This Row],[ADBC_P]]=TRUE,Weekly[[#This Row],[Actual]]=TRUE),AQ167+Weekly[[#This Row],[H Odds &lt;]]-1,IF(AND(Weekly[[#This Row],[V Odds &lt;]]&lt;&gt;"",Weekly[[#This Row],[ADBC_P]]=FALSE,Weekly[[#This Row],[Actual]]=FALSE),AQ167+Weekly[[#This Row],[V Odds &lt;]]-1,IF(AND(Weekly[[#This Row],[V Odds &lt;]]&lt;&gt;"",Weekly[[#This Row],[ADBC_P]]=FALSE,Weekly[[#This Row],[Actual]]=TRUE),AQ167-1,IF(AND(Weekly[[#This Row],[H Odds &lt;]]&lt;&gt;"",Weekly[[#This Row],[ADBC_P]]=TRUE,Weekly[[#This Row],[Actual]]=FALSE),AQ167-1,AQ167)))))</f>
        <v>49.33</v>
      </c>
      <c r="AR168" s="37">
        <f>IF(AND(Weekly[[#This Row],[V Odds &lt;]]="",Weekly[[#This Row],[H Odds &lt;]]=""),AR167,IF(AND(Weekly[[#This Row],[H Odds &lt;]]&lt;&gt;"",Weekly[[#This Row],[RFC_P]]=TRUE,Weekly[[#This Row],[Actual]]=TRUE),AR167+Weekly[[#This Row],[H Odds &lt;]]-1,IF(AND(Weekly[[#This Row],[V Odds &lt;]]&lt;&gt;"",Weekly[[#This Row],[RFC_P]]=FALSE,Weekly[[#This Row],[Actual]]=FALSE),AR167+Weekly[[#This Row],[V Odds &lt;]]-1,IF(AND(Weekly[[#This Row],[V Odds &lt;]]&lt;&gt;"",Weekly[[#This Row],[RFC_P]]=FALSE,Weekly[[#This Row],[Actual]]=TRUE),AR167-1,IF(AND(Weekly[[#This Row],[H Odds &lt;]]&lt;&gt;"",Weekly[[#This Row],[RFC_P]]=TRUE,Weekly[[#This Row],[Actual]]=FALSE),AR167-1,AR167)))))</f>
        <v>45.59</v>
      </c>
      <c r="AS168" s="37">
        <f>IF(AND(Weekly[[#This Row],[V Odds &lt;]]="",Weekly[[#This Row],[H Odds &lt;]]=""),AS167,IF(AND(Weekly[[#This Row],[H Odds &lt;]]&lt;&gt;"",Weekly[[#This Row],[GBC_P]]=TRUE,Weekly[[#This Row],[Actual]]=TRUE),AS167+Weekly[[#This Row],[H Odds &lt;]]-1,IF(AND(Weekly[[#This Row],[V Odds &lt;]]&lt;&gt;"",Weekly[[#This Row],[GBC_P]]=FALSE,Weekly[[#This Row],[Actual]]=FALSE),AS167+Weekly[[#This Row],[V Odds &lt;]]-1,IF(AND(Weekly[[#This Row],[V Odds &lt;]]&lt;&gt;"",Weekly[[#This Row],[GBC_P]]=FALSE,Weekly[[#This Row],[Actual]]=TRUE),AS167-1,IF(AND(Weekly[[#This Row],[H Odds &lt;]]&lt;&gt;"",Weekly[[#This Row],[GBC_P]]=TRUE,Weekly[[#This Row],[Actual]]=FALSE),AS167-1,AS167)))))</f>
        <v>48.08</v>
      </c>
      <c r="AT168" s="37">
        <f>IF(AND(Weekly[[#This Row],[V Odds &lt;]]="",Weekly[[#This Row],[H Odds &lt;]]=""),AT167,IF(AND(Weekly[[#This Row],[H Odds &lt;]]&lt;&gt;"",Weekly[[#This Row],[HGBC_P]]=TRUE,Weekly[[#This Row],[Actual]]=TRUE),AT167+Weekly[[#This Row],[H Odds &lt;]]-1,IF(AND(Weekly[[#This Row],[V Odds &lt;]]&lt;&gt;"",Weekly[[#This Row],[HGBC_P]]=FALSE,Weekly[[#This Row],[Actual]]=FALSE),AT167+Weekly[[#This Row],[V Odds &lt;]]-1,IF(AND(Weekly[[#This Row],[V Odds &lt;]]&lt;&gt;"",Weekly[[#This Row],[HGBC_P]]=FALSE,Weekly[[#This Row],[Actual]]=TRUE),AT167-1,IF(AND(Weekly[[#This Row],[H Odds &lt;]]&lt;&gt;"",Weekly[[#This Row],[HGBC_P]]=TRUE,Weekly[[#This Row],[Actual]]=FALSE),AT167-1,AT167)))))</f>
        <v>46.61</v>
      </c>
      <c r="AU168" s="37">
        <f>IF(AND(Weekly[[#This Row],[V Odds &lt;]]="",Weekly[[#This Row],[H Odds &lt;]]=""),AU167,IF(AND(Weekly[[#This Row],[H Odds &lt;]]&lt;&gt;"",Weekly[[#This Row],[XGB_P]]=TRUE,Weekly[[#This Row],[Actual]]=TRUE),AU167+Weekly[[#This Row],[H Odds &lt;]]-1,IF(AND(Weekly[[#This Row],[V Odds &lt;]]&lt;&gt;"",Weekly[[#This Row],[XGB_P]]=FALSE,Weekly[[#This Row],[Actual]]=FALSE),AU167+Weekly[[#This Row],[V Odds &lt;]]-1,IF(AND(Weekly[[#This Row],[V Odds &lt;]]&lt;&gt;"",Weekly[[#This Row],[XGB_P]]=FALSE,Weekly[[#This Row],[Actual]]=TRUE),AU167-1,IF(AND(Weekly[[#This Row],[H Odds &lt;]]&lt;&gt;"",Weekly[[#This Row],[XGB_P]]=TRUE,Weekly[[#This Row],[Actual]]=FALSE),AU167-1,AU167)))))</f>
        <v>51.010000000000005</v>
      </c>
      <c r="AV168" s="37">
        <f>IF(AND(Weekly[[#This Row],[V Odds &lt;]]="",Weekly[[#This Row],[H Odds &lt;]]=""),AV167,IF(AND(Weekly[[#This Row],[H Odds &lt;]]&lt;&gt;"",Weekly[[#This Row],[QDA_P]]=TRUE,Weekly[[#This Row],[Actual]]=TRUE),AV167+Weekly[[#This Row],[H Odds &lt;]]-1,IF(AND(Weekly[[#This Row],[V Odds &lt;]]&lt;&gt;"",Weekly[[#This Row],[QDA_P]]=FALSE,Weekly[[#This Row],[Actual]]=FALSE),AV167+Weekly[[#This Row],[V Odds &lt;]]-1,IF(AND(Weekly[[#This Row],[V Odds &lt;]]&lt;&gt;"",Weekly[[#This Row],[QDA_P]]=FALSE,Weekly[[#This Row],[Actual]]=TRUE),AV167-1,IF(AND(Weekly[[#This Row],[H Odds &lt;]]&lt;&gt;"",Weekly[[#This Row],[QDA_P]]=TRUE,Weekly[[#This Row],[Actual]]=FALSE),AV167-1,AV167)))))</f>
        <v>47.749999999999993</v>
      </c>
      <c r="AW168" s="37">
        <f>IF(AND(Weekly[[#This Row],[H Odds &lt;]]="",Weekly[[#This Row],[V Odds &lt;]]=""),AW167,IF(AND(Weekly[[#This Row],[KNC_P]]=Weekly[[#This Row],[Actual]],Weekly[[#This Row],[KNC_P]]=TRUE),AW167+Weekly[[#This Row],[BF H Odds]]-1,IF(AND(Weekly[[#This Row],[KNC_P]]=Weekly[[#This Row],[Actual]],Weekly[[#This Row],[KNC_P]]=FALSE),AW167+Weekly[[#This Row],[BF V Odds]]-1,AW167-1)))</f>
        <v>39.94</v>
      </c>
      <c r="AX168" s="37">
        <f>IF(AND(Weekly[[#This Row],[V Odds &lt;]]="",Weekly[[#This Row],[H Odds &lt;]]=""),AX167,IF(AND(Weekly[[#This Row],[V Odds &lt;]]&lt;&gt;"",Weekly[[#This Row],[FALSES]]&gt;0,Weekly[[#This Row],[Actual]]=FALSE),AX167+Weekly[[#This Row],[V Odds &lt;]]-1,IF(AND(Weekly[[#This Row],[H Odds &lt;]]&lt;&gt;"",Weekly[[#This Row],[TRUES]]&gt;0,Weekly[[#This Row],[Actual]]=TRUE),AX167+Weekly[[#This Row],[H Odds &lt;]]-1,IF(AND(Weekly[[#This Row],[V Odds &lt;]]&lt;&gt;"",Weekly[[#This Row],[FALSES]]=0),AX167,IF(AND(Weekly[[#This Row],[H Odds &lt;]]&lt;&gt;"",Weekly[[#This Row],[TRUES]]=0),AX167,AX167-1)))))</f>
        <v>65.349999999999994</v>
      </c>
      <c r="AY168" s="37">
        <f>IF(AND(Weekly[[#This Row],[V Odds &lt;]]="",Weekly[[#This Row],[H Odds &lt;]]=""),AY167,IF(AND(Weekly[[#This Row],[V Odds &lt;]]&lt;&gt;"",Weekly[[#This Row],[FALSES]]&gt;0,Weekly[[#This Row],[Actual]]=FALSE),AY167+((Weekly[[#This Row],[V Odds &lt;]]-1)*0.92),IF(AND(Weekly[[#This Row],[H Odds &lt;]]&lt;&gt;"",Weekly[[#This Row],[TRUES]]&gt;0,Weekly[[#This Row],[Actual]]=TRUE),AY167+((Weekly[[#This Row],[H Odds &lt;]]-1)*0.92),IF(AND(Weekly[[#This Row],[V Odds &lt;]]&lt;&gt;"",Weekly[[#This Row],[FALSES]]=0),AY167,IF(AND(Weekly[[#This Row],[H Odds &lt;]]&lt;&gt;"",Weekly[[#This Row],[TRUES]]=0),AY167,AY167-1)))))</f>
        <v>61.802000000000014</v>
      </c>
      <c r="AZ168" s="37">
        <f>IF(AND(Weekly[[#This Row],[V Odds &lt;]]="",Weekly[[#This Row],[H Odds &lt;]]=""),AZ167,IF(AND(Weekly[[#This Row],[V Odds &lt;]]&lt;&gt;"",Weekly[[#This Row],[Actual]]=FALSE),AZ167+Weekly[[#This Row],[V Odds &lt;]]-1,IF(AND(Weekly[[#This Row],[H Odds &lt;]]&lt;&gt;"",Weekly[[#This Row],[Actual]]=TRUE),AZ167+Weekly[[#This Row],[H Odds &lt;]]-1,AZ167-1)))</f>
        <v>69.319999999999993</v>
      </c>
      <c r="BA168" s="38">
        <f>IF(Weekly[[#This Row],[H Odds &lt;]]="",BA167,IF(AND(Weekly[[#This Row],[H Odds &lt;]]&lt;&gt;"",Weekly[[#This Row],[SVC_P]]=TRUE,Weekly[[#This Row],[Actual]]=TRUE),BA167+Weekly[[#This Row],[H Odds &lt;]]-1,IF(AND(Weekly[[#This Row],[H Odds &lt;]]&lt;&gt;"",Weekly[[#This Row],[SVC_P]]=TRUE,Weekly[[#This Row],[Actual]]=FALSE),BA167-1,BA167)))</f>
        <v>56.54</v>
      </c>
      <c r="BB168" s="38">
        <f>IF(Weekly[[#This Row],[H Odds &lt;]]="",BB167,IF(AND(Weekly[[#This Row],[H Odds &lt;]]&lt;&gt;"",Weekly[[#This Row],[ADBC_P]]=TRUE,Weekly[[#This Row],[Actual]]=TRUE),BB167+Weekly[[#This Row],[H Odds &lt;]]-1,IF(AND(Weekly[[#This Row],[H Odds &lt;]]&lt;&gt;"",Weekly[[#This Row],[ADBC_P]]=TRUE,Weekly[[#This Row],[Actual]]=FALSE),BB167-1,BB167)))</f>
        <v>43.01</v>
      </c>
      <c r="BC168" s="38">
        <f>IF(Weekly[[#This Row],[H Odds &lt;]]="",BC167,IF(AND(Weekly[[#This Row],[H Odds &lt;]]&lt;&gt;"",Weekly[[#This Row],[RFC_P]]=TRUE,Weekly[[#This Row],[Actual]]=TRUE),BC167+Weekly[[#This Row],[H Odds &lt;]]-1,IF(AND(Weekly[[#This Row],[H Odds &lt;]]&lt;&gt;"",Weekly[[#This Row],[RFC_P]]=TRUE,Weekly[[#This Row],[Actual]]=FALSE),BC167-1,BC167)))</f>
        <v>42.76</v>
      </c>
      <c r="BD168" s="38">
        <f>IF(Weekly[[#This Row],[H Odds &lt;]]="",BD167,IF(AND(Weekly[[#This Row],[H Odds &lt;]]&lt;&gt;"",Weekly[[#This Row],[GBC_P]]=TRUE,Weekly[[#This Row],[Actual]]=TRUE),BD167+Weekly[[#This Row],[H Odds &lt;]]-1,IF(AND(Weekly[[#This Row],[H Odds &lt;]]&lt;&gt;"",Weekly[[#This Row],[GBC_P]]=TRUE,Weekly[[#This Row],[Actual]]=FALSE),BD167-1,BD167)))</f>
        <v>43.76</v>
      </c>
      <c r="BE168" s="38">
        <f>IF(Weekly[[#This Row],[H Odds &lt;]]="",BE167,IF(AND(Weekly[[#This Row],[H Odds &lt;]]&lt;&gt;"",Weekly[[#This Row],[HGBC_P]]=TRUE,Weekly[[#This Row],[Actual]]=TRUE),BE167+Weekly[[#This Row],[H Odds &lt;]]-1,IF(AND(Weekly[[#This Row],[H Odds &lt;]]&lt;&gt;"",Weekly[[#This Row],[HGBC_P]]=TRUE,Weekly[[#This Row],[Actual]]=FALSE),BE167-1,BE167)))</f>
        <v>44.01</v>
      </c>
      <c r="BF168" s="38">
        <f>IF(Weekly[[#This Row],[H Odds &lt;]]="",BF167,IF(AND(Weekly[[#This Row],[H Odds &lt;]]&lt;&gt;"",Weekly[[#This Row],[XGB_P]]=TRUE,Weekly[[#This Row],[Actual]]=TRUE),BF167+Weekly[[#This Row],[H Odds &lt;]]-1,IF(AND(Weekly[[#This Row],[H Odds &lt;]]&lt;&gt;"",Weekly[[#This Row],[XGB_P]]=TRUE,Weekly[[#This Row],[Actual]]=FALSE),BF167-1,BF167)))</f>
        <v>47.28</v>
      </c>
      <c r="BG168" s="38">
        <f>IF(Weekly[[#This Row],[H Odds &lt;]]="",BG167,IF(AND(Weekly[[#This Row],[H Odds &lt;]]&lt;&gt;"",Weekly[[#This Row],[QDA_P]]=TRUE,Weekly[[#This Row],[Actual]]=TRUE),BG167+Weekly[[#This Row],[H Odds &lt;]]-1,IF(AND(Weekly[[#This Row],[H Odds &lt;]]&lt;&gt;"",Weekly[[#This Row],[QDA_P]]=TRUE,Weekly[[#This Row],[Actual]]=FALSE),BG167-1,BG167)))</f>
        <v>40.729999999999997</v>
      </c>
      <c r="BH168" s="38">
        <f>IF(Weekly[[#This Row],[H Odds &lt;]]="",BH167,IF(AND(Weekly[[#This Row],[H Odds &lt;]]&lt;&gt;"",Weekly[[#This Row],[KNC_P]]=TRUE,Weekly[[#This Row],[Actual]]=TRUE),BH167+Weekly[[#This Row],[H Odds &lt;]]-1,IF(AND(Weekly[[#This Row],[H Odds &lt;]]&lt;&gt;"",Weekly[[#This Row],[KNC_P]]=TRUE,Weekly[[#This Row],[Actual]]=FALSE),BH167-1,BH167)))</f>
        <v>39</v>
      </c>
      <c r="BI168" s="38">
        <f>IF(Weekly[[#This Row],[H Odds &lt;]]="",BI167,IF(AND(Weekly[[#This Row],[H Odds &lt;]]&lt;&gt;"",Weekly[[#This Row],[TRUES]]&gt;0,Weekly[[#This Row],[Actual]]=TRUE),BI167+Weekly[[#This Row],[H Odds &lt;]]-1,IF(AND(Weekly[[#This Row],[H Odds &lt;]]&lt;&gt;"",Weekly[[#This Row],[TRUES]]=0),BI167,BI167-1)))</f>
        <v>56.54</v>
      </c>
      <c r="BJ168" s="38">
        <f>IF(Weekly[[#This Row],[H Odds &lt;]]="",BJ167,IF(AND(Weekly[[#This Row],[H Odds &lt;]]&lt;&gt;"",Weekly[[#This Row],[Actual]]=TRUE),BJ167+Weekly[[#This Row],[H Odds &lt;]]-1,IF(AND(Weekly[[#This Row],[H Odds &lt;]]&lt;&gt;"",Weekly[[#This Row],[Actual]]=FALSE),BJ167-1,BJ167)))</f>
        <v>55.54</v>
      </c>
      <c r="BK168" s="58">
        <f>IF(AND(Weekly[[#This Row],[TRUES]]&gt;4,Weekly[[#This Row],[Actual]]=TRUE),BK167+Weekly[[#This Row],[BF H Odds]]-1,IF(AND(Weekly[[#This Row],[FALSES]]&gt;4,Weekly[[#This Row],[Actual]]=FALSE),BK167+Weekly[[#This Row],[BF V Odds]]-1,IF(AND(Weekly[[#This Row],[TRUES]]&gt;4,Weekly[[#This Row],[Actual]]=FALSE),BK167-1,IF(AND(Weekly[[#This Row],[FALSES]]&gt;4,Weekly[[#This Row],[Actual]]=TRUE),BK167-1,BK167))))</f>
        <v>35.15000000000002</v>
      </c>
      <c r="BL168" s="58">
        <f>IF(AND(Weekly[[#This Row],[TRUES]]&gt;5,Weekly[[#This Row],[Actual]]=TRUE),BL167+Weekly[[#This Row],[BF H Odds]]-1,IF(AND(Weekly[[#This Row],[FALSES]]&gt;5,Weekly[[#This Row],[Actual]]=FALSE),BL167+Weekly[[#This Row],[BF V Odds]]-1,IF(AND(Weekly[[#This Row],[TRUES]]&gt;5,Weekly[[#This Row],[Actual]]=FALSE),BL167-1,IF(AND(Weekly[[#This Row],[FALSES]]&gt;5,Weekly[[#This Row],[Actual]]=TRUE),BL167-1,BL167))))</f>
        <v>39.890000000000008</v>
      </c>
      <c r="BM168" s="58">
        <f>IF(AND(Weekly[[#This Row],[TRUES]]&gt;6,Weekly[[#This Row],[Actual]]=TRUE),BM167+Weekly[[#This Row],[BF H Odds]]-1,IF(AND(Weekly[[#This Row],[FALSES]]&gt;6,Weekly[[#This Row],[Actual]]=FALSE),BM167+Weekly[[#This Row],[BF V Odds]]-1,IF(AND(Weekly[[#This Row],[TRUES]]&gt;6,Weekly[[#This Row],[Actual]]=FALSE),BM167-1,IF(AND(Weekly[[#This Row],[FALSES]]&gt;6,Weekly[[#This Row],[Actual]]=TRUE),BM167-1,BM167))))</f>
        <v>41.820000000000007</v>
      </c>
      <c r="BN168" s="24"/>
    </row>
    <row r="169" spans="1:66" x14ac:dyDescent="0.25">
      <c r="A169" s="1">
        <v>196</v>
      </c>
      <c r="B169" s="10">
        <v>44259</v>
      </c>
      <c r="C169" s="17" t="s">
        <v>30</v>
      </c>
      <c r="D169" s="15" t="s">
        <v>31</v>
      </c>
      <c r="E169" t="b">
        <v>1</v>
      </c>
      <c r="F169" t="b">
        <v>0</v>
      </c>
      <c r="G169" t="b">
        <v>0</v>
      </c>
      <c r="H169" t="b">
        <v>0</v>
      </c>
      <c r="I169" t="b">
        <v>0</v>
      </c>
      <c r="J169" t="b">
        <v>0</v>
      </c>
      <c r="K169" t="b">
        <v>0</v>
      </c>
      <c r="L169" t="b">
        <v>0</v>
      </c>
      <c r="N169">
        <v>5</v>
      </c>
      <c r="O169">
        <v>3.95</v>
      </c>
      <c r="P169" t="b">
        <v>1</v>
      </c>
      <c r="Q169" t="s">
        <v>76</v>
      </c>
      <c r="R169" s="9">
        <f>IFERROR(IF(Weekly[[#This Row],[Won Bet?]]="yes",R168+(Weekly[[#This Row],[BF Odds]]*Weekly[[#This Row],[BF Stake]])-Weekly[[#This Row],[BF Stake]],R168-Weekly[[#This Row],[BF Stake]]),R168)</f>
        <v>185.5</v>
      </c>
      <c r="S169" s="9">
        <f>IFERROR(IF(Weekly[[#This Row],[Won Bet?]]="yes",S168+(((Weekly[[#This Row],[BF Odds]]*Weekly[[#This Row],[BF Stake]])-Weekly[[#This Row],[BF Stake]])*0.95),S168-Weekly[[#This Row],[BF Stake]]),S168)</f>
        <v>184.97499999999999</v>
      </c>
      <c r="T169" s="13">
        <v>3.95</v>
      </c>
      <c r="U169" s="13">
        <v>1.33</v>
      </c>
      <c r="V169" s="24">
        <f>IF(Weekly[[#This Row],[Actual]]="","",IF(AND(Weekly[[#This Row],[SVC_P]]=Weekly[[#This Row],[Actual]],Weekly[[#This Row],[SVC_P]]=TRUE),V168+Weekly[[#This Row],[BF H Odds]]-1,IF(AND(Weekly[[#This Row],[SVC_P]]=Weekly[[#This Row],[Actual]],Weekly[[#This Row],[SVC_P]]=FALSE),V168+Weekly[[#This Row],[BF V Odds]]-1,V168-1)))</f>
        <v>62.450000000000017</v>
      </c>
      <c r="W169" s="24">
        <f>IF(Weekly[[#This Row],[Actual]]="","",IF(AND(Weekly[[#This Row],[SVC_P]]=FALSE,Weekly[[#This Row],[Actual]]=TRUE),W168+Weekly[[#This Row],[BF H Odds]]-1,IF(AND(Weekly[[#This Row],[SVC_P]]=TRUE,Weekly[[#This Row],[Actual]]=FALSE,),W168+Weekly[[#This Row],[BF V Odds]]-1,W168-1)))</f>
        <v>-117.88</v>
      </c>
      <c r="X169" s="24">
        <f>IF(Weekly[[#This Row],[Actual]]="","",IF(AND(Weekly[[#This Row],[ADBC_P]]=Weekly[[#This Row],[Actual]],Weekly[[#This Row],[ADBC_P]]=TRUE),X168+Weekly[[#This Row],[BF H Odds]]-1,IF(AND(Weekly[[#This Row],[ADBC_P]]=Weekly[[#This Row],[Actual]],Weekly[[#This Row],[ADBC_P]]=FALSE),X168+Weekly[[#This Row],[BF V Odds]]-1,X168-1)))</f>
        <v>43.500000000000021</v>
      </c>
      <c r="Y169" s="24">
        <f>IF(Weekly[[#This Row],[Actual]]="","",IF(AND(Weekly[[#This Row],[ADBC_P]]=FALSE,Weekly[[#This Row],[Actual]]=TRUE),Y168+Weekly[[#This Row],[BF H Odds]]-1,IF(AND(Weekly[[#This Row],[ADBC_P]]=TRUE,Weekly[[#This Row],[Actual]]=FALSE),Y168+Weekly[[#This Row],[BF V Odds]]-1,Y168-1)))</f>
        <v>43.08000000000002</v>
      </c>
      <c r="Z169" s="24">
        <f>IF(Weekly[[#This Row],[Actual]]="","",IF(AND(Weekly[[#This Row],[RFC_P]]=Weekly[[#This Row],[Actual]],Weekly[[#This Row],[RFC_P]]=TRUE),Z168+Weekly[[#This Row],[BF H Odds]]-1,IF(AND(Weekly[[#This Row],[RFC_P]]=Weekly[[#This Row],[Actual]],Weekly[[#This Row],[RFC_P]]=FALSE),Z168+Weekly[[#This Row],[BF V Odds]]-1,Z168-1)))</f>
        <v>31.680000000000028</v>
      </c>
      <c r="AA169" s="24">
        <f>IF(Weekly[[#This Row],[Actual]]="","",IF(AND(Weekly[[#This Row],[RFC_P]]=FALSE,Weekly[[#This Row],[Actual]]=TRUE),AA168+Weekly[[#This Row],[BF H Odds]]-1,IF(AND(Weekly[[#This Row],[RFC_P]]=TRUE,Weekly[[#This Row],[Actual]]=FALSE),AA168+Weekly[[#This Row],[BF V Odds]]-1,AA168-1)))</f>
        <v>54.900000000000013</v>
      </c>
      <c r="AB169" s="24">
        <f>IF(Weekly[[#This Row],[Actual]]="","",IF(AND(Weekly[[#This Row],[GBC_P]]=Weekly[[#This Row],[Actual]],Weekly[[#This Row],[GBC_P]]=TRUE),AB168+Weekly[[#This Row],[BF H Odds]]-1,IF(AND(Weekly[[#This Row],[GBC_P]]=Weekly[[#This Row],[Actual]],Weekly[[#This Row],[GBC_P]]=FALSE),AB168+Weekly[[#This Row],[BF V Odds]]-1,AB168-1)))</f>
        <v>30.960000000000015</v>
      </c>
      <c r="AC169" s="24">
        <f>IF(Weekly[[#This Row],[Actual]]="","",IF(AND(Weekly[[#This Row],[GBC_P]]=FALSE,Weekly[[#This Row],[Actual]]=TRUE),AC168+Weekly[[#This Row],[BF H Odds]]-1,IF(AND(Weekly[[#This Row],[GBC_P]]=TRUE,Weekly[[#This Row],[Actual]]=FALSE),AC168+Weekly[[#This Row],[BF V Odds]]-1,AC168-1)))</f>
        <v>55.620000000000019</v>
      </c>
      <c r="AD169" s="24">
        <f>IF(Weekly[[#This Row],[Actual]]="","",IF(AND(Weekly[[#This Row],[HGBC_P]]=Weekly[[#This Row],[Actual]],Weekly[[#This Row],[HGBC_P]]=TRUE),AD168+Weekly[[#This Row],[BF H Odds]]-1,IF(AND(Weekly[[#This Row],[HGBC_P]]=Weekly[[#This Row],[Actual]],Weekly[[#This Row],[HGBC_P]]=FALSE),AD168+Weekly[[#This Row],[BF V Odds]]-1,AD168-1)))</f>
        <v>27.460000000000054</v>
      </c>
      <c r="AE169" s="24">
        <f>IF(Weekly[[#This Row],[Actual]]="","",IF(AND(Weekly[[#This Row],[HGBC_P]]=FALSE,Weekly[[#This Row],[Actual]]=TRUE),AE168+Weekly[[#This Row],[BF H Odds]]-1,IF(AND(Weekly[[#This Row],[HGBC_P]]=TRUE,Weekly[[#This Row],[Actual]]=FALSE),AE168+Weekly[[#This Row],[BF V Odds]]-1,AE168-1)))</f>
        <v>59.120000000000012</v>
      </c>
      <c r="AF169" s="24">
        <f>IF(Weekly[[#This Row],[Actual]]="","",IF(AND(Weekly[[#This Row],[XGB_P]]=Weekly[[#This Row],[Actual]],Weekly[[#This Row],[XGB_P]]=TRUE),AF168+Weekly[[#This Row],[BF H Odds]]-1,IF(AND(Weekly[[#This Row],[XGB_P]]=Weekly[[#This Row],[Actual]],Weekly[[#This Row],[XGB_P]]=FALSE),AF168+Weekly[[#This Row],[BF V Odds]]-1,AF168-1)))</f>
        <v>40.710000000000022</v>
      </c>
      <c r="AG169" s="24">
        <f>IF(Weekly[[#This Row],[Actual]]="","",IF(AND(Weekly[[#This Row],[XGB_P]]=FALSE,Weekly[[#This Row],[Actual]]=TRUE),AG168+Weekly[[#This Row],[BF H Odds]]-1,IF(AND(Weekly[[#This Row],[XGB_P]]=TRUE,Weekly[[#This Row],[Actual]]=FALSE),AG168+Weekly[[#This Row],[BF V Odds]]-1,AG168-1)))</f>
        <v>45.870000000000012</v>
      </c>
      <c r="AH169" s="24">
        <f>IF(Weekly[[#This Row],[Actual]]="","",IF(AND(Weekly[[#This Row],[QDA_P]]=Weekly[[#This Row],[Actual]],Weekly[[#This Row],[QDA_P]]=TRUE),AH168+Weekly[[#This Row],[BF H Odds]]-1,IF(AND(Weekly[[#This Row],[QDA_P]]=Weekly[[#This Row],[Actual]],Weekly[[#This Row],[QDA_P]]=FALSE),AH168+Weekly[[#This Row],[BF V Odds]]-1,AH168-1)))</f>
        <v>21.810000000000024</v>
      </c>
      <c r="AI169" s="24">
        <f>IF(Weekly[[#This Row],[Actual]]="","",IF(AND(Weekly[[#This Row],[QDA_P]]=FALSE,Weekly[[#This Row],[Actual]]=TRUE),AI168+Weekly[[#This Row],[BF H Odds]]-1,IF(AND(Weekly[[#This Row],[QDA_P]]=TRUE,Weekly[[#This Row],[Actual]]=FALSE),AI168+Weekly[[#This Row],[BF V Odds]]-1,AI168-1)))</f>
        <v>64.77000000000001</v>
      </c>
      <c r="AJ169" s="24">
        <f>IF(Weekly[[#This Row],[Actual]]="","",IF(AND(Weekly[[#This Row],[KNC_P]]=TRUE,Weekly[[#This Row],[Actual]]=TRUE),AJ168+Weekly[[#This Row],[BF H Odds]]-1,IF(AND(Weekly[[#This Row],[KNC_P]]=FALSE,Weekly[[#This Row],[Actual]]=FALSE),AJ168+Weekly[[#This Row],[BF V Odds]]-1,AJ168-1)))</f>
        <v>36.660000000000004</v>
      </c>
      <c r="AK169" s="24">
        <f>IF(Weekly[[#This Row],[Actual]]="","",IF(AND(Weekly[[#This Row],[KNC_P]]=FALSE,Weekly[[#This Row],[Actual]]=TRUE),AK168+Weekly[[#This Row],[BF H Odds]]-1,IF(AND(Weekly[[#This Row],[KNC_P]]=TRUE,Weekly[[#This Row],[Actual]]=FALSE),AK168+Weekly[[#This Row],[BF V Odds]]-1,AK168-1)))</f>
        <v>42.969999999999992</v>
      </c>
      <c r="AL169" s="30">
        <f>IF(Weekly[[#This Row],[Actual]]="","",COUNTIF(Weekly[[#This Row],[SVC_P]:[QDA_P]],TRUE))</f>
        <v>1</v>
      </c>
      <c r="AM169" s="30">
        <f>IF(Weekly[[#This Row],[Actual]]="","",COUNTIF(Weekly[[#This Row],[SVC_P]:[QDA_P]],FALSE))</f>
        <v>6</v>
      </c>
      <c r="AN169">
        <f>IF(AND(Weekly[[#This Row],[BF V Odds]]&gt;$BO$6,Weekly[[#This Row],[BF V Odds]] &lt; $BO$7),Weekly[[#This Row],[BF V Odds]],"")</f>
        <v>3.95</v>
      </c>
      <c r="AO169" t="str">
        <f>IF(AND(Weekly[[#This Row],[BF H Odds]]&gt;$BO$6, Weekly[[#This Row],[BF H Odds]] &lt; $BO$7),Weekly[[#This Row],[BF H Odds]],"")</f>
        <v/>
      </c>
      <c r="AP169" s="37">
        <f>IF(AND(Weekly[[#This Row],[V Odds &lt;]]="",Weekly[[#This Row],[H Odds &lt;]]=""),AP168,IF(AND(Weekly[[#This Row],[H Odds &lt;]]&lt;&gt;"",Weekly[[#This Row],[SVC_P]]=TRUE,Weekly[[#This Row],[Actual]]=TRUE),AP168+Weekly[[#This Row],[H Odds &lt;]]-1,IF(AND(Weekly[[#This Row],[V Odds &lt;]]&lt;&gt;"",Weekly[[#This Row],[SVC_P]]=FALSE,Weekly[[#This Row],[Actual]]=FALSE),AP168+Weekly[[#This Row],[V Odds &lt;]]-1,IF(AND(Weekly[[#This Row],[V Odds &lt;]]&lt;&gt;"",Weekly[[#This Row],[SVC_P]]=FALSE,Weekly[[#This Row],[Actual]]=TRUE),AP168-1,IF(AND(Weekly[[#This Row],[H Odds &lt;]]&lt;&gt;"",Weekly[[#This Row],[SVC_P]]=TRUE,Weekly[[#This Row],[Actual]]=FALSE),AP168-1,AP168)))))</f>
        <v>59.230000000000011</v>
      </c>
      <c r="AQ169" s="37">
        <f>IF(AND(Weekly[[#This Row],[V Odds &lt;]]="",Weekly[[#This Row],[H Odds &lt;]]=""),AQ168,IF(AND(Weekly[[#This Row],[H Odds &lt;]]&lt;&gt;"",Weekly[[#This Row],[ADBC_P]]=TRUE,Weekly[[#This Row],[Actual]]=TRUE),AQ168+Weekly[[#This Row],[H Odds &lt;]]-1,IF(AND(Weekly[[#This Row],[V Odds &lt;]]&lt;&gt;"",Weekly[[#This Row],[ADBC_P]]=FALSE,Weekly[[#This Row],[Actual]]=FALSE),AQ168+Weekly[[#This Row],[V Odds &lt;]]-1,IF(AND(Weekly[[#This Row],[V Odds &lt;]]&lt;&gt;"",Weekly[[#This Row],[ADBC_P]]=FALSE,Weekly[[#This Row],[Actual]]=TRUE),AQ168-1,IF(AND(Weekly[[#This Row],[H Odds &lt;]]&lt;&gt;"",Weekly[[#This Row],[ADBC_P]]=TRUE,Weekly[[#This Row],[Actual]]=FALSE),AQ168-1,AQ168)))))</f>
        <v>48.33</v>
      </c>
      <c r="AR169" s="37">
        <f>IF(AND(Weekly[[#This Row],[V Odds &lt;]]="",Weekly[[#This Row],[H Odds &lt;]]=""),AR168,IF(AND(Weekly[[#This Row],[H Odds &lt;]]&lt;&gt;"",Weekly[[#This Row],[RFC_P]]=TRUE,Weekly[[#This Row],[Actual]]=TRUE),AR168+Weekly[[#This Row],[H Odds &lt;]]-1,IF(AND(Weekly[[#This Row],[V Odds &lt;]]&lt;&gt;"",Weekly[[#This Row],[RFC_P]]=FALSE,Weekly[[#This Row],[Actual]]=FALSE),AR168+Weekly[[#This Row],[V Odds &lt;]]-1,IF(AND(Weekly[[#This Row],[V Odds &lt;]]&lt;&gt;"",Weekly[[#This Row],[RFC_P]]=FALSE,Weekly[[#This Row],[Actual]]=TRUE),AR168-1,IF(AND(Weekly[[#This Row],[H Odds &lt;]]&lt;&gt;"",Weekly[[#This Row],[RFC_P]]=TRUE,Weekly[[#This Row],[Actual]]=FALSE),AR168-1,AR168)))))</f>
        <v>44.59</v>
      </c>
      <c r="AS169" s="37">
        <f>IF(AND(Weekly[[#This Row],[V Odds &lt;]]="",Weekly[[#This Row],[H Odds &lt;]]=""),AS168,IF(AND(Weekly[[#This Row],[H Odds &lt;]]&lt;&gt;"",Weekly[[#This Row],[GBC_P]]=TRUE,Weekly[[#This Row],[Actual]]=TRUE),AS168+Weekly[[#This Row],[H Odds &lt;]]-1,IF(AND(Weekly[[#This Row],[V Odds &lt;]]&lt;&gt;"",Weekly[[#This Row],[GBC_P]]=FALSE,Weekly[[#This Row],[Actual]]=FALSE),AS168+Weekly[[#This Row],[V Odds &lt;]]-1,IF(AND(Weekly[[#This Row],[V Odds &lt;]]&lt;&gt;"",Weekly[[#This Row],[GBC_P]]=FALSE,Weekly[[#This Row],[Actual]]=TRUE),AS168-1,IF(AND(Weekly[[#This Row],[H Odds &lt;]]&lt;&gt;"",Weekly[[#This Row],[GBC_P]]=TRUE,Weekly[[#This Row],[Actual]]=FALSE),AS168-1,AS168)))))</f>
        <v>47.08</v>
      </c>
      <c r="AT169" s="37">
        <f>IF(AND(Weekly[[#This Row],[V Odds &lt;]]="",Weekly[[#This Row],[H Odds &lt;]]=""),AT168,IF(AND(Weekly[[#This Row],[H Odds &lt;]]&lt;&gt;"",Weekly[[#This Row],[HGBC_P]]=TRUE,Weekly[[#This Row],[Actual]]=TRUE),AT168+Weekly[[#This Row],[H Odds &lt;]]-1,IF(AND(Weekly[[#This Row],[V Odds &lt;]]&lt;&gt;"",Weekly[[#This Row],[HGBC_P]]=FALSE,Weekly[[#This Row],[Actual]]=FALSE),AT168+Weekly[[#This Row],[V Odds &lt;]]-1,IF(AND(Weekly[[#This Row],[V Odds &lt;]]&lt;&gt;"",Weekly[[#This Row],[HGBC_P]]=FALSE,Weekly[[#This Row],[Actual]]=TRUE),AT168-1,IF(AND(Weekly[[#This Row],[H Odds &lt;]]&lt;&gt;"",Weekly[[#This Row],[HGBC_P]]=TRUE,Weekly[[#This Row],[Actual]]=FALSE),AT168-1,AT168)))))</f>
        <v>45.61</v>
      </c>
      <c r="AU169" s="37">
        <f>IF(AND(Weekly[[#This Row],[V Odds &lt;]]="",Weekly[[#This Row],[H Odds &lt;]]=""),AU168,IF(AND(Weekly[[#This Row],[H Odds &lt;]]&lt;&gt;"",Weekly[[#This Row],[XGB_P]]=TRUE,Weekly[[#This Row],[Actual]]=TRUE),AU168+Weekly[[#This Row],[H Odds &lt;]]-1,IF(AND(Weekly[[#This Row],[V Odds &lt;]]&lt;&gt;"",Weekly[[#This Row],[XGB_P]]=FALSE,Weekly[[#This Row],[Actual]]=FALSE),AU168+Weekly[[#This Row],[V Odds &lt;]]-1,IF(AND(Weekly[[#This Row],[V Odds &lt;]]&lt;&gt;"",Weekly[[#This Row],[XGB_P]]=FALSE,Weekly[[#This Row],[Actual]]=TRUE),AU168-1,IF(AND(Weekly[[#This Row],[H Odds &lt;]]&lt;&gt;"",Weekly[[#This Row],[XGB_P]]=TRUE,Weekly[[#This Row],[Actual]]=FALSE),AU168-1,AU168)))))</f>
        <v>50.010000000000005</v>
      </c>
      <c r="AV169" s="37">
        <f>IF(AND(Weekly[[#This Row],[V Odds &lt;]]="",Weekly[[#This Row],[H Odds &lt;]]=""),AV168,IF(AND(Weekly[[#This Row],[H Odds &lt;]]&lt;&gt;"",Weekly[[#This Row],[QDA_P]]=TRUE,Weekly[[#This Row],[Actual]]=TRUE),AV168+Weekly[[#This Row],[H Odds &lt;]]-1,IF(AND(Weekly[[#This Row],[V Odds &lt;]]&lt;&gt;"",Weekly[[#This Row],[QDA_P]]=FALSE,Weekly[[#This Row],[Actual]]=FALSE),AV168+Weekly[[#This Row],[V Odds &lt;]]-1,IF(AND(Weekly[[#This Row],[V Odds &lt;]]&lt;&gt;"",Weekly[[#This Row],[QDA_P]]=FALSE,Weekly[[#This Row],[Actual]]=TRUE),AV168-1,IF(AND(Weekly[[#This Row],[H Odds &lt;]]&lt;&gt;"",Weekly[[#This Row],[QDA_P]]=TRUE,Weekly[[#This Row],[Actual]]=FALSE),AV168-1,AV168)))))</f>
        <v>46.749999999999993</v>
      </c>
      <c r="AW169" s="37">
        <f>IF(AND(Weekly[[#This Row],[H Odds &lt;]]="",Weekly[[#This Row],[V Odds &lt;]]=""),AW168,IF(AND(Weekly[[#This Row],[KNC_P]]=Weekly[[#This Row],[Actual]],Weekly[[#This Row],[KNC_P]]=TRUE),AW168+Weekly[[#This Row],[BF H Odds]]-1,IF(AND(Weekly[[#This Row],[KNC_P]]=Weekly[[#This Row],[Actual]],Weekly[[#This Row],[KNC_P]]=FALSE),AW168+Weekly[[#This Row],[BF V Odds]]-1,AW168-1)))</f>
        <v>38.94</v>
      </c>
      <c r="AX169" s="37">
        <f>IF(AND(Weekly[[#This Row],[V Odds &lt;]]="",Weekly[[#This Row],[H Odds &lt;]]=""),AX168,IF(AND(Weekly[[#This Row],[V Odds &lt;]]&lt;&gt;"",Weekly[[#This Row],[FALSES]]&gt;0,Weekly[[#This Row],[Actual]]=FALSE),AX168+Weekly[[#This Row],[V Odds &lt;]]-1,IF(AND(Weekly[[#This Row],[H Odds &lt;]]&lt;&gt;"",Weekly[[#This Row],[TRUES]]&gt;0,Weekly[[#This Row],[Actual]]=TRUE),AX168+Weekly[[#This Row],[H Odds &lt;]]-1,IF(AND(Weekly[[#This Row],[V Odds &lt;]]&lt;&gt;"",Weekly[[#This Row],[FALSES]]=0),AX168,IF(AND(Weekly[[#This Row],[H Odds &lt;]]&lt;&gt;"",Weekly[[#This Row],[TRUES]]=0),AX168,AX168-1)))))</f>
        <v>64.349999999999994</v>
      </c>
      <c r="AY169" s="37">
        <f>IF(AND(Weekly[[#This Row],[V Odds &lt;]]="",Weekly[[#This Row],[H Odds &lt;]]=""),AY168,IF(AND(Weekly[[#This Row],[V Odds &lt;]]&lt;&gt;"",Weekly[[#This Row],[FALSES]]&gt;0,Weekly[[#This Row],[Actual]]=FALSE),AY168+((Weekly[[#This Row],[V Odds &lt;]]-1)*0.92),IF(AND(Weekly[[#This Row],[H Odds &lt;]]&lt;&gt;"",Weekly[[#This Row],[TRUES]]&gt;0,Weekly[[#This Row],[Actual]]=TRUE),AY168+((Weekly[[#This Row],[H Odds &lt;]]-1)*0.92),IF(AND(Weekly[[#This Row],[V Odds &lt;]]&lt;&gt;"",Weekly[[#This Row],[FALSES]]=0),AY168,IF(AND(Weekly[[#This Row],[H Odds &lt;]]&lt;&gt;"",Weekly[[#This Row],[TRUES]]=0),AY168,AY168-1)))))</f>
        <v>60.802000000000014</v>
      </c>
      <c r="AZ169" s="37">
        <f>IF(AND(Weekly[[#This Row],[V Odds &lt;]]="",Weekly[[#This Row],[H Odds &lt;]]=""),AZ168,IF(AND(Weekly[[#This Row],[V Odds &lt;]]&lt;&gt;"",Weekly[[#This Row],[Actual]]=FALSE),AZ168+Weekly[[#This Row],[V Odds &lt;]]-1,IF(AND(Weekly[[#This Row],[H Odds &lt;]]&lt;&gt;"",Weekly[[#This Row],[Actual]]=TRUE),AZ168+Weekly[[#This Row],[H Odds &lt;]]-1,AZ168-1)))</f>
        <v>68.319999999999993</v>
      </c>
      <c r="BA169" s="38">
        <f>IF(Weekly[[#This Row],[H Odds &lt;]]="",BA168,IF(AND(Weekly[[#This Row],[H Odds &lt;]]&lt;&gt;"",Weekly[[#This Row],[SVC_P]]=TRUE,Weekly[[#This Row],[Actual]]=TRUE),BA168+Weekly[[#This Row],[H Odds &lt;]]-1,IF(AND(Weekly[[#This Row],[H Odds &lt;]]&lt;&gt;"",Weekly[[#This Row],[SVC_P]]=TRUE,Weekly[[#This Row],[Actual]]=FALSE),BA168-1,BA168)))</f>
        <v>56.54</v>
      </c>
      <c r="BB169" s="38">
        <f>IF(Weekly[[#This Row],[H Odds &lt;]]="",BB168,IF(AND(Weekly[[#This Row],[H Odds &lt;]]&lt;&gt;"",Weekly[[#This Row],[ADBC_P]]=TRUE,Weekly[[#This Row],[Actual]]=TRUE),BB168+Weekly[[#This Row],[H Odds &lt;]]-1,IF(AND(Weekly[[#This Row],[H Odds &lt;]]&lt;&gt;"",Weekly[[#This Row],[ADBC_P]]=TRUE,Weekly[[#This Row],[Actual]]=FALSE),BB168-1,BB168)))</f>
        <v>43.01</v>
      </c>
      <c r="BC169" s="38">
        <f>IF(Weekly[[#This Row],[H Odds &lt;]]="",BC168,IF(AND(Weekly[[#This Row],[H Odds &lt;]]&lt;&gt;"",Weekly[[#This Row],[RFC_P]]=TRUE,Weekly[[#This Row],[Actual]]=TRUE),BC168+Weekly[[#This Row],[H Odds &lt;]]-1,IF(AND(Weekly[[#This Row],[H Odds &lt;]]&lt;&gt;"",Weekly[[#This Row],[RFC_P]]=TRUE,Weekly[[#This Row],[Actual]]=FALSE),BC168-1,BC168)))</f>
        <v>42.76</v>
      </c>
      <c r="BD169" s="38">
        <f>IF(Weekly[[#This Row],[H Odds &lt;]]="",BD168,IF(AND(Weekly[[#This Row],[H Odds &lt;]]&lt;&gt;"",Weekly[[#This Row],[GBC_P]]=TRUE,Weekly[[#This Row],[Actual]]=TRUE),BD168+Weekly[[#This Row],[H Odds &lt;]]-1,IF(AND(Weekly[[#This Row],[H Odds &lt;]]&lt;&gt;"",Weekly[[#This Row],[GBC_P]]=TRUE,Weekly[[#This Row],[Actual]]=FALSE),BD168-1,BD168)))</f>
        <v>43.76</v>
      </c>
      <c r="BE169" s="38">
        <f>IF(Weekly[[#This Row],[H Odds &lt;]]="",BE168,IF(AND(Weekly[[#This Row],[H Odds &lt;]]&lt;&gt;"",Weekly[[#This Row],[HGBC_P]]=TRUE,Weekly[[#This Row],[Actual]]=TRUE),BE168+Weekly[[#This Row],[H Odds &lt;]]-1,IF(AND(Weekly[[#This Row],[H Odds &lt;]]&lt;&gt;"",Weekly[[#This Row],[HGBC_P]]=TRUE,Weekly[[#This Row],[Actual]]=FALSE),BE168-1,BE168)))</f>
        <v>44.01</v>
      </c>
      <c r="BF169" s="38">
        <f>IF(Weekly[[#This Row],[H Odds &lt;]]="",BF168,IF(AND(Weekly[[#This Row],[H Odds &lt;]]&lt;&gt;"",Weekly[[#This Row],[XGB_P]]=TRUE,Weekly[[#This Row],[Actual]]=TRUE),BF168+Weekly[[#This Row],[H Odds &lt;]]-1,IF(AND(Weekly[[#This Row],[H Odds &lt;]]&lt;&gt;"",Weekly[[#This Row],[XGB_P]]=TRUE,Weekly[[#This Row],[Actual]]=FALSE),BF168-1,BF168)))</f>
        <v>47.28</v>
      </c>
      <c r="BG169" s="38">
        <f>IF(Weekly[[#This Row],[H Odds &lt;]]="",BG168,IF(AND(Weekly[[#This Row],[H Odds &lt;]]&lt;&gt;"",Weekly[[#This Row],[QDA_P]]=TRUE,Weekly[[#This Row],[Actual]]=TRUE),BG168+Weekly[[#This Row],[H Odds &lt;]]-1,IF(AND(Weekly[[#This Row],[H Odds &lt;]]&lt;&gt;"",Weekly[[#This Row],[QDA_P]]=TRUE,Weekly[[#This Row],[Actual]]=FALSE),BG168-1,BG168)))</f>
        <v>40.729999999999997</v>
      </c>
      <c r="BH169" s="38">
        <f>IF(Weekly[[#This Row],[H Odds &lt;]]="",BH168,IF(AND(Weekly[[#This Row],[H Odds &lt;]]&lt;&gt;"",Weekly[[#This Row],[KNC_P]]=TRUE,Weekly[[#This Row],[Actual]]=TRUE),BH168+Weekly[[#This Row],[H Odds &lt;]]-1,IF(AND(Weekly[[#This Row],[H Odds &lt;]]&lt;&gt;"",Weekly[[#This Row],[KNC_P]]=TRUE,Weekly[[#This Row],[Actual]]=FALSE),BH168-1,BH168)))</f>
        <v>39</v>
      </c>
      <c r="BI169" s="38">
        <f>IF(Weekly[[#This Row],[H Odds &lt;]]="",BI168,IF(AND(Weekly[[#This Row],[H Odds &lt;]]&lt;&gt;"",Weekly[[#This Row],[TRUES]]&gt;0,Weekly[[#This Row],[Actual]]=TRUE),BI168+Weekly[[#This Row],[H Odds &lt;]]-1,IF(AND(Weekly[[#This Row],[H Odds &lt;]]&lt;&gt;"",Weekly[[#This Row],[TRUES]]=0),BI168,BI168-1)))</f>
        <v>56.54</v>
      </c>
      <c r="BJ169" s="38">
        <f>IF(Weekly[[#This Row],[H Odds &lt;]]="",BJ168,IF(AND(Weekly[[#This Row],[H Odds &lt;]]&lt;&gt;"",Weekly[[#This Row],[Actual]]=TRUE),BJ168+Weekly[[#This Row],[H Odds &lt;]]-1,IF(AND(Weekly[[#This Row],[H Odds &lt;]]&lt;&gt;"",Weekly[[#This Row],[Actual]]=FALSE),BJ168-1,BJ168)))</f>
        <v>55.54</v>
      </c>
      <c r="BK169" s="58">
        <f>IF(AND(Weekly[[#This Row],[TRUES]]&gt;4,Weekly[[#This Row],[Actual]]=TRUE),BK168+Weekly[[#This Row],[BF H Odds]]-1,IF(AND(Weekly[[#This Row],[FALSES]]&gt;4,Weekly[[#This Row],[Actual]]=FALSE),BK168+Weekly[[#This Row],[BF V Odds]]-1,IF(AND(Weekly[[#This Row],[TRUES]]&gt;4,Weekly[[#This Row],[Actual]]=FALSE),BK168-1,IF(AND(Weekly[[#This Row],[FALSES]]&gt;4,Weekly[[#This Row],[Actual]]=TRUE),BK168-1,BK168))))</f>
        <v>34.15000000000002</v>
      </c>
      <c r="BL169" s="58">
        <f>IF(AND(Weekly[[#This Row],[TRUES]]&gt;5,Weekly[[#This Row],[Actual]]=TRUE),BL168+Weekly[[#This Row],[BF H Odds]]-1,IF(AND(Weekly[[#This Row],[FALSES]]&gt;5,Weekly[[#This Row],[Actual]]=FALSE),BL168+Weekly[[#This Row],[BF V Odds]]-1,IF(AND(Weekly[[#This Row],[TRUES]]&gt;5,Weekly[[#This Row],[Actual]]=FALSE),BL168-1,IF(AND(Weekly[[#This Row],[FALSES]]&gt;5,Weekly[[#This Row],[Actual]]=TRUE),BL168-1,BL168))))</f>
        <v>38.890000000000008</v>
      </c>
      <c r="BM169" s="58">
        <f>IF(AND(Weekly[[#This Row],[TRUES]]&gt;6,Weekly[[#This Row],[Actual]]=TRUE),BM168+Weekly[[#This Row],[BF H Odds]]-1,IF(AND(Weekly[[#This Row],[FALSES]]&gt;6,Weekly[[#This Row],[Actual]]=FALSE),BM168+Weekly[[#This Row],[BF V Odds]]-1,IF(AND(Weekly[[#This Row],[TRUES]]&gt;6,Weekly[[#This Row],[Actual]]=FALSE),BM168-1,IF(AND(Weekly[[#This Row],[FALSES]]&gt;6,Weekly[[#This Row],[Actual]]=TRUE),BM168-1,BM168))))</f>
        <v>41.820000000000007</v>
      </c>
      <c r="BN169" s="24"/>
    </row>
    <row r="170" spans="1:66" x14ac:dyDescent="0.25">
      <c r="A170" s="1">
        <v>197</v>
      </c>
      <c r="B170" s="10">
        <v>44259</v>
      </c>
      <c r="C170" s="17" t="s">
        <v>16</v>
      </c>
      <c r="D170" s="15" t="s">
        <v>32</v>
      </c>
      <c r="E170" t="b">
        <v>1</v>
      </c>
      <c r="F170" t="b">
        <v>0</v>
      </c>
      <c r="G170" t="b">
        <v>0</v>
      </c>
      <c r="H170" t="b">
        <v>0</v>
      </c>
      <c r="I170" t="b">
        <v>0</v>
      </c>
      <c r="J170" t="b">
        <v>0</v>
      </c>
      <c r="K170" t="b">
        <v>0</v>
      </c>
      <c r="L170" t="b">
        <v>1</v>
      </c>
      <c r="N170">
        <v>5</v>
      </c>
      <c r="O170">
        <v>2.9</v>
      </c>
      <c r="P170" t="b">
        <v>1</v>
      </c>
      <c r="Q170" s="11" t="s">
        <v>66</v>
      </c>
      <c r="R170" s="9">
        <f>IFERROR(IF(Weekly[[#This Row],[Won Bet?]]="yes",R169+(Weekly[[#This Row],[BF Odds]]*Weekly[[#This Row],[BF Stake]])-Weekly[[#This Row],[BF Stake]],R169-Weekly[[#This Row],[BF Stake]]),R169)</f>
        <v>195</v>
      </c>
      <c r="S170" s="9">
        <f>IFERROR(IF(Weekly[[#This Row],[Won Bet?]]="yes",S169+(((Weekly[[#This Row],[BF Odds]]*Weekly[[#This Row],[BF Stake]])-Weekly[[#This Row],[BF Stake]])*0.95),S169-Weekly[[#This Row],[BF Stake]]),S169)</f>
        <v>194</v>
      </c>
      <c r="T170" s="13">
        <v>1.51</v>
      </c>
      <c r="U170" s="13">
        <v>2.9</v>
      </c>
      <c r="V170" s="24">
        <f>IF(Weekly[[#This Row],[Actual]]="","",IF(AND(Weekly[[#This Row],[SVC_P]]=Weekly[[#This Row],[Actual]],Weekly[[#This Row],[SVC_P]]=TRUE),V169+Weekly[[#This Row],[BF H Odds]]-1,IF(AND(Weekly[[#This Row],[SVC_P]]=Weekly[[#This Row],[Actual]],Weekly[[#This Row],[SVC_P]]=FALSE),V169+Weekly[[#This Row],[BF V Odds]]-1,V169-1)))</f>
        <v>64.350000000000023</v>
      </c>
      <c r="W170" s="24">
        <f>IF(Weekly[[#This Row],[Actual]]="","",IF(AND(Weekly[[#This Row],[SVC_P]]=FALSE,Weekly[[#This Row],[Actual]]=TRUE),W169+Weekly[[#This Row],[BF H Odds]]-1,IF(AND(Weekly[[#This Row],[SVC_P]]=TRUE,Weekly[[#This Row],[Actual]]=FALSE,),W169+Weekly[[#This Row],[BF V Odds]]-1,W169-1)))</f>
        <v>-118.88</v>
      </c>
      <c r="X170" s="24">
        <f>IF(Weekly[[#This Row],[Actual]]="","",IF(AND(Weekly[[#This Row],[ADBC_P]]=Weekly[[#This Row],[Actual]],Weekly[[#This Row],[ADBC_P]]=TRUE),X169+Weekly[[#This Row],[BF H Odds]]-1,IF(AND(Weekly[[#This Row],[ADBC_P]]=Weekly[[#This Row],[Actual]],Weekly[[#This Row],[ADBC_P]]=FALSE),X169+Weekly[[#This Row],[BF V Odds]]-1,X169-1)))</f>
        <v>42.500000000000021</v>
      </c>
      <c r="Y170" s="24">
        <f>IF(Weekly[[#This Row],[Actual]]="","",IF(AND(Weekly[[#This Row],[ADBC_P]]=FALSE,Weekly[[#This Row],[Actual]]=TRUE),Y169+Weekly[[#This Row],[BF H Odds]]-1,IF(AND(Weekly[[#This Row],[ADBC_P]]=TRUE,Weekly[[#This Row],[Actual]]=FALSE),Y169+Weekly[[#This Row],[BF V Odds]]-1,Y169-1)))</f>
        <v>44.980000000000018</v>
      </c>
      <c r="Z170" s="24">
        <f>IF(Weekly[[#This Row],[Actual]]="","",IF(AND(Weekly[[#This Row],[RFC_P]]=Weekly[[#This Row],[Actual]],Weekly[[#This Row],[RFC_P]]=TRUE),Z169+Weekly[[#This Row],[BF H Odds]]-1,IF(AND(Weekly[[#This Row],[RFC_P]]=Weekly[[#This Row],[Actual]],Weekly[[#This Row],[RFC_P]]=FALSE),Z169+Weekly[[#This Row],[BF V Odds]]-1,Z169-1)))</f>
        <v>30.680000000000028</v>
      </c>
      <c r="AA170" s="24">
        <f>IF(Weekly[[#This Row],[Actual]]="","",IF(AND(Weekly[[#This Row],[RFC_P]]=FALSE,Weekly[[#This Row],[Actual]]=TRUE),AA169+Weekly[[#This Row],[BF H Odds]]-1,IF(AND(Weekly[[#This Row],[RFC_P]]=TRUE,Weekly[[#This Row],[Actual]]=FALSE),AA169+Weekly[[#This Row],[BF V Odds]]-1,AA169-1)))</f>
        <v>56.800000000000011</v>
      </c>
      <c r="AB170" s="24">
        <f>IF(Weekly[[#This Row],[Actual]]="","",IF(AND(Weekly[[#This Row],[GBC_P]]=Weekly[[#This Row],[Actual]],Weekly[[#This Row],[GBC_P]]=TRUE),AB169+Weekly[[#This Row],[BF H Odds]]-1,IF(AND(Weekly[[#This Row],[GBC_P]]=Weekly[[#This Row],[Actual]],Weekly[[#This Row],[GBC_P]]=FALSE),AB169+Weekly[[#This Row],[BF V Odds]]-1,AB169-1)))</f>
        <v>29.960000000000015</v>
      </c>
      <c r="AC170" s="24">
        <f>IF(Weekly[[#This Row],[Actual]]="","",IF(AND(Weekly[[#This Row],[GBC_P]]=FALSE,Weekly[[#This Row],[Actual]]=TRUE),AC169+Weekly[[#This Row],[BF H Odds]]-1,IF(AND(Weekly[[#This Row],[GBC_P]]=TRUE,Weekly[[#This Row],[Actual]]=FALSE),AC169+Weekly[[#This Row],[BF V Odds]]-1,AC169-1)))</f>
        <v>57.520000000000017</v>
      </c>
      <c r="AD170" s="24">
        <f>IF(Weekly[[#This Row],[Actual]]="","",IF(AND(Weekly[[#This Row],[HGBC_P]]=Weekly[[#This Row],[Actual]],Weekly[[#This Row],[HGBC_P]]=TRUE),AD169+Weekly[[#This Row],[BF H Odds]]-1,IF(AND(Weekly[[#This Row],[HGBC_P]]=Weekly[[#This Row],[Actual]],Weekly[[#This Row],[HGBC_P]]=FALSE),AD169+Weekly[[#This Row],[BF V Odds]]-1,AD169-1)))</f>
        <v>26.460000000000054</v>
      </c>
      <c r="AE170" s="24">
        <f>IF(Weekly[[#This Row],[Actual]]="","",IF(AND(Weekly[[#This Row],[HGBC_P]]=FALSE,Weekly[[#This Row],[Actual]]=TRUE),AE169+Weekly[[#This Row],[BF H Odds]]-1,IF(AND(Weekly[[#This Row],[HGBC_P]]=TRUE,Weekly[[#This Row],[Actual]]=FALSE),AE169+Weekly[[#This Row],[BF V Odds]]-1,AE169-1)))</f>
        <v>61.02000000000001</v>
      </c>
      <c r="AF170" s="24">
        <f>IF(Weekly[[#This Row],[Actual]]="","",IF(AND(Weekly[[#This Row],[XGB_P]]=Weekly[[#This Row],[Actual]],Weekly[[#This Row],[XGB_P]]=TRUE),AF169+Weekly[[#This Row],[BF H Odds]]-1,IF(AND(Weekly[[#This Row],[XGB_P]]=Weekly[[#This Row],[Actual]],Weekly[[#This Row],[XGB_P]]=FALSE),AF169+Weekly[[#This Row],[BF V Odds]]-1,AF169-1)))</f>
        <v>39.710000000000022</v>
      </c>
      <c r="AG170" s="24">
        <f>IF(Weekly[[#This Row],[Actual]]="","",IF(AND(Weekly[[#This Row],[XGB_P]]=FALSE,Weekly[[#This Row],[Actual]]=TRUE),AG169+Weekly[[#This Row],[BF H Odds]]-1,IF(AND(Weekly[[#This Row],[XGB_P]]=TRUE,Weekly[[#This Row],[Actual]]=FALSE),AG169+Weekly[[#This Row],[BF V Odds]]-1,AG169-1)))</f>
        <v>47.77000000000001</v>
      </c>
      <c r="AH170" s="24">
        <f>IF(Weekly[[#This Row],[Actual]]="","",IF(AND(Weekly[[#This Row],[QDA_P]]=Weekly[[#This Row],[Actual]],Weekly[[#This Row],[QDA_P]]=TRUE),AH169+Weekly[[#This Row],[BF H Odds]]-1,IF(AND(Weekly[[#This Row],[QDA_P]]=Weekly[[#This Row],[Actual]],Weekly[[#This Row],[QDA_P]]=FALSE),AH169+Weekly[[#This Row],[BF V Odds]]-1,AH169-1)))</f>
        <v>20.810000000000024</v>
      </c>
      <c r="AI170" s="24">
        <f>IF(Weekly[[#This Row],[Actual]]="","",IF(AND(Weekly[[#This Row],[QDA_P]]=FALSE,Weekly[[#This Row],[Actual]]=TRUE),AI169+Weekly[[#This Row],[BF H Odds]]-1,IF(AND(Weekly[[#This Row],[QDA_P]]=TRUE,Weekly[[#This Row],[Actual]]=FALSE),AI169+Weekly[[#This Row],[BF V Odds]]-1,AI169-1)))</f>
        <v>66.670000000000016</v>
      </c>
      <c r="AJ170" s="24">
        <f>IF(Weekly[[#This Row],[Actual]]="","",IF(AND(Weekly[[#This Row],[KNC_P]]=TRUE,Weekly[[#This Row],[Actual]]=TRUE),AJ169+Weekly[[#This Row],[BF H Odds]]-1,IF(AND(Weekly[[#This Row],[KNC_P]]=FALSE,Weekly[[#This Row],[Actual]]=FALSE),AJ169+Weekly[[#This Row],[BF V Odds]]-1,AJ169-1)))</f>
        <v>38.56</v>
      </c>
      <c r="AK170" s="24">
        <f>IF(Weekly[[#This Row],[Actual]]="","",IF(AND(Weekly[[#This Row],[KNC_P]]=FALSE,Weekly[[#This Row],[Actual]]=TRUE),AK169+Weekly[[#This Row],[BF H Odds]]-1,IF(AND(Weekly[[#This Row],[KNC_P]]=TRUE,Weekly[[#This Row],[Actual]]=FALSE),AK169+Weekly[[#This Row],[BF V Odds]]-1,AK169-1)))</f>
        <v>41.969999999999992</v>
      </c>
      <c r="AL170" s="30">
        <f>IF(Weekly[[#This Row],[Actual]]="","",COUNTIF(Weekly[[#This Row],[SVC_P]:[QDA_P]],TRUE))</f>
        <v>1</v>
      </c>
      <c r="AM170" s="30">
        <f>IF(Weekly[[#This Row],[Actual]]="","",COUNTIF(Weekly[[#This Row],[SVC_P]:[QDA_P]],FALSE))</f>
        <v>6</v>
      </c>
      <c r="AN170" t="str">
        <f>IF(AND(Weekly[[#This Row],[BF V Odds]]&gt;$BO$6,Weekly[[#This Row],[BF V Odds]] &lt; $BO$7),Weekly[[#This Row],[BF V Odds]],"")</f>
        <v/>
      </c>
      <c r="AO170" t="str">
        <f>IF(AND(Weekly[[#This Row],[BF H Odds]]&gt;$BO$6, Weekly[[#This Row],[BF H Odds]] &lt; $BO$7),Weekly[[#This Row],[BF H Odds]],"")</f>
        <v/>
      </c>
      <c r="AP170" s="37">
        <f>IF(AND(Weekly[[#This Row],[V Odds &lt;]]="",Weekly[[#This Row],[H Odds &lt;]]=""),AP169,IF(AND(Weekly[[#This Row],[H Odds &lt;]]&lt;&gt;"",Weekly[[#This Row],[SVC_P]]=TRUE,Weekly[[#This Row],[Actual]]=TRUE),AP169+Weekly[[#This Row],[H Odds &lt;]]-1,IF(AND(Weekly[[#This Row],[V Odds &lt;]]&lt;&gt;"",Weekly[[#This Row],[SVC_P]]=FALSE,Weekly[[#This Row],[Actual]]=FALSE),AP169+Weekly[[#This Row],[V Odds &lt;]]-1,IF(AND(Weekly[[#This Row],[V Odds &lt;]]&lt;&gt;"",Weekly[[#This Row],[SVC_P]]=FALSE,Weekly[[#This Row],[Actual]]=TRUE),AP169-1,IF(AND(Weekly[[#This Row],[H Odds &lt;]]&lt;&gt;"",Weekly[[#This Row],[SVC_P]]=TRUE,Weekly[[#This Row],[Actual]]=FALSE),AP169-1,AP169)))))</f>
        <v>59.230000000000011</v>
      </c>
      <c r="AQ170" s="37">
        <f>IF(AND(Weekly[[#This Row],[V Odds &lt;]]="",Weekly[[#This Row],[H Odds &lt;]]=""),AQ169,IF(AND(Weekly[[#This Row],[H Odds &lt;]]&lt;&gt;"",Weekly[[#This Row],[ADBC_P]]=TRUE,Weekly[[#This Row],[Actual]]=TRUE),AQ169+Weekly[[#This Row],[H Odds &lt;]]-1,IF(AND(Weekly[[#This Row],[V Odds &lt;]]&lt;&gt;"",Weekly[[#This Row],[ADBC_P]]=FALSE,Weekly[[#This Row],[Actual]]=FALSE),AQ169+Weekly[[#This Row],[V Odds &lt;]]-1,IF(AND(Weekly[[#This Row],[V Odds &lt;]]&lt;&gt;"",Weekly[[#This Row],[ADBC_P]]=FALSE,Weekly[[#This Row],[Actual]]=TRUE),AQ169-1,IF(AND(Weekly[[#This Row],[H Odds &lt;]]&lt;&gt;"",Weekly[[#This Row],[ADBC_P]]=TRUE,Weekly[[#This Row],[Actual]]=FALSE),AQ169-1,AQ169)))))</f>
        <v>48.33</v>
      </c>
      <c r="AR170" s="37">
        <f>IF(AND(Weekly[[#This Row],[V Odds &lt;]]="",Weekly[[#This Row],[H Odds &lt;]]=""),AR169,IF(AND(Weekly[[#This Row],[H Odds &lt;]]&lt;&gt;"",Weekly[[#This Row],[RFC_P]]=TRUE,Weekly[[#This Row],[Actual]]=TRUE),AR169+Weekly[[#This Row],[H Odds &lt;]]-1,IF(AND(Weekly[[#This Row],[V Odds &lt;]]&lt;&gt;"",Weekly[[#This Row],[RFC_P]]=FALSE,Weekly[[#This Row],[Actual]]=FALSE),AR169+Weekly[[#This Row],[V Odds &lt;]]-1,IF(AND(Weekly[[#This Row],[V Odds &lt;]]&lt;&gt;"",Weekly[[#This Row],[RFC_P]]=FALSE,Weekly[[#This Row],[Actual]]=TRUE),AR169-1,IF(AND(Weekly[[#This Row],[H Odds &lt;]]&lt;&gt;"",Weekly[[#This Row],[RFC_P]]=TRUE,Weekly[[#This Row],[Actual]]=FALSE),AR169-1,AR169)))))</f>
        <v>44.59</v>
      </c>
      <c r="AS170" s="37">
        <f>IF(AND(Weekly[[#This Row],[V Odds &lt;]]="",Weekly[[#This Row],[H Odds &lt;]]=""),AS169,IF(AND(Weekly[[#This Row],[H Odds &lt;]]&lt;&gt;"",Weekly[[#This Row],[GBC_P]]=TRUE,Weekly[[#This Row],[Actual]]=TRUE),AS169+Weekly[[#This Row],[H Odds &lt;]]-1,IF(AND(Weekly[[#This Row],[V Odds &lt;]]&lt;&gt;"",Weekly[[#This Row],[GBC_P]]=FALSE,Weekly[[#This Row],[Actual]]=FALSE),AS169+Weekly[[#This Row],[V Odds &lt;]]-1,IF(AND(Weekly[[#This Row],[V Odds &lt;]]&lt;&gt;"",Weekly[[#This Row],[GBC_P]]=FALSE,Weekly[[#This Row],[Actual]]=TRUE),AS169-1,IF(AND(Weekly[[#This Row],[H Odds &lt;]]&lt;&gt;"",Weekly[[#This Row],[GBC_P]]=TRUE,Weekly[[#This Row],[Actual]]=FALSE),AS169-1,AS169)))))</f>
        <v>47.08</v>
      </c>
      <c r="AT170" s="37">
        <f>IF(AND(Weekly[[#This Row],[V Odds &lt;]]="",Weekly[[#This Row],[H Odds &lt;]]=""),AT169,IF(AND(Weekly[[#This Row],[H Odds &lt;]]&lt;&gt;"",Weekly[[#This Row],[HGBC_P]]=TRUE,Weekly[[#This Row],[Actual]]=TRUE),AT169+Weekly[[#This Row],[H Odds &lt;]]-1,IF(AND(Weekly[[#This Row],[V Odds &lt;]]&lt;&gt;"",Weekly[[#This Row],[HGBC_P]]=FALSE,Weekly[[#This Row],[Actual]]=FALSE),AT169+Weekly[[#This Row],[V Odds &lt;]]-1,IF(AND(Weekly[[#This Row],[V Odds &lt;]]&lt;&gt;"",Weekly[[#This Row],[HGBC_P]]=FALSE,Weekly[[#This Row],[Actual]]=TRUE),AT169-1,IF(AND(Weekly[[#This Row],[H Odds &lt;]]&lt;&gt;"",Weekly[[#This Row],[HGBC_P]]=TRUE,Weekly[[#This Row],[Actual]]=FALSE),AT169-1,AT169)))))</f>
        <v>45.61</v>
      </c>
      <c r="AU170" s="37">
        <f>IF(AND(Weekly[[#This Row],[V Odds &lt;]]="",Weekly[[#This Row],[H Odds &lt;]]=""),AU169,IF(AND(Weekly[[#This Row],[H Odds &lt;]]&lt;&gt;"",Weekly[[#This Row],[XGB_P]]=TRUE,Weekly[[#This Row],[Actual]]=TRUE),AU169+Weekly[[#This Row],[H Odds &lt;]]-1,IF(AND(Weekly[[#This Row],[V Odds &lt;]]&lt;&gt;"",Weekly[[#This Row],[XGB_P]]=FALSE,Weekly[[#This Row],[Actual]]=FALSE),AU169+Weekly[[#This Row],[V Odds &lt;]]-1,IF(AND(Weekly[[#This Row],[V Odds &lt;]]&lt;&gt;"",Weekly[[#This Row],[XGB_P]]=FALSE,Weekly[[#This Row],[Actual]]=TRUE),AU169-1,IF(AND(Weekly[[#This Row],[H Odds &lt;]]&lt;&gt;"",Weekly[[#This Row],[XGB_P]]=TRUE,Weekly[[#This Row],[Actual]]=FALSE),AU169-1,AU169)))))</f>
        <v>50.010000000000005</v>
      </c>
      <c r="AV170" s="37">
        <f>IF(AND(Weekly[[#This Row],[V Odds &lt;]]="",Weekly[[#This Row],[H Odds &lt;]]=""),AV169,IF(AND(Weekly[[#This Row],[H Odds &lt;]]&lt;&gt;"",Weekly[[#This Row],[QDA_P]]=TRUE,Weekly[[#This Row],[Actual]]=TRUE),AV169+Weekly[[#This Row],[H Odds &lt;]]-1,IF(AND(Weekly[[#This Row],[V Odds &lt;]]&lt;&gt;"",Weekly[[#This Row],[QDA_P]]=FALSE,Weekly[[#This Row],[Actual]]=FALSE),AV169+Weekly[[#This Row],[V Odds &lt;]]-1,IF(AND(Weekly[[#This Row],[V Odds &lt;]]&lt;&gt;"",Weekly[[#This Row],[QDA_P]]=FALSE,Weekly[[#This Row],[Actual]]=TRUE),AV169-1,IF(AND(Weekly[[#This Row],[H Odds &lt;]]&lt;&gt;"",Weekly[[#This Row],[QDA_P]]=TRUE,Weekly[[#This Row],[Actual]]=FALSE),AV169-1,AV169)))))</f>
        <v>46.749999999999993</v>
      </c>
      <c r="AW170" s="37">
        <f>IF(AND(Weekly[[#This Row],[H Odds &lt;]]="",Weekly[[#This Row],[V Odds &lt;]]=""),AW169,IF(AND(Weekly[[#This Row],[KNC_P]]=Weekly[[#This Row],[Actual]],Weekly[[#This Row],[KNC_P]]=TRUE),AW169+Weekly[[#This Row],[BF H Odds]]-1,IF(AND(Weekly[[#This Row],[KNC_P]]=Weekly[[#This Row],[Actual]],Weekly[[#This Row],[KNC_P]]=FALSE),AW169+Weekly[[#This Row],[BF V Odds]]-1,AW169-1)))</f>
        <v>38.94</v>
      </c>
      <c r="AX170" s="37">
        <f>IF(AND(Weekly[[#This Row],[V Odds &lt;]]="",Weekly[[#This Row],[H Odds &lt;]]=""),AX169,IF(AND(Weekly[[#This Row],[V Odds &lt;]]&lt;&gt;"",Weekly[[#This Row],[FALSES]]&gt;0,Weekly[[#This Row],[Actual]]=FALSE),AX169+Weekly[[#This Row],[V Odds &lt;]]-1,IF(AND(Weekly[[#This Row],[H Odds &lt;]]&lt;&gt;"",Weekly[[#This Row],[TRUES]]&gt;0,Weekly[[#This Row],[Actual]]=TRUE),AX169+Weekly[[#This Row],[H Odds &lt;]]-1,IF(AND(Weekly[[#This Row],[V Odds &lt;]]&lt;&gt;"",Weekly[[#This Row],[FALSES]]=0),AX169,IF(AND(Weekly[[#This Row],[H Odds &lt;]]&lt;&gt;"",Weekly[[#This Row],[TRUES]]=0),AX169,AX169-1)))))</f>
        <v>64.349999999999994</v>
      </c>
      <c r="AY170" s="37">
        <f>IF(AND(Weekly[[#This Row],[V Odds &lt;]]="",Weekly[[#This Row],[H Odds &lt;]]=""),AY169,IF(AND(Weekly[[#This Row],[V Odds &lt;]]&lt;&gt;"",Weekly[[#This Row],[FALSES]]&gt;0,Weekly[[#This Row],[Actual]]=FALSE),AY169+((Weekly[[#This Row],[V Odds &lt;]]-1)*0.92),IF(AND(Weekly[[#This Row],[H Odds &lt;]]&lt;&gt;"",Weekly[[#This Row],[TRUES]]&gt;0,Weekly[[#This Row],[Actual]]=TRUE),AY169+((Weekly[[#This Row],[H Odds &lt;]]-1)*0.92),IF(AND(Weekly[[#This Row],[V Odds &lt;]]&lt;&gt;"",Weekly[[#This Row],[FALSES]]=0),AY169,IF(AND(Weekly[[#This Row],[H Odds &lt;]]&lt;&gt;"",Weekly[[#This Row],[TRUES]]=0),AY169,AY169-1)))))</f>
        <v>60.802000000000014</v>
      </c>
      <c r="AZ170" s="37">
        <f>IF(AND(Weekly[[#This Row],[V Odds &lt;]]="",Weekly[[#This Row],[H Odds &lt;]]=""),AZ169,IF(AND(Weekly[[#This Row],[V Odds &lt;]]&lt;&gt;"",Weekly[[#This Row],[Actual]]=FALSE),AZ169+Weekly[[#This Row],[V Odds &lt;]]-1,IF(AND(Weekly[[#This Row],[H Odds &lt;]]&lt;&gt;"",Weekly[[#This Row],[Actual]]=TRUE),AZ169+Weekly[[#This Row],[H Odds &lt;]]-1,AZ169-1)))</f>
        <v>68.319999999999993</v>
      </c>
      <c r="BA170" s="38">
        <f>IF(Weekly[[#This Row],[H Odds &lt;]]="",BA169,IF(AND(Weekly[[#This Row],[H Odds &lt;]]&lt;&gt;"",Weekly[[#This Row],[SVC_P]]=TRUE,Weekly[[#This Row],[Actual]]=TRUE),BA169+Weekly[[#This Row],[H Odds &lt;]]-1,IF(AND(Weekly[[#This Row],[H Odds &lt;]]&lt;&gt;"",Weekly[[#This Row],[SVC_P]]=TRUE,Weekly[[#This Row],[Actual]]=FALSE),BA169-1,BA169)))</f>
        <v>56.54</v>
      </c>
      <c r="BB170" s="38">
        <f>IF(Weekly[[#This Row],[H Odds &lt;]]="",BB169,IF(AND(Weekly[[#This Row],[H Odds &lt;]]&lt;&gt;"",Weekly[[#This Row],[ADBC_P]]=TRUE,Weekly[[#This Row],[Actual]]=TRUE),BB169+Weekly[[#This Row],[H Odds &lt;]]-1,IF(AND(Weekly[[#This Row],[H Odds &lt;]]&lt;&gt;"",Weekly[[#This Row],[ADBC_P]]=TRUE,Weekly[[#This Row],[Actual]]=FALSE),BB169-1,BB169)))</f>
        <v>43.01</v>
      </c>
      <c r="BC170" s="38">
        <f>IF(Weekly[[#This Row],[H Odds &lt;]]="",BC169,IF(AND(Weekly[[#This Row],[H Odds &lt;]]&lt;&gt;"",Weekly[[#This Row],[RFC_P]]=TRUE,Weekly[[#This Row],[Actual]]=TRUE),BC169+Weekly[[#This Row],[H Odds &lt;]]-1,IF(AND(Weekly[[#This Row],[H Odds &lt;]]&lt;&gt;"",Weekly[[#This Row],[RFC_P]]=TRUE,Weekly[[#This Row],[Actual]]=FALSE),BC169-1,BC169)))</f>
        <v>42.76</v>
      </c>
      <c r="BD170" s="38">
        <f>IF(Weekly[[#This Row],[H Odds &lt;]]="",BD169,IF(AND(Weekly[[#This Row],[H Odds &lt;]]&lt;&gt;"",Weekly[[#This Row],[GBC_P]]=TRUE,Weekly[[#This Row],[Actual]]=TRUE),BD169+Weekly[[#This Row],[H Odds &lt;]]-1,IF(AND(Weekly[[#This Row],[H Odds &lt;]]&lt;&gt;"",Weekly[[#This Row],[GBC_P]]=TRUE,Weekly[[#This Row],[Actual]]=FALSE),BD169-1,BD169)))</f>
        <v>43.76</v>
      </c>
      <c r="BE170" s="38">
        <f>IF(Weekly[[#This Row],[H Odds &lt;]]="",BE169,IF(AND(Weekly[[#This Row],[H Odds &lt;]]&lt;&gt;"",Weekly[[#This Row],[HGBC_P]]=TRUE,Weekly[[#This Row],[Actual]]=TRUE),BE169+Weekly[[#This Row],[H Odds &lt;]]-1,IF(AND(Weekly[[#This Row],[H Odds &lt;]]&lt;&gt;"",Weekly[[#This Row],[HGBC_P]]=TRUE,Weekly[[#This Row],[Actual]]=FALSE),BE169-1,BE169)))</f>
        <v>44.01</v>
      </c>
      <c r="BF170" s="38">
        <f>IF(Weekly[[#This Row],[H Odds &lt;]]="",BF169,IF(AND(Weekly[[#This Row],[H Odds &lt;]]&lt;&gt;"",Weekly[[#This Row],[XGB_P]]=TRUE,Weekly[[#This Row],[Actual]]=TRUE),BF169+Weekly[[#This Row],[H Odds &lt;]]-1,IF(AND(Weekly[[#This Row],[H Odds &lt;]]&lt;&gt;"",Weekly[[#This Row],[XGB_P]]=TRUE,Weekly[[#This Row],[Actual]]=FALSE),BF169-1,BF169)))</f>
        <v>47.28</v>
      </c>
      <c r="BG170" s="38">
        <f>IF(Weekly[[#This Row],[H Odds &lt;]]="",BG169,IF(AND(Weekly[[#This Row],[H Odds &lt;]]&lt;&gt;"",Weekly[[#This Row],[QDA_P]]=TRUE,Weekly[[#This Row],[Actual]]=TRUE),BG169+Weekly[[#This Row],[H Odds &lt;]]-1,IF(AND(Weekly[[#This Row],[H Odds &lt;]]&lt;&gt;"",Weekly[[#This Row],[QDA_P]]=TRUE,Weekly[[#This Row],[Actual]]=FALSE),BG169-1,BG169)))</f>
        <v>40.729999999999997</v>
      </c>
      <c r="BH170" s="38">
        <f>IF(Weekly[[#This Row],[H Odds &lt;]]="",BH169,IF(AND(Weekly[[#This Row],[H Odds &lt;]]&lt;&gt;"",Weekly[[#This Row],[KNC_P]]=TRUE,Weekly[[#This Row],[Actual]]=TRUE),BH169+Weekly[[#This Row],[H Odds &lt;]]-1,IF(AND(Weekly[[#This Row],[H Odds &lt;]]&lt;&gt;"",Weekly[[#This Row],[KNC_P]]=TRUE,Weekly[[#This Row],[Actual]]=FALSE),BH169-1,BH169)))</f>
        <v>39</v>
      </c>
      <c r="BI170" s="38">
        <f>IF(Weekly[[#This Row],[H Odds &lt;]]="",BI169,IF(AND(Weekly[[#This Row],[H Odds &lt;]]&lt;&gt;"",Weekly[[#This Row],[TRUES]]&gt;0,Weekly[[#This Row],[Actual]]=TRUE),BI169+Weekly[[#This Row],[H Odds &lt;]]-1,IF(AND(Weekly[[#This Row],[H Odds &lt;]]&lt;&gt;"",Weekly[[#This Row],[TRUES]]=0),BI169,BI169-1)))</f>
        <v>56.54</v>
      </c>
      <c r="BJ170" s="38">
        <f>IF(Weekly[[#This Row],[H Odds &lt;]]="",BJ169,IF(AND(Weekly[[#This Row],[H Odds &lt;]]&lt;&gt;"",Weekly[[#This Row],[Actual]]=TRUE),BJ169+Weekly[[#This Row],[H Odds &lt;]]-1,IF(AND(Weekly[[#This Row],[H Odds &lt;]]&lt;&gt;"",Weekly[[#This Row],[Actual]]=FALSE),BJ169-1,BJ169)))</f>
        <v>55.54</v>
      </c>
      <c r="BK170" s="58">
        <f>IF(AND(Weekly[[#This Row],[TRUES]]&gt;4,Weekly[[#This Row],[Actual]]=TRUE),BK169+Weekly[[#This Row],[BF H Odds]]-1,IF(AND(Weekly[[#This Row],[FALSES]]&gt;4,Weekly[[#This Row],[Actual]]=FALSE),BK169+Weekly[[#This Row],[BF V Odds]]-1,IF(AND(Weekly[[#This Row],[TRUES]]&gt;4,Weekly[[#This Row],[Actual]]=FALSE),BK169-1,IF(AND(Weekly[[#This Row],[FALSES]]&gt;4,Weekly[[#This Row],[Actual]]=TRUE),BK169-1,BK169))))</f>
        <v>33.15000000000002</v>
      </c>
      <c r="BL170" s="58">
        <f>IF(AND(Weekly[[#This Row],[TRUES]]&gt;5,Weekly[[#This Row],[Actual]]=TRUE),BL169+Weekly[[#This Row],[BF H Odds]]-1,IF(AND(Weekly[[#This Row],[FALSES]]&gt;5,Weekly[[#This Row],[Actual]]=FALSE),BL169+Weekly[[#This Row],[BF V Odds]]-1,IF(AND(Weekly[[#This Row],[TRUES]]&gt;5,Weekly[[#This Row],[Actual]]=FALSE),BL169-1,IF(AND(Weekly[[#This Row],[FALSES]]&gt;5,Weekly[[#This Row],[Actual]]=TRUE),BL169-1,BL169))))</f>
        <v>37.890000000000008</v>
      </c>
      <c r="BM170" s="58">
        <f>IF(AND(Weekly[[#This Row],[TRUES]]&gt;6,Weekly[[#This Row],[Actual]]=TRUE),BM169+Weekly[[#This Row],[BF H Odds]]-1,IF(AND(Weekly[[#This Row],[FALSES]]&gt;6,Weekly[[#This Row],[Actual]]=FALSE),BM169+Weekly[[#This Row],[BF V Odds]]-1,IF(AND(Weekly[[#This Row],[TRUES]]&gt;6,Weekly[[#This Row],[Actual]]=FALSE),BM169-1,IF(AND(Weekly[[#This Row],[FALSES]]&gt;6,Weekly[[#This Row],[Actual]]=TRUE),BM169-1,BM169))))</f>
        <v>41.820000000000007</v>
      </c>
      <c r="BN170" s="24"/>
    </row>
    <row r="171" spans="1:66" x14ac:dyDescent="0.25">
      <c r="A171" s="1">
        <v>198</v>
      </c>
      <c r="B171" s="10">
        <v>44259</v>
      </c>
      <c r="C171" s="17" t="s">
        <v>24</v>
      </c>
      <c r="D171" s="15" t="s">
        <v>28</v>
      </c>
      <c r="E171" t="b">
        <v>1</v>
      </c>
      <c r="F171" t="b">
        <v>1</v>
      </c>
      <c r="G171" t="b">
        <v>1</v>
      </c>
      <c r="H171" t="b">
        <v>1</v>
      </c>
      <c r="I171" t="b">
        <v>1</v>
      </c>
      <c r="J171" t="b">
        <v>1</v>
      </c>
      <c r="K171" t="b">
        <v>0</v>
      </c>
      <c r="L171" t="b">
        <v>0</v>
      </c>
      <c r="P171" t="b">
        <v>1</v>
      </c>
      <c r="Q171" t="s">
        <v>76</v>
      </c>
      <c r="R171" s="9">
        <f>IFERROR(IF(Weekly[[#This Row],[Won Bet?]]="yes",R170+(Weekly[[#This Row],[BF Odds]]*Weekly[[#This Row],[BF Stake]])-Weekly[[#This Row],[BF Stake]],R170-Weekly[[#This Row],[BF Stake]]),R170)</f>
        <v>195</v>
      </c>
      <c r="S171" s="9">
        <f>IFERROR(IF(Weekly[[#This Row],[Won Bet?]]="yes",S170+(((Weekly[[#This Row],[BF Odds]]*Weekly[[#This Row],[BF Stake]])-Weekly[[#This Row],[BF Stake]])*0.95),S170-Weekly[[#This Row],[BF Stake]]),S170)</f>
        <v>194</v>
      </c>
      <c r="T171" s="13">
        <v>3.45</v>
      </c>
      <c r="U171" s="13">
        <v>1.4</v>
      </c>
      <c r="V171" s="24">
        <f>IF(Weekly[[#This Row],[Actual]]="","",IF(AND(Weekly[[#This Row],[SVC_P]]=Weekly[[#This Row],[Actual]],Weekly[[#This Row],[SVC_P]]=TRUE),V170+Weekly[[#This Row],[BF H Odds]]-1,IF(AND(Weekly[[#This Row],[SVC_P]]=Weekly[[#This Row],[Actual]],Weekly[[#This Row],[SVC_P]]=FALSE),V170+Weekly[[#This Row],[BF V Odds]]-1,V170-1)))</f>
        <v>64.750000000000028</v>
      </c>
      <c r="W171" s="24">
        <f>IF(Weekly[[#This Row],[Actual]]="","",IF(AND(Weekly[[#This Row],[SVC_P]]=FALSE,Weekly[[#This Row],[Actual]]=TRUE),W170+Weekly[[#This Row],[BF H Odds]]-1,IF(AND(Weekly[[#This Row],[SVC_P]]=TRUE,Weekly[[#This Row],[Actual]]=FALSE,),W170+Weekly[[#This Row],[BF V Odds]]-1,W170-1)))</f>
        <v>-119.88</v>
      </c>
      <c r="X171" s="24">
        <f>IF(Weekly[[#This Row],[Actual]]="","",IF(AND(Weekly[[#This Row],[ADBC_P]]=Weekly[[#This Row],[Actual]],Weekly[[#This Row],[ADBC_P]]=TRUE),X170+Weekly[[#This Row],[BF H Odds]]-1,IF(AND(Weekly[[#This Row],[ADBC_P]]=Weekly[[#This Row],[Actual]],Weekly[[#This Row],[ADBC_P]]=FALSE),X170+Weekly[[#This Row],[BF V Odds]]-1,X170-1)))</f>
        <v>42.90000000000002</v>
      </c>
      <c r="Y171" s="24">
        <f>IF(Weekly[[#This Row],[Actual]]="","",IF(AND(Weekly[[#This Row],[ADBC_P]]=FALSE,Weekly[[#This Row],[Actual]]=TRUE),Y170+Weekly[[#This Row],[BF H Odds]]-1,IF(AND(Weekly[[#This Row],[ADBC_P]]=TRUE,Weekly[[#This Row],[Actual]]=FALSE),Y170+Weekly[[#This Row],[BF V Odds]]-1,Y170-1)))</f>
        <v>43.980000000000018</v>
      </c>
      <c r="Z171" s="24">
        <f>IF(Weekly[[#This Row],[Actual]]="","",IF(AND(Weekly[[#This Row],[RFC_P]]=Weekly[[#This Row],[Actual]],Weekly[[#This Row],[RFC_P]]=TRUE),Z170+Weekly[[#This Row],[BF H Odds]]-1,IF(AND(Weekly[[#This Row],[RFC_P]]=Weekly[[#This Row],[Actual]],Weekly[[#This Row],[RFC_P]]=FALSE),Z170+Weekly[[#This Row],[BF V Odds]]-1,Z170-1)))</f>
        <v>31.080000000000027</v>
      </c>
      <c r="AA171" s="24">
        <f>IF(Weekly[[#This Row],[Actual]]="","",IF(AND(Weekly[[#This Row],[RFC_P]]=FALSE,Weekly[[#This Row],[Actual]]=TRUE),AA170+Weekly[[#This Row],[BF H Odds]]-1,IF(AND(Weekly[[#This Row],[RFC_P]]=TRUE,Weekly[[#This Row],[Actual]]=FALSE),AA170+Weekly[[#This Row],[BF V Odds]]-1,AA170-1)))</f>
        <v>55.800000000000011</v>
      </c>
      <c r="AB171" s="24">
        <f>IF(Weekly[[#This Row],[Actual]]="","",IF(AND(Weekly[[#This Row],[GBC_P]]=Weekly[[#This Row],[Actual]],Weekly[[#This Row],[GBC_P]]=TRUE),AB170+Weekly[[#This Row],[BF H Odds]]-1,IF(AND(Weekly[[#This Row],[GBC_P]]=Weekly[[#This Row],[Actual]],Weekly[[#This Row],[GBC_P]]=FALSE),AB170+Weekly[[#This Row],[BF V Odds]]-1,AB170-1)))</f>
        <v>30.360000000000014</v>
      </c>
      <c r="AC171" s="24">
        <f>IF(Weekly[[#This Row],[Actual]]="","",IF(AND(Weekly[[#This Row],[GBC_P]]=FALSE,Weekly[[#This Row],[Actual]]=TRUE),AC170+Weekly[[#This Row],[BF H Odds]]-1,IF(AND(Weekly[[#This Row],[GBC_P]]=TRUE,Weekly[[#This Row],[Actual]]=FALSE),AC170+Weekly[[#This Row],[BF V Odds]]-1,AC170-1)))</f>
        <v>56.520000000000017</v>
      </c>
      <c r="AD171" s="24">
        <f>IF(Weekly[[#This Row],[Actual]]="","",IF(AND(Weekly[[#This Row],[HGBC_P]]=Weekly[[#This Row],[Actual]],Weekly[[#This Row],[HGBC_P]]=TRUE),AD170+Weekly[[#This Row],[BF H Odds]]-1,IF(AND(Weekly[[#This Row],[HGBC_P]]=Weekly[[#This Row],[Actual]],Weekly[[#This Row],[HGBC_P]]=FALSE),AD170+Weekly[[#This Row],[BF V Odds]]-1,AD170-1)))</f>
        <v>26.860000000000053</v>
      </c>
      <c r="AE171" s="24">
        <f>IF(Weekly[[#This Row],[Actual]]="","",IF(AND(Weekly[[#This Row],[HGBC_P]]=FALSE,Weekly[[#This Row],[Actual]]=TRUE),AE170+Weekly[[#This Row],[BF H Odds]]-1,IF(AND(Weekly[[#This Row],[HGBC_P]]=TRUE,Weekly[[#This Row],[Actual]]=FALSE),AE170+Weekly[[#This Row],[BF V Odds]]-1,AE170-1)))</f>
        <v>60.02000000000001</v>
      </c>
      <c r="AF171" s="24">
        <f>IF(Weekly[[#This Row],[Actual]]="","",IF(AND(Weekly[[#This Row],[XGB_P]]=Weekly[[#This Row],[Actual]],Weekly[[#This Row],[XGB_P]]=TRUE),AF170+Weekly[[#This Row],[BF H Odds]]-1,IF(AND(Weekly[[#This Row],[XGB_P]]=Weekly[[#This Row],[Actual]],Weekly[[#This Row],[XGB_P]]=FALSE),AF170+Weekly[[#This Row],[BF V Odds]]-1,AF170-1)))</f>
        <v>40.110000000000021</v>
      </c>
      <c r="AG171" s="24">
        <f>IF(Weekly[[#This Row],[Actual]]="","",IF(AND(Weekly[[#This Row],[XGB_P]]=FALSE,Weekly[[#This Row],[Actual]]=TRUE),AG170+Weekly[[#This Row],[BF H Odds]]-1,IF(AND(Weekly[[#This Row],[XGB_P]]=TRUE,Weekly[[#This Row],[Actual]]=FALSE),AG170+Weekly[[#This Row],[BF V Odds]]-1,AG170-1)))</f>
        <v>46.77000000000001</v>
      </c>
      <c r="AH171" s="24">
        <f>IF(Weekly[[#This Row],[Actual]]="","",IF(AND(Weekly[[#This Row],[QDA_P]]=Weekly[[#This Row],[Actual]],Weekly[[#This Row],[QDA_P]]=TRUE),AH170+Weekly[[#This Row],[BF H Odds]]-1,IF(AND(Weekly[[#This Row],[QDA_P]]=Weekly[[#This Row],[Actual]],Weekly[[#This Row],[QDA_P]]=FALSE),AH170+Weekly[[#This Row],[BF V Odds]]-1,AH170-1)))</f>
        <v>19.810000000000024</v>
      </c>
      <c r="AI171" s="24">
        <f>IF(Weekly[[#This Row],[Actual]]="","",IF(AND(Weekly[[#This Row],[QDA_P]]=FALSE,Weekly[[#This Row],[Actual]]=TRUE),AI170+Weekly[[#This Row],[BF H Odds]]-1,IF(AND(Weekly[[#This Row],[QDA_P]]=TRUE,Weekly[[#This Row],[Actual]]=FALSE),AI170+Weekly[[#This Row],[BF V Odds]]-1,AI170-1)))</f>
        <v>67.070000000000022</v>
      </c>
      <c r="AJ171" s="24">
        <f>IF(Weekly[[#This Row],[Actual]]="","",IF(AND(Weekly[[#This Row],[KNC_P]]=TRUE,Weekly[[#This Row],[Actual]]=TRUE),AJ170+Weekly[[#This Row],[BF H Odds]]-1,IF(AND(Weekly[[#This Row],[KNC_P]]=FALSE,Weekly[[#This Row],[Actual]]=FALSE),AJ170+Weekly[[#This Row],[BF V Odds]]-1,AJ170-1)))</f>
        <v>37.56</v>
      </c>
      <c r="AK171" s="24">
        <f>IF(Weekly[[#This Row],[Actual]]="","",IF(AND(Weekly[[#This Row],[KNC_P]]=FALSE,Weekly[[#This Row],[Actual]]=TRUE),AK170+Weekly[[#This Row],[BF H Odds]]-1,IF(AND(Weekly[[#This Row],[KNC_P]]=TRUE,Weekly[[#This Row],[Actual]]=FALSE),AK170+Weekly[[#This Row],[BF V Odds]]-1,AK170-1)))</f>
        <v>42.36999999999999</v>
      </c>
      <c r="AL171" s="30">
        <f>IF(Weekly[[#This Row],[Actual]]="","",COUNTIF(Weekly[[#This Row],[SVC_P]:[QDA_P]],TRUE))</f>
        <v>6</v>
      </c>
      <c r="AM171" s="30">
        <f>IF(Weekly[[#This Row],[Actual]]="","",COUNTIF(Weekly[[#This Row],[SVC_P]:[QDA_P]],FALSE))</f>
        <v>1</v>
      </c>
      <c r="AN171">
        <f>IF(AND(Weekly[[#This Row],[BF V Odds]]&gt;$BO$6,Weekly[[#This Row],[BF V Odds]] &lt; $BO$7),Weekly[[#This Row],[BF V Odds]],"")</f>
        <v>3.45</v>
      </c>
      <c r="AO171" t="str">
        <f>IF(AND(Weekly[[#This Row],[BF H Odds]]&gt;$BO$6, Weekly[[#This Row],[BF H Odds]] &lt; $BO$7),Weekly[[#This Row],[BF H Odds]],"")</f>
        <v/>
      </c>
      <c r="AP171" s="37">
        <f>IF(AND(Weekly[[#This Row],[V Odds &lt;]]="",Weekly[[#This Row],[H Odds &lt;]]=""),AP170,IF(AND(Weekly[[#This Row],[H Odds &lt;]]&lt;&gt;"",Weekly[[#This Row],[SVC_P]]=TRUE,Weekly[[#This Row],[Actual]]=TRUE),AP170+Weekly[[#This Row],[H Odds &lt;]]-1,IF(AND(Weekly[[#This Row],[V Odds &lt;]]&lt;&gt;"",Weekly[[#This Row],[SVC_P]]=FALSE,Weekly[[#This Row],[Actual]]=FALSE),AP170+Weekly[[#This Row],[V Odds &lt;]]-1,IF(AND(Weekly[[#This Row],[V Odds &lt;]]&lt;&gt;"",Weekly[[#This Row],[SVC_P]]=FALSE,Weekly[[#This Row],[Actual]]=TRUE),AP170-1,IF(AND(Weekly[[#This Row],[H Odds &lt;]]&lt;&gt;"",Weekly[[#This Row],[SVC_P]]=TRUE,Weekly[[#This Row],[Actual]]=FALSE),AP170-1,AP170)))))</f>
        <v>59.230000000000011</v>
      </c>
      <c r="AQ171" s="37">
        <f>IF(AND(Weekly[[#This Row],[V Odds &lt;]]="",Weekly[[#This Row],[H Odds &lt;]]=""),AQ170,IF(AND(Weekly[[#This Row],[H Odds &lt;]]&lt;&gt;"",Weekly[[#This Row],[ADBC_P]]=TRUE,Weekly[[#This Row],[Actual]]=TRUE),AQ170+Weekly[[#This Row],[H Odds &lt;]]-1,IF(AND(Weekly[[#This Row],[V Odds &lt;]]&lt;&gt;"",Weekly[[#This Row],[ADBC_P]]=FALSE,Weekly[[#This Row],[Actual]]=FALSE),AQ170+Weekly[[#This Row],[V Odds &lt;]]-1,IF(AND(Weekly[[#This Row],[V Odds &lt;]]&lt;&gt;"",Weekly[[#This Row],[ADBC_P]]=FALSE,Weekly[[#This Row],[Actual]]=TRUE),AQ170-1,IF(AND(Weekly[[#This Row],[H Odds &lt;]]&lt;&gt;"",Weekly[[#This Row],[ADBC_P]]=TRUE,Weekly[[#This Row],[Actual]]=FALSE),AQ170-1,AQ170)))))</f>
        <v>48.33</v>
      </c>
      <c r="AR171" s="37">
        <f>IF(AND(Weekly[[#This Row],[V Odds &lt;]]="",Weekly[[#This Row],[H Odds &lt;]]=""),AR170,IF(AND(Weekly[[#This Row],[H Odds &lt;]]&lt;&gt;"",Weekly[[#This Row],[RFC_P]]=TRUE,Weekly[[#This Row],[Actual]]=TRUE),AR170+Weekly[[#This Row],[H Odds &lt;]]-1,IF(AND(Weekly[[#This Row],[V Odds &lt;]]&lt;&gt;"",Weekly[[#This Row],[RFC_P]]=FALSE,Weekly[[#This Row],[Actual]]=FALSE),AR170+Weekly[[#This Row],[V Odds &lt;]]-1,IF(AND(Weekly[[#This Row],[V Odds &lt;]]&lt;&gt;"",Weekly[[#This Row],[RFC_P]]=FALSE,Weekly[[#This Row],[Actual]]=TRUE),AR170-1,IF(AND(Weekly[[#This Row],[H Odds &lt;]]&lt;&gt;"",Weekly[[#This Row],[RFC_P]]=TRUE,Weekly[[#This Row],[Actual]]=FALSE),AR170-1,AR170)))))</f>
        <v>44.59</v>
      </c>
      <c r="AS171" s="37">
        <f>IF(AND(Weekly[[#This Row],[V Odds &lt;]]="",Weekly[[#This Row],[H Odds &lt;]]=""),AS170,IF(AND(Weekly[[#This Row],[H Odds &lt;]]&lt;&gt;"",Weekly[[#This Row],[GBC_P]]=TRUE,Weekly[[#This Row],[Actual]]=TRUE),AS170+Weekly[[#This Row],[H Odds &lt;]]-1,IF(AND(Weekly[[#This Row],[V Odds &lt;]]&lt;&gt;"",Weekly[[#This Row],[GBC_P]]=FALSE,Weekly[[#This Row],[Actual]]=FALSE),AS170+Weekly[[#This Row],[V Odds &lt;]]-1,IF(AND(Weekly[[#This Row],[V Odds &lt;]]&lt;&gt;"",Weekly[[#This Row],[GBC_P]]=FALSE,Weekly[[#This Row],[Actual]]=TRUE),AS170-1,IF(AND(Weekly[[#This Row],[H Odds &lt;]]&lt;&gt;"",Weekly[[#This Row],[GBC_P]]=TRUE,Weekly[[#This Row],[Actual]]=FALSE),AS170-1,AS170)))))</f>
        <v>47.08</v>
      </c>
      <c r="AT171" s="37">
        <f>IF(AND(Weekly[[#This Row],[V Odds &lt;]]="",Weekly[[#This Row],[H Odds &lt;]]=""),AT170,IF(AND(Weekly[[#This Row],[H Odds &lt;]]&lt;&gt;"",Weekly[[#This Row],[HGBC_P]]=TRUE,Weekly[[#This Row],[Actual]]=TRUE),AT170+Weekly[[#This Row],[H Odds &lt;]]-1,IF(AND(Weekly[[#This Row],[V Odds &lt;]]&lt;&gt;"",Weekly[[#This Row],[HGBC_P]]=FALSE,Weekly[[#This Row],[Actual]]=FALSE),AT170+Weekly[[#This Row],[V Odds &lt;]]-1,IF(AND(Weekly[[#This Row],[V Odds &lt;]]&lt;&gt;"",Weekly[[#This Row],[HGBC_P]]=FALSE,Weekly[[#This Row],[Actual]]=TRUE),AT170-1,IF(AND(Weekly[[#This Row],[H Odds &lt;]]&lt;&gt;"",Weekly[[#This Row],[HGBC_P]]=TRUE,Weekly[[#This Row],[Actual]]=FALSE),AT170-1,AT170)))))</f>
        <v>45.61</v>
      </c>
      <c r="AU171" s="37">
        <f>IF(AND(Weekly[[#This Row],[V Odds &lt;]]="",Weekly[[#This Row],[H Odds &lt;]]=""),AU170,IF(AND(Weekly[[#This Row],[H Odds &lt;]]&lt;&gt;"",Weekly[[#This Row],[XGB_P]]=TRUE,Weekly[[#This Row],[Actual]]=TRUE),AU170+Weekly[[#This Row],[H Odds &lt;]]-1,IF(AND(Weekly[[#This Row],[V Odds &lt;]]&lt;&gt;"",Weekly[[#This Row],[XGB_P]]=FALSE,Weekly[[#This Row],[Actual]]=FALSE),AU170+Weekly[[#This Row],[V Odds &lt;]]-1,IF(AND(Weekly[[#This Row],[V Odds &lt;]]&lt;&gt;"",Weekly[[#This Row],[XGB_P]]=FALSE,Weekly[[#This Row],[Actual]]=TRUE),AU170-1,IF(AND(Weekly[[#This Row],[H Odds &lt;]]&lt;&gt;"",Weekly[[#This Row],[XGB_P]]=TRUE,Weekly[[#This Row],[Actual]]=FALSE),AU170-1,AU170)))))</f>
        <v>50.010000000000005</v>
      </c>
      <c r="AV171" s="37">
        <f>IF(AND(Weekly[[#This Row],[V Odds &lt;]]="",Weekly[[#This Row],[H Odds &lt;]]=""),AV170,IF(AND(Weekly[[#This Row],[H Odds &lt;]]&lt;&gt;"",Weekly[[#This Row],[QDA_P]]=TRUE,Weekly[[#This Row],[Actual]]=TRUE),AV170+Weekly[[#This Row],[H Odds &lt;]]-1,IF(AND(Weekly[[#This Row],[V Odds &lt;]]&lt;&gt;"",Weekly[[#This Row],[QDA_P]]=FALSE,Weekly[[#This Row],[Actual]]=FALSE),AV170+Weekly[[#This Row],[V Odds &lt;]]-1,IF(AND(Weekly[[#This Row],[V Odds &lt;]]&lt;&gt;"",Weekly[[#This Row],[QDA_P]]=FALSE,Weekly[[#This Row],[Actual]]=TRUE),AV170-1,IF(AND(Weekly[[#This Row],[H Odds &lt;]]&lt;&gt;"",Weekly[[#This Row],[QDA_P]]=TRUE,Weekly[[#This Row],[Actual]]=FALSE),AV170-1,AV170)))))</f>
        <v>45.749999999999993</v>
      </c>
      <c r="AW171" s="37">
        <f>IF(AND(Weekly[[#This Row],[H Odds &lt;]]="",Weekly[[#This Row],[V Odds &lt;]]=""),AW170,IF(AND(Weekly[[#This Row],[KNC_P]]=Weekly[[#This Row],[Actual]],Weekly[[#This Row],[KNC_P]]=TRUE),AW170+Weekly[[#This Row],[BF H Odds]]-1,IF(AND(Weekly[[#This Row],[KNC_P]]=Weekly[[#This Row],[Actual]],Weekly[[#This Row],[KNC_P]]=FALSE),AW170+Weekly[[#This Row],[BF V Odds]]-1,AW170-1)))</f>
        <v>37.94</v>
      </c>
      <c r="AX171" s="37">
        <f>IF(AND(Weekly[[#This Row],[V Odds &lt;]]="",Weekly[[#This Row],[H Odds &lt;]]=""),AX170,IF(AND(Weekly[[#This Row],[V Odds &lt;]]&lt;&gt;"",Weekly[[#This Row],[FALSES]]&gt;0,Weekly[[#This Row],[Actual]]=FALSE),AX170+Weekly[[#This Row],[V Odds &lt;]]-1,IF(AND(Weekly[[#This Row],[H Odds &lt;]]&lt;&gt;"",Weekly[[#This Row],[TRUES]]&gt;0,Weekly[[#This Row],[Actual]]=TRUE),AX170+Weekly[[#This Row],[H Odds &lt;]]-1,IF(AND(Weekly[[#This Row],[V Odds &lt;]]&lt;&gt;"",Weekly[[#This Row],[FALSES]]=0),AX170,IF(AND(Weekly[[#This Row],[H Odds &lt;]]&lt;&gt;"",Weekly[[#This Row],[TRUES]]=0),AX170,AX170-1)))))</f>
        <v>63.349999999999994</v>
      </c>
      <c r="AY171" s="37">
        <f>IF(AND(Weekly[[#This Row],[V Odds &lt;]]="",Weekly[[#This Row],[H Odds &lt;]]=""),AY170,IF(AND(Weekly[[#This Row],[V Odds &lt;]]&lt;&gt;"",Weekly[[#This Row],[FALSES]]&gt;0,Weekly[[#This Row],[Actual]]=FALSE),AY170+((Weekly[[#This Row],[V Odds &lt;]]-1)*0.92),IF(AND(Weekly[[#This Row],[H Odds &lt;]]&lt;&gt;"",Weekly[[#This Row],[TRUES]]&gt;0,Weekly[[#This Row],[Actual]]=TRUE),AY170+((Weekly[[#This Row],[H Odds &lt;]]-1)*0.92),IF(AND(Weekly[[#This Row],[V Odds &lt;]]&lt;&gt;"",Weekly[[#This Row],[FALSES]]=0),AY170,IF(AND(Weekly[[#This Row],[H Odds &lt;]]&lt;&gt;"",Weekly[[#This Row],[TRUES]]=0),AY170,AY170-1)))))</f>
        <v>59.802000000000014</v>
      </c>
      <c r="AZ171" s="37">
        <f>IF(AND(Weekly[[#This Row],[V Odds &lt;]]="",Weekly[[#This Row],[H Odds &lt;]]=""),AZ170,IF(AND(Weekly[[#This Row],[V Odds &lt;]]&lt;&gt;"",Weekly[[#This Row],[Actual]]=FALSE),AZ170+Weekly[[#This Row],[V Odds &lt;]]-1,IF(AND(Weekly[[#This Row],[H Odds &lt;]]&lt;&gt;"",Weekly[[#This Row],[Actual]]=TRUE),AZ170+Weekly[[#This Row],[H Odds &lt;]]-1,AZ170-1)))</f>
        <v>67.319999999999993</v>
      </c>
      <c r="BA171" s="38">
        <f>IF(Weekly[[#This Row],[H Odds &lt;]]="",BA170,IF(AND(Weekly[[#This Row],[H Odds &lt;]]&lt;&gt;"",Weekly[[#This Row],[SVC_P]]=TRUE,Weekly[[#This Row],[Actual]]=TRUE),BA170+Weekly[[#This Row],[H Odds &lt;]]-1,IF(AND(Weekly[[#This Row],[H Odds &lt;]]&lt;&gt;"",Weekly[[#This Row],[SVC_P]]=TRUE,Weekly[[#This Row],[Actual]]=FALSE),BA170-1,BA170)))</f>
        <v>56.54</v>
      </c>
      <c r="BB171" s="38">
        <f>IF(Weekly[[#This Row],[H Odds &lt;]]="",BB170,IF(AND(Weekly[[#This Row],[H Odds &lt;]]&lt;&gt;"",Weekly[[#This Row],[ADBC_P]]=TRUE,Weekly[[#This Row],[Actual]]=TRUE),BB170+Weekly[[#This Row],[H Odds &lt;]]-1,IF(AND(Weekly[[#This Row],[H Odds &lt;]]&lt;&gt;"",Weekly[[#This Row],[ADBC_P]]=TRUE,Weekly[[#This Row],[Actual]]=FALSE),BB170-1,BB170)))</f>
        <v>43.01</v>
      </c>
      <c r="BC171" s="38">
        <f>IF(Weekly[[#This Row],[H Odds &lt;]]="",BC170,IF(AND(Weekly[[#This Row],[H Odds &lt;]]&lt;&gt;"",Weekly[[#This Row],[RFC_P]]=TRUE,Weekly[[#This Row],[Actual]]=TRUE),BC170+Weekly[[#This Row],[H Odds &lt;]]-1,IF(AND(Weekly[[#This Row],[H Odds &lt;]]&lt;&gt;"",Weekly[[#This Row],[RFC_P]]=TRUE,Weekly[[#This Row],[Actual]]=FALSE),BC170-1,BC170)))</f>
        <v>42.76</v>
      </c>
      <c r="BD171" s="38">
        <f>IF(Weekly[[#This Row],[H Odds &lt;]]="",BD170,IF(AND(Weekly[[#This Row],[H Odds &lt;]]&lt;&gt;"",Weekly[[#This Row],[GBC_P]]=TRUE,Weekly[[#This Row],[Actual]]=TRUE),BD170+Weekly[[#This Row],[H Odds &lt;]]-1,IF(AND(Weekly[[#This Row],[H Odds &lt;]]&lt;&gt;"",Weekly[[#This Row],[GBC_P]]=TRUE,Weekly[[#This Row],[Actual]]=FALSE),BD170-1,BD170)))</f>
        <v>43.76</v>
      </c>
      <c r="BE171" s="38">
        <f>IF(Weekly[[#This Row],[H Odds &lt;]]="",BE170,IF(AND(Weekly[[#This Row],[H Odds &lt;]]&lt;&gt;"",Weekly[[#This Row],[HGBC_P]]=TRUE,Weekly[[#This Row],[Actual]]=TRUE),BE170+Weekly[[#This Row],[H Odds &lt;]]-1,IF(AND(Weekly[[#This Row],[H Odds &lt;]]&lt;&gt;"",Weekly[[#This Row],[HGBC_P]]=TRUE,Weekly[[#This Row],[Actual]]=FALSE),BE170-1,BE170)))</f>
        <v>44.01</v>
      </c>
      <c r="BF171" s="38">
        <f>IF(Weekly[[#This Row],[H Odds &lt;]]="",BF170,IF(AND(Weekly[[#This Row],[H Odds &lt;]]&lt;&gt;"",Weekly[[#This Row],[XGB_P]]=TRUE,Weekly[[#This Row],[Actual]]=TRUE),BF170+Weekly[[#This Row],[H Odds &lt;]]-1,IF(AND(Weekly[[#This Row],[H Odds &lt;]]&lt;&gt;"",Weekly[[#This Row],[XGB_P]]=TRUE,Weekly[[#This Row],[Actual]]=FALSE),BF170-1,BF170)))</f>
        <v>47.28</v>
      </c>
      <c r="BG171" s="38">
        <f>IF(Weekly[[#This Row],[H Odds &lt;]]="",BG170,IF(AND(Weekly[[#This Row],[H Odds &lt;]]&lt;&gt;"",Weekly[[#This Row],[QDA_P]]=TRUE,Weekly[[#This Row],[Actual]]=TRUE),BG170+Weekly[[#This Row],[H Odds &lt;]]-1,IF(AND(Weekly[[#This Row],[H Odds &lt;]]&lt;&gt;"",Weekly[[#This Row],[QDA_P]]=TRUE,Weekly[[#This Row],[Actual]]=FALSE),BG170-1,BG170)))</f>
        <v>40.729999999999997</v>
      </c>
      <c r="BH171" s="38">
        <f>IF(Weekly[[#This Row],[H Odds &lt;]]="",BH170,IF(AND(Weekly[[#This Row],[H Odds &lt;]]&lt;&gt;"",Weekly[[#This Row],[KNC_P]]=TRUE,Weekly[[#This Row],[Actual]]=TRUE),BH170+Weekly[[#This Row],[H Odds &lt;]]-1,IF(AND(Weekly[[#This Row],[H Odds &lt;]]&lt;&gt;"",Weekly[[#This Row],[KNC_P]]=TRUE,Weekly[[#This Row],[Actual]]=FALSE),BH170-1,BH170)))</f>
        <v>39</v>
      </c>
      <c r="BI171" s="38">
        <f>IF(Weekly[[#This Row],[H Odds &lt;]]="",BI170,IF(AND(Weekly[[#This Row],[H Odds &lt;]]&lt;&gt;"",Weekly[[#This Row],[TRUES]]&gt;0,Weekly[[#This Row],[Actual]]=TRUE),BI170+Weekly[[#This Row],[H Odds &lt;]]-1,IF(AND(Weekly[[#This Row],[H Odds &lt;]]&lt;&gt;"",Weekly[[#This Row],[TRUES]]=0),BI170,BI170-1)))</f>
        <v>56.54</v>
      </c>
      <c r="BJ171" s="38">
        <f>IF(Weekly[[#This Row],[H Odds &lt;]]="",BJ170,IF(AND(Weekly[[#This Row],[H Odds &lt;]]&lt;&gt;"",Weekly[[#This Row],[Actual]]=TRUE),BJ170+Weekly[[#This Row],[H Odds &lt;]]-1,IF(AND(Weekly[[#This Row],[H Odds &lt;]]&lt;&gt;"",Weekly[[#This Row],[Actual]]=FALSE),BJ170-1,BJ170)))</f>
        <v>55.54</v>
      </c>
      <c r="BK171" s="58">
        <f>IF(AND(Weekly[[#This Row],[TRUES]]&gt;4,Weekly[[#This Row],[Actual]]=TRUE),BK170+Weekly[[#This Row],[BF H Odds]]-1,IF(AND(Weekly[[#This Row],[FALSES]]&gt;4,Weekly[[#This Row],[Actual]]=FALSE),BK170+Weekly[[#This Row],[BF V Odds]]-1,IF(AND(Weekly[[#This Row],[TRUES]]&gt;4,Weekly[[#This Row],[Actual]]=FALSE),BK170-1,IF(AND(Weekly[[#This Row],[FALSES]]&gt;4,Weekly[[#This Row],[Actual]]=TRUE),BK170-1,BK170))))</f>
        <v>33.550000000000018</v>
      </c>
      <c r="BL171" s="58">
        <f>IF(AND(Weekly[[#This Row],[TRUES]]&gt;5,Weekly[[#This Row],[Actual]]=TRUE),BL170+Weekly[[#This Row],[BF H Odds]]-1,IF(AND(Weekly[[#This Row],[FALSES]]&gt;5,Weekly[[#This Row],[Actual]]=FALSE),BL170+Weekly[[#This Row],[BF V Odds]]-1,IF(AND(Weekly[[#This Row],[TRUES]]&gt;5,Weekly[[#This Row],[Actual]]=FALSE),BL170-1,IF(AND(Weekly[[#This Row],[FALSES]]&gt;5,Weekly[[#This Row],[Actual]]=TRUE),BL170-1,BL170))))</f>
        <v>38.290000000000006</v>
      </c>
      <c r="BM171" s="58">
        <f>IF(AND(Weekly[[#This Row],[TRUES]]&gt;6,Weekly[[#This Row],[Actual]]=TRUE),BM170+Weekly[[#This Row],[BF H Odds]]-1,IF(AND(Weekly[[#This Row],[FALSES]]&gt;6,Weekly[[#This Row],[Actual]]=FALSE),BM170+Weekly[[#This Row],[BF V Odds]]-1,IF(AND(Weekly[[#This Row],[TRUES]]&gt;6,Weekly[[#This Row],[Actual]]=FALSE),BM170-1,IF(AND(Weekly[[#This Row],[FALSES]]&gt;6,Weekly[[#This Row],[Actual]]=TRUE),BM170-1,BM170))))</f>
        <v>41.820000000000007</v>
      </c>
      <c r="BN171" s="24"/>
    </row>
    <row r="172" spans="1:66" x14ac:dyDescent="0.25">
      <c r="A172" s="1">
        <v>199</v>
      </c>
      <c r="B172" s="10">
        <v>44259</v>
      </c>
      <c r="C172" s="17" t="s">
        <v>17</v>
      </c>
      <c r="D172" s="15" t="s">
        <v>9</v>
      </c>
      <c r="E172" t="b">
        <v>1</v>
      </c>
      <c r="F172" t="b">
        <v>1</v>
      </c>
      <c r="G172" t="b">
        <v>0</v>
      </c>
      <c r="H172" t="b">
        <v>1</v>
      </c>
      <c r="I172" t="b">
        <v>0</v>
      </c>
      <c r="J172" t="b">
        <v>0</v>
      </c>
      <c r="K172" t="b">
        <v>0</v>
      </c>
      <c r="L172" t="b">
        <v>0</v>
      </c>
      <c r="N172">
        <v>5</v>
      </c>
      <c r="O172">
        <v>2.68</v>
      </c>
      <c r="P172" t="b">
        <v>0</v>
      </c>
      <c r="Q172" t="s">
        <v>76</v>
      </c>
      <c r="R172" s="9">
        <f>IFERROR(IF(Weekly[[#This Row],[Won Bet?]]="yes",R171+(Weekly[[#This Row],[BF Odds]]*Weekly[[#This Row],[BF Stake]])-Weekly[[#This Row],[BF Stake]],R171-Weekly[[#This Row],[BF Stake]]),R171)</f>
        <v>190</v>
      </c>
      <c r="S172" s="9">
        <f>IFERROR(IF(Weekly[[#This Row],[Won Bet?]]="yes",S171+(((Weekly[[#This Row],[BF Odds]]*Weekly[[#This Row],[BF Stake]])-Weekly[[#This Row],[BF Stake]])*0.95),S171-Weekly[[#This Row],[BF Stake]]),S171)</f>
        <v>189</v>
      </c>
      <c r="T172" s="13">
        <v>1.58</v>
      </c>
      <c r="U172" s="13">
        <v>2.68</v>
      </c>
      <c r="V172" s="24">
        <f>IF(Weekly[[#This Row],[Actual]]="","",IF(AND(Weekly[[#This Row],[SVC_P]]=Weekly[[#This Row],[Actual]],Weekly[[#This Row],[SVC_P]]=TRUE),V171+Weekly[[#This Row],[BF H Odds]]-1,IF(AND(Weekly[[#This Row],[SVC_P]]=Weekly[[#This Row],[Actual]],Weekly[[#This Row],[SVC_P]]=FALSE),V171+Weekly[[#This Row],[BF V Odds]]-1,V171-1)))</f>
        <v>63.750000000000028</v>
      </c>
      <c r="W172" s="24">
        <f>IF(Weekly[[#This Row],[Actual]]="","",IF(AND(Weekly[[#This Row],[SVC_P]]=FALSE,Weekly[[#This Row],[Actual]]=TRUE),W171+Weekly[[#This Row],[BF H Odds]]-1,IF(AND(Weekly[[#This Row],[SVC_P]]=TRUE,Weekly[[#This Row],[Actual]]=FALSE,),W171+Weekly[[#This Row],[BF V Odds]]-1,W171-1)))</f>
        <v>-120.88</v>
      </c>
      <c r="X172" s="24">
        <f>IF(Weekly[[#This Row],[Actual]]="","",IF(AND(Weekly[[#This Row],[ADBC_P]]=Weekly[[#This Row],[Actual]],Weekly[[#This Row],[ADBC_P]]=TRUE),X171+Weekly[[#This Row],[BF H Odds]]-1,IF(AND(Weekly[[#This Row],[ADBC_P]]=Weekly[[#This Row],[Actual]],Weekly[[#This Row],[ADBC_P]]=FALSE),X171+Weekly[[#This Row],[BF V Odds]]-1,X171-1)))</f>
        <v>41.90000000000002</v>
      </c>
      <c r="Y172" s="24">
        <f>IF(Weekly[[#This Row],[Actual]]="","",IF(AND(Weekly[[#This Row],[ADBC_P]]=FALSE,Weekly[[#This Row],[Actual]]=TRUE),Y171+Weekly[[#This Row],[BF H Odds]]-1,IF(AND(Weekly[[#This Row],[ADBC_P]]=TRUE,Weekly[[#This Row],[Actual]]=FALSE),Y171+Weekly[[#This Row],[BF V Odds]]-1,Y171-1)))</f>
        <v>44.560000000000016</v>
      </c>
      <c r="Z172" s="24">
        <f>IF(Weekly[[#This Row],[Actual]]="","",IF(AND(Weekly[[#This Row],[RFC_P]]=Weekly[[#This Row],[Actual]],Weekly[[#This Row],[RFC_P]]=TRUE),Z171+Weekly[[#This Row],[BF H Odds]]-1,IF(AND(Weekly[[#This Row],[RFC_P]]=Weekly[[#This Row],[Actual]],Weekly[[#This Row],[RFC_P]]=FALSE),Z171+Weekly[[#This Row],[BF V Odds]]-1,Z171-1)))</f>
        <v>31.660000000000025</v>
      </c>
      <c r="AA172" s="24">
        <f>IF(Weekly[[#This Row],[Actual]]="","",IF(AND(Weekly[[#This Row],[RFC_P]]=FALSE,Weekly[[#This Row],[Actual]]=TRUE),AA171+Weekly[[#This Row],[BF H Odds]]-1,IF(AND(Weekly[[#This Row],[RFC_P]]=TRUE,Weekly[[#This Row],[Actual]]=FALSE),AA171+Weekly[[#This Row],[BF V Odds]]-1,AA171-1)))</f>
        <v>54.800000000000011</v>
      </c>
      <c r="AB172" s="24">
        <f>IF(Weekly[[#This Row],[Actual]]="","",IF(AND(Weekly[[#This Row],[GBC_P]]=Weekly[[#This Row],[Actual]],Weekly[[#This Row],[GBC_P]]=TRUE),AB171+Weekly[[#This Row],[BF H Odds]]-1,IF(AND(Weekly[[#This Row],[GBC_P]]=Weekly[[#This Row],[Actual]],Weekly[[#This Row],[GBC_P]]=FALSE),AB171+Weekly[[#This Row],[BF V Odds]]-1,AB171-1)))</f>
        <v>29.360000000000014</v>
      </c>
      <c r="AC172" s="24">
        <f>IF(Weekly[[#This Row],[Actual]]="","",IF(AND(Weekly[[#This Row],[GBC_P]]=FALSE,Weekly[[#This Row],[Actual]]=TRUE),AC171+Weekly[[#This Row],[BF H Odds]]-1,IF(AND(Weekly[[#This Row],[GBC_P]]=TRUE,Weekly[[#This Row],[Actual]]=FALSE),AC171+Weekly[[#This Row],[BF V Odds]]-1,AC171-1)))</f>
        <v>57.100000000000016</v>
      </c>
      <c r="AD172" s="24">
        <f>IF(Weekly[[#This Row],[Actual]]="","",IF(AND(Weekly[[#This Row],[HGBC_P]]=Weekly[[#This Row],[Actual]],Weekly[[#This Row],[HGBC_P]]=TRUE),AD171+Weekly[[#This Row],[BF H Odds]]-1,IF(AND(Weekly[[#This Row],[HGBC_P]]=Weekly[[#This Row],[Actual]],Weekly[[#This Row],[HGBC_P]]=FALSE),AD171+Weekly[[#This Row],[BF V Odds]]-1,AD171-1)))</f>
        <v>27.440000000000055</v>
      </c>
      <c r="AE172" s="24">
        <f>IF(Weekly[[#This Row],[Actual]]="","",IF(AND(Weekly[[#This Row],[HGBC_P]]=FALSE,Weekly[[#This Row],[Actual]]=TRUE),AE171+Weekly[[#This Row],[BF H Odds]]-1,IF(AND(Weekly[[#This Row],[HGBC_P]]=TRUE,Weekly[[#This Row],[Actual]]=FALSE),AE171+Weekly[[#This Row],[BF V Odds]]-1,AE171-1)))</f>
        <v>59.02000000000001</v>
      </c>
      <c r="AF172" s="24">
        <f>IF(Weekly[[#This Row],[Actual]]="","",IF(AND(Weekly[[#This Row],[XGB_P]]=Weekly[[#This Row],[Actual]],Weekly[[#This Row],[XGB_P]]=TRUE),AF171+Weekly[[#This Row],[BF H Odds]]-1,IF(AND(Weekly[[#This Row],[XGB_P]]=Weekly[[#This Row],[Actual]],Weekly[[#This Row],[XGB_P]]=FALSE),AF171+Weekly[[#This Row],[BF V Odds]]-1,AF171-1)))</f>
        <v>40.690000000000019</v>
      </c>
      <c r="AG172" s="24">
        <f>IF(Weekly[[#This Row],[Actual]]="","",IF(AND(Weekly[[#This Row],[XGB_P]]=FALSE,Weekly[[#This Row],[Actual]]=TRUE),AG171+Weekly[[#This Row],[BF H Odds]]-1,IF(AND(Weekly[[#This Row],[XGB_P]]=TRUE,Weekly[[#This Row],[Actual]]=FALSE),AG171+Weekly[[#This Row],[BF V Odds]]-1,AG171-1)))</f>
        <v>45.77000000000001</v>
      </c>
      <c r="AH172" s="24">
        <f>IF(Weekly[[#This Row],[Actual]]="","",IF(AND(Weekly[[#This Row],[QDA_P]]=Weekly[[#This Row],[Actual]],Weekly[[#This Row],[QDA_P]]=TRUE),AH171+Weekly[[#This Row],[BF H Odds]]-1,IF(AND(Weekly[[#This Row],[QDA_P]]=Weekly[[#This Row],[Actual]],Weekly[[#This Row],[QDA_P]]=FALSE),AH171+Weekly[[#This Row],[BF V Odds]]-1,AH171-1)))</f>
        <v>20.390000000000022</v>
      </c>
      <c r="AI172" s="24">
        <f>IF(Weekly[[#This Row],[Actual]]="","",IF(AND(Weekly[[#This Row],[QDA_P]]=FALSE,Weekly[[#This Row],[Actual]]=TRUE),AI171+Weekly[[#This Row],[BF H Odds]]-1,IF(AND(Weekly[[#This Row],[QDA_P]]=TRUE,Weekly[[#This Row],[Actual]]=FALSE),AI171+Weekly[[#This Row],[BF V Odds]]-1,AI171-1)))</f>
        <v>66.070000000000022</v>
      </c>
      <c r="AJ172" s="24">
        <f>IF(Weekly[[#This Row],[Actual]]="","",IF(AND(Weekly[[#This Row],[KNC_P]]=TRUE,Weekly[[#This Row],[Actual]]=TRUE),AJ171+Weekly[[#This Row],[BF H Odds]]-1,IF(AND(Weekly[[#This Row],[KNC_P]]=FALSE,Weekly[[#This Row],[Actual]]=FALSE),AJ171+Weekly[[#This Row],[BF V Odds]]-1,AJ171-1)))</f>
        <v>38.14</v>
      </c>
      <c r="AK172" s="24">
        <f>IF(Weekly[[#This Row],[Actual]]="","",IF(AND(Weekly[[#This Row],[KNC_P]]=FALSE,Weekly[[#This Row],[Actual]]=TRUE),AK171+Weekly[[#This Row],[BF H Odds]]-1,IF(AND(Weekly[[#This Row],[KNC_P]]=TRUE,Weekly[[#This Row],[Actual]]=FALSE),AK171+Weekly[[#This Row],[BF V Odds]]-1,AK171-1)))</f>
        <v>41.36999999999999</v>
      </c>
      <c r="AL172" s="30">
        <f>IF(Weekly[[#This Row],[Actual]]="","",COUNTIF(Weekly[[#This Row],[SVC_P]:[QDA_P]],TRUE))</f>
        <v>3</v>
      </c>
      <c r="AM172" s="30">
        <f>IF(Weekly[[#This Row],[Actual]]="","",COUNTIF(Weekly[[#This Row],[SVC_P]:[QDA_P]],FALSE))</f>
        <v>4</v>
      </c>
      <c r="AN172" t="str">
        <f>IF(AND(Weekly[[#This Row],[BF V Odds]]&gt;$BO$6,Weekly[[#This Row],[BF V Odds]] &lt; $BO$7),Weekly[[#This Row],[BF V Odds]],"")</f>
        <v/>
      </c>
      <c r="AO172" t="str">
        <f>IF(AND(Weekly[[#This Row],[BF H Odds]]&gt;$BO$6, Weekly[[#This Row],[BF H Odds]] &lt; $BO$7),Weekly[[#This Row],[BF H Odds]],"")</f>
        <v/>
      </c>
      <c r="AP172" s="37">
        <f>IF(AND(Weekly[[#This Row],[V Odds &lt;]]="",Weekly[[#This Row],[H Odds &lt;]]=""),AP171,IF(AND(Weekly[[#This Row],[H Odds &lt;]]&lt;&gt;"",Weekly[[#This Row],[SVC_P]]=TRUE,Weekly[[#This Row],[Actual]]=TRUE),AP171+Weekly[[#This Row],[H Odds &lt;]]-1,IF(AND(Weekly[[#This Row],[V Odds &lt;]]&lt;&gt;"",Weekly[[#This Row],[SVC_P]]=FALSE,Weekly[[#This Row],[Actual]]=FALSE),AP171+Weekly[[#This Row],[V Odds &lt;]]-1,IF(AND(Weekly[[#This Row],[V Odds &lt;]]&lt;&gt;"",Weekly[[#This Row],[SVC_P]]=FALSE,Weekly[[#This Row],[Actual]]=TRUE),AP171-1,IF(AND(Weekly[[#This Row],[H Odds &lt;]]&lt;&gt;"",Weekly[[#This Row],[SVC_P]]=TRUE,Weekly[[#This Row],[Actual]]=FALSE),AP171-1,AP171)))))</f>
        <v>59.230000000000011</v>
      </c>
      <c r="AQ172" s="37">
        <f>IF(AND(Weekly[[#This Row],[V Odds &lt;]]="",Weekly[[#This Row],[H Odds &lt;]]=""),AQ171,IF(AND(Weekly[[#This Row],[H Odds &lt;]]&lt;&gt;"",Weekly[[#This Row],[ADBC_P]]=TRUE,Weekly[[#This Row],[Actual]]=TRUE),AQ171+Weekly[[#This Row],[H Odds &lt;]]-1,IF(AND(Weekly[[#This Row],[V Odds &lt;]]&lt;&gt;"",Weekly[[#This Row],[ADBC_P]]=FALSE,Weekly[[#This Row],[Actual]]=FALSE),AQ171+Weekly[[#This Row],[V Odds &lt;]]-1,IF(AND(Weekly[[#This Row],[V Odds &lt;]]&lt;&gt;"",Weekly[[#This Row],[ADBC_P]]=FALSE,Weekly[[#This Row],[Actual]]=TRUE),AQ171-1,IF(AND(Weekly[[#This Row],[H Odds &lt;]]&lt;&gt;"",Weekly[[#This Row],[ADBC_P]]=TRUE,Weekly[[#This Row],[Actual]]=FALSE),AQ171-1,AQ171)))))</f>
        <v>48.33</v>
      </c>
      <c r="AR172" s="37">
        <f>IF(AND(Weekly[[#This Row],[V Odds &lt;]]="",Weekly[[#This Row],[H Odds &lt;]]=""),AR171,IF(AND(Weekly[[#This Row],[H Odds &lt;]]&lt;&gt;"",Weekly[[#This Row],[RFC_P]]=TRUE,Weekly[[#This Row],[Actual]]=TRUE),AR171+Weekly[[#This Row],[H Odds &lt;]]-1,IF(AND(Weekly[[#This Row],[V Odds &lt;]]&lt;&gt;"",Weekly[[#This Row],[RFC_P]]=FALSE,Weekly[[#This Row],[Actual]]=FALSE),AR171+Weekly[[#This Row],[V Odds &lt;]]-1,IF(AND(Weekly[[#This Row],[V Odds &lt;]]&lt;&gt;"",Weekly[[#This Row],[RFC_P]]=FALSE,Weekly[[#This Row],[Actual]]=TRUE),AR171-1,IF(AND(Weekly[[#This Row],[H Odds &lt;]]&lt;&gt;"",Weekly[[#This Row],[RFC_P]]=TRUE,Weekly[[#This Row],[Actual]]=FALSE),AR171-1,AR171)))))</f>
        <v>44.59</v>
      </c>
      <c r="AS172" s="37">
        <f>IF(AND(Weekly[[#This Row],[V Odds &lt;]]="",Weekly[[#This Row],[H Odds &lt;]]=""),AS171,IF(AND(Weekly[[#This Row],[H Odds &lt;]]&lt;&gt;"",Weekly[[#This Row],[GBC_P]]=TRUE,Weekly[[#This Row],[Actual]]=TRUE),AS171+Weekly[[#This Row],[H Odds &lt;]]-1,IF(AND(Weekly[[#This Row],[V Odds &lt;]]&lt;&gt;"",Weekly[[#This Row],[GBC_P]]=FALSE,Weekly[[#This Row],[Actual]]=FALSE),AS171+Weekly[[#This Row],[V Odds &lt;]]-1,IF(AND(Weekly[[#This Row],[V Odds &lt;]]&lt;&gt;"",Weekly[[#This Row],[GBC_P]]=FALSE,Weekly[[#This Row],[Actual]]=TRUE),AS171-1,IF(AND(Weekly[[#This Row],[H Odds &lt;]]&lt;&gt;"",Weekly[[#This Row],[GBC_P]]=TRUE,Weekly[[#This Row],[Actual]]=FALSE),AS171-1,AS171)))))</f>
        <v>47.08</v>
      </c>
      <c r="AT172" s="37">
        <f>IF(AND(Weekly[[#This Row],[V Odds &lt;]]="",Weekly[[#This Row],[H Odds &lt;]]=""),AT171,IF(AND(Weekly[[#This Row],[H Odds &lt;]]&lt;&gt;"",Weekly[[#This Row],[HGBC_P]]=TRUE,Weekly[[#This Row],[Actual]]=TRUE),AT171+Weekly[[#This Row],[H Odds &lt;]]-1,IF(AND(Weekly[[#This Row],[V Odds &lt;]]&lt;&gt;"",Weekly[[#This Row],[HGBC_P]]=FALSE,Weekly[[#This Row],[Actual]]=FALSE),AT171+Weekly[[#This Row],[V Odds &lt;]]-1,IF(AND(Weekly[[#This Row],[V Odds &lt;]]&lt;&gt;"",Weekly[[#This Row],[HGBC_P]]=FALSE,Weekly[[#This Row],[Actual]]=TRUE),AT171-1,IF(AND(Weekly[[#This Row],[H Odds &lt;]]&lt;&gt;"",Weekly[[#This Row],[HGBC_P]]=TRUE,Weekly[[#This Row],[Actual]]=FALSE),AT171-1,AT171)))))</f>
        <v>45.61</v>
      </c>
      <c r="AU172" s="37">
        <f>IF(AND(Weekly[[#This Row],[V Odds &lt;]]="",Weekly[[#This Row],[H Odds &lt;]]=""),AU171,IF(AND(Weekly[[#This Row],[H Odds &lt;]]&lt;&gt;"",Weekly[[#This Row],[XGB_P]]=TRUE,Weekly[[#This Row],[Actual]]=TRUE),AU171+Weekly[[#This Row],[H Odds &lt;]]-1,IF(AND(Weekly[[#This Row],[V Odds &lt;]]&lt;&gt;"",Weekly[[#This Row],[XGB_P]]=FALSE,Weekly[[#This Row],[Actual]]=FALSE),AU171+Weekly[[#This Row],[V Odds &lt;]]-1,IF(AND(Weekly[[#This Row],[V Odds &lt;]]&lt;&gt;"",Weekly[[#This Row],[XGB_P]]=FALSE,Weekly[[#This Row],[Actual]]=TRUE),AU171-1,IF(AND(Weekly[[#This Row],[H Odds &lt;]]&lt;&gt;"",Weekly[[#This Row],[XGB_P]]=TRUE,Weekly[[#This Row],[Actual]]=FALSE),AU171-1,AU171)))))</f>
        <v>50.010000000000005</v>
      </c>
      <c r="AV172" s="37">
        <f>IF(AND(Weekly[[#This Row],[V Odds &lt;]]="",Weekly[[#This Row],[H Odds &lt;]]=""),AV171,IF(AND(Weekly[[#This Row],[H Odds &lt;]]&lt;&gt;"",Weekly[[#This Row],[QDA_P]]=TRUE,Weekly[[#This Row],[Actual]]=TRUE),AV171+Weekly[[#This Row],[H Odds &lt;]]-1,IF(AND(Weekly[[#This Row],[V Odds &lt;]]&lt;&gt;"",Weekly[[#This Row],[QDA_P]]=FALSE,Weekly[[#This Row],[Actual]]=FALSE),AV171+Weekly[[#This Row],[V Odds &lt;]]-1,IF(AND(Weekly[[#This Row],[V Odds &lt;]]&lt;&gt;"",Weekly[[#This Row],[QDA_P]]=FALSE,Weekly[[#This Row],[Actual]]=TRUE),AV171-1,IF(AND(Weekly[[#This Row],[H Odds &lt;]]&lt;&gt;"",Weekly[[#This Row],[QDA_P]]=TRUE,Weekly[[#This Row],[Actual]]=FALSE),AV171-1,AV171)))))</f>
        <v>45.749999999999993</v>
      </c>
      <c r="AW172" s="37">
        <f>IF(AND(Weekly[[#This Row],[H Odds &lt;]]="",Weekly[[#This Row],[V Odds &lt;]]=""),AW171,IF(AND(Weekly[[#This Row],[KNC_P]]=Weekly[[#This Row],[Actual]],Weekly[[#This Row],[KNC_P]]=TRUE),AW171+Weekly[[#This Row],[BF H Odds]]-1,IF(AND(Weekly[[#This Row],[KNC_P]]=Weekly[[#This Row],[Actual]],Weekly[[#This Row],[KNC_P]]=FALSE),AW171+Weekly[[#This Row],[BF V Odds]]-1,AW171-1)))</f>
        <v>37.94</v>
      </c>
      <c r="AX172" s="37">
        <f>IF(AND(Weekly[[#This Row],[V Odds &lt;]]="",Weekly[[#This Row],[H Odds &lt;]]=""),AX171,IF(AND(Weekly[[#This Row],[V Odds &lt;]]&lt;&gt;"",Weekly[[#This Row],[FALSES]]&gt;0,Weekly[[#This Row],[Actual]]=FALSE),AX171+Weekly[[#This Row],[V Odds &lt;]]-1,IF(AND(Weekly[[#This Row],[H Odds &lt;]]&lt;&gt;"",Weekly[[#This Row],[TRUES]]&gt;0,Weekly[[#This Row],[Actual]]=TRUE),AX171+Weekly[[#This Row],[H Odds &lt;]]-1,IF(AND(Weekly[[#This Row],[V Odds &lt;]]&lt;&gt;"",Weekly[[#This Row],[FALSES]]=0),AX171,IF(AND(Weekly[[#This Row],[H Odds &lt;]]&lt;&gt;"",Weekly[[#This Row],[TRUES]]=0),AX171,AX171-1)))))</f>
        <v>63.349999999999994</v>
      </c>
      <c r="AY172" s="37">
        <f>IF(AND(Weekly[[#This Row],[V Odds &lt;]]="",Weekly[[#This Row],[H Odds &lt;]]=""),AY171,IF(AND(Weekly[[#This Row],[V Odds &lt;]]&lt;&gt;"",Weekly[[#This Row],[FALSES]]&gt;0,Weekly[[#This Row],[Actual]]=FALSE),AY171+((Weekly[[#This Row],[V Odds &lt;]]-1)*0.92),IF(AND(Weekly[[#This Row],[H Odds &lt;]]&lt;&gt;"",Weekly[[#This Row],[TRUES]]&gt;0,Weekly[[#This Row],[Actual]]=TRUE),AY171+((Weekly[[#This Row],[H Odds &lt;]]-1)*0.92),IF(AND(Weekly[[#This Row],[V Odds &lt;]]&lt;&gt;"",Weekly[[#This Row],[FALSES]]=0),AY171,IF(AND(Weekly[[#This Row],[H Odds &lt;]]&lt;&gt;"",Weekly[[#This Row],[TRUES]]=0),AY171,AY171-1)))))</f>
        <v>59.802000000000014</v>
      </c>
      <c r="AZ172" s="37">
        <f>IF(AND(Weekly[[#This Row],[V Odds &lt;]]="",Weekly[[#This Row],[H Odds &lt;]]=""),AZ171,IF(AND(Weekly[[#This Row],[V Odds &lt;]]&lt;&gt;"",Weekly[[#This Row],[Actual]]=FALSE),AZ171+Weekly[[#This Row],[V Odds &lt;]]-1,IF(AND(Weekly[[#This Row],[H Odds &lt;]]&lt;&gt;"",Weekly[[#This Row],[Actual]]=TRUE),AZ171+Weekly[[#This Row],[H Odds &lt;]]-1,AZ171-1)))</f>
        <v>67.319999999999993</v>
      </c>
      <c r="BA172" s="38">
        <f>IF(Weekly[[#This Row],[H Odds &lt;]]="",BA171,IF(AND(Weekly[[#This Row],[H Odds &lt;]]&lt;&gt;"",Weekly[[#This Row],[SVC_P]]=TRUE,Weekly[[#This Row],[Actual]]=TRUE),BA171+Weekly[[#This Row],[H Odds &lt;]]-1,IF(AND(Weekly[[#This Row],[H Odds &lt;]]&lt;&gt;"",Weekly[[#This Row],[SVC_P]]=TRUE,Weekly[[#This Row],[Actual]]=FALSE),BA171-1,BA171)))</f>
        <v>56.54</v>
      </c>
      <c r="BB172" s="38">
        <f>IF(Weekly[[#This Row],[H Odds &lt;]]="",BB171,IF(AND(Weekly[[#This Row],[H Odds &lt;]]&lt;&gt;"",Weekly[[#This Row],[ADBC_P]]=TRUE,Weekly[[#This Row],[Actual]]=TRUE),BB171+Weekly[[#This Row],[H Odds &lt;]]-1,IF(AND(Weekly[[#This Row],[H Odds &lt;]]&lt;&gt;"",Weekly[[#This Row],[ADBC_P]]=TRUE,Weekly[[#This Row],[Actual]]=FALSE),BB171-1,BB171)))</f>
        <v>43.01</v>
      </c>
      <c r="BC172" s="38">
        <f>IF(Weekly[[#This Row],[H Odds &lt;]]="",BC171,IF(AND(Weekly[[#This Row],[H Odds &lt;]]&lt;&gt;"",Weekly[[#This Row],[RFC_P]]=TRUE,Weekly[[#This Row],[Actual]]=TRUE),BC171+Weekly[[#This Row],[H Odds &lt;]]-1,IF(AND(Weekly[[#This Row],[H Odds &lt;]]&lt;&gt;"",Weekly[[#This Row],[RFC_P]]=TRUE,Weekly[[#This Row],[Actual]]=FALSE),BC171-1,BC171)))</f>
        <v>42.76</v>
      </c>
      <c r="BD172" s="38">
        <f>IF(Weekly[[#This Row],[H Odds &lt;]]="",BD171,IF(AND(Weekly[[#This Row],[H Odds &lt;]]&lt;&gt;"",Weekly[[#This Row],[GBC_P]]=TRUE,Weekly[[#This Row],[Actual]]=TRUE),BD171+Weekly[[#This Row],[H Odds &lt;]]-1,IF(AND(Weekly[[#This Row],[H Odds &lt;]]&lt;&gt;"",Weekly[[#This Row],[GBC_P]]=TRUE,Weekly[[#This Row],[Actual]]=FALSE),BD171-1,BD171)))</f>
        <v>43.76</v>
      </c>
      <c r="BE172" s="38">
        <f>IF(Weekly[[#This Row],[H Odds &lt;]]="",BE171,IF(AND(Weekly[[#This Row],[H Odds &lt;]]&lt;&gt;"",Weekly[[#This Row],[HGBC_P]]=TRUE,Weekly[[#This Row],[Actual]]=TRUE),BE171+Weekly[[#This Row],[H Odds &lt;]]-1,IF(AND(Weekly[[#This Row],[H Odds &lt;]]&lt;&gt;"",Weekly[[#This Row],[HGBC_P]]=TRUE,Weekly[[#This Row],[Actual]]=FALSE),BE171-1,BE171)))</f>
        <v>44.01</v>
      </c>
      <c r="BF172" s="38">
        <f>IF(Weekly[[#This Row],[H Odds &lt;]]="",BF171,IF(AND(Weekly[[#This Row],[H Odds &lt;]]&lt;&gt;"",Weekly[[#This Row],[XGB_P]]=TRUE,Weekly[[#This Row],[Actual]]=TRUE),BF171+Weekly[[#This Row],[H Odds &lt;]]-1,IF(AND(Weekly[[#This Row],[H Odds &lt;]]&lt;&gt;"",Weekly[[#This Row],[XGB_P]]=TRUE,Weekly[[#This Row],[Actual]]=FALSE),BF171-1,BF171)))</f>
        <v>47.28</v>
      </c>
      <c r="BG172" s="38">
        <f>IF(Weekly[[#This Row],[H Odds &lt;]]="",BG171,IF(AND(Weekly[[#This Row],[H Odds &lt;]]&lt;&gt;"",Weekly[[#This Row],[QDA_P]]=TRUE,Weekly[[#This Row],[Actual]]=TRUE),BG171+Weekly[[#This Row],[H Odds &lt;]]-1,IF(AND(Weekly[[#This Row],[H Odds &lt;]]&lt;&gt;"",Weekly[[#This Row],[QDA_P]]=TRUE,Weekly[[#This Row],[Actual]]=FALSE),BG171-1,BG171)))</f>
        <v>40.729999999999997</v>
      </c>
      <c r="BH172" s="38">
        <f>IF(Weekly[[#This Row],[H Odds &lt;]]="",BH171,IF(AND(Weekly[[#This Row],[H Odds &lt;]]&lt;&gt;"",Weekly[[#This Row],[KNC_P]]=TRUE,Weekly[[#This Row],[Actual]]=TRUE),BH171+Weekly[[#This Row],[H Odds &lt;]]-1,IF(AND(Weekly[[#This Row],[H Odds &lt;]]&lt;&gt;"",Weekly[[#This Row],[KNC_P]]=TRUE,Weekly[[#This Row],[Actual]]=FALSE),BH171-1,BH171)))</f>
        <v>39</v>
      </c>
      <c r="BI172" s="38">
        <f>IF(Weekly[[#This Row],[H Odds &lt;]]="",BI171,IF(AND(Weekly[[#This Row],[H Odds &lt;]]&lt;&gt;"",Weekly[[#This Row],[TRUES]]&gt;0,Weekly[[#This Row],[Actual]]=TRUE),BI171+Weekly[[#This Row],[H Odds &lt;]]-1,IF(AND(Weekly[[#This Row],[H Odds &lt;]]&lt;&gt;"",Weekly[[#This Row],[TRUES]]=0),BI171,BI171-1)))</f>
        <v>56.54</v>
      </c>
      <c r="BJ172" s="38">
        <f>IF(Weekly[[#This Row],[H Odds &lt;]]="",BJ171,IF(AND(Weekly[[#This Row],[H Odds &lt;]]&lt;&gt;"",Weekly[[#This Row],[Actual]]=TRUE),BJ171+Weekly[[#This Row],[H Odds &lt;]]-1,IF(AND(Weekly[[#This Row],[H Odds &lt;]]&lt;&gt;"",Weekly[[#This Row],[Actual]]=FALSE),BJ171-1,BJ171)))</f>
        <v>55.54</v>
      </c>
      <c r="BK172" s="58">
        <f>IF(AND(Weekly[[#This Row],[TRUES]]&gt;4,Weekly[[#This Row],[Actual]]=TRUE),BK171+Weekly[[#This Row],[BF H Odds]]-1,IF(AND(Weekly[[#This Row],[FALSES]]&gt;4,Weekly[[#This Row],[Actual]]=FALSE),BK171+Weekly[[#This Row],[BF V Odds]]-1,IF(AND(Weekly[[#This Row],[TRUES]]&gt;4,Weekly[[#This Row],[Actual]]=FALSE),BK171-1,IF(AND(Weekly[[#This Row],[FALSES]]&gt;4,Weekly[[#This Row],[Actual]]=TRUE),BK171-1,BK171))))</f>
        <v>33.550000000000018</v>
      </c>
      <c r="BL172" s="58">
        <f>IF(AND(Weekly[[#This Row],[TRUES]]&gt;5,Weekly[[#This Row],[Actual]]=TRUE),BL171+Weekly[[#This Row],[BF H Odds]]-1,IF(AND(Weekly[[#This Row],[FALSES]]&gt;5,Weekly[[#This Row],[Actual]]=FALSE),BL171+Weekly[[#This Row],[BF V Odds]]-1,IF(AND(Weekly[[#This Row],[TRUES]]&gt;5,Weekly[[#This Row],[Actual]]=FALSE),BL171-1,IF(AND(Weekly[[#This Row],[FALSES]]&gt;5,Weekly[[#This Row],[Actual]]=TRUE),BL171-1,BL171))))</f>
        <v>38.290000000000006</v>
      </c>
      <c r="BM172" s="58">
        <f>IF(AND(Weekly[[#This Row],[TRUES]]&gt;6,Weekly[[#This Row],[Actual]]=TRUE),BM171+Weekly[[#This Row],[BF H Odds]]-1,IF(AND(Weekly[[#This Row],[FALSES]]&gt;6,Weekly[[#This Row],[Actual]]=FALSE),BM171+Weekly[[#This Row],[BF V Odds]]-1,IF(AND(Weekly[[#This Row],[TRUES]]&gt;6,Weekly[[#This Row],[Actual]]=FALSE),BM171-1,IF(AND(Weekly[[#This Row],[FALSES]]&gt;6,Weekly[[#This Row],[Actual]]=TRUE),BM171-1,BM171))))</f>
        <v>41.820000000000007</v>
      </c>
      <c r="BN172" s="24"/>
    </row>
    <row r="173" spans="1:66" x14ac:dyDescent="0.25">
      <c r="A173" s="1">
        <v>200</v>
      </c>
      <c r="B173" s="10">
        <v>44259</v>
      </c>
      <c r="C173" s="17" t="s">
        <v>11</v>
      </c>
      <c r="D173" s="15" t="s">
        <v>22</v>
      </c>
      <c r="E173" t="b">
        <v>1</v>
      </c>
      <c r="F173" t="b">
        <v>0</v>
      </c>
      <c r="G173" t="b">
        <v>0</v>
      </c>
      <c r="H173" t="b">
        <v>0</v>
      </c>
      <c r="I173" t="b">
        <v>0</v>
      </c>
      <c r="J173" t="b">
        <v>0</v>
      </c>
      <c r="K173" t="b">
        <v>0</v>
      </c>
      <c r="L173" t="b">
        <v>0</v>
      </c>
      <c r="N173">
        <v>5</v>
      </c>
      <c r="O173">
        <v>3</v>
      </c>
      <c r="P173" t="b">
        <v>0</v>
      </c>
      <c r="Q173" t="s">
        <v>76</v>
      </c>
      <c r="R173" s="9">
        <f>IFERROR(IF(Weekly[[#This Row],[Won Bet?]]="yes",R172+(Weekly[[#This Row],[BF Odds]]*Weekly[[#This Row],[BF Stake]])-Weekly[[#This Row],[BF Stake]],R172-Weekly[[#This Row],[BF Stake]]),R172)</f>
        <v>185</v>
      </c>
      <c r="S173" s="9">
        <f>IFERROR(IF(Weekly[[#This Row],[Won Bet?]]="yes",S172+(((Weekly[[#This Row],[BF Odds]]*Weekly[[#This Row],[BF Stake]])-Weekly[[#This Row],[BF Stake]])*0.95),S172-Weekly[[#This Row],[BF Stake]]),S172)</f>
        <v>184</v>
      </c>
      <c r="T173" s="13">
        <v>1.49</v>
      </c>
      <c r="U173" s="13">
        <v>3</v>
      </c>
      <c r="V173" s="24">
        <f>IF(Weekly[[#This Row],[Actual]]="","",IF(AND(Weekly[[#This Row],[SVC_P]]=Weekly[[#This Row],[Actual]],Weekly[[#This Row],[SVC_P]]=TRUE),V172+Weekly[[#This Row],[BF H Odds]]-1,IF(AND(Weekly[[#This Row],[SVC_P]]=Weekly[[#This Row],[Actual]],Weekly[[#This Row],[SVC_P]]=FALSE),V172+Weekly[[#This Row],[BF V Odds]]-1,V172-1)))</f>
        <v>62.750000000000028</v>
      </c>
      <c r="W173" s="24">
        <f>IF(Weekly[[#This Row],[Actual]]="","",IF(AND(Weekly[[#This Row],[SVC_P]]=FALSE,Weekly[[#This Row],[Actual]]=TRUE),W172+Weekly[[#This Row],[BF H Odds]]-1,IF(AND(Weekly[[#This Row],[SVC_P]]=TRUE,Weekly[[#This Row],[Actual]]=FALSE,),W172+Weekly[[#This Row],[BF V Odds]]-1,W172-1)))</f>
        <v>-121.88</v>
      </c>
      <c r="X173" s="24">
        <f>IF(Weekly[[#This Row],[Actual]]="","",IF(AND(Weekly[[#This Row],[ADBC_P]]=Weekly[[#This Row],[Actual]],Weekly[[#This Row],[ADBC_P]]=TRUE),X172+Weekly[[#This Row],[BF H Odds]]-1,IF(AND(Weekly[[#This Row],[ADBC_P]]=Weekly[[#This Row],[Actual]],Weekly[[#This Row],[ADBC_P]]=FALSE),X172+Weekly[[#This Row],[BF V Odds]]-1,X172-1)))</f>
        <v>42.390000000000022</v>
      </c>
      <c r="Y173" s="24">
        <f>IF(Weekly[[#This Row],[Actual]]="","",IF(AND(Weekly[[#This Row],[ADBC_P]]=FALSE,Weekly[[#This Row],[Actual]]=TRUE),Y172+Weekly[[#This Row],[BF H Odds]]-1,IF(AND(Weekly[[#This Row],[ADBC_P]]=TRUE,Weekly[[#This Row],[Actual]]=FALSE),Y172+Weekly[[#This Row],[BF V Odds]]-1,Y172-1)))</f>
        <v>43.560000000000016</v>
      </c>
      <c r="Z173" s="24">
        <f>IF(Weekly[[#This Row],[Actual]]="","",IF(AND(Weekly[[#This Row],[RFC_P]]=Weekly[[#This Row],[Actual]],Weekly[[#This Row],[RFC_P]]=TRUE),Z172+Weekly[[#This Row],[BF H Odds]]-1,IF(AND(Weekly[[#This Row],[RFC_P]]=Weekly[[#This Row],[Actual]],Weekly[[#This Row],[RFC_P]]=FALSE),Z172+Weekly[[#This Row],[BF V Odds]]-1,Z172-1)))</f>
        <v>32.150000000000027</v>
      </c>
      <c r="AA173" s="24">
        <f>IF(Weekly[[#This Row],[Actual]]="","",IF(AND(Weekly[[#This Row],[RFC_P]]=FALSE,Weekly[[#This Row],[Actual]]=TRUE),AA172+Weekly[[#This Row],[BF H Odds]]-1,IF(AND(Weekly[[#This Row],[RFC_P]]=TRUE,Weekly[[#This Row],[Actual]]=FALSE),AA172+Weekly[[#This Row],[BF V Odds]]-1,AA172-1)))</f>
        <v>53.800000000000011</v>
      </c>
      <c r="AB173" s="24">
        <f>IF(Weekly[[#This Row],[Actual]]="","",IF(AND(Weekly[[#This Row],[GBC_P]]=Weekly[[#This Row],[Actual]],Weekly[[#This Row],[GBC_P]]=TRUE),AB172+Weekly[[#This Row],[BF H Odds]]-1,IF(AND(Weekly[[#This Row],[GBC_P]]=Weekly[[#This Row],[Actual]],Weekly[[#This Row],[GBC_P]]=FALSE),AB172+Weekly[[#This Row],[BF V Odds]]-1,AB172-1)))</f>
        <v>29.850000000000012</v>
      </c>
      <c r="AC173" s="24">
        <f>IF(Weekly[[#This Row],[Actual]]="","",IF(AND(Weekly[[#This Row],[GBC_P]]=FALSE,Weekly[[#This Row],[Actual]]=TRUE),AC172+Weekly[[#This Row],[BF H Odds]]-1,IF(AND(Weekly[[#This Row],[GBC_P]]=TRUE,Weekly[[#This Row],[Actual]]=FALSE),AC172+Weekly[[#This Row],[BF V Odds]]-1,AC172-1)))</f>
        <v>56.100000000000016</v>
      </c>
      <c r="AD173" s="24">
        <f>IF(Weekly[[#This Row],[Actual]]="","",IF(AND(Weekly[[#This Row],[HGBC_P]]=Weekly[[#This Row],[Actual]],Weekly[[#This Row],[HGBC_P]]=TRUE),AD172+Weekly[[#This Row],[BF H Odds]]-1,IF(AND(Weekly[[#This Row],[HGBC_P]]=Weekly[[#This Row],[Actual]],Weekly[[#This Row],[HGBC_P]]=FALSE),AD172+Weekly[[#This Row],[BF V Odds]]-1,AD172-1)))</f>
        <v>27.930000000000053</v>
      </c>
      <c r="AE173" s="24">
        <f>IF(Weekly[[#This Row],[Actual]]="","",IF(AND(Weekly[[#This Row],[HGBC_P]]=FALSE,Weekly[[#This Row],[Actual]]=TRUE),AE172+Weekly[[#This Row],[BF H Odds]]-1,IF(AND(Weekly[[#This Row],[HGBC_P]]=TRUE,Weekly[[#This Row],[Actual]]=FALSE),AE172+Weekly[[#This Row],[BF V Odds]]-1,AE172-1)))</f>
        <v>58.02000000000001</v>
      </c>
      <c r="AF173" s="24">
        <f>IF(Weekly[[#This Row],[Actual]]="","",IF(AND(Weekly[[#This Row],[XGB_P]]=Weekly[[#This Row],[Actual]],Weekly[[#This Row],[XGB_P]]=TRUE),AF172+Weekly[[#This Row],[BF H Odds]]-1,IF(AND(Weekly[[#This Row],[XGB_P]]=Weekly[[#This Row],[Actual]],Weekly[[#This Row],[XGB_P]]=FALSE),AF172+Weekly[[#This Row],[BF V Odds]]-1,AF172-1)))</f>
        <v>41.180000000000021</v>
      </c>
      <c r="AG173" s="24">
        <f>IF(Weekly[[#This Row],[Actual]]="","",IF(AND(Weekly[[#This Row],[XGB_P]]=FALSE,Weekly[[#This Row],[Actual]]=TRUE),AG172+Weekly[[#This Row],[BF H Odds]]-1,IF(AND(Weekly[[#This Row],[XGB_P]]=TRUE,Weekly[[#This Row],[Actual]]=FALSE),AG172+Weekly[[#This Row],[BF V Odds]]-1,AG172-1)))</f>
        <v>44.77000000000001</v>
      </c>
      <c r="AH173" s="24">
        <f>IF(Weekly[[#This Row],[Actual]]="","",IF(AND(Weekly[[#This Row],[QDA_P]]=Weekly[[#This Row],[Actual]],Weekly[[#This Row],[QDA_P]]=TRUE),AH172+Weekly[[#This Row],[BF H Odds]]-1,IF(AND(Weekly[[#This Row],[QDA_P]]=Weekly[[#This Row],[Actual]],Weekly[[#This Row],[QDA_P]]=FALSE),AH172+Weekly[[#This Row],[BF V Odds]]-1,AH172-1)))</f>
        <v>20.88000000000002</v>
      </c>
      <c r="AI173" s="24">
        <f>IF(Weekly[[#This Row],[Actual]]="","",IF(AND(Weekly[[#This Row],[QDA_P]]=FALSE,Weekly[[#This Row],[Actual]]=TRUE),AI172+Weekly[[#This Row],[BF H Odds]]-1,IF(AND(Weekly[[#This Row],[QDA_P]]=TRUE,Weekly[[#This Row],[Actual]]=FALSE),AI172+Weekly[[#This Row],[BF V Odds]]-1,AI172-1)))</f>
        <v>65.070000000000022</v>
      </c>
      <c r="AJ173" s="24">
        <f>IF(Weekly[[#This Row],[Actual]]="","",IF(AND(Weekly[[#This Row],[KNC_P]]=TRUE,Weekly[[#This Row],[Actual]]=TRUE),AJ172+Weekly[[#This Row],[BF H Odds]]-1,IF(AND(Weekly[[#This Row],[KNC_P]]=FALSE,Weekly[[#This Row],[Actual]]=FALSE),AJ172+Weekly[[#This Row],[BF V Odds]]-1,AJ172-1)))</f>
        <v>38.630000000000003</v>
      </c>
      <c r="AK173" s="24">
        <f>IF(Weekly[[#This Row],[Actual]]="","",IF(AND(Weekly[[#This Row],[KNC_P]]=FALSE,Weekly[[#This Row],[Actual]]=TRUE),AK172+Weekly[[#This Row],[BF H Odds]]-1,IF(AND(Weekly[[#This Row],[KNC_P]]=TRUE,Weekly[[#This Row],[Actual]]=FALSE),AK172+Weekly[[#This Row],[BF V Odds]]-1,AK172-1)))</f>
        <v>40.36999999999999</v>
      </c>
      <c r="AL173" s="30">
        <f>IF(Weekly[[#This Row],[Actual]]="","",COUNTIF(Weekly[[#This Row],[SVC_P]:[QDA_P]],TRUE))</f>
        <v>1</v>
      </c>
      <c r="AM173" s="30">
        <f>IF(Weekly[[#This Row],[Actual]]="","",COUNTIF(Weekly[[#This Row],[SVC_P]:[QDA_P]],FALSE))</f>
        <v>6</v>
      </c>
      <c r="AN173" t="str">
        <f>IF(AND(Weekly[[#This Row],[BF V Odds]]&gt;$BO$6,Weekly[[#This Row],[BF V Odds]] &lt; $BO$7),Weekly[[#This Row],[BF V Odds]],"")</f>
        <v/>
      </c>
      <c r="AO173" t="str">
        <f>IF(AND(Weekly[[#This Row],[BF H Odds]]&gt;$BO$6, Weekly[[#This Row],[BF H Odds]] &lt; $BO$7),Weekly[[#This Row],[BF H Odds]],"")</f>
        <v/>
      </c>
      <c r="AP173" s="37">
        <f>IF(AND(Weekly[[#This Row],[V Odds &lt;]]="",Weekly[[#This Row],[H Odds &lt;]]=""),AP172,IF(AND(Weekly[[#This Row],[H Odds &lt;]]&lt;&gt;"",Weekly[[#This Row],[SVC_P]]=TRUE,Weekly[[#This Row],[Actual]]=TRUE),AP172+Weekly[[#This Row],[H Odds &lt;]]-1,IF(AND(Weekly[[#This Row],[V Odds &lt;]]&lt;&gt;"",Weekly[[#This Row],[SVC_P]]=FALSE,Weekly[[#This Row],[Actual]]=FALSE),AP172+Weekly[[#This Row],[V Odds &lt;]]-1,IF(AND(Weekly[[#This Row],[V Odds &lt;]]&lt;&gt;"",Weekly[[#This Row],[SVC_P]]=FALSE,Weekly[[#This Row],[Actual]]=TRUE),AP172-1,IF(AND(Weekly[[#This Row],[H Odds &lt;]]&lt;&gt;"",Weekly[[#This Row],[SVC_P]]=TRUE,Weekly[[#This Row],[Actual]]=FALSE),AP172-1,AP172)))))</f>
        <v>59.230000000000011</v>
      </c>
      <c r="AQ173" s="37">
        <f>IF(AND(Weekly[[#This Row],[V Odds &lt;]]="",Weekly[[#This Row],[H Odds &lt;]]=""),AQ172,IF(AND(Weekly[[#This Row],[H Odds &lt;]]&lt;&gt;"",Weekly[[#This Row],[ADBC_P]]=TRUE,Weekly[[#This Row],[Actual]]=TRUE),AQ172+Weekly[[#This Row],[H Odds &lt;]]-1,IF(AND(Weekly[[#This Row],[V Odds &lt;]]&lt;&gt;"",Weekly[[#This Row],[ADBC_P]]=FALSE,Weekly[[#This Row],[Actual]]=FALSE),AQ172+Weekly[[#This Row],[V Odds &lt;]]-1,IF(AND(Weekly[[#This Row],[V Odds &lt;]]&lt;&gt;"",Weekly[[#This Row],[ADBC_P]]=FALSE,Weekly[[#This Row],[Actual]]=TRUE),AQ172-1,IF(AND(Weekly[[#This Row],[H Odds &lt;]]&lt;&gt;"",Weekly[[#This Row],[ADBC_P]]=TRUE,Weekly[[#This Row],[Actual]]=FALSE),AQ172-1,AQ172)))))</f>
        <v>48.33</v>
      </c>
      <c r="AR173" s="37">
        <f>IF(AND(Weekly[[#This Row],[V Odds &lt;]]="",Weekly[[#This Row],[H Odds &lt;]]=""),AR172,IF(AND(Weekly[[#This Row],[H Odds &lt;]]&lt;&gt;"",Weekly[[#This Row],[RFC_P]]=TRUE,Weekly[[#This Row],[Actual]]=TRUE),AR172+Weekly[[#This Row],[H Odds &lt;]]-1,IF(AND(Weekly[[#This Row],[V Odds &lt;]]&lt;&gt;"",Weekly[[#This Row],[RFC_P]]=FALSE,Weekly[[#This Row],[Actual]]=FALSE),AR172+Weekly[[#This Row],[V Odds &lt;]]-1,IF(AND(Weekly[[#This Row],[V Odds &lt;]]&lt;&gt;"",Weekly[[#This Row],[RFC_P]]=FALSE,Weekly[[#This Row],[Actual]]=TRUE),AR172-1,IF(AND(Weekly[[#This Row],[H Odds &lt;]]&lt;&gt;"",Weekly[[#This Row],[RFC_P]]=TRUE,Weekly[[#This Row],[Actual]]=FALSE),AR172-1,AR172)))))</f>
        <v>44.59</v>
      </c>
      <c r="AS173" s="37">
        <f>IF(AND(Weekly[[#This Row],[V Odds &lt;]]="",Weekly[[#This Row],[H Odds &lt;]]=""),AS172,IF(AND(Weekly[[#This Row],[H Odds &lt;]]&lt;&gt;"",Weekly[[#This Row],[GBC_P]]=TRUE,Weekly[[#This Row],[Actual]]=TRUE),AS172+Weekly[[#This Row],[H Odds &lt;]]-1,IF(AND(Weekly[[#This Row],[V Odds &lt;]]&lt;&gt;"",Weekly[[#This Row],[GBC_P]]=FALSE,Weekly[[#This Row],[Actual]]=FALSE),AS172+Weekly[[#This Row],[V Odds &lt;]]-1,IF(AND(Weekly[[#This Row],[V Odds &lt;]]&lt;&gt;"",Weekly[[#This Row],[GBC_P]]=FALSE,Weekly[[#This Row],[Actual]]=TRUE),AS172-1,IF(AND(Weekly[[#This Row],[H Odds &lt;]]&lt;&gt;"",Weekly[[#This Row],[GBC_P]]=TRUE,Weekly[[#This Row],[Actual]]=FALSE),AS172-1,AS172)))))</f>
        <v>47.08</v>
      </c>
      <c r="AT173" s="37">
        <f>IF(AND(Weekly[[#This Row],[V Odds &lt;]]="",Weekly[[#This Row],[H Odds &lt;]]=""),AT172,IF(AND(Weekly[[#This Row],[H Odds &lt;]]&lt;&gt;"",Weekly[[#This Row],[HGBC_P]]=TRUE,Weekly[[#This Row],[Actual]]=TRUE),AT172+Weekly[[#This Row],[H Odds &lt;]]-1,IF(AND(Weekly[[#This Row],[V Odds &lt;]]&lt;&gt;"",Weekly[[#This Row],[HGBC_P]]=FALSE,Weekly[[#This Row],[Actual]]=FALSE),AT172+Weekly[[#This Row],[V Odds &lt;]]-1,IF(AND(Weekly[[#This Row],[V Odds &lt;]]&lt;&gt;"",Weekly[[#This Row],[HGBC_P]]=FALSE,Weekly[[#This Row],[Actual]]=TRUE),AT172-1,IF(AND(Weekly[[#This Row],[H Odds &lt;]]&lt;&gt;"",Weekly[[#This Row],[HGBC_P]]=TRUE,Weekly[[#This Row],[Actual]]=FALSE),AT172-1,AT172)))))</f>
        <v>45.61</v>
      </c>
      <c r="AU173" s="37">
        <f>IF(AND(Weekly[[#This Row],[V Odds &lt;]]="",Weekly[[#This Row],[H Odds &lt;]]=""),AU172,IF(AND(Weekly[[#This Row],[H Odds &lt;]]&lt;&gt;"",Weekly[[#This Row],[XGB_P]]=TRUE,Weekly[[#This Row],[Actual]]=TRUE),AU172+Weekly[[#This Row],[H Odds &lt;]]-1,IF(AND(Weekly[[#This Row],[V Odds &lt;]]&lt;&gt;"",Weekly[[#This Row],[XGB_P]]=FALSE,Weekly[[#This Row],[Actual]]=FALSE),AU172+Weekly[[#This Row],[V Odds &lt;]]-1,IF(AND(Weekly[[#This Row],[V Odds &lt;]]&lt;&gt;"",Weekly[[#This Row],[XGB_P]]=FALSE,Weekly[[#This Row],[Actual]]=TRUE),AU172-1,IF(AND(Weekly[[#This Row],[H Odds &lt;]]&lt;&gt;"",Weekly[[#This Row],[XGB_P]]=TRUE,Weekly[[#This Row],[Actual]]=FALSE),AU172-1,AU172)))))</f>
        <v>50.010000000000005</v>
      </c>
      <c r="AV173" s="37">
        <f>IF(AND(Weekly[[#This Row],[V Odds &lt;]]="",Weekly[[#This Row],[H Odds &lt;]]=""),AV172,IF(AND(Weekly[[#This Row],[H Odds &lt;]]&lt;&gt;"",Weekly[[#This Row],[QDA_P]]=TRUE,Weekly[[#This Row],[Actual]]=TRUE),AV172+Weekly[[#This Row],[H Odds &lt;]]-1,IF(AND(Weekly[[#This Row],[V Odds &lt;]]&lt;&gt;"",Weekly[[#This Row],[QDA_P]]=FALSE,Weekly[[#This Row],[Actual]]=FALSE),AV172+Weekly[[#This Row],[V Odds &lt;]]-1,IF(AND(Weekly[[#This Row],[V Odds &lt;]]&lt;&gt;"",Weekly[[#This Row],[QDA_P]]=FALSE,Weekly[[#This Row],[Actual]]=TRUE),AV172-1,IF(AND(Weekly[[#This Row],[H Odds &lt;]]&lt;&gt;"",Weekly[[#This Row],[QDA_P]]=TRUE,Weekly[[#This Row],[Actual]]=FALSE),AV172-1,AV172)))))</f>
        <v>45.749999999999993</v>
      </c>
      <c r="AW173" s="37">
        <f>IF(AND(Weekly[[#This Row],[H Odds &lt;]]="",Weekly[[#This Row],[V Odds &lt;]]=""),AW172,IF(AND(Weekly[[#This Row],[KNC_P]]=Weekly[[#This Row],[Actual]],Weekly[[#This Row],[KNC_P]]=TRUE),AW172+Weekly[[#This Row],[BF H Odds]]-1,IF(AND(Weekly[[#This Row],[KNC_P]]=Weekly[[#This Row],[Actual]],Weekly[[#This Row],[KNC_P]]=FALSE),AW172+Weekly[[#This Row],[BF V Odds]]-1,AW172-1)))</f>
        <v>37.94</v>
      </c>
      <c r="AX173" s="37">
        <f>IF(AND(Weekly[[#This Row],[V Odds &lt;]]="",Weekly[[#This Row],[H Odds &lt;]]=""),AX172,IF(AND(Weekly[[#This Row],[V Odds &lt;]]&lt;&gt;"",Weekly[[#This Row],[FALSES]]&gt;0,Weekly[[#This Row],[Actual]]=FALSE),AX172+Weekly[[#This Row],[V Odds &lt;]]-1,IF(AND(Weekly[[#This Row],[H Odds &lt;]]&lt;&gt;"",Weekly[[#This Row],[TRUES]]&gt;0,Weekly[[#This Row],[Actual]]=TRUE),AX172+Weekly[[#This Row],[H Odds &lt;]]-1,IF(AND(Weekly[[#This Row],[V Odds &lt;]]&lt;&gt;"",Weekly[[#This Row],[FALSES]]=0),AX172,IF(AND(Weekly[[#This Row],[H Odds &lt;]]&lt;&gt;"",Weekly[[#This Row],[TRUES]]=0),AX172,AX172-1)))))</f>
        <v>63.349999999999994</v>
      </c>
      <c r="AY173" s="37">
        <f>IF(AND(Weekly[[#This Row],[V Odds &lt;]]="",Weekly[[#This Row],[H Odds &lt;]]=""),AY172,IF(AND(Weekly[[#This Row],[V Odds &lt;]]&lt;&gt;"",Weekly[[#This Row],[FALSES]]&gt;0,Weekly[[#This Row],[Actual]]=FALSE),AY172+((Weekly[[#This Row],[V Odds &lt;]]-1)*0.92),IF(AND(Weekly[[#This Row],[H Odds &lt;]]&lt;&gt;"",Weekly[[#This Row],[TRUES]]&gt;0,Weekly[[#This Row],[Actual]]=TRUE),AY172+((Weekly[[#This Row],[H Odds &lt;]]-1)*0.92),IF(AND(Weekly[[#This Row],[V Odds &lt;]]&lt;&gt;"",Weekly[[#This Row],[FALSES]]=0),AY172,IF(AND(Weekly[[#This Row],[H Odds &lt;]]&lt;&gt;"",Weekly[[#This Row],[TRUES]]=0),AY172,AY172-1)))))</f>
        <v>59.802000000000014</v>
      </c>
      <c r="AZ173" s="37">
        <f>IF(AND(Weekly[[#This Row],[V Odds &lt;]]="",Weekly[[#This Row],[H Odds &lt;]]=""),AZ172,IF(AND(Weekly[[#This Row],[V Odds &lt;]]&lt;&gt;"",Weekly[[#This Row],[Actual]]=FALSE),AZ172+Weekly[[#This Row],[V Odds &lt;]]-1,IF(AND(Weekly[[#This Row],[H Odds &lt;]]&lt;&gt;"",Weekly[[#This Row],[Actual]]=TRUE),AZ172+Weekly[[#This Row],[H Odds &lt;]]-1,AZ172-1)))</f>
        <v>67.319999999999993</v>
      </c>
      <c r="BA173" s="38">
        <f>IF(Weekly[[#This Row],[H Odds &lt;]]="",BA172,IF(AND(Weekly[[#This Row],[H Odds &lt;]]&lt;&gt;"",Weekly[[#This Row],[SVC_P]]=TRUE,Weekly[[#This Row],[Actual]]=TRUE),BA172+Weekly[[#This Row],[H Odds &lt;]]-1,IF(AND(Weekly[[#This Row],[H Odds &lt;]]&lt;&gt;"",Weekly[[#This Row],[SVC_P]]=TRUE,Weekly[[#This Row],[Actual]]=FALSE),BA172-1,BA172)))</f>
        <v>56.54</v>
      </c>
      <c r="BB173" s="38">
        <f>IF(Weekly[[#This Row],[H Odds &lt;]]="",BB172,IF(AND(Weekly[[#This Row],[H Odds &lt;]]&lt;&gt;"",Weekly[[#This Row],[ADBC_P]]=TRUE,Weekly[[#This Row],[Actual]]=TRUE),BB172+Weekly[[#This Row],[H Odds &lt;]]-1,IF(AND(Weekly[[#This Row],[H Odds &lt;]]&lt;&gt;"",Weekly[[#This Row],[ADBC_P]]=TRUE,Weekly[[#This Row],[Actual]]=FALSE),BB172-1,BB172)))</f>
        <v>43.01</v>
      </c>
      <c r="BC173" s="38">
        <f>IF(Weekly[[#This Row],[H Odds &lt;]]="",BC172,IF(AND(Weekly[[#This Row],[H Odds &lt;]]&lt;&gt;"",Weekly[[#This Row],[RFC_P]]=TRUE,Weekly[[#This Row],[Actual]]=TRUE),BC172+Weekly[[#This Row],[H Odds &lt;]]-1,IF(AND(Weekly[[#This Row],[H Odds &lt;]]&lt;&gt;"",Weekly[[#This Row],[RFC_P]]=TRUE,Weekly[[#This Row],[Actual]]=FALSE),BC172-1,BC172)))</f>
        <v>42.76</v>
      </c>
      <c r="BD173" s="38">
        <f>IF(Weekly[[#This Row],[H Odds &lt;]]="",BD172,IF(AND(Weekly[[#This Row],[H Odds &lt;]]&lt;&gt;"",Weekly[[#This Row],[GBC_P]]=TRUE,Weekly[[#This Row],[Actual]]=TRUE),BD172+Weekly[[#This Row],[H Odds &lt;]]-1,IF(AND(Weekly[[#This Row],[H Odds &lt;]]&lt;&gt;"",Weekly[[#This Row],[GBC_P]]=TRUE,Weekly[[#This Row],[Actual]]=FALSE),BD172-1,BD172)))</f>
        <v>43.76</v>
      </c>
      <c r="BE173" s="38">
        <f>IF(Weekly[[#This Row],[H Odds &lt;]]="",BE172,IF(AND(Weekly[[#This Row],[H Odds &lt;]]&lt;&gt;"",Weekly[[#This Row],[HGBC_P]]=TRUE,Weekly[[#This Row],[Actual]]=TRUE),BE172+Weekly[[#This Row],[H Odds &lt;]]-1,IF(AND(Weekly[[#This Row],[H Odds &lt;]]&lt;&gt;"",Weekly[[#This Row],[HGBC_P]]=TRUE,Weekly[[#This Row],[Actual]]=FALSE),BE172-1,BE172)))</f>
        <v>44.01</v>
      </c>
      <c r="BF173" s="38">
        <f>IF(Weekly[[#This Row],[H Odds &lt;]]="",BF172,IF(AND(Weekly[[#This Row],[H Odds &lt;]]&lt;&gt;"",Weekly[[#This Row],[XGB_P]]=TRUE,Weekly[[#This Row],[Actual]]=TRUE),BF172+Weekly[[#This Row],[H Odds &lt;]]-1,IF(AND(Weekly[[#This Row],[H Odds &lt;]]&lt;&gt;"",Weekly[[#This Row],[XGB_P]]=TRUE,Weekly[[#This Row],[Actual]]=FALSE),BF172-1,BF172)))</f>
        <v>47.28</v>
      </c>
      <c r="BG173" s="38">
        <f>IF(Weekly[[#This Row],[H Odds &lt;]]="",BG172,IF(AND(Weekly[[#This Row],[H Odds &lt;]]&lt;&gt;"",Weekly[[#This Row],[QDA_P]]=TRUE,Weekly[[#This Row],[Actual]]=TRUE),BG172+Weekly[[#This Row],[H Odds &lt;]]-1,IF(AND(Weekly[[#This Row],[H Odds &lt;]]&lt;&gt;"",Weekly[[#This Row],[QDA_P]]=TRUE,Weekly[[#This Row],[Actual]]=FALSE),BG172-1,BG172)))</f>
        <v>40.729999999999997</v>
      </c>
      <c r="BH173" s="38">
        <f>IF(Weekly[[#This Row],[H Odds &lt;]]="",BH172,IF(AND(Weekly[[#This Row],[H Odds &lt;]]&lt;&gt;"",Weekly[[#This Row],[KNC_P]]=TRUE,Weekly[[#This Row],[Actual]]=TRUE),BH172+Weekly[[#This Row],[H Odds &lt;]]-1,IF(AND(Weekly[[#This Row],[H Odds &lt;]]&lt;&gt;"",Weekly[[#This Row],[KNC_P]]=TRUE,Weekly[[#This Row],[Actual]]=FALSE),BH172-1,BH172)))</f>
        <v>39</v>
      </c>
      <c r="BI173" s="38">
        <f>IF(Weekly[[#This Row],[H Odds &lt;]]="",BI172,IF(AND(Weekly[[#This Row],[H Odds &lt;]]&lt;&gt;"",Weekly[[#This Row],[TRUES]]&gt;0,Weekly[[#This Row],[Actual]]=TRUE),BI172+Weekly[[#This Row],[H Odds &lt;]]-1,IF(AND(Weekly[[#This Row],[H Odds &lt;]]&lt;&gt;"",Weekly[[#This Row],[TRUES]]=0),BI172,BI172-1)))</f>
        <v>56.54</v>
      </c>
      <c r="BJ173" s="38">
        <f>IF(Weekly[[#This Row],[H Odds &lt;]]="",BJ172,IF(AND(Weekly[[#This Row],[H Odds &lt;]]&lt;&gt;"",Weekly[[#This Row],[Actual]]=TRUE),BJ172+Weekly[[#This Row],[H Odds &lt;]]-1,IF(AND(Weekly[[#This Row],[H Odds &lt;]]&lt;&gt;"",Weekly[[#This Row],[Actual]]=FALSE),BJ172-1,BJ172)))</f>
        <v>55.54</v>
      </c>
      <c r="BK173" s="58">
        <f>IF(AND(Weekly[[#This Row],[TRUES]]&gt;4,Weekly[[#This Row],[Actual]]=TRUE),BK172+Weekly[[#This Row],[BF H Odds]]-1,IF(AND(Weekly[[#This Row],[FALSES]]&gt;4,Weekly[[#This Row],[Actual]]=FALSE),BK172+Weekly[[#This Row],[BF V Odds]]-1,IF(AND(Weekly[[#This Row],[TRUES]]&gt;4,Weekly[[#This Row],[Actual]]=FALSE),BK172-1,IF(AND(Weekly[[#This Row],[FALSES]]&gt;4,Weekly[[#This Row],[Actual]]=TRUE),BK172-1,BK172))))</f>
        <v>34.04000000000002</v>
      </c>
      <c r="BL173" s="58">
        <f>IF(AND(Weekly[[#This Row],[TRUES]]&gt;5,Weekly[[#This Row],[Actual]]=TRUE),BL172+Weekly[[#This Row],[BF H Odds]]-1,IF(AND(Weekly[[#This Row],[FALSES]]&gt;5,Weekly[[#This Row],[Actual]]=FALSE),BL172+Weekly[[#This Row],[BF V Odds]]-1,IF(AND(Weekly[[#This Row],[TRUES]]&gt;5,Weekly[[#This Row],[Actual]]=FALSE),BL172-1,IF(AND(Weekly[[#This Row],[FALSES]]&gt;5,Weekly[[#This Row],[Actual]]=TRUE),BL172-1,BL172))))</f>
        <v>38.780000000000008</v>
      </c>
      <c r="BM173" s="58">
        <f>IF(AND(Weekly[[#This Row],[TRUES]]&gt;6,Weekly[[#This Row],[Actual]]=TRUE),BM172+Weekly[[#This Row],[BF H Odds]]-1,IF(AND(Weekly[[#This Row],[FALSES]]&gt;6,Weekly[[#This Row],[Actual]]=FALSE),BM172+Weekly[[#This Row],[BF V Odds]]-1,IF(AND(Weekly[[#This Row],[TRUES]]&gt;6,Weekly[[#This Row],[Actual]]=FALSE),BM172-1,IF(AND(Weekly[[#This Row],[FALSES]]&gt;6,Weekly[[#This Row],[Actual]]=TRUE),BM172-1,BM172))))</f>
        <v>41.820000000000007</v>
      </c>
      <c r="BN173" s="24"/>
    </row>
    <row r="174" spans="1:66" x14ac:dyDescent="0.25">
      <c r="A174" s="1">
        <v>201</v>
      </c>
      <c r="B174" s="10">
        <v>44259</v>
      </c>
      <c r="C174" s="17" t="s">
        <v>37</v>
      </c>
      <c r="D174" s="15" t="s">
        <v>34</v>
      </c>
      <c r="E174" t="b">
        <v>1</v>
      </c>
      <c r="F174" t="b">
        <v>0</v>
      </c>
      <c r="G174" t="b">
        <v>1</v>
      </c>
      <c r="H174" t="b">
        <v>0</v>
      </c>
      <c r="I174" t="b">
        <v>0</v>
      </c>
      <c r="J174" t="b">
        <v>1</v>
      </c>
      <c r="K174" t="b">
        <v>0</v>
      </c>
      <c r="L174" t="b">
        <v>1</v>
      </c>
      <c r="N174" t="str">
        <f>IF(Weekly[[#This Row],[H/V]]="&lt;&gt;",1,"")</f>
        <v/>
      </c>
      <c r="O174" t="str">
        <f>IF(Weekly[[#This Row],[H/V]]="H",Weekly[[#This Row],[BF H Odds]],IF(Weekly[[#This Row],[H/V]]="V",Weekly[[#This Row],[BF V Odds]],""))</f>
        <v/>
      </c>
      <c r="P174" t="b">
        <v>0</v>
      </c>
      <c r="R174" s="9">
        <f>IFERROR(IF(Weekly[[#This Row],[Won Bet?]]="yes",R173+(Weekly[[#This Row],[BF Odds]]*Weekly[[#This Row],[BF Stake]])-Weekly[[#This Row],[BF Stake]],R173-Weekly[[#This Row],[BF Stake]]),R173)</f>
        <v>185</v>
      </c>
      <c r="S174" s="9">
        <f>IFERROR(IF(Weekly[[#This Row],[Won Bet?]]="yes",S173+(((Weekly[[#This Row],[BF Odds]]*Weekly[[#This Row],[BF Stake]])-Weekly[[#This Row],[BF Stake]])*0.95),S173-Weekly[[#This Row],[BF Stake]]),S173)</f>
        <v>184</v>
      </c>
      <c r="T174" s="13">
        <v>2.34</v>
      </c>
      <c r="U174" s="13">
        <v>1.73</v>
      </c>
      <c r="V174" s="24">
        <f>IF(Weekly[[#This Row],[Actual]]="","",IF(AND(Weekly[[#This Row],[SVC_P]]=Weekly[[#This Row],[Actual]],Weekly[[#This Row],[SVC_P]]=TRUE),V173+Weekly[[#This Row],[BF H Odds]]-1,IF(AND(Weekly[[#This Row],[SVC_P]]=Weekly[[#This Row],[Actual]],Weekly[[#This Row],[SVC_P]]=FALSE),V173+Weekly[[#This Row],[BF V Odds]]-1,V173-1)))</f>
        <v>61.750000000000028</v>
      </c>
      <c r="W174" s="24">
        <f>IF(Weekly[[#This Row],[Actual]]="","",IF(AND(Weekly[[#This Row],[SVC_P]]=FALSE,Weekly[[#This Row],[Actual]]=TRUE),W173+Weekly[[#This Row],[BF H Odds]]-1,IF(AND(Weekly[[#This Row],[SVC_P]]=TRUE,Weekly[[#This Row],[Actual]]=FALSE,),W173+Weekly[[#This Row],[BF V Odds]]-1,W173-1)))</f>
        <v>-122.88</v>
      </c>
      <c r="X174" s="24">
        <f>IF(Weekly[[#This Row],[Actual]]="","",IF(AND(Weekly[[#This Row],[ADBC_P]]=Weekly[[#This Row],[Actual]],Weekly[[#This Row],[ADBC_P]]=TRUE),X173+Weekly[[#This Row],[BF H Odds]]-1,IF(AND(Weekly[[#This Row],[ADBC_P]]=Weekly[[#This Row],[Actual]],Weekly[[#This Row],[ADBC_P]]=FALSE),X173+Weekly[[#This Row],[BF V Odds]]-1,X173-1)))</f>
        <v>43.730000000000018</v>
      </c>
      <c r="Y174" s="24">
        <f>IF(Weekly[[#This Row],[Actual]]="","",IF(AND(Weekly[[#This Row],[ADBC_P]]=FALSE,Weekly[[#This Row],[Actual]]=TRUE),Y173+Weekly[[#This Row],[BF H Odds]]-1,IF(AND(Weekly[[#This Row],[ADBC_P]]=TRUE,Weekly[[#This Row],[Actual]]=FALSE),Y173+Weekly[[#This Row],[BF V Odds]]-1,Y173-1)))</f>
        <v>42.560000000000016</v>
      </c>
      <c r="Z174" s="24">
        <f>IF(Weekly[[#This Row],[Actual]]="","",IF(AND(Weekly[[#This Row],[RFC_P]]=Weekly[[#This Row],[Actual]],Weekly[[#This Row],[RFC_P]]=TRUE),Z173+Weekly[[#This Row],[BF H Odds]]-1,IF(AND(Weekly[[#This Row],[RFC_P]]=Weekly[[#This Row],[Actual]],Weekly[[#This Row],[RFC_P]]=FALSE),Z173+Weekly[[#This Row],[BF V Odds]]-1,Z173-1)))</f>
        <v>31.150000000000027</v>
      </c>
      <c r="AA174" s="24">
        <f>IF(Weekly[[#This Row],[Actual]]="","",IF(AND(Weekly[[#This Row],[RFC_P]]=FALSE,Weekly[[#This Row],[Actual]]=TRUE),AA173+Weekly[[#This Row],[BF H Odds]]-1,IF(AND(Weekly[[#This Row],[RFC_P]]=TRUE,Weekly[[#This Row],[Actual]]=FALSE),AA173+Weekly[[#This Row],[BF V Odds]]-1,AA173-1)))</f>
        <v>55.140000000000015</v>
      </c>
      <c r="AB174" s="24">
        <f>IF(Weekly[[#This Row],[Actual]]="","",IF(AND(Weekly[[#This Row],[GBC_P]]=Weekly[[#This Row],[Actual]],Weekly[[#This Row],[GBC_P]]=TRUE),AB173+Weekly[[#This Row],[BF H Odds]]-1,IF(AND(Weekly[[#This Row],[GBC_P]]=Weekly[[#This Row],[Actual]],Weekly[[#This Row],[GBC_P]]=FALSE),AB173+Weekly[[#This Row],[BF V Odds]]-1,AB173-1)))</f>
        <v>31.190000000000012</v>
      </c>
      <c r="AC174" s="24">
        <f>IF(Weekly[[#This Row],[Actual]]="","",IF(AND(Weekly[[#This Row],[GBC_P]]=FALSE,Weekly[[#This Row],[Actual]]=TRUE),AC173+Weekly[[#This Row],[BF H Odds]]-1,IF(AND(Weekly[[#This Row],[GBC_P]]=TRUE,Weekly[[#This Row],[Actual]]=FALSE),AC173+Weekly[[#This Row],[BF V Odds]]-1,AC173-1)))</f>
        <v>55.100000000000016</v>
      </c>
      <c r="AD174" s="24">
        <f>IF(Weekly[[#This Row],[Actual]]="","",IF(AND(Weekly[[#This Row],[HGBC_P]]=Weekly[[#This Row],[Actual]],Weekly[[#This Row],[HGBC_P]]=TRUE),AD173+Weekly[[#This Row],[BF H Odds]]-1,IF(AND(Weekly[[#This Row],[HGBC_P]]=Weekly[[#This Row],[Actual]],Weekly[[#This Row],[HGBC_P]]=FALSE),AD173+Weekly[[#This Row],[BF V Odds]]-1,AD173-1)))</f>
        <v>29.270000000000053</v>
      </c>
      <c r="AE174" s="24">
        <f>IF(Weekly[[#This Row],[Actual]]="","",IF(AND(Weekly[[#This Row],[HGBC_P]]=FALSE,Weekly[[#This Row],[Actual]]=TRUE),AE173+Weekly[[#This Row],[BF H Odds]]-1,IF(AND(Weekly[[#This Row],[HGBC_P]]=TRUE,Weekly[[#This Row],[Actual]]=FALSE),AE173+Weekly[[#This Row],[BF V Odds]]-1,AE173-1)))</f>
        <v>57.02000000000001</v>
      </c>
      <c r="AF174" s="24">
        <f>IF(Weekly[[#This Row],[Actual]]="","",IF(AND(Weekly[[#This Row],[XGB_P]]=Weekly[[#This Row],[Actual]],Weekly[[#This Row],[XGB_P]]=TRUE),AF173+Weekly[[#This Row],[BF H Odds]]-1,IF(AND(Weekly[[#This Row],[XGB_P]]=Weekly[[#This Row],[Actual]],Weekly[[#This Row],[XGB_P]]=FALSE),AF173+Weekly[[#This Row],[BF V Odds]]-1,AF173-1)))</f>
        <v>40.180000000000021</v>
      </c>
      <c r="AG174" s="24">
        <f>IF(Weekly[[#This Row],[Actual]]="","",IF(AND(Weekly[[#This Row],[XGB_P]]=FALSE,Weekly[[#This Row],[Actual]]=TRUE),AG173+Weekly[[#This Row],[BF H Odds]]-1,IF(AND(Weekly[[#This Row],[XGB_P]]=TRUE,Weekly[[#This Row],[Actual]]=FALSE),AG173+Weekly[[#This Row],[BF V Odds]]-1,AG173-1)))</f>
        <v>46.110000000000014</v>
      </c>
      <c r="AH174" s="24">
        <f>IF(Weekly[[#This Row],[Actual]]="","",IF(AND(Weekly[[#This Row],[QDA_P]]=Weekly[[#This Row],[Actual]],Weekly[[#This Row],[QDA_P]]=TRUE),AH173+Weekly[[#This Row],[BF H Odds]]-1,IF(AND(Weekly[[#This Row],[QDA_P]]=Weekly[[#This Row],[Actual]],Weekly[[#This Row],[QDA_P]]=FALSE),AH173+Weekly[[#This Row],[BF V Odds]]-1,AH173-1)))</f>
        <v>22.22000000000002</v>
      </c>
      <c r="AI174" s="24">
        <f>IF(Weekly[[#This Row],[Actual]]="","",IF(AND(Weekly[[#This Row],[QDA_P]]=FALSE,Weekly[[#This Row],[Actual]]=TRUE),AI173+Weekly[[#This Row],[BF H Odds]]-1,IF(AND(Weekly[[#This Row],[QDA_P]]=TRUE,Weekly[[#This Row],[Actual]]=FALSE),AI173+Weekly[[#This Row],[BF V Odds]]-1,AI173-1)))</f>
        <v>64.070000000000022</v>
      </c>
      <c r="AJ174" s="24">
        <f>IF(Weekly[[#This Row],[Actual]]="","",IF(AND(Weekly[[#This Row],[KNC_P]]=TRUE,Weekly[[#This Row],[Actual]]=TRUE),AJ173+Weekly[[#This Row],[BF H Odds]]-1,IF(AND(Weekly[[#This Row],[KNC_P]]=FALSE,Weekly[[#This Row],[Actual]]=FALSE),AJ173+Weekly[[#This Row],[BF V Odds]]-1,AJ173-1)))</f>
        <v>37.630000000000003</v>
      </c>
      <c r="AK174" s="24">
        <f>IF(Weekly[[#This Row],[Actual]]="","",IF(AND(Weekly[[#This Row],[KNC_P]]=FALSE,Weekly[[#This Row],[Actual]]=TRUE),AK173+Weekly[[#This Row],[BF H Odds]]-1,IF(AND(Weekly[[#This Row],[KNC_P]]=TRUE,Weekly[[#This Row],[Actual]]=FALSE),AK173+Weekly[[#This Row],[BF V Odds]]-1,AK173-1)))</f>
        <v>41.709999999999994</v>
      </c>
      <c r="AL174" s="30">
        <f>IF(Weekly[[#This Row],[Actual]]="","",COUNTIF(Weekly[[#This Row],[SVC_P]:[QDA_P]],TRUE))</f>
        <v>3</v>
      </c>
      <c r="AM174" s="30">
        <f>IF(Weekly[[#This Row],[Actual]]="","",COUNTIF(Weekly[[#This Row],[SVC_P]:[QDA_P]],FALSE))</f>
        <v>4</v>
      </c>
      <c r="AN174" t="str">
        <f>IF(AND(Weekly[[#This Row],[BF V Odds]]&gt;$BO$6,Weekly[[#This Row],[BF V Odds]] &lt; $BO$7),Weekly[[#This Row],[BF V Odds]],"")</f>
        <v/>
      </c>
      <c r="AO174" t="str">
        <f>IF(AND(Weekly[[#This Row],[BF H Odds]]&gt;$BO$6, Weekly[[#This Row],[BF H Odds]] &lt; $BO$7),Weekly[[#This Row],[BF H Odds]],"")</f>
        <v/>
      </c>
      <c r="AP174" s="37">
        <f>IF(AND(Weekly[[#This Row],[V Odds &lt;]]="",Weekly[[#This Row],[H Odds &lt;]]=""),AP173,IF(AND(Weekly[[#This Row],[H Odds &lt;]]&lt;&gt;"",Weekly[[#This Row],[SVC_P]]=TRUE,Weekly[[#This Row],[Actual]]=TRUE),AP173+Weekly[[#This Row],[H Odds &lt;]]-1,IF(AND(Weekly[[#This Row],[V Odds &lt;]]&lt;&gt;"",Weekly[[#This Row],[SVC_P]]=FALSE,Weekly[[#This Row],[Actual]]=FALSE),AP173+Weekly[[#This Row],[V Odds &lt;]]-1,IF(AND(Weekly[[#This Row],[V Odds &lt;]]&lt;&gt;"",Weekly[[#This Row],[SVC_P]]=FALSE,Weekly[[#This Row],[Actual]]=TRUE),AP173-1,IF(AND(Weekly[[#This Row],[H Odds &lt;]]&lt;&gt;"",Weekly[[#This Row],[SVC_P]]=TRUE,Weekly[[#This Row],[Actual]]=FALSE),AP173-1,AP173)))))</f>
        <v>59.230000000000011</v>
      </c>
      <c r="AQ174" s="37">
        <f>IF(AND(Weekly[[#This Row],[V Odds &lt;]]="",Weekly[[#This Row],[H Odds &lt;]]=""),AQ173,IF(AND(Weekly[[#This Row],[H Odds &lt;]]&lt;&gt;"",Weekly[[#This Row],[ADBC_P]]=TRUE,Weekly[[#This Row],[Actual]]=TRUE),AQ173+Weekly[[#This Row],[H Odds &lt;]]-1,IF(AND(Weekly[[#This Row],[V Odds &lt;]]&lt;&gt;"",Weekly[[#This Row],[ADBC_P]]=FALSE,Weekly[[#This Row],[Actual]]=FALSE),AQ173+Weekly[[#This Row],[V Odds &lt;]]-1,IF(AND(Weekly[[#This Row],[V Odds &lt;]]&lt;&gt;"",Weekly[[#This Row],[ADBC_P]]=FALSE,Weekly[[#This Row],[Actual]]=TRUE),AQ173-1,IF(AND(Weekly[[#This Row],[H Odds &lt;]]&lt;&gt;"",Weekly[[#This Row],[ADBC_P]]=TRUE,Weekly[[#This Row],[Actual]]=FALSE),AQ173-1,AQ173)))))</f>
        <v>48.33</v>
      </c>
      <c r="AR174" s="37">
        <f>IF(AND(Weekly[[#This Row],[V Odds &lt;]]="",Weekly[[#This Row],[H Odds &lt;]]=""),AR173,IF(AND(Weekly[[#This Row],[H Odds &lt;]]&lt;&gt;"",Weekly[[#This Row],[RFC_P]]=TRUE,Weekly[[#This Row],[Actual]]=TRUE),AR173+Weekly[[#This Row],[H Odds &lt;]]-1,IF(AND(Weekly[[#This Row],[V Odds &lt;]]&lt;&gt;"",Weekly[[#This Row],[RFC_P]]=FALSE,Weekly[[#This Row],[Actual]]=FALSE),AR173+Weekly[[#This Row],[V Odds &lt;]]-1,IF(AND(Weekly[[#This Row],[V Odds &lt;]]&lt;&gt;"",Weekly[[#This Row],[RFC_P]]=FALSE,Weekly[[#This Row],[Actual]]=TRUE),AR173-1,IF(AND(Weekly[[#This Row],[H Odds &lt;]]&lt;&gt;"",Weekly[[#This Row],[RFC_P]]=TRUE,Weekly[[#This Row],[Actual]]=FALSE),AR173-1,AR173)))))</f>
        <v>44.59</v>
      </c>
      <c r="AS174" s="37">
        <f>IF(AND(Weekly[[#This Row],[V Odds &lt;]]="",Weekly[[#This Row],[H Odds &lt;]]=""),AS173,IF(AND(Weekly[[#This Row],[H Odds &lt;]]&lt;&gt;"",Weekly[[#This Row],[GBC_P]]=TRUE,Weekly[[#This Row],[Actual]]=TRUE),AS173+Weekly[[#This Row],[H Odds &lt;]]-1,IF(AND(Weekly[[#This Row],[V Odds &lt;]]&lt;&gt;"",Weekly[[#This Row],[GBC_P]]=FALSE,Weekly[[#This Row],[Actual]]=FALSE),AS173+Weekly[[#This Row],[V Odds &lt;]]-1,IF(AND(Weekly[[#This Row],[V Odds &lt;]]&lt;&gt;"",Weekly[[#This Row],[GBC_P]]=FALSE,Weekly[[#This Row],[Actual]]=TRUE),AS173-1,IF(AND(Weekly[[#This Row],[H Odds &lt;]]&lt;&gt;"",Weekly[[#This Row],[GBC_P]]=TRUE,Weekly[[#This Row],[Actual]]=FALSE),AS173-1,AS173)))))</f>
        <v>47.08</v>
      </c>
      <c r="AT174" s="37">
        <f>IF(AND(Weekly[[#This Row],[V Odds &lt;]]="",Weekly[[#This Row],[H Odds &lt;]]=""),AT173,IF(AND(Weekly[[#This Row],[H Odds &lt;]]&lt;&gt;"",Weekly[[#This Row],[HGBC_P]]=TRUE,Weekly[[#This Row],[Actual]]=TRUE),AT173+Weekly[[#This Row],[H Odds &lt;]]-1,IF(AND(Weekly[[#This Row],[V Odds &lt;]]&lt;&gt;"",Weekly[[#This Row],[HGBC_P]]=FALSE,Weekly[[#This Row],[Actual]]=FALSE),AT173+Weekly[[#This Row],[V Odds &lt;]]-1,IF(AND(Weekly[[#This Row],[V Odds &lt;]]&lt;&gt;"",Weekly[[#This Row],[HGBC_P]]=FALSE,Weekly[[#This Row],[Actual]]=TRUE),AT173-1,IF(AND(Weekly[[#This Row],[H Odds &lt;]]&lt;&gt;"",Weekly[[#This Row],[HGBC_P]]=TRUE,Weekly[[#This Row],[Actual]]=FALSE),AT173-1,AT173)))))</f>
        <v>45.61</v>
      </c>
      <c r="AU174" s="37">
        <f>IF(AND(Weekly[[#This Row],[V Odds &lt;]]="",Weekly[[#This Row],[H Odds &lt;]]=""),AU173,IF(AND(Weekly[[#This Row],[H Odds &lt;]]&lt;&gt;"",Weekly[[#This Row],[XGB_P]]=TRUE,Weekly[[#This Row],[Actual]]=TRUE),AU173+Weekly[[#This Row],[H Odds &lt;]]-1,IF(AND(Weekly[[#This Row],[V Odds &lt;]]&lt;&gt;"",Weekly[[#This Row],[XGB_P]]=FALSE,Weekly[[#This Row],[Actual]]=FALSE),AU173+Weekly[[#This Row],[V Odds &lt;]]-1,IF(AND(Weekly[[#This Row],[V Odds &lt;]]&lt;&gt;"",Weekly[[#This Row],[XGB_P]]=FALSE,Weekly[[#This Row],[Actual]]=TRUE),AU173-1,IF(AND(Weekly[[#This Row],[H Odds &lt;]]&lt;&gt;"",Weekly[[#This Row],[XGB_P]]=TRUE,Weekly[[#This Row],[Actual]]=FALSE),AU173-1,AU173)))))</f>
        <v>50.010000000000005</v>
      </c>
      <c r="AV174" s="37">
        <f>IF(AND(Weekly[[#This Row],[V Odds &lt;]]="",Weekly[[#This Row],[H Odds &lt;]]=""),AV173,IF(AND(Weekly[[#This Row],[H Odds &lt;]]&lt;&gt;"",Weekly[[#This Row],[QDA_P]]=TRUE,Weekly[[#This Row],[Actual]]=TRUE),AV173+Weekly[[#This Row],[H Odds &lt;]]-1,IF(AND(Weekly[[#This Row],[V Odds &lt;]]&lt;&gt;"",Weekly[[#This Row],[QDA_P]]=FALSE,Weekly[[#This Row],[Actual]]=FALSE),AV173+Weekly[[#This Row],[V Odds &lt;]]-1,IF(AND(Weekly[[#This Row],[V Odds &lt;]]&lt;&gt;"",Weekly[[#This Row],[QDA_P]]=FALSE,Weekly[[#This Row],[Actual]]=TRUE),AV173-1,IF(AND(Weekly[[#This Row],[H Odds &lt;]]&lt;&gt;"",Weekly[[#This Row],[QDA_P]]=TRUE,Weekly[[#This Row],[Actual]]=FALSE),AV173-1,AV173)))))</f>
        <v>45.749999999999993</v>
      </c>
      <c r="AW174" s="37">
        <f>IF(AND(Weekly[[#This Row],[H Odds &lt;]]="",Weekly[[#This Row],[V Odds &lt;]]=""),AW173,IF(AND(Weekly[[#This Row],[KNC_P]]=Weekly[[#This Row],[Actual]],Weekly[[#This Row],[KNC_P]]=TRUE),AW173+Weekly[[#This Row],[BF H Odds]]-1,IF(AND(Weekly[[#This Row],[KNC_P]]=Weekly[[#This Row],[Actual]],Weekly[[#This Row],[KNC_P]]=FALSE),AW173+Weekly[[#This Row],[BF V Odds]]-1,AW173-1)))</f>
        <v>37.94</v>
      </c>
      <c r="AX174" s="37">
        <f>IF(AND(Weekly[[#This Row],[V Odds &lt;]]="",Weekly[[#This Row],[H Odds &lt;]]=""),AX173,IF(AND(Weekly[[#This Row],[V Odds &lt;]]&lt;&gt;"",Weekly[[#This Row],[FALSES]]&gt;0,Weekly[[#This Row],[Actual]]=FALSE),AX173+Weekly[[#This Row],[V Odds &lt;]]-1,IF(AND(Weekly[[#This Row],[H Odds &lt;]]&lt;&gt;"",Weekly[[#This Row],[TRUES]]&gt;0,Weekly[[#This Row],[Actual]]=TRUE),AX173+Weekly[[#This Row],[H Odds &lt;]]-1,IF(AND(Weekly[[#This Row],[V Odds &lt;]]&lt;&gt;"",Weekly[[#This Row],[FALSES]]=0),AX173,IF(AND(Weekly[[#This Row],[H Odds &lt;]]&lt;&gt;"",Weekly[[#This Row],[TRUES]]=0),AX173,AX173-1)))))</f>
        <v>63.349999999999994</v>
      </c>
      <c r="AY174" s="37">
        <f>IF(AND(Weekly[[#This Row],[V Odds &lt;]]="",Weekly[[#This Row],[H Odds &lt;]]=""),AY173,IF(AND(Weekly[[#This Row],[V Odds &lt;]]&lt;&gt;"",Weekly[[#This Row],[FALSES]]&gt;0,Weekly[[#This Row],[Actual]]=FALSE),AY173+((Weekly[[#This Row],[V Odds &lt;]]-1)*0.92),IF(AND(Weekly[[#This Row],[H Odds &lt;]]&lt;&gt;"",Weekly[[#This Row],[TRUES]]&gt;0,Weekly[[#This Row],[Actual]]=TRUE),AY173+((Weekly[[#This Row],[H Odds &lt;]]-1)*0.92),IF(AND(Weekly[[#This Row],[V Odds &lt;]]&lt;&gt;"",Weekly[[#This Row],[FALSES]]=0),AY173,IF(AND(Weekly[[#This Row],[H Odds &lt;]]&lt;&gt;"",Weekly[[#This Row],[TRUES]]=0),AY173,AY173-1)))))</f>
        <v>59.802000000000014</v>
      </c>
      <c r="AZ174" s="37">
        <f>IF(AND(Weekly[[#This Row],[V Odds &lt;]]="",Weekly[[#This Row],[H Odds &lt;]]=""),AZ173,IF(AND(Weekly[[#This Row],[V Odds &lt;]]&lt;&gt;"",Weekly[[#This Row],[Actual]]=FALSE),AZ173+Weekly[[#This Row],[V Odds &lt;]]-1,IF(AND(Weekly[[#This Row],[H Odds &lt;]]&lt;&gt;"",Weekly[[#This Row],[Actual]]=TRUE),AZ173+Weekly[[#This Row],[H Odds &lt;]]-1,AZ173-1)))</f>
        <v>67.319999999999993</v>
      </c>
      <c r="BA174" s="38">
        <f>IF(Weekly[[#This Row],[H Odds &lt;]]="",BA173,IF(AND(Weekly[[#This Row],[H Odds &lt;]]&lt;&gt;"",Weekly[[#This Row],[SVC_P]]=TRUE,Weekly[[#This Row],[Actual]]=TRUE),BA173+Weekly[[#This Row],[H Odds &lt;]]-1,IF(AND(Weekly[[#This Row],[H Odds &lt;]]&lt;&gt;"",Weekly[[#This Row],[SVC_P]]=TRUE,Weekly[[#This Row],[Actual]]=FALSE),BA173-1,BA173)))</f>
        <v>56.54</v>
      </c>
      <c r="BB174" s="38">
        <f>IF(Weekly[[#This Row],[H Odds &lt;]]="",BB173,IF(AND(Weekly[[#This Row],[H Odds &lt;]]&lt;&gt;"",Weekly[[#This Row],[ADBC_P]]=TRUE,Weekly[[#This Row],[Actual]]=TRUE),BB173+Weekly[[#This Row],[H Odds &lt;]]-1,IF(AND(Weekly[[#This Row],[H Odds &lt;]]&lt;&gt;"",Weekly[[#This Row],[ADBC_P]]=TRUE,Weekly[[#This Row],[Actual]]=FALSE),BB173-1,BB173)))</f>
        <v>43.01</v>
      </c>
      <c r="BC174" s="38">
        <f>IF(Weekly[[#This Row],[H Odds &lt;]]="",BC173,IF(AND(Weekly[[#This Row],[H Odds &lt;]]&lt;&gt;"",Weekly[[#This Row],[RFC_P]]=TRUE,Weekly[[#This Row],[Actual]]=TRUE),BC173+Weekly[[#This Row],[H Odds &lt;]]-1,IF(AND(Weekly[[#This Row],[H Odds &lt;]]&lt;&gt;"",Weekly[[#This Row],[RFC_P]]=TRUE,Weekly[[#This Row],[Actual]]=FALSE),BC173-1,BC173)))</f>
        <v>42.76</v>
      </c>
      <c r="BD174" s="38">
        <f>IF(Weekly[[#This Row],[H Odds &lt;]]="",BD173,IF(AND(Weekly[[#This Row],[H Odds &lt;]]&lt;&gt;"",Weekly[[#This Row],[GBC_P]]=TRUE,Weekly[[#This Row],[Actual]]=TRUE),BD173+Weekly[[#This Row],[H Odds &lt;]]-1,IF(AND(Weekly[[#This Row],[H Odds &lt;]]&lt;&gt;"",Weekly[[#This Row],[GBC_P]]=TRUE,Weekly[[#This Row],[Actual]]=FALSE),BD173-1,BD173)))</f>
        <v>43.76</v>
      </c>
      <c r="BE174" s="38">
        <f>IF(Weekly[[#This Row],[H Odds &lt;]]="",BE173,IF(AND(Weekly[[#This Row],[H Odds &lt;]]&lt;&gt;"",Weekly[[#This Row],[HGBC_P]]=TRUE,Weekly[[#This Row],[Actual]]=TRUE),BE173+Weekly[[#This Row],[H Odds &lt;]]-1,IF(AND(Weekly[[#This Row],[H Odds &lt;]]&lt;&gt;"",Weekly[[#This Row],[HGBC_P]]=TRUE,Weekly[[#This Row],[Actual]]=FALSE),BE173-1,BE173)))</f>
        <v>44.01</v>
      </c>
      <c r="BF174" s="38">
        <f>IF(Weekly[[#This Row],[H Odds &lt;]]="",BF173,IF(AND(Weekly[[#This Row],[H Odds &lt;]]&lt;&gt;"",Weekly[[#This Row],[XGB_P]]=TRUE,Weekly[[#This Row],[Actual]]=TRUE),BF173+Weekly[[#This Row],[H Odds &lt;]]-1,IF(AND(Weekly[[#This Row],[H Odds &lt;]]&lt;&gt;"",Weekly[[#This Row],[XGB_P]]=TRUE,Weekly[[#This Row],[Actual]]=FALSE),BF173-1,BF173)))</f>
        <v>47.28</v>
      </c>
      <c r="BG174" s="38">
        <f>IF(Weekly[[#This Row],[H Odds &lt;]]="",BG173,IF(AND(Weekly[[#This Row],[H Odds &lt;]]&lt;&gt;"",Weekly[[#This Row],[QDA_P]]=TRUE,Weekly[[#This Row],[Actual]]=TRUE),BG173+Weekly[[#This Row],[H Odds &lt;]]-1,IF(AND(Weekly[[#This Row],[H Odds &lt;]]&lt;&gt;"",Weekly[[#This Row],[QDA_P]]=TRUE,Weekly[[#This Row],[Actual]]=FALSE),BG173-1,BG173)))</f>
        <v>40.729999999999997</v>
      </c>
      <c r="BH174" s="38">
        <f>IF(Weekly[[#This Row],[H Odds &lt;]]="",BH173,IF(AND(Weekly[[#This Row],[H Odds &lt;]]&lt;&gt;"",Weekly[[#This Row],[KNC_P]]=TRUE,Weekly[[#This Row],[Actual]]=TRUE),BH173+Weekly[[#This Row],[H Odds &lt;]]-1,IF(AND(Weekly[[#This Row],[H Odds &lt;]]&lt;&gt;"",Weekly[[#This Row],[KNC_P]]=TRUE,Weekly[[#This Row],[Actual]]=FALSE),BH173-1,BH173)))</f>
        <v>39</v>
      </c>
      <c r="BI174" s="38">
        <f>IF(Weekly[[#This Row],[H Odds &lt;]]="",BI173,IF(AND(Weekly[[#This Row],[H Odds &lt;]]&lt;&gt;"",Weekly[[#This Row],[TRUES]]&gt;0,Weekly[[#This Row],[Actual]]=TRUE),BI173+Weekly[[#This Row],[H Odds &lt;]]-1,IF(AND(Weekly[[#This Row],[H Odds &lt;]]&lt;&gt;"",Weekly[[#This Row],[TRUES]]=0),BI173,BI173-1)))</f>
        <v>56.54</v>
      </c>
      <c r="BJ174" s="38">
        <f>IF(Weekly[[#This Row],[H Odds &lt;]]="",BJ173,IF(AND(Weekly[[#This Row],[H Odds &lt;]]&lt;&gt;"",Weekly[[#This Row],[Actual]]=TRUE),BJ173+Weekly[[#This Row],[H Odds &lt;]]-1,IF(AND(Weekly[[#This Row],[H Odds &lt;]]&lt;&gt;"",Weekly[[#This Row],[Actual]]=FALSE),BJ173-1,BJ173)))</f>
        <v>55.54</v>
      </c>
      <c r="BK174" s="58">
        <f>IF(AND(Weekly[[#This Row],[TRUES]]&gt;4,Weekly[[#This Row],[Actual]]=TRUE),BK173+Weekly[[#This Row],[BF H Odds]]-1,IF(AND(Weekly[[#This Row],[FALSES]]&gt;4,Weekly[[#This Row],[Actual]]=FALSE),BK173+Weekly[[#This Row],[BF V Odds]]-1,IF(AND(Weekly[[#This Row],[TRUES]]&gt;4,Weekly[[#This Row],[Actual]]=FALSE),BK173-1,IF(AND(Weekly[[#This Row],[FALSES]]&gt;4,Weekly[[#This Row],[Actual]]=TRUE),BK173-1,BK173))))</f>
        <v>34.04000000000002</v>
      </c>
      <c r="BL174" s="58">
        <f>IF(AND(Weekly[[#This Row],[TRUES]]&gt;5,Weekly[[#This Row],[Actual]]=TRUE),BL173+Weekly[[#This Row],[BF H Odds]]-1,IF(AND(Weekly[[#This Row],[FALSES]]&gt;5,Weekly[[#This Row],[Actual]]=FALSE),BL173+Weekly[[#This Row],[BF V Odds]]-1,IF(AND(Weekly[[#This Row],[TRUES]]&gt;5,Weekly[[#This Row],[Actual]]=FALSE),BL173-1,IF(AND(Weekly[[#This Row],[FALSES]]&gt;5,Weekly[[#This Row],[Actual]]=TRUE),BL173-1,BL173))))</f>
        <v>38.780000000000008</v>
      </c>
      <c r="BM174" s="58">
        <f>IF(AND(Weekly[[#This Row],[TRUES]]&gt;6,Weekly[[#This Row],[Actual]]=TRUE),BM173+Weekly[[#This Row],[BF H Odds]]-1,IF(AND(Weekly[[#This Row],[FALSES]]&gt;6,Weekly[[#This Row],[Actual]]=FALSE),BM173+Weekly[[#This Row],[BF V Odds]]-1,IF(AND(Weekly[[#This Row],[TRUES]]&gt;6,Weekly[[#This Row],[Actual]]=FALSE),BM173-1,IF(AND(Weekly[[#This Row],[FALSES]]&gt;6,Weekly[[#This Row],[Actual]]=TRUE),BM173-1,BM173))))</f>
        <v>41.820000000000007</v>
      </c>
      <c r="BN174" s="24"/>
    </row>
    <row r="175" spans="1:66" x14ac:dyDescent="0.25">
      <c r="A175" s="1">
        <v>202</v>
      </c>
      <c r="B175" s="10">
        <v>44259</v>
      </c>
      <c r="C175" s="17" t="s">
        <v>38</v>
      </c>
      <c r="D175" s="15" t="s">
        <v>36</v>
      </c>
      <c r="E175" t="b">
        <v>0</v>
      </c>
      <c r="F175" t="b">
        <v>1</v>
      </c>
      <c r="G175" t="b">
        <v>1</v>
      </c>
      <c r="H175" t="b">
        <v>1</v>
      </c>
      <c r="I175" t="b">
        <v>1</v>
      </c>
      <c r="J175" t="b">
        <v>1</v>
      </c>
      <c r="K175" t="b">
        <v>1</v>
      </c>
      <c r="L175" t="b">
        <v>1</v>
      </c>
      <c r="N175">
        <v>5</v>
      </c>
      <c r="O175">
        <v>3.35</v>
      </c>
      <c r="P175" t="b">
        <v>0</v>
      </c>
      <c r="Q175" s="11" t="s">
        <v>66</v>
      </c>
      <c r="R175" s="9">
        <f>IFERROR(IF(Weekly[[#This Row],[Won Bet?]]="yes",R174+(Weekly[[#This Row],[BF Odds]]*Weekly[[#This Row],[BF Stake]])-Weekly[[#This Row],[BF Stake]],R174-Weekly[[#This Row],[BF Stake]]),R174)</f>
        <v>196.75</v>
      </c>
      <c r="S175" s="9">
        <f>IFERROR(IF(Weekly[[#This Row],[Won Bet?]]="yes",S174+(((Weekly[[#This Row],[BF Odds]]*Weekly[[#This Row],[BF Stake]])-Weekly[[#This Row],[BF Stake]])*0.95),S174-Weekly[[#This Row],[BF Stake]]),S174)</f>
        <v>195.16249999999999</v>
      </c>
      <c r="T175" s="13">
        <v>3.35</v>
      </c>
      <c r="U175" s="13">
        <v>1.42</v>
      </c>
      <c r="V175" s="24">
        <f>IF(Weekly[[#This Row],[Actual]]="","",IF(AND(Weekly[[#This Row],[SVC_P]]=Weekly[[#This Row],[Actual]],Weekly[[#This Row],[SVC_P]]=TRUE),V174+Weekly[[#This Row],[BF H Odds]]-1,IF(AND(Weekly[[#This Row],[SVC_P]]=Weekly[[#This Row],[Actual]],Weekly[[#This Row],[SVC_P]]=FALSE),V174+Weekly[[#This Row],[BF V Odds]]-1,V174-1)))</f>
        <v>64.100000000000023</v>
      </c>
      <c r="W175" s="24">
        <f>IF(Weekly[[#This Row],[Actual]]="","",IF(AND(Weekly[[#This Row],[SVC_P]]=FALSE,Weekly[[#This Row],[Actual]]=TRUE),W174+Weekly[[#This Row],[BF H Odds]]-1,IF(AND(Weekly[[#This Row],[SVC_P]]=TRUE,Weekly[[#This Row],[Actual]]=FALSE,),W174+Weekly[[#This Row],[BF V Odds]]-1,W174-1)))</f>
        <v>-123.88</v>
      </c>
      <c r="X175" s="24">
        <f>IF(Weekly[[#This Row],[Actual]]="","",IF(AND(Weekly[[#This Row],[ADBC_P]]=Weekly[[#This Row],[Actual]],Weekly[[#This Row],[ADBC_P]]=TRUE),X174+Weekly[[#This Row],[BF H Odds]]-1,IF(AND(Weekly[[#This Row],[ADBC_P]]=Weekly[[#This Row],[Actual]],Weekly[[#This Row],[ADBC_P]]=FALSE),X174+Weekly[[#This Row],[BF V Odds]]-1,X174-1)))</f>
        <v>42.730000000000018</v>
      </c>
      <c r="Y175" s="24">
        <f>IF(Weekly[[#This Row],[Actual]]="","",IF(AND(Weekly[[#This Row],[ADBC_P]]=FALSE,Weekly[[#This Row],[Actual]]=TRUE),Y174+Weekly[[#This Row],[BF H Odds]]-1,IF(AND(Weekly[[#This Row],[ADBC_P]]=TRUE,Weekly[[#This Row],[Actual]]=FALSE),Y174+Weekly[[#This Row],[BF V Odds]]-1,Y174-1)))</f>
        <v>44.910000000000018</v>
      </c>
      <c r="Z175" s="24">
        <f>IF(Weekly[[#This Row],[Actual]]="","",IF(AND(Weekly[[#This Row],[RFC_P]]=Weekly[[#This Row],[Actual]],Weekly[[#This Row],[RFC_P]]=TRUE),Z174+Weekly[[#This Row],[BF H Odds]]-1,IF(AND(Weekly[[#This Row],[RFC_P]]=Weekly[[#This Row],[Actual]],Weekly[[#This Row],[RFC_P]]=FALSE),Z174+Weekly[[#This Row],[BF V Odds]]-1,Z174-1)))</f>
        <v>30.150000000000027</v>
      </c>
      <c r="AA175" s="24">
        <f>IF(Weekly[[#This Row],[Actual]]="","",IF(AND(Weekly[[#This Row],[RFC_P]]=FALSE,Weekly[[#This Row],[Actual]]=TRUE),AA174+Weekly[[#This Row],[BF H Odds]]-1,IF(AND(Weekly[[#This Row],[RFC_P]]=TRUE,Weekly[[#This Row],[Actual]]=FALSE),AA174+Weekly[[#This Row],[BF V Odds]]-1,AA174-1)))</f>
        <v>57.490000000000016</v>
      </c>
      <c r="AB175" s="24">
        <f>IF(Weekly[[#This Row],[Actual]]="","",IF(AND(Weekly[[#This Row],[GBC_P]]=Weekly[[#This Row],[Actual]],Weekly[[#This Row],[GBC_P]]=TRUE),AB174+Weekly[[#This Row],[BF H Odds]]-1,IF(AND(Weekly[[#This Row],[GBC_P]]=Weekly[[#This Row],[Actual]],Weekly[[#This Row],[GBC_P]]=FALSE),AB174+Weekly[[#This Row],[BF V Odds]]-1,AB174-1)))</f>
        <v>30.190000000000012</v>
      </c>
      <c r="AC175" s="24">
        <f>IF(Weekly[[#This Row],[Actual]]="","",IF(AND(Weekly[[#This Row],[GBC_P]]=FALSE,Weekly[[#This Row],[Actual]]=TRUE),AC174+Weekly[[#This Row],[BF H Odds]]-1,IF(AND(Weekly[[#This Row],[GBC_P]]=TRUE,Weekly[[#This Row],[Actual]]=FALSE),AC174+Weekly[[#This Row],[BF V Odds]]-1,AC174-1)))</f>
        <v>57.450000000000017</v>
      </c>
      <c r="AD175" s="24">
        <f>IF(Weekly[[#This Row],[Actual]]="","",IF(AND(Weekly[[#This Row],[HGBC_P]]=Weekly[[#This Row],[Actual]],Weekly[[#This Row],[HGBC_P]]=TRUE),AD174+Weekly[[#This Row],[BF H Odds]]-1,IF(AND(Weekly[[#This Row],[HGBC_P]]=Weekly[[#This Row],[Actual]],Weekly[[#This Row],[HGBC_P]]=FALSE),AD174+Weekly[[#This Row],[BF V Odds]]-1,AD174-1)))</f>
        <v>28.270000000000053</v>
      </c>
      <c r="AE175" s="24">
        <f>IF(Weekly[[#This Row],[Actual]]="","",IF(AND(Weekly[[#This Row],[HGBC_P]]=FALSE,Weekly[[#This Row],[Actual]]=TRUE),AE174+Weekly[[#This Row],[BF H Odds]]-1,IF(AND(Weekly[[#This Row],[HGBC_P]]=TRUE,Weekly[[#This Row],[Actual]]=FALSE),AE174+Weekly[[#This Row],[BF V Odds]]-1,AE174-1)))</f>
        <v>59.370000000000012</v>
      </c>
      <c r="AF175" s="24">
        <f>IF(Weekly[[#This Row],[Actual]]="","",IF(AND(Weekly[[#This Row],[XGB_P]]=Weekly[[#This Row],[Actual]],Weekly[[#This Row],[XGB_P]]=TRUE),AF174+Weekly[[#This Row],[BF H Odds]]-1,IF(AND(Weekly[[#This Row],[XGB_P]]=Weekly[[#This Row],[Actual]],Weekly[[#This Row],[XGB_P]]=FALSE),AF174+Weekly[[#This Row],[BF V Odds]]-1,AF174-1)))</f>
        <v>39.180000000000021</v>
      </c>
      <c r="AG175" s="24">
        <f>IF(Weekly[[#This Row],[Actual]]="","",IF(AND(Weekly[[#This Row],[XGB_P]]=FALSE,Weekly[[#This Row],[Actual]]=TRUE),AG174+Weekly[[#This Row],[BF H Odds]]-1,IF(AND(Weekly[[#This Row],[XGB_P]]=TRUE,Weekly[[#This Row],[Actual]]=FALSE),AG174+Weekly[[#This Row],[BF V Odds]]-1,AG174-1)))</f>
        <v>48.460000000000015</v>
      </c>
      <c r="AH175" s="24">
        <f>IF(Weekly[[#This Row],[Actual]]="","",IF(AND(Weekly[[#This Row],[QDA_P]]=Weekly[[#This Row],[Actual]],Weekly[[#This Row],[QDA_P]]=TRUE),AH174+Weekly[[#This Row],[BF H Odds]]-1,IF(AND(Weekly[[#This Row],[QDA_P]]=Weekly[[#This Row],[Actual]],Weekly[[#This Row],[QDA_P]]=FALSE),AH174+Weekly[[#This Row],[BF V Odds]]-1,AH174-1)))</f>
        <v>21.22000000000002</v>
      </c>
      <c r="AI175" s="24">
        <f>IF(Weekly[[#This Row],[Actual]]="","",IF(AND(Weekly[[#This Row],[QDA_P]]=FALSE,Weekly[[#This Row],[Actual]]=TRUE),AI174+Weekly[[#This Row],[BF H Odds]]-1,IF(AND(Weekly[[#This Row],[QDA_P]]=TRUE,Weekly[[#This Row],[Actual]]=FALSE),AI174+Weekly[[#This Row],[BF V Odds]]-1,AI174-1)))</f>
        <v>66.420000000000016</v>
      </c>
      <c r="AJ175" s="24">
        <f>IF(Weekly[[#This Row],[Actual]]="","",IF(AND(Weekly[[#This Row],[KNC_P]]=TRUE,Weekly[[#This Row],[Actual]]=TRUE),AJ174+Weekly[[#This Row],[BF H Odds]]-1,IF(AND(Weekly[[#This Row],[KNC_P]]=FALSE,Weekly[[#This Row],[Actual]]=FALSE),AJ174+Weekly[[#This Row],[BF V Odds]]-1,AJ174-1)))</f>
        <v>36.630000000000003</v>
      </c>
      <c r="AK175" s="24">
        <f>IF(Weekly[[#This Row],[Actual]]="","",IF(AND(Weekly[[#This Row],[KNC_P]]=FALSE,Weekly[[#This Row],[Actual]]=TRUE),AK174+Weekly[[#This Row],[BF H Odds]]-1,IF(AND(Weekly[[#This Row],[KNC_P]]=TRUE,Weekly[[#This Row],[Actual]]=FALSE),AK174+Weekly[[#This Row],[BF V Odds]]-1,AK174-1)))</f>
        <v>44.059999999999995</v>
      </c>
      <c r="AL175" s="30">
        <f>IF(Weekly[[#This Row],[Actual]]="","",COUNTIF(Weekly[[#This Row],[SVC_P]:[QDA_P]],TRUE))</f>
        <v>6</v>
      </c>
      <c r="AM175" s="30">
        <f>IF(Weekly[[#This Row],[Actual]]="","",COUNTIF(Weekly[[#This Row],[SVC_P]:[QDA_P]],FALSE))</f>
        <v>1</v>
      </c>
      <c r="AN175">
        <f>IF(AND(Weekly[[#This Row],[BF V Odds]]&gt;$BO$6,Weekly[[#This Row],[BF V Odds]] &lt; $BO$7),Weekly[[#This Row],[BF V Odds]],"")</f>
        <v>3.35</v>
      </c>
      <c r="AO175" t="str">
        <f>IF(AND(Weekly[[#This Row],[BF H Odds]]&gt;$BO$6, Weekly[[#This Row],[BF H Odds]] &lt; $BO$7),Weekly[[#This Row],[BF H Odds]],"")</f>
        <v/>
      </c>
      <c r="AP175" s="37">
        <f>IF(AND(Weekly[[#This Row],[V Odds &lt;]]="",Weekly[[#This Row],[H Odds &lt;]]=""),AP174,IF(AND(Weekly[[#This Row],[H Odds &lt;]]&lt;&gt;"",Weekly[[#This Row],[SVC_P]]=TRUE,Weekly[[#This Row],[Actual]]=TRUE),AP174+Weekly[[#This Row],[H Odds &lt;]]-1,IF(AND(Weekly[[#This Row],[V Odds &lt;]]&lt;&gt;"",Weekly[[#This Row],[SVC_P]]=FALSE,Weekly[[#This Row],[Actual]]=FALSE),AP174+Weekly[[#This Row],[V Odds &lt;]]-1,IF(AND(Weekly[[#This Row],[V Odds &lt;]]&lt;&gt;"",Weekly[[#This Row],[SVC_P]]=FALSE,Weekly[[#This Row],[Actual]]=TRUE),AP174-1,IF(AND(Weekly[[#This Row],[H Odds &lt;]]&lt;&gt;"",Weekly[[#This Row],[SVC_P]]=TRUE,Weekly[[#This Row],[Actual]]=FALSE),AP174-1,AP174)))))</f>
        <v>61.580000000000013</v>
      </c>
      <c r="AQ175" s="37">
        <f>IF(AND(Weekly[[#This Row],[V Odds &lt;]]="",Weekly[[#This Row],[H Odds &lt;]]=""),AQ174,IF(AND(Weekly[[#This Row],[H Odds &lt;]]&lt;&gt;"",Weekly[[#This Row],[ADBC_P]]=TRUE,Weekly[[#This Row],[Actual]]=TRUE),AQ174+Weekly[[#This Row],[H Odds &lt;]]-1,IF(AND(Weekly[[#This Row],[V Odds &lt;]]&lt;&gt;"",Weekly[[#This Row],[ADBC_P]]=FALSE,Weekly[[#This Row],[Actual]]=FALSE),AQ174+Weekly[[#This Row],[V Odds &lt;]]-1,IF(AND(Weekly[[#This Row],[V Odds &lt;]]&lt;&gt;"",Weekly[[#This Row],[ADBC_P]]=FALSE,Weekly[[#This Row],[Actual]]=TRUE),AQ174-1,IF(AND(Weekly[[#This Row],[H Odds &lt;]]&lt;&gt;"",Weekly[[#This Row],[ADBC_P]]=TRUE,Weekly[[#This Row],[Actual]]=FALSE),AQ174-1,AQ174)))))</f>
        <v>48.33</v>
      </c>
      <c r="AR175" s="37">
        <f>IF(AND(Weekly[[#This Row],[V Odds &lt;]]="",Weekly[[#This Row],[H Odds &lt;]]=""),AR174,IF(AND(Weekly[[#This Row],[H Odds &lt;]]&lt;&gt;"",Weekly[[#This Row],[RFC_P]]=TRUE,Weekly[[#This Row],[Actual]]=TRUE),AR174+Weekly[[#This Row],[H Odds &lt;]]-1,IF(AND(Weekly[[#This Row],[V Odds &lt;]]&lt;&gt;"",Weekly[[#This Row],[RFC_P]]=FALSE,Weekly[[#This Row],[Actual]]=FALSE),AR174+Weekly[[#This Row],[V Odds &lt;]]-1,IF(AND(Weekly[[#This Row],[V Odds &lt;]]&lt;&gt;"",Weekly[[#This Row],[RFC_P]]=FALSE,Weekly[[#This Row],[Actual]]=TRUE),AR174-1,IF(AND(Weekly[[#This Row],[H Odds &lt;]]&lt;&gt;"",Weekly[[#This Row],[RFC_P]]=TRUE,Weekly[[#This Row],[Actual]]=FALSE),AR174-1,AR174)))))</f>
        <v>44.59</v>
      </c>
      <c r="AS175" s="37">
        <f>IF(AND(Weekly[[#This Row],[V Odds &lt;]]="",Weekly[[#This Row],[H Odds &lt;]]=""),AS174,IF(AND(Weekly[[#This Row],[H Odds &lt;]]&lt;&gt;"",Weekly[[#This Row],[GBC_P]]=TRUE,Weekly[[#This Row],[Actual]]=TRUE),AS174+Weekly[[#This Row],[H Odds &lt;]]-1,IF(AND(Weekly[[#This Row],[V Odds &lt;]]&lt;&gt;"",Weekly[[#This Row],[GBC_P]]=FALSE,Weekly[[#This Row],[Actual]]=FALSE),AS174+Weekly[[#This Row],[V Odds &lt;]]-1,IF(AND(Weekly[[#This Row],[V Odds &lt;]]&lt;&gt;"",Weekly[[#This Row],[GBC_P]]=FALSE,Weekly[[#This Row],[Actual]]=TRUE),AS174-1,IF(AND(Weekly[[#This Row],[H Odds &lt;]]&lt;&gt;"",Weekly[[#This Row],[GBC_P]]=TRUE,Weekly[[#This Row],[Actual]]=FALSE),AS174-1,AS174)))))</f>
        <v>47.08</v>
      </c>
      <c r="AT175" s="37">
        <f>IF(AND(Weekly[[#This Row],[V Odds &lt;]]="",Weekly[[#This Row],[H Odds &lt;]]=""),AT174,IF(AND(Weekly[[#This Row],[H Odds &lt;]]&lt;&gt;"",Weekly[[#This Row],[HGBC_P]]=TRUE,Weekly[[#This Row],[Actual]]=TRUE),AT174+Weekly[[#This Row],[H Odds &lt;]]-1,IF(AND(Weekly[[#This Row],[V Odds &lt;]]&lt;&gt;"",Weekly[[#This Row],[HGBC_P]]=FALSE,Weekly[[#This Row],[Actual]]=FALSE),AT174+Weekly[[#This Row],[V Odds &lt;]]-1,IF(AND(Weekly[[#This Row],[V Odds &lt;]]&lt;&gt;"",Weekly[[#This Row],[HGBC_P]]=FALSE,Weekly[[#This Row],[Actual]]=TRUE),AT174-1,IF(AND(Weekly[[#This Row],[H Odds &lt;]]&lt;&gt;"",Weekly[[#This Row],[HGBC_P]]=TRUE,Weekly[[#This Row],[Actual]]=FALSE),AT174-1,AT174)))))</f>
        <v>45.61</v>
      </c>
      <c r="AU175" s="37">
        <f>IF(AND(Weekly[[#This Row],[V Odds &lt;]]="",Weekly[[#This Row],[H Odds &lt;]]=""),AU174,IF(AND(Weekly[[#This Row],[H Odds &lt;]]&lt;&gt;"",Weekly[[#This Row],[XGB_P]]=TRUE,Weekly[[#This Row],[Actual]]=TRUE),AU174+Weekly[[#This Row],[H Odds &lt;]]-1,IF(AND(Weekly[[#This Row],[V Odds &lt;]]&lt;&gt;"",Weekly[[#This Row],[XGB_P]]=FALSE,Weekly[[#This Row],[Actual]]=FALSE),AU174+Weekly[[#This Row],[V Odds &lt;]]-1,IF(AND(Weekly[[#This Row],[V Odds &lt;]]&lt;&gt;"",Weekly[[#This Row],[XGB_P]]=FALSE,Weekly[[#This Row],[Actual]]=TRUE),AU174-1,IF(AND(Weekly[[#This Row],[H Odds &lt;]]&lt;&gt;"",Weekly[[#This Row],[XGB_P]]=TRUE,Weekly[[#This Row],[Actual]]=FALSE),AU174-1,AU174)))))</f>
        <v>50.010000000000005</v>
      </c>
      <c r="AV175" s="37">
        <f>IF(AND(Weekly[[#This Row],[V Odds &lt;]]="",Weekly[[#This Row],[H Odds &lt;]]=""),AV174,IF(AND(Weekly[[#This Row],[H Odds &lt;]]&lt;&gt;"",Weekly[[#This Row],[QDA_P]]=TRUE,Weekly[[#This Row],[Actual]]=TRUE),AV174+Weekly[[#This Row],[H Odds &lt;]]-1,IF(AND(Weekly[[#This Row],[V Odds &lt;]]&lt;&gt;"",Weekly[[#This Row],[QDA_P]]=FALSE,Weekly[[#This Row],[Actual]]=FALSE),AV174+Weekly[[#This Row],[V Odds &lt;]]-1,IF(AND(Weekly[[#This Row],[V Odds &lt;]]&lt;&gt;"",Weekly[[#This Row],[QDA_P]]=FALSE,Weekly[[#This Row],[Actual]]=TRUE),AV174-1,IF(AND(Weekly[[#This Row],[H Odds &lt;]]&lt;&gt;"",Weekly[[#This Row],[QDA_P]]=TRUE,Weekly[[#This Row],[Actual]]=FALSE),AV174-1,AV174)))))</f>
        <v>45.749999999999993</v>
      </c>
      <c r="AW175" s="37">
        <f>IF(AND(Weekly[[#This Row],[H Odds &lt;]]="",Weekly[[#This Row],[V Odds &lt;]]=""),AW174,IF(AND(Weekly[[#This Row],[KNC_P]]=Weekly[[#This Row],[Actual]],Weekly[[#This Row],[KNC_P]]=TRUE),AW174+Weekly[[#This Row],[BF H Odds]]-1,IF(AND(Weekly[[#This Row],[KNC_P]]=Weekly[[#This Row],[Actual]],Weekly[[#This Row],[KNC_P]]=FALSE),AW174+Weekly[[#This Row],[BF V Odds]]-1,AW174-1)))</f>
        <v>36.94</v>
      </c>
      <c r="AX175" s="37">
        <f>IF(AND(Weekly[[#This Row],[V Odds &lt;]]="",Weekly[[#This Row],[H Odds &lt;]]=""),AX174,IF(AND(Weekly[[#This Row],[V Odds &lt;]]&lt;&gt;"",Weekly[[#This Row],[FALSES]]&gt;0,Weekly[[#This Row],[Actual]]=FALSE),AX174+Weekly[[#This Row],[V Odds &lt;]]-1,IF(AND(Weekly[[#This Row],[H Odds &lt;]]&lt;&gt;"",Weekly[[#This Row],[TRUES]]&gt;0,Weekly[[#This Row],[Actual]]=TRUE),AX174+Weekly[[#This Row],[H Odds &lt;]]-1,IF(AND(Weekly[[#This Row],[V Odds &lt;]]&lt;&gt;"",Weekly[[#This Row],[FALSES]]=0),AX174,IF(AND(Weekly[[#This Row],[H Odds &lt;]]&lt;&gt;"",Weekly[[#This Row],[TRUES]]=0),AX174,AX174-1)))))</f>
        <v>65.699999999999989</v>
      </c>
      <c r="AY175" s="37">
        <f>IF(AND(Weekly[[#This Row],[V Odds &lt;]]="",Weekly[[#This Row],[H Odds &lt;]]=""),AY174,IF(AND(Weekly[[#This Row],[V Odds &lt;]]&lt;&gt;"",Weekly[[#This Row],[FALSES]]&gt;0,Weekly[[#This Row],[Actual]]=FALSE),AY174+((Weekly[[#This Row],[V Odds &lt;]]-1)*0.92),IF(AND(Weekly[[#This Row],[H Odds &lt;]]&lt;&gt;"",Weekly[[#This Row],[TRUES]]&gt;0,Weekly[[#This Row],[Actual]]=TRUE),AY174+((Weekly[[#This Row],[H Odds &lt;]]-1)*0.92),IF(AND(Weekly[[#This Row],[V Odds &lt;]]&lt;&gt;"",Weekly[[#This Row],[FALSES]]=0),AY174,IF(AND(Weekly[[#This Row],[H Odds &lt;]]&lt;&gt;"",Weekly[[#This Row],[TRUES]]=0),AY174,AY174-1)))))</f>
        <v>61.964000000000013</v>
      </c>
      <c r="AZ175" s="37">
        <f>IF(AND(Weekly[[#This Row],[V Odds &lt;]]="",Weekly[[#This Row],[H Odds &lt;]]=""),AZ174,IF(AND(Weekly[[#This Row],[V Odds &lt;]]&lt;&gt;"",Weekly[[#This Row],[Actual]]=FALSE),AZ174+Weekly[[#This Row],[V Odds &lt;]]-1,IF(AND(Weekly[[#This Row],[H Odds &lt;]]&lt;&gt;"",Weekly[[#This Row],[Actual]]=TRUE),AZ174+Weekly[[#This Row],[H Odds &lt;]]-1,AZ174-1)))</f>
        <v>69.669999999999987</v>
      </c>
      <c r="BA175" s="38">
        <f>IF(Weekly[[#This Row],[H Odds &lt;]]="",BA174,IF(AND(Weekly[[#This Row],[H Odds &lt;]]&lt;&gt;"",Weekly[[#This Row],[SVC_P]]=TRUE,Weekly[[#This Row],[Actual]]=TRUE),BA174+Weekly[[#This Row],[H Odds &lt;]]-1,IF(AND(Weekly[[#This Row],[H Odds &lt;]]&lt;&gt;"",Weekly[[#This Row],[SVC_P]]=TRUE,Weekly[[#This Row],[Actual]]=FALSE),BA174-1,BA174)))</f>
        <v>56.54</v>
      </c>
      <c r="BB175" s="38">
        <f>IF(Weekly[[#This Row],[H Odds &lt;]]="",BB174,IF(AND(Weekly[[#This Row],[H Odds &lt;]]&lt;&gt;"",Weekly[[#This Row],[ADBC_P]]=TRUE,Weekly[[#This Row],[Actual]]=TRUE),BB174+Weekly[[#This Row],[H Odds &lt;]]-1,IF(AND(Weekly[[#This Row],[H Odds &lt;]]&lt;&gt;"",Weekly[[#This Row],[ADBC_P]]=TRUE,Weekly[[#This Row],[Actual]]=FALSE),BB174-1,BB174)))</f>
        <v>43.01</v>
      </c>
      <c r="BC175" s="38">
        <f>IF(Weekly[[#This Row],[H Odds &lt;]]="",BC174,IF(AND(Weekly[[#This Row],[H Odds &lt;]]&lt;&gt;"",Weekly[[#This Row],[RFC_P]]=TRUE,Weekly[[#This Row],[Actual]]=TRUE),BC174+Weekly[[#This Row],[H Odds &lt;]]-1,IF(AND(Weekly[[#This Row],[H Odds &lt;]]&lt;&gt;"",Weekly[[#This Row],[RFC_P]]=TRUE,Weekly[[#This Row],[Actual]]=FALSE),BC174-1,BC174)))</f>
        <v>42.76</v>
      </c>
      <c r="BD175" s="38">
        <f>IF(Weekly[[#This Row],[H Odds &lt;]]="",BD174,IF(AND(Weekly[[#This Row],[H Odds &lt;]]&lt;&gt;"",Weekly[[#This Row],[GBC_P]]=TRUE,Weekly[[#This Row],[Actual]]=TRUE),BD174+Weekly[[#This Row],[H Odds &lt;]]-1,IF(AND(Weekly[[#This Row],[H Odds &lt;]]&lt;&gt;"",Weekly[[#This Row],[GBC_P]]=TRUE,Weekly[[#This Row],[Actual]]=FALSE),BD174-1,BD174)))</f>
        <v>43.76</v>
      </c>
      <c r="BE175" s="38">
        <f>IF(Weekly[[#This Row],[H Odds &lt;]]="",BE174,IF(AND(Weekly[[#This Row],[H Odds &lt;]]&lt;&gt;"",Weekly[[#This Row],[HGBC_P]]=TRUE,Weekly[[#This Row],[Actual]]=TRUE),BE174+Weekly[[#This Row],[H Odds &lt;]]-1,IF(AND(Weekly[[#This Row],[H Odds &lt;]]&lt;&gt;"",Weekly[[#This Row],[HGBC_P]]=TRUE,Weekly[[#This Row],[Actual]]=FALSE),BE174-1,BE174)))</f>
        <v>44.01</v>
      </c>
      <c r="BF175" s="38">
        <f>IF(Weekly[[#This Row],[H Odds &lt;]]="",BF174,IF(AND(Weekly[[#This Row],[H Odds &lt;]]&lt;&gt;"",Weekly[[#This Row],[XGB_P]]=TRUE,Weekly[[#This Row],[Actual]]=TRUE),BF174+Weekly[[#This Row],[H Odds &lt;]]-1,IF(AND(Weekly[[#This Row],[H Odds &lt;]]&lt;&gt;"",Weekly[[#This Row],[XGB_P]]=TRUE,Weekly[[#This Row],[Actual]]=FALSE),BF174-1,BF174)))</f>
        <v>47.28</v>
      </c>
      <c r="BG175" s="38">
        <f>IF(Weekly[[#This Row],[H Odds &lt;]]="",BG174,IF(AND(Weekly[[#This Row],[H Odds &lt;]]&lt;&gt;"",Weekly[[#This Row],[QDA_P]]=TRUE,Weekly[[#This Row],[Actual]]=TRUE),BG174+Weekly[[#This Row],[H Odds &lt;]]-1,IF(AND(Weekly[[#This Row],[H Odds &lt;]]&lt;&gt;"",Weekly[[#This Row],[QDA_P]]=TRUE,Weekly[[#This Row],[Actual]]=FALSE),BG174-1,BG174)))</f>
        <v>40.729999999999997</v>
      </c>
      <c r="BH175" s="38">
        <f>IF(Weekly[[#This Row],[H Odds &lt;]]="",BH174,IF(AND(Weekly[[#This Row],[H Odds &lt;]]&lt;&gt;"",Weekly[[#This Row],[KNC_P]]=TRUE,Weekly[[#This Row],[Actual]]=TRUE),BH174+Weekly[[#This Row],[H Odds &lt;]]-1,IF(AND(Weekly[[#This Row],[H Odds &lt;]]&lt;&gt;"",Weekly[[#This Row],[KNC_P]]=TRUE,Weekly[[#This Row],[Actual]]=FALSE),BH174-1,BH174)))</f>
        <v>39</v>
      </c>
      <c r="BI175" s="38">
        <f>IF(Weekly[[#This Row],[H Odds &lt;]]="",BI174,IF(AND(Weekly[[#This Row],[H Odds &lt;]]&lt;&gt;"",Weekly[[#This Row],[TRUES]]&gt;0,Weekly[[#This Row],[Actual]]=TRUE),BI174+Weekly[[#This Row],[H Odds &lt;]]-1,IF(AND(Weekly[[#This Row],[H Odds &lt;]]&lt;&gt;"",Weekly[[#This Row],[TRUES]]=0),BI174,BI174-1)))</f>
        <v>56.54</v>
      </c>
      <c r="BJ175" s="38">
        <f>IF(Weekly[[#This Row],[H Odds &lt;]]="",BJ174,IF(AND(Weekly[[#This Row],[H Odds &lt;]]&lt;&gt;"",Weekly[[#This Row],[Actual]]=TRUE),BJ174+Weekly[[#This Row],[H Odds &lt;]]-1,IF(AND(Weekly[[#This Row],[H Odds &lt;]]&lt;&gt;"",Weekly[[#This Row],[Actual]]=FALSE),BJ174-1,BJ174)))</f>
        <v>55.54</v>
      </c>
      <c r="BK175" s="58">
        <f>IF(AND(Weekly[[#This Row],[TRUES]]&gt;4,Weekly[[#This Row],[Actual]]=TRUE),BK174+Weekly[[#This Row],[BF H Odds]]-1,IF(AND(Weekly[[#This Row],[FALSES]]&gt;4,Weekly[[#This Row],[Actual]]=FALSE),BK174+Weekly[[#This Row],[BF V Odds]]-1,IF(AND(Weekly[[#This Row],[TRUES]]&gt;4,Weekly[[#This Row],[Actual]]=FALSE),BK174-1,IF(AND(Weekly[[#This Row],[FALSES]]&gt;4,Weekly[[#This Row],[Actual]]=TRUE),BK174-1,BK174))))</f>
        <v>33.04000000000002</v>
      </c>
      <c r="BL175" s="58">
        <f>IF(AND(Weekly[[#This Row],[TRUES]]&gt;5,Weekly[[#This Row],[Actual]]=TRUE),BL174+Weekly[[#This Row],[BF H Odds]]-1,IF(AND(Weekly[[#This Row],[FALSES]]&gt;5,Weekly[[#This Row],[Actual]]=FALSE),BL174+Weekly[[#This Row],[BF V Odds]]-1,IF(AND(Weekly[[#This Row],[TRUES]]&gt;5,Weekly[[#This Row],[Actual]]=FALSE),BL174-1,IF(AND(Weekly[[#This Row],[FALSES]]&gt;5,Weekly[[#This Row],[Actual]]=TRUE),BL174-1,BL174))))</f>
        <v>37.780000000000008</v>
      </c>
      <c r="BM175" s="58">
        <f>IF(AND(Weekly[[#This Row],[TRUES]]&gt;6,Weekly[[#This Row],[Actual]]=TRUE),BM174+Weekly[[#This Row],[BF H Odds]]-1,IF(AND(Weekly[[#This Row],[FALSES]]&gt;6,Weekly[[#This Row],[Actual]]=FALSE),BM174+Weekly[[#This Row],[BF V Odds]]-1,IF(AND(Weekly[[#This Row],[TRUES]]&gt;6,Weekly[[#This Row],[Actual]]=FALSE),BM174-1,IF(AND(Weekly[[#This Row],[FALSES]]&gt;6,Weekly[[#This Row],[Actual]]=TRUE),BM174-1,BM174))))</f>
        <v>41.820000000000007</v>
      </c>
      <c r="BN175" s="24"/>
    </row>
    <row r="176" spans="1:66" x14ac:dyDescent="0.25">
      <c r="A176" s="1">
        <v>203</v>
      </c>
      <c r="B176" s="10">
        <v>44259</v>
      </c>
      <c r="C176" s="17" t="s">
        <v>33</v>
      </c>
      <c r="D176" s="15" t="s">
        <v>23</v>
      </c>
      <c r="E176" t="b">
        <v>1</v>
      </c>
      <c r="F176" t="b">
        <v>1</v>
      </c>
      <c r="G176" t="b">
        <v>1</v>
      </c>
      <c r="H176" t="b">
        <v>1</v>
      </c>
      <c r="I176" t="b">
        <v>1</v>
      </c>
      <c r="J176" t="b">
        <v>1</v>
      </c>
      <c r="K176" t="b">
        <v>0</v>
      </c>
      <c r="L176" t="b">
        <v>0</v>
      </c>
      <c r="P176" t="b">
        <v>1</v>
      </c>
      <c r="R176" s="9">
        <f>IFERROR(IF(Weekly[[#This Row],[Won Bet?]]="yes",R175+(Weekly[[#This Row],[BF Odds]]*Weekly[[#This Row],[BF Stake]])-Weekly[[#This Row],[BF Stake]],R175-Weekly[[#This Row],[BF Stake]]),R175)</f>
        <v>196.75</v>
      </c>
      <c r="S176" s="9">
        <f>IFERROR(IF(Weekly[[#This Row],[Won Bet?]]="yes",S175+(((Weekly[[#This Row],[BF Odds]]*Weekly[[#This Row],[BF Stake]])-Weekly[[#This Row],[BF Stake]])*0.95),S175-Weekly[[#This Row],[BF Stake]]),S175)</f>
        <v>195.16249999999999</v>
      </c>
      <c r="T176" s="13">
        <v>6.2</v>
      </c>
      <c r="U176" s="13">
        <v>1.18</v>
      </c>
      <c r="V176" s="24">
        <f>IF(Weekly[[#This Row],[Actual]]="","",IF(AND(Weekly[[#This Row],[SVC_P]]=Weekly[[#This Row],[Actual]],Weekly[[#This Row],[SVC_P]]=TRUE),V175+Weekly[[#This Row],[BF H Odds]]-1,IF(AND(Weekly[[#This Row],[SVC_P]]=Weekly[[#This Row],[Actual]],Weekly[[#This Row],[SVC_P]]=FALSE),V175+Weekly[[#This Row],[BF V Odds]]-1,V175-1)))</f>
        <v>64.28000000000003</v>
      </c>
      <c r="W176" s="24">
        <f>IF(Weekly[[#This Row],[Actual]]="","",IF(AND(Weekly[[#This Row],[SVC_P]]=FALSE,Weekly[[#This Row],[Actual]]=TRUE),W175+Weekly[[#This Row],[BF H Odds]]-1,IF(AND(Weekly[[#This Row],[SVC_P]]=TRUE,Weekly[[#This Row],[Actual]]=FALSE,),W175+Weekly[[#This Row],[BF V Odds]]-1,W175-1)))</f>
        <v>-124.88</v>
      </c>
      <c r="X176" s="24">
        <f>IF(Weekly[[#This Row],[Actual]]="","",IF(AND(Weekly[[#This Row],[ADBC_P]]=Weekly[[#This Row],[Actual]],Weekly[[#This Row],[ADBC_P]]=TRUE),X175+Weekly[[#This Row],[BF H Odds]]-1,IF(AND(Weekly[[#This Row],[ADBC_P]]=Weekly[[#This Row],[Actual]],Weekly[[#This Row],[ADBC_P]]=FALSE),X175+Weekly[[#This Row],[BF V Odds]]-1,X175-1)))</f>
        <v>42.910000000000018</v>
      </c>
      <c r="Y176" s="24">
        <f>IF(Weekly[[#This Row],[Actual]]="","",IF(AND(Weekly[[#This Row],[ADBC_P]]=FALSE,Weekly[[#This Row],[Actual]]=TRUE),Y175+Weekly[[#This Row],[BF H Odds]]-1,IF(AND(Weekly[[#This Row],[ADBC_P]]=TRUE,Weekly[[#This Row],[Actual]]=FALSE),Y175+Weekly[[#This Row],[BF V Odds]]-1,Y175-1)))</f>
        <v>43.910000000000018</v>
      </c>
      <c r="Z176" s="24">
        <f>IF(Weekly[[#This Row],[Actual]]="","",IF(AND(Weekly[[#This Row],[RFC_P]]=Weekly[[#This Row],[Actual]],Weekly[[#This Row],[RFC_P]]=TRUE),Z175+Weekly[[#This Row],[BF H Odds]]-1,IF(AND(Weekly[[#This Row],[RFC_P]]=Weekly[[#This Row],[Actual]],Weekly[[#This Row],[RFC_P]]=FALSE),Z175+Weekly[[#This Row],[BF V Odds]]-1,Z175-1)))</f>
        <v>30.330000000000027</v>
      </c>
      <c r="AA176" s="24">
        <f>IF(Weekly[[#This Row],[Actual]]="","",IF(AND(Weekly[[#This Row],[RFC_P]]=FALSE,Weekly[[#This Row],[Actual]]=TRUE),AA175+Weekly[[#This Row],[BF H Odds]]-1,IF(AND(Weekly[[#This Row],[RFC_P]]=TRUE,Weekly[[#This Row],[Actual]]=FALSE),AA175+Weekly[[#This Row],[BF V Odds]]-1,AA175-1)))</f>
        <v>56.490000000000016</v>
      </c>
      <c r="AB176" s="24">
        <f>IF(Weekly[[#This Row],[Actual]]="","",IF(AND(Weekly[[#This Row],[GBC_P]]=Weekly[[#This Row],[Actual]],Weekly[[#This Row],[GBC_P]]=TRUE),AB175+Weekly[[#This Row],[BF H Odds]]-1,IF(AND(Weekly[[#This Row],[GBC_P]]=Weekly[[#This Row],[Actual]],Weekly[[#This Row],[GBC_P]]=FALSE),AB175+Weekly[[#This Row],[BF V Odds]]-1,AB175-1)))</f>
        <v>30.370000000000012</v>
      </c>
      <c r="AC176" s="24">
        <f>IF(Weekly[[#This Row],[Actual]]="","",IF(AND(Weekly[[#This Row],[GBC_P]]=FALSE,Weekly[[#This Row],[Actual]]=TRUE),AC175+Weekly[[#This Row],[BF H Odds]]-1,IF(AND(Weekly[[#This Row],[GBC_P]]=TRUE,Weekly[[#This Row],[Actual]]=FALSE),AC175+Weekly[[#This Row],[BF V Odds]]-1,AC175-1)))</f>
        <v>56.450000000000017</v>
      </c>
      <c r="AD176" s="24">
        <f>IF(Weekly[[#This Row],[Actual]]="","",IF(AND(Weekly[[#This Row],[HGBC_P]]=Weekly[[#This Row],[Actual]],Weekly[[#This Row],[HGBC_P]]=TRUE),AD175+Weekly[[#This Row],[BF H Odds]]-1,IF(AND(Weekly[[#This Row],[HGBC_P]]=Weekly[[#This Row],[Actual]],Weekly[[#This Row],[HGBC_P]]=FALSE),AD175+Weekly[[#This Row],[BF V Odds]]-1,AD175-1)))</f>
        <v>28.450000000000053</v>
      </c>
      <c r="AE176" s="24">
        <f>IF(Weekly[[#This Row],[Actual]]="","",IF(AND(Weekly[[#This Row],[HGBC_P]]=FALSE,Weekly[[#This Row],[Actual]]=TRUE),AE175+Weekly[[#This Row],[BF H Odds]]-1,IF(AND(Weekly[[#This Row],[HGBC_P]]=TRUE,Weekly[[#This Row],[Actual]]=FALSE),AE175+Weekly[[#This Row],[BF V Odds]]-1,AE175-1)))</f>
        <v>58.370000000000012</v>
      </c>
      <c r="AF176" s="24">
        <f>IF(Weekly[[#This Row],[Actual]]="","",IF(AND(Weekly[[#This Row],[XGB_P]]=Weekly[[#This Row],[Actual]],Weekly[[#This Row],[XGB_P]]=TRUE),AF175+Weekly[[#This Row],[BF H Odds]]-1,IF(AND(Weekly[[#This Row],[XGB_P]]=Weekly[[#This Row],[Actual]],Weekly[[#This Row],[XGB_P]]=FALSE),AF175+Weekly[[#This Row],[BF V Odds]]-1,AF175-1)))</f>
        <v>39.360000000000021</v>
      </c>
      <c r="AG176" s="24">
        <f>IF(Weekly[[#This Row],[Actual]]="","",IF(AND(Weekly[[#This Row],[XGB_P]]=FALSE,Weekly[[#This Row],[Actual]]=TRUE),AG175+Weekly[[#This Row],[BF H Odds]]-1,IF(AND(Weekly[[#This Row],[XGB_P]]=TRUE,Weekly[[#This Row],[Actual]]=FALSE),AG175+Weekly[[#This Row],[BF V Odds]]-1,AG175-1)))</f>
        <v>47.460000000000015</v>
      </c>
      <c r="AH176" s="24">
        <f>IF(Weekly[[#This Row],[Actual]]="","",IF(AND(Weekly[[#This Row],[QDA_P]]=Weekly[[#This Row],[Actual]],Weekly[[#This Row],[QDA_P]]=TRUE),AH175+Weekly[[#This Row],[BF H Odds]]-1,IF(AND(Weekly[[#This Row],[QDA_P]]=Weekly[[#This Row],[Actual]],Weekly[[#This Row],[QDA_P]]=FALSE),AH175+Weekly[[#This Row],[BF V Odds]]-1,AH175-1)))</f>
        <v>20.22000000000002</v>
      </c>
      <c r="AI176" s="24">
        <f>IF(Weekly[[#This Row],[Actual]]="","",IF(AND(Weekly[[#This Row],[QDA_P]]=FALSE,Weekly[[#This Row],[Actual]]=TRUE),AI175+Weekly[[#This Row],[BF H Odds]]-1,IF(AND(Weekly[[#This Row],[QDA_P]]=TRUE,Weekly[[#This Row],[Actual]]=FALSE),AI175+Weekly[[#This Row],[BF V Odds]]-1,AI175-1)))</f>
        <v>66.600000000000023</v>
      </c>
      <c r="AJ176" s="24">
        <f>IF(Weekly[[#This Row],[Actual]]="","",IF(AND(Weekly[[#This Row],[KNC_P]]=TRUE,Weekly[[#This Row],[Actual]]=TRUE),AJ175+Weekly[[#This Row],[BF H Odds]]-1,IF(AND(Weekly[[#This Row],[KNC_P]]=FALSE,Weekly[[#This Row],[Actual]]=FALSE),AJ175+Weekly[[#This Row],[BF V Odds]]-1,AJ175-1)))</f>
        <v>35.630000000000003</v>
      </c>
      <c r="AK176" s="24">
        <f>IF(Weekly[[#This Row],[Actual]]="","",IF(AND(Weekly[[#This Row],[KNC_P]]=FALSE,Weekly[[#This Row],[Actual]]=TRUE),AK175+Weekly[[#This Row],[BF H Odds]]-1,IF(AND(Weekly[[#This Row],[KNC_P]]=TRUE,Weekly[[#This Row],[Actual]]=FALSE),AK175+Weekly[[#This Row],[BF V Odds]]-1,AK175-1)))</f>
        <v>44.239999999999995</v>
      </c>
      <c r="AL176" s="30">
        <f>IF(Weekly[[#This Row],[Actual]]="","",COUNTIF(Weekly[[#This Row],[SVC_P]:[QDA_P]],TRUE))</f>
        <v>6</v>
      </c>
      <c r="AM176" s="30">
        <f>IF(Weekly[[#This Row],[Actual]]="","",COUNTIF(Weekly[[#This Row],[SVC_P]:[QDA_P]],FALSE))</f>
        <v>1</v>
      </c>
      <c r="AN176">
        <f>IF(AND(Weekly[[#This Row],[BF V Odds]]&gt;$BO$6,Weekly[[#This Row],[BF V Odds]] &lt; $BO$7),Weekly[[#This Row],[BF V Odds]],"")</f>
        <v>6.2</v>
      </c>
      <c r="AO176" t="str">
        <f>IF(AND(Weekly[[#This Row],[BF H Odds]]&gt;$BO$6, Weekly[[#This Row],[BF H Odds]] &lt; $BO$7),Weekly[[#This Row],[BF H Odds]],"")</f>
        <v/>
      </c>
      <c r="AP176" s="37">
        <f>IF(AND(Weekly[[#This Row],[V Odds &lt;]]="",Weekly[[#This Row],[H Odds &lt;]]=""),AP175,IF(AND(Weekly[[#This Row],[H Odds &lt;]]&lt;&gt;"",Weekly[[#This Row],[SVC_P]]=TRUE,Weekly[[#This Row],[Actual]]=TRUE),AP175+Weekly[[#This Row],[H Odds &lt;]]-1,IF(AND(Weekly[[#This Row],[V Odds &lt;]]&lt;&gt;"",Weekly[[#This Row],[SVC_P]]=FALSE,Weekly[[#This Row],[Actual]]=FALSE),AP175+Weekly[[#This Row],[V Odds &lt;]]-1,IF(AND(Weekly[[#This Row],[V Odds &lt;]]&lt;&gt;"",Weekly[[#This Row],[SVC_P]]=FALSE,Weekly[[#This Row],[Actual]]=TRUE),AP175-1,IF(AND(Weekly[[#This Row],[H Odds &lt;]]&lt;&gt;"",Weekly[[#This Row],[SVC_P]]=TRUE,Weekly[[#This Row],[Actual]]=FALSE),AP175-1,AP175)))))</f>
        <v>61.580000000000013</v>
      </c>
      <c r="AQ176" s="37">
        <f>IF(AND(Weekly[[#This Row],[V Odds &lt;]]="",Weekly[[#This Row],[H Odds &lt;]]=""),AQ175,IF(AND(Weekly[[#This Row],[H Odds &lt;]]&lt;&gt;"",Weekly[[#This Row],[ADBC_P]]=TRUE,Weekly[[#This Row],[Actual]]=TRUE),AQ175+Weekly[[#This Row],[H Odds &lt;]]-1,IF(AND(Weekly[[#This Row],[V Odds &lt;]]&lt;&gt;"",Weekly[[#This Row],[ADBC_P]]=FALSE,Weekly[[#This Row],[Actual]]=FALSE),AQ175+Weekly[[#This Row],[V Odds &lt;]]-1,IF(AND(Weekly[[#This Row],[V Odds &lt;]]&lt;&gt;"",Weekly[[#This Row],[ADBC_P]]=FALSE,Weekly[[#This Row],[Actual]]=TRUE),AQ175-1,IF(AND(Weekly[[#This Row],[H Odds &lt;]]&lt;&gt;"",Weekly[[#This Row],[ADBC_P]]=TRUE,Weekly[[#This Row],[Actual]]=FALSE),AQ175-1,AQ175)))))</f>
        <v>48.33</v>
      </c>
      <c r="AR176" s="37">
        <f>IF(AND(Weekly[[#This Row],[V Odds &lt;]]="",Weekly[[#This Row],[H Odds &lt;]]=""),AR175,IF(AND(Weekly[[#This Row],[H Odds &lt;]]&lt;&gt;"",Weekly[[#This Row],[RFC_P]]=TRUE,Weekly[[#This Row],[Actual]]=TRUE),AR175+Weekly[[#This Row],[H Odds &lt;]]-1,IF(AND(Weekly[[#This Row],[V Odds &lt;]]&lt;&gt;"",Weekly[[#This Row],[RFC_P]]=FALSE,Weekly[[#This Row],[Actual]]=FALSE),AR175+Weekly[[#This Row],[V Odds &lt;]]-1,IF(AND(Weekly[[#This Row],[V Odds &lt;]]&lt;&gt;"",Weekly[[#This Row],[RFC_P]]=FALSE,Weekly[[#This Row],[Actual]]=TRUE),AR175-1,IF(AND(Weekly[[#This Row],[H Odds &lt;]]&lt;&gt;"",Weekly[[#This Row],[RFC_P]]=TRUE,Weekly[[#This Row],[Actual]]=FALSE),AR175-1,AR175)))))</f>
        <v>44.59</v>
      </c>
      <c r="AS176" s="37">
        <f>IF(AND(Weekly[[#This Row],[V Odds &lt;]]="",Weekly[[#This Row],[H Odds &lt;]]=""),AS175,IF(AND(Weekly[[#This Row],[H Odds &lt;]]&lt;&gt;"",Weekly[[#This Row],[GBC_P]]=TRUE,Weekly[[#This Row],[Actual]]=TRUE),AS175+Weekly[[#This Row],[H Odds &lt;]]-1,IF(AND(Weekly[[#This Row],[V Odds &lt;]]&lt;&gt;"",Weekly[[#This Row],[GBC_P]]=FALSE,Weekly[[#This Row],[Actual]]=FALSE),AS175+Weekly[[#This Row],[V Odds &lt;]]-1,IF(AND(Weekly[[#This Row],[V Odds &lt;]]&lt;&gt;"",Weekly[[#This Row],[GBC_P]]=FALSE,Weekly[[#This Row],[Actual]]=TRUE),AS175-1,IF(AND(Weekly[[#This Row],[H Odds &lt;]]&lt;&gt;"",Weekly[[#This Row],[GBC_P]]=TRUE,Weekly[[#This Row],[Actual]]=FALSE),AS175-1,AS175)))))</f>
        <v>47.08</v>
      </c>
      <c r="AT176" s="37">
        <f>IF(AND(Weekly[[#This Row],[V Odds &lt;]]="",Weekly[[#This Row],[H Odds &lt;]]=""),AT175,IF(AND(Weekly[[#This Row],[H Odds &lt;]]&lt;&gt;"",Weekly[[#This Row],[HGBC_P]]=TRUE,Weekly[[#This Row],[Actual]]=TRUE),AT175+Weekly[[#This Row],[H Odds &lt;]]-1,IF(AND(Weekly[[#This Row],[V Odds &lt;]]&lt;&gt;"",Weekly[[#This Row],[HGBC_P]]=FALSE,Weekly[[#This Row],[Actual]]=FALSE),AT175+Weekly[[#This Row],[V Odds &lt;]]-1,IF(AND(Weekly[[#This Row],[V Odds &lt;]]&lt;&gt;"",Weekly[[#This Row],[HGBC_P]]=FALSE,Weekly[[#This Row],[Actual]]=TRUE),AT175-1,IF(AND(Weekly[[#This Row],[H Odds &lt;]]&lt;&gt;"",Weekly[[#This Row],[HGBC_P]]=TRUE,Weekly[[#This Row],[Actual]]=FALSE),AT175-1,AT175)))))</f>
        <v>45.61</v>
      </c>
      <c r="AU176" s="37">
        <f>IF(AND(Weekly[[#This Row],[V Odds &lt;]]="",Weekly[[#This Row],[H Odds &lt;]]=""),AU175,IF(AND(Weekly[[#This Row],[H Odds &lt;]]&lt;&gt;"",Weekly[[#This Row],[XGB_P]]=TRUE,Weekly[[#This Row],[Actual]]=TRUE),AU175+Weekly[[#This Row],[H Odds &lt;]]-1,IF(AND(Weekly[[#This Row],[V Odds &lt;]]&lt;&gt;"",Weekly[[#This Row],[XGB_P]]=FALSE,Weekly[[#This Row],[Actual]]=FALSE),AU175+Weekly[[#This Row],[V Odds &lt;]]-1,IF(AND(Weekly[[#This Row],[V Odds &lt;]]&lt;&gt;"",Weekly[[#This Row],[XGB_P]]=FALSE,Weekly[[#This Row],[Actual]]=TRUE),AU175-1,IF(AND(Weekly[[#This Row],[H Odds &lt;]]&lt;&gt;"",Weekly[[#This Row],[XGB_P]]=TRUE,Weekly[[#This Row],[Actual]]=FALSE),AU175-1,AU175)))))</f>
        <v>50.010000000000005</v>
      </c>
      <c r="AV176" s="37">
        <f>IF(AND(Weekly[[#This Row],[V Odds &lt;]]="",Weekly[[#This Row],[H Odds &lt;]]=""),AV175,IF(AND(Weekly[[#This Row],[H Odds &lt;]]&lt;&gt;"",Weekly[[#This Row],[QDA_P]]=TRUE,Weekly[[#This Row],[Actual]]=TRUE),AV175+Weekly[[#This Row],[H Odds &lt;]]-1,IF(AND(Weekly[[#This Row],[V Odds &lt;]]&lt;&gt;"",Weekly[[#This Row],[QDA_P]]=FALSE,Weekly[[#This Row],[Actual]]=FALSE),AV175+Weekly[[#This Row],[V Odds &lt;]]-1,IF(AND(Weekly[[#This Row],[V Odds &lt;]]&lt;&gt;"",Weekly[[#This Row],[QDA_P]]=FALSE,Weekly[[#This Row],[Actual]]=TRUE),AV175-1,IF(AND(Weekly[[#This Row],[H Odds &lt;]]&lt;&gt;"",Weekly[[#This Row],[QDA_P]]=TRUE,Weekly[[#This Row],[Actual]]=FALSE),AV175-1,AV175)))))</f>
        <v>44.749999999999993</v>
      </c>
      <c r="AW176" s="37">
        <f>IF(AND(Weekly[[#This Row],[H Odds &lt;]]="",Weekly[[#This Row],[V Odds &lt;]]=""),AW175,IF(AND(Weekly[[#This Row],[KNC_P]]=Weekly[[#This Row],[Actual]],Weekly[[#This Row],[KNC_P]]=TRUE),AW175+Weekly[[#This Row],[BF H Odds]]-1,IF(AND(Weekly[[#This Row],[KNC_P]]=Weekly[[#This Row],[Actual]],Weekly[[#This Row],[KNC_P]]=FALSE),AW175+Weekly[[#This Row],[BF V Odds]]-1,AW175-1)))</f>
        <v>35.94</v>
      </c>
      <c r="AX176" s="37">
        <f>IF(AND(Weekly[[#This Row],[V Odds &lt;]]="",Weekly[[#This Row],[H Odds &lt;]]=""),AX175,IF(AND(Weekly[[#This Row],[V Odds &lt;]]&lt;&gt;"",Weekly[[#This Row],[FALSES]]&gt;0,Weekly[[#This Row],[Actual]]=FALSE),AX175+Weekly[[#This Row],[V Odds &lt;]]-1,IF(AND(Weekly[[#This Row],[H Odds &lt;]]&lt;&gt;"",Weekly[[#This Row],[TRUES]]&gt;0,Weekly[[#This Row],[Actual]]=TRUE),AX175+Weekly[[#This Row],[H Odds &lt;]]-1,IF(AND(Weekly[[#This Row],[V Odds &lt;]]&lt;&gt;"",Weekly[[#This Row],[FALSES]]=0),AX175,IF(AND(Weekly[[#This Row],[H Odds &lt;]]&lt;&gt;"",Weekly[[#This Row],[TRUES]]=0),AX175,AX175-1)))))</f>
        <v>64.699999999999989</v>
      </c>
      <c r="AY176" s="37">
        <f>IF(AND(Weekly[[#This Row],[V Odds &lt;]]="",Weekly[[#This Row],[H Odds &lt;]]=""),AY175,IF(AND(Weekly[[#This Row],[V Odds &lt;]]&lt;&gt;"",Weekly[[#This Row],[FALSES]]&gt;0,Weekly[[#This Row],[Actual]]=FALSE),AY175+((Weekly[[#This Row],[V Odds &lt;]]-1)*0.92),IF(AND(Weekly[[#This Row],[H Odds &lt;]]&lt;&gt;"",Weekly[[#This Row],[TRUES]]&gt;0,Weekly[[#This Row],[Actual]]=TRUE),AY175+((Weekly[[#This Row],[H Odds &lt;]]-1)*0.92),IF(AND(Weekly[[#This Row],[V Odds &lt;]]&lt;&gt;"",Weekly[[#This Row],[FALSES]]=0),AY175,IF(AND(Weekly[[#This Row],[H Odds &lt;]]&lt;&gt;"",Weekly[[#This Row],[TRUES]]=0),AY175,AY175-1)))))</f>
        <v>60.964000000000013</v>
      </c>
      <c r="AZ176" s="37">
        <f>IF(AND(Weekly[[#This Row],[V Odds &lt;]]="",Weekly[[#This Row],[H Odds &lt;]]=""),AZ175,IF(AND(Weekly[[#This Row],[V Odds &lt;]]&lt;&gt;"",Weekly[[#This Row],[Actual]]=FALSE),AZ175+Weekly[[#This Row],[V Odds &lt;]]-1,IF(AND(Weekly[[#This Row],[H Odds &lt;]]&lt;&gt;"",Weekly[[#This Row],[Actual]]=TRUE),AZ175+Weekly[[#This Row],[H Odds &lt;]]-1,AZ175-1)))</f>
        <v>68.669999999999987</v>
      </c>
      <c r="BA176" s="38">
        <f>IF(Weekly[[#This Row],[H Odds &lt;]]="",BA175,IF(AND(Weekly[[#This Row],[H Odds &lt;]]&lt;&gt;"",Weekly[[#This Row],[SVC_P]]=TRUE,Weekly[[#This Row],[Actual]]=TRUE),BA175+Weekly[[#This Row],[H Odds &lt;]]-1,IF(AND(Weekly[[#This Row],[H Odds &lt;]]&lt;&gt;"",Weekly[[#This Row],[SVC_P]]=TRUE,Weekly[[#This Row],[Actual]]=FALSE),BA175-1,BA175)))</f>
        <v>56.54</v>
      </c>
      <c r="BB176" s="38">
        <f>IF(Weekly[[#This Row],[H Odds &lt;]]="",BB175,IF(AND(Weekly[[#This Row],[H Odds &lt;]]&lt;&gt;"",Weekly[[#This Row],[ADBC_P]]=TRUE,Weekly[[#This Row],[Actual]]=TRUE),BB175+Weekly[[#This Row],[H Odds &lt;]]-1,IF(AND(Weekly[[#This Row],[H Odds &lt;]]&lt;&gt;"",Weekly[[#This Row],[ADBC_P]]=TRUE,Weekly[[#This Row],[Actual]]=FALSE),BB175-1,BB175)))</f>
        <v>43.01</v>
      </c>
      <c r="BC176" s="38">
        <f>IF(Weekly[[#This Row],[H Odds &lt;]]="",BC175,IF(AND(Weekly[[#This Row],[H Odds &lt;]]&lt;&gt;"",Weekly[[#This Row],[RFC_P]]=TRUE,Weekly[[#This Row],[Actual]]=TRUE),BC175+Weekly[[#This Row],[H Odds &lt;]]-1,IF(AND(Weekly[[#This Row],[H Odds &lt;]]&lt;&gt;"",Weekly[[#This Row],[RFC_P]]=TRUE,Weekly[[#This Row],[Actual]]=FALSE),BC175-1,BC175)))</f>
        <v>42.76</v>
      </c>
      <c r="BD176" s="38">
        <f>IF(Weekly[[#This Row],[H Odds &lt;]]="",BD175,IF(AND(Weekly[[#This Row],[H Odds &lt;]]&lt;&gt;"",Weekly[[#This Row],[GBC_P]]=TRUE,Weekly[[#This Row],[Actual]]=TRUE),BD175+Weekly[[#This Row],[H Odds &lt;]]-1,IF(AND(Weekly[[#This Row],[H Odds &lt;]]&lt;&gt;"",Weekly[[#This Row],[GBC_P]]=TRUE,Weekly[[#This Row],[Actual]]=FALSE),BD175-1,BD175)))</f>
        <v>43.76</v>
      </c>
      <c r="BE176" s="38">
        <f>IF(Weekly[[#This Row],[H Odds &lt;]]="",BE175,IF(AND(Weekly[[#This Row],[H Odds &lt;]]&lt;&gt;"",Weekly[[#This Row],[HGBC_P]]=TRUE,Weekly[[#This Row],[Actual]]=TRUE),BE175+Weekly[[#This Row],[H Odds &lt;]]-1,IF(AND(Weekly[[#This Row],[H Odds &lt;]]&lt;&gt;"",Weekly[[#This Row],[HGBC_P]]=TRUE,Weekly[[#This Row],[Actual]]=FALSE),BE175-1,BE175)))</f>
        <v>44.01</v>
      </c>
      <c r="BF176" s="38">
        <f>IF(Weekly[[#This Row],[H Odds &lt;]]="",BF175,IF(AND(Weekly[[#This Row],[H Odds &lt;]]&lt;&gt;"",Weekly[[#This Row],[XGB_P]]=TRUE,Weekly[[#This Row],[Actual]]=TRUE),BF175+Weekly[[#This Row],[H Odds &lt;]]-1,IF(AND(Weekly[[#This Row],[H Odds &lt;]]&lt;&gt;"",Weekly[[#This Row],[XGB_P]]=TRUE,Weekly[[#This Row],[Actual]]=FALSE),BF175-1,BF175)))</f>
        <v>47.28</v>
      </c>
      <c r="BG176" s="38">
        <f>IF(Weekly[[#This Row],[H Odds &lt;]]="",BG175,IF(AND(Weekly[[#This Row],[H Odds &lt;]]&lt;&gt;"",Weekly[[#This Row],[QDA_P]]=TRUE,Weekly[[#This Row],[Actual]]=TRUE),BG175+Weekly[[#This Row],[H Odds &lt;]]-1,IF(AND(Weekly[[#This Row],[H Odds &lt;]]&lt;&gt;"",Weekly[[#This Row],[QDA_P]]=TRUE,Weekly[[#This Row],[Actual]]=FALSE),BG175-1,BG175)))</f>
        <v>40.729999999999997</v>
      </c>
      <c r="BH176" s="38">
        <f>IF(Weekly[[#This Row],[H Odds &lt;]]="",BH175,IF(AND(Weekly[[#This Row],[H Odds &lt;]]&lt;&gt;"",Weekly[[#This Row],[KNC_P]]=TRUE,Weekly[[#This Row],[Actual]]=TRUE),BH175+Weekly[[#This Row],[H Odds &lt;]]-1,IF(AND(Weekly[[#This Row],[H Odds &lt;]]&lt;&gt;"",Weekly[[#This Row],[KNC_P]]=TRUE,Weekly[[#This Row],[Actual]]=FALSE),BH175-1,BH175)))</f>
        <v>39</v>
      </c>
      <c r="BI176" s="38">
        <f>IF(Weekly[[#This Row],[H Odds &lt;]]="",BI175,IF(AND(Weekly[[#This Row],[H Odds &lt;]]&lt;&gt;"",Weekly[[#This Row],[TRUES]]&gt;0,Weekly[[#This Row],[Actual]]=TRUE),BI175+Weekly[[#This Row],[H Odds &lt;]]-1,IF(AND(Weekly[[#This Row],[H Odds &lt;]]&lt;&gt;"",Weekly[[#This Row],[TRUES]]=0),BI175,BI175-1)))</f>
        <v>56.54</v>
      </c>
      <c r="BJ176" s="38">
        <f>IF(Weekly[[#This Row],[H Odds &lt;]]="",BJ175,IF(AND(Weekly[[#This Row],[H Odds &lt;]]&lt;&gt;"",Weekly[[#This Row],[Actual]]=TRUE),BJ175+Weekly[[#This Row],[H Odds &lt;]]-1,IF(AND(Weekly[[#This Row],[H Odds &lt;]]&lt;&gt;"",Weekly[[#This Row],[Actual]]=FALSE),BJ175-1,BJ175)))</f>
        <v>55.54</v>
      </c>
      <c r="BK176" s="58">
        <f>IF(AND(Weekly[[#This Row],[TRUES]]&gt;4,Weekly[[#This Row],[Actual]]=TRUE),BK175+Weekly[[#This Row],[BF H Odds]]-1,IF(AND(Weekly[[#This Row],[FALSES]]&gt;4,Weekly[[#This Row],[Actual]]=FALSE),BK175+Weekly[[#This Row],[BF V Odds]]-1,IF(AND(Weekly[[#This Row],[TRUES]]&gt;4,Weekly[[#This Row],[Actual]]=FALSE),BK175-1,IF(AND(Weekly[[#This Row],[FALSES]]&gt;4,Weekly[[#This Row],[Actual]]=TRUE),BK175-1,BK175))))</f>
        <v>33.22000000000002</v>
      </c>
      <c r="BL176" s="58">
        <f>IF(AND(Weekly[[#This Row],[TRUES]]&gt;5,Weekly[[#This Row],[Actual]]=TRUE),BL175+Weekly[[#This Row],[BF H Odds]]-1,IF(AND(Weekly[[#This Row],[FALSES]]&gt;5,Weekly[[#This Row],[Actual]]=FALSE),BL175+Weekly[[#This Row],[BF V Odds]]-1,IF(AND(Weekly[[#This Row],[TRUES]]&gt;5,Weekly[[#This Row],[Actual]]=FALSE),BL175-1,IF(AND(Weekly[[#This Row],[FALSES]]&gt;5,Weekly[[#This Row],[Actual]]=TRUE),BL175-1,BL175))))</f>
        <v>37.960000000000008</v>
      </c>
      <c r="BM176" s="58">
        <f>IF(AND(Weekly[[#This Row],[TRUES]]&gt;6,Weekly[[#This Row],[Actual]]=TRUE),BM175+Weekly[[#This Row],[BF H Odds]]-1,IF(AND(Weekly[[#This Row],[FALSES]]&gt;6,Weekly[[#This Row],[Actual]]=FALSE),BM175+Weekly[[#This Row],[BF V Odds]]-1,IF(AND(Weekly[[#This Row],[TRUES]]&gt;6,Weekly[[#This Row],[Actual]]=FALSE),BM175-1,IF(AND(Weekly[[#This Row],[FALSES]]&gt;6,Weekly[[#This Row],[Actual]]=TRUE),BM175-1,BM175))))</f>
        <v>41.820000000000007</v>
      </c>
      <c r="BN176" s="24"/>
    </row>
    <row r="177" spans="1:66" x14ac:dyDescent="0.25">
      <c r="A177" s="1">
        <v>204</v>
      </c>
      <c r="B177" s="10">
        <v>44259</v>
      </c>
      <c r="C177" s="17" t="s">
        <v>13</v>
      </c>
      <c r="D177" s="15" t="s">
        <v>19</v>
      </c>
      <c r="E177" t="b">
        <v>0</v>
      </c>
      <c r="F177" t="b">
        <v>1</v>
      </c>
      <c r="G177" t="b">
        <v>1</v>
      </c>
      <c r="H177" t="b">
        <v>1</v>
      </c>
      <c r="I177" t="b">
        <v>1</v>
      </c>
      <c r="J177" t="b">
        <v>0</v>
      </c>
      <c r="K177" t="b">
        <v>1</v>
      </c>
      <c r="L177" t="b">
        <v>0</v>
      </c>
      <c r="N177">
        <v>5</v>
      </c>
      <c r="O177">
        <v>2.68</v>
      </c>
      <c r="P177" t="b">
        <v>1</v>
      </c>
      <c r="Q177" t="s">
        <v>76</v>
      </c>
      <c r="R177" s="9">
        <f>IFERROR(IF(Weekly[[#This Row],[Won Bet?]]="yes",R176+(Weekly[[#This Row],[BF Odds]]*Weekly[[#This Row],[BF Stake]])-Weekly[[#This Row],[BF Stake]],R176-Weekly[[#This Row],[BF Stake]]),R176)</f>
        <v>191.75</v>
      </c>
      <c r="S177" s="9">
        <f>IFERROR(IF(Weekly[[#This Row],[Won Bet?]]="yes",S176+(((Weekly[[#This Row],[BF Odds]]*Weekly[[#This Row],[BF Stake]])-Weekly[[#This Row],[BF Stake]])*0.95),S176-Weekly[[#This Row],[BF Stake]]),S176)</f>
        <v>190.16249999999999</v>
      </c>
      <c r="T177" s="13">
        <v>2.68</v>
      </c>
      <c r="U177" s="13">
        <v>1.58</v>
      </c>
      <c r="V177" s="24">
        <f>IF(Weekly[[#This Row],[Actual]]="","",IF(AND(Weekly[[#This Row],[SVC_P]]=Weekly[[#This Row],[Actual]],Weekly[[#This Row],[SVC_P]]=TRUE),V176+Weekly[[#This Row],[BF H Odds]]-1,IF(AND(Weekly[[#This Row],[SVC_P]]=Weekly[[#This Row],[Actual]],Weekly[[#This Row],[SVC_P]]=FALSE),V176+Weekly[[#This Row],[BF V Odds]]-1,V176-1)))</f>
        <v>63.28000000000003</v>
      </c>
      <c r="W177" s="24">
        <f>IF(Weekly[[#This Row],[Actual]]="","",IF(AND(Weekly[[#This Row],[SVC_P]]=FALSE,Weekly[[#This Row],[Actual]]=TRUE),W176+Weekly[[#This Row],[BF H Odds]]-1,IF(AND(Weekly[[#This Row],[SVC_P]]=TRUE,Weekly[[#This Row],[Actual]]=FALSE,),W176+Weekly[[#This Row],[BF V Odds]]-1,W176-1)))</f>
        <v>-124.3</v>
      </c>
      <c r="X177" s="24">
        <f>IF(Weekly[[#This Row],[Actual]]="","",IF(AND(Weekly[[#This Row],[ADBC_P]]=Weekly[[#This Row],[Actual]],Weekly[[#This Row],[ADBC_P]]=TRUE),X176+Weekly[[#This Row],[BF H Odds]]-1,IF(AND(Weekly[[#This Row],[ADBC_P]]=Weekly[[#This Row],[Actual]],Weekly[[#This Row],[ADBC_P]]=FALSE),X176+Weekly[[#This Row],[BF V Odds]]-1,X176-1)))</f>
        <v>43.490000000000016</v>
      </c>
      <c r="Y177" s="24">
        <f>IF(Weekly[[#This Row],[Actual]]="","",IF(AND(Weekly[[#This Row],[ADBC_P]]=FALSE,Weekly[[#This Row],[Actual]]=TRUE),Y176+Weekly[[#This Row],[BF H Odds]]-1,IF(AND(Weekly[[#This Row],[ADBC_P]]=TRUE,Weekly[[#This Row],[Actual]]=FALSE),Y176+Weekly[[#This Row],[BF V Odds]]-1,Y176-1)))</f>
        <v>42.910000000000018</v>
      </c>
      <c r="Z177" s="24">
        <f>IF(Weekly[[#This Row],[Actual]]="","",IF(AND(Weekly[[#This Row],[RFC_P]]=Weekly[[#This Row],[Actual]],Weekly[[#This Row],[RFC_P]]=TRUE),Z176+Weekly[[#This Row],[BF H Odds]]-1,IF(AND(Weekly[[#This Row],[RFC_P]]=Weekly[[#This Row],[Actual]],Weekly[[#This Row],[RFC_P]]=FALSE),Z176+Weekly[[#This Row],[BF V Odds]]-1,Z176-1)))</f>
        <v>30.910000000000025</v>
      </c>
      <c r="AA177" s="24">
        <f>IF(Weekly[[#This Row],[Actual]]="","",IF(AND(Weekly[[#This Row],[RFC_P]]=FALSE,Weekly[[#This Row],[Actual]]=TRUE),AA176+Weekly[[#This Row],[BF H Odds]]-1,IF(AND(Weekly[[#This Row],[RFC_P]]=TRUE,Weekly[[#This Row],[Actual]]=FALSE),AA176+Weekly[[#This Row],[BF V Odds]]-1,AA176-1)))</f>
        <v>55.490000000000016</v>
      </c>
      <c r="AB177" s="24">
        <f>IF(Weekly[[#This Row],[Actual]]="","",IF(AND(Weekly[[#This Row],[GBC_P]]=Weekly[[#This Row],[Actual]],Weekly[[#This Row],[GBC_P]]=TRUE),AB176+Weekly[[#This Row],[BF H Odds]]-1,IF(AND(Weekly[[#This Row],[GBC_P]]=Weekly[[#This Row],[Actual]],Weekly[[#This Row],[GBC_P]]=FALSE),AB176+Weekly[[#This Row],[BF V Odds]]-1,AB176-1)))</f>
        <v>30.95000000000001</v>
      </c>
      <c r="AC177" s="24">
        <f>IF(Weekly[[#This Row],[Actual]]="","",IF(AND(Weekly[[#This Row],[GBC_P]]=FALSE,Weekly[[#This Row],[Actual]]=TRUE),AC176+Weekly[[#This Row],[BF H Odds]]-1,IF(AND(Weekly[[#This Row],[GBC_P]]=TRUE,Weekly[[#This Row],[Actual]]=FALSE),AC176+Weekly[[#This Row],[BF V Odds]]-1,AC176-1)))</f>
        <v>55.450000000000017</v>
      </c>
      <c r="AD177" s="24">
        <f>IF(Weekly[[#This Row],[Actual]]="","",IF(AND(Weekly[[#This Row],[HGBC_P]]=Weekly[[#This Row],[Actual]],Weekly[[#This Row],[HGBC_P]]=TRUE),AD176+Weekly[[#This Row],[BF H Odds]]-1,IF(AND(Weekly[[#This Row],[HGBC_P]]=Weekly[[#This Row],[Actual]],Weekly[[#This Row],[HGBC_P]]=FALSE),AD176+Weekly[[#This Row],[BF V Odds]]-1,AD176-1)))</f>
        <v>29.030000000000051</v>
      </c>
      <c r="AE177" s="24">
        <f>IF(Weekly[[#This Row],[Actual]]="","",IF(AND(Weekly[[#This Row],[HGBC_P]]=FALSE,Weekly[[#This Row],[Actual]]=TRUE),AE176+Weekly[[#This Row],[BF H Odds]]-1,IF(AND(Weekly[[#This Row],[HGBC_P]]=TRUE,Weekly[[#This Row],[Actual]]=FALSE),AE176+Weekly[[#This Row],[BF V Odds]]-1,AE176-1)))</f>
        <v>57.370000000000012</v>
      </c>
      <c r="AF177" s="24">
        <f>IF(Weekly[[#This Row],[Actual]]="","",IF(AND(Weekly[[#This Row],[XGB_P]]=Weekly[[#This Row],[Actual]],Weekly[[#This Row],[XGB_P]]=TRUE),AF176+Weekly[[#This Row],[BF H Odds]]-1,IF(AND(Weekly[[#This Row],[XGB_P]]=Weekly[[#This Row],[Actual]],Weekly[[#This Row],[XGB_P]]=FALSE),AF176+Weekly[[#This Row],[BF V Odds]]-1,AF176-1)))</f>
        <v>38.360000000000021</v>
      </c>
      <c r="AG177" s="24">
        <f>IF(Weekly[[#This Row],[Actual]]="","",IF(AND(Weekly[[#This Row],[XGB_P]]=FALSE,Weekly[[#This Row],[Actual]]=TRUE),AG176+Weekly[[#This Row],[BF H Odds]]-1,IF(AND(Weekly[[#This Row],[XGB_P]]=TRUE,Weekly[[#This Row],[Actual]]=FALSE),AG176+Weekly[[#This Row],[BF V Odds]]-1,AG176-1)))</f>
        <v>48.040000000000013</v>
      </c>
      <c r="AH177" s="24">
        <f>IF(Weekly[[#This Row],[Actual]]="","",IF(AND(Weekly[[#This Row],[QDA_P]]=Weekly[[#This Row],[Actual]],Weekly[[#This Row],[QDA_P]]=TRUE),AH176+Weekly[[#This Row],[BF H Odds]]-1,IF(AND(Weekly[[#This Row],[QDA_P]]=Weekly[[#This Row],[Actual]],Weekly[[#This Row],[QDA_P]]=FALSE),AH176+Weekly[[#This Row],[BF V Odds]]-1,AH176-1)))</f>
        <v>20.800000000000018</v>
      </c>
      <c r="AI177" s="24">
        <f>IF(Weekly[[#This Row],[Actual]]="","",IF(AND(Weekly[[#This Row],[QDA_P]]=FALSE,Weekly[[#This Row],[Actual]]=TRUE),AI176+Weekly[[#This Row],[BF H Odds]]-1,IF(AND(Weekly[[#This Row],[QDA_P]]=TRUE,Weekly[[#This Row],[Actual]]=FALSE),AI176+Weekly[[#This Row],[BF V Odds]]-1,AI176-1)))</f>
        <v>65.600000000000023</v>
      </c>
      <c r="AJ177" s="24">
        <f>IF(Weekly[[#This Row],[Actual]]="","",IF(AND(Weekly[[#This Row],[KNC_P]]=TRUE,Weekly[[#This Row],[Actual]]=TRUE),AJ176+Weekly[[#This Row],[BF H Odds]]-1,IF(AND(Weekly[[#This Row],[KNC_P]]=FALSE,Weekly[[#This Row],[Actual]]=FALSE),AJ176+Weekly[[#This Row],[BF V Odds]]-1,AJ176-1)))</f>
        <v>34.630000000000003</v>
      </c>
      <c r="AK177" s="24">
        <f>IF(Weekly[[#This Row],[Actual]]="","",IF(AND(Weekly[[#This Row],[KNC_P]]=FALSE,Weekly[[#This Row],[Actual]]=TRUE),AK176+Weekly[[#This Row],[BF H Odds]]-1,IF(AND(Weekly[[#This Row],[KNC_P]]=TRUE,Weekly[[#This Row],[Actual]]=FALSE),AK176+Weekly[[#This Row],[BF V Odds]]-1,AK176-1)))</f>
        <v>44.819999999999993</v>
      </c>
      <c r="AL177" s="30">
        <f>IF(Weekly[[#This Row],[Actual]]="","",COUNTIF(Weekly[[#This Row],[SVC_P]:[QDA_P]],TRUE))</f>
        <v>5</v>
      </c>
      <c r="AM177" s="30">
        <f>IF(Weekly[[#This Row],[Actual]]="","",COUNTIF(Weekly[[#This Row],[SVC_P]:[QDA_P]],FALSE))</f>
        <v>2</v>
      </c>
      <c r="AN177" t="str">
        <f>IF(AND(Weekly[[#This Row],[BF V Odds]]&gt;$BO$6,Weekly[[#This Row],[BF V Odds]] &lt; $BO$7),Weekly[[#This Row],[BF V Odds]],"")</f>
        <v/>
      </c>
      <c r="AO177" t="str">
        <f>IF(AND(Weekly[[#This Row],[BF H Odds]]&gt;$BO$6, Weekly[[#This Row],[BF H Odds]] &lt; $BO$7),Weekly[[#This Row],[BF H Odds]],"")</f>
        <v/>
      </c>
      <c r="AP177" s="37">
        <f>IF(AND(Weekly[[#This Row],[V Odds &lt;]]="",Weekly[[#This Row],[H Odds &lt;]]=""),AP176,IF(AND(Weekly[[#This Row],[H Odds &lt;]]&lt;&gt;"",Weekly[[#This Row],[SVC_P]]=TRUE,Weekly[[#This Row],[Actual]]=TRUE),AP176+Weekly[[#This Row],[H Odds &lt;]]-1,IF(AND(Weekly[[#This Row],[V Odds &lt;]]&lt;&gt;"",Weekly[[#This Row],[SVC_P]]=FALSE,Weekly[[#This Row],[Actual]]=FALSE),AP176+Weekly[[#This Row],[V Odds &lt;]]-1,IF(AND(Weekly[[#This Row],[V Odds &lt;]]&lt;&gt;"",Weekly[[#This Row],[SVC_P]]=FALSE,Weekly[[#This Row],[Actual]]=TRUE),AP176-1,IF(AND(Weekly[[#This Row],[H Odds &lt;]]&lt;&gt;"",Weekly[[#This Row],[SVC_P]]=TRUE,Weekly[[#This Row],[Actual]]=FALSE),AP176-1,AP176)))))</f>
        <v>61.580000000000013</v>
      </c>
      <c r="AQ177" s="37">
        <f>IF(AND(Weekly[[#This Row],[V Odds &lt;]]="",Weekly[[#This Row],[H Odds &lt;]]=""),AQ176,IF(AND(Weekly[[#This Row],[H Odds &lt;]]&lt;&gt;"",Weekly[[#This Row],[ADBC_P]]=TRUE,Weekly[[#This Row],[Actual]]=TRUE),AQ176+Weekly[[#This Row],[H Odds &lt;]]-1,IF(AND(Weekly[[#This Row],[V Odds &lt;]]&lt;&gt;"",Weekly[[#This Row],[ADBC_P]]=FALSE,Weekly[[#This Row],[Actual]]=FALSE),AQ176+Weekly[[#This Row],[V Odds &lt;]]-1,IF(AND(Weekly[[#This Row],[V Odds &lt;]]&lt;&gt;"",Weekly[[#This Row],[ADBC_P]]=FALSE,Weekly[[#This Row],[Actual]]=TRUE),AQ176-1,IF(AND(Weekly[[#This Row],[H Odds &lt;]]&lt;&gt;"",Weekly[[#This Row],[ADBC_P]]=TRUE,Weekly[[#This Row],[Actual]]=FALSE),AQ176-1,AQ176)))))</f>
        <v>48.33</v>
      </c>
      <c r="AR177" s="37">
        <f>IF(AND(Weekly[[#This Row],[V Odds &lt;]]="",Weekly[[#This Row],[H Odds &lt;]]=""),AR176,IF(AND(Weekly[[#This Row],[H Odds &lt;]]&lt;&gt;"",Weekly[[#This Row],[RFC_P]]=TRUE,Weekly[[#This Row],[Actual]]=TRUE),AR176+Weekly[[#This Row],[H Odds &lt;]]-1,IF(AND(Weekly[[#This Row],[V Odds &lt;]]&lt;&gt;"",Weekly[[#This Row],[RFC_P]]=FALSE,Weekly[[#This Row],[Actual]]=FALSE),AR176+Weekly[[#This Row],[V Odds &lt;]]-1,IF(AND(Weekly[[#This Row],[V Odds &lt;]]&lt;&gt;"",Weekly[[#This Row],[RFC_P]]=FALSE,Weekly[[#This Row],[Actual]]=TRUE),AR176-1,IF(AND(Weekly[[#This Row],[H Odds &lt;]]&lt;&gt;"",Weekly[[#This Row],[RFC_P]]=TRUE,Weekly[[#This Row],[Actual]]=FALSE),AR176-1,AR176)))))</f>
        <v>44.59</v>
      </c>
      <c r="AS177" s="37">
        <f>IF(AND(Weekly[[#This Row],[V Odds &lt;]]="",Weekly[[#This Row],[H Odds &lt;]]=""),AS176,IF(AND(Weekly[[#This Row],[H Odds &lt;]]&lt;&gt;"",Weekly[[#This Row],[GBC_P]]=TRUE,Weekly[[#This Row],[Actual]]=TRUE),AS176+Weekly[[#This Row],[H Odds &lt;]]-1,IF(AND(Weekly[[#This Row],[V Odds &lt;]]&lt;&gt;"",Weekly[[#This Row],[GBC_P]]=FALSE,Weekly[[#This Row],[Actual]]=FALSE),AS176+Weekly[[#This Row],[V Odds &lt;]]-1,IF(AND(Weekly[[#This Row],[V Odds &lt;]]&lt;&gt;"",Weekly[[#This Row],[GBC_P]]=FALSE,Weekly[[#This Row],[Actual]]=TRUE),AS176-1,IF(AND(Weekly[[#This Row],[H Odds &lt;]]&lt;&gt;"",Weekly[[#This Row],[GBC_P]]=TRUE,Weekly[[#This Row],[Actual]]=FALSE),AS176-1,AS176)))))</f>
        <v>47.08</v>
      </c>
      <c r="AT177" s="37">
        <f>IF(AND(Weekly[[#This Row],[V Odds &lt;]]="",Weekly[[#This Row],[H Odds &lt;]]=""),AT176,IF(AND(Weekly[[#This Row],[H Odds &lt;]]&lt;&gt;"",Weekly[[#This Row],[HGBC_P]]=TRUE,Weekly[[#This Row],[Actual]]=TRUE),AT176+Weekly[[#This Row],[H Odds &lt;]]-1,IF(AND(Weekly[[#This Row],[V Odds &lt;]]&lt;&gt;"",Weekly[[#This Row],[HGBC_P]]=FALSE,Weekly[[#This Row],[Actual]]=FALSE),AT176+Weekly[[#This Row],[V Odds &lt;]]-1,IF(AND(Weekly[[#This Row],[V Odds &lt;]]&lt;&gt;"",Weekly[[#This Row],[HGBC_P]]=FALSE,Weekly[[#This Row],[Actual]]=TRUE),AT176-1,IF(AND(Weekly[[#This Row],[H Odds &lt;]]&lt;&gt;"",Weekly[[#This Row],[HGBC_P]]=TRUE,Weekly[[#This Row],[Actual]]=FALSE),AT176-1,AT176)))))</f>
        <v>45.61</v>
      </c>
      <c r="AU177" s="37">
        <f>IF(AND(Weekly[[#This Row],[V Odds &lt;]]="",Weekly[[#This Row],[H Odds &lt;]]=""),AU176,IF(AND(Weekly[[#This Row],[H Odds &lt;]]&lt;&gt;"",Weekly[[#This Row],[XGB_P]]=TRUE,Weekly[[#This Row],[Actual]]=TRUE),AU176+Weekly[[#This Row],[H Odds &lt;]]-1,IF(AND(Weekly[[#This Row],[V Odds &lt;]]&lt;&gt;"",Weekly[[#This Row],[XGB_P]]=FALSE,Weekly[[#This Row],[Actual]]=FALSE),AU176+Weekly[[#This Row],[V Odds &lt;]]-1,IF(AND(Weekly[[#This Row],[V Odds &lt;]]&lt;&gt;"",Weekly[[#This Row],[XGB_P]]=FALSE,Weekly[[#This Row],[Actual]]=TRUE),AU176-1,IF(AND(Weekly[[#This Row],[H Odds &lt;]]&lt;&gt;"",Weekly[[#This Row],[XGB_P]]=TRUE,Weekly[[#This Row],[Actual]]=FALSE),AU176-1,AU176)))))</f>
        <v>50.010000000000005</v>
      </c>
      <c r="AV177" s="37">
        <f>IF(AND(Weekly[[#This Row],[V Odds &lt;]]="",Weekly[[#This Row],[H Odds &lt;]]=""),AV176,IF(AND(Weekly[[#This Row],[H Odds &lt;]]&lt;&gt;"",Weekly[[#This Row],[QDA_P]]=TRUE,Weekly[[#This Row],[Actual]]=TRUE),AV176+Weekly[[#This Row],[H Odds &lt;]]-1,IF(AND(Weekly[[#This Row],[V Odds &lt;]]&lt;&gt;"",Weekly[[#This Row],[QDA_P]]=FALSE,Weekly[[#This Row],[Actual]]=FALSE),AV176+Weekly[[#This Row],[V Odds &lt;]]-1,IF(AND(Weekly[[#This Row],[V Odds &lt;]]&lt;&gt;"",Weekly[[#This Row],[QDA_P]]=FALSE,Weekly[[#This Row],[Actual]]=TRUE),AV176-1,IF(AND(Weekly[[#This Row],[H Odds &lt;]]&lt;&gt;"",Weekly[[#This Row],[QDA_P]]=TRUE,Weekly[[#This Row],[Actual]]=FALSE),AV176-1,AV176)))))</f>
        <v>44.749999999999993</v>
      </c>
      <c r="AW177" s="37">
        <f>IF(AND(Weekly[[#This Row],[H Odds &lt;]]="",Weekly[[#This Row],[V Odds &lt;]]=""),AW176,IF(AND(Weekly[[#This Row],[KNC_P]]=Weekly[[#This Row],[Actual]],Weekly[[#This Row],[KNC_P]]=TRUE),AW176+Weekly[[#This Row],[BF H Odds]]-1,IF(AND(Weekly[[#This Row],[KNC_P]]=Weekly[[#This Row],[Actual]],Weekly[[#This Row],[KNC_P]]=FALSE),AW176+Weekly[[#This Row],[BF V Odds]]-1,AW176-1)))</f>
        <v>35.94</v>
      </c>
      <c r="AX177" s="37">
        <f>IF(AND(Weekly[[#This Row],[V Odds &lt;]]="",Weekly[[#This Row],[H Odds &lt;]]=""),AX176,IF(AND(Weekly[[#This Row],[V Odds &lt;]]&lt;&gt;"",Weekly[[#This Row],[FALSES]]&gt;0,Weekly[[#This Row],[Actual]]=FALSE),AX176+Weekly[[#This Row],[V Odds &lt;]]-1,IF(AND(Weekly[[#This Row],[H Odds &lt;]]&lt;&gt;"",Weekly[[#This Row],[TRUES]]&gt;0,Weekly[[#This Row],[Actual]]=TRUE),AX176+Weekly[[#This Row],[H Odds &lt;]]-1,IF(AND(Weekly[[#This Row],[V Odds &lt;]]&lt;&gt;"",Weekly[[#This Row],[FALSES]]=0),AX176,IF(AND(Weekly[[#This Row],[H Odds &lt;]]&lt;&gt;"",Weekly[[#This Row],[TRUES]]=0),AX176,AX176-1)))))</f>
        <v>64.699999999999989</v>
      </c>
      <c r="AY177" s="37">
        <f>IF(AND(Weekly[[#This Row],[V Odds &lt;]]="",Weekly[[#This Row],[H Odds &lt;]]=""),AY176,IF(AND(Weekly[[#This Row],[V Odds &lt;]]&lt;&gt;"",Weekly[[#This Row],[FALSES]]&gt;0,Weekly[[#This Row],[Actual]]=FALSE),AY176+((Weekly[[#This Row],[V Odds &lt;]]-1)*0.92),IF(AND(Weekly[[#This Row],[H Odds &lt;]]&lt;&gt;"",Weekly[[#This Row],[TRUES]]&gt;0,Weekly[[#This Row],[Actual]]=TRUE),AY176+((Weekly[[#This Row],[H Odds &lt;]]-1)*0.92),IF(AND(Weekly[[#This Row],[V Odds &lt;]]&lt;&gt;"",Weekly[[#This Row],[FALSES]]=0),AY176,IF(AND(Weekly[[#This Row],[H Odds &lt;]]&lt;&gt;"",Weekly[[#This Row],[TRUES]]=0),AY176,AY176-1)))))</f>
        <v>60.964000000000013</v>
      </c>
      <c r="AZ177" s="37">
        <f>IF(AND(Weekly[[#This Row],[V Odds &lt;]]="",Weekly[[#This Row],[H Odds &lt;]]=""),AZ176,IF(AND(Weekly[[#This Row],[V Odds &lt;]]&lt;&gt;"",Weekly[[#This Row],[Actual]]=FALSE),AZ176+Weekly[[#This Row],[V Odds &lt;]]-1,IF(AND(Weekly[[#This Row],[H Odds &lt;]]&lt;&gt;"",Weekly[[#This Row],[Actual]]=TRUE),AZ176+Weekly[[#This Row],[H Odds &lt;]]-1,AZ176-1)))</f>
        <v>68.669999999999987</v>
      </c>
      <c r="BA177" s="38">
        <f>IF(Weekly[[#This Row],[H Odds &lt;]]="",BA176,IF(AND(Weekly[[#This Row],[H Odds &lt;]]&lt;&gt;"",Weekly[[#This Row],[SVC_P]]=TRUE,Weekly[[#This Row],[Actual]]=TRUE),BA176+Weekly[[#This Row],[H Odds &lt;]]-1,IF(AND(Weekly[[#This Row],[H Odds &lt;]]&lt;&gt;"",Weekly[[#This Row],[SVC_P]]=TRUE,Weekly[[#This Row],[Actual]]=FALSE),BA176-1,BA176)))</f>
        <v>56.54</v>
      </c>
      <c r="BB177" s="38">
        <f>IF(Weekly[[#This Row],[H Odds &lt;]]="",BB176,IF(AND(Weekly[[#This Row],[H Odds &lt;]]&lt;&gt;"",Weekly[[#This Row],[ADBC_P]]=TRUE,Weekly[[#This Row],[Actual]]=TRUE),BB176+Weekly[[#This Row],[H Odds &lt;]]-1,IF(AND(Weekly[[#This Row],[H Odds &lt;]]&lt;&gt;"",Weekly[[#This Row],[ADBC_P]]=TRUE,Weekly[[#This Row],[Actual]]=FALSE),BB176-1,BB176)))</f>
        <v>43.01</v>
      </c>
      <c r="BC177" s="38">
        <f>IF(Weekly[[#This Row],[H Odds &lt;]]="",BC176,IF(AND(Weekly[[#This Row],[H Odds &lt;]]&lt;&gt;"",Weekly[[#This Row],[RFC_P]]=TRUE,Weekly[[#This Row],[Actual]]=TRUE),BC176+Weekly[[#This Row],[H Odds &lt;]]-1,IF(AND(Weekly[[#This Row],[H Odds &lt;]]&lt;&gt;"",Weekly[[#This Row],[RFC_P]]=TRUE,Weekly[[#This Row],[Actual]]=FALSE),BC176-1,BC176)))</f>
        <v>42.76</v>
      </c>
      <c r="BD177" s="38">
        <f>IF(Weekly[[#This Row],[H Odds &lt;]]="",BD176,IF(AND(Weekly[[#This Row],[H Odds &lt;]]&lt;&gt;"",Weekly[[#This Row],[GBC_P]]=TRUE,Weekly[[#This Row],[Actual]]=TRUE),BD176+Weekly[[#This Row],[H Odds &lt;]]-1,IF(AND(Weekly[[#This Row],[H Odds &lt;]]&lt;&gt;"",Weekly[[#This Row],[GBC_P]]=TRUE,Weekly[[#This Row],[Actual]]=FALSE),BD176-1,BD176)))</f>
        <v>43.76</v>
      </c>
      <c r="BE177" s="38">
        <f>IF(Weekly[[#This Row],[H Odds &lt;]]="",BE176,IF(AND(Weekly[[#This Row],[H Odds &lt;]]&lt;&gt;"",Weekly[[#This Row],[HGBC_P]]=TRUE,Weekly[[#This Row],[Actual]]=TRUE),BE176+Weekly[[#This Row],[H Odds &lt;]]-1,IF(AND(Weekly[[#This Row],[H Odds &lt;]]&lt;&gt;"",Weekly[[#This Row],[HGBC_P]]=TRUE,Weekly[[#This Row],[Actual]]=FALSE),BE176-1,BE176)))</f>
        <v>44.01</v>
      </c>
      <c r="BF177" s="38">
        <f>IF(Weekly[[#This Row],[H Odds &lt;]]="",BF176,IF(AND(Weekly[[#This Row],[H Odds &lt;]]&lt;&gt;"",Weekly[[#This Row],[XGB_P]]=TRUE,Weekly[[#This Row],[Actual]]=TRUE),BF176+Weekly[[#This Row],[H Odds &lt;]]-1,IF(AND(Weekly[[#This Row],[H Odds &lt;]]&lt;&gt;"",Weekly[[#This Row],[XGB_P]]=TRUE,Weekly[[#This Row],[Actual]]=FALSE),BF176-1,BF176)))</f>
        <v>47.28</v>
      </c>
      <c r="BG177" s="38">
        <f>IF(Weekly[[#This Row],[H Odds &lt;]]="",BG176,IF(AND(Weekly[[#This Row],[H Odds &lt;]]&lt;&gt;"",Weekly[[#This Row],[QDA_P]]=TRUE,Weekly[[#This Row],[Actual]]=TRUE),BG176+Weekly[[#This Row],[H Odds &lt;]]-1,IF(AND(Weekly[[#This Row],[H Odds &lt;]]&lt;&gt;"",Weekly[[#This Row],[QDA_P]]=TRUE,Weekly[[#This Row],[Actual]]=FALSE),BG176-1,BG176)))</f>
        <v>40.729999999999997</v>
      </c>
      <c r="BH177" s="38">
        <f>IF(Weekly[[#This Row],[H Odds &lt;]]="",BH176,IF(AND(Weekly[[#This Row],[H Odds &lt;]]&lt;&gt;"",Weekly[[#This Row],[KNC_P]]=TRUE,Weekly[[#This Row],[Actual]]=TRUE),BH176+Weekly[[#This Row],[H Odds &lt;]]-1,IF(AND(Weekly[[#This Row],[H Odds &lt;]]&lt;&gt;"",Weekly[[#This Row],[KNC_P]]=TRUE,Weekly[[#This Row],[Actual]]=FALSE),BH176-1,BH176)))</f>
        <v>39</v>
      </c>
      <c r="BI177" s="38">
        <f>IF(Weekly[[#This Row],[H Odds &lt;]]="",BI176,IF(AND(Weekly[[#This Row],[H Odds &lt;]]&lt;&gt;"",Weekly[[#This Row],[TRUES]]&gt;0,Weekly[[#This Row],[Actual]]=TRUE),BI176+Weekly[[#This Row],[H Odds &lt;]]-1,IF(AND(Weekly[[#This Row],[H Odds &lt;]]&lt;&gt;"",Weekly[[#This Row],[TRUES]]=0),BI176,BI176-1)))</f>
        <v>56.54</v>
      </c>
      <c r="BJ177" s="38">
        <f>IF(Weekly[[#This Row],[H Odds &lt;]]="",BJ176,IF(AND(Weekly[[#This Row],[H Odds &lt;]]&lt;&gt;"",Weekly[[#This Row],[Actual]]=TRUE),BJ176+Weekly[[#This Row],[H Odds &lt;]]-1,IF(AND(Weekly[[#This Row],[H Odds &lt;]]&lt;&gt;"",Weekly[[#This Row],[Actual]]=FALSE),BJ176-1,BJ176)))</f>
        <v>55.54</v>
      </c>
      <c r="BK177" s="58">
        <f>IF(AND(Weekly[[#This Row],[TRUES]]&gt;4,Weekly[[#This Row],[Actual]]=TRUE),BK176+Weekly[[#This Row],[BF H Odds]]-1,IF(AND(Weekly[[#This Row],[FALSES]]&gt;4,Weekly[[#This Row],[Actual]]=FALSE),BK176+Weekly[[#This Row],[BF V Odds]]-1,IF(AND(Weekly[[#This Row],[TRUES]]&gt;4,Weekly[[#This Row],[Actual]]=FALSE),BK176-1,IF(AND(Weekly[[#This Row],[FALSES]]&gt;4,Weekly[[#This Row],[Actual]]=TRUE),BK176-1,BK176))))</f>
        <v>33.800000000000018</v>
      </c>
      <c r="BL177" s="58">
        <f>IF(AND(Weekly[[#This Row],[TRUES]]&gt;5,Weekly[[#This Row],[Actual]]=TRUE),BL176+Weekly[[#This Row],[BF H Odds]]-1,IF(AND(Weekly[[#This Row],[FALSES]]&gt;5,Weekly[[#This Row],[Actual]]=FALSE),BL176+Weekly[[#This Row],[BF V Odds]]-1,IF(AND(Weekly[[#This Row],[TRUES]]&gt;5,Weekly[[#This Row],[Actual]]=FALSE),BL176-1,IF(AND(Weekly[[#This Row],[FALSES]]&gt;5,Weekly[[#This Row],[Actual]]=TRUE),BL176-1,BL176))))</f>
        <v>37.960000000000008</v>
      </c>
      <c r="BM177" s="58">
        <f>IF(AND(Weekly[[#This Row],[TRUES]]&gt;6,Weekly[[#This Row],[Actual]]=TRUE),BM176+Weekly[[#This Row],[BF H Odds]]-1,IF(AND(Weekly[[#This Row],[FALSES]]&gt;6,Weekly[[#This Row],[Actual]]=FALSE),BM176+Weekly[[#This Row],[BF V Odds]]-1,IF(AND(Weekly[[#This Row],[TRUES]]&gt;6,Weekly[[#This Row],[Actual]]=FALSE),BM176-1,IF(AND(Weekly[[#This Row],[FALSES]]&gt;6,Weekly[[#This Row],[Actual]]=TRUE),BM176-1,BM176))))</f>
        <v>41.820000000000007</v>
      </c>
      <c r="BN177" s="24"/>
    </row>
    <row r="178" spans="1:66" x14ac:dyDescent="0.25">
      <c r="A178" s="1">
        <v>205</v>
      </c>
      <c r="B178" s="10">
        <v>44265</v>
      </c>
      <c r="C178" s="33" t="s">
        <v>32</v>
      </c>
      <c r="D178" s="15" t="s">
        <v>22</v>
      </c>
      <c r="E178" t="b">
        <v>1</v>
      </c>
      <c r="F178" t="b">
        <v>1</v>
      </c>
      <c r="G178" t="b">
        <v>1</v>
      </c>
      <c r="H178" t="b">
        <v>1</v>
      </c>
      <c r="I178" t="b">
        <v>1</v>
      </c>
      <c r="J178" t="b">
        <v>1</v>
      </c>
      <c r="K178" t="b">
        <v>0</v>
      </c>
      <c r="L178" t="b">
        <v>1</v>
      </c>
      <c r="N178" t="str">
        <f>IF(Weekly[[#This Row],[H/V]]="&lt;&gt;",1,"")</f>
        <v/>
      </c>
      <c r="O178" t="str">
        <f>IF(Weekly[[#This Row],[H/V]]="H",Weekly[[#This Row],[BF H Odds]],IF(Weekly[[#This Row],[H/V]]="V",Weekly[[#This Row],[BF V Odds]],""))</f>
        <v/>
      </c>
      <c r="P178" t="b">
        <v>1</v>
      </c>
      <c r="R178" s="9">
        <f>IFERROR(IF(Weekly[[#This Row],[Won Bet?]]="yes",R177+(Weekly[[#This Row],[BF Odds]]*Weekly[[#This Row],[BF Stake]])-Weekly[[#This Row],[BF Stake]],R177-Weekly[[#This Row],[BF Stake]]),R177)</f>
        <v>191.75</v>
      </c>
      <c r="S178" s="9">
        <f>IFERROR(IF(Weekly[[#This Row],[Won Bet?]]="yes",S177+(((Weekly[[#This Row],[BF Odds]]*Weekly[[#This Row],[BF Stake]])-Weekly[[#This Row],[BF Stake]])*0.95),S177-Weekly[[#This Row],[BF Stake]]),S177)</f>
        <v>190.16249999999999</v>
      </c>
      <c r="T178" s="13">
        <v>2.06</v>
      </c>
      <c r="U178" s="13">
        <v>1.24</v>
      </c>
      <c r="V178" s="24">
        <f>IF(Weekly[[#This Row],[Actual]]="","",IF(AND(Weekly[[#This Row],[SVC_P]]=Weekly[[#This Row],[Actual]],Weekly[[#This Row],[SVC_P]]=TRUE),V177+Weekly[[#This Row],[BF H Odds]]-1,IF(AND(Weekly[[#This Row],[SVC_P]]=Weekly[[#This Row],[Actual]],Weekly[[#This Row],[SVC_P]]=FALSE),V177+Weekly[[#This Row],[BF V Odds]]-1,V177-1)))</f>
        <v>63.520000000000024</v>
      </c>
      <c r="W178" s="24">
        <f>IF(Weekly[[#This Row],[Actual]]="","",IF(AND(Weekly[[#This Row],[SVC_P]]=FALSE,Weekly[[#This Row],[Actual]]=TRUE),W177+Weekly[[#This Row],[BF H Odds]]-1,IF(AND(Weekly[[#This Row],[SVC_P]]=TRUE,Weekly[[#This Row],[Actual]]=FALSE,),W177+Weekly[[#This Row],[BF V Odds]]-1,W177-1)))</f>
        <v>-125.3</v>
      </c>
      <c r="X178" s="24">
        <f>IF(Weekly[[#This Row],[Actual]]="","",IF(AND(Weekly[[#This Row],[ADBC_P]]=Weekly[[#This Row],[Actual]],Weekly[[#This Row],[ADBC_P]]=TRUE),X177+Weekly[[#This Row],[BF H Odds]]-1,IF(AND(Weekly[[#This Row],[ADBC_P]]=Weekly[[#This Row],[Actual]],Weekly[[#This Row],[ADBC_P]]=FALSE),X177+Weekly[[#This Row],[BF V Odds]]-1,X177-1)))</f>
        <v>43.730000000000018</v>
      </c>
      <c r="Y178" s="24">
        <f>IF(Weekly[[#This Row],[Actual]]="","",IF(AND(Weekly[[#This Row],[ADBC_P]]=FALSE,Weekly[[#This Row],[Actual]]=TRUE),Y177+Weekly[[#This Row],[BF H Odds]]-1,IF(AND(Weekly[[#This Row],[ADBC_P]]=TRUE,Weekly[[#This Row],[Actual]]=FALSE),Y177+Weekly[[#This Row],[BF V Odds]]-1,Y177-1)))</f>
        <v>41.910000000000018</v>
      </c>
      <c r="Z178" s="24">
        <f>IF(Weekly[[#This Row],[Actual]]="","",IF(AND(Weekly[[#This Row],[RFC_P]]=Weekly[[#This Row],[Actual]],Weekly[[#This Row],[RFC_P]]=TRUE),Z177+Weekly[[#This Row],[BF H Odds]]-1,IF(AND(Weekly[[#This Row],[RFC_P]]=Weekly[[#This Row],[Actual]],Weekly[[#This Row],[RFC_P]]=FALSE),Z177+Weekly[[#This Row],[BF V Odds]]-1,Z177-1)))</f>
        <v>31.150000000000027</v>
      </c>
      <c r="AA178" s="24">
        <f>IF(Weekly[[#This Row],[Actual]]="","",IF(AND(Weekly[[#This Row],[RFC_P]]=FALSE,Weekly[[#This Row],[Actual]]=TRUE),AA177+Weekly[[#This Row],[BF H Odds]]-1,IF(AND(Weekly[[#This Row],[RFC_P]]=TRUE,Weekly[[#This Row],[Actual]]=FALSE),AA177+Weekly[[#This Row],[BF V Odds]]-1,AA177-1)))</f>
        <v>54.490000000000016</v>
      </c>
      <c r="AB178" s="24">
        <f>IF(Weekly[[#This Row],[Actual]]="","",IF(AND(Weekly[[#This Row],[GBC_P]]=Weekly[[#This Row],[Actual]],Weekly[[#This Row],[GBC_P]]=TRUE),AB177+Weekly[[#This Row],[BF H Odds]]-1,IF(AND(Weekly[[#This Row],[GBC_P]]=Weekly[[#This Row],[Actual]],Weekly[[#This Row],[GBC_P]]=FALSE),AB177+Weekly[[#This Row],[BF V Odds]]-1,AB177-1)))</f>
        <v>31.190000000000012</v>
      </c>
      <c r="AC178" s="24">
        <f>IF(Weekly[[#This Row],[Actual]]="","",IF(AND(Weekly[[#This Row],[GBC_P]]=FALSE,Weekly[[#This Row],[Actual]]=TRUE),AC177+Weekly[[#This Row],[BF H Odds]]-1,IF(AND(Weekly[[#This Row],[GBC_P]]=TRUE,Weekly[[#This Row],[Actual]]=FALSE),AC177+Weekly[[#This Row],[BF V Odds]]-1,AC177-1)))</f>
        <v>54.450000000000017</v>
      </c>
      <c r="AD178" s="24">
        <f>IF(Weekly[[#This Row],[Actual]]="","",IF(AND(Weekly[[#This Row],[HGBC_P]]=Weekly[[#This Row],[Actual]],Weekly[[#This Row],[HGBC_P]]=TRUE),AD177+Weekly[[#This Row],[BF H Odds]]-1,IF(AND(Weekly[[#This Row],[HGBC_P]]=Weekly[[#This Row],[Actual]],Weekly[[#This Row],[HGBC_P]]=FALSE),AD177+Weekly[[#This Row],[BF V Odds]]-1,AD177-1)))</f>
        <v>29.270000000000049</v>
      </c>
      <c r="AE178" s="24">
        <f>IF(Weekly[[#This Row],[Actual]]="","",IF(AND(Weekly[[#This Row],[HGBC_P]]=FALSE,Weekly[[#This Row],[Actual]]=TRUE),AE177+Weekly[[#This Row],[BF H Odds]]-1,IF(AND(Weekly[[#This Row],[HGBC_P]]=TRUE,Weekly[[#This Row],[Actual]]=FALSE),AE177+Weekly[[#This Row],[BF V Odds]]-1,AE177-1)))</f>
        <v>56.370000000000012</v>
      </c>
      <c r="AF178" s="24">
        <f>IF(Weekly[[#This Row],[Actual]]="","",IF(AND(Weekly[[#This Row],[XGB_P]]=Weekly[[#This Row],[Actual]],Weekly[[#This Row],[XGB_P]]=TRUE),AF177+Weekly[[#This Row],[BF H Odds]]-1,IF(AND(Weekly[[#This Row],[XGB_P]]=Weekly[[#This Row],[Actual]],Weekly[[#This Row],[XGB_P]]=FALSE),AF177+Weekly[[#This Row],[BF V Odds]]-1,AF177-1)))</f>
        <v>38.600000000000023</v>
      </c>
      <c r="AG178" s="24">
        <f>IF(Weekly[[#This Row],[Actual]]="","",IF(AND(Weekly[[#This Row],[XGB_P]]=FALSE,Weekly[[#This Row],[Actual]]=TRUE),AG177+Weekly[[#This Row],[BF H Odds]]-1,IF(AND(Weekly[[#This Row],[XGB_P]]=TRUE,Weekly[[#This Row],[Actual]]=FALSE),AG177+Weekly[[#This Row],[BF V Odds]]-1,AG177-1)))</f>
        <v>47.040000000000013</v>
      </c>
      <c r="AH178" s="24">
        <f>IF(Weekly[[#This Row],[Actual]]="","",IF(AND(Weekly[[#This Row],[QDA_P]]=Weekly[[#This Row],[Actual]],Weekly[[#This Row],[QDA_P]]=TRUE),AH177+Weekly[[#This Row],[BF H Odds]]-1,IF(AND(Weekly[[#This Row],[QDA_P]]=Weekly[[#This Row],[Actual]],Weekly[[#This Row],[QDA_P]]=FALSE),AH177+Weekly[[#This Row],[BF V Odds]]-1,AH177-1)))</f>
        <v>19.800000000000018</v>
      </c>
      <c r="AI178" s="24">
        <f>IF(Weekly[[#This Row],[Actual]]="","",IF(AND(Weekly[[#This Row],[QDA_P]]=FALSE,Weekly[[#This Row],[Actual]]=TRUE),AI177+Weekly[[#This Row],[BF H Odds]]-1,IF(AND(Weekly[[#This Row],[QDA_P]]=TRUE,Weekly[[#This Row],[Actual]]=FALSE),AI177+Weekly[[#This Row],[BF V Odds]]-1,AI177-1)))</f>
        <v>65.840000000000018</v>
      </c>
      <c r="AJ178" s="24">
        <f>IF(Weekly[[#This Row],[Actual]]="","",IF(AND(Weekly[[#This Row],[KNC_P]]=TRUE,Weekly[[#This Row],[Actual]]=TRUE),AJ177+Weekly[[#This Row],[BF H Odds]]-1,IF(AND(Weekly[[#This Row],[KNC_P]]=FALSE,Weekly[[#This Row],[Actual]]=FALSE),AJ177+Weekly[[#This Row],[BF V Odds]]-1,AJ177-1)))</f>
        <v>34.870000000000005</v>
      </c>
      <c r="AK178" s="24">
        <f>IF(Weekly[[#This Row],[Actual]]="","",IF(AND(Weekly[[#This Row],[KNC_P]]=FALSE,Weekly[[#This Row],[Actual]]=TRUE),AK177+Weekly[[#This Row],[BF H Odds]]-1,IF(AND(Weekly[[#This Row],[KNC_P]]=TRUE,Weekly[[#This Row],[Actual]]=FALSE),AK177+Weekly[[#This Row],[BF V Odds]]-1,AK177-1)))</f>
        <v>43.819999999999993</v>
      </c>
      <c r="AL178" s="30">
        <f>IF(Weekly[[#This Row],[Actual]]="","",COUNTIF(Weekly[[#This Row],[SVC_P]:[QDA_P]],TRUE))</f>
        <v>6</v>
      </c>
      <c r="AM178" s="30">
        <f>IF(Weekly[[#This Row],[Actual]]="","",COUNTIF(Weekly[[#This Row],[SVC_P]:[QDA_P]],FALSE))</f>
        <v>1</v>
      </c>
      <c r="AN178" t="str">
        <f>IF(AND(Weekly[[#This Row],[BF V Odds]]&gt;$BO$6,Weekly[[#This Row],[BF V Odds]] &lt; $BO$7),Weekly[[#This Row],[BF V Odds]],"")</f>
        <v/>
      </c>
      <c r="AO178" t="str">
        <f>IF(AND(Weekly[[#This Row],[BF H Odds]]&gt;$BO$6, Weekly[[#This Row],[BF H Odds]] &lt; $BO$7),Weekly[[#This Row],[BF H Odds]],"")</f>
        <v/>
      </c>
      <c r="AP178" s="37">
        <f>IF(AND(Weekly[[#This Row],[V Odds &lt;]]="",Weekly[[#This Row],[H Odds &lt;]]=""),AP177,IF(AND(Weekly[[#This Row],[H Odds &lt;]]&lt;&gt;"",Weekly[[#This Row],[SVC_P]]=TRUE,Weekly[[#This Row],[Actual]]=TRUE),AP177+Weekly[[#This Row],[H Odds &lt;]]-1,IF(AND(Weekly[[#This Row],[V Odds &lt;]]&lt;&gt;"",Weekly[[#This Row],[SVC_P]]=FALSE,Weekly[[#This Row],[Actual]]=FALSE),AP177+Weekly[[#This Row],[V Odds &lt;]]-1,IF(AND(Weekly[[#This Row],[V Odds &lt;]]&lt;&gt;"",Weekly[[#This Row],[SVC_P]]=FALSE,Weekly[[#This Row],[Actual]]=TRUE),AP177-1,IF(AND(Weekly[[#This Row],[H Odds &lt;]]&lt;&gt;"",Weekly[[#This Row],[SVC_P]]=TRUE,Weekly[[#This Row],[Actual]]=FALSE),AP177-1,AP177)))))</f>
        <v>61.580000000000013</v>
      </c>
      <c r="AQ178" s="37">
        <f>IF(AND(Weekly[[#This Row],[V Odds &lt;]]="",Weekly[[#This Row],[H Odds &lt;]]=""),AQ177,IF(AND(Weekly[[#This Row],[H Odds &lt;]]&lt;&gt;"",Weekly[[#This Row],[ADBC_P]]=TRUE,Weekly[[#This Row],[Actual]]=TRUE),AQ177+Weekly[[#This Row],[H Odds &lt;]]-1,IF(AND(Weekly[[#This Row],[V Odds &lt;]]&lt;&gt;"",Weekly[[#This Row],[ADBC_P]]=FALSE,Weekly[[#This Row],[Actual]]=FALSE),AQ177+Weekly[[#This Row],[V Odds &lt;]]-1,IF(AND(Weekly[[#This Row],[V Odds &lt;]]&lt;&gt;"",Weekly[[#This Row],[ADBC_P]]=FALSE,Weekly[[#This Row],[Actual]]=TRUE),AQ177-1,IF(AND(Weekly[[#This Row],[H Odds &lt;]]&lt;&gt;"",Weekly[[#This Row],[ADBC_P]]=TRUE,Weekly[[#This Row],[Actual]]=FALSE),AQ177-1,AQ177)))))</f>
        <v>48.33</v>
      </c>
      <c r="AR178" s="37">
        <f>IF(AND(Weekly[[#This Row],[V Odds &lt;]]="",Weekly[[#This Row],[H Odds &lt;]]=""),AR177,IF(AND(Weekly[[#This Row],[H Odds &lt;]]&lt;&gt;"",Weekly[[#This Row],[RFC_P]]=TRUE,Weekly[[#This Row],[Actual]]=TRUE),AR177+Weekly[[#This Row],[H Odds &lt;]]-1,IF(AND(Weekly[[#This Row],[V Odds &lt;]]&lt;&gt;"",Weekly[[#This Row],[RFC_P]]=FALSE,Weekly[[#This Row],[Actual]]=FALSE),AR177+Weekly[[#This Row],[V Odds &lt;]]-1,IF(AND(Weekly[[#This Row],[V Odds &lt;]]&lt;&gt;"",Weekly[[#This Row],[RFC_P]]=FALSE,Weekly[[#This Row],[Actual]]=TRUE),AR177-1,IF(AND(Weekly[[#This Row],[H Odds &lt;]]&lt;&gt;"",Weekly[[#This Row],[RFC_P]]=TRUE,Weekly[[#This Row],[Actual]]=FALSE),AR177-1,AR177)))))</f>
        <v>44.59</v>
      </c>
      <c r="AS178" s="37">
        <f>IF(AND(Weekly[[#This Row],[V Odds &lt;]]="",Weekly[[#This Row],[H Odds &lt;]]=""),AS177,IF(AND(Weekly[[#This Row],[H Odds &lt;]]&lt;&gt;"",Weekly[[#This Row],[GBC_P]]=TRUE,Weekly[[#This Row],[Actual]]=TRUE),AS177+Weekly[[#This Row],[H Odds &lt;]]-1,IF(AND(Weekly[[#This Row],[V Odds &lt;]]&lt;&gt;"",Weekly[[#This Row],[GBC_P]]=FALSE,Weekly[[#This Row],[Actual]]=FALSE),AS177+Weekly[[#This Row],[V Odds &lt;]]-1,IF(AND(Weekly[[#This Row],[V Odds &lt;]]&lt;&gt;"",Weekly[[#This Row],[GBC_P]]=FALSE,Weekly[[#This Row],[Actual]]=TRUE),AS177-1,IF(AND(Weekly[[#This Row],[H Odds &lt;]]&lt;&gt;"",Weekly[[#This Row],[GBC_P]]=TRUE,Weekly[[#This Row],[Actual]]=FALSE),AS177-1,AS177)))))</f>
        <v>47.08</v>
      </c>
      <c r="AT178" s="37">
        <f>IF(AND(Weekly[[#This Row],[V Odds &lt;]]="",Weekly[[#This Row],[H Odds &lt;]]=""),AT177,IF(AND(Weekly[[#This Row],[H Odds &lt;]]&lt;&gt;"",Weekly[[#This Row],[HGBC_P]]=TRUE,Weekly[[#This Row],[Actual]]=TRUE),AT177+Weekly[[#This Row],[H Odds &lt;]]-1,IF(AND(Weekly[[#This Row],[V Odds &lt;]]&lt;&gt;"",Weekly[[#This Row],[HGBC_P]]=FALSE,Weekly[[#This Row],[Actual]]=FALSE),AT177+Weekly[[#This Row],[V Odds &lt;]]-1,IF(AND(Weekly[[#This Row],[V Odds &lt;]]&lt;&gt;"",Weekly[[#This Row],[HGBC_P]]=FALSE,Weekly[[#This Row],[Actual]]=TRUE),AT177-1,IF(AND(Weekly[[#This Row],[H Odds &lt;]]&lt;&gt;"",Weekly[[#This Row],[HGBC_P]]=TRUE,Weekly[[#This Row],[Actual]]=FALSE),AT177-1,AT177)))))</f>
        <v>45.61</v>
      </c>
      <c r="AU178" s="37">
        <f>IF(AND(Weekly[[#This Row],[V Odds &lt;]]="",Weekly[[#This Row],[H Odds &lt;]]=""),AU177,IF(AND(Weekly[[#This Row],[H Odds &lt;]]&lt;&gt;"",Weekly[[#This Row],[XGB_P]]=TRUE,Weekly[[#This Row],[Actual]]=TRUE),AU177+Weekly[[#This Row],[H Odds &lt;]]-1,IF(AND(Weekly[[#This Row],[V Odds &lt;]]&lt;&gt;"",Weekly[[#This Row],[XGB_P]]=FALSE,Weekly[[#This Row],[Actual]]=FALSE),AU177+Weekly[[#This Row],[V Odds &lt;]]-1,IF(AND(Weekly[[#This Row],[V Odds &lt;]]&lt;&gt;"",Weekly[[#This Row],[XGB_P]]=FALSE,Weekly[[#This Row],[Actual]]=TRUE),AU177-1,IF(AND(Weekly[[#This Row],[H Odds &lt;]]&lt;&gt;"",Weekly[[#This Row],[XGB_P]]=TRUE,Weekly[[#This Row],[Actual]]=FALSE),AU177-1,AU177)))))</f>
        <v>50.010000000000005</v>
      </c>
      <c r="AV178" s="37">
        <f>IF(AND(Weekly[[#This Row],[V Odds &lt;]]="",Weekly[[#This Row],[H Odds &lt;]]=""),AV177,IF(AND(Weekly[[#This Row],[H Odds &lt;]]&lt;&gt;"",Weekly[[#This Row],[QDA_P]]=TRUE,Weekly[[#This Row],[Actual]]=TRUE),AV177+Weekly[[#This Row],[H Odds &lt;]]-1,IF(AND(Weekly[[#This Row],[V Odds &lt;]]&lt;&gt;"",Weekly[[#This Row],[QDA_P]]=FALSE,Weekly[[#This Row],[Actual]]=FALSE),AV177+Weekly[[#This Row],[V Odds &lt;]]-1,IF(AND(Weekly[[#This Row],[V Odds &lt;]]&lt;&gt;"",Weekly[[#This Row],[QDA_P]]=FALSE,Weekly[[#This Row],[Actual]]=TRUE),AV177-1,IF(AND(Weekly[[#This Row],[H Odds &lt;]]&lt;&gt;"",Weekly[[#This Row],[QDA_P]]=TRUE,Weekly[[#This Row],[Actual]]=FALSE),AV177-1,AV177)))))</f>
        <v>44.749999999999993</v>
      </c>
      <c r="AW178" s="37">
        <f>IF(AND(Weekly[[#This Row],[H Odds &lt;]]="",Weekly[[#This Row],[V Odds &lt;]]=""),AW177,IF(AND(Weekly[[#This Row],[KNC_P]]=Weekly[[#This Row],[Actual]],Weekly[[#This Row],[KNC_P]]=TRUE),AW177+Weekly[[#This Row],[BF H Odds]]-1,IF(AND(Weekly[[#This Row],[KNC_P]]=Weekly[[#This Row],[Actual]],Weekly[[#This Row],[KNC_P]]=FALSE),AW177+Weekly[[#This Row],[BF V Odds]]-1,AW177-1)))</f>
        <v>35.94</v>
      </c>
      <c r="AX178" s="37">
        <f>IF(AND(Weekly[[#This Row],[V Odds &lt;]]="",Weekly[[#This Row],[H Odds &lt;]]=""),AX177,IF(AND(Weekly[[#This Row],[V Odds &lt;]]&lt;&gt;"",Weekly[[#This Row],[FALSES]]&gt;0,Weekly[[#This Row],[Actual]]=FALSE),AX177+Weekly[[#This Row],[V Odds &lt;]]-1,IF(AND(Weekly[[#This Row],[H Odds &lt;]]&lt;&gt;"",Weekly[[#This Row],[TRUES]]&gt;0,Weekly[[#This Row],[Actual]]=TRUE),AX177+Weekly[[#This Row],[H Odds &lt;]]-1,IF(AND(Weekly[[#This Row],[V Odds &lt;]]&lt;&gt;"",Weekly[[#This Row],[FALSES]]=0),AX177,IF(AND(Weekly[[#This Row],[H Odds &lt;]]&lt;&gt;"",Weekly[[#This Row],[TRUES]]=0),AX177,AX177-1)))))</f>
        <v>64.699999999999989</v>
      </c>
      <c r="AY178" s="37">
        <f>IF(AND(Weekly[[#This Row],[V Odds &lt;]]="",Weekly[[#This Row],[H Odds &lt;]]=""),AY177,IF(AND(Weekly[[#This Row],[V Odds &lt;]]&lt;&gt;"",Weekly[[#This Row],[FALSES]]&gt;0,Weekly[[#This Row],[Actual]]=FALSE),AY177+((Weekly[[#This Row],[V Odds &lt;]]-1)*0.92),IF(AND(Weekly[[#This Row],[H Odds &lt;]]&lt;&gt;"",Weekly[[#This Row],[TRUES]]&gt;0,Weekly[[#This Row],[Actual]]=TRUE),AY177+((Weekly[[#This Row],[H Odds &lt;]]-1)*0.92),IF(AND(Weekly[[#This Row],[V Odds &lt;]]&lt;&gt;"",Weekly[[#This Row],[FALSES]]=0),AY177,IF(AND(Weekly[[#This Row],[H Odds &lt;]]&lt;&gt;"",Weekly[[#This Row],[TRUES]]=0),AY177,AY177-1)))))</f>
        <v>60.964000000000013</v>
      </c>
      <c r="AZ178" s="37">
        <f>IF(AND(Weekly[[#This Row],[V Odds &lt;]]="",Weekly[[#This Row],[H Odds &lt;]]=""),AZ177,IF(AND(Weekly[[#This Row],[V Odds &lt;]]&lt;&gt;"",Weekly[[#This Row],[Actual]]=FALSE),AZ177+Weekly[[#This Row],[V Odds &lt;]]-1,IF(AND(Weekly[[#This Row],[H Odds &lt;]]&lt;&gt;"",Weekly[[#This Row],[Actual]]=TRUE),AZ177+Weekly[[#This Row],[H Odds &lt;]]-1,AZ177-1)))</f>
        <v>68.669999999999987</v>
      </c>
      <c r="BA178" s="38">
        <f>IF(Weekly[[#This Row],[H Odds &lt;]]="",BA177,IF(AND(Weekly[[#This Row],[H Odds &lt;]]&lt;&gt;"",Weekly[[#This Row],[SVC_P]]=TRUE,Weekly[[#This Row],[Actual]]=TRUE),BA177+Weekly[[#This Row],[H Odds &lt;]]-1,IF(AND(Weekly[[#This Row],[H Odds &lt;]]&lt;&gt;"",Weekly[[#This Row],[SVC_P]]=TRUE,Weekly[[#This Row],[Actual]]=FALSE),BA177-1,BA177)))</f>
        <v>56.54</v>
      </c>
      <c r="BB178" s="38">
        <f>IF(Weekly[[#This Row],[H Odds &lt;]]="",BB177,IF(AND(Weekly[[#This Row],[H Odds &lt;]]&lt;&gt;"",Weekly[[#This Row],[ADBC_P]]=TRUE,Weekly[[#This Row],[Actual]]=TRUE),BB177+Weekly[[#This Row],[H Odds &lt;]]-1,IF(AND(Weekly[[#This Row],[H Odds &lt;]]&lt;&gt;"",Weekly[[#This Row],[ADBC_P]]=TRUE,Weekly[[#This Row],[Actual]]=FALSE),BB177-1,BB177)))</f>
        <v>43.01</v>
      </c>
      <c r="BC178" s="38">
        <f>IF(Weekly[[#This Row],[H Odds &lt;]]="",BC177,IF(AND(Weekly[[#This Row],[H Odds &lt;]]&lt;&gt;"",Weekly[[#This Row],[RFC_P]]=TRUE,Weekly[[#This Row],[Actual]]=TRUE),BC177+Weekly[[#This Row],[H Odds &lt;]]-1,IF(AND(Weekly[[#This Row],[H Odds &lt;]]&lt;&gt;"",Weekly[[#This Row],[RFC_P]]=TRUE,Weekly[[#This Row],[Actual]]=FALSE),BC177-1,BC177)))</f>
        <v>42.76</v>
      </c>
      <c r="BD178" s="38">
        <f>IF(Weekly[[#This Row],[H Odds &lt;]]="",BD177,IF(AND(Weekly[[#This Row],[H Odds &lt;]]&lt;&gt;"",Weekly[[#This Row],[GBC_P]]=TRUE,Weekly[[#This Row],[Actual]]=TRUE),BD177+Weekly[[#This Row],[H Odds &lt;]]-1,IF(AND(Weekly[[#This Row],[H Odds &lt;]]&lt;&gt;"",Weekly[[#This Row],[GBC_P]]=TRUE,Weekly[[#This Row],[Actual]]=FALSE),BD177-1,BD177)))</f>
        <v>43.76</v>
      </c>
      <c r="BE178" s="38">
        <f>IF(Weekly[[#This Row],[H Odds &lt;]]="",BE177,IF(AND(Weekly[[#This Row],[H Odds &lt;]]&lt;&gt;"",Weekly[[#This Row],[HGBC_P]]=TRUE,Weekly[[#This Row],[Actual]]=TRUE),BE177+Weekly[[#This Row],[H Odds &lt;]]-1,IF(AND(Weekly[[#This Row],[H Odds &lt;]]&lt;&gt;"",Weekly[[#This Row],[HGBC_P]]=TRUE,Weekly[[#This Row],[Actual]]=FALSE),BE177-1,BE177)))</f>
        <v>44.01</v>
      </c>
      <c r="BF178" s="38">
        <f>IF(Weekly[[#This Row],[H Odds &lt;]]="",BF177,IF(AND(Weekly[[#This Row],[H Odds &lt;]]&lt;&gt;"",Weekly[[#This Row],[XGB_P]]=TRUE,Weekly[[#This Row],[Actual]]=TRUE),BF177+Weekly[[#This Row],[H Odds &lt;]]-1,IF(AND(Weekly[[#This Row],[H Odds &lt;]]&lt;&gt;"",Weekly[[#This Row],[XGB_P]]=TRUE,Weekly[[#This Row],[Actual]]=FALSE),BF177-1,BF177)))</f>
        <v>47.28</v>
      </c>
      <c r="BG178" s="38">
        <f>IF(Weekly[[#This Row],[H Odds &lt;]]="",BG177,IF(AND(Weekly[[#This Row],[H Odds &lt;]]&lt;&gt;"",Weekly[[#This Row],[QDA_P]]=TRUE,Weekly[[#This Row],[Actual]]=TRUE),BG177+Weekly[[#This Row],[H Odds &lt;]]-1,IF(AND(Weekly[[#This Row],[H Odds &lt;]]&lt;&gt;"",Weekly[[#This Row],[QDA_P]]=TRUE,Weekly[[#This Row],[Actual]]=FALSE),BG177-1,BG177)))</f>
        <v>40.729999999999997</v>
      </c>
      <c r="BH178" s="38">
        <f>IF(Weekly[[#This Row],[H Odds &lt;]]="",BH177,IF(AND(Weekly[[#This Row],[H Odds &lt;]]&lt;&gt;"",Weekly[[#This Row],[KNC_P]]=TRUE,Weekly[[#This Row],[Actual]]=TRUE),BH177+Weekly[[#This Row],[H Odds &lt;]]-1,IF(AND(Weekly[[#This Row],[H Odds &lt;]]&lt;&gt;"",Weekly[[#This Row],[KNC_P]]=TRUE,Weekly[[#This Row],[Actual]]=FALSE),BH177-1,BH177)))</f>
        <v>39</v>
      </c>
      <c r="BI178" s="38">
        <f>IF(Weekly[[#This Row],[H Odds &lt;]]="",BI177,IF(AND(Weekly[[#This Row],[H Odds &lt;]]&lt;&gt;"",Weekly[[#This Row],[TRUES]]&gt;0,Weekly[[#This Row],[Actual]]=TRUE),BI177+Weekly[[#This Row],[H Odds &lt;]]-1,IF(AND(Weekly[[#This Row],[H Odds &lt;]]&lt;&gt;"",Weekly[[#This Row],[TRUES]]=0),BI177,BI177-1)))</f>
        <v>56.54</v>
      </c>
      <c r="BJ178" s="38">
        <f>IF(Weekly[[#This Row],[H Odds &lt;]]="",BJ177,IF(AND(Weekly[[#This Row],[H Odds &lt;]]&lt;&gt;"",Weekly[[#This Row],[Actual]]=TRUE),BJ177+Weekly[[#This Row],[H Odds &lt;]]-1,IF(AND(Weekly[[#This Row],[H Odds &lt;]]&lt;&gt;"",Weekly[[#This Row],[Actual]]=FALSE),BJ177-1,BJ177)))</f>
        <v>55.54</v>
      </c>
      <c r="BK178" s="58">
        <f>IF(AND(Weekly[[#This Row],[TRUES]]&gt;4,Weekly[[#This Row],[Actual]]=TRUE),BK177+Weekly[[#This Row],[BF H Odds]]-1,IF(AND(Weekly[[#This Row],[FALSES]]&gt;4,Weekly[[#This Row],[Actual]]=FALSE),BK177+Weekly[[#This Row],[BF V Odds]]-1,IF(AND(Weekly[[#This Row],[TRUES]]&gt;4,Weekly[[#This Row],[Actual]]=FALSE),BK177-1,IF(AND(Weekly[[#This Row],[FALSES]]&gt;4,Weekly[[#This Row],[Actual]]=TRUE),BK177-1,BK177))))</f>
        <v>34.04000000000002</v>
      </c>
      <c r="BL178" s="58">
        <f>IF(AND(Weekly[[#This Row],[TRUES]]&gt;5,Weekly[[#This Row],[Actual]]=TRUE),BL177+Weekly[[#This Row],[BF H Odds]]-1,IF(AND(Weekly[[#This Row],[FALSES]]&gt;5,Weekly[[#This Row],[Actual]]=FALSE),BL177+Weekly[[#This Row],[BF V Odds]]-1,IF(AND(Weekly[[#This Row],[TRUES]]&gt;5,Weekly[[#This Row],[Actual]]=FALSE),BL177-1,IF(AND(Weekly[[#This Row],[FALSES]]&gt;5,Weekly[[#This Row],[Actual]]=TRUE),BL177-1,BL177))))</f>
        <v>38.20000000000001</v>
      </c>
      <c r="BM178" s="58">
        <f>IF(AND(Weekly[[#This Row],[TRUES]]&gt;6,Weekly[[#This Row],[Actual]]=TRUE),BM177+Weekly[[#This Row],[BF H Odds]]-1,IF(AND(Weekly[[#This Row],[FALSES]]&gt;6,Weekly[[#This Row],[Actual]]=FALSE),BM177+Weekly[[#This Row],[BF V Odds]]-1,IF(AND(Weekly[[#This Row],[TRUES]]&gt;6,Weekly[[#This Row],[Actual]]=FALSE),BM177-1,IF(AND(Weekly[[#This Row],[FALSES]]&gt;6,Weekly[[#This Row],[Actual]]=TRUE),BM177-1,BM177))))</f>
        <v>41.820000000000007</v>
      </c>
      <c r="BN178" s="24"/>
    </row>
    <row r="179" spans="1:66" x14ac:dyDescent="0.25">
      <c r="A179" s="1">
        <v>206</v>
      </c>
      <c r="B179" s="10">
        <v>44265</v>
      </c>
      <c r="C179" s="33" t="s">
        <v>36</v>
      </c>
      <c r="D179" s="15" t="s">
        <v>18</v>
      </c>
      <c r="E179" t="b">
        <v>1</v>
      </c>
      <c r="F179" t="b">
        <v>1</v>
      </c>
      <c r="G179" t="b">
        <v>1</v>
      </c>
      <c r="H179" t="b">
        <v>0</v>
      </c>
      <c r="I179" t="b">
        <v>1</v>
      </c>
      <c r="J179" t="b">
        <v>0</v>
      </c>
      <c r="K179" t="b">
        <v>1</v>
      </c>
      <c r="L179" t="b">
        <v>0</v>
      </c>
      <c r="N179">
        <v>5</v>
      </c>
      <c r="O179">
        <v>2.74</v>
      </c>
      <c r="P179" t="b">
        <v>1</v>
      </c>
      <c r="Q179" t="s">
        <v>76</v>
      </c>
      <c r="R179" s="9">
        <f>IFERROR(IF(Weekly[[#This Row],[Won Bet?]]="yes",R178+(Weekly[[#This Row],[BF Odds]]*Weekly[[#This Row],[BF Stake]])-Weekly[[#This Row],[BF Stake]],R178-Weekly[[#This Row],[BF Stake]]),R178)</f>
        <v>186.75</v>
      </c>
      <c r="S179" s="9">
        <f>IFERROR(IF(Weekly[[#This Row],[Won Bet?]]="yes",S178+(((Weekly[[#This Row],[BF Odds]]*Weekly[[#This Row],[BF Stake]])-Weekly[[#This Row],[BF Stake]])*0.95),S178-Weekly[[#This Row],[BF Stake]]),S178)</f>
        <v>185.16249999999999</v>
      </c>
      <c r="T179" s="13">
        <v>2.74</v>
      </c>
      <c r="U179" s="13">
        <v>1.49</v>
      </c>
      <c r="V179" s="24">
        <f>IF(Weekly[[#This Row],[Actual]]="","",IF(AND(Weekly[[#This Row],[SVC_P]]=Weekly[[#This Row],[Actual]],Weekly[[#This Row],[SVC_P]]=TRUE),V178+Weekly[[#This Row],[BF H Odds]]-1,IF(AND(Weekly[[#This Row],[SVC_P]]=Weekly[[#This Row],[Actual]],Weekly[[#This Row],[SVC_P]]=FALSE),V178+Weekly[[#This Row],[BF V Odds]]-1,V178-1)))</f>
        <v>64.010000000000019</v>
      </c>
      <c r="W179" s="24">
        <f>IF(Weekly[[#This Row],[Actual]]="","",IF(AND(Weekly[[#This Row],[SVC_P]]=FALSE,Weekly[[#This Row],[Actual]]=TRUE),W178+Weekly[[#This Row],[BF H Odds]]-1,IF(AND(Weekly[[#This Row],[SVC_P]]=TRUE,Weekly[[#This Row],[Actual]]=FALSE,),W178+Weekly[[#This Row],[BF V Odds]]-1,W178-1)))</f>
        <v>-126.3</v>
      </c>
      <c r="X179" s="24">
        <f>IF(Weekly[[#This Row],[Actual]]="","",IF(AND(Weekly[[#This Row],[ADBC_P]]=Weekly[[#This Row],[Actual]],Weekly[[#This Row],[ADBC_P]]=TRUE),X178+Weekly[[#This Row],[BF H Odds]]-1,IF(AND(Weekly[[#This Row],[ADBC_P]]=Weekly[[#This Row],[Actual]],Weekly[[#This Row],[ADBC_P]]=FALSE),X178+Weekly[[#This Row],[BF V Odds]]-1,X178-1)))</f>
        <v>44.22000000000002</v>
      </c>
      <c r="Y179" s="24">
        <f>IF(Weekly[[#This Row],[Actual]]="","",IF(AND(Weekly[[#This Row],[ADBC_P]]=FALSE,Weekly[[#This Row],[Actual]]=TRUE),Y178+Weekly[[#This Row],[BF H Odds]]-1,IF(AND(Weekly[[#This Row],[ADBC_P]]=TRUE,Weekly[[#This Row],[Actual]]=FALSE),Y178+Weekly[[#This Row],[BF V Odds]]-1,Y178-1)))</f>
        <v>40.910000000000018</v>
      </c>
      <c r="Z179" s="24">
        <f>IF(Weekly[[#This Row],[Actual]]="","",IF(AND(Weekly[[#This Row],[RFC_P]]=Weekly[[#This Row],[Actual]],Weekly[[#This Row],[RFC_P]]=TRUE),Z178+Weekly[[#This Row],[BF H Odds]]-1,IF(AND(Weekly[[#This Row],[RFC_P]]=Weekly[[#This Row],[Actual]],Weekly[[#This Row],[RFC_P]]=FALSE),Z178+Weekly[[#This Row],[BF V Odds]]-1,Z178-1)))</f>
        <v>31.640000000000029</v>
      </c>
      <c r="AA179" s="24">
        <f>IF(Weekly[[#This Row],[Actual]]="","",IF(AND(Weekly[[#This Row],[RFC_P]]=FALSE,Weekly[[#This Row],[Actual]]=TRUE),AA178+Weekly[[#This Row],[BF H Odds]]-1,IF(AND(Weekly[[#This Row],[RFC_P]]=TRUE,Weekly[[#This Row],[Actual]]=FALSE),AA178+Weekly[[#This Row],[BF V Odds]]-1,AA178-1)))</f>
        <v>53.490000000000016</v>
      </c>
      <c r="AB179" s="24">
        <f>IF(Weekly[[#This Row],[Actual]]="","",IF(AND(Weekly[[#This Row],[GBC_P]]=Weekly[[#This Row],[Actual]],Weekly[[#This Row],[GBC_P]]=TRUE),AB178+Weekly[[#This Row],[BF H Odds]]-1,IF(AND(Weekly[[#This Row],[GBC_P]]=Weekly[[#This Row],[Actual]],Weekly[[#This Row],[GBC_P]]=FALSE),AB178+Weekly[[#This Row],[BF V Odds]]-1,AB178-1)))</f>
        <v>30.190000000000012</v>
      </c>
      <c r="AC179" s="24">
        <f>IF(Weekly[[#This Row],[Actual]]="","",IF(AND(Weekly[[#This Row],[GBC_P]]=FALSE,Weekly[[#This Row],[Actual]]=TRUE),AC178+Weekly[[#This Row],[BF H Odds]]-1,IF(AND(Weekly[[#This Row],[GBC_P]]=TRUE,Weekly[[#This Row],[Actual]]=FALSE),AC178+Weekly[[#This Row],[BF V Odds]]-1,AC178-1)))</f>
        <v>54.940000000000019</v>
      </c>
      <c r="AD179" s="24">
        <f>IF(Weekly[[#This Row],[Actual]]="","",IF(AND(Weekly[[#This Row],[HGBC_P]]=Weekly[[#This Row],[Actual]],Weekly[[#This Row],[HGBC_P]]=TRUE),AD178+Weekly[[#This Row],[BF H Odds]]-1,IF(AND(Weekly[[#This Row],[HGBC_P]]=Weekly[[#This Row],[Actual]],Weekly[[#This Row],[HGBC_P]]=FALSE),AD178+Weekly[[#This Row],[BF V Odds]]-1,AD178-1)))</f>
        <v>29.760000000000048</v>
      </c>
      <c r="AE179" s="24">
        <f>IF(Weekly[[#This Row],[Actual]]="","",IF(AND(Weekly[[#This Row],[HGBC_P]]=FALSE,Weekly[[#This Row],[Actual]]=TRUE),AE178+Weekly[[#This Row],[BF H Odds]]-1,IF(AND(Weekly[[#This Row],[HGBC_P]]=TRUE,Weekly[[#This Row],[Actual]]=FALSE),AE178+Weekly[[#This Row],[BF V Odds]]-1,AE178-1)))</f>
        <v>55.370000000000012</v>
      </c>
      <c r="AF179" s="24">
        <f>IF(Weekly[[#This Row],[Actual]]="","",IF(AND(Weekly[[#This Row],[XGB_P]]=Weekly[[#This Row],[Actual]],Weekly[[#This Row],[XGB_P]]=TRUE),AF178+Weekly[[#This Row],[BF H Odds]]-1,IF(AND(Weekly[[#This Row],[XGB_P]]=Weekly[[#This Row],[Actual]],Weekly[[#This Row],[XGB_P]]=FALSE),AF178+Weekly[[#This Row],[BF V Odds]]-1,AF178-1)))</f>
        <v>37.600000000000023</v>
      </c>
      <c r="AG179" s="24">
        <f>IF(Weekly[[#This Row],[Actual]]="","",IF(AND(Weekly[[#This Row],[XGB_P]]=FALSE,Weekly[[#This Row],[Actual]]=TRUE),AG178+Weekly[[#This Row],[BF H Odds]]-1,IF(AND(Weekly[[#This Row],[XGB_P]]=TRUE,Weekly[[#This Row],[Actual]]=FALSE),AG178+Weekly[[#This Row],[BF V Odds]]-1,AG178-1)))</f>
        <v>47.530000000000015</v>
      </c>
      <c r="AH179" s="24">
        <f>IF(Weekly[[#This Row],[Actual]]="","",IF(AND(Weekly[[#This Row],[QDA_P]]=Weekly[[#This Row],[Actual]],Weekly[[#This Row],[QDA_P]]=TRUE),AH178+Weekly[[#This Row],[BF H Odds]]-1,IF(AND(Weekly[[#This Row],[QDA_P]]=Weekly[[#This Row],[Actual]],Weekly[[#This Row],[QDA_P]]=FALSE),AH178+Weekly[[#This Row],[BF V Odds]]-1,AH178-1)))</f>
        <v>20.290000000000017</v>
      </c>
      <c r="AI179" s="24">
        <f>IF(Weekly[[#This Row],[Actual]]="","",IF(AND(Weekly[[#This Row],[QDA_P]]=FALSE,Weekly[[#This Row],[Actual]]=TRUE),AI178+Weekly[[#This Row],[BF H Odds]]-1,IF(AND(Weekly[[#This Row],[QDA_P]]=TRUE,Weekly[[#This Row],[Actual]]=FALSE),AI178+Weekly[[#This Row],[BF V Odds]]-1,AI178-1)))</f>
        <v>64.840000000000018</v>
      </c>
      <c r="AJ179" s="24">
        <f>IF(Weekly[[#This Row],[Actual]]="","",IF(AND(Weekly[[#This Row],[KNC_P]]=TRUE,Weekly[[#This Row],[Actual]]=TRUE),AJ178+Weekly[[#This Row],[BF H Odds]]-1,IF(AND(Weekly[[#This Row],[KNC_P]]=FALSE,Weekly[[#This Row],[Actual]]=FALSE),AJ178+Weekly[[#This Row],[BF V Odds]]-1,AJ178-1)))</f>
        <v>33.870000000000005</v>
      </c>
      <c r="AK179" s="24">
        <f>IF(Weekly[[#This Row],[Actual]]="","",IF(AND(Weekly[[#This Row],[KNC_P]]=FALSE,Weekly[[#This Row],[Actual]]=TRUE),AK178+Weekly[[#This Row],[BF H Odds]]-1,IF(AND(Weekly[[#This Row],[KNC_P]]=TRUE,Weekly[[#This Row],[Actual]]=FALSE),AK178+Weekly[[#This Row],[BF V Odds]]-1,AK178-1)))</f>
        <v>44.309999999999995</v>
      </c>
      <c r="AL179" s="30">
        <f>IF(Weekly[[#This Row],[Actual]]="","",COUNTIF(Weekly[[#This Row],[SVC_P]:[QDA_P]],TRUE))</f>
        <v>5</v>
      </c>
      <c r="AM179" s="30">
        <f>IF(Weekly[[#This Row],[Actual]]="","",COUNTIF(Weekly[[#This Row],[SVC_P]:[QDA_P]],FALSE))</f>
        <v>2</v>
      </c>
      <c r="AN179" t="str">
        <f>IF(AND(Weekly[[#This Row],[BF V Odds]]&gt;$BO$6,Weekly[[#This Row],[BF V Odds]] &lt; $BO$7),Weekly[[#This Row],[BF V Odds]],"")</f>
        <v/>
      </c>
      <c r="AO179" t="str">
        <f>IF(AND(Weekly[[#This Row],[BF H Odds]]&gt;$BO$6, Weekly[[#This Row],[BF H Odds]] &lt; $BO$7),Weekly[[#This Row],[BF H Odds]],"")</f>
        <v/>
      </c>
      <c r="AP179" s="37">
        <f>IF(AND(Weekly[[#This Row],[V Odds &lt;]]="",Weekly[[#This Row],[H Odds &lt;]]=""),AP178,IF(AND(Weekly[[#This Row],[H Odds &lt;]]&lt;&gt;"",Weekly[[#This Row],[SVC_P]]=TRUE,Weekly[[#This Row],[Actual]]=TRUE),AP178+Weekly[[#This Row],[H Odds &lt;]]-1,IF(AND(Weekly[[#This Row],[V Odds &lt;]]&lt;&gt;"",Weekly[[#This Row],[SVC_P]]=FALSE,Weekly[[#This Row],[Actual]]=FALSE),AP178+Weekly[[#This Row],[V Odds &lt;]]-1,IF(AND(Weekly[[#This Row],[V Odds &lt;]]&lt;&gt;"",Weekly[[#This Row],[SVC_P]]=FALSE,Weekly[[#This Row],[Actual]]=TRUE),AP178-1,IF(AND(Weekly[[#This Row],[H Odds &lt;]]&lt;&gt;"",Weekly[[#This Row],[SVC_P]]=TRUE,Weekly[[#This Row],[Actual]]=FALSE),AP178-1,AP178)))))</f>
        <v>61.580000000000013</v>
      </c>
      <c r="AQ179" s="37">
        <f>IF(AND(Weekly[[#This Row],[V Odds &lt;]]="",Weekly[[#This Row],[H Odds &lt;]]=""),AQ178,IF(AND(Weekly[[#This Row],[H Odds &lt;]]&lt;&gt;"",Weekly[[#This Row],[ADBC_P]]=TRUE,Weekly[[#This Row],[Actual]]=TRUE),AQ178+Weekly[[#This Row],[H Odds &lt;]]-1,IF(AND(Weekly[[#This Row],[V Odds &lt;]]&lt;&gt;"",Weekly[[#This Row],[ADBC_P]]=FALSE,Weekly[[#This Row],[Actual]]=FALSE),AQ178+Weekly[[#This Row],[V Odds &lt;]]-1,IF(AND(Weekly[[#This Row],[V Odds &lt;]]&lt;&gt;"",Weekly[[#This Row],[ADBC_P]]=FALSE,Weekly[[#This Row],[Actual]]=TRUE),AQ178-1,IF(AND(Weekly[[#This Row],[H Odds &lt;]]&lt;&gt;"",Weekly[[#This Row],[ADBC_P]]=TRUE,Weekly[[#This Row],[Actual]]=FALSE),AQ178-1,AQ178)))))</f>
        <v>48.33</v>
      </c>
      <c r="AR179" s="37">
        <f>IF(AND(Weekly[[#This Row],[V Odds &lt;]]="",Weekly[[#This Row],[H Odds &lt;]]=""),AR178,IF(AND(Weekly[[#This Row],[H Odds &lt;]]&lt;&gt;"",Weekly[[#This Row],[RFC_P]]=TRUE,Weekly[[#This Row],[Actual]]=TRUE),AR178+Weekly[[#This Row],[H Odds &lt;]]-1,IF(AND(Weekly[[#This Row],[V Odds &lt;]]&lt;&gt;"",Weekly[[#This Row],[RFC_P]]=FALSE,Weekly[[#This Row],[Actual]]=FALSE),AR178+Weekly[[#This Row],[V Odds &lt;]]-1,IF(AND(Weekly[[#This Row],[V Odds &lt;]]&lt;&gt;"",Weekly[[#This Row],[RFC_P]]=FALSE,Weekly[[#This Row],[Actual]]=TRUE),AR178-1,IF(AND(Weekly[[#This Row],[H Odds &lt;]]&lt;&gt;"",Weekly[[#This Row],[RFC_P]]=TRUE,Weekly[[#This Row],[Actual]]=FALSE),AR178-1,AR178)))))</f>
        <v>44.59</v>
      </c>
      <c r="AS179" s="37">
        <f>IF(AND(Weekly[[#This Row],[V Odds &lt;]]="",Weekly[[#This Row],[H Odds &lt;]]=""),AS178,IF(AND(Weekly[[#This Row],[H Odds &lt;]]&lt;&gt;"",Weekly[[#This Row],[GBC_P]]=TRUE,Weekly[[#This Row],[Actual]]=TRUE),AS178+Weekly[[#This Row],[H Odds &lt;]]-1,IF(AND(Weekly[[#This Row],[V Odds &lt;]]&lt;&gt;"",Weekly[[#This Row],[GBC_P]]=FALSE,Weekly[[#This Row],[Actual]]=FALSE),AS178+Weekly[[#This Row],[V Odds &lt;]]-1,IF(AND(Weekly[[#This Row],[V Odds &lt;]]&lt;&gt;"",Weekly[[#This Row],[GBC_P]]=FALSE,Weekly[[#This Row],[Actual]]=TRUE),AS178-1,IF(AND(Weekly[[#This Row],[H Odds &lt;]]&lt;&gt;"",Weekly[[#This Row],[GBC_P]]=TRUE,Weekly[[#This Row],[Actual]]=FALSE),AS178-1,AS178)))))</f>
        <v>47.08</v>
      </c>
      <c r="AT179" s="37">
        <f>IF(AND(Weekly[[#This Row],[V Odds &lt;]]="",Weekly[[#This Row],[H Odds &lt;]]=""),AT178,IF(AND(Weekly[[#This Row],[H Odds &lt;]]&lt;&gt;"",Weekly[[#This Row],[HGBC_P]]=TRUE,Weekly[[#This Row],[Actual]]=TRUE),AT178+Weekly[[#This Row],[H Odds &lt;]]-1,IF(AND(Weekly[[#This Row],[V Odds &lt;]]&lt;&gt;"",Weekly[[#This Row],[HGBC_P]]=FALSE,Weekly[[#This Row],[Actual]]=FALSE),AT178+Weekly[[#This Row],[V Odds &lt;]]-1,IF(AND(Weekly[[#This Row],[V Odds &lt;]]&lt;&gt;"",Weekly[[#This Row],[HGBC_P]]=FALSE,Weekly[[#This Row],[Actual]]=TRUE),AT178-1,IF(AND(Weekly[[#This Row],[H Odds &lt;]]&lt;&gt;"",Weekly[[#This Row],[HGBC_P]]=TRUE,Weekly[[#This Row],[Actual]]=FALSE),AT178-1,AT178)))))</f>
        <v>45.61</v>
      </c>
      <c r="AU179" s="37">
        <f>IF(AND(Weekly[[#This Row],[V Odds &lt;]]="",Weekly[[#This Row],[H Odds &lt;]]=""),AU178,IF(AND(Weekly[[#This Row],[H Odds &lt;]]&lt;&gt;"",Weekly[[#This Row],[XGB_P]]=TRUE,Weekly[[#This Row],[Actual]]=TRUE),AU178+Weekly[[#This Row],[H Odds &lt;]]-1,IF(AND(Weekly[[#This Row],[V Odds &lt;]]&lt;&gt;"",Weekly[[#This Row],[XGB_P]]=FALSE,Weekly[[#This Row],[Actual]]=FALSE),AU178+Weekly[[#This Row],[V Odds &lt;]]-1,IF(AND(Weekly[[#This Row],[V Odds &lt;]]&lt;&gt;"",Weekly[[#This Row],[XGB_P]]=FALSE,Weekly[[#This Row],[Actual]]=TRUE),AU178-1,IF(AND(Weekly[[#This Row],[H Odds &lt;]]&lt;&gt;"",Weekly[[#This Row],[XGB_P]]=TRUE,Weekly[[#This Row],[Actual]]=FALSE),AU178-1,AU178)))))</f>
        <v>50.010000000000005</v>
      </c>
      <c r="AV179" s="37">
        <f>IF(AND(Weekly[[#This Row],[V Odds &lt;]]="",Weekly[[#This Row],[H Odds &lt;]]=""),AV178,IF(AND(Weekly[[#This Row],[H Odds &lt;]]&lt;&gt;"",Weekly[[#This Row],[QDA_P]]=TRUE,Weekly[[#This Row],[Actual]]=TRUE),AV178+Weekly[[#This Row],[H Odds &lt;]]-1,IF(AND(Weekly[[#This Row],[V Odds &lt;]]&lt;&gt;"",Weekly[[#This Row],[QDA_P]]=FALSE,Weekly[[#This Row],[Actual]]=FALSE),AV178+Weekly[[#This Row],[V Odds &lt;]]-1,IF(AND(Weekly[[#This Row],[V Odds &lt;]]&lt;&gt;"",Weekly[[#This Row],[QDA_P]]=FALSE,Weekly[[#This Row],[Actual]]=TRUE),AV178-1,IF(AND(Weekly[[#This Row],[H Odds &lt;]]&lt;&gt;"",Weekly[[#This Row],[QDA_P]]=TRUE,Weekly[[#This Row],[Actual]]=FALSE),AV178-1,AV178)))))</f>
        <v>44.749999999999993</v>
      </c>
      <c r="AW179" s="37">
        <f>IF(AND(Weekly[[#This Row],[H Odds &lt;]]="",Weekly[[#This Row],[V Odds &lt;]]=""),AW178,IF(AND(Weekly[[#This Row],[KNC_P]]=Weekly[[#This Row],[Actual]],Weekly[[#This Row],[KNC_P]]=TRUE),AW178+Weekly[[#This Row],[BF H Odds]]-1,IF(AND(Weekly[[#This Row],[KNC_P]]=Weekly[[#This Row],[Actual]],Weekly[[#This Row],[KNC_P]]=FALSE),AW178+Weekly[[#This Row],[BF V Odds]]-1,AW178-1)))</f>
        <v>35.94</v>
      </c>
      <c r="AX179" s="37">
        <f>IF(AND(Weekly[[#This Row],[V Odds &lt;]]="",Weekly[[#This Row],[H Odds &lt;]]=""),AX178,IF(AND(Weekly[[#This Row],[V Odds &lt;]]&lt;&gt;"",Weekly[[#This Row],[FALSES]]&gt;0,Weekly[[#This Row],[Actual]]=FALSE),AX178+Weekly[[#This Row],[V Odds &lt;]]-1,IF(AND(Weekly[[#This Row],[H Odds &lt;]]&lt;&gt;"",Weekly[[#This Row],[TRUES]]&gt;0,Weekly[[#This Row],[Actual]]=TRUE),AX178+Weekly[[#This Row],[H Odds &lt;]]-1,IF(AND(Weekly[[#This Row],[V Odds &lt;]]&lt;&gt;"",Weekly[[#This Row],[FALSES]]=0),AX178,IF(AND(Weekly[[#This Row],[H Odds &lt;]]&lt;&gt;"",Weekly[[#This Row],[TRUES]]=0),AX178,AX178-1)))))</f>
        <v>64.699999999999989</v>
      </c>
      <c r="AY179" s="37">
        <f>IF(AND(Weekly[[#This Row],[V Odds &lt;]]="",Weekly[[#This Row],[H Odds &lt;]]=""),AY178,IF(AND(Weekly[[#This Row],[V Odds &lt;]]&lt;&gt;"",Weekly[[#This Row],[FALSES]]&gt;0,Weekly[[#This Row],[Actual]]=FALSE),AY178+((Weekly[[#This Row],[V Odds &lt;]]-1)*0.92),IF(AND(Weekly[[#This Row],[H Odds &lt;]]&lt;&gt;"",Weekly[[#This Row],[TRUES]]&gt;0,Weekly[[#This Row],[Actual]]=TRUE),AY178+((Weekly[[#This Row],[H Odds &lt;]]-1)*0.92),IF(AND(Weekly[[#This Row],[V Odds &lt;]]&lt;&gt;"",Weekly[[#This Row],[FALSES]]=0),AY178,IF(AND(Weekly[[#This Row],[H Odds &lt;]]&lt;&gt;"",Weekly[[#This Row],[TRUES]]=0),AY178,AY178-1)))))</f>
        <v>60.964000000000013</v>
      </c>
      <c r="AZ179" s="37">
        <f>IF(AND(Weekly[[#This Row],[V Odds &lt;]]="",Weekly[[#This Row],[H Odds &lt;]]=""),AZ178,IF(AND(Weekly[[#This Row],[V Odds &lt;]]&lt;&gt;"",Weekly[[#This Row],[Actual]]=FALSE),AZ178+Weekly[[#This Row],[V Odds &lt;]]-1,IF(AND(Weekly[[#This Row],[H Odds &lt;]]&lt;&gt;"",Weekly[[#This Row],[Actual]]=TRUE),AZ178+Weekly[[#This Row],[H Odds &lt;]]-1,AZ178-1)))</f>
        <v>68.669999999999987</v>
      </c>
      <c r="BA179" s="38">
        <f>IF(Weekly[[#This Row],[H Odds &lt;]]="",BA178,IF(AND(Weekly[[#This Row],[H Odds &lt;]]&lt;&gt;"",Weekly[[#This Row],[SVC_P]]=TRUE,Weekly[[#This Row],[Actual]]=TRUE),BA178+Weekly[[#This Row],[H Odds &lt;]]-1,IF(AND(Weekly[[#This Row],[H Odds &lt;]]&lt;&gt;"",Weekly[[#This Row],[SVC_P]]=TRUE,Weekly[[#This Row],[Actual]]=FALSE),BA178-1,BA178)))</f>
        <v>56.54</v>
      </c>
      <c r="BB179" s="38">
        <f>IF(Weekly[[#This Row],[H Odds &lt;]]="",BB178,IF(AND(Weekly[[#This Row],[H Odds &lt;]]&lt;&gt;"",Weekly[[#This Row],[ADBC_P]]=TRUE,Weekly[[#This Row],[Actual]]=TRUE),BB178+Weekly[[#This Row],[H Odds &lt;]]-1,IF(AND(Weekly[[#This Row],[H Odds &lt;]]&lt;&gt;"",Weekly[[#This Row],[ADBC_P]]=TRUE,Weekly[[#This Row],[Actual]]=FALSE),BB178-1,BB178)))</f>
        <v>43.01</v>
      </c>
      <c r="BC179" s="38">
        <f>IF(Weekly[[#This Row],[H Odds &lt;]]="",BC178,IF(AND(Weekly[[#This Row],[H Odds &lt;]]&lt;&gt;"",Weekly[[#This Row],[RFC_P]]=TRUE,Weekly[[#This Row],[Actual]]=TRUE),BC178+Weekly[[#This Row],[H Odds &lt;]]-1,IF(AND(Weekly[[#This Row],[H Odds &lt;]]&lt;&gt;"",Weekly[[#This Row],[RFC_P]]=TRUE,Weekly[[#This Row],[Actual]]=FALSE),BC178-1,BC178)))</f>
        <v>42.76</v>
      </c>
      <c r="BD179" s="38">
        <f>IF(Weekly[[#This Row],[H Odds &lt;]]="",BD178,IF(AND(Weekly[[#This Row],[H Odds &lt;]]&lt;&gt;"",Weekly[[#This Row],[GBC_P]]=TRUE,Weekly[[#This Row],[Actual]]=TRUE),BD178+Weekly[[#This Row],[H Odds &lt;]]-1,IF(AND(Weekly[[#This Row],[H Odds &lt;]]&lt;&gt;"",Weekly[[#This Row],[GBC_P]]=TRUE,Weekly[[#This Row],[Actual]]=FALSE),BD178-1,BD178)))</f>
        <v>43.76</v>
      </c>
      <c r="BE179" s="38">
        <f>IF(Weekly[[#This Row],[H Odds &lt;]]="",BE178,IF(AND(Weekly[[#This Row],[H Odds &lt;]]&lt;&gt;"",Weekly[[#This Row],[HGBC_P]]=TRUE,Weekly[[#This Row],[Actual]]=TRUE),BE178+Weekly[[#This Row],[H Odds &lt;]]-1,IF(AND(Weekly[[#This Row],[H Odds &lt;]]&lt;&gt;"",Weekly[[#This Row],[HGBC_P]]=TRUE,Weekly[[#This Row],[Actual]]=FALSE),BE178-1,BE178)))</f>
        <v>44.01</v>
      </c>
      <c r="BF179" s="38">
        <f>IF(Weekly[[#This Row],[H Odds &lt;]]="",BF178,IF(AND(Weekly[[#This Row],[H Odds &lt;]]&lt;&gt;"",Weekly[[#This Row],[XGB_P]]=TRUE,Weekly[[#This Row],[Actual]]=TRUE),BF178+Weekly[[#This Row],[H Odds &lt;]]-1,IF(AND(Weekly[[#This Row],[H Odds &lt;]]&lt;&gt;"",Weekly[[#This Row],[XGB_P]]=TRUE,Weekly[[#This Row],[Actual]]=FALSE),BF178-1,BF178)))</f>
        <v>47.28</v>
      </c>
      <c r="BG179" s="38">
        <f>IF(Weekly[[#This Row],[H Odds &lt;]]="",BG178,IF(AND(Weekly[[#This Row],[H Odds &lt;]]&lt;&gt;"",Weekly[[#This Row],[QDA_P]]=TRUE,Weekly[[#This Row],[Actual]]=TRUE),BG178+Weekly[[#This Row],[H Odds &lt;]]-1,IF(AND(Weekly[[#This Row],[H Odds &lt;]]&lt;&gt;"",Weekly[[#This Row],[QDA_P]]=TRUE,Weekly[[#This Row],[Actual]]=FALSE),BG178-1,BG178)))</f>
        <v>40.729999999999997</v>
      </c>
      <c r="BH179" s="38">
        <f>IF(Weekly[[#This Row],[H Odds &lt;]]="",BH178,IF(AND(Weekly[[#This Row],[H Odds &lt;]]&lt;&gt;"",Weekly[[#This Row],[KNC_P]]=TRUE,Weekly[[#This Row],[Actual]]=TRUE),BH178+Weekly[[#This Row],[H Odds &lt;]]-1,IF(AND(Weekly[[#This Row],[H Odds &lt;]]&lt;&gt;"",Weekly[[#This Row],[KNC_P]]=TRUE,Weekly[[#This Row],[Actual]]=FALSE),BH178-1,BH178)))</f>
        <v>39</v>
      </c>
      <c r="BI179" s="38">
        <f>IF(Weekly[[#This Row],[H Odds &lt;]]="",BI178,IF(AND(Weekly[[#This Row],[H Odds &lt;]]&lt;&gt;"",Weekly[[#This Row],[TRUES]]&gt;0,Weekly[[#This Row],[Actual]]=TRUE),BI178+Weekly[[#This Row],[H Odds &lt;]]-1,IF(AND(Weekly[[#This Row],[H Odds &lt;]]&lt;&gt;"",Weekly[[#This Row],[TRUES]]=0),BI178,BI178-1)))</f>
        <v>56.54</v>
      </c>
      <c r="BJ179" s="38">
        <f>IF(Weekly[[#This Row],[H Odds &lt;]]="",BJ178,IF(AND(Weekly[[#This Row],[H Odds &lt;]]&lt;&gt;"",Weekly[[#This Row],[Actual]]=TRUE),BJ178+Weekly[[#This Row],[H Odds &lt;]]-1,IF(AND(Weekly[[#This Row],[H Odds &lt;]]&lt;&gt;"",Weekly[[#This Row],[Actual]]=FALSE),BJ178-1,BJ178)))</f>
        <v>55.54</v>
      </c>
      <c r="BK179" s="58">
        <f>IF(AND(Weekly[[#This Row],[TRUES]]&gt;4,Weekly[[#This Row],[Actual]]=TRUE),BK178+Weekly[[#This Row],[BF H Odds]]-1,IF(AND(Weekly[[#This Row],[FALSES]]&gt;4,Weekly[[#This Row],[Actual]]=FALSE),BK178+Weekly[[#This Row],[BF V Odds]]-1,IF(AND(Weekly[[#This Row],[TRUES]]&gt;4,Weekly[[#This Row],[Actual]]=FALSE),BK178-1,IF(AND(Weekly[[#This Row],[FALSES]]&gt;4,Weekly[[#This Row],[Actual]]=TRUE),BK178-1,BK178))))</f>
        <v>34.530000000000022</v>
      </c>
      <c r="BL179" s="58">
        <f>IF(AND(Weekly[[#This Row],[TRUES]]&gt;5,Weekly[[#This Row],[Actual]]=TRUE),BL178+Weekly[[#This Row],[BF H Odds]]-1,IF(AND(Weekly[[#This Row],[FALSES]]&gt;5,Weekly[[#This Row],[Actual]]=FALSE),BL178+Weekly[[#This Row],[BF V Odds]]-1,IF(AND(Weekly[[#This Row],[TRUES]]&gt;5,Weekly[[#This Row],[Actual]]=FALSE),BL178-1,IF(AND(Weekly[[#This Row],[FALSES]]&gt;5,Weekly[[#This Row],[Actual]]=TRUE),BL178-1,BL178))))</f>
        <v>38.20000000000001</v>
      </c>
      <c r="BM179" s="58">
        <f>IF(AND(Weekly[[#This Row],[TRUES]]&gt;6,Weekly[[#This Row],[Actual]]=TRUE),BM178+Weekly[[#This Row],[BF H Odds]]-1,IF(AND(Weekly[[#This Row],[FALSES]]&gt;6,Weekly[[#This Row],[Actual]]=FALSE),BM178+Weekly[[#This Row],[BF V Odds]]-1,IF(AND(Weekly[[#This Row],[TRUES]]&gt;6,Weekly[[#This Row],[Actual]]=FALSE),BM178-1,IF(AND(Weekly[[#This Row],[FALSES]]&gt;6,Weekly[[#This Row],[Actual]]=TRUE),BM178-1,BM178))))</f>
        <v>41.820000000000007</v>
      </c>
      <c r="BN179" s="24"/>
    </row>
    <row r="180" spans="1:66" x14ac:dyDescent="0.25">
      <c r="A180" s="1">
        <v>207</v>
      </c>
      <c r="B180" s="10">
        <v>44266</v>
      </c>
      <c r="C180" s="33" t="s">
        <v>24</v>
      </c>
      <c r="D180" s="15" t="s">
        <v>27</v>
      </c>
      <c r="E180" t="b">
        <v>1</v>
      </c>
      <c r="F180" t="b">
        <v>1</v>
      </c>
      <c r="G180" t="b">
        <v>1</v>
      </c>
      <c r="H180" t="b">
        <v>1</v>
      </c>
      <c r="I180" t="b">
        <v>1</v>
      </c>
      <c r="J180" t="b">
        <v>1</v>
      </c>
      <c r="K180" t="b">
        <v>1</v>
      </c>
      <c r="L180" t="b">
        <v>1</v>
      </c>
      <c r="N180" t="str">
        <f>IF(Weekly[[#This Row],[H/V]]="&lt;&gt;",1,"")</f>
        <v/>
      </c>
      <c r="O180" t="str">
        <f>IF(Weekly[[#This Row],[H/V]]="H",Weekly[[#This Row],[BF H Odds]],IF(Weekly[[#This Row],[H/V]]="V",Weekly[[#This Row],[BF V Odds]],""))</f>
        <v/>
      </c>
      <c r="P180" t="b">
        <v>1</v>
      </c>
      <c r="R180" s="9">
        <f>IFERROR(IF(Weekly[[#This Row],[Won Bet?]]="yes",R179+(Weekly[[#This Row],[BF Odds]]*Weekly[[#This Row],[BF Stake]])-Weekly[[#This Row],[BF Stake]],R179-Weekly[[#This Row],[BF Stake]]),R179)</f>
        <v>186.75</v>
      </c>
      <c r="S180" s="9">
        <f>IFERROR(IF(Weekly[[#This Row],[Won Bet?]]="yes",S179+(((Weekly[[#This Row],[BF Odds]]*Weekly[[#This Row],[BF Stake]])-Weekly[[#This Row],[BF Stake]])*0.95),S179-Weekly[[#This Row],[BF Stake]]),S179)</f>
        <v>185.16249999999999</v>
      </c>
      <c r="T180" s="13">
        <v>2.59</v>
      </c>
      <c r="U180" s="13">
        <v>1.54</v>
      </c>
      <c r="V180" s="24">
        <f>IF(Weekly[[#This Row],[Actual]]="","",IF(AND(Weekly[[#This Row],[SVC_P]]=Weekly[[#This Row],[Actual]],Weekly[[#This Row],[SVC_P]]=TRUE),V179+Weekly[[#This Row],[BF H Odds]]-1,IF(AND(Weekly[[#This Row],[SVC_P]]=Weekly[[#This Row],[Actual]],Weekly[[#This Row],[SVC_P]]=FALSE),V179+Weekly[[#This Row],[BF V Odds]]-1,V179-1)))</f>
        <v>64.550000000000026</v>
      </c>
      <c r="W180" s="24">
        <f>IF(Weekly[[#This Row],[Actual]]="","",IF(AND(Weekly[[#This Row],[SVC_P]]=FALSE,Weekly[[#This Row],[Actual]]=TRUE),W179+Weekly[[#This Row],[BF H Odds]]-1,IF(AND(Weekly[[#This Row],[SVC_P]]=TRUE,Weekly[[#This Row],[Actual]]=FALSE,),W179+Weekly[[#This Row],[BF V Odds]]-1,W179-1)))</f>
        <v>-127.3</v>
      </c>
      <c r="X180" s="24">
        <f>IF(Weekly[[#This Row],[Actual]]="","",IF(AND(Weekly[[#This Row],[ADBC_P]]=Weekly[[#This Row],[Actual]],Weekly[[#This Row],[ADBC_P]]=TRUE),X179+Weekly[[#This Row],[BF H Odds]]-1,IF(AND(Weekly[[#This Row],[ADBC_P]]=Weekly[[#This Row],[Actual]],Weekly[[#This Row],[ADBC_P]]=FALSE),X179+Weekly[[#This Row],[BF V Odds]]-1,X179-1)))</f>
        <v>44.760000000000019</v>
      </c>
      <c r="Y180" s="24">
        <f>IF(Weekly[[#This Row],[Actual]]="","",IF(AND(Weekly[[#This Row],[ADBC_P]]=FALSE,Weekly[[#This Row],[Actual]]=TRUE),Y179+Weekly[[#This Row],[BF H Odds]]-1,IF(AND(Weekly[[#This Row],[ADBC_P]]=TRUE,Weekly[[#This Row],[Actual]]=FALSE),Y179+Weekly[[#This Row],[BF V Odds]]-1,Y179-1)))</f>
        <v>39.910000000000018</v>
      </c>
      <c r="Z180" s="24">
        <f>IF(Weekly[[#This Row],[Actual]]="","",IF(AND(Weekly[[#This Row],[RFC_P]]=Weekly[[#This Row],[Actual]],Weekly[[#This Row],[RFC_P]]=TRUE),Z179+Weekly[[#This Row],[BF H Odds]]-1,IF(AND(Weekly[[#This Row],[RFC_P]]=Weekly[[#This Row],[Actual]],Weekly[[#This Row],[RFC_P]]=FALSE),Z179+Weekly[[#This Row],[BF V Odds]]-1,Z179-1)))</f>
        <v>32.180000000000028</v>
      </c>
      <c r="AA180" s="24">
        <f>IF(Weekly[[#This Row],[Actual]]="","",IF(AND(Weekly[[#This Row],[RFC_P]]=FALSE,Weekly[[#This Row],[Actual]]=TRUE),AA179+Weekly[[#This Row],[BF H Odds]]-1,IF(AND(Weekly[[#This Row],[RFC_P]]=TRUE,Weekly[[#This Row],[Actual]]=FALSE),AA179+Weekly[[#This Row],[BF V Odds]]-1,AA179-1)))</f>
        <v>52.490000000000016</v>
      </c>
      <c r="AB180" s="24">
        <f>IF(Weekly[[#This Row],[Actual]]="","",IF(AND(Weekly[[#This Row],[GBC_P]]=Weekly[[#This Row],[Actual]],Weekly[[#This Row],[GBC_P]]=TRUE),AB179+Weekly[[#This Row],[BF H Odds]]-1,IF(AND(Weekly[[#This Row],[GBC_P]]=Weekly[[#This Row],[Actual]],Weekly[[#This Row],[GBC_P]]=FALSE),AB179+Weekly[[#This Row],[BF V Odds]]-1,AB179-1)))</f>
        <v>30.730000000000011</v>
      </c>
      <c r="AC180" s="24">
        <f>IF(Weekly[[#This Row],[Actual]]="","",IF(AND(Weekly[[#This Row],[GBC_P]]=FALSE,Weekly[[#This Row],[Actual]]=TRUE),AC179+Weekly[[#This Row],[BF H Odds]]-1,IF(AND(Weekly[[#This Row],[GBC_P]]=TRUE,Weekly[[#This Row],[Actual]]=FALSE),AC179+Weekly[[#This Row],[BF V Odds]]-1,AC179-1)))</f>
        <v>53.940000000000019</v>
      </c>
      <c r="AD180" s="24">
        <f>IF(Weekly[[#This Row],[Actual]]="","",IF(AND(Weekly[[#This Row],[HGBC_P]]=Weekly[[#This Row],[Actual]],Weekly[[#This Row],[HGBC_P]]=TRUE),AD179+Weekly[[#This Row],[BF H Odds]]-1,IF(AND(Weekly[[#This Row],[HGBC_P]]=Weekly[[#This Row],[Actual]],Weekly[[#This Row],[HGBC_P]]=FALSE),AD179+Weekly[[#This Row],[BF V Odds]]-1,AD179-1)))</f>
        <v>30.300000000000047</v>
      </c>
      <c r="AE180" s="24">
        <f>IF(Weekly[[#This Row],[Actual]]="","",IF(AND(Weekly[[#This Row],[HGBC_P]]=FALSE,Weekly[[#This Row],[Actual]]=TRUE),AE179+Weekly[[#This Row],[BF H Odds]]-1,IF(AND(Weekly[[#This Row],[HGBC_P]]=TRUE,Weekly[[#This Row],[Actual]]=FALSE),AE179+Weekly[[#This Row],[BF V Odds]]-1,AE179-1)))</f>
        <v>54.370000000000012</v>
      </c>
      <c r="AF180" s="24">
        <f>IF(Weekly[[#This Row],[Actual]]="","",IF(AND(Weekly[[#This Row],[XGB_P]]=Weekly[[#This Row],[Actual]],Weekly[[#This Row],[XGB_P]]=TRUE),AF179+Weekly[[#This Row],[BF H Odds]]-1,IF(AND(Weekly[[#This Row],[XGB_P]]=Weekly[[#This Row],[Actual]],Weekly[[#This Row],[XGB_P]]=FALSE),AF179+Weekly[[#This Row],[BF V Odds]]-1,AF179-1)))</f>
        <v>38.140000000000022</v>
      </c>
      <c r="AG180" s="24">
        <f>IF(Weekly[[#This Row],[Actual]]="","",IF(AND(Weekly[[#This Row],[XGB_P]]=FALSE,Weekly[[#This Row],[Actual]]=TRUE),AG179+Weekly[[#This Row],[BF H Odds]]-1,IF(AND(Weekly[[#This Row],[XGB_P]]=TRUE,Weekly[[#This Row],[Actual]]=FALSE),AG179+Weekly[[#This Row],[BF V Odds]]-1,AG179-1)))</f>
        <v>46.530000000000015</v>
      </c>
      <c r="AH180" s="24">
        <f>IF(Weekly[[#This Row],[Actual]]="","",IF(AND(Weekly[[#This Row],[QDA_P]]=Weekly[[#This Row],[Actual]],Weekly[[#This Row],[QDA_P]]=TRUE),AH179+Weekly[[#This Row],[BF H Odds]]-1,IF(AND(Weekly[[#This Row],[QDA_P]]=Weekly[[#This Row],[Actual]],Weekly[[#This Row],[QDA_P]]=FALSE),AH179+Weekly[[#This Row],[BF V Odds]]-1,AH179-1)))</f>
        <v>20.830000000000016</v>
      </c>
      <c r="AI180" s="24">
        <f>IF(Weekly[[#This Row],[Actual]]="","",IF(AND(Weekly[[#This Row],[QDA_P]]=FALSE,Weekly[[#This Row],[Actual]]=TRUE),AI179+Weekly[[#This Row],[BF H Odds]]-1,IF(AND(Weekly[[#This Row],[QDA_P]]=TRUE,Weekly[[#This Row],[Actual]]=FALSE),AI179+Weekly[[#This Row],[BF V Odds]]-1,AI179-1)))</f>
        <v>63.840000000000018</v>
      </c>
      <c r="AJ180" s="24">
        <f>IF(Weekly[[#This Row],[Actual]]="","",IF(AND(Weekly[[#This Row],[KNC_P]]=TRUE,Weekly[[#This Row],[Actual]]=TRUE),AJ179+Weekly[[#This Row],[BF H Odds]]-1,IF(AND(Weekly[[#This Row],[KNC_P]]=FALSE,Weekly[[#This Row],[Actual]]=FALSE),AJ179+Weekly[[#This Row],[BF V Odds]]-1,AJ179-1)))</f>
        <v>34.410000000000004</v>
      </c>
      <c r="AK180" s="24">
        <f>IF(Weekly[[#This Row],[Actual]]="","",IF(AND(Weekly[[#This Row],[KNC_P]]=FALSE,Weekly[[#This Row],[Actual]]=TRUE),AK179+Weekly[[#This Row],[BF H Odds]]-1,IF(AND(Weekly[[#This Row],[KNC_P]]=TRUE,Weekly[[#This Row],[Actual]]=FALSE),AK179+Weekly[[#This Row],[BF V Odds]]-1,AK179-1)))</f>
        <v>43.309999999999995</v>
      </c>
      <c r="AL180" s="30">
        <f>IF(Weekly[[#This Row],[Actual]]="","",COUNTIF(Weekly[[#This Row],[SVC_P]:[QDA_P]],TRUE))</f>
        <v>7</v>
      </c>
      <c r="AM180" s="30">
        <f>IF(Weekly[[#This Row],[Actual]]="","",COUNTIF(Weekly[[#This Row],[SVC_P]:[QDA_P]],FALSE))</f>
        <v>0</v>
      </c>
      <c r="AN180" t="str">
        <f>IF(AND(Weekly[[#This Row],[BF V Odds]]&gt;$BO$6,Weekly[[#This Row],[BF V Odds]] &lt; $BO$7),Weekly[[#This Row],[BF V Odds]],"")</f>
        <v/>
      </c>
      <c r="AO180" t="str">
        <f>IF(AND(Weekly[[#This Row],[BF H Odds]]&gt;$BO$6, Weekly[[#This Row],[BF H Odds]] &lt; $BO$7),Weekly[[#This Row],[BF H Odds]],"")</f>
        <v/>
      </c>
      <c r="AP180" s="37">
        <f>IF(AND(Weekly[[#This Row],[V Odds &lt;]]="",Weekly[[#This Row],[H Odds &lt;]]=""),AP179,IF(AND(Weekly[[#This Row],[H Odds &lt;]]&lt;&gt;"",Weekly[[#This Row],[SVC_P]]=TRUE,Weekly[[#This Row],[Actual]]=TRUE),AP179+Weekly[[#This Row],[H Odds &lt;]]-1,IF(AND(Weekly[[#This Row],[V Odds &lt;]]&lt;&gt;"",Weekly[[#This Row],[SVC_P]]=FALSE,Weekly[[#This Row],[Actual]]=FALSE),AP179+Weekly[[#This Row],[V Odds &lt;]]-1,IF(AND(Weekly[[#This Row],[V Odds &lt;]]&lt;&gt;"",Weekly[[#This Row],[SVC_P]]=FALSE,Weekly[[#This Row],[Actual]]=TRUE),AP179-1,IF(AND(Weekly[[#This Row],[H Odds &lt;]]&lt;&gt;"",Weekly[[#This Row],[SVC_P]]=TRUE,Weekly[[#This Row],[Actual]]=FALSE),AP179-1,AP179)))))</f>
        <v>61.580000000000013</v>
      </c>
      <c r="AQ180" s="37">
        <f>IF(AND(Weekly[[#This Row],[V Odds &lt;]]="",Weekly[[#This Row],[H Odds &lt;]]=""),AQ179,IF(AND(Weekly[[#This Row],[H Odds &lt;]]&lt;&gt;"",Weekly[[#This Row],[ADBC_P]]=TRUE,Weekly[[#This Row],[Actual]]=TRUE),AQ179+Weekly[[#This Row],[H Odds &lt;]]-1,IF(AND(Weekly[[#This Row],[V Odds &lt;]]&lt;&gt;"",Weekly[[#This Row],[ADBC_P]]=FALSE,Weekly[[#This Row],[Actual]]=FALSE),AQ179+Weekly[[#This Row],[V Odds &lt;]]-1,IF(AND(Weekly[[#This Row],[V Odds &lt;]]&lt;&gt;"",Weekly[[#This Row],[ADBC_P]]=FALSE,Weekly[[#This Row],[Actual]]=TRUE),AQ179-1,IF(AND(Weekly[[#This Row],[H Odds &lt;]]&lt;&gt;"",Weekly[[#This Row],[ADBC_P]]=TRUE,Weekly[[#This Row],[Actual]]=FALSE),AQ179-1,AQ179)))))</f>
        <v>48.33</v>
      </c>
      <c r="AR180" s="37">
        <f>IF(AND(Weekly[[#This Row],[V Odds &lt;]]="",Weekly[[#This Row],[H Odds &lt;]]=""),AR179,IF(AND(Weekly[[#This Row],[H Odds &lt;]]&lt;&gt;"",Weekly[[#This Row],[RFC_P]]=TRUE,Weekly[[#This Row],[Actual]]=TRUE),AR179+Weekly[[#This Row],[H Odds &lt;]]-1,IF(AND(Weekly[[#This Row],[V Odds &lt;]]&lt;&gt;"",Weekly[[#This Row],[RFC_P]]=FALSE,Weekly[[#This Row],[Actual]]=FALSE),AR179+Weekly[[#This Row],[V Odds &lt;]]-1,IF(AND(Weekly[[#This Row],[V Odds &lt;]]&lt;&gt;"",Weekly[[#This Row],[RFC_P]]=FALSE,Weekly[[#This Row],[Actual]]=TRUE),AR179-1,IF(AND(Weekly[[#This Row],[H Odds &lt;]]&lt;&gt;"",Weekly[[#This Row],[RFC_P]]=TRUE,Weekly[[#This Row],[Actual]]=FALSE),AR179-1,AR179)))))</f>
        <v>44.59</v>
      </c>
      <c r="AS180" s="37">
        <f>IF(AND(Weekly[[#This Row],[V Odds &lt;]]="",Weekly[[#This Row],[H Odds &lt;]]=""),AS179,IF(AND(Weekly[[#This Row],[H Odds &lt;]]&lt;&gt;"",Weekly[[#This Row],[GBC_P]]=TRUE,Weekly[[#This Row],[Actual]]=TRUE),AS179+Weekly[[#This Row],[H Odds &lt;]]-1,IF(AND(Weekly[[#This Row],[V Odds &lt;]]&lt;&gt;"",Weekly[[#This Row],[GBC_P]]=FALSE,Weekly[[#This Row],[Actual]]=FALSE),AS179+Weekly[[#This Row],[V Odds &lt;]]-1,IF(AND(Weekly[[#This Row],[V Odds &lt;]]&lt;&gt;"",Weekly[[#This Row],[GBC_P]]=FALSE,Weekly[[#This Row],[Actual]]=TRUE),AS179-1,IF(AND(Weekly[[#This Row],[H Odds &lt;]]&lt;&gt;"",Weekly[[#This Row],[GBC_P]]=TRUE,Weekly[[#This Row],[Actual]]=FALSE),AS179-1,AS179)))))</f>
        <v>47.08</v>
      </c>
      <c r="AT180" s="37">
        <f>IF(AND(Weekly[[#This Row],[V Odds &lt;]]="",Weekly[[#This Row],[H Odds &lt;]]=""),AT179,IF(AND(Weekly[[#This Row],[H Odds &lt;]]&lt;&gt;"",Weekly[[#This Row],[HGBC_P]]=TRUE,Weekly[[#This Row],[Actual]]=TRUE),AT179+Weekly[[#This Row],[H Odds &lt;]]-1,IF(AND(Weekly[[#This Row],[V Odds &lt;]]&lt;&gt;"",Weekly[[#This Row],[HGBC_P]]=FALSE,Weekly[[#This Row],[Actual]]=FALSE),AT179+Weekly[[#This Row],[V Odds &lt;]]-1,IF(AND(Weekly[[#This Row],[V Odds &lt;]]&lt;&gt;"",Weekly[[#This Row],[HGBC_P]]=FALSE,Weekly[[#This Row],[Actual]]=TRUE),AT179-1,IF(AND(Weekly[[#This Row],[H Odds &lt;]]&lt;&gt;"",Weekly[[#This Row],[HGBC_P]]=TRUE,Weekly[[#This Row],[Actual]]=FALSE),AT179-1,AT179)))))</f>
        <v>45.61</v>
      </c>
      <c r="AU180" s="37">
        <f>IF(AND(Weekly[[#This Row],[V Odds &lt;]]="",Weekly[[#This Row],[H Odds &lt;]]=""),AU179,IF(AND(Weekly[[#This Row],[H Odds &lt;]]&lt;&gt;"",Weekly[[#This Row],[XGB_P]]=TRUE,Weekly[[#This Row],[Actual]]=TRUE),AU179+Weekly[[#This Row],[H Odds &lt;]]-1,IF(AND(Weekly[[#This Row],[V Odds &lt;]]&lt;&gt;"",Weekly[[#This Row],[XGB_P]]=FALSE,Weekly[[#This Row],[Actual]]=FALSE),AU179+Weekly[[#This Row],[V Odds &lt;]]-1,IF(AND(Weekly[[#This Row],[V Odds &lt;]]&lt;&gt;"",Weekly[[#This Row],[XGB_P]]=FALSE,Weekly[[#This Row],[Actual]]=TRUE),AU179-1,IF(AND(Weekly[[#This Row],[H Odds &lt;]]&lt;&gt;"",Weekly[[#This Row],[XGB_P]]=TRUE,Weekly[[#This Row],[Actual]]=FALSE),AU179-1,AU179)))))</f>
        <v>50.010000000000005</v>
      </c>
      <c r="AV180" s="37">
        <f>IF(AND(Weekly[[#This Row],[V Odds &lt;]]="",Weekly[[#This Row],[H Odds &lt;]]=""),AV179,IF(AND(Weekly[[#This Row],[H Odds &lt;]]&lt;&gt;"",Weekly[[#This Row],[QDA_P]]=TRUE,Weekly[[#This Row],[Actual]]=TRUE),AV179+Weekly[[#This Row],[H Odds &lt;]]-1,IF(AND(Weekly[[#This Row],[V Odds &lt;]]&lt;&gt;"",Weekly[[#This Row],[QDA_P]]=FALSE,Weekly[[#This Row],[Actual]]=FALSE),AV179+Weekly[[#This Row],[V Odds &lt;]]-1,IF(AND(Weekly[[#This Row],[V Odds &lt;]]&lt;&gt;"",Weekly[[#This Row],[QDA_P]]=FALSE,Weekly[[#This Row],[Actual]]=TRUE),AV179-1,IF(AND(Weekly[[#This Row],[H Odds &lt;]]&lt;&gt;"",Weekly[[#This Row],[QDA_P]]=TRUE,Weekly[[#This Row],[Actual]]=FALSE),AV179-1,AV179)))))</f>
        <v>44.749999999999993</v>
      </c>
      <c r="AW180" s="37">
        <f>IF(AND(Weekly[[#This Row],[H Odds &lt;]]="",Weekly[[#This Row],[V Odds &lt;]]=""),AW179,IF(AND(Weekly[[#This Row],[KNC_P]]=Weekly[[#This Row],[Actual]],Weekly[[#This Row],[KNC_P]]=TRUE),AW179+Weekly[[#This Row],[BF H Odds]]-1,IF(AND(Weekly[[#This Row],[KNC_P]]=Weekly[[#This Row],[Actual]],Weekly[[#This Row],[KNC_P]]=FALSE),AW179+Weekly[[#This Row],[BF V Odds]]-1,AW179-1)))</f>
        <v>35.94</v>
      </c>
      <c r="AX180" s="37">
        <f>IF(AND(Weekly[[#This Row],[V Odds &lt;]]="",Weekly[[#This Row],[H Odds &lt;]]=""),AX179,IF(AND(Weekly[[#This Row],[V Odds &lt;]]&lt;&gt;"",Weekly[[#This Row],[FALSES]]&gt;0,Weekly[[#This Row],[Actual]]=FALSE),AX179+Weekly[[#This Row],[V Odds &lt;]]-1,IF(AND(Weekly[[#This Row],[H Odds &lt;]]&lt;&gt;"",Weekly[[#This Row],[TRUES]]&gt;0,Weekly[[#This Row],[Actual]]=TRUE),AX179+Weekly[[#This Row],[H Odds &lt;]]-1,IF(AND(Weekly[[#This Row],[V Odds &lt;]]&lt;&gt;"",Weekly[[#This Row],[FALSES]]=0),AX179,IF(AND(Weekly[[#This Row],[H Odds &lt;]]&lt;&gt;"",Weekly[[#This Row],[TRUES]]=0),AX179,AX179-1)))))</f>
        <v>64.699999999999989</v>
      </c>
      <c r="AY180" s="37">
        <f>IF(AND(Weekly[[#This Row],[V Odds &lt;]]="",Weekly[[#This Row],[H Odds &lt;]]=""),AY179,IF(AND(Weekly[[#This Row],[V Odds &lt;]]&lt;&gt;"",Weekly[[#This Row],[FALSES]]&gt;0,Weekly[[#This Row],[Actual]]=FALSE),AY179+((Weekly[[#This Row],[V Odds &lt;]]-1)*0.92),IF(AND(Weekly[[#This Row],[H Odds &lt;]]&lt;&gt;"",Weekly[[#This Row],[TRUES]]&gt;0,Weekly[[#This Row],[Actual]]=TRUE),AY179+((Weekly[[#This Row],[H Odds &lt;]]-1)*0.92),IF(AND(Weekly[[#This Row],[V Odds &lt;]]&lt;&gt;"",Weekly[[#This Row],[FALSES]]=0),AY179,IF(AND(Weekly[[#This Row],[H Odds &lt;]]&lt;&gt;"",Weekly[[#This Row],[TRUES]]=0),AY179,AY179-1)))))</f>
        <v>60.964000000000013</v>
      </c>
      <c r="AZ180" s="37">
        <f>IF(AND(Weekly[[#This Row],[V Odds &lt;]]="",Weekly[[#This Row],[H Odds &lt;]]=""),AZ179,IF(AND(Weekly[[#This Row],[V Odds &lt;]]&lt;&gt;"",Weekly[[#This Row],[Actual]]=FALSE),AZ179+Weekly[[#This Row],[V Odds &lt;]]-1,IF(AND(Weekly[[#This Row],[H Odds &lt;]]&lt;&gt;"",Weekly[[#This Row],[Actual]]=TRUE),AZ179+Weekly[[#This Row],[H Odds &lt;]]-1,AZ179-1)))</f>
        <v>68.669999999999987</v>
      </c>
      <c r="BA180" s="38">
        <f>IF(Weekly[[#This Row],[H Odds &lt;]]="",BA179,IF(AND(Weekly[[#This Row],[H Odds &lt;]]&lt;&gt;"",Weekly[[#This Row],[SVC_P]]=TRUE,Weekly[[#This Row],[Actual]]=TRUE),BA179+Weekly[[#This Row],[H Odds &lt;]]-1,IF(AND(Weekly[[#This Row],[H Odds &lt;]]&lt;&gt;"",Weekly[[#This Row],[SVC_P]]=TRUE,Weekly[[#This Row],[Actual]]=FALSE),BA179-1,BA179)))</f>
        <v>56.54</v>
      </c>
      <c r="BB180" s="38">
        <f>IF(Weekly[[#This Row],[H Odds &lt;]]="",BB179,IF(AND(Weekly[[#This Row],[H Odds &lt;]]&lt;&gt;"",Weekly[[#This Row],[ADBC_P]]=TRUE,Weekly[[#This Row],[Actual]]=TRUE),BB179+Weekly[[#This Row],[H Odds &lt;]]-1,IF(AND(Weekly[[#This Row],[H Odds &lt;]]&lt;&gt;"",Weekly[[#This Row],[ADBC_P]]=TRUE,Weekly[[#This Row],[Actual]]=FALSE),BB179-1,BB179)))</f>
        <v>43.01</v>
      </c>
      <c r="BC180" s="38">
        <f>IF(Weekly[[#This Row],[H Odds &lt;]]="",BC179,IF(AND(Weekly[[#This Row],[H Odds &lt;]]&lt;&gt;"",Weekly[[#This Row],[RFC_P]]=TRUE,Weekly[[#This Row],[Actual]]=TRUE),BC179+Weekly[[#This Row],[H Odds &lt;]]-1,IF(AND(Weekly[[#This Row],[H Odds &lt;]]&lt;&gt;"",Weekly[[#This Row],[RFC_P]]=TRUE,Weekly[[#This Row],[Actual]]=FALSE),BC179-1,BC179)))</f>
        <v>42.76</v>
      </c>
      <c r="BD180" s="38">
        <f>IF(Weekly[[#This Row],[H Odds &lt;]]="",BD179,IF(AND(Weekly[[#This Row],[H Odds &lt;]]&lt;&gt;"",Weekly[[#This Row],[GBC_P]]=TRUE,Weekly[[#This Row],[Actual]]=TRUE),BD179+Weekly[[#This Row],[H Odds &lt;]]-1,IF(AND(Weekly[[#This Row],[H Odds &lt;]]&lt;&gt;"",Weekly[[#This Row],[GBC_P]]=TRUE,Weekly[[#This Row],[Actual]]=FALSE),BD179-1,BD179)))</f>
        <v>43.76</v>
      </c>
      <c r="BE180" s="38">
        <f>IF(Weekly[[#This Row],[H Odds &lt;]]="",BE179,IF(AND(Weekly[[#This Row],[H Odds &lt;]]&lt;&gt;"",Weekly[[#This Row],[HGBC_P]]=TRUE,Weekly[[#This Row],[Actual]]=TRUE),BE179+Weekly[[#This Row],[H Odds &lt;]]-1,IF(AND(Weekly[[#This Row],[H Odds &lt;]]&lt;&gt;"",Weekly[[#This Row],[HGBC_P]]=TRUE,Weekly[[#This Row],[Actual]]=FALSE),BE179-1,BE179)))</f>
        <v>44.01</v>
      </c>
      <c r="BF180" s="38">
        <f>IF(Weekly[[#This Row],[H Odds &lt;]]="",BF179,IF(AND(Weekly[[#This Row],[H Odds &lt;]]&lt;&gt;"",Weekly[[#This Row],[XGB_P]]=TRUE,Weekly[[#This Row],[Actual]]=TRUE),BF179+Weekly[[#This Row],[H Odds &lt;]]-1,IF(AND(Weekly[[#This Row],[H Odds &lt;]]&lt;&gt;"",Weekly[[#This Row],[XGB_P]]=TRUE,Weekly[[#This Row],[Actual]]=FALSE),BF179-1,BF179)))</f>
        <v>47.28</v>
      </c>
      <c r="BG180" s="38">
        <f>IF(Weekly[[#This Row],[H Odds &lt;]]="",BG179,IF(AND(Weekly[[#This Row],[H Odds &lt;]]&lt;&gt;"",Weekly[[#This Row],[QDA_P]]=TRUE,Weekly[[#This Row],[Actual]]=TRUE),BG179+Weekly[[#This Row],[H Odds &lt;]]-1,IF(AND(Weekly[[#This Row],[H Odds &lt;]]&lt;&gt;"",Weekly[[#This Row],[QDA_P]]=TRUE,Weekly[[#This Row],[Actual]]=FALSE),BG179-1,BG179)))</f>
        <v>40.729999999999997</v>
      </c>
      <c r="BH180" s="38">
        <f>IF(Weekly[[#This Row],[H Odds &lt;]]="",BH179,IF(AND(Weekly[[#This Row],[H Odds &lt;]]&lt;&gt;"",Weekly[[#This Row],[KNC_P]]=TRUE,Weekly[[#This Row],[Actual]]=TRUE),BH179+Weekly[[#This Row],[H Odds &lt;]]-1,IF(AND(Weekly[[#This Row],[H Odds &lt;]]&lt;&gt;"",Weekly[[#This Row],[KNC_P]]=TRUE,Weekly[[#This Row],[Actual]]=FALSE),BH179-1,BH179)))</f>
        <v>39</v>
      </c>
      <c r="BI180" s="38">
        <f>IF(Weekly[[#This Row],[H Odds &lt;]]="",BI179,IF(AND(Weekly[[#This Row],[H Odds &lt;]]&lt;&gt;"",Weekly[[#This Row],[TRUES]]&gt;0,Weekly[[#This Row],[Actual]]=TRUE),BI179+Weekly[[#This Row],[H Odds &lt;]]-1,IF(AND(Weekly[[#This Row],[H Odds &lt;]]&lt;&gt;"",Weekly[[#This Row],[TRUES]]=0),BI179,BI179-1)))</f>
        <v>56.54</v>
      </c>
      <c r="BJ180" s="38">
        <f>IF(Weekly[[#This Row],[H Odds &lt;]]="",BJ179,IF(AND(Weekly[[#This Row],[H Odds &lt;]]&lt;&gt;"",Weekly[[#This Row],[Actual]]=TRUE),BJ179+Weekly[[#This Row],[H Odds &lt;]]-1,IF(AND(Weekly[[#This Row],[H Odds &lt;]]&lt;&gt;"",Weekly[[#This Row],[Actual]]=FALSE),BJ179-1,BJ179)))</f>
        <v>55.54</v>
      </c>
      <c r="BK180" s="58">
        <f>IF(AND(Weekly[[#This Row],[TRUES]]&gt;4,Weekly[[#This Row],[Actual]]=TRUE),BK179+Weekly[[#This Row],[BF H Odds]]-1,IF(AND(Weekly[[#This Row],[FALSES]]&gt;4,Weekly[[#This Row],[Actual]]=FALSE),BK179+Weekly[[#This Row],[BF V Odds]]-1,IF(AND(Weekly[[#This Row],[TRUES]]&gt;4,Weekly[[#This Row],[Actual]]=FALSE),BK179-1,IF(AND(Weekly[[#This Row],[FALSES]]&gt;4,Weekly[[#This Row],[Actual]]=TRUE),BK179-1,BK179))))</f>
        <v>35.070000000000022</v>
      </c>
      <c r="BL180" s="58">
        <f>IF(AND(Weekly[[#This Row],[TRUES]]&gt;5,Weekly[[#This Row],[Actual]]=TRUE),BL179+Weekly[[#This Row],[BF H Odds]]-1,IF(AND(Weekly[[#This Row],[FALSES]]&gt;5,Weekly[[#This Row],[Actual]]=FALSE),BL179+Weekly[[#This Row],[BF V Odds]]-1,IF(AND(Weekly[[#This Row],[TRUES]]&gt;5,Weekly[[#This Row],[Actual]]=FALSE),BL179-1,IF(AND(Weekly[[#This Row],[FALSES]]&gt;5,Weekly[[#This Row],[Actual]]=TRUE),BL179-1,BL179))))</f>
        <v>38.740000000000009</v>
      </c>
      <c r="BM180" s="58">
        <f>IF(AND(Weekly[[#This Row],[TRUES]]&gt;6,Weekly[[#This Row],[Actual]]=TRUE),BM179+Weekly[[#This Row],[BF H Odds]]-1,IF(AND(Weekly[[#This Row],[FALSES]]&gt;6,Weekly[[#This Row],[Actual]]=FALSE),BM179+Weekly[[#This Row],[BF V Odds]]-1,IF(AND(Weekly[[#This Row],[TRUES]]&gt;6,Weekly[[#This Row],[Actual]]=FALSE),BM179-1,IF(AND(Weekly[[#This Row],[FALSES]]&gt;6,Weekly[[#This Row],[Actual]]=TRUE),BM179-1,BM179))))</f>
        <v>42.360000000000007</v>
      </c>
      <c r="BN180" s="24"/>
    </row>
    <row r="181" spans="1:66" x14ac:dyDescent="0.25">
      <c r="A181" s="1">
        <v>208</v>
      </c>
      <c r="B181" s="10">
        <v>44266</v>
      </c>
      <c r="C181" s="33" t="s">
        <v>31</v>
      </c>
      <c r="D181" s="15" t="s">
        <v>15</v>
      </c>
      <c r="E181" t="b">
        <v>1</v>
      </c>
      <c r="F181" t="b">
        <v>0</v>
      </c>
      <c r="G181" t="b">
        <v>1</v>
      </c>
      <c r="H181" t="b">
        <v>1</v>
      </c>
      <c r="I181" t="b">
        <v>1</v>
      </c>
      <c r="J181" t="b">
        <v>1</v>
      </c>
      <c r="K181" t="b">
        <v>0</v>
      </c>
      <c r="L181" t="b">
        <v>1</v>
      </c>
      <c r="N181" t="str">
        <f>IF(Weekly[[#This Row],[H/V]]="&lt;&gt;",1,"")</f>
        <v/>
      </c>
      <c r="O181" t="str">
        <f>IF(Weekly[[#This Row],[H/V]]="H",Weekly[[#This Row],[BF H Odds]],IF(Weekly[[#This Row],[H/V]]="V",Weekly[[#This Row],[BF V Odds]],""))</f>
        <v/>
      </c>
      <c r="P181" t="b">
        <v>1</v>
      </c>
      <c r="R181" s="9">
        <f>IFERROR(IF(Weekly[[#This Row],[Won Bet?]]="yes",R180+(Weekly[[#This Row],[BF Odds]]*Weekly[[#This Row],[BF Stake]])-Weekly[[#This Row],[BF Stake]],R180-Weekly[[#This Row],[BF Stake]]),R180)</f>
        <v>186.75</v>
      </c>
      <c r="S181" s="9">
        <f>IFERROR(IF(Weekly[[#This Row],[Won Bet?]]="yes",S180+(((Weekly[[#This Row],[BF Odds]]*Weekly[[#This Row],[BF Stake]])-Weekly[[#This Row],[BF Stake]])*0.95),S180-Weekly[[#This Row],[BF Stake]]),S180)</f>
        <v>185.16249999999999</v>
      </c>
      <c r="T181" s="13">
        <v>2.16</v>
      </c>
      <c r="U181" s="13">
        <v>1.73</v>
      </c>
      <c r="V181" s="24">
        <f>IF(Weekly[[#This Row],[Actual]]="","",IF(AND(Weekly[[#This Row],[SVC_P]]=Weekly[[#This Row],[Actual]],Weekly[[#This Row],[SVC_P]]=TRUE),V180+Weekly[[#This Row],[BF H Odds]]-1,IF(AND(Weekly[[#This Row],[SVC_P]]=Weekly[[#This Row],[Actual]],Weekly[[#This Row],[SVC_P]]=FALSE),V180+Weekly[[#This Row],[BF V Odds]]-1,V180-1)))</f>
        <v>65.28000000000003</v>
      </c>
      <c r="W181" s="24">
        <f>IF(Weekly[[#This Row],[Actual]]="","",IF(AND(Weekly[[#This Row],[SVC_P]]=FALSE,Weekly[[#This Row],[Actual]]=TRUE),W180+Weekly[[#This Row],[BF H Odds]]-1,IF(AND(Weekly[[#This Row],[SVC_P]]=TRUE,Weekly[[#This Row],[Actual]]=FALSE,),W180+Weekly[[#This Row],[BF V Odds]]-1,W180-1)))</f>
        <v>-128.30000000000001</v>
      </c>
      <c r="X181" s="24">
        <f>IF(Weekly[[#This Row],[Actual]]="","",IF(AND(Weekly[[#This Row],[ADBC_P]]=Weekly[[#This Row],[Actual]],Weekly[[#This Row],[ADBC_P]]=TRUE),X180+Weekly[[#This Row],[BF H Odds]]-1,IF(AND(Weekly[[#This Row],[ADBC_P]]=Weekly[[#This Row],[Actual]],Weekly[[#This Row],[ADBC_P]]=FALSE),X180+Weekly[[#This Row],[BF V Odds]]-1,X180-1)))</f>
        <v>43.760000000000019</v>
      </c>
      <c r="Y181" s="24">
        <f>IF(Weekly[[#This Row],[Actual]]="","",IF(AND(Weekly[[#This Row],[ADBC_P]]=FALSE,Weekly[[#This Row],[Actual]]=TRUE),Y180+Weekly[[#This Row],[BF H Odds]]-1,IF(AND(Weekly[[#This Row],[ADBC_P]]=TRUE,Weekly[[#This Row],[Actual]]=FALSE),Y180+Weekly[[#This Row],[BF V Odds]]-1,Y180-1)))</f>
        <v>40.640000000000015</v>
      </c>
      <c r="Z181" s="24">
        <f>IF(Weekly[[#This Row],[Actual]]="","",IF(AND(Weekly[[#This Row],[RFC_P]]=Weekly[[#This Row],[Actual]],Weekly[[#This Row],[RFC_P]]=TRUE),Z180+Weekly[[#This Row],[BF H Odds]]-1,IF(AND(Weekly[[#This Row],[RFC_P]]=Weekly[[#This Row],[Actual]],Weekly[[#This Row],[RFC_P]]=FALSE),Z180+Weekly[[#This Row],[BF V Odds]]-1,Z180-1)))</f>
        <v>32.910000000000025</v>
      </c>
      <c r="AA181" s="24">
        <f>IF(Weekly[[#This Row],[Actual]]="","",IF(AND(Weekly[[#This Row],[RFC_P]]=FALSE,Weekly[[#This Row],[Actual]]=TRUE),AA180+Weekly[[#This Row],[BF H Odds]]-1,IF(AND(Weekly[[#This Row],[RFC_P]]=TRUE,Weekly[[#This Row],[Actual]]=FALSE),AA180+Weekly[[#This Row],[BF V Odds]]-1,AA180-1)))</f>
        <v>51.490000000000016</v>
      </c>
      <c r="AB181" s="24">
        <f>IF(Weekly[[#This Row],[Actual]]="","",IF(AND(Weekly[[#This Row],[GBC_P]]=Weekly[[#This Row],[Actual]],Weekly[[#This Row],[GBC_P]]=TRUE),AB180+Weekly[[#This Row],[BF H Odds]]-1,IF(AND(Weekly[[#This Row],[GBC_P]]=Weekly[[#This Row],[Actual]],Weekly[[#This Row],[GBC_P]]=FALSE),AB180+Weekly[[#This Row],[BF V Odds]]-1,AB180-1)))</f>
        <v>31.460000000000008</v>
      </c>
      <c r="AC181" s="24">
        <f>IF(Weekly[[#This Row],[Actual]]="","",IF(AND(Weekly[[#This Row],[GBC_P]]=FALSE,Weekly[[#This Row],[Actual]]=TRUE),AC180+Weekly[[#This Row],[BF H Odds]]-1,IF(AND(Weekly[[#This Row],[GBC_P]]=TRUE,Weekly[[#This Row],[Actual]]=FALSE),AC180+Weekly[[#This Row],[BF V Odds]]-1,AC180-1)))</f>
        <v>52.940000000000019</v>
      </c>
      <c r="AD181" s="24">
        <f>IF(Weekly[[#This Row],[Actual]]="","",IF(AND(Weekly[[#This Row],[HGBC_P]]=Weekly[[#This Row],[Actual]],Weekly[[#This Row],[HGBC_P]]=TRUE),AD180+Weekly[[#This Row],[BF H Odds]]-1,IF(AND(Weekly[[#This Row],[HGBC_P]]=Weekly[[#This Row],[Actual]],Weekly[[#This Row],[HGBC_P]]=FALSE),AD180+Weekly[[#This Row],[BF V Odds]]-1,AD180-1)))</f>
        <v>31.030000000000044</v>
      </c>
      <c r="AE181" s="24">
        <f>IF(Weekly[[#This Row],[Actual]]="","",IF(AND(Weekly[[#This Row],[HGBC_P]]=FALSE,Weekly[[#This Row],[Actual]]=TRUE),AE180+Weekly[[#This Row],[BF H Odds]]-1,IF(AND(Weekly[[#This Row],[HGBC_P]]=TRUE,Weekly[[#This Row],[Actual]]=FALSE),AE180+Weekly[[#This Row],[BF V Odds]]-1,AE180-1)))</f>
        <v>53.370000000000012</v>
      </c>
      <c r="AF181" s="24">
        <f>IF(Weekly[[#This Row],[Actual]]="","",IF(AND(Weekly[[#This Row],[XGB_P]]=Weekly[[#This Row],[Actual]],Weekly[[#This Row],[XGB_P]]=TRUE),AF180+Weekly[[#This Row],[BF H Odds]]-1,IF(AND(Weekly[[#This Row],[XGB_P]]=Weekly[[#This Row],[Actual]],Weekly[[#This Row],[XGB_P]]=FALSE),AF180+Weekly[[#This Row],[BF V Odds]]-1,AF180-1)))</f>
        <v>38.870000000000019</v>
      </c>
      <c r="AG181" s="24">
        <f>IF(Weekly[[#This Row],[Actual]]="","",IF(AND(Weekly[[#This Row],[XGB_P]]=FALSE,Weekly[[#This Row],[Actual]]=TRUE),AG180+Weekly[[#This Row],[BF H Odds]]-1,IF(AND(Weekly[[#This Row],[XGB_P]]=TRUE,Weekly[[#This Row],[Actual]]=FALSE),AG180+Weekly[[#This Row],[BF V Odds]]-1,AG180-1)))</f>
        <v>45.530000000000015</v>
      </c>
      <c r="AH181" s="24">
        <f>IF(Weekly[[#This Row],[Actual]]="","",IF(AND(Weekly[[#This Row],[QDA_P]]=Weekly[[#This Row],[Actual]],Weekly[[#This Row],[QDA_P]]=TRUE),AH180+Weekly[[#This Row],[BF H Odds]]-1,IF(AND(Weekly[[#This Row],[QDA_P]]=Weekly[[#This Row],[Actual]],Weekly[[#This Row],[QDA_P]]=FALSE),AH180+Weekly[[#This Row],[BF V Odds]]-1,AH180-1)))</f>
        <v>19.830000000000016</v>
      </c>
      <c r="AI181" s="24">
        <f>IF(Weekly[[#This Row],[Actual]]="","",IF(AND(Weekly[[#This Row],[QDA_P]]=FALSE,Weekly[[#This Row],[Actual]]=TRUE),AI180+Weekly[[#This Row],[BF H Odds]]-1,IF(AND(Weekly[[#This Row],[QDA_P]]=TRUE,Weekly[[#This Row],[Actual]]=FALSE),AI180+Weekly[[#This Row],[BF V Odds]]-1,AI180-1)))</f>
        <v>64.570000000000022</v>
      </c>
      <c r="AJ181" s="24">
        <f>IF(Weekly[[#This Row],[Actual]]="","",IF(AND(Weekly[[#This Row],[KNC_P]]=TRUE,Weekly[[#This Row],[Actual]]=TRUE),AJ180+Weekly[[#This Row],[BF H Odds]]-1,IF(AND(Weekly[[#This Row],[KNC_P]]=FALSE,Weekly[[#This Row],[Actual]]=FALSE),AJ180+Weekly[[#This Row],[BF V Odds]]-1,AJ180-1)))</f>
        <v>35.14</v>
      </c>
      <c r="AK181" s="24">
        <f>IF(Weekly[[#This Row],[Actual]]="","",IF(AND(Weekly[[#This Row],[KNC_P]]=FALSE,Weekly[[#This Row],[Actual]]=TRUE),AK180+Weekly[[#This Row],[BF H Odds]]-1,IF(AND(Weekly[[#This Row],[KNC_P]]=TRUE,Weekly[[#This Row],[Actual]]=FALSE),AK180+Weekly[[#This Row],[BF V Odds]]-1,AK180-1)))</f>
        <v>42.309999999999995</v>
      </c>
      <c r="AL181" s="30">
        <f>IF(Weekly[[#This Row],[Actual]]="","",COUNTIF(Weekly[[#This Row],[SVC_P]:[QDA_P]],TRUE))</f>
        <v>5</v>
      </c>
      <c r="AM181" s="30">
        <f>IF(Weekly[[#This Row],[Actual]]="","",COUNTIF(Weekly[[#This Row],[SVC_P]:[QDA_P]],FALSE))</f>
        <v>2</v>
      </c>
      <c r="AN181" t="str">
        <f>IF(AND(Weekly[[#This Row],[BF V Odds]]&gt;$BO$6,Weekly[[#This Row],[BF V Odds]] &lt; $BO$7),Weekly[[#This Row],[BF V Odds]],"")</f>
        <v/>
      </c>
      <c r="AO181" t="str">
        <f>IF(AND(Weekly[[#This Row],[BF H Odds]]&gt;$BO$6, Weekly[[#This Row],[BF H Odds]] &lt; $BO$7),Weekly[[#This Row],[BF H Odds]],"")</f>
        <v/>
      </c>
      <c r="AP181" s="37">
        <f>IF(AND(Weekly[[#This Row],[V Odds &lt;]]="",Weekly[[#This Row],[H Odds &lt;]]=""),AP180,IF(AND(Weekly[[#This Row],[H Odds &lt;]]&lt;&gt;"",Weekly[[#This Row],[SVC_P]]=TRUE,Weekly[[#This Row],[Actual]]=TRUE),AP180+Weekly[[#This Row],[H Odds &lt;]]-1,IF(AND(Weekly[[#This Row],[V Odds &lt;]]&lt;&gt;"",Weekly[[#This Row],[SVC_P]]=FALSE,Weekly[[#This Row],[Actual]]=FALSE),AP180+Weekly[[#This Row],[V Odds &lt;]]-1,IF(AND(Weekly[[#This Row],[V Odds &lt;]]&lt;&gt;"",Weekly[[#This Row],[SVC_P]]=FALSE,Weekly[[#This Row],[Actual]]=TRUE),AP180-1,IF(AND(Weekly[[#This Row],[H Odds &lt;]]&lt;&gt;"",Weekly[[#This Row],[SVC_P]]=TRUE,Weekly[[#This Row],[Actual]]=FALSE),AP180-1,AP180)))))</f>
        <v>61.580000000000013</v>
      </c>
      <c r="AQ181" s="37">
        <f>IF(AND(Weekly[[#This Row],[V Odds &lt;]]="",Weekly[[#This Row],[H Odds &lt;]]=""),AQ180,IF(AND(Weekly[[#This Row],[H Odds &lt;]]&lt;&gt;"",Weekly[[#This Row],[ADBC_P]]=TRUE,Weekly[[#This Row],[Actual]]=TRUE),AQ180+Weekly[[#This Row],[H Odds &lt;]]-1,IF(AND(Weekly[[#This Row],[V Odds &lt;]]&lt;&gt;"",Weekly[[#This Row],[ADBC_P]]=FALSE,Weekly[[#This Row],[Actual]]=FALSE),AQ180+Weekly[[#This Row],[V Odds &lt;]]-1,IF(AND(Weekly[[#This Row],[V Odds &lt;]]&lt;&gt;"",Weekly[[#This Row],[ADBC_P]]=FALSE,Weekly[[#This Row],[Actual]]=TRUE),AQ180-1,IF(AND(Weekly[[#This Row],[H Odds &lt;]]&lt;&gt;"",Weekly[[#This Row],[ADBC_P]]=TRUE,Weekly[[#This Row],[Actual]]=FALSE),AQ180-1,AQ180)))))</f>
        <v>48.33</v>
      </c>
      <c r="AR181" s="37">
        <f>IF(AND(Weekly[[#This Row],[V Odds &lt;]]="",Weekly[[#This Row],[H Odds &lt;]]=""),AR180,IF(AND(Weekly[[#This Row],[H Odds &lt;]]&lt;&gt;"",Weekly[[#This Row],[RFC_P]]=TRUE,Weekly[[#This Row],[Actual]]=TRUE),AR180+Weekly[[#This Row],[H Odds &lt;]]-1,IF(AND(Weekly[[#This Row],[V Odds &lt;]]&lt;&gt;"",Weekly[[#This Row],[RFC_P]]=FALSE,Weekly[[#This Row],[Actual]]=FALSE),AR180+Weekly[[#This Row],[V Odds &lt;]]-1,IF(AND(Weekly[[#This Row],[V Odds &lt;]]&lt;&gt;"",Weekly[[#This Row],[RFC_P]]=FALSE,Weekly[[#This Row],[Actual]]=TRUE),AR180-1,IF(AND(Weekly[[#This Row],[H Odds &lt;]]&lt;&gt;"",Weekly[[#This Row],[RFC_P]]=TRUE,Weekly[[#This Row],[Actual]]=FALSE),AR180-1,AR180)))))</f>
        <v>44.59</v>
      </c>
      <c r="AS181" s="37">
        <f>IF(AND(Weekly[[#This Row],[V Odds &lt;]]="",Weekly[[#This Row],[H Odds &lt;]]=""),AS180,IF(AND(Weekly[[#This Row],[H Odds &lt;]]&lt;&gt;"",Weekly[[#This Row],[GBC_P]]=TRUE,Weekly[[#This Row],[Actual]]=TRUE),AS180+Weekly[[#This Row],[H Odds &lt;]]-1,IF(AND(Weekly[[#This Row],[V Odds &lt;]]&lt;&gt;"",Weekly[[#This Row],[GBC_P]]=FALSE,Weekly[[#This Row],[Actual]]=FALSE),AS180+Weekly[[#This Row],[V Odds &lt;]]-1,IF(AND(Weekly[[#This Row],[V Odds &lt;]]&lt;&gt;"",Weekly[[#This Row],[GBC_P]]=FALSE,Weekly[[#This Row],[Actual]]=TRUE),AS180-1,IF(AND(Weekly[[#This Row],[H Odds &lt;]]&lt;&gt;"",Weekly[[#This Row],[GBC_P]]=TRUE,Weekly[[#This Row],[Actual]]=FALSE),AS180-1,AS180)))))</f>
        <v>47.08</v>
      </c>
      <c r="AT181" s="37">
        <f>IF(AND(Weekly[[#This Row],[V Odds &lt;]]="",Weekly[[#This Row],[H Odds &lt;]]=""),AT180,IF(AND(Weekly[[#This Row],[H Odds &lt;]]&lt;&gt;"",Weekly[[#This Row],[HGBC_P]]=TRUE,Weekly[[#This Row],[Actual]]=TRUE),AT180+Weekly[[#This Row],[H Odds &lt;]]-1,IF(AND(Weekly[[#This Row],[V Odds &lt;]]&lt;&gt;"",Weekly[[#This Row],[HGBC_P]]=FALSE,Weekly[[#This Row],[Actual]]=FALSE),AT180+Weekly[[#This Row],[V Odds &lt;]]-1,IF(AND(Weekly[[#This Row],[V Odds &lt;]]&lt;&gt;"",Weekly[[#This Row],[HGBC_P]]=FALSE,Weekly[[#This Row],[Actual]]=TRUE),AT180-1,IF(AND(Weekly[[#This Row],[H Odds &lt;]]&lt;&gt;"",Weekly[[#This Row],[HGBC_P]]=TRUE,Weekly[[#This Row],[Actual]]=FALSE),AT180-1,AT180)))))</f>
        <v>45.61</v>
      </c>
      <c r="AU181" s="37">
        <f>IF(AND(Weekly[[#This Row],[V Odds &lt;]]="",Weekly[[#This Row],[H Odds &lt;]]=""),AU180,IF(AND(Weekly[[#This Row],[H Odds &lt;]]&lt;&gt;"",Weekly[[#This Row],[XGB_P]]=TRUE,Weekly[[#This Row],[Actual]]=TRUE),AU180+Weekly[[#This Row],[H Odds &lt;]]-1,IF(AND(Weekly[[#This Row],[V Odds &lt;]]&lt;&gt;"",Weekly[[#This Row],[XGB_P]]=FALSE,Weekly[[#This Row],[Actual]]=FALSE),AU180+Weekly[[#This Row],[V Odds &lt;]]-1,IF(AND(Weekly[[#This Row],[V Odds &lt;]]&lt;&gt;"",Weekly[[#This Row],[XGB_P]]=FALSE,Weekly[[#This Row],[Actual]]=TRUE),AU180-1,IF(AND(Weekly[[#This Row],[H Odds &lt;]]&lt;&gt;"",Weekly[[#This Row],[XGB_P]]=TRUE,Weekly[[#This Row],[Actual]]=FALSE),AU180-1,AU180)))))</f>
        <v>50.010000000000005</v>
      </c>
      <c r="AV181" s="37">
        <f>IF(AND(Weekly[[#This Row],[V Odds &lt;]]="",Weekly[[#This Row],[H Odds &lt;]]=""),AV180,IF(AND(Weekly[[#This Row],[H Odds &lt;]]&lt;&gt;"",Weekly[[#This Row],[QDA_P]]=TRUE,Weekly[[#This Row],[Actual]]=TRUE),AV180+Weekly[[#This Row],[H Odds &lt;]]-1,IF(AND(Weekly[[#This Row],[V Odds &lt;]]&lt;&gt;"",Weekly[[#This Row],[QDA_P]]=FALSE,Weekly[[#This Row],[Actual]]=FALSE),AV180+Weekly[[#This Row],[V Odds &lt;]]-1,IF(AND(Weekly[[#This Row],[V Odds &lt;]]&lt;&gt;"",Weekly[[#This Row],[QDA_P]]=FALSE,Weekly[[#This Row],[Actual]]=TRUE),AV180-1,IF(AND(Weekly[[#This Row],[H Odds &lt;]]&lt;&gt;"",Weekly[[#This Row],[QDA_P]]=TRUE,Weekly[[#This Row],[Actual]]=FALSE),AV180-1,AV180)))))</f>
        <v>44.749999999999993</v>
      </c>
      <c r="AW181" s="37">
        <f>IF(AND(Weekly[[#This Row],[H Odds &lt;]]="",Weekly[[#This Row],[V Odds &lt;]]=""),AW180,IF(AND(Weekly[[#This Row],[KNC_P]]=Weekly[[#This Row],[Actual]],Weekly[[#This Row],[KNC_P]]=TRUE),AW180+Weekly[[#This Row],[BF H Odds]]-1,IF(AND(Weekly[[#This Row],[KNC_P]]=Weekly[[#This Row],[Actual]],Weekly[[#This Row],[KNC_P]]=FALSE),AW180+Weekly[[#This Row],[BF V Odds]]-1,AW180-1)))</f>
        <v>35.94</v>
      </c>
      <c r="AX181" s="37">
        <f>IF(AND(Weekly[[#This Row],[V Odds &lt;]]="",Weekly[[#This Row],[H Odds &lt;]]=""),AX180,IF(AND(Weekly[[#This Row],[V Odds &lt;]]&lt;&gt;"",Weekly[[#This Row],[FALSES]]&gt;0,Weekly[[#This Row],[Actual]]=FALSE),AX180+Weekly[[#This Row],[V Odds &lt;]]-1,IF(AND(Weekly[[#This Row],[H Odds &lt;]]&lt;&gt;"",Weekly[[#This Row],[TRUES]]&gt;0,Weekly[[#This Row],[Actual]]=TRUE),AX180+Weekly[[#This Row],[H Odds &lt;]]-1,IF(AND(Weekly[[#This Row],[V Odds &lt;]]&lt;&gt;"",Weekly[[#This Row],[FALSES]]=0),AX180,IF(AND(Weekly[[#This Row],[H Odds &lt;]]&lt;&gt;"",Weekly[[#This Row],[TRUES]]=0),AX180,AX180-1)))))</f>
        <v>64.699999999999989</v>
      </c>
      <c r="AY181" s="37">
        <f>IF(AND(Weekly[[#This Row],[V Odds &lt;]]="",Weekly[[#This Row],[H Odds &lt;]]=""),AY180,IF(AND(Weekly[[#This Row],[V Odds &lt;]]&lt;&gt;"",Weekly[[#This Row],[FALSES]]&gt;0,Weekly[[#This Row],[Actual]]=FALSE),AY180+((Weekly[[#This Row],[V Odds &lt;]]-1)*0.92),IF(AND(Weekly[[#This Row],[H Odds &lt;]]&lt;&gt;"",Weekly[[#This Row],[TRUES]]&gt;0,Weekly[[#This Row],[Actual]]=TRUE),AY180+((Weekly[[#This Row],[H Odds &lt;]]-1)*0.92),IF(AND(Weekly[[#This Row],[V Odds &lt;]]&lt;&gt;"",Weekly[[#This Row],[FALSES]]=0),AY180,IF(AND(Weekly[[#This Row],[H Odds &lt;]]&lt;&gt;"",Weekly[[#This Row],[TRUES]]=0),AY180,AY180-1)))))</f>
        <v>60.964000000000013</v>
      </c>
      <c r="AZ181" s="37">
        <f>IF(AND(Weekly[[#This Row],[V Odds &lt;]]="",Weekly[[#This Row],[H Odds &lt;]]=""),AZ180,IF(AND(Weekly[[#This Row],[V Odds &lt;]]&lt;&gt;"",Weekly[[#This Row],[Actual]]=FALSE),AZ180+Weekly[[#This Row],[V Odds &lt;]]-1,IF(AND(Weekly[[#This Row],[H Odds &lt;]]&lt;&gt;"",Weekly[[#This Row],[Actual]]=TRUE),AZ180+Weekly[[#This Row],[H Odds &lt;]]-1,AZ180-1)))</f>
        <v>68.669999999999987</v>
      </c>
      <c r="BA181" s="38">
        <f>IF(Weekly[[#This Row],[H Odds &lt;]]="",BA180,IF(AND(Weekly[[#This Row],[H Odds &lt;]]&lt;&gt;"",Weekly[[#This Row],[SVC_P]]=TRUE,Weekly[[#This Row],[Actual]]=TRUE),BA180+Weekly[[#This Row],[H Odds &lt;]]-1,IF(AND(Weekly[[#This Row],[H Odds &lt;]]&lt;&gt;"",Weekly[[#This Row],[SVC_P]]=TRUE,Weekly[[#This Row],[Actual]]=FALSE),BA180-1,BA180)))</f>
        <v>56.54</v>
      </c>
      <c r="BB181" s="38">
        <f>IF(Weekly[[#This Row],[H Odds &lt;]]="",BB180,IF(AND(Weekly[[#This Row],[H Odds &lt;]]&lt;&gt;"",Weekly[[#This Row],[ADBC_P]]=TRUE,Weekly[[#This Row],[Actual]]=TRUE),BB180+Weekly[[#This Row],[H Odds &lt;]]-1,IF(AND(Weekly[[#This Row],[H Odds &lt;]]&lt;&gt;"",Weekly[[#This Row],[ADBC_P]]=TRUE,Weekly[[#This Row],[Actual]]=FALSE),BB180-1,BB180)))</f>
        <v>43.01</v>
      </c>
      <c r="BC181" s="38">
        <f>IF(Weekly[[#This Row],[H Odds &lt;]]="",BC180,IF(AND(Weekly[[#This Row],[H Odds &lt;]]&lt;&gt;"",Weekly[[#This Row],[RFC_P]]=TRUE,Weekly[[#This Row],[Actual]]=TRUE),BC180+Weekly[[#This Row],[H Odds &lt;]]-1,IF(AND(Weekly[[#This Row],[H Odds &lt;]]&lt;&gt;"",Weekly[[#This Row],[RFC_P]]=TRUE,Weekly[[#This Row],[Actual]]=FALSE),BC180-1,BC180)))</f>
        <v>42.76</v>
      </c>
      <c r="BD181" s="38">
        <f>IF(Weekly[[#This Row],[H Odds &lt;]]="",BD180,IF(AND(Weekly[[#This Row],[H Odds &lt;]]&lt;&gt;"",Weekly[[#This Row],[GBC_P]]=TRUE,Weekly[[#This Row],[Actual]]=TRUE),BD180+Weekly[[#This Row],[H Odds &lt;]]-1,IF(AND(Weekly[[#This Row],[H Odds &lt;]]&lt;&gt;"",Weekly[[#This Row],[GBC_P]]=TRUE,Weekly[[#This Row],[Actual]]=FALSE),BD180-1,BD180)))</f>
        <v>43.76</v>
      </c>
      <c r="BE181" s="38">
        <f>IF(Weekly[[#This Row],[H Odds &lt;]]="",BE180,IF(AND(Weekly[[#This Row],[H Odds &lt;]]&lt;&gt;"",Weekly[[#This Row],[HGBC_P]]=TRUE,Weekly[[#This Row],[Actual]]=TRUE),BE180+Weekly[[#This Row],[H Odds &lt;]]-1,IF(AND(Weekly[[#This Row],[H Odds &lt;]]&lt;&gt;"",Weekly[[#This Row],[HGBC_P]]=TRUE,Weekly[[#This Row],[Actual]]=FALSE),BE180-1,BE180)))</f>
        <v>44.01</v>
      </c>
      <c r="BF181" s="38">
        <f>IF(Weekly[[#This Row],[H Odds &lt;]]="",BF180,IF(AND(Weekly[[#This Row],[H Odds &lt;]]&lt;&gt;"",Weekly[[#This Row],[XGB_P]]=TRUE,Weekly[[#This Row],[Actual]]=TRUE),BF180+Weekly[[#This Row],[H Odds &lt;]]-1,IF(AND(Weekly[[#This Row],[H Odds &lt;]]&lt;&gt;"",Weekly[[#This Row],[XGB_P]]=TRUE,Weekly[[#This Row],[Actual]]=FALSE),BF180-1,BF180)))</f>
        <v>47.28</v>
      </c>
      <c r="BG181" s="38">
        <f>IF(Weekly[[#This Row],[H Odds &lt;]]="",BG180,IF(AND(Weekly[[#This Row],[H Odds &lt;]]&lt;&gt;"",Weekly[[#This Row],[QDA_P]]=TRUE,Weekly[[#This Row],[Actual]]=TRUE),BG180+Weekly[[#This Row],[H Odds &lt;]]-1,IF(AND(Weekly[[#This Row],[H Odds &lt;]]&lt;&gt;"",Weekly[[#This Row],[QDA_P]]=TRUE,Weekly[[#This Row],[Actual]]=FALSE),BG180-1,BG180)))</f>
        <v>40.729999999999997</v>
      </c>
      <c r="BH181" s="38">
        <f>IF(Weekly[[#This Row],[H Odds &lt;]]="",BH180,IF(AND(Weekly[[#This Row],[H Odds &lt;]]&lt;&gt;"",Weekly[[#This Row],[KNC_P]]=TRUE,Weekly[[#This Row],[Actual]]=TRUE),BH180+Weekly[[#This Row],[H Odds &lt;]]-1,IF(AND(Weekly[[#This Row],[H Odds &lt;]]&lt;&gt;"",Weekly[[#This Row],[KNC_P]]=TRUE,Weekly[[#This Row],[Actual]]=FALSE),BH180-1,BH180)))</f>
        <v>39</v>
      </c>
      <c r="BI181" s="38">
        <f>IF(Weekly[[#This Row],[H Odds &lt;]]="",BI180,IF(AND(Weekly[[#This Row],[H Odds &lt;]]&lt;&gt;"",Weekly[[#This Row],[TRUES]]&gt;0,Weekly[[#This Row],[Actual]]=TRUE),BI180+Weekly[[#This Row],[H Odds &lt;]]-1,IF(AND(Weekly[[#This Row],[H Odds &lt;]]&lt;&gt;"",Weekly[[#This Row],[TRUES]]=0),BI180,BI180-1)))</f>
        <v>56.54</v>
      </c>
      <c r="BJ181" s="38">
        <f>IF(Weekly[[#This Row],[H Odds &lt;]]="",BJ180,IF(AND(Weekly[[#This Row],[H Odds &lt;]]&lt;&gt;"",Weekly[[#This Row],[Actual]]=TRUE),BJ180+Weekly[[#This Row],[H Odds &lt;]]-1,IF(AND(Weekly[[#This Row],[H Odds &lt;]]&lt;&gt;"",Weekly[[#This Row],[Actual]]=FALSE),BJ180-1,BJ180)))</f>
        <v>55.54</v>
      </c>
      <c r="BK181" s="58">
        <f>IF(AND(Weekly[[#This Row],[TRUES]]&gt;4,Weekly[[#This Row],[Actual]]=TRUE),BK180+Weekly[[#This Row],[BF H Odds]]-1,IF(AND(Weekly[[#This Row],[FALSES]]&gt;4,Weekly[[#This Row],[Actual]]=FALSE),BK180+Weekly[[#This Row],[BF V Odds]]-1,IF(AND(Weekly[[#This Row],[TRUES]]&gt;4,Weekly[[#This Row],[Actual]]=FALSE),BK180-1,IF(AND(Weekly[[#This Row],[FALSES]]&gt;4,Weekly[[#This Row],[Actual]]=TRUE),BK180-1,BK180))))</f>
        <v>35.800000000000018</v>
      </c>
      <c r="BL181" s="58">
        <f>IF(AND(Weekly[[#This Row],[TRUES]]&gt;5,Weekly[[#This Row],[Actual]]=TRUE),BL180+Weekly[[#This Row],[BF H Odds]]-1,IF(AND(Weekly[[#This Row],[FALSES]]&gt;5,Weekly[[#This Row],[Actual]]=FALSE),BL180+Weekly[[#This Row],[BF V Odds]]-1,IF(AND(Weekly[[#This Row],[TRUES]]&gt;5,Weekly[[#This Row],[Actual]]=FALSE),BL180-1,IF(AND(Weekly[[#This Row],[FALSES]]&gt;5,Weekly[[#This Row],[Actual]]=TRUE),BL180-1,BL180))))</f>
        <v>38.740000000000009</v>
      </c>
      <c r="BM181" s="58">
        <f>IF(AND(Weekly[[#This Row],[TRUES]]&gt;6,Weekly[[#This Row],[Actual]]=TRUE),BM180+Weekly[[#This Row],[BF H Odds]]-1,IF(AND(Weekly[[#This Row],[FALSES]]&gt;6,Weekly[[#This Row],[Actual]]=FALSE),BM180+Weekly[[#This Row],[BF V Odds]]-1,IF(AND(Weekly[[#This Row],[TRUES]]&gt;6,Weekly[[#This Row],[Actual]]=FALSE),BM180-1,IF(AND(Weekly[[#This Row],[FALSES]]&gt;6,Weekly[[#This Row],[Actual]]=TRUE),BM180-1,BM180))))</f>
        <v>42.360000000000007</v>
      </c>
      <c r="BN181" s="24"/>
    </row>
    <row r="182" spans="1:66" x14ac:dyDescent="0.25">
      <c r="A182" s="1">
        <v>209</v>
      </c>
      <c r="B182" s="10">
        <v>44266</v>
      </c>
      <c r="C182" s="33" t="s">
        <v>10</v>
      </c>
      <c r="D182" s="15" t="s">
        <v>30</v>
      </c>
      <c r="E182" t="b">
        <v>1</v>
      </c>
      <c r="F182" t="b">
        <v>1</v>
      </c>
      <c r="G182" t="b">
        <v>1</v>
      </c>
      <c r="H182" t="b">
        <v>1</v>
      </c>
      <c r="I182" t="b">
        <v>1</v>
      </c>
      <c r="J182" t="b">
        <v>1</v>
      </c>
      <c r="K182" t="b">
        <v>1</v>
      </c>
      <c r="L182" t="b">
        <v>1</v>
      </c>
      <c r="N182" t="str">
        <f>IF(Weekly[[#This Row],[H/V]]="&lt;&gt;",1,"")</f>
        <v/>
      </c>
      <c r="O182" t="str">
        <f>IF(Weekly[[#This Row],[H/V]]="H",Weekly[[#This Row],[BF H Odds]],IF(Weekly[[#This Row],[H/V]]="V",Weekly[[#This Row],[BF V Odds]],""))</f>
        <v/>
      </c>
      <c r="P182" t="b">
        <v>0</v>
      </c>
      <c r="R182" s="9">
        <f>IFERROR(IF(Weekly[[#This Row],[Won Bet?]]="yes",R181+(Weekly[[#This Row],[BF Odds]]*Weekly[[#This Row],[BF Stake]])-Weekly[[#This Row],[BF Stake]],R181-Weekly[[#This Row],[BF Stake]]),R181)</f>
        <v>186.75</v>
      </c>
      <c r="S182" s="9">
        <f>IFERROR(IF(Weekly[[#This Row],[Won Bet?]]="yes",S181+(((Weekly[[#This Row],[BF Odds]]*Weekly[[#This Row],[BF Stake]])-Weekly[[#This Row],[BF Stake]])*0.95),S181-Weekly[[#This Row],[BF Stake]]),S181)</f>
        <v>185.16249999999999</v>
      </c>
      <c r="T182" s="13">
        <v>1.66</v>
      </c>
      <c r="U182" s="13">
        <v>2.2799999999999998</v>
      </c>
      <c r="V182" s="24">
        <f>IF(Weekly[[#This Row],[Actual]]="","",IF(AND(Weekly[[#This Row],[SVC_P]]=Weekly[[#This Row],[Actual]],Weekly[[#This Row],[SVC_P]]=TRUE),V181+Weekly[[#This Row],[BF H Odds]]-1,IF(AND(Weekly[[#This Row],[SVC_P]]=Weekly[[#This Row],[Actual]],Weekly[[#This Row],[SVC_P]]=FALSE),V181+Weekly[[#This Row],[BF V Odds]]-1,V181-1)))</f>
        <v>64.28000000000003</v>
      </c>
      <c r="W182" s="24">
        <f>IF(Weekly[[#This Row],[Actual]]="","",IF(AND(Weekly[[#This Row],[SVC_P]]=FALSE,Weekly[[#This Row],[Actual]]=TRUE),W181+Weekly[[#This Row],[BF H Odds]]-1,IF(AND(Weekly[[#This Row],[SVC_P]]=TRUE,Weekly[[#This Row],[Actual]]=FALSE,),W181+Weekly[[#This Row],[BF V Odds]]-1,W181-1)))</f>
        <v>-129.30000000000001</v>
      </c>
      <c r="X182" s="24">
        <f>IF(Weekly[[#This Row],[Actual]]="","",IF(AND(Weekly[[#This Row],[ADBC_P]]=Weekly[[#This Row],[Actual]],Weekly[[#This Row],[ADBC_P]]=TRUE),X181+Weekly[[#This Row],[BF H Odds]]-1,IF(AND(Weekly[[#This Row],[ADBC_P]]=Weekly[[#This Row],[Actual]],Weekly[[#This Row],[ADBC_P]]=FALSE),X181+Weekly[[#This Row],[BF V Odds]]-1,X181-1)))</f>
        <v>42.760000000000019</v>
      </c>
      <c r="Y182" s="24">
        <f>IF(Weekly[[#This Row],[Actual]]="","",IF(AND(Weekly[[#This Row],[ADBC_P]]=FALSE,Weekly[[#This Row],[Actual]]=TRUE),Y181+Weekly[[#This Row],[BF H Odds]]-1,IF(AND(Weekly[[#This Row],[ADBC_P]]=TRUE,Weekly[[#This Row],[Actual]]=FALSE),Y181+Weekly[[#This Row],[BF V Odds]]-1,Y181-1)))</f>
        <v>41.300000000000011</v>
      </c>
      <c r="Z182" s="24">
        <f>IF(Weekly[[#This Row],[Actual]]="","",IF(AND(Weekly[[#This Row],[RFC_P]]=Weekly[[#This Row],[Actual]],Weekly[[#This Row],[RFC_P]]=TRUE),Z181+Weekly[[#This Row],[BF H Odds]]-1,IF(AND(Weekly[[#This Row],[RFC_P]]=Weekly[[#This Row],[Actual]],Weekly[[#This Row],[RFC_P]]=FALSE),Z181+Weekly[[#This Row],[BF V Odds]]-1,Z181-1)))</f>
        <v>31.910000000000025</v>
      </c>
      <c r="AA182" s="24">
        <f>IF(Weekly[[#This Row],[Actual]]="","",IF(AND(Weekly[[#This Row],[RFC_P]]=FALSE,Weekly[[#This Row],[Actual]]=TRUE),AA181+Weekly[[#This Row],[BF H Odds]]-1,IF(AND(Weekly[[#This Row],[RFC_P]]=TRUE,Weekly[[#This Row],[Actual]]=FALSE),AA181+Weekly[[#This Row],[BF V Odds]]-1,AA181-1)))</f>
        <v>52.150000000000013</v>
      </c>
      <c r="AB182" s="24">
        <f>IF(Weekly[[#This Row],[Actual]]="","",IF(AND(Weekly[[#This Row],[GBC_P]]=Weekly[[#This Row],[Actual]],Weekly[[#This Row],[GBC_P]]=TRUE),AB181+Weekly[[#This Row],[BF H Odds]]-1,IF(AND(Weekly[[#This Row],[GBC_P]]=Weekly[[#This Row],[Actual]],Weekly[[#This Row],[GBC_P]]=FALSE),AB181+Weekly[[#This Row],[BF V Odds]]-1,AB181-1)))</f>
        <v>30.460000000000008</v>
      </c>
      <c r="AC182" s="24">
        <f>IF(Weekly[[#This Row],[Actual]]="","",IF(AND(Weekly[[#This Row],[GBC_P]]=FALSE,Weekly[[#This Row],[Actual]]=TRUE),AC181+Weekly[[#This Row],[BF H Odds]]-1,IF(AND(Weekly[[#This Row],[GBC_P]]=TRUE,Weekly[[#This Row],[Actual]]=FALSE),AC181+Weekly[[#This Row],[BF V Odds]]-1,AC181-1)))</f>
        <v>53.600000000000016</v>
      </c>
      <c r="AD182" s="24">
        <f>IF(Weekly[[#This Row],[Actual]]="","",IF(AND(Weekly[[#This Row],[HGBC_P]]=Weekly[[#This Row],[Actual]],Weekly[[#This Row],[HGBC_P]]=TRUE),AD181+Weekly[[#This Row],[BF H Odds]]-1,IF(AND(Weekly[[#This Row],[HGBC_P]]=Weekly[[#This Row],[Actual]],Weekly[[#This Row],[HGBC_P]]=FALSE),AD181+Weekly[[#This Row],[BF V Odds]]-1,AD181-1)))</f>
        <v>30.030000000000044</v>
      </c>
      <c r="AE182" s="24">
        <f>IF(Weekly[[#This Row],[Actual]]="","",IF(AND(Weekly[[#This Row],[HGBC_P]]=FALSE,Weekly[[#This Row],[Actual]]=TRUE),AE181+Weekly[[#This Row],[BF H Odds]]-1,IF(AND(Weekly[[#This Row],[HGBC_P]]=TRUE,Weekly[[#This Row],[Actual]]=FALSE),AE181+Weekly[[#This Row],[BF V Odds]]-1,AE181-1)))</f>
        <v>54.030000000000008</v>
      </c>
      <c r="AF182" s="24">
        <f>IF(Weekly[[#This Row],[Actual]]="","",IF(AND(Weekly[[#This Row],[XGB_P]]=Weekly[[#This Row],[Actual]],Weekly[[#This Row],[XGB_P]]=TRUE),AF181+Weekly[[#This Row],[BF H Odds]]-1,IF(AND(Weekly[[#This Row],[XGB_P]]=Weekly[[#This Row],[Actual]],Weekly[[#This Row],[XGB_P]]=FALSE),AF181+Weekly[[#This Row],[BF V Odds]]-1,AF181-1)))</f>
        <v>37.870000000000019</v>
      </c>
      <c r="AG182" s="24">
        <f>IF(Weekly[[#This Row],[Actual]]="","",IF(AND(Weekly[[#This Row],[XGB_P]]=FALSE,Weekly[[#This Row],[Actual]]=TRUE),AG181+Weekly[[#This Row],[BF H Odds]]-1,IF(AND(Weekly[[#This Row],[XGB_P]]=TRUE,Weekly[[#This Row],[Actual]]=FALSE),AG181+Weekly[[#This Row],[BF V Odds]]-1,AG181-1)))</f>
        <v>46.190000000000012</v>
      </c>
      <c r="AH182" s="24">
        <f>IF(Weekly[[#This Row],[Actual]]="","",IF(AND(Weekly[[#This Row],[QDA_P]]=Weekly[[#This Row],[Actual]],Weekly[[#This Row],[QDA_P]]=TRUE),AH181+Weekly[[#This Row],[BF H Odds]]-1,IF(AND(Weekly[[#This Row],[QDA_P]]=Weekly[[#This Row],[Actual]],Weekly[[#This Row],[QDA_P]]=FALSE),AH181+Weekly[[#This Row],[BF V Odds]]-1,AH181-1)))</f>
        <v>18.830000000000016</v>
      </c>
      <c r="AI182" s="24">
        <f>IF(Weekly[[#This Row],[Actual]]="","",IF(AND(Weekly[[#This Row],[QDA_P]]=FALSE,Weekly[[#This Row],[Actual]]=TRUE),AI181+Weekly[[#This Row],[BF H Odds]]-1,IF(AND(Weekly[[#This Row],[QDA_P]]=TRUE,Weekly[[#This Row],[Actual]]=FALSE),AI181+Weekly[[#This Row],[BF V Odds]]-1,AI181-1)))</f>
        <v>65.230000000000018</v>
      </c>
      <c r="AJ182" s="24">
        <f>IF(Weekly[[#This Row],[Actual]]="","",IF(AND(Weekly[[#This Row],[KNC_P]]=TRUE,Weekly[[#This Row],[Actual]]=TRUE),AJ181+Weekly[[#This Row],[BF H Odds]]-1,IF(AND(Weekly[[#This Row],[KNC_P]]=FALSE,Weekly[[#This Row],[Actual]]=FALSE),AJ181+Weekly[[#This Row],[BF V Odds]]-1,AJ181-1)))</f>
        <v>34.14</v>
      </c>
      <c r="AK182" s="24">
        <f>IF(Weekly[[#This Row],[Actual]]="","",IF(AND(Weekly[[#This Row],[KNC_P]]=FALSE,Weekly[[#This Row],[Actual]]=TRUE),AK181+Weekly[[#This Row],[BF H Odds]]-1,IF(AND(Weekly[[#This Row],[KNC_P]]=TRUE,Weekly[[#This Row],[Actual]]=FALSE),AK181+Weekly[[#This Row],[BF V Odds]]-1,AK181-1)))</f>
        <v>42.969999999999992</v>
      </c>
      <c r="AL182" s="30">
        <f>IF(Weekly[[#This Row],[Actual]]="","",COUNTIF(Weekly[[#This Row],[SVC_P]:[QDA_P]],TRUE))</f>
        <v>7</v>
      </c>
      <c r="AM182" s="30">
        <f>IF(Weekly[[#This Row],[Actual]]="","",COUNTIF(Weekly[[#This Row],[SVC_P]:[QDA_P]],FALSE))</f>
        <v>0</v>
      </c>
      <c r="AN182" t="str">
        <f>IF(AND(Weekly[[#This Row],[BF V Odds]]&gt;$BO$6,Weekly[[#This Row],[BF V Odds]] &lt; $BO$7),Weekly[[#This Row],[BF V Odds]],"")</f>
        <v/>
      </c>
      <c r="AO182" t="str">
        <f>IF(AND(Weekly[[#This Row],[BF H Odds]]&gt;$BO$6, Weekly[[#This Row],[BF H Odds]] &lt; $BO$7),Weekly[[#This Row],[BF H Odds]],"")</f>
        <v/>
      </c>
      <c r="AP182" s="37">
        <f>IF(AND(Weekly[[#This Row],[V Odds &lt;]]="",Weekly[[#This Row],[H Odds &lt;]]=""),AP181,IF(AND(Weekly[[#This Row],[H Odds &lt;]]&lt;&gt;"",Weekly[[#This Row],[SVC_P]]=TRUE,Weekly[[#This Row],[Actual]]=TRUE),AP181+Weekly[[#This Row],[H Odds &lt;]]-1,IF(AND(Weekly[[#This Row],[V Odds &lt;]]&lt;&gt;"",Weekly[[#This Row],[SVC_P]]=FALSE,Weekly[[#This Row],[Actual]]=FALSE),AP181+Weekly[[#This Row],[V Odds &lt;]]-1,IF(AND(Weekly[[#This Row],[V Odds &lt;]]&lt;&gt;"",Weekly[[#This Row],[SVC_P]]=FALSE,Weekly[[#This Row],[Actual]]=TRUE),AP181-1,IF(AND(Weekly[[#This Row],[H Odds &lt;]]&lt;&gt;"",Weekly[[#This Row],[SVC_P]]=TRUE,Weekly[[#This Row],[Actual]]=FALSE),AP181-1,AP181)))))</f>
        <v>61.580000000000013</v>
      </c>
      <c r="AQ182" s="37">
        <f>IF(AND(Weekly[[#This Row],[V Odds &lt;]]="",Weekly[[#This Row],[H Odds &lt;]]=""),AQ181,IF(AND(Weekly[[#This Row],[H Odds &lt;]]&lt;&gt;"",Weekly[[#This Row],[ADBC_P]]=TRUE,Weekly[[#This Row],[Actual]]=TRUE),AQ181+Weekly[[#This Row],[H Odds &lt;]]-1,IF(AND(Weekly[[#This Row],[V Odds &lt;]]&lt;&gt;"",Weekly[[#This Row],[ADBC_P]]=FALSE,Weekly[[#This Row],[Actual]]=FALSE),AQ181+Weekly[[#This Row],[V Odds &lt;]]-1,IF(AND(Weekly[[#This Row],[V Odds &lt;]]&lt;&gt;"",Weekly[[#This Row],[ADBC_P]]=FALSE,Weekly[[#This Row],[Actual]]=TRUE),AQ181-1,IF(AND(Weekly[[#This Row],[H Odds &lt;]]&lt;&gt;"",Weekly[[#This Row],[ADBC_P]]=TRUE,Weekly[[#This Row],[Actual]]=FALSE),AQ181-1,AQ181)))))</f>
        <v>48.33</v>
      </c>
      <c r="AR182" s="37">
        <f>IF(AND(Weekly[[#This Row],[V Odds &lt;]]="",Weekly[[#This Row],[H Odds &lt;]]=""),AR181,IF(AND(Weekly[[#This Row],[H Odds &lt;]]&lt;&gt;"",Weekly[[#This Row],[RFC_P]]=TRUE,Weekly[[#This Row],[Actual]]=TRUE),AR181+Weekly[[#This Row],[H Odds &lt;]]-1,IF(AND(Weekly[[#This Row],[V Odds &lt;]]&lt;&gt;"",Weekly[[#This Row],[RFC_P]]=FALSE,Weekly[[#This Row],[Actual]]=FALSE),AR181+Weekly[[#This Row],[V Odds &lt;]]-1,IF(AND(Weekly[[#This Row],[V Odds &lt;]]&lt;&gt;"",Weekly[[#This Row],[RFC_P]]=FALSE,Weekly[[#This Row],[Actual]]=TRUE),AR181-1,IF(AND(Weekly[[#This Row],[H Odds &lt;]]&lt;&gt;"",Weekly[[#This Row],[RFC_P]]=TRUE,Weekly[[#This Row],[Actual]]=FALSE),AR181-1,AR181)))))</f>
        <v>44.59</v>
      </c>
      <c r="AS182" s="37">
        <f>IF(AND(Weekly[[#This Row],[V Odds &lt;]]="",Weekly[[#This Row],[H Odds &lt;]]=""),AS181,IF(AND(Weekly[[#This Row],[H Odds &lt;]]&lt;&gt;"",Weekly[[#This Row],[GBC_P]]=TRUE,Weekly[[#This Row],[Actual]]=TRUE),AS181+Weekly[[#This Row],[H Odds &lt;]]-1,IF(AND(Weekly[[#This Row],[V Odds &lt;]]&lt;&gt;"",Weekly[[#This Row],[GBC_P]]=FALSE,Weekly[[#This Row],[Actual]]=FALSE),AS181+Weekly[[#This Row],[V Odds &lt;]]-1,IF(AND(Weekly[[#This Row],[V Odds &lt;]]&lt;&gt;"",Weekly[[#This Row],[GBC_P]]=FALSE,Weekly[[#This Row],[Actual]]=TRUE),AS181-1,IF(AND(Weekly[[#This Row],[H Odds &lt;]]&lt;&gt;"",Weekly[[#This Row],[GBC_P]]=TRUE,Weekly[[#This Row],[Actual]]=FALSE),AS181-1,AS181)))))</f>
        <v>47.08</v>
      </c>
      <c r="AT182" s="37">
        <f>IF(AND(Weekly[[#This Row],[V Odds &lt;]]="",Weekly[[#This Row],[H Odds &lt;]]=""),AT181,IF(AND(Weekly[[#This Row],[H Odds &lt;]]&lt;&gt;"",Weekly[[#This Row],[HGBC_P]]=TRUE,Weekly[[#This Row],[Actual]]=TRUE),AT181+Weekly[[#This Row],[H Odds &lt;]]-1,IF(AND(Weekly[[#This Row],[V Odds &lt;]]&lt;&gt;"",Weekly[[#This Row],[HGBC_P]]=FALSE,Weekly[[#This Row],[Actual]]=FALSE),AT181+Weekly[[#This Row],[V Odds &lt;]]-1,IF(AND(Weekly[[#This Row],[V Odds &lt;]]&lt;&gt;"",Weekly[[#This Row],[HGBC_P]]=FALSE,Weekly[[#This Row],[Actual]]=TRUE),AT181-1,IF(AND(Weekly[[#This Row],[H Odds &lt;]]&lt;&gt;"",Weekly[[#This Row],[HGBC_P]]=TRUE,Weekly[[#This Row],[Actual]]=FALSE),AT181-1,AT181)))))</f>
        <v>45.61</v>
      </c>
      <c r="AU182" s="37">
        <f>IF(AND(Weekly[[#This Row],[V Odds &lt;]]="",Weekly[[#This Row],[H Odds &lt;]]=""),AU181,IF(AND(Weekly[[#This Row],[H Odds &lt;]]&lt;&gt;"",Weekly[[#This Row],[XGB_P]]=TRUE,Weekly[[#This Row],[Actual]]=TRUE),AU181+Weekly[[#This Row],[H Odds &lt;]]-1,IF(AND(Weekly[[#This Row],[V Odds &lt;]]&lt;&gt;"",Weekly[[#This Row],[XGB_P]]=FALSE,Weekly[[#This Row],[Actual]]=FALSE),AU181+Weekly[[#This Row],[V Odds &lt;]]-1,IF(AND(Weekly[[#This Row],[V Odds &lt;]]&lt;&gt;"",Weekly[[#This Row],[XGB_P]]=FALSE,Weekly[[#This Row],[Actual]]=TRUE),AU181-1,IF(AND(Weekly[[#This Row],[H Odds &lt;]]&lt;&gt;"",Weekly[[#This Row],[XGB_P]]=TRUE,Weekly[[#This Row],[Actual]]=FALSE),AU181-1,AU181)))))</f>
        <v>50.010000000000005</v>
      </c>
      <c r="AV182" s="37">
        <f>IF(AND(Weekly[[#This Row],[V Odds &lt;]]="",Weekly[[#This Row],[H Odds &lt;]]=""),AV181,IF(AND(Weekly[[#This Row],[H Odds &lt;]]&lt;&gt;"",Weekly[[#This Row],[QDA_P]]=TRUE,Weekly[[#This Row],[Actual]]=TRUE),AV181+Weekly[[#This Row],[H Odds &lt;]]-1,IF(AND(Weekly[[#This Row],[V Odds &lt;]]&lt;&gt;"",Weekly[[#This Row],[QDA_P]]=FALSE,Weekly[[#This Row],[Actual]]=FALSE),AV181+Weekly[[#This Row],[V Odds &lt;]]-1,IF(AND(Weekly[[#This Row],[V Odds &lt;]]&lt;&gt;"",Weekly[[#This Row],[QDA_P]]=FALSE,Weekly[[#This Row],[Actual]]=TRUE),AV181-1,IF(AND(Weekly[[#This Row],[H Odds &lt;]]&lt;&gt;"",Weekly[[#This Row],[QDA_P]]=TRUE,Weekly[[#This Row],[Actual]]=FALSE),AV181-1,AV181)))))</f>
        <v>44.749999999999993</v>
      </c>
      <c r="AW182" s="37">
        <f>IF(AND(Weekly[[#This Row],[H Odds &lt;]]="",Weekly[[#This Row],[V Odds &lt;]]=""),AW181,IF(AND(Weekly[[#This Row],[KNC_P]]=Weekly[[#This Row],[Actual]],Weekly[[#This Row],[KNC_P]]=TRUE),AW181+Weekly[[#This Row],[BF H Odds]]-1,IF(AND(Weekly[[#This Row],[KNC_P]]=Weekly[[#This Row],[Actual]],Weekly[[#This Row],[KNC_P]]=FALSE),AW181+Weekly[[#This Row],[BF V Odds]]-1,AW181-1)))</f>
        <v>35.94</v>
      </c>
      <c r="AX182" s="37">
        <f>IF(AND(Weekly[[#This Row],[V Odds &lt;]]="",Weekly[[#This Row],[H Odds &lt;]]=""),AX181,IF(AND(Weekly[[#This Row],[V Odds &lt;]]&lt;&gt;"",Weekly[[#This Row],[FALSES]]&gt;0,Weekly[[#This Row],[Actual]]=FALSE),AX181+Weekly[[#This Row],[V Odds &lt;]]-1,IF(AND(Weekly[[#This Row],[H Odds &lt;]]&lt;&gt;"",Weekly[[#This Row],[TRUES]]&gt;0,Weekly[[#This Row],[Actual]]=TRUE),AX181+Weekly[[#This Row],[H Odds &lt;]]-1,IF(AND(Weekly[[#This Row],[V Odds &lt;]]&lt;&gt;"",Weekly[[#This Row],[FALSES]]=0),AX181,IF(AND(Weekly[[#This Row],[H Odds &lt;]]&lt;&gt;"",Weekly[[#This Row],[TRUES]]=0),AX181,AX181-1)))))</f>
        <v>64.699999999999989</v>
      </c>
      <c r="AY182" s="37">
        <f>IF(AND(Weekly[[#This Row],[V Odds &lt;]]="",Weekly[[#This Row],[H Odds &lt;]]=""),AY181,IF(AND(Weekly[[#This Row],[V Odds &lt;]]&lt;&gt;"",Weekly[[#This Row],[FALSES]]&gt;0,Weekly[[#This Row],[Actual]]=FALSE),AY181+((Weekly[[#This Row],[V Odds &lt;]]-1)*0.92),IF(AND(Weekly[[#This Row],[H Odds &lt;]]&lt;&gt;"",Weekly[[#This Row],[TRUES]]&gt;0,Weekly[[#This Row],[Actual]]=TRUE),AY181+((Weekly[[#This Row],[H Odds &lt;]]-1)*0.92),IF(AND(Weekly[[#This Row],[V Odds &lt;]]&lt;&gt;"",Weekly[[#This Row],[FALSES]]=0),AY181,IF(AND(Weekly[[#This Row],[H Odds &lt;]]&lt;&gt;"",Weekly[[#This Row],[TRUES]]=0),AY181,AY181-1)))))</f>
        <v>60.964000000000013</v>
      </c>
      <c r="AZ182" s="37">
        <f>IF(AND(Weekly[[#This Row],[V Odds &lt;]]="",Weekly[[#This Row],[H Odds &lt;]]=""),AZ181,IF(AND(Weekly[[#This Row],[V Odds &lt;]]&lt;&gt;"",Weekly[[#This Row],[Actual]]=FALSE),AZ181+Weekly[[#This Row],[V Odds &lt;]]-1,IF(AND(Weekly[[#This Row],[H Odds &lt;]]&lt;&gt;"",Weekly[[#This Row],[Actual]]=TRUE),AZ181+Weekly[[#This Row],[H Odds &lt;]]-1,AZ181-1)))</f>
        <v>68.669999999999987</v>
      </c>
      <c r="BA182" s="38">
        <f>IF(Weekly[[#This Row],[H Odds &lt;]]="",BA181,IF(AND(Weekly[[#This Row],[H Odds &lt;]]&lt;&gt;"",Weekly[[#This Row],[SVC_P]]=TRUE,Weekly[[#This Row],[Actual]]=TRUE),BA181+Weekly[[#This Row],[H Odds &lt;]]-1,IF(AND(Weekly[[#This Row],[H Odds &lt;]]&lt;&gt;"",Weekly[[#This Row],[SVC_P]]=TRUE,Weekly[[#This Row],[Actual]]=FALSE),BA181-1,BA181)))</f>
        <v>56.54</v>
      </c>
      <c r="BB182" s="38">
        <f>IF(Weekly[[#This Row],[H Odds &lt;]]="",BB181,IF(AND(Weekly[[#This Row],[H Odds &lt;]]&lt;&gt;"",Weekly[[#This Row],[ADBC_P]]=TRUE,Weekly[[#This Row],[Actual]]=TRUE),BB181+Weekly[[#This Row],[H Odds &lt;]]-1,IF(AND(Weekly[[#This Row],[H Odds &lt;]]&lt;&gt;"",Weekly[[#This Row],[ADBC_P]]=TRUE,Weekly[[#This Row],[Actual]]=FALSE),BB181-1,BB181)))</f>
        <v>43.01</v>
      </c>
      <c r="BC182" s="38">
        <f>IF(Weekly[[#This Row],[H Odds &lt;]]="",BC181,IF(AND(Weekly[[#This Row],[H Odds &lt;]]&lt;&gt;"",Weekly[[#This Row],[RFC_P]]=TRUE,Weekly[[#This Row],[Actual]]=TRUE),BC181+Weekly[[#This Row],[H Odds &lt;]]-1,IF(AND(Weekly[[#This Row],[H Odds &lt;]]&lt;&gt;"",Weekly[[#This Row],[RFC_P]]=TRUE,Weekly[[#This Row],[Actual]]=FALSE),BC181-1,BC181)))</f>
        <v>42.76</v>
      </c>
      <c r="BD182" s="38">
        <f>IF(Weekly[[#This Row],[H Odds &lt;]]="",BD181,IF(AND(Weekly[[#This Row],[H Odds &lt;]]&lt;&gt;"",Weekly[[#This Row],[GBC_P]]=TRUE,Weekly[[#This Row],[Actual]]=TRUE),BD181+Weekly[[#This Row],[H Odds &lt;]]-1,IF(AND(Weekly[[#This Row],[H Odds &lt;]]&lt;&gt;"",Weekly[[#This Row],[GBC_P]]=TRUE,Weekly[[#This Row],[Actual]]=FALSE),BD181-1,BD181)))</f>
        <v>43.76</v>
      </c>
      <c r="BE182" s="38">
        <f>IF(Weekly[[#This Row],[H Odds &lt;]]="",BE181,IF(AND(Weekly[[#This Row],[H Odds &lt;]]&lt;&gt;"",Weekly[[#This Row],[HGBC_P]]=TRUE,Weekly[[#This Row],[Actual]]=TRUE),BE181+Weekly[[#This Row],[H Odds &lt;]]-1,IF(AND(Weekly[[#This Row],[H Odds &lt;]]&lt;&gt;"",Weekly[[#This Row],[HGBC_P]]=TRUE,Weekly[[#This Row],[Actual]]=FALSE),BE181-1,BE181)))</f>
        <v>44.01</v>
      </c>
      <c r="BF182" s="38">
        <f>IF(Weekly[[#This Row],[H Odds &lt;]]="",BF181,IF(AND(Weekly[[#This Row],[H Odds &lt;]]&lt;&gt;"",Weekly[[#This Row],[XGB_P]]=TRUE,Weekly[[#This Row],[Actual]]=TRUE),BF181+Weekly[[#This Row],[H Odds &lt;]]-1,IF(AND(Weekly[[#This Row],[H Odds &lt;]]&lt;&gt;"",Weekly[[#This Row],[XGB_P]]=TRUE,Weekly[[#This Row],[Actual]]=FALSE),BF181-1,BF181)))</f>
        <v>47.28</v>
      </c>
      <c r="BG182" s="38">
        <f>IF(Weekly[[#This Row],[H Odds &lt;]]="",BG181,IF(AND(Weekly[[#This Row],[H Odds &lt;]]&lt;&gt;"",Weekly[[#This Row],[QDA_P]]=TRUE,Weekly[[#This Row],[Actual]]=TRUE),BG181+Weekly[[#This Row],[H Odds &lt;]]-1,IF(AND(Weekly[[#This Row],[H Odds &lt;]]&lt;&gt;"",Weekly[[#This Row],[QDA_P]]=TRUE,Weekly[[#This Row],[Actual]]=FALSE),BG181-1,BG181)))</f>
        <v>40.729999999999997</v>
      </c>
      <c r="BH182" s="38">
        <f>IF(Weekly[[#This Row],[H Odds &lt;]]="",BH181,IF(AND(Weekly[[#This Row],[H Odds &lt;]]&lt;&gt;"",Weekly[[#This Row],[KNC_P]]=TRUE,Weekly[[#This Row],[Actual]]=TRUE),BH181+Weekly[[#This Row],[H Odds &lt;]]-1,IF(AND(Weekly[[#This Row],[H Odds &lt;]]&lt;&gt;"",Weekly[[#This Row],[KNC_P]]=TRUE,Weekly[[#This Row],[Actual]]=FALSE),BH181-1,BH181)))</f>
        <v>39</v>
      </c>
      <c r="BI182" s="38">
        <f>IF(Weekly[[#This Row],[H Odds &lt;]]="",BI181,IF(AND(Weekly[[#This Row],[H Odds &lt;]]&lt;&gt;"",Weekly[[#This Row],[TRUES]]&gt;0,Weekly[[#This Row],[Actual]]=TRUE),BI181+Weekly[[#This Row],[H Odds &lt;]]-1,IF(AND(Weekly[[#This Row],[H Odds &lt;]]&lt;&gt;"",Weekly[[#This Row],[TRUES]]=0),BI181,BI181-1)))</f>
        <v>56.54</v>
      </c>
      <c r="BJ182" s="38">
        <f>IF(Weekly[[#This Row],[H Odds &lt;]]="",BJ181,IF(AND(Weekly[[#This Row],[H Odds &lt;]]&lt;&gt;"",Weekly[[#This Row],[Actual]]=TRUE),BJ181+Weekly[[#This Row],[H Odds &lt;]]-1,IF(AND(Weekly[[#This Row],[H Odds &lt;]]&lt;&gt;"",Weekly[[#This Row],[Actual]]=FALSE),BJ181-1,BJ181)))</f>
        <v>55.54</v>
      </c>
      <c r="BK182" s="58">
        <f>IF(AND(Weekly[[#This Row],[TRUES]]&gt;4,Weekly[[#This Row],[Actual]]=TRUE),BK181+Weekly[[#This Row],[BF H Odds]]-1,IF(AND(Weekly[[#This Row],[FALSES]]&gt;4,Weekly[[#This Row],[Actual]]=FALSE),BK181+Weekly[[#This Row],[BF V Odds]]-1,IF(AND(Weekly[[#This Row],[TRUES]]&gt;4,Weekly[[#This Row],[Actual]]=FALSE),BK181-1,IF(AND(Weekly[[#This Row],[FALSES]]&gt;4,Weekly[[#This Row],[Actual]]=TRUE),BK181-1,BK181))))</f>
        <v>34.800000000000018</v>
      </c>
      <c r="BL182" s="58">
        <f>IF(AND(Weekly[[#This Row],[TRUES]]&gt;5,Weekly[[#This Row],[Actual]]=TRUE),BL181+Weekly[[#This Row],[BF H Odds]]-1,IF(AND(Weekly[[#This Row],[FALSES]]&gt;5,Weekly[[#This Row],[Actual]]=FALSE),BL181+Weekly[[#This Row],[BF V Odds]]-1,IF(AND(Weekly[[#This Row],[TRUES]]&gt;5,Weekly[[#This Row],[Actual]]=FALSE),BL181-1,IF(AND(Weekly[[#This Row],[FALSES]]&gt;5,Weekly[[#This Row],[Actual]]=TRUE),BL181-1,BL181))))</f>
        <v>37.740000000000009</v>
      </c>
      <c r="BM182" s="58">
        <f>IF(AND(Weekly[[#This Row],[TRUES]]&gt;6,Weekly[[#This Row],[Actual]]=TRUE),BM181+Weekly[[#This Row],[BF H Odds]]-1,IF(AND(Weekly[[#This Row],[FALSES]]&gt;6,Weekly[[#This Row],[Actual]]=FALSE),BM181+Weekly[[#This Row],[BF V Odds]]-1,IF(AND(Weekly[[#This Row],[TRUES]]&gt;6,Weekly[[#This Row],[Actual]]=FALSE),BM181-1,IF(AND(Weekly[[#This Row],[FALSES]]&gt;6,Weekly[[#This Row],[Actual]]=TRUE),BM181-1,BM181))))</f>
        <v>41.360000000000007</v>
      </c>
      <c r="BN182" s="24"/>
    </row>
    <row r="183" spans="1:66" x14ac:dyDescent="0.25">
      <c r="A183" s="1">
        <v>210</v>
      </c>
      <c r="B183" s="10">
        <v>44266</v>
      </c>
      <c r="C183" s="33" t="s">
        <v>14</v>
      </c>
      <c r="D183" s="15" t="s">
        <v>35</v>
      </c>
      <c r="E183" t="b">
        <v>1</v>
      </c>
      <c r="F183" t="b">
        <v>0</v>
      </c>
      <c r="G183" t="b">
        <v>0</v>
      </c>
      <c r="H183" t="b">
        <v>1</v>
      </c>
      <c r="I183" t="b">
        <v>0</v>
      </c>
      <c r="J183" t="b">
        <v>0</v>
      </c>
      <c r="K183" t="b">
        <v>0</v>
      </c>
      <c r="L183" t="b">
        <v>1</v>
      </c>
      <c r="N183" t="str">
        <f>IF(Weekly[[#This Row],[H/V]]="&lt;&gt;",1,"")</f>
        <v/>
      </c>
      <c r="O183" t="str">
        <f>IF(Weekly[[#This Row],[H/V]]="H",Weekly[[#This Row],[BF H Odds]],IF(Weekly[[#This Row],[H/V]]="V",Weekly[[#This Row],[BF V Odds]],""))</f>
        <v/>
      </c>
      <c r="P183" t="b">
        <v>0</v>
      </c>
      <c r="R183" s="9">
        <f>IFERROR(IF(Weekly[[#This Row],[Won Bet?]]="yes",R182+(Weekly[[#This Row],[BF Odds]]*Weekly[[#This Row],[BF Stake]])-Weekly[[#This Row],[BF Stake]],R182-Weekly[[#This Row],[BF Stake]]),R182)</f>
        <v>186.75</v>
      </c>
      <c r="S183" s="9">
        <f>IFERROR(IF(Weekly[[#This Row],[Won Bet?]]="yes",S182+(((Weekly[[#This Row],[BF Odds]]*Weekly[[#This Row],[BF Stake]])-Weekly[[#This Row],[BF Stake]])*0.95),S182-Weekly[[#This Row],[BF Stake]]),S182)</f>
        <v>185.16249999999999</v>
      </c>
      <c r="T183" s="13">
        <v>2.39</v>
      </c>
      <c r="U183" s="13">
        <v>1.62</v>
      </c>
      <c r="V183" s="24">
        <f>IF(Weekly[[#This Row],[Actual]]="","",IF(AND(Weekly[[#This Row],[SVC_P]]=Weekly[[#This Row],[Actual]],Weekly[[#This Row],[SVC_P]]=TRUE),V182+Weekly[[#This Row],[BF H Odds]]-1,IF(AND(Weekly[[#This Row],[SVC_P]]=Weekly[[#This Row],[Actual]],Weekly[[#This Row],[SVC_P]]=FALSE),V182+Weekly[[#This Row],[BF V Odds]]-1,V182-1)))</f>
        <v>63.28000000000003</v>
      </c>
      <c r="W183" s="24">
        <f>IF(Weekly[[#This Row],[Actual]]="","",IF(AND(Weekly[[#This Row],[SVC_P]]=FALSE,Weekly[[#This Row],[Actual]]=TRUE),W182+Weekly[[#This Row],[BF H Odds]]-1,IF(AND(Weekly[[#This Row],[SVC_P]]=TRUE,Weekly[[#This Row],[Actual]]=FALSE,),W182+Weekly[[#This Row],[BF V Odds]]-1,W182-1)))</f>
        <v>-130.30000000000001</v>
      </c>
      <c r="X183" s="24">
        <f>IF(Weekly[[#This Row],[Actual]]="","",IF(AND(Weekly[[#This Row],[ADBC_P]]=Weekly[[#This Row],[Actual]],Weekly[[#This Row],[ADBC_P]]=TRUE),X182+Weekly[[#This Row],[BF H Odds]]-1,IF(AND(Weekly[[#This Row],[ADBC_P]]=Weekly[[#This Row],[Actual]],Weekly[[#This Row],[ADBC_P]]=FALSE),X182+Weekly[[#This Row],[BF V Odds]]-1,X182-1)))</f>
        <v>44.15000000000002</v>
      </c>
      <c r="Y183" s="24">
        <f>IF(Weekly[[#This Row],[Actual]]="","",IF(AND(Weekly[[#This Row],[ADBC_P]]=FALSE,Weekly[[#This Row],[Actual]]=TRUE),Y182+Weekly[[#This Row],[BF H Odds]]-1,IF(AND(Weekly[[#This Row],[ADBC_P]]=TRUE,Weekly[[#This Row],[Actual]]=FALSE),Y182+Weekly[[#This Row],[BF V Odds]]-1,Y182-1)))</f>
        <v>40.300000000000011</v>
      </c>
      <c r="Z183" s="24">
        <f>IF(Weekly[[#This Row],[Actual]]="","",IF(AND(Weekly[[#This Row],[RFC_P]]=Weekly[[#This Row],[Actual]],Weekly[[#This Row],[RFC_P]]=TRUE),Z182+Weekly[[#This Row],[BF H Odds]]-1,IF(AND(Weekly[[#This Row],[RFC_P]]=Weekly[[#This Row],[Actual]],Weekly[[#This Row],[RFC_P]]=FALSE),Z182+Weekly[[#This Row],[BF V Odds]]-1,Z182-1)))</f>
        <v>33.300000000000026</v>
      </c>
      <c r="AA183" s="24">
        <f>IF(Weekly[[#This Row],[Actual]]="","",IF(AND(Weekly[[#This Row],[RFC_P]]=FALSE,Weekly[[#This Row],[Actual]]=TRUE),AA182+Weekly[[#This Row],[BF H Odds]]-1,IF(AND(Weekly[[#This Row],[RFC_P]]=TRUE,Weekly[[#This Row],[Actual]]=FALSE),AA182+Weekly[[#This Row],[BF V Odds]]-1,AA182-1)))</f>
        <v>51.150000000000013</v>
      </c>
      <c r="AB183" s="24">
        <f>IF(Weekly[[#This Row],[Actual]]="","",IF(AND(Weekly[[#This Row],[GBC_P]]=Weekly[[#This Row],[Actual]],Weekly[[#This Row],[GBC_P]]=TRUE),AB182+Weekly[[#This Row],[BF H Odds]]-1,IF(AND(Weekly[[#This Row],[GBC_P]]=Weekly[[#This Row],[Actual]],Weekly[[#This Row],[GBC_P]]=FALSE),AB182+Weekly[[#This Row],[BF V Odds]]-1,AB182-1)))</f>
        <v>29.460000000000008</v>
      </c>
      <c r="AC183" s="24">
        <f>IF(Weekly[[#This Row],[Actual]]="","",IF(AND(Weekly[[#This Row],[GBC_P]]=FALSE,Weekly[[#This Row],[Actual]]=TRUE),AC182+Weekly[[#This Row],[BF H Odds]]-1,IF(AND(Weekly[[#This Row],[GBC_P]]=TRUE,Weekly[[#This Row],[Actual]]=FALSE),AC182+Weekly[[#This Row],[BF V Odds]]-1,AC182-1)))</f>
        <v>54.990000000000016</v>
      </c>
      <c r="AD183" s="24">
        <f>IF(Weekly[[#This Row],[Actual]]="","",IF(AND(Weekly[[#This Row],[HGBC_P]]=Weekly[[#This Row],[Actual]],Weekly[[#This Row],[HGBC_P]]=TRUE),AD182+Weekly[[#This Row],[BF H Odds]]-1,IF(AND(Weekly[[#This Row],[HGBC_P]]=Weekly[[#This Row],[Actual]],Weekly[[#This Row],[HGBC_P]]=FALSE),AD182+Weekly[[#This Row],[BF V Odds]]-1,AD182-1)))</f>
        <v>31.420000000000044</v>
      </c>
      <c r="AE183" s="24">
        <f>IF(Weekly[[#This Row],[Actual]]="","",IF(AND(Weekly[[#This Row],[HGBC_P]]=FALSE,Weekly[[#This Row],[Actual]]=TRUE),AE182+Weekly[[#This Row],[BF H Odds]]-1,IF(AND(Weekly[[#This Row],[HGBC_P]]=TRUE,Weekly[[#This Row],[Actual]]=FALSE),AE182+Weekly[[#This Row],[BF V Odds]]-1,AE182-1)))</f>
        <v>53.030000000000008</v>
      </c>
      <c r="AF183" s="24">
        <f>IF(Weekly[[#This Row],[Actual]]="","",IF(AND(Weekly[[#This Row],[XGB_P]]=Weekly[[#This Row],[Actual]],Weekly[[#This Row],[XGB_P]]=TRUE),AF182+Weekly[[#This Row],[BF H Odds]]-1,IF(AND(Weekly[[#This Row],[XGB_P]]=Weekly[[#This Row],[Actual]],Weekly[[#This Row],[XGB_P]]=FALSE),AF182+Weekly[[#This Row],[BF V Odds]]-1,AF182-1)))</f>
        <v>39.260000000000019</v>
      </c>
      <c r="AG183" s="24">
        <f>IF(Weekly[[#This Row],[Actual]]="","",IF(AND(Weekly[[#This Row],[XGB_P]]=FALSE,Weekly[[#This Row],[Actual]]=TRUE),AG182+Weekly[[#This Row],[BF H Odds]]-1,IF(AND(Weekly[[#This Row],[XGB_P]]=TRUE,Weekly[[#This Row],[Actual]]=FALSE),AG182+Weekly[[#This Row],[BF V Odds]]-1,AG182-1)))</f>
        <v>45.190000000000012</v>
      </c>
      <c r="AH183" s="24">
        <f>IF(Weekly[[#This Row],[Actual]]="","",IF(AND(Weekly[[#This Row],[QDA_P]]=Weekly[[#This Row],[Actual]],Weekly[[#This Row],[QDA_P]]=TRUE),AH182+Weekly[[#This Row],[BF H Odds]]-1,IF(AND(Weekly[[#This Row],[QDA_P]]=Weekly[[#This Row],[Actual]],Weekly[[#This Row],[QDA_P]]=FALSE),AH182+Weekly[[#This Row],[BF V Odds]]-1,AH182-1)))</f>
        <v>20.220000000000017</v>
      </c>
      <c r="AI183" s="24">
        <f>IF(Weekly[[#This Row],[Actual]]="","",IF(AND(Weekly[[#This Row],[QDA_P]]=FALSE,Weekly[[#This Row],[Actual]]=TRUE),AI182+Weekly[[#This Row],[BF H Odds]]-1,IF(AND(Weekly[[#This Row],[QDA_P]]=TRUE,Weekly[[#This Row],[Actual]]=FALSE),AI182+Weekly[[#This Row],[BF V Odds]]-1,AI182-1)))</f>
        <v>64.230000000000018</v>
      </c>
      <c r="AJ183" s="24">
        <f>IF(Weekly[[#This Row],[Actual]]="","",IF(AND(Weekly[[#This Row],[KNC_P]]=TRUE,Weekly[[#This Row],[Actual]]=TRUE),AJ182+Weekly[[#This Row],[BF H Odds]]-1,IF(AND(Weekly[[#This Row],[KNC_P]]=FALSE,Weekly[[#This Row],[Actual]]=FALSE),AJ182+Weekly[[#This Row],[BF V Odds]]-1,AJ182-1)))</f>
        <v>33.14</v>
      </c>
      <c r="AK183" s="24">
        <f>IF(Weekly[[#This Row],[Actual]]="","",IF(AND(Weekly[[#This Row],[KNC_P]]=FALSE,Weekly[[#This Row],[Actual]]=TRUE),AK182+Weekly[[#This Row],[BF H Odds]]-1,IF(AND(Weekly[[#This Row],[KNC_P]]=TRUE,Weekly[[#This Row],[Actual]]=FALSE),AK182+Weekly[[#This Row],[BF V Odds]]-1,AK182-1)))</f>
        <v>44.359999999999992</v>
      </c>
      <c r="AL183" s="30">
        <f>IF(Weekly[[#This Row],[Actual]]="","",COUNTIF(Weekly[[#This Row],[SVC_P]:[QDA_P]],TRUE))</f>
        <v>2</v>
      </c>
      <c r="AM183" s="30">
        <f>IF(Weekly[[#This Row],[Actual]]="","",COUNTIF(Weekly[[#This Row],[SVC_P]:[QDA_P]],FALSE))</f>
        <v>5</v>
      </c>
      <c r="AN183" t="str">
        <f>IF(AND(Weekly[[#This Row],[BF V Odds]]&gt;$BO$6,Weekly[[#This Row],[BF V Odds]] &lt; $BO$7),Weekly[[#This Row],[BF V Odds]],"")</f>
        <v/>
      </c>
      <c r="AO183" t="str">
        <f>IF(AND(Weekly[[#This Row],[BF H Odds]]&gt;$BO$6, Weekly[[#This Row],[BF H Odds]] &lt; $BO$7),Weekly[[#This Row],[BF H Odds]],"")</f>
        <v/>
      </c>
      <c r="AP183" s="37">
        <f>IF(AND(Weekly[[#This Row],[V Odds &lt;]]="",Weekly[[#This Row],[H Odds &lt;]]=""),AP182,IF(AND(Weekly[[#This Row],[H Odds &lt;]]&lt;&gt;"",Weekly[[#This Row],[SVC_P]]=TRUE,Weekly[[#This Row],[Actual]]=TRUE),AP182+Weekly[[#This Row],[H Odds &lt;]]-1,IF(AND(Weekly[[#This Row],[V Odds &lt;]]&lt;&gt;"",Weekly[[#This Row],[SVC_P]]=FALSE,Weekly[[#This Row],[Actual]]=FALSE),AP182+Weekly[[#This Row],[V Odds &lt;]]-1,IF(AND(Weekly[[#This Row],[V Odds &lt;]]&lt;&gt;"",Weekly[[#This Row],[SVC_P]]=FALSE,Weekly[[#This Row],[Actual]]=TRUE),AP182-1,IF(AND(Weekly[[#This Row],[H Odds &lt;]]&lt;&gt;"",Weekly[[#This Row],[SVC_P]]=TRUE,Weekly[[#This Row],[Actual]]=FALSE),AP182-1,AP182)))))</f>
        <v>61.580000000000013</v>
      </c>
      <c r="AQ183" s="37">
        <f>IF(AND(Weekly[[#This Row],[V Odds &lt;]]="",Weekly[[#This Row],[H Odds &lt;]]=""),AQ182,IF(AND(Weekly[[#This Row],[H Odds &lt;]]&lt;&gt;"",Weekly[[#This Row],[ADBC_P]]=TRUE,Weekly[[#This Row],[Actual]]=TRUE),AQ182+Weekly[[#This Row],[H Odds &lt;]]-1,IF(AND(Weekly[[#This Row],[V Odds &lt;]]&lt;&gt;"",Weekly[[#This Row],[ADBC_P]]=FALSE,Weekly[[#This Row],[Actual]]=FALSE),AQ182+Weekly[[#This Row],[V Odds &lt;]]-1,IF(AND(Weekly[[#This Row],[V Odds &lt;]]&lt;&gt;"",Weekly[[#This Row],[ADBC_P]]=FALSE,Weekly[[#This Row],[Actual]]=TRUE),AQ182-1,IF(AND(Weekly[[#This Row],[H Odds &lt;]]&lt;&gt;"",Weekly[[#This Row],[ADBC_P]]=TRUE,Weekly[[#This Row],[Actual]]=FALSE),AQ182-1,AQ182)))))</f>
        <v>48.33</v>
      </c>
      <c r="AR183" s="37">
        <f>IF(AND(Weekly[[#This Row],[V Odds &lt;]]="",Weekly[[#This Row],[H Odds &lt;]]=""),AR182,IF(AND(Weekly[[#This Row],[H Odds &lt;]]&lt;&gt;"",Weekly[[#This Row],[RFC_P]]=TRUE,Weekly[[#This Row],[Actual]]=TRUE),AR182+Weekly[[#This Row],[H Odds &lt;]]-1,IF(AND(Weekly[[#This Row],[V Odds &lt;]]&lt;&gt;"",Weekly[[#This Row],[RFC_P]]=FALSE,Weekly[[#This Row],[Actual]]=FALSE),AR182+Weekly[[#This Row],[V Odds &lt;]]-1,IF(AND(Weekly[[#This Row],[V Odds &lt;]]&lt;&gt;"",Weekly[[#This Row],[RFC_P]]=FALSE,Weekly[[#This Row],[Actual]]=TRUE),AR182-1,IF(AND(Weekly[[#This Row],[H Odds &lt;]]&lt;&gt;"",Weekly[[#This Row],[RFC_P]]=TRUE,Weekly[[#This Row],[Actual]]=FALSE),AR182-1,AR182)))))</f>
        <v>44.59</v>
      </c>
      <c r="AS183" s="37">
        <f>IF(AND(Weekly[[#This Row],[V Odds &lt;]]="",Weekly[[#This Row],[H Odds &lt;]]=""),AS182,IF(AND(Weekly[[#This Row],[H Odds &lt;]]&lt;&gt;"",Weekly[[#This Row],[GBC_P]]=TRUE,Weekly[[#This Row],[Actual]]=TRUE),AS182+Weekly[[#This Row],[H Odds &lt;]]-1,IF(AND(Weekly[[#This Row],[V Odds &lt;]]&lt;&gt;"",Weekly[[#This Row],[GBC_P]]=FALSE,Weekly[[#This Row],[Actual]]=FALSE),AS182+Weekly[[#This Row],[V Odds &lt;]]-1,IF(AND(Weekly[[#This Row],[V Odds &lt;]]&lt;&gt;"",Weekly[[#This Row],[GBC_P]]=FALSE,Weekly[[#This Row],[Actual]]=TRUE),AS182-1,IF(AND(Weekly[[#This Row],[H Odds &lt;]]&lt;&gt;"",Weekly[[#This Row],[GBC_P]]=TRUE,Weekly[[#This Row],[Actual]]=FALSE),AS182-1,AS182)))))</f>
        <v>47.08</v>
      </c>
      <c r="AT183" s="37">
        <f>IF(AND(Weekly[[#This Row],[V Odds &lt;]]="",Weekly[[#This Row],[H Odds &lt;]]=""),AT182,IF(AND(Weekly[[#This Row],[H Odds &lt;]]&lt;&gt;"",Weekly[[#This Row],[HGBC_P]]=TRUE,Weekly[[#This Row],[Actual]]=TRUE),AT182+Weekly[[#This Row],[H Odds &lt;]]-1,IF(AND(Weekly[[#This Row],[V Odds &lt;]]&lt;&gt;"",Weekly[[#This Row],[HGBC_P]]=FALSE,Weekly[[#This Row],[Actual]]=FALSE),AT182+Weekly[[#This Row],[V Odds &lt;]]-1,IF(AND(Weekly[[#This Row],[V Odds &lt;]]&lt;&gt;"",Weekly[[#This Row],[HGBC_P]]=FALSE,Weekly[[#This Row],[Actual]]=TRUE),AT182-1,IF(AND(Weekly[[#This Row],[H Odds &lt;]]&lt;&gt;"",Weekly[[#This Row],[HGBC_P]]=TRUE,Weekly[[#This Row],[Actual]]=FALSE),AT182-1,AT182)))))</f>
        <v>45.61</v>
      </c>
      <c r="AU183" s="37">
        <f>IF(AND(Weekly[[#This Row],[V Odds &lt;]]="",Weekly[[#This Row],[H Odds &lt;]]=""),AU182,IF(AND(Weekly[[#This Row],[H Odds &lt;]]&lt;&gt;"",Weekly[[#This Row],[XGB_P]]=TRUE,Weekly[[#This Row],[Actual]]=TRUE),AU182+Weekly[[#This Row],[H Odds &lt;]]-1,IF(AND(Weekly[[#This Row],[V Odds &lt;]]&lt;&gt;"",Weekly[[#This Row],[XGB_P]]=FALSE,Weekly[[#This Row],[Actual]]=FALSE),AU182+Weekly[[#This Row],[V Odds &lt;]]-1,IF(AND(Weekly[[#This Row],[V Odds &lt;]]&lt;&gt;"",Weekly[[#This Row],[XGB_P]]=FALSE,Weekly[[#This Row],[Actual]]=TRUE),AU182-1,IF(AND(Weekly[[#This Row],[H Odds &lt;]]&lt;&gt;"",Weekly[[#This Row],[XGB_P]]=TRUE,Weekly[[#This Row],[Actual]]=FALSE),AU182-1,AU182)))))</f>
        <v>50.010000000000005</v>
      </c>
      <c r="AV183" s="37">
        <f>IF(AND(Weekly[[#This Row],[V Odds &lt;]]="",Weekly[[#This Row],[H Odds &lt;]]=""),AV182,IF(AND(Weekly[[#This Row],[H Odds &lt;]]&lt;&gt;"",Weekly[[#This Row],[QDA_P]]=TRUE,Weekly[[#This Row],[Actual]]=TRUE),AV182+Weekly[[#This Row],[H Odds &lt;]]-1,IF(AND(Weekly[[#This Row],[V Odds &lt;]]&lt;&gt;"",Weekly[[#This Row],[QDA_P]]=FALSE,Weekly[[#This Row],[Actual]]=FALSE),AV182+Weekly[[#This Row],[V Odds &lt;]]-1,IF(AND(Weekly[[#This Row],[V Odds &lt;]]&lt;&gt;"",Weekly[[#This Row],[QDA_P]]=FALSE,Weekly[[#This Row],[Actual]]=TRUE),AV182-1,IF(AND(Weekly[[#This Row],[H Odds &lt;]]&lt;&gt;"",Weekly[[#This Row],[QDA_P]]=TRUE,Weekly[[#This Row],[Actual]]=FALSE),AV182-1,AV182)))))</f>
        <v>44.749999999999993</v>
      </c>
      <c r="AW183" s="37">
        <f>IF(AND(Weekly[[#This Row],[H Odds &lt;]]="",Weekly[[#This Row],[V Odds &lt;]]=""),AW182,IF(AND(Weekly[[#This Row],[KNC_P]]=Weekly[[#This Row],[Actual]],Weekly[[#This Row],[KNC_P]]=TRUE),AW182+Weekly[[#This Row],[BF H Odds]]-1,IF(AND(Weekly[[#This Row],[KNC_P]]=Weekly[[#This Row],[Actual]],Weekly[[#This Row],[KNC_P]]=FALSE),AW182+Weekly[[#This Row],[BF V Odds]]-1,AW182-1)))</f>
        <v>35.94</v>
      </c>
      <c r="AX183" s="37">
        <f>IF(AND(Weekly[[#This Row],[V Odds &lt;]]="",Weekly[[#This Row],[H Odds &lt;]]=""),AX182,IF(AND(Weekly[[#This Row],[V Odds &lt;]]&lt;&gt;"",Weekly[[#This Row],[FALSES]]&gt;0,Weekly[[#This Row],[Actual]]=FALSE),AX182+Weekly[[#This Row],[V Odds &lt;]]-1,IF(AND(Weekly[[#This Row],[H Odds &lt;]]&lt;&gt;"",Weekly[[#This Row],[TRUES]]&gt;0,Weekly[[#This Row],[Actual]]=TRUE),AX182+Weekly[[#This Row],[H Odds &lt;]]-1,IF(AND(Weekly[[#This Row],[V Odds &lt;]]&lt;&gt;"",Weekly[[#This Row],[FALSES]]=0),AX182,IF(AND(Weekly[[#This Row],[H Odds &lt;]]&lt;&gt;"",Weekly[[#This Row],[TRUES]]=0),AX182,AX182-1)))))</f>
        <v>64.699999999999989</v>
      </c>
      <c r="AY183" s="37">
        <f>IF(AND(Weekly[[#This Row],[V Odds &lt;]]="",Weekly[[#This Row],[H Odds &lt;]]=""),AY182,IF(AND(Weekly[[#This Row],[V Odds &lt;]]&lt;&gt;"",Weekly[[#This Row],[FALSES]]&gt;0,Weekly[[#This Row],[Actual]]=FALSE),AY182+((Weekly[[#This Row],[V Odds &lt;]]-1)*0.92),IF(AND(Weekly[[#This Row],[H Odds &lt;]]&lt;&gt;"",Weekly[[#This Row],[TRUES]]&gt;0,Weekly[[#This Row],[Actual]]=TRUE),AY182+((Weekly[[#This Row],[H Odds &lt;]]-1)*0.92),IF(AND(Weekly[[#This Row],[V Odds &lt;]]&lt;&gt;"",Weekly[[#This Row],[FALSES]]=0),AY182,IF(AND(Weekly[[#This Row],[H Odds &lt;]]&lt;&gt;"",Weekly[[#This Row],[TRUES]]=0),AY182,AY182-1)))))</f>
        <v>60.964000000000013</v>
      </c>
      <c r="AZ183" s="37">
        <f>IF(AND(Weekly[[#This Row],[V Odds &lt;]]="",Weekly[[#This Row],[H Odds &lt;]]=""),AZ182,IF(AND(Weekly[[#This Row],[V Odds &lt;]]&lt;&gt;"",Weekly[[#This Row],[Actual]]=FALSE),AZ182+Weekly[[#This Row],[V Odds &lt;]]-1,IF(AND(Weekly[[#This Row],[H Odds &lt;]]&lt;&gt;"",Weekly[[#This Row],[Actual]]=TRUE),AZ182+Weekly[[#This Row],[H Odds &lt;]]-1,AZ182-1)))</f>
        <v>68.669999999999987</v>
      </c>
      <c r="BA183" s="38">
        <f>IF(Weekly[[#This Row],[H Odds &lt;]]="",BA182,IF(AND(Weekly[[#This Row],[H Odds &lt;]]&lt;&gt;"",Weekly[[#This Row],[SVC_P]]=TRUE,Weekly[[#This Row],[Actual]]=TRUE),BA182+Weekly[[#This Row],[H Odds &lt;]]-1,IF(AND(Weekly[[#This Row],[H Odds &lt;]]&lt;&gt;"",Weekly[[#This Row],[SVC_P]]=TRUE,Weekly[[#This Row],[Actual]]=FALSE),BA182-1,BA182)))</f>
        <v>56.54</v>
      </c>
      <c r="BB183" s="38">
        <f>IF(Weekly[[#This Row],[H Odds &lt;]]="",BB182,IF(AND(Weekly[[#This Row],[H Odds &lt;]]&lt;&gt;"",Weekly[[#This Row],[ADBC_P]]=TRUE,Weekly[[#This Row],[Actual]]=TRUE),BB182+Weekly[[#This Row],[H Odds &lt;]]-1,IF(AND(Weekly[[#This Row],[H Odds &lt;]]&lt;&gt;"",Weekly[[#This Row],[ADBC_P]]=TRUE,Weekly[[#This Row],[Actual]]=FALSE),BB182-1,BB182)))</f>
        <v>43.01</v>
      </c>
      <c r="BC183" s="38">
        <f>IF(Weekly[[#This Row],[H Odds &lt;]]="",BC182,IF(AND(Weekly[[#This Row],[H Odds &lt;]]&lt;&gt;"",Weekly[[#This Row],[RFC_P]]=TRUE,Weekly[[#This Row],[Actual]]=TRUE),BC182+Weekly[[#This Row],[H Odds &lt;]]-1,IF(AND(Weekly[[#This Row],[H Odds &lt;]]&lt;&gt;"",Weekly[[#This Row],[RFC_P]]=TRUE,Weekly[[#This Row],[Actual]]=FALSE),BC182-1,BC182)))</f>
        <v>42.76</v>
      </c>
      <c r="BD183" s="38">
        <f>IF(Weekly[[#This Row],[H Odds &lt;]]="",BD182,IF(AND(Weekly[[#This Row],[H Odds &lt;]]&lt;&gt;"",Weekly[[#This Row],[GBC_P]]=TRUE,Weekly[[#This Row],[Actual]]=TRUE),BD182+Weekly[[#This Row],[H Odds &lt;]]-1,IF(AND(Weekly[[#This Row],[H Odds &lt;]]&lt;&gt;"",Weekly[[#This Row],[GBC_P]]=TRUE,Weekly[[#This Row],[Actual]]=FALSE),BD182-1,BD182)))</f>
        <v>43.76</v>
      </c>
      <c r="BE183" s="38">
        <f>IF(Weekly[[#This Row],[H Odds &lt;]]="",BE182,IF(AND(Weekly[[#This Row],[H Odds &lt;]]&lt;&gt;"",Weekly[[#This Row],[HGBC_P]]=TRUE,Weekly[[#This Row],[Actual]]=TRUE),BE182+Weekly[[#This Row],[H Odds &lt;]]-1,IF(AND(Weekly[[#This Row],[H Odds &lt;]]&lt;&gt;"",Weekly[[#This Row],[HGBC_P]]=TRUE,Weekly[[#This Row],[Actual]]=FALSE),BE182-1,BE182)))</f>
        <v>44.01</v>
      </c>
      <c r="BF183" s="38">
        <f>IF(Weekly[[#This Row],[H Odds &lt;]]="",BF182,IF(AND(Weekly[[#This Row],[H Odds &lt;]]&lt;&gt;"",Weekly[[#This Row],[XGB_P]]=TRUE,Weekly[[#This Row],[Actual]]=TRUE),BF182+Weekly[[#This Row],[H Odds &lt;]]-1,IF(AND(Weekly[[#This Row],[H Odds &lt;]]&lt;&gt;"",Weekly[[#This Row],[XGB_P]]=TRUE,Weekly[[#This Row],[Actual]]=FALSE),BF182-1,BF182)))</f>
        <v>47.28</v>
      </c>
      <c r="BG183" s="38">
        <f>IF(Weekly[[#This Row],[H Odds &lt;]]="",BG182,IF(AND(Weekly[[#This Row],[H Odds &lt;]]&lt;&gt;"",Weekly[[#This Row],[QDA_P]]=TRUE,Weekly[[#This Row],[Actual]]=TRUE),BG182+Weekly[[#This Row],[H Odds &lt;]]-1,IF(AND(Weekly[[#This Row],[H Odds &lt;]]&lt;&gt;"",Weekly[[#This Row],[QDA_P]]=TRUE,Weekly[[#This Row],[Actual]]=FALSE),BG182-1,BG182)))</f>
        <v>40.729999999999997</v>
      </c>
      <c r="BH183" s="38">
        <f>IF(Weekly[[#This Row],[H Odds &lt;]]="",BH182,IF(AND(Weekly[[#This Row],[H Odds &lt;]]&lt;&gt;"",Weekly[[#This Row],[KNC_P]]=TRUE,Weekly[[#This Row],[Actual]]=TRUE),BH182+Weekly[[#This Row],[H Odds &lt;]]-1,IF(AND(Weekly[[#This Row],[H Odds &lt;]]&lt;&gt;"",Weekly[[#This Row],[KNC_P]]=TRUE,Weekly[[#This Row],[Actual]]=FALSE),BH182-1,BH182)))</f>
        <v>39</v>
      </c>
      <c r="BI183" s="38">
        <f>IF(Weekly[[#This Row],[H Odds &lt;]]="",BI182,IF(AND(Weekly[[#This Row],[H Odds &lt;]]&lt;&gt;"",Weekly[[#This Row],[TRUES]]&gt;0,Weekly[[#This Row],[Actual]]=TRUE),BI182+Weekly[[#This Row],[H Odds &lt;]]-1,IF(AND(Weekly[[#This Row],[H Odds &lt;]]&lt;&gt;"",Weekly[[#This Row],[TRUES]]=0),BI182,BI182-1)))</f>
        <v>56.54</v>
      </c>
      <c r="BJ183" s="38">
        <f>IF(Weekly[[#This Row],[H Odds &lt;]]="",BJ182,IF(AND(Weekly[[#This Row],[H Odds &lt;]]&lt;&gt;"",Weekly[[#This Row],[Actual]]=TRUE),BJ182+Weekly[[#This Row],[H Odds &lt;]]-1,IF(AND(Weekly[[#This Row],[H Odds &lt;]]&lt;&gt;"",Weekly[[#This Row],[Actual]]=FALSE),BJ182-1,BJ182)))</f>
        <v>55.54</v>
      </c>
      <c r="BK183" s="58">
        <f>IF(AND(Weekly[[#This Row],[TRUES]]&gt;4,Weekly[[#This Row],[Actual]]=TRUE),BK182+Weekly[[#This Row],[BF H Odds]]-1,IF(AND(Weekly[[#This Row],[FALSES]]&gt;4,Weekly[[#This Row],[Actual]]=FALSE),BK182+Weekly[[#This Row],[BF V Odds]]-1,IF(AND(Weekly[[#This Row],[TRUES]]&gt;4,Weekly[[#This Row],[Actual]]=FALSE),BK182-1,IF(AND(Weekly[[#This Row],[FALSES]]&gt;4,Weekly[[#This Row],[Actual]]=TRUE),BK182-1,BK182))))</f>
        <v>36.190000000000019</v>
      </c>
      <c r="BL183" s="58">
        <f>IF(AND(Weekly[[#This Row],[TRUES]]&gt;5,Weekly[[#This Row],[Actual]]=TRUE),BL182+Weekly[[#This Row],[BF H Odds]]-1,IF(AND(Weekly[[#This Row],[FALSES]]&gt;5,Weekly[[#This Row],[Actual]]=FALSE),BL182+Weekly[[#This Row],[BF V Odds]]-1,IF(AND(Weekly[[#This Row],[TRUES]]&gt;5,Weekly[[#This Row],[Actual]]=FALSE),BL182-1,IF(AND(Weekly[[#This Row],[FALSES]]&gt;5,Weekly[[#This Row],[Actual]]=TRUE),BL182-1,BL182))))</f>
        <v>37.740000000000009</v>
      </c>
      <c r="BM183" s="58">
        <f>IF(AND(Weekly[[#This Row],[TRUES]]&gt;6,Weekly[[#This Row],[Actual]]=TRUE),BM182+Weekly[[#This Row],[BF H Odds]]-1,IF(AND(Weekly[[#This Row],[FALSES]]&gt;6,Weekly[[#This Row],[Actual]]=FALSE),BM182+Weekly[[#This Row],[BF V Odds]]-1,IF(AND(Weekly[[#This Row],[TRUES]]&gt;6,Weekly[[#This Row],[Actual]]=FALSE),BM182-1,IF(AND(Weekly[[#This Row],[FALSES]]&gt;6,Weekly[[#This Row],[Actual]]=TRUE),BM182-1,BM182))))</f>
        <v>41.360000000000007</v>
      </c>
      <c r="BN183" s="24"/>
    </row>
    <row r="184" spans="1:66" x14ac:dyDescent="0.25">
      <c r="A184" s="1">
        <v>211</v>
      </c>
      <c r="B184" s="10">
        <v>44266</v>
      </c>
      <c r="C184" s="33" t="s">
        <v>26</v>
      </c>
      <c r="D184" s="15" t="s">
        <v>37</v>
      </c>
      <c r="E184" t="b">
        <v>1</v>
      </c>
      <c r="F184" t="b">
        <v>1</v>
      </c>
      <c r="G184" t="b">
        <v>1</v>
      </c>
      <c r="H184" t="b">
        <v>1</v>
      </c>
      <c r="I184" t="b">
        <v>1</v>
      </c>
      <c r="J184" t="b">
        <v>1</v>
      </c>
      <c r="K184" t="b">
        <v>1</v>
      </c>
      <c r="L184" t="b">
        <v>1</v>
      </c>
      <c r="N184" t="str">
        <f>IF(Weekly[[#This Row],[H/V]]="&lt;&gt;",1,"")</f>
        <v/>
      </c>
      <c r="O184" t="str">
        <f>IF(Weekly[[#This Row],[H/V]]="H",Weekly[[#This Row],[BF H Odds]],IF(Weekly[[#This Row],[H/V]]="V",Weekly[[#This Row],[BF V Odds]],""))</f>
        <v/>
      </c>
      <c r="P184" t="b">
        <v>1</v>
      </c>
      <c r="R184" s="9">
        <f>IFERROR(IF(Weekly[[#This Row],[Won Bet?]]="yes",R183+(Weekly[[#This Row],[BF Odds]]*Weekly[[#This Row],[BF Stake]])-Weekly[[#This Row],[BF Stake]],R183-Weekly[[#This Row],[BF Stake]]),R183)</f>
        <v>186.75</v>
      </c>
      <c r="S184" s="9">
        <f>IFERROR(IF(Weekly[[#This Row],[Won Bet?]]="yes",S183+(((Weekly[[#This Row],[BF Odds]]*Weekly[[#This Row],[BF Stake]])-Weekly[[#This Row],[BF Stake]])*0.95),S183-Weekly[[#This Row],[BF Stake]]),S183)</f>
        <v>185.16249999999999</v>
      </c>
      <c r="T184" s="13">
        <v>4.0999999999999996</v>
      </c>
      <c r="U184" s="13">
        <v>1.26</v>
      </c>
      <c r="V184" s="24">
        <f>IF(Weekly[[#This Row],[Actual]]="","",IF(AND(Weekly[[#This Row],[SVC_P]]=Weekly[[#This Row],[Actual]],Weekly[[#This Row],[SVC_P]]=TRUE),V183+Weekly[[#This Row],[BF H Odds]]-1,IF(AND(Weekly[[#This Row],[SVC_P]]=Weekly[[#This Row],[Actual]],Weekly[[#This Row],[SVC_P]]=FALSE),V183+Weekly[[#This Row],[BF V Odds]]-1,V183-1)))</f>
        <v>63.540000000000035</v>
      </c>
      <c r="W184" s="24">
        <f>IF(Weekly[[#This Row],[Actual]]="","",IF(AND(Weekly[[#This Row],[SVC_P]]=FALSE,Weekly[[#This Row],[Actual]]=TRUE),W183+Weekly[[#This Row],[BF H Odds]]-1,IF(AND(Weekly[[#This Row],[SVC_P]]=TRUE,Weekly[[#This Row],[Actual]]=FALSE,),W183+Weekly[[#This Row],[BF V Odds]]-1,W183-1)))</f>
        <v>-131.30000000000001</v>
      </c>
      <c r="X184" s="24">
        <f>IF(Weekly[[#This Row],[Actual]]="","",IF(AND(Weekly[[#This Row],[ADBC_P]]=Weekly[[#This Row],[Actual]],Weekly[[#This Row],[ADBC_P]]=TRUE),X183+Weekly[[#This Row],[BF H Odds]]-1,IF(AND(Weekly[[#This Row],[ADBC_P]]=Weekly[[#This Row],[Actual]],Weekly[[#This Row],[ADBC_P]]=FALSE),X183+Weekly[[#This Row],[BF V Odds]]-1,X183-1)))</f>
        <v>44.410000000000018</v>
      </c>
      <c r="Y184" s="24">
        <f>IF(Weekly[[#This Row],[Actual]]="","",IF(AND(Weekly[[#This Row],[ADBC_P]]=FALSE,Weekly[[#This Row],[Actual]]=TRUE),Y183+Weekly[[#This Row],[BF H Odds]]-1,IF(AND(Weekly[[#This Row],[ADBC_P]]=TRUE,Weekly[[#This Row],[Actual]]=FALSE),Y183+Weekly[[#This Row],[BF V Odds]]-1,Y183-1)))</f>
        <v>39.300000000000011</v>
      </c>
      <c r="Z184" s="24">
        <f>IF(Weekly[[#This Row],[Actual]]="","",IF(AND(Weekly[[#This Row],[RFC_P]]=Weekly[[#This Row],[Actual]],Weekly[[#This Row],[RFC_P]]=TRUE),Z183+Weekly[[#This Row],[BF H Odds]]-1,IF(AND(Weekly[[#This Row],[RFC_P]]=Weekly[[#This Row],[Actual]],Weekly[[#This Row],[RFC_P]]=FALSE),Z183+Weekly[[#This Row],[BF V Odds]]-1,Z183-1)))</f>
        <v>33.560000000000024</v>
      </c>
      <c r="AA184" s="24">
        <f>IF(Weekly[[#This Row],[Actual]]="","",IF(AND(Weekly[[#This Row],[RFC_P]]=FALSE,Weekly[[#This Row],[Actual]]=TRUE),AA183+Weekly[[#This Row],[BF H Odds]]-1,IF(AND(Weekly[[#This Row],[RFC_P]]=TRUE,Weekly[[#This Row],[Actual]]=FALSE),AA183+Weekly[[#This Row],[BF V Odds]]-1,AA183-1)))</f>
        <v>50.150000000000013</v>
      </c>
      <c r="AB184" s="24">
        <f>IF(Weekly[[#This Row],[Actual]]="","",IF(AND(Weekly[[#This Row],[GBC_P]]=Weekly[[#This Row],[Actual]],Weekly[[#This Row],[GBC_P]]=TRUE),AB183+Weekly[[#This Row],[BF H Odds]]-1,IF(AND(Weekly[[#This Row],[GBC_P]]=Weekly[[#This Row],[Actual]],Weekly[[#This Row],[GBC_P]]=FALSE),AB183+Weekly[[#This Row],[BF V Odds]]-1,AB183-1)))</f>
        <v>29.72000000000001</v>
      </c>
      <c r="AC184" s="24">
        <f>IF(Weekly[[#This Row],[Actual]]="","",IF(AND(Weekly[[#This Row],[GBC_P]]=FALSE,Weekly[[#This Row],[Actual]]=TRUE),AC183+Weekly[[#This Row],[BF H Odds]]-1,IF(AND(Weekly[[#This Row],[GBC_P]]=TRUE,Weekly[[#This Row],[Actual]]=FALSE),AC183+Weekly[[#This Row],[BF V Odds]]-1,AC183-1)))</f>
        <v>53.990000000000016</v>
      </c>
      <c r="AD184" s="24">
        <f>IF(Weekly[[#This Row],[Actual]]="","",IF(AND(Weekly[[#This Row],[HGBC_P]]=Weekly[[#This Row],[Actual]],Weekly[[#This Row],[HGBC_P]]=TRUE),AD183+Weekly[[#This Row],[BF H Odds]]-1,IF(AND(Weekly[[#This Row],[HGBC_P]]=Weekly[[#This Row],[Actual]],Weekly[[#This Row],[HGBC_P]]=FALSE),AD183+Weekly[[#This Row],[BF V Odds]]-1,AD183-1)))</f>
        <v>31.680000000000042</v>
      </c>
      <c r="AE184" s="24">
        <f>IF(Weekly[[#This Row],[Actual]]="","",IF(AND(Weekly[[#This Row],[HGBC_P]]=FALSE,Weekly[[#This Row],[Actual]]=TRUE),AE183+Weekly[[#This Row],[BF H Odds]]-1,IF(AND(Weekly[[#This Row],[HGBC_P]]=TRUE,Weekly[[#This Row],[Actual]]=FALSE),AE183+Weekly[[#This Row],[BF V Odds]]-1,AE183-1)))</f>
        <v>52.030000000000008</v>
      </c>
      <c r="AF184" s="24">
        <f>IF(Weekly[[#This Row],[Actual]]="","",IF(AND(Weekly[[#This Row],[XGB_P]]=Weekly[[#This Row],[Actual]],Weekly[[#This Row],[XGB_P]]=TRUE),AF183+Weekly[[#This Row],[BF H Odds]]-1,IF(AND(Weekly[[#This Row],[XGB_P]]=Weekly[[#This Row],[Actual]],Weekly[[#This Row],[XGB_P]]=FALSE),AF183+Weekly[[#This Row],[BF V Odds]]-1,AF183-1)))</f>
        <v>39.520000000000017</v>
      </c>
      <c r="AG184" s="24">
        <f>IF(Weekly[[#This Row],[Actual]]="","",IF(AND(Weekly[[#This Row],[XGB_P]]=FALSE,Weekly[[#This Row],[Actual]]=TRUE),AG183+Weekly[[#This Row],[BF H Odds]]-1,IF(AND(Weekly[[#This Row],[XGB_P]]=TRUE,Weekly[[#This Row],[Actual]]=FALSE),AG183+Weekly[[#This Row],[BF V Odds]]-1,AG183-1)))</f>
        <v>44.190000000000012</v>
      </c>
      <c r="AH184" s="24">
        <f>IF(Weekly[[#This Row],[Actual]]="","",IF(AND(Weekly[[#This Row],[QDA_P]]=Weekly[[#This Row],[Actual]],Weekly[[#This Row],[QDA_P]]=TRUE),AH183+Weekly[[#This Row],[BF H Odds]]-1,IF(AND(Weekly[[#This Row],[QDA_P]]=Weekly[[#This Row],[Actual]],Weekly[[#This Row],[QDA_P]]=FALSE),AH183+Weekly[[#This Row],[BF V Odds]]-1,AH183-1)))</f>
        <v>20.480000000000018</v>
      </c>
      <c r="AI184" s="24">
        <f>IF(Weekly[[#This Row],[Actual]]="","",IF(AND(Weekly[[#This Row],[QDA_P]]=FALSE,Weekly[[#This Row],[Actual]]=TRUE),AI183+Weekly[[#This Row],[BF H Odds]]-1,IF(AND(Weekly[[#This Row],[QDA_P]]=TRUE,Weekly[[#This Row],[Actual]]=FALSE),AI183+Weekly[[#This Row],[BF V Odds]]-1,AI183-1)))</f>
        <v>63.230000000000018</v>
      </c>
      <c r="AJ184" s="24">
        <f>IF(Weekly[[#This Row],[Actual]]="","",IF(AND(Weekly[[#This Row],[KNC_P]]=TRUE,Weekly[[#This Row],[Actual]]=TRUE),AJ183+Weekly[[#This Row],[BF H Odds]]-1,IF(AND(Weekly[[#This Row],[KNC_P]]=FALSE,Weekly[[#This Row],[Actual]]=FALSE),AJ183+Weekly[[#This Row],[BF V Odds]]-1,AJ183-1)))</f>
        <v>33.4</v>
      </c>
      <c r="AK184" s="24">
        <f>IF(Weekly[[#This Row],[Actual]]="","",IF(AND(Weekly[[#This Row],[KNC_P]]=FALSE,Weekly[[#This Row],[Actual]]=TRUE),AK183+Weekly[[#This Row],[BF H Odds]]-1,IF(AND(Weekly[[#This Row],[KNC_P]]=TRUE,Weekly[[#This Row],[Actual]]=FALSE),AK183+Weekly[[#This Row],[BF V Odds]]-1,AK183-1)))</f>
        <v>43.359999999999992</v>
      </c>
      <c r="AL184" s="30">
        <f>IF(Weekly[[#This Row],[Actual]]="","",COUNTIF(Weekly[[#This Row],[SVC_P]:[QDA_P]],TRUE))</f>
        <v>7</v>
      </c>
      <c r="AM184" s="30">
        <f>IF(Weekly[[#This Row],[Actual]]="","",COUNTIF(Weekly[[#This Row],[SVC_P]:[QDA_P]],FALSE))</f>
        <v>0</v>
      </c>
      <c r="AN184">
        <f>IF(AND(Weekly[[#This Row],[BF V Odds]]&gt;$BO$6,Weekly[[#This Row],[BF V Odds]] &lt; $BO$7),Weekly[[#This Row],[BF V Odds]],"")</f>
        <v>4.0999999999999996</v>
      </c>
      <c r="AO184" t="str">
        <f>IF(AND(Weekly[[#This Row],[BF H Odds]]&gt;$BO$6, Weekly[[#This Row],[BF H Odds]] &lt; $BO$7),Weekly[[#This Row],[BF H Odds]],"")</f>
        <v/>
      </c>
      <c r="AP184" s="37">
        <f>IF(AND(Weekly[[#This Row],[V Odds &lt;]]="",Weekly[[#This Row],[H Odds &lt;]]=""),AP183,IF(AND(Weekly[[#This Row],[H Odds &lt;]]&lt;&gt;"",Weekly[[#This Row],[SVC_P]]=TRUE,Weekly[[#This Row],[Actual]]=TRUE),AP183+Weekly[[#This Row],[H Odds &lt;]]-1,IF(AND(Weekly[[#This Row],[V Odds &lt;]]&lt;&gt;"",Weekly[[#This Row],[SVC_P]]=FALSE,Weekly[[#This Row],[Actual]]=FALSE),AP183+Weekly[[#This Row],[V Odds &lt;]]-1,IF(AND(Weekly[[#This Row],[V Odds &lt;]]&lt;&gt;"",Weekly[[#This Row],[SVC_P]]=FALSE,Weekly[[#This Row],[Actual]]=TRUE),AP183-1,IF(AND(Weekly[[#This Row],[H Odds &lt;]]&lt;&gt;"",Weekly[[#This Row],[SVC_P]]=TRUE,Weekly[[#This Row],[Actual]]=FALSE),AP183-1,AP183)))))</f>
        <v>61.580000000000013</v>
      </c>
      <c r="AQ184" s="37">
        <f>IF(AND(Weekly[[#This Row],[V Odds &lt;]]="",Weekly[[#This Row],[H Odds &lt;]]=""),AQ183,IF(AND(Weekly[[#This Row],[H Odds &lt;]]&lt;&gt;"",Weekly[[#This Row],[ADBC_P]]=TRUE,Weekly[[#This Row],[Actual]]=TRUE),AQ183+Weekly[[#This Row],[H Odds &lt;]]-1,IF(AND(Weekly[[#This Row],[V Odds &lt;]]&lt;&gt;"",Weekly[[#This Row],[ADBC_P]]=FALSE,Weekly[[#This Row],[Actual]]=FALSE),AQ183+Weekly[[#This Row],[V Odds &lt;]]-1,IF(AND(Weekly[[#This Row],[V Odds &lt;]]&lt;&gt;"",Weekly[[#This Row],[ADBC_P]]=FALSE,Weekly[[#This Row],[Actual]]=TRUE),AQ183-1,IF(AND(Weekly[[#This Row],[H Odds &lt;]]&lt;&gt;"",Weekly[[#This Row],[ADBC_P]]=TRUE,Weekly[[#This Row],[Actual]]=FALSE),AQ183-1,AQ183)))))</f>
        <v>48.33</v>
      </c>
      <c r="AR184" s="37">
        <f>IF(AND(Weekly[[#This Row],[V Odds &lt;]]="",Weekly[[#This Row],[H Odds &lt;]]=""),AR183,IF(AND(Weekly[[#This Row],[H Odds &lt;]]&lt;&gt;"",Weekly[[#This Row],[RFC_P]]=TRUE,Weekly[[#This Row],[Actual]]=TRUE),AR183+Weekly[[#This Row],[H Odds &lt;]]-1,IF(AND(Weekly[[#This Row],[V Odds &lt;]]&lt;&gt;"",Weekly[[#This Row],[RFC_P]]=FALSE,Weekly[[#This Row],[Actual]]=FALSE),AR183+Weekly[[#This Row],[V Odds &lt;]]-1,IF(AND(Weekly[[#This Row],[V Odds &lt;]]&lt;&gt;"",Weekly[[#This Row],[RFC_P]]=FALSE,Weekly[[#This Row],[Actual]]=TRUE),AR183-1,IF(AND(Weekly[[#This Row],[H Odds &lt;]]&lt;&gt;"",Weekly[[#This Row],[RFC_P]]=TRUE,Weekly[[#This Row],[Actual]]=FALSE),AR183-1,AR183)))))</f>
        <v>44.59</v>
      </c>
      <c r="AS184" s="37">
        <f>IF(AND(Weekly[[#This Row],[V Odds &lt;]]="",Weekly[[#This Row],[H Odds &lt;]]=""),AS183,IF(AND(Weekly[[#This Row],[H Odds &lt;]]&lt;&gt;"",Weekly[[#This Row],[GBC_P]]=TRUE,Weekly[[#This Row],[Actual]]=TRUE),AS183+Weekly[[#This Row],[H Odds &lt;]]-1,IF(AND(Weekly[[#This Row],[V Odds &lt;]]&lt;&gt;"",Weekly[[#This Row],[GBC_P]]=FALSE,Weekly[[#This Row],[Actual]]=FALSE),AS183+Weekly[[#This Row],[V Odds &lt;]]-1,IF(AND(Weekly[[#This Row],[V Odds &lt;]]&lt;&gt;"",Weekly[[#This Row],[GBC_P]]=FALSE,Weekly[[#This Row],[Actual]]=TRUE),AS183-1,IF(AND(Weekly[[#This Row],[H Odds &lt;]]&lt;&gt;"",Weekly[[#This Row],[GBC_P]]=TRUE,Weekly[[#This Row],[Actual]]=FALSE),AS183-1,AS183)))))</f>
        <v>47.08</v>
      </c>
      <c r="AT184" s="37">
        <f>IF(AND(Weekly[[#This Row],[V Odds &lt;]]="",Weekly[[#This Row],[H Odds &lt;]]=""),AT183,IF(AND(Weekly[[#This Row],[H Odds &lt;]]&lt;&gt;"",Weekly[[#This Row],[HGBC_P]]=TRUE,Weekly[[#This Row],[Actual]]=TRUE),AT183+Weekly[[#This Row],[H Odds &lt;]]-1,IF(AND(Weekly[[#This Row],[V Odds &lt;]]&lt;&gt;"",Weekly[[#This Row],[HGBC_P]]=FALSE,Weekly[[#This Row],[Actual]]=FALSE),AT183+Weekly[[#This Row],[V Odds &lt;]]-1,IF(AND(Weekly[[#This Row],[V Odds &lt;]]&lt;&gt;"",Weekly[[#This Row],[HGBC_P]]=FALSE,Weekly[[#This Row],[Actual]]=TRUE),AT183-1,IF(AND(Weekly[[#This Row],[H Odds &lt;]]&lt;&gt;"",Weekly[[#This Row],[HGBC_P]]=TRUE,Weekly[[#This Row],[Actual]]=FALSE),AT183-1,AT183)))))</f>
        <v>45.61</v>
      </c>
      <c r="AU184" s="37">
        <f>IF(AND(Weekly[[#This Row],[V Odds &lt;]]="",Weekly[[#This Row],[H Odds &lt;]]=""),AU183,IF(AND(Weekly[[#This Row],[H Odds &lt;]]&lt;&gt;"",Weekly[[#This Row],[XGB_P]]=TRUE,Weekly[[#This Row],[Actual]]=TRUE),AU183+Weekly[[#This Row],[H Odds &lt;]]-1,IF(AND(Weekly[[#This Row],[V Odds &lt;]]&lt;&gt;"",Weekly[[#This Row],[XGB_P]]=FALSE,Weekly[[#This Row],[Actual]]=FALSE),AU183+Weekly[[#This Row],[V Odds &lt;]]-1,IF(AND(Weekly[[#This Row],[V Odds &lt;]]&lt;&gt;"",Weekly[[#This Row],[XGB_P]]=FALSE,Weekly[[#This Row],[Actual]]=TRUE),AU183-1,IF(AND(Weekly[[#This Row],[H Odds &lt;]]&lt;&gt;"",Weekly[[#This Row],[XGB_P]]=TRUE,Weekly[[#This Row],[Actual]]=FALSE),AU183-1,AU183)))))</f>
        <v>50.010000000000005</v>
      </c>
      <c r="AV184" s="37">
        <f>IF(AND(Weekly[[#This Row],[V Odds &lt;]]="",Weekly[[#This Row],[H Odds &lt;]]=""),AV183,IF(AND(Weekly[[#This Row],[H Odds &lt;]]&lt;&gt;"",Weekly[[#This Row],[QDA_P]]=TRUE,Weekly[[#This Row],[Actual]]=TRUE),AV183+Weekly[[#This Row],[H Odds &lt;]]-1,IF(AND(Weekly[[#This Row],[V Odds &lt;]]&lt;&gt;"",Weekly[[#This Row],[QDA_P]]=FALSE,Weekly[[#This Row],[Actual]]=FALSE),AV183+Weekly[[#This Row],[V Odds &lt;]]-1,IF(AND(Weekly[[#This Row],[V Odds &lt;]]&lt;&gt;"",Weekly[[#This Row],[QDA_P]]=FALSE,Weekly[[#This Row],[Actual]]=TRUE),AV183-1,IF(AND(Weekly[[#This Row],[H Odds &lt;]]&lt;&gt;"",Weekly[[#This Row],[QDA_P]]=TRUE,Weekly[[#This Row],[Actual]]=FALSE),AV183-1,AV183)))))</f>
        <v>44.749999999999993</v>
      </c>
      <c r="AW184" s="37">
        <f>IF(AND(Weekly[[#This Row],[H Odds &lt;]]="",Weekly[[#This Row],[V Odds &lt;]]=""),AW183,IF(AND(Weekly[[#This Row],[KNC_P]]=Weekly[[#This Row],[Actual]],Weekly[[#This Row],[KNC_P]]=TRUE),AW183+Weekly[[#This Row],[BF H Odds]]-1,IF(AND(Weekly[[#This Row],[KNC_P]]=Weekly[[#This Row],[Actual]],Weekly[[#This Row],[KNC_P]]=FALSE),AW183+Weekly[[#This Row],[BF V Odds]]-1,AW183-1)))</f>
        <v>36.199999999999996</v>
      </c>
      <c r="AX184" s="37">
        <f>IF(AND(Weekly[[#This Row],[V Odds &lt;]]="",Weekly[[#This Row],[H Odds &lt;]]=""),AX183,IF(AND(Weekly[[#This Row],[V Odds &lt;]]&lt;&gt;"",Weekly[[#This Row],[FALSES]]&gt;0,Weekly[[#This Row],[Actual]]=FALSE),AX183+Weekly[[#This Row],[V Odds &lt;]]-1,IF(AND(Weekly[[#This Row],[H Odds &lt;]]&lt;&gt;"",Weekly[[#This Row],[TRUES]]&gt;0,Weekly[[#This Row],[Actual]]=TRUE),AX183+Weekly[[#This Row],[H Odds &lt;]]-1,IF(AND(Weekly[[#This Row],[V Odds &lt;]]&lt;&gt;"",Weekly[[#This Row],[FALSES]]=0),AX183,IF(AND(Weekly[[#This Row],[H Odds &lt;]]&lt;&gt;"",Weekly[[#This Row],[TRUES]]=0),AX183,AX183-1)))))</f>
        <v>64.699999999999989</v>
      </c>
      <c r="AY184" s="37">
        <f>IF(AND(Weekly[[#This Row],[V Odds &lt;]]="",Weekly[[#This Row],[H Odds &lt;]]=""),AY183,IF(AND(Weekly[[#This Row],[V Odds &lt;]]&lt;&gt;"",Weekly[[#This Row],[FALSES]]&gt;0,Weekly[[#This Row],[Actual]]=FALSE),AY183+((Weekly[[#This Row],[V Odds &lt;]]-1)*0.92),IF(AND(Weekly[[#This Row],[H Odds &lt;]]&lt;&gt;"",Weekly[[#This Row],[TRUES]]&gt;0,Weekly[[#This Row],[Actual]]=TRUE),AY183+((Weekly[[#This Row],[H Odds &lt;]]-1)*0.92),IF(AND(Weekly[[#This Row],[V Odds &lt;]]&lt;&gt;"",Weekly[[#This Row],[FALSES]]=0),AY183,IF(AND(Weekly[[#This Row],[H Odds &lt;]]&lt;&gt;"",Weekly[[#This Row],[TRUES]]=0),AY183,AY183-1)))))</f>
        <v>60.964000000000013</v>
      </c>
      <c r="AZ184" s="37">
        <f>IF(AND(Weekly[[#This Row],[V Odds &lt;]]="",Weekly[[#This Row],[H Odds &lt;]]=""),AZ183,IF(AND(Weekly[[#This Row],[V Odds &lt;]]&lt;&gt;"",Weekly[[#This Row],[Actual]]=FALSE),AZ183+Weekly[[#This Row],[V Odds &lt;]]-1,IF(AND(Weekly[[#This Row],[H Odds &lt;]]&lt;&gt;"",Weekly[[#This Row],[Actual]]=TRUE),AZ183+Weekly[[#This Row],[H Odds &lt;]]-1,AZ183-1)))</f>
        <v>67.669999999999987</v>
      </c>
      <c r="BA184" s="38">
        <f>IF(Weekly[[#This Row],[H Odds &lt;]]="",BA183,IF(AND(Weekly[[#This Row],[H Odds &lt;]]&lt;&gt;"",Weekly[[#This Row],[SVC_P]]=TRUE,Weekly[[#This Row],[Actual]]=TRUE),BA183+Weekly[[#This Row],[H Odds &lt;]]-1,IF(AND(Weekly[[#This Row],[H Odds &lt;]]&lt;&gt;"",Weekly[[#This Row],[SVC_P]]=TRUE,Weekly[[#This Row],[Actual]]=FALSE),BA183-1,BA183)))</f>
        <v>56.54</v>
      </c>
      <c r="BB184" s="38">
        <f>IF(Weekly[[#This Row],[H Odds &lt;]]="",BB183,IF(AND(Weekly[[#This Row],[H Odds &lt;]]&lt;&gt;"",Weekly[[#This Row],[ADBC_P]]=TRUE,Weekly[[#This Row],[Actual]]=TRUE),BB183+Weekly[[#This Row],[H Odds &lt;]]-1,IF(AND(Weekly[[#This Row],[H Odds &lt;]]&lt;&gt;"",Weekly[[#This Row],[ADBC_P]]=TRUE,Weekly[[#This Row],[Actual]]=FALSE),BB183-1,BB183)))</f>
        <v>43.01</v>
      </c>
      <c r="BC184" s="38">
        <f>IF(Weekly[[#This Row],[H Odds &lt;]]="",BC183,IF(AND(Weekly[[#This Row],[H Odds &lt;]]&lt;&gt;"",Weekly[[#This Row],[RFC_P]]=TRUE,Weekly[[#This Row],[Actual]]=TRUE),BC183+Weekly[[#This Row],[H Odds &lt;]]-1,IF(AND(Weekly[[#This Row],[H Odds &lt;]]&lt;&gt;"",Weekly[[#This Row],[RFC_P]]=TRUE,Weekly[[#This Row],[Actual]]=FALSE),BC183-1,BC183)))</f>
        <v>42.76</v>
      </c>
      <c r="BD184" s="38">
        <f>IF(Weekly[[#This Row],[H Odds &lt;]]="",BD183,IF(AND(Weekly[[#This Row],[H Odds &lt;]]&lt;&gt;"",Weekly[[#This Row],[GBC_P]]=TRUE,Weekly[[#This Row],[Actual]]=TRUE),BD183+Weekly[[#This Row],[H Odds &lt;]]-1,IF(AND(Weekly[[#This Row],[H Odds &lt;]]&lt;&gt;"",Weekly[[#This Row],[GBC_P]]=TRUE,Weekly[[#This Row],[Actual]]=FALSE),BD183-1,BD183)))</f>
        <v>43.76</v>
      </c>
      <c r="BE184" s="38">
        <f>IF(Weekly[[#This Row],[H Odds &lt;]]="",BE183,IF(AND(Weekly[[#This Row],[H Odds &lt;]]&lt;&gt;"",Weekly[[#This Row],[HGBC_P]]=TRUE,Weekly[[#This Row],[Actual]]=TRUE),BE183+Weekly[[#This Row],[H Odds &lt;]]-1,IF(AND(Weekly[[#This Row],[H Odds &lt;]]&lt;&gt;"",Weekly[[#This Row],[HGBC_P]]=TRUE,Weekly[[#This Row],[Actual]]=FALSE),BE183-1,BE183)))</f>
        <v>44.01</v>
      </c>
      <c r="BF184" s="38">
        <f>IF(Weekly[[#This Row],[H Odds &lt;]]="",BF183,IF(AND(Weekly[[#This Row],[H Odds &lt;]]&lt;&gt;"",Weekly[[#This Row],[XGB_P]]=TRUE,Weekly[[#This Row],[Actual]]=TRUE),BF183+Weekly[[#This Row],[H Odds &lt;]]-1,IF(AND(Weekly[[#This Row],[H Odds &lt;]]&lt;&gt;"",Weekly[[#This Row],[XGB_P]]=TRUE,Weekly[[#This Row],[Actual]]=FALSE),BF183-1,BF183)))</f>
        <v>47.28</v>
      </c>
      <c r="BG184" s="38">
        <f>IF(Weekly[[#This Row],[H Odds &lt;]]="",BG183,IF(AND(Weekly[[#This Row],[H Odds &lt;]]&lt;&gt;"",Weekly[[#This Row],[QDA_P]]=TRUE,Weekly[[#This Row],[Actual]]=TRUE),BG183+Weekly[[#This Row],[H Odds &lt;]]-1,IF(AND(Weekly[[#This Row],[H Odds &lt;]]&lt;&gt;"",Weekly[[#This Row],[QDA_P]]=TRUE,Weekly[[#This Row],[Actual]]=FALSE),BG183-1,BG183)))</f>
        <v>40.729999999999997</v>
      </c>
      <c r="BH184" s="38">
        <f>IF(Weekly[[#This Row],[H Odds &lt;]]="",BH183,IF(AND(Weekly[[#This Row],[H Odds &lt;]]&lt;&gt;"",Weekly[[#This Row],[KNC_P]]=TRUE,Weekly[[#This Row],[Actual]]=TRUE),BH183+Weekly[[#This Row],[H Odds &lt;]]-1,IF(AND(Weekly[[#This Row],[H Odds &lt;]]&lt;&gt;"",Weekly[[#This Row],[KNC_P]]=TRUE,Weekly[[#This Row],[Actual]]=FALSE),BH183-1,BH183)))</f>
        <v>39</v>
      </c>
      <c r="BI184" s="38">
        <f>IF(Weekly[[#This Row],[H Odds &lt;]]="",BI183,IF(AND(Weekly[[#This Row],[H Odds &lt;]]&lt;&gt;"",Weekly[[#This Row],[TRUES]]&gt;0,Weekly[[#This Row],[Actual]]=TRUE),BI183+Weekly[[#This Row],[H Odds &lt;]]-1,IF(AND(Weekly[[#This Row],[H Odds &lt;]]&lt;&gt;"",Weekly[[#This Row],[TRUES]]=0),BI183,BI183-1)))</f>
        <v>56.54</v>
      </c>
      <c r="BJ184" s="38">
        <f>IF(Weekly[[#This Row],[H Odds &lt;]]="",BJ183,IF(AND(Weekly[[#This Row],[H Odds &lt;]]&lt;&gt;"",Weekly[[#This Row],[Actual]]=TRUE),BJ183+Weekly[[#This Row],[H Odds &lt;]]-1,IF(AND(Weekly[[#This Row],[H Odds &lt;]]&lt;&gt;"",Weekly[[#This Row],[Actual]]=FALSE),BJ183-1,BJ183)))</f>
        <v>55.54</v>
      </c>
      <c r="BK184" s="58">
        <f>IF(AND(Weekly[[#This Row],[TRUES]]&gt;4,Weekly[[#This Row],[Actual]]=TRUE),BK183+Weekly[[#This Row],[BF H Odds]]-1,IF(AND(Weekly[[#This Row],[FALSES]]&gt;4,Weekly[[#This Row],[Actual]]=FALSE),BK183+Weekly[[#This Row],[BF V Odds]]-1,IF(AND(Weekly[[#This Row],[TRUES]]&gt;4,Weekly[[#This Row],[Actual]]=FALSE),BK183-1,IF(AND(Weekly[[#This Row],[FALSES]]&gt;4,Weekly[[#This Row],[Actual]]=TRUE),BK183-1,BK183))))</f>
        <v>36.450000000000017</v>
      </c>
      <c r="BL184" s="58">
        <f>IF(AND(Weekly[[#This Row],[TRUES]]&gt;5,Weekly[[#This Row],[Actual]]=TRUE),BL183+Weekly[[#This Row],[BF H Odds]]-1,IF(AND(Weekly[[#This Row],[FALSES]]&gt;5,Weekly[[#This Row],[Actual]]=FALSE),BL183+Weekly[[#This Row],[BF V Odds]]-1,IF(AND(Weekly[[#This Row],[TRUES]]&gt;5,Weekly[[#This Row],[Actual]]=FALSE),BL183-1,IF(AND(Weekly[[#This Row],[FALSES]]&gt;5,Weekly[[#This Row],[Actual]]=TRUE),BL183-1,BL183))))</f>
        <v>38.000000000000007</v>
      </c>
      <c r="BM184" s="58">
        <f>IF(AND(Weekly[[#This Row],[TRUES]]&gt;6,Weekly[[#This Row],[Actual]]=TRUE),BM183+Weekly[[#This Row],[BF H Odds]]-1,IF(AND(Weekly[[#This Row],[FALSES]]&gt;6,Weekly[[#This Row],[Actual]]=FALSE),BM183+Weekly[[#This Row],[BF V Odds]]-1,IF(AND(Weekly[[#This Row],[TRUES]]&gt;6,Weekly[[#This Row],[Actual]]=FALSE),BM183-1,IF(AND(Weekly[[#This Row],[FALSES]]&gt;6,Weekly[[#This Row],[Actual]]=TRUE),BM183-1,BM183))))</f>
        <v>41.620000000000005</v>
      </c>
      <c r="BN184" s="24"/>
    </row>
    <row r="185" spans="1:66" x14ac:dyDescent="0.25">
      <c r="A185" s="1">
        <v>212</v>
      </c>
      <c r="B185" s="10">
        <v>44266</v>
      </c>
      <c r="C185" s="33" t="s">
        <v>28</v>
      </c>
      <c r="D185" s="15" t="s">
        <v>11</v>
      </c>
      <c r="E185" t="b">
        <v>1</v>
      </c>
      <c r="F185" t="b">
        <v>1</v>
      </c>
      <c r="G185" t="b">
        <v>1</v>
      </c>
      <c r="H185" t="b">
        <v>1</v>
      </c>
      <c r="I185" t="b">
        <v>1</v>
      </c>
      <c r="J185" t="b">
        <v>1</v>
      </c>
      <c r="K185" t="b">
        <v>1</v>
      </c>
      <c r="L185" t="b">
        <v>1</v>
      </c>
      <c r="N185" t="str">
        <f>IF(Weekly[[#This Row],[H/V]]="&lt;&gt;",1,"")</f>
        <v/>
      </c>
      <c r="O185" t="str">
        <f>IF(Weekly[[#This Row],[H/V]]="H",Weekly[[#This Row],[BF H Odds]],IF(Weekly[[#This Row],[H/V]]="V",Weekly[[#This Row],[BF V Odds]],""))</f>
        <v/>
      </c>
      <c r="P185" t="b">
        <v>1</v>
      </c>
      <c r="R185" s="9">
        <f>IFERROR(IF(Weekly[[#This Row],[Won Bet?]]="yes",R184+(Weekly[[#This Row],[BF Odds]]*Weekly[[#This Row],[BF Stake]])-Weekly[[#This Row],[BF Stake]],R184-Weekly[[#This Row],[BF Stake]]),R184)</f>
        <v>186.75</v>
      </c>
      <c r="S185" s="9">
        <f>IFERROR(IF(Weekly[[#This Row],[Won Bet?]]="yes",S184+(((Weekly[[#This Row],[BF Odds]]*Weekly[[#This Row],[BF Stake]])-Weekly[[#This Row],[BF Stake]])*0.95),S184-Weekly[[#This Row],[BF Stake]]),S184)</f>
        <v>185.16249999999999</v>
      </c>
      <c r="T185" s="13">
        <v>5.43</v>
      </c>
      <c r="U185" s="13">
        <v>1.17</v>
      </c>
      <c r="V185" s="24">
        <f>IF(Weekly[[#This Row],[Actual]]="","",IF(AND(Weekly[[#This Row],[SVC_P]]=Weekly[[#This Row],[Actual]],Weekly[[#This Row],[SVC_P]]=TRUE),V184+Weekly[[#This Row],[BF H Odds]]-1,IF(AND(Weekly[[#This Row],[SVC_P]]=Weekly[[#This Row],[Actual]],Weekly[[#This Row],[SVC_P]]=FALSE),V184+Weekly[[#This Row],[BF V Odds]]-1,V184-1)))</f>
        <v>63.710000000000036</v>
      </c>
      <c r="W185" s="24">
        <f>IF(Weekly[[#This Row],[Actual]]="","",IF(AND(Weekly[[#This Row],[SVC_P]]=FALSE,Weekly[[#This Row],[Actual]]=TRUE),W184+Weekly[[#This Row],[BF H Odds]]-1,IF(AND(Weekly[[#This Row],[SVC_P]]=TRUE,Weekly[[#This Row],[Actual]]=FALSE,),W184+Weekly[[#This Row],[BF V Odds]]-1,W184-1)))</f>
        <v>-132.30000000000001</v>
      </c>
      <c r="X185" s="24">
        <f>IF(Weekly[[#This Row],[Actual]]="","",IF(AND(Weekly[[#This Row],[ADBC_P]]=Weekly[[#This Row],[Actual]],Weekly[[#This Row],[ADBC_P]]=TRUE),X184+Weekly[[#This Row],[BF H Odds]]-1,IF(AND(Weekly[[#This Row],[ADBC_P]]=Weekly[[#This Row],[Actual]],Weekly[[#This Row],[ADBC_P]]=FALSE),X184+Weekly[[#This Row],[BF V Odds]]-1,X184-1)))</f>
        <v>44.58000000000002</v>
      </c>
      <c r="Y185" s="24">
        <f>IF(Weekly[[#This Row],[Actual]]="","",IF(AND(Weekly[[#This Row],[ADBC_P]]=FALSE,Weekly[[#This Row],[Actual]]=TRUE),Y184+Weekly[[#This Row],[BF H Odds]]-1,IF(AND(Weekly[[#This Row],[ADBC_P]]=TRUE,Weekly[[#This Row],[Actual]]=FALSE),Y184+Weekly[[#This Row],[BF V Odds]]-1,Y184-1)))</f>
        <v>38.300000000000011</v>
      </c>
      <c r="Z185" s="24">
        <f>IF(Weekly[[#This Row],[Actual]]="","",IF(AND(Weekly[[#This Row],[RFC_P]]=Weekly[[#This Row],[Actual]],Weekly[[#This Row],[RFC_P]]=TRUE),Z184+Weekly[[#This Row],[BF H Odds]]-1,IF(AND(Weekly[[#This Row],[RFC_P]]=Weekly[[#This Row],[Actual]],Weekly[[#This Row],[RFC_P]]=FALSE),Z184+Weekly[[#This Row],[BF V Odds]]-1,Z184-1)))</f>
        <v>33.730000000000025</v>
      </c>
      <c r="AA185" s="24">
        <f>IF(Weekly[[#This Row],[Actual]]="","",IF(AND(Weekly[[#This Row],[RFC_P]]=FALSE,Weekly[[#This Row],[Actual]]=TRUE),AA184+Weekly[[#This Row],[BF H Odds]]-1,IF(AND(Weekly[[#This Row],[RFC_P]]=TRUE,Weekly[[#This Row],[Actual]]=FALSE),AA184+Weekly[[#This Row],[BF V Odds]]-1,AA184-1)))</f>
        <v>49.150000000000013</v>
      </c>
      <c r="AB185" s="24">
        <f>IF(Weekly[[#This Row],[Actual]]="","",IF(AND(Weekly[[#This Row],[GBC_P]]=Weekly[[#This Row],[Actual]],Weekly[[#This Row],[GBC_P]]=TRUE),AB184+Weekly[[#This Row],[BF H Odds]]-1,IF(AND(Weekly[[#This Row],[GBC_P]]=Weekly[[#This Row],[Actual]],Weekly[[#This Row],[GBC_P]]=FALSE),AB184+Weekly[[#This Row],[BF V Odds]]-1,AB184-1)))</f>
        <v>29.890000000000008</v>
      </c>
      <c r="AC185" s="24">
        <f>IF(Weekly[[#This Row],[Actual]]="","",IF(AND(Weekly[[#This Row],[GBC_P]]=FALSE,Weekly[[#This Row],[Actual]]=TRUE),AC184+Weekly[[#This Row],[BF H Odds]]-1,IF(AND(Weekly[[#This Row],[GBC_P]]=TRUE,Weekly[[#This Row],[Actual]]=FALSE),AC184+Weekly[[#This Row],[BF V Odds]]-1,AC184-1)))</f>
        <v>52.990000000000016</v>
      </c>
      <c r="AD185" s="24">
        <f>IF(Weekly[[#This Row],[Actual]]="","",IF(AND(Weekly[[#This Row],[HGBC_P]]=Weekly[[#This Row],[Actual]],Weekly[[#This Row],[HGBC_P]]=TRUE),AD184+Weekly[[#This Row],[BF H Odds]]-1,IF(AND(Weekly[[#This Row],[HGBC_P]]=Weekly[[#This Row],[Actual]],Weekly[[#This Row],[HGBC_P]]=FALSE),AD184+Weekly[[#This Row],[BF V Odds]]-1,AD184-1)))</f>
        <v>31.850000000000044</v>
      </c>
      <c r="AE185" s="24">
        <f>IF(Weekly[[#This Row],[Actual]]="","",IF(AND(Weekly[[#This Row],[HGBC_P]]=FALSE,Weekly[[#This Row],[Actual]]=TRUE),AE184+Weekly[[#This Row],[BF H Odds]]-1,IF(AND(Weekly[[#This Row],[HGBC_P]]=TRUE,Weekly[[#This Row],[Actual]]=FALSE),AE184+Weekly[[#This Row],[BF V Odds]]-1,AE184-1)))</f>
        <v>51.030000000000008</v>
      </c>
      <c r="AF185" s="24">
        <f>IF(Weekly[[#This Row],[Actual]]="","",IF(AND(Weekly[[#This Row],[XGB_P]]=Weekly[[#This Row],[Actual]],Weekly[[#This Row],[XGB_P]]=TRUE),AF184+Weekly[[#This Row],[BF H Odds]]-1,IF(AND(Weekly[[#This Row],[XGB_P]]=Weekly[[#This Row],[Actual]],Weekly[[#This Row],[XGB_P]]=FALSE),AF184+Weekly[[#This Row],[BF V Odds]]-1,AF184-1)))</f>
        <v>39.690000000000019</v>
      </c>
      <c r="AG185" s="24">
        <f>IF(Weekly[[#This Row],[Actual]]="","",IF(AND(Weekly[[#This Row],[XGB_P]]=FALSE,Weekly[[#This Row],[Actual]]=TRUE),AG184+Weekly[[#This Row],[BF H Odds]]-1,IF(AND(Weekly[[#This Row],[XGB_P]]=TRUE,Weekly[[#This Row],[Actual]]=FALSE),AG184+Weekly[[#This Row],[BF V Odds]]-1,AG184-1)))</f>
        <v>43.190000000000012</v>
      </c>
      <c r="AH185" s="24">
        <f>IF(Weekly[[#This Row],[Actual]]="","",IF(AND(Weekly[[#This Row],[QDA_P]]=Weekly[[#This Row],[Actual]],Weekly[[#This Row],[QDA_P]]=TRUE),AH184+Weekly[[#This Row],[BF H Odds]]-1,IF(AND(Weekly[[#This Row],[QDA_P]]=Weekly[[#This Row],[Actual]],Weekly[[#This Row],[QDA_P]]=FALSE),AH184+Weekly[[#This Row],[BF V Odds]]-1,AH184-1)))</f>
        <v>20.65000000000002</v>
      </c>
      <c r="AI185" s="24">
        <f>IF(Weekly[[#This Row],[Actual]]="","",IF(AND(Weekly[[#This Row],[QDA_P]]=FALSE,Weekly[[#This Row],[Actual]]=TRUE),AI184+Weekly[[#This Row],[BF H Odds]]-1,IF(AND(Weekly[[#This Row],[QDA_P]]=TRUE,Weekly[[#This Row],[Actual]]=FALSE),AI184+Weekly[[#This Row],[BF V Odds]]-1,AI184-1)))</f>
        <v>62.230000000000018</v>
      </c>
      <c r="AJ185" s="24">
        <f>IF(Weekly[[#This Row],[Actual]]="","",IF(AND(Weekly[[#This Row],[KNC_P]]=TRUE,Weekly[[#This Row],[Actual]]=TRUE),AJ184+Weekly[[#This Row],[BF H Odds]]-1,IF(AND(Weekly[[#This Row],[KNC_P]]=FALSE,Weekly[[#This Row],[Actual]]=FALSE),AJ184+Weekly[[#This Row],[BF V Odds]]-1,AJ184-1)))</f>
        <v>33.57</v>
      </c>
      <c r="AK185" s="24">
        <f>IF(Weekly[[#This Row],[Actual]]="","",IF(AND(Weekly[[#This Row],[KNC_P]]=FALSE,Weekly[[#This Row],[Actual]]=TRUE),AK184+Weekly[[#This Row],[BF H Odds]]-1,IF(AND(Weekly[[#This Row],[KNC_P]]=TRUE,Weekly[[#This Row],[Actual]]=FALSE),AK184+Weekly[[#This Row],[BF V Odds]]-1,AK184-1)))</f>
        <v>42.359999999999992</v>
      </c>
      <c r="AL185" s="30">
        <f>IF(Weekly[[#This Row],[Actual]]="","",COUNTIF(Weekly[[#This Row],[SVC_P]:[QDA_P]],TRUE))</f>
        <v>7</v>
      </c>
      <c r="AM185" s="30">
        <f>IF(Weekly[[#This Row],[Actual]]="","",COUNTIF(Weekly[[#This Row],[SVC_P]:[QDA_P]],FALSE))</f>
        <v>0</v>
      </c>
      <c r="AN185">
        <f>IF(AND(Weekly[[#This Row],[BF V Odds]]&gt;$BO$6,Weekly[[#This Row],[BF V Odds]] &lt; $BO$7),Weekly[[#This Row],[BF V Odds]],"")</f>
        <v>5.43</v>
      </c>
      <c r="AO185" t="str">
        <f>IF(AND(Weekly[[#This Row],[BF H Odds]]&gt;$BO$6, Weekly[[#This Row],[BF H Odds]] &lt; $BO$7),Weekly[[#This Row],[BF H Odds]],"")</f>
        <v/>
      </c>
      <c r="AP185" s="37">
        <f>IF(AND(Weekly[[#This Row],[V Odds &lt;]]="",Weekly[[#This Row],[H Odds &lt;]]=""),AP184,IF(AND(Weekly[[#This Row],[H Odds &lt;]]&lt;&gt;"",Weekly[[#This Row],[SVC_P]]=TRUE,Weekly[[#This Row],[Actual]]=TRUE),AP184+Weekly[[#This Row],[H Odds &lt;]]-1,IF(AND(Weekly[[#This Row],[V Odds &lt;]]&lt;&gt;"",Weekly[[#This Row],[SVC_P]]=FALSE,Weekly[[#This Row],[Actual]]=FALSE),AP184+Weekly[[#This Row],[V Odds &lt;]]-1,IF(AND(Weekly[[#This Row],[V Odds &lt;]]&lt;&gt;"",Weekly[[#This Row],[SVC_P]]=FALSE,Weekly[[#This Row],[Actual]]=TRUE),AP184-1,IF(AND(Weekly[[#This Row],[H Odds &lt;]]&lt;&gt;"",Weekly[[#This Row],[SVC_P]]=TRUE,Weekly[[#This Row],[Actual]]=FALSE),AP184-1,AP184)))))</f>
        <v>61.580000000000013</v>
      </c>
      <c r="AQ185" s="37">
        <f>IF(AND(Weekly[[#This Row],[V Odds &lt;]]="",Weekly[[#This Row],[H Odds &lt;]]=""),AQ184,IF(AND(Weekly[[#This Row],[H Odds &lt;]]&lt;&gt;"",Weekly[[#This Row],[ADBC_P]]=TRUE,Weekly[[#This Row],[Actual]]=TRUE),AQ184+Weekly[[#This Row],[H Odds &lt;]]-1,IF(AND(Weekly[[#This Row],[V Odds &lt;]]&lt;&gt;"",Weekly[[#This Row],[ADBC_P]]=FALSE,Weekly[[#This Row],[Actual]]=FALSE),AQ184+Weekly[[#This Row],[V Odds &lt;]]-1,IF(AND(Weekly[[#This Row],[V Odds &lt;]]&lt;&gt;"",Weekly[[#This Row],[ADBC_P]]=FALSE,Weekly[[#This Row],[Actual]]=TRUE),AQ184-1,IF(AND(Weekly[[#This Row],[H Odds &lt;]]&lt;&gt;"",Weekly[[#This Row],[ADBC_P]]=TRUE,Weekly[[#This Row],[Actual]]=FALSE),AQ184-1,AQ184)))))</f>
        <v>48.33</v>
      </c>
      <c r="AR185" s="37">
        <f>IF(AND(Weekly[[#This Row],[V Odds &lt;]]="",Weekly[[#This Row],[H Odds &lt;]]=""),AR184,IF(AND(Weekly[[#This Row],[H Odds &lt;]]&lt;&gt;"",Weekly[[#This Row],[RFC_P]]=TRUE,Weekly[[#This Row],[Actual]]=TRUE),AR184+Weekly[[#This Row],[H Odds &lt;]]-1,IF(AND(Weekly[[#This Row],[V Odds &lt;]]&lt;&gt;"",Weekly[[#This Row],[RFC_P]]=FALSE,Weekly[[#This Row],[Actual]]=FALSE),AR184+Weekly[[#This Row],[V Odds &lt;]]-1,IF(AND(Weekly[[#This Row],[V Odds &lt;]]&lt;&gt;"",Weekly[[#This Row],[RFC_P]]=FALSE,Weekly[[#This Row],[Actual]]=TRUE),AR184-1,IF(AND(Weekly[[#This Row],[H Odds &lt;]]&lt;&gt;"",Weekly[[#This Row],[RFC_P]]=TRUE,Weekly[[#This Row],[Actual]]=FALSE),AR184-1,AR184)))))</f>
        <v>44.59</v>
      </c>
      <c r="AS185" s="37">
        <f>IF(AND(Weekly[[#This Row],[V Odds &lt;]]="",Weekly[[#This Row],[H Odds &lt;]]=""),AS184,IF(AND(Weekly[[#This Row],[H Odds &lt;]]&lt;&gt;"",Weekly[[#This Row],[GBC_P]]=TRUE,Weekly[[#This Row],[Actual]]=TRUE),AS184+Weekly[[#This Row],[H Odds &lt;]]-1,IF(AND(Weekly[[#This Row],[V Odds &lt;]]&lt;&gt;"",Weekly[[#This Row],[GBC_P]]=FALSE,Weekly[[#This Row],[Actual]]=FALSE),AS184+Weekly[[#This Row],[V Odds &lt;]]-1,IF(AND(Weekly[[#This Row],[V Odds &lt;]]&lt;&gt;"",Weekly[[#This Row],[GBC_P]]=FALSE,Weekly[[#This Row],[Actual]]=TRUE),AS184-1,IF(AND(Weekly[[#This Row],[H Odds &lt;]]&lt;&gt;"",Weekly[[#This Row],[GBC_P]]=TRUE,Weekly[[#This Row],[Actual]]=FALSE),AS184-1,AS184)))))</f>
        <v>47.08</v>
      </c>
      <c r="AT185" s="37">
        <f>IF(AND(Weekly[[#This Row],[V Odds &lt;]]="",Weekly[[#This Row],[H Odds &lt;]]=""),AT184,IF(AND(Weekly[[#This Row],[H Odds &lt;]]&lt;&gt;"",Weekly[[#This Row],[HGBC_P]]=TRUE,Weekly[[#This Row],[Actual]]=TRUE),AT184+Weekly[[#This Row],[H Odds &lt;]]-1,IF(AND(Weekly[[#This Row],[V Odds &lt;]]&lt;&gt;"",Weekly[[#This Row],[HGBC_P]]=FALSE,Weekly[[#This Row],[Actual]]=FALSE),AT184+Weekly[[#This Row],[V Odds &lt;]]-1,IF(AND(Weekly[[#This Row],[V Odds &lt;]]&lt;&gt;"",Weekly[[#This Row],[HGBC_P]]=FALSE,Weekly[[#This Row],[Actual]]=TRUE),AT184-1,IF(AND(Weekly[[#This Row],[H Odds &lt;]]&lt;&gt;"",Weekly[[#This Row],[HGBC_P]]=TRUE,Weekly[[#This Row],[Actual]]=FALSE),AT184-1,AT184)))))</f>
        <v>45.61</v>
      </c>
      <c r="AU185" s="37">
        <f>IF(AND(Weekly[[#This Row],[V Odds &lt;]]="",Weekly[[#This Row],[H Odds &lt;]]=""),AU184,IF(AND(Weekly[[#This Row],[H Odds &lt;]]&lt;&gt;"",Weekly[[#This Row],[XGB_P]]=TRUE,Weekly[[#This Row],[Actual]]=TRUE),AU184+Weekly[[#This Row],[H Odds &lt;]]-1,IF(AND(Weekly[[#This Row],[V Odds &lt;]]&lt;&gt;"",Weekly[[#This Row],[XGB_P]]=FALSE,Weekly[[#This Row],[Actual]]=FALSE),AU184+Weekly[[#This Row],[V Odds &lt;]]-1,IF(AND(Weekly[[#This Row],[V Odds &lt;]]&lt;&gt;"",Weekly[[#This Row],[XGB_P]]=FALSE,Weekly[[#This Row],[Actual]]=TRUE),AU184-1,IF(AND(Weekly[[#This Row],[H Odds &lt;]]&lt;&gt;"",Weekly[[#This Row],[XGB_P]]=TRUE,Weekly[[#This Row],[Actual]]=FALSE),AU184-1,AU184)))))</f>
        <v>50.010000000000005</v>
      </c>
      <c r="AV185" s="37">
        <f>IF(AND(Weekly[[#This Row],[V Odds &lt;]]="",Weekly[[#This Row],[H Odds &lt;]]=""),AV184,IF(AND(Weekly[[#This Row],[H Odds &lt;]]&lt;&gt;"",Weekly[[#This Row],[QDA_P]]=TRUE,Weekly[[#This Row],[Actual]]=TRUE),AV184+Weekly[[#This Row],[H Odds &lt;]]-1,IF(AND(Weekly[[#This Row],[V Odds &lt;]]&lt;&gt;"",Weekly[[#This Row],[QDA_P]]=FALSE,Weekly[[#This Row],[Actual]]=FALSE),AV184+Weekly[[#This Row],[V Odds &lt;]]-1,IF(AND(Weekly[[#This Row],[V Odds &lt;]]&lt;&gt;"",Weekly[[#This Row],[QDA_P]]=FALSE,Weekly[[#This Row],[Actual]]=TRUE),AV184-1,IF(AND(Weekly[[#This Row],[H Odds &lt;]]&lt;&gt;"",Weekly[[#This Row],[QDA_P]]=TRUE,Weekly[[#This Row],[Actual]]=FALSE),AV184-1,AV184)))))</f>
        <v>44.749999999999993</v>
      </c>
      <c r="AW185" s="37">
        <f>IF(AND(Weekly[[#This Row],[H Odds &lt;]]="",Weekly[[#This Row],[V Odds &lt;]]=""),AW184,IF(AND(Weekly[[#This Row],[KNC_P]]=Weekly[[#This Row],[Actual]],Weekly[[#This Row],[KNC_P]]=TRUE),AW184+Weekly[[#This Row],[BF H Odds]]-1,IF(AND(Weekly[[#This Row],[KNC_P]]=Weekly[[#This Row],[Actual]],Weekly[[#This Row],[KNC_P]]=FALSE),AW184+Weekly[[#This Row],[BF V Odds]]-1,AW184-1)))</f>
        <v>36.369999999999997</v>
      </c>
      <c r="AX185" s="37">
        <f>IF(AND(Weekly[[#This Row],[V Odds &lt;]]="",Weekly[[#This Row],[H Odds &lt;]]=""),AX184,IF(AND(Weekly[[#This Row],[V Odds &lt;]]&lt;&gt;"",Weekly[[#This Row],[FALSES]]&gt;0,Weekly[[#This Row],[Actual]]=FALSE),AX184+Weekly[[#This Row],[V Odds &lt;]]-1,IF(AND(Weekly[[#This Row],[H Odds &lt;]]&lt;&gt;"",Weekly[[#This Row],[TRUES]]&gt;0,Weekly[[#This Row],[Actual]]=TRUE),AX184+Weekly[[#This Row],[H Odds &lt;]]-1,IF(AND(Weekly[[#This Row],[V Odds &lt;]]&lt;&gt;"",Weekly[[#This Row],[FALSES]]=0),AX184,IF(AND(Weekly[[#This Row],[H Odds &lt;]]&lt;&gt;"",Weekly[[#This Row],[TRUES]]=0),AX184,AX184-1)))))</f>
        <v>64.699999999999989</v>
      </c>
      <c r="AY185" s="37">
        <f>IF(AND(Weekly[[#This Row],[V Odds &lt;]]="",Weekly[[#This Row],[H Odds &lt;]]=""),AY184,IF(AND(Weekly[[#This Row],[V Odds &lt;]]&lt;&gt;"",Weekly[[#This Row],[FALSES]]&gt;0,Weekly[[#This Row],[Actual]]=FALSE),AY184+((Weekly[[#This Row],[V Odds &lt;]]-1)*0.92),IF(AND(Weekly[[#This Row],[H Odds &lt;]]&lt;&gt;"",Weekly[[#This Row],[TRUES]]&gt;0,Weekly[[#This Row],[Actual]]=TRUE),AY184+((Weekly[[#This Row],[H Odds &lt;]]-1)*0.92),IF(AND(Weekly[[#This Row],[V Odds &lt;]]&lt;&gt;"",Weekly[[#This Row],[FALSES]]=0),AY184,IF(AND(Weekly[[#This Row],[H Odds &lt;]]&lt;&gt;"",Weekly[[#This Row],[TRUES]]=0),AY184,AY184-1)))))</f>
        <v>60.964000000000013</v>
      </c>
      <c r="AZ185" s="37">
        <f>IF(AND(Weekly[[#This Row],[V Odds &lt;]]="",Weekly[[#This Row],[H Odds &lt;]]=""),AZ184,IF(AND(Weekly[[#This Row],[V Odds &lt;]]&lt;&gt;"",Weekly[[#This Row],[Actual]]=FALSE),AZ184+Weekly[[#This Row],[V Odds &lt;]]-1,IF(AND(Weekly[[#This Row],[H Odds &lt;]]&lt;&gt;"",Weekly[[#This Row],[Actual]]=TRUE),AZ184+Weekly[[#This Row],[H Odds &lt;]]-1,AZ184-1)))</f>
        <v>66.669999999999987</v>
      </c>
      <c r="BA185" s="38">
        <f>IF(Weekly[[#This Row],[H Odds &lt;]]="",BA184,IF(AND(Weekly[[#This Row],[H Odds &lt;]]&lt;&gt;"",Weekly[[#This Row],[SVC_P]]=TRUE,Weekly[[#This Row],[Actual]]=TRUE),BA184+Weekly[[#This Row],[H Odds &lt;]]-1,IF(AND(Weekly[[#This Row],[H Odds &lt;]]&lt;&gt;"",Weekly[[#This Row],[SVC_P]]=TRUE,Weekly[[#This Row],[Actual]]=FALSE),BA184-1,BA184)))</f>
        <v>56.54</v>
      </c>
      <c r="BB185" s="38">
        <f>IF(Weekly[[#This Row],[H Odds &lt;]]="",BB184,IF(AND(Weekly[[#This Row],[H Odds &lt;]]&lt;&gt;"",Weekly[[#This Row],[ADBC_P]]=TRUE,Weekly[[#This Row],[Actual]]=TRUE),BB184+Weekly[[#This Row],[H Odds &lt;]]-1,IF(AND(Weekly[[#This Row],[H Odds &lt;]]&lt;&gt;"",Weekly[[#This Row],[ADBC_P]]=TRUE,Weekly[[#This Row],[Actual]]=FALSE),BB184-1,BB184)))</f>
        <v>43.01</v>
      </c>
      <c r="BC185" s="38">
        <f>IF(Weekly[[#This Row],[H Odds &lt;]]="",BC184,IF(AND(Weekly[[#This Row],[H Odds &lt;]]&lt;&gt;"",Weekly[[#This Row],[RFC_P]]=TRUE,Weekly[[#This Row],[Actual]]=TRUE),BC184+Weekly[[#This Row],[H Odds &lt;]]-1,IF(AND(Weekly[[#This Row],[H Odds &lt;]]&lt;&gt;"",Weekly[[#This Row],[RFC_P]]=TRUE,Weekly[[#This Row],[Actual]]=FALSE),BC184-1,BC184)))</f>
        <v>42.76</v>
      </c>
      <c r="BD185" s="38">
        <f>IF(Weekly[[#This Row],[H Odds &lt;]]="",BD184,IF(AND(Weekly[[#This Row],[H Odds &lt;]]&lt;&gt;"",Weekly[[#This Row],[GBC_P]]=TRUE,Weekly[[#This Row],[Actual]]=TRUE),BD184+Weekly[[#This Row],[H Odds &lt;]]-1,IF(AND(Weekly[[#This Row],[H Odds &lt;]]&lt;&gt;"",Weekly[[#This Row],[GBC_P]]=TRUE,Weekly[[#This Row],[Actual]]=FALSE),BD184-1,BD184)))</f>
        <v>43.76</v>
      </c>
      <c r="BE185" s="38">
        <f>IF(Weekly[[#This Row],[H Odds &lt;]]="",BE184,IF(AND(Weekly[[#This Row],[H Odds &lt;]]&lt;&gt;"",Weekly[[#This Row],[HGBC_P]]=TRUE,Weekly[[#This Row],[Actual]]=TRUE),BE184+Weekly[[#This Row],[H Odds &lt;]]-1,IF(AND(Weekly[[#This Row],[H Odds &lt;]]&lt;&gt;"",Weekly[[#This Row],[HGBC_P]]=TRUE,Weekly[[#This Row],[Actual]]=FALSE),BE184-1,BE184)))</f>
        <v>44.01</v>
      </c>
      <c r="BF185" s="38">
        <f>IF(Weekly[[#This Row],[H Odds &lt;]]="",BF184,IF(AND(Weekly[[#This Row],[H Odds &lt;]]&lt;&gt;"",Weekly[[#This Row],[XGB_P]]=TRUE,Weekly[[#This Row],[Actual]]=TRUE),BF184+Weekly[[#This Row],[H Odds &lt;]]-1,IF(AND(Weekly[[#This Row],[H Odds &lt;]]&lt;&gt;"",Weekly[[#This Row],[XGB_P]]=TRUE,Weekly[[#This Row],[Actual]]=FALSE),BF184-1,BF184)))</f>
        <v>47.28</v>
      </c>
      <c r="BG185" s="38">
        <f>IF(Weekly[[#This Row],[H Odds &lt;]]="",BG184,IF(AND(Weekly[[#This Row],[H Odds &lt;]]&lt;&gt;"",Weekly[[#This Row],[QDA_P]]=TRUE,Weekly[[#This Row],[Actual]]=TRUE),BG184+Weekly[[#This Row],[H Odds &lt;]]-1,IF(AND(Weekly[[#This Row],[H Odds &lt;]]&lt;&gt;"",Weekly[[#This Row],[QDA_P]]=TRUE,Weekly[[#This Row],[Actual]]=FALSE),BG184-1,BG184)))</f>
        <v>40.729999999999997</v>
      </c>
      <c r="BH185" s="38">
        <f>IF(Weekly[[#This Row],[H Odds &lt;]]="",BH184,IF(AND(Weekly[[#This Row],[H Odds &lt;]]&lt;&gt;"",Weekly[[#This Row],[KNC_P]]=TRUE,Weekly[[#This Row],[Actual]]=TRUE),BH184+Weekly[[#This Row],[H Odds &lt;]]-1,IF(AND(Weekly[[#This Row],[H Odds &lt;]]&lt;&gt;"",Weekly[[#This Row],[KNC_P]]=TRUE,Weekly[[#This Row],[Actual]]=FALSE),BH184-1,BH184)))</f>
        <v>39</v>
      </c>
      <c r="BI185" s="38">
        <f>IF(Weekly[[#This Row],[H Odds &lt;]]="",BI184,IF(AND(Weekly[[#This Row],[H Odds &lt;]]&lt;&gt;"",Weekly[[#This Row],[TRUES]]&gt;0,Weekly[[#This Row],[Actual]]=TRUE),BI184+Weekly[[#This Row],[H Odds &lt;]]-1,IF(AND(Weekly[[#This Row],[H Odds &lt;]]&lt;&gt;"",Weekly[[#This Row],[TRUES]]=0),BI184,BI184-1)))</f>
        <v>56.54</v>
      </c>
      <c r="BJ185" s="38">
        <f>IF(Weekly[[#This Row],[H Odds &lt;]]="",BJ184,IF(AND(Weekly[[#This Row],[H Odds &lt;]]&lt;&gt;"",Weekly[[#This Row],[Actual]]=TRUE),BJ184+Weekly[[#This Row],[H Odds &lt;]]-1,IF(AND(Weekly[[#This Row],[H Odds &lt;]]&lt;&gt;"",Weekly[[#This Row],[Actual]]=FALSE),BJ184-1,BJ184)))</f>
        <v>55.54</v>
      </c>
      <c r="BK185" s="58">
        <f>IF(AND(Weekly[[#This Row],[TRUES]]&gt;4,Weekly[[#This Row],[Actual]]=TRUE),BK184+Weekly[[#This Row],[BF H Odds]]-1,IF(AND(Weekly[[#This Row],[FALSES]]&gt;4,Weekly[[#This Row],[Actual]]=FALSE),BK184+Weekly[[#This Row],[BF V Odds]]-1,IF(AND(Weekly[[#This Row],[TRUES]]&gt;4,Weekly[[#This Row],[Actual]]=FALSE),BK184-1,IF(AND(Weekly[[#This Row],[FALSES]]&gt;4,Weekly[[#This Row],[Actual]]=TRUE),BK184-1,BK184))))</f>
        <v>36.620000000000019</v>
      </c>
      <c r="BL185" s="58">
        <f>IF(AND(Weekly[[#This Row],[TRUES]]&gt;5,Weekly[[#This Row],[Actual]]=TRUE),BL184+Weekly[[#This Row],[BF H Odds]]-1,IF(AND(Weekly[[#This Row],[FALSES]]&gt;5,Weekly[[#This Row],[Actual]]=FALSE),BL184+Weekly[[#This Row],[BF V Odds]]-1,IF(AND(Weekly[[#This Row],[TRUES]]&gt;5,Weekly[[#This Row],[Actual]]=FALSE),BL184-1,IF(AND(Weekly[[#This Row],[FALSES]]&gt;5,Weekly[[#This Row],[Actual]]=TRUE),BL184-1,BL184))))</f>
        <v>38.170000000000009</v>
      </c>
      <c r="BM185" s="58">
        <f>IF(AND(Weekly[[#This Row],[TRUES]]&gt;6,Weekly[[#This Row],[Actual]]=TRUE),BM184+Weekly[[#This Row],[BF H Odds]]-1,IF(AND(Weekly[[#This Row],[FALSES]]&gt;6,Weekly[[#This Row],[Actual]]=FALSE),BM184+Weekly[[#This Row],[BF V Odds]]-1,IF(AND(Weekly[[#This Row],[TRUES]]&gt;6,Weekly[[#This Row],[Actual]]=FALSE),BM184-1,IF(AND(Weekly[[#This Row],[FALSES]]&gt;6,Weekly[[#This Row],[Actual]]=TRUE),BM184-1,BM184))))</f>
        <v>41.790000000000006</v>
      </c>
      <c r="BN185" s="24"/>
    </row>
    <row r="186" spans="1:66" x14ac:dyDescent="0.25">
      <c r="A186" s="1">
        <v>213</v>
      </c>
      <c r="B186" s="10">
        <v>44266</v>
      </c>
      <c r="C186" s="33" t="s">
        <v>29</v>
      </c>
      <c r="D186" s="15" t="s">
        <v>34</v>
      </c>
      <c r="E186" t="b">
        <v>1</v>
      </c>
      <c r="F186" t="b">
        <v>0</v>
      </c>
      <c r="G186" t="b">
        <v>0</v>
      </c>
      <c r="H186" t="b">
        <v>1</v>
      </c>
      <c r="I186" t="b">
        <v>1</v>
      </c>
      <c r="J186" t="b">
        <v>1</v>
      </c>
      <c r="K186" t="b">
        <v>1</v>
      </c>
      <c r="L186" t="b">
        <v>0</v>
      </c>
      <c r="M186" t="s">
        <v>101</v>
      </c>
      <c r="N186">
        <v>5</v>
      </c>
      <c r="O186">
        <f>IF(Weekly[[#This Row],[BF V Odds]]&gt;$BO$6,Weekly[[#This Row],[BF V Odds]],"")</f>
        <v>4</v>
      </c>
      <c r="P186" t="b">
        <v>0</v>
      </c>
      <c r="Q186" t="s">
        <v>66</v>
      </c>
      <c r="R186" s="9">
        <f>IFERROR(IF(Weekly[[#This Row],[Won Bet?]]="yes",R185+(Weekly[[#This Row],[BF Odds]]*Weekly[[#This Row],[BF Stake]])-Weekly[[#This Row],[BF Stake]],R185-Weekly[[#This Row],[BF Stake]]),R185)</f>
        <v>201.75</v>
      </c>
      <c r="S186" s="9">
        <f>IFERROR(IF(Weekly[[#This Row],[Won Bet?]]="yes",S185+(((Weekly[[#This Row],[BF Odds]]*Weekly[[#This Row],[BF Stake]])-Weekly[[#This Row],[BF Stake]])*0.95),S185-Weekly[[#This Row],[BF Stake]]),S185)</f>
        <v>199.41249999999999</v>
      </c>
      <c r="T186" s="13">
        <v>4</v>
      </c>
      <c r="U186" s="13">
        <v>1.28</v>
      </c>
      <c r="V186" s="24">
        <f>IF(Weekly[[#This Row],[Actual]]="","",IF(AND(Weekly[[#This Row],[SVC_P]]=Weekly[[#This Row],[Actual]],Weekly[[#This Row],[SVC_P]]=TRUE),V185+Weekly[[#This Row],[BF H Odds]]-1,IF(AND(Weekly[[#This Row],[SVC_P]]=Weekly[[#This Row],[Actual]],Weekly[[#This Row],[SVC_P]]=FALSE),V185+Weekly[[#This Row],[BF V Odds]]-1,V185-1)))</f>
        <v>62.710000000000036</v>
      </c>
      <c r="W186" s="24">
        <f>IF(Weekly[[#This Row],[Actual]]="","",IF(AND(Weekly[[#This Row],[SVC_P]]=FALSE,Weekly[[#This Row],[Actual]]=TRUE),W185+Weekly[[#This Row],[BF H Odds]]-1,IF(AND(Weekly[[#This Row],[SVC_P]]=TRUE,Weekly[[#This Row],[Actual]]=FALSE,),W185+Weekly[[#This Row],[BF V Odds]]-1,W185-1)))</f>
        <v>-133.30000000000001</v>
      </c>
      <c r="X186" s="24">
        <f>IF(Weekly[[#This Row],[Actual]]="","",IF(AND(Weekly[[#This Row],[ADBC_P]]=Weekly[[#This Row],[Actual]],Weekly[[#This Row],[ADBC_P]]=TRUE),X185+Weekly[[#This Row],[BF H Odds]]-1,IF(AND(Weekly[[#This Row],[ADBC_P]]=Weekly[[#This Row],[Actual]],Weekly[[#This Row],[ADBC_P]]=FALSE),X185+Weekly[[#This Row],[BF V Odds]]-1,X185-1)))</f>
        <v>47.58000000000002</v>
      </c>
      <c r="Y186" s="24">
        <f>IF(Weekly[[#This Row],[Actual]]="","",IF(AND(Weekly[[#This Row],[ADBC_P]]=FALSE,Weekly[[#This Row],[Actual]]=TRUE),Y185+Weekly[[#This Row],[BF H Odds]]-1,IF(AND(Weekly[[#This Row],[ADBC_P]]=TRUE,Weekly[[#This Row],[Actual]]=FALSE),Y185+Weekly[[#This Row],[BF V Odds]]-1,Y185-1)))</f>
        <v>37.300000000000011</v>
      </c>
      <c r="Z186" s="24">
        <f>IF(Weekly[[#This Row],[Actual]]="","",IF(AND(Weekly[[#This Row],[RFC_P]]=Weekly[[#This Row],[Actual]],Weekly[[#This Row],[RFC_P]]=TRUE),Z185+Weekly[[#This Row],[BF H Odds]]-1,IF(AND(Weekly[[#This Row],[RFC_P]]=Weekly[[#This Row],[Actual]],Weekly[[#This Row],[RFC_P]]=FALSE),Z185+Weekly[[#This Row],[BF V Odds]]-1,Z185-1)))</f>
        <v>36.730000000000025</v>
      </c>
      <c r="AA186" s="24">
        <f>IF(Weekly[[#This Row],[Actual]]="","",IF(AND(Weekly[[#This Row],[RFC_P]]=FALSE,Weekly[[#This Row],[Actual]]=TRUE),AA185+Weekly[[#This Row],[BF H Odds]]-1,IF(AND(Weekly[[#This Row],[RFC_P]]=TRUE,Weekly[[#This Row],[Actual]]=FALSE),AA185+Weekly[[#This Row],[BF V Odds]]-1,AA185-1)))</f>
        <v>48.150000000000013</v>
      </c>
      <c r="AB186" s="24">
        <f>IF(Weekly[[#This Row],[Actual]]="","",IF(AND(Weekly[[#This Row],[GBC_P]]=Weekly[[#This Row],[Actual]],Weekly[[#This Row],[GBC_P]]=TRUE),AB185+Weekly[[#This Row],[BF H Odds]]-1,IF(AND(Weekly[[#This Row],[GBC_P]]=Weekly[[#This Row],[Actual]],Weekly[[#This Row],[GBC_P]]=FALSE),AB185+Weekly[[#This Row],[BF V Odds]]-1,AB185-1)))</f>
        <v>28.890000000000008</v>
      </c>
      <c r="AC186" s="24">
        <f>IF(Weekly[[#This Row],[Actual]]="","",IF(AND(Weekly[[#This Row],[GBC_P]]=FALSE,Weekly[[#This Row],[Actual]]=TRUE),AC185+Weekly[[#This Row],[BF H Odds]]-1,IF(AND(Weekly[[#This Row],[GBC_P]]=TRUE,Weekly[[#This Row],[Actual]]=FALSE),AC185+Weekly[[#This Row],[BF V Odds]]-1,AC185-1)))</f>
        <v>55.990000000000016</v>
      </c>
      <c r="AD186" s="24">
        <f>IF(Weekly[[#This Row],[Actual]]="","",IF(AND(Weekly[[#This Row],[HGBC_P]]=Weekly[[#This Row],[Actual]],Weekly[[#This Row],[HGBC_P]]=TRUE),AD185+Weekly[[#This Row],[BF H Odds]]-1,IF(AND(Weekly[[#This Row],[HGBC_P]]=Weekly[[#This Row],[Actual]],Weekly[[#This Row],[HGBC_P]]=FALSE),AD185+Weekly[[#This Row],[BF V Odds]]-1,AD185-1)))</f>
        <v>30.850000000000044</v>
      </c>
      <c r="AE186" s="24">
        <f>IF(Weekly[[#This Row],[Actual]]="","",IF(AND(Weekly[[#This Row],[HGBC_P]]=FALSE,Weekly[[#This Row],[Actual]]=TRUE),AE185+Weekly[[#This Row],[BF H Odds]]-1,IF(AND(Weekly[[#This Row],[HGBC_P]]=TRUE,Weekly[[#This Row],[Actual]]=FALSE),AE185+Weekly[[#This Row],[BF V Odds]]-1,AE185-1)))</f>
        <v>54.030000000000008</v>
      </c>
      <c r="AF186" s="24">
        <f>IF(Weekly[[#This Row],[Actual]]="","",IF(AND(Weekly[[#This Row],[XGB_P]]=Weekly[[#This Row],[Actual]],Weekly[[#This Row],[XGB_P]]=TRUE),AF185+Weekly[[#This Row],[BF H Odds]]-1,IF(AND(Weekly[[#This Row],[XGB_P]]=Weekly[[#This Row],[Actual]],Weekly[[#This Row],[XGB_P]]=FALSE),AF185+Weekly[[#This Row],[BF V Odds]]-1,AF185-1)))</f>
        <v>38.690000000000019</v>
      </c>
      <c r="AG186" s="24">
        <f>IF(Weekly[[#This Row],[Actual]]="","",IF(AND(Weekly[[#This Row],[XGB_P]]=FALSE,Weekly[[#This Row],[Actual]]=TRUE),AG185+Weekly[[#This Row],[BF H Odds]]-1,IF(AND(Weekly[[#This Row],[XGB_P]]=TRUE,Weekly[[#This Row],[Actual]]=FALSE),AG185+Weekly[[#This Row],[BF V Odds]]-1,AG185-1)))</f>
        <v>46.190000000000012</v>
      </c>
      <c r="AH186" s="24">
        <f>IF(Weekly[[#This Row],[Actual]]="","",IF(AND(Weekly[[#This Row],[QDA_P]]=Weekly[[#This Row],[Actual]],Weekly[[#This Row],[QDA_P]]=TRUE),AH185+Weekly[[#This Row],[BF H Odds]]-1,IF(AND(Weekly[[#This Row],[QDA_P]]=Weekly[[#This Row],[Actual]],Weekly[[#This Row],[QDA_P]]=FALSE),AH185+Weekly[[#This Row],[BF V Odds]]-1,AH185-1)))</f>
        <v>19.65000000000002</v>
      </c>
      <c r="AI186" s="24">
        <f>IF(Weekly[[#This Row],[Actual]]="","",IF(AND(Weekly[[#This Row],[QDA_P]]=FALSE,Weekly[[#This Row],[Actual]]=TRUE),AI185+Weekly[[#This Row],[BF H Odds]]-1,IF(AND(Weekly[[#This Row],[QDA_P]]=TRUE,Weekly[[#This Row],[Actual]]=FALSE),AI185+Weekly[[#This Row],[BF V Odds]]-1,AI185-1)))</f>
        <v>65.230000000000018</v>
      </c>
      <c r="AJ186" s="24">
        <f>IF(Weekly[[#This Row],[Actual]]="","",IF(AND(Weekly[[#This Row],[KNC_P]]=TRUE,Weekly[[#This Row],[Actual]]=TRUE),AJ185+Weekly[[#This Row],[BF H Odds]]-1,IF(AND(Weekly[[#This Row],[KNC_P]]=FALSE,Weekly[[#This Row],[Actual]]=FALSE),AJ185+Weekly[[#This Row],[BF V Odds]]-1,AJ185-1)))</f>
        <v>36.57</v>
      </c>
      <c r="AK186" s="24">
        <f>IF(Weekly[[#This Row],[Actual]]="","",IF(AND(Weekly[[#This Row],[KNC_P]]=FALSE,Weekly[[#This Row],[Actual]]=TRUE),AK185+Weekly[[#This Row],[BF H Odds]]-1,IF(AND(Weekly[[#This Row],[KNC_P]]=TRUE,Weekly[[#This Row],[Actual]]=FALSE),AK185+Weekly[[#This Row],[BF V Odds]]-1,AK185-1)))</f>
        <v>41.359999999999992</v>
      </c>
      <c r="AL186" s="30">
        <f>IF(Weekly[[#This Row],[Actual]]="","",COUNTIF(Weekly[[#This Row],[SVC_P]:[QDA_P]],TRUE))</f>
        <v>5</v>
      </c>
      <c r="AM186" s="30">
        <f>IF(Weekly[[#This Row],[Actual]]="","",COUNTIF(Weekly[[#This Row],[SVC_P]:[QDA_P]],FALSE))</f>
        <v>2</v>
      </c>
      <c r="AN186">
        <f>IF(AND(Weekly[[#This Row],[BF V Odds]]&gt;$BO$6,Weekly[[#This Row],[BF V Odds]] &lt; $BO$7),Weekly[[#This Row],[BF V Odds]],"")</f>
        <v>4</v>
      </c>
      <c r="AO186" t="str">
        <f>IF(AND(Weekly[[#This Row],[BF H Odds]]&gt;$BO$6, Weekly[[#This Row],[BF H Odds]] &lt; $BO$7),Weekly[[#This Row],[BF H Odds]],"")</f>
        <v/>
      </c>
      <c r="AP186" s="37">
        <f>IF(AND(Weekly[[#This Row],[V Odds &lt;]]="",Weekly[[#This Row],[H Odds &lt;]]=""),AP185,IF(AND(Weekly[[#This Row],[H Odds &lt;]]&lt;&gt;"",Weekly[[#This Row],[SVC_P]]=TRUE,Weekly[[#This Row],[Actual]]=TRUE),AP185+Weekly[[#This Row],[H Odds &lt;]]-1,IF(AND(Weekly[[#This Row],[V Odds &lt;]]&lt;&gt;"",Weekly[[#This Row],[SVC_P]]=FALSE,Weekly[[#This Row],[Actual]]=FALSE),AP185+Weekly[[#This Row],[V Odds &lt;]]-1,IF(AND(Weekly[[#This Row],[V Odds &lt;]]&lt;&gt;"",Weekly[[#This Row],[SVC_P]]=FALSE,Weekly[[#This Row],[Actual]]=TRUE),AP185-1,IF(AND(Weekly[[#This Row],[H Odds &lt;]]&lt;&gt;"",Weekly[[#This Row],[SVC_P]]=TRUE,Weekly[[#This Row],[Actual]]=FALSE),AP185-1,AP185)))))</f>
        <v>61.580000000000013</v>
      </c>
      <c r="AQ186" s="37">
        <f>IF(AND(Weekly[[#This Row],[V Odds &lt;]]="",Weekly[[#This Row],[H Odds &lt;]]=""),AQ185,IF(AND(Weekly[[#This Row],[H Odds &lt;]]&lt;&gt;"",Weekly[[#This Row],[ADBC_P]]=TRUE,Weekly[[#This Row],[Actual]]=TRUE),AQ185+Weekly[[#This Row],[H Odds &lt;]]-1,IF(AND(Weekly[[#This Row],[V Odds &lt;]]&lt;&gt;"",Weekly[[#This Row],[ADBC_P]]=FALSE,Weekly[[#This Row],[Actual]]=FALSE),AQ185+Weekly[[#This Row],[V Odds &lt;]]-1,IF(AND(Weekly[[#This Row],[V Odds &lt;]]&lt;&gt;"",Weekly[[#This Row],[ADBC_P]]=FALSE,Weekly[[#This Row],[Actual]]=TRUE),AQ185-1,IF(AND(Weekly[[#This Row],[H Odds &lt;]]&lt;&gt;"",Weekly[[#This Row],[ADBC_P]]=TRUE,Weekly[[#This Row],[Actual]]=FALSE),AQ185-1,AQ185)))))</f>
        <v>51.33</v>
      </c>
      <c r="AR186" s="37">
        <f>IF(AND(Weekly[[#This Row],[V Odds &lt;]]="",Weekly[[#This Row],[H Odds &lt;]]=""),AR185,IF(AND(Weekly[[#This Row],[H Odds &lt;]]&lt;&gt;"",Weekly[[#This Row],[RFC_P]]=TRUE,Weekly[[#This Row],[Actual]]=TRUE),AR185+Weekly[[#This Row],[H Odds &lt;]]-1,IF(AND(Weekly[[#This Row],[V Odds &lt;]]&lt;&gt;"",Weekly[[#This Row],[RFC_P]]=FALSE,Weekly[[#This Row],[Actual]]=FALSE),AR185+Weekly[[#This Row],[V Odds &lt;]]-1,IF(AND(Weekly[[#This Row],[V Odds &lt;]]&lt;&gt;"",Weekly[[#This Row],[RFC_P]]=FALSE,Weekly[[#This Row],[Actual]]=TRUE),AR185-1,IF(AND(Weekly[[#This Row],[H Odds &lt;]]&lt;&gt;"",Weekly[[#This Row],[RFC_P]]=TRUE,Weekly[[#This Row],[Actual]]=FALSE),AR185-1,AR185)))))</f>
        <v>47.59</v>
      </c>
      <c r="AS186" s="37">
        <f>IF(AND(Weekly[[#This Row],[V Odds &lt;]]="",Weekly[[#This Row],[H Odds &lt;]]=""),AS185,IF(AND(Weekly[[#This Row],[H Odds &lt;]]&lt;&gt;"",Weekly[[#This Row],[GBC_P]]=TRUE,Weekly[[#This Row],[Actual]]=TRUE),AS185+Weekly[[#This Row],[H Odds &lt;]]-1,IF(AND(Weekly[[#This Row],[V Odds &lt;]]&lt;&gt;"",Weekly[[#This Row],[GBC_P]]=FALSE,Weekly[[#This Row],[Actual]]=FALSE),AS185+Weekly[[#This Row],[V Odds &lt;]]-1,IF(AND(Weekly[[#This Row],[V Odds &lt;]]&lt;&gt;"",Weekly[[#This Row],[GBC_P]]=FALSE,Weekly[[#This Row],[Actual]]=TRUE),AS185-1,IF(AND(Weekly[[#This Row],[H Odds &lt;]]&lt;&gt;"",Weekly[[#This Row],[GBC_P]]=TRUE,Weekly[[#This Row],[Actual]]=FALSE),AS185-1,AS185)))))</f>
        <v>47.08</v>
      </c>
      <c r="AT186" s="37">
        <f>IF(AND(Weekly[[#This Row],[V Odds &lt;]]="",Weekly[[#This Row],[H Odds &lt;]]=""),AT185,IF(AND(Weekly[[#This Row],[H Odds &lt;]]&lt;&gt;"",Weekly[[#This Row],[HGBC_P]]=TRUE,Weekly[[#This Row],[Actual]]=TRUE),AT185+Weekly[[#This Row],[H Odds &lt;]]-1,IF(AND(Weekly[[#This Row],[V Odds &lt;]]&lt;&gt;"",Weekly[[#This Row],[HGBC_P]]=FALSE,Weekly[[#This Row],[Actual]]=FALSE),AT185+Weekly[[#This Row],[V Odds &lt;]]-1,IF(AND(Weekly[[#This Row],[V Odds &lt;]]&lt;&gt;"",Weekly[[#This Row],[HGBC_P]]=FALSE,Weekly[[#This Row],[Actual]]=TRUE),AT185-1,IF(AND(Weekly[[#This Row],[H Odds &lt;]]&lt;&gt;"",Weekly[[#This Row],[HGBC_P]]=TRUE,Weekly[[#This Row],[Actual]]=FALSE),AT185-1,AT185)))))</f>
        <v>45.61</v>
      </c>
      <c r="AU186" s="37">
        <f>IF(AND(Weekly[[#This Row],[V Odds &lt;]]="",Weekly[[#This Row],[H Odds &lt;]]=""),AU185,IF(AND(Weekly[[#This Row],[H Odds &lt;]]&lt;&gt;"",Weekly[[#This Row],[XGB_P]]=TRUE,Weekly[[#This Row],[Actual]]=TRUE),AU185+Weekly[[#This Row],[H Odds &lt;]]-1,IF(AND(Weekly[[#This Row],[V Odds &lt;]]&lt;&gt;"",Weekly[[#This Row],[XGB_P]]=FALSE,Weekly[[#This Row],[Actual]]=FALSE),AU185+Weekly[[#This Row],[V Odds &lt;]]-1,IF(AND(Weekly[[#This Row],[V Odds &lt;]]&lt;&gt;"",Weekly[[#This Row],[XGB_P]]=FALSE,Weekly[[#This Row],[Actual]]=TRUE),AU185-1,IF(AND(Weekly[[#This Row],[H Odds &lt;]]&lt;&gt;"",Weekly[[#This Row],[XGB_P]]=TRUE,Weekly[[#This Row],[Actual]]=FALSE),AU185-1,AU185)))))</f>
        <v>50.010000000000005</v>
      </c>
      <c r="AV186" s="37">
        <f>IF(AND(Weekly[[#This Row],[V Odds &lt;]]="",Weekly[[#This Row],[H Odds &lt;]]=""),AV185,IF(AND(Weekly[[#This Row],[H Odds &lt;]]&lt;&gt;"",Weekly[[#This Row],[QDA_P]]=TRUE,Weekly[[#This Row],[Actual]]=TRUE),AV185+Weekly[[#This Row],[H Odds &lt;]]-1,IF(AND(Weekly[[#This Row],[V Odds &lt;]]&lt;&gt;"",Weekly[[#This Row],[QDA_P]]=FALSE,Weekly[[#This Row],[Actual]]=FALSE),AV185+Weekly[[#This Row],[V Odds &lt;]]-1,IF(AND(Weekly[[#This Row],[V Odds &lt;]]&lt;&gt;"",Weekly[[#This Row],[QDA_P]]=FALSE,Weekly[[#This Row],[Actual]]=TRUE),AV185-1,IF(AND(Weekly[[#This Row],[H Odds &lt;]]&lt;&gt;"",Weekly[[#This Row],[QDA_P]]=TRUE,Weekly[[#This Row],[Actual]]=FALSE),AV185-1,AV185)))))</f>
        <v>44.749999999999993</v>
      </c>
      <c r="AW186" s="37">
        <f>IF(AND(Weekly[[#This Row],[H Odds &lt;]]="",Weekly[[#This Row],[V Odds &lt;]]=""),AW185,IF(AND(Weekly[[#This Row],[KNC_P]]=Weekly[[#This Row],[Actual]],Weekly[[#This Row],[KNC_P]]=TRUE),AW185+Weekly[[#This Row],[BF H Odds]]-1,IF(AND(Weekly[[#This Row],[KNC_P]]=Weekly[[#This Row],[Actual]],Weekly[[#This Row],[KNC_P]]=FALSE),AW185+Weekly[[#This Row],[BF V Odds]]-1,AW185-1)))</f>
        <v>39.369999999999997</v>
      </c>
      <c r="AX186" s="37">
        <f>IF(AND(Weekly[[#This Row],[V Odds &lt;]]="",Weekly[[#This Row],[H Odds &lt;]]=""),AX185,IF(AND(Weekly[[#This Row],[V Odds &lt;]]&lt;&gt;"",Weekly[[#This Row],[FALSES]]&gt;0,Weekly[[#This Row],[Actual]]=FALSE),AX185+Weekly[[#This Row],[V Odds &lt;]]-1,IF(AND(Weekly[[#This Row],[H Odds &lt;]]&lt;&gt;"",Weekly[[#This Row],[TRUES]]&gt;0,Weekly[[#This Row],[Actual]]=TRUE),AX185+Weekly[[#This Row],[H Odds &lt;]]-1,IF(AND(Weekly[[#This Row],[V Odds &lt;]]&lt;&gt;"",Weekly[[#This Row],[FALSES]]=0),AX185,IF(AND(Weekly[[#This Row],[H Odds &lt;]]&lt;&gt;"",Weekly[[#This Row],[TRUES]]=0),AX185,AX185-1)))))</f>
        <v>67.699999999999989</v>
      </c>
      <c r="AY186" s="37">
        <f>IF(AND(Weekly[[#This Row],[V Odds &lt;]]="",Weekly[[#This Row],[H Odds &lt;]]=""),AY185,IF(AND(Weekly[[#This Row],[V Odds &lt;]]&lt;&gt;"",Weekly[[#This Row],[FALSES]]&gt;0,Weekly[[#This Row],[Actual]]=FALSE),AY185+((Weekly[[#This Row],[V Odds &lt;]]-1)*0.92),IF(AND(Weekly[[#This Row],[H Odds &lt;]]&lt;&gt;"",Weekly[[#This Row],[TRUES]]&gt;0,Weekly[[#This Row],[Actual]]=TRUE),AY185+((Weekly[[#This Row],[H Odds &lt;]]-1)*0.92),IF(AND(Weekly[[#This Row],[V Odds &lt;]]&lt;&gt;"",Weekly[[#This Row],[FALSES]]=0),AY185,IF(AND(Weekly[[#This Row],[H Odds &lt;]]&lt;&gt;"",Weekly[[#This Row],[TRUES]]=0),AY185,AY185-1)))))</f>
        <v>63.724000000000011</v>
      </c>
      <c r="AZ186" s="37">
        <f>IF(AND(Weekly[[#This Row],[V Odds &lt;]]="",Weekly[[#This Row],[H Odds &lt;]]=""),AZ185,IF(AND(Weekly[[#This Row],[V Odds &lt;]]&lt;&gt;"",Weekly[[#This Row],[Actual]]=FALSE),AZ185+Weekly[[#This Row],[V Odds &lt;]]-1,IF(AND(Weekly[[#This Row],[H Odds &lt;]]&lt;&gt;"",Weekly[[#This Row],[Actual]]=TRUE),AZ185+Weekly[[#This Row],[H Odds &lt;]]-1,AZ185-1)))</f>
        <v>69.669999999999987</v>
      </c>
      <c r="BA186" s="38">
        <f>IF(Weekly[[#This Row],[H Odds &lt;]]="",BA185,IF(AND(Weekly[[#This Row],[H Odds &lt;]]&lt;&gt;"",Weekly[[#This Row],[SVC_P]]=TRUE,Weekly[[#This Row],[Actual]]=TRUE),BA185+Weekly[[#This Row],[H Odds &lt;]]-1,IF(AND(Weekly[[#This Row],[H Odds &lt;]]&lt;&gt;"",Weekly[[#This Row],[SVC_P]]=TRUE,Weekly[[#This Row],[Actual]]=FALSE),BA185-1,BA185)))</f>
        <v>56.54</v>
      </c>
      <c r="BB186" s="38">
        <f>IF(Weekly[[#This Row],[H Odds &lt;]]="",BB185,IF(AND(Weekly[[#This Row],[H Odds &lt;]]&lt;&gt;"",Weekly[[#This Row],[ADBC_P]]=TRUE,Weekly[[#This Row],[Actual]]=TRUE),BB185+Weekly[[#This Row],[H Odds &lt;]]-1,IF(AND(Weekly[[#This Row],[H Odds &lt;]]&lt;&gt;"",Weekly[[#This Row],[ADBC_P]]=TRUE,Weekly[[#This Row],[Actual]]=FALSE),BB185-1,BB185)))</f>
        <v>43.01</v>
      </c>
      <c r="BC186" s="38">
        <f>IF(Weekly[[#This Row],[H Odds &lt;]]="",BC185,IF(AND(Weekly[[#This Row],[H Odds &lt;]]&lt;&gt;"",Weekly[[#This Row],[RFC_P]]=TRUE,Weekly[[#This Row],[Actual]]=TRUE),BC185+Weekly[[#This Row],[H Odds &lt;]]-1,IF(AND(Weekly[[#This Row],[H Odds &lt;]]&lt;&gt;"",Weekly[[#This Row],[RFC_P]]=TRUE,Weekly[[#This Row],[Actual]]=FALSE),BC185-1,BC185)))</f>
        <v>42.76</v>
      </c>
      <c r="BD186" s="38">
        <f>IF(Weekly[[#This Row],[H Odds &lt;]]="",BD185,IF(AND(Weekly[[#This Row],[H Odds &lt;]]&lt;&gt;"",Weekly[[#This Row],[GBC_P]]=TRUE,Weekly[[#This Row],[Actual]]=TRUE),BD185+Weekly[[#This Row],[H Odds &lt;]]-1,IF(AND(Weekly[[#This Row],[H Odds &lt;]]&lt;&gt;"",Weekly[[#This Row],[GBC_P]]=TRUE,Weekly[[#This Row],[Actual]]=FALSE),BD185-1,BD185)))</f>
        <v>43.76</v>
      </c>
      <c r="BE186" s="38">
        <f>IF(Weekly[[#This Row],[H Odds &lt;]]="",BE185,IF(AND(Weekly[[#This Row],[H Odds &lt;]]&lt;&gt;"",Weekly[[#This Row],[HGBC_P]]=TRUE,Weekly[[#This Row],[Actual]]=TRUE),BE185+Weekly[[#This Row],[H Odds &lt;]]-1,IF(AND(Weekly[[#This Row],[H Odds &lt;]]&lt;&gt;"",Weekly[[#This Row],[HGBC_P]]=TRUE,Weekly[[#This Row],[Actual]]=FALSE),BE185-1,BE185)))</f>
        <v>44.01</v>
      </c>
      <c r="BF186" s="38">
        <f>IF(Weekly[[#This Row],[H Odds &lt;]]="",BF185,IF(AND(Weekly[[#This Row],[H Odds &lt;]]&lt;&gt;"",Weekly[[#This Row],[XGB_P]]=TRUE,Weekly[[#This Row],[Actual]]=TRUE),BF185+Weekly[[#This Row],[H Odds &lt;]]-1,IF(AND(Weekly[[#This Row],[H Odds &lt;]]&lt;&gt;"",Weekly[[#This Row],[XGB_P]]=TRUE,Weekly[[#This Row],[Actual]]=FALSE),BF185-1,BF185)))</f>
        <v>47.28</v>
      </c>
      <c r="BG186" s="38">
        <f>IF(Weekly[[#This Row],[H Odds &lt;]]="",BG185,IF(AND(Weekly[[#This Row],[H Odds &lt;]]&lt;&gt;"",Weekly[[#This Row],[QDA_P]]=TRUE,Weekly[[#This Row],[Actual]]=TRUE),BG185+Weekly[[#This Row],[H Odds &lt;]]-1,IF(AND(Weekly[[#This Row],[H Odds &lt;]]&lt;&gt;"",Weekly[[#This Row],[QDA_P]]=TRUE,Weekly[[#This Row],[Actual]]=FALSE),BG185-1,BG185)))</f>
        <v>40.729999999999997</v>
      </c>
      <c r="BH186" s="38">
        <f>IF(Weekly[[#This Row],[H Odds &lt;]]="",BH185,IF(AND(Weekly[[#This Row],[H Odds &lt;]]&lt;&gt;"",Weekly[[#This Row],[KNC_P]]=TRUE,Weekly[[#This Row],[Actual]]=TRUE),BH185+Weekly[[#This Row],[H Odds &lt;]]-1,IF(AND(Weekly[[#This Row],[H Odds &lt;]]&lt;&gt;"",Weekly[[#This Row],[KNC_P]]=TRUE,Weekly[[#This Row],[Actual]]=FALSE),BH185-1,BH185)))</f>
        <v>39</v>
      </c>
      <c r="BI186" s="38">
        <f>IF(Weekly[[#This Row],[H Odds &lt;]]="",BI185,IF(AND(Weekly[[#This Row],[H Odds &lt;]]&lt;&gt;"",Weekly[[#This Row],[TRUES]]&gt;0,Weekly[[#This Row],[Actual]]=TRUE),BI185+Weekly[[#This Row],[H Odds &lt;]]-1,IF(AND(Weekly[[#This Row],[H Odds &lt;]]&lt;&gt;"",Weekly[[#This Row],[TRUES]]=0),BI185,BI185-1)))</f>
        <v>56.54</v>
      </c>
      <c r="BJ186" s="38">
        <f>IF(Weekly[[#This Row],[H Odds &lt;]]="",BJ185,IF(AND(Weekly[[#This Row],[H Odds &lt;]]&lt;&gt;"",Weekly[[#This Row],[Actual]]=TRUE),BJ185+Weekly[[#This Row],[H Odds &lt;]]-1,IF(AND(Weekly[[#This Row],[H Odds &lt;]]&lt;&gt;"",Weekly[[#This Row],[Actual]]=FALSE),BJ185-1,BJ185)))</f>
        <v>55.54</v>
      </c>
      <c r="BK186" s="58">
        <f>IF(AND(Weekly[[#This Row],[TRUES]]&gt;4,Weekly[[#This Row],[Actual]]=TRUE),BK185+Weekly[[#This Row],[BF H Odds]]-1,IF(AND(Weekly[[#This Row],[FALSES]]&gt;4,Weekly[[#This Row],[Actual]]=FALSE),BK185+Weekly[[#This Row],[BF V Odds]]-1,IF(AND(Weekly[[#This Row],[TRUES]]&gt;4,Weekly[[#This Row],[Actual]]=FALSE),BK185-1,IF(AND(Weekly[[#This Row],[FALSES]]&gt;4,Weekly[[#This Row],[Actual]]=TRUE),BK185-1,BK185))))</f>
        <v>35.620000000000019</v>
      </c>
      <c r="BL186" s="58">
        <f>IF(AND(Weekly[[#This Row],[TRUES]]&gt;5,Weekly[[#This Row],[Actual]]=TRUE),BL185+Weekly[[#This Row],[BF H Odds]]-1,IF(AND(Weekly[[#This Row],[FALSES]]&gt;5,Weekly[[#This Row],[Actual]]=FALSE),BL185+Weekly[[#This Row],[BF V Odds]]-1,IF(AND(Weekly[[#This Row],[TRUES]]&gt;5,Weekly[[#This Row],[Actual]]=FALSE),BL185-1,IF(AND(Weekly[[#This Row],[FALSES]]&gt;5,Weekly[[#This Row],[Actual]]=TRUE),BL185-1,BL185))))</f>
        <v>38.170000000000009</v>
      </c>
      <c r="BM186" s="58">
        <f>IF(AND(Weekly[[#This Row],[TRUES]]&gt;6,Weekly[[#This Row],[Actual]]=TRUE),BM185+Weekly[[#This Row],[BF H Odds]]-1,IF(AND(Weekly[[#This Row],[FALSES]]&gt;6,Weekly[[#This Row],[Actual]]=FALSE),BM185+Weekly[[#This Row],[BF V Odds]]-1,IF(AND(Weekly[[#This Row],[TRUES]]&gt;6,Weekly[[#This Row],[Actual]]=FALSE),BM185-1,IF(AND(Weekly[[#This Row],[FALSES]]&gt;6,Weekly[[#This Row],[Actual]]=TRUE),BM185-1,BM185))))</f>
        <v>41.790000000000006</v>
      </c>
      <c r="BN186" s="24"/>
    </row>
    <row r="187" spans="1:66" x14ac:dyDescent="0.25">
      <c r="A187" s="1">
        <v>214</v>
      </c>
      <c r="B187" s="10">
        <v>44266</v>
      </c>
      <c r="C187" s="33" t="s">
        <v>18</v>
      </c>
      <c r="D187" s="15" t="s">
        <v>38</v>
      </c>
      <c r="E187" t="b">
        <v>1</v>
      </c>
      <c r="F187" t="b">
        <v>1</v>
      </c>
      <c r="G187" t="b">
        <v>1</v>
      </c>
      <c r="H187" t="b">
        <v>0</v>
      </c>
      <c r="I187" t="b">
        <v>1</v>
      </c>
      <c r="J187" t="b">
        <v>0</v>
      </c>
      <c r="K187" t="b">
        <v>1</v>
      </c>
      <c r="L187" t="b">
        <v>1</v>
      </c>
      <c r="M187" t="s">
        <v>100</v>
      </c>
      <c r="N187">
        <v>5</v>
      </c>
      <c r="O187">
        <f>IF(Weekly[[#This Row],[BF H Odds]]&gt;$BO$6,Weekly[[#This Row],[BF H Odds]],"")</f>
        <v>3.05</v>
      </c>
      <c r="P187" t="b">
        <v>1</v>
      </c>
      <c r="Q187" t="s">
        <v>66</v>
      </c>
      <c r="R187" s="9">
        <f>IFERROR(IF(Weekly[[#This Row],[Won Bet?]]="yes",R186+(Weekly[[#This Row],[BF Odds]]*Weekly[[#This Row],[BF Stake]])-Weekly[[#This Row],[BF Stake]],R186-Weekly[[#This Row],[BF Stake]]),R186)</f>
        <v>212</v>
      </c>
      <c r="S187" s="9">
        <f>IFERROR(IF(Weekly[[#This Row],[Won Bet?]]="yes",S186+(((Weekly[[#This Row],[BF Odds]]*Weekly[[#This Row],[BF Stake]])-Weekly[[#This Row],[BF Stake]])*0.95),S186-Weekly[[#This Row],[BF Stake]]),S186)</f>
        <v>209.15</v>
      </c>
      <c r="T187" s="13">
        <v>1.47</v>
      </c>
      <c r="U187" s="13">
        <v>3.05</v>
      </c>
      <c r="V187" s="24">
        <f>IF(Weekly[[#This Row],[Actual]]="","",IF(AND(Weekly[[#This Row],[SVC_P]]=Weekly[[#This Row],[Actual]],Weekly[[#This Row],[SVC_P]]=TRUE),V186+Weekly[[#This Row],[BF H Odds]]-1,IF(AND(Weekly[[#This Row],[SVC_P]]=Weekly[[#This Row],[Actual]],Weekly[[#This Row],[SVC_P]]=FALSE),V186+Weekly[[#This Row],[BF V Odds]]-1,V186-1)))</f>
        <v>64.760000000000034</v>
      </c>
      <c r="W187" s="24">
        <f>IF(Weekly[[#This Row],[Actual]]="","",IF(AND(Weekly[[#This Row],[SVC_P]]=FALSE,Weekly[[#This Row],[Actual]]=TRUE),W186+Weekly[[#This Row],[BF H Odds]]-1,IF(AND(Weekly[[#This Row],[SVC_P]]=TRUE,Weekly[[#This Row],[Actual]]=FALSE,),W186+Weekly[[#This Row],[BF V Odds]]-1,W186-1)))</f>
        <v>-134.30000000000001</v>
      </c>
      <c r="X187" s="24">
        <f>IF(Weekly[[#This Row],[Actual]]="","",IF(AND(Weekly[[#This Row],[ADBC_P]]=Weekly[[#This Row],[Actual]],Weekly[[#This Row],[ADBC_P]]=TRUE),X186+Weekly[[#This Row],[BF H Odds]]-1,IF(AND(Weekly[[#This Row],[ADBC_P]]=Weekly[[#This Row],[Actual]],Weekly[[#This Row],[ADBC_P]]=FALSE),X186+Weekly[[#This Row],[BF V Odds]]-1,X186-1)))</f>
        <v>49.630000000000017</v>
      </c>
      <c r="Y187" s="24">
        <f>IF(Weekly[[#This Row],[Actual]]="","",IF(AND(Weekly[[#This Row],[ADBC_P]]=FALSE,Weekly[[#This Row],[Actual]]=TRUE),Y186+Weekly[[#This Row],[BF H Odds]]-1,IF(AND(Weekly[[#This Row],[ADBC_P]]=TRUE,Weekly[[#This Row],[Actual]]=FALSE),Y186+Weekly[[#This Row],[BF V Odds]]-1,Y186-1)))</f>
        <v>36.300000000000011</v>
      </c>
      <c r="Z187" s="24">
        <f>IF(Weekly[[#This Row],[Actual]]="","",IF(AND(Weekly[[#This Row],[RFC_P]]=Weekly[[#This Row],[Actual]],Weekly[[#This Row],[RFC_P]]=TRUE),Z186+Weekly[[#This Row],[BF H Odds]]-1,IF(AND(Weekly[[#This Row],[RFC_P]]=Weekly[[#This Row],[Actual]],Weekly[[#This Row],[RFC_P]]=FALSE),Z186+Weekly[[#This Row],[BF V Odds]]-1,Z186-1)))</f>
        <v>38.780000000000022</v>
      </c>
      <c r="AA187" s="24">
        <f>IF(Weekly[[#This Row],[Actual]]="","",IF(AND(Weekly[[#This Row],[RFC_P]]=FALSE,Weekly[[#This Row],[Actual]]=TRUE),AA186+Weekly[[#This Row],[BF H Odds]]-1,IF(AND(Weekly[[#This Row],[RFC_P]]=TRUE,Weekly[[#This Row],[Actual]]=FALSE),AA186+Weekly[[#This Row],[BF V Odds]]-1,AA186-1)))</f>
        <v>47.150000000000013</v>
      </c>
      <c r="AB187" s="24">
        <f>IF(Weekly[[#This Row],[Actual]]="","",IF(AND(Weekly[[#This Row],[GBC_P]]=Weekly[[#This Row],[Actual]],Weekly[[#This Row],[GBC_P]]=TRUE),AB186+Weekly[[#This Row],[BF H Odds]]-1,IF(AND(Weekly[[#This Row],[GBC_P]]=Weekly[[#This Row],[Actual]],Weekly[[#This Row],[GBC_P]]=FALSE),AB186+Weekly[[#This Row],[BF V Odds]]-1,AB186-1)))</f>
        <v>27.890000000000008</v>
      </c>
      <c r="AC187" s="24">
        <f>IF(Weekly[[#This Row],[Actual]]="","",IF(AND(Weekly[[#This Row],[GBC_P]]=FALSE,Weekly[[#This Row],[Actual]]=TRUE),AC186+Weekly[[#This Row],[BF H Odds]]-1,IF(AND(Weekly[[#This Row],[GBC_P]]=TRUE,Weekly[[#This Row],[Actual]]=FALSE),AC186+Weekly[[#This Row],[BF V Odds]]-1,AC186-1)))</f>
        <v>58.040000000000013</v>
      </c>
      <c r="AD187" s="24">
        <f>IF(Weekly[[#This Row],[Actual]]="","",IF(AND(Weekly[[#This Row],[HGBC_P]]=Weekly[[#This Row],[Actual]],Weekly[[#This Row],[HGBC_P]]=TRUE),AD186+Weekly[[#This Row],[BF H Odds]]-1,IF(AND(Weekly[[#This Row],[HGBC_P]]=Weekly[[#This Row],[Actual]],Weekly[[#This Row],[HGBC_P]]=FALSE),AD186+Weekly[[#This Row],[BF V Odds]]-1,AD186-1)))</f>
        <v>32.900000000000041</v>
      </c>
      <c r="AE187" s="24">
        <f>IF(Weekly[[#This Row],[Actual]]="","",IF(AND(Weekly[[#This Row],[HGBC_P]]=FALSE,Weekly[[#This Row],[Actual]]=TRUE),AE186+Weekly[[#This Row],[BF H Odds]]-1,IF(AND(Weekly[[#This Row],[HGBC_P]]=TRUE,Weekly[[#This Row],[Actual]]=FALSE),AE186+Weekly[[#This Row],[BF V Odds]]-1,AE186-1)))</f>
        <v>53.030000000000008</v>
      </c>
      <c r="AF187" s="24">
        <f>IF(Weekly[[#This Row],[Actual]]="","",IF(AND(Weekly[[#This Row],[XGB_P]]=Weekly[[#This Row],[Actual]],Weekly[[#This Row],[XGB_P]]=TRUE),AF186+Weekly[[#This Row],[BF H Odds]]-1,IF(AND(Weekly[[#This Row],[XGB_P]]=Weekly[[#This Row],[Actual]],Weekly[[#This Row],[XGB_P]]=FALSE),AF186+Weekly[[#This Row],[BF V Odds]]-1,AF186-1)))</f>
        <v>37.690000000000019</v>
      </c>
      <c r="AG187" s="24">
        <f>IF(Weekly[[#This Row],[Actual]]="","",IF(AND(Weekly[[#This Row],[XGB_P]]=FALSE,Weekly[[#This Row],[Actual]]=TRUE),AG186+Weekly[[#This Row],[BF H Odds]]-1,IF(AND(Weekly[[#This Row],[XGB_P]]=TRUE,Weekly[[#This Row],[Actual]]=FALSE),AG186+Weekly[[#This Row],[BF V Odds]]-1,AG186-1)))</f>
        <v>48.240000000000009</v>
      </c>
      <c r="AH187" s="24">
        <f>IF(Weekly[[#This Row],[Actual]]="","",IF(AND(Weekly[[#This Row],[QDA_P]]=Weekly[[#This Row],[Actual]],Weekly[[#This Row],[QDA_P]]=TRUE),AH186+Weekly[[#This Row],[BF H Odds]]-1,IF(AND(Weekly[[#This Row],[QDA_P]]=Weekly[[#This Row],[Actual]],Weekly[[#This Row],[QDA_P]]=FALSE),AH186+Weekly[[#This Row],[BF V Odds]]-1,AH186-1)))</f>
        <v>21.700000000000021</v>
      </c>
      <c r="AI187" s="24">
        <f>IF(Weekly[[#This Row],[Actual]]="","",IF(AND(Weekly[[#This Row],[QDA_P]]=FALSE,Weekly[[#This Row],[Actual]]=TRUE),AI186+Weekly[[#This Row],[BF H Odds]]-1,IF(AND(Weekly[[#This Row],[QDA_P]]=TRUE,Weekly[[#This Row],[Actual]]=FALSE),AI186+Weekly[[#This Row],[BF V Odds]]-1,AI186-1)))</f>
        <v>64.230000000000018</v>
      </c>
      <c r="AJ187" s="24">
        <f>IF(Weekly[[#This Row],[Actual]]="","",IF(AND(Weekly[[#This Row],[KNC_P]]=TRUE,Weekly[[#This Row],[Actual]]=TRUE),AJ186+Weekly[[#This Row],[BF H Odds]]-1,IF(AND(Weekly[[#This Row],[KNC_P]]=FALSE,Weekly[[#This Row],[Actual]]=FALSE),AJ186+Weekly[[#This Row],[BF V Odds]]-1,AJ186-1)))</f>
        <v>38.619999999999997</v>
      </c>
      <c r="AK187" s="24">
        <f>IF(Weekly[[#This Row],[Actual]]="","",IF(AND(Weekly[[#This Row],[KNC_P]]=FALSE,Weekly[[#This Row],[Actual]]=TRUE),AK186+Weekly[[#This Row],[BF H Odds]]-1,IF(AND(Weekly[[#This Row],[KNC_P]]=TRUE,Weekly[[#This Row],[Actual]]=FALSE),AK186+Weekly[[#This Row],[BF V Odds]]-1,AK186-1)))</f>
        <v>40.359999999999992</v>
      </c>
      <c r="AL187" s="30">
        <f>IF(Weekly[[#This Row],[Actual]]="","",COUNTIF(Weekly[[#This Row],[SVC_P]:[QDA_P]],TRUE))</f>
        <v>5</v>
      </c>
      <c r="AM187" s="30">
        <f>IF(Weekly[[#This Row],[Actual]]="","",COUNTIF(Weekly[[#This Row],[SVC_P]:[QDA_P]],FALSE))</f>
        <v>2</v>
      </c>
      <c r="AN187" t="str">
        <f>IF(AND(Weekly[[#This Row],[BF V Odds]]&gt;$BO$6,Weekly[[#This Row],[BF V Odds]] &lt; $BO$7),Weekly[[#This Row],[BF V Odds]],"")</f>
        <v/>
      </c>
      <c r="AO187">
        <f>IF(AND(Weekly[[#This Row],[BF H Odds]]&gt;$BO$6, Weekly[[#This Row],[BF H Odds]] &lt; $BO$7),Weekly[[#This Row],[BF H Odds]],"")</f>
        <v>3.05</v>
      </c>
      <c r="AP187" s="37">
        <f>IF(AND(Weekly[[#This Row],[V Odds &lt;]]="",Weekly[[#This Row],[H Odds &lt;]]=""),AP186,IF(AND(Weekly[[#This Row],[H Odds &lt;]]&lt;&gt;"",Weekly[[#This Row],[SVC_P]]=TRUE,Weekly[[#This Row],[Actual]]=TRUE),AP186+Weekly[[#This Row],[H Odds &lt;]]-1,IF(AND(Weekly[[#This Row],[V Odds &lt;]]&lt;&gt;"",Weekly[[#This Row],[SVC_P]]=FALSE,Weekly[[#This Row],[Actual]]=FALSE),AP186+Weekly[[#This Row],[V Odds &lt;]]-1,IF(AND(Weekly[[#This Row],[V Odds &lt;]]&lt;&gt;"",Weekly[[#This Row],[SVC_P]]=FALSE,Weekly[[#This Row],[Actual]]=TRUE),AP186-1,IF(AND(Weekly[[#This Row],[H Odds &lt;]]&lt;&gt;"",Weekly[[#This Row],[SVC_P]]=TRUE,Weekly[[#This Row],[Actual]]=FALSE),AP186-1,AP186)))))</f>
        <v>63.63000000000001</v>
      </c>
      <c r="AQ187" s="37">
        <f>IF(AND(Weekly[[#This Row],[V Odds &lt;]]="",Weekly[[#This Row],[H Odds &lt;]]=""),AQ186,IF(AND(Weekly[[#This Row],[H Odds &lt;]]&lt;&gt;"",Weekly[[#This Row],[ADBC_P]]=TRUE,Weekly[[#This Row],[Actual]]=TRUE),AQ186+Weekly[[#This Row],[H Odds &lt;]]-1,IF(AND(Weekly[[#This Row],[V Odds &lt;]]&lt;&gt;"",Weekly[[#This Row],[ADBC_P]]=FALSE,Weekly[[#This Row],[Actual]]=FALSE),AQ186+Weekly[[#This Row],[V Odds &lt;]]-1,IF(AND(Weekly[[#This Row],[V Odds &lt;]]&lt;&gt;"",Weekly[[#This Row],[ADBC_P]]=FALSE,Weekly[[#This Row],[Actual]]=TRUE),AQ186-1,IF(AND(Weekly[[#This Row],[H Odds &lt;]]&lt;&gt;"",Weekly[[#This Row],[ADBC_P]]=TRUE,Weekly[[#This Row],[Actual]]=FALSE),AQ186-1,AQ186)))))</f>
        <v>53.379999999999995</v>
      </c>
      <c r="AR187" s="37">
        <f>IF(AND(Weekly[[#This Row],[V Odds &lt;]]="",Weekly[[#This Row],[H Odds &lt;]]=""),AR186,IF(AND(Weekly[[#This Row],[H Odds &lt;]]&lt;&gt;"",Weekly[[#This Row],[RFC_P]]=TRUE,Weekly[[#This Row],[Actual]]=TRUE),AR186+Weekly[[#This Row],[H Odds &lt;]]-1,IF(AND(Weekly[[#This Row],[V Odds &lt;]]&lt;&gt;"",Weekly[[#This Row],[RFC_P]]=FALSE,Weekly[[#This Row],[Actual]]=FALSE),AR186+Weekly[[#This Row],[V Odds &lt;]]-1,IF(AND(Weekly[[#This Row],[V Odds &lt;]]&lt;&gt;"",Weekly[[#This Row],[RFC_P]]=FALSE,Weekly[[#This Row],[Actual]]=TRUE),AR186-1,IF(AND(Weekly[[#This Row],[H Odds &lt;]]&lt;&gt;"",Weekly[[#This Row],[RFC_P]]=TRUE,Weekly[[#This Row],[Actual]]=FALSE),AR186-1,AR186)))))</f>
        <v>49.64</v>
      </c>
      <c r="AS187" s="37">
        <f>IF(AND(Weekly[[#This Row],[V Odds &lt;]]="",Weekly[[#This Row],[H Odds &lt;]]=""),AS186,IF(AND(Weekly[[#This Row],[H Odds &lt;]]&lt;&gt;"",Weekly[[#This Row],[GBC_P]]=TRUE,Weekly[[#This Row],[Actual]]=TRUE),AS186+Weekly[[#This Row],[H Odds &lt;]]-1,IF(AND(Weekly[[#This Row],[V Odds &lt;]]&lt;&gt;"",Weekly[[#This Row],[GBC_P]]=FALSE,Weekly[[#This Row],[Actual]]=FALSE),AS186+Weekly[[#This Row],[V Odds &lt;]]-1,IF(AND(Weekly[[#This Row],[V Odds &lt;]]&lt;&gt;"",Weekly[[#This Row],[GBC_P]]=FALSE,Weekly[[#This Row],[Actual]]=TRUE),AS186-1,IF(AND(Weekly[[#This Row],[H Odds &lt;]]&lt;&gt;"",Weekly[[#This Row],[GBC_P]]=TRUE,Weekly[[#This Row],[Actual]]=FALSE),AS186-1,AS186)))))</f>
        <v>47.08</v>
      </c>
      <c r="AT187" s="37">
        <f>IF(AND(Weekly[[#This Row],[V Odds &lt;]]="",Weekly[[#This Row],[H Odds &lt;]]=""),AT186,IF(AND(Weekly[[#This Row],[H Odds &lt;]]&lt;&gt;"",Weekly[[#This Row],[HGBC_P]]=TRUE,Weekly[[#This Row],[Actual]]=TRUE),AT186+Weekly[[#This Row],[H Odds &lt;]]-1,IF(AND(Weekly[[#This Row],[V Odds &lt;]]&lt;&gt;"",Weekly[[#This Row],[HGBC_P]]=FALSE,Weekly[[#This Row],[Actual]]=FALSE),AT186+Weekly[[#This Row],[V Odds &lt;]]-1,IF(AND(Weekly[[#This Row],[V Odds &lt;]]&lt;&gt;"",Weekly[[#This Row],[HGBC_P]]=FALSE,Weekly[[#This Row],[Actual]]=TRUE),AT186-1,IF(AND(Weekly[[#This Row],[H Odds &lt;]]&lt;&gt;"",Weekly[[#This Row],[HGBC_P]]=TRUE,Weekly[[#This Row],[Actual]]=FALSE),AT186-1,AT186)))))</f>
        <v>47.66</v>
      </c>
      <c r="AU187" s="37">
        <f>IF(AND(Weekly[[#This Row],[V Odds &lt;]]="",Weekly[[#This Row],[H Odds &lt;]]=""),AU186,IF(AND(Weekly[[#This Row],[H Odds &lt;]]&lt;&gt;"",Weekly[[#This Row],[XGB_P]]=TRUE,Weekly[[#This Row],[Actual]]=TRUE),AU186+Weekly[[#This Row],[H Odds &lt;]]-1,IF(AND(Weekly[[#This Row],[V Odds &lt;]]&lt;&gt;"",Weekly[[#This Row],[XGB_P]]=FALSE,Weekly[[#This Row],[Actual]]=FALSE),AU186+Weekly[[#This Row],[V Odds &lt;]]-1,IF(AND(Weekly[[#This Row],[V Odds &lt;]]&lt;&gt;"",Weekly[[#This Row],[XGB_P]]=FALSE,Weekly[[#This Row],[Actual]]=TRUE),AU186-1,IF(AND(Weekly[[#This Row],[H Odds &lt;]]&lt;&gt;"",Weekly[[#This Row],[XGB_P]]=TRUE,Weekly[[#This Row],[Actual]]=FALSE),AU186-1,AU186)))))</f>
        <v>50.010000000000005</v>
      </c>
      <c r="AV187" s="37">
        <f>IF(AND(Weekly[[#This Row],[V Odds &lt;]]="",Weekly[[#This Row],[H Odds &lt;]]=""),AV186,IF(AND(Weekly[[#This Row],[H Odds &lt;]]&lt;&gt;"",Weekly[[#This Row],[QDA_P]]=TRUE,Weekly[[#This Row],[Actual]]=TRUE),AV186+Weekly[[#This Row],[H Odds &lt;]]-1,IF(AND(Weekly[[#This Row],[V Odds &lt;]]&lt;&gt;"",Weekly[[#This Row],[QDA_P]]=FALSE,Weekly[[#This Row],[Actual]]=FALSE),AV186+Weekly[[#This Row],[V Odds &lt;]]-1,IF(AND(Weekly[[#This Row],[V Odds &lt;]]&lt;&gt;"",Weekly[[#This Row],[QDA_P]]=FALSE,Weekly[[#This Row],[Actual]]=TRUE),AV186-1,IF(AND(Weekly[[#This Row],[H Odds &lt;]]&lt;&gt;"",Weekly[[#This Row],[QDA_P]]=TRUE,Weekly[[#This Row],[Actual]]=FALSE),AV186-1,AV186)))))</f>
        <v>46.79999999999999</v>
      </c>
      <c r="AW187" s="37">
        <f>IF(AND(Weekly[[#This Row],[H Odds &lt;]]="",Weekly[[#This Row],[V Odds &lt;]]=""),AW186,IF(AND(Weekly[[#This Row],[KNC_P]]=Weekly[[#This Row],[Actual]],Weekly[[#This Row],[KNC_P]]=TRUE),AW186+Weekly[[#This Row],[BF H Odds]]-1,IF(AND(Weekly[[#This Row],[KNC_P]]=Weekly[[#This Row],[Actual]],Weekly[[#This Row],[KNC_P]]=FALSE),AW186+Weekly[[#This Row],[BF V Odds]]-1,AW186-1)))</f>
        <v>41.419999999999995</v>
      </c>
      <c r="AX187" s="37">
        <f>IF(AND(Weekly[[#This Row],[V Odds &lt;]]="",Weekly[[#This Row],[H Odds &lt;]]=""),AX186,IF(AND(Weekly[[#This Row],[V Odds &lt;]]&lt;&gt;"",Weekly[[#This Row],[FALSES]]&gt;0,Weekly[[#This Row],[Actual]]=FALSE),AX186+Weekly[[#This Row],[V Odds &lt;]]-1,IF(AND(Weekly[[#This Row],[H Odds &lt;]]&lt;&gt;"",Weekly[[#This Row],[TRUES]]&gt;0,Weekly[[#This Row],[Actual]]=TRUE),AX186+Weekly[[#This Row],[H Odds &lt;]]-1,IF(AND(Weekly[[#This Row],[V Odds &lt;]]&lt;&gt;"",Weekly[[#This Row],[FALSES]]=0),AX186,IF(AND(Weekly[[#This Row],[H Odds &lt;]]&lt;&gt;"",Weekly[[#This Row],[TRUES]]=0),AX186,AX186-1)))))</f>
        <v>69.749999999999986</v>
      </c>
      <c r="AY187" s="37">
        <f>IF(AND(Weekly[[#This Row],[V Odds &lt;]]="",Weekly[[#This Row],[H Odds &lt;]]=""),AY186,IF(AND(Weekly[[#This Row],[V Odds &lt;]]&lt;&gt;"",Weekly[[#This Row],[FALSES]]&gt;0,Weekly[[#This Row],[Actual]]=FALSE),AY186+((Weekly[[#This Row],[V Odds &lt;]]-1)*0.92),IF(AND(Weekly[[#This Row],[H Odds &lt;]]&lt;&gt;"",Weekly[[#This Row],[TRUES]]&gt;0,Weekly[[#This Row],[Actual]]=TRUE),AY186+((Weekly[[#This Row],[H Odds &lt;]]-1)*0.92),IF(AND(Weekly[[#This Row],[V Odds &lt;]]&lt;&gt;"",Weekly[[#This Row],[FALSES]]=0),AY186,IF(AND(Weekly[[#This Row],[H Odds &lt;]]&lt;&gt;"",Weekly[[#This Row],[TRUES]]=0),AY186,AY186-1)))))</f>
        <v>65.610000000000014</v>
      </c>
      <c r="AZ187" s="37">
        <f>IF(AND(Weekly[[#This Row],[V Odds &lt;]]="",Weekly[[#This Row],[H Odds &lt;]]=""),AZ186,IF(AND(Weekly[[#This Row],[V Odds &lt;]]&lt;&gt;"",Weekly[[#This Row],[Actual]]=FALSE),AZ186+Weekly[[#This Row],[V Odds &lt;]]-1,IF(AND(Weekly[[#This Row],[H Odds &lt;]]&lt;&gt;"",Weekly[[#This Row],[Actual]]=TRUE),AZ186+Weekly[[#This Row],[H Odds &lt;]]-1,AZ186-1)))</f>
        <v>71.719999999999985</v>
      </c>
      <c r="BA187" s="38">
        <f>IF(Weekly[[#This Row],[H Odds &lt;]]="",BA186,IF(AND(Weekly[[#This Row],[H Odds &lt;]]&lt;&gt;"",Weekly[[#This Row],[SVC_P]]=TRUE,Weekly[[#This Row],[Actual]]=TRUE),BA186+Weekly[[#This Row],[H Odds &lt;]]-1,IF(AND(Weekly[[#This Row],[H Odds &lt;]]&lt;&gt;"",Weekly[[#This Row],[SVC_P]]=TRUE,Weekly[[#This Row],[Actual]]=FALSE),BA186-1,BA186)))</f>
        <v>58.589999999999996</v>
      </c>
      <c r="BB187" s="38">
        <f>IF(Weekly[[#This Row],[H Odds &lt;]]="",BB186,IF(AND(Weekly[[#This Row],[H Odds &lt;]]&lt;&gt;"",Weekly[[#This Row],[ADBC_P]]=TRUE,Weekly[[#This Row],[Actual]]=TRUE),BB186+Weekly[[#This Row],[H Odds &lt;]]-1,IF(AND(Weekly[[#This Row],[H Odds &lt;]]&lt;&gt;"",Weekly[[#This Row],[ADBC_P]]=TRUE,Weekly[[#This Row],[Actual]]=FALSE),BB186-1,BB186)))</f>
        <v>45.059999999999995</v>
      </c>
      <c r="BC187" s="38">
        <f>IF(Weekly[[#This Row],[H Odds &lt;]]="",BC186,IF(AND(Weekly[[#This Row],[H Odds &lt;]]&lt;&gt;"",Weekly[[#This Row],[RFC_P]]=TRUE,Weekly[[#This Row],[Actual]]=TRUE),BC186+Weekly[[#This Row],[H Odds &lt;]]-1,IF(AND(Weekly[[#This Row],[H Odds &lt;]]&lt;&gt;"",Weekly[[#This Row],[RFC_P]]=TRUE,Weekly[[#This Row],[Actual]]=FALSE),BC186-1,BC186)))</f>
        <v>44.809999999999995</v>
      </c>
      <c r="BD187" s="38">
        <f>IF(Weekly[[#This Row],[H Odds &lt;]]="",BD186,IF(AND(Weekly[[#This Row],[H Odds &lt;]]&lt;&gt;"",Weekly[[#This Row],[GBC_P]]=TRUE,Weekly[[#This Row],[Actual]]=TRUE),BD186+Weekly[[#This Row],[H Odds &lt;]]-1,IF(AND(Weekly[[#This Row],[H Odds &lt;]]&lt;&gt;"",Weekly[[#This Row],[GBC_P]]=TRUE,Weekly[[#This Row],[Actual]]=FALSE),BD186-1,BD186)))</f>
        <v>43.76</v>
      </c>
      <c r="BE187" s="38">
        <f>IF(Weekly[[#This Row],[H Odds &lt;]]="",BE186,IF(AND(Weekly[[#This Row],[H Odds &lt;]]&lt;&gt;"",Weekly[[#This Row],[HGBC_P]]=TRUE,Weekly[[#This Row],[Actual]]=TRUE),BE186+Weekly[[#This Row],[H Odds &lt;]]-1,IF(AND(Weekly[[#This Row],[H Odds &lt;]]&lt;&gt;"",Weekly[[#This Row],[HGBC_P]]=TRUE,Weekly[[#This Row],[Actual]]=FALSE),BE186-1,BE186)))</f>
        <v>46.059999999999995</v>
      </c>
      <c r="BF187" s="38">
        <f>IF(Weekly[[#This Row],[H Odds &lt;]]="",BF186,IF(AND(Weekly[[#This Row],[H Odds &lt;]]&lt;&gt;"",Weekly[[#This Row],[XGB_P]]=TRUE,Weekly[[#This Row],[Actual]]=TRUE),BF186+Weekly[[#This Row],[H Odds &lt;]]-1,IF(AND(Weekly[[#This Row],[H Odds &lt;]]&lt;&gt;"",Weekly[[#This Row],[XGB_P]]=TRUE,Weekly[[#This Row],[Actual]]=FALSE),BF186-1,BF186)))</f>
        <v>47.28</v>
      </c>
      <c r="BG187" s="38">
        <f>IF(Weekly[[#This Row],[H Odds &lt;]]="",BG186,IF(AND(Weekly[[#This Row],[H Odds &lt;]]&lt;&gt;"",Weekly[[#This Row],[QDA_P]]=TRUE,Weekly[[#This Row],[Actual]]=TRUE),BG186+Weekly[[#This Row],[H Odds &lt;]]-1,IF(AND(Weekly[[#This Row],[H Odds &lt;]]&lt;&gt;"",Weekly[[#This Row],[QDA_P]]=TRUE,Weekly[[#This Row],[Actual]]=FALSE),BG186-1,BG186)))</f>
        <v>42.779999999999994</v>
      </c>
      <c r="BH187" s="38">
        <f>IF(Weekly[[#This Row],[H Odds &lt;]]="",BH186,IF(AND(Weekly[[#This Row],[H Odds &lt;]]&lt;&gt;"",Weekly[[#This Row],[KNC_P]]=TRUE,Weekly[[#This Row],[Actual]]=TRUE),BH186+Weekly[[#This Row],[H Odds &lt;]]-1,IF(AND(Weekly[[#This Row],[H Odds &lt;]]&lt;&gt;"",Weekly[[#This Row],[KNC_P]]=TRUE,Weekly[[#This Row],[Actual]]=FALSE),BH186-1,BH186)))</f>
        <v>41.05</v>
      </c>
      <c r="BI187" s="38">
        <f>IF(Weekly[[#This Row],[H Odds &lt;]]="",BI186,IF(AND(Weekly[[#This Row],[H Odds &lt;]]&lt;&gt;"",Weekly[[#This Row],[TRUES]]&gt;0,Weekly[[#This Row],[Actual]]=TRUE),BI186+Weekly[[#This Row],[H Odds &lt;]]-1,IF(AND(Weekly[[#This Row],[H Odds &lt;]]&lt;&gt;"",Weekly[[#This Row],[TRUES]]=0),BI186,BI186-1)))</f>
        <v>58.589999999999996</v>
      </c>
      <c r="BJ187" s="38">
        <f>IF(Weekly[[#This Row],[H Odds &lt;]]="",BJ186,IF(AND(Weekly[[#This Row],[H Odds &lt;]]&lt;&gt;"",Weekly[[#This Row],[Actual]]=TRUE),BJ186+Weekly[[#This Row],[H Odds &lt;]]-1,IF(AND(Weekly[[#This Row],[H Odds &lt;]]&lt;&gt;"",Weekly[[#This Row],[Actual]]=FALSE),BJ186-1,BJ186)))</f>
        <v>57.589999999999996</v>
      </c>
      <c r="BK187" s="58">
        <f>IF(AND(Weekly[[#This Row],[TRUES]]&gt;4,Weekly[[#This Row],[Actual]]=TRUE),BK186+Weekly[[#This Row],[BF H Odds]]-1,IF(AND(Weekly[[#This Row],[FALSES]]&gt;4,Weekly[[#This Row],[Actual]]=FALSE),BK186+Weekly[[#This Row],[BF V Odds]]-1,IF(AND(Weekly[[#This Row],[TRUES]]&gt;4,Weekly[[#This Row],[Actual]]=FALSE),BK186-1,IF(AND(Weekly[[#This Row],[FALSES]]&gt;4,Weekly[[#This Row],[Actual]]=TRUE),BK186-1,BK186))))</f>
        <v>37.670000000000016</v>
      </c>
      <c r="BL187" s="58">
        <f>IF(AND(Weekly[[#This Row],[TRUES]]&gt;5,Weekly[[#This Row],[Actual]]=TRUE),BL186+Weekly[[#This Row],[BF H Odds]]-1,IF(AND(Weekly[[#This Row],[FALSES]]&gt;5,Weekly[[#This Row],[Actual]]=FALSE),BL186+Weekly[[#This Row],[BF V Odds]]-1,IF(AND(Weekly[[#This Row],[TRUES]]&gt;5,Weekly[[#This Row],[Actual]]=FALSE),BL186-1,IF(AND(Weekly[[#This Row],[FALSES]]&gt;5,Weekly[[#This Row],[Actual]]=TRUE),BL186-1,BL186))))</f>
        <v>38.170000000000009</v>
      </c>
      <c r="BM187" s="58">
        <f>IF(AND(Weekly[[#This Row],[TRUES]]&gt;6,Weekly[[#This Row],[Actual]]=TRUE),BM186+Weekly[[#This Row],[BF H Odds]]-1,IF(AND(Weekly[[#This Row],[FALSES]]&gt;6,Weekly[[#This Row],[Actual]]=FALSE),BM186+Weekly[[#This Row],[BF V Odds]]-1,IF(AND(Weekly[[#This Row],[TRUES]]&gt;6,Weekly[[#This Row],[Actual]]=FALSE),BM186-1,IF(AND(Weekly[[#This Row],[FALSES]]&gt;6,Weekly[[#This Row],[Actual]]=TRUE),BM186-1,BM186))))</f>
        <v>41.790000000000006</v>
      </c>
      <c r="BN187" s="24"/>
    </row>
    <row r="188" spans="1:66" x14ac:dyDescent="0.25">
      <c r="A188" s="1">
        <v>215</v>
      </c>
      <c r="B188" s="10">
        <v>44266</v>
      </c>
      <c r="C188" s="33" t="s">
        <v>33</v>
      </c>
      <c r="D188" s="15" t="s">
        <v>16</v>
      </c>
      <c r="E188" t="b">
        <v>1</v>
      </c>
      <c r="F188" t="b">
        <v>1</v>
      </c>
      <c r="G188" t="b">
        <v>1</v>
      </c>
      <c r="H188" t="b">
        <v>1</v>
      </c>
      <c r="I188" t="b">
        <v>1</v>
      </c>
      <c r="J188" t="b">
        <v>1</v>
      </c>
      <c r="K188" t="b">
        <v>0</v>
      </c>
      <c r="L188" t="b">
        <v>1</v>
      </c>
      <c r="M188" t="s">
        <v>101</v>
      </c>
      <c r="N188">
        <v>5</v>
      </c>
      <c r="O188">
        <f>IF(Weekly[[#This Row],[BF V Odds]]&gt;$BO$6,Weekly[[#This Row],[BF V Odds]],"")</f>
        <v>3.5</v>
      </c>
      <c r="P188" t="b">
        <v>1</v>
      </c>
      <c r="Q188" t="s">
        <v>76</v>
      </c>
      <c r="R188" s="9">
        <f>IFERROR(IF(Weekly[[#This Row],[Won Bet?]]="yes",R187+(Weekly[[#This Row],[BF Odds]]*Weekly[[#This Row],[BF Stake]])-Weekly[[#This Row],[BF Stake]],R187-Weekly[[#This Row],[BF Stake]]),R187)</f>
        <v>207</v>
      </c>
      <c r="S188" s="9">
        <f>IFERROR(IF(Weekly[[#This Row],[Won Bet?]]="yes",S187+(((Weekly[[#This Row],[BF Odds]]*Weekly[[#This Row],[BF Stake]])-Weekly[[#This Row],[BF Stake]])*0.95),S187-Weekly[[#This Row],[BF Stake]]),S187)</f>
        <v>204.15</v>
      </c>
      <c r="T188" s="13">
        <v>3.5</v>
      </c>
      <c r="U188" s="13">
        <v>1.38</v>
      </c>
      <c r="V188" s="24">
        <f>IF(Weekly[[#This Row],[Actual]]="","",IF(AND(Weekly[[#This Row],[SVC_P]]=Weekly[[#This Row],[Actual]],Weekly[[#This Row],[SVC_P]]=TRUE),V187+Weekly[[#This Row],[BF H Odds]]-1,IF(AND(Weekly[[#This Row],[SVC_P]]=Weekly[[#This Row],[Actual]],Weekly[[#This Row],[SVC_P]]=FALSE),V187+Weekly[[#This Row],[BF V Odds]]-1,V187-1)))</f>
        <v>65.140000000000029</v>
      </c>
      <c r="W188" s="24">
        <f>IF(Weekly[[#This Row],[Actual]]="","",IF(AND(Weekly[[#This Row],[SVC_P]]=FALSE,Weekly[[#This Row],[Actual]]=TRUE),W187+Weekly[[#This Row],[BF H Odds]]-1,IF(AND(Weekly[[#This Row],[SVC_P]]=TRUE,Weekly[[#This Row],[Actual]]=FALSE,),W187+Weekly[[#This Row],[BF V Odds]]-1,W187-1)))</f>
        <v>-135.30000000000001</v>
      </c>
      <c r="X188" s="24">
        <f>IF(Weekly[[#This Row],[Actual]]="","",IF(AND(Weekly[[#This Row],[ADBC_P]]=Weekly[[#This Row],[Actual]],Weekly[[#This Row],[ADBC_P]]=TRUE),X187+Weekly[[#This Row],[BF H Odds]]-1,IF(AND(Weekly[[#This Row],[ADBC_P]]=Weekly[[#This Row],[Actual]],Weekly[[#This Row],[ADBC_P]]=FALSE),X187+Weekly[[#This Row],[BF V Odds]]-1,X187-1)))</f>
        <v>50.010000000000019</v>
      </c>
      <c r="Y188" s="24">
        <f>IF(Weekly[[#This Row],[Actual]]="","",IF(AND(Weekly[[#This Row],[ADBC_P]]=FALSE,Weekly[[#This Row],[Actual]]=TRUE),Y187+Weekly[[#This Row],[BF H Odds]]-1,IF(AND(Weekly[[#This Row],[ADBC_P]]=TRUE,Weekly[[#This Row],[Actual]]=FALSE),Y187+Weekly[[#This Row],[BF V Odds]]-1,Y187-1)))</f>
        <v>35.300000000000011</v>
      </c>
      <c r="Z188" s="24">
        <f>IF(Weekly[[#This Row],[Actual]]="","",IF(AND(Weekly[[#This Row],[RFC_P]]=Weekly[[#This Row],[Actual]],Weekly[[#This Row],[RFC_P]]=TRUE),Z187+Weekly[[#This Row],[BF H Odds]]-1,IF(AND(Weekly[[#This Row],[RFC_P]]=Weekly[[#This Row],[Actual]],Weekly[[#This Row],[RFC_P]]=FALSE),Z187+Weekly[[#This Row],[BF V Odds]]-1,Z187-1)))</f>
        <v>39.160000000000025</v>
      </c>
      <c r="AA188" s="24">
        <f>IF(Weekly[[#This Row],[Actual]]="","",IF(AND(Weekly[[#This Row],[RFC_P]]=FALSE,Weekly[[#This Row],[Actual]]=TRUE),AA187+Weekly[[#This Row],[BF H Odds]]-1,IF(AND(Weekly[[#This Row],[RFC_P]]=TRUE,Weekly[[#This Row],[Actual]]=FALSE),AA187+Weekly[[#This Row],[BF V Odds]]-1,AA187-1)))</f>
        <v>46.150000000000013</v>
      </c>
      <c r="AB188" s="24">
        <f>IF(Weekly[[#This Row],[Actual]]="","",IF(AND(Weekly[[#This Row],[GBC_P]]=Weekly[[#This Row],[Actual]],Weekly[[#This Row],[GBC_P]]=TRUE),AB187+Weekly[[#This Row],[BF H Odds]]-1,IF(AND(Weekly[[#This Row],[GBC_P]]=Weekly[[#This Row],[Actual]],Weekly[[#This Row],[GBC_P]]=FALSE),AB187+Weekly[[#This Row],[BF V Odds]]-1,AB187-1)))</f>
        <v>28.270000000000007</v>
      </c>
      <c r="AC188" s="24">
        <f>IF(Weekly[[#This Row],[Actual]]="","",IF(AND(Weekly[[#This Row],[GBC_P]]=FALSE,Weekly[[#This Row],[Actual]]=TRUE),AC187+Weekly[[#This Row],[BF H Odds]]-1,IF(AND(Weekly[[#This Row],[GBC_P]]=TRUE,Weekly[[#This Row],[Actual]]=FALSE),AC187+Weekly[[#This Row],[BF V Odds]]-1,AC187-1)))</f>
        <v>57.040000000000013</v>
      </c>
      <c r="AD188" s="24">
        <f>IF(Weekly[[#This Row],[Actual]]="","",IF(AND(Weekly[[#This Row],[HGBC_P]]=Weekly[[#This Row],[Actual]],Weekly[[#This Row],[HGBC_P]]=TRUE),AD187+Weekly[[#This Row],[BF H Odds]]-1,IF(AND(Weekly[[#This Row],[HGBC_P]]=Weekly[[#This Row],[Actual]],Weekly[[#This Row],[HGBC_P]]=FALSE),AD187+Weekly[[#This Row],[BF V Odds]]-1,AD187-1)))</f>
        <v>33.280000000000044</v>
      </c>
      <c r="AE188" s="24">
        <f>IF(Weekly[[#This Row],[Actual]]="","",IF(AND(Weekly[[#This Row],[HGBC_P]]=FALSE,Weekly[[#This Row],[Actual]]=TRUE),AE187+Weekly[[#This Row],[BF H Odds]]-1,IF(AND(Weekly[[#This Row],[HGBC_P]]=TRUE,Weekly[[#This Row],[Actual]]=FALSE),AE187+Weekly[[#This Row],[BF V Odds]]-1,AE187-1)))</f>
        <v>52.030000000000008</v>
      </c>
      <c r="AF188" s="24">
        <f>IF(Weekly[[#This Row],[Actual]]="","",IF(AND(Weekly[[#This Row],[XGB_P]]=Weekly[[#This Row],[Actual]],Weekly[[#This Row],[XGB_P]]=TRUE),AF187+Weekly[[#This Row],[BF H Odds]]-1,IF(AND(Weekly[[#This Row],[XGB_P]]=Weekly[[#This Row],[Actual]],Weekly[[#This Row],[XGB_P]]=FALSE),AF187+Weekly[[#This Row],[BF V Odds]]-1,AF187-1)))</f>
        <v>38.070000000000022</v>
      </c>
      <c r="AG188" s="24">
        <f>IF(Weekly[[#This Row],[Actual]]="","",IF(AND(Weekly[[#This Row],[XGB_P]]=FALSE,Weekly[[#This Row],[Actual]]=TRUE),AG187+Weekly[[#This Row],[BF H Odds]]-1,IF(AND(Weekly[[#This Row],[XGB_P]]=TRUE,Weekly[[#This Row],[Actual]]=FALSE),AG187+Weekly[[#This Row],[BF V Odds]]-1,AG187-1)))</f>
        <v>47.240000000000009</v>
      </c>
      <c r="AH188" s="24">
        <f>IF(Weekly[[#This Row],[Actual]]="","",IF(AND(Weekly[[#This Row],[QDA_P]]=Weekly[[#This Row],[Actual]],Weekly[[#This Row],[QDA_P]]=TRUE),AH187+Weekly[[#This Row],[BF H Odds]]-1,IF(AND(Weekly[[#This Row],[QDA_P]]=Weekly[[#This Row],[Actual]],Weekly[[#This Row],[QDA_P]]=FALSE),AH187+Weekly[[#This Row],[BF V Odds]]-1,AH187-1)))</f>
        <v>20.700000000000021</v>
      </c>
      <c r="AI188" s="24">
        <f>IF(Weekly[[#This Row],[Actual]]="","",IF(AND(Weekly[[#This Row],[QDA_P]]=FALSE,Weekly[[#This Row],[Actual]]=TRUE),AI187+Weekly[[#This Row],[BF H Odds]]-1,IF(AND(Weekly[[#This Row],[QDA_P]]=TRUE,Weekly[[#This Row],[Actual]]=FALSE),AI187+Weekly[[#This Row],[BF V Odds]]-1,AI187-1)))</f>
        <v>64.610000000000014</v>
      </c>
      <c r="AJ188" s="24">
        <f>IF(Weekly[[#This Row],[Actual]]="","",IF(AND(Weekly[[#This Row],[KNC_P]]=TRUE,Weekly[[#This Row],[Actual]]=TRUE),AJ187+Weekly[[#This Row],[BF H Odds]]-1,IF(AND(Weekly[[#This Row],[KNC_P]]=FALSE,Weekly[[#This Row],[Actual]]=FALSE),AJ187+Weekly[[#This Row],[BF V Odds]]-1,AJ187-1)))</f>
        <v>39</v>
      </c>
      <c r="AK188" s="24">
        <f>IF(Weekly[[#This Row],[Actual]]="","",IF(AND(Weekly[[#This Row],[KNC_P]]=FALSE,Weekly[[#This Row],[Actual]]=TRUE),AK187+Weekly[[#This Row],[BF H Odds]]-1,IF(AND(Weekly[[#This Row],[KNC_P]]=TRUE,Weekly[[#This Row],[Actual]]=FALSE),AK187+Weekly[[#This Row],[BF V Odds]]-1,AK187-1)))</f>
        <v>39.359999999999992</v>
      </c>
      <c r="AL188" s="30">
        <f>IF(Weekly[[#This Row],[Actual]]="","",COUNTIF(Weekly[[#This Row],[SVC_P]:[QDA_P]],TRUE))</f>
        <v>6</v>
      </c>
      <c r="AM188" s="30">
        <f>IF(Weekly[[#This Row],[Actual]]="","",COUNTIF(Weekly[[#This Row],[SVC_P]:[QDA_P]],FALSE))</f>
        <v>1</v>
      </c>
      <c r="AN188">
        <f>IF(AND(Weekly[[#This Row],[BF V Odds]]&gt;$BO$6,Weekly[[#This Row],[BF V Odds]] &lt; $BO$7),Weekly[[#This Row],[BF V Odds]],"")</f>
        <v>3.5</v>
      </c>
      <c r="AO188" t="str">
        <f>IF(AND(Weekly[[#This Row],[BF H Odds]]&gt;$BO$6, Weekly[[#This Row],[BF H Odds]] &lt; $BO$7),Weekly[[#This Row],[BF H Odds]],"")</f>
        <v/>
      </c>
      <c r="AP188" s="37">
        <f>IF(AND(Weekly[[#This Row],[V Odds &lt;]]="",Weekly[[#This Row],[H Odds &lt;]]=""),AP187,IF(AND(Weekly[[#This Row],[H Odds &lt;]]&lt;&gt;"",Weekly[[#This Row],[SVC_P]]=TRUE,Weekly[[#This Row],[Actual]]=TRUE),AP187+Weekly[[#This Row],[H Odds &lt;]]-1,IF(AND(Weekly[[#This Row],[V Odds &lt;]]&lt;&gt;"",Weekly[[#This Row],[SVC_P]]=FALSE,Weekly[[#This Row],[Actual]]=FALSE),AP187+Weekly[[#This Row],[V Odds &lt;]]-1,IF(AND(Weekly[[#This Row],[V Odds &lt;]]&lt;&gt;"",Weekly[[#This Row],[SVC_P]]=FALSE,Weekly[[#This Row],[Actual]]=TRUE),AP187-1,IF(AND(Weekly[[#This Row],[H Odds &lt;]]&lt;&gt;"",Weekly[[#This Row],[SVC_P]]=TRUE,Weekly[[#This Row],[Actual]]=FALSE),AP187-1,AP187)))))</f>
        <v>63.63000000000001</v>
      </c>
      <c r="AQ188" s="37">
        <f>IF(AND(Weekly[[#This Row],[V Odds &lt;]]="",Weekly[[#This Row],[H Odds &lt;]]=""),AQ187,IF(AND(Weekly[[#This Row],[H Odds &lt;]]&lt;&gt;"",Weekly[[#This Row],[ADBC_P]]=TRUE,Weekly[[#This Row],[Actual]]=TRUE),AQ187+Weekly[[#This Row],[H Odds &lt;]]-1,IF(AND(Weekly[[#This Row],[V Odds &lt;]]&lt;&gt;"",Weekly[[#This Row],[ADBC_P]]=FALSE,Weekly[[#This Row],[Actual]]=FALSE),AQ187+Weekly[[#This Row],[V Odds &lt;]]-1,IF(AND(Weekly[[#This Row],[V Odds &lt;]]&lt;&gt;"",Weekly[[#This Row],[ADBC_P]]=FALSE,Weekly[[#This Row],[Actual]]=TRUE),AQ187-1,IF(AND(Weekly[[#This Row],[H Odds &lt;]]&lt;&gt;"",Weekly[[#This Row],[ADBC_P]]=TRUE,Weekly[[#This Row],[Actual]]=FALSE),AQ187-1,AQ187)))))</f>
        <v>53.379999999999995</v>
      </c>
      <c r="AR188" s="37">
        <f>IF(AND(Weekly[[#This Row],[V Odds &lt;]]="",Weekly[[#This Row],[H Odds &lt;]]=""),AR187,IF(AND(Weekly[[#This Row],[H Odds &lt;]]&lt;&gt;"",Weekly[[#This Row],[RFC_P]]=TRUE,Weekly[[#This Row],[Actual]]=TRUE),AR187+Weekly[[#This Row],[H Odds &lt;]]-1,IF(AND(Weekly[[#This Row],[V Odds &lt;]]&lt;&gt;"",Weekly[[#This Row],[RFC_P]]=FALSE,Weekly[[#This Row],[Actual]]=FALSE),AR187+Weekly[[#This Row],[V Odds &lt;]]-1,IF(AND(Weekly[[#This Row],[V Odds &lt;]]&lt;&gt;"",Weekly[[#This Row],[RFC_P]]=FALSE,Weekly[[#This Row],[Actual]]=TRUE),AR187-1,IF(AND(Weekly[[#This Row],[H Odds &lt;]]&lt;&gt;"",Weekly[[#This Row],[RFC_P]]=TRUE,Weekly[[#This Row],[Actual]]=FALSE),AR187-1,AR187)))))</f>
        <v>49.64</v>
      </c>
      <c r="AS188" s="37">
        <f>IF(AND(Weekly[[#This Row],[V Odds &lt;]]="",Weekly[[#This Row],[H Odds &lt;]]=""),AS187,IF(AND(Weekly[[#This Row],[H Odds &lt;]]&lt;&gt;"",Weekly[[#This Row],[GBC_P]]=TRUE,Weekly[[#This Row],[Actual]]=TRUE),AS187+Weekly[[#This Row],[H Odds &lt;]]-1,IF(AND(Weekly[[#This Row],[V Odds &lt;]]&lt;&gt;"",Weekly[[#This Row],[GBC_P]]=FALSE,Weekly[[#This Row],[Actual]]=FALSE),AS187+Weekly[[#This Row],[V Odds &lt;]]-1,IF(AND(Weekly[[#This Row],[V Odds &lt;]]&lt;&gt;"",Weekly[[#This Row],[GBC_P]]=FALSE,Weekly[[#This Row],[Actual]]=TRUE),AS187-1,IF(AND(Weekly[[#This Row],[H Odds &lt;]]&lt;&gt;"",Weekly[[#This Row],[GBC_P]]=TRUE,Weekly[[#This Row],[Actual]]=FALSE),AS187-1,AS187)))))</f>
        <v>47.08</v>
      </c>
      <c r="AT188" s="37">
        <f>IF(AND(Weekly[[#This Row],[V Odds &lt;]]="",Weekly[[#This Row],[H Odds &lt;]]=""),AT187,IF(AND(Weekly[[#This Row],[H Odds &lt;]]&lt;&gt;"",Weekly[[#This Row],[HGBC_P]]=TRUE,Weekly[[#This Row],[Actual]]=TRUE),AT187+Weekly[[#This Row],[H Odds &lt;]]-1,IF(AND(Weekly[[#This Row],[V Odds &lt;]]&lt;&gt;"",Weekly[[#This Row],[HGBC_P]]=FALSE,Weekly[[#This Row],[Actual]]=FALSE),AT187+Weekly[[#This Row],[V Odds &lt;]]-1,IF(AND(Weekly[[#This Row],[V Odds &lt;]]&lt;&gt;"",Weekly[[#This Row],[HGBC_P]]=FALSE,Weekly[[#This Row],[Actual]]=TRUE),AT187-1,IF(AND(Weekly[[#This Row],[H Odds &lt;]]&lt;&gt;"",Weekly[[#This Row],[HGBC_P]]=TRUE,Weekly[[#This Row],[Actual]]=FALSE),AT187-1,AT187)))))</f>
        <v>47.66</v>
      </c>
      <c r="AU188" s="37">
        <f>IF(AND(Weekly[[#This Row],[V Odds &lt;]]="",Weekly[[#This Row],[H Odds &lt;]]=""),AU187,IF(AND(Weekly[[#This Row],[H Odds &lt;]]&lt;&gt;"",Weekly[[#This Row],[XGB_P]]=TRUE,Weekly[[#This Row],[Actual]]=TRUE),AU187+Weekly[[#This Row],[H Odds &lt;]]-1,IF(AND(Weekly[[#This Row],[V Odds &lt;]]&lt;&gt;"",Weekly[[#This Row],[XGB_P]]=FALSE,Weekly[[#This Row],[Actual]]=FALSE),AU187+Weekly[[#This Row],[V Odds &lt;]]-1,IF(AND(Weekly[[#This Row],[V Odds &lt;]]&lt;&gt;"",Weekly[[#This Row],[XGB_P]]=FALSE,Weekly[[#This Row],[Actual]]=TRUE),AU187-1,IF(AND(Weekly[[#This Row],[H Odds &lt;]]&lt;&gt;"",Weekly[[#This Row],[XGB_P]]=TRUE,Weekly[[#This Row],[Actual]]=FALSE),AU187-1,AU187)))))</f>
        <v>50.010000000000005</v>
      </c>
      <c r="AV188" s="37">
        <f>IF(AND(Weekly[[#This Row],[V Odds &lt;]]="",Weekly[[#This Row],[H Odds &lt;]]=""),AV187,IF(AND(Weekly[[#This Row],[H Odds &lt;]]&lt;&gt;"",Weekly[[#This Row],[QDA_P]]=TRUE,Weekly[[#This Row],[Actual]]=TRUE),AV187+Weekly[[#This Row],[H Odds &lt;]]-1,IF(AND(Weekly[[#This Row],[V Odds &lt;]]&lt;&gt;"",Weekly[[#This Row],[QDA_P]]=FALSE,Weekly[[#This Row],[Actual]]=FALSE),AV187+Weekly[[#This Row],[V Odds &lt;]]-1,IF(AND(Weekly[[#This Row],[V Odds &lt;]]&lt;&gt;"",Weekly[[#This Row],[QDA_P]]=FALSE,Weekly[[#This Row],[Actual]]=TRUE),AV187-1,IF(AND(Weekly[[#This Row],[H Odds &lt;]]&lt;&gt;"",Weekly[[#This Row],[QDA_P]]=TRUE,Weekly[[#This Row],[Actual]]=FALSE),AV187-1,AV187)))))</f>
        <v>45.79999999999999</v>
      </c>
      <c r="AW188" s="37">
        <f>IF(AND(Weekly[[#This Row],[H Odds &lt;]]="",Weekly[[#This Row],[V Odds &lt;]]=""),AW187,IF(AND(Weekly[[#This Row],[KNC_P]]=Weekly[[#This Row],[Actual]],Weekly[[#This Row],[KNC_P]]=TRUE),AW187+Weekly[[#This Row],[BF H Odds]]-1,IF(AND(Weekly[[#This Row],[KNC_P]]=Weekly[[#This Row],[Actual]],Weekly[[#This Row],[KNC_P]]=FALSE),AW187+Weekly[[#This Row],[BF V Odds]]-1,AW187-1)))</f>
        <v>41.8</v>
      </c>
      <c r="AX188" s="37">
        <f>IF(AND(Weekly[[#This Row],[V Odds &lt;]]="",Weekly[[#This Row],[H Odds &lt;]]=""),AX187,IF(AND(Weekly[[#This Row],[V Odds &lt;]]&lt;&gt;"",Weekly[[#This Row],[FALSES]]&gt;0,Weekly[[#This Row],[Actual]]=FALSE),AX187+Weekly[[#This Row],[V Odds &lt;]]-1,IF(AND(Weekly[[#This Row],[H Odds &lt;]]&lt;&gt;"",Weekly[[#This Row],[TRUES]]&gt;0,Weekly[[#This Row],[Actual]]=TRUE),AX187+Weekly[[#This Row],[H Odds &lt;]]-1,IF(AND(Weekly[[#This Row],[V Odds &lt;]]&lt;&gt;"",Weekly[[#This Row],[FALSES]]=0),AX187,IF(AND(Weekly[[#This Row],[H Odds &lt;]]&lt;&gt;"",Weekly[[#This Row],[TRUES]]=0),AX187,AX187-1)))))</f>
        <v>68.749999999999986</v>
      </c>
      <c r="AY188" s="37">
        <f>IF(AND(Weekly[[#This Row],[V Odds &lt;]]="",Weekly[[#This Row],[H Odds &lt;]]=""),AY187,IF(AND(Weekly[[#This Row],[V Odds &lt;]]&lt;&gt;"",Weekly[[#This Row],[FALSES]]&gt;0,Weekly[[#This Row],[Actual]]=FALSE),AY187+((Weekly[[#This Row],[V Odds &lt;]]-1)*0.92),IF(AND(Weekly[[#This Row],[H Odds &lt;]]&lt;&gt;"",Weekly[[#This Row],[TRUES]]&gt;0,Weekly[[#This Row],[Actual]]=TRUE),AY187+((Weekly[[#This Row],[H Odds &lt;]]-1)*0.92),IF(AND(Weekly[[#This Row],[V Odds &lt;]]&lt;&gt;"",Weekly[[#This Row],[FALSES]]=0),AY187,IF(AND(Weekly[[#This Row],[H Odds &lt;]]&lt;&gt;"",Weekly[[#This Row],[TRUES]]=0),AY187,AY187-1)))))</f>
        <v>64.610000000000014</v>
      </c>
      <c r="AZ188" s="37">
        <f>IF(AND(Weekly[[#This Row],[V Odds &lt;]]="",Weekly[[#This Row],[H Odds &lt;]]=""),AZ187,IF(AND(Weekly[[#This Row],[V Odds &lt;]]&lt;&gt;"",Weekly[[#This Row],[Actual]]=FALSE),AZ187+Weekly[[#This Row],[V Odds &lt;]]-1,IF(AND(Weekly[[#This Row],[H Odds &lt;]]&lt;&gt;"",Weekly[[#This Row],[Actual]]=TRUE),AZ187+Weekly[[#This Row],[H Odds &lt;]]-1,AZ187-1)))</f>
        <v>70.719999999999985</v>
      </c>
      <c r="BA188" s="38">
        <f>IF(Weekly[[#This Row],[H Odds &lt;]]="",BA187,IF(AND(Weekly[[#This Row],[H Odds &lt;]]&lt;&gt;"",Weekly[[#This Row],[SVC_P]]=TRUE,Weekly[[#This Row],[Actual]]=TRUE),BA187+Weekly[[#This Row],[H Odds &lt;]]-1,IF(AND(Weekly[[#This Row],[H Odds &lt;]]&lt;&gt;"",Weekly[[#This Row],[SVC_P]]=TRUE,Weekly[[#This Row],[Actual]]=FALSE),BA187-1,BA187)))</f>
        <v>58.589999999999996</v>
      </c>
      <c r="BB188" s="38">
        <f>IF(Weekly[[#This Row],[H Odds &lt;]]="",BB187,IF(AND(Weekly[[#This Row],[H Odds &lt;]]&lt;&gt;"",Weekly[[#This Row],[ADBC_P]]=TRUE,Weekly[[#This Row],[Actual]]=TRUE),BB187+Weekly[[#This Row],[H Odds &lt;]]-1,IF(AND(Weekly[[#This Row],[H Odds &lt;]]&lt;&gt;"",Weekly[[#This Row],[ADBC_P]]=TRUE,Weekly[[#This Row],[Actual]]=FALSE),BB187-1,BB187)))</f>
        <v>45.059999999999995</v>
      </c>
      <c r="BC188" s="38">
        <f>IF(Weekly[[#This Row],[H Odds &lt;]]="",BC187,IF(AND(Weekly[[#This Row],[H Odds &lt;]]&lt;&gt;"",Weekly[[#This Row],[RFC_P]]=TRUE,Weekly[[#This Row],[Actual]]=TRUE),BC187+Weekly[[#This Row],[H Odds &lt;]]-1,IF(AND(Weekly[[#This Row],[H Odds &lt;]]&lt;&gt;"",Weekly[[#This Row],[RFC_P]]=TRUE,Weekly[[#This Row],[Actual]]=FALSE),BC187-1,BC187)))</f>
        <v>44.809999999999995</v>
      </c>
      <c r="BD188" s="38">
        <f>IF(Weekly[[#This Row],[H Odds &lt;]]="",BD187,IF(AND(Weekly[[#This Row],[H Odds &lt;]]&lt;&gt;"",Weekly[[#This Row],[GBC_P]]=TRUE,Weekly[[#This Row],[Actual]]=TRUE),BD187+Weekly[[#This Row],[H Odds &lt;]]-1,IF(AND(Weekly[[#This Row],[H Odds &lt;]]&lt;&gt;"",Weekly[[#This Row],[GBC_P]]=TRUE,Weekly[[#This Row],[Actual]]=FALSE),BD187-1,BD187)))</f>
        <v>43.76</v>
      </c>
      <c r="BE188" s="38">
        <f>IF(Weekly[[#This Row],[H Odds &lt;]]="",BE187,IF(AND(Weekly[[#This Row],[H Odds &lt;]]&lt;&gt;"",Weekly[[#This Row],[HGBC_P]]=TRUE,Weekly[[#This Row],[Actual]]=TRUE),BE187+Weekly[[#This Row],[H Odds &lt;]]-1,IF(AND(Weekly[[#This Row],[H Odds &lt;]]&lt;&gt;"",Weekly[[#This Row],[HGBC_P]]=TRUE,Weekly[[#This Row],[Actual]]=FALSE),BE187-1,BE187)))</f>
        <v>46.059999999999995</v>
      </c>
      <c r="BF188" s="38">
        <f>IF(Weekly[[#This Row],[H Odds &lt;]]="",BF187,IF(AND(Weekly[[#This Row],[H Odds &lt;]]&lt;&gt;"",Weekly[[#This Row],[XGB_P]]=TRUE,Weekly[[#This Row],[Actual]]=TRUE),BF187+Weekly[[#This Row],[H Odds &lt;]]-1,IF(AND(Weekly[[#This Row],[H Odds &lt;]]&lt;&gt;"",Weekly[[#This Row],[XGB_P]]=TRUE,Weekly[[#This Row],[Actual]]=FALSE),BF187-1,BF187)))</f>
        <v>47.28</v>
      </c>
      <c r="BG188" s="38">
        <f>IF(Weekly[[#This Row],[H Odds &lt;]]="",BG187,IF(AND(Weekly[[#This Row],[H Odds &lt;]]&lt;&gt;"",Weekly[[#This Row],[QDA_P]]=TRUE,Weekly[[#This Row],[Actual]]=TRUE),BG187+Weekly[[#This Row],[H Odds &lt;]]-1,IF(AND(Weekly[[#This Row],[H Odds &lt;]]&lt;&gt;"",Weekly[[#This Row],[QDA_P]]=TRUE,Weekly[[#This Row],[Actual]]=FALSE),BG187-1,BG187)))</f>
        <v>42.779999999999994</v>
      </c>
      <c r="BH188" s="38">
        <f>IF(Weekly[[#This Row],[H Odds &lt;]]="",BH187,IF(AND(Weekly[[#This Row],[H Odds &lt;]]&lt;&gt;"",Weekly[[#This Row],[KNC_P]]=TRUE,Weekly[[#This Row],[Actual]]=TRUE),BH187+Weekly[[#This Row],[H Odds &lt;]]-1,IF(AND(Weekly[[#This Row],[H Odds &lt;]]&lt;&gt;"",Weekly[[#This Row],[KNC_P]]=TRUE,Weekly[[#This Row],[Actual]]=FALSE),BH187-1,BH187)))</f>
        <v>41.05</v>
      </c>
      <c r="BI188" s="38">
        <f>IF(Weekly[[#This Row],[H Odds &lt;]]="",BI187,IF(AND(Weekly[[#This Row],[H Odds &lt;]]&lt;&gt;"",Weekly[[#This Row],[TRUES]]&gt;0,Weekly[[#This Row],[Actual]]=TRUE),BI187+Weekly[[#This Row],[H Odds &lt;]]-1,IF(AND(Weekly[[#This Row],[H Odds &lt;]]&lt;&gt;"",Weekly[[#This Row],[TRUES]]=0),BI187,BI187-1)))</f>
        <v>58.589999999999996</v>
      </c>
      <c r="BJ188" s="38">
        <f>IF(Weekly[[#This Row],[H Odds &lt;]]="",BJ187,IF(AND(Weekly[[#This Row],[H Odds &lt;]]&lt;&gt;"",Weekly[[#This Row],[Actual]]=TRUE),BJ187+Weekly[[#This Row],[H Odds &lt;]]-1,IF(AND(Weekly[[#This Row],[H Odds &lt;]]&lt;&gt;"",Weekly[[#This Row],[Actual]]=FALSE),BJ187-1,BJ187)))</f>
        <v>57.589999999999996</v>
      </c>
      <c r="BK188" s="58">
        <f>IF(AND(Weekly[[#This Row],[TRUES]]&gt;4,Weekly[[#This Row],[Actual]]=TRUE),BK187+Weekly[[#This Row],[BF H Odds]]-1,IF(AND(Weekly[[#This Row],[FALSES]]&gt;4,Weekly[[#This Row],[Actual]]=FALSE),BK187+Weekly[[#This Row],[BF V Odds]]-1,IF(AND(Weekly[[#This Row],[TRUES]]&gt;4,Weekly[[#This Row],[Actual]]=FALSE),BK187-1,IF(AND(Weekly[[#This Row],[FALSES]]&gt;4,Weekly[[#This Row],[Actual]]=TRUE),BK187-1,BK187))))</f>
        <v>38.050000000000018</v>
      </c>
      <c r="BL188" s="58">
        <f>IF(AND(Weekly[[#This Row],[TRUES]]&gt;5,Weekly[[#This Row],[Actual]]=TRUE),BL187+Weekly[[#This Row],[BF H Odds]]-1,IF(AND(Weekly[[#This Row],[FALSES]]&gt;5,Weekly[[#This Row],[Actual]]=FALSE),BL187+Weekly[[#This Row],[BF V Odds]]-1,IF(AND(Weekly[[#This Row],[TRUES]]&gt;5,Weekly[[#This Row],[Actual]]=FALSE),BL187-1,IF(AND(Weekly[[#This Row],[FALSES]]&gt;5,Weekly[[#This Row],[Actual]]=TRUE),BL187-1,BL187))))</f>
        <v>38.550000000000011</v>
      </c>
      <c r="BM188" s="58">
        <f>IF(AND(Weekly[[#This Row],[TRUES]]&gt;6,Weekly[[#This Row],[Actual]]=TRUE),BM187+Weekly[[#This Row],[BF H Odds]]-1,IF(AND(Weekly[[#This Row],[FALSES]]&gt;6,Weekly[[#This Row],[Actual]]=FALSE),BM187+Weekly[[#This Row],[BF V Odds]]-1,IF(AND(Weekly[[#This Row],[TRUES]]&gt;6,Weekly[[#This Row],[Actual]]=FALSE),BM187-1,IF(AND(Weekly[[#This Row],[FALSES]]&gt;6,Weekly[[#This Row],[Actual]]=TRUE),BM187-1,BM187))))</f>
        <v>41.790000000000006</v>
      </c>
      <c r="BN188" s="24"/>
    </row>
    <row r="189" spans="1:66" x14ac:dyDescent="0.25">
      <c r="A189" s="1">
        <v>216</v>
      </c>
      <c r="B189" s="10">
        <v>44266</v>
      </c>
      <c r="C189" s="33" t="s">
        <v>23</v>
      </c>
      <c r="D189" s="15" t="s">
        <v>19</v>
      </c>
      <c r="E189" t="b">
        <v>1</v>
      </c>
      <c r="F189" t="b">
        <v>1</v>
      </c>
      <c r="G189" t="b">
        <v>1</v>
      </c>
      <c r="H189" t="b">
        <v>0</v>
      </c>
      <c r="I189" t="b">
        <v>0</v>
      </c>
      <c r="J189" t="b">
        <v>0</v>
      </c>
      <c r="K189" t="b">
        <v>1</v>
      </c>
      <c r="L189" t="b">
        <v>1</v>
      </c>
      <c r="M189" t="s">
        <v>100</v>
      </c>
      <c r="N189">
        <v>5</v>
      </c>
      <c r="O189" t="str">
        <f>IF(Weekly[[#This Row],[BF H Odds]]&gt;$BO$6,Weekly[[#This Row],[BF H Odds]],"")</f>
        <v/>
      </c>
      <c r="P189" t="b">
        <v>0</v>
      </c>
      <c r="Q189" t="s">
        <v>76</v>
      </c>
      <c r="R189" s="9">
        <f>IFERROR(IF(Weekly[[#This Row],[Won Bet?]]="yes",R188+(Weekly[[#This Row],[BF Odds]]*Weekly[[#This Row],[BF Stake]])-Weekly[[#This Row],[BF Stake]],R188-Weekly[[#This Row],[BF Stake]]),R188)</f>
        <v>202</v>
      </c>
      <c r="S189" s="9">
        <f>IFERROR(IF(Weekly[[#This Row],[Won Bet?]]="yes",S188+(((Weekly[[#This Row],[BF Odds]]*Weekly[[#This Row],[BF Stake]])-Weekly[[#This Row],[BF Stake]])*0.95),S188-Weekly[[#This Row],[BF Stake]]),S188)</f>
        <v>199.15</v>
      </c>
      <c r="T189" s="13">
        <v>1.57</v>
      </c>
      <c r="U189" s="13">
        <v>2.7</v>
      </c>
      <c r="V189" s="24">
        <f>IF(Weekly[[#This Row],[Actual]]="","",IF(AND(Weekly[[#This Row],[SVC_P]]=Weekly[[#This Row],[Actual]],Weekly[[#This Row],[SVC_P]]=TRUE),V188+Weekly[[#This Row],[BF H Odds]]-1,IF(AND(Weekly[[#This Row],[SVC_P]]=Weekly[[#This Row],[Actual]],Weekly[[#This Row],[SVC_P]]=FALSE),V188+Weekly[[#This Row],[BF V Odds]]-1,V188-1)))</f>
        <v>64.140000000000029</v>
      </c>
      <c r="W189" s="24">
        <f>IF(Weekly[[#This Row],[Actual]]="","",IF(AND(Weekly[[#This Row],[SVC_P]]=FALSE,Weekly[[#This Row],[Actual]]=TRUE),W188+Weekly[[#This Row],[BF H Odds]]-1,IF(AND(Weekly[[#This Row],[SVC_P]]=TRUE,Weekly[[#This Row],[Actual]]=FALSE,),W188+Weekly[[#This Row],[BF V Odds]]-1,W188-1)))</f>
        <v>-136.30000000000001</v>
      </c>
      <c r="X189" s="24">
        <f>IF(Weekly[[#This Row],[Actual]]="","",IF(AND(Weekly[[#This Row],[ADBC_P]]=Weekly[[#This Row],[Actual]],Weekly[[#This Row],[ADBC_P]]=TRUE),X188+Weekly[[#This Row],[BF H Odds]]-1,IF(AND(Weekly[[#This Row],[ADBC_P]]=Weekly[[#This Row],[Actual]],Weekly[[#This Row],[ADBC_P]]=FALSE),X188+Weekly[[#This Row],[BF V Odds]]-1,X188-1)))</f>
        <v>49.010000000000019</v>
      </c>
      <c r="Y189" s="24">
        <f>IF(Weekly[[#This Row],[Actual]]="","",IF(AND(Weekly[[#This Row],[ADBC_P]]=FALSE,Weekly[[#This Row],[Actual]]=TRUE),Y188+Weekly[[#This Row],[BF H Odds]]-1,IF(AND(Weekly[[#This Row],[ADBC_P]]=TRUE,Weekly[[#This Row],[Actual]]=FALSE),Y188+Weekly[[#This Row],[BF V Odds]]-1,Y188-1)))</f>
        <v>35.870000000000012</v>
      </c>
      <c r="Z189" s="24">
        <f>IF(Weekly[[#This Row],[Actual]]="","",IF(AND(Weekly[[#This Row],[RFC_P]]=Weekly[[#This Row],[Actual]],Weekly[[#This Row],[RFC_P]]=TRUE),Z188+Weekly[[#This Row],[BF H Odds]]-1,IF(AND(Weekly[[#This Row],[RFC_P]]=Weekly[[#This Row],[Actual]],Weekly[[#This Row],[RFC_P]]=FALSE),Z188+Weekly[[#This Row],[BF V Odds]]-1,Z188-1)))</f>
        <v>38.160000000000025</v>
      </c>
      <c r="AA189" s="24">
        <f>IF(Weekly[[#This Row],[Actual]]="","",IF(AND(Weekly[[#This Row],[RFC_P]]=FALSE,Weekly[[#This Row],[Actual]]=TRUE),AA188+Weekly[[#This Row],[BF H Odds]]-1,IF(AND(Weekly[[#This Row],[RFC_P]]=TRUE,Weekly[[#This Row],[Actual]]=FALSE),AA188+Weekly[[#This Row],[BF V Odds]]-1,AA188-1)))</f>
        <v>46.720000000000013</v>
      </c>
      <c r="AB189" s="24">
        <f>IF(Weekly[[#This Row],[Actual]]="","",IF(AND(Weekly[[#This Row],[GBC_P]]=Weekly[[#This Row],[Actual]],Weekly[[#This Row],[GBC_P]]=TRUE),AB188+Weekly[[#This Row],[BF H Odds]]-1,IF(AND(Weekly[[#This Row],[GBC_P]]=Weekly[[#This Row],[Actual]],Weekly[[#This Row],[GBC_P]]=FALSE),AB188+Weekly[[#This Row],[BF V Odds]]-1,AB188-1)))</f>
        <v>28.840000000000007</v>
      </c>
      <c r="AC189" s="24">
        <f>IF(Weekly[[#This Row],[Actual]]="","",IF(AND(Weekly[[#This Row],[GBC_P]]=FALSE,Weekly[[#This Row],[Actual]]=TRUE),AC188+Weekly[[#This Row],[BF H Odds]]-1,IF(AND(Weekly[[#This Row],[GBC_P]]=TRUE,Weekly[[#This Row],[Actual]]=FALSE),AC188+Weekly[[#This Row],[BF V Odds]]-1,AC188-1)))</f>
        <v>56.040000000000013</v>
      </c>
      <c r="AD189" s="24">
        <f>IF(Weekly[[#This Row],[Actual]]="","",IF(AND(Weekly[[#This Row],[HGBC_P]]=Weekly[[#This Row],[Actual]],Weekly[[#This Row],[HGBC_P]]=TRUE),AD188+Weekly[[#This Row],[BF H Odds]]-1,IF(AND(Weekly[[#This Row],[HGBC_P]]=Weekly[[#This Row],[Actual]],Weekly[[#This Row],[HGBC_P]]=FALSE),AD188+Weekly[[#This Row],[BF V Odds]]-1,AD188-1)))</f>
        <v>33.850000000000044</v>
      </c>
      <c r="AE189" s="24">
        <f>IF(Weekly[[#This Row],[Actual]]="","",IF(AND(Weekly[[#This Row],[HGBC_P]]=FALSE,Weekly[[#This Row],[Actual]]=TRUE),AE188+Weekly[[#This Row],[BF H Odds]]-1,IF(AND(Weekly[[#This Row],[HGBC_P]]=TRUE,Weekly[[#This Row],[Actual]]=FALSE),AE188+Weekly[[#This Row],[BF V Odds]]-1,AE188-1)))</f>
        <v>51.030000000000008</v>
      </c>
      <c r="AF189" s="24">
        <f>IF(Weekly[[#This Row],[Actual]]="","",IF(AND(Weekly[[#This Row],[XGB_P]]=Weekly[[#This Row],[Actual]],Weekly[[#This Row],[XGB_P]]=TRUE),AF188+Weekly[[#This Row],[BF H Odds]]-1,IF(AND(Weekly[[#This Row],[XGB_P]]=Weekly[[#This Row],[Actual]],Weekly[[#This Row],[XGB_P]]=FALSE),AF188+Weekly[[#This Row],[BF V Odds]]-1,AF188-1)))</f>
        <v>38.640000000000022</v>
      </c>
      <c r="AG189" s="24">
        <f>IF(Weekly[[#This Row],[Actual]]="","",IF(AND(Weekly[[#This Row],[XGB_P]]=FALSE,Weekly[[#This Row],[Actual]]=TRUE),AG188+Weekly[[#This Row],[BF H Odds]]-1,IF(AND(Weekly[[#This Row],[XGB_P]]=TRUE,Weekly[[#This Row],[Actual]]=FALSE),AG188+Weekly[[#This Row],[BF V Odds]]-1,AG188-1)))</f>
        <v>46.240000000000009</v>
      </c>
      <c r="AH189" s="24">
        <f>IF(Weekly[[#This Row],[Actual]]="","",IF(AND(Weekly[[#This Row],[QDA_P]]=Weekly[[#This Row],[Actual]],Weekly[[#This Row],[QDA_P]]=TRUE),AH188+Weekly[[#This Row],[BF H Odds]]-1,IF(AND(Weekly[[#This Row],[QDA_P]]=Weekly[[#This Row],[Actual]],Weekly[[#This Row],[QDA_P]]=FALSE),AH188+Weekly[[#This Row],[BF V Odds]]-1,AH188-1)))</f>
        <v>19.700000000000021</v>
      </c>
      <c r="AI189" s="24">
        <f>IF(Weekly[[#This Row],[Actual]]="","",IF(AND(Weekly[[#This Row],[QDA_P]]=FALSE,Weekly[[#This Row],[Actual]]=TRUE),AI188+Weekly[[#This Row],[BF H Odds]]-1,IF(AND(Weekly[[#This Row],[QDA_P]]=TRUE,Weekly[[#This Row],[Actual]]=FALSE),AI188+Weekly[[#This Row],[BF V Odds]]-1,AI188-1)))</f>
        <v>65.180000000000007</v>
      </c>
      <c r="AJ189" s="24">
        <f>IF(Weekly[[#This Row],[Actual]]="","",IF(AND(Weekly[[#This Row],[KNC_P]]=TRUE,Weekly[[#This Row],[Actual]]=TRUE),AJ188+Weekly[[#This Row],[BF H Odds]]-1,IF(AND(Weekly[[#This Row],[KNC_P]]=FALSE,Weekly[[#This Row],[Actual]]=FALSE),AJ188+Weekly[[#This Row],[BF V Odds]]-1,AJ188-1)))</f>
        <v>38</v>
      </c>
      <c r="AK189" s="24">
        <f>IF(Weekly[[#This Row],[Actual]]="","",IF(AND(Weekly[[#This Row],[KNC_P]]=FALSE,Weekly[[#This Row],[Actual]]=TRUE),AK188+Weekly[[#This Row],[BF H Odds]]-1,IF(AND(Weekly[[#This Row],[KNC_P]]=TRUE,Weekly[[#This Row],[Actual]]=FALSE),AK188+Weekly[[#This Row],[BF V Odds]]-1,AK188-1)))</f>
        <v>39.929999999999993</v>
      </c>
      <c r="AL189" s="30">
        <f>IF(Weekly[[#This Row],[Actual]]="","",COUNTIF(Weekly[[#This Row],[SVC_P]:[QDA_P]],TRUE))</f>
        <v>4</v>
      </c>
      <c r="AM189" s="30">
        <f>IF(Weekly[[#This Row],[Actual]]="","",COUNTIF(Weekly[[#This Row],[SVC_P]:[QDA_P]],FALSE))</f>
        <v>3</v>
      </c>
      <c r="AN189" t="str">
        <f>IF(AND(Weekly[[#This Row],[BF V Odds]]&gt;$BO$6,Weekly[[#This Row],[BF V Odds]] &lt; $BO$7),Weekly[[#This Row],[BF V Odds]],"")</f>
        <v/>
      </c>
      <c r="AO189" t="str">
        <f>IF(AND(Weekly[[#This Row],[BF H Odds]]&gt;$BO$6, Weekly[[#This Row],[BF H Odds]] &lt; $BO$7),Weekly[[#This Row],[BF H Odds]],"")</f>
        <v/>
      </c>
      <c r="AP189" s="37">
        <f>IF(AND(Weekly[[#This Row],[V Odds &lt;]]="",Weekly[[#This Row],[H Odds &lt;]]=""),AP188,IF(AND(Weekly[[#This Row],[H Odds &lt;]]&lt;&gt;"",Weekly[[#This Row],[SVC_P]]=TRUE,Weekly[[#This Row],[Actual]]=TRUE),AP188+Weekly[[#This Row],[H Odds &lt;]]-1,IF(AND(Weekly[[#This Row],[V Odds &lt;]]&lt;&gt;"",Weekly[[#This Row],[SVC_P]]=FALSE,Weekly[[#This Row],[Actual]]=FALSE),AP188+Weekly[[#This Row],[V Odds &lt;]]-1,IF(AND(Weekly[[#This Row],[V Odds &lt;]]&lt;&gt;"",Weekly[[#This Row],[SVC_P]]=FALSE,Weekly[[#This Row],[Actual]]=TRUE),AP188-1,IF(AND(Weekly[[#This Row],[H Odds &lt;]]&lt;&gt;"",Weekly[[#This Row],[SVC_P]]=TRUE,Weekly[[#This Row],[Actual]]=FALSE),AP188-1,AP188)))))</f>
        <v>63.63000000000001</v>
      </c>
      <c r="AQ189" s="37">
        <f>IF(AND(Weekly[[#This Row],[V Odds &lt;]]="",Weekly[[#This Row],[H Odds &lt;]]=""),AQ188,IF(AND(Weekly[[#This Row],[H Odds &lt;]]&lt;&gt;"",Weekly[[#This Row],[ADBC_P]]=TRUE,Weekly[[#This Row],[Actual]]=TRUE),AQ188+Weekly[[#This Row],[H Odds &lt;]]-1,IF(AND(Weekly[[#This Row],[V Odds &lt;]]&lt;&gt;"",Weekly[[#This Row],[ADBC_P]]=FALSE,Weekly[[#This Row],[Actual]]=FALSE),AQ188+Weekly[[#This Row],[V Odds &lt;]]-1,IF(AND(Weekly[[#This Row],[V Odds &lt;]]&lt;&gt;"",Weekly[[#This Row],[ADBC_P]]=FALSE,Weekly[[#This Row],[Actual]]=TRUE),AQ188-1,IF(AND(Weekly[[#This Row],[H Odds &lt;]]&lt;&gt;"",Weekly[[#This Row],[ADBC_P]]=TRUE,Weekly[[#This Row],[Actual]]=FALSE),AQ188-1,AQ188)))))</f>
        <v>53.379999999999995</v>
      </c>
      <c r="AR189" s="37">
        <f>IF(AND(Weekly[[#This Row],[V Odds &lt;]]="",Weekly[[#This Row],[H Odds &lt;]]=""),AR188,IF(AND(Weekly[[#This Row],[H Odds &lt;]]&lt;&gt;"",Weekly[[#This Row],[RFC_P]]=TRUE,Weekly[[#This Row],[Actual]]=TRUE),AR188+Weekly[[#This Row],[H Odds &lt;]]-1,IF(AND(Weekly[[#This Row],[V Odds &lt;]]&lt;&gt;"",Weekly[[#This Row],[RFC_P]]=FALSE,Weekly[[#This Row],[Actual]]=FALSE),AR188+Weekly[[#This Row],[V Odds &lt;]]-1,IF(AND(Weekly[[#This Row],[V Odds &lt;]]&lt;&gt;"",Weekly[[#This Row],[RFC_P]]=FALSE,Weekly[[#This Row],[Actual]]=TRUE),AR188-1,IF(AND(Weekly[[#This Row],[H Odds &lt;]]&lt;&gt;"",Weekly[[#This Row],[RFC_P]]=TRUE,Weekly[[#This Row],[Actual]]=FALSE),AR188-1,AR188)))))</f>
        <v>49.64</v>
      </c>
      <c r="AS189" s="37">
        <f>IF(AND(Weekly[[#This Row],[V Odds &lt;]]="",Weekly[[#This Row],[H Odds &lt;]]=""),AS188,IF(AND(Weekly[[#This Row],[H Odds &lt;]]&lt;&gt;"",Weekly[[#This Row],[GBC_P]]=TRUE,Weekly[[#This Row],[Actual]]=TRUE),AS188+Weekly[[#This Row],[H Odds &lt;]]-1,IF(AND(Weekly[[#This Row],[V Odds &lt;]]&lt;&gt;"",Weekly[[#This Row],[GBC_P]]=FALSE,Weekly[[#This Row],[Actual]]=FALSE),AS188+Weekly[[#This Row],[V Odds &lt;]]-1,IF(AND(Weekly[[#This Row],[V Odds &lt;]]&lt;&gt;"",Weekly[[#This Row],[GBC_P]]=FALSE,Weekly[[#This Row],[Actual]]=TRUE),AS188-1,IF(AND(Weekly[[#This Row],[H Odds &lt;]]&lt;&gt;"",Weekly[[#This Row],[GBC_P]]=TRUE,Weekly[[#This Row],[Actual]]=FALSE),AS188-1,AS188)))))</f>
        <v>47.08</v>
      </c>
      <c r="AT189" s="37">
        <f>IF(AND(Weekly[[#This Row],[V Odds &lt;]]="",Weekly[[#This Row],[H Odds &lt;]]=""),AT188,IF(AND(Weekly[[#This Row],[H Odds &lt;]]&lt;&gt;"",Weekly[[#This Row],[HGBC_P]]=TRUE,Weekly[[#This Row],[Actual]]=TRUE),AT188+Weekly[[#This Row],[H Odds &lt;]]-1,IF(AND(Weekly[[#This Row],[V Odds &lt;]]&lt;&gt;"",Weekly[[#This Row],[HGBC_P]]=FALSE,Weekly[[#This Row],[Actual]]=FALSE),AT188+Weekly[[#This Row],[V Odds &lt;]]-1,IF(AND(Weekly[[#This Row],[V Odds &lt;]]&lt;&gt;"",Weekly[[#This Row],[HGBC_P]]=FALSE,Weekly[[#This Row],[Actual]]=TRUE),AT188-1,IF(AND(Weekly[[#This Row],[H Odds &lt;]]&lt;&gt;"",Weekly[[#This Row],[HGBC_P]]=TRUE,Weekly[[#This Row],[Actual]]=FALSE),AT188-1,AT188)))))</f>
        <v>47.66</v>
      </c>
      <c r="AU189" s="37">
        <f>IF(AND(Weekly[[#This Row],[V Odds &lt;]]="",Weekly[[#This Row],[H Odds &lt;]]=""),AU188,IF(AND(Weekly[[#This Row],[H Odds &lt;]]&lt;&gt;"",Weekly[[#This Row],[XGB_P]]=TRUE,Weekly[[#This Row],[Actual]]=TRUE),AU188+Weekly[[#This Row],[H Odds &lt;]]-1,IF(AND(Weekly[[#This Row],[V Odds &lt;]]&lt;&gt;"",Weekly[[#This Row],[XGB_P]]=FALSE,Weekly[[#This Row],[Actual]]=FALSE),AU188+Weekly[[#This Row],[V Odds &lt;]]-1,IF(AND(Weekly[[#This Row],[V Odds &lt;]]&lt;&gt;"",Weekly[[#This Row],[XGB_P]]=FALSE,Weekly[[#This Row],[Actual]]=TRUE),AU188-1,IF(AND(Weekly[[#This Row],[H Odds &lt;]]&lt;&gt;"",Weekly[[#This Row],[XGB_P]]=TRUE,Weekly[[#This Row],[Actual]]=FALSE),AU188-1,AU188)))))</f>
        <v>50.010000000000005</v>
      </c>
      <c r="AV189" s="37">
        <f>IF(AND(Weekly[[#This Row],[V Odds &lt;]]="",Weekly[[#This Row],[H Odds &lt;]]=""),AV188,IF(AND(Weekly[[#This Row],[H Odds &lt;]]&lt;&gt;"",Weekly[[#This Row],[QDA_P]]=TRUE,Weekly[[#This Row],[Actual]]=TRUE),AV188+Weekly[[#This Row],[H Odds &lt;]]-1,IF(AND(Weekly[[#This Row],[V Odds &lt;]]&lt;&gt;"",Weekly[[#This Row],[QDA_P]]=FALSE,Weekly[[#This Row],[Actual]]=FALSE),AV188+Weekly[[#This Row],[V Odds &lt;]]-1,IF(AND(Weekly[[#This Row],[V Odds &lt;]]&lt;&gt;"",Weekly[[#This Row],[QDA_P]]=FALSE,Weekly[[#This Row],[Actual]]=TRUE),AV188-1,IF(AND(Weekly[[#This Row],[H Odds &lt;]]&lt;&gt;"",Weekly[[#This Row],[QDA_P]]=TRUE,Weekly[[#This Row],[Actual]]=FALSE),AV188-1,AV188)))))</f>
        <v>45.79999999999999</v>
      </c>
      <c r="AW189" s="37">
        <f>IF(AND(Weekly[[#This Row],[H Odds &lt;]]="",Weekly[[#This Row],[V Odds &lt;]]=""),AW188,IF(AND(Weekly[[#This Row],[KNC_P]]=Weekly[[#This Row],[Actual]],Weekly[[#This Row],[KNC_P]]=TRUE),AW188+Weekly[[#This Row],[BF H Odds]]-1,IF(AND(Weekly[[#This Row],[KNC_P]]=Weekly[[#This Row],[Actual]],Weekly[[#This Row],[KNC_P]]=FALSE),AW188+Weekly[[#This Row],[BF V Odds]]-1,AW188-1)))</f>
        <v>41.8</v>
      </c>
      <c r="AX189" s="37">
        <f>IF(AND(Weekly[[#This Row],[V Odds &lt;]]="",Weekly[[#This Row],[H Odds &lt;]]=""),AX188,IF(AND(Weekly[[#This Row],[V Odds &lt;]]&lt;&gt;"",Weekly[[#This Row],[FALSES]]&gt;0,Weekly[[#This Row],[Actual]]=FALSE),AX188+Weekly[[#This Row],[V Odds &lt;]]-1,IF(AND(Weekly[[#This Row],[H Odds &lt;]]&lt;&gt;"",Weekly[[#This Row],[TRUES]]&gt;0,Weekly[[#This Row],[Actual]]=TRUE),AX188+Weekly[[#This Row],[H Odds &lt;]]-1,IF(AND(Weekly[[#This Row],[V Odds &lt;]]&lt;&gt;"",Weekly[[#This Row],[FALSES]]=0),AX188,IF(AND(Weekly[[#This Row],[H Odds &lt;]]&lt;&gt;"",Weekly[[#This Row],[TRUES]]=0),AX188,AX188-1)))))</f>
        <v>68.749999999999986</v>
      </c>
      <c r="AY189" s="37">
        <f>IF(AND(Weekly[[#This Row],[V Odds &lt;]]="",Weekly[[#This Row],[H Odds &lt;]]=""),AY188,IF(AND(Weekly[[#This Row],[V Odds &lt;]]&lt;&gt;"",Weekly[[#This Row],[FALSES]]&gt;0,Weekly[[#This Row],[Actual]]=FALSE),AY188+((Weekly[[#This Row],[V Odds &lt;]]-1)*0.92),IF(AND(Weekly[[#This Row],[H Odds &lt;]]&lt;&gt;"",Weekly[[#This Row],[TRUES]]&gt;0,Weekly[[#This Row],[Actual]]=TRUE),AY188+((Weekly[[#This Row],[H Odds &lt;]]-1)*0.92),IF(AND(Weekly[[#This Row],[V Odds &lt;]]&lt;&gt;"",Weekly[[#This Row],[FALSES]]=0),AY188,IF(AND(Weekly[[#This Row],[H Odds &lt;]]&lt;&gt;"",Weekly[[#This Row],[TRUES]]=0),AY188,AY188-1)))))</f>
        <v>64.610000000000014</v>
      </c>
      <c r="AZ189" s="37">
        <f>IF(AND(Weekly[[#This Row],[V Odds &lt;]]="",Weekly[[#This Row],[H Odds &lt;]]=""),AZ188,IF(AND(Weekly[[#This Row],[V Odds &lt;]]&lt;&gt;"",Weekly[[#This Row],[Actual]]=FALSE),AZ188+Weekly[[#This Row],[V Odds &lt;]]-1,IF(AND(Weekly[[#This Row],[H Odds &lt;]]&lt;&gt;"",Weekly[[#This Row],[Actual]]=TRUE),AZ188+Weekly[[#This Row],[H Odds &lt;]]-1,AZ188-1)))</f>
        <v>70.719999999999985</v>
      </c>
      <c r="BA189" s="38">
        <f>IF(Weekly[[#This Row],[H Odds &lt;]]="",BA188,IF(AND(Weekly[[#This Row],[H Odds &lt;]]&lt;&gt;"",Weekly[[#This Row],[SVC_P]]=TRUE,Weekly[[#This Row],[Actual]]=TRUE),BA188+Weekly[[#This Row],[H Odds &lt;]]-1,IF(AND(Weekly[[#This Row],[H Odds &lt;]]&lt;&gt;"",Weekly[[#This Row],[SVC_P]]=TRUE,Weekly[[#This Row],[Actual]]=FALSE),BA188-1,BA188)))</f>
        <v>58.589999999999996</v>
      </c>
      <c r="BB189" s="38">
        <f>IF(Weekly[[#This Row],[H Odds &lt;]]="",BB188,IF(AND(Weekly[[#This Row],[H Odds &lt;]]&lt;&gt;"",Weekly[[#This Row],[ADBC_P]]=TRUE,Weekly[[#This Row],[Actual]]=TRUE),BB188+Weekly[[#This Row],[H Odds &lt;]]-1,IF(AND(Weekly[[#This Row],[H Odds &lt;]]&lt;&gt;"",Weekly[[#This Row],[ADBC_P]]=TRUE,Weekly[[#This Row],[Actual]]=FALSE),BB188-1,BB188)))</f>
        <v>45.059999999999995</v>
      </c>
      <c r="BC189" s="38">
        <f>IF(Weekly[[#This Row],[H Odds &lt;]]="",BC188,IF(AND(Weekly[[#This Row],[H Odds &lt;]]&lt;&gt;"",Weekly[[#This Row],[RFC_P]]=TRUE,Weekly[[#This Row],[Actual]]=TRUE),BC188+Weekly[[#This Row],[H Odds &lt;]]-1,IF(AND(Weekly[[#This Row],[H Odds &lt;]]&lt;&gt;"",Weekly[[#This Row],[RFC_P]]=TRUE,Weekly[[#This Row],[Actual]]=FALSE),BC188-1,BC188)))</f>
        <v>44.809999999999995</v>
      </c>
      <c r="BD189" s="38">
        <f>IF(Weekly[[#This Row],[H Odds &lt;]]="",BD188,IF(AND(Weekly[[#This Row],[H Odds &lt;]]&lt;&gt;"",Weekly[[#This Row],[GBC_P]]=TRUE,Weekly[[#This Row],[Actual]]=TRUE),BD188+Weekly[[#This Row],[H Odds &lt;]]-1,IF(AND(Weekly[[#This Row],[H Odds &lt;]]&lt;&gt;"",Weekly[[#This Row],[GBC_P]]=TRUE,Weekly[[#This Row],[Actual]]=FALSE),BD188-1,BD188)))</f>
        <v>43.76</v>
      </c>
      <c r="BE189" s="38">
        <f>IF(Weekly[[#This Row],[H Odds &lt;]]="",BE188,IF(AND(Weekly[[#This Row],[H Odds &lt;]]&lt;&gt;"",Weekly[[#This Row],[HGBC_P]]=TRUE,Weekly[[#This Row],[Actual]]=TRUE),BE188+Weekly[[#This Row],[H Odds &lt;]]-1,IF(AND(Weekly[[#This Row],[H Odds &lt;]]&lt;&gt;"",Weekly[[#This Row],[HGBC_P]]=TRUE,Weekly[[#This Row],[Actual]]=FALSE),BE188-1,BE188)))</f>
        <v>46.059999999999995</v>
      </c>
      <c r="BF189" s="38">
        <f>IF(Weekly[[#This Row],[H Odds &lt;]]="",BF188,IF(AND(Weekly[[#This Row],[H Odds &lt;]]&lt;&gt;"",Weekly[[#This Row],[XGB_P]]=TRUE,Weekly[[#This Row],[Actual]]=TRUE),BF188+Weekly[[#This Row],[H Odds &lt;]]-1,IF(AND(Weekly[[#This Row],[H Odds &lt;]]&lt;&gt;"",Weekly[[#This Row],[XGB_P]]=TRUE,Weekly[[#This Row],[Actual]]=FALSE),BF188-1,BF188)))</f>
        <v>47.28</v>
      </c>
      <c r="BG189" s="38">
        <f>IF(Weekly[[#This Row],[H Odds &lt;]]="",BG188,IF(AND(Weekly[[#This Row],[H Odds &lt;]]&lt;&gt;"",Weekly[[#This Row],[QDA_P]]=TRUE,Weekly[[#This Row],[Actual]]=TRUE),BG188+Weekly[[#This Row],[H Odds &lt;]]-1,IF(AND(Weekly[[#This Row],[H Odds &lt;]]&lt;&gt;"",Weekly[[#This Row],[QDA_P]]=TRUE,Weekly[[#This Row],[Actual]]=FALSE),BG188-1,BG188)))</f>
        <v>42.779999999999994</v>
      </c>
      <c r="BH189" s="38">
        <f>IF(Weekly[[#This Row],[H Odds &lt;]]="",BH188,IF(AND(Weekly[[#This Row],[H Odds &lt;]]&lt;&gt;"",Weekly[[#This Row],[KNC_P]]=TRUE,Weekly[[#This Row],[Actual]]=TRUE),BH188+Weekly[[#This Row],[H Odds &lt;]]-1,IF(AND(Weekly[[#This Row],[H Odds &lt;]]&lt;&gt;"",Weekly[[#This Row],[KNC_P]]=TRUE,Weekly[[#This Row],[Actual]]=FALSE),BH188-1,BH188)))</f>
        <v>41.05</v>
      </c>
      <c r="BI189" s="38">
        <f>IF(Weekly[[#This Row],[H Odds &lt;]]="",BI188,IF(AND(Weekly[[#This Row],[H Odds &lt;]]&lt;&gt;"",Weekly[[#This Row],[TRUES]]&gt;0,Weekly[[#This Row],[Actual]]=TRUE),BI188+Weekly[[#This Row],[H Odds &lt;]]-1,IF(AND(Weekly[[#This Row],[H Odds &lt;]]&lt;&gt;"",Weekly[[#This Row],[TRUES]]=0),BI188,BI188-1)))</f>
        <v>58.589999999999996</v>
      </c>
      <c r="BJ189" s="38">
        <f>IF(Weekly[[#This Row],[H Odds &lt;]]="",BJ188,IF(AND(Weekly[[#This Row],[H Odds &lt;]]&lt;&gt;"",Weekly[[#This Row],[Actual]]=TRUE),BJ188+Weekly[[#This Row],[H Odds &lt;]]-1,IF(AND(Weekly[[#This Row],[H Odds &lt;]]&lt;&gt;"",Weekly[[#This Row],[Actual]]=FALSE),BJ188-1,BJ188)))</f>
        <v>57.589999999999996</v>
      </c>
      <c r="BK189" s="58">
        <f>IF(AND(Weekly[[#This Row],[TRUES]]&gt;4,Weekly[[#This Row],[Actual]]=TRUE),BK188+Weekly[[#This Row],[BF H Odds]]-1,IF(AND(Weekly[[#This Row],[FALSES]]&gt;4,Weekly[[#This Row],[Actual]]=FALSE),BK188+Weekly[[#This Row],[BF V Odds]]-1,IF(AND(Weekly[[#This Row],[TRUES]]&gt;4,Weekly[[#This Row],[Actual]]=FALSE),BK188-1,IF(AND(Weekly[[#This Row],[FALSES]]&gt;4,Weekly[[#This Row],[Actual]]=TRUE),BK188-1,BK188))))</f>
        <v>38.050000000000018</v>
      </c>
      <c r="BL189" s="58">
        <f>IF(AND(Weekly[[#This Row],[TRUES]]&gt;5,Weekly[[#This Row],[Actual]]=TRUE),BL188+Weekly[[#This Row],[BF H Odds]]-1,IF(AND(Weekly[[#This Row],[FALSES]]&gt;5,Weekly[[#This Row],[Actual]]=FALSE),BL188+Weekly[[#This Row],[BF V Odds]]-1,IF(AND(Weekly[[#This Row],[TRUES]]&gt;5,Weekly[[#This Row],[Actual]]=FALSE),BL188-1,IF(AND(Weekly[[#This Row],[FALSES]]&gt;5,Weekly[[#This Row],[Actual]]=TRUE),BL188-1,BL188))))</f>
        <v>38.550000000000011</v>
      </c>
      <c r="BM189" s="58">
        <f>IF(AND(Weekly[[#This Row],[TRUES]]&gt;6,Weekly[[#This Row],[Actual]]=TRUE),BM188+Weekly[[#This Row],[BF H Odds]]-1,IF(AND(Weekly[[#This Row],[FALSES]]&gt;6,Weekly[[#This Row],[Actual]]=FALSE),BM188+Weekly[[#This Row],[BF V Odds]]-1,IF(AND(Weekly[[#This Row],[TRUES]]&gt;6,Weekly[[#This Row],[Actual]]=FALSE),BM188-1,IF(AND(Weekly[[#This Row],[FALSES]]&gt;6,Weekly[[#This Row],[Actual]]=TRUE),BM188-1,BM188))))</f>
        <v>41.790000000000006</v>
      </c>
      <c r="BN189" s="24"/>
    </row>
    <row r="190" spans="1:66" x14ac:dyDescent="0.25">
      <c r="A190" s="1">
        <v>217</v>
      </c>
      <c r="B190" s="10">
        <v>44266</v>
      </c>
      <c r="C190" s="33" t="s">
        <v>20</v>
      </c>
      <c r="D190" s="15" t="s">
        <v>13</v>
      </c>
      <c r="E190" t="b">
        <v>1</v>
      </c>
      <c r="F190" t="b">
        <v>0</v>
      </c>
      <c r="G190" t="b">
        <v>0</v>
      </c>
      <c r="H190" t="b">
        <v>0</v>
      </c>
      <c r="I190" t="b">
        <v>1</v>
      </c>
      <c r="J190" t="b">
        <v>0</v>
      </c>
      <c r="K190" t="b">
        <v>0</v>
      </c>
      <c r="L190" t="b">
        <v>0</v>
      </c>
      <c r="M190" t="s">
        <v>101</v>
      </c>
      <c r="N190">
        <v>5</v>
      </c>
      <c r="O190" t="str">
        <f>IF(Weekly[[#This Row],[BF V Odds]]&gt;$BO$6,Weekly[[#This Row],[BF V Odds]],"")</f>
        <v/>
      </c>
      <c r="P190" t="b">
        <v>1</v>
      </c>
      <c r="Q190" t="s">
        <v>76</v>
      </c>
      <c r="R190" s="9">
        <f>IFERROR(IF(Weekly[[#This Row],[Won Bet?]]="yes",R189+(Weekly[[#This Row],[BF Odds]]*Weekly[[#This Row],[BF Stake]])-Weekly[[#This Row],[BF Stake]],R189-Weekly[[#This Row],[BF Stake]]),R189)</f>
        <v>197</v>
      </c>
      <c r="S190" s="9">
        <f>IFERROR(IF(Weekly[[#This Row],[Won Bet?]]="yes",S189+(((Weekly[[#This Row],[BF Odds]]*Weekly[[#This Row],[BF Stake]])-Weekly[[#This Row],[BF Stake]])*0.95),S189-Weekly[[#This Row],[BF Stake]]),S189)</f>
        <v>194.15</v>
      </c>
      <c r="T190" s="13">
        <v>2.76</v>
      </c>
      <c r="U190" s="13">
        <v>1.55</v>
      </c>
      <c r="V190" s="24">
        <f>IF(Weekly[[#This Row],[Actual]]="","",IF(AND(Weekly[[#This Row],[SVC_P]]=Weekly[[#This Row],[Actual]],Weekly[[#This Row],[SVC_P]]=TRUE),V189+Weekly[[#This Row],[BF H Odds]]-1,IF(AND(Weekly[[#This Row],[SVC_P]]=Weekly[[#This Row],[Actual]],Weekly[[#This Row],[SVC_P]]=FALSE),V189+Weekly[[#This Row],[BF V Odds]]-1,V189-1)))</f>
        <v>64.690000000000026</v>
      </c>
      <c r="W190" s="24">
        <f>IF(Weekly[[#This Row],[Actual]]="","",IF(AND(Weekly[[#This Row],[SVC_P]]=FALSE,Weekly[[#This Row],[Actual]]=TRUE),W189+Weekly[[#This Row],[BF H Odds]]-1,IF(AND(Weekly[[#This Row],[SVC_P]]=TRUE,Weekly[[#This Row],[Actual]]=FALSE,),W189+Weekly[[#This Row],[BF V Odds]]-1,W189-1)))</f>
        <v>-137.30000000000001</v>
      </c>
      <c r="X190" s="24">
        <f>IF(Weekly[[#This Row],[Actual]]="","",IF(AND(Weekly[[#This Row],[ADBC_P]]=Weekly[[#This Row],[Actual]],Weekly[[#This Row],[ADBC_P]]=TRUE),X189+Weekly[[#This Row],[BF H Odds]]-1,IF(AND(Weekly[[#This Row],[ADBC_P]]=Weekly[[#This Row],[Actual]],Weekly[[#This Row],[ADBC_P]]=FALSE),X189+Weekly[[#This Row],[BF V Odds]]-1,X189-1)))</f>
        <v>48.010000000000019</v>
      </c>
      <c r="Y190" s="24">
        <f>IF(Weekly[[#This Row],[Actual]]="","",IF(AND(Weekly[[#This Row],[ADBC_P]]=FALSE,Weekly[[#This Row],[Actual]]=TRUE),Y189+Weekly[[#This Row],[BF H Odds]]-1,IF(AND(Weekly[[#This Row],[ADBC_P]]=TRUE,Weekly[[#This Row],[Actual]]=FALSE),Y189+Weekly[[#This Row],[BF V Odds]]-1,Y189-1)))</f>
        <v>36.420000000000009</v>
      </c>
      <c r="Z190" s="24">
        <f>IF(Weekly[[#This Row],[Actual]]="","",IF(AND(Weekly[[#This Row],[RFC_P]]=Weekly[[#This Row],[Actual]],Weekly[[#This Row],[RFC_P]]=TRUE),Z189+Weekly[[#This Row],[BF H Odds]]-1,IF(AND(Weekly[[#This Row],[RFC_P]]=Weekly[[#This Row],[Actual]],Weekly[[#This Row],[RFC_P]]=FALSE),Z189+Weekly[[#This Row],[BF V Odds]]-1,Z189-1)))</f>
        <v>37.160000000000025</v>
      </c>
      <c r="AA190" s="24">
        <f>IF(Weekly[[#This Row],[Actual]]="","",IF(AND(Weekly[[#This Row],[RFC_P]]=FALSE,Weekly[[#This Row],[Actual]]=TRUE),AA189+Weekly[[#This Row],[BF H Odds]]-1,IF(AND(Weekly[[#This Row],[RFC_P]]=TRUE,Weekly[[#This Row],[Actual]]=FALSE),AA189+Weekly[[#This Row],[BF V Odds]]-1,AA189-1)))</f>
        <v>47.27000000000001</v>
      </c>
      <c r="AB190" s="24">
        <f>IF(Weekly[[#This Row],[Actual]]="","",IF(AND(Weekly[[#This Row],[GBC_P]]=Weekly[[#This Row],[Actual]],Weekly[[#This Row],[GBC_P]]=TRUE),AB189+Weekly[[#This Row],[BF H Odds]]-1,IF(AND(Weekly[[#This Row],[GBC_P]]=Weekly[[#This Row],[Actual]],Weekly[[#This Row],[GBC_P]]=FALSE),AB189+Weekly[[#This Row],[BF V Odds]]-1,AB189-1)))</f>
        <v>27.840000000000007</v>
      </c>
      <c r="AC190" s="24">
        <f>IF(Weekly[[#This Row],[Actual]]="","",IF(AND(Weekly[[#This Row],[GBC_P]]=FALSE,Weekly[[#This Row],[Actual]]=TRUE),AC189+Weekly[[#This Row],[BF H Odds]]-1,IF(AND(Weekly[[#This Row],[GBC_P]]=TRUE,Weekly[[#This Row],[Actual]]=FALSE),AC189+Weekly[[#This Row],[BF V Odds]]-1,AC189-1)))</f>
        <v>56.590000000000011</v>
      </c>
      <c r="AD190" s="24">
        <f>IF(Weekly[[#This Row],[Actual]]="","",IF(AND(Weekly[[#This Row],[HGBC_P]]=Weekly[[#This Row],[Actual]],Weekly[[#This Row],[HGBC_P]]=TRUE),AD189+Weekly[[#This Row],[BF H Odds]]-1,IF(AND(Weekly[[#This Row],[HGBC_P]]=Weekly[[#This Row],[Actual]],Weekly[[#This Row],[HGBC_P]]=FALSE),AD189+Weekly[[#This Row],[BF V Odds]]-1,AD189-1)))</f>
        <v>34.400000000000041</v>
      </c>
      <c r="AE190" s="24">
        <f>IF(Weekly[[#This Row],[Actual]]="","",IF(AND(Weekly[[#This Row],[HGBC_P]]=FALSE,Weekly[[#This Row],[Actual]]=TRUE),AE189+Weekly[[#This Row],[BF H Odds]]-1,IF(AND(Weekly[[#This Row],[HGBC_P]]=TRUE,Weekly[[#This Row],[Actual]]=FALSE),AE189+Weekly[[#This Row],[BF V Odds]]-1,AE189-1)))</f>
        <v>50.030000000000008</v>
      </c>
      <c r="AF190" s="24">
        <f>IF(Weekly[[#This Row],[Actual]]="","",IF(AND(Weekly[[#This Row],[XGB_P]]=Weekly[[#This Row],[Actual]],Weekly[[#This Row],[XGB_P]]=TRUE),AF189+Weekly[[#This Row],[BF H Odds]]-1,IF(AND(Weekly[[#This Row],[XGB_P]]=Weekly[[#This Row],[Actual]],Weekly[[#This Row],[XGB_P]]=FALSE),AF189+Weekly[[#This Row],[BF V Odds]]-1,AF189-1)))</f>
        <v>37.640000000000022</v>
      </c>
      <c r="AG190" s="24">
        <f>IF(Weekly[[#This Row],[Actual]]="","",IF(AND(Weekly[[#This Row],[XGB_P]]=FALSE,Weekly[[#This Row],[Actual]]=TRUE),AG189+Weekly[[#This Row],[BF H Odds]]-1,IF(AND(Weekly[[#This Row],[XGB_P]]=TRUE,Weekly[[#This Row],[Actual]]=FALSE),AG189+Weekly[[#This Row],[BF V Odds]]-1,AG189-1)))</f>
        <v>46.790000000000006</v>
      </c>
      <c r="AH190" s="24">
        <f>IF(Weekly[[#This Row],[Actual]]="","",IF(AND(Weekly[[#This Row],[QDA_P]]=Weekly[[#This Row],[Actual]],Weekly[[#This Row],[QDA_P]]=TRUE),AH189+Weekly[[#This Row],[BF H Odds]]-1,IF(AND(Weekly[[#This Row],[QDA_P]]=Weekly[[#This Row],[Actual]],Weekly[[#This Row],[QDA_P]]=FALSE),AH189+Weekly[[#This Row],[BF V Odds]]-1,AH189-1)))</f>
        <v>18.700000000000021</v>
      </c>
      <c r="AI190" s="24">
        <f>IF(Weekly[[#This Row],[Actual]]="","",IF(AND(Weekly[[#This Row],[QDA_P]]=FALSE,Weekly[[#This Row],[Actual]]=TRUE),AI189+Weekly[[#This Row],[BF H Odds]]-1,IF(AND(Weekly[[#This Row],[QDA_P]]=TRUE,Weekly[[#This Row],[Actual]]=FALSE),AI189+Weekly[[#This Row],[BF V Odds]]-1,AI189-1)))</f>
        <v>65.73</v>
      </c>
      <c r="AJ190" s="24">
        <f>IF(Weekly[[#This Row],[Actual]]="","",IF(AND(Weekly[[#This Row],[KNC_P]]=TRUE,Weekly[[#This Row],[Actual]]=TRUE),AJ189+Weekly[[#This Row],[BF H Odds]]-1,IF(AND(Weekly[[#This Row],[KNC_P]]=FALSE,Weekly[[#This Row],[Actual]]=FALSE),AJ189+Weekly[[#This Row],[BF V Odds]]-1,AJ189-1)))</f>
        <v>37</v>
      </c>
      <c r="AK190" s="24">
        <f>IF(Weekly[[#This Row],[Actual]]="","",IF(AND(Weekly[[#This Row],[KNC_P]]=FALSE,Weekly[[#This Row],[Actual]]=TRUE),AK189+Weekly[[#This Row],[BF H Odds]]-1,IF(AND(Weekly[[#This Row],[KNC_P]]=TRUE,Weekly[[#This Row],[Actual]]=FALSE),AK189+Weekly[[#This Row],[BF V Odds]]-1,AK189-1)))</f>
        <v>40.47999999999999</v>
      </c>
      <c r="AL190" s="30">
        <f>IF(Weekly[[#This Row],[Actual]]="","",COUNTIF(Weekly[[#This Row],[SVC_P]:[QDA_P]],TRUE))</f>
        <v>2</v>
      </c>
      <c r="AM190" s="30">
        <f>IF(Weekly[[#This Row],[Actual]]="","",COUNTIF(Weekly[[#This Row],[SVC_P]:[QDA_P]],FALSE))</f>
        <v>5</v>
      </c>
      <c r="AN190" t="str">
        <f>IF(AND(Weekly[[#This Row],[BF V Odds]]&gt;$BO$6,Weekly[[#This Row],[BF V Odds]] &lt; $BO$7),Weekly[[#This Row],[BF V Odds]],"")</f>
        <v/>
      </c>
      <c r="AO190" t="str">
        <f>IF(AND(Weekly[[#This Row],[BF H Odds]]&gt;$BO$6, Weekly[[#This Row],[BF H Odds]] &lt; $BO$7),Weekly[[#This Row],[BF H Odds]],"")</f>
        <v/>
      </c>
      <c r="AP190" s="37">
        <f>IF(AND(Weekly[[#This Row],[V Odds &lt;]]="",Weekly[[#This Row],[H Odds &lt;]]=""),AP189,IF(AND(Weekly[[#This Row],[H Odds &lt;]]&lt;&gt;"",Weekly[[#This Row],[SVC_P]]=TRUE,Weekly[[#This Row],[Actual]]=TRUE),AP189+Weekly[[#This Row],[H Odds &lt;]]-1,IF(AND(Weekly[[#This Row],[V Odds &lt;]]&lt;&gt;"",Weekly[[#This Row],[SVC_P]]=FALSE,Weekly[[#This Row],[Actual]]=FALSE),AP189+Weekly[[#This Row],[V Odds &lt;]]-1,IF(AND(Weekly[[#This Row],[V Odds &lt;]]&lt;&gt;"",Weekly[[#This Row],[SVC_P]]=FALSE,Weekly[[#This Row],[Actual]]=TRUE),AP189-1,IF(AND(Weekly[[#This Row],[H Odds &lt;]]&lt;&gt;"",Weekly[[#This Row],[SVC_P]]=TRUE,Weekly[[#This Row],[Actual]]=FALSE),AP189-1,AP189)))))</f>
        <v>63.63000000000001</v>
      </c>
      <c r="AQ190" s="37">
        <f>IF(AND(Weekly[[#This Row],[V Odds &lt;]]="",Weekly[[#This Row],[H Odds &lt;]]=""),AQ189,IF(AND(Weekly[[#This Row],[H Odds &lt;]]&lt;&gt;"",Weekly[[#This Row],[ADBC_P]]=TRUE,Weekly[[#This Row],[Actual]]=TRUE),AQ189+Weekly[[#This Row],[H Odds &lt;]]-1,IF(AND(Weekly[[#This Row],[V Odds &lt;]]&lt;&gt;"",Weekly[[#This Row],[ADBC_P]]=FALSE,Weekly[[#This Row],[Actual]]=FALSE),AQ189+Weekly[[#This Row],[V Odds &lt;]]-1,IF(AND(Weekly[[#This Row],[V Odds &lt;]]&lt;&gt;"",Weekly[[#This Row],[ADBC_P]]=FALSE,Weekly[[#This Row],[Actual]]=TRUE),AQ189-1,IF(AND(Weekly[[#This Row],[H Odds &lt;]]&lt;&gt;"",Weekly[[#This Row],[ADBC_P]]=TRUE,Weekly[[#This Row],[Actual]]=FALSE),AQ189-1,AQ189)))))</f>
        <v>53.379999999999995</v>
      </c>
      <c r="AR190" s="37">
        <f>IF(AND(Weekly[[#This Row],[V Odds &lt;]]="",Weekly[[#This Row],[H Odds &lt;]]=""),AR189,IF(AND(Weekly[[#This Row],[H Odds &lt;]]&lt;&gt;"",Weekly[[#This Row],[RFC_P]]=TRUE,Weekly[[#This Row],[Actual]]=TRUE),AR189+Weekly[[#This Row],[H Odds &lt;]]-1,IF(AND(Weekly[[#This Row],[V Odds &lt;]]&lt;&gt;"",Weekly[[#This Row],[RFC_P]]=FALSE,Weekly[[#This Row],[Actual]]=FALSE),AR189+Weekly[[#This Row],[V Odds &lt;]]-1,IF(AND(Weekly[[#This Row],[V Odds &lt;]]&lt;&gt;"",Weekly[[#This Row],[RFC_P]]=FALSE,Weekly[[#This Row],[Actual]]=TRUE),AR189-1,IF(AND(Weekly[[#This Row],[H Odds &lt;]]&lt;&gt;"",Weekly[[#This Row],[RFC_P]]=TRUE,Weekly[[#This Row],[Actual]]=FALSE),AR189-1,AR189)))))</f>
        <v>49.64</v>
      </c>
      <c r="AS190" s="37">
        <f>IF(AND(Weekly[[#This Row],[V Odds &lt;]]="",Weekly[[#This Row],[H Odds &lt;]]=""),AS189,IF(AND(Weekly[[#This Row],[H Odds &lt;]]&lt;&gt;"",Weekly[[#This Row],[GBC_P]]=TRUE,Weekly[[#This Row],[Actual]]=TRUE),AS189+Weekly[[#This Row],[H Odds &lt;]]-1,IF(AND(Weekly[[#This Row],[V Odds &lt;]]&lt;&gt;"",Weekly[[#This Row],[GBC_P]]=FALSE,Weekly[[#This Row],[Actual]]=FALSE),AS189+Weekly[[#This Row],[V Odds &lt;]]-1,IF(AND(Weekly[[#This Row],[V Odds &lt;]]&lt;&gt;"",Weekly[[#This Row],[GBC_P]]=FALSE,Weekly[[#This Row],[Actual]]=TRUE),AS189-1,IF(AND(Weekly[[#This Row],[H Odds &lt;]]&lt;&gt;"",Weekly[[#This Row],[GBC_P]]=TRUE,Weekly[[#This Row],[Actual]]=FALSE),AS189-1,AS189)))))</f>
        <v>47.08</v>
      </c>
      <c r="AT190" s="37">
        <f>IF(AND(Weekly[[#This Row],[V Odds &lt;]]="",Weekly[[#This Row],[H Odds &lt;]]=""),AT189,IF(AND(Weekly[[#This Row],[H Odds &lt;]]&lt;&gt;"",Weekly[[#This Row],[HGBC_P]]=TRUE,Weekly[[#This Row],[Actual]]=TRUE),AT189+Weekly[[#This Row],[H Odds &lt;]]-1,IF(AND(Weekly[[#This Row],[V Odds &lt;]]&lt;&gt;"",Weekly[[#This Row],[HGBC_P]]=FALSE,Weekly[[#This Row],[Actual]]=FALSE),AT189+Weekly[[#This Row],[V Odds &lt;]]-1,IF(AND(Weekly[[#This Row],[V Odds &lt;]]&lt;&gt;"",Weekly[[#This Row],[HGBC_P]]=FALSE,Weekly[[#This Row],[Actual]]=TRUE),AT189-1,IF(AND(Weekly[[#This Row],[H Odds &lt;]]&lt;&gt;"",Weekly[[#This Row],[HGBC_P]]=TRUE,Weekly[[#This Row],[Actual]]=FALSE),AT189-1,AT189)))))</f>
        <v>47.66</v>
      </c>
      <c r="AU190" s="37">
        <f>IF(AND(Weekly[[#This Row],[V Odds &lt;]]="",Weekly[[#This Row],[H Odds &lt;]]=""),AU189,IF(AND(Weekly[[#This Row],[H Odds &lt;]]&lt;&gt;"",Weekly[[#This Row],[XGB_P]]=TRUE,Weekly[[#This Row],[Actual]]=TRUE),AU189+Weekly[[#This Row],[H Odds &lt;]]-1,IF(AND(Weekly[[#This Row],[V Odds &lt;]]&lt;&gt;"",Weekly[[#This Row],[XGB_P]]=FALSE,Weekly[[#This Row],[Actual]]=FALSE),AU189+Weekly[[#This Row],[V Odds &lt;]]-1,IF(AND(Weekly[[#This Row],[V Odds &lt;]]&lt;&gt;"",Weekly[[#This Row],[XGB_P]]=FALSE,Weekly[[#This Row],[Actual]]=TRUE),AU189-1,IF(AND(Weekly[[#This Row],[H Odds &lt;]]&lt;&gt;"",Weekly[[#This Row],[XGB_P]]=TRUE,Weekly[[#This Row],[Actual]]=FALSE),AU189-1,AU189)))))</f>
        <v>50.010000000000005</v>
      </c>
      <c r="AV190" s="37">
        <f>IF(AND(Weekly[[#This Row],[V Odds &lt;]]="",Weekly[[#This Row],[H Odds &lt;]]=""),AV189,IF(AND(Weekly[[#This Row],[H Odds &lt;]]&lt;&gt;"",Weekly[[#This Row],[QDA_P]]=TRUE,Weekly[[#This Row],[Actual]]=TRUE),AV189+Weekly[[#This Row],[H Odds &lt;]]-1,IF(AND(Weekly[[#This Row],[V Odds &lt;]]&lt;&gt;"",Weekly[[#This Row],[QDA_P]]=FALSE,Weekly[[#This Row],[Actual]]=FALSE),AV189+Weekly[[#This Row],[V Odds &lt;]]-1,IF(AND(Weekly[[#This Row],[V Odds &lt;]]&lt;&gt;"",Weekly[[#This Row],[QDA_P]]=FALSE,Weekly[[#This Row],[Actual]]=TRUE),AV189-1,IF(AND(Weekly[[#This Row],[H Odds &lt;]]&lt;&gt;"",Weekly[[#This Row],[QDA_P]]=TRUE,Weekly[[#This Row],[Actual]]=FALSE),AV189-1,AV189)))))</f>
        <v>45.79999999999999</v>
      </c>
      <c r="AW190" s="37">
        <f>IF(AND(Weekly[[#This Row],[H Odds &lt;]]="",Weekly[[#This Row],[V Odds &lt;]]=""),AW189,IF(AND(Weekly[[#This Row],[KNC_P]]=Weekly[[#This Row],[Actual]],Weekly[[#This Row],[KNC_P]]=TRUE),AW189+Weekly[[#This Row],[BF H Odds]]-1,IF(AND(Weekly[[#This Row],[KNC_P]]=Weekly[[#This Row],[Actual]],Weekly[[#This Row],[KNC_P]]=FALSE),AW189+Weekly[[#This Row],[BF V Odds]]-1,AW189-1)))</f>
        <v>41.8</v>
      </c>
      <c r="AX190" s="37">
        <f>IF(AND(Weekly[[#This Row],[V Odds &lt;]]="",Weekly[[#This Row],[H Odds &lt;]]=""),AX189,IF(AND(Weekly[[#This Row],[V Odds &lt;]]&lt;&gt;"",Weekly[[#This Row],[FALSES]]&gt;0,Weekly[[#This Row],[Actual]]=FALSE),AX189+Weekly[[#This Row],[V Odds &lt;]]-1,IF(AND(Weekly[[#This Row],[H Odds &lt;]]&lt;&gt;"",Weekly[[#This Row],[TRUES]]&gt;0,Weekly[[#This Row],[Actual]]=TRUE),AX189+Weekly[[#This Row],[H Odds &lt;]]-1,IF(AND(Weekly[[#This Row],[V Odds &lt;]]&lt;&gt;"",Weekly[[#This Row],[FALSES]]=0),AX189,IF(AND(Weekly[[#This Row],[H Odds &lt;]]&lt;&gt;"",Weekly[[#This Row],[TRUES]]=0),AX189,AX189-1)))))</f>
        <v>68.749999999999986</v>
      </c>
      <c r="AY190" s="37">
        <f>IF(AND(Weekly[[#This Row],[V Odds &lt;]]="",Weekly[[#This Row],[H Odds &lt;]]=""),AY189,IF(AND(Weekly[[#This Row],[V Odds &lt;]]&lt;&gt;"",Weekly[[#This Row],[FALSES]]&gt;0,Weekly[[#This Row],[Actual]]=FALSE),AY189+((Weekly[[#This Row],[V Odds &lt;]]-1)*0.92),IF(AND(Weekly[[#This Row],[H Odds &lt;]]&lt;&gt;"",Weekly[[#This Row],[TRUES]]&gt;0,Weekly[[#This Row],[Actual]]=TRUE),AY189+((Weekly[[#This Row],[H Odds &lt;]]-1)*0.92),IF(AND(Weekly[[#This Row],[V Odds &lt;]]&lt;&gt;"",Weekly[[#This Row],[FALSES]]=0),AY189,IF(AND(Weekly[[#This Row],[H Odds &lt;]]&lt;&gt;"",Weekly[[#This Row],[TRUES]]=0),AY189,AY189-1)))))</f>
        <v>64.610000000000014</v>
      </c>
      <c r="AZ190" s="37">
        <f>IF(AND(Weekly[[#This Row],[V Odds &lt;]]="",Weekly[[#This Row],[H Odds &lt;]]=""),AZ189,IF(AND(Weekly[[#This Row],[V Odds &lt;]]&lt;&gt;"",Weekly[[#This Row],[Actual]]=FALSE),AZ189+Weekly[[#This Row],[V Odds &lt;]]-1,IF(AND(Weekly[[#This Row],[H Odds &lt;]]&lt;&gt;"",Weekly[[#This Row],[Actual]]=TRUE),AZ189+Weekly[[#This Row],[H Odds &lt;]]-1,AZ189-1)))</f>
        <v>70.719999999999985</v>
      </c>
      <c r="BA190" s="38">
        <f>IF(Weekly[[#This Row],[H Odds &lt;]]="",BA189,IF(AND(Weekly[[#This Row],[H Odds &lt;]]&lt;&gt;"",Weekly[[#This Row],[SVC_P]]=TRUE,Weekly[[#This Row],[Actual]]=TRUE),BA189+Weekly[[#This Row],[H Odds &lt;]]-1,IF(AND(Weekly[[#This Row],[H Odds &lt;]]&lt;&gt;"",Weekly[[#This Row],[SVC_P]]=TRUE,Weekly[[#This Row],[Actual]]=FALSE),BA189-1,BA189)))</f>
        <v>58.589999999999996</v>
      </c>
      <c r="BB190" s="38">
        <f>IF(Weekly[[#This Row],[H Odds &lt;]]="",BB189,IF(AND(Weekly[[#This Row],[H Odds &lt;]]&lt;&gt;"",Weekly[[#This Row],[ADBC_P]]=TRUE,Weekly[[#This Row],[Actual]]=TRUE),BB189+Weekly[[#This Row],[H Odds &lt;]]-1,IF(AND(Weekly[[#This Row],[H Odds &lt;]]&lt;&gt;"",Weekly[[#This Row],[ADBC_P]]=TRUE,Weekly[[#This Row],[Actual]]=FALSE),BB189-1,BB189)))</f>
        <v>45.059999999999995</v>
      </c>
      <c r="BC190" s="38">
        <f>IF(Weekly[[#This Row],[H Odds &lt;]]="",BC189,IF(AND(Weekly[[#This Row],[H Odds &lt;]]&lt;&gt;"",Weekly[[#This Row],[RFC_P]]=TRUE,Weekly[[#This Row],[Actual]]=TRUE),BC189+Weekly[[#This Row],[H Odds &lt;]]-1,IF(AND(Weekly[[#This Row],[H Odds &lt;]]&lt;&gt;"",Weekly[[#This Row],[RFC_P]]=TRUE,Weekly[[#This Row],[Actual]]=FALSE),BC189-1,BC189)))</f>
        <v>44.809999999999995</v>
      </c>
      <c r="BD190" s="38">
        <f>IF(Weekly[[#This Row],[H Odds &lt;]]="",BD189,IF(AND(Weekly[[#This Row],[H Odds &lt;]]&lt;&gt;"",Weekly[[#This Row],[GBC_P]]=TRUE,Weekly[[#This Row],[Actual]]=TRUE),BD189+Weekly[[#This Row],[H Odds &lt;]]-1,IF(AND(Weekly[[#This Row],[H Odds &lt;]]&lt;&gt;"",Weekly[[#This Row],[GBC_P]]=TRUE,Weekly[[#This Row],[Actual]]=FALSE),BD189-1,BD189)))</f>
        <v>43.76</v>
      </c>
      <c r="BE190" s="38">
        <f>IF(Weekly[[#This Row],[H Odds &lt;]]="",BE189,IF(AND(Weekly[[#This Row],[H Odds &lt;]]&lt;&gt;"",Weekly[[#This Row],[HGBC_P]]=TRUE,Weekly[[#This Row],[Actual]]=TRUE),BE189+Weekly[[#This Row],[H Odds &lt;]]-1,IF(AND(Weekly[[#This Row],[H Odds &lt;]]&lt;&gt;"",Weekly[[#This Row],[HGBC_P]]=TRUE,Weekly[[#This Row],[Actual]]=FALSE),BE189-1,BE189)))</f>
        <v>46.059999999999995</v>
      </c>
      <c r="BF190" s="38">
        <f>IF(Weekly[[#This Row],[H Odds &lt;]]="",BF189,IF(AND(Weekly[[#This Row],[H Odds &lt;]]&lt;&gt;"",Weekly[[#This Row],[XGB_P]]=TRUE,Weekly[[#This Row],[Actual]]=TRUE),BF189+Weekly[[#This Row],[H Odds &lt;]]-1,IF(AND(Weekly[[#This Row],[H Odds &lt;]]&lt;&gt;"",Weekly[[#This Row],[XGB_P]]=TRUE,Weekly[[#This Row],[Actual]]=FALSE),BF189-1,BF189)))</f>
        <v>47.28</v>
      </c>
      <c r="BG190" s="38">
        <f>IF(Weekly[[#This Row],[H Odds &lt;]]="",BG189,IF(AND(Weekly[[#This Row],[H Odds &lt;]]&lt;&gt;"",Weekly[[#This Row],[QDA_P]]=TRUE,Weekly[[#This Row],[Actual]]=TRUE),BG189+Weekly[[#This Row],[H Odds &lt;]]-1,IF(AND(Weekly[[#This Row],[H Odds &lt;]]&lt;&gt;"",Weekly[[#This Row],[QDA_P]]=TRUE,Weekly[[#This Row],[Actual]]=FALSE),BG189-1,BG189)))</f>
        <v>42.779999999999994</v>
      </c>
      <c r="BH190" s="38">
        <f>IF(Weekly[[#This Row],[H Odds &lt;]]="",BH189,IF(AND(Weekly[[#This Row],[H Odds &lt;]]&lt;&gt;"",Weekly[[#This Row],[KNC_P]]=TRUE,Weekly[[#This Row],[Actual]]=TRUE),BH189+Weekly[[#This Row],[H Odds &lt;]]-1,IF(AND(Weekly[[#This Row],[H Odds &lt;]]&lt;&gt;"",Weekly[[#This Row],[KNC_P]]=TRUE,Weekly[[#This Row],[Actual]]=FALSE),BH189-1,BH189)))</f>
        <v>41.05</v>
      </c>
      <c r="BI190" s="38">
        <f>IF(Weekly[[#This Row],[H Odds &lt;]]="",BI189,IF(AND(Weekly[[#This Row],[H Odds &lt;]]&lt;&gt;"",Weekly[[#This Row],[TRUES]]&gt;0,Weekly[[#This Row],[Actual]]=TRUE),BI189+Weekly[[#This Row],[H Odds &lt;]]-1,IF(AND(Weekly[[#This Row],[H Odds &lt;]]&lt;&gt;"",Weekly[[#This Row],[TRUES]]=0),BI189,BI189-1)))</f>
        <v>58.589999999999996</v>
      </c>
      <c r="BJ190" s="38">
        <f>IF(Weekly[[#This Row],[H Odds &lt;]]="",BJ189,IF(AND(Weekly[[#This Row],[H Odds &lt;]]&lt;&gt;"",Weekly[[#This Row],[Actual]]=TRUE),BJ189+Weekly[[#This Row],[H Odds &lt;]]-1,IF(AND(Weekly[[#This Row],[H Odds &lt;]]&lt;&gt;"",Weekly[[#This Row],[Actual]]=FALSE),BJ189-1,BJ189)))</f>
        <v>57.589999999999996</v>
      </c>
      <c r="BK190" s="58">
        <f>IF(AND(Weekly[[#This Row],[TRUES]]&gt;4,Weekly[[#This Row],[Actual]]=TRUE),BK189+Weekly[[#This Row],[BF H Odds]]-1,IF(AND(Weekly[[#This Row],[FALSES]]&gt;4,Weekly[[#This Row],[Actual]]=FALSE),BK189+Weekly[[#This Row],[BF V Odds]]-1,IF(AND(Weekly[[#This Row],[TRUES]]&gt;4,Weekly[[#This Row],[Actual]]=FALSE),BK189-1,IF(AND(Weekly[[#This Row],[FALSES]]&gt;4,Weekly[[#This Row],[Actual]]=TRUE),BK189-1,BK189))))</f>
        <v>37.050000000000018</v>
      </c>
      <c r="BL190" s="58">
        <f>IF(AND(Weekly[[#This Row],[TRUES]]&gt;5,Weekly[[#This Row],[Actual]]=TRUE),BL189+Weekly[[#This Row],[BF H Odds]]-1,IF(AND(Weekly[[#This Row],[FALSES]]&gt;5,Weekly[[#This Row],[Actual]]=FALSE),BL189+Weekly[[#This Row],[BF V Odds]]-1,IF(AND(Weekly[[#This Row],[TRUES]]&gt;5,Weekly[[#This Row],[Actual]]=FALSE),BL189-1,IF(AND(Weekly[[#This Row],[FALSES]]&gt;5,Weekly[[#This Row],[Actual]]=TRUE),BL189-1,BL189))))</f>
        <v>38.550000000000011</v>
      </c>
      <c r="BM190" s="58">
        <f>IF(AND(Weekly[[#This Row],[TRUES]]&gt;6,Weekly[[#This Row],[Actual]]=TRUE),BM189+Weekly[[#This Row],[BF H Odds]]-1,IF(AND(Weekly[[#This Row],[FALSES]]&gt;6,Weekly[[#This Row],[Actual]]=FALSE),BM189+Weekly[[#This Row],[BF V Odds]]-1,IF(AND(Weekly[[#This Row],[TRUES]]&gt;6,Weekly[[#This Row],[Actual]]=FALSE),BM189-1,IF(AND(Weekly[[#This Row],[FALSES]]&gt;6,Weekly[[#This Row],[Actual]]=TRUE),BM189-1,BM189))))</f>
        <v>41.790000000000006</v>
      </c>
      <c r="BN190" s="24"/>
    </row>
    <row r="191" spans="1:66" x14ac:dyDescent="0.25">
      <c r="A191" s="1">
        <v>218</v>
      </c>
      <c r="B191" s="10">
        <v>44267</v>
      </c>
      <c r="C191" s="33" t="s">
        <v>17</v>
      </c>
      <c r="D191" s="15" t="s">
        <v>22</v>
      </c>
      <c r="E191" t="b">
        <v>1</v>
      </c>
      <c r="F191" t="b">
        <v>0</v>
      </c>
      <c r="G191" t="b">
        <v>1</v>
      </c>
      <c r="H191" t="b">
        <v>1</v>
      </c>
      <c r="I191" t="b">
        <v>1</v>
      </c>
      <c r="J191" t="b">
        <v>1</v>
      </c>
      <c r="K191" t="b">
        <v>0</v>
      </c>
      <c r="L191" t="b">
        <v>0</v>
      </c>
      <c r="N191" t="str">
        <f>IF(Weekly[[#This Row],[H/V]]="&lt;&gt;",1,"")</f>
        <v/>
      </c>
      <c r="O191" t="str">
        <f>IF(Weekly[[#This Row],[H/V]]="H",Weekly[[#This Row],[BF H Odds]],IF(Weekly[[#This Row],[H/V]]="V",Weekly[[#This Row],[BF V Odds]],""))</f>
        <v/>
      </c>
      <c r="P191" t="b">
        <v>0</v>
      </c>
      <c r="R191" s="9">
        <f>IFERROR(IF(Weekly[[#This Row],[Won Bet?]]="yes",R190+(Weekly[[#This Row],[BF Odds]]*Weekly[[#This Row],[BF Stake]])-Weekly[[#This Row],[BF Stake]],R190-Weekly[[#This Row],[BF Stake]]),R190)</f>
        <v>197</v>
      </c>
      <c r="S191" s="9">
        <f>IFERROR(IF(Weekly[[#This Row],[Won Bet?]]="yes",S190+(((Weekly[[#This Row],[BF Odds]]*Weekly[[#This Row],[BF Stake]])-Weekly[[#This Row],[BF Stake]])*0.95),S190-Weekly[[#This Row],[BF Stake]]),S190)</f>
        <v>194.15</v>
      </c>
      <c r="T191" s="13">
        <v>1.66</v>
      </c>
      <c r="U191" s="13">
        <v>2.36</v>
      </c>
      <c r="V191" s="24">
        <f>IF(Weekly[[#This Row],[Actual]]="","",IF(AND(Weekly[[#This Row],[SVC_P]]=Weekly[[#This Row],[Actual]],Weekly[[#This Row],[SVC_P]]=TRUE),V190+Weekly[[#This Row],[BF H Odds]]-1,IF(AND(Weekly[[#This Row],[SVC_P]]=Weekly[[#This Row],[Actual]],Weekly[[#This Row],[SVC_P]]=FALSE),V190+Weekly[[#This Row],[BF V Odds]]-1,V190-1)))</f>
        <v>63.690000000000026</v>
      </c>
      <c r="W191" s="24">
        <f>IF(Weekly[[#This Row],[Actual]]="","",IF(AND(Weekly[[#This Row],[SVC_P]]=FALSE,Weekly[[#This Row],[Actual]]=TRUE),W190+Weekly[[#This Row],[BF H Odds]]-1,IF(AND(Weekly[[#This Row],[SVC_P]]=TRUE,Weekly[[#This Row],[Actual]]=FALSE,),W190+Weekly[[#This Row],[BF V Odds]]-1,W190-1)))</f>
        <v>-138.30000000000001</v>
      </c>
      <c r="X191" s="24">
        <f>IF(Weekly[[#This Row],[Actual]]="","",IF(AND(Weekly[[#This Row],[ADBC_P]]=Weekly[[#This Row],[Actual]],Weekly[[#This Row],[ADBC_P]]=TRUE),X190+Weekly[[#This Row],[BF H Odds]]-1,IF(AND(Weekly[[#This Row],[ADBC_P]]=Weekly[[#This Row],[Actual]],Weekly[[#This Row],[ADBC_P]]=FALSE),X190+Weekly[[#This Row],[BF V Odds]]-1,X190-1)))</f>
        <v>48.670000000000016</v>
      </c>
      <c r="Y191" s="24">
        <f>IF(Weekly[[#This Row],[Actual]]="","",IF(AND(Weekly[[#This Row],[ADBC_P]]=FALSE,Weekly[[#This Row],[Actual]]=TRUE),Y190+Weekly[[#This Row],[BF H Odds]]-1,IF(AND(Weekly[[#This Row],[ADBC_P]]=TRUE,Weekly[[#This Row],[Actual]]=FALSE),Y190+Weekly[[#This Row],[BF V Odds]]-1,Y190-1)))</f>
        <v>35.420000000000009</v>
      </c>
      <c r="Z191" s="24">
        <f>IF(Weekly[[#This Row],[Actual]]="","",IF(AND(Weekly[[#This Row],[RFC_P]]=Weekly[[#This Row],[Actual]],Weekly[[#This Row],[RFC_P]]=TRUE),Z190+Weekly[[#This Row],[BF H Odds]]-1,IF(AND(Weekly[[#This Row],[RFC_P]]=Weekly[[#This Row],[Actual]],Weekly[[#This Row],[RFC_P]]=FALSE),Z190+Weekly[[#This Row],[BF V Odds]]-1,Z190-1)))</f>
        <v>36.160000000000025</v>
      </c>
      <c r="AA191" s="24">
        <f>IF(Weekly[[#This Row],[Actual]]="","",IF(AND(Weekly[[#This Row],[RFC_P]]=FALSE,Weekly[[#This Row],[Actual]]=TRUE),AA190+Weekly[[#This Row],[BF H Odds]]-1,IF(AND(Weekly[[#This Row],[RFC_P]]=TRUE,Weekly[[#This Row],[Actual]]=FALSE),AA190+Weekly[[#This Row],[BF V Odds]]-1,AA190-1)))</f>
        <v>47.930000000000007</v>
      </c>
      <c r="AB191" s="24">
        <f>IF(Weekly[[#This Row],[Actual]]="","",IF(AND(Weekly[[#This Row],[GBC_P]]=Weekly[[#This Row],[Actual]],Weekly[[#This Row],[GBC_P]]=TRUE),AB190+Weekly[[#This Row],[BF H Odds]]-1,IF(AND(Weekly[[#This Row],[GBC_P]]=Weekly[[#This Row],[Actual]],Weekly[[#This Row],[GBC_P]]=FALSE),AB190+Weekly[[#This Row],[BF V Odds]]-1,AB190-1)))</f>
        <v>26.840000000000007</v>
      </c>
      <c r="AC191" s="24">
        <f>IF(Weekly[[#This Row],[Actual]]="","",IF(AND(Weekly[[#This Row],[GBC_P]]=FALSE,Weekly[[#This Row],[Actual]]=TRUE),AC190+Weekly[[#This Row],[BF H Odds]]-1,IF(AND(Weekly[[#This Row],[GBC_P]]=TRUE,Weekly[[#This Row],[Actual]]=FALSE),AC190+Weekly[[#This Row],[BF V Odds]]-1,AC190-1)))</f>
        <v>57.250000000000007</v>
      </c>
      <c r="AD191" s="24">
        <f>IF(Weekly[[#This Row],[Actual]]="","",IF(AND(Weekly[[#This Row],[HGBC_P]]=Weekly[[#This Row],[Actual]],Weekly[[#This Row],[HGBC_P]]=TRUE),AD190+Weekly[[#This Row],[BF H Odds]]-1,IF(AND(Weekly[[#This Row],[HGBC_P]]=Weekly[[#This Row],[Actual]],Weekly[[#This Row],[HGBC_P]]=FALSE),AD190+Weekly[[#This Row],[BF V Odds]]-1,AD190-1)))</f>
        <v>33.400000000000041</v>
      </c>
      <c r="AE191" s="24">
        <f>IF(Weekly[[#This Row],[Actual]]="","",IF(AND(Weekly[[#This Row],[HGBC_P]]=FALSE,Weekly[[#This Row],[Actual]]=TRUE),AE190+Weekly[[#This Row],[BF H Odds]]-1,IF(AND(Weekly[[#This Row],[HGBC_P]]=TRUE,Weekly[[#This Row],[Actual]]=FALSE),AE190+Weekly[[#This Row],[BF V Odds]]-1,AE190-1)))</f>
        <v>50.690000000000005</v>
      </c>
      <c r="AF191" s="24">
        <f>IF(Weekly[[#This Row],[Actual]]="","",IF(AND(Weekly[[#This Row],[XGB_P]]=Weekly[[#This Row],[Actual]],Weekly[[#This Row],[XGB_P]]=TRUE),AF190+Weekly[[#This Row],[BF H Odds]]-1,IF(AND(Weekly[[#This Row],[XGB_P]]=Weekly[[#This Row],[Actual]],Weekly[[#This Row],[XGB_P]]=FALSE),AF190+Weekly[[#This Row],[BF V Odds]]-1,AF190-1)))</f>
        <v>36.640000000000022</v>
      </c>
      <c r="AG191" s="24">
        <f>IF(Weekly[[#This Row],[Actual]]="","",IF(AND(Weekly[[#This Row],[XGB_P]]=FALSE,Weekly[[#This Row],[Actual]]=TRUE),AG190+Weekly[[#This Row],[BF H Odds]]-1,IF(AND(Weekly[[#This Row],[XGB_P]]=TRUE,Weekly[[#This Row],[Actual]]=FALSE),AG190+Weekly[[#This Row],[BF V Odds]]-1,AG190-1)))</f>
        <v>47.45</v>
      </c>
      <c r="AH191" s="24">
        <f>IF(Weekly[[#This Row],[Actual]]="","",IF(AND(Weekly[[#This Row],[QDA_P]]=Weekly[[#This Row],[Actual]],Weekly[[#This Row],[QDA_P]]=TRUE),AH190+Weekly[[#This Row],[BF H Odds]]-1,IF(AND(Weekly[[#This Row],[QDA_P]]=Weekly[[#This Row],[Actual]],Weekly[[#This Row],[QDA_P]]=FALSE),AH190+Weekly[[#This Row],[BF V Odds]]-1,AH190-1)))</f>
        <v>19.360000000000021</v>
      </c>
      <c r="AI191" s="24">
        <f>IF(Weekly[[#This Row],[Actual]]="","",IF(AND(Weekly[[#This Row],[QDA_P]]=FALSE,Weekly[[#This Row],[Actual]]=TRUE),AI190+Weekly[[#This Row],[BF H Odds]]-1,IF(AND(Weekly[[#This Row],[QDA_P]]=TRUE,Weekly[[#This Row],[Actual]]=FALSE),AI190+Weekly[[#This Row],[BF V Odds]]-1,AI190-1)))</f>
        <v>64.73</v>
      </c>
      <c r="AJ191" s="24">
        <f>IF(Weekly[[#This Row],[Actual]]="","",IF(AND(Weekly[[#This Row],[KNC_P]]=TRUE,Weekly[[#This Row],[Actual]]=TRUE),AJ190+Weekly[[#This Row],[BF H Odds]]-1,IF(AND(Weekly[[#This Row],[KNC_P]]=FALSE,Weekly[[#This Row],[Actual]]=FALSE),AJ190+Weekly[[#This Row],[BF V Odds]]-1,AJ190-1)))</f>
        <v>37.659999999999997</v>
      </c>
      <c r="AK191" s="24">
        <f>IF(Weekly[[#This Row],[Actual]]="","",IF(AND(Weekly[[#This Row],[KNC_P]]=FALSE,Weekly[[#This Row],[Actual]]=TRUE),AK190+Weekly[[#This Row],[BF H Odds]]-1,IF(AND(Weekly[[#This Row],[KNC_P]]=TRUE,Weekly[[#This Row],[Actual]]=FALSE),AK190+Weekly[[#This Row],[BF V Odds]]-1,AK190-1)))</f>
        <v>39.47999999999999</v>
      </c>
      <c r="AL191" s="30">
        <f>IF(Weekly[[#This Row],[Actual]]="","",COUNTIF(Weekly[[#This Row],[SVC_P]:[QDA_P]],TRUE))</f>
        <v>5</v>
      </c>
      <c r="AM191" s="30">
        <f>IF(Weekly[[#This Row],[Actual]]="","",COUNTIF(Weekly[[#This Row],[SVC_P]:[QDA_P]],FALSE))</f>
        <v>2</v>
      </c>
      <c r="AN191" t="str">
        <f>IF(AND(Weekly[[#This Row],[BF V Odds]]&gt;$BO$6,Weekly[[#This Row],[BF V Odds]] &lt; $BO$7),Weekly[[#This Row],[BF V Odds]],"")</f>
        <v/>
      </c>
      <c r="AO191" t="str">
        <f>IF(AND(Weekly[[#This Row],[BF H Odds]]&gt;$BO$6, Weekly[[#This Row],[BF H Odds]] &lt; $BO$7),Weekly[[#This Row],[BF H Odds]],"")</f>
        <v/>
      </c>
      <c r="AP191" s="37">
        <f>IF(AND(Weekly[[#This Row],[V Odds &lt;]]="",Weekly[[#This Row],[H Odds &lt;]]=""),AP190,IF(AND(Weekly[[#This Row],[H Odds &lt;]]&lt;&gt;"",Weekly[[#This Row],[SVC_P]]=TRUE,Weekly[[#This Row],[Actual]]=TRUE),AP190+Weekly[[#This Row],[H Odds &lt;]]-1,IF(AND(Weekly[[#This Row],[V Odds &lt;]]&lt;&gt;"",Weekly[[#This Row],[SVC_P]]=FALSE,Weekly[[#This Row],[Actual]]=FALSE),AP190+Weekly[[#This Row],[V Odds &lt;]]-1,IF(AND(Weekly[[#This Row],[V Odds &lt;]]&lt;&gt;"",Weekly[[#This Row],[SVC_P]]=FALSE,Weekly[[#This Row],[Actual]]=TRUE),AP190-1,IF(AND(Weekly[[#This Row],[H Odds &lt;]]&lt;&gt;"",Weekly[[#This Row],[SVC_P]]=TRUE,Weekly[[#This Row],[Actual]]=FALSE),AP190-1,AP190)))))</f>
        <v>63.63000000000001</v>
      </c>
      <c r="AQ191" s="37">
        <f>IF(AND(Weekly[[#This Row],[V Odds &lt;]]="",Weekly[[#This Row],[H Odds &lt;]]=""),AQ190,IF(AND(Weekly[[#This Row],[H Odds &lt;]]&lt;&gt;"",Weekly[[#This Row],[ADBC_P]]=TRUE,Weekly[[#This Row],[Actual]]=TRUE),AQ190+Weekly[[#This Row],[H Odds &lt;]]-1,IF(AND(Weekly[[#This Row],[V Odds &lt;]]&lt;&gt;"",Weekly[[#This Row],[ADBC_P]]=FALSE,Weekly[[#This Row],[Actual]]=FALSE),AQ190+Weekly[[#This Row],[V Odds &lt;]]-1,IF(AND(Weekly[[#This Row],[V Odds &lt;]]&lt;&gt;"",Weekly[[#This Row],[ADBC_P]]=FALSE,Weekly[[#This Row],[Actual]]=TRUE),AQ190-1,IF(AND(Weekly[[#This Row],[H Odds &lt;]]&lt;&gt;"",Weekly[[#This Row],[ADBC_P]]=TRUE,Weekly[[#This Row],[Actual]]=FALSE),AQ190-1,AQ190)))))</f>
        <v>53.379999999999995</v>
      </c>
      <c r="AR191" s="37">
        <f>IF(AND(Weekly[[#This Row],[V Odds &lt;]]="",Weekly[[#This Row],[H Odds &lt;]]=""),AR190,IF(AND(Weekly[[#This Row],[H Odds &lt;]]&lt;&gt;"",Weekly[[#This Row],[RFC_P]]=TRUE,Weekly[[#This Row],[Actual]]=TRUE),AR190+Weekly[[#This Row],[H Odds &lt;]]-1,IF(AND(Weekly[[#This Row],[V Odds &lt;]]&lt;&gt;"",Weekly[[#This Row],[RFC_P]]=FALSE,Weekly[[#This Row],[Actual]]=FALSE),AR190+Weekly[[#This Row],[V Odds &lt;]]-1,IF(AND(Weekly[[#This Row],[V Odds &lt;]]&lt;&gt;"",Weekly[[#This Row],[RFC_P]]=FALSE,Weekly[[#This Row],[Actual]]=TRUE),AR190-1,IF(AND(Weekly[[#This Row],[H Odds &lt;]]&lt;&gt;"",Weekly[[#This Row],[RFC_P]]=TRUE,Weekly[[#This Row],[Actual]]=FALSE),AR190-1,AR190)))))</f>
        <v>49.64</v>
      </c>
      <c r="AS191" s="37">
        <f>IF(AND(Weekly[[#This Row],[V Odds &lt;]]="",Weekly[[#This Row],[H Odds &lt;]]=""),AS190,IF(AND(Weekly[[#This Row],[H Odds &lt;]]&lt;&gt;"",Weekly[[#This Row],[GBC_P]]=TRUE,Weekly[[#This Row],[Actual]]=TRUE),AS190+Weekly[[#This Row],[H Odds &lt;]]-1,IF(AND(Weekly[[#This Row],[V Odds &lt;]]&lt;&gt;"",Weekly[[#This Row],[GBC_P]]=FALSE,Weekly[[#This Row],[Actual]]=FALSE),AS190+Weekly[[#This Row],[V Odds &lt;]]-1,IF(AND(Weekly[[#This Row],[V Odds &lt;]]&lt;&gt;"",Weekly[[#This Row],[GBC_P]]=FALSE,Weekly[[#This Row],[Actual]]=TRUE),AS190-1,IF(AND(Weekly[[#This Row],[H Odds &lt;]]&lt;&gt;"",Weekly[[#This Row],[GBC_P]]=TRUE,Weekly[[#This Row],[Actual]]=FALSE),AS190-1,AS190)))))</f>
        <v>47.08</v>
      </c>
      <c r="AT191" s="37">
        <f>IF(AND(Weekly[[#This Row],[V Odds &lt;]]="",Weekly[[#This Row],[H Odds &lt;]]=""),AT190,IF(AND(Weekly[[#This Row],[H Odds &lt;]]&lt;&gt;"",Weekly[[#This Row],[HGBC_P]]=TRUE,Weekly[[#This Row],[Actual]]=TRUE),AT190+Weekly[[#This Row],[H Odds &lt;]]-1,IF(AND(Weekly[[#This Row],[V Odds &lt;]]&lt;&gt;"",Weekly[[#This Row],[HGBC_P]]=FALSE,Weekly[[#This Row],[Actual]]=FALSE),AT190+Weekly[[#This Row],[V Odds &lt;]]-1,IF(AND(Weekly[[#This Row],[V Odds &lt;]]&lt;&gt;"",Weekly[[#This Row],[HGBC_P]]=FALSE,Weekly[[#This Row],[Actual]]=TRUE),AT190-1,IF(AND(Weekly[[#This Row],[H Odds &lt;]]&lt;&gt;"",Weekly[[#This Row],[HGBC_P]]=TRUE,Weekly[[#This Row],[Actual]]=FALSE),AT190-1,AT190)))))</f>
        <v>47.66</v>
      </c>
      <c r="AU191" s="37">
        <f>IF(AND(Weekly[[#This Row],[V Odds &lt;]]="",Weekly[[#This Row],[H Odds &lt;]]=""),AU190,IF(AND(Weekly[[#This Row],[H Odds &lt;]]&lt;&gt;"",Weekly[[#This Row],[XGB_P]]=TRUE,Weekly[[#This Row],[Actual]]=TRUE),AU190+Weekly[[#This Row],[H Odds &lt;]]-1,IF(AND(Weekly[[#This Row],[V Odds &lt;]]&lt;&gt;"",Weekly[[#This Row],[XGB_P]]=FALSE,Weekly[[#This Row],[Actual]]=FALSE),AU190+Weekly[[#This Row],[V Odds &lt;]]-1,IF(AND(Weekly[[#This Row],[V Odds &lt;]]&lt;&gt;"",Weekly[[#This Row],[XGB_P]]=FALSE,Weekly[[#This Row],[Actual]]=TRUE),AU190-1,IF(AND(Weekly[[#This Row],[H Odds &lt;]]&lt;&gt;"",Weekly[[#This Row],[XGB_P]]=TRUE,Weekly[[#This Row],[Actual]]=FALSE),AU190-1,AU190)))))</f>
        <v>50.010000000000005</v>
      </c>
      <c r="AV191" s="37">
        <f>IF(AND(Weekly[[#This Row],[V Odds &lt;]]="",Weekly[[#This Row],[H Odds &lt;]]=""),AV190,IF(AND(Weekly[[#This Row],[H Odds &lt;]]&lt;&gt;"",Weekly[[#This Row],[QDA_P]]=TRUE,Weekly[[#This Row],[Actual]]=TRUE),AV190+Weekly[[#This Row],[H Odds &lt;]]-1,IF(AND(Weekly[[#This Row],[V Odds &lt;]]&lt;&gt;"",Weekly[[#This Row],[QDA_P]]=FALSE,Weekly[[#This Row],[Actual]]=FALSE),AV190+Weekly[[#This Row],[V Odds &lt;]]-1,IF(AND(Weekly[[#This Row],[V Odds &lt;]]&lt;&gt;"",Weekly[[#This Row],[QDA_P]]=FALSE,Weekly[[#This Row],[Actual]]=TRUE),AV190-1,IF(AND(Weekly[[#This Row],[H Odds &lt;]]&lt;&gt;"",Weekly[[#This Row],[QDA_P]]=TRUE,Weekly[[#This Row],[Actual]]=FALSE),AV190-1,AV190)))))</f>
        <v>45.79999999999999</v>
      </c>
      <c r="AW191" s="37">
        <f>IF(AND(Weekly[[#This Row],[H Odds &lt;]]="",Weekly[[#This Row],[V Odds &lt;]]=""),AW190,IF(AND(Weekly[[#This Row],[KNC_P]]=Weekly[[#This Row],[Actual]],Weekly[[#This Row],[KNC_P]]=TRUE),AW190+Weekly[[#This Row],[BF H Odds]]-1,IF(AND(Weekly[[#This Row],[KNC_P]]=Weekly[[#This Row],[Actual]],Weekly[[#This Row],[KNC_P]]=FALSE),AW190+Weekly[[#This Row],[BF V Odds]]-1,AW190-1)))</f>
        <v>41.8</v>
      </c>
      <c r="AX191" s="37">
        <f>IF(AND(Weekly[[#This Row],[V Odds &lt;]]="",Weekly[[#This Row],[H Odds &lt;]]=""),AX190,IF(AND(Weekly[[#This Row],[V Odds &lt;]]&lt;&gt;"",Weekly[[#This Row],[FALSES]]&gt;0,Weekly[[#This Row],[Actual]]=FALSE),AX190+Weekly[[#This Row],[V Odds &lt;]]-1,IF(AND(Weekly[[#This Row],[H Odds &lt;]]&lt;&gt;"",Weekly[[#This Row],[TRUES]]&gt;0,Weekly[[#This Row],[Actual]]=TRUE),AX190+Weekly[[#This Row],[H Odds &lt;]]-1,IF(AND(Weekly[[#This Row],[V Odds &lt;]]&lt;&gt;"",Weekly[[#This Row],[FALSES]]=0),AX190,IF(AND(Weekly[[#This Row],[H Odds &lt;]]&lt;&gt;"",Weekly[[#This Row],[TRUES]]=0),AX190,AX190-1)))))</f>
        <v>68.749999999999986</v>
      </c>
      <c r="AY191" s="37">
        <f>IF(AND(Weekly[[#This Row],[V Odds &lt;]]="",Weekly[[#This Row],[H Odds &lt;]]=""),AY190,IF(AND(Weekly[[#This Row],[V Odds &lt;]]&lt;&gt;"",Weekly[[#This Row],[FALSES]]&gt;0,Weekly[[#This Row],[Actual]]=FALSE),AY190+((Weekly[[#This Row],[V Odds &lt;]]-1)*0.92),IF(AND(Weekly[[#This Row],[H Odds &lt;]]&lt;&gt;"",Weekly[[#This Row],[TRUES]]&gt;0,Weekly[[#This Row],[Actual]]=TRUE),AY190+((Weekly[[#This Row],[H Odds &lt;]]-1)*0.92),IF(AND(Weekly[[#This Row],[V Odds &lt;]]&lt;&gt;"",Weekly[[#This Row],[FALSES]]=0),AY190,IF(AND(Weekly[[#This Row],[H Odds &lt;]]&lt;&gt;"",Weekly[[#This Row],[TRUES]]=0),AY190,AY190-1)))))</f>
        <v>64.610000000000014</v>
      </c>
      <c r="AZ191" s="37">
        <f>IF(AND(Weekly[[#This Row],[V Odds &lt;]]="",Weekly[[#This Row],[H Odds &lt;]]=""),AZ190,IF(AND(Weekly[[#This Row],[V Odds &lt;]]&lt;&gt;"",Weekly[[#This Row],[Actual]]=FALSE),AZ190+Weekly[[#This Row],[V Odds &lt;]]-1,IF(AND(Weekly[[#This Row],[H Odds &lt;]]&lt;&gt;"",Weekly[[#This Row],[Actual]]=TRUE),AZ190+Weekly[[#This Row],[H Odds &lt;]]-1,AZ190-1)))</f>
        <v>70.719999999999985</v>
      </c>
      <c r="BA191" s="38">
        <f>IF(Weekly[[#This Row],[H Odds &lt;]]="",BA190,IF(AND(Weekly[[#This Row],[H Odds &lt;]]&lt;&gt;"",Weekly[[#This Row],[SVC_P]]=TRUE,Weekly[[#This Row],[Actual]]=TRUE),BA190+Weekly[[#This Row],[H Odds &lt;]]-1,IF(AND(Weekly[[#This Row],[H Odds &lt;]]&lt;&gt;"",Weekly[[#This Row],[SVC_P]]=TRUE,Weekly[[#This Row],[Actual]]=FALSE),BA190-1,BA190)))</f>
        <v>58.589999999999996</v>
      </c>
      <c r="BB191" s="38">
        <f>IF(Weekly[[#This Row],[H Odds &lt;]]="",BB190,IF(AND(Weekly[[#This Row],[H Odds &lt;]]&lt;&gt;"",Weekly[[#This Row],[ADBC_P]]=TRUE,Weekly[[#This Row],[Actual]]=TRUE),BB190+Weekly[[#This Row],[H Odds &lt;]]-1,IF(AND(Weekly[[#This Row],[H Odds &lt;]]&lt;&gt;"",Weekly[[#This Row],[ADBC_P]]=TRUE,Weekly[[#This Row],[Actual]]=FALSE),BB190-1,BB190)))</f>
        <v>45.059999999999995</v>
      </c>
      <c r="BC191" s="38">
        <f>IF(Weekly[[#This Row],[H Odds &lt;]]="",BC190,IF(AND(Weekly[[#This Row],[H Odds &lt;]]&lt;&gt;"",Weekly[[#This Row],[RFC_P]]=TRUE,Weekly[[#This Row],[Actual]]=TRUE),BC190+Weekly[[#This Row],[H Odds &lt;]]-1,IF(AND(Weekly[[#This Row],[H Odds &lt;]]&lt;&gt;"",Weekly[[#This Row],[RFC_P]]=TRUE,Weekly[[#This Row],[Actual]]=FALSE),BC190-1,BC190)))</f>
        <v>44.809999999999995</v>
      </c>
      <c r="BD191" s="38">
        <f>IF(Weekly[[#This Row],[H Odds &lt;]]="",BD190,IF(AND(Weekly[[#This Row],[H Odds &lt;]]&lt;&gt;"",Weekly[[#This Row],[GBC_P]]=TRUE,Weekly[[#This Row],[Actual]]=TRUE),BD190+Weekly[[#This Row],[H Odds &lt;]]-1,IF(AND(Weekly[[#This Row],[H Odds &lt;]]&lt;&gt;"",Weekly[[#This Row],[GBC_P]]=TRUE,Weekly[[#This Row],[Actual]]=FALSE),BD190-1,BD190)))</f>
        <v>43.76</v>
      </c>
      <c r="BE191" s="38">
        <f>IF(Weekly[[#This Row],[H Odds &lt;]]="",BE190,IF(AND(Weekly[[#This Row],[H Odds &lt;]]&lt;&gt;"",Weekly[[#This Row],[HGBC_P]]=TRUE,Weekly[[#This Row],[Actual]]=TRUE),BE190+Weekly[[#This Row],[H Odds &lt;]]-1,IF(AND(Weekly[[#This Row],[H Odds &lt;]]&lt;&gt;"",Weekly[[#This Row],[HGBC_P]]=TRUE,Weekly[[#This Row],[Actual]]=FALSE),BE190-1,BE190)))</f>
        <v>46.059999999999995</v>
      </c>
      <c r="BF191" s="38">
        <f>IF(Weekly[[#This Row],[H Odds &lt;]]="",BF190,IF(AND(Weekly[[#This Row],[H Odds &lt;]]&lt;&gt;"",Weekly[[#This Row],[XGB_P]]=TRUE,Weekly[[#This Row],[Actual]]=TRUE),BF190+Weekly[[#This Row],[H Odds &lt;]]-1,IF(AND(Weekly[[#This Row],[H Odds &lt;]]&lt;&gt;"",Weekly[[#This Row],[XGB_P]]=TRUE,Weekly[[#This Row],[Actual]]=FALSE),BF190-1,BF190)))</f>
        <v>47.28</v>
      </c>
      <c r="BG191" s="38">
        <f>IF(Weekly[[#This Row],[H Odds &lt;]]="",BG190,IF(AND(Weekly[[#This Row],[H Odds &lt;]]&lt;&gt;"",Weekly[[#This Row],[QDA_P]]=TRUE,Weekly[[#This Row],[Actual]]=TRUE),BG190+Weekly[[#This Row],[H Odds &lt;]]-1,IF(AND(Weekly[[#This Row],[H Odds &lt;]]&lt;&gt;"",Weekly[[#This Row],[QDA_P]]=TRUE,Weekly[[#This Row],[Actual]]=FALSE),BG190-1,BG190)))</f>
        <v>42.779999999999994</v>
      </c>
      <c r="BH191" s="38">
        <f>IF(Weekly[[#This Row],[H Odds &lt;]]="",BH190,IF(AND(Weekly[[#This Row],[H Odds &lt;]]&lt;&gt;"",Weekly[[#This Row],[KNC_P]]=TRUE,Weekly[[#This Row],[Actual]]=TRUE),BH190+Weekly[[#This Row],[H Odds &lt;]]-1,IF(AND(Weekly[[#This Row],[H Odds &lt;]]&lt;&gt;"",Weekly[[#This Row],[KNC_P]]=TRUE,Weekly[[#This Row],[Actual]]=FALSE),BH190-1,BH190)))</f>
        <v>41.05</v>
      </c>
      <c r="BI191" s="38">
        <f>IF(Weekly[[#This Row],[H Odds &lt;]]="",BI190,IF(AND(Weekly[[#This Row],[H Odds &lt;]]&lt;&gt;"",Weekly[[#This Row],[TRUES]]&gt;0,Weekly[[#This Row],[Actual]]=TRUE),BI190+Weekly[[#This Row],[H Odds &lt;]]-1,IF(AND(Weekly[[#This Row],[H Odds &lt;]]&lt;&gt;"",Weekly[[#This Row],[TRUES]]=0),BI190,BI190-1)))</f>
        <v>58.589999999999996</v>
      </c>
      <c r="BJ191" s="38">
        <f>IF(Weekly[[#This Row],[H Odds &lt;]]="",BJ190,IF(AND(Weekly[[#This Row],[H Odds &lt;]]&lt;&gt;"",Weekly[[#This Row],[Actual]]=TRUE),BJ190+Weekly[[#This Row],[H Odds &lt;]]-1,IF(AND(Weekly[[#This Row],[H Odds &lt;]]&lt;&gt;"",Weekly[[#This Row],[Actual]]=FALSE),BJ190-1,BJ190)))</f>
        <v>57.589999999999996</v>
      </c>
      <c r="BK191" s="58">
        <f>IF(AND(Weekly[[#This Row],[TRUES]]&gt;4,Weekly[[#This Row],[Actual]]=TRUE),BK190+Weekly[[#This Row],[BF H Odds]]-1,IF(AND(Weekly[[#This Row],[FALSES]]&gt;4,Weekly[[#This Row],[Actual]]=FALSE),BK190+Weekly[[#This Row],[BF V Odds]]-1,IF(AND(Weekly[[#This Row],[TRUES]]&gt;4,Weekly[[#This Row],[Actual]]=FALSE),BK190-1,IF(AND(Weekly[[#This Row],[FALSES]]&gt;4,Weekly[[#This Row],[Actual]]=TRUE),BK190-1,BK190))))</f>
        <v>36.050000000000018</v>
      </c>
      <c r="BL191" s="58">
        <f>IF(AND(Weekly[[#This Row],[TRUES]]&gt;5,Weekly[[#This Row],[Actual]]=TRUE),BL190+Weekly[[#This Row],[BF H Odds]]-1,IF(AND(Weekly[[#This Row],[FALSES]]&gt;5,Weekly[[#This Row],[Actual]]=FALSE),BL190+Weekly[[#This Row],[BF V Odds]]-1,IF(AND(Weekly[[#This Row],[TRUES]]&gt;5,Weekly[[#This Row],[Actual]]=FALSE),BL190-1,IF(AND(Weekly[[#This Row],[FALSES]]&gt;5,Weekly[[#This Row],[Actual]]=TRUE),BL190-1,BL190))))</f>
        <v>38.550000000000011</v>
      </c>
      <c r="BM191" s="58">
        <f>IF(AND(Weekly[[#This Row],[TRUES]]&gt;6,Weekly[[#This Row],[Actual]]=TRUE),BM190+Weekly[[#This Row],[BF H Odds]]-1,IF(AND(Weekly[[#This Row],[FALSES]]&gt;6,Weekly[[#This Row],[Actual]]=FALSE),BM190+Weekly[[#This Row],[BF V Odds]]-1,IF(AND(Weekly[[#This Row],[TRUES]]&gt;6,Weekly[[#This Row],[Actual]]=FALSE),BM190-1,IF(AND(Weekly[[#This Row],[FALSES]]&gt;6,Weekly[[#This Row],[Actual]]=TRUE),BM190-1,BM190))))</f>
        <v>41.790000000000006</v>
      </c>
      <c r="BN191" s="24"/>
    </row>
    <row r="192" spans="1:66" x14ac:dyDescent="0.25">
      <c r="A192" s="1">
        <v>219</v>
      </c>
      <c r="B192" s="10">
        <v>44267</v>
      </c>
      <c r="C192" s="33" t="s">
        <v>12</v>
      </c>
      <c r="D192" s="15" t="s">
        <v>34</v>
      </c>
      <c r="E192" t="b">
        <v>1</v>
      </c>
      <c r="F192" t="b">
        <v>1</v>
      </c>
      <c r="G192" t="b">
        <v>1</v>
      </c>
      <c r="H192" t="b">
        <v>1</v>
      </c>
      <c r="I192" t="b">
        <v>1</v>
      </c>
      <c r="J192" t="b">
        <v>1</v>
      </c>
      <c r="K192" t="b">
        <v>1</v>
      </c>
      <c r="L192" t="b">
        <v>1</v>
      </c>
      <c r="N192" t="str">
        <f>IF(Weekly[[#This Row],[H/V]]="&lt;&gt;",1,"")</f>
        <v/>
      </c>
      <c r="O192" t="str">
        <f>IF(Weekly[[#This Row],[H/V]]="H",Weekly[[#This Row],[BF H Odds]],IF(Weekly[[#This Row],[H/V]]="V",Weekly[[#This Row],[BF V Odds]],""))</f>
        <v/>
      </c>
      <c r="P192" t="b">
        <v>1</v>
      </c>
      <c r="R192" s="9">
        <f>IFERROR(IF(Weekly[[#This Row],[Won Bet?]]="yes",R191+(Weekly[[#This Row],[BF Odds]]*Weekly[[#This Row],[BF Stake]])-Weekly[[#This Row],[BF Stake]],R191-Weekly[[#This Row],[BF Stake]]),R191)</f>
        <v>197</v>
      </c>
      <c r="S192" s="9">
        <f>IFERROR(IF(Weekly[[#This Row],[Won Bet?]]="yes",S191+(((Weekly[[#This Row],[BF Odds]]*Weekly[[#This Row],[BF Stake]])-Weekly[[#This Row],[BF Stake]])*0.95),S191-Weekly[[#This Row],[BF Stake]]),S191)</f>
        <v>194.15</v>
      </c>
      <c r="T192" s="13">
        <v>3.35</v>
      </c>
      <c r="U192" s="13">
        <v>1.31</v>
      </c>
      <c r="V192" s="24">
        <f>IF(Weekly[[#This Row],[Actual]]="","",IF(AND(Weekly[[#This Row],[SVC_P]]=Weekly[[#This Row],[Actual]],Weekly[[#This Row],[SVC_P]]=TRUE),V191+Weekly[[#This Row],[BF H Odds]]-1,IF(AND(Weekly[[#This Row],[SVC_P]]=Weekly[[#This Row],[Actual]],Weekly[[#This Row],[SVC_P]]=FALSE),V191+Weekly[[#This Row],[BF V Odds]]-1,V191-1)))</f>
        <v>64.000000000000028</v>
      </c>
      <c r="W192" s="24">
        <f>IF(Weekly[[#This Row],[Actual]]="","",IF(AND(Weekly[[#This Row],[SVC_P]]=FALSE,Weekly[[#This Row],[Actual]]=TRUE),W191+Weekly[[#This Row],[BF H Odds]]-1,IF(AND(Weekly[[#This Row],[SVC_P]]=TRUE,Weekly[[#This Row],[Actual]]=FALSE,),W191+Weekly[[#This Row],[BF V Odds]]-1,W191-1)))</f>
        <v>-139.30000000000001</v>
      </c>
      <c r="X192" s="24">
        <f>IF(Weekly[[#This Row],[Actual]]="","",IF(AND(Weekly[[#This Row],[ADBC_P]]=Weekly[[#This Row],[Actual]],Weekly[[#This Row],[ADBC_P]]=TRUE),X191+Weekly[[#This Row],[BF H Odds]]-1,IF(AND(Weekly[[#This Row],[ADBC_P]]=Weekly[[#This Row],[Actual]],Weekly[[#This Row],[ADBC_P]]=FALSE),X191+Weekly[[#This Row],[BF V Odds]]-1,X191-1)))</f>
        <v>48.980000000000018</v>
      </c>
      <c r="Y192" s="24">
        <f>IF(Weekly[[#This Row],[Actual]]="","",IF(AND(Weekly[[#This Row],[ADBC_P]]=FALSE,Weekly[[#This Row],[Actual]]=TRUE),Y191+Weekly[[#This Row],[BF H Odds]]-1,IF(AND(Weekly[[#This Row],[ADBC_P]]=TRUE,Weekly[[#This Row],[Actual]]=FALSE),Y191+Weekly[[#This Row],[BF V Odds]]-1,Y191-1)))</f>
        <v>34.420000000000009</v>
      </c>
      <c r="Z192" s="24">
        <f>IF(Weekly[[#This Row],[Actual]]="","",IF(AND(Weekly[[#This Row],[RFC_P]]=Weekly[[#This Row],[Actual]],Weekly[[#This Row],[RFC_P]]=TRUE),Z191+Weekly[[#This Row],[BF H Odds]]-1,IF(AND(Weekly[[#This Row],[RFC_P]]=Weekly[[#This Row],[Actual]],Weekly[[#This Row],[RFC_P]]=FALSE),Z191+Weekly[[#This Row],[BF V Odds]]-1,Z191-1)))</f>
        <v>36.470000000000027</v>
      </c>
      <c r="AA192" s="24">
        <f>IF(Weekly[[#This Row],[Actual]]="","",IF(AND(Weekly[[#This Row],[RFC_P]]=FALSE,Weekly[[#This Row],[Actual]]=TRUE),AA191+Weekly[[#This Row],[BF H Odds]]-1,IF(AND(Weekly[[#This Row],[RFC_P]]=TRUE,Weekly[[#This Row],[Actual]]=FALSE),AA191+Weekly[[#This Row],[BF V Odds]]-1,AA191-1)))</f>
        <v>46.930000000000007</v>
      </c>
      <c r="AB192" s="24">
        <f>IF(Weekly[[#This Row],[Actual]]="","",IF(AND(Weekly[[#This Row],[GBC_P]]=Weekly[[#This Row],[Actual]],Weekly[[#This Row],[GBC_P]]=TRUE),AB191+Weekly[[#This Row],[BF H Odds]]-1,IF(AND(Weekly[[#This Row],[GBC_P]]=Weekly[[#This Row],[Actual]],Weekly[[#This Row],[GBC_P]]=FALSE),AB191+Weekly[[#This Row],[BF V Odds]]-1,AB191-1)))</f>
        <v>27.150000000000006</v>
      </c>
      <c r="AC192" s="24">
        <f>IF(Weekly[[#This Row],[Actual]]="","",IF(AND(Weekly[[#This Row],[GBC_P]]=FALSE,Weekly[[#This Row],[Actual]]=TRUE),AC191+Weekly[[#This Row],[BF H Odds]]-1,IF(AND(Weekly[[#This Row],[GBC_P]]=TRUE,Weekly[[#This Row],[Actual]]=FALSE),AC191+Weekly[[#This Row],[BF V Odds]]-1,AC191-1)))</f>
        <v>56.250000000000007</v>
      </c>
      <c r="AD192" s="24">
        <f>IF(Weekly[[#This Row],[Actual]]="","",IF(AND(Weekly[[#This Row],[HGBC_P]]=Weekly[[#This Row],[Actual]],Weekly[[#This Row],[HGBC_P]]=TRUE),AD191+Weekly[[#This Row],[BF H Odds]]-1,IF(AND(Weekly[[#This Row],[HGBC_P]]=Weekly[[#This Row],[Actual]],Weekly[[#This Row],[HGBC_P]]=FALSE),AD191+Weekly[[#This Row],[BF V Odds]]-1,AD191-1)))</f>
        <v>33.710000000000043</v>
      </c>
      <c r="AE192" s="24">
        <f>IF(Weekly[[#This Row],[Actual]]="","",IF(AND(Weekly[[#This Row],[HGBC_P]]=FALSE,Weekly[[#This Row],[Actual]]=TRUE),AE191+Weekly[[#This Row],[BF H Odds]]-1,IF(AND(Weekly[[#This Row],[HGBC_P]]=TRUE,Weekly[[#This Row],[Actual]]=FALSE),AE191+Weekly[[#This Row],[BF V Odds]]-1,AE191-1)))</f>
        <v>49.690000000000005</v>
      </c>
      <c r="AF192" s="24">
        <f>IF(Weekly[[#This Row],[Actual]]="","",IF(AND(Weekly[[#This Row],[XGB_P]]=Weekly[[#This Row],[Actual]],Weekly[[#This Row],[XGB_P]]=TRUE),AF191+Weekly[[#This Row],[BF H Odds]]-1,IF(AND(Weekly[[#This Row],[XGB_P]]=Weekly[[#This Row],[Actual]],Weekly[[#This Row],[XGB_P]]=FALSE),AF191+Weekly[[#This Row],[BF V Odds]]-1,AF191-1)))</f>
        <v>36.950000000000024</v>
      </c>
      <c r="AG192" s="24">
        <f>IF(Weekly[[#This Row],[Actual]]="","",IF(AND(Weekly[[#This Row],[XGB_P]]=FALSE,Weekly[[#This Row],[Actual]]=TRUE),AG191+Weekly[[#This Row],[BF H Odds]]-1,IF(AND(Weekly[[#This Row],[XGB_P]]=TRUE,Weekly[[#This Row],[Actual]]=FALSE),AG191+Weekly[[#This Row],[BF V Odds]]-1,AG191-1)))</f>
        <v>46.45</v>
      </c>
      <c r="AH192" s="24">
        <f>IF(Weekly[[#This Row],[Actual]]="","",IF(AND(Weekly[[#This Row],[QDA_P]]=Weekly[[#This Row],[Actual]],Weekly[[#This Row],[QDA_P]]=TRUE),AH191+Weekly[[#This Row],[BF H Odds]]-1,IF(AND(Weekly[[#This Row],[QDA_P]]=Weekly[[#This Row],[Actual]],Weekly[[#This Row],[QDA_P]]=FALSE),AH191+Weekly[[#This Row],[BF V Odds]]-1,AH191-1)))</f>
        <v>19.670000000000019</v>
      </c>
      <c r="AI192" s="24">
        <f>IF(Weekly[[#This Row],[Actual]]="","",IF(AND(Weekly[[#This Row],[QDA_P]]=FALSE,Weekly[[#This Row],[Actual]]=TRUE),AI191+Weekly[[#This Row],[BF H Odds]]-1,IF(AND(Weekly[[#This Row],[QDA_P]]=TRUE,Weekly[[#This Row],[Actual]]=FALSE),AI191+Weekly[[#This Row],[BF V Odds]]-1,AI191-1)))</f>
        <v>63.730000000000004</v>
      </c>
      <c r="AJ192" s="24">
        <f>IF(Weekly[[#This Row],[Actual]]="","",IF(AND(Weekly[[#This Row],[KNC_P]]=TRUE,Weekly[[#This Row],[Actual]]=TRUE),AJ191+Weekly[[#This Row],[BF H Odds]]-1,IF(AND(Weekly[[#This Row],[KNC_P]]=FALSE,Weekly[[#This Row],[Actual]]=FALSE),AJ191+Weekly[[#This Row],[BF V Odds]]-1,AJ191-1)))</f>
        <v>37.97</v>
      </c>
      <c r="AK192" s="24">
        <f>IF(Weekly[[#This Row],[Actual]]="","",IF(AND(Weekly[[#This Row],[KNC_P]]=FALSE,Weekly[[#This Row],[Actual]]=TRUE),AK191+Weekly[[#This Row],[BF H Odds]]-1,IF(AND(Weekly[[#This Row],[KNC_P]]=TRUE,Weekly[[#This Row],[Actual]]=FALSE),AK191+Weekly[[#This Row],[BF V Odds]]-1,AK191-1)))</f>
        <v>38.47999999999999</v>
      </c>
      <c r="AL192" s="30">
        <f>IF(Weekly[[#This Row],[Actual]]="","",COUNTIF(Weekly[[#This Row],[SVC_P]:[QDA_P]],TRUE))</f>
        <v>7</v>
      </c>
      <c r="AM192" s="30">
        <f>IF(Weekly[[#This Row],[Actual]]="","",COUNTIF(Weekly[[#This Row],[SVC_P]:[QDA_P]],FALSE))</f>
        <v>0</v>
      </c>
      <c r="AN192">
        <f>IF(AND(Weekly[[#This Row],[BF V Odds]]&gt;$BO$6,Weekly[[#This Row],[BF V Odds]] &lt; $BO$7),Weekly[[#This Row],[BF V Odds]],"")</f>
        <v>3.35</v>
      </c>
      <c r="AO192" t="str">
        <f>IF(AND(Weekly[[#This Row],[BF H Odds]]&gt;$BO$6, Weekly[[#This Row],[BF H Odds]] &lt; $BO$7),Weekly[[#This Row],[BF H Odds]],"")</f>
        <v/>
      </c>
      <c r="AP192" s="37">
        <f>IF(AND(Weekly[[#This Row],[V Odds &lt;]]="",Weekly[[#This Row],[H Odds &lt;]]=""),AP191,IF(AND(Weekly[[#This Row],[H Odds &lt;]]&lt;&gt;"",Weekly[[#This Row],[SVC_P]]=TRUE,Weekly[[#This Row],[Actual]]=TRUE),AP191+Weekly[[#This Row],[H Odds &lt;]]-1,IF(AND(Weekly[[#This Row],[V Odds &lt;]]&lt;&gt;"",Weekly[[#This Row],[SVC_P]]=FALSE,Weekly[[#This Row],[Actual]]=FALSE),AP191+Weekly[[#This Row],[V Odds &lt;]]-1,IF(AND(Weekly[[#This Row],[V Odds &lt;]]&lt;&gt;"",Weekly[[#This Row],[SVC_P]]=FALSE,Weekly[[#This Row],[Actual]]=TRUE),AP191-1,IF(AND(Weekly[[#This Row],[H Odds &lt;]]&lt;&gt;"",Weekly[[#This Row],[SVC_P]]=TRUE,Weekly[[#This Row],[Actual]]=FALSE),AP191-1,AP191)))))</f>
        <v>63.63000000000001</v>
      </c>
      <c r="AQ192" s="37">
        <f>IF(AND(Weekly[[#This Row],[V Odds &lt;]]="",Weekly[[#This Row],[H Odds &lt;]]=""),AQ191,IF(AND(Weekly[[#This Row],[H Odds &lt;]]&lt;&gt;"",Weekly[[#This Row],[ADBC_P]]=TRUE,Weekly[[#This Row],[Actual]]=TRUE),AQ191+Weekly[[#This Row],[H Odds &lt;]]-1,IF(AND(Weekly[[#This Row],[V Odds &lt;]]&lt;&gt;"",Weekly[[#This Row],[ADBC_P]]=FALSE,Weekly[[#This Row],[Actual]]=FALSE),AQ191+Weekly[[#This Row],[V Odds &lt;]]-1,IF(AND(Weekly[[#This Row],[V Odds &lt;]]&lt;&gt;"",Weekly[[#This Row],[ADBC_P]]=FALSE,Weekly[[#This Row],[Actual]]=TRUE),AQ191-1,IF(AND(Weekly[[#This Row],[H Odds &lt;]]&lt;&gt;"",Weekly[[#This Row],[ADBC_P]]=TRUE,Weekly[[#This Row],[Actual]]=FALSE),AQ191-1,AQ191)))))</f>
        <v>53.379999999999995</v>
      </c>
      <c r="AR192" s="37">
        <f>IF(AND(Weekly[[#This Row],[V Odds &lt;]]="",Weekly[[#This Row],[H Odds &lt;]]=""),AR191,IF(AND(Weekly[[#This Row],[H Odds &lt;]]&lt;&gt;"",Weekly[[#This Row],[RFC_P]]=TRUE,Weekly[[#This Row],[Actual]]=TRUE),AR191+Weekly[[#This Row],[H Odds &lt;]]-1,IF(AND(Weekly[[#This Row],[V Odds &lt;]]&lt;&gt;"",Weekly[[#This Row],[RFC_P]]=FALSE,Weekly[[#This Row],[Actual]]=FALSE),AR191+Weekly[[#This Row],[V Odds &lt;]]-1,IF(AND(Weekly[[#This Row],[V Odds &lt;]]&lt;&gt;"",Weekly[[#This Row],[RFC_P]]=FALSE,Weekly[[#This Row],[Actual]]=TRUE),AR191-1,IF(AND(Weekly[[#This Row],[H Odds &lt;]]&lt;&gt;"",Weekly[[#This Row],[RFC_P]]=TRUE,Weekly[[#This Row],[Actual]]=FALSE),AR191-1,AR191)))))</f>
        <v>49.64</v>
      </c>
      <c r="AS192" s="37">
        <f>IF(AND(Weekly[[#This Row],[V Odds &lt;]]="",Weekly[[#This Row],[H Odds &lt;]]=""),AS191,IF(AND(Weekly[[#This Row],[H Odds &lt;]]&lt;&gt;"",Weekly[[#This Row],[GBC_P]]=TRUE,Weekly[[#This Row],[Actual]]=TRUE),AS191+Weekly[[#This Row],[H Odds &lt;]]-1,IF(AND(Weekly[[#This Row],[V Odds &lt;]]&lt;&gt;"",Weekly[[#This Row],[GBC_P]]=FALSE,Weekly[[#This Row],[Actual]]=FALSE),AS191+Weekly[[#This Row],[V Odds &lt;]]-1,IF(AND(Weekly[[#This Row],[V Odds &lt;]]&lt;&gt;"",Weekly[[#This Row],[GBC_P]]=FALSE,Weekly[[#This Row],[Actual]]=TRUE),AS191-1,IF(AND(Weekly[[#This Row],[H Odds &lt;]]&lt;&gt;"",Weekly[[#This Row],[GBC_P]]=TRUE,Weekly[[#This Row],[Actual]]=FALSE),AS191-1,AS191)))))</f>
        <v>47.08</v>
      </c>
      <c r="AT192" s="37">
        <f>IF(AND(Weekly[[#This Row],[V Odds &lt;]]="",Weekly[[#This Row],[H Odds &lt;]]=""),AT191,IF(AND(Weekly[[#This Row],[H Odds &lt;]]&lt;&gt;"",Weekly[[#This Row],[HGBC_P]]=TRUE,Weekly[[#This Row],[Actual]]=TRUE),AT191+Weekly[[#This Row],[H Odds &lt;]]-1,IF(AND(Weekly[[#This Row],[V Odds &lt;]]&lt;&gt;"",Weekly[[#This Row],[HGBC_P]]=FALSE,Weekly[[#This Row],[Actual]]=FALSE),AT191+Weekly[[#This Row],[V Odds &lt;]]-1,IF(AND(Weekly[[#This Row],[V Odds &lt;]]&lt;&gt;"",Weekly[[#This Row],[HGBC_P]]=FALSE,Weekly[[#This Row],[Actual]]=TRUE),AT191-1,IF(AND(Weekly[[#This Row],[H Odds &lt;]]&lt;&gt;"",Weekly[[#This Row],[HGBC_P]]=TRUE,Weekly[[#This Row],[Actual]]=FALSE),AT191-1,AT191)))))</f>
        <v>47.66</v>
      </c>
      <c r="AU192" s="37">
        <f>IF(AND(Weekly[[#This Row],[V Odds &lt;]]="",Weekly[[#This Row],[H Odds &lt;]]=""),AU191,IF(AND(Weekly[[#This Row],[H Odds &lt;]]&lt;&gt;"",Weekly[[#This Row],[XGB_P]]=TRUE,Weekly[[#This Row],[Actual]]=TRUE),AU191+Weekly[[#This Row],[H Odds &lt;]]-1,IF(AND(Weekly[[#This Row],[V Odds &lt;]]&lt;&gt;"",Weekly[[#This Row],[XGB_P]]=FALSE,Weekly[[#This Row],[Actual]]=FALSE),AU191+Weekly[[#This Row],[V Odds &lt;]]-1,IF(AND(Weekly[[#This Row],[V Odds &lt;]]&lt;&gt;"",Weekly[[#This Row],[XGB_P]]=FALSE,Weekly[[#This Row],[Actual]]=TRUE),AU191-1,IF(AND(Weekly[[#This Row],[H Odds &lt;]]&lt;&gt;"",Weekly[[#This Row],[XGB_P]]=TRUE,Weekly[[#This Row],[Actual]]=FALSE),AU191-1,AU191)))))</f>
        <v>50.010000000000005</v>
      </c>
      <c r="AV192" s="37">
        <f>IF(AND(Weekly[[#This Row],[V Odds &lt;]]="",Weekly[[#This Row],[H Odds &lt;]]=""),AV191,IF(AND(Weekly[[#This Row],[H Odds &lt;]]&lt;&gt;"",Weekly[[#This Row],[QDA_P]]=TRUE,Weekly[[#This Row],[Actual]]=TRUE),AV191+Weekly[[#This Row],[H Odds &lt;]]-1,IF(AND(Weekly[[#This Row],[V Odds &lt;]]&lt;&gt;"",Weekly[[#This Row],[QDA_P]]=FALSE,Weekly[[#This Row],[Actual]]=FALSE),AV191+Weekly[[#This Row],[V Odds &lt;]]-1,IF(AND(Weekly[[#This Row],[V Odds &lt;]]&lt;&gt;"",Weekly[[#This Row],[QDA_P]]=FALSE,Weekly[[#This Row],[Actual]]=TRUE),AV191-1,IF(AND(Weekly[[#This Row],[H Odds &lt;]]&lt;&gt;"",Weekly[[#This Row],[QDA_P]]=TRUE,Weekly[[#This Row],[Actual]]=FALSE),AV191-1,AV191)))))</f>
        <v>45.79999999999999</v>
      </c>
      <c r="AW192" s="37">
        <f>IF(AND(Weekly[[#This Row],[H Odds &lt;]]="",Weekly[[#This Row],[V Odds &lt;]]=""),AW191,IF(AND(Weekly[[#This Row],[KNC_P]]=Weekly[[#This Row],[Actual]],Weekly[[#This Row],[KNC_P]]=TRUE),AW191+Weekly[[#This Row],[BF H Odds]]-1,IF(AND(Weekly[[#This Row],[KNC_P]]=Weekly[[#This Row],[Actual]],Weekly[[#This Row],[KNC_P]]=FALSE),AW191+Weekly[[#This Row],[BF V Odds]]-1,AW191-1)))</f>
        <v>42.11</v>
      </c>
      <c r="AX192" s="37">
        <f>IF(AND(Weekly[[#This Row],[V Odds &lt;]]="",Weekly[[#This Row],[H Odds &lt;]]=""),AX191,IF(AND(Weekly[[#This Row],[V Odds &lt;]]&lt;&gt;"",Weekly[[#This Row],[FALSES]]&gt;0,Weekly[[#This Row],[Actual]]=FALSE),AX191+Weekly[[#This Row],[V Odds &lt;]]-1,IF(AND(Weekly[[#This Row],[H Odds &lt;]]&lt;&gt;"",Weekly[[#This Row],[TRUES]]&gt;0,Weekly[[#This Row],[Actual]]=TRUE),AX191+Weekly[[#This Row],[H Odds &lt;]]-1,IF(AND(Weekly[[#This Row],[V Odds &lt;]]&lt;&gt;"",Weekly[[#This Row],[FALSES]]=0),AX191,IF(AND(Weekly[[#This Row],[H Odds &lt;]]&lt;&gt;"",Weekly[[#This Row],[TRUES]]=0),AX191,AX191-1)))))</f>
        <v>68.749999999999986</v>
      </c>
      <c r="AY192" s="37">
        <f>IF(AND(Weekly[[#This Row],[V Odds &lt;]]="",Weekly[[#This Row],[H Odds &lt;]]=""),AY191,IF(AND(Weekly[[#This Row],[V Odds &lt;]]&lt;&gt;"",Weekly[[#This Row],[FALSES]]&gt;0,Weekly[[#This Row],[Actual]]=FALSE),AY191+((Weekly[[#This Row],[V Odds &lt;]]-1)*0.92),IF(AND(Weekly[[#This Row],[H Odds &lt;]]&lt;&gt;"",Weekly[[#This Row],[TRUES]]&gt;0,Weekly[[#This Row],[Actual]]=TRUE),AY191+((Weekly[[#This Row],[H Odds &lt;]]-1)*0.92),IF(AND(Weekly[[#This Row],[V Odds &lt;]]&lt;&gt;"",Weekly[[#This Row],[FALSES]]=0),AY191,IF(AND(Weekly[[#This Row],[H Odds &lt;]]&lt;&gt;"",Weekly[[#This Row],[TRUES]]=0),AY191,AY191-1)))))</f>
        <v>64.610000000000014</v>
      </c>
      <c r="AZ192" s="37">
        <f>IF(AND(Weekly[[#This Row],[V Odds &lt;]]="",Weekly[[#This Row],[H Odds &lt;]]=""),AZ191,IF(AND(Weekly[[#This Row],[V Odds &lt;]]&lt;&gt;"",Weekly[[#This Row],[Actual]]=FALSE),AZ191+Weekly[[#This Row],[V Odds &lt;]]-1,IF(AND(Weekly[[#This Row],[H Odds &lt;]]&lt;&gt;"",Weekly[[#This Row],[Actual]]=TRUE),AZ191+Weekly[[#This Row],[H Odds &lt;]]-1,AZ191-1)))</f>
        <v>69.719999999999985</v>
      </c>
      <c r="BA192" s="38">
        <f>IF(Weekly[[#This Row],[H Odds &lt;]]="",BA191,IF(AND(Weekly[[#This Row],[H Odds &lt;]]&lt;&gt;"",Weekly[[#This Row],[SVC_P]]=TRUE,Weekly[[#This Row],[Actual]]=TRUE),BA191+Weekly[[#This Row],[H Odds &lt;]]-1,IF(AND(Weekly[[#This Row],[H Odds &lt;]]&lt;&gt;"",Weekly[[#This Row],[SVC_P]]=TRUE,Weekly[[#This Row],[Actual]]=FALSE),BA191-1,BA191)))</f>
        <v>58.589999999999996</v>
      </c>
      <c r="BB192" s="38">
        <f>IF(Weekly[[#This Row],[H Odds &lt;]]="",BB191,IF(AND(Weekly[[#This Row],[H Odds &lt;]]&lt;&gt;"",Weekly[[#This Row],[ADBC_P]]=TRUE,Weekly[[#This Row],[Actual]]=TRUE),BB191+Weekly[[#This Row],[H Odds &lt;]]-1,IF(AND(Weekly[[#This Row],[H Odds &lt;]]&lt;&gt;"",Weekly[[#This Row],[ADBC_P]]=TRUE,Weekly[[#This Row],[Actual]]=FALSE),BB191-1,BB191)))</f>
        <v>45.059999999999995</v>
      </c>
      <c r="BC192" s="38">
        <f>IF(Weekly[[#This Row],[H Odds &lt;]]="",BC191,IF(AND(Weekly[[#This Row],[H Odds &lt;]]&lt;&gt;"",Weekly[[#This Row],[RFC_P]]=TRUE,Weekly[[#This Row],[Actual]]=TRUE),BC191+Weekly[[#This Row],[H Odds &lt;]]-1,IF(AND(Weekly[[#This Row],[H Odds &lt;]]&lt;&gt;"",Weekly[[#This Row],[RFC_P]]=TRUE,Weekly[[#This Row],[Actual]]=FALSE),BC191-1,BC191)))</f>
        <v>44.809999999999995</v>
      </c>
      <c r="BD192" s="38">
        <f>IF(Weekly[[#This Row],[H Odds &lt;]]="",BD191,IF(AND(Weekly[[#This Row],[H Odds &lt;]]&lt;&gt;"",Weekly[[#This Row],[GBC_P]]=TRUE,Weekly[[#This Row],[Actual]]=TRUE),BD191+Weekly[[#This Row],[H Odds &lt;]]-1,IF(AND(Weekly[[#This Row],[H Odds &lt;]]&lt;&gt;"",Weekly[[#This Row],[GBC_P]]=TRUE,Weekly[[#This Row],[Actual]]=FALSE),BD191-1,BD191)))</f>
        <v>43.76</v>
      </c>
      <c r="BE192" s="38">
        <f>IF(Weekly[[#This Row],[H Odds &lt;]]="",BE191,IF(AND(Weekly[[#This Row],[H Odds &lt;]]&lt;&gt;"",Weekly[[#This Row],[HGBC_P]]=TRUE,Weekly[[#This Row],[Actual]]=TRUE),BE191+Weekly[[#This Row],[H Odds &lt;]]-1,IF(AND(Weekly[[#This Row],[H Odds &lt;]]&lt;&gt;"",Weekly[[#This Row],[HGBC_P]]=TRUE,Weekly[[#This Row],[Actual]]=FALSE),BE191-1,BE191)))</f>
        <v>46.059999999999995</v>
      </c>
      <c r="BF192" s="38">
        <f>IF(Weekly[[#This Row],[H Odds &lt;]]="",BF191,IF(AND(Weekly[[#This Row],[H Odds &lt;]]&lt;&gt;"",Weekly[[#This Row],[XGB_P]]=TRUE,Weekly[[#This Row],[Actual]]=TRUE),BF191+Weekly[[#This Row],[H Odds &lt;]]-1,IF(AND(Weekly[[#This Row],[H Odds &lt;]]&lt;&gt;"",Weekly[[#This Row],[XGB_P]]=TRUE,Weekly[[#This Row],[Actual]]=FALSE),BF191-1,BF191)))</f>
        <v>47.28</v>
      </c>
      <c r="BG192" s="38">
        <f>IF(Weekly[[#This Row],[H Odds &lt;]]="",BG191,IF(AND(Weekly[[#This Row],[H Odds &lt;]]&lt;&gt;"",Weekly[[#This Row],[QDA_P]]=TRUE,Weekly[[#This Row],[Actual]]=TRUE),BG191+Weekly[[#This Row],[H Odds &lt;]]-1,IF(AND(Weekly[[#This Row],[H Odds &lt;]]&lt;&gt;"",Weekly[[#This Row],[QDA_P]]=TRUE,Weekly[[#This Row],[Actual]]=FALSE),BG191-1,BG191)))</f>
        <v>42.779999999999994</v>
      </c>
      <c r="BH192" s="38">
        <f>IF(Weekly[[#This Row],[H Odds &lt;]]="",BH191,IF(AND(Weekly[[#This Row],[H Odds &lt;]]&lt;&gt;"",Weekly[[#This Row],[KNC_P]]=TRUE,Weekly[[#This Row],[Actual]]=TRUE),BH191+Weekly[[#This Row],[H Odds &lt;]]-1,IF(AND(Weekly[[#This Row],[H Odds &lt;]]&lt;&gt;"",Weekly[[#This Row],[KNC_P]]=TRUE,Weekly[[#This Row],[Actual]]=FALSE),BH191-1,BH191)))</f>
        <v>41.05</v>
      </c>
      <c r="BI192" s="38">
        <f>IF(Weekly[[#This Row],[H Odds &lt;]]="",BI191,IF(AND(Weekly[[#This Row],[H Odds &lt;]]&lt;&gt;"",Weekly[[#This Row],[TRUES]]&gt;0,Weekly[[#This Row],[Actual]]=TRUE),BI191+Weekly[[#This Row],[H Odds &lt;]]-1,IF(AND(Weekly[[#This Row],[H Odds &lt;]]&lt;&gt;"",Weekly[[#This Row],[TRUES]]=0),BI191,BI191-1)))</f>
        <v>58.589999999999996</v>
      </c>
      <c r="BJ192" s="38">
        <f>IF(Weekly[[#This Row],[H Odds &lt;]]="",BJ191,IF(AND(Weekly[[#This Row],[H Odds &lt;]]&lt;&gt;"",Weekly[[#This Row],[Actual]]=TRUE),BJ191+Weekly[[#This Row],[H Odds &lt;]]-1,IF(AND(Weekly[[#This Row],[H Odds &lt;]]&lt;&gt;"",Weekly[[#This Row],[Actual]]=FALSE),BJ191-1,BJ191)))</f>
        <v>57.589999999999996</v>
      </c>
      <c r="BK192" s="58">
        <f>IF(AND(Weekly[[#This Row],[TRUES]]&gt;4,Weekly[[#This Row],[Actual]]=TRUE),BK191+Weekly[[#This Row],[BF H Odds]]-1,IF(AND(Weekly[[#This Row],[FALSES]]&gt;4,Weekly[[#This Row],[Actual]]=FALSE),BK191+Weekly[[#This Row],[BF V Odds]]-1,IF(AND(Weekly[[#This Row],[TRUES]]&gt;4,Weekly[[#This Row],[Actual]]=FALSE),BK191-1,IF(AND(Weekly[[#This Row],[FALSES]]&gt;4,Weekly[[#This Row],[Actual]]=TRUE),BK191-1,BK191))))</f>
        <v>36.360000000000021</v>
      </c>
      <c r="BL192" s="58">
        <f>IF(AND(Weekly[[#This Row],[TRUES]]&gt;5,Weekly[[#This Row],[Actual]]=TRUE),BL191+Weekly[[#This Row],[BF H Odds]]-1,IF(AND(Weekly[[#This Row],[FALSES]]&gt;5,Weekly[[#This Row],[Actual]]=FALSE),BL191+Weekly[[#This Row],[BF V Odds]]-1,IF(AND(Weekly[[#This Row],[TRUES]]&gt;5,Weekly[[#This Row],[Actual]]=FALSE),BL191-1,IF(AND(Weekly[[#This Row],[FALSES]]&gt;5,Weekly[[#This Row],[Actual]]=TRUE),BL191-1,BL191))))</f>
        <v>38.860000000000014</v>
      </c>
      <c r="BM192" s="58">
        <f>IF(AND(Weekly[[#This Row],[TRUES]]&gt;6,Weekly[[#This Row],[Actual]]=TRUE),BM191+Weekly[[#This Row],[BF H Odds]]-1,IF(AND(Weekly[[#This Row],[FALSES]]&gt;6,Weekly[[#This Row],[Actual]]=FALSE),BM191+Weekly[[#This Row],[BF V Odds]]-1,IF(AND(Weekly[[#This Row],[TRUES]]&gt;6,Weekly[[#This Row],[Actual]]=FALSE),BM191-1,IF(AND(Weekly[[#This Row],[FALSES]]&gt;6,Weekly[[#This Row],[Actual]]=TRUE),BM191-1,BM191))))</f>
        <v>42.100000000000009</v>
      </c>
      <c r="BN192" s="24"/>
    </row>
    <row r="193" spans="1:66" x14ac:dyDescent="0.25">
      <c r="A193" s="1">
        <v>220</v>
      </c>
      <c r="B193" s="10">
        <v>44267</v>
      </c>
      <c r="C193" s="33" t="s">
        <v>14</v>
      </c>
      <c r="D193" s="15" t="s">
        <v>32</v>
      </c>
      <c r="E193" t="b">
        <v>1</v>
      </c>
      <c r="F193" t="b">
        <v>1</v>
      </c>
      <c r="G193" t="b">
        <v>1</v>
      </c>
      <c r="H193" t="b">
        <v>1</v>
      </c>
      <c r="I193" t="b">
        <v>1</v>
      </c>
      <c r="J193" t="b">
        <v>1</v>
      </c>
      <c r="K193" t="b">
        <v>0</v>
      </c>
      <c r="L193" t="b">
        <v>1</v>
      </c>
      <c r="M193" t="s">
        <v>100</v>
      </c>
      <c r="N193">
        <v>5</v>
      </c>
      <c r="O193">
        <f>IF(Weekly[[#This Row],[H/V]]="H",Weekly[[#This Row],[BF H Odds]],IF(Weekly[[#This Row],[H/V]]="V",Weekly[[#This Row],[BF V Odds]],""))</f>
        <v>2.84</v>
      </c>
      <c r="P193" t="b">
        <v>0</v>
      </c>
      <c r="Q193" t="s">
        <v>76</v>
      </c>
      <c r="R193" s="9">
        <f>IFERROR(IF(Weekly[[#This Row],[Won Bet?]]="yes",R192+(Weekly[[#This Row],[BF Odds]]*Weekly[[#This Row],[BF Stake]])-Weekly[[#This Row],[BF Stake]],R192-Weekly[[#This Row],[BF Stake]]),R192)</f>
        <v>192</v>
      </c>
      <c r="S193" s="9">
        <f>IFERROR(IF(Weekly[[#This Row],[Won Bet?]]="yes",S192+(((Weekly[[#This Row],[BF Odds]]*Weekly[[#This Row],[BF Stake]])-Weekly[[#This Row],[BF Stake]])*0.95),S192-Weekly[[#This Row],[BF Stake]]),S192)</f>
        <v>189.15</v>
      </c>
      <c r="T193" s="13">
        <v>1.47</v>
      </c>
      <c r="U193" s="13">
        <v>2.84</v>
      </c>
      <c r="V193" s="24">
        <f>IF(Weekly[[#This Row],[Actual]]="","",IF(AND(Weekly[[#This Row],[SVC_P]]=Weekly[[#This Row],[Actual]],Weekly[[#This Row],[SVC_P]]=TRUE),V192+Weekly[[#This Row],[BF H Odds]]-1,IF(AND(Weekly[[#This Row],[SVC_P]]=Weekly[[#This Row],[Actual]],Weekly[[#This Row],[SVC_P]]=FALSE),V192+Weekly[[#This Row],[BF V Odds]]-1,V192-1)))</f>
        <v>63.000000000000028</v>
      </c>
      <c r="W193" s="24">
        <f>IF(Weekly[[#This Row],[Actual]]="","",IF(AND(Weekly[[#This Row],[SVC_P]]=FALSE,Weekly[[#This Row],[Actual]]=TRUE),W192+Weekly[[#This Row],[BF H Odds]]-1,IF(AND(Weekly[[#This Row],[SVC_P]]=TRUE,Weekly[[#This Row],[Actual]]=FALSE,),W192+Weekly[[#This Row],[BF V Odds]]-1,W192-1)))</f>
        <v>-140.30000000000001</v>
      </c>
      <c r="X193" s="24">
        <f>IF(Weekly[[#This Row],[Actual]]="","",IF(AND(Weekly[[#This Row],[ADBC_P]]=Weekly[[#This Row],[Actual]],Weekly[[#This Row],[ADBC_P]]=TRUE),X192+Weekly[[#This Row],[BF H Odds]]-1,IF(AND(Weekly[[#This Row],[ADBC_P]]=Weekly[[#This Row],[Actual]],Weekly[[#This Row],[ADBC_P]]=FALSE),X192+Weekly[[#This Row],[BF V Odds]]-1,X192-1)))</f>
        <v>47.980000000000018</v>
      </c>
      <c r="Y193" s="24">
        <f>IF(Weekly[[#This Row],[Actual]]="","",IF(AND(Weekly[[#This Row],[ADBC_P]]=FALSE,Weekly[[#This Row],[Actual]]=TRUE),Y192+Weekly[[#This Row],[BF H Odds]]-1,IF(AND(Weekly[[#This Row],[ADBC_P]]=TRUE,Weekly[[#This Row],[Actual]]=FALSE),Y192+Weekly[[#This Row],[BF V Odds]]-1,Y192-1)))</f>
        <v>34.890000000000008</v>
      </c>
      <c r="Z193" s="24">
        <f>IF(Weekly[[#This Row],[Actual]]="","",IF(AND(Weekly[[#This Row],[RFC_P]]=Weekly[[#This Row],[Actual]],Weekly[[#This Row],[RFC_P]]=TRUE),Z192+Weekly[[#This Row],[BF H Odds]]-1,IF(AND(Weekly[[#This Row],[RFC_P]]=Weekly[[#This Row],[Actual]],Weekly[[#This Row],[RFC_P]]=FALSE),Z192+Weekly[[#This Row],[BF V Odds]]-1,Z192-1)))</f>
        <v>35.470000000000027</v>
      </c>
      <c r="AA193" s="24">
        <f>IF(Weekly[[#This Row],[Actual]]="","",IF(AND(Weekly[[#This Row],[RFC_P]]=FALSE,Weekly[[#This Row],[Actual]]=TRUE),AA192+Weekly[[#This Row],[BF H Odds]]-1,IF(AND(Weekly[[#This Row],[RFC_P]]=TRUE,Weekly[[#This Row],[Actual]]=FALSE),AA192+Weekly[[#This Row],[BF V Odds]]-1,AA192-1)))</f>
        <v>47.400000000000006</v>
      </c>
      <c r="AB193" s="24">
        <f>IF(Weekly[[#This Row],[Actual]]="","",IF(AND(Weekly[[#This Row],[GBC_P]]=Weekly[[#This Row],[Actual]],Weekly[[#This Row],[GBC_P]]=TRUE),AB192+Weekly[[#This Row],[BF H Odds]]-1,IF(AND(Weekly[[#This Row],[GBC_P]]=Weekly[[#This Row],[Actual]],Weekly[[#This Row],[GBC_P]]=FALSE),AB192+Weekly[[#This Row],[BF V Odds]]-1,AB192-1)))</f>
        <v>26.150000000000006</v>
      </c>
      <c r="AC193" s="24">
        <f>IF(Weekly[[#This Row],[Actual]]="","",IF(AND(Weekly[[#This Row],[GBC_P]]=FALSE,Weekly[[#This Row],[Actual]]=TRUE),AC192+Weekly[[#This Row],[BF H Odds]]-1,IF(AND(Weekly[[#This Row],[GBC_P]]=TRUE,Weekly[[#This Row],[Actual]]=FALSE),AC192+Weekly[[#This Row],[BF V Odds]]-1,AC192-1)))</f>
        <v>56.720000000000006</v>
      </c>
      <c r="AD193" s="24">
        <f>IF(Weekly[[#This Row],[Actual]]="","",IF(AND(Weekly[[#This Row],[HGBC_P]]=Weekly[[#This Row],[Actual]],Weekly[[#This Row],[HGBC_P]]=TRUE),AD192+Weekly[[#This Row],[BF H Odds]]-1,IF(AND(Weekly[[#This Row],[HGBC_P]]=Weekly[[#This Row],[Actual]],Weekly[[#This Row],[HGBC_P]]=FALSE),AD192+Weekly[[#This Row],[BF V Odds]]-1,AD192-1)))</f>
        <v>32.710000000000043</v>
      </c>
      <c r="AE193" s="24">
        <f>IF(Weekly[[#This Row],[Actual]]="","",IF(AND(Weekly[[#This Row],[HGBC_P]]=FALSE,Weekly[[#This Row],[Actual]]=TRUE),AE192+Weekly[[#This Row],[BF H Odds]]-1,IF(AND(Weekly[[#This Row],[HGBC_P]]=TRUE,Weekly[[#This Row],[Actual]]=FALSE),AE192+Weekly[[#This Row],[BF V Odds]]-1,AE192-1)))</f>
        <v>50.160000000000004</v>
      </c>
      <c r="AF193" s="24">
        <f>IF(Weekly[[#This Row],[Actual]]="","",IF(AND(Weekly[[#This Row],[XGB_P]]=Weekly[[#This Row],[Actual]],Weekly[[#This Row],[XGB_P]]=TRUE),AF192+Weekly[[#This Row],[BF H Odds]]-1,IF(AND(Weekly[[#This Row],[XGB_P]]=Weekly[[#This Row],[Actual]],Weekly[[#This Row],[XGB_P]]=FALSE),AF192+Weekly[[#This Row],[BF V Odds]]-1,AF192-1)))</f>
        <v>35.950000000000024</v>
      </c>
      <c r="AG193" s="24">
        <f>IF(Weekly[[#This Row],[Actual]]="","",IF(AND(Weekly[[#This Row],[XGB_P]]=FALSE,Weekly[[#This Row],[Actual]]=TRUE),AG192+Weekly[[#This Row],[BF H Odds]]-1,IF(AND(Weekly[[#This Row],[XGB_P]]=TRUE,Weekly[[#This Row],[Actual]]=FALSE),AG192+Weekly[[#This Row],[BF V Odds]]-1,AG192-1)))</f>
        <v>46.92</v>
      </c>
      <c r="AH193" s="24">
        <f>IF(Weekly[[#This Row],[Actual]]="","",IF(AND(Weekly[[#This Row],[QDA_P]]=Weekly[[#This Row],[Actual]],Weekly[[#This Row],[QDA_P]]=TRUE),AH192+Weekly[[#This Row],[BF H Odds]]-1,IF(AND(Weekly[[#This Row],[QDA_P]]=Weekly[[#This Row],[Actual]],Weekly[[#This Row],[QDA_P]]=FALSE),AH192+Weekly[[#This Row],[BF V Odds]]-1,AH192-1)))</f>
        <v>20.140000000000018</v>
      </c>
      <c r="AI193" s="24">
        <f>IF(Weekly[[#This Row],[Actual]]="","",IF(AND(Weekly[[#This Row],[QDA_P]]=FALSE,Weekly[[#This Row],[Actual]]=TRUE),AI192+Weekly[[#This Row],[BF H Odds]]-1,IF(AND(Weekly[[#This Row],[QDA_P]]=TRUE,Weekly[[#This Row],[Actual]]=FALSE),AI192+Weekly[[#This Row],[BF V Odds]]-1,AI192-1)))</f>
        <v>62.730000000000004</v>
      </c>
      <c r="AJ193" s="24">
        <f>IF(Weekly[[#This Row],[Actual]]="","",IF(AND(Weekly[[#This Row],[KNC_P]]=TRUE,Weekly[[#This Row],[Actual]]=TRUE),AJ192+Weekly[[#This Row],[BF H Odds]]-1,IF(AND(Weekly[[#This Row],[KNC_P]]=FALSE,Weekly[[#This Row],[Actual]]=FALSE),AJ192+Weekly[[#This Row],[BF V Odds]]-1,AJ192-1)))</f>
        <v>36.97</v>
      </c>
      <c r="AK193" s="24">
        <f>IF(Weekly[[#This Row],[Actual]]="","",IF(AND(Weekly[[#This Row],[KNC_P]]=FALSE,Weekly[[#This Row],[Actual]]=TRUE),AK192+Weekly[[#This Row],[BF H Odds]]-1,IF(AND(Weekly[[#This Row],[KNC_P]]=TRUE,Weekly[[#This Row],[Actual]]=FALSE),AK192+Weekly[[#This Row],[BF V Odds]]-1,AK192-1)))</f>
        <v>38.949999999999989</v>
      </c>
      <c r="AL193" s="30">
        <f>IF(Weekly[[#This Row],[Actual]]="","",COUNTIF(Weekly[[#This Row],[SVC_P]:[QDA_P]],TRUE))</f>
        <v>6</v>
      </c>
      <c r="AM193" s="30">
        <f>IF(Weekly[[#This Row],[Actual]]="","",COUNTIF(Weekly[[#This Row],[SVC_P]:[QDA_P]],FALSE))</f>
        <v>1</v>
      </c>
      <c r="AN193" t="str">
        <f>IF(AND(Weekly[[#This Row],[BF V Odds]]&gt;$BO$6,Weekly[[#This Row],[BF V Odds]] &lt; $BO$7),Weekly[[#This Row],[BF V Odds]],"")</f>
        <v/>
      </c>
      <c r="AO193" t="str">
        <f>IF(AND(Weekly[[#This Row],[BF H Odds]]&gt;$BO$6, Weekly[[#This Row],[BF H Odds]] &lt; $BO$7),Weekly[[#This Row],[BF H Odds]],"")</f>
        <v/>
      </c>
      <c r="AP193" s="37">
        <f>IF(AND(Weekly[[#This Row],[V Odds &lt;]]="",Weekly[[#This Row],[H Odds &lt;]]=""),AP192,IF(AND(Weekly[[#This Row],[H Odds &lt;]]&lt;&gt;"",Weekly[[#This Row],[SVC_P]]=TRUE,Weekly[[#This Row],[Actual]]=TRUE),AP192+Weekly[[#This Row],[H Odds &lt;]]-1,IF(AND(Weekly[[#This Row],[V Odds &lt;]]&lt;&gt;"",Weekly[[#This Row],[SVC_P]]=FALSE,Weekly[[#This Row],[Actual]]=FALSE),AP192+Weekly[[#This Row],[V Odds &lt;]]-1,IF(AND(Weekly[[#This Row],[V Odds &lt;]]&lt;&gt;"",Weekly[[#This Row],[SVC_P]]=FALSE,Weekly[[#This Row],[Actual]]=TRUE),AP192-1,IF(AND(Weekly[[#This Row],[H Odds &lt;]]&lt;&gt;"",Weekly[[#This Row],[SVC_P]]=TRUE,Weekly[[#This Row],[Actual]]=FALSE),AP192-1,AP192)))))</f>
        <v>63.63000000000001</v>
      </c>
      <c r="AQ193" s="37">
        <f>IF(AND(Weekly[[#This Row],[V Odds &lt;]]="",Weekly[[#This Row],[H Odds &lt;]]=""),AQ192,IF(AND(Weekly[[#This Row],[H Odds &lt;]]&lt;&gt;"",Weekly[[#This Row],[ADBC_P]]=TRUE,Weekly[[#This Row],[Actual]]=TRUE),AQ192+Weekly[[#This Row],[H Odds &lt;]]-1,IF(AND(Weekly[[#This Row],[V Odds &lt;]]&lt;&gt;"",Weekly[[#This Row],[ADBC_P]]=FALSE,Weekly[[#This Row],[Actual]]=FALSE),AQ192+Weekly[[#This Row],[V Odds &lt;]]-1,IF(AND(Weekly[[#This Row],[V Odds &lt;]]&lt;&gt;"",Weekly[[#This Row],[ADBC_P]]=FALSE,Weekly[[#This Row],[Actual]]=TRUE),AQ192-1,IF(AND(Weekly[[#This Row],[H Odds &lt;]]&lt;&gt;"",Weekly[[#This Row],[ADBC_P]]=TRUE,Weekly[[#This Row],[Actual]]=FALSE),AQ192-1,AQ192)))))</f>
        <v>53.379999999999995</v>
      </c>
      <c r="AR193" s="37">
        <f>IF(AND(Weekly[[#This Row],[V Odds &lt;]]="",Weekly[[#This Row],[H Odds &lt;]]=""),AR192,IF(AND(Weekly[[#This Row],[H Odds &lt;]]&lt;&gt;"",Weekly[[#This Row],[RFC_P]]=TRUE,Weekly[[#This Row],[Actual]]=TRUE),AR192+Weekly[[#This Row],[H Odds &lt;]]-1,IF(AND(Weekly[[#This Row],[V Odds &lt;]]&lt;&gt;"",Weekly[[#This Row],[RFC_P]]=FALSE,Weekly[[#This Row],[Actual]]=FALSE),AR192+Weekly[[#This Row],[V Odds &lt;]]-1,IF(AND(Weekly[[#This Row],[V Odds &lt;]]&lt;&gt;"",Weekly[[#This Row],[RFC_P]]=FALSE,Weekly[[#This Row],[Actual]]=TRUE),AR192-1,IF(AND(Weekly[[#This Row],[H Odds &lt;]]&lt;&gt;"",Weekly[[#This Row],[RFC_P]]=TRUE,Weekly[[#This Row],[Actual]]=FALSE),AR192-1,AR192)))))</f>
        <v>49.64</v>
      </c>
      <c r="AS193" s="37">
        <f>IF(AND(Weekly[[#This Row],[V Odds &lt;]]="",Weekly[[#This Row],[H Odds &lt;]]=""),AS192,IF(AND(Weekly[[#This Row],[H Odds &lt;]]&lt;&gt;"",Weekly[[#This Row],[GBC_P]]=TRUE,Weekly[[#This Row],[Actual]]=TRUE),AS192+Weekly[[#This Row],[H Odds &lt;]]-1,IF(AND(Weekly[[#This Row],[V Odds &lt;]]&lt;&gt;"",Weekly[[#This Row],[GBC_P]]=FALSE,Weekly[[#This Row],[Actual]]=FALSE),AS192+Weekly[[#This Row],[V Odds &lt;]]-1,IF(AND(Weekly[[#This Row],[V Odds &lt;]]&lt;&gt;"",Weekly[[#This Row],[GBC_P]]=FALSE,Weekly[[#This Row],[Actual]]=TRUE),AS192-1,IF(AND(Weekly[[#This Row],[H Odds &lt;]]&lt;&gt;"",Weekly[[#This Row],[GBC_P]]=TRUE,Weekly[[#This Row],[Actual]]=FALSE),AS192-1,AS192)))))</f>
        <v>47.08</v>
      </c>
      <c r="AT193" s="37">
        <f>IF(AND(Weekly[[#This Row],[V Odds &lt;]]="",Weekly[[#This Row],[H Odds &lt;]]=""),AT192,IF(AND(Weekly[[#This Row],[H Odds &lt;]]&lt;&gt;"",Weekly[[#This Row],[HGBC_P]]=TRUE,Weekly[[#This Row],[Actual]]=TRUE),AT192+Weekly[[#This Row],[H Odds &lt;]]-1,IF(AND(Weekly[[#This Row],[V Odds &lt;]]&lt;&gt;"",Weekly[[#This Row],[HGBC_P]]=FALSE,Weekly[[#This Row],[Actual]]=FALSE),AT192+Weekly[[#This Row],[V Odds &lt;]]-1,IF(AND(Weekly[[#This Row],[V Odds &lt;]]&lt;&gt;"",Weekly[[#This Row],[HGBC_P]]=FALSE,Weekly[[#This Row],[Actual]]=TRUE),AT192-1,IF(AND(Weekly[[#This Row],[H Odds &lt;]]&lt;&gt;"",Weekly[[#This Row],[HGBC_P]]=TRUE,Weekly[[#This Row],[Actual]]=FALSE),AT192-1,AT192)))))</f>
        <v>47.66</v>
      </c>
      <c r="AU193" s="37">
        <f>IF(AND(Weekly[[#This Row],[V Odds &lt;]]="",Weekly[[#This Row],[H Odds &lt;]]=""),AU192,IF(AND(Weekly[[#This Row],[H Odds &lt;]]&lt;&gt;"",Weekly[[#This Row],[XGB_P]]=TRUE,Weekly[[#This Row],[Actual]]=TRUE),AU192+Weekly[[#This Row],[H Odds &lt;]]-1,IF(AND(Weekly[[#This Row],[V Odds &lt;]]&lt;&gt;"",Weekly[[#This Row],[XGB_P]]=FALSE,Weekly[[#This Row],[Actual]]=FALSE),AU192+Weekly[[#This Row],[V Odds &lt;]]-1,IF(AND(Weekly[[#This Row],[V Odds &lt;]]&lt;&gt;"",Weekly[[#This Row],[XGB_P]]=FALSE,Weekly[[#This Row],[Actual]]=TRUE),AU192-1,IF(AND(Weekly[[#This Row],[H Odds &lt;]]&lt;&gt;"",Weekly[[#This Row],[XGB_P]]=TRUE,Weekly[[#This Row],[Actual]]=FALSE),AU192-1,AU192)))))</f>
        <v>50.010000000000005</v>
      </c>
      <c r="AV193" s="37">
        <f>IF(AND(Weekly[[#This Row],[V Odds &lt;]]="",Weekly[[#This Row],[H Odds &lt;]]=""),AV192,IF(AND(Weekly[[#This Row],[H Odds &lt;]]&lt;&gt;"",Weekly[[#This Row],[QDA_P]]=TRUE,Weekly[[#This Row],[Actual]]=TRUE),AV192+Weekly[[#This Row],[H Odds &lt;]]-1,IF(AND(Weekly[[#This Row],[V Odds &lt;]]&lt;&gt;"",Weekly[[#This Row],[QDA_P]]=FALSE,Weekly[[#This Row],[Actual]]=FALSE),AV192+Weekly[[#This Row],[V Odds &lt;]]-1,IF(AND(Weekly[[#This Row],[V Odds &lt;]]&lt;&gt;"",Weekly[[#This Row],[QDA_P]]=FALSE,Weekly[[#This Row],[Actual]]=TRUE),AV192-1,IF(AND(Weekly[[#This Row],[H Odds &lt;]]&lt;&gt;"",Weekly[[#This Row],[QDA_P]]=TRUE,Weekly[[#This Row],[Actual]]=FALSE),AV192-1,AV192)))))</f>
        <v>45.79999999999999</v>
      </c>
      <c r="AW193" s="37">
        <f>IF(AND(Weekly[[#This Row],[H Odds &lt;]]="",Weekly[[#This Row],[V Odds &lt;]]=""),AW192,IF(AND(Weekly[[#This Row],[KNC_P]]=Weekly[[#This Row],[Actual]],Weekly[[#This Row],[KNC_P]]=TRUE),AW192+Weekly[[#This Row],[BF H Odds]]-1,IF(AND(Weekly[[#This Row],[KNC_P]]=Weekly[[#This Row],[Actual]],Weekly[[#This Row],[KNC_P]]=FALSE),AW192+Weekly[[#This Row],[BF V Odds]]-1,AW192-1)))</f>
        <v>42.11</v>
      </c>
      <c r="AX193" s="37">
        <f>IF(AND(Weekly[[#This Row],[V Odds &lt;]]="",Weekly[[#This Row],[H Odds &lt;]]=""),AX192,IF(AND(Weekly[[#This Row],[V Odds &lt;]]&lt;&gt;"",Weekly[[#This Row],[FALSES]]&gt;0,Weekly[[#This Row],[Actual]]=FALSE),AX192+Weekly[[#This Row],[V Odds &lt;]]-1,IF(AND(Weekly[[#This Row],[H Odds &lt;]]&lt;&gt;"",Weekly[[#This Row],[TRUES]]&gt;0,Weekly[[#This Row],[Actual]]=TRUE),AX192+Weekly[[#This Row],[H Odds &lt;]]-1,IF(AND(Weekly[[#This Row],[V Odds &lt;]]&lt;&gt;"",Weekly[[#This Row],[FALSES]]=0),AX192,IF(AND(Weekly[[#This Row],[H Odds &lt;]]&lt;&gt;"",Weekly[[#This Row],[TRUES]]=0),AX192,AX192-1)))))</f>
        <v>68.749999999999986</v>
      </c>
      <c r="AY193" s="37">
        <f>IF(AND(Weekly[[#This Row],[V Odds &lt;]]="",Weekly[[#This Row],[H Odds &lt;]]=""),AY192,IF(AND(Weekly[[#This Row],[V Odds &lt;]]&lt;&gt;"",Weekly[[#This Row],[FALSES]]&gt;0,Weekly[[#This Row],[Actual]]=FALSE),AY192+((Weekly[[#This Row],[V Odds &lt;]]-1)*0.92),IF(AND(Weekly[[#This Row],[H Odds &lt;]]&lt;&gt;"",Weekly[[#This Row],[TRUES]]&gt;0,Weekly[[#This Row],[Actual]]=TRUE),AY192+((Weekly[[#This Row],[H Odds &lt;]]-1)*0.92),IF(AND(Weekly[[#This Row],[V Odds &lt;]]&lt;&gt;"",Weekly[[#This Row],[FALSES]]=0),AY192,IF(AND(Weekly[[#This Row],[H Odds &lt;]]&lt;&gt;"",Weekly[[#This Row],[TRUES]]=0),AY192,AY192-1)))))</f>
        <v>64.610000000000014</v>
      </c>
      <c r="AZ193" s="37">
        <f>IF(AND(Weekly[[#This Row],[V Odds &lt;]]="",Weekly[[#This Row],[H Odds &lt;]]=""),AZ192,IF(AND(Weekly[[#This Row],[V Odds &lt;]]&lt;&gt;"",Weekly[[#This Row],[Actual]]=FALSE),AZ192+Weekly[[#This Row],[V Odds &lt;]]-1,IF(AND(Weekly[[#This Row],[H Odds &lt;]]&lt;&gt;"",Weekly[[#This Row],[Actual]]=TRUE),AZ192+Weekly[[#This Row],[H Odds &lt;]]-1,AZ192-1)))</f>
        <v>69.719999999999985</v>
      </c>
      <c r="BA193" s="38">
        <f>IF(Weekly[[#This Row],[H Odds &lt;]]="",BA192,IF(AND(Weekly[[#This Row],[H Odds &lt;]]&lt;&gt;"",Weekly[[#This Row],[SVC_P]]=TRUE,Weekly[[#This Row],[Actual]]=TRUE),BA192+Weekly[[#This Row],[H Odds &lt;]]-1,IF(AND(Weekly[[#This Row],[H Odds &lt;]]&lt;&gt;"",Weekly[[#This Row],[SVC_P]]=TRUE,Weekly[[#This Row],[Actual]]=FALSE),BA192-1,BA192)))</f>
        <v>58.589999999999996</v>
      </c>
      <c r="BB193" s="38">
        <f>IF(Weekly[[#This Row],[H Odds &lt;]]="",BB192,IF(AND(Weekly[[#This Row],[H Odds &lt;]]&lt;&gt;"",Weekly[[#This Row],[ADBC_P]]=TRUE,Weekly[[#This Row],[Actual]]=TRUE),BB192+Weekly[[#This Row],[H Odds &lt;]]-1,IF(AND(Weekly[[#This Row],[H Odds &lt;]]&lt;&gt;"",Weekly[[#This Row],[ADBC_P]]=TRUE,Weekly[[#This Row],[Actual]]=FALSE),BB192-1,BB192)))</f>
        <v>45.059999999999995</v>
      </c>
      <c r="BC193" s="38">
        <f>IF(Weekly[[#This Row],[H Odds &lt;]]="",BC192,IF(AND(Weekly[[#This Row],[H Odds &lt;]]&lt;&gt;"",Weekly[[#This Row],[RFC_P]]=TRUE,Weekly[[#This Row],[Actual]]=TRUE),BC192+Weekly[[#This Row],[H Odds &lt;]]-1,IF(AND(Weekly[[#This Row],[H Odds &lt;]]&lt;&gt;"",Weekly[[#This Row],[RFC_P]]=TRUE,Weekly[[#This Row],[Actual]]=FALSE),BC192-1,BC192)))</f>
        <v>44.809999999999995</v>
      </c>
      <c r="BD193" s="38">
        <f>IF(Weekly[[#This Row],[H Odds &lt;]]="",BD192,IF(AND(Weekly[[#This Row],[H Odds &lt;]]&lt;&gt;"",Weekly[[#This Row],[GBC_P]]=TRUE,Weekly[[#This Row],[Actual]]=TRUE),BD192+Weekly[[#This Row],[H Odds &lt;]]-1,IF(AND(Weekly[[#This Row],[H Odds &lt;]]&lt;&gt;"",Weekly[[#This Row],[GBC_P]]=TRUE,Weekly[[#This Row],[Actual]]=FALSE),BD192-1,BD192)))</f>
        <v>43.76</v>
      </c>
      <c r="BE193" s="38">
        <f>IF(Weekly[[#This Row],[H Odds &lt;]]="",BE192,IF(AND(Weekly[[#This Row],[H Odds &lt;]]&lt;&gt;"",Weekly[[#This Row],[HGBC_P]]=TRUE,Weekly[[#This Row],[Actual]]=TRUE),BE192+Weekly[[#This Row],[H Odds &lt;]]-1,IF(AND(Weekly[[#This Row],[H Odds &lt;]]&lt;&gt;"",Weekly[[#This Row],[HGBC_P]]=TRUE,Weekly[[#This Row],[Actual]]=FALSE),BE192-1,BE192)))</f>
        <v>46.059999999999995</v>
      </c>
      <c r="BF193" s="38">
        <f>IF(Weekly[[#This Row],[H Odds &lt;]]="",BF192,IF(AND(Weekly[[#This Row],[H Odds &lt;]]&lt;&gt;"",Weekly[[#This Row],[XGB_P]]=TRUE,Weekly[[#This Row],[Actual]]=TRUE),BF192+Weekly[[#This Row],[H Odds &lt;]]-1,IF(AND(Weekly[[#This Row],[H Odds &lt;]]&lt;&gt;"",Weekly[[#This Row],[XGB_P]]=TRUE,Weekly[[#This Row],[Actual]]=FALSE),BF192-1,BF192)))</f>
        <v>47.28</v>
      </c>
      <c r="BG193" s="38">
        <f>IF(Weekly[[#This Row],[H Odds &lt;]]="",BG192,IF(AND(Weekly[[#This Row],[H Odds &lt;]]&lt;&gt;"",Weekly[[#This Row],[QDA_P]]=TRUE,Weekly[[#This Row],[Actual]]=TRUE),BG192+Weekly[[#This Row],[H Odds &lt;]]-1,IF(AND(Weekly[[#This Row],[H Odds &lt;]]&lt;&gt;"",Weekly[[#This Row],[QDA_P]]=TRUE,Weekly[[#This Row],[Actual]]=FALSE),BG192-1,BG192)))</f>
        <v>42.779999999999994</v>
      </c>
      <c r="BH193" s="38">
        <f>IF(Weekly[[#This Row],[H Odds &lt;]]="",BH192,IF(AND(Weekly[[#This Row],[H Odds &lt;]]&lt;&gt;"",Weekly[[#This Row],[KNC_P]]=TRUE,Weekly[[#This Row],[Actual]]=TRUE),BH192+Weekly[[#This Row],[H Odds &lt;]]-1,IF(AND(Weekly[[#This Row],[H Odds &lt;]]&lt;&gt;"",Weekly[[#This Row],[KNC_P]]=TRUE,Weekly[[#This Row],[Actual]]=FALSE),BH192-1,BH192)))</f>
        <v>41.05</v>
      </c>
      <c r="BI193" s="38">
        <f>IF(Weekly[[#This Row],[H Odds &lt;]]="",BI192,IF(AND(Weekly[[#This Row],[H Odds &lt;]]&lt;&gt;"",Weekly[[#This Row],[TRUES]]&gt;0,Weekly[[#This Row],[Actual]]=TRUE),BI192+Weekly[[#This Row],[H Odds &lt;]]-1,IF(AND(Weekly[[#This Row],[H Odds &lt;]]&lt;&gt;"",Weekly[[#This Row],[TRUES]]=0),BI192,BI192-1)))</f>
        <v>58.589999999999996</v>
      </c>
      <c r="BJ193" s="38">
        <f>IF(Weekly[[#This Row],[H Odds &lt;]]="",BJ192,IF(AND(Weekly[[#This Row],[H Odds &lt;]]&lt;&gt;"",Weekly[[#This Row],[Actual]]=TRUE),BJ192+Weekly[[#This Row],[H Odds &lt;]]-1,IF(AND(Weekly[[#This Row],[H Odds &lt;]]&lt;&gt;"",Weekly[[#This Row],[Actual]]=FALSE),BJ192-1,BJ192)))</f>
        <v>57.589999999999996</v>
      </c>
      <c r="BK193" s="58">
        <f>IF(AND(Weekly[[#This Row],[TRUES]]&gt;4,Weekly[[#This Row],[Actual]]=TRUE),BK192+Weekly[[#This Row],[BF H Odds]]-1,IF(AND(Weekly[[#This Row],[FALSES]]&gt;4,Weekly[[#This Row],[Actual]]=FALSE),BK192+Weekly[[#This Row],[BF V Odds]]-1,IF(AND(Weekly[[#This Row],[TRUES]]&gt;4,Weekly[[#This Row],[Actual]]=FALSE),BK192-1,IF(AND(Weekly[[#This Row],[FALSES]]&gt;4,Weekly[[#This Row],[Actual]]=TRUE),BK192-1,BK192))))</f>
        <v>35.360000000000021</v>
      </c>
      <c r="BL193" s="58">
        <f>IF(AND(Weekly[[#This Row],[TRUES]]&gt;5,Weekly[[#This Row],[Actual]]=TRUE),BL192+Weekly[[#This Row],[BF H Odds]]-1,IF(AND(Weekly[[#This Row],[FALSES]]&gt;5,Weekly[[#This Row],[Actual]]=FALSE),BL192+Weekly[[#This Row],[BF V Odds]]-1,IF(AND(Weekly[[#This Row],[TRUES]]&gt;5,Weekly[[#This Row],[Actual]]=FALSE),BL192-1,IF(AND(Weekly[[#This Row],[FALSES]]&gt;5,Weekly[[#This Row],[Actual]]=TRUE),BL192-1,BL192))))</f>
        <v>37.860000000000014</v>
      </c>
      <c r="BM193" s="58">
        <f>IF(AND(Weekly[[#This Row],[TRUES]]&gt;6,Weekly[[#This Row],[Actual]]=TRUE),BM192+Weekly[[#This Row],[BF H Odds]]-1,IF(AND(Weekly[[#This Row],[FALSES]]&gt;6,Weekly[[#This Row],[Actual]]=FALSE),BM192+Weekly[[#This Row],[BF V Odds]]-1,IF(AND(Weekly[[#This Row],[TRUES]]&gt;6,Weekly[[#This Row],[Actual]]=FALSE),BM192-1,IF(AND(Weekly[[#This Row],[FALSES]]&gt;6,Weekly[[#This Row],[Actual]]=TRUE),BM192-1,BM192))))</f>
        <v>42.100000000000009</v>
      </c>
      <c r="BN193" s="24"/>
    </row>
    <row r="194" spans="1:66" x14ac:dyDescent="0.25">
      <c r="A194" s="1">
        <v>221</v>
      </c>
      <c r="B194" s="10">
        <v>44267</v>
      </c>
      <c r="C194" s="33" t="s">
        <v>37</v>
      </c>
      <c r="D194" s="15" t="s">
        <v>35</v>
      </c>
      <c r="E194" t="b">
        <v>1</v>
      </c>
      <c r="F194" t="b">
        <v>0</v>
      </c>
      <c r="G194" t="b">
        <v>0</v>
      </c>
      <c r="H194" t="b">
        <v>0</v>
      </c>
      <c r="I194" t="b">
        <v>0</v>
      </c>
      <c r="J194" t="b">
        <v>0</v>
      </c>
      <c r="K194" t="b">
        <v>0</v>
      </c>
      <c r="L194" t="b">
        <v>0</v>
      </c>
      <c r="N194" t="str">
        <f>IF(Weekly[[#This Row],[H/V]]="&lt;&gt;",1,"")</f>
        <v/>
      </c>
      <c r="O194" t="str">
        <f>IF(Weekly[[#This Row],[H/V]]="H",Weekly[[#This Row],[BF H Odds]],IF(Weekly[[#This Row],[H/V]]="V",Weekly[[#This Row],[BF V Odds]],""))</f>
        <v/>
      </c>
      <c r="P194" t="b">
        <v>0</v>
      </c>
      <c r="R194" s="9">
        <f>IFERROR(IF(Weekly[[#This Row],[Won Bet?]]="yes",R193+(Weekly[[#This Row],[BF Odds]]*Weekly[[#This Row],[BF Stake]])-Weekly[[#This Row],[BF Stake]],R193-Weekly[[#This Row],[BF Stake]]),R193)</f>
        <v>192</v>
      </c>
      <c r="S194" s="9">
        <f>IFERROR(IF(Weekly[[#This Row],[Won Bet?]]="yes",S193+(((Weekly[[#This Row],[BF Odds]]*Weekly[[#This Row],[BF Stake]])-Weekly[[#This Row],[BF Stake]])*0.95),S193-Weekly[[#This Row],[BF Stake]]),S193)</f>
        <v>189.15</v>
      </c>
      <c r="T194" s="13">
        <v>1.74</v>
      </c>
      <c r="U194" s="13">
        <v>2.2000000000000002</v>
      </c>
      <c r="V194" s="24">
        <f>IF(Weekly[[#This Row],[Actual]]="","",IF(AND(Weekly[[#This Row],[SVC_P]]=Weekly[[#This Row],[Actual]],Weekly[[#This Row],[SVC_P]]=TRUE),V193+Weekly[[#This Row],[BF H Odds]]-1,IF(AND(Weekly[[#This Row],[SVC_P]]=Weekly[[#This Row],[Actual]],Weekly[[#This Row],[SVC_P]]=FALSE),V193+Weekly[[#This Row],[BF V Odds]]-1,V193-1)))</f>
        <v>62.000000000000028</v>
      </c>
      <c r="W194" s="24">
        <f>IF(Weekly[[#This Row],[Actual]]="","",IF(AND(Weekly[[#This Row],[SVC_P]]=FALSE,Weekly[[#This Row],[Actual]]=TRUE),W193+Weekly[[#This Row],[BF H Odds]]-1,IF(AND(Weekly[[#This Row],[SVC_P]]=TRUE,Weekly[[#This Row],[Actual]]=FALSE,),W193+Weekly[[#This Row],[BF V Odds]]-1,W193-1)))</f>
        <v>-141.30000000000001</v>
      </c>
      <c r="X194" s="24">
        <f>IF(Weekly[[#This Row],[Actual]]="","",IF(AND(Weekly[[#This Row],[ADBC_P]]=Weekly[[#This Row],[Actual]],Weekly[[#This Row],[ADBC_P]]=TRUE),X193+Weekly[[#This Row],[BF H Odds]]-1,IF(AND(Weekly[[#This Row],[ADBC_P]]=Weekly[[#This Row],[Actual]],Weekly[[#This Row],[ADBC_P]]=FALSE),X193+Weekly[[#This Row],[BF V Odds]]-1,X193-1)))</f>
        <v>48.72000000000002</v>
      </c>
      <c r="Y194" s="24">
        <f>IF(Weekly[[#This Row],[Actual]]="","",IF(AND(Weekly[[#This Row],[ADBC_P]]=FALSE,Weekly[[#This Row],[Actual]]=TRUE),Y193+Weekly[[#This Row],[BF H Odds]]-1,IF(AND(Weekly[[#This Row],[ADBC_P]]=TRUE,Weekly[[#This Row],[Actual]]=FALSE),Y193+Weekly[[#This Row],[BF V Odds]]-1,Y193-1)))</f>
        <v>33.890000000000008</v>
      </c>
      <c r="Z194" s="24">
        <f>IF(Weekly[[#This Row],[Actual]]="","",IF(AND(Weekly[[#This Row],[RFC_P]]=Weekly[[#This Row],[Actual]],Weekly[[#This Row],[RFC_P]]=TRUE),Z193+Weekly[[#This Row],[BF H Odds]]-1,IF(AND(Weekly[[#This Row],[RFC_P]]=Weekly[[#This Row],[Actual]],Weekly[[#This Row],[RFC_P]]=FALSE),Z193+Weekly[[#This Row],[BF V Odds]]-1,Z193-1)))</f>
        <v>36.210000000000029</v>
      </c>
      <c r="AA194" s="24">
        <f>IF(Weekly[[#This Row],[Actual]]="","",IF(AND(Weekly[[#This Row],[RFC_P]]=FALSE,Weekly[[#This Row],[Actual]]=TRUE),AA193+Weekly[[#This Row],[BF H Odds]]-1,IF(AND(Weekly[[#This Row],[RFC_P]]=TRUE,Weekly[[#This Row],[Actual]]=FALSE),AA193+Weekly[[#This Row],[BF V Odds]]-1,AA193-1)))</f>
        <v>46.400000000000006</v>
      </c>
      <c r="AB194" s="24">
        <f>IF(Weekly[[#This Row],[Actual]]="","",IF(AND(Weekly[[#This Row],[GBC_P]]=Weekly[[#This Row],[Actual]],Weekly[[#This Row],[GBC_P]]=TRUE),AB193+Weekly[[#This Row],[BF H Odds]]-1,IF(AND(Weekly[[#This Row],[GBC_P]]=Weekly[[#This Row],[Actual]],Weekly[[#This Row],[GBC_P]]=FALSE),AB193+Weekly[[#This Row],[BF V Odds]]-1,AB193-1)))</f>
        <v>26.890000000000004</v>
      </c>
      <c r="AC194" s="24">
        <f>IF(Weekly[[#This Row],[Actual]]="","",IF(AND(Weekly[[#This Row],[GBC_P]]=FALSE,Weekly[[#This Row],[Actual]]=TRUE),AC193+Weekly[[#This Row],[BF H Odds]]-1,IF(AND(Weekly[[#This Row],[GBC_P]]=TRUE,Weekly[[#This Row],[Actual]]=FALSE),AC193+Weekly[[#This Row],[BF V Odds]]-1,AC193-1)))</f>
        <v>55.720000000000006</v>
      </c>
      <c r="AD194" s="24">
        <f>IF(Weekly[[#This Row],[Actual]]="","",IF(AND(Weekly[[#This Row],[HGBC_P]]=Weekly[[#This Row],[Actual]],Weekly[[#This Row],[HGBC_P]]=TRUE),AD193+Weekly[[#This Row],[BF H Odds]]-1,IF(AND(Weekly[[#This Row],[HGBC_P]]=Weekly[[#This Row],[Actual]],Weekly[[#This Row],[HGBC_P]]=FALSE),AD193+Weekly[[#This Row],[BF V Odds]]-1,AD193-1)))</f>
        <v>33.450000000000045</v>
      </c>
      <c r="AE194" s="24">
        <f>IF(Weekly[[#This Row],[Actual]]="","",IF(AND(Weekly[[#This Row],[HGBC_P]]=FALSE,Weekly[[#This Row],[Actual]]=TRUE),AE193+Weekly[[#This Row],[BF H Odds]]-1,IF(AND(Weekly[[#This Row],[HGBC_P]]=TRUE,Weekly[[#This Row],[Actual]]=FALSE),AE193+Weekly[[#This Row],[BF V Odds]]-1,AE193-1)))</f>
        <v>49.160000000000004</v>
      </c>
      <c r="AF194" s="24">
        <f>IF(Weekly[[#This Row],[Actual]]="","",IF(AND(Weekly[[#This Row],[XGB_P]]=Weekly[[#This Row],[Actual]],Weekly[[#This Row],[XGB_P]]=TRUE),AF193+Weekly[[#This Row],[BF H Odds]]-1,IF(AND(Weekly[[#This Row],[XGB_P]]=Weekly[[#This Row],[Actual]],Weekly[[#This Row],[XGB_P]]=FALSE),AF193+Weekly[[#This Row],[BF V Odds]]-1,AF193-1)))</f>
        <v>36.690000000000026</v>
      </c>
      <c r="AG194" s="24">
        <f>IF(Weekly[[#This Row],[Actual]]="","",IF(AND(Weekly[[#This Row],[XGB_P]]=FALSE,Weekly[[#This Row],[Actual]]=TRUE),AG193+Weekly[[#This Row],[BF H Odds]]-1,IF(AND(Weekly[[#This Row],[XGB_P]]=TRUE,Weekly[[#This Row],[Actual]]=FALSE),AG193+Weekly[[#This Row],[BF V Odds]]-1,AG193-1)))</f>
        <v>45.92</v>
      </c>
      <c r="AH194" s="24">
        <f>IF(Weekly[[#This Row],[Actual]]="","",IF(AND(Weekly[[#This Row],[QDA_P]]=Weekly[[#This Row],[Actual]],Weekly[[#This Row],[QDA_P]]=TRUE),AH193+Weekly[[#This Row],[BF H Odds]]-1,IF(AND(Weekly[[#This Row],[QDA_P]]=Weekly[[#This Row],[Actual]],Weekly[[#This Row],[QDA_P]]=FALSE),AH193+Weekly[[#This Row],[BF V Odds]]-1,AH193-1)))</f>
        <v>20.880000000000017</v>
      </c>
      <c r="AI194" s="24">
        <f>IF(Weekly[[#This Row],[Actual]]="","",IF(AND(Weekly[[#This Row],[QDA_P]]=FALSE,Weekly[[#This Row],[Actual]]=TRUE),AI193+Weekly[[#This Row],[BF H Odds]]-1,IF(AND(Weekly[[#This Row],[QDA_P]]=TRUE,Weekly[[#This Row],[Actual]]=FALSE),AI193+Weekly[[#This Row],[BF V Odds]]-1,AI193-1)))</f>
        <v>61.730000000000004</v>
      </c>
      <c r="AJ194" s="24">
        <f>IF(Weekly[[#This Row],[Actual]]="","",IF(AND(Weekly[[#This Row],[KNC_P]]=TRUE,Weekly[[#This Row],[Actual]]=TRUE),AJ193+Weekly[[#This Row],[BF H Odds]]-1,IF(AND(Weekly[[#This Row],[KNC_P]]=FALSE,Weekly[[#This Row],[Actual]]=FALSE),AJ193+Weekly[[#This Row],[BF V Odds]]-1,AJ193-1)))</f>
        <v>37.71</v>
      </c>
      <c r="AK194" s="24">
        <f>IF(Weekly[[#This Row],[Actual]]="","",IF(AND(Weekly[[#This Row],[KNC_P]]=FALSE,Weekly[[#This Row],[Actual]]=TRUE),AK193+Weekly[[#This Row],[BF H Odds]]-1,IF(AND(Weekly[[#This Row],[KNC_P]]=TRUE,Weekly[[#This Row],[Actual]]=FALSE),AK193+Weekly[[#This Row],[BF V Odds]]-1,AK193-1)))</f>
        <v>37.949999999999989</v>
      </c>
      <c r="AL194" s="30">
        <f>IF(Weekly[[#This Row],[Actual]]="","",COUNTIF(Weekly[[#This Row],[SVC_P]:[QDA_P]],TRUE))</f>
        <v>1</v>
      </c>
      <c r="AM194" s="30">
        <f>IF(Weekly[[#This Row],[Actual]]="","",COUNTIF(Weekly[[#This Row],[SVC_P]:[QDA_P]],FALSE))</f>
        <v>6</v>
      </c>
      <c r="AN194" t="str">
        <f>IF(AND(Weekly[[#This Row],[BF V Odds]]&gt;$BO$6,Weekly[[#This Row],[BF V Odds]] &lt; $BO$7),Weekly[[#This Row],[BF V Odds]],"")</f>
        <v/>
      </c>
      <c r="AO194" t="str">
        <f>IF(AND(Weekly[[#This Row],[BF H Odds]]&gt;$BO$6, Weekly[[#This Row],[BF H Odds]] &lt; $BO$7),Weekly[[#This Row],[BF H Odds]],"")</f>
        <v/>
      </c>
      <c r="AP194" s="37">
        <f>IF(AND(Weekly[[#This Row],[V Odds &lt;]]="",Weekly[[#This Row],[H Odds &lt;]]=""),AP193,IF(AND(Weekly[[#This Row],[H Odds &lt;]]&lt;&gt;"",Weekly[[#This Row],[SVC_P]]=TRUE,Weekly[[#This Row],[Actual]]=TRUE),AP193+Weekly[[#This Row],[H Odds &lt;]]-1,IF(AND(Weekly[[#This Row],[V Odds &lt;]]&lt;&gt;"",Weekly[[#This Row],[SVC_P]]=FALSE,Weekly[[#This Row],[Actual]]=FALSE),AP193+Weekly[[#This Row],[V Odds &lt;]]-1,IF(AND(Weekly[[#This Row],[V Odds &lt;]]&lt;&gt;"",Weekly[[#This Row],[SVC_P]]=FALSE,Weekly[[#This Row],[Actual]]=TRUE),AP193-1,IF(AND(Weekly[[#This Row],[H Odds &lt;]]&lt;&gt;"",Weekly[[#This Row],[SVC_P]]=TRUE,Weekly[[#This Row],[Actual]]=FALSE),AP193-1,AP193)))))</f>
        <v>63.63000000000001</v>
      </c>
      <c r="AQ194" s="37">
        <f>IF(AND(Weekly[[#This Row],[V Odds &lt;]]="",Weekly[[#This Row],[H Odds &lt;]]=""),AQ193,IF(AND(Weekly[[#This Row],[H Odds &lt;]]&lt;&gt;"",Weekly[[#This Row],[ADBC_P]]=TRUE,Weekly[[#This Row],[Actual]]=TRUE),AQ193+Weekly[[#This Row],[H Odds &lt;]]-1,IF(AND(Weekly[[#This Row],[V Odds &lt;]]&lt;&gt;"",Weekly[[#This Row],[ADBC_P]]=FALSE,Weekly[[#This Row],[Actual]]=FALSE),AQ193+Weekly[[#This Row],[V Odds &lt;]]-1,IF(AND(Weekly[[#This Row],[V Odds &lt;]]&lt;&gt;"",Weekly[[#This Row],[ADBC_P]]=FALSE,Weekly[[#This Row],[Actual]]=TRUE),AQ193-1,IF(AND(Weekly[[#This Row],[H Odds &lt;]]&lt;&gt;"",Weekly[[#This Row],[ADBC_P]]=TRUE,Weekly[[#This Row],[Actual]]=FALSE),AQ193-1,AQ193)))))</f>
        <v>53.379999999999995</v>
      </c>
      <c r="AR194" s="37">
        <f>IF(AND(Weekly[[#This Row],[V Odds &lt;]]="",Weekly[[#This Row],[H Odds &lt;]]=""),AR193,IF(AND(Weekly[[#This Row],[H Odds &lt;]]&lt;&gt;"",Weekly[[#This Row],[RFC_P]]=TRUE,Weekly[[#This Row],[Actual]]=TRUE),AR193+Weekly[[#This Row],[H Odds &lt;]]-1,IF(AND(Weekly[[#This Row],[V Odds &lt;]]&lt;&gt;"",Weekly[[#This Row],[RFC_P]]=FALSE,Weekly[[#This Row],[Actual]]=FALSE),AR193+Weekly[[#This Row],[V Odds &lt;]]-1,IF(AND(Weekly[[#This Row],[V Odds &lt;]]&lt;&gt;"",Weekly[[#This Row],[RFC_P]]=FALSE,Weekly[[#This Row],[Actual]]=TRUE),AR193-1,IF(AND(Weekly[[#This Row],[H Odds &lt;]]&lt;&gt;"",Weekly[[#This Row],[RFC_P]]=TRUE,Weekly[[#This Row],[Actual]]=FALSE),AR193-1,AR193)))))</f>
        <v>49.64</v>
      </c>
      <c r="AS194" s="37">
        <f>IF(AND(Weekly[[#This Row],[V Odds &lt;]]="",Weekly[[#This Row],[H Odds &lt;]]=""),AS193,IF(AND(Weekly[[#This Row],[H Odds &lt;]]&lt;&gt;"",Weekly[[#This Row],[GBC_P]]=TRUE,Weekly[[#This Row],[Actual]]=TRUE),AS193+Weekly[[#This Row],[H Odds &lt;]]-1,IF(AND(Weekly[[#This Row],[V Odds &lt;]]&lt;&gt;"",Weekly[[#This Row],[GBC_P]]=FALSE,Weekly[[#This Row],[Actual]]=FALSE),AS193+Weekly[[#This Row],[V Odds &lt;]]-1,IF(AND(Weekly[[#This Row],[V Odds &lt;]]&lt;&gt;"",Weekly[[#This Row],[GBC_P]]=FALSE,Weekly[[#This Row],[Actual]]=TRUE),AS193-1,IF(AND(Weekly[[#This Row],[H Odds &lt;]]&lt;&gt;"",Weekly[[#This Row],[GBC_P]]=TRUE,Weekly[[#This Row],[Actual]]=FALSE),AS193-1,AS193)))))</f>
        <v>47.08</v>
      </c>
      <c r="AT194" s="37">
        <f>IF(AND(Weekly[[#This Row],[V Odds &lt;]]="",Weekly[[#This Row],[H Odds &lt;]]=""),AT193,IF(AND(Weekly[[#This Row],[H Odds &lt;]]&lt;&gt;"",Weekly[[#This Row],[HGBC_P]]=TRUE,Weekly[[#This Row],[Actual]]=TRUE),AT193+Weekly[[#This Row],[H Odds &lt;]]-1,IF(AND(Weekly[[#This Row],[V Odds &lt;]]&lt;&gt;"",Weekly[[#This Row],[HGBC_P]]=FALSE,Weekly[[#This Row],[Actual]]=FALSE),AT193+Weekly[[#This Row],[V Odds &lt;]]-1,IF(AND(Weekly[[#This Row],[V Odds &lt;]]&lt;&gt;"",Weekly[[#This Row],[HGBC_P]]=FALSE,Weekly[[#This Row],[Actual]]=TRUE),AT193-1,IF(AND(Weekly[[#This Row],[H Odds &lt;]]&lt;&gt;"",Weekly[[#This Row],[HGBC_P]]=TRUE,Weekly[[#This Row],[Actual]]=FALSE),AT193-1,AT193)))))</f>
        <v>47.66</v>
      </c>
      <c r="AU194" s="37">
        <f>IF(AND(Weekly[[#This Row],[V Odds &lt;]]="",Weekly[[#This Row],[H Odds &lt;]]=""),AU193,IF(AND(Weekly[[#This Row],[H Odds &lt;]]&lt;&gt;"",Weekly[[#This Row],[XGB_P]]=TRUE,Weekly[[#This Row],[Actual]]=TRUE),AU193+Weekly[[#This Row],[H Odds &lt;]]-1,IF(AND(Weekly[[#This Row],[V Odds &lt;]]&lt;&gt;"",Weekly[[#This Row],[XGB_P]]=FALSE,Weekly[[#This Row],[Actual]]=FALSE),AU193+Weekly[[#This Row],[V Odds &lt;]]-1,IF(AND(Weekly[[#This Row],[V Odds &lt;]]&lt;&gt;"",Weekly[[#This Row],[XGB_P]]=FALSE,Weekly[[#This Row],[Actual]]=TRUE),AU193-1,IF(AND(Weekly[[#This Row],[H Odds &lt;]]&lt;&gt;"",Weekly[[#This Row],[XGB_P]]=TRUE,Weekly[[#This Row],[Actual]]=FALSE),AU193-1,AU193)))))</f>
        <v>50.010000000000005</v>
      </c>
      <c r="AV194" s="37">
        <f>IF(AND(Weekly[[#This Row],[V Odds &lt;]]="",Weekly[[#This Row],[H Odds &lt;]]=""),AV193,IF(AND(Weekly[[#This Row],[H Odds &lt;]]&lt;&gt;"",Weekly[[#This Row],[QDA_P]]=TRUE,Weekly[[#This Row],[Actual]]=TRUE),AV193+Weekly[[#This Row],[H Odds &lt;]]-1,IF(AND(Weekly[[#This Row],[V Odds &lt;]]&lt;&gt;"",Weekly[[#This Row],[QDA_P]]=FALSE,Weekly[[#This Row],[Actual]]=FALSE),AV193+Weekly[[#This Row],[V Odds &lt;]]-1,IF(AND(Weekly[[#This Row],[V Odds &lt;]]&lt;&gt;"",Weekly[[#This Row],[QDA_P]]=FALSE,Weekly[[#This Row],[Actual]]=TRUE),AV193-1,IF(AND(Weekly[[#This Row],[H Odds &lt;]]&lt;&gt;"",Weekly[[#This Row],[QDA_P]]=TRUE,Weekly[[#This Row],[Actual]]=FALSE),AV193-1,AV193)))))</f>
        <v>45.79999999999999</v>
      </c>
      <c r="AW194" s="37">
        <f>IF(AND(Weekly[[#This Row],[H Odds &lt;]]="",Weekly[[#This Row],[V Odds &lt;]]=""),AW193,IF(AND(Weekly[[#This Row],[KNC_P]]=Weekly[[#This Row],[Actual]],Weekly[[#This Row],[KNC_P]]=TRUE),AW193+Weekly[[#This Row],[BF H Odds]]-1,IF(AND(Weekly[[#This Row],[KNC_P]]=Weekly[[#This Row],[Actual]],Weekly[[#This Row],[KNC_P]]=FALSE),AW193+Weekly[[#This Row],[BF V Odds]]-1,AW193-1)))</f>
        <v>42.11</v>
      </c>
      <c r="AX194" s="37">
        <f>IF(AND(Weekly[[#This Row],[V Odds &lt;]]="",Weekly[[#This Row],[H Odds &lt;]]=""),AX193,IF(AND(Weekly[[#This Row],[V Odds &lt;]]&lt;&gt;"",Weekly[[#This Row],[FALSES]]&gt;0,Weekly[[#This Row],[Actual]]=FALSE),AX193+Weekly[[#This Row],[V Odds &lt;]]-1,IF(AND(Weekly[[#This Row],[H Odds &lt;]]&lt;&gt;"",Weekly[[#This Row],[TRUES]]&gt;0,Weekly[[#This Row],[Actual]]=TRUE),AX193+Weekly[[#This Row],[H Odds &lt;]]-1,IF(AND(Weekly[[#This Row],[V Odds &lt;]]&lt;&gt;"",Weekly[[#This Row],[FALSES]]=0),AX193,IF(AND(Weekly[[#This Row],[H Odds &lt;]]&lt;&gt;"",Weekly[[#This Row],[TRUES]]=0),AX193,AX193-1)))))</f>
        <v>68.749999999999986</v>
      </c>
      <c r="AY194" s="37">
        <f>IF(AND(Weekly[[#This Row],[V Odds &lt;]]="",Weekly[[#This Row],[H Odds &lt;]]=""),AY193,IF(AND(Weekly[[#This Row],[V Odds &lt;]]&lt;&gt;"",Weekly[[#This Row],[FALSES]]&gt;0,Weekly[[#This Row],[Actual]]=FALSE),AY193+((Weekly[[#This Row],[V Odds &lt;]]-1)*0.92),IF(AND(Weekly[[#This Row],[H Odds &lt;]]&lt;&gt;"",Weekly[[#This Row],[TRUES]]&gt;0,Weekly[[#This Row],[Actual]]=TRUE),AY193+((Weekly[[#This Row],[H Odds &lt;]]-1)*0.92),IF(AND(Weekly[[#This Row],[V Odds &lt;]]&lt;&gt;"",Weekly[[#This Row],[FALSES]]=0),AY193,IF(AND(Weekly[[#This Row],[H Odds &lt;]]&lt;&gt;"",Weekly[[#This Row],[TRUES]]=0),AY193,AY193-1)))))</f>
        <v>64.610000000000014</v>
      </c>
      <c r="AZ194" s="37">
        <f>IF(AND(Weekly[[#This Row],[V Odds &lt;]]="",Weekly[[#This Row],[H Odds &lt;]]=""),AZ193,IF(AND(Weekly[[#This Row],[V Odds &lt;]]&lt;&gt;"",Weekly[[#This Row],[Actual]]=FALSE),AZ193+Weekly[[#This Row],[V Odds &lt;]]-1,IF(AND(Weekly[[#This Row],[H Odds &lt;]]&lt;&gt;"",Weekly[[#This Row],[Actual]]=TRUE),AZ193+Weekly[[#This Row],[H Odds &lt;]]-1,AZ193-1)))</f>
        <v>69.719999999999985</v>
      </c>
      <c r="BA194" s="38">
        <f>IF(Weekly[[#This Row],[H Odds &lt;]]="",BA193,IF(AND(Weekly[[#This Row],[H Odds &lt;]]&lt;&gt;"",Weekly[[#This Row],[SVC_P]]=TRUE,Weekly[[#This Row],[Actual]]=TRUE),BA193+Weekly[[#This Row],[H Odds &lt;]]-1,IF(AND(Weekly[[#This Row],[H Odds &lt;]]&lt;&gt;"",Weekly[[#This Row],[SVC_P]]=TRUE,Weekly[[#This Row],[Actual]]=FALSE),BA193-1,BA193)))</f>
        <v>58.589999999999996</v>
      </c>
      <c r="BB194" s="38">
        <f>IF(Weekly[[#This Row],[H Odds &lt;]]="",BB193,IF(AND(Weekly[[#This Row],[H Odds &lt;]]&lt;&gt;"",Weekly[[#This Row],[ADBC_P]]=TRUE,Weekly[[#This Row],[Actual]]=TRUE),BB193+Weekly[[#This Row],[H Odds &lt;]]-1,IF(AND(Weekly[[#This Row],[H Odds &lt;]]&lt;&gt;"",Weekly[[#This Row],[ADBC_P]]=TRUE,Weekly[[#This Row],[Actual]]=FALSE),BB193-1,BB193)))</f>
        <v>45.059999999999995</v>
      </c>
      <c r="BC194" s="38">
        <f>IF(Weekly[[#This Row],[H Odds &lt;]]="",BC193,IF(AND(Weekly[[#This Row],[H Odds &lt;]]&lt;&gt;"",Weekly[[#This Row],[RFC_P]]=TRUE,Weekly[[#This Row],[Actual]]=TRUE),BC193+Weekly[[#This Row],[H Odds &lt;]]-1,IF(AND(Weekly[[#This Row],[H Odds &lt;]]&lt;&gt;"",Weekly[[#This Row],[RFC_P]]=TRUE,Weekly[[#This Row],[Actual]]=FALSE),BC193-1,BC193)))</f>
        <v>44.809999999999995</v>
      </c>
      <c r="BD194" s="38">
        <f>IF(Weekly[[#This Row],[H Odds &lt;]]="",BD193,IF(AND(Weekly[[#This Row],[H Odds &lt;]]&lt;&gt;"",Weekly[[#This Row],[GBC_P]]=TRUE,Weekly[[#This Row],[Actual]]=TRUE),BD193+Weekly[[#This Row],[H Odds &lt;]]-1,IF(AND(Weekly[[#This Row],[H Odds &lt;]]&lt;&gt;"",Weekly[[#This Row],[GBC_P]]=TRUE,Weekly[[#This Row],[Actual]]=FALSE),BD193-1,BD193)))</f>
        <v>43.76</v>
      </c>
      <c r="BE194" s="38">
        <f>IF(Weekly[[#This Row],[H Odds &lt;]]="",BE193,IF(AND(Weekly[[#This Row],[H Odds &lt;]]&lt;&gt;"",Weekly[[#This Row],[HGBC_P]]=TRUE,Weekly[[#This Row],[Actual]]=TRUE),BE193+Weekly[[#This Row],[H Odds &lt;]]-1,IF(AND(Weekly[[#This Row],[H Odds &lt;]]&lt;&gt;"",Weekly[[#This Row],[HGBC_P]]=TRUE,Weekly[[#This Row],[Actual]]=FALSE),BE193-1,BE193)))</f>
        <v>46.059999999999995</v>
      </c>
      <c r="BF194" s="38">
        <f>IF(Weekly[[#This Row],[H Odds &lt;]]="",BF193,IF(AND(Weekly[[#This Row],[H Odds &lt;]]&lt;&gt;"",Weekly[[#This Row],[XGB_P]]=TRUE,Weekly[[#This Row],[Actual]]=TRUE),BF193+Weekly[[#This Row],[H Odds &lt;]]-1,IF(AND(Weekly[[#This Row],[H Odds &lt;]]&lt;&gt;"",Weekly[[#This Row],[XGB_P]]=TRUE,Weekly[[#This Row],[Actual]]=FALSE),BF193-1,BF193)))</f>
        <v>47.28</v>
      </c>
      <c r="BG194" s="38">
        <f>IF(Weekly[[#This Row],[H Odds &lt;]]="",BG193,IF(AND(Weekly[[#This Row],[H Odds &lt;]]&lt;&gt;"",Weekly[[#This Row],[QDA_P]]=TRUE,Weekly[[#This Row],[Actual]]=TRUE),BG193+Weekly[[#This Row],[H Odds &lt;]]-1,IF(AND(Weekly[[#This Row],[H Odds &lt;]]&lt;&gt;"",Weekly[[#This Row],[QDA_P]]=TRUE,Weekly[[#This Row],[Actual]]=FALSE),BG193-1,BG193)))</f>
        <v>42.779999999999994</v>
      </c>
      <c r="BH194" s="38">
        <f>IF(Weekly[[#This Row],[H Odds &lt;]]="",BH193,IF(AND(Weekly[[#This Row],[H Odds &lt;]]&lt;&gt;"",Weekly[[#This Row],[KNC_P]]=TRUE,Weekly[[#This Row],[Actual]]=TRUE),BH193+Weekly[[#This Row],[H Odds &lt;]]-1,IF(AND(Weekly[[#This Row],[H Odds &lt;]]&lt;&gt;"",Weekly[[#This Row],[KNC_P]]=TRUE,Weekly[[#This Row],[Actual]]=FALSE),BH193-1,BH193)))</f>
        <v>41.05</v>
      </c>
      <c r="BI194" s="38">
        <f>IF(Weekly[[#This Row],[H Odds &lt;]]="",BI193,IF(AND(Weekly[[#This Row],[H Odds &lt;]]&lt;&gt;"",Weekly[[#This Row],[TRUES]]&gt;0,Weekly[[#This Row],[Actual]]=TRUE),BI193+Weekly[[#This Row],[H Odds &lt;]]-1,IF(AND(Weekly[[#This Row],[H Odds &lt;]]&lt;&gt;"",Weekly[[#This Row],[TRUES]]=0),BI193,BI193-1)))</f>
        <v>58.589999999999996</v>
      </c>
      <c r="BJ194" s="38">
        <f>IF(Weekly[[#This Row],[H Odds &lt;]]="",BJ193,IF(AND(Weekly[[#This Row],[H Odds &lt;]]&lt;&gt;"",Weekly[[#This Row],[Actual]]=TRUE),BJ193+Weekly[[#This Row],[H Odds &lt;]]-1,IF(AND(Weekly[[#This Row],[H Odds &lt;]]&lt;&gt;"",Weekly[[#This Row],[Actual]]=FALSE),BJ193-1,BJ193)))</f>
        <v>57.589999999999996</v>
      </c>
      <c r="BK194" s="58">
        <f>IF(AND(Weekly[[#This Row],[TRUES]]&gt;4,Weekly[[#This Row],[Actual]]=TRUE),BK193+Weekly[[#This Row],[BF H Odds]]-1,IF(AND(Weekly[[#This Row],[FALSES]]&gt;4,Weekly[[#This Row],[Actual]]=FALSE),BK193+Weekly[[#This Row],[BF V Odds]]-1,IF(AND(Weekly[[#This Row],[TRUES]]&gt;4,Weekly[[#This Row],[Actual]]=FALSE),BK193-1,IF(AND(Weekly[[#This Row],[FALSES]]&gt;4,Weekly[[#This Row],[Actual]]=TRUE),BK193-1,BK193))))</f>
        <v>36.100000000000023</v>
      </c>
      <c r="BL194" s="58">
        <f>IF(AND(Weekly[[#This Row],[TRUES]]&gt;5,Weekly[[#This Row],[Actual]]=TRUE),BL193+Weekly[[#This Row],[BF H Odds]]-1,IF(AND(Weekly[[#This Row],[FALSES]]&gt;5,Weekly[[#This Row],[Actual]]=FALSE),BL193+Weekly[[#This Row],[BF V Odds]]-1,IF(AND(Weekly[[#This Row],[TRUES]]&gt;5,Weekly[[#This Row],[Actual]]=FALSE),BL193-1,IF(AND(Weekly[[#This Row],[FALSES]]&gt;5,Weekly[[#This Row],[Actual]]=TRUE),BL193-1,BL193))))</f>
        <v>38.600000000000016</v>
      </c>
      <c r="BM194" s="58">
        <f>IF(AND(Weekly[[#This Row],[TRUES]]&gt;6,Weekly[[#This Row],[Actual]]=TRUE),BM193+Weekly[[#This Row],[BF H Odds]]-1,IF(AND(Weekly[[#This Row],[FALSES]]&gt;6,Weekly[[#This Row],[Actual]]=FALSE),BM193+Weekly[[#This Row],[BF V Odds]]-1,IF(AND(Weekly[[#This Row],[TRUES]]&gt;6,Weekly[[#This Row],[Actual]]=FALSE),BM193-1,IF(AND(Weekly[[#This Row],[FALSES]]&gt;6,Weekly[[#This Row],[Actual]]=TRUE),BM193-1,BM193))))</f>
        <v>42.100000000000009</v>
      </c>
      <c r="BN194" s="24"/>
    </row>
    <row r="195" spans="1:66" x14ac:dyDescent="0.25">
      <c r="A195" s="1">
        <v>222</v>
      </c>
      <c r="B195" s="10">
        <v>44267</v>
      </c>
      <c r="C195" s="33" t="s">
        <v>26</v>
      </c>
      <c r="D195" s="15" t="s">
        <v>36</v>
      </c>
      <c r="E195" t="b">
        <v>1</v>
      </c>
      <c r="F195" t="b">
        <v>1</v>
      </c>
      <c r="G195" t="b">
        <v>1</v>
      </c>
      <c r="H195" t="b">
        <v>1</v>
      </c>
      <c r="I195" t="b">
        <v>0</v>
      </c>
      <c r="J195" t="b">
        <v>1</v>
      </c>
      <c r="K195" t="b">
        <v>1</v>
      </c>
      <c r="L195" t="b">
        <v>1</v>
      </c>
      <c r="M195" t="s">
        <v>101</v>
      </c>
      <c r="N195">
        <v>5</v>
      </c>
      <c r="O195">
        <f>IF(Weekly[[#This Row],[H/V]]="H",Weekly[[#This Row],[BF H Odds]],IF(Weekly[[#This Row],[H/V]]="V",Weekly[[#This Row],[BF V Odds]],""))</f>
        <v>3.35</v>
      </c>
      <c r="P195" t="b">
        <v>1</v>
      </c>
      <c r="Q195" t="s">
        <v>76</v>
      </c>
      <c r="R195" s="9">
        <f>IFERROR(IF(Weekly[[#This Row],[Won Bet?]]="yes",R194+(Weekly[[#This Row],[BF Odds]]*Weekly[[#This Row],[BF Stake]])-Weekly[[#This Row],[BF Stake]],R194-Weekly[[#This Row],[BF Stake]]),R194)</f>
        <v>187</v>
      </c>
      <c r="S195" s="9">
        <f>IFERROR(IF(Weekly[[#This Row],[Won Bet?]]="yes",S194+(((Weekly[[#This Row],[BF Odds]]*Weekly[[#This Row],[BF Stake]])-Weekly[[#This Row],[BF Stake]])*0.95),S194-Weekly[[#This Row],[BF Stake]]),S194)</f>
        <v>184.15</v>
      </c>
      <c r="T195" s="13">
        <v>3.35</v>
      </c>
      <c r="U195" s="13">
        <v>1.34</v>
      </c>
      <c r="V195" s="24">
        <f>IF(Weekly[[#This Row],[Actual]]="","",IF(AND(Weekly[[#This Row],[SVC_P]]=Weekly[[#This Row],[Actual]],Weekly[[#This Row],[SVC_P]]=TRUE),V194+Weekly[[#This Row],[BF H Odds]]-1,IF(AND(Weekly[[#This Row],[SVC_P]]=Weekly[[#This Row],[Actual]],Weekly[[#This Row],[SVC_P]]=FALSE),V194+Weekly[[#This Row],[BF V Odds]]-1,V194-1)))</f>
        <v>62.340000000000032</v>
      </c>
      <c r="W195" s="24">
        <f>IF(Weekly[[#This Row],[Actual]]="","",IF(AND(Weekly[[#This Row],[SVC_P]]=FALSE,Weekly[[#This Row],[Actual]]=TRUE),W194+Weekly[[#This Row],[BF H Odds]]-1,IF(AND(Weekly[[#This Row],[SVC_P]]=TRUE,Weekly[[#This Row],[Actual]]=FALSE,),W194+Weekly[[#This Row],[BF V Odds]]-1,W194-1)))</f>
        <v>-142.30000000000001</v>
      </c>
      <c r="X195" s="24">
        <f>IF(Weekly[[#This Row],[Actual]]="","",IF(AND(Weekly[[#This Row],[ADBC_P]]=Weekly[[#This Row],[Actual]],Weekly[[#This Row],[ADBC_P]]=TRUE),X194+Weekly[[#This Row],[BF H Odds]]-1,IF(AND(Weekly[[#This Row],[ADBC_P]]=Weekly[[#This Row],[Actual]],Weekly[[#This Row],[ADBC_P]]=FALSE),X194+Weekly[[#This Row],[BF V Odds]]-1,X194-1)))</f>
        <v>49.060000000000024</v>
      </c>
      <c r="Y195" s="24">
        <f>IF(Weekly[[#This Row],[Actual]]="","",IF(AND(Weekly[[#This Row],[ADBC_P]]=FALSE,Weekly[[#This Row],[Actual]]=TRUE),Y194+Weekly[[#This Row],[BF H Odds]]-1,IF(AND(Weekly[[#This Row],[ADBC_P]]=TRUE,Weekly[[#This Row],[Actual]]=FALSE),Y194+Weekly[[#This Row],[BF V Odds]]-1,Y194-1)))</f>
        <v>32.890000000000008</v>
      </c>
      <c r="Z195" s="24">
        <f>IF(Weekly[[#This Row],[Actual]]="","",IF(AND(Weekly[[#This Row],[RFC_P]]=Weekly[[#This Row],[Actual]],Weekly[[#This Row],[RFC_P]]=TRUE),Z194+Weekly[[#This Row],[BF H Odds]]-1,IF(AND(Weekly[[#This Row],[RFC_P]]=Weekly[[#This Row],[Actual]],Weekly[[#This Row],[RFC_P]]=FALSE),Z194+Weekly[[#This Row],[BF V Odds]]-1,Z194-1)))</f>
        <v>36.550000000000033</v>
      </c>
      <c r="AA195" s="24">
        <f>IF(Weekly[[#This Row],[Actual]]="","",IF(AND(Weekly[[#This Row],[RFC_P]]=FALSE,Weekly[[#This Row],[Actual]]=TRUE),AA194+Weekly[[#This Row],[BF H Odds]]-1,IF(AND(Weekly[[#This Row],[RFC_P]]=TRUE,Weekly[[#This Row],[Actual]]=FALSE),AA194+Weekly[[#This Row],[BF V Odds]]-1,AA194-1)))</f>
        <v>45.400000000000006</v>
      </c>
      <c r="AB195" s="24">
        <f>IF(Weekly[[#This Row],[Actual]]="","",IF(AND(Weekly[[#This Row],[GBC_P]]=Weekly[[#This Row],[Actual]],Weekly[[#This Row],[GBC_P]]=TRUE),AB194+Weekly[[#This Row],[BF H Odds]]-1,IF(AND(Weekly[[#This Row],[GBC_P]]=Weekly[[#This Row],[Actual]],Weekly[[#This Row],[GBC_P]]=FALSE),AB194+Weekly[[#This Row],[BF V Odds]]-1,AB194-1)))</f>
        <v>27.230000000000004</v>
      </c>
      <c r="AC195" s="24">
        <f>IF(Weekly[[#This Row],[Actual]]="","",IF(AND(Weekly[[#This Row],[GBC_P]]=FALSE,Weekly[[#This Row],[Actual]]=TRUE),AC194+Weekly[[#This Row],[BF H Odds]]-1,IF(AND(Weekly[[#This Row],[GBC_P]]=TRUE,Weekly[[#This Row],[Actual]]=FALSE),AC194+Weekly[[#This Row],[BF V Odds]]-1,AC194-1)))</f>
        <v>54.720000000000006</v>
      </c>
      <c r="AD195" s="24">
        <f>IF(Weekly[[#This Row],[Actual]]="","",IF(AND(Weekly[[#This Row],[HGBC_P]]=Weekly[[#This Row],[Actual]],Weekly[[#This Row],[HGBC_P]]=TRUE),AD194+Weekly[[#This Row],[BF H Odds]]-1,IF(AND(Weekly[[#This Row],[HGBC_P]]=Weekly[[#This Row],[Actual]],Weekly[[#This Row],[HGBC_P]]=FALSE),AD194+Weekly[[#This Row],[BF V Odds]]-1,AD194-1)))</f>
        <v>32.450000000000045</v>
      </c>
      <c r="AE195" s="24">
        <f>IF(Weekly[[#This Row],[Actual]]="","",IF(AND(Weekly[[#This Row],[HGBC_P]]=FALSE,Weekly[[#This Row],[Actual]]=TRUE),AE194+Weekly[[#This Row],[BF H Odds]]-1,IF(AND(Weekly[[#This Row],[HGBC_P]]=TRUE,Weekly[[#This Row],[Actual]]=FALSE),AE194+Weekly[[#This Row],[BF V Odds]]-1,AE194-1)))</f>
        <v>49.500000000000007</v>
      </c>
      <c r="AF195" s="24">
        <f>IF(Weekly[[#This Row],[Actual]]="","",IF(AND(Weekly[[#This Row],[XGB_P]]=Weekly[[#This Row],[Actual]],Weekly[[#This Row],[XGB_P]]=TRUE),AF194+Weekly[[#This Row],[BF H Odds]]-1,IF(AND(Weekly[[#This Row],[XGB_P]]=Weekly[[#This Row],[Actual]],Weekly[[#This Row],[XGB_P]]=FALSE),AF194+Weekly[[#This Row],[BF V Odds]]-1,AF194-1)))</f>
        <v>37.03000000000003</v>
      </c>
      <c r="AG195" s="24">
        <f>IF(Weekly[[#This Row],[Actual]]="","",IF(AND(Weekly[[#This Row],[XGB_P]]=FALSE,Weekly[[#This Row],[Actual]]=TRUE),AG194+Weekly[[#This Row],[BF H Odds]]-1,IF(AND(Weekly[[#This Row],[XGB_P]]=TRUE,Weekly[[#This Row],[Actual]]=FALSE),AG194+Weekly[[#This Row],[BF V Odds]]-1,AG194-1)))</f>
        <v>44.92</v>
      </c>
      <c r="AH195" s="24">
        <f>IF(Weekly[[#This Row],[Actual]]="","",IF(AND(Weekly[[#This Row],[QDA_P]]=Weekly[[#This Row],[Actual]],Weekly[[#This Row],[QDA_P]]=TRUE),AH194+Weekly[[#This Row],[BF H Odds]]-1,IF(AND(Weekly[[#This Row],[QDA_P]]=Weekly[[#This Row],[Actual]],Weekly[[#This Row],[QDA_P]]=FALSE),AH194+Weekly[[#This Row],[BF V Odds]]-1,AH194-1)))</f>
        <v>21.220000000000017</v>
      </c>
      <c r="AI195" s="24">
        <f>IF(Weekly[[#This Row],[Actual]]="","",IF(AND(Weekly[[#This Row],[QDA_P]]=FALSE,Weekly[[#This Row],[Actual]]=TRUE),AI194+Weekly[[#This Row],[BF H Odds]]-1,IF(AND(Weekly[[#This Row],[QDA_P]]=TRUE,Weekly[[#This Row],[Actual]]=FALSE),AI194+Weekly[[#This Row],[BF V Odds]]-1,AI194-1)))</f>
        <v>60.730000000000004</v>
      </c>
      <c r="AJ195" s="24">
        <f>IF(Weekly[[#This Row],[Actual]]="","",IF(AND(Weekly[[#This Row],[KNC_P]]=TRUE,Weekly[[#This Row],[Actual]]=TRUE),AJ194+Weekly[[#This Row],[BF H Odds]]-1,IF(AND(Weekly[[#This Row],[KNC_P]]=FALSE,Weekly[[#This Row],[Actual]]=FALSE),AJ194+Weekly[[#This Row],[BF V Odds]]-1,AJ194-1)))</f>
        <v>38.050000000000004</v>
      </c>
      <c r="AK195" s="24">
        <f>IF(Weekly[[#This Row],[Actual]]="","",IF(AND(Weekly[[#This Row],[KNC_P]]=FALSE,Weekly[[#This Row],[Actual]]=TRUE),AK194+Weekly[[#This Row],[BF H Odds]]-1,IF(AND(Weekly[[#This Row],[KNC_P]]=TRUE,Weekly[[#This Row],[Actual]]=FALSE),AK194+Weekly[[#This Row],[BF V Odds]]-1,AK194-1)))</f>
        <v>36.949999999999989</v>
      </c>
      <c r="AL195" s="30">
        <f>IF(Weekly[[#This Row],[Actual]]="","",COUNTIF(Weekly[[#This Row],[SVC_P]:[QDA_P]],TRUE))</f>
        <v>6</v>
      </c>
      <c r="AM195" s="30">
        <f>IF(Weekly[[#This Row],[Actual]]="","",COUNTIF(Weekly[[#This Row],[SVC_P]:[QDA_P]],FALSE))</f>
        <v>1</v>
      </c>
      <c r="AN195">
        <f>IF(AND(Weekly[[#This Row],[BF V Odds]]&gt;$BO$6,Weekly[[#This Row],[BF V Odds]] &lt; $BO$7),Weekly[[#This Row],[BF V Odds]],"")</f>
        <v>3.35</v>
      </c>
      <c r="AO195" t="str">
        <f>IF(AND(Weekly[[#This Row],[BF H Odds]]&gt;$BO$6, Weekly[[#This Row],[BF H Odds]] &lt; $BO$7),Weekly[[#This Row],[BF H Odds]],"")</f>
        <v/>
      </c>
      <c r="AP195" s="37">
        <f>IF(AND(Weekly[[#This Row],[V Odds &lt;]]="",Weekly[[#This Row],[H Odds &lt;]]=""),AP194,IF(AND(Weekly[[#This Row],[H Odds &lt;]]&lt;&gt;"",Weekly[[#This Row],[SVC_P]]=TRUE,Weekly[[#This Row],[Actual]]=TRUE),AP194+Weekly[[#This Row],[H Odds &lt;]]-1,IF(AND(Weekly[[#This Row],[V Odds &lt;]]&lt;&gt;"",Weekly[[#This Row],[SVC_P]]=FALSE,Weekly[[#This Row],[Actual]]=FALSE),AP194+Weekly[[#This Row],[V Odds &lt;]]-1,IF(AND(Weekly[[#This Row],[V Odds &lt;]]&lt;&gt;"",Weekly[[#This Row],[SVC_P]]=FALSE,Weekly[[#This Row],[Actual]]=TRUE),AP194-1,IF(AND(Weekly[[#This Row],[H Odds &lt;]]&lt;&gt;"",Weekly[[#This Row],[SVC_P]]=TRUE,Weekly[[#This Row],[Actual]]=FALSE),AP194-1,AP194)))))</f>
        <v>63.63000000000001</v>
      </c>
      <c r="AQ195" s="37">
        <f>IF(AND(Weekly[[#This Row],[V Odds &lt;]]="",Weekly[[#This Row],[H Odds &lt;]]=""),AQ194,IF(AND(Weekly[[#This Row],[H Odds &lt;]]&lt;&gt;"",Weekly[[#This Row],[ADBC_P]]=TRUE,Weekly[[#This Row],[Actual]]=TRUE),AQ194+Weekly[[#This Row],[H Odds &lt;]]-1,IF(AND(Weekly[[#This Row],[V Odds &lt;]]&lt;&gt;"",Weekly[[#This Row],[ADBC_P]]=FALSE,Weekly[[#This Row],[Actual]]=FALSE),AQ194+Weekly[[#This Row],[V Odds &lt;]]-1,IF(AND(Weekly[[#This Row],[V Odds &lt;]]&lt;&gt;"",Weekly[[#This Row],[ADBC_P]]=FALSE,Weekly[[#This Row],[Actual]]=TRUE),AQ194-1,IF(AND(Weekly[[#This Row],[H Odds &lt;]]&lt;&gt;"",Weekly[[#This Row],[ADBC_P]]=TRUE,Weekly[[#This Row],[Actual]]=FALSE),AQ194-1,AQ194)))))</f>
        <v>53.379999999999995</v>
      </c>
      <c r="AR195" s="37">
        <f>IF(AND(Weekly[[#This Row],[V Odds &lt;]]="",Weekly[[#This Row],[H Odds &lt;]]=""),AR194,IF(AND(Weekly[[#This Row],[H Odds &lt;]]&lt;&gt;"",Weekly[[#This Row],[RFC_P]]=TRUE,Weekly[[#This Row],[Actual]]=TRUE),AR194+Weekly[[#This Row],[H Odds &lt;]]-1,IF(AND(Weekly[[#This Row],[V Odds &lt;]]&lt;&gt;"",Weekly[[#This Row],[RFC_P]]=FALSE,Weekly[[#This Row],[Actual]]=FALSE),AR194+Weekly[[#This Row],[V Odds &lt;]]-1,IF(AND(Weekly[[#This Row],[V Odds &lt;]]&lt;&gt;"",Weekly[[#This Row],[RFC_P]]=FALSE,Weekly[[#This Row],[Actual]]=TRUE),AR194-1,IF(AND(Weekly[[#This Row],[H Odds &lt;]]&lt;&gt;"",Weekly[[#This Row],[RFC_P]]=TRUE,Weekly[[#This Row],[Actual]]=FALSE),AR194-1,AR194)))))</f>
        <v>49.64</v>
      </c>
      <c r="AS195" s="37">
        <f>IF(AND(Weekly[[#This Row],[V Odds &lt;]]="",Weekly[[#This Row],[H Odds &lt;]]=""),AS194,IF(AND(Weekly[[#This Row],[H Odds &lt;]]&lt;&gt;"",Weekly[[#This Row],[GBC_P]]=TRUE,Weekly[[#This Row],[Actual]]=TRUE),AS194+Weekly[[#This Row],[H Odds &lt;]]-1,IF(AND(Weekly[[#This Row],[V Odds &lt;]]&lt;&gt;"",Weekly[[#This Row],[GBC_P]]=FALSE,Weekly[[#This Row],[Actual]]=FALSE),AS194+Weekly[[#This Row],[V Odds &lt;]]-1,IF(AND(Weekly[[#This Row],[V Odds &lt;]]&lt;&gt;"",Weekly[[#This Row],[GBC_P]]=FALSE,Weekly[[#This Row],[Actual]]=TRUE),AS194-1,IF(AND(Weekly[[#This Row],[H Odds &lt;]]&lt;&gt;"",Weekly[[#This Row],[GBC_P]]=TRUE,Weekly[[#This Row],[Actual]]=FALSE),AS194-1,AS194)))))</f>
        <v>47.08</v>
      </c>
      <c r="AT195" s="37">
        <f>IF(AND(Weekly[[#This Row],[V Odds &lt;]]="",Weekly[[#This Row],[H Odds &lt;]]=""),AT194,IF(AND(Weekly[[#This Row],[H Odds &lt;]]&lt;&gt;"",Weekly[[#This Row],[HGBC_P]]=TRUE,Weekly[[#This Row],[Actual]]=TRUE),AT194+Weekly[[#This Row],[H Odds &lt;]]-1,IF(AND(Weekly[[#This Row],[V Odds &lt;]]&lt;&gt;"",Weekly[[#This Row],[HGBC_P]]=FALSE,Weekly[[#This Row],[Actual]]=FALSE),AT194+Weekly[[#This Row],[V Odds &lt;]]-1,IF(AND(Weekly[[#This Row],[V Odds &lt;]]&lt;&gt;"",Weekly[[#This Row],[HGBC_P]]=FALSE,Weekly[[#This Row],[Actual]]=TRUE),AT194-1,IF(AND(Weekly[[#This Row],[H Odds &lt;]]&lt;&gt;"",Weekly[[#This Row],[HGBC_P]]=TRUE,Weekly[[#This Row],[Actual]]=FALSE),AT194-1,AT194)))))</f>
        <v>46.66</v>
      </c>
      <c r="AU195" s="37">
        <f>IF(AND(Weekly[[#This Row],[V Odds &lt;]]="",Weekly[[#This Row],[H Odds &lt;]]=""),AU194,IF(AND(Weekly[[#This Row],[H Odds &lt;]]&lt;&gt;"",Weekly[[#This Row],[XGB_P]]=TRUE,Weekly[[#This Row],[Actual]]=TRUE),AU194+Weekly[[#This Row],[H Odds &lt;]]-1,IF(AND(Weekly[[#This Row],[V Odds &lt;]]&lt;&gt;"",Weekly[[#This Row],[XGB_P]]=FALSE,Weekly[[#This Row],[Actual]]=FALSE),AU194+Weekly[[#This Row],[V Odds &lt;]]-1,IF(AND(Weekly[[#This Row],[V Odds &lt;]]&lt;&gt;"",Weekly[[#This Row],[XGB_P]]=FALSE,Weekly[[#This Row],[Actual]]=TRUE),AU194-1,IF(AND(Weekly[[#This Row],[H Odds &lt;]]&lt;&gt;"",Weekly[[#This Row],[XGB_P]]=TRUE,Weekly[[#This Row],[Actual]]=FALSE),AU194-1,AU194)))))</f>
        <v>50.010000000000005</v>
      </c>
      <c r="AV195" s="37">
        <f>IF(AND(Weekly[[#This Row],[V Odds &lt;]]="",Weekly[[#This Row],[H Odds &lt;]]=""),AV194,IF(AND(Weekly[[#This Row],[H Odds &lt;]]&lt;&gt;"",Weekly[[#This Row],[QDA_P]]=TRUE,Weekly[[#This Row],[Actual]]=TRUE),AV194+Weekly[[#This Row],[H Odds &lt;]]-1,IF(AND(Weekly[[#This Row],[V Odds &lt;]]&lt;&gt;"",Weekly[[#This Row],[QDA_P]]=FALSE,Weekly[[#This Row],[Actual]]=FALSE),AV194+Weekly[[#This Row],[V Odds &lt;]]-1,IF(AND(Weekly[[#This Row],[V Odds &lt;]]&lt;&gt;"",Weekly[[#This Row],[QDA_P]]=FALSE,Weekly[[#This Row],[Actual]]=TRUE),AV194-1,IF(AND(Weekly[[#This Row],[H Odds &lt;]]&lt;&gt;"",Weekly[[#This Row],[QDA_P]]=TRUE,Weekly[[#This Row],[Actual]]=FALSE),AV194-1,AV194)))))</f>
        <v>45.79999999999999</v>
      </c>
      <c r="AW195" s="37">
        <f>IF(AND(Weekly[[#This Row],[H Odds &lt;]]="",Weekly[[#This Row],[V Odds &lt;]]=""),AW194,IF(AND(Weekly[[#This Row],[KNC_P]]=Weekly[[#This Row],[Actual]],Weekly[[#This Row],[KNC_P]]=TRUE),AW194+Weekly[[#This Row],[BF H Odds]]-1,IF(AND(Weekly[[#This Row],[KNC_P]]=Weekly[[#This Row],[Actual]],Weekly[[#This Row],[KNC_P]]=FALSE),AW194+Weekly[[#This Row],[BF V Odds]]-1,AW194-1)))</f>
        <v>42.45</v>
      </c>
      <c r="AX195" s="37">
        <f>IF(AND(Weekly[[#This Row],[V Odds &lt;]]="",Weekly[[#This Row],[H Odds &lt;]]=""),AX194,IF(AND(Weekly[[#This Row],[V Odds &lt;]]&lt;&gt;"",Weekly[[#This Row],[FALSES]]&gt;0,Weekly[[#This Row],[Actual]]=FALSE),AX194+Weekly[[#This Row],[V Odds &lt;]]-1,IF(AND(Weekly[[#This Row],[H Odds &lt;]]&lt;&gt;"",Weekly[[#This Row],[TRUES]]&gt;0,Weekly[[#This Row],[Actual]]=TRUE),AX194+Weekly[[#This Row],[H Odds &lt;]]-1,IF(AND(Weekly[[#This Row],[V Odds &lt;]]&lt;&gt;"",Weekly[[#This Row],[FALSES]]=0),AX194,IF(AND(Weekly[[#This Row],[H Odds &lt;]]&lt;&gt;"",Weekly[[#This Row],[TRUES]]=0),AX194,AX194-1)))))</f>
        <v>67.749999999999986</v>
      </c>
      <c r="AY195" s="37">
        <f>IF(AND(Weekly[[#This Row],[V Odds &lt;]]="",Weekly[[#This Row],[H Odds &lt;]]=""),AY194,IF(AND(Weekly[[#This Row],[V Odds &lt;]]&lt;&gt;"",Weekly[[#This Row],[FALSES]]&gt;0,Weekly[[#This Row],[Actual]]=FALSE),AY194+((Weekly[[#This Row],[V Odds &lt;]]-1)*0.92),IF(AND(Weekly[[#This Row],[H Odds &lt;]]&lt;&gt;"",Weekly[[#This Row],[TRUES]]&gt;0,Weekly[[#This Row],[Actual]]=TRUE),AY194+((Weekly[[#This Row],[H Odds &lt;]]-1)*0.92),IF(AND(Weekly[[#This Row],[V Odds &lt;]]&lt;&gt;"",Weekly[[#This Row],[FALSES]]=0),AY194,IF(AND(Weekly[[#This Row],[H Odds &lt;]]&lt;&gt;"",Weekly[[#This Row],[TRUES]]=0),AY194,AY194-1)))))</f>
        <v>63.610000000000014</v>
      </c>
      <c r="AZ195" s="37">
        <f>IF(AND(Weekly[[#This Row],[V Odds &lt;]]="",Weekly[[#This Row],[H Odds &lt;]]=""),AZ194,IF(AND(Weekly[[#This Row],[V Odds &lt;]]&lt;&gt;"",Weekly[[#This Row],[Actual]]=FALSE),AZ194+Weekly[[#This Row],[V Odds &lt;]]-1,IF(AND(Weekly[[#This Row],[H Odds &lt;]]&lt;&gt;"",Weekly[[#This Row],[Actual]]=TRUE),AZ194+Weekly[[#This Row],[H Odds &lt;]]-1,AZ194-1)))</f>
        <v>68.719999999999985</v>
      </c>
      <c r="BA195" s="38">
        <f>IF(Weekly[[#This Row],[H Odds &lt;]]="",BA194,IF(AND(Weekly[[#This Row],[H Odds &lt;]]&lt;&gt;"",Weekly[[#This Row],[SVC_P]]=TRUE,Weekly[[#This Row],[Actual]]=TRUE),BA194+Weekly[[#This Row],[H Odds &lt;]]-1,IF(AND(Weekly[[#This Row],[H Odds &lt;]]&lt;&gt;"",Weekly[[#This Row],[SVC_P]]=TRUE,Weekly[[#This Row],[Actual]]=FALSE),BA194-1,BA194)))</f>
        <v>58.589999999999996</v>
      </c>
      <c r="BB195" s="38">
        <f>IF(Weekly[[#This Row],[H Odds &lt;]]="",BB194,IF(AND(Weekly[[#This Row],[H Odds &lt;]]&lt;&gt;"",Weekly[[#This Row],[ADBC_P]]=TRUE,Weekly[[#This Row],[Actual]]=TRUE),BB194+Weekly[[#This Row],[H Odds &lt;]]-1,IF(AND(Weekly[[#This Row],[H Odds &lt;]]&lt;&gt;"",Weekly[[#This Row],[ADBC_P]]=TRUE,Weekly[[#This Row],[Actual]]=FALSE),BB194-1,BB194)))</f>
        <v>45.059999999999995</v>
      </c>
      <c r="BC195" s="38">
        <f>IF(Weekly[[#This Row],[H Odds &lt;]]="",BC194,IF(AND(Weekly[[#This Row],[H Odds &lt;]]&lt;&gt;"",Weekly[[#This Row],[RFC_P]]=TRUE,Weekly[[#This Row],[Actual]]=TRUE),BC194+Weekly[[#This Row],[H Odds &lt;]]-1,IF(AND(Weekly[[#This Row],[H Odds &lt;]]&lt;&gt;"",Weekly[[#This Row],[RFC_P]]=TRUE,Weekly[[#This Row],[Actual]]=FALSE),BC194-1,BC194)))</f>
        <v>44.809999999999995</v>
      </c>
      <c r="BD195" s="38">
        <f>IF(Weekly[[#This Row],[H Odds &lt;]]="",BD194,IF(AND(Weekly[[#This Row],[H Odds &lt;]]&lt;&gt;"",Weekly[[#This Row],[GBC_P]]=TRUE,Weekly[[#This Row],[Actual]]=TRUE),BD194+Weekly[[#This Row],[H Odds &lt;]]-1,IF(AND(Weekly[[#This Row],[H Odds &lt;]]&lt;&gt;"",Weekly[[#This Row],[GBC_P]]=TRUE,Weekly[[#This Row],[Actual]]=FALSE),BD194-1,BD194)))</f>
        <v>43.76</v>
      </c>
      <c r="BE195" s="38">
        <f>IF(Weekly[[#This Row],[H Odds &lt;]]="",BE194,IF(AND(Weekly[[#This Row],[H Odds &lt;]]&lt;&gt;"",Weekly[[#This Row],[HGBC_P]]=TRUE,Weekly[[#This Row],[Actual]]=TRUE),BE194+Weekly[[#This Row],[H Odds &lt;]]-1,IF(AND(Weekly[[#This Row],[H Odds &lt;]]&lt;&gt;"",Weekly[[#This Row],[HGBC_P]]=TRUE,Weekly[[#This Row],[Actual]]=FALSE),BE194-1,BE194)))</f>
        <v>46.059999999999995</v>
      </c>
      <c r="BF195" s="38">
        <f>IF(Weekly[[#This Row],[H Odds &lt;]]="",BF194,IF(AND(Weekly[[#This Row],[H Odds &lt;]]&lt;&gt;"",Weekly[[#This Row],[XGB_P]]=TRUE,Weekly[[#This Row],[Actual]]=TRUE),BF194+Weekly[[#This Row],[H Odds &lt;]]-1,IF(AND(Weekly[[#This Row],[H Odds &lt;]]&lt;&gt;"",Weekly[[#This Row],[XGB_P]]=TRUE,Weekly[[#This Row],[Actual]]=FALSE),BF194-1,BF194)))</f>
        <v>47.28</v>
      </c>
      <c r="BG195" s="38">
        <f>IF(Weekly[[#This Row],[H Odds &lt;]]="",BG194,IF(AND(Weekly[[#This Row],[H Odds &lt;]]&lt;&gt;"",Weekly[[#This Row],[QDA_P]]=TRUE,Weekly[[#This Row],[Actual]]=TRUE),BG194+Weekly[[#This Row],[H Odds &lt;]]-1,IF(AND(Weekly[[#This Row],[H Odds &lt;]]&lt;&gt;"",Weekly[[#This Row],[QDA_P]]=TRUE,Weekly[[#This Row],[Actual]]=FALSE),BG194-1,BG194)))</f>
        <v>42.779999999999994</v>
      </c>
      <c r="BH195" s="38">
        <f>IF(Weekly[[#This Row],[H Odds &lt;]]="",BH194,IF(AND(Weekly[[#This Row],[H Odds &lt;]]&lt;&gt;"",Weekly[[#This Row],[KNC_P]]=TRUE,Weekly[[#This Row],[Actual]]=TRUE),BH194+Weekly[[#This Row],[H Odds &lt;]]-1,IF(AND(Weekly[[#This Row],[H Odds &lt;]]&lt;&gt;"",Weekly[[#This Row],[KNC_P]]=TRUE,Weekly[[#This Row],[Actual]]=FALSE),BH194-1,BH194)))</f>
        <v>41.05</v>
      </c>
      <c r="BI195" s="38">
        <f>IF(Weekly[[#This Row],[H Odds &lt;]]="",BI194,IF(AND(Weekly[[#This Row],[H Odds &lt;]]&lt;&gt;"",Weekly[[#This Row],[TRUES]]&gt;0,Weekly[[#This Row],[Actual]]=TRUE),BI194+Weekly[[#This Row],[H Odds &lt;]]-1,IF(AND(Weekly[[#This Row],[H Odds &lt;]]&lt;&gt;"",Weekly[[#This Row],[TRUES]]=0),BI194,BI194-1)))</f>
        <v>58.589999999999996</v>
      </c>
      <c r="BJ195" s="38">
        <f>IF(Weekly[[#This Row],[H Odds &lt;]]="",BJ194,IF(AND(Weekly[[#This Row],[H Odds &lt;]]&lt;&gt;"",Weekly[[#This Row],[Actual]]=TRUE),BJ194+Weekly[[#This Row],[H Odds &lt;]]-1,IF(AND(Weekly[[#This Row],[H Odds &lt;]]&lt;&gt;"",Weekly[[#This Row],[Actual]]=FALSE),BJ194-1,BJ194)))</f>
        <v>57.589999999999996</v>
      </c>
      <c r="BK195" s="58">
        <f>IF(AND(Weekly[[#This Row],[TRUES]]&gt;4,Weekly[[#This Row],[Actual]]=TRUE),BK194+Weekly[[#This Row],[BF H Odds]]-1,IF(AND(Weekly[[#This Row],[FALSES]]&gt;4,Weekly[[#This Row],[Actual]]=FALSE),BK194+Weekly[[#This Row],[BF V Odds]]-1,IF(AND(Weekly[[#This Row],[TRUES]]&gt;4,Weekly[[#This Row],[Actual]]=FALSE),BK194-1,IF(AND(Weekly[[#This Row],[FALSES]]&gt;4,Weekly[[#This Row],[Actual]]=TRUE),BK194-1,BK194))))</f>
        <v>36.440000000000026</v>
      </c>
      <c r="BL195" s="58">
        <f>IF(AND(Weekly[[#This Row],[TRUES]]&gt;5,Weekly[[#This Row],[Actual]]=TRUE),BL194+Weekly[[#This Row],[BF H Odds]]-1,IF(AND(Weekly[[#This Row],[FALSES]]&gt;5,Weekly[[#This Row],[Actual]]=FALSE),BL194+Weekly[[#This Row],[BF V Odds]]-1,IF(AND(Weekly[[#This Row],[TRUES]]&gt;5,Weekly[[#This Row],[Actual]]=FALSE),BL194-1,IF(AND(Weekly[[#This Row],[FALSES]]&gt;5,Weekly[[#This Row],[Actual]]=TRUE),BL194-1,BL194))))</f>
        <v>38.940000000000019</v>
      </c>
      <c r="BM195" s="58">
        <f>IF(AND(Weekly[[#This Row],[TRUES]]&gt;6,Weekly[[#This Row],[Actual]]=TRUE),BM194+Weekly[[#This Row],[BF H Odds]]-1,IF(AND(Weekly[[#This Row],[FALSES]]&gt;6,Weekly[[#This Row],[Actual]]=FALSE),BM194+Weekly[[#This Row],[BF V Odds]]-1,IF(AND(Weekly[[#This Row],[TRUES]]&gt;6,Weekly[[#This Row],[Actual]]=FALSE),BM194-1,IF(AND(Weekly[[#This Row],[FALSES]]&gt;6,Weekly[[#This Row],[Actual]]=TRUE),BM194-1,BM194))))</f>
        <v>42.100000000000009</v>
      </c>
      <c r="BN195" s="24"/>
    </row>
    <row r="196" spans="1:66" x14ac:dyDescent="0.25">
      <c r="A196" s="34"/>
      <c r="B196" s="10">
        <v>44267</v>
      </c>
      <c r="C196" s="33" t="s">
        <v>20</v>
      </c>
      <c r="D196" s="15" t="s">
        <v>25</v>
      </c>
      <c r="E196" t="b">
        <v>1</v>
      </c>
      <c r="F196" t="b">
        <v>1</v>
      </c>
      <c r="G196" t="b">
        <v>0</v>
      </c>
      <c r="H196" t="b">
        <v>1</v>
      </c>
      <c r="I196" t="b">
        <v>1</v>
      </c>
      <c r="J196" t="b">
        <v>1</v>
      </c>
      <c r="K196" t="b">
        <v>0</v>
      </c>
      <c r="L196" t="b">
        <v>0</v>
      </c>
      <c r="M196" t="s">
        <v>101</v>
      </c>
      <c r="N196">
        <v>5</v>
      </c>
      <c r="O196">
        <f>IF(Weekly[[#This Row],[H/V]]="H",Weekly[[#This Row],[BF H Odds]],IF(Weekly[[#This Row],[H/V]]="V",Weekly[[#This Row],[BF V Odds]],""))</f>
        <v>9.4</v>
      </c>
      <c r="P196" t="b">
        <v>1</v>
      </c>
      <c r="Q196" t="s">
        <v>76</v>
      </c>
      <c r="R196" s="35">
        <f>IFERROR(IF(Weekly[[#This Row],[Won Bet?]]="yes",R195+(Weekly[[#This Row],[BF Odds]]*Weekly[[#This Row],[BF Stake]])-Weekly[[#This Row],[BF Stake]],R195-Weekly[[#This Row],[BF Stake]]),R195)</f>
        <v>182</v>
      </c>
      <c r="S196" s="9">
        <f>IFERROR(IF(Weekly[[#This Row],[Won Bet?]]="yes",S195+(((Weekly[[#This Row],[BF Odds]]*Weekly[[#This Row],[BF Stake]])-Weekly[[#This Row],[BF Stake]])*0.95),S195-Weekly[[#This Row],[BF Stake]]),S195)</f>
        <v>179.15</v>
      </c>
      <c r="T196" s="13">
        <v>9.4</v>
      </c>
      <c r="U196" s="13">
        <v>1.07</v>
      </c>
      <c r="V196" s="24">
        <f>IF(Weekly[[#This Row],[Actual]]="","",IF(AND(Weekly[[#This Row],[SVC_P]]=Weekly[[#This Row],[Actual]],Weekly[[#This Row],[SVC_P]]=TRUE),V195+Weekly[[#This Row],[BF H Odds]]-1,IF(AND(Weekly[[#This Row],[SVC_P]]=Weekly[[#This Row],[Actual]],Weekly[[#This Row],[SVC_P]]=FALSE),V195+Weekly[[#This Row],[BF V Odds]]-1,V195-1)))</f>
        <v>62.410000000000032</v>
      </c>
      <c r="W196" s="24">
        <f>IF(Weekly[[#This Row],[Actual]]="","",IF(AND(Weekly[[#This Row],[SVC_P]]=FALSE,Weekly[[#This Row],[Actual]]=TRUE),W195+Weekly[[#This Row],[BF H Odds]]-1,IF(AND(Weekly[[#This Row],[SVC_P]]=TRUE,Weekly[[#This Row],[Actual]]=FALSE,),W195+Weekly[[#This Row],[BF V Odds]]-1,W195-1)))</f>
        <v>-143.30000000000001</v>
      </c>
      <c r="X196" s="24">
        <f>IF(Weekly[[#This Row],[Actual]]="","",IF(AND(Weekly[[#This Row],[ADBC_P]]=Weekly[[#This Row],[Actual]],Weekly[[#This Row],[ADBC_P]]=TRUE),X195+Weekly[[#This Row],[BF H Odds]]-1,IF(AND(Weekly[[#This Row],[ADBC_P]]=Weekly[[#This Row],[Actual]],Weekly[[#This Row],[ADBC_P]]=FALSE),X195+Weekly[[#This Row],[BF V Odds]]-1,X195-1)))</f>
        <v>49.130000000000024</v>
      </c>
      <c r="Y196" s="24">
        <f>IF(Weekly[[#This Row],[Actual]]="","",IF(AND(Weekly[[#This Row],[ADBC_P]]=FALSE,Weekly[[#This Row],[Actual]]=TRUE),Y195+Weekly[[#This Row],[BF H Odds]]-1,IF(AND(Weekly[[#This Row],[ADBC_P]]=TRUE,Weekly[[#This Row],[Actual]]=FALSE),Y195+Weekly[[#This Row],[BF V Odds]]-1,Y195-1)))</f>
        <v>31.890000000000008</v>
      </c>
      <c r="Z196" s="24">
        <f>IF(Weekly[[#This Row],[Actual]]="","",IF(AND(Weekly[[#This Row],[RFC_P]]=Weekly[[#This Row],[Actual]],Weekly[[#This Row],[RFC_P]]=TRUE),Z195+Weekly[[#This Row],[BF H Odds]]-1,IF(AND(Weekly[[#This Row],[RFC_P]]=Weekly[[#This Row],[Actual]],Weekly[[#This Row],[RFC_P]]=FALSE),Z195+Weekly[[#This Row],[BF V Odds]]-1,Z195-1)))</f>
        <v>35.550000000000033</v>
      </c>
      <c r="AA196" s="24">
        <f>IF(Weekly[[#This Row],[Actual]]="","",IF(AND(Weekly[[#This Row],[RFC_P]]=FALSE,Weekly[[#This Row],[Actual]]=TRUE),AA195+Weekly[[#This Row],[BF H Odds]]-1,IF(AND(Weekly[[#This Row],[RFC_P]]=TRUE,Weekly[[#This Row],[Actual]]=FALSE),AA195+Weekly[[#This Row],[BF V Odds]]-1,AA195-1)))</f>
        <v>45.470000000000006</v>
      </c>
      <c r="AB196" s="24">
        <f>IF(Weekly[[#This Row],[Actual]]="","",IF(AND(Weekly[[#This Row],[GBC_P]]=Weekly[[#This Row],[Actual]],Weekly[[#This Row],[GBC_P]]=TRUE),AB195+Weekly[[#This Row],[BF H Odds]]-1,IF(AND(Weekly[[#This Row],[GBC_P]]=Weekly[[#This Row],[Actual]],Weekly[[#This Row],[GBC_P]]=FALSE),AB195+Weekly[[#This Row],[BF V Odds]]-1,AB195-1)))</f>
        <v>27.300000000000004</v>
      </c>
      <c r="AC196" s="24">
        <f>IF(Weekly[[#This Row],[Actual]]="","",IF(AND(Weekly[[#This Row],[GBC_P]]=FALSE,Weekly[[#This Row],[Actual]]=TRUE),AC195+Weekly[[#This Row],[BF H Odds]]-1,IF(AND(Weekly[[#This Row],[GBC_P]]=TRUE,Weekly[[#This Row],[Actual]]=FALSE),AC195+Weekly[[#This Row],[BF V Odds]]-1,AC195-1)))</f>
        <v>53.720000000000006</v>
      </c>
      <c r="AD196" s="24">
        <f>IF(Weekly[[#This Row],[Actual]]="","",IF(AND(Weekly[[#This Row],[HGBC_P]]=Weekly[[#This Row],[Actual]],Weekly[[#This Row],[HGBC_P]]=TRUE),AD195+Weekly[[#This Row],[BF H Odds]]-1,IF(AND(Weekly[[#This Row],[HGBC_P]]=Weekly[[#This Row],[Actual]],Weekly[[#This Row],[HGBC_P]]=FALSE),AD195+Weekly[[#This Row],[BF V Odds]]-1,AD195-1)))</f>
        <v>32.520000000000046</v>
      </c>
      <c r="AE196" s="24">
        <f>IF(Weekly[[#This Row],[Actual]]="","",IF(AND(Weekly[[#This Row],[HGBC_P]]=FALSE,Weekly[[#This Row],[Actual]]=TRUE),AE195+Weekly[[#This Row],[BF H Odds]]-1,IF(AND(Weekly[[#This Row],[HGBC_P]]=TRUE,Weekly[[#This Row],[Actual]]=FALSE),AE195+Weekly[[#This Row],[BF V Odds]]-1,AE195-1)))</f>
        <v>48.500000000000007</v>
      </c>
      <c r="AF196" s="24">
        <f>IF(Weekly[[#This Row],[Actual]]="","",IF(AND(Weekly[[#This Row],[XGB_P]]=Weekly[[#This Row],[Actual]],Weekly[[#This Row],[XGB_P]]=TRUE),AF195+Weekly[[#This Row],[BF H Odds]]-1,IF(AND(Weekly[[#This Row],[XGB_P]]=Weekly[[#This Row],[Actual]],Weekly[[#This Row],[XGB_P]]=FALSE),AF195+Weekly[[#This Row],[BF V Odds]]-1,AF195-1)))</f>
        <v>37.10000000000003</v>
      </c>
      <c r="AG196" s="24">
        <f>IF(Weekly[[#This Row],[Actual]]="","",IF(AND(Weekly[[#This Row],[XGB_P]]=FALSE,Weekly[[#This Row],[Actual]]=TRUE),AG195+Weekly[[#This Row],[BF H Odds]]-1,IF(AND(Weekly[[#This Row],[XGB_P]]=TRUE,Weekly[[#This Row],[Actual]]=FALSE),AG195+Weekly[[#This Row],[BF V Odds]]-1,AG195-1)))</f>
        <v>43.92</v>
      </c>
      <c r="AH196" s="24">
        <f>IF(Weekly[[#This Row],[Actual]]="","",IF(AND(Weekly[[#This Row],[QDA_P]]=Weekly[[#This Row],[Actual]],Weekly[[#This Row],[QDA_P]]=TRUE),AH195+Weekly[[#This Row],[BF H Odds]]-1,IF(AND(Weekly[[#This Row],[QDA_P]]=Weekly[[#This Row],[Actual]],Weekly[[#This Row],[QDA_P]]=FALSE),AH195+Weekly[[#This Row],[BF V Odds]]-1,AH195-1)))</f>
        <v>20.220000000000017</v>
      </c>
      <c r="AI196" s="24">
        <f>IF(Weekly[[#This Row],[Actual]]="","",IF(AND(Weekly[[#This Row],[QDA_P]]=FALSE,Weekly[[#This Row],[Actual]]=TRUE),AI195+Weekly[[#This Row],[BF H Odds]]-1,IF(AND(Weekly[[#This Row],[QDA_P]]=TRUE,Weekly[[#This Row],[Actual]]=FALSE),AI195+Weekly[[#This Row],[BF V Odds]]-1,AI195-1)))</f>
        <v>60.800000000000004</v>
      </c>
      <c r="AJ196" s="24">
        <f>IF(Weekly[[#This Row],[Actual]]="","",IF(AND(Weekly[[#This Row],[KNC_P]]=FALSE,Weekly[[#This Row],[Actual]]=TRUE),AJ195+Weekly[[#This Row],[BF H Odds]]-1,IF(AND(Weekly[[#This Row],[KNC_P]]=TRUE,Weekly[[#This Row],[Actual]]=FALSE),AJ195+Weekly[[#This Row],[BF V Odds]]-1,AJ195-1)))</f>
        <v>38.120000000000005</v>
      </c>
      <c r="AK196" s="24">
        <f>IF(Weekly[[#This Row],[Actual]]="","",IF(AND(Weekly[[#This Row],[KNC_P]]=FALSE,Weekly[[#This Row],[Actual]]=TRUE),AK195+Weekly[[#This Row],[BF H Odds]]-1,IF(AND(Weekly[[#This Row],[KNC_P]]=TRUE,Weekly[[#This Row],[Actual]]=FALSE),AK195+Weekly[[#This Row],[BF V Odds]]-1,AK195-1)))</f>
        <v>37.019999999999989</v>
      </c>
      <c r="AL196" s="30">
        <f>IF(Weekly[[#This Row],[Actual]]="","",COUNTIF(Weekly[[#This Row],[SVC_P]:[QDA_P]],TRUE))</f>
        <v>5</v>
      </c>
      <c r="AM196" s="30">
        <f>IF(Weekly[[#This Row],[Actual]]="","",COUNTIF(Weekly[[#This Row],[SVC_P]:[QDA_P]],FALSE))</f>
        <v>2</v>
      </c>
      <c r="AN196" s="36" t="str">
        <f>IF(AND(Weekly[[#This Row],[BF V Odds]]&gt;$BO$6,Weekly[[#This Row],[BF V Odds]] &lt; $BO$7),Weekly[[#This Row],[BF V Odds]],"")</f>
        <v/>
      </c>
      <c r="AO196" s="36" t="str">
        <f>IF(AND(Weekly[[#This Row],[BF H Odds]]&gt;$BO$6, Weekly[[#This Row],[BF H Odds]] &lt; $BO$7),Weekly[[#This Row],[BF H Odds]],"")</f>
        <v/>
      </c>
      <c r="AP196" s="37">
        <f>IF(AND(Weekly[[#This Row],[V Odds &lt;]]="",Weekly[[#This Row],[H Odds &lt;]]=""),AP195,IF(AND(Weekly[[#This Row],[H Odds &lt;]]&lt;&gt;"",Weekly[[#This Row],[SVC_P]]=TRUE,Weekly[[#This Row],[Actual]]=TRUE),AP195+Weekly[[#This Row],[H Odds &lt;]]-1,IF(AND(Weekly[[#This Row],[V Odds &lt;]]&lt;&gt;"",Weekly[[#This Row],[SVC_P]]=FALSE,Weekly[[#This Row],[Actual]]=FALSE),AP195+Weekly[[#This Row],[V Odds &lt;]]-1,IF(AND(Weekly[[#This Row],[V Odds &lt;]]&lt;&gt;"",Weekly[[#This Row],[SVC_P]]=FALSE,Weekly[[#This Row],[Actual]]=TRUE),AP195-1,IF(AND(Weekly[[#This Row],[H Odds &lt;]]&lt;&gt;"",Weekly[[#This Row],[SVC_P]]=TRUE,Weekly[[#This Row],[Actual]]=FALSE),AP195-1,AP195)))))</f>
        <v>63.63000000000001</v>
      </c>
      <c r="AQ196" s="37">
        <f>IF(AND(Weekly[[#This Row],[V Odds &lt;]]="",Weekly[[#This Row],[H Odds &lt;]]=""),AQ195,IF(AND(Weekly[[#This Row],[H Odds &lt;]]&lt;&gt;"",Weekly[[#This Row],[ADBC_P]]=TRUE,Weekly[[#This Row],[Actual]]=TRUE),AQ195+Weekly[[#This Row],[H Odds &lt;]]-1,IF(AND(Weekly[[#This Row],[V Odds &lt;]]&lt;&gt;"",Weekly[[#This Row],[ADBC_P]]=FALSE,Weekly[[#This Row],[Actual]]=FALSE),AQ195+Weekly[[#This Row],[V Odds &lt;]]-1,IF(AND(Weekly[[#This Row],[V Odds &lt;]]&lt;&gt;"",Weekly[[#This Row],[ADBC_P]]=FALSE,Weekly[[#This Row],[Actual]]=TRUE),AQ195-1,IF(AND(Weekly[[#This Row],[H Odds &lt;]]&lt;&gt;"",Weekly[[#This Row],[ADBC_P]]=TRUE,Weekly[[#This Row],[Actual]]=FALSE),AQ195-1,AQ195)))))</f>
        <v>53.379999999999995</v>
      </c>
      <c r="AR196" s="37">
        <f>IF(AND(Weekly[[#This Row],[V Odds &lt;]]="",Weekly[[#This Row],[H Odds &lt;]]=""),AR195,IF(AND(Weekly[[#This Row],[H Odds &lt;]]&lt;&gt;"",Weekly[[#This Row],[RFC_P]]=TRUE,Weekly[[#This Row],[Actual]]=TRUE),AR195+Weekly[[#This Row],[H Odds &lt;]]-1,IF(AND(Weekly[[#This Row],[V Odds &lt;]]&lt;&gt;"",Weekly[[#This Row],[RFC_P]]=FALSE,Weekly[[#This Row],[Actual]]=FALSE),AR195+Weekly[[#This Row],[V Odds &lt;]]-1,IF(AND(Weekly[[#This Row],[V Odds &lt;]]&lt;&gt;"",Weekly[[#This Row],[RFC_P]]=FALSE,Weekly[[#This Row],[Actual]]=TRUE),AR195-1,IF(AND(Weekly[[#This Row],[H Odds &lt;]]&lt;&gt;"",Weekly[[#This Row],[RFC_P]]=TRUE,Weekly[[#This Row],[Actual]]=FALSE),AR195-1,AR195)))))</f>
        <v>49.64</v>
      </c>
      <c r="AS196" s="37">
        <f>IF(AND(Weekly[[#This Row],[V Odds &lt;]]="",Weekly[[#This Row],[H Odds &lt;]]=""),AS195,IF(AND(Weekly[[#This Row],[H Odds &lt;]]&lt;&gt;"",Weekly[[#This Row],[GBC_P]]=TRUE,Weekly[[#This Row],[Actual]]=TRUE),AS195+Weekly[[#This Row],[H Odds &lt;]]-1,IF(AND(Weekly[[#This Row],[V Odds &lt;]]&lt;&gt;"",Weekly[[#This Row],[GBC_P]]=FALSE,Weekly[[#This Row],[Actual]]=FALSE),AS195+Weekly[[#This Row],[V Odds &lt;]]-1,IF(AND(Weekly[[#This Row],[V Odds &lt;]]&lt;&gt;"",Weekly[[#This Row],[GBC_P]]=FALSE,Weekly[[#This Row],[Actual]]=TRUE),AS195-1,IF(AND(Weekly[[#This Row],[H Odds &lt;]]&lt;&gt;"",Weekly[[#This Row],[GBC_P]]=TRUE,Weekly[[#This Row],[Actual]]=FALSE),AS195-1,AS195)))))</f>
        <v>47.08</v>
      </c>
      <c r="AT196" s="37">
        <f>IF(AND(Weekly[[#This Row],[V Odds &lt;]]="",Weekly[[#This Row],[H Odds &lt;]]=""),AT195,IF(AND(Weekly[[#This Row],[H Odds &lt;]]&lt;&gt;"",Weekly[[#This Row],[HGBC_P]]=TRUE,Weekly[[#This Row],[Actual]]=TRUE),AT195+Weekly[[#This Row],[H Odds &lt;]]-1,IF(AND(Weekly[[#This Row],[V Odds &lt;]]&lt;&gt;"",Weekly[[#This Row],[HGBC_P]]=FALSE,Weekly[[#This Row],[Actual]]=FALSE),AT195+Weekly[[#This Row],[V Odds &lt;]]-1,IF(AND(Weekly[[#This Row],[V Odds &lt;]]&lt;&gt;"",Weekly[[#This Row],[HGBC_P]]=FALSE,Weekly[[#This Row],[Actual]]=TRUE),AT195-1,IF(AND(Weekly[[#This Row],[H Odds &lt;]]&lt;&gt;"",Weekly[[#This Row],[HGBC_P]]=TRUE,Weekly[[#This Row],[Actual]]=FALSE),AT195-1,AT195)))))</f>
        <v>46.66</v>
      </c>
      <c r="AU196" s="37">
        <f>IF(AND(Weekly[[#This Row],[V Odds &lt;]]="",Weekly[[#This Row],[H Odds &lt;]]=""),AU195,IF(AND(Weekly[[#This Row],[H Odds &lt;]]&lt;&gt;"",Weekly[[#This Row],[XGB_P]]=TRUE,Weekly[[#This Row],[Actual]]=TRUE),AU195+Weekly[[#This Row],[H Odds &lt;]]-1,IF(AND(Weekly[[#This Row],[V Odds &lt;]]&lt;&gt;"",Weekly[[#This Row],[XGB_P]]=FALSE,Weekly[[#This Row],[Actual]]=FALSE),AU195+Weekly[[#This Row],[V Odds &lt;]]-1,IF(AND(Weekly[[#This Row],[V Odds &lt;]]&lt;&gt;"",Weekly[[#This Row],[XGB_P]]=FALSE,Weekly[[#This Row],[Actual]]=TRUE),AU195-1,IF(AND(Weekly[[#This Row],[H Odds &lt;]]&lt;&gt;"",Weekly[[#This Row],[XGB_P]]=TRUE,Weekly[[#This Row],[Actual]]=FALSE),AU195-1,AU195)))))</f>
        <v>50.010000000000005</v>
      </c>
      <c r="AV196" s="37">
        <f>IF(AND(Weekly[[#This Row],[V Odds &lt;]]="",Weekly[[#This Row],[H Odds &lt;]]=""),AV195,IF(AND(Weekly[[#This Row],[H Odds &lt;]]&lt;&gt;"",Weekly[[#This Row],[QDA_P]]=TRUE,Weekly[[#This Row],[Actual]]=TRUE),AV195+Weekly[[#This Row],[H Odds &lt;]]-1,IF(AND(Weekly[[#This Row],[V Odds &lt;]]&lt;&gt;"",Weekly[[#This Row],[QDA_P]]=FALSE,Weekly[[#This Row],[Actual]]=FALSE),AV195+Weekly[[#This Row],[V Odds &lt;]]-1,IF(AND(Weekly[[#This Row],[V Odds &lt;]]&lt;&gt;"",Weekly[[#This Row],[QDA_P]]=FALSE,Weekly[[#This Row],[Actual]]=TRUE),AV195-1,IF(AND(Weekly[[#This Row],[H Odds &lt;]]&lt;&gt;"",Weekly[[#This Row],[QDA_P]]=TRUE,Weekly[[#This Row],[Actual]]=FALSE),AV195-1,AV195)))))</f>
        <v>45.79999999999999</v>
      </c>
      <c r="AW196" s="37">
        <f>IF(AND(Weekly[[#This Row],[H Odds &lt;]]="",Weekly[[#This Row],[V Odds &lt;]]=""),AW195,IF(AND(Weekly[[#This Row],[KNC_P]]=Weekly[[#This Row],[Actual]],Weekly[[#This Row],[KNC_P]]=TRUE),AW195+Weekly[[#This Row],[BF H Odds]]-1,IF(AND(Weekly[[#This Row],[KNC_P]]=Weekly[[#This Row],[Actual]],Weekly[[#This Row],[KNC_P]]=FALSE),AW195+Weekly[[#This Row],[BF V Odds]]-1,AW195-1)))</f>
        <v>42.45</v>
      </c>
      <c r="AX196" s="37">
        <f>IF(AND(Weekly[[#This Row],[V Odds &lt;]]="",Weekly[[#This Row],[H Odds &lt;]]=""),AX195,IF(AND(Weekly[[#This Row],[V Odds &lt;]]&lt;&gt;"",Weekly[[#This Row],[FALSES]]&gt;0,Weekly[[#This Row],[Actual]]=FALSE),AX195+Weekly[[#This Row],[V Odds &lt;]]-1,IF(AND(Weekly[[#This Row],[H Odds &lt;]]&lt;&gt;"",Weekly[[#This Row],[TRUES]]&gt;0,Weekly[[#This Row],[Actual]]=TRUE),AX195+Weekly[[#This Row],[H Odds &lt;]]-1,IF(AND(Weekly[[#This Row],[V Odds &lt;]]&lt;&gt;"",Weekly[[#This Row],[FALSES]]=0),AX195,IF(AND(Weekly[[#This Row],[H Odds &lt;]]&lt;&gt;"",Weekly[[#This Row],[TRUES]]=0),AX195,AX195-1)))))</f>
        <v>67.749999999999986</v>
      </c>
      <c r="AY196" s="37">
        <f>IF(AND(Weekly[[#This Row],[V Odds &lt;]]="",Weekly[[#This Row],[H Odds &lt;]]=""),AY195,IF(AND(Weekly[[#This Row],[V Odds &lt;]]&lt;&gt;"",Weekly[[#This Row],[FALSES]]&gt;0,Weekly[[#This Row],[Actual]]=FALSE),AY195+((Weekly[[#This Row],[V Odds &lt;]]-1)*0.92),IF(AND(Weekly[[#This Row],[H Odds &lt;]]&lt;&gt;"",Weekly[[#This Row],[TRUES]]&gt;0,Weekly[[#This Row],[Actual]]=TRUE),AY195+((Weekly[[#This Row],[H Odds &lt;]]-1)*0.92),IF(AND(Weekly[[#This Row],[V Odds &lt;]]&lt;&gt;"",Weekly[[#This Row],[FALSES]]=0),AY195,IF(AND(Weekly[[#This Row],[H Odds &lt;]]&lt;&gt;"",Weekly[[#This Row],[TRUES]]=0),AY195,AY195-1)))))</f>
        <v>63.610000000000014</v>
      </c>
      <c r="AZ196" s="37">
        <f>IF(AND(Weekly[[#This Row],[V Odds &lt;]]="",Weekly[[#This Row],[H Odds &lt;]]=""),AZ195,IF(AND(Weekly[[#This Row],[V Odds &lt;]]&lt;&gt;"",Weekly[[#This Row],[Actual]]=FALSE),AZ195+Weekly[[#This Row],[V Odds &lt;]]-1,IF(AND(Weekly[[#This Row],[H Odds &lt;]]&lt;&gt;"",Weekly[[#This Row],[Actual]]=TRUE),AZ195+Weekly[[#This Row],[H Odds &lt;]]-1,AZ195-1)))</f>
        <v>68.719999999999985</v>
      </c>
      <c r="BA196" s="38">
        <f>IF(Weekly[[#This Row],[H Odds &lt;]]="",BA195,IF(AND(Weekly[[#This Row],[H Odds &lt;]]&lt;&gt;"",Weekly[[#This Row],[SVC_P]]=TRUE,Weekly[[#This Row],[Actual]]=TRUE),BA195+Weekly[[#This Row],[H Odds &lt;]]-1,IF(AND(Weekly[[#This Row],[H Odds &lt;]]&lt;&gt;"",Weekly[[#This Row],[SVC_P]]=TRUE,Weekly[[#This Row],[Actual]]=FALSE),BA195-1,BA195)))</f>
        <v>58.589999999999996</v>
      </c>
      <c r="BB196" s="38">
        <f>IF(Weekly[[#This Row],[H Odds &lt;]]="",BB195,IF(AND(Weekly[[#This Row],[H Odds &lt;]]&lt;&gt;"",Weekly[[#This Row],[ADBC_P]]=TRUE,Weekly[[#This Row],[Actual]]=TRUE),BB195+Weekly[[#This Row],[H Odds &lt;]]-1,IF(AND(Weekly[[#This Row],[H Odds &lt;]]&lt;&gt;"",Weekly[[#This Row],[ADBC_P]]=TRUE,Weekly[[#This Row],[Actual]]=FALSE),BB195-1,BB195)))</f>
        <v>45.059999999999995</v>
      </c>
      <c r="BC196" s="38">
        <f>IF(Weekly[[#This Row],[H Odds &lt;]]="",BC195,IF(AND(Weekly[[#This Row],[H Odds &lt;]]&lt;&gt;"",Weekly[[#This Row],[RFC_P]]=TRUE,Weekly[[#This Row],[Actual]]=TRUE),BC195+Weekly[[#This Row],[H Odds &lt;]]-1,IF(AND(Weekly[[#This Row],[H Odds &lt;]]&lt;&gt;"",Weekly[[#This Row],[RFC_P]]=TRUE,Weekly[[#This Row],[Actual]]=FALSE),BC195-1,BC195)))</f>
        <v>44.809999999999995</v>
      </c>
      <c r="BD196" s="38">
        <f>IF(Weekly[[#This Row],[H Odds &lt;]]="",BD195,IF(AND(Weekly[[#This Row],[H Odds &lt;]]&lt;&gt;"",Weekly[[#This Row],[GBC_P]]=TRUE,Weekly[[#This Row],[Actual]]=TRUE),BD195+Weekly[[#This Row],[H Odds &lt;]]-1,IF(AND(Weekly[[#This Row],[H Odds &lt;]]&lt;&gt;"",Weekly[[#This Row],[GBC_P]]=TRUE,Weekly[[#This Row],[Actual]]=FALSE),BD195-1,BD195)))</f>
        <v>43.76</v>
      </c>
      <c r="BE196" s="38">
        <f>IF(Weekly[[#This Row],[H Odds &lt;]]="",BE195,IF(AND(Weekly[[#This Row],[H Odds &lt;]]&lt;&gt;"",Weekly[[#This Row],[HGBC_P]]=TRUE,Weekly[[#This Row],[Actual]]=TRUE),BE195+Weekly[[#This Row],[H Odds &lt;]]-1,IF(AND(Weekly[[#This Row],[H Odds &lt;]]&lt;&gt;"",Weekly[[#This Row],[HGBC_P]]=TRUE,Weekly[[#This Row],[Actual]]=FALSE),BE195-1,BE195)))</f>
        <v>46.059999999999995</v>
      </c>
      <c r="BF196" s="38">
        <f>IF(Weekly[[#This Row],[H Odds &lt;]]="",BF195,IF(AND(Weekly[[#This Row],[H Odds &lt;]]&lt;&gt;"",Weekly[[#This Row],[XGB_P]]=TRUE,Weekly[[#This Row],[Actual]]=TRUE),BF195+Weekly[[#This Row],[H Odds &lt;]]-1,IF(AND(Weekly[[#This Row],[H Odds &lt;]]&lt;&gt;"",Weekly[[#This Row],[XGB_P]]=TRUE,Weekly[[#This Row],[Actual]]=FALSE),BF195-1,BF195)))</f>
        <v>47.28</v>
      </c>
      <c r="BG196" s="38">
        <f>IF(Weekly[[#This Row],[H Odds &lt;]]="",BG195,IF(AND(Weekly[[#This Row],[H Odds &lt;]]&lt;&gt;"",Weekly[[#This Row],[QDA_P]]=TRUE,Weekly[[#This Row],[Actual]]=TRUE),BG195+Weekly[[#This Row],[H Odds &lt;]]-1,IF(AND(Weekly[[#This Row],[H Odds &lt;]]&lt;&gt;"",Weekly[[#This Row],[QDA_P]]=TRUE,Weekly[[#This Row],[Actual]]=FALSE),BG195-1,BG195)))</f>
        <v>42.779999999999994</v>
      </c>
      <c r="BH196" s="38">
        <f>IF(Weekly[[#This Row],[H Odds &lt;]]="",BH195,IF(AND(Weekly[[#This Row],[H Odds &lt;]]&lt;&gt;"",Weekly[[#This Row],[KNC_P]]=TRUE,Weekly[[#This Row],[Actual]]=TRUE),BH195+Weekly[[#This Row],[H Odds &lt;]]-1,IF(AND(Weekly[[#This Row],[H Odds &lt;]]&lt;&gt;"",Weekly[[#This Row],[KNC_P]]=TRUE,Weekly[[#This Row],[Actual]]=FALSE),BH195-1,BH195)))</f>
        <v>41.05</v>
      </c>
      <c r="BI196" s="38">
        <f>IF(Weekly[[#This Row],[H Odds &lt;]]="",BI195,IF(AND(Weekly[[#This Row],[H Odds &lt;]]&lt;&gt;"",Weekly[[#This Row],[TRUES]]&gt;0,Weekly[[#This Row],[Actual]]=TRUE),BI195+Weekly[[#This Row],[H Odds &lt;]]-1,IF(AND(Weekly[[#This Row],[H Odds &lt;]]&lt;&gt;"",Weekly[[#This Row],[TRUES]]=0),BI195,BI195-1)))</f>
        <v>58.589999999999996</v>
      </c>
      <c r="BJ196" s="38">
        <f>IF(Weekly[[#This Row],[H Odds &lt;]]="",BJ195,IF(AND(Weekly[[#This Row],[H Odds &lt;]]&lt;&gt;"",Weekly[[#This Row],[Actual]]=TRUE),BJ195+Weekly[[#This Row],[H Odds &lt;]]-1,IF(AND(Weekly[[#This Row],[H Odds &lt;]]&lt;&gt;"",Weekly[[#This Row],[Actual]]=FALSE),BJ195-1,BJ195)))</f>
        <v>57.589999999999996</v>
      </c>
      <c r="BK196" s="58">
        <f>IF(AND(Weekly[[#This Row],[TRUES]]&gt;4,Weekly[[#This Row],[Actual]]=TRUE),BK195+Weekly[[#This Row],[BF H Odds]]-1,IF(AND(Weekly[[#This Row],[FALSES]]&gt;4,Weekly[[#This Row],[Actual]]=FALSE),BK195+Weekly[[#This Row],[BF V Odds]]-1,IF(AND(Weekly[[#This Row],[TRUES]]&gt;4,Weekly[[#This Row],[Actual]]=FALSE),BK195-1,IF(AND(Weekly[[#This Row],[FALSES]]&gt;4,Weekly[[#This Row],[Actual]]=TRUE),BK195-1,BK195))))</f>
        <v>36.510000000000026</v>
      </c>
      <c r="BL196" s="58">
        <f>IF(AND(Weekly[[#This Row],[TRUES]]&gt;5,Weekly[[#This Row],[Actual]]=TRUE),BL195+Weekly[[#This Row],[BF H Odds]]-1,IF(AND(Weekly[[#This Row],[FALSES]]&gt;5,Weekly[[#This Row],[Actual]]=FALSE),BL195+Weekly[[#This Row],[BF V Odds]]-1,IF(AND(Weekly[[#This Row],[TRUES]]&gt;5,Weekly[[#This Row],[Actual]]=FALSE),BL195-1,IF(AND(Weekly[[#This Row],[FALSES]]&gt;5,Weekly[[#This Row],[Actual]]=TRUE),BL195-1,BL195))))</f>
        <v>38.940000000000019</v>
      </c>
      <c r="BM196" s="58">
        <f>IF(AND(Weekly[[#This Row],[TRUES]]&gt;6,Weekly[[#This Row],[Actual]]=TRUE),BM195+Weekly[[#This Row],[BF H Odds]]-1,IF(AND(Weekly[[#This Row],[FALSES]]&gt;6,Weekly[[#This Row],[Actual]]=FALSE),BM195+Weekly[[#This Row],[BF V Odds]]-1,IF(AND(Weekly[[#This Row],[TRUES]]&gt;6,Weekly[[#This Row],[Actual]]=FALSE),BM195-1,IF(AND(Weekly[[#This Row],[FALSES]]&gt;6,Weekly[[#This Row],[Actual]]=TRUE),BM195-1,BM195))))</f>
        <v>42.100000000000009</v>
      </c>
    </row>
    <row r="197" spans="1:66" x14ac:dyDescent="0.25">
      <c r="A197" s="34"/>
      <c r="B197" s="10">
        <v>44267</v>
      </c>
      <c r="C197" s="33" t="s">
        <v>9</v>
      </c>
      <c r="D197" s="15" t="s">
        <v>21</v>
      </c>
      <c r="E197" t="b">
        <v>1</v>
      </c>
      <c r="F197" t="b">
        <v>0</v>
      </c>
      <c r="G197" t="b">
        <v>1</v>
      </c>
      <c r="H197" t="b">
        <v>1</v>
      </c>
      <c r="I197" t="b">
        <v>1</v>
      </c>
      <c r="J197" t="b">
        <v>1</v>
      </c>
      <c r="K197" t="b">
        <v>0</v>
      </c>
      <c r="L197" t="b">
        <v>1</v>
      </c>
      <c r="M197" t="s">
        <v>101</v>
      </c>
      <c r="N197">
        <v>5</v>
      </c>
      <c r="O197">
        <f>IF(Weekly[[#This Row],[H/V]]="H",Weekly[[#This Row],[BF H Odds]],IF(Weekly[[#This Row],[H/V]]="V",Weekly[[#This Row],[BF V Odds]],""))</f>
        <v>2.64</v>
      </c>
      <c r="P197" t="b">
        <v>1</v>
      </c>
      <c r="Q197" t="s">
        <v>76</v>
      </c>
      <c r="R197" s="35">
        <f>IFERROR(IF(Weekly[[#This Row],[Won Bet?]]="yes",R196+(Weekly[[#This Row],[BF Odds]]*Weekly[[#This Row],[BF Stake]])-Weekly[[#This Row],[BF Stake]],R196-Weekly[[#This Row],[BF Stake]]),R196)</f>
        <v>177</v>
      </c>
      <c r="S197" s="9">
        <f>IFERROR(IF(Weekly[[#This Row],[Won Bet?]]="yes",S196+(((Weekly[[#This Row],[BF Odds]]*Weekly[[#This Row],[BF Stake]])-Weekly[[#This Row],[BF Stake]])*0.95),S196-Weekly[[#This Row],[BF Stake]]),S196)</f>
        <v>174.15</v>
      </c>
      <c r="T197" s="13">
        <v>2.64</v>
      </c>
      <c r="U197" s="13">
        <v>1.54</v>
      </c>
      <c r="V197" s="24">
        <f>IF(Weekly[[#This Row],[Actual]]="","",IF(AND(Weekly[[#This Row],[SVC_P]]=Weekly[[#This Row],[Actual]],Weekly[[#This Row],[SVC_P]]=TRUE),V196+Weekly[[#This Row],[BF H Odds]]-1,IF(AND(Weekly[[#This Row],[SVC_P]]=Weekly[[#This Row],[Actual]],Weekly[[#This Row],[SVC_P]]=FALSE),V196+Weekly[[#This Row],[BF V Odds]]-1,V196-1)))</f>
        <v>62.950000000000031</v>
      </c>
      <c r="W197" s="24">
        <f>IF(Weekly[[#This Row],[Actual]]="","",IF(AND(Weekly[[#This Row],[SVC_P]]=FALSE,Weekly[[#This Row],[Actual]]=TRUE),W196+Weekly[[#This Row],[BF H Odds]]-1,IF(AND(Weekly[[#This Row],[SVC_P]]=TRUE,Weekly[[#This Row],[Actual]]=FALSE,),W196+Weekly[[#This Row],[BF V Odds]]-1,W196-1)))</f>
        <v>-144.30000000000001</v>
      </c>
      <c r="X197" s="24">
        <f>IF(Weekly[[#This Row],[Actual]]="","",IF(AND(Weekly[[#This Row],[ADBC_P]]=Weekly[[#This Row],[Actual]],Weekly[[#This Row],[ADBC_P]]=TRUE),X196+Weekly[[#This Row],[BF H Odds]]-1,IF(AND(Weekly[[#This Row],[ADBC_P]]=Weekly[[#This Row],[Actual]],Weekly[[#This Row],[ADBC_P]]=FALSE),X196+Weekly[[#This Row],[BF V Odds]]-1,X196-1)))</f>
        <v>48.130000000000024</v>
      </c>
      <c r="Y197" s="24">
        <f>IF(Weekly[[#This Row],[Actual]]="","",IF(AND(Weekly[[#This Row],[ADBC_P]]=FALSE,Weekly[[#This Row],[Actual]]=TRUE),Y196+Weekly[[#This Row],[BF H Odds]]-1,IF(AND(Weekly[[#This Row],[ADBC_P]]=TRUE,Weekly[[#This Row],[Actual]]=FALSE),Y196+Weekly[[#This Row],[BF V Odds]]-1,Y196-1)))</f>
        <v>32.430000000000007</v>
      </c>
      <c r="Z197" s="24">
        <f>IF(Weekly[[#This Row],[Actual]]="","",IF(AND(Weekly[[#This Row],[RFC_P]]=Weekly[[#This Row],[Actual]],Weekly[[#This Row],[RFC_P]]=TRUE),Z196+Weekly[[#This Row],[BF H Odds]]-1,IF(AND(Weekly[[#This Row],[RFC_P]]=Weekly[[#This Row],[Actual]],Weekly[[#This Row],[RFC_P]]=FALSE),Z196+Weekly[[#This Row],[BF V Odds]]-1,Z196-1)))</f>
        <v>36.090000000000032</v>
      </c>
      <c r="AA197" s="24">
        <f>IF(Weekly[[#This Row],[Actual]]="","",IF(AND(Weekly[[#This Row],[RFC_P]]=FALSE,Weekly[[#This Row],[Actual]]=TRUE),AA196+Weekly[[#This Row],[BF H Odds]]-1,IF(AND(Weekly[[#This Row],[RFC_P]]=TRUE,Weekly[[#This Row],[Actual]]=FALSE),AA196+Weekly[[#This Row],[BF V Odds]]-1,AA196-1)))</f>
        <v>44.470000000000006</v>
      </c>
      <c r="AB197" s="24">
        <f>IF(Weekly[[#This Row],[Actual]]="","",IF(AND(Weekly[[#This Row],[GBC_P]]=Weekly[[#This Row],[Actual]],Weekly[[#This Row],[GBC_P]]=TRUE),AB196+Weekly[[#This Row],[BF H Odds]]-1,IF(AND(Weekly[[#This Row],[GBC_P]]=Weekly[[#This Row],[Actual]],Weekly[[#This Row],[GBC_P]]=FALSE),AB196+Weekly[[#This Row],[BF V Odds]]-1,AB196-1)))</f>
        <v>27.840000000000003</v>
      </c>
      <c r="AC197" s="24">
        <f>IF(Weekly[[#This Row],[Actual]]="","",IF(AND(Weekly[[#This Row],[GBC_P]]=FALSE,Weekly[[#This Row],[Actual]]=TRUE),AC196+Weekly[[#This Row],[BF H Odds]]-1,IF(AND(Weekly[[#This Row],[GBC_P]]=TRUE,Weekly[[#This Row],[Actual]]=FALSE),AC196+Weekly[[#This Row],[BF V Odds]]-1,AC196-1)))</f>
        <v>52.720000000000006</v>
      </c>
      <c r="AD197" s="24">
        <f>IF(Weekly[[#This Row],[Actual]]="","",IF(AND(Weekly[[#This Row],[HGBC_P]]=Weekly[[#This Row],[Actual]],Weekly[[#This Row],[HGBC_P]]=TRUE),AD196+Weekly[[#This Row],[BF H Odds]]-1,IF(AND(Weekly[[#This Row],[HGBC_P]]=Weekly[[#This Row],[Actual]],Weekly[[#This Row],[HGBC_P]]=FALSE),AD196+Weekly[[#This Row],[BF V Odds]]-1,AD196-1)))</f>
        <v>33.060000000000045</v>
      </c>
      <c r="AE197" s="24">
        <f>IF(Weekly[[#This Row],[Actual]]="","",IF(AND(Weekly[[#This Row],[HGBC_P]]=FALSE,Weekly[[#This Row],[Actual]]=TRUE),AE196+Weekly[[#This Row],[BF H Odds]]-1,IF(AND(Weekly[[#This Row],[HGBC_P]]=TRUE,Weekly[[#This Row],[Actual]]=FALSE),AE196+Weekly[[#This Row],[BF V Odds]]-1,AE196-1)))</f>
        <v>47.500000000000007</v>
      </c>
      <c r="AF197" s="24">
        <f>IF(Weekly[[#This Row],[Actual]]="","",IF(AND(Weekly[[#This Row],[XGB_P]]=Weekly[[#This Row],[Actual]],Weekly[[#This Row],[XGB_P]]=TRUE),AF196+Weekly[[#This Row],[BF H Odds]]-1,IF(AND(Weekly[[#This Row],[XGB_P]]=Weekly[[#This Row],[Actual]],Weekly[[#This Row],[XGB_P]]=FALSE),AF196+Weekly[[#This Row],[BF V Odds]]-1,AF196-1)))</f>
        <v>37.640000000000029</v>
      </c>
      <c r="AG197" s="24">
        <f>IF(Weekly[[#This Row],[Actual]]="","",IF(AND(Weekly[[#This Row],[XGB_P]]=FALSE,Weekly[[#This Row],[Actual]]=TRUE),AG196+Weekly[[#This Row],[BF H Odds]]-1,IF(AND(Weekly[[#This Row],[XGB_P]]=TRUE,Weekly[[#This Row],[Actual]]=FALSE),AG196+Weekly[[#This Row],[BF V Odds]]-1,AG196-1)))</f>
        <v>42.92</v>
      </c>
      <c r="AH197" s="24">
        <f>IF(Weekly[[#This Row],[Actual]]="","",IF(AND(Weekly[[#This Row],[QDA_P]]=Weekly[[#This Row],[Actual]],Weekly[[#This Row],[QDA_P]]=TRUE),AH196+Weekly[[#This Row],[BF H Odds]]-1,IF(AND(Weekly[[#This Row],[QDA_P]]=Weekly[[#This Row],[Actual]],Weekly[[#This Row],[QDA_P]]=FALSE),AH196+Weekly[[#This Row],[BF V Odds]]-1,AH196-1)))</f>
        <v>19.220000000000017</v>
      </c>
      <c r="AI197" s="24">
        <f>IF(Weekly[[#This Row],[Actual]]="","",IF(AND(Weekly[[#This Row],[QDA_P]]=FALSE,Weekly[[#This Row],[Actual]]=TRUE),AI196+Weekly[[#This Row],[BF H Odds]]-1,IF(AND(Weekly[[#This Row],[QDA_P]]=TRUE,Weekly[[#This Row],[Actual]]=FALSE),AI196+Weekly[[#This Row],[BF V Odds]]-1,AI196-1)))</f>
        <v>61.34</v>
      </c>
      <c r="AJ197" s="24">
        <f>IF(Weekly[[#This Row],[Actual]]="","",IF(AND(Weekly[[#This Row],[KNC_P]]=FALSE,Weekly[[#This Row],[Actual]]=TRUE),AJ196+Weekly[[#This Row],[BF H Odds]]-1,IF(AND(Weekly[[#This Row],[KNC_P]]=TRUE,Weekly[[#This Row],[Actual]]=FALSE),AJ196+Weekly[[#This Row],[BF V Odds]]-1,AJ196-1)))</f>
        <v>37.120000000000005</v>
      </c>
      <c r="AK197" s="24">
        <f>IF(Weekly[[#This Row],[Actual]]="","",IF(AND(Weekly[[#This Row],[KNC_P]]=FALSE,Weekly[[#This Row],[Actual]]=TRUE),AK196+Weekly[[#This Row],[BF H Odds]]-1,IF(AND(Weekly[[#This Row],[KNC_P]]=TRUE,Weekly[[#This Row],[Actual]]=FALSE),AK196+Weekly[[#This Row],[BF V Odds]]-1,AK196-1)))</f>
        <v>36.019999999999989</v>
      </c>
      <c r="AL197" s="30">
        <f>IF(Weekly[[#This Row],[Actual]]="","",COUNTIF(Weekly[[#This Row],[SVC_P]:[QDA_P]],TRUE))</f>
        <v>5</v>
      </c>
      <c r="AM197" s="30">
        <f>IF(Weekly[[#This Row],[Actual]]="","",COUNTIF(Weekly[[#This Row],[SVC_P]:[QDA_P]],FALSE))</f>
        <v>2</v>
      </c>
      <c r="AN197" s="36" t="str">
        <f>IF(AND(Weekly[[#This Row],[BF V Odds]]&gt;$BO$6,Weekly[[#This Row],[BF V Odds]] &lt; $BO$7),Weekly[[#This Row],[BF V Odds]],"")</f>
        <v/>
      </c>
      <c r="AO197" s="36" t="str">
        <f>IF(AND(Weekly[[#This Row],[BF H Odds]]&gt;$BO$6, Weekly[[#This Row],[BF H Odds]] &lt; $BO$7),Weekly[[#This Row],[BF H Odds]],"")</f>
        <v/>
      </c>
      <c r="AP197" s="37">
        <f>IF(AND(Weekly[[#This Row],[V Odds &lt;]]="",Weekly[[#This Row],[H Odds &lt;]]=""),AP196,IF(AND(Weekly[[#This Row],[H Odds &lt;]]&lt;&gt;"",Weekly[[#This Row],[SVC_P]]=TRUE,Weekly[[#This Row],[Actual]]=TRUE),AP196+Weekly[[#This Row],[H Odds &lt;]]-1,IF(AND(Weekly[[#This Row],[V Odds &lt;]]&lt;&gt;"",Weekly[[#This Row],[SVC_P]]=FALSE,Weekly[[#This Row],[Actual]]=FALSE),AP196+Weekly[[#This Row],[V Odds &lt;]]-1,IF(AND(Weekly[[#This Row],[V Odds &lt;]]&lt;&gt;"",Weekly[[#This Row],[SVC_P]]=FALSE,Weekly[[#This Row],[Actual]]=TRUE),AP196-1,IF(AND(Weekly[[#This Row],[H Odds &lt;]]&lt;&gt;"",Weekly[[#This Row],[SVC_P]]=TRUE,Weekly[[#This Row],[Actual]]=FALSE),AP196-1,AP196)))))</f>
        <v>63.63000000000001</v>
      </c>
      <c r="AQ197" s="37">
        <f>IF(AND(Weekly[[#This Row],[V Odds &lt;]]="",Weekly[[#This Row],[H Odds &lt;]]=""),AQ196,IF(AND(Weekly[[#This Row],[H Odds &lt;]]&lt;&gt;"",Weekly[[#This Row],[ADBC_P]]=TRUE,Weekly[[#This Row],[Actual]]=TRUE),AQ196+Weekly[[#This Row],[H Odds &lt;]]-1,IF(AND(Weekly[[#This Row],[V Odds &lt;]]&lt;&gt;"",Weekly[[#This Row],[ADBC_P]]=FALSE,Weekly[[#This Row],[Actual]]=FALSE),AQ196+Weekly[[#This Row],[V Odds &lt;]]-1,IF(AND(Weekly[[#This Row],[V Odds &lt;]]&lt;&gt;"",Weekly[[#This Row],[ADBC_P]]=FALSE,Weekly[[#This Row],[Actual]]=TRUE),AQ196-1,IF(AND(Weekly[[#This Row],[H Odds &lt;]]&lt;&gt;"",Weekly[[#This Row],[ADBC_P]]=TRUE,Weekly[[#This Row],[Actual]]=FALSE),AQ196-1,AQ196)))))</f>
        <v>53.379999999999995</v>
      </c>
      <c r="AR197" s="37">
        <f>IF(AND(Weekly[[#This Row],[V Odds &lt;]]="",Weekly[[#This Row],[H Odds &lt;]]=""),AR196,IF(AND(Weekly[[#This Row],[H Odds &lt;]]&lt;&gt;"",Weekly[[#This Row],[RFC_P]]=TRUE,Weekly[[#This Row],[Actual]]=TRUE),AR196+Weekly[[#This Row],[H Odds &lt;]]-1,IF(AND(Weekly[[#This Row],[V Odds &lt;]]&lt;&gt;"",Weekly[[#This Row],[RFC_P]]=FALSE,Weekly[[#This Row],[Actual]]=FALSE),AR196+Weekly[[#This Row],[V Odds &lt;]]-1,IF(AND(Weekly[[#This Row],[V Odds &lt;]]&lt;&gt;"",Weekly[[#This Row],[RFC_P]]=FALSE,Weekly[[#This Row],[Actual]]=TRUE),AR196-1,IF(AND(Weekly[[#This Row],[H Odds &lt;]]&lt;&gt;"",Weekly[[#This Row],[RFC_P]]=TRUE,Weekly[[#This Row],[Actual]]=FALSE),AR196-1,AR196)))))</f>
        <v>49.64</v>
      </c>
      <c r="AS197" s="37">
        <f>IF(AND(Weekly[[#This Row],[V Odds &lt;]]="",Weekly[[#This Row],[H Odds &lt;]]=""),AS196,IF(AND(Weekly[[#This Row],[H Odds &lt;]]&lt;&gt;"",Weekly[[#This Row],[GBC_P]]=TRUE,Weekly[[#This Row],[Actual]]=TRUE),AS196+Weekly[[#This Row],[H Odds &lt;]]-1,IF(AND(Weekly[[#This Row],[V Odds &lt;]]&lt;&gt;"",Weekly[[#This Row],[GBC_P]]=FALSE,Weekly[[#This Row],[Actual]]=FALSE),AS196+Weekly[[#This Row],[V Odds &lt;]]-1,IF(AND(Weekly[[#This Row],[V Odds &lt;]]&lt;&gt;"",Weekly[[#This Row],[GBC_P]]=FALSE,Weekly[[#This Row],[Actual]]=TRUE),AS196-1,IF(AND(Weekly[[#This Row],[H Odds &lt;]]&lt;&gt;"",Weekly[[#This Row],[GBC_P]]=TRUE,Weekly[[#This Row],[Actual]]=FALSE),AS196-1,AS196)))))</f>
        <v>47.08</v>
      </c>
      <c r="AT197" s="37">
        <f>IF(AND(Weekly[[#This Row],[V Odds &lt;]]="",Weekly[[#This Row],[H Odds &lt;]]=""),AT196,IF(AND(Weekly[[#This Row],[H Odds &lt;]]&lt;&gt;"",Weekly[[#This Row],[HGBC_P]]=TRUE,Weekly[[#This Row],[Actual]]=TRUE),AT196+Weekly[[#This Row],[H Odds &lt;]]-1,IF(AND(Weekly[[#This Row],[V Odds &lt;]]&lt;&gt;"",Weekly[[#This Row],[HGBC_P]]=FALSE,Weekly[[#This Row],[Actual]]=FALSE),AT196+Weekly[[#This Row],[V Odds &lt;]]-1,IF(AND(Weekly[[#This Row],[V Odds &lt;]]&lt;&gt;"",Weekly[[#This Row],[HGBC_P]]=FALSE,Weekly[[#This Row],[Actual]]=TRUE),AT196-1,IF(AND(Weekly[[#This Row],[H Odds &lt;]]&lt;&gt;"",Weekly[[#This Row],[HGBC_P]]=TRUE,Weekly[[#This Row],[Actual]]=FALSE),AT196-1,AT196)))))</f>
        <v>46.66</v>
      </c>
      <c r="AU197" s="37">
        <f>IF(AND(Weekly[[#This Row],[V Odds &lt;]]="",Weekly[[#This Row],[H Odds &lt;]]=""),AU196,IF(AND(Weekly[[#This Row],[H Odds &lt;]]&lt;&gt;"",Weekly[[#This Row],[XGB_P]]=TRUE,Weekly[[#This Row],[Actual]]=TRUE),AU196+Weekly[[#This Row],[H Odds &lt;]]-1,IF(AND(Weekly[[#This Row],[V Odds &lt;]]&lt;&gt;"",Weekly[[#This Row],[XGB_P]]=FALSE,Weekly[[#This Row],[Actual]]=FALSE),AU196+Weekly[[#This Row],[V Odds &lt;]]-1,IF(AND(Weekly[[#This Row],[V Odds &lt;]]&lt;&gt;"",Weekly[[#This Row],[XGB_P]]=FALSE,Weekly[[#This Row],[Actual]]=TRUE),AU196-1,IF(AND(Weekly[[#This Row],[H Odds &lt;]]&lt;&gt;"",Weekly[[#This Row],[XGB_P]]=TRUE,Weekly[[#This Row],[Actual]]=FALSE),AU196-1,AU196)))))</f>
        <v>50.010000000000005</v>
      </c>
      <c r="AV197" s="37">
        <f>IF(AND(Weekly[[#This Row],[V Odds &lt;]]="",Weekly[[#This Row],[H Odds &lt;]]=""),AV196,IF(AND(Weekly[[#This Row],[H Odds &lt;]]&lt;&gt;"",Weekly[[#This Row],[QDA_P]]=TRUE,Weekly[[#This Row],[Actual]]=TRUE),AV196+Weekly[[#This Row],[H Odds &lt;]]-1,IF(AND(Weekly[[#This Row],[V Odds &lt;]]&lt;&gt;"",Weekly[[#This Row],[QDA_P]]=FALSE,Weekly[[#This Row],[Actual]]=FALSE),AV196+Weekly[[#This Row],[V Odds &lt;]]-1,IF(AND(Weekly[[#This Row],[V Odds &lt;]]&lt;&gt;"",Weekly[[#This Row],[QDA_P]]=FALSE,Weekly[[#This Row],[Actual]]=TRUE),AV196-1,IF(AND(Weekly[[#This Row],[H Odds &lt;]]&lt;&gt;"",Weekly[[#This Row],[QDA_P]]=TRUE,Weekly[[#This Row],[Actual]]=FALSE),AV196-1,AV196)))))</f>
        <v>45.79999999999999</v>
      </c>
      <c r="AW197" s="37">
        <f>IF(AND(Weekly[[#This Row],[H Odds &lt;]]="",Weekly[[#This Row],[V Odds &lt;]]=""),AW196,IF(AND(Weekly[[#This Row],[KNC_P]]=Weekly[[#This Row],[Actual]],Weekly[[#This Row],[KNC_P]]=TRUE),AW196+Weekly[[#This Row],[BF H Odds]]-1,IF(AND(Weekly[[#This Row],[KNC_P]]=Weekly[[#This Row],[Actual]],Weekly[[#This Row],[KNC_P]]=FALSE),AW196+Weekly[[#This Row],[BF V Odds]]-1,AW196-1)))</f>
        <v>42.45</v>
      </c>
      <c r="AX197" s="37">
        <f>IF(AND(Weekly[[#This Row],[V Odds &lt;]]="",Weekly[[#This Row],[H Odds &lt;]]=""),AX196,IF(AND(Weekly[[#This Row],[V Odds &lt;]]&lt;&gt;"",Weekly[[#This Row],[FALSES]]&gt;0,Weekly[[#This Row],[Actual]]=FALSE),AX196+Weekly[[#This Row],[V Odds &lt;]]-1,IF(AND(Weekly[[#This Row],[H Odds &lt;]]&lt;&gt;"",Weekly[[#This Row],[TRUES]]&gt;0,Weekly[[#This Row],[Actual]]=TRUE),AX196+Weekly[[#This Row],[H Odds &lt;]]-1,IF(AND(Weekly[[#This Row],[V Odds &lt;]]&lt;&gt;"",Weekly[[#This Row],[FALSES]]=0),AX196,IF(AND(Weekly[[#This Row],[H Odds &lt;]]&lt;&gt;"",Weekly[[#This Row],[TRUES]]=0),AX196,AX196-1)))))</f>
        <v>67.749999999999986</v>
      </c>
      <c r="AY197" s="37">
        <f>IF(AND(Weekly[[#This Row],[V Odds &lt;]]="",Weekly[[#This Row],[H Odds &lt;]]=""),AY196,IF(AND(Weekly[[#This Row],[V Odds &lt;]]&lt;&gt;"",Weekly[[#This Row],[FALSES]]&gt;0,Weekly[[#This Row],[Actual]]=FALSE),AY196+((Weekly[[#This Row],[V Odds &lt;]]-1)*0.92),IF(AND(Weekly[[#This Row],[H Odds &lt;]]&lt;&gt;"",Weekly[[#This Row],[TRUES]]&gt;0,Weekly[[#This Row],[Actual]]=TRUE),AY196+((Weekly[[#This Row],[H Odds &lt;]]-1)*0.92),IF(AND(Weekly[[#This Row],[V Odds &lt;]]&lt;&gt;"",Weekly[[#This Row],[FALSES]]=0),AY196,IF(AND(Weekly[[#This Row],[H Odds &lt;]]&lt;&gt;"",Weekly[[#This Row],[TRUES]]=0),AY196,AY196-1)))))</f>
        <v>63.610000000000014</v>
      </c>
      <c r="AZ197" s="37">
        <f>IF(AND(Weekly[[#This Row],[V Odds &lt;]]="",Weekly[[#This Row],[H Odds &lt;]]=""),AZ196,IF(AND(Weekly[[#This Row],[V Odds &lt;]]&lt;&gt;"",Weekly[[#This Row],[Actual]]=FALSE),AZ196+Weekly[[#This Row],[V Odds &lt;]]-1,IF(AND(Weekly[[#This Row],[H Odds &lt;]]&lt;&gt;"",Weekly[[#This Row],[Actual]]=TRUE),AZ196+Weekly[[#This Row],[H Odds &lt;]]-1,AZ196-1)))</f>
        <v>68.719999999999985</v>
      </c>
      <c r="BA197" s="38">
        <f>IF(Weekly[[#This Row],[H Odds &lt;]]="",BA196,IF(AND(Weekly[[#This Row],[H Odds &lt;]]&lt;&gt;"",Weekly[[#This Row],[SVC_P]]=TRUE,Weekly[[#This Row],[Actual]]=TRUE),BA196+Weekly[[#This Row],[H Odds &lt;]]-1,IF(AND(Weekly[[#This Row],[H Odds &lt;]]&lt;&gt;"",Weekly[[#This Row],[SVC_P]]=TRUE,Weekly[[#This Row],[Actual]]=FALSE),BA196-1,BA196)))</f>
        <v>58.589999999999996</v>
      </c>
      <c r="BB197" s="38">
        <f>IF(Weekly[[#This Row],[H Odds &lt;]]="",BB196,IF(AND(Weekly[[#This Row],[H Odds &lt;]]&lt;&gt;"",Weekly[[#This Row],[ADBC_P]]=TRUE,Weekly[[#This Row],[Actual]]=TRUE),BB196+Weekly[[#This Row],[H Odds &lt;]]-1,IF(AND(Weekly[[#This Row],[H Odds &lt;]]&lt;&gt;"",Weekly[[#This Row],[ADBC_P]]=TRUE,Weekly[[#This Row],[Actual]]=FALSE),BB196-1,BB196)))</f>
        <v>45.059999999999995</v>
      </c>
      <c r="BC197" s="38">
        <f>IF(Weekly[[#This Row],[H Odds &lt;]]="",BC196,IF(AND(Weekly[[#This Row],[H Odds &lt;]]&lt;&gt;"",Weekly[[#This Row],[RFC_P]]=TRUE,Weekly[[#This Row],[Actual]]=TRUE),BC196+Weekly[[#This Row],[H Odds &lt;]]-1,IF(AND(Weekly[[#This Row],[H Odds &lt;]]&lt;&gt;"",Weekly[[#This Row],[RFC_P]]=TRUE,Weekly[[#This Row],[Actual]]=FALSE),BC196-1,BC196)))</f>
        <v>44.809999999999995</v>
      </c>
      <c r="BD197" s="38">
        <f>IF(Weekly[[#This Row],[H Odds &lt;]]="",BD196,IF(AND(Weekly[[#This Row],[H Odds &lt;]]&lt;&gt;"",Weekly[[#This Row],[GBC_P]]=TRUE,Weekly[[#This Row],[Actual]]=TRUE),BD196+Weekly[[#This Row],[H Odds &lt;]]-1,IF(AND(Weekly[[#This Row],[H Odds &lt;]]&lt;&gt;"",Weekly[[#This Row],[GBC_P]]=TRUE,Weekly[[#This Row],[Actual]]=FALSE),BD196-1,BD196)))</f>
        <v>43.76</v>
      </c>
      <c r="BE197" s="38">
        <f>IF(Weekly[[#This Row],[H Odds &lt;]]="",BE196,IF(AND(Weekly[[#This Row],[H Odds &lt;]]&lt;&gt;"",Weekly[[#This Row],[HGBC_P]]=TRUE,Weekly[[#This Row],[Actual]]=TRUE),BE196+Weekly[[#This Row],[H Odds &lt;]]-1,IF(AND(Weekly[[#This Row],[H Odds &lt;]]&lt;&gt;"",Weekly[[#This Row],[HGBC_P]]=TRUE,Weekly[[#This Row],[Actual]]=FALSE),BE196-1,BE196)))</f>
        <v>46.059999999999995</v>
      </c>
      <c r="BF197" s="38">
        <f>IF(Weekly[[#This Row],[H Odds &lt;]]="",BF196,IF(AND(Weekly[[#This Row],[H Odds &lt;]]&lt;&gt;"",Weekly[[#This Row],[XGB_P]]=TRUE,Weekly[[#This Row],[Actual]]=TRUE),BF196+Weekly[[#This Row],[H Odds &lt;]]-1,IF(AND(Weekly[[#This Row],[H Odds &lt;]]&lt;&gt;"",Weekly[[#This Row],[XGB_P]]=TRUE,Weekly[[#This Row],[Actual]]=FALSE),BF196-1,BF196)))</f>
        <v>47.28</v>
      </c>
      <c r="BG197" s="38">
        <f>IF(Weekly[[#This Row],[H Odds &lt;]]="",BG196,IF(AND(Weekly[[#This Row],[H Odds &lt;]]&lt;&gt;"",Weekly[[#This Row],[QDA_P]]=TRUE,Weekly[[#This Row],[Actual]]=TRUE),BG196+Weekly[[#This Row],[H Odds &lt;]]-1,IF(AND(Weekly[[#This Row],[H Odds &lt;]]&lt;&gt;"",Weekly[[#This Row],[QDA_P]]=TRUE,Weekly[[#This Row],[Actual]]=FALSE),BG196-1,BG196)))</f>
        <v>42.779999999999994</v>
      </c>
      <c r="BH197" s="38">
        <f>IF(Weekly[[#This Row],[H Odds &lt;]]="",BH196,IF(AND(Weekly[[#This Row],[H Odds &lt;]]&lt;&gt;"",Weekly[[#This Row],[KNC_P]]=TRUE,Weekly[[#This Row],[Actual]]=TRUE),BH196+Weekly[[#This Row],[H Odds &lt;]]-1,IF(AND(Weekly[[#This Row],[H Odds &lt;]]&lt;&gt;"",Weekly[[#This Row],[KNC_P]]=TRUE,Weekly[[#This Row],[Actual]]=FALSE),BH196-1,BH196)))</f>
        <v>41.05</v>
      </c>
      <c r="BI197" s="38">
        <f>IF(Weekly[[#This Row],[H Odds &lt;]]="",BI196,IF(AND(Weekly[[#This Row],[H Odds &lt;]]&lt;&gt;"",Weekly[[#This Row],[TRUES]]&gt;0,Weekly[[#This Row],[Actual]]=TRUE),BI196+Weekly[[#This Row],[H Odds &lt;]]-1,IF(AND(Weekly[[#This Row],[H Odds &lt;]]&lt;&gt;"",Weekly[[#This Row],[TRUES]]=0),BI196,BI196-1)))</f>
        <v>58.589999999999996</v>
      </c>
      <c r="BJ197" s="38">
        <f>IF(Weekly[[#This Row],[H Odds &lt;]]="",BJ196,IF(AND(Weekly[[#This Row],[H Odds &lt;]]&lt;&gt;"",Weekly[[#This Row],[Actual]]=TRUE),BJ196+Weekly[[#This Row],[H Odds &lt;]]-1,IF(AND(Weekly[[#This Row],[H Odds &lt;]]&lt;&gt;"",Weekly[[#This Row],[Actual]]=FALSE),BJ196-1,BJ196)))</f>
        <v>57.589999999999996</v>
      </c>
      <c r="BK197" s="58">
        <f>IF(AND(Weekly[[#This Row],[TRUES]]&gt;4,Weekly[[#This Row],[Actual]]=TRUE),BK196+Weekly[[#This Row],[BF H Odds]]-1,IF(AND(Weekly[[#This Row],[FALSES]]&gt;4,Weekly[[#This Row],[Actual]]=FALSE),BK196+Weekly[[#This Row],[BF V Odds]]-1,IF(AND(Weekly[[#This Row],[TRUES]]&gt;4,Weekly[[#This Row],[Actual]]=FALSE),BK196-1,IF(AND(Weekly[[#This Row],[FALSES]]&gt;4,Weekly[[#This Row],[Actual]]=TRUE),BK196-1,BK196))))</f>
        <v>37.050000000000026</v>
      </c>
      <c r="BL197" s="58">
        <f>IF(AND(Weekly[[#This Row],[TRUES]]&gt;5,Weekly[[#This Row],[Actual]]=TRUE),BL196+Weekly[[#This Row],[BF H Odds]]-1,IF(AND(Weekly[[#This Row],[FALSES]]&gt;5,Weekly[[#This Row],[Actual]]=FALSE),BL196+Weekly[[#This Row],[BF V Odds]]-1,IF(AND(Weekly[[#This Row],[TRUES]]&gt;5,Weekly[[#This Row],[Actual]]=FALSE),BL196-1,IF(AND(Weekly[[#This Row],[FALSES]]&gt;5,Weekly[[#This Row],[Actual]]=TRUE),BL196-1,BL196))))</f>
        <v>38.940000000000019</v>
      </c>
      <c r="BM197" s="58">
        <f>IF(AND(Weekly[[#This Row],[TRUES]]&gt;6,Weekly[[#This Row],[Actual]]=TRUE),BM196+Weekly[[#This Row],[BF H Odds]]-1,IF(AND(Weekly[[#This Row],[FALSES]]&gt;6,Weekly[[#This Row],[Actual]]=FALSE),BM196+Weekly[[#This Row],[BF V Odds]]-1,IF(AND(Weekly[[#This Row],[TRUES]]&gt;6,Weekly[[#This Row],[Actual]]=FALSE),BM196-1,IF(AND(Weekly[[#This Row],[FALSES]]&gt;6,Weekly[[#This Row],[Actual]]=TRUE),BM196-1,BM196))))</f>
        <v>42.100000000000009</v>
      </c>
    </row>
    <row r="198" spans="1:66" x14ac:dyDescent="0.25">
      <c r="A198" s="34"/>
      <c r="B198" s="10">
        <v>44268</v>
      </c>
      <c r="C198" s="33" t="s">
        <v>28</v>
      </c>
      <c r="D198" s="15" t="s">
        <v>38</v>
      </c>
      <c r="E198" t="b">
        <v>1</v>
      </c>
      <c r="F198" t="b">
        <v>1</v>
      </c>
      <c r="G198" t="b">
        <v>1</v>
      </c>
      <c r="H198" t="b">
        <v>0</v>
      </c>
      <c r="I198" t="b">
        <v>1</v>
      </c>
      <c r="J198" t="b">
        <v>0</v>
      </c>
      <c r="K198" t="b">
        <v>1</v>
      </c>
      <c r="L198" t="b">
        <v>1</v>
      </c>
      <c r="M198" t="s">
        <v>100</v>
      </c>
      <c r="N198">
        <v>5</v>
      </c>
      <c r="O198">
        <f>IF(Weekly[[#This Row],[H/V]]="H",Weekly[[#This Row],[BF H Odds]],IF(Weekly[[#This Row],[H/V]]="V",Weekly[[#This Row],[BF V Odds]],""))</f>
        <v>2.68</v>
      </c>
      <c r="P198" t="b">
        <v>0</v>
      </c>
      <c r="Q198" t="s">
        <v>76</v>
      </c>
      <c r="R198" s="35">
        <f>IFERROR(IF(Weekly[[#This Row],[Won Bet?]]="yes",R197+(Weekly[[#This Row],[BF Odds]]*Weekly[[#This Row],[BF Stake]])-Weekly[[#This Row],[BF Stake]],R197-Weekly[[#This Row],[BF Stake]]),R197)</f>
        <v>172</v>
      </c>
      <c r="S198" s="9">
        <f>IFERROR(IF(Weekly[[#This Row],[Won Bet?]]="yes",S197+(((Weekly[[#This Row],[BF Odds]]*Weekly[[#This Row],[BF Stake]])-Weekly[[#This Row],[BF Stake]])*0.95),S197-Weekly[[#This Row],[BF Stake]]),S197)</f>
        <v>169.15</v>
      </c>
      <c r="T198" s="13">
        <v>1.58</v>
      </c>
      <c r="U198" s="13">
        <v>2.68</v>
      </c>
      <c r="V198" s="24">
        <f>IF(Weekly[[#This Row],[Actual]]="","",IF(AND(Weekly[[#This Row],[SVC_P]]=Weekly[[#This Row],[Actual]],Weekly[[#This Row],[SVC_P]]=TRUE),V197+Weekly[[#This Row],[BF H Odds]]-1,IF(AND(Weekly[[#This Row],[SVC_P]]=Weekly[[#This Row],[Actual]],Weekly[[#This Row],[SVC_P]]=FALSE),V197+Weekly[[#This Row],[BF V Odds]]-1,V197-1)))</f>
        <v>61.950000000000031</v>
      </c>
      <c r="W198" s="24">
        <f>IF(Weekly[[#This Row],[Actual]]="","",IF(AND(Weekly[[#This Row],[SVC_P]]=FALSE,Weekly[[#This Row],[Actual]]=TRUE),W197+Weekly[[#This Row],[BF H Odds]]-1,IF(AND(Weekly[[#This Row],[SVC_P]]=TRUE,Weekly[[#This Row],[Actual]]=FALSE,),W197+Weekly[[#This Row],[BF V Odds]]-1,W197-1)))</f>
        <v>-145.30000000000001</v>
      </c>
      <c r="X198" s="24">
        <f>IF(Weekly[[#This Row],[Actual]]="","",IF(AND(Weekly[[#This Row],[ADBC_P]]=Weekly[[#This Row],[Actual]],Weekly[[#This Row],[ADBC_P]]=TRUE),X197+Weekly[[#This Row],[BF H Odds]]-1,IF(AND(Weekly[[#This Row],[ADBC_P]]=Weekly[[#This Row],[Actual]],Weekly[[#This Row],[ADBC_P]]=FALSE),X197+Weekly[[#This Row],[BF V Odds]]-1,X197-1)))</f>
        <v>47.130000000000024</v>
      </c>
      <c r="Y198" s="24">
        <f>IF(Weekly[[#This Row],[Actual]]="","",IF(AND(Weekly[[#This Row],[ADBC_P]]=FALSE,Weekly[[#This Row],[Actual]]=TRUE),Y197+Weekly[[#This Row],[BF H Odds]]-1,IF(AND(Weekly[[#This Row],[ADBC_P]]=TRUE,Weekly[[#This Row],[Actual]]=FALSE),Y197+Weekly[[#This Row],[BF V Odds]]-1,Y197-1)))</f>
        <v>33.010000000000005</v>
      </c>
      <c r="Z198" s="24">
        <f>IF(Weekly[[#This Row],[Actual]]="","",IF(AND(Weekly[[#This Row],[RFC_P]]=Weekly[[#This Row],[Actual]],Weekly[[#This Row],[RFC_P]]=TRUE),Z197+Weekly[[#This Row],[BF H Odds]]-1,IF(AND(Weekly[[#This Row],[RFC_P]]=Weekly[[#This Row],[Actual]],Weekly[[#This Row],[RFC_P]]=FALSE),Z197+Weekly[[#This Row],[BF V Odds]]-1,Z197-1)))</f>
        <v>35.090000000000032</v>
      </c>
      <c r="AA198" s="24">
        <f>IF(Weekly[[#This Row],[Actual]]="","",IF(AND(Weekly[[#This Row],[RFC_P]]=FALSE,Weekly[[#This Row],[Actual]]=TRUE),AA197+Weekly[[#This Row],[BF H Odds]]-1,IF(AND(Weekly[[#This Row],[RFC_P]]=TRUE,Weekly[[#This Row],[Actual]]=FALSE),AA197+Weekly[[#This Row],[BF V Odds]]-1,AA197-1)))</f>
        <v>45.050000000000004</v>
      </c>
      <c r="AB198" s="24">
        <f>IF(Weekly[[#This Row],[Actual]]="","",IF(AND(Weekly[[#This Row],[GBC_P]]=Weekly[[#This Row],[Actual]],Weekly[[#This Row],[GBC_P]]=TRUE),AB197+Weekly[[#This Row],[BF H Odds]]-1,IF(AND(Weekly[[#This Row],[GBC_P]]=Weekly[[#This Row],[Actual]],Weekly[[#This Row],[GBC_P]]=FALSE),AB197+Weekly[[#This Row],[BF V Odds]]-1,AB197-1)))</f>
        <v>28.42</v>
      </c>
      <c r="AC198" s="24">
        <f>IF(Weekly[[#This Row],[Actual]]="","",IF(AND(Weekly[[#This Row],[GBC_P]]=FALSE,Weekly[[#This Row],[Actual]]=TRUE),AC197+Weekly[[#This Row],[BF H Odds]]-1,IF(AND(Weekly[[#This Row],[GBC_P]]=TRUE,Weekly[[#This Row],[Actual]]=FALSE),AC197+Weekly[[#This Row],[BF V Odds]]-1,AC197-1)))</f>
        <v>51.720000000000006</v>
      </c>
      <c r="AD198" s="24">
        <f>IF(Weekly[[#This Row],[Actual]]="","",IF(AND(Weekly[[#This Row],[HGBC_P]]=Weekly[[#This Row],[Actual]],Weekly[[#This Row],[HGBC_P]]=TRUE),AD197+Weekly[[#This Row],[BF H Odds]]-1,IF(AND(Weekly[[#This Row],[HGBC_P]]=Weekly[[#This Row],[Actual]],Weekly[[#This Row],[HGBC_P]]=FALSE),AD197+Weekly[[#This Row],[BF V Odds]]-1,AD197-1)))</f>
        <v>32.060000000000045</v>
      </c>
      <c r="AE198" s="24">
        <f>IF(Weekly[[#This Row],[Actual]]="","",IF(AND(Weekly[[#This Row],[HGBC_P]]=FALSE,Weekly[[#This Row],[Actual]]=TRUE),AE197+Weekly[[#This Row],[BF H Odds]]-1,IF(AND(Weekly[[#This Row],[HGBC_P]]=TRUE,Weekly[[#This Row],[Actual]]=FALSE),AE197+Weekly[[#This Row],[BF V Odds]]-1,AE197-1)))</f>
        <v>48.080000000000005</v>
      </c>
      <c r="AF198" s="24">
        <f>IF(Weekly[[#This Row],[Actual]]="","",IF(AND(Weekly[[#This Row],[XGB_P]]=Weekly[[#This Row],[Actual]],Weekly[[#This Row],[XGB_P]]=TRUE),AF197+Weekly[[#This Row],[BF H Odds]]-1,IF(AND(Weekly[[#This Row],[XGB_P]]=Weekly[[#This Row],[Actual]],Weekly[[#This Row],[XGB_P]]=FALSE),AF197+Weekly[[#This Row],[BF V Odds]]-1,AF197-1)))</f>
        <v>38.220000000000027</v>
      </c>
      <c r="AG198" s="24">
        <f>IF(Weekly[[#This Row],[Actual]]="","",IF(AND(Weekly[[#This Row],[XGB_P]]=FALSE,Weekly[[#This Row],[Actual]]=TRUE),AG197+Weekly[[#This Row],[BF H Odds]]-1,IF(AND(Weekly[[#This Row],[XGB_P]]=TRUE,Weekly[[#This Row],[Actual]]=FALSE),AG197+Weekly[[#This Row],[BF V Odds]]-1,AG197-1)))</f>
        <v>41.92</v>
      </c>
      <c r="AH198" s="24">
        <f>IF(Weekly[[#This Row],[Actual]]="","",IF(AND(Weekly[[#This Row],[QDA_P]]=Weekly[[#This Row],[Actual]],Weekly[[#This Row],[QDA_P]]=TRUE),AH197+Weekly[[#This Row],[BF H Odds]]-1,IF(AND(Weekly[[#This Row],[QDA_P]]=Weekly[[#This Row],[Actual]],Weekly[[#This Row],[QDA_P]]=FALSE),AH197+Weekly[[#This Row],[BF V Odds]]-1,AH197-1)))</f>
        <v>18.220000000000017</v>
      </c>
      <c r="AI198" s="24">
        <f>IF(Weekly[[#This Row],[Actual]]="","",IF(AND(Weekly[[#This Row],[QDA_P]]=FALSE,Weekly[[#This Row],[Actual]]=TRUE),AI197+Weekly[[#This Row],[BF H Odds]]-1,IF(AND(Weekly[[#This Row],[QDA_P]]=TRUE,Weekly[[#This Row],[Actual]]=FALSE),AI197+Weekly[[#This Row],[BF V Odds]]-1,AI197-1)))</f>
        <v>61.92</v>
      </c>
      <c r="AJ198" s="24">
        <f>IF(Weekly[[#This Row],[Actual]]="","",IF(AND(Weekly[[#This Row],[KNC_P]]=FALSE,Weekly[[#This Row],[Actual]]=TRUE),AJ197+Weekly[[#This Row],[BF H Odds]]-1,IF(AND(Weekly[[#This Row],[KNC_P]]=TRUE,Weekly[[#This Row],[Actual]]=FALSE),AJ197+Weekly[[#This Row],[BF V Odds]]-1,AJ197-1)))</f>
        <v>37.700000000000003</v>
      </c>
      <c r="AK198" s="24">
        <f>IF(Weekly[[#This Row],[Actual]]="","",IF(AND(Weekly[[#This Row],[KNC_P]]=FALSE,Weekly[[#This Row],[Actual]]=TRUE),AK197+Weekly[[#This Row],[BF H Odds]]-1,IF(AND(Weekly[[#This Row],[KNC_P]]=TRUE,Weekly[[#This Row],[Actual]]=FALSE),AK197+Weekly[[#This Row],[BF V Odds]]-1,AK197-1)))</f>
        <v>36.599999999999987</v>
      </c>
      <c r="AL198" s="30">
        <f>IF(Weekly[[#This Row],[Actual]]="","",COUNTIF(Weekly[[#This Row],[SVC_P]:[QDA_P]],TRUE))</f>
        <v>5</v>
      </c>
      <c r="AM198" s="30">
        <f>IF(Weekly[[#This Row],[Actual]]="","",COUNTIF(Weekly[[#This Row],[SVC_P]:[QDA_P]],FALSE))</f>
        <v>2</v>
      </c>
      <c r="AN198" s="36" t="str">
        <f>IF(AND(Weekly[[#This Row],[BF V Odds]]&gt;$BO$6,Weekly[[#This Row],[BF V Odds]] &lt; $BO$7),Weekly[[#This Row],[BF V Odds]],"")</f>
        <v/>
      </c>
      <c r="AO198" s="36" t="str">
        <f>IF(AND(Weekly[[#This Row],[BF H Odds]]&gt;$BO$6, Weekly[[#This Row],[BF H Odds]] &lt; $BO$7),Weekly[[#This Row],[BF H Odds]],"")</f>
        <v/>
      </c>
      <c r="AP198" s="37">
        <f>IF(AND(Weekly[[#This Row],[V Odds &lt;]]="",Weekly[[#This Row],[H Odds &lt;]]=""),AP197,IF(AND(Weekly[[#This Row],[H Odds &lt;]]&lt;&gt;"",Weekly[[#This Row],[SVC_P]]=TRUE,Weekly[[#This Row],[Actual]]=TRUE),AP197+Weekly[[#This Row],[H Odds &lt;]]-1,IF(AND(Weekly[[#This Row],[V Odds &lt;]]&lt;&gt;"",Weekly[[#This Row],[SVC_P]]=FALSE,Weekly[[#This Row],[Actual]]=FALSE),AP197+Weekly[[#This Row],[V Odds &lt;]]-1,IF(AND(Weekly[[#This Row],[V Odds &lt;]]&lt;&gt;"",Weekly[[#This Row],[SVC_P]]=FALSE,Weekly[[#This Row],[Actual]]=TRUE),AP197-1,IF(AND(Weekly[[#This Row],[H Odds &lt;]]&lt;&gt;"",Weekly[[#This Row],[SVC_P]]=TRUE,Weekly[[#This Row],[Actual]]=FALSE),AP197-1,AP197)))))</f>
        <v>63.63000000000001</v>
      </c>
      <c r="AQ198" s="37">
        <f>IF(AND(Weekly[[#This Row],[V Odds &lt;]]="",Weekly[[#This Row],[H Odds &lt;]]=""),AQ197,IF(AND(Weekly[[#This Row],[H Odds &lt;]]&lt;&gt;"",Weekly[[#This Row],[ADBC_P]]=TRUE,Weekly[[#This Row],[Actual]]=TRUE),AQ197+Weekly[[#This Row],[H Odds &lt;]]-1,IF(AND(Weekly[[#This Row],[V Odds &lt;]]&lt;&gt;"",Weekly[[#This Row],[ADBC_P]]=FALSE,Weekly[[#This Row],[Actual]]=FALSE),AQ197+Weekly[[#This Row],[V Odds &lt;]]-1,IF(AND(Weekly[[#This Row],[V Odds &lt;]]&lt;&gt;"",Weekly[[#This Row],[ADBC_P]]=FALSE,Weekly[[#This Row],[Actual]]=TRUE),AQ197-1,IF(AND(Weekly[[#This Row],[H Odds &lt;]]&lt;&gt;"",Weekly[[#This Row],[ADBC_P]]=TRUE,Weekly[[#This Row],[Actual]]=FALSE),AQ197-1,AQ197)))))</f>
        <v>53.379999999999995</v>
      </c>
      <c r="AR198" s="37">
        <f>IF(AND(Weekly[[#This Row],[V Odds &lt;]]="",Weekly[[#This Row],[H Odds &lt;]]=""),AR197,IF(AND(Weekly[[#This Row],[H Odds &lt;]]&lt;&gt;"",Weekly[[#This Row],[RFC_P]]=TRUE,Weekly[[#This Row],[Actual]]=TRUE),AR197+Weekly[[#This Row],[H Odds &lt;]]-1,IF(AND(Weekly[[#This Row],[V Odds &lt;]]&lt;&gt;"",Weekly[[#This Row],[RFC_P]]=FALSE,Weekly[[#This Row],[Actual]]=FALSE),AR197+Weekly[[#This Row],[V Odds &lt;]]-1,IF(AND(Weekly[[#This Row],[V Odds &lt;]]&lt;&gt;"",Weekly[[#This Row],[RFC_P]]=FALSE,Weekly[[#This Row],[Actual]]=TRUE),AR197-1,IF(AND(Weekly[[#This Row],[H Odds &lt;]]&lt;&gt;"",Weekly[[#This Row],[RFC_P]]=TRUE,Weekly[[#This Row],[Actual]]=FALSE),AR197-1,AR197)))))</f>
        <v>49.64</v>
      </c>
      <c r="AS198" s="37">
        <f>IF(AND(Weekly[[#This Row],[V Odds &lt;]]="",Weekly[[#This Row],[H Odds &lt;]]=""),AS197,IF(AND(Weekly[[#This Row],[H Odds &lt;]]&lt;&gt;"",Weekly[[#This Row],[GBC_P]]=TRUE,Weekly[[#This Row],[Actual]]=TRUE),AS197+Weekly[[#This Row],[H Odds &lt;]]-1,IF(AND(Weekly[[#This Row],[V Odds &lt;]]&lt;&gt;"",Weekly[[#This Row],[GBC_P]]=FALSE,Weekly[[#This Row],[Actual]]=FALSE),AS197+Weekly[[#This Row],[V Odds &lt;]]-1,IF(AND(Weekly[[#This Row],[V Odds &lt;]]&lt;&gt;"",Weekly[[#This Row],[GBC_P]]=FALSE,Weekly[[#This Row],[Actual]]=TRUE),AS197-1,IF(AND(Weekly[[#This Row],[H Odds &lt;]]&lt;&gt;"",Weekly[[#This Row],[GBC_P]]=TRUE,Weekly[[#This Row],[Actual]]=FALSE),AS197-1,AS197)))))</f>
        <v>47.08</v>
      </c>
      <c r="AT198" s="37">
        <f>IF(AND(Weekly[[#This Row],[V Odds &lt;]]="",Weekly[[#This Row],[H Odds &lt;]]=""),AT197,IF(AND(Weekly[[#This Row],[H Odds &lt;]]&lt;&gt;"",Weekly[[#This Row],[HGBC_P]]=TRUE,Weekly[[#This Row],[Actual]]=TRUE),AT197+Weekly[[#This Row],[H Odds &lt;]]-1,IF(AND(Weekly[[#This Row],[V Odds &lt;]]&lt;&gt;"",Weekly[[#This Row],[HGBC_P]]=FALSE,Weekly[[#This Row],[Actual]]=FALSE),AT197+Weekly[[#This Row],[V Odds &lt;]]-1,IF(AND(Weekly[[#This Row],[V Odds &lt;]]&lt;&gt;"",Weekly[[#This Row],[HGBC_P]]=FALSE,Weekly[[#This Row],[Actual]]=TRUE),AT197-1,IF(AND(Weekly[[#This Row],[H Odds &lt;]]&lt;&gt;"",Weekly[[#This Row],[HGBC_P]]=TRUE,Weekly[[#This Row],[Actual]]=FALSE),AT197-1,AT197)))))</f>
        <v>46.66</v>
      </c>
      <c r="AU198" s="37">
        <f>IF(AND(Weekly[[#This Row],[V Odds &lt;]]="",Weekly[[#This Row],[H Odds &lt;]]=""),AU197,IF(AND(Weekly[[#This Row],[H Odds &lt;]]&lt;&gt;"",Weekly[[#This Row],[XGB_P]]=TRUE,Weekly[[#This Row],[Actual]]=TRUE),AU197+Weekly[[#This Row],[H Odds &lt;]]-1,IF(AND(Weekly[[#This Row],[V Odds &lt;]]&lt;&gt;"",Weekly[[#This Row],[XGB_P]]=FALSE,Weekly[[#This Row],[Actual]]=FALSE),AU197+Weekly[[#This Row],[V Odds &lt;]]-1,IF(AND(Weekly[[#This Row],[V Odds &lt;]]&lt;&gt;"",Weekly[[#This Row],[XGB_P]]=FALSE,Weekly[[#This Row],[Actual]]=TRUE),AU197-1,IF(AND(Weekly[[#This Row],[H Odds &lt;]]&lt;&gt;"",Weekly[[#This Row],[XGB_P]]=TRUE,Weekly[[#This Row],[Actual]]=FALSE),AU197-1,AU197)))))</f>
        <v>50.010000000000005</v>
      </c>
      <c r="AV198" s="37">
        <f>IF(AND(Weekly[[#This Row],[V Odds &lt;]]="",Weekly[[#This Row],[H Odds &lt;]]=""),AV197,IF(AND(Weekly[[#This Row],[H Odds &lt;]]&lt;&gt;"",Weekly[[#This Row],[QDA_P]]=TRUE,Weekly[[#This Row],[Actual]]=TRUE),AV197+Weekly[[#This Row],[H Odds &lt;]]-1,IF(AND(Weekly[[#This Row],[V Odds &lt;]]&lt;&gt;"",Weekly[[#This Row],[QDA_P]]=FALSE,Weekly[[#This Row],[Actual]]=FALSE),AV197+Weekly[[#This Row],[V Odds &lt;]]-1,IF(AND(Weekly[[#This Row],[V Odds &lt;]]&lt;&gt;"",Weekly[[#This Row],[QDA_P]]=FALSE,Weekly[[#This Row],[Actual]]=TRUE),AV197-1,IF(AND(Weekly[[#This Row],[H Odds &lt;]]&lt;&gt;"",Weekly[[#This Row],[QDA_P]]=TRUE,Weekly[[#This Row],[Actual]]=FALSE),AV197-1,AV197)))))</f>
        <v>45.79999999999999</v>
      </c>
      <c r="AW198" s="37">
        <f>IF(AND(Weekly[[#This Row],[H Odds &lt;]]="",Weekly[[#This Row],[V Odds &lt;]]=""),AW197,IF(AND(Weekly[[#This Row],[KNC_P]]=Weekly[[#This Row],[Actual]],Weekly[[#This Row],[KNC_P]]=TRUE),AW197+Weekly[[#This Row],[BF H Odds]]-1,IF(AND(Weekly[[#This Row],[KNC_P]]=Weekly[[#This Row],[Actual]],Weekly[[#This Row],[KNC_P]]=FALSE),AW197+Weekly[[#This Row],[BF V Odds]]-1,AW197-1)))</f>
        <v>42.45</v>
      </c>
      <c r="AX198" s="37">
        <f>IF(AND(Weekly[[#This Row],[V Odds &lt;]]="",Weekly[[#This Row],[H Odds &lt;]]=""),AX197,IF(AND(Weekly[[#This Row],[V Odds &lt;]]&lt;&gt;"",Weekly[[#This Row],[FALSES]]&gt;0,Weekly[[#This Row],[Actual]]=FALSE),AX197+Weekly[[#This Row],[V Odds &lt;]]-1,IF(AND(Weekly[[#This Row],[H Odds &lt;]]&lt;&gt;"",Weekly[[#This Row],[TRUES]]&gt;0,Weekly[[#This Row],[Actual]]=TRUE),AX197+Weekly[[#This Row],[H Odds &lt;]]-1,IF(AND(Weekly[[#This Row],[V Odds &lt;]]&lt;&gt;"",Weekly[[#This Row],[FALSES]]=0),AX197,IF(AND(Weekly[[#This Row],[H Odds &lt;]]&lt;&gt;"",Weekly[[#This Row],[TRUES]]=0),AX197,AX197-1)))))</f>
        <v>67.749999999999986</v>
      </c>
      <c r="AY198" s="37">
        <f>IF(AND(Weekly[[#This Row],[V Odds &lt;]]="",Weekly[[#This Row],[H Odds &lt;]]=""),AY197,IF(AND(Weekly[[#This Row],[V Odds &lt;]]&lt;&gt;"",Weekly[[#This Row],[FALSES]]&gt;0,Weekly[[#This Row],[Actual]]=FALSE),AY197+((Weekly[[#This Row],[V Odds &lt;]]-1)*0.92),IF(AND(Weekly[[#This Row],[H Odds &lt;]]&lt;&gt;"",Weekly[[#This Row],[TRUES]]&gt;0,Weekly[[#This Row],[Actual]]=TRUE),AY197+((Weekly[[#This Row],[H Odds &lt;]]-1)*0.92),IF(AND(Weekly[[#This Row],[V Odds &lt;]]&lt;&gt;"",Weekly[[#This Row],[FALSES]]=0),AY197,IF(AND(Weekly[[#This Row],[H Odds &lt;]]&lt;&gt;"",Weekly[[#This Row],[TRUES]]=0),AY197,AY197-1)))))</f>
        <v>63.610000000000014</v>
      </c>
      <c r="AZ198" s="37">
        <f>IF(AND(Weekly[[#This Row],[V Odds &lt;]]="",Weekly[[#This Row],[H Odds &lt;]]=""),AZ197,IF(AND(Weekly[[#This Row],[V Odds &lt;]]&lt;&gt;"",Weekly[[#This Row],[Actual]]=FALSE),AZ197+Weekly[[#This Row],[V Odds &lt;]]-1,IF(AND(Weekly[[#This Row],[H Odds &lt;]]&lt;&gt;"",Weekly[[#This Row],[Actual]]=TRUE),AZ197+Weekly[[#This Row],[H Odds &lt;]]-1,AZ197-1)))</f>
        <v>68.719999999999985</v>
      </c>
      <c r="BA198" s="38">
        <f>IF(Weekly[[#This Row],[H Odds &lt;]]="",BA197,IF(AND(Weekly[[#This Row],[H Odds &lt;]]&lt;&gt;"",Weekly[[#This Row],[SVC_P]]=TRUE,Weekly[[#This Row],[Actual]]=TRUE),BA197+Weekly[[#This Row],[H Odds &lt;]]-1,IF(AND(Weekly[[#This Row],[H Odds &lt;]]&lt;&gt;"",Weekly[[#This Row],[SVC_P]]=TRUE,Weekly[[#This Row],[Actual]]=FALSE),BA197-1,BA197)))</f>
        <v>58.589999999999996</v>
      </c>
      <c r="BB198" s="38">
        <f>IF(Weekly[[#This Row],[H Odds &lt;]]="",BB197,IF(AND(Weekly[[#This Row],[H Odds &lt;]]&lt;&gt;"",Weekly[[#This Row],[ADBC_P]]=TRUE,Weekly[[#This Row],[Actual]]=TRUE),BB197+Weekly[[#This Row],[H Odds &lt;]]-1,IF(AND(Weekly[[#This Row],[H Odds &lt;]]&lt;&gt;"",Weekly[[#This Row],[ADBC_P]]=TRUE,Weekly[[#This Row],[Actual]]=FALSE),BB197-1,BB197)))</f>
        <v>45.059999999999995</v>
      </c>
      <c r="BC198" s="38">
        <f>IF(Weekly[[#This Row],[H Odds &lt;]]="",BC197,IF(AND(Weekly[[#This Row],[H Odds &lt;]]&lt;&gt;"",Weekly[[#This Row],[RFC_P]]=TRUE,Weekly[[#This Row],[Actual]]=TRUE),BC197+Weekly[[#This Row],[H Odds &lt;]]-1,IF(AND(Weekly[[#This Row],[H Odds &lt;]]&lt;&gt;"",Weekly[[#This Row],[RFC_P]]=TRUE,Weekly[[#This Row],[Actual]]=FALSE),BC197-1,BC197)))</f>
        <v>44.809999999999995</v>
      </c>
      <c r="BD198" s="38">
        <f>IF(Weekly[[#This Row],[H Odds &lt;]]="",BD197,IF(AND(Weekly[[#This Row],[H Odds &lt;]]&lt;&gt;"",Weekly[[#This Row],[GBC_P]]=TRUE,Weekly[[#This Row],[Actual]]=TRUE),BD197+Weekly[[#This Row],[H Odds &lt;]]-1,IF(AND(Weekly[[#This Row],[H Odds &lt;]]&lt;&gt;"",Weekly[[#This Row],[GBC_P]]=TRUE,Weekly[[#This Row],[Actual]]=FALSE),BD197-1,BD197)))</f>
        <v>43.76</v>
      </c>
      <c r="BE198" s="38">
        <f>IF(Weekly[[#This Row],[H Odds &lt;]]="",BE197,IF(AND(Weekly[[#This Row],[H Odds &lt;]]&lt;&gt;"",Weekly[[#This Row],[HGBC_P]]=TRUE,Weekly[[#This Row],[Actual]]=TRUE),BE197+Weekly[[#This Row],[H Odds &lt;]]-1,IF(AND(Weekly[[#This Row],[H Odds &lt;]]&lt;&gt;"",Weekly[[#This Row],[HGBC_P]]=TRUE,Weekly[[#This Row],[Actual]]=FALSE),BE197-1,BE197)))</f>
        <v>46.059999999999995</v>
      </c>
      <c r="BF198" s="38">
        <f>IF(Weekly[[#This Row],[H Odds &lt;]]="",BF197,IF(AND(Weekly[[#This Row],[H Odds &lt;]]&lt;&gt;"",Weekly[[#This Row],[XGB_P]]=TRUE,Weekly[[#This Row],[Actual]]=TRUE),BF197+Weekly[[#This Row],[H Odds &lt;]]-1,IF(AND(Weekly[[#This Row],[H Odds &lt;]]&lt;&gt;"",Weekly[[#This Row],[XGB_P]]=TRUE,Weekly[[#This Row],[Actual]]=FALSE),BF197-1,BF197)))</f>
        <v>47.28</v>
      </c>
      <c r="BG198" s="38">
        <f>IF(Weekly[[#This Row],[H Odds &lt;]]="",BG197,IF(AND(Weekly[[#This Row],[H Odds &lt;]]&lt;&gt;"",Weekly[[#This Row],[QDA_P]]=TRUE,Weekly[[#This Row],[Actual]]=TRUE),BG197+Weekly[[#This Row],[H Odds &lt;]]-1,IF(AND(Weekly[[#This Row],[H Odds &lt;]]&lt;&gt;"",Weekly[[#This Row],[QDA_P]]=TRUE,Weekly[[#This Row],[Actual]]=FALSE),BG197-1,BG197)))</f>
        <v>42.779999999999994</v>
      </c>
      <c r="BH198" s="38">
        <f>IF(Weekly[[#This Row],[H Odds &lt;]]="",BH197,IF(AND(Weekly[[#This Row],[H Odds &lt;]]&lt;&gt;"",Weekly[[#This Row],[KNC_P]]=TRUE,Weekly[[#This Row],[Actual]]=TRUE),BH197+Weekly[[#This Row],[H Odds &lt;]]-1,IF(AND(Weekly[[#This Row],[H Odds &lt;]]&lt;&gt;"",Weekly[[#This Row],[KNC_P]]=TRUE,Weekly[[#This Row],[Actual]]=FALSE),BH197-1,BH197)))</f>
        <v>41.05</v>
      </c>
      <c r="BI198" s="38">
        <f>IF(Weekly[[#This Row],[H Odds &lt;]]="",BI197,IF(AND(Weekly[[#This Row],[H Odds &lt;]]&lt;&gt;"",Weekly[[#This Row],[TRUES]]&gt;0,Weekly[[#This Row],[Actual]]=TRUE),BI197+Weekly[[#This Row],[H Odds &lt;]]-1,IF(AND(Weekly[[#This Row],[H Odds &lt;]]&lt;&gt;"",Weekly[[#This Row],[TRUES]]=0),BI197,BI197-1)))</f>
        <v>58.589999999999996</v>
      </c>
      <c r="BJ198" s="38">
        <f>IF(Weekly[[#This Row],[H Odds &lt;]]="",BJ197,IF(AND(Weekly[[#This Row],[H Odds &lt;]]&lt;&gt;"",Weekly[[#This Row],[Actual]]=TRUE),BJ197+Weekly[[#This Row],[H Odds &lt;]]-1,IF(AND(Weekly[[#This Row],[H Odds &lt;]]&lt;&gt;"",Weekly[[#This Row],[Actual]]=FALSE),BJ197-1,BJ197)))</f>
        <v>57.589999999999996</v>
      </c>
      <c r="BK198" s="58">
        <f>IF(AND(Weekly[[#This Row],[TRUES]]&gt;4,Weekly[[#This Row],[Actual]]=TRUE),BK197+Weekly[[#This Row],[BF H Odds]]-1,IF(AND(Weekly[[#This Row],[FALSES]]&gt;4,Weekly[[#This Row],[Actual]]=FALSE),BK197+Weekly[[#This Row],[BF V Odds]]-1,IF(AND(Weekly[[#This Row],[TRUES]]&gt;4,Weekly[[#This Row],[Actual]]=FALSE),BK197-1,IF(AND(Weekly[[#This Row],[FALSES]]&gt;4,Weekly[[#This Row],[Actual]]=TRUE),BK197-1,BK197))))</f>
        <v>36.050000000000026</v>
      </c>
      <c r="BL198" s="58">
        <f>IF(AND(Weekly[[#This Row],[TRUES]]&gt;5,Weekly[[#This Row],[Actual]]=TRUE),BL197+Weekly[[#This Row],[BF H Odds]]-1,IF(AND(Weekly[[#This Row],[FALSES]]&gt;5,Weekly[[#This Row],[Actual]]=FALSE),BL197+Weekly[[#This Row],[BF V Odds]]-1,IF(AND(Weekly[[#This Row],[TRUES]]&gt;5,Weekly[[#This Row],[Actual]]=FALSE),BL197-1,IF(AND(Weekly[[#This Row],[FALSES]]&gt;5,Weekly[[#This Row],[Actual]]=TRUE),BL197-1,BL197))))</f>
        <v>38.940000000000019</v>
      </c>
      <c r="BM198" s="58">
        <f>IF(AND(Weekly[[#This Row],[TRUES]]&gt;6,Weekly[[#This Row],[Actual]]=TRUE),BM197+Weekly[[#This Row],[BF H Odds]]-1,IF(AND(Weekly[[#This Row],[FALSES]]&gt;6,Weekly[[#This Row],[Actual]]=FALSE),BM197+Weekly[[#This Row],[BF V Odds]]-1,IF(AND(Weekly[[#This Row],[TRUES]]&gt;6,Weekly[[#This Row],[Actual]]=FALSE),BM197-1,IF(AND(Weekly[[#This Row],[FALSES]]&gt;6,Weekly[[#This Row],[Actual]]=TRUE),BM197-1,BM197))))</f>
        <v>42.100000000000009</v>
      </c>
    </row>
    <row r="199" spans="1:66" x14ac:dyDescent="0.25">
      <c r="A199" s="34"/>
      <c r="B199" s="10">
        <v>44268</v>
      </c>
      <c r="C199" s="33" t="s">
        <v>24</v>
      </c>
      <c r="D199" s="15" t="s">
        <v>15</v>
      </c>
      <c r="E199" t="b">
        <v>1</v>
      </c>
      <c r="F199" t="b">
        <v>1</v>
      </c>
      <c r="G199" t="b">
        <v>1</v>
      </c>
      <c r="H199" t="b">
        <v>1</v>
      </c>
      <c r="I199" t="b">
        <v>1</v>
      </c>
      <c r="J199" t="b">
        <v>1</v>
      </c>
      <c r="K199" t="b">
        <v>1</v>
      </c>
      <c r="L199" t="b">
        <v>1</v>
      </c>
      <c r="O199" t="str">
        <f>IF(Weekly[[#This Row],[H/V]]="H",Weekly[[#This Row],[BF H Odds]],IF(Weekly[[#This Row],[H/V]]="V",Weekly[[#This Row],[BF V Odds]],""))</f>
        <v/>
      </c>
      <c r="P199" t="b">
        <v>1</v>
      </c>
      <c r="R199" s="35">
        <f>IFERROR(IF(Weekly[[#This Row],[Won Bet?]]="yes",R198+(Weekly[[#This Row],[BF Odds]]*Weekly[[#This Row],[BF Stake]])-Weekly[[#This Row],[BF Stake]],R198-Weekly[[#This Row],[BF Stake]]),R198)</f>
        <v>172</v>
      </c>
      <c r="S199" s="9">
        <f>IFERROR(IF(Weekly[[#This Row],[Won Bet?]]="yes",S198+(((Weekly[[#This Row],[BF Odds]]*Weekly[[#This Row],[BF Stake]])-Weekly[[#This Row],[BF Stake]])*0.95),S198-Weekly[[#This Row],[BF Stake]]),S198)</f>
        <v>169.15</v>
      </c>
      <c r="T199" s="13">
        <v>6.4</v>
      </c>
      <c r="U199" s="13">
        <v>1.17</v>
      </c>
      <c r="V199" s="24">
        <f>IF(Weekly[[#This Row],[Actual]]="","",IF(AND(Weekly[[#This Row],[SVC_P]]=Weekly[[#This Row],[Actual]],Weekly[[#This Row],[SVC_P]]=TRUE),V198+Weekly[[#This Row],[BF H Odds]]-1,IF(AND(Weekly[[#This Row],[SVC_P]]=Weekly[[#This Row],[Actual]],Weekly[[#This Row],[SVC_P]]=FALSE),V198+Weekly[[#This Row],[BF V Odds]]-1,V198-1)))</f>
        <v>62.120000000000033</v>
      </c>
      <c r="W199" s="24">
        <f>IF(Weekly[[#This Row],[Actual]]="","",IF(AND(Weekly[[#This Row],[SVC_P]]=FALSE,Weekly[[#This Row],[Actual]]=TRUE),W198+Weekly[[#This Row],[BF H Odds]]-1,IF(AND(Weekly[[#This Row],[SVC_P]]=TRUE,Weekly[[#This Row],[Actual]]=FALSE,),W198+Weekly[[#This Row],[BF V Odds]]-1,W198-1)))</f>
        <v>-146.30000000000001</v>
      </c>
      <c r="X199" s="24">
        <f>IF(Weekly[[#This Row],[Actual]]="","",IF(AND(Weekly[[#This Row],[ADBC_P]]=Weekly[[#This Row],[Actual]],Weekly[[#This Row],[ADBC_P]]=TRUE),X198+Weekly[[#This Row],[BF H Odds]]-1,IF(AND(Weekly[[#This Row],[ADBC_P]]=Weekly[[#This Row],[Actual]],Weekly[[#This Row],[ADBC_P]]=FALSE),X198+Weekly[[#This Row],[BF V Odds]]-1,X198-1)))</f>
        <v>47.300000000000026</v>
      </c>
      <c r="Y199" s="24">
        <f>IF(Weekly[[#This Row],[Actual]]="","",IF(AND(Weekly[[#This Row],[ADBC_P]]=FALSE,Weekly[[#This Row],[Actual]]=TRUE),Y198+Weekly[[#This Row],[BF H Odds]]-1,IF(AND(Weekly[[#This Row],[ADBC_P]]=TRUE,Weekly[[#This Row],[Actual]]=FALSE),Y198+Weekly[[#This Row],[BF V Odds]]-1,Y198-1)))</f>
        <v>32.010000000000005</v>
      </c>
      <c r="Z199" s="24">
        <f>IF(Weekly[[#This Row],[Actual]]="","",IF(AND(Weekly[[#This Row],[RFC_P]]=Weekly[[#This Row],[Actual]],Weekly[[#This Row],[RFC_P]]=TRUE),Z198+Weekly[[#This Row],[BF H Odds]]-1,IF(AND(Weekly[[#This Row],[RFC_P]]=Weekly[[#This Row],[Actual]],Weekly[[#This Row],[RFC_P]]=FALSE),Z198+Weekly[[#This Row],[BF V Odds]]-1,Z198-1)))</f>
        <v>35.260000000000034</v>
      </c>
      <c r="AA199" s="24">
        <f>IF(Weekly[[#This Row],[Actual]]="","",IF(AND(Weekly[[#This Row],[RFC_P]]=FALSE,Weekly[[#This Row],[Actual]]=TRUE),AA198+Weekly[[#This Row],[BF H Odds]]-1,IF(AND(Weekly[[#This Row],[RFC_P]]=TRUE,Weekly[[#This Row],[Actual]]=FALSE),AA198+Weekly[[#This Row],[BF V Odds]]-1,AA198-1)))</f>
        <v>44.050000000000004</v>
      </c>
      <c r="AB199" s="24">
        <f>IF(Weekly[[#This Row],[Actual]]="","",IF(AND(Weekly[[#This Row],[GBC_P]]=Weekly[[#This Row],[Actual]],Weekly[[#This Row],[GBC_P]]=TRUE),AB198+Weekly[[#This Row],[BF H Odds]]-1,IF(AND(Weekly[[#This Row],[GBC_P]]=Weekly[[#This Row],[Actual]],Weekly[[#This Row],[GBC_P]]=FALSE),AB198+Weekly[[#This Row],[BF V Odds]]-1,AB198-1)))</f>
        <v>28.590000000000003</v>
      </c>
      <c r="AC199" s="24">
        <f>IF(Weekly[[#This Row],[Actual]]="","",IF(AND(Weekly[[#This Row],[GBC_P]]=FALSE,Weekly[[#This Row],[Actual]]=TRUE),AC198+Weekly[[#This Row],[BF H Odds]]-1,IF(AND(Weekly[[#This Row],[GBC_P]]=TRUE,Weekly[[#This Row],[Actual]]=FALSE),AC198+Weekly[[#This Row],[BF V Odds]]-1,AC198-1)))</f>
        <v>50.720000000000006</v>
      </c>
      <c r="AD199" s="24">
        <f>IF(Weekly[[#This Row],[Actual]]="","",IF(AND(Weekly[[#This Row],[HGBC_P]]=Weekly[[#This Row],[Actual]],Weekly[[#This Row],[HGBC_P]]=TRUE),AD198+Weekly[[#This Row],[BF H Odds]]-1,IF(AND(Weekly[[#This Row],[HGBC_P]]=Weekly[[#This Row],[Actual]],Weekly[[#This Row],[HGBC_P]]=FALSE),AD198+Weekly[[#This Row],[BF V Odds]]-1,AD198-1)))</f>
        <v>32.230000000000047</v>
      </c>
      <c r="AE199" s="24">
        <f>IF(Weekly[[#This Row],[Actual]]="","",IF(AND(Weekly[[#This Row],[HGBC_P]]=FALSE,Weekly[[#This Row],[Actual]]=TRUE),AE198+Weekly[[#This Row],[BF H Odds]]-1,IF(AND(Weekly[[#This Row],[HGBC_P]]=TRUE,Weekly[[#This Row],[Actual]]=FALSE),AE198+Weekly[[#This Row],[BF V Odds]]-1,AE198-1)))</f>
        <v>47.080000000000005</v>
      </c>
      <c r="AF199" s="24">
        <f>IF(Weekly[[#This Row],[Actual]]="","",IF(AND(Weekly[[#This Row],[XGB_P]]=Weekly[[#This Row],[Actual]],Weekly[[#This Row],[XGB_P]]=TRUE),AF198+Weekly[[#This Row],[BF H Odds]]-1,IF(AND(Weekly[[#This Row],[XGB_P]]=Weekly[[#This Row],[Actual]],Weekly[[#This Row],[XGB_P]]=FALSE),AF198+Weekly[[#This Row],[BF V Odds]]-1,AF198-1)))</f>
        <v>38.390000000000029</v>
      </c>
      <c r="AG199" s="24">
        <f>IF(Weekly[[#This Row],[Actual]]="","",IF(AND(Weekly[[#This Row],[XGB_P]]=FALSE,Weekly[[#This Row],[Actual]]=TRUE),AG198+Weekly[[#This Row],[BF H Odds]]-1,IF(AND(Weekly[[#This Row],[XGB_P]]=TRUE,Weekly[[#This Row],[Actual]]=FALSE),AG198+Weekly[[#This Row],[BF V Odds]]-1,AG198-1)))</f>
        <v>40.92</v>
      </c>
      <c r="AH199" s="24">
        <f>IF(Weekly[[#This Row],[Actual]]="","",IF(AND(Weekly[[#This Row],[QDA_P]]=Weekly[[#This Row],[Actual]],Weekly[[#This Row],[QDA_P]]=TRUE),AH198+Weekly[[#This Row],[BF H Odds]]-1,IF(AND(Weekly[[#This Row],[QDA_P]]=Weekly[[#This Row],[Actual]],Weekly[[#This Row],[QDA_P]]=FALSE),AH198+Weekly[[#This Row],[BF V Odds]]-1,AH198-1)))</f>
        <v>18.390000000000015</v>
      </c>
      <c r="AI199" s="24">
        <f>IF(Weekly[[#This Row],[Actual]]="","",IF(AND(Weekly[[#This Row],[QDA_P]]=FALSE,Weekly[[#This Row],[Actual]]=TRUE),AI198+Weekly[[#This Row],[BF H Odds]]-1,IF(AND(Weekly[[#This Row],[QDA_P]]=TRUE,Weekly[[#This Row],[Actual]]=FALSE),AI198+Weekly[[#This Row],[BF V Odds]]-1,AI198-1)))</f>
        <v>60.92</v>
      </c>
      <c r="AJ199" s="24">
        <f>IF(Weekly[[#This Row],[Actual]]="","",IF(AND(Weekly[[#This Row],[KNC_P]]=FALSE,Weekly[[#This Row],[Actual]]=TRUE),AJ198+Weekly[[#This Row],[BF H Odds]]-1,IF(AND(Weekly[[#This Row],[KNC_P]]=TRUE,Weekly[[#This Row],[Actual]]=FALSE),AJ198+Weekly[[#This Row],[BF V Odds]]-1,AJ198-1)))</f>
        <v>36.700000000000003</v>
      </c>
      <c r="AK199" s="24">
        <f>IF(Weekly[[#This Row],[Actual]]="","",IF(AND(Weekly[[#This Row],[KNC_P]]=FALSE,Weekly[[#This Row],[Actual]]=TRUE),AK198+Weekly[[#This Row],[BF H Odds]]-1,IF(AND(Weekly[[#This Row],[KNC_P]]=TRUE,Weekly[[#This Row],[Actual]]=FALSE),AK198+Weekly[[#This Row],[BF V Odds]]-1,AK198-1)))</f>
        <v>35.599999999999987</v>
      </c>
      <c r="AL199" s="30">
        <f>IF(Weekly[[#This Row],[Actual]]="","",COUNTIF(Weekly[[#This Row],[SVC_P]:[QDA_P]],TRUE))</f>
        <v>7</v>
      </c>
      <c r="AM199" s="30">
        <f>IF(Weekly[[#This Row],[Actual]]="","",COUNTIF(Weekly[[#This Row],[SVC_P]:[QDA_P]],FALSE))</f>
        <v>0</v>
      </c>
      <c r="AN199" s="36">
        <f>IF(AND(Weekly[[#This Row],[BF V Odds]]&gt;$BO$6,Weekly[[#This Row],[BF V Odds]] &lt; $BO$7),Weekly[[#This Row],[BF V Odds]],"")</f>
        <v>6.4</v>
      </c>
      <c r="AO199" s="36" t="str">
        <f>IF(AND(Weekly[[#This Row],[BF H Odds]]&gt;$BO$6, Weekly[[#This Row],[BF H Odds]] &lt; $BO$7),Weekly[[#This Row],[BF H Odds]],"")</f>
        <v/>
      </c>
      <c r="AP199" s="37">
        <f>IF(AND(Weekly[[#This Row],[V Odds &lt;]]="",Weekly[[#This Row],[H Odds &lt;]]=""),AP198,IF(AND(Weekly[[#This Row],[H Odds &lt;]]&lt;&gt;"",Weekly[[#This Row],[SVC_P]]=TRUE,Weekly[[#This Row],[Actual]]=TRUE),AP198+Weekly[[#This Row],[H Odds &lt;]]-1,IF(AND(Weekly[[#This Row],[V Odds &lt;]]&lt;&gt;"",Weekly[[#This Row],[SVC_P]]=FALSE,Weekly[[#This Row],[Actual]]=FALSE),AP198+Weekly[[#This Row],[V Odds &lt;]]-1,IF(AND(Weekly[[#This Row],[V Odds &lt;]]&lt;&gt;"",Weekly[[#This Row],[SVC_P]]=FALSE,Weekly[[#This Row],[Actual]]=TRUE),AP198-1,IF(AND(Weekly[[#This Row],[H Odds &lt;]]&lt;&gt;"",Weekly[[#This Row],[SVC_P]]=TRUE,Weekly[[#This Row],[Actual]]=FALSE),AP198-1,AP198)))))</f>
        <v>63.63000000000001</v>
      </c>
      <c r="AQ199" s="37">
        <f>IF(AND(Weekly[[#This Row],[V Odds &lt;]]="",Weekly[[#This Row],[H Odds &lt;]]=""),AQ198,IF(AND(Weekly[[#This Row],[H Odds &lt;]]&lt;&gt;"",Weekly[[#This Row],[ADBC_P]]=TRUE,Weekly[[#This Row],[Actual]]=TRUE),AQ198+Weekly[[#This Row],[H Odds &lt;]]-1,IF(AND(Weekly[[#This Row],[V Odds &lt;]]&lt;&gt;"",Weekly[[#This Row],[ADBC_P]]=FALSE,Weekly[[#This Row],[Actual]]=FALSE),AQ198+Weekly[[#This Row],[V Odds &lt;]]-1,IF(AND(Weekly[[#This Row],[V Odds &lt;]]&lt;&gt;"",Weekly[[#This Row],[ADBC_P]]=FALSE,Weekly[[#This Row],[Actual]]=TRUE),AQ198-1,IF(AND(Weekly[[#This Row],[H Odds &lt;]]&lt;&gt;"",Weekly[[#This Row],[ADBC_P]]=TRUE,Weekly[[#This Row],[Actual]]=FALSE),AQ198-1,AQ198)))))</f>
        <v>53.379999999999995</v>
      </c>
      <c r="AR199" s="37">
        <f>IF(AND(Weekly[[#This Row],[V Odds &lt;]]="",Weekly[[#This Row],[H Odds &lt;]]=""),AR198,IF(AND(Weekly[[#This Row],[H Odds &lt;]]&lt;&gt;"",Weekly[[#This Row],[RFC_P]]=TRUE,Weekly[[#This Row],[Actual]]=TRUE),AR198+Weekly[[#This Row],[H Odds &lt;]]-1,IF(AND(Weekly[[#This Row],[V Odds &lt;]]&lt;&gt;"",Weekly[[#This Row],[RFC_P]]=FALSE,Weekly[[#This Row],[Actual]]=FALSE),AR198+Weekly[[#This Row],[V Odds &lt;]]-1,IF(AND(Weekly[[#This Row],[V Odds &lt;]]&lt;&gt;"",Weekly[[#This Row],[RFC_P]]=FALSE,Weekly[[#This Row],[Actual]]=TRUE),AR198-1,IF(AND(Weekly[[#This Row],[H Odds &lt;]]&lt;&gt;"",Weekly[[#This Row],[RFC_P]]=TRUE,Weekly[[#This Row],[Actual]]=FALSE),AR198-1,AR198)))))</f>
        <v>49.64</v>
      </c>
      <c r="AS199" s="37">
        <f>IF(AND(Weekly[[#This Row],[V Odds &lt;]]="",Weekly[[#This Row],[H Odds &lt;]]=""),AS198,IF(AND(Weekly[[#This Row],[H Odds &lt;]]&lt;&gt;"",Weekly[[#This Row],[GBC_P]]=TRUE,Weekly[[#This Row],[Actual]]=TRUE),AS198+Weekly[[#This Row],[H Odds &lt;]]-1,IF(AND(Weekly[[#This Row],[V Odds &lt;]]&lt;&gt;"",Weekly[[#This Row],[GBC_P]]=FALSE,Weekly[[#This Row],[Actual]]=FALSE),AS198+Weekly[[#This Row],[V Odds &lt;]]-1,IF(AND(Weekly[[#This Row],[V Odds &lt;]]&lt;&gt;"",Weekly[[#This Row],[GBC_P]]=FALSE,Weekly[[#This Row],[Actual]]=TRUE),AS198-1,IF(AND(Weekly[[#This Row],[H Odds &lt;]]&lt;&gt;"",Weekly[[#This Row],[GBC_P]]=TRUE,Weekly[[#This Row],[Actual]]=FALSE),AS198-1,AS198)))))</f>
        <v>47.08</v>
      </c>
      <c r="AT199" s="37">
        <f>IF(AND(Weekly[[#This Row],[V Odds &lt;]]="",Weekly[[#This Row],[H Odds &lt;]]=""),AT198,IF(AND(Weekly[[#This Row],[H Odds &lt;]]&lt;&gt;"",Weekly[[#This Row],[HGBC_P]]=TRUE,Weekly[[#This Row],[Actual]]=TRUE),AT198+Weekly[[#This Row],[H Odds &lt;]]-1,IF(AND(Weekly[[#This Row],[V Odds &lt;]]&lt;&gt;"",Weekly[[#This Row],[HGBC_P]]=FALSE,Weekly[[#This Row],[Actual]]=FALSE),AT198+Weekly[[#This Row],[V Odds &lt;]]-1,IF(AND(Weekly[[#This Row],[V Odds &lt;]]&lt;&gt;"",Weekly[[#This Row],[HGBC_P]]=FALSE,Weekly[[#This Row],[Actual]]=TRUE),AT198-1,IF(AND(Weekly[[#This Row],[H Odds &lt;]]&lt;&gt;"",Weekly[[#This Row],[HGBC_P]]=TRUE,Weekly[[#This Row],[Actual]]=FALSE),AT198-1,AT198)))))</f>
        <v>46.66</v>
      </c>
      <c r="AU199" s="37">
        <f>IF(AND(Weekly[[#This Row],[V Odds &lt;]]="",Weekly[[#This Row],[H Odds &lt;]]=""),AU198,IF(AND(Weekly[[#This Row],[H Odds &lt;]]&lt;&gt;"",Weekly[[#This Row],[XGB_P]]=TRUE,Weekly[[#This Row],[Actual]]=TRUE),AU198+Weekly[[#This Row],[H Odds &lt;]]-1,IF(AND(Weekly[[#This Row],[V Odds &lt;]]&lt;&gt;"",Weekly[[#This Row],[XGB_P]]=FALSE,Weekly[[#This Row],[Actual]]=FALSE),AU198+Weekly[[#This Row],[V Odds &lt;]]-1,IF(AND(Weekly[[#This Row],[V Odds &lt;]]&lt;&gt;"",Weekly[[#This Row],[XGB_P]]=FALSE,Weekly[[#This Row],[Actual]]=TRUE),AU198-1,IF(AND(Weekly[[#This Row],[H Odds &lt;]]&lt;&gt;"",Weekly[[#This Row],[XGB_P]]=TRUE,Weekly[[#This Row],[Actual]]=FALSE),AU198-1,AU198)))))</f>
        <v>50.010000000000005</v>
      </c>
      <c r="AV199" s="37">
        <f>IF(AND(Weekly[[#This Row],[V Odds &lt;]]="",Weekly[[#This Row],[H Odds &lt;]]=""),AV198,IF(AND(Weekly[[#This Row],[H Odds &lt;]]&lt;&gt;"",Weekly[[#This Row],[QDA_P]]=TRUE,Weekly[[#This Row],[Actual]]=TRUE),AV198+Weekly[[#This Row],[H Odds &lt;]]-1,IF(AND(Weekly[[#This Row],[V Odds &lt;]]&lt;&gt;"",Weekly[[#This Row],[QDA_P]]=FALSE,Weekly[[#This Row],[Actual]]=FALSE),AV198+Weekly[[#This Row],[V Odds &lt;]]-1,IF(AND(Weekly[[#This Row],[V Odds &lt;]]&lt;&gt;"",Weekly[[#This Row],[QDA_P]]=FALSE,Weekly[[#This Row],[Actual]]=TRUE),AV198-1,IF(AND(Weekly[[#This Row],[H Odds &lt;]]&lt;&gt;"",Weekly[[#This Row],[QDA_P]]=TRUE,Weekly[[#This Row],[Actual]]=FALSE),AV198-1,AV198)))))</f>
        <v>45.79999999999999</v>
      </c>
      <c r="AW199" s="37">
        <f>IF(AND(Weekly[[#This Row],[H Odds &lt;]]="",Weekly[[#This Row],[V Odds &lt;]]=""),AW198,IF(AND(Weekly[[#This Row],[KNC_P]]=Weekly[[#This Row],[Actual]],Weekly[[#This Row],[KNC_P]]=TRUE),AW198+Weekly[[#This Row],[BF H Odds]]-1,IF(AND(Weekly[[#This Row],[KNC_P]]=Weekly[[#This Row],[Actual]],Weekly[[#This Row],[KNC_P]]=FALSE),AW198+Weekly[[#This Row],[BF V Odds]]-1,AW198-1)))</f>
        <v>42.620000000000005</v>
      </c>
      <c r="AX199" s="37">
        <f>IF(AND(Weekly[[#This Row],[V Odds &lt;]]="",Weekly[[#This Row],[H Odds &lt;]]=""),AX198,IF(AND(Weekly[[#This Row],[V Odds &lt;]]&lt;&gt;"",Weekly[[#This Row],[FALSES]]&gt;0,Weekly[[#This Row],[Actual]]=FALSE),AX198+Weekly[[#This Row],[V Odds &lt;]]-1,IF(AND(Weekly[[#This Row],[H Odds &lt;]]&lt;&gt;"",Weekly[[#This Row],[TRUES]]&gt;0,Weekly[[#This Row],[Actual]]=TRUE),AX198+Weekly[[#This Row],[H Odds &lt;]]-1,IF(AND(Weekly[[#This Row],[V Odds &lt;]]&lt;&gt;"",Weekly[[#This Row],[FALSES]]=0),AX198,IF(AND(Weekly[[#This Row],[H Odds &lt;]]&lt;&gt;"",Weekly[[#This Row],[TRUES]]=0),AX198,AX198-1)))))</f>
        <v>67.749999999999986</v>
      </c>
      <c r="AY199" s="37">
        <f>IF(AND(Weekly[[#This Row],[V Odds &lt;]]="",Weekly[[#This Row],[H Odds &lt;]]=""),AY198,IF(AND(Weekly[[#This Row],[V Odds &lt;]]&lt;&gt;"",Weekly[[#This Row],[FALSES]]&gt;0,Weekly[[#This Row],[Actual]]=FALSE),AY198+((Weekly[[#This Row],[V Odds &lt;]]-1)*0.92),IF(AND(Weekly[[#This Row],[H Odds &lt;]]&lt;&gt;"",Weekly[[#This Row],[TRUES]]&gt;0,Weekly[[#This Row],[Actual]]=TRUE),AY198+((Weekly[[#This Row],[H Odds &lt;]]-1)*0.92),IF(AND(Weekly[[#This Row],[V Odds &lt;]]&lt;&gt;"",Weekly[[#This Row],[FALSES]]=0),AY198,IF(AND(Weekly[[#This Row],[H Odds &lt;]]&lt;&gt;"",Weekly[[#This Row],[TRUES]]=0),AY198,AY198-1)))))</f>
        <v>63.610000000000014</v>
      </c>
      <c r="AZ199" s="37">
        <f>IF(AND(Weekly[[#This Row],[V Odds &lt;]]="",Weekly[[#This Row],[H Odds &lt;]]=""),AZ198,IF(AND(Weekly[[#This Row],[V Odds &lt;]]&lt;&gt;"",Weekly[[#This Row],[Actual]]=FALSE),AZ198+Weekly[[#This Row],[V Odds &lt;]]-1,IF(AND(Weekly[[#This Row],[H Odds &lt;]]&lt;&gt;"",Weekly[[#This Row],[Actual]]=TRUE),AZ198+Weekly[[#This Row],[H Odds &lt;]]-1,AZ198-1)))</f>
        <v>67.719999999999985</v>
      </c>
      <c r="BA199" s="38">
        <f>IF(Weekly[[#This Row],[H Odds &lt;]]="",BA198,IF(AND(Weekly[[#This Row],[H Odds &lt;]]&lt;&gt;"",Weekly[[#This Row],[SVC_P]]=TRUE,Weekly[[#This Row],[Actual]]=TRUE),BA198+Weekly[[#This Row],[H Odds &lt;]]-1,IF(AND(Weekly[[#This Row],[H Odds &lt;]]&lt;&gt;"",Weekly[[#This Row],[SVC_P]]=TRUE,Weekly[[#This Row],[Actual]]=FALSE),BA198-1,BA198)))</f>
        <v>58.589999999999996</v>
      </c>
      <c r="BB199" s="38">
        <f>IF(Weekly[[#This Row],[H Odds &lt;]]="",BB198,IF(AND(Weekly[[#This Row],[H Odds &lt;]]&lt;&gt;"",Weekly[[#This Row],[ADBC_P]]=TRUE,Weekly[[#This Row],[Actual]]=TRUE),BB198+Weekly[[#This Row],[H Odds &lt;]]-1,IF(AND(Weekly[[#This Row],[H Odds &lt;]]&lt;&gt;"",Weekly[[#This Row],[ADBC_P]]=TRUE,Weekly[[#This Row],[Actual]]=FALSE),BB198-1,BB198)))</f>
        <v>45.059999999999995</v>
      </c>
      <c r="BC199" s="38">
        <f>IF(Weekly[[#This Row],[H Odds &lt;]]="",BC198,IF(AND(Weekly[[#This Row],[H Odds &lt;]]&lt;&gt;"",Weekly[[#This Row],[RFC_P]]=TRUE,Weekly[[#This Row],[Actual]]=TRUE),BC198+Weekly[[#This Row],[H Odds &lt;]]-1,IF(AND(Weekly[[#This Row],[H Odds &lt;]]&lt;&gt;"",Weekly[[#This Row],[RFC_P]]=TRUE,Weekly[[#This Row],[Actual]]=FALSE),BC198-1,BC198)))</f>
        <v>44.809999999999995</v>
      </c>
      <c r="BD199" s="38">
        <f>IF(Weekly[[#This Row],[H Odds &lt;]]="",BD198,IF(AND(Weekly[[#This Row],[H Odds &lt;]]&lt;&gt;"",Weekly[[#This Row],[GBC_P]]=TRUE,Weekly[[#This Row],[Actual]]=TRUE),BD198+Weekly[[#This Row],[H Odds &lt;]]-1,IF(AND(Weekly[[#This Row],[H Odds &lt;]]&lt;&gt;"",Weekly[[#This Row],[GBC_P]]=TRUE,Weekly[[#This Row],[Actual]]=FALSE),BD198-1,BD198)))</f>
        <v>43.76</v>
      </c>
      <c r="BE199" s="38">
        <f>IF(Weekly[[#This Row],[H Odds &lt;]]="",BE198,IF(AND(Weekly[[#This Row],[H Odds &lt;]]&lt;&gt;"",Weekly[[#This Row],[HGBC_P]]=TRUE,Weekly[[#This Row],[Actual]]=TRUE),BE198+Weekly[[#This Row],[H Odds &lt;]]-1,IF(AND(Weekly[[#This Row],[H Odds &lt;]]&lt;&gt;"",Weekly[[#This Row],[HGBC_P]]=TRUE,Weekly[[#This Row],[Actual]]=FALSE),BE198-1,BE198)))</f>
        <v>46.059999999999995</v>
      </c>
      <c r="BF199" s="38">
        <f>IF(Weekly[[#This Row],[H Odds &lt;]]="",BF198,IF(AND(Weekly[[#This Row],[H Odds &lt;]]&lt;&gt;"",Weekly[[#This Row],[XGB_P]]=TRUE,Weekly[[#This Row],[Actual]]=TRUE),BF198+Weekly[[#This Row],[H Odds &lt;]]-1,IF(AND(Weekly[[#This Row],[H Odds &lt;]]&lt;&gt;"",Weekly[[#This Row],[XGB_P]]=TRUE,Weekly[[#This Row],[Actual]]=FALSE),BF198-1,BF198)))</f>
        <v>47.28</v>
      </c>
      <c r="BG199" s="38">
        <f>IF(Weekly[[#This Row],[H Odds &lt;]]="",BG198,IF(AND(Weekly[[#This Row],[H Odds &lt;]]&lt;&gt;"",Weekly[[#This Row],[QDA_P]]=TRUE,Weekly[[#This Row],[Actual]]=TRUE),BG198+Weekly[[#This Row],[H Odds &lt;]]-1,IF(AND(Weekly[[#This Row],[H Odds &lt;]]&lt;&gt;"",Weekly[[#This Row],[QDA_P]]=TRUE,Weekly[[#This Row],[Actual]]=FALSE),BG198-1,BG198)))</f>
        <v>42.779999999999994</v>
      </c>
      <c r="BH199" s="38">
        <f>IF(Weekly[[#This Row],[H Odds &lt;]]="",BH198,IF(AND(Weekly[[#This Row],[H Odds &lt;]]&lt;&gt;"",Weekly[[#This Row],[KNC_P]]=TRUE,Weekly[[#This Row],[Actual]]=TRUE),BH198+Weekly[[#This Row],[H Odds &lt;]]-1,IF(AND(Weekly[[#This Row],[H Odds &lt;]]&lt;&gt;"",Weekly[[#This Row],[KNC_P]]=TRUE,Weekly[[#This Row],[Actual]]=FALSE),BH198-1,BH198)))</f>
        <v>41.05</v>
      </c>
      <c r="BI199" s="38">
        <f>IF(Weekly[[#This Row],[H Odds &lt;]]="",BI198,IF(AND(Weekly[[#This Row],[H Odds &lt;]]&lt;&gt;"",Weekly[[#This Row],[TRUES]]&gt;0,Weekly[[#This Row],[Actual]]=TRUE),BI198+Weekly[[#This Row],[H Odds &lt;]]-1,IF(AND(Weekly[[#This Row],[H Odds &lt;]]&lt;&gt;"",Weekly[[#This Row],[TRUES]]=0),BI198,BI198-1)))</f>
        <v>58.589999999999996</v>
      </c>
      <c r="BJ199" s="38">
        <f>IF(Weekly[[#This Row],[H Odds &lt;]]="",BJ198,IF(AND(Weekly[[#This Row],[H Odds &lt;]]&lt;&gt;"",Weekly[[#This Row],[Actual]]=TRUE),BJ198+Weekly[[#This Row],[H Odds &lt;]]-1,IF(AND(Weekly[[#This Row],[H Odds &lt;]]&lt;&gt;"",Weekly[[#This Row],[Actual]]=FALSE),BJ198-1,BJ198)))</f>
        <v>57.589999999999996</v>
      </c>
      <c r="BK199" s="58">
        <f>IF(AND(Weekly[[#This Row],[TRUES]]&gt;4,Weekly[[#This Row],[Actual]]=TRUE),BK198+Weekly[[#This Row],[BF H Odds]]-1,IF(AND(Weekly[[#This Row],[FALSES]]&gt;4,Weekly[[#This Row],[Actual]]=FALSE),BK198+Weekly[[#This Row],[BF V Odds]]-1,IF(AND(Weekly[[#This Row],[TRUES]]&gt;4,Weekly[[#This Row],[Actual]]=FALSE),BK198-1,IF(AND(Weekly[[#This Row],[FALSES]]&gt;4,Weekly[[#This Row],[Actual]]=TRUE),BK198-1,BK198))))</f>
        <v>36.220000000000027</v>
      </c>
      <c r="BL199" s="58">
        <f>IF(AND(Weekly[[#This Row],[TRUES]]&gt;5,Weekly[[#This Row],[Actual]]=TRUE),BL198+Weekly[[#This Row],[BF H Odds]]-1,IF(AND(Weekly[[#This Row],[FALSES]]&gt;5,Weekly[[#This Row],[Actual]]=FALSE),BL198+Weekly[[#This Row],[BF V Odds]]-1,IF(AND(Weekly[[#This Row],[TRUES]]&gt;5,Weekly[[#This Row],[Actual]]=FALSE),BL198-1,IF(AND(Weekly[[#This Row],[FALSES]]&gt;5,Weekly[[#This Row],[Actual]]=TRUE),BL198-1,BL198))))</f>
        <v>39.110000000000021</v>
      </c>
      <c r="BM199" s="58">
        <f>IF(AND(Weekly[[#This Row],[TRUES]]&gt;6,Weekly[[#This Row],[Actual]]=TRUE),BM198+Weekly[[#This Row],[BF H Odds]]-1,IF(AND(Weekly[[#This Row],[FALSES]]&gt;6,Weekly[[#This Row],[Actual]]=FALSE),BM198+Weekly[[#This Row],[BF V Odds]]-1,IF(AND(Weekly[[#This Row],[TRUES]]&gt;6,Weekly[[#This Row],[Actual]]=FALSE),BM198-1,IF(AND(Weekly[[#This Row],[FALSES]]&gt;6,Weekly[[#This Row],[Actual]]=TRUE),BM198-1,BM198))))</f>
        <v>42.27000000000001</v>
      </c>
    </row>
    <row r="200" spans="1:66" x14ac:dyDescent="0.25">
      <c r="A200" s="34"/>
      <c r="B200" s="10">
        <v>44268</v>
      </c>
      <c r="C200" s="33" t="s">
        <v>30</v>
      </c>
      <c r="D200" s="15" t="s">
        <v>27</v>
      </c>
      <c r="E200" t="b">
        <v>1</v>
      </c>
      <c r="F200" t="b">
        <v>0</v>
      </c>
      <c r="G200" t="b">
        <v>0</v>
      </c>
      <c r="H200" t="b">
        <v>0</v>
      </c>
      <c r="I200" t="b">
        <v>0</v>
      </c>
      <c r="J200" t="b">
        <v>0</v>
      </c>
      <c r="K200" t="b">
        <v>0</v>
      </c>
      <c r="L200" t="b">
        <v>0</v>
      </c>
      <c r="O200" t="str">
        <f>IF(Weekly[[#This Row],[H/V]]="H",Weekly[[#This Row],[BF H Odds]],IF(Weekly[[#This Row],[H/V]]="V",Weekly[[#This Row],[BF V Odds]],""))</f>
        <v/>
      </c>
      <c r="P200" t="b">
        <v>1</v>
      </c>
      <c r="R200" s="35">
        <f>IFERROR(IF(Weekly[[#This Row],[Won Bet?]]="yes",R199+(Weekly[[#This Row],[BF Odds]]*Weekly[[#This Row],[BF Stake]])-Weekly[[#This Row],[BF Stake]],R199-Weekly[[#This Row],[BF Stake]]),R199)</f>
        <v>172</v>
      </c>
      <c r="S200" s="9">
        <f>IFERROR(IF(Weekly[[#This Row],[Won Bet?]]="yes",S199+(((Weekly[[#This Row],[BF Odds]]*Weekly[[#This Row],[BF Stake]])-Weekly[[#This Row],[BF Stake]])*0.95),S199-Weekly[[#This Row],[BF Stake]]),S199)</f>
        <v>169.15</v>
      </c>
      <c r="T200" s="13">
        <v>2.3199999999999998</v>
      </c>
      <c r="U200" s="13">
        <v>1.73</v>
      </c>
      <c r="V200" s="24">
        <f>IF(Weekly[[#This Row],[Actual]]="","",IF(AND(Weekly[[#This Row],[SVC_P]]=Weekly[[#This Row],[Actual]],Weekly[[#This Row],[SVC_P]]=TRUE),V199+Weekly[[#This Row],[BF H Odds]]-1,IF(AND(Weekly[[#This Row],[SVC_P]]=Weekly[[#This Row],[Actual]],Weekly[[#This Row],[SVC_P]]=FALSE),V199+Weekly[[#This Row],[BF V Odds]]-1,V199-1)))</f>
        <v>62.85000000000003</v>
      </c>
      <c r="W200" s="24">
        <f>IF(Weekly[[#This Row],[Actual]]="","",IF(AND(Weekly[[#This Row],[SVC_P]]=FALSE,Weekly[[#This Row],[Actual]]=TRUE),W199+Weekly[[#This Row],[BF H Odds]]-1,IF(AND(Weekly[[#This Row],[SVC_P]]=TRUE,Weekly[[#This Row],[Actual]]=FALSE,),W199+Weekly[[#This Row],[BF V Odds]]-1,W199-1)))</f>
        <v>-147.30000000000001</v>
      </c>
      <c r="X200" s="24">
        <f>IF(Weekly[[#This Row],[Actual]]="","",IF(AND(Weekly[[#This Row],[ADBC_P]]=Weekly[[#This Row],[Actual]],Weekly[[#This Row],[ADBC_P]]=TRUE),X199+Weekly[[#This Row],[BF H Odds]]-1,IF(AND(Weekly[[#This Row],[ADBC_P]]=Weekly[[#This Row],[Actual]],Weekly[[#This Row],[ADBC_P]]=FALSE),X199+Weekly[[#This Row],[BF V Odds]]-1,X199-1)))</f>
        <v>46.300000000000026</v>
      </c>
      <c r="Y200" s="24">
        <f>IF(Weekly[[#This Row],[Actual]]="","",IF(AND(Weekly[[#This Row],[ADBC_P]]=FALSE,Weekly[[#This Row],[Actual]]=TRUE),Y199+Weekly[[#This Row],[BF H Odds]]-1,IF(AND(Weekly[[#This Row],[ADBC_P]]=TRUE,Weekly[[#This Row],[Actual]]=FALSE),Y199+Weekly[[#This Row],[BF V Odds]]-1,Y199-1)))</f>
        <v>32.74</v>
      </c>
      <c r="Z200" s="24">
        <f>IF(Weekly[[#This Row],[Actual]]="","",IF(AND(Weekly[[#This Row],[RFC_P]]=Weekly[[#This Row],[Actual]],Weekly[[#This Row],[RFC_P]]=TRUE),Z199+Weekly[[#This Row],[BF H Odds]]-1,IF(AND(Weekly[[#This Row],[RFC_P]]=Weekly[[#This Row],[Actual]],Weekly[[#This Row],[RFC_P]]=FALSE),Z199+Weekly[[#This Row],[BF V Odds]]-1,Z199-1)))</f>
        <v>34.260000000000034</v>
      </c>
      <c r="AA200" s="24">
        <f>IF(Weekly[[#This Row],[Actual]]="","",IF(AND(Weekly[[#This Row],[RFC_P]]=FALSE,Weekly[[#This Row],[Actual]]=TRUE),AA199+Weekly[[#This Row],[BF H Odds]]-1,IF(AND(Weekly[[#This Row],[RFC_P]]=TRUE,Weekly[[#This Row],[Actual]]=FALSE),AA199+Weekly[[#This Row],[BF V Odds]]-1,AA199-1)))</f>
        <v>44.78</v>
      </c>
      <c r="AB200" s="24">
        <f>IF(Weekly[[#This Row],[Actual]]="","",IF(AND(Weekly[[#This Row],[GBC_P]]=Weekly[[#This Row],[Actual]],Weekly[[#This Row],[GBC_P]]=TRUE),AB199+Weekly[[#This Row],[BF H Odds]]-1,IF(AND(Weekly[[#This Row],[GBC_P]]=Weekly[[#This Row],[Actual]],Weekly[[#This Row],[GBC_P]]=FALSE),AB199+Weekly[[#This Row],[BF V Odds]]-1,AB199-1)))</f>
        <v>27.590000000000003</v>
      </c>
      <c r="AC200" s="24">
        <f>IF(Weekly[[#This Row],[Actual]]="","",IF(AND(Weekly[[#This Row],[GBC_P]]=FALSE,Weekly[[#This Row],[Actual]]=TRUE),AC199+Weekly[[#This Row],[BF H Odds]]-1,IF(AND(Weekly[[#This Row],[GBC_P]]=TRUE,Weekly[[#This Row],[Actual]]=FALSE),AC199+Weekly[[#This Row],[BF V Odds]]-1,AC199-1)))</f>
        <v>51.45</v>
      </c>
      <c r="AD200" s="24">
        <f>IF(Weekly[[#This Row],[Actual]]="","",IF(AND(Weekly[[#This Row],[HGBC_P]]=Weekly[[#This Row],[Actual]],Weekly[[#This Row],[HGBC_P]]=TRUE),AD199+Weekly[[#This Row],[BF H Odds]]-1,IF(AND(Weekly[[#This Row],[HGBC_P]]=Weekly[[#This Row],[Actual]],Weekly[[#This Row],[HGBC_P]]=FALSE),AD199+Weekly[[#This Row],[BF V Odds]]-1,AD199-1)))</f>
        <v>31.230000000000047</v>
      </c>
      <c r="AE200" s="24">
        <f>IF(Weekly[[#This Row],[Actual]]="","",IF(AND(Weekly[[#This Row],[HGBC_P]]=FALSE,Weekly[[#This Row],[Actual]]=TRUE),AE199+Weekly[[#This Row],[BF H Odds]]-1,IF(AND(Weekly[[#This Row],[HGBC_P]]=TRUE,Weekly[[#This Row],[Actual]]=FALSE),AE199+Weekly[[#This Row],[BF V Odds]]-1,AE199-1)))</f>
        <v>47.81</v>
      </c>
      <c r="AF200" s="24">
        <f>IF(Weekly[[#This Row],[Actual]]="","",IF(AND(Weekly[[#This Row],[XGB_P]]=Weekly[[#This Row],[Actual]],Weekly[[#This Row],[XGB_P]]=TRUE),AF199+Weekly[[#This Row],[BF H Odds]]-1,IF(AND(Weekly[[#This Row],[XGB_P]]=Weekly[[#This Row],[Actual]],Weekly[[#This Row],[XGB_P]]=FALSE),AF199+Weekly[[#This Row],[BF V Odds]]-1,AF199-1)))</f>
        <v>37.390000000000029</v>
      </c>
      <c r="AG200" s="24">
        <f>IF(Weekly[[#This Row],[Actual]]="","",IF(AND(Weekly[[#This Row],[XGB_P]]=FALSE,Weekly[[#This Row],[Actual]]=TRUE),AG199+Weekly[[#This Row],[BF H Odds]]-1,IF(AND(Weekly[[#This Row],[XGB_P]]=TRUE,Weekly[[#This Row],[Actual]]=FALSE),AG199+Weekly[[#This Row],[BF V Odds]]-1,AG199-1)))</f>
        <v>41.65</v>
      </c>
      <c r="AH200" s="24">
        <f>IF(Weekly[[#This Row],[Actual]]="","",IF(AND(Weekly[[#This Row],[QDA_P]]=Weekly[[#This Row],[Actual]],Weekly[[#This Row],[QDA_P]]=TRUE),AH199+Weekly[[#This Row],[BF H Odds]]-1,IF(AND(Weekly[[#This Row],[QDA_P]]=Weekly[[#This Row],[Actual]],Weekly[[#This Row],[QDA_P]]=FALSE),AH199+Weekly[[#This Row],[BF V Odds]]-1,AH199-1)))</f>
        <v>17.390000000000015</v>
      </c>
      <c r="AI200" s="24">
        <f>IF(Weekly[[#This Row],[Actual]]="","",IF(AND(Weekly[[#This Row],[QDA_P]]=FALSE,Weekly[[#This Row],[Actual]]=TRUE),AI199+Weekly[[#This Row],[BF H Odds]]-1,IF(AND(Weekly[[#This Row],[QDA_P]]=TRUE,Weekly[[#This Row],[Actual]]=FALSE),AI199+Weekly[[#This Row],[BF V Odds]]-1,AI199-1)))</f>
        <v>61.65</v>
      </c>
      <c r="AJ200" s="24">
        <f>IF(Weekly[[#This Row],[Actual]]="","",IF(AND(Weekly[[#This Row],[KNC_P]]=FALSE,Weekly[[#This Row],[Actual]]=TRUE),AJ199+Weekly[[#This Row],[BF H Odds]]-1,IF(AND(Weekly[[#This Row],[KNC_P]]=TRUE,Weekly[[#This Row],[Actual]]=FALSE),AJ199+Weekly[[#This Row],[BF V Odds]]-1,AJ199-1)))</f>
        <v>37.43</v>
      </c>
      <c r="AK200" s="24">
        <f>IF(Weekly[[#This Row],[Actual]]="","",IF(AND(Weekly[[#This Row],[KNC_P]]=FALSE,Weekly[[#This Row],[Actual]]=TRUE),AK199+Weekly[[#This Row],[BF H Odds]]-1,IF(AND(Weekly[[#This Row],[KNC_P]]=TRUE,Weekly[[#This Row],[Actual]]=FALSE),AK199+Weekly[[#This Row],[BF V Odds]]-1,AK199-1)))</f>
        <v>36.329999999999984</v>
      </c>
      <c r="AL200" s="30">
        <f>IF(Weekly[[#This Row],[Actual]]="","",COUNTIF(Weekly[[#This Row],[SVC_P]:[QDA_P]],TRUE))</f>
        <v>1</v>
      </c>
      <c r="AM200" s="30">
        <f>IF(Weekly[[#This Row],[Actual]]="","",COUNTIF(Weekly[[#This Row],[SVC_P]:[QDA_P]],FALSE))</f>
        <v>6</v>
      </c>
      <c r="AN200" s="36" t="str">
        <f>IF(AND(Weekly[[#This Row],[BF V Odds]]&gt;$BO$6,Weekly[[#This Row],[BF V Odds]] &lt; $BO$7),Weekly[[#This Row],[BF V Odds]],"")</f>
        <v/>
      </c>
      <c r="AO200" s="36" t="str">
        <f>IF(AND(Weekly[[#This Row],[BF H Odds]]&gt;$BO$6, Weekly[[#This Row],[BF H Odds]] &lt; $BO$7),Weekly[[#This Row],[BF H Odds]],"")</f>
        <v/>
      </c>
      <c r="AP200" s="37">
        <f>IF(AND(Weekly[[#This Row],[V Odds &lt;]]="",Weekly[[#This Row],[H Odds &lt;]]=""),AP199,IF(AND(Weekly[[#This Row],[H Odds &lt;]]&lt;&gt;"",Weekly[[#This Row],[SVC_P]]=TRUE,Weekly[[#This Row],[Actual]]=TRUE),AP199+Weekly[[#This Row],[H Odds &lt;]]-1,IF(AND(Weekly[[#This Row],[V Odds &lt;]]&lt;&gt;"",Weekly[[#This Row],[SVC_P]]=FALSE,Weekly[[#This Row],[Actual]]=FALSE),AP199+Weekly[[#This Row],[V Odds &lt;]]-1,IF(AND(Weekly[[#This Row],[V Odds &lt;]]&lt;&gt;"",Weekly[[#This Row],[SVC_P]]=FALSE,Weekly[[#This Row],[Actual]]=TRUE),AP199-1,IF(AND(Weekly[[#This Row],[H Odds &lt;]]&lt;&gt;"",Weekly[[#This Row],[SVC_P]]=TRUE,Weekly[[#This Row],[Actual]]=FALSE),AP199-1,AP199)))))</f>
        <v>63.63000000000001</v>
      </c>
      <c r="AQ200" s="37">
        <f>IF(AND(Weekly[[#This Row],[V Odds &lt;]]="",Weekly[[#This Row],[H Odds &lt;]]=""),AQ199,IF(AND(Weekly[[#This Row],[H Odds &lt;]]&lt;&gt;"",Weekly[[#This Row],[ADBC_P]]=TRUE,Weekly[[#This Row],[Actual]]=TRUE),AQ199+Weekly[[#This Row],[H Odds &lt;]]-1,IF(AND(Weekly[[#This Row],[V Odds &lt;]]&lt;&gt;"",Weekly[[#This Row],[ADBC_P]]=FALSE,Weekly[[#This Row],[Actual]]=FALSE),AQ199+Weekly[[#This Row],[V Odds &lt;]]-1,IF(AND(Weekly[[#This Row],[V Odds &lt;]]&lt;&gt;"",Weekly[[#This Row],[ADBC_P]]=FALSE,Weekly[[#This Row],[Actual]]=TRUE),AQ199-1,IF(AND(Weekly[[#This Row],[H Odds &lt;]]&lt;&gt;"",Weekly[[#This Row],[ADBC_P]]=TRUE,Weekly[[#This Row],[Actual]]=FALSE),AQ199-1,AQ199)))))</f>
        <v>53.379999999999995</v>
      </c>
      <c r="AR200" s="37">
        <f>IF(AND(Weekly[[#This Row],[V Odds &lt;]]="",Weekly[[#This Row],[H Odds &lt;]]=""),AR199,IF(AND(Weekly[[#This Row],[H Odds &lt;]]&lt;&gt;"",Weekly[[#This Row],[RFC_P]]=TRUE,Weekly[[#This Row],[Actual]]=TRUE),AR199+Weekly[[#This Row],[H Odds &lt;]]-1,IF(AND(Weekly[[#This Row],[V Odds &lt;]]&lt;&gt;"",Weekly[[#This Row],[RFC_P]]=FALSE,Weekly[[#This Row],[Actual]]=FALSE),AR199+Weekly[[#This Row],[V Odds &lt;]]-1,IF(AND(Weekly[[#This Row],[V Odds &lt;]]&lt;&gt;"",Weekly[[#This Row],[RFC_P]]=FALSE,Weekly[[#This Row],[Actual]]=TRUE),AR199-1,IF(AND(Weekly[[#This Row],[H Odds &lt;]]&lt;&gt;"",Weekly[[#This Row],[RFC_P]]=TRUE,Weekly[[#This Row],[Actual]]=FALSE),AR199-1,AR199)))))</f>
        <v>49.64</v>
      </c>
      <c r="AS200" s="37">
        <f>IF(AND(Weekly[[#This Row],[V Odds &lt;]]="",Weekly[[#This Row],[H Odds &lt;]]=""),AS199,IF(AND(Weekly[[#This Row],[H Odds &lt;]]&lt;&gt;"",Weekly[[#This Row],[GBC_P]]=TRUE,Weekly[[#This Row],[Actual]]=TRUE),AS199+Weekly[[#This Row],[H Odds &lt;]]-1,IF(AND(Weekly[[#This Row],[V Odds &lt;]]&lt;&gt;"",Weekly[[#This Row],[GBC_P]]=FALSE,Weekly[[#This Row],[Actual]]=FALSE),AS199+Weekly[[#This Row],[V Odds &lt;]]-1,IF(AND(Weekly[[#This Row],[V Odds &lt;]]&lt;&gt;"",Weekly[[#This Row],[GBC_P]]=FALSE,Weekly[[#This Row],[Actual]]=TRUE),AS199-1,IF(AND(Weekly[[#This Row],[H Odds &lt;]]&lt;&gt;"",Weekly[[#This Row],[GBC_P]]=TRUE,Weekly[[#This Row],[Actual]]=FALSE),AS199-1,AS199)))))</f>
        <v>47.08</v>
      </c>
      <c r="AT200" s="37">
        <f>IF(AND(Weekly[[#This Row],[V Odds &lt;]]="",Weekly[[#This Row],[H Odds &lt;]]=""),AT199,IF(AND(Weekly[[#This Row],[H Odds &lt;]]&lt;&gt;"",Weekly[[#This Row],[HGBC_P]]=TRUE,Weekly[[#This Row],[Actual]]=TRUE),AT199+Weekly[[#This Row],[H Odds &lt;]]-1,IF(AND(Weekly[[#This Row],[V Odds &lt;]]&lt;&gt;"",Weekly[[#This Row],[HGBC_P]]=FALSE,Weekly[[#This Row],[Actual]]=FALSE),AT199+Weekly[[#This Row],[V Odds &lt;]]-1,IF(AND(Weekly[[#This Row],[V Odds &lt;]]&lt;&gt;"",Weekly[[#This Row],[HGBC_P]]=FALSE,Weekly[[#This Row],[Actual]]=TRUE),AT199-1,IF(AND(Weekly[[#This Row],[H Odds &lt;]]&lt;&gt;"",Weekly[[#This Row],[HGBC_P]]=TRUE,Weekly[[#This Row],[Actual]]=FALSE),AT199-1,AT199)))))</f>
        <v>46.66</v>
      </c>
      <c r="AU200" s="37">
        <f>IF(AND(Weekly[[#This Row],[V Odds &lt;]]="",Weekly[[#This Row],[H Odds &lt;]]=""),AU199,IF(AND(Weekly[[#This Row],[H Odds &lt;]]&lt;&gt;"",Weekly[[#This Row],[XGB_P]]=TRUE,Weekly[[#This Row],[Actual]]=TRUE),AU199+Weekly[[#This Row],[H Odds &lt;]]-1,IF(AND(Weekly[[#This Row],[V Odds &lt;]]&lt;&gt;"",Weekly[[#This Row],[XGB_P]]=FALSE,Weekly[[#This Row],[Actual]]=FALSE),AU199+Weekly[[#This Row],[V Odds &lt;]]-1,IF(AND(Weekly[[#This Row],[V Odds &lt;]]&lt;&gt;"",Weekly[[#This Row],[XGB_P]]=FALSE,Weekly[[#This Row],[Actual]]=TRUE),AU199-1,IF(AND(Weekly[[#This Row],[H Odds &lt;]]&lt;&gt;"",Weekly[[#This Row],[XGB_P]]=TRUE,Weekly[[#This Row],[Actual]]=FALSE),AU199-1,AU199)))))</f>
        <v>50.010000000000005</v>
      </c>
      <c r="AV200" s="37">
        <f>IF(AND(Weekly[[#This Row],[V Odds &lt;]]="",Weekly[[#This Row],[H Odds &lt;]]=""),AV199,IF(AND(Weekly[[#This Row],[H Odds &lt;]]&lt;&gt;"",Weekly[[#This Row],[QDA_P]]=TRUE,Weekly[[#This Row],[Actual]]=TRUE),AV199+Weekly[[#This Row],[H Odds &lt;]]-1,IF(AND(Weekly[[#This Row],[V Odds &lt;]]&lt;&gt;"",Weekly[[#This Row],[QDA_P]]=FALSE,Weekly[[#This Row],[Actual]]=FALSE),AV199+Weekly[[#This Row],[V Odds &lt;]]-1,IF(AND(Weekly[[#This Row],[V Odds &lt;]]&lt;&gt;"",Weekly[[#This Row],[QDA_P]]=FALSE,Weekly[[#This Row],[Actual]]=TRUE),AV199-1,IF(AND(Weekly[[#This Row],[H Odds &lt;]]&lt;&gt;"",Weekly[[#This Row],[QDA_P]]=TRUE,Weekly[[#This Row],[Actual]]=FALSE),AV199-1,AV199)))))</f>
        <v>45.79999999999999</v>
      </c>
      <c r="AW200" s="37">
        <f>IF(AND(Weekly[[#This Row],[H Odds &lt;]]="",Weekly[[#This Row],[V Odds &lt;]]=""),AW199,IF(AND(Weekly[[#This Row],[KNC_P]]=Weekly[[#This Row],[Actual]],Weekly[[#This Row],[KNC_P]]=TRUE),AW199+Weekly[[#This Row],[BF H Odds]]-1,IF(AND(Weekly[[#This Row],[KNC_P]]=Weekly[[#This Row],[Actual]],Weekly[[#This Row],[KNC_P]]=FALSE),AW199+Weekly[[#This Row],[BF V Odds]]-1,AW199-1)))</f>
        <v>42.620000000000005</v>
      </c>
      <c r="AX200" s="37">
        <f>IF(AND(Weekly[[#This Row],[V Odds &lt;]]="",Weekly[[#This Row],[H Odds &lt;]]=""),AX199,IF(AND(Weekly[[#This Row],[V Odds &lt;]]&lt;&gt;"",Weekly[[#This Row],[FALSES]]&gt;0,Weekly[[#This Row],[Actual]]=FALSE),AX199+Weekly[[#This Row],[V Odds &lt;]]-1,IF(AND(Weekly[[#This Row],[H Odds &lt;]]&lt;&gt;"",Weekly[[#This Row],[TRUES]]&gt;0,Weekly[[#This Row],[Actual]]=TRUE),AX199+Weekly[[#This Row],[H Odds &lt;]]-1,IF(AND(Weekly[[#This Row],[V Odds &lt;]]&lt;&gt;"",Weekly[[#This Row],[FALSES]]=0),AX199,IF(AND(Weekly[[#This Row],[H Odds &lt;]]&lt;&gt;"",Weekly[[#This Row],[TRUES]]=0),AX199,AX199-1)))))</f>
        <v>67.749999999999986</v>
      </c>
      <c r="AY200" s="37">
        <f>IF(AND(Weekly[[#This Row],[V Odds &lt;]]="",Weekly[[#This Row],[H Odds &lt;]]=""),AY199,IF(AND(Weekly[[#This Row],[V Odds &lt;]]&lt;&gt;"",Weekly[[#This Row],[FALSES]]&gt;0,Weekly[[#This Row],[Actual]]=FALSE),AY199+((Weekly[[#This Row],[V Odds &lt;]]-1)*0.92),IF(AND(Weekly[[#This Row],[H Odds &lt;]]&lt;&gt;"",Weekly[[#This Row],[TRUES]]&gt;0,Weekly[[#This Row],[Actual]]=TRUE),AY199+((Weekly[[#This Row],[H Odds &lt;]]-1)*0.92),IF(AND(Weekly[[#This Row],[V Odds &lt;]]&lt;&gt;"",Weekly[[#This Row],[FALSES]]=0),AY199,IF(AND(Weekly[[#This Row],[H Odds &lt;]]&lt;&gt;"",Weekly[[#This Row],[TRUES]]=0),AY199,AY199-1)))))</f>
        <v>63.610000000000014</v>
      </c>
      <c r="AZ200" s="37">
        <f>IF(AND(Weekly[[#This Row],[V Odds &lt;]]="",Weekly[[#This Row],[H Odds &lt;]]=""),AZ199,IF(AND(Weekly[[#This Row],[V Odds &lt;]]&lt;&gt;"",Weekly[[#This Row],[Actual]]=FALSE),AZ199+Weekly[[#This Row],[V Odds &lt;]]-1,IF(AND(Weekly[[#This Row],[H Odds &lt;]]&lt;&gt;"",Weekly[[#This Row],[Actual]]=TRUE),AZ199+Weekly[[#This Row],[H Odds &lt;]]-1,AZ199-1)))</f>
        <v>67.719999999999985</v>
      </c>
      <c r="BA200" s="38">
        <f>IF(Weekly[[#This Row],[H Odds &lt;]]="",BA199,IF(AND(Weekly[[#This Row],[H Odds &lt;]]&lt;&gt;"",Weekly[[#This Row],[SVC_P]]=TRUE,Weekly[[#This Row],[Actual]]=TRUE),BA199+Weekly[[#This Row],[H Odds &lt;]]-1,IF(AND(Weekly[[#This Row],[H Odds &lt;]]&lt;&gt;"",Weekly[[#This Row],[SVC_P]]=TRUE,Weekly[[#This Row],[Actual]]=FALSE),BA199-1,BA199)))</f>
        <v>58.589999999999996</v>
      </c>
      <c r="BB200" s="38">
        <f>IF(Weekly[[#This Row],[H Odds &lt;]]="",BB199,IF(AND(Weekly[[#This Row],[H Odds &lt;]]&lt;&gt;"",Weekly[[#This Row],[ADBC_P]]=TRUE,Weekly[[#This Row],[Actual]]=TRUE),BB199+Weekly[[#This Row],[H Odds &lt;]]-1,IF(AND(Weekly[[#This Row],[H Odds &lt;]]&lt;&gt;"",Weekly[[#This Row],[ADBC_P]]=TRUE,Weekly[[#This Row],[Actual]]=FALSE),BB199-1,BB199)))</f>
        <v>45.059999999999995</v>
      </c>
      <c r="BC200" s="38">
        <f>IF(Weekly[[#This Row],[H Odds &lt;]]="",BC199,IF(AND(Weekly[[#This Row],[H Odds &lt;]]&lt;&gt;"",Weekly[[#This Row],[RFC_P]]=TRUE,Weekly[[#This Row],[Actual]]=TRUE),BC199+Weekly[[#This Row],[H Odds &lt;]]-1,IF(AND(Weekly[[#This Row],[H Odds &lt;]]&lt;&gt;"",Weekly[[#This Row],[RFC_P]]=TRUE,Weekly[[#This Row],[Actual]]=FALSE),BC199-1,BC199)))</f>
        <v>44.809999999999995</v>
      </c>
      <c r="BD200" s="38">
        <f>IF(Weekly[[#This Row],[H Odds &lt;]]="",BD199,IF(AND(Weekly[[#This Row],[H Odds &lt;]]&lt;&gt;"",Weekly[[#This Row],[GBC_P]]=TRUE,Weekly[[#This Row],[Actual]]=TRUE),BD199+Weekly[[#This Row],[H Odds &lt;]]-1,IF(AND(Weekly[[#This Row],[H Odds &lt;]]&lt;&gt;"",Weekly[[#This Row],[GBC_P]]=TRUE,Weekly[[#This Row],[Actual]]=FALSE),BD199-1,BD199)))</f>
        <v>43.76</v>
      </c>
      <c r="BE200" s="38">
        <f>IF(Weekly[[#This Row],[H Odds &lt;]]="",BE199,IF(AND(Weekly[[#This Row],[H Odds &lt;]]&lt;&gt;"",Weekly[[#This Row],[HGBC_P]]=TRUE,Weekly[[#This Row],[Actual]]=TRUE),BE199+Weekly[[#This Row],[H Odds &lt;]]-1,IF(AND(Weekly[[#This Row],[H Odds &lt;]]&lt;&gt;"",Weekly[[#This Row],[HGBC_P]]=TRUE,Weekly[[#This Row],[Actual]]=FALSE),BE199-1,BE199)))</f>
        <v>46.059999999999995</v>
      </c>
      <c r="BF200" s="38">
        <f>IF(Weekly[[#This Row],[H Odds &lt;]]="",BF199,IF(AND(Weekly[[#This Row],[H Odds &lt;]]&lt;&gt;"",Weekly[[#This Row],[XGB_P]]=TRUE,Weekly[[#This Row],[Actual]]=TRUE),BF199+Weekly[[#This Row],[H Odds &lt;]]-1,IF(AND(Weekly[[#This Row],[H Odds &lt;]]&lt;&gt;"",Weekly[[#This Row],[XGB_P]]=TRUE,Weekly[[#This Row],[Actual]]=FALSE),BF199-1,BF199)))</f>
        <v>47.28</v>
      </c>
      <c r="BG200" s="38">
        <f>IF(Weekly[[#This Row],[H Odds &lt;]]="",BG199,IF(AND(Weekly[[#This Row],[H Odds &lt;]]&lt;&gt;"",Weekly[[#This Row],[QDA_P]]=TRUE,Weekly[[#This Row],[Actual]]=TRUE),BG199+Weekly[[#This Row],[H Odds &lt;]]-1,IF(AND(Weekly[[#This Row],[H Odds &lt;]]&lt;&gt;"",Weekly[[#This Row],[QDA_P]]=TRUE,Weekly[[#This Row],[Actual]]=FALSE),BG199-1,BG199)))</f>
        <v>42.779999999999994</v>
      </c>
      <c r="BH200" s="38">
        <f>IF(Weekly[[#This Row],[H Odds &lt;]]="",BH199,IF(AND(Weekly[[#This Row],[H Odds &lt;]]&lt;&gt;"",Weekly[[#This Row],[KNC_P]]=TRUE,Weekly[[#This Row],[Actual]]=TRUE),BH199+Weekly[[#This Row],[H Odds &lt;]]-1,IF(AND(Weekly[[#This Row],[H Odds &lt;]]&lt;&gt;"",Weekly[[#This Row],[KNC_P]]=TRUE,Weekly[[#This Row],[Actual]]=FALSE),BH199-1,BH199)))</f>
        <v>41.05</v>
      </c>
      <c r="BI200" s="38">
        <f>IF(Weekly[[#This Row],[H Odds &lt;]]="",BI199,IF(AND(Weekly[[#This Row],[H Odds &lt;]]&lt;&gt;"",Weekly[[#This Row],[TRUES]]&gt;0,Weekly[[#This Row],[Actual]]=TRUE),BI199+Weekly[[#This Row],[H Odds &lt;]]-1,IF(AND(Weekly[[#This Row],[H Odds &lt;]]&lt;&gt;"",Weekly[[#This Row],[TRUES]]=0),BI199,BI199-1)))</f>
        <v>58.589999999999996</v>
      </c>
      <c r="BJ200" s="38">
        <f>IF(Weekly[[#This Row],[H Odds &lt;]]="",BJ199,IF(AND(Weekly[[#This Row],[H Odds &lt;]]&lt;&gt;"",Weekly[[#This Row],[Actual]]=TRUE),BJ199+Weekly[[#This Row],[H Odds &lt;]]-1,IF(AND(Weekly[[#This Row],[H Odds &lt;]]&lt;&gt;"",Weekly[[#This Row],[Actual]]=FALSE),BJ199-1,BJ199)))</f>
        <v>57.589999999999996</v>
      </c>
      <c r="BK200" s="58">
        <f>IF(AND(Weekly[[#This Row],[TRUES]]&gt;4,Weekly[[#This Row],[Actual]]=TRUE),BK199+Weekly[[#This Row],[BF H Odds]]-1,IF(AND(Weekly[[#This Row],[FALSES]]&gt;4,Weekly[[#This Row],[Actual]]=FALSE),BK199+Weekly[[#This Row],[BF V Odds]]-1,IF(AND(Weekly[[#This Row],[TRUES]]&gt;4,Weekly[[#This Row],[Actual]]=FALSE),BK199-1,IF(AND(Weekly[[#This Row],[FALSES]]&gt;4,Weekly[[#This Row],[Actual]]=TRUE),BK199-1,BK199))))</f>
        <v>35.220000000000027</v>
      </c>
      <c r="BL200" s="58">
        <f>IF(AND(Weekly[[#This Row],[TRUES]]&gt;5,Weekly[[#This Row],[Actual]]=TRUE),BL199+Weekly[[#This Row],[BF H Odds]]-1,IF(AND(Weekly[[#This Row],[FALSES]]&gt;5,Weekly[[#This Row],[Actual]]=FALSE),BL199+Weekly[[#This Row],[BF V Odds]]-1,IF(AND(Weekly[[#This Row],[TRUES]]&gt;5,Weekly[[#This Row],[Actual]]=FALSE),BL199-1,IF(AND(Weekly[[#This Row],[FALSES]]&gt;5,Weekly[[#This Row],[Actual]]=TRUE),BL199-1,BL199))))</f>
        <v>38.110000000000021</v>
      </c>
      <c r="BM200" s="58">
        <f>IF(AND(Weekly[[#This Row],[TRUES]]&gt;6,Weekly[[#This Row],[Actual]]=TRUE),BM199+Weekly[[#This Row],[BF H Odds]]-1,IF(AND(Weekly[[#This Row],[FALSES]]&gt;6,Weekly[[#This Row],[Actual]]=FALSE),BM199+Weekly[[#This Row],[BF V Odds]]-1,IF(AND(Weekly[[#This Row],[TRUES]]&gt;6,Weekly[[#This Row],[Actual]]=FALSE),BM199-1,IF(AND(Weekly[[#This Row],[FALSES]]&gt;6,Weekly[[#This Row],[Actual]]=TRUE),BM199-1,BM199))))</f>
        <v>42.27000000000001</v>
      </c>
    </row>
    <row r="201" spans="1:66" x14ac:dyDescent="0.25">
      <c r="A201" s="34"/>
      <c r="B201" s="10">
        <v>44268</v>
      </c>
      <c r="C201" s="33" t="s">
        <v>11</v>
      </c>
      <c r="D201" s="15" t="s">
        <v>32</v>
      </c>
      <c r="E201" t="b">
        <v>1</v>
      </c>
      <c r="F201" t="b">
        <v>0</v>
      </c>
      <c r="G201" t="b">
        <v>0</v>
      </c>
      <c r="H201" t="b">
        <v>0</v>
      </c>
      <c r="I201" t="b">
        <v>0</v>
      </c>
      <c r="J201" t="b">
        <v>0</v>
      </c>
      <c r="K201" t="b">
        <v>0</v>
      </c>
      <c r="L201" t="b">
        <v>0</v>
      </c>
      <c r="M201" t="s">
        <v>100</v>
      </c>
      <c r="N201">
        <v>5</v>
      </c>
      <c r="O201">
        <f>IF(Weekly[[#This Row],[H/V]]="H",Weekly[[#This Row],[BF H Odds]],IF(Weekly[[#This Row],[H/V]]="V",Weekly[[#This Row],[BF V Odds]],""))</f>
        <v>6</v>
      </c>
      <c r="P201" t="b">
        <v>0</v>
      </c>
      <c r="Q201" t="s">
        <v>76</v>
      </c>
      <c r="R201" s="35">
        <f>IFERROR(IF(Weekly[[#This Row],[Won Bet?]]="yes",R200+(Weekly[[#This Row],[BF Odds]]*Weekly[[#This Row],[BF Stake]])-Weekly[[#This Row],[BF Stake]],R200-Weekly[[#This Row],[BF Stake]]),R200)</f>
        <v>167</v>
      </c>
      <c r="S201" s="9">
        <f>IFERROR(IF(Weekly[[#This Row],[Won Bet?]]="yes",S200+(((Weekly[[#This Row],[BF Odds]]*Weekly[[#This Row],[BF Stake]])-Weekly[[#This Row],[BF Stake]])*0.95),S200-Weekly[[#This Row],[BF Stake]]),S200)</f>
        <v>164.15</v>
      </c>
      <c r="T201" s="13">
        <v>1.19</v>
      </c>
      <c r="U201" s="13">
        <v>6</v>
      </c>
      <c r="V201" s="24">
        <f>IF(Weekly[[#This Row],[Actual]]="","",IF(AND(Weekly[[#This Row],[SVC_P]]=Weekly[[#This Row],[Actual]],Weekly[[#This Row],[SVC_P]]=TRUE),V200+Weekly[[#This Row],[BF H Odds]]-1,IF(AND(Weekly[[#This Row],[SVC_P]]=Weekly[[#This Row],[Actual]],Weekly[[#This Row],[SVC_P]]=FALSE),V200+Weekly[[#This Row],[BF V Odds]]-1,V200-1)))</f>
        <v>61.85000000000003</v>
      </c>
      <c r="W201" s="24">
        <f>IF(Weekly[[#This Row],[Actual]]="","",IF(AND(Weekly[[#This Row],[SVC_P]]=FALSE,Weekly[[#This Row],[Actual]]=TRUE),W200+Weekly[[#This Row],[BF H Odds]]-1,IF(AND(Weekly[[#This Row],[SVC_P]]=TRUE,Weekly[[#This Row],[Actual]]=FALSE,),W200+Weekly[[#This Row],[BF V Odds]]-1,W200-1)))</f>
        <v>-148.30000000000001</v>
      </c>
      <c r="X201" s="24">
        <f>IF(Weekly[[#This Row],[Actual]]="","",IF(AND(Weekly[[#This Row],[ADBC_P]]=Weekly[[#This Row],[Actual]],Weekly[[#This Row],[ADBC_P]]=TRUE),X200+Weekly[[#This Row],[BF H Odds]]-1,IF(AND(Weekly[[#This Row],[ADBC_P]]=Weekly[[#This Row],[Actual]],Weekly[[#This Row],[ADBC_P]]=FALSE),X200+Weekly[[#This Row],[BF V Odds]]-1,X200-1)))</f>
        <v>46.490000000000023</v>
      </c>
      <c r="Y201" s="24">
        <f>IF(Weekly[[#This Row],[Actual]]="","",IF(AND(Weekly[[#This Row],[ADBC_P]]=FALSE,Weekly[[#This Row],[Actual]]=TRUE),Y200+Weekly[[#This Row],[BF H Odds]]-1,IF(AND(Weekly[[#This Row],[ADBC_P]]=TRUE,Weekly[[#This Row],[Actual]]=FALSE),Y200+Weekly[[#This Row],[BF V Odds]]-1,Y200-1)))</f>
        <v>31.740000000000002</v>
      </c>
      <c r="Z201" s="24">
        <f>IF(Weekly[[#This Row],[Actual]]="","",IF(AND(Weekly[[#This Row],[RFC_P]]=Weekly[[#This Row],[Actual]],Weekly[[#This Row],[RFC_P]]=TRUE),Z200+Weekly[[#This Row],[BF H Odds]]-1,IF(AND(Weekly[[#This Row],[RFC_P]]=Weekly[[#This Row],[Actual]],Weekly[[#This Row],[RFC_P]]=FALSE),Z200+Weekly[[#This Row],[BF V Odds]]-1,Z200-1)))</f>
        <v>34.450000000000031</v>
      </c>
      <c r="AA201" s="24">
        <f>IF(Weekly[[#This Row],[Actual]]="","",IF(AND(Weekly[[#This Row],[RFC_P]]=FALSE,Weekly[[#This Row],[Actual]]=TRUE),AA200+Weekly[[#This Row],[BF H Odds]]-1,IF(AND(Weekly[[#This Row],[RFC_P]]=TRUE,Weekly[[#This Row],[Actual]]=FALSE),AA200+Weekly[[#This Row],[BF V Odds]]-1,AA200-1)))</f>
        <v>43.78</v>
      </c>
      <c r="AB201" s="24">
        <f>IF(Weekly[[#This Row],[Actual]]="","",IF(AND(Weekly[[#This Row],[GBC_P]]=Weekly[[#This Row],[Actual]],Weekly[[#This Row],[GBC_P]]=TRUE),AB200+Weekly[[#This Row],[BF H Odds]]-1,IF(AND(Weekly[[#This Row],[GBC_P]]=Weekly[[#This Row],[Actual]],Weekly[[#This Row],[GBC_P]]=FALSE),AB200+Weekly[[#This Row],[BF V Odds]]-1,AB200-1)))</f>
        <v>27.780000000000005</v>
      </c>
      <c r="AC201" s="24">
        <f>IF(Weekly[[#This Row],[Actual]]="","",IF(AND(Weekly[[#This Row],[GBC_P]]=FALSE,Weekly[[#This Row],[Actual]]=TRUE),AC200+Weekly[[#This Row],[BF H Odds]]-1,IF(AND(Weekly[[#This Row],[GBC_P]]=TRUE,Weekly[[#This Row],[Actual]]=FALSE),AC200+Weekly[[#This Row],[BF V Odds]]-1,AC200-1)))</f>
        <v>50.45</v>
      </c>
      <c r="AD201" s="24">
        <f>IF(Weekly[[#This Row],[Actual]]="","",IF(AND(Weekly[[#This Row],[HGBC_P]]=Weekly[[#This Row],[Actual]],Weekly[[#This Row],[HGBC_P]]=TRUE),AD200+Weekly[[#This Row],[BF H Odds]]-1,IF(AND(Weekly[[#This Row],[HGBC_P]]=Weekly[[#This Row],[Actual]],Weekly[[#This Row],[HGBC_P]]=FALSE),AD200+Weekly[[#This Row],[BF V Odds]]-1,AD200-1)))</f>
        <v>31.420000000000044</v>
      </c>
      <c r="AE201" s="24">
        <f>IF(Weekly[[#This Row],[Actual]]="","",IF(AND(Weekly[[#This Row],[HGBC_P]]=FALSE,Weekly[[#This Row],[Actual]]=TRUE),AE200+Weekly[[#This Row],[BF H Odds]]-1,IF(AND(Weekly[[#This Row],[HGBC_P]]=TRUE,Weekly[[#This Row],[Actual]]=FALSE),AE200+Weekly[[#This Row],[BF V Odds]]-1,AE200-1)))</f>
        <v>46.81</v>
      </c>
      <c r="AF201" s="24">
        <f>IF(Weekly[[#This Row],[Actual]]="","",IF(AND(Weekly[[#This Row],[XGB_P]]=Weekly[[#This Row],[Actual]],Weekly[[#This Row],[XGB_P]]=TRUE),AF200+Weekly[[#This Row],[BF H Odds]]-1,IF(AND(Weekly[[#This Row],[XGB_P]]=Weekly[[#This Row],[Actual]],Weekly[[#This Row],[XGB_P]]=FALSE),AF200+Weekly[[#This Row],[BF V Odds]]-1,AF200-1)))</f>
        <v>37.580000000000027</v>
      </c>
      <c r="AG201" s="24">
        <f>IF(Weekly[[#This Row],[Actual]]="","",IF(AND(Weekly[[#This Row],[XGB_P]]=FALSE,Weekly[[#This Row],[Actual]]=TRUE),AG200+Weekly[[#This Row],[BF H Odds]]-1,IF(AND(Weekly[[#This Row],[XGB_P]]=TRUE,Weekly[[#This Row],[Actual]]=FALSE),AG200+Weekly[[#This Row],[BF V Odds]]-1,AG200-1)))</f>
        <v>40.65</v>
      </c>
      <c r="AH201" s="24">
        <f>IF(Weekly[[#This Row],[Actual]]="","",IF(AND(Weekly[[#This Row],[QDA_P]]=Weekly[[#This Row],[Actual]],Weekly[[#This Row],[QDA_P]]=TRUE),AH200+Weekly[[#This Row],[BF H Odds]]-1,IF(AND(Weekly[[#This Row],[QDA_P]]=Weekly[[#This Row],[Actual]],Weekly[[#This Row],[QDA_P]]=FALSE),AH200+Weekly[[#This Row],[BF V Odds]]-1,AH200-1)))</f>
        <v>17.580000000000016</v>
      </c>
      <c r="AI201" s="24">
        <f>IF(Weekly[[#This Row],[Actual]]="","",IF(AND(Weekly[[#This Row],[QDA_P]]=FALSE,Weekly[[#This Row],[Actual]]=TRUE),AI200+Weekly[[#This Row],[BF H Odds]]-1,IF(AND(Weekly[[#This Row],[QDA_P]]=TRUE,Weekly[[#This Row],[Actual]]=FALSE),AI200+Weekly[[#This Row],[BF V Odds]]-1,AI200-1)))</f>
        <v>60.65</v>
      </c>
      <c r="AJ201" s="24">
        <f>IF(Weekly[[#This Row],[Actual]]="","",IF(AND(Weekly[[#This Row],[KNC_P]]=FALSE,Weekly[[#This Row],[Actual]]=TRUE),AJ200+Weekly[[#This Row],[BF H Odds]]-1,IF(AND(Weekly[[#This Row],[KNC_P]]=TRUE,Weekly[[#This Row],[Actual]]=FALSE),AJ200+Weekly[[#This Row],[BF V Odds]]-1,AJ200-1)))</f>
        <v>36.43</v>
      </c>
      <c r="AK201" s="24">
        <f>IF(Weekly[[#This Row],[Actual]]="","",IF(AND(Weekly[[#This Row],[KNC_P]]=FALSE,Weekly[[#This Row],[Actual]]=TRUE),AK200+Weekly[[#This Row],[BF H Odds]]-1,IF(AND(Weekly[[#This Row],[KNC_P]]=TRUE,Weekly[[#This Row],[Actual]]=FALSE),AK200+Weekly[[#This Row],[BF V Odds]]-1,AK200-1)))</f>
        <v>35.329999999999984</v>
      </c>
      <c r="AL201" s="30">
        <f>IF(Weekly[[#This Row],[Actual]]="","",COUNTIF(Weekly[[#This Row],[SVC_P]:[QDA_P]],TRUE))</f>
        <v>1</v>
      </c>
      <c r="AM201" s="30">
        <f>IF(Weekly[[#This Row],[Actual]]="","",COUNTIF(Weekly[[#This Row],[SVC_P]:[QDA_P]],FALSE))</f>
        <v>6</v>
      </c>
      <c r="AN201" s="36" t="str">
        <f>IF(AND(Weekly[[#This Row],[BF V Odds]]&gt;$BO$6,Weekly[[#This Row],[BF V Odds]] &lt; $BO$7),Weekly[[#This Row],[BF V Odds]],"")</f>
        <v/>
      </c>
      <c r="AO201" s="36">
        <f>IF(AND(Weekly[[#This Row],[BF H Odds]]&gt;$BO$6, Weekly[[#This Row],[BF H Odds]] &lt; $BO$7),Weekly[[#This Row],[BF H Odds]],"")</f>
        <v>6</v>
      </c>
      <c r="AP201" s="37">
        <f>IF(AND(Weekly[[#This Row],[V Odds &lt;]]="",Weekly[[#This Row],[H Odds &lt;]]=""),AP200,IF(AND(Weekly[[#This Row],[H Odds &lt;]]&lt;&gt;"",Weekly[[#This Row],[SVC_P]]=TRUE,Weekly[[#This Row],[Actual]]=TRUE),AP200+Weekly[[#This Row],[H Odds &lt;]]-1,IF(AND(Weekly[[#This Row],[V Odds &lt;]]&lt;&gt;"",Weekly[[#This Row],[SVC_P]]=FALSE,Weekly[[#This Row],[Actual]]=FALSE),AP200+Weekly[[#This Row],[V Odds &lt;]]-1,IF(AND(Weekly[[#This Row],[V Odds &lt;]]&lt;&gt;"",Weekly[[#This Row],[SVC_P]]=FALSE,Weekly[[#This Row],[Actual]]=TRUE),AP200-1,IF(AND(Weekly[[#This Row],[H Odds &lt;]]&lt;&gt;"",Weekly[[#This Row],[SVC_P]]=TRUE,Weekly[[#This Row],[Actual]]=FALSE),AP200-1,AP200)))))</f>
        <v>62.63000000000001</v>
      </c>
      <c r="AQ201" s="37">
        <f>IF(AND(Weekly[[#This Row],[V Odds &lt;]]="",Weekly[[#This Row],[H Odds &lt;]]=""),AQ200,IF(AND(Weekly[[#This Row],[H Odds &lt;]]&lt;&gt;"",Weekly[[#This Row],[ADBC_P]]=TRUE,Weekly[[#This Row],[Actual]]=TRUE),AQ200+Weekly[[#This Row],[H Odds &lt;]]-1,IF(AND(Weekly[[#This Row],[V Odds &lt;]]&lt;&gt;"",Weekly[[#This Row],[ADBC_P]]=FALSE,Weekly[[#This Row],[Actual]]=FALSE),AQ200+Weekly[[#This Row],[V Odds &lt;]]-1,IF(AND(Weekly[[#This Row],[V Odds &lt;]]&lt;&gt;"",Weekly[[#This Row],[ADBC_P]]=FALSE,Weekly[[#This Row],[Actual]]=TRUE),AQ200-1,IF(AND(Weekly[[#This Row],[H Odds &lt;]]&lt;&gt;"",Weekly[[#This Row],[ADBC_P]]=TRUE,Weekly[[#This Row],[Actual]]=FALSE),AQ200-1,AQ200)))))</f>
        <v>53.379999999999995</v>
      </c>
      <c r="AR201" s="37">
        <f>IF(AND(Weekly[[#This Row],[V Odds &lt;]]="",Weekly[[#This Row],[H Odds &lt;]]=""),AR200,IF(AND(Weekly[[#This Row],[H Odds &lt;]]&lt;&gt;"",Weekly[[#This Row],[RFC_P]]=TRUE,Weekly[[#This Row],[Actual]]=TRUE),AR200+Weekly[[#This Row],[H Odds &lt;]]-1,IF(AND(Weekly[[#This Row],[V Odds &lt;]]&lt;&gt;"",Weekly[[#This Row],[RFC_P]]=FALSE,Weekly[[#This Row],[Actual]]=FALSE),AR200+Weekly[[#This Row],[V Odds &lt;]]-1,IF(AND(Weekly[[#This Row],[V Odds &lt;]]&lt;&gt;"",Weekly[[#This Row],[RFC_P]]=FALSE,Weekly[[#This Row],[Actual]]=TRUE),AR200-1,IF(AND(Weekly[[#This Row],[H Odds &lt;]]&lt;&gt;"",Weekly[[#This Row],[RFC_P]]=TRUE,Weekly[[#This Row],[Actual]]=FALSE),AR200-1,AR200)))))</f>
        <v>49.64</v>
      </c>
      <c r="AS201" s="37">
        <f>IF(AND(Weekly[[#This Row],[V Odds &lt;]]="",Weekly[[#This Row],[H Odds &lt;]]=""),AS200,IF(AND(Weekly[[#This Row],[H Odds &lt;]]&lt;&gt;"",Weekly[[#This Row],[GBC_P]]=TRUE,Weekly[[#This Row],[Actual]]=TRUE),AS200+Weekly[[#This Row],[H Odds &lt;]]-1,IF(AND(Weekly[[#This Row],[V Odds &lt;]]&lt;&gt;"",Weekly[[#This Row],[GBC_P]]=FALSE,Weekly[[#This Row],[Actual]]=FALSE),AS200+Weekly[[#This Row],[V Odds &lt;]]-1,IF(AND(Weekly[[#This Row],[V Odds &lt;]]&lt;&gt;"",Weekly[[#This Row],[GBC_P]]=FALSE,Weekly[[#This Row],[Actual]]=TRUE),AS200-1,IF(AND(Weekly[[#This Row],[H Odds &lt;]]&lt;&gt;"",Weekly[[#This Row],[GBC_P]]=TRUE,Weekly[[#This Row],[Actual]]=FALSE),AS200-1,AS200)))))</f>
        <v>47.08</v>
      </c>
      <c r="AT201" s="37">
        <f>IF(AND(Weekly[[#This Row],[V Odds &lt;]]="",Weekly[[#This Row],[H Odds &lt;]]=""),AT200,IF(AND(Weekly[[#This Row],[H Odds &lt;]]&lt;&gt;"",Weekly[[#This Row],[HGBC_P]]=TRUE,Weekly[[#This Row],[Actual]]=TRUE),AT200+Weekly[[#This Row],[H Odds &lt;]]-1,IF(AND(Weekly[[#This Row],[V Odds &lt;]]&lt;&gt;"",Weekly[[#This Row],[HGBC_P]]=FALSE,Weekly[[#This Row],[Actual]]=FALSE),AT200+Weekly[[#This Row],[V Odds &lt;]]-1,IF(AND(Weekly[[#This Row],[V Odds &lt;]]&lt;&gt;"",Weekly[[#This Row],[HGBC_P]]=FALSE,Weekly[[#This Row],[Actual]]=TRUE),AT200-1,IF(AND(Weekly[[#This Row],[H Odds &lt;]]&lt;&gt;"",Weekly[[#This Row],[HGBC_P]]=TRUE,Weekly[[#This Row],[Actual]]=FALSE),AT200-1,AT200)))))</f>
        <v>46.66</v>
      </c>
      <c r="AU201" s="37">
        <f>IF(AND(Weekly[[#This Row],[V Odds &lt;]]="",Weekly[[#This Row],[H Odds &lt;]]=""),AU200,IF(AND(Weekly[[#This Row],[H Odds &lt;]]&lt;&gt;"",Weekly[[#This Row],[XGB_P]]=TRUE,Weekly[[#This Row],[Actual]]=TRUE),AU200+Weekly[[#This Row],[H Odds &lt;]]-1,IF(AND(Weekly[[#This Row],[V Odds &lt;]]&lt;&gt;"",Weekly[[#This Row],[XGB_P]]=FALSE,Weekly[[#This Row],[Actual]]=FALSE),AU200+Weekly[[#This Row],[V Odds &lt;]]-1,IF(AND(Weekly[[#This Row],[V Odds &lt;]]&lt;&gt;"",Weekly[[#This Row],[XGB_P]]=FALSE,Weekly[[#This Row],[Actual]]=TRUE),AU200-1,IF(AND(Weekly[[#This Row],[H Odds &lt;]]&lt;&gt;"",Weekly[[#This Row],[XGB_P]]=TRUE,Weekly[[#This Row],[Actual]]=FALSE),AU200-1,AU200)))))</f>
        <v>50.010000000000005</v>
      </c>
      <c r="AV201" s="37">
        <f>IF(AND(Weekly[[#This Row],[V Odds &lt;]]="",Weekly[[#This Row],[H Odds &lt;]]=""),AV200,IF(AND(Weekly[[#This Row],[H Odds &lt;]]&lt;&gt;"",Weekly[[#This Row],[QDA_P]]=TRUE,Weekly[[#This Row],[Actual]]=TRUE),AV200+Weekly[[#This Row],[H Odds &lt;]]-1,IF(AND(Weekly[[#This Row],[V Odds &lt;]]&lt;&gt;"",Weekly[[#This Row],[QDA_P]]=FALSE,Weekly[[#This Row],[Actual]]=FALSE),AV200+Weekly[[#This Row],[V Odds &lt;]]-1,IF(AND(Weekly[[#This Row],[V Odds &lt;]]&lt;&gt;"",Weekly[[#This Row],[QDA_P]]=FALSE,Weekly[[#This Row],[Actual]]=TRUE),AV200-1,IF(AND(Weekly[[#This Row],[H Odds &lt;]]&lt;&gt;"",Weekly[[#This Row],[QDA_P]]=TRUE,Weekly[[#This Row],[Actual]]=FALSE),AV200-1,AV200)))))</f>
        <v>45.79999999999999</v>
      </c>
      <c r="AW201" s="37">
        <f>IF(AND(Weekly[[#This Row],[H Odds &lt;]]="",Weekly[[#This Row],[V Odds &lt;]]=""),AW200,IF(AND(Weekly[[#This Row],[KNC_P]]=Weekly[[#This Row],[Actual]],Weekly[[#This Row],[KNC_P]]=TRUE),AW200+Weekly[[#This Row],[BF H Odds]]-1,IF(AND(Weekly[[#This Row],[KNC_P]]=Weekly[[#This Row],[Actual]],Weekly[[#This Row],[KNC_P]]=FALSE),AW200+Weekly[[#This Row],[BF V Odds]]-1,AW200-1)))</f>
        <v>42.81</v>
      </c>
      <c r="AX201" s="37">
        <f>IF(AND(Weekly[[#This Row],[V Odds &lt;]]="",Weekly[[#This Row],[H Odds &lt;]]=""),AX200,IF(AND(Weekly[[#This Row],[V Odds &lt;]]&lt;&gt;"",Weekly[[#This Row],[FALSES]]&gt;0,Weekly[[#This Row],[Actual]]=FALSE),AX200+Weekly[[#This Row],[V Odds &lt;]]-1,IF(AND(Weekly[[#This Row],[H Odds &lt;]]&lt;&gt;"",Weekly[[#This Row],[TRUES]]&gt;0,Weekly[[#This Row],[Actual]]=TRUE),AX200+Weekly[[#This Row],[H Odds &lt;]]-1,IF(AND(Weekly[[#This Row],[V Odds &lt;]]&lt;&gt;"",Weekly[[#This Row],[FALSES]]=0),AX200,IF(AND(Weekly[[#This Row],[H Odds &lt;]]&lt;&gt;"",Weekly[[#This Row],[TRUES]]=0),AX200,AX200-1)))))</f>
        <v>66.749999999999986</v>
      </c>
      <c r="AY201" s="37">
        <f>IF(AND(Weekly[[#This Row],[V Odds &lt;]]="",Weekly[[#This Row],[H Odds &lt;]]=""),AY200,IF(AND(Weekly[[#This Row],[V Odds &lt;]]&lt;&gt;"",Weekly[[#This Row],[FALSES]]&gt;0,Weekly[[#This Row],[Actual]]=FALSE),AY200+((Weekly[[#This Row],[V Odds &lt;]]-1)*0.92),IF(AND(Weekly[[#This Row],[H Odds &lt;]]&lt;&gt;"",Weekly[[#This Row],[TRUES]]&gt;0,Weekly[[#This Row],[Actual]]=TRUE),AY200+((Weekly[[#This Row],[H Odds &lt;]]-1)*0.92),IF(AND(Weekly[[#This Row],[V Odds &lt;]]&lt;&gt;"",Weekly[[#This Row],[FALSES]]=0),AY200,IF(AND(Weekly[[#This Row],[H Odds &lt;]]&lt;&gt;"",Weekly[[#This Row],[TRUES]]=0),AY200,AY200-1)))))</f>
        <v>62.610000000000014</v>
      </c>
      <c r="AZ201" s="37">
        <f>IF(AND(Weekly[[#This Row],[V Odds &lt;]]="",Weekly[[#This Row],[H Odds &lt;]]=""),AZ200,IF(AND(Weekly[[#This Row],[V Odds &lt;]]&lt;&gt;"",Weekly[[#This Row],[Actual]]=FALSE),AZ200+Weekly[[#This Row],[V Odds &lt;]]-1,IF(AND(Weekly[[#This Row],[H Odds &lt;]]&lt;&gt;"",Weekly[[#This Row],[Actual]]=TRUE),AZ200+Weekly[[#This Row],[H Odds &lt;]]-1,AZ200-1)))</f>
        <v>66.719999999999985</v>
      </c>
      <c r="BA201" s="38">
        <f>IF(Weekly[[#This Row],[H Odds &lt;]]="",BA200,IF(AND(Weekly[[#This Row],[H Odds &lt;]]&lt;&gt;"",Weekly[[#This Row],[SVC_P]]=TRUE,Weekly[[#This Row],[Actual]]=TRUE),BA200+Weekly[[#This Row],[H Odds &lt;]]-1,IF(AND(Weekly[[#This Row],[H Odds &lt;]]&lt;&gt;"",Weekly[[#This Row],[SVC_P]]=TRUE,Weekly[[#This Row],[Actual]]=FALSE),BA200-1,BA200)))</f>
        <v>57.589999999999996</v>
      </c>
      <c r="BB201" s="38">
        <f>IF(Weekly[[#This Row],[H Odds &lt;]]="",BB200,IF(AND(Weekly[[#This Row],[H Odds &lt;]]&lt;&gt;"",Weekly[[#This Row],[ADBC_P]]=TRUE,Weekly[[#This Row],[Actual]]=TRUE),BB200+Weekly[[#This Row],[H Odds &lt;]]-1,IF(AND(Weekly[[#This Row],[H Odds &lt;]]&lt;&gt;"",Weekly[[#This Row],[ADBC_P]]=TRUE,Weekly[[#This Row],[Actual]]=FALSE),BB200-1,BB200)))</f>
        <v>45.059999999999995</v>
      </c>
      <c r="BC201" s="38">
        <f>IF(Weekly[[#This Row],[H Odds &lt;]]="",BC200,IF(AND(Weekly[[#This Row],[H Odds &lt;]]&lt;&gt;"",Weekly[[#This Row],[RFC_P]]=TRUE,Weekly[[#This Row],[Actual]]=TRUE),BC200+Weekly[[#This Row],[H Odds &lt;]]-1,IF(AND(Weekly[[#This Row],[H Odds &lt;]]&lt;&gt;"",Weekly[[#This Row],[RFC_P]]=TRUE,Weekly[[#This Row],[Actual]]=FALSE),BC200-1,BC200)))</f>
        <v>44.809999999999995</v>
      </c>
      <c r="BD201" s="38">
        <f>IF(Weekly[[#This Row],[H Odds &lt;]]="",BD200,IF(AND(Weekly[[#This Row],[H Odds &lt;]]&lt;&gt;"",Weekly[[#This Row],[GBC_P]]=TRUE,Weekly[[#This Row],[Actual]]=TRUE),BD200+Weekly[[#This Row],[H Odds &lt;]]-1,IF(AND(Weekly[[#This Row],[H Odds &lt;]]&lt;&gt;"",Weekly[[#This Row],[GBC_P]]=TRUE,Weekly[[#This Row],[Actual]]=FALSE),BD200-1,BD200)))</f>
        <v>43.76</v>
      </c>
      <c r="BE201" s="38">
        <f>IF(Weekly[[#This Row],[H Odds &lt;]]="",BE200,IF(AND(Weekly[[#This Row],[H Odds &lt;]]&lt;&gt;"",Weekly[[#This Row],[HGBC_P]]=TRUE,Weekly[[#This Row],[Actual]]=TRUE),BE200+Weekly[[#This Row],[H Odds &lt;]]-1,IF(AND(Weekly[[#This Row],[H Odds &lt;]]&lt;&gt;"",Weekly[[#This Row],[HGBC_P]]=TRUE,Weekly[[#This Row],[Actual]]=FALSE),BE200-1,BE200)))</f>
        <v>46.059999999999995</v>
      </c>
      <c r="BF201" s="38">
        <f>IF(Weekly[[#This Row],[H Odds &lt;]]="",BF200,IF(AND(Weekly[[#This Row],[H Odds &lt;]]&lt;&gt;"",Weekly[[#This Row],[XGB_P]]=TRUE,Weekly[[#This Row],[Actual]]=TRUE),BF200+Weekly[[#This Row],[H Odds &lt;]]-1,IF(AND(Weekly[[#This Row],[H Odds &lt;]]&lt;&gt;"",Weekly[[#This Row],[XGB_P]]=TRUE,Weekly[[#This Row],[Actual]]=FALSE),BF200-1,BF200)))</f>
        <v>47.28</v>
      </c>
      <c r="BG201" s="38">
        <f>IF(Weekly[[#This Row],[H Odds &lt;]]="",BG200,IF(AND(Weekly[[#This Row],[H Odds &lt;]]&lt;&gt;"",Weekly[[#This Row],[QDA_P]]=TRUE,Weekly[[#This Row],[Actual]]=TRUE),BG200+Weekly[[#This Row],[H Odds &lt;]]-1,IF(AND(Weekly[[#This Row],[H Odds &lt;]]&lt;&gt;"",Weekly[[#This Row],[QDA_P]]=TRUE,Weekly[[#This Row],[Actual]]=FALSE),BG200-1,BG200)))</f>
        <v>42.779999999999994</v>
      </c>
      <c r="BH201" s="38">
        <f>IF(Weekly[[#This Row],[H Odds &lt;]]="",BH200,IF(AND(Weekly[[#This Row],[H Odds &lt;]]&lt;&gt;"",Weekly[[#This Row],[KNC_P]]=TRUE,Weekly[[#This Row],[Actual]]=TRUE),BH200+Weekly[[#This Row],[H Odds &lt;]]-1,IF(AND(Weekly[[#This Row],[H Odds &lt;]]&lt;&gt;"",Weekly[[#This Row],[KNC_P]]=TRUE,Weekly[[#This Row],[Actual]]=FALSE),BH200-1,BH200)))</f>
        <v>41.05</v>
      </c>
      <c r="BI201" s="38">
        <f>IF(Weekly[[#This Row],[H Odds &lt;]]="",BI200,IF(AND(Weekly[[#This Row],[H Odds &lt;]]&lt;&gt;"",Weekly[[#This Row],[TRUES]]&gt;0,Weekly[[#This Row],[Actual]]=TRUE),BI200+Weekly[[#This Row],[H Odds &lt;]]-1,IF(AND(Weekly[[#This Row],[H Odds &lt;]]&lt;&gt;"",Weekly[[#This Row],[TRUES]]=0),BI200,BI200-1)))</f>
        <v>57.589999999999996</v>
      </c>
      <c r="BJ201" s="38">
        <f>IF(Weekly[[#This Row],[H Odds &lt;]]="",BJ200,IF(AND(Weekly[[#This Row],[H Odds &lt;]]&lt;&gt;"",Weekly[[#This Row],[Actual]]=TRUE),BJ200+Weekly[[#This Row],[H Odds &lt;]]-1,IF(AND(Weekly[[#This Row],[H Odds &lt;]]&lt;&gt;"",Weekly[[#This Row],[Actual]]=FALSE),BJ200-1,BJ200)))</f>
        <v>56.589999999999996</v>
      </c>
      <c r="BK201" s="58">
        <f>IF(AND(Weekly[[#This Row],[TRUES]]&gt;4,Weekly[[#This Row],[Actual]]=TRUE),BK200+Weekly[[#This Row],[BF H Odds]]-1,IF(AND(Weekly[[#This Row],[FALSES]]&gt;4,Weekly[[#This Row],[Actual]]=FALSE),BK200+Weekly[[#This Row],[BF V Odds]]-1,IF(AND(Weekly[[#This Row],[TRUES]]&gt;4,Weekly[[#This Row],[Actual]]=FALSE),BK200-1,IF(AND(Weekly[[#This Row],[FALSES]]&gt;4,Weekly[[#This Row],[Actual]]=TRUE),BK200-1,BK200))))</f>
        <v>35.410000000000025</v>
      </c>
      <c r="BL201" s="58">
        <f>IF(AND(Weekly[[#This Row],[TRUES]]&gt;5,Weekly[[#This Row],[Actual]]=TRUE),BL200+Weekly[[#This Row],[BF H Odds]]-1,IF(AND(Weekly[[#This Row],[FALSES]]&gt;5,Weekly[[#This Row],[Actual]]=FALSE),BL200+Weekly[[#This Row],[BF V Odds]]-1,IF(AND(Weekly[[#This Row],[TRUES]]&gt;5,Weekly[[#This Row],[Actual]]=FALSE),BL200-1,IF(AND(Weekly[[#This Row],[FALSES]]&gt;5,Weekly[[#This Row],[Actual]]=TRUE),BL200-1,BL200))))</f>
        <v>38.300000000000018</v>
      </c>
      <c r="BM201" s="58">
        <f>IF(AND(Weekly[[#This Row],[TRUES]]&gt;6,Weekly[[#This Row],[Actual]]=TRUE),BM200+Weekly[[#This Row],[BF H Odds]]-1,IF(AND(Weekly[[#This Row],[FALSES]]&gt;6,Weekly[[#This Row],[Actual]]=FALSE),BM200+Weekly[[#This Row],[BF V Odds]]-1,IF(AND(Weekly[[#This Row],[TRUES]]&gt;6,Weekly[[#This Row],[Actual]]=FALSE),BM200-1,IF(AND(Weekly[[#This Row],[FALSES]]&gt;6,Weekly[[#This Row],[Actual]]=TRUE),BM200-1,BM200))))</f>
        <v>42.27000000000001</v>
      </c>
    </row>
    <row r="202" spans="1:66" x14ac:dyDescent="0.25">
      <c r="A202" s="34"/>
      <c r="B202" s="10">
        <v>44268</v>
      </c>
      <c r="C202" s="33" t="s">
        <v>13</v>
      </c>
      <c r="D202" s="15" t="s">
        <v>10</v>
      </c>
      <c r="E202" t="b">
        <v>1</v>
      </c>
      <c r="F202" t="b">
        <v>1</v>
      </c>
      <c r="G202" t="b">
        <v>0</v>
      </c>
      <c r="H202" t="b">
        <v>1</v>
      </c>
      <c r="I202" t="b">
        <v>0</v>
      </c>
      <c r="J202" t="b">
        <v>1</v>
      </c>
      <c r="K202" t="b">
        <v>0</v>
      </c>
      <c r="L202" t="b">
        <v>0</v>
      </c>
      <c r="M202" t="s">
        <v>101</v>
      </c>
      <c r="N202">
        <v>5</v>
      </c>
      <c r="O202">
        <f>IF(Weekly[[#This Row],[H/V]]="H",Weekly[[#This Row],[BF H Odds]],IF(Weekly[[#This Row],[H/V]]="V",Weekly[[#This Row],[BF V Odds]],""))</f>
        <v>2.68</v>
      </c>
      <c r="P202" t="b">
        <v>1</v>
      </c>
      <c r="Q202" t="s">
        <v>76</v>
      </c>
      <c r="R202" s="35">
        <f>IFERROR(IF(Weekly[[#This Row],[Won Bet?]]="yes",R201+(Weekly[[#This Row],[BF Odds]]*Weekly[[#This Row],[BF Stake]])-Weekly[[#This Row],[BF Stake]],R201-Weekly[[#This Row],[BF Stake]]),R201)</f>
        <v>162</v>
      </c>
      <c r="S202" s="9">
        <f>IFERROR(IF(Weekly[[#This Row],[Won Bet?]]="yes",S201+(((Weekly[[#This Row],[BF Odds]]*Weekly[[#This Row],[BF Stake]])-Weekly[[#This Row],[BF Stake]])*0.95),S201-Weekly[[#This Row],[BF Stake]]),S201)</f>
        <v>159.15</v>
      </c>
      <c r="T202" s="13">
        <v>2.68</v>
      </c>
      <c r="U202" s="13">
        <v>1.58</v>
      </c>
      <c r="V202" s="24">
        <f>IF(Weekly[[#This Row],[Actual]]="","",IF(AND(Weekly[[#This Row],[SVC_P]]=Weekly[[#This Row],[Actual]],Weekly[[#This Row],[SVC_P]]=TRUE),V201+Weekly[[#This Row],[BF H Odds]]-1,IF(AND(Weekly[[#This Row],[SVC_P]]=Weekly[[#This Row],[Actual]],Weekly[[#This Row],[SVC_P]]=FALSE),V201+Weekly[[#This Row],[BF V Odds]]-1,V201-1)))</f>
        <v>62.430000000000028</v>
      </c>
      <c r="W202" s="24">
        <f>IF(Weekly[[#This Row],[Actual]]="","",IF(AND(Weekly[[#This Row],[SVC_P]]=FALSE,Weekly[[#This Row],[Actual]]=TRUE),W201+Weekly[[#This Row],[BF H Odds]]-1,IF(AND(Weekly[[#This Row],[SVC_P]]=TRUE,Weekly[[#This Row],[Actual]]=FALSE,),W201+Weekly[[#This Row],[BF V Odds]]-1,W201-1)))</f>
        <v>-149.30000000000001</v>
      </c>
      <c r="X202" s="24">
        <f>IF(Weekly[[#This Row],[Actual]]="","",IF(AND(Weekly[[#This Row],[ADBC_P]]=Weekly[[#This Row],[Actual]],Weekly[[#This Row],[ADBC_P]]=TRUE),X201+Weekly[[#This Row],[BF H Odds]]-1,IF(AND(Weekly[[#This Row],[ADBC_P]]=Weekly[[#This Row],[Actual]],Weekly[[#This Row],[ADBC_P]]=FALSE),X201+Weekly[[#This Row],[BF V Odds]]-1,X201-1)))</f>
        <v>47.070000000000022</v>
      </c>
      <c r="Y202" s="24">
        <f>IF(Weekly[[#This Row],[Actual]]="","",IF(AND(Weekly[[#This Row],[ADBC_P]]=FALSE,Weekly[[#This Row],[Actual]]=TRUE),Y201+Weekly[[#This Row],[BF H Odds]]-1,IF(AND(Weekly[[#This Row],[ADBC_P]]=TRUE,Weekly[[#This Row],[Actual]]=FALSE),Y201+Weekly[[#This Row],[BF V Odds]]-1,Y201-1)))</f>
        <v>30.740000000000002</v>
      </c>
      <c r="Z202" s="24">
        <f>IF(Weekly[[#This Row],[Actual]]="","",IF(AND(Weekly[[#This Row],[RFC_P]]=Weekly[[#This Row],[Actual]],Weekly[[#This Row],[RFC_P]]=TRUE),Z201+Weekly[[#This Row],[BF H Odds]]-1,IF(AND(Weekly[[#This Row],[RFC_P]]=Weekly[[#This Row],[Actual]],Weekly[[#This Row],[RFC_P]]=FALSE),Z201+Weekly[[#This Row],[BF V Odds]]-1,Z201-1)))</f>
        <v>33.450000000000031</v>
      </c>
      <c r="AA202" s="24">
        <f>IF(Weekly[[#This Row],[Actual]]="","",IF(AND(Weekly[[#This Row],[RFC_P]]=FALSE,Weekly[[#This Row],[Actual]]=TRUE),AA201+Weekly[[#This Row],[BF H Odds]]-1,IF(AND(Weekly[[#This Row],[RFC_P]]=TRUE,Weekly[[#This Row],[Actual]]=FALSE),AA201+Weekly[[#This Row],[BF V Odds]]-1,AA201-1)))</f>
        <v>44.36</v>
      </c>
      <c r="AB202" s="24">
        <f>IF(Weekly[[#This Row],[Actual]]="","",IF(AND(Weekly[[#This Row],[GBC_P]]=Weekly[[#This Row],[Actual]],Weekly[[#This Row],[GBC_P]]=TRUE),AB201+Weekly[[#This Row],[BF H Odds]]-1,IF(AND(Weekly[[#This Row],[GBC_P]]=Weekly[[#This Row],[Actual]],Weekly[[#This Row],[GBC_P]]=FALSE),AB201+Weekly[[#This Row],[BF V Odds]]-1,AB201-1)))</f>
        <v>28.360000000000007</v>
      </c>
      <c r="AC202" s="24">
        <f>IF(Weekly[[#This Row],[Actual]]="","",IF(AND(Weekly[[#This Row],[GBC_P]]=FALSE,Weekly[[#This Row],[Actual]]=TRUE),AC201+Weekly[[#This Row],[BF H Odds]]-1,IF(AND(Weekly[[#This Row],[GBC_P]]=TRUE,Weekly[[#This Row],[Actual]]=FALSE),AC201+Weekly[[#This Row],[BF V Odds]]-1,AC201-1)))</f>
        <v>49.45</v>
      </c>
      <c r="AD202" s="24">
        <f>IF(Weekly[[#This Row],[Actual]]="","",IF(AND(Weekly[[#This Row],[HGBC_P]]=Weekly[[#This Row],[Actual]],Weekly[[#This Row],[HGBC_P]]=TRUE),AD201+Weekly[[#This Row],[BF H Odds]]-1,IF(AND(Weekly[[#This Row],[HGBC_P]]=Weekly[[#This Row],[Actual]],Weekly[[#This Row],[HGBC_P]]=FALSE),AD201+Weekly[[#This Row],[BF V Odds]]-1,AD201-1)))</f>
        <v>30.420000000000044</v>
      </c>
      <c r="AE202" s="24">
        <f>IF(Weekly[[#This Row],[Actual]]="","",IF(AND(Weekly[[#This Row],[HGBC_P]]=FALSE,Weekly[[#This Row],[Actual]]=TRUE),AE201+Weekly[[#This Row],[BF H Odds]]-1,IF(AND(Weekly[[#This Row],[HGBC_P]]=TRUE,Weekly[[#This Row],[Actual]]=FALSE),AE201+Weekly[[#This Row],[BF V Odds]]-1,AE201-1)))</f>
        <v>47.39</v>
      </c>
      <c r="AF202" s="24">
        <f>IF(Weekly[[#This Row],[Actual]]="","",IF(AND(Weekly[[#This Row],[XGB_P]]=Weekly[[#This Row],[Actual]],Weekly[[#This Row],[XGB_P]]=TRUE),AF201+Weekly[[#This Row],[BF H Odds]]-1,IF(AND(Weekly[[#This Row],[XGB_P]]=Weekly[[#This Row],[Actual]],Weekly[[#This Row],[XGB_P]]=FALSE),AF201+Weekly[[#This Row],[BF V Odds]]-1,AF201-1)))</f>
        <v>38.160000000000025</v>
      </c>
      <c r="AG202" s="24">
        <f>IF(Weekly[[#This Row],[Actual]]="","",IF(AND(Weekly[[#This Row],[XGB_P]]=FALSE,Weekly[[#This Row],[Actual]]=TRUE),AG201+Weekly[[#This Row],[BF H Odds]]-1,IF(AND(Weekly[[#This Row],[XGB_P]]=TRUE,Weekly[[#This Row],[Actual]]=FALSE),AG201+Weekly[[#This Row],[BF V Odds]]-1,AG201-1)))</f>
        <v>39.65</v>
      </c>
      <c r="AH202" s="24">
        <f>IF(Weekly[[#This Row],[Actual]]="","",IF(AND(Weekly[[#This Row],[QDA_P]]=Weekly[[#This Row],[Actual]],Weekly[[#This Row],[QDA_P]]=TRUE),AH201+Weekly[[#This Row],[BF H Odds]]-1,IF(AND(Weekly[[#This Row],[QDA_P]]=Weekly[[#This Row],[Actual]],Weekly[[#This Row],[QDA_P]]=FALSE),AH201+Weekly[[#This Row],[BF V Odds]]-1,AH201-1)))</f>
        <v>16.580000000000016</v>
      </c>
      <c r="AI202" s="24">
        <f>IF(Weekly[[#This Row],[Actual]]="","",IF(AND(Weekly[[#This Row],[QDA_P]]=FALSE,Weekly[[#This Row],[Actual]]=TRUE),AI201+Weekly[[#This Row],[BF H Odds]]-1,IF(AND(Weekly[[#This Row],[QDA_P]]=TRUE,Weekly[[#This Row],[Actual]]=FALSE),AI201+Weekly[[#This Row],[BF V Odds]]-1,AI201-1)))</f>
        <v>61.23</v>
      </c>
      <c r="AJ202" s="24">
        <f>IF(Weekly[[#This Row],[Actual]]="","",IF(AND(Weekly[[#This Row],[KNC_P]]=FALSE,Weekly[[#This Row],[Actual]]=TRUE),AJ201+Weekly[[#This Row],[BF H Odds]]-1,IF(AND(Weekly[[#This Row],[KNC_P]]=TRUE,Weekly[[#This Row],[Actual]]=FALSE),AJ201+Weekly[[#This Row],[BF V Odds]]-1,AJ201-1)))</f>
        <v>37.01</v>
      </c>
      <c r="AK202" s="24">
        <f>IF(Weekly[[#This Row],[Actual]]="","",IF(AND(Weekly[[#This Row],[KNC_P]]=FALSE,Weekly[[#This Row],[Actual]]=TRUE),AK201+Weekly[[#This Row],[BF H Odds]]-1,IF(AND(Weekly[[#This Row],[KNC_P]]=TRUE,Weekly[[#This Row],[Actual]]=FALSE),AK201+Weekly[[#This Row],[BF V Odds]]-1,AK201-1)))</f>
        <v>35.909999999999982</v>
      </c>
      <c r="AL202" s="30">
        <f>IF(Weekly[[#This Row],[Actual]]="","",COUNTIF(Weekly[[#This Row],[SVC_P]:[QDA_P]],TRUE))</f>
        <v>4</v>
      </c>
      <c r="AM202" s="30">
        <f>IF(Weekly[[#This Row],[Actual]]="","",COUNTIF(Weekly[[#This Row],[SVC_P]:[QDA_P]],FALSE))</f>
        <v>3</v>
      </c>
      <c r="AN202" s="36" t="str">
        <f>IF(AND(Weekly[[#This Row],[BF V Odds]]&gt;$BO$6,Weekly[[#This Row],[BF V Odds]] &lt; $BO$7),Weekly[[#This Row],[BF V Odds]],"")</f>
        <v/>
      </c>
      <c r="AO202" s="36" t="str">
        <f>IF(AND(Weekly[[#This Row],[BF H Odds]]&gt;$BO$6, Weekly[[#This Row],[BF H Odds]] &lt; $BO$7),Weekly[[#This Row],[BF H Odds]],"")</f>
        <v/>
      </c>
      <c r="AP202" s="37">
        <f>IF(AND(Weekly[[#This Row],[V Odds &lt;]]="",Weekly[[#This Row],[H Odds &lt;]]=""),AP201,IF(AND(Weekly[[#This Row],[H Odds &lt;]]&lt;&gt;"",Weekly[[#This Row],[SVC_P]]=TRUE,Weekly[[#This Row],[Actual]]=TRUE),AP201+Weekly[[#This Row],[H Odds &lt;]]-1,IF(AND(Weekly[[#This Row],[V Odds &lt;]]&lt;&gt;"",Weekly[[#This Row],[SVC_P]]=FALSE,Weekly[[#This Row],[Actual]]=FALSE),AP201+Weekly[[#This Row],[V Odds &lt;]]-1,IF(AND(Weekly[[#This Row],[V Odds &lt;]]&lt;&gt;"",Weekly[[#This Row],[SVC_P]]=FALSE,Weekly[[#This Row],[Actual]]=TRUE),AP201-1,IF(AND(Weekly[[#This Row],[H Odds &lt;]]&lt;&gt;"",Weekly[[#This Row],[SVC_P]]=TRUE,Weekly[[#This Row],[Actual]]=FALSE),AP201-1,AP201)))))</f>
        <v>62.63000000000001</v>
      </c>
      <c r="AQ202" s="37">
        <f>IF(AND(Weekly[[#This Row],[V Odds &lt;]]="",Weekly[[#This Row],[H Odds &lt;]]=""),AQ201,IF(AND(Weekly[[#This Row],[H Odds &lt;]]&lt;&gt;"",Weekly[[#This Row],[ADBC_P]]=TRUE,Weekly[[#This Row],[Actual]]=TRUE),AQ201+Weekly[[#This Row],[H Odds &lt;]]-1,IF(AND(Weekly[[#This Row],[V Odds &lt;]]&lt;&gt;"",Weekly[[#This Row],[ADBC_P]]=FALSE,Weekly[[#This Row],[Actual]]=FALSE),AQ201+Weekly[[#This Row],[V Odds &lt;]]-1,IF(AND(Weekly[[#This Row],[V Odds &lt;]]&lt;&gt;"",Weekly[[#This Row],[ADBC_P]]=FALSE,Weekly[[#This Row],[Actual]]=TRUE),AQ201-1,IF(AND(Weekly[[#This Row],[H Odds &lt;]]&lt;&gt;"",Weekly[[#This Row],[ADBC_P]]=TRUE,Weekly[[#This Row],[Actual]]=FALSE),AQ201-1,AQ201)))))</f>
        <v>53.379999999999995</v>
      </c>
      <c r="AR202" s="37">
        <f>IF(AND(Weekly[[#This Row],[V Odds &lt;]]="",Weekly[[#This Row],[H Odds &lt;]]=""),AR201,IF(AND(Weekly[[#This Row],[H Odds &lt;]]&lt;&gt;"",Weekly[[#This Row],[RFC_P]]=TRUE,Weekly[[#This Row],[Actual]]=TRUE),AR201+Weekly[[#This Row],[H Odds &lt;]]-1,IF(AND(Weekly[[#This Row],[V Odds &lt;]]&lt;&gt;"",Weekly[[#This Row],[RFC_P]]=FALSE,Weekly[[#This Row],[Actual]]=FALSE),AR201+Weekly[[#This Row],[V Odds &lt;]]-1,IF(AND(Weekly[[#This Row],[V Odds &lt;]]&lt;&gt;"",Weekly[[#This Row],[RFC_P]]=FALSE,Weekly[[#This Row],[Actual]]=TRUE),AR201-1,IF(AND(Weekly[[#This Row],[H Odds &lt;]]&lt;&gt;"",Weekly[[#This Row],[RFC_P]]=TRUE,Weekly[[#This Row],[Actual]]=FALSE),AR201-1,AR201)))))</f>
        <v>49.64</v>
      </c>
      <c r="AS202" s="37">
        <f>IF(AND(Weekly[[#This Row],[V Odds &lt;]]="",Weekly[[#This Row],[H Odds &lt;]]=""),AS201,IF(AND(Weekly[[#This Row],[H Odds &lt;]]&lt;&gt;"",Weekly[[#This Row],[GBC_P]]=TRUE,Weekly[[#This Row],[Actual]]=TRUE),AS201+Weekly[[#This Row],[H Odds &lt;]]-1,IF(AND(Weekly[[#This Row],[V Odds &lt;]]&lt;&gt;"",Weekly[[#This Row],[GBC_P]]=FALSE,Weekly[[#This Row],[Actual]]=FALSE),AS201+Weekly[[#This Row],[V Odds &lt;]]-1,IF(AND(Weekly[[#This Row],[V Odds &lt;]]&lt;&gt;"",Weekly[[#This Row],[GBC_P]]=FALSE,Weekly[[#This Row],[Actual]]=TRUE),AS201-1,IF(AND(Weekly[[#This Row],[H Odds &lt;]]&lt;&gt;"",Weekly[[#This Row],[GBC_P]]=TRUE,Weekly[[#This Row],[Actual]]=FALSE),AS201-1,AS201)))))</f>
        <v>47.08</v>
      </c>
      <c r="AT202" s="37">
        <f>IF(AND(Weekly[[#This Row],[V Odds &lt;]]="",Weekly[[#This Row],[H Odds &lt;]]=""),AT201,IF(AND(Weekly[[#This Row],[H Odds &lt;]]&lt;&gt;"",Weekly[[#This Row],[HGBC_P]]=TRUE,Weekly[[#This Row],[Actual]]=TRUE),AT201+Weekly[[#This Row],[H Odds &lt;]]-1,IF(AND(Weekly[[#This Row],[V Odds &lt;]]&lt;&gt;"",Weekly[[#This Row],[HGBC_P]]=FALSE,Weekly[[#This Row],[Actual]]=FALSE),AT201+Weekly[[#This Row],[V Odds &lt;]]-1,IF(AND(Weekly[[#This Row],[V Odds &lt;]]&lt;&gt;"",Weekly[[#This Row],[HGBC_P]]=FALSE,Weekly[[#This Row],[Actual]]=TRUE),AT201-1,IF(AND(Weekly[[#This Row],[H Odds &lt;]]&lt;&gt;"",Weekly[[#This Row],[HGBC_P]]=TRUE,Weekly[[#This Row],[Actual]]=FALSE),AT201-1,AT201)))))</f>
        <v>46.66</v>
      </c>
      <c r="AU202" s="37">
        <f>IF(AND(Weekly[[#This Row],[V Odds &lt;]]="",Weekly[[#This Row],[H Odds &lt;]]=""),AU201,IF(AND(Weekly[[#This Row],[H Odds &lt;]]&lt;&gt;"",Weekly[[#This Row],[XGB_P]]=TRUE,Weekly[[#This Row],[Actual]]=TRUE),AU201+Weekly[[#This Row],[H Odds &lt;]]-1,IF(AND(Weekly[[#This Row],[V Odds &lt;]]&lt;&gt;"",Weekly[[#This Row],[XGB_P]]=FALSE,Weekly[[#This Row],[Actual]]=FALSE),AU201+Weekly[[#This Row],[V Odds &lt;]]-1,IF(AND(Weekly[[#This Row],[V Odds &lt;]]&lt;&gt;"",Weekly[[#This Row],[XGB_P]]=FALSE,Weekly[[#This Row],[Actual]]=TRUE),AU201-1,IF(AND(Weekly[[#This Row],[H Odds &lt;]]&lt;&gt;"",Weekly[[#This Row],[XGB_P]]=TRUE,Weekly[[#This Row],[Actual]]=FALSE),AU201-1,AU201)))))</f>
        <v>50.010000000000005</v>
      </c>
      <c r="AV202" s="37">
        <f>IF(AND(Weekly[[#This Row],[V Odds &lt;]]="",Weekly[[#This Row],[H Odds &lt;]]=""),AV201,IF(AND(Weekly[[#This Row],[H Odds &lt;]]&lt;&gt;"",Weekly[[#This Row],[QDA_P]]=TRUE,Weekly[[#This Row],[Actual]]=TRUE),AV201+Weekly[[#This Row],[H Odds &lt;]]-1,IF(AND(Weekly[[#This Row],[V Odds &lt;]]&lt;&gt;"",Weekly[[#This Row],[QDA_P]]=FALSE,Weekly[[#This Row],[Actual]]=FALSE),AV201+Weekly[[#This Row],[V Odds &lt;]]-1,IF(AND(Weekly[[#This Row],[V Odds &lt;]]&lt;&gt;"",Weekly[[#This Row],[QDA_P]]=FALSE,Weekly[[#This Row],[Actual]]=TRUE),AV201-1,IF(AND(Weekly[[#This Row],[H Odds &lt;]]&lt;&gt;"",Weekly[[#This Row],[QDA_P]]=TRUE,Weekly[[#This Row],[Actual]]=FALSE),AV201-1,AV201)))))</f>
        <v>45.79999999999999</v>
      </c>
      <c r="AW202" s="37">
        <f>IF(AND(Weekly[[#This Row],[H Odds &lt;]]="",Weekly[[#This Row],[V Odds &lt;]]=""),AW201,IF(AND(Weekly[[#This Row],[KNC_P]]=Weekly[[#This Row],[Actual]],Weekly[[#This Row],[KNC_P]]=TRUE),AW201+Weekly[[#This Row],[BF H Odds]]-1,IF(AND(Weekly[[#This Row],[KNC_P]]=Weekly[[#This Row],[Actual]],Weekly[[#This Row],[KNC_P]]=FALSE),AW201+Weekly[[#This Row],[BF V Odds]]-1,AW201-1)))</f>
        <v>42.81</v>
      </c>
      <c r="AX202" s="37">
        <f>IF(AND(Weekly[[#This Row],[V Odds &lt;]]="",Weekly[[#This Row],[H Odds &lt;]]=""),AX201,IF(AND(Weekly[[#This Row],[V Odds &lt;]]&lt;&gt;"",Weekly[[#This Row],[FALSES]]&gt;0,Weekly[[#This Row],[Actual]]=FALSE),AX201+Weekly[[#This Row],[V Odds &lt;]]-1,IF(AND(Weekly[[#This Row],[H Odds &lt;]]&lt;&gt;"",Weekly[[#This Row],[TRUES]]&gt;0,Weekly[[#This Row],[Actual]]=TRUE),AX201+Weekly[[#This Row],[H Odds &lt;]]-1,IF(AND(Weekly[[#This Row],[V Odds &lt;]]&lt;&gt;"",Weekly[[#This Row],[FALSES]]=0),AX201,IF(AND(Weekly[[#This Row],[H Odds &lt;]]&lt;&gt;"",Weekly[[#This Row],[TRUES]]=0),AX201,AX201-1)))))</f>
        <v>66.749999999999986</v>
      </c>
      <c r="AY202" s="37">
        <f>IF(AND(Weekly[[#This Row],[V Odds &lt;]]="",Weekly[[#This Row],[H Odds &lt;]]=""),AY201,IF(AND(Weekly[[#This Row],[V Odds &lt;]]&lt;&gt;"",Weekly[[#This Row],[FALSES]]&gt;0,Weekly[[#This Row],[Actual]]=FALSE),AY201+((Weekly[[#This Row],[V Odds &lt;]]-1)*0.92),IF(AND(Weekly[[#This Row],[H Odds &lt;]]&lt;&gt;"",Weekly[[#This Row],[TRUES]]&gt;0,Weekly[[#This Row],[Actual]]=TRUE),AY201+((Weekly[[#This Row],[H Odds &lt;]]-1)*0.92),IF(AND(Weekly[[#This Row],[V Odds &lt;]]&lt;&gt;"",Weekly[[#This Row],[FALSES]]=0),AY201,IF(AND(Weekly[[#This Row],[H Odds &lt;]]&lt;&gt;"",Weekly[[#This Row],[TRUES]]=0),AY201,AY201-1)))))</f>
        <v>62.610000000000014</v>
      </c>
      <c r="AZ202" s="37">
        <f>IF(AND(Weekly[[#This Row],[V Odds &lt;]]="",Weekly[[#This Row],[H Odds &lt;]]=""),AZ201,IF(AND(Weekly[[#This Row],[V Odds &lt;]]&lt;&gt;"",Weekly[[#This Row],[Actual]]=FALSE),AZ201+Weekly[[#This Row],[V Odds &lt;]]-1,IF(AND(Weekly[[#This Row],[H Odds &lt;]]&lt;&gt;"",Weekly[[#This Row],[Actual]]=TRUE),AZ201+Weekly[[#This Row],[H Odds &lt;]]-1,AZ201-1)))</f>
        <v>66.719999999999985</v>
      </c>
      <c r="BA202" s="38">
        <f>IF(Weekly[[#This Row],[H Odds &lt;]]="",BA201,IF(AND(Weekly[[#This Row],[H Odds &lt;]]&lt;&gt;"",Weekly[[#This Row],[SVC_P]]=TRUE,Weekly[[#This Row],[Actual]]=TRUE),BA201+Weekly[[#This Row],[H Odds &lt;]]-1,IF(AND(Weekly[[#This Row],[H Odds &lt;]]&lt;&gt;"",Weekly[[#This Row],[SVC_P]]=TRUE,Weekly[[#This Row],[Actual]]=FALSE),BA201-1,BA201)))</f>
        <v>57.589999999999996</v>
      </c>
      <c r="BB202" s="38">
        <f>IF(Weekly[[#This Row],[H Odds &lt;]]="",BB201,IF(AND(Weekly[[#This Row],[H Odds &lt;]]&lt;&gt;"",Weekly[[#This Row],[ADBC_P]]=TRUE,Weekly[[#This Row],[Actual]]=TRUE),BB201+Weekly[[#This Row],[H Odds &lt;]]-1,IF(AND(Weekly[[#This Row],[H Odds &lt;]]&lt;&gt;"",Weekly[[#This Row],[ADBC_P]]=TRUE,Weekly[[#This Row],[Actual]]=FALSE),BB201-1,BB201)))</f>
        <v>45.059999999999995</v>
      </c>
      <c r="BC202" s="38">
        <f>IF(Weekly[[#This Row],[H Odds &lt;]]="",BC201,IF(AND(Weekly[[#This Row],[H Odds &lt;]]&lt;&gt;"",Weekly[[#This Row],[RFC_P]]=TRUE,Weekly[[#This Row],[Actual]]=TRUE),BC201+Weekly[[#This Row],[H Odds &lt;]]-1,IF(AND(Weekly[[#This Row],[H Odds &lt;]]&lt;&gt;"",Weekly[[#This Row],[RFC_P]]=TRUE,Weekly[[#This Row],[Actual]]=FALSE),BC201-1,BC201)))</f>
        <v>44.809999999999995</v>
      </c>
      <c r="BD202" s="38">
        <f>IF(Weekly[[#This Row],[H Odds &lt;]]="",BD201,IF(AND(Weekly[[#This Row],[H Odds &lt;]]&lt;&gt;"",Weekly[[#This Row],[GBC_P]]=TRUE,Weekly[[#This Row],[Actual]]=TRUE),BD201+Weekly[[#This Row],[H Odds &lt;]]-1,IF(AND(Weekly[[#This Row],[H Odds &lt;]]&lt;&gt;"",Weekly[[#This Row],[GBC_P]]=TRUE,Weekly[[#This Row],[Actual]]=FALSE),BD201-1,BD201)))</f>
        <v>43.76</v>
      </c>
      <c r="BE202" s="38">
        <f>IF(Weekly[[#This Row],[H Odds &lt;]]="",BE201,IF(AND(Weekly[[#This Row],[H Odds &lt;]]&lt;&gt;"",Weekly[[#This Row],[HGBC_P]]=TRUE,Weekly[[#This Row],[Actual]]=TRUE),BE201+Weekly[[#This Row],[H Odds &lt;]]-1,IF(AND(Weekly[[#This Row],[H Odds &lt;]]&lt;&gt;"",Weekly[[#This Row],[HGBC_P]]=TRUE,Weekly[[#This Row],[Actual]]=FALSE),BE201-1,BE201)))</f>
        <v>46.059999999999995</v>
      </c>
      <c r="BF202" s="38">
        <f>IF(Weekly[[#This Row],[H Odds &lt;]]="",BF201,IF(AND(Weekly[[#This Row],[H Odds &lt;]]&lt;&gt;"",Weekly[[#This Row],[XGB_P]]=TRUE,Weekly[[#This Row],[Actual]]=TRUE),BF201+Weekly[[#This Row],[H Odds &lt;]]-1,IF(AND(Weekly[[#This Row],[H Odds &lt;]]&lt;&gt;"",Weekly[[#This Row],[XGB_P]]=TRUE,Weekly[[#This Row],[Actual]]=FALSE),BF201-1,BF201)))</f>
        <v>47.28</v>
      </c>
      <c r="BG202" s="38">
        <f>IF(Weekly[[#This Row],[H Odds &lt;]]="",BG201,IF(AND(Weekly[[#This Row],[H Odds &lt;]]&lt;&gt;"",Weekly[[#This Row],[QDA_P]]=TRUE,Weekly[[#This Row],[Actual]]=TRUE),BG201+Weekly[[#This Row],[H Odds &lt;]]-1,IF(AND(Weekly[[#This Row],[H Odds &lt;]]&lt;&gt;"",Weekly[[#This Row],[QDA_P]]=TRUE,Weekly[[#This Row],[Actual]]=FALSE),BG201-1,BG201)))</f>
        <v>42.779999999999994</v>
      </c>
      <c r="BH202" s="38">
        <f>IF(Weekly[[#This Row],[H Odds &lt;]]="",BH201,IF(AND(Weekly[[#This Row],[H Odds &lt;]]&lt;&gt;"",Weekly[[#This Row],[KNC_P]]=TRUE,Weekly[[#This Row],[Actual]]=TRUE),BH201+Weekly[[#This Row],[H Odds &lt;]]-1,IF(AND(Weekly[[#This Row],[H Odds &lt;]]&lt;&gt;"",Weekly[[#This Row],[KNC_P]]=TRUE,Weekly[[#This Row],[Actual]]=FALSE),BH201-1,BH201)))</f>
        <v>41.05</v>
      </c>
      <c r="BI202" s="38">
        <f>IF(Weekly[[#This Row],[H Odds &lt;]]="",BI201,IF(AND(Weekly[[#This Row],[H Odds &lt;]]&lt;&gt;"",Weekly[[#This Row],[TRUES]]&gt;0,Weekly[[#This Row],[Actual]]=TRUE),BI201+Weekly[[#This Row],[H Odds &lt;]]-1,IF(AND(Weekly[[#This Row],[H Odds &lt;]]&lt;&gt;"",Weekly[[#This Row],[TRUES]]=0),BI201,BI201-1)))</f>
        <v>57.589999999999996</v>
      </c>
      <c r="BJ202" s="38">
        <f>IF(Weekly[[#This Row],[H Odds &lt;]]="",BJ201,IF(AND(Weekly[[#This Row],[H Odds &lt;]]&lt;&gt;"",Weekly[[#This Row],[Actual]]=TRUE),BJ201+Weekly[[#This Row],[H Odds &lt;]]-1,IF(AND(Weekly[[#This Row],[H Odds &lt;]]&lt;&gt;"",Weekly[[#This Row],[Actual]]=FALSE),BJ201-1,BJ201)))</f>
        <v>56.589999999999996</v>
      </c>
      <c r="BK202" s="58">
        <f>IF(AND(Weekly[[#This Row],[TRUES]]&gt;4,Weekly[[#This Row],[Actual]]=TRUE),BK201+Weekly[[#This Row],[BF H Odds]]-1,IF(AND(Weekly[[#This Row],[FALSES]]&gt;4,Weekly[[#This Row],[Actual]]=FALSE),BK201+Weekly[[#This Row],[BF V Odds]]-1,IF(AND(Weekly[[#This Row],[TRUES]]&gt;4,Weekly[[#This Row],[Actual]]=FALSE),BK201-1,IF(AND(Weekly[[#This Row],[FALSES]]&gt;4,Weekly[[#This Row],[Actual]]=TRUE),BK201-1,BK201))))</f>
        <v>35.410000000000025</v>
      </c>
      <c r="BL202" s="58">
        <f>IF(AND(Weekly[[#This Row],[TRUES]]&gt;5,Weekly[[#This Row],[Actual]]=TRUE),BL201+Weekly[[#This Row],[BF H Odds]]-1,IF(AND(Weekly[[#This Row],[FALSES]]&gt;5,Weekly[[#This Row],[Actual]]=FALSE),BL201+Weekly[[#This Row],[BF V Odds]]-1,IF(AND(Weekly[[#This Row],[TRUES]]&gt;5,Weekly[[#This Row],[Actual]]=FALSE),BL201-1,IF(AND(Weekly[[#This Row],[FALSES]]&gt;5,Weekly[[#This Row],[Actual]]=TRUE),BL201-1,BL201))))</f>
        <v>38.300000000000018</v>
      </c>
      <c r="BM202" s="58">
        <f>IF(AND(Weekly[[#This Row],[TRUES]]&gt;6,Weekly[[#This Row],[Actual]]=TRUE),BM201+Weekly[[#This Row],[BF H Odds]]-1,IF(AND(Weekly[[#This Row],[FALSES]]&gt;6,Weekly[[#This Row],[Actual]]=FALSE),BM201+Weekly[[#This Row],[BF V Odds]]-1,IF(AND(Weekly[[#This Row],[TRUES]]&gt;6,Weekly[[#This Row],[Actual]]=FALSE),BM201-1,IF(AND(Weekly[[#This Row],[FALSES]]&gt;6,Weekly[[#This Row],[Actual]]=TRUE),BM201-1,BM201))))</f>
        <v>42.27000000000001</v>
      </c>
    </row>
    <row r="203" spans="1:66" x14ac:dyDescent="0.25">
      <c r="A203" s="34"/>
      <c r="B203" s="10">
        <v>44268</v>
      </c>
      <c r="C203" s="33" t="s">
        <v>19</v>
      </c>
      <c r="D203" s="15" t="s">
        <v>29</v>
      </c>
      <c r="E203" t="b">
        <v>1</v>
      </c>
      <c r="F203" t="b">
        <v>0</v>
      </c>
      <c r="G203" t="b">
        <v>1</v>
      </c>
      <c r="H203" t="b">
        <v>1</v>
      </c>
      <c r="I203" t="b">
        <v>1</v>
      </c>
      <c r="J203" t="b">
        <v>0</v>
      </c>
      <c r="K203" t="b">
        <v>0</v>
      </c>
      <c r="L203" t="b">
        <v>1</v>
      </c>
      <c r="M203" t="s">
        <v>100</v>
      </c>
      <c r="N203">
        <v>5</v>
      </c>
      <c r="O203">
        <f>IF(Weekly[[#This Row],[H/V]]="H",Weekly[[#This Row],[BF H Odds]],IF(Weekly[[#This Row],[H/V]]="V",Weekly[[#This Row],[BF V Odds]],""))</f>
        <v>2.86</v>
      </c>
      <c r="P203" t="b">
        <v>0</v>
      </c>
      <c r="Q203" t="s">
        <v>76</v>
      </c>
      <c r="R203" s="35">
        <f>IFERROR(IF(Weekly[[#This Row],[Won Bet?]]="yes",R202+(Weekly[[#This Row],[BF Odds]]*Weekly[[#This Row],[BF Stake]])-Weekly[[#This Row],[BF Stake]],R202-Weekly[[#This Row],[BF Stake]]),R202)</f>
        <v>157</v>
      </c>
      <c r="S203" s="9">
        <f>IFERROR(IF(Weekly[[#This Row],[Won Bet?]]="yes",S202+(((Weekly[[#This Row],[BF Odds]]*Weekly[[#This Row],[BF Stake]])-Weekly[[#This Row],[BF Stake]])*0.95),S202-Weekly[[#This Row],[BF Stake]]),S202)</f>
        <v>154.15</v>
      </c>
      <c r="T203" s="13">
        <v>1.51</v>
      </c>
      <c r="U203" s="13">
        <v>2.86</v>
      </c>
      <c r="V203" s="24">
        <f>IF(Weekly[[#This Row],[Actual]]="","",IF(AND(Weekly[[#This Row],[SVC_P]]=Weekly[[#This Row],[Actual]],Weekly[[#This Row],[SVC_P]]=TRUE),V202+Weekly[[#This Row],[BF H Odds]]-1,IF(AND(Weekly[[#This Row],[SVC_P]]=Weekly[[#This Row],[Actual]],Weekly[[#This Row],[SVC_P]]=FALSE),V202+Weekly[[#This Row],[BF V Odds]]-1,V202-1)))</f>
        <v>61.430000000000028</v>
      </c>
      <c r="W203" s="24">
        <f>IF(Weekly[[#This Row],[Actual]]="","",IF(AND(Weekly[[#This Row],[SVC_P]]=FALSE,Weekly[[#This Row],[Actual]]=TRUE),W202+Weekly[[#This Row],[BF H Odds]]-1,IF(AND(Weekly[[#This Row],[SVC_P]]=TRUE,Weekly[[#This Row],[Actual]]=FALSE,),W202+Weekly[[#This Row],[BF V Odds]]-1,W202-1)))</f>
        <v>-150.30000000000001</v>
      </c>
      <c r="X203" s="24">
        <f>IF(Weekly[[#This Row],[Actual]]="","",IF(AND(Weekly[[#This Row],[ADBC_P]]=Weekly[[#This Row],[Actual]],Weekly[[#This Row],[ADBC_P]]=TRUE),X202+Weekly[[#This Row],[BF H Odds]]-1,IF(AND(Weekly[[#This Row],[ADBC_P]]=Weekly[[#This Row],[Actual]],Weekly[[#This Row],[ADBC_P]]=FALSE),X202+Weekly[[#This Row],[BF V Odds]]-1,X202-1)))</f>
        <v>47.58000000000002</v>
      </c>
      <c r="Y203" s="24">
        <f>IF(Weekly[[#This Row],[Actual]]="","",IF(AND(Weekly[[#This Row],[ADBC_P]]=FALSE,Weekly[[#This Row],[Actual]]=TRUE),Y202+Weekly[[#This Row],[BF H Odds]]-1,IF(AND(Weekly[[#This Row],[ADBC_P]]=TRUE,Weekly[[#This Row],[Actual]]=FALSE),Y202+Weekly[[#This Row],[BF V Odds]]-1,Y202-1)))</f>
        <v>29.740000000000002</v>
      </c>
      <c r="Z203" s="24">
        <f>IF(Weekly[[#This Row],[Actual]]="","",IF(AND(Weekly[[#This Row],[RFC_P]]=Weekly[[#This Row],[Actual]],Weekly[[#This Row],[RFC_P]]=TRUE),Z202+Weekly[[#This Row],[BF H Odds]]-1,IF(AND(Weekly[[#This Row],[RFC_P]]=Weekly[[#This Row],[Actual]],Weekly[[#This Row],[RFC_P]]=FALSE),Z202+Weekly[[#This Row],[BF V Odds]]-1,Z202-1)))</f>
        <v>32.450000000000031</v>
      </c>
      <c r="AA203" s="24">
        <f>IF(Weekly[[#This Row],[Actual]]="","",IF(AND(Weekly[[#This Row],[RFC_P]]=FALSE,Weekly[[#This Row],[Actual]]=TRUE),AA202+Weekly[[#This Row],[BF H Odds]]-1,IF(AND(Weekly[[#This Row],[RFC_P]]=TRUE,Weekly[[#This Row],[Actual]]=FALSE),AA202+Weekly[[#This Row],[BF V Odds]]-1,AA202-1)))</f>
        <v>44.87</v>
      </c>
      <c r="AB203" s="24">
        <f>IF(Weekly[[#This Row],[Actual]]="","",IF(AND(Weekly[[#This Row],[GBC_P]]=Weekly[[#This Row],[Actual]],Weekly[[#This Row],[GBC_P]]=TRUE),AB202+Weekly[[#This Row],[BF H Odds]]-1,IF(AND(Weekly[[#This Row],[GBC_P]]=Weekly[[#This Row],[Actual]],Weekly[[#This Row],[GBC_P]]=FALSE),AB202+Weekly[[#This Row],[BF V Odds]]-1,AB202-1)))</f>
        <v>27.360000000000007</v>
      </c>
      <c r="AC203" s="24">
        <f>IF(Weekly[[#This Row],[Actual]]="","",IF(AND(Weekly[[#This Row],[GBC_P]]=FALSE,Weekly[[#This Row],[Actual]]=TRUE),AC202+Weekly[[#This Row],[BF H Odds]]-1,IF(AND(Weekly[[#This Row],[GBC_P]]=TRUE,Weekly[[#This Row],[Actual]]=FALSE),AC202+Weekly[[#This Row],[BF V Odds]]-1,AC202-1)))</f>
        <v>49.96</v>
      </c>
      <c r="AD203" s="24">
        <f>IF(Weekly[[#This Row],[Actual]]="","",IF(AND(Weekly[[#This Row],[HGBC_P]]=Weekly[[#This Row],[Actual]],Weekly[[#This Row],[HGBC_P]]=TRUE),AD202+Weekly[[#This Row],[BF H Odds]]-1,IF(AND(Weekly[[#This Row],[HGBC_P]]=Weekly[[#This Row],[Actual]],Weekly[[#This Row],[HGBC_P]]=FALSE),AD202+Weekly[[#This Row],[BF V Odds]]-1,AD202-1)))</f>
        <v>29.420000000000044</v>
      </c>
      <c r="AE203" s="24">
        <f>IF(Weekly[[#This Row],[Actual]]="","",IF(AND(Weekly[[#This Row],[HGBC_P]]=FALSE,Weekly[[#This Row],[Actual]]=TRUE),AE202+Weekly[[#This Row],[BF H Odds]]-1,IF(AND(Weekly[[#This Row],[HGBC_P]]=TRUE,Weekly[[#This Row],[Actual]]=FALSE),AE202+Weekly[[#This Row],[BF V Odds]]-1,AE202-1)))</f>
        <v>47.9</v>
      </c>
      <c r="AF203" s="24">
        <f>IF(Weekly[[#This Row],[Actual]]="","",IF(AND(Weekly[[#This Row],[XGB_P]]=Weekly[[#This Row],[Actual]],Weekly[[#This Row],[XGB_P]]=TRUE),AF202+Weekly[[#This Row],[BF H Odds]]-1,IF(AND(Weekly[[#This Row],[XGB_P]]=Weekly[[#This Row],[Actual]],Weekly[[#This Row],[XGB_P]]=FALSE),AF202+Weekly[[#This Row],[BF V Odds]]-1,AF202-1)))</f>
        <v>38.670000000000023</v>
      </c>
      <c r="AG203" s="24">
        <f>IF(Weekly[[#This Row],[Actual]]="","",IF(AND(Weekly[[#This Row],[XGB_P]]=FALSE,Weekly[[#This Row],[Actual]]=TRUE),AG202+Weekly[[#This Row],[BF H Odds]]-1,IF(AND(Weekly[[#This Row],[XGB_P]]=TRUE,Weekly[[#This Row],[Actual]]=FALSE),AG202+Weekly[[#This Row],[BF V Odds]]-1,AG202-1)))</f>
        <v>38.65</v>
      </c>
      <c r="AH203" s="24">
        <f>IF(Weekly[[#This Row],[Actual]]="","",IF(AND(Weekly[[#This Row],[QDA_P]]=Weekly[[#This Row],[Actual]],Weekly[[#This Row],[QDA_P]]=TRUE),AH202+Weekly[[#This Row],[BF H Odds]]-1,IF(AND(Weekly[[#This Row],[QDA_P]]=Weekly[[#This Row],[Actual]],Weekly[[#This Row],[QDA_P]]=FALSE),AH202+Weekly[[#This Row],[BF V Odds]]-1,AH202-1)))</f>
        <v>17.090000000000018</v>
      </c>
      <c r="AI203" s="24">
        <f>IF(Weekly[[#This Row],[Actual]]="","",IF(AND(Weekly[[#This Row],[QDA_P]]=FALSE,Weekly[[#This Row],[Actual]]=TRUE),AI202+Weekly[[#This Row],[BF H Odds]]-1,IF(AND(Weekly[[#This Row],[QDA_P]]=TRUE,Weekly[[#This Row],[Actual]]=FALSE),AI202+Weekly[[#This Row],[BF V Odds]]-1,AI202-1)))</f>
        <v>60.23</v>
      </c>
      <c r="AJ203" s="24">
        <f>IF(Weekly[[#This Row],[Actual]]="","",IF(AND(Weekly[[#This Row],[KNC_P]]=FALSE,Weekly[[#This Row],[Actual]]=TRUE),AJ202+Weekly[[#This Row],[BF H Odds]]-1,IF(AND(Weekly[[#This Row],[KNC_P]]=TRUE,Weekly[[#This Row],[Actual]]=FALSE),AJ202+Weekly[[#This Row],[BF V Odds]]-1,AJ202-1)))</f>
        <v>37.519999999999996</v>
      </c>
      <c r="AK203" s="24">
        <f>IF(Weekly[[#This Row],[Actual]]="","",IF(AND(Weekly[[#This Row],[KNC_P]]=FALSE,Weekly[[#This Row],[Actual]]=TRUE),AK202+Weekly[[#This Row],[BF H Odds]]-1,IF(AND(Weekly[[#This Row],[KNC_P]]=TRUE,Weekly[[#This Row],[Actual]]=FALSE),AK202+Weekly[[#This Row],[BF V Odds]]-1,AK202-1)))</f>
        <v>36.41999999999998</v>
      </c>
      <c r="AL203" s="30">
        <f>IF(Weekly[[#This Row],[Actual]]="","",COUNTIF(Weekly[[#This Row],[SVC_P]:[QDA_P]],TRUE))</f>
        <v>4</v>
      </c>
      <c r="AM203" s="30">
        <f>IF(Weekly[[#This Row],[Actual]]="","",COUNTIF(Weekly[[#This Row],[SVC_P]:[QDA_P]],FALSE))</f>
        <v>3</v>
      </c>
      <c r="AN203" s="36" t="str">
        <f>IF(AND(Weekly[[#This Row],[BF V Odds]]&gt;$BO$6,Weekly[[#This Row],[BF V Odds]] &lt; $BO$7),Weekly[[#This Row],[BF V Odds]],"")</f>
        <v/>
      </c>
      <c r="AO203" s="36" t="str">
        <f>IF(AND(Weekly[[#This Row],[BF H Odds]]&gt;$BO$6, Weekly[[#This Row],[BF H Odds]] &lt; $BO$7),Weekly[[#This Row],[BF H Odds]],"")</f>
        <v/>
      </c>
      <c r="AP203" s="37">
        <f>IF(AND(Weekly[[#This Row],[V Odds &lt;]]="",Weekly[[#This Row],[H Odds &lt;]]=""),AP202,IF(AND(Weekly[[#This Row],[H Odds &lt;]]&lt;&gt;"",Weekly[[#This Row],[SVC_P]]=TRUE,Weekly[[#This Row],[Actual]]=TRUE),AP202+Weekly[[#This Row],[H Odds &lt;]]-1,IF(AND(Weekly[[#This Row],[V Odds &lt;]]&lt;&gt;"",Weekly[[#This Row],[SVC_P]]=FALSE,Weekly[[#This Row],[Actual]]=FALSE),AP202+Weekly[[#This Row],[V Odds &lt;]]-1,IF(AND(Weekly[[#This Row],[V Odds &lt;]]&lt;&gt;"",Weekly[[#This Row],[SVC_P]]=FALSE,Weekly[[#This Row],[Actual]]=TRUE),AP202-1,IF(AND(Weekly[[#This Row],[H Odds &lt;]]&lt;&gt;"",Weekly[[#This Row],[SVC_P]]=TRUE,Weekly[[#This Row],[Actual]]=FALSE),AP202-1,AP202)))))</f>
        <v>62.63000000000001</v>
      </c>
      <c r="AQ203" s="37">
        <f>IF(AND(Weekly[[#This Row],[V Odds &lt;]]="",Weekly[[#This Row],[H Odds &lt;]]=""),AQ202,IF(AND(Weekly[[#This Row],[H Odds &lt;]]&lt;&gt;"",Weekly[[#This Row],[ADBC_P]]=TRUE,Weekly[[#This Row],[Actual]]=TRUE),AQ202+Weekly[[#This Row],[H Odds &lt;]]-1,IF(AND(Weekly[[#This Row],[V Odds &lt;]]&lt;&gt;"",Weekly[[#This Row],[ADBC_P]]=FALSE,Weekly[[#This Row],[Actual]]=FALSE),AQ202+Weekly[[#This Row],[V Odds &lt;]]-1,IF(AND(Weekly[[#This Row],[V Odds &lt;]]&lt;&gt;"",Weekly[[#This Row],[ADBC_P]]=FALSE,Weekly[[#This Row],[Actual]]=TRUE),AQ202-1,IF(AND(Weekly[[#This Row],[H Odds &lt;]]&lt;&gt;"",Weekly[[#This Row],[ADBC_P]]=TRUE,Weekly[[#This Row],[Actual]]=FALSE),AQ202-1,AQ202)))))</f>
        <v>53.379999999999995</v>
      </c>
      <c r="AR203" s="37">
        <f>IF(AND(Weekly[[#This Row],[V Odds &lt;]]="",Weekly[[#This Row],[H Odds &lt;]]=""),AR202,IF(AND(Weekly[[#This Row],[H Odds &lt;]]&lt;&gt;"",Weekly[[#This Row],[RFC_P]]=TRUE,Weekly[[#This Row],[Actual]]=TRUE),AR202+Weekly[[#This Row],[H Odds &lt;]]-1,IF(AND(Weekly[[#This Row],[V Odds &lt;]]&lt;&gt;"",Weekly[[#This Row],[RFC_P]]=FALSE,Weekly[[#This Row],[Actual]]=FALSE),AR202+Weekly[[#This Row],[V Odds &lt;]]-1,IF(AND(Weekly[[#This Row],[V Odds &lt;]]&lt;&gt;"",Weekly[[#This Row],[RFC_P]]=FALSE,Weekly[[#This Row],[Actual]]=TRUE),AR202-1,IF(AND(Weekly[[#This Row],[H Odds &lt;]]&lt;&gt;"",Weekly[[#This Row],[RFC_P]]=TRUE,Weekly[[#This Row],[Actual]]=FALSE),AR202-1,AR202)))))</f>
        <v>49.64</v>
      </c>
      <c r="AS203" s="37">
        <f>IF(AND(Weekly[[#This Row],[V Odds &lt;]]="",Weekly[[#This Row],[H Odds &lt;]]=""),AS202,IF(AND(Weekly[[#This Row],[H Odds &lt;]]&lt;&gt;"",Weekly[[#This Row],[GBC_P]]=TRUE,Weekly[[#This Row],[Actual]]=TRUE),AS202+Weekly[[#This Row],[H Odds &lt;]]-1,IF(AND(Weekly[[#This Row],[V Odds &lt;]]&lt;&gt;"",Weekly[[#This Row],[GBC_P]]=FALSE,Weekly[[#This Row],[Actual]]=FALSE),AS202+Weekly[[#This Row],[V Odds &lt;]]-1,IF(AND(Weekly[[#This Row],[V Odds &lt;]]&lt;&gt;"",Weekly[[#This Row],[GBC_P]]=FALSE,Weekly[[#This Row],[Actual]]=TRUE),AS202-1,IF(AND(Weekly[[#This Row],[H Odds &lt;]]&lt;&gt;"",Weekly[[#This Row],[GBC_P]]=TRUE,Weekly[[#This Row],[Actual]]=FALSE),AS202-1,AS202)))))</f>
        <v>47.08</v>
      </c>
      <c r="AT203" s="37">
        <f>IF(AND(Weekly[[#This Row],[V Odds &lt;]]="",Weekly[[#This Row],[H Odds &lt;]]=""),AT202,IF(AND(Weekly[[#This Row],[H Odds &lt;]]&lt;&gt;"",Weekly[[#This Row],[HGBC_P]]=TRUE,Weekly[[#This Row],[Actual]]=TRUE),AT202+Weekly[[#This Row],[H Odds &lt;]]-1,IF(AND(Weekly[[#This Row],[V Odds &lt;]]&lt;&gt;"",Weekly[[#This Row],[HGBC_P]]=FALSE,Weekly[[#This Row],[Actual]]=FALSE),AT202+Weekly[[#This Row],[V Odds &lt;]]-1,IF(AND(Weekly[[#This Row],[V Odds &lt;]]&lt;&gt;"",Weekly[[#This Row],[HGBC_P]]=FALSE,Weekly[[#This Row],[Actual]]=TRUE),AT202-1,IF(AND(Weekly[[#This Row],[H Odds &lt;]]&lt;&gt;"",Weekly[[#This Row],[HGBC_P]]=TRUE,Weekly[[#This Row],[Actual]]=FALSE),AT202-1,AT202)))))</f>
        <v>46.66</v>
      </c>
      <c r="AU203" s="37">
        <f>IF(AND(Weekly[[#This Row],[V Odds &lt;]]="",Weekly[[#This Row],[H Odds &lt;]]=""),AU202,IF(AND(Weekly[[#This Row],[H Odds &lt;]]&lt;&gt;"",Weekly[[#This Row],[XGB_P]]=TRUE,Weekly[[#This Row],[Actual]]=TRUE),AU202+Weekly[[#This Row],[H Odds &lt;]]-1,IF(AND(Weekly[[#This Row],[V Odds &lt;]]&lt;&gt;"",Weekly[[#This Row],[XGB_P]]=FALSE,Weekly[[#This Row],[Actual]]=FALSE),AU202+Weekly[[#This Row],[V Odds &lt;]]-1,IF(AND(Weekly[[#This Row],[V Odds &lt;]]&lt;&gt;"",Weekly[[#This Row],[XGB_P]]=FALSE,Weekly[[#This Row],[Actual]]=TRUE),AU202-1,IF(AND(Weekly[[#This Row],[H Odds &lt;]]&lt;&gt;"",Weekly[[#This Row],[XGB_P]]=TRUE,Weekly[[#This Row],[Actual]]=FALSE),AU202-1,AU202)))))</f>
        <v>50.010000000000005</v>
      </c>
      <c r="AV203" s="37">
        <f>IF(AND(Weekly[[#This Row],[V Odds &lt;]]="",Weekly[[#This Row],[H Odds &lt;]]=""),AV202,IF(AND(Weekly[[#This Row],[H Odds &lt;]]&lt;&gt;"",Weekly[[#This Row],[QDA_P]]=TRUE,Weekly[[#This Row],[Actual]]=TRUE),AV202+Weekly[[#This Row],[H Odds &lt;]]-1,IF(AND(Weekly[[#This Row],[V Odds &lt;]]&lt;&gt;"",Weekly[[#This Row],[QDA_P]]=FALSE,Weekly[[#This Row],[Actual]]=FALSE),AV202+Weekly[[#This Row],[V Odds &lt;]]-1,IF(AND(Weekly[[#This Row],[V Odds &lt;]]&lt;&gt;"",Weekly[[#This Row],[QDA_P]]=FALSE,Weekly[[#This Row],[Actual]]=TRUE),AV202-1,IF(AND(Weekly[[#This Row],[H Odds &lt;]]&lt;&gt;"",Weekly[[#This Row],[QDA_P]]=TRUE,Weekly[[#This Row],[Actual]]=FALSE),AV202-1,AV202)))))</f>
        <v>45.79999999999999</v>
      </c>
      <c r="AW203" s="37">
        <f>IF(AND(Weekly[[#This Row],[H Odds &lt;]]="",Weekly[[#This Row],[V Odds &lt;]]=""),AW202,IF(AND(Weekly[[#This Row],[KNC_P]]=Weekly[[#This Row],[Actual]],Weekly[[#This Row],[KNC_P]]=TRUE),AW202+Weekly[[#This Row],[BF H Odds]]-1,IF(AND(Weekly[[#This Row],[KNC_P]]=Weekly[[#This Row],[Actual]],Weekly[[#This Row],[KNC_P]]=FALSE),AW202+Weekly[[#This Row],[BF V Odds]]-1,AW202-1)))</f>
        <v>42.81</v>
      </c>
      <c r="AX203" s="37">
        <f>IF(AND(Weekly[[#This Row],[V Odds &lt;]]="",Weekly[[#This Row],[H Odds &lt;]]=""),AX202,IF(AND(Weekly[[#This Row],[V Odds &lt;]]&lt;&gt;"",Weekly[[#This Row],[FALSES]]&gt;0,Weekly[[#This Row],[Actual]]=FALSE),AX202+Weekly[[#This Row],[V Odds &lt;]]-1,IF(AND(Weekly[[#This Row],[H Odds &lt;]]&lt;&gt;"",Weekly[[#This Row],[TRUES]]&gt;0,Weekly[[#This Row],[Actual]]=TRUE),AX202+Weekly[[#This Row],[H Odds &lt;]]-1,IF(AND(Weekly[[#This Row],[V Odds &lt;]]&lt;&gt;"",Weekly[[#This Row],[FALSES]]=0),AX202,IF(AND(Weekly[[#This Row],[H Odds &lt;]]&lt;&gt;"",Weekly[[#This Row],[TRUES]]=0),AX202,AX202-1)))))</f>
        <v>66.749999999999986</v>
      </c>
      <c r="AY203" s="37">
        <f>IF(AND(Weekly[[#This Row],[V Odds &lt;]]="",Weekly[[#This Row],[H Odds &lt;]]=""),AY202,IF(AND(Weekly[[#This Row],[V Odds &lt;]]&lt;&gt;"",Weekly[[#This Row],[FALSES]]&gt;0,Weekly[[#This Row],[Actual]]=FALSE),AY202+((Weekly[[#This Row],[V Odds &lt;]]-1)*0.92),IF(AND(Weekly[[#This Row],[H Odds &lt;]]&lt;&gt;"",Weekly[[#This Row],[TRUES]]&gt;0,Weekly[[#This Row],[Actual]]=TRUE),AY202+((Weekly[[#This Row],[H Odds &lt;]]-1)*0.92),IF(AND(Weekly[[#This Row],[V Odds &lt;]]&lt;&gt;"",Weekly[[#This Row],[FALSES]]=0),AY202,IF(AND(Weekly[[#This Row],[H Odds &lt;]]&lt;&gt;"",Weekly[[#This Row],[TRUES]]=0),AY202,AY202-1)))))</f>
        <v>62.610000000000014</v>
      </c>
      <c r="AZ203" s="37">
        <f>IF(AND(Weekly[[#This Row],[V Odds &lt;]]="",Weekly[[#This Row],[H Odds &lt;]]=""),AZ202,IF(AND(Weekly[[#This Row],[V Odds &lt;]]&lt;&gt;"",Weekly[[#This Row],[Actual]]=FALSE),AZ202+Weekly[[#This Row],[V Odds &lt;]]-1,IF(AND(Weekly[[#This Row],[H Odds &lt;]]&lt;&gt;"",Weekly[[#This Row],[Actual]]=TRUE),AZ202+Weekly[[#This Row],[H Odds &lt;]]-1,AZ202-1)))</f>
        <v>66.719999999999985</v>
      </c>
      <c r="BA203" s="38">
        <f>IF(Weekly[[#This Row],[H Odds &lt;]]="",BA202,IF(AND(Weekly[[#This Row],[H Odds &lt;]]&lt;&gt;"",Weekly[[#This Row],[SVC_P]]=TRUE,Weekly[[#This Row],[Actual]]=TRUE),BA202+Weekly[[#This Row],[H Odds &lt;]]-1,IF(AND(Weekly[[#This Row],[H Odds &lt;]]&lt;&gt;"",Weekly[[#This Row],[SVC_P]]=TRUE,Weekly[[#This Row],[Actual]]=FALSE),BA202-1,BA202)))</f>
        <v>57.589999999999996</v>
      </c>
      <c r="BB203" s="38">
        <f>IF(Weekly[[#This Row],[H Odds &lt;]]="",BB202,IF(AND(Weekly[[#This Row],[H Odds &lt;]]&lt;&gt;"",Weekly[[#This Row],[ADBC_P]]=TRUE,Weekly[[#This Row],[Actual]]=TRUE),BB202+Weekly[[#This Row],[H Odds &lt;]]-1,IF(AND(Weekly[[#This Row],[H Odds &lt;]]&lt;&gt;"",Weekly[[#This Row],[ADBC_P]]=TRUE,Weekly[[#This Row],[Actual]]=FALSE),BB202-1,BB202)))</f>
        <v>45.059999999999995</v>
      </c>
      <c r="BC203" s="38">
        <f>IF(Weekly[[#This Row],[H Odds &lt;]]="",BC202,IF(AND(Weekly[[#This Row],[H Odds &lt;]]&lt;&gt;"",Weekly[[#This Row],[RFC_P]]=TRUE,Weekly[[#This Row],[Actual]]=TRUE),BC202+Weekly[[#This Row],[H Odds &lt;]]-1,IF(AND(Weekly[[#This Row],[H Odds &lt;]]&lt;&gt;"",Weekly[[#This Row],[RFC_P]]=TRUE,Weekly[[#This Row],[Actual]]=FALSE),BC202-1,BC202)))</f>
        <v>44.809999999999995</v>
      </c>
      <c r="BD203" s="38">
        <f>IF(Weekly[[#This Row],[H Odds &lt;]]="",BD202,IF(AND(Weekly[[#This Row],[H Odds &lt;]]&lt;&gt;"",Weekly[[#This Row],[GBC_P]]=TRUE,Weekly[[#This Row],[Actual]]=TRUE),BD202+Weekly[[#This Row],[H Odds &lt;]]-1,IF(AND(Weekly[[#This Row],[H Odds &lt;]]&lt;&gt;"",Weekly[[#This Row],[GBC_P]]=TRUE,Weekly[[#This Row],[Actual]]=FALSE),BD202-1,BD202)))</f>
        <v>43.76</v>
      </c>
      <c r="BE203" s="38">
        <f>IF(Weekly[[#This Row],[H Odds &lt;]]="",BE202,IF(AND(Weekly[[#This Row],[H Odds &lt;]]&lt;&gt;"",Weekly[[#This Row],[HGBC_P]]=TRUE,Weekly[[#This Row],[Actual]]=TRUE),BE202+Weekly[[#This Row],[H Odds &lt;]]-1,IF(AND(Weekly[[#This Row],[H Odds &lt;]]&lt;&gt;"",Weekly[[#This Row],[HGBC_P]]=TRUE,Weekly[[#This Row],[Actual]]=FALSE),BE202-1,BE202)))</f>
        <v>46.059999999999995</v>
      </c>
      <c r="BF203" s="38">
        <f>IF(Weekly[[#This Row],[H Odds &lt;]]="",BF202,IF(AND(Weekly[[#This Row],[H Odds &lt;]]&lt;&gt;"",Weekly[[#This Row],[XGB_P]]=TRUE,Weekly[[#This Row],[Actual]]=TRUE),BF202+Weekly[[#This Row],[H Odds &lt;]]-1,IF(AND(Weekly[[#This Row],[H Odds &lt;]]&lt;&gt;"",Weekly[[#This Row],[XGB_P]]=TRUE,Weekly[[#This Row],[Actual]]=FALSE),BF202-1,BF202)))</f>
        <v>47.28</v>
      </c>
      <c r="BG203" s="38">
        <f>IF(Weekly[[#This Row],[H Odds &lt;]]="",BG202,IF(AND(Weekly[[#This Row],[H Odds &lt;]]&lt;&gt;"",Weekly[[#This Row],[QDA_P]]=TRUE,Weekly[[#This Row],[Actual]]=TRUE),BG202+Weekly[[#This Row],[H Odds &lt;]]-1,IF(AND(Weekly[[#This Row],[H Odds &lt;]]&lt;&gt;"",Weekly[[#This Row],[QDA_P]]=TRUE,Weekly[[#This Row],[Actual]]=FALSE),BG202-1,BG202)))</f>
        <v>42.779999999999994</v>
      </c>
      <c r="BH203" s="38">
        <f>IF(Weekly[[#This Row],[H Odds &lt;]]="",BH202,IF(AND(Weekly[[#This Row],[H Odds &lt;]]&lt;&gt;"",Weekly[[#This Row],[KNC_P]]=TRUE,Weekly[[#This Row],[Actual]]=TRUE),BH202+Weekly[[#This Row],[H Odds &lt;]]-1,IF(AND(Weekly[[#This Row],[H Odds &lt;]]&lt;&gt;"",Weekly[[#This Row],[KNC_P]]=TRUE,Weekly[[#This Row],[Actual]]=FALSE),BH202-1,BH202)))</f>
        <v>41.05</v>
      </c>
      <c r="BI203" s="38">
        <f>IF(Weekly[[#This Row],[H Odds &lt;]]="",BI202,IF(AND(Weekly[[#This Row],[H Odds &lt;]]&lt;&gt;"",Weekly[[#This Row],[TRUES]]&gt;0,Weekly[[#This Row],[Actual]]=TRUE),BI202+Weekly[[#This Row],[H Odds &lt;]]-1,IF(AND(Weekly[[#This Row],[H Odds &lt;]]&lt;&gt;"",Weekly[[#This Row],[TRUES]]=0),BI202,BI202-1)))</f>
        <v>57.589999999999996</v>
      </c>
      <c r="BJ203" s="38">
        <f>IF(Weekly[[#This Row],[H Odds &lt;]]="",BJ202,IF(AND(Weekly[[#This Row],[H Odds &lt;]]&lt;&gt;"",Weekly[[#This Row],[Actual]]=TRUE),BJ202+Weekly[[#This Row],[H Odds &lt;]]-1,IF(AND(Weekly[[#This Row],[H Odds &lt;]]&lt;&gt;"",Weekly[[#This Row],[Actual]]=FALSE),BJ202-1,BJ202)))</f>
        <v>56.589999999999996</v>
      </c>
      <c r="BK203" s="58">
        <f>IF(AND(Weekly[[#This Row],[TRUES]]&gt;4,Weekly[[#This Row],[Actual]]=TRUE),BK202+Weekly[[#This Row],[BF H Odds]]-1,IF(AND(Weekly[[#This Row],[FALSES]]&gt;4,Weekly[[#This Row],[Actual]]=FALSE),BK202+Weekly[[#This Row],[BF V Odds]]-1,IF(AND(Weekly[[#This Row],[TRUES]]&gt;4,Weekly[[#This Row],[Actual]]=FALSE),BK202-1,IF(AND(Weekly[[#This Row],[FALSES]]&gt;4,Weekly[[#This Row],[Actual]]=TRUE),BK202-1,BK202))))</f>
        <v>35.410000000000025</v>
      </c>
      <c r="BL203" s="58">
        <f>IF(AND(Weekly[[#This Row],[TRUES]]&gt;5,Weekly[[#This Row],[Actual]]=TRUE),BL202+Weekly[[#This Row],[BF H Odds]]-1,IF(AND(Weekly[[#This Row],[FALSES]]&gt;5,Weekly[[#This Row],[Actual]]=FALSE),BL202+Weekly[[#This Row],[BF V Odds]]-1,IF(AND(Weekly[[#This Row],[TRUES]]&gt;5,Weekly[[#This Row],[Actual]]=FALSE),BL202-1,IF(AND(Weekly[[#This Row],[FALSES]]&gt;5,Weekly[[#This Row],[Actual]]=TRUE),BL202-1,BL202))))</f>
        <v>38.300000000000018</v>
      </c>
      <c r="BM203" s="58">
        <f>IF(AND(Weekly[[#This Row],[TRUES]]&gt;6,Weekly[[#This Row],[Actual]]=TRUE),BM202+Weekly[[#This Row],[BF H Odds]]-1,IF(AND(Weekly[[#This Row],[FALSES]]&gt;6,Weekly[[#This Row],[Actual]]=FALSE),BM202+Weekly[[#This Row],[BF V Odds]]-1,IF(AND(Weekly[[#This Row],[TRUES]]&gt;6,Weekly[[#This Row],[Actual]]=FALSE),BM202-1,IF(AND(Weekly[[#This Row],[FALSES]]&gt;6,Weekly[[#This Row],[Actual]]=TRUE),BM202-1,BM202))))</f>
        <v>42.27000000000001</v>
      </c>
    </row>
    <row r="204" spans="1:66" x14ac:dyDescent="0.25">
      <c r="A204" s="34"/>
      <c r="B204" s="10">
        <v>44268</v>
      </c>
      <c r="C204" s="33" t="s">
        <v>18</v>
      </c>
      <c r="D204" s="15" t="s">
        <v>17</v>
      </c>
      <c r="E204" t="b">
        <v>1</v>
      </c>
      <c r="F204" t="b">
        <v>1</v>
      </c>
      <c r="G204" t="b">
        <v>0</v>
      </c>
      <c r="H204" t="b">
        <v>0</v>
      </c>
      <c r="I204" t="b">
        <v>0</v>
      </c>
      <c r="J204" t="b">
        <v>0</v>
      </c>
      <c r="K204" t="b">
        <v>1</v>
      </c>
      <c r="L204" t="b">
        <v>1</v>
      </c>
      <c r="O204" t="str">
        <f>IF(Weekly[[#This Row],[H/V]]="H",Weekly[[#This Row],[BF H Odds]],IF(Weekly[[#This Row],[H/V]]="V",Weekly[[#This Row],[BF V Odds]],""))</f>
        <v/>
      </c>
      <c r="P204" t="b">
        <v>0</v>
      </c>
      <c r="R204" s="35">
        <f>IFERROR(IF(Weekly[[#This Row],[Won Bet?]]="yes",R203+(Weekly[[#This Row],[BF Odds]]*Weekly[[#This Row],[BF Stake]])-Weekly[[#This Row],[BF Stake]],R203-Weekly[[#This Row],[BF Stake]]),R203)</f>
        <v>157</v>
      </c>
      <c r="S204" s="9">
        <f>IFERROR(IF(Weekly[[#This Row],[Won Bet?]]="yes",S203+(((Weekly[[#This Row],[BF Odds]]*Weekly[[#This Row],[BF Stake]])-Weekly[[#This Row],[BF Stake]])*0.95),S203-Weekly[[#This Row],[BF Stake]]),S203)</f>
        <v>154.15</v>
      </c>
      <c r="T204" s="13">
        <v>1.9</v>
      </c>
      <c r="U204" s="13">
        <v>2.08</v>
      </c>
      <c r="V204" s="24">
        <f>IF(Weekly[[#This Row],[Actual]]="","",IF(AND(Weekly[[#This Row],[SVC_P]]=Weekly[[#This Row],[Actual]],Weekly[[#This Row],[SVC_P]]=TRUE),V203+Weekly[[#This Row],[BF H Odds]]-1,IF(AND(Weekly[[#This Row],[SVC_P]]=Weekly[[#This Row],[Actual]],Weekly[[#This Row],[SVC_P]]=FALSE),V203+Weekly[[#This Row],[BF V Odds]]-1,V203-1)))</f>
        <v>60.430000000000028</v>
      </c>
      <c r="W204" s="24">
        <f>IF(Weekly[[#This Row],[Actual]]="","",IF(AND(Weekly[[#This Row],[SVC_P]]=FALSE,Weekly[[#This Row],[Actual]]=TRUE),W203+Weekly[[#This Row],[BF H Odds]]-1,IF(AND(Weekly[[#This Row],[SVC_P]]=TRUE,Weekly[[#This Row],[Actual]]=FALSE,),W203+Weekly[[#This Row],[BF V Odds]]-1,W203-1)))</f>
        <v>-151.30000000000001</v>
      </c>
      <c r="X204" s="24">
        <f>IF(Weekly[[#This Row],[Actual]]="","",IF(AND(Weekly[[#This Row],[ADBC_P]]=Weekly[[#This Row],[Actual]],Weekly[[#This Row],[ADBC_P]]=TRUE),X203+Weekly[[#This Row],[BF H Odds]]-1,IF(AND(Weekly[[#This Row],[ADBC_P]]=Weekly[[#This Row],[Actual]],Weekly[[#This Row],[ADBC_P]]=FALSE),X203+Weekly[[#This Row],[BF V Odds]]-1,X203-1)))</f>
        <v>46.58000000000002</v>
      </c>
      <c r="Y204" s="24">
        <f>IF(Weekly[[#This Row],[Actual]]="","",IF(AND(Weekly[[#This Row],[ADBC_P]]=FALSE,Weekly[[#This Row],[Actual]]=TRUE),Y203+Weekly[[#This Row],[BF H Odds]]-1,IF(AND(Weekly[[#This Row],[ADBC_P]]=TRUE,Weekly[[#This Row],[Actual]]=FALSE),Y203+Weekly[[#This Row],[BF V Odds]]-1,Y203-1)))</f>
        <v>30.64</v>
      </c>
      <c r="Z204" s="24">
        <f>IF(Weekly[[#This Row],[Actual]]="","",IF(AND(Weekly[[#This Row],[RFC_P]]=Weekly[[#This Row],[Actual]],Weekly[[#This Row],[RFC_P]]=TRUE),Z203+Weekly[[#This Row],[BF H Odds]]-1,IF(AND(Weekly[[#This Row],[RFC_P]]=Weekly[[#This Row],[Actual]],Weekly[[#This Row],[RFC_P]]=FALSE),Z203+Weekly[[#This Row],[BF V Odds]]-1,Z203-1)))</f>
        <v>33.35000000000003</v>
      </c>
      <c r="AA204" s="24">
        <f>IF(Weekly[[#This Row],[Actual]]="","",IF(AND(Weekly[[#This Row],[RFC_P]]=FALSE,Weekly[[#This Row],[Actual]]=TRUE),AA203+Weekly[[#This Row],[BF H Odds]]-1,IF(AND(Weekly[[#This Row],[RFC_P]]=TRUE,Weekly[[#This Row],[Actual]]=FALSE),AA203+Weekly[[#This Row],[BF V Odds]]-1,AA203-1)))</f>
        <v>43.87</v>
      </c>
      <c r="AB204" s="24">
        <f>IF(Weekly[[#This Row],[Actual]]="","",IF(AND(Weekly[[#This Row],[GBC_P]]=Weekly[[#This Row],[Actual]],Weekly[[#This Row],[GBC_P]]=TRUE),AB203+Weekly[[#This Row],[BF H Odds]]-1,IF(AND(Weekly[[#This Row],[GBC_P]]=Weekly[[#This Row],[Actual]],Weekly[[#This Row],[GBC_P]]=FALSE),AB203+Weekly[[#This Row],[BF V Odds]]-1,AB203-1)))</f>
        <v>28.260000000000005</v>
      </c>
      <c r="AC204" s="24">
        <f>IF(Weekly[[#This Row],[Actual]]="","",IF(AND(Weekly[[#This Row],[GBC_P]]=FALSE,Weekly[[#This Row],[Actual]]=TRUE),AC203+Weekly[[#This Row],[BF H Odds]]-1,IF(AND(Weekly[[#This Row],[GBC_P]]=TRUE,Weekly[[#This Row],[Actual]]=FALSE),AC203+Weekly[[#This Row],[BF V Odds]]-1,AC203-1)))</f>
        <v>48.96</v>
      </c>
      <c r="AD204" s="24">
        <f>IF(Weekly[[#This Row],[Actual]]="","",IF(AND(Weekly[[#This Row],[HGBC_P]]=Weekly[[#This Row],[Actual]],Weekly[[#This Row],[HGBC_P]]=TRUE),AD203+Weekly[[#This Row],[BF H Odds]]-1,IF(AND(Weekly[[#This Row],[HGBC_P]]=Weekly[[#This Row],[Actual]],Weekly[[#This Row],[HGBC_P]]=FALSE),AD203+Weekly[[#This Row],[BF V Odds]]-1,AD203-1)))</f>
        <v>30.320000000000043</v>
      </c>
      <c r="AE204" s="24">
        <f>IF(Weekly[[#This Row],[Actual]]="","",IF(AND(Weekly[[#This Row],[HGBC_P]]=FALSE,Weekly[[#This Row],[Actual]]=TRUE),AE203+Weekly[[#This Row],[BF H Odds]]-1,IF(AND(Weekly[[#This Row],[HGBC_P]]=TRUE,Weekly[[#This Row],[Actual]]=FALSE),AE203+Weekly[[#This Row],[BF V Odds]]-1,AE203-1)))</f>
        <v>46.9</v>
      </c>
      <c r="AF204" s="24">
        <f>IF(Weekly[[#This Row],[Actual]]="","",IF(AND(Weekly[[#This Row],[XGB_P]]=Weekly[[#This Row],[Actual]],Weekly[[#This Row],[XGB_P]]=TRUE),AF203+Weekly[[#This Row],[BF H Odds]]-1,IF(AND(Weekly[[#This Row],[XGB_P]]=Weekly[[#This Row],[Actual]],Weekly[[#This Row],[XGB_P]]=FALSE),AF203+Weekly[[#This Row],[BF V Odds]]-1,AF203-1)))</f>
        <v>39.570000000000022</v>
      </c>
      <c r="AG204" s="24">
        <f>IF(Weekly[[#This Row],[Actual]]="","",IF(AND(Weekly[[#This Row],[XGB_P]]=FALSE,Weekly[[#This Row],[Actual]]=TRUE),AG203+Weekly[[#This Row],[BF H Odds]]-1,IF(AND(Weekly[[#This Row],[XGB_P]]=TRUE,Weekly[[#This Row],[Actual]]=FALSE),AG203+Weekly[[#This Row],[BF V Odds]]-1,AG203-1)))</f>
        <v>37.65</v>
      </c>
      <c r="AH204" s="24">
        <f>IF(Weekly[[#This Row],[Actual]]="","",IF(AND(Weekly[[#This Row],[QDA_P]]=Weekly[[#This Row],[Actual]],Weekly[[#This Row],[QDA_P]]=TRUE),AH203+Weekly[[#This Row],[BF H Odds]]-1,IF(AND(Weekly[[#This Row],[QDA_P]]=Weekly[[#This Row],[Actual]],Weekly[[#This Row],[QDA_P]]=FALSE),AH203+Weekly[[#This Row],[BF V Odds]]-1,AH203-1)))</f>
        <v>16.090000000000018</v>
      </c>
      <c r="AI204" s="24">
        <f>IF(Weekly[[#This Row],[Actual]]="","",IF(AND(Weekly[[#This Row],[QDA_P]]=FALSE,Weekly[[#This Row],[Actual]]=TRUE),AI203+Weekly[[#This Row],[BF H Odds]]-1,IF(AND(Weekly[[#This Row],[QDA_P]]=TRUE,Weekly[[#This Row],[Actual]]=FALSE),AI203+Weekly[[#This Row],[BF V Odds]]-1,AI203-1)))</f>
        <v>61.129999999999995</v>
      </c>
      <c r="AJ204" s="24">
        <f>IF(Weekly[[#This Row],[Actual]]="","",IF(AND(Weekly[[#This Row],[KNC_P]]=FALSE,Weekly[[#This Row],[Actual]]=TRUE),AJ203+Weekly[[#This Row],[BF H Odds]]-1,IF(AND(Weekly[[#This Row],[KNC_P]]=TRUE,Weekly[[#This Row],[Actual]]=FALSE),AJ203+Weekly[[#This Row],[BF V Odds]]-1,AJ203-1)))</f>
        <v>38.419999999999995</v>
      </c>
      <c r="AK204" s="24">
        <f>IF(Weekly[[#This Row],[Actual]]="","",IF(AND(Weekly[[#This Row],[KNC_P]]=FALSE,Weekly[[#This Row],[Actual]]=TRUE),AK203+Weekly[[#This Row],[BF H Odds]]-1,IF(AND(Weekly[[#This Row],[KNC_P]]=TRUE,Weekly[[#This Row],[Actual]]=FALSE),AK203+Weekly[[#This Row],[BF V Odds]]-1,AK203-1)))</f>
        <v>37.319999999999979</v>
      </c>
      <c r="AL204" s="30">
        <f>IF(Weekly[[#This Row],[Actual]]="","",COUNTIF(Weekly[[#This Row],[SVC_P]:[QDA_P]],TRUE))</f>
        <v>3</v>
      </c>
      <c r="AM204" s="30">
        <f>IF(Weekly[[#This Row],[Actual]]="","",COUNTIF(Weekly[[#This Row],[SVC_P]:[QDA_P]],FALSE))</f>
        <v>4</v>
      </c>
      <c r="AN204" s="36" t="str">
        <f>IF(AND(Weekly[[#This Row],[BF V Odds]]&gt;$BO$6,Weekly[[#This Row],[BF V Odds]] &lt; $BO$7),Weekly[[#This Row],[BF V Odds]],"")</f>
        <v/>
      </c>
      <c r="AO204" s="36" t="str">
        <f>IF(AND(Weekly[[#This Row],[BF H Odds]]&gt;$BO$6, Weekly[[#This Row],[BF H Odds]] &lt; $BO$7),Weekly[[#This Row],[BF H Odds]],"")</f>
        <v/>
      </c>
      <c r="AP204" s="37">
        <f>IF(AND(Weekly[[#This Row],[V Odds &lt;]]="",Weekly[[#This Row],[H Odds &lt;]]=""),AP203,IF(AND(Weekly[[#This Row],[H Odds &lt;]]&lt;&gt;"",Weekly[[#This Row],[SVC_P]]=TRUE,Weekly[[#This Row],[Actual]]=TRUE),AP203+Weekly[[#This Row],[H Odds &lt;]]-1,IF(AND(Weekly[[#This Row],[V Odds &lt;]]&lt;&gt;"",Weekly[[#This Row],[SVC_P]]=FALSE,Weekly[[#This Row],[Actual]]=FALSE),AP203+Weekly[[#This Row],[V Odds &lt;]]-1,IF(AND(Weekly[[#This Row],[V Odds &lt;]]&lt;&gt;"",Weekly[[#This Row],[SVC_P]]=FALSE,Weekly[[#This Row],[Actual]]=TRUE),AP203-1,IF(AND(Weekly[[#This Row],[H Odds &lt;]]&lt;&gt;"",Weekly[[#This Row],[SVC_P]]=TRUE,Weekly[[#This Row],[Actual]]=FALSE),AP203-1,AP203)))))</f>
        <v>62.63000000000001</v>
      </c>
      <c r="AQ204" s="37">
        <f>IF(AND(Weekly[[#This Row],[V Odds &lt;]]="",Weekly[[#This Row],[H Odds &lt;]]=""),AQ203,IF(AND(Weekly[[#This Row],[H Odds &lt;]]&lt;&gt;"",Weekly[[#This Row],[ADBC_P]]=TRUE,Weekly[[#This Row],[Actual]]=TRUE),AQ203+Weekly[[#This Row],[H Odds &lt;]]-1,IF(AND(Weekly[[#This Row],[V Odds &lt;]]&lt;&gt;"",Weekly[[#This Row],[ADBC_P]]=FALSE,Weekly[[#This Row],[Actual]]=FALSE),AQ203+Weekly[[#This Row],[V Odds &lt;]]-1,IF(AND(Weekly[[#This Row],[V Odds &lt;]]&lt;&gt;"",Weekly[[#This Row],[ADBC_P]]=FALSE,Weekly[[#This Row],[Actual]]=TRUE),AQ203-1,IF(AND(Weekly[[#This Row],[H Odds &lt;]]&lt;&gt;"",Weekly[[#This Row],[ADBC_P]]=TRUE,Weekly[[#This Row],[Actual]]=FALSE),AQ203-1,AQ203)))))</f>
        <v>53.379999999999995</v>
      </c>
      <c r="AR204" s="37">
        <f>IF(AND(Weekly[[#This Row],[V Odds &lt;]]="",Weekly[[#This Row],[H Odds &lt;]]=""),AR203,IF(AND(Weekly[[#This Row],[H Odds &lt;]]&lt;&gt;"",Weekly[[#This Row],[RFC_P]]=TRUE,Weekly[[#This Row],[Actual]]=TRUE),AR203+Weekly[[#This Row],[H Odds &lt;]]-1,IF(AND(Weekly[[#This Row],[V Odds &lt;]]&lt;&gt;"",Weekly[[#This Row],[RFC_P]]=FALSE,Weekly[[#This Row],[Actual]]=FALSE),AR203+Weekly[[#This Row],[V Odds &lt;]]-1,IF(AND(Weekly[[#This Row],[V Odds &lt;]]&lt;&gt;"",Weekly[[#This Row],[RFC_P]]=FALSE,Weekly[[#This Row],[Actual]]=TRUE),AR203-1,IF(AND(Weekly[[#This Row],[H Odds &lt;]]&lt;&gt;"",Weekly[[#This Row],[RFC_P]]=TRUE,Weekly[[#This Row],[Actual]]=FALSE),AR203-1,AR203)))))</f>
        <v>49.64</v>
      </c>
      <c r="AS204" s="37">
        <f>IF(AND(Weekly[[#This Row],[V Odds &lt;]]="",Weekly[[#This Row],[H Odds &lt;]]=""),AS203,IF(AND(Weekly[[#This Row],[H Odds &lt;]]&lt;&gt;"",Weekly[[#This Row],[GBC_P]]=TRUE,Weekly[[#This Row],[Actual]]=TRUE),AS203+Weekly[[#This Row],[H Odds &lt;]]-1,IF(AND(Weekly[[#This Row],[V Odds &lt;]]&lt;&gt;"",Weekly[[#This Row],[GBC_P]]=FALSE,Weekly[[#This Row],[Actual]]=FALSE),AS203+Weekly[[#This Row],[V Odds &lt;]]-1,IF(AND(Weekly[[#This Row],[V Odds &lt;]]&lt;&gt;"",Weekly[[#This Row],[GBC_P]]=FALSE,Weekly[[#This Row],[Actual]]=TRUE),AS203-1,IF(AND(Weekly[[#This Row],[H Odds &lt;]]&lt;&gt;"",Weekly[[#This Row],[GBC_P]]=TRUE,Weekly[[#This Row],[Actual]]=FALSE),AS203-1,AS203)))))</f>
        <v>47.08</v>
      </c>
      <c r="AT204" s="37">
        <f>IF(AND(Weekly[[#This Row],[V Odds &lt;]]="",Weekly[[#This Row],[H Odds &lt;]]=""),AT203,IF(AND(Weekly[[#This Row],[H Odds &lt;]]&lt;&gt;"",Weekly[[#This Row],[HGBC_P]]=TRUE,Weekly[[#This Row],[Actual]]=TRUE),AT203+Weekly[[#This Row],[H Odds &lt;]]-1,IF(AND(Weekly[[#This Row],[V Odds &lt;]]&lt;&gt;"",Weekly[[#This Row],[HGBC_P]]=FALSE,Weekly[[#This Row],[Actual]]=FALSE),AT203+Weekly[[#This Row],[V Odds &lt;]]-1,IF(AND(Weekly[[#This Row],[V Odds &lt;]]&lt;&gt;"",Weekly[[#This Row],[HGBC_P]]=FALSE,Weekly[[#This Row],[Actual]]=TRUE),AT203-1,IF(AND(Weekly[[#This Row],[H Odds &lt;]]&lt;&gt;"",Weekly[[#This Row],[HGBC_P]]=TRUE,Weekly[[#This Row],[Actual]]=FALSE),AT203-1,AT203)))))</f>
        <v>46.66</v>
      </c>
      <c r="AU204" s="37">
        <f>IF(AND(Weekly[[#This Row],[V Odds &lt;]]="",Weekly[[#This Row],[H Odds &lt;]]=""),AU203,IF(AND(Weekly[[#This Row],[H Odds &lt;]]&lt;&gt;"",Weekly[[#This Row],[XGB_P]]=TRUE,Weekly[[#This Row],[Actual]]=TRUE),AU203+Weekly[[#This Row],[H Odds &lt;]]-1,IF(AND(Weekly[[#This Row],[V Odds &lt;]]&lt;&gt;"",Weekly[[#This Row],[XGB_P]]=FALSE,Weekly[[#This Row],[Actual]]=FALSE),AU203+Weekly[[#This Row],[V Odds &lt;]]-1,IF(AND(Weekly[[#This Row],[V Odds &lt;]]&lt;&gt;"",Weekly[[#This Row],[XGB_P]]=FALSE,Weekly[[#This Row],[Actual]]=TRUE),AU203-1,IF(AND(Weekly[[#This Row],[H Odds &lt;]]&lt;&gt;"",Weekly[[#This Row],[XGB_P]]=TRUE,Weekly[[#This Row],[Actual]]=FALSE),AU203-1,AU203)))))</f>
        <v>50.010000000000005</v>
      </c>
      <c r="AV204" s="37">
        <f>IF(AND(Weekly[[#This Row],[V Odds &lt;]]="",Weekly[[#This Row],[H Odds &lt;]]=""),AV203,IF(AND(Weekly[[#This Row],[H Odds &lt;]]&lt;&gt;"",Weekly[[#This Row],[QDA_P]]=TRUE,Weekly[[#This Row],[Actual]]=TRUE),AV203+Weekly[[#This Row],[H Odds &lt;]]-1,IF(AND(Weekly[[#This Row],[V Odds &lt;]]&lt;&gt;"",Weekly[[#This Row],[QDA_P]]=FALSE,Weekly[[#This Row],[Actual]]=FALSE),AV203+Weekly[[#This Row],[V Odds &lt;]]-1,IF(AND(Weekly[[#This Row],[V Odds &lt;]]&lt;&gt;"",Weekly[[#This Row],[QDA_P]]=FALSE,Weekly[[#This Row],[Actual]]=TRUE),AV203-1,IF(AND(Weekly[[#This Row],[H Odds &lt;]]&lt;&gt;"",Weekly[[#This Row],[QDA_P]]=TRUE,Weekly[[#This Row],[Actual]]=FALSE),AV203-1,AV203)))))</f>
        <v>45.79999999999999</v>
      </c>
      <c r="AW204" s="37">
        <f>IF(AND(Weekly[[#This Row],[H Odds &lt;]]="",Weekly[[#This Row],[V Odds &lt;]]=""),AW203,IF(AND(Weekly[[#This Row],[KNC_P]]=Weekly[[#This Row],[Actual]],Weekly[[#This Row],[KNC_P]]=TRUE),AW203+Weekly[[#This Row],[BF H Odds]]-1,IF(AND(Weekly[[#This Row],[KNC_P]]=Weekly[[#This Row],[Actual]],Weekly[[#This Row],[KNC_P]]=FALSE),AW203+Weekly[[#This Row],[BF V Odds]]-1,AW203-1)))</f>
        <v>42.81</v>
      </c>
      <c r="AX204" s="37">
        <f>IF(AND(Weekly[[#This Row],[V Odds &lt;]]="",Weekly[[#This Row],[H Odds &lt;]]=""),AX203,IF(AND(Weekly[[#This Row],[V Odds &lt;]]&lt;&gt;"",Weekly[[#This Row],[FALSES]]&gt;0,Weekly[[#This Row],[Actual]]=FALSE),AX203+Weekly[[#This Row],[V Odds &lt;]]-1,IF(AND(Weekly[[#This Row],[H Odds &lt;]]&lt;&gt;"",Weekly[[#This Row],[TRUES]]&gt;0,Weekly[[#This Row],[Actual]]=TRUE),AX203+Weekly[[#This Row],[H Odds &lt;]]-1,IF(AND(Weekly[[#This Row],[V Odds &lt;]]&lt;&gt;"",Weekly[[#This Row],[FALSES]]=0),AX203,IF(AND(Weekly[[#This Row],[H Odds &lt;]]&lt;&gt;"",Weekly[[#This Row],[TRUES]]=0),AX203,AX203-1)))))</f>
        <v>66.749999999999986</v>
      </c>
      <c r="AY204" s="37">
        <f>IF(AND(Weekly[[#This Row],[V Odds &lt;]]="",Weekly[[#This Row],[H Odds &lt;]]=""),AY203,IF(AND(Weekly[[#This Row],[V Odds &lt;]]&lt;&gt;"",Weekly[[#This Row],[FALSES]]&gt;0,Weekly[[#This Row],[Actual]]=FALSE),AY203+((Weekly[[#This Row],[V Odds &lt;]]-1)*0.92),IF(AND(Weekly[[#This Row],[H Odds &lt;]]&lt;&gt;"",Weekly[[#This Row],[TRUES]]&gt;0,Weekly[[#This Row],[Actual]]=TRUE),AY203+((Weekly[[#This Row],[H Odds &lt;]]-1)*0.92),IF(AND(Weekly[[#This Row],[V Odds &lt;]]&lt;&gt;"",Weekly[[#This Row],[FALSES]]=0),AY203,IF(AND(Weekly[[#This Row],[H Odds &lt;]]&lt;&gt;"",Weekly[[#This Row],[TRUES]]=0),AY203,AY203-1)))))</f>
        <v>62.610000000000014</v>
      </c>
      <c r="AZ204" s="37">
        <f>IF(AND(Weekly[[#This Row],[V Odds &lt;]]="",Weekly[[#This Row],[H Odds &lt;]]=""),AZ203,IF(AND(Weekly[[#This Row],[V Odds &lt;]]&lt;&gt;"",Weekly[[#This Row],[Actual]]=FALSE),AZ203+Weekly[[#This Row],[V Odds &lt;]]-1,IF(AND(Weekly[[#This Row],[H Odds &lt;]]&lt;&gt;"",Weekly[[#This Row],[Actual]]=TRUE),AZ203+Weekly[[#This Row],[H Odds &lt;]]-1,AZ203-1)))</f>
        <v>66.719999999999985</v>
      </c>
      <c r="BA204" s="38">
        <f>IF(Weekly[[#This Row],[H Odds &lt;]]="",BA203,IF(AND(Weekly[[#This Row],[H Odds &lt;]]&lt;&gt;"",Weekly[[#This Row],[SVC_P]]=TRUE,Weekly[[#This Row],[Actual]]=TRUE),BA203+Weekly[[#This Row],[H Odds &lt;]]-1,IF(AND(Weekly[[#This Row],[H Odds &lt;]]&lt;&gt;"",Weekly[[#This Row],[SVC_P]]=TRUE,Weekly[[#This Row],[Actual]]=FALSE),BA203-1,BA203)))</f>
        <v>57.589999999999996</v>
      </c>
      <c r="BB204" s="38">
        <f>IF(Weekly[[#This Row],[H Odds &lt;]]="",BB203,IF(AND(Weekly[[#This Row],[H Odds &lt;]]&lt;&gt;"",Weekly[[#This Row],[ADBC_P]]=TRUE,Weekly[[#This Row],[Actual]]=TRUE),BB203+Weekly[[#This Row],[H Odds &lt;]]-1,IF(AND(Weekly[[#This Row],[H Odds &lt;]]&lt;&gt;"",Weekly[[#This Row],[ADBC_P]]=TRUE,Weekly[[#This Row],[Actual]]=FALSE),BB203-1,BB203)))</f>
        <v>45.059999999999995</v>
      </c>
      <c r="BC204" s="38">
        <f>IF(Weekly[[#This Row],[H Odds &lt;]]="",BC203,IF(AND(Weekly[[#This Row],[H Odds &lt;]]&lt;&gt;"",Weekly[[#This Row],[RFC_P]]=TRUE,Weekly[[#This Row],[Actual]]=TRUE),BC203+Weekly[[#This Row],[H Odds &lt;]]-1,IF(AND(Weekly[[#This Row],[H Odds &lt;]]&lt;&gt;"",Weekly[[#This Row],[RFC_P]]=TRUE,Weekly[[#This Row],[Actual]]=FALSE),BC203-1,BC203)))</f>
        <v>44.809999999999995</v>
      </c>
      <c r="BD204" s="38">
        <f>IF(Weekly[[#This Row],[H Odds &lt;]]="",BD203,IF(AND(Weekly[[#This Row],[H Odds &lt;]]&lt;&gt;"",Weekly[[#This Row],[GBC_P]]=TRUE,Weekly[[#This Row],[Actual]]=TRUE),BD203+Weekly[[#This Row],[H Odds &lt;]]-1,IF(AND(Weekly[[#This Row],[H Odds &lt;]]&lt;&gt;"",Weekly[[#This Row],[GBC_P]]=TRUE,Weekly[[#This Row],[Actual]]=FALSE),BD203-1,BD203)))</f>
        <v>43.76</v>
      </c>
      <c r="BE204" s="38">
        <f>IF(Weekly[[#This Row],[H Odds &lt;]]="",BE203,IF(AND(Weekly[[#This Row],[H Odds &lt;]]&lt;&gt;"",Weekly[[#This Row],[HGBC_P]]=TRUE,Weekly[[#This Row],[Actual]]=TRUE),BE203+Weekly[[#This Row],[H Odds &lt;]]-1,IF(AND(Weekly[[#This Row],[H Odds &lt;]]&lt;&gt;"",Weekly[[#This Row],[HGBC_P]]=TRUE,Weekly[[#This Row],[Actual]]=FALSE),BE203-1,BE203)))</f>
        <v>46.059999999999995</v>
      </c>
      <c r="BF204" s="38">
        <f>IF(Weekly[[#This Row],[H Odds &lt;]]="",BF203,IF(AND(Weekly[[#This Row],[H Odds &lt;]]&lt;&gt;"",Weekly[[#This Row],[XGB_P]]=TRUE,Weekly[[#This Row],[Actual]]=TRUE),BF203+Weekly[[#This Row],[H Odds &lt;]]-1,IF(AND(Weekly[[#This Row],[H Odds &lt;]]&lt;&gt;"",Weekly[[#This Row],[XGB_P]]=TRUE,Weekly[[#This Row],[Actual]]=FALSE),BF203-1,BF203)))</f>
        <v>47.28</v>
      </c>
      <c r="BG204" s="38">
        <f>IF(Weekly[[#This Row],[H Odds &lt;]]="",BG203,IF(AND(Weekly[[#This Row],[H Odds &lt;]]&lt;&gt;"",Weekly[[#This Row],[QDA_P]]=TRUE,Weekly[[#This Row],[Actual]]=TRUE),BG203+Weekly[[#This Row],[H Odds &lt;]]-1,IF(AND(Weekly[[#This Row],[H Odds &lt;]]&lt;&gt;"",Weekly[[#This Row],[QDA_P]]=TRUE,Weekly[[#This Row],[Actual]]=FALSE),BG203-1,BG203)))</f>
        <v>42.779999999999994</v>
      </c>
      <c r="BH204" s="38">
        <f>IF(Weekly[[#This Row],[H Odds &lt;]]="",BH203,IF(AND(Weekly[[#This Row],[H Odds &lt;]]&lt;&gt;"",Weekly[[#This Row],[KNC_P]]=TRUE,Weekly[[#This Row],[Actual]]=TRUE),BH203+Weekly[[#This Row],[H Odds &lt;]]-1,IF(AND(Weekly[[#This Row],[H Odds &lt;]]&lt;&gt;"",Weekly[[#This Row],[KNC_P]]=TRUE,Weekly[[#This Row],[Actual]]=FALSE),BH203-1,BH203)))</f>
        <v>41.05</v>
      </c>
      <c r="BI204" s="38">
        <f>IF(Weekly[[#This Row],[H Odds &lt;]]="",BI203,IF(AND(Weekly[[#This Row],[H Odds &lt;]]&lt;&gt;"",Weekly[[#This Row],[TRUES]]&gt;0,Weekly[[#This Row],[Actual]]=TRUE),BI203+Weekly[[#This Row],[H Odds &lt;]]-1,IF(AND(Weekly[[#This Row],[H Odds &lt;]]&lt;&gt;"",Weekly[[#This Row],[TRUES]]=0),BI203,BI203-1)))</f>
        <v>57.589999999999996</v>
      </c>
      <c r="BJ204" s="38">
        <f>IF(Weekly[[#This Row],[H Odds &lt;]]="",BJ203,IF(AND(Weekly[[#This Row],[H Odds &lt;]]&lt;&gt;"",Weekly[[#This Row],[Actual]]=TRUE),BJ203+Weekly[[#This Row],[H Odds &lt;]]-1,IF(AND(Weekly[[#This Row],[H Odds &lt;]]&lt;&gt;"",Weekly[[#This Row],[Actual]]=FALSE),BJ203-1,BJ203)))</f>
        <v>56.589999999999996</v>
      </c>
      <c r="BK204" s="58">
        <f>IF(AND(Weekly[[#This Row],[TRUES]]&gt;4,Weekly[[#This Row],[Actual]]=TRUE),BK203+Weekly[[#This Row],[BF H Odds]]-1,IF(AND(Weekly[[#This Row],[FALSES]]&gt;4,Weekly[[#This Row],[Actual]]=FALSE),BK203+Weekly[[#This Row],[BF V Odds]]-1,IF(AND(Weekly[[#This Row],[TRUES]]&gt;4,Weekly[[#This Row],[Actual]]=FALSE),BK203-1,IF(AND(Weekly[[#This Row],[FALSES]]&gt;4,Weekly[[#This Row],[Actual]]=TRUE),BK203-1,BK203))))</f>
        <v>35.410000000000025</v>
      </c>
      <c r="BL204" s="58">
        <f>IF(AND(Weekly[[#This Row],[TRUES]]&gt;5,Weekly[[#This Row],[Actual]]=TRUE),BL203+Weekly[[#This Row],[BF H Odds]]-1,IF(AND(Weekly[[#This Row],[FALSES]]&gt;5,Weekly[[#This Row],[Actual]]=FALSE),BL203+Weekly[[#This Row],[BF V Odds]]-1,IF(AND(Weekly[[#This Row],[TRUES]]&gt;5,Weekly[[#This Row],[Actual]]=FALSE),BL203-1,IF(AND(Weekly[[#This Row],[FALSES]]&gt;5,Weekly[[#This Row],[Actual]]=TRUE),BL203-1,BL203))))</f>
        <v>38.300000000000018</v>
      </c>
      <c r="BM204" s="58">
        <f>IF(AND(Weekly[[#This Row],[TRUES]]&gt;6,Weekly[[#This Row],[Actual]]=TRUE),BM203+Weekly[[#This Row],[BF H Odds]]-1,IF(AND(Weekly[[#This Row],[FALSES]]&gt;6,Weekly[[#This Row],[Actual]]=FALSE),BM203+Weekly[[#This Row],[BF V Odds]]-1,IF(AND(Weekly[[#This Row],[TRUES]]&gt;6,Weekly[[#This Row],[Actual]]=FALSE),BM203-1,IF(AND(Weekly[[#This Row],[FALSES]]&gt;6,Weekly[[#This Row],[Actual]]=TRUE),BM203-1,BM203))))</f>
        <v>42.27000000000001</v>
      </c>
    </row>
    <row r="205" spans="1:66" x14ac:dyDescent="0.25">
      <c r="A205" s="34"/>
      <c r="B205" s="10">
        <v>44268</v>
      </c>
      <c r="C205" s="33" t="s">
        <v>9</v>
      </c>
      <c r="D205" s="15" t="s">
        <v>23</v>
      </c>
      <c r="E205" t="b">
        <v>1</v>
      </c>
      <c r="F205" t="b">
        <v>1</v>
      </c>
      <c r="G205" t="b">
        <v>1</v>
      </c>
      <c r="H205" t="b">
        <v>1</v>
      </c>
      <c r="I205" t="b">
        <v>1</v>
      </c>
      <c r="J205" t="b">
        <v>1</v>
      </c>
      <c r="K205" t="b">
        <v>0</v>
      </c>
      <c r="L205" t="b">
        <v>0</v>
      </c>
      <c r="M205" t="s">
        <v>101</v>
      </c>
      <c r="N205">
        <v>5</v>
      </c>
      <c r="O205">
        <f>IF(Weekly[[#This Row],[H/V]]="H",Weekly[[#This Row],[BF H Odds]],IF(Weekly[[#This Row],[H/V]]="V",Weekly[[#This Row],[BF V Odds]],""))</f>
        <v>3.65</v>
      </c>
      <c r="P205" t="b">
        <v>0</v>
      </c>
      <c r="Q205" t="s">
        <v>66</v>
      </c>
      <c r="R205" s="35">
        <f>IFERROR(IF(Weekly[[#This Row],[Won Bet?]]="yes",R204+(Weekly[[#This Row],[BF Odds]]*Weekly[[#This Row],[BF Stake]])-Weekly[[#This Row],[BF Stake]],R204-Weekly[[#This Row],[BF Stake]]),R204)</f>
        <v>170.25</v>
      </c>
      <c r="S205" s="9">
        <f>IFERROR(IF(Weekly[[#This Row],[Won Bet?]]="yes",S204+(((Weekly[[#This Row],[BF Odds]]*Weekly[[#This Row],[BF Stake]])-Weekly[[#This Row],[BF Stake]])*0.95),S204-Weekly[[#This Row],[BF Stake]]),S204)</f>
        <v>166.73750000000001</v>
      </c>
      <c r="T205" s="13">
        <v>3.65</v>
      </c>
      <c r="U205" s="13">
        <v>1.37</v>
      </c>
      <c r="V205" s="24">
        <f>IF(Weekly[[#This Row],[Actual]]="","",IF(AND(Weekly[[#This Row],[SVC_P]]=Weekly[[#This Row],[Actual]],Weekly[[#This Row],[SVC_P]]=TRUE),V204+Weekly[[#This Row],[BF H Odds]]-1,IF(AND(Weekly[[#This Row],[SVC_P]]=Weekly[[#This Row],[Actual]],Weekly[[#This Row],[SVC_P]]=FALSE),V204+Weekly[[#This Row],[BF V Odds]]-1,V204-1)))</f>
        <v>59.430000000000028</v>
      </c>
      <c r="W205" s="24">
        <f>IF(Weekly[[#This Row],[Actual]]="","",IF(AND(Weekly[[#This Row],[SVC_P]]=FALSE,Weekly[[#This Row],[Actual]]=TRUE),W204+Weekly[[#This Row],[BF H Odds]]-1,IF(AND(Weekly[[#This Row],[SVC_P]]=TRUE,Weekly[[#This Row],[Actual]]=FALSE,),W204+Weekly[[#This Row],[BF V Odds]]-1,W204-1)))</f>
        <v>-152.30000000000001</v>
      </c>
      <c r="X205" s="24">
        <f>IF(Weekly[[#This Row],[Actual]]="","",IF(AND(Weekly[[#This Row],[ADBC_P]]=Weekly[[#This Row],[Actual]],Weekly[[#This Row],[ADBC_P]]=TRUE),X204+Weekly[[#This Row],[BF H Odds]]-1,IF(AND(Weekly[[#This Row],[ADBC_P]]=Weekly[[#This Row],[Actual]],Weekly[[#This Row],[ADBC_P]]=FALSE),X204+Weekly[[#This Row],[BF V Odds]]-1,X204-1)))</f>
        <v>45.58000000000002</v>
      </c>
      <c r="Y205" s="24">
        <f>IF(Weekly[[#This Row],[Actual]]="","",IF(AND(Weekly[[#This Row],[ADBC_P]]=FALSE,Weekly[[#This Row],[Actual]]=TRUE),Y204+Weekly[[#This Row],[BF H Odds]]-1,IF(AND(Weekly[[#This Row],[ADBC_P]]=TRUE,Weekly[[#This Row],[Actual]]=FALSE),Y204+Weekly[[#This Row],[BF V Odds]]-1,Y204-1)))</f>
        <v>33.29</v>
      </c>
      <c r="Z205" s="24">
        <f>IF(Weekly[[#This Row],[Actual]]="","",IF(AND(Weekly[[#This Row],[RFC_P]]=Weekly[[#This Row],[Actual]],Weekly[[#This Row],[RFC_P]]=TRUE),Z204+Weekly[[#This Row],[BF H Odds]]-1,IF(AND(Weekly[[#This Row],[RFC_P]]=Weekly[[#This Row],[Actual]],Weekly[[#This Row],[RFC_P]]=FALSE),Z204+Weekly[[#This Row],[BF V Odds]]-1,Z204-1)))</f>
        <v>32.35000000000003</v>
      </c>
      <c r="AA205" s="24">
        <f>IF(Weekly[[#This Row],[Actual]]="","",IF(AND(Weekly[[#This Row],[RFC_P]]=FALSE,Weekly[[#This Row],[Actual]]=TRUE),AA204+Weekly[[#This Row],[BF H Odds]]-1,IF(AND(Weekly[[#This Row],[RFC_P]]=TRUE,Weekly[[#This Row],[Actual]]=FALSE),AA204+Weekly[[#This Row],[BF V Odds]]-1,AA204-1)))</f>
        <v>46.519999999999996</v>
      </c>
      <c r="AB205" s="24">
        <f>IF(Weekly[[#This Row],[Actual]]="","",IF(AND(Weekly[[#This Row],[GBC_P]]=Weekly[[#This Row],[Actual]],Weekly[[#This Row],[GBC_P]]=TRUE),AB204+Weekly[[#This Row],[BF H Odds]]-1,IF(AND(Weekly[[#This Row],[GBC_P]]=Weekly[[#This Row],[Actual]],Weekly[[#This Row],[GBC_P]]=FALSE),AB204+Weekly[[#This Row],[BF V Odds]]-1,AB204-1)))</f>
        <v>27.260000000000005</v>
      </c>
      <c r="AC205" s="24">
        <f>IF(Weekly[[#This Row],[Actual]]="","",IF(AND(Weekly[[#This Row],[GBC_P]]=FALSE,Weekly[[#This Row],[Actual]]=TRUE),AC204+Weekly[[#This Row],[BF H Odds]]-1,IF(AND(Weekly[[#This Row],[GBC_P]]=TRUE,Weekly[[#This Row],[Actual]]=FALSE),AC204+Weekly[[#This Row],[BF V Odds]]-1,AC204-1)))</f>
        <v>51.61</v>
      </c>
      <c r="AD205" s="24">
        <f>IF(Weekly[[#This Row],[Actual]]="","",IF(AND(Weekly[[#This Row],[HGBC_P]]=Weekly[[#This Row],[Actual]],Weekly[[#This Row],[HGBC_P]]=TRUE),AD204+Weekly[[#This Row],[BF H Odds]]-1,IF(AND(Weekly[[#This Row],[HGBC_P]]=Weekly[[#This Row],[Actual]],Weekly[[#This Row],[HGBC_P]]=FALSE),AD204+Weekly[[#This Row],[BF V Odds]]-1,AD204-1)))</f>
        <v>29.320000000000043</v>
      </c>
      <c r="AE205" s="24">
        <f>IF(Weekly[[#This Row],[Actual]]="","",IF(AND(Weekly[[#This Row],[HGBC_P]]=FALSE,Weekly[[#This Row],[Actual]]=TRUE),AE204+Weekly[[#This Row],[BF H Odds]]-1,IF(AND(Weekly[[#This Row],[HGBC_P]]=TRUE,Weekly[[#This Row],[Actual]]=FALSE),AE204+Weekly[[#This Row],[BF V Odds]]-1,AE204-1)))</f>
        <v>49.55</v>
      </c>
      <c r="AF205" s="24">
        <f>IF(Weekly[[#This Row],[Actual]]="","",IF(AND(Weekly[[#This Row],[XGB_P]]=Weekly[[#This Row],[Actual]],Weekly[[#This Row],[XGB_P]]=TRUE),AF204+Weekly[[#This Row],[BF H Odds]]-1,IF(AND(Weekly[[#This Row],[XGB_P]]=Weekly[[#This Row],[Actual]],Weekly[[#This Row],[XGB_P]]=FALSE),AF204+Weekly[[#This Row],[BF V Odds]]-1,AF204-1)))</f>
        <v>38.570000000000022</v>
      </c>
      <c r="AG205" s="24">
        <f>IF(Weekly[[#This Row],[Actual]]="","",IF(AND(Weekly[[#This Row],[XGB_P]]=FALSE,Weekly[[#This Row],[Actual]]=TRUE),AG204+Weekly[[#This Row],[BF H Odds]]-1,IF(AND(Weekly[[#This Row],[XGB_P]]=TRUE,Weekly[[#This Row],[Actual]]=FALSE),AG204+Weekly[[#This Row],[BF V Odds]]-1,AG204-1)))</f>
        <v>40.299999999999997</v>
      </c>
      <c r="AH205" s="24">
        <f>IF(Weekly[[#This Row],[Actual]]="","",IF(AND(Weekly[[#This Row],[QDA_P]]=Weekly[[#This Row],[Actual]],Weekly[[#This Row],[QDA_P]]=TRUE),AH204+Weekly[[#This Row],[BF H Odds]]-1,IF(AND(Weekly[[#This Row],[QDA_P]]=Weekly[[#This Row],[Actual]],Weekly[[#This Row],[QDA_P]]=FALSE),AH204+Weekly[[#This Row],[BF V Odds]]-1,AH204-1)))</f>
        <v>18.740000000000016</v>
      </c>
      <c r="AI205" s="24">
        <f>IF(Weekly[[#This Row],[Actual]]="","",IF(AND(Weekly[[#This Row],[QDA_P]]=FALSE,Weekly[[#This Row],[Actual]]=TRUE),AI204+Weekly[[#This Row],[BF H Odds]]-1,IF(AND(Weekly[[#This Row],[QDA_P]]=TRUE,Weekly[[#This Row],[Actual]]=FALSE),AI204+Weekly[[#This Row],[BF V Odds]]-1,AI204-1)))</f>
        <v>60.129999999999995</v>
      </c>
      <c r="AJ205" s="24">
        <f>IF(Weekly[[#This Row],[Actual]]="","",IF(AND(Weekly[[#This Row],[KNC_P]]=FALSE,Weekly[[#This Row],[Actual]]=TRUE),AJ204+Weekly[[#This Row],[BF H Odds]]-1,IF(AND(Weekly[[#This Row],[KNC_P]]=TRUE,Weekly[[#This Row],[Actual]]=FALSE),AJ204+Weekly[[#This Row],[BF V Odds]]-1,AJ204-1)))</f>
        <v>37.419999999999995</v>
      </c>
      <c r="AK205" s="24">
        <f>IF(Weekly[[#This Row],[Actual]]="","",IF(AND(Weekly[[#This Row],[KNC_P]]=FALSE,Weekly[[#This Row],[Actual]]=TRUE),AK204+Weekly[[#This Row],[BF H Odds]]-1,IF(AND(Weekly[[#This Row],[KNC_P]]=TRUE,Weekly[[#This Row],[Actual]]=FALSE),AK204+Weekly[[#This Row],[BF V Odds]]-1,AK204-1)))</f>
        <v>36.319999999999979</v>
      </c>
      <c r="AL205" s="30">
        <f>IF(Weekly[[#This Row],[Actual]]="","",COUNTIF(Weekly[[#This Row],[SVC_P]:[QDA_P]],TRUE))</f>
        <v>6</v>
      </c>
      <c r="AM205" s="30">
        <f>IF(Weekly[[#This Row],[Actual]]="","",COUNTIF(Weekly[[#This Row],[SVC_P]:[QDA_P]],FALSE))</f>
        <v>1</v>
      </c>
      <c r="AN205" s="36">
        <f>IF(AND(Weekly[[#This Row],[BF V Odds]]&gt;$BO$6,Weekly[[#This Row],[BF V Odds]] &lt; $BO$7),Weekly[[#This Row],[BF V Odds]],"")</f>
        <v>3.65</v>
      </c>
      <c r="AO205" s="36" t="str">
        <f>IF(AND(Weekly[[#This Row],[BF H Odds]]&gt;$BO$6, Weekly[[#This Row],[BF H Odds]] &lt; $BO$7),Weekly[[#This Row],[BF H Odds]],"")</f>
        <v/>
      </c>
      <c r="AP205" s="37">
        <f>IF(AND(Weekly[[#This Row],[V Odds &lt;]]="",Weekly[[#This Row],[H Odds &lt;]]=""),AP204,IF(AND(Weekly[[#This Row],[H Odds &lt;]]&lt;&gt;"",Weekly[[#This Row],[SVC_P]]=TRUE,Weekly[[#This Row],[Actual]]=TRUE),AP204+Weekly[[#This Row],[H Odds &lt;]]-1,IF(AND(Weekly[[#This Row],[V Odds &lt;]]&lt;&gt;"",Weekly[[#This Row],[SVC_P]]=FALSE,Weekly[[#This Row],[Actual]]=FALSE),AP204+Weekly[[#This Row],[V Odds &lt;]]-1,IF(AND(Weekly[[#This Row],[V Odds &lt;]]&lt;&gt;"",Weekly[[#This Row],[SVC_P]]=FALSE,Weekly[[#This Row],[Actual]]=TRUE),AP204-1,IF(AND(Weekly[[#This Row],[H Odds &lt;]]&lt;&gt;"",Weekly[[#This Row],[SVC_P]]=TRUE,Weekly[[#This Row],[Actual]]=FALSE),AP204-1,AP204)))))</f>
        <v>62.63000000000001</v>
      </c>
      <c r="AQ205" s="37">
        <f>IF(AND(Weekly[[#This Row],[V Odds &lt;]]="",Weekly[[#This Row],[H Odds &lt;]]=""),AQ204,IF(AND(Weekly[[#This Row],[H Odds &lt;]]&lt;&gt;"",Weekly[[#This Row],[ADBC_P]]=TRUE,Weekly[[#This Row],[Actual]]=TRUE),AQ204+Weekly[[#This Row],[H Odds &lt;]]-1,IF(AND(Weekly[[#This Row],[V Odds &lt;]]&lt;&gt;"",Weekly[[#This Row],[ADBC_P]]=FALSE,Weekly[[#This Row],[Actual]]=FALSE),AQ204+Weekly[[#This Row],[V Odds &lt;]]-1,IF(AND(Weekly[[#This Row],[V Odds &lt;]]&lt;&gt;"",Weekly[[#This Row],[ADBC_P]]=FALSE,Weekly[[#This Row],[Actual]]=TRUE),AQ204-1,IF(AND(Weekly[[#This Row],[H Odds &lt;]]&lt;&gt;"",Weekly[[#This Row],[ADBC_P]]=TRUE,Weekly[[#This Row],[Actual]]=FALSE),AQ204-1,AQ204)))))</f>
        <v>53.379999999999995</v>
      </c>
      <c r="AR205" s="37">
        <f>IF(AND(Weekly[[#This Row],[V Odds &lt;]]="",Weekly[[#This Row],[H Odds &lt;]]=""),AR204,IF(AND(Weekly[[#This Row],[H Odds &lt;]]&lt;&gt;"",Weekly[[#This Row],[RFC_P]]=TRUE,Weekly[[#This Row],[Actual]]=TRUE),AR204+Weekly[[#This Row],[H Odds &lt;]]-1,IF(AND(Weekly[[#This Row],[V Odds &lt;]]&lt;&gt;"",Weekly[[#This Row],[RFC_P]]=FALSE,Weekly[[#This Row],[Actual]]=FALSE),AR204+Weekly[[#This Row],[V Odds &lt;]]-1,IF(AND(Weekly[[#This Row],[V Odds &lt;]]&lt;&gt;"",Weekly[[#This Row],[RFC_P]]=FALSE,Weekly[[#This Row],[Actual]]=TRUE),AR204-1,IF(AND(Weekly[[#This Row],[H Odds &lt;]]&lt;&gt;"",Weekly[[#This Row],[RFC_P]]=TRUE,Weekly[[#This Row],[Actual]]=FALSE),AR204-1,AR204)))))</f>
        <v>49.64</v>
      </c>
      <c r="AS205" s="37">
        <f>IF(AND(Weekly[[#This Row],[V Odds &lt;]]="",Weekly[[#This Row],[H Odds &lt;]]=""),AS204,IF(AND(Weekly[[#This Row],[H Odds &lt;]]&lt;&gt;"",Weekly[[#This Row],[GBC_P]]=TRUE,Weekly[[#This Row],[Actual]]=TRUE),AS204+Weekly[[#This Row],[H Odds &lt;]]-1,IF(AND(Weekly[[#This Row],[V Odds &lt;]]&lt;&gt;"",Weekly[[#This Row],[GBC_P]]=FALSE,Weekly[[#This Row],[Actual]]=FALSE),AS204+Weekly[[#This Row],[V Odds &lt;]]-1,IF(AND(Weekly[[#This Row],[V Odds &lt;]]&lt;&gt;"",Weekly[[#This Row],[GBC_P]]=FALSE,Weekly[[#This Row],[Actual]]=TRUE),AS204-1,IF(AND(Weekly[[#This Row],[H Odds &lt;]]&lt;&gt;"",Weekly[[#This Row],[GBC_P]]=TRUE,Weekly[[#This Row],[Actual]]=FALSE),AS204-1,AS204)))))</f>
        <v>47.08</v>
      </c>
      <c r="AT205" s="37">
        <f>IF(AND(Weekly[[#This Row],[V Odds &lt;]]="",Weekly[[#This Row],[H Odds &lt;]]=""),AT204,IF(AND(Weekly[[#This Row],[H Odds &lt;]]&lt;&gt;"",Weekly[[#This Row],[HGBC_P]]=TRUE,Weekly[[#This Row],[Actual]]=TRUE),AT204+Weekly[[#This Row],[H Odds &lt;]]-1,IF(AND(Weekly[[#This Row],[V Odds &lt;]]&lt;&gt;"",Weekly[[#This Row],[HGBC_P]]=FALSE,Weekly[[#This Row],[Actual]]=FALSE),AT204+Weekly[[#This Row],[V Odds &lt;]]-1,IF(AND(Weekly[[#This Row],[V Odds &lt;]]&lt;&gt;"",Weekly[[#This Row],[HGBC_P]]=FALSE,Weekly[[#This Row],[Actual]]=TRUE),AT204-1,IF(AND(Weekly[[#This Row],[H Odds &lt;]]&lt;&gt;"",Weekly[[#This Row],[HGBC_P]]=TRUE,Weekly[[#This Row],[Actual]]=FALSE),AT204-1,AT204)))))</f>
        <v>46.66</v>
      </c>
      <c r="AU205" s="37">
        <f>IF(AND(Weekly[[#This Row],[V Odds &lt;]]="",Weekly[[#This Row],[H Odds &lt;]]=""),AU204,IF(AND(Weekly[[#This Row],[H Odds &lt;]]&lt;&gt;"",Weekly[[#This Row],[XGB_P]]=TRUE,Weekly[[#This Row],[Actual]]=TRUE),AU204+Weekly[[#This Row],[H Odds &lt;]]-1,IF(AND(Weekly[[#This Row],[V Odds &lt;]]&lt;&gt;"",Weekly[[#This Row],[XGB_P]]=FALSE,Weekly[[#This Row],[Actual]]=FALSE),AU204+Weekly[[#This Row],[V Odds &lt;]]-1,IF(AND(Weekly[[#This Row],[V Odds &lt;]]&lt;&gt;"",Weekly[[#This Row],[XGB_P]]=FALSE,Weekly[[#This Row],[Actual]]=TRUE),AU204-1,IF(AND(Weekly[[#This Row],[H Odds &lt;]]&lt;&gt;"",Weekly[[#This Row],[XGB_P]]=TRUE,Weekly[[#This Row],[Actual]]=FALSE),AU204-1,AU204)))))</f>
        <v>50.010000000000005</v>
      </c>
      <c r="AV205" s="37">
        <f>IF(AND(Weekly[[#This Row],[V Odds &lt;]]="",Weekly[[#This Row],[H Odds &lt;]]=""),AV204,IF(AND(Weekly[[#This Row],[H Odds &lt;]]&lt;&gt;"",Weekly[[#This Row],[QDA_P]]=TRUE,Weekly[[#This Row],[Actual]]=TRUE),AV204+Weekly[[#This Row],[H Odds &lt;]]-1,IF(AND(Weekly[[#This Row],[V Odds &lt;]]&lt;&gt;"",Weekly[[#This Row],[QDA_P]]=FALSE,Weekly[[#This Row],[Actual]]=FALSE),AV204+Weekly[[#This Row],[V Odds &lt;]]-1,IF(AND(Weekly[[#This Row],[V Odds &lt;]]&lt;&gt;"",Weekly[[#This Row],[QDA_P]]=FALSE,Weekly[[#This Row],[Actual]]=TRUE),AV204-1,IF(AND(Weekly[[#This Row],[H Odds &lt;]]&lt;&gt;"",Weekly[[#This Row],[QDA_P]]=TRUE,Weekly[[#This Row],[Actual]]=FALSE),AV204-1,AV204)))))</f>
        <v>48.449999999999989</v>
      </c>
      <c r="AW205" s="37">
        <f>IF(AND(Weekly[[#This Row],[H Odds &lt;]]="",Weekly[[#This Row],[V Odds &lt;]]=""),AW204,IF(AND(Weekly[[#This Row],[KNC_P]]=Weekly[[#This Row],[Actual]],Weekly[[#This Row],[KNC_P]]=TRUE),AW204+Weekly[[#This Row],[BF H Odds]]-1,IF(AND(Weekly[[#This Row],[KNC_P]]=Weekly[[#This Row],[Actual]],Weekly[[#This Row],[KNC_P]]=FALSE),AW204+Weekly[[#This Row],[BF V Odds]]-1,AW204-1)))</f>
        <v>45.46</v>
      </c>
      <c r="AX205" s="37">
        <f>IF(AND(Weekly[[#This Row],[V Odds &lt;]]="",Weekly[[#This Row],[H Odds &lt;]]=""),AX204,IF(AND(Weekly[[#This Row],[V Odds &lt;]]&lt;&gt;"",Weekly[[#This Row],[FALSES]]&gt;0,Weekly[[#This Row],[Actual]]=FALSE),AX204+Weekly[[#This Row],[V Odds &lt;]]-1,IF(AND(Weekly[[#This Row],[H Odds &lt;]]&lt;&gt;"",Weekly[[#This Row],[TRUES]]&gt;0,Weekly[[#This Row],[Actual]]=TRUE),AX204+Weekly[[#This Row],[H Odds &lt;]]-1,IF(AND(Weekly[[#This Row],[V Odds &lt;]]&lt;&gt;"",Weekly[[#This Row],[FALSES]]=0),AX204,IF(AND(Weekly[[#This Row],[H Odds &lt;]]&lt;&gt;"",Weekly[[#This Row],[TRUES]]=0),AX204,AX204-1)))))</f>
        <v>69.399999999999991</v>
      </c>
      <c r="AY205" s="37">
        <f>IF(AND(Weekly[[#This Row],[V Odds &lt;]]="",Weekly[[#This Row],[H Odds &lt;]]=""),AY204,IF(AND(Weekly[[#This Row],[V Odds &lt;]]&lt;&gt;"",Weekly[[#This Row],[FALSES]]&gt;0,Weekly[[#This Row],[Actual]]=FALSE),AY204+((Weekly[[#This Row],[V Odds &lt;]]-1)*0.92),IF(AND(Weekly[[#This Row],[H Odds &lt;]]&lt;&gt;"",Weekly[[#This Row],[TRUES]]&gt;0,Weekly[[#This Row],[Actual]]=TRUE),AY204+((Weekly[[#This Row],[H Odds &lt;]]-1)*0.92),IF(AND(Weekly[[#This Row],[V Odds &lt;]]&lt;&gt;"",Weekly[[#This Row],[FALSES]]=0),AY204,IF(AND(Weekly[[#This Row],[H Odds &lt;]]&lt;&gt;"",Weekly[[#This Row],[TRUES]]=0),AY204,AY204-1)))))</f>
        <v>65.048000000000016</v>
      </c>
      <c r="AZ205" s="37">
        <f>IF(AND(Weekly[[#This Row],[V Odds &lt;]]="",Weekly[[#This Row],[H Odds &lt;]]=""),AZ204,IF(AND(Weekly[[#This Row],[V Odds &lt;]]&lt;&gt;"",Weekly[[#This Row],[Actual]]=FALSE),AZ204+Weekly[[#This Row],[V Odds &lt;]]-1,IF(AND(Weekly[[#This Row],[H Odds &lt;]]&lt;&gt;"",Weekly[[#This Row],[Actual]]=TRUE),AZ204+Weekly[[#This Row],[H Odds &lt;]]-1,AZ204-1)))</f>
        <v>69.36999999999999</v>
      </c>
      <c r="BA205" s="38">
        <f>IF(Weekly[[#This Row],[H Odds &lt;]]="",BA204,IF(AND(Weekly[[#This Row],[H Odds &lt;]]&lt;&gt;"",Weekly[[#This Row],[SVC_P]]=TRUE,Weekly[[#This Row],[Actual]]=TRUE),BA204+Weekly[[#This Row],[H Odds &lt;]]-1,IF(AND(Weekly[[#This Row],[H Odds &lt;]]&lt;&gt;"",Weekly[[#This Row],[SVC_P]]=TRUE,Weekly[[#This Row],[Actual]]=FALSE),BA204-1,BA204)))</f>
        <v>57.589999999999996</v>
      </c>
      <c r="BB205" s="38">
        <f>IF(Weekly[[#This Row],[H Odds &lt;]]="",BB204,IF(AND(Weekly[[#This Row],[H Odds &lt;]]&lt;&gt;"",Weekly[[#This Row],[ADBC_P]]=TRUE,Weekly[[#This Row],[Actual]]=TRUE),BB204+Weekly[[#This Row],[H Odds &lt;]]-1,IF(AND(Weekly[[#This Row],[H Odds &lt;]]&lt;&gt;"",Weekly[[#This Row],[ADBC_P]]=TRUE,Weekly[[#This Row],[Actual]]=FALSE),BB204-1,BB204)))</f>
        <v>45.059999999999995</v>
      </c>
      <c r="BC205" s="38">
        <f>IF(Weekly[[#This Row],[H Odds &lt;]]="",BC204,IF(AND(Weekly[[#This Row],[H Odds &lt;]]&lt;&gt;"",Weekly[[#This Row],[RFC_P]]=TRUE,Weekly[[#This Row],[Actual]]=TRUE),BC204+Weekly[[#This Row],[H Odds &lt;]]-1,IF(AND(Weekly[[#This Row],[H Odds &lt;]]&lt;&gt;"",Weekly[[#This Row],[RFC_P]]=TRUE,Weekly[[#This Row],[Actual]]=FALSE),BC204-1,BC204)))</f>
        <v>44.809999999999995</v>
      </c>
      <c r="BD205" s="38">
        <f>IF(Weekly[[#This Row],[H Odds &lt;]]="",BD204,IF(AND(Weekly[[#This Row],[H Odds &lt;]]&lt;&gt;"",Weekly[[#This Row],[GBC_P]]=TRUE,Weekly[[#This Row],[Actual]]=TRUE),BD204+Weekly[[#This Row],[H Odds &lt;]]-1,IF(AND(Weekly[[#This Row],[H Odds &lt;]]&lt;&gt;"",Weekly[[#This Row],[GBC_P]]=TRUE,Weekly[[#This Row],[Actual]]=FALSE),BD204-1,BD204)))</f>
        <v>43.76</v>
      </c>
      <c r="BE205" s="38">
        <f>IF(Weekly[[#This Row],[H Odds &lt;]]="",BE204,IF(AND(Weekly[[#This Row],[H Odds &lt;]]&lt;&gt;"",Weekly[[#This Row],[HGBC_P]]=TRUE,Weekly[[#This Row],[Actual]]=TRUE),BE204+Weekly[[#This Row],[H Odds &lt;]]-1,IF(AND(Weekly[[#This Row],[H Odds &lt;]]&lt;&gt;"",Weekly[[#This Row],[HGBC_P]]=TRUE,Weekly[[#This Row],[Actual]]=FALSE),BE204-1,BE204)))</f>
        <v>46.059999999999995</v>
      </c>
      <c r="BF205" s="38">
        <f>IF(Weekly[[#This Row],[H Odds &lt;]]="",BF204,IF(AND(Weekly[[#This Row],[H Odds &lt;]]&lt;&gt;"",Weekly[[#This Row],[XGB_P]]=TRUE,Weekly[[#This Row],[Actual]]=TRUE),BF204+Weekly[[#This Row],[H Odds &lt;]]-1,IF(AND(Weekly[[#This Row],[H Odds &lt;]]&lt;&gt;"",Weekly[[#This Row],[XGB_P]]=TRUE,Weekly[[#This Row],[Actual]]=FALSE),BF204-1,BF204)))</f>
        <v>47.28</v>
      </c>
      <c r="BG205" s="38">
        <f>IF(Weekly[[#This Row],[H Odds &lt;]]="",BG204,IF(AND(Weekly[[#This Row],[H Odds &lt;]]&lt;&gt;"",Weekly[[#This Row],[QDA_P]]=TRUE,Weekly[[#This Row],[Actual]]=TRUE),BG204+Weekly[[#This Row],[H Odds &lt;]]-1,IF(AND(Weekly[[#This Row],[H Odds &lt;]]&lt;&gt;"",Weekly[[#This Row],[QDA_P]]=TRUE,Weekly[[#This Row],[Actual]]=FALSE),BG204-1,BG204)))</f>
        <v>42.779999999999994</v>
      </c>
      <c r="BH205" s="38">
        <f>IF(Weekly[[#This Row],[H Odds &lt;]]="",BH204,IF(AND(Weekly[[#This Row],[H Odds &lt;]]&lt;&gt;"",Weekly[[#This Row],[KNC_P]]=TRUE,Weekly[[#This Row],[Actual]]=TRUE),BH204+Weekly[[#This Row],[H Odds &lt;]]-1,IF(AND(Weekly[[#This Row],[H Odds &lt;]]&lt;&gt;"",Weekly[[#This Row],[KNC_P]]=TRUE,Weekly[[#This Row],[Actual]]=FALSE),BH204-1,BH204)))</f>
        <v>41.05</v>
      </c>
      <c r="BI205" s="38">
        <f>IF(Weekly[[#This Row],[H Odds &lt;]]="",BI204,IF(AND(Weekly[[#This Row],[H Odds &lt;]]&lt;&gt;"",Weekly[[#This Row],[TRUES]]&gt;0,Weekly[[#This Row],[Actual]]=TRUE),BI204+Weekly[[#This Row],[H Odds &lt;]]-1,IF(AND(Weekly[[#This Row],[H Odds &lt;]]&lt;&gt;"",Weekly[[#This Row],[TRUES]]=0),BI204,BI204-1)))</f>
        <v>57.589999999999996</v>
      </c>
      <c r="BJ205" s="38">
        <f>IF(Weekly[[#This Row],[H Odds &lt;]]="",BJ204,IF(AND(Weekly[[#This Row],[H Odds &lt;]]&lt;&gt;"",Weekly[[#This Row],[Actual]]=TRUE),BJ204+Weekly[[#This Row],[H Odds &lt;]]-1,IF(AND(Weekly[[#This Row],[H Odds &lt;]]&lt;&gt;"",Weekly[[#This Row],[Actual]]=FALSE),BJ204-1,BJ204)))</f>
        <v>56.589999999999996</v>
      </c>
      <c r="BK205" s="58">
        <f>IF(AND(Weekly[[#This Row],[TRUES]]&gt;4,Weekly[[#This Row],[Actual]]=TRUE),BK204+Weekly[[#This Row],[BF H Odds]]-1,IF(AND(Weekly[[#This Row],[FALSES]]&gt;4,Weekly[[#This Row],[Actual]]=FALSE),BK204+Weekly[[#This Row],[BF V Odds]]-1,IF(AND(Weekly[[#This Row],[TRUES]]&gt;4,Weekly[[#This Row],[Actual]]=FALSE),BK204-1,IF(AND(Weekly[[#This Row],[FALSES]]&gt;4,Weekly[[#This Row],[Actual]]=TRUE),BK204-1,BK204))))</f>
        <v>34.410000000000025</v>
      </c>
      <c r="BL205" s="58">
        <f>IF(AND(Weekly[[#This Row],[TRUES]]&gt;5,Weekly[[#This Row],[Actual]]=TRUE),BL204+Weekly[[#This Row],[BF H Odds]]-1,IF(AND(Weekly[[#This Row],[FALSES]]&gt;5,Weekly[[#This Row],[Actual]]=FALSE),BL204+Weekly[[#This Row],[BF V Odds]]-1,IF(AND(Weekly[[#This Row],[TRUES]]&gt;5,Weekly[[#This Row],[Actual]]=FALSE),BL204-1,IF(AND(Weekly[[#This Row],[FALSES]]&gt;5,Weekly[[#This Row],[Actual]]=TRUE),BL204-1,BL204))))</f>
        <v>37.300000000000018</v>
      </c>
      <c r="BM205" s="58">
        <f>IF(AND(Weekly[[#This Row],[TRUES]]&gt;6,Weekly[[#This Row],[Actual]]=TRUE),BM204+Weekly[[#This Row],[BF H Odds]]-1,IF(AND(Weekly[[#This Row],[FALSES]]&gt;6,Weekly[[#This Row],[Actual]]=FALSE),BM204+Weekly[[#This Row],[BF V Odds]]-1,IF(AND(Weekly[[#This Row],[TRUES]]&gt;6,Weekly[[#This Row],[Actual]]=FALSE),BM204-1,IF(AND(Weekly[[#This Row],[FALSES]]&gt;6,Weekly[[#This Row],[Actual]]=TRUE),BM204-1,BM204))))</f>
        <v>42.27000000000001</v>
      </c>
    </row>
    <row r="206" spans="1:66" x14ac:dyDescent="0.25">
      <c r="A206" s="34"/>
      <c r="B206" s="10">
        <v>44269</v>
      </c>
      <c r="C206" s="33" t="s">
        <v>22</v>
      </c>
      <c r="D206" s="15" t="s">
        <v>38</v>
      </c>
      <c r="E206" t="b">
        <v>1</v>
      </c>
      <c r="F206" t="b">
        <v>1</v>
      </c>
      <c r="G206" t="b">
        <v>1</v>
      </c>
      <c r="H206" t="b">
        <v>1</v>
      </c>
      <c r="I206" t="b">
        <v>1</v>
      </c>
      <c r="J206" t="b">
        <v>1</v>
      </c>
      <c r="K206" t="b">
        <v>1</v>
      </c>
      <c r="L206" t="b">
        <v>1</v>
      </c>
      <c r="M206" t="s">
        <v>100</v>
      </c>
      <c r="N206">
        <v>5</v>
      </c>
      <c r="O206">
        <f>IF(Weekly[[#This Row],[H/V]]="H",Weekly[[#This Row],[BF H Odds]],IF(Weekly[[#This Row],[H/V]]="V",Weekly[[#This Row],[BF V Odds]],""))</f>
        <v>5.5</v>
      </c>
      <c r="P206" t="b">
        <v>1</v>
      </c>
      <c r="Q206" t="s">
        <v>66</v>
      </c>
      <c r="R206" s="35">
        <f>IFERROR(IF(Weekly[[#This Row],[Won Bet?]]="yes",R205+(Weekly[[#This Row],[BF Odds]]*Weekly[[#This Row],[BF Stake]])-Weekly[[#This Row],[BF Stake]],R205-Weekly[[#This Row],[BF Stake]]),R205)</f>
        <v>192.75</v>
      </c>
      <c r="S206" s="9">
        <f>IFERROR(IF(Weekly[[#This Row],[Won Bet?]]="yes",S205+(((Weekly[[#This Row],[BF Odds]]*Weekly[[#This Row],[BF Stake]])-Weekly[[#This Row],[BF Stake]])*0.95),S205-Weekly[[#This Row],[BF Stake]]),S205)</f>
        <v>188.11250000000001</v>
      </c>
      <c r="T206" s="13">
        <v>1.21</v>
      </c>
      <c r="U206" s="13">
        <v>5.5</v>
      </c>
      <c r="V206" s="24">
        <f>IF(Weekly[[#This Row],[Actual]]="","",IF(AND(Weekly[[#This Row],[SVC_P]]=Weekly[[#This Row],[Actual]],Weekly[[#This Row],[SVC_P]]=TRUE),V205+Weekly[[#This Row],[BF H Odds]]-1,IF(AND(Weekly[[#This Row],[SVC_P]]=Weekly[[#This Row],[Actual]],Weekly[[#This Row],[SVC_P]]=FALSE),V205+Weekly[[#This Row],[BF V Odds]]-1,V205-1)))</f>
        <v>63.930000000000035</v>
      </c>
      <c r="W206" s="24">
        <f>IF(Weekly[[#This Row],[Actual]]="","",IF(AND(Weekly[[#This Row],[SVC_P]]=FALSE,Weekly[[#This Row],[Actual]]=TRUE),W205+Weekly[[#This Row],[BF H Odds]]-1,IF(AND(Weekly[[#This Row],[SVC_P]]=TRUE,Weekly[[#This Row],[Actual]]=FALSE,),W205+Weekly[[#This Row],[BF V Odds]]-1,W205-1)))</f>
        <v>-153.30000000000001</v>
      </c>
      <c r="X206" s="24">
        <f>IF(Weekly[[#This Row],[Actual]]="","",IF(AND(Weekly[[#This Row],[ADBC_P]]=Weekly[[#This Row],[Actual]],Weekly[[#This Row],[ADBC_P]]=TRUE),X205+Weekly[[#This Row],[BF H Odds]]-1,IF(AND(Weekly[[#This Row],[ADBC_P]]=Weekly[[#This Row],[Actual]],Weekly[[#This Row],[ADBC_P]]=FALSE),X205+Weekly[[#This Row],[BF V Odds]]-1,X205-1)))</f>
        <v>50.08000000000002</v>
      </c>
      <c r="Y206" s="24">
        <f>IF(Weekly[[#This Row],[Actual]]="","",IF(AND(Weekly[[#This Row],[ADBC_P]]=FALSE,Weekly[[#This Row],[Actual]]=TRUE),Y205+Weekly[[#This Row],[BF H Odds]]-1,IF(AND(Weekly[[#This Row],[ADBC_P]]=TRUE,Weekly[[#This Row],[Actual]]=FALSE),Y205+Weekly[[#This Row],[BF V Odds]]-1,Y205-1)))</f>
        <v>32.29</v>
      </c>
      <c r="Z206" s="24">
        <f>IF(Weekly[[#This Row],[Actual]]="","",IF(AND(Weekly[[#This Row],[RFC_P]]=Weekly[[#This Row],[Actual]],Weekly[[#This Row],[RFC_P]]=TRUE),Z205+Weekly[[#This Row],[BF H Odds]]-1,IF(AND(Weekly[[#This Row],[RFC_P]]=Weekly[[#This Row],[Actual]],Weekly[[#This Row],[RFC_P]]=FALSE),Z205+Weekly[[#This Row],[BF V Odds]]-1,Z205-1)))</f>
        <v>36.85000000000003</v>
      </c>
      <c r="AA206" s="24">
        <f>IF(Weekly[[#This Row],[Actual]]="","",IF(AND(Weekly[[#This Row],[RFC_P]]=FALSE,Weekly[[#This Row],[Actual]]=TRUE),AA205+Weekly[[#This Row],[BF H Odds]]-1,IF(AND(Weekly[[#This Row],[RFC_P]]=TRUE,Weekly[[#This Row],[Actual]]=FALSE),AA205+Weekly[[#This Row],[BF V Odds]]-1,AA205-1)))</f>
        <v>45.519999999999996</v>
      </c>
      <c r="AB206" s="24">
        <f>IF(Weekly[[#This Row],[Actual]]="","",IF(AND(Weekly[[#This Row],[GBC_P]]=Weekly[[#This Row],[Actual]],Weekly[[#This Row],[GBC_P]]=TRUE),AB205+Weekly[[#This Row],[BF H Odds]]-1,IF(AND(Weekly[[#This Row],[GBC_P]]=Weekly[[#This Row],[Actual]],Weekly[[#This Row],[GBC_P]]=FALSE),AB205+Weekly[[#This Row],[BF V Odds]]-1,AB205-1)))</f>
        <v>31.760000000000005</v>
      </c>
      <c r="AC206" s="24">
        <f>IF(Weekly[[#This Row],[Actual]]="","",IF(AND(Weekly[[#This Row],[GBC_P]]=FALSE,Weekly[[#This Row],[Actual]]=TRUE),AC205+Weekly[[#This Row],[BF H Odds]]-1,IF(AND(Weekly[[#This Row],[GBC_P]]=TRUE,Weekly[[#This Row],[Actual]]=FALSE),AC205+Weekly[[#This Row],[BF V Odds]]-1,AC205-1)))</f>
        <v>50.61</v>
      </c>
      <c r="AD206" s="24">
        <f>IF(Weekly[[#This Row],[Actual]]="","",IF(AND(Weekly[[#This Row],[HGBC_P]]=Weekly[[#This Row],[Actual]],Weekly[[#This Row],[HGBC_P]]=TRUE),AD205+Weekly[[#This Row],[BF H Odds]]-1,IF(AND(Weekly[[#This Row],[HGBC_P]]=Weekly[[#This Row],[Actual]],Weekly[[#This Row],[HGBC_P]]=FALSE),AD205+Weekly[[#This Row],[BF V Odds]]-1,AD205-1)))</f>
        <v>33.820000000000043</v>
      </c>
      <c r="AE206" s="24">
        <f>IF(Weekly[[#This Row],[Actual]]="","",IF(AND(Weekly[[#This Row],[HGBC_P]]=FALSE,Weekly[[#This Row],[Actual]]=TRUE),AE205+Weekly[[#This Row],[BF H Odds]]-1,IF(AND(Weekly[[#This Row],[HGBC_P]]=TRUE,Weekly[[#This Row],[Actual]]=FALSE),AE205+Weekly[[#This Row],[BF V Odds]]-1,AE205-1)))</f>
        <v>48.55</v>
      </c>
      <c r="AF206" s="24">
        <f>IF(Weekly[[#This Row],[Actual]]="","",IF(AND(Weekly[[#This Row],[XGB_P]]=Weekly[[#This Row],[Actual]],Weekly[[#This Row],[XGB_P]]=TRUE),AF205+Weekly[[#This Row],[BF H Odds]]-1,IF(AND(Weekly[[#This Row],[XGB_P]]=Weekly[[#This Row],[Actual]],Weekly[[#This Row],[XGB_P]]=FALSE),AF205+Weekly[[#This Row],[BF V Odds]]-1,AF205-1)))</f>
        <v>43.070000000000022</v>
      </c>
      <c r="AG206" s="24">
        <f>IF(Weekly[[#This Row],[Actual]]="","",IF(AND(Weekly[[#This Row],[XGB_P]]=FALSE,Weekly[[#This Row],[Actual]]=TRUE),AG205+Weekly[[#This Row],[BF H Odds]]-1,IF(AND(Weekly[[#This Row],[XGB_P]]=TRUE,Weekly[[#This Row],[Actual]]=FALSE),AG205+Weekly[[#This Row],[BF V Odds]]-1,AG205-1)))</f>
        <v>39.299999999999997</v>
      </c>
      <c r="AH206" s="24">
        <f>IF(Weekly[[#This Row],[Actual]]="","",IF(AND(Weekly[[#This Row],[QDA_P]]=Weekly[[#This Row],[Actual]],Weekly[[#This Row],[QDA_P]]=TRUE),AH205+Weekly[[#This Row],[BF H Odds]]-1,IF(AND(Weekly[[#This Row],[QDA_P]]=Weekly[[#This Row],[Actual]],Weekly[[#This Row],[QDA_P]]=FALSE),AH205+Weekly[[#This Row],[BF V Odds]]-1,AH205-1)))</f>
        <v>23.240000000000016</v>
      </c>
      <c r="AI206" s="24">
        <f>IF(Weekly[[#This Row],[Actual]]="","",IF(AND(Weekly[[#This Row],[QDA_P]]=FALSE,Weekly[[#This Row],[Actual]]=TRUE),AI205+Weekly[[#This Row],[BF H Odds]]-1,IF(AND(Weekly[[#This Row],[QDA_P]]=TRUE,Weekly[[#This Row],[Actual]]=FALSE),AI205+Weekly[[#This Row],[BF V Odds]]-1,AI205-1)))</f>
        <v>59.129999999999995</v>
      </c>
      <c r="AJ206" s="24">
        <f>IF(Weekly[[#This Row],[Actual]]="","",IF(AND(Weekly[[#This Row],[KNC_P]]=FALSE,Weekly[[#This Row],[Actual]]=TRUE),AJ205+Weekly[[#This Row],[BF H Odds]]-1,IF(AND(Weekly[[#This Row],[KNC_P]]=TRUE,Weekly[[#This Row],[Actual]]=FALSE),AJ205+Weekly[[#This Row],[BF V Odds]]-1,AJ205-1)))</f>
        <v>36.419999999999995</v>
      </c>
      <c r="AK206" s="24">
        <f>IF(Weekly[[#This Row],[Actual]]="","",IF(AND(Weekly[[#This Row],[KNC_P]]=FALSE,Weekly[[#This Row],[Actual]]=TRUE),AK205+Weekly[[#This Row],[BF H Odds]]-1,IF(AND(Weekly[[#This Row],[KNC_P]]=TRUE,Weekly[[#This Row],[Actual]]=FALSE),AK205+Weekly[[#This Row],[BF V Odds]]-1,AK205-1)))</f>
        <v>35.319999999999979</v>
      </c>
      <c r="AL206" s="30">
        <f>IF(Weekly[[#This Row],[Actual]]="","",COUNTIF(Weekly[[#This Row],[SVC_P]:[QDA_P]],TRUE))</f>
        <v>7</v>
      </c>
      <c r="AM206" s="30">
        <f>IF(Weekly[[#This Row],[Actual]]="","",COUNTIF(Weekly[[#This Row],[SVC_P]:[QDA_P]],FALSE))</f>
        <v>0</v>
      </c>
      <c r="AN206" s="36" t="str">
        <f>IF(AND(Weekly[[#This Row],[BF V Odds]]&gt;$BO$6,Weekly[[#This Row],[BF V Odds]] &lt; $BO$7),Weekly[[#This Row],[BF V Odds]],"")</f>
        <v/>
      </c>
      <c r="AO206" s="36">
        <f>IF(AND(Weekly[[#This Row],[BF H Odds]]&gt;$BO$6, Weekly[[#This Row],[BF H Odds]] &lt; $BO$7),Weekly[[#This Row],[BF H Odds]],"")</f>
        <v>5.5</v>
      </c>
      <c r="AP206" s="37">
        <f>IF(AND(Weekly[[#This Row],[V Odds &lt;]]="",Weekly[[#This Row],[H Odds &lt;]]=""),AP205,IF(AND(Weekly[[#This Row],[H Odds &lt;]]&lt;&gt;"",Weekly[[#This Row],[SVC_P]]=TRUE,Weekly[[#This Row],[Actual]]=TRUE),AP205+Weekly[[#This Row],[H Odds &lt;]]-1,IF(AND(Weekly[[#This Row],[V Odds &lt;]]&lt;&gt;"",Weekly[[#This Row],[SVC_P]]=FALSE,Weekly[[#This Row],[Actual]]=FALSE),AP205+Weekly[[#This Row],[V Odds &lt;]]-1,IF(AND(Weekly[[#This Row],[V Odds &lt;]]&lt;&gt;"",Weekly[[#This Row],[SVC_P]]=FALSE,Weekly[[#This Row],[Actual]]=TRUE),AP205-1,IF(AND(Weekly[[#This Row],[H Odds &lt;]]&lt;&gt;"",Weekly[[#This Row],[SVC_P]]=TRUE,Weekly[[#This Row],[Actual]]=FALSE),AP205-1,AP205)))))</f>
        <v>67.13000000000001</v>
      </c>
      <c r="AQ206" s="37">
        <f>IF(AND(Weekly[[#This Row],[V Odds &lt;]]="",Weekly[[#This Row],[H Odds &lt;]]=""),AQ205,IF(AND(Weekly[[#This Row],[H Odds &lt;]]&lt;&gt;"",Weekly[[#This Row],[ADBC_P]]=TRUE,Weekly[[#This Row],[Actual]]=TRUE),AQ205+Weekly[[#This Row],[H Odds &lt;]]-1,IF(AND(Weekly[[#This Row],[V Odds &lt;]]&lt;&gt;"",Weekly[[#This Row],[ADBC_P]]=FALSE,Weekly[[#This Row],[Actual]]=FALSE),AQ205+Weekly[[#This Row],[V Odds &lt;]]-1,IF(AND(Weekly[[#This Row],[V Odds &lt;]]&lt;&gt;"",Weekly[[#This Row],[ADBC_P]]=FALSE,Weekly[[#This Row],[Actual]]=TRUE),AQ205-1,IF(AND(Weekly[[#This Row],[H Odds &lt;]]&lt;&gt;"",Weekly[[#This Row],[ADBC_P]]=TRUE,Weekly[[#This Row],[Actual]]=FALSE),AQ205-1,AQ205)))))</f>
        <v>57.879999999999995</v>
      </c>
      <c r="AR206" s="37">
        <f>IF(AND(Weekly[[#This Row],[V Odds &lt;]]="",Weekly[[#This Row],[H Odds &lt;]]=""),AR205,IF(AND(Weekly[[#This Row],[H Odds &lt;]]&lt;&gt;"",Weekly[[#This Row],[RFC_P]]=TRUE,Weekly[[#This Row],[Actual]]=TRUE),AR205+Weekly[[#This Row],[H Odds &lt;]]-1,IF(AND(Weekly[[#This Row],[V Odds &lt;]]&lt;&gt;"",Weekly[[#This Row],[RFC_P]]=FALSE,Weekly[[#This Row],[Actual]]=FALSE),AR205+Weekly[[#This Row],[V Odds &lt;]]-1,IF(AND(Weekly[[#This Row],[V Odds &lt;]]&lt;&gt;"",Weekly[[#This Row],[RFC_P]]=FALSE,Weekly[[#This Row],[Actual]]=TRUE),AR205-1,IF(AND(Weekly[[#This Row],[H Odds &lt;]]&lt;&gt;"",Weekly[[#This Row],[RFC_P]]=TRUE,Weekly[[#This Row],[Actual]]=FALSE),AR205-1,AR205)))))</f>
        <v>54.14</v>
      </c>
      <c r="AS206" s="37">
        <f>IF(AND(Weekly[[#This Row],[V Odds &lt;]]="",Weekly[[#This Row],[H Odds &lt;]]=""),AS205,IF(AND(Weekly[[#This Row],[H Odds &lt;]]&lt;&gt;"",Weekly[[#This Row],[GBC_P]]=TRUE,Weekly[[#This Row],[Actual]]=TRUE),AS205+Weekly[[#This Row],[H Odds &lt;]]-1,IF(AND(Weekly[[#This Row],[V Odds &lt;]]&lt;&gt;"",Weekly[[#This Row],[GBC_P]]=FALSE,Weekly[[#This Row],[Actual]]=FALSE),AS205+Weekly[[#This Row],[V Odds &lt;]]-1,IF(AND(Weekly[[#This Row],[V Odds &lt;]]&lt;&gt;"",Weekly[[#This Row],[GBC_P]]=FALSE,Weekly[[#This Row],[Actual]]=TRUE),AS205-1,IF(AND(Weekly[[#This Row],[H Odds &lt;]]&lt;&gt;"",Weekly[[#This Row],[GBC_P]]=TRUE,Weekly[[#This Row],[Actual]]=FALSE),AS205-1,AS205)))))</f>
        <v>51.58</v>
      </c>
      <c r="AT206" s="37">
        <f>IF(AND(Weekly[[#This Row],[V Odds &lt;]]="",Weekly[[#This Row],[H Odds &lt;]]=""),AT205,IF(AND(Weekly[[#This Row],[H Odds &lt;]]&lt;&gt;"",Weekly[[#This Row],[HGBC_P]]=TRUE,Weekly[[#This Row],[Actual]]=TRUE),AT205+Weekly[[#This Row],[H Odds &lt;]]-1,IF(AND(Weekly[[#This Row],[V Odds &lt;]]&lt;&gt;"",Weekly[[#This Row],[HGBC_P]]=FALSE,Weekly[[#This Row],[Actual]]=FALSE),AT205+Weekly[[#This Row],[V Odds &lt;]]-1,IF(AND(Weekly[[#This Row],[V Odds &lt;]]&lt;&gt;"",Weekly[[#This Row],[HGBC_P]]=FALSE,Weekly[[#This Row],[Actual]]=TRUE),AT205-1,IF(AND(Weekly[[#This Row],[H Odds &lt;]]&lt;&gt;"",Weekly[[#This Row],[HGBC_P]]=TRUE,Weekly[[#This Row],[Actual]]=FALSE),AT205-1,AT205)))))</f>
        <v>51.16</v>
      </c>
      <c r="AU206" s="37">
        <f>IF(AND(Weekly[[#This Row],[V Odds &lt;]]="",Weekly[[#This Row],[H Odds &lt;]]=""),AU205,IF(AND(Weekly[[#This Row],[H Odds &lt;]]&lt;&gt;"",Weekly[[#This Row],[XGB_P]]=TRUE,Weekly[[#This Row],[Actual]]=TRUE),AU205+Weekly[[#This Row],[H Odds &lt;]]-1,IF(AND(Weekly[[#This Row],[V Odds &lt;]]&lt;&gt;"",Weekly[[#This Row],[XGB_P]]=FALSE,Weekly[[#This Row],[Actual]]=FALSE),AU205+Weekly[[#This Row],[V Odds &lt;]]-1,IF(AND(Weekly[[#This Row],[V Odds &lt;]]&lt;&gt;"",Weekly[[#This Row],[XGB_P]]=FALSE,Weekly[[#This Row],[Actual]]=TRUE),AU205-1,IF(AND(Weekly[[#This Row],[H Odds &lt;]]&lt;&gt;"",Weekly[[#This Row],[XGB_P]]=TRUE,Weekly[[#This Row],[Actual]]=FALSE),AU205-1,AU205)))))</f>
        <v>54.510000000000005</v>
      </c>
      <c r="AV206" s="37">
        <f>IF(AND(Weekly[[#This Row],[V Odds &lt;]]="",Weekly[[#This Row],[H Odds &lt;]]=""),AV205,IF(AND(Weekly[[#This Row],[H Odds &lt;]]&lt;&gt;"",Weekly[[#This Row],[QDA_P]]=TRUE,Weekly[[#This Row],[Actual]]=TRUE),AV205+Weekly[[#This Row],[H Odds &lt;]]-1,IF(AND(Weekly[[#This Row],[V Odds &lt;]]&lt;&gt;"",Weekly[[#This Row],[QDA_P]]=FALSE,Weekly[[#This Row],[Actual]]=FALSE),AV205+Weekly[[#This Row],[V Odds &lt;]]-1,IF(AND(Weekly[[#This Row],[V Odds &lt;]]&lt;&gt;"",Weekly[[#This Row],[QDA_P]]=FALSE,Weekly[[#This Row],[Actual]]=TRUE),AV205-1,IF(AND(Weekly[[#This Row],[H Odds &lt;]]&lt;&gt;"",Weekly[[#This Row],[QDA_P]]=TRUE,Weekly[[#This Row],[Actual]]=FALSE),AV205-1,AV205)))))</f>
        <v>52.949999999999989</v>
      </c>
      <c r="AW206" s="37">
        <f>IF(AND(Weekly[[#This Row],[H Odds &lt;]]="",Weekly[[#This Row],[V Odds &lt;]]=""),AW205,IF(AND(Weekly[[#This Row],[KNC_P]]=Weekly[[#This Row],[Actual]],Weekly[[#This Row],[KNC_P]]=TRUE),AW205+Weekly[[#This Row],[BF H Odds]]-1,IF(AND(Weekly[[#This Row],[KNC_P]]=Weekly[[#This Row],[Actual]],Weekly[[#This Row],[KNC_P]]=FALSE),AW205+Weekly[[#This Row],[BF V Odds]]-1,AW205-1)))</f>
        <v>49.96</v>
      </c>
      <c r="AX206" s="37">
        <f>IF(AND(Weekly[[#This Row],[V Odds &lt;]]="",Weekly[[#This Row],[H Odds &lt;]]=""),AX205,IF(AND(Weekly[[#This Row],[V Odds &lt;]]&lt;&gt;"",Weekly[[#This Row],[FALSES]]&gt;0,Weekly[[#This Row],[Actual]]=FALSE),AX205+Weekly[[#This Row],[V Odds &lt;]]-1,IF(AND(Weekly[[#This Row],[H Odds &lt;]]&lt;&gt;"",Weekly[[#This Row],[TRUES]]&gt;0,Weekly[[#This Row],[Actual]]=TRUE),AX205+Weekly[[#This Row],[H Odds &lt;]]-1,IF(AND(Weekly[[#This Row],[V Odds &lt;]]&lt;&gt;"",Weekly[[#This Row],[FALSES]]=0),AX205,IF(AND(Weekly[[#This Row],[H Odds &lt;]]&lt;&gt;"",Weekly[[#This Row],[TRUES]]=0),AX205,AX205-1)))))</f>
        <v>73.899999999999991</v>
      </c>
      <c r="AY206" s="37">
        <f>IF(AND(Weekly[[#This Row],[V Odds &lt;]]="",Weekly[[#This Row],[H Odds &lt;]]=""),AY205,IF(AND(Weekly[[#This Row],[V Odds &lt;]]&lt;&gt;"",Weekly[[#This Row],[FALSES]]&gt;0,Weekly[[#This Row],[Actual]]=FALSE),AY205+((Weekly[[#This Row],[V Odds &lt;]]-1)*0.92),IF(AND(Weekly[[#This Row],[H Odds &lt;]]&lt;&gt;"",Weekly[[#This Row],[TRUES]]&gt;0,Weekly[[#This Row],[Actual]]=TRUE),AY205+((Weekly[[#This Row],[H Odds &lt;]]-1)*0.92),IF(AND(Weekly[[#This Row],[V Odds &lt;]]&lt;&gt;"",Weekly[[#This Row],[FALSES]]=0),AY205,IF(AND(Weekly[[#This Row],[H Odds &lt;]]&lt;&gt;"",Weekly[[#This Row],[TRUES]]=0),AY205,AY205-1)))))</f>
        <v>69.188000000000017</v>
      </c>
      <c r="AZ206" s="37">
        <f>IF(AND(Weekly[[#This Row],[V Odds &lt;]]="",Weekly[[#This Row],[H Odds &lt;]]=""),AZ205,IF(AND(Weekly[[#This Row],[V Odds &lt;]]&lt;&gt;"",Weekly[[#This Row],[Actual]]=FALSE),AZ205+Weekly[[#This Row],[V Odds &lt;]]-1,IF(AND(Weekly[[#This Row],[H Odds &lt;]]&lt;&gt;"",Weekly[[#This Row],[Actual]]=TRUE),AZ205+Weekly[[#This Row],[H Odds &lt;]]-1,AZ205-1)))</f>
        <v>73.86999999999999</v>
      </c>
      <c r="BA206" s="38">
        <f>IF(Weekly[[#This Row],[H Odds &lt;]]="",BA205,IF(AND(Weekly[[#This Row],[H Odds &lt;]]&lt;&gt;"",Weekly[[#This Row],[SVC_P]]=TRUE,Weekly[[#This Row],[Actual]]=TRUE),BA205+Weekly[[#This Row],[H Odds &lt;]]-1,IF(AND(Weekly[[#This Row],[H Odds &lt;]]&lt;&gt;"",Weekly[[#This Row],[SVC_P]]=TRUE,Weekly[[#This Row],[Actual]]=FALSE),BA205-1,BA205)))</f>
        <v>62.089999999999996</v>
      </c>
      <c r="BB206" s="38">
        <f>IF(Weekly[[#This Row],[H Odds &lt;]]="",BB205,IF(AND(Weekly[[#This Row],[H Odds &lt;]]&lt;&gt;"",Weekly[[#This Row],[ADBC_P]]=TRUE,Weekly[[#This Row],[Actual]]=TRUE),BB205+Weekly[[#This Row],[H Odds &lt;]]-1,IF(AND(Weekly[[#This Row],[H Odds &lt;]]&lt;&gt;"",Weekly[[#This Row],[ADBC_P]]=TRUE,Weekly[[#This Row],[Actual]]=FALSE),BB205-1,BB205)))</f>
        <v>49.559999999999995</v>
      </c>
      <c r="BC206" s="38">
        <f>IF(Weekly[[#This Row],[H Odds &lt;]]="",BC205,IF(AND(Weekly[[#This Row],[H Odds &lt;]]&lt;&gt;"",Weekly[[#This Row],[RFC_P]]=TRUE,Weekly[[#This Row],[Actual]]=TRUE),BC205+Weekly[[#This Row],[H Odds &lt;]]-1,IF(AND(Weekly[[#This Row],[H Odds &lt;]]&lt;&gt;"",Weekly[[#This Row],[RFC_P]]=TRUE,Weekly[[#This Row],[Actual]]=FALSE),BC205-1,BC205)))</f>
        <v>49.309999999999995</v>
      </c>
      <c r="BD206" s="38">
        <f>IF(Weekly[[#This Row],[H Odds &lt;]]="",BD205,IF(AND(Weekly[[#This Row],[H Odds &lt;]]&lt;&gt;"",Weekly[[#This Row],[GBC_P]]=TRUE,Weekly[[#This Row],[Actual]]=TRUE),BD205+Weekly[[#This Row],[H Odds &lt;]]-1,IF(AND(Weekly[[#This Row],[H Odds &lt;]]&lt;&gt;"",Weekly[[#This Row],[GBC_P]]=TRUE,Weekly[[#This Row],[Actual]]=FALSE),BD205-1,BD205)))</f>
        <v>48.26</v>
      </c>
      <c r="BE206" s="38">
        <f>IF(Weekly[[#This Row],[H Odds &lt;]]="",BE205,IF(AND(Weekly[[#This Row],[H Odds &lt;]]&lt;&gt;"",Weekly[[#This Row],[HGBC_P]]=TRUE,Weekly[[#This Row],[Actual]]=TRUE),BE205+Weekly[[#This Row],[H Odds &lt;]]-1,IF(AND(Weekly[[#This Row],[H Odds &lt;]]&lt;&gt;"",Weekly[[#This Row],[HGBC_P]]=TRUE,Weekly[[#This Row],[Actual]]=FALSE),BE205-1,BE205)))</f>
        <v>50.559999999999995</v>
      </c>
      <c r="BF206" s="38">
        <f>IF(Weekly[[#This Row],[H Odds &lt;]]="",BF205,IF(AND(Weekly[[#This Row],[H Odds &lt;]]&lt;&gt;"",Weekly[[#This Row],[XGB_P]]=TRUE,Weekly[[#This Row],[Actual]]=TRUE),BF205+Weekly[[#This Row],[H Odds &lt;]]-1,IF(AND(Weekly[[#This Row],[H Odds &lt;]]&lt;&gt;"",Weekly[[#This Row],[XGB_P]]=TRUE,Weekly[[#This Row],[Actual]]=FALSE),BF205-1,BF205)))</f>
        <v>51.78</v>
      </c>
      <c r="BG206" s="38">
        <f>IF(Weekly[[#This Row],[H Odds &lt;]]="",BG205,IF(AND(Weekly[[#This Row],[H Odds &lt;]]&lt;&gt;"",Weekly[[#This Row],[QDA_P]]=TRUE,Weekly[[#This Row],[Actual]]=TRUE),BG205+Weekly[[#This Row],[H Odds &lt;]]-1,IF(AND(Weekly[[#This Row],[H Odds &lt;]]&lt;&gt;"",Weekly[[#This Row],[QDA_P]]=TRUE,Weekly[[#This Row],[Actual]]=FALSE),BG205-1,BG205)))</f>
        <v>47.279999999999994</v>
      </c>
      <c r="BH206" s="38">
        <f>IF(Weekly[[#This Row],[H Odds &lt;]]="",BH205,IF(AND(Weekly[[#This Row],[H Odds &lt;]]&lt;&gt;"",Weekly[[#This Row],[KNC_P]]=TRUE,Weekly[[#This Row],[Actual]]=TRUE),BH205+Weekly[[#This Row],[H Odds &lt;]]-1,IF(AND(Weekly[[#This Row],[H Odds &lt;]]&lt;&gt;"",Weekly[[#This Row],[KNC_P]]=TRUE,Weekly[[#This Row],[Actual]]=FALSE),BH205-1,BH205)))</f>
        <v>45.55</v>
      </c>
      <c r="BI206" s="38">
        <f>IF(Weekly[[#This Row],[H Odds &lt;]]="",BI205,IF(AND(Weekly[[#This Row],[H Odds &lt;]]&lt;&gt;"",Weekly[[#This Row],[TRUES]]&gt;0,Weekly[[#This Row],[Actual]]=TRUE),BI205+Weekly[[#This Row],[H Odds &lt;]]-1,IF(AND(Weekly[[#This Row],[H Odds &lt;]]&lt;&gt;"",Weekly[[#This Row],[TRUES]]=0),BI205,BI205-1)))</f>
        <v>62.089999999999996</v>
      </c>
      <c r="BJ206" s="38">
        <f>IF(Weekly[[#This Row],[H Odds &lt;]]="",BJ205,IF(AND(Weekly[[#This Row],[H Odds &lt;]]&lt;&gt;"",Weekly[[#This Row],[Actual]]=TRUE),BJ205+Weekly[[#This Row],[H Odds &lt;]]-1,IF(AND(Weekly[[#This Row],[H Odds &lt;]]&lt;&gt;"",Weekly[[#This Row],[Actual]]=FALSE),BJ205-1,BJ205)))</f>
        <v>61.089999999999996</v>
      </c>
      <c r="BK206" s="58">
        <f>IF(AND(Weekly[[#This Row],[TRUES]]&gt;4,Weekly[[#This Row],[Actual]]=TRUE),BK205+Weekly[[#This Row],[BF H Odds]]-1,IF(AND(Weekly[[#This Row],[FALSES]]&gt;4,Weekly[[#This Row],[Actual]]=FALSE),BK205+Weekly[[#This Row],[BF V Odds]]-1,IF(AND(Weekly[[#This Row],[TRUES]]&gt;4,Weekly[[#This Row],[Actual]]=FALSE),BK205-1,IF(AND(Weekly[[#This Row],[FALSES]]&gt;4,Weekly[[#This Row],[Actual]]=TRUE),BK205-1,BK205))))</f>
        <v>38.910000000000025</v>
      </c>
      <c r="BL206" s="58">
        <f>IF(AND(Weekly[[#This Row],[TRUES]]&gt;5,Weekly[[#This Row],[Actual]]=TRUE),BL205+Weekly[[#This Row],[BF H Odds]]-1,IF(AND(Weekly[[#This Row],[FALSES]]&gt;5,Weekly[[#This Row],[Actual]]=FALSE),BL205+Weekly[[#This Row],[BF V Odds]]-1,IF(AND(Weekly[[#This Row],[TRUES]]&gt;5,Weekly[[#This Row],[Actual]]=FALSE),BL205-1,IF(AND(Weekly[[#This Row],[FALSES]]&gt;5,Weekly[[#This Row],[Actual]]=TRUE),BL205-1,BL205))))</f>
        <v>41.800000000000018</v>
      </c>
      <c r="BM206" s="58">
        <f>IF(AND(Weekly[[#This Row],[TRUES]]&gt;6,Weekly[[#This Row],[Actual]]=TRUE),BM205+Weekly[[#This Row],[BF H Odds]]-1,IF(AND(Weekly[[#This Row],[FALSES]]&gt;6,Weekly[[#This Row],[Actual]]=FALSE),BM205+Weekly[[#This Row],[BF V Odds]]-1,IF(AND(Weekly[[#This Row],[TRUES]]&gt;6,Weekly[[#This Row],[Actual]]=FALSE),BM205-1,IF(AND(Weekly[[#This Row],[FALSES]]&gt;6,Weekly[[#This Row],[Actual]]=TRUE),BM205-1,BM205))))</f>
        <v>46.77000000000001</v>
      </c>
    </row>
    <row r="207" spans="1:66" x14ac:dyDescent="0.25">
      <c r="A207" s="34"/>
      <c r="B207" s="10">
        <v>44269</v>
      </c>
      <c r="C207" s="33" t="s">
        <v>25</v>
      </c>
      <c r="D207" s="15" t="s">
        <v>33</v>
      </c>
      <c r="E207" t="b">
        <v>1</v>
      </c>
      <c r="F207" t="b">
        <v>0</v>
      </c>
      <c r="G207" t="b">
        <v>0</v>
      </c>
      <c r="H207" t="b">
        <v>0</v>
      </c>
      <c r="I207" t="b">
        <v>0</v>
      </c>
      <c r="J207" t="b">
        <v>0</v>
      </c>
      <c r="K207" t="b">
        <v>0</v>
      </c>
      <c r="L207" t="b">
        <v>0</v>
      </c>
      <c r="M207" t="s">
        <v>100</v>
      </c>
      <c r="N207">
        <v>5</v>
      </c>
      <c r="O207">
        <f>IF(Weekly[[#This Row],[H/V]]="H",Weekly[[#This Row],[BF H Odds]],IF(Weekly[[#This Row],[H/V]]="V",Weekly[[#This Row],[BF V Odds]],""))</f>
        <v>3.65</v>
      </c>
      <c r="P207" t="b">
        <v>1</v>
      </c>
      <c r="Q207" t="s">
        <v>66</v>
      </c>
      <c r="R207" s="35">
        <f>IFERROR(IF(Weekly[[#This Row],[Won Bet?]]="yes",R206+(Weekly[[#This Row],[BF Odds]]*Weekly[[#This Row],[BF Stake]])-Weekly[[#This Row],[BF Stake]],R206-Weekly[[#This Row],[BF Stake]]),R206)</f>
        <v>206</v>
      </c>
      <c r="S207" s="9">
        <f>IFERROR(IF(Weekly[[#This Row],[Won Bet?]]="yes",S206+(((Weekly[[#This Row],[BF Odds]]*Weekly[[#This Row],[BF Stake]])-Weekly[[#This Row],[BF Stake]])*0.95),S206-Weekly[[#This Row],[BF Stake]]),S206)</f>
        <v>200.70000000000002</v>
      </c>
      <c r="T207" s="13">
        <v>1.37</v>
      </c>
      <c r="U207" s="13">
        <v>3.65</v>
      </c>
      <c r="V207" s="24">
        <f>IF(Weekly[[#This Row],[Actual]]="","",IF(AND(Weekly[[#This Row],[SVC_P]]=Weekly[[#This Row],[Actual]],Weekly[[#This Row],[SVC_P]]=TRUE),V206+Weekly[[#This Row],[BF H Odds]]-1,IF(AND(Weekly[[#This Row],[SVC_P]]=Weekly[[#This Row],[Actual]],Weekly[[#This Row],[SVC_P]]=FALSE),V206+Weekly[[#This Row],[BF V Odds]]-1,V206-1)))</f>
        <v>66.580000000000041</v>
      </c>
      <c r="W207" s="24">
        <f>IF(Weekly[[#This Row],[Actual]]="","",IF(AND(Weekly[[#This Row],[SVC_P]]=FALSE,Weekly[[#This Row],[Actual]]=TRUE),W206+Weekly[[#This Row],[BF H Odds]]-1,IF(AND(Weekly[[#This Row],[SVC_P]]=TRUE,Weekly[[#This Row],[Actual]]=FALSE,),W206+Weekly[[#This Row],[BF V Odds]]-1,W206-1)))</f>
        <v>-154.30000000000001</v>
      </c>
      <c r="X207" s="24">
        <f>IF(Weekly[[#This Row],[Actual]]="","",IF(AND(Weekly[[#This Row],[ADBC_P]]=Weekly[[#This Row],[Actual]],Weekly[[#This Row],[ADBC_P]]=TRUE),X206+Weekly[[#This Row],[BF H Odds]]-1,IF(AND(Weekly[[#This Row],[ADBC_P]]=Weekly[[#This Row],[Actual]],Weekly[[#This Row],[ADBC_P]]=FALSE),X206+Weekly[[#This Row],[BF V Odds]]-1,X206-1)))</f>
        <v>49.08000000000002</v>
      </c>
      <c r="Y207" s="24">
        <f>IF(Weekly[[#This Row],[Actual]]="","",IF(AND(Weekly[[#This Row],[ADBC_P]]=FALSE,Weekly[[#This Row],[Actual]]=TRUE),Y206+Weekly[[#This Row],[BF H Odds]]-1,IF(AND(Weekly[[#This Row],[ADBC_P]]=TRUE,Weekly[[#This Row],[Actual]]=FALSE),Y206+Weekly[[#This Row],[BF V Odds]]-1,Y206-1)))</f>
        <v>34.94</v>
      </c>
      <c r="Z207" s="24">
        <f>IF(Weekly[[#This Row],[Actual]]="","",IF(AND(Weekly[[#This Row],[RFC_P]]=Weekly[[#This Row],[Actual]],Weekly[[#This Row],[RFC_P]]=TRUE),Z206+Weekly[[#This Row],[BF H Odds]]-1,IF(AND(Weekly[[#This Row],[RFC_P]]=Weekly[[#This Row],[Actual]],Weekly[[#This Row],[RFC_P]]=FALSE),Z206+Weekly[[#This Row],[BF V Odds]]-1,Z206-1)))</f>
        <v>35.85000000000003</v>
      </c>
      <c r="AA207" s="24">
        <f>IF(Weekly[[#This Row],[Actual]]="","",IF(AND(Weekly[[#This Row],[RFC_P]]=FALSE,Weekly[[#This Row],[Actual]]=TRUE),AA206+Weekly[[#This Row],[BF H Odds]]-1,IF(AND(Weekly[[#This Row],[RFC_P]]=TRUE,Weekly[[#This Row],[Actual]]=FALSE),AA206+Weekly[[#This Row],[BF V Odds]]-1,AA206-1)))</f>
        <v>48.169999999999995</v>
      </c>
      <c r="AB207" s="24">
        <f>IF(Weekly[[#This Row],[Actual]]="","",IF(AND(Weekly[[#This Row],[GBC_P]]=Weekly[[#This Row],[Actual]],Weekly[[#This Row],[GBC_P]]=TRUE),AB206+Weekly[[#This Row],[BF H Odds]]-1,IF(AND(Weekly[[#This Row],[GBC_P]]=Weekly[[#This Row],[Actual]],Weekly[[#This Row],[GBC_P]]=FALSE),AB206+Weekly[[#This Row],[BF V Odds]]-1,AB206-1)))</f>
        <v>30.760000000000005</v>
      </c>
      <c r="AC207" s="24">
        <f>IF(Weekly[[#This Row],[Actual]]="","",IF(AND(Weekly[[#This Row],[GBC_P]]=FALSE,Weekly[[#This Row],[Actual]]=TRUE),AC206+Weekly[[#This Row],[BF H Odds]]-1,IF(AND(Weekly[[#This Row],[GBC_P]]=TRUE,Weekly[[#This Row],[Actual]]=FALSE),AC206+Weekly[[#This Row],[BF V Odds]]-1,AC206-1)))</f>
        <v>53.26</v>
      </c>
      <c r="AD207" s="24">
        <f>IF(Weekly[[#This Row],[Actual]]="","",IF(AND(Weekly[[#This Row],[HGBC_P]]=Weekly[[#This Row],[Actual]],Weekly[[#This Row],[HGBC_P]]=TRUE),AD206+Weekly[[#This Row],[BF H Odds]]-1,IF(AND(Weekly[[#This Row],[HGBC_P]]=Weekly[[#This Row],[Actual]],Weekly[[#This Row],[HGBC_P]]=FALSE),AD206+Weekly[[#This Row],[BF V Odds]]-1,AD206-1)))</f>
        <v>32.820000000000043</v>
      </c>
      <c r="AE207" s="24">
        <f>IF(Weekly[[#This Row],[Actual]]="","",IF(AND(Weekly[[#This Row],[HGBC_P]]=FALSE,Weekly[[#This Row],[Actual]]=TRUE),AE206+Weekly[[#This Row],[BF H Odds]]-1,IF(AND(Weekly[[#This Row],[HGBC_P]]=TRUE,Weekly[[#This Row],[Actual]]=FALSE),AE206+Weekly[[#This Row],[BF V Odds]]-1,AE206-1)))</f>
        <v>51.199999999999996</v>
      </c>
      <c r="AF207" s="24">
        <f>IF(Weekly[[#This Row],[Actual]]="","",IF(AND(Weekly[[#This Row],[XGB_P]]=Weekly[[#This Row],[Actual]],Weekly[[#This Row],[XGB_P]]=TRUE),AF206+Weekly[[#This Row],[BF H Odds]]-1,IF(AND(Weekly[[#This Row],[XGB_P]]=Weekly[[#This Row],[Actual]],Weekly[[#This Row],[XGB_P]]=FALSE),AF206+Weekly[[#This Row],[BF V Odds]]-1,AF206-1)))</f>
        <v>42.070000000000022</v>
      </c>
      <c r="AG207" s="24">
        <f>IF(Weekly[[#This Row],[Actual]]="","",IF(AND(Weekly[[#This Row],[XGB_P]]=FALSE,Weekly[[#This Row],[Actual]]=TRUE),AG206+Weekly[[#This Row],[BF H Odds]]-1,IF(AND(Weekly[[#This Row],[XGB_P]]=TRUE,Weekly[[#This Row],[Actual]]=FALSE),AG206+Weekly[[#This Row],[BF V Odds]]-1,AG206-1)))</f>
        <v>41.949999999999996</v>
      </c>
      <c r="AH207" s="24">
        <f>IF(Weekly[[#This Row],[Actual]]="","",IF(AND(Weekly[[#This Row],[QDA_P]]=Weekly[[#This Row],[Actual]],Weekly[[#This Row],[QDA_P]]=TRUE),AH206+Weekly[[#This Row],[BF H Odds]]-1,IF(AND(Weekly[[#This Row],[QDA_P]]=Weekly[[#This Row],[Actual]],Weekly[[#This Row],[QDA_P]]=FALSE),AH206+Weekly[[#This Row],[BF V Odds]]-1,AH206-1)))</f>
        <v>22.240000000000016</v>
      </c>
      <c r="AI207" s="24">
        <f>IF(Weekly[[#This Row],[Actual]]="","",IF(AND(Weekly[[#This Row],[QDA_P]]=FALSE,Weekly[[#This Row],[Actual]]=TRUE),AI206+Weekly[[#This Row],[BF H Odds]]-1,IF(AND(Weekly[[#This Row],[QDA_P]]=TRUE,Weekly[[#This Row],[Actual]]=FALSE),AI206+Weekly[[#This Row],[BF V Odds]]-1,AI206-1)))</f>
        <v>61.779999999999994</v>
      </c>
      <c r="AJ207" s="24">
        <f>IF(Weekly[[#This Row],[Actual]]="","",IF(AND(Weekly[[#This Row],[KNC_P]]=FALSE,Weekly[[#This Row],[Actual]]=TRUE),AJ206+Weekly[[#This Row],[BF H Odds]]-1,IF(AND(Weekly[[#This Row],[KNC_P]]=TRUE,Weekly[[#This Row],[Actual]]=FALSE),AJ206+Weekly[[#This Row],[BF V Odds]]-1,AJ206-1)))</f>
        <v>39.069999999999993</v>
      </c>
      <c r="AK207" s="24">
        <f>IF(Weekly[[#This Row],[Actual]]="","",IF(AND(Weekly[[#This Row],[KNC_P]]=FALSE,Weekly[[#This Row],[Actual]]=TRUE),AK206+Weekly[[#This Row],[BF H Odds]]-1,IF(AND(Weekly[[#This Row],[KNC_P]]=TRUE,Weekly[[#This Row],[Actual]]=FALSE),AK206+Weekly[[#This Row],[BF V Odds]]-1,AK206-1)))</f>
        <v>37.969999999999978</v>
      </c>
      <c r="AL207" s="30">
        <f>IF(Weekly[[#This Row],[Actual]]="","",COUNTIF(Weekly[[#This Row],[SVC_P]:[QDA_P]],TRUE))</f>
        <v>1</v>
      </c>
      <c r="AM207" s="30">
        <f>IF(Weekly[[#This Row],[Actual]]="","",COUNTIF(Weekly[[#This Row],[SVC_P]:[QDA_P]],FALSE))</f>
        <v>6</v>
      </c>
      <c r="AN207" s="36" t="str">
        <f>IF(AND(Weekly[[#This Row],[BF V Odds]]&gt;$BO$6,Weekly[[#This Row],[BF V Odds]] &lt; $BO$7),Weekly[[#This Row],[BF V Odds]],"")</f>
        <v/>
      </c>
      <c r="AO207" s="36">
        <f>IF(AND(Weekly[[#This Row],[BF H Odds]]&gt;$BO$6, Weekly[[#This Row],[BF H Odds]] &lt; $BO$7),Weekly[[#This Row],[BF H Odds]],"")</f>
        <v>3.65</v>
      </c>
      <c r="AP207" s="37">
        <f>IF(AND(Weekly[[#This Row],[V Odds &lt;]]="",Weekly[[#This Row],[H Odds &lt;]]=""),AP206,IF(AND(Weekly[[#This Row],[H Odds &lt;]]&lt;&gt;"",Weekly[[#This Row],[SVC_P]]=TRUE,Weekly[[#This Row],[Actual]]=TRUE),AP206+Weekly[[#This Row],[H Odds &lt;]]-1,IF(AND(Weekly[[#This Row],[V Odds &lt;]]&lt;&gt;"",Weekly[[#This Row],[SVC_P]]=FALSE,Weekly[[#This Row],[Actual]]=FALSE),AP206+Weekly[[#This Row],[V Odds &lt;]]-1,IF(AND(Weekly[[#This Row],[V Odds &lt;]]&lt;&gt;"",Weekly[[#This Row],[SVC_P]]=FALSE,Weekly[[#This Row],[Actual]]=TRUE),AP206-1,IF(AND(Weekly[[#This Row],[H Odds &lt;]]&lt;&gt;"",Weekly[[#This Row],[SVC_P]]=TRUE,Weekly[[#This Row],[Actual]]=FALSE),AP206-1,AP206)))))</f>
        <v>69.780000000000015</v>
      </c>
      <c r="AQ207" s="37">
        <f>IF(AND(Weekly[[#This Row],[V Odds &lt;]]="",Weekly[[#This Row],[H Odds &lt;]]=""),AQ206,IF(AND(Weekly[[#This Row],[H Odds &lt;]]&lt;&gt;"",Weekly[[#This Row],[ADBC_P]]=TRUE,Weekly[[#This Row],[Actual]]=TRUE),AQ206+Weekly[[#This Row],[H Odds &lt;]]-1,IF(AND(Weekly[[#This Row],[V Odds &lt;]]&lt;&gt;"",Weekly[[#This Row],[ADBC_P]]=FALSE,Weekly[[#This Row],[Actual]]=FALSE),AQ206+Weekly[[#This Row],[V Odds &lt;]]-1,IF(AND(Weekly[[#This Row],[V Odds &lt;]]&lt;&gt;"",Weekly[[#This Row],[ADBC_P]]=FALSE,Weekly[[#This Row],[Actual]]=TRUE),AQ206-1,IF(AND(Weekly[[#This Row],[H Odds &lt;]]&lt;&gt;"",Weekly[[#This Row],[ADBC_P]]=TRUE,Weekly[[#This Row],[Actual]]=FALSE),AQ206-1,AQ206)))))</f>
        <v>57.879999999999995</v>
      </c>
      <c r="AR207" s="37">
        <f>IF(AND(Weekly[[#This Row],[V Odds &lt;]]="",Weekly[[#This Row],[H Odds &lt;]]=""),AR206,IF(AND(Weekly[[#This Row],[H Odds &lt;]]&lt;&gt;"",Weekly[[#This Row],[RFC_P]]=TRUE,Weekly[[#This Row],[Actual]]=TRUE),AR206+Weekly[[#This Row],[H Odds &lt;]]-1,IF(AND(Weekly[[#This Row],[V Odds &lt;]]&lt;&gt;"",Weekly[[#This Row],[RFC_P]]=FALSE,Weekly[[#This Row],[Actual]]=FALSE),AR206+Weekly[[#This Row],[V Odds &lt;]]-1,IF(AND(Weekly[[#This Row],[V Odds &lt;]]&lt;&gt;"",Weekly[[#This Row],[RFC_P]]=FALSE,Weekly[[#This Row],[Actual]]=TRUE),AR206-1,IF(AND(Weekly[[#This Row],[H Odds &lt;]]&lt;&gt;"",Weekly[[#This Row],[RFC_P]]=TRUE,Weekly[[#This Row],[Actual]]=FALSE),AR206-1,AR206)))))</f>
        <v>54.14</v>
      </c>
      <c r="AS207" s="37">
        <f>IF(AND(Weekly[[#This Row],[V Odds &lt;]]="",Weekly[[#This Row],[H Odds &lt;]]=""),AS206,IF(AND(Weekly[[#This Row],[H Odds &lt;]]&lt;&gt;"",Weekly[[#This Row],[GBC_P]]=TRUE,Weekly[[#This Row],[Actual]]=TRUE),AS206+Weekly[[#This Row],[H Odds &lt;]]-1,IF(AND(Weekly[[#This Row],[V Odds &lt;]]&lt;&gt;"",Weekly[[#This Row],[GBC_P]]=FALSE,Weekly[[#This Row],[Actual]]=FALSE),AS206+Weekly[[#This Row],[V Odds &lt;]]-1,IF(AND(Weekly[[#This Row],[V Odds &lt;]]&lt;&gt;"",Weekly[[#This Row],[GBC_P]]=FALSE,Weekly[[#This Row],[Actual]]=TRUE),AS206-1,IF(AND(Weekly[[#This Row],[H Odds &lt;]]&lt;&gt;"",Weekly[[#This Row],[GBC_P]]=TRUE,Weekly[[#This Row],[Actual]]=FALSE),AS206-1,AS206)))))</f>
        <v>51.58</v>
      </c>
      <c r="AT207" s="37">
        <f>IF(AND(Weekly[[#This Row],[V Odds &lt;]]="",Weekly[[#This Row],[H Odds &lt;]]=""),AT206,IF(AND(Weekly[[#This Row],[H Odds &lt;]]&lt;&gt;"",Weekly[[#This Row],[HGBC_P]]=TRUE,Weekly[[#This Row],[Actual]]=TRUE),AT206+Weekly[[#This Row],[H Odds &lt;]]-1,IF(AND(Weekly[[#This Row],[V Odds &lt;]]&lt;&gt;"",Weekly[[#This Row],[HGBC_P]]=FALSE,Weekly[[#This Row],[Actual]]=FALSE),AT206+Weekly[[#This Row],[V Odds &lt;]]-1,IF(AND(Weekly[[#This Row],[V Odds &lt;]]&lt;&gt;"",Weekly[[#This Row],[HGBC_P]]=FALSE,Weekly[[#This Row],[Actual]]=TRUE),AT206-1,IF(AND(Weekly[[#This Row],[H Odds &lt;]]&lt;&gt;"",Weekly[[#This Row],[HGBC_P]]=TRUE,Weekly[[#This Row],[Actual]]=FALSE),AT206-1,AT206)))))</f>
        <v>51.16</v>
      </c>
      <c r="AU207" s="37">
        <f>IF(AND(Weekly[[#This Row],[V Odds &lt;]]="",Weekly[[#This Row],[H Odds &lt;]]=""),AU206,IF(AND(Weekly[[#This Row],[H Odds &lt;]]&lt;&gt;"",Weekly[[#This Row],[XGB_P]]=TRUE,Weekly[[#This Row],[Actual]]=TRUE),AU206+Weekly[[#This Row],[H Odds &lt;]]-1,IF(AND(Weekly[[#This Row],[V Odds &lt;]]&lt;&gt;"",Weekly[[#This Row],[XGB_P]]=FALSE,Weekly[[#This Row],[Actual]]=FALSE),AU206+Weekly[[#This Row],[V Odds &lt;]]-1,IF(AND(Weekly[[#This Row],[V Odds &lt;]]&lt;&gt;"",Weekly[[#This Row],[XGB_P]]=FALSE,Weekly[[#This Row],[Actual]]=TRUE),AU206-1,IF(AND(Weekly[[#This Row],[H Odds &lt;]]&lt;&gt;"",Weekly[[#This Row],[XGB_P]]=TRUE,Weekly[[#This Row],[Actual]]=FALSE),AU206-1,AU206)))))</f>
        <v>54.510000000000005</v>
      </c>
      <c r="AV207" s="37">
        <f>IF(AND(Weekly[[#This Row],[V Odds &lt;]]="",Weekly[[#This Row],[H Odds &lt;]]=""),AV206,IF(AND(Weekly[[#This Row],[H Odds &lt;]]&lt;&gt;"",Weekly[[#This Row],[QDA_P]]=TRUE,Weekly[[#This Row],[Actual]]=TRUE),AV206+Weekly[[#This Row],[H Odds &lt;]]-1,IF(AND(Weekly[[#This Row],[V Odds &lt;]]&lt;&gt;"",Weekly[[#This Row],[QDA_P]]=FALSE,Weekly[[#This Row],[Actual]]=FALSE),AV206+Weekly[[#This Row],[V Odds &lt;]]-1,IF(AND(Weekly[[#This Row],[V Odds &lt;]]&lt;&gt;"",Weekly[[#This Row],[QDA_P]]=FALSE,Weekly[[#This Row],[Actual]]=TRUE),AV206-1,IF(AND(Weekly[[#This Row],[H Odds &lt;]]&lt;&gt;"",Weekly[[#This Row],[QDA_P]]=TRUE,Weekly[[#This Row],[Actual]]=FALSE),AV206-1,AV206)))))</f>
        <v>52.949999999999989</v>
      </c>
      <c r="AW207" s="37">
        <f>IF(AND(Weekly[[#This Row],[H Odds &lt;]]="",Weekly[[#This Row],[V Odds &lt;]]=""),AW206,IF(AND(Weekly[[#This Row],[KNC_P]]=Weekly[[#This Row],[Actual]],Weekly[[#This Row],[KNC_P]]=TRUE),AW206+Weekly[[#This Row],[BF H Odds]]-1,IF(AND(Weekly[[#This Row],[KNC_P]]=Weekly[[#This Row],[Actual]],Weekly[[#This Row],[KNC_P]]=FALSE),AW206+Weekly[[#This Row],[BF V Odds]]-1,AW206-1)))</f>
        <v>48.96</v>
      </c>
      <c r="AX207" s="37">
        <f>IF(AND(Weekly[[#This Row],[V Odds &lt;]]="",Weekly[[#This Row],[H Odds &lt;]]=""),AX206,IF(AND(Weekly[[#This Row],[V Odds &lt;]]&lt;&gt;"",Weekly[[#This Row],[FALSES]]&gt;0,Weekly[[#This Row],[Actual]]=FALSE),AX206+Weekly[[#This Row],[V Odds &lt;]]-1,IF(AND(Weekly[[#This Row],[H Odds &lt;]]&lt;&gt;"",Weekly[[#This Row],[TRUES]]&gt;0,Weekly[[#This Row],[Actual]]=TRUE),AX206+Weekly[[#This Row],[H Odds &lt;]]-1,IF(AND(Weekly[[#This Row],[V Odds &lt;]]&lt;&gt;"",Weekly[[#This Row],[FALSES]]=0),AX206,IF(AND(Weekly[[#This Row],[H Odds &lt;]]&lt;&gt;"",Weekly[[#This Row],[TRUES]]=0),AX206,AX206-1)))))</f>
        <v>76.55</v>
      </c>
      <c r="AY207" s="37">
        <f>IF(AND(Weekly[[#This Row],[V Odds &lt;]]="",Weekly[[#This Row],[H Odds &lt;]]=""),AY206,IF(AND(Weekly[[#This Row],[V Odds &lt;]]&lt;&gt;"",Weekly[[#This Row],[FALSES]]&gt;0,Weekly[[#This Row],[Actual]]=FALSE),AY206+((Weekly[[#This Row],[V Odds &lt;]]-1)*0.92),IF(AND(Weekly[[#This Row],[H Odds &lt;]]&lt;&gt;"",Weekly[[#This Row],[TRUES]]&gt;0,Weekly[[#This Row],[Actual]]=TRUE),AY206+((Weekly[[#This Row],[H Odds &lt;]]-1)*0.92),IF(AND(Weekly[[#This Row],[V Odds &lt;]]&lt;&gt;"",Weekly[[#This Row],[FALSES]]=0),AY206,IF(AND(Weekly[[#This Row],[H Odds &lt;]]&lt;&gt;"",Weekly[[#This Row],[TRUES]]=0),AY206,AY206-1)))))</f>
        <v>71.626000000000019</v>
      </c>
      <c r="AZ207" s="37">
        <f>IF(AND(Weekly[[#This Row],[V Odds &lt;]]="",Weekly[[#This Row],[H Odds &lt;]]=""),AZ206,IF(AND(Weekly[[#This Row],[V Odds &lt;]]&lt;&gt;"",Weekly[[#This Row],[Actual]]=FALSE),AZ206+Weekly[[#This Row],[V Odds &lt;]]-1,IF(AND(Weekly[[#This Row],[H Odds &lt;]]&lt;&gt;"",Weekly[[#This Row],[Actual]]=TRUE),AZ206+Weekly[[#This Row],[H Odds &lt;]]-1,AZ206-1)))</f>
        <v>76.52</v>
      </c>
      <c r="BA207" s="38">
        <f>IF(Weekly[[#This Row],[H Odds &lt;]]="",BA206,IF(AND(Weekly[[#This Row],[H Odds &lt;]]&lt;&gt;"",Weekly[[#This Row],[SVC_P]]=TRUE,Weekly[[#This Row],[Actual]]=TRUE),BA206+Weekly[[#This Row],[H Odds &lt;]]-1,IF(AND(Weekly[[#This Row],[H Odds &lt;]]&lt;&gt;"",Weekly[[#This Row],[SVC_P]]=TRUE,Weekly[[#This Row],[Actual]]=FALSE),BA206-1,BA206)))</f>
        <v>64.739999999999995</v>
      </c>
      <c r="BB207" s="38">
        <f>IF(Weekly[[#This Row],[H Odds &lt;]]="",BB206,IF(AND(Weekly[[#This Row],[H Odds &lt;]]&lt;&gt;"",Weekly[[#This Row],[ADBC_P]]=TRUE,Weekly[[#This Row],[Actual]]=TRUE),BB206+Weekly[[#This Row],[H Odds &lt;]]-1,IF(AND(Weekly[[#This Row],[H Odds &lt;]]&lt;&gt;"",Weekly[[#This Row],[ADBC_P]]=TRUE,Weekly[[#This Row],[Actual]]=FALSE),BB206-1,BB206)))</f>
        <v>49.559999999999995</v>
      </c>
      <c r="BC207" s="38">
        <f>IF(Weekly[[#This Row],[H Odds &lt;]]="",BC206,IF(AND(Weekly[[#This Row],[H Odds &lt;]]&lt;&gt;"",Weekly[[#This Row],[RFC_P]]=TRUE,Weekly[[#This Row],[Actual]]=TRUE),BC206+Weekly[[#This Row],[H Odds &lt;]]-1,IF(AND(Weekly[[#This Row],[H Odds &lt;]]&lt;&gt;"",Weekly[[#This Row],[RFC_P]]=TRUE,Weekly[[#This Row],[Actual]]=FALSE),BC206-1,BC206)))</f>
        <v>49.309999999999995</v>
      </c>
      <c r="BD207" s="38">
        <f>IF(Weekly[[#This Row],[H Odds &lt;]]="",BD206,IF(AND(Weekly[[#This Row],[H Odds &lt;]]&lt;&gt;"",Weekly[[#This Row],[GBC_P]]=TRUE,Weekly[[#This Row],[Actual]]=TRUE),BD206+Weekly[[#This Row],[H Odds &lt;]]-1,IF(AND(Weekly[[#This Row],[H Odds &lt;]]&lt;&gt;"",Weekly[[#This Row],[GBC_P]]=TRUE,Weekly[[#This Row],[Actual]]=FALSE),BD206-1,BD206)))</f>
        <v>48.26</v>
      </c>
      <c r="BE207" s="38">
        <f>IF(Weekly[[#This Row],[H Odds &lt;]]="",BE206,IF(AND(Weekly[[#This Row],[H Odds &lt;]]&lt;&gt;"",Weekly[[#This Row],[HGBC_P]]=TRUE,Weekly[[#This Row],[Actual]]=TRUE),BE206+Weekly[[#This Row],[H Odds &lt;]]-1,IF(AND(Weekly[[#This Row],[H Odds &lt;]]&lt;&gt;"",Weekly[[#This Row],[HGBC_P]]=TRUE,Weekly[[#This Row],[Actual]]=FALSE),BE206-1,BE206)))</f>
        <v>50.559999999999995</v>
      </c>
      <c r="BF207" s="38">
        <f>IF(Weekly[[#This Row],[H Odds &lt;]]="",BF206,IF(AND(Weekly[[#This Row],[H Odds &lt;]]&lt;&gt;"",Weekly[[#This Row],[XGB_P]]=TRUE,Weekly[[#This Row],[Actual]]=TRUE),BF206+Weekly[[#This Row],[H Odds &lt;]]-1,IF(AND(Weekly[[#This Row],[H Odds &lt;]]&lt;&gt;"",Weekly[[#This Row],[XGB_P]]=TRUE,Weekly[[#This Row],[Actual]]=FALSE),BF206-1,BF206)))</f>
        <v>51.78</v>
      </c>
      <c r="BG207" s="38">
        <f>IF(Weekly[[#This Row],[H Odds &lt;]]="",BG206,IF(AND(Weekly[[#This Row],[H Odds &lt;]]&lt;&gt;"",Weekly[[#This Row],[QDA_P]]=TRUE,Weekly[[#This Row],[Actual]]=TRUE),BG206+Weekly[[#This Row],[H Odds &lt;]]-1,IF(AND(Weekly[[#This Row],[H Odds &lt;]]&lt;&gt;"",Weekly[[#This Row],[QDA_P]]=TRUE,Weekly[[#This Row],[Actual]]=FALSE),BG206-1,BG206)))</f>
        <v>47.279999999999994</v>
      </c>
      <c r="BH207" s="38">
        <f>IF(Weekly[[#This Row],[H Odds &lt;]]="",BH206,IF(AND(Weekly[[#This Row],[H Odds &lt;]]&lt;&gt;"",Weekly[[#This Row],[KNC_P]]=TRUE,Weekly[[#This Row],[Actual]]=TRUE),BH206+Weekly[[#This Row],[H Odds &lt;]]-1,IF(AND(Weekly[[#This Row],[H Odds &lt;]]&lt;&gt;"",Weekly[[#This Row],[KNC_P]]=TRUE,Weekly[[#This Row],[Actual]]=FALSE),BH206-1,BH206)))</f>
        <v>45.55</v>
      </c>
      <c r="BI207" s="38">
        <f>IF(Weekly[[#This Row],[H Odds &lt;]]="",BI206,IF(AND(Weekly[[#This Row],[H Odds &lt;]]&lt;&gt;"",Weekly[[#This Row],[TRUES]]&gt;0,Weekly[[#This Row],[Actual]]=TRUE),BI206+Weekly[[#This Row],[H Odds &lt;]]-1,IF(AND(Weekly[[#This Row],[H Odds &lt;]]&lt;&gt;"",Weekly[[#This Row],[TRUES]]=0),BI206,BI206-1)))</f>
        <v>64.739999999999995</v>
      </c>
      <c r="BJ207" s="38">
        <f>IF(Weekly[[#This Row],[H Odds &lt;]]="",BJ206,IF(AND(Weekly[[#This Row],[H Odds &lt;]]&lt;&gt;"",Weekly[[#This Row],[Actual]]=TRUE),BJ206+Weekly[[#This Row],[H Odds &lt;]]-1,IF(AND(Weekly[[#This Row],[H Odds &lt;]]&lt;&gt;"",Weekly[[#This Row],[Actual]]=FALSE),BJ206-1,BJ206)))</f>
        <v>63.739999999999995</v>
      </c>
      <c r="BK207" s="58">
        <f>IF(AND(Weekly[[#This Row],[TRUES]]&gt;4,Weekly[[#This Row],[Actual]]=TRUE),BK206+Weekly[[#This Row],[BF H Odds]]-1,IF(AND(Weekly[[#This Row],[FALSES]]&gt;4,Weekly[[#This Row],[Actual]]=FALSE),BK206+Weekly[[#This Row],[BF V Odds]]-1,IF(AND(Weekly[[#This Row],[TRUES]]&gt;4,Weekly[[#This Row],[Actual]]=FALSE),BK206-1,IF(AND(Weekly[[#This Row],[FALSES]]&gt;4,Weekly[[#This Row],[Actual]]=TRUE),BK206-1,BK206))))</f>
        <v>37.910000000000025</v>
      </c>
      <c r="BL207" s="58">
        <f>IF(AND(Weekly[[#This Row],[TRUES]]&gt;5,Weekly[[#This Row],[Actual]]=TRUE),BL206+Weekly[[#This Row],[BF H Odds]]-1,IF(AND(Weekly[[#This Row],[FALSES]]&gt;5,Weekly[[#This Row],[Actual]]=FALSE),BL206+Weekly[[#This Row],[BF V Odds]]-1,IF(AND(Weekly[[#This Row],[TRUES]]&gt;5,Weekly[[#This Row],[Actual]]=FALSE),BL206-1,IF(AND(Weekly[[#This Row],[FALSES]]&gt;5,Weekly[[#This Row],[Actual]]=TRUE),BL206-1,BL206))))</f>
        <v>40.800000000000018</v>
      </c>
      <c r="BM207" s="58">
        <f>IF(AND(Weekly[[#This Row],[TRUES]]&gt;6,Weekly[[#This Row],[Actual]]=TRUE),BM206+Weekly[[#This Row],[BF H Odds]]-1,IF(AND(Weekly[[#This Row],[FALSES]]&gt;6,Weekly[[#This Row],[Actual]]=FALSE),BM206+Weekly[[#This Row],[BF V Odds]]-1,IF(AND(Weekly[[#This Row],[TRUES]]&gt;6,Weekly[[#This Row],[Actual]]=FALSE),BM206-1,IF(AND(Weekly[[#This Row],[FALSES]]&gt;6,Weekly[[#This Row],[Actual]]=TRUE),BM206-1,BM206))))</f>
        <v>46.77000000000001</v>
      </c>
    </row>
    <row r="208" spans="1:66" x14ac:dyDescent="0.25">
      <c r="A208" s="34"/>
      <c r="B208" s="10">
        <v>44269</v>
      </c>
      <c r="C208" s="33" t="s">
        <v>36</v>
      </c>
      <c r="D208" s="15" t="s">
        <v>14</v>
      </c>
      <c r="E208" t="b">
        <v>1</v>
      </c>
      <c r="F208" t="b">
        <v>1</v>
      </c>
      <c r="G208" t="b">
        <v>1</v>
      </c>
      <c r="H208" t="b">
        <v>1</v>
      </c>
      <c r="I208" t="b">
        <v>1</v>
      </c>
      <c r="J208" t="b">
        <v>1</v>
      </c>
      <c r="K208" t="b">
        <v>1</v>
      </c>
      <c r="L208" t="b">
        <v>1</v>
      </c>
      <c r="O208" t="str">
        <f>IF(Weekly[[#This Row],[H/V]]="H",Weekly[[#This Row],[BF H Odds]],IF(Weekly[[#This Row],[H/V]]="V",Weekly[[#This Row],[BF V Odds]],""))</f>
        <v/>
      </c>
      <c r="P208" t="b">
        <v>1</v>
      </c>
      <c r="R208" s="35">
        <f>IFERROR(IF(Weekly[[#This Row],[Won Bet?]]="yes",R207+(Weekly[[#This Row],[BF Odds]]*Weekly[[#This Row],[BF Stake]])-Weekly[[#This Row],[BF Stake]],R207-Weekly[[#This Row],[BF Stake]]),R207)</f>
        <v>206</v>
      </c>
      <c r="S208" s="9">
        <f>IFERROR(IF(Weekly[[#This Row],[Won Bet?]]="yes",S207+(((Weekly[[#This Row],[BF Odds]]*Weekly[[#This Row],[BF Stake]])-Weekly[[#This Row],[BF Stake]])*0.95),S207-Weekly[[#This Row],[BF Stake]]),S207)</f>
        <v>200.70000000000002</v>
      </c>
      <c r="T208" s="13">
        <v>2.74</v>
      </c>
      <c r="U208" s="13">
        <v>1.55</v>
      </c>
      <c r="V208" s="24">
        <f>IF(Weekly[[#This Row],[Actual]]="","",IF(AND(Weekly[[#This Row],[SVC_P]]=Weekly[[#This Row],[Actual]],Weekly[[#This Row],[SVC_P]]=TRUE),V207+Weekly[[#This Row],[BF H Odds]]-1,IF(AND(Weekly[[#This Row],[SVC_P]]=Weekly[[#This Row],[Actual]],Weekly[[#This Row],[SVC_P]]=FALSE),V207+Weekly[[#This Row],[BF V Odds]]-1,V207-1)))</f>
        <v>67.130000000000038</v>
      </c>
      <c r="W208" s="24">
        <f>IF(Weekly[[#This Row],[Actual]]="","",IF(AND(Weekly[[#This Row],[SVC_P]]=FALSE,Weekly[[#This Row],[Actual]]=TRUE),W207+Weekly[[#This Row],[BF H Odds]]-1,IF(AND(Weekly[[#This Row],[SVC_P]]=TRUE,Weekly[[#This Row],[Actual]]=FALSE,),W207+Weekly[[#This Row],[BF V Odds]]-1,W207-1)))</f>
        <v>-155.30000000000001</v>
      </c>
      <c r="X208" s="24">
        <f>IF(Weekly[[#This Row],[Actual]]="","",IF(AND(Weekly[[#This Row],[ADBC_P]]=Weekly[[#This Row],[Actual]],Weekly[[#This Row],[ADBC_P]]=TRUE),X207+Weekly[[#This Row],[BF H Odds]]-1,IF(AND(Weekly[[#This Row],[ADBC_P]]=Weekly[[#This Row],[Actual]],Weekly[[#This Row],[ADBC_P]]=FALSE),X207+Weekly[[#This Row],[BF V Odds]]-1,X207-1)))</f>
        <v>49.630000000000017</v>
      </c>
      <c r="Y208" s="24">
        <f>IF(Weekly[[#This Row],[Actual]]="","",IF(AND(Weekly[[#This Row],[ADBC_P]]=FALSE,Weekly[[#This Row],[Actual]]=TRUE),Y207+Weekly[[#This Row],[BF H Odds]]-1,IF(AND(Weekly[[#This Row],[ADBC_P]]=TRUE,Weekly[[#This Row],[Actual]]=FALSE),Y207+Weekly[[#This Row],[BF V Odds]]-1,Y207-1)))</f>
        <v>33.94</v>
      </c>
      <c r="Z208" s="24">
        <f>IF(Weekly[[#This Row],[Actual]]="","",IF(AND(Weekly[[#This Row],[RFC_P]]=Weekly[[#This Row],[Actual]],Weekly[[#This Row],[RFC_P]]=TRUE),Z207+Weekly[[#This Row],[BF H Odds]]-1,IF(AND(Weekly[[#This Row],[RFC_P]]=Weekly[[#This Row],[Actual]],Weekly[[#This Row],[RFC_P]]=FALSE),Z207+Weekly[[#This Row],[BF V Odds]]-1,Z207-1)))</f>
        <v>36.400000000000027</v>
      </c>
      <c r="AA208" s="24">
        <f>IF(Weekly[[#This Row],[Actual]]="","",IF(AND(Weekly[[#This Row],[RFC_P]]=FALSE,Weekly[[#This Row],[Actual]]=TRUE),AA207+Weekly[[#This Row],[BF H Odds]]-1,IF(AND(Weekly[[#This Row],[RFC_P]]=TRUE,Weekly[[#This Row],[Actual]]=FALSE),AA207+Weekly[[#This Row],[BF V Odds]]-1,AA207-1)))</f>
        <v>47.169999999999995</v>
      </c>
      <c r="AB208" s="24">
        <f>IF(Weekly[[#This Row],[Actual]]="","",IF(AND(Weekly[[#This Row],[GBC_P]]=Weekly[[#This Row],[Actual]],Weekly[[#This Row],[GBC_P]]=TRUE),AB207+Weekly[[#This Row],[BF H Odds]]-1,IF(AND(Weekly[[#This Row],[GBC_P]]=Weekly[[#This Row],[Actual]],Weekly[[#This Row],[GBC_P]]=FALSE),AB207+Weekly[[#This Row],[BF V Odds]]-1,AB207-1)))</f>
        <v>31.310000000000002</v>
      </c>
      <c r="AC208" s="24">
        <f>IF(Weekly[[#This Row],[Actual]]="","",IF(AND(Weekly[[#This Row],[GBC_P]]=FALSE,Weekly[[#This Row],[Actual]]=TRUE),AC207+Weekly[[#This Row],[BF H Odds]]-1,IF(AND(Weekly[[#This Row],[GBC_P]]=TRUE,Weekly[[#This Row],[Actual]]=FALSE),AC207+Weekly[[#This Row],[BF V Odds]]-1,AC207-1)))</f>
        <v>52.26</v>
      </c>
      <c r="AD208" s="24">
        <f>IF(Weekly[[#This Row],[Actual]]="","",IF(AND(Weekly[[#This Row],[HGBC_P]]=Weekly[[#This Row],[Actual]],Weekly[[#This Row],[HGBC_P]]=TRUE),AD207+Weekly[[#This Row],[BF H Odds]]-1,IF(AND(Weekly[[#This Row],[HGBC_P]]=Weekly[[#This Row],[Actual]],Weekly[[#This Row],[HGBC_P]]=FALSE),AD207+Weekly[[#This Row],[BF V Odds]]-1,AD207-1)))</f>
        <v>33.37000000000004</v>
      </c>
      <c r="AE208" s="24">
        <f>IF(Weekly[[#This Row],[Actual]]="","",IF(AND(Weekly[[#This Row],[HGBC_P]]=FALSE,Weekly[[#This Row],[Actual]]=TRUE),AE207+Weekly[[#This Row],[BF H Odds]]-1,IF(AND(Weekly[[#This Row],[HGBC_P]]=TRUE,Weekly[[#This Row],[Actual]]=FALSE),AE207+Weekly[[#This Row],[BF V Odds]]-1,AE207-1)))</f>
        <v>50.199999999999996</v>
      </c>
      <c r="AF208" s="24">
        <f>IF(Weekly[[#This Row],[Actual]]="","",IF(AND(Weekly[[#This Row],[XGB_P]]=Weekly[[#This Row],[Actual]],Weekly[[#This Row],[XGB_P]]=TRUE),AF207+Weekly[[#This Row],[BF H Odds]]-1,IF(AND(Weekly[[#This Row],[XGB_P]]=Weekly[[#This Row],[Actual]],Weekly[[#This Row],[XGB_P]]=FALSE),AF207+Weekly[[#This Row],[BF V Odds]]-1,AF207-1)))</f>
        <v>42.620000000000019</v>
      </c>
      <c r="AG208" s="24">
        <f>IF(Weekly[[#This Row],[Actual]]="","",IF(AND(Weekly[[#This Row],[XGB_P]]=FALSE,Weekly[[#This Row],[Actual]]=TRUE),AG207+Weekly[[#This Row],[BF H Odds]]-1,IF(AND(Weekly[[#This Row],[XGB_P]]=TRUE,Weekly[[#This Row],[Actual]]=FALSE),AG207+Weekly[[#This Row],[BF V Odds]]-1,AG207-1)))</f>
        <v>40.949999999999996</v>
      </c>
      <c r="AH208" s="24">
        <f>IF(Weekly[[#This Row],[Actual]]="","",IF(AND(Weekly[[#This Row],[QDA_P]]=Weekly[[#This Row],[Actual]],Weekly[[#This Row],[QDA_P]]=TRUE),AH207+Weekly[[#This Row],[BF H Odds]]-1,IF(AND(Weekly[[#This Row],[QDA_P]]=Weekly[[#This Row],[Actual]],Weekly[[#This Row],[QDA_P]]=FALSE),AH207+Weekly[[#This Row],[BF V Odds]]-1,AH207-1)))</f>
        <v>22.790000000000017</v>
      </c>
      <c r="AI208" s="24">
        <f>IF(Weekly[[#This Row],[Actual]]="","",IF(AND(Weekly[[#This Row],[QDA_P]]=FALSE,Weekly[[#This Row],[Actual]]=TRUE),AI207+Weekly[[#This Row],[BF H Odds]]-1,IF(AND(Weekly[[#This Row],[QDA_P]]=TRUE,Weekly[[#This Row],[Actual]]=FALSE),AI207+Weekly[[#This Row],[BF V Odds]]-1,AI207-1)))</f>
        <v>60.779999999999994</v>
      </c>
      <c r="AJ208" s="24">
        <f>IF(Weekly[[#This Row],[Actual]]="","",IF(AND(Weekly[[#This Row],[KNC_P]]=FALSE,Weekly[[#This Row],[Actual]]=TRUE),AJ207+Weekly[[#This Row],[BF H Odds]]-1,IF(AND(Weekly[[#This Row],[KNC_P]]=TRUE,Weekly[[#This Row],[Actual]]=FALSE),AJ207+Weekly[[#This Row],[BF V Odds]]-1,AJ207-1)))</f>
        <v>38.069999999999993</v>
      </c>
      <c r="AK208" s="24">
        <f>IF(Weekly[[#This Row],[Actual]]="","",IF(AND(Weekly[[#This Row],[KNC_P]]=FALSE,Weekly[[#This Row],[Actual]]=TRUE),AK207+Weekly[[#This Row],[BF H Odds]]-1,IF(AND(Weekly[[#This Row],[KNC_P]]=TRUE,Weekly[[#This Row],[Actual]]=FALSE),AK207+Weekly[[#This Row],[BF V Odds]]-1,AK207-1)))</f>
        <v>36.969999999999978</v>
      </c>
      <c r="AL208" s="30">
        <f>IF(Weekly[[#This Row],[Actual]]="","",COUNTIF(Weekly[[#This Row],[SVC_P]:[QDA_P]],TRUE))</f>
        <v>7</v>
      </c>
      <c r="AM208" s="30">
        <f>IF(Weekly[[#This Row],[Actual]]="","",COUNTIF(Weekly[[#This Row],[SVC_P]:[QDA_P]],FALSE))</f>
        <v>0</v>
      </c>
      <c r="AN208" s="36" t="str">
        <f>IF(AND(Weekly[[#This Row],[BF V Odds]]&gt;$BO$6,Weekly[[#This Row],[BF V Odds]] &lt; $BO$7),Weekly[[#This Row],[BF V Odds]],"")</f>
        <v/>
      </c>
      <c r="AO208" s="36" t="str">
        <f>IF(AND(Weekly[[#This Row],[BF H Odds]]&gt;$BO$6, Weekly[[#This Row],[BF H Odds]] &lt; $BO$7),Weekly[[#This Row],[BF H Odds]],"")</f>
        <v/>
      </c>
      <c r="AP208" s="37">
        <f>IF(AND(Weekly[[#This Row],[V Odds &lt;]]="",Weekly[[#This Row],[H Odds &lt;]]=""),AP207,IF(AND(Weekly[[#This Row],[H Odds &lt;]]&lt;&gt;"",Weekly[[#This Row],[SVC_P]]=TRUE,Weekly[[#This Row],[Actual]]=TRUE),AP207+Weekly[[#This Row],[H Odds &lt;]]-1,IF(AND(Weekly[[#This Row],[V Odds &lt;]]&lt;&gt;"",Weekly[[#This Row],[SVC_P]]=FALSE,Weekly[[#This Row],[Actual]]=FALSE),AP207+Weekly[[#This Row],[V Odds &lt;]]-1,IF(AND(Weekly[[#This Row],[V Odds &lt;]]&lt;&gt;"",Weekly[[#This Row],[SVC_P]]=FALSE,Weekly[[#This Row],[Actual]]=TRUE),AP207-1,IF(AND(Weekly[[#This Row],[H Odds &lt;]]&lt;&gt;"",Weekly[[#This Row],[SVC_P]]=TRUE,Weekly[[#This Row],[Actual]]=FALSE),AP207-1,AP207)))))</f>
        <v>69.780000000000015</v>
      </c>
      <c r="AQ208" s="37">
        <f>IF(AND(Weekly[[#This Row],[V Odds &lt;]]="",Weekly[[#This Row],[H Odds &lt;]]=""),AQ207,IF(AND(Weekly[[#This Row],[H Odds &lt;]]&lt;&gt;"",Weekly[[#This Row],[ADBC_P]]=TRUE,Weekly[[#This Row],[Actual]]=TRUE),AQ207+Weekly[[#This Row],[H Odds &lt;]]-1,IF(AND(Weekly[[#This Row],[V Odds &lt;]]&lt;&gt;"",Weekly[[#This Row],[ADBC_P]]=FALSE,Weekly[[#This Row],[Actual]]=FALSE),AQ207+Weekly[[#This Row],[V Odds &lt;]]-1,IF(AND(Weekly[[#This Row],[V Odds &lt;]]&lt;&gt;"",Weekly[[#This Row],[ADBC_P]]=FALSE,Weekly[[#This Row],[Actual]]=TRUE),AQ207-1,IF(AND(Weekly[[#This Row],[H Odds &lt;]]&lt;&gt;"",Weekly[[#This Row],[ADBC_P]]=TRUE,Weekly[[#This Row],[Actual]]=FALSE),AQ207-1,AQ207)))))</f>
        <v>57.879999999999995</v>
      </c>
      <c r="AR208" s="37">
        <f>IF(AND(Weekly[[#This Row],[V Odds &lt;]]="",Weekly[[#This Row],[H Odds &lt;]]=""),AR207,IF(AND(Weekly[[#This Row],[H Odds &lt;]]&lt;&gt;"",Weekly[[#This Row],[RFC_P]]=TRUE,Weekly[[#This Row],[Actual]]=TRUE),AR207+Weekly[[#This Row],[H Odds &lt;]]-1,IF(AND(Weekly[[#This Row],[V Odds &lt;]]&lt;&gt;"",Weekly[[#This Row],[RFC_P]]=FALSE,Weekly[[#This Row],[Actual]]=FALSE),AR207+Weekly[[#This Row],[V Odds &lt;]]-1,IF(AND(Weekly[[#This Row],[V Odds &lt;]]&lt;&gt;"",Weekly[[#This Row],[RFC_P]]=FALSE,Weekly[[#This Row],[Actual]]=TRUE),AR207-1,IF(AND(Weekly[[#This Row],[H Odds &lt;]]&lt;&gt;"",Weekly[[#This Row],[RFC_P]]=TRUE,Weekly[[#This Row],[Actual]]=FALSE),AR207-1,AR207)))))</f>
        <v>54.14</v>
      </c>
      <c r="AS208" s="37">
        <f>IF(AND(Weekly[[#This Row],[V Odds &lt;]]="",Weekly[[#This Row],[H Odds &lt;]]=""),AS207,IF(AND(Weekly[[#This Row],[H Odds &lt;]]&lt;&gt;"",Weekly[[#This Row],[GBC_P]]=TRUE,Weekly[[#This Row],[Actual]]=TRUE),AS207+Weekly[[#This Row],[H Odds &lt;]]-1,IF(AND(Weekly[[#This Row],[V Odds &lt;]]&lt;&gt;"",Weekly[[#This Row],[GBC_P]]=FALSE,Weekly[[#This Row],[Actual]]=FALSE),AS207+Weekly[[#This Row],[V Odds &lt;]]-1,IF(AND(Weekly[[#This Row],[V Odds &lt;]]&lt;&gt;"",Weekly[[#This Row],[GBC_P]]=FALSE,Weekly[[#This Row],[Actual]]=TRUE),AS207-1,IF(AND(Weekly[[#This Row],[H Odds &lt;]]&lt;&gt;"",Weekly[[#This Row],[GBC_P]]=TRUE,Weekly[[#This Row],[Actual]]=FALSE),AS207-1,AS207)))))</f>
        <v>51.58</v>
      </c>
      <c r="AT208" s="37">
        <f>IF(AND(Weekly[[#This Row],[V Odds &lt;]]="",Weekly[[#This Row],[H Odds &lt;]]=""),AT207,IF(AND(Weekly[[#This Row],[H Odds &lt;]]&lt;&gt;"",Weekly[[#This Row],[HGBC_P]]=TRUE,Weekly[[#This Row],[Actual]]=TRUE),AT207+Weekly[[#This Row],[H Odds &lt;]]-1,IF(AND(Weekly[[#This Row],[V Odds &lt;]]&lt;&gt;"",Weekly[[#This Row],[HGBC_P]]=FALSE,Weekly[[#This Row],[Actual]]=FALSE),AT207+Weekly[[#This Row],[V Odds &lt;]]-1,IF(AND(Weekly[[#This Row],[V Odds &lt;]]&lt;&gt;"",Weekly[[#This Row],[HGBC_P]]=FALSE,Weekly[[#This Row],[Actual]]=TRUE),AT207-1,IF(AND(Weekly[[#This Row],[H Odds &lt;]]&lt;&gt;"",Weekly[[#This Row],[HGBC_P]]=TRUE,Weekly[[#This Row],[Actual]]=FALSE),AT207-1,AT207)))))</f>
        <v>51.16</v>
      </c>
      <c r="AU208" s="37">
        <f>IF(AND(Weekly[[#This Row],[V Odds &lt;]]="",Weekly[[#This Row],[H Odds &lt;]]=""),AU207,IF(AND(Weekly[[#This Row],[H Odds &lt;]]&lt;&gt;"",Weekly[[#This Row],[XGB_P]]=TRUE,Weekly[[#This Row],[Actual]]=TRUE),AU207+Weekly[[#This Row],[H Odds &lt;]]-1,IF(AND(Weekly[[#This Row],[V Odds &lt;]]&lt;&gt;"",Weekly[[#This Row],[XGB_P]]=FALSE,Weekly[[#This Row],[Actual]]=FALSE),AU207+Weekly[[#This Row],[V Odds &lt;]]-1,IF(AND(Weekly[[#This Row],[V Odds &lt;]]&lt;&gt;"",Weekly[[#This Row],[XGB_P]]=FALSE,Weekly[[#This Row],[Actual]]=TRUE),AU207-1,IF(AND(Weekly[[#This Row],[H Odds &lt;]]&lt;&gt;"",Weekly[[#This Row],[XGB_P]]=TRUE,Weekly[[#This Row],[Actual]]=FALSE),AU207-1,AU207)))))</f>
        <v>54.510000000000005</v>
      </c>
      <c r="AV208" s="37">
        <f>IF(AND(Weekly[[#This Row],[V Odds &lt;]]="",Weekly[[#This Row],[H Odds &lt;]]=""),AV207,IF(AND(Weekly[[#This Row],[H Odds &lt;]]&lt;&gt;"",Weekly[[#This Row],[QDA_P]]=TRUE,Weekly[[#This Row],[Actual]]=TRUE),AV207+Weekly[[#This Row],[H Odds &lt;]]-1,IF(AND(Weekly[[#This Row],[V Odds &lt;]]&lt;&gt;"",Weekly[[#This Row],[QDA_P]]=FALSE,Weekly[[#This Row],[Actual]]=FALSE),AV207+Weekly[[#This Row],[V Odds &lt;]]-1,IF(AND(Weekly[[#This Row],[V Odds &lt;]]&lt;&gt;"",Weekly[[#This Row],[QDA_P]]=FALSE,Weekly[[#This Row],[Actual]]=TRUE),AV207-1,IF(AND(Weekly[[#This Row],[H Odds &lt;]]&lt;&gt;"",Weekly[[#This Row],[QDA_P]]=TRUE,Weekly[[#This Row],[Actual]]=FALSE),AV207-1,AV207)))))</f>
        <v>52.949999999999989</v>
      </c>
      <c r="AW208" s="37">
        <f>IF(AND(Weekly[[#This Row],[H Odds &lt;]]="",Weekly[[#This Row],[V Odds &lt;]]=""),AW207,IF(AND(Weekly[[#This Row],[KNC_P]]=Weekly[[#This Row],[Actual]],Weekly[[#This Row],[KNC_P]]=TRUE),AW207+Weekly[[#This Row],[BF H Odds]]-1,IF(AND(Weekly[[#This Row],[KNC_P]]=Weekly[[#This Row],[Actual]],Weekly[[#This Row],[KNC_P]]=FALSE),AW207+Weekly[[#This Row],[BF V Odds]]-1,AW207-1)))</f>
        <v>48.96</v>
      </c>
      <c r="AX208" s="37">
        <f>IF(AND(Weekly[[#This Row],[V Odds &lt;]]="",Weekly[[#This Row],[H Odds &lt;]]=""),AX207,IF(AND(Weekly[[#This Row],[V Odds &lt;]]&lt;&gt;"",Weekly[[#This Row],[FALSES]]&gt;0,Weekly[[#This Row],[Actual]]=FALSE),AX207+Weekly[[#This Row],[V Odds &lt;]]-1,IF(AND(Weekly[[#This Row],[H Odds &lt;]]&lt;&gt;"",Weekly[[#This Row],[TRUES]]&gt;0,Weekly[[#This Row],[Actual]]=TRUE),AX207+Weekly[[#This Row],[H Odds &lt;]]-1,IF(AND(Weekly[[#This Row],[V Odds &lt;]]&lt;&gt;"",Weekly[[#This Row],[FALSES]]=0),AX207,IF(AND(Weekly[[#This Row],[H Odds &lt;]]&lt;&gt;"",Weekly[[#This Row],[TRUES]]=0),AX207,AX207-1)))))</f>
        <v>76.55</v>
      </c>
      <c r="AY208" s="37">
        <f>IF(AND(Weekly[[#This Row],[V Odds &lt;]]="",Weekly[[#This Row],[H Odds &lt;]]=""),AY207,IF(AND(Weekly[[#This Row],[V Odds &lt;]]&lt;&gt;"",Weekly[[#This Row],[FALSES]]&gt;0,Weekly[[#This Row],[Actual]]=FALSE),AY207+((Weekly[[#This Row],[V Odds &lt;]]-1)*0.92),IF(AND(Weekly[[#This Row],[H Odds &lt;]]&lt;&gt;"",Weekly[[#This Row],[TRUES]]&gt;0,Weekly[[#This Row],[Actual]]=TRUE),AY207+((Weekly[[#This Row],[H Odds &lt;]]-1)*0.92),IF(AND(Weekly[[#This Row],[V Odds &lt;]]&lt;&gt;"",Weekly[[#This Row],[FALSES]]=0),AY207,IF(AND(Weekly[[#This Row],[H Odds &lt;]]&lt;&gt;"",Weekly[[#This Row],[TRUES]]=0),AY207,AY207-1)))))</f>
        <v>71.626000000000019</v>
      </c>
      <c r="AZ208" s="37">
        <f>IF(AND(Weekly[[#This Row],[V Odds &lt;]]="",Weekly[[#This Row],[H Odds &lt;]]=""),AZ207,IF(AND(Weekly[[#This Row],[V Odds &lt;]]&lt;&gt;"",Weekly[[#This Row],[Actual]]=FALSE),AZ207+Weekly[[#This Row],[V Odds &lt;]]-1,IF(AND(Weekly[[#This Row],[H Odds &lt;]]&lt;&gt;"",Weekly[[#This Row],[Actual]]=TRUE),AZ207+Weekly[[#This Row],[H Odds &lt;]]-1,AZ207-1)))</f>
        <v>76.52</v>
      </c>
      <c r="BA208" s="38">
        <f>IF(Weekly[[#This Row],[H Odds &lt;]]="",BA207,IF(AND(Weekly[[#This Row],[H Odds &lt;]]&lt;&gt;"",Weekly[[#This Row],[SVC_P]]=TRUE,Weekly[[#This Row],[Actual]]=TRUE),BA207+Weekly[[#This Row],[H Odds &lt;]]-1,IF(AND(Weekly[[#This Row],[H Odds &lt;]]&lt;&gt;"",Weekly[[#This Row],[SVC_P]]=TRUE,Weekly[[#This Row],[Actual]]=FALSE),BA207-1,BA207)))</f>
        <v>64.739999999999995</v>
      </c>
      <c r="BB208" s="38">
        <f>IF(Weekly[[#This Row],[H Odds &lt;]]="",BB207,IF(AND(Weekly[[#This Row],[H Odds &lt;]]&lt;&gt;"",Weekly[[#This Row],[ADBC_P]]=TRUE,Weekly[[#This Row],[Actual]]=TRUE),BB207+Weekly[[#This Row],[H Odds &lt;]]-1,IF(AND(Weekly[[#This Row],[H Odds &lt;]]&lt;&gt;"",Weekly[[#This Row],[ADBC_P]]=TRUE,Weekly[[#This Row],[Actual]]=FALSE),BB207-1,BB207)))</f>
        <v>49.559999999999995</v>
      </c>
      <c r="BC208" s="38">
        <f>IF(Weekly[[#This Row],[H Odds &lt;]]="",BC207,IF(AND(Weekly[[#This Row],[H Odds &lt;]]&lt;&gt;"",Weekly[[#This Row],[RFC_P]]=TRUE,Weekly[[#This Row],[Actual]]=TRUE),BC207+Weekly[[#This Row],[H Odds &lt;]]-1,IF(AND(Weekly[[#This Row],[H Odds &lt;]]&lt;&gt;"",Weekly[[#This Row],[RFC_P]]=TRUE,Weekly[[#This Row],[Actual]]=FALSE),BC207-1,BC207)))</f>
        <v>49.309999999999995</v>
      </c>
      <c r="BD208" s="38">
        <f>IF(Weekly[[#This Row],[H Odds &lt;]]="",BD207,IF(AND(Weekly[[#This Row],[H Odds &lt;]]&lt;&gt;"",Weekly[[#This Row],[GBC_P]]=TRUE,Weekly[[#This Row],[Actual]]=TRUE),BD207+Weekly[[#This Row],[H Odds &lt;]]-1,IF(AND(Weekly[[#This Row],[H Odds &lt;]]&lt;&gt;"",Weekly[[#This Row],[GBC_P]]=TRUE,Weekly[[#This Row],[Actual]]=FALSE),BD207-1,BD207)))</f>
        <v>48.26</v>
      </c>
      <c r="BE208" s="38">
        <f>IF(Weekly[[#This Row],[H Odds &lt;]]="",BE207,IF(AND(Weekly[[#This Row],[H Odds &lt;]]&lt;&gt;"",Weekly[[#This Row],[HGBC_P]]=TRUE,Weekly[[#This Row],[Actual]]=TRUE),BE207+Weekly[[#This Row],[H Odds &lt;]]-1,IF(AND(Weekly[[#This Row],[H Odds &lt;]]&lt;&gt;"",Weekly[[#This Row],[HGBC_P]]=TRUE,Weekly[[#This Row],[Actual]]=FALSE),BE207-1,BE207)))</f>
        <v>50.559999999999995</v>
      </c>
      <c r="BF208" s="38">
        <f>IF(Weekly[[#This Row],[H Odds &lt;]]="",BF207,IF(AND(Weekly[[#This Row],[H Odds &lt;]]&lt;&gt;"",Weekly[[#This Row],[XGB_P]]=TRUE,Weekly[[#This Row],[Actual]]=TRUE),BF207+Weekly[[#This Row],[H Odds &lt;]]-1,IF(AND(Weekly[[#This Row],[H Odds &lt;]]&lt;&gt;"",Weekly[[#This Row],[XGB_P]]=TRUE,Weekly[[#This Row],[Actual]]=FALSE),BF207-1,BF207)))</f>
        <v>51.78</v>
      </c>
      <c r="BG208" s="38">
        <f>IF(Weekly[[#This Row],[H Odds &lt;]]="",BG207,IF(AND(Weekly[[#This Row],[H Odds &lt;]]&lt;&gt;"",Weekly[[#This Row],[QDA_P]]=TRUE,Weekly[[#This Row],[Actual]]=TRUE),BG207+Weekly[[#This Row],[H Odds &lt;]]-1,IF(AND(Weekly[[#This Row],[H Odds &lt;]]&lt;&gt;"",Weekly[[#This Row],[QDA_P]]=TRUE,Weekly[[#This Row],[Actual]]=FALSE),BG207-1,BG207)))</f>
        <v>47.279999999999994</v>
      </c>
      <c r="BH208" s="38">
        <f>IF(Weekly[[#This Row],[H Odds &lt;]]="",BH207,IF(AND(Weekly[[#This Row],[H Odds &lt;]]&lt;&gt;"",Weekly[[#This Row],[KNC_P]]=TRUE,Weekly[[#This Row],[Actual]]=TRUE),BH207+Weekly[[#This Row],[H Odds &lt;]]-1,IF(AND(Weekly[[#This Row],[H Odds &lt;]]&lt;&gt;"",Weekly[[#This Row],[KNC_P]]=TRUE,Weekly[[#This Row],[Actual]]=FALSE),BH207-1,BH207)))</f>
        <v>45.55</v>
      </c>
      <c r="BI208" s="38">
        <f>IF(Weekly[[#This Row],[H Odds &lt;]]="",BI207,IF(AND(Weekly[[#This Row],[H Odds &lt;]]&lt;&gt;"",Weekly[[#This Row],[TRUES]]&gt;0,Weekly[[#This Row],[Actual]]=TRUE),BI207+Weekly[[#This Row],[H Odds &lt;]]-1,IF(AND(Weekly[[#This Row],[H Odds &lt;]]&lt;&gt;"",Weekly[[#This Row],[TRUES]]=0),BI207,BI207-1)))</f>
        <v>64.739999999999995</v>
      </c>
      <c r="BJ208" s="38">
        <f>IF(Weekly[[#This Row],[H Odds &lt;]]="",BJ207,IF(AND(Weekly[[#This Row],[H Odds &lt;]]&lt;&gt;"",Weekly[[#This Row],[Actual]]=TRUE),BJ207+Weekly[[#This Row],[H Odds &lt;]]-1,IF(AND(Weekly[[#This Row],[H Odds &lt;]]&lt;&gt;"",Weekly[[#This Row],[Actual]]=FALSE),BJ207-1,BJ207)))</f>
        <v>63.739999999999995</v>
      </c>
      <c r="BK208" s="58">
        <f>IF(AND(Weekly[[#This Row],[TRUES]]&gt;4,Weekly[[#This Row],[Actual]]=TRUE),BK207+Weekly[[#This Row],[BF H Odds]]-1,IF(AND(Weekly[[#This Row],[FALSES]]&gt;4,Weekly[[#This Row],[Actual]]=FALSE),BK207+Weekly[[#This Row],[BF V Odds]]-1,IF(AND(Weekly[[#This Row],[TRUES]]&gt;4,Weekly[[#This Row],[Actual]]=FALSE),BK207-1,IF(AND(Weekly[[#This Row],[FALSES]]&gt;4,Weekly[[#This Row],[Actual]]=TRUE),BK207-1,BK207))))</f>
        <v>38.460000000000022</v>
      </c>
      <c r="BL208" s="58">
        <f>IF(AND(Weekly[[#This Row],[TRUES]]&gt;5,Weekly[[#This Row],[Actual]]=TRUE),BL207+Weekly[[#This Row],[BF H Odds]]-1,IF(AND(Weekly[[#This Row],[FALSES]]&gt;5,Weekly[[#This Row],[Actual]]=FALSE),BL207+Weekly[[#This Row],[BF V Odds]]-1,IF(AND(Weekly[[#This Row],[TRUES]]&gt;5,Weekly[[#This Row],[Actual]]=FALSE),BL207-1,IF(AND(Weekly[[#This Row],[FALSES]]&gt;5,Weekly[[#This Row],[Actual]]=TRUE),BL207-1,BL207))))</f>
        <v>41.350000000000016</v>
      </c>
      <c r="BM208" s="58">
        <f>IF(AND(Weekly[[#This Row],[TRUES]]&gt;6,Weekly[[#This Row],[Actual]]=TRUE),BM207+Weekly[[#This Row],[BF H Odds]]-1,IF(AND(Weekly[[#This Row],[FALSES]]&gt;6,Weekly[[#This Row],[Actual]]=FALSE),BM207+Weekly[[#This Row],[BF V Odds]]-1,IF(AND(Weekly[[#This Row],[TRUES]]&gt;6,Weekly[[#This Row],[Actual]]=FALSE),BM207-1,IF(AND(Weekly[[#This Row],[FALSES]]&gt;6,Weekly[[#This Row],[Actual]]=TRUE),BM207-1,BM207))))</f>
        <v>47.320000000000007</v>
      </c>
    </row>
    <row r="209" spans="1:65" x14ac:dyDescent="0.25">
      <c r="A209" s="34"/>
      <c r="B209" s="10">
        <v>44269</v>
      </c>
      <c r="C209" s="33" t="s">
        <v>37</v>
      </c>
      <c r="D209" s="15" t="s">
        <v>26</v>
      </c>
      <c r="E209" t="b">
        <v>1</v>
      </c>
      <c r="F209" t="b">
        <v>0</v>
      </c>
      <c r="G209" t="b">
        <v>1</v>
      </c>
      <c r="H209" t="b">
        <v>0</v>
      </c>
      <c r="I209" t="b">
        <v>1</v>
      </c>
      <c r="J209" t="b">
        <v>0</v>
      </c>
      <c r="K209" t="b">
        <v>0</v>
      </c>
      <c r="L209" t="b">
        <v>1</v>
      </c>
      <c r="M209" t="s">
        <v>100</v>
      </c>
      <c r="N209">
        <v>5</v>
      </c>
      <c r="O209">
        <f>IF(Weekly[[#This Row],[H/V]]="H",Weekly[[#This Row],[BF H Odds]],IF(Weekly[[#This Row],[H/V]]="V",Weekly[[#This Row],[BF V Odds]],""))</f>
        <v>3.7</v>
      </c>
      <c r="P209" t="b">
        <v>0</v>
      </c>
      <c r="Q209" t="s">
        <v>76</v>
      </c>
      <c r="R209" s="35">
        <f>IFERROR(IF(Weekly[[#This Row],[Won Bet?]]="yes",R208+(Weekly[[#This Row],[BF Odds]]*Weekly[[#This Row],[BF Stake]])-Weekly[[#This Row],[BF Stake]],R208-Weekly[[#This Row],[BF Stake]]),R208)</f>
        <v>201</v>
      </c>
      <c r="S209" s="9">
        <f>IFERROR(IF(Weekly[[#This Row],[Won Bet?]]="yes",S208+(((Weekly[[#This Row],[BF Odds]]*Weekly[[#This Row],[BF Stake]])-Weekly[[#This Row],[BF Stake]])*0.95),S208-Weekly[[#This Row],[BF Stake]]),S208)</f>
        <v>195.70000000000002</v>
      </c>
      <c r="T209" s="13">
        <v>1.36</v>
      </c>
      <c r="U209" s="13">
        <v>3.7</v>
      </c>
      <c r="V209" s="24">
        <f>IF(Weekly[[#This Row],[Actual]]="","",IF(AND(Weekly[[#This Row],[SVC_P]]=Weekly[[#This Row],[Actual]],Weekly[[#This Row],[SVC_P]]=TRUE),V208+Weekly[[#This Row],[BF H Odds]]-1,IF(AND(Weekly[[#This Row],[SVC_P]]=Weekly[[#This Row],[Actual]],Weekly[[#This Row],[SVC_P]]=FALSE),V208+Weekly[[#This Row],[BF V Odds]]-1,V208-1)))</f>
        <v>66.130000000000038</v>
      </c>
      <c r="W209" s="24">
        <f>IF(Weekly[[#This Row],[Actual]]="","",IF(AND(Weekly[[#This Row],[SVC_P]]=FALSE,Weekly[[#This Row],[Actual]]=TRUE),W208+Weekly[[#This Row],[BF H Odds]]-1,IF(AND(Weekly[[#This Row],[SVC_P]]=TRUE,Weekly[[#This Row],[Actual]]=FALSE,),W208+Weekly[[#This Row],[BF V Odds]]-1,W208-1)))</f>
        <v>-156.30000000000001</v>
      </c>
      <c r="X209" s="24">
        <f>IF(Weekly[[#This Row],[Actual]]="","",IF(AND(Weekly[[#This Row],[ADBC_P]]=Weekly[[#This Row],[Actual]],Weekly[[#This Row],[ADBC_P]]=TRUE),X208+Weekly[[#This Row],[BF H Odds]]-1,IF(AND(Weekly[[#This Row],[ADBC_P]]=Weekly[[#This Row],[Actual]],Weekly[[#This Row],[ADBC_P]]=FALSE),X208+Weekly[[#This Row],[BF V Odds]]-1,X208-1)))</f>
        <v>49.990000000000016</v>
      </c>
      <c r="Y209" s="24">
        <f>IF(Weekly[[#This Row],[Actual]]="","",IF(AND(Weekly[[#This Row],[ADBC_P]]=FALSE,Weekly[[#This Row],[Actual]]=TRUE),Y208+Weekly[[#This Row],[BF H Odds]]-1,IF(AND(Weekly[[#This Row],[ADBC_P]]=TRUE,Weekly[[#This Row],[Actual]]=FALSE),Y208+Weekly[[#This Row],[BF V Odds]]-1,Y208-1)))</f>
        <v>32.94</v>
      </c>
      <c r="Z209" s="24">
        <f>IF(Weekly[[#This Row],[Actual]]="","",IF(AND(Weekly[[#This Row],[RFC_P]]=Weekly[[#This Row],[Actual]],Weekly[[#This Row],[RFC_P]]=TRUE),Z208+Weekly[[#This Row],[BF H Odds]]-1,IF(AND(Weekly[[#This Row],[RFC_P]]=Weekly[[#This Row],[Actual]],Weekly[[#This Row],[RFC_P]]=FALSE),Z208+Weekly[[#This Row],[BF V Odds]]-1,Z208-1)))</f>
        <v>35.400000000000027</v>
      </c>
      <c r="AA209" s="24">
        <f>IF(Weekly[[#This Row],[Actual]]="","",IF(AND(Weekly[[#This Row],[RFC_P]]=FALSE,Weekly[[#This Row],[Actual]]=TRUE),AA208+Weekly[[#This Row],[BF H Odds]]-1,IF(AND(Weekly[[#This Row],[RFC_P]]=TRUE,Weekly[[#This Row],[Actual]]=FALSE),AA208+Weekly[[#This Row],[BF V Odds]]-1,AA208-1)))</f>
        <v>47.529999999999994</v>
      </c>
      <c r="AB209" s="24">
        <f>IF(Weekly[[#This Row],[Actual]]="","",IF(AND(Weekly[[#This Row],[GBC_P]]=Weekly[[#This Row],[Actual]],Weekly[[#This Row],[GBC_P]]=TRUE),AB208+Weekly[[#This Row],[BF H Odds]]-1,IF(AND(Weekly[[#This Row],[GBC_P]]=Weekly[[#This Row],[Actual]],Weekly[[#This Row],[GBC_P]]=FALSE),AB208+Weekly[[#This Row],[BF V Odds]]-1,AB208-1)))</f>
        <v>31.67</v>
      </c>
      <c r="AC209" s="24">
        <f>IF(Weekly[[#This Row],[Actual]]="","",IF(AND(Weekly[[#This Row],[GBC_P]]=FALSE,Weekly[[#This Row],[Actual]]=TRUE),AC208+Weekly[[#This Row],[BF H Odds]]-1,IF(AND(Weekly[[#This Row],[GBC_P]]=TRUE,Weekly[[#This Row],[Actual]]=FALSE),AC208+Weekly[[#This Row],[BF V Odds]]-1,AC208-1)))</f>
        <v>51.26</v>
      </c>
      <c r="AD209" s="24">
        <f>IF(Weekly[[#This Row],[Actual]]="","",IF(AND(Weekly[[#This Row],[HGBC_P]]=Weekly[[#This Row],[Actual]],Weekly[[#This Row],[HGBC_P]]=TRUE),AD208+Weekly[[#This Row],[BF H Odds]]-1,IF(AND(Weekly[[#This Row],[HGBC_P]]=Weekly[[#This Row],[Actual]],Weekly[[#This Row],[HGBC_P]]=FALSE),AD208+Weekly[[#This Row],[BF V Odds]]-1,AD208-1)))</f>
        <v>32.37000000000004</v>
      </c>
      <c r="AE209" s="24">
        <f>IF(Weekly[[#This Row],[Actual]]="","",IF(AND(Weekly[[#This Row],[HGBC_P]]=FALSE,Weekly[[#This Row],[Actual]]=TRUE),AE208+Weekly[[#This Row],[BF H Odds]]-1,IF(AND(Weekly[[#This Row],[HGBC_P]]=TRUE,Weekly[[#This Row],[Actual]]=FALSE),AE208+Weekly[[#This Row],[BF V Odds]]-1,AE208-1)))</f>
        <v>50.559999999999995</v>
      </c>
      <c r="AF209" s="24">
        <f>IF(Weekly[[#This Row],[Actual]]="","",IF(AND(Weekly[[#This Row],[XGB_P]]=Weekly[[#This Row],[Actual]],Weekly[[#This Row],[XGB_P]]=TRUE),AF208+Weekly[[#This Row],[BF H Odds]]-1,IF(AND(Weekly[[#This Row],[XGB_P]]=Weekly[[#This Row],[Actual]],Weekly[[#This Row],[XGB_P]]=FALSE),AF208+Weekly[[#This Row],[BF V Odds]]-1,AF208-1)))</f>
        <v>42.980000000000018</v>
      </c>
      <c r="AG209" s="24">
        <f>IF(Weekly[[#This Row],[Actual]]="","",IF(AND(Weekly[[#This Row],[XGB_P]]=FALSE,Weekly[[#This Row],[Actual]]=TRUE),AG208+Weekly[[#This Row],[BF H Odds]]-1,IF(AND(Weekly[[#This Row],[XGB_P]]=TRUE,Weekly[[#This Row],[Actual]]=FALSE),AG208+Weekly[[#This Row],[BF V Odds]]-1,AG208-1)))</f>
        <v>39.949999999999996</v>
      </c>
      <c r="AH209" s="24">
        <f>IF(Weekly[[#This Row],[Actual]]="","",IF(AND(Weekly[[#This Row],[QDA_P]]=Weekly[[#This Row],[Actual]],Weekly[[#This Row],[QDA_P]]=TRUE),AH208+Weekly[[#This Row],[BF H Odds]]-1,IF(AND(Weekly[[#This Row],[QDA_P]]=Weekly[[#This Row],[Actual]],Weekly[[#This Row],[QDA_P]]=FALSE),AH208+Weekly[[#This Row],[BF V Odds]]-1,AH208-1)))</f>
        <v>23.150000000000016</v>
      </c>
      <c r="AI209" s="24">
        <f>IF(Weekly[[#This Row],[Actual]]="","",IF(AND(Weekly[[#This Row],[QDA_P]]=FALSE,Weekly[[#This Row],[Actual]]=TRUE),AI208+Weekly[[#This Row],[BF H Odds]]-1,IF(AND(Weekly[[#This Row],[QDA_P]]=TRUE,Weekly[[#This Row],[Actual]]=FALSE),AI208+Weekly[[#This Row],[BF V Odds]]-1,AI208-1)))</f>
        <v>59.779999999999994</v>
      </c>
      <c r="AJ209" s="24">
        <f>IF(Weekly[[#This Row],[Actual]]="","",IF(AND(Weekly[[#This Row],[KNC_P]]=FALSE,Weekly[[#This Row],[Actual]]=TRUE),AJ208+Weekly[[#This Row],[BF H Odds]]-1,IF(AND(Weekly[[#This Row],[KNC_P]]=TRUE,Weekly[[#This Row],[Actual]]=FALSE),AJ208+Weekly[[#This Row],[BF V Odds]]-1,AJ208-1)))</f>
        <v>38.429999999999993</v>
      </c>
      <c r="AK209" s="24">
        <f>IF(Weekly[[#This Row],[Actual]]="","",IF(AND(Weekly[[#This Row],[KNC_P]]=FALSE,Weekly[[#This Row],[Actual]]=TRUE),AK208+Weekly[[#This Row],[BF H Odds]]-1,IF(AND(Weekly[[#This Row],[KNC_P]]=TRUE,Weekly[[#This Row],[Actual]]=FALSE),AK208+Weekly[[#This Row],[BF V Odds]]-1,AK208-1)))</f>
        <v>37.329999999999977</v>
      </c>
      <c r="AL209" s="30">
        <f>IF(Weekly[[#This Row],[Actual]]="","",COUNTIF(Weekly[[#This Row],[SVC_P]:[QDA_P]],TRUE))</f>
        <v>3</v>
      </c>
      <c r="AM209" s="30">
        <f>IF(Weekly[[#This Row],[Actual]]="","",COUNTIF(Weekly[[#This Row],[SVC_P]:[QDA_P]],FALSE))</f>
        <v>4</v>
      </c>
      <c r="AN209" s="36" t="str">
        <f>IF(AND(Weekly[[#This Row],[BF V Odds]]&gt;$BO$6,Weekly[[#This Row],[BF V Odds]] &lt; $BO$7),Weekly[[#This Row],[BF V Odds]],"")</f>
        <v/>
      </c>
      <c r="AO209" s="36">
        <f>IF(AND(Weekly[[#This Row],[BF H Odds]]&gt;$BO$6, Weekly[[#This Row],[BF H Odds]] &lt; $BO$7),Weekly[[#This Row],[BF H Odds]],"")</f>
        <v>3.7</v>
      </c>
      <c r="AP209" s="37">
        <f>IF(AND(Weekly[[#This Row],[V Odds &lt;]]="",Weekly[[#This Row],[H Odds &lt;]]=""),AP208,IF(AND(Weekly[[#This Row],[H Odds &lt;]]&lt;&gt;"",Weekly[[#This Row],[SVC_P]]=TRUE,Weekly[[#This Row],[Actual]]=TRUE),AP208+Weekly[[#This Row],[H Odds &lt;]]-1,IF(AND(Weekly[[#This Row],[V Odds &lt;]]&lt;&gt;"",Weekly[[#This Row],[SVC_P]]=FALSE,Weekly[[#This Row],[Actual]]=FALSE),AP208+Weekly[[#This Row],[V Odds &lt;]]-1,IF(AND(Weekly[[#This Row],[V Odds &lt;]]&lt;&gt;"",Weekly[[#This Row],[SVC_P]]=FALSE,Weekly[[#This Row],[Actual]]=TRUE),AP208-1,IF(AND(Weekly[[#This Row],[H Odds &lt;]]&lt;&gt;"",Weekly[[#This Row],[SVC_P]]=TRUE,Weekly[[#This Row],[Actual]]=FALSE),AP208-1,AP208)))))</f>
        <v>68.780000000000015</v>
      </c>
      <c r="AQ209" s="37">
        <f>IF(AND(Weekly[[#This Row],[V Odds &lt;]]="",Weekly[[#This Row],[H Odds &lt;]]=""),AQ208,IF(AND(Weekly[[#This Row],[H Odds &lt;]]&lt;&gt;"",Weekly[[#This Row],[ADBC_P]]=TRUE,Weekly[[#This Row],[Actual]]=TRUE),AQ208+Weekly[[#This Row],[H Odds &lt;]]-1,IF(AND(Weekly[[#This Row],[V Odds &lt;]]&lt;&gt;"",Weekly[[#This Row],[ADBC_P]]=FALSE,Weekly[[#This Row],[Actual]]=FALSE),AQ208+Weekly[[#This Row],[V Odds &lt;]]-1,IF(AND(Weekly[[#This Row],[V Odds &lt;]]&lt;&gt;"",Weekly[[#This Row],[ADBC_P]]=FALSE,Weekly[[#This Row],[Actual]]=TRUE),AQ208-1,IF(AND(Weekly[[#This Row],[H Odds &lt;]]&lt;&gt;"",Weekly[[#This Row],[ADBC_P]]=TRUE,Weekly[[#This Row],[Actual]]=FALSE),AQ208-1,AQ208)))))</f>
        <v>57.879999999999995</v>
      </c>
      <c r="AR209" s="37">
        <f>IF(AND(Weekly[[#This Row],[V Odds &lt;]]="",Weekly[[#This Row],[H Odds &lt;]]=""),AR208,IF(AND(Weekly[[#This Row],[H Odds &lt;]]&lt;&gt;"",Weekly[[#This Row],[RFC_P]]=TRUE,Weekly[[#This Row],[Actual]]=TRUE),AR208+Weekly[[#This Row],[H Odds &lt;]]-1,IF(AND(Weekly[[#This Row],[V Odds &lt;]]&lt;&gt;"",Weekly[[#This Row],[RFC_P]]=FALSE,Weekly[[#This Row],[Actual]]=FALSE),AR208+Weekly[[#This Row],[V Odds &lt;]]-1,IF(AND(Weekly[[#This Row],[V Odds &lt;]]&lt;&gt;"",Weekly[[#This Row],[RFC_P]]=FALSE,Weekly[[#This Row],[Actual]]=TRUE),AR208-1,IF(AND(Weekly[[#This Row],[H Odds &lt;]]&lt;&gt;"",Weekly[[#This Row],[RFC_P]]=TRUE,Weekly[[#This Row],[Actual]]=FALSE),AR208-1,AR208)))))</f>
        <v>53.14</v>
      </c>
      <c r="AS209" s="37">
        <f>IF(AND(Weekly[[#This Row],[V Odds &lt;]]="",Weekly[[#This Row],[H Odds &lt;]]=""),AS208,IF(AND(Weekly[[#This Row],[H Odds &lt;]]&lt;&gt;"",Weekly[[#This Row],[GBC_P]]=TRUE,Weekly[[#This Row],[Actual]]=TRUE),AS208+Weekly[[#This Row],[H Odds &lt;]]-1,IF(AND(Weekly[[#This Row],[V Odds &lt;]]&lt;&gt;"",Weekly[[#This Row],[GBC_P]]=FALSE,Weekly[[#This Row],[Actual]]=FALSE),AS208+Weekly[[#This Row],[V Odds &lt;]]-1,IF(AND(Weekly[[#This Row],[V Odds &lt;]]&lt;&gt;"",Weekly[[#This Row],[GBC_P]]=FALSE,Weekly[[#This Row],[Actual]]=TRUE),AS208-1,IF(AND(Weekly[[#This Row],[H Odds &lt;]]&lt;&gt;"",Weekly[[#This Row],[GBC_P]]=TRUE,Weekly[[#This Row],[Actual]]=FALSE),AS208-1,AS208)))))</f>
        <v>51.58</v>
      </c>
      <c r="AT209" s="37">
        <f>IF(AND(Weekly[[#This Row],[V Odds &lt;]]="",Weekly[[#This Row],[H Odds &lt;]]=""),AT208,IF(AND(Weekly[[#This Row],[H Odds &lt;]]&lt;&gt;"",Weekly[[#This Row],[HGBC_P]]=TRUE,Weekly[[#This Row],[Actual]]=TRUE),AT208+Weekly[[#This Row],[H Odds &lt;]]-1,IF(AND(Weekly[[#This Row],[V Odds &lt;]]&lt;&gt;"",Weekly[[#This Row],[HGBC_P]]=FALSE,Weekly[[#This Row],[Actual]]=FALSE),AT208+Weekly[[#This Row],[V Odds &lt;]]-1,IF(AND(Weekly[[#This Row],[V Odds &lt;]]&lt;&gt;"",Weekly[[#This Row],[HGBC_P]]=FALSE,Weekly[[#This Row],[Actual]]=TRUE),AT208-1,IF(AND(Weekly[[#This Row],[H Odds &lt;]]&lt;&gt;"",Weekly[[#This Row],[HGBC_P]]=TRUE,Weekly[[#This Row],[Actual]]=FALSE),AT208-1,AT208)))))</f>
        <v>50.16</v>
      </c>
      <c r="AU209" s="37">
        <f>IF(AND(Weekly[[#This Row],[V Odds &lt;]]="",Weekly[[#This Row],[H Odds &lt;]]=""),AU208,IF(AND(Weekly[[#This Row],[H Odds &lt;]]&lt;&gt;"",Weekly[[#This Row],[XGB_P]]=TRUE,Weekly[[#This Row],[Actual]]=TRUE),AU208+Weekly[[#This Row],[H Odds &lt;]]-1,IF(AND(Weekly[[#This Row],[V Odds &lt;]]&lt;&gt;"",Weekly[[#This Row],[XGB_P]]=FALSE,Weekly[[#This Row],[Actual]]=FALSE),AU208+Weekly[[#This Row],[V Odds &lt;]]-1,IF(AND(Weekly[[#This Row],[V Odds &lt;]]&lt;&gt;"",Weekly[[#This Row],[XGB_P]]=FALSE,Weekly[[#This Row],[Actual]]=TRUE),AU208-1,IF(AND(Weekly[[#This Row],[H Odds &lt;]]&lt;&gt;"",Weekly[[#This Row],[XGB_P]]=TRUE,Weekly[[#This Row],[Actual]]=FALSE),AU208-1,AU208)))))</f>
        <v>54.510000000000005</v>
      </c>
      <c r="AV209" s="37">
        <f>IF(AND(Weekly[[#This Row],[V Odds &lt;]]="",Weekly[[#This Row],[H Odds &lt;]]=""),AV208,IF(AND(Weekly[[#This Row],[H Odds &lt;]]&lt;&gt;"",Weekly[[#This Row],[QDA_P]]=TRUE,Weekly[[#This Row],[Actual]]=TRUE),AV208+Weekly[[#This Row],[H Odds &lt;]]-1,IF(AND(Weekly[[#This Row],[V Odds &lt;]]&lt;&gt;"",Weekly[[#This Row],[QDA_P]]=FALSE,Weekly[[#This Row],[Actual]]=FALSE),AV208+Weekly[[#This Row],[V Odds &lt;]]-1,IF(AND(Weekly[[#This Row],[V Odds &lt;]]&lt;&gt;"",Weekly[[#This Row],[QDA_P]]=FALSE,Weekly[[#This Row],[Actual]]=TRUE),AV208-1,IF(AND(Weekly[[#This Row],[H Odds &lt;]]&lt;&gt;"",Weekly[[#This Row],[QDA_P]]=TRUE,Weekly[[#This Row],[Actual]]=FALSE),AV208-1,AV208)))))</f>
        <v>52.949999999999989</v>
      </c>
      <c r="AW209" s="37">
        <f>IF(AND(Weekly[[#This Row],[H Odds &lt;]]="",Weekly[[#This Row],[V Odds &lt;]]=""),AW208,IF(AND(Weekly[[#This Row],[KNC_P]]=Weekly[[#This Row],[Actual]],Weekly[[#This Row],[KNC_P]]=TRUE),AW208+Weekly[[#This Row],[BF H Odds]]-1,IF(AND(Weekly[[#This Row],[KNC_P]]=Weekly[[#This Row],[Actual]],Weekly[[#This Row],[KNC_P]]=FALSE),AW208+Weekly[[#This Row],[BF V Odds]]-1,AW208-1)))</f>
        <v>47.96</v>
      </c>
      <c r="AX209" s="37">
        <f>IF(AND(Weekly[[#This Row],[V Odds &lt;]]="",Weekly[[#This Row],[H Odds &lt;]]=""),AX208,IF(AND(Weekly[[#This Row],[V Odds &lt;]]&lt;&gt;"",Weekly[[#This Row],[FALSES]]&gt;0,Weekly[[#This Row],[Actual]]=FALSE),AX208+Weekly[[#This Row],[V Odds &lt;]]-1,IF(AND(Weekly[[#This Row],[H Odds &lt;]]&lt;&gt;"",Weekly[[#This Row],[TRUES]]&gt;0,Weekly[[#This Row],[Actual]]=TRUE),AX208+Weekly[[#This Row],[H Odds &lt;]]-1,IF(AND(Weekly[[#This Row],[V Odds &lt;]]&lt;&gt;"",Weekly[[#This Row],[FALSES]]=0),AX208,IF(AND(Weekly[[#This Row],[H Odds &lt;]]&lt;&gt;"",Weekly[[#This Row],[TRUES]]=0),AX208,AX208-1)))))</f>
        <v>75.55</v>
      </c>
      <c r="AY209" s="37">
        <f>IF(AND(Weekly[[#This Row],[V Odds &lt;]]="",Weekly[[#This Row],[H Odds &lt;]]=""),AY208,IF(AND(Weekly[[#This Row],[V Odds &lt;]]&lt;&gt;"",Weekly[[#This Row],[FALSES]]&gt;0,Weekly[[#This Row],[Actual]]=FALSE),AY208+((Weekly[[#This Row],[V Odds &lt;]]-1)*0.92),IF(AND(Weekly[[#This Row],[H Odds &lt;]]&lt;&gt;"",Weekly[[#This Row],[TRUES]]&gt;0,Weekly[[#This Row],[Actual]]=TRUE),AY208+((Weekly[[#This Row],[H Odds &lt;]]-1)*0.92),IF(AND(Weekly[[#This Row],[V Odds &lt;]]&lt;&gt;"",Weekly[[#This Row],[FALSES]]=0),AY208,IF(AND(Weekly[[#This Row],[H Odds &lt;]]&lt;&gt;"",Weekly[[#This Row],[TRUES]]=0),AY208,AY208-1)))))</f>
        <v>70.626000000000019</v>
      </c>
      <c r="AZ209" s="37">
        <f>IF(AND(Weekly[[#This Row],[V Odds &lt;]]="",Weekly[[#This Row],[H Odds &lt;]]=""),AZ208,IF(AND(Weekly[[#This Row],[V Odds &lt;]]&lt;&gt;"",Weekly[[#This Row],[Actual]]=FALSE),AZ208+Weekly[[#This Row],[V Odds &lt;]]-1,IF(AND(Weekly[[#This Row],[H Odds &lt;]]&lt;&gt;"",Weekly[[#This Row],[Actual]]=TRUE),AZ208+Weekly[[#This Row],[H Odds &lt;]]-1,AZ208-1)))</f>
        <v>75.52</v>
      </c>
      <c r="BA209" s="38">
        <f>IF(Weekly[[#This Row],[H Odds &lt;]]="",BA208,IF(AND(Weekly[[#This Row],[H Odds &lt;]]&lt;&gt;"",Weekly[[#This Row],[SVC_P]]=TRUE,Weekly[[#This Row],[Actual]]=TRUE),BA208+Weekly[[#This Row],[H Odds &lt;]]-1,IF(AND(Weekly[[#This Row],[H Odds &lt;]]&lt;&gt;"",Weekly[[#This Row],[SVC_P]]=TRUE,Weekly[[#This Row],[Actual]]=FALSE),BA208-1,BA208)))</f>
        <v>63.739999999999995</v>
      </c>
      <c r="BB209" s="38">
        <f>IF(Weekly[[#This Row],[H Odds &lt;]]="",BB208,IF(AND(Weekly[[#This Row],[H Odds &lt;]]&lt;&gt;"",Weekly[[#This Row],[ADBC_P]]=TRUE,Weekly[[#This Row],[Actual]]=TRUE),BB208+Weekly[[#This Row],[H Odds &lt;]]-1,IF(AND(Weekly[[#This Row],[H Odds &lt;]]&lt;&gt;"",Weekly[[#This Row],[ADBC_P]]=TRUE,Weekly[[#This Row],[Actual]]=FALSE),BB208-1,BB208)))</f>
        <v>49.559999999999995</v>
      </c>
      <c r="BC209" s="38">
        <f>IF(Weekly[[#This Row],[H Odds &lt;]]="",BC208,IF(AND(Weekly[[#This Row],[H Odds &lt;]]&lt;&gt;"",Weekly[[#This Row],[RFC_P]]=TRUE,Weekly[[#This Row],[Actual]]=TRUE),BC208+Weekly[[#This Row],[H Odds &lt;]]-1,IF(AND(Weekly[[#This Row],[H Odds &lt;]]&lt;&gt;"",Weekly[[#This Row],[RFC_P]]=TRUE,Weekly[[#This Row],[Actual]]=FALSE),BC208-1,BC208)))</f>
        <v>48.309999999999995</v>
      </c>
      <c r="BD209" s="38">
        <f>IF(Weekly[[#This Row],[H Odds &lt;]]="",BD208,IF(AND(Weekly[[#This Row],[H Odds &lt;]]&lt;&gt;"",Weekly[[#This Row],[GBC_P]]=TRUE,Weekly[[#This Row],[Actual]]=TRUE),BD208+Weekly[[#This Row],[H Odds &lt;]]-1,IF(AND(Weekly[[#This Row],[H Odds &lt;]]&lt;&gt;"",Weekly[[#This Row],[GBC_P]]=TRUE,Weekly[[#This Row],[Actual]]=FALSE),BD208-1,BD208)))</f>
        <v>48.26</v>
      </c>
      <c r="BE209" s="38">
        <f>IF(Weekly[[#This Row],[H Odds &lt;]]="",BE208,IF(AND(Weekly[[#This Row],[H Odds &lt;]]&lt;&gt;"",Weekly[[#This Row],[HGBC_P]]=TRUE,Weekly[[#This Row],[Actual]]=TRUE),BE208+Weekly[[#This Row],[H Odds &lt;]]-1,IF(AND(Weekly[[#This Row],[H Odds &lt;]]&lt;&gt;"",Weekly[[#This Row],[HGBC_P]]=TRUE,Weekly[[#This Row],[Actual]]=FALSE),BE208-1,BE208)))</f>
        <v>49.559999999999995</v>
      </c>
      <c r="BF209" s="38">
        <f>IF(Weekly[[#This Row],[H Odds &lt;]]="",BF208,IF(AND(Weekly[[#This Row],[H Odds &lt;]]&lt;&gt;"",Weekly[[#This Row],[XGB_P]]=TRUE,Weekly[[#This Row],[Actual]]=TRUE),BF208+Weekly[[#This Row],[H Odds &lt;]]-1,IF(AND(Weekly[[#This Row],[H Odds &lt;]]&lt;&gt;"",Weekly[[#This Row],[XGB_P]]=TRUE,Weekly[[#This Row],[Actual]]=FALSE),BF208-1,BF208)))</f>
        <v>51.78</v>
      </c>
      <c r="BG209" s="38">
        <f>IF(Weekly[[#This Row],[H Odds &lt;]]="",BG208,IF(AND(Weekly[[#This Row],[H Odds &lt;]]&lt;&gt;"",Weekly[[#This Row],[QDA_P]]=TRUE,Weekly[[#This Row],[Actual]]=TRUE),BG208+Weekly[[#This Row],[H Odds &lt;]]-1,IF(AND(Weekly[[#This Row],[H Odds &lt;]]&lt;&gt;"",Weekly[[#This Row],[QDA_P]]=TRUE,Weekly[[#This Row],[Actual]]=FALSE),BG208-1,BG208)))</f>
        <v>47.279999999999994</v>
      </c>
      <c r="BH209" s="38">
        <f>IF(Weekly[[#This Row],[H Odds &lt;]]="",BH208,IF(AND(Weekly[[#This Row],[H Odds &lt;]]&lt;&gt;"",Weekly[[#This Row],[KNC_P]]=TRUE,Weekly[[#This Row],[Actual]]=TRUE),BH208+Weekly[[#This Row],[H Odds &lt;]]-1,IF(AND(Weekly[[#This Row],[H Odds &lt;]]&lt;&gt;"",Weekly[[#This Row],[KNC_P]]=TRUE,Weekly[[#This Row],[Actual]]=FALSE),BH208-1,BH208)))</f>
        <v>44.55</v>
      </c>
      <c r="BI209" s="38">
        <f>IF(Weekly[[#This Row],[H Odds &lt;]]="",BI208,IF(AND(Weekly[[#This Row],[H Odds &lt;]]&lt;&gt;"",Weekly[[#This Row],[TRUES]]&gt;0,Weekly[[#This Row],[Actual]]=TRUE),BI208+Weekly[[#This Row],[H Odds &lt;]]-1,IF(AND(Weekly[[#This Row],[H Odds &lt;]]&lt;&gt;"",Weekly[[#This Row],[TRUES]]=0),BI208,BI208-1)))</f>
        <v>63.739999999999995</v>
      </c>
      <c r="BJ209" s="38">
        <f>IF(Weekly[[#This Row],[H Odds &lt;]]="",BJ208,IF(AND(Weekly[[#This Row],[H Odds &lt;]]&lt;&gt;"",Weekly[[#This Row],[Actual]]=TRUE),BJ208+Weekly[[#This Row],[H Odds &lt;]]-1,IF(AND(Weekly[[#This Row],[H Odds &lt;]]&lt;&gt;"",Weekly[[#This Row],[Actual]]=FALSE),BJ208-1,BJ208)))</f>
        <v>62.739999999999995</v>
      </c>
      <c r="BK209" s="58">
        <f>IF(AND(Weekly[[#This Row],[TRUES]]&gt;4,Weekly[[#This Row],[Actual]]=TRUE),BK208+Weekly[[#This Row],[BF H Odds]]-1,IF(AND(Weekly[[#This Row],[FALSES]]&gt;4,Weekly[[#This Row],[Actual]]=FALSE),BK208+Weekly[[#This Row],[BF V Odds]]-1,IF(AND(Weekly[[#This Row],[TRUES]]&gt;4,Weekly[[#This Row],[Actual]]=FALSE),BK208-1,IF(AND(Weekly[[#This Row],[FALSES]]&gt;4,Weekly[[#This Row],[Actual]]=TRUE),BK208-1,BK208))))</f>
        <v>38.460000000000022</v>
      </c>
      <c r="BL209" s="58">
        <f>IF(AND(Weekly[[#This Row],[TRUES]]&gt;5,Weekly[[#This Row],[Actual]]=TRUE),BL208+Weekly[[#This Row],[BF H Odds]]-1,IF(AND(Weekly[[#This Row],[FALSES]]&gt;5,Weekly[[#This Row],[Actual]]=FALSE),BL208+Weekly[[#This Row],[BF V Odds]]-1,IF(AND(Weekly[[#This Row],[TRUES]]&gt;5,Weekly[[#This Row],[Actual]]=FALSE),BL208-1,IF(AND(Weekly[[#This Row],[FALSES]]&gt;5,Weekly[[#This Row],[Actual]]=TRUE),BL208-1,BL208))))</f>
        <v>41.350000000000016</v>
      </c>
      <c r="BM209" s="58">
        <f>IF(AND(Weekly[[#This Row],[TRUES]]&gt;6,Weekly[[#This Row],[Actual]]=TRUE),BM208+Weekly[[#This Row],[BF H Odds]]-1,IF(AND(Weekly[[#This Row],[FALSES]]&gt;6,Weekly[[#This Row],[Actual]]=FALSE),BM208+Weekly[[#This Row],[BF V Odds]]-1,IF(AND(Weekly[[#This Row],[TRUES]]&gt;6,Weekly[[#This Row],[Actual]]=FALSE),BM208-1,IF(AND(Weekly[[#This Row],[FALSES]]&gt;6,Weekly[[#This Row],[Actual]]=TRUE),BM208-1,BM208))))</f>
        <v>47.320000000000007</v>
      </c>
    </row>
    <row r="210" spans="1:65" x14ac:dyDescent="0.25">
      <c r="A210" s="34"/>
      <c r="B210" s="10">
        <v>44269</v>
      </c>
      <c r="C210" s="33" t="s">
        <v>12</v>
      </c>
      <c r="D210" s="15" t="s">
        <v>10</v>
      </c>
      <c r="E210" t="b">
        <v>1</v>
      </c>
      <c r="F210" t="b">
        <v>1</v>
      </c>
      <c r="G210" t="b">
        <v>0</v>
      </c>
      <c r="H210" t="b">
        <v>1</v>
      </c>
      <c r="I210" t="b">
        <v>1</v>
      </c>
      <c r="J210" t="b">
        <v>1</v>
      </c>
      <c r="K210" t="b">
        <v>1</v>
      </c>
      <c r="L210" t="b">
        <v>0</v>
      </c>
      <c r="M210" t="s">
        <v>101</v>
      </c>
      <c r="N210">
        <v>5</v>
      </c>
      <c r="O210">
        <f>IF(Weekly[[#This Row],[H/V]]="H",Weekly[[#This Row],[BF H Odds]],IF(Weekly[[#This Row],[H/V]]="V",Weekly[[#This Row],[BF V Odds]],""))</f>
        <v>2.96</v>
      </c>
      <c r="P210" t="b">
        <v>1</v>
      </c>
      <c r="Q210" t="s">
        <v>76</v>
      </c>
      <c r="R210" s="35">
        <f>IFERROR(IF(Weekly[[#This Row],[Won Bet?]]="yes",R209+(Weekly[[#This Row],[BF Odds]]*Weekly[[#This Row],[BF Stake]])-Weekly[[#This Row],[BF Stake]],R209-Weekly[[#This Row],[BF Stake]]),R209)</f>
        <v>196</v>
      </c>
      <c r="S210" s="9">
        <f>IFERROR(IF(Weekly[[#This Row],[Won Bet?]]="yes",S209+(((Weekly[[#This Row],[BF Odds]]*Weekly[[#This Row],[BF Stake]])-Weekly[[#This Row],[BF Stake]])*0.95),S209-Weekly[[#This Row],[BF Stake]]),S209)</f>
        <v>190.70000000000002</v>
      </c>
      <c r="T210" s="13">
        <v>2.96</v>
      </c>
      <c r="U210" s="13">
        <v>1.49</v>
      </c>
      <c r="V210" s="24">
        <f>IF(Weekly[[#This Row],[Actual]]="","",IF(AND(Weekly[[#This Row],[SVC_P]]=Weekly[[#This Row],[Actual]],Weekly[[#This Row],[SVC_P]]=TRUE),V209+Weekly[[#This Row],[BF H Odds]]-1,IF(AND(Weekly[[#This Row],[SVC_P]]=Weekly[[#This Row],[Actual]],Weekly[[#This Row],[SVC_P]]=FALSE),V209+Weekly[[#This Row],[BF V Odds]]-1,V209-1)))</f>
        <v>66.620000000000033</v>
      </c>
      <c r="W210" s="24">
        <f>IF(Weekly[[#This Row],[Actual]]="","",IF(AND(Weekly[[#This Row],[SVC_P]]=FALSE,Weekly[[#This Row],[Actual]]=TRUE),W209+Weekly[[#This Row],[BF H Odds]]-1,IF(AND(Weekly[[#This Row],[SVC_P]]=TRUE,Weekly[[#This Row],[Actual]]=FALSE,),W209+Weekly[[#This Row],[BF V Odds]]-1,W209-1)))</f>
        <v>-157.30000000000001</v>
      </c>
      <c r="X210" s="24">
        <f>IF(Weekly[[#This Row],[Actual]]="","",IF(AND(Weekly[[#This Row],[ADBC_P]]=Weekly[[#This Row],[Actual]],Weekly[[#This Row],[ADBC_P]]=TRUE),X209+Weekly[[#This Row],[BF H Odds]]-1,IF(AND(Weekly[[#This Row],[ADBC_P]]=Weekly[[#This Row],[Actual]],Weekly[[#This Row],[ADBC_P]]=FALSE),X209+Weekly[[#This Row],[BF V Odds]]-1,X209-1)))</f>
        <v>50.480000000000018</v>
      </c>
      <c r="Y210" s="24">
        <f>IF(Weekly[[#This Row],[Actual]]="","",IF(AND(Weekly[[#This Row],[ADBC_P]]=FALSE,Weekly[[#This Row],[Actual]]=TRUE),Y209+Weekly[[#This Row],[BF H Odds]]-1,IF(AND(Weekly[[#This Row],[ADBC_P]]=TRUE,Weekly[[#This Row],[Actual]]=FALSE),Y209+Weekly[[#This Row],[BF V Odds]]-1,Y209-1)))</f>
        <v>31.939999999999998</v>
      </c>
      <c r="Z210" s="24">
        <f>IF(Weekly[[#This Row],[Actual]]="","",IF(AND(Weekly[[#This Row],[RFC_P]]=Weekly[[#This Row],[Actual]],Weekly[[#This Row],[RFC_P]]=TRUE),Z209+Weekly[[#This Row],[BF H Odds]]-1,IF(AND(Weekly[[#This Row],[RFC_P]]=Weekly[[#This Row],[Actual]],Weekly[[#This Row],[RFC_P]]=FALSE),Z209+Weekly[[#This Row],[BF V Odds]]-1,Z209-1)))</f>
        <v>34.400000000000027</v>
      </c>
      <c r="AA210" s="24">
        <f>IF(Weekly[[#This Row],[Actual]]="","",IF(AND(Weekly[[#This Row],[RFC_P]]=FALSE,Weekly[[#This Row],[Actual]]=TRUE),AA209+Weekly[[#This Row],[BF H Odds]]-1,IF(AND(Weekly[[#This Row],[RFC_P]]=TRUE,Weekly[[#This Row],[Actual]]=FALSE),AA209+Weekly[[#This Row],[BF V Odds]]-1,AA209-1)))</f>
        <v>48.019999999999996</v>
      </c>
      <c r="AB210" s="24">
        <f>IF(Weekly[[#This Row],[Actual]]="","",IF(AND(Weekly[[#This Row],[GBC_P]]=Weekly[[#This Row],[Actual]],Weekly[[#This Row],[GBC_P]]=TRUE),AB209+Weekly[[#This Row],[BF H Odds]]-1,IF(AND(Weekly[[#This Row],[GBC_P]]=Weekly[[#This Row],[Actual]],Weekly[[#This Row],[GBC_P]]=FALSE),AB209+Weekly[[#This Row],[BF V Odds]]-1,AB209-1)))</f>
        <v>32.160000000000004</v>
      </c>
      <c r="AC210" s="24">
        <f>IF(Weekly[[#This Row],[Actual]]="","",IF(AND(Weekly[[#This Row],[GBC_P]]=FALSE,Weekly[[#This Row],[Actual]]=TRUE),AC209+Weekly[[#This Row],[BF H Odds]]-1,IF(AND(Weekly[[#This Row],[GBC_P]]=TRUE,Weekly[[#This Row],[Actual]]=FALSE),AC209+Weekly[[#This Row],[BF V Odds]]-1,AC209-1)))</f>
        <v>50.26</v>
      </c>
      <c r="AD210" s="24">
        <f>IF(Weekly[[#This Row],[Actual]]="","",IF(AND(Weekly[[#This Row],[HGBC_P]]=Weekly[[#This Row],[Actual]],Weekly[[#This Row],[HGBC_P]]=TRUE),AD209+Weekly[[#This Row],[BF H Odds]]-1,IF(AND(Weekly[[#This Row],[HGBC_P]]=Weekly[[#This Row],[Actual]],Weekly[[#This Row],[HGBC_P]]=FALSE),AD209+Weekly[[#This Row],[BF V Odds]]-1,AD209-1)))</f>
        <v>32.860000000000042</v>
      </c>
      <c r="AE210" s="24">
        <f>IF(Weekly[[#This Row],[Actual]]="","",IF(AND(Weekly[[#This Row],[HGBC_P]]=FALSE,Weekly[[#This Row],[Actual]]=TRUE),AE209+Weekly[[#This Row],[BF H Odds]]-1,IF(AND(Weekly[[#This Row],[HGBC_P]]=TRUE,Weekly[[#This Row],[Actual]]=FALSE),AE209+Weekly[[#This Row],[BF V Odds]]-1,AE209-1)))</f>
        <v>49.559999999999995</v>
      </c>
      <c r="AF210" s="24">
        <f>IF(Weekly[[#This Row],[Actual]]="","",IF(AND(Weekly[[#This Row],[XGB_P]]=Weekly[[#This Row],[Actual]],Weekly[[#This Row],[XGB_P]]=TRUE),AF209+Weekly[[#This Row],[BF H Odds]]-1,IF(AND(Weekly[[#This Row],[XGB_P]]=Weekly[[#This Row],[Actual]],Weekly[[#This Row],[XGB_P]]=FALSE),AF209+Weekly[[#This Row],[BF V Odds]]-1,AF209-1)))</f>
        <v>43.47000000000002</v>
      </c>
      <c r="AG210" s="24">
        <f>IF(Weekly[[#This Row],[Actual]]="","",IF(AND(Weekly[[#This Row],[XGB_P]]=FALSE,Weekly[[#This Row],[Actual]]=TRUE),AG209+Weekly[[#This Row],[BF H Odds]]-1,IF(AND(Weekly[[#This Row],[XGB_P]]=TRUE,Weekly[[#This Row],[Actual]]=FALSE),AG209+Weekly[[#This Row],[BF V Odds]]-1,AG209-1)))</f>
        <v>38.949999999999996</v>
      </c>
      <c r="AH210" s="24">
        <f>IF(Weekly[[#This Row],[Actual]]="","",IF(AND(Weekly[[#This Row],[QDA_P]]=Weekly[[#This Row],[Actual]],Weekly[[#This Row],[QDA_P]]=TRUE),AH209+Weekly[[#This Row],[BF H Odds]]-1,IF(AND(Weekly[[#This Row],[QDA_P]]=Weekly[[#This Row],[Actual]],Weekly[[#This Row],[QDA_P]]=FALSE),AH209+Weekly[[#This Row],[BF V Odds]]-1,AH209-1)))</f>
        <v>23.640000000000015</v>
      </c>
      <c r="AI210" s="24">
        <f>IF(Weekly[[#This Row],[Actual]]="","",IF(AND(Weekly[[#This Row],[QDA_P]]=FALSE,Weekly[[#This Row],[Actual]]=TRUE),AI209+Weekly[[#This Row],[BF H Odds]]-1,IF(AND(Weekly[[#This Row],[QDA_P]]=TRUE,Weekly[[#This Row],[Actual]]=FALSE),AI209+Weekly[[#This Row],[BF V Odds]]-1,AI209-1)))</f>
        <v>58.779999999999994</v>
      </c>
      <c r="AJ210" s="24">
        <f>IF(Weekly[[#This Row],[Actual]]="","",IF(AND(Weekly[[#This Row],[KNC_P]]=FALSE,Weekly[[#This Row],[Actual]]=TRUE),AJ209+Weekly[[#This Row],[BF H Odds]]-1,IF(AND(Weekly[[#This Row],[KNC_P]]=TRUE,Weekly[[#This Row],[Actual]]=FALSE),AJ209+Weekly[[#This Row],[BF V Odds]]-1,AJ209-1)))</f>
        <v>38.919999999999995</v>
      </c>
      <c r="AK210" s="24">
        <f>IF(Weekly[[#This Row],[Actual]]="","",IF(AND(Weekly[[#This Row],[KNC_P]]=FALSE,Weekly[[#This Row],[Actual]]=TRUE),AK209+Weekly[[#This Row],[BF H Odds]]-1,IF(AND(Weekly[[#This Row],[KNC_P]]=TRUE,Weekly[[#This Row],[Actual]]=FALSE),AK209+Weekly[[#This Row],[BF V Odds]]-1,AK209-1)))</f>
        <v>37.819999999999979</v>
      </c>
      <c r="AL210" s="30">
        <f>IF(Weekly[[#This Row],[Actual]]="","",COUNTIF(Weekly[[#This Row],[SVC_P]:[QDA_P]],TRUE))</f>
        <v>6</v>
      </c>
      <c r="AM210" s="30">
        <f>IF(Weekly[[#This Row],[Actual]]="","",COUNTIF(Weekly[[#This Row],[SVC_P]:[QDA_P]],FALSE))</f>
        <v>1</v>
      </c>
      <c r="AN210" s="36" t="str">
        <f>IF(AND(Weekly[[#This Row],[BF V Odds]]&gt;$BO$6,Weekly[[#This Row],[BF V Odds]] &lt; $BO$7),Weekly[[#This Row],[BF V Odds]],"")</f>
        <v/>
      </c>
      <c r="AO210" s="36" t="str">
        <f>IF(AND(Weekly[[#This Row],[BF H Odds]]&gt;$BO$6, Weekly[[#This Row],[BF H Odds]] &lt; $BO$7),Weekly[[#This Row],[BF H Odds]],"")</f>
        <v/>
      </c>
      <c r="AP210" s="37">
        <f>IF(AND(Weekly[[#This Row],[V Odds &lt;]]="",Weekly[[#This Row],[H Odds &lt;]]=""),AP209,IF(AND(Weekly[[#This Row],[H Odds &lt;]]&lt;&gt;"",Weekly[[#This Row],[SVC_P]]=TRUE,Weekly[[#This Row],[Actual]]=TRUE),AP209+Weekly[[#This Row],[H Odds &lt;]]-1,IF(AND(Weekly[[#This Row],[V Odds &lt;]]&lt;&gt;"",Weekly[[#This Row],[SVC_P]]=FALSE,Weekly[[#This Row],[Actual]]=FALSE),AP209+Weekly[[#This Row],[V Odds &lt;]]-1,IF(AND(Weekly[[#This Row],[V Odds &lt;]]&lt;&gt;"",Weekly[[#This Row],[SVC_P]]=FALSE,Weekly[[#This Row],[Actual]]=TRUE),AP209-1,IF(AND(Weekly[[#This Row],[H Odds &lt;]]&lt;&gt;"",Weekly[[#This Row],[SVC_P]]=TRUE,Weekly[[#This Row],[Actual]]=FALSE),AP209-1,AP209)))))</f>
        <v>68.780000000000015</v>
      </c>
      <c r="AQ210" s="37">
        <f>IF(AND(Weekly[[#This Row],[V Odds &lt;]]="",Weekly[[#This Row],[H Odds &lt;]]=""),AQ209,IF(AND(Weekly[[#This Row],[H Odds &lt;]]&lt;&gt;"",Weekly[[#This Row],[ADBC_P]]=TRUE,Weekly[[#This Row],[Actual]]=TRUE),AQ209+Weekly[[#This Row],[H Odds &lt;]]-1,IF(AND(Weekly[[#This Row],[V Odds &lt;]]&lt;&gt;"",Weekly[[#This Row],[ADBC_P]]=FALSE,Weekly[[#This Row],[Actual]]=FALSE),AQ209+Weekly[[#This Row],[V Odds &lt;]]-1,IF(AND(Weekly[[#This Row],[V Odds &lt;]]&lt;&gt;"",Weekly[[#This Row],[ADBC_P]]=FALSE,Weekly[[#This Row],[Actual]]=TRUE),AQ209-1,IF(AND(Weekly[[#This Row],[H Odds &lt;]]&lt;&gt;"",Weekly[[#This Row],[ADBC_P]]=TRUE,Weekly[[#This Row],[Actual]]=FALSE),AQ209-1,AQ209)))))</f>
        <v>57.879999999999995</v>
      </c>
      <c r="AR210" s="37">
        <f>IF(AND(Weekly[[#This Row],[V Odds &lt;]]="",Weekly[[#This Row],[H Odds &lt;]]=""),AR209,IF(AND(Weekly[[#This Row],[H Odds &lt;]]&lt;&gt;"",Weekly[[#This Row],[RFC_P]]=TRUE,Weekly[[#This Row],[Actual]]=TRUE),AR209+Weekly[[#This Row],[H Odds &lt;]]-1,IF(AND(Weekly[[#This Row],[V Odds &lt;]]&lt;&gt;"",Weekly[[#This Row],[RFC_P]]=FALSE,Weekly[[#This Row],[Actual]]=FALSE),AR209+Weekly[[#This Row],[V Odds &lt;]]-1,IF(AND(Weekly[[#This Row],[V Odds &lt;]]&lt;&gt;"",Weekly[[#This Row],[RFC_P]]=FALSE,Weekly[[#This Row],[Actual]]=TRUE),AR209-1,IF(AND(Weekly[[#This Row],[H Odds &lt;]]&lt;&gt;"",Weekly[[#This Row],[RFC_P]]=TRUE,Weekly[[#This Row],[Actual]]=FALSE),AR209-1,AR209)))))</f>
        <v>53.14</v>
      </c>
      <c r="AS210" s="37">
        <f>IF(AND(Weekly[[#This Row],[V Odds &lt;]]="",Weekly[[#This Row],[H Odds &lt;]]=""),AS209,IF(AND(Weekly[[#This Row],[H Odds &lt;]]&lt;&gt;"",Weekly[[#This Row],[GBC_P]]=TRUE,Weekly[[#This Row],[Actual]]=TRUE),AS209+Weekly[[#This Row],[H Odds &lt;]]-1,IF(AND(Weekly[[#This Row],[V Odds &lt;]]&lt;&gt;"",Weekly[[#This Row],[GBC_P]]=FALSE,Weekly[[#This Row],[Actual]]=FALSE),AS209+Weekly[[#This Row],[V Odds &lt;]]-1,IF(AND(Weekly[[#This Row],[V Odds &lt;]]&lt;&gt;"",Weekly[[#This Row],[GBC_P]]=FALSE,Weekly[[#This Row],[Actual]]=TRUE),AS209-1,IF(AND(Weekly[[#This Row],[H Odds &lt;]]&lt;&gt;"",Weekly[[#This Row],[GBC_P]]=TRUE,Weekly[[#This Row],[Actual]]=FALSE),AS209-1,AS209)))))</f>
        <v>51.58</v>
      </c>
      <c r="AT210" s="37">
        <f>IF(AND(Weekly[[#This Row],[V Odds &lt;]]="",Weekly[[#This Row],[H Odds &lt;]]=""),AT209,IF(AND(Weekly[[#This Row],[H Odds &lt;]]&lt;&gt;"",Weekly[[#This Row],[HGBC_P]]=TRUE,Weekly[[#This Row],[Actual]]=TRUE),AT209+Weekly[[#This Row],[H Odds &lt;]]-1,IF(AND(Weekly[[#This Row],[V Odds &lt;]]&lt;&gt;"",Weekly[[#This Row],[HGBC_P]]=FALSE,Weekly[[#This Row],[Actual]]=FALSE),AT209+Weekly[[#This Row],[V Odds &lt;]]-1,IF(AND(Weekly[[#This Row],[V Odds &lt;]]&lt;&gt;"",Weekly[[#This Row],[HGBC_P]]=FALSE,Weekly[[#This Row],[Actual]]=TRUE),AT209-1,IF(AND(Weekly[[#This Row],[H Odds &lt;]]&lt;&gt;"",Weekly[[#This Row],[HGBC_P]]=TRUE,Weekly[[#This Row],[Actual]]=FALSE),AT209-1,AT209)))))</f>
        <v>50.16</v>
      </c>
      <c r="AU210" s="37">
        <f>IF(AND(Weekly[[#This Row],[V Odds &lt;]]="",Weekly[[#This Row],[H Odds &lt;]]=""),AU209,IF(AND(Weekly[[#This Row],[H Odds &lt;]]&lt;&gt;"",Weekly[[#This Row],[XGB_P]]=TRUE,Weekly[[#This Row],[Actual]]=TRUE),AU209+Weekly[[#This Row],[H Odds &lt;]]-1,IF(AND(Weekly[[#This Row],[V Odds &lt;]]&lt;&gt;"",Weekly[[#This Row],[XGB_P]]=FALSE,Weekly[[#This Row],[Actual]]=FALSE),AU209+Weekly[[#This Row],[V Odds &lt;]]-1,IF(AND(Weekly[[#This Row],[V Odds &lt;]]&lt;&gt;"",Weekly[[#This Row],[XGB_P]]=FALSE,Weekly[[#This Row],[Actual]]=TRUE),AU209-1,IF(AND(Weekly[[#This Row],[H Odds &lt;]]&lt;&gt;"",Weekly[[#This Row],[XGB_P]]=TRUE,Weekly[[#This Row],[Actual]]=FALSE),AU209-1,AU209)))))</f>
        <v>54.510000000000005</v>
      </c>
      <c r="AV210" s="37">
        <f>IF(AND(Weekly[[#This Row],[V Odds &lt;]]="",Weekly[[#This Row],[H Odds &lt;]]=""),AV209,IF(AND(Weekly[[#This Row],[H Odds &lt;]]&lt;&gt;"",Weekly[[#This Row],[QDA_P]]=TRUE,Weekly[[#This Row],[Actual]]=TRUE),AV209+Weekly[[#This Row],[H Odds &lt;]]-1,IF(AND(Weekly[[#This Row],[V Odds &lt;]]&lt;&gt;"",Weekly[[#This Row],[QDA_P]]=FALSE,Weekly[[#This Row],[Actual]]=FALSE),AV209+Weekly[[#This Row],[V Odds &lt;]]-1,IF(AND(Weekly[[#This Row],[V Odds &lt;]]&lt;&gt;"",Weekly[[#This Row],[QDA_P]]=FALSE,Weekly[[#This Row],[Actual]]=TRUE),AV209-1,IF(AND(Weekly[[#This Row],[H Odds &lt;]]&lt;&gt;"",Weekly[[#This Row],[QDA_P]]=TRUE,Weekly[[#This Row],[Actual]]=FALSE),AV209-1,AV209)))))</f>
        <v>52.949999999999989</v>
      </c>
      <c r="AW210" s="37">
        <f>IF(AND(Weekly[[#This Row],[H Odds &lt;]]="",Weekly[[#This Row],[V Odds &lt;]]=""),AW209,IF(AND(Weekly[[#This Row],[KNC_P]]=Weekly[[#This Row],[Actual]],Weekly[[#This Row],[KNC_P]]=TRUE),AW209+Weekly[[#This Row],[BF H Odds]]-1,IF(AND(Weekly[[#This Row],[KNC_P]]=Weekly[[#This Row],[Actual]],Weekly[[#This Row],[KNC_P]]=FALSE),AW209+Weekly[[#This Row],[BF V Odds]]-1,AW209-1)))</f>
        <v>47.96</v>
      </c>
      <c r="AX210" s="37">
        <f>IF(AND(Weekly[[#This Row],[V Odds &lt;]]="",Weekly[[#This Row],[H Odds &lt;]]=""),AX209,IF(AND(Weekly[[#This Row],[V Odds &lt;]]&lt;&gt;"",Weekly[[#This Row],[FALSES]]&gt;0,Weekly[[#This Row],[Actual]]=FALSE),AX209+Weekly[[#This Row],[V Odds &lt;]]-1,IF(AND(Weekly[[#This Row],[H Odds &lt;]]&lt;&gt;"",Weekly[[#This Row],[TRUES]]&gt;0,Weekly[[#This Row],[Actual]]=TRUE),AX209+Weekly[[#This Row],[H Odds &lt;]]-1,IF(AND(Weekly[[#This Row],[V Odds &lt;]]&lt;&gt;"",Weekly[[#This Row],[FALSES]]=0),AX209,IF(AND(Weekly[[#This Row],[H Odds &lt;]]&lt;&gt;"",Weekly[[#This Row],[TRUES]]=0),AX209,AX209-1)))))</f>
        <v>75.55</v>
      </c>
      <c r="AY210" s="37">
        <f>IF(AND(Weekly[[#This Row],[V Odds &lt;]]="",Weekly[[#This Row],[H Odds &lt;]]=""),AY209,IF(AND(Weekly[[#This Row],[V Odds &lt;]]&lt;&gt;"",Weekly[[#This Row],[FALSES]]&gt;0,Weekly[[#This Row],[Actual]]=FALSE),AY209+((Weekly[[#This Row],[V Odds &lt;]]-1)*0.92),IF(AND(Weekly[[#This Row],[H Odds &lt;]]&lt;&gt;"",Weekly[[#This Row],[TRUES]]&gt;0,Weekly[[#This Row],[Actual]]=TRUE),AY209+((Weekly[[#This Row],[H Odds &lt;]]-1)*0.92),IF(AND(Weekly[[#This Row],[V Odds &lt;]]&lt;&gt;"",Weekly[[#This Row],[FALSES]]=0),AY209,IF(AND(Weekly[[#This Row],[H Odds &lt;]]&lt;&gt;"",Weekly[[#This Row],[TRUES]]=0),AY209,AY209-1)))))</f>
        <v>70.626000000000019</v>
      </c>
      <c r="AZ210" s="37">
        <f>IF(AND(Weekly[[#This Row],[V Odds &lt;]]="",Weekly[[#This Row],[H Odds &lt;]]=""),AZ209,IF(AND(Weekly[[#This Row],[V Odds &lt;]]&lt;&gt;"",Weekly[[#This Row],[Actual]]=FALSE),AZ209+Weekly[[#This Row],[V Odds &lt;]]-1,IF(AND(Weekly[[#This Row],[H Odds &lt;]]&lt;&gt;"",Weekly[[#This Row],[Actual]]=TRUE),AZ209+Weekly[[#This Row],[H Odds &lt;]]-1,AZ209-1)))</f>
        <v>75.52</v>
      </c>
      <c r="BA210" s="38">
        <f>IF(Weekly[[#This Row],[H Odds &lt;]]="",BA209,IF(AND(Weekly[[#This Row],[H Odds &lt;]]&lt;&gt;"",Weekly[[#This Row],[SVC_P]]=TRUE,Weekly[[#This Row],[Actual]]=TRUE),BA209+Weekly[[#This Row],[H Odds &lt;]]-1,IF(AND(Weekly[[#This Row],[H Odds &lt;]]&lt;&gt;"",Weekly[[#This Row],[SVC_P]]=TRUE,Weekly[[#This Row],[Actual]]=FALSE),BA209-1,BA209)))</f>
        <v>63.739999999999995</v>
      </c>
      <c r="BB210" s="38">
        <f>IF(Weekly[[#This Row],[H Odds &lt;]]="",BB209,IF(AND(Weekly[[#This Row],[H Odds &lt;]]&lt;&gt;"",Weekly[[#This Row],[ADBC_P]]=TRUE,Weekly[[#This Row],[Actual]]=TRUE),BB209+Weekly[[#This Row],[H Odds &lt;]]-1,IF(AND(Weekly[[#This Row],[H Odds &lt;]]&lt;&gt;"",Weekly[[#This Row],[ADBC_P]]=TRUE,Weekly[[#This Row],[Actual]]=FALSE),BB209-1,BB209)))</f>
        <v>49.559999999999995</v>
      </c>
      <c r="BC210" s="38">
        <f>IF(Weekly[[#This Row],[H Odds &lt;]]="",BC209,IF(AND(Weekly[[#This Row],[H Odds &lt;]]&lt;&gt;"",Weekly[[#This Row],[RFC_P]]=TRUE,Weekly[[#This Row],[Actual]]=TRUE),BC209+Weekly[[#This Row],[H Odds &lt;]]-1,IF(AND(Weekly[[#This Row],[H Odds &lt;]]&lt;&gt;"",Weekly[[#This Row],[RFC_P]]=TRUE,Weekly[[#This Row],[Actual]]=FALSE),BC209-1,BC209)))</f>
        <v>48.309999999999995</v>
      </c>
      <c r="BD210" s="38">
        <f>IF(Weekly[[#This Row],[H Odds &lt;]]="",BD209,IF(AND(Weekly[[#This Row],[H Odds &lt;]]&lt;&gt;"",Weekly[[#This Row],[GBC_P]]=TRUE,Weekly[[#This Row],[Actual]]=TRUE),BD209+Weekly[[#This Row],[H Odds &lt;]]-1,IF(AND(Weekly[[#This Row],[H Odds &lt;]]&lt;&gt;"",Weekly[[#This Row],[GBC_P]]=TRUE,Weekly[[#This Row],[Actual]]=FALSE),BD209-1,BD209)))</f>
        <v>48.26</v>
      </c>
      <c r="BE210" s="38">
        <f>IF(Weekly[[#This Row],[H Odds &lt;]]="",BE209,IF(AND(Weekly[[#This Row],[H Odds &lt;]]&lt;&gt;"",Weekly[[#This Row],[HGBC_P]]=TRUE,Weekly[[#This Row],[Actual]]=TRUE),BE209+Weekly[[#This Row],[H Odds &lt;]]-1,IF(AND(Weekly[[#This Row],[H Odds &lt;]]&lt;&gt;"",Weekly[[#This Row],[HGBC_P]]=TRUE,Weekly[[#This Row],[Actual]]=FALSE),BE209-1,BE209)))</f>
        <v>49.559999999999995</v>
      </c>
      <c r="BF210" s="38">
        <f>IF(Weekly[[#This Row],[H Odds &lt;]]="",BF209,IF(AND(Weekly[[#This Row],[H Odds &lt;]]&lt;&gt;"",Weekly[[#This Row],[XGB_P]]=TRUE,Weekly[[#This Row],[Actual]]=TRUE),BF209+Weekly[[#This Row],[H Odds &lt;]]-1,IF(AND(Weekly[[#This Row],[H Odds &lt;]]&lt;&gt;"",Weekly[[#This Row],[XGB_P]]=TRUE,Weekly[[#This Row],[Actual]]=FALSE),BF209-1,BF209)))</f>
        <v>51.78</v>
      </c>
      <c r="BG210" s="38">
        <f>IF(Weekly[[#This Row],[H Odds &lt;]]="",BG209,IF(AND(Weekly[[#This Row],[H Odds &lt;]]&lt;&gt;"",Weekly[[#This Row],[QDA_P]]=TRUE,Weekly[[#This Row],[Actual]]=TRUE),BG209+Weekly[[#This Row],[H Odds &lt;]]-1,IF(AND(Weekly[[#This Row],[H Odds &lt;]]&lt;&gt;"",Weekly[[#This Row],[QDA_P]]=TRUE,Weekly[[#This Row],[Actual]]=FALSE),BG209-1,BG209)))</f>
        <v>47.279999999999994</v>
      </c>
      <c r="BH210" s="38">
        <f>IF(Weekly[[#This Row],[H Odds &lt;]]="",BH209,IF(AND(Weekly[[#This Row],[H Odds &lt;]]&lt;&gt;"",Weekly[[#This Row],[KNC_P]]=TRUE,Weekly[[#This Row],[Actual]]=TRUE),BH209+Weekly[[#This Row],[H Odds &lt;]]-1,IF(AND(Weekly[[#This Row],[H Odds &lt;]]&lt;&gt;"",Weekly[[#This Row],[KNC_P]]=TRUE,Weekly[[#This Row],[Actual]]=FALSE),BH209-1,BH209)))</f>
        <v>44.55</v>
      </c>
      <c r="BI210" s="38">
        <f>IF(Weekly[[#This Row],[H Odds &lt;]]="",BI209,IF(AND(Weekly[[#This Row],[H Odds &lt;]]&lt;&gt;"",Weekly[[#This Row],[TRUES]]&gt;0,Weekly[[#This Row],[Actual]]=TRUE),BI209+Weekly[[#This Row],[H Odds &lt;]]-1,IF(AND(Weekly[[#This Row],[H Odds &lt;]]&lt;&gt;"",Weekly[[#This Row],[TRUES]]=0),BI209,BI209-1)))</f>
        <v>63.739999999999995</v>
      </c>
      <c r="BJ210" s="38">
        <f>IF(Weekly[[#This Row],[H Odds &lt;]]="",BJ209,IF(AND(Weekly[[#This Row],[H Odds &lt;]]&lt;&gt;"",Weekly[[#This Row],[Actual]]=TRUE),BJ209+Weekly[[#This Row],[H Odds &lt;]]-1,IF(AND(Weekly[[#This Row],[H Odds &lt;]]&lt;&gt;"",Weekly[[#This Row],[Actual]]=FALSE),BJ209-1,BJ209)))</f>
        <v>62.739999999999995</v>
      </c>
      <c r="BK210" s="58">
        <f>IF(AND(Weekly[[#This Row],[TRUES]]&gt;4,Weekly[[#This Row],[Actual]]=TRUE),BK209+Weekly[[#This Row],[BF H Odds]]-1,IF(AND(Weekly[[#This Row],[FALSES]]&gt;4,Weekly[[#This Row],[Actual]]=FALSE),BK209+Weekly[[#This Row],[BF V Odds]]-1,IF(AND(Weekly[[#This Row],[TRUES]]&gt;4,Weekly[[#This Row],[Actual]]=FALSE),BK209-1,IF(AND(Weekly[[#This Row],[FALSES]]&gt;4,Weekly[[#This Row],[Actual]]=TRUE),BK209-1,BK209))))</f>
        <v>38.950000000000024</v>
      </c>
      <c r="BL210" s="58">
        <f>IF(AND(Weekly[[#This Row],[TRUES]]&gt;5,Weekly[[#This Row],[Actual]]=TRUE),BL209+Weekly[[#This Row],[BF H Odds]]-1,IF(AND(Weekly[[#This Row],[FALSES]]&gt;5,Weekly[[#This Row],[Actual]]=FALSE),BL209+Weekly[[#This Row],[BF V Odds]]-1,IF(AND(Weekly[[#This Row],[TRUES]]&gt;5,Weekly[[#This Row],[Actual]]=FALSE),BL209-1,IF(AND(Weekly[[#This Row],[FALSES]]&gt;5,Weekly[[#This Row],[Actual]]=TRUE),BL209-1,BL209))))</f>
        <v>41.840000000000018</v>
      </c>
      <c r="BM210" s="58">
        <f>IF(AND(Weekly[[#This Row],[TRUES]]&gt;6,Weekly[[#This Row],[Actual]]=TRUE),BM209+Weekly[[#This Row],[BF H Odds]]-1,IF(AND(Weekly[[#This Row],[FALSES]]&gt;6,Weekly[[#This Row],[Actual]]=FALSE),BM209+Weekly[[#This Row],[BF V Odds]]-1,IF(AND(Weekly[[#This Row],[TRUES]]&gt;6,Weekly[[#This Row],[Actual]]=FALSE),BM209-1,IF(AND(Weekly[[#This Row],[FALSES]]&gt;6,Weekly[[#This Row],[Actual]]=TRUE),BM209-1,BM209))))</f>
        <v>47.320000000000007</v>
      </c>
    </row>
    <row r="211" spans="1:65" x14ac:dyDescent="0.25">
      <c r="A211" s="34"/>
      <c r="B211" s="10">
        <v>44269</v>
      </c>
      <c r="C211" s="33" t="s">
        <v>31</v>
      </c>
      <c r="D211" s="15" t="s">
        <v>20</v>
      </c>
      <c r="E211" t="b">
        <v>1</v>
      </c>
      <c r="F211" t="b">
        <v>1</v>
      </c>
      <c r="G211" t="b">
        <v>1</v>
      </c>
      <c r="H211" t="b">
        <v>0</v>
      </c>
      <c r="I211" t="b">
        <v>1</v>
      </c>
      <c r="J211" t="b">
        <v>1</v>
      </c>
      <c r="K211" t="b">
        <v>0</v>
      </c>
      <c r="L211" t="b">
        <v>1</v>
      </c>
      <c r="M211" t="s">
        <v>100</v>
      </c>
      <c r="N211">
        <v>5</v>
      </c>
      <c r="O211">
        <f>IF(Weekly[[#This Row],[H/V]]="H",Weekly[[#This Row],[BF H Odds]],IF(Weekly[[#This Row],[H/V]]="V",Weekly[[#This Row],[BF V Odds]],""))</f>
        <v>6.2</v>
      </c>
      <c r="P211" t="b">
        <v>0</v>
      </c>
      <c r="Q211" t="s">
        <v>76</v>
      </c>
      <c r="R211" s="35">
        <f>IFERROR(IF(Weekly[[#This Row],[Won Bet?]]="yes",R210+(Weekly[[#This Row],[BF Odds]]*Weekly[[#This Row],[BF Stake]])-Weekly[[#This Row],[BF Stake]],R210-Weekly[[#This Row],[BF Stake]]),R210)</f>
        <v>191</v>
      </c>
      <c r="S211" s="9">
        <f>IFERROR(IF(Weekly[[#This Row],[Won Bet?]]="yes",S210+(((Weekly[[#This Row],[BF Odds]]*Weekly[[#This Row],[BF Stake]])-Weekly[[#This Row],[BF Stake]])*0.95),S210-Weekly[[#This Row],[BF Stake]]),S210)</f>
        <v>185.70000000000002</v>
      </c>
      <c r="T211" s="13">
        <v>1.18</v>
      </c>
      <c r="U211" s="13">
        <v>6.2</v>
      </c>
      <c r="V211" s="24">
        <f>IF(Weekly[[#This Row],[Actual]]="","",IF(AND(Weekly[[#This Row],[SVC_P]]=Weekly[[#This Row],[Actual]],Weekly[[#This Row],[SVC_P]]=TRUE),V210+Weekly[[#This Row],[BF H Odds]]-1,IF(AND(Weekly[[#This Row],[SVC_P]]=Weekly[[#This Row],[Actual]],Weekly[[#This Row],[SVC_P]]=FALSE),V210+Weekly[[#This Row],[BF V Odds]]-1,V210-1)))</f>
        <v>65.620000000000033</v>
      </c>
      <c r="W211" s="24">
        <f>IF(Weekly[[#This Row],[Actual]]="","",IF(AND(Weekly[[#This Row],[SVC_P]]=FALSE,Weekly[[#This Row],[Actual]]=TRUE),W210+Weekly[[#This Row],[BF H Odds]]-1,IF(AND(Weekly[[#This Row],[SVC_P]]=TRUE,Weekly[[#This Row],[Actual]]=FALSE,),W210+Weekly[[#This Row],[BF V Odds]]-1,W210-1)))</f>
        <v>-158.30000000000001</v>
      </c>
      <c r="X211" s="24">
        <f>IF(Weekly[[#This Row],[Actual]]="","",IF(AND(Weekly[[#This Row],[ADBC_P]]=Weekly[[#This Row],[Actual]],Weekly[[#This Row],[ADBC_P]]=TRUE),X210+Weekly[[#This Row],[BF H Odds]]-1,IF(AND(Weekly[[#This Row],[ADBC_P]]=Weekly[[#This Row],[Actual]],Weekly[[#This Row],[ADBC_P]]=FALSE),X210+Weekly[[#This Row],[BF V Odds]]-1,X210-1)))</f>
        <v>49.480000000000018</v>
      </c>
      <c r="Y211" s="24">
        <f>IF(Weekly[[#This Row],[Actual]]="","",IF(AND(Weekly[[#This Row],[ADBC_P]]=FALSE,Weekly[[#This Row],[Actual]]=TRUE),Y210+Weekly[[#This Row],[BF H Odds]]-1,IF(AND(Weekly[[#This Row],[ADBC_P]]=TRUE,Weekly[[#This Row],[Actual]]=FALSE),Y210+Weekly[[#This Row],[BF V Odds]]-1,Y210-1)))</f>
        <v>32.119999999999997</v>
      </c>
      <c r="Z211" s="24">
        <f>IF(Weekly[[#This Row],[Actual]]="","",IF(AND(Weekly[[#This Row],[RFC_P]]=Weekly[[#This Row],[Actual]],Weekly[[#This Row],[RFC_P]]=TRUE),Z210+Weekly[[#This Row],[BF H Odds]]-1,IF(AND(Weekly[[#This Row],[RFC_P]]=Weekly[[#This Row],[Actual]],Weekly[[#This Row],[RFC_P]]=FALSE),Z210+Weekly[[#This Row],[BF V Odds]]-1,Z210-1)))</f>
        <v>33.400000000000027</v>
      </c>
      <c r="AA211" s="24">
        <f>IF(Weekly[[#This Row],[Actual]]="","",IF(AND(Weekly[[#This Row],[RFC_P]]=FALSE,Weekly[[#This Row],[Actual]]=TRUE),AA210+Weekly[[#This Row],[BF H Odds]]-1,IF(AND(Weekly[[#This Row],[RFC_P]]=TRUE,Weekly[[#This Row],[Actual]]=FALSE),AA210+Weekly[[#This Row],[BF V Odds]]-1,AA210-1)))</f>
        <v>48.199999999999996</v>
      </c>
      <c r="AB211" s="24">
        <f>IF(Weekly[[#This Row],[Actual]]="","",IF(AND(Weekly[[#This Row],[GBC_P]]=Weekly[[#This Row],[Actual]],Weekly[[#This Row],[GBC_P]]=TRUE),AB210+Weekly[[#This Row],[BF H Odds]]-1,IF(AND(Weekly[[#This Row],[GBC_P]]=Weekly[[#This Row],[Actual]],Weekly[[#This Row],[GBC_P]]=FALSE),AB210+Weekly[[#This Row],[BF V Odds]]-1,AB210-1)))</f>
        <v>32.340000000000003</v>
      </c>
      <c r="AC211" s="24">
        <f>IF(Weekly[[#This Row],[Actual]]="","",IF(AND(Weekly[[#This Row],[GBC_P]]=FALSE,Weekly[[#This Row],[Actual]]=TRUE),AC210+Weekly[[#This Row],[BF H Odds]]-1,IF(AND(Weekly[[#This Row],[GBC_P]]=TRUE,Weekly[[#This Row],[Actual]]=FALSE),AC210+Weekly[[#This Row],[BF V Odds]]-1,AC210-1)))</f>
        <v>49.26</v>
      </c>
      <c r="AD211" s="24">
        <f>IF(Weekly[[#This Row],[Actual]]="","",IF(AND(Weekly[[#This Row],[HGBC_P]]=Weekly[[#This Row],[Actual]],Weekly[[#This Row],[HGBC_P]]=TRUE),AD210+Weekly[[#This Row],[BF H Odds]]-1,IF(AND(Weekly[[#This Row],[HGBC_P]]=Weekly[[#This Row],[Actual]],Weekly[[#This Row],[HGBC_P]]=FALSE),AD210+Weekly[[#This Row],[BF V Odds]]-1,AD210-1)))</f>
        <v>31.860000000000042</v>
      </c>
      <c r="AE211" s="24">
        <f>IF(Weekly[[#This Row],[Actual]]="","",IF(AND(Weekly[[#This Row],[HGBC_P]]=FALSE,Weekly[[#This Row],[Actual]]=TRUE),AE210+Weekly[[#This Row],[BF H Odds]]-1,IF(AND(Weekly[[#This Row],[HGBC_P]]=TRUE,Weekly[[#This Row],[Actual]]=FALSE),AE210+Weekly[[#This Row],[BF V Odds]]-1,AE210-1)))</f>
        <v>49.739999999999995</v>
      </c>
      <c r="AF211" s="24">
        <f>IF(Weekly[[#This Row],[Actual]]="","",IF(AND(Weekly[[#This Row],[XGB_P]]=Weekly[[#This Row],[Actual]],Weekly[[#This Row],[XGB_P]]=TRUE),AF210+Weekly[[#This Row],[BF H Odds]]-1,IF(AND(Weekly[[#This Row],[XGB_P]]=Weekly[[#This Row],[Actual]],Weekly[[#This Row],[XGB_P]]=FALSE),AF210+Weekly[[#This Row],[BF V Odds]]-1,AF210-1)))</f>
        <v>42.47000000000002</v>
      </c>
      <c r="AG211" s="24">
        <f>IF(Weekly[[#This Row],[Actual]]="","",IF(AND(Weekly[[#This Row],[XGB_P]]=FALSE,Weekly[[#This Row],[Actual]]=TRUE),AG210+Weekly[[#This Row],[BF H Odds]]-1,IF(AND(Weekly[[#This Row],[XGB_P]]=TRUE,Weekly[[#This Row],[Actual]]=FALSE),AG210+Weekly[[#This Row],[BF V Odds]]-1,AG210-1)))</f>
        <v>39.129999999999995</v>
      </c>
      <c r="AH211" s="24">
        <f>IF(Weekly[[#This Row],[Actual]]="","",IF(AND(Weekly[[#This Row],[QDA_P]]=Weekly[[#This Row],[Actual]],Weekly[[#This Row],[QDA_P]]=TRUE),AH210+Weekly[[#This Row],[BF H Odds]]-1,IF(AND(Weekly[[#This Row],[QDA_P]]=Weekly[[#This Row],[Actual]],Weekly[[#This Row],[QDA_P]]=FALSE),AH210+Weekly[[#This Row],[BF V Odds]]-1,AH210-1)))</f>
        <v>23.820000000000014</v>
      </c>
      <c r="AI211" s="24">
        <f>IF(Weekly[[#This Row],[Actual]]="","",IF(AND(Weekly[[#This Row],[QDA_P]]=FALSE,Weekly[[#This Row],[Actual]]=TRUE),AI210+Weekly[[#This Row],[BF H Odds]]-1,IF(AND(Weekly[[#This Row],[QDA_P]]=TRUE,Weekly[[#This Row],[Actual]]=FALSE),AI210+Weekly[[#This Row],[BF V Odds]]-1,AI210-1)))</f>
        <v>57.779999999999994</v>
      </c>
      <c r="AJ211" s="24">
        <f>IF(Weekly[[#This Row],[Actual]]="","",IF(AND(Weekly[[#This Row],[KNC_P]]=FALSE,Weekly[[#This Row],[Actual]]=TRUE),AJ210+Weekly[[#This Row],[BF H Odds]]-1,IF(AND(Weekly[[#This Row],[KNC_P]]=TRUE,Weekly[[#This Row],[Actual]]=FALSE),AJ210+Weekly[[#This Row],[BF V Odds]]-1,AJ210-1)))</f>
        <v>39.099999999999994</v>
      </c>
      <c r="AK211" s="24">
        <f>IF(Weekly[[#This Row],[Actual]]="","",IF(AND(Weekly[[#This Row],[KNC_P]]=FALSE,Weekly[[#This Row],[Actual]]=TRUE),AK210+Weekly[[#This Row],[BF H Odds]]-1,IF(AND(Weekly[[#This Row],[KNC_P]]=TRUE,Weekly[[#This Row],[Actual]]=FALSE),AK210+Weekly[[#This Row],[BF V Odds]]-1,AK210-1)))</f>
        <v>37.999999999999979</v>
      </c>
      <c r="AL211" s="30">
        <f>IF(Weekly[[#This Row],[Actual]]="","",COUNTIF(Weekly[[#This Row],[SVC_P]:[QDA_P]],TRUE))</f>
        <v>5</v>
      </c>
      <c r="AM211" s="30">
        <f>IF(Weekly[[#This Row],[Actual]]="","",COUNTIF(Weekly[[#This Row],[SVC_P]:[QDA_P]],FALSE))</f>
        <v>2</v>
      </c>
      <c r="AN211" s="36" t="str">
        <f>IF(AND(Weekly[[#This Row],[BF V Odds]]&gt;$BO$6,Weekly[[#This Row],[BF V Odds]] &lt; $BO$7),Weekly[[#This Row],[BF V Odds]],"")</f>
        <v/>
      </c>
      <c r="AO211" s="36">
        <f>IF(AND(Weekly[[#This Row],[BF H Odds]]&gt;$BO$6, Weekly[[#This Row],[BF H Odds]] &lt; $BO$7),Weekly[[#This Row],[BF H Odds]],"")</f>
        <v>6.2</v>
      </c>
      <c r="AP211" s="37">
        <f>IF(AND(Weekly[[#This Row],[V Odds &lt;]]="",Weekly[[#This Row],[H Odds &lt;]]=""),AP210,IF(AND(Weekly[[#This Row],[H Odds &lt;]]&lt;&gt;"",Weekly[[#This Row],[SVC_P]]=TRUE,Weekly[[#This Row],[Actual]]=TRUE),AP210+Weekly[[#This Row],[H Odds &lt;]]-1,IF(AND(Weekly[[#This Row],[V Odds &lt;]]&lt;&gt;"",Weekly[[#This Row],[SVC_P]]=FALSE,Weekly[[#This Row],[Actual]]=FALSE),AP210+Weekly[[#This Row],[V Odds &lt;]]-1,IF(AND(Weekly[[#This Row],[V Odds &lt;]]&lt;&gt;"",Weekly[[#This Row],[SVC_P]]=FALSE,Weekly[[#This Row],[Actual]]=TRUE),AP210-1,IF(AND(Weekly[[#This Row],[H Odds &lt;]]&lt;&gt;"",Weekly[[#This Row],[SVC_P]]=TRUE,Weekly[[#This Row],[Actual]]=FALSE),AP210-1,AP210)))))</f>
        <v>67.780000000000015</v>
      </c>
      <c r="AQ211" s="37">
        <f>IF(AND(Weekly[[#This Row],[V Odds &lt;]]="",Weekly[[#This Row],[H Odds &lt;]]=""),AQ210,IF(AND(Weekly[[#This Row],[H Odds &lt;]]&lt;&gt;"",Weekly[[#This Row],[ADBC_P]]=TRUE,Weekly[[#This Row],[Actual]]=TRUE),AQ210+Weekly[[#This Row],[H Odds &lt;]]-1,IF(AND(Weekly[[#This Row],[V Odds &lt;]]&lt;&gt;"",Weekly[[#This Row],[ADBC_P]]=FALSE,Weekly[[#This Row],[Actual]]=FALSE),AQ210+Weekly[[#This Row],[V Odds &lt;]]-1,IF(AND(Weekly[[#This Row],[V Odds &lt;]]&lt;&gt;"",Weekly[[#This Row],[ADBC_P]]=FALSE,Weekly[[#This Row],[Actual]]=TRUE),AQ210-1,IF(AND(Weekly[[#This Row],[H Odds &lt;]]&lt;&gt;"",Weekly[[#This Row],[ADBC_P]]=TRUE,Weekly[[#This Row],[Actual]]=FALSE),AQ210-1,AQ210)))))</f>
        <v>56.879999999999995</v>
      </c>
      <c r="AR211" s="37">
        <f>IF(AND(Weekly[[#This Row],[V Odds &lt;]]="",Weekly[[#This Row],[H Odds &lt;]]=""),AR210,IF(AND(Weekly[[#This Row],[H Odds &lt;]]&lt;&gt;"",Weekly[[#This Row],[RFC_P]]=TRUE,Weekly[[#This Row],[Actual]]=TRUE),AR210+Weekly[[#This Row],[H Odds &lt;]]-1,IF(AND(Weekly[[#This Row],[V Odds &lt;]]&lt;&gt;"",Weekly[[#This Row],[RFC_P]]=FALSE,Weekly[[#This Row],[Actual]]=FALSE),AR210+Weekly[[#This Row],[V Odds &lt;]]-1,IF(AND(Weekly[[#This Row],[V Odds &lt;]]&lt;&gt;"",Weekly[[#This Row],[RFC_P]]=FALSE,Weekly[[#This Row],[Actual]]=TRUE),AR210-1,IF(AND(Weekly[[#This Row],[H Odds &lt;]]&lt;&gt;"",Weekly[[#This Row],[RFC_P]]=TRUE,Weekly[[#This Row],[Actual]]=FALSE),AR210-1,AR210)))))</f>
        <v>52.14</v>
      </c>
      <c r="AS211" s="37">
        <f>IF(AND(Weekly[[#This Row],[V Odds &lt;]]="",Weekly[[#This Row],[H Odds &lt;]]=""),AS210,IF(AND(Weekly[[#This Row],[H Odds &lt;]]&lt;&gt;"",Weekly[[#This Row],[GBC_P]]=TRUE,Weekly[[#This Row],[Actual]]=TRUE),AS210+Weekly[[#This Row],[H Odds &lt;]]-1,IF(AND(Weekly[[#This Row],[V Odds &lt;]]&lt;&gt;"",Weekly[[#This Row],[GBC_P]]=FALSE,Weekly[[#This Row],[Actual]]=FALSE),AS210+Weekly[[#This Row],[V Odds &lt;]]-1,IF(AND(Weekly[[#This Row],[V Odds &lt;]]&lt;&gt;"",Weekly[[#This Row],[GBC_P]]=FALSE,Weekly[[#This Row],[Actual]]=TRUE),AS210-1,IF(AND(Weekly[[#This Row],[H Odds &lt;]]&lt;&gt;"",Weekly[[#This Row],[GBC_P]]=TRUE,Weekly[[#This Row],[Actual]]=FALSE),AS210-1,AS210)))))</f>
        <v>51.58</v>
      </c>
      <c r="AT211" s="37">
        <f>IF(AND(Weekly[[#This Row],[V Odds &lt;]]="",Weekly[[#This Row],[H Odds &lt;]]=""),AT210,IF(AND(Weekly[[#This Row],[H Odds &lt;]]&lt;&gt;"",Weekly[[#This Row],[HGBC_P]]=TRUE,Weekly[[#This Row],[Actual]]=TRUE),AT210+Weekly[[#This Row],[H Odds &lt;]]-1,IF(AND(Weekly[[#This Row],[V Odds &lt;]]&lt;&gt;"",Weekly[[#This Row],[HGBC_P]]=FALSE,Weekly[[#This Row],[Actual]]=FALSE),AT210+Weekly[[#This Row],[V Odds &lt;]]-1,IF(AND(Weekly[[#This Row],[V Odds &lt;]]&lt;&gt;"",Weekly[[#This Row],[HGBC_P]]=FALSE,Weekly[[#This Row],[Actual]]=TRUE),AT210-1,IF(AND(Weekly[[#This Row],[H Odds &lt;]]&lt;&gt;"",Weekly[[#This Row],[HGBC_P]]=TRUE,Weekly[[#This Row],[Actual]]=FALSE),AT210-1,AT210)))))</f>
        <v>49.16</v>
      </c>
      <c r="AU211" s="37">
        <f>IF(AND(Weekly[[#This Row],[V Odds &lt;]]="",Weekly[[#This Row],[H Odds &lt;]]=""),AU210,IF(AND(Weekly[[#This Row],[H Odds &lt;]]&lt;&gt;"",Weekly[[#This Row],[XGB_P]]=TRUE,Weekly[[#This Row],[Actual]]=TRUE),AU210+Weekly[[#This Row],[H Odds &lt;]]-1,IF(AND(Weekly[[#This Row],[V Odds &lt;]]&lt;&gt;"",Weekly[[#This Row],[XGB_P]]=FALSE,Weekly[[#This Row],[Actual]]=FALSE),AU210+Weekly[[#This Row],[V Odds &lt;]]-1,IF(AND(Weekly[[#This Row],[V Odds &lt;]]&lt;&gt;"",Weekly[[#This Row],[XGB_P]]=FALSE,Weekly[[#This Row],[Actual]]=TRUE),AU210-1,IF(AND(Weekly[[#This Row],[H Odds &lt;]]&lt;&gt;"",Weekly[[#This Row],[XGB_P]]=TRUE,Weekly[[#This Row],[Actual]]=FALSE),AU210-1,AU210)))))</f>
        <v>53.510000000000005</v>
      </c>
      <c r="AV211" s="37">
        <f>IF(AND(Weekly[[#This Row],[V Odds &lt;]]="",Weekly[[#This Row],[H Odds &lt;]]=""),AV210,IF(AND(Weekly[[#This Row],[H Odds &lt;]]&lt;&gt;"",Weekly[[#This Row],[QDA_P]]=TRUE,Weekly[[#This Row],[Actual]]=TRUE),AV210+Weekly[[#This Row],[H Odds &lt;]]-1,IF(AND(Weekly[[#This Row],[V Odds &lt;]]&lt;&gt;"",Weekly[[#This Row],[QDA_P]]=FALSE,Weekly[[#This Row],[Actual]]=FALSE),AV210+Weekly[[#This Row],[V Odds &lt;]]-1,IF(AND(Weekly[[#This Row],[V Odds &lt;]]&lt;&gt;"",Weekly[[#This Row],[QDA_P]]=FALSE,Weekly[[#This Row],[Actual]]=TRUE),AV210-1,IF(AND(Weekly[[#This Row],[H Odds &lt;]]&lt;&gt;"",Weekly[[#This Row],[QDA_P]]=TRUE,Weekly[[#This Row],[Actual]]=FALSE),AV210-1,AV210)))))</f>
        <v>52.949999999999989</v>
      </c>
      <c r="AW211" s="37">
        <f>IF(AND(Weekly[[#This Row],[H Odds &lt;]]="",Weekly[[#This Row],[V Odds &lt;]]=""),AW210,IF(AND(Weekly[[#This Row],[KNC_P]]=Weekly[[#This Row],[Actual]],Weekly[[#This Row],[KNC_P]]=TRUE),AW210+Weekly[[#This Row],[BF H Odds]]-1,IF(AND(Weekly[[#This Row],[KNC_P]]=Weekly[[#This Row],[Actual]],Weekly[[#This Row],[KNC_P]]=FALSE),AW210+Weekly[[#This Row],[BF V Odds]]-1,AW210-1)))</f>
        <v>46.96</v>
      </c>
      <c r="AX211" s="37">
        <f>IF(AND(Weekly[[#This Row],[V Odds &lt;]]="",Weekly[[#This Row],[H Odds &lt;]]=""),AX210,IF(AND(Weekly[[#This Row],[V Odds &lt;]]&lt;&gt;"",Weekly[[#This Row],[FALSES]]&gt;0,Weekly[[#This Row],[Actual]]=FALSE),AX210+Weekly[[#This Row],[V Odds &lt;]]-1,IF(AND(Weekly[[#This Row],[H Odds &lt;]]&lt;&gt;"",Weekly[[#This Row],[TRUES]]&gt;0,Weekly[[#This Row],[Actual]]=TRUE),AX210+Weekly[[#This Row],[H Odds &lt;]]-1,IF(AND(Weekly[[#This Row],[V Odds &lt;]]&lt;&gt;"",Weekly[[#This Row],[FALSES]]=0),AX210,IF(AND(Weekly[[#This Row],[H Odds &lt;]]&lt;&gt;"",Weekly[[#This Row],[TRUES]]=0),AX210,AX210-1)))))</f>
        <v>74.55</v>
      </c>
      <c r="AY211" s="37">
        <f>IF(AND(Weekly[[#This Row],[V Odds &lt;]]="",Weekly[[#This Row],[H Odds &lt;]]=""),AY210,IF(AND(Weekly[[#This Row],[V Odds &lt;]]&lt;&gt;"",Weekly[[#This Row],[FALSES]]&gt;0,Weekly[[#This Row],[Actual]]=FALSE),AY210+((Weekly[[#This Row],[V Odds &lt;]]-1)*0.92),IF(AND(Weekly[[#This Row],[H Odds &lt;]]&lt;&gt;"",Weekly[[#This Row],[TRUES]]&gt;0,Weekly[[#This Row],[Actual]]=TRUE),AY210+((Weekly[[#This Row],[H Odds &lt;]]-1)*0.92),IF(AND(Weekly[[#This Row],[V Odds &lt;]]&lt;&gt;"",Weekly[[#This Row],[FALSES]]=0),AY210,IF(AND(Weekly[[#This Row],[H Odds &lt;]]&lt;&gt;"",Weekly[[#This Row],[TRUES]]=0),AY210,AY210-1)))))</f>
        <v>69.626000000000019</v>
      </c>
      <c r="AZ211" s="37">
        <f>IF(AND(Weekly[[#This Row],[V Odds &lt;]]="",Weekly[[#This Row],[H Odds &lt;]]=""),AZ210,IF(AND(Weekly[[#This Row],[V Odds &lt;]]&lt;&gt;"",Weekly[[#This Row],[Actual]]=FALSE),AZ210+Weekly[[#This Row],[V Odds &lt;]]-1,IF(AND(Weekly[[#This Row],[H Odds &lt;]]&lt;&gt;"",Weekly[[#This Row],[Actual]]=TRUE),AZ210+Weekly[[#This Row],[H Odds &lt;]]-1,AZ210-1)))</f>
        <v>74.52</v>
      </c>
      <c r="BA211" s="38">
        <f>IF(Weekly[[#This Row],[H Odds &lt;]]="",BA210,IF(AND(Weekly[[#This Row],[H Odds &lt;]]&lt;&gt;"",Weekly[[#This Row],[SVC_P]]=TRUE,Weekly[[#This Row],[Actual]]=TRUE),BA210+Weekly[[#This Row],[H Odds &lt;]]-1,IF(AND(Weekly[[#This Row],[H Odds &lt;]]&lt;&gt;"",Weekly[[#This Row],[SVC_P]]=TRUE,Weekly[[#This Row],[Actual]]=FALSE),BA210-1,BA210)))</f>
        <v>62.739999999999995</v>
      </c>
      <c r="BB211" s="38">
        <f>IF(Weekly[[#This Row],[H Odds &lt;]]="",BB210,IF(AND(Weekly[[#This Row],[H Odds &lt;]]&lt;&gt;"",Weekly[[#This Row],[ADBC_P]]=TRUE,Weekly[[#This Row],[Actual]]=TRUE),BB210+Weekly[[#This Row],[H Odds &lt;]]-1,IF(AND(Weekly[[#This Row],[H Odds &lt;]]&lt;&gt;"",Weekly[[#This Row],[ADBC_P]]=TRUE,Weekly[[#This Row],[Actual]]=FALSE),BB210-1,BB210)))</f>
        <v>48.559999999999995</v>
      </c>
      <c r="BC211" s="38">
        <f>IF(Weekly[[#This Row],[H Odds &lt;]]="",BC210,IF(AND(Weekly[[#This Row],[H Odds &lt;]]&lt;&gt;"",Weekly[[#This Row],[RFC_P]]=TRUE,Weekly[[#This Row],[Actual]]=TRUE),BC210+Weekly[[#This Row],[H Odds &lt;]]-1,IF(AND(Weekly[[#This Row],[H Odds &lt;]]&lt;&gt;"",Weekly[[#This Row],[RFC_P]]=TRUE,Weekly[[#This Row],[Actual]]=FALSE),BC210-1,BC210)))</f>
        <v>47.309999999999995</v>
      </c>
      <c r="BD211" s="38">
        <f>IF(Weekly[[#This Row],[H Odds &lt;]]="",BD210,IF(AND(Weekly[[#This Row],[H Odds &lt;]]&lt;&gt;"",Weekly[[#This Row],[GBC_P]]=TRUE,Weekly[[#This Row],[Actual]]=TRUE),BD210+Weekly[[#This Row],[H Odds &lt;]]-1,IF(AND(Weekly[[#This Row],[H Odds &lt;]]&lt;&gt;"",Weekly[[#This Row],[GBC_P]]=TRUE,Weekly[[#This Row],[Actual]]=FALSE),BD210-1,BD210)))</f>
        <v>48.26</v>
      </c>
      <c r="BE211" s="38">
        <f>IF(Weekly[[#This Row],[H Odds &lt;]]="",BE210,IF(AND(Weekly[[#This Row],[H Odds &lt;]]&lt;&gt;"",Weekly[[#This Row],[HGBC_P]]=TRUE,Weekly[[#This Row],[Actual]]=TRUE),BE210+Weekly[[#This Row],[H Odds &lt;]]-1,IF(AND(Weekly[[#This Row],[H Odds &lt;]]&lt;&gt;"",Weekly[[#This Row],[HGBC_P]]=TRUE,Weekly[[#This Row],[Actual]]=FALSE),BE210-1,BE210)))</f>
        <v>48.559999999999995</v>
      </c>
      <c r="BF211" s="38">
        <f>IF(Weekly[[#This Row],[H Odds &lt;]]="",BF210,IF(AND(Weekly[[#This Row],[H Odds &lt;]]&lt;&gt;"",Weekly[[#This Row],[XGB_P]]=TRUE,Weekly[[#This Row],[Actual]]=TRUE),BF210+Weekly[[#This Row],[H Odds &lt;]]-1,IF(AND(Weekly[[#This Row],[H Odds &lt;]]&lt;&gt;"",Weekly[[#This Row],[XGB_P]]=TRUE,Weekly[[#This Row],[Actual]]=FALSE),BF210-1,BF210)))</f>
        <v>50.78</v>
      </c>
      <c r="BG211" s="38">
        <f>IF(Weekly[[#This Row],[H Odds &lt;]]="",BG210,IF(AND(Weekly[[#This Row],[H Odds &lt;]]&lt;&gt;"",Weekly[[#This Row],[QDA_P]]=TRUE,Weekly[[#This Row],[Actual]]=TRUE),BG210+Weekly[[#This Row],[H Odds &lt;]]-1,IF(AND(Weekly[[#This Row],[H Odds &lt;]]&lt;&gt;"",Weekly[[#This Row],[QDA_P]]=TRUE,Weekly[[#This Row],[Actual]]=FALSE),BG210-1,BG210)))</f>
        <v>47.279999999999994</v>
      </c>
      <c r="BH211" s="38">
        <f>IF(Weekly[[#This Row],[H Odds &lt;]]="",BH210,IF(AND(Weekly[[#This Row],[H Odds &lt;]]&lt;&gt;"",Weekly[[#This Row],[KNC_P]]=TRUE,Weekly[[#This Row],[Actual]]=TRUE),BH210+Weekly[[#This Row],[H Odds &lt;]]-1,IF(AND(Weekly[[#This Row],[H Odds &lt;]]&lt;&gt;"",Weekly[[#This Row],[KNC_P]]=TRUE,Weekly[[#This Row],[Actual]]=FALSE),BH210-1,BH210)))</f>
        <v>43.55</v>
      </c>
      <c r="BI211" s="38">
        <f>IF(Weekly[[#This Row],[H Odds &lt;]]="",BI210,IF(AND(Weekly[[#This Row],[H Odds &lt;]]&lt;&gt;"",Weekly[[#This Row],[TRUES]]&gt;0,Weekly[[#This Row],[Actual]]=TRUE),BI210+Weekly[[#This Row],[H Odds &lt;]]-1,IF(AND(Weekly[[#This Row],[H Odds &lt;]]&lt;&gt;"",Weekly[[#This Row],[TRUES]]=0),BI210,BI210-1)))</f>
        <v>62.739999999999995</v>
      </c>
      <c r="BJ211" s="38">
        <f>IF(Weekly[[#This Row],[H Odds &lt;]]="",BJ210,IF(AND(Weekly[[#This Row],[H Odds &lt;]]&lt;&gt;"",Weekly[[#This Row],[Actual]]=TRUE),BJ210+Weekly[[#This Row],[H Odds &lt;]]-1,IF(AND(Weekly[[#This Row],[H Odds &lt;]]&lt;&gt;"",Weekly[[#This Row],[Actual]]=FALSE),BJ210-1,BJ210)))</f>
        <v>61.739999999999995</v>
      </c>
      <c r="BK211" s="58">
        <f>IF(AND(Weekly[[#This Row],[TRUES]]&gt;4,Weekly[[#This Row],[Actual]]=TRUE),BK210+Weekly[[#This Row],[BF H Odds]]-1,IF(AND(Weekly[[#This Row],[FALSES]]&gt;4,Weekly[[#This Row],[Actual]]=FALSE),BK210+Weekly[[#This Row],[BF V Odds]]-1,IF(AND(Weekly[[#This Row],[TRUES]]&gt;4,Weekly[[#This Row],[Actual]]=FALSE),BK210-1,IF(AND(Weekly[[#This Row],[FALSES]]&gt;4,Weekly[[#This Row],[Actual]]=TRUE),BK210-1,BK210))))</f>
        <v>37.950000000000024</v>
      </c>
      <c r="BL211" s="58">
        <f>IF(AND(Weekly[[#This Row],[TRUES]]&gt;5,Weekly[[#This Row],[Actual]]=TRUE),BL210+Weekly[[#This Row],[BF H Odds]]-1,IF(AND(Weekly[[#This Row],[FALSES]]&gt;5,Weekly[[#This Row],[Actual]]=FALSE),BL210+Weekly[[#This Row],[BF V Odds]]-1,IF(AND(Weekly[[#This Row],[TRUES]]&gt;5,Weekly[[#This Row],[Actual]]=FALSE),BL210-1,IF(AND(Weekly[[#This Row],[FALSES]]&gt;5,Weekly[[#This Row],[Actual]]=TRUE),BL210-1,BL210))))</f>
        <v>41.840000000000018</v>
      </c>
      <c r="BM211" s="58">
        <f>IF(AND(Weekly[[#This Row],[TRUES]]&gt;6,Weekly[[#This Row],[Actual]]=TRUE),BM210+Weekly[[#This Row],[BF H Odds]]-1,IF(AND(Weekly[[#This Row],[FALSES]]&gt;6,Weekly[[#This Row],[Actual]]=FALSE),BM210+Weekly[[#This Row],[BF V Odds]]-1,IF(AND(Weekly[[#This Row],[TRUES]]&gt;6,Weekly[[#This Row],[Actual]]=FALSE),BM210-1,IF(AND(Weekly[[#This Row],[FALSES]]&gt;6,Weekly[[#This Row],[Actual]]=TRUE),BM210-1,BM210))))</f>
        <v>47.320000000000007</v>
      </c>
    </row>
    <row r="212" spans="1:65" x14ac:dyDescent="0.25">
      <c r="A212" s="34"/>
      <c r="B212" s="10">
        <v>44269</v>
      </c>
      <c r="C212" s="33" t="s">
        <v>19</v>
      </c>
      <c r="D212" s="15" t="s">
        <v>29</v>
      </c>
      <c r="E212" t="b">
        <v>1</v>
      </c>
      <c r="F212" t="b">
        <v>0</v>
      </c>
      <c r="G212" t="b">
        <v>1</v>
      </c>
      <c r="H212" t="b">
        <v>1</v>
      </c>
      <c r="I212" t="b">
        <v>0</v>
      </c>
      <c r="J212" t="b">
        <v>0</v>
      </c>
      <c r="K212" t="b">
        <v>0</v>
      </c>
      <c r="L212" t="b">
        <v>1</v>
      </c>
      <c r="M212" t="s">
        <v>100</v>
      </c>
      <c r="N212">
        <v>5</v>
      </c>
      <c r="O212">
        <f>IF(Weekly[[#This Row],[H/V]]="H",Weekly[[#This Row],[BF H Odds]],IF(Weekly[[#This Row],[H/V]]="V",Weekly[[#This Row],[BF V Odds]],""))</f>
        <v>2.78</v>
      </c>
      <c r="P212" t="b">
        <v>1</v>
      </c>
      <c r="Q212" t="s">
        <v>66</v>
      </c>
      <c r="R212" s="35">
        <f>IFERROR(IF(Weekly[[#This Row],[Won Bet?]]="yes",R211+(Weekly[[#This Row],[BF Odds]]*Weekly[[#This Row],[BF Stake]])-Weekly[[#This Row],[BF Stake]],R211-Weekly[[#This Row],[BF Stake]]),R211)</f>
        <v>199.9</v>
      </c>
      <c r="S212" s="9">
        <f>IFERROR(IF(Weekly[[#This Row],[Won Bet?]]="yes",S211+(((Weekly[[#This Row],[BF Odds]]*Weekly[[#This Row],[BF Stake]])-Weekly[[#This Row],[BF Stake]])*0.95),S211-Weekly[[#This Row],[BF Stake]]),S211)</f>
        <v>194.15500000000003</v>
      </c>
      <c r="T212" s="13">
        <v>1.55</v>
      </c>
      <c r="U212" s="13">
        <v>2.78</v>
      </c>
      <c r="V212" s="24">
        <f>IF(Weekly[[#This Row],[Actual]]="","",IF(AND(Weekly[[#This Row],[SVC_P]]=Weekly[[#This Row],[Actual]],Weekly[[#This Row],[SVC_P]]=TRUE),V211+Weekly[[#This Row],[BF H Odds]]-1,IF(AND(Weekly[[#This Row],[SVC_P]]=Weekly[[#This Row],[Actual]],Weekly[[#This Row],[SVC_P]]=FALSE),V211+Weekly[[#This Row],[BF V Odds]]-1,V211-1)))</f>
        <v>67.400000000000034</v>
      </c>
      <c r="W212" s="24">
        <f>IF(Weekly[[#This Row],[Actual]]="","",IF(AND(Weekly[[#This Row],[SVC_P]]=FALSE,Weekly[[#This Row],[Actual]]=TRUE),W211+Weekly[[#This Row],[BF H Odds]]-1,IF(AND(Weekly[[#This Row],[SVC_P]]=TRUE,Weekly[[#This Row],[Actual]]=FALSE,),W211+Weekly[[#This Row],[BF V Odds]]-1,W211-1)))</f>
        <v>-159.30000000000001</v>
      </c>
      <c r="X212" s="24">
        <f>IF(Weekly[[#This Row],[Actual]]="","",IF(AND(Weekly[[#This Row],[ADBC_P]]=Weekly[[#This Row],[Actual]],Weekly[[#This Row],[ADBC_P]]=TRUE),X211+Weekly[[#This Row],[BF H Odds]]-1,IF(AND(Weekly[[#This Row],[ADBC_P]]=Weekly[[#This Row],[Actual]],Weekly[[#This Row],[ADBC_P]]=FALSE),X211+Weekly[[#This Row],[BF V Odds]]-1,X211-1)))</f>
        <v>48.480000000000018</v>
      </c>
      <c r="Y212" s="24">
        <f>IF(Weekly[[#This Row],[Actual]]="","",IF(AND(Weekly[[#This Row],[ADBC_P]]=FALSE,Weekly[[#This Row],[Actual]]=TRUE),Y211+Weekly[[#This Row],[BF H Odds]]-1,IF(AND(Weekly[[#This Row],[ADBC_P]]=TRUE,Weekly[[#This Row],[Actual]]=FALSE),Y211+Weekly[[#This Row],[BF V Odds]]-1,Y211-1)))</f>
        <v>33.9</v>
      </c>
      <c r="Z212" s="24">
        <f>IF(Weekly[[#This Row],[Actual]]="","",IF(AND(Weekly[[#This Row],[RFC_P]]=Weekly[[#This Row],[Actual]],Weekly[[#This Row],[RFC_P]]=TRUE),Z211+Weekly[[#This Row],[BF H Odds]]-1,IF(AND(Weekly[[#This Row],[RFC_P]]=Weekly[[#This Row],[Actual]],Weekly[[#This Row],[RFC_P]]=FALSE),Z211+Weekly[[#This Row],[BF V Odds]]-1,Z211-1)))</f>
        <v>35.180000000000028</v>
      </c>
      <c r="AA212" s="24">
        <f>IF(Weekly[[#This Row],[Actual]]="","",IF(AND(Weekly[[#This Row],[RFC_P]]=FALSE,Weekly[[#This Row],[Actual]]=TRUE),AA211+Weekly[[#This Row],[BF H Odds]]-1,IF(AND(Weekly[[#This Row],[RFC_P]]=TRUE,Weekly[[#This Row],[Actual]]=FALSE),AA211+Weekly[[#This Row],[BF V Odds]]-1,AA211-1)))</f>
        <v>47.199999999999996</v>
      </c>
      <c r="AB212" s="24">
        <f>IF(Weekly[[#This Row],[Actual]]="","",IF(AND(Weekly[[#This Row],[GBC_P]]=Weekly[[#This Row],[Actual]],Weekly[[#This Row],[GBC_P]]=TRUE),AB211+Weekly[[#This Row],[BF H Odds]]-1,IF(AND(Weekly[[#This Row],[GBC_P]]=Weekly[[#This Row],[Actual]],Weekly[[#This Row],[GBC_P]]=FALSE),AB211+Weekly[[#This Row],[BF V Odds]]-1,AB211-1)))</f>
        <v>34.120000000000005</v>
      </c>
      <c r="AC212" s="24">
        <f>IF(Weekly[[#This Row],[Actual]]="","",IF(AND(Weekly[[#This Row],[GBC_P]]=FALSE,Weekly[[#This Row],[Actual]]=TRUE),AC211+Weekly[[#This Row],[BF H Odds]]-1,IF(AND(Weekly[[#This Row],[GBC_P]]=TRUE,Weekly[[#This Row],[Actual]]=FALSE),AC211+Weekly[[#This Row],[BF V Odds]]-1,AC211-1)))</f>
        <v>48.26</v>
      </c>
      <c r="AD212" s="24">
        <f>IF(Weekly[[#This Row],[Actual]]="","",IF(AND(Weekly[[#This Row],[HGBC_P]]=Weekly[[#This Row],[Actual]],Weekly[[#This Row],[HGBC_P]]=TRUE),AD211+Weekly[[#This Row],[BF H Odds]]-1,IF(AND(Weekly[[#This Row],[HGBC_P]]=Weekly[[#This Row],[Actual]],Weekly[[#This Row],[HGBC_P]]=FALSE),AD211+Weekly[[#This Row],[BF V Odds]]-1,AD211-1)))</f>
        <v>30.860000000000042</v>
      </c>
      <c r="AE212" s="24">
        <f>IF(Weekly[[#This Row],[Actual]]="","",IF(AND(Weekly[[#This Row],[HGBC_P]]=FALSE,Weekly[[#This Row],[Actual]]=TRUE),AE211+Weekly[[#This Row],[BF H Odds]]-1,IF(AND(Weekly[[#This Row],[HGBC_P]]=TRUE,Weekly[[#This Row],[Actual]]=FALSE),AE211+Weekly[[#This Row],[BF V Odds]]-1,AE211-1)))</f>
        <v>51.519999999999996</v>
      </c>
      <c r="AF212" s="24">
        <f>IF(Weekly[[#This Row],[Actual]]="","",IF(AND(Weekly[[#This Row],[XGB_P]]=Weekly[[#This Row],[Actual]],Weekly[[#This Row],[XGB_P]]=TRUE),AF211+Weekly[[#This Row],[BF H Odds]]-1,IF(AND(Weekly[[#This Row],[XGB_P]]=Weekly[[#This Row],[Actual]],Weekly[[#This Row],[XGB_P]]=FALSE),AF211+Weekly[[#This Row],[BF V Odds]]-1,AF211-1)))</f>
        <v>41.47000000000002</v>
      </c>
      <c r="AG212" s="24">
        <f>IF(Weekly[[#This Row],[Actual]]="","",IF(AND(Weekly[[#This Row],[XGB_P]]=FALSE,Weekly[[#This Row],[Actual]]=TRUE),AG211+Weekly[[#This Row],[BF H Odds]]-1,IF(AND(Weekly[[#This Row],[XGB_P]]=TRUE,Weekly[[#This Row],[Actual]]=FALSE),AG211+Weekly[[#This Row],[BF V Odds]]-1,AG211-1)))</f>
        <v>40.909999999999997</v>
      </c>
      <c r="AH212" s="24">
        <f>IF(Weekly[[#This Row],[Actual]]="","",IF(AND(Weekly[[#This Row],[QDA_P]]=Weekly[[#This Row],[Actual]],Weekly[[#This Row],[QDA_P]]=TRUE),AH211+Weekly[[#This Row],[BF H Odds]]-1,IF(AND(Weekly[[#This Row],[QDA_P]]=Weekly[[#This Row],[Actual]],Weekly[[#This Row],[QDA_P]]=FALSE),AH211+Weekly[[#This Row],[BF V Odds]]-1,AH211-1)))</f>
        <v>22.820000000000014</v>
      </c>
      <c r="AI212" s="24">
        <f>IF(Weekly[[#This Row],[Actual]]="","",IF(AND(Weekly[[#This Row],[QDA_P]]=FALSE,Weekly[[#This Row],[Actual]]=TRUE),AI211+Weekly[[#This Row],[BF H Odds]]-1,IF(AND(Weekly[[#This Row],[QDA_P]]=TRUE,Weekly[[#This Row],[Actual]]=FALSE),AI211+Weekly[[#This Row],[BF V Odds]]-1,AI211-1)))</f>
        <v>59.559999999999995</v>
      </c>
      <c r="AJ212" s="24">
        <f>IF(Weekly[[#This Row],[Actual]]="","",IF(AND(Weekly[[#This Row],[KNC_P]]=FALSE,Weekly[[#This Row],[Actual]]=TRUE),AJ211+Weekly[[#This Row],[BF H Odds]]-1,IF(AND(Weekly[[#This Row],[KNC_P]]=TRUE,Weekly[[#This Row],[Actual]]=FALSE),AJ211+Weekly[[#This Row],[BF V Odds]]-1,AJ211-1)))</f>
        <v>38.099999999999994</v>
      </c>
      <c r="AK212" s="24">
        <f>IF(Weekly[[#This Row],[Actual]]="","",IF(AND(Weekly[[#This Row],[KNC_P]]=FALSE,Weekly[[#This Row],[Actual]]=TRUE),AK211+Weekly[[#This Row],[BF H Odds]]-1,IF(AND(Weekly[[#This Row],[KNC_P]]=TRUE,Weekly[[#This Row],[Actual]]=FALSE),AK211+Weekly[[#This Row],[BF V Odds]]-1,AK211-1)))</f>
        <v>36.999999999999979</v>
      </c>
      <c r="AL212" s="30">
        <f>IF(Weekly[[#This Row],[Actual]]="","",COUNTIF(Weekly[[#This Row],[SVC_P]:[QDA_P]],TRUE))</f>
        <v>3</v>
      </c>
      <c r="AM212" s="30">
        <f>IF(Weekly[[#This Row],[Actual]]="","",COUNTIF(Weekly[[#This Row],[SVC_P]:[QDA_P]],FALSE))</f>
        <v>4</v>
      </c>
      <c r="AN212" s="36" t="str">
        <f>IF(AND(Weekly[[#This Row],[BF V Odds]]&gt;$BO$6,Weekly[[#This Row],[BF V Odds]] &lt; $BO$7),Weekly[[#This Row],[BF V Odds]],"")</f>
        <v/>
      </c>
      <c r="AO212" s="36" t="str">
        <f>IF(AND(Weekly[[#This Row],[BF H Odds]]&gt;$BO$6, Weekly[[#This Row],[BF H Odds]] &lt; $BO$7),Weekly[[#This Row],[BF H Odds]],"")</f>
        <v/>
      </c>
      <c r="AP212" s="37">
        <f>IF(AND(Weekly[[#This Row],[V Odds &lt;]]="",Weekly[[#This Row],[H Odds &lt;]]=""),AP211,IF(AND(Weekly[[#This Row],[H Odds &lt;]]&lt;&gt;"",Weekly[[#This Row],[SVC_P]]=TRUE,Weekly[[#This Row],[Actual]]=TRUE),AP211+Weekly[[#This Row],[H Odds &lt;]]-1,IF(AND(Weekly[[#This Row],[V Odds &lt;]]&lt;&gt;"",Weekly[[#This Row],[SVC_P]]=FALSE,Weekly[[#This Row],[Actual]]=FALSE),AP211+Weekly[[#This Row],[V Odds &lt;]]-1,IF(AND(Weekly[[#This Row],[V Odds &lt;]]&lt;&gt;"",Weekly[[#This Row],[SVC_P]]=FALSE,Weekly[[#This Row],[Actual]]=TRUE),AP211-1,IF(AND(Weekly[[#This Row],[H Odds &lt;]]&lt;&gt;"",Weekly[[#This Row],[SVC_P]]=TRUE,Weekly[[#This Row],[Actual]]=FALSE),AP211-1,AP211)))))</f>
        <v>67.780000000000015</v>
      </c>
      <c r="AQ212" s="37">
        <f>IF(AND(Weekly[[#This Row],[V Odds &lt;]]="",Weekly[[#This Row],[H Odds &lt;]]=""),AQ211,IF(AND(Weekly[[#This Row],[H Odds &lt;]]&lt;&gt;"",Weekly[[#This Row],[ADBC_P]]=TRUE,Weekly[[#This Row],[Actual]]=TRUE),AQ211+Weekly[[#This Row],[H Odds &lt;]]-1,IF(AND(Weekly[[#This Row],[V Odds &lt;]]&lt;&gt;"",Weekly[[#This Row],[ADBC_P]]=FALSE,Weekly[[#This Row],[Actual]]=FALSE),AQ211+Weekly[[#This Row],[V Odds &lt;]]-1,IF(AND(Weekly[[#This Row],[V Odds &lt;]]&lt;&gt;"",Weekly[[#This Row],[ADBC_P]]=FALSE,Weekly[[#This Row],[Actual]]=TRUE),AQ211-1,IF(AND(Weekly[[#This Row],[H Odds &lt;]]&lt;&gt;"",Weekly[[#This Row],[ADBC_P]]=TRUE,Weekly[[#This Row],[Actual]]=FALSE),AQ211-1,AQ211)))))</f>
        <v>56.879999999999995</v>
      </c>
      <c r="AR212" s="37">
        <f>IF(AND(Weekly[[#This Row],[V Odds &lt;]]="",Weekly[[#This Row],[H Odds &lt;]]=""),AR211,IF(AND(Weekly[[#This Row],[H Odds &lt;]]&lt;&gt;"",Weekly[[#This Row],[RFC_P]]=TRUE,Weekly[[#This Row],[Actual]]=TRUE),AR211+Weekly[[#This Row],[H Odds &lt;]]-1,IF(AND(Weekly[[#This Row],[V Odds &lt;]]&lt;&gt;"",Weekly[[#This Row],[RFC_P]]=FALSE,Weekly[[#This Row],[Actual]]=FALSE),AR211+Weekly[[#This Row],[V Odds &lt;]]-1,IF(AND(Weekly[[#This Row],[V Odds &lt;]]&lt;&gt;"",Weekly[[#This Row],[RFC_P]]=FALSE,Weekly[[#This Row],[Actual]]=TRUE),AR211-1,IF(AND(Weekly[[#This Row],[H Odds &lt;]]&lt;&gt;"",Weekly[[#This Row],[RFC_P]]=TRUE,Weekly[[#This Row],[Actual]]=FALSE),AR211-1,AR211)))))</f>
        <v>52.14</v>
      </c>
      <c r="AS212" s="37">
        <f>IF(AND(Weekly[[#This Row],[V Odds &lt;]]="",Weekly[[#This Row],[H Odds &lt;]]=""),AS211,IF(AND(Weekly[[#This Row],[H Odds &lt;]]&lt;&gt;"",Weekly[[#This Row],[GBC_P]]=TRUE,Weekly[[#This Row],[Actual]]=TRUE),AS211+Weekly[[#This Row],[H Odds &lt;]]-1,IF(AND(Weekly[[#This Row],[V Odds &lt;]]&lt;&gt;"",Weekly[[#This Row],[GBC_P]]=FALSE,Weekly[[#This Row],[Actual]]=FALSE),AS211+Weekly[[#This Row],[V Odds &lt;]]-1,IF(AND(Weekly[[#This Row],[V Odds &lt;]]&lt;&gt;"",Weekly[[#This Row],[GBC_P]]=FALSE,Weekly[[#This Row],[Actual]]=TRUE),AS211-1,IF(AND(Weekly[[#This Row],[H Odds &lt;]]&lt;&gt;"",Weekly[[#This Row],[GBC_P]]=TRUE,Weekly[[#This Row],[Actual]]=FALSE),AS211-1,AS211)))))</f>
        <v>51.58</v>
      </c>
      <c r="AT212" s="37">
        <f>IF(AND(Weekly[[#This Row],[V Odds &lt;]]="",Weekly[[#This Row],[H Odds &lt;]]=""),AT211,IF(AND(Weekly[[#This Row],[H Odds &lt;]]&lt;&gt;"",Weekly[[#This Row],[HGBC_P]]=TRUE,Weekly[[#This Row],[Actual]]=TRUE),AT211+Weekly[[#This Row],[H Odds &lt;]]-1,IF(AND(Weekly[[#This Row],[V Odds &lt;]]&lt;&gt;"",Weekly[[#This Row],[HGBC_P]]=FALSE,Weekly[[#This Row],[Actual]]=FALSE),AT211+Weekly[[#This Row],[V Odds &lt;]]-1,IF(AND(Weekly[[#This Row],[V Odds &lt;]]&lt;&gt;"",Weekly[[#This Row],[HGBC_P]]=FALSE,Weekly[[#This Row],[Actual]]=TRUE),AT211-1,IF(AND(Weekly[[#This Row],[H Odds &lt;]]&lt;&gt;"",Weekly[[#This Row],[HGBC_P]]=TRUE,Weekly[[#This Row],[Actual]]=FALSE),AT211-1,AT211)))))</f>
        <v>49.16</v>
      </c>
      <c r="AU212" s="37">
        <f>IF(AND(Weekly[[#This Row],[V Odds &lt;]]="",Weekly[[#This Row],[H Odds &lt;]]=""),AU211,IF(AND(Weekly[[#This Row],[H Odds &lt;]]&lt;&gt;"",Weekly[[#This Row],[XGB_P]]=TRUE,Weekly[[#This Row],[Actual]]=TRUE),AU211+Weekly[[#This Row],[H Odds &lt;]]-1,IF(AND(Weekly[[#This Row],[V Odds &lt;]]&lt;&gt;"",Weekly[[#This Row],[XGB_P]]=FALSE,Weekly[[#This Row],[Actual]]=FALSE),AU211+Weekly[[#This Row],[V Odds &lt;]]-1,IF(AND(Weekly[[#This Row],[V Odds &lt;]]&lt;&gt;"",Weekly[[#This Row],[XGB_P]]=FALSE,Weekly[[#This Row],[Actual]]=TRUE),AU211-1,IF(AND(Weekly[[#This Row],[H Odds &lt;]]&lt;&gt;"",Weekly[[#This Row],[XGB_P]]=TRUE,Weekly[[#This Row],[Actual]]=FALSE),AU211-1,AU211)))))</f>
        <v>53.510000000000005</v>
      </c>
      <c r="AV212" s="37">
        <f>IF(AND(Weekly[[#This Row],[V Odds &lt;]]="",Weekly[[#This Row],[H Odds &lt;]]=""),AV211,IF(AND(Weekly[[#This Row],[H Odds &lt;]]&lt;&gt;"",Weekly[[#This Row],[QDA_P]]=TRUE,Weekly[[#This Row],[Actual]]=TRUE),AV211+Weekly[[#This Row],[H Odds &lt;]]-1,IF(AND(Weekly[[#This Row],[V Odds &lt;]]&lt;&gt;"",Weekly[[#This Row],[QDA_P]]=FALSE,Weekly[[#This Row],[Actual]]=FALSE),AV211+Weekly[[#This Row],[V Odds &lt;]]-1,IF(AND(Weekly[[#This Row],[V Odds &lt;]]&lt;&gt;"",Weekly[[#This Row],[QDA_P]]=FALSE,Weekly[[#This Row],[Actual]]=TRUE),AV211-1,IF(AND(Weekly[[#This Row],[H Odds &lt;]]&lt;&gt;"",Weekly[[#This Row],[QDA_P]]=TRUE,Weekly[[#This Row],[Actual]]=FALSE),AV211-1,AV211)))))</f>
        <v>52.949999999999989</v>
      </c>
      <c r="AW212" s="37">
        <f>IF(AND(Weekly[[#This Row],[H Odds &lt;]]="",Weekly[[#This Row],[V Odds &lt;]]=""),AW211,IF(AND(Weekly[[#This Row],[KNC_P]]=Weekly[[#This Row],[Actual]],Weekly[[#This Row],[KNC_P]]=TRUE),AW211+Weekly[[#This Row],[BF H Odds]]-1,IF(AND(Weekly[[#This Row],[KNC_P]]=Weekly[[#This Row],[Actual]],Weekly[[#This Row],[KNC_P]]=FALSE),AW211+Weekly[[#This Row],[BF V Odds]]-1,AW211-1)))</f>
        <v>46.96</v>
      </c>
      <c r="AX212" s="37">
        <f>IF(AND(Weekly[[#This Row],[V Odds &lt;]]="",Weekly[[#This Row],[H Odds &lt;]]=""),AX211,IF(AND(Weekly[[#This Row],[V Odds &lt;]]&lt;&gt;"",Weekly[[#This Row],[FALSES]]&gt;0,Weekly[[#This Row],[Actual]]=FALSE),AX211+Weekly[[#This Row],[V Odds &lt;]]-1,IF(AND(Weekly[[#This Row],[H Odds &lt;]]&lt;&gt;"",Weekly[[#This Row],[TRUES]]&gt;0,Weekly[[#This Row],[Actual]]=TRUE),AX211+Weekly[[#This Row],[H Odds &lt;]]-1,IF(AND(Weekly[[#This Row],[V Odds &lt;]]&lt;&gt;"",Weekly[[#This Row],[FALSES]]=0),AX211,IF(AND(Weekly[[#This Row],[H Odds &lt;]]&lt;&gt;"",Weekly[[#This Row],[TRUES]]=0),AX211,AX211-1)))))</f>
        <v>74.55</v>
      </c>
      <c r="AY212" s="37">
        <f>IF(AND(Weekly[[#This Row],[V Odds &lt;]]="",Weekly[[#This Row],[H Odds &lt;]]=""),AY211,IF(AND(Weekly[[#This Row],[V Odds &lt;]]&lt;&gt;"",Weekly[[#This Row],[FALSES]]&gt;0,Weekly[[#This Row],[Actual]]=FALSE),AY211+((Weekly[[#This Row],[V Odds &lt;]]-1)*0.92),IF(AND(Weekly[[#This Row],[H Odds &lt;]]&lt;&gt;"",Weekly[[#This Row],[TRUES]]&gt;0,Weekly[[#This Row],[Actual]]=TRUE),AY211+((Weekly[[#This Row],[H Odds &lt;]]-1)*0.92),IF(AND(Weekly[[#This Row],[V Odds &lt;]]&lt;&gt;"",Weekly[[#This Row],[FALSES]]=0),AY211,IF(AND(Weekly[[#This Row],[H Odds &lt;]]&lt;&gt;"",Weekly[[#This Row],[TRUES]]=0),AY211,AY211-1)))))</f>
        <v>69.626000000000019</v>
      </c>
      <c r="AZ212" s="37">
        <f>IF(AND(Weekly[[#This Row],[V Odds &lt;]]="",Weekly[[#This Row],[H Odds &lt;]]=""),AZ211,IF(AND(Weekly[[#This Row],[V Odds &lt;]]&lt;&gt;"",Weekly[[#This Row],[Actual]]=FALSE),AZ211+Weekly[[#This Row],[V Odds &lt;]]-1,IF(AND(Weekly[[#This Row],[H Odds &lt;]]&lt;&gt;"",Weekly[[#This Row],[Actual]]=TRUE),AZ211+Weekly[[#This Row],[H Odds &lt;]]-1,AZ211-1)))</f>
        <v>74.52</v>
      </c>
      <c r="BA212" s="38">
        <f>IF(Weekly[[#This Row],[H Odds &lt;]]="",BA211,IF(AND(Weekly[[#This Row],[H Odds &lt;]]&lt;&gt;"",Weekly[[#This Row],[SVC_P]]=TRUE,Weekly[[#This Row],[Actual]]=TRUE),BA211+Weekly[[#This Row],[H Odds &lt;]]-1,IF(AND(Weekly[[#This Row],[H Odds &lt;]]&lt;&gt;"",Weekly[[#This Row],[SVC_P]]=TRUE,Weekly[[#This Row],[Actual]]=FALSE),BA211-1,BA211)))</f>
        <v>62.739999999999995</v>
      </c>
      <c r="BB212" s="38">
        <f>IF(Weekly[[#This Row],[H Odds &lt;]]="",BB211,IF(AND(Weekly[[#This Row],[H Odds &lt;]]&lt;&gt;"",Weekly[[#This Row],[ADBC_P]]=TRUE,Weekly[[#This Row],[Actual]]=TRUE),BB211+Weekly[[#This Row],[H Odds &lt;]]-1,IF(AND(Weekly[[#This Row],[H Odds &lt;]]&lt;&gt;"",Weekly[[#This Row],[ADBC_P]]=TRUE,Weekly[[#This Row],[Actual]]=FALSE),BB211-1,BB211)))</f>
        <v>48.559999999999995</v>
      </c>
      <c r="BC212" s="38">
        <f>IF(Weekly[[#This Row],[H Odds &lt;]]="",BC211,IF(AND(Weekly[[#This Row],[H Odds &lt;]]&lt;&gt;"",Weekly[[#This Row],[RFC_P]]=TRUE,Weekly[[#This Row],[Actual]]=TRUE),BC211+Weekly[[#This Row],[H Odds &lt;]]-1,IF(AND(Weekly[[#This Row],[H Odds &lt;]]&lt;&gt;"",Weekly[[#This Row],[RFC_P]]=TRUE,Weekly[[#This Row],[Actual]]=FALSE),BC211-1,BC211)))</f>
        <v>47.309999999999995</v>
      </c>
      <c r="BD212" s="38">
        <f>IF(Weekly[[#This Row],[H Odds &lt;]]="",BD211,IF(AND(Weekly[[#This Row],[H Odds &lt;]]&lt;&gt;"",Weekly[[#This Row],[GBC_P]]=TRUE,Weekly[[#This Row],[Actual]]=TRUE),BD211+Weekly[[#This Row],[H Odds &lt;]]-1,IF(AND(Weekly[[#This Row],[H Odds &lt;]]&lt;&gt;"",Weekly[[#This Row],[GBC_P]]=TRUE,Weekly[[#This Row],[Actual]]=FALSE),BD211-1,BD211)))</f>
        <v>48.26</v>
      </c>
      <c r="BE212" s="38">
        <f>IF(Weekly[[#This Row],[H Odds &lt;]]="",BE211,IF(AND(Weekly[[#This Row],[H Odds &lt;]]&lt;&gt;"",Weekly[[#This Row],[HGBC_P]]=TRUE,Weekly[[#This Row],[Actual]]=TRUE),BE211+Weekly[[#This Row],[H Odds &lt;]]-1,IF(AND(Weekly[[#This Row],[H Odds &lt;]]&lt;&gt;"",Weekly[[#This Row],[HGBC_P]]=TRUE,Weekly[[#This Row],[Actual]]=FALSE),BE211-1,BE211)))</f>
        <v>48.559999999999995</v>
      </c>
      <c r="BF212" s="38">
        <f>IF(Weekly[[#This Row],[H Odds &lt;]]="",BF211,IF(AND(Weekly[[#This Row],[H Odds &lt;]]&lt;&gt;"",Weekly[[#This Row],[XGB_P]]=TRUE,Weekly[[#This Row],[Actual]]=TRUE),BF211+Weekly[[#This Row],[H Odds &lt;]]-1,IF(AND(Weekly[[#This Row],[H Odds &lt;]]&lt;&gt;"",Weekly[[#This Row],[XGB_P]]=TRUE,Weekly[[#This Row],[Actual]]=FALSE),BF211-1,BF211)))</f>
        <v>50.78</v>
      </c>
      <c r="BG212" s="38">
        <f>IF(Weekly[[#This Row],[H Odds &lt;]]="",BG211,IF(AND(Weekly[[#This Row],[H Odds &lt;]]&lt;&gt;"",Weekly[[#This Row],[QDA_P]]=TRUE,Weekly[[#This Row],[Actual]]=TRUE),BG211+Weekly[[#This Row],[H Odds &lt;]]-1,IF(AND(Weekly[[#This Row],[H Odds &lt;]]&lt;&gt;"",Weekly[[#This Row],[QDA_P]]=TRUE,Weekly[[#This Row],[Actual]]=FALSE),BG211-1,BG211)))</f>
        <v>47.279999999999994</v>
      </c>
      <c r="BH212" s="38">
        <f>IF(Weekly[[#This Row],[H Odds &lt;]]="",BH211,IF(AND(Weekly[[#This Row],[H Odds &lt;]]&lt;&gt;"",Weekly[[#This Row],[KNC_P]]=TRUE,Weekly[[#This Row],[Actual]]=TRUE),BH211+Weekly[[#This Row],[H Odds &lt;]]-1,IF(AND(Weekly[[#This Row],[H Odds &lt;]]&lt;&gt;"",Weekly[[#This Row],[KNC_P]]=TRUE,Weekly[[#This Row],[Actual]]=FALSE),BH211-1,BH211)))</f>
        <v>43.55</v>
      </c>
      <c r="BI212" s="38">
        <f>IF(Weekly[[#This Row],[H Odds &lt;]]="",BI211,IF(AND(Weekly[[#This Row],[H Odds &lt;]]&lt;&gt;"",Weekly[[#This Row],[TRUES]]&gt;0,Weekly[[#This Row],[Actual]]=TRUE),BI211+Weekly[[#This Row],[H Odds &lt;]]-1,IF(AND(Weekly[[#This Row],[H Odds &lt;]]&lt;&gt;"",Weekly[[#This Row],[TRUES]]=0),BI211,BI211-1)))</f>
        <v>62.739999999999995</v>
      </c>
      <c r="BJ212" s="38">
        <f>IF(Weekly[[#This Row],[H Odds &lt;]]="",BJ211,IF(AND(Weekly[[#This Row],[H Odds &lt;]]&lt;&gt;"",Weekly[[#This Row],[Actual]]=TRUE),BJ211+Weekly[[#This Row],[H Odds &lt;]]-1,IF(AND(Weekly[[#This Row],[H Odds &lt;]]&lt;&gt;"",Weekly[[#This Row],[Actual]]=FALSE),BJ211-1,BJ211)))</f>
        <v>61.739999999999995</v>
      </c>
      <c r="BK212" s="58">
        <f>IF(AND(Weekly[[#This Row],[TRUES]]&gt;4,Weekly[[#This Row],[Actual]]=TRUE),BK211+Weekly[[#This Row],[BF H Odds]]-1,IF(AND(Weekly[[#This Row],[FALSES]]&gt;4,Weekly[[#This Row],[Actual]]=FALSE),BK211+Weekly[[#This Row],[BF V Odds]]-1,IF(AND(Weekly[[#This Row],[TRUES]]&gt;4,Weekly[[#This Row],[Actual]]=FALSE),BK211-1,IF(AND(Weekly[[#This Row],[FALSES]]&gt;4,Weekly[[#This Row],[Actual]]=TRUE),BK211-1,BK211))))</f>
        <v>37.950000000000024</v>
      </c>
      <c r="BL212" s="58">
        <f>IF(AND(Weekly[[#This Row],[TRUES]]&gt;5,Weekly[[#This Row],[Actual]]=TRUE),BL211+Weekly[[#This Row],[BF H Odds]]-1,IF(AND(Weekly[[#This Row],[FALSES]]&gt;5,Weekly[[#This Row],[Actual]]=FALSE),BL211+Weekly[[#This Row],[BF V Odds]]-1,IF(AND(Weekly[[#This Row],[TRUES]]&gt;5,Weekly[[#This Row],[Actual]]=FALSE),BL211-1,IF(AND(Weekly[[#This Row],[FALSES]]&gt;5,Weekly[[#This Row],[Actual]]=TRUE),BL211-1,BL211))))</f>
        <v>41.840000000000018</v>
      </c>
      <c r="BM212" s="58">
        <f>IF(AND(Weekly[[#This Row],[TRUES]]&gt;6,Weekly[[#This Row],[Actual]]=TRUE),BM211+Weekly[[#This Row],[BF H Odds]]-1,IF(AND(Weekly[[#This Row],[FALSES]]&gt;6,Weekly[[#This Row],[Actual]]=FALSE),BM211+Weekly[[#This Row],[BF V Odds]]-1,IF(AND(Weekly[[#This Row],[TRUES]]&gt;6,Weekly[[#This Row],[Actual]]=FALSE),BM211-1,IF(AND(Weekly[[#This Row],[FALSES]]&gt;6,Weekly[[#This Row],[Actual]]=TRUE),BM211-1,BM211))))</f>
        <v>47.320000000000007</v>
      </c>
    </row>
    <row r="213" spans="1:65" x14ac:dyDescent="0.25">
      <c r="A213" s="34"/>
      <c r="B213" s="10">
        <v>44269</v>
      </c>
      <c r="C213" s="33" t="s">
        <v>30</v>
      </c>
      <c r="D213" s="15" t="s">
        <v>35</v>
      </c>
      <c r="E213" t="b">
        <v>1</v>
      </c>
      <c r="F213" t="b">
        <v>0</v>
      </c>
      <c r="G213" t="b">
        <v>0</v>
      </c>
      <c r="H213" t="b">
        <v>0</v>
      </c>
      <c r="I213" t="b">
        <v>0</v>
      </c>
      <c r="J213" t="b">
        <v>0</v>
      </c>
      <c r="K213" t="b">
        <v>0</v>
      </c>
      <c r="L213" t="b">
        <v>0</v>
      </c>
      <c r="O213" t="str">
        <f>IF(Weekly[[#This Row],[H/V]]="H",Weekly[[#This Row],[BF H Odds]],IF(Weekly[[#This Row],[H/V]]="V",Weekly[[#This Row],[BF V Odds]],""))</f>
        <v/>
      </c>
      <c r="P213" t="b">
        <v>1</v>
      </c>
      <c r="R213" s="35">
        <f>IFERROR(IF(Weekly[[#This Row],[Won Bet?]]="yes",R212+(Weekly[[#This Row],[BF Odds]]*Weekly[[#This Row],[BF Stake]])-Weekly[[#This Row],[BF Stake]],R212-Weekly[[#This Row],[BF Stake]]),R212)</f>
        <v>199.9</v>
      </c>
      <c r="S213" s="9">
        <f>IFERROR(IF(Weekly[[#This Row],[Won Bet?]]="yes",S212+(((Weekly[[#This Row],[BF Odds]]*Weekly[[#This Row],[BF Stake]])-Weekly[[#This Row],[BF Stake]])*0.95),S212-Weekly[[#This Row],[BF Stake]]),S212)</f>
        <v>194.15500000000003</v>
      </c>
      <c r="T213" s="13">
        <v>2.36</v>
      </c>
      <c r="U213" s="13">
        <v>1.71</v>
      </c>
      <c r="V213" s="24">
        <f>IF(Weekly[[#This Row],[Actual]]="","",IF(AND(Weekly[[#This Row],[SVC_P]]=Weekly[[#This Row],[Actual]],Weekly[[#This Row],[SVC_P]]=TRUE),V212+Weekly[[#This Row],[BF H Odds]]-1,IF(AND(Weekly[[#This Row],[SVC_P]]=Weekly[[#This Row],[Actual]],Weekly[[#This Row],[SVC_P]]=FALSE),V212+Weekly[[#This Row],[BF V Odds]]-1,V212-1)))</f>
        <v>68.110000000000028</v>
      </c>
      <c r="W213" s="24">
        <f>IF(Weekly[[#This Row],[Actual]]="","",IF(AND(Weekly[[#This Row],[SVC_P]]=FALSE,Weekly[[#This Row],[Actual]]=TRUE),W212+Weekly[[#This Row],[BF H Odds]]-1,IF(AND(Weekly[[#This Row],[SVC_P]]=TRUE,Weekly[[#This Row],[Actual]]=FALSE,),W212+Weekly[[#This Row],[BF V Odds]]-1,W212-1)))</f>
        <v>-160.30000000000001</v>
      </c>
      <c r="X213" s="24">
        <f>IF(Weekly[[#This Row],[Actual]]="","",IF(AND(Weekly[[#This Row],[ADBC_P]]=Weekly[[#This Row],[Actual]],Weekly[[#This Row],[ADBC_P]]=TRUE),X212+Weekly[[#This Row],[BF H Odds]]-1,IF(AND(Weekly[[#This Row],[ADBC_P]]=Weekly[[#This Row],[Actual]],Weekly[[#This Row],[ADBC_P]]=FALSE),X212+Weekly[[#This Row],[BF V Odds]]-1,X212-1)))</f>
        <v>47.480000000000018</v>
      </c>
      <c r="Y213" s="24">
        <f>IF(Weekly[[#This Row],[Actual]]="","",IF(AND(Weekly[[#This Row],[ADBC_P]]=FALSE,Weekly[[#This Row],[Actual]]=TRUE),Y212+Weekly[[#This Row],[BF H Odds]]-1,IF(AND(Weekly[[#This Row],[ADBC_P]]=TRUE,Weekly[[#This Row],[Actual]]=FALSE),Y212+Weekly[[#This Row],[BF V Odds]]-1,Y212-1)))</f>
        <v>34.61</v>
      </c>
      <c r="Z213" s="24">
        <f>IF(Weekly[[#This Row],[Actual]]="","",IF(AND(Weekly[[#This Row],[RFC_P]]=Weekly[[#This Row],[Actual]],Weekly[[#This Row],[RFC_P]]=TRUE),Z212+Weekly[[#This Row],[BF H Odds]]-1,IF(AND(Weekly[[#This Row],[RFC_P]]=Weekly[[#This Row],[Actual]],Weekly[[#This Row],[RFC_P]]=FALSE),Z212+Weekly[[#This Row],[BF V Odds]]-1,Z212-1)))</f>
        <v>34.180000000000028</v>
      </c>
      <c r="AA213" s="24">
        <f>IF(Weekly[[#This Row],[Actual]]="","",IF(AND(Weekly[[#This Row],[RFC_P]]=FALSE,Weekly[[#This Row],[Actual]]=TRUE),AA212+Weekly[[#This Row],[BF H Odds]]-1,IF(AND(Weekly[[#This Row],[RFC_P]]=TRUE,Weekly[[#This Row],[Actual]]=FALSE),AA212+Weekly[[#This Row],[BF V Odds]]-1,AA212-1)))</f>
        <v>47.91</v>
      </c>
      <c r="AB213" s="24">
        <f>IF(Weekly[[#This Row],[Actual]]="","",IF(AND(Weekly[[#This Row],[GBC_P]]=Weekly[[#This Row],[Actual]],Weekly[[#This Row],[GBC_P]]=TRUE),AB212+Weekly[[#This Row],[BF H Odds]]-1,IF(AND(Weekly[[#This Row],[GBC_P]]=Weekly[[#This Row],[Actual]],Weekly[[#This Row],[GBC_P]]=FALSE),AB212+Weekly[[#This Row],[BF V Odds]]-1,AB212-1)))</f>
        <v>33.120000000000005</v>
      </c>
      <c r="AC213" s="24">
        <f>IF(Weekly[[#This Row],[Actual]]="","",IF(AND(Weekly[[#This Row],[GBC_P]]=FALSE,Weekly[[#This Row],[Actual]]=TRUE),AC212+Weekly[[#This Row],[BF H Odds]]-1,IF(AND(Weekly[[#This Row],[GBC_P]]=TRUE,Weekly[[#This Row],[Actual]]=FALSE),AC212+Weekly[[#This Row],[BF V Odds]]-1,AC212-1)))</f>
        <v>48.97</v>
      </c>
      <c r="AD213" s="24">
        <f>IF(Weekly[[#This Row],[Actual]]="","",IF(AND(Weekly[[#This Row],[HGBC_P]]=Weekly[[#This Row],[Actual]],Weekly[[#This Row],[HGBC_P]]=TRUE),AD212+Weekly[[#This Row],[BF H Odds]]-1,IF(AND(Weekly[[#This Row],[HGBC_P]]=Weekly[[#This Row],[Actual]],Weekly[[#This Row],[HGBC_P]]=FALSE),AD212+Weekly[[#This Row],[BF V Odds]]-1,AD212-1)))</f>
        <v>29.860000000000042</v>
      </c>
      <c r="AE213" s="24">
        <f>IF(Weekly[[#This Row],[Actual]]="","",IF(AND(Weekly[[#This Row],[HGBC_P]]=FALSE,Weekly[[#This Row],[Actual]]=TRUE),AE212+Weekly[[#This Row],[BF H Odds]]-1,IF(AND(Weekly[[#This Row],[HGBC_P]]=TRUE,Weekly[[#This Row],[Actual]]=FALSE),AE212+Weekly[[#This Row],[BF V Odds]]-1,AE212-1)))</f>
        <v>52.23</v>
      </c>
      <c r="AF213" s="24">
        <f>IF(Weekly[[#This Row],[Actual]]="","",IF(AND(Weekly[[#This Row],[XGB_P]]=Weekly[[#This Row],[Actual]],Weekly[[#This Row],[XGB_P]]=TRUE),AF212+Weekly[[#This Row],[BF H Odds]]-1,IF(AND(Weekly[[#This Row],[XGB_P]]=Weekly[[#This Row],[Actual]],Weekly[[#This Row],[XGB_P]]=FALSE),AF212+Weekly[[#This Row],[BF V Odds]]-1,AF212-1)))</f>
        <v>40.47000000000002</v>
      </c>
      <c r="AG213" s="24">
        <f>IF(Weekly[[#This Row],[Actual]]="","",IF(AND(Weekly[[#This Row],[XGB_P]]=FALSE,Weekly[[#This Row],[Actual]]=TRUE),AG212+Weekly[[#This Row],[BF H Odds]]-1,IF(AND(Weekly[[#This Row],[XGB_P]]=TRUE,Weekly[[#This Row],[Actual]]=FALSE),AG212+Weekly[[#This Row],[BF V Odds]]-1,AG212-1)))</f>
        <v>41.62</v>
      </c>
      <c r="AH213" s="24">
        <f>IF(Weekly[[#This Row],[Actual]]="","",IF(AND(Weekly[[#This Row],[QDA_P]]=Weekly[[#This Row],[Actual]],Weekly[[#This Row],[QDA_P]]=TRUE),AH212+Weekly[[#This Row],[BF H Odds]]-1,IF(AND(Weekly[[#This Row],[QDA_P]]=Weekly[[#This Row],[Actual]],Weekly[[#This Row],[QDA_P]]=FALSE),AH212+Weekly[[#This Row],[BF V Odds]]-1,AH212-1)))</f>
        <v>21.820000000000014</v>
      </c>
      <c r="AI213" s="24">
        <f>IF(Weekly[[#This Row],[Actual]]="","",IF(AND(Weekly[[#This Row],[QDA_P]]=FALSE,Weekly[[#This Row],[Actual]]=TRUE),AI212+Weekly[[#This Row],[BF H Odds]]-1,IF(AND(Weekly[[#This Row],[QDA_P]]=TRUE,Weekly[[#This Row],[Actual]]=FALSE),AI212+Weekly[[#This Row],[BF V Odds]]-1,AI212-1)))</f>
        <v>60.269999999999996</v>
      </c>
      <c r="AJ213" s="24">
        <f>IF(Weekly[[#This Row],[Actual]]="","",IF(AND(Weekly[[#This Row],[KNC_P]]=FALSE,Weekly[[#This Row],[Actual]]=TRUE),AJ212+Weekly[[#This Row],[BF H Odds]]-1,IF(AND(Weekly[[#This Row],[KNC_P]]=TRUE,Weekly[[#This Row],[Actual]]=FALSE),AJ212+Weekly[[#This Row],[BF V Odds]]-1,AJ212-1)))</f>
        <v>38.809999999999995</v>
      </c>
      <c r="AK213" s="24">
        <f>IF(Weekly[[#This Row],[Actual]]="","",IF(AND(Weekly[[#This Row],[KNC_P]]=FALSE,Weekly[[#This Row],[Actual]]=TRUE),AK212+Weekly[[#This Row],[BF H Odds]]-1,IF(AND(Weekly[[#This Row],[KNC_P]]=TRUE,Weekly[[#This Row],[Actual]]=FALSE),AK212+Weekly[[#This Row],[BF V Odds]]-1,AK212-1)))</f>
        <v>37.70999999999998</v>
      </c>
      <c r="AL213" s="30">
        <f>IF(Weekly[[#This Row],[Actual]]="","",COUNTIF(Weekly[[#This Row],[SVC_P]:[QDA_P]],TRUE))</f>
        <v>1</v>
      </c>
      <c r="AM213" s="30">
        <f>IF(Weekly[[#This Row],[Actual]]="","",COUNTIF(Weekly[[#This Row],[SVC_P]:[QDA_P]],FALSE))</f>
        <v>6</v>
      </c>
      <c r="AN213" s="36" t="str">
        <f>IF(AND(Weekly[[#This Row],[BF V Odds]]&gt;$BO$6,Weekly[[#This Row],[BF V Odds]] &lt; $BO$7),Weekly[[#This Row],[BF V Odds]],"")</f>
        <v/>
      </c>
      <c r="AO213" s="36" t="str">
        <f>IF(AND(Weekly[[#This Row],[BF H Odds]]&gt;$BO$6, Weekly[[#This Row],[BF H Odds]] &lt; $BO$7),Weekly[[#This Row],[BF H Odds]],"")</f>
        <v/>
      </c>
      <c r="AP213" s="37">
        <f>IF(AND(Weekly[[#This Row],[V Odds &lt;]]="",Weekly[[#This Row],[H Odds &lt;]]=""),AP212,IF(AND(Weekly[[#This Row],[H Odds &lt;]]&lt;&gt;"",Weekly[[#This Row],[SVC_P]]=TRUE,Weekly[[#This Row],[Actual]]=TRUE),AP212+Weekly[[#This Row],[H Odds &lt;]]-1,IF(AND(Weekly[[#This Row],[V Odds &lt;]]&lt;&gt;"",Weekly[[#This Row],[SVC_P]]=FALSE,Weekly[[#This Row],[Actual]]=FALSE),AP212+Weekly[[#This Row],[V Odds &lt;]]-1,IF(AND(Weekly[[#This Row],[V Odds &lt;]]&lt;&gt;"",Weekly[[#This Row],[SVC_P]]=FALSE,Weekly[[#This Row],[Actual]]=TRUE),AP212-1,IF(AND(Weekly[[#This Row],[H Odds &lt;]]&lt;&gt;"",Weekly[[#This Row],[SVC_P]]=TRUE,Weekly[[#This Row],[Actual]]=FALSE),AP212-1,AP212)))))</f>
        <v>67.780000000000015</v>
      </c>
      <c r="AQ213" s="37">
        <f>IF(AND(Weekly[[#This Row],[V Odds &lt;]]="",Weekly[[#This Row],[H Odds &lt;]]=""),AQ212,IF(AND(Weekly[[#This Row],[H Odds &lt;]]&lt;&gt;"",Weekly[[#This Row],[ADBC_P]]=TRUE,Weekly[[#This Row],[Actual]]=TRUE),AQ212+Weekly[[#This Row],[H Odds &lt;]]-1,IF(AND(Weekly[[#This Row],[V Odds &lt;]]&lt;&gt;"",Weekly[[#This Row],[ADBC_P]]=FALSE,Weekly[[#This Row],[Actual]]=FALSE),AQ212+Weekly[[#This Row],[V Odds &lt;]]-1,IF(AND(Weekly[[#This Row],[V Odds &lt;]]&lt;&gt;"",Weekly[[#This Row],[ADBC_P]]=FALSE,Weekly[[#This Row],[Actual]]=TRUE),AQ212-1,IF(AND(Weekly[[#This Row],[H Odds &lt;]]&lt;&gt;"",Weekly[[#This Row],[ADBC_P]]=TRUE,Weekly[[#This Row],[Actual]]=FALSE),AQ212-1,AQ212)))))</f>
        <v>56.879999999999995</v>
      </c>
      <c r="AR213" s="37">
        <f>IF(AND(Weekly[[#This Row],[V Odds &lt;]]="",Weekly[[#This Row],[H Odds &lt;]]=""),AR212,IF(AND(Weekly[[#This Row],[H Odds &lt;]]&lt;&gt;"",Weekly[[#This Row],[RFC_P]]=TRUE,Weekly[[#This Row],[Actual]]=TRUE),AR212+Weekly[[#This Row],[H Odds &lt;]]-1,IF(AND(Weekly[[#This Row],[V Odds &lt;]]&lt;&gt;"",Weekly[[#This Row],[RFC_P]]=FALSE,Weekly[[#This Row],[Actual]]=FALSE),AR212+Weekly[[#This Row],[V Odds &lt;]]-1,IF(AND(Weekly[[#This Row],[V Odds &lt;]]&lt;&gt;"",Weekly[[#This Row],[RFC_P]]=FALSE,Weekly[[#This Row],[Actual]]=TRUE),AR212-1,IF(AND(Weekly[[#This Row],[H Odds &lt;]]&lt;&gt;"",Weekly[[#This Row],[RFC_P]]=TRUE,Weekly[[#This Row],[Actual]]=FALSE),AR212-1,AR212)))))</f>
        <v>52.14</v>
      </c>
      <c r="AS213" s="37">
        <f>IF(AND(Weekly[[#This Row],[V Odds &lt;]]="",Weekly[[#This Row],[H Odds &lt;]]=""),AS212,IF(AND(Weekly[[#This Row],[H Odds &lt;]]&lt;&gt;"",Weekly[[#This Row],[GBC_P]]=TRUE,Weekly[[#This Row],[Actual]]=TRUE),AS212+Weekly[[#This Row],[H Odds &lt;]]-1,IF(AND(Weekly[[#This Row],[V Odds &lt;]]&lt;&gt;"",Weekly[[#This Row],[GBC_P]]=FALSE,Weekly[[#This Row],[Actual]]=FALSE),AS212+Weekly[[#This Row],[V Odds &lt;]]-1,IF(AND(Weekly[[#This Row],[V Odds &lt;]]&lt;&gt;"",Weekly[[#This Row],[GBC_P]]=FALSE,Weekly[[#This Row],[Actual]]=TRUE),AS212-1,IF(AND(Weekly[[#This Row],[H Odds &lt;]]&lt;&gt;"",Weekly[[#This Row],[GBC_P]]=TRUE,Weekly[[#This Row],[Actual]]=FALSE),AS212-1,AS212)))))</f>
        <v>51.58</v>
      </c>
      <c r="AT213" s="37">
        <f>IF(AND(Weekly[[#This Row],[V Odds &lt;]]="",Weekly[[#This Row],[H Odds &lt;]]=""),AT212,IF(AND(Weekly[[#This Row],[H Odds &lt;]]&lt;&gt;"",Weekly[[#This Row],[HGBC_P]]=TRUE,Weekly[[#This Row],[Actual]]=TRUE),AT212+Weekly[[#This Row],[H Odds &lt;]]-1,IF(AND(Weekly[[#This Row],[V Odds &lt;]]&lt;&gt;"",Weekly[[#This Row],[HGBC_P]]=FALSE,Weekly[[#This Row],[Actual]]=FALSE),AT212+Weekly[[#This Row],[V Odds &lt;]]-1,IF(AND(Weekly[[#This Row],[V Odds &lt;]]&lt;&gt;"",Weekly[[#This Row],[HGBC_P]]=FALSE,Weekly[[#This Row],[Actual]]=TRUE),AT212-1,IF(AND(Weekly[[#This Row],[H Odds &lt;]]&lt;&gt;"",Weekly[[#This Row],[HGBC_P]]=TRUE,Weekly[[#This Row],[Actual]]=FALSE),AT212-1,AT212)))))</f>
        <v>49.16</v>
      </c>
      <c r="AU213" s="37">
        <f>IF(AND(Weekly[[#This Row],[V Odds &lt;]]="",Weekly[[#This Row],[H Odds &lt;]]=""),AU212,IF(AND(Weekly[[#This Row],[H Odds &lt;]]&lt;&gt;"",Weekly[[#This Row],[XGB_P]]=TRUE,Weekly[[#This Row],[Actual]]=TRUE),AU212+Weekly[[#This Row],[H Odds &lt;]]-1,IF(AND(Weekly[[#This Row],[V Odds &lt;]]&lt;&gt;"",Weekly[[#This Row],[XGB_P]]=FALSE,Weekly[[#This Row],[Actual]]=FALSE),AU212+Weekly[[#This Row],[V Odds &lt;]]-1,IF(AND(Weekly[[#This Row],[V Odds &lt;]]&lt;&gt;"",Weekly[[#This Row],[XGB_P]]=FALSE,Weekly[[#This Row],[Actual]]=TRUE),AU212-1,IF(AND(Weekly[[#This Row],[H Odds &lt;]]&lt;&gt;"",Weekly[[#This Row],[XGB_P]]=TRUE,Weekly[[#This Row],[Actual]]=FALSE),AU212-1,AU212)))))</f>
        <v>53.510000000000005</v>
      </c>
      <c r="AV213" s="37">
        <f>IF(AND(Weekly[[#This Row],[V Odds &lt;]]="",Weekly[[#This Row],[H Odds &lt;]]=""),AV212,IF(AND(Weekly[[#This Row],[H Odds &lt;]]&lt;&gt;"",Weekly[[#This Row],[QDA_P]]=TRUE,Weekly[[#This Row],[Actual]]=TRUE),AV212+Weekly[[#This Row],[H Odds &lt;]]-1,IF(AND(Weekly[[#This Row],[V Odds &lt;]]&lt;&gt;"",Weekly[[#This Row],[QDA_P]]=FALSE,Weekly[[#This Row],[Actual]]=FALSE),AV212+Weekly[[#This Row],[V Odds &lt;]]-1,IF(AND(Weekly[[#This Row],[V Odds &lt;]]&lt;&gt;"",Weekly[[#This Row],[QDA_P]]=FALSE,Weekly[[#This Row],[Actual]]=TRUE),AV212-1,IF(AND(Weekly[[#This Row],[H Odds &lt;]]&lt;&gt;"",Weekly[[#This Row],[QDA_P]]=TRUE,Weekly[[#This Row],[Actual]]=FALSE),AV212-1,AV212)))))</f>
        <v>52.949999999999989</v>
      </c>
      <c r="AW213" s="37">
        <f>IF(AND(Weekly[[#This Row],[H Odds &lt;]]="",Weekly[[#This Row],[V Odds &lt;]]=""),AW212,IF(AND(Weekly[[#This Row],[KNC_P]]=Weekly[[#This Row],[Actual]],Weekly[[#This Row],[KNC_P]]=TRUE),AW212+Weekly[[#This Row],[BF H Odds]]-1,IF(AND(Weekly[[#This Row],[KNC_P]]=Weekly[[#This Row],[Actual]],Weekly[[#This Row],[KNC_P]]=FALSE),AW212+Weekly[[#This Row],[BF V Odds]]-1,AW212-1)))</f>
        <v>46.96</v>
      </c>
      <c r="AX213" s="37">
        <f>IF(AND(Weekly[[#This Row],[V Odds &lt;]]="",Weekly[[#This Row],[H Odds &lt;]]=""),AX212,IF(AND(Weekly[[#This Row],[V Odds &lt;]]&lt;&gt;"",Weekly[[#This Row],[FALSES]]&gt;0,Weekly[[#This Row],[Actual]]=FALSE),AX212+Weekly[[#This Row],[V Odds &lt;]]-1,IF(AND(Weekly[[#This Row],[H Odds &lt;]]&lt;&gt;"",Weekly[[#This Row],[TRUES]]&gt;0,Weekly[[#This Row],[Actual]]=TRUE),AX212+Weekly[[#This Row],[H Odds &lt;]]-1,IF(AND(Weekly[[#This Row],[V Odds &lt;]]&lt;&gt;"",Weekly[[#This Row],[FALSES]]=0),AX212,IF(AND(Weekly[[#This Row],[H Odds &lt;]]&lt;&gt;"",Weekly[[#This Row],[TRUES]]=0),AX212,AX212-1)))))</f>
        <v>74.55</v>
      </c>
      <c r="AY213" s="37">
        <f>IF(AND(Weekly[[#This Row],[V Odds &lt;]]="",Weekly[[#This Row],[H Odds &lt;]]=""),AY212,IF(AND(Weekly[[#This Row],[V Odds &lt;]]&lt;&gt;"",Weekly[[#This Row],[FALSES]]&gt;0,Weekly[[#This Row],[Actual]]=FALSE),AY212+((Weekly[[#This Row],[V Odds &lt;]]-1)*0.92),IF(AND(Weekly[[#This Row],[H Odds &lt;]]&lt;&gt;"",Weekly[[#This Row],[TRUES]]&gt;0,Weekly[[#This Row],[Actual]]=TRUE),AY212+((Weekly[[#This Row],[H Odds &lt;]]-1)*0.92),IF(AND(Weekly[[#This Row],[V Odds &lt;]]&lt;&gt;"",Weekly[[#This Row],[FALSES]]=0),AY212,IF(AND(Weekly[[#This Row],[H Odds &lt;]]&lt;&gt;"",Weekly[[#This Row],[TRUES]]=0),AY212,AY212-1)))))</f>
        <v>69.626000000000019</v>
      </c>
      <c r="AZ213" s="37">
        <f>IF(AND(Weekly[[#This Row],[V Odds &lt;]]="",Weekly[[#This Row],[H Odds &lt;]]=""),AZ212,IF(AND(Weekly[[#This Row],[V Odds &lt;]]&lt;&gt;"",Weekly[[#This Row],[Actual]]=FALSE),AZ212+Weekly[[#This Row],[V Odds &lt;]]-1,IF(AND(Weekly[[#This Row],[H Odds &lt;]]&lt;&gt;"",Weekly[[#This Row],[Actual]]=TRUE),AZ212+Weekly[[#This Row],[H Odds &lt;]]-1,AZ212-1)))</f>
        <v>74.52</v>
      </c>
      <c r="BA213" s="38">
        <f>IF(Weekly[[#This Row],[H Odds &lt;]]="",BA212,IF(AND(Weekly[[#This Row],[H Odds &lt;]]&lt;&gt;"",Weekly[[#This Row],[SVC_P]]=TRUE,Weekly[[#This Row],[Actual]]=TRUE),BA212+Weekly[[#This Row],[H Odds &lt;]]-1,IF(AND(Weekly[[#This Row],[H Odds &lt;]]&lt;&gt;"",Weekly[[#This Row],[SVC_P]]=TRUE,Weekly[[#This Row],[Actual]]=FALSE),BA212-1,BA212)))</f>
        <v>62.739999999999995</v>
      </c>
      <c r="BB213" s="38">
        <f>IF(Weekly[[#This Row],[H Odds &lt;]]="",BB212,IF(AND(Weekly[[#This Row],[H Odds &lt;]]&lt;&gt;"",Weekly[[#This Row],[ADBC_P]]=TRUE,Weekly[[#This Row],[Actual]]=TRUE),BB212+Weekly[[#This Row],[H Odds &lt;]]-1,IF(AND(Weekly[[#This Row],[H Odds &lt;]]&lt;&gt;"",Weekly[[#This Row],[ADBC_P]]=TRUE,Weekly[[#This Row],[Actual]]=FALSE),BB212-1,BB212)))</f>
        <v>48.559999999999995</v>
      </c>
      <c r="BC213" s="38">
        <f>IF(Weekly[[#This Row],[H Odds &lt;]]="",BC212,IF(AND(Weekly[[#This Row],[H Odds &lt;]]&lt;&gt;"",Weekly[[#This Row],[RFC_P]]=TRUE,Weekly[[#This Row],[Actual]]=TRUE),BC212+Weekly[[#This Row],[H Odds &lt;]]-1,IF(AND(Weekly[[#This Row],[H Odds &lt;]]&lt;&gt;"",Weekly[[#This Row],[RFC_P]]=TRUE,Weekly[[#This Row],[Actual]]=FALSE),BC212-1,BC212)))</f>
        <v>47.309999999999995</v>
      </c>
      <c r="BD213" s="38">
        <f>IF(Weekly[[#This Row],[H Odds &lt;]]="",BD212,IF(AND(Weekly[[#This Row],[H Odds &lt;]]&lt;&gt;"",Weekly[[#This Row],[GBC_P]]=TRUE,Weekly[[#This Row],[Actual]]=TRUE),BD212+Weekly[[#This Row],[H Odds &lt;]]-1,IF(AND(Weekly[[#This Row],[H Odds &lt;]]&lt;&gt;"",Weekly[[#This Row],[GBC_P]]=TRUE,Weekly[[#This Row],[Actual]]=FALSE),BD212-1,BD212)))</f>
        <v>48.26</v>
      </c>
      <c r="BE213" s="38">
        <f>IF(Weekly[[#This Row],[H Odds &lt;]]="",BE212,IF(AND(Weekly[[#This Row],[H Odds &lt;]]&lt;&gt;"",Weekly[[#This Row],[HGBC_P]]=TRUE,Weekly[[#This Row],[Actual]]=TRUE),BE212+Weekly[[#This Row],[H Odds &lt;]]-1,IF(AND(Weekly[[#This Row],[H Odds &lt;]]&lt;&gt;"",Weekly[[#This Row],[HGBC_P]]=TRUE,Weekly[[#This Row],[Actual]]=FALSE),BE212-1,BE212)))</f>
        <v>48.559999999999995</v>
      </c>
      <c r="BF213" s="38">
        <f>IF(Weekly[[#This Row],[H Odds &lt;]]="",BF212,IF(AND(Weekly[[#This Row],[H Odds &lt;]]&lt;&gt;"",Weekly[[#This Row],[XGB_P]]=TRUE,Weekly[[#This Row],[Actual]]=TRUE),BF212+Weekly[[#This Row],[H Odds &lt;]]-1,IF(AND(Weekly[[#This Row],[H Odds &lt;]]&lt;&gt;"",Weekly[[#This Row],[XGB_P]]=TRUE,Weekly[[#This Row],[Actual]]=FALSE),BF212-1,BF212)))</f>
        <v>50.78</v>
      </c>
      <c r="BG213" s="38">
        <f>IF(Weekly[[#This Row],[H Odds &lt;]]="",BG212,IF(AND(Weekly[[#This Row],[H Odds &lt;]]&lt;&gt;"",Weekly[[#This Row],[QDA_P]]=TRUE,Weekly[[#This Row],[Actual]]=TRUE),BG212+Weekly[[#This Row],[H Odds &lt;]]-1,IF(AND(Weekly[[#This Row],[H Odds &lt;]]&lt;&gt;"",Weekly[[#This Row],[QDA_P]]=TRUE,Weekly[[#This Row],[Actual]]=FALSE),BG212-1,BG212)))</f>
        <v>47.279999999999994</v>
      </c>
      <c r="BH213" s="38">
        <f>IF(Weekly[[#This Row],[H Odds &lt;]]="",BH212,IF(AND(Weekly[[#This Row],[H Odds &lt;]]&lt;&gt;"",Weekly[[#This Row],[KNC_P]]=TRUE,Weekly[[#This Row],[Actual]]=TRUE),BH212+Weekly[[#This Row],[H Odds &lt;]]-1,IF(AND(Weekly[[#This Row],[H Odds &lt;]]&lt;&gt;"",Weekly[[#This Row],[KNC_P]]=TRUE,Weekly[[#This Row],[Actual]]=FALSE),BH212-1,BH212)))</f>
        <v>43.55</v>
      </c>
      <c r="BI213" s="38">
        <f>IF(Weekly[[#This Row],[H Odds &lt;]]="",BI212,IF(AND(Weekly[[#This Row],[H Odds &lt;]]&lt;&gt;"",Weekly[[#This Row],[TRUES]]&gt;0,Weekly[[#This Row],[Actual]]=TRUE),BI212+Weekly[[#This Row],[H Odds &lt;]]-1,IF(AND(Weekly[[#This Row],[H Odds &lt;]]&lt;&gt;"",Weekly[[#This Row],[TRUES]]=0),BI212,BI212-1)))</f>
        <v>62.739999999999995</v>
      </c>
      <c r="BJ213" s="38">
        <f>IF(Weekly[[#This Row],[H Odds &lt;]]="",BJ212,IF(AND(Weekly[[#This Row],[H Odds &lt;]]&lt;&gt;"",Weekly[[#This Row],[Actual]]=TRUE),BJ212+Weekly[[#This Row],[H Odds &lt;]]-1,IF(AND(Weekly[[#This Row],[H Odds &lt;]]&lt;&gt;"",Weekly[[#This Row],[Actual]]=FALSE),BJ212-1,BJ212)))</f>
        <v>61.739999999999995</v>
      </c>
      <c r="BK213" s="58">
        <f>IF(AND(Weekly[[#This Row],[TRUES]]&gt;4,Weekly[[#This Row],[Actual]]=TRUE),BK212+Weekly[[#This Row],[BF H Odds]]-1,IF(AND(Weekly[[#This Row],[FALSES]]&gt;4,Weekly[[#This Row],[Actual]]=FALSE),BK212+Weekly[[#This Row],[BF V Odds]]-1,IF(AND(Weekly[[#This Row],[TRUES]]&gt;4,Weekly[[#This Row],[Actual]]=FALSE),BK212-1,IF(AND(Weekly[[#This Row],[FALSES]]&gt;4,Weekly[[#This Row],[Actual]]=TRUE),BK212-1,BK212))))</f>
        <v>36.950000000000024</v>
      </c>
      <c r="BL213" s="58">
        <f>IF(AND(Weekly[[#This Row],[TRUES]]&gt;5,Weekly[[#This Row],[Actual]]=TRUE),BL212+Weekly[[#This Row],[BF H Odds]]-1,IF(AND(Weekly[[#This Row],[FALSES]]&gt;5,Weekly[[#This Row],[Actual]]=FALSE),BL212+Weekly[[#This Row],[BF V Odds]]-1,IF(AND(Weekly[[#This Row],[TRUES]]&gt;5,Weekly[[#This Row],[Actual]]=FALSE),BL212-1,IF(AND(Weekly[[#This Row],[FALSES]]&gt;5,Weekly[[#This Row],[Actual]]=TRUE),BL212-1,BL212))))</f>
        <v>40.840000000000018</v>
      </c>
      <c r="BM213" s="58">
        <f>IF(AND(Weekly[[#This Row],[TRUES]]&gt;6,Weekly[[#This Row],[Actual]]=TRUE),BM212+Weekly[[#This Row],[BF H Odds]]-1,IF(AND(Weekly[[#This Row],[FALSES]]&gt;6,Weekly[[#This Row],[Actual]]=FALSE),BM212+Weekly[[#This Row],[BF V Odds]]-1,IF(AND(Weekly[[#This Row],[TRUES]]&gt;6,Weekly[[#This Row],[Actual]]=FALSE),BM212-1,IF(AND(Weekly[[#This Row],[FALSES]]&gt;6,Weekly[[#This Row],[Actual]]=TRUE),BM212-1,BM212))))</f>
        <v>47.320000000000007</v>
      </c>
    </row>
    <row r="214" spans="1:65" x14ac:dyDescent="0.25">
      <c r="A214" s="34"/>
      <c r="B214" s="10">
        <v>44269</v>
      </c>
      <c r="C214" s="33" t="s">
        <v>16</v>
      </c>
      <c r="D214" s="15" t="s">
        <v>34</v>
      </c>
      <c r="E214" t="b">
        <v>1</v>
      </c>
      <c r="F214" t="b">
        <v>0</v>
      </c>
      <c r="G214" t="b">
        <v>0</v>
      </c>
      <c r="H214" t="b">
        <v>0</v>
      </c>
      <c r="I214" t="b">
        <v>1</v>
      </c>
      <c r="J214" t="b">
        <v>0</v>
      </c>
      <c r="K214" t="b">
        <v>0</v>
      </c>
      <c r="L214" t="b">
        <v>1</v>
      </c>
      <c r="M214" t="s">
        <v>100</v>
      </c>
      <c r="N214">
        <v>5</v>
      </c>
      <c r="O214">
        <f>IF(Weekly[[#This Row],[H/V]]="H",Weekly[[#This Row],[BF H Odds]],IF(Weekly[[#This Row],[H/V]]="V",Weekly[[#This Row],[BF V Odds]],""))</f>
        <v>3.05</v>
      </c>
      <c r="P214" t="b">
        <v>1</v>
      </c>
      <c r="Q214" t="s">
        <v>66</v>
      </c>
      <c r="R214" s="35">
        <f>IFERROR(IF(Weekly[[#This Row],[Won Bet?]]="yes",R213+(Weekly[[#This Row],[BF Odds]]*Weekly[[#This Row],[BF Stake]])-Weekly[[#This Row],[BF Stake]],R213-Weekly[[#This Row],[BF Stake]]),R213)</f>
        <v>210.15</v>
      </c>
      <c r="S214" s="9">
        <f>IFERROR(IF(Weekly[[#This Row],[Won Bet?]]="yes",S213+(((Weekly[[#This Row],[BF Odds]]*Weekly[[#This Row],[BF Stake]])-Weekly[[#This Row],[BF Stake]])*0.95),S213-Weekly[[#This Row],[BF Stake]]),S213)</f>
        <v>203.89250000000004</v>
      </c>
      <c r="T214" s="13">
        <v>1.46</v>
      </c>
      <c r="U214" s="13">
        <v>3.05</v>
      </c>
      <c r="V214" s="24">
        <f>IF(Weekly[[#This Row],[Actual]]="","",IF(AND(Weekly[[#This Row],[SVC_P]]=Weekly[[#This Row],[Actual]],Weekly[[#This Row],[SVC_P]]=TRUE),V213+Weekly[[#This Row],[BF H Odds]]-1,IF(AND(Weekly[[#This Row],[SVC_P]]=Weekly[[#This Row],[Actual]],Weekly[[#This Row],[SVC_P]]=FALSE),V213+Weekly[[#This Row],[BF V Odds]]-1,V213-1)))</f>
        <v>70.160000000000025</v>
      </c>
      <c r="W214" s="24">
        <f>IF(Weekly[[#This Row],[Actual]]="","",IF(AND(Weekly[[#This Row],[SVC_P]]=FALSE,Weekly[[#This Row],[Actual]]=TRUE),W213+Weekly[[#This Row],[BF H Odds]]-1,IF(AND(Weekly[[#This Row],[SVC_P]]=TRUE,Weekly[[#This Row],[Actual]]=FALSE,),W213+Weekly[[#This Row],[BF V Odds]]-1,W213-1)))</f>
        <v>-161.30000000000001</v>
      </c>
      <c r="X214" s="24">
        <f>IF(Weekly[[#This Row],[Actual]]="","",IF(AND(Weekly[[#This Row],[ADBC_P]]=Weekly[[#This Row],[Actual]],Weekly[[#This Row],[ADBC_P]]=TRUE),X213+Weekly[[#This Row],[BF H Odds]]-1,IF(AND(Weekly[[#This Row],[ADBC_P]]=Weekly[[#This Row],[Actual]],Weekly[[#This Row],[ADBC_P]]=FALSE),X213+Weekly[[#This Row],[BF V Odds]]-1,X213-1)))</f>
        <v>46.480000000000018</v>
      </c>
      <c r="Y214" s="24">
        <f>IF(Weekly[[#This Row],[Actual]]="","",IF(AND(Weekly[[#This Row],[ADBC_P]]=FALSE,Weekly[[#This Row],[Actual]]=TRUE),Y213+Weekly[[#This Row],[BF H Odds]]-1,IF(AND(Weekly[[#This Row],[ADBC_P]]=TRUE,Weekly[[#This Row],[Actual]]=FALSE),Y213+Weekly[[#This Row],[BF V Odds]]-1,Y213-1)))</f>
        <v>36.659999999999997</v>
      </c>
      <c r="Z214" s="24">
        <f>IF(Weekly[[#This Row],[Actual]]="","",IF(AND(Weekly[[#This Row],[RFC_P]]=Weekly[[#This Row],[Actual]],Weekly[[#This Row],[RFC_P]]=TRUE),Z213+Weekly[[#This Row],[BF H Odds]]-1,IF(AND(Weekly[[#This Row],[RFC_P]]=Weekly[[#This Row],[Actual]],Weekly[[#This Row],[RFC_P]]=FALSE),Z213+Weekly[[#This Row],[BF V Odds]]-1,Z213-1)))</f>
        <v>33.180000000000028</v>
      </c>
      <c r="AA214" s="24">
        <f>IF(Weekly[[#This Row],[Actual]]="","",IF(AND(Weekly[[#This Row],[RFC_P]]=FALSE,Weekly[[#This Row],[Actual]]=TRUE),AA213+Weekly[[#This Row],[BF H Odds]]-1,IF(AND(Weekly[[#This Row],[RFC_P]]=TRUE,Weekly[[#This Row],[Actual]]=FALSE),AA213+Weekly[[#This Row],[BF V Odds]]-1,AA213-1)))</f>
        <v>49.959999999999994</v>
      </c>
      <c r="AB214" s="24">
        <f>IF(Weekly[[#This Row],[Actual]]="","",IF(AND(Weekly[[#This Row],[GBC_P]]=Weekly[[#This Row],[Actual]],Weekly[[#This Row],[GBC_P]]=TRUE),AB213+Weekly[[#This Row],[BF H Odds]]-1,IF(AND(Weekly[[#This Row],[GBC_P]]=Weekly[[#This Row],[Actual]],Weekly[[#This Row],[GBC_P]]=FALSE),AB213+Weekly[[#This Row],[BF V Odds]]-1,AB213-1)))</f>
        <v>32.120000000000005</v>
      </c>
      <c r="AC214" s="24">
        <f>IF(Weekly[[#This Row],[Actual]]="","",IF(AND(Weekly[[#This Row],[GBC_P]]=FALSE,Weekly[[#This Row],[Actual]]=TRUE),AC213+Weekly[[#This Row],[BF H Odds]]-1,IF(AND(Weekly[[#This Row],[GBC_P]]=TRUE,Weekly[[#This Row],[Actual]]=FALSE),AC213+Weekly[[#This Row],[BF V Odds]]-1,AC213-1)))</f>
        <v>51.019999999999996</v>
      </c>
      <c r="AD214" s="24">
        <f>IF(Weekly[[#This Row],[Actual]]="","",IF(AND(Weekly[[#This Row],[HGBC_P]]=Weekly[[#This Row],[Actual]],Weekly[[#This Row],[HGBC_P]]=TRUE),AD213+Weekly[[#This Row],[BF H Odds]]-1,IF(AND(Weekly[[#This Row],[HGBC_P]]=Weekly[[#This Row],[Actual]],Weekly[[#This Row],[HGBC_P]]=FALSE),AD213+Weekly[[#This Row],[BF V Odds]]-1,AD213-1)))</f>
        <v>31.910000000000039</v>
      </c>
      <c r="AE214" s="24">
        <f>IF(Weekly[[#This Row],[Actual]]="","",IF(AND(Weekly[[#This Row],[HGBC_P]]=FALSE,Weekly[[#This Row],[Actual]]=TRUE),AE213+Weekly[[#This Row],[BF H Odds]]-1,IF(AND(Weekly[[#This Row],[HGBC_P]]=TRUE,Weekly[[#This Row],[Actual]]=FALSE),AE213+Weekly[[#This Row],[BF V Odds]]-1,AE213-1)))</f>
        <v>51.23</v>
      </c>
      <c r="AF214" s="24">
        <f>IF(Weekly[[#This Row],[Actual]]="","",IF(AND(Weekly[[#This Row],[XGB_P]]=Weekly[[#This Row],[Actual]],Weekly[[#This Row],[XGB_P]]=TRUE),AF213+Weekly[[#This Row],[BF H Odds]]-1,IF(AND(Weekly[[#This Row],[XGB_P]]=Weekly[[#This Row],[Actual]],Weekly[[#This Row],[XGB_P]]=FALSE),AF213+Weekly[[#This Row],[BF V Odds]]-1,AF213-1)))</f>
        <v>39.47000000000002</v>
      </c>
      <c r="AG214" s="24">
        <f>IF(Weekly[[#This Row],[Actual]]="","",IF(AND(Weekly[[#This Row],[XGB_P]]=FALSE,Weekly[[#This Row],[Actual]]=TRUE),AG213+Weekly[[#This Row],[BF H Odds]]-1,IF(AND(Weekly[[#This Row],[XGB_P]]=TRUE,Weekly[[#This Row],[Actual]]=FALSE),AG213+Weekly[[#This Row],[BF V Odds]]-1,AG213-1)))</f>
        <v>43.669999999999995</v>
      </c>
      <c r="AH214" s="24">
        <f>IF(Weekly[[#This Row],[Actual]]="","",IF(AND(Weekly[[#This Row],[QDA_P]]=Weekly[[#This Row],[Actual]],Weekly[[#This Row],[QDA_P]]=TRUE),AH213+Weekly[[#This Row],[BF H Odds]]-1,IF(AND(Weekly[[#This Row],[QDA_P]]=Weekly[[#This Row],[Actual]],Weekly[[#This Row],[QDA_P]]=FALSE),AH213+Weekly[[#This Row],[BF V Odds]]-1,AH213-1)))</f>
        <v>20.820000000000014</v>
      </c>
      <c r="AI214" s="24">
        <f>IF(Weekly[[#This Row],[Actual]]="","",IF(AND(Weekly[[#This Row],[QDA_P]]=FALSE,Weekly[[#This Row],[Actual]]=TRUE),AI213+Weekly[[#This Row],[BF H Odds]]-1,IF(AND(Weekly[[#This Row],[QDA_P]]=TRUE,Weekly[[#This Row],[Actual]]=FALSE),AI213+Weekly[[#This Row],[BF V Odds]]-1,AI213-1)))</f>
        <v>62.319999999999993</v>
      </c>
      <c r="AJ214" s="24">
        <f>IF(Weekly[[#This Row],[Actual]]="","",IF(AND(Weekly[[#This Row],[KNC_P]]=FALSE,Weekly[[#This Row],[Actual]]=TRUE),AJ213+Weekly[[#This Row],[BF H Odds]]-1,IF(AND(Weekly[[#This Row],[KNC_P]]=TRUE,Weekly[[#This Row],[Actual]]=FALSE),AJ213+Weekly[[#This Row],[BF V Odds]]-1,AJ213-1)))</f>
        <v>37.809999999999995</v>
      </c>
      <c r="AK214" s="24">
        <f>IF(Weekly[[#This Row],[Actual]]="","",IF(AND(Weekly[[#This Row],[KNC_P]]=FALSE,Weekly[[#This Row],[Actual]]=TRUE),AK213+Weekly[[#This Row],[BF H Odds]]-1,IF(AND(Weekly[[#This Row],[KNC_P]]=TRUE,Weekly[[#This Row],[Actual]]=FALSE),AK213+Weekly[[#This Row],[BF V Odds]]-1,AK213-1)))</f>
        <v>36.70999999999998</v>
      </c>
      <c r="AL214" s="30">
        <f>IF(Weekly[[#This Row],[Actual]]="","",COUNTIF(Weekly[[#This Row],[SVC_P]:[QDA_P]],TRUE))</f>
        <v>2</v>
      </c>
      <c r="AM214" s="30">
        <f>IF(Weekly[[#This Row],[Actual]]="","",COUNTIF(Weekly[[#This Row],[SVC_P]:[QDA_P]],FALSE))</f>
        <v>5</v>
      </c>
      <c r="AN214" s="36" t="str">
        <f>IF(AND(Weekly[[#This Row],[BF V Odds]]&gt;$BO$6,Weekly[[#This Row],[BF V Odds]] &lt; $BO$7),Weekly[[#This Row],[BF V Odds]],"")</f>
        <v/>
      </c>
      <c r="AO214" s="36">
        <f>IF(AND(Weekly[[#This Row],[BF H Odds]]&gt;$BO$6, Weekly[[#This Row],[BF H Odds]] &lt; $BO$7),Weekly[[#This Row],[BF H Odds]],"")</f>
        <v>3.05</v>
      </c>
      <c r="AP214" s="37">
        <f>IF(AND(Weekly[[#This Row],[V Odds &lt;]]="",Weekly[[#This Row],[H Odds &lt;]]=""),AP213,IF(AND(Weekly[[#This Row],[H Odds &lt;]]&lt;&gt;"",Weekly[[#This Row],[SVC_P]]=TRUE,Weekly[[#This Row],[Actual]]=TRUE),AP213+Weekly[[#This Row],[H Odds &lt;]]-1,IF(AND(Weekly[[#This Row],[V Odds &lt;]]&lt;&gt;"",Weekly[[#This Row],[SVC_P]]=FALSE,Weekly[[#This Row],[Actual]]=FALSE),AP213+Weekly[[#This Row],[V Odds &lt;]]-1,IF(AND(Weekly[[#This Row],[V Odds &lt;]]&lt;&gt;"",Weekly[[#This Row],[SVC_P]]=FALSE,Weekly[[#This Row],[Actual]]=TRUE),AP213-1,IF(AND(Weekly[[#This Row],[H Odds &lt;]]&lt;&gt;"",Weekly[[#This Row],[SVC_P]]=TRUE,Weekly[[#This Row],[Actual]]=FALSE),AP213-1,AP213)))))</f>
        <v>69.830000000000013</v>
      </c>
      <c r="AQ214" s="37">
        <f>IF(AND(Weekly[[#This Row],[V Odds &lt;]]="",Weekly[[#This Row],[H Odds &lt;]]=""),AQ213,IF(AND(Weekly[[#This Row],[H Odds &lt;]]&lt;&gt;"",Weekly[[#This Row],[ADBC_P]]=TRUE,Weekly[[#This Row],[Actual]]=TRUE),AQ213+Weekly[[#This Row],[H Odds &lt;]]-1,IF(AND(Weekly[[#This Row],[V Odds &lt;]]&lt;&gt;"",Weekly[[#This Row],[ADBC_P]]=FALSE,Weekly[[#This Row],[Actual]]=FALSE),AQ213+Weekly[[#This Row],[V Odds &lt;]]-1,IF(AND(Weekly[[#This Row],[V Odds &lt;]]&lt;&gt;"",Weekly[[#This Row],[ADBC_P]]=FALSE,Weekly[[#This Row],[Actual]]=TRUE),AQ213-1,IF(AND(Weekly[[#This Row],[H Odds &lt;]]&lt;&gt;"",Weekly[[#This Row],[ADBC_P]]=TRUE,Weekly[[#This Row],[Actual]]=FALSE),AQ213-1,AQ213)))))</f>
        <v>56.879999999999995</v>
      </c>
      <c r="AR214" s="37">
        <f>IF(AND(Weekly[[#This Row],[V Odds &lt;]]="",Weekly[[#This Row],[H Odds &lt;]]=""),AR213,IF(AND(Weekly[[#This Row],[H Odds &lt;]]&lt;&gt;"",Weekly[[#This Row],[RFC_P]]=TRUE,Weekly[[#This Row],[Actual]]=TRUE),AR213+Weekly[[#This Row],[H Odds &lt;]]-1,IF(AND(Weekly[[#This Row],[V Odds &lt;]]&lt;&gt;"",Weekly[[#This Row],[RFC_P]]=FALSE,Weekly[[#This Row],[Actual]]=FALSE),AR213+Weekly[[#This Row],[V Odds &lt;]]-1,IF(AND(Weekly[[#This Row],[V Odds &lt;]]&lt;&gt;"",Weekly[[#This Row],[RFC_P]]=FALSE,Weekly[[#This Row],[Actual]]=TRUE),AR213-1,IF(AND(Weekly[[#This Row],[H Odds &lt;]]&lt;&gt;"",Weekly[[#This Row],[RFC_P]]=TRUE,Weekly[[#This Row],[Actual]]=FALSE),AR213-1,AR213)))))</f>
        <v>52.14</v>
      </c>
      <c r="AS214" s="37">
        <f>IF(AND(Weekly[[#This Row],[V Odds &lt;]]="",Weekly[[#This Row],[H Odds &lt;]]=""),AS213,IF(AND(Weekly[[#This Row],[H Odds &lt;]]&lt;&gt;"",Weekly[[#This Row],[GBC_P]]=TRUE,Weekly[[#This Row],[Actual]]=TRUE),AS213+Weekly[[#This Row],[H Odds &lt;]]-1,IF(AND(Weekly[[#This Row],[V Odds &lt;]]&lt;&gt;"",Weekly[[#This Row],[GBC_P]]=FALSE,Weekly[[#This Row],[Actual]]=FALSE),AS213+Weekly[[#This Row],[V Odds &lt;]]-1,IF(AND(Weekly[[#This Row],[V Odds &lt;]]&lt;&gt;"",Weekly[[#This Row],[GBC_P]]=FALSE,Weekly[[#This Row],[Actual]]=TRUE),AS213-1,IF(AND(Weekly[[#This Row],[H Odds &lt;]]&lt;&gt;"",Weekly[[#This Row],[GBC_P]]=TRUE,Weekly[[#This Row],[Actual]]=FALSE),AS213-1,AS213)))))</f>
        <v>51.58</v>
      </c>
      <c r="AT214" s="37">
        <f>IF(AND(Weekly[[#This Row],[V Odds &lt;]]="",Weekly[[#This Row],[H Odds &lt;]]=""),AT213,IF(AND(Weekly[[#This Row],[H Odds &lt;]]&lt;&gt;"",Weekly[[#This Row],[HGBC_P]]=TRUE,Weekly[[#This Row],[Actual]]=TRUE),AT213+Weekly[[#This Row],[H Odds &lt;]]-1,IF(AND(Weekly[[#This Row],[V Odds &lt;]]&lt;&gt;"",Weekly[[#This Row],[HGBC_P]]=FALSE,Weekly[[#This Row],[Actual]]=FALSE),AT213+Weekly[[#This Row],[V Odds &lt;]]-1,IF(AND(Weekly[[#This Row],[V Odds &lt;]]&lt;&gt;"",Weekly[[#This Row],[HGBC_P]]=FALSE,Weekly[[#This Row],[Actual]]=TRUE),AT213-1,IF(AND(Weekly[[#This Row],[H Odds &lt;]]&lt;&gt;"",Weekly[[#This Row],[HGBC_P]]=TRUE,Weekly[[#This Row],[Actual]]=FALSE),AT213-1,AT213)))))</f>
        <v>51.209999999999994</v>
      </c>
      <c r="AU214" s="37">
        <f>IF(AND(Weekly[[#This Row],[V Odds &lt;]]="",Weekly[[#This Row],[H Odds &lt;]]=""),AU213,IF(AND(Weekly[[#This Row],[H Odds &lt;]]&lt;&gt;"",Weekly[[#This Row],[XGB_P]]=TRUE,Weekly[[#This Row],[Actual]]=TRUE),AU213+Weekly[[#This Row],[H Odds &lt;]]-1,IF(AND(Weekly[[#This Row],[V Odds &lt;]]&lt;&gt;"",Weekly[[#This Row],[XGB_P]]=FALSE,Weekly[[#This Row],[Actual]]=FALSE),AU213+Weekly[[#This Row],[V Odds &lt;]]-1,IF(AND(Weekly[[#This Row],[V Odds &lt;]]&lt;&gt;"",Weekly[[#This Row],[XGB_P]]=FALSE,Weekly[[#This Row],[Actual]]=TRUE),AU213-1,IF(AND(Weekly[[#This Row],[H Odds &lt;]]&lt;&gt;"",Weekly[[#This Row],[XGB_P]]=TRUE,Weekly[[#This Row],[Actual]]=FALSE),AU213-1,AU213)))))</f>
        <v>53.510000000000005</v>
      </c>
      <c r="AV214" s="37">
        <f>IF(AND(Weekly[[#This Row],[V Odds &lt;]]="",Weekly[[#This Row],[H Odds &lt;]]=""),AV213,IF(AND(Weekly[[#This Row],[H Odds &lt;]]&lt;&gt;"",Weekly[[#This Row],[QDA_P]]=TRUE,Weekly[[#This Row],[Actual]]=TRUE),AV213+Weekly[[#This Row],[H Odds &lt;]]-1,IF(AND(Weekly[[#This Row],[V Odds &lt;]]&lt;&gt;"",Weekly[[#This Row],[QDA_P]]=FALSE,Weekly[[#This Row],[Actual]]=FALSE),AV213+Weekly[[#This Row],[V Odds &lt;]]-1,IF(AND(Weekly[[#This Row],[V Odds &lt;]]&lt;&gt;"",Weekly[[#This Row],[QDA_P]]=FALSE,Weekly[[#This Row],[Actual]]=TRUE),AV213-1,IF(AND(Weekly[[#This Row],[H Odds &lt;]]&lt;&gt;"",Weekly[[#This Row],[QDA_P]]=TRUE,Weekly[[#This Row],[Actual]]=FALSE),AV213-1,AV213)))))</f>
        <v>52.949999999999989</v>
      </c>
      <c r="AW214" s="37">
        <f>IF(AND(Weekly[[#This Row],[H Odds &lt;]]="",Weekly[[#This Row],[V Odds &lt;]]=""),AW213,IF(AND(Weekly[[#This Row],[KNC_P]]=Weekly[[#This Row],[Actual]],Weekly[[#This Row],[KNC_P]]=TRUE),AW213+Weekly[[#This Row],[BF H Odds]]-1,IF(AND(Weekly[[#This Row],[KNC_P]]=Weekly[[#This Row],[Actual]],Weekly[[#This Row],[KNC_P]]=FALSE),AW213+Weekly[[#This Row],[BF V Odds]]-1,AW213-1)))</f>
        <v>49.01</v>
      </c>
      <c r="AX214" s="37">
        <f>IF(AND(Weekly[[#This Row],[V Odds &lt;]]="",Weekly[[#This Row],[H Odds &lt;]]=""),AX213,IF(AND(Weekly[[#This Row],[V Odds &lt;]]&lt;&gt;"",Weekly[[#This Row],[FALSES]]&gt;0,Weekly[[#This Row],[Actual]]=FALSE),AX213+Weekly[[#This Row],[V Odds &lt;]]-1,IF(AND(Weekly[[#This Row],[H Odds &lt;]]&lt;&gt;"",Weekly[[#This Row],[TRUES]]&gt;0,Weekly[[#This Row],[Actual]]=TRUE),AX213+Weekly[[#This Row],[H Odds &lt;]]-1,IF(AND(Weekly[[#This Row],[V Odds &lt;]]&lt;&gt;"",Weekly[[#This Row],[FALSES]]=0),AX213,IF(AND(Weekly[[#This Row],[H Odds &lt;]]&lt;&gt;"",Weekly[[#This Row],[TRUES]]=0),AX213,AX213-1)))))</f>
        <v>76.599999999999994</v>
      </c>
      <c r="AY214" s="37">
        <f>IF(AND(Weekly[[#This Row],[V Odds &lt;]]="",Weekly[[#This Row],[H Odds &lt;]]=""),AY213,IF(AND(Weekly[[#This Row],[V Odds &lt;]]&lt;&gt;"",Weekly[[#This Row],[FALSES]]&gt;0,Weekly[[#This Row],[Actual]]=FALSE),AY213+((Weekly[[#This Row],[V Odds &lt;]]-1)*0.92),IF(AND(Weekly[[#This Row],[H Odds &lt;]]&lt;&gt;"",Weekly[[#This Row],[TRUES]]&gt;0,Weekly[[#This Row],[Actual]]=TRUE),AY213+((Weekly[[#This Row],[H Odds &lt;]]-1)*0.92),IF(AND(Weekly[[#This Row],[V Odds &lt;]]&lt;&gt;"",Weekly[[#This Row],[FALSES]]=0),AY213,IF(AND(Weekly[[#This Row],[H Odds &lt;]]&lt;&gt;"",Weekly[[#This Row],[TRUES]]=0),AY213,AY213-1)))))</f>
        <v>71.512000000000015</v>
      </c>
      <c r="AZ214" s="37">
        <f>IF(AND(Weekly[[#This Row],[V Odds &lt;]]="",Weekly[[#This Row],[H Odds &lt;]]=""),AZ213,IF(AND(Weekly[[#This Row],[V Odds &lt;]]&lt;&gt;"",Weekly[[#This Row],[Actual]]=FALSE),AZ213+Weekly[[#This Row],[V Odds &lt;]]-1,IF(AND(Weekly[[#This Row],[H Odds &lt;]]&lt;&gt;"",Weekly[[#This Row],[Actual]]=TRUE),AZ213+Weekly[[#This Row],[H Odds &lt;]]-1,AZ213-1)))</f>
        <v>76.569999999999993</v>
      </c>
      <c r="BA214" s="38">
        <f>IF(Weekly[[#This Row],[H Odds &lt;]]="",BA213,IF(AND(Weekly[[#This Row],[H Odds &lt;]]&lt;&gt;"",Weekly[[#This Row],[SVC_P]]=TRUE,Weekly[[#This Row],[Actual]]=TRUE),BA213+Weekly[[#This Row],[H Odds &lt;]]-1,IF(AND(Weekly[[#This Row],[H Odds &lt;]]&lt;&gt;"",Weekly[[#This Row],[SVC_P]]=TRUE,Weekly[[#This Row],[Actual]]=FALSE),BA213-1,BA213)))</f>
        <v>64.789999999999992</v>
      </c>
      <c r="BB214" s="38">
        <f>IF(Weekly[[#This Row],[H Odds &lt;]]="",BB213,IF(AND(Weekly[[#This Row],[H Odds &lt;]]&lt;&gt;"",Weekly[[#This Row],[ADBC_P]]=TRUE,Weekly[[#This Row],[Actual]]=TRUE),BB213+Weekly[[#This Row],[H Odds &lt;]]-1,IF(AND(Weekly[[#This Row],[H Odds &lt;]]&lt;&gt;"",Weekly[[#This Row],[ADBC_P]]=TRUE,Weekly[[#This Row],[Actual]]=FALSE),BB213-1,BB213)))</f>
        <v>48.559999999999995</v>
      </c>
      <c r="BC214" s="38">
        <f>IF(Weekly[[#This Row],[H Odds &lt;]]="",BC213,IF(AND(Weekly[[#This Row],[H Odds &lt;]]&lt;&gt;"",Weekly[[#This Row],[RFC_P]]=TRUE,Weekly[[#This Row],[Actual]]=TRUE),BC213+Weekly[[#This Row],[H Odds &lt;]]-1,IF(AND(Weekly[[#This Row],[H Odds &lt;]]&lt;&gt;"",Weekly[[#This Row],[RFC_P]]=TRUE,Weekly[[#This Row],[Actual]]=FALSE),BC213-1,BC213)))</f>
        <v>47.309999999999995</v>
      </c>
      <c r="BD214" s="38">
        <f>IF(Weekly[[#This Row],[H Odds &lt;]]="",BD213,IF(AND(Weekly[[#This Row],[H Odds &lt;]]&lt;&gt;"",Weekly[[#This Row],[GBC_P]]=TRUE,Weekly[[#This Row],[Actual]]=TRUE),BD213+Weekly[[#This Row],[H Odds &lt;]]-1,IF(AND(Weekly[[#This Row],[H Odds &lt;]]&lt;&gt;"",Weekly[[#This Row],[GBC_P]]=TRUE,Weekly[[#This Row],[Actual]]=FALSE),BD213-1,BD213)))</f>
        <v>48.26</v>
      </c>
      <c r="BE214" s="38">
        <f>IF(Weekly[[#This Row],[H Odds &lt;]]="",BE213,IF(AND(Weekly[[#This Row],[H Odds &lt;]]&lt;&gt;"",Weekly[[#This Row],[HGBC_P]]=TRUE,Weekly[[#This Row],[Actual]]=TRUE),BE213+Weekly[[#This Row],[H Odds &lt;]]-1,IF(AND(Weekly[[#This Row],[H Odds &lt;]]&lt;&gt;"",Weekly[[#This Row],[HGBC_P]]=TRUE,Weekly[[#This Row],[Actual]]=FALSE),BE213-1,BE213)))</f>
        <v>50.609999999999992</v>
      </c>
      <c r="BF214" s="38">
        <f>IF(Weekly[[#This Row],[H Odds &lt;]]="",BF213,IF(AND(Weekly[[#This Row],[H Odds &lt;]]&lt;&gt;"",Weekly[[#This Row],[XGB_P]]=TRUE,Weekly[[#This Row],[Actual]]=TRUE),BF213+Weekly[[#This Row],[H Odds &lt;]]-1,IF(AND(Weekly[[#This Row],[H Odds &lt;]]&lt;&gt;"",Weekly[[#This Row],[XGB_P]]=TRUE,Weekly[[#This Row],[Actual]]=FALSE),BF213-1,BF213)))</f>
        <v>50.78</v>
      </c>
      <c r="BG214" s="38">
        <f>IF(Weekly[[#This Row],[H Odds &lt;]]="",BG213,IF(AND(Weekly[[#This Row],[H Odds &lt;]]&lt;&gt;"",Weekly[[#This Row],[QDA_P]]=TRUE,Weekly[[#This Row],[Actual]]=TRUE),BG213+Weekly[[#This Row],[H Odds &lt;]]-1,IF(AND(Weekly[[#This Row],[H Odds &lt;]]&lt;&gt;"",Weekly[[#This Row],[QDA_P]]=TRUE,Weekly[[#This Row],[Actual]]=FALSE),BG213-1,BG213)))</f>
        <v>47.279999999999994</v>
      </c>
      <c r="BH214" s="38">
        <f>IF(Weekly[[#This Row],[H Odds &lt;]]="",BH213,IF(AND(Weekly[[#This Row],[H Odds &lt;]]&lt;&gt;"",Weekly[[#This Row],[KNC_P]]=TRUE,Weekly[[#This Row],[Actual]]=TRUE),BH213+Weekly[[#This Row],[H Odds &lt;]]-1,IF(AND(Weekly[[#This Row],[H Odds &lt;]]&lt;&gt;"",Weekly[[#This Row],[KNC_P]]=TRUE,Weekly[[#This Row],[Actual]]=FALSE),BH213-1,BH213)))</f>
        <v>45.599999999999994</v>
      </c>
      <c r="BI214" s="38">
        <f>IF(Weekly[[#This Row],[H Odds &lt;]]="",BI213,IF(AND(Weekly[[#This Row],[H Odds &lt;]]&lt;&gt;"",Weekly[[#This Row],[TRUES]]&gt;0,Weekly[[#This Row],[Actual]]=TRUE),BI213+Weekly[[#This Row],[H Odds &lt;]]-1,IF(AND(Weekly[[#This Row],[H Odds &lt;]]&lt;&gt;"",Weekly[[#This Row],[TRUES]]=0),BI213,BI213-1)))</f>
        <v>64.789999999999992</v>
      </c>
      <c r="BJ214" s="38">
        <f>IF(Weekly[[#This Row],[H Odds &lt;]]="",BJ213,IF(AND(Weekly[[#This Row],[H Odds &lt;]]&lt;&gt;"",Weekly[[#This Row],[Actual]]=TRUE),BJ213+Weekly[[#This Row],[H Odds &lt;]]-1,IF(AND(Weekly[[#This Row],[H Odds &lt;]]&lt;&gt;"",Weekly[[#This Row],[Actual]]=FALSE),BJ213-1,BJ213)))</f>
        <v>63.789999999999992</v>
      </c>
      <c r="BK214" s="58">
        <f>IF(AND(Weekly[[#This Row],[TRUES]]&gt;4,Weekly[[#This Row],[Actual]]=TRUE),BK213+Weekly[[#This Row],[BF H Odds]]-1,IF(AND(Weekly[[#This Row],[FALSES]]&gt;4,Weekly[[#This Row],[Actual]]=FALSE),BK213+Weekly[[#This Row],[BF V Odds]]-1,IF(AND(Weekly[[#This Row],[TRUES]]&gt;4,Weekly[[#This Row],[Actual]]=FALSE),BK213-1,IF(AND(Weekly[[#This Row],[FALSES]]&gt;4,Weekly[[#This Row],[Actual]]=TRUE),BK213-1,BK213))))</f>
        <v>35.950000000000024</v>
      </c>
      <c r="BL214" s="58">
        <f>IF(AND(Weekly[[#This Row],[TRUES]]&gt;5,Weekly[[#This Row],[Actual]]=TRUE),BL213+Weekly[[#This Row],[BF H Odds]]-1,IF(AND(Weekly[[#This Row],[FALSES]]&gt;5,Weekly[[#This Row],[Actual]]=FALSE),BL213+Weekly[[#This Row],[BF V Odds]]-1,IF(AND(Weekly[[#This Row],[TRUES]]&gt;5,Weekly[[#This Row],[Actual]]=FALSE),BL213-1,IF(AND(Weekly[[#This Row],[FALSES]]&gt;5,Weekly[[#This Row],[Actual]]=TRUE),BL213-1,BL213))))</f>
        <v>40.840000000000018</v>
      </c>
      <c r="BM214" s="58">
        <f>IF(AND(Weekly[[#This Row],[TRUES]]&gt;6,Weekly[[#This Row],[Actual]]=TRUE),BM213+Weekly[[#This Row],[BF H Odds]]-1,IF(AND(Weekly[[#This Row],[FALSES]]&gt;6,Weekly[[#This Row],[Actual]]=FALSE),BM213+Weekly[[#This Row],[BF V Odds]]-1,IF(AND(Weekly[[#This Row],[TRUES]]&gt;6,Weekly[[#This Row],[Actual]]=FALSE),BM213-1,IF(AND(Weekly[[#This Row],[FALSES]]&gt;6,Weekly[[#This Row],[Actual]]=TRUE),BM213-1,BM213))))</f>
        <v>47.320000000000007</v>
      </c>
    </row>
    <row r="215" spans="1:65" x14ac:dyDescent="0.25">
      <c r="A215" s="34"/>
      <c r="B215" s="10">
        <v>44270</v>
      </c>
      <c r="C215" s="33" t="s">
        <v>13</v>
      </c>
      <c r="D215" s="15" t="s">
        <v>27</v>
      </c>
      <c r="E215" t="b">
        <v>1</v>
      </c>
      <c r="F215" t="b">
        <v>1</v>
      </c>
      <c r="G215" t="b">
        <v>1</v>
      </c>
      <c r="H215" t="b">
        <v>1</v>
      </c>
      <c r="I215" t="b">
        <v>1</v>
      </c>
      <c r="J215" t="b">
        <v>1</v>
      </c>
      <c r="K215" t="b">
        <v>0</v>
      </c>
      <c r="L215" t="b">
        <v>1</v>
      </c>
      <c r="O215" t="str">
        <f>IF(Weekly[[#This Row],[H/V]]="H",Weekly[[#This Row],[BF H Odds]],IF(Weekly[[#This Row],[H/V]]="V",Weekly[[#This Row],[BF V Odds]],""))</f>
        <v/>
      </c>
      <c r="P215" t="b">
        <v>1</v>
      </c>
      <c r="R215" s="35">
        <f>IFERROR(IF(Weekly[[#This Row],[Won Bet?]]="yes",R214+(Weekly[[#This Row],[BF Odds]]*Weekly[[#This Row],[BF Stake]])-Weekly[[#This Row],[BF Stake]],R214-Weekly[[#This Row],[BF Stake]]),R214)</f>
        <v>210.15</v>
      </c>
      <c r="S215" s="9">
        <f>IFERROR(IF(Weekly[[#This Row],[Won Bet?]]="yes",S214+(((Weekly[[#This Row],[BF Odds]]*Weekly[[#This Row],[BF Stake]])-Weekly[[#This Row],[BF Stake]])*0.95),S214-Weekly[[#This Row],[BF Stake]]),S214)</f>
        <v>203.89250000000004</v>
      </c>
      <c r="T215" s="13">
        <v>2.4</v>
      </c>
      <c r="U215" s="13">
        <v>1.65</v>
      </c>
      <c r="V215" s="24">
        <f>IF(Weekly[[#This Row],[Actual]]="","",IF(AND(Weekly[[#This Row],[SVC_P]]=Weekly[[#This Row],[Actual]],Weekly[[#This Row],[SVC_P]]=TRUE),V214+Weekly[[#This Row],[BF H Odds]]-1,IF(AND(Weekly[[#This Row],[SVC_P]]=Weekly[[#This Row],[Actual]],Weekly[[#This Row],[SVC_P]]=FALSE),V214+Weekly[[#This Row],[BF V Odds]]-1,V214-1)))</f>
        <v>70.810000000000031</v>
      </c>
      <c r="W215" s="24">
        <f>IF(Weekly[[#This Row],[Actual]]="","",IF(AND(Weekly[[#This Row],[SVC_P]]=FALSE,Weekly[[#This Row],[Actual]]=TRUE),W214+Weekly[[#This Row],[BF H Odds]]-1,IF(AND(Weekly[[#This Row],[SVC_P]]=TRUE,Weekly[[#This Row],[Actual]]=FALSE,),W214+Weekly[[#This Row],[BF V Odds]]-1,W214-1)))</f>
        <v>-162.30000000000001</v>
      </c>
      <c r="X215" s="24">
        <f>IF(Weekly[[#This Row],[Actual]]="","",IF(AND(Weekly[[#This Row],[ADBC_P]]=Weekly[[#This Row],[Actual]],Weekly[[#This Row],[ADBC_P]]=TRUE),X214+Weekly[[#This Row],[BF H Odds]]-1,IF(AND(Weekly[[#This Row],[ADBC_P]]=Weekly[[#This Row],[Actual]],Weekly[[#This Row],[ADBC_P]]=FALSE),X214+Weekly[[#This Row],[BF V Odds]]-1,X214-1)))</f>
        <v>47.130000000000017</v>
      </c>
      <c r="Y215" s="24">
        <f>IF(Weekly[[#This Row],[Actual]]="","",IF(AND(Weekly[[#This Row],[ADBC_P]]=FALSE,Weekly[[#This Row],[Actual]]=TRUE),Y214+Weekly[[#This Row],[BF H Odds]]-1,IF(AND(Weekly[[#This Row],[ADBC_P]]=TRUE,Weekly[[#This Row],[Actual]]=FALSE),Y214+Weekly[[#This Row],[BF V Odds]]-1,Y214-1)))</f>
        <v>35.659999999999997</v>
      </c>
      <c r="Z215" s="24">
        <f>IF(Weekly[[#This Row],[Actual]]="","",IF(AND(Weekly[[#This Row],[RFC_P]]=Weekly[[#This Row],[Actual]],Weekly[[#This Row],[RFC_P]]=TRUE),Z214+Weekly[[#This Row],[BF H Odds]]-1,IF(AND(Weekly[[#This Row],[RFC_P]]=Weekly[[#This Row],[Actual]],Weekly[[#This Row],[RFC_P]]=FALSE),Z214+Weekly[[#This Row],[BF V Odds]]-1,Z214-1)))</f>
        <v>33.830000000000027</v>
      </c>
      <c r="AA215" s="24">
        <f>IF(Weekly[[#This Row],[Actual]]="","",IF(AND(Weekly[[#This Row],[RFC_P]]=FALSE,Weekly[[#This Row],[Actual]]=TRUE),AA214+Weekly[[#This Row],[BF H Odds]]-1,IF(AND(Weekly[[#This Row],[RFC_P]]=TRUE,Weekly[[#This Row],[Actual]]=FALSE),AA214+Weekly[[#This Row],[BF V Odds]]-1,AA214-1)))</f>
        <v>48.959999999999994</v>
      </c>
      <c r="AB215" s="24">
        <f>IF(Weekly[[#This Row],[Actual]]="","",IF(AND(Weekly[[#This Row],[GBC_P]]=Weekly[[#This Row],[Actual]],Weekly[[#This Row],[GBC_P]]=TRUE),AB214+Weekly[[#This Row],[BF H Odds]]-1,IF(AND(Weekly[[#This Row],[GBC_P]]=Weekly[[#This Row],[Actual]],Weekly[[#This Row],[GBC_P]]=FALSE),AB214+Weekly[[#This Row],[BF V Odds]]-1,AB214-1)))</f>
        <v>32.770000000000003</v>
      </c>
      <c r="AC215" s="24">
        <f>IF(Weekly[[#This Row],[Actual]]="","",IF(AND(Weekly[[#This Row],[GBC_P]]=FALSE,Weekly[[#This Row],[Actual]]=TRUE),AC214+Weekly[[#This Row],[BF H Odds]]-1,IF(AND(Weekly[[#This Row],[GBC_P]]=TRUE,Weekly[[#This Row],[Actual]]=FALSE),AC214+Weekly[[#This Row],[BF V Odds]]-1,AC214-1)))</f>
        <v>50.019999999999996</v>
      </c>
      <c r="AD215" s="24">
        <f>IF(Weekly[[#This Row],[Actual]]="","",IF(AND(Weekly[[#This Row],[HGBC_P]]=Weekly[[#This Row],[Actual]],Weekly[[#This Row],[HGBC_P]]=TRUE),AD214+Weekly[[#This Row],[BF H Odds]]-1,IF(AND(Weekly[[#This Row],[HGBC_P]]=Weekly[[#This Row],[Actual]],Weekly[[#This Row],[HGBC_P]]=FALSE),AD214+Weekly[[#This Row],[BF V Odds]]-1,AD214-1)))</f>
        <v>32.560000000000038</v>
      </c>
      <c r="AE215" s="24">
        <f>IF(Weekly[[#This Row],[Actual]]="","",IF(AND(Weekly[[#This Row],[HGBC_P]]=FALSE,Weekly[[#This Row],[Actual]]=TRUE),AE214+Weekly[[#This Row],[BF H Odds]]-1,IF(AND(Weekly[[#This Row],[HGBC_P]]=TRUE,Weekly[[#This Row],[Actual]]=FALSE),AE214+Weekly[[#This Row],[BF V Odds]]-1,AE214-1)))</f>
        <v>50.23</v>
      </c>
      <c r="AF215" s="24">
        <f>IF(Weekly[[#This Row],[Actual]]="","",IF(AND(Weekly[[#This Row],[XGB_P]]=Weekly[[#This Row],[Actual]],Weekly[[#This Row],[XGB_P]]=TRUE),AF214+Weekly[[#This Row],[BF H Odds]]-1,IF(AND(Weekly[[#This Row],[XGB_P]]=Weekly[[#This Row],[Actual]],Weekly[[#This Row],[XGB_P]]=FALSE),AF214+Weekly[[#This Row],[BF V Odds]]-1,AF214-1)))</f>
        <v>40.120000000000019</v>
      </c>
      <c r="AG215" s="24">
        <f>IF(Weekly[[#This Row],[Actual]]="","",IF(AND(Weekly[[#This Row],[XGB_P]]=FALSE,Weekly[[#This Row],[Actual]]=TRUE),AG214+Weekly[[#This Row],[BF H Odds]]-1,IF(AND(Weekly[[#This Row],[XGB_P]]=TRUE,Weekly[[#This Row],[Actual]]=FALSE),AG214+Weekly[[#This Row],[BF V Odds]]-1,AG214-1)))</f>
        <v>42.669999999999995</v>
      </c>
      <c r="AH215" s="24">
        <f>IF(Weekly[[#This Row],[Actual]]="","",IF(AND(Weekly[[#This Row],[QDA_P]]=Weekly[[#This Row],[Actual]],Weekly[[#This Row],[QDA_P]]=TRUE),AH214+Weekly[[#This Row],[BF H Odds]]-1,IF(AND(Weekly[[#This Row],[QDA_P]]=Weekly[[#This Row],[Actual]],Weekly[[#This Row],[QDA_P]]=FALSE),AH214+Weekly[[#This Row],[BF V Odds]]-1,AH214-1)))</f>
        <v>19.820000000000014</v>
      </c>
      <c r="AI215" s="24">
        <f>IF(Weekly[[#This Row],[Actual]]="","",IF(AND(Weekly[[#This Row],[QDA_P]]=FALSE,Weekly[[#This Row],[Actual]]=TRUE),AI214+Weekly[[#This Row],[BF H Odds]]-1,IF(AND(Weekly[[#This Row],[QDA_P]]=TRUE,Weekly[[#This Row],[Actual]]=FALSE),AI214+Weekly[[#This Row],[BF V Odds]]-1,AI214-1)))</f>
        <v>62.969999999999992</v>
      </c>
      <c r="AJ215" s="24">
        <f>IF(Weekly[[#This Row],[Actual]]="","",IF(AND(Weekly[[#This Row],[KNC_P]]=FALSE,Weekly[[#This Row],[Actual]]=TRUE),AJ214+Weekly[[#This Row],[BF H Odds]]-1,IF(AND(Weekly[[#This Row],[KNC_P]]=TRUE,Weekly[[#This Row],[Actual]]=FALSE),AJ214+Weekly[[#This Row],[BF V Odds]]-1,AJ214-1)))</f>
        <v>36.809999999999995</v>
      </c>
      <c r="AK215" s="24">
        <f>IF(Weekly[[#This Row],[Actual]]="","",IF(AND(Weekly[[#This Row],[KNC_P]]=FALSE,Weekly[[#This Row],[Actual]]=TRUE),AK214+Weekly[[#This Row],[BF H Odds]]-1,IF(AND(Weekly[[#This Row],[KNC_P]]=TRUE,Weekly[[#This Row],[Actual]]=FALSE),AK214+Weekly[[#This Row],[BF V Odds]]-1,AK214-1)))</f>
        <v>35.70999999999998</v>
      </c>
      <c r="AL215" s="30">
        <f>IF(Weekly[[#This Row],[Actual]]="","",COUNTIF(Weekly[[#This Row],[SVC_P]:[QDA_P]],TRUE))</f>
        <v>6</v>
      </c>
      <c r="AM215" s="30">
        <f>IF(Weekly[[#This Row],[Actual]]="","",COUNTIF(Weekly[[#This Row],[SVC_P]:[QDA_P]],FALSE))</f>
        <v>1</v>
      </c>
      <c r="AN215" s="36" t="str">
        <f>IF(AND(Weekly[[#This Row],[BF V Odds]]&gt;$BO$6,Weekly[[#This Row],[BF V Odds]] &lt; $BO$7),Weekly[[#This Row],[BF V Odds]],"")</f>
        <v/>
      </c>
      <c r="AO215" s="36" t="str">
        <f>IF(AND(Weekly[[#This Row],[BF H Odds]]&gt;$BO$6, Weekly[[#This Row],[BF H Odds]] &lt; $BO$7),Weekly[[#This Row],[BF H Odds]],"")</f>
        <v/>
      </c>
      <c r="AP215" s="37">
        <f>IF(AND(Weekly[[#This Row],[V Odds &lt;]]="",Weekly[[#This Row],[H Odds &lt;]]=""),AP214,IF(AND(Weekly[[#This Row],[H Odds &lt;]]&lt;&gt;"",Weekly[[#This Row],[SVC_P]]=TRUE,Weekly[[#This Row],[Actual]]=TRUE),AP214+Weekly[[#This Row],[H Odds &lt;]]-1,IF(AND(Weekly[[#This Row],[V Odds &lt;]]&lt;&gt;"",Weekly[[#This Row],[SVC_P]]=FALSE,Weekly[[#This Row],[Actual]]=FALSE),AP214+Weekly[[#This Row],[V Odds &lt;]]-1,IF(AND(Weekly[[#This Row],[V Odds &lt;]]&lt;&gt;"",Weekly[[#This Row],[SVC_P]]=FALSE,Weekly[[#This Row],[Actual]]=TRUE),AP214-1,IF(AND(Weekly[[#This Row],[H Odds &lt;]]&lt;&gt;"",Weekly[[#This Row],[SVC_P]]=TRUE,Weekly[[#This Row],[Actual]]=FALSE),AP214-1,AP214)))))</f>
        <v>69.830000000000013</v>
      </c>
      <c r="AQ215" s="37">
        <f>IF(AND(Weekly[[#This Row],[V Odds &lt;]]="",Weekly[[#This Row],[H Odds &lt;]]=""),AQ214,IF(AND(Weekly[[#This Row],[H Odds &lt;]]&lt;&gt;"",Weekly[[#This Row],[ADBC_P]]=TRUE,Weekly[[#This Row],[Actual]]=TRUE),AQ214+Weekly[[#This Row],[H Odds &lt;]]-1,IF(AND(Weekly[[#This Row],[V Odds &lt;]]&lt;&gt;"",Weekly[[#This Row],[ADBC_P]]=FALSE,Weekly[[#This Row],[Actual]]=FALSE),AQ214+Weekly[[#This Row],[V Odds &lt;]]-1,IF(AND(Weekly[[#This Row],[V Odds &lt;]]&lt;&gt;"",Weekly[[#This Row],[ADBC_P]]=FALSE,Weekly[[#This Row],[Actual]]=TRUE),AQ214-1,IF(AND(Weekly[[#This Row],[H Odds &lt;]]&lt;&gt;"",Weekly[[#This Row],[ADBC_P]]=TRUE,Weekly[[#This Row],[Actual]]=FALSE),AQ214-1,AQ214)))))</f>
        <v>56.879999999999995</v>
      </c>
      <c r="AR215" s="37">
        <f>IF(AND(Weekly[[#This Row],[V Odds &lt;]]="",Weekly[[#This Row],[H Odds &lt;]]=""),AR214,IF(AND(Weekly[[#This Row],[H Odds &lt;]]&lt;&gt;"",Weekly[[#This Row],[RFC_P]]=TRUE,Weekly[[#This Row],[Actual]]=TRUE),AR214+Weekly[[#This Row],[H Odds &lt;]]-1,IF(AND(Weekly[[#This Row],[V Odds &lt;]]&lt;&gt;"",Weekly[[#This Row],[RFC_P]]=FALSE,Weekly[[#This Row],[Actual]]=FALSE),AR214+Weekly[[#This Row],[V Odds &lt;]]-1,IF(AND(Weekly[[#This Row],[V Odds &lt;]]&lt;&gt;"",Weekly[[#This Row],[RFC_P]]=FALSE,Weekly[[#This Row],[Actual]]=TRUE),AR214-1,IF(AND(Weekly[[#This Row],[H Odds &lt;]]&lt;&gt;"",Weekly[[#This Row],[RFC_P]]=TRUE,Weekly[[#This Row],[Actual]]=FALSE),AR214-1,AR214)))))</f>
        <v>52.14</v>
      </c>
      <c r="AS215" s="37">
        <f>IF(AND(Weekly[[#This Row],[V Odds &lt;]]="",Weekly[[#This Row],[H Odds &lt;]]=""),AS214,IF(AND(Weekly[[#This Row],[H Odds &lt;]]&lt;&gt;"",Weekly[[#This Row],[GBC_P]]=TRUE,Weekly[[#This Row],[Actual]]=TRUE),AS214+Weekly[[#This Row],[H Odds &lt;]]-1,IF(AND(Weekly[[#This Row],[V Odds &lt;]]&lt;&gt;"",Weekly[[#This Row],[GBC_P]]=FALSE,Weekly[[#This Row],[Actual]]=FALSE),AS214+Weekly[[#This Row],[V Odds &lt;]]-1,IF(AND(Weekly[[#This Row],[V Odds &lt;]]&lt;&gt;"",Weekly[[#This Row],[GBC_P]]=FALSE,Weekly[[#This Row],[Actual]]=TRUE),AS214-1,IF(AND(Weekly[[#This Row],[H Odds &lt;]]&lt;&gt;"",Weekly[[#This Row],[GBC_P]]=TRUE,Weekly[[#This Row],[Actual]]=FALSE),AS214-1,AS214)))))</f>
        <v>51.58</v>
      </c>
      <c r="AT215" s="37">
        <f>IF(AND(Weekly[[#This Row],[V Odds &lt;]]="",Weekly[[#This Row],[H Odds &lt;]]=""),AT214,IF(AND(Weekly[[#This Row],[H Odds &lt;]]&lt;&gt;"",Weekly[[#This Row],[HGBC_P]]=TRUE,Weekly[[#This Row],[Actual]]=TRUE),AT214+Weekly[[#This Row],[H Odds &lt;]]-1,IF(AND(Weekly[[#This Row],[V Odds &lt;]]&lt;&gt;"",Weekly[[#This Row],[HGBC_P]]=FALSE,Weekly[[#This Row],[Actual]]=FALSE),AT214+Weekly[[#This Row],[V Odds &lt;]]-1,IF(AND(Weekly[[#This Row],[V Odds &lt;]]&lt;&gt;"",Weekly[[#This Row],[HGBC_P]]=FALSE,Weekly[[#This Row],[Actual]]=TRUE),AT214-1,IF(AND(Weekly[[#This Row],[H Odds &lt;]]&lt;&gt;"",Weekly[[#This Row],[HGBC_P]]=TRUE,Weekly[[#This Row],[Actual]]=FALSE),AT214-1,AT214)))))</f>
        <v>51.209999999999994</v>
      </c>
      <c r="AU215" s="37">
        <f>IF(AND(Weekly[[#This Row],[V Odds &lt;]]="",Weekly[[#This Row],[H Odds &lt;]]=""),AU214,IF(AND(Weekly[[#This Row],[H Odds &lt;]]&lt;&gt;"",Weekly[[#This Row],[XGB_P]]=TRUE,Weekly[[#This Row],[Actual]]=TRUE),AU214+Weekly[[#This Row],[H Odds &lt;]]-1,IF(AND(Weekly[[#This Row],[V Odds &lt;]]&lt;&gt;"",Weekly[[#This Row],[XGB_P]]=FALSE,Weekly[[#This Row],[Actual]]=FALSE),AU214+Weekly[[#This Row],[V Odds &lt;]]-1,IF(AND(Weekly[[#This Row],[V Odds &lt;]]&lt;&gt;"",Weekly[[#This Row],[XGB_P]]=FALSE,Weekly[[#This Row],[Actual]]=TRUE),AU214-1,IF(AND(Weekly[[#This Row],[H Odds &lt;]]&lt;&gt;"",Weekly[[#This Row],[XGB_P]]=TRUE,Weekly[[#This Row],[Actual]]=FALSE),AU214-1,AU214)))))</f>
        <v>53.510000000000005</v>
      </c>
      <c r="AV215" s="37">
        <f>IF(AND(Weekly[[#This Row],[V Odds &lt;]]="",Weekly[[#This Row],[H Odds &lt;]]=""),AV214,IF(AND(Weekly[[#This Row],[H Odds &lt;]]&lt;&gt;"",Weekly[[#This Row],[QDA_P]]=TRUE,Weekly[[#This Row],[Actual]]=TRUE),AV214+Weekly[[#This Row],[H Odds &lt;]]-1,IF(AND(Weekly[[#This Row],[V Odds &lt;]]&lt;&gt;"",Weekly[[#This Row],[QDA_P]]=FALSE,Weekly[[#This Row],[Actual]]=FALSE),AV214+Weekly[[#This Row],[V Odds &lt;]]-1,IF(AND(Weekly[[#This Row],[V Odds &lt;]]&lt;&gt;"",Weekly[[#This Row],[QDA_P]]=FALSE,Weekly[[#This Row],[Actual]]=TRUE),AV214-1,IF(AND(Weekly[[#This Row],[H Odds &lt;]]&lt;&gt;"",Weekly[[#This Row],[QDA_P]]=TRUE,Weekly[[#This Row],[Actual]]=FALSE),AV214-1,AV214)))))</f>
        <v>52.949999999999989</v>
      </c>
      <c r="AW215" s="37">
        <f>IF(AND(Weekly[[#This Row],[H Odds &lt;]]="",Weekly[[#This Row],[V Odds &lt;]]=""),AW214,IF(AND(Weekly[[#This Row],[KNC_P]]=Weekly[[#This Row],[Actual]],Weekly[[#This Row],[KNC_P]]=TRUE),AW214+Weekly[[#This Row],[BF H Odds]]-1,IF(AND(Weekly[[#This Row],[KNC_P]]=Weekly[[#This Row],[Actual]],Weekly[[#This Row],[KNC_P]]=FALSE),AW214+Weekly[[#This Row],[BF V Odds]]-1,AW214-1)))</f>
        <v>49.01</v>
      </c>
      <c r="AX215" s="37">
        <f>IF(AND(Weekly[[#This Row],[V Odds &lt;]]="",Weekly[[#This Row],[H Odds &lt;]]=""),AX214,IF(AND(Weekly[[#This Row],[V Odds &lt;]]&lt;&gt;"",Weekly[[#This Row],[FALSES]]&gt;0,Weekly[[#This Row],[Actual]]=FALSE),AX214+Weekly[[#This Row],[V Odds &lt;]]-1,IF(AND(Weekly[[#This Row],[H Odds &lt;]]&lt;&gt;"",Weekly[[#This Row],[TRUES]]&gt;0,Weekly[[#This Row],[Actual]]=TRUE),AX214+Weekly[[#This Row],[H Odds &lt;]]-1,IF(AND(Weekly[[#This Row],[V Odds &lt;]]&lt;&gt;"",Weekly[[#This Row],[FALSES]]=0),AX214,IF(AND(Weekly[[#This Row],[H Odds &lt;]]&lt;&gt;"",Weekly[[#This Row],[TRUES]]=0),AX214,AX214-1)))))</f>
        <v>76.599999999999994</v>
      </c>
      <c r="AY215" s="37">
        <f>IF(AND(Weekly[[#This Row],[V Odds &lt;]]="",Weekly[[#This Row],[H Odds &lt;]]=""),AY214,IF(AND(Weekly[[#This Row],[V Odds &lt;]]&lt;&gt;"",Weekly[[#This Row],[FALSES]]&gt;0,Weekly[[#This Row],[Actual]]=FALSE),AY214+((Weekly[[#This Row],[V Odds &lt;]]-1)*0.92),IF(AND(Weekly[[#This Row],[H Odds &lt;]]&lt;&gt;"",Weekly[[#This Row],[TRUES]]&gt;0,Weekly[[#This Row],[Actual]]=TRUE),AY214+((Weekly[[#This Row],[H Odds &lt;]]-1)*0.92),IF(AND(Weekly[[#This Row],[V Odds &lt;]]&lt;&gt;"",Weekly[[#This Row],[FALSES]]=0),AY214,IF(AND(Weekly[[#This Row],[H Odds &lt;]]&lt;&gt;"",Weekly[[#This Row],[TRUES]]=0),AY214,AY214-1)))))</f>
        <v>71.512000000000015</v>
      </c>
      <c r="AZ215" s="37">
        <f>IF(AND(Weekly[[#This Row],[V Odds &lt;]]="",Weekly[[#This Row],[H Odds &lt;]]=""),AZ214,IF(AND(Weekly[[#This Row],[V Odds &lt;]]&lt;&gt;"",Weekly[[#This Row],[Actual]]=FALSE),AZ214+Weekly[[#This Row],[V Odds &lt;]]-1,IF(AND(Weekly[[#This Row],[H Odds &lt;]]&lt;&gt;"",Weekly[[#This Row],[Actual]]=TRUE),AZ214+Weekly[[#This Row],[H Odds &lt;]]-1,AZ214-1)))</f>
        <v>76.569999999999993</v>
      </c>
      <c r="BA215" s="38">
        <f>IF(Weekly[[#This Row],[H Odds &lt;]]="",BA214,IF(AND(Weekly[[#This Row],[H Odds &lt;]]&lt;&gt;"",Weekly[[#This Row],[SVC_P]]=TRUE,Weekly[[#This Row],[Actual]]=TRUE),BA214+Weekly[[#This Row],[H Odds &lt;]]-1,IF(AND(Weekly[[#This Row],[H Odds &lt;]]&lt;&gt;"",Weekly[[#This Row],[SVC_P]]=TRUE,Weekly[[#This Row],[Actual]]=FALSE),BA214-1,BA214)))</f>
        <v>64.789999999999992</v>
      </c>
      <c r="BB215" s="38">
        <f>IF(Weekly[[#This Row],[H Odds &lt;]]="",BB214,IF(AND(Weekly[[#This Row],[H Odds &lt;]]&lt;&gt;"",Weekly[[#This Row],[ADBC_P]]=TRUE,Weekly[[#This Row],[Actual]]=TRUE),BB214+Weekly[[#This Row],[H Odds &lt;]]-1,IF(AND(Weekly[[#This Row],[H Odds &lt;]]&lt;&gt;"",Weekly[[#This Row],[ADBC_P]]=TRUE,Weekly[[#This Row],[Actual]]=FALSE),BB214-1,BB214)))</f>
        <v>48.559999999999995</v>
      </c>
      <c r="BC215" s="38">
        <f>IF(Weekly[[#This Row],[H Odds &lt;]]="",BC214,IF(AND(Weekly[[#This Row],[H Odds &lt;]]&lt;&gt;"",Weekly[[#This Row],[RFC_P]]=TRUE,Weekly[[#This Row],[Actual]]=TRUE),BC214+Weekly[[#This Row],[H Odds &lt;]]-1,IF(AND(Weekly[[#This Row],[H Odds &lt;]]&lt;&gt;"",Weekly[[#This Row],[RFC_P]]=TRUE,Weekly[[#This Row],[Actual]]=FALSE),BC214-1,BC214)))</f>
        <v>47.309999999999995</v>
      </c>
      <c r="BD215" s="38">
        <f>IF(Weekly[[#This Row],[H Odds &lt;]]="",BD214,IF(AND(Weekly[[#This Row],[H Odds &lt;]]&lt;&gt;"",Weekly[[#This Row],[GBC_P]]=TRUE,Weekly[[#This Row],[Actual]]=TRUE),BD214+Weekly[[#This Row],[H Odds &lt;]]-1,IF(AND(Weekly[[#This Row],[H Odds &lt;]]&lt;&gt;"",Weekly[[#This Row],[GBC_P]]=TRUE,Weekly[[#This Row],[Actual]]=FALSE),BD214-1,BD214)))</f>
        <v>48.26</v>
      </c>
      <c r="BE215" s="38">
        <f>IF(Weekly[[#This Row],[H Odds &lt;]]="",BE214,IF(AND(Weekly[[#This Row],[H Odds &lt;]]&lt;&gt;"",Weekly[[#This Row],[HGBC_P]]=TRUE,Weekly[[#This Row],[Actual]]=TRUE),BE214+Weekly[[#This Row],[H Odds &lt;]]-1,IF(AND(Weekly[[#This Row],[H Odds &lt;]]&lt;&gt;"",Weekly[[#This Row],[HGBC_P]]=TRUE,Weekly[[#This Row],[Actual]]=FALSE),BE214-1,BE214)))</f>
        <v>50.609999999999992</v>
      </c>
      <c r="BF215" s="38">
        <f>IF(Weekly[[#This Row],[H Odds &lt;]]="",BF214,IF(AND(Weekly[[#This Row],[H Odds &lt;]]&lt;&gt;"",Weekly[[#This Row],[XGB_P]]=TRUE,Weekly[[#This Row],[Actual]]=TRUE),BF214+Weekly[[#This Row],[H Odds &lt;]]-1,IF(AND(Weekly[[#This Row],[H Odds &lt;]]&lt;&gt;"",Weekly[[#This Row],[XGB_P]]=TRUE,Weekly[[#This Row],[Actual]]=FALSE),BF214-1,BF214)))</f>
        <v>50.78</v>
      </c>
      <c r="BG215" s="38">
        <f>IF(Weekly[[#This Row],[H Odds &lt;]]="",BG214,IF(AND(Weekly[[#This Row],[H Odds &lt;]]&lt;&gt;"",Weekly[[#This Row],[QDA_P]]=TRUE,Weekly[[#This Row],[Actual]]=TRUE),BG214+Weekly[[#This Row],[H Odds &lt;]]-1,IF(AND(Weekly[[#This Row],[H Odds &lt;]]&lt;&gt;"",Weekly[[#This Row],[QDA_P]]=TRUE,Weekly[[#This Row],[Actual]]=FALSE),BG214-1,BG214)))</f>
        <v>47.279999999999994</v>
      </c>
      <c r="BH215" s="38">
        <f>IF(Weekly[[#This Row],[H Odds &lt;]]="",BH214,IF(AND(Weekly[[#This Row],[H Odds &lt;]]&lt;&gt;"",Weekly[[#This Row],[KNC_P]]=TRUE,Weekly[[#This Row],[Actual]]=TRUE),BH214+Weekly[[#This Row],[H Odds &lt;]]-1,IF(AND(Weekly[[#This Row],[H Odds &lt;]]&lt;&gt;"",Weekly[[#This Row],[KNC_P]]=TRUE,Weekly[[#This Row],[Actual]]=FALSE),BH214-1,BH214)))</f>
        <v>45.599999999999994</v>
      </c>
      <c r="BI215" s="38">
        <f>IF(Weekly[[#This Row],[H Odds &lt;]]="",BI214,IF(AND(Weekly[[#This Row],[H Odds &lt;]]&lt;&gt;"",Weekly[[#This Row],[TRUES]]&gt;0,Weekly[[#This Row],[Actual]]=TRUE),BI214+Weekly[[#This Row],[H Odds &lt;]]-1,IF(AND(Weekly[[#This Row],[H Odds &lt;]]&lt;&gt;"",Weekly[[#This Row],[TRUES]]=0),BI214,BI214-1)))</f>
        <v>64.789999999999992</v>
      </c>
      <c r="BJ215" s="38">
        <f>IF(Weekly[[#This Row],[H Odds &lt;]]="",BJ214,IF(AND(Weekly[[#This Row],[H Odds &lt;]]&lt;&gt;"",Weekly[[#This Row],[Actual]]=TRUE),BJ214+Weekly[[#This Row],[H Odds &lt;]]-1,IF(AND(Weekly[[#This Row],[H Odds &lt;]]&lt;&gt;"",Weekly[[#This Row],[Actual]]=FALSE),BJ214-1,BJ214)))</f>
        <v>63.789999999999992</v>
      </c>
      <c r="BK215" s="58">
        <f>IF(AND(Weekly[[#This Row],[TRUES]]&gt;4,Weekly[[#This Row],[Actual]]=TRUE),BK214+Weekly[[#This Row],[BF H Odds]]-1,IF(AND(Weekly[[#This Row],[FALSES]]&gt;4,Weekly[[#This Row],[Actual]]=FALSE),BK214+Weekly[[#This Row],[BF V Odds]]-1,IF(AND(Weekly[[#This Row],[TRUES]]&gt;4,Weekly[[#This Row],[Actual]]=FALSE),BK214-1,IF(AND(Weekly[[#This Row],[FALSES]]&gt;4,Weekly[[#This Row],[Actual]]=TRUE),BK214-1,BK214))))</f>
        <v>36.600000000000023</v>
      </c>
      <c r="BL215" s="58">
        <f>IF(AND(Weekly[[#This Row],[TRUES]]&gt;5,Weekly[[#This Row],[Actual]]=TRUE),BL214+Weekly[[#This Row],[BF H Odds]]-1,IF(AND(Weekly[[#This Row],[FALSES]]&gt;5,Weekly[[#This Row],[Actual]]=FALSE),BL214+Weekly[[#This Row],[BF V Odds]]-1,IF(AND(Weekly[[#This Row],[TRUES]]&gt;5,Weekly[[#This Row],[Actual]]=FALSE),BL214-1,IF(AND(Weekly[[#This Row],[FALSES]]&gt;5,Weekly[[#This Row],[Actual]]=TRUE),BL214-1,BL214))))</f>
        <v>41.490000000000016</v>
      </c>
      <c r="BM215" s="58">
        <f>IF(AND(Weekly[[#This Row],[TRUES]]&gt;6,Weekly[[#This Row],[Actual]]=TRUE),BM214+Weekly[[#This Row],[BF H Odds]]-1,IF(AND(Weekly[[#This Row],[FALSES]]&gt;6,Weekly[[#This Row],[Actual]]=FALSE),BM214+Weekly[[#This Row],[BF V Odds]]-1,IF(AND(Weekly[[#This Row],[TRUES]]&gt;6,Weekly[[#This Row],[Actual]]=FALSE),BM214-1,IF(AND(Weekly[[#This Row],[FALSES]]&gt;6,Weekly[[#This Row],[Actual]]=TRUE),BM214-1,BM214))))</f>
        <v>47.320000000000007</v>
      </c>
    </row>
    <row r="216" spans="1:65" x14ac:dyDescent="0.25">
      <c r="A216" s="34"/>
      <c r="B216" s="10">
        <v>44270</v>
      </c>
      <c r="C216" s="33" t="s">
        <v>11</v>
      </c>
      <c r="D216" s="15" t="s">
        <v>32</v>
      </c>
      <c r="E216" t="b">
        <v>1</v>
      </c>
      <c r="F216" t="b">
        <v>0</v>
      </c>
      <c r="G216" t="b">
        <v>0</v>
      </c>
      <c r="H216" t="b">
        <v>0</v>
      </c>
      <c r="I216" t="b">
        <v>0</v>
      </c>
      <c r="J216" t="b">
        <v>0</v>
      </c>
      <c r="K216" t="b">
        <v>0</v>
      </c>
      <c r="L216" t="b">
        <v>0</v>
      </c>
      <c r="M216" t="s">
        <v>100</v>
      </c>
      <c r="N216">
        <v>5</v>
      </c>
      <c r="O216">
        <f>IF(Weekly[[#This Row],[H/V]]="H",Weekly[[#This Row],[BF H Odds]],IF(Weekly[[#This Row],[H/V]]="V",Weekly[[#This Row],[BF V Odds]],""))</f>
        <v>4.5</v>
      </c>
      <c r="P216" t="b">
        <v>0</v>
      </c>
      <c r="Q216" t="s">
        <v>76</v>
      </c>
      <c r="R216" s="35">
        <f>IFERROR(IF(Weekly[[#This Row],[Won Bet?]]="yes",R215+(Weekly[[#This Row],[BF Odds]]*Weekly[[#This Row],[BF Stake]])-Weekly[[#This Row],[BF Stake]],R215-Weekly[[#This Row],[BF Stake]]),R215)</f>
        <v>205.15</v>
      </c>
      <c r="S216" s="9">
        <f>IFERROR(IF(Weekly[[#This Row],[Won Bet?]]="yes",S215+(((Weekly[[#This Row],[BF Odds]]*Weekly[[#This Row],[BF Stake]])-Weekly[[#This Row],[BF Stake]])*0.95),S215-Weekly[[#This Row],[BF Stake]]),S215)</f>
        <v>198.89250000000004</v>
      </c>
      <c r="T216" s="13">
        <v>1.27</v>
      </c>
      <c r="U216" s="13">
        <v>4.5</v>
      </c>
      <c r="V216" s="24">
        <f>IF(Weekly[[#This Row],[Actual]]="","",IF(AND(Weekly[[#This Row],[SVC_P]]=Weekly[[#This Row],[Actual]],Weekly[[#This Row],[SVC_P]]=TRUE),V215+Weekly[[#This Row],[BF H Odds]]-1,IF(AND(Weekly[[#This Row],[SVC_P]]=Weekly[[#This Row],[Actual]],Weekly[[#This Row],[SVC_P]]=FALSE),V215+Weekly[[#This Row],[BF V Odds]]-1,V215-1)))</f>
        <v>69.810000000000031</v>
      </c>
      <c r="W216" s="24">
        <f>IF(Weekly[[#This Row],[Actual]]="","",IF(AND(Weekly[[#This Row],[SVC_P]]=FALSE,Weekly[[#This Row],[Actual]]=TRUE),W215+Weekly[[#This Row],[BF H Odds]]-1,IF(AND(Weekly[[#This Row],[SVC_P]]=TRUE,Weekly[[#This Row],[Actual]]=FALSE,),W215+Weekly[[#This Row],[BF V Odds]]-1,W215-1)))</f>
        <v>-163.30000000000001</v>
      </c>
      <c r="X216" s="24">
        <f>IF(Weekly[[#This Row],[Actual]]="","",IF(AND(Weekly[[#This Row],[ADBC_P]]=Weekly[[#This Row],[Actual]],Weekly[[#This Row],[ADBC_P]]=TRUE),X215+Weekly[[#This Row],[BF H Odds]]-1,IF(AND(Weekly[[#This Row],[ADBC_P]]=Weekly[[#This Row],[Actual]],Weekly[[#This Row],[ADBC_P]]=FALSE),X215+Weekly[[#This Row],[BF V Odds]]-1,X215-1)))</f>
        <v>47.40000000000002</v>
      </c>
      <c r="Y216" s="24">
        <f>IF(Weekly[[#This Row],[Actual]]="","",IF(AND(Weekly[[#This Row],[ADBC_P]]=FALSE,Weekly[[#This Row],[Actual]]=TRUE),Y215+Weekly[[#This Row],[BF H Odds]]-1,IF(AND(Weekly[[#This Row],[ADBC_P]]=TRUE,Weekly[[#This Row],[Actual]]=FALSE),Y215+Weekly[[#This Row],[BF V Odds]]-1,Y215-1)))</f>
        <v>34.659999999999997</v>
      </c>
      <c r="Z216" s="24">
        <f>IF(Weekly[[#This Row],[Actual]]="","",IF(AND(Weekly[[#This Row],[RFC_P]]=Weekly[[#This Row],[Actual]],Weekly[[#This Row],[RFC_P]]=TRUE),Z215+Weekly[[#This Row],[BF H Odds]]-1,IF(AND(Weekly[[#This Row],[RFC_P]]=Weekly[[#This Row],[Actual]],Weekly[[#This Row],[RFC_P]]=FALSE),Z215+Weekly[[#This Row],[BF V Odds]]-1,Z215-1)))</f>
        <v>34.10000000000003</v>
      </c>
      <c r="AA216" s="24">
        <f>IF(Weekly[[#This Row],[Actual]]="","",IF(AND(Weekly[[#This Row],[RFC_P]]=FALSE,Weekly[[#This Row],[Actual]]=TRUE),AA215+Weekly[[#This Row],[BF H Odds]]-1,IF(AND(Weekly[[#This Row],[RFC_P]]=TRUE,Weekly[[#This Row],[Actual]]=FALSE),AA215+Weekly[[#This Row],[BF V Odds]]-1,AA215-1)))</f>
        <v>47.959999999999994</v>
      </c>
      <c r="AB216" s="24">
        <f>IF(Weekly[[#This Row],[Actual]]="","",IF(AND(Weekly[[#This Row],[GBC_P]]=Weekly[[#This Row],[Actual]],Weekly[[#This Row],[GBC_P]]=TRUE),AB215+Weekly[[#This Row],[BF H Odds]]-1,IF(AND(Weekly[[#This Row],[GBC_P]]=Weekly[[#This Row],[Actual]],Weekly[[#This Row],[GBC_P]]=FALSE),AB215+Weekly[[#This Row],[BF V Odds]]-1,AB215-1)))</f>
        <v>33.040000000000006</v>
      </c>
      <c r="AC216" s="24">
        <f>IF(Weekly[[#This Row],[Actual]]="","",IF(AND(Weekly[[#This Row],[GBC_P]]=FALSE,Weekly[[#This Row],[Actual]]=TRUE),AC215+Weekly[[#This Row],[BF H Odds]]-1,IF(AND(Weekly[[#This Row],[GBC_P]]=TRUE,Weekly[[#This Row],[Actual]]=FALSE),AC215+Weekly[[#This Row],[BF V Odds]]-1,AC215-1)))</f>
        <v>49.019999999999996</v>
      </c>
      <c r="AD216" s="24">
        <f>IF(Weekly[[#This Row],[Actual]]="","",IF(AND(Weekly[[#This Row],[HGBC_P]]=Weekly[[#This Row],[Actual]],Weekly[[#This Row],[HGBC_P]]=TRUE),AD215+Weekly[[#This Row],[BF H Odds]]-1,IF(AND(Weekly[[#This Row],[HGBC_P]]=Weekly[[#This Row],[Actual]],Weekly[[#This Row],[HGBC_P]]=FALSE),AD215+Weekly[[#This Row],[BF V Odds]]-1,AD215-1)))</f>
        <v>32.830000000000041</v>
      </c>
      <c r="AE216" s="24">
        <f>IF(Weekly[[#This Row],[Actual]]="","",IF(AND(Weekly[[#This Row],[HGBC_P]]=FALSE,Weekly[[#This Row],[Actual]]=TRUE),AE215+Weekly[[#This Row],[BF H Odds]]-1,IF(AND(Weekly[[#This Row],[HGBC_P]]=TRUE,Weekly[[#This Row],[Actual]]=FALSE),AE215+Weekly[[#This Row],[BF V Odds]]-1,AE215-1)))</f>
        <v>49.23</v>
      </c>
      <c r="AF216" s="24">
        <f>IF(Weekly[[#This Row],[Actual]]="","",IF(AND(Weekly[[#This Row],[XGB_P]]=Weekly[[#This Row],[Actual]],Weekly[[#This Row],[XGB_P]]=TRUE),AF215+Weekly[[#This Row],[BF H Odds]]-1,IF(AND(Weekly[[#This Row],[XGB_P]]=Weekly[[#This Row],[Actual]],Weekly[[#This Row],[XGB_P]]=FALSE),AF215+Weekly[[#This Row],[BF V Odds]]-1,AF215-1)))</f>
        <v>40.390000000000022</v>
      </c>
      <c r="AG216" s="24">
        <f>IF(Weekly[[#This Row],[Actual]]="","",IF(AND(Weekly[[#This Row],[XGB_P]]=FALSE,Weekly[[#This Row],[Actual]]=TRUE),AG215+Weekly[[#This Row],[BF H Odds]]-1,IF(AND(Weekly[[#This Row],[XGB_P]]=TRUE,Weekly[[#This Row],[Actual]]=FALSE),AG215+Weekly[[#This Row],[BF V Odds]]-1,AG215-1)))</f>
        <v>41.669999999999995</v>
      </c>
      <c r="AH216" s="24">
        <f>IF(Weekly[[#This Row],[Actual]]="","",IF(AND(Weekly[[#This Row],[QDA_P]]=Weekly[[#This Row],[Actual]],Weekly[[#This Row],[QDA_P]]=TRUE),AH215+Weekly[[#This Row],[BF H Odds]]-1,IF(AND(Weekly[[#This Row],[QDA_P]]=Weekly[[#This Row],[Actual]],Weekly[[#This Row],[QDA_P]]=FALSE),AH215+Weekly[[#This Row],[BF V Odds]]-1,AH215-1)))</f>
        <v>20.090000000000014</v>
      </c>
      <c r="AI216" s="24">
        <f>IF(Weekly[[#This Row],[Actual]]="","",IF(AND(Weekly[[#This Row],[QDA_P]]=FALSE,Weekly[[#This Row],[Actual]]=TRUE),AI215+Weekly[[#This Row],[BF H Odds]]-1,IF(AND(Weekly[[#This Row],[QDA_P]]=TRUE,Weekly[[#This Row],[Actual]]=FALSE),AI215+Weekly[[#This Row],[BF V Odds]]-1,AI215-1)))</f>
        <v>61.969999999999992</v>
      </c>
      <c r="AJ216" s="24">
        <f>IF(Weekly[[#This Row],[Actual]]="","",IF(AND(Weekly[[#This Row],[KNC_P]]=FALSE,Weekly[[#This Row],[Actual]]=TRUE),AJ215+Weekly[[#This Row],[BF H Odds]]-1,IF(AND(Weekly[[#This Row],[KNC_P]]=TRUE,Weekly[[#This Row],[Actual]]=FALSE),AJ215+Weekly[[#This Row],[BF V Odds]]-1,AJ215-1)))</f>
        <v>35.809999999999995</v>
      </c>
      <c r="AK216" s="24">
        <f>IF(Weekly[[#This Row],[Actual]]="","",IF(AND(Weekly[[#This Row],[KNC_P]]=FALSE,Weekly[[#This Row],[Actual]]=TRUE),AK215+Weekly[[#This Row],[BF H Odds]]-1,IF(AND(Weekly[[#This Row],[KNC_P]]=TRUE,Weekly[[#This Row],[Actual]]=FALSE),AK215+Weekly[[#This Row],[BF V Odds]]-1,AK215-1)))</f>
        <v>34.70999999999998</v>
      </c>
      <c r="AL216" s="30">
        <f>IF(Weekly[[#This Row],[Actual]]="","",COUNTIF(Weekly[[#This Row],[SVC_P]:[QDA_P]],TRUE))</f>
        <v>1</v>
      </c>
      <c r="AM216" s="30">
        <f>IF(Weekly[[#This Row],[Actual]]="","",COUNTIF(Weekly[[#This Row],[SVC_P]:[QDA_P]],FALSE))</f>
        <v>6</v>
      </c>
      <c r="AN216" s="36" t="str">
        <f>IF(AND(Weekly[[#This Row],[BF V Odds]]&gt;$BO$6,Weekly[[#This Row],[BF V Odds]] &lt; $BO$7),Weekly[[#This Row],[BF V Odds]],"")</f>
        <v/>
      </c>
      <c r="AO216" s="36">
        <f>IF(AND(Weekly[[#This Row],[BF H Odds]]&gt;$BO$6, Weekly[[#This Row],[BF H Odds]] &lt; $BO$7),Weekly[[#This Row],[BF H Odds]],"")</f>
        <v>4.5</v>
      </c>
      <c r="AP216" s="37">
        <f>IF(AND(Weekly[[#This Row],[V Odds &lt;]]="",Weekly[[#This Row],[H Odds &lt;]]=""),AP215,IF(AND(Weekly[[#This Row],[H Odds &lt;]]&lt;&gt;"",Weekly[[#This Row],[SVC_P]]=TRUE,Weekly[[#This Row],[Actual]]=TRUE),AP215+Weekly[[#This Row],[H Odds &lt;]]-1,IF(AND(Weekly[[#This Row],[V Odds &lt;]]&lt;&gt;"",Weekly[[#This Row],[SVC_P]]=FALSE,Weekly[[#This Row],[Actual]]=FALSE),AP215+Weekly[[#This Row],[V Odds &lt;]]-1,IF(AND(Weekly[[#This Row],[V Odds &lt;]]&lt;&gt;"",Weekly[[#This Row],[SVC_P]]=FALSE,Weekly[[#This Row],[Actual]]=TRUE),AP215-1,IF(AND(Weekly[[#This Row],[H Odds &lt;]]&lt;&gt;"",Weekly[[#This Row],[SVC_P]]=TRUE,Weekly[[#This Row],[Actual]]=FALSE),AP215-1,AP215)))))</f>
        <v>68.830000000000013</v>
      </c>
      <c r="AQ216" s="37">
        <f>IF(AND(Weekly[[#This Row],[V Odds &lt;]]="",Weekly[[#This Row],[H Odds &lt;]]=""),AQ215,IF(AND(Weekly[[#This Row],[H Odds &lt;]]&lt;&gt;"",Weekly[[#This Row],[ADBC_P]]=TRUE,Weekly[[#This Row],[Actual]]=TRUE),AQ215+Weekly[[#This Row],[H Odds &lt;]]-1,IF(AND(Weekly[[#This Row],[V Odds &lt;]]&lt;&gt;"",Weekly[[#This Row],[ADBC_P]]=FALSE,Weekly[[#This Row],[Actual]]=FALSE),AQ215+Weekly[[#This Row],[V Odds &lt;]]-1,IF(AND(Weekly[[#This Row],[V Odds &lt;]]&lt;&gt;"",Weekly[[#This Row],[ADBC_P]]=FALSE,Weekly[[#This Row],[Actual]]=TRUE),AQ215-1,IF(AND(Weekly[[#This Row],[H Odds &lt;]]&lt;&gt;"",Weekly[[#This Row],[ADBC_P]]=TRUE,Weekly[[#This Row],[Actual]]=FALSE),AQ215-1,AQ215)))))</f>
        <v>56.879999999999995</v>
      </c>
      <c r="AR216" s="37">
        <f>IF(AND(Weekly[[#This Row],[V Odds &lt;]]="",Weekly[[#This Row],[H Odds &lt;]]=""),AR215,IF(AND(Weekly[[#This Row],[H Odds &lt;]]&lt;&gt;"",Weekly[[#This Row],[RFC_P]]=TRUE,Weekly[[#This Row],[Actual]]=TRUE),AR215+Weekly[[#This Row],[H Odds &lt;]]-1,IF(AND(Weekly[[#This Row],[V Odds &lt;]]&lt;&gt;"",Weekly[[#This Row],[RFC_P]]=FALSE,Weekly[[#This Row],[Actual]]=FALSE),AR215+Weekly[[#This Row],[V Odds &lt;]]-1,IF(AND(Weekly[[#This Row],[V Odds &lt;]]&lt;&gt;"",Weekly[[#This Row],[RFC_P]]=FALSE,Weekly[[#This Row],[Actual]]=TRUE),AR215-1,IF(AND(Weekly[[#This Row],[H Odds &lt;]]&lt;&gt;"",Weekly[[#This Row],[RFC_P]]=TRUE,Weekly[[#This Row],[Actual]]=FALSE),AR215-1,AR215)))))</f>
        <v>52.14</v>
      </c>
      <c r="AS216" s="37">
        <f>IF(AND(Weekly[[#This Row],[V Odds &lt;]]="",Weekly[[#This Row],[H Odds &lt;]]=""),AS215,IF(AND(Weekly[[#This Row],[H Odds &lt;]]&lt;&gt;"",Weekly[[#This Row],[GBC_P]]=TRUE,Weekly[[#This Row],[Actual]]=TRUE),AS215+Weekly[[#This Row],[H Odds &lt;]]-1,IF(AND(Weekly[[#This Row],[V Odds &lt;]]&lt;&gt;"",Weekly[[#This Row],[GBC_P]]=FALSE,Weekly[[#This Row],[Actual]]=FALSE),AS215+Weekly[[#This Row],[V Odds &lt;]]-1,IF(AND(Weekly[[#This Row],[V Odds &lt;]]&lt;&gt;"",Weekly[[#This Row],[GBC_P]]=FALSE,Weekly[[#This Row],[Actual]]=TRUE),AS215-1,IF(AND(Weekly[[#This Row],[H Odds &lt;]]&lt;&gt;"",Weekly[[#This Row],[GBC_P]]=TRUE,Weekly[[#This Row],[Actual]]=FALSE),AS215-1,AS215)))))</f>
        <v>51.58</v>
      </c>
      <c r="AT216" s="37">
        <f>IF(AND(Weekly[[#This Row],[V Odds &lt;]]="",Weekly[[#This Row],[H Odds &lt;]]=""),AT215,IF(AND(Weekly[[#This Row],[H Odds &lt;]]&lt;&gt;"",Weekly[[#This Row],[HGBC_P]]=TRUE,Weekly[[#This Row],[Actual]]=TRUE),AT215+Weekly[[#This Row],[H Odds &lt;]]-1,IF(AND(Weekly[[#This Row],[V Odds &lt;]]&lt;&gt;"",Weekly[[#This Row],[HGBC_P]]=FALSE,Weekly[[#This Row],[Actual]]=FALSE),AT215+Weekly[[#This Row],[V Odds &lt;]]-1,IF(AND(Weekly[[#This Row],[V Odds &lt;]]&lt;&gt;"",Weekly[[#This Row],[HGBC_P]]=FALSE,Weekly[[#This Row],[Actual]]=TRUE),AT215-1,IF(AND(Weekly[[#This Row],[H Odds &lt;]]&lt;&gt;"",Weekly[[#This Row],[HGBC_P]]=TRUE,Weekly[[#This Row],[Actual]]=FALSE),AT215-1,AT215)))))</f>
        <v>51.209999999999994</v>
      </c>
      <c r="AU216" s="37">
        <f>IF(AND(Weekly[[#This Row],[V Odds &lt;]]="",Weekly[[#This Row],[H Odds &lt;]]=""),AU215,IF(AND(Weekly[[#This Row],[H Odds &lt;]]&lt;&gt;"",Weekly[[#This Row],[XGB_P]]=TRUE,Weekly[[#This Row],[Actual]]=TRUE),AU215+Weekly[[#This Row],[H Odds &lt;]]-1,IF(AND(Weekly[[#This Row],[V Odds &lt;]]&lt;&gt;"",Weekly[[#This Row],[XGB_P]]=FALSE,Weekly[[#This Row],[Actual]]=FALSE),AU215+Weekly[[#This Row],[V Odds &lt;]]-1,IF(AND(Weekly[[#This Row],[V Odds &lt;]]&lt;&gt;"",Weekly[[#This Row],[XGB_P]]=FALSE,Weekly[[#This Row],[Actual]]=TRUE),AU215-1,IF(AND(Weekly[[#This Row],[H Odds &lt;]]&lt;&gt;"",Weekly[[#This Row],[XGB_P]]=TRUE,Weekly[[#This Row],[Actual]]=FALSE),AU215-1,AU215)))))</f>
        <v>53.510000000000005</v>
      </c>
      <c r="AV216" s="37">
        <f>IF(AND(Weekly[[#This Row],[V Odds &lt;]]="",Weekly[[#This Row],[H Odds &lt;]]=""),AV215,IF(AND(Weekly[[#This Row],[H Odds &lt;]]&lt;&gt;"",Weekly[[#This Row],[QDA_P]]=TRUE,Weekly[[#This Row],[Actual]]=TRUE),AV215+Weekly[[#This Row],[H Odds &lt;]]-1,IF(AND(Weekly[[#This Row],[V Odds &lt;]]&lt;&gt;"",Weekly[[#This Row],[QDA_P]]=FALSE,Weekly[[#This Row],[Actual]]=FALSE),AV215+Weekly[[#This Row],[V Odds &lt;]]-1,IF(AND(Weekly[[#This Row],[V Odds &lt;]]&lt;&gt;"",Weekly[[#This Row],[QDA_P]]=FALSE,Weekly[[#This Row],[Actual]]=TRUE),AV215-1,IF(AND(Weekly[[#This Row],[H Odds &lt;]]&lt;&gt;"",Weekly[[#This Row],[QDA_P]]=TRUE,Weekly[[#This Row],[Actual]]=FALSE),AV215-1,AV215)))))</f>
        <v>52.949999999999989</v>
      </c>
      <c r="AW216" s="37">
        <f>IF(AND(Weekly[[#This Row],[H Odds &lt;]]="",Weekly[[#This Row],[V Odds &lt;]]=""),AW215,IF(AND(Weekly[[#This Row],[KNC_P]]=Weekly[[#This Row],[Actual]],Weekly[[#This Row],[KNC_P]]=TRUE),AW215+Weekly[[#This Row],[BF H Odds]]-1,IF(AND(Weekly[[#This Row],[KNC_P]]=Weekly[[#This Row],[Actual]],Weekly[[#This Row],[KNC_P]]=FALSE),AW215+Weekly[[#This Row],[BF V Odds]]-1,AW215-1)))</f>
        <v>49.28</v>
      </c>
      <c r="AX216" s="37">
        <f>IF(AND(Weekly[[#This Row],[V Odds &lt;]]="",Weekly[[#This Row],[H Odds &lt;]]=""),AX215,IF(AND(Weekly[[#This Row],[V Odds &lt;]]&lt;&gt;"",Weekly[[#This Row],[FALSES]]&gt;0,Weekly[[#This Row],[Actual]]=FALSE),AX215+Weekly[[#This Row],[V Odds &lt;]]-1,IF(AND(Weekly[[#This Row],[H Odds &lt;]]&lt;&gt;"",Weekly[[#This Row],[TRUES]]&gt;0,Weekly[[#This Row],[Actual]]=TRUE),AX215+Weekly[[#This Row],[H Odds &lt;]]-1,IF(AND(Weekly[[#This Row],[V Odds &lt;]]&lt;&gt;"",Weekly[[#This Row],[FALSES]]=0),AX215,IF(AND(Weekly[[#This Row],[H Odds &lt;]]&lt;&gt;"",Weekly[[#This Row],[TRUES]]=0),AX215,AX215-1)))))</f>
        <v>75.599999999999994</v>
      </c>
      <c r="AY216" s="37">
        <f>IF(AND(Weekly[[#This Row],[V Odds &lt;]]="",Weekly[[#This Row],[H Odds &lt;]]=""),AY215,IF(AND(Weekly[[#This Row],[V Odds &lt;]]&lt;&gt;"",Weekly[[#This Row],[FALSES]]&gt;0,Weekly[[#This Row],[Actual]]=FALSE),AY215+((Weekly[[#This Row],[V Odds &lt;]]-1)*0.92),IF(AND(Weekly[[#This Row],[H Odds &lt;]]&lt;&gt;"",Weekly[[#This Row],[TRUES]]&gt;0,Weekly[[#This Row],[Actual]]=TRUE),AY215+((Weekly[[#This Row],[H Odds &lt;]]-1)*0.92),IF(AND(Weekly[[#This Row],[V Odds &lt;]]&lt;&gt;"",Weekly[[#This Row],[FALSES]]=0),AY215,IF(AND(Weekly[[#This Row],[H Odds &lt;]]&lt;&gt;"",Weekly[[#This Row],[TRUES]]=0),AY215,AY215-1)))))</f>
        <v>70.512000000000015</v>
      </c>
      <c r="AZ216" s="37">
        <f>IF(AND(Weekly[[#This Row],[V Odds &lt;]]="",Weekly[[#This Row],[H Odds &lt;]]=""),AZ215,IF(AND(Weekly[[#This Row],[V Odds &lt;]]&lt;&gt;"",Weekly[[#This Row],[Actual]]=FALSE),AZ215+Weekly[[#This Row],[V Odds &lt;]]-1,IF(AND(Weekly[[#This Row],[H Odds &lt;]]&lt;&gt;"",Weekly[[#This Row],[Actual]]=TRUE),AZ215+Weekly[[#This Row],[H Odds &lt;]]-1,AZ215-1)))</f>
        <v>75.569999999999993</v>
      </c>
      <c r="BA216" s="38">
        <f>IF(Weekly[[#This Row],[H Odds &lt;]]="",BA215,IF(AND(Weekly[[#This Row],[H Odds &lt;]]&lt;&gt;"",Weekly[[#This Row],[SVC_P]]=TRUE,Weekly[[#This Row],[Actual]]=TRUE),BA215+Weekly[[#This Row],[H Odds &lt;]]-1,IF(AND(Weekly[[#This Row],[H Odds &lt;]]&lt;&gt;"",Weekly[[#This Row],[SVC_P]]=TRUE,Weekly[[#This Row],[Actual]]=FALSE),BA215-1,BA215)))</f>
        <v>63.789999999999992</v>
      </c>
      <c r="BB216" s="38">
        <f>IF(Weekly[[#This Row],[H Odds &lt;]]="",BB215,IF(AND(Weekly[[#This Row],[H Odds &lt;]]&lt;&gt;"",Weekly[[#This Row],[ADBC_P]]=TRUE,Weekly[[#This Row],[Actual]]=TRUE),BB215+Weekly[[#This Row],[H Odds &lt;]]-1,IF(AND(Weekly[[#This Row],[H Odds &lt;]]&lt;&gt;"",Weekly[[#This Row],[ADBC_P]]=TRUE,Weekly[[#This Row],[Actual]]=FALSE),BB215-1,BB215)))</f>
        <v>48.559999999999995</v>
      </c>
      <c r="BC216" s="38">
        <f>IF(Weekly[[#This Row],[H Odds &lt;]]="",BC215,IF(AND(Weekly[[#This Row],[H Odds &lt;]]&lt;&gt;"",Weekly[[#This Row],[RFC_P]]=TRUE,Weekly[[#This Row],[Actual]]=TRUE),BC215+Weekly[[#This Row],[H Odds &lt;]]-1,IF(AND(Weekly[[#This Row],[H Odds &lt;]]&lt;&gt;"",Weekly[[#This Row],[RFC_P]]=TRUE,Weekly[[#This Row],[Actual]]=FALSE),BC215-1,BC215)))</f>
        <v>47.309999999999995</v>
      </c>
      <c r="BD216" s="38">
        <f>IF(Weekly[[#This Row],[H Odds &lt;]]="",BD215,IF(AND(Weekly[[#This Row],[H Odds &lt;]]&lt;&gt;"",Weekly[[#This Row],[GBC_P]]=TRUE,Weekly[[#This Row],[Actual]]=TRUE),BD215+Weekly[[#This Row],[H Odds &lt;]]-1,IF(AND(Weekly[[#This Row],[H Odds &lt;]]&lt;&gt;"",Weekly[[#This Row],[GBC_P]]=TRUE,Weekly[[#This Row],[Actual]]=FALSE),BD215-1,BD215)))</f>
        <v>48.26</v>
      </c>
      <c r="BE216" s="38">
        <f>IF(Weekly[[#This Row],[H Odds &lt;]]="",BE215,IF(AND(Weekly[[#This Row],[H Odds &lt;]]&lt;&gt;"",Weekly[[#This Row],[HGBC_P]]=TRUE,Weekly[[#This Row],[Actual]]=TRUE),BE215+Weekly[[#This Row],[H Odds &lt;]]-1,IF(AND(Weekly[[#This Row],[H Odds &lt;]]&lt;&gt;"",Weekly[[#This Row],[HGBC_P]]=TRUE,Weekly[[#This Row],[Actual]]=FALSE),BE215-1,BE215)))</f>
        <v>50.609999999999992</v>
      </c>
      <c r="BF216" s="38">
        <f>IF(Weekly[[#This Row],[H Odds &lt;]]="",BF215,IF(AND(Weekly[[#This Row],[H Odds &lt;]]&lt;&gt;"",Weekly[[#This Row],[XGB_P]]=TRUE,Weekly[[#This Row],[Actual]]=TRUE),BF215+Weekly[[#This Row],[H Odds &lt;]]-1,IF(AND(Weekly[[#This Row],[H Odds &lt;]]&lt;&gt;"",Weekly[[#This Row],[XGB_P]]=TRUE,Weekly[[#This Row],[Actual]]=FALSE),BF215-1,BF215)))</f>
        <v>50.78</v>
      </c>
      <c r="BG216" s="38">
        <f>IF(Weekly[[#This Row],[H Odds &lt;]]="",BG215,IF(AND(Weekly[[#This Row],[H Odds &lt;]]&lt;&gt;"",Weekly[[#This Row],[QDA_P]]=TRUE,Weekly[[#This Row],[Actual]]=TRUE),BG215+Weekly[[#This Row],[H Odds &lt;]]-1,IF(AND(Weekly[[#This Row],[H Odds &lt;]]&lt;&gt;"",Weekly[[#This Row],[QDA_P]]=TRUE,Weekly[[#This Row],[Actual]]=FALSE),BG215-1,BG215)))</f>
        <v>47.279999999999994</v>
      </c>
      <c r="BH216" s="38">
        <f>IF(Weekly[[#This Row],[H Odds &lt;]]="",BH215,IF(AND(Weekly[[#This Row],[H Odds &lt;]]&lt;&gt;"",Weekly[[#This Row],[KNC_P]]=TRUE,Weekly[[#This Row],[Actual]]=TRUE),BH215+Weekly[[#This Row],[H Odds &lt;]]-1,IF(AND(Weekly[[#This Row],[H Odds &lt;]]&lt;&gt;"",Weekly[[#This Row],[KNC_P]]=TRUE,Weekly[[#This Row],[Actual]]=FALSE),BH215-1,BH215)))</f>
        <v>45.599999999999994</v>
      </c>
      <c r="BI216" s="38">
        <f>IF(Weekly[[#This Row],[H Odds &lt;]]="",BI215,IF(AND(Weekly[[#This Row],[H Odds &lt;]]&lt;&gt;"",Weekly[[#This Row],[TRUES]]&gt;0,Weekly[[#This Row],[Actual]]=TRUE),BI215+Weekly[[#This Row],[H Odds &lt;]]-1,IF(AND(Weekly[[#This Row],[H Odds &lt;]]&lt;&gt;"",Weekly[[#This Row],[TRUES]]=0),BI215,BI215-1)))</f>
        <v>63.789999999999992</v>
      </c>
      <c r="BJ216" s="38">
        <f>IF(Weekly[[#This Row],[H Odds &lt;]]="",BJ215,IF(AND(Weekly[[#This Row],[H Odds &lt;]]&lt;&gt;"",Weekly[[#This Row],[Actual]]=TRUE),BJ215+Weekly[[#This Row],[H Odds &lt;]]-1,IF(AND(Weekly[[#This Row],[H Odds &lt;]]&lt;&gt;"",Weekly[[#This Row],[Actual]]=FALSE),BJ215-1,BJ215)))</f>
        <v>62.789999999999992</v>
      </c>
      <c r="BK216" s="58">
        <f>IF(AND(Weekly[[#This Row],[TRUES]]&gt;4,Weekly[[#This Row],[Actual]]=TRUE),BK215+Weekly[[#This Row],[BF H Odds]]-1,IF(AND(Weekly[[#This Row],[FALSES]]&gt;4,Weekly[[#This Row],[Actual]]=FALSE),BK215+Weekly[[#This Row],[BF V Odds]]-1,IF(AND(Weekly[[#This Row],[TRUES]]&gt;4,Weekly[[#This Row],[Actual]]=FALSE),BK215-1,IF(AND(Weekly[[#This Row],[FALSES]]&gt;4,Weekly[[#This Row],[Actual]]=TRUE),BK215-1,BK215))))</f>
        <v>36.870000000000026</v>
      </c>
      <c r="BL216" s="58">
        <f>IF(AND(Weekly[[#This Row],[TRUES]]&gt;5,Weekly[[#This Row],[Actual]]=TRUE),BL215+Weekly[[#This Row],[BF H Odds]]-1,IF(AND(Weekly[[#This Row],[FALSES]]&gt;5,Weekly[[#This Row],[Actual]]=FALSE),BL215+Weekly[[#This Row],[BF V Odds]]-1,IF(AND(Weekly[[#This Row],[TRUES]]&gt;5,Weekly[[#This Row],[Actual]]=FALSE),BL215-1,IF(AND(Weekly[[#This Row],[FALSES]]&gt;5,Weekly[[#This Row],[Actual]]=TRUE),BL215-1,BL215))))</f>
        <v>41.760000000000019</v>
      </c>
      <c r="BM216" s="58">
        <f>IF(AND(Weekly[[#This Row],[TRUES]]&gt;6,Weekly[[#This Row],[Actual]]=TRUE),BM215+Weekly[[#This Row],[BF H Odds]]-1,IF(AND(Weekly[[#This Row],[FALSES]]&gt;6,Weekly[[#This Row],[Actual]]=FALSE),BM215+Weekly[[#This Row],[BF V Odds]]-1,IF(AND(Weekly[[#This Row],[TRUES]]&gt;6,Weekly[[#This Row],[Actual]]=FALSE),BM215-1,IF(AND(Weekly[[#This Row],[FALSES]]&gt;6,Weekly[[#This Row],[Actual]]=TRUE),BM215-1,BM215))))</f>
        <v>47.320000000000007</v>
      </c>
    </row>
    <row r="217" spans="1:65" x14ac:dyDescent="0.25">
      <c r="A217" s="34"/>
      <c r="B217" s="10">
        <v>44270</v>
      </c>
      <c r="C217" s="33" t="s">
        <v>28</v>
      </c>
      <c r="D217" s="15" t="s">
        <v>15</v>
      </c>
      <c r="E217" t="b">
        <v>1</v>
      </c>
      <c r="F217" t="b">
        <v>1</v>
      </c>
      <c r="G217" t="b">
        <v>1</v>
      </c>
      <c r="H217" t="b">
        <v>1</v>
      </c>
      <c r="I217" t="b">
        <v>1</v>
      </c>
      <c r="J217" t="b">
        <v>1</v>
      </c>
      <c r="K217" t="b">
        <v>1</v>
      </c>
      <c r="L217" t="b">
        <v>1</v>
      </c>
      <c r="O217" t="str">
        <f>IF(Weekly[[#This Row],[H/V]]="H",Weekly[[#This Row],[BF H Odds]],IF(Weekly[[#This Row],[H/V]]="V",Weekly[[#This Row],[BF V Odds]],""))</f>
        <v/>
      </c>
      <c r="P217" t="b">
        <v>1</v>
      </c>
      <c r="R217" s="35">
        <f>IFERROR(IF(Weekly[[#This Row],[Won Bet?]]="yes",R216+(Weekly[[#This Row],[BF Odds]]*Weekly[[#This Row],[BF Stake]])-Weekly[[#This Row],[BF Stake]],R216-Weekly[[#This Row],[BF Stake]]),R216)</f>
        <v>205.15</v>
      </c>
      <c r="S217" s="9">
        <f>IFERROR(IF(Weekly[[#This Row],[Won Bet?]]="yes",S216+(((Weekly[[#This Row],[BF Odds]]*Weekly[[#This Row],[BF Stake]])-Weekly[[#This Row],[BF Stake]])*0.95),S216-Weekly[[#This Row],[BF Stake]]),S216)</f>
        <v>198.89250000000004</v>
      </c>
      <c r="T217" s="13">
        <v>4</v>
      </c>
      <c r="U217" s="13">
        <v>1.31</v>
      </c>
      <c r="V217" s="24">
        <f>IF(Weekly[[#This Row],[Actual]]="","",IF(AND(Weekly[[#This Row],[SVC_P]]=Weekly[[#This Row],[Actual]],Weekly[[#This Row],[SVC_P]]=TRUE),V216+Weekly[[#This Row],[BF H Odds]]-1,IF(AND(Weekly[[#This Row],[SVC_P]]=Weekly[[#This Row],[Actual]],Weekly[[#This Row],[SVC_P]]=FALSE),V216+Weekly[[#This Row],[BF V Odds]]-1,V216-1)))</f>
        <v>70.120000000000033</v>
      </c>
      <c r="W217" s="24">
        <f>IF(Weekly[[#This Row],[Actual]]="","",IF(AND(Weekly[[#This Row],[SVC_P]]=FALSE,Weekly[[#This Row],[Actual]]=TRUE),W216+Weekly[[#This Row],[BF H Odds]]-1,IF(AND(Weekly[[#This Row],[SVC_P]]=TRUE,Weekly[[#This Row],[Actual]]=FALSE,),W216+Weekly[[#This Row],[BF V Odds]]-1,W216-1)))</f>
        <v>-164.3</v>
      </c>
      <c r="X217" s="24">
        <f>IF(Weekly[[#This Row],[Actual]]="","",IF(AND(Weekly[[#This Row],[ADBC_P]]=Weekly[[#This Row],[Actual]],Weekly[[#This Row],[ADBC_P]]=TRUE),X216+Weekly[[#This Row],[BF H Odds]]-1,IF(AND(Weekly[[#This Row],[ADBC_P]]=Weekly[[#This Row],[Actual]],Weekly[[#This Row],[ADBC_P]]=FALSE),X216+Weekly[[#This Row],[BF V Odds]]-1,X216-1)))</f>
        <v>47.710000000000022</v>
      </c>
      <c r="Y217" s="24">
        <f>IF(Weekly[[#This Row],[Actual]]="","",IF(AND(Weekly[[#This Row],[ADBC_P]]=FALSE,Weekly[[#This Row],[Actual]]=TRUE),Y216+Weekly[[#This Row],[BF H Odds]]-1,IF(AND(Weekly[[#This Row],[ADBC_P]]=TRUE,Weekly[[#This Row],[Actual]]=FALSE),Y216+Weekly[[#This Row],[BF V Odds]]-1,Y216-1)))</f>
        <v>33.659999999999997</v>
      </c>
      <c r="Z217" s="24">
        <f>IF(Weekly[[#This Row],[Actual]]="","",IF(AND(Weekly[[#This Row],[RFC_P]]=Weekly[[#This Row],[Actual]],Weekly[[#This Row],[RFC_P]]=TRUE),Z216+Weekly[[#This Row],[BF H Odds]]-1,IF(AND(Weekly[[#This Row],[RFC_P]]=Weekly[[#This Row],[Actual]],Weekly[[#This Row],[RFC_P]]=FALSE),Z216+Weekly[[#This Row],[BF V Odds]]-1,Z216-1)))</f>
        <v>34.410000000000032</v>
      </c>
      <c r="AA217" s="24">
        <f>IF(Weekly[[#This Row],[Actual]]="","",IF(AND(Weekly[[#This Row],[RFC_P]]=FALSE,Weekly[[#This Row],[Actual]]=TRUE),AA216+Weekly[[#This Row],[BF H Odds]]-1,IF(AND(Weekly[[#This Row],[RFC_P]]=TRUE,Weekly[[#This Row],[Actual]]=FALSE),AA216+Weekly[[#This Row],[BF V Odds]]-1,AA216-1)))</f>
        <v>46.959999999999994</v>
      </c>
      <c r="AB217" s="24">
        <f>IF(Weekly[[#This Row],[Actual]]="","",IF(AND(Weekly[[#This Row],[GBC_P]]=Weekly[[#This Row],[Actual]],Weekly[[#This Row],[GBC_P]]=TRUE),AB216+Weekly[[#This Row],[BF H Odds]]-1,IF(AND(Weekly[[#This Row],[GBC_P]]=Weekly[[#This Row],[Actual]],Weekly[[#This Row],[GBC_P]]=FALSE),AB216+Weekly[[#This Row],[BF V Odds]]-1,AB216-1)))</f>
        <v>33.350000000000009</v>
      </c>
      <c r="AC217" s="24">
        <f>IF(Weekly[[#This Row],[Actual]]="","",IF(AND(Weekly[[#This Row],[GBC_P]]=FALSE,Weekly[[#This Row],[Actual]]=TRUE),AC216+Weekly[[#This Row],[BF H Odds]]-1,IF(AND(Weekly[[#This Row],[GBC_P]]=TRUE,Weekly[[#This Row],[Actual]]=FALSE),AC216+Weekly[[#This Row],[BF V Odds]]-1,AC216-1)))</f>
        <v>48.019999999999996</v>
      </c>
      <c r="AD217" s="24">
        <f>IF(Weekly[[#This Row],[Actual]]="","",IF(AND(Weekly[[#This Row],[HGBC_P]]=Weekly[[#This Row],[Actual]],Weekly[[#This Row],[HGBC_P]]=TRUE),AD216+Weekly[[#This Row],[BF H Odds]]-1,IF(AND(Weekly[[#This Row],[HGBC_P]]=Weekly[[#This Row],[Actual]],Weekly[[#This Row],[HGBC_P]]=FALSE),AD216+Weekly[[#This Row],[BF V Odds]]-1,AD216-1)))</f>
        <v>33.140000000000043</v>
      </c>
      <c r="AE217" s="24">
        <f>IF(Weekly[[#This Row],[Actual]]="","",IF(AND(Weekly[[#This Row],[HGBC_P]]=FALSE,Weekly[[#This Row],[Actual]]=TRUE),AE216+Weekly[[#This Row],[BF H Odds]]-1,IF(AND(Weekly[[#This Row],[HGBC_P]]=TRUE,Weekly[[#This Row],[Actual]]=FALSE),AE216+Weekly[[#This Row],[BF V Odds]]-1,AE216-1)))</f>
        <v>48.23</v>
      </c>
      <c r="AF217" s="24">
        <f>IF(Weekly[[#This Row],[Actual]]="","",IF(AND(Weekly[[#This Row],[XGB_P]]=Weekly[[#This Row],[Actual]],Weekly[[#This Row],[XGB_P]]=TRUE),AF216+Weekly[[#This Row],[BF H Odds]]-1,IF(AND(Weekly[[#This Row],[XGB_P]]=Weekly[[#This Row],[Actual]],Weekly[[#This Row],[XGB_P]]=FALSE),AF216+Weekly[[#This Row],[BF V Odds]]-1,AF216-1)))</f>
        <v>40.700000000000024</v>
      </c>
      <c r="AG217" s="24">
        <f>IF(Weekly[[#This Row],[Actual]]="","",IF(AND(Weekly[[#This Row],[XGB_P]]=FALSE,Weekly[[#This Row],[Actual]]=TRUE),AG216+Weekly[[#This Row],[BF H Odds]]-1,IF(AND(Weekly[[#This Row],[XGB_P]]=TRUE,Weekly[[#This Row],[Actual]]=FALSE),AG216+Weekly[[#This Row],[BF V Odds]]-1,AG216-1)))</f>
        <v>40.669999999999995</v>
      </c>
      <c r="AH217" s="24">
        <f>IF(Weekly[[#This Row],[Actual]]="","",IF(AND(Weekly[[#This Row],[QDA_P]]=Weekly[[#This Row],[Actual]],Weekly[[#This Row],[QDA_P]]=TRUE),AH216+Weekly[[#This Row],[BF H Odds]]-1,IF(AND(Weekly[[#This Row],[QDA_P]]=Weekly[[#This Row],[Actual]],Weekly[[#This Row],[QDA_P]]=FALSE),AH216+Weekly[[#This Row],[BF V Odds]]-1,AH216-1)))</f>
        <v>20.400000000000013</v>
      </c>
      <c r="AI217" s="24">
        <f>IF(Weekly[[#This Row],[Actual]]="","",IF(AND(Weekly[[#This Row],[QDA_P]]=FALSE,Weekly[[#This Row],[Actual]]=TRUE),AI216+Weekly[[#This Row],[BF H Odds]]-1,IF(AND(Weekly[[#This Row],[QDA_P]]=TRUE,Weekly[[#This Row],[Actual]]=FALSE),AI216+Weekly[[#This Row],[BF V Odds]]-1,AI216-1)))</f>
        <v>60.969999999999992</v>
      </c>
      <c r="AJ217" s="24">
        <f>IF(Weekly[[#This Row],[Actual]]="","",IF(AND(Weekly[[#This Row],[KNC_P]]=FALSE,Weekly[[#This Row],[Actual]]=TRUE),AJ216+Weekly[[#This Row],[BF H Odds]]-1,IF(AND(Weekly[[#This Row],[KNC_P]]=TRUE,Weekly[[#This Row],[Actual]]=FALSE),AJ216+Weekly[[#This Row],[BF V Odds]]-1,AJ216-1)))</f>
        <v>34.809999999999995</v>
      </c>
      <c r="AK217" s="24">
        <f>IF(Weekly[[#This Row],[Actual]]="","",IF(AND(Weekly[[#This Row],[KNC_P]]=FALSE,Weekly[[#This Row],[Actual]]=TRUE),AK216+Weekly[[#This Row],[BF H Odds]]-1,IF(AND(Weekly[[#This Row],[KNC_P]]=TRUE,Weekly[[#This Row],[Actual]]=FALSE),AK216+Weekly[[#This Row],[BF V Odds]]-1,AK216-1)))</f>
        <v>33.70999999999998</v>
      </c>
      <c r="AL217" s="30">
        <f>IF(Weekly[[#This Row],[Actual]]="","",COUNTIF(Weekly[[#This Row],[SVC_P]:[QDA_P]],TRUE))</f>
        <v>7</v>
      </c>
      <c r="AM217" s="30">
        <f>IF(Weekly[[#This Row],[Actual]]="","",COUNTIF(Weekly[[#This Row],[SVC_P]:[QDA_P]],FALSE))</f>
        <v>0</v>
      </c>
      <c r="AN217" s="36">
        <f>IF(AND(Weekly[[#This Row],[BF V Odds]]&gt;$BO$6,Weekly[[#This Row],[BF V Odds]] &lt; $BO$7),Weekly[[#This Row],[BF V Odds]],"")</f>
        <v>4</v>
      </c>
      <c r="AO217" s="36" t="str">
        <f>IF(AND(Weekly[[#This Row],[BF H Odds]]&gt;$BO$6, Weekly[[#This Row],[BF H Odds]] &lt; $BO$7),Weekly[[#This Row],[BF H Odds]],"")</f>
        <v/>
      </c>
      <c r="AP217" s="37">
        <f>IF(AND(Weekly[[#This Row],[V Odds &lt;]]="",Weekly[[#This Row],[H Odds &lt;]]=""),AP216,IF(AND(Weekly[[#This Row],[H Odds &lt;]]&lt;&gt;"",Weekly[[#This Row],[SVC_P]]=TRUE,Weekly[[#This Row],[Actual]]=TRUE),AP216+Weekly[[#This Row],[H Odds &lt;]]-1,IF(AND(Weekly[[#This Row],[V Odds &lt;]]&lt;&gt;"",Weekly[[#This Row],[SVC_P]]=FALSE,Weekly[[#This Row],[Actual]]=FALSE),AP216+Weekly[[#This Row],[V Odds &lt;]]-1,IF(AND(Weekly[[#This Row],[V Odds &lt;]]&lt;&gt;"",Weekly[[#This Row],[SVC_P]]=FALSE,Weekly[[#This Row],[Actual]]=TRUE),AP216-1,IF(AND(Weekly[[#This Row],[H Odds &lt;]]&lt;&gt;"",Weekly[[#This Row],[SVC_P]]=TRUE,Weekly[[#This Row],[Actual]]=FALSE),AP216-1,AP216)))))</f>
        <v>68.830000000000013</v>
      </c>
      <c r="AQ217" s="37">
        <f>IF(AND(Weekly[[#This Row],[V Odds &lt;]]="",Weekly[[#This Row],[H Odds &lt;]]=""),AQ216,IF(AND(Weekly[[#This Row],[H Odds &lt;]]&lt;&gt;"",Weekly[[#This Row],[ADBC_P]]=TRUE,Weekly[[#This Row],[Actual]]=TRUE),AQ216+Weekly[[#This Row],[H Odds &lt;]]-1,IF(AND(Weekly[[#This Row],[V Odds &lt;]]&lt;&gt;"",Weekly[[#This Row],[ADBC_P]]=FALSE,Weekly[[#This Row],[Actual]]=FALSE),AQ216+Weekly[[#This Row],[V Odds &lt;]]-1,IF(AND(Weekly[[#This Row],[V Odds &lt;]]&lt;&gt;"",Weekly[[#This Row],[ADBC_P]]=FALSE,Weekly[[#This Row],[Actual]]=TRUE),AQ216-1,IF(AND(Weekly[[#This Row],[H Odds &lt;]]&lt;&gt;"",Weekly[[#This Row],[ADBC_P]]=TRUE,Weekly[[#This Row],[Actual]]=FALSE),AQ216-1,AQ216)))))</f>
        <v>56.879999999999995</v>
      </c>
      <c r="AR217" s="37">
        <f>IF(AND(Weekly[[#This Row],[V Odds &lt;]]="",Weekly[[#This Row],[H Odds &lt;]]=""),AR216,IF(AND(Weekly[[#This Row],[H Odds &lt;]]&lt;&gt;"",Weekly[[#This Row],[RFC_P]]=TRUE,Weekly[[#This Row],[Actual]]=TRUE),AR216+Weekly[[#This Row],[H Odds &lt;]]-1,IF(AND(Weekly[[#This Row],[V Odds &lt;]]&lt;&gt;"",Weekly[[#This Row],[RFC_P]]=FALSE,Weekly[[#This Row],[Actual]]=FALSE),AR216+Weekly[[#This Row],[V Odds &lt;]]-1,IF(AND(Weekly[[#This Row],[V Odds &lt;]]&lt;&gt;"",Weekly[[#This Row],[RFC_P]]=FALSE,Weekly[[#This Row],[Actual]]=TRUE),AR216-1,IF(AND(Weekly[[#This Row],[H Odds &lt;]]&lt;&gt;"",Weekly[[#This Row],[RFC_P]]=TRUE,Weekly[[#This Row],[Actual]]=FALSE),AR216-1,AR216)))))</f>
        <v>52.14</v>
      </c>
      <c r="AS217" s="37">
        <f>IF(AND(Weekly[[#This Row],[V Odds &lt;]]="",Weekly[[#This Row],[H Odds &lt;]]=""),AS216,IF(AND(Weekly[[#This Row],[H Odds &lt;]]&lt;&gt;"",Weekly[[#This Row],[GBC_P]]=TRUE,Weekly[[#This Row],[Actual]]=TRUE),AS216+Weekly[[#This Row],[H Odds &lt;]]-1,IF(AND(Weekly[[#This Row],[V Odds &lt;]]&lt;&gt;"",Weekly[[#This Row],[GBC_P]]=FALSE,Weekly[[#This Row],[Actual]]=FALSE),AS216+Weekly[[#This Row],[V Odds &lt;]]-1,IF(AND(Weekly[[#This Row],[V Odds &lt;]]&lt;&gt;"",Weekly[[#This Row],[GBC_P]]=FALSE,Weekly[[#This Row],[Actual]]=TRUE),AS216-1,IF(AND(Weekly[[#This Row],[H Odds &lt;]]&lt;&gt;"",Weekly[[#This Row],[GBC_P]]=TRUE,Weekly[[#This Row],[Actual]]=FALSE),AS216-1,AS216)))))</f>
        <v>51.58</v>
      </c>
      <c r="AT217" s="37">
        <f>IF(AND(Weekly[[#This Row],[V Odds &lt;]]="",Weekly[[#This Row],[H Odds &lt;]]=""),AT216,IF(AND(Weekly[[#This Row],[H Odds &lt;]]&lt;&gt;"",Weekly[[#This Row],[HGBC_P]]=TRUE,Weekly[[#This Row],[Actual]]=TRUE),AT216+Weekly[[#This Row],[H Odds &lt;]]-1,IF(AND(Weekly[[#This Row],[V Odds &lt;]]&lt;&gt;"",Weekly[[#This Row],[HGBC_P]]=FALSE,Weekly[[#This Row],[Actual]]=FALSE),AT216+Weekly[[#This Row],[V Odds &lt;]]-1,IF(AND(Weekly[[#This Row],[V Odds &lt;]]&lt;&gt;"",Weekly[[#This Row],[HGBC_P]]=FALSE,Weekly[[#This Row],[Actual]]=TRUE),AT216-1,IF(AND(Weekly[[#This Row],[H Odds &lt;]]&lt;&gt;"",Weekly[[#This Row],[HGBC_P]]=TRUE,Weekly[[#This Row],[Actual]]=FALSE),AT216-1,AT216)))))</f>
        <v>51.209999999999994</v>
      </c>
      <c r="AU217" s="37">
        <f>IF(AND(Weekly[[#This Row],[V Odds &lt;]]="",Weekly[[#This Row],[H Odds &lt;]]=""),AU216,IF(AND(Weekly[[#This Row],[H Odds &lt;]]&lt;&gt;"",Weekly[[#This Row],[XGB_P]]=TRUE,Weekly[[#This Row],[Actual]]=TRUE),AU216+Weekly[[#This Row],[H Odds &lt;]]-1,IF(AND(Weekly[[#This Row],[V Odds &lt;]]&lt;&gt;"",Weekly[[#This Row],[XGB_P]]=FALSE,Weekly[[#This Row],[Actual]]=FALSE),AU216+Weekly[[#This Row],[V Odds &lt;]]-1,IF(AND(Weekly[[#This Row],[V Odds &lt;]]&lt;&gt;"",Weekly[[#This Row],[XGB_P]]=FALSE,Weekly[[#This Row],[Actual]]=TRUE),AU216-1,IF(AND(Weekly[[#This Row],[H Odds &lt;]]&lt;&gt;"",Weekly[[#This Row],[XGB_P]]=TRUE,Weekly[[#This Row],[Actual]]=FALSE),AU216-1,AU216)))))</f>
        <v>53.510000000000005</v>
      </c>
      <c r="AV217" s="37">
        <f>IF(AND(Weekly[[#This Row],[V Odds &lt;]]="",Weekly[[#This Row],[H Odds &lt;]]=""),AV216,IF(AND(Weekly[[#This Row],[H Odds &lt;]]&lt;&gt;"",Weekly[[#This Row],[QDA_P]]=TRUE,Weekly[[#This Row],[Actual]]=TRUE),AV216+Weekly[[#This Row],[H Odds &lt;]]-1,IF(AND(Weekly[[#This Row],[V Odds &lt;]]&lt;&gt;"",Weekly[[#This Row],[QDA_P]]=FALSE,Weekly[[#This Row],[Actual]]=FALSE),AV216+Weekly[[#This Row],[V Odds &lt;]]-1,IF(AND(Weekly[[#This Row],[V Odds &lt;]]&lt;&gt;"",Weekly[[#This Row],[QDA_P]]=FALSE,Weekly[[#This Row],[Actual]]=TRUE),AV216-1,IF(AND(Weekly[[#This Row],[H Odds &lt;]]&lt;&gt;"",Weekly[[#This Row],[QDA_P]]=TRUE,Weekly[[#This Row],[Actual]]=FALSE),AV216-1,AV216)))))</f>
        <v>52.949999999999989</v>
      </c>
      <c r="AW217" s="37">
        <f>IF(AND(Weekly[[#This Row],[H Odds &lt;]]="",Weekly[[#This Row],[V Odds &lt;]]=""),AW216,IF(AND(Weekly[[#This Row],[KNC_P]]=Weekly[[#This Row],[Actual]],Weekly[[#This Row],[KNC_P]]=TRUE),AW216+Weekly[[#This Row],[BF H Odds]]-1,IF(AND(Weekly[[#This Row],[KNC_P]]=Weekly[[#This Row],[Actual]],Weekly[[#This Row],[KNC_P]]=FALSE),AW216+Weekly[[#This Row],[BF V Odds]]-1,AW216-1)))</f>
        <v>49.59</v>
      </c>
      <c r="AX217" s="37">
        <f>IF(AND(Weekly[[#This Row],[V Odds &lt;]]="",Weekly[[#This Row],[H Odds &lt;]]=""),AX216,IF(AND(Weekly[[#This Row],[V Odds &lt;]]&lt;&gt;"",Weekly[[#This Row],[FALSES]]&gt;0,Weekly[[#This Row],[Actual]]=FALSE),AX216+Weekly[[#This Row],[V Odds &lt;]]-1,IF(AND(Weekly[[#This Row],[H Odds &lt;]]&lt;&gt;"",Weekly[[#This Row],[TRUES]]&gt;0,Weekly[[#This Row],[Actual]]=TRUE),AX216+Weekly[[#This Row],[H Odds &lt;]]-1,IF(AND(Weekly[[#This Row],[V Odds &lt;]]&lt;&gt;"",Weekly[[#This Row],[FALSES]]=0),AX216,IF(AND(Weekly[[#This Row],[H Odds &lt;]]&lt;&gt;"",Weekly[[#This Row],[TRUES]]=0),AX216,AX216-1)))))</f>
        <v>75.599999999999994</v>
      </c>
      <c r="AY217" s="37">
        <f>IF(AND(Weekly[[#This Row],[V Odds &lt;]]="",Weekly[[#This Row],[H Odds &lt;]]=""),AY216,IF(AND(Weekly[[#This Row],[V Odds &lt;]]&lt;&gt;"",Weekly[[#This Row],[FALSES]]&gt;0,Weekly[[#This Row],[Actual]]=FALSE),AY216+((Weekly[[#This Row],[V Odds &lt;]]-1)*0.92),IF(AND(Weekly[[#This Row],[H Odds &lt;]]&lt;&gt;"",Weekly[[#This Row],[TRUES]]&gt;0,Weekly[[#This Row],[Actual]]=TRUE),AY216+((Weekly[[#This Row],[H Odds &lt;]]-1)*0.92),IF(AND(Weekly[[#This Row],[V Odds &lt;]]&lt;&gt;"",Weekly[[#This Row],[FALSES]]=0),AY216,IF(AND(Weekly[[#This Row],[H Odds &lt;]]&lt;&gt;"",Weekly[[#This Row],[TRUES]]=0),AY216,AY216-1)))))</f>
        <v>70.512000000000015</v>
      </c>
      <c r="AZ217" s="37">
        <f>IF(AND(Weekly[[#This Row],[V Odds &lt;]]="",Weekly[[#This Row],[H Odds &lt;]]=""),AZ216,IF(AND(Weekly[[#This Row],[V Odds &lt;]]&lt;&gt;"",Weekly[[#This Row],[Actual]]=FALSE),AZ216+Weekly[[#This Row],[V Odds &lt;]]-1,IF(AND(Weekly[[#This Row],[H Odds &lt;]]&lt;&gt;"",Weekly[[#This Row],[Actual]]=TRUE),AZ216+Weekly[[#This Row],[H Odds &lt;]]-1,AZ216-1)))</f>
        <v>74.569999999999993</v>
      </c>
      <c r="BA217" s="38">
        <f>IF(Weekly[[#This Row],[H Odds &lt;]]="",BA216,IF(AND(Weekly[[#This Row],[H Odds &lt;]]&lt;&gt;"",Weekly[[#This Row],[SVC_P]]=TRUE,Weekly[[#This Row],[Actual]]=TRUE),BA216+Weekly[[#This Row],[H Odds &lt;]]-1,IF(AND(Weekly[[#This Row],[H Odds &lt;]]&lt;&gt;"",Weekly[[#This Row],[SVC_P]]=TRUE,Weekly[[#This Row],[Actual]]=FALSE),BA216-1,BA216)))</f>
        <v>63.789999999999992</v>
      </c>
      <c r="BB217" s="38">
        <f>IF(Weekly[[#This Row],[H Odds &lt;]]="",BB216,IF(AND(Weekly[[#This Row],[H Odds &lt;]]&lt;&gt;"",Weekly[[#This Row],[ADBC_P]]=TRUE,Weekly[[#This Row],[Actual]]=TRUE),BB216+Weekly[[#This Row],[H Odds &lt;]]-1,IF(AND(Weekly[[#This Row],[H Odds &lt;]]&lt;&gt;"",Weekly[[#This Row],[ADBC_P]]=TRUE,Weekly[[#This Row],[Actual]]=FALSE),BB216-1,BB216)))</f>
        <v>48.559999999999995</v>
      </c>
      <c r="BC217" s="38">
        <f>IF(Weekly[[#This Row],[H Odds &lt;]]="",BC216,IF(AND(Weekly[[#This Row],[H Odds &lt;]]&lt;&gt;"",Weekly[[#This Row],[RFC_P]]=TRUE,Weekly[[#This Row],[Actual]]=TRUE),BC216+Weekly[[#This Row],[H Odds &lt;]]-1,IF(AND(Weekly[[#This Row],[H Odds &lt;]]&lt;&gt;"",Weekly[[#This Row],[RFC_P]]=TRUE,Weekly[[#This Row],[Actual]]=FALSE),BC216-1,BC216)))</f>
        <v>47.309999999999995</v>
      </c>
      <c r="BD217" s="38">
        <f>IF(Weekly[[#This Row],[H Odds &lt;]]="",BD216,IF(AND(Weekly[[#This Row],[H Odds &lt;]]&lt;&gt;"",Weekly[[#This Row],[GBC_P]]=TRUE,Weekly[[#This Row],[Actual]]=TRUE),BD216+Weekly[[#This Row],[H Odds &lt;]]-1,IF(AND(Weekly[[#This Row],[H Odds &lt;]]&lt;&gt;"",Weekly[[#This Row],[GBC_P]]=TRUE,Weekly[[#This Row],[Actual]]=FALSE),BD216-1,BD216)))</f>
        <v>48.26</v>
      </c>
      <c r="BE217" s="38">
        <f>IF(Weekly[[#This Row],[H Odds &lt;]]="",BE216,IF(AND(Weekly[[#This Row],[H Odds &lt;]]&lt;&gt;"",Weekly[[#This Row],[HGBC_P]]=TRUE,Weekly[[#This Row],[Actual]]=TRUE),BE216+Weekly[[#This Row],[H Odds &lt;]]-1,IF(AND(Weekly[[#This Row],[H Odds &lt;]]&lt;&gt;"",Weekly[[#This Row],[HGBC_P]]=TRUE,Weekly[[#This Row],[Actual]]=FALSE),BE216-1,BE216)))</f>
        <v>50.609999999999992</v>
      </c>
      <c r="BF217" s="38">
        <f>IF(Weekly[[#This Row],[H Odds &lt;]]="",BF216,IF(AND(Weekly[[#This Row],[H Odds &lt;]]&lt;&gt;"",Weekly[[#This Row],[XGB_P]]=TRUE,Weekly[[#This Row],[Actual]]=TRUE),BF216+Weekly[[#This Row],[H Odds &lt;]]-1,IF(AND(Weekly[[#This Row],[H Odds &lt;]]&lt;&gt;"",Weekly[[#This Row],[XGB_P]]=TRUE,Weekly[[#This Row],[Actual]]=FALSE),BF216-1,BF216)))</f>
        <v>50.78</v>
      </c>
      <c r="BG217" s="38">
        <f>IF(Weekly[[#This Row],[H Odds &lt;]]="",BG216,IF(AND(Weekly[[#This Row],[H Odds &lt;]]&lt;&gt;"",Weekly[[#This Row],[QDA_P]]=TRUE,Weekly[[#This Row],[Actual]]=TRUE),BG216+Weekly[[#This Row],[H Odds &lt;]]-1,IF(AND(Weekly[[#This Row],[H Odds &lt;]]&lt;&gt;"",Weekly[[#This Row],[QDA_P]]=TRUE,Weekly[[#This Row],[Actual]]=FALSE),BG216-1,BG216)))</f>
        <v>47.279999999999994</v>
      </c>
      <c r="BH217" s="38">
        <f>IF(Weekly[[#This Row],[H Odds &lt;]]="",BH216,IF(AND(Weekly[[#This Row],[H Odds &lt;]]&lt;&gt;"",Weekly[[#This Row],[KNC_P]]=TRUE,Weekly[[#This Row],[Actual]]=TRUE),BH216+Weekly[[#This Row],[H Odds &lt;]]-1,IF(AND(Weekly[[#This Row],[H Odds &lt;]]&lt;&gt;"",Weekly[[#This Row],[KNC_P]]=TRUE,Weekly[[#This Row],[Actual]]=FALSE),BH216-1,BH216)))</f>
        <v>45.599999999999994</v>
      </c>
      <c r="BI217" s="38">
        <f>IF(Weekly[[#This Row],[H Odds &lt;]]="",BI216,IF(AND(Weekly[[#This Row],[H Odds &lt;]]&lt;&gt;"",Weekly[[#This Row],[TRUES]]&gt;0,Weekly[[#This Row],[Actual]]=TRUE),BI216+Weekly[[#This Row],[H Odds &lt;]]-1,IF(AND(Weekly[[#This Row],[H Odds &lt;]]&lt;&gt;"",Weekly[[#This Row],[TRUES]]=0),BI216,BI216-1)))</f>
        <v>63.789999999999992</v>
      </c>
      <c r="BJ217" s="38">
        <f>IF(Weekly[[#This Row],[H Odds &lt;]]="",BJ216,IF(AND(Weekly[[#This Row],[H Odds &lt;]]&lt;&gt;"",Weekly[[#This Row],[Actual]]=TRUE),BJ216+Weekly[[#This Row],[H Odds &lt;]]-1,IF(AND(Weekly[[#This Row],[H Odds &lt;]]&lt;&gt;"",Weekly[[#This Row],[Actual]]=FALSE),BJ216-1,BJ216)))</f>
        <v>62.789999999999992</v>
      </c>
      <c r="BK217" s="58">
        <f>IF(AND(Weekly[[#This Row],[TRUES]]&gt;4,Weekly[[#This Row],[Actual]]=TRUE),BK216+Weekly[[#This Row],[BF H Odds]]-1,IF(AND(Weekly[[#This Row],[FALSES]]&gt;4,Weekly[[#This Row],[Actual]]=FALSE),BK216+Weekly[[#This Row],[BF V Odds]]-1,IF(AND(Weekly[[#This Row],[TRUES]]&gt;4,Weekly[[#This Row],[Actual]]=FALSE),BK216-1,IF(AND(Weekly[[#This Row],[FALSES]]&gt;4,Weekly[[#This Row],[Actual]]=TRUE),BK216-1,BK216))))</f>
        <v>37.180000000000028</v>
      </c>
      <c r="BL217" s="58">
        <f>IF(AND(Weekly[[#This Row],[TRUES]]&gt;5,Weekly[[#This Row],[Actual]]=TRUE),BL216+Weekly[[#This Row],[BF H Odds]]-1,IF(AND(Weekly[[#This Row],[FALSES]]&gt;5,Weekly[[#This Row],[Actual]]=FALSE),BL216+Weekly[[#This Row],[BF V Odds]]-1,IF(AND(Weekly[[#This Row],[TRUES]]&gt;5,Weekly[[#This Row],[Actual]]=FALSE),BL216-1,IF(AND(Weekly[[#This Row],[FALSES]]&gt;5,Weekly[[#This Row],[Actual]]=TRUE),BL216-1,BL216))))</f>
        <v>42.070000000000022</v>
      </c>
      <c r="BM217" s="58">
        <f>IF(AND(Weekly[[#This Row],[TRUES]]&gt;6,Weekly[[#This Row],[Actual]]=TRUE),BM216+Weekly[[#This Row],[BF H Odds]]-1,IF(AND(Weekly[[#This Row],[FALSES]]&gt;6,Weekly[[#This Row],[Actual]]=FALSE),BM216+Weekly[[#This Row],[BF V Odds]]-1,IF(AND(Weekly[[#This Row],[TRUES]]&gt;6,Weekly[[#This Row],[Actual]]=FALSE),BM216-1,IF(AND(Weekly[[#This Row],[FALSES]]&gt;6,Weekly[[#This Row],[Actual]]=TRUE),BM216-1,BM216))))</f>
        <v>47.63000000000001</v>
      </c>
    </row>
    <row r="218" spans="1:65" x14ac:dyDescent="0.25">
      <c r="A218" s="34"/>
      <c r="B218" s="10">
        <v>44270</v>
      </c>
      <c r="C218" s="33" t="s">
        <v>36</v>
      </c>
      <c r="D218" s="15" t="s">
        <v>24</v>
      </c>
      <c r="E218" t="b">
        <v>1</v>
      </c>
      <c r="F218" t="b">
        <v>1</v>
      </c>
      <c r="G218" t="b">
        <v>1</v>
      </c>
      <c r="H218" t="b">
        <v>0</v>
      </c>
      <c r="I218" t="b">
        <v>0</v>
      </c>
      <c r="J218" t="b">
        <v>0</v>
      </c>
      <c r="K218" t="b">
        <v>1</v>
      </c>
      <c r="L218" t="b">
        <v>1</v>
      </c>
      <c r="O218" t="str">
        <f>IF(Weekly[[#This Row],[H/V]]="H",Weekly[[#This Row],[BF H Odds]],IF(Weekly[[#This Row],[H/V]]="V",Weekly[[#This Row],[BF V Odds]],""))</f>
        <v/>
      </c>
      <c r="P218" t="b">
        <v>0</v>
      </c>
      <c r="R218" s="35">
        <f>IFERROR(IF(Weekly[[#This Row],[Won Bet?]]="yes",R217+(Weekly[[#This Row],[BF Odds]]*Weekly[[#This Row],[BF Stake]])-Weekly[[#This Row],[BF Stake]],R217-Weekly[[#This Row],[BF Stake]]),R217)</f>
        <v>205.15</v>
      </c>
      <c r="S218" s="9">
        <f>IFERROR(IF(Weekly[[#This Row],[Won Bet?]]="yes",S217+(((Weekly[[#This Row],[BF Odds]]*Weekly[[#This Row],[BF Stake]])-Weekly[[#This Row],[BF Stake]])*0.95),S217-Weekly[[#This Row],[BF Stake]]),S217)</f>
        <v>198.89250000000004</v>
      </c>
      <c r="T218" s="13">
        <v>1.72</v>
      </c>
      <c r="U218" s="13">
        <v>2.2799999999999998</v>
      </c>
      <c r="V218" s="24">
        <f>IF(Weekly[[#This Row],[Actual]]="","",IF(AND(Weekly[[#This Row],[SVC_P]]=Weekly[[#This Row],[Actual]],Weekly[[#This Row],[SVC_P]]=TRUE),V217+Weekly[[#This Row],[BF H Odds]]-1,IF(AND(Weekly[[#This Row],[SVC_P]]=Weekly[[#This Row],[Actual]],Weekly[[#This Row],[SVC_P]]=FALSE),V217+Weekly[[#This Row],[BF V Odds]]-1,V217-1)))</f>
        <v>69.120000000000033</v>
      </c>
      <c r="W218" s="24">
        <f>IF(Weekly[[#This Row],[Actual]]="","",IF(AND(Weekly[[#This Row],[SVC_P]]=FALSE,Weekly[[#This Row],[Actual]]=TRUE),W217+Weekly[[#This Row],[BF H Odds]]-1,IF(AND(Weekly[[#This Row],[SVC_P]]=TRUE,Weekly[[#This Row],[Actual]]=FALSE,),W217+Weekly[[#This Row],[BF V Odds]]-1,W217-1)))</f>
        <v>-165.3</v>
      </c>
      <c r="X218" s="24">
        <f>IF(Weekly[[#This Row],[Actual]]="","",IF(AND(Weekly[[#This Row],[ADBC_P]]=Weekly[[#This Row],[Actual]],Weekly[[#This Row],[ADBC_P]]=TRUE),X217+Weekly[[#This Row],[BF H Odds]]-1,IF(AND(Weekly[[#This Row],[ADBC_P]]=Weekly[[#This Row],[Actual]],Weekly[[#This Row],[ADBC_P]]=FALSE),X217+Weekly[[#This Row],[BF V Odds]]-1,X217-1)))</f>
        <v>46.710000000000022</v>
      </c>
      <c r="Y218" s="24">
        <f>IF(Weekly[[#This Row],[Actual]]="","",IF(AND(Weekly[[#This Row],[ADBC_P]]=FALSE,Weekly[[#This Row],[Actual]]=TRUE),Y217+Weekly[[#This Row],[BF H Odds]]-1,IF(AND(Weekly[[#This Row],[ADBC_P]]=TRUE,Weekly[[#This Row],[Actual]]=FALSE),Y217+Weekly[[#This Row],[BF V Odds]]-1,Y217-1)))</f>
        <v>34.379999999999995</v>
      </c>
      <c r="Z218" s="24">
        <f>IF(Weekly[[#This Row],[Actual]]="","",IF(AND(Weekly[[#This Row],[RFC_P]]=Weekly[[#This Row],[Actual]],Weekly[[#This Row],[RFC_P]]=TRUE),Z217+Weekly[[#This Row],[BF H Odds]]-1,IF(AND(Weekly[[#This Row],[RFC_P]]=Weekly[[#This Row],[Actual]],Weekly[[#This Row],[RFC_P]]=FALSE),Z217+Weekly[[#This Row],[BF V Odds]]-1,Z217-1)))</f>
        <v>33.410000000000032</v>
      </c>
      <c r="AA218" s="24">
        <f>IF(Weekly[[#This Row],[Actual]]="","",IF(AND(Weekly[[#This Row],[RFC_P]]=FALSE,Weekly[[#This Row],[Actual]]=TRUE),AA217+Weekly[[#This Row],[BF H Odds]]-1,IF(AND(Weekly[[#This Row],[RFC_P]]=TRUE,Weekly[[#This Row],[Actual]]=FALSE),AA217+Weekly[[#This Row],[BF V Odds]]-1,AA217-1)))</f>
        <v>47.679999999999993</v>
      </c>
      <c r="AB218" s="24">
        <f>IF(Weekly[[#This Row],[Actual]]="","",IF(AND(Weekly[[#This Row],[GBC_P]]=Weekly[[#This Row],[Actual]],Weekly[[#This Row],[GBC_P]]=TRUE),AB217+Weekly[[#This Row],[BF H Odds]]-1,IF(AND(Weekly[[#This Row],[GBC_P]]=Weekly[[#This Row],[Actual]],Weekly[[#This Row],[GBC_P]]=FALSE),AB217+Weekly[[#This Row],[BF V Odds]]-1,AB217-1)))</f>
        <v>34.070000000000007</v>
      </c>
      <c r="AC218" s="24">
        <f>IF(Weekly[[#This Row],[Actual]]="","",IF(AND(Weekly[[#This Row],[GBC_P]]=FALSE,Weekly[[#This Row],[Actual]]=TRUE),AC217+Weekly[[#This Row],[BF H Odds]]-1,IF(AND(Weekly[[#This Row],[GBC_P]]=TRUE,Weekly[[#This Row],[Actual]]=FALSE),AC217+Weekly[[#This Row],[BF V Odds]]-1,AC217-1)))</f>
        <v>47.019999999999996</v>
      </c>
      <c r="AD218" s="24">
        <f>IF(Weekly[[#This Row],[Actual]]="","",IF(AND(Weekly[[#This Row],[HGBC_P]]=Weekly[[#This Row],[Actual]],Weekly[[#This Row],[HGBC_P]]=TRUE),AD217+Weekly[[#This Row],[BF H Odds]]-1,IF(AND(Weekly[[#This Row],[HGBC_P]]=Weekly[[#This Row],[Actual]],Weekly[[#This Row],[HGBC_P]]=FALSE),AD217+Weekly[[#This Row],[BF V Odds]]-1,AD217-1)))</f>
        <v>33.860000000000042</v>
      </c>
      <c r="AE218" s="24">
        <f>IF(Weekly[[#This Row],[Actual]]="","",IF(AND(Weekly[[#This Row],[HGBC_P]]=FALSE,Weekly[[#This Row],[Actual]]=TRUE),AE217+Weekly[[#This Row],[BF H Odds]]-1,IF(AND(Weekly[[#This Row],[HGBC_P]]=TRUE,Weekly[[#This Row],[Actual]]=FALSE),AE217+Weekly[[#This Row],[BF V Odds]]-1,AE217-1)))</f>
        <v>47.23</v>
      </c>
      <c r="AF218" s="24">
        <f>IF(Weekly[[#This Row],[Actual]]="","",IF(AND(Weekly[[#This Row],[XGB_P]]=Weekly[[#This Row],[Actual]],Weekly[[#This Row],[XGB_P]]=TRUE),AF217+Weekly[[#This Row],[BF H Odds]]-1,IF(AND(Weekly[[#This Row],[XGB_P]]=Weekly[[#This Row],[Actual]],Weekly[[#This Row],[XGB_P]]=FALSE),AF217+Weekly[[#This Row],[BF V Odds]]-1,AF217-1)))</f>
        <v>41.420000000000023</v>
      </c>
      <c r="AG218" s="24">
        <f>IF(Weekly[[#This Row],[Actual]]="","",IF(AND(Weekly[[#This Row],[XGB_P]]=FALSE,Weekly[[#This Row],[Actual]]=TRUE),AG217+Weekly[[#This Row],[BF H Odds]]-1,IF(AND(Weekly[[#This Row],[XGB_P]]=TRUE,Weekly[[#This Row],[Actual]]=FALSE),AG217+Weekly[[#This Row],[BF V Odds]]-1,AG217-1)))</f>
        <v>39.669999999999995</v>
      </c>
      <c r="AH218" s="24">
        <f>IF(Weekly[[#This Row],[Actual]]="","",IF(AND(Weekly[[#This Row],[QDA_P]]=Weekly[[#This Row],[Actual]],Weekly[[#This Row],[QDA_P]]=TRUE),AH217+Weekly[[#This Row],[BF H Odds]]-1,IF(AND(Weekly[[#This Row],[QDA_P]]=Weekly[[#This Row],[Actual]],Weekly[[#This Row],[QDA_P]]=FALSE),AH217+Weekly[[#This Row],[BF V Odds]]-1,AH217-1)))</f>
        <v>19.400000000000013</v>
      </c>
      <c r="AI218" s="24">
        <f>IF(Weekly[[#This Row],[Actual]]="","",IF(AND(Weekly[[#This Row],[QDA_P]]=FALSE,Weekly[[#This Row],[Actual]]=TRUE),AI217+Weekly[[#This Row],[BF H Odds]]-1,IF(AND(Weekly[[#This Row],[QDA_P]]=TRUE,Weekly[[#This Row],[Actual]]=FALSE),AI217+Weekly[[#This Row],[BF V Odds]]-1,AI217-1)))</f>
        <v>61.689999999999991</v>
      </c>
      <c r="AJ218" s="24">
        <f>IF(Weekly[[#This Row],[Actual]]="","",IF(AND(Weekly[[#This Row],[KNC_P]]=FALSE,Weekly[[#This Row],[Actual]]=TRUE),AJ217+Weekly[[#This Row],[BF H Odds]]-1,IF(AND(Weekly[[#This Row],[KNC_P]]=TRUE,Weekly[[#This Row],[Actual]]=FALSE),AJ217+Weekly[[#This Row],[BF V Odds]]-1,AJ217-1)))</f>
        <v>35.529999999999994</v>
      </c>
      <c r="AK218" s="24">
        <f>IF(Weekly[[#This Row],[Actual]]="","",IF(AND(Weekly[[#This Row],[KNC_P]]=FALSE,Weekly[[#This Row],[Actual]]=TRUE),AK217+Weekly[[#This Row],[BF H Odds]]-1,IF(AND(Weekly[[#This Row],[KNC_P]]=TRUE,Weekly[[#This Row],[Actual]]=FALSE),AK217+Weekly[[#This Row],[BF V Odds]]-1,AK217-1)))</f>
        <v>34.429999999999978</v>
      </c>
      <c r="AL218" s="30">
        <f>IF(Weekly[[#This Row],[Actual]]="","",COUNTIF(Weekly[[#This Row],[SVC_P]:[QDA_P]],TRUE))</f>
        <v>4</v>
      </c>
      <c r="AM218" s="30">
        <f>IF(Weekly[[#This Row],[Actual]]="","",COUNTIF(Weekly[[#This Row],[SVC_P]:[QDA_P]],FALSE))</f>
        <v>3</v>
      </c>
      <c r="AN218" s="36" t="str">
        <f>IF(AND(Weekly[[#This Row],[BF V Odds]]&gt;$BO$6,Weekly[[#This Row],[BF V Odds]] &lt; $BO$7),Weekly[[#This Row],[BF V Odds]],"")</f>
        <v/>
      </c>
      <c r="AO218" s="36" t="str">
        <f>IF(AND(Weekly[[#This Row],[BF H Odds]]&gt;$BO$6, Weekly[[#This Row],[BF H Odds]] &lt; $BO$7),Weekly[[#This Row],[BF H Odds]],"")</f>
        <v/>
      </c>
      <c r="AP218" s="37">
        <f>IF(AND(Weekly[[#This Row],[V Odds &lt;]]="",Weekly[[#This Row],[H Odds &lt;]]=""),AP217,IF(AND(Weekly[[#This Row],[H Odds &lt;]]&lt;&gt;"",Weekly[[#This Row],[SVC_P]]=TRUE,Weekly[[#This Row],[Actual]]=TRUE),AP217+Weekly[[#This Row],[H Odds &lt;]]-1,IF(AND(Weekly[[#This Row],[V Odds &lt;]]&lt;&gt;"",Weekly[[#This Row],[SVC_P]]=FALSE,Weekly[[#This Row],[Actual]]=FALSE),AP217+Weekly[[#This Row],[V Odds &lt;]]-1,IF(AND(Weekly[[#This Row],[V Odds &lt;]]&lt;&gt;"",Weekly[[#This Row],[SVC_P]]=FALSE,Weekly[[#This Row],[Actual]]=TRUE),AP217-1,IF(AND(Weekly[[#This Row],[H Odds &lt;]]&lt;&gt;"",Weekly[[#This Row],[SVC_P]]=TRUE,Weekly[[#This Row],[Actual]]=FALSE),AP217-1,AP217)))))</f>
        <v>68.830000000000013</v>
      </c>
      <c r="AQ218" s="37">
        <f>IF(AND(Weekly[[#This Row],[V Odds &lt;]]="",Weekly[[#This Row],[H Odds &lt;]]=""),AQ217,IF(AND(Weekly[[#This Row],[H Odds &lt;]]&lt;&gt;"",Weekly[[#This Row],[ADBC_P]]=TRUE,Weekly[[#This Row],[Actual]]=TRUE),AQ217+Weekly[[#This Row],[H Odds &lt;]]-1,IF(AND(Weekly[[#This Row],[V Odds &lt;]]&lt;&gt;"",Weekly[[#This Row],[ADBC_P]]=FALSE,Weekly[[#This Row],[Actual]]=FALSE),AQ217+Weekly[[#This Row],[V Odds &lt;]]-1,IF(AND(Weekly[[#This Row],[V Odds &lt;]]&lt;&gt;"",Weekly[[#This Row],[ADBC_P]]=FALSE,Weekly[[#This Row],[Actual]]=TRUE),AQ217-1,IF(AND(Weekly[[#This Row],[H Odds &lt;]]&lt;&gt;"",Weekly[[#This Row],[ADBC_P]]=TRUE,Weekly[[#This Row],[Actual]]=FALSE),AQ217-1,AQ217)))))</f>
        <v>56.879999999999995</v>
      </c>
      <c r="AR218" s="37">
        <f>IF(AND(Weekly[[#This Row],[V Odds &lt;]]="",Weekly[[#This Row],[H Odds &lt;]]=""),AR217,IF(AND(Weekly[[#This Row],[H Odds &lt;]]&lt;&gt;"",Weekly[[#This Row],[RFC_P]]=TRUE,Weekly[[#This Row],[Actual]]=TRUE),AR217+Weekly[[#This Row],[H Odds &lt;]]-1,IF(AND(Weekly[[#This Row],[V Odds &lt;]]&lt;&gt;"",Weekly[[#This Row],[RFC_P]]=FALSE,Weekly[[#This Row],[Actual]]=FALSE),AR217+Weekly[[#This Row],[V Odds &lt;]]-1,IF(AND(Weekly[[#This Row],[V Odds &lt;]]&lt;&gt;"",Weekly[[#This Row],[RFC_P]]=FALSE,Weekly[[#This Row],[Actual]]=TRUE),AR217-1,IF(AND(Weekly[[#This Row],[H Odds &lt;]]&lt;&gt;"",Weekly[[#This Row],[RFC_P]]=TRUE,Weekly[[#This Row],[Actual]]=FALSE),AR217-1,AR217)))))</f>
        <v>52.14</v>
      </c>
      <c r="AS218" s="37">
        <f>IF(AND(Weekly[[#This Row],[V Odds &lt;]]="",Weekly[[#This Row],[H Odds &lt;]]=""),AS217,IF(AND(Weekly[[#This Row],[H Odds &lt;]]&lt;&gt;"",Weekly[[#This Row],[GBC_P]]=TRUE,Weekly[[#This Row],[Actual]]=TRUE),AS217+Weekly[[#This Row],[H Odds &lt;]]-1,IF(AND(Weekly[[#This Row],[V Odds &lt;]]&lt;&gt;"",Weekly[[#This Row],[GBC_P]]=FALSE,Weekly[[#This Row],[Actual]]=FALSE),AS217+Weekly[[#This Row],[V Odds &lt;]]-1,IF(AND(Weekly[[#This Row],[V Odds &lt;]]&lt;&gt;"",Weekly[[#This Row],[GBC_P]]=FALSE,Weekly[[#This Row],[Actual]]=TRUE),AS217-1,IF(AND(Weekly[[#This Row],[H Odds &lt;]]&lt;&gt;"",Weekly[[#This Row],[GBC_P]]=TRUE,Weekly[[#This Row],[Actual]]=FALSE),AS217-1,AS217)))))</f>
        <v>51.58</v>
      </c>
      <c r="AT218" s="37">
        <f>IF(AND(Weekly[[#This Row],[V Odds &lt;]]="",Weekly[[#This Row],[H Odds &lt;]]=""),AT217,IF(AND(Weekly[[#This Row],[H Odds &lt;]]&lt;&gt;"",Weekly[[#This Row],[HGBC_P]]=TRUE,Weekly[[#This Row],[Actual]]=TRUE),AT217+Weekly[[#This Row],[H Odds &lt;]]-1,IF(AND(Weekly[[#This Row],[V Odds &lt;]]&lt;&gt;"",Weekly[[#This Row],[HGBC_P]]=FALSE,Weekly[[#This Row],[Actual]]=FALSE),AT217+Weekly[[#This Row],[V Odds &lt;]]-1,IF(AND(Weekly[[#This Row],[V Odds &lt;]]&lt;&gt;"",Weekly[[#This Row],[HGBC_P]]=FALSE,Weekly[[#This Row],[Actual]]=TRUE),AT217-1,IF(AND(Weekly[[#This Row],[H Odds &lt;]]&lt;&gt;"",Weekly[[#This Row],[HGBC_P]]=TRUE,Weekly[[#This Row],[Actual]]=FALSE),AT217-1,AT217)))))</f>
        <v>51.209999999999994</v>
      </c>
      <c r="AU218" s="37">
        <f>IF(AND(Weekly[[#This Row],[V Odds &lt;]]="",Weekly[[#This Row],[H Odds &lt;]]=""),AU217,IF(AND(Weekly[[#This Row],[H Odds &lt;]]&lt;&gt;"",Weekly[[#This Row],[XGB_P]]=TRUE,Weekly[[#This Row],[Actual]]=TRUE),AU217+Weekly[[#This Row],[H Odds &lt;]]-1,IF(AND(Weekly[[#This Row],[V Odds &lt;]]&lt;&gt;"",Weekly[[#This Row],[XGB_P]]=FALSE,Weekly[[#This Row],[Actual]]=FALSE),AU217+Weekly[[#This Row],[V Odds &lt;]]-1,IF(AND(Weekly[[#This Row],[V Odds &lt;]]&lt;&gt;"",Weekly[[#This Row],[XGB_P]]=FALSE,Weekly[[#This Row],[Actual]]=TRUE),AU217-1,IF(AND(Weekly[[#This Row],[H Odds &lt;]]&lt;&gt;"",Weekly[[#This Row],[XGB_P]]=TRUE,Weekly[[#This Row],[Actual]]=FALSE),AU217-1,AU217)))))</f>
        <v>53.510000000000005</v>
      </c>
      <c r="AV218" s="37">
        <f>IF(AND(Weekly[[#This Row],[V Odds &lt;]]="",Weekly[[#This Row],[H Odds &lt;]]=""),AV217,IF(AND(Weekly[[#This Row],[H Odds &lt;]]&lt;&gt;"",Weekly[[#This Row],[QDA_P]]=TRUE,Weekly[[#This Row],[Actual]]=TRUE),AV217+Weekly[[#This Row],[H Odds &lt;]]-1,IF(AND(Weekly[[#This Row],[V Odds &lt;]]&lt;&gt;"",Weekly[[#This Row],[QDA_P]]=FALSE,Weekly[[#This Row],[Actual]]=FALSE),AV217+Weekly[[#This Row],[V Odds &lt;]]-1,IF(AND(Weekly[[#This Row],[V Odds &lt;]]&lt;&gt;"",Weekly[[#This Row],[QDA_P]]=FALSE,Weekly[[#This Row],[Actual]]=TRUE),AV217-1,IF(AND(Weekly[[#This Row],[H Odds &lt;]]&lt;&gt;"",Weekly[[#This Row],[QDA_P]]=TRUE,Weekly[[#This Row],[Actual]]=FALSE),AV217-1,AV217)))))</f>
        <v>52.949999999999989</v>
      </c>
      <c r="AW218" s="37">
        <f>IF(AND(Weekly[[#This Row],[H Odds &lt;]]="",Weekly[[#This Row],[V Odds &lt;]]=""),AW217,IF(AND(Weekly[[#This Row],[KNC_P]]=Weekly[[#This Row],[Actual]],Weekly[[#This Row],[KNC_P]]=TRUE),AW217+Weekly[[#This Row],[BF H Odds]]-1,IF(AND(Weekly[[#This Row],[KNC_P]]=Weekly[[#This Row],[Actual]],Weekly[[#This Row],[KNC_P]]=FALSE),AW217+Weekly[[#This Row],[BF V Odds]]-1,AW217-1)))</f>
        <v>49.59</v>
      </c>
      <c r="AX218" s="37">
        <f>IF(AND(Weekly[[#This Row],[V Odds &lt;]]="",Weekly[[#This Row],[H Odds &lt;]]=""),AX217,IF(AND(Weekly[[#This Row],[V Odds &lt;]]&lt;&gt;"",Weekly[[#This Row],[FALSES]]&gt;0,Weekly[[#This Row],[Actual]]=FALSE),AX217+Weekly[[#This Row],[V Odds &lt;]]-1,IF(AND(Weekly[[#This Row],[H Odds &lt;]]&lt;&gt;"",Weekly[[#This Row],[TRUES]]&gt;0,Weekly[[#This Row],[Actual]]=TRUE),AX217+Weekly[[#This Row],[H Odds &lt;]]-1,IF(AND(Weekly[[#This Row],[V Odds &lt;]]&lt;&gt;"",Weekly[[#This Row],[FALSES]]=0),AX217,IF(AND(Weekly[[#This Row],[H Odds &lt;]]&lt;&gt;"",Weekly[[#This Row],[TRUES]]=0),AX217,AX217-1)))))</f>
        <v>75.599999999999994</v>
      </c>
      <c r="AY218" s="37">
        <f>IF(AND(Weekly[[#This Row],[V Odds &lt;]]="",Weekly[[#This Row],[H Odds &lt;]]=""),AY217,IF(AND(Weekly[[#This Row],[V Odds &lt;]]&lt;&gt;"",Weekly[[#This Row],[FALSES]]&gt;0,Weekly[[#This Row],[Actual]]=FALSE),AY217+((Weekly[[#This Row],[V Odds &lt;]]-1)*0.92),IF(AND(Weekly[[#This Row],[H Odds &lt;]]&lt;&gt;"",Weekly[[#This Row],[TRUES]]&gt;0,Weekly[[#This Row],[Actual]]=TRUE),AY217+((Weekly[[#This Row],[H Odds &lt;]]-1)*0.92),IF(AND(Weekly[[#This Row],[V Odds &lt;]]&lt;&gt;"",Weekly[[#This Row],[FALSES]]=0),AY217,IF(AND(Weekly[[#This Row],[H Odds &lt;]]&lt;&gt;"",Weekly[[#This Row],[TRUES]]=0),AY217,AY217-1)))))</f>
        <v>70.512000000000015</v>
      </c>
      <c r="AZ218" s="37">
        <f>IF(AND(Weekly[[#This Row],[V Odds &lt;]]="",Weekly[[#This Row],[H Odds &lt;]]=""),AZ217,IF(AND(Weekly[[#This Row],[V Odds &lt;]]&lt;&gt;"",Weekly[[#This Row],[Actual]]=FALSE),AZ217+Weekly[[#This Row],[V Odds &lt;]]-1,IF(AND(Weekly[[#This Row],[H Odds &lt;]]&lt;&gt;"",Weekly[[#This Row],[Actual]]=TRUE),AZ217+Weekly[[#This Row],[H Odds &lt;]]-1,AZ217-1)))</f>
        <v>74.569999999999993</v>
      </c>
      <c r="BA218" s="38">
        <f>IF(Weekly[[#This Row],[H Odds &lt;]]="",BA217,IF(AND(Weekly[[#This Row],[H Odds &lt;]]&lt;&gt;"",Weekly[[#This Row],[SVC_P]]=TRUE,Weekly[[#This Row],[Actual]]=TRUE),BA217+Weekly[[#This Row],[H Odds &lt;]]-1,IF(AND(Weekly[[#This Row],[H Odds &lt;]]&lt;&gt;"",Weekly[[#This Row],[SVC_P]]=TRUE,Weekly[[#This Row],[Actual]]=FALSE),BA217-1,BA217)))</f>
        <v>63.789999999999992</v>
      </c>
      <c r="BB218" s="38">
        <f>IF(Weekly[[#This Row],[H Odds &lt;]]="",BB217,IF(AND(Weekly[[#This Row],[H Odds &lt;]]&lt;&gt;"",Weekly[[#This Row],[ADBC_P]]=TRUE,Weekly[[#This Row],[Actual]]=TRUE),BB217+Weekly[[#This Row],[H Odds &lt;]]-1,IF(AND(Weekly[[#This Row],[H Odds &lt;]]&lt;&gt;"",Weekly[[#This Row],[ADBC_P]]=TRUE,Weekly[[#This Row],[Actual]]=FALSE),BB217-1,BB217)))</f>
        <v>48.559999999999995</v>
      </c>
      <c r="BC218" s="38">
        <f>IF(Weekly[[#This Row],[H Odds &lt;]]="",BC217,IF(AND(Weekly[[#This Row],[H Odds &lt;]]&lt;&gt;"",Weekly[[#This Row],[RFC_P]]=TRUE,Weekly[[#This Row],[Actual]]=TRUE),BC217+Weekly[[#This Row],[H Odds &lt;]]-1,IF(AND(Weekly[[#This Row],[H Odds &lt;]]&lt;&gt;"",Weekly[[#This Row],[RFC_P]]=TRUE,Weekly[[#This Row],[Actual]]=FALSE),BC217-1,BC217)))</f>
        <v>47.309999999999995</v>
      </c>
      <c r="BD218" s="38">
        <f>IF(Weekly[[#This Row],[H Odds &lt;]]="",BD217,IF(AND(Weekly[[#This Row],[H Odds &lt;]]&lt;&gt;"",Weekly[[#This Row],[GBC_P]]=TRUE,Weekly[[#This Row],[Actual]]=TRUE),BD217+Weekly[[#This Row],[H Odds &lt;]]-1,IF(AND(Weekly[[#This Row],[H Odds &lt;]]&lt;&gt;"",Weekly[[#This Row],[GBC_P]]=TRUE,Weekly[[#This Row],[Actual]]=FALSE),BD217-1,BD217)))</f>
        <v>48.26</v>
      </c>
      <c r="BE218" s="38">
        <f>IF(Weekly[[#This Row],[H Odds &lt;]]="",BE217,IF(AND(Weekly[[#This Row],[H Odds &lt;]]&lt;&gt;"",Weekly[[#This Row],[HGBC_P]]=TRUE,Weekly[[#This Row],[Actual]]=TRUE),BE217+Weekly[[#This Row],[H Odds &lt;]]-1,IF(AND(Weekly[[#This Row],[H Odds &lt;]]&lt;&gt;"",Weekly[[#This Row],[HGBC_P]]=TRUE,Weekly[[#This Row],[Actual]]=FALSE),BE217-1,BE217)))</f>
        <v>50.609999999999992</v>
      </c>
      <c r="BF218" s="38">
        <f>IF(Weekly[[#This Row],[H Odds &lt;]]="",BF217,IF(AND(Weekly[[#This Row],[H Odds &lt;]]&lt;&gt;"",Weekly[[#This Row],[XGB_P]]=TRUE,Weekly[[#This Row],[Actual]]=TRUE),BF217+Weekly[[#This Row],[H Odds &lt;]]-1,IF(AND(Weekly[[#This Row],[H Odds &lt;]]&lt;&gt;"",Weekly[[#This Row],[XGB_P]]=TRUE,Weekly[[#This Row],[Actual]]=FALSE),BF217-1,BF217)))</f>
        <v>50.78</v>
      </c>
      <c r="BG218" s="38">
        <f>IF(Weekly[[#This Row],[H Odds &lt;]]="",BG217,IF(AND(Weekly[[#This Row],[H Odds &lt;]]&lt;&gt;"",Weekly[[#This Row],[QDA_P]]=TRUE,Weekly[[#This Row],[Actual]]=TRUE),BG217+Weekly[[#This Row],[H Odds &lt;]]-1,IF(AND(Weekly[[#This Row],[H Odds &lt;]]&lt;&gt;"",Weekly[[#This Row],[QDA_P]]=TRUE,Weekly[[#This Row],[Actual]]=FALSE),BG217-1,BG217)))</f>
        <v>47.279999999999994</v>
      </c>
      <c r="BH218" s="38">
        <f>IF(Weekly[[#This Row],[H Odds &lt;]]="",BH217,IF(AND(Weekly[[#This Row],[H Odds &lt;]]&lt;&gt;"",Weekly[[#This Row],[KNC_P]]=TRUE,Weekly[[#This Row],[Actual]]=TRUE),BH217+Weekly[[#This Row],[H Odds &lt;]]-1,IF(AND(Weekly[[#This Row],[H Odds &lt;]]&lt;&gt;"",Weekly[[#This Row],[KNC_P]]=TRUE,Weekly[[#This Row],[Actual]]=FALSE),BH217-1,BH217)))</f>
        <v>45.599999999999994</v>
      </c>
      <c r="BI218" s="38">
        <f>IF(Weekly[[#This Row],[H Odds &lt;]]="",BI217,IF(AND(Weekly[[#This Row],[H Odds &lt;]]&lt;&gt;"",Weekly[[#This Row],[TRUES]]&gt;0,Weekly[[#This Row],[Actual]]=TRUE),BI217+Weekly[[#This Row],[H Odds &lt;]]-1,IF(AND(Weekly[[#This Row],[H Odds &lt;]]&lt;&gt;"",Weekly[[#This Row],[TRUES]]=0),BI217,BI217-1)))</f>
        <v>63.789999999999992</v>
      </c>
      <c r="BJ218" s="38">
        <f>IF(Weekly[[#This Row],[H Odds &lt;]]="",BJ217,IF(AND(Weekly[[#This Row],[H Odds &lt;]]&lt;&gt;"",Weekly[[#This Row],[Actual]]=TRUE),BJ217+Weekly[[#This Row],[H Odds &lt;]]-1,IF(AND(Weekly[[#This Row],[H Odds &lt;]]&lt;&gt;"",Weekly[[#This Row],[Actual]]=FALSE),BJ217-1,BJ217)))</f>
        <v>62.789999999999992</v>
      </c>
      <c r="BK218" s="58">
        <f>IF(AND(Weekly[[#This Row],[TRUES]]&gt;4,Weekly[[#This Row],[Actual]]=TRUE),BK217+Weekly[[#This Row],[BF H Odds]]-1,IF(AND(Weekly[[#This Row],[FALSES]]&gt;4,Weekly[[#This Row],[Actual]]=FALSE),BK217+Weekly[[#This Row],[BF V Odds]]-1,IF(AND(Weekly[[#This Row],[TRUES]]&gt;4,Weekly[[#This Row],[Actual]]=FALSE),BK217-1,IF(AND(Weekly[[#This Row],[FALSES]]&gt;4,Weekly[[#This Row],[Actual]]=TRUE),BK217-1,BK217))))</f>
        <v>37.180000000000028</v>
      </c>
      <c r="BL218" s="58">
        <f>IF(AND(Weekly[[#This Row],[TRUES]]&gt;5,Weekly[[#This Row],[Actual]]=TRUE),BL217+Weekly[[#This Row],[BF H Odds]]-1,IF(AND(Weekly[[#This Row],[FALSES]]&gt;5,Weekly[[#This Row],[Actual]]=FALSE),BL217+Weekly[[#This Row],[BF V Odds]]-1,IF(AND(Weekly[[#This Row],[TRUES]]&gt;5,Weekly[[#This Row],[Actual]]=FALSE),BL217-1,IF(AND(Weekly[[#This Row],[FALSES]]&gt;5,Weekly[[#This Row],[Actual]]=TRUE),BL217-1,BL217))))</f>
        <v>42.070000000000022</v>
      </c>
      <c r="BM218" s="58">
        <f>IF(AND(Weekly[[#This Row],[TRUES]]&gt;6,Weekly[[#This Row],[Actual]]=TRUE),BM217+Weekly[[#This Row],[BF H Odds]]-1,IF(AND(Weekly[[#This Row],[FALSES]]&gt;6,Weekly[[#This Row],[Actual]]=FALSE),BM217+Weekly[[#This Row],[BF V Odds]]-1,IF(AND(Weekly[[#This Row],[TRUES]]&gt;6,Weekly[[#This Row],[Actual]]=FALSE),BM217-1,IF(AND(Weekly[[#This Row],[FALSES]]&gt;6,Weekly[[#This Row],[Actual]]=TRUE),BM217-1,BM217))))</f>
        <v>47.63000000000001</v>
      </c>
    </row>
    <row r="219" spans="1:65" x14ac:dyDescent="0.25">
      <c r="A219" s="34"/>
      <c r="B219" s="10">
        <v>44270</v>
      </c>
      <c r="C219" s="33" t="s">
        <v>16</v>
      </c>
      <c r="D219" s="15" t="s">
        <v>18</v>
      </c>
      <c r="E219" t="b">
        <v>1</v>
      </c>
      <c r="F219" t="b">
        <v>0</v>
      </c>
      <c r="G219" t="b">
        <v>0</v>
      </c>
      <c r="H219" t="b">
        <v>0</v>
      </c>
      <c r="I219" t="b">
        <v>0</v>
      </c>
      <c r="J219" t="b">
        <v>0</v>
      </c>
      <c r="K219" t="b">
        <v>0</v>
      </c>
      <c r="L219" t="b">
        <v>0</v>
      </c>
      <c r="O219" t="str">
        <f>IF(Weekly[[#This Row],[H/V]]="H",Weekly[[#This Row],[BF H Odds]],IF(Weekly[[#This Row],[H/V]]="V",Weekly[[#This Row],[BF V Odds]],""))</f>
        <v/>
      </c>
      <c r="P219" t="b">
        <v>0</v>
      </c>
      <c r="R219" s="35">
        <f>IFERROR(IF(Weekly[[#This Row],[Won Bet?]]="yes",R218+(Weekly[[#This Row],[BF Odds]]*Weekly[[#This Row],[BF Stake]])-Weekly[[#This Row],[BF Stake]],R218-Weekly[[#This Row],[BF Stake]]),R218)</f>
        <v>205.15</v>
      </c>
      <c r="S219" s="9">
        <f>IFERROR(IF(Weekly[[#This Row],[Won Bet?]]="yes",S218+(((Weekly[[#This Row],[BF Odds]]*Weekly[[#This Row],[BF Stake]])-Weekly[[#This Row],[BF Stake]])*0.95),S218-Weekly[[#This Row],[BF Stake]]),S218)</f>
        <v>198.89250000000004</v>
      </c>
      <c r="T219" s="13">
        <v>1.93</v>
      </c>
      <c r="U219" s="13">
        <v>2.06</v>
      </c>
      <c r="V219" s="24">
        <f>IF(Weekly[[#This Row],[Actual]]="","",IF(AND(Weekly[[#This Row],[SVC_P]]=Weekly[[#This Row],[Actual]],Weekly[[#This Row],[SVC_P]]=TRUE),V218+Weekly[[#This Row],[BF H Odds]]-1,IF(AND(Weekly[[#This Row],[SVC_P]]=Weekly[[#This Row],[Actual]],Weekly[[#This Row],[SVC_P]]=FALSE),V218+Weekly[[#This Row],[BF V Odds]]-1,V218-1)))</f>
        <v>68.120000000000033</v>
      </c>
      <c r="W219" s="24">
        <f>IF(Weekly[[#This Row],[Actual]]="","",IF(AND(Weekly[[#This Row],[SVC_P]]=FALSE,Weekly[[#This Row],[Actual]]=TRUE),W218+Weekly[[#This Row],[BF H Odds]]-1,IF(AND(Weekly[[#This Row],[SVC_P]]=TRUE,Weekly[[#This Row],[Actual]]=FALSE,),W218+Weekly[[#This Row],[BF V Odds]]-1,W218-1)))</f>
        <v>-166.3</v>
      </c>
      <c r="X219" s="24">
        <f>IF(Weekly[[#This Row],[Actual]]="","",IF(AND(Weekly[[#This Row],[ADBC_P]]=Weekly[[#This Row],[Actual]],Weekly[[#This Row],[ADBC_P]]=TRUE),X218+Weekly[[#This Row],[BF H Odds]]-1,IF(AND(Weekly[[#This Row],[ADBC_P]]=Weekly[[#This Row],[Actual]],Weekly[[#This Row],[ADBC_P]]=FALSE),X218+Weekly[[#This Row],[BF V Odds]]-1,X218-1)))</f>
        <v>47.640000000000022</v>
      </c>
      <c r="Y219" s="24">
        <f>IF(Weekly[[#This Row],[Actual]]="","",IF(AND(Weekly[[#This Row],[ADBC_P]]=FALSE,Weekly[[#This Row],[Actual]]=TRUE),Y218+Weekly[[#This Row],[BF H Odds]]-1,IF(AND(Weekly[[#This Row],[ADBC_P]]=TRUE,Weekly[[#This Row],[Actual]]=FALSE),Y218+Weekly[[#This Row],[BF V Odds]]-1,Y218-1)))</f>
        <v>33.379999999999995</v>
      </c>
      <c r="Z219" s="24">
        <f>IF(Weekly[[#This Row],[Actual]]="","",IF(AND(Weekly[[#This Row],[RFC_P]]=Weekly[[#This Row],[Actual]],Weekly[[#This Row],[RFC_P]]=TRUE),Z218+Weekly[[#This Row],[BF H Odds]]-1,IF(AND(Weekly[[#This Row],[RFC_P]]=Weekly[[#This Row],[Actual]],Weekly[[#This Row],[RFC_P]]=FALSE),Z218+Weekly[[#This Row],[BF V Odds]]-1,Z218-1)))</f>
        <v>34.340000000000032</v>
      </c>
      <c r="AA219" s="24">
        <f>IF(Weekly[[#This Row],[Actual]]="","",IF(AND(Weekly[[#This Row],[RFC_P]]=FALSE,Weekly[[#This Row],[Actual]]=TRUE),AA218+Weekly[[#This Row],[BF H Odds]]-1,IF(AND(Weekly[[#This Row],[RFC_P]]=TRUE,Weekly[[#This Row],[Actual]]=FALSE),AA218+Weekly[[#This Row],[BF V Odds]]-1,AA218-1)))</f>
        <v>46.679999999999993</v>
      </c>
      <c r="AB219" s="24">
        <f>IF(Weekly[[#This Row],[Actual]]="","",IF(AND(Weekly[[#This Row],[GBC_P]]=Weekly[[#This Row],[Actual]],Weekly[[#This Row],[GBC_P]]=TRUE),AB218+Weekly[[#This Row],[BF H Odds]]-1,IF(AND(Weekly[[#This Row],[GBC_P]]=Weekly[[#This Row],[Actual]],Weekly[[#This Row],[GBC_P]]=FALSE),AB218+Weekly[[#This Row],[BF V Odds]]-1,AB218-1)))</f>
        <v>35.000000000000007</v>
      </c>
      <c r="AC219" s="24">
        <f>IF(Weekly[[#This Row],[Actual]]="","",IF(AND(Weekly[[#This Row],[GBC_P]]=FALSE,Weekly[[#This Row],[Actual]]=TRUE),AC218+Weekly[[#This Row],[BF H Odds]]-1,IF(AND(Weekly[[#This Row],[GBC_P]]=TRUE,Weekly[[#This Row],[Actual]]=FALSE),AC218+Weekly[[#This Row],[BF V Odds]]-1,AC218-1)))</f>
        <v>46.019999999999996</v>
      </c>
      <c r="AD219" s="24">
        <f>IF(Weekly[[#This Row],[Actual]]="","",IF(AND(Weekly[[#This Row],[HGBC_P]]=Weekly[[#This Row],[Actual]],Weekly[[#This Row],[HGBC_P]]=TRUE),AD218+Weekly[[#This Row],[BF H Odds]]-1,IF(AND(Weekly[[#This Row],[HGBC_P]]=Weekly[[#This Row],[Actual]],Weekly[[#This Row],[HGBC_P]]=FALSE),AD218+Weekly[[#This Row],[BF V Odds]]-1,AD218-1)))</f>
        <v>34.790000000000042</v>
      </c>
      <c r="AE219" s="24">
        <f>IF(Weekly[[#This Row],[Actual]]="","",IF(AND(Weekly[[#This Row],[HGBC_P]]=FALSE,Weekly[[#This Row],[Actual]]=TRUE),AE218+Weekly[[#This Row],[BF H Odds]]-1,IF(AND(Weekly[[#This Row],[HGBC_P]]=TRUE,Weekly[[#This Row],[Actual]]=FALSE),AE218+Weekly[[#This Row],[BF V Odds]]-1,AE218-1)))</f>
        <v>46.23</v>
      </c>
      <c r="AF219" s="24">
        <f>IF(Weekly[[#This Row],[Actual]]="","",IF(AND(Weekly[[#This Row],[XGB_P]]=Weekly[[#This Row],[Actual]],Weekly[[#This Row],[XGB_P]]=TRUE),AF218+Weekly[[#This Row],[BF H Odds]]-1,IF(AND(Weekly[[#This Row],[XGB_P]]=Weekly[[#This Row],[Actual]],Weekly[[#This Row],[XGB_P]]=FALSE),AF218+Weekly[[#This Row],[BF V Odds]]-1,AF218-1)))</f>
        <v>42.350000000000023</v>
      </c>
      <c r="AG219" s="24">
        <f>IF(Weekly[[#This Row],[Actual]]="","",IF(AND(Weekly[[#This Row],[XGB_P]]=FALSE,Weekly[[#This Row],[Actual]]=TRUE),AG218+Weekly[[#This Row],[BF H Odds]]-1,IF(AND(Weekly[[#This Row],[XGB_P]]=TRUE,Weekly[[#This Row],[Actual]]=FALSE),AG218+Weekly[[#This Row],[BF V Odds]]-1,AG218-1)))</f>
        <v>38.669999999999995</v>
      </c>
      <c r="AH219" s="24">
        <f>IF(Weekly[[#This Row],[Actual]]="","",IF(AND(Weekly[[#This Row],[QDA_P]]=Weekly[[#This Row],[Actual]],Weekly[[#This Row],[QDA_P]]=TRUE),AH218+Weekly[[#This Row],[BF H Odds]]-1,IF(AND(Weekly[[#This Row],[QDA_P]]=Weekly[[#This Row],[Actual]],Weekly[[#This Row],[QDA_P]]=FALSE),AH218+Weekly[[#This Row],[BF V Odds]]-1,AH218-1)))</f>
        <v>20.330000000000013</v>
      </c>
      <c r="AI219" s="24">
        <f>IF(Weekly[[#This Row],[Actual]]="","",IF(AND(Weekly[[#This Row],[QDA_P]]=FALSE,Weekly[[#This Row],[Actual]]=TRUE),AI218+Weekly[[#This Row],[BF H Odds]]-1,IF(AND(Weekly[[#This Row],[QDA_P]]=TRUE,Weekly[[#This Row],[Actual]]=FALSE),AI218+Weekly[[#This Row],[BF V Odds]]-1,AI218-1)))</f>
        <v>60.689999999999991</v>
      </c>
      <c r="AJ219" s="24">
        <f>IF(Weekly[[#This Row],[Actual]]="","",IF(AND(Weekly[[#This Row],[KNC_P]]=FALSE,Weekly[[#This Row],[Actual]]=TRUE),AJ218+Weekly[[#This Row],[BF H Odds]]-1,IF(AND(Weekly[[#This Row],[KNC_P]]=TRUE,Weekly[[#This Row],[Actual]]=FALSE),AJ218+Weekly[[#This Row],[BF V Odds]]-1,AJ218-1)))</f>
        <v>34.529999999999994</v>
      </c>
      <c r="AK219" s="24">
        <f>IF(Weekly[[#This Row],[Actual]]="","",IF(AND(Weekly[[#This Row],[KNC_P]]=FALSE,Weekly[[#This Row],[Actual]]=TRUE),AK218+Weekly[[#This Row],[BF H Odds]]-1,IF(AND(Weekly[[#This Row],[KNC_P]]=TRUE,Weekly[[#This Row],[Actual]]=FALSE),AK218+Weekly[[#This Row],[BF V Odds]]-1,AK218-1)))</f>
        <v>33.429999999999978</v>
      </c>
      <c r="AL219" s="30">
        <f>IF(Weekly[[#This Row],[Actual]]="","",COUNTIF(Weekly[[#This Row],[SVC_P]:[QDA_P]],TRUE))</f>
        <v>1</v>
      </c>
      <c r="AM219" s="30">
        <f>IF(Weekly[[#This Row],[Actual]]="","",COUNTIF(Weekly[[#This Row],[SVC_P]:[QDA_P]],FALSE))</f>
        <v>6</v>
      </c>
      <c r="AN219" s="36" t="str">
        <f>IF(AND(Weekly[[#This Row],[BF V Odds]]&gt;$BO$6,Weekly[[#This Row],[BF V Odds]] &lt; $BO$7),Weekly[[#This Row],[BF V Odds]],"")</f>
        <v/>
      </c>
      <c r="AO219" s="36" t="str">
        <f>IF(AND(Weekly[[#This Row],[BF H Odds]]&gt;$BO$6, Weekly[[#This Row],[BF H Odds]] &lt; $BO$7),Weekly[[#This Row],[BF H Odds]],"")</f>
        <v/>
      </c>
      <c r="AP219" s="37">
        <f>IF(AND(Weekly[[#This Row],[V Odds &lt;]]="",Weekly[[#This Row],[H Odds &lt;]]=""),AP218,IF(AND(Weekly[[#This Row],[H Odds &lt;]]&lt;&gt;"",Weekly[[#This Row],[SVC_P]]=TRUE,Weekly[[#This Row],[Actual]]=TRUE),AP218+Weekly[[#This Row],[H Odds &lt;]]-1,IF(AND(Weekly[[#This Row],[V Odds &lt;]]&lt;&gt;"",Weekly[[#This Row],[SVC_P]]=FALSE,Weekly[[#This Row],[Actual]]=FALSE),AP218+Weekly[[#This Row],[V Odds &lt;]]-1,IF(AND(Weekly[[#This Row],[V Odds &lt;]]&lt;&gt;"",Weekly[[#This Row],[SVC_P]]=FALSE,Weekly[[#This Row],[Actual]]=TRUE),AP218-1,IF(AND(Weekly[[#This Row],[H Odds &lt;]]&lt;&gt;"",Weekly[[#This Row],[SVC_P]]=TRUE,Weekly[[#This Row],[Actual]]=FALSE),AP218-1,AP218)))))</f>
        <v>68.830000000000013</v>
      </c>
      <c r="AQ219" s="37">
        <f>IF(AND(Weekly[[#This Row],[V Odds &lt;]]="",Weekly[[#This Row],[H Odds &lt;]]=""),AQ218,IF(AND(Weekly[[#This Row],[H Odds &lt;]]&lt;&gt;"",Weekly[[#This Row],[ADBC_P]]=TRUE,Weekly[[#This Row],[Actual]]=TRUE),AQ218+Weekly[[#This Row],[H Odds &lt;]]-1,IF(AND(Weekly[[#This Row],[V Odds &lt;]]&lt;&gt;"",Weekly[[#This Row],[ADBC_P]]=FALSE,Weekly[[#This Row],[Actual]]=FALSE),AQ218+Weekly[[#This Row],[V Odds &lt;]]-1,IF(AND(Weekly[[#This Row],[V Odds &lt;]]&lt;&gt;"",Weekly[[#This Row],[ADBC_P]]=FALSE,Weekly[[#This Row],[Actual]]=TRUE),AQ218-1,IF(AND(Weekly[[#This Row],[H Odds &lt;]]&lt;&gt;"",Weekly[[#This Row],[ADBC_P]]=TRUE,Weekly[[#This Row],[Actual]]=FALSE),AQ218-1,AQ218)))))</f>
        <v>56.879999999999995</v>
      </c>
      <c r="AR219" s="37">
        <f>IF(AND(Weekly[[#This Row],[V Odds &lt;]]="",Weekly[[#This Row],[H Odds &lt;]]=""),AR218,IF(AND(Weekly[[#This Row],[H Odds &lt;]]&lt;&gt;"",Weekly[[#This Row],[RFC_P]]=TRUE,Weekly[[#This Row],[Actual]]=TRUE),AR218+Weekly[[#This Row],[H Odds &lt;]]-1,IF(AND(Weekly[[#This Row],[V Odds &lt;]]&lt;&gt;"",Weekly[[#This Row],[RFC_P]]=FALSE,Weekly[[#This Row],[Actual]]=FALSE),AR218+Weekly[[#This Row],[V Odds &lt;]]-1,IF(AND(Weekly[[#This Row],[V Odds &lt;]]&lt;&gt;"",Weekly[[#This Row],[RFC_P]]=FALSE,Weekly[[#This Row],[Actual]]=TRUE),AR218-1,IF(AND(Weekly[[#This Row],[H Odds &lt;]]&lt;&gt;"",Weekly[[#This Row],[RFC_P]]=TRUE,Weekly[[#This Row],[Actual]]=FALSE),AR218-1,AR218)))))</f>
        <v>52.14</v>
      </c>
      <c r="AS219" s="37">
        <f>IF(AND(Weekly[[#This Row],[V Odds &lt;]]="",Weekly[[#This Row],[H Odds &lt;]]=""),AS218,IF(AND(Weekly[[#This Row],[H Odds &lt;]]&lt;&gt;"",Weekly[[#This Row],[GBC_P]]=TRUE,Weekly[[#This Row],[Actual]]=TRUE),AS218+Weekly[[#This Row],[H Odds &lt;]]-1,IF(AND(Weekly[[#This Row],[V Odds &lt;]]&lt;&gt;"",Weekly[[#This Row],[GBC_P]]=FALSE,Weekly[[#This Row],[Actual]]=FALSE),AS218+Weekly[[#This Row],[V Odds &lt;]]-1,IF(AND(Weekly[[#This Row],[V Odds &lt;]]&lt;&gt;"",Weekly[[#This Row],[GBC_P]]=FALSE,Weekly[[#This Row],[Actual]]=TRUE),AS218-1,IF(AND(Weekly[[#This Row],[H Odds &lt;]]&lt;&gt;"",Weekly[[#This Row],[GBC_P]]=TRUE,Weekly[[#This Row],[Actual]]=FALSE),AS218-1,AS218)))))</f>
        <v>51.58</v>
      </c>
      <c r="AT219" s="37">
        <f>IF(AND(Weekly[[#This Row],[V Odds &lt;]]="",Weekly[[#This Row],[H Odds &lt;]]=""),AT218,IF(AND(Weekly[[#This Row],[H Odds &lt;]]&lt;&gt;"",Weekly[[#This Row],[HGBC_P]]=TRUE,Weekly[[#This Row],[Actual]]=TRUE),AT218+Weekly[[#This Row],[H Odds &lt;]]-1,IF(AND(Weekly[[#This Row],[V Odds &lt;]]&lt;&gt;"",Weekly[[#This Row],[HGBC_P]]=FALSE,Weekly[[#This Row],[Actual]]=FALSE),AT218+Weekly[[#This Row],[V Odds &lt;]]-1,IF(AND(Weekly[[#This Row],[V Odds &lt;]]&lt;&gt;"",Weekly[[#This Row],[HGBC_P]]=FALSE,Weekly[[#This Row],[Actual]]=TRUE),AT218-1,IF(AND(Weekly[[#This Row],[H Odds &lt;]]&lt;&gt;"",Weekly[[#This Row],[HGBC_P]]=TRUE,Weekly[[#This Row],[Actual]]=FALSE),AT218-1,AT218)))))</f>
        <v>51.209999999999994</v>
      </c>
      <c r="AU219" s="37">
        <f>IF(AND(Weekly[[#This Row],[V Odds &lt;]]="",Weekly[[#This Row],[H Odds &lt;]]=""),AU218,IF(AND(Weekly[[#This Row],[H Odds &lt;]]&lt;&gt;"",Weekly[[#This Row],[XGB_P]]=TRUE,Weekly[[#This Row],[Actual]]=TRUE),AU218+Weekly[[#This Row],[H Odds &lt;]]-1,IF(AND(Weekly[[#This Row],[V Odds &lt;]]&lt;&gt;"",Weekly[[#This Row],[XGB_P]]=FALSE,Weekly[[#This Row],[Actual]]=FALSE),AU218+Weekly[[#This Row],[V Odds &lt;]]-1,IF(AND(Weekly[[#This Row],[V Odds &lt;]]&lt;&gt;"",Weekly[[#This Row],[XGB_P]]=FALSE,Weekly[[#This Row],[Actual]]=TRUE),AU218-1,IF(AND(Weekly[[#This Row],[H Odds &lt;]]&lt;&gt;"",Weekly[[#This Row],[XGB_P]]=TRUE,Weekly[[#This Row],[Actual]]=FALSE),AU218-1,AU218)))))</f>
        <v>53.510000000000005</v>
      </c>
      <c r="AV219" s="37">
        <f>IF(AND(Weekly[[#This Row],[V Odds &lt;]]="",Weekly[[#This Row],[H Odds &lt;]]=""),AV218,IF(AND(Weekly[[#This Row],[H Odds &lt;]]&lt;&gt;"",Weekly[[#This Row],[QDA_P]]=TRUE,Weekly[[#This Row],[Actual]]=TRUE),AV218+Weekly[[#This Row],[H Odds &lt;]]-1,IF(AND(Weekly[[#This Row],[V Odds &lt;]]&lt;&gt;"",Weekly[[#This Row],[QDA_P]]=FALSE,Weekly[[#This Row],[Actual]]=FALSE),AV218+Weekly[[#This Row],[V Odds &lt;]]-1,IF(AND(Weekly[[#This Row],[V Odds &lt;]]&lt;&gt;"",Weekly[[#This Row],[QDA_P]]=FALSE,Weekly[[#This Row],[Actual]]=TRUE),AV218-1,IF(AND(Weekly[[#This Row],[H Odds &lt;]]&lt;&gt;"",Weekly[[#This Row],[QDA_P]]=TRUE,Weekly[[#This Row],[Actual]]=FALSE),AV218-1,AV218)))))</f>
        <v>52.949999999999989</v>
      </c>
      <c r="AW219" s="37">
        <f>IF(AND(Weekly[[#This Row],[H Odds &lt;]]="",Weekly[[#This Row],[V Odds &lt;]]=""),AW218,IF(AND(Weekly[[#This Row],[KNC_P]]=Weekly[[#This Row],[Actual]],Weekly[[#This Row],[KNC_P]]=TRUE),AW218+Weekly[[#This Row],[BF H Odds]]-1,IF(AND(Weekly[[#This Row],[KNC_P]]=Weekly[[#This Row],[Actual]],Weekly[[#This Row],[KNC_P]]=FALSE),AW218+Weekly[[#This Row],[BF V Odds]]-1,AW218-1)))</f>
        <v>49.59</v>
      </c>
      <c r="AX219" s="37">
        <f>IF(AND(Weekly[[#This Row],[V Odds &lt;]]="",Weekly[[#This Row],[H Odds &lt;]]=""),AX218,IF(AND(Weekly[[#This Row],[V Odds &lt;]]&lt;&gt;"",Weekly[[#This Row],[FALSES]]&gt;0,Weekly[[#This Row],[Actual]]=FALSE),AX218+Weekly[[#This Row],[V Odds &lt;]]-1,IF(AND(Weekly[[#This Row],[H Odds &lt;]]&lt;&gt;"",Weekly[[#This Row],[TRUES]]&gt;0,Weekly[[#This Row],[Actual]]=TRUE),AX218+Weekly[[#This Row],[H Odds &lt;]]-1,IF(AND(Weekly[[#This Row],[V Odds &lt;]]&lt;&gt;"",Weekly[[#This Row],[FALSES]]=0),AX218,IF(AND(Weekly[[#This Row],[H Odds &lt;]]&lt;&gt;"",Weekly[[#This Row],[TRUES]]=0),AX218,AX218-1)))))</f>
        <v>75.599999999999994</v>
      </c>
      <c r="AY219" s="37">
        <f>IF(AND(Weekly[[#This Row],[V Odds &lt;]]="",Weekly[[#This Row],[H Odds &lt;]]=""),AY218,IF(AND(Weekly[[#This Row],[V Odds &lt;]]&lt;&gt;"",Weekly[[#This Row],[FALSES]]&gt;0,Weekly[[#This Row],[Actual]]=FALSE),AY218+((Weekly[[#This Row],[V Odds &lt;]]-1)*0.92),IF(AND(Weekly[[#This Row],[H Odds &lt;]]&lt;&gt;"",Weekly[[#This Row],[TRUES]]&gt;0,Weekly[[#This Row],[Actual]]=TRUE),AY218+((Weekly[[#This Row],[H Odds &lt;]]-1)*0.92),IF(AND(Weekly[[#This Row],[V Odds &lt;]]&lt;&gt;"",Weekly[[#This Row],[FALSES]]=0),AY218,IF(AND(Weekly[[#This Row],[H Odds &lt;]]&lt;&gt;"",Weekly[[#This Row],[TRUES]]=0),AY218,AY218-1)))))</f>
        <v>70.512000000000015</v>
      </c>
      <c r="AZ219" s="37">
        <f>IF(AND(Weekly[[#This Row],[V Odds &lt;]]="",Weekly[[#This Row],[H Odds &lt;]]=""),AZ218,IF(AND(Weekly[[#This Row],[V Odds &lt;]]&lt;&gt;"",Weekly[[#This Row],[Actual]]=FALSE),AZ218+Weekly[[#This Row],[V Odds &lt;]]-1,IF(AND(Weekly[[#This Row],[H Odds &lt;]]&lt;&gt;"",Weekly[[#This Row],[Actual]]=TRUE),AZ218+Weekly[[#This Row],[H Odds &lt;]]-1,AZ218-1)))</f>
        <v>74.569999999999993</v>
      </c>
      <c r="BA219" s="38">
        <f>IF(Weekly[[#This Row],[H Odds &lt;]]="",BA218,IF(AND(Weekly[[#This Row],[H Odds &lt;]]&lt;&gt;"",Weekly[[#This Row],[SVC_P]]=TRUE,Weekly[[#This Row],[Actual]]=TRUE),BA218+Weekly[[#This Row],[H Odds &lt;]]-1,IF(AND(Weekly[[#This Row],[H Odds &lt;]]&lt;&gt;"",Weekly[[#This Row],[SVC_P]]=TRUE,Weekly[[#This Row],[Actual]]=FALSE),BA218-1,BA218)))</f>
        <v>63.789999999999992</v>
      </c>
      <c r="BB219" s="38">
        <f>IF(Weekly[[#This Row],[H Odds &lt;]]="",BB218,IF(AND(Weekly[[#This Row],[H Odds &lt;]]&lt;&gt;"",Weekly[[#This Row],[ADBC_P]]=TRUE,Weekly[[#This Row],[Actual]]=TRUE),BB218+Weekly[[#This Row],[H Odds &lt;]]-1,IF(AND(Weekly[[#This Row],[H Odds &lt;]]&lt;&gt;"",Weekly[[#This Row],[ADBC_P]]=TRUE,Weekly[[#This Row],[Actual]]=FALSE),BB218-1,BB218)))</f>
        <v>48.559999999999995</v>
      </c>
      <c r="BC219" s="38">
        <f>IF(Weekly[[#This Row],[H Odds &lt;]]="",BC218,IF(AND(Weekly[[#This Row],[H Odds &lt;]]&lt;&gt;"",Weekly[[#This Row],[RFC_P]]=TRUE,Weekly[[#This Row],[Actual]]=TRUE),BC218+Weekly[[#This Row],[H Odds &lt;]]-1,IF(AND(Weekly[[#This Row],[H Odds &lt;]]&lt;&gt;"",Weekly[[#This Row],[RFC_P]]=TRUE,Weekly[[#This Row],[Actual]]=FALSE),BC218-1,BC218)))</f>
        <v>47.309999999999995</v>
      </c>
      <c r="BD219" s="38">
        <f>IF(Weekly[[#This Row],[H Odds &lt;]]="",BD218,IF(AND(Weekly[[#This Row],[H Odds &lt;]]&lt;&gt;"",Weekly[[#This Row],[GBC_P]]=TRUE,Weekly[[#This Row],[Actual]]=TRUE),BD218+Weekly[[#This Row],[H Odds &lt;]]-1,IF(AND(Weekly[[#This Row],[H Odds &lt;]]&lt;&gt;"",Weekly[[#This Row],[GBC_P]]=TRUE,Weekly[[#This Row],[Actual]]=FALSE),BD218-1,BD218)))</f>
        <v>48.26</v>
      </c>
      <c r="BE219" s="38">
        <f>IF(Weekly[[#This Row],[H Odds &lt;]]="",BE218,IF(AND(Weekly[[#This Row],[H Odds &lt;]]&lt;&gt;"",Weekly[[#This Row],[HGBC_P]]=TRUE,Weekly[[#This Row],[Actual]]=TRUE),BE218+Weekly[[#This Row],[H Odds &lt;]]-1,IF(AND(Weekly[[#This Row],[H Odds &lt;]]&lt;&gt;"",Weekly[[#This Row],[HGBC_P]]=TRUE,Weekly[[#This Row],[Actual]]=FALSE),BE218-1,BE218)))</f>
        <v>50.609999999999992</v>
      </c>
      <c r="BF219" s="38">
        <f>IF(Weekly[[#This Row],[H Odds &lt;]]="",BF218,IF(AND(Weekly[[#This Row],[H Odds &lt;]]&lt;&gt;"",Weekly[[#This Row],[XGB_P]]=TRUE,Weekly[[#This Row],[Actual]]=TRUE),BF218+Weekly[[#This Row],[H Odds &lt;]]-1,IF(AND(Weekly[[#This Row],[H Odds &lt;]]&lt;&gt;"",Weekly[[#This Row],[XGB_P]]=TRUE,Weekly[[#This Row],[Actual]]=FALSE),BF218-1,BF218)))</f>
        <v>50.78</v>
      </c>
      <c r="BG219" s="38">
        <f>IF(Weekly[[#This Row],[H Odds &lt;]]="",BG218,IF(AND(Weekly[[#This Row],[H Odds &lt;]]&lt;&gt;"",Weekly[[#This Row],[QDA_P]]=TRUE,Weekly[[#This Row],[Actual]]=TRUE),BG218+Weekly[[#This Row],[H Odds &lt;]]-1,IF(AND(Weekly[[#This Row],[H Odds &lt;]]&lt;&gt;"",Weekly[[#This Row],[QDA_P]]=TRUE,Weekly[[#This Row],[Actual]]=FALSE),BG218-1,BG218)))</f>
        <v>47.279999999999994</v>
      </c>
      <c r="BH219" s="38">
        <f>IF(Weekly[[#This Row],[H Odds &lt;]]="",BH218,IF(AND(Weekly[[#This Row],[H Odds &lt;]]&lt;&gt;"",Weekly[[#This Row],[KNC_P]]=TRUE,Weekly[[#This Row],[Actual]]=TRUE),BH218+Weekly[[#This Row],[H Odds &lt;]]-1,IF(AND(Weekly[[#This Row],[H Odds &lt;]]&lt;&gt;"",Weekly[[#This Row],[KNC_P]]=TRUE,Weekly[[#This Row],[Actual]]=FALSE),BH218-1,BH218)))</f>
        <v>45.599999999999994</v>
      </c>
      <c r="BI219" s="38">
        <f>IF(Weekly[[#This Row],[H Odds &lt;]]="",BI218,IF(AND(Weekly[[#This Row],[H Odds &lt;]]&lt;&gt;"",Weekly[[#This Row],[TRUES]]&gt;0,Weekly[[#This Row],[Actual]]=TRUE),BI218+Weekly[[#This Row],[H Odds &lt;]]-1,IF(AND(Weekly[[#This Row],[H Odds &lt;]]&lt;&gt;"",Weekly[[#This Row],[TRUES]]=0),BI218,BI218-1)))</f>
        <v>63.789999999999992</v>
      </c>
      <c r="BJ219" s="38">
        <f>IF(Weekly[[#This Row],[H Odds &lt;]]="",BJ218,IF(AND(Weekly[[#This Row],[H Odds &lt;]]&lt;&gt;"",Weekly[[#This Row],[Actual]]=TRUE),BJ218+Weekly[[#This Row],[H Odds &lt;]]-1,IF(AND(Weekly[[#This Row],[H Odds &lt;]]&lt;&gt;"",Weekly[[#This Row],[Actual]]=FALSE),BJ218-1,BJ218)))</f>
        <v>62.789999999999992</v>
      </c>
      <c r="BK219" s="58">
        <f>IF(AND(Weekly[[#This Row],[TRUES]]&gt;4,Weekly[[#This Row],[Actual]]=TRUE),BK218+Weekly[[#This Row],[BF H Odds]]-1,IF(AND(Weekly[[#This Row],[FALSES]]&gt;4,Weekly[[#This Row],[Actual]]=FALSE),BK218+Weekly[[#This Row],[BF V Odds]]-1,IF(AND(Weekly[[#This Row],[TRUES]]&gt;4,Weekly[[#This Row],[Actual]]=FALSE),BK218-1,IF(AND(Weekly[[#This Row],[FALSES]]&gt;4,Weekly[[#This Row],[Actual]]=TRUE),BK218-1,BK218))))</f>
        <v>38.110000000000028</v>
      </c>
      <c r="BL219" s="58">
        <f>IF(AND(Weekly[[#This Row],[TRUES]]&gt;5,Weekly[[#This Row],[Actual]]=TRUE),BL218+Weekly[[#This Row],[BF H Odds]]-1,IF(AND(Weekly[[#This Row],[FALSES]]&gt;5,Weekly[[#This Row],[Actual]]=FALSE),BL218+Weekly[[#This Row],[BF V Odds]]-1,IF(AND(Weekly[[#This Row],[TRUES]]&gt;5,Weekly[[#This Row],[Actual]]=FALSE),BL218-1,IF(AND(Weekly[[#This Row],[FALSES]]&gt;5,Weekly[[#This Row],[Actual]]=TRUE),BL218-1,BL218))))</f>
        <v>43.000000000000021</v>
      </c>
      <c r="BM219" s="58">
        <f>IF(AND(Weekly[[#This Row],[TRUES]]&gt;6,Weekly[[#This Row],[Actual]]=TRUE),BM218+Weekly[[#This Row],[BF H Odds]]-1,IF(AND(Weekly[[#This Row],[FALSES]]&gt;6,Weekly[[#This Row],[Actual]]=FALSE),BM218+Weekly[[#This Row],[BF V Odds]]-1,IF(AND(Weekly[[#This Row],[TRUES]]&gt;6,Weekly[[#This Row],[Actual]]=FALSE),BM218-1,IF(AND(Weekly[[#This Row],[FALSES]]&gt;6,Weekly[[#This Row],[Actual]]=TRUE),BM218-1,BM218))))</f>
        <v>47.63000000000001</v>
      </c>
    </row>
    <row r="220" spans="1:65" x14ac:dyDescent="0.25">
      <c r="A220" s="34"/>
      <c r="B220" s="10">
        <v>44270</v>
      </c>
      <c r="C220" s="33" t="s">
        <v>9</v>
      </c>
      <c r="D220" s="15" t="s">
        <v>17</v>
      </c>
      <c r="E220" t="b">
        <v>1</v>
      </c>
      <c r="F220" t="b">
        <v>1</v>
      </c>
      <c r="G220" t="b">
        <v>1</v>
      </c>
      <c r="H220" t="b">
        <v>1</v>
      </c>
      <c r="I220" t="b">
        <v>1</v>
      </c>
      <c r="J220" t="b">
        <v>1</v>
      </c>
      <c r="K220" t="b">
        <v>1</v>
      </c>
      <c r="L220" t="b">
        <v>0</v>
      </c>
      <c r="M220" t="s">
        <v>101</v>
      </c>
      <c r="N220">
        <v>5</v>
      </c>
      <c r="O220">
        <f>IF(Weekly[[#This Row],[H/V]]="H",Weekly[[#This Row],[BF H Odds]],IF(Weekly[[#This Row],[H/V]]="V",Weekly[[#This Row],[BF V Odds]],""))</f>
        <v>2.94</v>
      </c>
      <c r="P220" t="b">
        <v>1</v>
      </c>
      <c r="Q220" t="s">
        <v>76</v>
      </c>
      <c r="R220" s="35">
        <f>IFERROR(IF(Weekly[[#This Row],[Won Bet?]]="yes",R219+(Weekly[[#This Row],[BF Odds]]*Weekly[[#This Row],[BF Stake]])-Weekly[[#This Row],[BF Stake]],R219-Weekly[[#This Row],[BF Stake]]),R219)</f>
        <v>200.15</v>
      </c>
      <c r="S220" s="9">
        <f>IFERROR(IF(Weekly[[#This Row],[Won Bet?]]="yes",S219+(((Weekly[[#This Row],[BF Odds]]*Weekly[[#This Row],[BF Stake]])-Weekly[[#This Row],[BF Stake]])*0.95),S219-Weekly[[#This Row],[BF Stake]]),S219)</f>
        <v>193.89250000000004</v>
      </c>
      <c r="T220" s="13">
        <v>2.94</v>
      </c>
      <c r="U220" s="13">
        <v>1.49</v>
      </c>
      <c r="V220" s="24">
        <f>IF(Weekly[[#This Row],[Actual]]="","",IF(AND(Weekly[[#This Row],[SVC_P]]=Weekly[[#This Row],[Actual]],Weekly[[#This Row],[SVC_P]]=TRUE),V219+Weekly[[#This Row],[BF H Odds]]-1,IF(AND(Weekly[[#This Row],[SVC_P]]=Weekly[[#This Row],[Actual]],Weekly[[#This Row],[SVC_P]]=FALSE),V219+Weekly[[#This Row],[BF V Odds]]-1,V219-1)))</f>
        <v>68.610000000000028</v>
      </c>
      <c r="W220" s="24">
        <f>IF(Weekly[[#This Row],[Actual]]="","",IF(AND(Weekly[[#This Row],[SVC_P]]=FALSE,Weekly[[#This Row],[Actual]]=TRUE),W219+Weekly[[#This Row],[BF H Odds]]-1,IF(AND(Weekly[[#This Row],[SVC_P]]=TRUE,Weekly[[#This Row],[Actual]]=FALSE,),W219+Weekly[[#This Row],[BF V Odds]]-1,W219-1)))</f>
        <v>-167.3</v>
      </c>
      <c r="X220" s="24">
        <f>IF(Weekly[[#This Row],[Actual]]="","",IF(AND(Weekly[[#This Row],[ADBC_P]]=Weekly[[#This Row],[Actual]],Weekly[[#This Row],[ADBC_P]]=TRUE),X219+Weekly[[#This Row],[BF H Odds]]-1,IF(AND(Weekly[[#This Row],[ADBC_P]]=Weekly[[#This Row],[Actual]],Weekly[[#This Row],[ADBC_P]]=FALSE),X219+Weekly[[#This Row],[BF V Odds]]-1,X219-1)))</f>
        <v>48.130000000000024</v>
      </c>
      <c r="Y220" s="24">
        <f>IF(Weekly[[#This Row],[Actual]]="","",IF(AND(Weekly[[#This Row],[ADBC_P]]=FALSE,Weekly[[#This Row],[Actual]]=TRUE),Y219+Weekly[[#This Row],[BF H Odds]]-1,IF(AND(Weekly[[#This Row],[ADBC_P]]=TRUE,Weekly[[#This Row],[Actual]]=FALSE),Y219+Weekly[[#This Row],[BF V Odds]]-1,Y219-1)))</f>
        <v>32.379999999999995</v>
      </c>
      <c r="Z220" s="24">
        <f>IF(Weekly[[#This Row],[Actual]]="","",IF(AND(Weekly[[#This Row],[RFC_P]]=Weekly[[#This Row],[Actual]],Weekly[[#This Row],[RFC_P]]=TRUE),Z219+Weekly[[#This Row],[BF H Odds]]-1,IF(AND(Weekly[[#This Row],[RFC_P]]=Weekly[[#This Row],[Actual]],Weekly[[#This Row],[RFC_P]]=FALSE),Z219+Weekly[[#This Row],[BF V Odds]]-1,Z219-1)))</f>
        <v>34.830000000000034</v>
      </c>
      <c r="AA220" s="24">
        <f>IF(Weekly[[#This Row],[Actual]]="","",IF(AND(Weekly[[#This Row],[RFC_P]]=FALSE,Weekly[[#This Row],[Actual]]=TRUE),AA219+Weekly[[#This Row],[BF H Odds]]-1,IF(AND(Weekly[[#This Row],[RFC_P]]=TRUE,Weekly[[#This Row],[Actual]]=FALSE),AA219+Weekly[[#This Row],[BF V Odds]]-1,AA219-1)))</f>
        <v>45.679999999999993</v>
      </c>
      <c r="AB220" s="24">
        <f>IF(Weekly[[#This Row],[Actual]]="","",IF(AND(Weekly[[#This Row],[GBC_P]]=Weekly[[#This Row],[Actual]],Weekly[[#This Row],[GBC_P]]=TRUE),AB219+Weekly[[#This Row],[BF H Odds]]-1,IF(AND(Weekly[[#This Row],[GBC_P]]=Weekly[[#This Row],[Actual]],Weekly[[#This Row],[GBC_P]]=FALSE),AB219+Weekly[[#This Row],[BF V Odds]]-1,AB219-1)))</f>
        <v>35.490000000000009</v>
      </c>
      <c r="AC220" s="24">
        <f>IF(Weekly[[#This Row],[Actual]]="","",IF(AND(Weekly[[#This Row],[GBC_P]]=FALSE,Weekly[[#This Row],[Actual]]=TRUE),AC219+Weekly[[#This Row],[BF H Odds]]-1,IF(AND(Weekly[[#This Row],[GBC_P]]=TRUE,Weekly[[#This Row],[Actual]]=FALSE),AC219+Weekly[[#This Row],[BF V Odds]]-1,AC219-1)))</f>
        <v>45.019999999999996</v>
      </c>
      <c r="AD220" s="24">
        <f>IF(Weekly[[#This Row],[Actual]]="","",IF(AND(Weekly[[#This Row],[HGBC_P]]=Weekly[[#This Row],[Actual]],Weekly[[#This Row],[HGBC_P]]=TRUE),AD219+Weekly[[#This Row],[BF H Odds]]-1,IF(AND(Weekly[[#This Row],[HGBC_P]]=Weekly[[#This Row],[Actual]],Weekly[[#This Row],[HGBC_P]]=FALSE),AD219+Weekly[[#This Row],[BF V Odds]]-1,AD219-1)))</f>
        <v>35.280000000000044</v>
      </c>
      <c r="AE220" s="24">
        <f>IF(Weekly[[#This Row],[Actual]]="","",IF(AND(Weekly[[#This Row],[HGBC_P]]=FALSE,Weekly[[#This Row],[Actual]]=TRUE),AE219+Weekly[[#This Row],[BF H Odds]]-1,IF(AND(Weekly[[#This Row],[HGBC_P]]=TRUE,Weekly[[#This Row],[Actual]]=FALSE),AE219+Weekly[[#This Row],[BF V Odds]]-1,AE219-1)))</f>
        <v>45.23</v>
      </c>
      <c r="AF220" s="24">
        <f>IF(Weekly[[#This Row],[Actual]]="","",IF(AND(Weekly[[#This Row],[XGB_P]]=Weekly[[#This Row],[Actual]],Weekly[[#This Row],[XGB_P]]=TRUE),AF219+Weekly[[#This Row],[BF H Odds]]-1,IF(AND(Weekly[[#This Row],[XGB_P]]=Weekly[[#This Row],[Actual]],Weekly[[#This Row],[XGB_P]]=FALSE),AF219+Weekly[[#This Row],[BF V Odds]]-1,AF219-1)))</f>
        <v>42.840000000000025</v>
      </c>
      <c r="AG220" s="24">
        <f>IF(Weekly[[#This Row],[Actual]]="","",IF(AND(Weekly[[#This Row],[XGB_P]]=FALSE,Weekly[[#This Row],[Actual]]=TRUE),AG219+Weekly[[#This Row],[BF H Odds]]-1,IF(AND(Weekly[[#This Row],[XGB_P]]=TRUE,Weekly[[#This Row],[Actual]]=FALSE),AG219+Weekly[[#This Row],[BF V Odds]]-1,AG219-1)))</f>
        <v>37.669999999999995</v>
      </c>
      <c r="AH220" s="24">
        <f>IF(Weekly[[#This Row],[Actual]]="","",IF(AND(Weekly[[#This Row],[QDA_P]]=Weekly[[#This Row],[Actual]],Weekly[[#This Row],[QDA_P]]=TRUE),AH219+Weekly[[#This Row],[BF H Odds]]-1,IF(AND(Weekly[[#This Row],[QDA_P]]=Weekly[[#This Row],[Actual]],Weekly[[#This Row],[QDA_P]]=FALSE),AH219+Weekly[[#This Row],[BF V Odds]]-1,AH219-1)))</f>
        <v>20.820000000000011</v>
      </c>
      <c r="AI220" s="24">
        <f>IF(Weekly[[#This Row],[Actual]]="","",IF(AND(Weekly[[#This Row],[QDA_P]]=FALSE,Weekly[[#This Row],[Actual]]=TRUE),AI219+Weekly[[#This Row],[BF H Odds]]-1,IF(AND(Weekly[[#This Row],[QDA_P]]=TRUE,Weekly[[#This Row],[Actual]]=FALSE),AI219+Weekly[[#This Row],[BF V Odds]]-1,AI219-1)))</f>
        <v>59.689999999999991</v>
      </c>
      <c r="AJ220" s="24">
        <f>IF(Weekly[[#This Row],[Actual]]="","",IF(AND(Weekly[[#This Row],[KNC_P]]=FALSE,Weekly[[#This Row],[Actual]]=TRUE),AJ219+Weekly[[#This Row],[BF H Odds]]-1,IF(AND(Weekly[[#This Row],[KNC_P]]=TRUE,Weekly[[#This Row],[Actual]]=FALSE),AJ219+Weekly[[#This Row],[BF V Odds]]-1,AJ219-1)))</f>
        <v>35.019999999999996</v>
      </c>
      <c r="AK220" s="24">
        <f>IF(Weekly[[#This Row],[Actual]]="","",IF(AND(Weekly[[#This Row],[KNC_P]]=FALSE,Weekly[[#This Row],[Actual]]=TRUE),AK219+Weekly[[#This Row],[BF H Odds]]-1,IF(AND(Weekly[[#This Row],[KNC_P]]=TRUE,Weekly[[#This Row],[Actual]]=FALSE),AK219+Weekly[[#This Row],[BF V Odds]]-1,AK219-1)))</f>
        <v>33.91999999999998</v>
      </c>
      <c r="AL220" s="30">
        <f>IF(Weekly[[#This Row],[Actual]]="","",COUNTIF(Weekly[[#This Row],[SVC_P]:[QDA_P]],TRUE))</f>
        <v>7</v>
      </c>
      <c r="AM220" s="30">
        <f>IF(Weekly[[#This Row],[Actual]]="","",COUNTIF(Weekly[[#This Row],[SVC_P]:[QDA_P]],FALSE))</f>
        <v>0</v>
      </c>
      <c r="AN220" s="36" t="str">
        <f>IF(AND(Weekly[[#This Row],[BF V Odds]]&gt;$BO$6,Weekly[[#This Row],[BF V Odds]] &lt; $BO$7),Weekly[[#This Row],[BF V Odds]],"")</f>
        <v/>
      </c>
      <c r="AO220" s="36" t="str">
        <f>IF(AND(Weekly[[#This Row],[BF H Odds]]&gt;$BO$6, Weekly[[#This Row],[BF H Odds]] &lt; $BO$7),Weekly[[#This Row],[BF H Odds]],"")</f>
        <v/>
      </c>
      <c r="AP220" s="37">
        <f>IF(AND(Weekly[[#This Row],[V Odds &lt;]]="",Weekly[[#This Row],[H Odds &lt;]]=""),AP219,IF(AND(Weekly[[#This Row],[H Odds &lt;]]&lt;&gt;"",Weekly[[#This Row],[SVC_P]]=TRUE,Weekly[[#This Row],[Actual]]=TRUE),AP219+Weekly[[#This Row],[H Odds &lt;]]-1,IF(AND(Weekly[[#This Row],[V Odds &lt;]]&lt;&gt;"",Weekly[[#This Row],[SVC_P]]=FALSE,Weekly[[#This Row],[Actual]]=FALSE),AP219+Weekly[[#This Row],[V Odds &lt;]]-1,IF(AND(Weekly[[#This Row],[V Odds &lt;]]&lt;&gt;"",Weekly[[#This Row],[SVC_P]]=FALSE,Weekly[[#This Row],[Actual]]=TRUE),AP219-1,IF(AND(Weekly[[#This Row],[H Odds &lt;]]&lt;&gt;"",Weekly[[#This Row],[SVC_P]]=TRUE,Weekly[[#This Row],[Actual]]=FALSE),AP219-1,AP219)))))</f>
        <v>68.830000000000013</v>
      </c>
      <c r="AQ220" s="37">
        <f>IF(AND(Weekly[[#This Row],[V Odds &lt;]]="",Weekly[[#This Row],[H Odds &lt;]]=""),AQ219,IF(AND(Weekly[[#This Row],[H Odds &lt;]]&lt;&gt;"",Weekly[[#This Row],[ADBC_P]]=TRUE,Weekly[[#This Row],[Actual]]=TRUE),AQ219+Weekly[[#This Row],[H Odds &lt;]]-1,IF(AND(Weekly[[#This Row],[V Odds &lt;]]&lt;&gt;"",Weekly[[#This Row],[ADBC_P]]=FALSE,Weekly[[#This Row],[Actual]]=FALSE),AQ219+Weekly[[#This Row],[V Odds &lt;]]-1,IF(AND(Weekly[[#This Row],[V Odds &lt;]]&lt;&gt;"",Weekly[[#This Row],[ADBC_P]]=FALSE,Weekly[[#This Row],[Actual]]=TRUE),AQ219-1,IF(AND(Weekly[[#This Row],[H Odds &lt;]]&lt;&gt;"",Weekly[[#This Row],[ADBC_P]]=TRUE,Weekly[[#This Row],[Actual]]=FALSE),AQ219-1,AQ219)))))</f>
        <v>56.879999999999995</v>
      </c>
      <c r="AR220" s="37">
        <f>IF(AND(Weekly[[#This Row],[V Odds &lt;]]="",Weekly[[#This Row],[H Odds &lt;]]=""),AR219,IF(AND(Weekly[[#This Row],[H Odds &lt;]]&lt;&gt;"",Weekly[[#This Row],[RFC_P]]=TRUE,Weekly[[#This Row],[Actual]]=TRUE),AR219+Weekly[[#This Row],[H Odds &lt;]]-1,IF(AND(Weekly[[#This Row],[V Odds &lt;]]&lt;&gt;"",Weekly[[#This Row],[RFC_P]]=FALSE,Weekly[[#This Row],[Actual]]=FALSE),AR219+Weekly[[#This Row],[V Odds &lt;]]-1,IF(AND(Weekly[[#This Row],[V Odds &lt;]]&lt;&gt;"",Weekly[[#This Row],[RFC_P]]=FALSE,Weekly[[#This Row],[Actual]]=TRUE),AR219-1,IF(AND(Weekly[[#This Row],[H Odds &lt;]]&lt;&gt;"",Weekly[[#This Row],[RFC_P]]=TRUE,Weekly[[#This Row],[Actual]]=FALSE),AR219-1,AR219)))))</f>
        <v>52.14</v>
      </c>
      <c r="AS220" s="37">
        <f>IF(AND(Weekly[[#This Row],[V Odds &lt;]]="",Weekly[[#This Row],[H Odds &lt;]]=""),AS219,IF(AND(Weekly[[#This Row],[H Odds &lt;]]&lt;&gt;"",Weekly[[#This Row],[GBC_P]]=TRUE,Weekly[[#This Row],[Actual]]=TRUE),AS219+Weekly[[#This Row],[H Odds &lt;]]-1,IF(AND(Weekly[[#This Row],[V Odds &lt;]]&lt;&gt;"",Weekly[[#This Row],[GBC_P]]=FALSE,Weekly[[#This Row],[Actual]]=FALSE),AS219+Weekly[[#This Row],[V Odds &lt;]]-1,IF(AND(Weekly[[#This Row],[V Odds &lt;]]&lt;&gt;"",Weekly[[#This Row],[GBC_P]]=FALSE,Weekly[[#This Row],[Actual]]=TRUE),AS219-1,IF(AND(Weekly[[#This Row],[H Odds &lt;]]&lt;&gt;"",Weekly[[#This Row],[GBC_P]]=TRUE,Weekly[[#This Row],[Actual]]=FALSE),AS219-1,AS219)))))</f>
        <v>51.58</v>
      </c>
      <c r="AT220" s="37">
        <f>IF(AND(Weekly[[#This Row],[V Odds &lt;]]="",Weekly[[#This Row],[H Odds &lt;]]=""),AT219,IF(AND(Weekly[[#This Row],[H Odds &lt;]]&lt;&gt;"",Weekly[[#This Row],[HGBC_P]]=TRUE,Weekly[[#This Row],[Actual]]=TRUE),AT219+Weekly[[#This Row],[H Odds &lt;]]-1,IF(AND(Weekly[[#This Row],[V Odds &lt;]]&lt;&gt;"",Weekly[[#This Row],[HGBC_P]]=FALSE,Weekly[[#This Row],[Actual]]=FALSE),AT219+Weekly[[#This Row],[V Odds &lt;]]-1,IF(AND(Weekly[[#This Row],[V Odds &lt;]]&lt;&gt;"",Weekly[[#This Row],[HGBC_P]]=FALSE,Weekly[[#This Row],[Actual]]=TRUE),AT219-1,IF(AND(Weekly[[#This Row],[H Odds &lt;]]&lt;&gt;"",Weekly[[#This Row],[HGBC_P]]=TRUE,Weekly[[#This Row],[Actual]]=FALSE),AT219-1,AT219)))))</f>
        <v>51.209999999999994</v>
      </c>
      <c r="AU220" s="37">
        <f>IF(AND(Weekly[[#This Row],[V Odds &lt;]]="",Weekly[[#This Row],[H Odds &lt;]]=""),AU219,IF(AND(Weekly[[#This Row],[H Odds &lt;]]&lt;&gt;"",Weekly[[#This Row],[XGB_P]]=TRUE,Weekly[[#This Row],[Actual]]=TRUE),AU219+Weekly[[#This Row],[H Odds &lt;]]-1,IF(AND(Weekly[[#This Row],[V Odds &lt;]]&lt;&gt;"",Weekly[[#This Row],[XGB_P]]=FALSE,Weekly[[#This Row],[Actual]]=FALSE),AU219+Weekly[[#This Row],[V Odds &lt;]]-1,IF(AND(Weekly[[#This Row],[V Odds &lt;]]&lt;&gt;"",Weekly[[#This Row],[XGB_P]]=FALSE,Weekly[[#This Row],[Actual]]=TRUE),AU219-1,IF(AND(Weekly[[#This Row],[H Odds &lt;]]&lt;&gt;"",Weekly[[#This Row],[XGB_P]]=TRUE,Weekly[[#This Row],[Actual]]=FALSE),AU219-1,AU219)))))</f>
        <v>53.510000000000005</v>
      </c>
      <c r="AV220" s="37">
        <f>IF(AND(Weekly[[#This Row],[V Odds &lt;]]="",Weekly[[#This Row],[H Odds &lt;]]=""),AV219,IF(AND(Weekly[[#This Row],[H Odds &lt;]]&lt;&gt;"",Weekly[[#This Row],[QDA_P]]=TRUE,Weekly[[#This Row],[Actual]]=TRUE),AV219+Weekly[[#This Row],[H Odds &lt;]]-1,IF(AND(Weekly[[#This Row],[V Odds &lt;]]&lt;&gt;"",Weekly[[#This Row],[QDA_P]]=FALSE,Weekly[[#This Row],[Actual]]=FALSE),AV219+Weekly[[#This Row],[V Odds &lt;]]-1,IF(AND(Weekly[[#This Row],[V Odds &lt;]]&lt;&gt;"",Weekly[[#This Row],[QDA_P]]=FALSE,Weekly[[#This Row],[Actual]]=TRUE),AV219-1,IF(AND(Weekly[[#This Row],[H Odds &lt;]]&lt;&gt;"",Weekly[[#This Row],[QDA_P]]=TRUE,Weekly[[#This Row],[Actual]]=FALSE),AV219-1,AV219)))))</f>
        <v>52.949999999999989</v>
      </c>
      <c r="AW220" s="37">
        <f>IF(AND(Weekly[[#This Row],[H Odds &lt;]]="",Weekly[[#This Row],[V Odds &lt;]]=""),AW219,IF(AND(Weekly[[#This Row],[KNC_P]]=Weekly[[#This Row],[Actual]],Weekly[[#This Row],[KNC_P]]=TRUE),AW219+Weekly[[#This Row],[BF H Odds]]-1,IF(AND(Weekly[[#This Row],[KNC_P]]=Weekly[[#This Row],[Actual]],Weekly[[#This Row],[KNC_P]]=FALSE),AW219+Weekly[[#This Row],[BF V Odds]]-1,AW219-1)))</f>
        <v>49.59</v>
      </c>
      <c r="AX220" s="37">
        <f>IF(AND(Weekly[[#This Row],[V Odds &lt;]]="",Weekly[[#This Row],[H Odds &lt;]]=""),AX219,IF(AND(Weekly[[#This Row],[V Odds &lt;]]&lt;&gt;"",Weekly[[#This Row],[FALSES]]&gt;0,Weekly[[#This Row],[Actual]]=FALSE),AX219+Weekly[[#This Row],[V Odds &lt;]]-1,IF(AND(Weekly[[#This Row],[H Odds &lt;]]&lt;&gt;"",Weekly[[#This Row],[TRUES]]&gt;0,Weekly[[#This Row],[Actual]]=TRUE),AX219+Weekly[[#This Row],[H Odds &lt;]]-1,IF(AND(Weekly[[#This Row],[V Odds &lt;]]&lt;&gt;"",Weekly[[#This Row],[FALSES]]=0),AX219,IF(AND(Weekly[[#This Row],[H Odds &lt;]]&lt;&gt;"",Weekly[[#This Row],[TRUES]]=0),AX219,AX219-1)))))</f>
        <v>75.599999999999994</v>
      </c>
      <c r="AY220" s="37">
        <f>IF(AND(Weekly[[#This Row],[V Odds &lt;]]="",Weekly[[#This Row],[H Odds &lt;]]=""),AY219,IF(AND(Weekly[[#This Row],[V Odds &lt;]]&lt;&gt;"",Weekly[[#This Row],[FALSES]]&gt;0,Weekly[[#This Row],[Actual]]=FALSE),AY219+((Weekly[[#This Row],[V Odds &lt;]]-1)*0.92),IF(AND(Weekly[[#This Row],[H Odds &lt;]]&lt;&gt;"",Weekly[[#This Row],[TRUES]]&gt;0,Weekly[[#This Row],[Actual]]=TRUE),AY219+((Weekly[[#This Row],[H Odds &lt;]]-1)*0.92),IF(AND(Weekly[[#This Row],[V Odds &lt;]]&lt;&gt;"",Weekly[[#This Row],[FALSES]]=0),AY219,IF(AND(Weekly[[#This Row],[H Odds &lt;]]&lt;&gt;"",Weekly[[#This Row],[TRUES]]=0),AY219,AY219-1)))))</f>
        <v>70.512000000000015</v>
      </c>
      <c r="AZ220" s="37">
        <f>IF(AND(Weekly[[#This Row],[V Odds &lt;]]="",Weekly[[#This Row],[H Odds &lt;]]=""),AZ219,IF(AND(Weekly[[#This Row],[V Odds &lt;]]&lt;&gt;"",Weekly[[#This Row],[Actual]]=FALSE),AZ219+Weekly[[#This Row],[V Odds &lt;]]-1,IF(AND(Weekly[[#This Row],[H Odds &lt;]]&lt;&gt;"",Weekly[[#This Row],[Actual]]=TRUE),AZ219+Weekly[[#This Row],[H Odds &lt;]]-1,AZ219-1)))</f>
        <v>74.569999999999993</v>
      </c>
      <c r="BA220" s="38">
        <f>IF(Weekly[[#This Row],[H Odds &lt;]]="",BA219,IF(AND(Weekly[[#This Row],[H Odds &lt;]]&lt;&gt;"",Weekly[[#This Row],[SVC_P]]=TRUE,Weekly[[#This Row],[Actual]]=TRUE),BA219+Weekly[[#This Row],[H Odds &lt;]]-1,IF(AND(Weekly[[#This Row],[H Odds &lt;]]&lt;&gt;"",Weekly[[#This Row],[SVC_P]]=TRUE,Weekly[[#This Row],[Actual]]=FALSE),BA219-1,BA219)))</f>
        <v>63.789999999999992</v>
      </c>
      <c r="BB220" s="38">
        <f>IF(Weekly[[#This Row],[H Odds &lt;]]="",BB219,IF(AND(Weekly[[#This Row],[H Odds &lt;]]&lt;&gt;"",Weekly[[#This Row],[ADBC_P]]=TRUE,Weekly[[#This Row],[Actual]]=TRUE),BB219+Weekly[[#This Row],[H Odds &lt;]]-1,IF(AND(Weekly[[#This Row],[H Odds &lt;]]&lt;&gt;"",Weekly[[#This Row],[ADBC_P]]=TRUE,Weekly[[#This Row],[Actual]]=FALSE),BB219-1,BB219)))</f>
        <v>48.559999999999995</v>
      </c>
      <c r="BC220" s="38">
        <f>IF(Weekly[[#This Row],[H Odds &lt;]]="",BC219,IF(AND(Weekly[[#This Row],[H Odds &lt;]]&lt;&gt;"",Weekly[[#This Row],[RFC_P]]=TRUE,Weekly[[#This Row],[Actual]]=TRUE),BC219+Weekly[[#This Row],[H Odds &lt;]]-1,IF(AND(Weekly[[#This Row],[H Odds &lt;]]&lt;&gt;"",Weekly[[#This Row],[RFC_P]]=TRUE,Weekly[[#This Row],[Actual]]=FALSE),BC219-1,BC219)))</f>
        <v>47.309999999999995</v>
      </c>
      <c r="BD220" s="38">
        <f>IF(Weekly[[#This Row],[H Odds &lt;]]="",BD219,IF(AND(Weekly[[#This Row],[H Odds &lt;]]&lt;&gt;"",Weekly[[#This Row],[GBC_P]]=TRUE,Weekly[[#This Row],[Actual]]=TRUE),BD219+Weekly[[#This Row],[H Odds &lt;]]-1,IF(AND(Weekly[[#This Row],[H Odds &lt;]]&lt;&gt;"",Weekly[[#This Row],[GBC_P]]=TRUE,Weekly[[#This Row],[Actual]]=FALSE),BD219-1,BD219)))</f>
        <v>48.26</v>
      </c>
      <c r="BE220" s="38">
        <f>IF(Weekly[[#This Row],[H Odds &lt;]]="",BE219,IF(AND(Weekly[[#This Row],[H Odds &lt;]]&lt;&gt;"",Weekly[[#This Row],[HGBC_P]]=TRUE,Weekly[[#This Row],[Actual]]=TRUE),BE219+Weekly[[#This Row],[H Odds &lt;]]-1,IF(AND(Weekly[[#This Row],[H Odds &lt;]]&lt;&gt;"",Weekly[[#This Row],[HGBC_P]]=TRUE,Weekly[[#This Row],[Actual]]=FALSE),BE219-1,BE219)))</f>
        <v>50.609999999999992</v>
      </c>
      <c r="BF220" s="38">
        <f>IF(Weekly[[#This Row],[H Odds &lt;]]="",BF219,IF(AND(Weekly[[#This Row],[H Odds &lt;]]&lt;&gt;"",Weekly[[#This Row],[XGB_P]]=TRUE,Weekly[[#This Row],[Actual]]=TRUE),BF219+Weekly[[#This Row],[H Odds &lt;]]-1,IF(AND(Weekly[[#This Row],[H Odds &lt;]]&lt;&gt;"",Weekly[[#This Row],[XGB_P]]=TRUE,Weekly[[#This Row],[Actual]]=FALSE),BF219-1,BF219)))</f>
        <v>50.78</v>
      </c>
      <c r="BG220" s="38">
        <f>IF(Weekly[[#This Row],[H Odds &lt;]]="",BG219,IF(AND(Weekly[[#This Row],[H Odds &lt;]]&lt;&gt;"",Weekly[[#This Row],[QDA_P]]=TRUE,Weekly[[#This Row],[Actual]]=TRUE),BG219+Weekly[[#This Row],[H Odds &lt;]]-1,IF(AND(Weekly[[#This Row],[H Odds &lt;]]&lt;&gt;"",Weekly[[#This Row],[QDA_P]]=TRUE,Weekly[[#This Row],[Actual]]=FALSE),BG219-1,BG219)))</f>
        <v>47.279999999999994</v>
      </c>
      <c r="BH220" s="38">
        <f>IF(Weekly[[#This Row],[H Odds &lt;]]="",BH219,IF(AND(Weekly[[#This Row],[H Odds &lt;]]&lt;&gt;"",Weekly[[#This Row],[KNC_P]]=TRUE,Weekly[[#This Row],[Actual]]=TRUE),BH219+Weekly[[#This Row],[H Odds &lt;]]-1,IF(AND(Weekly[[#This Row],[H Odds &lt;]]&lt;&gt;"",Weekly[[#This Row],[KNC_P]]=TRUE,Weekly[[#This Row],[Actual]]=FALSE),BH219-1,BH219)))</f>
        <v>45.599999999999994</v>
      </c>
      <c r="BI220" s="38">
        <f>IF(Weekly[[#This Row],[H Odds &lt;]]="",BI219,IF(AND(Weekly[[#This Row],[H Odds &lt;]]&lt;&gt;"",Weekly[[#This Row],[TRUES]]&gt;0,Weekly[[#This Row],[Actual]]=TRUE),BI219+Weekly[[#This Row],[H Odds &lt;]]-1,IF(AND(Weekly[[#This Row],[H Odds &lt;]]&lt;&gt;"",Weekly[[#This Row],[TRUES]]=0),BI219,BI219-1)))</f>
        <v>63.789999999999992</v>
      </c>
      <c r="BJ220" s="38">
        <f>IF(Weekly[[#This Row],[H Odds &lt;]]="",BJ219,IF(AND(Weekly[[#This Row],[H Odds &lt;]]&lt;&gt;"",Weekly[[#This Row],[Actual]]=TRUE),BJ219+Weekly[[#This Row],[H Odds &lt;]]-1,IF(AND(Weekly[[#This Row],[H Odds &lt;]]&lt;&gt;"",Weekly[[#This Row],[Actual]]=FALSE),BJ219-1,BJ219)))</f>
        <v>62.789999999999992</v>
      </c>
      <c r="BK220" s="58">
        <f>IF(AND(Weekly[[#This Row],[TRUES]]&gt;4,Weekly[[#This Row],[Actual]]=TRUE),BK219+Weekly[[#This Row],[BF H Odds]]-1,IF(AND(Weekly[[#This Row],[FALSES]]&gt;4,Weekly[[#This Row],[Actual]]=FALSE),BK219+Weekly[[#This Row],[BF V Odds]]-1,IF(AND(Weekly[[#This Row],[TRUES]]&gt;4,Weekly[[#This Row],[Actual]]=FALSE),BK219-1,IF(AND(Weekly[[#This Row],[FALSES]]&gt;4,Weekly[[#This Row],[Actual]]=TRUE),BK219-1,BK219))))</f>
        <v>38.60000000000003</v>
      </c>
      <c r="BL220" s="58">
        <f>IF(AND(Weekly[[#This Row],[TRUES]]&gt;5,Weekly[[#This Row],[Actual]]=TRUE),BL219+Weekly[[#This Row],[BF H Odds]]-1,IF(AND(Weekly[[#This Row],[FALSES]]&gt;5,Weekly[[#This Row],[Actual]]=FALSE),BL219+Weekly[[#This Row],[BF V Odds]]-1,IF(AND(Weekly[[#This Row],[TRUES]]&gt;5,Weekly[[#This Row],[Actual]]=FALSE),BL219-1,IF(AND(Weekly[[#This Row],[FALSES]]&gt;5,Weekly[[#This Row],[Actual]]=TRUE),BL219-1,BL219))))</f>
        <v>43.490000000000023</v>
      </c>
      <c r="BM220" s="58">
        <f>IF(AND(Weekly[[#This Row],[TRUES]]&gt;6,Weekly[[#This Row],[Actual]]=TRUE),BM219+Weekly[[#This Row],[BF H Odds]]-1,IF(AND(Weekly[[#This Row],[FALSES]]&gt;6,Weekly[[#This Row],[Actual]]=FALSE),BM219+Weekly[[#This Row],[BF V Odds]]-1,IF(AND(Weekly[[#This Row],[TRUES]]&gt;6,Weekly[[#This Row],[Actual]]=FALSE),BM219-1,IF(AND(Weekly[[#This Row],[FALSES]]&gt;6,Weekly[[#This Row],[Actual]]=TRUE),BM219-1,BM219))))</f>
        <v>48.120000000000012</v>
      </c>
    </row>
    <row r="221" spans="1:65" x14ac:dyDescent="0.25">
      <c r="A221" s="34"/>
      <c r="B221" s="10">
        <v>44270</v>
      </c>
      <c r="C221" s="33" t="s">
        <v>22</v>
      </c>
      <c r="D221" s="15" t="s">
        <v>23</v>
      </c>
      <c r="E221" t="b">
        <v>1</v>
      </c>
      <c r="F221" t="b">
        <v>0</v>
      </c>
      <c r="G221" t="b">
        <v>0</v>
      </c>
      <c r="H221" t="b">
        <v>0</v>
      </c>
      <c r="I221" t="b">
        <v>0</v>
      </c>
      <c r="J221" t="b">
        <v>1</v>
      </c>
      <c r="K221" t="b">
        <v>0</v>
      </c>
      <c r="L221" t="b">
        <v>0</v>
      </c>
      <c r="M221" t="s">
        <v>101</v>
      </c>
      <c r="N221">
        <v>5</v>
      </c>
      <c r="O221">
        <f>IF(Weekly[[#This Row],[H/V]]="H",Weekly[[#This Row],[BF H Odds]],IF(Weekly[[#This Row],[H/V]]="V",Weekly[[#This Row],[BF V Odds]],""))</f>
        <v>3.45</v>
      </c>
      <c r="P221" t="b">
        <v>1</v>
      </c>
      <c r="Q221" t="s">
        <v>76</v>
      </c>
      <c r="R221" s="35">
        <f>IFERROR(IF(Weekly[[#This Row],[Won Bet?]]="yes",R220+(Weekly[[#This Row],[BF Odds]]*Weekly[[#This Row],[BF Stake]])-Weekly[[#This Row],[BF Stake]],R220-Weekly[[#This Row],[BF Stake]]),R220)</f>
        <v>195.15</v>
      </c>
      <c r="S221" s="9">
        <f>IFERROR(IF(Weekly[[#This Row],[Won Bet?]]="yes",S220+(((Weekly[[#This Row],[BF Odds]]*Weekly[[#This Row],[BF Stake]])-Weekly[[#This Row],[BF Stake]])*0.95),S220-Weekly[[#This Row],[BF Stake]]),S220)</f>
        <v>188.89250000000004</v>
      </c>
      <c r="T221" s="13">
        <v>3.45</v>
      </c>
      <c r="U221" s="13">
        <v>1.38</v>
      </c>
      <c r="V221" s="24">
        <f>IF(Weekly[[#This Row],[Actual]]="","",IF(AND(Weekly[[#This Row],[SVC_P]]=Weekly[[#This Row],[Actual]],Weekly[[#This Row],[SVC_P]]=TRUE),V220+Weekly[[#This Row],[BF H Odds]]-1,IF(AND(Weekly[[#This Row],[SVC_P]]=Weekly[[#This Row],[Actual]],Weekly[[#This Row],[SVC_P]]=FALSE),V220+Weekly[[#This Row],[BF V Odds]]-1,V220-1)))</f>
        <v>68.990000000000023</v>
      </c>
      <c r="W221" s="24">
        <f>IF(Weekly[[#This Row],[Actual]]="","",IF(AND(Weekly[[#This Row],[SVC_P]]=FALSE,Weekly[[#This Row],[Actual]]=TRUE),W220+Weekly[[#This Row],[BF H Odds]]-1,IF(AND(Weekly[[#This Row],[SVC_P]]=TRUE,Weekly[[#This Row],[Actual]]=FALSE,),W220+Weekly[[#This Row],[BF V Odds]]-1,W220-1)))</f>
        <v>-168.3</v>
      </c>
      <c r="X221" s="24">
        <f>IF(Weekly[[#This Row],[Actual]]="","",IF(AND(Weekly[[#This Row],[ADBC_P]]=Weekly[[#This Row],[Actual]],Weekly[[#This Row],[ADBC_P]]=TRUE),X220+Weekly[[#This Row],[BF H Odds]]-1,IF(AND(Weekly[[#This Row],[ADBC_P]]=Weekly[[#This Row],[Actual]],Weekly[[#This Row],[ADBC_P]]=FALSE),X220+Weekly[[#This Row],[BF V Odds]]-1,X220-1)))</f>
        <v>47.130000000000024</v>
      </c>
      <c r="Y221" s="24">
        <f>IF(Weekly[[#This Row],[Actual]]="","",IF(AND(Weekly[[#This Row],[ADBC_P]]=FALSE,Weekly[[#This Row],[Actual]]=TRUE),Y220+Weekly[[#This Row],[BF H Odds]]-1,IF(AND(Weekly[[#This Row],[ADBC_P]]=TRUE,Weekly[[#This Row],[Actual]]=FALSE),Y220+Weekly[[#This Row],[BF V Odds]]-1,Y220-1)))</f>
        <v>32.76</v>
      </c>
      <c r="Z221" s="24">
        <f>IF(Weekly[[#This Row],[Actual]]="","",IF(AND(Weekly[[#This Row],[RFC_P]]=Weekly[[#This Row],[Actual]],Weekly[[#This Row],[RFC_P]]=TRUE),Z220+Weekly[[#This Row],[BF H Odds]]-1,IF(AND(Weekly[[#This Row],[RFC_P]]=Weekly[[#This Row],[Actual]],Weekly[[#This Row],[RFC_P]]=FALSE),Z220+Weekly[[#This Row],[BF V Odds]]-1,Z220-1)))</f>
        <v>33.830000000000034</v>
      </c>
      <c r="AA221" s="24">
        <f>IF(Weekly[[#This Row],[Actual]]="","",IF(AND(Weekly[[#This Row],[RFC_P]]=FALSE,Weekly[[#This Row],[Actual]]=TRUE),AA220+Weekly[[#This Row],[BF H Odds]]-1,IF(AND(Weekly[[#This Row],[RFC_P]]=TRUE,Weekly[[#This Row],[Actual]]=FALSE),AA220+Weekly[[#This Row],[BF V Odds]]-1,AA220-1)))</f>
        <v>46.059999999999995</v>
      </c>
      <c r="AB221" s="24">
        <f>IF(Weekly[[#This Row],[Actual]]="","",IF(AND(Weekly[[#This Row],[GBC_P]]=Weekly[[#This Row],[Actual]],Weekly[[#This Row],[GBC_P]]=TRUE),AB220+Weekly[[#This Row],[BF H Odds]]-1,IF(AND(Weekly[[#This Row],[GBC_P]]=Weekly[[#This Row],[Actual]],Weekly[[#This Row],[GBC_P]]=FALSE),AB220+Weekly[[#This Row],[BF V Odds]]-1,AB220-1)))</f>
        <v>34.490000000000009</v>
      </c>
      <c r="AC221" s="24">
        <f>IF(Weekly[[#This Row],[Actual]]="","",IF(AND(Weekly[[#This Row],[GBC_P]]=FALSE,Weekly[[#This Row],[Actual]]=TRUE),AC220+Weekly[[#This Row],[BF H Odds]]-1,IF(AND(Weekly[[#This Row],[GBC_P]]=TRUE,Weekly[[#This Row],[Actual]]=FALSE),AC220+Weekly[[#This Row],[BF V Odds]]-1,AC220-1)))</f>
        <v>45.4</v>
      </c>
      <c r="AD221" s="24">
        <f>IF(Weekly[[#This Row],[Actual]]="","",IF(AND(Weekly[[#This Row],[HGBC_P]]=Weekly[[#This Row],[Actual]],Weekly[[#This Row],[HGBC_P]]=TRUE),AD220+Weekly[[#This Row],[BF H Odds]]-1,IF(AND(Weekly[[#This Row],[HGBC_P]]=Weekly[[#This Row],[Actual]],Weekly[[#This Row],[HGBC_P]]=FALSE),AD220+Weekly[[#This Row],[BF V Odds]]-1,AD220-1)))</f>
        <v>34.280000000000044</v>
      </c>
      <c r="AE221" s="24">
        <f>IF(Weekly[[#This Row],[Actual]]="","",IF(AND(Weekly[[#This Row],[HGBC_P]]=FALSE,Weekly[[#This Row],[Actual]]=TRUE),AE220+Weekly[[#This Row],[BF H Odds]]-1,IF(AND(Weekly[[#This Row],[HGBC_P]]=TRUE,Weekly[[#This Row],[Actual]]=FALSE),AE220+Weekly[[#This Row],[BF V Odds]]-1,AE220-1)))</f>
        <v>45.61</v>
      </c>
      <c r="AF221" s="24">
        <f>IF(Weekly[[#This Row],[Actual]]="","",IF(AND(Weekly[[#This Row],[XGB_P]]=Weekly[[#This Row],[Actual]],Weekly[[#This Row],[XGB_P]]=TRUE),AF220+Weekly[[#This Row],[BF H Odds]]-1,IF(AND(Weekly[[#This Row],[XGB_P]]=Weekly[[#This Row],[Actual]],Weekly[[#This Row],[XGB_P]]=FALSE),AF220+Weekly[[#This Row],[BF V Odds]]-1,AF220-1)))</f>
        <v>43.220000000000027</v>
      </c>
      <c r="AG221" s="24">
        <f>IF(Weekly[[#This Row],[Actual]]="","",IF(AND(Weekly[[#This Row],[XGB_P]]=FALSE,Weekly[[#This Row],[Actual]]=TRUE),AG220+Weekly[[#This Row],[BF H Odds]]-1,IF(AND(Weekly[[#This Row],[XGB_P]]=TRUE,Weekly[[#This Row],[Actual]]=FALSE),AG220+Weekly[[#This Row],[BF V Odds]]-1,AG220-1)))</f>
        <v>36.669999999999995</v>
      </c>
      <c r="AH221" s="24">
        <f>IF(Weekly[[#This Row],[Actual]]="","",IF(AND(Weekly[[#This Row],[QDA_P]]=Weekly[[#This Row],[Actual]],Weekly[[#This Row],[QDA_P]]=TRUE),AH220+Weekly[[#This Row],[BF H Odds]]-1,IF(AND(Weekly[[#This Row],[QDA_P]]=Weekly[[#This Row],[Actual]],Weekly[[#This Row],[QDA_P]]=FALSE),AH220+Weekly[[#This Row],[BF V Odds]]-1,AH220-1)))</f>
        <v>19.820000000000011</v>
      </c>
      <c r="AI221" s="24">
        <f>IF(Weekly[[#This Row],[Actual]]="","",IF(AND(Weekly[[#This Row],[QDA_P]]=FALSE,Weekly[[#This Row],[Actual]]=TRUE),AI220+Weekly[[#This Row],[BF H Odds]]-1,IF(AND(Weekly[[#This Row],[QDA_P]]=TRUE,Weekly[[#This Row],[Actual]]=FALSE),AI220+Weekly[[#This Row],[BF V Odds]]-1,AI220-1)))</f>
        <v>60.069999999999993</v>
      </c>
      <c r="AJ221" s="24">
        <f>IF(Weekly[[#This Row],[Actual]]="","",IF(AND(Weekly[[#This Row],[KNC_P]]=FALSE,Weekly[[#This Row],[Actual]]=TRUE),AJ220+Weekly[[#This Row],[BF H Odds]]-1,IF(AND(Weekly[[#This Row],[KNC_P]]=TRUE,Weekly[[#This Row],[Actual]]=FALSE),AJ220+Weekly[[#This Row],[BF V Odds]]-1,AJ220-1)))</f>
        <v>35.4</v>
      </c>
      <c r="AK221" s="24">
        <f>IF(Weekly[[#This Row],[Actual]]="","",IF(AND(Weekly[[#This Row],[KNC_P]]=FALSE,Weekly[[#This Row],[Actual]]=TRUE),AK220+Weekly[[#This Row],[BF H Odds]]-1,IF(AND(Weekly[[#This Row],[KNC_P]]=TRUE,Weekly[[#This Row],[Actual]]=FALSE),AK220+Weekly[[#This Row],[BF V Odds]]-1,AK220-1)))</f>
        <v>34.299999999999983</v>
      </c>
      <c r="AL221" s="30">
        <f>IF(Weekly[[#This Row],[Actual]]="","",COUNTIF(Weekly[[#This Row],[SVC_P]:[QDA_P]],TRUE))</f>
        <v>2</v>
      </c>
      <c r="AM221" s="30">
        <f>IF(Weekly[[#This Row],[Actual]]="","",COUNTIF(Weekly[[#This Row],[SVC_P]:[QDA_P]],FALSE))</f>
        <v>5</v>
      </c>
      <c r="AN221" s="36">
        <f>IF(AND(Weekly[[#This Row],[BF V Odds]]&gt;$BO$6,Weekly[[#This Row],[BF V Odds]] &lt; $BO$7),Weekly[[#This Row],[BF V Odds]],"")</f>
        <v>3.45</v>
      </c>
      <c r="AO221" s="36" t="str">
        <f>IF(AND(Weekly[[#This Row],[BF H Odds]]&gt;$BO$6, Weekly[[#This Row],[BF H Odds]] &lt; $BO$7),Weekly[[#This Row],[BF H Odds]],"")</f>
        <v/>
      </c>
      <c r="AP221" s="37">
        <f>IF(AND(Weekly[[#This Row],[V Odds &lt;]]="",Weekly[[#This Row],[H Odds &lt;]]=""),AP220,IF(AND(Weekly[[#This Row],[H Odds &lt;]]&lt;&gt;"",Weekly[[#This Row],[SVC_P]]=TRUE,Weekly[[#This Row],[Actual]]=TRUE),AP220+Weekly[[#This Row],[H Odds &lt;]]-1,IF(AND(Weekly[[#This Row],[V Odds &lt;]]&lt;&gt;"",Weekly[[#This Row],[SVC_P]]=FALSE,Weekly[[#This Row],[Actual]]=FALSE),AP220+Weekly[[#This Row],[V Odds &lt;]]-1,IF(AND(Weekly[[#This Row],[V Odds &lt;]]&lt;&gt;"",Weekly[[#This Row],[SVC_P]]=FALSE,Weekly[[#This Row],[Actual]]=TRUE),AP220-1,IF(AND(Weekly[[#This Row],[H Odds &lt;]]&lt;&gt;"",Weekly[[#This Row],[SVC_P]]=TRUE,Weekly[[#This Row],[Actual]]=FALSE),AP220-1,AP220)))))</f>
        <v>68.830000000000013</v>
      </c>
      <c r="AQ221" s="37">
        <f>IF(AND(Weekly[[#This Row],[V Odds &lt;]]="",Weekly[[#This Row],[H Odds &lt;]]=""),AQ220,IF(AND(Weekly[[#This Row],[H Odds &lt;]]&lt;&gt;"",Weekly[[#This Row],[ADBC_P]]=TRUE,Weekly[[#This Row],[Actual]]=TRUE),AQ220+Weekly[[#This Row],[H Odds &lt;]]-1,IF(AND(Weekly[[#This Row],[V Odds &lt;]]&lt;&gt;"",Weekly[[#This Row],[ADBC_P]]=FALSE,Weekly[[#This Row],[Actual]]=FALSE),AQ220+Weekly[[#This Row],[V Odds &lt;]]-1,IF(AND(Weekly[[#This Row],[V Odds &lt;]]&lt;&gt;"",Weekly[[#This Row],[ADBC_P]]=FALSE,Weekly[[#This Row],[Actual]]=TRUE),AQ220-1,IF(AND(Weekly[[#This Row],[H Odds &lt;]]&lt;&gt;"",Weekly[[#This Row],[ADBC_P]]=TRUE,Weekly[[#This Row],[Actual]]=FALSE),AQ220-1,AQ220)))))</f>
        <v>55.879999999999995</v>
      </c>
      <c r="AR221" s="37">
        <f>IF(AND(Weekly[[#This Row],[V Odds &lt;]]="",Weekly[[#This Row],[H Odds &lt;]]=""),AR220,IF(AND(Weekly[[#This Row],[H Odds &lt;]]&lt;&gt;"",Weekly[[#This Row],[RFC_P]]=TRUE,Weekly[[#This Row],[Actual]]=TRUE),AR220+Weekly[[#This Row],[H Odds &lt;]]-1,IF(AND(Weekly[[#This Row],[V Odds &lt;]]&lt;&gt;"",Weekly[[#This Row],[RFC_P]]=FALSE,Weekly[[#This Row],[Actual]]=FALSE),AR220+Weekly[[#This Row],[V Odds &lt;]]-1,IF(AND(Weekly[[#This Row],[V Odds &lt;]]&lt;&gt;"",Weekly[[#This Row],[RFC_P]]=FALSE,Weekly[[#This Row],[Actual]]=TRUE),AR220-1,IF(AND(Weekly[[#This Row],[H Odds &lt;]]&lt;&gt;"",Weekly[[#This Row],[RFC_P]]=TRUE,Weekly[[#This Row],[Actual]]=FALSE),AR220-1,AR220)))))</f>
        <v>51.14</v>
      </c>
      <c r="AS221" s="37">
        <f>IF(AND(Weekly[[#This Row],[V Odds &lt;]]="",Weekly[[#This Row],[H Odds &lt;]]=""),AS220,IF(AND(Weekly[[#This Row],[H Odds &lt;]]&lt;&gt;"",Weekly[[#This Row],[GBC_P]]=TRUE,Weekly[[#This Row],[Actual]]=TRUE),AS220+Weekly[[#This Row],[H Odds &lt;]]-1,IF(AND(Weekly[[#This Row],[V Odds &lt;]]&lt;&gt;"",Weekly[[#This Row],[GBC_P]]=FALSE,Weekly[[#This Row],[Actual]]=FALSE),AS220+Weekly[[#This Row],[V Odds &lt;]]-1,IF(AND(Weekly[[#This Row],[V Odds &lt;]]&lt;&gt;"",Weekly[[#This Row],[GBC_P]]=FALSE,Weekly[[#This Row],[Actual]]=TRUE),AS220-1,IF(AND(Weekly[[#This Row],[H Odds &lt;]]&lt;&gt;"",Weekly[[#This Row],[GBC_P]]=TRUE,Weekly[[#This Row],[Actual]]=FALSE),AS220-1,AS220)))))</f>
        <v>50.58</v>
      </c>
      <c r="AT221" s="37">
        <f>IF(AND(Weekly[[#This Row],[V Odds &lt;]]="",Weekly[[#This Row],[H Odds &lt;]]=""),AT220,IF(AND(Weekly[[#This Row],[H Odds &lt;]]&lt;&gt;"",Weekly[[#This Row],[HGBC_P]]=TRUE,Weekly[[#This Row],[Actual]]=TRUE),AT220+Weekly[[#This Row],[H Odds &lt;]]-1,IF(AND(Weekly[[#This Row],[V Odds &lt;]]&lt;&gt;"",Weekly[[#This Row],[HGBC_P]]=FALSE,Weekly[[#This Row],[Actual]]=FALSE),AT220+Weekly[[#This Row],[V Odds &lt;]]-1,IF(AND(Weekly[[#This Row],[V Odds &lt;]]&lt;&gt;"",Weekly[[#This Row],[HGBC_P]]=FALSE,Weekly[[#This Row],[Actual]]=TRUE),AT220-1,IF(AND(Weekly[[#This Row],[H Odds &lt;]]&lt;&gt;"",Weekly[[#This Row],[HGBC_P]]=TRUE,Weekly[[#This Row],[Actual]]=FALSE),AT220-1,AT220)))))</f>
        <v>50.209999999999994</v>
      </c>
      <c r="AU221" s="37">
        <f>IF(AND(Weekly[[#This Row],[V Odds &lt;]]="",Weekly[[#This Row],[H Odds &lt;]]=""),AU220,IF(AND(Weekly[[#This Row],[H Odds &lt;]]&lt;&gt;"",Weekly[[#This Row],[XGB_P]]=TRUE,Weekly[[#This Row],[Actual]]=TRUE),AU220+Weekly[[#This Row],[H Odds &lt;]]-1,IF(AND(Weekly[[#This Row],[V Odds &lt;]]&lt;&gt;"",Weekly[[#This Row],[XGB_P]]=FALSE,Weekly[[#This Row],[Actual]]=FALSE),AU220+Weekly[[#This Row],[V Odds &lt;]]-1,IF(AND(Weekly[[#This Row],[V Odds &lt;]]&lt;&gt;"",Weekly[[#This Row],[XGB_P]]=FALSE,Weekly[[#This Row],[Actual]]=TRUE),AU220-1,IF(AND(Weekly[[#This Row],[H Odds &lt;]]&lt;&gt;"",Weekly[[#This Row],[XGB_P]]=TRUE,Weekly[[#This Row],[Actual]]=FALSE),AU220-1,AU220)))))</f>
        <v>53.510000000000005</v>
      </c>
      <c r="AV221" s="37">
        <f>IF(AND(Weekly[[#This Row],[V Odds &lt;]]="",Weekly[[#This Row],[H Odds &lt;]]=""),AV220,IF(AND(Weekly[[#This Row],[H Odds &lt;]]&lt;&gt;"",Weekly[[#This Row],[QDA_P]]=TRUE,Weekly[[#This Row],[Actual]]=TRUE),AV220+Weekly[[#This Row],[H Odds &lt;]]-1,IF(AND(Weekly[[#This Row],[V Odds &lt;]]&lt;&gt;"",Weekly[[#This Row],[QDA_P]]=FALSE,Weekly[[#This Row],[Actual]]=FALSE),AV220+Weekly[[#This Row],[V Odds &lt;]]-1,IF(AND(Weekly[[#This Row],[V Odds &lt;]]&lt;&gt;"",Weekly[[#This Row],[QDA_P]]=FALSE,Weekly[[#This Row],[Actual]]=TRUE),AV220-1,IF(AND(Weekly[[#This Row],[H Odds &lt;]]&lt;&gt;"",Weekly[[#This Row],[QDA_P]]=TRUE,Weekly[[#This Row],[Actual]]=FALSE),AV220-1,AV220)))))</f>
        <v>51.949999999999989</v>
      </c>
      <c r="AW221" s="37">
        <f>IF(AND(Weekly[[#This Row],[H Odds &lt;]]="",Weekly[[#This Row],[V Odds &lt;]]=""),AW220,IF(AND(Weekly[[#This Row],[KNC_P]]=Weekly[[#This Row],[Actual]],Weekly[[#This Row],[KNC_P]]=TRUE),AW220+Weekly[[#This Row],[BF H Odds]]-1,IF(AND(Weekly[[#This Row],[KNC_P]]=Weekly[[#This Row],[Actual]],Weekly[[#This Row],[KNC_P]]=FALSE),AW220+Weekly[[#This Row],[BF V Odds]]-1,AW220-1)))</f>
        <v>48.59</v>
      </c>
      <c r="AX221" s="37">
        <f>IF(AND(Weekly[[#This Row],[V Odds &lt;]]="",Weekly[[#This Row],[H Odds &lt;]]=""),AX220,IF(AND(Weekly[[#This Row],[V Odds &lt;]]&lt;&gt;"",Weekly[[#This Row],[FALSES]]&gt;0,Weekly[[#This Row],[Actual]]=FALSE),AX220+Weekly[[#This Row],[V Odds &lt;]]-1,IF(AND(Weekly[[#This Row],[H Odds &lt;]]&lt;&gt;"",Weekly[[#This Row],[TRUES]]&gt;0,Weekly[[#This Row],[Actual]]=TRUE),AX220+Weekly[[#This Row],[H Odds &lt;]]-1,IF(AND(Weekly[[#This Row],[V Odds &lt;]]&lt;&gt;"",Weekly[[#This Row],[FALSES]]=0),AX220,IF(AND(Weekly[[#This Row],[H Odds &lt;]]&lt;&gt;"",Weekly[[#This Row],[TRUES]]=0),AX220,AX220-1)))))</f>
        <v>74.599999999999994</v>
      </c>
      <c r="AY221" s="37">
        <f>IF(AND(Weekly[[#This Row],[V Odds &lt;]]="",Weekly[[#This Row],[H Odds &lt;]]=""),AY220,IF(AND(Weekly[[#This Row],[V Odds &lt;]]&lt;&gt;"",Weekly[[#This Row],[FALSES]]&gt;0,Weekly[[#This Row],[Actual]]=FALSE),AY220+((Weekly[[#This Row],[V Odds &lt;]]-1)*0.92),IF(AND(Weekly[[#This Row],[H Odds &lt;]]&lt;&gt;"",Weekly[[#This Row],[TRUES]]&gt;0,Weekly[[#This Row],[Actual]]=TRUE),AY220+((Weekly[[#This Row],[H Odds &lt;]]-1)*0.92),IF(AND(Weekly[[#This Row],[V Odds &lt;]]&lt;&gt;"",Weekly[[#This Row],[FALSES]]=0),AY220,IF(AND(Weekly[[#This Row],[H Odds &lt;]]&lt;&gt;"",Weekly[[#This Row],[TRUES]]=0),AY220,AY220-1)))))</f>
        <v>69.512000000000015</v>
      </c>
      <c r="AZ221" s="37">
        <f>IF(AND(Weekly[[#This Row],[V Odds &lt;]]="",Weekly[[#This Row],[H Odds &lt;]]=""),AZ220,IF(AND(Weekly[[#This Row],[V Odds &lt;]]&lt;&gt;"",Weekly[[#This Row],[Actual]]=FALSE),AZ220+Weekly[[#This Row],[V Odds &lt;]]-1,IF(AND(Weekly[[#This Row],[H Odds &lt;]]&lt;&gt;"",Weekly[[#This Row],[Actual]]=TRUE),AZ220+Weekly[[#This Row],[H Odds &lt;]]-1,AZ220-1)))</f>
        <v>73.569999999999993</v>
      </c>
      <c r="BA221" s="38">
        <f>IF(Weekly[[#This Row],[H Odds &lt;]]="",BA220,IF(AND(Weekly[[#This Row],[H Odds &lt;]]&lt;&gt;"",Weekly[[#This Row],[SVC_P]]=TRUE,Weekly[[#This Row],[Actual]]=TRUE),BA220+Weekly[[#This Row],[H Odds &lt;]]-1,IF(AND(Weekly[[#This Row],[H Odds &lt;]]&lt;&gt;"",Weekly[[#This Row],[SVC_P]]=TRUE,Weekly[[#This Row],[Actual]]=FALSE),BA220-1,BA220)))</f>
        <v>63.789999999999992</v>
      </c>
      <c r="BB221" s="38">
        <f>IF(Weekly[[#This Row],[H Odds &lt;]]="",BB220,IF(AND(Weekly[[#This Row],[H Odds &lt;]]&lt;&gt;"",Weekly[[#This Row],[ADBC_P]]=TRUE,Weekly[[#This Row],[Actual]]=TRUE),BB220+Weekly[[#This Row],[H Odds &lt;]]-1,IF(AND(Weekly[[#This Row],[H Odds &lt;]]&lt;&gt;"",Weekly[[#This Row],[ADBC_P]]=TRUE,Weekly[[#This Row],[Actual]]=FALSE),BB220-1,BB220)))</f>
        <v>48.559999999999995</v>
      </c>
      <c r="BC221" s="38">
        <f>IF(Weekly[[#This Row],[H Odds &lt;]]="",BC220,IF(AND(Weekly[[#This Row],[H Odds &lt;]]&lt;&gt;"",Weekly[[#This Row],[RFC_P]]=TRUE,Weekly[[#This Row],[Actual]]=TRUE),BC220+Weekly[[#This Row],[H Odds &lt;]]-1,IF(AND(Weekly[[#This Row],[H Odds &lt;]]&lt;&gt;"",Weekly[[#This Row],[RFC_P]]=TRUE,Weekly[[#This Row],[Actual]]=FALSE),BC220-1,BC220)))</f>
        <v>47.309999999999995</v>
      </c>
      <c r="BD221" s="38">
        <f>IF(Weekly[[#This Row],[H Odds &lt;]]="",BD220,IF(AND(Weekly[[#This Row],[H Odds &lt;]]&lt;&gt;"",Weekly[[#This Row],[GBC_P]]=TRUE,Weekly[[#This Row],[Actual]]=TRUE),BD220+Weekly[[#This Row],[H Odds &lt;]]-1,IF(AND(Weekly[[#This Row],[H Odds &lt;]]&lt;&gt;"",Weekly[[#This Row],[GBC_P]]=TRUE,Weekly[[#This Row],[Actual]]=FALSE),BD220-1,BD220)))</f>
        <v>48.26</v>
      </c>
      <c r="BE221" s="38">
        <f>IF(Weekly[[#This Row],[H Odds &lt;]]="",BE220,IF(AND(Weekly[[#This Row],[H Odds &lt;]]&lt;&gt;"",Weekly[[#This Row],[HGBC_P]]=TRUE,Weekly[[#This Row],[Actual]]=TRUE),BE220+Weekly[[#This Row],[H Odds &lt;]]-1,IF(AND(Weekly[[#This Row],[H Odds &lt;]]&lt;&gt;"",Weekly[[#This Row],[HGBC_P]]=TRUE,Weekly[[#This Row],[Actual]]=FALSE),BE220-1,BE220)))</f>
        <v>50.609999999999992</v>
      </c>
      <c r="BF221" s="38">
        <f>IF(Weekly[[#This Row],[H Odds &lt;]]="",BF220,IF(AND(Weekly[[#This Row],[H Odds &lt;]]&lt;&gt;"",Weekly[[#This Row],[XGB_P]]=TRUE,Weekly[[#This Row],[Actual]]=TRUE),BF220+Weekly[[#This Row],[H Odds &lt;]]-1,IF(AND(Weekly[[#This Row],[H Odds &lt;]]&lt;&gt;"",Weekly[[#This Row],[XGB_P]]=TRUE,Weekly[[#This Row],[Actual]]=FALSE),BF220-1,BF220)))</f>
        <v>50.78</v>
      </c>
      <c r="BG221" s="38">
        <f>IF(Weekly[[#This Row],[H Odds &lt;]]="",BG220,IF(AND(Weekly[[#This Row],[H Odds &lt;]]&lt;&gt;"",Weekly[[#This Row],[QDA_P]]=TRUE,Weekly[[#This Row],[Actual]]=TRUE),BG220+Weekly[[#This Row],[H Odds &lt;]]-1,IF(AND(Weekly[[#This Row],[H Odds &lt;]]&lt;&gt;"",Weekly[[#This Row],[QDA_P]]=TRUE,Weekly[[#This Row],[Actual]]=FALSE),BG220-1,BG220)))</f>
        <v>47.279999999999994</v>
      </c>
      <c r="BH221" s="38">
        <f>IF(Weekly[[#This Row],[H Odds &lt;]]="",BH220,IF(AND(Weekly[[#This Row],[H Odds &lt;]]&lt;&gt;"",Weekly[[#This Row],[KNC_P]]=TRUE,Weekly[[#This Row],[Actual]]=TRUE),BH220+Weekly[[#This Row],[H Odds &lt;]]-1,IF(AND(Weekly[[#This Row],[H Odds &lt;]]&lt;&gt;"",Weekly[[#This Row],[KNC_P]]=TRUE,Weekly[[#This Row],[Actual]]=FALSE),BH220-1,BH220)))</f>
        <v>45.599999999999994</v>
      </c>
      <c r="BI221" s="38">
        <f>IF(Weekly[[#This Row],[H Odds &lt;]]="",BI220,IF(AND(Weekly[[#This Row],[H Odds &lt;]]&lt;&gt;"",Weekly[[#This Row],[TRUES]]&gt;0,Weekly[[#This Row],[Actual]]=TRUE),BI220+Weekly[[#This Row],[H Odds &lt;]]-1,IF(AND(Weekly[[#This Row],[H Odds &lt;]]&lt;&gt;"",Weekly[[#This Row],[TRUES]]=0),BI220,BI220-1)))</f>
        <v>63.789999999999992</v>
      </c>
      <c r="BJ221" s="38">
        <f>IF(Weekly[[#This Row],[H Odds &lt;]]="",BJ220,IF(AND(Weekly[[#This Row],[H Odds &lt;]]&lt;&gt;"",Weekly[[#This Row],[Actual]]=TRUE),BJ220+Weekly[[#This Row],[H Odds &lt;]]-1,IF(AND(Weekly[[#This Row],[H Odds &lt;]]&lt;&gt;"",Weekly[[#This Row],[Actual]]=FALSE),BJ220-1,BJ220)))</f>
        <v>62.789999999999992</v>
      </c>
      <c r="BK221" s="58">
        <f>IF(AND(Weekly[[#This Row],[TRUES]]&gt;4,Weekly[[#This Row],[Actual]]=TRUE),BK220+Weekly[[#This Row],[BF H Odds]]-1,IF(AND(Weekly[[#This Row],[FALSES]]&gt;4,Weekly[[#This Row],[Actual]]=FALSE),BK220+Weekly[[#This Row],[BF V Odds]]-1,IF(AND(Weekly[[#This Row],[TRUES]]&gt;4,Weekly[[#This Row],[Actual]]=FALSE),BK220-1,IF(AND(Weekly[[#This Row],[FALSES]]&gt;4,Weekly[[#This Row],[Actual]]=TRUE),BK220-1,BK220))))</f>
        <v>37.60000000000003</v>
      </c>
      <c r="BL221" s="58">
        <f>IF(AND(Weekly[[#This Row],[TRUES]]&gt;5,Weekly[[#This Row],[Actual]]=TRUE),BL220+Weekly[[#This Row],[BF H Odds]]-1,IF(AND(Weekly[[#This Row],[FALSES]]&gt;5,Weekly[[#This Row],[Actual]]=FALSE),BL220+Weekly[[#This Row],[BF V Odds]]-1,IF(AND(Weekly[[#This Row],[TRUES]]&gt;5,Weekly[[#This Row],[Actual]]=FALSE),BL220-1,IF(AND(Weekly[[#This Row],[FALSES]]&gt;5,Weekly[[#This Row],[Actual]]=TRUE),BL220-1,BL220))))</f>
        <v>43.490000000000023</v>
      </c>
      <c r="BM221" s="58">
        <f>IF(AND(Weekly[[#This Row],[TRUES]]&gt;6,Weekly[[#This Row],[Actual]]=TRUE),BM220+Weekly[[#This Row],[BF H Odds]]-1,IF(AND(Weekly[[#This Row],[FALSES]]&gt;6,Weekly[[#This Row],[Actual]]=FALSE),BM220+Weekly[[#This Row],[BF V Odds]]-1,IF(AND(Weekly[[#This Row],[TRUES]]&gt;6,Weekly[[#This Row],[Actual]]=FALSE),BM220-1,IF(AND(Weekly[[#This Row],[FALSES]]&gt;6,Weekly[[#This Row],[Actual]]=TRUE),BM220-1,BM220))))</f>
        <v>48.120000000000012</v>
      </c>
    </row>
    <row r="222" spans="1:65" x14ac:dyDescent="0.25">
      <c r="A222" s="34"/>
      <c r="B222" s="10">
        <v>44270</v>
      </c>
      <c r="C222" s="33" t="s">
        <v>21</v>
      </c>
      <c r="D222" s="15" t="s">
        <v>33</v>
      </c>
      <c r="E222" t="b">
        <v>1</v>
      </c>
      <c r="F222" t="b">
        <v>0</v>
      </c>
      <c r="G222" t="b">
        <v>0</v>
      </c>
      <c r="H222" t="b">
        <v>0</v>
      </c>
      <c r="I222" t="b">
        <v>0</v>
      </c>
      <c r="J222" t="b">
        <v>0</v>
      </c>
      <c r="K222" t="b">
        <v>0</v>
      </c>
      <c r="L222" t="b">
        <v>0</v>
      </c>
      <c r="O222" t="str">
        <f>IF(Weekly[[#This Row],[H/V]]="H",Weekly[[#This Row],[BF H Odds]],IF(Weekly[[#This Row],[H/V]]="V",Weekly[[#This Row],[BF V Odds]],""))</f>
        <v/>
      </c>
      <c r="P222" t="b">
        <v>0</v>
      </c>
      <c r="R222" s="35">
        <f>IFERROR(IF(Weekly[[#This Row],[Won Bet?]]="yes",R221+(Weekly[[#This Row],[BF Odds]]*Weekly[[#This Row],[BF Stake]])-Weekly[[#This Row],[BF Stake]],R221-Weekly[[#This Row],[BF Stake]]),R221)</f>
        <v>195.15</v>
      </c>
      <c r="S222" s="9">
        <f>IFERROR(IF(Weekly[[#This Row],[Won Bet?]]="yes",S221+(((Weekly[[#This Row],[BF Odds]]*Weekly[[#This Row],[BF Stake]])-Weekly[[#This Row],[BF Stake]])*0.95),S221-Weekly[[#This Row],[BF Stake]]),S221)</f>
        <v>188.89250000000004</v>
      </c>
      <c r="T222" s="13">
        <v>1.78</v>
      </c>
      <c r="U222" s="13">
        <v>2.2400000000000002</v>
      </c>
      <c r="V222" s="24">
        <f>IF(Weekly[[#This Row],[Actual]]="","",IF(AND(Weekly[[#This Row],[SVC_P]]=Weekly[[#This Row],[Actual]],Weekly[[#This Row],[SVC_P]]=TRUE),V221+Weekly[[#This Row],[BF H Odds]]-1,IF(AND(Weekly[[#This Row],[SVC_P]]=Weekly[[#This Row],[Actual]],Weekly[[#This Row],[SVC_P]]=FALSE),V221+Weekly[[#This Row],[BF V Odds]]-1,V221-1)))</f>
        <v>67.990000000000023</v>
      </c>
      <c r="W222" s="24">
        <f>IF(Weekly[[#This Row],[Actual]]="","",IF(AND(Weekly[[#This Row],[SVC_P]]=FALSE,Weekly[[#This Row],[Actual]]=TRUE),W221+Weekly[[#This Row],[BF H Odds]]-1,IF(AND(Weekly[[#This Row],[SVC_P]]=TRUE,Weekly[[#This Row],[Actual]]=FALSE,),W221+Weekly[[#This Row],[BF V Odds]]-1,W221-1)))</f>
        <v>-169.3</v>
      </c>
      <c r="X222" s="24">
        <f>IF(Weekly[[#This Row],[Actual]]="","",IF(AND(Weekly[[#This Row],[ADBC_P]]=Weekly[[#This Row],[Actual]],Weekly[[#This Row],[ADBC_P]]=TRUE),X221+Weekly[[#This Row],[BF H Odds]]-1,IF(AND(Weekly[[#This Row],[ADBC_P]]=Weekly[[#This Row],[Actual]],Weekly[[#This Row],[ADBC_P]]=FALSE),X221+Weekly[[#This Row],[BF V Odds]]-1,X221-1)))</f>
        <v>47.910000000000025</v>
      </c>
      <c r="Y222" s="24">
        <f>IF(Weekly[[#This Row],[Actual]]="","",IF(AND(Weekly[[#This Row],[ADBC_P]]=FALSE,Weekly[[#This Row],[Actual]]=TRUE),Y221+Weekly[[#This Row],[BF H Odds]]-1,IF(AND(Weekly[[#This Row],[ADBC_P]]=TRUE,Weekly[[#This Row],[Actual]]=FALSE),Y221+Weekly[[#This Row],[BF V Odds]]-1,Y221-1)))</f>
        <v>31.759999999999998</v>
      </c>
      <c r="Z222" s="24">
        <f>IF(Weekly[[#This Row],[Actual]]="","",IF(AND(Weekly[[#This Row],[RFC_P]]=Weekly[[#This Row],[Actual]],Weekly[[#This Row],[RFC_P]]=TRUE),Z221+Weekly[[#This Row],[BF H Odds]]-1,IF(AND(Weekly[[#This Row],[RFC_P]]=Weekly[[#This Row],[Actual]],Weekly[[#This Row],[RFC_P]]=FALSE),Z221+Weekly[[#This Row],[BF V Odds]]-1,Z221-1)))</f>
        <v>34.610000000000035</v>
      </c>
      <c r="AA222" s="24">
        <f>IF(Weekly[[#This Row],[Actual]]="","",IF(AND(Weekly[[#This Row],[RFC_P]]=FALSE,Weekly[[#This Row],[Actual]]=TRUE),AA221+Weekly[[#This Row],[BF H Odds]]-1,IF(AND(Weekly[[#This Row],[RFC_P]]=TRUE,Weekly[[#This Row],[Actual]]=FALSE),AA221+Weekly[[#This Row],[BF V Odds]]-1,AA221-1)))</f>
        <v>45.059999999999995</v>
      </c>
      <c r="AB222" s="24">
        <f>IF(Weekly[[#This Row],[Actual]]="","",IF(AND(Weekly[[#This Row],[GBC_P]]=Weekly[[#This Row],[Actual]],Weekly[[#This Row],[GBC_P]]=TRUE),AB221+Weekly[[#This Row],[BF H Odds]]-1,IF(AND(Weekly[[#This Row],[GBC_P]]=Weekly[[#This Row],[Actual]],Weekly[[#This Row],[GBC_P]]=FALSE),AB221+Weekly[[#This Row],[BF V Odds]]-1,AB221-1)))</f>
        <v>35.27000000000001</v>
      </c>
      <c r="AC222" s="24">
        <f>IF(Weekly[[#This Row],[Actual]]="","",IF(AND(Weekly[[#This Row],[GBC_P]]=FALSE,Weekly[[#This Row],[Actual]]=TRUE),AC221+Weekly[[#This Row],[BF H Odds]]-1,IF(AND(Weekly[[#This Row],[GBC_P]]=TRUE,Weekly[[#This Row],[Actual]]=FALSE),AC221+Weekly[[#This Row],[BF V Odds]]-1,AC221-1)))</f>
        <v>44.4</v>
      </c>
      <c r="AD222" s="24">
        <f>IF(Weekly[[#This Row],[Actual]]="","",IF(AND(Weekly[[#This Row],[HGBC_P]]=Weekly[[#This Row],[Actual]],Weekly[[#This Row],[HGBC_P]]=TRUE),AD221+Weekly[[#This Row],[BF H Odds]]-1,IF(AND(Weekly[[#This Row],[HGBC_P]]=Weekly[[#This Row],[Actual]],Weekly[[#This Row],[HGBC_P]]=FALSE),AD221+Weekly[[#This Row],[BF V Odds]]-1,AD221-1)))</f>
        <v>35.060000000000045</v>
      </c>
      <c r="AE222" s="24">
        <f>IF(Weekly[[#This Row],[Actual]]="","",IF(AND(Weekly[[#This Row],[HGBC_P]]=FALSE,Weekly[[#This Row],[Actual]]=TRUE),AE221+Weekly[[#This Row],[BF H Odds]]-1,IF(AND(Weekly[[#This Row],[HGBC_P]]=TRUE,Weekly[[#This Row],[Actual]]=FALSE),AE221+Weekly[[#This Row],[BF V Odds]]-1,AE221-1)))</f>
        <v>44.61</v>
      </c>
      <c r="AF222" s="24">
        <f>IF(Weekly[[#This Row],[Actual]]="","",IF(AND(Weekly[[#This Row],[XGB_P]]=Weekly[[#This Row],[Actual]],Weekly[[#This Row],[XGB_P]]=TRUE),AF221+Weekly[[#This Row],[BF H Odds]]-1,IF(AND(Weekly[[#This Row],[XGB_P]]=Weekly[[#This Row],[Actual]],Weekly[[#This Row],[XGB_P]]=FALSE),AF221+Weekly[[#This Row],[BF V Odds]]-1,AF221-1)))</f>
        <v>44.000000000000028</v>
      </c>
      <c r="AG222" s="24">
        <f>IF(Weekly[[#This Row],[Actual]]="","",IF(AND(Weekly[[#This Row],[XGB_P]]=FALSE,Weekly[[#This Row],[Actual]]=TRUE),AG221+Weekly[[#This Row],[BF H Odds]]-1,IF(AND(Weekly[[#This Row],[XGB_P]]=TRUE,Weekly[[#This Row],[Actual]]=FALSE),AG221+Weekly[[#This Row],[BF V Odds]]-1,AG221-1)))</f>
        <v>35.669999999999995</v>
      </c>
      <c r="AH222" s="24">
        <f>IF(Weekly[[#This Row],[Actual]]="","",IF(AND(Weekly[[#This Row],[QDA_P]]=Weekly[[#This Row],[Actual]],Weekly[[#This Row],[QDA_P]]=TRUE),AH221+Weekly[[#This Row],[BF H Odds]]-1,IF(AND(Weekly[[#This Row],[QDA_P]]=Weekly[[#This Row],[Actual]],Weekly[[#This Row],[QDA_P]]=FALSE),AH221+Weekly[[#This Row],[BF V Odds]]-1,AH221-1)))</f>
        <v>20.600000000000012</v>
      </c>
      <c r="AI222" s="24">
        <f>IF(Weekly[[#This Row],[Actual]]="","",IF(AND(Weekly[[#This Row],[QDA_P]]=FALSE,Weekly[[#This Row],[Actual]]=TRUE),AI221+Weekly[[#This Row],[BF H Odds]]-1,IF(AND(Weekly[[#This Row],[QDA_P]]=TRUE,Weekly[[#This Row],[Actual]]=FALSE),AI221+Weekly[[#This Row],[BF V Odds]]-1,AI221-1)))</f>
        <v>59.069999999999993</v>
      </c>
      <c r="AJ222" s="24">
        <f>IF(Weekly[[#This Row],[Actual]]="","",IF(AND(Weekly[[#This Row],[KNC_P]]=FALSE,Weekly[[#This Row],[Actual]]=TRUE),AJ221+Weekly[[#This Row],[BF H Odds]]-1,IF(AND(Weekly[[#This Row],[KNC_P]]=TRUE,Weekly[[#This Row],[Actual]]=FALSE),AJ221+Weekly[[#This Row],[BF V Odds]]-1,AJ221-1)))</f>
        <v>34.4</v>
      </c>
      <c r="AK222" s="24">
        <f>IF(Weekly[[#This Row],[Actual]]="","",IF(AND(Weekly[[#This Row],[KNC_P]]=FALSE,Weekly[[#This Row],[Actual]]=TRUE),AK221+Weekly[[#This Row],[BF H Odds]]-1,IF(AND(Weekly[[#This Row],[KNC_P]]=TRUE,Weekly[[#This Row],[Actual]]=FALSE),AK221+Weekly[[#This Row],[BF V Odds]]-1,AK221-1)))</f>
        <v>33.299999999999983</v>
      </c>
      <c r="AL222" s="30">
        <f>IF(Weekly[[#This Row],[Actual]]="","",COUNTIF(Weekly[[#This Row],[SVC_P]:[QDA_P]],TRUE))</f>
        <v>1</v>
      </c>
      <c r="AM222" s="30">
        <f>IF(Weekly[[#This Row],[Actual]]="","",COUNTIF(Weekly[[#This Row],[SVC_P]:[QDA_P]],FALSE))</f>
        <v>6</v>
      </c>
      <c r="AN222" s="36" t="str">
        <f>IF(AND(Weekly[[#This Row],[BF V Odds]]&gt;$BO$6,Weekly[[#This Row],[BF V Odds]] &lt; $BO$7),Weekly[[#This Row],[BF V Odds]],"")</f>
        <v/>
      </c>
      <c r="AO222" s="36" t="str">
        <f>IF(AND(Weekly[[#This Row],[BF H Odds]]&gt;$BO$6, Weekly[[#This Row],[BF H Odds]] &lt; $BO$7),Weekly[[#This Row],[BF H Odds]],"")</f>
        <v/>
      </c>
      <c r="AP222" s="37">
        <f>IF(AND(Weekly[[#This Row],[V Odds &lt;]]="",Weekly[[#This Row],[H Odds &lt;]]=""),AP221,IF(AND(Weekly[[#This Row],[H Odds &lt;]]&lt;&gt;"",Weekly[[#This Row],[SVC_P]]=TRUE,Weekly[[#This Row],[Actual]]=TRUE),AP221+Weekly[[#This Row],[H Odds &lt;]]-1,IF(AND(Weekly[[#This Row],[V Odds &lt;]]&lt;&gt;"",Weekly[[#This Row],[SVC_P]]=FALSE,Weekly[[#This Row],[Actual]]=FALSE),AP221+Weekly[[#This Row],[V Odds &lt;]]-1,IF(AND(Weekly[[#This Row],[V Odds &lt;]]&lt;&gt;"",Weekly[[#This Row],[SVC_P]]=FALSE,Weekly[[#This Row],[Actual]]=TRUE),AP221-1,IF(AND(Weekly[[#This Row],[H Odds &lt;]]&lt;&gt;"",Weekly[[#This Row],[SVC_P]]=TRUE,Weekly[[#This Row],[Actual]]=FALSE),AP221-1,AP221)))))</f>
        <v>68.830000000000013</v>
      </c>
      <c r="AQ222" s="37">
        <f>IF(AND(Weekly[[#This Row],[V Odds &lt;]]="",Weekly[[#This Row],[H Odds &lt;]]=""),AQ221,IF(AND(Weekly[[#This Row],[H Odds &lt;]]&lt;&gt;"",Weekly[[#This Row],[ADBC_P]]=TRUE,Weekly[[#This Row],[Actual]]=TRUE),AQ221+Weekly[[#This Row],[H Odds &lt;]]-1,IF(AND(Weekly[[#This Row],[V Odds &lt;]]&lt;&gt;"",Weekly[[#This Row],[ADBC_P]]=FALSE,Weekly[[#This Row],[Actual]]=FALSE),AQ221+Weekly[[#This Row],[V Odds &lt;]]-1,IF(AND(Weekly[[#This Row],[V Odds &lt;]]&lt;&gt;"",Weekly[[#This Row],[ADBC_P]]=FALSE,Weekly[[#This Row],[Actual]]=TRUE),AQ221-1,IF(AND(Weekly[[#This Row],[H Odds &lt;]]&lt;&gt;"",Weekly[[#This Row],[ADBC_P]]=TRUE,Weekly[[#This Row],[Actual]]=FALSE),AQ221-1,AQ221)))))</f>
        <v>55.879999999999995</v>
      </c>
      <c r="AR222" s="37">
        <f>IF(AND(Weekly[[#This Row],[V Odds &lt;]]="",Weekly[[#This Row],[H Odds &lt;]]=""),AR221,IF(AND(Weekly[[#This Row],[H Odds &lt;]]&lt;&gt;"",Weekly[[#This Row],[RFC_P]]=TRUE,Weekly[[#This Row],[Actual]]=TRUE),AR221+Weekly[[#This Row],[H Odds &lt;]]-1,IF(AND(Weekly[[#This Row],[V Odds &lt;]]&lt;&gt;"",Weekly[[#This Row],[RFC_P]]=FALSE,Weekly[[#This Row],[Actual]]=FALSE),AR221+Weekly[[#This Row],[V Odds &lt;]]-1,IF(AND(Weekly[[#This Row],[V Odds &lt;]]&lt;&gt;"",Weekly[[#This Row],[RFC_P]]=FALSE,Weekly[[#This Row],[Actual]]=TRUE),AR221-1,IF(AND(Weekly[[#This Row],[H Odds &lt;]]&lt;&gt;"",Weekly[[#This Row],[RFC_P]]=TRUE,Weekly[[#This Row],[Actual]]=FALSE),AR221-1,AR221)))))</f>
        <v>51.14</v>
      </c>
      <c r="AS222" s="37">
        <f>IF(AND(Weekly[[#This Row],[V Odds &lt;]]="",Weekly[[#This Row],[H Odds &lt;]]=""),AS221,IF(AND(Weekly[[#This Row],[H Odds &lt;]]&lt;&gt;"",Weekly[[#This Row],[GBC_P]]=TRUE,Weekly[[#This Row],[Actual]]=TRUE),AS221+Weekly[[#This Row],[H Odds &lt;]]-1,IF(AND(Weekly[[#This Row],[V Odds &lt;]]&lt;&gt;"",Weekly[[#This Row],[GBC_P]]=FALSE,Weekly[[#This Row],[Actual]]=FALSE),AS221+Weekly[[#This Row],[V Odds &lt;]]-1,IF(AND(Weekly[[#This Row],[V Odds &lt;]]&lt;&gt;"",Weekly[[#This Row],[GBC_P]]=FALSE,Weekly[[#This Row],[Actual]]=TRUE),AS221-1,IF(AND(Weekly[[#This Row],[H Odds &lt;]]&lt;&gt;"",Weekly[[#This Row],[GBC_P]]=TRUE,Weekly[[#This Row],[Actual]]=FALSE),AS221-1,AS221)))))</f>
        <v>50.58</v>
      </c>
      <c r="AT222" s="37">
        <f>IF(AND(Weekly[[#This Row],[V Odds &lt;]]="",Weekly[[#This Row],[H Odds &lt;]]=""),AT221,IF(AND(Weekly[[#This Row],[H Odds &lt;]]&lt;&gt;"",Weekly[[#This Row],[HGBC_P]]=TRUE,Weekly[[#This Row],[Actual]]=TRUE),AT221+Weekly[[#This Row],[H Odds &lt;]]-1,IF(AND(Weekly[[#This Row],[V Odds &lt;]]&lt;&gt;"",Weekly[[#This Row],[HGBC_P]]=FALSE,Weekly[[#This Row],[Actual]]=FALSE),AT221+Weekly[[#This Row],[V Odds &lt;]]-1,IF(AND(Weekly[[#This Row],[V Odds &lt;]]&lt;&gt;"",Weekly[[#This Row],[HGBC_P]]=FALSE,Weekly[[#This Row],[Actual]]=TRUE),AT221-1,IF(AND(Weekly[[#This Row],[H Odds &lt;]]&lt;&gt;"",Weekly[[#This Row],[HGBC_P]]=TRUE,Weekly[[#This Row],[Actual]]=FALSE),AT221-1,AT221)))))</f>
        <v>50.209999999999994</v>
      </c>
      <c r="AU222" s="37">
        <f>IF(AND(Weekly[[#This Row],[V Odds &lt;]]="",Weekly[[#This Row],[H Odds &lt;]]=""),AU221,IF(AND(Weekly[[#This Row],[H Odds &lt;]]&lt;&gt;"",Weekly[[#This Row],[XGB_P]]=TRUE,Weekly[[#This Row],[Actual]]=TRUE),AU221+Weekly[[#This Row],[H Odds &lt;]]-1,IF(AND(Weekly[[#This Row],[V Odds &lt;]]&lt;&gt;"",Weekly[[#This Row],[XGB_P]]=FALSE,Weekly[[#This Row],[Actual]]=FALSE),AU221+Weekly[[#This Row],[V Odds &lt;]]-1,IF(AND(Weekly[[#This Row],[V Odds &lt;]]&lt;&gt;"",Weekly[[#This Row],[XGB_P]]=FALSE,Weekly[[#This Row],[Actual]]=TRUE),AU221-1,IF(AND(Weekly[[#This Row],[H Odds &lt;]]&lt;&gt;"",Weekly[[#This Row],[XGB_P]]=TRUE,Weekly[[#This Row],[Actual]]=FALSE),AU221-1,AU221)))))</f>
        <v>53.510000000000005</v>
      </c>
      <c r="AV222" s="37">
        <f>IF(AND(Weekly[[#This Row],[V Odds &lt;]]="",Weekly[[#This Row],[H Odds &lt;]]=""),AV221,IF(AND(Weekly[[#This Row],[H Odds &lt;]]&lt;&gt;"",Weekly[[#This Row],[QDA_P]]=TRUE,Weekly[[#This Row],[Actual]]=TRUE),AV221+Weekly[[#This Row],[H Odds &lt;]]-1,IF(AND(Weekly[[#This Row],[V Odds &lt;]]&lt;&gt;"",Weekly[[#This Row],[QDA_P]]=FALSE,Weekly[[#This Row],[Actual]]=FALSE),AV221+Weekly[[#This Row],[V Odds &lt;]]-1,IF(AND(Weekly[[#This Row],[V Odds &lt;]]&lt;&gt;"",Weekly[[#This Row],[QDA_P]]=FALSE,Weekly[[#This Row],[Actual]]=TRUE),AV221-1,IF(AND(Weekly[[#This Row],[H Odds &lt;]]&lt;&gt;"",Weekly[[#This Row],[QDA_P]]=TRUE,Weekly[[#This Row],[Actual]]=FALSE),AV221-1,AV221)))))</f>
        <v>51.949999999999989</v>
      </c>
      <c r="AW222" s="37">
        <f>IF(AND(Weekly[[#This Row],[H Odds &lt;]]="",Weekly[[#This Row],[V Odds &lt;]]=""),AW221,IF(AND(Weekly[[#This Row],[KNC_P]]=Weekly[[#This Row],[Actual]],Weekly[[#This Row],[KNC_P]]=TRUE),AW221+Weekly[[#This Row],[BF H Odds]]-1,IF(AND(Weekly[[#This Row],[KNC_P]]=Weekly[[#This Row],[Actual]],Weekly[[#This Row],[KNC_P]]=FALSE),AW221+Weekly[[#This Row],[BF V Odds]]-1,AW221-1)))</f>
        <v>48.59</v>
      </c>
      <c r="AX222" s="37">
        <f>IF(AND(Weekly[[#This Row],[V Odds &lt;]]="",Weekly[[#This Row],[H Odds &lt;]]=""),AX221,IF(AND(Weekly[[#This Row],[V Odds &lt;]]&lt;&gt;"",Weekly[[#This Row],[FALSES]]&gt;0,Weekly[[#This Row],[Actual]]=FALSE),AX221+Weekly[[#This Row],[V Odds &lt;]]-1,IF(AND(Weekly[[#This Row],[H Odds &lt;]]&lt;&gt;"",Weekly[[#This Row],[TRUES]]&gt;0,Weekly[[#This Row],[Actual]]=TRUE),AX221+Weekly[[#This Row],[H Odds &lt;]]-1,IF(AND(Weekly[[#This Row],[V Odds &lt;]]&lt;&gt;"",Weekly[[#This Row],[FALSES]]=0),AX221,IF(AND(Weekly[[#This Row],[H Odds &lt;]]&lt;&gt;"",Weekly[[#This Row],[TRUES]]=0),AX221,AX221-1)))))</f>
        <v>74.599999999999994</v>
      </c>
      <c r="AY222" s="37">
        <f>IF(AND(Weekly[[#This Row],[V Odds &lt;]]="",Weekly[[#This Row],[H Odds &lt;]]=""),AY221,IF(AND(Weekly[[#This Row],[V Odds &lt;]]&lt;&gt;"",Weekly[[#This Row],[FALSES]]&gt;0,Weekly[[#This Row],[Actual]]=FALSE),AY221+((Weekly[[#This Row],[V Odds &lt;]]-1)*0.92),IF(AND(Weekly[[#This Row],[H Odds &lt;]]&lt;&gt;"",Weekly[[#This Row],[TRUES]]&gt;0,Weekly[[#This Row],[Actual]]=TRUE),AY221+((Weekly[[#This Row],[H Odds &lt;]]-1)*0.92),IF(AND(Weekly[[#This Row],[V Odds &lt;]]&lt;&gt;"",Weekly[[#This Row],[FALSES]]=0),AY221,IF(AND(Weekly[[#This Row],[H Odds &lt;]]&lt;&gt;"",Weekly[[#This Row],[TRUES]]=0),AY221,AY221-1)))))</f>
        <v>69.512000000000015</v>
      </c>
      <c r="AZ222" s="37">
        <f>IF(AND(Weekly[[#This Row],[V Odds &lt;]]="",Weekly[[#This Row],[H Odds &lt;]]=""),AZ221,IF(AND(Weekly[[#This Row],[V Odds &lt;]]&lt;&gt;"",Weekly[[#This Row],[Actual]]=FALSE),AZ221+Weekly[[#This Row],[V Odds &lt;]]-1,IF(AND(Weekly[[#This Row],[H Odds &lt;]]&lt;&gt;"",Weekly[[#This Row],[Actual]]=TRUE),AZ221+Weekly[[#This Row],[H Odds &lt;]]-1,AZ221-1)))</f>
        <v>73.569999999999993</v>
      </c>
      <c r="BA222" s="38">
        <f>IF(Weekly[[#This Row],[H Odds &lt;]]="",BA221,IF(AND(Weekly[[#This Row],[H Odds &lt;]]&lt;&gt;"",Weekly[[#This Row],[SVC_P]]=TRUE,Weekly[[#This Row],[Actual]]=TRUE),BA221+Weekly[[#This Row],[H Odds &lt;]]-1,IF(AND(Weekly[[#This Row],[H Odds &lt;]]&lt;&gt;"",Weekly[[#This Row],[SVC_P]]=TRUE,Weekly[[#This Row],[Actual]]=FALSE),BA221-1,BA221)))</f>
        <v>63.789999999999992</v>
      </c>
      <c r="BB222" s="38">
        <f>IF(Weekly[[#This Row],[H Odds &lt;]]="",BB221,IF(AND(Weekly[[#This Row],[H Odds &lt;]]&lt;&gt;"",Weekly[[#This Row],[ADBC_P]]=TRUE,Weekly[[#This Row],[Actual]]=TRUE),BB221+Weekly[[#This Row],[H Odds &lt;]]-1,IF(AND(Weekly[[#This Row],[H Odds &lt;]]&lt;&gt;"",Weekly[[#This Row],[ADBC_P]]=TRUE,Weekly[[#This Row],[Actual]]=FALSE),BB221-1,BB221)))</f>
        <v>48.559999999999995</v>
      </c>
      <c r="BC222" s="38">
        <f>IF(Weekly[[#This Row],[H Odds &lt;]]="",BC221,IF(AND(Weekly[[#This Row],[H Odds &lt;]]&lt;&gt;"",Weekly[[#This Row],[RFC_P]]=TRUE,Weekly[[#This Row],[Actual]]=TRUE),BC221+Weekly[[#This Row],[H Odds &lt;]]-1,IF(AND(Weekly[[#This Row],[H Odds &lt;]]&lt;&gt;"",Weekly[[#This Row],[RFC_P]]=TRUE,Weekly[[#This Row],[Actual]]=FALSE),BC221-1,BC221)))</f>
        <v>47.309999999999995</v>
      </c>
      <c r="BD222" s="38">
        <f>IF(Weekly[[#This Row],[H Odds &lt;]]="",BD221,IF(AND(Weekly[[#This Row],[H Odds &lt;]]&lt;&gt;"",Weekly[[#This Row],[GBC_P]]=TRUE,Weekly[[#This Row],[Actual]]=TRUE),BD221+Weekly[[#This Row],[H Odds &lt;]]-1,IF(AND(Weekly[[#This Row],[H Odds &lt;]]&lt;&gt;"",Weekly[[#This Row],[GBC_P]]=TRUE,Weekly[[#This Row],[Actual]]=FALSE),BD221-1,BD221)))</f>
        <v>48.26</v>
      </c>
      <c r="BE222" s="38">
        <f>IF(Weekly[[#This Row],[H Odds &lt;]]="",BE221,IF(AND(Weekly[[#This Row],[H Odds &lt;]]&lt;&gt;"",Weekly[[#This Row],[HGBC_P]]=TRUE,Weekly[[#This Row],[Actual]]=TRUE),BE221+Weekly[[#This Row],[H Odds &lt;]]-1,IF(AND(Weekly[[#This Row],[H Odds &lt;]]&lt;&gt;"",Weekly[[#This Row],[HGBC_P]]=TRUE,Weekly[[#This Row],[Actual]]=FALSE),BE221-1,BE221)))</f>
        <v>50.609999999999992</v>
      </c>
      <c r="BF222" s="38">
        <f>IF(Weekly[[#This Row],[H Odds &lt;]]="",BF221,IF(AND(Weekly[[#This Row],[H Odds &lt;]]&lt;&gt;"",Weekly[[#This Row],[XGB_P]]=TRUE,Weekly[[#This Row],[Actual]]=TRUE),BF221+Weekly[[#This Row],[H Odds &lt;]]-1,IF(AND(Weekly[[#This Row],[H Odds &lt;]]&lt;&gt;"",Weekly[[#This Row],[XGB_P]]=TRUE,Weekly[[#This Row],[Actual]]=FALSE),BF221-1,BF221)))</f>
        <v>50.78</v>
      </c>
      <c r="BG222" s="38">
        <f>IF(Weekly[[#This Row],[H Odds &lt;]]="",BG221,IF(AND(Weekly[[#This Row],[H Odds &lt;]]&lt;&gt;"",Weekly[[#This Row],[QDA_P]]=TRUE,Weekly[[#This Row],[Actual]]=TRUE),BG221+Weekly[[#This Row],[H Odds &lt;]]-1,IF(AND(Weekly[[#This Row],[H Odds &lt;]]&lt;&gt;"",Weekly[[#This Row],[QDA_P]]=TRUE,Weekly[[#This Row],[Actual]]=FALSE),BG221-1,BG221)))</f>
        <v>47.279999999999994</v>
      </c>
      <c r="BH222" s="38">
        <f>IF(Weekly[[#This Row],[H Odds &lt;]]="",BH221,IF(AND(Weekly[[#This Row],[H Odds &lt;]]&lt;&gt;"",Weekly[[#This Row],[KNC_P]]=TRUE,Weekly[[#This Row],[Actual]]=TRUE),BH221+Weekly[[#This Row],[H Odds &lt;]]-1,IF(AND(Weekly[[#This Row],[H Odds &lt;]]&lt;&gt;"",Weekly[[#This Row],[KNC_P]]=TRUE,Weekly[[#This Row],[Actual]]=FALSE),BH221-1,BH221)))</f>
        <v>45.599999999999994</v>
      </c>
      <c r="BI222" s="38">
        <f>IF(Weekly[[#This Row],[H Odds &lt;]]="",BI221,IF(AND(Weekly[[#This Row],[H Odds &lt;]]&lt;&gt;"",Weekly[[#This Row],[TRUES]]&gt;0,Weekly[[#This Row],[Actual]]=TRUE),BI221+Weekly[[#This Row],[H Odds &lt;]]-1,IF(AND(Weekly[[#This Row],[H Odds &lt;]]&lt;&gt;"",Weekly[[#This Row],[TRUES]]=0),BI221,BI221-1)))</f>
        <v>63.789999999999992</v>
      </c>
      <c r="BJ222" s="38">
        <f>IF(Weekly[[#This Row],[H Odds &lt;]]="",BJ221,IF(AND(Weekly[[#This Row],[H Odds &lt;]]&lt;&gt;"",Weekly[[#This Row],[Actual]]=TRUE),BJ221+Weekly[[#This Row],[H Odds &lt;]]-1,IF(AND(Weekly[[#This Row],[H Odds &lt;]]&lt;&gt;"",Weekly[[#This Row],[Actual]]=FALSE),BJ221-1,BJ221)))</f>
        <v>62.789999999999992</v>
      </c>
      <c r="BK222" s="58">
        <f>IF(AND(Weekly[[#This Row],[TRUES]]&gt;4,Weekly[[#This Row],[Actual]]=TRUE),BK221+Weekly[[#This Row],[BF H Odds]]-1,IF(AND(Weekly[[#This Row],[FALSES]]&gt;4,Weekly[[#This Row],[Actual]]=FALSE),BK221+Weekly[[#This Row],[BF V Odds]]-1,IF(AND(Weekly[[#This Row],[TRUES]]&gt;4,Weekly[[#This Row],[Actual]]=FALSE),BK221-1,IF(AND(Weekly[[#This Row],[FALSES]]&gt;4,Weekly[[#This Row],[Actual]]=TRUE),BK221-1,BK221))))</f>
        <v>38.380000000000031</v>
      </c>
      <c r="BL222" s="58">
        <f>IF(AND(Weekly[[#This Row],[TRUES]]&gt;5,Weekly[[#This Row],[Actual]]=TRUE),BL221+Weekly[[#This Row],[BF H Odds]]-1,IF(AND(Weekly[[#This Row],[FALSES]]&gt;5,Weekly[[#This Row],[Actual]]=FALSE),BL221+Weekly[[#This Row],[BF V Odds]]-1,IF(AND(Weekly[[#This Row],[TRUES]]&gt;5,Weekly[[#This Row],[Actual]]=FALSE),BL221-1,IF(AND(Weekly[[#This Row],[FALSES]]&gt;5,Weekly[[#This Row],[Actual]]=TRUE),BL221-1,BL221))))</f>
        <v>44.270000000000024</v>
      </c>
      <c r="BM222" s="58">
        <f>IF(AND(Weekly[[#This Row],[TRUES]]&gt;6,Weekly[[#This Row],[Actual]]=TRUE),BM221+Weekly[[#This Row],[BF H Odds]]-1,IF(AND(Weekly[[#This Row],[FALSES]]&gt;6,Weekly[[#This Row],[Actual]]=FALSE),BM221+Weekly[[#This Row],[BF V Odds]]-1,IF(AND(Weekly[[#This Row],[TRUES]]&gt;6,Weekly[[#This Row],[Actual]]=FALSE),BM221-1,IF(AND(Weekly[[#This Row],[FALSES]]&gt;6,Weekly[[#This Row],[Actual]]=TRUE),BM221-1,BM221))))</f>
        <v>48.120000000000012</v>
      </c>
    </row>
    <row r="223" spans="1:65" x14ac:dyDescent="0.25">
      <c r="A223" s="34"/>
      <c r="B223" s="10">
        <v>44271</v>
      </c>
      <c r="C223" s="33" t="s">
        <v>25</v>
      </c>
      <c r="D223" s="15" t="s">
        <v>31</v>
      </c>
      <c r="E223" t="b">
        <v>1</v>
      </c>
      <c r="F223" t="b">
        <v>1</v>
      </c>
      <c r="G223" t="b">
        <v>0</v>
      </c>
      <c r="H223" t="b">
        <v>1</v>
      </c>
      <c r="I223" t="b">
        <v>1</v>
      </c>
      <c r="J223" t="b">
        <v>1</v>
      </c>
      <c r="K223" t="b">
        <v>1</v>
      </c>
      <c r="L223" t="b">
        <v>0</v>
      </c>
      <c r="O223" t="str">
        <f>IF(Weekly[[#This Row],[H/V]]="H",Weekly[[#This Row],[BF H Odds]],IF(Weekly[[#This Row],[H/V]]="V",Weekly[[#This Row],[BF V Odds]],""))</f>
        <v/>
      </c>
      <c r="P223" t="b">
        <v>0</v>
      </c>
      <c r="R223" s="35">
        <f>IFERROR(IF(Weekly[[#This Row],[Won Bet?]]="yes",R222+(Weekly[[#This Row],[BF Odds]]*Weekly[[#This Row],[BF Stake]])-Weekly[[#This Row],[BF Stake]],R222-Weekly[[#This Row],[BF Stake]]),R222)</f>
        <v>195.15</v>
      </c>
      <c r="S223" s="9">
        <f>IFERROR(IF(Weekly[[#This Row],[Won Bet?]]="yes",S222+(((Weekly[[#This Row],[BF Odds]]*Weekly[[#This Row],[BF Stake]])-Weekly[[#This Row],[BF Stake]])*0.95),S222-Weekly[[#This Row],[BF Stake]]),S222)</f>
        <v>188.89250000000004</v>
      </c>
      <c r="T223" s="13">
        <v>1.6</v>
      </c>
      <c r="U223" s="13">
        <v>2.54</v>
      </c>
      <c r="V223" s="24">
        <f>IF(Weekly[[#This Row],[Actual]]="","",IF(AND(Weekly[[#This Row],[SVC_P]]=Weekly[[#This Row],[Actual]],Weekly[[#This Row],[SVC_P]]=TRUE),V222+Weekly[[#This Row],[BF H Odds]]-1,IF(AND(Weekly[[#This Row],[SVC_P]]=Weekly[[#This Row],[Actual]],Weekly[[#This Row],[SVC_P]]=FALSE),V222+Weekly[[#This Row],[BF V Odds]]-1,V222-1)))</f>
        <v>66.990000000000023</v>
      </c>
      <c r="W223" s="24">
        <f>IF(Weekly[[#This Row],[Actual]]="","",IF(AND(Weekly[[#This Row],[SVC_P]]=FALSE,Weekly[[#This Row],[Actual]]=TRUE),W222+Weekly[[#This Row],[BF H Odds]]-1,IF(AND(Weekly[[#This Row],[SVC_P]]=TRUE,Weekly[[#This Row],[Actual]]=FALSE,),W222+Weekly[[#This Row],[BF V Odds]]-1,W222-1)))</f>
        <v>-170.3</v>
      </c>
      <c r="X223" s="24">
        <f>IF(Weekly[[#This Row],[Actual]]="","",IF(AND(Weekly[[#This Row],[ADBC_P]]=Weekly[[#This Row],[Actual]],Weekly[[#This Row],[ADBC_P]]=TRUE),X222+Weekly[[#This Row],[BF H Odds]]-1,IF(AND(Weekly[[#This Row],[ADBC_P]]=Weekly[[#This Row],[Actual]],Weekly[[#This Row],[ADBC_P]]=FALSE),X222+Weekly[[#This Row],[BF V Odds]]-1,X222-1)))</f>
        <v>46.910000000000025</v>
      </c>
      <c r="Y223" s="24">
        <f>IF(Weekly[[#This Row],[Actual]]="","",IF(AND(Weekly[[#This Row],[ADBC_P]]=FALSE,Weekly[[#This Row],[Actual]]=TRUE),Y222+Weekly[[#This Row],[BF H Odds]]-1,IF(AND(Weekly[[#This Row],[ADBC_P]]=TRUE,Weekly[[#This Row],[Actual]]=FALSE),Y222+Weekly[[#This Row],[BF V Odds]]-1,Y222-1)))</f>
        <v>32.36</v>
      </c>
      <c r="Z223" s="24">
        <f>IF(Weekly[[#This Row],[Actual]]="","",IF(AND(Weekly[[#This Row],[RFC_P]]=Weekly[[#This Row],[Actual]],Weekly[[#This Row],[RFC_P]]=TRUE),Z222+Weekly[[#This Row],[BF H Odds]]-1,IF(AND(Weekly[[#This Row],[RFC_P]]=Weekly[[#This Row],[Actual]],Weekly[[#This Row],[RFC_P]]=FALSE),Z222+Weekly[[#This Row],[BF V Odds]]-1,Z222-1)))</f>
        <v>35.210000000000036</v>
      </c>
      <c r="AA223" s="24">
        <f>IF(Weekly[[#This Row],[Actual]]="","",IF(AND(Weekly[[#This Row],[RFC_P]]=FALSE,Weekly[[#This Row],[Actual]]=TRUE),AA222+Weekly[[#This Row],[BF H Odds]]-1,IF(AND(Weekly[[#This Row],[RFC_P]]=TRUE,Weekly[[#This Row],[Actual]]=FALSE),AA222+Weekly[[#This Row],[BF V Odds]]-1,AA222-1)))</f>
        <v>44.059999999999995</v>
      </c>
      <c r="AB223" s="24">
        <f>IF(Weekly[[#This Row],[Actual]]="","",IF(AND(Weekly[[#This Row],[GBC_P]]=Weekly[[#This Row],[Actual]],Weekly[[#This Row],[GBC_P]]=TRUE),AB222+Weekly[[#This Row],[BF H Odds]]-1,IF(AND(Weekly[[#This Row],[GBC_P]]=Weekly[[#This Row],[Actual]],Weekly[[#This Row],[GBC_P]]=FALSE),AB222+Weekly[[#This Row],[BF V Odds]]-1,AB222-1)))</f>
        <v>34.27000000000001</v>
      </c>
      <c r="AC223" s="24">
        <f>IF(Weekly[[#This Row],[Actual]]="","",IF(AND(Weekly[[#This Row],[GBC_P]]=FALSE,Weekly[[#This Row],[Actual]]=TRUE),AC222+Weekly[[#This Row],[BF H Odds]]-1,IF(AND(Weekly[[#This Row],[GBC_P]]=TRUE,Weekly[[#This Row],[Actual]]=FALSE),AC222+Weekly[[#This Row],[BF V Odds]]-1,AC222-1)))</f>
        <v>45</v>
      </c>
      <c r="AD223" s="24">
        <f>IF(Weekly[[#This Row],[Actual]]="","",IF(AND(Weekly[[#This Row],[HGBC_P]]=Weekly[[#This Row],[Actual]],Weekly[[#This Row],[HGBC_P]]=TRUE),AD222+Weekly[[#This Row],[BF H Odds]]-1,IF(AND(Weekly[[#This Row],[HGBC_P]]=Weekly[[#This Row],[Actual]],Weekly[[#This Row],[HGBC_P]]=FALSE),AD222+Weekly[[#This Row],[BF V Odds]]-1,AD222-1)))</f>
        <v>34.060000000000045</v>
      </c>
      <c r="AE223" s="24">
        <f>IF(Weekly[[#This Row],[Actual]]="","",IF(AND(Weekly[[#This Row],[HGBC_P]]=FALSE,Weekly[[#This Row],[Actual]]=TRUE),AE222+Weekly[[#This Row],[BF H Odds]]-1,IF(AND(Weekly[[#This Row],[HGBC_P]]=TRUE,Weekly[[#This Row],[Actual]]=FALSE),AE222+Weekly[[#This Row],[BF V Odds]]-1,AE222-1)))</f>
        <v>45.21</v>
      </c>
      <c r="AF223" s="24">
        <f>IF(Weekly[[#This Row],[Actual]]="","",IF(AND(Weekly[[#This Row],[XGB_P]]=Weekly[[#This Row],[Actual]],Weekly[[#This Row],[XGB_P]]=TRUE),AF222+Weekly[[#This Row],[BF H Odds]]-1,IF(AND(Weekly[[#This Row],[XGB_P]]=Weekly[[#This Row],[Actual]],Weekly[[#This Row],[XGB_P]]=FALSE),AF222+Weekly[[#This Row],[BF V Odds]]-1,AF222-1)))</f>
        <v>43.000000000000028</v>
      </c>
      <c r="AG223" s="24">
        <f>IF(Weekly[[#This Row],[Actual]]="","",IF(AND(Weekly[[#This Row],[XGB_P]]=FALSE,Weekly[[#This Row],[Actual]]=TRUE),AG222+Weekly[[#This Row],[BF H Odds]]-1,IF(AND(Weekly[[#This Row],[XGB_P]]=TRUE,Weekly[[#This Row],[Actual]]=FALSE),AG222+Weekly[[#This Row],[BF V Odds]]-1,AG222-1)))</f>
        <v>36.269999999999996</v>
      </c>
      <c r="AH223" s="24">
        <f>IF(Weekly[[#This Row],[Actual]]="","",IF(AND(Weekly[[#This Row],[QDA_P]]=Weekly[[#This Row],[Actual]],Weekly[[#This Row],[QDA_P]]=TRUE),AH222+Weekly[[#This Row],[BF H Odds]]-1,IF(AND(Weekly[[#This Row],[QDA_P]]=Weekly[[#This Row],[Actual]],Weekly[[#This Row],[QDA_P]]=FALSE),AH222+Weekly[[#This Row],[BF V Odds]]-1,AH222-1)))</f>
        <v>19.600000000000012</v>
      </c>
      <c r="AI223" s="24">
        <f>IF(Weekly[[#This Row],[Actual]]="","",IF(AND(Weekly[[#This Row],[QDA_P]]=FALSE,Weekly[[#This Row],[Actual]]=TRUE),AI222+Weekly[[#This Row],[BF H Odds]]-1,IF(AND(Weekly[[#This Row],[QDA_P]]=TRUE,Weekly[[#This Row],[Actual]]=FALSE),AI222+Weekly[[#This Row],[BF V Odds]]-1,AI222-1)))</f>
        <v>59.669999999999995</v>
      </c>
      <c r="AJ223" s="24">
        <f>IF(Weekly[[#This Row],[Actual]]="","",IF(AND(Weekly[[#This Row],[KNC_P]]=FALSE,Weekly[[#This Row],[Actual]]=TRUE),AJ222+Weekly[[#This Row],[BF H Odds]]-1,IF(AND(Weekly[[#This Row],[KNC_P]]=TRUE,Weekly[[#This Row],[Actual]]=FALSE),AJ222+Weekly[[#This Row],[BF V Odds]]-1,AJ222-1)))</f>
        <v>33.4</v>
      </c>
      <c r="AK223" s="24">
        <f>IF(Weekly[[#This Row],[Actual]]="","",IF(AND(Weekly[[#This Row],[KNC_P]]=FALSE,Weekly[[#This Row],[Actual]]=TRUE),AK222+Weekly[[#This Row],[BF H Odds]]-1,IF(AND(Weekly[[#This Row],[KNC_P]]=TRUE,Weekly[[#This Row],[Actual]]=FALSE),AK222+Weekly[[#This Row],[BF V Odds]]-1,AK222-1)))</f>
        <v>32.299999999999983</v>
      </c>
      <c r="AL223" s="30">
        <f>IF(Weekly[[#This Row],[Actual]]="","",COUNTIF(Weekly[[#This Row],[SVC_P]:[QDA_P]],TRUE))</f>
        <v>6</v>
      </c>
      <c r="AM223" s="30">
        <f>IF(Weekly[[#This Row],[Actual]]="","",COUNTIF(Weekly[[#This Row],[SVC_P]:[QDA_P]],FALSE))</f>
        <v>1</v>
      </c>
      <c r="AN223" s="36" t="str">
        <f>IF(AND(Weekly[[#This Row],[BF V Odds]]&gt;$BO$6,Weekly[[#This Row],[BF V Odds]] &lt; $BO$7),Weekly[[#This Row],[BF V Odds]],"")</f>
        <v/>
      </c>
      <c r="AO223" s="36" t="str">
        <f>IF(AND(Weekly[[#This Row],[BF H Odds]]&gt;$BO$6, Weekly[[#This Row],[BF H Odds]] &lt; $BO$7),Weekly[[#This Row],[BF H Odds]],"")</f>
        <v/>
      </c>
      <c r="AP223" s="37">
        <f>IF(AND(Weekly[[#This Row],[V Odds &lt;]]="",Weekly[[#This Row],[H Odds &lt;]]=""),AP222,IF(AND(Weekly[[#This Row],[H Odds &lt;]]&lt;&gt;"",Weekly[[#This Row],[SVC_P]]=TRUE,Weekly[[#This Row],[Actual]]=TRUE),AP222+Weekly[[#This Row],[H Odds &lt;]]-1,IF(AND(Weekly[[#This Row],[V Odds &lt;]]&lt;&gt;"",Weekly[[#This Row],[SVC_P]]=FALSE,Weekly[[#This Row],[Actual]]=FALSE),AP222+Weekly[[#This Row],[V Odds &lt;]]-1,IF(AND(Weekly[[#This Row],[V Odds &lt;]]&lt;&gt;"",Weekly[[#This Row],[SVC_P]]=FALSE,Weekly[[#This Row],[Actual]]=TRUE),AP222-1,IF(AND(Weekly[[#This Row],[H Odds &lt;]]&lt;&gt;"",Weekly[[#This Row],[SVC_P]]=TRUE,Weekly[[#This Row],[Actual]]=FALSE),AP222-1,AP222)))))</f>
        <v>68.830000000000013</v>
      </c>
      <c r="AQ223" s="37">
        <f>IF(AND(Weekly[[#This Row],[V Odds &lt;]]="",Weekly[[#This Row],[H Odds &lt;]]=""),AQ222,IF(AND(Weekly[[#This Row],[H Odds &lt;]]&lt;&gt;"",Weekly[[#This Row],[ADBC_P]]=TRUE,Weekly[[#This Row],[Actual]]=TRUE),AQ222+Weekly[[#This Row],[H Odds &lt;]]-1,IF(AND(Weekly[[#This Row],[V Odds &lt;]]&lt;&gt;"",Weekly[[#This Row],[ADBC_P]]=FALSE,Weekly[[#This Row],[Actual]]=FALSE),AQ222+Weekly[[#This Row],[V Odds &lt;]]-1,IF(AND(Weekly[[#This Row],[V Odds &lt;]]&lt;&gt;"",Weekly[[#This Row],[ADBC_P]]=FALSE,Weekly[[#This Row],[Actual]]=TRUE),AQ222-1,IF(AND(Weekly[[#This Row],[H Odds &lt;]]&lt;&gt;"",Weekly[[#This Row],[ADBC_P]]=TRUE,Weekly[[#This Row],[Actual]]=FALSE),AQ222-1,AQ222)))))</f>
        <v>55.879999999999995</v>
      </c>
      <c r="AR223" s="37">
        <f>IF(AND(Weekly[[#This Row],[V Odds &lt;]]="",Weekly[[#This Row],[H Odds &lt;]]=""),AR222,IF(AND(Weekly[[#This Row],[H Odds &lt;]]&lt;&gt;"",Weekly[[#This Row],[RFC_P]]=TRUE,Weekly[[#This Row],[Actual]]=TRUE),AR222+Weekly[[#This Row],[H Odds &lt;]]-1,IF(AND(Weekly[[#This Row],[V Odds &lt;]]&lt;&gt;"",Weekly[[#This Row],[RFC_P]]=FALSE,Weekly[[#This Row],[Actual]]=FALSE),AR222+Weekly[[#This Row],[V Odds &lt;]]-1,IF(AND(Weekly[[#This Row],[V Odds &lt;]]&lt;&gt;"",Weekly[[#This Row],[RFC_P]]=FALSE,Weekly[[#This Row],[Actual]]=TRUE),AR222-1,IF(AND(Weekly[[#This Row],[H Odds &lt;]]&lt;&gt;"",Weekly[[#This Row],[RFC_P]]=TRUE,Weekly[[#This Row],[Actual]]=FALSE),AR222-1,AR222)))))</f>
        <v>51.14</v>
      </c>
      <c r="AS223" s="37">
        <f>IF(AND(Weekly[[#This Row],[V Odds &lt;]]="",Weekly[[#This Row],[H Odds &lt;]]=""),AS222,IF(AND(Weekly[[#This Row],[H Odds &lt;]]&lt;&gt;"",Weekly[[#This Row],[GBC_P]]=TRUE,Weekly[[#This Row],[Actual]]=TRUE),AS222+Weekly[[#This Row],[H Odds &lt;]]-1,IF(AND(Weekly[[#This Row],[V Odds &lt;]]&lt;&gt;"",Weekly[[#This Row],[GBC_P]]=FALSE,Weekly[[#This Row],[Actual]]=FALSE),AS222+Weekly[[#This Row],[V Odds &lt;]]-1,IF(AND(Weekly[[#This Row],[V Odds &lt;]]&lt;&gt;"",Weekly[[#This Row],[GBC_P]]=FALSE,Weekly[[#This Row],[Actual]]=TRUE),AS222-1,IF(AND(Weekly[[#This Row],[H Odds &lt;]]&lt;&gt;"",Weekly[[#This Row],[GBC_P]]=TRUE,Weekly[[#This Row],[Actual]]=FALSE),AS222-1,AS222)))))</f>
        <v>50.58</v>
      </c>
      <c r="AT223" s="37">
        <f>IF(AND(Weekly[[#This Row],[V Odds &lt;]]="",Weekly[[#This Row],[H Odds &lt;]]=""),AT222,IF(AND(Weekly[[#This Row],[H Odds &lt;]]&lt;&gt;"",Weekly[[#This Row],[HGBC_P]]=TRUE,Weekly[[#This Row],[Actual]]=TRUE),AT222+Weekly[[#This Row],[H Odds &lt;]]-1,IF(AND(Weekly[[#This Row],[V Odds &lt;]]&lt;&gt;"",Weekly[[#This Row],[HGBC_P]]=FALSE,Weekly[[#This Row],[Actual]]=FALSE),AT222+Weekly[[#This Row],[V Odds &lt;]]-1,IF(AND(Weekly[[#This Row],[V Odds &lt;]]&lt;&gt;"",Weekly[[#This Row],[HGBC_P]]=FALSE,Weekly[[#This Row],[Actual]]=TRUE),AT222-1,IF(AND(Weekly[[#This Row],[H Odds &lt;]]&lt;&gt;"",Weekly[[#This Row],[HGBC_P]]=TRUE,Weekly[[#This Row],[Actual]]=FALSE),AT222-1,AT222)))))</f>
        <v>50.209999999999994</v>
      </c>
      <c r="AU223" s="37">
        <f>IF(AND(Weekly[[#This Row],[V Odds &lt;]]="",Weekly[[#This Row],[H Odds &lt;]]=""),AU222,IF(AND(Weekly[[#This Row],[H Odds &lt;]]&lt;&gt;"",Weekly[[#This Row],[XGB_P]]=TRUE,Weekly[[#This Row],[Actual]]=TRUE),AU222+Weekly[[#This Row],[H Odds &lt;]]-1,IF(AND(Weekly[[#This Row],[V Odds &lt;]]&lt;&gt;"",Weekly[[#This Row],[XGB_P]]=FALSE,Weekly[[#This Row],[Actual]]=FALSE),AU222+Weekly[[#This Row],[V Odds &lt;]]-1,IF(AND(Weekly[[#This Row],[V Odds &lt;]]&lt;&gt;"",Weekly[[#This Row],[XGB_P]]=FALSE,Weekly[[#This Row],[Actual]]=TRUE),AU222-1,IF(AND(Weekly[[#This Row],[H Odds &lt;]]&lt;&gt;"",Weekly[[#This Row],[XGB_P]]=TRUE,Weekly[[#This Row],[Actual]]=FALSE),AU222-1,AU222)))))</f>
        <v>53.510000000000005</v>
      </c>
      <c r="AV223" s="37">
        <f>IF(AND(Weekly[[#This Row],[V Odds &lt;]]="",Weekly[[#This Row],[H Odds &lt;]]=""),AV222,IF(AND(Weekly[[#This Row],[H Odds &lt;]]&lt;&gt;"",Weekly[[#This Row],[QDA_P]]=TRUE,Weekly[[#This Row],[Actual]]=TRUE),AV222+Weekly[[#This Row],[H Odds &lt;]]-1,IF(AND(Weekly[[#This Row],[V Odds &lt;]]&lt;&gt;"",Weekly[[#This Row],[QDA_P]]=FALSE,Weekly[[#This Row],[Actual]]=FALSE),AV222+Weekly[[#This Row],[V Odds &lt;]]-1,IF(AND(Weekly[[#This Row],[V Odds &lt;]]&lt;&gt;"",Weekly[[#This Row],[QDA_P]]=FALSE,Weekly[[#This Row],[Actual]]=TRUE),AV222-1,IF(AND(Weekly[[#This Row],[H Odds &lt;]]&lt;&gt;"",Weekly[[#This Row],[QDA_P]]=TRUE,Weekly[[#This Row],[Actual]]=FALSE),AV222-1,AV222)))))</f>
        <v>51.949999999999989</v>
      </c>
      <c r="AW223" s="37">
        <f>IF(AND(Weekly[[#This Row],[H Odds &lt;]]="",Weekly[[#This Row],[V Odds &lt;]]=""),AW222,IF(AND(Weekly[[#This Row],[KNC_P]]=Weekly[[#This Row],[Actual]],Weekly[[#This Row],[KNC_P]]=TRUE),AW222+Weekly[[#This Row],[BF H Odds]]-1,IF(AND(Weekly[[#This Row],[KNC_P]]=Weekly[[#This Row],[Actual]],Weekly[[#This Row],[KNC_P]]=FALSE),AW222+Weekly[[#This Row],[BF V Odds]]-1,AW222-1)))</f>
        <v>48.59</v>
      </c>
      <c r="AX223" s="37">
        <f>IF(AND(Weekly[[#This Row],[V Odds &lt;]]="",Weekly[[#This Row],[H Odds &lt;]]=""),AX222,IF(AND(Weekly[[#This Row],[V Odds &lt;]]&lt;&gt;"",Weekly[[#This Row],[FALSES]]&gt;0,Weekly[[#This Row],[Actual]]=FALSE),AX222+Weekly[[#This Row],[V Odds &lt;]]-1,IF(AND(Weekly[[#This Row],[H Odds &lt;]]&lt;&gt;"",Weekly[[#This Row],[TRUES]]&gt;0,Weekly[[#This Row],[Actual]]=TRUE),AX222+Weekly[[#This Row],[H Odds &lt;]]-1,IF(AND(Weekly[[#This Row],[V Odds &lt;]]&lt;&gt;"",Weekly[[#This Row],[FALSES]]=0),AX222,IF(AND(Weekly[[#This Row],[H Odds &lt;]]&lt;&gt;"",Weekly[[#This Row],[TRUES]]=0),AX222,AX222-1)))))</f>
        <v>74.599999999999994</v>
      </c>
      <c r="AY223" s="37">
        <f>IF(AND(Weekly[[#This Row],[V Odds &lt;]]="",Weekly[[#This Row],[H Odds &lt;]]=""),AY222,IF(AND(Weekly[[#This Row],[V Odds &lt;]]&lt;&gt;"",Weekly[[#This Row],[FALSES]]&gt;0,Weekly[[#This Row],[Actual]]=FALSE),AY222+((Weekly[[#This Row],[V Odds &lt;]]-1)*0.92),IF(AND(Weekly[[#This Row],[H Odds &lt;]]&lt;&gt;"",Weekly[[#This Row],[TRUES]]&gt;0,Weekly[[#This Row],[Actual]]=TRUE),AY222+((Weekly[[#This Row],[H Odds &lt;]]-1)*0.92),IF(AND(Weekly[[#This Row],[V Odds &lt;]]&lt;&gt;"",Weekly[[#This Row],[FALSES]]=0),AY222,IF(AND(Weekly[[#This Row],[H Odds &lt;]]&lt;&gt;"",Weekly[[#This Row],[TRUES]]=0),AY222,AY222-1)))))</f>
        <v>69.512000000000015</v>
      </c>
      <c r="AZ223" s="37">
        <f>IF(AND(Weekly[[#This Row],[V Odds &lt;]]="",Weekly[[#This Row],[H Odds &lt;]]=""),AZ222,IF(AND(Weekly[[#This Row],[V Odds &lt;]]&lt;&gt;"",Weekly[[#This Row],[Actual]]=FALSE),AZ222+Weekly[[#This Row],[V Odds &lt;]]-1,IF(AND(Weekly[[#This Row],[H Odds &lt;]]&lt;&gt;"",Weekly[[#This Row],[Actual]]=TRUE),AZ222+Weekly[[#This Row],[H Odds &lt;]]-1,AZ222-1)))</f>
        <v>73.569999999999993</v>
      </c>
      <c r="BA223" s="38">
        <f>IF(Weekly[[#This Row],[H Odds &lt;]]="",BA222,IF(AND(Weekly[[#This Row],[H Odds &lt;]]&lt;&gt;"",Weekly[[#This Row],[SVC_P]]=TRUE,Weekly[[#This Row],[Actual]]=TRUE),BA222+Weekly[[#This Row],[H Odds &lt;]]-1,IF(AND(Weekly[[#This Row],[H Odds &lt;]]&lt;&gt;"",Weekly[[#This Row],[SVC_P]]=TRUE,Weekly[[#This Row],[Actual]]=FALSE),BA222-1,BA222)))</f>
        <v>63.789999999999992</v>
      </c>
      <c r="BB223" s="38">
        <f>IF(Weekly[[#This Row],[H Odds &lt;]]="",BB222,IF(AND(Weekly[[#This Row],[H Odds &lt;]]&lt;&gt;"",Weekly[[#This Row],[ADBC_P]]=TRUE,Weekly[[#This Row],[Actual]]=TRUE),BB222+Weekly[[#This Row],[H Odds &lt;]]-1,IF(AND(Weekly[[#This Row],[H Odds &lt;]]&lt;&gt;"",Weekly[[#This Row],[ADBC_P]]=TRUE,Weekly[[#This Row],[Actual]]=FALSE),BB222-1,BB222)))</f>
        <v>48.559999999999995</v>
      </c>
      <c r="BC223" s="38">
        <f>IF(Weekly[[#This Row],[H Odds &lt;]]="",BC222,IF(AND(Weekly[[#This Row],[H Odds &lt;]]&lt;&gt;"",Weekly[[#This Row],[RFC_P]]=TRUE,Weekly[[#This Row],[Actual]]=TRUE),BC222+Weekly[[#This Row],[H Odds &lt;]]-1,IF(AND(Weekly[[#This Row],[H Odds &lt;]]&lt;&gt;"",Weekly[[#This Row],[RFC_P]]=TRUE,Weekly[[#This Row],[Actual]]=FALSE),BC222-1,BC222)))</f>
        <v>47.309999999999995</v>
      </c>
      <c r="BD223" s="38">
        <f>IF(Weekly[[#This Row],[H Odds &lt;]]="",BD222,IF(AND(Weekly[[#This Row],[H Odds &lt;]]&lt;&gt;"",Weekly[[#This Row],[GBC_P]]=TRUE,Weekly[[#This Row],[Actual]]=TRUE),BD222+Weekly[[#This Row],[H Odds &lt;]]-1,IF(AND(Weekly[[#This Row],[H Odds &lt;]]&lt;&gt;"",Weekly[[#This Row],[GBC_P]]=TRUE,Weekly[[#This Row],[Actual]]=FALSE),BD222-1,BD222)))</f>
        <v>48.26</v>
      </c>
      <c r="BE223" s="38">
        <f>IF(Weekly[[#This Row],[H Odds &lt;]]="",BE222,IF(AND(Weekly[[#This Row],[H Odds &lt;]]&lt;&gt;"",Weekly[[#This Row],[HGBC_P]]=TRUE,Weekly[[#This Row],[Actual]]=TRUE),BE222+Weekly[[#This Row],[H Odds &lt;]]-1,IF(AND(Weekly[[#This Row],[H Odds &lt;]]&lt;&gt;"",Weekly[[#This Row],[HGBC_P]]=TRUE,Weekly[[#This Row],[Actual]]=FALSE),BE222-1,BE222)))</f>
        <v>50.609999999999992</v>
      </c>
      <c r="BF223" s="38">
        <f>IF(Weekly[[#This Row],[H Odds &lt;]]="",BF222,IF(AND(Weekly[[#This Row],[H Odds &lt;]]&lt;&gt;"",Weekly[[#This Row],[XGB_P]]=TRUE,Weekly[[#This Row],[Actual]]=TRUE),BF222+Weekly[[#This Row],[H Odds &lt;]]-1,IF(AND(Weekly[[#This Row],[H Odds &lt;]]&lt;&gt;"",Weekly[[#This Row],[XGB_P]]=TRUE,Weekly[[#This Row],[Actual]]=FALSE),BF222-1,BF222)))</f>
        <v>50.78</v>
      </c>
      <c r="BG223" s="38">
        <f>IF(Weekly[[#This Row],[H Odds &lt;]]="",BG222,IF(AND(Weekly[[#This Row],[H Odds &lt;]]&lt;&gt;"",Weekly[[#This Row],[QDA_P]]=TRUE,Weekly[[#This Row],[Actual]]=TRUE),BG222+Weekly[[#This Row],[H Odds &lt;]]-1,IF(AND(Weekly[[#This Row],[H Odds &lt;]]&lt;&gt;"",Weekly[[#This Row],[QDA_P]]=TRUE,Weekly[[#This Row],[Actual]]=FALSE),BG222-1,BG222)))</f>
        <v>47.279999999999994</v>
      </c>
      <c r="BH223" s="38">
        <f>IF(Weekly[[#This Row],[H Odds &lt;]]="",BH222,IF(AND(Weekly[[#This Row],[H Odds &lt;]]&lt;&gt;"",Weekly[[#This Row],[KNC_P]]=TRUE,Weekly[[#This Row],[Actual]]=TRUE),BH222+Weekly[[#This Row],[H Odds &lt;]]-1,IF(AND(Weekly[[#This Row],[H Odds &lt;]]&lt;&gt;"",Weekly[[#This Row],[KNC_P]]=TRUE,Weekly[[#This Row],[Actual]]=FALSE),BH222-1,BH222)))</f>
        <v>45.599999999999994</v>
      </c>
      <c r="BI223" s="38">
        <f>IF(Weekly[[#This Row],[H Odds &lt;]]="",BI222,IF(AND(Weekly[[#This Row],[H Odds &lt;]]&lt;&gt;"",Weekly[[#This Row],[TRUES]]&gt;0,Weekly[[#This Row],[Actual]]=TRUE),BI222+Weekly[[#This Row],[H Odds &lt;]]-1,IF(AND(Weekly[[#This Row],[H Odds &lt;]]&lt;&gt;"",Weekly[[#This Row],[TRUES]]=0),BI222,BI222-1)))</f>
        <v>63.789999999999992</v>
      </c>
      <c r="BJ223" s="38">
        <f>IF(Weekly[[#This Row],[H Odds &lt;]]="",BJ222,IF(AND(Weekly[[#This Row],[H Odds &lt;]]&lt;&gt;"",Weekly[[#This Row],[Actual]]=TRUE),BJ222+Weekly[[#This Row],[H Odds &lt;]]-1,IF(AND(Weekly[[#This Row],[H Odds &lt;]]&lt;&gt;"",Weekly[[#This Row],[Actual]]=FALSE),BJ222-1,BJ222)))</f>
        <v>62.789999999999992</v>
      </c>
      <c r="BK223" s="58">
        <f>IF(AND(Weekly[[#This Row],[TRUES]]&gt;4,Weekly[[#This Row],[Actual]]=TRUE),BK222+Weekly[[#This Row],[BF H Odds]]-1,IF(AND(Weekly[[#This Row],[FALSES]]&gt;4,Weekly[[#This Row],[Actual]]=FALSE),BK222+Weekly[[#This Row],[BF V Odds]]-1,IF(AND(Weekly[[#This Row],[TRUES]]&gt;4,Weekly[[#This Row],[Actual]]=FALSE),BK222-1,IF(AND(Weekly[[#This Row],[FALSES]]&gt;4,Weekly[[#This Row],[Actual]]=TRUE),BK222-1,BK222))))</f>
        <v>37.380000000000031</v>
      </c>
      <c r="BL223" s="58">
        <f>IF(AND(Weekly[[#This Row],[TRUES]]&gt;5,Weekly[[#This Row],[Actual]]=TRUE),BL222+Weekly[[#This Row],[BF H Odds]]-1,IF(AND(Weekly[[#This Row],[FALSES]]&gt;5,Weekly[[#This Row],[Actual]]=FALSE),BL222+Weekly[[#This Row],[BF V Odds]]-1,IF(AND(Weekly[[#This Row],[TRUES]]&gt;5,Weekly[[#This Row],[Actual]]=FALSE),BL222-1,IF(AND(Weekly[[#This Row],[FALSES]]&gt;5,Weekly[[#This Row],[Actual]]=TRUE),BL222-1,BL222))))</f>
        <v>43.270000000000024</v>
      </c>
      <c r="BM223" s="58">
        <f>IF(AND(Weekly[[#This Row],[TRUES]]&gt;6,Weekly[[#This Row],[Actual]]=TRUE),BM222+Weekly[[#This Row],[BF H Odds]]-1,IF(AND(Weekly[[#This Row],[FALSES]]&gt;6,Weekly[[#This Row],[Actual]]=FALSE),BM222+Weekly[[#This Row],[BF V Odds]]-1,IF(AND(Weekly[[#This Row],[TRUES]]&gt;6,Weekly[[#This Row],[Actual]]=FALSE),BM222-1,IF(AND(Weekly[[#This Row],[FALSES]]&gt;6,Weekly[[#This Row],[Actual]]=TRUE),BM222-1,BM222))))</f>
        <v>48.120000000000012</v>
      </c>
    </row>
    <row r="224" spans="1:65" x14ac:dyDescent="0.25">
      <c r="A224" s="34"/>
      <c r="B224" s="10">
        <v>44271</v>
      </c>
      <c r="C224" s="33" t="s">
        <v>38</v>
      </c>
      <c r="D224" s="15" t="s">
        <v>35</v>
      </c>
      <c r="E224" t="b">
        <v>1</v>
      </c>
      <c r="F224" t="b">
        <v>0</v>
      </c>
      <c r="G224" t="b">
        <v>0</v>
      </c>
      <c r="H224" t="b">
        <v>0</v>
      </c>
      <c r="I224" t="b">
        <v>0</v>
      </c>
      <c r="J224" t="b">
        <v>0</v>
      </c>
      <c r="K224" t="b">
        <v>0</v>
      </c>
      <c r="L224" t="b">
        <v>0</v>
      </c>
      <c r="M224" t="s">
        <v>101</v>
      </c>
      <c r="N224">
        <v>5</v>
      </c>
      <c r="O224">
        <f>IF(Weekly[[#This Row],[H/V]]="H",Weekly[[#This Row],[BF H Odds]],IF(Weekly[[#This Row],[H/V]]="V",Weekly[[#This Row],[BF V Odds]],""))</f>
        <v>3.05</v>
      </c>
      <c r="P224" t="b">
        <v>1</v>
      </c>
      <c r="Q224" t="s">
        <v>76</v>
      </c>
      <c r="R224" s="35">
        <f>IFERROR(IF(Weekly[[#This Row],[Won Bet?]]="yes",R223+(Weekly[[#This Row],[BF Odds]]*Weekly[[#This Row],[BF Stake]])-Weekly[[#This Row],[BF Stake]],R223-Weekly[[#This Row],[BF Stake]]),R223)</f>
        <v>190.15</v>
      </c>
      <c r="S224" s="9">
        <f>IFERROR(IF(Weekly[[#This Row],[Won Bet?]]="yes",S223+(((Weekly[[#This Row],[BF Odds]]*Weekly[[#This Row],[BF Stake]])-Weekly[[#This Row],[BF Stake]])*0.95),S223-Weekly[[#This Row],[BF Stake]]),S223)</f>
        <v>183.89250000000004</v>
      </c>
      <c r="T224" s="13">
        <v>3.05</v>
      </c>
      <c r="U224" s="13">
        <v>1.47</v>
      </c>
      <c r="V224" s="24">
        <f>IF(Weekly[[#This Row],[Actual]]="","",IF(AND(Weekly[[#This Row],[SVC_P]]=Weekly[[#This Row],[Actual]],Weekly[[#This Row],[SVC_P]]=TRUE),V223+Weekly[[#This Row],[BF H Odds]]-1,IF(AND(Weekly[[#This Row],[SVC_P]]=Weekly[[#This Row],[Actual]],Weekly[[#This Row],[SVC_P]]=FALSE),V223+Weekly[[#This Row],[BF V Odds]]-1,V223-1)))</f>
        <v>67.460000000000022</v>
      </c>
      <c r="W224" s="24">
        <f>IF(Weekly[[#This Row],[Actual]]="","",IF(AND(Weekly[[#This Row],[SVC_P]]=FALSE,Weekly[[#This Row],[Actual]]=TRUE),W223+Weekly[[#This Row],[BF H Odds]]-1,IF(AND(Weekly[[#This Row],[SVC_P]]=TRUE,Weekly[[#This Row],[Actual]]=FALSE,),W223+Weekly[[#This Row],[BF V Odds]]-1,W223-1)))</f>
        <v>-171.3</v>
      </c>
      <c r="X224" s="24">
        <f>IF(Weekly[[#This Row],[Actual]]="","",IF(AND(Weekly[[#This Row],[ADBC_P]]=Weekly[[#This Row],[Actual]],Weekly[[#This Row],[ADBC_P]]=TRUE),X223+Weekly[[#This Row],[BF H Odds]]-1,IF(AND(Weekly[[#This Row],[ADBC_P]]=Weekly[[#This Row],[Actual]],Weekly[[#This Row],[ADBC_P]]=FALSE),X223+Weekly[[#This Row],[BF V Odds]]-1,X223-1)))</f>
        <v>45.910000000000025</v>
      </c>
      <c r="Y224" s="24">
        <f>IF(Weekly[[#This Row],[Actual]]="","",IF(AND(Weekly[[#This Row],[ADBC_P]]=FALSE,Weekly[[#This Row],[Actual]]=TRUE),Y223+Weekly[[#This Row],[BF H Odds]]-1,IF(AND(Weekly[[#This Row],[ADBC_P]]=TRUE,Weekly[[#This Row],[Actual]]=FALSE),Y223+Weekly[[#This Row],[BF V Odds]]-1,Y223-1)))</f>
        <v>32.83</v>
      </c>
      <c r="Z224" s="24">
        <f>IF(Weekly[[#This Row],[Actual]]="","",IF(AND(Weekly[[#This Row],[RFC_P]]=Weekly[[#This Row],[Actual]],Weekly[[#This Row],[RFC_P]]=TRUE),Z223+Weekly[[#This Row],[BF H Odds]]-1,IF(AND(Weekly[[#This Row],[RFC_P]]=Weekly[[#This Row],[Actual]],Weekly[[#This Row],[RFC_P]]=FALSE),Z223+Weekly[[#This Row],[BF V Odds]]-1,Z223-1)))</f>
        <v>34.210000000000036</v>
      </c>
      <c r="AA224" s="24">
        <f>IF(Weekly[[#This Row],[Actual]]="","",IF(AND(Weekly[[#This Row],[RFC_P]]=FALSE,Weekly[[#This Row],[Actual]]=TRUE),AA223+Weekly[[#This Row],[BF H Odds]]-1,IF(AND(Weekly[[#This Row],[RFC_P]]=TRUE,Weekly[[#This Row],[Actual]]=FALSE),AA223+Weekly[[#This Row],[BF V Odds]]-1,AA223-1)))</f>
        <v>44.529999999999994</v>
      </c>
      <c r="AB224" s="24">
        <f>IF(Weekly[[#This Row],[Actual]]="","",IF(AND(Weekly[[#This Row],[GBC_P]]=Weekly[[#This Row],[Actual]],Weekly[[#This Row],[GBC_P]]=TRUE),AB223+Weekly[[#This Row],[BF H Odds]]-1,IF(AND(Weekly[[#This Row],[GBC_P]]=Weekly[[#This Row],[Actual]],Weekly[[#This Row],[GBC_P]]=FALSE),AB223+Weekly[[#This Row],[BF V Odds]]-1,AB223-1)))</f>
        <v>33.27000000000001</v>
      </c>
      <c r="AC224" s="24">
        <f>IF(Weekly[[#This Row],[Actual]]="","",IF(AND(Weekly[[#This Row],[GBC_P]]=FALSE,Weekly[[#This Row],[Actual]]=TRUE),AC223+Weekly[[#This Row],[BF H Odds]]-1,IF(AND(Weekly[[#This Row],[GBC_P]]=TRUE,Weekly[[#This Row],[Actual]]=FALSE),AC223+Weekly[[#This Row],[BF V Odds]]-1,AC223-1)))</f>
        <v>45.47</v>
      </c>
      <c r="AD224" s="24">
        <f>IF(Weekly[[#This Row],[Actual]]="","",IF(AND(Weekly[[#This Row],[HGBC_P]]=Weekly[[#This Row],[Actual]],Weekly[[#This Row],[HGBC_P]]=TRUE),AD223+Weekly[[#This Row],[BF H Odds]]-1,IF(AND(Weekly[[#This Row],[HGBC_P]]=Weekly[[#This Row],[Actual]],Weekly[[#This Row],[HGBC_P]]=FALSE),AD223+Weekly[[#This Row],[BF V Odds]]-1,AD223-1)))</f>
        <v>33.060000000000045</v>
      </c>
      <c r="AE224" s="24">
        <f>IF(Weekly[[#This Row],[Actual]]="","",IF(AND(Weekly[[#This Row],[HGBC_P]]=FALSE,Weekly[[#This Row],[Actual]]=TRUE),AE223+Weekly[[#This Row],[BF H Odds]]-1,IF(AND(Weekly[[#This Row],[HGBC_P]]=TRUE,Weekly[[#This Row],[Actual]]=FALSE),AE223+Weekly[[#This Row],[BF V Odds]]-1,AE223-1)))</f>
        <v>45.68</v>
      </c>
      <c r="AF224" s="24">
        <f>IF(Weekly[[#This Row],[Actual]]="","",IF(AND(Weekly[[#This Row],[XGB_P]]=Weekly[[#This Row],[Actual]],Weekly[[#This Row],[XGB_P]]=TRUE),AF223+Weekly[[#This Row],[BF H Odds]]-1,IF(AND(Weekly[[#This Row],[XGB_P]]=Weekly[[#This Row],[Actual]],Weekly[[#This Row],[XGB_P]]=FALSE),AF223+Weekly[[#This Row],[BF V Odds]]-1,AF223-1)))</f>
        <v>42.000000000000028</v>
      </c>
      <c r="AG224" s="24">
        <f>IF(Weekly[[#This Row],[Actual]]="","",IF(AND(Weekly[[#This Row],[XGB_P]]=FALSE,Weekly[[#This Row],[Actual]]=TRUE),AG223+Weekly[[#This Row],[BF H Odds]]-1,IF(AND(Weekly[[#This Row],[XGB_P]]=TRUE,Weekly[[#This Row],[Actual]]=FALSE),AG223+Weekly[[#This Row],[BF V Odds]]-1,AG223-1)))</f>
        <v>36.739999999999995</v>
      </c>
      <c r="AH224" s="24">
        <f>IF(Weekly[[#This Row],[Actual]]="","",IF(AND(Weekly[[#This Row],[QDA_P]]=Weekly[[#This Row],[Actual]],Weekly[[#This Row],[QDA_P]]=TRUE),AH223+Weekly[[#This Row],[BF H Odds]]-1,IF(AND(Weekly[[#This Row],[QDA_P]]=Weekly[[#This Row],[Actual]],Weekly[[#This Row],[QDA_P]]=FALSE),AH223+Weekly[[#This Row],[BF V Odds]]-1,AH223-1)))</f>
        <v>18.600000000000012</v>
      </c>
      <c r="AI224" s="24">
        <f>IF(Weekly[[#This Row],[Actual]]="","",IF(AND(Weekly[[#This Row],[QDA_P]]=FALSE,Weekly[[#This Row],[Actual]]=TRUE),AI223+Weekly[[#This Row],[BF H Odds]]-1,IF(AND(Weekly[[#This Row],[QDA_P]]=TRUE,Weekly[[#This Row],[Actual]]=FALSE),AI223+Weekly[[#This Row],[BF V Odds]]-1,AI223-1)))</f>
        <v>60.139999999999993</v>
      </c>
      <c r="AJ224" s="24">
        <f>IF(Weekly[[#This Row],[Actual]]="","",IF(AND(Weekly[[#This Row],[KNC_P]]=FALSE,Weekly[[#This Row],[Actual]]=TRUE),AJ223+Weekly[[#This Row],[BF H Odds]]-1,IF(AND(Weekly[[#This Row],[KNC_P]]=TRUE,Weekly[[#This Row],[Actual]]=FALSE),AJ223+Weekly[[#This Row],[BF V Odds]]-1,AJ223-1)))</f>
        <v>33.869999999999997</v>
      </c>
      <c r="AK224" s="24">
        <f>IF(Weekly[[#This Row],[Actual]]="","",IF(AND(Weekly[[#This Row],[KNC_P]]=FALSE,Weekly[[#This Row],[Actual]]=TRUE),AK223+Weekly[[#This Row],[BF H Odds]]-1,IF(AND(Weekly[[#This Row],[KNC_P]]=TRUE,Weekly[[#This Row],[Actual]]=FALSE),AK223+Weekly[[#This Row],[BF V Odds]]-1,AK223-1)))</f>
        <v>32.769999999999982</v>
      </c>
      <c r="AL224" s="30">
        <f>IF(Weekly[[#This Row],[Actual]]="","",COUNTIF(Weekly[[#This Row],[SVC_P]:[QDA_P]],TRUE))</f>
        <v>1</v>
      </c>
      <c r="AM224" s="30">
        <f>IF(Weekly[[#This Row],[Actual]]="","",COUNTIF(Weekly[[#This Row],[SVC_P]:[QDA_P]],FALSE))</f>
        <v>6</v>
      </c>
      <c r="AN224" s="36">
        <f>IF(AND(Weekly[[#This Row],[BF V Odds]]&gt;$BO$6,Weekly[[#This Row],[BF V Odds]] &lt; $BO$7),Weekly[[#This Row],[BF V Odds]],"")</f>
        <v>3.05</v>
      </c>
      <c r="AO224" s="36" t="str">
        <f>IF(AND(Weekly[[#This Row],[BF H Odds]]&gt;$BO$6, Weekly[[#This Row],[BF H Odds]] &lt; $BO$7),Weekly[[#This Row],[BF H Odds]],"")</f>
        <v/>
      </c>
      <c r="AP224" s="37">
        <f>IF(AND(Weekly[[#This Row],[V Odds &lt;]]="",Weekly[[#This Row],[H Odds &lt;]]=""),AP223,IF(AND(Weekly[[#This Row],[H Odds &lt;]]&lt;&gt;"",Weekly[[#This Row],[SVC_P]]=TRUE,Weekly[[#This Row],[Actual]]=TRUE),AP223+Weekly[[#This Row],[H Odds &lt;]]-1,IF(AND(Weekly[[#This Row],[V Odds &lt;]]&lt;&gt;"",Weekly[[#This Row],[SVC_P]]=FALSE,Weekly[[#This Row],[Actual]]=FALSE),AP223+Weekly[[#This Row],[V Odds &lt;]]-1,IF(AND(Weekly[[#This Row],[V Odds &lt;]]&lt;&gt;"",Weekly[[#This Row],[SVC_P]]=FALSE,Weekly[[#This Row],[Actual]]=TRUE),AP223-1,IF(AND(Weekly[[#This Row],[H Odds &lt;]]&lt;&gt;"",Weekly[[#This Row],[SVC_P]]=TRUE,Weekly[[#This Row],[Actual]]=FALSE),AP223-1,AP223)))))</f>
        <v>68.830000000000013</v>
      </c>
      <c r="AQ224" s="37">
        <f>IF(AND(Weekly[[#This Row],[V Odds &lt;]]="",Weekly[[#This Row],[H Odds &lt;]]=""),AQ223,IF(AND(Weekly[[#This Row],[H Odds &lt;]]&lt;&gt;"",Weekly[[#This Row],[ADBC_P]]=TRUE,Weekly[[#This Row],[Actual]]=TRUE),AQ223+Weekly[[#This Row],[H Odds &lt;]]-1,IF(AND(Weekly[[#This Row],[V Odds &lt;]]&lt;&gt;"",Weekly[[#This Row],[ADBC_P]]=FALSE,Weekly[[#This Row],[Actual]]=FALSE),AQ223+Weekly[[#This Row],[V Odds &lt;]]-1,IF(AND(Weekly[[#This Row],[V Odds &lt;]]&lt;&gt;"",Weekly[[#This Row],[ADBC_P]]=FALSE,Weekly[[#This Row],[Actual]]=TRUE),AQ223-1,IF(AND(Weekly[[#This Row],[H Odds &lt;]]&lt;&gt;"",Weekly[[#This Row],[ADBC_P]]=TRUE,Weekly[[#This Row],[Actual]]=FALSE),AQ223-1,AQ223)))))</f>
        <v>54.879999999999995</v>
      </c>
      <c r="AR224" s="37">
        <f>IF(AND(Weekly[[#This Row],[V Odds &lt;]]="",Weekly[[#This Row],[H Odds &lt;]]=""),AR223,IF(AND(Weekly[[#This Row],[H Odds &lt;]]&lt;&gt;"",Weekly[[#This Row],[RFC_P]]=TRUE,Weekly[[#This Row],[Actual]]=TRUE),AR223+Weekly[[#This Row],[H Odds &lt;]]-1,IF(AND(Weekly[[#This Row],[V Odds &lt;]]&lt;&gt;"",Weekly[[#This Row],[RFC_P]]=FALSE,Weekly[[#This Row],[Actual]]=FALSE),AR223+Weekly[[#This Row],[V Odds &lt;]]-1,IF(AND(Weekly[[#This Row],[V Odds &lt;]]&lt;&gt;"",Weekly[[#This Row],[RFC_P]]=FALSE,Weekly[[#This Row],[Actual]]=TRUE),AR223-1,IF(AND(Weekly[[#This Row],[H Odds &lt;]]&lt;&gt;"",Weekly[[#This Row],[RFC_P]]=TRUE,Weekly[[#This Row],[Actual]]=FALSE),AR223-1,AR223)))))</f>
        <v>50.14</v>
      </c>
      <c r="AS224" s="37">
        <f>IF(AND(Weekly[[#This Row],[V Odds &lt;]]="",Weekly[[#This Row],[H Odds &lt;]]=""),AS223,IF(AND(Weekly[[#This Row],[H Odds &lt;]]&lt;&gt;"",Weekly[[#This Row],[GBC_P]]=TRUE,Weekly[[#This Row],[Actual]]=TRUE),AS223+Weekly[[#This Row],[H Odds &lt;]]-1,IF(AND(Weekly[[#This Row],[V Odds &lt;]]&lt;&gt;"",Weekly[[#This Row],[GBC_P]]=FALSE,Weekly[[#This Row],[Actual]]=FALSE),AS223+Weekly[[#This Row],[V Odds &lt;]]-1,IF(AND(Weekly[[#This Row],[V Odds &lt;]]&lt;&gt;"",Weekly[[#This Row],[GBC_P]]=FALSE,Weekly[[#This Row],[Actual]]=TRUE),AS223-1,IF(AND(Weekly[[#This Row],[H Odds &lt;]]&lt;&gt;"",Weekly[[#This Row],[GBC_P]]=TRUE,Weekly[[#This Row],[Actual]]=FALSE),AS223-1,AS223)))))</f>
        <v>49.58</v>
      </c>
      <c r="AT224" s="37">
        <f>IF(AND(Weekly[[#This Row],[V Odds &lt;]]="",Weekly[[#This Row],[H Odds &lt;]]=""),AT223,IF(AND(Weekly[[#This Row],[H Odds &lt;]]&lt;&gt;"",Weekly[[#This Row],[HGBC_P]]=TRUE,Weekly[[#This Row],[Actual]]=TRUE),AT223+Weekly[[#This Row],[H Odds &lt;]]-1,IF(AND(Weekly[[#This Row],[V Odds &lt;]]&lt;&gt;"",Weekly[[#This Row],[HGBC_P]]=FALSE,Weekly[[#This Row],[Actual]]=FALSE),AT223+Weekly[[#This Row],[V Odds &lt;]]-1,IF(AND(Weekly[[#This Row],[V Odds &lt;]]&lt;&gt;"",Weekly[[#This Row],[HGBC_P]]=FALSE,Weekly[[#This Row],[Actual]]=TRUE),AT223-1,IF(AND(Weekly[[#This Row],[H Odds &lt;]]&lt;&gt;"",Weekly[[#This Row],[HGBC_P]]=TRUE,Weekly[[#This Row],[Actual]]=FALSE),AT223-1,AT223)))))</f>
        <v>49.209999999999994</v>
      </c>
      <c r="AU224" s="37">
        <f>IF(AND(Weekly[[#This Row],[V Odds &lt;]]="",Weekly[[#This Row],[H Odds &lt;]]=""),AU223,IF(AND(Weekly[[#This Row],[H Odds &lt;]]&lt;&gt;"",Weekly[[#This Row],[XGB_P]]=TRUE,Weekly[[#This Row],[Actual]]=TRUE),AU223+Weekly[[#This Row],[H Odds &lt;]]-1,IF(AND(Weekly[[#This Row],[V Odds &lt;]]&lt;&gt;"",Weekly[[#This Row],[XGB_P]]=FALSE,Weekly[[#This Row],[Actual]]=FALSE),AU223+Weekly[[#This Row],[V Odds &lt;]]-1,IF(AND(Weekly[[#This Row],[V Odds &lt;]]&lt;&gt;"",Weekly[[#This Row],[XGB_P]]=FALSE,Weekly[[#This Row],[Actual]]=TRUE),AU223-1,IF(AND(Weekly[[#This Row],[H Odds &lt;]]&lt;&gt;"",Weekly[[#This Row],[XGB_P]]=TRUE,Weekly[[#This Row],[Actual]]=FALSE),AU223-1,AU223)))))</f>
        <v>52.510000000000005</v>
      </c>
      <c r="AV224" s="37">
        <f>IF(AND(Weekly[[#This Row],[V Odds &lt;]]="",Weekly[[#This Row],[H Odds &lt;]]=""),AV223,IF(AND(Weekly[[#This Row],[H Odds &lt;]]&lt;&gt;"",Weekly[[#This Row],[QDA_P]]=TRUE,Weekly[[#This Row],[Actual]]=TRUE),AV223+Weekly[[#This Row],[H Odds &lt;]]-1,IF(AND(Weekly[[#This Row],[V Odds &lt;]]&lt;&gt;"",Weekly[[#This Row],[QDA_P]]=FALSE,Weekly[[#This Row],[Actual]]=FALSE),AV223+Weekly[[#This Row],[V Odds &lt;]]-1,IF(AND(Weekly[[#This Row],[V Odds &lt;]]&lt;&gt;"",Weekly[[#This Row],[QDA_P]]=FALSE,Weekly[[#This Row],[Actual]]=TRUE),AV223-1,IF(AND(Weekly[[#This Row],[H Odds &lt;]]&lt;&gt;"",Weekly[[#This Row],[QDA_P]]=TRUE,Weekly[[#This Row],[Actual]]=FALSE),AV223-1,AV223)))))</f>
        <v>50.949999999999989</v>
      </c>
      <c r="AW224" s="37">
        <f>IF(AND(Weekly[[#This Row],[H Odds &lt;]]="",Weekly[[#This Row],[V Odds &lt;]]=""),AW223,IF(AND(Weekly[[#This Row],[KNC_P]]=Weekly[[#This Row],[Actual]],Weekly[[#This Row],[KNC_P]]=TRUE),AW223+Weekly[[#This Row],[BF H Odds]]-1,IF(AND(Weekly[[#This Row],[KNC_P]]=Weekly[[#This Row],[Actual]],Weekly[[#This Row],[KNC_P]]=FALSE),AW223+Weekly[[#This Row],[BF V Odds]]-1,AW223-1)))</f>
        <v>47.59</v>
      </c>
      <c r="AX224" s="37">
        <f>IF(AND(Weekly[[#This Row],[V Odds &lt;]]="",Weekly[[#This Row],[H Odds &lt;]]=""),AX223,IF(AND(Weekly[[#This Row],[V Odds &lt;]]&lt;&gt;"",Weekly[[#This Row],[FALSES]]&gt;0,Weekly[[#This Row],[Actual]]=FALSE),AX223+Weekly[[#This Row],[V Odds &lt;]]-1,IF(AND(Weekly[[#This Row],[H Odds &lt;]]&lt;&gt;"",Weekly[[#This Row],[TRUES]]&gt;0,Weekly[[#This Row],[Actual]]=TRUE),AX223+Weekly[[#This Row],[H Odds &lt;]]-1,IF(AND(Weekly[[#This Row],[V Odds &lt;]]&lt;&gt;"",Weekly[[#This Row],[FALSES]]=0),AX223,IF(AND(Weekly[[#This Row],[H Odds &lt;]]&lt;&gt;"",Weekly[[#This Row],[TRUES]]=0),AX223,AX223-1)))))</f>
        <v>73.599999999999994</v>
      </c>
      <c r="AY224" s="37">
        <f>IF(AND(Weekly[[#This Row],[V Odds &lt;]]="",Weekly[[#This Row],[H Odds &lt;]]=""),AY223,IF(AND(Weekly[[#This Row],[V Odds &lt;]]&lt;&gt;"",Weekly[[#This Row],[FALSES]]&gt;0,Weekly[[#This Row],[Actual]]=FALSE),AY223+((Weekly[[#This Row],[V Odds &lt;]]-1)*0.92),IF(AND(Weekly[[#This Row],[H Odds &lt;]]&lt;&gt;"",Weekly[[#This Row],[TRUES]]&gt;0,Weekly[[#This Row],[Actual]]=TRUE),AY223+((Weekly[[#This Row],[H Odds &lt;]]-1)*0.92),IF(AND(Weekly[[#This Row],[V Odds &lt;]]&lt;&gt;"",Weekly[[#This Row],[FALSES]]=0),AY223,IF(AND(Weekly[[#This Row],[H Odds &lt;]]&lt;&gt;"",Weekly[[#This Row],[TRUES]]=0),AY223,AY223-1)))))</f>
        <v>68.512000000000015</v>
      </c>
      <c r="AZ224" s="37">
        <f>IF(AND(Weekly[[#This Row],[V Odds &lt;]]="",Weekly[[#This Row],[H Odds &lt;]]=""),AZ223,IF(AND(Weekly[[#This Row],[V Odds &lt;]]&lt;&gt;"",Weekly[[#This Row],[Actual]]=FALSE),AZ223+Weekly[[#This Row],[V Odds &lt;]]-1,IF(AND(Weekly[[#This Row],[H Odds &lt;]]&lt;&gt;"",Weekly[[#This Row],[Actual]]=TRUE),AZ223+Weekly[[#This Row],[H Odds &lt;]]-1,AZ223-1)))</f>
        <v>72.569999999999993</v>
      </c>
      <c r="BA224" s="38">
        <f>IF(Weekly[[#This Row],[H Odds &lt;]]="",BA223,IF(AND(Weekly[[#This Row],[H Odds &lt;]]&lt;&gt;"",Weekly[[#This Row],[SVC_P]]=TRUE,Weekly[[#This Row],[Actual]]=TRUE),BA223+Weekly[[#This Row],[H Odds &lt;]]-1,IF(AND(Weekly[[#This Row],[H Odds &lt;]]&lt;&gt;"",Weekly[[#This Row],[SVC_P]]=TRUE,Weekly[[#This Row],[Actual]]=FALSE),BA223-1,BA223)))</f>
        <v>63.789999999999992</v>
      </c>
      <c r="BB224" s="38">
        <f>IF(Weekly[[#This Row],[H Odds &lt;]]="",BB223,IF(AND(Weekly[[#This Row],[H Odds &lt;]]&lt;&gt;"",Weekly[[#This Row],[ADBC_P]]=TRUE,Weekly[[#This Row],[Actual]]=TRUE),BB223+Weekly[[#This Row],[H Odds &lt;]]-1,IF(AND(Weekly[[#This Row],[H Odds &lt;]]&lt;&gt;"",Weekly[[#This Row],[ADBC_P]]=TRUE,Weekly[[#This Row],[Actual]]=FALSE),BB223-1,BB223)))</f>
        <v>48.559999999999995</v>
      </c>
      <c r="BC224" s="38">
        <f>IF(Weekly[[#This Row],[H Odds &lt;]]="",BC223,IF(AND(Weekly[[#This Row],[H Odds &lt;]]&lt;&gt;"",Weekly[[#This Row],[RFC_P]]=TRUE,Weekly[[#This Row],[Actual]]=TRUE),BC223+Weekly[[#This Row],[H Odds &lt;]]-1,IF(AND(Weekly[[#This Row],[H Odds &lt;]]&lt;&gt;"",Weekly[[#This Row],[RFC_P]]=TRUE,Weekly[[#This Row],[Actual]]=FALSE),BC223-1,BC223)))</f>
        <v>47.309999999999995</v>
      </c>
      <c r="BD224" s="38">
        <f>IF(Weekly[[#This Row],[H Odds &lt;]]="",BD223,IF(AND(Weekly[[#This Row],[H Odds &lt;]]&lt;&gt;"",Weekly[[#This Row],[GBC_P]]=TRUE,Weekly[[#This Row],[Actual]]=TRUE),BD223+Weekly[[#This Row],[H Odds &lt;]]-1,IF(AND(Weekly[[#This Row],[H Odds &lt;]]&lt;&gt;"",Weekly[[#This Row],[GBC_P]]=TRUE,Weekly[[#This Row],[Actual]]=FALSE),BD223-1,BD223)))</f>
        <v>48.26</v>
      </c>
      <c r="BE224" s="38">
        <f>IF(Weekly[[#This Row],[H Odds &lt;]]="",BE223,IF(AND(Weekly[[#This Row],[H Odds &lt;]]&lt;&gt;"",Weekly[[#This Row],[HGBC_P]]=TRUE,Weekly[[#This Row],[Actual]]=TRUE),BE223+Weekly[[#This Row],[H Odds &lt;]]-1,IF(AND(Weekly[[#This Row],[H Odds &lt;]]&lt;&gt;"",Weekly[[#This Row],[HGBC_P]]=TRUE,Weekly[[#This Row],[Actual]]=FALSE),BE223-1,BE223)))</f>
        <v>50.609999999999992</v>
      </c>
      <c r="BF224" s="38">
        <f>IF(Weekly[[#This Row],[H Odds &lt;]]="",BF223,IF(AND(Weekly[[#This Row],[H Odds &lt;]]&lt;&gt;"",Weekly[[#This Row],[XGB_P]]=TRUE,Weekly[[#This Row],[Actual]]=TRUE),BF223+Weekly[[#This Row],[H Odds &lt;]]-1,IF(AND(Weekly[[#This Row],[H Odds &lt;]]&lt;&gt;"",Weekly[[#This Row],[XGB_P]]=TRUE,Weekly[[#This Row],[Actual]]=FALSE),BF223-1,BF223)))</f>
        <v>50.78</v>
      </c>
      <c r="BG224" s="38">
        <f>IF(Weekly[[#This Row],[H Odds &lt;]]="",BG223,IF(AND(Weekly[[#This Row],[H Odds &lt;]]&lt;&gt;"",Weekly[[#This Row],[QDA_P]]=TRUE,Weekly[[#This Row],[Actual]]=TRUE),BG223+Weekly[[#This Row],[H Odds &lt;]]-1,IF(AND(Weekly[[#This Row],[H Odds &lt;]]&lt;&gt;"",Weekly[[#This Row],[QDA_P]]=TRUE,Weekly[[#This Row],[Actual]]=FALSE),BG223-1,BG223)))</f>
        <v>47.279999999999994</v>
      </c>
      <c r="BH224" s="38">
        <f>IF(Weekly[[#This Row],[H Odds &lt;]]="",BH223,IF(AND(Weekly[[#This Row],[H Odds &lt;]]&lt;&gt;"",Weekly[[#This Row],[KNC_P]]=TRUE,Weekly[[#This Row],[Actual]]=TRUE),BH223+Weekly[[#This Row],[H Odds &lt;]]-1,IF(AND(Weekly[[#This Row],[H Odds &lt;]]&lt;&gt;"",Weekly[[#This Row],[KNC_P]]=TRUE,Weekly[[#This Row],[Actual]]=FALSE),BH223-1,BH223)))</f>
        <v>45.599999999999994</v>
      </c>
      <c r="BI224" s="38">
        <f>IF(Weekly[[#This Row],[H Odds &lt;]]="",BI223,IF(AND(Weekly[[#This Row],[H Odds &lt;]]&lt;&gt;"",Weekly[[#This Row],[TRUES]]&gt;0,Weekly[[#This Row],[Actual]]=TRUE),BI223+Weekly[[#This Row],[H Odds &lt;]]-1,IF(AND(Weekly[[#This Row],[H Odds &lt;]]&lt;&gt;"",Weekly[[#This Row],[TRUES]]=0),BI223,BI223-1)))</f>
        <v>63.789999999999992</v>
      </c>
      <c r="BJ224" s="38">
        <f>IF(Weekly[[#This Row],[H Odds &lt;]]="",BJ223,IF(AND(Weekly[[#This Row],[H Odds &lt;]]&lt;&gt;"",Weekly[[#This Row],[Actual]]=TRUE),BJ223+Weekly[[#This Row],[H Odds &lt;]]-1,IF(AND(Weekly[[#This Row],[H Odds &lt;]]&lt;&gt;"",Weekly[[#This Row],[Actual]]=FALSE),BJ223-1,BJ223)))</f>
        <v>62.789999999999992</v>
      </c>
      <c r="BK224" s="58">
        <f>IF(AND(Weekly[[#This Row],[TRUES]]&gt;4,Weekly[[#This Row],[Actual]]=TRUE),BK223+Weekly[[#This Row],[BF H Odds]]-1,IF(AND(Weekly[[#This Row],[FALSES]]&gt;4,Weekly[[#This Row],[Actual]]=FALSE),BK223+Weekly[[#This Row],[BF V Odds]]-1,IF(AND(Weekly[[#This Row],[TRUES]]&gt;4,Weekly[[#This Row],[Actual]]=FALSE),BK223-1,IF(AND(Weekly[[#This Row],[FALSES]]&gt;4,Weekly[[#This Row],[Actual]]=TRUE),BK223-1,BK223))))</f>
        <v>36.380000000000031</v>
      </c>
      <c r="BL224" s="58">
        <f>IF(AND(Weekly[[#This Row],[TRUES]]&gt;5,Weekly[[#This Row],[Actual]]=TRUE),BL223+Weekly[[#This Row],[BF H Odds]]-1,IF(AND(Weekly[[#This Row],[FALSES]]&gt;5,Weekly[[#This Row],[Actual]]=FALSE),BL223+Weekly[[#This Row],[BF V Odds]]-1,IF(AND(Weekly[[#This Row],[TRUES]]&gt;5,Weekly[[#This Row],[Actual]]=FALSE),BL223-1,IF(AND(Weekly[[#This Row],[FALSES]]&gt;5,Weekly[[#This Row],[Actual]]=TRUE),BL223-1,BL223))))</f>
        <v>42.270000000000024</v>
      </c>
      <c r="BM224" s="58">
        <f>IF(AND(Weekly[[#This Row],[TRUES]]&gt;6,Weekly[[#This Row],[Actual]]=TRUE),BM223+Weekly[[#This Row],[BF H Odds]]-1,IF(AND(Weekly[[#This Row],[FALSES]]&gt;6,Weekly[[#This Row],[Actual]]=FALSE),BM223+Weekly[[#This Row],[BF V Odds]]-1,IF(AND(Weekly[[#This Row],[TRUES]]&gt;6,Weekly[[#This Row],[Actual]]=FALSE),BM223-1,IF(AND(Weekly[[#This Row],[FALSES]]&gt;6,Weekly[[#This Row],[Actual]]=TRUE),BM223-1,BM223))))</f>
        <v>48.120000000000012</v>
      </c>
    </row>
    <row r="225" spans="1:65" x14ac:dyDescent="0.25">
      <c r="A225" s="34"/>
      <c r="B225" s="10">
        <v>44271</v>
      </c>
      <c r="C225" s="33" t="s">
        <v>10</v>
      </c>
      <c r="D225" s="15" t="s">
        <v>20</v>
      </c>
      <c r="E225" t="b">
        <v>1</v>
      </c>
      <c r="F225" t="b">
        <v>1</v>
      </c>
      <c r="G225" t="b">
        <v>1</v>
      </c>
      <c r="H225" t="b">
        <v>1</v>
      </c>
      <c r="I225" t="b">
        <v>0</v>
      </c>
      <c r="J225" t="b">
        <v>0</v>
      </c>
      <c r="K225" t="b">
        <v>1</v>
      </c>
      <c r="L225" t="b">
        <v>1</v>
      </c>
      <c r="M225" t="s">
        <v>100</v>
      </c>
      <c r="N225">
        <v>5</v>
      </c>
      <c r="O225">
        <f>IF(Weekly[[#This Row],[H/V]]="H",Weekly[[#This Row],[BF H Odds]],IF(Weekly[[#This Row],[H/V]]="V",Weekly[[#This Row],[BF V Odds]],""))</f>
        <v>4.0999999999999996</v>
      </c>
      <c r="P225" t="b">
        <v>0</v>
      </c>
      <c r="Q225" t="s">
        <v>76</v>
      </c>
      <c r="R225" s="35">
        <f>IFERROR(IF(Weekly[[#This Row],[Won Bet?]]="yes",R224+(Weekly[[#This Row],[BF Odds]]*Weekly[[#This Row],[BF Stake]])-Weekly[[#This Row],[BF Stake]],R224-Weekly[[#This Row],[BF Stake]]),R224)</f>
        <v>185.15</v>
      </c>
      <c r="S225" s="9">
        <f>IFERROR(IF(Weekly[[#This Row],[Won Bet?]]="yes",S224+(((Weekly[[#This Row],[BF Odds]]*Weekly[[#This Row],[BF Stake]])-Weekly[[#This Row],[BF Stake]])*0.95),S224-Weekly[[#This Row],[BF Stake]]),S224)</f>
        <v>178.89250000000004</v>
      </c>
      <c r="T225" s="13">
        <v>1.29</v>
      </c>
      <c r="U225" s="13">
        <v>4.0999999999999996</v>
      </c>
      <c r="V225" s="24">
        <f>IF(Weekly[[#This Row],[Actual]]="","",IF(AND(Weekly[[#This Row],[SVC_P]]=Weekly[[#This Row],[Actual]],Weekly[[#This Row],[SVC_P]]=TRUE),V224+Weekly[[#This Row],[BF H Odds]]-1,IF(AND(Weekly[[#This Row],[SVC_P]]=Weekly[[#This Row],[Actual]],Weekly[[#This Row],[SVC_P]]=FALSE),V224+Weekly[[#This Row],[BF V Odds]]-1,V224-1)))</f>
        <v>66.460000000000022</v>
      </c>
      <c r="W225" s="24">
        <f>IF(Weekly[[#This Row],[Actual]]="","",IF(AND(Weekly[[#This Row],[SVC_P]]=FALSE,Weekly[[#This Row],[Actual]]=TRUE),W224+Weekly[[#This Row],[BF H Odds]]-1,IF(AND(Weekly[[#This Row],[SVC_P]]=TRUE,Weekly[[#This Row],[Actual]]=FALSE,),W224+Weekly[[#This Row],[BF V Odds]]-1,W224-1)))</f>
        <v>-172.3</v>
      </c>
      <c r="X225" s="24">
        <f>IF(Weekly[[#This Row],[Actual]]="","",IF(AND(Weekly[[#This Row],[ADBC_P]]=Weekly[[#This Row],[Actual]],Weekly[[#This Row],[ADBC_P]]=TRUE),X224+Weekly[[#This Row],[BF H Odds]]-1,IF(AND(Weekly[[#This Row],[ADBC_P]]=Weekly[[#This Row],[Actual]],Weekly[[#This Row],[ADBC_P]]=FALSE),X224+Weekly[[#This Row],[BF V Odds]]-1,X224-1)))</f>
        <v>44.910000000000025</v>
      </c>
      <c r="Y225" s="24">
        <f>IF(Weekly[[#This Row],[Actual]]="","",IF(AND(Weekly[[#This Row],[ADBC_P]]=FALSE,Weekly[[#This Row],[Actual]]=TRUE),Y224+Weekly[[#This Row],[BF H Odds]]-1,IF(AND(Weekly[[#This Row],[ADBC_P]]=TRUE,Weekly[[#This Row],[Actual]]=FALSE),Y224+Weekly[[#This Row],[BF V Odds]]-1,Y224-1)))</f>
        <v>33.119999999999997</v>
      </c>
      <c r="Z225" s="24">
        <f>IF(Weekly[[#This Row],[Actual]]="","",IF(AND(Weekly[[#This Row],[RFC_P]]=Weekly[[#This Row],[Actual]],Weekly[[#This Row],[RFC_P]]=TRUE),Z224+Weekly[[#This Row],[BF H Odds]]-1,IF(AND(Weekly[[#This Row],[RFC_P]]=Weekly[[#This Row],[Actual]],Weekly[[#This Row],[RFC_P]]=FALSE),Z224+Weekly[[#This Row],[BF V Odds]]-1,Z224-1)))</f>
        <v>33.210000000000036</v>
      </c>
      <c r="AA225" s="24">
        <f>IF(Weekly[[#This Row],[Actual]]="","",IF(AND(Weekly[[#This Row],[RFC_P]]=FALSE,Weekly[[#This Row],[Actual]]=TRUE),AA224+Weekly[[#This Row],[BF H Odds]]-1,IF(AND(Weekly[[#This Row],[RFC_P]]=TRUE,Weekly[[#This Row],[Actual]]=FALSE),AA224+Weekly[[#This Row],[BF V Odds]]-1,AA224-1)))</f>
        <v>44.819999999999993</v>
      </c>
      <c r="AB225" s="24">
        <f>IF(Weekly[[#This Row],[Actual]]="","",IF(AND(Weekly[[#This Row],[GBC_P]]=Weekly[[#This Row],[Actual]],Weekly[[#This Row],[GBC_P]]=TRUE),AB224+Weekly[[#This Row],[BF H Odds]]-1,IF(AND(Weekly[[#This Row],[GBC_P]]=Weekly[[#This Row],[Actual]],Weekly[[#This Row],[GBC_P]]=FALSE),AB224+Weekly[[#This Row],[BF V Odds]]-1,AB224-1)))</f>
        <v>32.27000000000001</v>
      </c>
      <c r="AC225" s="24">
        <f>IF(Weekly[[#This Row],[Actual]]="","",IF(AND(Weekly[[#This Row],[GBC_P]]=FALSE,Weekly[[#This Row],[Actual]]=TRUE),AC224+Weekly[[#This Row],[BF H Odds]]-1,IF(AND(Weekly[[#This Row],[GBC_P]]=TRUE,Weekly[[#This Row],[Actual]]=FALSE),AC224+Weekly[[#This Row],[BF V Odds]]-1,AC224-1)))</f>
        <v>45.76</v>
      </c>
      <c r="AD225" s="24">
        <f>IF(Weekly[[#This Row],[Actual]]="","",IF(AND(Weekly[[#This Row],[HGBC_P]]=Weekly[[#This Row],[Actual]],Weekly[[#This Row],[HGBC_P]]=TRUE),AD224+Weekly[[#This Row],[BF H Odds]]-1,IF(AND(Weekly[[#This Row],[HGBC_P]]=Weekly[[#This Row],[Actual]],Weekly[[#This Row],[HGBC_P]]=FALSE),AD224+Weekly[[#This Row],[BF V Odds]]-1,AD224-1)))</f>
        <v>33.350000000000044</v>
      </c>
      <c r="AE225" s="24">
        <f>IF(Weekly[[#This Row],[Actual]]="","",IF(AND(Weekly[[#This Row],[HGBC_P]]=FALSE,Weekly[[#This Row],[Actual]]=TRUE),AE224+Weekly[[#This Row],[BF H Odds]]-1,IF(AND(Weekly[[#This Row],[HGBC_P]]=TRUE,Weekly[[#This Row],[Actual]]=FALSE),AE224+Weekly[[#This Row],[BF V Odds]]-1,AE224-1)))</f>
        <v>44.68</v>
      </c>
      <c r="AF225" s="24">
        <f>IF(Weekly[[#This Row],[Actual]]="","",IF(AND(Weekly[[#This Row],[XGB_P]]=Weekly[[#This Row],[Actual]],Weekly[[#This Row],[XGB_P]]=TRUE),AF224+Weekly[[#This Row],[BF H Odds]]-1,IF(AND(Weekly[[#This Row],[XGB_P]]=Weekly[[#This Row],[Actual]],Weekly[[#This Row],[XGB_P]]=FALSE),AF224+Weekly[[#This Row],[BF V Odds]]-1,AF224-1)))</f>
        <v>42.290000000000028</v>
      </c>
      <c r="AG225" s="24">
        <f>IF(Weekly[[#This Row],[Actual]]="","",IF(AND(Weekly[[#This Row],[XGB_P]]=FALSE,Weekly[[#This Row],[Actual]]=TRUE),AG224+Weekly[[#This Row],[BF H Odds]]-1,IF(AND(Weekly[[#This Row],[XGB_P]]=TRUE,Weekly[[#This Row],[Actual]]=FALSE),AG224+Weekly[[#This Row],[BF V Odds]]-1,AG224-1)))</f>
        <v>35.739999999999995</v>
      </c>
      <c r="AH225" s="24">
        <f>IF(Weekly[[#This Row],[Actual]]="","",IF(AND(Weekly[[#This Row],[QDA_P]]=Weekly[[#This Row],[Actual]],Weekly[[#This Row],[QDA_P]]=TRUE),AH224+Weekly[[#This Row],[BF H Odds]]-1,IF(AND(Weekly[[#This Row],[QDA_P]]=Weekly[[#This Row],[Actual]],Weekly[[#This Row],[QDA_P]]=FALSE),AH224+Weekly[[#This Row],[BF V Odds]]-1,AH224-1)))</f>
        <v>17.600000000000012</v>
      </c>
      <c r="AI225" s="24">
        <f>IF(Weekly[[#This Row],[Actual]]="","",IF(AND(Weekly[[#This Row],[QDA_P]]=FALSE,Weekly[[#This Row],[Actual]]=TRUE),AI224+Weekly[[#This Row],[BF H Odds]]-1,IF(AND(Weekly[[#This Row],[QDA_P]]=TRUE,Weekly[[#This Row],[Actual]]=FALSE),AI224+Weekly[[#This Row],[BF V Odds]]-1,AI224-1)))</f>
        <v>60.429999999999993</v>
      </c>
      <c r="AJ225" s="24">
        <f>IF(Weekly[[#This Row],[Actual]]="","",IF(AND(Weekly[[#This Row],[KNC_P]]=FALSE,Weekly[[#This Row],[Actual]]=TRUE),AJ224+Weekly[[#This Row],[BF H Odds]]-1,IF(AND(Weekly[[#This Row],[KNC_P]]=TRUE,Weekly[[#This Row],[Actual]]=FALSE),AJ224+Weekly[[#This Row],[BF V Odds]]-1,AJ224-1)))</f>
        <v>34.159999999999997</v>
      </c>
      <c r="AK225" s="24">
        <f>IF(Weekly[[#This Row],[Actual]]="","",IF(AND(Weekly[[#This Row],[KNC_P]]=FALSE,Weekly[[#This Row],[Actual]]=TRUE),AK224+Weekly[[#This Row],[BF H Odds]]-1,IF(AND(Weekly[[#This Row],[KNC_P]]=TRUE,Weekly[[#This Row],[Actual]]=FALSE),AK224+Weekly[[#This Row],[BF V Odds]]-1,AK224-1)))</f>
        <v>33.059999999999981</v>
      </c>
      <c r="AL225" s="30">
        <f>IF(Weekly[[#This Row],[Actual]]="","",COUNTIF(Weekly[[#This Row],[SVC_P]:[QDA_P]],TRUE))</f>
        <v>5</v>
      </c>
      <c r="AM225" s="30">
        <f>IF(Weekly[[#This Row],[Actual]]="","",COUNTIF(Weekly[[#This Row],[SVC_P]:[QDA_P]],FALSE))</f>
        <v>2</v>
      </c>
      <c r="AN225" s="36" t="str">
        <f>IF(AND(Weekly[[#This Row],[BF V Odds]]&gt;$BO$6,Weekly[[#This Row],[BF V Odds]] &lt; $BO$7),Weekly[[#This Row],[BF V Odds]],"")</f>
        <v/>
      </c>
      <c r="AO225" s="36">
        <f>IF(AND(Weekly[[#This Row],[BF H Odds]]&gt;$BO$6, Weekly[[#This Row],[BF H Odds]] &lt; $BO$7),Weekly[[#This Row],[BF H Odds]],"")</f>
        <v>4.0999999999999996</v>
      </c>
      <c r="AP225" s="37">
        <f>IF(AND(Weekly[[#This Row],[V Odds &lt;]]="",Weekly[[#This Row],[H Odds &lt;]]=""),AP224,IF(AND(Weekly[[#This Row],[H Odds &lt;]]&lt;&gt;"",Weekly[[#This Row],[SVC_P]]=TRUE,Weekly[[#This Row],[Actual]]=TRUE),AP224+Weekly[[#This Row],[H Odds &lt;]]-1,IF(AND(Weekly[[#This Row],[V Odds &lt;]]&lt;&gt;"",Weekly[[#This Row],[SVC_P]]=FALSE,Weekly[[#This Row],[Actual]]=FALSE),AP224+Weekly[[#This Row],[V Odds &lt;]]-1,IF(AND(Weekly[[#This Row],[V Odds &lt;]]&lt;&gt;"",Weekly[[#This Row],[SVC_P]]=FALSE,Weekly[[#This Row],[Actual]]=TRUE),AP224-1,IF(AND(Weekly[[#This Row],[H Odds &lt;]]&lt;&gt;"",Weekly[[#This Row],[SVC_P]]=TRUE,Weekly[[#This Row],[Actual]]=FALSE),AP224-1,AP224)))))</f>
        <v>67.830000000000013</v>
      </c>
      <c r="AQ225" s="37">
        <f>IF(AND(Weekly[[#This Row],[V Odds &lt;]]="",Weekly[[#This Row],[H Odds &lt;]]=""),AQ224,IF(AND(Weekly[[#This Row],[H Odds &lt;]]&lt;&gt;"",Weekly[[#This Row],[ADBC_P]]=TRUE,Weekly[[#This Row],[Actual]]=TRUE),AQ224+Weekly[[#This Row],[H Odds &lt;]]-1,IF(AND(Weekly[[#This Row],[V Odds &lt;]]&lt;&gt;"",Weekly[[#This Row],[ADBC_P]]=FALSE,Weekly[[#This Row],[Actual]]=FALSE),AQ224+Weekly[[#This Row],[V Odds &lt;]]-1,IF(AND(Weekly[[#This Row],[V Odds &lt;]]&lt;&gt;"",Weekly[[#This Row],[ADBC_P]]=FALSE,Weekly[[#This Row],[Actual]]=TRUE),AQ224-1,IF(AND(Weekly[[#This Row],[H Odds &lt;]]&lt;&gt;"",Weekly[[#This Row],[ADBC_P]]=TRUE,Weekly[[#This Row],[Actual]]=FALSE),AQ224-1,AQ224)))))</f>
        <v>53.879999999999995</v>
      </c>
      <c r="AR225" s="37">
        <f>IF(AND(Weekly[[#This Row],[V Odds &lt;]]="",Weekly[[#This Row],[H Odds &lt;]]=""),AR224,IF(AND(Weekly[[#This Row],[H Odds &lt;]]&lt;&gt;"",Weekly[[#This Row],[RFC_P]]=TRUE,Weekly[[#This Row],[Actual]]=TRUE),AR224+Weekly[[#This Row],[H Odds &lt;]]-1,IF(AND(Weekly[[#This Row],[V Odds &lt;]]&lt;&gt;"",Weekly[[#This Row],[RFC_P]]=FALSE,Weekly[[#This Row],[Actual]]=FALSE),AR224+Weekly[[#This Row],[V Odds &lt;]]-1,IF(AND(Weekly[[#This Row],[V Odds &lt;]]&lt;&gt;"",Weekly[[#This Row],[RFC_P]]=FALSE,Weekly[[#This Row],[Actual]]=TRUE),AR224-1,IF(AND(Weekly[[#This Row],[H Odds &lt;]]&lt;&gt;"",Weekly[[#This Row],[RFC_P]]=TRUE,Weekly[[#This Row],[Actual]]=FALSE),AR224-1,AR224)))))</f>
        <v>49.14</v>
      </c>
      <c r="AS225" s="37">
        <f>IF(AND(Weekly[[#This Row],[V Odds &lt;]]="",Weekly[[#This Row],[H Odds &lt;]]=""),AS224,IF(AND(Weekly[[#This Row],[H Odds &lt;]]&lt;&gt;"",Weekly[[#This Row],[GBC_P]]=TRUE,Weekly[[#This Row],[Actual]]=TRUE),AS224+Weekly[[#This Row],[H Odds &lt;]]-1,IF(AND(Weekly[[#This Row],[V Odds &lt;]]&lt;&gt;"",Weekly[[#This Row],[GBC_P]]=FALSE,Weekly[[#This Row],[Actual]]=FALSE),AS224+Weekly[[#This Row],[V Odds &lt;]]-1,IF(AND(Weekly[[#This Row],[V Odds &lt;]]&lt;&gt;"",Weekly[[#This Row],[GBC_P]]=FALSE,Weekly[[#This Row],[Actual]]=TRUE),AS224-1,IF(AND(Weekly[[#This Row],[H Odds &lt;]]&lt;&gt;"",Weekly[[#This Row],[GBC_P]]=TRUE,Weekly[[#This Row],[Actual]]=FALSE),AS224-1,AS224)))))</f>
        <v>48.58</v>
      </c>
      <c r="AT225" s="37">
        <f>IF(AND(Weekly[[#This Row],[V Odds &lt;]]="",Weekly[[#This Row],[H Odds &lt;]]=""),AT224,IF(AND(Weekly[[#This Row],[H Odds &lt;]]&lt;&gt;"",Weekly[[#This Row],[HGBC_P]]=TRUE,Weekly[[#This Row],[Actual]]=TRUE),AT224+Weekly[[#This Row],[H Odds &lt;]]-1,IF(AND(Weekly[[#This Row],[V Odds &lt;]]&lt;&gt;"",Weekly[[#This Row],[HGBC_P]]=FALSE,Weekly[[#This Row],[Actual]]=FALSE),AT224+Weekly[[#This Row],[V Odds &lt;]]-1,IF(AND(Weekly[[#This Row],[V Odds &lt;]]&lt;&gt;"",Weekly[[#This Row],[HGBC_P]]=FALSE,Weekly[[#This Row],[Actual]]=TRUE),AT224-1,IF(AND(Weekly[[#This Row],[H Odds &lt;]]&lt;&gt;"",Weekly[[#This Row],[HGBC_P]]=TRUE,Weekly[[#This Row],[Actual]]=FALSE),AT224-1,AT224)))))</f>
        <v>49.209999999999994</v>
      </c>
      <c r="AU225" s="37">
        <f>IF(AND(Weekly[[#This Row],[V Odds &lt;]]="",Weekly[[#This Row],[H Odds &lt;]]=""),AU224,IF(AND(Weekly[[#This Row],[H Odds &lt;]]&lt;&gt;"",Weekly[[#This Row],[XGB_P]]=TRUE,Weekly[[#This Row],[Actual]]=TRUE),AU224+Weekly[[#This Row],[H Odds &lt;]]-1,IF(AND(Weekly[[#This Row],[V Odds &lt;]]&lt;&gt;"",Weekly[[#This Row],[XGB_P]]=FALSE,Weekly[[#This Row],[Actual]]=FALSE),AU224+Weekly[[#This Row],[V Odds &lt;]]-1,IF(AND(Weekly[[#This Row],[V Odds &lt;]]&lt;&gt;"",Weekly[[#This Row],[XGB_P]]=FALSE,Weekly[[#This Row],[Actual]]=TRUE),AU224-1,IF(AND(Weekly[[#This Row],[H Odds &lt;]]&lt;&gt;"",Weekly[[#This Row],[XGB_P]]=TRUE,Weekly[[#This Row],[Actual]]=FALSE),AU224-1,AU224)))))</f>
        <v>52.510000000000005</v>
      </c>
      <c r="AV225" s="37">
        <f>IF(AND(Weekly[[#This Row],[V Odds &lt;]]="",Weekly[[#This Row],[H Odds &lt;]]=""),AV224,IF(AND(Weekly[[#This Row],[H Odds &lt;]]&lt;&gt;"",Weekly[[#This Row],[QDA_P]]=TRUE,Weekly[[#This Row],[Actual]]=TRUE),AV224+Weekly[[#This Row],[H Odds &lt;]]-1,IF(AND(Weekly[[#This Row],[V Odds &lt;]]&lt;&gt;"",Weekly[[#This Row],[QDA_P]]=FALSE,Weekly[[#This Row],[Actual]]=FALSE),AV224+Weekly[[#This Row],[V Odds &lt;]]-1,IF(AND(Weekly[[#This Row],[V Odds &lt;]]&lt;&gt;"",Weekly[[#This Row],[QDA_P]]=FALSE,Weekly[[#This Row],[Actual]]=TRUE),AV224-1,IF(AND(Weekly[[#This Row],[H Odds &lt;]]&lt;&gt;"",Weekly[[#This Row],[QDA_P]]=TRUE,Weekly[[#This Row],[Actual]]=FALSE),AV224-1,AV224)))))</f>
        <v>49.949999999999989</v>
      </c>
      <c r="AW225" s="37">
        <f>IF(AND(Weekly[[#This Row],[H Odds &lt;]]="",Weekly[[#This Row],[V Odds &lt;]]=""),AW224,IF(AND(Weekly[[#This Row],[KNC_P]]=Weekly[[#This Row],[Actual]],Weekly[[#This Row],[KNC_P]]=TRUE),AW224+Weekly[[#This Row],[BF H Odds]]-1,IF(AND(Weekly[[#This Row],[KNC_P]]=Weekly[[#This Row],[Actual]],Weekly[[#This Row],[KNC_P]]=FALSE),AW224+Weekly[[#This Row],[BF V Odds]]-1,AW224-1)))</f>
        <v>46.59</v>
      </c>
      <c r="AX225" s="37">
        <f>IF(AND(Weekly[[#This Row],[V Odds &lt;]]="",Weekly[[#This Row],[H Odds &lt;]]=""),AX224,IF(AND(Weekly[[#This Row],[V Odds &lt;]]&lt;&gt;"",Weekly[[#This Row],[FALSES]]&gt;0,Weekly[[#This Row],[Actual]]=FALSE),AX224+Weekly[[#This Row],[V Odds &lt;]]-1,IF(AND(Weekly[[#This Row],[H Odds &lt;]]&lt;&gt;"",Weekly[[#This Row],[TRUES]]&gt;0,Weekly[[#This Row],[Actual]]=TRUE),AX224+Weekly[[#This Row],[H Odds &lt;]]-1,IF(AND(Weekly[[#This Row],[V Odds &lt;]]&lt;&gt;"",Weekly[[#This Row],[FALSES]]=0),AX224,IF(AND(Weekly[[#This Row],[H Odds &lt;]]&lt;&gt;"",Weekly[[#This Row],[TRUES]]=0),AX224,AX224-1)))))</f>
        <v>72.599999999999994</v>
      </c>
      <c r="AY225" s="37">
        <f>IF(AND(Weekly[[#This Row],[V Odds &lt;]]="",Weekly[[#This Row],[H Odds &lt;]]=""),AY224,IF(AND(Weekly[[#This Row],[V Odds &lt;]]&lt;&gt;"",Weekly[[#This Row],[FALSES]]&gt;0,Weekly[[#This Row],[Actual]]=FALSE),AY224+((Weekly[[#This Row],[V Odds &lt;]]-1)*0.92),IF(AND(Weekly[[#This Row],[H Odds &lt;]]&lt;&gt;"",Weekly[[#This Row],[TRUES]]&gt;0,Weekly[[#This Row],[Actual]]=TRUE),AY224+((Weekly[[#This Row],[H Odds &lt;]]-1)*0.92),IF(AND(Weekly[[#This Row],[V Odds &lt;]]&lt;&gt;"",Weekly[[#This Row],[FALSES]]=0),AY224,IF(AND(Weekly[[#This Row],[H Odds &lt;]]&lt;&gt;"",Weekly[[#This Row],[TRUES]]=0),AY224,AY224-1)))))</f>
        <v>67.512000000000015</v>
      </c>
      <c r="AZ225" s="37">
        <f>IF(AND(Weekly[[#This Row],[V Odds &lt;]]="",Weekly[[#This Row],[H Odds &lt;]]=""),AZ224,IF(AND(Weekly[[#This Row],[V Odds &lt;]]&lt;&gt;"",Weekly[[#This Row],[Actual]]=FALSE),AZ224+Weekly[[#This Row],[V Odds &lt;]]-1,IF(AND(Weekly[[#This Row],[H Odds &lt;]]&lt;&gt;"",Weekly[[#This Row],[Actual]]=TRUE),AZ224+Weekly[[#This Row],[H Odds &lt;]]-1,AZ224-1)))</f>
        <v>71.569999999999993</v>
      </c>
      <c r="BA225" s="38">
        <f>IF(Weekly[[#This Row],[H Odds &lt;]]="",BA224,IF(AND(Weekly[[#This Row],[H Odds &lt;]]&lt;&gt;"",Weekly[[#This Row],[SVC_P]]=TRUE,Weekly[[#This Row],[Actual]]=TRUE),BA224+Weekly[[#This Row],[H Odds &lt;]]-1,IF(AND(Weekly[[#This Row],[H Odds &lt;]]&lt;&gt;"",Weekly[[#This Row],[SVC_P]]=TRUE,Weekly[[#This Row],[Actual]]=FALSE),BA224-1,BA224)))</f>
        <v>62.789999999999992</v>
      </c>
      <c r="BB225" s="38">
        <f>IF(Weekly[[#This Row],[H Odds &lt;]]="",BB224,IF(AND(Weekly[[#This Row],[H Odds &lt;]]&lt;&gt;"",Weekly[[#This Row],[ADBC_P]]=TRUE,Weekly[[#This Row],[Actual]]=TRUE),BB224+Weekly[[#This Row],[H Odds &lt;]]-1,IF(AND(Weekly[[#This Row],[H Odds &lt;]]&lt;&gt;"",Weekly[[#This Row],[ADBC_P]]=TRUE,Weekly[[#This Row],[Actual]]=FALSE),BB224-1,BB224)))</f>
        <v>47.559999999999995</v>
      </c>
      <c r="BC225" s="38">
        <f>IF(Weekly[[#This Row],[H Odds &lt;]]="",BC224,IF(AND(Weekly[[#This Row],[H Odds &lt;]]&lt;&gt;"",Weekly[[#This Row],[RFC_P]]=TRUE,Weekly[[#This Row],[Actual]]=TRUE),BC224+Weekly[[#This Row],[H Odds &lt;]]-1,IF(AND(Weekly[[#This Row],[H Odds &lt;]]&lt;&gt;"",Weekly[[#This Row],[RFC_P]]=TRUE,Weekly[[#This Row],[Actual]]=FALSE),BC224-1,BC224)))</f>
        <v>46.309999999999995</v>
      </c>
      <c r="BD225" s="38">
        <f>IF(Weekly[[#This Row],[H Odds &lt;]]="",BD224,IF(AND(Weekly[[#This Row],[H Odds &lt;]]&lt;&gt;"",Weekly[[#This Row],[GBC_P]]=TRUE,Weekly[[#This Row],[Actual]]=TRUE),BD224+Weekly[[#This Row],[H Odds &lt;]]-1,IF(AND(Weekly[[#This Row],[H Odds &lt;]]&lt;&gt;"",Weekly[[#This Row],[GBC_P]]=TRUE,Weekly[[#This Row],[Actual]]=FALSE),BD224-1,BD224)))</f>
        <v>47.26</v>
      </c>
      <c r="BE225" s="38">
        <f>IF(Weekly[[#This Row],[H Odds &lt;]]="",BE224,IF(AND(Weekly[[#This Row],[H Odds &lt;]]&lt;&gt;"",Weekly[[#This Row],[HGBC_P]]=TRUE,Weekly[[#This Row],[Actual]]=TRUE),BE224+Weekly[[#This Row],[H Odds &lt;]]-1,IF(AND(Weekly[[#This Row],[H Odds &lt;]]&lt;&gt;"",Weekly[[#This Row],[HGBC_P]]=TRUE,Weekly[[#This Row],[Actual]]=FALSE),BE224-1,BE224)))</f>
        <v>50.609999999999992</v>
      </c>
      <c r="BF225" s="38">
        <f>IF(Weekly[[#This Row],[H Odds &lt;]]="",BF224,IF(AND(Weekly[[#This Row],[H Odds &lt;]]&lt;&gt;"",Weekly[[#This Row],[XGB_P]]=TRUE,Weekly[[#This Row],[Actual]]=TRUE),BF224+Weekly[[#This Row],[H Odds &lt;]]-1,IF(AND(Weekly[[#This Row],[H Odds &lt;]]&lt;&gt;"",Weekly[[#This Row],[XGB_P]]=TRUE,Weekly[[#This Row],[Actual]]=FALSE),BF224-1,BF224)))</f>
        <v>50.78</v>
      </c>
      <c r="BG225" s="38">
        <f>IF(Weekly[[#This Row],[H Odds &lt;]]="",BG224,IF(AND(Weekly[[#This Row],[H Odds &lt;]]&lt;&gt;"",Weekly[[#This Row],[QDA_P]]=TRUE,Weekly[[#This Row],[Actual]]=TRUE),BG224+Weekly[[#This Row],[H Odds &lt;]]-1,IF(AND(Weekly[[#This Row],[H Odds &lt;]]&lt;&gt;"",Weekly[[#This Row],[QDA_P]]=TRUE,Weekly[[#This Row],[Actual]]=FALSE),BG224-1,BG224)))</f>
        <v>46.279999999999994</v>
      </c>
      <c r="BH225" s="38">
        <f>IF(Weekly[[#This Row],[H Odds &lt;]]="",BH224,IF(AND(Weekly[[#This Row],[H Odds &lt;]]&lt;&gt;"",Weekly[[#This Row],[KNC_P]]=TRUE,Weekly[[#This Row],[Actual]]=TRUE),BH224+Weekly[[#This Row],[H Odds &lt;]]-1,IF(AND(Weekly[[#This Row],[H Odds &lt;]]&lt;&gt;"",Weekly[[#This Row],[KNC_P]]=TRUE,Weekly[[#This Row],[Actual]]=FALSE),BH224-1,BH224)))</f>
        <v>44.599999999999994</v>
      </c>
      <c r="BI225" s="38">
        <f>IF(Weekly[[#This Row],[H Odds &lt;]]="",BI224,IF(AND(Weekly[[#This Row],[H Odds &lt;]]&lt;&gt;"",Weekly[[#This Row],[TRUES]]&gt;0,Weekly[[#This Row],[Actual]]=TRUE),BI224+Weekly[[#This Row],[H Odds &lt;]]-1,IF(AND(Weekly[[#This Row],[H Odds &lt;]]&lt;&gt;"",Weekly[[#This Row],[TRUES]]=0),BI224,BI224-1)))</f>
        <v>62.789999999999992</v>
      </c>
      <c r="BJ225" s="38">
        <f>IF(Weekly[[#This Row],[H Odds &lt;]]="",BJ224,IF(AND(Weekly[[#This Row],[H Odds &lt;]]&lt;&gt;"",Weekly[[#This Row],[Actual]]=TRUE),BJ224+Weekly[[#This Row],[H Odds &lt;]]-1,IF(AND(Weekly[[#This Row],[H Odds &lt;]]&lt;&gt;"",Weekly[[#This Row],[Actual]]=FALSE),BJ224-1,BJ224)))</f>
        <v>61.789999999999992</v>
      </c>
      <c r="BK225" s="58">
        <f>IF(AND(Weekly[[#This Row],[TRUES]]&gt;4,Weekly[[#This Row],[Actual]]=TRUE),BK224+Weekly[[#This Row],[BF H Odds]]-1,IF(AND(Weekly[[#This Row],[FALSES]]&gt;4,Weekly[[#This Row],[Actual]]=FALSE),BK224+Weekly[[#This Row],[BF V Odds]]-1,IF(AND(Weekly[[#This Row],[TRUES]]&gt;4,Weekly[[#This Row],[Actual]]=FALSE),BK224-1,IF(AND(Weekly[[#This Row],[FALSES]]&gt;4,Weekly[[#This Row],[Actual]]=TRUE),BK224-1,BK224))))</f>
        <v>35.380000000000031</v>
      </c>
      <c r="BL225" s="58">
        <f>IF(AND(Weekly[[#This Row],[TRUES]]&gt;5,Weekly[[#This Row],[Actual]]=TRUE),BL224+Weekly[[#This Row],[BF H Odds]]-1,IF(AND(Weekly[[#This Row],[FALSES]]&gt;5,Weekly[[#This Row],[Actual]]=FALSE),BL224+Weekly[[#This Row],[BF V Odds]]-1,IF(AND(Weekly[[#This Row],[TRUES]]&gt;5,Weekly[[#This Row],[Actual]]=FALSE),BL224-1,IF(AND(Weekly[[#This Row],[FALSES]]&gt;5,Weekly[[#This Row],[Actual]]=TRUE),BL224-1,BL224))))</f>
        <v>42.270000000000024</v>
      </c>
      <c r="BM225" s="58">
        <f>IF(AND(Weekly[[#This Row],[TRUES]]&gt;6,Weekly[[#This Row],[Actual]]=TRUE),BM224+Weekly[[#This Row],[BF H Odds]]-1,IF(AND(Weekly[[#This Row],[FALSES]]&gt;6,Weekly[[#This Row],[Actual]]=FALSE),BM224+Weekly[[#This Row],[BF V Odds]]-1,IF(AND(Weekly[[#This Row],[TRUES]]&gt;6,Weekly[[#This Row],[Actual]]=FALSE),BM224-1,IF(AND(Weekly[[#This Row],[FALSES]]&gt;6,Weekly[[#This Row],[Actual]]=TRUE),BM224-1,BM224))))</f>
        <v>48.120000000000012</v>
      </c>
    </row>
    <row r="226" spans="1:65" x14ac:dyDescent="0.25">
      <c r="A226" s="34"/>
      <c r="B226" s="10">
        <v>44271</v>
      </c>
      <c r="C226" s="33" t="s">
        <v>12</v>
      </c>
      <c r="D226" s="15" t="s">
        <v>37</v>
      </c>
      <c r="E226" t="b">
        <v>1</v>
      </c>
      <c r="F226" t="b">
        <v>1</v>
      </c>
      <c r="G226" t="b">
        <v>1</v>
      </c>
      <c r="H226" t="b">
        <v>1</v>
      </c>
      <c r="I226" t="b">
        <v>1</v>
      </c>
      <c r="J226" t="b">
        <v>1</v>
      </c>
      <c r="K226" t="b">
        <v>1</v>
      </c>
      <c r="L226" t="b">
        <v>1</v>
      </c>
      <c r="O226" t="str">
        <f>IF(Weekly[[#This Row],[H/V]]="H",Weekly[[#This Row],[BF H Odds]],IF(Weekly[[#This Row],[H/V]]="V",Weekly[[#This Row],[BF V Odds]],""))</f>
        <v/>
      </c>
      <c r="P226" t="b">
        <v>1</v>
      </c>
      <c r="R226" s="35">
        <f>IFERROR(IF(Weekly[[#This Row],[Won Bet?]]="yes",R225+(Weekly[[#This Row],[BF Odds]]*Weekly[[#This Row],[BF Stake]])-Weekly[[#This Row],[BF Stake]],R225-Weekly[[#This Row],[BF Stake]]),R225)</f>
        <v>185.15</v>
      </c>
      <c r="S226" s="9">
        <f>IFERROR(IF(Weekly[[#This Row],[Won Bet?]]="yes",S225+(((Weekly[[#This Row],[BF Odds]]*Weekly[[#This Row],[BF Stake]])-Weekly[[#This Row],[BF Stake]])*0.95),S225-Weekly[[#This Row],[BF Stake]]),S225)</f>
        <v>178.89250000000004</v>
      </c>
      <c r="T226" s="13">
        <v>5.3</v>
      </c>
      <c r="U226" s="13">
        <v>1.2</v>
      </c>
      <c r="V226" s="24">
        <f>IF(Weekly[[#This Row],[Actual]]="","",IF(AND(Weekly[[#This Row],[SVC_P]]=Weekly[[#This Row],[Actual]],Weekly[[#This Row],[SVC_P]]=TRUE),V225+Weekly[[#This Row],[BF H Odds]]-1,IF(AND(Weekly[[#This Row],[SVC_P]]=Weekly[[#This Row],[Actual]],Weekly[[#This Row],[SVC_P]]=FALSE),V225+Weekly[[#This Row],[BF V Odds]]-1,V225-1)))</f>
        <v>66.660000000000025</v>
      </c>
      <c r="W226" s="24">
        <f>IF(Weekly[[#This Row],[Actual]]="","",IF(AND(Weekly[[#This Row],[SVC_P]]=FALSE,Weekly[[#This Row],[Actual]]=TRUE),W225+Weekly[[#This Row],[BF H Odds]]-1,IF(AND(Weekly[[#This Row],[SVC_P]]=TRUE,Weekly[[#This Row],[Actual]]=FALSE,),W225+Weekly[[#This Row],[BF V Odds]]-1,W225-1)))</f>
        <v>-173.3</v>
      </c>
      <c r="X226" s="24">
        <f>IF(Weekly[[#This Row],[Actual]]="","",IF(AND(Weekly[[#This Row],[ADBC_P]]=Weekly[[#This Row],[Actual]],Weekly[[#This Row],[ADBC_P]]=TRUE),X225+Weekly[[#This Row],[BF H Odds]]-1,IF(AND(Weekly[[#This Row],[ADBC_P]]=Weekly[[#This Row],[Actual]],Weekly[[#This Row],[ADBC_P]]=FALSE),X225+Weekly[[#This Row],[BF V Odds]]-1,X225-1)))</f>
        <v>45.110000000000028</v>
      </c>
      <c r="Y226" s="24">
        <f>IF(Weekly[[#This Row],[Actual]]="","",IF(AND(Weekly[[#This Row],[ADBC_P]]=FALSE,Weekly[[#This Row],[Actual]]=TRUE),Y225+Weekly[[#This Row],[BF H Odds]]-1,IF(AND(Weekly[[#This Row],[ADBC_P]]=TRUE,Weekly[[#This Row],[Actual]]=FALSE),Y225+Weekly[[#This Row],[BF V Odds]]-1,Y225-1)))</f>
        <v>32.119999999999997</v>
      </c>
      <c r="Z226" s="24">
        <f>IF(Weekly[[#This Row],[Actual]]="","",IF(AND(Weekly[[#This Row],[RFC_P]]=Weekly[[#This Row],[Actual]],Weekly[[#This Row],[RFC_P]]=TRUE),Z225+Weekly[[#This Row],[BF H Odds]]-1,IF(AND(Weekly[[#This Row],[RFC_P]]=Weekly[[#This Row],[Actual]],Weekly[[#This Row],[RFC_P]]=FALSE),Z225+Weekly[[#This Row],[BF V Odds]]-1,Z225-1)))</f>
        <v>33.410000000000039</v>
      </c>
      <c r="AA226" s="24">
        <f>IF(Weekly[[#This Row],[Actual]]="","",IF(AND(Weekly[[#This Row],[RFC_P]]=FALSE,Weekly[[#This Row],[Actual]]=TRUE),AA225+Weekly[[#This Row],[BF H Odds]]-1,IF(AND(Weekly[[#This Row],[RFC_P]]=TRUE,Weekly[[#This Row],[Actual]]=FALSE),AA225+Weekly[[#This Row],[BF V Odds]]-1,AA225-1)))</f>
        <v>43.819999999999993</v>
      </c>
      <c r="AB226" s="24">
        <f>IF(Weekly[[#This Row],[Actual]]="","",IF(AND(Weekly[[#This Row],[GBC_P]]=Weekly[[#This Row],[Actual]],Weekly[[#This Row],[GBC_P]]=TRUE),AB225+Weekly[[#This Row],[BF H Odds]]-1,IF(AND(Weekly[[#This Row],[GBC_P]]=Weekly[[#This Row],[Actual]],Weekly[[#This Row],[GBC_P]]=FALSE),AB225+Weekly[[#This Row],[BF V Odds]]-1,AB225-1)))</f>
        <v>32.470000000000013</v>
      </c>
      <c r="AC226" s="24">
        <f>IF(Weekly[[#This Row],[Actual]]="","",IF(AND(Weekly[[#This Row],[GBC_P]]=FALSE,Weekly[[#This Row],[Actual]]=TRUE),AC225+Weekly[[#This Row],[BF H Odds]]-1,IF(AND(Weekly[[#This Row],[GBC_P]]=TRUE,Weekly[[#This Row],[Actual]]=FALSE),AC225+Weekly[[#This Row],[BF V Odds]]-1,AC225-1)))</f>
        <v>44.76</v>
      </c>
      <c r="AD226" s="24">
        <f>IF(Weekly[[#This Row],[Actual]]="","",IF(AND(Weekly[[#This Row],[HGBC_P]]=Weekly[[#This Row],[Actual]],Weekly[[#This Row],[HGBC_P]]=TRUE),AD225+Weekly[[#This Row],[BF H Odds]]-1,IF(AND(Weekly[[#This Row],[HGBC_P]]=Weekly[[#This Row],[Actual]],Weekly[[#This Row],[HGBC_P]]=FALSE),AD225+Weekly[[#This Row],[BF V Odds]]-1,AD225-1)))</f>
        <v>33.550000000000047</v>
      </c>
      <c r="AE226" s="24">
        <f>IF(Weekly[[#This Row],[Actual]]="","",IF(AND(Weekly[[#This Row],[HGBC_P]]=FALSE,Weekly[[#This Row],[Actual]]=TRUE),AE225+Weekly[[#This Row],[BF H Odds]]-1,IF(AND(Weekly[[#This Row],[HGBC_P]]=TRUE,Weekly[[#This Row],[Actual]]=FALSE),AE225+Weekly[[#This Row],[BF V Odds]]-1,AE225-1)))</f>
        <v>43.68</v>
      </c>
      <c r="AF226" s="24">
        <f>IF(Weekly[[#This Row],[Actual]]="","",IF(AND(Weekly[[#This Row],[XGB_P]]=Weekly[[#This Row],[Actual]],Weekly[[#This Row],[XGB_P]]=TRUE),AF225+Weekly[[#This Row],[BF H Odds]]-1,IF(AND(Weekly[[#This Row],[XGB_P]]=Weekly[[#This Row],[Actual]],Weekly[[#This Row],[XGB_P]]=FALSE),AF225+Weekly[[#This Row],[BF V Odds]]-1,AF225-1)))</f>
        <v>42.49000000000003</v>
      </c>
      <c r="AG226" s="24">
        <f>IF(Weekly[[#This Row],[Actual]]="","",IF(AND(Weekly[[#This Row],[XGB_P]]=FALSE,Weekly[[#This Row],[Actual]]=TRUE),AG225+Weekly[[#This Row],[BF H Odds]]-1,IF(AND(Weekly[[#This Row],[XGB_P]]=TRUE,Weekly[[#This Row],[Actual]]=FALSE),AG225+Weekly[[#This Row],[BF V Odds]]-1,AG225-1)))</f>
        <v>34.739999999999995</v>
      </c>
      <c r="AH226" s="24">
        <f>IF(Weekly[[#This Row],[Actual]]="","",IF(AND(Weekly[[#This Row],[QDA_P]]=Weekly[[#This Row],[Actual]],Weekly[[#This Row],[QDA_P]]=TRUE),AH225+Weekly[[#This Row],[BF H Odds]]-1,IF(AND(Weekly[[#This Row],[QDA_P]]=Weekly[[#This Row],[Actual]],Weekly[[#This Row],[QDA_P]]=FALSE),AH225+Weekly[[#This Row],[BF V Odds]]-1,AH225-1)))</f>
        <v>17.800000000000011</v>
      </c>
      <c r="AI226" s="24">
        <f>IF(Weekly[[#This Row],[Actual]]="","",IF(AND(Weekly[[#This Row],[QDA_P]]=FALSE,Weekly[[#This Row],[Actual]]=TRUE),AI225+Weekly[[#This Row],[BF H Odds]]-1,IF(AND(Weekly[[#This Row],[QDA_P]]=TRUE,Weekly[[#This Row],[Actual]]=FALSE),AI225+Weekly[[#This Row],[BF V Odds]]-1,AI225-1)))</f>
        <v>59.429999999999993</v>
      </c>
      <c r="AJ226" s="24">
        <f>IF(Weekly[[#This Row],[Actual]]="","",IF(AND(Weekly[[#This Row],[KNC_P]]=FALSE,Weekly[[#This Row],[Actual]]=TRUE),AJ225+Weekly[[#This Row],[BF H Odds]]-1,IF(AND(Weekly[[#This Row],[KNC_P]]=TRUE,Weekly[[#This Row],[Actual]]=FALSE),AJ225+Weekly[[#This Row],[BF V Odds]]-1,AJ225-1)))</f>
        <v>33.159999999999997</v>
      </c>
      <c r="AK226" s="24">
        <f>IF(Weekly[[#This Row],[Actual]]="","",IF(AND(Weekly[[#This Row],[KNC_P]]=FALSE,Weekly[[#This Row],[Actual]]=TRUE),AK225+Weekly[[#This Row],[BF H Odds]]-1,IF(AND(Weekly[[#This Row],[KNC_P]]=TRUE,Weekly[[#This Row],[Actual]]=FALSE),AK225+Weekly[[#This Row],[BF V Odds]]-1,AK225-1)))</f>
        <v>32.059999999999981</v>
      </c>
      <c r="AL226" s="30">
        <f>IF(Weekly[[#This Row],[Actual]]="","",COUNTIF(Weekly[[#This Row],[SVC_P]:[QDA_P]],TRUE))</f>
        <v>7</v>
      </c>
      <c r="AM226" s="30">
        <f>IF(Weekly[[#This Row],[Actual]]="","",COUNTIF(Weekly[[#This Row],[SVC_P]:[QDA_P]],FALSE))</f>
        <v>0</v>
      </c>
      <c r="AN226" s="36">
        <f>IF(AND(Weekly[[#This Row],[BF V Odds]]&gt;$BO$6,Weekly[[#This Row],[BF V Odds]] &lt; $BO$7),Weekly[[#This Row],[BF V Odds]],"")</f>
        <v>5.3</v>
      </c>
      <c r="AO226" s="36" t="str">
        <f>IF(AND(Weekly[[#This Row],[BF H Odds]]&gt;$BO$6, Weekly[[#This Row],[BF H Odds]] &lt; $BO$7),Weekly[[#This Row],[BF H Odds]],"")</f>
        <v/>
      </c>
      <c r="AP226" s="37">
        <f>IF(AND(Weekly[[#This Row],[V Odds &lt;]]="",Weekly[[#This Row],[H Odds &lt;]]=""),AP225,IF(AND(Weekly[[#This Row],[H Odds &lt;]]&lt;&gt;"",Weekly[[#This Row],[SVC_P]]=TRUE,Weekly[[#This Row],[Actual]]=TRUE),AP225+Weekly[[#This Row],[H Odds &lt;]]-1,IF(AND(Weekly[[#This Row],[V Odds &lt;]]&lt;&gt;"",Weekly[[#This Row],[SVC_P]]=FALSE,Weekly[[#This Row],[Actual]]=FALSE),AP225+Weekly[[#This Row],[V Odds &lt;]]-1,IF(AND(Weekly[[#This Row],[V Odds &lt;]]&lt;&gt;"",Weekly[[#This Row],[SVC_P]]=FALSE,Weekly[[#This Row],[Actual]]=TRUE),AP225-1,IF(AND(Weekly[[#This Row],[H Odds &lt;]]&lt;&gt;"",Weekly[[#This Row],[SVC_P]]=TRUE,Weekly[[#This Row],[Actual]]=FALSE),AP225-1,AP225)))))</f>
        <v>67.830000000000013</v>
      </c>
      <c r="AQ226" s="37">
        <f>IF(AND(Weekly[[#This Row],[V Odds &lt;]]="",Weekly[[#This Row],[H Odds &lt;]]=""),AQ225,IF(AND(Weekly[[#This Row],[H Odds &lt;]]&lt;&gt;"",Weekly[[#This Row],[ADBC_P]]=TRUE,Weekly[[#This Row],[Actual]]=TRUE),AQ225+Weekly[[#This Row],[H Odds &lt;]]-1,IF(AND(Weekly[[#This Row],[V Odds &lt;]]&lt;&gt;"",Weekly[[#This Row],[ADBC_P]]=FALSE,Weekly[[#This Row],[Actual]]=FALSE),AQ225+Weekly[[#This Row],[V Odds &lt;]]-1,IF(AND(Weekly[[#This Row],[V Odds &lt;]]&lt;&gt;"",Weekly[[#This Row],[ADBC_P]]=FALSE,Weekly[[#This Row],[Actual]]=TRUE),AQ225-1,IF(AND(Weekly[[#This Row],[H Odds &lt;]]&lt;&gt;"",Weekly[[#This Row],[ADBC_P]]=TRUE,Weekly[[#This Row],[Actual]]=FALSE),AQ225-1,AQ225)))))</f>
        <v>53.879999999999995</v>
      </c>
      <c r="AR226" s="37">
        <f>IF(AND(Weekly[[#This Row],[V Odds &lt;]]="",Weekly[[#This Row],[H Odds &lt;]]=""),AR225,IF(AND(Weekly[[#This Row],[H Odds &lt;]]&lt;&gt;"",Weekly[[#This Row],[RFC_P]]=TRUE,Weekly[[#This Row],[Actual]]=TRUE),AR225+Weekly[[#This Row],[H Odds &lt;]]-1,IF(AND(Weekly[[#This Row],[V Odds &lt;]]&lt;&gt;"",Weekly[[#This Row],[RFC_P]]=FALSE,Weekly[[#This Row],[Actual]]=FALSE),AR225+Weekly[[#This Row],[V Odds &lt;]]-1,IF(AND(Weekly[[#This Row],[V Odds &lt;]]&lt;&gt;"",Weekly[[#This Row],[RFC_P]]=FALSE,Weekly[[#This Row],[Actual]]=TRUE),AR225-1,IF(AND(Weekly[[#This Row],[H Odds &lt;]]&lt;&gt;"",Weekly[[#This Row],[RFC_P]]=TRUE,Weekly[[#This Row],[Actual]]=FALSE),AR225-1,AR225)))))</f>
        <v>49.14</v>
      </c>
      <c r="AS226" s="37">
        <f>IF(AND(Weekly[[#This Row],[V Odds &lt;]]="",Weekly[[#This Row],[H Odds &lt;]]=""),AS225,IF(AND(Weekly[[#This Row],[H Odds &lt;]]&lt;&gt;"",Weekly[[#This Row],[GBC_P]]=TRUE,Weekly[[#This Row],[Actual]]=TRUE),AS225+Weekly[[#This Row],[H Odds &lt;]]-1,IF(AND(Weekly[[#This Row],[V Odds &lt;]]&lt;&gt;"",Weekly[[#This Row],[GBC_P]]=FALSE,Weekly[[#This Row],[Actual]]=FALSE),AS225+Weekly[[#This Row],[V Odds &lt;]]-1,IF(AND(Weekly[[#This Row],[V Odds &lt;]]&lt;&gt;"",Weekly[[#This Row],[GBC_P]]=FALSE,Weekly[[#This Row],[Actual]]=TRUE),AS225-1,IF(AND(Weekly[[#This Row],[H Odds &lt;]]&lt;&gt;"",Weekly[[#This Row],[GBC_P]]=TRUE,Weekly[[#This Row],[Actual]]=FALSE),AS225-1,AS225)))))</f>
        <v>48.58</v>
      </c>
      <c r="AT226" s="37">
        <f>IF(AND(Weekly[[#This Row],[V Odds &lt;]]="",Weekly[[#This Row],[H Odds &lt;]]=""),AT225,IF(AND(Weekly[[#This Row],[H Odds &lt;]]&lt;&gt;"",Weekly[[#This Row],[HGBC_P]]=TRUE,Weekly[[#This Row],[Actual]]=TRUE),AT225+Weekly[[#This Row],[H Odds &lt;]]-1,IF(AND(Weekly[[#This Row],[V Odds &lt;]]&lt;&gt;"",Weekly[[#This Row],[HGBC_P]]=FALSE,Weekly[[#This Row],[Actual]]=FALSE),AT225+Weekly[[#This Row],[V Odds &lt;]]-1,IF(AND(Weekly[[#This Row],[V Odds &lt;]]&lt;&gt;"",Weekly[[#This Row],[HGBC_P]]=FALSE,Weekly[[#This Row],[Actual]]=TRUE),AT225-1,IF(AND(Weekly[[#This Row],[H Odds &lt;]]&lt;&gt;"",Weekly[[#This Row],[HGBC_P]]=TRUE,Weekly[[#This Row],[Actual]]=FALSE),AT225-1,AT225)))))</f>
        <v>49.209999999999994</v>
      </c>
      <c r="AU226" s="37">
        <f>IF(AND(Weekly[[#This Row],[V Odds &lt;]]="",Weekly[[#This Row],[H Odds &lt;]]=""),AU225,IF(AND(Weekly[[#This Row],[H Odds &lt;]]&lt;&gt;"",Weekly[[#This Row],[XGB_P]]=TRUE,Weekly[[#This Row],[Actual]]=TRUE),AU225+Weekly[[#This Row],[H Odds &lt;]]-1,IF(AND(Weekly[[#This Row],[V Odds &lt;]]&lt;&gt;"",Weekly[[#This Row],[XGB_P]]=FALSE,Weekly[[#This Row],[Actual]]=FALSE),AU225+Weekly[[#This Row],[V Odds &lt;]]-1,IF(AND(Weekly[[#This Row],[V Odds &lt;]]&lt;&gt;"",Weekly[[#This Row],[XGB_P]]=FALSE,Weekly[[#This Row],[Actual]]=TRUE),AU225-1,IF(AND(Weekly[[#This Row],[H Odds &lt;]]&lt;&gt;"",Weekly[[#This Row],[XGB_P]]=TRUE,Weekly[[#This Row],[Actual]]=FALSE),AU225-1,AU225)))))</f>
        <v>52.510000000000005</v>
      </c>
      <c r="AV226" s="37">
        <f>IF(AND(Weekly[[#This Row],[V Odds &lt;]]="",Weekly[[#This Row],[H Odds &lt;]]=""),AV225,IF(AND(Weekly[[#This Row],[H Odds &lt;]]&lt;&gt;"",Weekly[[#This Row],[QDA_P]]=TRUE,Weekly[[#This Row],[Actual]]=TRUE),AV225+Weekly[[#This Row],[H Odds &lt;]]-1,IF(AND(Weekly[[#This Row],[V Odds &lt;]]&lt;&gt;"",Weekly[[#This Row],[QDA_P]]=FALSE,Weekly[[#This Row],[Actual]]=FALSE),AV225+Weekly[[#This Row],[V Odds &lt;]]-1,IF(AND(Weekly[[#This Row],[V Odds &lt;]]&lt;&gt;"",Weekly[[#This Row],[QDA_P]]=FALSE,Weekly[[#This Row],[Actual]]=TRUE),AV225-1,IF(AND(Weekly[[#This Row],[H Odds &lt;]]&lt;&gt;"",Weekly[[#This Row],[QDA_P]]=TRUE,Weekly[[#This Row],[Actual]]=FALSE),AV225-1,AV225)))))</f>
        <v>49.949999999999989</v>
      </c>
      <c r="AW226" s="37">
        <f>IF(AND(Weekly[[#This Row],[H Odds &lt;]]="",Weekly[[#This Row],[V Odds &lt;]]=""),AW225,IF(AND(Weekly[[#This Row],[KNC_P]]=Weekly[[#This Row],[Actual]],Weekly[[#This Row],[KNC_P]]=TRUE),AW225+Weekly[[#This Row],[BF H Odds]]-1,IF(AND(Weekly[[#This Row],[KNC_P]]=Weekly[[#This Row],[Actual]],Weekly[[#This Row],[KNC_P]]=FALSE),AW225+Weekly[[#This Row],[BF V Odds]]-1,AW225-1)))</f>
        <v>46.790000000000006</v>
      </c>
      <c r="AX226" s="37">
        <f>IF(AND(Weekly[[#This Row],[V Odds &lt;]]="",Weekly[[#This Row],[H Odds &lt;]]=""),AX225,IF(AND(Weekly[[#This Row],[V Odds &lt;]]&lt;&gt;"",Weekly[[#This Row],[FALSES]]&gt;0,Weekly[[#This Row],[Actual]]=FALSE),AX225+Weekly[[#This Row],[V Odds &lt;]]-1,IF(AND(Weekly[[#This Row],[H Odds &lt;]]&lt;&gt;"",Weekly[[#This Row],[TRUES]]&gt;0,Weekly[[#This Row],[Actual]]=TRUE),AX225+Weekly[[#This Row],[H Odds &lt;]]-1,IF(AND(Weekly[[#This Row],[V Odds &lt;]]&lt;&gt;"",Weekly[[#This Row],[FALSES]]=0),AX225,IF(AND(Weekly[[#This Row],[H Odds &lt;]]&lt;&gt;"",Weekly[[#This Row],[TRUES]]=0),AX225,AX225-1)))))</f>
        <v>72.599999999999994</v>
      </c>
      <c r="AY226" s="37">
        <f>IF(AND(Weekly[[#This Row],[V Odds &lt;]]="",Weekly[[#This Row],[H Odds &lt;]]=""),AY225,IF(AND(Weekly[[#This Row],[V Odds &lt;]]&lt;&gt;"",Weekly[[#This Row],[FALSES]]&gt;0,Weekly[[#This Row],[Actual]]=FALSE),AY225+((Weekly[[#This Row],[V Odds &lt;]]-1)*0.92),IF(AND(Weekly[[#This Row],[H Odds &lt;]]&lt;&gt;"",Weekly[[#This Row],[TRUES]]&gt;0,Weekly[[#This Row],[Actual]]=TRUE),AY225+((Weekly[[#This Row],[H Odds &lt;]]-1)*0.92),IF(AND(Weekly[[#This Row],[V Odds &lt;]]&lt;&gt;"",Weekly[[#This Row],[FALSES]]=0),AY225,IF(AND(Weekly[[#This Row],[H Odds &lt;]]&lt;&gt;"",Weekly[[#This Row],[TRUES]]=0),AY225,AY225-1)))))</f>
        <v>67.512000000000015</v>
      </c>
      <c r="AZ226" s="37">
        <f>IF(AND(Weekly[[#This Row],[V Odds &lt;]]="",Weekly[[#This Row],[H Odds &lt;]]=""),AZ225,IF(AND(Weekly[[#This Row],[V Odds &lt;]]&lt;&gt;"",Weekly[[#This Row],[Actual]]=FALSE),AZ225+Weekly[[#This Row],[V Odds &lt;]]-1,IF(AND(Weekly[[#This Row],[H Odds &lt;]]&lt;&gt;"",Weekly[[#This Row],[Actual]]=TRUE),AZ225+Weekly[[#This Row],[H Odds &lt;]]-1,AZ225-1)))</f>
        <v>70.569999999999993</v>
      </c>
      <c r="BA226" s="38">
        <f>IF(Weekly[[#This Row],[H Odds &lt;]]="",BA225,IF(AND(Weekly[[#This Row],[H Odds &lt;]]&lt;&gt;"",Weekly[[#This Row],[SVC_P]]=TRUE,Weekly[[#This Row],[Actual]]=TRUE),BA225+Weekly[[#This Row],[H Odds &lt;]]-1,IF(AND(Weekly[[#This Row],[H Odds &lt;]]&lt;&gt;"",Weekly[[#This Row],[SVC_P]]=TRUE,Weekly[[#This Row],[Actual]]=FALSE),BA225-1,BA225)))</f>
        <v>62.789999999999992</v>
      </c>
      <c r="BB226" s="38">
        <f>IF(Weekly[[#This Row],[H Odds &lt;]]="",BB225,IF(AND(Weekly[[#This Row],[H Odds &lt;]]&lt;&gt;"",Weekly[[#This Row],[ADBC_P]]=TRUE,Weekly[[#This Row],[Actual]]=TRUE),BB225+Weekly[[#This Row],[H Odds &lt;]]-1,IF(AND(Weekly[[#This Row],[H Odds &lt;]]&lt;&gt;"",Weekly[[#This Row],[ADBC_P]]=TRUE,Weekly[[#This Row],[Actual]]=FALSE),BB225-1,BB225)))</f>
        <v>47.559999999999995</v>
      </c>
      <c r="BC226" s="38">
        <f>IF(Weekly[[#This Row],[H Odds &lt;]]="",BC225,IF(AND(Weekly[[#This Row],[H Odds &lt;]]&lt;&gt;"",Weekly[[#This Row],[RFC_P]]=TRUE,Weekly[[#This Row],[Actual]]=TRUE),BC225+Weekly[[#This Row],[H Odds &lt;]]-1,IF(AND(Weekly[[#This Row],[H Odds &lt;]]&lt;&gt;"",Weekly[[#This Row],[RFC_P]]=TRUE,Weekly[[#This Row],[Actual]]=FALSE),BC225-1,BC225)))</f>
        <v>46.309999999999995</v>
      </c>
      <c r="BD226" s="38">
        <f>IF(Weekly[[#This Row],[H Odds &lt;]]="",BD225,IF(AND(Weekly[[#This Row],[H Odds &lt;]]&lt;&gt;"",Weekly[[#This Row],[GBC_P]]=TRUE,Weekly[[#This Row],[Actual]]=TRUE),BD225+Weekly[[#This Row],[H Odds &lt;]]-1,IF(AND(Weekly[[#This Row],[H Odds &lt;]]&lt;&gt;"",Weekly[[#This Row],[GBC_P]]=TRUE,Weekly[[#This Row],[Actual]]=FALSE),BD225-1,BD225)))</f>
        <v>47.26</v>
      </c>
      <c r="BE226" s="38">
        <f>IF(Weekly[[#This Row],[H Odds &lt;]]="",BE225,IF(AND(Weekly[[#This Row],[H Odds &lt;]]&lt;&gt;"",Weekly[[#This Row],[HGBC_P]]=TRUE,Weekly[[#This Row],[Actual]]=TRUE),BE225+Weekly[[#This Row],[H Odds &lt;]]-1,IF(AND(Weekly[[#This Row],[H Odds &lt;]]&lt;&gt;"",Weekly[[#This Row],[HGBC_P]]=TRUE,Weekly[[#This Row],[Actual]]=FALSE),BE225-1,BE225)))</f>
        <v>50.609999999999992</v>
      </c>
      <c r="BF226" s="38">
        <f>IF(Weekly[[#This Row],[H Odds &lt;]]="",BF225,IF(AND(Weekly[[#This Row],[H Odds &lt;]]&lt;&gt;"",Weekly[[#This Row],[XGB_P]]=TRUE,Weekly[[#This Row],[Actual]]=TRUE),BF225+Weekly[[#This Row],[H Odds &lt;]]-1,IF(AND(Weekly[[#This Row],[H Odds &lt;]]&lt;&gt;"",Weekly[[#This Row],[XGB_P]]=TRUE,Weekly[[#This Row],[Actual]]=FALSE),BF225-1,BF225)))</f>
        <v>50.78</v>
      </c>
      <c r="BG226" s="38">
        <f>IF(Weekly[[#This Row],[H Odds &lt;]]="",BG225,IF(AND(Weekly[[#This Row],[H Odds &lt;]]&lt;&gt;"",Weekly[[#This Row],[QDA_P]]=TRUE,Weekly[[#This Row],[Actual]]=TRUE),BG225+Weekly[[#This Row],[H Odds &lt;]]-1,IF(AND(Weekly[[#This Row],[H Odds &lt;]]&lt;&gt;"",Weekly[[#This Row],[QDA_P]]=TRUE,Weekly[[#This Row],[Actual]]=FALSE),BG225-1,BG225)))</f>
        <v>46.279999999999994</v>
      </c>
      <c r="BH226" s="38">
        <f>IF(Weekly[[#This Row],[H Odds &lt;]]="",BH225,IF(AND(Weekly[[#This Row],[H Odds &lt;]]&lt;&gt;"",Weekly[[#This Row],[KNC_P]]=TRUE,Weekly[[#This Row],[Actual]]=TRUE),BH225+Weekly[[#This Row],[H Odds &lt;]]-1,IF(AND(Weekly[[#This Row],[H Odds &lt;]]&lt;&gt;"",Weekly[[#This Row],[KNC_P]]=TRUE,Weekly[[#This Row],[Actual]]=FALSE),BH225-1,BH225)))</f>
        <v>44.599999999999994</v>
      </c>
      <c r="BI226" s="38">
        <f>IF(Weekly[[#This Row],[H Odds &lt;]]="",BI225,IF(AND(Weekly[[#This Row],[H Odds &lt;]]&lt;&gt;"",Weekly[[#This Row],[TRUES]]&gt;0,Weekly[[#This Row],[Actual]]=TRUE),BI225+Weekly[[#This Row],[H Odds &lt;]]-1,IF(AND(Weekly[[#This Row],[H Odds &lt;]]&lt;&gt;"",Weekly[[#This Row],[TRUES]]=0),BI225,BI225-1)))</f>
        <v>62.789999999999992</v>
      </c>
      <c r="BJ226" s="38">
        <f>IF(Weekly[[#This Row],[H Odds &lt;]]="",BJ225,IF(AND(Weekly[[#This Row],[H Odds &lt;]]&lt;&gt;"",Weekly[[#This Row],[Actual]]=TRUE),BJ225+Weekly[[#This Row],[H Odds &lt;]]-1,IF(AND(Weekly[[#This Row],[H Odds &lt;]]&lt;&gt;"",Weekly[[#This Row],[Actual]]=FALSE),BJ225-1,BJ225)))</f>
        <v>61.789999999999992</v>
      </c>
      <c r="BK226" s="58">
        <f>IF(AND(Weekly[[#This Row],[TRUES]]&gt;4,Weekly[[#This Row],[Actual]]=TRUE),BK225+Weekly[[#This Row],[BF H Odds]]-1,IF(AND(Weekly[[#This Row],[FALSES]]&gt;4,Weekly[[#This Row],[Actual]]=FALSE),BK225+Weekly[[#This Row],[BF V Odds]]-1,IF(AND(Weekly[[#This Row],[TRUES]]&gt;4,Weekly[[#This Row],[Actual]]=FALSE),BK225-1,IF(AND(Weekly[[#This Row],[FALSES]]&gt;4,Weekly[[#This Row],[Actual]]=TRUE),BK225-1,BK225))))</f>
        <v>35.580000000000034</v>
      </c>
      <c r="BL226" s="58">
        <f>IF(AND(Weekly[[#This Row],[TRUES]]&gt;5,Weekly[[#This Row],[Actual]]=TRUE),BL225+Weekly[[#This Row],[BF H Odds]]-1,IF(AND(Weekly[[#This Row],[FALSES]]&gt;5,Weekly[[#This Row],[Actual]]=FALSE),BL225+Weekly[[#This Row],[BF V Odds]]-1,IF(AND(Weekly[[#This Row],[TRUES]]&gt;5,Weekly[[#This Row],[Actual]]=FALSE),BL225-1,IF(AND(Weekly[[#This Row],[FALSES]]&gt;5,Weekly[[#This Row],[Actual]]=TRUE),BL225-1,BL225))))</f>
        <v>42.470000000000027</v>
      </c>
      <c r="BM226" s="58">
        <f>IF(AND(Weekly[[#This Row],[TRUES]]&gt;6,Weekly[[#This Row],[Actual]]=TRUE),BM225+Weekly[[#This Row],[BF H Odds]]-1,IF(AND(Weekly[[#This Row],[FALSES]]&gt;6,Weekly[[#This Row],[Actual]]=FALSE),BM225+Weekly[[#This Row],[BF V Odds]]-1,IF(AND(Weekly[[#This Row],[TRUES]]&gt;6,Weekly[[#This Row],[Actual]]=FALSE),BM225-1,IF(AND(Weekly[[#This Row],[FALSES]]&gt;6,Weekly[[#This Row],[Actual]]=TRUE),BM225-1,BM225))))</f>
        <v>48.320000000000014</v>
      </c>
    </row>
    <row r="227" spans="1:65" x14ac:dyDescent="0.25">
      <c r="A227" s="34"/>
      <c r="B227" s="10">
        <v>44271</v>
      </c>
      <c r="C227" s="33" t="s">
        <v>28</v>
      </c>
      <c r="D227" s="15" t="s">
        <v>14</v>
      </c>
      <c r="E227" t="b">
        <v>1</v>
      </c>
      <c r="F227" t="b">
        <v>1</v>
      </c>
      <c r="G227" t="b">
        <v>1</v>
      </c>
      <c r="H227" t="b">
        <v>1</v>
      </c>
      <c r="I227" t="b">
        <v>1</v>
      </c>
      <c r="J227" t="b">
        <v>1</v>
      </c>
      <c r="K227" t="b">
        <v>1</v>
      </c>
      <c r="L227" t="b">
        <v>1</v>
      </c>
      <c r="O227" t="str">
        <f>IF(Weekly[[#This Row],[H/V]]="H",Weekly[[#This Row],[BF H Odds]],IF(Weekly[[#This Row],[H/V]]="V",Weekly[[#This Row],[BF V Odds]],""))</f>
        <v/>
      </c>
      <c r="P227" t="b">
        <v>1</v>
      </c>
      <c r="R227" s="35">
        <f>IFERROR(IF(Weekly[[#This Row],[Won Bet?]]="yes",R226+(Weekly[[#This Row],[BF Odds]]*Weekly[[#This Row],[BF Stake]])-Weekly[[#This Row],[BF Stake]],R226-Weekly[[#This Row],[BF Stake]]),R226)</f>
        <v>185.15</v>
      </c>
      <c r="S227" s="9">
        <f>IFERROR(IF(Weekly[[#This Row],[Won Bet?]]="yes",S226+(((Weekly[[#This Row],[BF Odds]]*Weekly[[#This Row],[BF Stake]])-Weekly[[#This Row],[BF Stake]])*0.95),S226-Weekly[[#This Row],[BF Stake]]),S226)</f>
        <v>178.89250000000004</v>
      </c>
      <c r="T227" s="13">
        <v>3.4</v>
      </c>
      <c r="U227" s="13">
        <v>1.41</v>
      </c>
      <c r="V227" s="24">
        <f>IF(Weekly[[#This Row],[Actual]]="","",IF(AND(Weekly[[#This Row],[SVC_P]]=Weekly[[#This Row],[Actual]],Weekly[[#This Row],[SVC_P]]=TRUE),V226+Weekly[[#This Row],[BF H Odds]]-1,IF(AND(Weekly[[#This Row],[SVC_P]]=Weekly[[#This Row],[Actual]],Weekly[[#This Row],[SVC_P]]=FALSE),V226+Weekly[[#This Row],[BF V Odds]]-1,V226-1)))</f>
        <v>67.070000000000022</v>
      </c>
      <c r="W227" s="24">
        <f>IF(Weekly[[#This Row],[Actual]]="","",IF(AND(Weekly[[#This Row],[SVC_P]]=FALSE,Weekly[[#This Row],[Actual]]=TRUE),W226+Weekly[[#This Row],[BF H Odds]]-1,IF(AND(Weekly[[#This Row],[SVC_P]]=TRUE,Weekly[[#This Row],[Actual]]=FALSE,),W226+Weekly[[#This Row],[BF V Odds]]-1,W226-1)))</f>
        <v>-174.3</v>
      </c>
      <c r="X227" s="24">
        <f>IF(Weekly[[#This Row],[Actual]]="","",IF(AND(Weekly[[#This Row],[ADBC_P]]=Weekly[[#This Row],[Actual]],Weekly[[#This Row],[ADBC_P]]=TRUE),X226+Weekly[[#This Row],[BF H Odds]]-1,IF(AND(Weekly[[#This Row],[ADBC_P]]=Weekly[[#This Row],[Actual]],Weekly[[#This Row],[ADBC_P]]=FALSE),X226+Weekly[[#This Row],[BF V Odds]]-1,X226-1)))</f>
        <v>45.520000000000024</v>
      </c>
      <c r="Y227" s="24">
        <f>IF(Weekly[[#This Row],[Actual]]="","",IF(AND(Weekly[[#This Row],[ADBC_P]]=FALSE,Weekly[[#This Row],[Actual]]=TRUE),Y226+Weekly[[#This Row],[BF H Odds]]-1,IF(AND(Weekly[[#This Row],[ADBC_P]]=TRUE,Weekly[[#This Row],[Actual]]=FALSE),Y226+Weekly[[#This Row],[BF V Odds]]-1,Y226-1)))</f>
        <v>31.119999999999997</v>
      </c>
      <c r="Z227" s="24">
        <f>IF(Weekly[[#This Row],[Actual]]="","",IF(AND(Weekly[[#This Row],[RFC_P]]=Weekly[[#This Row],[Actual]],Weekly[[#This Row],[RFC_P]]=TRUE),Z226+Weekly[[#This Row],[BF H Odds]]-1,IF(AND(Weekly[[#This Row],[RFC_P]]=Weekly[[#This Row],[Actual]],Weekly[[#This Row],[RFC_P]]=FALSE),Z226+Weekly[[#This Row],[BF V Odds]]-1,Z226-1)))</f>
        <v>33.820000000000036</v>
      </c>
      <c r="AA227" s="24">
        <f>IF(Weekly[[#This Row],[Actual]]="","",IF(AND(Weekly[[#This Row],[RFC_P]]=FALSE,Weekly[[#This Row],[Actual]]=TRUE),AA226+Weekly[[#This Row],[BF H Odds]]-1,IF(AND(Weekly[[#This Row],[RFC_P]]=TRUE,Weekly[[#This Row],[Actual]]=FALSE),AA226+Weekly[[#This Row],[BF V Odds]]-1,AA226-1)))</f>
        <v>42.819999999999993</v>
      </c>
      <c r="AB227" s="24">
        <f>IF(Weekly[[#This Row],[Actual]]="","",IF(AND(Weekly[[#This Row],[GBC_P]]=Weekly[[#This Row],[Actual]],Weekly[[#This Row],[GBC_P]]=TRUE),AB226+Weekly[[#This Row],[BF H Odds]]-1,IF(AND(Weekly[[#This Row],[GBC_P]]=Weekly[[#This Row],[Actual]],Weekly[[#This Row],[GBC_P]]=FALSE),AB226+Weekly[[#This Row],[BF V Odds]]-1,AB226-1)))</f>
        <v>32.88000000000001</v>
      </c>
      <c r="AC227" s="24">
        <f>IF(Weekly[[#This Row],[Actual]]="","",IF(AND(Weekly[[#This Row],[GBC_P]]=FALSE,Weekly[[#This Row],[Actual]]=TRUE),AC226+Weekly[[#This Row],[BF H Odds]]-1,IF(AND(Weekly[[#This Row],[GBC_P]]=TRUE,Weekly[[#This Row],[Actual]]=FALSE),AC226+Weekly[[#This Row],[BF V Odds]]-1,AC226-1)))</f>
        <v>43.76</v>
      </c>
      <c r="AD227" s="24">
        <f>IF(Weekly[[#This Row],[Actual]]="","",IF(AND(Weekly[[#This Row],[HGBC_P]]=Weekly[[#This Row],[Actual]],Weekly[[#This Row],[HGBC_P]]=TRUE),AD226+Weekly[[#This Row],[BF H Odds]]-1,IF(AND(Weekly[[#This Row],[HGBC_P]]=Weekly[[#This Row],[Actual]],Weekly[[#This Row],[HGBC_P]]=FALSE),AD226+Weekly[[#This Row],[BF V Odds]]-1,AD226-1)))</f>
        <v>33.960000000000043</v>
      </c>
      <c r="AE227" s="24">
        <f>IF(Weekly[[#This Row],[Actual]]="","",IF(AND(Weekly[[#This Row],[HGBC_P]]=FALSE,Weekly[[#This Row],[Actual]]=TRUE),AE226+Weekly[[#This Row],[BF H Odds]]-1,IF(AND(Weekly[[#This Row],[HGBC_P]]=TRUE,Weekly[[#This Row],[Actual]]=FALSE),AE226+Weekly[[#This Row],[BF V Odds]]-1,AE226-1)))</f>
        <v>42.68</v>
      </c>
      <c r="AF227" s="24">
        <f>IF(Weekly[[#This Row],[Actual]]="","",IF(AND(Weekly[[#This Row],[XGB_P]]=Weekly[[#This Row],[Actual]],Weekly[[#This Row],[XGB_P]]=TRUE),AF226+Weekly[[#This Row],[BF H Odds]]-1,IF(AND(Weekly[[#This Row],[XGB_P]]=Weekly[[#This Row],[Actual]],Weekly[[#This Row],[XGB_P]]=FALSE),AF226+Weekly[[#This Row],[BF V Odds]]-1,AF226-1)))</f>
        <v>42.900000000000027</v>
      </c>
      <c r="AG227" s="24">
        <f>IF(Weekly[[#This Row],[Actual]]="","",IF(AND(Weekly[[#This Row],[XGB_P]]=FALSE,Weekly[[#This Row],[Actual]]=TRUE),AG226+Weekly[[#This Row],[BF H Odds]]-1,IF(AND(Weekly[[#This Row],[XGB_P]]=TRUE,Weekly[[#This Row],[Actual]]=FALSE),AG226+Weekly[[#This Row],[BF V Odds]]-1,AG226-1)))</f>
        <v>33.739999999999995</v>
      </c>
      <c r="AH227" s="24">
        <f>IF(Weekly[[#This Row],[Actual]]="","",IF(AND(Weekly[[#This Row],[QDA_P]]=Weekly[[#This Row],[Actual]],Weekly[[#This Row],[QDA_P]]=TRUE),AH226+Weekly[[#This Row],[BF H Odds]]-1,IF(AND(Weekly[[#This Row],[QDA_P]]=Weekly[[#This Row],[Actual]],Weekly[[#This Row],[QDA_P]]=FALSE),AH226+Weekly[[#This Row],[BF V Odds]]-1,AH226-1)))</f>
        <v>18.210000000000012</v>
      </c>
      <c r="AI227" s="24">
        <f>IF(Weekly[[#This Row],[Actual]]="","",IF(AND(Weekly[[#This Row],[QDA_P]]=FALSE,Weekly[[#This Row],[Actual]]=TRUE),AI226+Weekly[[#This Row],[BF H Odds]]-1,IF(AND(Weekly[[#This Row],[QDA_P]]=TRUE,Weekly[[#This Row],[Actual]]=FALSE),AI226+Weekly[[#This Row],[BF V Odds]]-1,AI226-1)))</f>
        <v>58.429999999999993</v>
      </c>
      <c r="AJ227" s="24">
        <f>IF(Weekly[[#This Row],[Actual]]="","",IF(AND(Weekly[[#This Row],[KNC_P]]=FALSE,Weekly[[#This Row],[Actual]]=TRUE),AJ226+Weekly[[#This Row],[BF H Odds]]-1,IF(AND(Weekly[[#This Row],[KNC_P]]=TRUE,Weekly[[#This Row],[Actual]]=FALSE),AJ226+Weekly[[#This Row],[BF V Odds]]-1,AJ226-1)))</f>
        <v>32.159999999999997</v>
      </c>
      <c r="AK227" s="24">
        <f>IF(Weekly[[#This Row],[Actual]]="","",IF(AND(Weekly[[#This Row],[KNC_P]]=FALSE,Weekly[[#This Row],[Actual]]=TRUE),AK226+Weekly[[#This Row],[BF H Odds]]-1,IF(AND(Weekly[[#This Row],[KNC_P]]=TRUE,Weekly[[#This Row],[Actual]]=FALSE),AK226+Weekly[[#This Row],[BF V Odds]]-1,AK226-1)))</f>
        <v>31.059999999999981</v>
      </c>
      <c r="AL227" s="30">
        <f>IF(Weekly[[#This Row],[Actual]]="","",COUNTIF(Weekly[[#This Row],[SVC_P]:[QDA_P]],TRUE))</f>
        <v>7</v>
      </c>
      <c r="AM227" s="30">
        <f>IF(Weekly[[#This Row],[Actual]]="","",COUNTIF(Weekly[[#This Row],[SVC_P]:[QDA_P]],FALSE))</f>
        <v>0</v>
      </c>
      <c r="AN227" s="36">
        <f>IF(AND(Weekly[[#This Row],[BF V Odds]]&gt;$BO$6,Weekly[[#This Row],[BF V Odds]] &lt; $BO$7),Weekly[[#This Row],[BF V Odds]],"")</f>
        <v>3.4</v>
      </c>
      <c r="AO227" s="36" t="str">
        <f>IF(AND(Weekly[[#This Row],[BF H Odds]]&gt;$BO$6, Weekly[[#This Row],[BF H Odds]] &lt; $BO$7),Weekly[[#This Row],[BF H Odds]],"")</f>
        <v/>
      </c>
      <c r="AP227" s="37">
        <f>IF(AND(Weekly[[#This Row],[V Odds &lt;]]="",Weekly[[#This Row],[H Odds &lt;]]=""),AP226,IF(AND(Weekly[[#This Row],[H Odds &lt;]]&lt;&gt;"",Weekly[[#This Row],[SVC_P]]=TRUE,Weekly[[#This Row],[Actual]]=TRUE),AP226+Weekly[[#This Row],[H Odds &lt;]]-1,IF(AND(Weekly[[#This Row],[V Odds &lt;]]&lt;&gt;"",Weekly[[#This Row],[SVC_P]]=FALSE,Weekly[[#This Row],[Actual]]=FALSE),AP226+Weekly[[#This Row],[V Odds &lt;]]-1,IF(AND(Weekly[[#This Row],[V Odds &lt;]]&lt;&gt;"",Weekly[[#This Row],[SVC_P]]=FALSE,Weekly[[#This Row],[Actual]]=TRUE),AP226-1,IF(AND(Weekly[[#This Row],[H Odds &lt;]]&lt;&gt;"",Weekly[[#This Row],[SVC_P]]=TRUE,Weekly[[#This Row],[Actual]]=FALSE),AP226-1,AP226)))))</f>
        <v>67.830000000000013</v>
      </c>
      <c r="AQ227" s="37">
        <f>IF(AND(Weekly[[#This Row],[V Odds &lt;]]="",Weekly[[#This Row],[H Odds &lt;]]=""),AQ226,IF(AND(Weekly[[#This Row],[H Odds &lt;]]&lt;&gt;"",Weekly[[#This Row],[ADBC_P]]=TRUE,Weekly[[#This Row],[Actual]]=TRUE),AQ226+Weekly[[#This Row],[H Odds &lt;]]-1,IF(AND(Weekly[[#This Row],[V Odds &lt;]]&lt;&gt;"",Weekly[[#This Row],[ADBC_P]]=FALSE,Weekly[[#This Row],[Actual]]=FALSE),AQ226+Weekly[[#This Row],[V Odds &lt;]]-1,IF(AND(Weekly[[#This Row],[V Odds &lt;]]&lt;&gt;"",Weekly[[#This Row],[ADBC_P]]=FALSE,Weekly[[#This Row],[Actual]]=TRUE),AQ226-1,IF(AND(Weekly[[#This Row],[H Odds &lt;]]&lt;&gt;"",Weekly[[#This Row],[ADBC_P]]=TRUE,Weekly[[#This Row],[Actual]]=FALSE),AQ226-1,AQ226)))))</f>
        <v>53.879999999999995</v>
      </c>
      <c r="AR227" s="37">
        <f>IF(AND(Weekly[[#This Row],[V Odds &lt;]]="",Weekly[[#This Row],[H Odds &lt;]]=""),AR226,IF(AND(Weekly[[#This Row],[H Odds &lt;]]&lt;&gt;"",Weekly[[#This Row],[RFC_P]]=TRUE,Weekly[[#This Row],[Actual]]=TRUE),AR226+Weekly[[#This Row],[H Odds &lt;]]-1,IF(AND(Weekly[[#This Row],[V Odds &lt;]]&lt;&gt;"",Weekly[[#This Row],[RFC_P]]=FALSE,Weekly[[#This Row],[Actual]]=FALSE),AR226+Weekly[[#This Row],[V Odds &lt;]]-1,IF(AND(Weekly[[#This Row],[V Odds &lt;]]&lt;&gt;"",Weekly[[#This Row],[RFC_P]]=FALSE,Weekly[[#This Row],[Actual]]=TRUE),AR226-1,IF(AND(Weekly[[#This Row],[H Odds &lt;]]&lt;&gt;"",Weekly[[#This Row],[RFC_P]]=TRUE,Weekly[[#This Row],[Actual]]=FALSE),AR226-1,AR226)))))</f>
        <v>49.14</v>
      </c>
      <c r="AS227" s="37">
        <f>IF(AND(Weekly[[#This Row],[V Odds &lt;]]="",Weekly[[#This Row],[H Odds &lt;]]=""),AS226,IF(AND(Weekly[[#This Row],[H Odds &lt;]]&lt;&gt;"",Weekly[[#This Row],[GBC_P]]=TRUE,Weekly[[#This Row],[Actual]]=TRUE),AS226+Weekly[[#This Row],[H Odds &lt;]]-1,IF(AND(Weekly[[#This Row],[V Odds &lt;]]&lt;&gt;"",Weekly[[#This Row],[GBC_P]]=FALSE,Weekly[[#This Row],[Actual]]=FALSE),AS226+Weekly[[#This Row],[V Odds &lt;]]-1,IF(AND(Weekly[[#This Row],[V Odds &lt;]]&lt;&gt;"",Weekly[[#This Row],[GBC_P]]=FALSE,Weekly[[#This Row],[Actual]]=TRUE),AS226-1,IF(AND(Weekly[[#This Row],[H Odds &lt;]]&lt;&gt;"",Weekly[[#This Row],[GBC_P]]=TRUE,Weekly[[#This Row],[Actual]]=FALSE),AS226-1,AS226)))))</f>
        <v>48.58</v>
      </c>
      <c r="AT227" s="37">
        <f>IF(AND(Weekly[[#This Row],[V Odds &lt;]]="",Weekly[[#This Row],[H Odds &lt;]]=""),AT226,IF(AND(Weekly[[#This Row],[H Odds &lt;]]&lt;&gt;"",Weekly[[#This Row],[HGBC_P]]=TRUE,Weekly[[#This Row],[Actual]]=TRUE),AT226+Weekly[[#This Row],[H Odds &lt;]]-1,IF(AND(Weekly[[#This Row],[V Odds &lt;]]&lt;&gt;"",Weekly[[#This Row],[HGBC_P]]=FALSE,Weekly[[#This Row],[Actual]]=FALSE),AT226+Weekly[[#This Row],[V Odds &lt;]]-1,IF(AND(Weekly[[#This Row],[V Odds &lt;]]&lt;&gt;"",Weekly[[#This Row],[HGBC_P]]=FALSE,Weekly[[#This Row],[Actual]]=TRUE),AT226-1,IF(AND(Weekly[[#This Row],[H Odds &lt;]]&lt;&gt;"",Weekly[[#This Row],[HGBC_P]]=TRUE,Weekly[[#This Row],[Actual]]=FALSE),AT226-1,AT226)))))</f>
        <v>49.209999999999994</v>
      </c>
      <c r="AU227" s="37">
        <f>IF(AND(Weekly[[#This Row],[V Odds &lt;]]="",Weekly[[#This Row],[H Odds &lt;]]=""),AU226,IF(AND(Weekly[[#This Row],[H Odds &lt;]]&lt;&gt;"",Weekly[[#This Row],[XGB_P]]=TRUE,Weekly[[#This Row],[Actual]]=TRUE),AU226+Weekly[[#This Row],[H Odds &lt;]]-1,IF(AND(Weekly[[#This Row],[V Odds &lt;]]&lt;&gt;"",Weekly[[#This Row],[XGB_P]]=FALSE,Weekly[[#This Row],[Actual]]=FALSE),AU226+Weekly[[#This Row],[V Odds &lt;]]-1,IF(AND(Weekly[[#This Row],[V Odds &lt;]]&lt;&gt;"",Weekly[[#This Row],[XGB_P]]=FALSE,Weekly[[#This Row],[Actual]]=TRUE),AU226-1,IF(AND(Weekly[[#This Row],[H Odds &lt;]]&lt;&gt;"",Weekly[[#This Row],[XGB_P]]=TRUE,Weekly[[#This Row],[Actual]]=FALSE),AU226-1,AU226)))))</f>
        <v>52.510000000000005</v>
      </c>
      <c r="AV227" s="37">
        <f>IF(AND(Weekly[[#This Row],[V Odds &lt;]]="",Weekly[[#This Row],[H Odds &lt;]]=""),AV226,IF(AND(Weekly[[#This Row],[H Odds &lt;]]&lt;&gt;"",Weekly[[#This Row],[QDA_P]]=TRUE,Weekly[[#This Row],[Actual]]=TRUE),AV226+Weekly[[#This Row],[H Odds &lt;]]-1,IF(AND(Weekly[[#This Row],[V Odds &lt;]]&lt;&gt;"",Weekly[[#This Row],[QDA_P]]=FALSE,Weekly[[#This Row],[Actual]]=FALSE),AV226+Weekly[[#This Row],[V Odds &lt;]]-1,IF(AND(Weekly[[#This Row],[V Odds &lt;]]&lt;&gt;"",Weekly[[#This Row],[QDA_P]]=FALSE,Weekly[[#This Row],[Actual]]=TRUE),AV226-1,IF(AND(Weekly[[#This Row],[H Odds &lt;]]&lt;&gt;"",Weekly[[#This Row],[QDA_P]]=TRUE,Weekly[[#This Row],[Actual]]=FALSE),AV226-1,AV226)))))</f>
        <v>49.949999999999989</v>
      </c>
      <c r="AW227" s="37">
        <f>IF(AND(Weekly[[#This Row],[H Odds &lt;]]="",Weekly[[#This Row],[V Odds &lt;]]=""),AW226,IF(AND(Weekly[[#This Row],[KNC_P]]=Weekly[[#This Row],[Actual]],Weekly[[#This Row],[KNC_P]]=TRUE),AW226+Weekly[[#This Row],[BF H Odds]]-1,IF(AND(Weekly[[#This Row],[KNC_P]]=Weekly[[#This Row],[Actual]],Weekly[[#This Row],[KNC_P]]=FALSE),AW226+Weekly[[#This Row],[BF V Odds]]-1,AW226-1)))</f>
        <v>47.2</v>
      </c>
      <c r="AX227" s="37">
        <f>IF(AND(Weekly[[#This Row],[V Odds &lt;]]="",Weekly[[#This Row],[H Odds &lt;]]=""),AX226,IF(AND(Weekly[[#This Row],[V Odds &lt;]]&lt;&gt;"",Weekly[[#This Row],[FALSES]]&gt;0,Weekly[[#This Row],[Actual]]=FALSE),AX226+Weekly[[#This Row],[V Odds &lt;]]-1,IF(AND(Weekly[[#This Row],[H Odds &lt;]]&lt;&gt;"",Weekly[[#This Row],[TRUES]]&gt;0,Weekly[[#This Row],[Actual]]=TRUE),AX226+Weekly[[#This Row],[H Odds &lt;]]-1,IF(AND(Weekly[[#This Row],[V Odds &lt;]]&lt;&gt;"",Weekly[[#This Row],[FALSES]]=0),AX226,IF(AND(Weekly[[#This Row],[H Odds &lt;]]&lt;&gt;"",Weekly[[#This Row],[TRUES]]=0),AX226,AX226-1)))))</f>
        <v>72.599999999999994</v>
      </c>
      <c r="AY227" s="37">
        <f>IF(AND(Weekly[[#This Row],[V Odds &lt;]]="",Weekly[[#This Row],[H Odds &lt;]]=""),AY226,IF(AND(Weekly[[#This Row],[V Odds &lt;]]&lt;&gt;"",Weekly[[#This Row],[FALSES]]&gt;0,Weekly[[#This Row],[Actual]]=FALSE),AY226+((Weekly[[#This Row],[V Odds &lt;]]-1)*0.92),IF(AND(Weekly[[#This Row],[H Odds &lt;]]&lt;&gt;"",Weekly[[#This Row],[TRUES]]&gt;0,Weekly[[#This Row],[Actual]]=TRUE),AY226+((Weekly[[#This Row],[H Odds &lt;]]-1)*0.92),IF(AND(Weekly[[#This Row],[V Odds &lt;]]&lt;&gt;"",Weekly[[#This Row],[FALSES]]=0),AY226,IF(AND(Weekly[[#This Row],[H Odds &lt;]]&lt;&gt;"",Weekly[[#This Row],[TRUES]]=0),AY226,AY226-1)))))</f>
        <v>67.512000000000015</v>
      </c>
      <c r="AZ227" s="37">
        <f>IF(AND(Weekly[[#This Row],[V Odds &lt;]]="",Weekly[[#This Row],[H Odds &lt;]]=""),AZ226,IF(AND(Weekly[[#This Row],[V Odds &lt;]]&lt;&gt;"",Weekly[[#This Row],[Actual]]=FALSE),AZ226+Weekly[[#This Row],[V Odds &lt;]]-1,IF(AND(Weekly[[#This Row],[H Odds &lt;]]&lt;&gt;"",Weekly[[#This Row],[Actual]]=TRUE),AZ226+Weekly[[#This Row],[H Odds &lt;]]-1,AZ226-1)))</f>
        <v>69.569999999999993</v>
      </c>
      <c r="BA227" s="38">
        <f>IF(Weekly[[#This Row],[H Odds &lt;]]="",BA226,IF(AND(Weekly[[#This Row],[H Odds &lt;]]&lt;&gt;"",Weekly[[#This Row],[SVC_P]]=TRUE,Weekly[[#This Row],[Actual]]=TRUE),BA226+Weekly[[#This Row],[H Odds &lt;]]-1,IF(AND(Weekly[[#This Row],[H Odds &lt;]]&lt;&gt;"",Weekly[[#This Row],[SVC_P]]=TRUE,Weekly[[#This Row],[Actual]]=FALSE),BA226-1,BA226)))</f>
        <v>62.789999999999992</v>
      </c>
      <c r="BB227" s="38">
        <f>IF(Weekly[[#This Row],[H Odds &lt;]]="",BB226,IF(AND(Weekly[[#This Row],[H Odds &lt;]]&lt;&gt;"",Weekly[[#This Row],[ADBC_P]]=TRUE,Weekly[[#This Row],[Actual]]=TRUE),BB226+Weekly[[#This Row],[H Odds &lt;]]-1,IF(AND(Weekly[[#This Row],[H Odds &lt;]]&lt;&gt;"",Weekly[[#This Row],[ADBC_P]]=TRUE,Weekly[[#This Row],[Actual]]=FALSE),BB226-1,BB226)))</f>
        <v>47.559999999999995</v>
      </c>
      <c r="BC227" s="38">
        <f>IF(Weekly[[#This Row],[H Odds &lt;]]="",BC226,IF(AND(Weekly[[#This Row],[H Odds &lt;]]&lt;&gt;"",Weekly[[#This Row],[RFC_P]]=TRUE,Weekly[[#This Row],[Actual]]=TRUE),BC226+Weekly[[#This Row],[H Odds &lt;]]-1,IF(AND(Weekly[[#This Row],[H Odds &lt;]]&lt;&gt;"",Weekly[[#This Row],[RFC_P]]=TRUE,Weekly[[#This Row],[Actual]]=FALSE),BC226-1,BC226)))</f>
        <v>46.309999999999995</v>
      </c>
      <c r="BD227" s="38">
        <f>IF(Weekly[[#This Row],[H Odds &lt;]]="",BD226,IF(AND(Weekly[[#This Row],[H Odds &lt;]]&lt;&gt;"",Weekly[[#This Row],[GBC_P]]=TRUE,Weekly[[#This Row],[Actual]]=TRUE),BD226+Weekly[[#This Row],[H Odds &lt;]]-1,IF(AND(Weekly[[#This Row],[H Odds &lt;]]&lt;&gt;"",Weekly[[#This Row],[GBC_P]]=TRUE,Weekly[[#This Row],[Actual]]=FALSE),BD226-1,BD226)))</f>
        <v>47.26</v>
      </c>
      <c r="BE227" s="38">
        <f>IF(Weekly[[#This Row],[H Odds &lt;]]="",BE226,IF(AND(Weekly[[#This Row],[H Odds &lt;]]&lt;&gt;"",Weekly[[#This Row],[HGBC_P]]=TRUE,Weekly[[#This Row],[Actual]]=TRUE),BE226+Weekly[[#This Row],[H Odds &lt;]]-1,IF(AND(Weekly[[#This Row],[H Odds &lt;]]&lt;&gt;"",Weekly[[#This Row],[HGBC_P]]=TRUE,Weekly[[#This Row],[Actual]]=FALSE),BE226-1,BE226)))</f>
        <v>50.609999999999992</v>
      </c>
      <c r="BF227" s="38">
        <f>IF(Weekly[[#This Row],[H Odds &lt;]]="",BF226,IF(AND(Weekly[[#This Row],[H Odds &lt;]]&lt;&gt;"",Weekly[[#This Row],[XGB_P]]=TRUE,Weekly[[#This Row],[Actual]]=TRUE),BF226+Weekly[[#This Row],[H Odds &lt;]]-1,IF(AND(Weekly[[#This Row],[H Odds &lt;]]&lt;&gt;"",Weekly[[#This Row],[XGB_P]]=TRUE,Weekly[[#This Row],[Actual]]=FALSE),BF226-1,BF226)))</f>
        <v>50.78</v>
      </c>
      <c r="BG227" s="38">
        <f>IF(Weekly[[#This Row],[H Odds &lt;]]="",BG226,IF(AND(Weekly[[#This Row],[H Odds &lt;]]&lt;&gt;"",Weekly[[#This Row],[QDA_P]]=TRUE,Weekly[[#This Row],[Actual]]=TRUE),BG226+Weekly[[#This Row],[H Odds &lt;]]-1,IF(AND(Weekly[[#This Row],[H Odds &lt;]]&lt;&gt;"",Weekly[[#This Row],[QDA_P]]=TRUE,Weekly[[#This Row],[Actual]]=FALSE),BG226-1,BG226)))</f>
        <v>46.279999999999994</v>
      </c>
      <c r="BH227" s="38">
        <f>IF(Weekly[[#This Row],[H Odds &lt;]]="",BH226,IF(AND(Weekly[[#This Row],[H Odds &lt;]]&lt;&gt;"",Weekly[[#This Row],[KNC_P]]=TRUE,Weekly[[#This Row],[Actual]]=TRUE),BH226+Weekly[[#This Row],[H Odds &lt;]]-1,IF(AND(Weekly[[#This Row],[H Odds &lt;]]&lt;&gt;"",Weekly[[#This Row],[KNC_P]]=TRUE,Weekly[[#This Row],[Actual]]=FALSE),BH226-1,BH226)))</f>
        <v>44.599999999999994</v>
      </c>
      <c r="BI227" s="38">
        <f>IF(Weekly[[#This Row],[H Odds &lt;]]="",BI226,IF(AND(Weekly[[#This Row],[H Odds &lt;]]&lt;&gt;"",Weekly[[#This Row],[TRUES]]&gt;0,Weekly[[#This Row],[Actual]]=TRUE),BI226+Weekly[[#This Row],[H Odds &lt;]]-1,IF(AND(Weekly[[#This Row],[H Odds &lt;]]&lt;&gt;"",Weekly[[#This Row],[TRUES]]=0),BI226,BI226-1)))</f>
        <v>62.789999999999992</v>
      </c>
      <c r="BJ227" s="38">
        <f>IF(Weekly[[#This Row],[H Odds &lt;]]="",BJ226,IF(AND(Weekly[[#This Row],[H Odds &lt;]]&lt;&gt;"",Weekly[[#This Row],[Actual]]=TRUE),BJ226+Weekly[[#This Row],[H Odds &lt;]]-1,IF(AND(Weekly[[#This Row],[H Odds &lt;]]&lt;&gt;"",Weekly[[#This Row],[Actual]]=FALSE),BJ226-1,BJ226)))</f>
        <v>61.789999999999992</v>
      </c>
      <c r="BK227" s="58">
        <f>IF(AND(Weekly[[#This Row],[TRUES]]&gt;4,Weekly[[#This Row],[Actual]]=TRUE),BK226+Weekly[[#This Row],[BF H Odds]]-1,IF(AND(Weekly[[#This Row],[FALSES]]&gt;4,Weekly[[#This Row],[Actual]]=FALSE),BK226+Weekly[[#This Row],[BF V Odds]]-1,IF(AND(Weekly[[#This Row],[TRUES]]&gt;4,Weekly[[#This Row],[Actual]]=FALSE),BK226-1,IF(AND(Weekly[[#This Row],[FALSES]]&gt;4,Weekly[[#This Row],[Actual]]=TRUE),BK226-1,BK226))))</f>
        <v>35.99000000000003</v>
      </c>
      <c r="BL227" s="58">
        <f>IF(AND(Weekly[[#This Row],[TRUES]]&gt;5,Weekly[[#This Row],[Actual]]=TRUE),BL226+Weekly[[#This Row],[BF H Odds]]-1,IF(AND(Weekly[[#This Row],[FALSES]]&gt;5,Weekly[[#This Row],[Actual]]=FALSE),BL226+Weekly[[#This Row],[BF V Odds]]-1,IF(AND(Weekly[[#This Row],[TRUES]]&gt;5,Weekly[[#This Row],[Actual]]=FALSE),BL226-1,IF(AND(Weekly[[#This Row],[FALSES]]&gt;5,Weekly[[#This Row],[Actual]]=TRUE),BL226-1,BL226))))</f>
        <v>42.880000000000024</v>
      </c>
      <c r="BM227" s="58">
        <f>IF(AND(Weekly[[#This Row],[TRUES]]&gt;6,Weekly[[#This Row],[Actual]]=TRUE),BM226+Weekly[[#This Row],[BF H Odds]]-1,IF(AND(Weekly[[#This Row],[FALSES]]&gt;6,Weekly[[#This Row],[Actual]]=FALSE),BM226+Weekly[[#This Row],[BF V Odds]]-1,IF(AND(Weekly[[#This Row],[TRUES]]&gt;6,Weekly[[#This Row],[Actual]]=FALSE),BM226-1,IF(AND(Weekly[[#This Row],[FALSES]]&gt;6,Weekly[[#This Row],[Actual]]=TRUE),BM226-1,BM226))))</f>
        <v>48.730000000000011</v>
      </c>
    </row>
    <row r="228" spans="1:65" x14ac:dyDescent="0.25">
      <c r="A228" s="34"/>
      <c r="B228" s="10">
        <v>44271</v>
      </c>
      <c r="C228" s="33" t="s">
        <v>34</v>
      </c>
      <c r="D228" s="15" t="s">
        <v>19</v>
      </c>
      <c r="E228" t="b">
        <v>1</v>
      </c>
      <c r="F228" t="b">
        <v>1</v>
      </c>
      <c r="G228" t="b">
        <v>1</v>
      </c>
      <c r="H228" t="b">
        <v>1</v>
      </c>
      <c r="I228" t="b">
        <v>1</v>
      </c>
      <c r="J228" t="b">
        <v>1</v>
      </c>
      <c r="K228" t="b">
        <v>1</v>
      </c>
      <c r="L228" t="b">
        <v>0</v>
      </c>
      <c r="O228" t="str">
        <f>IF(Weekly[[#This Row],[H/V]]="H",Weekly[[#This Row],[BF H Odds]],IF(Weekly[[#This Row],[H/V]]="V",Weekly[[#This Row],[BF V Odds]],""))</f>
        <v/>
      </c>
      <c r="P228" t="b">
        <v>1</v>
      </c>
      <c r="R228" s="35">
        <f>IFERROR(IF(Weekly[[#This Row],[Won Bet?]]="yes",R227+(Weekly[[#This Row],[BF Odds]]*Weekly[[#This Row],[BF Stake]])-Weekly[[#This Row],[BF Stake]],R227-Weekly[[#This Row],[BF Stake]]),R227)</f>
        <v>185.15</v>
      </c>
      <c r="S228" s="9">
        <f>IFERROR(IF(Weekly[[#This Row],[Won Bet?]]="yes",S227+(((Weekly[[#This Row],[BF Odds]]*Weekly[[#This Row],[BF Stake]])-Weekly[[#This Row],[BF Stake]])*0.95),S227-Weekly[[#This Row],[BF Stake]]),S227)</f>
        <v>178.89250000000004</v>
      </c>
      <c r="T228" s="13">
        <v>2.06</v>
      </c>
      <c r="U228" s="13">
        <v>1.9</v>
      </c>
      <c r="V228" s="24">
        <f>IF(Weekly[[#This Row],[Actual]]="","",IF(AND(Weekly[[#This Row],[SVC_P]]=Weekly[[#This Row],[Actual]],Weekly[[#This Row],[SVC_P]]=TRUE),V227+Weekly[[#This Row],[BF H Odds]]-1,IF(AND(Weekly[[#This Row],[SVC_P]]=Weekly[[#This Row],[Actual]],Weekly[[#This Row],[SVC_P]]=FALSE),V227+Weekly[[#This Row],[BF V Odds]]-1,V227-1)))</f>
        <v>67.970000000000027</v>
      </c>
      <c r="W228" s="24">
        <f>IF(Weekly[[#This Row],[Actual]]="","",IF(AND(Weekly[[#This Row],[SVC_P]]=FALSE,Weekly[[#This Row],[Actual]]=TRUE),W227+Weekly[[#This Row],[BF H Odds]]-1,IF(AND(Weekly[[#This Row],[SVC_P]]=TRUE,Weekly[[#This Row],[Actual]]=FALSE,),W227+Weekly[[#This Row],[BF V Odds]]-1,W227-1)))</f>
        <v>-175.3</v>
      </c>
      <c r="X228" s="24">
        <f>IF(Weekly[[#This Row],[Actual]]="","",IF(AND(Weekly[[#This Row],[ADBC_P]]=Weekly[[#This Row],[Actual]],Weekly[[#This Row],[ADBC_P]]=TRUE),X227+Weekly[[#This Row],[BF H Odds]]-1,IF(AND(Weekly[[#This Row],[ADBC_P]]=Weekly[[#This Row],[Actual]],Weekly[[#This Row],[ADBC_P]]=FALSE),X227+Weekly[[#This Row],[BF V Odds]]-1,X227-1)))</f>
        <v>46.420000000000023</v>
      </c>
      <c r="Y228" s="24">
        <f>IF(Weekly[[#This Row],[Actual]]="","",IF(AND(Weekly[[#This Row],[ADBC_P]]=FALSE,Weekly[[#This Row],[Actual]]=TRUE),Y227+Weekly[[#This Row],[BF H Odds]]-1,IF(AND(Weekly[[#This Row],[ADBC_P]]=TRUE,Weekly[[#This Row],[Actual]]=FALSE),Y227+Weekly[[#This Row],[BF V Odds]]-1,Y227-1)))</f>
        <v>30.119999999999997</v>
      </c>
      <c r="Z228" s="24">
        <f>IF(Weekly[[#This Row],[Actual]]="","",IF(AND(Weekly[[#This Row],[RFC_P]]=Weekly[[#This Row],[Actual]],Weekly[[#This Row],[RFC_P]]=TRUE),Z227+Weekly[[#This Row],[BF H Odds]]-1,IF(AND(Weekly[[#This Row],[RFC_P]]=Weekly[[#This Row],[Actual]],Weekly[[#This Row],[RFC_P]]=FALSE),Z227+Weekly[[#This Row],[BF V Odds]]-1,Z227-1)))</f>
        <v>34.720000000000034</v>
      </c>
      <c r="AA228" s="24">
        <f>IF(Weekly[[#This Row],[Actual]]="","",IF(AND(Weekly[[#This Row],[RFC_P]]=FALSE,Weekly[[#This Row],[Actual]]=TRUE),AA227+Weekly[[#This Row],[BF H Odds]]-1,IF(AND(Weekly[[#This Row],[RFC_P]]=TRUE,Weekly[[#This Row],[Actual]]=FALSE),AA227+Weekly[[#This Row],[BF V Odds]]-1,AA227-1)))</f>
        <v>41.819999999999993</v>
      </c>
      <c r="AB228" s="24">
        <f>IF(Weekly[[#This Row],[Actual]]="","",IF(AND(Weekly[[#This Row],[GBC_P]]=Weekly[[#This Row],[Actual]],Weekly[[#This Row],[GBC_P]]=TRUE),AB227+Weekly[[#This Row],[BF H Odds]]-1,IF(AND(Weekly[[#This Row],[GBC_P]]=Weekly[[#This Row],[Actual]],Weekly[[#This Row],[GBC_P]]=FALSE),AB227+Weekly[[#This Row],[BF V Odds]]-1,AB227-1)))</f>
        <v>33.780000000000008</v>
      </c>
      <c r="AC228" s="24">
        <f>IF(Weekly[[#This Row],[Actual]]="","",IF(AND(Weekly[[#This Row],[GBC_P]]=FALSE,Weekly[[#This Row],[Actual]]=TRUE),AC227+Weekly[[#This Row],[BF H Odds]]-1,IF(AND(Weekly[[#This Row],[GBC_P]]=TRUE,Weekly[[#This Row],[Actual]]=FALSE),AC227+Weekly[[#This Row],[BF V Odds]]-1,AC227-1)))</f>
        <v>42.76</v>
      </c>
      <c r="AD228" s="24">
        <f>IF(Weekly[[#This Row],[Actual]]="","",IF(AND(Weekly[[#This Row],[HGBC_P]]=Weekly[[#This Row],[Actual]],Weekly[[#This Row],[HGBC_P]]=TRUE),AD227+Weekly[[#This Row],[BF H Odds]]-1,IF(AND(Weekly[[#This Row],[HGBC_P]]=Weekly[[#This Row],[Actual]],Weekly[[#This Row],[HGBC_P]]=FALSE),AD227+Weekly[[#This Row],[BF V Odds]]-1,AD227-1)))</f>
        <v>34.860000000000042</v>
      </c>
      <c r="AE228" s="24">
        <f>IF(Weekly[[#This Row],[Actual]]="","",IF(AND(Weekly[[#This Row],[HGBC_P]]=FALSE,Weekly[[#This Row],[Actual]]=TRUE),AE227+Weekly[[#This Row],[BF H Odds]]-1,IF(AND(Weekly[[#This Row],[HGBC_P]]=TRUE,Weekly[[#This Row],[Actual]]=FALSE),AE227+Weekly[[#This Row],[BF V Odds]]-1,AE227-1)))</f>
        <v>41.68</v>
      </c>
      <c r="AF228" s="24">
        <f>IF(Weekly[[#This Row],[Actual]]="","",IF(AND(Weekly[[#This Row],[XGB_P]]=Weekly[[#This Row],[Actual]],Weekly[[#This Row],[XGB_P]]=TRUE),AF227+Weekly[[#This Row],[BF H Odds]]-1,IF(AND(Weekly[[#This Row],[XGB_P]]=Weekly[[#This Row],[Actual]],Weekly[[#This Row],[XGB_P]]=FALSE),AF227+Weekly[[#This Row],[BF V Odds]]-1,AF227-1)))</f>
        <v>43.800000000000026</v>
      </c>
      <c r="AG228" s="24">
        <f>IF(Weekly[[#This Row],[Actual]]="","",IF(AND(Weekly[[#This Row],[XGB_P]]=FALSE,Weekly[[#This Row],[Actual]]=TRUE),AG227+Weekly[[#This Row],[BF H Odds]]-1,IF(AND(Weekly[[#This Row],[XGB_P]]=TRUE,Weekly[[#This Row],[Actual]]=FALSE),AG227+Weekly[[#This Row],[BF V Odds]]-1,AG227-1)))</f>
        <v>32.739999999999995</v>
      </c>
      <c r="AH228" s="24">
        <f>IF(Weekly[[#This Row],[Actual]]="","",IF(AND(Weekly[[#This Row],[QDA_P]]=Weekly[[#This Row],[Actual]],Weekly[[#This Row],[QDA_P]]=TRUE),AH227+Weekly[[#This Row],[BF H Odds]]-1,IF(AND(Weekly[[#This Row],[QDA_P]]=Weekly[[#This Row],[Actual]],Weekly[[#This Row],[QDA_P]]=FALSE),AH227+Weekly[[#This Row],[BF V Odds]]-1,AH227-1)))</f>
        <v>19.11000000000001</v>
      </c>
      <c r="AI228" s="24">
        <f>IF(Weekly[[#This Row],[Actual]]="","",IF(AND(Weekly[[#This Row],[QDA_P]]=FALSE,Weekly[[#This Row],[Actual]]=TRUE),AI227+Weekly[[#This Row],[BF H Odds]]-1,IF(AND(Weekly[[#This Row],[QDA_P]]=TRUE,Weekly[[#This Row],[Actual]]=FALSE),AI227+Weekly[[#This Row],[BF V Odds]]-1,AI227-1)))</f>
        <v>57.429999999999993</v>
      </c>
      <c r="AJ228" s="24">
        <f>IF(Weekly[[#This Row],[Actual]]="","",IF(AND(Weekly[[#This Row],[KNC_P]]=FALSE,Weekly[[#This Row],[Actual]]=TRUE),AJ227+Weekly[[#This Row],[BF H Odds]]-1,IF(AND(Weekly[[#This Row],[KNC_P]]=TRUE,Weekly[[#This Row],[Actual]]=FALSE),AJ227+Weekly[[#This Row],[BF V Odds]]-1,AJ227-1)))</f>
        <v>33.059999999999995</v>
      </c>
      <c r="AK228" s="24">
        <f>IF(Weekly[[#This Row],[Actual]]="","",IF(AND(Weekly[[#This Row],[KNC_P]]=FALSE,Weekly[[#This Row],[Actual]]=TRUE),AK227+Weekly[[#This Row],[BF H Odds]]-1,IF(AND(Weekly[[#This Row],[KNC_P]]=TRUE,Weekly[[#This Row],[Actual]]=FALSE),AK227+Weekly[[#This Row],[BF V Odds]]-1,AK227-1)))</f>
        <v>31.95999999999998</v>
      </c>
      <c r="AL228" s="30">
        <f>IF(Weekly[[#This Row],[Actual]]="","",COUNTIF(Weekly[[#This Row],[SVC_P]:[QDA_P]],TRUE))</f>
        <v>7</v>
      </c>
      <c r="AM228" s="30">
        <f>IF(Weekly[[#This Row],[Actual]]="","",COUNTIF(Weekly[[#This Row],[SVC_P]:[QDA_P]],FALSE))</f>
        <v>0</v>
      </c>
      <c r="AN228" s="36" t="str">
        <f>IF(AND(Weekly[[#This Row],[BF V Odds]]&gt;$BO$6,Weekly[[#This Row],[BF V Odds]] &lt; $BO$7),Weekly[[#This Row],[BF V Odds]],"")</f>
        <v/>
      </c>
      <c r="AO228" s="36" t="str">
        <f>IF(AND(Weekly[[#This Row],[BF H Odds]]&gt;$BO$6, Weekly[[#This Row],[BF H Odds]] &lt; $BO$7),Weekly[[#This Row],[BF H Odds]],"")</f>
        <v/>
      </c>
      <c r="AP228" s="37">
        <f>IF(AND(Weekly[[#This Row],[V Odds &lt;]]="",Weekly[[#This Row],[H Odds &lt;]]=""),AP227,IF(AND(Weekly[[#This Row],[H Odds &lt;]]&lt;&gt;"",Weekly[[#This Row],[SVC_P]]=TRUE,Weekly[[#This Row],[Actual]]=TRUE),AP227+Weekly[[#This Row],[H Odds &lt;]]-1,IF(AND(Weekly[[#This Row],[V Odds &lt;]]&lt;&gt;"",Weekly[[#This Row],[SVC_P]]=FALSE,Weekly[[#This Row],[Actual]]=FALSE),AP227+Weekly[[#This Row],[V Odds &lt;]]-1,IF(AND(Weekly[[#This Row],[V Odds &lt;]]&lt;&gt;"",Weekly[[#This Row],[SVC_P]]=FALSE,Weekly[[#This Row],[Actual]]=TRUE),AP227-1,IF(AND(Weekly[[#This Row],[H Odds &lt;]]&lt;&gt;"",Weekly[[#This Row],[SVC_P]]=TRUE,Weekly[[#This Row],[Actual]]=FALSE),AP227-1,AP227)))))</f>
        <v>67.830000000000013</v>
      </c>
      <c r="AQ228" s="37">
        <f>IF(AND(Weekly[[#This Row],[V Odds &lt;]]="",Weekly[[#This Row],[H Odds &lt;]]=""),AQ227,IF(AND(Weekly[[#This Row],[H Odds &lt;]]&lt;&gt;"",Weekly[[#This Row],[ADBC_P]]=TRUE,Weekly[[#This Row],[Actual]]=TRUE),AQ227+Weekly[[#This Row],[H Odds &lt;]]-1,IF(AND(Weekly[[#This Row],[V Odds &lt;]]&lt;&gt;"",Weekly[[#This Row],[ADBC_P]]=FALSE,Weekly[[#This Row],[Actual]]=FALSE),AQ227+Weekly[[#This Row],[V Odds &lt;]]-1,IF(AND(Weekly[[#This Row],[V Odds &lt;]]&lt;&gt;"",Weekly[[#This Row],[ADBC_P]]=FALSE,Weekly[[#This Row],[Actual]]=TRUE),AQ227-1,IF(AND(Weekly[[#This Row],[H Odds &lt;]]&lt;&gt;"",Weekly[[#This Row],[ADBC_P]]=TRUE,Weekly[[#This Row],[Actual]]=FALSE),AQ227-1,AQ227)))))</f>
        <v>53.879999999999995</v>
      </c>
      <c r="AR228" s="37">
        <f>IF(AND(Weekly[[#This Row],[V Odds &lt;]]="",Weekly[[#This Row],[H Odds &lt;]]=""),AR227,IF(AND(Weekly[[#This Row],[H Odds &lt;]]&lt;&gt;"",Weekly[[#This Row],[RFC_P]]=TRUE,Weekly[[#This Row],[Actual]]=TRUE),AR227+Weekly[[#This Row],[H Odds &lt;]]-1,IF(AND(Weekly[[#This Row],[V Odds &lt;]]&lt;&gt;"",Weekly[[#This Row],[RFC_P]]=FALSE,Weekly[[#This Row],[Actual]]=FALSE),AR227+Weekly[[#This Row],[V Odds &lt;]]-1,IF(AND(Weekly[[#This Row],[V Odds &lt;]]&lt;&gt;"",Weekly[[#This Row],[RFC_P]]=FALSE,Weekly[[#This Row],[Actual]]=TRUE),AR227-1,IF(AND(Weekly[[#This Row],[H Odds &lt;]]&lt;&gt;"",Weekly[[#This Row],[RFC_P]]=TRUE,Weekly[[#This Row],[Actual]]=FALSE),AR227-1,AR227)))))</f>
        <v>49.14</v>
      </c>
      <c r="AS228" s="37">
        <f>IF(AND(Weekly[[#This Row],[V Odds &lt;]]="",Weekly[[#This Row],[H Odds &lt;]]=""),AS227,IF(AND(Weekly[[#This Row],[H Odds &lt;]]&lt;&gt;"",Weekly[[#This Row],[GBC_P]]=TRUE,Weekly[[#This Row],[Actual]]=TRUE),AS227+Weekly[[#This Row],[H Odds &lt;]]-1,IF(AND(Weekly[[#This Row],[V Odds &lt;]]&lt;&gt;"",Weekly[[#This Row],[GBC_P]]=FALSE,Weekly[[#This Row],[Actual]]=FALSE),AS227+Weekly[[#This Row],[V Odds &lt;]]-1,IF(AND(Weekly[[#This Row],[V Odds &lt;]]&lt;&gt;"",Weekly[[#This Row],[GBC_P]]=FALSE,Weekly[[#This Row],[Actual]]=TRUE),AS227-1,IF(AND(Weekly[[#This Row],[H Odds &lt;]]&lt;&gt;"",Weekly[[#This Row],[GBC_P]]=TRUE,Weekly[[#This Row],[Actual]]=FALSE),AS227-1,AS227)))))</f>
        <v>48.58</v>
      </c>
      <c r="AT228" s="37">
        <f>IF(AND(Weekly[[#This Row],[V Odds &lt;]]="",Weekly[[#This Row],[H Odds &lt;]]=""),AT227,IF(AND(Weekly[[#This Row],[H Odds &lt;]]&lt;&gt;"",Weekly[[#This Row],[HGBC_P]]=TRUE,Weekly[[#This Row],[Actual]]=TRUE),AT227+Weekly[[#This Row],[H Odds &lt;]]-1,IF(AND(Weekly[[#This Row],[V Odds &lt;]]&lt;&gt;"",Weekly[[#This Row],[HGBC_P]]=FALSE,Weekly[[#This Row],[Actual]]=FALSE),AT227+Weekly[[#This Row],[V Odds &lt;]]-1,IF(AND(Weekly[[#This Row],[V Odds &lt;]]&lt;&gt;"",Weekly[[#This Row],[HGBC_P]]=FALSE,Weekly[[#This Row],[Actual]]=TRUE),AT227-1,IF(AND(Weekly[[#This Row],[H Odds &lt;]]&lt;&gt;"",Weekly[[#This Row],[HGBC_P]]=TRUE,Weekly[[#This Row],[Actual]]=FALSE),AT227-1,AT227)))))</f>
        <v>49.209999999999994</v>
      </c>
      <c r="AU228" s="37">
        <f>IF(AND(Weekly[[#This Row],[V Odds &lt;]]="",Weekly[[#This Row],[H Odds &lt;]]=""),AU227,IF(AND(Weekly[[#This Row],[H Odds &lt;]]&lt;&gt;"",Weekly[[#This Row],[XGB_P]]=TRUE,Weekly[[#This Row],[Actual]]=TRUE),AU227+Weekly[[#This Row],[H Odds &lt;]]-1,IF(AND(Weekly[[#This Row],[V Odds &lt;]]&lt;&gt;"",Weekly[[#This Row],[XGB_P]]=FALSE,Weekly[[#This Row],[Actual]]=FALSE),AU227+Weekly[[#This Row],[V Odds &lt;]]-1,IF(AND(Weekly[[#This Row],[V Odds &lt;]]&lt;&gt;"",Weekly[[#This Row],[XGB_P]]=FALSE,Weekly[[#This Row],[Actual]]=TRUE),AU227-1,IF(AND(Weekly[[#This Row],[H Odds &lt;]]&lt;&gt;"",Weekly[[#This Row],[XGB_P]]=TRUE,Weekly[[#This Row],[Actual]]=FALSE),AU227-1,AU227)))))</f>
        <v>52.510000000000005</v>
      </c>
      <c r="AV228" s="37">
        <f>IF(AND(Weekly[[#This Row],[V Odds &lt;]]="",Weekly[[#This Row],[H Odds &lt;]]=""),AV227,IF(AND(Weekly[[#This Row],[H Odds &lt;]]&lt;&gt;"",Weekly[[#This Row],[QDA_P]]=TRUE,Weekly[[#This Row],[Actual]]=TRUE),AV227+Weekly[[#This Row],[H Odds &lt;]]-1,IF(AND(Weekly[[#This Row],[V Odds &lt;]]&lt;&gt;"",Weekly[[#This Row],[QDA_P]]=FALSE,Weekly[[#This Row],[Actual]]=FALSE),AV227+Weekly[[#This Row],[V Odds &lt;]]-1,IF(AND(Weekly[[#This Row],[V Odds &lt;]]&lt;&gt;"",Weekly[[#This Row],[QDA_P]]=FALSE,Weekly[[#This Row],[Actual]]=TRUE),AV227-1,IF(AND(Weekly[[#This Row],[H Odds &lt;]]&lt;&gt;"",Weekly[[#This Row],[QDA_P]]=TRUE,Weekly[[#This Row],[Actual]]=FALSE),AV227-1,AV227)))))</f>
        <v>49.949999999999989</v>
      </c>
      <c r="AW228" s="37">
        <f>IF(AND(Weekly[[#This Row],[H Odds &lt;]]="",Weekly[[#This Row],[V Odds &lt;]]=""),AW227,IF(AND(Weekly[[#This Row],[KNC_P]]=Weekly[[#This Row],[Actual]],Weekly[[#This Row],[KNC_P]]=TRUE),AW227+Weekly[[#This Row],[BF H Odds]]-1,IF(AND(Weekly[[#This Row],[KNC_P]]=Weekly[[#This Row],[Actual]],Weekly[[#This Row],[KNC_P]]=FALSE),AW227+Weekly[[#This Row],[BF V Odds]]-1,AW227-1)))</f>
        <v>47.2</v>
      </c>
      <c r="AX228" s="37">
        <f>IF(AND(Weekly[[#This Row],[V Odds &lt;]]="",Weekly[[#This Row],[H Odds &lt;]]=""),AX227,IF(AND(Weekly[[#This Row],[V Odds &lt;]]&lt;&gt;"",Weekly[[#This Row],[FALSES]]&gt;0,Weekly[[#This Row],[Actual]]=FALSE),AX227+Weekly[[#This Row],[V Odds &lt;]]-1,IF(AND(Weekly[[#This Row],[H Odds &lt;]]&lt;&gt;"",Weekly[[#This Row],[TRUES]]&gt;0,Weekly[[#This Row],[Actual]]=TRUE),AX227+Weekly[[#This Row],[H Odds &lt;]]-1,IF(AND(Weekly[[#This Row],[V Odds &lt;]]&lt;&gt;"",Weekly[[#This Row],[FALSES]]=0),AX227,IF(AND(Weekly[[#This Row],[H Odds &lt;]]&lt;&gt;"",Weekly[[#This Row],[TRUES]]=0),AX227,AX227-1)))))</f>
        <v>72.599999999999994</v>
      </c>
      <c r="AY228" s="37">
        <f>IF(AND(Weekly[[#This Row],[V Odds &lt;]]="",Weekly[[#This Row],[H Odds &lt;]]=""),AY227,IF(AND(Weekly[[#This Row],[V Odds &lt;]]&lt;&gt;"",Weekly[[#This Row],[FALSES]]&gt;0,Weekly[[#This Row],[Actual]]=FALSE),AY227+((Weekly[[#This Row],[V Odds &lt;]]-1)*0.92),IF(AND(Weekly[[#This Row],[H Odds &lt;]]&lt;&gt;"",Weekly[[#This Row],[TRUES]]&gt;0,Weekly[[#This Row],[Actual]]=TRUE),AY227+((Weekly[[#This Row],[H Odds &lt;]]-1)*0.92),IF(AND(Weekly[[#This Row],[V Odds &lt;]]&lt;&gt;"",Weekly[[#This Row],[FALSES]]=0),AY227,IF(AND(Weekly[[#This Row],[H Odds &lt;]]&lt;&gt;"",Weekly[[#This Row],[TRUES]]=0),AY227,AY227-1)))))</f>
        <v>67.512000000000015</v>
      </c>
      <c r="AZ228" s="37">
        <f>IF(AND(Weekly[[#This Row],[V Odds &lt;]]="",Weekly[[#This Row],[H Odds &lt;]]=""),AZ227,IF(AND(Weekly[[#This Row],[V Odds &lt;]]&lt;&gt;"",Weekly[[#This Row],[Actual]]=FALSE),AZ227+Weekly[[#This Row],[V Odds &lt;]]-1,IF(AND(Weekly[[#This Row],[H Odds &lt;]]&lt;&gt;"",Weekly[[#This Row],[Actual]]=TRUE),AZ227+Weekly[[#This Row],[H Odds &lt;]]-1,AZ227-1)))</f>
        <v>69.569999999999993</v>
      </c>
      <c r="BA228" s="38">
        <f>IF(Weekly[[#This Row],[H Odds &lt;]]="",BA227,IF(AND(Weekly[[#This Row],[H Odds &lt;]]&lt;&gt;"",Weekly[[#This Row],[SVC_P]]=TRUE,Weekly[[#This Row],[Actual]]=TRUE),BA227+Weekly[[#This Row],[H Odds &lt;]]-1,IF(AND(Weekly[[#This Row],[H Odds &lt;]]&lt;&gt;"",Weekly[[#This Row],[SVC_P]]=TRUE,Weekly[[#This Row],[Actual]]=FALSE),BA227-1,BA227)))</f>
        <v>62.789999999999992</v>
      </c>
      <c r="BB228" s="38">
        <f>IF(Weekly[[#This Row],[H Odds &lt;]]="",BB227,IF(AND(Weekly[[#This Row],[H Odds &lt;]]&lt;&gt;"",Weekly[[#This Row],[ADBC_P]]=TRUE,Weekly[[#This Row],[Actual]]=TRUE),BB227+Weekly[[#This Row],[H Odds &lt;]]-1,IF(AND(Weekly[[#This Row],[H Odds &lt;]]&lt;&gt;"",Weekly[[#This Row],[ADBC_P]]=TRUE,Weekly[[#This Row],[Actual]]=FALSE),BB227-1,BB227)))</f>
        <v>47.559999999999995</v>
      </c>
      <c r="BC228" s="38">
        <f>IF(Weekly[[#This Row],[H Odds &lt;]]="",BC227,IF(AND(Weekly[[#This Row],[H Odds &lt;]]&lt;&gt;"",Weekly[[#This Row],[RFC_P]]=TRUE,Weekly[[#This Row],[Actual]]=TRUE),BC227+Weekly[[#This Row],[H Odds &lt;]]-1,IF(AND(Weekly[[#This Row],[H Odds &lt;]]&lt;&gt;"",Weekly[[#This Row],[RFC_P]]=TRUE,Weekly[[#This Row],[Actual]]=FALSE),BC227-1,BC227)))</f>
        <v>46.309999999999995</v>
      </c>
      <c r="BD228" s="38">
        <f>IF(Weekly[[#This Row],[H Odds &lt;]]="",BD227,IF(AND(Weekly[[#This Row],[H Odds &lt;]]&lt;&gt;"",Weekly[[#This Row],[GBC_P]]=TRUE,Weekly[[#This Row],[Actual]]=TRUE),BD227+Weekly[[#This Row],[H Odds &lt;]]-1,IF(AND(Weekly[[#This Row],[H Odds &lt;]]&lt;&gt;"",Weekly[[#This Row],[GBC_P]]=TRUE,Weekly[[#This Row],[Actual]]=FALSE),BD227-1,BD227)))</f>
        <v>47.26</v>
      </c>
      <c r="BE228" s="38">
        <f>IF(Weekly[[#This Row],[H Odds &lt;]]="",BE227,IF(AND(Weekly[[#This Row],[H Odds &lt;]]&lt;&gt;"",Weekly[[#This Row],[HGBC_P]]=TRUE,Weekly[[#This Row],[Actual]]=TRUE),BE227+Weekly[[#This Row],[H Odds &lt;]]-1,IF(AND(Weekly[[#This Row],[H Odds &lt;]]&lt;&gt;"",Weekly[[#This Row],[HGBC_P]]=TRUE,Weekly[[#This Row],[Actual]]=FALSE),BE227-1,BE227)))</f>
        <v>50.609999999999992</v>
      </c>
      <c r="BF228" s="38">
        <f>IF(Weekly[[#This Row],[H Odds &lt;]]="",BF227,IF(AND(Weekly[[#This Row],[H Odds &lt;]]&lt;&gt;"",Weekly[[#This Row],[XGB_P]]=TRUE,Weekly[[#This Row],[Actual]]=TRUE),BF227+Weekly[[#This Row],[H Odds &lt;]]-1,IF(AND(Weekly[[#This Row],[H Odds &lt;]]&lt;&gt;"",Weekly[[#This Row],[XGB_P]]=TRUE,Weekly[[#This Row],[Actual]]=FALSE),BF227-1,BF227)))</f>
        <v>50.78</v>
      </c>
      <c r="BG228" s="38">
        <f>IF(Weekly[[#This Row],[H Odds &lt;]]="",BG227,IF(AND(Weekly[[#This Row],[H Odds &lt;]]&lt;&gt;"",Weekly[[#This Row],[QDA_P]]=TRUE,Weekly[[#This Row],[Actual]]=TRUE),BG227+Weekly[[#This Row],[H Odds &lt;]]-1,IF(AND(Weekly[[#This Row],[H Odds &lt;]]&lt;&gt;"",Weekly[[#This Row],[QDA_P]]=TRUE,Weekly[[#This Row],[Actual]]=FALSE),BG227-1,BG227)))</f>
        <v>46.279999999999994</v>
      </c>
      <c r="BH228" s="38">
        <f>IF(Weekly[[#This Row],[H Odds &lt;]]="",BH227,IF(AND(Weekly[[#This Row],[H Odds &lt;]]&lt;&gt;"",Weekly[[#This Row],[KNC_P]]=TRUE,Weekly[[#This Row],[Actual]]=TRUE),BH227+Weekly[[#This Row],[H Odds &lt;]]-1,IF(AND(Weekly[[#This Row],[H Odds &lt;]]&lt;&gt;"",Weekly[[#This Row],[KNC_P]]=TRUE,Weekly[[#This Row],[Actual]]=FALSE),BH227-1,BH227)))</f>
        <v>44.599999999999994</v>
      </c>
      <c r="BI228" s="38">
        <f>IF(Weekly[[#This Row],[H Odds &lt;]]="",BI227,IF(AND(Weekly[[#This Row],[H Odds &lt;]]&lt;&gt;"",Weekly[[#This Row],[TRUES]]&gt;0,Weekly[[#This Row],[Actual]]=TRUE),BI227+Weekly[[#This Row],[H Odds &lt;]]-1,IF(AND(Weekly[[#This Row],[H Odds &lt;]]&lt;&gt;"",Weekly[[#This Row],[TRUES]]=0),BI227,BI227-1)))</f>
        <v>62.789999999999992</v>
      </c>
      <c r="BJ228" s="38">
        <f>IF(Weekly[[#This Row],[H Odds &lt;]]="",BJ227,IF(AND(Weekly[[#This Row],[H Odds &lt;]]&lt;&gt;"",Weekly[[#This Row],[Actual]]=TRUE),BJ227+Weekly[[#This Row],[H Odds &lt;]]-1,IF(AND(Weekly[[#This Row],[H Odds &lt;]]&lt;&gt;"",Weekly[[#This Row],[Actual]]=FALSE),BJ227-1,BJ227)))</f>
        <v>61.789999999999992</v>
      </c>
      <c r="BK228" s="58">
        <f>IF(AND(Weekly[[#This Row],[TRUES]]&gt;4,Weekly[[#This Row],[Actual]]=TRUE),BK227+Weekly[[#This Row],[BF H Odds]]-1,IF(AND(Weekly[[#This Row],[FALSES]]&gt;4,Weekly[[#This Row],[Actual]]=FALSE),BK227+Weekly[[#This Row],[BF V Odds]]-1,IF(AND(Weekly[[#This Row],[TRUES]]&gt;4,Weekly[[#This Row],[Actual]]=FALSE),BK227-1,IF(AND(Weekly[[#This Row],[FALSES]]&gt;4,Weekly[[#This Row],[Actual]]=TRUE),BK227-1,BK227))))</f>
        <v>36.890000000000029</v>
      </c>
      <c r="BL228" s="58">
        <f>IF(AND(Weekly[[#This Row],[TRUES]]&gt;5,Weekly[[#This Row],[Actual]]=TRUE),BL227+Weekly[[#This Row],[BF H Odds]]-1,IF(AND(Weekly[[#This Row],[FALSES]]&gt;5,Weekly[[#This Row],[Actual]]=FALSE),BL227+Weekly[[#This Row],[BF V Odds]]-1,IF(AND(Weekly[[#This Row],[TRUES]]&gt;5,Weekly[[#This Row],[Actual]]=FALSE),BL227-1,IF(AND(Weekly[[#This Row],[FALSES]]&gt;5,Weekly[[#This Row],[Actual]]=TRUE),BL227-1,BL227))))</f>
        <v>43.780000000000022</v>
      </c>
      <c r="BM228" s="58">
        <f>IF(AND(Weekly[[#This Row],[TRUES]]&gt;6,Weekly[[#This Row],[Actual]]=TRUE),BM227+Weekly[[#This Row],[BF H Odds]]-1,IF(AND(Weekly[[#This Row],[FALSES]]&gt;6,Weekly[[#This Row],[Actual]]=FALSE),BM227+Weekly[[#This Row],[BF V Odds]]-1,IF(AND(Weekly[[#This Row],[TRUES]]&gt;6,Weekly[[#This Row],[Actual]]=FALSE),BM227-1,IF(AND(Weekly[[#This Row],[FALSES]]&gt;6,Weekly[[#This Row],[Actual]]=TRUE),BM227-1,BM227))))</f>
        <v>49.63000000000001</v>
      </c>
    </row>
    <row r="229" spans="1:65" x14ac:dyDescent="0.25">
      <c r="A229" s="34"/>
      <c r="B229" s="10">
        <v>44271</v>
      </c>
      <c r="C229" s="33" t="s">
        <v>29</v>
      </c>
      <c r="D229" s="15" t="s">
        <v>21</v>
      </c>
      <c r="E229" t="b">
        <v>1</v>
      </c>
      <c r="F229" t="b">
        <v>1</v>
      </c>
      <c r="G229" t="b">
        <v>1</v>
      </c>
      <c r="H229" t="b">
        <v>1</v>
      </c>
      <c r="I229" t="b">
        <v>1</v>
      </c>
      <c r="J229" t="b">
        <v>1</v>
      </c>
      <c r="K229" t="b">
        <v>1</v>
      </c>
      <c r="L229" t="b">
        <v>1</v>
      </c>
      <c r="O229" t="str">
        <f>IF(Weekly[[#This Row],[H/V]]="H",Weekly[[#This Row],[BF H Odds]],IF(Weekly[[#This Row],[H/V]]="V",Weekly[[#This Row],[BF V Odds]],""))</f>
        <v/>
      </c>
      <c r="P229" t="b">
        <v>1</v>
      </c>
      <c r="R229" s="35">
        <f>IFERROR(IF(Weekly[[#This Row],[Won Bet?]]="yes",R228+(Weekly[[#This Row],[BF Odds]]*Weekly[[#This Row],[BF Stake]])-Weekly[[#This Row],[BF Stake]],R228-Weekly[[#This Row],[BF Stake]]),R228)</f>
        <v>185.15</v>
      </c>
      <c r="S229" s="9">
        <f>IFERROR(IF(Weekly[[#This Row],[Won Bet?]]="yes",S228+(((Weekly[[#This Row],[BF Odds]]*Weekly[[#This Row],[BF Stake]])-Weekly[[#This Row],[BF Stake]])*0.95),S228-Weekly[[#This Row],[BF Stake]]),S228)</f>
        <v>178.89250000000004</v>
      </c>
      <c r="T229" s="13">
        <v>4.4000000000000004</v>
      </c>
      <c r="U229" s="13">
        <v>1.27</v>
      </c>
      <c r="V229" s="24">
        <f>IF(Weekly[[#This Row],[Actual]]="","",IF(AND(Weekly[[#This Row],[SVC_P]]=Weekly[[#This Row],[Actual]],Weekly[[#This Row],[SVC_P]]=TRUE),V228+Weekly[[#This Row],[BF H Odds]]-1,IF(AND(Weekly[[#This Row],[SVC_P]]=Weekly[[#This Row],[Actual]],Weekly[[#This Row],[SVC_P]]=FALSE),V228+Weekly[[#This Row],[BF V Odds]]-1,V228-1)))</f>
        <v>68.240000000000023</v>
      </c>
      <c r="W229" s="24">
        <f>IF(Weekly[[#This Row],[Actual]]="","",IF(AND(Weekly[[#This Row],[SVC_P]]=FALSE,Weekly[[#This Row],[Actual]]=TRUE),W228+Weekly[[#This Row],[BF H Odds]]-1,IF(AND(Weekly[[#This Row],[SVC_P]]=TRUE,Weekly[[#This Row],[Actual]]=FALSE,),W228+Weekly[[#This Row],[BF V Odds]]-1,W228-1)))</f>
        <v>-176.3</v>
      </c>
      <c r="X229" s="24">
        <f>IF(Weekly[[#This Row],[Actual]]="","",IF(AND(Weekly[[#This Row],[ADBC_P]]=Weekly[[#This Row],[Actual]],Weekly[[#This Row],[ADBC_P]]=TRUE),X228+Weekly[[#This Row],[BF H Odds]]-1,IF(AND(Weekly[[#This Row],[ADBC_P]]=Weekly[[#This Row],[Actual]],Weekly[[#This Row],[ADBC_P]]=FALSE),X228+Weekly[[#This Row],[BF V Odds]]-1,X228-1)))</f>
        <v>46.690000000000026</v>
      </c>
      <c r="Y229" s="24">
        <f>IF(Weekly[[#This Row],[Actual]]="","",IF(AND(Weekly[[#This Row],[ADBC_P]]=FALSE,Weekly[[#This Row],[Actual]]=TRUE),Y228+Weekly[[#This Row],[BF H Odds]]-1,IF(AND(Weekly[[#This Row],[ADBC_P]]=TRUE,Weekly[[#This Row],[Actual]]=FALSE),Y228+Weekly[[#This Row],[BF V Odds]]-1,Y228-1)))</f>
        <v>29.119999999999997</v>
      </c>
      <c r="Z229" s="24">
        <f>IF(Weekly[[#This Row],[Actual]]="","",IF(AND(Weekly[[#This Row],[RFC_P]]=Weekly[[#This Row],[Actual]],Weekly[[#This Row],[RFC_P]]=TRUE),Z228+Weekly[[#This Row],[BF H Odds]]-1,IF(AND(Weekly[[#This Row],[RFC_P]]=Weekly[[#This Row],[Actual]],Weekly[[#This Row],[RFC_P]]=FALSE),Z228+Weekly[[#This Row],[BF V Odds]]-1,Z228-1)))</f>
        <v>34.990000000000038</v>
      </c>
      <c r="AA229" s="24">
        <f>IF(Weekly[[#This Row],[Actual]]="","",IF(AND(Weekly[[#This Row],[RFC_P]]=FALSE,Weekly[[#This Row],[Actual]]=TRUE),AA228+Weekly[[#This Row],[BF H Odds]]-1,IF(AND(Weekly[[#This Row],[RFC_P]]=TRUE,Weekly[[#This Row],[Actual]]=FALSE),AA228+Weekly[[#This Row],[BF V Odds]]-1,AA228-1)))</f>
        <v>40.819999999999993</v>
      </c>
      <c r="AB229" s="24">
        <f>IF(Weekly[[#This Row],[Actual]]="","",IF(AND(Weekly[[#This Row],[GBC_P]]=Weekly[[#This Row],[Actual]],Weekly[[#This Row],[GBC_P]]=TRUE),AB228+Weekly[[#This Row],[BF H Odds]]-1,IF(AND(Weekly[[#This Row],[GBC_P]]=Weekly[[#This Row],[Actual]],Weekly[[#This Row],[GBC_P]]=FALSE),AB228+Weekly[[#This Row],[BF V Odds]]-1,AB228-1)))</f>
        <v>34.050000000000011</v>
      </c>
      <c r="AC229" s="24">
        <f>IF(Weekly[[#This Row],[Actual]]="","",IF(AND(Weekly[[#This Row],[GBC_P]]=FALSE,Weekly[[#This Row],[Actual]]=TRUE),AC228+Weekly[[#This Row],[BF H Odds]]-1,IF(AND(Weekly[[#This Row],[GBC_P]]=TRUE,Weekly[[#This Row],[Actual]]=FALSE),AC228+Weekly[[#This Row],[BF V Odds]]-1,AC228-1)))</f>
        <v>41.76</v>
      </c>
      <c r="AD229" s="24">
        <f>IF(Weekly[[#This Row],[Actual]]="","",IF(AND(Weekly[[#This Row],[HGBC_P]]=Weekly[[#This Row],[Actual]],Weekly[[#This Row],[HGBC_P]]=TRUE),AD228+Weekly[[#This Row],[BF H Odds]]-1,IF(AND(Weekly[[#This Row],[HGBC_P]]=Weekly[[#This Row],[Actual]],Weekly[[#This Row],[HGBC_P]]=FALSE),AD228+Weekly[[#This Row],[BF V Odds]]-1,AD228-1)))</f>
        <v>35.130000000000045</v>
      </c>
      <c r="AE229" s="24">
        <f>IF(Weekly[[#This Row],[Actual]]="","",IF(AND(Weekly[[#This Row],[HGBC_P]]=FALSE,Weekly[[#This Row],[Actual]]=TRUE),AE228+Weekly[[#This Row],[BF H Odds]]-1,IF(AND(Weekly[[#This Row],[HGBC_P]]=TRUE,Weekly[[#This Row],[Actual]]=FALSE),AE228+Weekly[[#This Row],[BF V Odds]]-1,AE228-1)))</f>
        <v>40.68</v>
      </c>
      <c r="AF229" s="24">
        <f>IF(Weekly[[#This Row],[Actual]]="","",IF(AND(Weekly[[#This Row],[XGB_P]]=Weekly[[#This Row],[Actual]],Weekly[[#This Row],[XGB_P]]=TRUE),AF228+Weekly[[#This Row],[BF H Odds]]-1,IF(AND(Weekly[[#This Row],[XGB_P]]=Weekly[[#This Row],[Actual]],Weekly[[#This Row],[XGB_P]]=FALSE),AF228+Weekly[[#This Row],[BF V Odds]]-1,AF228-1)))</f>
        <v>44.070000000000029</v>
      </c>
      <c r="AG229" s="24">
        <f>IF(Weekly[[#This Row],[Actual]]="","",IF(AND(Weekly[[#This Row],[XGB_P]]=FALSE,Weekly[[#This Row],[Actual]]=TRUE),AG228+Weekly[[#This Row],[BF H Odds]]-1,IF(AND(Weekly[[#This Row],[XGB_P]]=TRUE,Weekly[[#This Row],[Actual]]=FALSE),AG228+Weekly[[#This Row],[BF V Odds]]-1,AG228-1)))</f>
        <v>31.739999999999995</v>
      </c>
      <c r="AH229" s="24">
        <f>IF(Weekly[[#This Row],[Actual]]="","",IF(AND(Weekly[[#This Row],[QDA_P]]=Weekly[[#This Row],[Actual]],Weekly[[#This Row],[QDA_P]]=TRUE),AH228+Weekly[[#This Row],[BF H Odds]]-1,IF(AND(Weekly[[#This Row],[QDA_P]]=Weekly[[#This Row],[Actual]],Weekly[[#This Row],[QDA_P]]=FALSE),AH228+Weekly[[#This Row],[BF V Odds]]-1,AH228-1)))</f>
        <v>19.38000000000001</v>
      </c>
      <c r="AI229" s="24">
        <f>IF(Weekly[[#This Row],[Actual]]="","",IF(AND(Weekly[[#This Row],[QDA_P]]=FALSE,Weekly[[#This Row],[Actual]]=TRUE),AI228+Weekly[[#This Row],[BF H Odds]]-1,IF(AND(Weekly[[#This Row],[QDA_P]]=TRUE,Weekly[[#This Row],[Actual]]=FALSE),AI228+Weekly[[#This Row],[BF V Odds]]-1,AI228-1)))</f>
        <v>56.429999999999993</v>
      </c>
      <c r="AJ229" s="24">
        <f>IF(Weekly[[#This Row],[Actual]]="","",IF(AND(Weekly[[#This Row],[KNC_P]]=FALSE,Weekly[[#This Row],[Actual]]=TRUE),AJ228+Weekly[[#This Row],[BF H Odds]]-1,IF(AND(Weekly[[#This Row],[KNC_P]]=TRUE,Weekly[[#This Row],[Actual]]=FALSE),AJ228+Weekly[[#This Row],[BF V Odds]]-1,AJ228-1)))</f>
        <v>32.059999999999995</v>
      </c>
      <c r="AK229" s="24">
        <f>IF(Weekly[[#This Row],[Actual]]="","",IF(AND(Weekly[[#This Row],[KNC_P]]=FALSE,Weekly[[#This Row],[Actual]]=TRUE),AK228+Weekly[[#This Row],[BF H Odds]]-1,IF(AND(Weekly[[#This Row],[KNC_P]]=TRUE,Weekly[[#This Row],[Actual]]=FALSE),AK228+Weekly[[#This Row],[BF V Odds]]-1,AK228-1)))</f>
        <v>30.95999999999998</v>
      </c>
      <c r="AL229" s="30">
        <f>IF(Weekly[[#This Row],[Actual]]="","",COUNTIF(Weekly[[#This Row],[SVC_P]:[QDA_P]],TRUE))</f>
        <v>7</v>
      </c>
      <c r="AM229" s="30">
        <f>IF(Weekly[[#This Row],[Actual]]="","",COUNTIF(Weekly[[#This Row],[SVC_P]:[QDA_P]],FALSE))</f>
        <v>0</v>
      </c>
      <c r="AN229" s="36">
        <f>IF(AND(Weekly[[#This Row],[BF V Odds]]&gt;$BO$6,Weekly[[#This Row],[BF V Odds]] &lt; $BO$7),Weekly[[#This Row],[BF V Odds]],"")</f>
        <v>4.4000000000000004</v>
      </c>
      <c r="AO229" s="36" t="str">
        <f>IF(AND(Weekly[[#This Row],[BF H Odds]]&gt;$BO$6, Weekly[[#This Row],[BF H Odds]] &lt; $BO$7),Weekly[[#This Row],[BF H Odds]],"")</f>
        <v/>
      </c>
      <c r="AP229" s="37">
        <f>IF(AND(Weekly[[#This Row],[V Odds &lt;]]="",Weekly[[#This Row],[H Odds &lt;]]=""),AP228,IF(AND(Weekly[[#This Row],[H Odds &lt;]]&lt;&gt;"",Weekly[[#This Row],[SVC_P]]=TRUE,Weekly[[#This Row],[Actual]]=TRUE),AP228+Weekly[[#This Row],[H Odds &lt;]]-1,IF(AND(Weekly[[#This Row],[V Odds &lt;]]&lt;&gt;"",Weekly[[#This Row],[SVC_P]]=FALSE,Weekly[[#This Row],[Actual]]=FALSE),AP228+Weekly[[#This Row],[V Odds &lt;]]-1,IF(AND(Weekly[[#This Row],[V Odds &lt;]]&lt;&gt;"",Weekly[[#This Row],[SVC_P]]=FALSE,Weekly[[#This Row],[Actual]]=TRUE),AP228-1,IF(AND(Weekly[[#This Row],[H Odds &lt;]]&lt;&gt;"",Weekly[[#This Row],[SVC_P]]=TRUE,Weekly[[#This Row],[Actual]]=FALSE),AP228-1,AP228)))))</f>
        <v>67.830000000000013</v>
      </c>
      <c r="AQ229" s="37">
        <f>IF(AND(Weekly[[#This Row],[V Odds &lt;]]="",Weekly[[#This Row],[H Odds &lt;]]=""),AQ228,IF(AND(Weekly[[#This Row],[H Odds &lt;]]&lt;&gt;"",Weekly[[#This Row],[ADBC_P]]=TRUE,Weekly[[#This Row],[Actual]]=TRUE),AQ228+Weekly[[#This Row],[H Odds &lt;]]-1,IF(AND(Weekly[[#This Row],[V Odds &lt;]]&lt;&gt;"",Weekly[[#This Row],[ADBC_P]]=FALSE,Weekly[[#This Row],[Actual]]=FALSE),AQ228+Weekly[[#This Row],[V Odds &lt;]]-1,IF(AND(Weekly[[#This Row],[V Odds &lt;]]&lt;&gt;"",Weekly[[#This Row],[ADBC_P]]=FALSE,Weekly[[#This Row],[Actual]]=TRUE),AQ228-1,IF(AND(Weekly[[#This Row],[H Odds &lt;]]&lt;&gt;"",Weekly[[#This Row],[ADBC_P]]=TRUE,Weekly[[#This Row],[Actual]]=FALSE),AQ228-1,AQ228)))))</f>
        <v>53.879999999999995</v>
      </c>
      <c r="AR229" s="37">
        <f>IF(AND(Weekly[[#This Row],[V Odds &lt;]]="",Weekly[[#This Row],[H Odds &lt;]]=""),AR228,IF(AND(Weekly[[#This Row],[H Odds &lt;]]&lt;&gt;"",Weekly[[#This Row],[RFC_P]]=TRUE,Weekly[[#This Row],[Actual]]=TRUE),AR228+Weekly[[#This Row],[H Odds &lt;]]-1,IF(AND(Weekly[[#This Row],[V Odds &lt;]]&lt;&gt;"",Weekly[[#This Row],[RFC_P]]=FALSE,Weekly[[#This Row],[Actual]]=FALSE),AR228+Weekly[[#This Row],[V Odds &lt;]]-1,IF(AND(Weekly[[#This Row],[V Odds &lt;]]&lt;&gt;"",Weekly[[#This Row],[RFC_P]]=FALSE,Weekly[[#This Row],[Actual]]=TRUE),AR228-1,IF(AND(Weekly[[#This Row],[H Odds &lt;]]&lt;&gt;"",Weekly[[#This Row],[RFC_P]]=TRUE,Weekly[[#This Row],[Actual]]=FALSE),AR228-1,AR228)))))</f>
        <v>49.14</v>
      </c>
      <c r="AS229" s="37">
        <f>IF(AND(Weekly[[#This Row],[V Odds &lt;]]="",Weekly[[#This Row],[H Odds &lt;]]=""),AS228,IF(AND(Weekly[[#This Row],[H Odds &lt;]]&lt;&gt;"",Weekly[[#This Row],[GBC_P]]=TRUE,Weekly[[#This Row],[Actual]]=TRUE),AS228+Weekly[[#This Row],[H Odds &lt;]]-1,IF(AND(Weekly[[#This Row],[V Odds &lt;]]&lt;&gt;"",Weekly[[#This Row],[GBC_P]]=FALSE,Weekly[[#This Row],[Actual]]=FALSE),AS228+Weekly[[#This Row],[V Odds &lt;]]-1,IF(AND(Weekly[[#This Row],[V Odds &lt;]]&lt;&gt;"",Weekly[[#This Row],[GBC_P]]=FALSE,Weekly[[#This Row],[Actual]]=TRUE),AS228-1,IF(AND(Weekly[[#This Row],[H Odds &lt;]]&lt;&gt;"",Weekly[[#This Row],[GBC_P]]=TRUE,Weekly[[#This Row],[Actual]]=FALSE),AS228-1,AS228)))))</f>
        <v>48.58</v>
      </c>
      <c r="AT229" s="37">
        <f>IF(AND(Weekly[[#This Row],[V Odds &lt;]]="",Weekly[[#This Row],[H Odds &lt;]]=""),AT228,IF(AND(Weekly[[#This Row],[H Odds &lt;]]&lt;&gt;"",Weekly[[#This Row],[HGBC_P]]=TRUE,Weekly[[#This Row],[Actual]]=TRUE),AT228+Weekly[[#This Row],[H Odds &lt;]]-1,IF(AND(Weekly[[#This Row],[V Odds &lt;]]&lt;&gt;"",Weekly[[#This Row],[HGBC_P]]=FALSE,Weekly[[#This Row],[Actual]]=FALSE),AT228+Weekly[[#This Row],[V Odds &lt;]]-1,IF(AND(Weekly[[#This Row],[V Odds &lt;]]&lt;&gt;"",Weekly[[#This Row],[HGBC_P]]=FALSE,Weekly[[#This Row],[Actual]]=TRUE),AT228-1,IF(AND(Weekly[[#This Row],[H Odds &lt;]]&lt;&gt;"",Weekly[[#This Row],[HGBC_P]]=TRUE,Weekly[[#This Row],[Actual]]=FALSE),AT228-1,AT228)))))</f>
        <v>49.209999999999994</v>
      </c>
      <c r="AU229" s="37">
        <f>IF(AND(Weekly[[#This Row],[V Odds &lt;]]="",Weekly[[#This Row],[H Odds &lt;]]=""),AU228,IF(AND(Weekly[[#This Row],[H Odds &lt;]]&lt;&gt;"",Weekly[[#This Row],[XGB_P]]=TRUE,Weekly[[#This Row],[Actual]]=TRUE),AU228+Weekly[[#This Row],[H Odds &lt;]]-1,IF(AND(Weekly[[#This Row],[V Odds &lt;]]&lt;&gt;"",Weekly[[#This Row],[XGB_P]]=FALSE,Weekly[[#This Row],[Actual]]=FALSE),AU228+Weekly[[#This Row],[V Odds &lt;]]-1,IF(AND(Weekly[[#This Row],[V Odds &lt;]]&lt;&gt;"",Weekly[[#This Row],[XGB_P]]=FALSE,Weekly[[#This Row],[Actual]]=TRUE),AU228-1,IF(AND(Weekly[[#This Row],[H Odds &lt;]]&lt;&gt;"",Weekly[[#This Row],[XGB_P]]=TRUE,Weekly[[#This Row],[Actual]]=FALSE),AU228-1,AU228)))))</f>
        <v>52.510000000000005</v>
      </c>
      <c r="AV229" s="37">
        <f>IF(AND(Weekly[[#This Row],[V Odds &lt;]]="",Weekly[[#This Row],[H Odds &lt;]]=""),AV228,IF(AND(Weekly[[#This Row],[H Odds &lt;]]&lt;&gt;"",Weekly[[#This Row],[QDA_P]]=TRUE,Weekly[[#This Row],[Actual]]=TRUE),AV228+Weekly[[#This Row],[H Odds &lt;]]-1,IF(AND(Weekly[[#This Row],[V Odds &lt;]]&lt;&gt;"",Weekly[[#This Row],[QDA_P]]=FALSE,Weekly[[#This Row],[Actual]]=FALSE),AV228+Weekly[[#This Row],[V Odds &lt;]]-1,IF(AND(Weekly[[#This Row],[V Odds &lt;]]&lt;&gt;"",Weekly[[#This Row],[QDA_P]]=FALSE,Weekly[[#This Row],[Actual]]=TRUE),AV228-1,IF(AND(Weekly[[#This Row],[H Odds &lt;]]&lt;&gt;"",Weekly[[#This Row],[QDA_P]]=TRUE,Weekly[[#This Row],[Actual]]=FALSE),AV228-1,AV228)))))</f>
        <v>49.949999999999989</v>
      </c>
      <c r="AW229" s="37">
        <f>IF(AND(Weekly[[#This Row],[H Odds &lt;]]="",Weekly[[#This Row],[V Odds &lt;]]=""),AW228,IF(AND(Weekly[[#This Row],[KNC_P]]=Weekly[[#This Row],[Actual]],Weekly[[#This Row],[KNC_P]]=TRUE),AW228+Weekly[[#This Row],[BF H Odds]]-1,IF(AND(Weekly[[#This Row],[KNC_P]]=Weekly[[#This Row],[Actual]],Weekly[[#This Row],[KNC_P]]=FALSE),AW228+Weekly[[#This Row],[BF V Odds]]-1,AW228-1)))</f>
        <v>47.470000000000006</v>
      </c>
      <c r="AX229" s="37">
        <f>IF(AND(Weekly[[#This Row],[V Odds &lt;]]="",Weekly[[#This Row],[H Odds &lt;]]=""),AX228,IF(AND(Weekly[[#This Row],[V Odds &lt;]]&lt;&gt;"",Weekly[[#This Row],[FALSES]]&gt;0,Weekly[[#This Row],[Actual]]=FALSE),AX228+Weekly[[#This Row],[V Odds &lt;]]-1,IF(AND(Weekly[[#This Row],[H Odds &lt;]]&lt;&gt;"",Weekly[[#This Row],[TRUES]]&gt;0,Weekly[[#This Row],[Actual]]=TRUE),AX228+Weekly[[#This Row],[H Odds &lt;]]-1,IF(AND(Weekly[[#This Row],[V Odds &lt;]]&lt;&gt;"",Weekly[[#This Row],[FALSES]]=0),AX228,IF(AND(Weekly[[#This Row],[H Odds &lt;]]&lt;&gt;"",Weekly[[#This Row],[TRUES]]=0),AX228,AX228-1)))))</f>
        <v>72.599999999999994</v>
      </c>
      <c r="AY229" s="37">
        <f>IF(AND(Weekly[[#This Row],[V Odds &lt;]]="",Weekly[[#This Row],[H Odds &lt;]]=""),AY228,IF(AND(Weekly[[#This Row],[V Odds &lt;]]&lt;&gt;"",Weekly[[#This Row],[FALSES]]&gt;0,Weekly[[#This Row],[Actual]]=FALSE),AY228+((Weekly[[#This Row],[V Odds &lt;]]-1)*0.92),IF(AND(Weekly[[#This Row],[H Odds &lt;]]&lt;&gt;"",Weekly[[#This Row],[TRUES]]&gt;0,Weekly[[#This Row],[Actual]]=TRUE),AY228+((Weekly[[#This Row],[H Odds &lt;]]-1)*0.92),IF(AND(Weekly[[#This Row],[V Odds &lt;]]&lt;&gt;"",Weekly[[#This Row],[FALSES]]=0),AY228,IF(AND(Weekly[[#This Row],[H Odds &lt;]]&lt;&gt;"",Weekly[[#This Row],[TRUES]]=0),AY228,AY228-1)))))</f>
        <v>67.512000000000015</v>
      </c>
      <c r="AZ229" s="37">
        <f>IF(AND(Weekly[[#This Row],[V Odds &lt;]]="",Weekly[[#This Row],[H Odds &lt;]]=""),AZ228,IF(AND(Weekly[[#This Row],[V Odds &lt;]]&lt;&gt;"",Weekly[[#This Row],[Actual]]=FALSE),AZ228+Weekly[[#This Row],[V Odds &lt;]]-1,IF(AND(Weekly[[#This Row],[H Odds &lt;]]&lt;&gt;"",Weekly[[#This Row],[Actual]]=TRUE),AZ228+Weekly[[#This Row],[H Odds &lt;]]-1,AZ228-1)))</f>
        <v>68.569999999999993</v>
      </c>
      <c r="BA229" s="38">
        <f>IF(Weekly[[#This Row],[H Odds &lt;]]="",BA228,IF(AND(Weekly[[#This Row],[H Odds &lt;]]&lt;&gt;"",Weekly[[#This Row],[SVC_P]]=TRUE,Weekly[[#This Row],[Actual]]=TRUE),BA228+Weekly[[#This Row],[H Odds &lt;]]-1,IF(AND(Weekly[[#This Row],[H Odds &lt;]]&lt;&gt;"",Weekly[[#This Row],[SVC_P]]=TRUE,Weekly[[#This Row],[Actual]]=FALSE),BA228-1,BA228)))</f>
        <v>62.789999999999992</v>
      </c>
      <c r="BB229" s="38">
        <f>IF(Weekly[[#This Row],[H Odds &lt;]]="",BB228,IF(AND(Weekly[[#This Row],[H Odds &lt;]]&lt;&gt;"",Weekly[[#This Row],[ADBC_P]]=TRUE,Weekly[[#This Row],[Actual]]=TRUE),BB228+Weekly[[#This Row],[H Odds &lt;]]-1,IF(AND(Weekly[[#This Row],[H Odds &lt;]]&lt;&gt;"",Weekly[[#This Row],[ADBC_P]]=TRUE,Weekly[[#This Row],[Actual]]=FALSE),BB228-1,BB228)))</f>
        <v>47.559999999999995</v>
      </c>
      <c r="BC229" s="38">
        <f>IF(Weekly[[#This Row],[H Odds &lt;]]="",BC228,IF(AND(Weekly[[#This Row],[H Odds &lt;]]&lt;&gt;"",Weekly[[#This Row],[RFC_P]]=TRUE,Weekly[[#This Row],[Actual]]=TRUE),BC228+Weekly[[#This Row],[H Odds &lt;]]-1,IF(AND(Weekly[[#This Row],[H Odds &lt;]]&lt;&gt;"",Weekly[[#This Row],[RFC_P]]=TRUE,Weekly[[#This Row],[Actual]]=FALSE),BC228-1,BC228)))</f>
        <v>46.309999999999995</v>
      </c>
      <c r="BD229" s="38">
        <f>IF(Weekly[[#This Row],[H Odds &lt;]]="",BD228,IF(AND(Weekly[[#This Row],[H Odds &lt;]]&lt;&gt;"",Weekly[[#This Row],[GBC_P]]=TRUE,Weekly[[#This Row],[Actual]]=TRUE),BD228+Weekly[[#This Row],[H Odds &lt;]]-1,IF(AND(Weekly[[#This Row],[H Odds &lt;]]&lt;&gt;"",Weekly[[#This Row],[GBC_P]]=TRUE,Weekly[[#This Row],[Actual]]=FALSE),BD228-1,BD228)))</f>
        <v>47.26</v>
      </c>
      <c r="BE229" s="38">
        <f>IF(Weekly[[#This Row],[H Odds &lt;]]="",BE228,IF(AND(Weekly[[#This Row],[H Odds &lt;]]&lt;&gt;"",Weekly[[#This Row],[HGBC_P]]=TRUE,Weekly[[#This Row],[Actual]]=TRUE),BE228+Weekly[[#This Row],[H Odds &lt;]]-1,IF(AND(Weekly[[#This Row],[H Odds &lt;]]&lt;&gt;"",Weekly[[#This Row],[HGBC_P]]=TRUE,Weekly[[#This Row],[Actual]]=FALSE),BE228-1,BE228)))</f>
        <v>50.609999999999992</v>
      </c>
      <c r="BF229" s="38">
        <f>IF(Weekly[[#This Row],[H Odds &lt;]]="",BF228,IF(AND(Weekly[[#This Row],[H Odds &lt;]]&lt;&gt;"",Weekly[[#This Row],[XGB_P]]=TRUE,Weekly[[#This Row],[Actual]]=TRUE),BF228+Weekly[[#This Row],[H Odds &lt;]]-1,IF(AND(Weekly[[#This Row],[H Odds &lt;]]&lt;&gt;"",Weekly[[#This Row],[XGB_P]]=TRUE,Weekly[[#This Row],[Actual]]=FALSE),BF228-1,BF228)))</f>
        <v>50.78</v>
      </c>
      <c r="BG229" s="38">
        <f>IF(Weekly[[#This Row],[H Odds &lt;]]="",BG228,IF(AND(Weekly[[#This Row],[H Odds &lt;]]&lt;&gt;"",Weekly[[#This Row],[QDA_P]]=TRUE,Weekly[[#This Row],[Actual]]=TRUE),BG228+Weekly[[#This Row],[H Odds &lt;]]-1,IF(AND(Weekly[[#This Row],[H Odds &lt;]]&lt;&gt;"",Weekly[[#This Row],[QDA_P]]=TRUE,Weekly[[#This Row],[Actual]]=FALSE),BG228-1,BG228)))</f>
        <v>46.279999999999994</v>
      </c>
      <c r="BH229" s="38">
        <f>IF(Weekly[[#This Row],[H Odds &lt;]]="",BH228,IF(AND(Weekly[[#This Row],[H Odds &lt;]]&lt;&gt;"",Weekly[[#This Row],[KNC_P]]=TRUE,Weekly[[#This Row],[Actual]]=TRUE),BH228+Weekly[[#This Row],[H Odds &lt;]]-1,IF(AND(Weekly[[#This Row],[H Odds &lt;]]&lt;&gt;"",Weekly[[#This Row],[KNC_P]]=TRUE,Weekly[[#This Row],[Actual]]=FALSE),BH228-1,BH228)))</f>
        <v>44.599999999999994</v>
      </c>
      <c r="BI229" s="38">
        <f>IF(Weekly[[#This Row],[H Odds &lt;]]="",BI228,IF(AND(Weekly[[#This Row],[H Odds &lt;]]&lt;&gt;"",Weekly[[#This Row],[TRUES]]&gt;0,Weekly[[#This Row],[Actual]]=TRUE),BI228+Weekly[[#This Row],[H Odds &lt;]]-1,IF(AND(Weekly[[#This Row],[H Odds &lt;]]&lt;&gt;"",Weekly[[#This Row],[TRUES]]=0),BI228,BI228-1)))</f>
        <v>62.789999999999992</v>
      </c>
      <c r="BJ229" s="38">
        <f>IF(Weekly[[#This Row],[H Odds &lt;]]="",BJ228,IF(AND(Weekly[[#This Row],[H Odds &lt;]]&lt;&gt;"",Weekly[[#This Row],[Actual]]=TRUE),BJ228+Weekly[[#This Row],[H Odds &lt;]]-1,IF(AND(Weekly[[#This Row],[H Odds &lt;]]&lt;&gt;"",Weekly[[#This Row],[Actual]]=FALSE),BJ228-1,BJ228)))</f>
        <v>61.789999999999992</v>
      </c>
      <c r="BK229" s="58">
        <f>IF(AND(Weekly[[#This Row],[TRUES]]&gt;4,Weekly[[#This Row],[Actual]]=TRUE),BK228+Weekly[[#This Row],[BF H Odds]]-1,IF(AND(Weekly[[#This Row],[FALSES]]&gt;4,Weekly[[#This Row],[Actual]]=FALSE),BK228+Weekly[[#This Row],[BF V Odds]]-1,IF(AND(Weekly[[#This Row],[TRUES]]&gt;4,Weekly[[#This Row],[Actual]]=FALSE),BK228-1,IF(AND(Weekly[[#This Row],[FALSES]]&gt;4,Weekly[[#This Row],[Actual]]=TRUE),BK228-1,BK228))))</f>
        <v>37.160000000000032</v>
      </c>
      <c r="BL229" s="58">
        <f>IF(AND(Weekly[[#This Row],[TRUES]]&gt;5,Weekly[[#This Row],[Actual]]=TRUE),BL228+Weekly[[#This Row],[BF H Odds]]-1,IF(AND(Weekly[[#This Row],[FALSES]]&gt;5,Weekly[[#This Row],[Actual]]=FALSE),BL228+Weekly[[#This Row],[BF V Odds]]-1,IF(AND(Weekly[[#This Row],[TRUES]]&gt;5,Weekly[[#This Row],[Actual]]=FALSE),BL228-1,IF(AND(Weekly[[#This Row],[FALSES]]&gt;5,Weekly[[#This Row],[Actual]]=TRUE),BL228-1,BL228))))</f>
        <v>44.050000000000026</v>
      </c>
      <c r="BM229" s="58">
        <f>IF(AND(Weekly[[#This Row],[TRUES]]&gt;6,Weekly[[#This Row],[Actual]]=TRUE),BM228+Weekly[[#This Row],[BF H Odds]]-1,IF(AND(Weekly[[#This Row],[FALSES]]&gt;6,Weekly[[#This Row],[Actual]]=FALSE),BM228+Weekly[[#This Row],[BF V Odds]]-1,IF(AND(Weekly[[#This Row],[TRUES]]&gt;6,Weekly[[#This Row],[Actual]]=FALSE),BM228-1,IF(AND(Weekly[[#This Row],[FALSES]]&gt;6,Weekly[[#This Row],[Actual]]=TRUE),BM228-1,BM228))))</f>
        <v>49.900000000000013</v>
      </c>
    </row>
    <row r="230" spans="1:65" x14ac:dyDescent="0.25">
      <c r="A230" s="34"/>
      <c r="B230" s="10">
        <v>44272</v>
      </c>
      <c r="C230" s="33" t="s">
        <v>30</v>
      </c>
      <c r="D230" s="15" t="s">
        <v>24</v>
      </c>
      <c r="E230" t="b">
        <v>1</v>
      </c>
      <c r="F230" t="b">
        <v>0</v>
      </c>
      <c r="G230" t="b">
        <v>0</v>
      </c>
      <c r="H230" t="b">
        <v>0</v>
      </c>
      <c r="I230" t="b">
        <v>0</v>
      </c>
      <c r="J230" t="b">
        <v>0</v>
      </c>
      <c r="K230" t="b">
        <v>0</v>
      </c>
      <c r="L230" t="b">
        <v>0</v>
      </c>
      <c r="O230" t="str">
        <f>IF(Weekly[[#This Row],[H/V]]="H",Weekly[[#This Row],[BF H Odds]],IF(Weekly[[#This Row],[H/V]]="V",Weekly[[#This Row],[BF V Odds]],""))</f>
        <v/>
      </c>
      <c r="P230" t="b">
        <v>1</v>
      </c>
      <c r="R230" s="35">
        <f>IFERROR(IF(Weekly[[#This Row],[Won Bet?]]="yes",R229+(Weekly[[#This Row],[BF Odds]]*Weekly[[#This Row],[BF Stake]])-Weekly[[#This Row],[BF Stake]],R229-Weekly[[#This Row],[BF Stake]]),R229)</f>
        <v>185.15</v>
      </c>
      <c r="S230" s="9">
        <f>IFERROR(IF(Weekly[[#This Row],[Won Bet?]]="yes",S229+(((Weekly[[#This Row],[BF Odds]]*Weekly[[#This Row],[BF Stake]])-Weekly[[#This Row],[BF Stake]])*0.95),S229-Weekly[[#This Row],[BF Stake]]),S229)</f>
        <v>178.89250000000004</v>
      </c>
      <c r="T230" s="13">
        <v>1.73</v>
      </c>
      <c r="U230" s="13">
        <v>2.2400000000000002</v>
      </c>
      <c r="V230" s="24">
        <f>IF(Weekly[[#This Row],[Actual]]="","",IF(AND(Weekly[[#This Row],[SVC_P]]=Weekly[[#This Row],[Actual]],Weekly[[#This Row],[SVC_P]]=TRUE),V229+Weekly[[#This Row],[BF H Odds]]-1,IF(AND(Weekly[[#This Row],[SVC_P]]=Weekly[[#This Row],[Actual]],Weekly[[#This Row],[SVC_P]]=FALSE),V229+Weekly[[#This Row],[BF V Odds]]-1,V229-1)))</f>
        <v>69.480000000000018</v>
      </c>
      <c r="W230" s="24">
        <f>IF(Weekly[[#This Row],[Actual]]="","",IF(AND(Weekly[[#This Row],[SVC_P]]=FALSE,Weekly[[#This Row],[Actual]]=TRUE),W229+Weekly[[#This Row],[BF H Odds]]-1,IF(AND(Weekly[[#This Row],[SVC_P]]=TRUE,Weekly[[#This Row],[Actual]]=FALSE,),W229+Weekly[[#This Row],[BF V Odds]]-1,W229-1)))</f>
        <v>-177.3</v>
      </c>
      <c r="X230" s="24">
        <f>IF(Weekly[[#This Row],[Actual]]="","",IF(AND(Weekly[[#This Row],[ADBC_P]]=Weekly[[#This Row],[Actual]],Weekly[[#This Row],[ADBC_P]]=TRUE),X229+Weekly[[#This Row],[BF H Odds]]-1,IF(AND(Weekly[[#This Row],[ADBC_P]]=Weekly[[#This Row],[Actual]],Weekly[[#This Row],[ADBC_P]]=FALSE),X229+Weekly[[#This Row],[BF V Odds]]-1,X229-1)))</f>
        <v>45.690000000000026</v>
      </c>
      <c r="Y230" s="24">
        <f>IF(Weekly[[#This Row],[Actual]]="","",IF(AND(Weekly[[#This Row],[ADBC_P]]=FALSE,Weekly[[#This Row],[Actual]]=TRUE),Y229+Weekly[[#This Row],[BF H Odds]]-1,IF(AND(Weekly[[#This Row],[ADBC_P]]=TRUE,Weekly[[#This Row],[Actual]]=FALSE),Y229+Weekly[[#This Row],[BF V Odds]]-1,Y229-1)))</f>
        <v>30.36</v>
      </c>
      <c r="Z230" s="24">
        <f>IF(Weekly[[#This Row],[Actual]]="","",IF(AND(Weekly[[#This Row],[RFC_P]]=Weekly[[#This Row],[Actual]],Weekly[[#This Row],[RFC_P]]=TRUE),Z229+Weekly[[#This Row],[BF H Odds]]-1,IF(AND(Weekly[[#This Row],[RFC_P]]=Weekly[[#This Row],[Actual]],Weekly[[#This Row],[RFC_P]]=FALSE),Z229+Weekly[[#This Row],[BF V Odds]]-1,Z229-1)))</f>
        <v>33.990000000000038</v>
      </c>
      <c r="AA230" s="24">
        <f>IF(Weekly[[#This Row],[Actual]]="","",IF(AND(Weekly[[#This Row],[RFC_P]]=FALSE,Weekly[[#This Row],[Actual]]=TRUE),AA229+Weekly[[#This Row],[BF H Odds]]-1,IF(AND(Weekly[[#This Row],[RFC_P]]=TRUE,Weekly[[#This Row],[Actual]]=FALSE),AA229+Weekly[[#This Row],[BF V Odds]]-1,AA229-1)))</f>
        <v>42.059999999999995</v>
      </c>
      <c r="AB230" s="24">
        <f>IF(Weekly[[#This Row],[Actual]]="","",IF(AND(Weekly[[#This Row],[GBC_P]]=Weekly[[#This Row],[Actual]],Weekly[[#This Row],[GBC_P]]=TRUE),AB229+Weekly[[#This Row],[BF H Odds]]-1,IF(AND(Weekly[[#This Row],[GBC_P]]=Weekly[[#This Row],[Actual]],Weekly[[#This Row],[GBC_P]]=FALSE),AB229+Weekly[[#This Row],[BF V Odds]]-1,AB229-1)))</f>
        <v>33.050000000000011</v>
      </c>
      <c r="AC230" s="24">
        <f>IF(Weekly[[#This Row],[Actual]]="","",IF(AND(Weekly[[#This Row],[GBC_P]]=FALSE,Weekly[[#This Row],[Actual]]=TRUE),AC229+Weekly[[#This Row],[BF H Odds]]-1,IF(AND(Weekly[[#This Row],[GBC_P]]=TRUE,Weekly[[#This Row],[Actual]]=FALSE),AC229+Weekly[[#This Row],[BF V Odds]]-1,AC229-1)))</f>
        <v>43</v>
      </c>
      <c r="AD230" s="24">
        <f>IF(Weekly[[#This Row],[Actual]]="","",IF(AND(Weekly[[#This Row],[HGBC_P]]=Weekly[[#This Row],[Actual]],Weekly[[#This Row],[HGBC_P]]=TRUE),AD229+Weekly[[#This Row],[BF H Odds]]-1,IF(AND(Weekly[[#This Row],[HGBC_P]]=Weekly[[#This Row],[Actual]],Weekly[[#This Row],[HGBC_P]]=FALSE),AD229+Weekly[[#This Row],[BF V Odds]]-1,AD229-1)))</f>
        <v>34.130000000000045</v>
      </c>
      <c r="AE230" s="24">
        <f>IF(Weekly[[#This Row],[Actual]]="","",IF(AND(Weekly[[#This Row],[HGBC_P]]=FALSE,Weekly[[#This Row],[Actual]]=TRUE),AE229+Weekly[[#This Row],[BF H Odds]]-1,IF(AND(Weekly[[#This Row],[HGBC_P]]=TRUE,Weekly[[#This Row],[Actual]]=FALSE),AE229+Weekly[[#This Row],[BF V Odds]]-1,AE229-1)))</f>
        <v>41.92</v>
      </c>
      <c r="AF230" s="24">
        <f>IF(Weekly[[#This Row],[Actual]]="","",IF(AND(Weekly[[#This Row],[XGB_P]]=Weekly[[#This Row],[Actual]],Weekly[[#This Row],[XGB_P]]=TRUE),AF229+Weekly[[#This Row],[BF H Odds]]-1,IF(AND(Weekly[[#This Row],[XGB_P]]=Weekly[[#This Row],[Actual]],Weekly[[#This Row],[XGB_P]]=FALSE),AF229+Weekly[[#This Row],[BF V Odds]]-1,AF229-1)))</f>
        <v>43.070000000000029</v>
      </c>
      <c r="AG230" s="24">
        <f>IF(Weekly[[#This Row],[Actual]]="","",IF(AND(Weekly[[#This Row],[XGB_P]]=FALSE,Weekly[[#This Row],[Actual]]=TRUE),AG229+Weekly[[#This Row],[BF H Odds]]-1,IF(AND(Weekly[[#This Row],[XGB_P]]=TRUE,Weekly[[#This Row],[Actual]]=FALSE),AG229+Weekly[[#This Row],[BF V Odds]]-1,AG229-1)))</f>
        <v>32.979999999999997</v>
      </c>
      <c r="AH230" s="24">
        <f>IF(Weekly[[#This Row],[Actual]]="","",IF(AND(Weekly[[#This Row],[QDA_P]]=Weekly[[#This Row],[Actual]],Weekly[[#This Row],[QDA_P]]=TRUE),AH229+Weekly[[#This Row],[BF H Odds]]-1,IF(AND(Weekly[[#This Row],[QDA_P]]=Weekly[[#This Row],[Actual]],Weekly[[#This Row],[QDA_P]]=FALSE),AH229+Weekly[[#This Row],[BF V Odds]]-1,AH229-1)))</f>
        <v>18.38000000000001</v>
      </c>
      <c r="AI230" s="24">
        <f>IF(Weekly[[#This Row],[Actual]]="","",IF(AND(Weekly[[#This Row],[QDA_P]]=FALSE,Weekly[[#This Row],[Actual]]=TRUE),AI229+Weekly[[#This Row],[BF H Odds]]-1,IF(AND(Weekly[[#This Row],[QDA_P]]=TRUE,Weekly[[#This Row],[Actual]]=FALSE),AI229+Weekly[[#This Row],[BF V Odds]]-1,AI229-1)))</f>
        <v>57.669999999999995</v>
      </c>
      <c r="AJ230" s="24">
        <f>IF(Weekly[[#This Row],[Actual]]="","",IF(AND(Weekly[[#This Row],[KNC_P]]=FALSE,Weekly[[#This Row],[Actual]]=TRUE),AJ229+Weekly[[#This Row],[BF H Odds]]-1,IF(AND(Weekly[[#This Row],[KNC_P]]=TRUE,Weekly[[#This Row],[Actual]]=FALSE),AJ229+Weekly[[#This Row],[BF V Odds]]-1,AJ229-1)))</f>
        <v>33.299999999999997</v>
      </c>
      <c r="AK230" s="24">
        <f>IF(Weekly[[#This Row],[Actual]]="","",IF(AND(Weekly[[#This Row],[KNC_P]]=FALSE,Weekly[[#This Row],[Actual]]=TRUE),AK229+Weekly[[#This Row],[BF H Odds]]-1,IF(AND(Weekly[[#This Row],[KNC_P]]=TRUE,Weekly[[#This Row],[Actual]]=FALSE),AK229+Weekly[[#This Row],[BF V Odds]]-1,AK229-1)))</f>
        <v>32.199999999999982</v>
      </c>
      <c r="AL230" s="30">
        <f>IF(Weekly[[#This Row],[Actual]]="","",COUNTIF(Weekly[[#This Row],[SVC_P]:[QDA_P]],TRUE))</f>
        <v>1</v>
      </c>
      <c r="AM230" s="30">
        <f>IF(Weekly[[#This Row],[Actual]]="","",COUNTIF(Weekly[[#This Row],[SVC_P]:[QDA_P]],FALSE))</f>
        <v>6</v>
      </c>
      <c r="AN230" s="36" t="str">
        <f>IF(AND(Weekly[[#This Row],[BF V Odds]]&gt;$BO$6,Weekly[[#This Row],[BF V Odds]] &lt; $BO$7),Weekly[[#This Row],[BF V Odds]],"")</f>
        <v/>
      </c>
      <c r="AO230" s="36" t="str">
        <f>IF(AND(Weekly[[#This Row],[BF H Odds]]&gt;$BO$6, Weekly[[#This Row],[BF H Odds]] &lt; $BO$7),Weekly[[#This Row],[BF H Odds]],"")</f>
        <v/>
      </c>
      <c r="AP230" s="37">
        <f>IF(AND(Weekly[[#This Row],[V Odds &lt;]]="",Weekly[[#This Row],[H Odds &lt;]]=""),AP229,IF(AND(Weekly[[#This Row],[H Odds &lt;]]&lt;&gt;"",Weekly[[#This Row],[SVC_P]]=TRUE,Weekly[[#This Row],[Actual]]=TRUE),AP229+Weekly[[#This Row],[H Odds &lt;]]-1,IF(AND(Weekly[[#This Row],[V Odds &lt;]]&lt;&gt;"",Weekly[[#This Row],[SVC_P]]=FALSE,Weekly[[#This Row],[Actual]]=FALSE),AP229+Weekly[[#This Row],[V Odds &lt;]]-1,IF(AND(Weekly[[#This Row],[V Odds &lt;]]&lt;&gt;"",Weekly[[#This Row],[SVC_P]]=FALSE,Weekly[[#This Row],[Actual]]=TRUE),AP229-1,IF(AND(Weekly[[#This Row],[H Odds &lt;]]&lt;&gt;"",Weekly[[#This Row],[SVC_P]]=TRUE,Weekly[[#This Row],[Actual]]=FALSE),AP229-1,AP229)))))</f>
        <v>67.830000000000013</v>
      </c>
      <c r="AQ230" s="37">
        <f>IF(AND(Weekly[[#This Row],[V Odds &lt;]]="",Weekly[[#This Row],[H Odds &lt;]]=""),AQ229,IF(AND(Weekly[[#This Row],[H Odds &lt;]]&lt;&gt;"",Weekly[[#This Row],[ADBC_P]]=TRUE,Weekly[[#This Row],[Actual]]=TRUE),AQ229+Weekly[[#This Row],[H Odds &lt;]]-1,IF(AND(Weekly[[#This Row],[V Odds &lt;]]&lt;&gt;"",Weekly[[#This Row],[ADBC_P]]=FALSE,Weekly[[#This Row],[Actual]]=FALSE),AQ229+Weekly[[#This Row],[V Odds &lt;]]-1,IF(AND(Weekly[[#This Row],[V Odds &lt;]]&lt;&gt;"",Weekly[[#This Row],[ADBC_P]]=FALSE,Weekly[[#This Row],[Actual]]=TRUE),AQ229-1,IF(AND(Weekly[[#This Row],[H Odds &lt;]]&lt;&gt;"",Weekly[[#This Row],[ADBC_P]]=TRUE,Weekly[[#This Row],[Actual]]=FALSE),AQ229-1,AQ229)))))</f>
        <v>53.879999999999995</v>
      </c>
      <c r="AR230" s="37">
        <f>IF(AND(Weekly[[#This Row],[V Odds &lt;]]="",Weekly[[#This Row],[H Odds &lt;]]=""),AR229,IF(AND(Weekly[[#This Row],[H Odds &lt;]]&lt;&gt;"",Weekly[[#This Row],[RFC_P]]=TRUE,Weekly[[#This Row],[Actual]]=TRUE),AR229+Weekly[[#This Row],[H Odds &lt;]]-1,IF(AND(Weekly[[#This Row],[V Odds &lt;]]&lt;&gt;"",Weekly[[#This Row],[RFC_P]]=FALSE,Weekly[[#This Row],[Actual]]=FALSE),AR229+Weekly[[#This Row],[V Odds &lt;]]-1,IF(AND(Weekly[[#This Row],[V Odds &lt;]]&lt;&gt;"",Weekly[[#This Row],[RFC_P]]=FALSE,Weekly[[#This Row],[Actual]]=TRUE),AR229-1,IF(AND(Weekly[[#This Row],[H Odds &lt;]]&lt;&gt;"",Weekly[[#This Row],[RFC_P]]=TRUE,Weekly[[#This Row],[Actual]]=FALSE),AR229-1,AR229)))))</f>
        <v>49.14</v>
      </c>
      <c r="AS230" s="37">
        <f>IF(AND(Weekly[[#This Row],[V Odds &lt;]]="",Weekly[[#This Row],[H Odds &lt;]]=""),AS229,IF(AND(Weekly[[#This Row],[H Odds &lt;]]&lt;&gt;"",Weekly[[#This Row],[GBC_P]]=TRUE,Weekly[[#This Row],[Actual]]=TRUE),AS229+Weekly[[#This Row],[H Odds &lt;]]-1,IF(AND(Weekly[[#This Row],[V Odds &lt;]]&lt;&gt;"",Weekly[[#This Row],[GBC_P]]=FALSE,Weekly[[#This Row],[Actual]]=FALSE),AS229+Weekly[[#This Row],[V Odds &lt;]]-1,IF(AND(Weekly[[#This Row],[V Odds &lt;]]&lt;&gt;"",Weekly[[#This Row],[GBC_P]]=FALSE,Weekly[[#This Row],[Actual]]=TRUE),AS229-1,IF(AND(Weekly[[#This Row],[H Odds &lt;]]&lt;&gt;"",Weekly[[#This Row],[GBC_P]]=TRUE,Weekly[[#This Row],[Actual]]=FALSE),AS229-1,AS229)))))</f>
        <v>48.58</v>
      </c>
      <c r="AT230" s="37">
        <f>IF(AND(Weekly[[#This Row],[V Odds &lt;]]="",Weekly[[#This Row],[H Odds &lt;]]=""),AT229,IF(AND(Weekly[[#This Row],[H Odds &lt;]]&lt;&gt;"",Weekly[[#This Row],[HGBC_P]]=TRUE,Weekly[[#This Row],[Actual]]=TRUE),AT229+Weekly[[#This Row],[H Odds &lt;]]-1,IF(AND(Weekly[[#This Row],[V Odds &lt;]]&lt;&gt;"",Weekly[[#This Row],[HGBC_P]]=FALSE,Weekly[[#This Row],[Actual]]=FALSE),AT229+Weekly[[#This Row],[V Odds &lt;]]-1,IF(AND(Weekly[[#This Row],[V Odds &lt;]]&lt;&gt;"",Weekly[[#This Row],[HGBC_P]]=FALSE,Weekly[[#This Row],[Actual]]=TRUE),AT229-1,IF(AND(Weekly[[#This Row],[H Odds &lt;]]&lt;&gt;"",Weekly[[#This Row],[HGBC_P]]=TRUE,Weekly[[#This Row],[Actual]]=FALSE),AT229-1,AT229)))))</f>
        <v>49.209999999999994</v>
      </c>
      <c r="AU230" s="37">
        <f>IF(AND(Weekly[[#This Row],[V Odds &lt;]]="",Weekly[[#This Row],[H Odds &lt;]]=""),AU229,IF(AND(Weekly[[#This Row],[H Odds &lt;]]&lt;&gt;"",Weekly[[#This Row],[XGB_P]]=TRUE,Weekly[[#This Row],[Actual]]=TRUE),AU229+Weekly[[#This Row],[H Odds &lt;]]-1,IF(AND(Weekly[[#This Row],[V Odds &lt;]]&lt;&gt;"",Weekly[[#This Row],[XGB_P]]=FALSE,Weekly[[#This Row],[Actual]]=FALSE),AU229+Weekly[[#This Row],[V Odds &lt;]]-1,IF(AND(Weekly[[#This Row],[V Odds &lt;]]&lt;&gt;"",Weekly[[#This Row],[XGB_P]]=FALSE,Weekly[[#This Row],[Actual]]=TRUE),AU229-1,IF(AND(Weekly[[#This Row],[H Odds &lt;]]&lt;&gt;"",Weekly[[#This Row],[XGB_P]]=TRUE,Weekly[[#This Row],[Actual]]=FALSE),AU229-1,AU229)))))</f>
        <v>52.510000000000005</v>
      </c>
      <c r="AV230" s="37">
        <f>IF(AND(Weekly[[#This Row],[V Odds &lt;]]="",Weekly[[#This Row],[H Odds &lt;]]=""),AV229,IF(AND(Weekly[[#This Row],[H Odds &lt;]]&lt;&gt;"",Weekly[[#This Row],[QDA_P]]=TRUE,Weekly[[#This Row],[Actual]]=TRUE),AV229+Weekly[[#This Row],[H Odds &lt;]]-1,IF(AND(Weekly[[#This Row],[V Odds &lt;]]&lt;&gt;"",Weekly[[#This Row],[QDA_P]]=FALSE,Weekly[[#This Row],[Actual]]=FALSE),AV229+Weekly[[#This Row],[V Odds &lt;]]-1,IF(AND(Weekly[[#This Row],[V Odds &lt;]]&lt;&gt;"",Weekly[[#This Row],[QDA_P]]=FALSE,Weekly[[#This Row],[Actual]]=TRUE),AV229-1,IF(AND(Weekly[[#This Row],[H Odds &lt;]]&lt;&gt;"",Weekly[[#This Row],[QDA_P]]=TRUE,Weekly[[#This Row],[Actual]]=FALSE),AV229-1,AV229)))))</f>
        <v>49.949999999999989</v>
      </c>
      <c r="AW230" s="37">
        <f>IF(AND(Weekly[[#This Row],[H Odds &lt;]]="",Weekly[[#This Row],[V Odds &lt;]]=""),AW229,IF(AND(Weekly[[#This Row],[KNC_P]]=Weekly[[#This Row],[Actual]],Weekly[[#This Row],[KNC_P]]=TRUE),AW229+Weekly[[#This Row],[BF H Odds]]-1,IF(AND(Weekly[[#This Row],[KNC_P]]=Weekly[[#This Row],[Actual]],Weekly[[#This Row],[KNC_P]]=FALSE),AW229+Weekly[[#This Row],[BF V Odds]]-1,AW229-1)))</f>
        <v>47.470000000000006</v>
      </c>
      <c r="AX230" s="37">
        <f>IF(AND(Weekly[[#This Row],[V Odds &lt;]]="",Weekly[[#This Row],[H Odds &lt;]]=""),AX229,IF(AND(Weekly[[#This Row],[V Odds &lt;]]&lt;&gt;"",Weekly[[#This Row],[FALSES]]&gt;0,Weekly[[#This Row],[Actual]]=FALSE),AX229+Weekly[[#This Row],[V Odds &lt;]]-1,IF(AND(Weekly[[#This Row],[H Odds &lt;]]&lt;&gt;"",Weekly[[#This Row],[TRUES]]&gt;0,Weekly[[#This Row],[Actual]]=TRUE),AX229+Weekly[[#This Row],[H Odds &lt;]]-1,IF(AND(Weekly[[#This Row],[V Odds &lt;]]&lt;&gt;"",Weekly[[#This Row],[FALSES]]=0),AX229,IF(AND(Weekly[[#This Row],[H Odds &lt;]]&lt;&gt;"",Weekly[[#This Row],[TRUES]]=0),AX229,AX229-1)))))</f>
        <v>72.599999999999994</v>
      </c>
      <c r="AY230" s="37">
        <f>IF(AND(Weekly[[#This Row],[V Odds &lt;]]="",Weekly[[#This Row],[H Odds &lt;]]=""),AY229,IF(AND(Weekly[[#This Row],[V Odds &lt;]]&lt;&gt;"",Weekly[[#This Row],[FALSES]]&gt;0,Weekly[[#This Row],[Actual]]=FALSE),AY229+((Weekly[[#This Row],[V Odds &lt;]]-1)*0.92),IF(AND(Weekly[[#This Row],[H Odds &lt;]]&lt;&gt;"",Weekly[[#This Row],[TRUES]]&gt;0,Weekly[[#This Row],[Actual]]=TRUE),AY229+((Weekly[[#This Row],[H Odds &lt;]]-1)*0.92),IF(AND(Weekly[[#This Row],[V Odds &lt;]]&lt;&gt;"",Weekly[[#This Row],[FALSES]]=0),AY229,IF(AND(Weekly[[#This Row],[H Odds &lt;]]&lt;&gt;"",Weekly[[#This Row],[TRUES]]=0),AY229,AY229-1)))))</f>
        <v>67.512000000000015</v>
      </c>
      <c r="AZ230" s="37">
        <f>IF(AND(Weekly[[#This Row],[V Odds &lt;]]="",Weekly[[#This Row],[H Odds &lt;]]=""),AZ229,IF(AND(Weekly[[#This Row],[V Odds &lt;]]&lt;&gt;"",Weekly[[#This Row],[Actual]]=FALSE),AZ229+Weekly[[#This Row],[V Odds &lt;]]-1,IF(AND(Weekly[[#This Row],[H Odds &lt;]]&lt;&gt;"",Weekly[[#This Row],[Actual]]=TRUE),AZ229+Weekly[[#This Row],[H Odds &lt;]]-1,AZ229-1)))</f>
        <v>68.569999999999993</v>
      </c>
      <c r="BA230" s="38">
        <f>IF(Weekly[[#This Row],[H Odds &lt;]]="",BA229,IF(AND(Weekly[[#This Row],[H Odds &lt;]]&lt;&gt;"",Weekly[[#This Row],[SVC_P]]=TRUE,Weekly[[#This Row],[Actual]]=TRUE),BA229+Weekly[[#This Row],[H Odds &lt;]]-1,IF(AND(Weekly[[#This Row],[H Odds &lt;]]&lt;&gt;"",Weekly[[#This Row],[SVC_P]]=TRUE,Weekly[[#This Row],[Actual]]=FALSE),BA229-1,BA229)))</f>
        <v>62.789999999999992</v>
      </c>
      <c r="BB230" s="38">
        <f>IF(Weekly[[#This Row],[H Odds &lt;]]="",BB229,IF(AND(Weekly[[#This Row],[H Odds &lt;]]&lt;&gt;"",Weekly[[#This Row],[ADBC_P]]=TRUE,Weekly[[#This Row],[Actual]]=TRUE),BB229+Weekly[[#This Row],[H Odds &lt;]]-1,IF(AND(Weekly[[#This Row],[H Odds &lt;]]&lt;&gt;"",Weekly[[#This Row],[ADBC_P]]=TRUE,Weekly[[#This Row],[Actual]]=FALSE),BB229-1,BB229)))</f>
        <v>47.559999999999995</v>
      </c>
      <c r="BC230" s="38">
        <f>IF(Weekly[[#This Row],[H Odds &lt;]]="",BC229,IF(AND(Weekly[[#This Row],[H Odds &lt;]]&lt;&gt;"",Weekly[[#This Row],[RFC_P]]=TRUE,Weekly[[#This Row],[Actual]]=TRUE),BC229+Weekly[[#This Row],[H Odds &lt;]]-1,IF(AND(Weekly[[#This Row],[H Odds &lt;]]&lt;&gt;"",Weekly[[#This Row],[RFC_P]]=TRUE,Weekly[[#This Row],[Actual]]=FALSE),BC229-1,BC229)))</f>
        <v>46.309999999999995</v>
      </c>
      <c r="BD230" s="38">
        <f>IF(Weekly[[#This Row],[H Odds &lt;]]="",BD229,IF(AND(Weekly[[#This Row],[H Odds &lt;]]&lt;&gt;"",Weekly[[#This Row],[GBC_P]]=TRUE,Weekly[[#This Row],[Actual]]=TRUE),BD229+Weekly[[#This Row],[H Odds &lt;]]-1,IF(AND(Weekly[[#This Row],[H Odds &lt;]]&lt;&gt;"",Weekly[[#This Row],[GBC_P]]=TRUE,Weekly[[#This Row],[Actual]]=FALSE),BD229-1,BD229)))</f>
        <v>47.26</v>
      </c>
      <c r="BE230" s="38">
        <f>IF(Weekly[[#This Row],[H Odds &lt;]]="",BE229,IF(AND(Weekly[[#This Row],[H Odds &lt;]]&lt;&gt;"",Weekly[[#This Row],[HGBC_P]]=TRUE,Weekly[[#This Row],[Actual]]=TRUE),BE229+Weekly[[#This Row],[H Odds &lt;]]-1,IF(AND(Weekly[[#This Row],[H Odds &lt;]]&lt;&gt;"",Weekly[[#This Row],[HGBC_P]]=TRUE,Weekly[[#This Row],[Actual]]=FALSE),BE229-1,BE229)))</f>
        <v>50.609999999999992</v>
      </c>
      <c r="BF230" s="38">
        <f>IF(Weekly[[#This Row],[H Odds &lt;]]="",BF229,IF(AND(Weekly[[#This Row],[H Odds &lt;]]&lt;&gt;"",Weekly[[#This Row],[XGB_P]]=TRUE,Weekly[[#This Row],[Actual]]=TRUE),BF229+Weekly[[#This Row],[H Odds &lt;]]-1,IF(AND(Weekly[[#This Row],[H Odds &lt;]]&lt;&gt;"",Weekly[[#This Row],[XGB_P]]=TRUE,Weekly[[#This Row],[Actual]]=FALSE),BF229-1,BF229)))</f>
        <v>50.78</v>
      </c>
      <c r="BG230" s="38">
        <f>IF(Weekly[[#This Row],[H Odds &lt;]]="",BG229,IF(AND(Weekly[[#This Row],[H Odds &lt;]]&lt;&gt;"",Weekly[[#This Row],[QDA_P]]=TRUE,Weekly[[#This Row],[Actual]]=TRUE),BG229+Weekly[[#This Row],[H Odds &lt;]]-1,IF(AND(Weekly[[#This Row],[H Odds &lt;]]&lt;&gt;"",Weekly[[#This Row],[QDA_P]]=TRUE,Weekly[[#This Row],[Actual]]=FALSE),BG229-1,BG229)))</f>
        <v>46.279999999999994</v>
      </c>
      <c r="BH230" s="38">
        <f>IF(Weekly[[#This Row],[H Odds &lt;]]="",BH229,IF(AND(Weekly[[#This Row],[H Odds &lt;]]&lt;&gt;"",Weekly[[#This Row],[KNC_P]]=TRUE,Weekly[[#This Row],[Actual]]=TRUE),BH229+Weekly[[#This Row],[H Odds &lt;]]-1,IF(AND(Weekly[[#This Row],[H Odds &lt;]]&lt;&gt;"",Weekly[[#This Row],[KNC_P]]=TRUE,Weekly[[#This Row],[Actual]]=FALSE),BH229-1,BH229)))</f>
        <v>44.599999999999994</v>
      </c>
      <c r="BI230" s="38">
        <f>IF(Weekly[[#This Row],[H Odds &lt;]]="",BI229,IF(AND(Weekly[[#This Row],[H Odds &lt;]]&lt;&gt;"",Weekly[[#This Row],[TRUES]]&gt;0,Weekly[[#This Row],[Actual]]=TRUE),BI229+Weekly[[#This Row],[H Odds &lt;]]-1,IF(AND(Weekly[[#This Row],[H Odds &lt;]]&lt;&gt;"",Weekly[[#This Row],[TRUES]]=0),BI229,BI229-1)))</f>
        <v>62.789999999999992</v>
      </c>
      <c r="BJ230" s="38">
        <f>IF(Weekly[[#This Row],[H Odds &lt;]]="",BJ229,IF(AND(Weekly[[#This Row],[H Odds &lt;]]&lt;&gt;"",Weekly[[#This Row],[Actual]]=TRUE),BJ229+Weekly[[#This Row],[H Odds &lt;]]-1,IF(AND(Weekly[[#This Row],[H Odds &lt;]]&lt;&gt;"",Weekly[[#This Row],[Actual]]=FALSE),BJ229-1,BJ229)))</f>
        <v>61.789999999999992</v>
      </c>
      <c r="BK230" s="58">
        <f>IF(AND(Weekly[[#This Row],[TRUES]]&gt;4,Weekly[[#This Row],[Actual]]=TRUE),BK229+Weekly[[#This Row],[BF H Odds]]-1,IF(AND(Weekly[[#This Row],[FALSES]]&gt;4,Weekly[[#This Row],[Actual]]=FALSE),BK229+Weekly[[#This Row],[BF V Odds]]-1,IF(AND(Weekly[[#This Row],[TRUES]]&gt;4,Weekly[[#This Row],[Actual]]=FALSE),BK229-1,IF(AND(Weekly[[#This Row],[FALSES]]&gt;4,Weekly[[#This Row],[Actual]]=TRUE),BK229-1,BK229))))</f>
        <v>36.160000000000032</v>
      </c>
      <c r="BL230" s="58">
        <f>IF(AND(Weekly[[#This Row],[TRUES]]&gt;5,Weekly[[#This Row],[Actual]]=TRUE),BL229+Weekly[[#This Row],[BF H Odds]]-1,IF(AND(Weekly[[#This Row],[FALSES]]&gt;5,Weekly[[#This Row],[Actual]]=FALSE),BL229+Weekly[[#This Row],[BF V Odds]]-1,IF(AND(Weekly[[#This Row],[TRUES]]&gt;5,Weekly[[#This Row],[Actual]]=FALSE),BL229-1,IF(AND(Weekly[[#This Row],[FALSES]]&gt;5,Weekly[[#This Row],[Actual]]=TRUE),BL229-1,BL229))))</f>
        <v>43.050000000000026</v>
      </c>
      <c r="BM230" s="58">
        <f>IF(AND(Weekly[[#This Row],[TRUES]]&gt;6,Weekly[[#This Row],[Actual]]=TRUE),BM229+Weekly[[#This Row],[BF H Odds]]-1,IF(AND(Weekly[[#This Row],[FALSES]]&gt;6,Weekly[[#This Row],[Actual]]=FALSE),BM229+Weekly[[#This Row],[BF V Odds]]-1,IF(AND(Weekly[[#This Row],[TRUES]]&gt;6,Weekly[[#This Row],[Actual]]=FALSE),BM229-1,IF(AND(Weekly[[#This Row],[FALSES]]&gt;6,Weekly[[#This Row],[Actual]]=TRUE),BM229-1,BM229))))</f>
        <v>49.900000000000013</v>
      </c>
    </row>
    <row r="231" spans="1:65" x14ac:dyDescent="0.25">
      <c r="A231" s="34"/>
      <c r="B231" s="10">
        <v>44272</v>
      </c>
      <c r="C231" s="33" t="s">
        <v>15</v>
      </c>
      <c r="D231" s="15" t="s">
        <v>9</v>
      </c>
      <c r="E231" t="b">
        <v>1</v>
      </c>
      <c r="F231" t="b">
        <v>1</v>
      </c>
      <c r="G231" t="b">
        <v>1</v>
      </c>
      <c r="H231" t="b">
        <v>1</v>
      </c>
      <c r="I231" t="b">
        <v>1</v>
      </c>
      <c r="J231" t="b">
        <v>0</v>
      </c>
      <c r="K231" t="b">
        <v>1</v>
      </c>
      <c r="L231" t="b">
        <v>1</v>
      </c>
      <c r="O231" t="str">
        <f>IF(Weekly[[#This Row],[H/V]]="H",Weekly[[#This Row],[BF H Odds]],IF(Weekly[[#This Row],[H/V]]="V",Weekly[[#This Row],[BF V Odds]],""))</f>
        <v/>
      </c>
      <c r="P231" t="b">
        <v>0</v>
      </c>
      <c r="R231" s="35">
        <f>IFERROR(IF(Weekly[[#This Row],[Won Bet?]]="yes",R230+(Weekly[[#This Row],[BF Odds]]*Weekly[[#This Row],[BF Stake]])-Weekly[[#This Row],[BF Stake]],R230-Weekly[[#This Row],[BF Stake]]),R230)</f>
        <v>185.15</v>
      </c>
      <c r="S231" s="9">
        <f>IFERROR(IF(Weekly[[#This Row],[Won Bet?]]="yes",S230+(((Weekly[[#This Row],[BF Odds]]*Weekly[[#This Row],[BF Stake]])-Weekly[[#This Row],[BF Stake]])*0.95),S230-Weekly[[#This Row],[BF Stake]]),S230)</f>
        <v>178.89250000000004</v>
      </c>
      <c r="T231" s="13">
        <v>1.65</v>
      </c>
      <c r="U231" s="13">
        <v>2.44</v>
      </c>
      <c r="V231" s="24">
        <f>IF(Weekly[[#This Row],[Actual]]="","",IF(AND(Weekly[[#This Row],[SVC_P]]=Weekly[[#This Row],[Actual]],Weekly[[#This Row],[SVC_P]]=TRUE),V230+Weekly[[#This Row],[BF H Odds]]-1,IF(AND(Weekly[[#This Row],[SVC_P]]=Weekly[[#This Row],[Actual]],Weekly[[#This Row],[SVC_P]]=FALSE),V230+Weekly[[#This Row],[BF V Odds]]-1,V230-1)))</f>
        <v>68.480000000000018</v>
      </c>
      <c r="W231" s="24">
        <f>IF(Weekly[[#This Row],[Actual]]="","",IF(AND(Weekly[[#This Row],[SVC_P]]=FALSE,Weekly[[#This Row],[Actual]]=TRUE),W230+Weekly[[#This Row],[BF H Odds]]-1,IF(AND(Weekly[[#This Row],[SVC_P]]=TRUE,Weekly[[#This Row],[Actual]]=FALSE,),W230+Weekly[[#This Row],[BF V Odds]]-1,W230-1)))</f>
        <v>-178.3</v>
      </c>
      <c r="X231" s="24">
        <f>IF(Weekly[[#This Row],[Actual]]="","",IF(AND(Weekly[[#This Row],[ADBC_P]]=Weekly[[#This Row],[Actual]],Weekly[[#This Row],[ADBC_P]]=TRUE),X230+Weekly[[#This Row],[BF H Odds]]-1,IF(AND(Weekly[[#This Row],[ADBC_P]]=Weekly[[#This Row],[Actual]],Weekly[[#This Row],[ADBC_P]]=FALSE),X230+Weekly[[#This Row],[BF V Odds]]-1,X230-1)))</f>
        <v>44.690000000000026</v>
      </c>
      <c r="Y231" s="24">
        <f>IF(Weekly[[#This Row],[Actual]]="","",IF(AND(Weekly[[#This Row],[ADBC_P]]=FALSE,Weekly[[#This Row],[Actual]]=TRUE),Y230+Weekly[[#This Row],[BF H Odds]]-1,IF(AND(Weekly[[#This Row],[ADBC_P]]=TRUE,Weekly[[#This Row],[Actual]]=FALSE),Y230+Weekly[[#This Row],[BF V Odds]]-1,Y230-1)))</f>
        <v>31.009999999999998</v>
      </c>
      <c r="Z231" s="24">
        <f>IF(Weekly[[#This Row],[Actual]]="","",IF(AND(Weekly[[#This Row],[RFC_P]]=Weekly[[#This Row],[Actual]],Weekly[[#This Row],[RFC_P]]=TRUE),Z230+Weekly[[#This Row],[BF H Odds]]-1,IF(AND(Weekly[[#This Row],[RFC_P]]=Weekly[[#This Row],[Actual]],Weekly[[#This Row],[RFC_P]]=FALSE),Z230+Weekly[[#This Row],[BF V Odds]]-1,Z230-1)))</f>
        <v>32.990000000000038</v>
      </c>
      <c r="AA231" s="24">
        <f>IF(Weekly[[#This Row],[Actual]]="","",IF(AND(Weekly[[#This Row],[RFC_P]]=FALSE,Weekly[[#This Row],[Actual]]=TRUE),AA230+Weekly[[#This Row],[BF H Odds]]-1,IF(AND(Weekly[[#This Row],[RFC_P]]=TRUE,Weekly[[#This Row],[Actual]]=FALSE),AA230+Weekly[[#This Row],[BF V Odds]]-1,AA230-1)))</f>
        <v>42.709999999999994</v>
      </c>
      <c r="AB231" s="24">
        <f>IF(Weekly[[#This Row],[Actual]]="","",IF(AND(Weekly[[#This Row],[GBC_P]]=Weekly[[#This Row],[Actual]],Weekly[[#This Row],[GBC_P]]=TRUE),AB230+Weekly[[#This Row],[BF H Odds]]-1,IF(AND(Weekly[[#This Row],[GBC_P]]=Weekly[[#This Row],[Actual]],Weekly[[#This Row],[GBC_P]]=FALSE),AB230+Weekly[[#This Row],[BF V Odds]]-1,AB230-1)))</f>
        <v>32.050000000000011</v>
      </c>
      <c r="AC231" s="24">
        <f>IF(Weekly[[#This Row],[Actual]]="","",IF(AND(Weekly[[#This Row],[GBC_P]]=FALSE,Weekly[[#This Row],[Actual]]=TRUE),AC230+Weekly[[#This Row],[BF H Odds]]-1,IF(AND(Weekly[[#This Row],[GBC_P]]=TRUE,Weekly[[#This Row],[Actual]]=FALSE),AC230+Weekly[[#This Row],[BF V Odds]]-1,AC230-1)))</f>
        <v>43.65</v>
      </c>
      <c r="AD231" s="24">
        <f>IF(Weekly[[#This Row],[Actual]]="","",IF(AND(Weekly[[#This Row],[HGBC_P]]=Weekly[[#This Row],[Actual]],Weekly[[#This Row],[HGBC_P]]=TRUE),AD230+Weekly[[#This Row],[BF H Odds]]-1,IF(AND(Weekly[[#This Row],[HGBC_P]]=Weekly[[#This Row],[Actual]],Weekly[[#This Row],[HGBC_P]]=FALSE),AD230+Weekly[[#This Row],[BF V Odds]]-1,AD230-1)))</f>
        <v>33.130000000000045</v>
      </c>
      <c r="AE231" s="24">
        <f>IF(Weekly[[#This Row],[Actual]]="","",IF(AND(Weekly[[#This Row],[HGBC_P]]=FALSE,Weekly[[#This Row],[Actual]]=TRUE),AE230+Weekly[[#This Row],[BF H Odds]]-1,IF(AND(Weekly[[#This Row],[HGBC_P]]=TRUE,Weekly[[#This Row],[Actual]]=FALSE),AE230+Weekly[[#This Row],[BF V Odds]]-1,AE230-1)))</f>
        <v>42.57</v>
      </c>
      <c r="AF231" s="24">
        <f>IF(Weekly[[#This Row],[Actual]]="","",IF(AND(Weekly[[#This Row],[XGB_P]]=Weekly[[#This Row],[Actual]],Weekly[[#This Row],[XGB_P]]=TRUE),AF230+Weekly[[#This Row],[BF H Odds]]-1,IF(AND(Weekly[[#This Row],[XGB_P]]=Weekly[[#This Row],[Actual]],Weekly[[#This Row],[XGB_P]]=FALSE),AF230+Weekly[[#This Row],[BF V Odds]]-1,AF230-1)))</f>
        <v>43.720000000000027</v>
      </c>
      <c r="AG231" s="24">
        <f>IF(Weekly[[#This Row],[Actual]]="","",IF(AND(Weekly[[#This Row],[XGB_P]]=FALSE,Weekly[[#This Row],[Actual]]=TRUE),AG230+Weekly[[#This Row],[BF H Odds]]-1,IF(AND(Weekly[[#This Row],[XGB_P]]=TRUE,Weekly[[#This Row],[Actual]]=FALSE),AG230+Weekly[[#This Row],[BF V Odds]]-1,AG230-1)))</f>
        <v>31.979999999999997</v>
      </c>
      <c r="AH231" s="24">
        <f>IF(Weekly[[#This Row],[Actual]]="","",IF(AND(Weekly[[#This Row],[QDA_P]]=Weekly[[#This Row],[Actual]],Weekly[[#This Row],[QDA_P]]=TRUE),AH230+Weekly[[#This Row],[BF H Odds]]-1,IF(AND(Weekly[[#This Row],[QDA_P]]=Weekly[[#This Row],[Actual]],Weekly[[#This Row],[QDA_P]]=FALSE),AH230+Weekly[[#This Row],[BF V Odds]]-1,AH230-1)))</f>
        <v>17.38000000000001</v>
      </c>
      <c r="AI231" s="24">
        <f>IF(Weekly[[#This Row],[Actual]]="","",IF(AND(Weekly[[#This Row],[QDA_P]]=FALSE,Weekly[[#This Row],[Actual]]=TRUE),AI230+Weekly[[#This Row],[BF H Odds]]-1,IF(AND(Weekly[[#This Row],[QDA_P]]=TRUE,Weekly[[#This Row],[Actual]]=FALSE),AI230+Weekly[[#This Row],[BF V Odds]]-1,AI230-1)))</f>
        <v>58.319999999999993</v>
      </c>
      <c r="AJ231" s="24">
        <f>IF(Weekly[[#This Row],[Actual]]="","",IF(AND(Weekly[[#This Row],[KNC_P]]=FALSE,Weekly[[#This Row],[Actual]]=TRUE),AJ230+Weekly[[#This Row],[BF H Odds]]-1,IF(AND(Weekly[[#This Row],[KNC_P]]=TRUE,Weekly[[#This Row],[Actual]]=FALSE),AJ230+Weekly[[#This Row],[BF V Odds]]-1,AJ230-1)))</f>
        <v>33.949999999999996</v>
      </c>
      <c r="AK231" s="24">
        <f>IF(Weekly[[#This Row],[Actual]]="","",IF(AND(Weekly[[#This Row],[KNC_P]]=FALSE,Weekly[[#This Row],[Actual]]=TRUE),AK230+Weekly[[#This Row],[BF H Odds]]-1,IF(AND(Weekly[[#This Row],[KNC_P]]=TRUE,Weekly[[#This Row],[Actual]]=FALSE),AK230+Weekly[[#This Row],[BF V Odds]]-1,AK230-1)))</f>
        <v>32.84999999999998</v>
      </c>
      <c r="AL231" s="30">
        <f>IF(Weekly[[#This Row],[Actual]]="","",COUNTIF(Weekly[[#This Row],[SVC_P]:[QDA_P]],TRUE))</f>
        <v>6</v>
      </c>
      <c r="AM231" s="30">
        <f>IF(Weekly[[#This Row],[Actual]]="","",COUNTIF(Weekly[[#This Row],[SVC_P]:[QDA_P]],FALSE))</f>
        <v>1</v>
      </c>
      <c r="AN231" s="36" t="str">
        <f>IF(AND(Weekly[[#This Row],[BF V Odds]]&gt;$BO$6,Weekly[[#This Row],[BF V Odds]] &lt; $BO$7),Weekly[[#This Row],[BF V Odds]],"")</f>
        <v/>
      </c>
      <c r="AO231" s="36" t="str">
        <f>IF(AND(Weekly[[#This Row],[BF H Odds]]&gt;$BO$6, Weekly[[#This Row],[BF H Odds]] &lt; $BO$7),Weekly[[#This Row],[BF H Odds]],"")</f>
        <v/>
      </c>
      <c r="AP231" s="37">
        <f>IF(AND(Weekly[[#This Row],[V Odds &lt;]]="",Weekly[[#This Row],[H Odds &lt;]]=""),AP230,IF(AND(Weekly[[#This Row],[H Odds &lt;]]&lt;&gt;"",Weekly[[#This Row],[SVC_P]]=TRUE,Weekly[[#This Row],[Actual]]=TRUE),AP230+Weekly[[#This Row],[H Odds &lt;]]-1,IF(AND(Weekly[[#This Row],[V Odds &lt;]]&lt;&gt;"",Weekly[[#This Row],[SVC_P]]=FALSE,Weekly[[#This Row],[Actual]]=FALSE),AP230+Weekly[[#This Row],[V Odds &lt;]]-1,IF(AND(Weekly[[#This Row],[V Odds &lt;]]&lt;&gt;"",Weekly[[#This Row],[SVC_P]]=FALSE,Weekly[[#This Row],[Actual]]=TRUE),AP230-1,IF(AND(Weekly[[#This Row],[H Odds &lt;]]&lt;&gt;"",Weekly[[#This Row],[SVC_P]]=TRUE,Weekly[[#This Row],[Actual]]=FALSE),AP230-1,AP230)))))</f>
        <v>67.830000000000013</v>
      </c>
      <c r="AQ231" s="37">
        <f>IF(AND(Weekly[[#This Row],[V Odds &lt;]]="",Weekly[[#This Row],[H Odds &lt;]]=""),AQ230,IF(AND(Weekly[[#This Row],[H Odds &lt;]]&lt;&gt;"",Weekly[[#This Row],[ADBC_P]]=TRUE,Weekly[[#This Row],[Actual]]=TRUE),AQ230+Weekly[[#This Row],[H Odds &lt;]]-1,IF(AND(Weekly[[#This Row],[V Odds &lt;]]&lt;&gt;"",Weekly[[#This Row],[ADBC_P]]=FALSE,Weekly[[#This Row],[Actual]]=FALSE),AQ230+Weekly[[#This Row],[V Odds &lt;]]-1,IF(AND(Weekly[[#This Row],[V Odds &lt;]]&lt;&gt;"",Weekly[[#This Row],[ADBC_P]]=FALSE,Weekly[[#This Row],[Actual]]=TRUE),AQ230-1,IF(AND(Weekly[[#This Row],[H Odds &lt;]]&lt;&gt;"",Weekly[[#This Row],[ADBC_P]]=TRUE,Weekly[[#This Row],[Actual]]=FALSE),AQ230-1,AQ230)))))</f>
        <v>53.879999999999995</v>
      </c>
      <c r="AR231" s="37">
        <f>IF(AND(Weekly[[#This Row],[V Odds &lt;]]="",Weekly[[#This Row],[H Odds &lt;]]=""),AR230,IF(AND(Weekly[[#This Row],[H Odds &lt;]]&lt;&gt;"",Weekly[[#This Row],[RFC_P]]=TRUE,Weekly[[#This Row],[Actual]]=TRUE),AR230+Weekly[[#This Row],[H Odds &lt;]]-1,IF(AND(Weekly[[#This Row],[V Odds &lt;]]&lt;&gt;"",Weekly[[#This Row],[RFC_P]]=FALSE,Weekly[[#This Row],[Actual]]=FALSE),AR230+Weekly[[#This Row],[V Odds &lt;]]-1,IF(AND(Weekly[[#This Row],[V Odds &lt;]]&lt;&gt;"",Weekly[[#This Row],[RFC_P]]=FALSE,Weekly[[#This Row],[Actual]]=TRUE),AR230-1,IF(AND(Weekly[[#This Row],[H Odds &lt;]]&lt;&gt;"",Weekly[[#This Row],[RFC_P]]=TRUE,Weekly[[#This Row],[Actual]]=FALSE),AR230-1,AR230)))))</f>
        <v>49.14</v>
      </c>
      <c r="AS231" s="37">
        <f>IF(AND(Weekly[[#This Row],[V Odds &lt;]]="",Weekly[[#This Row],[H Odds &lt;]]=""),AS230,IF(AND(Weekly[[#This Row],[H Odds &lt;]]&lt;&gt;"",Weekly[[#This Row],[GBC_P]]=TRUE,Weekly[[#This Row],[Actual]]=TRUE),AS230+Weekly[[#This Row],[H Odds &lt;]]-1,IF(AND(Weekly[[#This Row],[V Odds &lt;]]&lt;&gt;"",Weekly[[#This Row],[GBC_P]]=FALSE,Weekly[[#This Row],[Actual]]=FALSE),AS230+Weekly[[#This Row],[V Odds &lt;]]-1,IF(AND(Weekly[[#This Row],[V Odds &lt;]]&lt;&gt;"",Weekly[[#This Row],[GBC_P]]=FALSE,Weekly[[#This Row],[Actual]]=TRUE),AS230-1,IF(AND(Weekly[[#This Row],[H Odds &lt;]]&lt;&gt;"",Weekly[[#This Row],[GBC_P]]=TRUE,Weekly[[#This Row],[Actual]]=FALSE),AS230-1,AS230)))))</f>
        <v>48.58</v>
      </c>
      <c r="AT231" s="37">
        <f>IF(AND(Weekly[[#This Row],[V Odds &lt;]]="",Weekly[[#This Row],[H Odds &lt;]]=""),AT230,IF(AND(Weekly[[#This Row],[H Odds &lt;]]&lt;&gt;"",Weekly[[#This Row],[HGBC_P]]=TRUE,Weekly[[#This Row],[Actual]]=TRUE),AT230+Weekly[[#This Row],[H Odds &lt;]]-1,IF(AND(Weekly[[#This Row],[V Odds &lt;]]&lt;&gt;"",Weekly[[#This Row],[HGBC_P]]=FALSE,Weekly[[#This Row],[Actual]]=FALSE),AT230+Weekly[[#This Row],[V Odds &lt;]]-1,IF(AND(Weekly[[#This Row],[V Odds &lt;]]&lt;&gt;"",Weekly[[#This Row],[HGBC_P]]=FALSE,Weekly[[#This Row],[Actual]]=TRUE),AT230-1,IF(AND(Weekly[[#This Row],[H Odds &lt;]]&lt;&gt;"",Weekly[[#This Row],[HGBC_P]]=TRUE,Weekly[[#This Row],[Actual]]=FALSE),AT230-1,AT230)))))</f>
        <v>49.209999999999994</v>
      </c>
      <c r="AU231" s="37">
        <f>IF(AND(Weekly[[#This Row],[V Odds &lt;]]="",Weekly[[#This Row],[H Odds &lt;]]=""),AU230,IF(AND(Weekly[[#This Row],[H Odds &lt;]]&lt;&gt;"",Weekly[[#This Row],[XGB_P]]=TRUE,Weekly[[#This Row],[Actual]]=TRUE),AU230+Weekly[[#This Row],[H Odds &lt;]]-1,IF(AND(Weekly[[#This Row],[V Odds &lt;]]&lt;&gt;"",Weekly[[#This Row],[XGB_P]]=FALSE,Weekly[[#This Row],[Actual]]=FALSE),AU230+Weekly[[#This Row],[V Odds &lt;]]-1,IF(AND(Weekly[[#This Row],[V Odds &lt;]]&lt;&gt;"",Weekly[[#This Row],[XGB_P]]=FALSE,Weekly[[#This Row],[Actual]]=TRUE),AU230-1,IF(AND(Weekly[[#This Row],[H Odds &lt;]]&lt;&gt;"",Weekly[[#This Row],[XGB_P]]=TRUE,Weekly[[#This Row],[Actual]]=FALSE),AU230-1,AU230)))))</f>
        <v>52.510000000000005</v>
      </c>
      <c r="AV231" s="37">
        <f>IF(AND(Weekly[[#This Row],[V Odds &lt;]]="",Weekly[[#This Row],[H Odds &lt;]]=""),AV230,IF(AND(Weekly[[#This Row],[H Odds &lt;]]&lt;&gt;"",Weekly[[#This Row],[QDA_P]]=TRUE,Weekly[[#This Row],[Actual]]=TRUE),AV230+Weekly[[#This Row],[H Odds &lt;]]-1,IF(AND(Weekly[[#This Row],[V Odds &lt;]]&lt;&gt;"",Weekly[[#This Row],[QDA_P]]=FALSE,Weekly[[#This Row],[Actual]]=FALSE),AV230+Weekly[[#This Row],[V Odds &lt;]]-1,IF(AND(Weekly[[#This Row],[V Odds &lt;]]&lt;&gt;"",Weekly[[#This Row],[QDA_P]]=FALSE,Weekly[[#This Row],[Actual]]=TRUE),AV230-1,IF(AND(Weekly[[#This Row],[H Odds &lt;]]&lt;&gt;"",Weekly[[#This Row],[QDA_P]]=TRUE,Weekly[[#This Row],[Actual]]=FALSE),AV230-1,AV230)))))</f>
        <v>49.949999999999989</v>
      </c>
      <c r="AW231" s="37">
        <f>IF(AND(Weekly[[#This Row],[H Odds &lt;]]="",Weekly[[#This Row],[V Odds &lt;]]=""),AW230,IF(AND(Weekly[[#This Row],[KNC_P]]=Weekly[[#This Row],[Actual]],Weekly[[#This Row],[KNC_P]]=TRUE),AW230+Weekly[[#This Row],[BF H Odds]]-1,IF(AND(Weekly[[#This Row],[KNC_P]]=Weekly[[#This Row],[Actual]],Weekly[[#This Row],[KNC_P]]=FALSE),AW230+Weekly[[#This Row],[BF V Odds]]-1,AW230-1)))</f>
        <v>47.470000000000006</v>
      </c>
      <c r="AX231" s="37">
        <f>IF(AND(Weekly[[#This Row],[V Odds &lt;]]="",Weekly[[#This Row],[H Odds &lt;]]=""),AX230,IF(AND(Weekly[[#This Row],[V Odds &lt;]]&lt;&gt;"",Weekly[[#This Row],[FALSES]]&gt;0,Weekly[[#This Row],[Actual]]=FALSE),AX230+Weekly[[#This Row],[V Odds &lt;]]-1,IF(AND(Weekly[[#This Row],[H Odds &lt;]]&lt;&gt;"",Weekly[[#This Row],[TRUES]]&gt;0,Weekly[[#This Row],[Actual]]=TRUE),AX230+Weekly[[#This Row],[H Odds &lt;]]-1,IF(AND(Weekly[[#This Row],[V Odds &lt;]]&lt;&gt;"",Weekly[[#This Row],[FALSES]]=0),AX230,IF(AND(Weekly[[#This Row],[H Odds &lt;]]&lt;&gt;"",Weekly[[#This Row],[TRUES]]=0),AX230,AX230-1)))))</f>
        <v>72.599999999999994</v>
      </c>
      <c r="AY231" s="37">
        <f>IF(AND(Weekly[[#This Row],[V Odds &lt;]]="",Weekly[[#This Row],[H Odds &lt;]]=""),AY230,IF(AND(Weekly[[#This Row],[V Odds &lt;]]&lt;&gt;"",Weekly[[#This Row],[FALSES]]&gt;0,Weekly[[#This Row],[Actual]]=FALSE),AY230+((Weekly[[#This Row],[V Odds &lt;]]-1)*0.92),IF(AND(Weekly[[#This Row],[H Odds &lt;]]&lt;&gt;"",Weekly[[#This Row],[TRUES]]&gt;0,Weekly[[#This Row],[Actual]]=TRUE),AY230+((Weekly[[#This Row],[H Odds &lt;]]-1)*0.92),IF(AND(Weekly[[#This Row],[V Odds &lt;]]&lt;&gt;"",Weekly[[#This Row],[FALSES]]=0),AY230,IF(AND(Weekly[[#This Row],[H Odds &lt;]]&lt;&gt;"",Weekly[[#This Row],[TRUES]]=0),AY230,AY230-1)))))</f>
        <v>67.512000000000015</v>
      </c>
      <c r="AZ231" s="37">
        <f>IF(AND(Weekly[[#This Row],[V Odds &lt;]]="",Weekly[[#This Row],[H Odds &lt;]]=""),AZ230,IF(AND(Weekly[[#This Row],[V Odds &lt;]]&lt;&gt;"",Weekly[[#This Row],[Actual]]=FALSE),AZ230+Weekly[[#This Row],[V Odds &lt;]]-1,IF(AND(Weekly[[#This Row],[H Odds &lt;]]&lt;&gt;"",Weekly[[#This Row],[Actual]]=TRUE),AZ230+Weekly[[#This Row],[H Odds &lt;]]-1,AZ230-1)))</f>
        <v>68.569999999999993</v>
      </c>
      <c r="BA231" s="38">
        <f>IF(Weekly[[#This Row],[H Odds &lt;]]="",BA230,IF(AND(Weekly[[#This Row],[H Odds &lt;]]&lt;&gt;"",Weekly[[#This Row],[SVC_P]]=TRUE,Weekly[[#This Row],[Actual]]=TRUE),BA230+Weekly[[#This Row],[H Odds &lt;]]-1,IF(AND(Weekly[[#This Row],[H Odds &lt;]]&lt;&gt;"",Weekly[[#This Row],[SVC_P]]=TRUE,Weekly[[#This Row],[Actual]]=FALSE),BA230-1,BA230)))</f>
        <v>62.789999999999992</v>
      </c>
      <c r="BB231" s="38">
        <f>IF(Weekly[[#This Row],[H Odds &lt;]]="",BB230,IF(AND(Weekly[[#This Row],[H Odds &lt;]]&lt;&gt;"",Weekly[[#This Row],[ADBC_P]]=TRUE,Weekly[[#This Row],[Actual]]=TRUE),BB230+Weekly[[#This Row],[H Odds &lt;]]-1,IF(AND(Weekly[[#This Row],[H Odds &lt;]]&lt;&gt;"",Weekly[[#This Row],[ADBC_P]]=TRUE,Weekly[[#This Row],[Actual]]=FALSE),BB230-1,BB230)))</f>
        <v>47.559999999999995</v>
      </c>
      <c r="BC231" s="38">
        <f>IF(Weekly[[#This Row],[H Odds &lt;]]="",BC230,IF(AND(Weekly[[#This Row],[H Odds &lt;]]&lt;&gt;"",Weekly[[#This Row],[RFC_P]]=TRUE,Weekly[[#This Row],[Actual]]=TRUE),BC230+Weekly[[#This Row],[H Odds &lt;]]-1,IF(AND(Weekly[[#This Row],[H Odds &lt;]]&lt;&gt;"",Weekly[[#This Row],[RFC_P]]=TRUE,Weekly[[#This Row],[Actual]]=FALSE),BC230-1,BC230)))</f>
        <v>46.309999999999995</v>
      </c>
      <c r="BD231" s="38">
        <f>IF(Weekly[[#This Row],[H Odds &lt;]]="",BD230,IF(AND(Weekly[[#This Row],[H Odds &lt;]]&lt;&gt;"",Weekly[[#This Row],[GBC_P]]=TRUE,Weekly[[#This Row],[Actual]]=TRUE),BD230+Weekly[[#This Row],[H Odds &lt;]]-1,IF(AND(Weekly[[#This Row],[H Odds &lt;]]&lt;&gt;"",Weekly[[#This Row],[GBC_P]]=TRUE,Weekly[[#This Row],[Actual]]=FALSE),BD230-1,BD230)))</f>
        <v>47.26</v>
      </c>
      <c r="BE231" s="38">
        <f>IF(Weekly[[#This Row],[H Odds &lt;]]="",BE230,IF(AND(Weekly[[#This Row],[H Odds &lt;]]&lt;&gt;"",Weekly[[#This Row],[HGBC_P]]=TRUE,Weekly[[#This Row],[Actual]]=TRUE),BE230+Weekly[[#This Row],[H Odds &lt;]]-1,IF(AND(Weekly[[#This Row],[H Odds &lt;]]&lt;&gt;"",Weekly[[#This Row],[HGBC_P]]=TRUE,Weekly[[#This Row],[Actual]]=FALSE),BE230-1,BE230)))</f>
        <v>50.609999999999992</v>
      </c>
      <c r="BF231" s="38">
        <f>IF(Weekly[[#This Row],[H Odds &lt;]]="",BF230,IF(AND(Weekly[[#This Row],[H Odds &lt;]]&lt;&gt;"",Weekly[[#This Row],[XGB_P]]=TRUE,Weekly[[#This Row],[Actual]]=TRUE),BF230+Weekly[[#This Row],[H Odds &lt;]]-1,IF(AND(Weekly[[#This Row],[H Odds &lt;]]&lt;&gt;"",Weekly[[#This Row],[XGB_P]]=TRUE,Weekly[[#This Row],[Actual]]=FALSE),BF230-1,BF230)))</f>
        <v>50.78</v>
      </c>
      <c r="BG231" s="38">
        <f>IF(Weekly[[#This Row],[H Odds &lt;]]="",BG230,IF(AND(Weekly[[#This Row],[H Odds &lt;]]&lt;&gt;"",Weekly[[#This Row],[QDA_P]]=TRUE,Weekly[[#This Row],[Actual]]=TRUE),BG230+Weekly[[#This Row],[H Odds &lt;]]-1,IF(AND(Weekly[[#This Row],[H Odds &lt;]]&lt;&gt;"",Weekly[[#This Row],[QDA_P]]=TRUE,Weekly[[#This Row],[Actual]]=FALSE),BG230-1,BG230)))</f>
        <v>46.279999999999994</v>
      </c>
      <c r="BH231" s="38">
        <f>IF(Weekly[[#This Row],[H Odds &lt;]]="",BH230,IF(AND(Weekly[[#This Row],[H Odds &lt;]]&lt;&gt;"",Weekly[[#This Row],[KNC_P]]=TRUE,Weekly[[#This Row],[Actual]]=TRUE),BH230+Weekly[[#This Row],[H Odds &lt;]]-1,IF(AND(Weekly[[#This Row],[H Odds &lt;]]&lt;&gt;"",Weekly[[#This Row],[KNC_P]]=TRUE,Weekly[[#This Row],[Actual]]=FALSE),BH230-1,BH230)))</f>
        <v>44.599999999999994</v>
      </c>
      <c r="BI231" s="38">
        <f>IF(Weekly[[#This Row],[H Odds &lt;]]="",BI230,IF(AND(Weekly[[#This Row],[H Odds &lt;]]&lt;&gt;"",Weekly[[#This Row],[TRUES]]&gt;0,Weekly[[#This Row],[Actual]]=TRUE),BI230+Weekly[[#This Row],[H Odds &lt;]]-1,IF(AND(Weekly[[#This Row],[H Odds &lt;]]&lt;&gt;"",Weekly[[#This Row],[TRUES]]=0),BI230,BI230-1)))</f>
        <v>62.789999999999992</v>
      </c>
      <c r="BJ231" s="38">
        <f>IF(Weekly[[#This Row],[H Odds &lt;]]="",BJ230,IF(AND(Weekly[[#This Row],[H Odds &lt;]]&lt;&gt;"",Weekly[[#This Row],[Actual]]=TRUE),BJ230+Weekly[[#This Row],[H Odds &lt;]]-1,IF(AND(Weekly[[#This Row],[H Odds &lt;]]&lt;&gt;"",Weekly[[#This Row],[Actual]]=FALSE),BJ230-1,BJ230)))</f>
        <v>61.789999999999992</v>
      </c>
      <c r="BK231" s="58">
        <f>IF(AND(Weekly[[#This Row],[TRUES]]&gt;4,Weekly[[#This Row],[Actual]]=TRUE),BK230+Weekly[[#This Row],[BF H Odds]]-1,IF(AND(Weekly[[#This Row],[FALSES]]&gt;4,Weekly[[#This Row],[Actual]]=FALSE),BK230+Weekly[[#This Row],[BF V Odds]]-1,IF(AND(Weekly[[#This Row],[TRUES]]&gt;4,Weekly[[#This Row],[Actual]]=FALSE),BK230-1,IF(AND(Weekly[[#This Row],[FALSES]]&gt;4,Weekly[[#This Row],[Actual]]=TRUE),BK230-1,BK230))))</f>
        <v>35.160000000000032</v>
      </c>
      <c r="BL231" s="58">
        <f>IF(AND(Weekly[[#This Row],[TRUES]]&gt;5,Weekly[[#This Row],[Actual]]=TRUE),BL230+Weekly[[#This Row],[BF H Odds]]-1,IF(AND(Weekly[[#This Row],[FALSES]]&gt;5,Weekly[[#This Row],[Actual]]=FALSE),BL230+Weekly[[#This Row],[BF V Odds]]-1,IF(AND(Weekly[[#This Row],[TRUES]]&gt;5,Weekly[[#This Row],[Actual]]=FALSE),BL230-1,IF(AND(Weekly[[#This Row],[FALSES]]&gt;5,Weekly[[#This Row],[Actual]]=TRUE),BL230-1,BL230))))</f>
        <v>42.050000000000026</v>
      </c>
      <c r="BM231" s="58">
        <f>IF(AND(Weekly[[#This Row],[TRUES]]&gt;6,Weekly[[#This Row],[Actual]]=TRUE),BM230+Weekly[[#This Row],[BF H Odds]]-1,IF(AND(Weekly[[#This Row],[FALSES]]&gt;6,Weekly[[#This Row],[Actual]]=FALSE),BM230+Weekly[[#This Row],[BF V Odds]]-1,IF(AND(Weekly[[#This Row],[TRUES]]&gt;6,Weekly[[#This Row],[Actual]]=FALSE),BM230-1,IF(AND(Weekly[[#This Row],[FALSES]]&gt;6,Weekly[[#This Row],[Actual]]=TRUE),BM230-1,BM230))))</f>
        <v>49.900000000000013</v>
      </c>
    </row>
    <row r="232" spans="1:65" x14ac:dyDescent="0.25">
      <c r="A232" s="34"/>
      <c r="B232" s="10">
        <v>44272</v>
      </c>
      <c r="C232" s="33" t="s">
        <v>11</v>
      </c>
      <c r="D232" s="15" t="s">
        <v>14</v>
      </c>
      <c r="E232" t="b">
        <v>1</v>
      </c>
      <c r="F232" t="b">
        <v>1</v>
      </c>
      <c r="G232" t="b">
        <v>1</v>
      </c>
      <c r="H232" t="b">
        <v>1</v>
      </c>
      <c r="I232" t="b">
        <v>1</v>
      </c>
      <c r="J232" t="b">
        <v>1</v>
      </c>
      <c r="K232" t="b">
        <v>1</v>
      </c>
      <c r="L232" t="b">
        <v>1</v>
      </c>
      <c r="M232" t="s">
        <v>100</v>
      </c>
      <c r="N232">
        <v>5</v>
      </c>
      <c r="O232">
        <f>IF(Weekly[[#This Row],[H/V]]="H",Weekly[[#This Row],[BF H Odds]],IF(Weekly[[#This Row],[H/V]]="V",Weekly[[#This Row],[BF V Odds]],""))</f>
        <v>2.92</v>
      </c>
      <c r="P232" t="b">
        <v>0</v>
      </c>
      <c r="Q232" t="s">
        <v>76</v>
      </c>
      <c r="R232" s="35">
        <f>IFERROR(IF(Weekly[[#This Row],[Won Bet?]]="yes",R231+(Weekly[[#This Row],[BF Odds]]*Weekly[[#This Row],[BF Stake]])-Weekly[[#This Row],[BF Stake]],R231-Weekly[[#This Row],[BF Stake]]),R231)</f>
        <v>180.15</v>
      </c>
      <c r="S232" s="9">
        <f>IFERROR(IF(Weekly[[#This Row],[Won Bet?]]="yes",S231+(((Weekly[[#This Row],[BF Odds]]*Weekly[[#This Row],[BF Stake]])-Weekly[[#This Row],[BF Stake]])*0.95),S231-Weekly[[#This Row],[BF Stake]]),S231)</f>
        <v>173.89250000000004</v>
      </c>
      <c r="T232" s="13">
        <v>1.47</v>
      </c>
      <c r="U232" s="13">
        <v>2.92</v>
      </c>
      <c r="V232" s="24">
        <f>IF(Weekly[[#This Row],[Actual]]="","",IF(AND(Weekly[[#This Row],[SVC_P]]=Weekly[[#This Row],[Actual]],Weekly[[#This Row],[SVC_P]]=TRUE),V231+Weekly[[#This Row],[BF H Odds]]-1,IF(AND(Weekly[[#This Row],[SVC_P]]=Weekly[[#This Row],[Actual]],Weekly[[#This Row],[SVC_P]]=FALSE),V231+Weekly[[#This Row],[BF V Odds]]-1,V231-1)))</f>
        <v>67.480000000000018</v>
      </c>
      <c r="W232" s="24">
        <f>IF(Weekly[[#This Row],[Actual]]="","",IF(AND(Weekly[[#This Row],[SVC_P]]=FALSE,Weekly[[#This Row],[Actual]]=TRUE),W231+Weekly[[#This Row],[BF H Odds]]-1,IF(AND(Weekly[[#This Row],[SVC_P]]=TRUE,Weekly[[#This Row],[Actual]]=FALSE,),W231+Weekly[[#This Row],[BF V Odds]]-1,W231-1)))</f>
        <v>-179.3</v>
      </c>
      <c r="X232" s="24">
        <f>IF(Weekly[[#This Row],[Actual]]="","",IF(AND(Weekly[[#This Row],[ADBC_P]]=Weekly[[#This Row],[Actual]],Weekly[[#This Row],[ADBC_P]]=TRUE),X231+Weekly[[#This Row],[BF H Odds]]-1,IF(AND(Weekly[[#This Row],[ADBC_P]]=Weekly[[#This Row],[Actual]],Weekly[[#This Row],[ADBC_P]]=FALSE),X231+Weekly[[#This Row],[BF V Odds]]-1,X231-1)))</f>
        <v>43.690000000000026</v>
      </c>
      <c r="Y232" s="24">
        <f>IF(Weekly[[#This Row],[Actual]]="","",IF(AND(Weekly[[#This Row],[ADBC_P]]=FALSE,Weekly[[#This Row],[Actual]]=TRUE),Y231+Weekly[[#This Row],[BF H Odds]]-1,IF(AND(Weekly[[#This Row],[ADBC_P]]=TRUE,Weekly[[#This Row],[Actual]]=FALSE),Y231+Weekly[[#This Row],[BF V Odds]]-1,Y231-1)))</f>
        <v>31.479999999999997</v>
      </c>
      <c r="Z232" s="24">
        <f>IF(Weekly[[#This Row],[Actual]]="","",IF(AND(Weekly[[#This Row],[RFC_P]]=Weekly[[#This Row],[Actual]],Weekly[[#This Row],[RFC_P]]=TRUE),Z231+Weekly[[#This Row],[BF H Odds]]-1,IF(AND(Weekly[[#This Row],[RFC_P]]=Weekly[[#This Row],[Actual]],Weekly[[#This Row],[RFC_P]]=FALSE),Z231+Weekly[[#This Row],[BF V Odds]]-1,Z231-1)))</f>
        <v>31.990000000000038</v>
      </c>
      <c r="AA232" s="24">
        <f>IF(Weekly[[#This Row],[Actual]]="","",IF(AND(Weekly[[#This Row],[RFC_P]]=FALSE,Weekly[[#This Row],[Actual]]=TRUE),AA231+Weekly[[#This Row],[BF H Odds]]-1,IF(AND(Weekly[[#This Row],[RFC_P]]=TRUE,Weekly[[#This Row],[Actual]]=FALSE),AA231+Weekly[[#This Row],[BF V Odds]]-1,AA231-1)))</f>
        <v>43.179999999999993</v>
      </c>
      <c r="AB232" s="24">
        <f>IF(Weekly[[#This Row],[Actual]]="","",IF(AND(Weekly[[#This Row],[GBC_P]]=Weekly[[#This Row],[Actual]],Weekly[[#This Row],[GBC_P]]=TRUE),AB231+Weekly[[#This Row],[BF H Odds]]-1,IF(AND(Weekly[[#This Row],[GBC_P]]=Weekly[[#This Row],[Actual]],Weekly[[#This Row],[GBC_P]]=FALSE),AB231+Weekly[[#This Row],[BF V Odds]]-1,AB231-1)))</f>
        <v>31.050000000000011</v>
      </c>
      <c r="AC232" s="24">
        <f>IF(Weekly[[#This Row],[Actual]]="","",IF(AND(Weekly[[#This Row],[GBC_P]]=FALSE,Weekly[[#This Row],[Actual]]=TRUE),AC231+Weekly[[#This Row],[BF H Odds]]-1,IF(AND(Weekly[[#This Row],[GBC_P]]=TRUE,Weekly[[#This Row],[Actual]]=FALSE),AC231+Weekly[[#This Row],[BF V Odds]]-1,AC231-1)))</f>
        <v>44.12</v>
      </c>
      <c r="AD232" s="24">
        <f>IF(Weekly[[#This Row],[Actual]]="","",IF(AND(Weekly[[#This Row],[HGBC_P]]=Weekly[[#This Row],[Actual]],Weekly[[#This Row],[HGBC_P]]=TRUE),AD231+Weekly[[#This Row],[BF H Odds]]-1,IF(AND(Weekly[[#This Row],[HGBC_P]]=Weekly[[#This Row],[Actual]],Weekly[[#This Row],[HGBC_P]]=FALSE),AD231+Weekly[[#This Row],[BF V Odds]]-1,AD231-1)))</f>
        <v>32.130000000000045</v>
      </c>
      <c r="AE232" s="24">
        <f>IF(Weekly[[#This Row],[Actual]]="","",IF(AND(Weekly[[#This Row],[HGBC_P]]=FALSE,Weekly[[#This Row],[Actual]]=TRUE),AE231+Weekly[[#This Row],[BF H Odds]]-1,IF(AND(Weekly[[#This Row],[HGBC_P]]=TRUE,Weekly[[#This Row],[Actual]]=FALSE),AE231+Weekly[[#This Row],[BF V Odds]]-1,AE231-1)))</f>
        <v>43.04</v>
      </c>
      <c r="AF232" s="24">
        <f>IF(Weekly[[#This Row],[Actual]]="","",IF(AND(Weekly[[#This Row],[XGB_P]]=Weekly[[#This Row],[Actual]],Weekly[[#This Row],[XGB_P]]=TRUE),AF231+Weekly[[#This Row],[BF H Odds]]-1,IF(AND(Weekly[[#This Row],[XGB_P]]=Weekly[[#This Row],[Actual]],Weekly[[#This Row],[XGB_P]]=FALSE),AF231+Weekly[[#This Row],[BF V Odds]]-1,AF231-1)))</f>
        <v>42.720000000000027</v>
      </c>
      <c r="AG232" s="24">
        <f>IF(Weekly[[#This Row],[Actual]]="","",IF(AND(Weekly[[#This Row],[XGB_P]]=FALSE,Weekly[[#This Row],[Actual]]=TRUE),AG231+Weekly[[#This Row],[BF H Odds]]-1,IF(AND(Weekly[[#This Row],[XGB_P]]=TRUE,Weekly[[#This Row],[Actual]]=FALSE),AG231+Weekly[[#This Row],[BF V Odds]]-1,AG231-1)))</f>
        <v>32.449999999999996</v>
      </c>
      <c r="AH232" s="24">
        <f>IF(Weekly[[#This Row],[Actual]]="","",IF(AND(Weekly[[#This Row],[QDA_P]]=Weekly[[#This Row],[Actual]],Weekly[[#This Row],[QDA_P]]=TRUE),AH231+Weekly[[#This Row],[BF H Odds]]-1,IF(AND(Weekly[[#This Row],[QDA_P]]=Weekly[[#This Row],[Actual]],Weekly[[#This Row],[QDA_P]]=FALSE),AH231+Weekly[[#This Row],[BF V Odds]]-1,AH231-1)))</f>
        <v>16.38000000000001</v>
      </c>
      <c r="AI232" s="24">
        <f>IF(Weekly[[#This Row],[Actual]]="","",IF(AND(Weekly[[#This Row],[QDA_P]]=FALSE,Weekly[[#This Row],[Actual]]=TRUE),AI231+Weekly[[#This Row],[BF H Odds]]-1,IF(AND(Weekly[[#This Row],[QDA_P]]=TRUE,Weekly[[#This Row],[Actual]]=FALSE),AI231+Weekly[[#This Row],[BF V Odds]]-1,AI231-1)))</f>
        <v>58.789999999999992</v>
      </c>
      <c r="AJ232" s="24">
        <f>IF(Weekly[[#This Row],[Actual]]="","",IF(AND(Weekly[[#This Row],[KNC_P]]=FALSE,Weekly[[#This Row],[Actual]]=TRUE),AJ231+Weekly[[#This Row],[BF H Odds]]-1,IF(AND(Weekly[[#This Row],[KNC_P]]=TRUE,Weekly[[#This Row],[Actual]]=FALSE),AJ231+Weekly[[#This Row],[BF V Odds]]-1,AJ231-1)))</f>
        <v>34.419999999999995</v>
      </c>
      <c r="AK232" s="24">
        <f>IF(Weekly[[#This Row],[Actual]]="","",IF(AND(Weekly[[#This Row],[KNC_P]]=FALSE,Weekly[[#This Row],[Actual]]=TRUE),AK231+Weekly[[#This Row],[BF H Odds]]-1,IF(AND(Weekly[[#This Row],[KNC_P]]=TRUE,Weekly[[#This Row],[Actual]]=FALSE),AK231+Weekly[[#This Row],[BF V Odds]]-1,AK231-1)))</f>
        <v>33.319999999999979</v>
      </c>
      <c r="AL232" s="30">
        <f>IF(Weekly[[#This Row],[Actual]]="","",COUNTIF(Weekly[[#This Row],[SVC_P]:[QDA_P]],TRUE))</f>
        <v>7</v>
      </c>
      <c r="AM232" s="30">
        <f>IF(Weekly[[#This Row],[Actual]]="","",COUNTIF(Weekly[[#This Row],[SVC_P]:[QDA_P]],FALSE))</f>
        <v>0</v>
      </c>
      <c r="AN232" s="36" t="str">
        <f>IF(AND(Weekly[[#This Row],[BF V Odds]]&gt;$BO$6,Weekly[[#This Row],[BF V Odds]] &lt; $BO$7),Weekly[[#This Row],[BF V Odds]],"")</f>
        <v/>
      </c>
      <c r="AO232" s="36" t="str">
        <f>IF(AND(Weekly[[#This Row],[BF H Odds]]&gt;$BO$6, Weekly[[#This Row],[BF H Odds]] &lt; $BO$7),Weekly[[#This Row],[BF H Odds]],"")</f>
        <v/>
      </c>
      <c r="AP232" s="37">
        <f>IF(AND(Weekly[[#This Row],[V Odds &lt;]]="",Weekly[[#This Row],[H Odds &lt;]]=""),AP231,IF(AND(Weekly[[#This Row],[H Odds &lt;]]&lt;&gt;"",Weekly[[#This Row],[SVC_P]]=TRUE,Weekly[[#This Row],[Actual]]=TRUE),AP231+Weekly[[#This Row],[H Odds &lt;]]-1,IF(AND(Weekly[[#This Row],[V Odds &lt;]]&lt;&gt;"",Weekly[[#This Row],[SVC_P]]=FALSE,Weekly[[#This Row],[Actual]]=FALSE),AP231+Weekly[[#This Row],[V Odds &lt;]]-1,IF(AND(Weekly[[#This Row],[V Odds &lt;]]&lt;&gt;"",Weekly[[#This Row],[SVC_P]]=FALSE,Weekly[[#This Row],[Actual]]=TRUE),AP231-1,IF(AND(Weekly[[#This Row],[H Odds &lt;]]&lt;&gt;"",Weekly[[#This Row],[SVC_P]]=TRUE,Weekly[[#This Row],[Actual]]=FALSE),AP231-1,AP231)))))</f>
        <v>67.830000000000013</v>
      </c>
      <c r="AQ232" s="37">
        <f>IF(AND(Weekly[[#This Row],[V Odds &lt;]]="",Weekly[[#This Row],[H Odds &lt;]]=""),AQ231,IF(AND(Weekly[[#This Row],[H Odds &lt;]]&lt;&gt;"",Weekly[[#This Row],[ADBC_P]]=TRUE,Weekly[[#This Row],[Actual]]=TRUE),AQ231+Weekly[[#This Row],[H Odds &lt;]]-1,IF(AND(Weekly[[#This Row],[V Odds &lt;]]&lt;&gt;"",Weekly[[#This Row],[ADBC_P]]=FALSE,Weekly[[#This Row],[Actual]]=FALSE),AQ231+Weekly[[#This Row],[V Odds &lt;]]-1,IF(AND(Weekly[[#This Row],[V Odds &lt;]]&lt;&gt;"",Weekly[[#This Row],[ADBC_P]]=FALSE,Weekly[[#This Row],[Actual]]=TRUE),AQ231-1,IF(AND(Weekly[[#This Row],[H Odds &lt;]]&lt;&gt;"",Weekly[[#This Row],[ADBC_P]]=TRUE,Weekly[[#This Row],[Actual]]=FALSE),AQ231-1,AQ231)))))</f>
        <v>53.879999999999995</v>
      </c>
      <c r="AR232" s="37">
        <f>IF(AND(Weekly[[#This Row],[V Odds &lt;]]="",Weekly[[#This Row],[H Odds &lt;]]=""),AR231,IF(AND(Weekly[[#This Row],[H Odds &lt;]]&lt;&gt;"",Weekly[[#This Row],[RFC_P]]=TRUE,Weekly[[#This Row],[Actual]]=TRUE),AR231+Weekly[[#This Row],[H Odds &lt;]]-1,IF(AND(Weekly[[#This Row],[V Odds &lt;]]&lt;&gt;"",Weekly[[#This Row],[RFC_P]]=FALSE,Weekly[[#This Row],[Actual]]=FALSE),AR231+Weekly[[#This Row],[V Odds &lt;]]-1,IF(AND(Weekly[[#This Row],[V Odds &lt;]]&lt;&gt;"",Weekly[[#This Row],[RFC_P]]=FALSE,Weekly[[#This Row],[Actual]]=TRUE),AR231-1,IF(AND(Weekly[[#This Row],[H Odds &lt;]]&lt;&gt;"",Weekly[[#This Row],[RFC_P]]=TRUE,Weekly[[#This Row],[Actual]]=FALSE),AR231-1,AR231)))))</f>
        <v>49.14</v>
      </c>
      <c r="AS232" s="37">
        <f>IF(AND(Weekly[[#This Row],[V Odds &lt;]]="",Weekly[[#This Row],[H Odds &lt;]]=""),AS231,IF(AND(Weekly[[#This Row],[H Odds &lt;]]&lt;&gt;"",Weekly[[#This Row],[GBC_P]]=TRUE,Weekly[[#This Row],[Actual]]=TRUE),AS231+Weekly[[#This Row],[H Odds &lt;]]-1,IF(AND(Weekly[[#This Row],[V Odds &lt;]]&lt;&gt;"",Weekly[[#This Row],[GBC_P]]=FALSE,Weekly[[#This Row],[Actual]]=FALSE),AS231+Weekly[[#This Row],[V Odds &lt;]]-1,IF(AND(Weekly[[#This Row],[V Odds &lt;]]&lt;&gt;"",Weekly[[#This Row],[GBC_P]]=FALSE,Weekly[[#This Row],[Actual]]=TRUE),AS231-1,IF(AND(Weekly[[#This Row],[H Odds &lt;]]&lt;&gt;"",Weekly[[#This Row],[GBC_P]]=TRUE,Weekly[[#This Row],[Actual]]=FALSE),AS231-1,AS231)))))</f>
        <v>48.58</v>
      </c>
      <c r="AT232" s="37">
        <f>IF(AND(Weekly[[#This Row],[V Odds &lt;]]="",Weekly[[#This Row],[H Odds &lt;]]=""),AT231,IF(AND(Weekly[[#This Row],[H Odds &lt;]]&lt;&gt;"",Weekly[[#This Row],[HGBC_P]]=TRUE,Weekly[[#This Row],[Actual]]=TRUE),AT231+Weekly[[#This Row],[H Odds &lt;]]-1,IF(AND(Weekly[[#This Row],[V Odds &lt;]]&lt;&gt;"",Weekly[[#This Row],[HGBC_P]]=FALSE,Weekly[[#This Row],[Actual]]=FALSE),AT231+Weekly[[#This Row],[V Odds &lt;]]-1,IF(AND(Weekly[[#This Row],[V Odds &lt;]]&lt;&gt;"",Weekly[[#This Row],[HGBC_P]]=FALSE,Weekly[[#This Row],[Actual]]=TRUE),AT231-1,IF(AND(Weekly[[#This Row],[H Odds &lt;]]&lt;&gt;"",Weekly[[#This Row],[HGBC_P]]=TRUE,Weekly[[#This Row],[Actual]]=FALSE),AT231-1,AT231)))))</f>
        <v>49.209999999999994</v>
      </c>
      <c r="AU232" s="37">
        <f>IF(AND(Weekly[[#This Row],[V Odds &lt;]]="",Weekly[[#This Row],[H Odds &lt;]]=""),AU231,IF(AND(Weekly[[#This Row],[H Odds &lt;]]&lt;&gt;"",Weekly[[#This Row],[XGB_P]]=TRUE,Weekly[[#This Row],[Actual]]=TRUE),AU231+Weekly[[#This Row],[H Odds &lt;]]-1,IF(AND(Weekly[[#This Row],[V Odds &lt;]]&lt;&gt;"",Weekly[[#This Row],[XGB_P]]=FALSE,Weekly[[#This Row],[Actual]]=FALSE),AU231+Weekly[[#This Row],[V Odds &lt;]]-1,IF(AND(Weekly[[#This Row],[V Odds &lt;]]&lt;&gt;"",Weekly[[#This Row],[XGB_P]]=FALSE,Weekly[[#This Row],[Actual]]=TRUE),AU231-1,IF(AND(Weekly[[#This Row],[H Odds &lt;]]&lt;&gt;"",Weekly[[#This Row],[XGB_P]]=TRUE,Weekly[[#This Row],[Actual]]=FALSE),AU231-1,AU231)))))</f>
        <v>52.510000000000005</v>
      </c>
      <c r="AV232" s="37">
        <f>IF(AND(Weekly[[#This Row],[V Odds &lt;]]="",Weekly[[#This Row],[H Odds &lt;]]=""),AV231,IF(AND(Weekly[[#This Row],[H Odds &lt;]]&lt;&gt;"",Weekly[[#This Row],[QDA_P]]=TRUE,Weekly[[#This Row],[Actual]]=TRUE),AV231+Weekly[[#This Row],[H Odds &lt;]]-1,IF(AND(Weekly[[#This Row],[V Odds &lt;]]&lt;&gt;"",Weekly[[#This Row],[QDA_P]]=FALSE,Weekly[[#This Row],[Actual]]=FALSE),AV231+Weekly[[#This Row],[V Odds &lt;]]-1,IF(AND(Weekly[[#This Row],[V Odds &lt;]]&lt;&gt;"",Weekly[[#This Row],[QDA_P]]=FALSE,Weekly[[#This Row],[Actual]]=TRUE),AV231-1,IF(AND(Weekly[[#This Row],[H Odds &lt;]]&lt;&gt;"",Weekly[[#This Row],[QDA_P]]=TRUE,Weekly[[#This Row],[Actual]]=FALSE),AV231-1,AV231)))))</f>
        <v>49.949999999999989</v>
      </c>
      <c r="AW232" s="37">
        <f>IF(AND(Weekly[[#This Row],[H Odds &lt;]]="",Weekly[[#This Row],[V Odds &lt;]]=""),AW231,IF(AND(Weekly[[#This Row],[KNC_P]]=Weekly[[#This Row],[Actual]],Weekly[[#This Row],[KNC_P]]=TRUE),AW231+Weekly[[#This Row],[BF H Odds]]-1,IF(AND(Weekly[[#This Row],[KNC_P]]=Weekly[[#This Row],[Actual]],Weekly[[#This Row],[KNC_P]]=FALSE),AW231+Weekly[[#This Row],[BF V Odds]]-1,AW231-1)))</f>
        <v>47.470000000000006</v>
      </c>
      <c r="AX232" s="37">
        <f>IF(AND(Weekly[[#This Row],[V Odds &lt;]]="",Weekly[[#This Row],[H Odds &lt;]]=""),AX231,IF(AND(Weekly[[#This Row],[V Odds &lt;]]&lt;&gt;"",Weekly[[#This Row],[FALSES]]&gt;0,Weekly[[#This Row],[Actual]]=FALSE),AX231+Weekly[[#This Row],[V Odds &lt;]]-1,IF(AND(Weekly[[#This Row],[H Odds &lt;]]&lt;&gt;"",Weekly[[#This Row],[TRUES]]&gt;0,Weekly[[#This Row],[Actual]]=TRUE),AX231+Weekly[[#This Row],[H Odds &lt;]]-1,IF(AND(Weekly[[#This Row],[V Odds &lt;]]&lt;&gt;"",Weekly[[#This Row],[FALSES]]=0),AX231,IF(AND(Weekly[[#This Row],[H Odds &lt;]]&lt;&gt;"",Weekly[[#This Row],[TRUES]]=0),AX231,AX231-1)))))</f>
        <v>72.599999999999994</v>
      </c>
      <c r="AY232" s="37">
        <f>IF(AND(Weekly[[#This Row],[V Odds &lt;]]="",Weekly[[#This Row],[H Odds &lt;]]=""),AY231,IF(AND(Weekly[[#This Row],[V Odds &lt;]]&lt;&gt;"",Weekly[[#This Row],[FALSES]]&gt;0,Weekly[[#This Row],[Actual]]=FALSE),AY231+((Weekly[[#This Row],[V Odds &lt;]]-1)*0.92),IF(AND(Weekly[[#This Row],[H Odds &lt;]]&lt;&gt;"",Weekly[[#This Row],[TRUES]]&gt;0,Weekly[[#This Row],[Actual]]=TRUE),AY231+((Weekly[[#This Row],[H Odds &lt;]]-1)*0.92),IF(AND(Weekly[[#This Row],[V Odds &lt;]]&lt;&gt;"",Weekly[[#This Row],[FALSES]]=0),AY231,IF(AND(Weekly[[#This Row],[H Odds &lt;]]&lt;&gt;"",Weekly[[#This Row],[TRUES]]=0),AY231,AY231-1)))))</f>
        <v>67.512000000000015</v>
      </c>
      <c r="AZ232" s="37">
        <f>IF(AND(Weekly[[#This Row],[V Odds &lt;]]="",Weekly[[#This Row],[H Odds &lt;]]=""),AZ231,IF(AND(Weekly[[#This Row],[V Odds &lt;]]&lt;&gt;"",Weekly[[#This Row],[Actual]]=FALSE),AZ231+Weekly[[#This Row],[V Odds &lt;]]-1,IF(AND(Weekly[[#This Row],[H Odds &lt;]]&lt;&gt;"",Weekly[[#This Row],[Actual]]=TRUE),AZ231+Weekly[[#This Row],[H Odds &lt;]]-1,AZ231-1)))</f>
        <v>68.569999999999993</v>
      </c>
      <c r="BA232" s="38">
        <f>IF(Weekly[[#This Row],[H Odds &lt;]]="",BA231,IF(AND(Weekly[[#This Row],[H Odds &lt;]]&lt;&gt;"",Weekly[[#This Row],[SVC_P]]=TRUE,Weekly[[#This Row],[Actual]]=TRUE),BA231+Weekly[[#This Row],[H Odds &lt;]]-1,IF(AND(Weekly[[#This Row],[H Odds &lt;]]&lt;&gt;"",Weekly[[#This Row],[SVC_P]]=TRUE,Weekly[[#This Row],[Actual]]=FALSE),BA231-1,BA231)))</f>
        <v>62.789999999999992</v>
      </c>
      <c r="BB232" s="38">
        <f>IF(Weekly[[#This Row],[H Odds &lt;]]="",BB231,IF(AND(Weekly[[#This Row],[H Odds &lt;]]&lt;&gt;"",Weekly[[#This Row],[ADBC_P]]=TRUE,Weekly[[#This Row],[Actual]]=TRUE),BB231+Weekly[[#This Row],[H Odds &lt;]]-1,IF(AND(Weekly[[#This Row],[H Odds &lt;]]&lt;&gt;"",Weekly[[#This Row],[ADBC_P]]=TRUE,Weekly[[#This Row],[Actual]]=FALSE),BB231-1,BB231)))</f>
        <v>47.559999999999995</v>
      </c>
      <c r="BC232" s="38">
        <f>IF(Weekly[[#This Row],[H Odds &lt;]]="",BC231,IF(AND(Weekly[[#This Row],[H Odds &lt;]]&lt;&gt;"",Weekly[[#This Row],[RFC_P]]=TRUE,Weekly[[#This Row],[Actual]]=TRUE),BC231+Weekly[[#This Row],[H Odds &lt;]]-1,IF(AND(Weekly[[#This Row],[H Odds &lt;]]&lt;&gt;"",Weekly[[#This Row],[RFC_P]]=TRUE,Weekly[[#This Row],[Actual]]=FALSE),BC231-1,BC231)))</f>
        <v>46.309999999999995</v>
      </c>
      <c r="BD232" s="38">
        <f>IF(Weekly[[#This Row],[H Odds &lt;]]="",BD231,IF(AND(Weekly[[#This Row],[H Odds &lt;]]&lt;&gt;"",Weekly[[#This Row],[GBC_P]]=TRUE,Weekly[[#This Row],[Actual]]=TRUE),BD231+Weekly[[#This Row],[H Odds &lt;]]-1,IF(AND(Weekly[[#This Row],[H Odds &lt;]]&lt;&gt;"",Weekly[[#This Row],[GBC_P]]=TRUE,Weekly[[#This Row],[Actual]]=FALSE),BD231-1,BD231)))</f>
        <v>47.26</v>
      </c>
      <c r="BE232" s="38">
        <f>IF(Weekly[[#This Row],[H Odds &lt;]]="",BE231,IF(AND(Weekly[[#This Row],[H Odds &lt;]]&lt;&gt;"",Weekly[[#This Row],[HGBC_P]]=TRUE,Weekly[[#This Row],[Actual]]=TRUE),BE231+Weekly[[#This Row],[H Odds &lt;]]-1,IF(AND(Weekly[[#This Row],[H Odds &lt;]]&lt;&gt;"",Weekly[[#This Row],[HGBC_P]]=TRUE,Weekly[[#This Row],[Actual]]=FALSE),BE231-1,BE231)))</f>
        <v>50.609999999999992</v>
      </c>
      <c r="BF232" s="38">
        <f>IF(Weekly[[#This Row],[H Odds &lt;]]="",BF231,IF(AND(Weekly[[#This Row],[H Odds &lt;]]&lt;&gt;"",Weekly[[#This Row],[XGB_P]]=TRUE,Weekly[[#This Row],[Actual]]=TRUE),BF231+Weekly[[#This Row],[H Odds &lt;]]-1,IF(AND(Weekly[[#This Row],[H Odds &lt;]]&lt;&gt;"",Weekly[[#This Row],[XGB_P]]=TRUE,Weekly[[#This Row],[Actual]]=FALSE),BF231-1,BF231)))</f>
        <v>50.78</v>
      </c>
      <c r="BG232" s="38">
        <f>IF(Weekly[[#This Row],[H Odds &lt;]]="",BG231,IF(AND(Weekly[[#This Row],[H Odds &lt;]]&lt;&gt;"",Weekly[[#This Row],[QDA_P]]=TRUE,Weekly[[#This Row],[Actual]]=TRUE),BG231+Weekly[[#This Row],[H Odds &lt;]]-1,IF(AND(Weekly[[#This Row],[H Odds &lt;]]&lt;&gt;"",Weekly[[#This Row],[QDA_P]]=TRUE,Weekly[[#This Row],[Actual]]=FALSE),BG231-1,BG231)))</f>
        <v>46.279999999999994</v>
      </c>
      <c r="BH232" s="38">
        <f>IF(Weekly[[#This Row],[H Odds &lt;]]="",BH231,IF(AND(Weekly[[#This Row],[H Odds &lt;]]&lt;&gt;"",Weekly[[#This Row],[KNC_P]]=TRUE,Weekly[[#This Row],[Actual]]=TRUE),BH231+Weekly[[#This Row],[H Odds &lt;]]-1,IF(AND(Weekly[[#This Row],[H Odds &lt;]]&lt;&gt;"",Weekly[[#This Row],[KNC_P]]=TRUE,Weekly[[#This Row],[Actual]]=FALSE),BH231-1,BH231)))</f>
        <v>44.599999999999994</v>
      </c>
      <c r="BI232" s="38">
        <f>IF(Weekly[[#This Row],[H Odds &lt;]]="",BI231,IF(AND(Weekly[[#This Row],[H Odds &lt;]]&lt;&gt;"",Weekly[[#This Row],[TRUES]]&gt;0,Weekly[[#This Row],[Actual]]=TRUE),BI231+Weekly[[#This Row],[H Odds &lt;]]-1,IF(AND(Weekly[[#This Row],[H Odds &lt;]]&lt;&gt;"",Weekly[[#This Row],[TRUES]]=0),BI231,BI231-1)))</f>
        <v>62.789999999999992</v>
      </c>
      <c r="BJ232" s="38">
        <f>IF(Weekly[[#This Row],[H Odds &lt;]]="",BJ231,IF(AND(Weekly[[#This Row],[H Odds &lt;]]&lt;&gt;"",Weekly[[#This Row],[Actual]]=TRUE),BJ231+Weekly[[#This Row],[H Odds &lt;]]-1,IF(AND(Weekly[[#This Row],[H Odds &lt;]]&lt;&gt;"",Weekly[[#This Row],[Actual]]=FALSE),BJ231-1,BJ231)))</f>
        <v>61.789999999999992</v>
      </c>
      <c r="BK232" s="58">
        <f>IF(AND(Weekly[[#This Row],[TRUES]]&gt;4,Weekly[[#This Row],[Actual]]=TRUE),BK231+Weekly[[#This Row],[BF H Odds]]-1,IF(AND(Weekly[[#This Row],[FALSES]]&gt;4,Weekly[[#This Row],[Actual]]=FALSE),BK231+Weekly[[#This Row],[BF V Odds]]-1,IF(AND(Weekly[[#This Row],[TRUES]]&gt;4,Weekly[[#This Row],[Actual]]=FALSE),BK231-1,IF(AND(Weekly[[#This Row],[FALSES]]&gt;4,Weekly[[#This Row],[Actual]]=TRUE),BK231-1,BK231))))</f>
        <v>34.160000000000032</v>
      </c>
      <c r="BL232" s="58">
        <f>IF(AND(Weekly[[#This Row],[TRUES]]&gt;5,Weekly[[#This Row],[Actual]]=TRUE),BL231+Weekly[[#This Row],[BF H Odds]]-1,IF(AND(Weekly[[#This Row],[FALSES]]&gt;5,Weekly[[#This Row],[Actual]]=FALSE),BL231+Weekly[[#This Row],[BF V Odds]]-1,IF(AND(Weekly[[#This Row],[TRUES]]&gt;5,Weekly[[#This Row],[Actual]]=FALSE),BL231-1,IF(AND(Weekly[[#This Row],[FALSES]]&gt;5,Weekly[[#This Row],[Actual]]=TRUE),BL231-1,BL231))))</f>
        <v>41.050000000000026</v>
      </c>
      <c r="BM232" s="58">
        <f>IF(AND(Weekly[[#This Row],[TRUES]]&gt;6,Weekly[[#This Row],[Actual]]=TRUE),BM231+Weekly[[#This Row],[BF H Odds]]-1,IF(AND(Weekly[[#This Row],[FALSES]]&gt;6,Weekly[[#This Row],[Actual]]=FALSE),BM231+Weekly[[#This Row],[BF V Odds]]-1,IF(AND(Weekly[[#This Row],[TRUES]]&gt;6,Weekly[[#This Row],[Actual]]=FALSE),BM231-1,IF(AND(Weekly[[#This Row],[FALSES]]&gt;6,Weekly[[#This Row],[Actual]]=TRUE),BM231-1,BM231))))</f>
        <v>48.900000000000013</v>
      </c>
    </row>
    <row r="233" spans="1:65" x14ac:dyDescent="0.25">
      <c r="A233" s="34"/>
      <c r="B233" s="10">
        <v>44272</v>
      </c>
      <c r="C233" s="33" t="s">
        <v>13</v>
      </c>
      <c r="D233" s="15" t="s">
        <v>32</v>
      </c>
      <c r="E233" t="b">
        <v>1</v>
      </c>
      <c r="F233" t="b">
        <v>1</v>
      </c>
      <c r="G233" t="b">
        <v>1</v>
      </c>
      <c r="H233" t="b">
        <v>1</v>
      </c>
      <c r="I233" t="b">
        <v>1</v>
      </c>
      <c r="J233" t="b">
        <v>1</v>
      </c>
      <c r="K233" t="b">
        <v>0</v>
      </c>
      <c r="L233" t="b">
        <v>1</v>
      </c>
      <c r="O233" t="str">
        <f>IF(Weekly[[#This Row],[H/V]]="H",Weekly[[#This Row],[BF H Odds]],IF(Weekly[[#This Row],[H/V]]="V",Weekly[[#This Row],[BF V Odds]],""))</f>
        <v/>
      </c>
      <c r="P233" t="b">
        <v>0</v>
      </c>
      <c r="R233" s="35">
        <f>IFERROR(IF(Weekly[[#This Row],[Won Bet?]]="yes",R232+(Weekly[[#This Row],[BF Odds]]*Weekly[[#This Row],[BF Stake]])-Weekly[[#This Row],[BF Stake]],R232-Weekly[[#This Row],[BF Stake]]),R232)</f>
        <v>180.15</v>
      </c>
      <c r="S233" s="9">
        <f>IFERROR(IF(Weekly[[#This Row],[Won Bet?]]="yes",S232+(((Weekly[[#This Row],[BF Odds]]*Weekly[[#This Row],[BF Stake]])-Weekly[[#This Row],[BF Stake]])*0.95),S232-Weekly[[#This Row],[BF Stake]]),S232)</f>
        <v>173.89250000000004</v>
      </c>
      <c r="T233" s="13">
        <v>2.42</v>
      </c>
      <c r="U233" s="13">
        <v>1.69</v>
      </c>
      <c r="V233" s="24">
        <f>IF(Weekly[[#This Row],[Actual]]="","",IF(AND(Weekly[[#This Row],[SVC_P]]=Weekly[[#This Row],[Actual]],Weekly[[#This Row],[SVC_P]]=TRUE),V232+Weekly[[#This Row],[BF H Odds]]-1,IF(AND(Weekly[[#This Row],[SVC_P]]=Weekly[[#This Row],[Actual]],Weekly[[#This Row],[SVC_P]]=FALSE),V232+Weekly[[#This Row],[BF V Odds]]-1,V232-1)))</f>
        <v>66.480000000000018</v>
      </c>
      <c r="W233" s="24">
        <f>IF(Weekly[[#This Row],[Actual]]="","",IF(AND(Weekly[[#This Row],[SVC_P]]=FALSE,Weekly[[#This Row],[Actual]]=TRUE),W232+Weekly[[#This Row],[BF H Odds]]-1,IF(AND(Weekly[[#This Row],[SVC_P]]=TRUE,Weekly[[#This Row],[Actual]]=FALSE,),W232+Weekly[[#This Row],[BF V Odds]]-1,W232-1)))</f>
        <v>-180.3</v>
      </c>
      <c r="X233" s="24">
        <f>IF(Weekly[[#This Row],[Actual]]="","",IF(AND(Weekly[[#This Row],[ADBC_P]]=Weekly[[#This Row],[Actual]],Weekly[[#This Row],[ADBC_P]]=TRUE),X232+Weekly[[#This Row],[BF H Odds]]-1,IF(AND(Weekly[[#This Row],[ADBC_P]]=Weekly[[#This Row],[Actual]],Weekly[[#This Row],[ADBC_P]]=FALSE),X232+Weekly[[#This Row],[BF V Odds]]-1,X232-1)))</f>
        <v>42.690000000000026</v>
      </c>
      <c r="Y233" s="24">
        <f>IF(Weekly[[#This Row],[Actual]]="","",IF(AND(Weekly[[#This Row],[ADBC_P]]=FALSE,Weekly[[#This Row],[Actual]]=TRUE),Y232+Weekly[[#This Row],[BF H Odds]]-1,IF(AND(Weekly[[#This Row],[ADBC_P]]=TRUE,Weekly[[#This Row],[Actual]]=FALSE),Y232+Weekly[[#This Row],[BF V Odds]]-1,Y232-1)))</f>
        <v>32.9</v>
      </c>
      <c r="Z233" s="24">
        <f>IF(Weekly[[#This Row],[Actual]]="","",IF(AND(Weekly[[#This Row],[RFC_P]]=Weekly[[#This Row],[Actual]],Weekly[[#This Row],[RFC_P]]=TRUE),Z232+Weekly[[#This Row],[BF H Odds]]-1,IF(AND(Weekly[[#This Row],[RFC_P]]=Weekly[[#This Row],[Actual]],Weekly[[#This Row],[RFC_P]]=FALSE),Z232+Weekly[[#This Row],[BF V Odds]]-1,Z232-1)))</f>
        <v>30.990000000000038</v>
      </c>
      <c r="AA233" s="24">
        <f>IF(Weekly[[#This Row],[Actual]]="","",IF(AND(Weekly[[#This Row],[RFC_P]]=FALSE,Weekly[[#This Row],[Actual]]=TRUE),AA232+Weekly[[#This Row],[BF H Odds]]-1,IF(AND(Weekly[[#This Row],[RFC_P]]=TRUE,Weekly[[#This Row],[Actual]]=FALSE),AA232+Weekly[[#This Row],[BF V Odds]]-1,AA232-1)))</f>
        <v>44.599999999999994</v>
      </c>
      <c r="AB233" s="24">
        <f>IF(Weekly[[#This Row],[Actual]]="","",IF(AND(Weekly[[#This Row],[GBC_P]]=Weekly[[#This Row],[Actual]],Weekly[[#This Row],[GBC_P]]=TRUE),AB232+Weekly[[#This Row],[BF H Odds]]-1,IF(AND(Weekly[[#This Row],[GBC_P]]=Weekly[[#This Row],[Actual]],Weekly[[#This Row],[GBC_P]]=FALSE),AB232+Weekly[[#This Row],[BF V Odds]]-1,AB232-1)))</f>
        <v>30.050000000000011</v>
      </c>
      <c r="AC233" s="24">
        <f>IF(Weekly[[#This Row],[Actual]]="","",IF(AND(Weekly[[#This Row],[GBC_P]]=FALSE,Weekly[[#This Row],[Actual]]=TRUE),AC232+Weekly[[#This Row],[BF H Odds]]-1,IF(AND(Weekly[[#This Row],[GBC_P]]=TRUE,Weekly[[#This Row],[Actual]]=FALSE),AC232+Weekly[[#This Row],[BF V Odds]]-1,AC232-1)))</f>
        <v>45.54</v>
      </c>
      <c r="AD233" s="24">
        <f>IF(Weekly[[#This Row],[Actual]]="","",IF(AND(Weekly[[#This Row],[HGBC_P]]=Weekly[[#This Row],[Actual]],Weekly[[#This Row],[HGBC_P]]=TRUE),AD232+Weekly[[#This Row],[BF H Odds]]-1,IF(AND(Weekly[[#This Row],[HGBC_P]]=Weekly[[#This Row],[Actual]],Weekly[[#This Row],[HGBC_P]]=FALSE),AD232+Weekly[[#This Row],[BF V Odds]]-1,AD232-1)))</f>
        <v>31.130000000000045</v>
      </c>
      <c r="AE233" s="24">
        <f>IF(Weekly[[#This Row],[Actual]]="","",IF(AND(Weekly[[#This Row],[HGBC_P]]=FALSE,Weekly[[#This Row],[Actual]]=TRUE),AE232+Weekly[[#This Row],[BF H Odds]]-1,IF(AND(Weekly[[#This Row],[HGBC_P]]=TRUE,Weekly[[#This Row],[Actual]]=FALSE),AE232+Weekly[[#This Row],[BF V Odds]]-1,AE232-1)))</f>
        <v>44.46</v>
      </c>
      <c r="AF233" s="24">
        <f>IF(Weekly[[#This Row],[Actual]]="","",IF(AND(Weekly[[#This Row],[XGB_P]]=Weekly[[#This Row],[Actual]],Weekly[[#This Row],[XGB_P]]=TRUE),AF232+Weekly[[#This Row],[BF H Odds]]-1,IF(AND(Weekly[[#This Row],[XGB_P]]=Weekly[[#This Row],[Actual]],Weekly[[#This Row],[XGB_P]]=FALSE),AF232+Weekly[[#This Row],[BF V Odds]]-1,AF232-1)))</f>
        <v>41.720000000000027</v>
      </c>
      <c r="AG233" s="24">
        <f>IF(Weekly[[#This Row],[Actual]]="","",IF(AND(Weekly[[#This Row],[XGB_P]]=FALSE,Weekly[[#This Row],[Actual]]=TRUE),AG232+Weekly[[#This Row],[BF H Odds]]-1,IF(AND(Weekly[[#This Row],[XGB_P]]=TRUE,Weekly[[#This Row],[Actual]]=FALSE),AG232+Weekly[[#This Row],[BF V Odds]]-1,AG232-1)))</f>
        <v>33.869999999999997</v>
      </c>
      <c r="AH233" s="24">
        <f>IF(Weekly[[#This Row],[Actual]]="","",IF(AND(Weekly[[#This Row],[QDA_P]]=Weekly[[#This Row],[Actual]],Weekly[[#This Row],[QDA_P]]=TRUE),AH232+Weekly[[#This Row],[BF H Odds]]-1,IF(AND(Weekly[[#This Row],[QDA_P]]=Weekly[[#This Row],[Actual]],Weekly[[#This Row],[QDA_P]]=FALSE),AH232+Weekly[[#This Row],[BF V Odds]]-1,AH232-1)))</f>
        <v>17.800000000000011</v>
      </c>
      <c r="AI233" s="24">
        <f>IF(Weekly[[#This Row],[Actual]]="","",IF(AND(Weekly[[#This Row],[QDA_P]]=FALSE,Weekly[[#This Row],[Actual]]=TRUE),AI232+Weekly[[#This Row],[BF H Odds]]-1,IF(AND(Weekly[[#This Row],[QDA_P]]=TRUE,Weekly[[#This Row],[Actual]]=FALSE),AI232+Weekly[[#This Row],[BF V Odds]]-1,AI232-1)))</f>
        <v>57.789999999999992</v>
      </c>
      <c r="AJ233" s="24">
        <f>IF(Weekly[[#This Row],[Actual]]="","",IF(AND(Weekly[[#This Row],[KNC_P]]=FALSE,Weekly[[#This Row],[Actual]]=TRUE),AJ232+Weekly[[#This Row],[BF H Odds]]-1,IF(AND(Weekly[[#This Row],[KNC_P]]=TRUE,Weekly[[#This Row],[Actual]]=FALSE),AJ232+Weekly[[#This Row],[BF V Odds]]-1,AJ232-1)))</f>
        <v>35.839999999999996</v>
      </c>
      <c r="AK233" s="24">
        <f>IF(Weekly[[#This Row],[Actual]]="","",IF(AND(Weekly[[#This Row],[KNC_P]]=FALSE,Weekly[[#This Row],[Actual]]=TRUE),AK232+Weekly[[#This Row],[BF H Odds]]-1,IF(AND(Weekly[[#This Row],[KNC_P]]=TRUE,Weekly[[#This Row],[Actual]]=FALSE),AK232+Weekly[[#This Row],[BF V Odds]]-1,AK232-1)))</f>
        <v>34.739999999999981</v>
      </c>
      <c r="AL233" s="30">
        <f>IF(Weekly[[#This Row],[Actual]]="","",COUNTIF(Weekly[[#This Row],[SVC_P]:[QDA_P]],TRUE))</f>
        <v>6</v>
      </c>
      <c r="AM233" s="30">
        <f>IF(Weekly[[#This Row],[Actual]]="","",COUNTIF(Weekly[[#This Row],[SVC_P]:[QDA_P]],FALSE))</f>
        <v>1</v>
      </c>
      <c r="AN233" s="36" t="str">
        <f>IF(AND(Weekly[[#This Row],[BF V Odds]]&gt;$BO$6,Weekly[[#This Row],[BF V Odds]] &lt; $BO$7),Weekly[[#This Row],[BF V Odds]],"")</f>
        <v/>
      </c>
      <c r="AO233" s="36" t="str">
        <f>IF(AND(Weekly[[#This Row],[BF H Odds]]&gt;$BO$6, Weekly[[#This Row],[BF H Odds]] &lt; $BO$7),Weekly[[#This Row],[BF H Odds]],"")</f>
        <v/>
      </c>
      <c r="AP233" s="37">
        <f>IF(AND(Weekly[[#This Row],[V Odds &lt;]]="",Weekly[[#This Row],[H Odds &lt;]]=""),AP232,IF(AND(Weekly[[#This Row],[H Odds &lt;]]&lt;&gt;"",Weekly[[#This Row],[SVC_P]]=TRUE,Weekly[[#This Row],[Actual]]=TRUE),AP232+Weekly[[#This Row],[H Odds &lt;]]-1,IF(AND(Weekly[[#This Row],[V Odds &lt;]]&lt;&gt;"",Weekly[[#This Row],[SVC_P]]=FALSE,Weekly[[#This Row],[Actual]]=FALSE),AP232+Weekly[[#This Row],[V Odds &lt;]]-1,IF(AND(Weekly[[#This Row],[V Odds &lt;]]&lt;&gt;"",Weekly[[#This Row],[SVC_P]]=FALSE,Weekly[[#This Row],[Actual]]=TRUE),AP232-1,IF(AND(Weekly[[#This Row],[H Odds &lt;]]&lt;&gt;"",Weekly[[#This Row],[SVC_P]]=TRUE,Weekly[[#This Row],[Actual]]=FALSE),AP232-1,AP232)))))</f>
        <v>67.830000000000013</v>
      </c>
      <c r="AQ233" s="37">
        <f>IF(AND(Weekly[[#This Row],[V Odds &lt;]]="",Weekly[[#This Row],[H Odds &lt;]]=""),AQ232,IF(AND(Weekly[[#This Row],[H Odds &lt;]]&lt;&gt;"",Weekly[[#This Row],[ADBC_P]]=TRUE,Weekly[[#This Row],[Actual]]=TRUE),AQ232+Weekly[[#This Row],[H Odds &lt;]]-1,IF(AND(Weekly[[#This Row],[V Odds &lt;]]&lt;&gt;"",Weekly[[#This Row],[ADBC_P]]=FALSE,Weekly[[#This Row],[Actual]]=FALSE),AQ232+Weekly[[#This Row],[V Odds &lt;]]-1,IF(AND(Weekly[[#This Row],[V Odds &lt;]]&lt;&gt;"",Weekly[[#This Row],[ADBC_P]]=FALSE,Weekly[[#This Row],[Actual]]=TRUE),AQ232-1,IF(AND(Weekly[[#This Row],[H Odds &lt;]]&lt;&gt;"",Weekly[[#This Row],[ADBC_P]]=TRUE,Weekly[[#This Row],[Actual]]=FALSE),AQ232-1,AQ232)))))</f>
        <v>53.879999999999995</v>
      </c>
      <c r="AR233" s="37">
        <f>IF(AND(Weekly[[#This Row],[V Odds &lt;]]="",Weekly[[#This Row],[H Odds &lt;]]=""),AR232,IF(AND(Weekly[[#This Row],[H Odds &lt;]]&lt;&gt;"",Weekly[[#This Row],[RFC_P]]=TRUE,Weekly[[#This Row],[Actual]]=TRUE),AR232+Weekly[[#This Row],[H Odds &lt;]]-1,IF(AND(Weekly[[#This Row],[V Odds &lt;]]&lt;&gt;"",Weekly[[#This Row],[RFC_P]]=FALSE,Weekly[[#This Row],[Actual]]=FALSE),AR232+Weekly[[#This Row],[V Odds &lt;]]-1,IF(AND(Weekly[[#This Row],[V Odds &lt;]]&lt;&gt;"",Weekly[[#This Row],[RFC_P]]=FALSE,Weekly[[#This Row],[Actual]]=TRUE),AR232-1,IF(AND(Weekly[[#This Row],[H Odds &lt;]]&lt;&gt;"",Weekly[[#This Row],[RFC_P]]=TRUE,Weekly[[#This Row],[Actual]]=FALSE),AR232-1,AR232)))))</f>
        <v>49.14</v>
      </c>
      <c r="AS233" s="37">
        <f>IF(AND(Weekly[[#This Row],[V Odds &lt;]]="",Weekly[[#This Row],[H Odds &lt;]]=""),AS232,IF(AND(Weekly[[#This Row],[H Odds &lt;]]&lt;&gt;"",Weekly[[#This Row],[GBC_P]]=TRUE,Weekly[[#This Row],[Actual]]=TRUE),AS232+Weekly[[#This Row],[H Odds &lt;]]-1,IF(AND(Weekly[[#This Row],[V Odds &lt;]]&lt;&gt;"",Weekly[[#This Row],[GBC_P]]=FALSE,Weekly[[#This Row],[Actual]]=FALSE),AS232+Weekly[[#This Row],[V Odds &lt;]]-1,IF(AND(Weekly[[#This Row],[V Odds &lt;]]&lt;&gt;"",Weekly[[#This Row],[GBC_P]]=FALSE,Weekly[[#This Row],[Actual]]=TRUE),AS232-1,IF(AND(Weekly[[#This Row],[H Odds &lt;]]&lt;&gt;"",Weekly[[#This Row],[GBC_P]]=TRUE,Weekly[[#This Row],[Actual]]=FALSE),AS232-1,AS232)))))</f>
        <v>48.58</v>
      </c>
      <c r="AT233" s="37">
        <f>IF(AND(Weekly[[#This Row],[V Odds &lt;]]="",Weekly[[#This Row],[H Odds &lt;]]=""),AT232,IF(AND(Weekly[[#This Row],[H Odds &lt;]]&lt;&gt;"",Weekly[[#This Row],[HGBC_P]]=TRUE,Weekly[[#This Row],[Actual]]=TRUE),AT232+Weekly[[#This Row],[H Odds &lt;]]-1,IF(AND(Weekly[[#This Row],[V Odds &lt;]]&lt;&gt;"",Weekly[[#This Row],[HGBC_P]]=FALSE,Weekly[[#This Row],[Actual]]=FALSE),AT232+Weekly[[#This Row],[V Odds &lt;]]-1,IF(AND(Weekly[[#This Row],[V Odds &lt;]]&lt;&gt;"",Weekly[[#This Row],[HGBC_P]]=FALSE,Weekly[[#This Row],[Actual]]=TRUE),AT232-1,IF(AND(Weekly[[#This Row],[H Odds &lt;]]&lt;&gt;"",Weekly[[#This Row],[HGBC_P]]=TRUE,Weekly[[#This Row],[Actual]]=FALSE),AT232-1,AT232)))))</f>
        <v>49.209999999999994</v>
      </c>
      <c r="AU233" s="37">
        <f>IF(AND(Weekly[[#This Row],[V Odds &lt;]]="",Weekly[[#This Row],[H Odds &lt;]]=""),AU232,IF(AND(Weekly[[#This Row],[H Odds &lt;]]&lt;&gt;"",Weekly[[#This Row],[XGB_P]]=TRUE,Weekly[[#This Row],[Actual]]=TRUE),AU232+Weekly[[#This Row],[H Odds &lt;]]-1,IF(AND(Weekly[[#This Row],[V Odds &lt;]]&lt;&gt;"",Weekly[[#This Row],[XGB_P]]=FALSE,Weekly[[#This Row],[Actual]]=FALSE),AU232+Weekly[[#This Row],[V Odds &lt;]]-1,IF(AND(Weekly[[#This Row],[V Odds &lt;]]&lt;&gt;"",Weekly[[#This Row],[XGB_P]]=FALSE,Weekly[[#This Row],[Actual]]=TRUE),AU232-1,IF(AND(Weekly[[#This Row],[H Odds &lt;]]&lt;&gt;"",Weekly[[#This Row],[XGB_P]]=TRUE,Weekly[[#This Row],[Actual]]=FALSE),AU232-1,AU232)))))</f>
        <v>52.510000000000005</v>
      </c>
      <c r="AV233" s="37">
        <f>IF(AND(Weekly[[#This Row],[V Odds &lt;]]="",Weekly[[#This Row],[H Odds &lt;]]=""),AV232,IF(AND(Weekly[[#This Row],[H Odds &lt;]]&lt;&gt;"",Weekly[[#This Row],[QDA_P]]=TRUE,Weekly[[#This Row],[Actual]]=TRUE),AV232+Weekly[[#This Row],[H Odds &lt;]]-1,IF(AND(Weekly[[#This Row],[V Odds &lt;]]&lt;&gt;"",Weekly[[#This Row],[QDA_P]]=FALSE,Weekly[[#This Row],[Actual]]=FALSE),AV232+Weekly[[#This Row],[V Odds &lt;]]-1,IF(AND(Weekly[[#This Row],[V Odds &lt;]]&lt;&gt;"",Weekly[[#This Row],[QDA_P]]=FALSE,Weekly[[#This Row],[Actual]]=TRUE),AV232-1,IF(AND(Weekly[[#This Row],[H Odds &lt;]]&lt;&gt;"",Weekly[[#This Row],[QDA_P]]=TRUE,Weekly[[#This Row],[Actual]]=FALSE),AV232-1,AV232)))))</f>
        <v>49.949999999999989</v>
      </c>
      <c r="AW233" s="37">
        <f>IF(AND(Weekly[[#This Row],[H Odds &lt;]]="",Weekly[[#This Row],[V Odds &lt;]]=""),AW232,IF(AND(Weekly[[#This Row],[KNC_P]]=Weekly[[#This Row],[Actual]],Weekly[[#This Row],[KNC_P]]=TRUE),AW232+Weekly[[#This Row],[BF H Odds]]-1,IF(AND(Weekly[[#This Row],[KNC_P]]=Weekly[[#This Row],[Actual]],Weekly[[#This Row],[KNC_P]]=FALSE),AW232+Weekly[[#This Row],[BF V Odds]]-1,AW232-1)))</f>
        <v>47.470000000000006</v>
      </c>
      <c r="AX233" s="37">
        <f>IF(AND(Weekly[[#This Row],[V Odds &lt;]]="",Weekly[[#This Row],[H Odds &lt;]]=""),AX232,IF(AND(Weekly[[#This Row],[V Odds &lt;]]&lt;&gt;"",Weekly[[#This Row],[FALSES]]&gt;0,Weekly[[#This Row],[Actual]]=FALSE),AX232+Weekly[[#This Row],[V Odds &lt;]]-1,IF(AND(Weekly[[#This Row],[H Odds &lt;]]&lt;&gt;"",Weekly[[#This Row],[TRUES]]&gt;0,Weekly[[#This Row],[Actual]]=TRUE),AX232+Weekly[[#This Row],[H Odds &lt;]]-1,IF(AND(Weekly[[#This Row],[V Odds &lt;]]&lt;&gt;"",Weekly[[#This Row],[FALSES]]=0),AX232,IF(AND(Weekly[[#This Row],[H Odds &lt;]]&lt;&gt;"",Weekly[[#This Row],[TRUES]]=0),AX232,AX232-1)))))</f>
        <v>72.599999999999994</v>
      </c>
      <c r="AY233" s="37">
        <f>IF(AND(Weekly[[#This Row],[V Odds &lt;]]="",Weekly[[#This Row],[H Odds &lt;]]=""),AY232,IF(AND(Weekly[[#This Row],[V Odds &lt;]]&lt;&gt;"",Weekly[[#This Row],[FALSES]]&gt;0,Weekly[[#This Row],[Actual]]=FALSE),AY232+((Weekly[[#This Row],[V Odds &lt;]]-1)*0.92),IF(AND(Weekly[[#This Row],[H Odds &lt;]]&lt;&gt;"",Weekly[[#This Row],[TRUES]]&gt;0,Weekly[[#This Row],[Actual]]=TRUE),AY232+((Weekly[[#This Row],[H Odds &lt;]]-1)*0.92),IF(AND(Weekly[[#This Row],[V Odds &lt;]]&lt;&gt;"",Weekly[[#This Row],[FALSES]]=0),AY232,IF(AND(Weekly[[#This Row],[H Odds &lt;]]&lt;&gt;"",Weekly[[#This Row],[TRUES]]=0),AY232,AY232-1)))))</f>
        <v>67.512000000000015</v>
      </c>
      <c r="AZ233" s="37">
        <f>IF(AND(Weekly[[#This Row],[V Odds &lt;]]="",Weekly[[#This Row],[H Odds &lt;]]=""),AZ232,IF(AND(Weekly[[#This Row],[V Odds &lt;]]&lt;&gt;"",Weekly[[#This Row],[Actual]]=FALSE),AZ232+Weekly[[#This Row],[V Odds &lt;]]-1,IF(AND(Weekly[[#This Row],[H Odds &lt;]]&lt;&gt;"",Weekly[[#This Row],[Actual]]=TRUE),AZ232+Weekly[[#This Row],[H Odds &lt;]]-1,AZ232-1)))</f>
        <v>68.569999999999993</v>
      </c>
      <c r="BA233" s="38">
        <f>IF(Weekly[[#This Row],[H Odds &lt;]]="",BA232,IF(AND(Weekly[[#This Row],[H Odds &lt;]]&lt;&gt;"",Weekly[[#This Row],[SVC_P]]=TRUE,Weekly[[#This Row],[Actual]]=TRUE),BA232+Weekly[[#This Row],[H Odds &lt;]]-1,IF(AND(Weekly[[#This Row],[H Odds &lt;]]&lt;&gt;"",Weekly[[#This Row],[SVC_P]]=TRUE,Weekly[[#This Row],[Actual]]=FALSE),BA232-1,BA232)))</f>
        <v>62.789999999999992</v>
      </c>
      <c r="BB233" s="38">
        <f>IF(Weekly[[#This Row],[H Odds &lt;]]="",BB232,IF(AND(Weekly[[#This Row],[H Odds &lt;]]&lt;&gt;"",Weekly[[#This Row],[ADBC_P]]=TRUE,Weekly[[#This Row],[Actual]]=TRUE),BB232+Weekly[[#This Row],[H Odds &lt;]]-1,IF(AND(Weekly[[#This Row],[H Odds &lt;]]&lt;&gt;"",Weekly[[#This Row],[ADBC_P]]=TRUE,Weekly[[#This Row],[Actual]]=FALSE),BB232-1,BB232)))</f>
        <v>47.559999999999995</v>
      </c>
      <c r="BC233" s="38">
        <f>IF(Weekly[[#This Row],[H Odds &lt;]]="",BC232,IF(AND(Weekly[[#This Row],[H Odds &lt;]]&lt;&gt;"",Weekly[[#This Row],[RFC_P]]=TRUE,Weekly[[#This Row],[Actual]]=TRUE),BC232+Weekly[[#This Row],[H Odds &lt;]]-1,IF(AND(Weekly[[#This Row],[H Odds &lt;]]&lt;&gt;"",Weekly[[#This Row],[RFC_P]]=TRUE,Weekly[[#This Row],[Actual]]=FALSE),BC232-1,BC232)))</f>
        <v>46.309999999999995</v>
      </c>
      <c r="BD233" s="38">
        <f>IF(Weekly[[#This Row],[H Odds &lt;]]="",BD232,IF(AND(Weekly[[#This Row],[H Odds &lt;]]&lt;&gt;"",Weekly[[#This Row],[GBC_P]]=TRUE,Weekly[[#This Row],[Actual]]=TRUE),BD232+Weekly[[#This Row],[H Odds &lt;]]-1,IF(AND(Weekly[[#This Row],[H Odds &lt;]]&lt;&gt;"",Weekly[[#This Row],[GBC_P]]=TRUE,Weekly[[#This Row],[Actual]]=FALSE),BD232-1,BD232)))</f>
        <v>47.26</v>
      </c>
      <c r="BE233" s="38">
        <f>IF(Weekly[[#This Row],[H Odds &lt;]]="",BE232,IF(AND(Weekly[[#This Row],[H Odds &lt;]]&lt;&gt;"",Weekly[[#This Row],[HGBC_P]]=TRUE,Weekly[[#This Row],[Actual]]=TRUE),BE232+Weekly[[#This Row],[H Odds &lt;]]-1,IF(AND(Weekly[[#This Row],[H Odds &lt;]]&lt;&gt;"",Weekly[[#This Row],[HGBC_P]]=TRUE,Weekly[[#This Row],[Actual]]=FALSE),BE232-1,BE232)))</f>
        <v>50.609999999999992</v>
      </c>
      <c r="BF233" s="38">
        <f>IF(Weekly[[#This Row],[H Odds &lt;]]="",BF232,IF(AND(Weekly[[#This Row],[H Odds &lt;]]&lt;&gt;"",Weekly[[#This Row],[XGB_P]]=TRUE,Weekly[[#This Row],[Actual]]=TRUE),BF232+Weekly[[#This Row],[H Odds &lt;]]-1,IF(AND(Weekly[[#This Row],[H Odds &lt;]]&lt;&gt;"",Weekly[[#This Row],[XGB_P]]=TRUE,Weekly[[#This Row],[Actual]]=FALSE),BF232-1,BF232)))</f>
        <v>50.78</v>
      </c>
      <c r="BG233" s="38">
        <f>IF(Weekly[[#This Row],[H Odds &lt;]]="",BG232,IF(AND(Weekly[[#This Row],[H Odds &lt;]]&lt;&gt;"",Weekly[[#This Row],[QDA_P]]=TRUE,Weekly[[#This Row],[Actual]]=TRUE),BG232+Weekly[[#This Row],[H Odds &lt;]]-1,IF(AND(Weekly[[#This Row],[H Odds &lt;]]&lt;&gt;"",Weekly[[#This Row],[QDA_P]]=TRUE,Weekly[[#This Row],[Actual]]=FALSE),BG232-1,BG232)))</f>
        <v>46.279999999999994</v>
      </c>
      <c r="BH233" s="38">
        <f>IF(Weekly[[#This Row],[H Odds &lt;]]="",BH232,IF(AND(Weekly[[#This Row],[H Odds &lt;]]&lt;&gt;"",Weekly[[#This Row],[KNC_P]]=TRUE,Weekly[[#This Row],[Actual]]=TRUE),BH232+Weekly[[#This Row],[H Odds &lt;]]-1,IF(AND(Weekly[[#This Row],[H Odds &lt;]]&lt;&gt;"",Weekly[[#This Row],[KNC_P]]=TRUE,Weekly[[#This Row],[Actual]]=FALSE),BH232-1,BH232)))</f>
        <v>44.599999999999994</v>
      </c>
      <c r="BI233" s="38">
        <f>IF(Weekly[[#This Row],[H Odds &lt;]]="",BI232,IF(AND(Weekly[[#This Row],[H Odds &lt;]]&lt;&gt;"",Weekly[[#This Row],[TRUES]]&gt;0,Weekly[[#This Row],[Actual]]=TRUE),BI232+Weekly[[#This Row],[H Odds &lt;]]-1,IF(AND(Weekly[[#This Row],[H Odds &lt;]]&lt;&gt;"",Weekly[[#This Row],[TRUES]]=0),BI232,BI232-1)))</f>
        <v>62.789999999999992</v>
      </c>
      <c r="BJ233" s="38">
        <f>IF(Weekly[[#This Row],[H Odds &lt;]]="",BJ232,IF(AND(Weekly[[#This Row],[H Odds &lt;]]&lt;&gt;"",Weekly[[#This Row],[Actual]]=TRUE),BJ232+Weekly[[#This Row],[H Odds &lt;]]-1,IF(AND(Weekly[[#This Row],[H Odds &lt;]]&lt;&gt;"",Weekly[[#This Row],[Actual]]=FALSE),BJ232-1,BJ232)))</f>
        <v>61.789999999999992</v>
      </c>
      <c r="BK233" s="58">
        <f>IF(AND(Weekly[[#This Row],[TRUES]]&gt;4,Weekly[[#This Row],[Actual]]=TRUE),BK232+Weekly[[#This Row],[BF H Odds]]-1,IF(AND(Weekly[[#This Row],[FALSES]]&gt;4,Weekly[[#This Row],[Actual]]=FALSE),BK232+Weekly[[#This Row],[BF V Odds]]-1,IF(AND(Weekly[[#This Row],[TRUES]]&gt;4,Weekly[[#This Row],[Actual]]=FALSE),BK232-1,IF(AND(Weekly[[#This Row],[FALSES]]&gt;4,Weekly[[#This Row],[Actual]]=TRUE),BK232-1,BK232))))</f>
        <v>33.160000000000032</v>
      </c>
      <c r="BL233" s="58">
        <f>IF(AND(Weekly[[#This Row],[TRUES]]&gt;5,Weekly[[#This Row],[Actual]]=TRUE),BL232+Weekly[[#This Row],[BF H Odds]]-1,IF(AND(Weekly[[#This Row],[FALSES]]&gt;5,Weekly[[#This Row],[Actual]]=FALSE),BL232+Weekly[[#This Row],[BF V Odds]]-1,IF(AND(Weekly[[#This Row],[TRUES]]&gt;5,Weekly[[#This Row],[Actual]]=FALSE),BL232-1,IF(AND(Weekly[[#This Row],[FALSES]]&gt;5,Weekly[[#This Row],[Actual]]=TRUE),BL232-1,BL232))))</f>
        <v>40.050000000000026</v>
      </c>
      <c r="BM233" s="58">
        <f>IF(AND(Weekly[[#This Row],[TRUES]]&gt;6,Weekly[[#This Row],[Actual]]=TRUE),BM232+Weekly[[#This Row],[BF H Odds]]-1,IF(AND(Weekly[[#This Row],[FALSES]]&gt;6,Weekly[[#This Row],[Actual]]=FALSE),BM232+Weekly[[#This Row],[BF V Odds]]-1,IF(AND(Weekly[[#This Row],[TRUES]]&gt;6,Weekly[[#This Row],[Actual]]=FALSE),BM232-1,IF(AND(Weekly[[#This Row],[FALSES]]&gt;6,Weekly[[#This Row],[Actual]]=TRUE),BM232-1,BM232))))</f>
        <v>48.900000000000013</v>
      </c>
    </row>
    <row r="234" spans="1:65" x14ac:dyDescent="0.25">
      <c r="A234" s="34"/>
      <c r="B234" s="10">
        <v>44272</v>
      </c>
      <c r="C234" s="33" t="s">
        <v>36</v>
      </c>
      <c r="D234" s="15" t="s">
        <v>35</v>
      </c>
      <c r="E234" t="b">
        <v>1</v>
      </c>
      <c r="F234" t="b">
        <v>0</v>
      </c>
      <c r="G234" t="b">
        <v>0</v>
      </c>
      <c r="H234" t="b">
        <v>0</v>
      </c>
      <c r="I234" t="b">
        <v>0</v>
      </c>
      <c r="J234" t="b">
        <v>0</v>
      </c>
      <c r="K234" t="b">
        <v>0</v>
      </c>
      <c r="L234" t="b">
        <v>0</v>
      </c>
      <c r="O234" t="str">
        <f>IF(Weekly[[#This Row],[H/V]]="H",Weekly[[#This Row],[BF H Odds]],IF(Weekly[[#This Row],[H/V]]="V",Weekly[[#This Row],[BF V Odds]],""))</f>
        <v/>
      </c>
      <c r="P234" t="b">
        <v>0</v>
      </c>
      <c r="R234" s="35">
        <f>IFERROR(IF(Weekly[[#This Row],[Won Bet?]]="yes",R233+(Weekly[[#This Row],[BF Odds]]*Weekly[[#This Row],[BF Stake]])-Weekly[[#This Row],[BF Stake]],R233-Weekly[[#This Row],[BF Stake]]),R233)</f>
        <v>180.15</v>
      </c>
      <c r="S234" s="9">
        <f>IFERROR(IF(Weekly[[#This Row],[Won Bet?]]="yes",S233+(((Weekly[[#This Row],[BF Odds]]*Weekly[[#This Row],[BF Stake]])-Weekly[[#This Row],[BF Stake]])*0.95),S233-Weekly[[#This Row],[BF Stake]]),S233)</f>
        <v>173.89250000000004</v>
      </c>
      <c r="T234" s="13">
        <v>2.04</v>
      </c>
      <c r="U234" s="13">
        <v>1.77</v>
      </c>
      <c r="V234" s="24">
        <f>IF(Weekly[[#This Row],[Actual]]="","",IF(AND(Weekly[[#This Row],[SVC_P]]=Weekly[[#This Row],[Actual]],Weekly[[#This Row],[SVC_P]]=TRUE),V233+Weekly[[#This Row],[BF H Odds]]-1,IF(AND(Weekly[[#This Row],[SVC_P]]=Weekly[[#This Row],[Actual]],Weekly[[#This Row],[SVC_P]]=FALSE),V233+Weekly[[#This Row],[BF V Odds]]-1,V233-1)))</f>
        <v>65.480000000000018</v>
      </c>
      <c r="W234" s="24">
        <f>IF(Weekly[[#This Row],[Actual]]="","",IF(AND(Weekly[[#This Row],[SVC_P]]=FALSE,Weekly[[#This Row],[Actual]]=TRUE),W233+Weekly[[#This Row],[BF H Odds]]-1,IF(AND(Weekly[[#This Row],[SVC_P]]=TRUE,Weekly[[#This Row],[Actual]]=FALSE,),W233+Weekly[[#This Row],[BF V Odds]]-1,W233-1)))</f>
        <v>-181.3</v>
      </c>
      <c r="X234" s="24">
        <f>IF(Weekly[[#This Row],[Actual]]="","",IF(AND(Weekly[[#This Row],[ADBC_P]]=Weekly[[#This Row],[Actual]],Weekly[[#This Row],[ADBC_P]]=TRUE),X233+Weekly[[#This Row],[BF H Odds]]-1,IF(AND(Weekly[[#This Row],[ADBC_P]]=Weekly[[#This Row],[Actual]],Weekly[[#This Row],[ADBC_P]]=FALSE),X233+Weekly[[#This Row],[BF V Odds]]-1,X233-1)))</f>
        <v>43.730000000000025</v>
      </c>
      <c r="Y234" s="24">
        <f>IF(Weekly[[#This Row],[Actual]]="","",IF(AND(Weekly[[#This Row],[ADBC_P]]=FALSE,Weekly[[#This Row],[Actual]]=TRUE),Y233+Weekly[[#This Row],[BF H Odds]]-1,IF(AND(Weekly[[#This Row],[ADBC_P]]=TRUE,Weekly[[#This Row],[Actual]]=FALSE),Y233+Weekly[[#This Row],[BF V Odds]]-1,Y233-1)))</f>
        <v>31.9</v>
      </c>
      <c r="Z234" s="24">
        <f>IF(Weekly[[#This Row],[Actual]]="","",IF(AND(Weekly[[#This Row],[RFC_P]]=Weekly[[#This Row],[Actual]],Weekly[[#This Row],[RFC_P]]=TRUE),Z233+Weekly[[#This Row],[BF H Odds]]-1,IF(AND(Weekly[[#This Row],[RFC_P]]=Weekly[[#This Row],[Actual]],Weekly[[#This Row],[RFC_P]]=FALSE),Z233+Weekly[[#This Row],[BF V Odds]]-1,Z233-1)))</f>
        <v>32.030000000000037</v>
      </c>
      <c r="AA234" s="24">
        <f>IF(Weekly[[#This Row],[Actual]]="","",IF(AND(Weekly[[#This Row],[RFC_P]]=FALSE,Weekly[[#This Row],[Actual]]=TRUE),AA233+Weekly[[#This Row],[BF H Odds]]-1,IF(AND(Weekly[[#This Row],[RFC_P]]=TRUE,Weekly[[#This Row],[Actual]]=FALSE),AA233+Weekly[[#This Row],[BF V Odds]]-1,AA233-1)))</f>
        <v>43.599999999999994</v>
      </c>
      <c r="AB234" s="24">
        <f>IF(Weekly[[#This Row],[Actual]]="","",IF(AND(Weekly[[#This Row],[GBC_P]]=Weekly[[#This Row],[Actual]],Weekly[[#This Row],[GBC_P]]=TRUE),AB233+Weekly[[#This Row],[BF H Odds]]-1,IF(AND(Weekly[[#This Row],[GBC_P]]=Weekly[[#This Row],[Actual]],Weekly[[#This Row],[GBC_P]]=FALSE),AB233+Weekly[[#This Row],[BF V Odds]]-1,AB233-1)))</f>
        <v>31.090000000000011</v>
      </c>
      <c r="AC234" s="24">
        <f>IF(Weekly[[#This Row],[Actual]]="","",IF(AND(Weekly[[#This Row],[GBC_P]]=FALSE,Weekly[[#This Row],[Actual]]=TRUE),AC233+Weekly[[#This Row],[BF H Odds]]-1,IF(AND(Weekly[[#This Row],[GBC_P]]=TRUE,Weekly[[#This Row],[Actual]]=FALSE),AC233+Weekly[[#This Row],[BF V Odds]]-1,AC233-1)))</f>
        <v>44.54</v>
      </c>
      <c r="AD234" s="24">
        <f>IF(Weekly[[#This Row],[Actual]]="","",IF(AND(Weekly[[#This Row],[HGBC_P]]=Weekly[[#This Row],[Actual]],Weekly[[#This Row],[HGBC_P]]=TRUE),AD233+Weekly[[#This Row],[BF H Odds]]-1,IF(AND(Weekly[[#This Row],[HGBC_P]]=Weekly[[#This Row],[Actual]],Weekly[[#This Row],[HGBC_P]]=FALSE),AD233+Weekly[[#This Row],[BF V Odds]]-1,AD233-1)))</f>
        <v>32.170000000000044</v>
      </c>
      <c r="AE234" s="24">
        <f>IF(Weekly[[#This Row],[Actual]]="","",IF(AND(Weekly[[#This Row],[HGBC_P]]=FALSE,Weekly[[#This Row],[Actual]]=TRUE),AE233+Weekly[[#This Row],[BF H Odds]]-1,IF(AND(Weekly[[#This Row],[HGBC_P]]=TRUE,Weekly[[#This Row],[Actual]]=FALSE),AE233+Weekly[[#This Row],[BF V Odds]]-1,AE233-1)))</f>
        <v>43.46</v>
      </c>
      <c r="AF234" s="24">
        <f>IF(Weekly[[#This Row],[Actual]]="","",IF(AND(Weekly[[#This Row],[XGB_P]]=Weekly[[#This Row],[Actual]],Weekly[[#This Row],[XGB_P]]=TRUE),AF233+Weekly[[#This Row],[BF H Odds]]-1,IF(AND(Weekly[[#This Row],[XGB_P]]=Weekly[[#This Row],[Actual]],Weekly[[#This Row],[XGB_P]]=FALSE),AF233+Weekly[[#This Row],[BF V Odds]]-1,AF233-1)))</f>
        <v>42.760000000000026</v>
      </c>
      <c r="AG234" s="24">
        <f>IF(Weekly[[#This Row],[Actual]]="","",IF(AND(Weekly[[#This Row],[XGB_P]]=FALSE,Weekly[[#This Row],[Actual]]=TRUE),AG233+Weekly[[#This Row],[BF H Odds]]-1,IF(AND(Weekly[[#This Row],[XGB_P]]=TRUE,Weekly[[#This Row],[Actual]]=FALSE),AG233+Weekly[[#This Row],[BF V Odds]]-1,AG233-1)))</f>
        <v>32.869999999999997</v>
      </c>
      <c r="AH234" s="24">
        <f>IF(Weekly[[#This Row],[Actual]]="","",IF(AND(Weekly[[#This Row],[QDA_P]]=Weekly[[#This Row],[Actual]],Weekly[[#This Row],[QDA_P]]=TRUE),AH233+Weekly[[#This Row],[BF H Odds]]-1,IF(AND(Weekly[[#This Row],[QDA_P]]=Weekly[[#This Row],[Actual]],Weekly[[#This Row],[QDA_P]]=FALSE),AH233+Weekly[[#This Row],[BF V Odds]]-1,AH233-1)))</f>
        <v>18.840000000000011</v>
      </c>
      <c r="AI234" s="24">
        <f>IF(Weekly[[#This Row],[Actual]]="","",IF(AND(Weekly[[#This Row],[QDA_P]]=FALSE,Weekly[[#This Row],[Actual]]=TRUE),AI233+Weekly[[#This Row],[BF H Odds]]-1,IF(AND(Weekly[[#This Row],[QDA_P]]=TRUE,Weekly[[#This Row],[Actual]]=FALSE),AI233+Weekly[[#This Row],[BF V Odds]]-1,AI233-1)))</f>
        <v>56.789999999999992</v>
      </c>
      <c r="AJ234" s="24">
        <f>IF(Weekly[[#This Row],[Actual]]="","",IF(AND(Weekly[[#This Row],[KNC_P]]=FALSE,Weekly[[#This Row],[Actual]]=TRUE),AJ233+Weekly[[#This Row],[BF H Odds]]-1,IF(AND(Weekly[[#This Row],[KNC_P]]=TRUE,Weekly[[#This Row],[Actual]]=FALSE),AJ233+Weekly[[#This Row],[BF V Odds]]-1,AJ233-1)))</f>
        <v>34.839999999999996</v>
      </c>
      <c r="AK234" s="24">
        <f>IF(Weekly[[#This Row],[Actual]]="","",IF(AND(Weekly[[#This Row],[KNC_P]]=FALSE,Weekly[[#This Row],[Actual]]=TRUE),AK233+Weekly[[#This Row],[BF H Odds]]-1,IF(AND(Weekly[[#This Row],[KNC_P]]=TRUE,Weekly[[#This Row],[Actual]]=FALSE),AK233+Weekly[[#This Row],[BF V Odds]]-1,AK233-1)))</f>
        <v>33.739999999999981</v>
      </c>
      <c r="AL234" s="30">
        <f>IF(Weekly[[#This Row],[Actual]]="","",COUNTIF(Weekly[[#This Row],[SVC_P]:[QDA_P]],TRUE))</f>
        <v>1</v>
      </c>
      <c r="AM234" s="30">
        <f>IF(Weekly[[#This Row],[Actual]]="","",COUNTIF(Weekly[[#This Row],[SVC_P]:[QDA_P]],FALSE))</f>
        <v>6</v>
      </c>
      <c r="AN234" s="36" t="str">
        <f>IF(AND(Weekly[[#This Row],[BF V Odds]]&gt;$BO$6,Weekly[[#This Row],[BF V Odds]] &lt; $BO$7),Weekly[[#This Row],[BF V Odds]],"")</f>
        <v/>
      </c>
      <c r="AO234" s="36" t="str">
        <f>IF(AND(Weekly[[#This Row],[BF H Odds]]&gt;$BO$6, Weekly[[#This Row],[BF H Odds]] &lt; $BO$7),Weekly[[#This Row],[BF H Odds]],"")</f>
        <v/>
      </c>
      <c r="AP234" s="37">
        <f>IF(AND(Weekly[[#This Row],[V Odds &lt;]]="",Weekly[[#This Row],[H Odds &lt;]]=""),AP233,IF(AND(Weekly[[#This Row],[H Odds &lt;]]&lt;&gt;"",Weekly[[#This Row],[SVC_P]]=TRUE,Weekly[[#This Row],[Actual]]=TRUE),AP233+Weekly[[#This Row],[H Odds &lt;]]-1,IF(AND(Weekly[[#This Row],[V Odds &lt;]]&lt;&gt;"",Weekly[[#This Row],[SVC_P]]=FALSE,Weekly[[#This Row],[Actual]]=FALSE),AP233+Weekly[[#This Row],[V Odds &lt;]]-1,IF(AND(Weekly[[#This Row],[V Odds &lt;]]&lt;&gt;"",Weekly[[#This Row],[SVC_P]]=FALSE,Weekly[[#This Row],[Actual]]=TRUE),AP233-1,IF(AND(Weekly[[#This Row],[H Odds &lt;]]&lt;&gt;"",Weekly[[#This Row],[SVC_P]]=TRUE,Weekly[[#This Row],[Actual]]=FALSE),AP233-1,AP233)))))</f>
        <v>67.830000000000013</v>
      </c>
      <c r="AQ234" s="37">
        <f>IF(AND(Weekly[[#This Row],[V Odds &lt;]]="",Weekly[[#This Row],[H Odds &lt;]]=""),AQ233,IF(AND(Weekly[[#This Row],[H Odds &lt;]]&lt;&gt;"",Weekly[[#This Row],[ADBC_P]]=TRUE,Weekly[[#This Row],[Actual]]=TRUE),AQ233+Weekly[[#This Row],[H Odds &lt;]]-1,IF(AND(Weekly[[#This Row],[V Odds &lt;]]&lt;&gt;"",Weekly[[#This Row],[ADBC_P]]=FALSE,Weekly[[#This Row],[Actual]]=FALSE),AQ233+Weekly[[#This Row],[V Odds &lt;]]-1,IF(AND(Weekly[[#This Row],[V Odds &lt;]]&lt;&gt;"",Weekly[[#This Row],[ADBC_P]]=FALSE,Weekly[[#This Row],[Actual]]=TRUE),AQ233-1,IF(AND(Weekly[[#This Row],[H Odds &lt;]]&lt;&gt;"",Weekly[[#This Row],[ADBC_P]]=TRUE,Weekly[[#This Row],[Actual]]=FALSE),AQ233-1,AQ233)))))</f>
        <v>53.879999999999995</v>
      </c>
      <c r="AR234" s="37">
        <f>IF(AND(Weekly[[#This Row],[V Odds &lt;]]="",Weekly[[#This Row],[H Odds &lt;]]=""),AR233,IF(AND(Weekly[[#This Row],[H Odds &lt;]]&lt;&gt;"",Weekly[[#This Row],[RFC_P]]=TRUE,Weekly[[#This Row],[Actual]]=TRUE),AR233+Weekly[[#This Row],[H Odds &lt;]]-1,IF(AND(Weekly[[#This Row],[V Odds &lt;]]&lt;&gt;"",Weekly[[#This Row],[RFC_P]]=FALSE,Weekly[[#This Row],[Actual]]=FALSE),AR233+Weekly[[#This Row],[V Odds &lt;]]-1,IF(AND(Weekly[[#This Row],[V Odds &lt;]]&lt;&gt;"",Weekly[[#This Row],[RFC_P]]=FALSE,Weekly[[#This Row],[Actual]]=TRUE),AR233-1,IF(AND(Weekly[[#This Row],[H Odds &lt;]]&lt;&gt;"",Weekly[[#This Row],[RFC_P]]=TRUE,Weekly[[#This Row],[Actual]]=FALSE),AR233-1,AR233)))))</f>
        <v>49.14</v>
      </c>
      <c r="AS234" s="37">
        <f>IF(AND(Weekly[[#This Row],[V Odds &lt;]]="",Weekly[[#This Row],[H Odds &lt;]]=""),AS233,IF(AND(Weekly[[#This Row],[H Odds &lt;]]&lt;&gt;"",Weekly[[#This Row],[GBC_P]]=TRUE,Weekly[[#This Row],[Actual]]=TRUE),AS233+Weekly[[#This Row],[H Odds &lt;]]-1,IF(AND(Weekly[[#This Row],[V Odds &lt;]]&lt;&gt;"",Weekly[[#This Row],[GBC_P]]=FALSE,Weekly[[#This Row],[Actual]]=FALSE),AS233+Weekly[[#This Row],[V Odds &lt;]]-1,IF(AND(Weekly[[#This Row],[V Odds &lt;]]&lt;&gt;"",Weekly[[#This Row],[GBC_P]]=FALSE,Weekly[[#This Row],[Actual]]=TRUE),AS233-1,IF(AND(Weekly[[#This Row],[H Odds &lt;]]&lt;&gt;"",Weekly[[#This Row],[GBC_P]]=TRUE,Weekly[[#This Row],[Actual]]=FALSE),AS233-1,AS233)))))</f>
        <v>48.58</v>
      </c>
      <c r="AT234" s="37">
        <f>IF(AND(Weekly[[#This Row],[V Odds &lt;]]="",Weekly[[#This Row],[H Odds &lt;]]=""),AT233,IF(AND(Weekly[[#This Row],[H Odds &lt;]]&lt;&gt;"",Weekly[[#This Row],[HGBC_P]]=TRUE,Weekly[[#This Row],[Actual]]=TRUE),AT233+Weekly[[#This Row],[H Odds &lt;]]-1,IF(AND(Weekly[[#This Row],[V Odds &lt;]]&lt;&gt;"",Weekly[[#This Row],[HGBC_P]]=FALSE,Weekly[[#This Row],[Actual]]=FALSE),AT233+Weekly[[#This Row],[V Odds &lt;]]-1,IF(AND(Weekly[[#This Row],[V Odds &lt;]]&lt;&gt;"",Weekly[[#This Row],[HGBC_P]]=FALSE,Weekly[[#This Row],[Actual]]=TRUE),AT233-1,IF(AND(Weekly[[#This Row],[H Odds &lt;]]&lt;&gt;"",Weekly[[#This Row],[HGBC_P]]=TRUE,Weekly[[#This Row],[Actual]]=FALSE),AT233-1,AT233)))))</f>
        <v>49.209999999999994</v>
      </c>
      <c r="AU234" s="37">
        <f>IF(AND(Weekly[[#This Row],[V Odds &lt;]]="",Weekly[[#This Row],[H Odds &lt;]]=""),AU233,IF(AND(Weekly[[#This Row],[H Odds &lt;]]&lt;&gt;"",Weekly[[#This Row],[XGB_P]]=TRUE,Weekly[[#This Row],[Actual]]=TRUE),AU233+Weekly[[#This Row],[H Odds &lt;]]-1,IF(AND(Weekly[[#This Row],[V Odds &lt;]]&lt;&gt;"",Weekly[[#This Row],[XGB_P]]=FALSE,Weekly[[#This Row],[Actual]]=FALSE),AU233+Weekly[[#This Row],[V Odds &lt;]]-1,IF(AND(Weekly[[#This Row],[V Odds &lt;]]&lt;&gt;"",Weekly[[#This Row],[XGB_P]]=FALSE,Weekly[[#This Row],[Actual]]=TRUE),AU233-1,IF(AND(Weekly[[#This Row],[H Odds &lt;]]&lt;&gt;"",Weekly[[#This Row],[XGB_P]]=TRUE,Weekly[[#This Row],[Actual]]=FALSE),AU233-1,AU233)))))</f>
        <v>52.510000000000005</v>
      </c>
      <c r="AV234" s="37">
        <f>IF(AND(Weekly[[#This Row],[V Odds &lt;]]="",Weekly[[#This Row],[H Odds &lt;]]=""),AV233,IF(AND(Weekly[[#This Row],[H Odds &lt;]]&lt;&gt;"",Weekly[[#This Row],[QDA_P]]=TRUE,Weekly[[#This Row],[Actual]]=TRUE),AV233+Weekly[[#This Row],[H Odds &lt;]]-1,IF(AND(Weekly[[#This Row],[V Odds &lt;]]&lt;&gt;"",Weekly[[#This Row],[QDA_P]]=FALSE,Weekly[[#This Row],[Actual]]=FALSE),AV233+Weekly[[#This Row],[V Odds &lt;]]-1,IF(AND(Weekly[[#This Row],[V Odds &lt;]]&lt;&gt;"",Weekly[[#This Row],[QDA_P]]=FALSE,Weekly[[#This Row],[Actual]]=TRUE),AV233-1,IF(AND(Weekly[[#This Row],[H Odds &lt;]]&lt;&gt;"",Weekly[[#This Row],[QDA_P]]=TRUE,Weekly[[#This Row],[Actual]]=FALSE),AV233-1,AV233)))))</f>
        <v>49.949999999999989</v>
      </c>
      <c r="AW234" s="37">
        <f>IF(AND(Weekly[[#This Row],[H Odds &lt;]]="",Weekly[[#This Row],[V Odds &lt;]]=""),AW233,IF(AND(Weekly[[#This Row],[KNC_P]]=Weekly[[#This Row],[Actual]],Weekly[[#This Row],[KNC_P]]=TRUE),AW233+Weekly[[#This Row],[BF H Odds]]-1,IF(AND(Weekly[[#This Row],[KNC_P]]=Weekly[[#This Row],[Actual]],Weekly[[#This Row],[KNC_P]]=FALSE),AW233+Weekly[[#This Row],[BF V Odds]]-1,AW233-1)))</f>
        <v>47.470000000000006</v>
      </c>
      <c r="AX234" s="37">
        <f>IF(AND(Weekly[[#This Row],[V Odds &lt;]]="",Weekly[[#This Row],[H Odds &lt;]]=""),AX233,IF(AND(Weekly[[#This Row],[V Odds &lt;]]&lt;&gt;"",Weekly[[#This Row],[FALSES]]&gt;0,Weekly[[#This Row],[Actual]]=FALSE),AX233+Weekly[[#This Row],[V Odds &lt;]]-1,IF(AND(Weekly[[#This Row],[H Odds &lt;]]&lt;&gt;"",Weekly[[#This Row],[TRUES]]&gt;0,Weekly[[#This Row],[Actual]]=TRUE),AX233+Weekly[[#This Row],[H Odds &lt;]]-1,IF(AND(Weekly[[#This Row],[V Odds &lt;]]&lt;&gt;"",Weekly[[#This Row],[FALSES]]=0),AX233,IF(AND(Weekly[[#This Row],[H Odds &lt;]]&lt;&gt;"",Weekly[[#This Row],[TRUES]]=0),AX233,AX233-1)))))</f>
        <v>72.599999999999994</v>
      </c>
      <c r="AY234" s="37">
        <f>IF(AND(Weekly[[#This Row],[V Odds &lt;]]="",Weekly[[#This Row],[H Odds &lt;]]=""),AY233,IF(AND(Weekly[[#This Row],[V Odds &lt;]]&lt;&gt;"",Weekly[[#This Row],[FALSES]]&gt;0,Weekly[[#This Row],[Actual]]=FALSE),AY233+((Weekly[[#This Row],[V Odds &lt;]]-1)*0.92),IF(AND(Weekly[[#This Row],[H Odds &lt;]]&lt;&gt;"",Weekly[[#This Row],[TRUES]]&gt;0,Weekly[[#This Row],[Actual]]=TRUE),AY233+((Weekly[[#This Row],[H Odds &lt;]]-1)*0.92),IF(AND(Weekly[[#This Row],[V Odds &lt;]]&lt;&gt;"",Weekly[[#This Row],[FALSES]]=0),AY233,IF(AND(Weekly[[#This Row],[H Odds &lt;]]&lt;&gt;"",Weekly[[#This Row],[TRUES]]=0),AY233,AY233-1)))))</f>
        <v>67.512000000000015</v>
      </c>
      <c r="AZ234" s="37">
        <f>IF(AND(Weekly[[#This Row],[V Odds &lt;]]="",Weekly[[#This Row],[H Odds &lt;]]=""),AZ233,IF(AND(Weekly[[#This Row],[V Odds &lt;]]&lt;&gt;"",Weekly[[#This Row],[Actual]]=FALSE),AZ233+Weekly[[#This Row],[V Odds &lt;]]-1,IF(AND(Weekly[[#This Row],[H Odds &lt;]]&lt;&gt;"",Weekly[[#This Row],[Actual]]=TRUE),AZ233+Weekly[[#This Row],[H Odds &lt;]]-1,AZ233-1)))</f>
        <v>68.569999999999993</v>
      </c>
      <c r="BA234" s="38">
        <f>IF(Weekly[[#This Row],[H Odds &lt;]]="",BA233,IF(AND(Weekly[[#This Row],[H Odds &lt;]]&lt;&gt;"",Weekly[[#This Row],[SVC_P]]=TRUE,Weekly[[#This Row],[Actual]]=TRUE),BA233+Weekly[[#This Row],[H Odds &lt;]]-1,IF(AND(Weekly[[#This Row],[H Odds &lt;]]&lt;&gt;"",Weekly[[#This Row],[SVC_P]]=TRUE,Weekly[[#This Row],[Actual]]=FALSE),BA233-1,BA233)))</f>
        <v>62.789999999999992</v>
      </c>
      <c r="BB234" s="38">
        <f>IF(Weekly[[#This Row],[H Odds &lt;]]="",BB233,IF(AND(Weekly[[#This Row],[H Odds &lt;]]&lt;&gt;"",Weekly[[#This Row],[ADBC_P]]=TRUE,Weekly[[#This Row],[Actual]]=TRUE),BB233+Weekly[[#This Row],[H Odds &lt;]]-1,IF(AND(Weekly[[#This Row],[H Odds &lt;]]&lt;&gt;"",Weekly[[#This Row],[ADBC_P]]=TRUE,Weekly[[#This Row],[Actual]]=FALSE),BB233-1,BB233)))</f>
        <v>47.559999999999995</v>
      </c>
      <c r="BC234" s="38">
        <f>IF(Weekly[[#This Row],[H Odds &lt;]]="",BC233,IF(AND(Weekly[[#This Row],[H Odds &lt;]]&lt;&gt;"",Weekly[[#This Row],[RFC_P]]=TRUE,Weekly[[#This Row],[Actual]]=TRUE),BC233+Weekly[[#This Row],[H Odds &lt;]]-1,IF(AND(Weekly[[#This Row],[H Odds &lt;]]&lt;&gt;"",Weekly[[#This Row],[RFC_P]]=TRUE,Weekly[[#This Row],[Actual]]=FALSE),BC233-1,BC233)))</f>
        <v>46.309999999999995</v>
      </c>
      <c r="BD234" s="38">
        <f>IF(Weekly[[#This Row],[H Odds &lt;]]="",BD233,IF(AND(Weekly[[#This Row],[H Odds &lt;]]&lt;&gt;"",Weekly[[#This Row],[GBC_P]]=TRUE,Weekly[[#This Row],[Actual]]=TRUE),BD233+Weekly[[#This Row],[H Odds &lt;]]-1,IF(AND(Weekly[[#This Row],[H Odds &lt;]]&lt;&gt;"",Weekly[[#This Row],[GBC_P]]=TRUE,Weekly[[#This Row],[Actual]]=FALSE),BD233-1,BD233)))</f>
        <v>47.26</v>
      </c>
      <c r="BE234" s="38">
        <f>IF(Weekly[[#This Row],[H Odds &lt;]]="",BE233,IF(AND(Weekly[[#This Row],[H Odds &lt;]]&lt;&gt;"",Weekly[[#This Row],[HGBC_P]]=TRUE,Weekly[[#This Row],[Actual]]=TRUE),BE233+Weekly[[#This Row],[H Odds &lt;]]-1,IF(AND(Weekly[[#This Row],[H Odds &lt;]]&lt;&gt;"",Weekly[[#This Row],[HGBC_P]]=TRUE,Weekly[[#This Row],[Actual]]=FALSE),BE233-1,BE233)))</f>
        <v>50.609999999999992</v>
      </c>
      <c r="BF234" s="38">
        <f>IF(Weekly[[#This Row],[H Odds &lt;]]="",BF233,IF(AND(Weekly[[#This Row],[H Odds &lt;]]&lt;&gt;"",Weekly[[#This Row],[XGB_P]]=TRUE,Weekly[[#This Row],[Actual]]=TRUE),BF233+Weekly[[#This Row],[H Odds &lt;]]-1,IF(AND(Weekly[[#This Row],[H Odds &lt;]]&lt;&gt;"",Weekly[[#This Row],[XGB_P]]=TRUE,Weekly[[#This Row],[Actual]]=FALSE),BF233-1,BF233)))</f>
        <v>50.78</v>
      </c>
      <c r="BG234" s="38">
        <f>IF(Weekly[[#This Row],[H Odds &lt;]]="",BG233,IF(AND(Weekly[[#This Row],[H Odds &lt;]]&lt;&gt;"",Weekly[[#This Row],[QDA_P]]=TRUE,Weekly[[#This Row],[Actual]]=TRUE),BG233+Weekly[[#This Row],[H Odds &lt;]]-1,IF(AND(Weekly[[#This Row],[H Odds &lt;]]&lt;&gt;"",Weekly[[#This Row],[QDA_P]]=TRUE,Weekly[[#This Row],[Actual]]=FALSE),BG233-1,BG233)))</f>
        <v>46.279999999999994</v>
      </c>
      <c r="BH234" s="38">
        <f>IF(Weekly[[#This Row],[H Odds &lt;]]="",BH233,IF(AND(Weekly[[#This Row],[H Odds &lt;]]&lt;&gt;"",Weekly[[#This Row],[KNC_P]]=TRUE,Weekly[[#This Row],[Actual]]=TRUE),BH233+Weekly[[#This Row],[H Odds &lt;]]-1,IF(AND(Weekly[[#This Row],[H Odds &lt;]]&lt;&gt;"",Weekly[[#This Row],[KNC_P]]=TRUE,Weekly[[#This Row],[Actual]]=FALSE),BH233-1,BH233)))</f>
        <v>44.599999999999994</v>
      </c>
      <c r="BI234" s="38">
        <f>IF(Weekly[[#This Row],[H Odds &lt;]]="",BI233,IF(AND(Weekly[[#This Row],[H Odds &lt;]]&lt;&gt;"",Weekly[[#This Row],[TRUES]]&gt;0,Weekly[[#This Row],[Actual]]=TRUE),BI233+Weekly[[#This Row],[H Odds &lt;]]-1,IF(AND(Weekly[[#This Row],[H Odds &lt;]]&lt;&gt;"",Weekly[[#This Row],[TRUES]]=0),BI233,BI233-1)))</f>
        <v>62.789999999999992</v>
      </c>
      <c r="BJ234" s="38">
        <f>IF(Weekly[[#This Row],[H Odds &lt;]]="",BJ233,IF(AND(Weekly[[#This Row],[H Odds &lt;]]&lt;&gt;"",Weekly[[#This Row],[Actual]]=TRUE),BJ233+Weekly[[#This Row],[H Odds &lt;]]-1,IF(AND(Weekly[[#This Row],[H Odds &lt;]]&lt;&gt;"",Weekly[[#This Row],[Actual]]=FALSE),BJ233-1,BJ233)))</f>
        <v>61.789999999999992</v>
      </c>
      <c r="BK234" s="58">
        <f>IF(AND(Weekly[[#This Row],[TRUES]]&gt;4,Weekly[[#This Row],[Actual]]=TRUE),BK233+Weekly[[#This Row],[BF H Odds]]-1,IF(AND(Weekly[[#This Row],[FALSES]]&gt;4,Weekly[[#This Row],[Actual]]=FALSE),BK233+Weekly[[#This Row],[BF V Odds]]-1,IF(AND(Weekly[[#This Row],[TRUES]]&gt;4,Weekly[[#This Row],[Actual]]=FALSE),BK233-1,IF(AND(Weekly[[#This Row],[FALSES]]&gt;4,Weekly[[#This Row],[Actual]]=TRUE),BK233-1,BK233))))</f>
        <v>34.200000000000031</v>
      </c>
      <c r="BL234" s="58">
        <f>IF(AND(Weekly[[#This Row],[TRUES]]&gt;5,Weekly[[#This Row],[Actual]]=TRUE),BL233+Weekly[[#This Row],[BF H Odds]]-1,IF(AND(Weekly[[#This Row],[FALSES]]&gt;5,Weekly[[#This Row],[Actual]]=FALSE),BL233+Weekly[[#This Row],[BF V Odds]]-1,IF(AND(Weekly[[#This Row],[TRUES]]&gt;5,Weekly[[#This Row],[Actual]]=FALSE),BL233-1,IF(AND(Weekly[[#This Row],[FALSES]]&gt;5,Weekly[[#This Row],[Actual]]=TRUE),BL233-1,BL233))))</f>
        <v>41.090000000000025</v>
      </c>
      <c r="BM234" s="58">
        <f>IF(AND(Weekly[[#This Row],[TRUES]]&gt;6,Weekly[[#This Row],[Actual]]=TRUE),BM233+Weekly[[#This Row],[BF H Odds]]-1,IF(AND(Weekly[[#This Row],[FALSES]]&gt;6,Weekly[[#This Row],[Actual]]=FALSE),BM233+Weekly[[#This Row],[BF V Odds]]-1,IF(AND(Weekly[[#This Row],[TRUES]]&gt;6,Weekly[[#This Row],[Actual]]=FALSE),BM233-1,IF(AND(Weekly[[#This Row],[FALSES]]&gt;6,Weekly[[#This Row],[Actual]]=TRUE),BM233-1,BM233))))</f>
        <v>48.900000000000013</v>
      </c>
    </row>
    <row r="235" spans="1:65" x14ac:dyDescent="0.25">
      <c r="A235" s="34"/>
      <c r="B235" s="10">
        <v>44272</v>
      </c>
      <c r="C235" s="33" t="s">
        <v>31</v>
      </c>
      <c r="D235" s="15" t="s">
        <v>12</v>
      </c>
      <c r="E235" t="b">
        <v>1</v>
      </c>
      <c r="F235" t="b">
        <v>0</v>
      </c>
      <c r="G235" t="b">
        <v>0</v>
      </c>
      <c r="H235" t="b">
        <v>0</v>
      </c>
      <c r="I235" t="b">
        <v>0</v>
      </c>
      <c r="J235" t="b">
        <v>1</v>
      </c>
      <c r="K235" t="b">
        <v>0</v>
      </c>
      <c r="L235" t="b">
        <v>0</v>
      </c>
      <c r="M235" t="s">
        <v>100</v>
      </c>
      <c r="N235">
        <v>5</v>
      </c>
      <c r="O235">
        <f>IF(Weekly[[#This Row],[H/V]]="H",Weekly[[#This Row],[BF H Odds]],IF(Weekly[[#This Row],[H/V]]="V",Weekly[[#This Row],[BF V Odds]],""))</f>
        <v>4</v>
      </c>
      <c r="P235" t="b">
        <v>1</v>
      </c>
      <c r="Q235" t="s">
        <v>66</v>
      </c>
      <c r="R235" s="35">
        <f>IFERROR(IF(Weekly[[#This Row],[Won Bet?]]="yes",R234+(Weekly[[#This Row],[BF Odds]]*Weekly[[#This Row],[BF Stake]])-Weekly[[#This Row],[BF Stake]],R234-Weekly[[#This Row],[BF Stake]]),R234)</f>
        <v>195.15</v>
      </c>
      <c r="S235" s="9">
        <f>IFERROR(IF(Weekly[[#This Row],[Won Bet?]]="yes",S234+(((Weekly[[#This Row],[BF Odds]]*Weekly[[#This Row],[BF Stake]])-Weekly[[#This Row],[BF Stake]])*0.95),S234-Weekly[[#This Row],[BF Stake]]),S234)</f>
        <v>188.14250000000004</v>
      </c>
      <c r="T235" s="13">
        <v>1.19</v>
      </c>
      <c r="U235" s="13">
        <v>4</v>
      </c>
      <c r="V235" s="24">
        <f>IF(Weekly[[#This Row],[Actual]]="","",IF(AND(Weekly[[#This Row],[SVC_P]]=Weekly[[#This Row],[Actual]],Weekly[[#This Row],[SVC_P]]=TRUE),V234+Weekly[[#This Row],[BF H Odds]]-1,IF(AND(Weekly[[#This Row],[SVC_P]]=Weekly[[#This Row],[Actual]],Weekly[[#This Row],[SVC_P]]=FALSE),V234+Weekly[[#This Row],[BF V Odds]]-1,V234-1)))</f>
        <v>68.480000000000018</v>
      </c>
      <c r="W235" s="24">
        <f>IF(Weekly[[#This Row],[Actual]]="","",IF(AND(Weekly[[#This Row],[SVC_P]]=FALSE,Weekly[[#This Row],[Actual]]=TRUE),W234+Weekly[[#This Row],[BF H Odds]]-1,IF(AND(Weekly[[#This Row],[SVC_P]]=TRUE,Weekly[[#This Row],[Actual]]=FALSE,),W234+Weekly[[#This Row],[BF V Odds]]-1,W234-1)))</f>
        <v>-182.3</v>
      </c>
      <c r="X235" s="24">
        <f>IF(Weekly[[#This Row],[Actual]]="","",IF(AND(Weekly[[#This Row],[ADBC_P]]=Weekly[[#This Row],[Actual]],Weekly[[#This Row],[ADBC_P]]=TRUE),X234+Weekly[[#This Row],[BF H Odds]]-1,IF(AND(Weekly[[#This Row],[ADBC_P]]=Weekly[[#This Row],[Actual]],Weekly[[#This Row],[ADBC_P]]=FALSE),X234+Weekly[[#This Row],[BF V Odds]]-1,X234-1)))</f>
        <v>42.730000000000025</v>
      </c>
      <c r="Y235" s="24">
        <f>IF(Weekly[[#This Row],[Actual]]="","",IF(AND(Weekly[[#This Row],[ADBC_P]]=FALSE,Weekly[[#This Row],[Actual]]=TRUE),Y234+Weekly[[#This Row],[BF H Odds]]-1,IF(AND(Weekly[[#This Row],[ADBC_P]]=TRUE,Weekly[[#This Row],[Actual]]=FALSE),Y234+Weekly[[#This Row],[BF V Odds]]-1,Y234-1)))</f>
        <v>34.9</v>
      </c>
      <c r="Z235" s="24">
        <f>IF(Weekly[[#This Row],[Actual]]="","",IF(AND(Weekly[[#This Row],[RFC_P]]=Weekly[[#This Row],[Actual]],Weekly[[#This Row],[RFC_P]]=TRUE),Z234+Weekly[[#This Row],[BF H Odds]]-1,IF(AND(Weekly[[#This Row],[RFC_P]]=Weekly[[#This Row],[Actual]],Weekly[[#This Row],[RFC_P]]=FALSE),Z234+Weekly[[#This Row],[BF V Odds]]-1,Z234-1)))</f>
        <v>31.030000000000037</v>
      </c>
      <c r="AA235" s="24">
        <f>IF(Weekly[[#This Row],[Actual]]="","",IF(AND(Weekly[[#This Row],[RFC_P]]=FALSE,Weekly[[#This Row],[Actual]]=TRUE),AA234+Weekly[[#This Row],[BF H Odds]]-1,IF(AND(Weekly[[#This Row],[RFC_P]]=TRUE,Weekly[[#This Row],[Actual]]=FALSE),AA234+Weekly[[#This Row],[BF V Odds]]-1,AA234-1)))</f>
        <v>46.599999999999994</v>
      </c>
      <c r="AB235" s="24">
        <f>IF(Weekly[[#This Row],[Actual]]="","",IF(AND(Weekly[[#This Row],[GBC_P]]=Weekly[[#This Row],[Actual]],Weekly[[#This Row],[GBC_P]]=TRUE),AB234+Weekly[[#This Row],[BF H Odds]]-1,IF(AND(Weekly[[#This Row],[GBC_P]]=Weekly[[#This Row],[Actual]],Weekly[[#This Row],[GBC_P]]=FALSE),AB234+Weekly[[#This Row],[BF V Odds]]-1,AB234-1)))</f>
        <v>30.090000000000011</v>
      </c>
      <c r="AC235" s="24">
        <f>IF(Weekly[[#This Row],[Actual]]="","",IF(AND(Weekly[[#This Row],[GBC_P]]=FALSE,Weekly[[#This Row],[Actual]]=TRUE),AC234+Weekly[[#This Row],[BF H Odds]]-1,IF(AND(Weekly[[#This Row],[GBC_P]]=TRUE,Weekly[[#This Row],[Actual]]=FALSE),AC234+Weekly[[#This Row],[BF V Odds]]-1,AC234-1)))</f>
        <v>47.54</v>
      </c>
      <c r="AD235" s="24">
        <f>IF(Weekly[[#This Row],[Actual]]="","",IF(AND(Weekly[[#This Row],[HGBC_P]]=Weekly[[#This Row],[Actual]],Weekly[[#This Row],[HGBC_P]]=TRUE),AD234+Weekly[[#This Row],[BF H Odds]]-1,IF(AND(Weekly[[#This Row],[HGBC_P]]=Weekly[[#This Row],[Actual]],Weekly[[#This Row],[HGBC_P]]=FALSE),AD234+Weekly[[#This Row],[BF V Odds]]-1,AD234-1)))</f>
        <v>31.170000000000044</v>
      </c>
      <c r="AE235" s="24">
        <f>IF(Weekly[[#This Row],[Actual]]="","",IF(AND(Weekly[[#This Row],[HGBC_P]]=FALSE,Weekly[[#This Row],[Actual]]=TRUE),AE234+Weekly[[#This Row],[BF H Odds]]-1,IF(AND(Weekly[[#This Row],[HGBC_P]]=TRUE,Weekly[[#This Row],[Actual]]=FALSE),AE234+Weekly[[#This Row],[BF V Odds]]-1,AE234-1)))</f>
        <v>46.46</v>
      </c>
      <c r="AF235" s="24">
        <f>IF(Weekly[[#This Row],[Actual]]="","",IF(AND(Weekly[[#This Row],[XGB_P]]=Weekly[[#This Row],[Actual]],Weekly[[#This Row],[XGB_P]]=TRUE),AF234+Weekly[[#This Row],[BF H Odds]]-1,IF(AND(Weekly[[#This Row],[XGB_P]]=Weekly[[#This Row],[Actual]],Weekly[[#This Row],[XGB_P]]=FALSE),AF234+Weekly[[#This Row],[BF V Odds]]-1,AF234-1)))</f>
        <v>45.760000000000026</v>
      </c>
      <c r="AG235" s="24">
        <f>IF(Weekly[[#This Row],[Actual]]="","",IF(AND(Weekly[[#This Row],[XGB_P]]=FALSE,Weekly[[#This Row],[Actual]]=TRUE),AG234+Weekly[[#This Row],[BF H Odds]]-1,IF(AND(Weekly[[#This Row],[XGB_P]]=TRUE,Weekly[[#This Row],[Actual]]=FALSE),AG234+Weekly[[#This Row],[BF V Odds]]-1,AG234-1)))</f>
        <v>31.869999999999997</v>
      </c>
      <c r="AH235" s="24">
        <f>IF(Weekly[[#This Row],[Actual]]="","",IF(AND(Weekly[[#This Row],[QDA_P]]=Weekly[[#This Row],[Actual]],Weekly[[#This Row],[QDA_P]]=TRUE),AH234+Weekly[[#This Row],[BF H Odds]]-1,IF(AND(Weekly[[#This Row],[QDA_P]]=Weekly[[#This Row],[Actual]],Weekly[[#This Row],[QDA_P]]=FALSE),AH234+Weekly[[#This Row],[BF V Odds]]-1,AH234-1)))</f>
        <v>17.840000000000011</v>
      </c>
      <c r="AI235" s="24">
        <f>IF(Weekly[[#This Row],[Actual]]="","",IF(AND(Weekly[[#This Row],[QDA_P]]=FALSE,Weekly[[#This Row],[Actual]]=TRUE),AI234+Weekly[[#This Row],[BF H Odds]]-1,IF(AND(Weekly[[#This Row],[QDA_P]]=TRUE,Weekly[[#This Row],[Actual]]=FALSE),AI234+Weekly[[#This Row],[BF V Odds]]-1,AI234-1)))</f>
        <v>59.789999999999992</v>
      </c>
      <c r="AJ235" s="24">
        <f>IF(Weekly[[#This Row],[Actual]]="","",IF(AND(Weekly[[#This Row],[KNC_P]]=FALSE,Weekly[[#This Row],[Actual]]=TRUE),AJ234+Weekly[[#This Row],[BF H Odds]]-1,IF(AND(Weekly[[#This Row],[KNC_P]]=TRUE,Weekly[[#This Row],[Actual]]=FALSE),AJ234+Weekly[[#This Row],[BF V Odds]]-1,AJ234-1)))</f>
        <v>37.839999999999996</v>
      </c>
      <c r="AK235" s="24">
        <f>IF(Weekly[[#This Row],[Actual]]="","",IF(AND(Weekly[[#This Row],[KNC_P]]=FALSE,Weekly[[#This Row],[Actual]]=TRUE),AK234+Weekly[[#This Row],[BF H Odds]]-1,IF(AND(Weekly[[#This Row],[KNC_P]]=TRUE,Weekly[[#This Row],[Actual]]=FALSE),AK234+Weekly[[#This Row],[BF V Odds]]-1,AK234-1)))</f>
        <v>36.739999999999981</v>
      </c>
      <c r="AL235" s="30">
        <f>IF(Weekly[[#This Row],[Actual]]="","",COUNTIF(Weekly[[#This Row],[SVC_P]:[QDA_P]],TRUE))</f>
        <v>2</v>
      </c>
      <c r="AM235" s="30">
        <f>IF(Weekly[[#This Row],[Actual]]="","",COUNTIF(Weekly[[#This Row],[SVC_P]:[QDA_P]],FALSE))</f>
        <v>5</v>
      </c>
      <c r="AN235" s="36" t="str">
        <f>IF(AND(Weekly[[#This Row],[BF V Odds]]&gt;$BO$6,Weekly[[#This Row],[BF V Odds]] &lt; $BO$7),Weekly[[#This Row],[BF V Odds]],"")</f>
        <v/>
      </c>
      <c r="AO235" s="36">
        <f>IF(AND(Weekly[[#This Row],[BF H Odds]]&gt;$BO$6, Weekly[[#This Row],[BF H Odds]] &lt; $BO$7),Weekly[[#This Row],[BF H Odds]],"")</f>
        <v>4</v>
      </c>
      <c r="AP235" s="37">
        <f>IF(AND(Weekly[[#This Row],[V Odds &lt;]]="",Weekly[[#This Row],[H Odds &lt;]]=""),AP234,IF(AND(Weekly[[#This Row],[H Odds &lt;]]&lt;&gt;"",Weekly[[#This Row],[SVC_P]]=TRUE,Weekly[[#This Row],[Actual]]=TRUE),AP234+Weekly[[#This Row],[H Odds &lt;]]-1,IF(AND(Weekly[[#This Row],[V Odds &lt;]]&lt;&gt;"",Weekly[[#This Row],[SVC_P]]=FALSE,Weekly[[#This Row],[Actual]]=FALSE),AP234+Weekly[[#This Row],[V Odds &lt;]]-1,IF(AND(Weekly[[#This Row],[V Odds &lt;]]&lt;&gt;"",Weekly[[#This Row],[SVC_P]]=FALSE,Weekly[[#This Row],[Actual]]=TRUE),AP234-1,IF(AND(Weekly[[#This Row],[H Odds &lt;]]&lt;&gt;"",Weekly[[#This Row],[SVC_P]]=TRUE,Weekly[[#This Row],[Actual]]=FALSE),AP234-1,AP234)))))</f>
        <v>70.830000000000013</v>
      </c>
      <c r="AQ235" s="37">
        <f>IF(AND(Weekly[[#This Row],[V Odds &lt;]]="",Weekly[[#This Row],[H Odds &lt;]]=""),AQ234,IF(AND(Weekly[[#This Row],[H Odds &lt;]]&lt;&gt;"",Weekly[[#This Row],[ADBC_P]]=TRUE,Weekly[[#This Row],[Actual]]=TRUE),AQ234+Weekly[[#This Row],[H Odds &lt;]]-1,IF(AND(Weekly[[#This Row],[V Odds &lt;]]&lt;&gt;"",Weekly[[#This Row],[ADBC_P]]=FALSE,Weekly[[#This Row],[Actual]]=FALSE),AQ234+Weekly[[#This Row],[V Odds &lt;]]-1,IF(AND(Weekly[[#This Row],[V Odds &lt;]]&lt;&gt;"",Weekly[[#This Row],[ADBC_P]]=FALSE,Weekly[[#This Row],[Actual]]=TRUE),AQ234-1,IF(AND(Weekly[[#This Row],[H Odds &lt;]]&lt;&gt;"",Weekly[[#This Row],[ADBC_P]]=TRUE,Weekly[[#This Row],[Actual]]=FALSE),AQ234-1,AQ234)))))</f>
        <v>53.879999999999995</v>
      </c>
      <c r="AR235" s="37">
        <f>IF(AND(Weekly[[#This Row],[V Odds &lt;]]="",Weekly[[#This Row],[H Odds &lt;]]=""),AR234,IF(AND(Weekly[[#This Row],[H Odds &lt;]]&lt;&gt;"",Weekly[[#This Row],[RFC_P]]=TRUE,Weekly[[#This Row],[Actual]]=TRUE),AR234+Weekly[[#This Row],[H Odds &lt;]]-1,IF(AND(Weekly[[#This Row],[V Odds &lt;]]&lt;&gt;"",Weekly[[#This Row],[RFC_P]]=FALSE,Weekly[[#This Row],[Actual]]=FALSE),AR234+Weekly[[#This Row],[V Odds &lt;]]-1,IF(AND(Weekly[[#This Row],[V Odds &lt;]]&lt;&gt;"",Weekly[[#This Row],[RFC_P]]=FALSE,Weekly[[#This Row],[Actual]]=TRUE),AR234-1,IF(AND(Weekly[[#This Row],[H Odds &lt;]]&lt;&gt;"",Weekly[[#This Row],[RFC_P]]=TRUE,Weekly[[#This Row],[Actual]]=FALSE),AR234-1,AR234)))))</f>
        <v>49.14</v>
      </c>
      <c r="AS235" s="37">
        <f>IF(AND(Weekly[[#This Row],[V Odds &lt;]]="",Weekly[[#This Row],[H Odds &lt;]]=""),AS234,IF(AND(Weekly[[#This Row],[H Odds &lt;]]&lt;&gt;"",Weekly[[#This Row],[GBC_P]]=TRUE,Weekly[[#This Row],[Actual]]=TRUE),AS234+Weekly[[#This Row],[H Odds &lt;]]-1,IF(AND(Weekly[[#This Row],[V Odds &lt;]]&lt;&gt;"",Weekly[[#This Row],[GBC_P]]=FALSE,Weekly[[#This Row],[Actual]]=FALSE),AS234+Weekly[[#This Row],[V Odds &lt;]]-1,IF(AND(Weekly[[#This Row],[V Odds &lt;]]&lt;&gt;"",Weekly[[#This Row],[GBC_P]]=FALSE,Weekly[[#This Row],[Actual]]=TRUE),AS234-1,IF(AND(Weekly[[#This Row],[H Odds &lt;]]&lt;&gt;"",Weekly[[#This Row],[GBC_P]]=TRUE,Weekly[[#This Row],[Actual]]=FALSE),AS234-1,AS234)))))</f>
        <v>48.58</v>
      </c>
      <c r="AT235" s="37">
        <f>IF(AND(Weekly[[#This Row],[V Odds &lt;]]="",Weekly[[#This Row],[H Odds &lt;]]=""),AT234,IF(AND(Weekly[[#This Row],[H Odds &lt;]]&lt;&gt;"",Weekly[[#This Row],[HGBC_P]]=TRUE,Weekly[[#This Row],[Actual]]=TRUE),AT234+Weekly[[#This Row],[H Odds &lt;]]-1,IF(AND(Weekly[[#This Row],[V Odds &lt;]]&lt;&gt;"",Weekly[[#This Row],[HGBC_P]]=FALSE,Weekly[[#This Row],[Actual]]=FALSE),AT234+Weekly[[#This Row],[V Odds &lt;]]-1,IF(AND(Weekly[[#This Row],[V Odds &lt;]]&lt;&gt;"",Weekly[[#This Row],[HGBC_P]]=FALSE,Weekly[[#This Row],[Actual]]=TRUE),AT234-1,IF(AND(Weekly[[#This Row],[H Odds &lt;]]&lt;&gt;"",Weekly[[#This Row],[HGBC_P]]=TRUE,Weekly[[#This Row],[Actual]]=FALSE),AT234-1,AT234)))))</f>
        <v>49.209999999999994</v>
      </c>
      <c r="AU235" s="37">
        <f>IF(AND(Weekly[[#This Row],[V Odds &lt;]]="",Weekly[[#This Row],[H Odds &lt;]]=""),AU234,IF(AND(Weekly[[#This Row],[H Odds &lt;]]&lt;&gt;"",Weekly[[#This Row],[XGB_P]]=TRUE,Weekly[[#This Row],[Actual]]=TRUE),AU234+Weekly[[#This Row],[H Odds &lt;]]-1,IF(AND(Weekly[[#This Row],[V Odds &lt;]]&lt;&gt;"",Weekly[[#This Row],[XGB_P]]=FALSE,Weekly[[#This Row],[Actual]]=FALSE),AU234+Weekly[[#This Row],[V Odds &lt;]]-1,IF(AND(Weekly[[#This Row],[V Odds &lt;]]&lt;&gt;"",Weekly[[#This Row],[XGB_P]]=FALSE,Weekly[[#This Row],[Actual]]=TRUE),AU234-1,IF(AND(Weekly[[#This Row],[H Odds &lt;]]&lt;&gt;"",Weekly[[#This Row],[XGB_P]]=TRUE,Weekly[[#This Row],[Actual]]=FALSE),AU234-1,AU234)))))</f>
        <v>55.510000000000005</v>
      </c>
      <c r="AV235" s="37">
        <f>IF(AND(Weekly[[#This Row],[V Odds &lt;]]="",Weekly[[#This Row],[H Odds &lt;]]=""),AV234,IF(AND(Weekly[[#This Row],[H Odds &lt;]]&lt;&gt;"",Weekly[[#This Row],[QDA_P]]=TRUE,Weekly[[#This Row],[Actual]]=TRUE),AV234+Weekly[[#This Row],[H Odds &lt;]]-1,IF(AND(Weekly[[#This Row],[V Odds &lt;]]&lt;&gt;"",Weekly[[#This Row],[QDA_P]]=FALSE,Weekly[[#This Row],[Actual]]=FALSE),AV234+Weekly[[#This Row],[V Odds &lt;]]-1,IF(AND(Weekly[[#This Row],[V Odds &lt;]]&lt;&gt;"",Weekly[[#This Row],[QDA_P]]=FALSE,Weekly[[#This Row],[Actual]]=TRUE),AV234-1,IF(AND(Weekly[[#This Row],[H Odds &lt;]]&lt;&gt;"",Weekly[[#This Row],[QDA_P]]=TRUE,Weekly[[#This Row],[Actual]]=FALSE),AV234-1,AV234)))))</f>
        <v>49.949999999999989</v>
      </c>
      <c r="AW235" s="37">
        <f>IF(AND(Weekly[[#This Row],[H Odds &lt;]]="",Weekly[[#This Row],[V Odds &lt;]]=""),AW234,IF(AND(Weekly[[#This Row],[KNC_P]]=Weekly[[#This Row],[Actual]],Weekly[[#This Row],[KNC_P]]=TRUE),AW234+Weekly[[#This Row],[BF H Odds]]-1,IF(AND(Weekly[[#This Row],[KNC_P]]=Weekly[[#This Row],[Actual]],Weekly[[#This Row],[KNC_P]]=FALSE),AW234+Weekly[[#This Row],[BF V Odds]]-1,AW234-1)))</f>
        <v>46.470000000000006</v>
      </c>
      <c r="AX235" s="37">
        <f>IF(AND(Weekly[[#This Row],[V Odds &lt;]]="",Weekly[[#This Row],[H Odds &lt;]]=""),AX234,IF(AND(Weekly[[#This Row],[V Odds &lt;]]&lt;&gt;"",Weekly[[#This Row],[FALSES]]&gt;0,Weekly[[#This Row],[Actual]]=FALSE),AX234+Weekly[[#This Row],[V Odds &lt;]]-1,IF(AND(Weekly[[#This Row],[H Odds &lt;]]&lt;&gt;"",Weekly[[#This Row],[TRUES]]&gt;0,Weekly[[#This Row],[Actual]]=TRUE),AX234+Weekly[[#This Row],[H Odds &lt;]]-1,IF(AND(Weekly[[#This Row],[V Odds &lt;]]&lt;&gt;"",Weekly[[#This Row],[FALSES]]=0),AX234,IF(AND(Weekly[[#This Row],[H Odds &lt;]]&lt;&gt;"",Weekly[[#This Row],[TRUES]]=0),AX234,AX234-1)))))</f>
        <v>75.599999999999994</v>
      </c>
      <c r="AY235" s="37">
        <f>IF(AND(Weekly[[#This Row],[V Odds &lt;]]="",Weekly[[#This Row],[H Odds &lt;]]=""),AY234,IF(AND(Weekly[[#This Row],[V Odds &lt;]]&lt;&gt;"",Weekly[[#This Row],[FALSES]]&gt;0,Weekly[[#This Row],[Actual]]=FALSE),AY234+((Weekly[[#This Row],[V Odds &lt;]]-1)*0.92),IF(AND(Weekly[[#This Row],[H Odds &lt;]]&lt;&gt;"",Weekly[[#This Row],[TRUES]]&gt;0,Weekly[[#This Row],[Actual]]=TRUE),AY234+((Weekly[[#This Row],[H Odds &lt;]]-1)*0.92),IF(AND(Weekly[[#This Row],[V Odds &lt;]]&lt;&gt;"",Weekly[[#This Row],[FALSES]]=0),AY234,IF(AND(Weekly[[#This Row],[H Odds &lt;]]&lt;&gt;"",Weekly[[#This Row],[TRUES]]=0),AY234,AY234-1)))))</f>
        <v>70.27200000000002</v>
      </c>
      <c r="AZ235" s="37">
        <f>IF(AND(Weekly[[#This Row],[V Odds &lt;]]="",Weekly[[#This Row],[H Odds &lt;]]=""),AZ234,IF(AND(Weekly[[#This Row],[V Odds &lt;]]&lt;&gt;"",Weekly[[#This Row],[Actual]]=FALSE),AZ234+Weekly[[#This Row],[V Odds &lt;]]-1,IF(AND(Weekly[[#This Row],[H Odds &lt;]]&lt;&gt;"",Weekly[[#This Row],[Actual]]=TRUE),AZ234+Weekly[[#This Row],[H Odds &lt;]]-1,AZ234-1)))</f>
        <v>71.569999999999993</v>
      </c>
      <c r="BA235" s="38">
        <f>IF(Weekly[[#This Row],[H Odds &lt;]]="",BA234,IF(AND(Weekly[[#This Row],[H Odds &lt;]]&lt;&gt;"",Weekly[[#This Row],[SVC_P]]=TRUE,Weekly[[#This Row],[Actual]]=TRUE),BA234+Weekly[[#This Row],[H Odds &lt;]]-1,IF(AND(Weekly[[#This Row],[H Odds &lt;]]&lt;&gt;"",Weekly[[#This Row],[SVC_P]]=TRUE,Weekly[[#This Row],[Actual]]=FALSE),BA234-1,BA234)))</f>
        <v>65.789999999999992</v>
      </c>
      <c r="BB235" s="38">
        <f>IF(Weekly[[#This Row],[H Odds &lt;]]="",BB234,IF(AND(Weekly[[#This Row],[H Odds &lt;]]&lt;&gt;"",Weekly[[#This Row],[ADBC_P]]=TRUE,Weekly[[#This Row],[Actual]]=TRUE),BB234+Weekly[[#This Row],[H Odds &lt;]]-1,IF(AND(Weekly[[#This Row],[H Odds &lt;]]&lt;&gt;"",Weekly[[#This Row],[ADBC_P]]=TRUE,Weekly[[#This Row],[Actual]]=FALSE),BB234-1,BB234)))</f>
        <v>47.559999999999995</v>
      </c>
      <c r="BC235" s="38">
        <f>IF(Weekly[[#This Row],[H Odds &lt;]]="",BC234,IF(AND(Weekly[[#This Row],[H Odds &lt;]]&lt;&gt;"",Weekly[[#This Row],[RFC_P]]=TRUE,Weekly[[#This Row],[Actual]]=TRUE),BC234+Weekly[[#This Row],[H Odds &lt;]]-1,IF(AND(Weekly[[#This Row],[H Odds &lt;]]&lt;&gt;"",Weekly[[#This Row],[RFC_P]]=TRUE,Weekly[[#This Row],[Actual]]=FALSE),BC234-1,BC234)))</f>
        <v>46.309999999999995</v>
      </c>
      <c r="BD235" s="38">
        <f>IF(Weekly[[#This Row],[H Odds &lt;]]="",BD234,IF(AND(Weekly[[#This Row],[H Odds &lt;]]&lt;&gt;"",Weekly[[#This Row],[GBC_P]]=TRUE,Weekly[[#This Row],[Actual]]=TRUE),BD234+Weekly[[#This Row],[H Odds &lt;]]-1,IF(AND(Weekly[[#This Row],[H Odds &lt;]]&lt;&gt;"",Weekly[[#This Row],[GBC_P]]=TRUE,Weekly[[#This Row],[Actual]]=FALSE),BD234-1,BD234)))</f>
        <v>47.26</v>
      </c>
      <c r="BE235" s="38">
        <f>IF(Weekly[[#This Row],[H Odds &lt;]]="",BE234,IF(AND(Weekly[[#This Row],[H Odds &lt;]]&lt;&gt;"",Weekly[[#This Row],[HGBC_P]]=TRUE,Weekly[[#This Row],[Actual]]=TRUE),BE234+Weekly[[#This Row],[H Odds &lt;]]-1,IF(AND(Weekly[[#This Row],[H Odds &lt;]]&lt;&gt;"",Weekly[[#This Row],[HGBC_P]]=TRUE,Weekly[[#This Row],[Actual]]=FALSE),BE234-1,BE234)))</f>
        <v>50.609999999999992</v>
      </c>
      <c r="BF235" s="38">
        <f>IF(Weekly[[#This Row],[H Odds &lt;]]="",BF234,IF(AND(Weekly[[#This Row],[H Odds &lt;]]&lt;&gt;"",Weekly[[#This Row],[XGB_P]]=TRUE,Weekly[[#This Row],[Actual]]=TRUE),BF234+Weekly[[#This Row],[H Odds &lt;]]-1,IF(AND(Weekly[[#This Row],[H Odds &lt;]]&lt;&gt;"",Weekly[[#This Row],[XGB_P]]=TRUE,Weekly[[#This Row],[Actual]]=FALSE),BF234-1,BF234)))</f>
        <v>53.78</v>
      </c>
      <c r="BG235" s="38">
        <f>IF(Weekly[[#This Row],[H Odds &lt;]]="",BG234,IF(AND(Weekly[[#This Row],[H Odds &lt;]]&lt;&gt;"",Weekly[[#This Row],[QDA_P]]=TRUE,Weekly[[#This Row],[Actual]]=TRUE),BG234+Weekly[[#This Row],[H Odds &lt;]]-1,IF(AND(Weekly[[#This Row],[H Odds &lt;]]&lt;&gt;"",Weekly[[#This Row],[QDA_P]]=TRUE,Weekly[[#This Row],[Actual]]=FALSE),BG234-1,BG234)))</f>
        <v>46.279999999999994</v>
      </c>
      <c r="BH235" s="38">
        <f>IF(Weekly[[#This Row],[H Odds &lt;]]="",BH234,IF(AND(Weekly[[#This Row],[H Odds &lt;]]&lt;&gt;"",Weekly[[#This Row],[KNC_P]]=TRUE,Weekly[[#This Row],[Actual]]=TRUE),BH234+Weekly[[#This Row],[H Odds &lt;]]-1,IF(AND(Weekly[[#This Row],[H Odds &lt;]]&lt;&gt;"",Weekly[[#This Row],[KNC_P]]=TRUE,Weekly[[#This Row],[Actual]]=FALSE),BH234-1,BH234)))</f>
        <v>44.599999999999994</v>
      </c>
      <c r="BI235" s="38">
        <f>IF(Weekly[[#This Row],[H Odds &lt;]]="",BI234,IF(AND(Weekly[[#This Row],[H Odds &lt;]]&lt;&gt;"",Weekly[[#This Row],[TRUES]]&gt;0,Weekly[[#This Row],[Actual]]=TRUE),BI234+Weekly[[#This Row],[H Odds &lt;]]-1,IF(AND(Weekly[[#This Row],[H Odds &lt;]]&lt;&gt;"",Weekly[[#This Row],[TRUES]]=0),BI234,BI234-1)))</f>
        <v>65.789999999999992</v>
      </c>
      <c r="BJ235" s="38">
        <f>IF(Weekly[[#This Row],[H Odds &lt;]]="",BJ234,IF(AND(Weekly[[#This Row],[H Odds &lt;]]&lt;&gt;"",Weekly[[#This Row],[Actual]]=TRUE),BJ234+Weekly[[#This Row],[H Odds &lt;]]-1,IF(AND(Weekly[[#This Row],[H Odds &lt;]]&lt;&gt;"",Weekly[[#This Row],[Actual]]=FALSE),BJ234-1,BJ234)))</f>
        <v>64.789999999999992</v>
      </c>
      <c r="BK235" s="58">
        <f>IF(AND(Weekly[[#This Row],[TRUES]]&gt;4,Weekly[[#This Row],[Actual]]=TRUE),BK234+Weekly[[#This Row],[BF H Odds]]-1,IF(AND(Weekly[[#This Row],[FALSES]]&gt;4,Weekly[[#This Row],[Actual]]=FALSE),BK234+Weekly[[#This Row],[BF V Odds]]-1,IF(AND(Weekly[[#This Row],[TRUES]]&gt;4,Weekly[[#This Row],[Actual]]=FALSE),BK234-1,IF(AND(Weekly[[#This Row],[FALSES]]&gt;4,Weekly[[#This Row],[Actual]]=TRUE),BK234-1,BK234))))</f>
        <v>33.200000000000031</v>
      </c>
      <c r="BL235" s="58">
        <f>IF(AND(Weekly[[#This Row],[TRUES]]&gt;5,Weekly[[#This Row],[Actual]]=TRUE),BL234+Weekly[[#This Row],[BF H Odds]]-1,IF(AND(Weekly[[#This Row],[FALSES]]&gt;5,Weekly[[#This Row],[Actual]]=FALSE),BL234+Weekly[[#This Row],[BF V Odds]]-1,IF(AND(Weekly[[#This Row],[TRUES]]&gt;5,Weekly[[#This Row],[Actual]]=FALSE),BL234-1,IF(AND(Weekly[[#This Row],[FALSES]]&gt;5,Weekly[[#This Row],[Actual]]=TRUE),BL234-1,BL234))))</f>
        <v>41.090000000000025</v>
      </c>
      <c r="BM235" s="58">
        <f>IF(AND(Weekly[[#This Row],[TRUES]]&gt;6,Weekly[[#This Row],[Actual]]=TRUE),BM234+Weekly[[#This Row],[BF H Odds]]-1,IF(AND(Weekly[[#This Row],[FALSES]]&gt;6,Weekly[[#This Row],[Actual]]=FALSE),BM234+Weekly[[#This Row],[BF V Odds]]-1,IF(AND(Weekly[[#This Row],[TRUES]]&gt;6,Weekly[[#This Row],[Actual]]=FALSE),BM234-1,IF(AND(Weekly[[#This Row],[FALSES]]&gt;6,Weekly[[#This Row],[Actual]]=TRUE),BM234-1,BM234))))</f>
        <v>48.900000000000013</v>
      </c>
    </row>
    <row r="236" spans="1:65" x14ac:dyDescent="0.25">
      <c r="A236" s="34"/>
      <c r="B236" s="10">
        <v>44272</v>
      </c>
      <c r="C236" s="33" t="s">
        <v>33</v>
      </c>
      <c r="D236" s="15" t="s">
        <v>20</v>
      </c>
      <c r="E236" t="b">
        <v>1</v>
      </c>
      <c r="F236" t="b">
        <v>1</v>
      </c>
      <c r="G236" t="b">
        <v>1</v>
      </c>
      <c r="H236" t="b">
        <v>1</v>
      </c>
      <c r="I236" t="b">
        <v>1</v>
      </c>
      <c r="J236" t="b">
        <v>1</v>
      </c>
      <c r="K236" t="b">
        <v>1</v>
      </c>
      <c r="L236" t="b">
        <v>1</v>
      </c>
      <c r="M236" t="s">
        <v>100</v>
      </c>
      <c r="N236">
        <v>5</v>
      </c>
      <c r="O236">
        <f>IF(Weekly[[#This Row],[H/V]]="H",Weekly[[#This Row],[BF H Odds]],IF(Weekly[[#This Row],[H/V]]="V",Weekly[[#This Row],[BF V Odds]],""))</f>
        <v>5.5</v>
      </c>
      <c r="P236" t="b">
        <v>0</v>
      </c>
      <c r="Q236" t="s">
        <v>76</v>
      </c>
      <c r="R236" s="35">
        <f>IFERROR(IF(Weekly[[#This Row],[Won Bet?]]="yes",R235+(Weekly[[#This Row],[BF Odds]]*Weekly[[#This Row],[BF Stake]])-Weekly[[#This Row],[BF Stake]],R235-Weekly[[#This Row],[BF Stake]]),R235)</f>
        <v>190.15</v>
      </c>
      <c r="S236" s="9">
        <f>IFERROR(IF(Weekly[[#This Row],[Won Bet?]]="yes",S235+(((Weekly[[#This Row],[BF Odds]]*Weekly[[#This Row],[BF Stake]])-Weekly[[#This Row],[BF Stake]])*0.95),S235-Weekly[[#This Row],[BF Stake]]),S235)</f>
        <v>183.14250000000004</v>
      </c>
      <c r="T236" s="13">
        <v>1.19</v>
      </c>
      <c r="U236" s="13">
        <v>5.5</v>
      </c>
      <c r="V236" s="24">
        <f>IF(Weekly[[#This Row],[Actual]]="","",IF(AND(Weekly[[#This Row],[SVC_P]]=Weekly[[#This Row],[Actual]],Weekly[[#This Row],[SVC_P]]=TRUE),V235+Weekly[[#This Row],[BF H Odds]]-1,IF(AND(Weekly[[#This Row],[SVC_P]]=Weekly[[#This Row],[Actual]],Weekly[[#This Row],[SVC_P]]=FALSE),V235+Weekly[[#This Row],[BF V Odds]]-1,V235-1)))</f>
        <v>67.480000000000018</v>
      </c>
      <c r="W236" s="24">
        <f>IF(Weekly[[#This Row],[Actual]]="","",IF(AND(Weekly[[#This Row],[SVC_P]]=FALSE,Weekly[[#This Row],[Actual]]=TRUE),W235+Weekly[[#This Row],[BF H Odds]]-1,IF(AND(Weekly[[#This Row],[SVC_P]]=TRUE,Weekly[[#This Row],[Actual]]=FALSE,),W235+Weekly[[#This Row],[BF V Odds]]-1,W235-1)))</f>
        <v>-183.3</v>
      </c>
      <c r="X236" s="24">
        <f>IF(Weekly[[#This Row],[Actual]]="","",IF(AND(Weekly[[#This Row],[ADBC_P]]=Weekly[[#This Row],[Actual]],Weekly[[#This Row],[ADBC_P]]=TRUE),X235+Weekly[[#This Row],[BF H Odds]]-1,IF(AND(Weekly[[#This Row],[ADBC_P]]=Weekly[[#This Row],[Actual]],Weekly[[#This Row],[ADBC_P]]=FALSE),X235+Weekly[[#This Row],[BF V Odds]]-1,X235-1)))</f>
        <v>41.730000000000025</v>
      </c>
      <c r="Y236" s="24">
        <f>IF(Weekly[[#This Row],[Actual]]="","",IF(AND(Weekly[[#This Row],[ADBC_P]]=FALSE,Weekly[[#This Row],[Actual]]=TRUE),Y235+Weekly[[#This Row],[BF H Odds]]-1,IF(AND(Weekly[[#This Row],[ADBC_P]]=TRUE,Weekly[[#This Row],[Actual]]=FALSE),Y235+Weekly[[#This Row],[BF V Odds]]-1,Y235-1)))</f>
        <v>35.089999999999996</v>
      </c>
      <c r="Z236" s="24">
        <f>IF(Weekly[[#This Row],[Actual]]="","",IF(AND(Weekly[[#This Row],[RFC_P]]=Weekly[[#This Row],[Actual]],Weekly[[#This Row],[RFC_P]]=TRUE),Z235+Weekly[[#This Row],[BF H Odds]]-1,IF(AND(Weekly[[#This Row],[RFC_P]]=Weekly[[#This Row],[Actual]],Weekly[[#This Row],[RFC_P]]=FALSE),Z235+Weekly[[#This Row],[BF V Odds]]-1,Z235-1)))</f>
        <v>30.030000000000037</v>
      </c>
      <c r="AA236" s="24">
        <f>IF(Weekly[[#This Row],[Actual]]="","",IF(AND(Weekly[[#This Row],[RFC_P]]=FALSE,Weekly[[#This Row],[Actual]]=TRUE),AA235+Weekly[[#This Row],[BF H Odds]]-1,IF(AND(Weekly[[#This Row],[RFC_P]]=TRUE,Weekly[[#This Row],[Actual]]=FALSE),AA235+Weekly[[#This Row],[BF V Odds]]-1,AA235-1)))</f>
        <v>46.789999999999992</v>
      </c>
      <c r="AB236" s="24">
        <f>IF(Weekly[[#This Row],[Actual]]="","",IF(AND(Weekly[[#This Row],[GBC_P]]=Weekly[[#This Row],[Actual]],Weekly[[#This Row],[GBC_P]]=TRUE),AB235+Weekly[[#This Row],[BF H Odds]]-1,IF(AND(Weekly[[#This Row],[GBC_P]]=Weekly[[#This Row],[Actual]],Weekly[[#This Row],[GBC_P]]=FALSE),AB235+Weekly[[#This Row],[BF V Odds]]-1,AB235-1)))</f>
        <v>29.090000000000011</v>
      </c>
      <c r="AC236" s="24">
        <f>IF(Weekly[[#This Row],[Actual]]="","",IF(AND(Weekly[[#This Row],[GBC_P]]=FALSE,Weekly[[#This Row],[Actual]]=TRUE),AC235+Weekly[[#This Row],[BF H Odds]]-1,IF(AND(Weekly[[#This Row],[GBC_P]]=TRUE,Weekly[[#This Row],[Actual]]=FALSE),AC235+Weekly[[#This Row],[BF V Odds]]-1,AC235-1)))</f>
        <v>47.73</v>
      </c>
      <c r="AD236" s="24">
        <f>IF(Weekly[[#This Row],[Actual]]="","",IF(AND(Weekly[[#This Row],[HGBC_P]]=Weekly[[#This Row],[Actual]],Weekly[[#This Row],[HGBC_P]]=TRUE),AD235+Weekly[[#This Row],[BF H Odds]]-1,IF(AND(Weekly[[#This Row],[HGBC_P]]=Weekly[[#This Row],[Actual]],Weekly[[#This Row],[HGBC_P]]=FALSE),AD235+Weekly[[#This Row],[BF V Odds]]-1,AD235-1)))</f>
        <v>30.170000000000044</v>
      </c>
      <c r="AE236" s="24">
        <f>IF(Weekly[[#This Row],[Actual]]="","",IF(AND(Weekly[[#This Row],[HGBC_P]]=FALSE,Weekly[[#This Row],[Actual]]=TRUE),AE235+Weekly[[#This Row],[BF H Odds]]-1,IF(AND(Weekly[[#This Row],[HGBC_P]]=TRUE,Weekly[[#This Row],[Actual]]=FALSE),AE235+Weekly[[#This Row],[BF V Odds]]-1,AE235-1)))</f>
        <v>46.65</v>
      </c>
      <c r="AF236" s="24">
        <f>IF(Weekly[[#This Row],[Actual]]="","",IF(AND(Weekly[[#This Row],[XGB_P]]=Weekly[[#This Row],[Actual]],Weekly[[#This Row],[XGB_P]]=TRUE),AF235+Weekly[[#This Row],[BF H Odds]]-1,IF(AND(Weekly[[#This Row],[XGB_P]]=Weekly[[#This Row],[Actual]],Weekly[[#This Row],[XGB_P]]=FALSE),AF235+Weekly[[#This Row],[BF V Odds]]-1,AF235-1)))</f>
        <v>44.760000000000026</v>
      </c>
      <c r="AG236" s="24">
        <f>IF(Weekly[[#This Row],[Actual]]="","",IF(AND(Weekly[[#This Row],[XGB_P]]=FALSE,Weekly[[#This Row],[Actual]]=TRUE),AG235+Weekly[[#This Row],[BF H Odds]]-1,IF(AND(Weekly[[#This Row],[XGB_P]]=TRUE,Weekly[[#This Row],[Actual]]=FALSE),AG235+Weekly[[#This Row],[BF V Odds]]-1,AG235-1)))</f>
        <v>32.059999999999995</v>
      </c>
      <c r="AH236" s="24">
        <f>IF(Weekly[[#This Row],[Actual]]="","",IF(AND(Weekly[[#This Row],[QDA_P]]=Weekly[[#This Row],[Actual]],Weekly[[#This Row],[QDA_P]]=TRUE),AH235+Weekly[[#This Row],[BF H Odds]]-1,IF(AND(Weekly[[#This Row],[QDA_P]]=Weekly[[#This Row],[Actual]],Weekly[[#This Row],[QDA_P]]=FALSE),AH235+Weekly[[#This Row],[BF V Odds]]-1,AH235-1)))</f>
        <v>16.840000000000011</v>
      </c>
      <c r="AI236" s="24">
        <f>IF(Weekly[[#This Row],[Actual]]="","",IF(AND(Weekly[[#This Row],[QDA_P]]=FALSE,Weekly[[#This Row],[Actual]]=TRUE),AI235+Weekly[[#This Row],[BF H Odds]]-1,IF(AND(Weekly[[#This Row],[QDA_P]]=TRUE,Weekly[[#This Row],[Actual]]=FALSE),AI235+Weekly[[#This Row],[BF V Odds]]-1,AI235-1)))</f>
        <v>59.97999999999999</v>
      </c>
      <c r="AJ236" s="24">
        <f>IF(Weekly[[#This Row],[Actual]]="","",IF(AND(Weekly[[#This Row],[KNC_P]]=FALSE,Weekly[[#This Row],[Actual]]=TRUE),AJ235+Weekly[[#This Row],[BF H Odds]]-1,IF(AND(Weekly[[#This Row],[KNC_P]]=TRUE,Weekly[[#This Row],[Actual]]=FALSE),AJ235+Weekly[[#This Row],[BF V Odds]]-1,AJ235-1)))</f>
        <v>38.029999999999994</v>
      </c>
      <c r="AK236" s="24">
        <f>IF(Weekly[[#This Row],[Actual]]="","",IF(AND(Weekly[[#This Row],[KNC_P]]=FALSE,Weekly[[#This Row],[Actual]]=TRUE),AK235+Weekly[[#This Row],[BF H Odds]]-1,IF(AND(Weekly[[#This Row],[KNC_P]]=TRUE,Weekly[[#This Row],[Actual]]=FALSE),AK235+Weekly[[#This Row],[BF V Odds]]-1,AK235-1)))</f>
        <v>36.929999999999978</v>
      </c>
      <c r="AL236" s="30">
        <f>IF(Weekly[[#This Row],[Actual]]="","",COUNTIF(Weekly[[#This Row],[SVC_P]:[QDA_P]],TRUE))</f>
        <v>7</v>
      </c>
      <c r="AM236" s="30">
        <f>IF(Weekly[[#This Row],[Actual]]="","",COUNTIF(Weekly[[#This Row],[SVC_P]:[QDA_P]],FALSE))</f>
        <v>0</v>
      </c>
      <c r="AN236" s="36" t="str">
        <f>IF(AND(Weekly[[#This Row],[BF V Odds]]&gt;$BO$6,Weekly[[#This Row],[BF V Odds]] &lt; $BO$7),Weekly[[#This Row],[BF V Odds]],"")</f>
        <v/>
      </c>
      <c r="AO236" s="36">
        <f>IF(AND(Weekly[[#This Row],[BF H Odds]]&gt;$BO$6, Weekly[[#This Row],[BF H Odds]] &lt; $BO$7),Weekly[[#This Row],[BF H Odds]],"")</f>
        <v>5.5</v>
      </c>
      <c r="AP236" s="37">
        <f>IF(AND(Weekly[[#This Row],[V Odds &lt;]]="",Weekly[[#This Row],[H Odds &lt;]]=""),AP235,IF(AND(Weekly[[#This Row],[H Odds &lt;]]&lt;&gt;"",Weekly[[#This Row],[SVC_P]]=TRUE,Weekly[[#This Row],[Actual]]=TRUE),AP235+Weekly[[#This Row],[H Odds &lt;]]-1,IF(AND(Weekly[[#This Row],[V Odds &lt;]]&lt;&gt;"",Weekly[[#This Row],[SVC_P]]=FALSE,Weekly[[#This Row],[Actual]]=FALSE),AP235+Weekly[[#This Row],[V Odds &lt;]]-1,IF(AND(Weekly[[#This Row],[V Odds &lt;]]&lt;&gt;"",Weekly[[#This Row],[SVC_P]]=FALSE,Weekly[[#This Row],[Actual]]=TRUE),AP235-1,IF(AND(Weekly[[#This Row],[H Odds &lt;]]&lt;&gt;"",Weekly[[#This Row],[SVC_P]]=TRUE,Weekly[[#This Row],[Actual]]=FALSE),AP235-1,AP235)))))</f>
        <v>69.830000000000013</v>
      </c>
      <c r="AQ236" s="37">
        <f>IF(AND(Weekly[[#This Row],[V Odds &lt;]]="",Weekly[[#This Row],[H Odds &lt;]]=""),AQ235,IF(AND(Weekly[[#This Row],[H Odds &lt;]]&lt;&gt;"",Weekly[[#This Row],[ADBC_P]]=TRUE,Weekly[[#This Row],[Actual]]=TRUE),AQ235+Weekly[[#This Row],[H Odds &lt;]]-1,IF(AND(Weekly[[#This Row],[V Odds &lt;]]&lt;&gt;"",Weekly[[#This Row],[ADBC_P]]=FALSE,Weekly[[#This Row],[Actual]]=FALSE),AQ235+Weekly[[#This Row],[V Odds &lt;]]-1,IF(AND(Weekly[[#This Row],[V Odds &lt;]]&lt;&gt;"",Weekly[[#This Row],[ADBC_P]]=FALSE,Weekly[[#This Row],[Actual]]=TRUE),AQ235-1,IF(AND(Weekly[[#This Row],[H Odds &lt;]]&lt;&gt;"",Weekly[[#This Row],[ADBC_P]]=TRUE,Weekly[[#This Row],[Actual]]=FALSE),AQ235-1,AQ235)))))</f>
        <v>52.879999999999995</v>
      </c>
      <c r="AR236" s="37">
        <f>IF(AND(Weekly[[#This Row],[V Odds &lt;]]="",Weekly[[#This Row],[H Odds &lt;]]=""),AR235,IF(AND(Weekly[[#This Row],[H Odds &lt;]]&lt;&gt;"",Weekly[[#This Row],[RFC_P]]=TRUE,Weekly[[#This Row],[Actual]]=TRUE),AR235+Weekly[[#This Row],[H Odds &lt;]]-1,IF(AND(Weekly[[#This Row],[V Odds &lt;]]&lt;&gt;"",Weekly[[#This Row],[RFC_P]]=FALSE,Weekly[[#This Row],[Actual]]=FALSE),AR235+Weekly[[#This Row],[V Odds &lt;]]-1,IF(AND(Weekly[[#This Row],[V Odds &lt;]]&lt;&gt;"",Weekly[[#This Row],[RFC_P]]=FALSE,Weekly[[#This Row],[Actual]]=TRUE),AR235-1,IF(AND(Weekly[[#This Row],[H Odds &lt;]]&lt;&gt;"",Weekly[[#This Row],[RFC_P]]=TRUE,Weekly[[#This Row],[Actual]]=FALSE),AR235-1,AR235)))))</f>
        <v>48.14</v>
      </c>
      <c r="AS236" s="37">
        <f>IF(AND(Weekly[[#This Row],[V Odds &lt;]]="",Weekly[[#This Row],[H Odds &lt;]]=""),AS235,IF(AND(Weekly[[#This Row],[H Odds &lt;]]&lt;&gt;"",Weekly[[#This Row],[GBC_P]]=TRUE,Weekly[[#This Row],[Actual]]=TRUE),AS235+Weekly[[#This Row],[H Odds &lt;]]-1,IF(AND(Weekly[[#This Row],[V Odds &lt;]]&lt;&gt;"",Weekly[[#This Row],[GBC_P]]=FALSE,Weekly[[#This Row],[Actual]]=FALSE),AS235+Weekly[[#This Row],[V Odds &lt;]]-1,IF(AND(Weekly[[#This Row],[V Odds &lt;]]&lt;&gt;"",Weekly[[#This Row],[GBC_P]]=FALSE,Weekly[[#This Row],[Actual]]=TRUE),AS235-1,IF(AND(Weekly[[#This Row],[H Odds &lt;]]&lt;&gt;"",Weekly[[#This Row],[GBC_P]]=TRUE,Weekly[[#This Row],[Actual]]=FALSE),AS235-1,AS235)))))</f>
        <v>47.58</v>
      </c>
      <c r="AT236" s="37">
        <f>IF(AND(Weekly[[#This Row],[V Odds &lt;]]="",Weekly[[#This Row],[H Odds &lt;]]=""),AT235,IF(AND(Weekly[[#This Row],[H Odds &lt;]]&lt;&gt;"",Weekly[[#This Row],[HGBC_P]]=TRUE,Weekly[[#This Row],[Actual]]=TRUE),AT235+Weekly[[#This Row],[H Odds &lt;]]-1,IF(AND(Weekly[[#This Row],[V Odds &lt;]]&lt;&gt;"",Weekly[[#This Row],[HGBC_P]]=FALSE,Weekly[[#This Row],[Actual]]=FALSE),AT235+Weekly[[#This Row],[V Odds &lt;]]-1,IF(AND(Weekly[[#This Row],[V Odds &lt;]]&lt;&gt;"",Weekly[[#This Row],[HGBC_P]]=FALSE,Weekly[[#This Row],[Actual]]=TRUE),AT235-1,IF(AND(Weekly[[#This Row],[H Odds &lt;]]&lt;&gt;"",Weekly[[#This Row],[HGBC_P]]=TRUE,Weekly[[#This Row],[Actual]]=FALSE),AT235-1,AT235)))))</f>
        <v>48.209999999999994</v>
      </c>
      <c r="AU236" s="37">
        <f>IF(AND(Weekly[[#This Row],[V Odds &lt;]]="",Weekly[[#This Row],[H Odds &lt;]]=""),AU235,IF(AND(Weekly[[#This Row],[H Odds &lt;]]&lt;&gt;"",Weekly[[#This Row],[XGB_P]]=TRUE,Weekly[[#This Row],[Actual]]=TRUE),AU235+Weekly[[#This Row],[H Odds &lt;]]-1,IF(AND(Weekly[[#This Row],[V Odds &lt;]]&lt;&gt;"",Weekly[[#This Row],[XGB_P]]=FALSE,Weekly[[#This Row],[Actual]]=FALSE),AU235+Weekly[[#This Row],[V Odds &lt;]]-1,IF(AND(Weekly[[#This Row],[V Odds &lt;]]&lt;&gt;"",Weekly[[#This Row],[XGB_P]]=FALSE,Weekly[[#This Row],[Actual]]=TRUE),AU235-1,IF(AND(Weekly[[#This Row],[H Odds &lt;]]&lt;&gt;"",Weekly[[#This Row],[XGB_P]]=TRUE,Weekly[[#This Row],[Actual]]=FALSE),AU235-1,AU235)))))</f>
        <v>54.510000000000005</v>
      </c>
      <c r="AV236" s="37">
        <f>IF(AND(Weekly[[#This Row],[V Odds &lt;]]="",Weekly[[#This Row],[H Odds &lt;]]=""),AV235,IF(AND(Weekly[[#This Row],[H Odds &lt;]]&lt;&gt;"",Weekly[[#This Row],[QDA_P]]=TRUE,Weekly[[#This Row],[Actual]]=TRUE),AV235+Weekly[[#This Row],[H Odds &lt;]]-1,IF(AND(Weekly[[#This Row],[V Odds &lt;]]&lt;&gt;"",Weekly[[#This Row],[QDA_P]]=FALSE,Weekly[[#This Row],[Actual]]=FALSE),AV235+Weekly[[#This Row],[V Odds &lt;]]-1,IF(AND(Weekly[[#This Row],[V Odds &lt;]]&lt;&gt;"",Weekly[[#This Row],[QDA_P]]=FALSE,Weekly[[#This Row],[Actual]]=TRUE),AV235-1,IF(AND(Weekly[[#This Row],[H Odds &lt;]]&lt;&gt;"",Weekly[[#This Row],[QDA_P]]=TRUE,Weekly[[#This Row],[Actual]]=FALSE),AV235-1,AV235)))))</f>
        <v>48.949999999999989</v>
      </c>
      <c r="AW236" s="37">
        <f>IF(AND(Weekly[[#This Row],[H Odds &lt;]]="",Weekly[[#This Row],[V Odds &lt;]]=""),AW235,IF(AND(Weekly[[#This Row],[KNC_P]]=Weekly[[#This Row],[Actual]],Weekly[[#This Row],[KNC_P]]=TRUE),AW235+Weekly[[#This Row],[BF H Odds]]-1,IF(AND(Weekly[[#This Row],[KNC_P]]=Weekly[[#This Row],[Actual]],Weekly[[#This Row],[KNC_P]]=FALSE),AW235+Weekly[[#This Row],[BF V Odds]]-1,AW235-1)))</f>
        <v>45.470000000000006</v>
      </c>
      <c r="AX236" s="37">
        <f>IF(AND(Weekly[[#This Row],[V Odds &lt;]]="",Weekly[[#This Row],[H Odds &lt;]]=""),AX235,IF(AND(Weekly[[#This Row],[V Odds &lt;]]&lt;&gt;"",Weekly[[#This Row],[FALSES]]&gt;0,Weekly[[#This Row],[Actual]]=FALSE),AX235+Weekly[[#This Row],[V Odds &lt;]]-1,IF(AND(Weekly[[#This Row],[H Odds &lt;]]&lt;&gt;"",Weekly[[#This Row],[TRUES]]&gt;0,Weekly[[#This Row],[Actual]]=TRUE),AX235+Weekly[[#This Row],[H Odds &lt;]]-1,IF(AND(Weekly[[#This Row],[V Odds &lt;]]&lt;&gt;"",Weekly[[#This Row],[FALSES]]=0),AX235,IF(AND(Weekly[[#This Row],[H Odds &lt;]]&lt;&gt;"",Weekly[[#This Row],[TRUES]]=0),AX235,AX235-1)))))</f>
        <v>74.599999999999994</v>
      </c>
      <c r="AY236" s="37">
        <f>IF(AND(Weekly[[#This Row],[V Odds &lt;]]="",Weekly[[#This Row],[H Odds &lt;]]=""),AY235,IF(AND(Weekly[[#This Row],[V Odds &lt;]]&lt;&gt;"",Weekly[[#This Row],[FALSES]]&gt;0,Weekly[[#This Row],[Actual]]=FALSE),AY235+((Weekly[[#This Row],[V Odds &lt;]]-1)*0.92),IF(AND(Weekly[[#This Row],[H Odds &lt;]]&lt;&gt;"",Weekly[[#This Row],[TRUES]]&gt;0,Weekly[[#This Row],[Actual]]=TRUE),AY235+((Weekly[[#This Row],[H Odds &lt;]]-1)*0.92),IF(AND(Weekly[[#This Row],[V Odds &lt;]]&lt;&gt;"",Weekly[[#This Row],[FALSES]]=0),AY235,IF(AND(Weekly[[#This Row],[H Odds &lt;]]&lt;&gt;"",Weekly[[#This Row],[TRUES]]=0),AY235,AY235-1)))))</f>
        <v>69.27200000000002</v>
      </c>
      <c r="AZ236" s="37">
        <f>IF(AND(Weekly[[#This Row],[V Odds &lt;]]="",Weekly[[#This Row],[H Odds &lt;]]=""),AZ235,IF(AND(Weekly[[#This Row],[V Odds &lt;]]&lt;&gt;"",Weekly[[#This Row],[Actual]]=FALSE),AZ235+Weekly[[#This Row],[V Odds &lt;]]-1,IF(AND(Weekly[[#This Row],[H Odds &lt;]]&lt;&gt;"",Weekly[[#This Row],[Actual]]=TRUE),AZ235+Weekly[[#This Row],[H Odds &lt;]]-1,AZ235-1)))</f>
        <v>70.569999999999993</v>
      </c>
      <c r="BA236" s="38">
        <f>IF(Weekly[[#This Row],[H Odds &lt;]]="",BA235,IF(AND(Weekly[[#This Row],[H Odds &lt;]]&lt;&gt;"",Weekly[[#This Row],[SVC_P]]=TRUE,Weekly[[#This Row],[Actual]]=TRUE),BA235+Weekly[[#This Row],[H Odds &lt;]]-1,IF(AND(Weekly[[#This Row],[H Odds &lt;]]&lt;&gt;"",Weekly[[#This Row],[SVC_P]]=TRUE,Weekly[[#This Row],[Actual]]=FALSE),BA235-1,BA235)))</f>
        <v>64.789999999999992</v>
      </c>
      <c r="BB236" s="38">
        <f>IF(Weekly[[#This Row],[H Odds &lt;]]="",BB235,IF(AND(Weekly[[#This Row],[H Odds &lt;]]&lt;&gt;"",Weekly[[#This Row],[ADBC_P]]=TRUE,Weekly[[#This Row],[Actual]]=TRUE),BB235+Weekly[[#This Row],[H Odds &lt;]]-1,IF(AND(Weekly[[#This Row],[H Odds &lt;]]&lt;&gt;"",Weekly[[#This Row],[ADBC_P]]=TRUE,Weekly[[#This Row],[Actual]]=FALSE),BB235-1,BB235)))</f>
        <v>46.559999999999995</v>
      </c>
      <c r="BC236" s="38">
        <f>IF(Weekly[[#This Row],[H Odds &lt;]]="",BC235,IF(AND(Weekly[[#This Row],[H Odds &lt;]]&lt;&gt;"",Weekly[[#This Row],[RFC_P]]=TRUE,Weekly[[#This Row],[Actual]]=TRUE),BC235+Weekly[[#This Row],[H Odds &lt;]]-1,IF(AND(Weekly[[#This Row],[H Odds &lt;]]&lt;&gt;"",Weekly[[#This Row],[RFC_P]]=TRUE,Weekly[[#This Row],[Actual]]=FALSE),BC235-1,BC235)))</f>
        <v>45.309999999999995</v>
      </c>
      <c r="BD236" s="38">
        <f>IF(Weekly[[#This Row],[H Odds &lt;]]="",BD235,IF(AND(Weekly[[#This Row],[H Odds &lt;]]&lt;&gt;"",Weekly[[#This Row],[GBC_P]]=TRUE,Weekly[[#This Row],[Actual]]=TRUE),BD235+Weekly[[#This Row],[H Odds &lt;]]-1,IF(AND(Weekly[[#This Row],[H Odds &lt;]]&lt;&gt;"",Weekly[[#This Row],[GBC_P]]=TRUE,Weekly[[#This Row],[Actual]]=FALSE),BD235-1,BD235)))</f>
        <v>46.26</v>
      </c>
      <c r="BE236" s="38">
        <f>IF(Weekly[[#This Row],[H Odds &lt;]]="",BE235,IF(AND(Weekly[[#This Row],[H Odds &lt;]]&lt;&gt;"",Weekly[[#This Row],[HGBC_P]]=TRUE,Weekly[[#This Row],[Actual]]=TRUE),BE235+Weekly[[#This Row],[H Odds &lt;]]-1,IF(AND(Weekly[[#This Row],[H Odds &lt;]]&lt;&gt;"",Weekly[[#This Row],[HGBC_P]]=TRUE,Weekly[[#This Row],[Actual]]=FALSE),BE235-1,BE235)))</f>
        <v>49.609999999999992</v>
      </c>
      <c r="BF236" s="38">
        <f>IF(Weekly[[#This Row],[H Odds &lt;]]="",BF235,IF(AND(Weekly[[#This Row],[H Odds &lt;]]&lt;&gt;"",Weekly[[#This Row],[XGB_P]]=TRUE,Weekly[[#This Row],[Actual]]=TRUE),BF235+Weekly[[#This Row],[H Odds &lt;]]-1,IF(AND(Weekly[[#This Row],[H Odds &lt;]]&lt;&gt;"",Weekly[[#This Row],[XGB_P]]=TRUE,Weekly[[#This Row],[Actual]]=FALSE),BF235-1,BF235)))</f>
        <v>52.78</v>
      </c>
      <c r="BG236" s="38">
        <f>IF(Weekly[[#This Row],[H Odds &lt;]]="",BG235,IF(AND(Weekly[[#This Row],[H Odds &lt;]]&lt;&gt;"",Weekly[[#This Row],[QDA_P]]=TRUE,Weekly[[#This Row],[Actual]]=TRUE),BG235+Weekly[[#This Row],[H Odds &lt;]]-1,IF(AND(Weekly[[#This Row],[H Odds &lt;]]&lt;&gt;"",Weekly[[#This Row],[QDA_P]]=TRUE,Weekly[[#This Row],[Actual]]=FALSE),BG235-1,BG235)))</f>
        <v>45.279999999999994</v>
      </c>
      <c r="BH236" s="38">
        <f>IF(Weekly[[#This Row],[H Odds &lt;]]="",BH235,IF(AND(Weekly[[#This Row],[H Odds &lt;]]&lt;&gt;"",Weekly[[#This Row],[KNC_P]]=TRUE,Weekly[[#This Row],[Actual]]=TRUE),BH235+Weekly[[#This Row],[H Odds &lt;]]-1,IF(AND(Weekly[[#This Row],[H Odds &lt;]]&lt;&gt;"",Weekly[[#This Row],[KNC_P]]=TRUE,Weekly[[#This Row],[Actual]]=FALSE),BH235-1,BH235)))</f>
        <v>43.599999999999994</v>
      </c>
      <c r="BI236" s="38">
        <f>IF(Weekly[[#This Row],[H Odds &lt;]]="",BI235,IF(AND(Weekly[[#This Row],[H Odds &lt;]]&lt;&gt;"",Weekly[[#This Row],[TRUES]]&gt;0,Weekly[[#This Row],[Actual]]=TRUE),BI235+Weekly[[#This Row],[H Odds &lt;]]-1,IF(AND(Weekly[[#This Row],[H Odds &lt;]]&lt;&gt;"",Weekly[[#This Row],[TRUES]]=0),BI235,BI235-1)))</f>
        <v>64.789999999999992</v>
      </c>
      <c r="BJ236" s="38">
        <f>IF(Weekly[[#This Row],[H Odds &lt;]]="",BJ235,IF(AND(Weekly[[#This Row],[H Odds &lt;]]&lt;&gt;"",Weekly[[#This Row],[Actual]]=TRUE),BJ235+Weekly[[#This Row],[H Odds &lt;]]-1,IF(AND(Weekly[[#This Row],[H Odds &lt;]]&lt;&gt;"",Weekly[[#This Row],[Actual]]=FALSE),BJ235-1,BJ235)))</f>
        <v>63.789999999999992</v>
      </c>
      <c r="BK236" s="58">
        <f>IF(AND(Weekly[[#This Row],[TRUES]]&gt;4,Weekly[[#This Row],[Actual]]=TRUE),BK235+Weekly[[#This Row],[BF H Odds]]-1,IF(AND(Weekly[[#This Row],[FALSES]]&gt;4,Weekly[[#This Row],[Actual]]=FALSE),BK235+Weekly[[#This Row],[BF V Odds]]-1,IF(AND(Weekly[[#This Row],[TRUES]]&gt;4,Weekly[[#This Row],[Actual]]=FALSE),BK235-1,IF(AND(Weekly[[#This Row],[FALSES]]&gt;4,Weekly[[#This Row],[Actual]]=TRUE),BK235-1,BK235))))</f>
        <v>32.200000000000031</v>
      </c>
      <c r="BL236" s="58">
        <f>IF(AND(Weekly[[#This Row],[TRUES]]&gt;5,Weekly[[#This Row],[Actual]]=TRUE),BL235+Weekly[[#This Row],[BF H Odds]]-1,IF(AND(Weekly[[#This Row],[FALSES]]&gt;5,Weekly[[#This Row],[Actual]]=FALSE),BL235+Weekly[[#This Row],[BF V Odds]]-1,IF(AND(Weekly[[#This Row],[TRUES]]&gt;5,Weekly[[#This Row],[Actual]]=FALSE),BL235-1,IF(AND(Weekly[[#This Row],[FALSES]]&gt;5,Weekly[[#This Row],[Actual]]=TRUE),BL235-1,BL235))))</f>
        <v>40.090000000000025</v>
      </c>
      <c r="BM236" s="58">
        <f>IF(AND(Weekly[[#This Row],[TRUES]]&gt;6,Weekly[[#This Row],[Actual]]=TRUE),BM235+Weekly[[#This Row],[BF H Odds]]-1,IF(AND(Weekly[[#This Row],[FALSES]]&gt;6,Weekly[[#This Row],[Actual]]=FALSE),BM235+Weekly[[#This Row],[BF V Odds]]-1,IF(AND(Weekly[[#This Row],[TRUES]]&gt;6,Weekly[[#This Row],[Actual]]=FALSE),BM235-1,IF(AND(Weekly[[#This Row],[FALSES]]&gt;6,Weekly[[#This Row],[Actual]]=TRUE),BM235-1,BM235))))</f>
        <v>47.900000000000013</v>
      </c>
    </row>
    <row r="237" spans="1:65" x14ac:dyDescent="0.25">
      <c r="A237" s="34"/>
      <c r="B237" s="10">
        <v>44272</v>
      </c>
      <c r="C237" s="33" t="s">
        <v>27</v>
      </c>
      <c r="D237" s="15" t="s">
        <v>17</v>
      </c>
      <c r="E237" t="b">
        <v>1</v>
      </c>
      <c r="F237" t="b">
        <v>1</v>
      </c>
      <c r="G237" t="b">
        <v>1</v>
      </c>
      <c r="H237" t="b">
        <v>1</v>
      </c>
      <c r="I237" t="b">
        <v>1</v>
      </c>
      <c r="J237" t="b">
        <v>1</v>
      </c>
      <c r="K237" t="b">
        <v>1</v>
      </c>
      <c r="L237" t="b">
        <v>1</v>
      </c>
      <c r="O237" t="str">
        <f>IF(Weekly[[#This Row],[H/V]]="H",Weekly[[#This Row],[BF H Odds]],IF(Weekly[[#This Row],[H/V]]="V",Weekly[[#This Row],[BF V Odds]],""))</f>
        <v/>
      </c>
      <c r="P237" t="b">
        <v>1</v>
      </c>
      <c r="R237" s="35">
        <f>IFERROR(IF(Weekly[[#This Row],[Won Bet?]]="yes",R236+(Weekly[[#This Row],[BF Odds]]*Weekly[[#This Row],[BF Stake]])-Weekly[[#This Row],[BF Stake]],R236-Weekly[[#This Row],[BF Stake]]),R236)</f>
        <v>190.15</v>
      </c>
      <c r="S237" s="9">
        <f>IFERROR(IF(Weekly[[#This Row],[Won Bet?]]="yes",S236+(((Weekly[[#This Row],[BF Odds]]*Weekly[[#This Row],[BF Stake]])-Weekly[[#This Row],[BF Stake]])*0.95),S236-Weekly[[#This Row],[BF Stake]]),S236)</f>
        <v>183.14250000000004</v>
      </c>
      <c r="T237" s="13">
        <v>3.2</v>
      </c>
      <c r="U237" s="13">
        <v>1.4</v>
      </c>
      <c r="V237" s="24">
        <f>IF(Weekly[[#This Row],[Actual]]="","",IF(AND(Weekly[[#This Row],[SVC_P]]=Weekly[[#This Row],[Actual]],Weekly[[#This Row],[SVC_P]]=TRUE),V236+Weekly[[#This Row],[BF H Odds]]-1,IF(AND(Weekly[[#This Row],[SVC_P]]=Weekly[[#This Row],[Actual]],Weekly[[#This Row],[SVC_P]]=FALSE),V236+Weekly[[#This Row],[BF V Odds]]-1,V236-1)))</f>
        <v>67.880000000000024</v>
      </c>
      <c r="W237" s="24">
        <f>IF(Weekly[[#This Row],[Actual]]="","",IF(AND(Weekly[[#This Row],[SVC_P]]=FALSE,Weekly[[#This Row],[Actual]]=TRUE),W236+Weekly[[#This Row],[BF H Odds]]-1,IF(AND(Weekly[[#This Row],[SVC_P]]=TRUE,Weekly[[#This Row],[Actual]]=FALSE,),W236+Weekly[[#This Row],[BF V Odds]]-1,W236-1)))</f>
        <v>-184.3</v>
      </c>
      <c r="X237" s="24">
        <f>IF(Weekly[[#This Row],[Actual]]="","",IF(AND(Weekly[[#This Row],[ADBC_P]]=Weekly[[#This Row],[Actual]],Weekly[[#This Row],[ADBC_P]]=TRUE),X236+Weekly[[#This Row],[BF H Odds]]-1,IF(AND(Weekly[[#This Row],[ADBC_P]]=Weekly[[#This Row],[Actual]],Weekly[[#This Row],[ADBC_P]]=FALSE),X236+Weekly[[#This Row],[BF V Odds]]-1,X236-1)))</f>
        <v>42.130000000000024</v>
      </c>
      <c r="Y237" s="24">
        <f>IF(Weekly[[#This Row],[Actual]]="","",IF(AND(Weekly[[#This Row],[ADBC_P]]=FALSE,Weekly[[#This Row],[Actual]]=TRUE),Y236+Weekly[[#This Row],[BF H Odds]]-1,IF(AND(Weekly[[#This Row],[ADBC_P]]=TRUE,Weekly[[#This Row],[Actual]]=FALSE),Y236+Weekly[[#This Row],[BF V Odds]]-1,Y236-1)))</f>
        <v>34.089999999999996</v>
      </c>
      <c r="Z237" s="24">
        <f>IF(Weekly[[#This Row],[Actual]]="","",IF(AND(Weekly[[#This Row],[RFC_P]]=Weekly[[#This Row],[Actual]],Weekly[[#This Row],[RFC_P]]=TRUE),Z236+Weekly[[#This Row],[BF H Odds]]-1,IF(AND(Weekly[[#This Row],[RFC_P]]=Weekly[[#This Row],[Actual]],Weekly[[#This Row],[RFC_P]]=FALSE),Z236+Weekly[[#This Row],[BF V Odds]]-1,Z236-1)))</f>
        <v>30.430000000000035</v>
      </c>
      <c r="AA237" s="24">
        <f>IF(Weekly[[#This Row],[Actual]]="","",IF(AND(Weekly[[#This Row],[RFC_P]]=FALSE,Weekly[[#This Row],[Actual]]=TRUE),AA236+Weekly[[#This Row],[BF H Odds]]-1,IF(AND(Weekly[[#This Row],[RFC_P]]=TRUE,Weekly[[#This Row],[Actual]]=FALSE),AA236+Weekly[[#This Row],[BF V Odds]]-1,AA236-1)))</f>
        <v>45.789999999999992</v>
      </c>
      <c r="AB237" s="24">
        <f>IF(Weekly[[#This Row],[Actual]]="","",IF(AND(Weekly[[#This Row],[GBC_P]]=Weekly[[#This Row],[Actual]],Weekly[[#This Row],[GBC_P]]=TRUE),AB236+Weekly[[#This Row],[BF H Odds]]-1,IF(AND(Weekly[[#This Row],[GBC_P]]=Weekly[[#This Row],[Actual]],Weekly[[#This Row],[GBC_P]]=FALSE),AB236+Weekly[[#This Row],[BF V Odds]]-1,AB236-1)))</f>
        <v>29.490000000000009</v>
      </c>
      <c r="AC237" s="24">
        <f>IF(Weekly[[#This Row],[Actual]]="","",IF(AND(Weekly[[#This Row],[GBC_P]]=FALSE,Weekly[[#This Row],[Actual]]=TRUE),AC236+Weekly[[#This Row],[BF H Odds]]-1,IF(AND(Weekly[[#This Row],[GBC_P]]=TRUE,Weekly[[#This Row],[Actual]]=FALSE),AC236+Weekly[[#This Row],[BF V Odds]]-1,AC236-1)))</f>
        <v>46.73</v>
      </c>
      <c r="AD237" s="24">
        <f>IF(Weekly[[#This Row],[Actual]]="","",IF(AND(Weekly[[#This Row],[HGBC_P]]=Weekly[[#This Row],[Actual]],Weekly[[#This Row],[HGBC_P]]=TRUE),AD236+Weekly[[#This Row],[BF H Odds]]-1,IF(AND(Weekly[[#This Row],[HGBC_P]]=Weekly[[#This Row],[Actual]],Weekly[[#This Row],[HGBC_P]]=FALSE),AD236+Weekly[[#This Row],[BF V Odds]]-1,AD236-1)))</f>
        <v>30.570000000000043</v>
      </c>
      <c r="AE237" s="24">
        <f>IF(Weekly[[#This Row],[Actual]]="","",IF(AND(Weekly[[#This Row],[HGBC_P]]=FALSE,Weekly[[#This Row],[Actual]]=TRUE),AE236+Weekly[[#This Row],[BF H Odds]]-1,IF(AND(Weekly[[#This Row],[HGBC_P]]=TRUE,Weekly[[#This Row],[Actual]]=FALSE),AE236+Weekly[[#This Row],[BF V Odds]]-1,AE236-1)))</f>
        <v>45.65</v>
      </c>
      <c r="AF237" s="24">
        <f>IF(Weekly[[#This Row],[Actual]]="","",IF(AND(Weekly[[#This Row],[XGB_P]]=Weekly[[#This Row],[Actual]],Weekly[[#This Row],[XGB_P]]=TRUE),AF236+Weekly[[#This Row],[BF H Odds]]-1,IF(AND(Weekly[[#This Row],[XGB_P]]=Weekly[[#This Row],[Actual]],Weekly[[#This Row],[XGB_P]]=FALSE),AF236+Weekly[[#This Row],[BF V Odds]]-1,AF236-1)))</f>
        <v>45.160000000000025</v>
      </c>
      <c r="AG237" s="24">
        <f>IF(Weekly[[#This Row],[Actual]]="","",IF(AND(Weekly[[#This Row],[XGB_P]]=FALSE,Weekly[[#This Row],[Actual]]=TRUE),AG236+Weekly[[#This Row],[BF H Odds]]-1,IF(AND(Weekly[[#This Row],[XGB_P]]=TRUE,Weekly[[#This Row],[Actual]]=FALSE),AG236+Weekly[[#This Row],[BF V Odds]]-1,AG236-1)))</f>
        <v>31.059999999999995</v>
      </c>
      <c r="AH237" s="24">
        <f>IF(Weekly[[#This Row],[Actual]]="","",IF(AND(Weekly[[#This Row],[QDA_P]]=Weekly[[#This Row],[Actual]],Weekly[[#This Row],[QDA_P]]=TRUE),AH236+Weekly[[#This Row],[BF H Odds]]-1,IF(AND(Weekly[[#This Row],[QDA_P]]=Weekly[[#This Row],[Actual]],Weekly[[#This Row],[QDA_P]]=FALSE),AH236+Weekly[[#This Row],[BF V Odds]]-1,AH236-1)))</f>
        <v>17.240000000000009</v>
      </c>
      <c r="AI237" s="24">
        <f>IF(Weekly[[#This Row],[Actual]]="","",IF(AND(Weekly[[#This Row],[QDA_P]]=FALSE,Weekly[[#This Row],[Actual]]=TRUE),AI236+Weekly[[#This Row],[BF H Odds]]-1,IF(AND(Weekly[[#This Row],[QDA_P]]=TRUE,Weekly[[#This Row],[Actual]]=FALSE),AI236+Weekly[[#This Row],[BF V Odds]]-1,AI236-1)))</f>
        <v>58.97999999999999</v>
      </c>
      <c r="AJ237" s="24">
        <f>IF(Weekly[[#This Row],[Actual]]="","",IF(AND(Weekly[[#This Row],[KNC_P]]=FALSE,Weekly[[#This Row],[Actual]]=TRUE),AJ236+Weekly[[#This Row],[BF H Odds]]-1,IF(AND(Weekly[[#This Row],[KNC_P]]=TRUE,Weekly[[#This Row],[Actual]]=FALSE),AJ236+Weekly[[#This Row],[BF V Odds]]-1,AJ236-1)))</f>
        <v>37.029999999999994</v>
      </c>
      <c r="AK237" s="24">
        <f>IF(Weekly[[#This Row],[Actual]]="","",IF(AND(Weekly[[#This Row],[KNC_P]]=FALSE,Weekly[[#This Row],[Actual]]=TRUE),AK236+Weekly[[#This Row],[BF H Odds]]-1,IF(AND(Weekly[[#This Row],[KNC_P]]=TRUE,Weekly[[#This Row],[Actual]]=FALSE),AK236+Weekly[[#This Row],[BF V Odds]]-1,AK236-1)))</f>
        <v>35.929999999999978</v>
      </c>
      <c r="AL237" s="30">
        <f>IF(Weekly[[#This Row],[Actual]]="","",COUNTIF(Weekly[[#This Row],[SVC_P]:[QDA_P]],TRUE))</f>
        <v>7</v>
      </c>
      <c r="AM237" s="30">
        <f>IF(Weekly[[#This Row],[Actual]]="","",COUNTIF(Weekly[[#This Row],[SVC_P]:[QDA_P]],FALSE))</f>
        <v>0</v>
      </c>
      <c r="AN237" s="36">
        <f>IF(AND(Weekly[[#This Row],[BF V Odds]]&gt;$BO$6,Weekly[[#This Row],[BF V Odds]] &lt; $BO$7),Weekly[[#This Row],[BF V Odds]],"")</f>
        <v>3.2</v>
      </c>
      <c r="AO237" s="36" t="str">
        <f>IF(AND(Weekly[[#This Row],[BF H Odds]]&gt;$BO$6, Weekly[[#This Row],[BF H Odds]] &lt; $BO$7),Weekly[[#This Row],[BF H Odds]],"")</f>
        <v/>
      </c>
      <c r="AP237" s="37">
        <f>IF(AND(Weekly[[#This Row],[V Odds &lt;]]="",Weekly[[#This Row],[H Odds &lt;]]=""),AP236,IF(AND(Weekly[[#This Row],[H Odds &lt;]]&lt;&gt;"",Weekly[[#This Row],[SVC_P]]=TRUE,Weekly[[#This Row],[Actual]]=TRUE),AP236+Weekly[[#This Row],[H Odds &lt;]]-1,IF(AND(Weekly[[#This Row],[V Odds &lt;]]&lt;&gt;"",Weekly[[#This Row],[SVC_P]]=FALSE,Weekly[[#This Row],[Actual]]=FALSE),AP236+Weekly[[#This Row],[V Odds &lt;]]-1,IF(AND(Weekly[[#This Row],[V Odds &lt;]]&lt;&gt;"",Weekly[[#This Row],[SVC_P]]=FALSE,Weekly[[#This Row],[Actual]]=TRUE),AP236-1,IF(AND(Weekly[[#This Row],[H Odds &lt;]]&lt;&gt;"",Weekly[[#This Row],[SVC_P]]=TRUE,Weekly[[#This Row],[Actual]]=FALSE),AP236-1,AP236)))))</f>
        <v>69.830000000000013</v>
      </c>
      <c r="AQ237" s="37">
        <f>IF(AND(Weekly[[#This Row],[V Odds &lt;]]="",Weekly[[#This Row],[H Odds &lt;]]=""),AQ236,IF(AND(Weekly[[#This Row],[H Odds &lt;]]&lt;&gt;"",Weekly[[#This Row],[ADBC_P]]=TRUE,Weekly[[#This Row],[Actual]]=TRUE),AQ236+Weekly[[#This Row],[H Odds &lt;]]-1,IF(AND(Weekly[[#This Row],[V Odds &lt;]]&lt;&gt;"",Weekly[[#This Row],[ADBC_P]]=FALSE,Weekly[[#This Row],[Actual]]=FALSE),AQ236+Weekly[[#This Row],[V Odds &lt;]]-1,IF(AND(Weekly[[#This Row],[V Odds &lt;]]&lt;&gt;"",Weekly[[#This Row],[ADBC_P]]=FALSE,Weekly[[#This Row],[Actual]]=TRUE),AQ236-1,IF(AND(Weekly[[#This Row],[H Odds &lt;]]&lt;&gt;"",Weekly[[#This Row],[ADBC_P]]=TRUE,Weekly[[#This Row],[Actual]]=FALSE),AQ236-1,AQ236)))))</f>
        <v>52.879999999999995</v>
      </c>
      <c r="AR237" s="37">
        <f>IF(AND(Weekly[[#This Row],[V Odds &lt;]]="",Weekly[[#This Row],[H Odds &lt;]]=""),AR236,IF(AND(Weekly[[#This Row],[H Odds &lt;]]&lt;&gt;"",Weekly[[#This Row],[RFC_P]]=TRUE,Weekly[[#This Row],[Actual]]=TRUE),AR236+Weekly[[#This Row],[H Odds &lt;]]-1,IF(AND(Weekly[[#This Row],[V Odds &lt;]]&lt;&gt;"",Weekly[[#This Row],[RFC_P]]=FALSE,Weekly[[#This Row],[Actual]]=FALSE),AR236+Weekly[[#This Row],[V Odds &lt;]]-1,IF(AND(Weekly[[#This Row],[V Odds &lt;]]&lt;&gt;"",Weekly[[#This Row],[RFC_P]]=FALSE,Weekly[[#This Row],[Actual]]=TRUE),AR236-1,IF(AND(Weekly[[#This Row],[H Odds &lt;]]&lt;&gt;"",Weekly[[#This Row],[RFC_P]]=TRUE,Weekly[[#This Row],[Actual]]=FALSE),AR236-1,AR236)))))</f>
        <v>48.14</v>
      </c>
      <c r="AS237" s="37">
        <f>IF(AND(Weekly[[#This Row],[V Odds &lt;]]="",Weekly[[#This Row],[H Odds &lt;]]=""),AS236,IF(AND(Weekly[[#This Row],[H Odds &lt;]]&lt;&gt;"",Weekly[[#This Row],[GBC_P]]=TRUE,Weekly[[#This Row],[Actual]]=TRUE),AS236+Weekly[[#This Row],[H Odds &lt;]]-1,IF(AND(Weekly[[#This Row],[V Odds &lt;]]&lt;&gt;"",Weekly[[#This Row],[GBC_P]]=FALSE,Weekly[[#This Row],[Actual]]=FALSE),AS236+Weekly[[#This Row],[V Odds &lt;]]-1,IF(AND(Weekly[[#This Row],[V Odds &lt;]]&lt;&gt;"",Weekly[[#This Row],[GBC_P]]=FALSE,Weekly[[#This Row],[Actual]]=TRUE),AS236-1,IF(AND(Weekly[[#This Row],[H Odds &lt;]]&lt;&gt;"",Weekly[[#This Row],[GBC_P]]=TRUE,Weekly[[#This Row],[Actual]]=FALSE),AS236-1,AS236)))))</f>
        <v>47.58</v>
      </c>
      <c r="AT237" s="37">
        <f>IF(AND(Weekly[[#This Row],[V Odds &lt;]]="",Weekly[[#This Row],[H Odds &lt;]]=""),AT236,IF(AND(Weekly[[#This Row],[H Odds &lt;]]&lt;&gt;"",Weekly[[#This Row],[HGBC_P]]=TRUE,Weekly[[#This Row],[Actual]]=TRUE),AT236+Weekly[[#This Row],[H Odds &lt;]]-1,IF(AND(Weekly[[#This Row],[V Odds &lt;]]&lt;&gt;"",Weekly[[#This Row],[HGBC_P]]=FALSE,Weekly[[#This Row],[Actual]]=FALSE),AT236+Weekly[[#This Row],[V Odds &lt;]]-1,IF(AND(Weekly[[#This Row],[V Odds &lt;]]&lt;&gt;"",Weekly[[#This Row],[HGBC_P]]=FALSE,Weekly[[#This Row],[Actual]]=TRUE),AT236-1,IF(AND(Weekly[[#This Row],[H Odds &lt;]]&lt;&gt;"",Weekly[[#This Row],[HGBC_P]]=TRUE,Weekly[[#This Row],[Actual]]=FALSE),AT236-1,AT236)))))</f>
        <v>48.209999999999994</v>
      </c>
      <c r="AU237" s="37">
        <f>IF(AND(Weekly[[#This Row],[V Odds &lt;]]="",Weekly[[#This Row],[H Odds &lt;]]=""),AU236,IF(AND(Weekly[[#This Row],[H Odds &lt;]]&lt;&gt;"",Weekly[[#This Row],[XGB_P]]=TRUE,Weekly[[#This Row],[Actual]]=TRUE),AU236+Weekly[[#This Row],[H Odds &lt;]]-1,IF(AND(Weekly[[#This Row],[V Odds &lt;]]&lt;&gt;"",Weekly[[#This Row],[XGB_P]]=FALSE,Weekly[[#This Row],[Actual]]=FALSE),AU236+Weekly[[#This Row],[V Odds &lt;]]-1,IF(AND(Weekly[[#This Row],[V Odds &lt;]]&lt;&gt;"",Weekly[[#This Row],[XGB_P]]=FALSE,Weekly[[#This Row],[Actual]]=TRUE),AU236-1,IF(AND(Weekly[[#This Row],[H Odds &lt;]]&lt;&gt;"",Weekly[[#This Row],[XGB_P]]=TRUE,Weekly[[#This Row],[Actual]]=FALSE),AU236-1,AU236)))))</f>
        <v>54.510000000000005</v>
      </c>
      <c r="AV237" s="37">
        <f>IF(AND(Weekly[[#This Row],[V Odds &lt;]]="",Weekly[[#This Row],[H Odds &lt;]]=""),AV236,IF(AND(Weekly[[#This Row],[H Odds &lt;]]&lt;&gt;"",Weekly[[#This Row],[QDA_P]]=TRUE,Weekly[[#This Row],[Actual]]=TRUE),AV236+Weekly[[#This Row],[H Odds &lt;]]-1,IF(AND(Weekly[[#This Row],[V Odds &lt;]]&lt;&gt;"",Weekly[[#This Row],[QDA_P]]=FALSE,Weekly[[#This Row],[Actual]]=FALSE),AV236+Weekly[[#This Row],[V Odds &lt;]]-1,IF(AND(Weekly[[#This Row],[V Odds &lt;]]&lt;&gt;"",Weekly[[#This Row],[QDA_P]]=FALSE,Weekly[[#This Row],[Actual]]=TRUE),AV236-1,IF(AND(Weekly[[#This Row],[H Odds &lt;]]&lt;&gt;"",Weekly[[#This Row],[QDA_P]]=TRUE,Weekly[[#This Row],[Actual]]=FALSE),AV236-1,AV236)))))</f>
        <v>48.949999999999989</v>
      </c>
      <c r="AW237" s="37">
        <f>IF(AND(Weekly[[#This Row],[H Odds &lt;]]="",Weekly[[#This Row],[V Odds &lt;]]=""),AW236,IF(AND(Weekly[[#This Row],[KNC_P]]=Weekly[[#This Row],[Actual]],Weekly[[#This Row],[KNC_P]]=TRUE),AW236+Weekly[[#This Row],[BF H Odds]]-1,IF(AND(Weekly[[#This Row],[KNC_P]]=Weekly[[#This Row],[Actual]],Weekly[[#This Row],[KNC_P]]=FALSE),AW236+Weekly[[#This Row],[BF V Odds]]-1,AW236-1)))</f>
        <v>45.870000000000005</v>
      </c>
      <c r="AX237" s="37">
        <f>IF(AND(Weekly[[#This Row],[V Odds &lt;]]="",Weekly[[#This Row],[H Odds &lt;]]=""),AX236,IF(AND(Weekly[[#This Row],[V Odds &lt;]]&lt;&gt;"",Weekly[[#This Row],[FALSES]]&gt;0,Weekly[[#This Row],[Actual]]=FALSE),AX236+Weekly[[#This Row],[V Odds &lt;]]-1,IF(AND(Weekly[[#This Row],[H Odds &lt;]]&lt;&gt;"",Weekly[[#This Row],[TRUES]]&gt;0,Weekly[[#This Row],[Actual]]=TRUE),AX236+Weekly[[#This Row],[H Odds &lt;]]-1,IF(AND(Weekly[[#This Row],[V Odds &lt;]]&lt;&gt;"",Weekly[[#This Row],[FALSES]]=0),AX236,IF(AND(Weekly[[#This Row],[H Odds &lt;]]&lt;&gt;"",Weekly[[#This Row],[TRUES]]=0),AX236,AX236-1)))))</f>
        <v>74.599999999999994</v>
      </c>
      <c r="AY237" s="37">
        <f>IF(AND(Weekly[[#This Row],[V Odds &lt;]]="",Weekly[[#This Row],[H Odds &lt;]]=""),AY236,IF(AND(Weekly[[#This Row],[V Odds &lt;]]&lt;&gt;"",Weekly[[#This Row],[FALSES]]&gt;0,Weekly[[#This Row],[Actual]]=FALSE),AY236+((Weekly[[#This Row],[V Odds &lt;]]-1)*0.92),IF(AND(Weekly[[#This Row],[H Odds &lt;]]&lt;&gt;"",Weekly[[#This Row],[TRUES]]&gt;0,Weekly[[#This Row],[Actual]]=TRUE),AY236+((Weekly[[#This Row],[H Odds &lt;]]-1)*0.92),IF(AND(Weekly[[#This Row],[V Odds &lt;]]&lt;&gt;"",Weekly[[#This Row],[FALSES]]=0),AY236,IF(AND(Weekly[[#This Row],[H Odds &lt;]]&lt;&gt;"",Weekly[[#This Row],[TRUES]]=0),AY236,AY236-1)))))</f>
        <v>69.27200000000002</v>
      </c>
      <c r="AZ237" s="37">
        <f>IF(AND(Weekly[[#This Row],[V Odds &lt;]]="",Weekly[[#This Row],[H Odds &lt;]]=""),AZ236,IF(AND(Weekly[[#This Row],[V Odds &lt;]]&lt;&gt;"",Weekly[[#This Row],[Actual]]=FALSE),AZ236+Weekly[[#This Row],[V Odds &lt;]]-1,IF(AND(Weekly[[#This Row],[H Odds &lt;]]&lt;&gt;"",Weekly[[#This Row],[Actual]]=TRUE),AZ236+Weekly[[#This Row],[H Odds &lt;]]-1,AZ236-1)))</f>
        <v>69.569999999999993</v>
      </c>
      <c r="BA237" s="38">
        <f>IF(Weekly[[#This Row],[H Odds &lt;]]="",BA236,IF(AND(Weekly[[#This Row],[H Odds &lt;]]&lt;&gt;"",Weekly[[#This Row],[SVC_P]]=TRUE,Weekly[[#This Row],[Actual]]=TRUE),BA236+Weekly[[#This Row],[H Odds &lt;]]-1,IF(AND(Weekly[[#This Row],[H Odds &lt;]]&lt;&gt;"",Weekly[[#This Row],[SVC_P]]=TRUE,Weekly[[#This Row],[Actual]]=FALSE),BA236-1,BA236)))</f>
        <v>64.789999999999992</v>
      </c>
      <c r="BB237" s="38">
        <f>IF(Weekly[[#This Row],[H Odds &lt;]]="",BB236,IF(AND(Weekly[[#This Row],[H Odds &lt;]]&lt;&gt;"",Weekly[[#This Row],[ADBC_P]]=TRUE,Weekly[[#This Row],[Actual]]=TRUE),BB236+Weekly[[#This Row],[H Odds &lt;]]-1,IF(AND(Weekly[[#This Row],[H Odds &lt;]]&lt;&gt;"",Weekly[[#This Row],[ADBC_P]]=TRUE,Weekly[[#This Row],[Actual]]=FALSE),BB236-1,BB236)))</f>
        <v>46.559999999999995</v>
      </c>
      <c r="BC237" s="38">
        <f>IF(Weekly[[#This Row],[H Odds &lt;]]="",BC236,IF(AND(Weekly[[#This Row],[H Odds &lt;]]&lt;&gt;"",Weekly[[#This Row],[RFC_P]]=TRUE,Weekly[[#This Row],[Actual]]=TRUE),BC236+Weekly[[#This Row],[H Odds &lt;]]-1,IF(AND(Weekly[[#This Row],[H Odds &lt;]]&lt;&gt;"",Weekly[[#This Row],[RFC_P]]=TRUE,Weekly[[#This Row],[Actual]]=FALSE),BC236-1,BC236)))</f>
        <v>45.309999999999995</v>
      </c>
      <c r="BD237" s="38">
        <f>IF(Weekly[[#This Row],[H Odds &lt;]]="",BD236,IF(AND(Weekly[[#This Row],[H Odds &lt;]]&lt;&gt;"",Weekly[[#This Row],[GBC_P]]=TRUE,Weekly[[#This Row],[Actual]]=TRUE),BD236+Weekly[[#This Row],[H Odds &lt;]]-1,IF(AND(Weekly[[#This Row],[H Odds &lt;]]&lt;&gt;"",Weekly[[#This Row],[GBC_P]]=TRUE,Weekly[[#This Row],[Actual]]=FALSE),BD236-1,BD236)))</f>
        <v>46.26</v>
      </c>
      <c r="BE237" s="38">
        <f>IF(Weekly[[#This Row],[H Odds &lt;]]="",BE236,IF(AND(Weekly[[#This Row],[H Odds &lt;]]&lt;&gt;"",Weekly[[#This Row],[HGBC_P]]=TRUE,Weekly[[#This Row],[Actual]]=TRUE),BE236+Weekly[[#This Row],[H Odds &lt;]]-1,IF(AND(Weekly[[#This Row],[H Odds &lt;]]&lt;&gt;"",Weekly[[#This Row],[HGBC_P]]=TRUE,Weekly[[#This Row],[Actual]]=FALSE),BE236-1,BE236)))</f>
        <v>49.609999999999992</v>
      </c>
      <c r="BF237" s="38">
        <f>IF(Weekly[[#This Row],[H Odds &lt;]]="",BF236,IF(AND(Weekly[[#This Row],[H Odds &lt;]]&lt;&gt;"",Weekly[[#This Row],[XGB_P]]=TRUE,Weekly[[#This Row],[Actual]]=TRUE),BF236+Weekly[[#This Row],[H Odds &lt;]]-1,IF(AND(Weekly[[#This Row],[H Odds &lt;]]&lt;&gt;"",Weekly[[#This Row],[XGB_P]]=TRUE,Weekly[[#This Row],[Actual]]=FALSE),BF236-1,BF236)))</f>
        <v>52.78</v>
      </c>
      <c r="BG237" s="38">
        <f>IF(Weekly[[#This Row],[H Odds &lt;]]="",BG236,IF(AND(Weekly[[#This Row],[H Odds &lt;]]&lt;&gt;"",Weekly[[#This Row],[QDA_P]]=TRUE,Weekly[[#This Row],[Actual]]=TRUE),BG236+Weekly[[#This Row],[H Odds &lt;]]-1,IF(AND(Weekly[[#This Row],[H Odds &lt;]]&lt;&gt;"",Weekly[[#This Row],[QDA_P]]=TRUE,Weekly[[#This Row],[Actual]]=FALSE),BG236-1,BG236)))</f>
        <v>45.279999999999994</v>
      </c>
      <c r="BH237" s="38">
        <f>IF(Weekly[[#This Row],[H Odds &lt;]]="",BH236,IF(AND(Weekly[[#This Row],[H Odds &lt;]]&lt;&gt;"",Weekly[[#This Row],[KNC_P]]=TRUE,Weekly[[#This Row],[Actual]]=TRUE),BH236+Weekly[[#This Row],[H Odds &lt;]]-1,IF(AND(Weekly[[#This Row],[H Odds &lt;]]&lt;&gt;"",Weekly[[#This Row],[KNC_P]]=TRUE,Weekly[[#This Row],[Actual]]=FALSE),BH236-1,BH236)))</f>
        <v>43.599999999999994</v>
      </c>
      <c r="BI237" s="38">
        <f>IF(Weekly[[#This Row],[H Odds &lt;]]="",BI236,IF(AND(Weekly[[#This Row],[H Odds &lt;]]&lt;&gt;"",Weekly[[#This Row],[TRUES]]&gt;0,Weekly[[#This Row],[Actual]]=TRUE),BI236+Weekly[[#This Row],[H Odds &lt;]]-1,IF(AND(Weekly[[#This Row],[H Odds &lt;]]&lt;&gt;"",Weekly[[#This Row],[TRUES]]=0),BI236,BI236-1)))</f>
        <v>64.789999999999992</v>
      </c>
      <c r="BJ237" s="38">
        <f>IF(Weekly[[#This Row],[H Odds &lt;]]="",BJ236,IF(AND(Weekly[[#This Row],[H Odds &lt;]]&lt;&gt;"",Weekly[[#This Row],[Actual]]=TRUE),BJ236+Weekly[[#This Row],[H Odds &lt;]]-1,IF(AND(Weekly[[#This Row],[H Odds &lt;]]&lt;&gt;"",Weekly[[#This Row],[Actual]]=FALSE),BJ236-1,BJ236)))</f>
        <v>63.789999999999992</v>
      </c>
      <c r="BK237" s="58">
        <f>IF(AND(Weekly[[#This Row],[TRUES]]&gt;4,Weekly[[#This Row],[Actual]]=TRUE),BK236+Weekly[[#This Row],[BF H Odds]]-1,IF(AND(Weekly[[#This Row],[FALSES]]&gt;4,Weekly[[#This Row],[Actual]]=FALSE),BK236+Weekly[[#This Row],[BF V Odds]]-1,IF(AND(Weekly[[#This Row],[TRUES]]&gt;4,Weekly[[#This Row],[Actual]]=FALSE),BK236-1,IF(AND(Weekly[[#This Row],[FALSES]]&gt;4,Weekly[[#This Row],[Actual]]=TRUE),BK236-1,BK236))))</f>
        <v>32.60000000000003</v>
      </c>
      <c r="BL237" s="58">
        <f>IF(AND(Weekly[[#This Row],[TRUES]]&gt;5,Weekly[[#This Row],[Actual]]=TRUE),BL236+Weekly[[#This Row],[BF H Odds]]-1,IF(AND(Weekly[[#This Row],[FALSES]]&gt;5,Weekly[[#This Row],[Actual]]=FALSE),BL236+Weekly[[#This Row],[BF V Odds]]-1,IF(AND(Weekly[[#This Row],[TRUES]]&gt;5,Weekly[[#This Row],[Actual]]=FALSE),BL236-1,IF(AND(Weekly[[#This Row],[FALSES]]&gt;5,Weekly[[#This Row],[Actual]]=TRUE),BL236-1,BL236))))</f>
        <v>40.490000000000023</v>
      </c>
      <c r="BM237" s="58">
        <f>IF(AND(Weekly[[#This Row],[TRUES]]&gt;6,Weekly[[#This Row],[Actual]]=TRUE),BM236+Weekly[[#This Row],[BF H Odds]]-1,IF(AND(Weekly[[#This Row],[FALSES]]&gt;6,Weekly[[#This Row],[Actual]]=FALSE),BM236+Weekly[[#This Row],[BF V Odds]]-1,IF(AND(Weekly[[#This Row],[TRUES]]&gt;6,Weekly[[#This Row],[Actual]]=FALSE),BM236-1,IF(AND(Weekly[[#This Row],[FALSES]]&gt;6,Weekly[[#This Row],[Actual]]=TRUE),BM236-1,BM236))))</f>
        <v>48.300000000000011</v>
      </c>
    </row>
    <row r="238" spans="1:65" x14ac:dyDescent="0.25">
      <c r="A238" s="34"/>
      <c r="B238" s="10">
        <v>44272</v>
      </c>
      <c r="C238" s="33" t="s">
        <v>37</v>
      </c>
      <c r="D238" s="15" t="s">
        <v>22</v>
      </c>
      <c r="E238" t="b">
        <v>1</v>
      </c>
      <c r="F238" t="b">
        <v>0</v>
      </c>
      <c r="G238" t="b">
        <v>0</v>
      </c>
      <c r="H238" t="b">
        <v>0</v>
      </c>
      <c r="I238" t="b">
        <v>0</v>
      </c>
      <c r="J238" t="b">
        <v>0</v>
      </c>
      <c r="K238" t="b">
        <v>0</v>
      </c>
      <c r="L238" t="b">
        <v>0</v>
      </c>
      <c r="O238" t="str">
        <f>IF(Weekly[[#This Row],[H/V]]="H",Weekly[[#This Row],[BF H Odds]],IF(Weekly[[#This Row],[H/V]]="V",Weekly[[#This Row],[BF V Odds]],""))</f>
        <v/>
      </c>
      <c r="P238" t="b">
        <v>1</v>
      </c>
      <c r="R238" s="35">
        <f>IFERROR(IF(Weekly[[#This Row],[Won Bet?]]="yes",R237+(Weekly[[#This Row],[BF Odds]]*Weekly[[#This Row],[BF Stake]])-Weekly[[#This Row],[BF Stake]],R237-Weekly[[#This Row],[BF Stake]]),R237)</f>
        <v>190.15</v>
      </c>
      <c r="S238" s="9">
        <f>IFERROR(IF(Weekly[[#This Row],[Won Bet?]]="yes",S237+(((Weekly[[#This Row],[BF Odds]]*Weekly[[#This Row],[BF Stake]])-Weekly[[#This Row],[BF Stake]])*0.95),S237-Weekly[[#This Row],[BF Stake]]),S237)</f>
        <v>183.14250000000004</v>
      </c>
      <c r="T238" s="13">
        <v>1.81</v>
      </c>
      <c r="U238" s="13">
        <v>2.08</v>
      </c>
      <c r="V238" s="24">
        <f>IF(Weekly[[#This Row],[Actual]]="","",IF(AND(Weekly[[#This Row],[SVC_P]]=Weekly[[#This Row],[Actual]],Weekly[[#This Row],[SVC_P]]=TRUE),V237+Weekly[[#This Row],[BF H Odds]]-1,IF(AND(Weekly[[#This Row],[SVC_P]]=Weekly[[#This Row],[Actual]],Weekly[[#This Row],[SVC_P]]=FALSE),V237+Weekly[[#This Row],[BF V Odds]]-1,V237-1)))</f>
        <v>68.960000000000022</v>
      </c>
      <c r="W238" s="24">
        <f>IF(Weekly[[#This Row],[Actual]]="","",IF(AND(Weekly[[#This Row],[SVC_P]]=FALSE,Weekly[[#This Row],[Actual]]=TRUE),W237+Weekly[[#This Row],[BF H Odds]]-1,IF(AND(Weekly[[#This Row],[SVC_P]]=TRUE,Weekly[[#This Row],[Actual]]=FALSE,),W237+Weekly[[#This Row],[BF V Odds]]-1,W237-1)))</f>
        <v>-185.3</v>
      </c>
      <c r="X238" s="24">
        <f>IF(Weekly[[#This Row],[Actual]]="","",IF(AND(Weekly[[#This Row],[ADBC_P]]=Weekly[[#This Row],[Actual]],Weekly[[#This Row],[ADBC_P]]=TRUE),X237+Weekly[[#This Row],[BF H Odds]]-1,IF(AND(Weekly[[#This Row],[ADBC_P]]=Weekly[[#This Row],[Actual]],Weekly[[#This Row],[ADBC_P]]=FALSE),X237+Weekly[[#This Row],[BF V Odds]]-1,X237-1)))</f>
        <v>41.130000000000024</v>
      </c>
      <c r="Y238" s="24">
        <f>IF(Weekly[[#This Row],[Actual]]="","",IF(AND(Weekly[[#This Row],[ADBC_P]]=FALSE,Weekly[[#This Row],[Actual]]=TRUE),Y237+Weekly[[#This Row],[BF H Odds]]-1,IF(AND(Weekly[[#This Row],[ADBC_P]]=TRUE,Weekly[[#This Row],[Actual]]=FALSE),Y237+Weekly[[#This Row],[BF V Odds]]-1,Y237-1)))</f>
        <v>35.169999999999995</v>
      </c>
      <c r="Z238" s="24">
        <f>IF(Weekly[[#This Row],[Actual]]="","",IF(AND(Weekly[[#This Row],[RFC_P]]=Weekly[[#This Row],[Actual]],Weekly[[#This Row],[RFC_P]]=TRUE),Z237+Weekly[[#This Row],[BF H Odds]]-1,IF(AND(Weekly[[#This Row],[RFC_P]]=Weekly[[#This Row],[Actual]],Weekly[[#This Row],[RFC_P]]=FALSE),Z237+Weekly[[#This Row],[BF V Odds]]-1,Z237-1)))</f>
        <v>29.430000000000035</v>
      </c>
      <c r="AA238" s="24">
        <f>IF(Weekly[[#This Row],[Actual]]="","",IF(AND(Weekly[[#This Row],[RFC_P]]=FALSE,Weekly[[#This Row],[Actual]]=TRUE),AA237+Weekly[[#This Row],[BF H Odds]]-1,IF(AND(Weekly[[#This Row],[RFC_P]]=TRUE,Weekly[[#This Row],[Actual]]=FALSE),AA237+Weekly[[#This Row],[BF V Odds]]-1,AA237-1)))</f>
        <v>46.86999999999999</v>
      </c>
      <c r="AB238" s="24">
        <f>IF(Weekly[[#This Row],[Actual]]="","",IF(AND(Weekly[[#This Row],[GBC_P]]=Weekly[[#This Row],[Actual]],Weekly[[#This Row],[GBC_P]]=TRUE),AB237+Weekly[[#This Row],[BF H Odds]]-1,IF(AND(Weekly[[#This Row],[GBC_P]]=Weekly[[#This Row],[Actual]],Weekly[[#This Row],[GBC_P]]=FALSE),AB237+Weekly[[#This Row],[BF V Odds]]-1,AB237-1)))</f>
        <v>28.490000000000009</v>
      </c>
      <c r="AC238" s="24">
        <f>IF(Weekly[[#This Row],[Actual]]="","",IF(AND(Weekly[[#This Row],[GBC_P]]=FALSE,Weekly[[#This Row],[Actual]]=TRUE),AC237+Weekly[[#This Row],[BF H Odds]]-1,IF(AND(Weekly[[#This Row],[GBC_P]]=TRUE,Weekly[[#This Row],[Actual]]=FALSE),AC237+Weekly[[#This Row],[BF V Odds]]-1,AC237-1)))</f>
        <v>47.809999999999995</v>
      </c>
      <c r="AD238" s="24">
        <f>IF(Weekly[[#This Row],[Actual]]="","",IF(AND(Weekly[[#This Row],[HGBC_P]]=Weekly[[#This Row],[Actual]],Weekly[[#This Row],[HGBC_P]]=TRUE),AD237+Weekly[[#This Row],[BF H Odds]]-1,IF(AND(Weekly[[#This Row],[HGBC_P]]=Weekly[[#This Row],[Actual]],Weekly[[#This Row],[HGBC_P]]=FALSE),AD237+Weekly[[#This Row],[BF V Odds]]-1,AD237-1)))</f>
        <v>29.570000000000043</v>
      </c>
      <c r="AE238" s="24">
        <f>IF(Weekly[[#This Row],[Actual]]="","",IF(AND(Weekly[[#This Row],[HGBC_P]]=FALSE,Weekly[[#This Row],[Actual]]=TRUE),AE237+Weekly[[#This Row],[BF H Odds]]-1,IF(AND(Weekly[[#This Row],[HGBC_P]]=TRUE,Weekly[[#This Row],[Actual]]=FALSE),AE237+Weekly[[#This Row],[BF V Odds]]-1,AE237-1)))</f>
        <v>46.73</v>
      </c>
      <c r="AF238" s="24">
        <f>IF(Weekly[[#This Row],[Actual]]="","",IF(AND(Weekly[[#This Row],[XGB_P]]=Weekly[[#This Row],[Actual]],Weekly[[#This Row],[XGB_P]]=TRUE),AF237+Weekly[[#This Row],[BF H Odds]]-1,IF(AND(Weekly[[#This Row],[XGB_P]]=Weekly[[#This Row],[Actual]],Weekly[[#This Row],[XGB_P]]=FALSE),AF237+Weekly[[#This Row],[BF V Odds]]-1,AF237-1)))</f>
        <v>44.160000000000025</v>
      </c>
      <c r="AG238" s="24">
        <f>IF(Weekly[[#This Row],[Actual]]="","",IF(AND(Weekly[[#This Row],[XGB_P]]=FALSE,Weekly[[#This Row],[Actual]]=TRUE),AG237+Weekly[[#This Row],[BF H Odds]]-1,IF(AND(Weekly[[#This Row],[XGB_P]]=TRUE,Weekly[[#This Row],[Actual]]=FALSE),AG237+Weekly[[#This Row],[BF V Odds]]-1,AG237-1)))</f>
        <v>32.139999999999993</v>
      </c>
      <c r="AH238" s="24">
        <f>IF(Weekly[[#This Row],[Actual]]="","",IF(AND(Weekly[[#This Row],[QDA_P]]=Weekly[[#This Row],[Actual]],Weekly[[#This Row],[QDA_P]]=TRUE),AH237+Weekly[[#This Row],[BF H Odds]]-1,IF(AND(Weekly[[#This Row],[QDA_P]]=Weekly[[#This Row],[Actual]],Weekly[[#This Row],[QDA_P]]=FALSE),AH237+Weekly[[#This Row],[BF V Odds]]-1,AH237-1)))</f>
        <v>16.240000000000009</v>
      </c>
      <c r="AI238" s="24">
        <f>IF(Weekly[[#This Row],[Actual]]="","",IF(AND(Weekly[[#This Row],[QDA_P]]=FALSE,Weekly[[#This Row],[Actual]]=TRUE),AI237+Weekly[[#This Row],[BF H Odds]]-1,IF(AND(Weekly[[#This Row],[QDA_P]]=TRUE,Weekly[[#This Row],[Actual]]=FALSE),AI237+Weekly[[#This Row],[BF V Odds]]-1,AI237-1)))</f>
        <v>60.059999999999988</v>
      </c>
      <c r="AJ238" s="24">
        <f>IF(Weekly[[#This Row],[Actual]]="","",IF(AND(Weekly[[#This Row],[KNC_P]]=FALSE,Weekly[[#This Row],[Actual]]=TRUE),AJ237+Weekly[[#This Row],[BF H Odds]]-1,IF(AND(Weekly[[#This Row],[KNC_P]]=TRUE,Weekly[[#This Row],[Actual]]=FALSE),AJ237+Weekly[[#This Row],[BF V Odds]]-1,AJ237-1)))</f>
        <v>38.109999999999992</v>
      </c>
      <c r="AK238" s="24">
        <f>IF(Weekly[[#This Row],[Actual]]="","",IF(AND(Weekly[[#This Row],[KNC_P]]=FALSE,Weekly[[#This Row],[Actual]]=TRUE),AK237+Weekly[[#This Row],[BF H Odds]]-1,IF(AND(Weekly[[#This Row],[KNC_P]]=TRUE,Weekly[[#This Row],[Actual]]=FALSE),AK237+Weekly[[#This Row],[BF V Odds]]-1,AK237-1)))</f>
        <v>37.009999999999977</v>
      </c>
      <c r="AL238" s="30">
        <f>IF(Weekly[[#This Row],[Actual]]="","",COUNTIF(Weekly[[#This Row],[SVC_P]:[QDA_P]],TRUE))</f>
        <v>1</v>
      </c>
      <c r="AM238" s="30">
        <f>IF(Weekly[[#This Row],[Actual]]="","",COUNTIF(Weekly[[#This Row],[SVC_P]:[QDA_P]],FALSE))</f>
        <v>6</v>
      </c>
      <c r="AN238" s="36" t="str">
        <f>IF(AND(Weekly[[#This Row],[BF V Odds]]&gt;$BO$6,Weekly[[#This Row],[BF V Odds]] &lt; $BO$7),Weekly[[#This Row],[BF V Odds]],"")</f>
        <v/>
      </c>
      <c r="AO238" s="36" t="str">
        <f>IF(AND(Weekly[[#This Row],[BF H Odds]]&gt;$BO$6, Weekly[[#This Row],[BF H Odds]] &lt; $BO$7),Weekly[[#This Row],[BF H Odds]],"")</f>
        <v/>
      </c>
      <c r="AP238" s="37">
        <f>IF(AND(Weekly[[#This Row],[V Odds &lt;]]="",Weekly[[#This Row],[H Odds &lt;]]=""),AP237,IF(AND(Weekly[[#This Row],[H Odds &lt;]]&lt;&gt;"",Weekly[[#This Row],[SVC_P]]=TRUE,Weekly[[#This Row],[Actual]]=TRUE),AP237+Weekly[[#This Row],[H Odds &lt;]]-1,IF(AND(Weekly[[#This Row],[V Odds &lt;]]&lt;&gt;"",Weekly[[#This Row],[SVC_P]]=FALSE,Weekly[[#This Row],[Actual]]=FALSE),AP237+Weekly[[#This Row],[V Odds &lt;]]-1,IF(AND(Weekly[[#This Row],[V Odds &lt;]]&lt;&gt;"",Weekly[[#This Row],[SVC_P]]=FALSE,Weekly[[#This Row],[Actual]]=TRUE),AP237-1,IF(AND(Weekly[[#This Row],[H Odds &lt;]]&lt;&gt;"",Weekly[[#This Row],[SVC_P]]=TRUE,Weekly[[#This Row],[Actual]]=FALSE),AP237-1,AP237)))))</f>
        <v>69.830000000000013</v>
      </c>
      <c r="AQ238" s="37">
        <f>IF(AND(Weekly[[#This Row],[V Odds &lt;]]="",Weekly[[#This Row],[H Odds &lt;]]=""),AQ237,IF(AND(Weekly[[#This Row],[H Odds &lt;]]&lt;&gt;"",Weekly[[#This Row],[ADBC_P]]=TRUE,Weekly[[#This Row],[Actual]]=TRUE),AQ237+Weekly[[#This Row],[H Odds &lt;]]-1,IF(AND(Weekly[[#This Row],[V Odds &lt;]]&lt;&gt;"",Weekly[[#This Row],[ADBC_P]]=FALSE,Weekly[[#This Row],[Actual]]=FALSE),AQ237+Weekly[[#This Row],[V Odds &lt;]]-1,IF(AND(Weekly[[#This Row],[V Odds &lt;]]&lt;&gt;"",Weekly[[#This Row],[ADBC_P]]=FALSE,Weekly[[#This Row],[Actual]]=TRUE),AQ237-1,IF(AND(Weekly[[#This Row],[H Odds &lt;]]&lt;&gt;"",Weekly[[#This Row],[ADBC_P]]=TRUE,Weekly[[#This Row],[Actual]]=FALSE),AQ237-1,AQ237)))))</f>
        <v>52.879999999999995</v>
      </c>
      <c r="AR238" s="37">
        <f>IF(AND(Weekly[[#This Row],[V Odds &lt;]]="",Weekly[[#This Row],[H Odds &lt;]]=""),AR237,IF(AND(Weekly[[#This Row],[H Odds &lt;]]&lt;&gt;"",Weekly[[#This Row],[RFC_P]]=TRUE,Weekly[[#This Row],[Actual]]=TRUE),AR237+Weekly[[#This Row],[H Odds &lt;]]-1,IF(AND(Weekly[[#This Row],[V Odds &lt;]]&lt;&gt;"",Weekly[[#This Row],[RFC_P]]=FALSE,Weekly[[#This Row],[Actual]]=FALSE),AR237+Weekly[[#This Row],[V Odds &lt;]]-1,IF(AND(Weekly[[#This Row],[V Odds &lt;]]&lt;&gt;"",Weekly[[#This Row],[RFC_P]]=FALSE,Weekly[[#This Row],[Actual]]=TRUE),AR237-1,IF(AND(Weekly[[#This Row],[H Odds &lt;]]&lt;&gt;"",Weekly[[#This Row],[RFC_P]]=TRUE,Weekly[[#This Row],[Actual]]=FALSE),AR237-1,AR237)))))</f>
        <v>48.14</v>
      </c>
      <c r="AS238" s="37">
        <f>IF(AND(Weekly[[#This Row],[V Odds &lt;]]="",Weekly[[#This Row],[H Odds &lt;]]=""),AS237,IF(AND(Weekly[[#This Row],[H Odds &lt;]]&lt;&gt;"",Weekly[[#This Row],[GBC_P]]=TRUE,Weekly[[#This Row],[Actual]]=TRUE),AS237+Weekly[[#This Row],[H Odds &lt;]]-1,IF(AND(Weekly[[#This Row],[V Odds &lt;]]&lt;&gt;"",Weekly[[#This Row],[GBC_P]]=FALSE,Weekly[[#This Row],[Actual]]=FALSE),AS237+Weekly[[#This Row],[V Odds &lt;]]-1,IF(AND(Weekly[[#This Row],[V Odds &lt;]]&lt;&gt;"",Weekly[[#This Row],[GBC_P]]=FALSE,Weekly[[#This Row],[Actual]]=TRUE),AS237-1,IF(AND(Weekly[[#This Row],[H Odds &lt;]]&lt;&gt;"",Weekly[[#This Row],[GBC_P]]=TRUE,Weekly[[#This Row],[Actual]]=FALSE),AS237-1,AS237)))))</f>
        <v>47.58</v>
      </c>
      <c r="AT238" s="37">
        <f>IF(AND(Weekly[[#This Row],[V Odds &lt;]]="",Weekly[[#This Row],[H Odds &lt;]]=""),AT237,IF(AND(Weekly[[#This Row],[H Odds &lt;]]&lt;&gt;"",Weekly[[#This Row],[HGBC_P]]=TRUE,Weekly[[#This Row],[Actual]]=TRUE),AT237+Weekly[[#This Row],[H Odds &lt;]]-1,IF(AND(Weekly[[#This Row],[V Odds &lt;]]&lt;&gt;"",Weekly[[#This Row],[HGBC_P]]=FALSE,Weekly[[#This Row],[Actual]]=FALSE),AT237+Weekly[[#This Row],[V Odds &lt;]]-1,IF(AND(Weekly[[#This Row],[V Odds &lt;]]&lt;&gt;"",Weekly[[#This Row],[HGBC_P]]=FALSE,Weekly[[#This Row],[Actual]]=TRUE),AT237-1,IF(AND(Weekly[[#This Row],[H Odds &lt;]]&lt;&gt;"",Weekly[[#This Row],[HGBC_P]]=TRUE,Weekly[[#This Row],[Actual]]=FALSE),AT237-1,AT237)))))</f>
        <v>48.209999999999994</v>
      </c>
      <c r="AU238" s="37">
        <f>IF(AND(Weekly[[#This Row],[V Odds &lt;]]="",Weekly[[#This Row],[H Odds &lt;]]=""),AU237,IF(AND(Weekly[[#This Row],[H Odds &lt;]]&lt;&gt;"",Weekly[[#This Row],[XGB_P]]=TRUE,Weekly[[#This Row],[Actual]]=TRUE),AU237+Weekly[[#This Row],[H Odds &lt;]]-1,IF(AND(Weekly[[#This Row],[V Odds &lt;]]&lt;&gt;"",Weekly[[#This Row],[XGB_P]]=FALSE,Weekly[[#This Row],[Actual]]=FALSE),AU237+Weekly[[#This Row],[V Odds &lt;]]-1,IF(AND(Weekly[[#This Row],[V Odds &lt;]]&lt;&gt;"",Weekly[[#This Row],[XGB_P]]=FALSE,Weekly[[#This Row],[Actual]]=TRUE),AU237-1,IF(AND(Weekly[[#This Row],[H Odds &lt;]]&lt;&gt;"",Weekly[[#This Row],[XGB_P]]=TRUE,Weekly[[#This Row],[Actual]]=FALSE),AU237-1,AU237)))))</f>
        <v>54.510000000000005</v>
      </c>
      <c r="AV238" s="37">
        <f>IF(AND(Weekly[[#This Row],[V Odds &lt;]]="",Weekly[[#This Row],[H Odds &lt;]]=""),AV237,IF(AND(Weekly[[#This Row],[H Odds &lt;]]&lt;&gt;"",Weekly[[#This Row],[QDA_P]]=TRUE,Weekly[[#This Row],[Actual]]=TRUE),AV237+Weekly[[#This Row],[H Odds &lt;]]-1,IF(AND(Weekly[[#This Row],[V Odds &lt;]]&lt;&gt;"",Weekly[[#This Row],[QDA_P]]=FALSE,Weekly[[#This Row],[Actual]]=FALSE),AV237+Weekly[[#This Row],[V Odds &lt;]]-1,IF(AND(Weekly[[#This Row],[V Odds &lt;]]&lt;&gt;"",Weekly[[#This Row],[QDA_P]]=FALSE,Weekly[[#This Row],[Actual]]=TRUE),AV237-1,IF(AND(Weekly[[#This Row],[H Odds &lt;]]&lt;&gt;"",Weekly[[#This Row],[QDA_P]]=TRUE,Weekly[[#This Row],[Actual]]=FALSE),AV237-1,AV237)))))</f>
        <v>48.949999999999989</v>
      </c>
      <c r="AW238" s="37">
        <f>IF(AND(Weekly[[#This Row],[H Odds &lt;]]="",Weekly[[#This Row],[V Odds &lt;]]=""),AW237,IF(AND(Weekly[[#This Row],[KNC_P]]=Weekly[[#This Row],[Actual]],Weekly[[#This Row],[KNC_P]]=TRUE),AW237+Weekly[[#This Row],[BF H Odds]]-1,IF(AND(Weekly[[#This Row],[KNC_P]]=Weekly[[#This Row],[Actual]],Weekly[[#This Row],[KNC_P]]=FALSE),AW237+Weekly[[#This Row],[BF V Odds]]-1,AW237-1)))</f>
        <v>45.870000000000005</v>
      </c>
      <c r="AX238" s="37">
        <f>IF(AND(Weekly[[#This Row],[V Odds &lt;]]="",Weekly[[#This Row],[H Odds &lt;]]=""),AX237,IF(AND(Weekly[[#This Row],[V Odds &lt;]]&lt;&gt;"",Weekly[[#This Row],[FALSES]]&gt;0,Weekly[[#This Row],[Actual]]=FALSE),AX237+Weekly[[#This Row],[V Odds &lt;]]-1,IF(AND(Weekly[[#This Row],[H Odds &lt;]]&lt;&gt;"",Weekly[[#This Row],[TRUES]]&gt;0,Weekly[[#This Row],[Actual]]=TRUE),AX237+Weekly[[#This Row],[H Odds &lt;]]-1,IF(AND(Weekly[[#This Row],[V Odds &lt;]]&lt;&gt;"",Weekly[[#This Row],[FALSES]]=0),AX237,IF(AND(Weekly[[#This Row],[H Odds &lt;]]&lt;&gt;"",Weekly[[#This Row],[TRUES]]=0),AX237,AX237-1)))))</f>
        <v>74.599999999999994</v>
      </c>
      <c r="AY238" s="37">
        <f>IF(AND(Weekly[[#This Row],[V Odds &lt;]]="",Weekly[[#This Row],[H Odds &lt;]]=""),AY237,IF(AND(Weekly[[#This Row],[V Odds &lt;]]&lt;&gt;"",Weekly[[#This Row],[FALSES]]&gt;0,Weekly[[#This Row],[Actual]]=FALSE),AY237+((Weekly[[#This Row],[V Odds &lt;]]-1)*0.92),IF(AND(Weekly[[#This Row],[H Odds &lt;]]&lt;&gt;"",Weekly[[#This Row],[TRUES]]&gt;0,Weekly[[#This Row],[Actual]]=TRUE),AY237+((Weekly[[#This Row],[H Odds &lt;]]-1)*0.92),IF(AND(Weekly[[#This Row],[V Odds &lt;]]&lt;&gt;"",Weekly[[#This Row],[FALSES]]=0),AY237,IF(AND(Weekly[[#This Row],[H Odds &lt;]]&lt;&gt;"",Weekly[[#This Row],[TRUES]]=0),AY237,AY237-1)))))</f>
        <v>69.27200000000002</v>
      </c>
      <c r="AZ238" s="37">
        <f>IF(AND(Weekly[[#This Row],[V Odds &lt;]]="",Weekly[[#This Row],[H Odds &lt;]]=""),AZ237,IF(AND(Weekly[[#This Row],[V Odds &lt;]]&lt;&gt;"",Weekly[[#This Row],[Actual]]=FALSE),AZ237+Weekly[[#This Row],[V Odds &lt;]]-1,IF(AND(Weekly[[#This Row],[H Odds &lt;]]&lt;&gt;"",Weekly[[#This Row],[Actual]]=TRUE),AZ237+Weekly[[#This Row],[H Odds &lt;]]-1,AZ237-1)))</f>
        <v>69.569999999999993</v>
      </c>
      <c r="BA238" s="38">
        <f>IF(Weekly[[#This Row],[H Odds &lt;]]="",BA237,IF(AND(Weekly[[#This Row],[H Odds &lt;]]&lt;&gt;"",Weekly[[#This Row],[SVC_P]]=TRUE,Weekly[[#This Row],[Actual]]=TRUE),BA237+Weekly[[#This Row],[H Odds &lt;]]-1,IF(AND(Weekly[[#This Row],[H Odds &lt;]]&lt;&gt;"",Weekly[[#This Row],[SVC_P]]=TRUE,Weekly[[#This Row],[Actual]]=FALSE),BA237-1,BA237)))</f>
        <v>64.789999999999992</v>
      </c>
      <c r="BB238" s="38">
        <f>IF(Weekly[[#This Row],[H Odds &lt;]]="",BB237,IF(AND(Weekly[[#This Row],[H Odds &lt;]]&lt;&gt;"",Weekly[[#This Row],[ADBC_P]]=TRUE,Weekly[[#This Row],[Actual]]=TRUE),BB237+Weekly[[#This Row],[H Odds &lt;]]-1,IF(AND(Weekly[[#This Row],[H Odds &lt;]]&lt;&gt;"",Weekly[[#This Row],[ADBC_P]]=TRUE,Weekly[[#This Row],[Actual]]=FALSE),BB237-1,BB237)))</f>
        <v>46.559999999999995</v>
      </c>
      <c r="BC238" s="38">
        <f>IF(Weekly[[#This Row],[H Odds &lt;]]="",BC237,IF(AND(Weekly[[#This Row],[H Odds &lt;]]&lt;&gt;"",Weekly[[#This Row],[RFC_P]]=TRUE,Weekly[[#This Row],[Actual]]=TRUE),BC237+Weekly[[#This Row],[H Odds &lt;]]-1,IF(AND(Weekly[[#This Row],[H Odds &lt;]]&lt;&gt;"",Weekly[[#This Row],[RFC_P]]=TRUE,Weekly[[#This Row],[Actual]]=FALSE),BC237-1,BC237)))</f>
        <v>45.309999999999995</v>
      </c>
      <c r="BD238" s="38">
        <f>IF(Weekly[[#This Row],[H Odds &lt;]]="",BD237,IF(AND(Weekly[[#This Row],[H Odds &lt;]]&lt;&gt;"",Weekly[[#This Row],[GBC_P]]=TRUE,Weekly[[#This Row],[Actual]]=TRUE),BD237+Weekly[[#This Row],[H Odds &lt;]]-1,IF(AND(Weekly[[#This Row],[H Odds &lt;]]&lt;&gt;"",Weekly[[#This Row],[GBC_P]]=TRUE,Weekly[[#This Row],[Actual]]=FALSE),BD237-1,BD237)))</f>
        <v>46.26</v>
      </c>
      <c r="BE238" s="38">
        <f>IF(Weekly[[#This Row],[H Odds &lt;]]="",BE237,IF(AND(Weekly[[#This Row],[H Odds &lt;]]&lt;&gt;"",Weekly[[#This Row],[HGBC_P]]=TRUE,Weekly[[#This Row],[Actual]]=TRUE),BE237+Weekly[[#This Row],[H Odds &lt;]]-1,IF(AND(Weekly[[#This Row],[H Odds &lt;]]&lt;&gt;"",Weekly[[#This Row],[HGBC_P]]=TRUE,Weekly[[#This Row],[Actual]]=FALSE),BE237-1,BE237)))</f>
        <v>49.609999999999992</v>
      </c>
      <c r="BF238" s="38">
        <f>IF(Weekly[[#This Row],[H Odds &lt;]]="",BF237,IF(AND(Weekly[[#This Row],[H Odds &lt;]]&lt;&gt;"",Weekly[[#This Row],[XGB_P]]=TRUE,Weekly[[#This Row],[Actual]]=TRUE),BF237+Weekly[[#This Row],[H Odds &lt;]]-1,IF(AND(Weekly[[#This Row],[H Odds &lt;]]&lt;&gt;"",Weekly[[#This Row],[XGB_P]]=TRUE,Weekly[[#This Row],[Actual]]=FALSE),BF237-1,BF237)))</f>
        <v>52.78</v>
      </c>
      <c r="BG238" s="38">
        <f>IF(Weekly[[#This Row],[H Odds &lt;]]="",BG237,IF(AND(Weekly[[#This Row],[H Odds &lt;]]&lt;&gt;"",Weekly[[#This Row],[QDA_P]]=TRUE,Weekly[[#This Row],[Actual]]=TRUE),BG237+Weekly[[#This Row],[H Odds &lt;]]-1,IF(AND(Weekly[[#This Row],[H Odds &lt;]]&lt;&gt;"",Weekly[[#This Row],[QDA_P]]=TRUE,Weekly[[#This Row],[Actual]]=FALSE),BG237-1,BG237)))</f>
        <v>45.279999999999994</v>
      </c>
      <c r="BH238" s="38">
        <f>IF(Weekly[[#This Row],[H Odds &lt;]]="",BH237,IF(AND(Weekly[[#This Row],[H Odds &lt;]]&lt;&gt;"",Weekly[[#This Row],[KNC_P]]=TRUE,Weekly[[#This Row],[Actual]]=TRUE),BH237+Weekly[[#This Row],[H Odds &lt;]]-1,IF(AND(Weekly[[#This Row],[H Odds &lt;]]&lt;&gt;"",Weekly[[#This Row],[KNC_P]]=TRUE,Weekly[[#This Row],[Actual]]=FALSE),BH237-1,BH237)))</f>
        <v>43.599999999999994</v>
      </c>
      <c r="BI238" s="38">
        <f>IF(Weekly[[#This Row],[H Odds &lt;]]="",BI237,IF(AND(Weekly[[#This Row],[H Odds &lt;]]&lt;&gt;"",Weekly[[#This Row],[TRUES]]&gt;0,Weekly[[#This Row],[Actual]]=TRUE),BI237+Weekly[[#This Row],[H Odds &lt;]]-1,IF(AND(Weekly[[#This Row],[H Odds &lt;]]&lt;&gt;"",Weekly[[#This Row],[TRUES]]=0),BI237,BI237-1)))</f>
        <v>64.789999999999992</v>
      </c>
      <c r="BJ238" s="38">
        <f>IF(Weekly[[#This Row],[H Odds &lt;]]="",BJ237,IF(AND(Weekly[[#This Row],[H Odds &lt;]]&lt;&gt;"",Weekly[[#This Row],[Actual]]=TRUE),BJ237+Weekly[[#This Row],[H Odds &lt;]]-1,IF(AND(Weekly[[#This Row],[H Odds &lt;]]&lt;&gt;"",Weekly[[#This Row],[Actual]]=FALSE),BJ237-1,BJ237)))</f>
        <v>63.789999999999992</v>
      </c>
      <c r="BK238" s="58">
        <f>IF(AND(Weekly[[#This Row],[TRUES]]&gt;4,Weekly[[#This Row],[Actual]]=TRUE),BK237+Weekly[[#This Row],[BF H Odds]]-1,IF(AND(Weekly[[#This Row],[FALSES]]&gt;4,Weekly[[#This Row],[Actual]]=FALSE),BK237+Weekly[[#This Row],[BF V Odds]]-1,IF(AND(Weekly[[#This Row],[TRUES]]&gt;4,Weekly[[#This Row],[Actual]]=FALSE),BK237-1,IF(AND(Weekly[[#This Row],[FALSES]]&gt;4,Weekly[[#This Row],[Actual]]=TRUE),BK237-1,BK237))))</f>
        <v>31.60000000000003</v>
      </c>
      <c r="BL238" s="58">
        <f>IF(AND(Weekly[[#This Row],[TRUES]]&gt;5,Weekly[[#This Row],[Actual]]=TRUE),BL237+Weekly[[#This Row],[BF H Odds]]-1,IF(AND(Weekly[[#This Row],[FALSES]]&gt;5,Weekly[[#This Row],[Actual]]=FALSE),BL237+Weekly[[#This Row],[BF V Odds]]-1,IF(AND(Weekly[[#This Row],[TRUES]]&gt;5,Weekly[[#This Row],[Actual]]=FALSE),BL237-1,IF(AND(Weekly[[#This Row],[FALSES]]&gt;5,Weekly[[#This Row],[Actual]]=TRUE),BL237-1,BL237))))</f>
        <v>39.490000000000023</v>
      </c>
      <c r="BM238" s="58">
        <f>IF(AND(Weekly[[#This Row],[TRUES]]&gt;6,Weekly[[#This Row],[Actual]]=TRUE),BM237+Weekly[[#This Row],[BF H Odds]]-1,IF(AND(Weekly[[#This Row],[FALSES]]&gt;6,Weekly[[#This Row],[Actual]]=FALSE),BM237+Weekly[[#This Row],[BF V Odds]]-1,IF(AND(Weekly[[#This Row],[TRUES]]&gt;6,Weekly[[#This Row],[Actual]]=FALSE),BM237-1,IF(AND(Weekly[[#This Row],[FALSES]]&gt;6,Weekly[[#This Row],[Actual]]=TRUE),BM237-1,BM237))))</f>
        <v>48.300000000000011</v>
      </c>
    </row>
    <row r="239" spans="1:65" x14ac:dyDescent="0.25">
      <c r="A239" s="34"/>
      <c r="B239" s="10">
        <v>44272</v>
      </c>
      <c r="C239" s="33" t="s">
        <v>16</v>
      </c>
      <c r="D239" s="15" t="s">
        <v>18</v>
      </c>
      <c r="E239" t="b">
        <v>1</v>
      </c>
      <c r="F239" t="b">
        <v>0</v>
      </c>
      <c r="G239" t="b">
        <v>0</v>
      </c>
      <c r="H239" t="b">
        <v>1</v>
      </c>
      <c r="I239" t="b">
        <v>0</v>
      </c>
      <c r="J239" t="b">
        <v>1</v>
      </c>
      <c r="K239" t="b">
        <v>0</v>
      </c>
      <c r="L239" t="b">
        <v>0</v>
      </c>
      <c r="O239" t="str">
        <f>IF(Weekly[[#This Row],[H/V]]="H",Weekly[[#This Row],[BF H Odds]],IF(Weekly[[#This Row],[H/V]]="V",Weekly[[#This Row],[BF V Odds]],""))</f>
        <v/>
      </c>
      <c r="P239" t="b">
        <v>1</v>
      </c>
      <c r="R239" s="35">
        <f>IFERROR(IF(Weekly[[#This Row],[Won Bet?]]="yes",R238+(Weekly[[#This Row],[BF Odds]]*Weekly[[#This Row],[BF Stake]])-Weekly[[#This Row],[BF Stake]],R238-Weekly[[#This Row],[BF Stake]]),R238)</f>
        <v>190.15</v>
      </c>
      <c r="S239" s="9">
        <f>IFERROR(IF(Weekly[[#This Row],[Won Bet?]]="yes",S238+(((Weekly[[#This Row],[BF Odds]]*Weekly[[#This Row],[BF Stake]])-Weekly[[#This Row],[BF Stake]])*0.95),S238-Weekly[[#This Row],[BF Stake]]),S238)</f>
        <v>183.14250000000004</v>
      </c>
      <c r="T239" s="13">
        <v>1.74</v>
      </c>
      <c r="U239" s="13">
        <v>2.2200000000000002</v>
      </c>
      <c r="V239" s="24">
        <f>IF(Weekly[[#This Row],[Actual]]="","",IF(AND(Weekly[[#This Row],[SVC_P]]=Weekly[[#This Row],[Actual]],Weekly[[#This Row],[SVC_P]]=TRUE),V238+Weekly[[#This Row],[BF H Odds]]-1,IF(AND(Weekly[[#This Row],[SVC_P]]=Weekly[[#This Row],[Actual]],Weekly[[#This Row],[SVC_P]]=FALSE),V238+Weekly[[#This Row],[BF V Odds]]-1,V238-1)))</f>
        <v>70.180000000000021</v>
      </c>
      <c r="W239" s="24">
        <f>IF(Weekly[[#This Row],[Actual]]="","",IF(AND(Weekly[[#This Row],[SVC_P]]=FALSE,Weekly[[#This Row],[Actual]]=TRUE),W238+Weekly[[#This Row],[BF H Odds]]-1,IF(AND(Weekly[[#This Row],[SVC_P]]=TRUE,Weekly[[#This Row],[Actual]]=FALSE,),W238+Weekly[[#This Row],[BF V Odds]]-1,W238-1)))</f>
        <v>-186.3</v>
      </c>
      <c r="X239" s="24">
        <f>IF(Weekly[[#This Row],[Actual]]="","",IF(AND(Weekly[[#This Row],[ADBC_P]]=Weekly[[#This Row],[Actual]],Weekly[[#This Row],[ADBC_P]]=TRUE),X238+Weekly[[#This Row],[BF H Odds]]-1,IF(AND(Weekly[[#This Row],[ADBC_P]]=Weekly[[#This Row],[Actual]],Weekly[[#This Row],[ADBC_P]]=FALSE),X238+Weekly[[#This Row],[BF V Odds]]-1,X238-1)))</f>
        <v>40.130000000000024</v>
      </c>
      <c r="Y239" s="24">
        <f>IF(Weekly[[#This Row],[Actual]]="","",IF(AND(Weekly[[#This Row],[ADBC_P]]=FALSE,Weekly[[#This Row],[Actual]]=TRUE),Y238+Weekly[[#This Row],[BF H Odds]]-1,IF(AND(Weekly[[#This Row],[ADBC_P]]=TRUE,Weekly[[#This Row],[Actual]]=FALSE),Y238+Weekly[[#This Row],[BF V Odds]]-1,Y238-1)))</f>
        <v>36.389999999999993</v>
      </c>
      <c r="Z239" s="24">
        <f>IF(Weekly[[#This Row],[Actual]]="","",IF(AND(Weekly[[#This Row],[RFC_P]]=Weekly[[#This Row],[Actual]],Weekly[[#This Row],[RFC_P]]=TRUE),Z238+Weekly[[#This Row],[BF H Odds]]-1,IF(AND(Weekly[[#This Row],[RFC_P]]=Weekly[[#This Row],[Actual]],Weekly[[#This Row],[RFC_P]]=FALSE),Z238+Weekly[[#This Row],[BF V Odds]]-1,Z238-1)))</f>
        <v>28.430000000000035</v>
      </c>
      <c r="AA239" s="24">
        <f>IF(Weekly[[#This Row],[Actual]]="","",IF(AND(Weekly[[#This Row],[RFC_P]]=FALSE,Weekly[[#This Row],[Actual]]=TRUE),AA238+Weekly[[#This Row],[BF H Odds]]-1,IF(AND(Weekly[[#This Row],[RFC_P]]=TRUE,Weekly[[#This Row],[Actual]]=FALSE),AA238+Weekly[[#This Row],[BF V Odds]]-1,AA238-1)))</f>
        <v>48.089999999999989</v>
      </c>
      <c r="AB239" s="24">
        <f>IF(Weekly[[#This Row],[Actual]]="","",IF(AND(Weekly[[#This Row],[GBC_P]]=Weekly[[#This Row],[Actual]],Weekly[[#This Row],[GBC_P]]=TRUE),AB238+Weekly[[#This Row],[BF H Odds]]-1,IF(AND(Weekly[[#This Row],[GBC_P]]=Weekly[[#This Row],[Actual]],Weekly[[#This Row],[GBC_P]]=FALSE),AB238+Weekly[[#This Row],[BF V Odds]]-1,AB238-1)))</f>
        <v>29.710000000000008</v>
      </c>
      <c r="AC239" s="24">
        <f>IF(Weekly[[#This Row],[Actual]]="","",IF(AND(Weekly[[#This Row],[GBC_P]]=FALSE,Weekly[[#This Row],[Actual]]=TRUE),AC238+Weekly[[#This Row],[BF H Odds]]-1,IF(AND(Weekly[[#This Row],[GBC_P]]=TRUE,Weekly[[#This Row],[Actual]]=FALSE),AC238+Weekly[[#This Row],[BF V Odds]]-1,AC238-1)))</f>
        <v>46.809999999999995</v>
      </c>
      <c r="AD239" s="24">
        <f>IF(Weekly[[#This Row],[Actual]]="","",IF(AND(Weekly[[#This Row],[HGBC_P]]=Weekly[[#This Row],[Actual]],Weekly[[#This Row],[HGBC_P]]=TRUE),AD238+Weekly[[#This Row],[BF H Odds]]-1,IF(AND(Weekly[[#This Row],[HGBC_P]]=Weekly[[#This Row],[Actual]],Weekly[[#This Row],[HGBC_P]]=FALSE),AD238+Weekly[[#This Row],[BF V Odds]]-1,AD238-1)))</f>
        <v>28.570000000000043</v>
      </c>
      <c r="AE239" s="24">
        <f>IF(Weekly[[#This Row],[Actual]]="","",IF(AND(Weekly[[#This Row],[HGBC_P]]=FALSE,Weekly[[#This Row],[Actual]]=TRUE),AE238+Weekly[[#This Row],[BF H Odds]]-1,IF(AND(Weekly[[#This Row],[HGBC_P]]=TRUE,Weekly[[#This Row],[Actual]]=FALSE),AE238+Weekly[[#This Row],[BF V Odds]]-1,AE238-1)))</f>
        <v>47.949999999999996</v>
      </c>
      <c r="AF239" s="24">
        <f>IF(Weekly[[#This Row],[Actual]]="","",IF(AND(Weekly[[#This Row],[XGB_P]]=Weekly[[#This Row],[Actual]],Weekly[[#This Row],[XGB_P]]=TRUE),AF238+Weekly[[#This Row],[BF H Odds]]-1,IF(AND(Weekly[[#This Row],[XGB_P]]=Weekly[[#This Row],[Actual]],Weekly[[#This Row],[XGB_P]]=FALSE),AF238+Weekly[[#This Row],[BF V Odds]]-1,AF238-1)))</f>
        <v>45.380000000000024</v>
      </c>
      <c r="AG239" s="24">
        <f>IF(Weekly[[#This Row],[Actual]]="","",IF(AND(Weekly[[#This Row],[XGB_P]]=FALSE,Weekly[[#This Row],[Actual]]=TRUE),AG238+Weekly[[#This Row],[BF H Odds]]-1,IF(AND(Weekly[[#This Row],[XGB_P]]=TRUE,Weekly[[#This Row],[Actual]]=FALSE),AG238+Weekly[[#This Row],[BF V Odds]]-1,AG238-1)))</f>
        <v>31.139999999999993</v>
      </c>
      <c r="AH239" s="24">
        <f>IF(Weekly[[#This Row],[Actual]]="","",IF(AND(Weekly[[#This Row],[QDA_P]]=Weekly[[#This Row],[Actual]],Weekly[[#This Row],[QDA_P]]=TRUE),AH238+Weekly[[#This Row],[BF H Odds]]-1,IF(AND(Weekly[[#This Row],[QDA_P]]=Weekly[[#This Row],[Actual]],Weekly[[#This Row],[QDA_P]]=FALSE),AH238+Weekly[[#This Row],[BF V Odds]]-1,AH238-1)))</f>
        <v>15.240000000000009</v>
      </c>
      <c r="AI239" s="24">
        <f>IF(Weekly[[#This Row],[Actual]]="","",IF(AND(Weekly[[#This Row],[QDA_P]]=FALSE,Weekly[[#This Row],[Actual]]=TRUE),AI238+Weekly[[#This Row],[BF H Odds]]-1,IF(AND(Weekly[[#This Row],[QDA_P]]=TRUE,Weekly[[#This Row],[Actual]]=FALSE),AI238+Weekly[[#This Row],[BF V Odds]]-1,AI238-1)))</f>
        <v>61.279999999999987</v>
      </c>
      <c r="AJ239" s="24">
        <f>IF(Weekly[[#This Row],[Actual]]="","",IF(AND(Weekly[[#This Row],[KNC_P]]=FALSE,Weekly[[#This Row],[Actual]]=TRUE),AJ238+Weekly[[#This Row],[BF H Odds]]-1,IF(AND(Weekly[[#This Row],[KNC_P]]=TRUE,Weekly[[#This Row],[Actual]]=FALSE),AJ238+Weekly[[#This Row],[BF V Odds]]-1,AJ238-1)))</f>
        <v>39.329999999999991</v>
      </c>
      <c r="AK239" s="24">
        <f>IF(Weekly[[#This Row],[Actual]]="","",IF(AND(Weekly[[#This Row],[KNC_P]]=FALSE,Weekly[[#This Row],[Actual]]=TRUE),AK238+Weekly[[#This Row],[BF H Odds]]-1,IF(AND(Weekly[[#This Row],[KNC_P]]=TRUE,Weekly[[#This Row],[Actual]]=FALSE),AK238+Weekly[[#This Row],[BF V Odds]]-1,AK238-1)))</f>
        <v>38.229999999999976</v>
      </c>
      <c r="AL239" s="30">
        <f>IF(Weekly[[#This Row],[Actual]]="","",COUNTIF(Weekly[[#This Row],[SVC_P]:[QDA_P]],TRUE))</f>
        <v>3</v>
      </c>
      <c r="AM239" s="30">
        <f>IF(Weekly[[#This Row],[Actual]]="","",COUNTIF(Weekly[[#This Row],[SVC_P]:[QDA_P]],FALSE))</f>
        <v>4</v>
      </c>
      <c r="AN239" s="36" t="str">
        <f>IF(AND(Weekly[[#This Row],[BF V Odds]]&gt;$BO$6,Weekly[[#This Row],[BF V Odds]] &lt; $BO$7),Weekly[[#This Row],[BF V Odds]],"")</f>
        <v/>
      </c>
      <c r="AO239" s="36" t="str">
        <f>IF(AND(Weekly[[#This Row],[BF H Odds]]&gt;$BO$6, Weekly[[#This Row],[BF H Odds]] &lt; $BO$7),Weekly[[#This Row],[BF H Odds]],"")</f>
        <v/>
      </c>
      <c r="AP239" s="37">
        <f>IF(AND(Weekly[[#This Row],[V Odds &lt;]]="",Weekly[[#This Row],[H Odds &lt;]]=""),AP238,IF(AND(Weekly[[#This Row],[H Odds &lt;]]&lt;&gt;"",Weekly[[#This Row],[SVC_P]]=TRUE,Weekly[[#This Row],[Actual]]=TRUE),AP238+Weekly[[#This Row],[H Odds &lt;]]-1,IF(AND(Weekly[[#This Row],[V Odds &lt;]]&lt;&gt;"",Weekly[[#This Row],[SVC_P]]=FALSE,Weekly[[#This Row],[Actual]]=FALSE),AP238+Weekly[[#This Row],[V Odds &lt;]]-1,IF(AND(Weekly[[#This Row],[V Odds &lt;]]&lt;&gt;"",Weekly[[#This Row],[SVC_P]]=FALSE,Weekly[[#This Row],[Actual]]=TRUE),AP238-1,IF(AND(Weekly[[#This Row],[H Odds &lt;]]&lt;&gt;"",Weekly[[#This Row],[SVC_P]]=TRUE,Weekly[[#This Row],[Actual]]=FALSE),AP238-1,AP238)))))</f>
        <v>69.830000000000013</v>
      </c>
      <c r="AQ239" s="37">
        <f>IF(AND(Weekly[[#This Row],[V Odds &lt;]]="",Weekly[[#This Row],[H Odds &lt;]]=""),AQ238,IF(AND(Weekly[[#This Row],[H Odds &lt;]]&lt;&gt;"",Weekly[[#This Row],[ADBC_P]]=TRUE,Weekly[[#This Row],[Actual]]=TRUE),AQ238+Weekly[[#This Row],[H Odds &lt;]]-1,IF(AND(Weekly[[#This Row],[V Odds &lt;]]&lt;&gt;"",Weekly[[#This Row],[ADBC_P]]=FALSE,Weekly[[#This Row],[Actual]]=FALSE),AQ238+Weekly[[#This Row],[V Odds &lt;]]-1,IF(AND(Weekly[[#This Row],[V Odds &lt;]]&lt;&gt;"",Weekly[[#This Row],[ADBC_P]]=FALSE,Weekly[[#This Row],[Actual]]=TRUE),AQ238-1,IF(AND(Weekly[[#This Row],[H Odds &lt;]]&lt;&gt;"",Weekly[[#This Row],[ADBC_P]]=TRUE,Weekly[[#This Row],[Actual]]=FALSE),AQ238-1,AQ238)))))</f>
        <v>52.879999999999995</v>
      </c>
      <c r="AR239" s="37">
        <f>IF(AND(Weekly[[#This Row],[V Odds &lt;]]="",Weekly[[#This Row],[H Odds &lt;]]=""),AR238,IF(AND(Weekly[[#This Row],[H Odds &lt;]]&lt;&gt;"",Weekly[[#This Row],[RFC_P]]=TRUE,Weekly[[#This Row],[Actual]]=TRUE),AR238+Weekly[[#This Row],[H Odds &lt;]]-1,IF(AND(Weekly[[#This Row],[V Odds &lt;]]&lt;&gt;"",Weekly[[#This Row],[RFC_P]]=FALSE,Weekly[[#This Row],[Actual]]=FALSE),AR238+Weekly[[#This Row],[V Odds &lt;]]-1,IF(AND(Weekly[[#This Row],[V Odds &lt;]]&lt;&gt;"",Weekly[[#This Row],[RFC_P]]=FALSE,Weekly[[#This Row],[Actual]]=TRUE),AR238-1,IF(AND(Weekly[[#This Row],[H Odds &lt;]]&lt;&gt;"",Weekly[[#This Row],[RFC_P]]=TRUE,Weekly[[#This Row],[Actual]]=FALSE),AR238-1,AR238)))))</f>
        <v>48.14</v>
      </c>
      <c r="AS239" s="37">
        <f>IF(AND(Weekly[[#This Row],[V Odds &lt;]]="",Weekly[[#This Row],[H Odds &lt;]]=""),AS238,IF(AND(Weekly[[#This Row],[H Odds &lt;]]&lt;&gt;"",Weekly[[#This Row],[GBC_P]]=TRUE,Weekly[[#This Row],[Actual]]=TRUE),AS238+Weekly[[#This Row],[H Odds &lt;]]-1,IF(AND(Weekly[[#This Row],[V Odds &lt;]]&lt;&gt;"",Weekly[[#This Row],[GBC_P]]=FALSE,Weekly[[#This Row],[Actual]]=FALSE),AS238+Weekly[[#This Row],[V Odds &lt;]]-1,IF(AND(Weekly[[#This Row],[V Odds &lt;]]&lt;&gt;"",Weekly[[#This Row],[GBC_P]]=FALSE,Weekly[[#This Row],[Actual]]=TRUE),AS238-1,IF(AND(Weekly[[#This Row],[H Odds &lt;]]&lt;&gt;"",Weekly[[#This Row],[GBC_P]]=TRUE,Weekly[[#This Row],[Actual]]=FALSE),AS238-1,AS238)))))</f>
        <v>47.58</v>
      </c>
      <c r="AT239" s="37">
        <f>IF(AND(Weekly[[#This Row],[V Odds &lt;]]="",Weekly[[#This Row],[H Odds &lt;]]=""),AT238,IF(AND(Weekly[[#This Row],[H Odds &lt;]]&lt;&gt;"",Weekly[[#This Row],[HGBC_P]]=TRUE,Weekly[[#This Row],[Actual]]=TRUE),AT238+Weekly[[#This Row],[H Odds &lt;]]-1,IF(AND(Weekly[[#This Row],[V Odds &lt;]]&lt;&gt;"",Weekly[[#This Row],[HGBC_P]]=FALSE,Weekly[[#This Row],[Actual]]=FALSE),AT238+Weekly[[#This Row],[V Odds &lt;]]-1,IF(AND(Weekly[[#This Row],[V Odds &lt;]]&lt;&gt;"",Weekly[[#This Row],[HGBC_P]]=FALSE,Weekly[[#This Row],[Actual]]=TRUE),AT238-1,IF(AND(Weekly[[#This Row],[H Odds &lt;]]&lt;&gt;"",Weekly[[#This Row],[HGBC_P]]=TRUE,Weekly[[#This Row],[Actual]]=FALSE),AT238-1,AT238)))))</f>
        <v>48.209999999999994</v>
      </c>
      <c r="AU239" s="37">
        <f>IF(AND(Weekly[[#This Row],[V Odds &lt;]]="",Weekly[[#This Row],[H Odds &lt;]]=""),AU238,IF(AND(Weekly[[#This Row],[H Odds &lt;]]&lt;&gt;"",Weekly[[#This Row],[XGB_P]]=TRUE,Weekly[[#This Row],[Actual]]=TRUE),AU238+Weekly[[#This Row],[H Odds &lt;]]-1,IF(AND(Weekly[[#This Row],[V Odds &lt;]]&lt;&gt;"",Weekly[[#This Row],[XGB_P]]=FALSE,Weekly[[#This Row],[Actual]]=FALSE),AU238+Weekly[[#This Row],[V Odds &lt;]]-1,IF(AND(Weekly[[#This Row],[V Odds &lt;]]&lt;&gt;"",Weekly[[#This Row],[XGB_P]]=FALSE,Weekly[[#This Row],[Actual]]=TRUE),AU238-1,IF(AND(Weekly[[#This Row],[H Odds &lt;]]&lt;&gt;"",Weekly[[#This Row],[XGB_P]]=TRUE,Weekly[[#This Row],[Actual]]=FALSE),AU238-1,AU238)))))</f>
        <v>54.510000000000005</v>
      </c>
      <c r="AV239" s="37">
        <f>IF(AND(Weekly[[#This Row],[V Odds &lt;]]="",Weekly[[#This Row],[H Odds &lt;]]=""),AV238,IF(AND(Weekly[[#This Row],[H Odds &lt;]]&lt;&gt;"",Weekly[[#This Row],[QDA_P]]=TRUE,Weekly[[#This Row],[Actual]]=TRUE),AV238+Weekly[[#This Row],[H Odds &lt;]]-1,IF(AND(Weekly[[#This Row],[V Odds &lt;]]&lt;&gt;"",Weekly[[#This Row],[QDA_P]]=FALSE,Weekly[[#This Row],[Actual]]=FALSE),AV238+Weekly[[#This Row],[V Odds &lt;]]-1,IF(AND(Weekly[[#This Row],[V Odds &lt;]]&lt;&gt;"",Weekly[[#This Row],[QDA_P]]=FALSE,Weekly[[#This Row],[Actual]]=TRUE),AV238-1,IF(AND(Weekly[[#This Row],[H Odds &lt;]]&lt;&gt;"",Weekly[[#This Row],[QDA_P]]=TRUE,Weekly[[#This Row],[Actual]]=FALSE),AV238-1,AV238)))))</f>
        <v>48.949999999999989</v>
      </c>
      <c r="AW239" s="37">
        <f>IF(AND(Weekly[[#This Row],[H Odds &lt;]]="",Weekly[[#This Row],[V Odds &lt;]]=""),AW238,IF(AND(Weekly[[#This Row],[KNC_P]]=Weekly[[#This Row],[Actual]],Weekly[[#This Row],[KNC_P]]=TRUE),AW238+Weekly[[#This Row],[BF H Odds]]-1,IF(AND(Weekly[[#This Row],[KNC_P]]=Weekly[[#This Row],[Actual]],Weekly[[#This Row],[KNC_P]]=FALSE),AW238+Weekly[[#This Row],[BF V Odds]]-1,AW238-1)))</f>
        <v>45.870000000000005</v>
      </c>
      <c r="AX239" s="37">
        <f>IF(AND(Weekly[[#This Row],[V Odds &lt;]]="",Weekly[[#This Row],[H Odds &lt;]]=""),AX238,IF(AND(Weekly[[#This Row],[V Odds &lt;]]&lt;&gt;"",Weekly[[#This Row],[FALSES]]&gt;0,Weekly[[#This Row],[Actual]]=FALSE),AX238+Weekly[[#This Row],[V Odds &lt;]]-1,IF(AND(Weekly[[#This Row],[H Odds &lt;]]&lt;&gt;"",Weekly[[#This Row],[TRUES]]&gt;0,Weekly[[#This Row],[Actual]]=TRUE),AX238+Weekly[[#This Row],[H Odds &lt;]]-1,IF(AND(Weekly[[#This Row],[V Odds &lt;]]&lt;&gt;"",Weekly[[#This Row],[FALSES]]=0),AX238,IF(AND(Weekly[[#This Row],[H Odds &lt;]]&lt;&gt;"",Weekly[[#This Row],[TRUES]]=0),AX238,AX238-1)))))</f>
        <v>74.599999999999994</v>
      </c>
      <c r="AY239" s="37">
        <f>IF(AND(Weekly[[#This Row],[V Odds &lt;]]="",Weekly[[#This Row],[H Odds &lt;]]=""),AY238,IF(AND(Weekly[[#This Row],[V Odds &lt;]]&lt;&gt;"",Weekly[[#This Row],[FALSES]]&gt;0,Weekly[[#This Row],[Actual]]=FALSE),AY238+((Weekly[[#This Row],[V Odds &lt;]]-1)*0.92),IF(AND(Weekly[[#This Row],[H Odds &lt;]]&lt;&gt;"",Weekly[[#This Row],[TRUES]]&gt;0,Weekly[[#This Row],[Actual]]=TRUE),AY238+((Weekly[[#This Row],[H Odds &lt;]]-1)*0.92),IF(AND(Weekly[[#This Row],[V Odds &lt;]]&lt;&gt;"",Weekly[[#This Row],[FALSES]]=0),AY238,IF(AND(Weekly[[#This Row],[H Odds &lt;]]&lt;&gt;"",Weekly[[#This Row],[TRUES]]=0),AY238,AY238-1)))))</f>
        <v>69.27200000000002</v>
      </c>
      <c r="AZ239" s="37">
        <f>IF(AND(Weekly[[#This Row],[V Odds &lt;]]="",Weekly[[#This Row],[H Odds &lt;]]=""),AZ238,IF(AND(Weekly[[#This Row],[V Odds &lt;]]&lt;&gt;"",Weekly[[#This Row],[Actual]]=FALSE),AZ238+Weekly[[#This Row],[V Odds &lt;]]-1,IF(AND(Weekly[[#This Row],[H Odds &lt;]]&lt;&gt;"",Weekly[[#This Row],[Actual]]=TRUE),AZ238+Weekly[[#This Row],[H Odds &lt;]]-1,AZ238-1)))</f>
        <v>69.569999999999993</v>
      </c>
      <c r="BA239" s="38">
        <f>IF(Weekly[[#This Row],[H Odds &lt;]]="",BA238,IF(AND(Weekly[[#This Row],[H Odds &lt;]]&lt;&gt;"",Weekly[[#This Row],[SVC_P]]=TRUE,Weekly[[#This Row],[Actual]]=TRUE),BA238+Weekly[[#This Row],[H Odds &lt;]]-1,IF(AND(Weekly[[#This Row],[H Odds &lt;]]&lt;&gt;"",Weekly[[#This Row],[SVC_P]]=TRUE,Weekly[[#This Row],[Actual]]=FALSE),BA238-1,BA238)))</f>
        <v>64.789999999999992</v>
      </c>
      <c r="BB239" s="38">
        <f>IF(Weekly[[#This Row],[H Odds &lt;]]="",BB238,IF(AND(Weekly[[#This Row],[H Odds &lt;]]&lt;&gt;"",Weekly[[#This Row],[ADBC_P]]=TRUE,Weekly[[#This Row],[Actual]]=TRUE),BB238+Weekly[[#This Row],[H Odds &lt;]]-1,IF(AND(Weekly[[#This Row],[H Odds &lt;]]&lt;&gt;"",Weekly[[#This Row],[ADBC_P]]=TRUE,Weekly[[#This Row],[Actual]]=FALSE),BB238-1,BB238)))</f>
        <v>46.559999999999995</v>
      </c>
      <c r="BC239" s="38">
        <f>IF(Weekly[[#This Row],[H Odds &lt;]]="",BC238,IF(AND(Weekly[[#This Row],[H Odds &lt;]]&lt;&gt;"",Weekly[[#This Row],[RFC_P]]=TRUE,Weekly[[#This Row],[Actual]]=TRUE),BC238+Weekly[[#This Row],[H Odds &lt;]]-1,IF(AND(Weekly[[#This Row],[H Odds &lt;]]&lt;&gt;"",Weekly[[#This Row],[RFC_P]]=TRUE,Weekly[[#This Row],[Actual]]=FALSE),BC238-1,BC238)))</f>
        <v>45.309999999999995</v>
      </c>
      <c r="BD239" s="38">
        <f>IF(Weekly[[#This Row],[H Odds &lt;]]="",BD238,IF(AND(Weekly[[#This Row],[H Odds &lt;]]&lt;&gt;"",Weekly[[#This Row],[GBC_P]]=TRUE,Weekly[[#This Row],[Actual]]=TRUE),BD238+Weekly[[#This Row],[H Odds &lt;]]-1,IF(AND(Weekly[[#This Row],[H Odds &lt;]]&lt;&gt;"",Weekly[[#This Row],[GBC_P]]=TRUE,Weekly[[#This Row],[Actual]]=FALSE),BD238-1,BD238)))</f>
        <v>46.26</v>
      </c>
      <c r="BE239" s="38">
        <f>IF(Weekly[[#This Row],[H Odds &lt;]]="",BE238,IF(AND(Weekly[[#This Row],[H Odds &lt;]]&lt;&gt;"",Weekly[[#This Row],[HGBC_P]]=TRUE,Weekly[[#This Row],[Actual]]=TRUE),BE238+Weekly[[#This Row],[H Odds &lt;]]-1,IF(AND(Weekly[[#This Row],[H Odds &lt;]]&lt;&gt;"",Weekly[[#This Row],[HGBC_P]]=TRUE,Weekly[[#This Row],[Actual]]=FALSE),BE238-1,BE238)))</f>
        <v>49.609999999999992</v>
      </c>
      <c r="BF239" s="38">
        <f>IF(Weekly[[#This Row],[H Odds &lt;]]="",BF238,IF(AND(Weekly[[#This Row],[H Odds &lt;]]&lt;&gt;"",Weekly[[#This Row],[XGB_P]]=TRUE,Weekly[[#This Row],[Actual]]=TRUE),BF238+Weekly[[#This Row],[H Odds &lt;]]-1,IF(AND(Weekly[[#This Row],[H Odds &lt;]]&lt;&gt;"",Weekly[[#This Row],[XGB_P]]=TRUE,Weekly[[#This Row],[Actual]]=FALSE),BF238-1,BF238)))</f>
        <v>52.78</v>
      </c>
      <c r="BG239" s="38">
        <f>IF(Weekly[[#This Row],[H Odds &lt;]]="",BG238,IF(AND(Weekly[[#This Row],[H Odds &lt;]]&lt;&gt;"",Weekly[[#This Row],[QDA_P]]=TRUE,Weekly[[#This Row],[Actual]]=TRUE),BG238+Weekly[[#This Row],[H Odds &lt;]]-1,IF(AND(Weekly[[#This Row],[H Odds &lt;]]&lt;&gt;"",Weekly[[#This Row],[QDA_P]]=TRUE,Weekly[[#This Row],[Actual]]=FALSE),BG238-1,BG238)))</f>
        <v>45.279999999999994</v>
      </c>
      <c r="BH239" s="38">
        <f>IF(Weekly[[#This Row],[H Odds &lt;]]="",BH238,IF(AND(Weekly[[#This Row],[H Odds &lt;]]&lt;&gt;"",Weekly[[#This Row],[KNC_P]]=TRUE,Weekly[[#This Row],[Actual]]=TRUE),BH238+Weekly[[#This Row],[H Odds &lt;]]-1,IF(AND(Weekly[[#This Row],[H Odds &lt;]]&lt;&gt;"",Weekly[[#This Row],[KNC_P]]=TRUE,Weekly[[#This Row],[Actual]]=FALSE),BH238-1,BH238)))</f>
        <v>43.599999999999994</v>
      </c>
      <c r="BI239" s="38">
        <f>IF(Weekly[[#This Row],[H Odds &lt;]]="",BI238,IF(AND(Weekly[[#This Row],[H Odds &lt;]]&lt;&gt;"",Weekly[[#This Row],[TRUES]]&gt;0,Weekly[[#This Row],[Actual]]=TRUE),BI238+Weekly[[#This Row],[H Odds &lt;]]-1,IF(AND(Weekly[[#This Row],[H Odds &lt;]]&lt;&gt;"",Weekly[[#This Row],[TRUES]]=0),BI238,BI238-1)))</f>
        <v>64.789999999999992</v>
      </c>
      <c r="BJ239" s="38">
        <f>IF(Weekly[[#This Row],[H Odds &lt;]]="",BJ238,IF(AND(Weekly[[#This Row],[H Odds &lt;]]&lt;&gt;"",Weekly[[#This Row],[Actual]]=TRUE),BJ238+Weekly[[#This Row],[H Odds &lt;]]-1,IF(AND(Weekly[[#This Row],[H Odds &lt;]]&lt;&gt;"",Weekly[[#This Row],[Actual]]=FALSE),BJ238-1,BJ238)))</f>
        <v>63.789999999999992</v>
      </c>
      <c r="BK239" s="58">
        <f>IF(AND(Weekly[[#This Row],[TRUES]]&gt;4,Weekly[[#This Row],[Actual]]=TRUE),BK238+Weekly[[#This Row],[BF H Odds]]-1,IF(AND(Weekly[[#This Row],[FALSES]]&gt;4,Weekly[[#This Row],[Actual]]=FALSE),BK238+Weekly[[#This Row],[BF V Odds]]-1,IF(AND(Weekly[[#This Row],[TRUES]]&gt;4,Weekly[[#This Row],[Actual]]=FALSE),BK238-1,IF(AND(Weekly[[#This Row],[FALSES]]&gt;4,Weekly[[#This Row],[Actual]]=TRUE),BK238-1,BK238))))</f>
        <v>31.60000000000003</v>
      </c>
      <c r="BL239" s="58">
        <f>IF(AND(Weekly[[#This Row],[TRUES]]&gt;5,Weekly[[#This Row],[Actual]]=TRUE),BL238+Weekly[[#This Row],[BF H Odds]]-1,IF(AND(Weekly[[#This Row],[FALSES]]&gt;5,Weekly[[#This Row],[Actual]]=FALSE),BL238+Weekly[[#This Row],[BF V Odds]]-1,IF(AND(Weekly[[#This Row],[TRUES]]&gt;5,Weekly[[#This Row],[Actual]]=FALSE),BL238-1,IF(AND(Weekly[[#This Row],[FALSES]]&gt;5,Weekly[[#This Row],[Actual]]=TRUE),BL238-1,BL238))))</f>
        <v>39.490000000000023</v>
      </c>
      <c r="BM239" s="58">
        <f>IF(AND(Weekly[[#This Row],[TRUES]]&gt;6,Weekly[[#This Row],[Actual]]=TRUE),BM238+Weekly[[#This Row],[BF H Odds]]-1,IF(AND(Weekly[[#This Row],[FALSES]]&gt;6,Weekly[[#This Row],[Actual]]=FALSE),BM238+Weekly[[#This Row],[BF V Odds]]-1,IF(AND(Weekly[[#This Row],[TRUES]]&gt;6,Weekly[[#This Row],[Actual]]=FALSE),BM238-1,IF(AND(Weekly[[#This Row],[FALSES]]&gt;6,Weekly[[#This Row],[Actual]]=TRUE),BM238-1,BM238))))</f>
        <v>48.300000000000011</v>
      </c>
    </row>
    <row r="240" spans="1:65" x14ac:dyDescent="0.25">
      <c r="A240" s="34"/>
      <c r="B240" s="10">
        <v>44273</v>
      </c>
      <c r="C240" s="33" t="s">
        <v>25</v>
      </c>
      <c r="D240" s="15" t="s">
        <v>32</v>
      </c>
      <c r="E240" t="b">
        <v>1</v>
      </c>
      <c r="F240" t="b">
        <v>0</v>
      </c>
      <c r="G240" t="b">
        <v>0</v>
      </c>
      <c r="H240" t="b">
        <v>1</v>
      </c>
      <c r="I240" t="b">
        <v>1</v>
      </c>
      <c r="J240" t="b">
        <v>1</v>
      </c>
      <c r="K240" t="b">
        <v>0</v>
      </c>
      <c r="L240" t="b">
        <v>0</v>
      </c>
      <c r="M240" t="s">
        <v>100</v>
      </c>
      <c r="N240">
        <v>5</v>
      </c>
      <c r="O240">
        <f>IF(Weekly[[#This Row],[H/V]]="H",Weekly[[#This Row],[BF H Odds]],IF(Weekly[[#This Row],[H/V]]="V",Weekly[[#This Row],[BF V Odds]],""))</f>
        <v>5.7</v>
      </c>
      <c r="P240" t="b">
        <v>1</v>
      </c>
      <c r="Q240" t="s">
        <v>66</v>
      </c>
      <c r="R240" s="35">
        <f>IFERROR(IF(Weekly[[#This Row],[Won Bet?]]="yes",R239+(Weekly[[#This Row],[BF Odds]]*Weekly[[#This Row],[BF Stake]])-Weekly[[#This Row],[BF Stake]],R239-Weekly[[#This Row],[BF Stake]]),R239)</f>
        <v>213.65</v>
      </c>
      <c r="S240" s="9">
        <f>IFERROR(IF(Weekly[[#This Row],[Won Bet?]]="yes",S239+(((Weekly[[#This Row],[BF Odds]]*Weekly[[#This Row],[BF Stake]])-Weekly[[#This Row],[BF Stake]])*0.95),S239-Weekly[[#This Row],[BF Stake]]),S239)</f>
        <v>205.46750000000003</v>
      </c>
      <c r="T240" s="13">
        <v>1.19</v>
      </c>
      <c r="U240" s="13">
        <v>5.7</v>
      </c>
      <c r="V240" s="24">
        <f>IF(Weekly[[#This Row],[Actual]]="","",IF(AND(Weekly[[#This Row],[SVC_P]]=Weekly[[#This Row],[Actual]],Weekly[[#This Row],[SVC_P]]=TRUE),V239+Weekly[[#This Row],[BF H Odds]]-1,IF(AND(Weekly[[#This Row],[SVC_P]]=Weekly[[#This Row],[Actual]],Weekly[[#This Row],[SVC_P]]=FALSE),V239+Weekly[[#This Row],[BF V Odds]]-1,V239-1)))</f>
        <v>74.880000000000024</v>
      </c>
      <c r="W240" s="24">
        <f>IF(Weekly[[#This Row],[Actual]]="","",IF(AND(Weekly[[#This Row],[SVC_P]]=FALSE,Weekly[[#This Row],[Actual]]=TRUE),W239+Weekly[[#This Row],[BF H Odds]]-1,IF(AND(Weekly[[#This Row],[SVC_P]]=TRUE,Weekly[[#This Row],[Actual]]=FALSE,),W239+Weekly[[#This Row],[BF V Odds]]-1,W239-1)))</f>
        <v>-187.3</v>
      </c>
      <c r="X240" s="24">
        <f>IF(Weekly[[#This Row],[Actual]]="","",IF(AND(Weekly[[#This Row],[ADBC_P]]=Weekly[[#This Row],[Actual]],Weekly[[#This Row],[ADBC_P]]=TRUE),X239+Weekly[[#This Row],[BF H Odds]]-1,IF(AND(Weekly[[#This Row],[ADBC_P]]=Weekly[[#This Row],[Actual]],Weekly[[#This Row],[ADBC_P]]=FALSE),X239+Weekly[[#This Row],[BF V Odds]]-1,X239-1)))</f>
        <v>39.130000000000024</v>
      </c>
      <c r="Y240" s="24">
        <f>IF(Weekly[[#This Row],[Actual]]="","",IF(AND(Weekly[[#This Row],[ADBC_P]]=FALSE,Weekly[[#This Row],[Actual]]=TRUE),Y239+Weekly[[#This Row],[BF H Odds]]-1,IF(AND(Weekly[[#This Row],[ADBC_P]]=TRUE,Weekly[[#This Row],[Actual]]=FALSE),Y239+Weekly[[#This Row],[BF V Odds]]-1,Y239-1)))</f>
        <v>41.089999999999996</v>
      </c>
      <c r="Z240" s="24">
        <f>IF(Weekly[[#This Row],[Actual]]="","",IF(AND(Weekly[[#This Row],[RFC_P]]=Weekly[[#This Row],[Actual]],Weekly[[#This Row],[RFC_P]]=TRUE),Z239+Weekly[[#This Row],[BF H Odds]]-1,IF(AND(Weekly[[#This Row],[RFC_P]]=Weekly[[#This Row],[Actual]],Weekly[[#This Row],[RFC_P]]=FALSE),Z239+Weekly[[#This Row],[BF V Odds]]-1,Z239-1)))</f>
        <v>27.430000000000035</v>
      </c>
      <c r="AA240" s="24">
        <f>IF(Weekly[[#This Row],[Actual]]="","",IF(AND(Weekly[[#This Row],[RFC_P]]=FALSE,Weekly[[#This Row],[Actual]]=TRUE),AA239+Weekly[[#This Row],[BF H Odds]]-1,IF(AND(Weekly[[#This Row],[RFC_P]]=TRUE,Weekly[[#This Row],[Actual]]=FALSE),AA239+Weekly[[#This Row],[BF V Odds]]-1,AA239-1)))</f>
        <v>52.789999999999992</v>
      </c>
      <c r="AB240" s="24">
        <f>IF(Weekly[[#This Row],[Actual]]="","",IF(AND(Weekly[[#This Row],[GBC_P]]=Weekly[[#This Row],[Actual]],Weekly[[#This Row],[GBC_P]]=TRUE),AB239+Weekly[[#This Row],[BF H Odds]]-1,IF(AND(Weekly[[#This Row],[GBC_P]]=Weekly[[#This Row],[Actual]],Weekly[[#This Row],[GBC_P]]=FALSE),AB239+Weekly[[#This Row],[BF V Odds]]-1,AB239-1)))</f>
        <v>34.410000000000011</v>
      </c>
      <c r="AC240" s="24">
        <f>IF(Weekly[[#This Row],[Actual]]="","",IF(AND(Weekly[[#This Row],[GBC_P]]=FALSE,Weekly[[#This Row],[Actual]]=TRUE),AC239+Weekly[[#This Row],[BF H Odds]]-1,IF(AND(Weekly[[#This Row],[GBC_P]]=TRUE,Weekly[[#This Row],[Actual]]=FALSE),AC239+Weekly[[#This Row],[BF V Odds]]-1,AC239-1)))</f>
        <v>45.809999999999995</v>
      </c>
      <c r="AD240" s="24">
        <f>IF(Weekly[[#This Row],[Actual]]="","",IF(AND(Weekly[[#This Row],[HGBC_P]]=Weekly[[#This Row],[Actual]],Weekly[[#This Row],[HGBC_P]]=TRUE),AD239+Weekly[[#This Row],[BF H Odds]]-1,IF(AND(Weekly[[#This Row],[HGBC_P]]=Weekly[[#This Row],[Actual]],Weekly[[#This Row],[HGBC_P]]=FALSE),AD239+Weekly[[#This Row],[BF V Odds]]-1,AD239-1)))</f>
        <v>33.270000000000046</v>
      </c>
      <c r="AE240" s="24">
        <f>IF(Weekly[[#This Row],[Actual]]="","",IF(AND(Weekly[[#This Row],[HGBC_P]]=FALSE,Weekly[[#This Row],[Actual]]=TRUE),AE239+Weekly[[#This Row],[BF H Odds]]-1,IF(AND(Weekly[[#This Row],[HGBC_P]]=TRUE,Weekly[[#This Row],[Actual]]=FALSE),AE239+Weekly[[#This Row],[BF V Odds]]-1,AE239-1)))</f>
        <v>46.949999999999996</v>
      </c>
      <c r="AF240" s="24">
        <f>IF(Weekly[[#This Row],[Actual]]="","",IF(AND(Weekly[[#This Row],[XGB_P]]=Weekly[[#This Row],[Actual]],Weekly[[#This Row],[XGB_P]]=TRUE),AF239+Weekly[[#This Row],[BF H Odds]]-1,IF(AND(Weekly[[#This Row],[XGB_P]]=Weekly[[#This Row],[Actual]],Weekly[[#This Row],[XGB_P]]=FALSE),AF239+Weekly[[#This Row],[BF V Odds]]-1,AF239-1)))</f>
        <v>50.080000000000027</v>
      </c>
      <c r="AG240" s="24">
        <f>IF(Weekly[[#This Row],[Actual]]="","",IF(AND(Weekly[[#This Row],[XGB_P]]=FALSE,Weekly[[#This Row],[Actual]]=TRUE),AG239+Weekly[[#This Row],[BF H Odds]]-1,IF(AND(Weekly[[#This Row],[XGB_P]]=TRUE,Weekly[[#This Row],[Actual]]=FALSE),AG239+Weekly[[#This Row],[BF V Odds]]-1,AG239-1)))</f>
        <v>30.139999999999993</v>
      </c>
      <c r="AH240" s="24">
        <f>IF(Weekly[[#This Row],[Actual]]="","",IF(AND(Weekly[[#This Row],[QDA_P]]=Weekly[[#This Row],[Actual]],Weekly[[#This Row],[QDA_P]]=TRUE),AH239+Weekly[[#This Row],[BF H Odds]]-1,IF(AND(Weekly[[#This Row],[QDA_P]]=Weekly[[#This Row],[Actual]],Weekly[[#This Row],[QDA_P]]=FALSE),AH239+Weekly[[#This Row],[BF V Odds]]-1,AH239-1)))</f>
        <v>14.240000000000009</v>
      </c>
      <c r="AI240" s="24">
        <f>IF(Weekly[[#This Row],[Actual]]="","",IF(AND(Weekly[[#This Row],[QDA_P]]=FALSE,Weekly[[#This Row],[Actual]]=TRUE),AI239+Weekly[[#This Row],[BF H Odds]]-1,IF(AND(Weekly[[#This Row],[QDA_P]]=TRUE,Weekly[[#This Row],[Actual]]=FALSE),AI239+Weekly[[#This Row],[BF V Odds]]-1,AI239-1)))</f>
        <v>65.97999999999999</v>
      </c>
      <c r="AJ240" s="24">
        <f>IF(Weekly[[#This Row],[Actual]]="","",IF(AND(Weekly[[#This Row],[KNC_P]]=FALSE,Weekly[[#This Row],[Actual]]=TRUE),AJ239+Weekly[[#This Row],[BF H Odds]]-1,IF(AND(Weekly[[#This Row],[KNC_P]]=TRUE,Weekly[[#This Row],[Actual]]=FALSE),AJ239+Weekly[[#This Row],[BF V Odds]]-1,AJ239-1)))</f>
        <v>44.029999999999994</v>
      </c>
      <c r="AK240" s="24">
        <f>IF(Weekly[[#This Row],[Actual]]="","",IF(AND(Weekly[[#This Row],[KNC_P]]=FALSE,Weekly[[#This Row],[Actual]]=TRUE),AK239+Weekly[[#This Row],[BF H Odds]]-1,IF(AND(Weekly[[#This Row],[KNC_P]]=TRUE,Weekly[[#This Row],[Actual]]=FALSE),AK239+Weekly[[#This Row],[BF V Odds]]-1,AK239-1)))</f>
        <v>42.929999999999978</v>
      </c>
      <c r="AL240" s="30">
        <f>IF(Weekly[[#This Row],[Actual]]="","",COUNTIF(Weekly[[#This Row],[SVC_P]:[QDA_P]],TRUE))</f>
        <v>4</v>
      </c>
      <c r="AM240" s="30">
        <f>IF(Weekly[[#This Row],[Actual]]="","",COUNTIF(Weekly[[#This Row],[SVC_P]:[QDA_P]],FALSE))</f>
        <v>3</v>
      </c>
      <c r="AN240" s="36" t="str">
        <f>IF(AND(Weekly[[#This Row],[BF V Odds]]&gt;$BO$6,Weekly[[#This Row],[BF V Odds]] &lt; $BO$7),Weekly[[#This Row],[BF V Odds]],"")</f>
        <v/>
      </c>
      <c r="AO240" s="36">
        <f>IF(AND(Weekly[[#This Row],[BF H Odds]]&gt;$BO$6, Weekly[[#This Row],[BF H Odds]] &lt; $BO$7),Weekly[[#This Row],[BF H Odds]],"")</f>
        <v>5.7</v>
      </c>
      <c r="AP240" s="37">
        <f>IF(AND(Weekly[[#This Row],[V Odds &lt;]]="",Weekly[[#This Row],[H Odds &lt;]]=""),AP239,IF(AND(Weekly[[#This Row],[H Odds &lt;]]&lt;&gt;"",Weekly[[#This Row],[SVC_P]]=TRUE,Weekly[[#This Row],[Actual]]=TRUE),AP239+Weekly[[#This Row],[H Odds &lt;]]-1,IF(AND(Weekly[[#This Row],[V Odds &lt;]]&lt;&gt;"",Weekly[[#This Row],[SVC_P]]=FALSE,Weekly[[#This Row],[Actual]]=FALSE),AP239+Weekly[[#This Row],[V Odds &lt;]]-1,IF(AND(Weekly[[#This Row],[V Odds &lt;]]&lt;&gt;"",Weekly[[#This Row],[SVC_P]]=FALSE,Weekly[[#This Row],[Actual]]=TRUE),AP239-1,IF(AND(Weekly[[#This Row],[H Odds &lt;]]&lt;&gt;"",Weekly[[#This Row],[SVC_P]]=TRUE,Weekly[[#This Row],[Actual]]=FALSE),AP239-1,AP239)))))</f>
        <v>74.530000000000015</v>
      </c>
      <c r="AQ240" s="37">
        <f>IF(AND(Weekly[[#This Row],[V Odds &lt;]]="",Weekly[[#This Row],[H Odds &lt;]]=""),AQ239,IF(AND(Weekly[[#This Row],[H Odds &lt;]]&lt;&gt;"",Weekly[[#This Row],[ADBC_P]]=TRUE,Weekly[[#This Row],[Actual]]=TRUE),AQ239+Weekly[[#This Row],[H Odds &lt;]]-1,IF(AND(Weekly[[#This Row],[V Odds &lt;]]&lt;&gt;"",Weekly[[#This Row],[ADBC_P]]=FALSE,Weekly[[#This Row],[Actual]]=FALSE),AQ239+Weekly[[#This Row],[V Odds &lt;]]-1,IF(AND(Weekly[[#This Row],[V Odds &lt;]]&lt;&gt;"",Weekly[[#This Row],[ADBC_P]]=FALSE,Weekly[[#This Row],[Actual]]=TRUE),AQ239-1,IF(AND(Weekly[[#This Row],[H Odds &lt;]]&lt;&gt;"",Weekly[[#This Row],[ADBC_P]]=TRUE,Weekly[[#This Row],[Actual]]=FALSE),AQ239-1,AQ239)))))</f>
        <v>52.879999999999995</v>
      </c>
      <c r="AR240" s="37">
        <f>IF(AND(Weekly[[#This Row],[V Odds &lt;]]="",Weekly[[#This Row],[H Odds &lt;]]=""),AR239,IF(AND(Weekly[[#This Row],[H Odds &lt;]]&lt;&gt;"",Weekly[[#This Row],[RFC_P]]=TRUE,Weekly[[#This Row],[Actual]]=TRUE),AR239+Weekly[[#This Row],[H Odds &lt;]]-1,IF(AND(Weekly[[#This Row],[V Odds &lt;]]&lt;&gt;"",Weekly[[#This Row],[RFC_P]]=FALSE,Weekly[[#This Row],[Actual]]=FALSE),AR239+Weekly[[#This Row],[V Odds &lt;]]-1,IF(AND(Weekly[[#This Row],[V Odds &lt;]]&lt;&gt;"",Weekly[[#This Row],[RFC_P]]=FALSE,Weekly[[#This Row],[Actual]]=TRUE),AR239-1,IF(AND(Weekly[[#This Row],[H Odds &lt;]]&lt;&gt;"",Weekly[[#This Row],[RFC_P]]=TRUE,Weekly[[#This Row],[Actual]]=FALSE),AR239-1,AR239)))))</f>
        <v>48.14</v>
      </c>
      <c r="AS240" s="37">
        <f>IF(AND(Weekly[[#This Row],[V Odds &lt;]]="",Weekly[[#This Row],[H Odds &lt;]]=""),AS239,IF(AND(Weekly[[#This Row],[H Odds &lt;]]&lt;&gt;"",Weekly[[#This Row],[GBC_P]]=TRUE,Weekly[[#This Row],[Actual]]=TRUE),AS239+Weekly[[#This Row],[H Odds &lt;]]-1,IF(AND(Weekly[[#This Row],[V Odds &lt;]]&lt;&gt;"",Weekly[[#This Row],[GBC_P]]=FALSE,Weekly[[#This Row],[Actual]]=FALSE),AS239+Weekly[[#This Row],[V Odds &lt;]]-1,IF(AND(Weekly[[#This Row],[V Odds &lt;]]&lt;&gt;"",Weekly[[#This Row],[GBC_P]]=FALSE,Weekly[[#This Row],[Actual]]=TRUE),AS239-1,IF(AND(Weekly[[#This Row],[H Odds &lt;]]&lt;&gt;"",Weekly[[#This Row],[GBC_P]]=TRUE,Weekly[[#This Row],[Actual]]=FALSE),AS239-1,AS239)))))</f>
        <v>52.28</v>
      </c>
      <c r="AT240" s="37">
        <f>IF(AND(Weekly[[#This Row],[V Odds &lt;]]="",Weekly[[#This Row],[H Odds &lt;]]=""),AT239,IF(AND(Weekly[[#This Row],[H Odds &lt;]]&lt;&gt;"",Weekly[[#This Row],[HGBC_P]]=TRUE,Weekly[[#This Row],[Actual]]=TRUE),AT239+Weekly[[#This Row],[H Odds &lt;]]-1,IF(AND(Weekly[[#This Row],[V Odds &lt;]]&lt;&gt;"",Weekly[[#This Row],[HGBC_P]]=FALSE,Weekly[[#This Row],[Actual]]=FALSE),AT239+Weekly[[#This Row],[V Odds &lt;]]-1,IF(AND(Weekly[[#This Row],[V Odds &lt;]]&lt;&gt;"",Weekly[[#This Row],[HGBC_P]]=FALSE,Weekly[[#This Row],[Actual]]=TRUE),AT239-1,IF(AND(Weekly[[#This Row],[H Odds &lt;]]&lt;&gt;"",Weekly[[#This Row],[HGBC_P]]=TRUE,Weekly[[#This Row],[Actual]]=FALSE),AT239-1,AT239)))))</f>
        <v>52.91</v>
      </c>
      <c r="AU240" s="37">
        <f>IF(AND(Weekly[[#This Row],[V Odds &lt;]]="",Weekly[[#This Row],[H Odds &lt;]]=""),AU239,IF(AND(Weekly[[#This Row],[H Odds &lt;]]&lt;&gt;"",Weekly[[#This Row],[XGB_P]]=TRUE,Weekly[[#This Row],[Actual]]=TRUE),AU239+Weekly[[#This Row],[H Odds &lt;]]-1,IF(AND(Weekly[[#This Row],[V Odds &lt;]]&lt;&gt;"",Weekly[[#This Row],[XGB_P]]=FALSE,Weekly[[#This Row],[Actual]]=FALSE),AU239+Weekly[[#This Row],[V Odds &lt;]]-1,IF(AND(Weekly[[#This Row],[V Odds &lt;]]&lt;&gt;"",Weekly[[#This Row],[XGB_P]]=FALSE,Weekly[[#This Row],[Actual]]=TRUE),AU239-1,IF(AND(Weekly[[#This Row],[H Odds &lt;]]&lt;&gt;"",Weekly[[#This Row],[XGB_P]]=TRUE,Weekly[[#This Row],[Actual]]=FALSE),AU239-1,AU239)))))</f>
        <v>59.210000000000008</v>
      </c>
      <c r="AV240" s="37">
        <f>IF(AND(Weekly[[#This Row],[V Odds &lt;]]="",Weekly[[#This Row],[H Odds &lt;]]=""),AV239,IF(AND(Weekly[[#This Row],[H Odds &lt;]]&lt;&gt;"",Weekly[[#This Row],[QDA_P]]=TRUE,Weekly[[#This Row],[Actual]]=TRUE),AV239+Weekly[[#This Row],[H Odds &lt;]]-1,IF(AND(Weekly[[#This Row],[V Odds &lt;]]&lt;&gt;"",Weekly[[#This Row],[QDA_P]]=FALSE,Weekly[[#This Row],[Actual]]=FALSE),AV239+Weekly[[#This Row],[V Odds &lt;]]-1,IF(AND(Weekly[[#This Row],[V Odds &lt;]]&lt;&gt;"",Weekly[[#This Row],[QDA_P]]=FALSE,Weekly[[#This Row],[Actual]]=TRUE),AV239-1,IF(AND(Weekly[[#This Row],[H Odds &lt;]]&lt;&gt;"",Weekly[[#This Row],[QDA_P]]=TRUE,Weekly[[#This Row],[Actual]]=FALSE),AV239-1,AV239)))))</f>
        <v>48.949999999999989</v>
      </c>
      <c r="AW240" s="37">
        <f>IF(AND(Weekly[[#This Row],[H Odds &lt;]]="",Weekly[[#This Row],[V Odds &lt;]]=""),AW239,IF(AND(Weekly[[#This Row],[KNC_P]]=Weekly[[#This Row],[Actual]],Weekly[[#This Row],[KNC_P]]=TRUE),AW239+Weekly[[#This Row],[BF H Odds]]-1,IF(AND(Weekly[[#This Row],[KNC_P]]=Weekly[[#This Row],[Actual]],Weekly[[#This Row],[KNC_P]]=FALSE),AW239+Weekly[[#This Row],[BF V Odds]]-1,AW239-1)))</f>
        <v>44.870000000000005</v>
      </c>
      <c r="AX240" s="37">
        <f>IF(AND(Weekly[[#This Row],[V Odds &lt;]]="",Weekly[[#This Row],[H Odds &lt;]]=""),AX239,IF(AND(Weekly[[#This Row],[V Odds &lt;]]&lt;&gt;"",Weekly[[#This Row],[FALSES]]&gt;0,Weekly[[#This Row],[Actual]]=FALSE),AX239+Weekly[[#This Row],[V Odds &lt;]]-1,IF(AND(Weekly[[#This Row],[H Odds &lt;]]&lt;&gt;"",Weekly[[#This Row],[TRUES]]&gt;0,Weekly[[#This Row],[Actual]]=TRUE),AX239+Weekly[[#This Row],[H Odds &lt;]]-1,IF(AND(Weekly[[#This Row],[V Odds &lt;]]&lt;&gt;"",Weekly[[#This Row],[FALSES]]=0),AX239,IF(AND(Weekly[[#This Row],[H Odds &lt;]]&lt;&gt;"",Weekly[[#This Row],[TRUES]]=0),AX239,AX239-1)))))</f>
        <v>79.3</v>
      </c>
      <c r="AY240" s="37">
        <f>IF(AND(Weekly[[#This Row],[V Odds &lt;]]="",Weekly[[#This Row],[H Odds &lt;]]=""),AY239,IF(AND(Weekly[[#This Row],[V Odds &lt;]]&lt;&gt;"",Weekly[[#This Row],[FALSES]]&gt;0,Weekly[[#This Row],[Actual]]=FALSE),AY239+((Weekly[[#This Row],[V Odds &lt;]]-1)*0.92),IF(AND(Weekly[[#This Row],[H Odds &lt;]]&lt;&gt;"",Weekly[[#This Row],[TRUES]]&gt;0,Weekly[[#This Row],[Actual]]=TRUE),AY239+((Weekly[[#This Row],[H Odds &lt;]]-1)*0.92),IF(AND(Weekly[[#This Row],[V Odds &lt;]]&lt;&gt;"",Weekly[[#This Row],[FALSES]]=0),AY239,IF(AND(Weekly[[#This Row],[H Odds &lt;]]&lt;&gt;"",Weekly[[#This Row],[TRUES]]=0),AY239,AY239-1)))))</f>
        <v>73.596000000000018</v>
      </c>
      <c r="AZ240" s="37">
        <f>IF(AND(Weekly[[#This Row],[V Odds &lt;]]="",Weekly[[#This Row],[H Odds &lt;]]=""),AZ239,IF(AND(Weekly[[#This Row],[V Odds &lt;]]&lt;&gt;"",Weekly[[#This Row],[Actual]]=FALSE),AZ239+Weekly[[#This Row],[V Odds &lt;]]-1,IF(AND(Weekly[[#This Row],[H Odds &lt;]]&lt;&gt;"",Weekly[[#This Row],[Actual]]=TRUE),AZ239+Weekly[[#This Row],[H Odds &lt;]]-1,AZ239-1)))</f>
        <v>74.27</v>
      </c>
      <c r="BA240" s="38">
        <f>IF(Weekly[[#This Row],[H Odds &lt;]]="",BA239,IF(AND(Weekly[[#This Row],[H Odds &lt;]]&lt;&gt;"",Weekly[[#This Row],[SVC_P]]=TRUE,Weekly[[#This Row],[Actual]]=TRUE),BA239+Weekly[[#This Row],[H Odds &lt;]]-1,IF(AND(Weekly[[#This Row],[H Odds &lt;]]&lt;&gt;"",Weekly[[#This Row],[SVC_P]]=TRUE,Weekly[[#This Row],[Actual]]=FALSE),BA239-1,BA239)))</f>
        <v>69.489999999999995</v>
      </c>
      <c r="BB240" s="38">
        <f>IF(Weekly[[#This Row],[H Odds &lt;]]="",BB239,IF(AND(Weekly[[#This Row],[H Odds &lt;]]&lt;&gt;"",Weekly[[#This Row],[ADBC_P]]=TRUE,Weekly[[#This Row],[Actual]]=TRUE),BB239+Weekly[[#This Row],[H Odds &lt;]]-1,IF(AND(Weekly[[#This Row],[H Odds &lt;]]&lt;&gt;"",Weekly[[#This Row],[ADBC_P]]=TRUE,Weekly[[#This Row],[Actual]]=FALSE),BB239-1,BB239)))</f>
        <v>46.559999999999995</v>
      </c>
      <c r="BC240" s="38">
        <f>IF(Weekly[[#This Row],[H Odds &lt;]]="",BC239,IF(AND(Weekly[[#This Row],[H Odds &lt;]]&lt;&gt;"",Weekly[[#This Row],[RFC_P]]=TRUE,Weekly[[#This Row],[Actual]]=TRUE),BC239+Weekly[[#This Row],[H Odds &lt;]]-1,IF(AND(Weekly[[#This Row],[H Odds &lt;]]&lt;&gt;"",Weekly[[#This Row],[RFC_P]]=TRUE,Weekly[[#This Row],[Actual]]=FALSE),BC239-1,BC239)))</f>
        <v>45.309999999999995</v>
      </c>
      <c r="BD240" s="38">
        <f>IF(Weekly[[#This Row],[H Odds &lt;]]="",BD239,IF(AND(Weekly[[#This Row],[H Odds &lt;]]&lt;&gt;"",Weekly[[#This Row],[GBC_P]]=TRUE,Weekly[[#This Row],[Actual]]=TRUE),BD239+Weekly[[#This Row],[H Odds &lt;]]-1,IF(AND(Weekly[[#This Row],[H Odds &lt;]]&lt;&gt;"",Weekly[[#This Row],[GBC_P]]=TRUE,Weekly[[#This Row],[Actual]]=FALSE),BD239-1,BD239)))</f>
        <v>50.96</v>
      </c>
      <c r="BE240" s="38">
        <f>IF(Weekly[[#This Row],[H Odds &lt;]]="",BE239,IF(AND(Weekly[[#This Row],[H Odds &lt;]]&lt;&gt;"",Weekly[[#This Row],[HGBC_P]]=TRUE,Weekly[[#This Row],[Actual]]=TRUE),BE239+Weekly[[#This Row],[H Odds &lt;]]-1,IF(AND(Weekly[[#This Row],[H Odds &lt;]]&lt;&gt;"",Weekly[[#This Row],[HGBC_P]]=TRUE,Weekly[[#This Row],[Actual]]=FALSE),BE239-1,BE239)))</f>
        <v>54.309999999999995</v>
      </c>
      <c r="BF240" s="38">
        <f>IF(Weekly[[#This Row],[H Odds &lt;]]="",BF239,IF(AND(Weekly[[#This Row],[H Odds &lt;]]&lt;&gt;"",Weekly[[#This Row],[XGB_P]]=TRUE,Weekly[[#This Row],[Actual]]=TRUE),BF239+Weekly[[#This Row],[H Odds &lt;]]-1,IF(AND(Weekly[[#This Row],[H Odds &lt;]]&lt;&gt;"",Weekly[[#This Row],[XGB_P]]=TRUE,Weekly[[#This Row],[Actual]]=FALSE),BF239-1,BF239)))</f>
        <v>57.480000000000004</v>
      </c>
      <c r="BG240" s="38">
        <f>IF(Weekly[[#This Row],[H Odds &lt;]]="",BG239,IF(AND(Weekly[[#This Row],[H Odds &lt;]]&lt;&gt;"",Weekly[[#This Row],[QDA_P]]=TRUE,Weekly[[#This Row],[Actual]]=TRUE),BG239+Weekly[[#This Row],[H Odds &lt;]]-1,IF(AND(Weekly[[#This Row],[H Odds &lt;]]&lt;&gt;"",Weekly[[#This Row],[QDA_P]]=TRUE,Weekly[[#This Row],[Actual]]=FALSE),BG239-1,BG239)))</f>
        <v>45.279999999999994</v>
      </c>
      <c r="BH240" s="38">
        <f>IF(Weekly[[#This Row],[H Odds &lt;]]="",BH239,IF(AND(Weekly[[#This Row],[H Odds &lt;]]&lt;&gt;"",Weekly[[#This Row],[KNC_P]]=TRUE,Weekly[[#This Row],[Actual]]=TRUE),BH239+Weekly[[#This Row],[H Odds &lt;]]-1,IF(AND(Weekly[[#This Row],[H Odds &lt;]]&lt;&gt;"",Weekly[[#This Row],[KNC_P]]=TRUE,Weekly[[#This Row],[Actual]]=FALSE),BH239-1,BH239)))</f>
        <v>43.599999999999994</v>
      </c>
      <c r="BI240" s="38">
        <f>IF(Weekly[[#This Row],[H Odds &lt;]]="",BI239,IF(AND(Weekly[[#This Row],[H Odds &lt;]]&lt;&gt;"",Weekly[[#This Row],[TRUES]]&gt;0,Weekly[[#This Row],[Actual]]=TRUE),BI239+Weekly[[#This Row],[H Odds &lt;]]-1,IF(AND(Weekly[[#This Row],[H Odds &lt;]]&lt;&gt;"",Weekly[[#This Row],[TRUES]]=0),BI239,BI239-1)))</f>
        <v>69.489999999999995</v>
      </c>
      <c r="BJ240" s="38">
        <f>IF(Weekly[[#This Row],[H Odds &lt;]]="",BJ239,IF(AND(Weekly[[#This Row],[H Odds &lt;]]&lt;&gt;"",Weekly[[#This Row],[Actual]]=TRUE),BJ239+Weekly[[#This Row],[H Odds &lt;]]-1,IF(AND(Weekly[[#This Row],[H Odds &lt;]]&lt;&gt;"",Weekly[[#This Row],[Actual]]=FALSE),BJ239-1,BJ239)))</f>
        <v>68.489999999999995</v>
      </c>
      <c r="BK240" s="58">
        <f>IF(AND(Weekly[[#This Row],[TRUES]]&gt;4,Weekly[[#This Row],[Actual]]=TRUE),BK239+Weekly[[#This Row],[BF H Odds]]-1,IF(AND(Weekly[[#This Row],[FALSES]]&gt;4,Weekly[[#This Row],[Actual]]=FALSE),BK239+Weekly[[#This Row],[BF V Odds]]-1,IF(AND(Weekly[[#This Row],[TRUES]]&gt;4,Weekly[[#This Row],[Actual]]=FALSE),BK239-1,IF(AND(Weekly[[#This Row],[FALSES]]&gt;4,Weekly[[#This Row],[Actual]]=TRUE),BK239-1,BK239))))</f>
        <v>31.60000000000003</v>
      </c>
      <c r="BL240" s="58">
        <f>IF(AND(Weekly[[#This Row],[TRUES]]&gt;5,Weekly[[#This Row],[Actual]]=TRUE),BL239+Weekly[[#This Row],[BF H Odds]]-1,IF(AND(Weekly[[#This Row],[FALSES]]&gt;5,Weekly[[#This Row],[Actual]]=FALSE),BL239+Weekly[[#This Row],[BF V Odds]]-1,IF(AND(Weekly[[#This Row],[TRUES]]&gt;5,Weekly[[#This Row],[Actual]]=FALSE),BL239-1,IF(AND(Weekly[[#This Row],[FALSES]]&gt;5,Weekly[[#This Row],[Actual]]=TRUE),BL239-1,BL239))))</f>
        <v>39.490000000000023</v>
      </c>
      <c r="BM240" s="58">
        <f>IF(AND(Weekly[[#This Row],[TRUES]]&gt;6,Weekly[[#This Row],[Actual]]=TRUE),BM239+Weekly[[#This Row],[BF H Odds]]-1,IF(AND(Weekly[[#This Row],[FALSES]]&gt;6,Weekly[[#This Row],[Actual]]=FALSE),BM239+Weekly[[#This Row],[BF V Odds]]-1,IF(AND(Weekly[[#This Row],[TRUES]]&gt;6,Weekly[[#This Row],[Actual]]=FALSE),BM239-1,IF(AND(Weekly[[#This Row],[FALSES]]&gt;6,Weekly[[#This Row],[Actual]]=TRUE),BM239-1,BM239))))</f>
        <v>48.300000000000011</v>
      </c>
    </row>
    <row r="241" spans="1:65" x14ac:dyDescent="0.25">
      <c r="A241" s="34"/>
      <c r="B241" s="10">
        <v>44273</v>
      </c>
      <c r="C241" s="33" t="s">
        <v>38</v>
      </c>
      <c r="D241" s="15" t="s">
        <v>10</v>
      </c>
      <c r="E241" t="b">
        <v>1</v>
      </c>
      <c r="F241" t="b">
        <v>0</v>
      </c>
      <c r="G241" t="b">
        <v>0</v>
      </c>
      <c r="H241" t="b">
        <v>1</v>
      </c>
      <c r="I241" t="b">
        <v>1</v>
      </c>
      <c r="J241" t="b">
        <v>0</v>
      </c>
      <c r="K241" t="b">
        <v>0</v>
      </c>
      <c r="L241" t="b">
        <v>1</v>
      </c>
      <c r="M241" t="s">
        <v>101</v>
      </c>
      <c r="N241">
        <v>5</v>
      </c>
      <c r="O241">
        <f>IF(Weekly[[#This Row],[H/V]]="H",Weekly[[#This Row],[BF H Odds]],IF(Weekly[[#This Row],[H/V]]="V",Weekly[[#This Row],[BF V Odds]],""))</f>
        <v>2.98</v>
      </c>
      <c r="P241" t="b">
        <v>1</v>
      </c>
      <c r="Q241" t="s">
        <v>76</v>
      </c>
      <c r="R241" s="35">
        <f>IFERROR(IF(Weekly[[#This Row],[Won Bet?]]="yes",R240+(Weekly[[#This Row],[BF Odds]]*Weekly[[#This Row],[BF Stake]])-Weekly[[#This Row],[BF Stake]],R240-Weekly[[#This Row],[BF Stake]]),R240)</f>
        <v>208.65</v>
      </c>
      <c r="S241" s="9">
        <f>IFERROR(IF(Weekly[[#This Row],[Won Bet?]]="yes",S240+(((Weekly[[#This Row],[BF Odds]]*Weekly[[#This Row],[BF Stake]])-Weekly[[#This Row],[BF Stake]])*0.95),S240-Weekly[[#This Row],[BF Stake]]),S240)</f>
        <v>200.46750000000003</v>
      </c>
      <c r="T241" s="13">
        <v>2.98</v>
      </c>
      <c r="U241" s="13">
        <v>1.36</v>
      </c>
      <c r="V241" s="24">
        <f>IF(Weekly[[#This Row],[Actual]]="","",IF(AND(Weekly[[#This Row],[SVC_P]]=Weekly[[#This Row],[Actual]],Weekly[[#This Row],[SVC_P]]=TRUE),V240+Weekly[[#This Row],[BF H Odds]]-1,IF(AND(Weekly[[#This Row],[SVC_P]]=Weekly[[#This Row],[Actual]],Weekly[[#This Row],[SVC_P]]=FALSE),V240+Weekly[[#This Row],[BF V Odds]]-1,V240-1)))</f>
        <v>75.240000000000023</v>
      </c>
      <c r="W241" s="24">
        <f>IF(Weekly[[#This Row],[Actual]]="","",IF(AND(Weekly[[#This Row],[SVC_P]]=FALSE,Weekly[[#This Row],[Actual]]=TRUE),W240+Weekly[[#This Row],[BF H Odds]]-1,IF(AND(Weekly[[#This Row],[SVC_P]]=TRUE,Weekly[[#This Row],[Actual]]=FALSE,),W240+Weekly[[#This Row],[BF V Odds]]-1,W240-1)))</f>
        <v>-188.3</v>
      </c>
      <c r="X241" s="24">
        <f>IF(Weekly[[#This Row],[Actual]]="","",IF(AND(Weekly[[#This Row],[ADBC_P]]=Weekly[[#This Row],[Actual]],Weekly[[#This Row],[ADBC_P]]=TRUE),X240+Weekly[[#This Row],[BF H Odds]]-1,IF(AND(Weekly[[#This Row],[ADBC_P]]=Weekly[[#This Row],[Actual]],Weekly[[#This Row],[ADBC_P]]=FALSE),X240+Weekly[[#This Row],[BF V Odds]]-1,X240-1)))</f>
        <v>38.130000000000024</v>
      </c>
      <c r="Y241" s="24">
        <f>IF(Weekly[[#This Row],[Actual]]="","",IF(AND(Weekly[[#This Row],[ADBC_P]]=FALSE,Weekly[[#This Row],[Actual]]=TRUE),Y240+Weekly[[#This Row],[BF H Odds]]-1,IF(AND(Weekly[[#This Row],[ADBC_P]]=TRUE,Weekly[[#This Row],[Actual]]=FALSE),Y240+Weekly[[#This Row],[BF V Odds]]-1,Y240-1)))</f>
        <v>41.449999999999996</v>
      </c>
      <c r="Z241" s="24">
        <f>IF(Weekly[[#This Row],[Actual]]="","",IF(AND(Weekly[[#This Row],[RFC_P]]=Weekly[[#This Row],[Actual]],Weekly[[#This Row],[RFC_P]]=TRUE),Z240+Weekly[[#This Row],[BF H Odds]]-1,IF(AND(Weekly[[#This Row],[RFC_P]]=Weekly[[#This Row],[Actual]],Weekly[[#This Row],[RFC_P]]=FALSE),Z240+Weekly[[#This Row],[BF V Odds]]-1,Z240-1)))</f>
        <v>26.430000000000035</v>
      </c>
      <c r="AA241" s="24">
        <f>IF(Weekly[[#This Row],[Actual]]="","",IF(AND(Weekly[[#This Row],[RFC_P]]=FALSE,Weekly[[#This Row],[Actual]]=TRUE),AA240+Weekly[[#This Row],[BF H Odds]]-1,IF(AND(Weekly[[#This Row],[RFC_P]]=TRUE,Weekly[[#This Row],[Actual]]=FALSE),AA240+Weekly[[#This Row],[BF V Odds]]-1,AA240-1)))</f>
        <v>53.149999999999991</v>
      </c>
      <c r="AB241" s="24">
        <f>IF(Weekly[[#This Row],[Actual]]="","",IF(AND(Weekly[[#This Row],[GBC_P]]=Weekly[[#This Row],[Actual]],Weekly[[#This Row],[GBC_P]]=TRUE),AB240+Weekly[[#This Row],[BF H Odds]]-1,IF(AND(Weekly[[#This Row],[GBC_P]]=Weekly[[#This Row],[Actual]],Weekly[[#This Row],[GBC_P]]=FALSE),AB240+Weekly[[#This Row],[BF V Odds]]-1,AB240-1)))</f>
        <v>34.77000000000001</v>
      </c>
      <c r="AC241" s="24">
        <f>IF(Weekly[[#This Row],[Actual]]="","",IF(AND(Weekly[[#This Row],[GBC_P]]=FALSE,Weekly[[#This Row],[Actual]]=TRUE),AC240+Weekly[[#This Row],[BF H Odds]]-1,IF(AND(Weekly[[#This Row],[GBC_P]]=TRUE,Weekly[[#This Row],[Actual]]=FALSE),AC240+Weekly[[#This Row],[BF V Odds]]-1,AC240-1)))</f>
        <v>44.809999999999995</v>
      </c>
      <c r="AD241" s="24">
        <f>IF(Weekly[[#This Row],[Actual]]="","",IF(AND(Weekly[[#This Row],[HGBC_P]]=Weekly[[#This Row],[Actual]],Weekly[[#This Row],[HGBC_P]]=TRUE),AD240+Weekly[[#This Row],[BF H Odds]]-1,IF(AND(Weekly[[#This Row],[HGBC_P]]=Weekly[[#This Row],[Actual]],Weekly[[#This Row],[HGBC_P]]=FALSE),AD240+Weekly[[#This Row],[BF V Odds]]-1,AD240-1)))</f>
        <v>33.630000000000045</v>
      </c>
      <c r="AE241" s="24">
        <f>IF(Weekly[[#This Row],[Actual]]="","",IF(AND(Weekly[[#This Row],[HGBC_P]]=FALSE,Weekly[[#This Row],[Actual]]=TRUE),AE240+Weekly[[#This Row],[BF H Odds]]-1,IF(AND(Weekly[[#This Row],[HGBC_P]]=TRUE,Weekly[[#This Row],[Actual]]=FALSE),AE240+Weekly[[#This Row],[BF V Odds]]-1,AE240-1)))</f>
        <v>45.949999999999996</v>
      </c>
      <c r="AF241" s="24">
        <f>IF(Weekly[[#This Row],[Actual]]="","",IF(AND(Weekly[[#This Row],[XGB_P]]=Weekly[[#This Row],[Actual]],Weekly[[#This Row],[XGB_P]]=TRUE),AF240+Weekly[[#This Row],[BF H Odds]]-1,IF(AND(Weekly[[#This Row],[XGB_P]]=Weekly[[#This Row],[Actual]],Weekly[[#This Row],[XGB_P]]=FALSE),AF240+Weekly[[#This Row],[BF V Odds]]-1,AF240-1)))</f>
        <v>49.080000000000027</v>
      </c>
      <c r="AG241" s="24">
        <f>IF(Weekly[[#This Row],[Actual]]="","",IF(AND(Weekly[[#This Row],[XGB_P]]=FALSE,Weekly[[#This Row],[Actual]]=TRUE),AG240+Weekly[[#This Row],[BF H Odds]]-1,IF(AND(Weekly[[#This Row],[XGB_P]]=TRUE,Weekly[[#This Row],[Actual]]=FALSE),AG240+Weekly[[#This Row],[BF V Odds]]-1,AG240-1)))</f>
        <v>30.499999999999993</v>
      </c>
      <c r="AH241" s="24">
        <f>IF(Weekly[[#This Row],[Actual]]="","",IF(AND(Weekly[[#This Row],[QDA_P]]=Weekly[[#This Row],[Actual]],Weekly[[#This Row],[QDA_P]]=TRUE),AH240+Weekly[[#This Row],[BF H Odds]]-1,IF(AND(Weekly[[#This Row],[QDA_P]]=Weekly[[#This Row],[Actual]],Weekly[[#This Row],[QDA_P]]=FALSE),AH240+Weekly[[#This Row],[BF V Odds]]-1,AH240-1)))</f>
        <v>13.240000000000009</v>
      </c>
      <c r="AI241" s="24">
        <f>IF(Weekly[[#This Row],[Actual]]="","",IF(AND(Weekly[[#This Row],[QDA_P]]=FALSE,Weekly[[#This Row],[Actual]]=TRUE),AI240+Weekly[[#This Row],[BF H Odds]]-1,IF(AND(Weekly[[#This Row],[QDA_P]]=TRUE,Weekly[[#This Row],[Actual]]=FALSE),AI240+Weekly[[#This Row],[BF V Odds]]-1,AI240-1)))</f>
        <v>66.339999999999989</v>
      </c>
      <c r="AJ241" s="24">
        <f>IF(Weekly[[#This Row],[Actual]]="","",IF(AND(Weekly[[#This Row],[KNC_P]]=FALSE,Weekly[[#This Row],[Actual]]=TRUE),AJ240+Weekly[[#This Row],[BF H Odds]]-1,IF(AND(Weekly[[#This Row],[KNC_P]]=TRUE,Weekly[[#This Row],[Actual]]=FALSE),AJ240+Weekly[[#This Row],[BF V Odds]]-1,AJ240-1)))</f>
        <v>43.029999999999994</v>
      </c>
      <c r="AK241" s="24">
        <f>IF(Weekly[[#This Row],[Actual]]="","",IF(AND(Weekly[[#This Row],[KNC_P]]=FALSE,Weekly[[#This Row],[Actual]]=TRUE),AK240+Weekly[[#This Row],[BF H Odds]]-1,IF(AND(Weekly[[#This Row],[KNC_P]]=TRUE,Weekly[[#This Row],[Actual]]=FALSE),AK240+Weekly[[#This Row],[BF V Odds]]-1,AK240-1)))</f>
        <v>41.929999999999978</v>
      </c>
      <c r="AL241" s="30">
        <f>IF(Weekly[[#This Row],[Actual]]="","",COUNTIF(Weekly[[#This Row],[SVC_P]:[QDA_P]],TRUE))</f>
        <v>3</v>
      </c>
      <c r="AM241" s="30">
        <f>IF(Weekly[[#This Row],[Actual]]="","",COUNTIF(Weekly[[#This Row],[SVC_P]:[QDA_P]],FALSE))</f>
        <v>4</v>
      </c>
      <c r="AN241" s="36" t="str">
        <f>IF(AND(Weekly[[#This Row],[BF V Odds]]&gt;$BO$6,Weekly[[#This Row],[BF V Odds]] &lt; $BO$7),Weekly[[#This Row],[BF V Odds]],"")</f>
        <v/>
      </c>
      <c r="AO241" s="36" t="str">
        <f>IF(AND(Weekly[[#This Row],[BF H Odds]]&gt;$BO$6, Weekly[[#This Row],[BF H Odds]] &lt; $BO$7),Weekly[[#This Row],[BF H Odds]],"")</f>
        <v/>
      </c>
      <c r="AP241" s="37">
        <f>IF(AND(Weekly[[#This Row],[V Odds &lt;]]="",Weekly[[#This Row],[H Odds &lt;]]=""),AP240,IF(AND(Weekly[[#This Row],[H Odds &lt;]]&lt;&gt;"",Weekly[[#This Row],[SVC_P]]=TRUE,Weekly[[#This Row],[Actual]]=TRUE),AP240+Weekly[[#This Row],[H Odds &lt;]]-1,IF(AND(Weekly[[#This Row],[V Odds &lt;]]&lt;&gt;"",Weekly[[#This Row],[SVC_P]]=FALSE,Weekly[[#This Row],[Actual]]=FALSE),AP240+Weekly[[#This Row],[V Odds &lt;]]-1,IF(AND(Weekly[[#This Row],[V Odds &lt;]]&lt;&gt;"",Weekly[[#This Row],[SVC_P]]=FALSE,Weekly[[#This Row],[Actual]]=TRUE),AP240-1,IF(AND(Weekly[[#This Row],[H Odds &lt;]]&lt;&gt;"",Weekly[[#This Row],[SVC_P]]=TRUE,Weekly[[#This Row],[Actual]]=FALSE),AP240-1,AP240)))))</f>
        <v>74.530000000000015</v>
      </c>
      <c r="AQ241" s="37">
        <f>IF(AND(Weekly[[#This Row],[V Odds &lt;]]="",Weekly[[#This Row],[H Odds &lt;]]=""),AQ240,IF(AND(Weekly[[#This Row],[H Odds &lt;]]&lt;&gt;"",Weekly[[#This Row],[ADBC_P]]=TRUE,Weekly[[#This Row],[Actual]]=TRUE),AQ240+Weekly[[#This Row],[H Odds &lt;]]-1,IF(AND(Weekly[[#This Row],[V Odds &lt;]]&lt;&gt;"",Weekly[[#This Row],[ADBC_P]]=FALSE,Weekly[[#This Row],[Actual]]=FALSE),AQ240+Weekly[[#This Row],[V Odds &lt;]]-1,IF(AND(Weekly[[#This Row],[V Odds &lt;]]&lt;&gt;"",Weekly[[#This Row],[ADBC_P]]=FALSE,Weekly[[#This Row],[Actual]]=TRUE),AQ240-1,IF(AND(Weekly[[#This Row],[H Odds &lt;]]&lt;&gt;"",Weekly[[#This Row],[ADBC_P]]=TRUE,Weekly[[#This Row],[Actual]]=FALSE),AQ240-1,AQ240)))))</f>
        <v>52.879999999999995</v>
      </c>
      <c r="AR241" s="37">
        <f>IF(AND(Weekly[[#This Row],[V Odds &lt;]]="",Weekly[[#This Row],[H Odds &lt;]]=""),AR240,IF(AND(Weekly[[#This Row],[H Odds &lt;]]&lt;&gt;"",Weekly[[#This Row],[RFC_P]]=TRUE,Weekly[[#This Row],[Actual]]=TRUE),AR240+Weekly[[#This Row],[H Odds &lt;]]-1,IF(AND(Weekly[[#This Row],[V Odds &lt;]]&lt;&gt;"",Weekly[[#This Row],[RFC_P]]=FALSE,Weekly[[#This Row],[Actual]]=FALSE),AR240+Weekly[[#This Row],[V Odds &lt;]]-1,IF(AND(Weekly[[#This Row],[V Odds &lt;]]&lt;&gt;"",Weekly[[#This Row],[RFC_P]]=FALSE,Weekly[[#This Row],[Actual]]=TRUE),AR240-1,IF(AND(Weekly[[#This Row],[H Odds &lt;]]&lt;&gt;"",Weekly[[#This Row],[RFC_P]]=TRUE,Weekly[[#This Row],[Actual]]=FALSE),AR240-1,AR240)))))</f>
        <v>48.14</v>
      </c>
      <c r="AS241" s="37">
        <f>IF(AND(Weekly[[#This Row],[V Odds &lt;]]="",Weekly[[#This Row],[H Odds &lt;]]=""),AS240,IF(AND(Weekly[[#This Row],[H Odds &lt;]]&lt;&gt;"",Weekly[[#This Row],[GBC_P]]=TRUE,Weekly[[#This Row],[Actual]]=TRUE),AS240+Weekly[[#This Row],[H Odds &lt;]]-1,IF(AND(Weekly[[#This Row],[V Odds &lt;]]&lt;&gt;"",Weekly[[#This Row],[GBC_P]]=FALSE,Weekly[[#This Row],[Actual]]=FALSE),AS240+Weekly[[#This Row],[V Odds &lt;]]-1,IF(AND(Weekly[[#This Row],[V Odds &lt;]]&lt;&gt;"",Weekly[[#This Row],[GBC_P]]=FALSE,Weekly[[#This Row],[Actual]]=TRUE),AS240-1,IF(AND(Weekly[[#This Row],[H Odds &lt;]]&lt;&gt;"",Weekly[[#This Row],[GBC_P]]=TRUE,Weekly[[#This Row],[Actual]]=FALSE),AS240-1,AS240)))))</f>
        <v>52.28</v>
      </c>
      <c r="AT241" s="37">
        <f>IF(AND(Weekly[[#This Row],[V Odds &lt;]]="",Weekly[[#This Row],[H Odds &lt;]]=""),AT240,IF(AND(Weekly[[#This Row],[H Odds &lt;]]&lt;&gt;"",Weekly[[#This Row],[HGBC_P]]=TRUE,Weekly[[#This Row],[Actual]]=TRUE),AT240+Weekly[[#This Row],[H Odds &lt;]]-1,IF(AND(Weekly[[#This Row],[V Odds &lt;]]&lt;&gt;"",Weekly[[#This Row],[HGBC_P]]=FALSE,Weekly[[#This Row],[Actual]]=FALSE),AT240+Weekly[[#This Row],[V Odds &lt;]]-1,IF(AND(Weekly[[#This Row],[V Odds &lt;]]&lt;&gt;"",Weekly[[#This Row],[HGBC_P]]=FALSE,Weekly[[#This Row],[Actual]]=TRUE),AT240-1,IF(AND(Weekly[[#This Row],[H Odds &lt;]]&lt;&gt;"",Weekly[[#This Row],[HGBC_P]]=TRUE,Weekly[[#This Row],[Actual]]=FALSE),AT240-1,AT240)))))</f>
        <v>52.91</v>
      </c>
      <c r="AU241" s="37">
        <f>IF(AND(Weekly[[#This Row],[V Odds &lt;]]="",Weekly[[#This Row],[H Odds &lt;]]=""),AU240,IF(AND(Weekly[[#This Row],[H Odds &lt;]]&lt;&gt;"",Weekly[[#This Row],[XGB_P]]=TRUE,Weekly[[#This Row],[Actual]]=TRUE),AU240+Weekly[[#This Row],[H Odds &lt;]]-1,IF(AND(Weekly[[#This Row],[V Odds &lt;]]&lt;&gt;"",Weekly[[#This Row],[XGB_P]]=FALSE,Weekly[[#This Row],[Actual]]=FALSE),AU240+Weekly[[#This Row],[V Odds &lt;]]-1,IF(AND(Weekly[[#This Row],[V Odds &lt;]]&lt;&gt;"",Weekly[[#This Row],[XGB_P]]=FALSE,Weekly[[#This Row],[Actual]]=TRUE),AU240-1,IF(AND(Weekly[[#This Row],[H Odds &lt;]]&lt;&gt;"",Weekly[[#This Row],[XGB_P]]=TRUE,Weekly[[#This Row],[Actual]]=FALSE),AU240-1,AU240)))))</f>
        <v>59.210000000000008</v>
      </c>
      <c r="AV241" s="37">
        <f>IF(AND(Weekly[[#This Row],[V Odds &lt;]]="",Weekly[[#This Row],[H Odds &lt;]]=""),AV240,IF(AND(Weekly[[#This Row],[H Odds &lt;]]&lt;&gt;"",Weekly[[#This Row],[QDA_P]]=TRUE,Weekly[[#This Row],[Actual]]=TRUE),AV240+Weekly[[#This Row],[H Odds &lt;]]-1,IF(AND(Weekly[[#This Row],[V Odds &lt;]]&lt;&gt;"",Weekly[[#This Row],[QDA_P]]=FALSE,Weekly[[#This Row],[Actual]]=FALSE),AV240+Weekly[[#This Row],[V Odds &lt;]]-1,IF(AND(Weekly[[#This Row],[V Odds &lt;]]&lt;&gt;"",Weekly[[#This Row],[QDA_P]]=FALSE,Weekly[[#This Row],[Actual]]=TRUE),AV240-1,IF(AND(Weekly[[#This Row],[H Odds &lt;]]&lt;&gt;"",Weekly[[#This Row],[QDA_P]]=TRUE,Weekly[[#This Row],[Actual]]=FALSE),AV240-1,AV240)))))</f>
        <v>48.949999999999989</v>
      </c>
      <c r="AW241" s="37">
        <f>IF(AND(Weekly[[#This Row],[H Odds &lt;]]="",Weekly[[#This Row],[V Odds &lt;]]=""),AW240,IF(AND(Weekly[[#This Row],[KNC_P]]=Weekly[[#This Row],[Actual]],Weekly[[#This Row],[KNC_P]]=TRUE),AW240+Weekly[[#This Row],[BF H Odds]]-1,IF(AND(Weekly[[#This Row],[KNC_P]]=Weekly[[#This Row],[Actual]],Weekly[[#This Row],[KNC_P]]=FALSE),AW240+Weekly[[#This Row],[BF V Odds]]-1,AW240-1)))</f>
        <v>44.870000000000005</v>
      </c>
      <c r="AX241" s="37">
        <f>IF(AND(Weekly[[#This Row],[V Odds &lt;]]="",Weekly[[#This Row],[H Odds &lt;]]=""),AX240,IF(AND(Weekly[[#This Row],[V Odds &lt;]]&lt;&gt;"",Weekly[[#This Row],[FALSES]]&gt;0,Weekly[[#This Row],[Actual]]=FALSE),AX240+Weekly[[#This Row],[V Odds &lt;]]-1,IF(AND(Weekly[[#This Row],[H Odds &lt;]]&lt;&gt;"",Weekly[[#This Row],[TRUES]]&gt;0,Weekly[[#This Row],[Actual]]=TRUE),AX240+Weekly[[#This Row],[H Odds &lt;]]-1,IF(AND(Weekly[[#This Row],[V Odds &lt;]]&lt;&gt;"",Weekly[[#This Row],[FALSES]]=0),AX240,IF(AND(Weekly[[#This Row],[H Odds &lt;]]&lt;&gt;"",Weekly[[#This Row],[TRUES]]=0),AX240,AX240-1)))))</f>
        <v>79.3</v>
      </c>
      <c r="AY241" s="37">
        <f>IF(AND(Weekly[[#This Row],[V Odds &lt;]]="",Weekly[[#This Row],[H Odds &lt;]]=""),AY240,IF(AND(Weekly[[#This Row],[V Odds &lt;]]&lt;&gt;"",Weekly[[#This Row],[FALSES]]&gt;0,Weekly[[#This Row],[Actual]]=FALSE),AY240+((Weekly[[#This Row],[V Odds &lt;]]-1)*0.92),IF(AND(Weekly[[#This Row],[H Odds &lt;]]&lt;&gt;"",Weekly[[#This Row],[TRUES]]&gt;0,Weekly[[#This Row],[Actual]]=TRUE),AY240+((Weekly[[#This Row],[H Odds &lt;]]-1)*0.92),IF(AND(Weekly[[#This Row],[V Odds &lt;]]&lt;&gt;"",Weekly[[#This Row],[FALSES]]=0),AY240,IF(AND(Weekly[[#This Row],[H Odds &lt;]]&lt;&gt;"",Weekly[[#This Row],[TRUES]]=0),AY240,AY240-1)))))</f>
        <v>73.596000000000018</v>
      </c>
      <c r="AZ241" s="37">
        <f>IF(AND(Weekly[[#This Row],[V Odds &lt;]]="",Weekly[[#This Row],[H Odds &lt;]]=""),AZ240,IF(AND(Weekly[[#This Row],[V Odds &lt;]]&lt;&gt;"",Weekly[[#This Row],[Actual]]=FALSE),AZ240+Weekly[[#This Row],[V Odds &lt;]]-1,IF(AND(Weekly[[#This Row],[H Odds &lt;]]&lt;&gt;"",Weekly[[#This Row],[Actual]]=TRUE),AZ240+Weekly[[#This Row],[H Odds &lt;]]-1,AZ240-1)))</f>
        <v>74.27</v>
      </c>
      <c r="BA241" s="38">
        <f>IF(Weekly[[#This Row],[H Odds &lt;]]="",BA240,IF(AND(Weekly[[#This Row],[H Odds &lt;]]&lt;&gt;"",Weekly[[#This Row],[SVC_P]]=TRUE,Weekly[[#This Row],[Actual]]=TRUE),BA240+Weekly[[#This Row],[H Odds &lt;]]-1,IF(AND(Weekly[[#This Row],[H Odds &lt;]]&lt;&gt;"",Weekly[[#This Row],[SVC_P]]=TRUE,Weekly[[#This Row],[Actual]]=FALSE),BA240-1,BA240)))</f>
        <v>69.489999999999995</v>
      </c>
      <c r="BB241" s="38">
        <f>IF(Weekly[[#This Row],[H Odds &lt;]]="",BB240,IF(AND(Weekly[[#This Row],[H Odds &lt;]]&lt;&gt;"",Weekly[[#This Row],[ADBC_P]]=TRUE,Weekly[[#This Row],[Actual]]=TRUE),BB240+Weekly[[#This Row],[H Odds &lt;]]-1,IF(AND(Weekly[[#This Row],[H Odds &lt;]]&lt;&gt;"",Weekly[[#This Row],[ADBC_P]]=TRUE,Weekly[[#This Row],[Actual]]=FALSE),BB240-1,BB240)))</f>
        <v>46.559999999999995</v>
      </c>
      <c r="BC241" s="38">
        <f>IF(Weekly[[#This Row],[H Odds &lt;]]="",BC240,IF(AND(Weekly[[#This Row],[H Odds &lt;]]&lt;&gt;"",Weekly[[#This Row],[RFC_P]]=TRUE,Weekly[[#This Row],[Actual]]=TRUE),BC240+Weekly[[#This Row],[H Odds &lt;]]-1,IF(AND(Weekly[[#This Row],[H Odds &lt;]]&lt;&gt;"",Weekly[[#This Row],[RFC_P]]=TRUE,Weekly[[#This Row],[Actual]]=FALSE),BC240-1,BC240)))</f>
        <v>45.309999999999995</v>
      </c>
      <c r="BD241" s="38">
        <f>IF(Weekly[[#This Row],[H Odds &lt;]]="",BD240,IF(AND(Weekly[[#This Row],[H Odds &lt;]]&lt;&gt;"",Weekly[[#This Row],[GBC_P]]=TRUE,Weekly[[#This Row],[Actual]]=TRUE),BD240+Weekly[[#This Row],[H Odds &lt;]]-1,IF(AND(Weekly[[#This Row],[H Odds &lt;]]&lt;&gt;"",Weekly[[#This Row],[GBC_P]]=TRUE,Weekly[[#This Row],[Actual]]=FALSE),BD240-1,BD240)))</f>
        <v>50.96</v>
      </c>
      <c r="BE241" s="38">
        <f>IF(Weekly[[#This Row],[H Odds &lt;]]="",BE240,IF(AND(Weekly[[#This Row],[H Odds &lt;]]&lt;&gt;"",Weekly[[#This Row],[HGBC_P]]=TRUE,Weekly[[#This Row],[Actual]]=TRUE),BE240+Weekly[[#This Row],[H Odds &lt;]]-1,IF(AND(Weekly[[#This Row],[H Odds &lt;]]&lt;&gt;"",Weekly[[#This Row],[HGBC_P]]=TRUE,Weekly[[#This Row],[Actual]]=FALSE),BE240-1,BE240)))</f>
        <v>54.309999999999995</v>
      </c>
      <c r="BF241" s="38">
        <f>IF(Weekly[[#This Row],[H Odds &lt;]]="",BF240,IF(AND(Weekly[[#This Row],[H Odds &lt;]]&lt;&gt;"",Weekly[[#This Row],[XGB_P]]=TRUE,Weekly[[#This Row],[Actual]]=TRUE),BF240+Weekly[[#This Row],[H Odds &lt;]]-1,IF(AND(Weekly[[#This Row],[H Odds &lt;]]&lt;&gt;"",Weekly[[#This Row],[XGB_P]]=TRUE,Weekly[[#This Row],[Actual]]=FALSE),BF240-1,BF240)))</f>
        <v>57.480000000000004</v>
      </c>
      <c r="BG241" s="38">
        <f>IF(Weekly[[#This Row],[H Odds &lt;]]="",BG240,IF(AND(Weekly[[#This Row],[H Odds &lt;]]&lt;&gt;"",Weekly[[#This Row],[QDA_P]]=TRUE,Weekly[[#This Row],[Actual]]=TRUE),BG240+Weekly[[#This Row],[H Odds &lt;]]-1,IF(AND(Weekly[[#This Row],[H Odds &lt;]]&lt;&gt;"",Weekly[[#This Row],[QDA_P]]=TRUE,Weekly[[#This Row],[Actual]]=FALSE),BG240-1,BG240)))</f>
        <v>45.279999999999994</v>
      </c>
      <c r="BH241" s="38">
        <f>IF(Weekly[[#This Row],[H Odds &lt;]]="",BH240,IF(AND(Weekly[[#This Row],[H Odds &lt;]]&lt;&gt;"",Weekly[[#This Row],[KNC_P]]=TRUE,Weekly[[#This Row],[Actual]]=TRUE),BH240+Weekly[[#This Row],[H Odds &lt;]]-1,IF(AND(Weekly[[#This Row],[H Odds &lt;]]&lt;&gt;"",Weekly[[#This Row],[KNC_P]]=TRUE,Weekly[[#This Row],[Actual]]=FALSE),BH240-1,BH240)))</f>
        <v>43.599999999999994</v>
      </c>
      <c r="BI241" s="38">
        <f>IF(Weekly[[#This Row],[H Odds &lt;]]="",BI240,IF(AND(Weekly[[#This Row],[H Odds &lt;]]&lt;&gt;"",Weekly[[#This Row],[TRUES]]&gt;0,Weekly[[#This Row],[Actual]]=TRUE),BI240+Weekly[[#This Row],[H Odds &lt;]]-1,IF(AND(Weekly[[#This Row],[H Odds &lt;]]&lt;&gt;"",Weekly[[#This Row],[TRUES]]=0),BI240,BI240-1)))</f>
        <v>69.489999999999995</v>
      </c>
      <c r="BJ241" s="38">
        <f>IF(Weekly[[#This Row],[H Odds &lt;]]="",BJ240,IF(AND(Weekly[[#This Row],[H Odds &lt;]]&lt;&gt;"",Weekly[[#This Row],[Actual]]=TRUE),BJ240+Weekly[[#This Row],[H Odds &lt;]]-1,IF(AND(Weekly[[#This Row],[H Odds &lt;]]&lt;&gt;"",Weekly[[#This Row],[Actual]]=FALSE),BJ240-1,BJ240)))</f>
        <v>68.489999999999995</v>
      </c>
      <c r="BK241" s="58">
        <f>IF(AND(Weekly[[#This Row],[TRUES]]&gt;4,Weekly[[#This Row],[Actual]]=TRUE),BK240+Weekly[[#This Row],[BF H Odds]]-1,IF(AND(Weekly[[#This Row],[FALSES]]&gt;4,Weekly[[#This Row],[Actual]]=FALSE),BK240+Weekly[[#This Row],[BF V Odds]]-1,IF(AND(Weekly[[#This Row],[TRUES]]&gt;4,Weekly[[#This Row],[Actual]]=FALSE),BK240-1,IF(AND(Weekly[[#This Row],[FALSES]]&gt;4,Weekly[[#This Row],[Actual]]=TRUE),BK240-1,BK240))))</f>
        <v>31.60000000000003</v>
      </c>
      <c r="BL241" s="58">
        <f>IF(AND(Weekly[[#This Row],[TRUES]]&gt;5,Weekly[[#This Row],[Actual]]=TRUE),BL240+Weekly[[#This Row],[BF H Odds]]-1,IF(AND(Weekly[[#This Row],[FALSES]]&gt;5,Weekly[[#This Row],[Actual]]=FALSE),BL240+Weekly[[#This Row],[BF V Odds]]-1,IF(AND(Weekly[[#This Row],[TRUES]]&gt;5,Weekly[[#This Row],[Actual]]=FALSE),BL240-1,IF(AND(Weekly[[#This Row],[FALSES]]&gt;5,Weekly[[#This Row],[Actual]]=TRUE),BL240-1,BL240))))</f>
        <v>39.490000000000023</v>
      </c>
      <c r="BM241" s="58">
        <f>IF(AND(Weekly[[#This Row],[TRUES]]&gt;6,Weekly[[#This Row],[Actual]]=TRUE),BM240+Weekly[[#This Row],[BF H Odds]]-1,IF(AND(Weekly[[#This Row],[FALSES]]&gt;6,Weekly[[#This Row],[Actual]]=FALSE),BM240+Weekly[[#This Row],[BF V Odds]]-1,IF(AND(Weekly[[#This Row],[TRUES]]&gt;6,Weekly[[#This Row],[Actual]]=FALSE),BM240-1,IF(AND(Weekly[[#This Row],[FALSES]]&gt;6,Weekly[[#This Row],[Actual]]=TRUE),BM240-1,BM240))))</f>
        <v>48.300000000000011</v>
      </c>
    </row>
    <row r="242" spans="1:65" x14ac:dyDescent="0.25">
      <c r="A242" s="34"/>
      <c r="B242" s="10">
        <v>44273</v>
      </c>
      <c r="C242" s="33" t="s">
        <v>26</v>
      </c>
      <c r="D242" s="15" t="s">
        <v>28</v>
      </c>
      <c r="E242" t="b">
        <v>1</v>
      </c>
      <c r="F242" t="b">
        <v>1</v>
      </c>
      <c r="G242" t="b">
        <v>1</v>
      </c>
      <c r="H242" t="b">
        <v>1</v>
      </c>
      <c r="I242" t="b">
        <v>1</v>
      </c>
      <c r="J242" t="b">
        <v>1</v>
      </c>
      <c r="K242" t="b">
        <v>0</v>
      </c>
      <c r="L242" t="b">
        <v>1</v>
      </c>
      <c r="M242" t="s">
        <v>101</v>
      </c>
      <c r="N242">
        <v>5</v>
      </c>
      <c r="O242">
        <f>IF(Weekly[[#This Row],[H/V]]="H",Weekly[[#This Row],[BF H Odds]],IF(Weekly[[#This Row],[H/V]]="V",Weekly[[#This Row],[BF V Odds]],""))</f>
        <v>2.88</v>
      </c>
      <c r="P242" t="b">
        <v>1</v>
      </c>
      <c r="Q242" t="s">
        <v>76</v>
      </c>
      <c r="R242" s="35">
        <f>IFERROR(IF(Weekly[[#This Row],[Won Bet?]]="yes",R241+(Weekly[[#This Row],[BF Odds]]*Weekly[[#This Row],[BF Stake]])-Weekly[[#This Row],[BF Stake]],R241-Weekly[[#This Row],[BF Stake]]),R241)</f>
        <v>203.65</v>
      </c>
      <c r="S242" s="9">
        <f>IFERROR(IF(Weekly[[#This Row],[Won Bet?]]="yes",S241+(((Weekly[[#This Row],[BF Odds]]*Weekly[[#This Row],[BF Stake]])-Weekly[[#This Row],[BF Stake]])*0.95),S241-Weekly[[#This Row],[BF Stake]]),S241)</f>
        <v>195.46750000000003</v>
      </c>
      <c r="T242" s="13">
        <v>2.88</v>
      </c>
      <c r="U242" s="13">
        <v>1.41</v>
      </c>
      <c r="V242" s="24">
        <f>IF(Weekly[[#This Row],[Actual]]="","",IF(AND(Weekly[[#This Row],[SVC_P]]=Weekly[[#This Row],[Actual]],Weekly[[#This Row],[SVC_P]]=TRUE),V241+Weekly[[#This Row],[BF H Odds]]-1,IF(AND(Weekly[[#This Row],[SVC_P]]=Weekly[[#This Row],[Actual]],Weekly[[#This Row],[SVC_P]]=FALSE),V241+Weekly[[#This Row],[BF V Odds]]-1,V241-1)))</f>
        <v>75.65000000000002</v>
      </c>
      <c r="W242" s="24">
        <f>IF(Weekly[[#This Row],[Actual]]="","",IF(AND(Weekly[[#This Row],[SVC_P]]=FALSE,Weekly[[#This Row],[Actual]]=TRUE),W241+Weekly[[#This Row],[BF H Odds]]-1,IF(AND(Weekly[[#This Row],[SVC_P]]=TRUE,Weekly[[#This Row],[Actual]]=FALSE,),W241+Weekly[[#This Row],[BF V Odds]]-1,W241-1)))</f>
        <v>-189.3</v>
      </c>
      <c r="X242" s="24">
        <f>IF(Weekly[[#This Row],[Actual]]="","",IF(AND(Weekly[[#This Row],[ADBC_P]]=Weekly[[#This Row],[Actual]],Weekly[[#This Row],[ADBC_P]]=TRUE),X241+Weekly[[#This Row],[BF H Odds]]-1,IF(AND(Weekly[[#This Row],[ADBC_P]]=Weekly[[#This Row],[Actual]],Weekly[[#This Row],[ADBC_P]]=FALSE),X241+Weekly[[#This Row],[BF V Odds]]-1,X241-1)))</f>
        <v>38.54000000000002</v>
      </c>
      <c r="Y242" s="24">
        <f>IF(Weekly[[#This Row],[Actual]]="","",IF(AND(Weekly[[#This Row],[ADBC_P]]=FALSE,Weekly[[#This Row],[Actual]]=TRUE),Y241+Weekly[[#This Row],[BF H Odds]]-1,IF(AND(Weekly[[#This Row],[ADBC_P]]=TRUE,Weekly[[#This Row],[Actual]]=FALSE),Y241+Weekly[[#This Row],[BF V Odds]]-1,Y241-1)))</f>
        <v>40.449999999999996</v>
      </c>
      <c r="Z242" s="24">
        <f>IF(Weekly[[#This Row],[Actual]]="","",IF(AND(Weekly[[#This Row],[RFC_P]]=Weekly[[#This Row],[Actual]],Weekly[[#This Row],[RFC_P]]=TRUE),Z241+Weekly[[#This Row],[BF H Odds]]-1,IF(AND(Weekly[[#This Row],[RFC_P]]=Weekly[[#This Row],[Actual]],Weekly[[#This Row],[RFC_P]]=FALSE),Z241+Weekly[[#This Row],[BF V Odds]]-1,Z241-1)))</f>
        <v>26.840000000000035</v>
      </c>
      <c r="AA242" s="24">
        <f>IF(Weekly[[#This Row],[Actual]]="","",IF(AND(Weekly[[#This Row],[RFC_P]]=FALSE,Weekly[[#This Row],[Actual]]=TRUE),AA241+Weekly[[#This Row],[BF H Odds]]-1,IF(AND(Weekly[[#This Row],[RFC_P]]=TRUE,Weekly[[#This Row],[Actual]]=FALSE),AA241+Weekly[[#This Row],[BF V Odds]]-1,AA241-1)))</f>
        <v>52.149999999999991</v>
      </c>
      <c r="AB242" s="24">
        <f>IF(Weekly[[#This Row],[Actual]]="","",IF(AND(Weekly[[#This Row],[GBC_P]]=Weekly[[#This Row],[Actual]],Weekly[[#This Row],[GBC_P]]=TRUE),AB241+Weekly[[#This Row],[BF H Odds]]-1,IF(AND(Weekly[[#This Row],[GBC_P]]=Weekly[[#This Row],[Actual]],Weekly[[#This Row],[GBC_P]]=FALSE),AB241+Weekly[[#This Row],[BF V Odds]]-1,AB241-1)))</f>
        <v>35.180000000000007</v>
      </c>
      <c r="AC242" s="24">
        <f>IF(Weekly[[#This Row],[Actual]]="","",IF(AND(Weekly[[#This Row],[GBC_P]]=FALSE,Weekly[[#This Row],[Actual]]=TRUE),AC241+Weekly[[#This Row],[BF H Odds]]-1,IF(AND(Weekly[[#This Row],[GBC_P]]=TRUE,Weekly[[#This Row],[Actual]]=FALSE),AC241+Weekly[[#This Row],[BF V Odds]]-1,AC241-1)))</f>
        <v>43.809999999999995</v>
      </c>
      <c r="AD242" s="24">
        <f>IF(Weekly[[#This Row],[Actual]]="","",IF(AND(Weekly[[#This Row],[HGBC_P]]=Weekly[[#This Row],[Actual]],Weekly[[#This Row],[HGBC_P]]=TRUE),AD241+Weekly[[#This Row],[BF H Odds]]-1,IF(AND(Weekly[[#This Row],[HGBC_P]]=Weekly[[#This Row],[Actual]],Weekly[[#This Row],[HGBC_P]]=FALSE),AD241+Weekly[[#This Row],[BF V Odds]]-1,AD241-1)))</f>
        <v>34.040000000000042</v>
      </c>
      <c r="AE242" s="24">
        <f>IF(Weekly[[#This Row],[Actual]]="","",IF(AND(Weekly[[#This Row],[HGBC_P]]=FALSE,Weekly[[#This Row],[Actual]]=TRUE),AE241+Weekly[[#This Row],[BF H Odds]]-1,IF(AND(Weekly[[#This Row],[HGBC_P]]=TRUE,Weekly[[#This Row],[Actual]]=FALSE),AE241+Weekly[[#This Row],[BF V Odds]]-1,AE241-1)))</f>
        <v>44.949999999999996</v>
      </c>
      <c r="AF242" s="24">
        <f>IF(Weekly[[#This Row],[Actual]]="","",IF(AND(Weekly[[#This Row],[XGB_P]]=Weekly[[#This Row],[Actual]],Weekly[[#This Row],[XGB_P]]=TRUE),AF241+Weekly[[#This Row],[BF H Odds]]-1,IF(AND(Weekly[[#This Row],[XGB_P]]=Weekly[[#This Row],[Actual]],Weekly[[#This Row],[XGB_P]]=FALSE),AF241+Weekly[[#This Row],[BF V Odds]]-1,AF241-1)))</f>
        <v>49.490000000000023</v>
      </c>
      <c r="AG242" s="24">
        <f>IF(Weekly[[#This Row],[Actual]]="","",IF(AND(Weekly[[#This Row],[XGB_P]]=FALSE,Weekly[[#This Row],[Actual]]=TRUE),AG241+Weekly[[#This Row],[BF H Odds]]-1,IF(AND(Weekly[[#This Row],[XGB_P]]=TRUE,Weekly[[#This Row],[Actual]]=FALSE),AG241+Weekly[[#This Row],[BF V Odds]]-1,AG241-1)))</f>
        <v>29.499999999999993</v>
      </c>
      <c r="AH242" s="24">
        <f>IF(Weekly[[#This Row],[Actual]]="","",IF(AND(Weekly[[#This Row],[QDA_P]]=Weekly[[#This Row],[Actual]],Weekly[[#This Row],[QDA_P]]=TRUE),AH241+Weekly[[#This Row],[BF H Odds]]-1,IF(AND(Weekly[[#This Row],[QDA_P]]=Weekly[[#This Row],[Actual]],Weekly[[#This Row],[QDA_P]]=FALSE),AH241+Weekly[[#This Row],[BF V Odds]]-1,AH241-1)))</f>
        <v>12.240000000000009</v>
      </c>
      <c r="AI242" s="24">
        <f>IF(Weekly[[#This Row],[Actual]]="","",IF(AND(Weekly[[#This Row],[QDA_P]]=FALSE,Weekly[[#This Row],[Actual]]=TRUE),AI241+Weekly[[#This Row],[BF H Odds]]-1,IF(AND(Weekly[[#This Row],[QDA_P]]=TRUE,Weekly[[#This Row],[Actual]]=FALSE),AI241+Weekly[[#This Row],[BF V Odds]]-1,AI241-1)))</f>
        <v>66.749999999999986</v>
      </c>
      <c r="AJ242" s="24">
        <f>IF(Weekly[[#This Row],[Actual]]="","",IF(AND(Weekly[[#This Row],[KNC_P]]=FALSE,Weekly[[#This Row],[Actual]]=TRUE),AJ241+Weekly[[#This Row],[BF H Odds]]-1,IF(AND(Weekly[[#This Row],[KNC_P]]=TRUE,Weekly[[#This Row],[Actual]]=FALSE),AJ241+Weekly[[#This Row],[BF V Odds]]-1,AJ241-1)))</f>
        <v>42.029999999999994</v>
      </c>
      <c r="AK242" s="24">
        <f>IF(Weekly[[#This Row],[Actual]]="","",IF(AND(Weekly[[#This Row],[KNC_P]]=FALSE,Weekly[[#This Row],[Actual]]=TRUE),AK241+Weekly[[#This Row],[BF H Odds]]-1,IF(AND(Weekly[[#This Row],[KNC_P]]=TRUE,Weekly[[#This Row],[Actual]]=FALSE),AK241+Weekly[[#This Row],[BF V Odds]]-1,AK241-1)))</f>
        <v>40.929999999999978</v>
      </c>
      <c r="AL242" s="30">
        <f>IF(Weekly[[#This Row],[Actual]]="","",COUNTIF(Weekly[[#This Row],[SVC_P]:[QDA_P]],TRUE))</f>
        <v>6</v>
      </c>
      <c r="AM242" s="30">
        <f>IF(Weekly[[#This Row],[Actual]]="","",COUNTIF(Weekly[[#This Row],[SVC_P]:[QDA_P]],FALSE))</f>
        <v>1</v>
      </c>
      <c r="AN242" s="36" t="str">
        <f>IF(AND(Weekly[[#This Row],[BF V Odds]]&gt;$BO$6,Weekly[[#This Row],[BF V Odds]] &lt; $BO$7),Weekly[[#This Row],[BF V Odds]],"")</f>
        <v/>
      </c>
      <c r="AO242" s="36" t="str">
        <f>IF(AND(Weekly[[#This Row],[BF H Odds]]&gt;$BO$6, Weekly[[#This Row],[BF H Odds]] &lt; $BO$7),Weekly[[#This Row],[BF H Odds]],"")</f>
        <v/>
      </c>
      <c r="AP242" s="37">
        <f>IF(AND(Weekly[[#This Row],[V Odds &lt;]]="",Weekly[[#This Row],[H Odds &lt;]]=""),AP241,IF(AND(Weekly[[#This Row],[H Odds &lt;]]&lt;&gt;"",Weekly[[#This Row],[SVC_P]]=TRUE,Weekly[[#This Row],[Actual]]=TRUE),AP241+Weekly[[#This Row],[H Odds &lt;]]-1,IF(AND(Weekly[[#This Row],[V Odds &lt;]]&lt;&gt;"",Weekly[[#This Row],[SVC_P]]=FALSE,Weekly[[#This Row],[Actual]]=FALSE),AP241+Weekly[[#This Row],[V Odds &lt;]]-1,IF(AND(Weekly[[#This Row],[V Odds &lt;]]&lt;&gt;"",Weekly[[#This Row],[SVC_P]]=FALSE,Weekly[[#This Row],[Actual]]=TRUE),AP241-1,IF(AND(Weekly[[#This Row],[H Odds &lt;]]&lt;&gt;"",Weekly[[#This Row],[SVC_P]]=TRUE,Weekly[[#This Row],[Actual]]=FALSE),AP241-1,AP241)))))</f>
        <v>74.530000000000015</v>
      </c>
      <c r="AQ242" s="37">
        <f>IF(AND(Weekly[[#This Row],[V Odds &lt;]]="",Weekly[[#This Row],[H Odds &lt;]]=""),AQ241,IF(AND(Weekly[[#This Row],[H Odds &lt;]]&lt;&gt;"",Weekly[[#This Row],[ADBC_P]]=TRUE,Weekly[[#This Row],[Actual]]=TRUE),AQ241+Weekly[[#This Row],[H Odds &lt;]]-1,IF(AND(Weekly[[#This Row],[V Odds &lt;]]&lt;&gt;"",Weekly[[#This Row],[ADBC_P]]=FALSE,Weekly[[#This Row],[Actual]]=FALSE),AQ241+Weekly[[#This Row],[V Odds &lt;]]-1,IF(AND(Weekly[[#This Row],[V Odds &lt;]]&lt;&gt;"",Weekly[[#This Row],[ADBC_P]]=FALSE,Weekly[[#This Row],[Actual]]=TRUE),AQ241-1,IF(AND(Weekly[[#This Row],[H Odds &lt;]]&lt;&gt;"",Weekly[[#This Row],[ADBC_P]]=TRUE,Weekly[[#This Row],[Actual]]=FALSE),AQ241-1,AQ241)))))</f>
        <v>52.879999999999995</v>
      </c>
      <c r="AR242" s="37">
        <f>IF(AND(Weekly[[#This Row],[V Odds &lt;]]="",Weekly[[#This Row],[H Odds &lt;]]=""),AR241,IF(AND(Weekly[[#This Row],[H Odds &lt;]]&lt;&gt;"",Weekly[[#This Row],[RFC_P]]=TRUE,Weekly[[#This Row],[Actual]]=TRUE),AR241+Weekly[[#This Row],[H Odds &lt;]]-1,IF(AND(Weekly[[#This Row],[V Odds &lt;]]&lt;&gt;"",Weekly[[#This Row],[RFC_P]]=FALSE,Weekly[[#This Row],[Actual]]=FALSE),AR241+Weekly[[#This Row],[V Odds &lt;]]-1,IF(AND(Weekly[[#This Row],[V Odds &lt;]]&lt;&gt;"",Weekly[[#This Row],[RFC_P]]=FALSE,Weekly[[#This Row],[Actual]]=TRUE),AR241-1,IF(AND(Weekly[[#This Row],[H Odds &lt;]]&lt;&gt;"",Weekly[[#This Row],[RFC_P]]=TRUE,Weekly[[#This Row],[Actual]]=FALSE),AR241-1,AR241)))))</f>
        <v>48.14</v>
      </c>
      <c r="AS242" s="37">
        <f>IF(AND(Weekly[[#This Row],[V Odds &lt;]]="",Weekly[[#This Row],[H Odds &lt;]]=""),AS241,IF(AND(Weekly[[#This Row],[H Odds &lt;]]&lt;&gt;"",Weekly[[#This Row],[GBC_P]]=TRUE,Weekly[[#This Row],[Actual]]=TRUE),AS241+Weekly[[#This Row],[H Odds &lt;]]-1,IF(AND(Weekly[[#This Row],[V Odds &lt;]]&lt;&gt;"",Weekly[[#This Row],[GBC_P]]=FALSE,Weekly[[#This Row],[Actual]]=FALSE),AS241+Weekly[[#This Row],[V Odds &lt;]]-1,IF(AND(Weekly[[#This Row],[V Odds &lt;]]&lt;&gt;"",Weekly[[#This Row],[GBC_P]]=FALSE,Weekly[[#This Row],[Actual]]=TRUE),AS241-1,IF(AND(Weekly[[#This Row],[H Odds &lt;]]&lt;&gt;"",Weekly[[#This Row],[GBC_P]]=TRUE,Weekly[[#This Row],[Actual]]=FALSE),AS241-1,AS241)))))</f>
        <v>52.28</v>
      </c>
      <c r="AT242" s="37">
        <f>IF(AND(Weekly[[#This Row],[V Odds &lt;]]="",Weekly[[#This Row],[H Odds &lt;]]=""),AT241,IF(AND(Weekly[[#This Row],[H Odds &lt;]]&lt;&gt;"",Weekly[[#This Row],[HGBC_P]]=TRUE,Weekly[[#This Row],[Actual]]=TRUE),AT241+Weekly[[#This Row],[H Odds &lt;]]-1,IF(AND(Weekly[[#This Row],[V Odds &lt;]]&lt;&gt;"",Weekly[[#This Row],[HGBC_P]]=FALSE,Weekly[[#This Row],[Actual]]=FALSE),AT241+Weekly[[#This Row],[V Odds &lt;]]-1,IF(AND(Weekly[[#This Row],[V Odds &lt;]]&lt;&gt;"",Weekly[[#This Row],[HGBC_P]]=FALSE,Weekly[[#This Row],[Actual]]=TRUE),AT241-1,IF(AND(Weekly[[#This Row],[H Odds &lt;]]&lt;&gt;"",Weekly[[#This Row],[HGBC_P]]=TRUE,Weekly[[#This Row],[Actual]]=FALSE),AT241-1,AT241)))))</f>
        <v>52.91</v>
      </c>
      <c r="AU242" s="37">
        <f>IF(AND(Weekly[[#This Row],[V Odds &lt;]]="",Weekly[[#This Row],[H Odds &lt;]]=""),AU241,IF(AND(Weekly[[#This Row],[H Odds &lt;]]&lt;&gt;"",Weekly[[#This Row],[XGB_P]]=TRUE,Weekly[[#This Row],[Actual]]=TRUE),AU241+Weekly[[#This Row],[H Odds &lt;]]-1,IF(AND(Weekly[[#This Row],[V Odds &lt;]]&lt;&gt;"",Weekly[[#This Row],[XGB_P]]=FALSE,Weekly[[#This Row],[Actual]]=FALSE),AU241+Weekly[[#This Row],[V Odds &lt;]]-1,IF(AND(Weekly[[#This Row],[V Odds &lt;]]&lt;&gt;"",Weekly[[#This Row],[XGB_P]]=FALSE,Weekly[[#This Row],[Actual]]=TRUE),AU241-1,IF(AND(Weekly[[#This Row],[H Odds &lt;]]&lt;&gt;"",Weekly[[#This Row],[XGB_P]]=TRUE,Weekly[[#This Row],[Actual]]=FALSE),AU241-1,AU241)))))</f>
        <v>59.210000000000008</v>
      </c>
      <c r="AV242" s="37">
        <f>IF(AND(Weekly[[#This Row],[V Odds &lt;]]="",Weekly[[#This Row],[H Odds &lt;]]=""),AV241,IF(AND(Weekly[[#This Row],[H Odds &lt;]]&lt;&gt;"",Weekly[[#This Row],[QDA_P]]=TRUE,Weekly[[#This Row],[Actual]]=TRUE),AV241+Weekly[[#This Row],[H Odds &lt;]]-1,IF(AND(Weekly[[#This Row],[V Odds &lt;]]&lt;&gt;"",Weekly[[#This Row],[QDA_P]]=FALSE,Weekly[[#This Row],[Actual]]=FALSE),AV241+Weekly[[#This Row],[V Odds &lt;]]-1,IF(AND(Weekly[[#This Row],[V Odds &lt;]]&lt;&gt;"",Weekly[[#This Row],[QDA_P]]=FALSE,Weekly[[#This Row],[Actual]]=TRUE),AV241-1,IF(AND(Weekly[[#This Row],[H Odds &lt;]]&lt;&gt;"",Weekly[[#This Row],[QDA_P]]=TRUE,Weekly[[#This Row],[Actual]]=FALSE),AV241-1,AV241)))))</f>
        <v>48.949999999999989</v>
      </c>
      <c r="AW242" s="37">
        <f>IF(AND(Weekly[[#This Row],[H Odds &lt;]]="",Weekly[[#This Row],[V Odds &lt;]]=""),AW241,IF(AND(Weekly[[#This Row],[KNC_P]]=Weekly[[#This Row],[Actual]],Weekly[[#This Row],[KNC_P]]=TRUE),AW241+Weekly[[#This Row],[BF H Odds]]-1,IF(AND(Weekly[[#This Row],[KNC_P]]=Weekly[[#This Row],[Actual]],Weekly[[#This Row],[KNC_P]]=FALSE),AW241+Weekly[[#This Row],[BF V Odds]]-1,AW241-1)))</f>
        <v>44.870000000000005</v>
      </c>
      <c r="AX242" s="37">
        <f>IF(AND(Weekly[[#This Row],[V Odds &lt;]]="",Weekly[[#This Row],[H Odds &lt;]]=""),AX241,IF(AND(Weekly[[#This Row],[V Odds &lt;]]&lt;&gt;"",Weekly[[#This Row],[FALSES]]&gt;0,Weekly[[#This Row],[Actual]]=FALSE),AX241+Weekly[[#This Row],[V Odds &lt;]]-1,IF(AND(Weekly[[#This Row],[H Odds &lt;]]&lt;&gt;"",Weekly[[#This Row],[TRUES]]&gt;0,Weekly[[#This Row],[Actual]]=TRUE),AX241+Weekly[[#This Row],[H Odds &lt;]]-1,IF(AND(Weekly[[#This Row],[V Odds &lt;]]&lt;&gt;"",Weekly[[#This Row],[FALSES]]=0),AX241,IF(AND(Weekly[[#This Row],[H Odds &lt;]]&lt;&gt;"",Weekly[[#This Row],[TRUES]]=0),AX241,AX241-1)))))</f>
        <v>79.3</v>
      </c>
      <c r="AY242" s="37">
        <f>IF(AND(Weekly[[#This Row],[V Odds &lt;]]="",Weekly[[#This Row],[H Odds &lt;]]=""),AY241,IF(AND(Weekly[[#This Row],[V Odds &lt;]]&lt;&gt;"",Weekly[[#This Row],[FALSES]]&gt;0,Weekly[[#This Row],[Actual]]=FALSE),AY241+((Weekly[[#This Row],[V Odds &lt;]]-1)*0.92),IF(AND(Weekly[[#This Row],[H Odds &lt;]]&lt;&gt;"",Weekly[[#This Row],[TRUES]]&gt;0,Weekly[[#This Row],[Actual]]=TRUE),AY241+((Weekly[[#This Row],[H Odds &lt;]]-1)*0.92),IF(AND(Weekly[[#This Row],[V Odds &lt;]]&lt;&gt;"",Weekly[[#This Row],[FALSES]]=0),AY241,IF(AND(Weekly[[#This Row],[H Odds &lt;]]&lt;&gt;"",Weekly[[#This Row],[TRUES]]=0),AY241,AY241-1)))))</f>
        <v>73.596000000000018</v>
      </c>
      <c r="AZ242" s="37">
        <f>IF(AND(Weekly[[#This Row],[V Odds &lt;]]="",Weekly[[#This Row],[H Odds &lt;]]=""),AZ241,IF(AND(Weekly[[#This Row],[V Odds &lt;]]&lt;&gt;"",Weekly[[#This Row],[Actual]]=FALSE),AZ241+Weekly[[#This Row],[V Odds &lt;]]-1,IF(AND(Weekly[[#This Row],[H Odds &lt;]]&lt;&gt;"",Weekly[[#This Row],[Actual]]=TRUE),AZ241+Weekly[[#This Row],[H Odds &lt;]]-1,AZ241-1)))</f>
        <v>74.27</v>
      </c>
      <c r="BA242" s="38">
        <f>IF(Weekly[[#This Row],[H Odds &lt;]]="",BA241,IF(AND(Weekly[[#This Row],[H Odds &lt;]]&lt;&gt;"",Weekly[[#This Row],[SVC_P]]=TRUE,Weekly[[#This Row],[Actual]]=TRUE),BA241+Weekly[[#This Row],[H Odds &lt;]]-1,IF(AND(Weekly[[#This Row],[H Odds &lt;]]&lt;&gt;"",Weekly[[#This Row],[SVC_P]]=TRUE,Weekly[[#This Row],[Actual]]=FALSE),BA241-1,BA241)))</f>
        <v>69.489999999999995</v>
      </c>
      <c r="BB242" s="38">
        <f>IF(Weekly[[#This Row],[H Odds &lt;]]="",BB241,IF(AND(Weekly[[#This Row],[H Odds &lt;]]&lt;&gt;"",Weekly[[#This Row],[ADBC_P]]=TRUE,Weekly[[#This Row],[Actual]]=TRUE),BB241+Weekly[[#This Row],[H Odds &lt;]]-1,IF(AND(Weekly[[#This Row],[H Odds &lt;]]&lt;&gt;"",Weekly[[#This Row],[ADBC_P]]=TRUE,Weekly[[#This Row],[Actual]]=FALSE),BB241-1,BB241)))</f>
        <v>46.559999999999995</v>
      </c>
      <c r="BC242" s="38">
        <f>IF(Weekly[[#This Row],[H Odds &lt;]]="",BC241,IF(AND(Weekly[[#This Row],[H Odds &lt;]]&lt;&gt;"",Weekly[[#This Row],[RFC_P]]=TRUE,Weekly[[#This Row],[Actual]]=TRUE),BC241+Weekly[[#This Row],[H Odds &lt;]]-1,IF(AND(Weekly[[#This Row],[H Odds &lt;]]&lt;&gt;"",Weekly[[#This Row],[RFC_P]]=TRUE,Weekly[[#This Row],[Actual]]=FALSE),BC241-1,BC241)))</f>
        <v>45.309999999999995</v>
      </c>
      <c r="BD242" s="38">
        <f>IF(Weekly[[#This Row],[H Odds &lt;]]="",BD241,IF(AND(Weekly[[#This Row],[H Odds &lt;]]&lt;&gt;"",Weekly[[#This Row],[GBC_P]]=TRUE,Weekly[[#This Row],[Actual]]=TRUE),BD241+Weekly[[#This Row],[H Odds &lt;]]-1,IF(AND(Weekly[[#This Row],[H Odds &lt;]]&lt;&gt;"",Weekly[[#This Row],[GBC_P]]=TRUE,Weekly[[#This Row],[Actual]]=FALSE),BD241-1,BD241)))</f>
        <v>50.96</v>
      </c>
      <c r="BE242" s="38">
        <f>IF(Weekly[[#This Row],[H Odds &lt;]]="",BE241,IF(AND(Weekly[[#This Row],[H Odds &lt;]]&lt;&gt;"",Weekly[[#This Row],[HGBC_P]]=TRUE,Weekly[[#This Row],[Actual]]=TRUE),BE241+Weekly[[#This Row],[H Odds &lt;]]-1,IF(AND(Weekly[[#This Row],[H Odds &lt;]]&lt;&gt;"",Weekly[[#This Row],[HGBC_P]]=TRUE,Weekly[[#This Row],[Actual]]=FALSE),BE241-1,BE241)))</f>
        <v>54.309999999999995</v>
      </c>
      <c r="BF242" s="38">
        <f>IF(Weekly[[#This Row],[H Odds &lt;]]="",BF241,IF(AND(Weekly[[#This Row],[H Odds &lt;]]&lt;&gt;"",Weekly[[#This Row],[XGB_P]]=TRUE,Weekly[[#This Row],[Actual]]=TRUE),BF241+Weekly[[#This Row],[H Odds &lt;]]-1,IF(AND(Weekly[[#This Row],[H Odds &lt;]]&lt;&gt;"",Weekly[[#This Row],[XGB_P]]=TRUE,Weekly[[#This Row],[Actual]]=FALSE),BF241-1,BF241)))</f>
        <v>57.480000000000004</v>
      </c>
      <c r="BG242" s="38">
        <f>IF(Weekly[[#This Row],[H Odds &lt;]]="",BG241,IF(AND(Weekly[[#This Row],[H Odds &lt;]]&lt;&gt;"",Weekly[[#This Row],[QDA_P]]=TRUE,Weekly[[#This Row],[Actual]]=TRUE),BG241+Weekly[[#This Row],[H Odds &lt;]]-1,IF(AND(Weekly[[#This Row],[H Odds &lt;]]&lt;&gt;"",Weekly[[#This Row],[QDA_P]]=TRUE,Weekly[[#This Row],[Actual]]=FALSE),BG241-1,BG241)))</f>
        <v>45.279999999999994</v>
      </c>
      <c r="BH242" s="38">
        <f>IF(Weekly[[#This Row],[H Odds &lt;]]="",BH241,IF(AND(Weekly[[#This Row],[H Odds &lt;]]&lt;&gt;"",Weekly[[#This Row],[KNC_P]]=TRUE,Weekly[[#This Row],[Actual]]=TRUE),BH241+Weekly[[#This Row],[H Odds &lt;]]-1,IF(AND(Weekly[[#This Row],[H Odds &lt;]]&lt;&gt;"",Weekly[[#This Row],[KNC_P]]=TRUE,Weekly[[#This Row],[Actual]]=FALSE),BH241-1,BH241)))</f>
        <v>43.599999999999994</v>
      </c>
      <c r="BI242" s="38">
        <f>IF(Weekly[[#This Row],[H Odds &lt;]]="",BI241,IF(AND(Weekly[[#This Row],[H Odds &lt;]]&lt;&gt;"",Weekly[[#This Row],[TRUES]]&gt;0,Weekly[[#This Row],[Actual]]=TRUE),BI241+Weekly[[#This Row],[H Odds &lt;]]-1,IF(AND(Weekly[[#This Row],[H Odds &lt;]]&lt;&gt;"",Weekly[[#This Row],[TRUES]]=0),BI241,BI241-1)))</f>
        <v>69.489999999999995</v>
      </c>
      <c r="BJ242" s="38">
        <f>IF(Weekly[[#This Row],[H Odds &lt;]]="",BJ241,IF(AND(Weekly[[#This Row],[H Odds &lt;]]&lt;&gt;"",Weekly[[#This Row],[Actual]]=TRUE),BJ241+Weekly[[#This Row],[H Odds &lt;]]-1,IF(AND(Weekly[[#This Row],[H Odds &lt;]]&lt;&gt;"",Weekly[[#This Row],[Actual]]=FALSE),BJ241-1,BJ241)))</f>
        <v>68.489999999999995</v>
      </c>
      <c r="BK242" s="58">
        <f>IF(AND(Weekly[[#This Row],[TRUES]]&gt;4,Weekly[[#This Row],[Actual]]=TRUE),BK241+Weekly[[#This Row],[BF H Odds]]-1,IF(AND(Weekly[[#This Row],[FALSES]]&gt;4,Weekly[[#This Row],[Actual]]=FALSE),BK241+Weekly[[#This Row],[BF V Odds]]-1,IF(AND(Weekly[[#This Row],[TRUES]]&gt;4,Weekly[[#This Row],[Actual]]=FALSE),BK241-1,IF(AND(Weekly[[#This Row],[FALSES]]&gt;4,Weekly[[#This Row],[Actual]]=TRUE),BK241-1,BK241))))</f>
        <v>32.010000000000026</v>
      </c>
      <c r="BL242" s="58">
        <f>IF(AND(Weekly[[#This Row],[TRUES]]&gt;5,Weekly[[#This Row],[Actual]]=TRUE),BL241+Weekly[[#This Row],[BF H Odds]]-1,IF(AND(Weekly[[#This Row],[FALSES]]&gt;5,Weekly[[#This Row],[Actual]]=FALSE),BL241+Weekly[[#This Row],[BF V Odds]]-1,IF(AND(Weekly[[#This Row],[TRUES]]&gt;5,Weekly[[#This Row],[Actual]]=FALSE),BL241-1,IF(AND(Weekly[[#This Row],[FALSES]]&gt;5,Weekly[[#This Row],[Actual]]=TRUE),BL241-1,BL241))))</f>
        <v>39.90000000000002</v>
      </c>
      <c r="BM242" s="58">
        <f>IF(AND(Weekly[[#This Row],[TRUES]]&gt;6,Weekly[[#This Row],[Actual]]=TRUE),BM241+Weekly[[#This Row],[BF H Odds]]-1,IF(AND(Weekly[[#This Row],[FALSES]]&gt;6,Weekly[[#This Row],[Actual]]=FALSE),BM241+Weekly[[#This Row],[BF V Odds]]-1,IF(AND(Weekly[[#This Row],[TRUES]]&gt;6,Weekly[[#This Row],[Actual]]=FALSE),BM241-1,IF(AND(Weekly[[#This Row],[FALSES]]&gt;6,Weekly[[#This Row],[Actual]]=TRUE),BM241-1,BM241))))</f>
        <v>48.300000000000011</v>
      </c>
    </row>
    <row r="243" spans="1:65" x14ac:dyDescent="0.25">
      <c r="A243" s="34"/>
      <c r="B243" s="10">
        <v>44273</v>
      </c>
      <c r="C243" s="33" t="s">
        <v>29</v>
      </c>
      <c r="D243" s="15" t="s">
        <v>23</v>
      </c>
      <c r="E243" t="b">
        <v>1</v>
      </c>
      <c r="F243" t="b">
        <v>1</v>
      </c>
      <c r="G243" t="b">
        <v>1</v>
      </c>
      <c r="H243" t="b">
        <v>1</v>
      </c>
      <c r="I243" t="b">
        <v>1</v>
      </c>
      <c r="J243" t="b">
        <v>1</v>
      </c>
      <c r="K243" t="b">
        <v>0</v>
      </c>
      <c r="L243" t="b">
        <v>1</v>
      </c>
      <c r="M243" t="s">
        <v>101</v>
      </c>
      <c r="N243">
        <v>5</v>
      </c>
      <c r="O243">
        <f>IF(Weekly[[#This Row],[H/V]]="H",Weekly[[#This Row],[BF H Odds]],IF(Weekly[[#This Row],[H/V]]="V",Weekly[[#This Row],[BF V Odds]],""))</f>
        <v>5.3</v>
      </c>
      <c r="P243" t="b">
        <v>0</v>
      </c>
      <c r="Q243" t="s">
        <v>66</v>
      </c>
      <c r="R243" s="35">
        <f>IFERROR(IF(Weekly[[#This Row],[Won Bet?]]="yes",R242+(Weekly[[#This Row],[BF Odds]]*Weekly[[#This Row],[BF Stake]])-Weekly[[#This Row],[BF Stake]],R242-Weekly[[#This Row],[BF Stake]]),R242)</f>
        <v>225.15</v>
      </c>
      <c r="S243" s="9">
        <f>IFERROR(IF(Weekly[[#This Row],[Won Bet?]]="yes",S242+(((Weekly[[#This Row],[BF Odds]]*Weekly[[#This Row],[BF Stake]])-Weekly[[#This Row],[BF Stake]])*0.95),S242-Weekly[[#This Row],[BF Stake]]),S242)</f>
        <v>215.89250000000004</v>
      </c>
      <c r="T243" s="13">
        <v>5.3</v>
      </c>
      <c r="U243" s="13">
        <v>1.19</v>
      </c>
      <c r="V243" s="24">
        <f>IF(Weekly[[#This Row],[Actual]]="","",IF(AND(Weekly[[#This Row],[SVC_P]]=Weekly[[#This Row],[Actual]],Weekly[[#This Row],[SVC_P]]=TRUE),V242+Weekly[[#This Row],[BF H Odds]]-1,IF(AND(Weekly[[#This Row],[SVC_P]]=Weekly[[#This Row],[Actual]],Weekly[[#This Row],[SVC_P]]=FALSE),V242+Weekly[[#This Row],[BF V Odds]]-1,V242-1)))</f>
        <v>74.65000000000002</v>
      </c>
      <c r="W243" s="24">
        <f>IF(Weekly[[#This Row],[Actual]]="","",IF(AND(Weekly[[#This Row],[SVC_P]]=FALSE,Weekly[[#This Row],[Actual]]=TRUE),W242+Weekly[[#This Row],[BF H Odds]]-1,IF(AND(Weekly[[#This Row],[SVC_P]]=TRUE,Weekly[[#This Row],[Actual]]=FALSE,),W242+Weekly[[#This Row],[BF V Odds]]-1,W242-1)))</f>
        <v>-190.3</v>
      </c>
      <c r="X243" s="24">
        <f>IF(Weekly[[#This Row],[Actual]]="","",IF(AND(Weekly[[#This Row],[ADBC_P]]=Weekly[[#This Row],[Actual]],Weekly[[#This Row],[ADBC_P]]=TRUE),X242+Weekly[[#This Row],[BF H Odds]]-1,IF(AND(Weekly[[#This Row],[ADBC_P]]=Weekly[[#This Row],[Actual]],Weekly[[#This Row],[ADBC_P]]=FALSE),X242+Weekly[[#This Row],[BF V Odds]]-1,X242-1)))</f>
        <v>37.54000000000002</v>
      </c>
      <c r="Y243" s="24">
        <f>IF(Weekly[[#This Row],[Actual]]="","",IF(AND(Weekly[[#This Row],[ADBC_P]]=FALSE,Weekly[[#This Row],[Actual]]=TRUE),Y242+Weekly[[#This Row],[BF H Odds]]-1,IF(AND(Weekly[[#This Row],[ADBC_P]]=TRUE,Weekly[[#This Row],[Actual]]=FALSE),Y242+Weekly[[#This Row],[BF V Odds]]-1,Y242-1)))</f>
        <v>44.749999999999993</v>
      </c>
      <c r="Z243" s="24">
        <f>IF(Weekly[[#This Row],[Actual]]="","",IF(AND(Weekly[[#This Row],[RFC_P]]=Weekly[[#This Row],[Actual]],Weekly[[#This Row],[RFC_P]]=TRUE),Z242+Weekly[[#This Row],[BF H Odds]]-1,IF(AND(Weekly[[#This Row],[RFC_P]]=Weekly[[#This Row],[Actual]],Weekly[[#This Row],[RFC_P]]=FALSE),Z242+Weekly[[#This Row],[BF V Odds]]-1,Z242-1)))</f>
        <v>25.840000000000035</v>
      </c>
      <c r="AA243" s="24">
        <f>IF(Weekly[[#This Row],[Actual]]="","",IF(AND(Weekly[[#This Row],[RFC_P]]=FALSE,Weekly[[#This Row],[Actual]]=TRUE),AA242+Weekly[[#This Row],[BF H Odds]]-1,IF(AND(Weekly[[#This Row],[RFC_P]]=TRUE,Weekly[[#This Row],[Actual]]=FALSE),AA242+Weekly[[#This Row],[BF V Odds]]-1,AA242-1)))</f>
        <v>56.449999999999989</v>
      </c>
      <c r="AB243" s="24">
        <f>IF(Weekly[[#This Row],[Actual]]="","",IF(AND(Weekly[[#This Row],[GBC_P]]=Weekly[[#This Row],[Actual]],Weekly[[#This Row],[GBC_P]]=TRUE),AB242+Weekly[[#This Row],[BF H Odds]]-1,IF(AND(Weekly[[#This Row],[GBC_P]]=Weekly[[#This Row],[Actual]],Weekly[[#This Row],[GBC_P]]=FALSE),AB242+Weekly[[#This Row],[BF V Odds]]-1,AB242-1)))</f>
        <v>34.180000000000007</v>
      </c>
      <c r="AC243" s="24">
        <f>IF(Weekly[[#This Row],[Actual]]="","",IF(AND(Weekly[[#This Row],[GBC_P]]=FALSE,Weekly[[#This Row],[Actual]]=TRUE),AC242+Weekly[[#This Row],[BF H Odds]]-1,IF(AND(Weekly[[#This Row],[GBC_P]]=TRUE,Weekly[[#This Row],[Actual]]=FALSE),AC242+Weekly[[#This Row],[BF V Odds]]-1,AC242-1)))</f>
        <v>48.109999999999992</v>
      </c>
      <c r="AD243" s="24">
        <f>IF(Weekly[[#This Row],[Actual]]="","",IF(AND(Weekly[[#This Row],[HGBC_P]]=Weekly[[#This Row],[Actual]],Weekly[[#This Row],[HGBC_P]]=TRUE),AD242+Weekly[[#This Row],[BF H Odds]]-1,IF(AND(Weekly[[#This Row],[HGBC_P]]=Weekly[[#This Row],[Actual]],Weekly[[#This Row],[HGBC_P]]=FALSE),AD242+Weekly[[#This Row],[BF V Odds]]-1,AD242-1)))</f>
        <v>33.040000000000042</v>
      </c>
      <c r="AE243" s="24">
        <f>IF(Weekly[[#This Row],[Actual]]="","",IF(AND(Weekly[[#This Row],[HGBC_P]]=FALSE,Weekly[[#This Row],[Actual]]=TRUE),AE242+Weekly[[#This Row],[BF H Odds]]-1,IF(AND(Weekly[[#This Row],[HGBC_P]]=TRUE,Weekly[[#This Row],[Actual]]=FALSE),AE242+Weekly[[#This Row],[BF V Odds]]-1,AE242-1)))</f>
        <v>49.249999999999993</v>
      </c>
      <c r="AF243" s="24">
        <f>IF(Weekly[[#This Row],[Actual]]="","",IF(AND(Weekly[[#This Row],[XGB_P]]=Weekly[[#This Row],[Actual]],Weekly[[#This Row],[XGB_P]]=TRUE),AF242+Weekly[[#This Row],[BF H Odds]]-1,IF(AND(Weekly[[#This Row],[XGB_P]]=Weekly[[#This Row],[Actual]],Weekly[[#This Row],[XGB_P]]=FALSE),AF242+Weekly[[#This Row],[BF V Odds]]-1,AF242-1)))</f>
        <v>48.490000000000023</v>
      </c>
      <c r="AG243" s="24">
        <f>IF(Weekly[[#This Row],[Actual]]="","",IF(AND(Weekly[[#This Row],[XGB_P]]=FALSE,Weekly[[#This Row],[Actual]]=TRUE),AG242+Weekly[[#This Row],[BF H Odds]]-1,IF(AND(Weekly[[#This Row],[XGB_P]]=TRUE,Weekly[[#This Row],[Actual]]=FALSE),AG242+Weekly[[#This Row],[BF V Odds]]-1,AG242-1)))</f>
        <v>33.79999999999999</v>
      </c>
      <c r="AH243" s="24">
        <f>IF(Weekly[[#This Row],[Actual]]="","",IF(AND(Weekly[[#This Row],[QDA_P]]=Weekly[[#This Row],[Actual]],Weekly[[#This Row],[QDA_P]]=TRUE),AH242+Weekly[[#This Row],[BF H Odds]]-1,IF(AND(Weekly[[#This Row],[QDA_P]]=Weekly[[#This Row],[Actual]],Weekly[[#This Row],[QDA_P]]=FALSE),AH242+Weekly[[#This Row],[BF V Odds]]-1,AH242-1)))</f>
        <v>16.54000000000001</v>
      </c>
      <c r="AI243" s="24">
        <f>IF(Weekly[[#This Row],[Actual]]="","",IF(AND(Weekly[[#This Row],[QDA_P]]=FALSE,Weekly[[#This Row],[Actual]]=TRUE),AI242+Weekly[[#This Row],[BF H Odds]]-1,IF(AND(Weekly[[#This Row],[QDA_P]]=TRUE,Weekly[[#This Row],[Actual]]=FALSE),AI242+Weekly[[#This Row],[BF V Odds]]-1,AI242-1)))</f>
        <v>65.749999999999986</v>
      </c>
      <c r="AJ243" s="24">
        <f>IF(Weekly[[#This Row],[Actual]]="","",IF(AND(Weekly[[#This Row],[KNC_P]]=FALSE,Weekly[[#This Row],[Actual]]=TRUE),AJ242+Weekly[[#This Row],[BF H Odds]]-1,IF(AND(Weekly[[#This Row],[KNC_P]]=TRUE,Weekly[[#This Row],[Actual]]=FALSE),AJ242+Weekly[[#This Row],[BF V Odds]]-1,AJ242-1)))</f>
        <v>46.329999999999991</v>
      </c>
      <c r="AK243" s="24">
        <f>IF(Weekly[[#This Row],[Actual]]="","",IF(AND(Weekly[[#This Row],[KNC_P]]=FALSE,Weekly[[#This Row],[Actual]]=TRUE),AK242+Weekly[[#This Row],[BF H Odds]]-1,IF(AND(Weekly[[#This Row],[KNC_P]]=TRUE,Weekly[[#This Row],[Actual]]=FALSE),AK242+Weekly[[#This Row],[BF V Odds]]-1,AK242-1)))</f>
        <v>45.229999999999976</v>
      </c>
      <c r="AL243" s="30">
        <f>IF(Weekly[[#This Row],[Actual]]="","",COUNTIF(Weekly[[#This Row],[SVC_P]:[QDA_P]],TRUE))</f>
        <v>6</v>
      </c>
      <c r="AM243" s="30">
        <f>IF(Weekly[[#This Row],[Actual]]="","",COUNTIF(Weekly[[#This Row],[SVC_P]:[QDA_P]],FALSE))</f>
        <v>1</v>
      </c>
      <c r="AN243" s="36">
        <f>IF(AND(Weekly[[#This Row],[BF V Odds]]&gt;$BO$6,Weekly[[#This Row],[BF V Odds]] &lt; $BO$7),Weekly[[#This Row],[BF V Odds]],"")</f>
        <v>5.3</v>
      </c>
      <c r="AO243" s="36" t="str">
        <f>IF(AND(Weekly[[#This Row],[BF H Odds]]&gt;$BO$6, Weekly[[#This Row],[BF H Odds]] &lt; $BO$7),Weekly[[#This Row],[BF H Odds]],"")</f>
        <v/>
      </c>
      <c r="AP243" s="37">
        <f>IF(AND(Weekly[[#This Row],[V Odds &lt;]]="",Weekly[[#This Row],[H Odds &lt;]]=""),AP242,IF(AND(Weekly[[#This Row],[H Odds &lt;]]&lt;&gt;"",Weekly[[#This Row],[SVC_P]]=TRUE,Weekly[[#This Row],[Actual]]=TRUE),AP242+Weekly[[#This Row],[H Odds &lt;]]-1,IF(AND(Weekly[[#This Row],[V Odds &lt;]]&lt;&gt;"",Weekly[[#This Row],[SVC_P]]=FALSE,Weekly[[#This Row],[Actual]]=FALSE),AP242+Weekly[[#This Row],[V Odds &lt;]]-1,IF(AND(Weekly[[#This Row],[V Odds &lt;]]&lt;&gt;"",Weekly[[#This Row],[SVC_P]]=FALSE,Weekly[[#This Row],[Actual]]=TRUE),AP242-1,IF(AND(Weekly[[#This Row],[H Odds &lt;]]&lt;&gt;"",Weekly[[#This Row],[SVC_P]]=TRUE,Weekly[[#This Row],[Actual]]=FALSE),AP242-1,AP242)))))</f>
        <v>74.530000000000015</v>
      </c>
      <c r="AQ243" s="37">
        <f>IF(AND(Weekly[[#This Row],[V Odds &lt;]]="",Weekly[[#This Row],[H Odds &lt;]]=""),AQ242,IF(AND(Weekly[[#This Row],[H Odds &lt;]]&lt;&gt;"",Weekly[[#This Row],[ADBC_P]]=TRUE,Weekly[[#This Row],[Actual]]=TRUE),AQ242+Weekly[[#This Row],[H Odds &lt;]]-1,IF(AND(Weekly[[#This Row],[V Odds &lt;]]&lt;&gt;"",Weekly[[#This Row],[ADBC_P]]=FALSE,Weekly[[#This Row],[Actual]]=FALSE),AQ242+Weekly[[#This Row],[V Odds &lt;]]-1,IF(AND(Weekly[[#This Row],[V Odds &lt;]]&lt;&gt;"",Weekly[[#This Row],[ADBC_P]]=FALSE,Weekly[[#This Row],[Actual]]=TRUE),AQ242-1,IF(AND(Weekly[[#This Row],[H Odds &lt;]]&lt;&gt;"",Weekly[[#This Row],[ADBC_P]]=TRUE,Weekly[[#This Row],[Actual]]=FALSE),AQ242-1,AQ242)))))</f>
        <v>52.879999999999995</v>
      </c>
      <c r="AR243" s="37">
        <f>IF(AND(Weekly[[#This Row],[V Odds &lt;]]="",Weekly[[#This Row],[H Odds &lt;]]=""),AR242,IF(AND(Weekly[[#This Row],[H Odds &lt;]]&lt;&gt;"",Weekly[[#This Row],[RFC_P]]=TRUE,Weekly[[#This Row],[Actual]]=TRUE),AR242+Weekly[[#This Row],[H Odds &lt;]]-1,IF(AND(Weekly[[#This Row],[V Odds &lt;]]&lt;&gt;"",Weekly[[#This Row],[RFC_P]]=FALSE,Weekly[[#This Row],[Actual]]=FALSE),AR242+Weekly[[#This Row],[V Odds &lt;]]-1,IF(AND(Weekly[[#This Row],[V Odds &lt;]]&lt;&gt;"",Weekly[[#This Row],[RFC_P]]=FALSE,Weekly[[#This Row],[Actual]]=TRUE),AR242-1,IF(AND(Weekly[[#This Row],[H Odds &lt;]]&lt;&gt;"",Weekly[[#This Row],[RFC_P]]=TRUE,Weekly[[#This Row],[Actual]]=FALSE),AR242-1,AR242)))))</f>
        <v>48.14</v>
      </c>
      <c r="AS243" s="37">
        <f>IF(AND(Weekly[[#This Row],[V Odds &lt;]]="",Weekly[[#This Row],[H Odds &lt;]]=""),AS242,IF(AND(Weekly[[#This Row],[H Odds &lt;]]&lt;&gt;"",Weekly[[#This Row],[GBC_P]]=TRUE,Weekly[[#This Row],[Actual]]=TRUE),AS242+Weekly[[#This Row],[H Odds &lt;]]-1,IF(AND(Weekly[[#This Row],[V Odds &lt;]]&lt;&gt;"",Weekly[[#This Row],[GBC_P]]=FALSE,Weekly[[#This Row],[Actual]]=FALSE),AS242+Weekly[[#This Row],[V Odds &lt;]]-1,IF(AND(Weekly[[#This Row],[V Odds &lt;]]&lt;&gt;"",Weekly[[#This Row],[GBC_P]]=FALSE,Weekly[[#This Row],[Actual]]=TRUE),AS242-1,IF(AND(Weekly[[#This Row],[H Odds &lt;]]&lt;&gt;"",Weekly[[#This Row],[GBC_P]]=TRUE,Weekly[[#This Row],[Actual]]=FALSE),AS242-1,AS242)))))</f>
        <v>52.28</v>
      </c>
      <c r="AT243" s="37">
        <f>IF(AND(Weekly[[#This Row],[V Odds &lt;]]="",Weekly[[#This Row],[H Odds &lt;]]=""),AT242,IF(AND(Weekly[[#This Row],[H Odds &lt;]]&lt;&gt;"",Weekly[[#This Row],[HGBC_P]]=TRUE,Weekly[[#This Row],[Actual]]=TRUE),AT242+Weekly[[#This Row],[H Odds &lt;]]-1,IF(AND(Weekly[[#This Row],[V Odds &lt;]]&lt;&gt;"",Weekly[[#This Row],[HGBC_P]]=FALSE,Weekly[[#This Row],[Actual]]=FALSE),AT242+Weekly[[#This Row],[V Odds &lt;]]-1,IF(AND(Weekly[[#This Row],[V Odds &lt;]]&lt;&gt;"",Weekly[[#This Row],[HGBC_P]]=FALSE,Weekly[[#This Row],[Actual]]=TRUE),AT242-1,IF(AND(Weekly[[#This Row],[H Odds &lt;]]&lt;&gt;"",Weekly[[#This Row],[HGBC_P]]=TRUE,Weekly[[#This Row],[Actual]]=FALSE),AT242-1,AT242)))))</f>
        <v>52.91</v>
      </c>
      <c r="AU243" s="37">
        <f>IF(AND(Weekly[[#This Row],[V Odds &lt;]]="",Weekly[[#This Row],[H Odds &lt;]]=""),AU242,IF(AND(Weekly[[#This Row],[H Odds &lt;]]&lt;&gt;"",Weekly[[#This Row],[XGB_P]]=TRUE,Weekly[[#This Row],[Actual]]=TRUE),AU242+Weekly[[#This Row],[H Odds &lt;]]-1,IF(AND(Weekly[[#This Row],[V Odds &lt;]]&lt;&gt;"",Weekly[[#This Row],[XGB_P]]=FALSE,Weekly[[#This Row],[Actual]]=FALSE),AU242+Weekly[[#This Row],[V Odds &lt;]]-1,IF(AND(Weekly[[#This Row],[V Odds &lt;]]&lt;&gt;"",Weekly[[#This Row],[XGB_P]]=FALSE,Weekly[[#This Row],[Actual]]=TRUE),AU242-1,IF(AND(Weekly[[#This Row],[H Odds &lt;]]&lt;&gt;"",Weekly[[#This Row],[XGB_P]]=TRUE,Weekly[[#This Row],[Actual]]=FALSE),AU242-1,AU242)))))</f>
        <v>59.210000000000008</v>
      </c>
      <c r="AV243" s="37">
        <f>IF(AND(Weekly[[#This Row],[V Odds &lt;]]="",Weekly[[#This Row],[H Odds &lt;]]=""),AV242,IF(AND(Weekly[[#This Row],[H Odds &lt;]]&lt;&gt;"",Weekly[[#This Row],[QDA_P]]=TRUE,Weekly[[#This Row],[Actual]]=TRUE),AV242+Weekly[[#This Row],[H Odds &lt;]]-1,IF(AND(Weekly[[#This Row],[V Odds &lt;]]&lt;&gt;"",Weekly[[#This Row],[QDA_P]]=FALSE,Weekly[[#This Row],[Actual]]=FALSE),AV242+Weekly[[#This Row],[V Odds &lt;]]-1,IF(AND(Weekly[[#This Row],[V Odds &lt;]]&lt;&gt;"",Weekly[[#This Row],[QDA_P]]=FALSE,Weekly[[#This Row],[Actual]]=TRUE),AV242-1,IF(AND(Weekly[[#This Row],[H Odds &lt;]]&lt;&gt;"",Weekly[[#This Row],[QDA_P]]=TRUE,Weekly[[#This Row],[Actual]]=FALSE),AV242-1,AV242)))))</f>
        <v>53.249999999999986</v>
      </c>
      <c r="AW243" s="37">
        <f>IF(AND(Weekly[[#This Row],[H Odds &lt;]]="",Weekly[[#This Row],[V Odds &lt;]]=""),AW242,IF(AND(Weekly[[#This Row],[KNC_P]]=Weekly[[#This Row],[Actual]],Weekly[[#This Row],[KNC_P]]=TRUE),AW242+Weekly[[#This Row],[BF H Odds]]-1,IF(AND(Weekly[[#This Row],[KNC_P]]=Weekly[[#This Row],[Actual]],Weekly[[#This Row],[KNC_P]]=FALSE),AW242+Weekly[[#This Row],[BF V Odds]]-1,AW242-1)))</f>
        <v>43.870000000000005</v>
      </c>
      <c r="AX243" s="37">
        <f>IF(AND(Weekly[[#This Row],[V Odds &lt;]]="",Weekly[[#This Row],[H Odds &lt;]]=""),AX242,IF(AND(Weekly[[#This Row],[V Odds &lt;]]&lt;&gt;"",Weekly[[#This Row],[FALSES]]&gt;0,Weekly[[#This Row],[Actual]]=FALSE),AX242+Weekly[[#This Row],[V Odds &lt;]]-1,IF(AND(Weekly[[#This Row],[H Odds &lt;]]&lt;&gt;"",Weekly[[#This Row],[TRUES]]&gt;0,Weekly[[#This Row],[Actual]]=TRUE),AX242+Weekly[[#This Row],[H Odds &lt;]]-1,IF(AND(Weekly[[#This Row],[V Odds &lt;]]&lt;&gt;"",Weekly[[#This Row],[FALSES]]=0),AX242,IF(AND(Weekly[[#This Row],[H Odds &lt;]]&lt;&gt;"",Weekly[[#This Row],[TRUES]]=0),AX242,AX242-1)))))</f>
        <v>83.6</v>
      </c>
      <c r="AY243" s="37">
        <f>IF(AND(Weekly[[#This Row],[V Odds &lt;]]="",Weekly[[#This Row],[H Odds &lt;]]=""),AY242,IF(AND(Weekly[[#This Row],[V Odds &lt;]]&lt;&gt;"",Weekly[[#This Row],[FALSES]]&gt;0,Weekly[[#This Row],[Actual]]=FALSE),AY242+((Weekly[[#This Row],[V Odds &lt;]]-1)*0.92),IF(AND(Weekly[[#This Row],[H Odds &lt;]]&lt;&gt;"",Weekly[[#This Row],[TRUES]]&gt;0,Weekly[[#This Row],[Actual]]=TRUE),AY242+((Weekly[[#This Row],[H Odds &lt;]]-1)*0.92),IF(AND(Weekly[[#This Row],[V Odds &lt;]]&lt;&gt;"",Weekly[[#This Row],[FALSES]]=0),AY242,IF(AND(Weekly[[#This Row],[H Odds &lt;]]&lt;&gt;"",Weekly[[#This Row],[TRUES]]=0),AY242,AY242-1)))))</f>
        <v>77.552000000000021</v>
      </c>
      <c r="AZ243" s="37">
        <f>IF(AND(Weekly[[#This Row],[V Odds &lt;]]="",Weekly[[#This Row],[H Odds &lt;]]=""),AZ242,IF(AND(Weekly[[#This Row],[V Odds &lt;]]&lt;&gt;"",Weekly[[#This Row],[Actual]]=FALSE),AZ242+Weekly[[#This Row],[V Odds &lt;]]-1,IF(AND(Weekly[[#This Row],[H Odds &lt;]]&lt;&gt;"",Weekly[[#This Row],[Actual]]=TRUE),AZ242+Weekly[[#This Row],[H Odds &lt;]]-1,AZ242-1)))</f>
        <v>78.569999999999993</v>
      </c>
      <c r="BA243" s="38">
        <f>IF(Weekly[[#This Row],[H Odds &lt;]]="",BA242,IF(AND(Weekly[[#This Row],[H Odds &lt;]]&lt;&gt;"",Weekly[[#This Row],[SVC_P]]=TRUE,Weekly[[#This Row],[Actual]]=TRUE),BA242+Weekly[[#This Row],[H Odds &lt;]]-1,IF(AND(Weekly[[#This Row],[H Odds &lt;]]&lt;&gt;"",Weekly[[#This Row],[SVC_P]]=TRUE,Weekly[[#This Row],[Actual]]=FALSE),BA242-1,BA242)))</f>
        <v>69.489999999999995</v>
      </c>
      <c r="BB243" s="38">
        <f>IF(Weekly[[#This Row],[H Odds &lt;]]="",BB242,IF(AND(Weekly[[#This Row],[H Odds &lt;]]&lt;&gt;"",Weekly[[#This Row],[ADBC_P]]=TRUE,Weekly[[#This Row],[Actual]]=TRUE),BB242+Weekly[[#This Row],[H Odds &lt;]]-1,IF(AND(Weekly[[#This Row],[H Odds &lt;]]&lt;&gt;"",Weekly[[#This Row],[ADBC_P]]=TRUE,Weekly[[#This Row],[Actual]]=FALSE),BB242-1,BB242)))</f>
        <v>46.559999999999995</v>
      </c>
      <c r="BC243" s="38">
        <f>IF(Weekly[[#This Row],[H Odds &lt;]]="",BC242,IF(AND(Weekly[[#This Row],[H Odds &lt;]]&lt;&gt;"",Weekly[[#This Row],[RFC_P]]=TRUE,Weekly[[#This Row],[Actual]]=TRUE),BC242+Weekly[[#This Row],[H Odds &lt;]]-1,IF(AND(Weekly[[#This Row],[H Odds &lt;]]&lt;&gt;"",Weekly[[#This Row],[RFC_P]]=TRUE,Weekly[[#This Row],[Actual]]=FALSE),BC242-1,BC242)))</f>
        <v>45.309999999999995</v>
      </c>
      <c r="BD243" s="38">
        <f>IF(Weekly[[#This Row],[H Odds &lt;]]="",BD242,IF(AND(Weekly[[#This Row],[H Odds &lt;]]&lt;&gt;"",Weekly[[#This Row],[GBC_P]]=TRUE,Weekly[[#This Row],[Actual]]=TRUE),BD242+Weekly[[#This Row],[H Odds &lt;]]-1,IF(AND(Weekly[[#This Row],[H Odds &lt;]]&lt;&gt;"",Weekly[[#This Row],[GBC_P]]=TRUE,Weekly[[#This Row],[Actual]]=FALSE),BD242-1,BD242)))</f>
        <v>50.96</v>
      </c>
      <c r="BE243" s="38">
        <f>IF(Weekly[[#This Row],[H Odds &lt;]]="",BE242,IF(AND(Weekly[[#This Row],[H Odds &lt;]]&lt;&gt;"",Weekly[[#This Row],[HGBC_P]]=TRUE,Weekly[[#This Row],[Actual]]=TRUE),BE242+Weekly[[#This Row],[H Odds &lt;]]-1,IF(AND(Weekly[[#This Row],[H Odds &lt;]]&lt;&gt;"",Weekly[[#This Row],[HGBC_P]]=TRUE,Weekly[[#This Row],[Actual]]=FALSE),BE242-1,BE242)))</f>
        <v>54.309999999999995</v>
      </c>
      <c r="BF243" s="38">
        <f>IF(Weekly[[#This Row],[H Odds &lt;]]="",BF242,IF(AND(Weekly[[#This Row],[H Odds &lt;]]&lt;&gt;"",Weekly[[#This Row],[XGB_P]]=TRUE,Weekly[[#This Row],[Actual]]=TRUE),BF242+Weekly[[#This Row],[H Odds &lt;]]-1,IF(AND(Weekly[[#This Row],[H Odds &lt;]]&lt;&gt;"",Weekly[[#This Row],[XGB_P]]=TRUE,Weekly[[#This Row],[Actual]]=FALSE),BF242-1,BF242)))</f>
        <v>57.480000000000004</v>
      </c>
      <c r="BG243" s="38">
        <f>IF(Weekly[[#This Row],[H Odds &lt;]]="",BG242,IF(AND(Weekly[[#This Row],[H Odds &lt;]]&lt;&gt;"",Weekly[[#This Row],[QDA_P]]=TRUE,Weekly[[#This Row],[Actual]]=TRUE),BG242+Weekly[[#This Row],[H Odds &lt;]]-1,IF(AND(Weekly[[#This Row],[H Odds &lt;]]&lt;&gt;"",Weekly[[#This Row],[QDA_P]]=TRUE,Weekly[[#This Row],[Actual]]=FALSE),BG242-1,BG242)))</f>
        <v>45.279999999999994</v>
      </c>
      <c r="BH243" s="38">
        <f>IF(Weekly[[#This Row],[H Odds &lt;]]="",BH242,IF(AND(Weekly[[#This Row],[H Odds &lt;]]&lt;&gt;"",Weekly[[#This Row],[KNC_P]]=TRUE,Weekly[[#This Row],[Actual]]=TRUE),BH242+Weekly[[#This Row],[H Odds &lt;]]-1,IF(AND(Weekly[[#This Row],[H Odds &lt;]]&lt;&gt;"",Weekly[[#This Row],[KNC_P]]=TRUE,Weekly[[#This Row],[Actual]]=FALSE),BH242-1,BH242)))</f>
        <v>43.599999999999994</v>
      </c>
      <c r="BI243" s="38">
        <f>IF(Weekly[[#This Row],[H Odds &lt;]]="",BI242,IF(AND(Weekly[[#This Row],[H Odds &lt;]]&lt;&gt;"",Weekly[[#This Row],[TRUES]]&gt;0,Weekly[[#This Row],[Actual]]=TRUE),BI242+Weekly[[#This Row],[H Odds &lt;]]-1,IF(AND(Weekly[[#This Row],[H Odds &lt;]]&lt;&gt;"",Weekly[[#This Row],[TRUES]]=0),BI242,BI242-1)))</f>
        <v>69.489999999999995</v>
      </c>
      <c r="BJ243" s="38">
        <f>IF(Weekly[[#This Row],[H Odds &lt;]]="",BJ242,IF(AND(Weekly[[#This Row],[H Odds &lt;]]&lt;&gt;"",Weekly[[#This Row],[Actual]]=TRUE),BJ242+Weekly[[#This Row],[H Odds &lt;]]-1,IF(AND(Weekly[[#This Row],[H Odds &lt;]]&lt;&gt;"",Weekly[[#This Row],[Actual]]=FALSE),BJ242-1,BJ242)))</f>
        <v>68.489999999999995</v>
      </c>
      <c r="BK243" s="58">
        <f>IF(AND(Weekly[[#This Row],[TRUES]]&gt;4,Weekly[[#This Row],[Actual]]=TRUE),BK242+Weekly[[#This Row],[BF H Odds]]-1,IF(AND(Weekly[[#This Row],[FALSES]]&gt;4,Weekly[[#This Row],[Actual]]=FALSE),BK242+Weekly[[#This Row],[BF V Odds]]-1,IF(AND(Weekly[[#This Row],[TRUES]]&gt;4,Weekly[[#This Row],[Actual]]=FALSE),BK242-1,IF(AND(Weekly[[#This Row],[FALSES]]&gt;4,Weekly[[#This Row],[Actual]]=TRUE),BK242-1,BK242))))</f>
        <v>31.010000000000026</v>
      </c>
      <c r="BL243" s="58">
        <f>IF(AND(Weekly[[#This Row],[TRUES]]&gt;5,Weekly[[#This Row],[Actual]]=TRUE),BL242+Weekly[[#This Row],[BF H Odds]]-1,IF(AND(Weekly[[#This Row],[FALSES]]&gt;5,Weekly[[#This Row],[Actual]]=FALSE),BL242+Weekly[[#This Row],[BF V Odds]]-1,IF(AND(Weekly[[#This Row],[TRUES]]&gt;5,Weekly[[#This Row],[Actual]]=FALSE),BL242-1,IF(AND(Weekly[[#This Row],[FALSES]]&gt;5,Weekly[[#This Row],[Actual]]=TRUE),BL242-1,BL242))))</f>
        <v>38.90000000000002</v>
      </c>
      <c r="BM243" s="58">
        <f>IF(AND(Weekly[[#This Row],[TRUES]]&gt;6,Weekly[[#This Row],[Actual]]=TRUE),BM242+Weekly[[#This Row],[BF H Odds]]-1,IF(AND(Weekly[[#This Row],[FALSES]]&gt;6,Weekly[[#This Row],[Actual]]=FALSE),BM242+Weekly[[#This Row],[BF V Odds]]-1,IF(AND(Weekly[[#This Row],[TRUES]]&gt;6,Weekly[[#This Row],[Actual]]=FALSE),BM242-1,IF(AND(Weekly[[#This Row],[FALSES]]&gt;6,Weekly[[#This Row],[Actual]]=TRUE),BM242-1,BM242))))</f>
        <v>48.300000000000011</v>
      </c>
    </row>
    <row r="244" spans="1:65" x14ac:dyDescent="0.25">
      <c r="A244" s="34"/>
      <c r="B244" s="10">
        <v>44273</v>
      </c>
      <c r="C244" s="33" t="s">
        <v>34</v>
      </c>
      <c r="D244" s="15" t="s">
        <v>19</v>
      </c>
      <c r="E244" t="b">
        <v>0</v>
      </c>
      <c r="F244" t="b">
        <v>1</v>
      </c>
      <c r="G244" t="b">
        <v>0</v>
      </c>
      <c r="H244" t="b">
        <v>0</v>
      </c>
      <c r="I244" t="b">
        <v>0</v>
      </c>
      <c r="J244" t="b">
        <v>1</v>
      </c>
      <c r="K244" t="b">
        <v>1</v>
      </c>
      <c r="L244" t="b">
        <v>0</v>
      </c>
      <c r="O244" t="str">
        <f>IF(Weekly[[#This Row],[H/V]]="H",Weekly[[#This Row],[BF H Odds]],IF(Weekly[[#This Row],[H/V]]="V",Weekly[[#This Row],[BF V Odds]],""))</f>
        <v/>
      </c>
      <c r="P244" t="b">
        <v>1</v>
      </c>
      <c r="R244" s="35">
        <f>IFERROR(IF(Weekly[[#This Row],[Won Bet?]]="yes",R243+(Weekly[[#This Row],[BF Odds]]*Weekly[[#This Row],[BF Stake]])-Weekly[[#This Row],[BF Stake]],R243-Weekly[[#This Row],[BF Stake]]),R243)</f>
        <v>225.15</v>
      </c>
      <c r="S244" s="9">
        <f>IFERROR(IF(Weekly[[#This Row],[Won Bet?]]="yes",S243+(((Weekly[[#This Row],[BF Odds]]*Weekly[[#This Row],[BF Stake]])-Weekly[[#This Row],[BF Stake]])*0.95),S243-Weekly[[#This Row],[BF Stake]]),S243)</f>
        <v>215.89250000000004</v>
      </c>
      <c r="T244" s="13">
        <v>2.08</v>
      </c>
      <c r="U244" s="13">
        <v>1.86</v>
      </c>
      <c r="V244" s="24">
        <f>IF(Weekly[[#This Row],[Actual]]="","",IF(AND(Weekly[[#This Row],[SVC_P]]=Weekly[[#This Row],[Actual]],Weekly[[#This Row],[SVC_P]]=TRUE),V243+Weekly[[#This Row],[BF H Odds]]-1,IF(AND(Weekly[[#This Row],[SVC_P]]=Weekly[[#This Row],[Actual]],Weekly[[#This Row],[SVC_P]]=FALSE),V243+Weekly[[#This Row],[BF V Odds]]-1,V243-1)))</f>
        <v>73.65000000000002</v>
      </c>
      <c r="W244" s="24">
        <f>IF(Weekly[[#This Row],[Actual]]="","",IF(AND(Weekly[[#This Row],[SVC_P]]=FALSE,Weekly[[#This Row],[Actual]]=TRUE),W243+Weekly[[#This Row],[BF H Odds]]-1,IF(AND(Weekly[[#This Row],[SVC_P]]=TRUE,Weekly[[#This Row],[Actual]]=FALSE,),W243+Weekly[[#This Row],[BF V Odds]]-1,W243-1)))</f>
        <v>-189.44</v>
      </c>
      <c r="X244" s="24">
        <f>IF(Weekly[[#This Row],[Actual]]="","",IF(AND(Weekly[[#This Row],[ADBC_P]]=Weekly[[#This Row],[Actual]],Weekly[[#This Row],[ADBC_P]]=TRUE),X243+Weekly[[#This Row],[BF H Odds]]-1,IF(AND(Weekly[[#This Row],[ADBC_P]]=Weekly[[#This Row],[Actual]],Weekly[[#This Row],[ADBC_P]]=FALSE),X243+Weekly[[#This Row],[BF V Odds]]-1,X243-1)))</f>
        <v>38.40000000000002</v>
      </c>
      <c r="Y244" s="24">
        <f>IF(Weekly[[#This Row],[Actual]]="","",IF(AND(Weekly[[#This Row],[ADBC_P]]=FALSE,Weekly[[#This Row],[Actual]]=TRUE),Y243+Weekly[[#This Row],[BF H Odds]]-1,IF(AND(Weekly[[#This Row],[ADBC_P]]=TRUE,Weekly[[#This Row],[Actual]]=FALSE),Y243+Weekly[[#This Row],[BF V Odds]]-1,Y243-1)))</f>
        <v>43.749999999999993</v>
      </c>
      <c r="Z244" s="24">
        <f>IF(Weekly[[#This Row],[Actual]]="","",IF(AND(Weekly[[#This Row],[RFC_P]]=Weekly[[#This Row],[Actual]],Weekly[[#This Row],[RFC_P]]=TRUE),Z243+Weekly[[#This Row],[BF H Odds]]-1,IF(AND(Weekly[[#This Row],[RFC_P]]=Weekly[[#This Row],[Actual]],Weekly[[#This Row],[RFC_P]]=FALSE),Z243+Weekly[[#This Row],[BF V Odds]]-1,Z243-1)))</f>
        <v>24.840000000000035</v>
      </c>
      <c r="AA244" s="24">
        <f>IF(Weekly[[#This Row],[Actual]]="","",IF(AND(Weekly[[#This Row],[RFC_P]]=FALSE,Weekly[[#This Row],[Actual]]=TRUE),AA243+Weekly[[#This Row],[BF H Odds]]-1,IF(AND(Weekly[[#This Row],[RFC_P]]=TRUE,Weekly[[#This Row],[Actual]]=FALSE),AA243+Weekly[[#This Row],[BF V Odds]]-1,AA243-1)))</f>
        <v>57.309999999999988</v>
      </c>
      <c r="AB244" s="24">
        <f>IF(Weekly[[#This Row],[Actual]]="","",IF(AND(Weekly[[#This Row],[GBC_P]]=Weekly[[#This Row],[Actual]],Weekly[[#This Row],[GBC_P]]=TRUE),AB243+Weekly[[#This Row],[BF H Odds]]-1,IF(AND(Weekly[[#This Row],[GBC_P]]=Weekly[[#This Row],[Actual]],Weekly[[#This Row],[GBC_P]]=FALSE),AB243+Weekly[[#This Row],[BF V Odds]]-1,AB243-1)))</f>
        <v>33.180000000000007</v>
      </c>
      <c r="AC244" s="24">
        <f>IF(Weekly[[#This Row],[Actual]]="","",IF(AND(Weekly[[#This Row],[GBC_P]]=FALSE,Weekly[[#This Row],[Actual]]=TRUE),AC243+Weekly[[#This Row],[BF H Odds]]-1,IF(AND(Weekly[[#This Row],[GBC_P]]=TRUE,Weekly[[#This Row],[Actual]]=FALSE),AC243+Weekly[[#This Row],[BF V Odds]]-1,AC243-1)))</f>
        <v>48.969999999999992</v>
      </c>
      <c r="AD244" s="24">
        <f>IF(Weekly[[#This Row],[Actual]]="","",IF(AND(Weekly[[#This Row],[HGBC_P]]=Weekly[[#This Row],[Actual]],Weekly[[#This Row],[HGBC_P]]=TRUE),AD243+Weekly[[#This Row],[BF H Odds]]-1,IF(AND(Weekly[[#This Row],[HGBC_P]]=Weekly[[#This Row],[Actual]],Weekly[[#This Row],[HGBC_P]]=FALSE),AD243+Weekly[[#This Row],[BF V Odds]]-1,AD243-1)))</f>
        <v>32.040000000000042</v>
      </c>
      <c r="AE244" s="24">
        <f>IF(Weekly[[#This Row],[Actual]]="","",IF(AND(Weekly[[#This Row],[HGBC_P]]=FALSE,Weekly[[#This Row],[Actual]]=TRUE),AE243+Weekly[[#This Row],[BF H Odds]]-1,IF(AND(Weekly[[#This Row],[HGBC_P]]=TRUE,Weekly[[#This Row],[Actual]]=FALSE),AE243+Weekly[[#This Row],[BF V Odds]]-1,AE243-1)))</f>
        <v>50.109999999999992</v>
      </c>
      <c r="AF244" s="24">
        <f>IF(Weekly[[#This Row],[Actual]]="","",IF(AND(Weekly[[#This Row],[XGB_P]]=Weekly[[#This Row],[Actual]],Weekly[[#This Row],[XGB_P]]=TRUE),AF243+Weekly[[#This Row],[BF H Odds]]-1,IF(AND(Weekly[[#This Row],[XGB_P]]=Weekly[[#This Row],[Actual]],Weekly[[#This Row],[XGB_P]]=FALSE),AF243+Weekly[[#This Row],[BF V Odds]]-1,AF243-1)))</f>
        <v>49.350000000000023</v>
      </c>
      <c r="AG244" s="24">
        <f>IF(Weekly[[#This Row],[Actual]]="","",IF(AND(Weekly[[#This Row],[XGB_P]]=FALSE,Weekly[[#This Row],[Actual]]=TRUE),AG243+Weekly[[#This Row],[BF H Odds]]-1,IF(AND(Weekly[[#This Row],[XGB_P]]=TRUE,Weekly[[#This Row],[Actual]]=FALSE),AG243+Weekly[[#This Row],[BF V Odds]]-1,AG243-1)))</f>
        <v>32.79999999999999</v>
      </c>
      <c r="AH244" s="24">
        <f>IF(Weekly[[#This Row],[Actual]]="","",IF(AND(Weekly[[#This Row],[QDA_P]]=Weekly[[#This Row],[Actual]],Weekly[[#This Row],[QDA_P]]=TRUE),AH243+Weekly[[#This Row],[BF H Odds]]-1,IF(AND(Weekly[[#This Row],[QDA_P]]=Weekly[[#This Row],[Actual]],Weekly[[#This Row],[QDA_P]]=FALSE),AH243+Weekly[[#This Row],[BF V Odds]]-1,AH243-1)))</f>
        <v>17.400000000000009</v>
      </c>
      <c r="AI244" s="24">
        <f>IF(Weekly[[#This Row],[Actual]]="","",IF(AND(Weekly[[#This Row],[QDA_P]]=FALSE,Weekly[[#This Row],[Actual]]=TRUE),AI243+Weekly[[#This Row],[BF H Odds]]-1,IF(AND(Weekly[[#This Row],[QDA_P]]=TRUE,Weekly[[#This Row],[Actual]]=FALSE),AI243+Weekly[[#This Row],[BF V Odds]]-1,AI243-1)))</f>
        <v>64.749999999999986</v>
      </c>
      <c r="AJ244" s="24">
        <f>IF(Weekly[[#This Row],[Actual]]="","",IF(AND(Weekly[[#This Row],[KNC_P]]=FALSE,Weekly[[#This Row],[Actual]]=TRUE),AJ243+Weekly[[#This Row],[BF H Odds]]-1,IF(AND(Weekly[[#This Row],[KNC_P]]=TRUE,Weekly[[#This Row],[Actual]]=FALSE),AJ243+Weekly[[#This Row],[BF V Odds]]-1,AJ243-1)))</f>
        <v>47.189999999999991</v>
      </c>
      <c r="AK244" s="24">
        <f>IF(Weekly[[#This Row],[Actual]]="","",IF(AND(Weekly[[#This Row],[KNC_P]]=FALSE,Weekly[[#This Row],[Actual]]=TRUE),AK243+Weekly[[#This Row],[BF H Odds]]-1,IF(AND(Weekly[[#This Row],[KNC_P]]=TRUE,Weekly[[#This Row],[Actual]]=FALSE),AK243+Weekly[[#This Row],[BF V Odds]]-1,AK243-1)))</f>
        <v>46.089999999999975</v>
      </c>
      <c r="AL244" s="30">
        <f>IF(Weekly[[#This Row],[Actual]]="","",COUNTIF(Weekly[[#This Row],[SVC_P]:[QDA_P]],TRUE))</f>
        <v>3</v>
      </c>
      <c r="AM244" s="30">
        <f>IF(Weekly[[#This Row],[Actual]]="","",COUNTIF(Weekly[[#This Row],[SVC_P]:[QDA_P]],FALSE))</f>
        <v>4</v>
      </c>
      <c r="AN244" s="36" t="str">
        <f>IF(AND(Weekly[[#This Row],[BF V Odds]]&gt;$BO$6,Weekly[[#This Row],[BF V Odds]] &lt; $BO$7),Weekly[[#This Row],[BF V Odds]],"")</f>
        <v/>
      </c>
      <c r="AO244" s="36" t="str">
        <f>IF(AND(Weekly[[#This Row],[BF H Odds]]&gt;$BO$6, Weekly[[#This Row],[BF H Odds]] &lt; $BO$7),Weekly[[#This Row],[BF H Odds]],"")</f>
        <v/>
      </c>
      <c r="AP244" s="37">
        <f>IF(AND(Weekly[[#This Row],[V Odds &lt;]]="",Weekly[[#This Row],[H Odds &lt;]]=""),AP243,IF(AND(Weekly[[#This Row],[H Odds &lt;]]&lt;&gt;"",Weekly[[#This Row],[SVC_P]]=TRUE,Weekly[[#This Row],[Actual]]=TRUE),AP243+Weekly[[#This Row],[H Odds &lt;]]-1,IF(AND(Weekly[[#This Row],[V Odds &lt;]]&lt;&gt;"",Weekly[[#This Row],[SVC_P]]=FALSE,Weekly[[#This Row],[Actual]]=FALSE),AP243+Weekly[[#This Row],[V Odds &lt;]]-1,IF(AND(Weekly[[#This Row],[V Odds &lt;]]&lt;&gt;"",Weekly[[#This Row],[SVC_P]]=FALSE,Weekly[[#This Row],[Actual]]=TRUE),AP243-1,IF(AND(Weekly[[#This Row],[H Odds &lt;]]&lt;&gt;"",Weekly[[#This Row],[SVC_P]]=TRUE,Weekly[[#This Row],[Actual]]=FALSE),AP243-1,AP243)))))</f>
        <v>74.530000000000015</v>
      </c>
      <c r="AQ244" s="37">
        <f>IF(AND(Weekly[[#This Row],[V Odds &lt;]]="",Weekly[[#This Row],[H Odds &lt;]]=""),AQ243,IF(AND(Weekly[[#This Row],[H Odds &lt;]]&lt;&gt;"",Weekly[[#This Row],[ADBC_P]]=TRUE,Weekly[[#This Row],[Actual]]=TRUE),AQ243+Weekly[[#This Row],[H Odds &lt;]]-1,IF(AND(Weekly[[#This Row],[V Odds &lt;]]&lt;&gt;"",Weekly[[#This Row],[ADBC_P]]=FALSE,Weekly[[#This Row],[Actual]]=FALSE),AQ243+Weekly[[#This Row],[V Odds &lt;]]-1,IF(AND(Weekly[[#This Row],[V Odds &lt;]]&lt;&gt;"",Weekly[[#This Row],[ADBC_P]]=FALSE,Weekly[[#This Row],[Actual]]=TRUE),AQ243-1,IF(AND(Weekly[[#This Row],[H Odds &lt;]]&lt;&gt;"",Weekly[[#This Row],[ADBC_P]]=TRUE,Weekly[[#This Row],[Actual]]=FALSE),AQ243-1,AQ243)))))</f>
        <v>52.879999999999995</v>
      </c>
      <c r="AR244" s="37">
        <f>IF(AND(Weekly[[#This Row],[V Odds &lt;]]="",Weekly[[#This Row],[H Odds &lt;]]=""),AR243,IF(AND(Weekly[[#This Row],[H Odds &lt;]]&lt;&gt;"",Weekly[[#This Row],[RFC_P]]=TRUE,Weekly[[#This Row],[Actual]]=TRUE),AR243+Weekly[[#This Row],[H Odds &lt;]]-1,IF(AND(Weekly[[#This Row],[V Odds &lt;]]&lt;&gt;"",Weekly[[#This Row],[RFC_P]]=FALSE,Weekly[[#This Row],[Actual]]=FALSE),AR243+Weekly[[#This Row],[V Odds &lt;]]-1,IF(AND(Weekly[[#This Row],[V Odds &lt;]]&lt;&gt;"",Weekly[[#This Row],[RFC_P]]=FALSE,Weekly[[#This Row],[Actual]]=TRUE),AR243-1,IF(AND(Weekly[[#This Row],[H Odds &lt;]]&lt;&gt;"",Weekly[[#This Row],[RFC_P]]=TRUE,Weekly[[#This Row],[Actual]]=FALSE),AR243-1,AR243)))))</f>
        <v>48.14</v>
      </c>
      <c r="AS244" s="37">
        <f>IF(AND(Weekly[[#This Row],[V Odds &lt;]]="",Weekly[[#This Row],[H Odds &lt;]]=""),AS243,IF(AND(Weekly[[#This Row],[H Odds &lt;]]&lt;&gt;"",Weekly[[#This Row],[GBC_P]]=TRUE,Weekly[[#This Row],[Actual]]=TRUE),AS243+Weekly[[#This Row],[H Odds &lt;]]-1,IF(AND(Weekly[[#This Row],[V Odds &lt;]]&lt;&gt;"",Weekly[[#This Row],[GBC_P]]=FALSE,Weekly[[#This Row],[Actual]]=FALSE),AS243+Weekly[[#This Row],[V Odds &lt;]]-1,IF(AND(Weekly[[#This Row],[V Odds &lt;]]&lt;&gt;"",Weekly[[#This Row],[GBC_P]]=FALSE,Weekly[[#This Row],[Actual]]=TRUE),AS243-1,IF(AND(Weekly[[#This Row],[H Odds &lt;]]&lt;&gt;"",Weekly[[#This Row],[GBC_P]]=TRUE,Weekly[[#This Row],[Actual]]=FALSE),AS243-1,AS243)))))</f>
        <v>52.28</v>
      </c>
      <c r="AT244" s="37">
        <f>IF(AND(Weekly[[#This Row],[V Odds &lt;]]="",Weekly[[#This Row],[H Odds &lt;]]=""),AT243,IF(AND(Weekly[[#This Row],[H Odds &lt;]]&lt;&gt;"",Weekly[[#This Row],[HGBC_P]]=TRUE,Weekly[[#This Row],[Actual]]=TRUE),AT243+Weekly[[#This Row],[H Odds &lt;]]-1,IF(AND(Weekly[[#This Row],[V Odds &lt;]]&lt;&gt;"",Weekly[[#This Row],[HGBC_P]]=FALSE,Weekly[[#This Row],[Actual]]=FALSE),AT243+Weekly[[#This Row],[V Odds &lt;]]-1,IF(AND(Weekly[[#This Row],[V Odds &lt;]]&lt;&gt;"",Weekly[[#This Row],[HGBC_P]]=FALSE,Weekly[[#This Row],[Actual]]=TRUE),AT243-1,IF(AND(Weekly[[#This Row],[H Odds &lt;]]&lt;&gt;"",Weekly[[#This Row],[HGBC_P]]=TRUE,Weekly[[#This Row],[Actual]]=FALSE),AT243-1,AT243)))))</f>
        <v>52.91</v>
      </c>
      <c r="AU244" s="37">
        <f>IF(AND(Weekly[[#This Row],[V Odds &lt;]]="",Weekly[[#This Row],[H Odds &lt;]]=""),AU243,IF(AND(Weekly[[#This Row],[H Odds &lt;]]&lt;&gt;"",Weekly[[#This Row],[XGB_P]]=TRUE,Weekly[[#This Row],[Actual]]=TRUE),AU243+Weekly[[#This Row],[H Odds &lt;]]-1,IF(AND(Weekly[[#This Row],[V Odds &lt;]]&lt;&gt;"",Weekly[[#This Row],[XGB_P]]=FALSE,Weekly[[#This Row],[Actual]]=FALSE),AU243+Weekly[[#This Row],[V Odds &lt;]]-1,IF(AND(Weekly[[#This Row],[V Odds &lt;]]&lt;&gt;"",Weekly[[#This Row],[XGB_P]]=FALSE,Weekly[[#This Row],[Actual]]=TRUE),AU243-1,IF(AND(Weekly[[#This Row],[H Odds &lt;]]&lt;&gt;"",Weekly[[#This Row],[XGB_P]]=TRUE,Weekly[[#This Row],[Actual]]=FALSE),AU243-1,AU243)))))</f>
        <v>59.210000000000008</v>
      </c>
      <c r="AV244" s="37">
        <f>IF(AND(Weekly[[#This Row],[V Odds &lt;]]="",Weekly[[#This Row],[H Odds &lt;]]=""),AV243,IF(AND(Weekly[[#This Row],[H Odds &lt;]]&lt;&gt;"",Weekly[[#This Row],[QDA_P]]=TRUE,Weekly[[#This Row],[Actual]]=TRUE),AV243+Weekly[[#This Row],[H Odds &lt;]]-1,IF(AND(Weekly[[#This Row],[V Odds &lt;]]&lt;&gt;"",Weekly[[#This Row],[QDA_P]]=FALSE,Weekly[[#This Row],[Actual]]=FALSE),AV243+Weekly[[#This Row],[V Odds &lt;]]-1,IF(AND(Weekly[[#This Row],[V Odds &lt;]]&lt;&gt;"",Weekly[[#This Row],[QDA_P]]=FALSE,Weekly[[#This Row],[Actual]]=TRUE),AV243-1,IF(AND(Weekly[[#This Row],[H Odds &lt;]]&lt;&gt;"",Weekly[[#This Row],[QDA_P]]=TRUE,Weekly[[#This Row],[Actual]]=FALSE),AV243-1,AV243)))))</f>
        <v>53.249999999999986</v>
      </c>
      <c r="AW244" s="37">
        <f>IF(AND(Weekly[[#This Row],[H Odds &lt;]]="",Weekly[[#This Row],[V Odds &lt;]]=""),AW243,IF(AND(Weekly[[#This Row],[KNC_P]]=Weekly[[#This Row],[Actual]],Weekly[[#This Row],[KNC_P]]=TRUE),AW243+Weekly[[#This Row],[BF H Odds]]-1,IF(AND(Weekly[[#This Row],[KNC_P]]=Weekly[[#This Row],[Actual]],Weekly[[#This Row],[KNC_P]]=FALSE),AW243+Weekly[[#This Row],[BF V Odds]]-1,AW243-1)))</f>
        <v>43.870000000000005</v>
      </c>
      <c r="AX244" s="37">
        <f>IF(AND(Weekly[[#This Row],[V Odds &lt;]]="",Weekly[[#This Row],[H Odds &lt;]]=""),AX243,IF(AND(Weekly[[#This Row],[V Odds &lt;]]&lt;&gt;"",Weekly[[#This Row],[FALSES]]&gt;0,Weekly[[#This Row],[Actual]]=FALSE),AX243+Weekly[[#This Row],[V Odds &lt;]]-1,IF(AND(Weekly[[#This Row],[H Odds &lt;]]&lt;&gt;"",Weekly[[#This Row],[TRUES]]&gt;0,Weekly[[#This Row],[Actual]]=TRUE),AX243+Weekly[[#This Row],[H Odds &lt;]]-1,IF(AND(Weekly[[#This Row],[V Odds &lt;]]&lt;&gt;"",Weekly[[#This Row],[FALSES]]=0),AX243,IF(AND(Weekly[[#This Row],[H Odds &lt;]]&lt;&gt;"",Weekly[[#This Row],[TRUES]]=0),AX243,AX243-1)))))</f>
        <v>83.6</v>
      </c>
      <c r="AY244" s="37">
        <f>IF(AND(Weekly[[#This Row],[V Odds &lt;]]="",Weekly[[#This Row],[H Odds &lt;]]=""),AY243,IF(AND(Weekly[[#This Row],[V Odds &lt;]]&lt;&gt;"",Weekly[[#This Row],[FALSES]]&gt;0,Weekly[[#This Row],[Actual]]=FALSE),AY243+((Weekly[[#This Row],[V Odds &lt;]]-1)*0.92),IF(AND(Weekly[[#This Row],[H Odds &lt;]]&lt;&gt;"",Weekly[[#This Row],[TRUES]]&gt;0,Weekly[[#This Row],[Actual]]=TRUE),AY243+((Weekly[[#This Row],[H Odds &lt;]]-1)*0.92),IF(AND(Weekly[[#This Row],[V Odds &lt;]]&lt;&gt;"",Weekly[[#This Row],[FALSES]]=0),AY243,IF(AND(Weekly[[#This Row],[H Odds &lt;]]&lt;&gt;"",Weekly[[#This Row],[TRUES]]=0),AY243,AY243-1)))))</f>
        <v>77.552000000000021</v>
      </c>
      <c r="AZ244" s="37">
        <f>IF(AND(Weekly[[#This Row],[V Odds &lt;]]="",Weekly[[#This Row],[H Odds &lt;]]=""),AZ243,IF(AND(Weekly[[#This Row],[V Odds &lt;]]&lt;&gt;"",Weekly[[#This Row],[Actual]]=FALSE),AZ243+Weekly[[#This Row],[V Odds &lt;]]-1,IF(AND(Weekly[[#This Row],[H Odds &lt;]]&lt;&gt;"",Weekly[[#This Row],[Actual]]=TRUE),AZ243+Weekly[[#This Row],[H Odds &lt;]]-1,AZ243-1)))</f>
        <v>78.569999999999993</v>
      </c>
      <c r="BA244" s="38">
        <f>IF(Weekly[[#This Row],[H Odds &lt;]]="",BA243,IF(AND(Weekly[[#This Row],[H Odds &lt;]]&lt;&gt;"",Weekly[[#This Row],[SVC_P]]=TRUE,Weekly[[#This Row],[Actual]]=TRUE),BA243+Weekly[[#This Row],[H Odds &lt;]]-1,IF(AND(Weekly[[#This Row],[H Odds &lt;]]&lt;&gt;"",Weekly[[#This Row],[SVC_P]]=TRUE,Weekly[[#This Row],[Actual]]=FALSE),BA243-1,BA243)))</f>
        <v>69.489999999999995</v>
      </c>
      <c r="BB244" s="38">
        <f>IF(Weekly[[#This Row],[H Odds &lt;]]="",BB243,IF(AND(Weekly[[#This Row],[H Odds &lt;]]&lt;&gt;"",Weekly[[#This Row],[ADBC_P]]=TRUE,Weekly[[#This Row],[Actual]]=TRUE),BB243+Weekly[[#This Row],[H Odds &lt;]]-1,IF(AND(Weekly[[#This Row],[H Odds &lt;]]&lt;&gt;"",Weekly[[#This Row],[ADBC_P]]=TRUE,Weekly[[#This Row],[Actual]]=FALSE),BB243-1,BB243)))</f>
        <v>46.559999999999995</v>
      </c>
      <c r="BC244" s="38">
        <f>IF(Weekly[[#This Row],[H Odds &lt;]]="",BC243,IF(AND(Weekly[[#This Row],[H Odds &lt;]]&lt;&gt;"",Weekly[[#This Row],[RFC_P]]=TRUE,Weekly[[#This Row],[Actual]]=TRUE),BC243+Weekly[[#This Row],[H Odds &lt;]]-1,IF(AND(Weekly[[#This Row],[H Odds &lt;]]&lt;&gt;"",Weekly[[#This Row],[RFC_P]]=TRUE,Weekly[[#This Row],[Actual]]=FALSE),BC243-1,BC243)))</f>
        <v>45.309999999999995</v>
      </c>
      <c r="BD244" s="38">
        <f>IF(Weekly[[#This Row],[H Odds &lt;]]="",BD243,IF(AND(Weekly[[#This Row],[H Odds &lt;]]&lt;&gt;"",Weekly[[#This Row],[GBC_P]]=TRUE,Weekly[[#This Row],[Actual]]=TRUE),BD243+Weekly[[#This Row],[H Odds &lt;]]-1,IF(AND(Weekly[[#This Row],[H Odds &lt;]]&lt;&gt;"",Weekly[[#This Row],[GBC_P]]=TRUE,Weekly[[#This Row],[Actual]]=FALSE),BD243-1,BD243)))</f>
        <v>50.96</v>
      </c>
      <c r="BE244" s="38">
        <f>IF(Weekly[[#This Row],[H Odds &lt;]]="",BE243,IF(AND(Weekly[[#This Row],[H Odds &lt;]]&lt;&gt;"",Weekly[[#This Row],[HGBC_P]]=TRUE,Weekly[[#This Row],[Actual]]=TRUE),BE243+Weekly[[#This Row],[H Odds &lt;]]-1,IF(AND(Weekly[[#This Row],[H Odds &lt;]]&lt;&gt;"",Weekly[[#This Row],[HGBC_P]]=TRUE,Weekly[[#This Row],[Actual]]=FALSE),BE243-1,BE243)))</f>
        <v>54.309999999999995</v>
      </c>
      <c r="BF244" s="38">
        <f>IF(Weekly[[#This Row],[H Odds &lt;]]="",BF243,IF(AND(Weekly[[#This Row],[H Odds &lt;]]&lt;&gt;"",Weekly[[#This Row],[XGB_P]]=TRUE,Weekly[[#This Row],[Actual]]=TRUE),BF243+Weekly[[#This Row],[H Odds &lt;]]-1,IF(AND(Weekly[[#This Row],[H Odds &lt;]]&lt;&gt;"",Weekly[[#This Row],[XGB_P]]=TRUE,Weekly[[#This Row],[Actual]]=FALSE),BF243-1,BF243)))</f>
        <v>57.480000000000004</v>
      </c>
      <c r="BG244" s="38">
        <f>IF(Weekly[[#This Row],[H Odds &lt;]]="",BG243,IF(AND(Weekly[[#This Row],[H Odds &lt;]]&lt;&gt;"",Weekly[[#This Row],[QDA_P]]=TRUE,Weekly[[#This Row],[Actual]]=TRUE),BG243+Weekly[[#This Row],[H Odds &lt;]]-1,IF(AND(Weekly[[#This Row],[H Odds &lt;]]&lt;&gt;"",Weekly[[#This Row],[QDA_P]]=TRUE,Weekly[[#This Row],[Actual]]=FALSE),BG243-1,BG243)))</f>
        <v>45.279999999999994</v>
      </c>
      <c r="BH244" s="38">
        <f>IF(Weekly[[#This Row],[H Odds &lt;]]="",BH243,IF(AND(Weekly[[#This Row],[H Odds &lt;]]&lt;&gt;"",Weekly[[#This Row],[KNC_P]]=TRUE,Weekly[[#This Row],[Actual]]=TRUE),BH243+Weekly[[#This Row],[H Odds &lt;]]-1,IF(AND(Weekly[[#This Row],[H Odds &lt;]]&lt;&gt;"",Weekly[[#This Row],[KNC_P]]=TRUE,Weekly[[#This Row],[Actual]]=FALSE),BH243-1,BH243)))</f>
        <v>43.599999999999994</v>
      </c>
      <c r="BI244" s="38">
        <f>IF(Weekly[[#This Row],[H Odds &lt;]]="",BI243,IF(AND(Weekly[[#This Row],[H Odds &lt;]]&lt;&gt;"",Weekly[[#This Row],[TRUES]]&gt;0,Weekly[[#This Row],[Actual]]=TRUE),BI243+Weekly[[#This Row],[H Odds &lt;]]-1,IF(AND(Weekly[[#This Row],[H Odds &lt;]]&lt;&gt;"",Weekly[[#This Row],[TRUES]]=0),BI243,BI243-1)))</f>
        <v>69.489999999999995</v>
      </c>
      <c r="BJ244" s="38">
        <f>IF(Weekly[[#This Row],[H Odds &lt;]]="",BJ243,IF(AND(Weekly[[#This Row],[H Odds &lt;]]&lt;&gt;"",Weekly[[#This Row],[Actual]]=TRUE),BJ243+Weekly[[#This Row],[H Odds &lt;]]-1,IF(AND(Weekly[[#This Row],[H Odds &lt;]]&lt;&gt;"",Weekly[[#This Row],[Actual]]=FALSE),BJ243-1,BJ243)))</f>
        <v>68.489999999999995</v>
      </c>
      <c r="BK244" s="58">
        <f>IF(AND(Weekly[[#This Row],[TRUES]]&gt;4,Weekly[[#This Row],[Actual]]=TRUE),BK243+Weekly[[#This Row],[BF H Odds]]-1,IF(AND(Weekly[[#This Row],[FALSES]]&gt;4,Weekly[[#This Row],[Actual]]=FALSE),BK243+Weekly[[#This Row],[BF V Odds]]-1,IF(AND(Weekly[[#This Row],[TRUES]]&gt;4,Weekly[[#This Row],[Actual]]=FALSE),BK243-1,IF(AND(Weekly[[#This Row],[FALSES]]&gt;4,Weekly[[#This Row],[Actual]]=TRUE),BK243-1,BK243))))</f>
        <v>31.010000000000026</v>
      </c>
      <c r="BL244" s="58">
        <f>IF(AND(Weekly[[#This Row],[TRUES]]&gt;5,Weekly[[#This Row],[Actual]]=TRUE),BL243+Weekly[[#This Row],[BF H Odds]]-1,IF(AND(Weekly[[#This Row],[FALSES]]&gt;5,Weekly[[#This Row],[Actual]]=FALSE),BL243+Weekly[[#This Row],[BF V Odds]]-1,IF(AND(Weekly[[#This Row],[TRUES]]&gt;5,Weekly[[#This Row],[Actual]]=FALSE),BL243-1,IF(AND(Weekly[[#This Row],[FALSES]]&gt;5,Weekly[[#This Row],[Actual]]=TRUE),BL243-1,BL243))))</f>
        <v>38.90000000000002</v>
      </c>
      <c r="BM244" s="58">
        <f>IF(AND(Weekly[[#This Row],[TRUES]]&gt;6,Weekly[[#This Row],[Actual]]=TRUE),BM243+Weekly[[#This Row],[BF H Odds]]-1,IF(AND(Weekly[[#This Row],[FALSES]]&gt;6,Weekly[[#This Row],[Actual]]=FALSE),BM243+Weekly[[#This Row],[BF V Odds]]-1,IF(AND(Weekly[[#This Row],[TRUES]]&gt;6,Weekly[[#This Row],[Actual]]=FALSE),BM243-1,IF(AND(Weekly[[#This Row],[FALSES]]&gt;6,Weekly[[#This Row],[Actual]]=TRUE),BM243-1,BM243))))</f>
        <v>48.300000000000011</v>
      </c>
    </row>
    <row r="245" spans="1:65" x14ac:dyDescent="0.25">
      <c r="A245" s="34"/>
      <c r="B245" s="10">
        <v>44273</v>
      </c>
      <c r="C245" s="33" t="s">
        <v>27</v>
      </c>
      <c r="D245" s="15" t="s">
        <v>21</v>
      </c>
      <c r="E245" t="b">
        <v>1</v>
      </c>
      <c r="F245" t="b">
        <v>1</v>
      </c>
      <c r="G245" t="b">
        <v>1</v>
      </c>
      <c r="H245" t="b">
        <v>1</v>
      </c>
      <c r="I245" t="b">
        <v>1</v>
      </c>
      <c r="J245" t="b">
        <v>1</v>
      </c>
      <c r="K245" t="b">
        <v>1</v>
      </c>
      <c r="L245" t="b">
        <v>1</v>
      </c>
      <c r="O245" t="str">
        <f>IF(Weekly[[#This Row],[H/V]]="H",Weekly[[#This Row],[BF H Odds]],IF(Weekly[[#This Row],[H/V]]="V",Weekly[[#This Row],[BF V Odds]],""))</f>
        <v/>
      </c>
      <c r="P245" t="b">
        <v>1</v>
      </c>
      <c r="R245" s="35">
        <f>IFERROR(IF(Weekly[[#This Row],[Won Bet?]]="yes",R244+(Weekly[[#This Row],[BF Odds]]*Weekly[[#This Row],[BF Stake]])-Weekly[[#This Row],[BF Stake]],R244-Weekly[[#This Row],[BF Stake]]),R244)</f>
        <v>225.15</v>
      </c>
      <c r="S245" s="9">
        <f>IFERROR(IF(Weekly[[#This Row],[Won Bet?]]="yes",S244+(((Weekly[[#This Row],[BF Odds]]*Weekly[[#This Row],[BF Stake]])-Weekly[[#This Row],[BF Stake]])*0.95),S244-Weekly[[#This Row],[BF Stake]]),S244)</f>
        <v>215.89250000000004</v>
      </c>
      <c r="T245" s="13">
        <v>3.8</v>
      </c>
      <c r="U245" s="13">
        <v>1.3</v>
      </c>
      <c r="V245" s="24">
        <f>IF(Weekly[[#This Row],[Actual]]="","",IF(AND(Weekly[[#This Row],[SVC_P]]=Weekly[[#This Row],[Actual]],Weekly[[#This Row],[SVC_P]]=TRUE),V244+Weekly[[#This Row],[BF H Odds]]-1,IF(AND(Weekly[[#This Row],[SVC_P]]=Weekly[[#This Row],[Actual]],Weekly[[#This Row],[SVC_P]]=FALSE),V244+Weekly[[#This Row],[BF V Odds]]-1,V244-1)))</f>
        <v>73.950000000000017</v>
      </c>
      <c r="W245" s="24">
        <f>IF(Weekly[[#This Row],[Actual]]="","",IF(AND(Weekly[[#This Row],[SVC_P]]=FALSE,Weekly[[#This Row],[Actual]]=TRUE),W244+Weekly[[#This Row],[BF H Odds]]-1,IF(AND(Weekly[[#This Row],[SVC_P]]=TRUE,Weekly[[#This Row],[Actual]]=FALSE,),W244+Weekly[[#This Row],[BF V Odds]]-1,W244-1)))</f>
        <v>-190.44</v>
      </c>
      <c r="X245" s="24">
        <f>IF(Weekly[[#This Row],[Actual]]="","",IF(AND(Weekly[[#This Row],[ADBC_P]]=Weekly[[#This Row],[Actual]],Weekly[[#This Row],[ADBC_P]]=TRUE),X244+Weekly[[#This Row],[BF H Odds]]-1,IF(AND(Weekly[[#This Row],[ADBC_P]]=Weekly[[#This Row],[Actual]],Weekly[[#This Row],[ADBC_P]]=FALSE),X244+Weekly[[#This Row],[BF V Odds]]-1,X244-1)))</f>
        <v>38.700000000000017</v>
      </c>
      <c r="Y245" s="24">
        <f>IF(Weekly[[#This Row],[Actual]]="","",IF(AND(Weekly[[#This Row],[ADBC_P]]=FALSE,Weekly[[#This Row],[Actual]]=TRUE),Y244+Weekly[[#This Row],[BF H Odds]]-1,IF(AND(Weekly[[#This Row],[ADBC_P]]=TRUE,Weekly[[#This Row],[Actual]]=FALSE),Y244+Weekly[[#This Row],[BF V Odds]]-1,Y244-1)))</f>
        <v>42.749999999999993</v>
      </c>
      <c r="Z245" s="24">
        <f>IF(Weekly[[#This Row],[Actual]]="","",IF(AND(Weekly[[#This Row],[RFC_P]]=Weekly[[#This Row],[Actual]],Weekly[[#This Row],[RFC_P]]=TRUE),Z244+Weekly[[#This Row],[BF H Odds]]-1,IF(AND(Weekly[[#This Row],[RFC_P]]=Weekly[[#This Row],[Actual]],Weekly[[#This Row],[RFC_P]]=FALSE),Z244+Weekly[[#This Row],[BF V Odds]]-1,Z244-1)))</f>
        <v>25.140000000000036</v>
      </c>
      <c r="AA245" s="24">
        <f>IF(Weekly[[#This Row],[Actual]]="","",IF(AND(Weekly[[#This Row],[RFC_P]]=FALSE,Weekly[[#This Row],[Actual]]=TRUE),AA244+Weekly[[#This Row],[BF H Odds]]-1,IF(AND(Weekly[[#This Row],[RFC_P]]=TRUE,Weekly[[#This Row],[Actual]]=FALSE),AA244+Weekly[[#This Row],[BF V Odds]]-1,AA244-1)))</f>
        <v>56.309999999999988</v>
      </c>
      <c r="AB245" s="24">
        <f>IF(Weekly[[#This Row],[Actual]]="","",IF(AND(Weekly[[#This Row],[GBC_P]]=Weekly[[#This Row],[Actual]],Weekly[[#This Row],[GBC_P]]=TRUE),AB244+Weekly[[#This Row],[BF H Odds]]-1,IF(AND(Weekly[[#This Row],[GBC_P]]=Weekly[[#This Row],[Actual]],Weekly[[#This Row],[GBC_P]]=FALSE),AB244+Weekly[[#This Row],[BF V Odds]]-1,AB244-1)))</f>
        <v>33.480000000000004</v>
      </c>
      <c r="AC245" s="24">
        <f>IF(Weekly[[#This Row],[Actual]]="","",IF(AND(Weekly[[#This Row],[GBC_P]]=FALSE,Weekly[[#This Row],[Actual]]=TRUE),AC244+Weekly[[#This Row],[BF H Odds]]-1,IF(AND(Weekly[[#This Row],[GBC_P]]=TRUE,Weekly[[#This Row],[Actual]]=FALSE),AC244+Weekly[[#This Row],[BF V Odds]]-1,AC244-1)))</f>
        <v>47.969999999999992</v>
      </c>
      <c r="AD245" s="24">
        <f>IF(Weekly[[#This Row],[Actual]]="","",IF(AND(Weekly[[#This Row],[HGBC_P]]=Weekly[[#This Row],[Actual]],Weekly[[#This Row],[HGBC_P]]=TRUE),AD244+Weekly[[#This Row],[BF H Odds]]-1,IF(AND(Weekly[[#This Row],[HGBC_P]]=Weekly[[#This Row],[Actual]],Weekly[[#This Row],[HGBC_P]]=FALSE),AD244+Weekly[[#This Row],[BF V Odds]]-1,AD244-1)))</f>
        <v>32.340000000000039</v>
      </c>
      <c r="AE245" s="24">
        <f>IF(Weekly[[#This Row],[Actual]]="","",IF(AND(Weekly[[#This Row],[HGBC_P]]=FALSE,Weekly[[#This Row],[Actual]]=TRUE),AE244+Weekly[[#This Row],[BF H Odds]]-1,IF(AND(Weekly[[#This Row],[HGBC_P]]=TRUE,Weekly[[#This Row],[Actual]]=FALSE),AE244+Weekly[[#This Row],[BF V Odds]]-1,AE244-1)))</f>
        <v>49.109999999999992</v>
      </c>
      <c r="AF245" s="24">
        <f>IF(Weekly[[#This Row],[Actual]]="","",IF(AND(Weekly[[#This Row],[XGB_P]]=Weekly[[#This Row],[Actual]],Weekly[[#This Row],[XGB_P]]=TRUE),AF244+Weekly[[#This Row],[BF H Odds]]-1,IF(AND(Weekly[[#This Row],[XGB_P]]=Weekly[[#This Row],[Actual]],Weekly[[#This Row],[XGB_P]]=FALSE),AF244+Weekly[[#This Row],[BF V Odds]]-1,AF244-1)))</f>
        <v>49.65000000000002</v>
      </c>
      <c r="AG245" s="24">
        <f>IF(Weekly[[#This Row],[Actual]]="","",IF(AND(Weekly[[#This Row],[XGB_P]]=FALSE,Weekly[[#This Row],[Actual]]=TRUE),AG244+Weekly[[#This Row],[BF H Odds]]-1,IF(AND(Weekly[[#This Row],[XGB_P]]=TRUE,Weekly[[#This Row],[Actual]]=FALSE),AG244+Weekly[[#This Row],[BF V Odds]]-1,AG244-1)))</f>
        <v>31.79999999999999</v>
      </c>
      <c r="AH245" s="24">
        <f>IF(Weekly[[#This Row],[Actual]]="","",IF(AND(Weekly[[#This Row],[QDA_P]]=Weekly[[#This Row],[Actual]],Weekly[[#This Row],[QDA_P]]=TRUE),AH244+Weekly[[#This Row],[BF H Odds]]-1,IF(AND(Weekly[[#This Row],[QDA_P]]=Weekly[[#This Row],[Actual]],Weekly[[#This Row],[QDA_P]]=FALSE),AH244+Weekly[[#This Row],[BF V Odds]]-1,AH244-1)))</f>
        <v>17.70000000000001</v>
      </c>
      <c r="AI245" s="24">
        <f>IF(Weekly[[#This Row],[Actual]]="","",IF(AND(Weekly[[#This Row],[QDA_P]]=FALSE,Weekly[[#This Row],[Actual]]=TRUE),AI244+Weekly[[#This Row],[BF H Odds]]-1,IF(AND(Weekly[[#This Row],[QDA_P]]=TRUE,Weekly[[#This Row],[Actual]]=FALSE),AI244+Weekly[[#This Row],[BF V Odds]]-1,AI244-1)))</f>
        <v>63.749999999999986</v>
      </c>
      <c r="AJ245" s="24">
        <f>IF(Weekly[[#This Row],[Actual]]="","",IF(AND(Weekly[[#This Row],[KNC_P]]=FALSE,Weekly[[#This Row],[Actual]]=TRUE),AJ244+Weekly[[#This Row],[BF H Odds]]-1,IF(AND(Weekly[[#This Row],[KNC_P]]=TRUE,Weekly[[#This Row],[Actual]]=FALSE),AJ244+Weekly[[#This Row],[BF V Odds]]-1,AJ244-1)))</f>
        <v>46.189999999999991</v>
      </c>
      <c r="AK245" s="24">
        <f>IF(Weekly[[#This Row],[Actual]]="","",IF(AND(Weekly[[#This Row],[KNC_P]]=FALSE,Weekly[[#This Row],[Actual]]=TRUE),AK244+Weekly[[#This Row],[BF H Odds]]-1,IF(AND(Weekly[[#This Row],[KNC_P]]=TRUE,Weekly[[#This Row],[Actual]]=FALSE),AK244+Weekly[[#This Row],[BF V Odds]]-1,AK244-1)))</f>
        <v>45.089999999999975</v>
      </c>
      <c r="AL245" s="30">
        <f>IF(Weekly[[#This Row],[Actual]]="","",COUNTIF(Weekly[[#This Row],[SVC_P]:[QDA_P]],TRUE))</f>
        <v>7</v>
      </c>
      <c r="AM245" s="30">
        <f>IF(Weekly[[#This Row],[Actual]]="","",COUNTIF(Weekly[[#This Row],[SVC_P]:[QDA_P]],FALSE))</f>
        <v>0</v>
      </c>
      <c r="AN245" s="36">
        <f>IF(AND(Weekly[[#This Row],[BF V Odds]]&gt;$BO$6,Weekly[[#This Row],[BF V Odds]] &lt; $BO$7),Weekly[[#This Row],[BF V Odds]],"")</f>
        <v>3.8</v>
      </c>
      <c r="AO245" s="36" t="str">
        <f>IF(AND(Weekly[[#This Row],[BF H Odds]]&gt;$BO$6, Weekly[[#This Row],[BF H Odds]] &lt; $BO$7),Weekly[[#This Row],[BF H Odds]],"")</f>
        <v/>
      </c>
      <c r="AP245" s="37">
        <f>IF(AND(Weekly[[#This Row],[V Odds &lt;]]="",Weekly[[#This Row],[H Odds &lt;]]=""),AP244,IF(AND(Weekly[[#This Row],[H Odds &lt;]]&lt;&gt;"",Weekly[[#This Row],[SVC_P]]=TRUE,Weekly[[#This Row],[Actual]]=TRUE),AP244+Weekly[[#This Row],[H Odds &lt;]]-1,IF(AND(Weekly[[#This Row],[V Odds &lt;]]&lt;&gt;"",Weekly[[#This Row],[SVC_P]]=FALSE,Weekly[[#This Row],[Actual]]=FALSE),AP244+Weekly[[#This Row],[V Odds &lt;]]-1,IF(AND(Weekly[[#This Row],[V Odds &lt;]]&lt;&gt;"",Weekly[[#This Row],[SVC_P]]=FALSE,Weekly[[#This Row],[Actual]]=TRUE),AP244-1,IF(AND(Weekly[[#This Row],[H Odds &lt;]]&lt;&gt;"",Weekly[[#This Row],[SVC_P]]=TRUE,Weekly[[#This Row],[Actual]]=FALSE),AP244-1,AP244)))))</f>
        <v>74.530000000000015</v>
      </c>
      <c r="AQ245" s="37">
        <f>IF(AND(Weekly[[#This Row],[V Odds &lt;]]="",Weekly[[#This Row],[H Odds &lt;]]=""),AQ244,IF(AND(Weekly[[#This Row],[H Odds &lt;]]&lt;&gt;"",Weekly[[#This Row],[ADBC_P]]=TRUE,Weekly[[#This Row],[Actual]]=TRUE),AQ244+Weekly[[#This Row],[H Odds &lt;]]-1,IF(AND(Weekly[[#This Row],[V Odds &lt;]]&lt;&gt;"",Weekly[[#This Row],[ADBC_P]]=FALSE,Weekly[[#This Row],[Actual]]=FALSE),AQ244+Weekly[[#This Row],[V Odds &lt;]]-1,IF(AND(Weekly[[#This Row],[V Odds &lt;]]&lt;&gt;"",Weekly[[#This Row],[ADBC_P]]=FALSE,Weekly[[#This Row],[Actual]]=TRUE),AQ244-1,IF(AND(Weekly[[#This Row],[H Odds &lt;]]&lt;&gt;"",Weekly[[#This Row],[ADBC_P]]=TRUE,Weekly[[#This Row],[Actual]]=FALSE),AQ244-1,AQ244)))))</f>
        <v>52.879999999999995</v>
      </c>
      <c r="AR245" s="37">
        <f>IF(AND(Weekly[[#This Row],[V Odds &lt;]]="",Weekly[[#This Row],[H Odds &lt;]]=""),AR244,IF(AND(Weekly[[#This Row],[H Odds &lt;]]&lt;&gt;"",Weekly[[#This Row],[RFC_P]]=TRUE,Weekly[[#This Row],[Actual]]=TRUE),AR244+Weekly[[#This Row],[H Odds &lt;]]-1,IF(AND(Weekly[[#This Row],[V Odds &lt;]]&lt;&gt;"",Weekly[[#This Row],[RFC_P]]=FALSE,Weekly[[#This Row],[Actual]]=FALSE),AR244+Weekly[[#This Row],[V Odds &lt;]]-1,IF(AND(Weekly[[#This Row],[V Odds &lt;]]&lt;&gt;"",Weekly[[#This Row],[RFC_P]]=FALSE,Weekly[[#This Row],[Actual]]=TRUE),AR244-1,IF(AND(Weekly[[#This Row],[H Odds &lt;]]&lt;&gt;"",Weekly[[#This Row],[RFC_P]]=TRUE,Weekly[[#This Row],[Actual]]=FALSE),AR244-1,AR244)))))</f>
        <v>48.14</v>
      </c>
      <c r="AS245" s="37">
        <f>IF(AND(Weekly[[#This Row],[V Odds &lt;]]="",Weekly[[#This Row],[H Odds &lt;]]=""),AS244,IF(AND(Weekly[[#This Row],[H Odds &lt;]]&lt;&gt;"",Weekly[[#This Row],[GBC_P]]=TRUE,Weekly[[#This Row],[Actual]]=TRUE),AS244+Weekly[[#This Row],[H Odds &lt;]]-1,IF(AND(Weekly[[#This Row],[V Odds &lt;]]&lt;&gt;"",Weekly[[#This Row],[GBC_P]]=FALSE,Weekly[[#This Row],[Actual]]=FALSE),AS244+Weekly[[#This Row],[V Odds &lt;]]-1,IF(AND(Weekly[[#This Row],[V Odds &lt;]]&lt;&gt;"",Weekly[[#This Row],[GBC_P]]=FALSE,Weekly[[#This Row],[Actual]]=TRUE),AS244-1,IF(AND(Weekly[[#This Row],[H Odds &lt;]]&lt;&gt;"",Weekly[[#This Row],[GBC_P]]=TRUE,Weekly[[#This Row],[Actual]]=FALSE),AS244-1,AS244)))))</f>
        <v>52.28</v>
      </c>
      <c r="AT245" s="37">
        <f>IF(AND(Weekly[[#This Row],[V Odds &lt;]]="",Weekly[[#This Row],[H Odds &lt;]]=""),AT244,IF(AND(Weekly[[#This Row],[H Odds &lt;]]&lt;&gt;"",Weekly[[#This Row],[HGBC_P]]=TRUE,Weekly[[#This Row],[Actual]]=TRUE),AT244+Weekly[[#This Row],[H Odds &lt;]]-1,IF(AND(Weekly[[#This Row],[V Odds &lt;]]&lt;&gt;"",Weekly[[#This Row],[HGBC_P]]=FALSE,Weekly[[#This Row],[Actual]]=FALSE),AT244+Weekly[[#This Row],[V Odds &lt;]]-1,IF(AND(Weekly[[#This Row],[V Odds &lt;]]&lt;&gt;"",Weekly[[#This Row],[HGBC_P]]=FALSE,Weekly[[#This Row],[Actual]]=TRUE),AT244-1,IF(AND(Weekly[[#This Row],[H Odds &lt;]]&lt;&gt;"",Weekly[[#This Row],[HGBC_P]]=TRUE,Weekly[[#This Row],[Actual]]=FALSE),AT244-1,AT244)))))</f>
        <v>52.91</v>
      </c>
      <c r="AU245" s="37">
        <f>IF(AND(Weekly[[#This Row],[V Odds &lt;]]="",Weekly[[#This Row],[H Odds &lt;]]=""),AU244,IF(AND(Weekly[[#This Row],[H Odds &lt;]]&lt;&gt;"",Weekly[[#This Row],[XGB_P]]=TRUE,Weekly[[#This Row],[Actual]]=TRUE),AU244+Weekly[[#This Row],[H Odds &lt;]]-1,IF(AND(Weekly[[#This Row],[V Odds &lt;]]&lt;&gt;"",Weekly[[#This Row],[XGB_P]]=FALSE,Weekly[[#This Row],[Actual]]=FALSE),AU244+Weekly[[#This Row],[V Odds &lt;]]-1,IF(AND(Weekly[[#This Row],[V Odds &lt;]]&lt;&gt;"",Weekly[[#This Row],[XGB_P]]=FALSE,Weekly[[#This Row],[Actual]]=TRUE),AU244-1,IF(AND(Weekly[[#This Row],[H Odds &lt;]]&lt;&gt;"",Weekly[[#This Row],[XGB_P]]=TRUE,Weekly[[#This Row],[Actual]]=FALSE),AU244-1,AU244)))))</f>
        <v>59.210000000000008</v>
      </c>
      <c r="AV245" s="37">
        <f>IF(AND(Weekly[[#This Row],[V Odds &lt;]]="",Weekly[[#This Row],[H Odds &lt;]]=""),AV244,IF(AND(Weekly[[#This Row],[H Odds &lt;]]&lt;&gt;"",Weekly[[#This Row],[QDA_P]]=TRUE,Weekly[[#This Row],[Actual]]=TRUE),AV244+Weekly[[#This Row],[H Odds &lt;]]-1,IF(AND(Weekly[[#This Row],[V Odds &lt;]]&lt;&gt;"",Weekly[[#This Row],[QDA_P]]=FALSE,Weekly[[#This Row],[Actual]]=FALSE),AV244+Weekly[[#This Row],[V Odds &lt;]]-1,IF(AND(Weekly[[#This Row],[V Odds &lt;]]&lt;&gt;"",Weekly[[#This Row],[QDA_P]]=FALSE,Weekly[[#This Row],[Actual]]=TRUE),AV244-1,IF(AND(Weekly[[#This Row],[H Odds &lt;]]&lt;&gt;"",Weekly[[#This Row],[QDA_P]]=TRUE,Weekly[[#This Row],[Actual]]=FALSE),AV244-1,AV244)))))</f>
        <v>53.249999999999986</v>
      </c>
      <c r="AW245" s="37">
        <f>IF(AND(Weekly[[#This Row],[H Odds &lt;]]="",Weekly[[#This Row],[V Odds &lt;]]=""),AW244,IF(AND(Weekly[[#This Row],[KNC_P]]=Weekly[[#This Row],[Actual]],Weekly[[#This Row],[KNC_P]]=TRUE),AW244+Weekly[[#This Row],[BF H Odds]]-1,IF(AND(Weekly[[#This Row],[KNC_P]]=Weekly[[#This Row],[Actual]],Weekly[[#This Row],[KNC_P]]=FALSE),AW244+Weekly[[#This Row],[BF V Odds]]-1,AW244-1)))</f>
        <v>44.17</v>
      </c>
      <c r="AX245" s="37">
        <f>IF(AND(Weekly[[#This Row],[V Odds &lt;]]="",Weekly[[#This Row],[H Odds &lt;]]=""),AX244,IF(AND(Weekly[[#This Row],[V Odds &lt;]]&lt;&gt;"",Weekly[[#This Row],[FALSES]]&gt;0,Weekly[[#This Row],[Actual]]=FALSE),AX244+Weekly[[#This Row],[V Odds &lt;]]-1,IF(AND(Weekly[[#This Row],[H Odds &lt;]]&lt;&gt;"",Weekly[[#This Row],[TRUES]]&gt;0,Weekly[[#This Row],[Actual]]=TRUE),AX244+Weekly[[#This Row],[H Odds &lt;]]-1,IF(AND(Weekly[[#This Row],[V Odds &lt;]]&lt;&gt;"",Weekly[[#This Row],[FALSES]]=0),AX244,IF(AND(Weekly[[#This Row],[H Odds &lt;]]&lt;&gt;"",Weekly[[#This Row],[TRUES]]=0),AX244,AX244-1)))))</f>
        <v>83.6</v>
      </c>
      <c r="AY245" s="37">
        <f>IF(AND(Weekly[[#This Row],[V Odds &lt;]]="",Weekly[[#This Row],[H Odds &lt;]]=""),AY244,IF(AND(Weekly[[#This Row],[V Odds &lt;]]&lt;&gt;"",Weekly[[#This Row],[FALSES]]&gt;0,Weekly[[#This Row],[Actual]]=FALSE),AY244+((Weekly[[#This Row],[V Odds &lt;]]-1)*0.92),IF(AND(Weekly[[#This Row],[H Odds &lt;]]&lt;&gt;"",Weekly[[#This Row],[TRUES]]&gt;0,Weekly[[#This Row],[Actual]]=TRUE),AY244+((Weekly[[#This Row],[H Odds &lt;]]-1)*0.92),IF(AND(Weekly[[#This Row],[V Odds &lt;]]&lt;&gt;"",Weekly[[#This Row],[FALSES]]=0),AY244,IF(AND(Weekly[[#This Row],[H Odds &lt;]]&lt;&gt;"",Weekly[[#This Row],[TRUES]]=0),AY244,AY244-1)))))</f>
        <v>77.552000000000021</v>
      </c>
      <c r="AZ245" s="37">
        <f>IF(AND(Weekly[[#This Row],[V Odds &lt;]]="",Weekly[[#This Row],[H Odds &lt;]]=""),AZ244,IF(AND(Weekly[[#This Row],[V Odds &lt;]]&lt;&gt;"",Weekly[[#This Row],[Actual]]=FALSE),AZ244+Weekly[[#This Row],[V Odds &lt;]]-1,IF(AND(Weekly[[#This Row],[H Odds &lt;]]&lt;&gt;"",Weekly[[#This Row],[Actual]]=TRUE),AZ244+Weekly[[#This Row],[H Odds &lt;]]-1,AZ244-1)))</f>
        <v>77.569999999999993</v>
      </c>
      <c r="BA245" s="38">
        <f>IF(Weekly[[#This Row],[H Odds &lt;]]="",BA244,IF(AND(Weekly[[#This Row],[H Odds &lt;]]&lt;&gt;"",Weekly[[#This Row],[SVC_P]]=TRUE,Weekly[[#This Row],[Actual]]=TRUE),BA244+Weekly[[#This Row],[H Odds &lt;]]-1,IF(AND(Weekly[[#This Row],[H Odds &lt;]]&lt;&gt;"",Weekly[[#This Row],[SVC_P]]=TRUE,Weekly[[#This Row],[Actual]]=FALSE),BA244-1,BA244)))</f>
        <v>69.489999999999995</v>
      </c>
      <c r="BB245" s="38">
        <f>IF(Weekly[[#This Row],[H Odds &lt;]]="",BB244,IF(AND(Weekly[[#This Row],[H Odds &lt;]]&lt;&gt;"",Weekly[[#This Row],[ADBC_P]]=TRUE,Weekly[[#This Row],[Actual]]=TRUE),BB244+Weekly[[#This Row],[H Odds &lt;]]-1,IF(AND(Weekly[[#This Row],[H Odds &lt;]]&lt;&gt;"",Weekly[[#This Row],[ADBC_P]]=TRUE,Weekly[[#This Row],[Actual]]=FALSE),BB244-1,BB244)))</f>
        <v>46.559999999999995</v>
      </c>
      <c r="BC245" s="38">
        <f>IF(Weekly[[#This Row],[H Odds &lt;]]="",BC244,IF(AND(Weekly[[#This Row],[H Odds &lt;]]&lt;&gt;"",Weekly[[#This Row],[RFC_P]]=TRUE,Weekly[[#This Row],[Actual]]=TRUE),BC244+Weekly[[#This Row],[H Odds &lt;]]-1,IF(AND(Weekly[[#This Row],[H Odds &lt;]]&lt;&gt;"",Weekly[[#This Row],[RFC_P]]=TRUE,Weekly[[#This Row],[Actual]]=FALSE),BC244-1,BC244)))</f>
        <v>45.309999999999995</v>
      </c>
      <c r="BD245" s="38">
        <f>IF(Weekly[[#This Row],[H Odds &lt;]]="",BD244,IF(AND(Weekly[[#This Row],[H Odds &lt;]]&lt;&gt;"",Weekly[[#This Row],[GBC_P]]=TRUE,Weekly[[#This Row],[Actual]]=TRUE),BD244+Weekly[[#This Row],[H Odds &lt;]]-1,IF(AND(Weekly[[#This Row],[H Odds &lt;]]&lt;&gt;"",Weekly[[#This Row],[GBC_P]]=TRUE,Weekly[[#This Row],[Actual]]=FALSE),BD244-1,BD244)))</f>
        <v>50.96</v>
      </c>
      <c r="BE245" s="38">
        <f>IF(Weekly[[#This Row],[H Odds &lt;]]="",BE244,IF(AND(Weekly[[#This Row],[H Odds &lt;]]&lt;&gt;"",Weekly[[#This Row],[HGBC_P]]=TRUE,Weekly[[#This Row],[Actual]]=TRUE),BE244+Weekly[[#This Row],[H Odds &lt;]]-1,IF(AND(Weekly[[#This Row],[H Odds &lt;]]&lt;&gt;"",Weekly[[#This Row],[HGBC_P]]=TRUE,Weekly[[#This Row],[Actual]]=FALSE),BE244-1,BE244)))</f>
        <v>54.309999999999995</v>
      </c>
      <c r="BF245" s="38">
        <f>IF(Weekly[[#This Row],[H Odds &lt;]]="",BF244,IF(AND(Weekly[[#This Row],[H Odds &lt;]]&lt;&gt;"",Weekly[[#This Row],[XGB_P]]=TRUE,Weekly[[#This Row],[Actual]]=TRUE),BF244+Weekly[[#This Row],[H Odds &lt;]]-1,IF(AND(Weekly[[#This Row],[H Odds &lt;]]&lt;&gt;"",Weekly[[#This Row],[XGB_P]]=TRUE,Weekly[[#This Row],[Actual]]=FALSE),BF244-1,BF244)))</f>
        <v>57.480000000000004</v>
      </c>
      <c r="BG245" s="38">
        <f>IF(Weekly[[#This Row],[H Odds &lt;]]="",BG244,IF(AND(Weekly[[#This Row],[H Odds &lt;]]&lt;&gt;"",Weekly[[#This Row],[QDA_P]]=TRUE,Weekly[[#This Row],[Actual]]=TRUE),BG244+Weekly[[#This Row],[H Odds &lt;]]-1,IF(AND(Weekly[[#This Row],[H Odds &lt;]]&lt;&gt;"",Weekly[[#This Row],[QDA_P]]=TRUE,Weekly[[#This Row],[Actual]]=FALSE),BG244-1,BG244)))</f>
        <v>45.279999999999994</v>
      </c>
      <c r="BH245" s="38">
        <f>IF(Weekly[[#This Row],[H Odds &lt;]]="",BH244,IF(AND(Weekly[[#This Row],[H Odds &lt;]]&lt;&gt;"",Weekly[[#This Row],[KNC_P]]=TRUE,Weekly[[#This Row],[Actual]]=TRUE),BH244+Weekly[[#This Row],[H Odds &lt;]]-1,IF(AND(Weekly[[#This Row],[H Odds &lt;]]&lt;&gt;"",Weekly[[#This Row],[KNC_P]]=TRUE,Weekly[[#This Row],[Actual]]=FALSE),BH244-1,BH244)))</f>
        <v>43.599999999999994</v>
      </c>
      <c r="BI245" s="38">
        <f>IF(Weekly[[#This Row],[H Odds &lt;]]="",BI244,IF(AND(Weekly[[#This Row],[H Odds &lt;]]&lt;&gt;"",Weekly[[#This Row],[TRUES]]&gt;0,Weekly[[#This Row],[Actual]]=TRUE),BI244+Weekly[[#This Row],[H Odds &lt;]]-1,IF(AND(Weekly[[#This Row],[H Odds &lt;]]&lt;&gt;"",Weekly[[#This Row],[TRUES]]=0),BI244,BI244-1)))</f>
        <v>69.489999999999995</v>
      </c>
      <c r="BJ245" s="38">
        <f>IF(Weekly[[#This Row],[H Odds &lt;]]="",BJ244,IF(AND(Weekly[[#This Row],[H Odds &lt;]]&lt;&gt;"",Weekly[[#This Row],[Actual]]=TRUE),BJ244+Weekly[[#This Row],[H Odds &lt;]]-1,IF(AND(Weekly[[#This Row],[H Odds &lt;]]&lt;&gt;"",Weekly[[#This Row],[Actual]]=FALSE),BJ244-1,BJ244)))</f>
        <v>68.489999999999995</v>
      </c>
      <c r="BK245" s="58">
        <f>IF(AND(Weekly[[#This Row],[TRUES]]&gt;4,Weekly[[#This Row],[Actual]]=TRUE),BK244+Weekly[[#This Row],[BF H Odds]]-1,IF(AND(Weekly[[#This Row],[FALSES]]&gt;4,Weekly[[#This Row],[Actual]]=FALSE),BK244+Weekly[[#This Row],[BF V Odds]]-1,IF(AND(Weekly[[#This Row],[TRUES]]&gt;4,Weekly[[#This Row],[Actual]]=FALSE),BK244-1,IF(AND(Weekly[[#This Row],[FALSES]]&gt;4,Weekly[[#This Row],[Actual]]=TRUE),BK244-1,BK244))))</f>
        <v>31.310000000000024</v>
      </c>
      <c r="BL245" s="58">
        <f>IF(AND(Weekly[[#This Row],[TRUES]]&gt;5,Weekly[[#This Row],[Actual]]=TRUE),BL244+Weekly[[#This Row],[BF H Odds]]-1,IF(AND(Weekly[[#This Row],[FALSES]]&gt;5,Weekly[[#This Row],[Actual]]=FALSE),BL244+Weekly[[#This Row],[BF V Odds]]-1,IF(AND(Weekly[[#This Row],[TRUES]]&gt;5,Weekly[[#This Row],[Actual]]=FALSE),BL244-1,IF(AND(Weekly[[#This Row],[FALSES]]&gt;5,Weekly[[#This Row],[Actual]]=TRUE),BL244-1,BL244))))</f>
        <v>39.200000000000017</v>
      </c>
      <c r="BM245" s="58">
        <f>IF(AND(Weekly[[#This Row],[TRUES]]&gt;6,Weekly[[#This Row],[Actual]]=TRUE),BM244+Weekly[[#This Row],[BF H Odds]]-1,IF(AND(Weekly[[#This Row],[FALSES]]&gt;6,Weekly[[#This Row],[Actual]]=FALSE),BM244+Weekly[[#This Row],[BF V Odds]]-1,IF(AND(Weekly[[#This Row],[TRUES]]&gt;6,Weekly[[#This Row],[Actual]]=FALSE),BM244-1,IF(AND(Weekly[[#This Row],[FALSES]]&gt;6,Weekly[[#This Row],[Actual]]=TRUE),BM244-1,BM244))))</f>
        <v>48.600000000000009</v>
      </c>
    </row>
    <row r="246" spans="1:65" x14ac:dyDescent="0.25">
      <c r="A246" s="34"/>
      <c r="B246" s="10">
        <v>44274</v>
      </c>
      <c r="C246" s="33" t="s">
        <v>13</v>
      </c>
      <c r="D246" s="15" t="s">
        <v>31</v>
      </c>
      <c r="E246" t="b">
        <v>1</v>
      </c>
      <c r="F246" t="b">
        <v>1</v>
      </c>
      <c r="G246" t="b">
        <v>1</v>
      </c>
      <c r="H246" t="b">
        <v>1</v>
      </c>
      <c r="I246" t="b">
        <v>1</v>
      </c>
      <c r="J246" t="b">
        <v>1</v>
      </c>
      <c r="K246" t="b">
        <v>1</v>
      </c>
      <c r="L246" t="b">
        <v>1</v>
      </c>
      <c r="O246" t="str">
        <f>IF(Weekly[[#This Row],[H/V]]="H",Weekly[[#This Row],[BF H Odds]],IF(Weekly[[#This Row],[H/V]]="V",Weekly[[#This Row],[BF V Odds]],""))</f>
        <v/>
      </c>
      <c r="P246" t="b">
        <v>0</v>
      </c>
      <c r="R246" s="35">
        <f>IFERROR(IF(Weekly[[#This Row],[Won Bet?]]="yes",R245+(Weekly[[#This Row],[BF Odds]]*Weekly[[#This Row],[BF Stake]])-Weekly[[#This Row],[BF Stake]],R245-Weekly[[#This Row],[BF Stake]]),R245)</f>
        <v>225.15</v>
      </c>
      <c r="S246" s="9">
        <f>IFERROR(IF(Weekly[[#This Row],[Won Bet?]]="yes",S245+(((Weekly[[#This Row],[BF Odds]]*Weekly[[#This Row],[BF Stake]])-Weekly[[#This Row],[BF Stake]])*0.95),S245-Weekly[[#This Row],[BF Stake]]),S245)</f>
        <v>215.89250000000004</v>
      </c>
      <c r="T246" s="13">
        <v>3.5</v>
      </c>
      <c r="U246" s="13">
        <v>1.36</v>
      </c>
      <c r="V246" s="24">
        <f>IF(Weekly[[#This Row],[Actual]]="","",IF(AND(Weekly[[#This Row],[SVC_P]]=Weekly[[#This Row],[Actual]],Weekly[[#This Row],[SVC_P]]=TRUE),V245+Weekly[[#This Row],[BF H Odds]]-1,IF(AND(Weekly[[#This Row],[SVC_P]]=Weekly[[#This Row],[Actual]],Weekly[[#This Row],[SVC_P]]=FALSE),V245+Weekly[[#This Row],[BF V Odds]]-1,V245-1)))</f>
        <v>72.950000000000017</v>
      </c>
      <c r="W246" s="24">
        <f>IF(Weekly[[#This Row],[Actual]]="","",IF(AND(Weekly[[#This Row],[SVC_P]]=FALSE,Weekly[[#This Row],[Actual]]=TRUE),W245+Weekly[[#This Row],[BF H Odds]]-1,IF(AND(Weekly[[#This Row],[SVC_P]]=TRUE,Weekly[[#This Row],[Actual]]=FALSE,),W245+Weekly[[#This Row],[BF V Odds]]-1,W245-1)))</f>
        <v>-191.44</v>
      </c>
      <c r="X246" s="24">
        <f>IF(Weekly[[#This Row],[Actual]]="","",IF(AND(Weekly[[#This Row],[ADBC_P]]=Weekly[[#This Row],[Actual]],Weekly[[#This Row],[ADBC_P]]=TRUE),X245+Weekly[[#This Row],[BF H Odds]]-1,IF(AND(Weekly[[#This Row],[ADBC_P]]=Weekly[[#This Row],[Actual]],Weekly[[#This Row],[ADBC_P]]=FALSE),X245+Weekly[[#This Row],[BF V Odds]]-1,X245-1)))</f>
        <v>37.700000000000017</v>
      </c>
      <c r="Y246" s="24">
        <f>IF(Weekly[[#This Row],[Actual]]="","",IF(AND(Weekly[[#This Row],[ADBC_P]]=FALSE,Weekly[[#This Row],[Actual]]=TRUE),Y245+Weekly[[#This Row],[BF H Odds]]-1,IF(AND(Weekly[[#This Row],[ADBC_P]]=TRUE,Weekly[[#This Row],[Actual]]=FALSE),Y245+Weekly[[#This Row],[BF V Odds]]-1,Y245-1)))</f>
        <v>45.249999999999993</v>
      </c>
      <c r="Z246" s="24">
        <f>IF(Weekly[[#This Row],[Actual]]="","",IF(AND(Weekly[[#This Row],[RFC_P]]=Weekly[[#This Row],[Actual]],Weekly[[#This Row],[RFC_P]]=TRUE),Z245+Weekly[[#This Row],[BF H Odds]]-1,IF(AND(Weekly[[#This Row],[RFC_P]]=Weekly[[#This Row],[Actual]],Weekly[[#This Row],[RFC_P]]=FALSE),Z245+Weekly[[#This Row],[BF V Odds]]-1,Z245-1)))</f>
        <v>24.140000000000036</v>
      </c>
      <c r="AA246" s="24">
        <f>IF(Weekly[[#This Row],[Actual]]="","",IF(AND(Weekly[[#This Row],[RFC_P]]=FALSE,Weekly[[#This Row],[Actual]]=TRUE),AA245+Weekly[[#This Row],[BF H Odds]]-1,IF(AND(Weekly[[#This Row],[RFC_P]]=TRUE,Weekly[[#This Row],[Actual]]=FALSE),AA245+Weekly[[#This Row],[BF V Odds]]-1,AA245-1)))</f>
        <v>58.809999999999988</v>
      </c>
      <c r="AB246" s="24">
        <f>IF(Weekly[[#This Row],[Actual]]="","",IF(AND(Weekly[[#This Row],[GBC_P]]=Weekly[[#This Row],[Actual]],Weekly[[#This Row],[GBC_P]]=TRUE),AB245+Weekly[[#This Row],[BF H Odds]]-1,IF(AND(Weekly[[#This Row],[GBC_P]]=Weekly[[#This Row],[Actual]],Weekly[[#This Row],[GBC_P]]=FALSE),AB245+Weekly[[#This Row],[BF V Odds]]-1,AB245-1)))</f>
        <v>32.480000000000004</v>
      </c>
      <c r="AC246" s="24">
        <f>IF(Weekly[[#This Row],[Actual]]="","",IF(AND(Weekly[[#This Row],[GBC_P]]=FALSE,Weekly[[#This Row],[Actual]]=TRUE),AC245+Weekly[[#This Row],[BF H Odds]]-1,IF(AND(Weekly[[#This Row],[GBC_P]]=TRUE,Weekly[[#This Row],[Actual]]=FALSE),AC245+Weekly[[#This Row],[BF V Odds]]-1,AC245-1)))</f>
        <v>50.469999999999992</v>
      </c>
      <c r="AD246" s="24">
        <f>IF(Weekly[[#This Row],[Actual]]="","",IF(AND(Weekly[[#This Row],[HGBC_P]]=Weekly[[#This Row],[Actual]],Weekly[[#This Row],[HGBC_P]]=TRUE),AD245+Weekly[[#This Row],[BF H Odds]]-1,IF(AND(Weekly[[#This Row],[HGBC_P]]=Weekly[[#This Row],[Actual]],Weekly[[#This Row],[HGBC_P]]=FALSE),AD245+Weekly[[#This Row],[BF V Odds]]-1,AD245-1)))</f>
        <v>31.340000000000039</v>
      </c>
      <c r="AE246" s="24">
        <f>IF(Weekly[[#This Row],[Actual]]="","",IF(AND(Weekly[[#This Row],[HGBC_P]]=FALSE,Weekly[[#This Row],[Actual]]=TRUE),AE245+Weekly[[#This Row],[BF H Odds]]-1,IF(AND(Weekly[[#This Row],[HGBC_P]]=TRUE,Weekly[[#This Row],[Actual]]=FALSE),AE245+Weekly[[#This Row],[BF V Odds]]-1,AE245-1)))</f>
        <v>51.609999999999992</v>
      </c>
      <c r="AF246" s="24">
        <f>IF(Weekly[[#This Row],[Actual]]="","",IF(AND(Weekly[[#This Row],[XGB_P]]=Weekly[[#This Row],[Actual]],Weekly[[#This Row],[XGB_P]]=TRUE),AF245+Weekly[[#This Row],[BF H Odds]]-1,IF(AND(Weekly[[#This Row],[XGB_P]]=Weekly[[#This Row],[Actual]],Weekly[[#This Row],[XGB_P]]=FALSE),AF245+Weekly[[#This Row],[BF V Odds]]-1,AF245-1)))</f>
        <v>48.65000000000002</v>
      </c>
      <c r="AG246" s="24">
        <f>IF(Weekly[[#This Row],[Actual]]="","",IF(AND(Weekly[[#This Row],[XGB_P]]=FALSE,Weekly[[#This Row],[Actual]]=TRUE),AG245+Weekly[[#This Row],[BF H Odds]]-1,IF(AND(Weekly[[#This Row],[XGB_P]]=TRUE,Weekly[[#This Row],[Actual]]=FALSE),AG245+Weekly[[#This Row],[BF V Odds]]-1,AG245-1)))</f>
        <v>34.29999999999999</v>
      </c>
      <c r="AH246" s="24">
        <f>IF(Weekly[[#This Row],[Actual]]="","",IF(AND(Weekly[[#This Row],[QDA_P]]=Weekly[[#This Row],[Actual]],Weekly[[#This Row],[QDA_P]]=TRUE),AH245+Weekly[[#This Row],[BF H Odds]]-1,IF(AND(Weekly[[#This Row],[QDA_P]]=Weekly[[#This Row],[Actual]],Weekly[[#This Row],[QDA_P]]=FALSE),AH245+Weekly[[#This Row],[BF V Odds]]-1,AH245-1)))</f>
        <v>16.70000000000001</v>
      </c>
      <c r="AI246" s="24">
        <f>IF(Weekly[[#This Row],[Actual]]="","",IF(AND(Weekly[[#This Row],[QDA_P]]=FALSE,Weekly[[#This Row],[Actual]]=TRUE),AI245+Weekly[[#This Row],[BF H Odds]]-1,IF(AND(Weekly[[#This Row],[QDA_P]]=TRUE,Weekly[[#This Row],[Actual]]=FALSE),AI245+Weekly[[#This Row],[BF V Odds]]-1,AI245-1)))</f>
        <v>66.249999999999986</v>
      </c>
      <c r="AJ246" s="24">
        <f>IF(Weekly[[#This Row],[Actual]]="","",IF(AND(Weekly[[#This Row],[KNC_P]]=FALSE,Weekly[[#This Row],[Actual]]=TRUE),AJ245+Weekly[[#This Row],[BF H Odds]]-1,IF(AND(Weekly[[#This Row],[KNC_P]]=TRUE,Weekly[[#This Row],[Actual]]=FALSE),AJ245+Weekly[[#This Row],[BF V Odds]]-1,AJ245-1)))</f>
        <v>48.689999999999991</v>
      </c>
      <c r="AK246" s="24">
        <f>IF(Weekly[[#This Row],[Actual]]="","",IF(AND(Weekly[[#This Row],[KNC_P]]=FALSE,Weekly[[#This Row],[Actual]]=TRUE),AK245+Weekly[[#This Row],[BF H Odds]]-1,IF(AND(Weekly[[#This Row],[KNC_P]]=TRUE,Weekly[[#This Row],[Actual]]=FALSE),AK245+Weekly[[#This Row],[BF V Odds]]-1,AK245-1)))</f>
        <v>47.589999999999975</v>
      </c>
      <c r="AL246" s="30">
        <f>IF(Weekly[[#This Row],[Actual]]="","",COUNTIF(Weekly[[#This Row],[SVC_P]:[QDA_P]],TRUE))</f>
        <v>7</v>
      </c>
      <c r="AM246" s="30">
        <f>IF(Weekly[[#This Row],[Actual]]="","",COUNTIF(Weekly[[#This Row],[SVC_P]:[QDA_P]],FALSE))</f>
        <v>0</v>
      </c>
      <c r="AN246" s="36">
        <f>IF(AND(Weekly[[#This Row],[BF V Odds]]&gt;$BO$6,Weekly[[#This Row],[BF V Odds]] &lt; $BO$7),Weekly[[#This Row],[BF V Odds]],"")</f>
        <v>3.5</v>
      </c>
      <c r="AO246" s="36" t="str">
        <f>IF(AND(Weekly[[#This Row],[BF H Odds]]&gt;$BO$6, Weekly[[#This Row],[BF H Odds]] &lt; $BO$7),Weekly[[#This Row],[BF H Odds]],"")</f>
        <v/>
      </c>
      <c r="AP246" s="37">
        <f>IF(AND(Weekly[[#This Row],[V Odds &lt;]]="",Weekly[[#This Row],[H Odds &lt;]]=""),AP245,IF(AND(Weekly[[#This Row],[H Odds &lt;]]&lt;&gt;"",Weekly[[#This Row],[SVC_P]]=TRUE,Weekly[[#This Row],[Actual]]=TRUE),AP245+Weekly[[#This Row],[H Odds &lt;]]-1,IF(AND(Weekly[[#This Row],[V Odds &lt;]]&lt;&gt;"",Weekly[[#This Row],[SVC_P]]=FALSE,Weekly[[#This Row],[Actual]]=FALSE),AP245+Weekly[[#This Row],[V Odds &lt;]]-1,IF(AND(Weekly[[#This Row],[V Odds &lt;]]&lt;&gt;"",Weekly[[#This Row],[SVC_P]]=FALSE,Weekly[[#This Row],[Actual]]=TRUE),AP245-1,IF(AND(Weekly[[#This Row],[H Odds &lt;]]&lt;&gt;"",Weekly[[#This Row],[SVC_P]]=TRUE,Weekly[[#This Row],[Actual]]=FALSE),AP245-1,AP245)))))</f>
        <v>74.530000000000015</v>
      </c>
      <c r="AQ246" s="37">
        <f>IF(AND(Weekly[[#This Row],[V Odds &lt;]]="",Weekly[[#This Row],[H Odds &lt;]]=""),AQ245,IF(AND(Weekly[[#This Row],[H Odds &lt;]]&lt;&gt;"",Weekly[[#This Row],[ADBC_P]]=TRUE,Weekly[[#This Row],[Actual]]=TRUE),AQ245+Weekly[[#This Row],[H Odds &lt;]]-1,IF(AND(Weekly[[#This Row],[V Odds &lt;]]&lt;&gt;"",Weekly[[#This Row],[ADBC_P]]=FALSE,Weekly[[#This Row],[Actual]]=FALSE),AQ245+Weekly[[#This Row],[V Odds &lt;]]-1,IF(AND(Weekly[[#This Row],[V Odds &lt;]]&lt;&gt;"",Weekly[[#This Row],[ADBC_P]]=FALSE,Weekly[[#This Row],[Actual]]=TRUE),AQ245-1,IF(AND(Weekly[[#This Row],[H Odds &lt;]]&lt;&gt;"",Weekly[[#This Row],[ADBC_P]]=TRUE,Weekly[[#This Row],[Actual]]=FALSE),AQ245-1,AQ245)))))</f>
        <v>52.879999999999995</v>
      </c>
      <c r="AR246" s="37">
        <f>IF(AND(Weekly[[#This Row],[V Odds &lt;]]="",Weekly[[#This Row],[H Odds &lt;]]=""),AR245,IF(AND(Weekly[[#This Row],[H Odds &lt;]]&lt;&gt;"",Weekly[[#This Row],[RFC_P]]=TRUE,Weekly[[#This Row],[Actual]]=TRUE),AR245+Weekly[[#This Row],[H Odds &lt;]]-1,IF(AND(Weekly[[#This Row],[V Odds &lt;]]&lt;&gt;"",Weekly[[#This Row],[RFC_P]]=FALSE,Weekly[[#This Row],[Actual]]=FALSE),AR245+Weekly[[#This Row],[V Odds &lt;]]-1,IF(AND(Weekly[[#This Row],[V Odds &lt;]]&lt;&gt;"",Weekly[[#This Row],[RFC_P]]=FALSE,Weekly[[#This Row],[Actual]]=TRUE),AR245-1,IF(AND(Weekly[[#This Row],[H Odds &lt;]]&lt;&gt;"",Weekly[[#This Row],[RFC_P]]=TRUE,Weekly[[#This Row],[Actual]]=FALSE),AR245-1,AR245)))))</f>
        <v>48.14</v>
      </c>
      <c r="AS246" s="37">
        <f>IF(AND(Weekly[[#This Row],[V Odds &lt;]]="",Weekly[[#This Row],[H Odds &lt;]]=""),AS245,IF(AND(Weekly[[#This Row],[H Odds &lt;]]&lt;&gt;"",Weekly[[#This Row],[GBC_P]]=TRUE,Weekly[[#This Row],[Actual]]=TRUE),AS245+Weekly[[#This Row],[H Odds &lt;]]-1,IF(AND(Weekly[[#This Row],[V Odds &lt;]]&lt;&gt;"",Weekly[[#This Row],[GBC_P]]=FALSE,Weekly[[#This Row],[Actual]]=FALSE),AS245+Weekly[[#This Row],[V Odds &lt;]]-1,IF(AND(Weekly[[#This Row],[V Odds &lt;]]&lt;&gt;"",Weekly[[#This Row],[GBC_P]]=FALSE,Weekly[[#This Row],[Actual]]=TRUE),AS245-1,IF(AND(Weekly[[#This Row],[H Odds &lt;]]&lt;&gt;"",Weekly[[#This Row],[GBC_P]]=TRUE,Weekly[[#This Row],[Actual]]=FALSE),AS245-1,AS245)))))</f>
        <v>52.28</v>
      </c>
      <c r="AT246" s="37">
        <f>IF(AND(Weekly[[#This Row],[V Odds &lt;]]="",Weekly[[#This Row],[H Odds &lt;]]=""),AT245,IF(AND(Weekly[[#This Row],[H Odds &lt;]]&lt;&gt;"",Weekly[[#This Row],[HGBC_P]]=TRUE,Weekly[[#This Row],[Actual]]=TRUE),AT245+Weekly[[#This Row],[H Odds &lt;]]-1,IF(AND(Weekly[[#This Row],[V Odds &lt;]]&lt;&gt;"",Weekly[[#This Row],[HGBC_P]]=FALSE,Weekly[[#This Row],[Actual]]=FALSE),AT245+Weekly[[#This Row],[V Odds &lt;]]-1,IF(AND(Weekly[[#This Row],[V Odds &lt;]]&lt;&gt;"",Weekly[[#This Row],[HGBC_P]]=FALSE,Weekly[[#This Row],[Actual]]=TRUE),AT245-1,IF(AND(Weekly[[#This Row],[H Odds &lt;]]&lt;&gt;"",Weekly[[#This Row],[HGBC_P]]=TRUE,Weekly[[#This Row],[Actual]]=FALSE),AT245-1,AT245)))))</f>
        <v>52.91</v>
      </c>
      <c r="AU246" s="37">
        <f>IF(AND(Weekly[[#This Row],[V Odds &lt;]]="",Weekly[[#This Row],[H Odds &lt;]]=""),AU245,IF(AND(Weekly[[#This Row],[H Odds &lt;]]&lt;&gt;"",Weekly[[#This Row],[XGB_P]]=TRUE,Weekly[[#This Row],[Actual]]=TRUE),AU245+Weekly[[#This Row],[H Odds &lt;]]-1,IF(AND(Weekly[[#This Row],[V Odds &lt;]]&lt;&gt;"",Weekly[[#This Row],[XGB_P]]=FALSE,Weekly[[#This Row],[Actual]]=FALSE),AU245+Weekly[[#This Row],[V Odds &lt;]]-1,IF(AND(Weekly[[#This Row],[V Odds &lt;]]&lt;&gt;"",Weekly[[#This Row],[XGB_P]]=FALSE,Weekly[[#This Row],[Actual]]=TRUE),AU245-1,IF(AND(Weekly[[#This Row],[H Odds &lt;]]&lt;&gt;"",Weekly[[#This Row],[XGB_P]]=TRUE,Weekly[[#This Row],[Actual]]=FALSE),AU245-1,AU245)))))</f>
        <v>59.210000000000008</v>
      </c>
      <c r="AV246" s="37">
        <f>IF(AND(Weekly[[#This Row],[V Odds &lt;]]="",Weekly[[#This Row],[H Odds &lt;]]=""),AV245,IF(AND(Weekly[[#This Row],[H Odds &lt;]]&lt;&gt;"",Weekly[[#This Row],[QDA_P]]=TRUE,Weekly[[#This Row],[Actual]]=TRUE),AV245+Weekly[[#This Row],[H Odds &lt;]]-1,IF(AND(Weekly[[#This Row],[V Odds &lt;]]&lt;&gt;"",Weekly[[#This Row],[QDA_P]]=FALSE,Weekly[[#This Row],[Actual]]=FALSE),AV245+Weekly[[#This Row],[V Odds &lt;]]-1,IF(AND(Weekly[[#This Row],[V Odds &lt;]]&lt;&gt;"",Weekly[[#This Row],[QDA_P]]=FALSE,Weekly[[#This Row],[Actual]]=TRUE),AV245-1,IF(AND(Weekly[[#This Row],[H Odds &lt;]]&lt;&gt;"",Weekly[[#This Row],[QDA_P]]=TRUE,Weekly[[#This Row],[Actual]]=FALSE),AV245-1,AV245)))))</f>
        <v>53.249999999999986</v>
      </c>
      <c r="AW246" s="37">
        <f>IF(AND(Weekly[[#This Row],[H Odds &lt;]]="",Weekly[[#This Row],[V Odds &lt;]]=""),AW245,IF(AND(Weekly[[#This Row],[KNC_P]]=Weekly[[#This Row],[Actual]],Weekly[[#This Row],[KNC_P]]=TRUE),AW245+Weekly[[#This Row],[BF H Odds]]-1,IF(AND(Weekly[[#This Row],[KNC_P]]=Weekly[[#This Row],[Actual]],Weekly[[#This Row],[KNC_P]]=FALSE),AW245+Weekly[[#This Row],[BF V Odds]]-1,AW245-1)))</f>
        <v>43.17</v>
      </c>
      <c r="AX246" s="37">
        <f>IF(AND(Weekly[[#This Row],[V Odds &lt;]]="",Weekly[[#This Row],[H Odds &lt;]]=""),AX245,IF(AND(Weekly[[#This Row],[V Odds &lt;]]&lt;&gt;"",Weekly[[#This Row],[FALSES]]&gt;0,Weekly[[#This Row],[Actual]]=FALSE),AX245+Weekly[[#This Row],[V Odds &lt;]]-1,IF(AND(Weekly[[#This Row],[H Odds &lt;]]&lt;&gt;"",Weekly[[#This Row],[TRUES]]&gt;0,Weekly[[#This Row],[Actual]]=TRUE),AX245+Weekly[[#This Row],[H Odds &lt;]]-1,IF(AND(Weekly[[#This Row],[V Odds &lt;]]&lt;&gt;"",Weekly[[#This Row],[FALSES]]=0),AX245,IF(AND(Weekly[[#This Row],[H Odds &lt;]]&lt;&gt;"",Weekly[[#This Row],[TRUES]]=0),AX245,AX245-1)))))</f>
        <v>83.6</v>
      </c>
      <c r="AY246" s="37">
        <f>IF(AND(Weekly[[#This Row],[V Odds &lt;]]="",Weekly[[#This Row],[H Odds &lt;]]=""),AY245,IF(AND(Weekly[[#This Row],[V Odds &lt;]]&lt;&gt;"",Weekly[[#This Row],[FALSES]]&gt;0,Weekly[[#This Row],[Actual]]=FALSE),AY245+((Weekly[[#This Row],[V Odds &lt;]]-1)*0.92),IF(AND(Weekly[[#This Row],[H Odds &lt;]]&lt;&gt;"",Weekly[[#This Row],[TRUES]]&gt;0,Weekly[[#This Row],[Actual]]=TRUE),AY245+((Weekly[[#This Row],[H Odds &lt;]]-1)*0.92),IF(AND(Weekly[[#This Row],[V Odds &lt;]]&lt;&gt;"",Weekly[[#This Row],[FALSES]]=0),AY245,IF(AND(Weekly[[#This Row],[H Odds &lt;]]&lt;&gt;"",Weekly[[#This Row],[TRUES]]=0),AY245,AY245-1)))))</f>
        <v>77.552000000000021</v>
      </c>
      <c r="AZ246" s="37">
        <f>IF(AND(Weekly[[#This Row],[V Odds &lt;]]="",Weekly[[#This Row],[H Odds &lt;]]=""),AZ245,IF(AND(Weekly[[#This Row],[V Odds &lt;]]&lt;&gt;"",Weekly[[#This Row],[Actual]]=FALSE),AZ245+Weekly[[#This Row],[V Odds &lt;]]-1,IF(AND(Weekly[[#This Row],[H Odds &lt;]]&lt;&gt;"",Weekly[[#This Row],[Actual]]=TRUE),AZ245+Weekly[[#This Row],[H Odds &lt;]]-1,AZ245-1)))</f>
        <v>80.069999999999993</v>
      </c>
      <c r="BA246" s="38">
        <f>IF(Weekly[[#This Row],[H Odds &lt;]]="",BA245,IF(AND(Weekly[[#This Row],[H Odds &lt;]]&lt;&gt;"",Weekly[[#This Row],[SVC_P]]=TRUE,Weekly[[#This Row],[Actual]]=TRUE),BA245+Weekly[[#This Row],[H Odds &lt;]]-1,IF(AND(Weekly[[#This Row],[H Odds &lt;]]&lt;&gt;"",Weekly[[#This Row],[SVC_P]]=TRUE,Weekly[[#This Row],[Actual]]=FALSE),BA245-1,BA245)))</f>
        <v>69.489999999999995</v>
      </c>
      <c r="BB246" s="38">
        <f>IF(Weekly[[#This Row],[H Odds &lt;]]="",BB245,IF(AND(Weekly[[#This Row],[H Odds &lt;]]&lt;&gt;"",Weekly[[#This Row],[ADBC_P]]=TRUE,Weekly[[#This Row],[Actual]]=TRUE),BB245+Weekly[[#This Row],[H Odds &lt;]]-1,IF(AND(Weekly[[#This Row],[H Odds &lt;]]&lt;&gt;"",Weekly[[#This Row],[ADBC_P]]=TRUE,Weekly[[#This Row],[Actual]]=FALSE),BB245-1,BB245)))</f>
        <v>46.559999999999995</v>
      </c>
      <c r="BC246" s="38">
        <f>IF(Weekly[[#This Row],[H Odds &lt;]]="",BC245,IF(AND(Weekly[[#This Row],[H Odds &lt;]]&lt;&gt;"",Weekly[[#This Row],[RFC_P]]=TRUE,Weekly[[#This Row],[Actual]]=TRUE),BC245+Weekly[[#This Row],[H Odds &lt;]]-1,IF(AND(Weekly[[#This Row],[H Odds &lt;]]&lt;&gt;"",Weekly[[#This Row],[RFC_P]]=TRUE,Weekly[[#This Row],[Actual]]=FALSE),BC245-1,BC245)))</f>
        <v>45.309999999999995</v>
      </c>
      <c r="BD246" s="38">
        <f>IF(Weekly[[#This Row],[H Odds &lt;]]="",BD245,IF(AND(Weekly[[#This Row],[H Odds &lt;]]&lt;&gt;"",Weekly[[#This Row],[GBC_P]]=TRUE,Weekly[[#This Row],[Actual]]=TRUE),BD245+Weekly[[#This Row],[H Odds &lt;]]-1,IF(AND(Weekly[[#This Row],[H Odds &lt;]]&lt;&gt;"",Weekly[[#This Row],[GBC_P]]=TRUE,Weekly[[#This Row],[Actual]]=FALSE),BD245-1,BD245)))</f>
        <v>50.96</v>
      </c>
      <c r="BE246" s="38">
        <f>IF(Weekly[[#This Row],[H Odds &lt;]]="",BE245,IF(AND(Weekly[[#This Row],[H Odds &lt;]]&lt;&gt;"",Weekly[[#This Row],[HGBC_P]]=TRUE,Weekly[[#This Row],[Actual]]=TRUE),BE245+Weekly[[#This Row],[H Odds &lt;]]-1,IF(AND(Weekly[[#This Row],[H Odds &lt;]]&lt;&gt;"",Weekly[[#This Row],[HGBC_P]]=TRUE,Weekly[[#This Row],[Actual]]=FALSE),BE245-1,BE245)))</f>
        <v>54.309999999999995</v>
      </c>
      <c r="BF246" s="38">
        <f>IF(Weekly[[#This Row],[H Odds &lt;]]="",BF245,IF(AND(Weekly[[#This Row],[H Odds &lt;]]&lt;&gt;"",Weekly[[#This Row],[XGB_P]]=TRUE,Weekly[[#This Row],[Actual]]=TRUE),BF245+Weekly[[#This Row],[H Odds &lt;]]-1,IF(AND(Weekly[[#This Row],[H Odds &lt;]]&lt;&gt;"",Weekly[[#This Row],[XGB_P]]=TRUE,Weekly[[#This Row],[Actual]]=FALSE),BF245-1,BF245)))</f>
        <v>57.480000000000004</v>
      </c>
      <c r="BG246" s="38">
        <f>IF(Weekly[[#This Row],[H Odds &lt;]]="",BG245,IF(AND(Weekly[[#This Row],[H Odds &lt;]]&lt;&gt;"",Weekly[[#This Row],[QDA_P]]=TRUE,Weekly[[#This Row],[Actual]]=TRUE),BG245+Weekly[[#This Row],[H Odds &lt;]]-1,IF(AND(Weekly[[#This Row],[H Odds &lt;]]&lt;&gt;"",Weekly[[#This Row],[QDA_P]]=TRUE,Weekly[[#This Row],[Actual]]=FALSE),BG245-1,BG245)))</f>
        <v>45.279999999999994</v>
      </c>
      <c r="BH246" s="38">
        <f>IF(Weekly[[#This Row],[H Odds &lt;]]="",BH245,IF(AND(Weekly[[#This Row],[H Odds &lt;]]&lt;&gt;"",Weekly[[#This Row],[KNC_P]]=TRUE,Weekly[[#This Row],[Actual]]=TRUE),BH245+Weekly[[#This Row],[H Odds &lt;]]-1,IF(AND(Weekly[[#This Row],[H Odds &lt;]]&lt;&gt;"",Weekly[[#This Row],[KNC_P]]=TRUE,Weekly[[#This Row],[Actual]]=FALSE),BH245-1,BH245)))</f>
        <v>43.599999999999994</v>
      </c>
      <c r="BI246" s="38">
        <f>IF(Weekly[[#This Row],[H Odds &lt;]]="",BI245,IF(AND(Weekly[[#This Row],[H Odds &lt;]]&lt;&gt;"",Weekly[[#This Row],[TRUES]]&gt;0,Weekly[[#This Row],[Actual]]=TRUE),BI245+Weekly[[#This Row],[H Odds &lt;]]-1,IF(AND(Weekly[[#This Row],[H Odds &lt;]]&lt;&gt;"",Weekly[[#This Row],[TRUES]]=0),BI245,BI245-1)))</f>
        <v>69.489999999999995</v>
      </c>
      <c r="BJ246" s="38">
        <f>IF(Weekly[[#This Row],[H Odds &lt;]]="",BJ245,IF(AND(Weekly[[#This Row],[H Odds &lt;]]&lt;&gt;"",Weekly[[#This Row],[Actual]]=TRUE),BJ245+Weekly[[#This Row],[H Odds &lt;]]-1,IF(AND(Weekly[[#This Row],[H Odds &lt;]]&lt;&gt;"",Weekly[[#This Row],[Actual]]=FALSE),BJ245-1,BJ245)))</f>
        <v>68.489999999999995</v>
      </c>
      <c r="BK246" s="58">
        <f>IF(AND(Weekly[[#This Row],[TRUES]]&gt;4,Weekly[[#This Row],[Actual]]=TRUE),BK245+Weekly[[#This Row],[BF H Odds]]-1,IF(AND(Weekly[[#This Row],[FALSES]]&gt;4,Weekly[[#This Row],[Actual]]=FALSE),BK245+Weekly[[#This Row],[BF V Odds]]-1,IF(AND(Weekly[[#This Row],[TRUES]]&gt;4,Weekly[[#This Row],[Actual]]=FALSE),BK245-1,IF(AND(Weekly[[#This Row],[FALSES]]&gt;4,Weekly[[#This Row],[Actual]]=TRUE),BK245-1,BK245))))</f>
        <v>30.310000000000024</v>
      </c>
      <c r="BL246" s="58">
        <f>IF(AND(Weekly[[#This Row],[TRUES]]&gt;5,Weekly[[#This Row],[Actual]]=TRUE),BL245+Weekly[[#This Row],[BF H Odds]]-1,IF(AND(Weekly[[#This Row],[FALSES]]&gt;5,Weekly[[#This Row],[Actual]]=FALSE),BL245+Weekly[[#This Row],[BF V Odds]]-1,IF(AND(Weekly[[#This Row],[TRUES]]&gt;5,Weekly[[#This Row],[Actual]]=FALSE),BL245-1,IF(AND(Weekly[[#This Row],[FALSES]]&gt;5,Weekly[[#This Row],[Actual]]=TRUE),BL245-1,BL245))))</f>
        <v>38.200000000000017</v>
      </c>
      <c r="BM246" s="58">
        <f>IF(AND(Weekly[[#This Row],[TRUES]]&gt;6,Weekly[[#This Row],[Actual]]=TRUE),BM245+Weekly[[#This Row],[BF H Odds]]-1,IF(AND(Weekly[[#This Row],[FALSES]]&gt;6,Weekly[[#This Row],[Actual]]=FALSE),BM245+Weekly[[#This Row],[BF V Odds]]-1,IF(AND(Weekly[[#This Row],[TRUES]]&gt;6,Weekly[[#This Row],[Actual]]=FALSE),BM245-1,IF(AND(Weekly[[#This Row],[FALSES]]&gt;6,Weekly[[#This Row],[Actual]]=TRUE),BM245-1,BM245))))</f>
        <v>47.600000000000009</v>
      </c>
    </row>
    <row r="247" spans="1:65" x14ac:dyDescent="0.25">
      <c r="A247" s="34"/>
      <c r="B247" s="10">
        <v>44274</v>
      </c>
      <c r="C247" s="33" t="s">
        <v>36</v>
      </c>
      <c r="D247" s="15" t="s">
        <v>12</v>
      </c>
      <c r="E247" t="b">
        <v>1</v>
      </c>
      <c r="F247" t="b">
        <v>0</v>
      </c>
      <c r="G247" t="b">
        <v>1</v>
      </c>
      <c r="H247" t="b">
        <v>0</v>
      </c>
      <c r="I247" t="b">
        <v>1</v>
      </c>
      <c r="J247" t="b">
        <v>0</v>
      </c>
      <c r="K247" t="b">
        <v>0</v>
      </c>
      <c r="L247" t="b">
        <v>0</v>
      </c>
      <c r="O247" t="str">
        <f>IF(Weekly[[#This Row],[H/V]]="H",Weekly[[#This Row],[BF H Odds]],IF(Weekly[[#This Row],[H/V]]="V",Weekly[[#This Row],[BF V Odds]],""))</f>
        <v/>
      </c>
      <c r="P247" t="b">
        <v>0</v>
      </c>
      <c r="R247" s="35">
        <f>IFERROR(IF(Weekly[[#This Row],[Won Bet?]]="yes",R246+(Weekly[[#This Row],[BF Odds]]*Weekly[[#This Row],[BF Stake]])-Weekly[[#This Row],[BF Stake]],R246-Weekly[[#This Row],[BF Stake]]),R246)</f>
        <v>225.15</v>
      </c>
      <c r="S247" s="9">
        <f>IFERROR(IF(Weekly[[#This Row],[Won Bet?]]="yes",S246+(((Weekly[[#This Row],[BF Odds]]*Weekly[[#This Row],[BF Stake]])-Weekly[[#This Row],[BF Stake]])*0.95),S246-Weekly[[#This Row],[BF Stake]]),S246)</f>
        <v>215.89250000000004</v>
      </c>
      <c r="T247" s="13">
        <v>1.79</v>
      </c>
      <c r="U247" s="13">
        <v>2.16</v>
      </c>
      <c r="V247" s="24">
        <f>IF(Weekly[[#This Row],[Actual]]="","",IF(AND(Weekly[[#This Row],[SVC_P]]=Weekly[[#This Row],[Actual]],Weekly[[#This Row],[SVC_P]]=TRUE),V246+Weekly[[#This Row],[BF H Odds]]-1,IF(AND(Weekly[[#This Row],[SVC_P]]=Weekly[[#This Row],[Actual]],Weekly[[#This Row],[SVC_P]]=FALSE),V246+Weekly[[#This Row],[BF V Odds]]-1,V246-1)))</f>
        <v>71.950000000000017</v>
      </c>
      <c r="W247" s="24">
        <f>IF(Weekly[[#This Row],[Actual]]="","",IF(AND(Weekly[[#This Row],[SVC_P]]=FALSE,Weekly[[#This Row],[Actual]]=TRUE),W246+Weekly[[#This Row],[BF H Odds]]-1,IF(AND(Weekly[[#This Row],[SVC_P]]=TRUE,Weekly[[#This Row],[Actual]]=FALSE,),W246+Weekly[[#This Row],[BF V Odds]]-1,W246-1)))</f>
        <v>-192.44</v>
      </c>
      <c r="X247" s="24">
        <f>IF(Weekly[[#This Row],[Actual]]="","",IF(AND(Weekly[[#This Row],[ADBC_P]]=Weekly[[#This Row],[Actual]],Weekly[[#This Row],[ADBC_P]]=TRUE),X246+Weekly[[#This Row],[BF H Odds]]-1,IF(AND(Weekly[[#This Row],[ADBC_P]]=Weekly[[#This Row],[Actual]],Weekly[[#This Row],[ADBC_P]]=FALSE),X246+Weekly[[#This Row],[BF V Odds]]-1,X246-1)))</f>
        <v>38.490000000000016</v>
      </c>
      <c r="Y247" s="24">
        <f>IF(Weekly[[#This Row],[Actual]]="","",IF(AND(Weekly[[#This Row],[ADBC_P]]=FALSE,Weekly[[#This Row],[Actual]]=TRUE),Y246+Weekly[[#This Row],[BF H Odds]]-1,IF(AND(Weekly[[#This Row],[ADBC_P]]=TRUE,Weekly[[#This Row],[Actual]]=FALSE),Y246+Weekly[[#This Row],[BF V Odds]]-1,Y246-1)))</f>
        <v>44.249999999999993</v>
      </c>
      <c r="Z247" s="24">
        <f>IF(Weekly[[#This Row],[Actual]]="","",IF(AND(Weekly[[#This Row],[RFC_P]]=Weekly[[#This Row],[Actual]],Weekly[[#This Row],[RFC_P]]=TRUE),Z246+Weekly[[#This Row],[BF H Odds]]-1,IF(AND(Weekly[[#This Row],[RFC_P]]=Weekly[[#This Row],[Actual]],Weekly[[#This Row],[RFC_P]]=FALSE),Z246+Weekly[[#This Row],[BF V Odds]]-1,Z246-1)))</f>
        <v>23.140000000000036</v>
      </c>
      <c r="AA247" s="24">
        <f>IF(Weekly[[#This Row],[Actual]]="","",IF(AND(Weekly[[#This Row],[RFC_P]]=FALSE,Weekly[[#This Row],[Actual]]=TRUE),AA246+Weekly[[#This Row],[BF H Odds]]-1,IF(AND(Weekly[[#This Row],[RFC_P]]=TRUE,Weekly[[#This Row],[Actual]]=FALSE),AA246+Weekly[[#This Row],[BF V Odds]]-1,AA246-1)))</f>
        <v>59.599999999999987</v>
      </c>
      <c r="AB247" s="24">
        <f>IF(Weekly[[#This Row],[Actual]]="","",IF(AND(Weekly[[#This Row],[GBC_P]]=Weekly[[#This Row],[Actual]],Weekly[[#This Row],[GBC_P]]=TRUE),AB246+Weekly[[#This Row],[BF H Odds]]-1,IF(AND(Weekly[[#This Row],[GBC_P]]=Weekly[[#This Row],[Actual]],Weekly[[#This Row],[GBC_P]]=FALSE),AB246+Weekly[[#This Row],[BF V Odds]]-1,AB246-1)))</f>
        <v>33.270000000000003</v>
      </c>
      <c r="AC247" s="24">
        <f>IF(Weekly[[#This Row],[Actual]]="","",IF(AND(Weekly[[#This Row],[GBC_P]]=FALSE,Weekly[[#This Row],[Actual]]=TRUE),AC246+Weekly[[#This Row],[BF H Odds]]-1,IF(AND(Weekly[[#This Row],[GBC_P]]=TRUE,Weekly[[#This Row],[Actual]]=FALSE),AC246+Weekly[[#This Row],[BF V Odds]]-1,AC246-1)))</f>
        <v>49.469999999999992</v>
      </c>
      <c r="AD247" s="24">
        <f>IF(Weekly[[#This Row],[Actual]]="","",IF(AND(Weekly[[#This Row],[HGBC_P]]=Weekly[[#This Row],[Actual]],Weekly[[#This Row],[HGBC_P]]=TRUE),AD246+Weekly[[#This Row],[BF H Odds]]-1,IF(AND(Weekly[[#This Row],[HGBC_P]]=Weekly[[#This Row],[Actual]],Weekly[[#This Row],[HGBC_P]]=FALSE),AD246+Weekly[[#This Row],[BF V Odds]]-1,AD246-1)))</f>
        <v>30.340000000000039</v>
      </c>
      <c r="AE247" s="24">
        <f>IF(Weekly[[#This Row],[Actual]]="","",IF(AND(Weekly[[#This Row],[HGBC_P]]=FALSE,Weekly[[#This Row],[Actual]]=TRUE),AE246+Weekly[[#This Row],[BF H Odds]]-1,IF(AND(Weekly[[#This Row],[HGBC_P]]=TRUE,Weekly[[#This Row],[Actual]]=FALSE),AE246+Weekly[[#This Row],[BF V Odds]]-1,AE246-1)))</f>
        <v>52.399999999999991</v>
      </c>
      <c r="AF247" s="24">
        <f>IF(Weekly[[#This Row],[Actual]]="","",IF(AND(Weekly[[#This Row],[XGB_P]]=Weekly[[#This Row],[Actual]],Weekly[[#This Row],[XGB_P]]=TRUE),AF246+Weekly[[#This Row],[BF H Odds]]-1,IF(AND(Weekly[[#This Row],[XGB_P]]=Weekly[[#This Row],[Actual]],Weekly[[#This Row],[XGB_P]]=FALSE),AF246+Weekly[[#This Row],[BF V Odds]]-1,AF246-1)))</f>
        <v>49.440000000000019</v>
      </c>
      <c r="AG247" s="24">
        <f>IF(Weekly[[#This Row],[Actual]]="","",IF(AND(Weekly[[#This Row],[XGB_P]]=FALSE,Weekly[[#This Row],[Actual]]=TRUE),AG246+Weekly[[#This Row],[BF H Odds]]-1,IF(AND(Weekly[[#This Row],[XGB_P]]=TRUE,Weekly[[#This Row],[Actual]]=FALSE),AG246+Weekly[[#This Row],[BF V Odds]]-1,AG246-1)))</f>
        <v>33.29999999999999</v>
      </c>
      <c r="AH247" s="24">
        <f>IF(Weekly[[#This Row],[Actual]]="","",IF(AND(Weekly[[#This Row],[QDA_P]]=Weekly[[#This Row],[Actual]],Weekly[[#This Row],[QDA_P]]=TRUE),AH246+Weekly[[#This Row],[BF H Odds]]-1,IF(AND(Weekly[[#This Row],[QDA_P]]=Weekly[[#This Row],[Actual]],Weekly[[#This Row],[QDA_P]]=FALSE),AH246+Weekly[[#This Row],[BF V Odds]]-1,AH246-1)))</f>
        <v>17.490000000000009</v>
      </c>
      <c r="AI247" s="24">
        <f>IF(Weekly[[#This Row],[Actual]]="","",IF(AND(Weekly[[#This Row],[QDA_P]]=FALSE,Weekly[[#This Row],[Actual]]=TRUE),AI246+Weekly[[#This Row],[BF H Odds]]-1,IF(AND(Weekly[[#This Row],[QDA_P]]=TRUE,Weekly[[#This Row],[Actual]]=FALSE),AI246+Weekly[[#This Row],[BF V Odds]]-1,AI246-1)))</f>
        <v>65.249999999999986</v>
      </c>
      <c r="AJ247" s="24">
        <f>IF(Weekly[[#This Row],[Actual]]="","",IF(AND(Weekly[[#This Row],[KNC_P]]=FALSE,Weekly[[#This Row],[Actual]]=TRUE),AJ246+Weekly[[#This Row],[BF H Odds]]-1,IF(AND(Weekly[[#This Row],[KNC_P]]=TRUE,Weekly[[#This Row],[Actual]]=FALSE),AJ246+Weekly[[#This Row],[BF V Odds]]-1,AJ246-1)))</f>
        <v>47.689999999999991</v>
      </c>
      <c r="AK247" s="24">
        <f>IF(Weekly[[#This Row],[Actual]]="","",IF(AND(Weekly[[#This Row],[KNC_P]]=FALSE,Weekly[[#This Row],[Actual]]=TRUE),AK246+Weekly[[#This Row],[BF H Odds]]-1,IF(AND(Weekly[[#This Row],[KNC_P]]=TRUE,Weekly[[#This Row],[Actual]]=FALSE),AK246+Weekly[[#This Row],[BF V Odds]]-1,AK246-1)))</f>
        <v>46.589999999999975</v>
      </c>
      <c r="AL247" s="30">
        <f>IF(Weekly[[#This Row],[Actual]]="","",COUNTIF(Weekly[[#This Row],[SVC_P]:[QDA_P]],TRUE))</f>
        <v>3</v>
      </c>
      <c r="AM247" s="30">
        <f>IF(Weekly[[#This Row],[Actual]]="","",COUNTIF(Weekly[[#This Row],[SVC_P]:[QDA_P]],FALSE))</f>
        <v>4</v>
      </c>
      <c r="AN247" s="36" t="str">
        <f>IF(AND(Weekly[[#This Row],[BF V Odds]]&gt;$BO$6,Weekly[[#This Row],[BF V Odds]] &lt; $BO$7),Weekly[[#This Row],[BF V Odds]],"")</f>
        <v/>
      </c>
      <c r="AO247" s="36" t="str">
        <f>IF(AND(Weekly[[#This Row],[BF H Odds]]&gt;$BO$6, Weekly[[#This Row],[BF H Odds]] &lt; $BO$7),Weekly[[#This Row],[BF H Odds]],"")</f>
        <v/>
      </c>
      <c r="AP247" s="37">
        <f>IF(AND(Weekly[[#This Row],[V Odds &lt;]]="",Weekly[[#This Row],[H Odds &lt;]]=""),AP246,IF(AND(Weekly[[#This Row],[H Odds &lt;]]&lt;&gt;"",Weekly[[#This Row],[SVC_P]]=TRUE,Weekly[[#This Row],[Actual]]=TRUE),AP246+Weekly[[#This Row],[H Odds &lt;]]-1,IF(AND(Weekly[[#This Row],[V Odds &lt;]]&lt;&gt;"",Weekly[[#This Row],[SVC_P]]=FALSE,Weekly[[#This Row],[Actual]]=FALSE),AP246+Weekly[[#This Row],[V Odds &lt;]]-1,IF(AND(Weekly[[#This Row],[V Odds &lt;]]&lt;&gt;"",Weekly[[#This Row],[SVC_P]]=FALSE,Weekly[[#This Row],[Actual]]=TRUE),AP246-1,IF(AND(Weekly[[#This Row],[H Odds &lt;]]&lt;&gt;"",Weekly[[#This Row],[SVC_P]]=TRUE,Weekly[[#This Row],[Actual]]=FALSE),AP246-1,AP246)))))</f>
        <v>74.530000000000015</v>
      </c>
      <c r="AQ247" s="37">
        <f>IF(AND(Weekly[[#This Row],[V Odds &lt;]]="",Weekly[[#This Row],[H Odds &lt;]]=""),AQ246,IF(AND(Weekly[[#This Row],[H Odds &lt;]]&lt;&gt;"",Weekly[[#This Row],[ADBC_P]]=TRUE,Weekly[[#This Row],[Actual]]=TRUE),AQ246+Weekly[[#This Row],[H Odds &lt;]]-1,IF(AND(Weekly[[#This Row],[V Odds &lt;]]&lt;&gt;"",Weekly[[#This Row],[ADBC_P]]=FALSE,Weekly[[#This Row],[Actual]]=FALSE),AQ246+Weekly[[#This Row],[V Odds &lt;]]-1,IF(AND(Weekly[[#This Row],[V Odds &lt;]]&lt;&gt;"",Weekly[[#This Row],[ADBC_P]]=FALSE,Weekly[[#This Row],[Actual]]=TRUE),AQ246-1,IF(AND(Weekly[[#This Row],[H Odds &lt;]]&lt;&gt;"",Weekly[[#This Row],[ADBC_P]]=TRUE,Weekly[[#This Row],[Actual]]=FALSE),AQ246-1,AQ246)))))</f>
        <v>52.879999999999995</v>
      </c>
      <c r="AR247" s="37">
        <f>IF(AND(Weekly[[#This Row],[V Odds &lt;]]="",Weekly[[#This Row],[H Odds &lt;]]=""),AR246,IF(AND(Weekly[[#This Row],[H Odds &lt;]]&lt;&gt;"",Weekly[[#This Row],[RFC_P]]=TRUE,Weekly[[#This Row],[Actual]]=TRUE),AR246+Weekly[[#This Row],[H Odds &lt;]]-1,IF(AND(Weekly[[#This Row],[V Odds &lt;]]&lt;&gt;"",Weekly[[#This Row],[RFC_P]]=FALSE,Weekly[[#This Row],[Actual]]=FALSE),AR246+Weekly[[#This Row],[V Odds &lt;]]-1,IF(AND(Weekly[[#This Row],[V Odds &lt;]]&lt;&gt;"",Weekly[[#This Row],[RFC_P]]=FALSE,Weekly[[#This Row],[Actual]]=TRUE),AR246-1,IF(AND(Weekly[[#This Row],[H Odds &lt;]]&lt;&gt;"",Weekly[[#This Row],[RFC_P]]=TRUE,Weekly[[#This Row],[Actual]]=FALSE),AR246-1,AR246)))))</f>
        <v>48.14</v>
      </c>
      <c r="AS247" s="37">
        <f>IF(AND(Weekly[[#This Row],[V Odds &lt;]]="",Weekly[[#This Row],[H Odds &lt;]]=""),AS246,IF(AND(Weekly[[#This Row],[H Odds &lt;]]&lt;&gt;"",Weekly[[#This Row],[GBC_P]]=TRUE,Weekly[[#This Row],[Actual]]=TRUE),AS246+Weekly[[#This Row],[H Odds &lt;]]-1,IF(AND(Weekly[[#This Row],[V Odds &lt;]]&lt;&gt;"",Weekly[[#This Row],[GBC_P]]=FALSE,Weekly[[#This Row],[Actual]]=FALSE),AS246+Weekly[[#This Row],[V Odds &lt;]]-1,IF(AND(Weekly[[#This Row],[V Odds &lt;]]&lt;&gt;"",Weekly[[#This Row],[GBC_P]]=FALSE,Weekly[[#This Row],[Actual]]=TRUE),AS246-1,IF(AND(Weekly[[#This Row],[H Odds &lt;]]&lt;&gt;"",Weekly[[#This Row],[GBC_P]]=TRUE,Weekly[[#This Row],[Actual]]=FALSE),AS246-1,AS246)))))</f>
        <v>52.28</v>
      </c>
      <c r="AT247" s="37">
        <f>IF(AND(Weekly[[#This Row],[V Odds &lt;]]="",Weekly[[#This Row],[H Odds &lt;]]=""),AT246,IF(AND(Weekly[[#This Row],[H Odds &lt;]]&lt;&gt;"",Weekly[[#This Row],[HGBC_P]]=TRUE,Weekly[[#This Row],[Actual]]=TRUE),AT246+Weekly[[#This Row],[H Odds &lt;]]-1,IF(AND(Weekly[[#This Row],[V Odds &lt;]]&lt;&gt;"",Weekly[[#This Row],[HGBC_P]]=FALSE,Weekly[[#This Row],[Actual]]=FALSE),AT246+Weekly[[#This Row],[V Odds &lt;]]-1,IF(AND(Weekly[[#This Row],[V Odds &lt;]]&lt;&gt;"",Weekly[[#This Row],[HGBC_P]]=FALSE,Weekly[[#This Row],[Actual]]=TRUE),AT246-1,IF(AND(Weekly[[#This Row],[H Odds &lt;]]&lt;&gt;"",Weekly[[#This Row],[HGBC_P]]=TRUE,Weekly[[#This Row],[Actual]]=FALSE),AT246-1,AT246)))))</f>
        <v>52.91</v>
      </c>
      <c r="AU247" s="37">
        <f>IF(AND(Weekly[[#This Row],[V Odds &lt;]]="",Weekly[[#This Row],[H Odds &lt;]]=""),AU246,IF(AND(Weekly[[#This Row],[H Odds &lt;]]&lt;&gt;"",Weekly[[#This Row],[XGB_P]]=TRUE,Weekly[[#This Row],[Actual]]=TRUE),AU246+Weekly[[#This Row],[H Odds &lt;]]-1,IF(AND(Weekly[[#This Row],[V Odds &lt;]]&lt;&gt;"",Weekly[[#This Row],[XGB_P]]=FALSE,Weekly[[#This Row],[Actual]]=FALSE),AU246+Weekly[[#This Row],[V Odds &lt;]]-1,IF(AND(Weekly[[#This Row],[V Odds &lt;]]&lt;&gt;"",Weekly[[#This Row],[XGB_P]]=FALSE,Weekly[[#This Row],[Actual]]=TRUE),AU246-1,IF(AND(Weekly[[#This Row],[H Odds &lt;]]&lt;&gt;"",Weekly[[#This Row],[XGB_P]]=TRUE,Weekly[[#This Row],[Actual]]=FALSE),AU246-1,AU246)))))</f>
        <v>59.210000000000008</v>
      </c>
      <c r="AV247" s="37">
        <f>IF(AND(Weekly[[#This Row],[V Odds &lt;]]="",Weekly[[#This Row],[H Odds &lt;]]=""),AV246,IF(AND(Weekly[[#This Row],[H Odds &lt;]]&lt;&gt;"",Weekly[[#This Row],[QDA_P]]=TRUE,Weekly[[#This Row],[Actual]]=TRUE),AV246+Weekly[[#This Row],[H Odds &lt;]]-1,IF(AND(Weekly[[#This Row],[V Odds &lt;]]&lt;&gt;"",Weekly[[#This Row],[QDA_P]]=FALSE,Weekly[[#This Row],[Actual]]=FALSE),AV246+Weekly[[#This Row],[V Odds &lt;]]-1,IF(AND(Weekly[[#This Row],[V Odds &lt;]]&lt;&gt;"",Weekly[[#This Row],[QDA_P]]=FALSE,Weekly[[#This Row],[Actual]]=TRUE),AV246-1,IF(AND(Weekly[[#This Row],[H Odds &lt;]]&lt;&gt;"",Weekly[[#This Row],[QDA_P]]=TRUE,Weekly[[#This Row],[Actual]]=FALSE),AV246-1,AV246)))))</f>
        <v>53.249999999999986</v>
      </c>
      <c r="AW247" s="37">
        <f>IF(AND(Weekly[[#This Row],[H Odds &lt;]]="",Weekly[[#This Row],[V Odds &lt;]]=""),AW246,IF(AND(Weekly[[#This Row],[KNC_P]]=Weekly[[#This Row],[Actual]],Weekly[[#This Row],[KNC_P]]=TRUE),AW246+Weekly[[#This Row],[BF H Odds]]-1,IF(AND(Weekly[[#This Row],[KNC_P]]=Weekly[[#This Row],[Actual]],Weekly[[#This Row],[KNC_P]]=FALSE),AW246+Weekly[[#This Row],[BF V Odds]]-1,AW246-1)))</f>
        <v>43.17</v>
      </c>
      <c r="AX247" s="37">
        <f>IF(AND(Weekly[[#This Row],[V Odds &lt;]]="",Weekly[[#This Row],[H Odds &lt;]]=""),AX246,IF(AND(Weekly[[#This Row],[V Odds &lt;]]&lt;&gt;"",Weekly[[#This Row],[FALSES]]&gt;0,Weekly[[#This Row],[Actual]]=FALSE),AX246+Weekly[[#This Row],[V Odds &lt;]]-1,IF(AND(Weekly[[#This Row],[H Odds &lt;]]&lt;&gt;"",Weekly[[#This Row],[TRUES]]&gt;0,Weekly[[#This Row],[Actual]]=TRUE),AX246+Weekly[[#This Row],[H Odds &lt;]]-1,IF(AND(Weekly[[#This Row],[V Odds &lt;]]&lt;&gt;"",Weekly[[#This Row],[FALSES]]=0),AX246,IF(AND(Weekly[[#This Row],[H Odds &lt;]]&lt;&gt;"",Weekly[[#This Row],[TRUES]]=0),AX246,AX246-1)))))</f>
        <v>83.6</v>
      </c>
      <c r="AY247" s="37">
        <f>IF(AND(Weekly[[#This Row],[V Odds &lt;]]="",Weekly[[#This Row],[H Odds &lt;]]=""),AY246,IF(AND(Weekly[[#This Row],[V Odds &lt;]]&lt;&gt;"",Weekly[[#This Row],[FALSES]]&gt;0,Weekly[[#This Row],[Actual]]=FALSE),AY246+((Weekly[[#This Row],[V Odds &lt;]]-1)*0.92),IF(AND(Weekly[[#This Row],[H Odds &lt;]]&lt;&gt;"",Weekly[[#This Row],[TRUES]]&gt;0,Weekly[[#This Row],[Actual]]=TRUE),AY246+((Weekly[[#This Row],[H Odds &lt;]]-1)*0.92),IF(AND(Weekly[[#This Row],[V Odds &lt;]]&lt;&gt;"",Weekly[[#This Row],[FALSES]]=0),AY246,IF(AND(Weekly[[#This Row],[H Odds &lt;]]&lt;&gt;"",Weekly[[#This Row],[TRUES]]=0),AY246,AY246-1)))))</f>
        <v>77.552000000000021</v>
      </c>
      <c r="AZ247" s="37">
        <f>IF(AND(Weekly[[#This Row],[V Odds &lt;]]="",Weekly[[#This Row],[H Odds &lt;]]=""),AZ246,IF(AND(Weekly[[#This Row],[V Odds &lt;]]&lt;&gt;"",Weekly[[#This Row],[Actual]]=FALSE),AZ246+Weekly[[#This Row],[V Odds &lt;]]-1,IF(AND(Weekly[[#This Row],[H Odds &lt;]]&lt;&gt;"",Weekly[[#This Row],[Actual]]=TRUE),AZ246+Weekly[[#This Row],[H Odds &lt;]]-1,AZ246-1)))</f>
        <v>80.069999999999993</v>
      </c>
      <c r="BA247" s="38">
        <f>IF(Weekly[[#This Row],[H Odds &lt;]]="",BA246,IF(AND(Weekly[[#This Row],[H Odds &lt;]]&lt;&gt;"",Weekly[[#This Row],[SVC_P]]=TRUE,Weekly[[#This Row],[Actual]]=TRUE),BA246+Weekly[[#This Row],[H Odds &lt;]]-1,IF(AND(Weekly[[#This Row],[H Odds &lt;]]&lt;&gt;"",Weekly[[#This Row],[SVC_P]]=TRUE,Weekly[[#This Row],[Actual]]=FALSE),BA246-1,BA246)))</f>
        <v>69.489999999999995</v>
      </c>
      <c r="BB247" s="38">
        <f>IF(Weekly[[#This Row],[H Odds &lt;]]="",BB246,IF(AND(Weekly[[#This Row],[H Odds &lt;]]&lt;&gt;"",Weekly[[#This Row],[ADBC_P]]=TRUE,Weekly[[#This Row],[Actual]]=TRUE),BB246+Weekly[[#This Row],[H Odds &lt;]]-1,IF(AND(Weekly[[#This Row],[H Odds &lt;]]&lt;&gt;"",Weekly[[#This Row],[ADBC_P]]=TRUE,Weekly[[#This Row],[Actual]]=FALSE),BB246-1,BB246)))</f>
        <v>46.559999999999995</v>
      </c>
      <c r="BC247" s="38">
        <f>IF(Weekly[[#This Row],[H Odds &lt;]]="",BC246,IF(AND(Weekly[[#This Row],[H Odds &lt;]]&lt;&gt;"",Weekly[[#This Row],[RFC_P]]=TRUE,Weekly[[#This Row],[Actual]]=TRUE),BC246+Weekly[[#This Row],[H Odds &lt;]]-1,IF(AND(Weekly[[#This Row],[H Odds &lt;]]&lt;&gt;"",Weekly[[#This Row],[RFC_P]]=TRUE,Weekly[[#This Row],[Actual]]=FALSE),BC246-1,BC246)))</f>
        <v>45.309999999999995</v>
      </c>
      <c r="BD247" s="38">
        <f>IF(Weekly[[#This Row],[H Odds &lt;]]="",BD246,IF(AND(Weekly[[#This Row],[H Odds &lt;]]&lt;&gt;"",Weekly[[#This Row],[GBC_P]]=TRUE,Weekly[[#This Row],[Actual]]=TRUE),BD246+Weekly[[#This Row],[H Odds &lt;]]-1,IF(AND(Weekly[[#This Row],[H Odds &lt;]]&lt;&gt;"",Weekly[[#This Row],[GBC_P]]=TRUE,Weekly[[#This Row],[Actual]]=FALSE),BD246-1,BD246)))</f>
        <v>50.96</v>
      </c>
      <c r="BE247" s="38">
        <f>IF(Weekly[[#This Row],[H Odds &lt;]]="",BE246,IF(AND(Weekly[[#This Row],[H Odds &lt;]]&lt;&gt;"",Weekly[[#This Row],[HGBC_P]]=TRUE,Weekly[[#This Row],[Actual]]=TRUE),BE246+Weekly[[#This Row],[H Odds &lt;]]-1,IF(AND(Weekly[[#This Row],[H Odds &lt;]]&lt;&gt;"",Weekly[[#This Row],[HGBC_P]]=TRUE,Weekly[[#This Row],[Actual]]=FALSE),BE246-1,BE246)))</f>
        <v>54.309999999999995</v>
      </c>
      <c r="BF247" s="38">
        <f>IF(Weekly[[#This Row],[H Odds &lt;]]="",BF246,IF(AND(Weekly[[#This Row],[H Odds &lt;]]&lt;&gt;"",Weekly[[#This Row],[XGB_P]]=TRUE,Weekly[[#This Row],[Actual]]=TRUE),BF246+Weekly[[#This Row],[H Odds &lt;]]-1,IF(AND(Weekly[[#This Row],[H Odds &lt;]]&lt;&gt;"",Weekly[[#This Row],[XGB_P]]=TRUE,Weekly[[#This Row],[Actual]]=FALSE),BF246-1,BF246)))</f>
        <v>57.480000000000004</v>
      </c>
      <c r="BG247" s="38">
        <f>IF(Weekly[[#This Row],[H Odds &lt;]]="",BG246,IF(AND(Weekly[[#This Row],[H Odds &lt;]]&lt;&gt;"",Weekly[[#This Row],[QDA_P]]=TRUE,Weekly[[#This Row],[Actual]]=TRUE),BG246+Weekly[[#This Row],[H Odds &lt;]]-1,IF(AND(Weekly[[#This Row],[H Odds &lt;]]&lt;&gt;"",Weekly[[#This Row],[QDA_P]]=TRUE,Weekly[[#This Row],[Actual]]=FALSE),BG246-1,BG246)))</f>
        <v>45.279999999999994</v>
      </c>
      <c r="BH247" s="38">
        <f>IF(Weekly[[#This Row],[H Odds &lt;]]="",BH246,IF(AND(Weekly[[#This Row],[H Odds &lt;]]&lt;&gt;"",Weekly[[#This Row],[KNC_P]]=TRUE,Weekly[[#This Row],[Actual]]=TRUE),BH246+Weekly[[#This Row],[H Odds &lt;]]-1,IF(AND(Weekly[[#This Row],[H Odds &lt;]]&lt;&gt;"",Weekly[[#This Row],[KNC_P]]=TRUE,Weekly[[#This Row],[Actual]]=FALSE),BH246-1,BH246)))</f>
        <v>43.599999999999994</v>
      </c>
      <c r="BI247" s="38">
        <f>IF(Weekly[[#This Row],[H Odds &lt;]]="",BI246,IF(AND(Weekly[[#This Row],[H Odds &lt;]]&lt;&gt;"",Weekly[[#This Row],[TRUES]]&gt;0,Weekly[[#This Row],[Actual]]=TRUE),BI246+Weekly[[#This Row],[H Odds &lt;]]-1,IF(AND(Weekly[[#This Row],[H Odds &lt;]]&lt;&gt;"",Weekly[[#This Row],[TRUES]]=0),BI246,BI246-1)))</f>
        <v>69.489999999999995</v>
      </c>
      <c r="BJ247" s="38">
        <f>IF(Weekly[[#This Row],[H Odds &lt;]]="",BJ246,IF(AND(Weekly[[#This Row],[H Odds &lt;]]&lt;&gt;"",Weekly[[#This Row],[Actual]]=TRUE),BJ246+Weekly[[#This Row],[H Odds &lt;]]-1,IF(AND(Weekly[[#This Row],[H Odds &lt;]]&lt;&gt;"",Weekly[[#This Row],[Actual]]=FALSE),BJ246-1,BJ246)))</f>
        <v>68.489999999999995</v>
      </c>
      <c r="BK247" s="58">
        <f>IF(AND(Weekly[[#This Row],[TRUES]]&gt;4,Weekly[[#This Row],[Actual]]=TRUE),BK246+Weekly[[#This Row],[BF H Odds]]-1,IF(AND(Weekly[[#This Row],[FALSES]]&gt;4,Weekly[[#This Row],[Actual]]=FALSE),BK246+Weekly[[#This Row],[BF V Odds]]-1,IF(AND(Weekly[[#This Row],[TRUES]]&gt;4,Weekly[[#This Row],[Actual]]=FALSE),BK246-1,IF(AND(Weekly[[#This Row],[FALSES]]&gt;4,Weekly[[#This Row],[Actual]]=TRUE),BK246-1,BK246))))</f>
        <v>30.310000000000024</v>
      </c>
      <c r="BL247" s="58">
        <f>IF(AND(Weekly[[#This Row],[TRUES]]&gt;5,Weekly[[#This Row],[Actual]]=TRUE),BL246+Weekly[[#This Row],[BF H Odds]]-1,IF(AND(Weekly[[#This Row],[FALSES]]&gt;5,Weekly[[#This Row],[Actual]]=FALSE),BL246+Weekly[[#This Row],[BF V Odds]]-1,IF(AND(Weekly[[#This Row],[TRUES]]&gt;5,Weekly[[#This Row],[Actual]]=FALSE),BL246-1,IF(AND(Weekly[[#This Row],[FALSES]]&gt;5,Weekly[[#This Row],[Actual]]=TRUE),BL246-1,BL246))))</f>
        <v>38.200000000000017</v>
      </c>
      <c r="BM247" s="58">
        <f>IF(AND(Weekly[[#This Row],[TRUES]]&gt;6,Weekly[[#This Row],[Actual]]=TRUE),BM246+Weekly[[#This Row],[BF H Odds]]-1,IF(AND(Weekly[[#This Row],[FALSES]]&gt;6,Weekly[[#This Row],[Actual]]=FALSE),BM246+Weekly[[#This Row],[BF V Odds]]-1,IF(AND(Weekly[[#This Row],[TRUES]]&gt;6,Weekly[[#This Row],[Actual]]=FALSE),BM246-1,IF(AND(Weekly[[#This Row],[FALSES]]&gt;6,Weekly[[#This Row],[Actual]]=TRUE),BM246-1,BM246))))</f>
        <v>47.600000000000009</v>
      </c>
    </row>
    <row r="248" spans="1:65" x14ac:dyDescent="0.25">
      <c r="A248" s="34"/>
      <c r="B248" s="10">
        <v>44274</v>
      </c>
      <c r="C248" s="33" t="s">
        <v>24</v>
      </c>
      <c r="D248" s="15" t="s">
        <v>20</v>
      </c>
      <c r="E248" t="b">
        <v>1</v>
      </c>
      <c r="F248" t="b">
        <v>1</v>
      </c>
      <c r="G248" t="b">
        <v>1</v>
      </c>
      <c r="H248" t="b">
        <v>0</v>
      </c>
      <c r="I248" t="b">
        <v>1</v>
      </c>
      <c r="J248" t="b">
        <v>1</v>
      </c>
      <c r="K248" t="b">
        <v>1</v>
      </c>
      <c r="L248" t="b">
        <v>1</v>
      </c>
      <c r="O248" t="str">
        <f>IF(Weekly[[#This Row],[H/V]]="H",Weekly[[#This Row],[BF H Odds]],IF(Weekly[[#This Row],[H/V]]="V",Weekly[[#This Row],[BF V Odds]],""))</f>
        <v/>
      </c>
      <c r="P248" t="b">
        <v>0</v>
      </c>
      <c r="R248" s="35">
        <f>IFERROR(IF(Weekly[[#This Row],[Won Bet?]]="yes",R247+(Weekly[[#This Row],[BF Odds]]*Weekly[[#This Row],[BF Stake]])-Weekly[[#This Row],[BF Stake]],R247-Weekly[[#This Row],[BF Stake]]),R247)</f>
        <v>225.15</v>
      </c>
      <c r="S248" s="9">
        <f>IFERROR(IF(Weekly[[#This Row],[Won Bet?]]="yes",S247+(((Weekly[[#This Row],[BF Odds]]*Weekly[[#This Row],[BF Stake]])-Weekly[[#This Row],[BF Stake]])*0.95),S247-Weekly[[#This Row],[BF Stake]]),S247)</f>
        <v>215.89250000000004</v>
      </c>
      <c r="T248" s="13">
        <v>2.1800000000000002</v>
      </c>
      <c r="U248" s="13">
        <v>1.74</v>
      </c>
      <c r="V248" s="24">
        <f>IF(Weekly[[#This Row],[Actual]]="","",IF(AND(Weekly[[#This Row],[SVC_P]]=Weekly[[#This Row],[Actual]],Weekly[[#This Row],[SVC_P]]=TRUE),V247+Weekly[[#This Row],[BF H Odds]]-1,IF(AND(Weekly[[#This Row],[SVC_P]]=Weekly[[#This Row],[Actual]],Weekly[[#This Row],[SVC_P]]=FALSE),V247+Weekly[[#This Row],[BF V Odds]]-1,V247-1)))</f>
        <v>70.950000000000017</v>
      </c>
      <c r="W248" s="24">
        <f>IF(Weekly[[#This Row],[Actual]]="","",IF(AND(Weekly[[#This Row],[SVC_P]]=FALSE,Weekly[[#This Row],[Actual]]=TRUE),W247+Weekly[[#This Row],[BF H Odds]]-1,IF(AND(Weekly[[#This Row],[SVC_P]]=TRUE,Weekly[[#This Row],[Actual]]=FALSE,),W247+Weekly[[#This Row],[BF V Odds]]-1,W247-1)))</f>
        <v>-193.44</v>
      </c>
      <c r="X248" s="24">
        <f>IF(Weekly[[#This Row],[Actual]]="","",IF(AND(Weekly[[#This Row],[ADBC_P]]=Weekly[[#This Row],[Actual]],Weekly[[#This Row],[ADBC_P]]=TRUE),X247+Weekly[[#This Row],[BF H Odds]]-1,IF(AND(Weekly[[#This Row],[ADBC_P]]=Weekly[[#This Row],[Actual]],Weekly[[#This Row],[ADBC_P]]=FALSE),X247+Weekly[[#This Row],[BF V Odds]]-1,X247-1)))</f>
        <v>37.490000000000016</v>
      </c>
      <c r="Y248" s="24">
        <f>IF(Weekly[[#This Row],[Actual]]="","",IF(AND(Weekly[[#This Row],[ADBC_P]]=FALSE,Weekly[[#This Row],[Actual]]=TRUE),Y247+Weekly[[#This Row],[BF H Odds]]-1,IF(AND(Weekly[[#This Row],[ADBC_P]]=TRUE,Weekly[[#This Row],[Actual]]=FALSE),Y247+Weekly[[#This Row],[BF V Odds]]-1,Y247-1)))</f>
        <v>45.429999999999993</v>
      </c>
      <c r="Z248" s="24">
        <f>IF(Weekly[[#This Row],[Actual]]="","",IF(AND(Weekly[[#This Row],[RFC_P]]=Weekly[[#This Row],[Actual]],Weekly[[#This Row],[RFC_P]]=TRUE),Z247+Weekly[[#This Row],[BF H Odds]]-1,IF(AND(Weekly[[#This Row],[RFC_P]]=Weekly[[#This Row],[Actual]],Weekly[[#This Row],[RFC_P]]=FALSE),Z247+Weekly[[#This Row],[BF V Odds]]-1,Z247-1)))</f>
        <v>22.140000000000036</v>
      </c>
      <c r="AA248" s="24">
        <f>IF(Weekly[[#This Row],[Actual]]="","",IF(AND(Weekly[[#This Row],[RFC_P]]=FALSE,Weekly[[#This Row],[Actual]]=TRUE),AA247+Weekly[[#This Row],[BF H Odds]]-1,IF(AND(Weekly[[#This Row],[RFC_P]]=TRUE,Weekly[[#This Row],[Actual]]=FALSE),AA247+Weekly[[#This Row],[BF V Odds]]-1,AA247-1)))</f>
        <v>60.779999999999987</v>
      </c>
      <c r="AB248" s="24">
        <f>IF(Weekly[[#This Row],[Actual]]="","",IF(AND(Weekly[[#This Row],[GBC_P]]=Weekly[[#This Row],[Actual]],Weekly[[#This Row],[GBC_P]]=TRUE),AB247+Weekly[[#This Row],[BF H Odds]]-1,IF(AND(Weekly[[#This Row],[GBC_P]]=Weekly[[#This Row],[Actual]],Weekly[[#This Row],[GBC_P]]=FALSE),AB247+Weekly[[#This Row],[BF V Odds]]-1,AB247-1)))</f>
        <v>34.450000000000003</v>
      </c>
      <c r="AC248" s="24">
        <f>IF(Weekly[[#This Row],[Actual]]="","",IF(AND(Weekly[[#This Row],[GBC_P]]=FALSE,Weekly[[#This Row],[Actual]]=TRUE),AC247+Weekly[[#This Row],[BF H Odds]]-1,IF(AND(Weekly[[#This Row],[GBC_P]]=TRUE,Weekly[[#This Row],[Actual]]=FALSE),AC247+Weekly[[#This Row],[BF V Odds]]-1,AC247-1)))</f>
        <v>48.469999999999992</v>
      </c>
      <c r="AD248" s="24">
        <f>IF(Weekly[[#This Row],[Actual]]="","",IF(AND(Weekly[[#This Row],[HGBC_P]]=Weekly[[#This Row],[Actual]],Weekly[[#This Row],[HGBC_P]]=TRUE),AD247+Weekly[[#This Row],[BF H Odds]]-1,IF(AND(Weekly[[#This Row],[HGBC_P]]=Weekly[[#This Row],[Actual]],Weekly[[#This Row],[HGBC_P]]=FALSE),AD247+Weekly[[#This Row],[BF V Odds]]-1,AD247-1)))</f>
        <v>29.340000000000039</v>
      </c>
      <c r="AE248" s="24">
        <f>IF(Weekly[[#This Row],[Actual]]="","",IF(AND(Weekly[[#This Row],[HGBC_P]]=FALSE,Weekly[[#This Row],[Actual]]=TRUE),AE247+Weekly[[#This Row],[BF H Odds]]-1,IF(AND(Weekly[[#This Row],[HGBC_P]]=TRUE,Weekly[[#This Row],[Actual]]=FALSE),AE247+Weekly[[#This Row],[BF V Odds]]-1,AE247-1)))</f>
        <v>53.579999999999991</v>
      </c>
      <c r="AF248" s="24">
        <f>IF(Weekly[[#This Row],[Actual]]="","",IF(AND(Weekly[[#This Row],[XGB_P]]=Weekly[[#This Row],[Actual]],Weekly[[#This Row],[XGB_P]]=TRUE),AF247+Weekly[[#This Row],[BF H Odds]]-1,IF(AND(Weekly[[#This Row],[XGB_P]]=Weekly[[#This Row],[Actual]],Weekly[[#This Row],[XGB_P]]=FALSE),AF247+Weekly[[#This Row],[BF V Odds]]-1,AF247-1)))</f>
        <v>48.440000000000019</v>
      </c>
      <c r="AG248" s="24">
        <f>IF(Weekly[[#This Row],[Actual]]="","",IF(AND(Weekly[[#This Row],[XGB_P]]=FALSE,Weekly[[#This Row],[Actual]]=TRUE),AG247+Weekly[[#This Row],[BF H Odds]]-1,IF(AND(Weekly[[#This Row],[XGB_P]]=TRUE,Weekly[[#This Row],[Actual]]=FALSE),AG247+Weekly[[#This Row],[BF V Odds]]-1,AG247-1)))</f>
        <v>34.47999999999999</v>
      </c>
      <c r="AH248" s="24">
        <f>IF(Weekly[[#This Row],[Actual]]="","",IF(AND(Weekly[[#This Row],[QDA_P]]=Weekly[[#This Row],[Actual]],Weekly[[#This Row],[QDA_P]]=TRUE),AH247+Weekly[[#This Row],[BF H Odds]]-1,IF(AND(Weekly[[#This Row],[QDA_P]]=Weekly[[#This Row],[Actual]],Weekly[[#This Row],[QDA_P]]=FALSE),AH247+Weekly[[#This Row],[BF V Odds]]-1,AH247-1)))</f>
        <v>16.490000000000009</v>
      </c>
      <c r="AI248" s="24">
        <f>IF(Weekly[[#This Row],[Actual]]="","",IF(AND(Weekly[[#This Row],[QDA_P]]=FALSE,Weekly[[#This Row],[Actual]]=TRUE),AI247+Weekly[[#This Row],[BF H Odds]]-1,IF(AND(Weekly[[#This Row],[QDA_P]]=TRUE,Weekly[[#This Row],[Actual]]=FALSE),AI247+Weekly[[#This Row],[BF V Odds]]-1,AI247-1)))</f>
        <v>66.429999999999993</v>
      </c>
      <c r="AJ248" s="24">
        <f>IF(Weekly[[#This Row],[Actual]]="","",IF(AND(Weekly[[#This Row],[KNC_P]]=FALSE,Weekly[[#This Row],[Actual]]=TRUE),AJ247+Weekly[[#This Row],[BF H Odds]]-1,IF(AND(Weekly[[#This Row],[KNC_P]]=TRUE,Weekly[[#This Row],[Actual]]=FALSE),AJ247+Weekly[[#This Row],[BF V Odds]]-1,AJ247-1)))</f>
        <v>48.86999999999999</v>
      </c>
      <c r="AK248" s="24">
        <f>IF(Weekly[[#This Row],[Actual]]="","",IF(AND(Weekly[[#This Row],[KNC_P]]=FALSE,Weekly[[#This Row],[Actual]]=TRUE),AK247+Weekly[[#This Row],[BF H Odds]]-1,IF(AND(Weekly[[#This Row],[KNC_P]]=TRUE,Weekly[[#This Row],[Actual]]=FALSE),AK247+Weekly[[#This Row],[BF V Odds]]-1,AK247-1)))</f>
        <v>47.769999999999975</v>
      </c>
      <c r="AL248" s="30">
        <f>IF(Weekly[[#This Row],[Actual]]="","",COUNTIF(Weekly[[#This Row],[SVC_P]:[QDA_P]],TRUE))</f>
        <v>6</v>
      </c>
      <c r="AM248" s="30">
        <f>IF(Weekly[[#This Row],[Actual]]="","",COUNTIF(Weekly[[#This Row],[SVC_P]:[QDA_P]],FALSE))</f>
        <v>1</v>
      </c>
      <c r="AN248" s="36" t="str">
        <f>IF(AND(Weekly[[#This Row],[BF V Odds]]&gt;$BO$6,Weekly[[#This Row],[BF V Odds]] &lt; $BO$7),Weekly[[#This Row],[BF V Odds]],"")</f>
        <v/>
      </c>
      <c r="AO248" s="36" t="str">
        <f>IF(AND(Weekly[[#This Row],[BF H Odds]]&gt;$BO$6, Weekly[[#This Row],[BF H Odds]] &lt; $BO$7),Weekly[[#This Row],[BF H Odds]],"")</f>
        <v/>
      </c>
      <c r="AP248" s="37">
        <f>IF(AND(Weekly[[#This Row],[V Odds &lt;]]="",Weekly[[#This Row],[H Odds &lt;]]=""),AP247,IF(AND(Weekly[[#This Row],[H Odds &lt;]]&lt;&gt;"",Weekly[[#This Row],[SVC_P]]=TRUE,Weekly[[#This Row],[Actual]]=TRUE),AP247+Weekly[[#This Row],[H Odds &lt;]]-1,IF(AND(Weekly[[#This Row],[V Odds &lt;]]&lt;&gt;"",Weekly[[#This Row],[SVC_P]]=FALSE,Weekly[[#This Row],[Actual]]=FALSE),AP247+Weekly[[#This Row],[V Odds &lt;]]-1,IF(AND(Weekly[[#This Row],[V Odds &lt;]]&lt;&gt;"",Weekly[[#This Row],[SVC_P]]=FALSE,Weekly[[#This Row],[Actual]]=TRUE),AP247-1,IF(AND(Weekly[[#This Row],[H Odds &lt;]]&lt;&gt;"",Weekly[[#This Row],[SVC_P]]=TRUE,Weekly[[#This Row],[Actual]]=FALSE),AP247-1,AP247)))))</f>
        <v>74.530000000000015</v>
      </c>
      <c r="AQ248" s="37">
        <f>IF(AND(Weekly[[#This Row],[V Odds &lt;]]="",Weekly[[#This Row],[H Odds &lt;]]=""),AQ247,IF(AND(Weekly[[#This Row],[H Odds &lt;]]&lt;&gt;"",Weekly[[#This Row],[ADBC_P]]=TRUE,Weekly[[#This Row],[Actual]]=TRUE),AQ247+Weekly[[#This Row],[H Odds &lt;]]-1,IF(AND(Weekly[[#This Row],[V Odds &lt;]]&lt;&gt;"",Weekly[[#This Row],[ADBC_P]]=FALSE,Weekly[[#This Row],[Actual]]=FALSE),AQ247+Weekly[[#This Row],[V Odds &lt;]]-1,IF(AND(Weekly[[#This Row],[V Odds &lt;]]&lt;&gt;"",Weekly[[#This Row],[ADBC_P]]=FALSE,Weekly[[#This Row],[Actual]]=TRUE),AQ247-1,IF(AND(Weekly[[#This Row],[H Odds &lt;]]&lt;&gt;"",Weekly[[#This Row],[ADBC_P]]=TRUE,Weekly[[#This Row],[Actual]]=FALSE),AQ247-1,AQ247)))))</f>
        <v>52.879999999999995</v>
      </c>
      <c r="AR248" s="37">
        <f>IF(AND(Weekly[[#This Row],[V Odds &lt;]]="",Weekly[[#This Row],[H Odds &lt;]]=""),AR247,IF(AND(Weekly[[#This Row],[H Odds &lt;]]&lt;&gt;"",Weekly[[#This Row],[RFC_P]]=TRUE,Weekly[[#This Row],[Actual]]=TRUE),AR247+Weekly[[#This Row],[H Odds &lt;]]-1,IF(AND(Weekly[[#This Row],[V Odds &lt;]]&lt;&gt;"",Weekly[[#This Row],[RFC_P]]=FALSE,Weekly[[#This Row],[Actual]]=FALSE),AR247+Weekly[[#This Row],[V Odds &lt;]]-1,IF(AND(Weekly[[#This Row],[V Odds &lt;]]&lt;&gt;"",Weekly[[#This Row],[RFC_P]]=FALSE,Weekly[[#This Row],[Actual]]=TRUE),AR247-1,IF(AND(Weekly[[#This Row],[H Odds &lt;]]&lt;&gt;"",Weekly[[#This Row],[RFC_P]]=TRUE,Weekly[[#This Row],[Actual]]=FALSE),AR247-1,AR247)))))</f>
        <v>48.14</v>
      </c>
      <c r="AS248" s="37">
        <f>IF(AND(Weekly[[#This Row],[V Odds &lt;]]="",Weekly[[#This Row],[H Odds &lt;]]=""),AS247,IF(AND(Weekly[[#This Row],[H Odds &lt;]]&lt;&gt;"",Weekly[[#This Row],[GBC_P]]=TRUE,Weekly[[#This Row],[Actual]]=TRUE),AS247+Weekly[[#This Row],[H Odds &lt;]]-1,IF(AND(Weekly[[#This Row],[V Odds &lt;]]&lt;&gt;"",Weekly[[#This Row],[GBC_P]]=FALSE,Weekly[[#This Row],[Actual]]=FALSE),AS247+Weekly[[#This Row],[V Odds &lt;]]-1,IF(AND(Weekly[[#This Row],[V Odds &lt;]]&lt;&gt;"",Weekly[[#This Row],[GBC_P]]=FALSE,Weekly[[#This Row],[Actual]]=TRUE),AS247-1,IF(AND(Weekly[[#This Row],[H Odds &lt;]]&lt;&gt;"",Weekly[[#This Row],[GBC_P]]=TRUE,Weekly[[#This Row],[Actual]]=FALSE),AS247-1,AS247)))))</f>
        <v>52.28</v>
      </c>
      <c r="AT248" s="37">
        <f>IF(AND(Weekly[[#This Row],[V Odds &lt;]]="",Weekly[[#This Row],[H Odds &lt;]]=""),AT247,IF(AND(Weekly[[#This Row],[H Odds &lt;]]&lt;&gt;"",Weekly[[#This Row],[HGBC_P]]=TRUE,Weekly[[#This Row],[Actual]]=TRUE),AT247+Weekly[[#This Row],[H Odds &lt;]]-1,IF(AND(Weekly[[#This Row],[V Odds &lt;]]&lt;&gt;"",Weekly[[#This Row],[HGBC_P]]=FALSE,Weekly[[#This Row],[Actual]]=FALSE),AT247+Weekly[[#This Row],[V Odds &lt;]]-1,IF(AND(Weekly[[#This Row],[V Odds &lt;]]&lt;&gt;"",Weekly[[#This Row],[HGBC_P]]=FALSE,Weekly[[#This Row],[Actual]]=TRUE),AT247-1,IF(AND(Weekly[[#This Row],[H Odds &lt;]]&lt;&gt;"",Weekly[[#This Row],[HGBC_P]]=TRUE,Weekly[[#This Row],[Actual]]=FALSE),AT247-1,AT247)))))</f>
        <v>52.91</v>
      </c>
      <c r="AU248" s="37">
        <f>IF(AND(Weekly[[#This Row],[V Odds &lt;]]="",Weekly[[#This Row],[H Odds &lt;]]=""),AU247,IF(AND(Weekly[[#This Row],[H Odds &lt;]]&lt;&gt;"",Weekly[[#This Row],[XGB_P]]=TRUE,Weekly[[#This Row],[Actual]]=TRUE),AU247+Weekly[[#This Row],[H Odds &lt;]]-1,IF(AND(Weekly[[#This Row],[V Odds &lt;]]&lt;&gt;"",Weekly[[#This Row],[XGB_P]]=FALSE,Weekly[[#This Row],[Actual]]=FALSE),AU247+Weekly[[#This Row],[V Odds &lt;]]-1,IF(AND(Weekly[[#This Row],[V Odds &lt;]]&lt;&gt;"",Weekly[[#This Row],[XGB_P]]=FALSE,Weekly[[#This Row],[Actual]]=TRUE),AU247-1,IF(AND(Weekly[[#This Row],[H Odds &lt;]]&lt;&gt;"",Weekly[[#This Row],[XGB_P]]=TRUE,Weekly[[#This Row],[Actual]]=FALSE),AU247-1,AU247)))))</f>
        <v>59.210000000000008</v>
      </c>
      <c r="AV248" s="37">
        <f>IF(AND(Weekly[[#This Row],[V Odds &lt;]]="",Weekly[[#This Row],[H Odds &lt;]]=""),AV247,IF(AND(Weekly[[#This Row],[H Odds &lt;]]&lt;&gt;"",Weekly[[#This Row],[QDA_P]]=TRUE,Weekly[[#This Row],[Actual]]=TRUE),AV247+Weekly[[#This Row],[H Odds &lt;]]-1,IF(AND(Weekly[[#This Row],[V Odds &lt;]]&lt;&gt;"",Weekly[[#This Row],[QDA_P]]=FALSE,Weekly[[#This Row],[Actual]]=FALSE),AV247+Weekly[[#This Row],[V Odds &lt;]]-1,IF(AND(Weekly[[#This Row],[V Odds &lt;]]&lt;&gt;"",Weekly[[#This Row],[QDA_P]]=FALSE,Weekly[[#This Row],[Actual]]=TRUE),AV247-1,IF(AND(Weekly[[#This Row],[H Odds &lt;]]&lt;&gt;"",Weekly[[#This Row],[QDA_P]]=TRUE,Weekly[[#This Row],[Actual]]=FALSE),AV247-1,AV247)))))</f>
        <v>53.249999999999986</v>
      </c>
      <c r="AW248" s="37">
        <f>IF(AND(Weekly[[#This Row],[H Odds &lt;]]="",Weekly[[#This Row],[V Odds &lt;]]=""),AW247,IF(AND(Weekly[[#This Row],[KNC_P]]=Weekly[[#This Row],[Actual]],Weekly[[#This Row],[KNC_P]]=TRUE),AW247+Weekly[[#This Row],[BF H Odds]]-1,IF(AND(Weekly[[#This Row],[KNC_P]]=Weekly[[#This Row],[Actual]],Weekly[[#This Row],[KNC_P]]=FALSE),AW247+Weekly[[#This Row],[BF V Odds]]-1,AW247-1)))</f>
        <v>43.17</v>
      </c>
      <c r="AX248" s="37">
        <f>IF(AND(Weekly[[#This Row],[V Odds &lt;]]="",Weekly[[#This Row],[H Odds &lt;]]=""),AX247,IF(AND(Weekly[[#This Row],[V Odds &lt;]]&lt;&gt;"",Weekly[[#This Row],[FALSES]]&gt;0,Weekly[[#This Row],[Actual]]=FALSE),AX247+Weekly[[#This Row],[V Odds &lt;]]-1,IF(AND(Weekly[[#This Row],[H Odds &lt;]]&lt;&gt;"",Weekly[[#This Row],[TRUES]]&gt;0,Weekly[[#This Row],[Actual]]=TRUE),AX247+Weekly[[#This Row],[H Odds &lt;]]-1,IF(AND(Weekly[[#This Row],[V Odds &lt;]]&lt;&gt;"",Weekly[[#This Row],[FALSES]]=0),AX247,IF(AND(Weekly[[#This Row],[H Odds &lt;]]&lt;&gt;"",Weekly[[#This Row],[TRUES]]=0),AX247,AX247-1)))))</f>
        <v>83.6</v>
      </c>
      <c r="AY248" s="37">
        <f>IF(AND(Weekly[[#This Row],[V Odds &lt;]]="",Weekly[[#This Row],[H Odds &lt;]]=""),AY247,IF(AND(Weekly[[#This Row],[V Odds &lt;]]&lt;&gt;"",Weekly[[#This Row],[FALSES]]&gt;0,Weekly[[#This Row],[Actual]]=FALSE),AY247+((Weekly[[#This Row],[V Odds &lt;]]-1)*0.92),IF(AND(Weekly[[#This Row],[H Odds &lt;]]&lt;&gt;"",Weekly[[#This Row],[TRUES]]&gt;0,Weekly[[#This Row],[Actual]]=TRUE),AY247+((Weekly[[#This Row],[H Odds &lt;]]-1)*0.92),IF(AND(Weekly[[#This Row],[V Odds &lt;]]&lt;&gt;"",Weekly[[#This Row],[FALSES]]=0),AY247,IF(AND(Weekly[[#This Row],[H Odds &lt;]]&lt;&gt;"",Weekly[[#This Row],[TRUES]]=0),AY247,AY247-1)))))</f>
        <v>77.552000000000021</v>
      </c>
      <c r="AZ248" s="37">
        <f>IF(AND(Weekly[[#This Row],[V Odds &lt;]]="",Weekly[[#This Row],[H Odds &lt;]]=""),AZ247,IF(AND(Weekly[[#This Row],[V Odds &lt;]]&lt;&gt;"",Weekly[[#This Row],[Actual]]=FALSE),AZ247+Weekly[[#This Row],[V Odds &lt;]]-1,IF(AND(Weekly[[#This Row],[H Odds &lt;]]&lt;&gt;"",Weekly[[#This Row],[Actual]]=TRUE),AZ247+Weekly[[#This Row],[H Odds &lt;]]-1,AZ247-1)))</f>
        <v>80.069999999999993</v>
      </c>
      <c r="BA248" s="38">
        <f>IF(Weekly[[#This Row],[H Odds &lt;]]="",BA247,IF(AND(Weekly[[#This Row],[H Odds &lt;]]&lt;&gt;"",Weekly[[#This Row],[SVC_P]]=TRUE,Weekly[[#This Row],[Actual]]=TRUE),BA247+Weekly[[#This Row],[H Odds &lt;]]-1,IF(AND(Weekly[[#This Row],[H Odds &lt;]]&lt;&gt;"",Weekly[[#This Row],[SVC_P]]=TRUE,Weekly[[#This Row],[Actual]]=FALSE),BA247-1,BA247)))</f>
        <v>69.489999999999995</v>
      </c>
      <c r="BB248" s="38">
        <f>IF(Weekly[[#This Row],[H Odds &lt;]]="",BB247,IF(AND(Weekly[[#This Row],[H Odds &lt;]]&lt;&gt;"",Weekly[[#This Row],[ADBC_P]]=TRUE,Weekly[[#This Row],[Actual]]=TRUE),BB247+Weekly[[#This Row],[H Odds &lt;]]-1,IF(AND(Weekly[[#This Row],[H Odds &lt;]]&lt;&gt;"",Weekly[[#This Row],[ADBC_P]]=TRUE,Weekly[[#This Row],[Actual]]=FALSE),BB247-1,BB247)))</f>
        <v>46.559999999999995</v>
      </c>
      <c r="BC248" s="38">
        <f>IF(Weekly[[#This Row],[H Odds &lt;]]="",BC247,IF(AND(Weekly[[#This Row],[H Odds &lt;]]&lt;&gt;"",Weekly[[#This Row],[RFC_P]]=TRUE,Weekly[[#This Row],[Actual]]=TRUE),BC247+Weekly[[#This Row],[H Odds &lt;]]-1,IF(AND(Weekly[[#This Row],[H Odds &lt;]]&lt;&gt;"",Weekly[[#This Row],[RFC_P]]=TRUE,Weekly[[#This Row],[Actual]]=FALSE),BC247-1,BC247)))</f>
        <v>45.309999999999995</v>
      </c>
      <c r="BD248" s="38">
        <f>IF(Weekly[[#This Row],[H Odds &lt;]]="",BD247,IF(AND(Weekly[[#This Row],[H Odds &lt;]]&lt;&gt;"",Weekly[[#This Row],[GBC_P]]=TRUE,Weekly[[#This Row],[Actual]]=TRUE),BD247+Weekly[[#This Row],[H Odds &lt;]]-1,IF(AND(Weekly[[#This Row],[H Odds &lt;]]&lt;&gt;"",Weekly[[#This Row],[GBC_P]]=TRUE,Weekly[[#This Row],[Actual]]=FALSE),BD247-1,BD247)))</f>
        <v>50.96</v>
      </c>
      <c r="BE248" s="38">
        <f>IF(Weekly[[#This Row],[H Odds &lt;]]="",BE247,IF(AND(Weekly[[#This Row],[H Odds &lt;]]&lt;&gt;"",Weekly[[#This Row],[HGBC_P]]=TRUE,Weekly[[#This Row],[Actual]]=TRUE),BE247+Weekly[[#This Row],[H Odds &lt;]]-1,IF(AND(Weekly[[#This Row],[H Odds &lt;]]&lt;&gt;"",Weekly[[#This Row],[HGBC_P]]=TRUE,Weekly[[#This Row],[Actual]]=FALSE),BE247-1,BE247)))</f>
        <v>54.309999999999995</v>
      </c>
      <c r="BF248" s="38">
        <f>IF(Weekly[[#This Row],[H Odds &lt;]]="",BF247,IF(AND(Weekly[[#This Row],[H Odds &lt;]]&lt;&gt;"",Weekly[[#This Row],[XGB_P]]=TRUE,Weekly[[#This Row],[Actual]]=TRUE),BF247+Weekly[[#This Row],[H Odds &lt;]]-1,IF(AND(Weekly[[#This Row],[H Odds &lt;]]&lt;&gt;"",Weekly[[#This Row],[XGB_P]]=TRUE,Weekly[[#This Row],[Actual]]=FALSE),BF247-1,BF247)))</f>
        <v>57.480000000000004</v>
      </c>
      <c r="BG248" s="38">
        <f>IF(Weekly[[#This Row],[H Odds &lt;]]="",BG247,IF(AND(Weekly[[#This Row],[H Odds &lt;]]&lt;&gt;"",Weekly[[#This Row],[QDA_P]]=TRUE,Weekly[[#This Row],[Actual]]=TRUE),BG247+Weekly[[#This Row],[H Odds &lt;]]-1,IF(AND(Weekly[[#This Row],[H Odds &lt;]]&lt;&gt;"",Weekly[[#This Row],[QDA_P]]=TRUE,Weekly[[#This Row],[Actual]]=FALSE),BG247-1,BG247)))</f>
        <v>45.279999999999994</v>
      </c>
      <c r="BH248" s="38">
        <f>IF(Weekly[[#This Row],[H Odds &lt;]]="",BH247,IF(AND(Weekly[[#This Row],[H Odds &lt;]]&lt;&gt;"",Weekly[[#This Row],[KNC_P]]=TRUE,Weekly[[#This Row],[Actual]]=TRUE),BH247+Weekly[[#This Row],[H Odds &lt;]]-1,IF(AND(Weekly[[#This Row],[H Odds &lt;]]&lt;&gt;"",Weekly[[#This Row],[KNC_P]]=TRUE,Weekly[[#This Row],[Actual]]=FALSE),BH247-1,BH247)))</f>
        <v>43.599999999999994</v>
      </c>
      <c r="BI248" s="38">
        <f>IF(Weekly[[#This Row],[H Odds &lt;]]="",BI247,IF(AND(Weekly[[#This Row],[H Odds &lt;]]&lt;&gt;"",Weekly[[#This Row],[TRUES]]&gt;0,Weekly[[#This Row],[Actual]]=TRUE),BI247+Weekly[[#This Row],[H Odds &lt;]]-1,IF(AND(Weekly[[#This Row],[H Odds &lt;]]&lt;&gt;"",Weekly[[#This Row],[TRUES]]=0),BI247,BI247-1)))</f>
        <v>69.489999999999995</v>
      </c>
      <c r="BJ248" s="38">
        <f>IF(Weekly[[#This Row],[H Odds &lt;]]="",BJ247,IF(AND(Weekly[[#This Row],[H Odds &lt;]]&lt;&gt;"",Weekly[[#This Row],[Actual]]=TRUE),BJ247+Weekly[[#This Row],[H Odds &lt;]]-1,IF(AND(Weekly[[#This Row],[H Odds &lt;]]&lt;&gt;"",Weekly[[#This Row],[Actual]]=FALSE),BJ247-1,BJ247)))</f>
        <v>68.489999999999995</v>
      </c>
      <c r="BK248" s="58">
        <f>IF(AND(Weekly[[#This Row],[TRUES]]&gt;4,Weekly[[#This Row],[Actual]]=TRUE),BK247+Weekly[[#This Row],[BF H Odds]]-1,IF(AND(Weekly[[#This Row],[FALSES]]&gt;4,Weekly[[#This Row],[Actual]]=FALSE),BK247+Weekly[[#This Row],[BF V Odds]]-1,IF(AND(Weekly[[#This Row],[TRUES]]&gt;4,Weekly[[#This Row],[Actual]]=FALSE),BK247-1,IF(AND(Weekly[[#This Row],[FALSES]]&gt;4,Weekly[[#This Row],[Actual]]=TRUE),BK247-1,BK247))))</f>
        <v>29.310000000000024</v>
      </c>
      <c r="BL248" s="58">
        <f>IF(AND(Weekly[[#This Row],[TRUES]]&gt;5,Weekly[[#This Row],[Actual]]=TRUE),BL247+Weekly[[#This Row],[BF H Odds]]-1,IF(AND(Weekly[[#This Row],[FALSES]]&gt;5,Weekly[[#This Row],[Actual]]=FALSE),BL247+Weekly[[#This Row],[BF V Odds]]-1,IF(AND(Weekly[[#This Row],[TRUES]]&gt;5,Weekly[[#This Row],[Actual]]=FALSE),BL247-1,IF(AND(Weekly[[#This Row],[FALSES]]&gt;5,Weekly[[#This Row],[Actual]]=TRUE),BL247-1,BL247))))</f>
        <v>37.200000000000017</v>
      </c>
      <c r="BM248" s="58">
        <f>IF(AND(Weekly[[#This Row],[TRUES]]&gt;6,Weekly[[#This Row],[Actual]]=TRUE),BM247+Weekly[[#This Row],[BF H Odds]]-1,IF(AND(Weekly[[#This Row],[FALSES]]&gt;6,Weekly[[#This Row],[Actual]]=FALSE),BM247+Weekly[[#This Row],[BF V Odds]]-1,IF(AND(Weekly[[#This Row],[TRUES]]&gt;6,Weekly[[#This Row],[Actual]]=FALSE),BM247-1,IF(AND(Weekly[[#This Row],[FALSES]]&gt;6,Weekly[[#This Row],[Actual]]=TRUE),BM247-1,BM247))))</f>
        <v>47.600000000000009</v>
      </c>
    </row>
    <row r="249" spans="1:65" x14ac:dyDescent="0.25">
      <c r="A249" s="34"/>
      <c r="B249" s="10">
        <v>44274</v>
      </c>
      <c r="C249" s="33" t="s">
        <v>33</v>
      </c>
      <c r="D249" s="15" t="s">
        <v>22</v>
      </c>
      <c r="E249" t="b">
        <v>1</v>
      </c>
      <c r="F249" t="b">
        <v>1</v>
      </c>
      <c r="G249" t="b">
        <v>0</v>
      </c>
      <c r="H249" t="b">
        <v>1</v>
      </c>
      <c r="I249" t="b">
        <v>1</v>
      </c>
      <c r="J249" t="b">
        <v>0</v>
      </c>
      <c r="K249" t="b">
        <v>0</v>
      </c>
      <c r="L249" t="b">
        <v>1</v>
      </c>
      <c r="M249" t="s">
        <v>101</v>
      </c>
      <c r="N249">
        <v>5.62</v>
      </c>
      <c r="O249">
        <f>IF(Weekly[[#This Row],[H/V]]="H",Weekly[[#This Row],[BF H Odds]],IF(Weekly[[#This Row],[H/V]]="V",Weekly[[#This Row],[BF V Odds]],""))</f>
        <v>3.8</v>
      </c>
      <c r="P249" t="b">
        <v>0</v>
      </c>
      <c r="Q249" t="s">
        <v>66</v>
      </c>
      <c r="R249" s="35">
        <f>IFERROR(IF(Weekly[[#This Row],[Won Bet?]]="yes",R248+(Weekly[[#This Row],[BF Odds]]*Weekly[[#This Row],[BF Stake]])-Weekly[[#This Row],[BF Stake]],R248-Weekly[[#This Row],[BF Stake]]),R248)</f>
        <v>240.886</v>
      </c>
      <c r="S249" s="9">
        <f>IFERROR(IF(Weekly[[#This Row],[Won Bet?]]="yes",S248+(((Weekly[[#This Row],[BF Odds]]*Weekly[[#This Row],[BF Stake]])-Weekly[[#This Row],[BF Stake]])*0.95),S248-Weekly[[#This Row],[BF Stake]]),S248)</f>
        <v>230.84170000000003</v>
      </c>
      <c r="T249" s="13">
        <v>3.8</v>
      </c>
      <c r="U249" s="13">
        <v>1.27</v>
      </c>
      <c r="V249" s="24">
        <f>IF(Weekly[[#This Row],[Actual]]="","",IF(AND(Weekly[[#This Row],[SVC_P]]=Weekly[[#This Row],[Actual]],Weekly[[#This Row],[SVC_P]]=TRUE),V248+Weekly[[#This Row],[BF H Odds]]-1,IF(AND(Weekly[[#This Row],[SVC_P]]=Weekly[[#This Row],[Actual]],Weekly[[#This Row],[SVC_P]]=FALSE),V248+Weekly[[#This Row],[BF V Odds]]-1,V248-1)))</f>
        <v>69.950000000000017</v>
      </c>
      <c r="W249" s="24">
        <f>IF(Weekly[[#This Row],[Actual]]="","",IF(AND(Weekly[[#This Row],[SVC_P]]=FALSE,Weekly[[#This Row],[Actual]]=TRUE),W248+Weekly[[#This Row],[BF H Odds]]-1,IF(AND(Weekly[[#This Row],[SVC_P]]=TRUE,Weekly[[#This Row],[Actual]]=FALSE,),W248+Weekly[[#This Row],[BF V Odds]]-1,W248-1)))</f>
        <v>-194.44</v>
      </c>
      <c r="X249" s="24">
        <f>IF(Weekly[[#This Row],[Actual]]="","",IF(AND(Weekly[[#This Row],[ADBC_P]]=Weekly[[#This Row],[Actual]],Weekly[[#This Row],[ADBC_P]]=TRUE),X248+Weekly[[#This Row],[BF H Odds]]-1,IF(AND(Weekly[[#This Row],[ADBC_P]]=Weekly[[#This Row],[Actual]],Weekly[[#This Row],[ADBC_P]]=FALSE),X248+Weekly[[#This Row],[BF V Odds]]-1,X248-1)))</f>
        <v>36.490000000000016</v>
      </c>
      <c r="Y249" s="24">
        <f>IF(Weekly[[#This Row],[Actual]]="","",IF(AND(Weekly[[#This Row],[ADBC_P]]=FALSE,Weekly[[#This Row],[Actual]]=TRUE),Y248+Weekly[[#This Row],[BF H Odds]]-1,IF(AND(Weekly[[#This Row],[ADBC_P]]=TRUE,Weekly[[#This Row],[Actual]]=FALSE),Y248+Weekly[[#This Row],[BF V Odds]]-1,Y248-1)))</f>
        <v>48.22999999999999</v>
      </c>
      <c r="Z249" s="24">
        <f>IF(Weekly[[#This Row],[Actual]]="","",IF(AND(Weekly[[#This Row],[RFC_P]]=Weekly[[#This Row],[Actual]],Weekly[[#This Row],[RFC_P]]=TRUE),Z248+Weekly[[#This Row],[BF H Odds]]-1,IF(AND(Weekly[[#This Row],[RFC_P]]=Weekly[[#This Row],[Actual]],Weekly[[#This Row],[RFC_P]]=FALSE),Z248+Weekly[[#This Row],[BF V Odds]]-1,Z248-1)))</f>
        <v>24.940000000000037</v>
      </c>
      <c r="AA249" s="24">
        <f>IF(Weekly[[#This Row],[Actual]]="","",IF(AND(Weekly[[#This Row],[RFC_P]]=FALSE,Weekly[[#This Row],[Actual]]=TRUE),AA248+Weekly[[#This Row],[BF H Odds]]-1,IF(AND(Weekly[[#This Row],[RFC_P]]=TRUE,Weekly[[#This Row],[Actual]]=FALSE),AA248+Weekly[[#This Row],[BF V Odds]]-1,AA248-1)))</f>
        <v>59.779999999999987</v>
      </c>
      <c r="AB249" s="24">
        <f>IF(Weekly[[#This Row],[Actual]]="","",IF(AND(Weekly[[#This Row],[GBC_P]]=Weekly[[#This Row],[Actual]],Weekly[[#This Row],[GBC_P]]=TRUE),AB248+Weekly[[#This Row],[BF H Odds]]-1,IF(AND(Weekly[[#This Row],[GBC_P]]=Weekly[[#This Row],[Actual]],Weekly[[#This Row],[GBC_P]]=FALSE),AB248+Weekly[[#This Row],[BF V Odds]]-1,AB248-1)))</f>
        <v>33.450000000000003</v>
      </c>
      <c r="AC249" s="24">
        <f>IF(Weekly[[#This Row],[Actual]]="","",IF(AND(Weekly[[#This Row],[GBC_P]]=FALSE,Weekly[[#This Row],[Actual]]=TRUE),AC248+Weekly[[#This Row],[BF H Odds]]-1,IF(AND(Weekly[[#This Row],[GBC_P]]=TRUE,Weekly[[#This Row],[Actual]]=FALSE),AC248+Weekly[[#This Row],[BF V Odds]]-1,AC248-1)))</f>
        <v>51.269999999999989</v>
      </c>
      <c r="AD249" s="24">
        <f>IF(Weekly[[#This Row],[Actual]]="","",IF(AND(Weekly[[#This Row],[HGBC_P]]=Weekly[[#This Row],[Actual]],Weekly[[#This Row],[HGBC_P]]=TRUE),AD248+Weekly[[#This Row],[BF H Odds]]-1,IF(AND(Weekly[[#This Row],[HGBC_P]]=Weekly[[#This Row],[Actual]],Weekly[[#This Row],[HGBC_P]]=FALSE),AD248+Weekly[[#This Row],[BF V Odds]]-1,AD248-1)))</f>
        <v>28.340000000000039</v>
      </c>
      <c r="AE249" s="24">
        <f>IF(Weekly[[#This Row],[Actual]]="","",IF(AND(Weekly[[#This Row],[HGBC_P]]=FALSE,Weekly[[#This Row],[Actual]]=TRUE),AE248+Weekly[[#This Row],[BF H Odds]]-1,IF(AND(Weekly[[#This Row],[HGBC_P]]=TRUE,Weekly[[#This Row],[Actual]]=FALSE),AE248+Weekly[[#This Row],[BF V Odds]]-1,AE248-1)))</f>
        <v>56.379999999999988</v>
      </c>
      <c r="AF249" s="24">
        <f>IF(Weekly[[#This Row],[Actual]]="","",IF(AND(Weekly[[#This Row],[XGB_P]]=Weekly[[#This Row],[Actual]],Weekly[[#This Row],[XGB_P]]=TRUE),AF248+Weekly[[#This Row],[BF H Odds]]-1,IF(AND(Weekly[[#This Row],[XGB_P]]=Weekly[[#This Row],[Actual]],Weekly[[#This Row],[XGB_P]]=FALSE),AF248+Weekly[[#This Row],[BF V Odds]]-1,AF248-1)))</f>
        <v>51.240000000000016</v>
      </c>
      <c r="AG249" s="24">
        <f>IF(Weekly[[#This Row],[Actual]]="","",IF(AND(Weekly[[#This Row],[XGB_P]]=FALSE,Weekly[[#This Row],[Actual]]=TRUE),AG248+Weekly[[#This Row],[BF H Odds]]-1,IF(AND(Weekly[[#This Row],[XGB_P]]=TRUE,Weekly[[#This Row],[Actual]]=FALSE),AG248+Weekly[[#This Row],[BF V Odds]]-1,AG248-1)))</f>
        <v>33.47999999999999</v>
      </c>
      <c r="AH249" s="24">
        <f>IF(Weekly[[#This Row],[Actual]]="","",IF(AND(Weekly[[#This Row],[QDA_P]]=Weekly[[#This Row],[Actual]],Weekly[[#This Row],[QDA_P]]=TRUE),AH248+Weekly[[#This Row],[BF H Odds]]-1,IF(AND(Weekly[[#This Row],[QDA_P]]=Weekly[[#This Row],[Actual]],Weekly[[#This Row],[QDA_P]]=FALSE),AH248+Weekly[[#This Row],[BF V Odds]]-1,AH248-1)))</f>
        <v>19.29000000000001</v>
      </c>
      <c r="AI249" s="24">
        <f>IF(Weekly[[#This Row],[Actual]]="","",IF(AND(Weekly[[#This Row],[QDA_P]]=FALSE,Weekly[[#This Row],[Actual]]=TRUE),AI248+Weekly[[#This Row],[BF H Odds]]-1,IF(AND(Weekly[[#This Row],[QDA_P]]=TRUE,Weekly[[#This Row],[Actual]]=FALSE),AI248+Weekly[[#This Row],[BF V Odds]]-1,AI248-1)))</f>
        <v>65.429999999999993</v>
      </c>
      <c r="AJ249" s="24">
        <f>IF(Weekly[[#This Row],[Actual]]="","",IF(AND(Weekly[[#This Row],[KNC_P]]=FALSE,Weekly[[#This Row],[Actual]]=TRUE),AJ248+Weekly[[#This Row],[BF H Odds]]-1,IF(AND(Weekly[[#This Row],[KNC_P]]=TRUE,Weekly[[#This Row],[Actual]]=FALSE),AJ248+Weekly[[#This Row],[BF V Odds]]-1,AJ248-1)))</f>
        <v>51.669999999999987</v>
      </c>
      <c r="AK249" s="24">
        <f>IF(Weekly[[#This Row],[Actual]]="","",IF(AND(Weekly[[#This Row],[KNC_P]]=FALSE,Weekly[[#This Row],[Actual]]=TRUE),AK248+Weekly[[#This Row],[BF H Odds]]-1,IF(AND(Weekly[[#This Row],[KNC_P]]=TRUE,Weekly[[#This Row],[Actual]]=FALSE),AK248+Weekly[[#This Row],[BF V Odds]]-1,AK248-1)))</f>
        <v>50.569999999999972</v>
      </c>
      <c r="AL249" s="30">
        <f>IF(Weekly[[#This Row],[Actual]]="","",COUNTIF(Weekly[[#This Row],[SVC_P]:[QDA_P]],TRUE))</f>
        <v>4</v>
      </c>
      <c r="AM249" s="30">
        <f>IF(Weekly[[#This Row],[Actual]]="","",COUNTIF(Weekly[[#This Row],[SVC_P]:[QDA_P]],FALSE))</f>
        <v>3</v>
      </c>
      <c r="AN249" s="36">
        <f>IF(AND(Weekly[[#This Row],[BF V Odds]]&gt;$BO$6,Weekly[[#This Row],[BF V Odds]] &lt; $BO$7),Weekly[[#This Row],[BF V Odds]],"")</f>
        <v>3.8</v>
      </c>
      <c r="AO249" s="36" t="str">
        <f>IF(AND(Weekly[[#This Row],[BF H Odds]]&gt;$BO$6, Weekly[[#This Row],[BF H Odds]] &lt; $BO$7),Weekly[[#This Row],[BF H Odds]],"")</f>
        <v/>
      </c>
      <c r="AP249" s="37">
        <f>IF(AND(Weekly[[#This Row],[V Odds &lt;]]="",Weekly[[#This Row],[H Odds &lt;]]=""),AP248,IF(AND(Weekly[[#This Row],[H Odds &lt;]]&lt;&gt;"",Weekly[[#This Row],[SVC_P]]=TRUE,Weekly[[#This Row],[Actual]]=TRUE),AP248+Weekly[[#This Row],[H Odds &lt;]]-1,IF(AND(Weekly[[#This Row],[V Odds &lt;]]&lt;&gt;"",Weekly[[#This Row],[SVC_P]]=FALSE,Weekly[[#This Row],[Actual]]=FALSE),AP248+Weekly[[#This Row],[V Odds &lt;]]-1,IF(AND(Weekly[[#This Row],[V Odds &lt;]]&lt;&gt;"",Weekly[[#This Row],[SVC_P]]=FALSE,Weekly[[#This Row],[Actual]]=TRUE),AP248-1,IF(AND(Weekly[[#This Row],[H Odds &lt;]]&lt;&gt;"",Weekly[[#This Row],[SVC_P]]=TRUE,Weekly[[#This Row],[Actual]]=FALSE),AP248-1,AP248)))))</f>
        <v>74.530000000000015</v>
      </c>
      <c r="AQ249" s="37">
        <f>IF(AND(Weekly[[#This Row],[V Odds &lt;]]="",Weekly[[#This Row],[H Odds &lt;]]=""),AQ248,IF(AND(Weekly[[#This Row],[H Odds &lt;]]&lt;&gt;"",Weekly[[#This Row],[ADBC_P]]=TRUE,Weekly[[#This Row],[Actual]]=TRUE),AQ248+Weekly[[#This Row],[H Odds &lt;]]-1,IF(AND(Weekly[[#This Row],[V Odds &lt;]]&lt;&gt;"",Weekly[[#This Row],[ADBC_P]]=FALSE,Weekly[[#This Row],[Actual]]=FALSE),AQ248+Weekly[[#This Row],[V Odds &lt;]]-1,IF(AND(Weekly[[#This Row],[V Odds &lt;]]&lt;&gt;"",Weekly[[#This Row],[ADBC_P]]=FALSE,Weekly[[#This Row],[Actual]]=TRUE),AQ248-1,IF(AND(Weekly[[#This Row],[H Odds &lt;]]&lt;&gt;"",Weekly[[#This Row],[ADBC_P]]=TRUE,Weekly[[#This Row],[Actual]]=FALSE),AQ248-1,AQ248)))))</f>
        <v>52.879999999999995</v>
      </c>
      <c r="AR249" s="37">
        <f>IF(AND(Weekly[[#This Row],[V Odds &lt;]]="",Weekly[[#This Row],[H Odds &lt;]]=""),AR248,IF(AND(Weekly[[#This Row],[H Odds &lt;]]&lt;&gt;"",Weekly[[#This Row],[RFC_P]]=TRUE,Weekly[[#This Row],[Actual]]=TRUE),AR248+Weekly[[#This Row],[H Odds &lt;]]-1,IF(AND(Weekly[[#This Row],[V Odds &lt;]]&lt;&gt;"",Weekly[[#This Row],[RFC_P]]=FALSE,Weekly[[#This Row],[Actual]]=FALSE),AR248+Weekly[[#This Row],[V Odds &lt;]]-1,IF(AND(Weekly[[#This Row],[V Odds &lt;]]&lt;&gt;"",Weekly[[#This Row],[RFC_P]]=FALSE,Weekly[[#This Row],[Actual]]=TRUE),AR248-1,IF(AND(Weekly[[#This Row],[H Odds &lt;]]&lt;&gt;"",Weekly[[#This Row],[RFC_P]]=TRUE,Weekly[[#This Row],[Actual]]=FALSE),AR248-1,AR248)))))</f>
        <v>50.94</v>
      </c>
      <c r="AS249" s="37">
        <f>IF(AND(Weekly[[#This Row],[V Odds &lt;]]="",Weekly[[#This Row],[H Odds &lt;]]=""),AS248,IF(AND(Weekly[[#This Row],[H Odds &lt;]]&lt;&gt;"",Weekly[[#This Row],[GBC_P]]=TRUE,Weekly[[#This Row],[Actual]]=TRUE),AS248+Weekly[[#This Row],[H Odds &lt;]]-1,IF(AND(Weekly[[#This Row],[V Odds &lt;]]&lt;&gt;"",Weekly[[#This Row],[GBC_P]]=FALSE,Weekly[[#This Row],[Actual]]=FALSE),AS248+Weekly[[#This Row],[V Odds &lt;]]-1,IF(AND(Weekly[[#This Row],[V Odds &lt;]]&lt;&gt;"",Weekly[[#This Row],[GBC_P]]=FALSE,Weekly[[#This Row],[Actual]]=TRUE),AS248-1,IF(AND(Weekly[[#This Row],[H Odds &lt;]]&lt;&gt;"",Weekly[[#This Row],[GBC_P]]=TRUE,Weekly[[#This Row],[Actual]]=FALSE),AS248-1,AS248)))))</f>
        <v>52.28</v>
      </c>
      <c r="AT249" s="37">
        <f>IF(AND(Weekly[[#This Row],[V Odds &lt;]]="",Weekly[[#This Row],[H Odds &lt;]]=""),AT248,IF(AND(Weekly[[#This Row],[H Odds &lt;]]&lt;&gt;"",Weekly[[#This Row],[HGBC_P]]=TRUE,Weekly[[#This Row],[Actual]]=TRUE),AT248+Weekly[[#This Row],[H Odds &lt;]]-1,IF(AND(Weekly[[#This Row],[V Odds &lt;]]&lt;&gt;"",Weekly[[#This Row],[HGBC_P]]=FALSE,Weekly[[#This Row],[Actual]]=FALSE),AT248+Weekly[[#This Row],[V Odds &lt;]]-1,IF(AND(Weekly[[#This Row],[V Odds &lt;]]&lt;&gt;"",Weekly[[#This Row],[HGBC_P]]=FALSE,Weekly[[#This Row],[Actual]]=TRUE),AT248-1,IF(AND(Weekly[[#This Row],[H Odds &lt;]]&lt;&gt;"",Weekly[[#This Row],[HGBC_P]]=TRUE,Weekly[[#This Row],[Actual]]=FALSE),AT248-1,AT248)))))</f>
        <v>52.91</v>
      </c>
      <c r="AU249" s="37">
        <f>IF(AND(Weekly[[#This Row],[V Odds &lt;]]="",Weekly[[#This Row],[H Odds &lt;]]=""),AU248,IF(AND(Weekly[[#This Row],[H Odds &lt;]]&lt;&gt;"",Weekly[[#This Row],[XGB_P]]=TRUE,Weekly[[#This Row],[Actual]]=TRUE),AU248+Weekly[[#This Row],[H Odds &lt;]]-1,IF(AND(Weekly[[#This Row],[V Odds &lt;]]&lt;&gt;"",Weekly[[#This Row],[XGB_P]]=FALSE,Weekly[[#This Row],[Actual]]=FALSE),AU248+Weekly[[#This Row],[V Odds &lt;]]-1,IF(AND(Weekly[[#This Row],[V Odds &lt;]]&lt;&gt;"",Weekly[[#This Row],[XGB_P]]=FALSE,Weekly[[#This Row],[Actual]]=TRUE),AU248-1,IF(AND(Weekly[[#This Row],[H Odds &lt;]]&lt;&gt;"",Weekly[[#This Row],[XGB_P]]=TRUE,Weekly[[#This Row],[Actual]]=FALSE),AU248-1,AU248)))))</f>
        <v>62.010000000000005</v>
      </c>
      <c r="AV249" s="37">
        <f>IF(AND(Weekly[[#This Row],[V Odds &lt;]]="",Weekly[[#This Row],[H Odds &lt;]]=""),AV248,IF(AND(Weekly[[#This Row],[H Odds &lt;]]&lt;&gt;"",Weekly[[#This Row],[QDA_P]]=TRUE,Weekly[[#This Row],[Actual]]=TRUE),AV248+Weekly[[#This Row],[H Odds &lt;]]-1,IF(AND(Weekly[[#This Row],[V Odds &lt;]]&lt;&gt;"",Weekly[[#This Row],[QDA_P]]=FALSE,Weekly[[#This Row],[Actual]]=FALSE),AV248+Weekly[[#This Row],[V Odds &lt;]]-1,IF(AND(Weekly[[#This Row],[V Odds &lt;]]&lt;&gt;"",Weekly[[#This Row],[QDA_P]]=FALSE,Weekly[[#This Row],[Actual]]=TRUE),AV248-1,IF(AND(Weekly[[#This Row],[H Odds &lt;]]&lt;&gt;"",Weekly[[#This Row],[QDA_P]]=TRUE,Weekly[[#This Row],[Actual]]=FALSE),AV248-1,AV248)))))</f>
        <v>56.049999999999983</v>
      </c>
      <c r="AW249" s="37">
        <f>IF(AND(Weekly[[#This Row],[H Odds &lt;]]="",Weekly[[#This Row],[V Odds &lt;]]=""),AW248,IF(AND(Weekly[[#This Row],[KNC_P]]=Weekly[[#This Row],[Actual]],Weekly[[#This Row],[KNC_P]]=TRUE),AW248+Weekly[[#This Row],[BF H Odds]]-1,IF(AND(Weekly[[#This Row],[KNC_P]]=Weekly[[#This Row],[Actual]],Weekly[[#This Row],[KNC_P]]=FALSE),AW248+Weekly[[#This Row],[BF V Odds]]-1,AW248-1)))</f>
        <v>42.17</v>
      </c>
      <c r="AX249" s="37">
        <f>IF(AND(Weekly[[#This Row],[V Odds &lt;]]="",Weekly[[#This Row],[H Odds &lt;]]=""),AX248,IF(AND(Weekly[[#This Row],[V Odds &lt;]]&lt;&gt;"",Weekly[[#This Row],[FALSES]]&gt;0,Weekly[[#This Row],[Actual]]=FALSE),AX248+Weekly[[#This Row],[V Odds &lt;]]-1,IF(AND(Weekly[[#This Row],[H Odds &lt;]]&lt;&gt;"",Weekly[[#This Row],[TRUES]]&gt;0,Weekly[[#This Row],[Actual]]=TRUE),AX248+Weekly[[#This Row],[H Odds &lt;]]-1,IF(AND(Weekly[[#This Row],[V Odds &lt;]]&lt;&gt;"",Weekly[[#This Row],[FALSES]]=0),AX248,IF(AND(Weekly[[#This Row],[H Odds &lt;]]&lt;&gt;"",Weekly[[#This Row],[TRUES]]=0),AX248,AX248-1)))))</f>
        <v>86.399999999999991</v>
      </c>
      <c r="AY249" s="37">
        <f>IF(AND(Weekly[[#This Row],[V Odds &lt;]]="",Weekly[[#This Row],[H Odds &lt;]]=""),AY248,IF(AND(Weekly[[#This Row],[V Odds &lt;]]&lt;&gt;"",Weekly[[#This Row],[FALSES]]&gt;0,Weekly[[#This Row],[Actual]]=FALSE),AY248+((Weekly[[#This Row],[V Odds &lt;]]-1)*0.92),IF(AND(Weekly[[#This Row],[H Odds &lt;]]&lt;&gt;"",Weekly[[#This Row],[TRUES]]&gt;0,Weekly[[#This Row],[Actual]]=TRUE),AY248+((Weekly[[#This Row],[H Odds &lt;]]-1)*0.92),IF(AND(Weekly[[#This Row],[V Odds &lt;]]&lt;&gt;"",Weekly[[#This Row],[FALSES]]=0),AY248,IF(AND(Weekly[[#This Row],[H Odds &lt;]]&lt;&gt;"",Weekly[[#This Row],[TRUES]]=0),AY248,AY248-1)))))</f>
        <v>80.128000000000014</v>
      </c>
      <c r="AZ249" s="37">
        <f>IF(AND(Weekly[[#This Row],[V Odds &lt;]]="",Weekly[[#This Row],[H Odds &lt;]]=""),AZ248,IF(AND(Weekly[[#This Row],[V Odds &lt;]]&lt;&gt;"",Weekly[[#This Row],[Actual]]=FALSE),AZ248+Weekly[[#This Row],[V Odds &lt;]]-1,IF(AND(Weekly[[#This Row],[H Odds &lt;]]&lt;&gt;"",Weekly[[#This Row],[Actual]]=TRUE),AZ248+Weekly[[#This Row],[H Odds &lt;]]-1,AZ248-1)))</f>
        <v>82.86999999999999</v>
      </c>
      <c r="BA249" s="38">
        <f>IF(Weekly[[#This Row],[H Odds &lt;]]="",BA248,IF(AND(Weekly[[#This Row],[H Odds &lt;]]&lt;&gt;"",Weekly[[#This Row],[SVC_P]]=TRUE,Weekly[[#This Row],[Actual]]=TRUE),BA248+Weekly[[#This Row],[H Odds &lt;]]-1,IF(AND(Weekly[[#This Row],[H Odds &lt;]]&lt;&gt;"",Weekly[[#This Row],[SVC_P]]=TRUE,Weekly[[#This Row],[Actual]]=FALSE),BA248-1,BA248)))</f>
        <v>69.489999999999995</v>
      </c>
      <c r="BB249" s="38">
        <f>IF(Weekly[[#This Row],[H Odds &lt;]]="",BB248,IF(AND(Weekly[[#This Row],[H Odds &lt;]]&lt;&gt;"",Weekly[[#This Row],[ADBC_P]]=TRUE,Weekly[[#This Row],[Actual]]=TRUE),BB248+Weekly[[#This Row],[H Odds &lt;]]-1,IF(AND(Weekly[[#This Row],[H Odds &lt;]]&lt;&gt;"",Weekly[[#This Row],[ADBC_P]]=TRUE,Weekly[[#This Row],[Actual]]=FALSE),BB248-1,BB248)))</f>
        <v>46.559999999999995</v>
      </c>
      <c r="BC249" s="38">
        <f>IF(Weekly[[#This Row],[H Odds &lt;]]="",BC248,IF(AND(Weekly[[#This Row],[H Odds &lt;]]&lt;&gt;"",Weekly[[#This Row],[RFC_P]]=TRUE,Weekly[[#This Row],[Actual]]=TRUE),BC248+Weekly[[#This Row],[H Odds &lt;]]-1,IF(AND(Weekly[[#This Row],[H Odds &lt;]]&lt;&gt;"",Weekly[[#This Row],[RFC_P]]=TRUE,Weekly[[#This Row],[Actual]]=FALSE),BC248-1,BC248)))</f>
        <v>45.309999999999995</v>
      </c>
      <c r="BD249" s="38">
        <f>IF(Weekly[[#This Row],[H Odds &lt;]]="",BD248,IF(AND(Weekly[[#This Row],[H Odds &lt;]]&lt;&gt;"",Weekly[[#This Row],[GBC_P]]=TRUE,Weekly[[#This Row],[Actual]]=TRUE),BD248+Weekly[[#This Row],[H Odds &lt;]]-1,IF(AND(Weekly[[#This Row],[H Odds &lt;]]&lt;&gt;"",Weekly[[#This Row],[GBC_P]]=TRUE,Weekly[[#This Row],[Actual]]=FALSE),BD248-1,BD248)))</f>
        <v>50.96</v>
      </c>
      <c r="BE249" s="38">
        <f>IF(Weekly[[#This Row],[H Odds &lt;]]="",BE248,IF(AND(Weekly[[#This Row],[H Odds &lt;]]&lt;&gt;"",Weekly[[#This Row],[HGBC_P]]=TRUE,Weekly[[#This Row],[Actual]]=TRUE),BE248+Weekly[[#This Row],[H Odds &lt;]]-1,IF(AND(Weekly[[#This Row],[H Odds &lt;]]&lt;&gt;"",Weekly[[#This Row],[HGBC_P]]=TRUE,Weekly[[#This Row],[Actual]]=FALSE),BE248-1,BE248)))</f>
        <v>54.309999999999995</v>
      </c>
      <c r="BF249" s="38">
        <f>IF(Weekly[[#This Row],[H Odds &lt;]]="",BF248,IF(AND(Weekly[[#This Row],[H Odds &lt;]]&lt;&gt;"",Weekly[[#This Row],[XGB_P]]=TRUE,Weekly[[#This Row],[Actual]]=TRUE),BF248+Weekly[[#This Row],[H Odds &lt;]]-1,IF(AND(Weekly[[#This Row],[H Odds &lt;]]&lt;&gt;"",Weekly[[#This Row],[XGB_P]]=TRUE,Weekly[[#This Row],[Actual]]=FALSE),BF248-1,BF248)))</f>
        <v>57.480000000000004</v>
      </c>
      <c r="BG249" s="38">
        <f>IF(Weekly[[#This Row],[H Odds &lt;]]="",BG248,IF(AND(Weekly[[#This Row],[H Odds &lt;]]&lt;&gt;"",Weekly[[#This Row],[QDA_P]]=TRUE,Weekly[[#This Row],[Actual]]=TRUE),BG248+Weekly[[#This Row],[H Odds &lt;]]-1,IF(AND(Weekly[[#This Row],[H Odds &lt;]]&lt;&gt;"",Weekly[[#This Row],[QDA_P]]=TRUE,Weekly[[#This Row],[Actual]]=FALSE),BG248-1,BG248)))</f>
        <v>45.279999999999994</v>
      </c>
      <c r="BH249" s="38">
        <f>IF(Weekly[[#This Row],[H Odds &lt;]]="",BH248,IF(AND(Weekly[[#This Row],[H Odds &lt;]]&lt;&gt;"",Weekly[[#This Row],[KNC_P]]=TRUE,Weekly[[#This Row],[Actual]]=TRUE),BH248+Weekly[[#This Row],[H Odds &lt;]]-1,IF(AND(Weekly[[#This Row],[H Odds &lt;]]&lt;&gt;"",Weekly[[#This Row],[KNC_P]]=TRUE,Weekly[[#This Row],[Actual]]=FALSE),BH248-1,BH248)))</f>
        <v>43.599999999999994</v>
      </c>
      <c r="BI249" s="38">
        <f>IF(Weekly[[#This Row],[H Odds &lt;]]="",BI248,IF(AND(Weekly[[#This Row],[H Odds &lt;]]&lt;&gt;"",Weekly[[#This Row],[TRUES]]&gt;0,Weekly[[#This Row],[Actual]]=TRUE),BI248+Weekly[[#This Row],[H Odds &lt;]]-1,IF(AND(Weekly[[#This Row],[H Odds &lt;]]&lt;&gt;"",Weekly[[#This Row],[TRUES]]=0),BI248,BI248-1)))</f>
        <v>69.489999999999995</v>
      </c>
      <c r="BJ249" s="38">
        <f>IF(Weekly[[#This Row],[H Odds &lt;]]="",BJ248,IF(AND(Weekly[[#This Row],[H Odds &lt;]]&lt;&gt;"",Weekly[[#This Row],[Actual]]=TRUE),BJ248+Weekly[[#This Row],[H Odds &lt;]]-1,IF(AND(Weekly[[#This Row],[H Odds &lt;]]&lt;&gt;"",Weekly[[#This Row],[Actual]]=FALSE),BJ248-1,BJ248)))</f>
        <v>68.489999999999995</v>
      </c>
      <c r="BK249" s="58">
        <f>IF(AND(Weekly[[#This Row],[TRUES]]&gt;4,Weekly[[#This Row],[Actual]]=TRUE),BK248+Weekly[[#This Row],[BF H Odds]]-1,IF(AND(Weekly[[#This Row],[FALSES]]&gt;4,Weekly[[#This Row],[Actual]]=FALSE),BK248+Weekly[[#This Row],[BF V Odds]]-1,IF(AND(Weekly[[#This Row],[TRUES]]&gt;4,Weekly[[#This Row],[Actual]]=FALSE),BK248-1,IF(AND(Weekly[[#This Row],[FALSES]]&gt;4,Weekly[[#This Row],[Actual]]=TRUE),BK248-1,BK248))))</f>
        <v>29.310000000000024</v>
      </c>
      <c r="BL249" s="58">
        <f>IF(AND(Weekly[[#This Row],[TRUES]]&gt;5,Weekly[[#This Row],[Actual]]=TRUE),BL248+Weekly[[#This Row],[BF H Odds]]-1,IF(AND(Weekly[[#This Row],[FALSES]]&gt;5,Weekly[[#This Row],[Actual]]=FALSE),BL248+Weekly[[#This Row],[BF V Odds]]-1,IF(AND(Weekly[[#This Row],[TRUES]]&gt;5,Weekly[[#This Row],[Actual]]=FALSE),BL248-1,IF(AND(Weekly[[#This Row],[FALSES]]&gt;5,Weekly[[#This Row],[Actual]]=TRUE),BL248-1,BL248))))</f>
        <v>37.200000000000017</v>
      </c>
      <c r="BM249" s="58">
        <f>IF(AND(Weekly[[#This Row],[TRUES]]&gt;6,Weekly[[#This Row],[Actual]]=TRUE),BM248+Weekly[[#This Row],[BF H Odds]]-1,IF(AND(Weekly[[#This Row],[FALSES]]&gt;6,Weekly[[#This Row],[Actual]]=FALSE),BM248+Weekly[[#This Row],[BF V Odds]]-1,IF(AND(Weekly[[#This Row],[TRUES]]&gt;6,Weekly[[#This Row],[Actual]]=FALSE),BM248-1,IF(AND(Weekly[[#This Row],[FALSES]]&gt;6,Weekly[[#This Row],[Actual]]=TRUE),BM248-1,BM248))))</f>
        <v>47.600000000000009</v>
      </c>
    </row>
    <row r="250" spans="1:65" x14ac:dyDescent="0.25">
      <c r="A250" s="34"/>
      <c r="B250" s="10">
        <v>44274</v>
      </c>
      <c r="C250" s="33" t="s">
        <v>9</v>
      </c>
      <c r="D250" s="15" t="s">
        <v>37</v>
      </c>
      <c r="E250" t="b">
        <v>1</v>
      </c>
      <c r="F250" t="b">
        <v>1</v>
      </c>
      <c r="G250" t="b">
        <v>1</v>
      </c>
      <c r="H250" t="b">
        <v>1</v>
      </c>
      <c r="I250" t="b">
        <v>1</v>
      </c>
      <c r="J250" t="b">
        <v>1</v>
      </c>
      <c r="K250" t="b">
        <v>1</v>
      </c>
      <c r="L250" t="b">
        <v>1</v>
      </c>
      <c r="O250" t="str">
        <f>IF(Weekly[[#This Row],[H/V]]="H",Weekly[[#This Row],[BF H Odds]],IF(Weekly[[#This Row],[H/V]]="V",Weekly[[#This Row],[BF V Odds]],""))</f>
        <v/>
      </c>
      <c r="P250" t="b">
        <v>0</v>
      </c>
      <c r="R250" s="35">
        <f>IFERROR(IF(Weekly[[#This Row],[Won Bet?]]="yes",R249+(Weekly[[#This Row],[BF Odds]]*Weekly[[#This Row],[BF Stake]])-Weekly[[#This Row],[BF Stake]],R249-Weekly[[#This Row],[BF Stake]]),R249)</f>
        <v>240.886</v>
      </c>
      <c r="S250" s="9">
        <f>IFERROR(IF(Weekly[[#This Row],[Won Bet?]]="yes",S249+(((Weekly[[#This Row],[BF Odds]]*Weekly[[#This Row],[BF Stake]])-Weekly[[#This Row],[BF Stake]])*0.95),S249-Weekly[[#This Row],[BF Stake]]),S249)</f>
        <v>230.84170000000003</v>
      </c>
      <c r="T250" s="13">
        <v>2.68</v>
      </c>
      <c r="U250" s="13">
        <v>1.56</v>
      </c>
      <c r="V250" s="24">
        <f>IF(Weekly[[#This Row],[Actual]]="","",IF(AND(Weekly[[#This Row],[SVC_P]]=Weekly[[#This Row],[Actual]],Weekly[[#This Row],[SVC_P]]=TRUE),V249+Weekly[[#This Row],[BF H Odds]]-1,IF(AND(Weekly[[#This Row],[SVC_P]]=Weekly[[#This Row],[Actual]],Weekly[[#This Row],[SVC_P]]=FALSE),V249+Weekly[[#This Row],[BF V Odds]]-1,V249-1)))</f>
        <v>68.950000000000017</v>
      </c>
      <c r="W250" s="24">
        <f>IF(Weekly[[#This Row],[Actual]]="","",IF(AND(Weekly[[#This Row],[SVC_P]]=FALSE,Weekly[[#This Row],[Actual]]=TRUE),W249+Weekly[[#This Row],[BF H Odds]]-1,IF(AND(Weekly[[#This Row],[SVC_P]]=TRUE,Weekly[[#This Row],[Actual]]=FALSE,),W249+Weekly[[#This Row],[BF V Odds]]-1,W249-1)))</f>
        <v>-195.44</v>
      </c>
      <c r="X250" s="24">
        <f>IF(Weekly[[#This Row],[Actual]]="","",IF(AND(Weekly[[#This Row],[ADBC_P]]=Weekly[[#This Row],[Actual]],Weekly[[#This Row],[ADBC_P]]=TRUE),X249+Weekly[[#This Row],[BF H Odds]]-1,IF(AND(Weekly[[#This Row],[ADBC_P]]=Weekly[[#This Row],[Actual]],Weekly[[#This Row],[ADBC_P]]=FALSE),X249+Weekly[[#This Row],[BF V Odds]]-1,X249-1)))</f>
        <v>35.490000000000016</v>
      </c>
      <c r="Y250" s="24">
        <f>IF(Weekly[[#This Row],[Actual]]="","",IF(AND(Weekly[[#This Row],[ADBC_P]]=FALSE,Weekly[[#This Row],[Actual]]=TRUE),Y249+Weekly[[#This Row],[BF H Odds]]-1,IF(AND(Weekly[[#This Row],[ADBC_P]]=TRUE,Weekly[[#This Row],[Actual]]=FALSE),Y249+Weekly[[#This Row],[BF V Odds]]-1,Y249-1)))</f>
        <v>49.909999999999989</v>
      </c>
      <c r="Z250" s="24">
        <f>IF(Weekly[[#This Row],[Actual]]="","",IF(AND(Weekly[[#This Row],[RFC_P]]=Weekly[[#This Row],[Actual]],Weekly[[#This Row],[RFC_P]]=TRUE),Z249+Weekly[[#This Row],[BF H Odds]]-1,IF(AND(Weekly[[#This Row],[RFC_P]]=Weekly[[#This Row],[Actual]],Weekly[[#This Row],[RFC_P]]=FALSE),Z249+Weekly[[#This Row],[BF V Odds]]-1,Z249-1)))</f>
        <v>23.940000000000037</v>
      </c>
      <c r="AA250" s="24">
        <f>IF(Weekly[[#This Row],[Actual]]="","",IF(AND(Weekly[[#This Row],[RFC_P]]=FALSE,Weekly[[#This Row],[Actual]]=TRUE),AA249+Weekly[[#This Row],[BF H Odds]]-1,IF(AND(Weekly[[#This Row],[RFC_P]]=TRUE,Weekly[[#This Row],[Actual]]=FALSE),AA249+Weekly[[#This Row],[BF V Odds]]-1,AA249-1)))</f>
        <v>61.459999999999987</v>
      </c>
      <c r="AB250" s="24">
        <f>IF(Weekly[[#This Row],[Actual]]="","",IF(AND(Weekly[[#This Row],[GBC_P]]=Weekly[[#This Row],[Actual]],Weekly[[#This Row],[GBC_P]]=TRUE),AB249+Weekly[[#This Row],[BF H Odds]]-1,IF(AND(Weekly[[#This Row],[GBC_P]]=Weekly[[#This Row],[Actual]],Weekly[[#This Row],[GBC_P]]=FALSE),AB249+Weekly[[#This Row],[BF V Odds]]-1,AB249-1)))</f>
        <v>32.450000000000003</v>
      </c>
      <c r="AC250" s="24">
        <f>IF(Weekly[[#This Row],[Actual]]="","",IF(AND(Weekly[[#This Row],[GBC_P]]=FALSE,Weekly[[#This Row],[Actual]]=TRUE),AC249+Weekly[[#This Row],[BF H Odds]]-1,IF(AND(Weekly[[#This Row],[GBC_P]]=TRUE,Weekly[[#This Row],[Actual]]=FALSE),AC249+Weekly[[#This Row],[BF V Odds]]-1,AC249-1)))</f>
        <v>52.949999999999989</v>
      </c>
      <c r="AD250" s="24">
        <f>IF(Weekly[[#This Row],[Actual]]="","",IF(AND(Weekly[[#This Row],[HGBC_P]]=Weekly[[#This Row],[Actual]],Weekly[[#This Row],[HGBC_P]]=TRUE),AD249+Weekly[[#This Row],[BF H Odds]]-1,IF(AND(Weekly[[#This Row],[HGBC_P]]=Weekly[[#This Row],[Actual]],Weekly[[#This Row],[HGBC_P]]=FALSE),AD249+Weekly[[#This Row],[BF V Odds]]-1,AD249-1)))</f>
        <v>27.340000000000039</v>
      </c>
      <c r="AE250" s="24">
        <f>IF(Weekly[[#This Row],[Actual]]="","",IF(AND(Weekly[[#This Row],[HGBC_P]]=FALSE,Weekly[[#This Row],[Actual]]=TRUE),AE249+Weekly[[#This Row],[BF H Odds]]-1,IF(AND(Weekly[[#This Row],[HGBC_P]]=TRUE,Weekly[[#This Row],[Actual]]=FALSE),AE249+Weekly[[#This Row],[BF V Odds]]-1,AE249-1)))</f>
        <v>58.059999999999988</v>
      </c>
      <c r="AF250" s="24">
        <f>IF(Weekly[[#This Row],[Actual]]="","",IF(AND(Weekly[[#This Row],[XGB_P]]=Weekly[[#This Row],[Actual]],Weekly[[#This Row],[XGB_P]]=TRUE),AF249+Weekly[[#This Row],[BF H Odds]]-1,IF(AND(Weekly[[#This Row],[XGB_P]]=Weekly[[#This Row],[Actual]],Weekly[[#This Row],[XGB_P]]=FALSE),AF249+Weekly[[#This Row],[BF V Odds]]-1,AF249-1)))</f>
        <v>50.240000000000016</v>
      </c>
      <c r="AG250" s="24">
        <f>IF(Weekly[[#This Row],[Actual]]="","",IF(AND(Weekly[[#This Row],[XGB_P]]=FALSE,Weekly[[#This Row],[Actual]]=TRUE),AG249+Weekly[[#This Row],[BF H Odds]]-1,IF(AND(Weekly[[#This Row],[XGB_P]]=TRUE,Weekly[[#This Row],[Actual]]=FALSE),AG249+Weekly[[#This Row],[BF V Odds]]-1,AG249-1)))</f>
        <v>35.159999999999989</v>
      </c>
      <c r="AH250" s="24">
        <f>IF(Weekly[[#This Row],[Actual]]="","",IF(AND(Weekly[[#This Row],[QDA_P]]=Weekly[[#This Row],[Actual]],Weekly[[#This Row],[QDA_P]]=TRUE),AH249+Weekly[[#This Row],[BF H Odds]]-1,IF(AND(Weekly[[#This Row],[QDA_P]]=Weekly[[#This Row],[Actual]],Weekly[[#This Row],[QDA_P]]=FALSE),AH249+Weekly[[#This Row],[BF V Odds]]-1,AH249-1)))</f>
        <v>18.29000000000001</v>
      </c>
      <c r="AI250" s="24">
        <f>IF(Weekly[[#This Row],[Actual]]="","",IF(AND(Weekly[[#This Row],[QDA_P]]=FALSE,Weekly[[#This Row],[Actual]]=TRUE),AI249+Weekly[[#This Row],[BF H Odds]]-1,IF(AND(Weekly[[#This Row],[QDA_P]]=TRUE,Weekly[[#This Row],[Actual]]=FALSE),AI249+Weekly[[#This Row],[BF V Odds]]-1,AI249-1)))</f>
        <v>67.11</v>
      </c>
      <c r="AJ250" s="24">
        <f>IF(Weekly[[#This Row],[Actual]]="","",IF(AND(Weekly[[#This Row],[KNC_P]]=FALSE,Weekly[[#This Row],[Actual]]=TRUE),AJ249+Weekly[[#This Row],[BF H Odds]]-1,IF(AND(Weekly[[#This Row],[KNC_P]]=TRUE,Weekly[[#This Row],[Actual]]=FALSE),AJ249+Weekly[[#This Row],[BF V Odds]]-1,AJ249-1)))</f>
        <v>53.349999999999987</v>
      </c>
      <c r="AK250" s="24">
        <f>IF(Weekly[[#This Row],[Actual]]="","",IF(AND(Weekly[[#This Row],[KNC_P]]=FALSE,Weekly[[#This Row],[Actual]]=TRUE),AK249+Weekly[[#This Row],[BF H Odds]]-1,IF(AND(Weekly[[#This Row],[KNC_P]]=TRUE,Weekly[[#This Row],[Actual]]=FALSE),AK249+Weekly[[#This Row],[BF V Odds]]-1,AK249-1)))</f>
        <v>52.249999999999972</v>
      </c>
      <c r="AL250" s="30">
        <f>IF(Weekly[[#This Row],[Actual]]="","",COUNTIF(Weekly[[#This Row],[SVC_P]:[QDA_P]],TRUE))</f>
        <v>7</v>
      </c>
      <c r="AM250" s="30">
        <f>IF(Weekly[[#This Row],[Actual]]="","",COUNTIF(Weekly[[#This Row],[SVC_P]:[QDA_P]],FALSE))</f>
        <v>0</v>
      </c>
      <c r="AN250" s="36" t="str">
        <f>IF(AND(Weekly[[#This Row],[BF V Odds]]&gt;$BO$6,Weekly[[#This Row],[BF V Odds]] &lt; $BO$7),Weekly[[#This Row],[BF V Odds]],"")</f>
        <v/>
      </c>
      <c r="AO250" s="36" t="str">
        <f>IF(AND(Weekly[[#This Row],[BF H Odds]]&gt;$BO$6, Weekly[[#This Row],[BF H Odds]] &lt; $BO$7),Weekly[[#This Row],[BF H Odds]],"")</f>
        <v/>
      </c>
      <c r="AP250" s="37">
        <f>IF(AND(Weekly[[#This Row],[V Odds &lt;]]="",Weekly[[#This Row],[H Odds &lt;]]=""),AP249,IF(AND(Weekly[[#This Row],[H Odds &lt;]]&lt;&gt;"",Weekly[[#This Row],[SVC_P]]=TRUE,Weekly[[#This Row],[Actual]]=TRUE),AP249+Weekly[[#This Row],[H Odds &lt;]]-1,IF(AND(Weekly[[#This Row],[V Odds &lt;]]&lt;&gt;"",Weekly[[#This Row],[SVC_P]]=FALSE,Weekly[[#This Row],[Actual]]=FALSE),AP249+Weekly[[#This Row],[V Odds &lt;]]-1,IF(AND(Weekly[[#This Row],[V Odds &lt;]]&lt;&gt;"",Weekly[[#This Row],[SVC_P]]=FALSE,Weekly[[#This Row],[Actual]]=TRUE),AP249-1,IF(AND(Weekly[[#This Row],[H Odds &lt;]]&lt;&gt;"",Weekly[[#This Row],[SVC_P]]=TRUE,Weekly[[#This Row],[Actual]]=FALSE),AP249-1,AP249)))))</f>
        <v>74.530000000000015</v>
      </c>
      <c r="AQ250" s="37">
        <f>IF(AND(Weekly[[#This Row],[V Odds &lt;]]="",Weekly[[#This Row],[H Odds &lt;]]=""),AQ249,IF(AND(Weekly[[#This Row],[H Odds &lt;]]&lt;&gt;"",Weekly[[#This Row],[ADBC_P]]=TRUE,Weekly[[#This Row],[Actual]]=TRUE),AQ249+Weekly[[#This Row],[H Odds &lt;]]-1,IF(AND(Weekly[[#This Row],[V Odds &lt;]]&lt;&gt;"",Weekly[[#This Row],[ADBC_P]]=FALSE,Weekly[[#This Row],[Actual]]=FALSE),AQ249+Weekly[[#This Row],[V Odds &lt;]]-1,IF(AND(Weekly[[#This Row],[V Odds &lt;]]&lt;&gt;"",Weekly[[#This Row],[ADBC_P]]=FALSE,Weekly[[#This Row],[Actual]]=TRUE),AQ249-1,IF(AND(Weekly[[#This Row],[H Odds &lt;]]&lt;&gt;"",Weekly[[#This Row],[ADBC_P]]=TRUE,Weekly[[#This Row],[Actual]]=FALSE),AQ249-1,AQ249)))))</f>
        <v>52.879999999999995</v>
      </c>
      <c r="AR250" s="37">
        <f>IF(AND(Weekly[[#This Row],[V Odds &lt;]]="",Weekly[[#This Row],[H Odds &lt;]]=""),AR249,IF(AND(Weekly[[#This Row],[H Odds &lt;]]&lt;&gt;"",Weekly[[#This Row],[RFC_P]]=TRUE,Weekly[[#This Row],[Actual]]=TRUE),AR249+Weekly[[#This Row],[H Odds &lt;]]-1,IF(AND(Weekly[[#This Row],[V Odds &lt;]]&lt;&gt;"",Weekly[[#This Row],[RFC_P]]=FALSE,Weekly[[#This Row],[Actual]]=FALSE),AR249+Weekly[[#This Row],[V Odds &lt;]]-1,IF(AND(Weekly[[#This Row],[V Odds &lt;]]&lt;&gt;"",Weekly[[#This Row],[RFC_P]]=FALSE,Weekly[[#This Row],[Actual]]=TRUE),AR249-1,IF(AND(Weekly[[#This Row],[H Odds &lt;]]&lt;&gt;"",Weekly[[#This Row],[RFC_P]]=TRUE,Weekly[[#This Row],[Actual]]=FALSE),AR249-1,AR249)))))</f>
        <v>50.94</v>
      </c>
      <c r="AS250" s="37">
        <f>IF(AND(Weekly[[#This Row],[V Odds &lt;]]="",Weekly[[#This Row],[H Odds &lt;]]=""),AS249,IF(AND(Weekly[[#This Row],[H Odds &lt;]]&lt;&gt;"",Weekly[[#This Row],[GBC_P]]=TRUE,Weekly[[#This Row],[Actual]]=TRUE),AS249+Weekly[[#This Row],[H Odds &lt;]]-1,IF(AND(Weekly[[#This Row],[V Odds &lt;]]&lt;&gt;"",Weekly[[#This Row],[GBC_P]]=FALSE,Weekly[[#This Row],[Actual]]=FALSE),AS249+Weekly[[#This Row],[V Odds &lt;]]-1,IF(AND(Weekly[[#This Row],[V Odds &lt;]]&lt;&gt;"",Weekly[[#This Row],[GBC_P]]=FALSE,Weekly[[#This Row],[Actual]]=TRUE),AS249-1,IF(AND(Weekly[[#This Row],[H Odds &lt;]]&lt;&gt;"",Weekly[[#This Row],[GBC_P]]=TRUE,Weekly[[#This Row],[Actual]]=FALSE),AS249-1,AS249)))))</f>
        <v>52.28</v>
      </c>
      <c r="AT250" s="37">
        <f>IF(AND(Weekly[[#This Row],[V Odds &lt;]]="",Weekly[[#This Row],[H Odds &lt;]]=""),AT249,IF(AND(Weekly[[#This Row],[H Odds &lt;]]&lt;&gt;"",Weekly[[#This Row],[HGBC_P]]=TRUE,Weekly[[#This Row],[Actual]]=TRUE),AT249+Weekly[[#This Row],[H Odds &lt;]]-1,IF(AND(Weekly[[#This Row],[V Odds &lt;]]&lt;&gt;"",Weekly[[#This Row],[HGBC_P]]=FALSE,Weekly[[#This Row],[Actual]]=FALSE),AT249+Weekly[[#This Row],[V Odds &lt;]]-1,IF(AND(Weekly[[#This Row],[V Odds &lt;]]&lt;&gt;"",Weekly[[#This Row],[HGBC_P]]=FALSE,Weekly[[#This Row],[Actual]]=TRUE),AT249-1,IF(AND(Weekly[[#This Row],[H Odds &lt;]]&lt;&gt;"",Weekly[[#This Row],[HGBC_P]]=TRUE,Weekly[[#This Row],[Actual]]=FALSE),AT249-1,AT249)))))</f>
        <v>52.91</v>
      </c>
      <c r="AU250" s="37">
        <f>IF(AND(Weekly[[#This Row],[V Odds &lt;]]="",Weekly[[#This Row],[H Odds &lt;]]=""),AU249,IF(AND(Weekly[[#This Row],[H Odds &lt;]]&lt;&gt;"",Weekly[[#This Row],[XGB_P]]=TRUE,Weekly[[#This Row],[Actual]]=TRUE),AU249+Weekly[[#This Row],[H Odds &lt;]]-1,IF(AND(Weekly[[#This Row],[V Odds &lt;]]&lt;&gt;"",Weekly[[#This Row],[XGB_P]]=FALSE,Weekly[[#This Row],[Actual]]=FALSE),AU249+Weekly[[#This Row],[V Odds &lt;]]-1,IF(AND(Weekly[[#This Row],[V Odds &lt;]]&lt;&gt;"",Weekly[[#This Row],[XGB_P]]=FALSE,Weekly[[#This Row],[Actual]]=TRUE),AU249-1,IF(AND(Weekly[[#This Row],[H Odds &lt;]]&lt;&gt;"",Weekly[[#This Row],[XGB_P]]=TRUE,Weekly[[#This Row],[Actual]]=FALSE),AU249-1,AU249)))))</f>
        <v>62.010000000000005</v>
      </c>
      <c r="AV250" s="37">
        <f>IF(AND(Weekly[[#This Row],[V Odds &lt;]]="",Weekly[[#This Row],[H Odds &lt;]]=""),AV249,IF(AND(Weekly[[#This Row],[H Odds &lt;]]&lt;&gt;"",Weekly[[#This Row],[QDA_P]]=TRUE,Weekly[[#This Row],[Actual]]=TRUE),AV249+Weekly[[#This Row],[H Odds &lt;]]-1,IF(AND(Weekly[[#This Row],[V Odds &lt;]]&lt;&gt;"",Weekly[[#This Row],[QDA_P]]=FALSE,Weekly[[#This Row],[Actual]]=FALSE),AV249+Weekly[[#This Row],[V Odds &lt;]]-1,IF(AND(Weekly[[#This Row],[V Odds &lt;]]&lt;&gt;"",Weekly[[#This Row],[QDA_P]]=FALSE,Weekly[[#This Row],[Actual]]=TRUE),AV249-1,IF(AND(Weekly[[#This Row],[H Odds &lt;]]&lt;&gt;"",Weekly[[#This Row],[QDA_P]]=TRUE,Weekly[[#This Row],[Actual]]=FALSE),AV249-1,AV249)))))</f>
        <v>56.049999999999983</v>
      </c>
      <c r="AW250" s="37">
        <f>IF(AND(Weekly[[#This Row],[H Odds &lt;]]="",Weekly[[#This Row],[V Odds &lt;]]=""),AW249,IF(AND(Weekly[[#This Row],[KNC_P]]=Weekly[[#This Row],[Actual]],Weekly[[#This Row],[KNC_P]]=TRUE),AW249+Weekly[[#This Row],[BF H Odds]]-1,IF(AND(Weekly[[#This Row],[KNC_P]]=Weekly[[#This Row],[Actual]],Weekly[[#This Row],[KNC_P]]=FALSE),AW249+Weekly[[#This Row],[BF V Odds]]-1,AW249-1)))</f>
        <v>42.17</v>
      </c>
      <c r="AX250" s="37">
        <f>IF(AND(Weekly[[#This Row],[V Odds &lt;]]="",Weekly[[#This Row],[H Odds &lt;]]=""),AX249,IF(AND(Weekly[[#This Row],[V Odds &lt;]]&lt;&gt;"",Weekly[[#This Row],[FALSES]]&gt;0,Weekly[[#This Row],[Actual]]=FALSE),AX249+Weekly[[#This Row],[V Odds &lt;]]-1,IF(AND(Weekly[[#This Row],[H Odds &lt;]]&lt;&gt;"",Weekly[[#This Row],[TRUES]]&gt;0,Weekly[[#This Row],[Actual]]=TRUE),AX249+Weekly[[#This Row],[H Odds &lt;]]-1,IF(AND(Weekly[[#This Row],[V Odds &lt;]]&lt;&gt;"",Weekly[[#This Row],[FALSES]]=0),AX249,IF(AND(Weekly[[#This Row],[H Odds &lt;]]&lt;&gt;"",Weekly[[#This Row],[TRUES]]=0),AX249,AX249-1)))))</f>
        <v>86.399999999999991</v>
      </c>
      <c r="AY250" s="37">
        <f>IF(AND(Weekly[[#This Row],[V Odds &lt;]]="",Weekly[[#This Row],[H Odds &lt;]]=""),AY249,IF(AND(Weekly[[#This Row],[V Odds &lt;]]&lt;&gt;"",Weekly[[#This Row],[FALSES]]&gt;0,Weekly[[#This Row],[Actual]]=FALSE),AY249+((Weekly[[#This Row],[V Odds &lt;]]-1)*0.92),IF(AND(Weekly[[#This Row],[H Odds &lt;]]&lt;&gt;"",Weekly[[#This Row],[TRUES]]&gt;0,Weekly[[#This Row],[Actual]]=TRUE),AY249+((Weekly[[#This Row],[H Odds &lt;]]-1)*0.92),IF(AND(Weekly[[#This Row],[V Odds &lt;]]&lt;&gt;"",Weekly[[#This Row],[FALSES]]=0),AY249,IF(AND(Weekly[[#This Row],[H Odds &lt;]]&lt;&gt;"",Weekly[[#This Row],[TRUES]]=0),AY249,AY249-1)))))</f>
        <v>80.128000000000014</v>
      </c>
      <c r="AZ250" s="37">
        <f>IF(AND(Weekly[[#This Row],[V Odds &lt;]]="",Weekly[[#This Row],[H Odds &lt;]]=""),AZ249,IF(AND(Weekly[[#This Row],[V Odds &lt;]]&lt;&gt;"",Weekly[[#This Row],[Actual]]=FALSE),AZ249+Weekly[[#This Row],[V Odds &lt;]]-1,IF(AND(Weekly[[#This Row],[H Odds &lt;]]&lt;&gt;"",Weekly[[#This Row],[Actual]]=TRUE),AZ249+Weekly[[#This Row],[H Odds &lt;]]-1,AZ249-1)))</f>
        <v>82.86999999999999</v>
      </c>
      <c r="BA250" s="38">
        <f>IF(Weekly[[#This Row],[H Odds &lt;]]="",BA249,IF(AND(Weekly[[#This Row],[H Odds &lt;]]&lt;&gt;"",Weekly[[#This Row],[SVC_P]]=TRUE,Weekly[[#This Row],[Actual]]=TRUE),BA249+Weekly[[#This Row],[H Odds &lt;]]-1,IF(AND(Weekly[[#This Row],[H Odds &lt;]]&lt;&gt;"",Weekly[[#This Row],[SVC_P]]=TRUE,Weekly[[#This Row],[Actual]]=FALSE),BA249-1,BA249)))</f>
        <v>69.489999999999995</v>
      </c>
      <c r="BB250" s="38">
        <f>IF(Weekly[[#This Row],[H Odds &lt;]]="",BB249,IF(AND(Weekly[[#This Row],[H Odds &lt;]]&lt;&gt;"",Weekly[[#This Row],[ADBC_P]]=TRUE,Weekly[[#This Row],[Actual]]=TRUE),BB249+Weekly[[#This Row],[H Odds &lt;]]-1,IF(AND(Weekly[[#This Row],[H Odds &lt;]]&lt;&gt;"",Weekly[[#This Row],[ADBC_P]]=TRUE,Weekly[[#This Row],[Actual]]=FALSE),BB249-1,BB249)))</f>
        <v>46.559999999999995</v>
      </c>
      <c r="BC250" s="38">
        <f>IF(Weekly[[#This Row],[H Odds &lt;]]="",BC249,IF(AND(Weekly[[#This Row],[H Odds &lt;]]&lt;&gt;"",Weekly[[#This Row],[RFC_P]]=TRUE,Weekly[[#This Row],[Actual]]=TRUE),BC249+Weekly[[#This Row],[H Odds &lt;]]-1,IF(AND(Weekly[[#This Row],[H Odds &lt;]]&lt;&gt;"",Weekly[[#This Row],[RFC_P]]=TRUE,Weekly[[#This Row],[Actual]]=FALSE),BC249-1,BC249)))</f>
        <v>45.309999999999995</v>
      </c>
      <c r="BD250" s="38">
        <f>IF(Weekly[[#This Row],[H Odds &lt;]]="",BD249,IF(AND(Weekly[[#This Row],[H Odds &lt;]]&lt;&gt;"",Weekly[[#This Row],[GBC_P]]=TRUE,Weekly[[#This Row],[Actual]]=TRUE),BD249+Weekly[[#This Row],[H Odds &lt;]]-1,IF(AND(Weekly[[#This Row],[H Odds &lt;]]&lt;&gt;"",Weekly[[#This Row],[GBC_P]]=TRUE,Weekly[[#This Row],[Actual]]=FALSE),BD249-1,BD249)))</f>
        <v>50.96</v>
      </c>
      <c r="BE250" s="38">
        <f>IF(Weekly[[#This Row],[H Odds &lt;]]="",BE249,IF(AND(Weekly[[#This Row],[H Odds &lt;]]&lt;&gt;"",Weekly[[#This Row],[HGBC_P]]=TRUE,Weekly[[#This Row],[Actual]]=TRUE),BE249+Weekly[[#This Row],[H Odds &lt;]]-1,IF(AND(Weekly[[#This Row],[H Odds &lt;]]&lt;&gt;"",Weekly[[#This Row],[HGBC_P]]=TRUE,Weekly[[#This Row],[Actual]]=FALSE),BE249-1,BE249)))</f>
        <v>54.309999999999995</v>
      </c>
      <c r="BF250" s="38">
        <f>IF(Weekly[[#This Row],[H Odds &lt;]]="",BF249,IF(AND(Weekly[[#This Row],[H Odds &lt;]]&lt;&gt;"",Weekly[[#This Row],[XGB_P]]=TRUE,Weekly[[#This Row],[Actual]]=TRUE),BF249+Weekly[[#This Row],[H Odds &lt;]]-1,IF(AND(Weekly[[#This Row],[H Odds &lt;]]&lt;&gt;"",Weekly[[#This Row],[XGB_P]]=TRUE,Weekly[[#This Row],[Actual]]=FALSE),BF249-1,BF249)))</f>
        <v>57.480000000000004</v>
      </c>
      <c r="BG250" s="38">
        <f>IF(Weekly[[#This Row],[H Odds &lt;]]="",BG249,IF(AND(Weekly[[#This Row],[H Odds &lt;]]&lt;&gt;"",Weekly[[#This Row],[QDA_P]]=TRUE,Weekly[[#This Row],[Actual]]=TRUE),BG249+Weekly[[#This Row],[H Odds &lt;]]-1,IF(AND(Weekly[[#This Row],[H Odds &lt;]]&lt;&gt;"",Weekly[[#This Row],[QDA_P]]=TRUE,Weekly[[#This Row],[Actual]]=FALSE),BG249-1,BG249)))</f>
        <v>45.279999999999994</v>
      </c>
      <c r="BH250" s="38">
        <f>IF(Weekly[[#This Row],[H Odds &lt;]]="",BH249,IF(AND(Weekly[[#This Row],[H Odds &lt;]]&lt;&gt;"",Weekly[[#This Row],[KNC_P]]=TRUE,Weekly[[#This Row],[Actual]]=TRUE),BH249+Weekly[[#This Row],[H Odds &lt;]]-1,IF(AND(Weekly[[#This Row],[H Odds &lt;]]&lt;&gt;"",Weekly[[#This Row],[KNC_P]]=TRUE,Weekly[[#This Row],[Actual]]=FALSE),BH249-1,BH249)))</f>
        <v>43.599999999999994</v>
      </c>
      <c r="BI250" s="38">
        <f>IF(Weekly[[#This Row],[H Odds &lt;]]="",BI249,IF(AND(Weekly[[#This Row],[H Odds &lt;]]&lt;&gt;"",Weekly[[#This Row],[TRUES]]&gt;0,Weekly[[#This Row],[Actual]]=TRUE),BI249+Weekly[[#This Row],[H Odds &lt;]]-1,IF(AND(Weekly[[#This Row],[H Odds &lt;]]&lt;&gt;"",Weekly[[#This Row],[TRUES]]=0),BI249,BI249-1)))</f>
        <v>69.489999999999995</v>
      </c>
      <c r="BJ250" s="38">
        <f>IF(Weekly[[#This Row],[H Odds &lt;]]="",BJ249,IF(AND(Weekly[[#This Row],[H Odds &lt;]]&lt;&gt;"",Weekly[[#This Row],[Actual]]=TRUE),BJ249+Weekly[[#This Row],[H Odds &lt;]]-1,IF(AND(Weekly[[#This Row],[H Odds &lt;]]&lt;&gt;"",Weekly[[#This Row],[Actual]]=FALSE),BJ249-1,BJ249)))</f>
        <v>68.489999999999995</v>
      </c>
      <c r="BK250" s="58">
        <f>IF(AND(Weekly[[#This Row],[TRUES]]&gt;4,Weekly[[#This Row],[Actual]]=TRUE),BK249+Weekly[[#This Row],[BF H Odds]]-1,IF(AND(Weekly[[#This Row],[FALSES]]&gt;4,Weekly[[#This Row],[Actual]]=FALSE),BK249+Weekly[[#This Row],[BF V Odds]]-1,IF(AND(Weekly[[#This Row],[TRUES]]&gt;4,Weekly[[#This Row],[Actual]]=FALSE),BK249-1,IF(AND(Weekly[[#This Row],[FALSES]]&gt;4,Weekly[[#This Row],[Actual]]=TRUE),BK249-1,BK249))))</f>
        <v>28.310000000000024</v>
      </c>
      <c r="BL250" s="58">
        <f>IF(AND(Weekly[[#This Row],[TRUES]]&gt;5,Weekly[[#This Row],[Actual]]=TRUE),BL249+Weekly[[#This Row],[BF H Odds]]-1,IF(AND(Weekly[[#This Row],[FALSES]]&gt;5,Weekly[[#This Row],[Actual]]=FALSE),BL249+Weekly[[#This Row],[BF V Odds]]-1,IF(AND(Weekly[[#This Row],[TRUES]]&gt;5,Weekly[[#This Row],[Actual]]=FALSE),BL249-1,IF(AND(Weekly[[#This Row],[FALSES]]&gt;5,Weekly[[#This Row],[Actual]]=TRUE),BL249-1,BL249))))</f>
        <v>36.200000000000017</v>
      </c>
      <c r="BM250" s="58">
        <f>IF(AND(Weekly[[#This Row],[TRUES]]&gt;6,Weekly[[#This Row],[Actual]]=TRUE),BM249+Weekly[[#This Row],[BF H Odds]]-1,IF(AND(Weekly[[#This Row],[FALSES]]&gt;6,Weekly[[#This Row],[Actual]]=FALSE),BM249+Weekly[[#This Row],[BF V Odds]]-1,IF(AND(Weekly[[#This Row],[TRUES]]&gt;6,Weekly[[#This Row],[Actual]]=FALSE),BM249-1,IF(AND(Weekly[[#This Row],[FALSES]]&gt;6,Weekly[[#This Row],[Actual]]=TRUE),BM249-1,BM249))))</f>
        <v>46.600000000000009</v>
      </c>
    </row>
    <row r="251" spans="1:65" x14ac:dyDescent="0.25">
      <c r="A251" s="34"/>
      <c r="B251" s="10">
        <v>44274</v>
      </c>
      <c r="C251" s="33" t="s">
        <v>15</v>
      </c>
      <c r="D251" s="15" t="s">
        <v>26</v>
      </c>
      <c r="E251" t="b">
        <v>0</v>
      </c>
      <c r="F251" t="b">
        <v>0</v>
      </c>
      <c r="G251" t="b">
        <v>0</v>
      </c>
      <c r="H251" t="b">
        <v>0</v>
      </c>
      <c r="I251" t="b">
        <v>0</v>
      </c>
      <c r="J251" t="b">
        <v>0</v>
      </c>
      <c r="K251" t="b">
        <v>0</v>
      </c>
      <c r="L251" t="b">
        <v>0</v>
      </c>
      <c r="O251" t="str">
        <f>IF(Weekly[[#This Row],[H/V]]="H",Weekly[[#This Row],[BF H Odds]],IF(Weekly[[#This Row],[H/V]]="V",Weekly[[#This Row],[BF V Odds]],""))</f>
        <v/>
      </c>
      <c r="P251" t="b">
        <v>1</v>
      </c>
      <c r="R251" s="35">
        <f>IFERROR(IF(Weekly[[#This Row],[Won Bet?]]="yes",R250+(Weekly[[#This Row],[BF Odds]]*Weekly[[#This Row],[BF Stake]])-Weekly[[#This Row],[BF Stake]],R250-Weekly[[#This Row],[BF Stake]]),R250)</f>
        <v>240.886</v>
      </c>
      <c r="S251" s="9">
        <f>IFERROR(IF(Weekly[[#This Row],[Won Bet?]]="yes",S250+(((Weekly[[#This Row],[BF Odds]]*Weekly[[#This Row],[BF Stake]])-Weekly[[#This Row],[BF Stake]])*0.95),S250-Weekly[[#This Row],[BF Stake]]),S250)</f>
        <v>230.84170000000003</v>
      </c>
      <c r="T251" s="13">
        <v>1.32</v>
      </c>
      <c r="U251" s="13">
        <v>3.9</v>
      </c>
      <c r="V251" s="24">
        <f>IF(Weekly[[#This Row],[Actual]]="","",IF(AND(Weekly[[#This Row],[SVC_P]]=Weekly[[#This Row],[Actual]],Weekly[[#This Row],[SVC_P]]=TRUE),V250+Weekly[[#This Row],[BF H Odds]]-1,IF(AND(Weekly[[#This Row],[SVC_P]]=Weekly[[#This Row],[Actual]],Weekly[[#This Row],[SVC_P]]=FALSE),V250+Weekly[[#This Row],[BF V Odds]]-1,V250-1)))</f>
        <v>67.950000000000017</v>
      </c>
      <c r="W251" s="24">
        <f>IF(Weekly[[#This Row],[Actual]]="","",IF(AND(Weekly[[#This Row],[SVC_P]]=FALSE,Weekly[[#This Row],[Actual]]=TRUE),W250+Weekly[[#This Row],[BF H Odds]]-1,IF(AND(Weekly[[#This Row],[SVC_P]]=TRUE,Weekly[[#This Row],[Actual]]=FALSE,),W250+Weekly[[#This Row],[BF V Odds]]-1,W250-1)))</f>
        <v>-192.54</v>
      </c>
      <c r="X251" s="24">
        <f>IF(Weekly[[#This Row],[Actual]]="","",IF(AND(Weekly[[#This Row],[ADBC_P]]=Weekly[[#This Row],[Actual]],Weekly[[#This Row],[ADBC_P]]=TRUE),X250+Weekly[[#This Row],[BF H Odds]]-1,IF(AND(Weekly[[#This Row],[ADBC_P]]=Weekly[[#This Row],[Actual]],Weekly[[#This Row],[ADBC_P]]=FALSE),X250+Weekly[[#This Row],[BF V Odds]]-1,X250-1)))</f>
        <v>34.490000000000016</v>
      </c>
      <c r="Y251" s="24">
        <f>IF(Weekly[[#This Row],[Actual]]="","",IF(AND(Weekly[[#This Row],[ADBC_P]]=FALSE,Weekly[[#This Row],[Actual]]=TRUE),Y250+Weekly[[#This Row],[BF H Odds]]-1,IF(AND(Weekly[[#This Row],[ADBC_P]]=TRUE,Weekly[[#This Row],[Actual]]=FALSE),Y250+Weekly[[#This Row],[BF V Odds]]-1,Y250-1)))</f>
        <v>52.809999999999988</v>
      </c>
      <c r="Z251" s="24">
        <f>IF(Weekly[[#This Row],[Actual]]="","",IF(AND(Weekly[[#This Row],[RFC_P]]=Weekly[[#This Row],[Actual]],Weekly[[#This Row],[RFC_P]]=TRUE),Z250+Weekly[[#This Row],[BF H Odds]]-1,IF(AND(Weekly[[#This Row],[RFC_P]]=Weekly[[#This Row],[Actual]],Weekly[[#This Row],[RFC_P]]=FALSE),Z250+Weekly[[#This Row],[BF V Odds]]-1,Z250-1)))</f>
        <v>22.940000000000037</v>
      </c>
      <c r="AA251" s="24">
        <f>IF(Weekly[[#This Row],[Actual]]="","",IF(AND(Weekly[[#This Row],[RFC_P]]=FALSE,Weekly[[#This Row],[Actual]]=TRUE),AA250+Weekly[[#This Row],[BF H Odds]]-1,IF(AND(Weekly[[#This Row],[RFC_P]]=TRUE,Weekly[[#This Row],[Actual]]=FALSE),AA250+Weekly[[#This Row],[BF V Odds]]-1,AA250-1)))</f>
        <v>64.359999999999985</v>
      </c>
      <c r="AB251" s="24">
        <f>IF(Weekly[[#This Row],[Actual]]="","",IF(AND(Weekly[[#This Row],[GBC_P]]=Weekly[[#This Row],[Actual]],Weekly[[#This Row],[GBC_P]]=TRUE),AB250+Weekly[[#This Row],[BF H Odds]]-1,IF(AND(Weekly[[#This Row],[GBC_P]]=Weekly[[#This Row],[Actual]],Weekly[[#This Row],[GBC_P]]=FALSE),AB250+Weekly[[#This Row],[BF V Odds]]-1,AB250-1)))</f>
        <v>31.450000000000003</v>
      </c>
      <c r="AC251" s="24">
        <f>IF(Weekly[[#This Row],[Actual]]="","",IF(AND(Weekly[[#This Row],[GBC_P]]=FALSE,Weekly[[#This Row],[Actual]]=TRUE),AC250+Weekly[[#This Row],[BF H Odds]]-1,IF(AND(Weekly[[#This Row],[GBC_P]]=TRUE,Weekly[[#This Row],[Actual]]=FALSE),AC250+Weekly[[#This Row],[BF V Odds]]-1,AC250-1)))</f>
        <v>55.849999999999987</v>
      </c>
      <c r="AD251" s="24">
        <f>IF(Weekly[[#This Row],[Actual]]="","",IF(AND(Weekly[[#This Row],[HGBC_P]]=Weekly[[#This Row],[Actual]],Weekly[[#This Row],[HGBC_P]]=TRUE),AD250+Weekly[[#This Row],[BF H Odds]]-1,IF(AND(Weekly[[#This Row],[HGBC_P]]=Weekly[[#This Row],[Actual]],Weekly[[#This Row],[HGBC_P]]=FALSE),AD250+Weekly[[#This Row],[BF V Odds]]-1,AD250-1)))</f>
        <v>26.340000000000039</v>
      </c>
      <c r="AE251" s="24">
        <f>IF(Weekly[[#This Row],[Actual]]="","",IF(AND(Weekly[[#This Row],[HGBC_P]]=FALSE,Weekly[[#This Row],[Actual]]=TRUE),AE250+Weekly[[#This Row],[BF H Odds]]-1,IF(AND(Weekly[[#This Row],[HGBC_P]]=TRUE,Weekly[[#This Row],[Actual]]=FALSE),AE250+Weekly[[#This Row],[BF V Odds]]-1,AE250-1)))</f>
        <v>60.959999999999987</v>
      </c>
      <c r="AF251" s="24">
        <f>IF(Weekly[[#This Row],[Actual]]="","",IF(AND(Weekly[[#This Row],[XGB_P]]=Weekly[[#This Row],[Actual]],Weekly[[#This Row],[XGB_P]]=TRUE),AF250+Weekly[[#This Row],[BF H Odds]]-1,IF(AND(Weekly[[#This Row],[XGB_P]]=Weekly[[#This Row],[Actual]],Weekly[[#This Row],[XGB_P]]=FALSE),AF250+Weekly[[#This Row],[BF V Odds]]-1,AF250-1)))</f>
        <v>49.240000000000016</v>
      </c>
      <c r="AG251" s="24">
        <f>IF(Weekly[[#This Row],[Actual]]="","",IF(AND(Weekly[[#This Row],[XGB_P]]=FALSE,Weekly[[#This Row],[Actual]]=TRUE),AG250+Weekly[[#This Row],[BF H Odds]]-1,IF(AND(Weekly[[#This Row],[XGB_P]]=TRUE,Weekly[[#This Row],[Actual]]=FALSE),AG250+Weekly[[#This Row],[BF V Odds]]-1,AG250-1)))</f>
        <v>38.059999999999988</v>
      </c>
      <c r="AH251" s="24">
        <f>IF(Weekly[[#This Row],[Actual]]="","",IF(AND(Weekly[[#This Row],[QDA_P]]=Weekly[[#This Row],[Actual]],Weekly[[#This Row],[QDA_P]]=TRUE),AH250+Weekly[[#This Row],[BF H Odds]]-1,IF(AND(Weekly[[#This Row],[QDA_P]]=Weekly[[#This Row],[Actual]],Weekly[[#This Row],[QDA_P]]=FALSE),AH250+Weekly[[#This Row],[BF V Odds]]-1,AH250-1)))</f>
        <v>17.29000000000001</v>
      </c>
      <c r="AI251" s="24">
        <f>IF(Weekly[[#This Row],[Actual]]="","",IF(AND(Weekly[[#This Row],[QDA_P]]=FALSE,Weekly[[#This Row],[Actual]]=TRUE),AI250+Weekly[[#This Row],[BF H Odds]]-1,IF(AND(Weekly[[#This Row],[QDA_P]]=TRUE,Weekly[[#This Row],[Actual]]=FALSE),AI250+Weekly[[#This Row],[BF V Odds]]-1,AI250-1)))</f>
        <v>70.010000000000005</v>
      </c>
      <c r="AJ251" s="24">
        <f>IF(Weekly[[#This Row],[Actual]]="","",IF(AND(Weekly[[#This Row],[KNC_P]]=FALSE,Weekly[[#This Row],[Actual]]=TRUE),AJ250+Weekly[[#This Row],[BF H Odds]]-1,IF(AND(Weekly[[#This Row],[KNC_P]]=TRUE,Weekly[[#This Row],[Actual]]=FALSE),AJ250+Weekly[[#This Row],[BF V Odds]]-1,AJ250-1)))</f>
        <v>56.249999999999986</v>
      </c>
      <c r="AK251" s="24">
        <f>IF(Weekly[[#This Row],[Actual]]="","",IF(AND(Weekly[[#This Row],[KNC_P]]=FALSE,Weekly[[#This Row],[Actual]]=TRUE),AK250+Weekly[[#This Row],[BF H Odds]]-1,IF(AND(Weekly[[#This Row],[KNC_P]]=TRUE,Weekly[[#This Row],[Actual]]=FALSE),AK250+Weekly[[#This Row],[BF V Odds]]-1,AK250-1)))</f>
        <v>55.14999999999997</v>
      </c>
      <c r="AL251" s="30">
        <f>IF(Weekly[[#This Row],[Actual]]="","",COUNTIF(Weekly[[#This Row],[SVC_P]:[QDA_P]],TRUE))</f>
        <v>0</v>
      </c>
      <c r="AM251" s="30">
        <f>IF(Weekly[[#This Row],[Actual]]="","",COUNTIF(Weekly[[#This Row],[SVC_P]:[QDA_P]],FALSE))</f>
        <v>7</v>
      </c>
      <c r="AN251" s="36" t="str">
        <f>IF(AND(Weekly[[#This Row],[BF V Odds]]&gt;$BO$6,Weekly[[#This Row],[BF V Odds]] &lt; $BO$7),Weekly[[#This Row],[BF V Odds]],"")</f>
        <v/>
      </c>
      <c r="AO251" s="36">
        <f>IF(AND(Weekly[[#This Row],[BF H Odds]]&gt;$BO$6, Weekly[[#This Row],[BF H Odds]] &lt; $BO$7),Weekly[[#This Row],[BF H Odds]],"")</f>
        <v>3.9</v>
      </c>
      <c r="AP251" s="37">
        <f>IF(AND(Weekly[[#This Row],[V Odds &lt;]]="",Weekly[[#This Row],[H Odds &lt;]]=""),AP250,IF(AND(Weekly[[#This Row],[H Odds &lt;]]&lt;&gt;"",Weekly[[#This Row],[SVC_P]]=TRUE,Weekly[[#This Row],[Actual]]=TRUE),AP250+Weekly[[#This Row],[H Odds &lt;]]-1,IF(AND(Weekly[[#This Row],[V Odds &lt;]]&lt;&gt;"",Weekly[[#This Row],[SVC_P]]=FALSE,Weekly[[#This Row],[Actual]]=FALSE),AP250+Weekly[[#This Row],[V Odds &lt;]]-1,IF(AND(Weekly[[#This Row],[V Odds &lt;]]&lt;&gt;"",Weekly[[#This Row],[SVC_P]]=FALSE,Weekly[[#This Row],[Actual]]=TRUE),AP250-1,IF(AND(Weekly[[#This Row],[H Odds &lt;]]&lt;&gt;"",Weekly[[#This Row],[SVC_P]]=TRUE,Weekly[[#This Row],[Actual]]=FALSE),AP250-1,AP250)))))</f>
        <v>74.530000000000015</v>
      </c>
      <c r="AQ251" s="37">
        <f>IF(AND(Weekly[[#This Row],[V Odds &lt;]]="",Weekly[[#This Row],[H Odds &lt;]]=""),AQ250,IF(AND(Weekly[[#This Row],[H Odds &lt;]]&lt;&gt;"",Weekly[[#This Row],[ADBC_P]]=TRUE,Weekly[[#This Row],[Actual]]=TRUE),AQ250+Weekly[[#This Row],[H Odds &lt;]]-1,IF(AND(Weekly[[#This Row],[V Odds &lt;]]&lt;&gt;"",Weekly[[#This Row],[ADBC_P]]=FALSE,Weekly[[#This Row],[Actual]]=FALSE),AQ250+Weekly[[#This Row],[V Odds &lt;]]-1,IF(AND(Weekly[[#This Row],[V Odds &lt;]]&lt;&gt;"",Weekly[[#This Row],[ADBC_P]]=FALSE,Weekly[[#This Row],[Actual]]=TRUE),AQ250-1,IF(AND(Weekly[[#This Row],[H Odds &lt;]]&lt;&gt;"",Weekly[[#This Row],[ADBC_P]]=TRUE,Weekly[[#This Row],[Actual]]=FALSE),AQ250-1,AQ250)))))</f>
        <v>52.879999999999995</v>
      </c>
      <c r="AR251" s="37">
        <f>IF(AND(Weekly[[#This Row],[V Odds &lt;]]="",Weekly[[#This Row],[H Odds &lt;]]=""),AR250,IF(AND(Weekly[[#This Row],[H Odds &lt;]]&lt;&gt;"",Weekly[[#This Row],[RFC_P]]=TRUE,Weekly[[#This Row],[Actual]]=TRUE),AR250+Weekly[[#This Row],[H Odds &lt;]]-1,IF(AND(Weekly[[#This Row],[V Odds &lt;]]&lt;&gt;"",Weekly[[#This Row],[RFC_P]]=FALSE,Weekly[[#This Row],[Actual]]=FALSE),AR250+Weekly[[#This Row],[V Odds &lt;]]-1,IF(AND(Weekly[[#This Row],[V Odds &lt;]]&lt;&gt;"",Weekly[[#This Row],[RFC_P]]=FALSE,Weekly[[#This Row],[Actual]]=TRUE),AR250-1,IF(AND(Weekly[[#This Row],[H Odds &lt;]]&lt;&gt;"",Weekly[[#This Row],[RFC_P]]=TRUE,Weekly[[#This Row],[Actual]]=FALSE),AR250-1,AR250)))))</f>
        <v>50.94</v>
      </c>
      <c r="AS251" s="37">
        <f>IF(AND(Weekly[[#This Row],[V Odds &lt;]]="",Weekly[[#This Row],[H Odds &lt;]]=""),AS250,IF(AND(Weekly[[#This Row],[H Odds &lt;]]&lt;&gt;"",Weekly[[#This Row],[GBC_P]]=TRUE,Weekly[[#This Row],[Actual]]=TRUE),AS250+Weekly[[#This Row],[H Odds &lt;]]-1,IF(AND(Weekly[[#This Row],[V Odds &lt;]]&lt;&gt;"",Weekly[[#This Row],[GBC_P]]=FALSE,Weekly[[#This Row],[Actual]]=FALSE),AS250+Weekly[[#This Row],[V Odds &lt;]]-1,IF(AND(Weekly[[#This Row],[V Odds &lt;]]&lt;&gt;"",Weekly[[#This Row],[GBC_P]]=FALSE,Weekly[[#This Row],[Actual]]=TRUE),AS250-1,IF(AND(Weekly[[#This Row],[H Odds &lt;]]&lt;&gt;"",Weekly[[#This Row],[GBC_P]]=TRUE,Weekly[[#This Row],[Actual]]=FALSE),AS250-1,AS250)))))</f>
        <v>52.28</v>
      </c>
      <c r="AT251" s="37">
        <f>IF(AND(Weekly[[#This Row],[V Odds &lt;]]="",Weekly[[#This Row],[H Odds &lt;]]=""),AT250,IF(AND(Weekly[[#This Row],[H Odds &lt;]]&lt;&gt;"",Weekly[[#This Row],[HGBC_P]]=TRUE,Weekly[[#This Row],[Actual]]=TRUE),AT250+Weekly[[#This Row],[H Odds &lt;]]-1,IF(AND(Weekly[[#This Row],[V Odds &lt;]]&lt;&gt;"",Weekly[[#This Row],[HGBC_P]]=FALSE,Weekly[[#This Row],[Actual]]=FALSE),AT250+Weekly[[#This Row],[V Odds &lt;]]-1,IF(AND(Weekly[[#This Row],[V Odds &lt;]]&lt;&gt;"",Weekly[[#This Row],[HGBC_P]]=FALSE,Weekly[[#This Row],[Actual]]=TRUE),AT250-1,IF(AND(Weekly[[#This Row],[H Odds &lt;]]&lt;&gt;"",Weekly[[#This Row],[HGBC_P]]=TRUE,Weekly[[#This Row],[Actual]]=FALSE),AT250-1,AT250)))))</f>
        <v>52.91</v>
      </c>
      <c r="AU251" s="37">
        <f>IF(AND(Weekly[[#This Row],[V Odds &lt;]]="",Weekly[[#This Row],[H Odds &lt;]]=""),AU250,IF(AND(Weekly[[#This Row],[H Odds &lt;]]&lt;&gt;"",Weekly[[#This Row],[XGB_P]]=TRUE,Weekly[[#This Row],[Actual]]=TRUE),AU250+Weekly[[#This Row],[H Odds &lt;]]-1,IF(AND(Weekly[[#This Row],[V Odds &lt;]]&lt;&gt;"",Weekly[[#This Row],[XGB_P]]=FALSE,Weekly[[#This Row],[Actual]]=FALSE),AU250+Weekly[[#This Row],[V Odds &lt;]]-1,IF(AND(Weekly[[#This Row],[V Odds &lt;]]&lt;&gt;"",Weekly[[#This Row],[XGB_P]]=FALSE,Weekly[[#This Row],[Actual]]=TRUE),AU250-1,IF(AND(Weekly[[#This Row],[H Odds &lt;]]&lt;&gt;"",Weekly[[#This Row],[XGB_P]]=TRUE,Weekly[[#This Row],[Actual]]=FALSE),AU250-1,AU250)))))</f>
        <v>62.010000000000005</v>
      </c>
      <c r="AV251" s="37">
        <f>IF(AND(Weekly[[#This Row],[V Odds &lt;]]="",Weekly[[#This Row],[H Odds &lt;]]=""),AV250,IF(AND(Weekly[[#This Row],[H Odds &lt;]]&lt;&gt;"",Weekly[[#This Row],[QDA_P]]=TRUE,Weekly[[#This Row],[Actual]]=TRUE),AV250+Weekly[[#This Row],[H Odds &lt;]]-1,IF(AND(Weekly[[#This Row],[V Odds &lt;]]&lt;&gt;"",Weekly[[#This Row],[QDA_P]]=FALSE,Weekly[[#This Row],[Actual]]=FALSE),AV250+Weekly[[#This Row],[V Odds &lt;]]-1,IF(AND(Weekly[[#This Row],[V Odds &lt;]]&lt;&gt;"",Weekly[[#This Row],[QDA_P]]=FALSE,Weekly[[#This Row],[Actual]]=TRUE),AV250-1,IF(AND(Weekly[[#This Row],[H Odds &lt;]]&lt;&gt;"",Weekly[[#This Row],[QDA_P]]=TRUE,Weekly[[#This Row],[Actual]]=FALSE),AV250-1,AV250)))))</f>
        <v>56.049999999999983</v>
      </c>
      <c r="AW251" s="37">
        <f>IF(AND(Weekly[[#This Row],[H Odds &lt;]]="",Weekly[[#This Row],[V Odds &lt;]]=""),AW250,IF(AND(Weekly[[#This Row],[KNC_P]]=Weekly[[#This Row],[Actual]],Weekly[[#This Row],[KNC_P]]=TRUE),AW250+Weekly[[#This Row],[BF H Odds]]-1,IF(AND(Weekly[[#This Row],[KNC_P]]=Weekly[[#This Row],[Actual]],Weekly[[#This Row],[KNC_P]]=FALSE),AW250+Weekly[[#This Row],[BF V Odds]]-1,AW250-1)))</f>
        <v>41.17</v>
      </c>
      <c r="AX251" s="37">
        <f>IF(AND(Weekly[[#This Row],[V Odds &lt;]]="",Weekly[[#This Row],[H Odds &lt;]]=""),AX250,IF(AND(Weekly[[#This Row],[V Odds &lt;]]&lt;&gt;"",Weekly[[#This Row],[FALSES]]&gt;0,Weekly[[#This Row],[Actual]]=FALSE),AX250+Weekly[[#This Row],[V Odds &lt;]]-1,IF(AND(Weekly[[#This Row],[H Odds &lt;]]&lt;&gt;"",Weekly[[#This Row],[TRUES]]&gt;0,Weekly[[#This Row],[Actual]]=TRUE),AX250+Weekly[[#This Row],[H Odds &lt;]]-1,IF(AND(Weekly[[#This Row],[V Odds &lt;]]&lt;&gt;"",Weekly[[#This Row],[FALSES]]=0),AX250,IF(AND(Weekly[[#This Row],[H Odds &lt;]]&lt;&gt;"",Weekly[[#This Row],[TRUES]]=0),AX250,AX250-1)))))</f>
        <v>86.399999999999991</v>
      </c>
      <c r="AY251" s="37">
        <f>IF(AND(Weekly[[#This Row],[V Odds &lt;]]="",Weekly[[#This Row],[H Odds &lt;]]=""),AY250,IF(AND(Weekly[[#This Row],[V Odds &lt;]]&lt;&gt;"",Weekly[[#This Row],[FALSES]]&gt;0,Weekly[[#This Row],[Actual]]=FALSE),AY250+((Weekly[[#This Row],[V Odds &lt;]]-1)*0.92),IF(AND(Weekly[[#This Row],[H Odds &lt;]]&lt;&gt;"",Weekly[[#This Row],[TRUES]]&gt;0,Weekly[[#This Row],[Actual]]=TRUE),AY250+((Weekly[[#This Row],[H Odds &lt;]]-1)*0.92),IF(AND(Weekly[[#This Row],[V Odds &lt;]]&lt;&gt;"",Weekly[[#This Row],[FALSES]]=0),AY250,IF(AND(Weekly[[#This Row],[H Odds &lt;]]&lt;&gt;"",Weekly[[#This Row],[TRUES]]=0),AY250,AY250-1)))))</f>
        <v>80.128000000000014</v>
      </c>
      <c r="AZ251" s="37">
        <f>IF(AND(Weekly[[#This Row],[V Odds &lt;]]="",Weekly[[#This Row],[H Odds &lt;]]=""),AZ250,IF(AND(Weekly[[#This Row],[V Odds &lt;]]&lt;&gt;"",Weekly[[#This Row],[Actual]]=FALSE),AZ250+Weekly[[#This Row],[V Odds &lt;]]-1,IF(AND(Weekly[[#This Row],[H Odds &lt;]]&lt;&gt;"",Weekly[[#This Row],[Actual]]=TRUE),AZ250+Weekly[[#This Row],[H Odds &lt;]]-1,AZ250-1)))</f>
        <v>85.77</v>
      </c>
      <c r="BA251" s="38">
        <f>IF(Weekly[[#This Row],[H Odds &lt;]]="",BA250,IF(AND(Weekly[[#This Row],[H Odds &lt;]]&lt;&gt;"",Weekly[[#This Row],[SVC_P]]=TRUE,Weekly[[#This Row],[Actual]]=TRUE),BA250+Weekly[[#This Row],[H Odds &lt;]]-1,IF(AND(Weekly[[#This Row],[H Odds &lt;]]&lt;&gt;"",Weekly[[#This Row],[SVC_P]]=TRUE,Weekly[[#This Row],[Actual]]=FALSE),BA250-1,BA250)))</f>
        <v>69.489999999999995</v>
      </c>
      <c r="BB251" s="38">
        <f>IF(Weekly[[#This Row],[H Odds &lt;]]="",BB250,IF(AND(Weekly[[#This Row],[H Odds &lt;]]&lt;&gt;"",Weekly[[#This Row],[ADBC_P]]=TRUE,Weekly[[#This Row],[Actual]]=TRUE),BB250+Weekly[[#This Row],[H Odds &lt;]]-1,IF(AND(Weekly[[#This Row],[H Odds &lt;]]&lt;&gt;"",Weekly[[#This Row],[ADBC_P]]=TRUE,Weekly[[#This Row],[Actual]]=FALSE),BB250-1,BB250)))</f>
        <v>46.559999999999995</v>
      </c>
      <c r="BC251" s="38">
        <f>IF(Weekly[[#This Row],[H Odds &lt;]]="",BC250,IF(AND(Weekly[[#This Row],[H Odds &lt;]]&lt;&gt;"",Weekly[[#This Row],[RFC_P]]=TRUE,Weekly[[#This Row],[Actual]]=TRUE),BC250+Weekly[[#This Row],[H Odds &lt;]]-1,IF(AND(Weekly[[#This Row],[H Odds &lt;]]&lt;&gt;"",Weekly[[#This Row],[RFC_P]]=TRUE,Weekly[[#This Row],[Actual]]=FALSE),BC250-1,BC250)))</f>
        <v>45.309999999999995</v>
      </c>
      <c r="BD251" s="38">
        <f>IF(Weekly[[#This Row],[H Odds &lt;]]="",BD250,IF(AND(Weekly[[#This Row],[H Odds &lt;]]&lt;&gt;"",Weekly[[#This Row],[GBC_P]]=TRUE,Weekly[[#This Row],[Actual]]=TRUE),BD250+Weekly[[#This Row],[H Odds &lt;]]-1,IF(AND(Weekly[[#This Row],[H Odds &lt;]]&lt;&gt;"",Weekly[[#This Row],[GBC_P]]=TRUE,Weekly[[#This Row],[Actual]]=FALSE),BD250-1,BD250)))</f>
        <v>50.96</v>
      </c>
      <c r="BE251" s="38">
        <f>IF(Weekly[[#This Row],[H Odds &lt;]]="",BE250,IF(AND(Weekly[[#This Row],[H Odds &lt;]]&lt;&gt;"",Weekly[[#This Row],[HGBC_P]]=TRUE,Weekly[[#This Row],[Actual]]=TRUE),BE250+Weekly[[#This Row],[H Odds &lt;]]-1,IF(AND(Weekly[[#This Row],[H Odds &lt;]]&lt;&gt;"",Weekly[[#This Row],[HGBC_P]]=TRUE,Weekly[[#This Row],[Actual]]=FALSE),BE250-1,BE250)))</f>
        <v>54.309999999999995</v>
      </c>
      <c r="BF251" s="38">
        <f>IF(Weekly[[#This Row],[H Odds &lt;]]="",BF250,IF(AND(Weekly[[#This Row],[H Odds &lt;]]&lt;&gt;"",Weekly[[#This Row],[XGB_P]]=TRUE,Weekly[[#This Row],[Actual]]=TRUE),BF250+Weekly[[#This Row],[H Odds &lt;]]-1,IF(AND(Weekly[[#This Row],[H Odds &lt;]]&lt;&gt;"",Weekly[[#This Row],[XGB_P]]=TRUE,Weekly[[#This Row],[Actual]]=FALSE),BF250-1,BF250)))</f>
        <v>57.480000000000004</v>
      </c>
      <c r="BG251" s="38">
        <f>IF(Weekly[[#This Row],[H Odds &lt;]]="",BG250,IF(AND(Weekly[[#This Row],[H Odds &lt;]]&lt;&gt;"",Weekly[[#This Row],[QDA_P]]=TRUE,Weekly[[#This Row],[Actual]]=TRUE),BG250+Weekly[[#This Row],[H Odds &lt;]]-1,IF(AND(Weekly[[#This Row],[H Odds &lt;]]&lt;&gt;"",Weekly[[#This Row],[QDA_P]]=TRUE,Weekly[[#This Row],[Actual]]=FALSE),BG250-1,BG250)))</f>
        <v>45.279999999999994</v>
      </c>
      <c r="BH251" s="38">
        <f>IF(Weekly[[#This Row],[H Odds &lt;]]="",BH250,IF(AND(Weekly[[#This Row],[H Odds &lt;]]&lt;&gt;"",Weekly[[#This Row],[KNC_P]]=TRUE,Weekly[[#This Row],[Actual]]=TRUE),BH250+Weekly[[#This Row],[H Odds &lt;]]-1,IF(AND(Weekly[[#This Row],[H Odds &lt;]]&lt;&gt;"",Weekly[[#This Row],[KNC_P]]=TRUE,Weekly[[#This Row],[Actual]]=FALSE),BH250-1,BH250)))</f>
        <v>43.599999999999994</v>
      </c>
      <c r="BI251" s="38">
        <f>IF(Weekly[[#This Row],[H Odds &lt;]]="",BI250,IF(AND(Weekly[[#This Row],[H Odds &lt;]]&lt;&gt;"",Weekly[[#This Row],[TRUES]]&gt;0,Weekly[[#This Row],[Actual]]=TRUE),BI250+Weekly[[#This Row],[H Odds &lt;]]-1,IF(AND(Weekly[[#This Row],[H Odds &lt;]]&lt;&gt;"",Weekly[[#This Row],[TRUES]]=0),BI250,BI250-1)))</f>
        <v>69.489999999999995</v>
      </c>
      <c r="BJ251" s="38">
        <f>IF(Weekly[[#This Row],[H Odds &lt;]]="",BJ250,IF(AND(Weekly[[#This Row],[H Odds &lt;]]&lt;&gt;"",Weekly[[#This Row],[Actual]]=TRUE),BJ250+Weekly[[#This Row],[H Odds &lt;]]-1,IF(AND(Weekly[[#This Row],[H Odds &lt;]]&lt;&gt;"",Weekly[[#This Row],[Actual]]=FALSE),BJ250-1,BJ250)))</f>
        <v>71.39</v>
      </c>
      <c r="BK251" s="58">
        <f>IF(AND(Weekly[[#This Row],[TRUES]]&gt;4,Weekly[[#This Row],[Actual]]=TRUE),BK250+Weekly[[#This Row],[BF H Odds]]-1,IF(AND(Weekly[[#This Row],[FALSES]]&gt;4,Weekly[[#This Row],[Actual]]=FALSE),BK250+Weekly[[#This Row],[BF V Odds]]-1,IF(AND(Weekly[[#This Row],[TRUES]]&gt;4,Weekly[[#This Row],[Actual]]=FALSE),BK250-1,IF(AND(Weekly[[#This Row],[FALSES]]&gt;4,Weekly[[#This Row],[Actual]]=TRUE),BK250-1,BK250))))</f>
        <v>27.310000000000024</v>
      </c>
      <c r="BL251" s="58">
        <f>IF(AND(Weekly[[#This Row],[TRUES]]&gt;5,Weekly[[#This Row],[Actual]]=TRUE),BL250+Weekly[[#This Row],[BF H Odds]]-1,IF(AND(Weekly[[#This Row],[FALSES]]&gt;5,Weekly[[#This Row],[Actual]]=FALSE),BL250+Weekly[[#This Row],[BF V Odds]]-1,IF(AND(Weekly[[#This Row],[TRUES]]&gt;5,Weekly[[#This Row],[Actual]]=FALSE),BL250-1,IF(AND(Weekly[[#This Row],[FALSES]]&gt;5,Weekly[[#This Row],[Actual]]=TRUE),BL250-1,BL250))))</f>
        <v>35.200000000000017</v>
      </c>
      <c r="BM251" s="58">
        <f>IF(AND(Weekly[[#This Row],[TRUES]]&gt;6,Weekly[[#This Row],[Actual]]=TRUE),BM250+Weekly[[#This Row],[BF H Odds]]-1,IF(AND(Weekly[[#This Row],[FALSES]]&gt;6,Weekly[[#This Row],[Actual]]=FALSE),BM250+Weekly[[#This Row],[BF V Odds]]-1,IF(AND(Weekly[[#This Row],[TRUES]]&gt;6,Weekly[[#This Row],[Actual]]=FALSE),BM250-1,IF(AND(Weekly[[#This Row],[FALSES]]&gt;6,Weekly[[#This Row],[Actual]]=TRUE),BM250-1,BM250))))</f>
        <v>45.600000000000009</v>
      </c>
    </row>
    <row r="252" spans="1:65" x14ac:dyDescent="0.25">
      <c r="A252" s="34"/>
      <c r="B252" s="10">
        <v>44274</v>
      </c>
      <c r="C252" s="33" t="s">
        <v>25</v>
      </c>
      <c r="D252" s="15" t="s">
        <v>30</v>
      </c>
      <c r="E252" t="b">
        <v>1</v>
      </c>
      <c r="F252" t="b">
        <v>1</v>
      </c>
      <c r="G252" t="b">
        <v>1</v>
      </c>
      <c r="H252" t="b">
        <v>0</v>
      </c>
      <c r="I252" t="b">
        <v>0</v>
      </c>
      <c r="J252" t="b">
        <v>0</v>
      </c>
      <c r="K252" t="b">
        <v>1</v>
      </c>
      <c r="L252" t="b">
        <v>1</v>
      </c>
      <c r="M252" t="s">
        <v>100</v>
      </c>
      <c r="N252">
        <v>5.62</v>
      </c>
      <c r="O252">
        <f>IF(Weekly[[#This Row],[H/V]]="H",Weekly[[#This Row],[BF H Odds]],IF(Weekly[[#This Row],[H/V]]="V",Weekly[[#This Row],[BF V Odds]],""))</f>
        <v>2.82</v>
      </c>
      <c r="P252" t="b">
        <v>0</v>
      </c>
      <c r="Q252" t="s">
        <v>76</v>
      </c>
      <c r="R252" s="35">
        <f>IFERROR(IF(Weekly[[#This Row],[Won Bet?]]="yes",R251+(Weekly[[#This Row],[BF Odds]]*Weekly[[#This Row],[BF Stake]])-Weekly[[#This Row],[BF Stake]],R251-Weekly[[#This Row],[BF Stake]]),R251)</f>
        <v>235.26599999999999</v>
      </c>
      <c r="S252" s="9">
        <f>IFERROR(IF(Weekly[[#This Row],[Won Bet?]]="yes",S251+(((Weekly[[#This Row],[BF Odds]]*Weekly[[#This Row],[BF Stake]])-Weekly[[#This Row],[BF Stake]])*0.95),S251-Weekly[[#This Row],[BF Stake]]),S251)</f>
        <v>225.22170000000003</v>
      </c>
      <c r="T252" s="13">
        <v>1.52</v>
      </c>
      <c r="U252" s="13">
        <v>2.82</v>
      </c>
      <c r="V252" s="24">
        <f>IF(Weekly[[#This Row],[Actual]]="","",IF(AND(Weekly[[#This Row],[SVC_P]]=Weekly[[#This Row],[Actual]],Weekly[[#This Row],[SVC_P]]=TRUE),V251+Weekly[[#This Row],[BF H Odds]]-1,IF(AND(Weekly[[#This Row],[SVC_P]]=Weekly[[#This Row],[Actual]],Weekly[[#This Row],[SVC_P]]=FALSE),V251+Weekly[[#This Row],[BF V Odds]]-1,V251-1)))</f>
        <v>66.950000000000017</v>
      </c>
      <c r="W252" s="24">
        <f>IF(Weekly[[#This Row],[Actual]]="","",IF(AND(Weekly[[#This Row],[SVC_P]]=FALSE,Weekly[[#This Row],[Actual]]=TRUE),W251+Weekly[[#This Row],[BF H Odds]]-1,IF(AND(Weekly[[#This Row],[SVC_P]]=TRUE,Weekly[[#This Row],[Actual]]=FALSE,),W251+Weekly[[#This Row],[BF V Odds]]-1,W251-1)))</f>
        <v>-193.54</v>
      </c>
      <c r="X252" s="24">
        <f>IF(Weekly[[#This Row],[Actual]]="","",IF(AND(Weekly[[#This Row],[ADBC_P]]=Weekly[[#This Row],[Actual]],Weekly[[#This Row],[ADBC_P]]=TRUE),X251+Weekly[[#This Row],[BF H Odds]]-1,IF(AND(Weekly[[#This Row],[ADBC_P]]=Weekly[[#This Row],[Actual]],Weekly[[#This Row],[ADBC_P]]=FALSE),X251+Weekly[[#This Row],[BF V Odds]]-1,X251-1)))</f>
        <v>33.490000000000016</v>
      </c>
      <c r="Y252" s="24">
        <f>IF(Weekly[[#This Row],[Actual]]="","",IF(AND(Weekly[[#This Row],[ADBC_P]]=FALSE,Weekly[[#This Row],[Actual]]=TRUE),Y251+Weekly[[#This Row],[BF H Odds]]-1,IF(AND(Weekly[[#This Row],[ADBC_P]]=TRUE,Weekly[[#This Row],[Actual]]=FALSE),Y251+Weekly[[#This Row],[BF V Odds]]-1,Y251-1)))</f>
        <v>53.329999999999991</v>
      </c>
      <c r="Z252" s="24">
        <f>IF(Weekly[[#This Row],[Actual]]="","",IF(AND(Weekly[[#This Row],[RFC_P]]=Weekly[[#This Row],[Actual]],Weekly[[#This Row],[RFC_P]]=TRUE),Z251+Weekly[[#This Row],[BF H Odds]]-1,IF(AND(Weekly[[#This Row],[RFC_P]]=Weekly[[#This Row],[Actual]],Weekly[[#This Row],[RFC_P]]=FALSE),Z251+Weekly[[#This Row],[BF V Odds]]-1,Z251-1)))</f>
        <v>21.940000000000037</v>
      </c>
      <c r="AA252" s="24">
        <f>IF(Weekly[[#This Row],[Actual]]="","",IF(AND(Weekly[[#This Row],[RFC_P]]=FALSE,Weekly[[#This Row],[Actual]]=TRUE),AA251+Weekly[[#This Row],[BF H Odds]]-1,IF(AND(Weekly[[#This Row],[RFC_P]]=TRUE,Weekly[[#This Row],[Actual]]=FALSE),AA251+Weekly[[#This Row],[BF V Odds]]-1,AA251-1)))</f>
        <v>64.879999999999981</v>
      </c>
      <c r="AB252" s="24">
        <f>IF(Weekly[[#This Row],[Actual]]="","",IF(AND(Weekly[[#This Row],[GBC_P]]=Weekly[[#This Row],[Actual]],Weekly[[#This Row],[GBC_P]]=TRUE),AB251+Weekly[[#This Row],[BF H Odds]]-1,IF(AND(Weekly[[#This Row],[GBC_P]]=Weekly[[#This Row],[Actual]],Weekly[[#This Row],[GBC_P]]=FALSE),AB251+Weekly[[#This Row],[BF V Odds]]-1,AB251-1)))</f>
        <v>31.970000000000006</v>
      </c>
      <c r="AC252" s="24">
        <f>IF(Weekly[[#This Row],[Actual]]="","",IF(AND(Weekly[[#This Row],[GBC_P]]=FALSE,Weekly[[#This Row],[Actual]]=TRUE),AC251+Weekly[[#This Row],[BF H Odds]]-1,IF(AND(Weekly[[#This Row],[GBC_P]]=TRUE,Weekly[[#This Row],[Actual]]=FALSE),AC251+Weekly[[#This Row],[BF V Odds]]-1,AC251-1)))</f>
        <v>54.849999999999987</v>
      </c>
      <c r="AD252" s="24">
        <f>IF(Weekly[[#This Row],[Actual]]="","",IF(AND(Weekly[[#This Row],[HGBC_P]]=Weekly[[#This Row],[Actual]],Weekly[[#This Row],[HGBC_P]]=TRUE),AD251+Weekly[[#This Row],[BF H Odds]]-1,IF(AND(Weekly[[#This Row],[HGBC_P]]=Weekly[[#This Row],[Actual]],Weekly[[#This Row],[HGBC_P]]=FALSE),AD251+Weekly[[#This Row],[BF V Odds]]-1,AD251-1)))</f>
        <v>26.860000000000039</v>
      </c>
      <c r="AE252" s="24">
        <f>IF(Weekly[[#This Row],[Actual]]="","",IF(AND(Weekly[[#This Row],[HGBC_P]]=FALSE,Weekly[[#This Row],[Actual]]=TRUE),AE251+Weekly[[#This Row],[BF H Odds]]-1,IF(AND(Weekly[[#This Row],[HGBC_P]]=TRUE,Weekly[[#This Row],[Actual]]=FALSE),AE251+Weekly[[#This Row],[BF V Odds]]-1,AE251-1)))</f>
        <v>59.959999999999987</v>
      </c>
      <c r="AF252" s="24">
        <f>IF(Weekly[[#This Row],[Actual]]="","",IF(AND(Weekly[[#This Row],[XGB_P]]=Weekly[[#This Row],[Actual]],Weekly[[#This Row],[XGB_P]]=TRUE),AF251+Weekly[[#This Row],[BF H Odds]]-1,IF(AND(Weekly[[#This Row],[XGB_P]]=Weekly[[#This Row],[Actual]],Weekly[[#This Row],[XGB_P]]=FALSE),AF251+Weekly[[#This Row],[BF V Odds]]-1,AF251-1)))</f>
        <v>49.760000000000019</v>
      </c>
      <c r="AG252" s="24">
        <f>IF(Weekly[[#This Row],[Actual]]="","",IF(AND(Weekly[[#This Row],[XGB_P]]=FALSE,Weekly[[#This Row],[Actual]]=TRUE),AG251+Weekly[[#This Row],[BF H Odds]]-1,IF(AND(Weekly[[#This Row],[XGB_P]]=TRUE,Weekly[[#This Row],[Actual]]=FALSE),AG251+Weekly[[#This Row],[BF V Odds]]-1,AG251-1)))</f>
        <v>37.059999999999988</v>
      </c>
      <c r="AH252" s="24">
        <f>IF(Weekly[[#This Row],[Actual]]="","",IF(AND(Weekly[[#This Row],[QDA_P]]=Weekly[[#This Row],[Actual]],Weekly[[#This Row],[QDA_P]]=TRUE),AH251+Weekly[[#This Row],[BF H Odds]]-1,IF(AND(Weekly[[#This Row],[QDA_P]]=Weekly[[#This Row],[Actual]],Weekly[[#This Row],[QDA_P]]=FALSE),AH251+Weekly[[#This Row],[BF V Odds]]-1,AH251-1)))</f>
        <v>16.29000000000001</v>
      </c>
      <c r="AI252" s="24">
        <f>IF(Weekly[[#This Row],[Actual]]="","",IF(AND(Weekly[[#This Row],[QDA_P]]=FALSE,Weekly[[#This Row],[Actual]]=TRUE),AI251+Weekly[[#This Row],[BF H Odds]]-1,IF(AND(Weekly[[#This Row],[QDA_P]]=TRUE,Weekly[[#This Row],[Actual]]=FALSE),AI251+Weekly[[#This Row],[BF V Odds]]-1,AI251-1)))</f>
        <v>70.53</v>
      </c>
      <c r="AJ252" s="24">
        <f>IF(Weekly[[#This Row],[Actual]]="","",IF(AND(Weekly[[#This Row],[KNC_P]]=FALSE,Weekly[[#This Row],[Actual]]=TRUE),AJ251+Weekly[[#This Row],[BF H Odds]]-1,IF(AND(Weekly[[#This Row],[KNC_P]]=TRUE,Weekly[[#This Row],[Actual]]=FALSE),AJ251+Weekly[[#This Row],[BF V Odds]]-1,AJ251-1)))</f>
        <v>56.769999999999989</v>
      </c>
      <c r="AK252" s="24">
        <f>IF(Weekly[[#This Row],[Actual]]="","",IF(AND(Weekly[[#This Row],[KNC_P]]=FALSE,Weekly[[#This Row],[Actual]]=TRUE),AK251+Weekly[[#This Row],[BF H Odds]]-1,IF(AND(Weekly[[#This Row],[KNC_P]]=TRUE,Weekly[[#This Row],[Actual]]=FALSE),AK251+Weekly[[#This Row],[BF V Odds]]-1,AK251-1)))</f>
        <v>55.669999999999973</v>
      </c>
      <c r="AL252" s="30">
        <f>IF(Weekly[[#This Row],[Actual]]="","",COUNTIF(Weekly[[#This Row],[SVC_P]:[QDA_P]],TRUE))</f>
        <v>4</v>
      </c>
      <c r="AM252" s="30">
        <f>IF(Weekly[[#This Row],[Actual]]="","",COUNTIF(Weekly[[#This Row],[SVC_P]:[QDA_P]],FALSE))</f>
        <v>3</v>
      </c>
      <c r="AN252" s="36" t="str">
        <f>IF(AND(Weekly[[#This Row],[BF V Odds]]&gt;$BO$6,Weekly[[#This Row],[BF V Odds]] &lt; $BO$7),Weekly[[#This Row],[BF V Odds]],"")</f>
        <v/>
      </c>
      <c r="AO252" s="36" t="str">
        <f>IF(AND(Weekly[[#This Row],[BF H Odds]]&gt;$BO$6, Weekly[[#This Row],[BF H Odds]] &lt; $BO$7),Weekly[[#This Row],[BF H Odds]],"")</f>
        <v/>
      </c>
      <c r="AP252" s="37">
        <f>IF(AND(Weekly[[#This Row],[V Odds &lt;]]="",Weekly[[#This Row],[H Odds &lt;]]=""),AP251,IF(AND(Weekly[[#This Row],[H Odds &lt;]]&lt;&gt;"",Weekly[[#This Row],[SVC_P]]=TRUE,Weekly[[#This Row],[Actual]]=TRUE),AP251+Weekly[[#This Row],[H Odds &lt;]]-1,IF(AND(Weekly[[#This Row],[V Odds &lt;]]&lt;&gt;"",Weekly[[#This Row],[SVC_P]]=FALSE,Weekly[[#This Row],[Actual]]=FALSE),AP251+Weekly[[#This Row],[V Odds &lt;]]-1,IF(AND(Weekly[[#This Row],[V Odds &lt;]]&lt;&gt;"",Weekly[[#This Row],[SVC_P]]=FALSE,Weekly[[#This Row],[Actual]]=TRUE),AP251-1,IF(AND(Weekly[[#This Row],[H Odds &lt;]]&lt;&gt;"",Weekly[[#This Row],[SVC_P]]=TRUE,Weekly[[#This Row],[Actual]]=FALSE),AP251-1,AP251)))))</f>
        <v>74.530000000000015</v>
      </c>
      <c r="AQ252" s="37">
        <f>IF(AND(Weekly[[#This Row],[V Odds &lt;]]="",Weekly[[#This Row],[H Odds &lt;]]=""),AQ251,IF(AND(Weekly[[#This Row],[H Odds &lt;]]&lt;&gt;"",Weekly[[#This Row],[ADBC_P]]=TRUE,Weekly[[#This Row],[Actual]]=TRUE),AQ251+Weekly[[#This Row],[H Odds &lt;]]-1,IF(AND(Weekly[[#This Row],[V Odds &lt;]]&lt;&gt;"",Weekly[[#This Row],[ADBC_P]]=FALSE,Weekly[[#This Row],[Actual]]=FALSE),AQ251+Weekly[[#This Row],[V Odds &lt;]]-1,IF(AND(Weekly[[#This Row],[V Odds &lt;]]&lt;&gt;"",Weekly[[#This Row],[ADBC_P]]=FALSE,Weekly[[#This Row],[Actual]]=TRUE),AQ251-1,IF(AND(Weekly[[#This Row],[H Odds &lt;]]&lt;&gt;"",Weekly[[#This Row],[ADBC_P]]=TRUE,Weekly[[#This Row],[Actual]]=FALSE),AQ251-1,AQ251)))))</f>
        <v>52.879999999999995</v>
      </c>
      <c r="AR252" s="37">
        <f>IF(AND(Weekly[[#This Row],[V Odds &lt;]]="",Weekly[[#This Row],[H Odds &lt;]]=""),AR251,IF(AND(Weekly[[#This Row],[H Odds &lt;]]&lt;&gt;"",Weekly[[#This Row],[RFC_P]]=TRUE,Weekly[[#This Row],[Actual]]=TRUE),AR251+Weekly[[#This Row],[H Odds &lt;]]-1,IF(AND(Weekly[[#This Row],[V Odds &lt;]]&lt;&gt;"",Weekly[[#This Row],[RFC_P]]=FALSE,Weekly[[#This Row],[Actual]]=FALSE),AR251+Weekly[[#This Row],[V Odds &lt;]]-1,IF(AND(Weekly[[#This Row],[V Odds &lt;]]&lt;&gt;"",Weekly[[#This Row],[RFC_P]]=FALSE,Weekly[[#This Row],[Actual]]=TRUE),AR251-1,IF(AND(Weekly[[#This Row],[H Odds &lt;]]&lt;&gt;"",Weekly[[#This Row],[RFC_P]]=TRUE,Weekly[[#This Row],[Actual]]=FALSE),AR251-1,AR251)))))</f>
        <v>50.94</v>
      </c>
      <c r="AS252" s="37">
        <f>IF(AND(Weekly[[#This Row],[V Odds &lt;]]="",Weekly[[#This Row],[H Odds &lt;]]=""),AS251,IF(AND(Weekly[[#This Row],[H Odds &lt;]]&lt;&gt;"",Weekly[[#This Row],[GBC_P]]=TRUE,Weekly[[#This Row],[Actual]]=TRUE),AS251+Weekly[[#This Row],[H Odds &lt;]]-1,IF(AND(Weekly[[#This Row],[V Odds &lt;]]&lt;&gt;"",Weekly[[#This Row],[GBC_P]]=FALSE,Weekly[[#This Row],[Actual]]=FALSE),AS251+Weekly[[#This Row],[V Odds &lt;]]-1,IF(AND(Weekly[[#This Row],[V Odds &lt;]]&lt;&gt;"",Weekly[[#This Row],[GBC_P]]=FALSE,Weekly[[#This Row],[Actual]]=TRUE),AS251-1,IF(AND(Weekly[[#This Row],[H Odds &lt;]]&lt;&gt;"",Weekly[[#This Row],[GBC_P]]=TRUE,Weekly[[#This Row],[Actual]]=FALSE),AS251-1,AS251)))))</f>
        <v>52.28</v>
      </c>
      <c r="AT252" s="37">
        <f>IF(AND(Weekly[[#This Row],[V Odds &lt;]]="",Weekly[[#This Row],[H Odds &lt;]]=""),AT251,IF(AND(Weekly[[#This Row],[H Odds &lt;]]&lt;&gt;"",Weekly[[#This Row],[HGBC_P]]=TRUE,Weekly[[#This Row],[Actual]]=TRUE),AT251+Weekly[[#This Row],[H Odds &lt;]]-1,IF(AND(Weekly[[#This Row],[V Odds &lt;]]&lt;&gt;"",Weekly[[#This Row],[HGBC_P]]=FALSE,Weekly[[#This Row],[Actual]]=FALSE),AT251+Weekly[[#This Row],[V Odds &lt;]]-1,IF(AND(Weekly[[#This Row],[V Odds &lt;]]&lt;&gt;"",Weekly[[#This Row],[HGBC_P]]=FALSE,Weekly[[#This Row],[Actual]]=TRUE),AT251-1,IF(AND(Weekly[[#This Row],[H Odds &lt;]]&lt;&gt;"",Weekly[[#This Row],[HGBC_P]]=TRUE,Weekly[[#This Row],[Actual]]=FALSE),AT251-1,AT251)))))</f>
        <v>52.91</v>
      </c>
      <c r="AU252" s="37">
        <f>IF(AND(Weekly[[#This Row],[V Odds &lt;]]="",Weekly[[#This Row],[H Odds &lt;]]=""),AU251,IF(AND(Weekly[[#This Row],[H Odds &lt;]]&lt;&gt;"",Weekly[[#This Row],[XGB_P]]=TRUE,Weekly[[#This Row],[Actual]]=TRUE),AU251+Weekly[[#This Row],[H Odds &lt;]]-1,IF(AND(Weekly[[#This Row],[V Odds &lt;]]&lt;&gt;"",Weekly[[#This Row],[XGB_P]]=FALSE,Weekly[[#This Row],[Actual]]=FALSE),AU251+Weekly[[#This Row],[V Odds &lt;]]-1,IF(AND(Weekly[[#This Row],[V Odds &lt;]]&lt;&gt;"",Weekly[[#This Row],[XGB_P]]=FALSE,Weekly[[#This Row],[Actual]]=TRUE),AU251-1,IF(AND(Weekly[[#This Row],[H Odds &lt;]]&lt;&gt;"",Weekly[[#This Row],[XGB_P]]=TRUE,Weekly[[#This Row],[Actual]]=FALSE),AU251-1,AU251)))))</f>
        <v>62.010000000000005</v>
      </c>
      <c r="AV252" s="37">
        <f>IF(AND(Weekly[[#This Row],[V Odds &lt;]]="",Weekly[[#This Row],[H Odds &lt;]]=""),AV251,IF(AND(Weekly[[#This Row],[H Odds &lt;]]&lt;&gt;"",Weekly[[#This Row],[QDA_P]]=TRUE,Weekly[[#This Row],[Actual]]=TRUE),AV251+Weekly[[#This Row],[H Odds &lt;]]-1,IF(AND(Weekly[[#This Row],[V Odds &lt;]]&lt;&gt;"",Weekly[[#This Row],[QDA_P]]=FALSE,Weekly[[#This Row],[Actual]]=FALSE),AV251+Weekly[[#This Row],[V Odds &lt;]]-1,IF(AND(Weekly[[#This Row],[V Odds &lt;]]&lt;&gt;"",Weekly[[#This Row],[QDA_P]]=FALSE,Weekly[[#This Row],[Actual]]=TRUE),AV251-1,IF(AND(Weekly[[#This Row],[H Odds &lt;]]&lt;&gt;"",Weekly[[#This Row],[QDA_P]]=TRUE,Weekly[[#This Row],[Actual]]=FALSE),AV251-1,AV251)))))</f>
        <v>56.049999999999983</v>
      </c>
      <c r="AW252" s="37">
        <f>IF(AND(Weekly[[#This Row],[H Odds &lt;]]="",Weekly[[#This Row],[V Odds &lt;]]=""),AW251,IF(AND(Weekly[[#This Row],[KNC_P]]=Weekly[[#This Row],[Actual]],Weekly[[#This Row],[KNC_P]]=TRUE),AW251+Weekly[[#This Row],[BF H Odds]]-1,IF(AND(Weekly[[#This Row],[KNC_P]]=Weekly[[#This Row],[Actual]],Weekly[[#This Row],[KNC_P]]=FALSE),AW251+Weekly[[#This Row],[BF V Odds]]-1,AW251-1)))</f>
        <v>41.17</v>
      </c>
      <c r="AX252" s="37">
        <f>IF(AND(Weekly[[#This Row],[V Odds &lt;]]="",Weekly[[#This Row],[H Odds &lt;]]=""),AX251,IF(AND(Weekly[[#This Row],[V Odds &lt;]]&lt;&gt;"",Weekly[[#This Row],[FALSES]]&gt;0,Weekly[[#This Row],[Actual]]=FALSE),AX251+Weekly[[#This Row],[V Odds &lt;]]-1,IF(AND(Weekly[[#This Row],[H Odds &lt;]]&lt;&gt;"",Weekly[[#This Row],[TRUES]]&gt;0,Weekly[[#This Row],[Actual]]=TRUE),AX251+Weekly[[#This Row],[H Odds &lt;]]-1,IF(AND(Weekly[[#This Row],[V Odds &lt;]]&lt;&gt;"",Weekly[[#This Row],[FALSES]]=0),AX251,IF(AND(Weekly[[#This Row],[H Odds &lt;]]&lt;&gt;"",Weekly[[#This Row],[TRUES]]=0),AX251,AX251-1)))))</f>
        <v>86.399999999999991</v>
      </c>
      <c r="AY252" s="37">
        <f>IF(AND(Weekly[[#This Row],[V Odds &lt;]]="",Weekly[[#This Row],[H Odds &lt;]]=""),AY251,IF(AND(Weekly[[#This Row],[V Odds &lt;]]&lt;&gt;"",Weekly[[#This Row],[FALSES]]&gt;0,Weekly[[#This Row],[Actual]]=FALSE),AY251+((Weekly[[#This Row],[V Odds &lt;]]-1)*0.92),IF(AND(Weekly[[#This Row],[H Odds &lt;]]&lt;&gt;"",Weekly[[#This Row],[TRUES]]&gt;0,Weekly[[#This Row],[Actual]]=TRUE),AY251+((Weekly[[#This Row],[H Odds &lt;]]-1)*0.92),IF(AND(Weekly[[#This Row],[V Odds &lt;]]&lt;&gt;"",Weekly[[#This Row],[FALSES]]=0),AY251,IF(AND(Weekly[[#This Row],[H Odds &lt;]]&lt;&gt;"",Weekly[[#This Row],[TRUES]]=0),AY251,AY251-1)))))</f>
        <v>80.128000000000014</v>
      </c>
      <c r="AZ252" s="37">
        <f>IF(AND(Weekly[[#This Row],[V Odds &lt;]]="",Weekly[[#This Row],[H Odds &lt;]]=""),AZ251,IF(AND(Weekly[[#This Row],[V Odds &lt;]]&lt;&gt;"",Weekly[[#This Row],[Actual]]=FALSE),AZ251+Weekly[[#This Row],[V Odds &lt;]]-1,IF(AND(Weekly[[#This Row],[H Odds &lt;]]&lt;&gt;"",Weekly[[#This Row],[Actual]]=TRUE),AZ251+Weekly[[#This Row],[H Odds &lt;]]-1,AZ251-1)))</f>
        <v>85.77</v>
      </c>
      <c r="BA252" s="38">
        <f>IF(Weekly[[#This Row],[H Odds &lt;]]="",BA251,IF(AND(Weekly[[#This Row],[H Odds &lt;]]&lt;&gt;"",Weekly[[#This Row],[SVC_P]]=TRUE,Weekly[[#This Row],[Actual]]=TRUE),BA251+Weekly[[#This Row],[H Odds &lt;]]-1,IF(AND(Weekly[[#This Row],[H Odds &lt;]]&lt;&gt;"",Weekly[[#This Row],[SVC_P]]=TRUE,Weekly[[#This Row],[Actual]]=FALSE),BA251-1,BA251)))</f>
        <v>69.489999999999995</v>
      </c>
      <c r="BB252" s="38">
        <f>IF(Weekly[[#This Row],[H Odds &lt;]]="",BB251,IF(AND(Weekly[[#This Row],[H Odds &lt;]]&lt;&gt;"",Weekly[[#This Row],[ADBC_P]]=TRUE,Weekly[[#This Row],[Actual]]=TRUE),BB251+Weekly[[#This Row],[H Odds &lt;]]-1,IF(AND(Weekly[[#This Row],[H Odds &lt;]]&lt;&gt;"",Weekly[[#This Row],[ADBC_P]]=TRUE,Weekly[[#This Row],[Actual]]=FALSE),BB251-1,BB251)))</f>
        <v>46.559999999999995</v>
      </c>
      <c r="BC252" s="38">
        <f>IF(Weekly[[#This Row],[H Odds &lt;]]="",BC251,IF(AND(Weekly[[#This Row],[H Odds &lt;]]&lt;&gt;"",Weekly[[#This Row],[RFC_P]]=TRUE,Weekly[[#This Row],[Actual]]=TRUE),BC251+Weekly[[#This Row],[H Odds &lt;]]-1,IF(AND(Weekly[[#This Row],[H Odds &lt;]]&lt;&gt;"",Weekly[[#This Row],[RFC_P]]=TRUE,Weekly[[#This Row],[Actual]]=FALSE),BC251-1,BC251)))</f>
        <v>45.309999999999995</v>
      </c>
      <c r="BD252" s="38">
        <f>IF(Weekly[[#This Row],[H Odds &lt;]]="",BD251,IF(AND(Weekly[[#This Row],[H Odds &lt;]]&lt;&gt;"",Weekly[[#This Row],[GBC_P]]=TRUE,Weekly[[#This Row],[Actual]]=TRUE),BD251+Weekly[[#This Row],[H Odds &lt;]]-1,IF(AND(Weekly[[#This Row],[H Odds &lt;]]&lt;&gt;"",Weekly[[#This Row],[GBC_P]]=TRUE,Weekly[[#This Row],[Actual]]=FALSE),BD251-1,BD251)))</f>
        <v>50.96</v>
      </c>
      <c r="BE252" s="38">
        <f>IF(Weekly[[#This Row],[H Odds &lt;]]="",BE251,IF(AND(Weekly[[#This Row],[H Odds &lt;]]&lt;&gt;"",Weekly[[#This Row],[HGBC_P]]=TRUE,Weekly[[#This Row],[Actual]]=TRUE),BE251+Weekly[[#This Row],[H Odds &lt;]]-1,IF(AND(Weekly[[#This Row],[H Odds &lt;]]&lt;&gt;"",Weekly[[#This Row],[HGBC_P]]=TRUE,Weekly[[#This Row],[Actual]]=FALSE),BE251-1,BE251)))</f>
        <v>54.309999999999995</v>
      </c>
      <c r="BF252" s="38">
        <f>IF(Weekly[[#This Row],[H Odds &lt;]]="",BF251,IF(AND(Weekly[[#This Row],[H Odds &lt;]]&lt;&gt;"",Weekly[[#This Row],[XGB_P]]=TRUE,Weekly[[#This Row],[Actual]]=TRUE),BF251+Weekly[[#This Row],[H Odds &lt;]]-1,IF(AND(Weekly[[#This Row],[H Odds &lt;]]&lt;&gt;"",Weekly[[#This Row],[XGB_P]]=TRUE,Weekly[[#This Row],[Actual]]=FALSE),BF251-1,BF251)))</f>
        <v>57.480000000000004</v>
      </c>
      <c r="BG252" s="38">
        <f>IF(Weekly[[#This Row],[H Odds &lt;]]="",BG251,IF(AND(Weekly[[#This Row],[H Odds &lt;]]&lt;&gt;"",Weekly[[#This Row],[QDA_P]]=TRUE,Weekly[[#This Row],[Actual]]=TRUE),BG251+Weekly[[#This Row],[H Odds &lt;]]-1,IF(AND(Weekly[[#This Row],[H Odds &lt;]]&lt;&gt;"",Weekly[[#This Row],[QDA_P]]=TRUE,Weekly[[#This Row],[Actual]]=FALSE),BG251-1,BG251)))</f>
        <v>45.279999999999994</v>
      </c>
      <c r="BH252" s="38">
        <f>IF(Weekly[[#This Row],[H Odds &lt;]]="",BH251,IF(AND(Weekly[[#This Row],[H Odds &lt;]]&lt;&gt;"",Weekly[[#This Row],[KNC_P]]=TRUE,Weekly[[#This Row],[Actual]]=TRUE),BH251+Weekly[[#This Row],[H Odds &lt;]]-1,IF(AND(Weekly[[#This Row],[H Odds &lt;]]&lt;&gt;"",Weekly[[#This Row],[KNC_P]]=TRUE,Weekly[[#This Row],[Actual]]=FALSE),BH251-1,BH251)))</f>
        <v>43.599999999999994</v>
      </c>
      <c r="BI252" s="38">
        <f>IF(Weekly[[#This Row],[H Odds &lt;]]="",BI251,IF(AND(Weekly[[#This Row],[H Odds &lt;]]&lt;&gt;"",Weekly[[#This Row],[TRUES]]&gt;0,Weekly[[#This Row],[Actual]]=TRUE),BI251+Weekly[[#This Row],[H Odds &lt;]]-1,IF(AND(Weekly[[#This Row],[H Odds &lt;]]&lt;&gt;"",Weekly[[#This Row],[TRUES]]=0),BI251,BI251-1)))</f>
        <v>69.489999999999995</v>
      </c>
      <c r="BJ252" s="38">
        <f>IF(Weekly[[#This Row],[H Odds &lt;]]="",BJ251,IF(AND(Weekly[[#This Row],[H Odds &lt;]]&lt;&gt;"",Weekly[[#This Row],[Actual]]=TRUE),BJ251+Weekly[[#This Row],[H Odds &lt;]]-1,IF(AND(Weekly[[#This Row],[H Odds &lt;]]&lt;&gt;"",Weekly[[#This Row],[Actual]]=FALSE),BJ251-1,BJ251)))</f>
        <v>71.39</v>
      </c>
      <c r="BK252" s="58">
        <f>IF(AND(Weekly[[#This Row],[TRUES]]&gt;4,Weekly[[#This Row],[Actual]]=TRUE),BK251+Weekly[[#This Row],[BF H Odds]]-1,IF(AND(Weekly[[#This Row],[FALSES]]&gt;4,Weekly[[#This Row],[Actual]]=FALSE),BK251+Weekly[[#This Row],[BF V Odds]]-1,IF(AND(Weekly[[#This Row],[TRUES]]&gt;4,Weekly[[#This Row],[Actual]]=FALSE),BK251-1,IF(AND(Weekly[[#This Row],[FALSES]]&gt;4,Weekly[[#This Row],[Actual]]=TRUE),BK251-1,BK251))))</f>
        <v>27.310000000000024</v>
      </c>
      <c r="BL252" s="58">
        <f>IF(AND(Weekly[[#This Row],[TRUES]]&gt;5,Weekly[[#This Row],[Actual]]=TRUE),BL251+Weekly[[#This Row],[BF H Odds]]-1,IF(AND(Weekly[[#This Row],[FALSES]]&gt;5,Weekly[[#This Row],[Actual]]=FALSE),BL251+Weekly[[#This Row],[BF V Odds]]-1,IF(AND(Weekly[[#This Row],[TRUES]]&gt;5,Weekly[[#This Row],[Actual]]=FALSE),BL251-1,IF(AND(Weekly[[#This Row],[FALSES]]&gt;5,Weekly[[#This Row],[Actual]]=TRUE),BL251-1,BL251))))</f>
        <v>35.200000000000017</v>
      </c>
      <c r="BM252" s="58">
        <f>IF(AND(Weekly[[#This Row],[TRUES]]&gt;6,Weekly[[#This Row],[Actual]]=TRUE),BM251+Weekly[[#This Row],[BF H Odds]]-1,IF(AND(Weekly[[#This Row],[FALSES]]&gt;6,Weekly[[#This Row],[Actual]]=FALSE),BM251+Weekly[[#This Row],[BF V Odds]]-1,IF(AND(Weekly[[#This Row],[TRUES]]&gt;6,Weekly[[#This Row],[Actual]]=FALSE),BM251-1,IF(AND(Weekly[[#This Row],[FALSES]]&gt;6,Weekly[[#This Row],[Actual]]=TRUE),BM251-1,BM251))))</f>
        <v>45.600000000000009</v>
      </c>
    </row>
    <row r="253" spans="1:65" x14ac:dyDescent="0.25">
      <c r="A253" s="34"/>
      <c r="B253" s="10">
        <v>44274</v>
      </c>
      <c r="C253" s="33" t="s">
        <v>35</v>
      </c>
      <c r="D253" s="15" t="s">
        <v>17</v>
      </c>
      <c r="E253" t="b">
        <v>1</v>
      </c>
      <c r="F253" t="b">
        <v>1</v>
      </c>
      <c r="G253" t="b">
        <v>1</v>
      </c>
      <c r="H253" t="b">
        <v>1</v>
      </c>
      <c r="I253" t="b">
        <v>1</v>
      </c>
      <c r="J253" t="b">
        <v>1</v>
      </c>
      <c r="K253" t="b">
        <v>1</v>
      </c>
      <c r="L253" t="b">
        <v>1</v>
      </c>
      <c r="O253" t="str">
        <f>IF(Weekly[[#This Row],[H/V]]="H",Weekly[[#This Row],[BF H Odds]],IF(Weekly[[#This Row],[H/V]]="V",Weekly[[#This Row],[BF V Odds]],""))</f>
        <v/>
      </c>
      <c r="P253" t="b">
        <v>1</v>
      </c>
      <c r="R253" s="35">
        <f>IFERROR(IF(Weekly[[#This Row],[Won Bet?]]="yes",R252+(Weekly[[#This Row],[BF Odds]]*Weekly[[#This Row],[BF Stake]])-Weekly[[#This Row],[BF Stake]],R252-Weekly[[#This Row],[BF Stake]]),R252)</f>
        <v>235.26599999999999</v>
      </c>
      <c r="S253" s="9">
        <f>IFERROR(IF(Weekly[[#This Row],[Won Bet?]]="yes",S252+(((Weekly[[#This Row],[BF Odds]]*Weekly[[#This Row],[BF Stake]])-Weekly[[#This Row],[BF Stake]])*0.95),S252-Weekly[[#This Row],[BF Stake]]),S252)</f>
        <v>225.22170000000003</v>
      </c>
      <c r="T253" s="13">
        <v>3.7</v>
      </c>
      <c r="U253" s="13">
        <v>1.36</v>
      </c>
      <c r="V253" s="24">
        <f>IF(Weekly[[#This Row],[Actual]]="","",IF(AND(Weekly[[#This Row],[SVC_P]]=Weekly[[#This Row],[Actual]],Weekly[[#This Row],[SVC_P]]=TRUE),V252+Weekly[[#This Row],[BF H Odds]]-1,IF(AND(Weekly[[#This Row],[SVC_P]]=Weekly[[#This Row],[Actual]],Weekly[[#This Row],[SVC_P]]=FALSE),V252+Weekly[[#This Row],[BF V Odds]]-1,V252-1)))</f>
        <v>67.310000000000016</v>
      </c>
      <c r="W253" s="24">
        <f>IF(Weekly[[#This Row],[Actual]]="","",IF(AND(Weekly[[#This Row],[SVC_P]]=FALSE,Weekly[[#This Row],[Actual]]=TRUE),W252+Weekly[[#This Row],[BF H Odds]]-1,IF(AND(Weekly[[#This Row],[SVC_P]]=TRUE,Weekly[[#This Row],[Actual]]=FALSE,),W252+Weekly[[#This Row],[BF V Odds]]-1,W252-1)))</f>
        <v>-194.54</v>
      </c>
      <c r="X253" s="24">
        <f>IF(Weekly[[#This Row],[Actual]]="","",IF(AND(Weekly[[#This Row],[ADBC_P]]=Weekly[[#This Row],[Actual]],Weekly[[#This Row],[ADBC_P]]=TRUE),X252+Weekly[[#This Row],[BF H Odds]]-1,IF(AND(Weekly[[#This Row],[ADBC_P]]=Weekly[[#This Row],[Actual]],Weekly[[#This Row],[ADBC_P]]=FALSE),X252+Weekly[[#This Row],[BF V Odds]]-1,X252-1)))</f>
        <v>33.850000000000016</v>
      </c>
      <c r="Y253" s="24">
        <f>IF(Weekly[[#This Row],[Actual]]="","",IF(AND(Weekly[[#This Row],[ADBC_P]]=FALSE,Weekly[[#This Row],[Actual]]=TRUE),Y252+Weekly[[#This Row],[BF H Odds]]-1,IF(AND(Weekly[[#This Row],[ADBC_P]]=TRUE,Weekly[[#This Row],[Actual]]=FALSE),Y252+Weekly[[#This Row],[BF V Odds]]-1,Y252-1)))</f>
        <v>52.329999999999991</v>
      </c>
      <c r="Z253" s="24">
        <f>IF(Weekly[[#This Row],[Actual]]="","",IF(AND(Weekly[[#This Row],[RFC_P]]=Weekly[[#This Row],[Actual]],Weekly[[#This Row],[RFC_P]]=TRUE),Z252+Weekly[[#This Row],[BF H Odds]]-1,IF(AND(Weekly[[#This Row],[RFC_P]]=Weekly[[#This Row],[Actual]],Weekly[[#This Row],[RFC_P]]=FALSE),Z252+Weekly[[#This Row],[BF V Odds]]-1,Z252-1)))</f>
        <v>22.300000000000036</v>
      </c>
      <c r="AA253" s="24">
        <f>IF(Weekly[[#This Row],[Actual]]="","",IF(AND(Weekly[[#This Row],[RFC_P]]=FALSE,Weekly[[#This Row],[Actual]]=TRUE),AA252+Weekly[[#This Row],[BF H Odds]]-1,IF(AND(Weekly[[#This Row],[RFC_P]]=TRUE,Weekly[[#This Row],[Actual]]=FALSE),AA252+Weekly[[#This Row],[BF V Odds]]-1,AA252-1)))</f>
        <v>63.879999999999981</v>
      </c>
      <c r="AB253" s="24">
        <f>IF(Weekly[[#This Row],[Actual]]="","",IF(AND(Weekly[[#This Row],[GBC_P]]=Weekly[[#This Row],[Actual]],Weekly[[#This Row],[GBC_P]]=TRUE),AB252+Weekly[[#This Row],[BF H Odds]]-1,IF(AND(Weekly[[#This Row],[GBC_P]]=Weekly[[#This Row],[Actual]],Weekly[[#This Row],[GBC_P]]=FALSE),AB252+Weekly[[#This Row],[BF V Odds]]-1,AB252-1)))</f>
        <v>32.330000000000005</v>
      </c>
      <c r="AC253" s="24">
        <f>IF(Weekly[[#This Row],[Actual]]="","",IF(AND(Weekly[[#This Row],[GBC_P]]=FALSE,Weekly[[#This Row],[Actual]]=TRUE),AC252+Weekly[[#This Row],[BF H Odds]]-1,IF(AND(Weekly[[#This Row],[GBC_P]]=TRUE,Weekly[[#This Row],[Actual]]=FALSE),AC252+Weekly[[#This Row],[BF V Odds]]-1,AC252-1)))</f>
        <v>53.849999999999987</v>
      </c>
      <c r="AD253" s="24">
        <f>IF(Weekly[[#This Row],[Actual]]="","",IF(AND(Weekly[[#This Row],[HGBC_P]]=Weekly[[#This Row],[Actual]],Weekly[[#This Row],[HGBC_P]]=TRUE),AD252+Weekly[[#This Row],[BF H Odds]]-1,IF(AND(Weekly[[#This Row],[HGBC_P]]=Weekly[[#This Row],[Actual]],Weekly[[#This Row],[HGBC_P]]=FALSE),AD252+Weekly[[#This Row],[BF V Odds]]-1,AD252-1)))</f>
        <v>27.220000000000038</v>
      </c>
      <c r="AE253" s="24">
        <f>IF(Weekly[[#This Row],[Actual]]="","",IF(AND(Weekly[[#This Row],[HGBC_P]]=FALSE,Weekly[[#This Row],[Actual]]=TRUE),AE252+Weekly[[#This Row],[BF H Odds]]-1,IF(AND(Weekly[[#This Row],[HGBC_P]]=TRUE,Weekly[[#This Row],[Actual]]=FALSE),AE252+Weekly[[#This Row],[BF V Odds]]-1,AE252-1)))</f>
        <v>58.959999999999987</v>
      </c>
      <c r="AF253" s="24">
        <f>IF(Weekly[[#This Row],[Actual]]="","",IF(AND(Weekly[[#This Row],[XGB_P]]=Weekly[[#This Row],[Actual]],Weekly[[#This Row],[XGB_P]]=TRUE),AF252+Weekly[[#This Row],[BF H Odds]]-1,IF(AND(Weekly[[#This Row],[XGB_P]]=Weekly[[#This Row],[Actual]],Weekly[[#This Row],[XGB_P]]=FALSE),AF252+Weekly[[#This Row],[BF V Odds]]-1,AF252-1)))</f>
        <v>50.120000000000019</v>
      </c>
      <c r="AG253" s="24">
        <f>IF(Weekly[[#This Row],[Actual]]="","",IF(AND(Weekly[[#This Row],[XGB_P]]=FALSE,Weekly[[#This Row],[Actual]]=TRUE),AG252+Weekly[[#This Row],[BF H Odds]]-1,IF(AND(Weekly[[#This Row],[XGB_P]]=TRUE,Weekly[[#This Row],[Actual]]=FALSE),AG252+Weekly[[#This Row],[BF V Odds]]-1,AG252-1)))</f>
        <v>36.059999999999988</v>
      </c>
      <c r="AH253" s="24">
        <f>IF(Weekly[[#This Row],[Actual]]="","",IF(AND(Weekly[[#This Row],[QDA_P]]=Weekly[[#This Row],[Actual]],Weekly[[#This Row],[QDA_P]]=TRUE),AH252+Weekly[[#This Row],[BF H Odds]]-1,IF(AND(Weekly[[#This Row],[QDA_P]]=Weekly[[#This Row],[Actual]],Weekly[[#This Row],[QDA_P]]=FALSE),AH252+Weekly[[#This Row],[BF V Odds]]-1,AH252-1)))</f>
        <v>16.650000000000009</v>
      </c>
      <c r="AI253" s="24">
        <f>IF(Weekly[[#This Row],[Actual]]="","",IF(AND(Weekly[[#This Row],[QDA_P]]=FALSE,Weekly[[#This Row],[Actual]]=TRUE),AI252+Weekly[[#This Row],[BF H Odds]]-1,IF(AND(Weekly[[#This Row],[QDA_P]]=TRUE,Weekly[[#This Row],[Actual]]=FALSE),AI252+Weekly[[#This Row],[BF V Odds]]-1,AI252-1)))</f>
        <v>69.53</v>
      </c>
      <c r="AJ253" s="24">
        <f>IF(Weekly[[#This Row],[Actual]]="","",IF(AND(Weekly[[#This Row],[KNC_P]]=FALSE,Weekly[[#This Row],[Actual]]=TRUE),AJ252+Weekly[[#This Row],[BF H Odds]]-1,IF(AND(Weekly[[#This Row],[KNC_P]]=TRUE,Weekly[[#This Row],[Actual]]=FALSE),AJ252+Weekly[[#This Row],[BF V Odds]]-1,AJ252-1)))</f>
        <v>55.769999999999989</v>
      </c>
      <c r="AK253" s="24">
        <f>IF(Weekly[[#This Row],[Actual]]="","",IF(AND(Weekly[[#This Row],[KNC_P]]=FALSE,Weekly[[#This Row],[Actual]]=TRUE),AK252+Weekly[[#This Row],[BF H Odds]]-1,IF(AND(Weekly[[#This Row],[KNC_P]]=TRUE,Weekly[[#This Row],[Actual]]=FALSE),AK252+Weekly[[#This Row],[BF V Odds]]-1,AK252-1)))</f>
        <v>54.669999999999973</v>
      </c>
      <c r="AL253" s="30">
        <f>IF(Weekly[[#This Row],[Actual]]="","",COUNTIF(Weekly[[#This Row],[SVC_P]:[QDA_P]],TRUE))</f>
        <v>7</v>
      </c>
      <c r="AM253" s="30">
        <f>IF(Weekly[[#This Row],[Actual]]="","",COUNTIF(Weekly[[#This Row],[SVC_P]:[QDA_P]],FALSE))</f>
        <v>0</v>
      </c>
      <c r="AN253" s="36">
        <f>IF(AND(Weekly[[#This Row],[BF V Odds]]&gt;$BO$6,Weekly[[#This Row],[BF V Odds]] &lt; $BO$7),Weekly[[#This Row],[BF V Odds]],"")</f>
        <v>3.7</v>
      </c>
      <c r="AO253" s="36" t="str">
        <f>IF(AND(Weekly[[#This Row],[BF H Odds]]&gt;$BO$6, Weekly[[#This Row],[BF H Odds]] &lt; $BO$7),Weekly[[#This Row],[BF H Odds]],"")</f>
        <v/>
      </c>
      <c r="AP253" s="37">
        <f>IF(AND(Weekly[[#This Row],[V Odds &lt;]]="",Weekly[[#This Row],[H Odds &lt;]]=""),AP252,IF(AND(Weekly[[#This Row],[H Odds &lt;]]&lt;&gt;"",Weekly[[#This Row],[SVC_P]]=TRUE,Weekly[[#This Row],[Actual]]=TRUE),AP252+Weekly[[#This Row],[H Odds &lt;]]-1,IF(AND(Weekly[[#This Row],[V Odds &lt;]]&lt;&gt;"",Weekly[[#This Row],[SVC_P]]=FALSE,Weekly[[#This Row],[Actual]]=FALSE),AP252+Weekly[[#This Row],[V Odds &lt;]]-1,IF(AND(Weekly[[#This Row],[V Odds &lt;]]&lt;&gt;"",Weekly[[#This Row],[SVC_P]]=FALSE,Weekly[[#This Row],[Actual]]=TRUE),AP252-1,IF(AND(Weekly[[#This Row],[H Odds &lt;]]&lt;&gt;"",Weekly[[#This Row],[SVC_P]]=TRUE,Weekly[[#This Row],[Actual]]=FALSE),AP252-1,AP252)))))</f>
        <v>74.530000000000015</v>
      </c>
      <c r="AQ253" s="37">
        <f>IF(AND(Weekly[[#This Row],[V Odds &lt;]]="",Weekly[[#This Row],[H Odds &lt;]]=""),AQ252,IF(AND(Weekly[[#This Row],[H Odds &lt;]]&lt;&gt;"",Weekly[[#This Row],[ADBC_P]]=TRUE,Weekly[[#This Row],[Actual]]=TRUE),AQ252+Weekly[[#This Row],[H Odds &lt;]]-1,IF(AND(Weekly[[#This Row],[V Odds &lt;]]&lt;&gt;"",Weekly[[#This Row],[ADBC_P]]=FALSE,Weekly[[#This Row],[Actual]]=FALSE),AQ252+Weekly[[#This Row],[V Odds &lt;]]-1,IF(AND(Weekly[[#This Row],[V Odds &lt;]]&lt;&gt;"",Weekly[[#This Row],[ADBC_P]]=FALSE,Weekly[[#This Row],[Actual]]=TRUE),AQ252-1,IF(AND(Weekly[[#This Row],[H Odds &lt;]]&lt;&gt;"",Weekly[[#This Row],[ADBC_P]]=TRUE,Weekly[[#This Row],[Actual]]=FALSE),AQ252-1,AQ252)))))</f>
        <v>52.879999999999995</v>
      </c>
      <c r="AR253" s="37">
        <f>IF(AND(Weekly[[#This Row],[V Odds &lt;]]="",Weekly[[#This Row],[H Odds &lt;]]=""),AR252,IF(AND(Weekly[[#This Row],[H Odds &lt;]]&lt;&gt;"",Weekly[[#This Row],[RFC_P]]=TRUE,Weekly[[#This Row],[Actual]]=TRUE),AR252+Weekly[[#This Row],[H Odds &lt;]]-1,IF(AND(Weekly[[#This Row],[V Odds &lt;]]&lt;&gt;"",Weekly[[#This Row],[RFC_P]]=FALSE,Weekly[[#This Row],[Actual]]=FALSE),AR252+Weekly[[#This Row],[V Odds &lt;]]-1,IF(AND(Weekly[[#This Row],[V Odds &lt;]]&lt;&gt;"",Weekly[[#This Row],[RFC_P]]=FALSE,Weekly[[#This Row],[Actual]]=TRUE),AR252-1,IF(AND(Weekly[[#This Row],[H Odds &lt;]]&lt;&gt;"",Weekly[[#This Row],[RFC_P]]=TRUE,Weekly[[#This Row],[Actual]]=FALSE),AR252-1,AR252)))))</f>
        <v>50.94</v>
      </c>
      <c r="AS253" s="37">
        <f>IF(AND(Weekly[[#This Row],[V Odds &lt;]]="",Weekly[[#This Row],[H Odds &lt;]]=""),AS252,IF(AND(Weekly[[#This Row],[H Odds &lt;]]&lt;&gt;"",Weekly[[#This Row],[GBC_P]]=TRUE,Weekly[[#This Row],[Actual]]=TRUE),AS252+Weekly[[#This Row],[H Odds &lt;]]-1,IF(AND(Weekly[[#This Row],[V Odds &lt;]]&lt;&gt;"",Weekly[[#This Row],[GBC_P]]=FALSE,Weekly[[#This Row],[Actual]]=FALSE),AS252+Weekly[[#This Row],[V Odds &lt;]]-1,IF(AND(Weekly[[#This Row],[V Odds &lt;]]&lt;&gt;"",Weekly[[#This Row],[GBC_P]]=FALSE,Weekly[[#This Row],[Actual]]=TRUE),AS252-1,IF(AND(Weekly[[#This Row],[H Odds &lt;]]&lt;&gt;"",Weekly[[#This Row],[GBC_P]]=TRUE,Weekly[[#This Row],[Actual]]=FALSE),AS252-1,AS252)))))</f>
        <v>52.28</v>
      </c>
      <c r="AT253" s="37">
        <f>IF(AND(Weekly[[#This Row],[V Odds &lt;]]="",Weekly[[#This Row],[H Odds &lt;]]=""),AT252,IF(AND(Weekly[[#This Row],[H Odds &lt;]]&lt;&gt;"",Weekly[[#This Row],[HGBC_P]]=TRUE,Weekly[[#This Row],[Actual]]=TRUE),AT252+Weekly[[#This Row],[H Odds &lt;]]-1,IF(AND(Weekly[[#This Row],[V Odds &lt;]]&lt;&gt;"",Weekly[[#This Row],[HGBC_P]]=FALSE,Weekly[[#This Row],[Actual]]=FALSE),AT252+Weekly[[#This Row],[V Odds &lt;]]-1,IF(AND(Weekly[[#This Row],[V Odds &lt;]]&lt;&gt;"",Weekly[[#This Row],[HGBC_P]]=FALSE,Weekly[[#This Row],[Actual]]=TRUE),AT252-1,IF(AND(Weekly[[#This Row],[H Odds &lt;]]&lt;&gt;"",Weekly[[#This Row],[HGBC_P]]=TRUE,Weekly[[#This Row],[Actual]]=FALSE),AT252-1,AT252)))))</f>
        <v>52.91</v>
      </c>
      <c r="AU253" s="37">
        <f>IF(AND(Weekly[[#This Row],[V Odds &lt;]]="",Weekly[[#This Row],[H Odds &lt;]]=""),AU252,IF(AND(Weekly[[#This Row],[H Odds &lt;]]&lt;&gt;"",Weekly[[#This Row],[XGB_P]]=TRUE,Weekly[[#This Row],[Actual]]=TRUE),AU252+Weekly[[#This Row],[H Odds &lt;]]-1,IF(AND(Weekly[[#This Row],[V Odds &lt;]]&lt;&gt;"",Weekly[[#This Row],[XGB_P]]=FALSE,Weekly[[#This Row],[Actual]]=FALSE),AU252+Weekly[[#This Row],[V Odds &lt;]]-1,IF(AND(Weekly[[#This Row],[V Odds &lt;]]&lt;&gt;"",Weekly[[#This Row],[XGB_P]]=FALSE,Weekly[[#This Row],[Actual]]=TRUE),AU252-1,IF(AND(Weekly[[#This Row],[H Odds &lt;]]&lt;&gt;"",Weekly[[#This Row],[XGB_P]]=TRUE,Weekly[[#This Row],[Actual]]=FALSE),AU252-1,AU252)))))</f>
        <v>62.010000000000005</v>
      </c>
      <c r="AV253" s="37">
        <f>IF(AND(Weekly[[#This Row],[V Odds &lt;]]="",Weekly[[#This Row],[H Odds &lt;]]=""),AV252,IF(AND(Weekly[[#This Row],[H Odds &lt;]]&lt;&gt;"",Weekly[[#This Row],[QDA_P]]=TRUE,Weekly[[#This Row],[Actual]]=TRUE),AV252+Weekly[[#This Row],[H Odds &lt;]]-1,IF(AND(Weekly[[#This Row],[V Odds &lt;]]&lt;&gt;"",Weekly[[#This Row],[QDA_P]]=FALSE,Weekly[[#This Row],[Actual]]=FALSE),AV252+Weekly[[#This Row],[V Odds &lt;]]-1,IF(AND(Weekly[[#This Row],[V Odds &lt;]]&lt;&gt;"",Weekly[[#This Row],[QDA_P]]=FALSE,Weekly[[#This Row],[Actual]]=TRUE),AV252-1,IF(AND(Weekly[[#This Row],[H Odds &lt;]]&lt;&gt;"",Weekly[[#This Row],[QDA_P]]=TRUE,Weekly[[#This Row],[Actual]]=FALSE),AV252-1,AV252)))))</f>
        <v>56.049999999999983</v>
      </c>
      <c r="AW253" s="37">
        <f>IF(AND(Weekly[[#This Row],[H Odds &lt;]]="",Weekly[[#This Row],[V Odds &lt;]]=""),AW252,IF(AND(Weekly[[#This Row],[KNC_P]]=Weekly[[#This Row],[Actual]],Weekly[[#This Row],[KNC_P]]=TRUE),AW252+Weekly[[#This Row],[BF H Odds]]-1,IF(AND(Weekly[[#This Row],[KNC_P]]=Weekly[[#This Row],[Actual]],Weekly[[#This Row],[KNC_P]]=FALSE),AW252+Weekly[[#This Row],[BF V Odds]]-1,AW252-1)))</f>
        <v>41.53</v>
      </c>
      <c r="AX253" s="37">
        <f>IF(AND(Weekly[[#This Row],[V Odds &lt;]]="",Weekly[[#This Row],[H Odds &lt;]]=""),AX252,IF(AND(Weekly[[#This Row],[V Odds &lt;]]&lt;&gt;"",Weekly[[#This Row],[FALSES]]&gt;0,Weekly[[#This Row],[Actual]]=FALSE),AX252+Weekly[[#This Row],[V Odds &lt;]]-1,IF(AND(Weekly[[#This Row],[H Odds &lt;]]&lt;&gt;"",Weekly[[#This Row],[TRUES]]&gt;0,Weekly[[#This Row],[Actual]]=TRUE),AX252+Weekly[[#This Row],[H Odds &lt;]]-1,IF(AND(Weekly[[#This Row],[V Odds &lt;]]&lt;&gt;"",Weekly[[#This Row],[FALSES]]=0),AX252,IF(AND(Weekly[[#This Row],[H Odds &lt;]]&lt;&gt;"",Weekly[[#This Row],[TRUES]]=0),AX252,AX252-1)))))</f>
        <v>86.399999999999991</v>
      </c>
      <c r="AY253" s="37">
        <f>IF(AND(Weekly[[#This Row],[V Odds &lt;]]="",Weekly[[#This Row],[H Odds &lt;]]=""),AY252,IF(AND(Weekly[[#This Row],[V Odds &lt;]]&lt;&gt;"",Weekly[[#This Row],[FALSES]]&gt;0,Weekly[[#This Row],[Actual]]=FALSE),AY252+((Weekly[[#This Row],[V Odds &lt;]]-1)*0.92),IF(AND(Weekly[[#This Row],[H Odds &lt;]]&lt;&gt;"",Weekly[[#This Row],[TRUES]]&gt;0,Weekly[[#This Row],[Actual]]=TRUE),AY252+((Weekly[[#This Row],[H Odds &lt;]]-1)*0.92),IF(AND(Weekly[[#This Row],[V Odds &lt;]]&lt;&gt;"",Weekly[[#This Row],[FALSES]]=0),AY252,IF(AND(Weekly[[#This Row],[H Odds &lt;]]&lt;&gt;"",Weekly[[#This Row],[TRUES]]=0),AY252,AY252-1)))))</f>
        <v>80.128000000000014</v>
      </c>
      <c r="AZ253" s="37">
        <f>IF(AND(Weekly[[#This Row],[V Odds &lt;]]="",Weekly[[#This Row],[H Odds &lt;]]=""),AZ252,IF(AND(Weekly[[#This Row],[V Odds &lt;]]&lt;&gt;"",Weekly[[#This Row],[Actual]]=FALSE),AZ252+Weekly[[#This Row],[V Odds &lt;]]-1,IF(AND(Weekly[[#This Row],[H Odds &lt;]]&lt;&gt;"",Weekly[[#This Row],[Actual]]=TRUE),AZ252+Weekly[[#This Row],[H Odds &lt;]]-1,AZ252-1)))</f>
        <v>84.77</v>
      </c>
      <c r="BA253" s="38">
        <f>IF(Weekly[[#This Row],[H Odds &lt;]]="",BA252,IF(AND(Weekly[[#This Row],[H Odds &lt;]]&lt;&gt;"",Weekly[[#This Row],[SVC_P]]=TRUE,Weekly[[#This Row],[Actual]]=TRUE),BA252+Weekly[[#This Row],[H Odds &lt;]]-1,IF(AND(Weekly[[#This Row],[H Odds &lt;]]&lt;&gt;"",Weekly[[#This Row],[SVC_P]]=TRUE,Weekly[[#This Row],[Actual]]=FALSE),BA252-1,BA252)))</f>
        <v>69.489999999999995</v>
      </c>
      <c r="BB253" s="38">
        <f>IF(Weekly[[#This Row],[H Odds &lt;]]="",BB252,IF(AND(Weekly[[#This Row],[H Odds &lt;]]&lt;&gt;"",Weekly[[#This Row],[ADBC_P]]=TRUE,Weekly[[#This Row],[Actual]]=TRUE),BB252+Weekly[[#This Row],[H Odds &lt;]]-1,IF(AND(Weekly[[#This Row],[H Odds &lt;]]&lt;&gt;"",Weekly[[#This Row],[ADBC_P]]=TRUE,Weekly[[#This Row],[Actual]]=FALSE),BB252-1,BB252)))</f>
        <v>46.559999999999995</v>
      </c>
      <c r="BC253" s="38">
        <f>IF(Weekly[[#This Row],[H Odds &lt;]]="",BC252,IF(AND(Weekly[[#This Row],[H Odds &lt;]]&lt;&gt;"",Weekly[[#This Row],[RFC_P]]=TRUE,Weekly[[#This Row],[Actual]]=TRUE),BC252+Weekly[[#This Row],[H Odds &lt;]]-1,IF(AND(Weekly[[#This Row],[H Odds &lt;]]&lt;&gt;"",Weekly[[#This Row],[RFC_P]]=TRUE,Weekly[[#This Row],[Actual]]=FALSE),BC252-1,BC252)))</f>
        <v>45.309999999999995</v>
      </c>
      <c r="BD253" s="38">
        <f>IF(Weekly[[#This Row],[H Odds &lt;]]="",BD252,IF(AND(Weekly[[#This Row],[H Odds &lt;]]&lt;&gt;"",Weekly[[#This Row],[GBC_P]]=TRUE,Weekly[[#This Row],[Actual]]=TRUE),BD252+Weekly[[#This Row],[H Odds &lt;]]-1,IF(AND(Weekly[[#This Row],[H Odds &lt;]]&lt;&gt;"",Weekly[[#This Row],[GBC_P]]=TRUE,Weekly[[#This Row],[Actual]]=FALSE),BD252-1,BD252)))</f>
        <v>50.96</v>
      </c>
      <c r="BE253" s="38">
        <f>IF(Weekly[[#This Row],[H Odds &lt;]]="",BE252,IF(AND(Weekly[[#This Row],[H Odds &lt;]]&lt;&gt;"",Weekly[[#This Row],[HGBC_P]]=TRUE,Weekly[[#This Row],[Actual]]=TRUE),BE252+Weekly[[#This Row],[H Odds &lt;]]-1,IF(AND(Weekly[[#This Row],[H Odds &lt;]]&lt;&gt;"",Weekly[[#This Row],[HGBC_P]]=TRUE,Weekly[[#This Row],[Actual]]=FALSE),BE252-1,BE252)))</f>
        <v>54.309999999999995</v>
      </c>
      <c r="BF253" s="38">
        <f>IF(Weekly[[#This Row],[H Odds &lt;]]="",BF252,IF(AND(Weekly[[#This Row],[H Odds &lt;]]&lt;&gt;"",Weekly[[#This Row],[XGB_P]]=TRUE,Weekly[[#This Row],[Actual]]=TRUE),BF252+Weekly[[#This Row],[H Odds &lt;]]-1,IF(AND(Weekly[[#This Row],[H Odds &lt;]]&lt;&gt;"",Weekly[[#This Row],[XGB_P]]=TRUE,Weekly[[#This Row],[Actual]]=FALSE),BF252-1,BF252)))</f>
        <v>57.480000000000004</v>
      </c>
      <c r="BG253" s="38">
        <f>IF(Weekly[[#This Row],[H Odds &lt;]]="",BG252,IF(AND(Weekly[[#This Row],[H Odds &lt;]]&lt;&gt;"",Weekly[[#This Row],[QDA_P]]=TRUE,Weekly[[#This Row],[Actual]]=TRUE),BG252+Weekly[[#This Row],[H Odds &lt;]]-1,IF(AND(Weekly[[#This Row],[H Odds &lt;]]&lt;&gt;"",Weekly[[#This Row],[QDA_P]]=TRUE,Weekly[[#This Row],[Actual]]=FALSE),BG252-1,BG252)))</f>
        <v>45.279999999999994</v>
      </c>
      <c r="BH253" s="38">
        <f>IF(Weekly[[#This Row],[H Odds &lt;]]="",BH252,IF(AND(Weekly[[#This Row],[H Odds &lt;]]&lt;&gt;"",Weekly[[#This Row],[KNC_P]]=TRUE,Weekly[[#This Row],[Actual]]=TRUE),BH252+Weekly[[#This Row],[H Odds &lt;]]-1,IF(AND(Weekly[[#This Row],[H Odds &lt;]]&lt;&gt;"",Weekly[[#This Row],[KNC_P]]=TRUE,Weekly[[#This Row],[Actual]]=FALSE),BH252-1,BH252)))</f>
        <v>43.599999999999994</v>
      </c>
      <c r="BI253" s="38">
        <f>IF(Weekly[[#This Row],[H Odds &lt;]]="",BI252,IF(AND(Weekly[[#This Row],[H Odds &lt;]]&lt;&gt;"",Weekly[[#This Row],[TRUES]]&gt;0,Weekly[[#This Row],[Actual]]=TRUE),BI252+Weekly[[#This Row],[H Odds &lt;]]-1,IF(AND(Weekly[[#This Row],[H Odds &lt;]]&lt;&gt;"",Weekly[[#This Row],[TRUES]]=0),BI252,BI252-1)))</f>
        <v>69.489999999999995</v>
      </c>
      <c r="BJ253" s="38">
        <f>IF(Weekly[[#This Row],[H Odds &lt;]]="",BJ252,IF(AND(Weekly[[#This Row],[H Odds &lt;]]&lt;&gt;"",Weekly[[#This Row],[Actual]]=TRUE),BJ252+Weekly[[#This Row],[H Odds &lt;]]-1,IF(AND(Weekly[[#This Row],[H Odds &lt;]]&lt;&gt;"",Weekly[[#This Row],[Actual]]=FALSE),BJ252-1,BJ252)))</f>
        <v>71.39</v>
      </c>
      <c r="BK253" s="58">
        <f>IF(AND(Weekly[[#This Row],[TRUES]]&gt;4,Weekly[[#This Row],[Actual]]=TRUE),BK252+Weekly[[#This Row],[BF H Odds]]-1,IF(AND(Weekly[[#This Row],[FALSES]]&gt;4,Weekly[[#This Row],[Actual]]=FALSE),BK252+Weekly[[#This Row],[BF V Odds]]-1,IF(AND(Weekly[[#This Row],[TRUES]]&gt;4,Weekly[[#This Row],[Actual]]=FALSE),BK252-1,IF(AND(Weekly[[#This Row],[FALSES]]&gt;4,Weekly[[#This Row],[Actual]]=TRUE),BK252-1,BK252))))</f>
        <v>27.670000000000023</v>
      </c>
      <c r="BL253" s="58">
        <f>IF(AND(Weekly[[#This Row],[TRUES]]&gt;5,Weekly[[#This Row],[Actual]]=TRUE),BL252+Weekly[[#This Row],[BF H Odds]]-1,IF(AND(Weekly[[#This Row],[FALSES]]&gt;5,Weekly[[#This Row],[Actual]]=FALSE),BL252+Weekly[[#This Row],[BF V Odds]]-1,IF(AND(Weekly[[#This Row],[TRUES]]&gt;5,Weekly[[#This Row],[Actual]]=FALSE),BL252-1,IF(AND(Weekly[[#This Row],[FALSES]]&gt;5,Weekly[[#This Row],[Actual]]=TRUE),BL252-1,BL252))))</f>
        <v>35.560000000000016</v>
      </c>
      <c r="BM253" s="58">
        <f>IF(AND(Weekly[[#This Row],[TRUES]]&gt;6,Weekly[[#This Row],[Actual]]=TRUE),BM252+Weekly[[#This Row],[BF H Odds]]-1,IF(AND(Weekly[[#This Row],[FALSES]]&gt;6,Weekly[[#This Row],[Actual]]=FALSE),BM252+Weekly[[#This Row],[BF V Odds]]-1,IF(AND(Weekly[[#This Row],[TRUES]]&gt;6,Weekly[[#This Row],[Actual]]=FALSE),BM252-1,IF(AND(Weekly[[#This Row],[FALSES]]&gt;6,Weekly[[#This Row],[Actual]]=TRUE),BM252-1,BM252))))</f>
        <v>45.960000000000008</v>
      </c>
    </row>
    <row r="254" spans="1:65" x14ac:dyDescent="0.25">
      <c r="A254" s="34"/>
      <c r="B254" s="10">
        <v>44274</v>
      </c>
      <c r="C254" s="33" t="s">
        <v>29</v>
      </c>
      <c r="D254" s="15" t="s">
        <v>23</v>
      </c>
      <c r="E254" t="b">
        <v>1</v>
      </c>
      <c r="F254" t="b">
        <v>0</v>
      </c>
      <c r="G254" t="b">
        <v>1</v>
      </c>
      <c r="H254" t="b">
        <v>1</v>
      </c>
      <c r="I254" t="b">
        <v>1</v>
      </c>
      <c r="J254" t="b">
        <v>1</v>
      </c>
      <c r="K254" t="b">
        <v>0</v>
      </c>
      <c r="L254" t="b">
        <v>1</v>
      </c>
      <c r="M254" t="s">
        <v>101</v>
      </c>
      <c r="N254">
        <v>5.62</v>
      </c>
      <c r="O254">
        <f>IF(Weekly[[#This Row],[H/V]]="H",Weekly[[#This Row],[BF H Odds]],IF(Weekly[[#This Row],[H/V]]="V",Weekly[[#This Row],[BF V Odds]],""))</f>
        <v>6</v>
      </c>
      <c r="P254" t="b">
        <v>1</v>
      </c>
      <c r="Q254" t="s">
        <v>76</v>
      </c>
      <c r="R254" s="35">
        <f>IFERROR(IF(Weekly[[#This Row],[Won Bet?]]="yes",R253+(Weekly[[#This Row],[BF Odds]]*Weekly[[#This Row],[BF Stake]])-Weekly[[#This Row],[BF Stake]],R253-Weekly[[#This Row],[BF Stake]]),R253)</f>
        <v>229.64599999999999</v>
      </c>
      <c r="S254" s="9">
        <f>IFERROR(IF(Weekly[[#This Row],[Won Bet?]]="yes",S253+(((Weekly[[#This Row],[BF Odds]]*Weekly[[#This Row],[BF Stake]])-Weekly[[#This Row],[BF Stake]])*0.95),S253-Weekly[[#This Row],[BF Stake]]),S253)</f>
        <v>219.60170000000002</v>
      </c>
      <c r="T254" s="13">
        <v>6</v>
      </c>
      <c r="U254" s="13">
        <v>1.17</v>
      </c>
      <c r="V254" s="24">
        <f>IF(Weekly[[#This Row],[Actual]]="","",IF(AND(Weekly[[#This Row],[SVC_P]]=Weekly[[#This Row],[Actual]],Weekly[[#This Row],[SVC_P]]=TRUE),V253+Weekly[[#This Row],[BF H Odds]]-1,IF(AND(Weekly[[#This Row],[SVC_P]]=Weekly[[#This Row],[Actual]],Weekly[[#This Row],[SVC_P]]=FALSE),V253+Weekly[[#This Row],[BF V Odds]]-1,V253-1)))</f>
        <v>67.480000000000018</v>
      </c>
      <c r="W254" s="24">
        <f>IF(Weekly[[#This Row],[Actual]]="","",IF(AND(Weekly[[#This Row],[SVC_P]]=FALSE,Weekly[[#This Row],[Actual]]=TRUE),W253+Weekly[[#This Row],[BF H Odds]]-1,IF(AND(Weekly[[#This Row],[SVC_P]]=TRUE,Weekly[[#This Row],[Actual]]=FALSE,),W253+Weekly[[#This Row],[BF V Odds]]-1,W253-1)))</f>
        <v>-195.54</v>
      </c>
      <c r="X254" s="24">
        <f>IF(Weekly[[#This Row],[Actual]]="","",IF(AND(Weekly[[#This Row],[ADBC_P]]=Weekly[[#This Row],[Actual]],Weekly[[#This Row],[ADBC_P]]=TRUE),X253+Weekly[[#This Row],[BF H Odds]]-1,IF(AND(Weekly[[#This Row],[ADBC_P]]=Weekly[[#This Row],[Actual]],Weekly[[#This Row],[ADBC_P]]=FALSE),X253+Weekly[[#This Row],[BF V Odds]]-1,X253-1)))</f>
        <v>32.850000000000016</v>
      </c>
      <c r="Y254" s="24">
        <f>IF(Weekly[[#This Row],[Actual]]="","",IF(AND(Weekly[[#This Row],[ADBC_P]]=FALSE,Weekly[[#This Row],[Actual]]=TRUE),Y253+Weekly[[#This Row],[BF H Odds]]-1,IF(AND(Weekly[[#This Row],[ADBC_P]]=TRUE,Weekly[[#This Row],[Actual]]=FALSE),Y253+Weekly[[#This Row],[BF V Odds]]-1,Y253-1)))</f>
        <v>52.499999999999993</v>
      </c>
      <c r="Z254" s="24">
        <f>IF(Weekly[[#This Row],[Actual]]="","",IF(AND(Weekly[[#This Row],[RFC_P]]=Weekly[[#This Row],[Actual]],Weekly[[#This Row],[RFC_P]]=TRUE),Z253+Weekly[[#This Row],[BF H Odds]]-1,IF(AND(Weekly[[#This Row],[RFC_P]]=Weekly[[#This Row],[Actual]],Weekly[[#This Row],[RFC_P]]=FALSE),Z253+Weekly[[#This Row],[BF V Odds]]-1,Z253-1)))</f>
        <v>22.470000000000034</v>
      </c>
      <c r="AA254" s="24">
        <f>IF(Weekly[[#This Row],[Actual]]="","",IF(AND(Weekly[[#This Row],[RFC_P]]=FALSE,Weekly[[#This Row],[Actual]]=TRUE),AA253+Weekly[[#This Row],[BF H Odds]]-1,IF(AND(Weekly[[#This Row],[RFC_P]]=TRUE,Weekly[[#This Row],[Actual]]=FALSE),AA253+Weekly[[#This Row],[BF V Odds]]-1,AA253-1)))</f>
        <v>62.879999999999981</v>
      </c>
      <c r="AB254" s="24">
        <f>IF(Weekly[[#This Row],[Actual]]="","",IF(AND(Weekly[[#This Row],[GBC_P]]=Weekly[[#This Row],[Actual]],Weekly[[#This Row],[GBC_P]]=TRUE),AB253+Weekly[[#This Row],[BF H Odds]]-1,IF(AND(Weekly[[#This Row],[GBC_P]]=Weekly[[#This Row],[Actual]],Weekly[[#This Row],[GBC_P]]=FALSE),AB253+Weekly[[#This Row],[BF V Odds]]-1,AB253-1)))</f>
        <v>32.500000000000007</v>
      </c>
      <c r="AC254" s="24">
        <f>IF(Weekly[[#This Row],[Actual]]="","",IF(AND(Weekly[[#This Row],[GBC_P]]=FALSE,Weekly[[#This Row],[Actual]]=TRUE),AC253+Weekly[[#This Row],[BF H Odds]]-1,IF(AND(Weekly[[#This Row],[GBC_P]]=TRUE,Weekly[[#This Row],[Actual]]=FALSE),AC253+Weekly[[#This Row],[BF V Odds]]-1,AC253-1)))</f>
        <v>52.849999999999987</v>
      </c>
      <c r="AD254" s="24">
        <f>IF(Weekly[[#This Row],[Actual]]="","",IF(AND(Weekly[[#This Row],[HGBC_P]]=Weekly[[#This Row],[Actual]],Weekly[[#This Row],[HGBC_P]]=TRUE),AD253+Weekly[[#This Row],[BF H Odds]]-1,IF(AND(Weekly[[#This Row],[HGBC_P]]=Weekly[[#This Row],[Actual]],Weekly[[#This Row],[HGBC_P]]=FALSE),AD253+Weekly[[#This Row],[BF V Odds]]-1,AD253-1)))</f>
        <v>27.390000000000036</v>
      </c>
      <c r="AE254" s="24">
        <f>IF(Weekly[[#This Row],[Actual]]="","",IF(AND(Weekly[[#This Row],[HGBC_P]]=FALSE,Weekly[[#This Row],[Actual]]=TRUE),AE253+Weekly[[#This Row],[BF H Odds]]-1,IF(AND(Weekly[[#This Row],[HGBC_P]]=TRUE,Weekly[[#This Row],[Actual]]=FALSE),AE253+Weekly[[#This Row],[BF V Odds]]-1,AE253-1)))</f>
        <v>57.959999999999987</v>
      </c>
      <c r="AF254" s="24">
        <f>IF(Weekly[[#This Row],[Actual]]="","",IF(AND(Weekly[[#This Row],[XGB_P]]=Weekly[[#This Row],[Actual]],Weekly[[#This Row],[XGB_P]]=TRUE),AF253+Weekly[[#This Row],[BF H Odds]]-1,IF(AND(Weekly[[#This Row],[XGB_P]]=Weekly[[#This Row],[Actual]],Weekly[[#This Row],[XGB_P]]=FALSE),AF253+Weekly[[#This Row],[BF V Odds]]-1,AF253-1)))</f>
        <v>50.29000000000002</v>
      </c>
      <c r="AG254" s="24">
        <f>IF(Weekly[[#This Row],[Actual]]="","",IF(AND(Weekly[[#This Row],[XGB_P]]=FALSE,Weekly[[#This Row],[Actual]]=TRUE),AG253+Weekly[[#This Row],[BF H Odds]]-1,IF(AND(Weekly[[#This Row],[XGB_P]]=TRUE,Weekly[[#This Row],[Actual]]=FALSE),AG253+Weekly[[#This Row],[BF V Odds]]-1,AG253-1)))</f>
        <v>35.059999999999988</v>
      </c>
      <c r="AH254" s="24">
        <f>IF(Weekly[[#This Row],[Actual]]="","",IF(AND(Weekly[[#This Row],[QDA_P]]=Weekly[[#This Row],[Actual]],Weekly[[#This Row],[QDA_P]]=TRUE),AH253+Weekly[[#This Row],[BF H Odds]]-1,IF(AND(Weekly[[#This Row],[QDA_P]]=Weekly[[#This Row],[Actual]],Weekly[[#This Row],[QDA_P]]=FALSE),AH253+Weekly[[#This Row],[BF V Odds]]-1,AH253-1)))</f>
        <v>15.650000000000009</v>
      </c>
      <c r="AI254" s="24">
        <f>IF(Weekly[[#This Row],[Actual]]="","",IF(AND(Weekly[[#This Row],[QDA_P]]=FALSE,Weekly[[#This Row],[Actual]]=TRUE),AI253+Weekly[[#This Row],[BF H Odds]]-1,IF(AND(Weekly[[#This Row],[QDA_P]]=TRUE,Weekly[[#This Row],[Actual]]=FALSE),AI253+Weekly[[#This Row],[BF V Odds]]-1,AI253-1)))</f>
        <v>69.7</v>
      </c>
      <c r="AJ254" s="24">
        <f>IF(Weekly[[#This Row],[Actual]]="","",IF(AND(Weekly[[#This Row],[KNC_P]]=FALSE,Weekly[[#This Row],[Actual]]=TRUE),AJ253+Weekly[[#This Row],[BF H Odds]]-1,IF(AND(Weekly[[#This Row],[KNC_P]]=TRUE,Weekly[[#This Row],[Actual]]=FALSE),AJ253+Weekly[[#This Row],[BF V Odds]]-1,AJ253-1)))</f>
        <v>54.769999999999989</v>
      </c>
      <c r="AK254" s="24">
        <f>IF(Weekly[[#This Row],[Actual]]="","",IF(AND(Weekly[[#This Row],[KNC_P]]=FALSE,Weekly[[#This Row],[Actual]]=TRUE),AK253+Weekly[[#This Row],[BF H Odds]]-1,IF(AND(Weekly[[#This Row],[KNC_P]]=TRUE,Weekly[[#This Row],[Actual]]=FALSE),AK253+Weekly[[#This Row],[BF V Odds]]-1,AK253-1)))</f>
        <v>53.669999999999973</v>
      </c>
      <c r="AL254" s="30">
        <f>IF(Weekly[[#This Row],[Actual]]="","",COUNTIF(Weekly[[#This Row],[SVC_P]:[QDA_P]],TRUE))</f>
        <v>5</v>
      </c>
      <c r="AM254" s="30">
        <f>IF(Weekly[[#This Row],[Actual]]="","",COUNTIF(Weekly[[#This Row],[SVC_P]:[QDA_P]],FALSE))</f>
        <v>2</v>
      </c>
      <c r="AN254" s="36">
        <f>IF(AND(Weekly[[#This Row],[BF V Odds]]&gt;$BO$6,Weekly[[#This Row],[BF V Odds]] &lt; $BO$7),Weekly[[#This Row],[BF V Odds]],"")</f>
        <v>6</v>
      </c>
      <c r="AO254" s="36" t="str">
        <f>IF(AND(Weekly[[#This Row],[BF H Odds]]&gt;$BO$6, Weekly[[#This Row],[BF H Odds]] &lt; $BO$7),Weekly[[#This Row],[BF H Odds]],"")</f>
        <v/>
      </c>
      <c r="AP254" s="37">
        <f>IF(AND(Weekly[[#This Row],[V Odds &lt;]]="",Weekly[[#This Row],[H Odds &lt;]]=""),AP253,IF(AND(Weekly[[#This Row],[H Odds &lt;]]&lt;&gt;"",Weekly[[#This Row],[SVC_P]]=TRUE,Weekly[[#This Row],[Actual]]=TRUE),AP253+Weekly[[#This Row],[H Odds &lt;]]-1,IF(AND(Weekly[[#This Row],[V Odds &lt;]]&lt;&gt;"",Weekly[[#This Row],[SVC_P]]=FALSE,Weekly[[#This Row],[Actual]]=FALSE),AP253+Weekly[[#This Row],[V Odds &lt;]]-1,IF(AND(Weekly[[#This Row],[V Odds &lt;]]&lt;&gt;"",Weekly[[#This Row],[SVC_P]]=FALSE,Weekly[[#This Row],[Actual]]=TRUE),AP253-1,IF(AND(Weekly[[#This Row],[H Odds &lt;]]&lt;&gt;"",Weekly[[#This Row],[SVC_P]]=TRUE,Weekly[[#This Row],[Actual]]=FALSE),AP253-1,AP253)))))</f>
        <v>74.530000000000015</v>
      </c>
      <c r="AQ254" s="37">
        <f>IF(AND(Weekly[[#This Row],[V Odds &lt;]]="",Weekly[[#This Row],[H Odds &lt;]]=""),AQ253,IF(AND(Weekly[[#This Row],[H Odds &lt;]]&lt;&gt;"",Weekly[[#This Row],[ADBC_P]]=TRUE,Weekly[[#This Row],[Actual]]=TRUE),AQ253+Weekly[[#This Row],[H Odds &lt;]]-1,IF(AND(Weekly[[#This Row],[V Odds &lt;]]&lt;&gt;"",Weekly[[#This Row],[ADBC_P]]=FALSE,Weekly[[#This Row],[Actual]]=FALSE),AQ253+Weekly[[#This Row],[V Odds &lt;]]-1,IF(AND(Weekly[[#This Row],[V Odds &lt;]]&lt;&gt;"",Weekly[[#This Row],[ADBC_P]]=FALSE,Weekly[[#This Row],[Actual]]=TRUE),AQ253-1,IF(AND(Weekly[[#This Row],[H Odds &lt;]]&lt;&gt;"",Weekly[[#This Row],[ADBC_P]]=TRUE,Weekly[[#This Row],[Actual]]=FALSE),AQ253-1,AQ253)))))</f>
        <v>51.879999999999995</v>
      </c>
      <c r="AR254" s="37">
        <f>IF(AND(Weekly[[#This Row],[V Odds &lt;]]="",Weekly[[#This Row],[H Odds &lt;]]=""),AR253,IF(AND(Weekly[[#This Row],[H Odds &lt;]]&lt;&gt;"",Weekly[[#This Row],[RFC_P]]=TRUE,Weekly[[#This Row],[Actual]]=TRUE),AR253+Weekly[[#This Row],[H Odds &lt;]]-1,IF(AND(Weekly[[#This Row],[V Odds &lt;]]&lt;&gt;"",Weekly[[#This Row],[RFC_P]]=FALSE,Weekly[[#This Row],[Actual]]=FALSE),AR253+Weekly[[#This Row],[V Odds &lt;]]-1,IF(AND(Weekly[[#This Row],[V Odds &lt;]]&lt;&gt;"",Weekly[[#This Row],[RFC_P]]=FALSE,Weekly[[#This Row],[Actual]]=TRUE),AR253-1,IF(AND(Weekly[[#This Row],[H Odds &lt;]]&lt;&gt;"",Weekly[[#This Row],[RFC_P]]=TRUE,Weekly[[#This Row],[Actual]]=FALSE),AR253-1,AR253)))))</f>
        <v>50.94</v>
      </c>
      <c r="AS254" s="37">
        <f>IF(AND(Weekly[[#This Row],[V Odds &lt;]]="",Weekly[[#This Row],[H Odds &lt;]]=""),AS253,IF(AND(Weekly[[#This Row],[H Odds &lt;]]&lt;&gt;"",Weekly[[#This Row],[GBC_P]]=TRUE,Weekly[[#This Row],[Actual]]=TRUE),AS253+Weekly[[#This Row],[H Odds &lt;]]-1,IF(AND(Weekly[[#This Row],[V Odds &lt;]]&lt;&gt;"",Weekly[[#This Row],[GBC_P]]=FALSE,Weekly[[#This Row],[Actual]]=FALSE),AS253+Weekly[[#This Row],[V Odds &lt;]]-1,IF(AND(Weekly[[#This Row],[V Odds &lt;]]&lt;&gt;"",Weekly[[#This Row],[GBC_P]]=FALSE,Weekly[[#This Row],[Actual]]=TRUE),AS253-1,IF(AND(Weekly[[#This Row],[H Odds &lt;]]&lt;&gt;"",Weekly[[#This Row],[GBC_P]]=TRUE,Weekly[[#This Row],[Actual]]=FALSE),AS253-1,AS253)))))</f>
        <v>52.28</v>
      </c>
      <c r="AT254" s="37">
        <f>IF(AND(Weekly[[#This Row],[V Odds &lt;]]="",Weekly[[#This Row],[H Odds &lt;]]=""),AT253,IF(AND(Weekly[[#This Row],[H Odds &lt;]]&lt;&gt;"",Weekly[[#This Row],[HGBC_P]]=TRUE,Weekly[[#This Row],[Actual]]=TRUE),AT253+Weekly[[#This Row],[H Odds &lt;]]-1,IF(AND(Weekly[[#This Row],[V Odds &lt;]]&lt;&gt;"",Weekly[[#This Row],[HGBC_P]]=FALSE,Weekly[[#This Row],[Actual]]=FALSE),AT253+Weekly[[#This Row],[V Odds &lt;]]-1,IF(AND(Weekly[[#This Row],[V Odds &lt;]]&lt;&gt;"",Weekly[[#This Row],[HGBC_P]]=FALSE,Weekly[[#This Row],[Actual]]=TRUE),AT253-1,IF(AND(Weekly[[#This Row],[H Odds &lt;]]&lt;&gt;"",Weekly[[#This Row],[HGBC_P]]=TRUE,Weekly[[#This Row],[Actual]]=FALSE),AT253-1,AT253)))))</f>
        <v>52.91</v>
      </c>
      <c r="AU254" s="37">
        <f>IF(AND(Weekly[[#This Row],[V Odds &lt;]]="",Weekly[[#This Row],[H Odds &lt;]]=""),AU253,IF(AND(Weekly[[#This Row],[H Odds &lt;]]&lt;&gt;"",Weekly[[#This Row],[XGB_P]]=TRUE,Weekly[[#This Row],[Actual]]=TRUE),AU253+Weekly[[#This Row],[H Odds &lt;]]-1,IF(AND(Weekly[[#This Row],[V Odds &lt;]]&lt;&gt;"",Weekly[[#This Row],[XGB_P]]=FALSE,Weekly[[#This Row],[Actual]]=FALSE),AU253+Weekly[[#This Row],[V Odds &lt;]]-1,IF(AND(Weekly[[#This Row],[V Odds &lt;]]&lt;&gt;"",Weekly[[#This Row],[XGB_P]]=FALSE,Weekly[[#This Row],[Actual]]=TRUE),AU253-1,IF(AND(Weekly[[#This Row],[H Odds &lt;]]&lt;&gt;"",Weekly[[#This Row],[XGB_P]]=TRUE,Weekly[[#This Row],[Actual]]=FALSE),AU253-1,AU253)))))</f>
        <v>62.010000000000005</v>
      </c>
      <c r="AV254" s="37">
        <f>IF(AND(Weekly[[#This Row],[V Odds &lt;]]="",Weekly[[#This Row],[H Odds &lt;]]=""),AV253,IF(AND(Weekly[[#This Row],[H Odds &lt;]]&lt;&gt;"",Weekly[[#This Row],[QDA_P]]=TRUE,Weekly[[#This Row],[Actual]]=TRUE),AV253+Weekly[[#This Row],[H Odds &lt;]]-1,IF(AND(Weekly[[#This Row],[V Odds &lt;]]&lt;&gt;"",Weekly[[#This Row],[QDA_P]]=FALSE,Weekly[[#This Row],[Actual]]=FALSE),AV253+Weekly[[#This Row],[V Odds &lt;]]-1,IF(AND(Weekly[[#This Row],[V Odds &lt;]]&lt;&gt;"",Weekly[[#This Row],[QDA_P]]=FALSE,Weekly[[#This Row],[Actual]]=TRUE),AV253-1,IF(AND(Weekly[[#This Row],[H Odds &lt;]]&lt;&gt;"",Weekly[[#This Row],[QDA_P]]=TRUE,Weekly[[#This Row],[Actual]]=FALSE),AV253-1,AV253)))))</f>
        <v>55.049999999999983</v>
      </c>
      <c r="AW254" s="37">
        <f>IF(AND(Weekly[[#This Row],[H Odds &lt;]]="",Weekly[[#This Row],[V Odds &lt;]]=""),AW253,IF(AND(Weekly[[#This Row],[KNC_P]]=Weekly[[#This Row],[Actual]],Weekly[[#This Row],[KNC_P]]=TRUE),AW253+Weekly[[#This Row],[BF H Odds]]-1,IF(AND(Weekly[[#This Row],[KNC_P]]=Weekly[[#This Row],[Actual]],Weekly[[#This Row],[KNC_P]]=FALSE),AW253+Weekly[[#This Row],[BF V Odds]]-1,AW253-1)))</f>
        <v>41.7</v>
      </c>
      <c r="AX254" s="37">
        <f>IF(AND(Weekly[[#This Row],[V Odds &lt;]]="",Weekly[[#This Row],[H Odds &lt;]]=""),AX253,IF(AND(Weekly[[#This Row],[V Odds &lt;]]&lt;&gt;"",Weekly[[#This Row],[FALSES]]&gt;0,Weekly[[#This Row],[Actual]]=FALSE),AX253+Weekly[[#This Row],[V Odds &lt;]]-1,IF(AND(Weekly[[#This Row],[H Odds &lt;]]&lt;&gt;"",Weekly[[#This Row],[TRUES]]&gt;0,Weekly[[#This Row],[Actual]]=TRUE),AX253+Weekly[[#This Row],[H Odds &lt;]]-1,IF(AND(Weekly[[#This Row],[V Odds &lt;]]&lt;&gt;"",Weekly[[#This Row],[FALSES]]=0),AX253,IF(AND(Weekly[[#This Row],[H Odds &lt;]]&lt;&gt;"",Weekly[[#This Row],[TRUES]]=0),AX253,AX253-1)))))</f>
        <v>85.399999999999991</v>
      </c>
      <c r="AY254" s="37">
        <f>IF(AND(Weekly[[#This Row],[V Odds &lt;]]="",Weekly[[#This Row],[H Odds &lt;]]=""),AY253,IF(AND(Weekly[[#This Row],[V Odds &lt;]]&lt;&gt;"",Weekly[[#This Row],[FALSES]]&gt;0,Weekly[[#This Row],[Actual]]=FALSE),AY253+((Weekly[[#This Row],[V Odds &lt;]]-1)*0.92),IF(AND(Weekly[[#This Row],[H Odds &lt;]]&lt;&gt;"",Weekly[[#This Row],[TRUES]]&gt;0,Weekly[[#This Row],[Actual]]=TRUE),AY253+((Weekly[[#This Row],[H Odds &lt;]]-1)*0.92),IF(AND(Weekly[[#This Row],[V Odds &lt;]]&lt;&gt;"",Weekly[[#This Row],[FALSES]]=0),AY253,IF(AND(Weekly[[#This Row],[H Odds &lt;]]&lt;&gt;"",Weekly[[#This Row],[TRUES]]=0),AY253,AY253-1)))))</f>
        <v>79.128000000000014</v>
      </c>
      <c r="AZ254" s="37">
        <f>IF(AND(Weekly[[#This Row],[V Odds &lt;]]="",Weekly[[#This Row],[H Odds &lt;]]=""),AZ253,IF(AND(Weekly[[#This Row],[V Odds &lt;]]&lt;&gt;"",Weekly[[#This Row],[Actual]]=FALSE),AZ253+Weekly[[#This Row],[V Odds &lt;]]-1,IF(AND(Weekly[[#This Row],[H Odds &lt;]]&lt;&gt;"",Weekly[[#This Row],[Actual]]=TRUE),AZ253+Weekly[[#This Row],[H Odds &lt;]]-1,AZ253-1)))</f>
        <v>83.77</v>
      </c>
      <c r="BA254" s="38">
        <f>IF(Weekly[[#This Row],[H Odds &lt;]]="",BA253,IF(AND(Weekly[[#This Row],[H Odds &lt;]]&lt;&gt;"",Weekly[[#This Row],[SVC_P]]=TRUE,Weekly[[#This Row],[Actual]]=TRUE),BA253+Weekly[[#This Row],[H Odds &lt;]]-1,IF(AND(Weekly[[#This Row],[H Odds &lt;]]&lt;&gt;"",Weekly[[#This Row],[SVC_P]]=TRUE,Weekly[[#This Row],[Actual]]=FALSE),BA253-1,BA253)))</f>
        <v>69.489999999999995</v>
      </c>
      <c r="BB254" s="38">
        <f>IF(Weekly[[#This Row],[H Odds &lt;]]="",BB253,IF(AND(Weekly[[#This Row],[H Odds &lt;]]&lt;&gt;"",Weekly[[#This Row],[ADBC_P]]=TRUE,Weekly[[#This Row],[Actual]]=TRUE),BB253+Weekly[[#This Row],[H Odds &lt;]]-1,IF(AND(Weekly[[#This Row],[H Odds &lt;]]&lt;&gt;"",Weekly[[#This Row],[ADBC_P]]=TRUE,Weekly[[#This Row],[Actual]]=FALSE),BB253-1,BB253)))</f>
        <v>46.559999999999995</v>
      </c>
      <c r="BC254" s="38">
        <f>IF(Weekly[[#This Row],[H Odds &lt;]]="",BC253,IF(AND(Weekly[[#This Row],[H Odds &lt;]]&lt;&gt;"",Weekly[[#This Row],[RFC_P]]=TRUE,Weekly[[#This Row],[Actual]]=TRUE),BC253+Weekly[[#This Row],[H Odds &lt;]]-1,IF(AND(Weekly[[#This Row],[H Odds &lt;]]&lt;&gt;"",Weekly[[#This Row],[RFC_P]]=TRUE,Weekly[[#This Row],[Actual]]=FALSE),BC253-1,BC253)))</f>
        <v>45.309999999999995</v>
      </c>
      <c r="BD254" s="38">
        <f>IF(Weekly[[#This Row],[H Odds &lt;]]="",BD253,IF(AND(Weekly[[#This Row],[H Odds &lt;]]&lt;&gt;"",Weekly[[#This Row],[GBC_P]]=TRUE,Weekly[[#This Row],[Actual]]=TRUE),BD253+Weekly[[#This Row],[H Odds &lt;]]-1,IF(AND(Weekly[[#This Row],[H Odds &lt;]]&lt;&gt;"",Weekly[[#This Row],[GBC_P]]=TRUE,Weekly[[#This Row],[Actual]]=FALSE),BD253-1,BD253)))</f>
        <v>50.96</v>
      </c>
      <c r="BE254" s="38">
        <f>IF(Weekly[[#This Row],[H Odds &lt;]]="",BE253,IF(AND(Weekly[[#This Row],[H Odds &lt;]]&lt;&gt;"",Weekly[[#This Row],[HGBC_P]]=TRUE,Weekly[[#This Row],[Actual]]=TRUE),BE253+Weekly[[#This Row],[H Odds &lt;]]-1,IF(AND(Weekly[[#This Row],[H Odds &lt;]]&lt;&gt;"",Weekly[[#This Row],[HGBC_P]]=TRUE,Weekly[[#This Row],[Actual]]=FALSE),BE253-1,BE253)))</f>
        <v>54.309999999999995</v>
      </c>
      <c r="BF254" s="38">
        <f>IF(Weekly[[#This Row],[H Odds &lt;]]="",BF253,IF(AND(Weekly[[#This Row],[H Odds &lt;]]&lt;&gt;"",Weekly[[#This Row],[XGB_P]]=TRUE,Weekly[[#This Row],[Actual]]=TRUE),BF253+Weekly[[#This Row],[H Odds &lt;]]-1,IF(AND(Weekly[[#This Row],[H Odds &lt;]]&lt;&gt;"",Weekly[[#This Row],[XGB_P]]=TRUE,Weekly[[#This Row],[Actual]]=FALSE),BF253-1,BF253)))</f>
        <v>57.480000000000004</v>
      </c>
      <c r="BG254" s="38">
        <f>IF(Weekly[[#This Row],[H Odds &lt;]]="",BG253,IF(AND(Weekly[[#This Row],[H Odds &lt;]]&lt;&gt;"",Weekly[[#This Row],[QDA_P]]=TRUE,Weekly[[#This Row],[Actual]]=TRUE),BG253+Weekly[[#This Row],[H Odds &lt;]]-1,IF(AND(Weekly[[#This Row],[H Odds &lt;]]&lt;&gt;"",Weekly[[#This Row],[QDA_P]]=TRUE,Weekly[[#This Row],[Actual]]=FALSE),BG253-1,BG253)))</f>
        <v>45.279999999999994</v>
      </c>
      <c r="BH254" s="38">
        <f>IF(Weekly[[#This Row],[H Odds &lt;]]="",BH253,IF(AND(Weekly[[#This Row],[H Odds &lt;]]&lt;&gt;"",Weekly[[#This Row],[KNC_P]]=TRUE,Weekly[[#This Row],[Actual]]=TRUE),BH253+Weekly[[#This Row],[H Odds &lt;]]-1,IF(AND(Weekly[[#This Row],[H Odds &lt;]]&lt;&gt;"",Weekly[[#This Row],[KNC_P]]=TRUE,Weekly[[#This Row],[Actual]]=FALSE),BH253-1,BH253)))</f>
        <v>43.599999999999994</v>
      </c>
      <c r="BI254" s="38">
        <f>IF(Weekly[[#This Row],[H Odds &lt;]]="",BI253,IF(AND(Weekly[[#This Row],[H Odds &lt;]]&lt;&gt;"",Weekly[[#This Row],[TRUES]]&gt;0,Weekly[[#This Row],[Actual]]=TRUE),BI253+Weekly[[#This Row],[H Odds &lt;]]-1,IF(AND(Weekly[[#This Row],[H Odds &lt;]]&lt;&gt;"",Weekly[[#This Row],[TRUES]]=0),BI253,BI253-1)))</f>
        <v>69.489999999999995</v>
      </c>
      <c r="BJ254" s="38">
        <f>IF(Weekly[[#This Row],[H Odds &lt;]]="",BJ253,IF(AND(Weekly[[#This Row],[H Odds &lt;]]&lt;&gt;"",Weekly[[#This Row],[Actual]]=TRUE),BJ253+Weekly[[#This Row],[H Odds &lt;]]-1,IF(AND(Weekly[[#This Row],[H Odds &lt;]]&lt;&gt;"",Weekly[[#This Row],[Actual]]=FALSE),BJ253-1,BJ253)))</f>
        <v>71.39</v>
      </c>
      <c r="BK254" s="58">
        <f>IF(AND(Weekly[[#This Row],[TRUES]]&gt;4,Weekly[[#This Row],[Actual]]=TRUE),BK253+Weekly[[#This Row],[BF H Odds]]-1,IF(AND(Weekly[[#This Row],[FALSES]]&gt;4,Weekly[[#This Row],[Actual]]=FALSE),BK253+Weekly[[#This Row],[BF V Odds]]-1,IF(AND(Weekly[[#This Row],[TRUES]]&gt;4,Weekly[[#This Row],[Actual]]=FALSE),BK253-1,IF(AND(Weekly[[#This Row],[FALSES]]&gt;4,Weekly[[#This Row],[Actual]]=TRUE),BK253-1,BK253))))</f>
        <v>27.840000000000025</v>
      </c>
      <c r="BL254" s="58">
        <f>IF(AND(Weekly[[#This Row],[TRUES]]&gt;5,Weekly[[#This Row],[Actual]]=TRUE),BL253+Weekly[[#This Row],[BF H Odds]]-1,IF(AND(Weekly[[#This Row],[FALSES]]&gt;5,Weekly[[#This Row],[Actual]]=FALSE),BL253+Weekly[[#This Row],[BF V Odds]]-1,IF(AND(Weekly[[#This Row],[TRUES]]&gt;5,Weekly[[#This Row],[Actual]]=FALSE),BL253-1,IF(AND(Weekly[[#This Row],[FALSES]]&gt;5,Weekly[[#This Row],[Actual]]=TRUE),BL253-1,BL253))))</f>
        <v>35.560000000000016</v>
      </c>
      <c r="BM254" s="58">
        <f>IF(AND(Weekly[[#This Row],[TRUES]]&gt;6,Weekly[[#This Row],[Actual]]=TRUE),BM253+Weekly[[#This Row],[BF H Odds]]-1,IF(AND(Weekly[[#This Row],[FALSES]]&gt;6,Weekly[[#This Row],[Actual]]=FALSE),BM253+Weekly[[#This Row],[BF V Odds]]-1,IF(AND(Weekly[[#This Row],[TRUES]]&gt;6,Weekly[[#This Row],[Actual]]=FALSE),BM253-1,IF(AND(Weekly[[#This Row],[FALSES]]&gt;6,Weekly[[#This Row],[Actual]]=TRUE),BM253-1,BM253))))</f>
        <v>45.960000000000008</v>
      </c>
    </row>
    <row r="255" spans="1:65" x14ac:dyDescent="0.25">
      <c r="A255" s="34"/>
      <c r="B255" s="10">
        <v>44274</v>
      </c>
      <c r="C255" s="33" t="s">
        <v>18</v>
      </c>
      <c r="D255" s="15" t="s">
        <v>19</v>
      </c>
      <c r="E255" t="b">
        <v>1</v>
      </c>
      <c r="F255" t="b">
        <v>1</v>
      </c>
      <c r="G255" t="b">
        <v>1</v>
      </c>
      <c r="H255" t="b">
        <v>0</v>
      </c>
      <c r="I255" t="b">
        <v>0</v>
      </c>
      <c r="J255" t="b">
        <v>0</v>
      </c>
      <c r="K255" t="b">
        <v>1</v>
      </c>
      <c r="L255" t="b">
        <v>0</v>
      </c>
      <c r="O255" t="str">
        <f>IF(Weekly[[#This Row],[H/V]]="H",Weekly[[#This Row],[BF H Odds]],IF(Weekly[[#This Row],[H/V]]="V",Weekly[[#This Row],[BF V Odds]],""))</f>
        <v/>
      </c>
      <c r="P255" t="b">
        <v>1</v>
      </c>
      <c r="R255" s="35">
        <f>IFERROR(IF(Weekly[[#This Row],[Won Bet?]]="yes",R254+(Weekly[[#This Row],[BF Odds]]*Weekly[[#This Row],[BF Stake]])-Weekly[[#This Row],[BF Stake]],R254-Weekly[[#This Row],[BF Stake]]),R254)</f>
        <v>229.64599999999999</v>
      </c>
      <c r="S255" s="9">
        <f>IFERROR(IF(Weekly[[#This Row],[Won Bet?]]="yes",S254+(((Weekly[[#This Row],[BF Odds]]*Weekly[[#This Row],[BF Stake]])-Weekly[[#This Row],[BF Stake]])*0.95),S254-Weekly[[#This Row],[BF Stake]]),S254)</f>
        <v>219.60170000000002</v>
      </c>
      <c r="T255" s="13">
        <v>1.7</v>
      </c>
      <c r="U255" s="13">
        <v>2.4</v>
      </c>
      <c r="V255" s="24">
        <f>IF(Weekly[[#This Row],[Actual]]="","",IF(AND(Weekly[[#This Row],[SVC_P]]=Weekly[[#This Row],[Actual]],Weekly[[#This Row],[SVC_P]]=TRUE),V254+Weekly[[#This Row],[BF H Odds]]-1,IF(AND(Weekly[[#This Row],[SVC_P]]=Weekly[[#This Row],[Actual]],Weekly[[#This Row],[SVC_P]]=FALSE),V254+Weekly[[#This Row],[BF V Odds]]-1,V254-1)))</f>
        <v>68.880000000000024</v>
      </c>
      <c r="W255" s="24">
        <f>IF(Weekly[[#This Row],[Actual]]="","",IF(AND(Weekly[[#This Row],[SVC_P]]=FALSE,Weekly[[#This Row],[Actual]]=TRUE),W254+Weekly[[#This Row],[BF H Odds]]-1,IF(AND(Weekly[[#This Row],[SVC_P]]=TRUE,Weekly[[#This Row],[Actual]]=FALSE,),W254+Weekly[[#This Row],[BF V Odds]]-1,W254-1)))</f>
        <v>-196.54</v>
      </c>
      <c r="X255" s="24">
        <f>IF(Weekly[[#This Row],[Actual]]="","",IF(AND(Weekly[[#This Row],[ADBC_P]]=Weekly[[#This Row],[Actual]],Weekly[[#This Row],[ADBC_P]]=TRUE),X254+Weekly[[#This Row],[BF H Odds]]-1,IF(AND(Weekly[[#This Row],[ADBC_P]]=Weekly[[#This Row],[Actual]],Weekly[[#This Row],[ADBC_P]]=FALSE),X254+Weekly[[#This Row],[BF V Odds]]-1,X254-1)))</f>
        <v>34.250000000000014</v>
      </c>
      <c r="Y255" s="24">
        <f>IF(Weekly[[#This Row],[Actual]]="","",IF(AND(Weekly[[#This Row],[ADBC_P]]=FALSE,Weekly[[#This Row],[Actual]]=TRUE),Y254+Weekly[[#This Row],[BF H Odds]]-1,IF(AND(Weekly[[#This Row],[ADBC_P]]=TRUE,Weekly[[#This Row],[Actual]]=FALSE),Y254+Weekly[[#This Row],[BF V Odds]]-1,Y254-1)))</f>
        <v>51.499999999999993</v>
      </c>
      <c r="Z255" s="24">
        <f>IF(Weekly[[#This Row],[Actual]]="","",IF(AND(Weekly[[#This Row],[RFC_P]]=Weekly[[#This Row],[Actual]],Weekly[[#This Row],[RFC_P]]=TRUE),Z254+Weekly[[#This Row],[BF H Odds]]-1,IF(AND(Weekly[[#This Row],[RFC_P]]=Weekly[[#This Row],[Actual]],Weekly[[#This Row],[RFC_P]]=FALSE),Z254+Weekly[[#This Row],[BF V Odds]]-1,Z254-1)))</f>
        <v>23.870000000000033</v>
      </c>
      <c r="AA255" s="24">
        <f>IF(Weekly[[#This Row],[Actual]]="","",IF(AND(Weekly[[#This Row],[RFC_P]]=FALSE,Weekly[[#This Row],[Actual]]=TRUE),AA254+Weekly[[#This Row],[BF H Odds]]-1,IF(AND(Weekly[[#This Row],[RFC_P]]=TRUE,Weekly[[#This Row],[Actual]]=FALSE),AA254+Weekly[[#This Row],[BF V Odds]]-1,AA254-1)))</f>
        <v>61.879999999999981</v>
      </c>
      <c r="AB255" s="24">
        <f>IF(Weekly[[#This Row],[Actual]]="","",IF(AND(Weekly[[#This Row],[GBC_P]]=Weekly[[#This Row],[Actual]],Weekly[[#This Row],[GBC_P]]=TRUE),AB254+Weekly[[#This Row],[BF H Odds]]-1,IF(AND(Weekly[[#This Row],[GBC_P]]=Weekly[[#This Row],[Actual]],Weekly[[#This Row],[GBC_P]]=FALSE),AB254+Weekly[[#This Row],[BF V Odds]]-1,AB254-1)))</f>
        <v>31.500000000000007</v>
      </c>
      <c r="AC255" s="24">
        <f>IF(Weekly[[#This Row],[Actual]]="","",IF(AND(Weekly[[#This Row],[GBC_P]]=FALSE,Weekly[[#This Row],[Actual]]=TRUE),AC254+Weekly[[#This Row],[BF H Odds]]-1,IF(AND(Weekly[[#This Row],[GBC_P]]=TRUE,Weekly[[#This Row],[Actual]]=FALSE),AC254+Weekly[[#This Row],[BF V Odds]]-1,AC254-1)))</f>
        <v>54.249999999999986</v>
      </c>
      <c r="AD255" s="24">
        <f>IF(Weekly[[#This Row],[Actual]]="","",IF(AND(Weekly[[#This Row],[HGBC_P]]=Weekly[[#This Row],[Actual]],Weekly[[#This Row],[HGBC_P]]=TRUE),AD254+Weekly[[#This Row],[BF H Odds]]-1,IF(AND(Weekly[[#This Row],[HGBC_P]]=Weekly[[#This Row],[Actual]],Weekly[[#This Row],[HGBC_P]]=FALSE),AD254+Weekly[[#This Row],[BF V Odds]]-1,AD254-1)))</f>
        <v>26.390000000000036</v>
      </c>
      <c r="AE255" s="24">
        <f>IF(Weekly[[#This Row],[Actual]]="","",IF(AND(Weekly[[#This Row],[HGBC_P]]=FALSE,Weekly[[#This Row],[Actual]]=TRUE),AE254+Weekly[[#This Row],[BF H Odds]]-1,IF(AND(Weekly[[#This Row],[HGBC_P]]=TRUE,Weekly[[#This Row],[Actual]]=FALSE),AE254+Weekly[[#This Row],[BF V Odds]]-1,AE254-1)))</f>
        <v>59.359999999999985</v>
      </c>
      <c r="AF255" s="24">
        <f>IF(Weekly[[#This Row],[Actual]]="","",IF(AND(Weekly[[#This Row],[XGB_P]]=Weekly[[#This Row],[Actual]],Weekly[[#This Row],[XGB_P]]=TRUE),AF254+Weekly[[#This Row],[BF H Odds]]-1,IF(AND(Weekly[[#This Row],[XGB_P]]=Weekly[[#This Row],[Actual]],Weekly[[#This Row],[XGB_P]]=FALSE),AF254+Weekly[[#This Row],[BF V Odds]]-1,AF254-1)))</f>
        <v>49.29000000000002</v>
      </c>
      <c r="AG255" s="24">
        <f>IF(Weekly[[#This Row],[Actual]]="","",IF(AND(Weekly[[#This Row],[XGB_P]]=FALSE,Weekly[[#This Row],[Actual]]=TRUE),AG254+Weekly[[#This Row],[BF H Odds]]-1,IF(AND(Weekly[[#This Row],[XGB_P]]=TRUE,Weekly[[#This Row],[Actual]]=FALSE),AG254+Weekly[[#This Row],[BF V Odds]]-1,AG254-1)))</f>
        <v>36.459999999999987</v>
      </c>
      <c r="AH255" s="24">
        <f>IF(Weekly[[#This Row],[Actual]]="","",IF(AND(Weekly[[#This Row],[QDA_P]]=Weekly[[#This Row],[Actual]],Weekly[[#This Row],[QDA_P]]=TRUE),AH254+Weekly[[#This Row],[BF H Odds]]-1,IF(AND(Weekly[[#This Row],[QDA_P]]=Weekly[[#This Row],[Actual]],Weekly[[#This Row],[QDA_P]]=FALSE),AH254+Weekly[[#This Row],[BF V Odds]]-1,AH254-1)))</f>
        <v>17.050000000000008</v>
      </c>
      <c r="AI255" s="24">
        <f>IF(Weekly[[#This Row],[Actual]]="","",IF(AND(Weekly[[#This Row],[QDA_P]]=FALSE,Weekly[[#This Row],[Actual]]=TRUE),AI254+Weekly[[#This Row],[BF H Odds]]-1,IF(AND(Weekly[[#This Row],[QDA_P]]=TRUE,Weekly[[#This Row],[Actual]]=FALSE),AI254+Weekly[[#This Row],[BF V Odds]]-1,AI254-1)))</f>
        <v>68.7</v>
      </c>
      <c r="AJ255" s="24">
        <f>IF(Weekly[[#This Row],[Actual]]="","",IF(AND(Weekly[[#This Row],[KNC_P]]=FALSE,Weekly[[#This Row],[Actual]]=TRUE),AJ254+Weekly[[#This Row],[BF H Odds]]-1,IF(AND(Weekly[[#This Row],[KNC_P]]=TRUE,Weekly[[#This Row],[Actual]]=FALSE),AJ254+Weekly[[#This Row],[BF V Odds]]-1,AJ254-1)))</f>
        <v>56.169999999999987</v>
      </c>
      <c r="AK255" s="24">
        <f>IF(Weekly[[#This Row],[Actual]]="","",IF(AND(Weekly[[#This Row],[KNC_P]]=FALSE,Weekly[[#This Row],[Actual]]=TRUE),AK254+Weekly[[#This Row],[BF H Odds]]-1,IF(AND(Weekly[[#This Row],[KNC_P]]=TRUE,Weekly[[#This Row],[Actual]]=FALSE),AK254+Weekly[[#This Row],[BF V Odds]]-1,AK254-1)))</f>
        <v>55.069999999999972</v>
      </c>
      <c r="AL255" s="30">
        <f>IF(Weekly[[#This Row],[Actual]]="","",COUNTIF(Weekly[[#This Row],[SVC_P]:[QDA_P]],TRUE))</f>
        <v>4</v>
      </c>
      <c r="AM255" s="30">
        <f>IF(Weekly[[#This Row],[Actual]]="","",COUNTIF(Weekly[[#This Row],[SVC_P]:[QDA_P]],FALSE))</f>
        <v>3</v>
      </c>
      <c r="AN255" s="36" t="str">
        <f>IF(AND(Weekly[[#This Row],[BF V Odds]]&gt;$BO$6,Weekly[[#This Row],[BF V Odds]] &lt; $BO$7),Weekly[[#This Row],[BF V Odds]],"")</f>
        <v/>
      </c>
      <c r="AO255" s="36" t="str">
        <f>IF(AND(Weekly[[#This Row],[BF H Odds]]&gt;$BO$6, Weekly[[#This Row],[BF H Odds]] &lt; $BO$7),Weekly[[#This Row],[BF H Odds]],"")</f>
        <v/>
      </c>
      <c r="AP255" s="37">
        <f>IF(AND(Weekly[[#This Row],[V Odds &lt;]]="",Weekly[[#This Row],[H Odds &lt;]]=""),AP254,IF(AND(Weekly[[#This Row],[H Odds &lt;]]&lt;&gt;"",Weekly[[#This Row],[SVC_P]]=TRUE,Weekly[[#This Row],[Actual]]=TRUE),AP254+Weekly[[#This Row],[H Odds &lt;]]-1,IF(AND(Weekly[[#This Row],[V Odds &lt;]]&lt;&gt;"",Weekly[[#This Row],[SVC_P]]=FALSE,Weekly[[#This Row],[Actual]]=FALSE),AP254+Weekly[[#This Row],[V Odds &lt;]]-1,IF(AND(Weekly[[#This Row],[V Odds &lt;]]&lt;&gt;"",Weekly[[#This Row],[SVC_P]]=FALSE,Weekly[[#This Row],[Actual]]=TRUE),AP254-1,IF(AND(Weekly[[#This Row],[H Odds &lt;]]&lt;&gt;"",Weekly[[#This Row],[SVC_P]]=TRUE,Weekly[[#This Row],[Actual]]=FALSE),AP254-1,AP254)))))</f>
        <v>74.530000000000015</v>
      </c>
      <c r="AQ255" s="37">
        <f>IF(AND(Weekly[[#This Row],[V Odds &lt;]]="",Weekly[[#This Row],[H Odds &lt;]]=""),AQ254,IF(AND(Weekly[[#This Row],[H Odds &lt;]]&lt;&gt;"",Weekly[[#This Row],[ADBC_P]]=TRUE,Weekly[[#This Row],[Actual]]=TRUE),AQ254+Weekly[[#This Row],[H Odds &lt;]]-1,IF(AND(Weekly[[#This Row],[V Odds &lt;]]&lt;&gt;"",Weekly[[#This Row],[ADBC_P]]=FALSE,Weekly[[#This Row],[Actual]]=FALSE),AQ254+Weekly[[#This Row],[V Odds &lt;]]-1,IF(AND(Weekly[[#This Row],[V Odds &lt;]]&lt;&gt;"",Weekly[[#This Row],[ADBC_P]]=FALSE,Weekly[[#This Row],[Actual]]=TRUE),AQ254-1,IF(AND(Weekly[[#This Row],[H Odds &lt;]]&lt;&gt;"",Weekly[[#This Row],[ADBC_P]]=TRUE,Weekly[[#This Row],[Actual]]=FALSE),AQ254-1,AQ254)))))</f>
        <v>51.879999999999995</v>
      </c>
      <c r="AR255" s="37">
        <f>IF(AND(Weekly[[#This Row],[V Odds &lt;]]="",Weekly[[#This Row],[H Odds &lt;]]=""),AR254,IF(AND(Weekly[[#This Row],[H Odds &lt;]]&lt;&gt;"",Weekly[[#This Row],[RFC_P]]=TRUE,Weekly[[#This Row],[Actual]]=TRUE),AR254+Weekly[[#This Row],[H Odds &lt;]]-1,IF(AND(Weekly[[#This Row],[V Odds &lt;]]&lt;&gt;"",Weekly[[#This Row],[RFC_P]]=FALSE,Weekly[[#This Row],[Actual]]=FALSE),AR254+Weekly[[#This Row],[V Odds &lt;]]-1,IF(AND(Weekly[[#This Row],[V Odds &lt;]]&lt;&gt;"",Weekly[[#This Row],[RFC_P]]=FALSE,Weekly[[#This Row],[Actual]]=TRUE),AR254-1,IF(AND(Weekly[[#This Row],[H Odds &lt;]]&lt;&gt;"",Weekly[[#This Row],[RFC_P]]=TRUE,Weekly[[#This Row],[Actual]]=FALSE),AR254-1,AR254)))))</f>
        <v>50.94</v>
      </c>
      <c r="AS255" s="37">
        <f>IF(AND(Weekly[[#This Row],[V Odds &lt;]]="",Weekly[[#This Row],[H Odds &lt;]]=""),AS254,IF(AND(Weekly[[#This Row],[H Odds &lt;]]&lt;&gt;"",Weekly[[#This Row],[GBC_P]]=TRUE,Weekly[[#This Row],[Actual]]=TRUE),AS254+Weekly[[#This Row],[H Odds &lt;]]-1,IF(AND(Weekly[[#This Row],[V Odds &lt;]]&lt;&gt;"",Weekly[[#This Row],[GBC_P]]=FALSE,Weekly[[#This Row],[Actual]]=FALSE),AS254+Weekly[[#This Row],[V Odds &lt;]]-1,IF(AND(Weekly[[#This Row],[V Odds &lt;]]&lt;&gt;"",Weekly[[#This Row],[GBC_P]]=FALSE,Weekly[[#This Row],[Actual]]=TRUE),AS254-1,IF(AND(Weekly[[#This Row],[H Odds &lt;]]&lt;&gt;"",Weekly[[#This Row],[GBC_P]]=TRUE,Weekly[[#This Row],[Actual]]=FALSE),AS254-1,AS254)))))</f>
        <v>52.28</v>
      </c>
      <c r="AT255" s="37">
        <f>IF(AND(Weekly[[#This Row],[V Odds &lt;]]="",Weekly[[#This Row],[H Odds &lt;]]=""),AT254,IF(AND(Weekly[[#This Row],[H Odds &lt;]]&lt;&gt;"",Weekly[[#This Row],[HGBC_P]]=TRUE,Weekly[[#This Row],[Actual]]=TRUE),AT254+Weekly[[#This Row],[H Odds &lt;]]-1,IF(AND(Weekly[[#This Row],[V Odds &lt;]]&lt;&gt;"",Weekly[[#This Row],[HGBC_P]]=FALSE,Weekly[[#This Row],[Actual]]=FALSE),AT254+Weekly[[#This Row],[V Odds &lt;]]-1,IF(AND(Weekly[[#This Row],[V Odds &lt;]]&lt;&gt;"",Weekly[[#This Row],[HGBC_P]]=FALSE,Weekly[[#This Row],[Actual]]=TRUE),AT254-1,IF(AND(Weekly[[#This Row],[H Odds &lt;]]&lt;&gt;"",Weekly[[#This Row],[HGBC_P]]=TRUE,Weekly[[#This Row],[Actual]]=FALSE),AT254-1,AT254)))))</f>
        <v>52.91</v>
      </c>
      <c r="AU255" s="37">
        <f>IF(AND(Weekly[[#This Row],[V Odds &lt;]]="",Weekly[[#This Row],[H Odds &lt;]]=""),AU254,IF(AND(Weekly[[#This Row],[H Odds &lt;]]&lt;&gt;"",Weekly[[#This Row],[XGB_P]]=TRUE,Weekly[[#This Row],[Actual]]=TRUE),AU254+Weekly[[#This Row],[H Odds &lt;]]-1,IF(AND(Weekly[[#This Row],[V Odds &lt;]]&lt;&gt;"",Weekly[[#This Row],[XGB_P]]=FALSE,Weekly[[#This Row],[Actual]]=FALSE),AU254+Weekly[[#This Row],[V Odds &lt;]]-1,IF(AND(Weekly[[#This Row],[V Odds &lt;]]&lt;&gt;"",Weekly[[#This Row],[XGB_P]]=FALSE,Weekly[[#This Row],[Actual]]=TRUE),AU254-1,IF(AND(Weekly[[#This Row],[H Odds &lt;]]&lt;&gt;"",Weekly[[#This Row],[XGB_P]]=TRUE,Weekly[[#This Row],[Actual]]=FALSE),AU254-1,AU254)))))</f>
        <v>62.010000000000005</v>
      </c>
      <c r="AV255" s="37">
        <f>IF(AND(Weekly[[#This Row],[V Odds &lt;]]="",Weekly[[#This Row],[H Odds &lt;]]=""),AV254,IF(AND(Weekly[[#This Row],[H Odds &lt;]]&lt;&gt;"",Weekly[[#This Row],[QDA_P]]=TRUE,Weekly[[#This Row],[Actual]]=TRUE),AV254+Weekly[[#This Row],[H Odds &lt;]]-1,IF(AND(Weekly[[#This Row],[V Odds &lt;]]&lt;&gt;"",Weekly[[#This Row],[QDA_P]]=FALSE,Weekly[[#This Row],[Actual]]=FALSE),AV254+Weekly[[#This Row],[V Odds &lt;]]-1,IF(AND(Weekly[[#This Row],[V Odds &lt;]]&lt;&gt;"",Weekly[[#This Row],[QDA_P]]=FALSE,Weekly[[#This Row],[Actual]]=TRUE),AV254-1,IF(AND(Weekly[[#This Row],[H Odds &lt;]]&lt;&gt;"",Weekly[[#This Row],[QDA_P]]=TRUE,Weekly[[#This Row],[Actual]]=FALSE),AV254-1,AV254)))))</f>
        <v>55.049999999999983</v>
      </c>
      <c r="AW255" s="37">
        <f>IF(AND(Weekly[[#This Row],[H Odds &lt;]]="",Weekly[[#This Row],[V Odds &lt;]]=""),AW254,IF(AND(Weekly[[#This Row],[KNC_P]]=Weekly[[#This Row],[Actual]],Weekly[[#This Row],[KNC_P]]=TRUE),AW254+Weekly[[#This Row],[BF H Odds]]-1,IF(AND(Weekly[[#This Row],[KNC_P]]=Weekly[[#This Row],[Actual]],Weekly[[#This Row],[KNC_P]]=FALSE),AW254+Weekly[[#This Row],[BF V Odds]]-1,AW254-1)))</f>
        <v>41.7</v>
      </c>
      <c r="AX255" s="37">
        <f>IF(AND(Weekly[[#This Row],[V Odds &lt;]]="",Weekly[[#This Row],[H Odds &lt;]]=""),AX254,IF(AND(Weekly[[#This Row],[V Odds &lt;]]&lt;&gt;"",Weekly[[#This Row],[FALSES]]&gt;0,Weekly[[#This Row],[Actual]]=FALSE),AX254+Weekly[[#This Row],[V Odds &lt;]]-1,IF(AND(Weekly[[#This Row],[H Odds &lt;]]&lt;&gt;"",Weekly[[#This Row],[TRUES]]&gt;0,Weekly[[#This Row],[Actual]]=TRUE),AX254+Weekly[[#This Row],[H Odds &lt;]]-1,IF(AND(Weekly[[#This Row],[V Odds &lt;]]&lt;&gt;"",Weekly[[#This Row],[FALSES]]=0),AX254,IF(AND(Weekly[[#This Row],[H Odds &lt;]]&lt;&gt;"",Weekly[[#This Row],[TRUES]]=0),AX254,AX254-1)))))</f>
        <v>85.399999999999991</v>
      </c>
      <c r="AY255" s="37">
        <f>IF(AND(Weekly[[#This Row],[V Odds &lt;]]="",Weekly[[#This Row],[H Odds &lt;]]=""),AY254,IF(AND(Weekly[[#This Row],[V Odds &lt;]]&lt;&gt;"",Weekly[[#This Row],[FALSES]]&gt;0,Weekly[[#This Row],[Actual]]=FALSE),AY254+((Weekly[[#This Row],[V Odds &lt;]]-1)*0.92),IF(AND(Weekly[[#This Row],[H Odds &lt;]]&lt;&gt;"",Weekly[[#This Row],[TRUES]]&gt;0,Weekly[[#This Row],[Actual]]=TRUE),AY254+((Weekly[[#This Row],[H Odds &lt;]]-1)*0.92),IF(AND(Weekly[[#This Row],[V Odds &lt;]]&lt;&gt;"",Weekly[[#This Row],[FALSES]]=0),AY254,IF(AND(Weekly[[#This Row],[H Odds &lt;]]&lt;&gt;"",Weekly[[#This Row],[TRUES]]=0),AY254,AY254-1)))))</f>
        <v>79.128000000000014</v>
      </c>
      <c r="AZ255" s="37">
        <f>IF(AND(Weekly[[#This Row],[V Odds &lt;]]="",Weekly[[#This Row],[H Odds &lt;]]=""),AZ254,IF(AND(Weekly[[#This Row],[V Odds &lt;]]&lt;&gt;"",Weekly[[#This Row],[Actual]]=FALSE),AZ254+Weekly[[#This Row],[V Odds &lt;]]-1,IF(AND(Weekly[[#This Row],[H Odds &lt;]]&lt;&gt;"",Weekly[[#This Row],[Actual]]=TRUE),AZ254+Weekly[[#This Row],[H Odds &lt;]]-1,AZ254-1)))</f>
        <v>83.77</v>
      </c>
      <c r="BA255" s="38">
        <f>IF(Weekly[[#This Row],[H Odds &lt;]]="",BA254,IF(AND(Weekly[[#This Row],[H Odds &lt;]]&lt;&gt;"",Weekly[[#This Row],[SVC_P]]=TRUE,Weekly[[#This Row],[Actual]]=TRUE),BA254+Weekly[[#This Row],[H Odds &lt;]]-1,IF(AND(Weekly[[#This Row],[H Odds &lt;]]&lt;&gt;"",Weekly[[#This Row],[SVC_P]]=TRUE,Weekly[[#This Row],[Actual]]=FALSE),BA254-1,BA254)))</f>
        <v>69.489999999999995</v>
      </c>
      <c r="BB255" s="38">
        <f>IF(Weekly[[#This Row],[H Odds &lt;]]="",BB254,IF(AND(Weekly[[#This Row],[H Odds &lt;]]&lt;&gt;"",Weekly[[#This Row],[ADBC_P]]=TRUE,Weekly[[#This Row],[Actual]]=TRUE),BB254+Weekly[[#This Row],[H Odds &lt;]]-1,IF(AND(Weekly[[#This Row],[H Odds &lt;]]&lt;&gt;"",Weekly[[#This Row],[ADBC_P]]=TRUE,Weekly[[#This Row],[Actual]]=FALSE),BB254-1,BB254)))</f>
        <v>46.559999999999995</v>
      </c>
      <c r="BC255" s="38">
        <f>IF(Weekly[[#This Row],[H Odds &lt;]]="",BC254,IF(AND(Weekly[[#This Row],[H Odds &lt;]]&lt;&gt;"",Weekly[[#This Row],[RFC_P]]=TRUE,Weekly[[#This Row],[Actual]]=TRUE),BC254+Weekly[[#This Row],[H Odds &lt;]]-1,IF(AND(Weekly[[#This Row],[H Odds &lt;]]&lt;&gt;"",Weekly[[#This Row],[RFC_P]]=TRUE,Weekly[[#This Row],[Actual]]=FALSE),BC254-1,BC254)))</f>
        <v>45.309999999999995</v>
      </c>
      <c r="BD255" s="38">
        <f>IF(Weekly[[#This Row],[H Odds &lt;]]="",BD254,IF(AND(Weekly[[#This Row],[H Odds &lt;]]&lt;&gt;"",Weekly[[#This Row],[GBC_P]]=TRUE,Weekly[[#This Row],[Actual]]=TRUE),BD254+Weekly[[#This Row],[H Odds &lt;]]-1,IF(AND(Weekly[[#This Row],[H Odds &lt;]]&lt;&gt;"",Weekly[[#This Row],[GBC_P]]=TRUE,Weekly[[#This Row],[Actual]]=FALSE),BD254-1,BD254)))</f>
        <v>50.96</v>
      </c>
      <c r="BE255" s="38">
        <f>IF(Weekly[[#This Row],[H Odds &lt;]]="",BE254,IF(AND(Weekly[[#This Row],[H Odds &lt;]]&lt;&gt;"",Weekly[[#This Row],[HGBC_P]]=TRUE,Weekly[[#This Row],[Actual]]=TRUE),BE254+Weekly[[#This Row],[H Odds &lt;]]-1,IF(AND(Weekly[[#This Row],[H Odds &lt;]]&lt;&gt;"",Weekly[[#This Row],[HGBC_P]]=TRUE,Weekly[[#This Row],[Actual]]=FALSE),BE254-1,BE254)))</f>
        <v>54.309999999999995</v>
      </c>
      <c r="BF255" s="38">
        <f>IF(Weekly[[#This Row],[H Odds &lt;]]="",BF254,IF(AND(Weekly[[#This Row],[H Odds &lt;]]&lt;&gt;"",Weekly[[#This Row],[XGB_P]]=TRUE,Weekly[[#This Row],[Actual]]=TRUE),BF254+Weekly[[#This Row],[H Odds &lt;]]-1,IF(AND(Weekly[[#This Row],[H Odds &lt;]]&lt;&gt;"",Weekly[[#This Row],[XGB_P]]=TRUE,Weekly[[#This Row],[Actual]]=FALSE),BF254-1,BF254)))</f>
        <v>57.480000000000004</v>
      </c>
      <c r="BG255" s="38">
        <f>IF(Weekly[[#This Row],[H Odds &lt;]]="",BG254,IF(AND(Weekly[[#This Row],[H Odds &lt;]]&lt;&gt;"",Weekly[[#This Row],[QDA_P]]=TRUE,Weekly[[#This Row],[Actual]]=TRUE),BG254+Weekly[[#This Row],[H Odds &lt;]]-1,IF(AND(Weekly[[#This Row],[H Odds &lt;]]&lt;&gt;"",Weekly[[#This Row],[QDA_P]]=TRUE,Weekly[[#This Row],[Actual]]=FALSE),BG254-1,BG254)))</f>
        <v>45.279999999999994</v>
      </c>
      <c r="BH255" s="38">
        <f>IF(Weekly[[#This Row],[H Odds &lt;]]="",BH254,IF(AND(Weekly[[#This Row],[H Odds &lt;]]&lt;&gt;"",Weekly[[#This Row],[KNC_P]]=TRUE,Weekly[[#This Row],[Actual]]=TRUE),BH254+Weekly[[#This Row],[H Odds &lt;]]-1,IF(AND(Weekly[[#This Row],[H Odds &lt;]]&lt;&gt;"",Weekly[[#This Row],[KNC_P]]=TRUE,Weekly[[#This Row],[Actual]]=FALSE),BH254-1,BH254)))</f>
        <v>43.599999999999994</v>
      </c>
      <c r="BI255" s="38">
        <f>IF(Weekly[[#This Row],[H Odds &lt;]]="",BI254,IF(AND(Weekly[[#This Row],[H Odds &lt;]]&lt;&gt;"",Weekly[[#This Row],[TRUES]]&gt;0,Weekly[[#This Row],[Actual]]=TRUE),BI254+Weekly[[#This Row],[H Odds &lt;]]-1,IF(AND(Weekly[[#This Row],[H Odds &lt;]]&lt;&gt;"",Weekly[[#This Row],[TRUES]]=0),BI254,BI254-1)))</f>
        <v>69.489999999999995</v>
      </c>
      <c r="BJ255" s="38">
        <f>IF(Weekly[[#This Row],[H Odds &lt;]]="",BJ254,IF(AND(Weekly[[#This Row],[H Odds &lt;]]&lt;&gt;"",Weekly[[#This Row],[Actual]]=TRUE),BJ254+Weekly[[#This Row],[H Odds &lt;]]-1,IF(AND(Weekly[[#This Row],[H Odds &lt;]]&lt;&gt;"",Weekly[[#This Row],[Actual]]=FALSE),BJ254-1,BJ254)))</f>
        <v>71.39</v>
      </c>
      <c r="BK255" s="58">
        <f>IF(AND(Weekly[[#This Row],[TRUES]]&gt;4,Weekly[[#This Row],[Actual]]=TRUE),BK254+Weekly[[#This Row],[BF H Odds]]-1,IF(AND(Weekly[[#This Row],[FALSES]]&gt;4,Weekly[[#This Row],[Actual]]=FALSE),BK254+Weekly[[#This Row],[BF V Odds]]-1,IF(AND(Weekly[[#This Row],[TRUES]]&gt;4,Weekly[[#This Row],[Actual]]=FALSE),BK254-1,IF(AND(Weekly[[#This Row],[FALSES]]&gt;4,Weekly[[#This Row],[Actual]]=TRUE),BK254-1,BK254))))</f>
        <v>27.840000000000025</v>
      </c>
      <c r="BL255" s="58">
        <f>IF(AND(Weekly[[#This Row],[TRUES]]&gt;5,Weekly[[#This Row],[Actual]]=TRUE),BL254+Weekly[[#This Row],[BF H Odds]]-1,IF(AND(Weekly[[#This Row],[FALSES]]&gt;5,Weekly[[#This Row],[Actual]]=FALSE),BL254+Weekly[[#This Row],[BF V Odds]]-1,IF(AND(Weekly[[#This Row],[TRUES]]&gt;5,Weekly[[#This Row],[Actual]]=FALSE),BL254-1,IF(AND(Weekly[[#This Row],[FALSES]]&gt;5,Weekly[[#This Row],[Actual]]=TRUE),BL254-1,BL254))))</f>
        <v>35.560000000000016</v>
      </c>
      <c r="BM255" s="58">
        <f>IF(AND(Weekly[[#This Row],[TRUES]]&gt;6,Weekly[[#This Row],[Actual]]=TRUE),BM254+Weekly[[#This Row],[BF H Odds]]-1,IF(AND(Weekly[[#This Row],[FALSES]]&gt;6,Weekly[[#This Row],[Actual]]=FALSE),BM254+Weekly[[#This Row],[BF V Odds]]-1,IF(AND(Weekly[[#This Row],[TRUES]]&gt;6,Weekly[[#This Row],[Actual]]=FALSE),BM254-1,IF(AND(Weekly[[#This Row],[FALSES]]&gt;6,Weekly[[#This Row],[Actual]]=TRUE),BM254-1,BM254))))</f>
        <v>45.960000000000008</v>
      </c>
    </row>
    <row r="256" spans="1:65" x14ac:dyDescent="0.25">
      <c r="A256" s="34"/>
      <c r="B256" s="10">
        <v>44275</v>
      </c>
      <c r="C256" s="33" t="s">
        <v>10</v>
      </c>
      <c r="D256" s="15" t="s">
        <v>21</v>
      </c>
      <c r="E256" t="b">
        <v>1</v>
      </c>
      <c r="F256" t="b">
        <v>1</v>
      </c>
      <c r="G256" t="b">
        <v>1</v>
      </c>
      <c r="H256" t="b">
        <v>1</v>
      </c>
      <c r="I256" t="b">
        <v>0</v>
      </c>
      <c r="J256" t="b">
        <v>1</v>
      </c>
      <c r="K256" t="b">
        <v>1</v>
      </c>
      <c r="L256" t="b">
        <v>1</v>
      </c>
      <c r="O256" t="str">
        <f>IF(Weekly[[#This Row],[H/V]]="H",Weekly[[#This Row],[BF H Odds]],IF(Weekly[[#This Row],[H/V]]="V",Weekly[[#This Row],[BF V Odds]],""))</f>
        <v/>
      </c>
      <c r="P256" t="b">
        <v>0</v>
      </c>
      <c r="R256" s="35">
        <f>IFERROR(IF(Weekly[[#This Row],[Won Bet?]]="yes",R255+(Weekly[[#This Row],[BF Odds]]*Weekly[[#This Row],[BF Stake]])-Weekly[[#This Row],[BF Stake]],R255-Weekly[[#This Row],[BF Stake]]),R255)</f>
        <v>229.64599999999999</v>
      </c>
      <c r="S256" s="9">
        <f>IFERROR(IF(Weekly[[#This Row],[Won Bet?]]="yes",S255+(((Weekly[[#This Row],[BF Odds]]*Weekly[[#This Row],[BF Stake]])-Weekly[[#This Row],[BF Stake]])*0.95),S255-Weekly[[#This Row],[BF Stake]]),S255)</f>
        <v>219.60170000000002</v>
      </c>
      <c r="T256" s="13">
        <v>2.52</v>
      </c>
      <c r="U256" s="13">
        <v>1.64</v>
      </c>
      <c r="V256" s="24">
        <f>IF(Weekly[[#This Row],[Actual]]="","",IF(AND(Weekly[[#This Row],[SVC_P]]=Weekly[[#This Row],[Actual]],Weekly[[#This Row],[SVC_P]]=TRUE),V255+Weekly[[#This Row],[BF H Odds]]-1,IF(AND(Weekly[[#This Row],[SVC_P]]=Weekly[[#This Row],[Actual]],Weekly[[#This Row],[SVC_P]]=FALSE),V255+Weekly[[#This Row],[BF V Odds]]-1,V255-1)))</f>
        <v>67.880000000000024</v>
      </c>
      <c r="W256" s="24">
        <f>IF(Weekly[[#This Row],[Actual]]="","",IF(AND(Weekly[[#This Row],[SVC_P]]=FALSE,Weekly[[#This Row],[Actual]]=TRUE),W255+Weekly[[#This Row],[BF H Odds]]-1,IF(AND(Weekly[[#This Row],[SVC_P]]=TRUE,Weekly[[#This Row],[Actual]]=FALSE,),W255+Weekly[[#This Row],[BF V Odds]]-1,W255-1)))</f>
        <v>-197.54</v>
      </c>
      <c r="X256" s="24">
        <f>IF(Weekly[[#This Row],[Actual]]="","",IF(AND(Weekly[[#This Row],[ADBC_P]]=Weekly[[#This Row],[Actual]],Weekly[[#This Row],[ADBC_P]]=TRUE),X255+Weekly[[#This Row],[BF H Odds]]-1,IF(AND(Weekly[[#This Row],[ADBC_P]]=Weekly[[#This Row],[Actual]],Weekly[[#This Row],[ADBC_P]]=FALSE),X255+Weekly[[#This Row],[BF V Odds]]-1,X255-1)))</f>
        <v>33.250000000000014</v>
      </c>
      <c r="Y256" s="24">
        <f>IF(Weekly[[#This Row],[Actual]]="","",IF(AND(Weekly[[#This Row],[ADBC_P]]=FALSE,Weekly[[#This Row],[Actual]]=TRUE),Y255+Weekly[[#This Row],[BF H Odds]]-1,IF(AND(Weekly[[#This Row],[ADBC_P]]=TRUE,Weekly[[#This Row],[Actual]]=FALSE),Y255+Weekly[[#This Row],[BF V Odds]]-1,Y255-1)))</f>
        <v>53.019999999999996</v>
      </c>
      <c r="Z256" s="24">
        <f>IF(Weekly[[#This Row],[Actual]]="","",IF(AND(Weekly[[#This Row],[RFC_P]]=Weekly[[#This Row],[Actual]],Weekly[[#This Row],[RFC_P]]=TRUE),Z255+Weekly[[#This Row],[BF H Odds]]-1,IF(AND(Weekly[[#This Row],[RFC_P]]=Weekly[[#This Row],[Actual]],Weekly[[#This Row],[RFC_P]]=FALSE),Z255+Weekly[[#This Row],[BF V Odds]]-1,Z255-1)))</f>
        <v>22.870000000000033</v>
      </c>
      <c r="AA256" s="24">
        <f>IF(Weekly[[#This Row],[Actual]]="","",IF(AND(Weekly[[#This Row],[RFC_P]]=FALSE,Weekly[[#This Row],[Actual]]=TRUE),AA255+Weekly[[#This Row],[BF H Odds]]-1,IF(AND(Weekly[[#This Row],[RFC_P]]=TRUE,Weekly[[#This Row],[Actual]]=FALSE),AA255+Weekly[[#This Row],[BF V Odds]]-1,AA255-1)))</f>
        <v>63.399999999999977</v>
      </c>
      <c r="AB256" s="24">
        <f>IF(Weekly[[#This Row],[Actual]]="","",IF(AND(Weekly[[#This Row],[GBC_P]]=Weekly[[#This Row],[Actual]],Weekly[[#This Row],[GBC_P]]=TRUE),AB255+Weekly[[#This Row],[BF H Odds]]-1,IF(AND(Weekly[[#This Row],[GBC_P]]=Weekly[[#This Row],[Actual]],Weekly[[#This Row],[GBC_P]]=FALSE),AB255+Weekly[[#This Row],[BF V Odds]]-1,AB255-1)))</f>
        <v>30.500000000000007</v>
      </c>
      <c r="AC256" s="24">
        <f>IF(Weekly[[#This Row],[Actual]]="","",IF(AND(Weekly[[#This Row],[GBC_P]]=FALSE,Weekly[[#This Row],[Actual]]=TRUE),AC255+Weekly[[#This Row],[BF H Odds]]-1,IF(AND(Weekly[[#This Row],[GBC_P]]=TRUE,Weekly[[#This Row],[Actual]]=FALSE),AC255+Weekly[[#This Row],[BF V Odds]]-1,AC255-1)))</f>
        <v>55.769999999999989</v>
      </c>
      <c r="AD256" s="24">
        <f>IF(Weekly[[#This Row],[Actual]]="","",IF(AND(Weekly[[#This Row],[HGBC_P]]=Weekly[[#This Row],[Actual]],Weekly[[#This Row],[HGBC_P]]=TRUE),AD255+Weekly[[#This Row],[BF H Odds]]-1,IF(AND(Weekly[[#This Row],[HGBC_P]]=Weekly[[#This Row],[Actual]],Weekly[[#This Row],[HGBC_P]]=FALSE),AD255+Weekly[[#This Row],[BF V Odds]]-1,AD255-1)))</f>
        <v>27.910000000000036</v>
      </c>
      <c r="AE256" s="24">
        <f>IF(Weekly[[#This Row],[Actual]]="","",IF(AND(Weekly[[#This Row],[HGBC_P]]=FALSE,Weekly[[#This Row],[Actual]]=TRUE),AE255+Weekly[[#This Row],[BF H Odds]]-1,IF(AND(Weekly[[#This Row],[HGBC_P]]=TRUE,Weekly[[#This Row],[Actual]]=FALSE),AE255+Weekly[[#This Row],[BF V Odds]]-1,AE255-1)))</f>
        <v>58.359999999999985</v>
      </c>
      <c r="AF256" s="24">
        <f>IF(Weekly[[#This Row],[Actual]]="","",IF(AND(Weekly[[#This Row],[XGB_P]]=Weekly[[#This Row],[Actual]],Weekly[[#This Row],[XGB_P]]=TRUE),AF255+Weekly[[#This Row],[BF H Odds]]-1,IF(AND(Weekly[[#This Row],[XGB_P]]=Weekly[[#This Row],[Actual]],Weekly[[#This Row],[XGB_P]]=FALSE),AF255+Weekly[[#This Row],[BF V Odds]]-1,AF255-1)))</f>
        <v>48.29000000000002</v>
      </c>
      <c r="AG256" s="24">
        <f>IF(Weekly[[#This Row],[Actual]]="","",IF(AND(Weekly[[#This Row],[XGB_P]]=FALSE,Weekly[[#This Row],[Actual]]=TRUE),AG255+Weekly[[#This Row],[BF H Odds]]-1,IF(AND(Weekly[[#This Row],[XGB_P]]=TRUE,Weekly[[#This Row],[Actual]]=FALSE),AG255+Weekly[[#This Row],[BF V Odds]]-1,AG255-1)))</f>
        <v>37.97999999999999</v>
      </c>
      <c r="AH256" s="24">
        <f>IF(Weekly[[#This Row],[Actual]]="","",IF(AND(Weekly[[#This Row],[QDA_P]]=Weekly[[#This Row],[Actual]],Weekly[[#This Row],[QDA_P]]=TRUE),AH255+Weekly[[#This Row],[BF H Odds]]-1,IF(AND(Weekly[[#This Row],[QDA_P]]=Weekly[[#This Row],[Actual]],Weekly[[#This Row],[QDA_P]]=FALSE),AH255+Weekly[[#This Row],[BF V Odds]]-1,AH255-1)))</f>
        <v>16.050000000000008</v>
      </c>
      <c r="AI256" s="24">
        <f>IF(Weekly[[#This Row],[Actual]]="","",IF(AND(Weekly[[#This Row],[QDA_P]]=FALSE,Weekly[[#This Row],[Actual]]=TRUE),AI255+Weekly[[#This Row],[BF H Odds]]-1,IF(AND(Weekly[[#This Row],[QDA_P]]=TRUE,Weekly[[#This Row],[Actual]]=FALSE),AI255+Weekly[[#This Row],[BF V Odds]]-1,AI255-1)))</f>
        <v>70.22</v>
      </c>
      <c r="AJ256" s="24">
        <f>IF(Weekly[[#This Row],[Actual]]="","",IF(AND(Weekly[[#This Row],[KNC_P]]=FALSE,Weekly[[#This Row],[Actual]]=TRUE),AJ255+Weekly[[#This Row],[BF H Odds]]-1,IF(AND(Weekly[[#This Row],[KNC_P]]=TRUE,Weekly[[#This Row],[Actual]]=FALSE),AJ255+Weekly[[#This Row],[BF V Odds]]-1,AJ255-1)))</f>
        <v>57.689999999999991</v>
      </c>
      <c r="AK256" s="24">
        <f>IF(Weekly[[#This Row],[Actual]]="","",IF(AND(Weekly[[#This Row],[KNC_P]]=FALSE,Weekly[[#This Row],[Actual]]=TRUE),AK255+Weekly[[#This Row],[BF H Odds]]-1,IF(AND(Weekly[[#This Row],[KNC_P]]=TRUE,Weekly[[#This Row],[Actual]]=FALSE),AK255+Weekly[[#This Row],[BF V Odds]]-1,AK255-1)))</f>
        <v>56.589999999999975</v>
      </c>
      <c r="AL256" s="30">
        <f>IF(Weekly[[#This Row],[Actual]]="","",COUNTIF(Weekly[[#This Row],[SVC_P]:[QDA_P]],TRUE))</f>
        <v>6</v>
      </c>
      <c r="AM256" s="30">
        <f>IF(Weekly[[#This Row],[Actual]]="","",COUNTIF(Weekly[[#This Row],[SVC_P]:[QDA_P]],FALSE))</f>
        <v>1</v>
      </c>
      <c r="AN256" s="36" t="str">
        <f>IF(AND(Weekly[[#This Row],[BF V Odds]]&gt;$BO$6,Weekly[[#This Row],[BF V Odds]] &lt; $BO$7),Weekly[[#This Row],[BF V Odds]],"")</f>
        <v/>
      </c>
      <c r="AO256" s="36" t="str">
        <f>IF(AND(Weekly[[#This Row],[BF H Odds]]&gt;$BO$6, Weekly[[#This Row],[BF H Odds]] &lt; $BO$7),Weekly[[#This Row],[BF H Odds]],"")</f>
        <v/>
      </c>
      <c r="AP256" s="37">
        <f>IF(AND(Weekly[[#This Row],[V Odds &lt;]]="",Weekly[[#This Row],[H Odds &lt;]]=""),AP255,IF(AND(Weekly[[#This Row],[H Odds &lt;]]&lt;&gt;"",Weekly[[#This Row],[SVC_P]]=TRUE,Weekly[[#This Row],[Actual]]=TRUE),AP255+Weekly[[#This Row],[H Odds &lt;]]-1,IF(AND(Weekly[[#This Row],[V Odds &lt;]]&lt;&gt;"",Weekly[[#This Row],[SVC_P]]=FALSE,Weekly[[#This Row],[Actual]]=FALSE),AP255+Weekly[[#This Row],[V Odds &lt;]]-1,IF(AND(Weekly[[#This Row],[V Odds &lt;]]&lt;&gt;"",Weekly[[#This Row],[SVC_P]]=FALSE,Weekly[[#This Row],[Actual]]=TRUE),AP255-1,IF(AND(Weekly[[#This Row],[H Odds &lt;]]&lt;&gt;"",Weekly[[#This Row],[SVC_P]]=TRUE,Weekly[[#This Row],[Actual]]=FALSE),AP255-1,AP255)))))</f>
        <v>74.530000000000015</v>
      </c>
      <c r="AQ256" s="37">
        <f>IF(AND(Weekly[[#This Row],[V Odds &lt;]]="",Weekly[[#This Row],[H Odds &lt;]]=""),AQ255,IF(AND(Weekly[[#This Row],[H Odds &lt;]]&lt;&gt;"",Weekly[[#This Row],[ADBC_P]]=TRUE,Weekly[[#This Row],[Actual]]=TRUE),AQ255+Weekly[[#This Row],[H Odds &lt;]]-1,IF(AND(Weekly[[#This Row],[V Odds &lt;]]&lt;&gt;"",Weekly[[#This Row],[ADBC_P]]=FALSE,Weekly[[#This Row],[Actual]]=FALSE),AQ255+Weekly[[#This Row],[V Odds &lt;]]-1,IF(AND(Weekly[[#This Row],[V Odds &lt;]]&lt;&gt;"",Weekly[[#This Row],[ADBC_P]]=FALSE,Weekly[[#This Row],[Actual]]=TRUE),AQ255-1,IF(AND(Weekly[[#This Row],[H Odds &lt;]]&lt;&gt;"",Weekly[[#This Row],[ADBC_P]]=TRUE,Weekly[[#This Row],[Actual]]=FALSE),AQ255-1,AQ255)))))</f>
        <v>51.879999999999995</v>
      </c>
      <c r="AR256" s="37">
        <f>IF(AND(Weekly[[#This Row],[V Odds &lt;]]="",Weekly[[#This Row],[H Odds &lt;]]=""),AR255,IF(AND(Weekly[[#This Row],[H Odds &lt;]]&lt;&gt;"",Weekly[[#This Row],[RFC_P]]=TRUE,Weekly[[#This Row],[Actual]]=TRUE),AR255+Weekly[[#This Row],[H Odds &lt;]]-1,IF(AND(Weekly[[#This Row],[V Odds &lt;]]&lt;&gt;"",Weekly[[#This Row],[RFC_P]]=FALSE,Weekly[[#This Row],[Actual]]=FALSE),AR255+Weekly[[#This Row],[V Odds &lt;]]-1,IF(AND(Weekly[[#This Row],[V Odds &lt;]]&lt;&gt;"",Weekly[[#This Row],[RFC_P]]=FALSE,Weekly[[#This Row],[Actual]]=TRUE),AR255-1,IF(AND(Weekly[[#This Row],[H Odds &lt;]]&lt;&gt;"",Weekly[[#This Row],[RFC_P]]=TRUE,Weekly[[#This Row],[Actual]]=FALSE),AR255-1,AR255)))))</f>
        <v>50.94</v>
      </c>
      <c r="AS256" s="37">
        <f>IF(AND(Weekly[[#This Row],[V Odds &lt;]]="",Weekly[[#This Row],[H Odds &lt;]]=""),AS255,IF(AND(Weekly[[#This Row],[H Odds &lt;]]&lt;&gt;"",Weekly[[#This Row],[GBC_P]]=TRUE,Weekly[[#This Row],[Actual]]=TRUE),AS255+Weekly[[#This Row],[H Odds &lt;]]-1,IF(AND(Weekly[[#This Row],[V Odds &lt;]]&lt;&gt;"",Weekly[[#This Row],[GBC_P]]=FALSE,Weekly[[#This Row],[Actual]]=FALSE),AS255+Weekly[[#This Row],[V Odds &lt;]]-1,IF(AND(Weekly[[#This Row],[V Odds &lt;]]&lt;&gt;"",Weekly[[#This Row],[GBC_P]]=FALSE,Weekly[[#This Row],[Actual]]=TRUE),AS255-1,IF(AND(Weekly[[#This Row],[H Odds &lt;]]&lt;&gt;"",Weekly[[#This Row],[GBC_P]]=TRUE,Weekly[[#This Row],[Actual]]=FALSE),AS255-1,AS255)))))</f>
        <v>52.28</v>
      </c>
      <c r="AT256" s="37">
        <f>IF(AND(Weekly[[#This Row],[V Odds &lt;]]="",Weekly[[#This Row],[H Odds &lt;]]=""),AT255,IF(AND(Weekly[[#This Row],[H Odds &lt;]]&lt;&gt;"",Weekly[[#This Row],[HGBC_P]]=TRUE,Weekly[[#This Row],[Actual]]=TRUE),AT255+Weekly[[#This Row],[H Odds &lt;]]-1,IF(AND(Weekly[[#This Row],[V Odds &lt;]]&lt;&gt;"",Weekly[[#This Row],[HGBC_P]]=FALSE,Weekly[[#This Row],[Actual]]=FALSE),AT255+Weekly[[#This Row],[V Odds &lt;]]-1,IF(AND(Weekly[[#This Row],[V Odds &lt;]]&lt;&gt;"",Weekly[[#This Row],[HGBC_P]]=FALSE,Weekly[[#This Row],[Actual]]=TRUE),AT255-1,IF(AND(Weekly[[#This Row],[H Odds &lt;]]&lt;&gt;"",Weekly[[#This Row],[HGBC_P]]=TRUE,Weekly[[#This Row],[Actual]]=FALSE),AT255-1,AT255)))))</f>
        <v>52.91</v>
      </c>
      <c r="AU256" s="37">
        <f>IF(AND(Weekly[[#This Row],[V Odds &lt;]]="",Weekly[[#This Row],[H Odds &lt;]]=""),AU255,IF(AND(Weekly[[#This Row],[H Odds &lt;]]&lt;&gt;"",Weekly[[#This Row],[XGB_P]]=TRUE,Weekly[[#This Row],[Actual]]=TRUE),AU255+Weekly[[#This Row],[H Odds &lt;]]-1,IF(AND(Weekly[[#This Row],[V Odds &lt;]]&lt;&gt;"",Weekly[[#This Row],[XGB_P]]=FALSE,Weekly[[#This Row],[Actual]]=FALSE),AU255+Weekly[[#This Row],[V Odds &lt;]]-1,IF(AND(Weekly[[#This Row],[V Odds &lt;]]&lt;&gt;"",Weekly[[#This Row],[XGB_P]]=FALSE,Weekly[[#This Row],[Actual]]=TRUE),AU255-1,IF(AND(Weekly[[#This Row],[H Odds &lt;]]&lt;&gt;"",Weekly[[#This Row],[XGB_P]]=TRUE,Weekly[[#This Row],[Actual]]=FALSE),AU255-1,AU255)))))</f>
        <v>62.010000000000005</v>
      </c>
      <c r="AV256" s="37">
        <f>IF(AND(Weekly[[#This Row],[V Odds &lt;]]="",Weekly[[#This Row],[H Odds &lt;]]=""),AV255,IF(AND(Weekly[[#This Row],[H Odds &lt;]]&lt;&gt;"",Weekly[[#This Row],[QDA_P]]=TRUE,Weekly[[#This Row],[Actual]]=TRUE),AV255+Weekly[[#This Row],[H Odds &lt;]]-1,IF(AND(Weekly[[#This Row],[V Odds &lt;]]&lt;&gt;"",Weekly[[#This Row],[QDA_P]]=FALSE,Weekly[[#This Row],[Actual]]=FALSE),AV255+Weekly[[#This Row],[V Odds &lt;]]-1,IF(AND(Weekly[[#This Row],[V Odds &lt;]]&lt;&gt;"",Weekly[[#This Row],[QDA_P]]=FALSE,Weekly[[#This Row],[Actual]]=TRUE),AV255-1,IF(AND(Weekly[[#This Row],[H Odds &lt;]]&lt;&gt;"",Weekly[[#This Row],[QDA_P]]=TRUE,Weekly[[#This Row],[Actual]]=FALSE),AV255-1,AV255)))))</f>
        <v>55.049999999999983</v>
      </c>
      <c r="AW256" s="37">
        <f>IF(AND(Weekly[[#This Row],[H Odds &lt;]]="",Weekly[[#This Row],[V Odds &lt;]]=""),AW255,IF(AND(Weekly[[#This Row],[KNC_P]]=Weekly[[#This Row],[Actual]],Weekly[[#This Row],[KNC_P]]=TRUE),AW255+Weekly[[#This Row],[BF H Odds]]-1,IF(AND(Weekly[[#This Row],[KNC_P]]=Weekly[[#This Row],[Actual]],Weekly[[#This Row],[KNC_P]]=FALSE),AW255+Weekly[[#This Row],[BF V Odds]]-1,AW255-1)))</f>
        <v>41.7</v>
      </c>
      <c r="AX256" s="37">
        <f>IF(AND(Weekly[[#This Row],[V Odds &lt;]]="",Weekly[[#This Row],[H Odds &lt;]]=""),AX255,IF(AND(Weekly[[#This Row],[V Odds &lt;]]&lt;&gt;"",Weekly[[#This Row],[FALSES]]&gt;0,Weekly[[#This Row],[Actual]]=FALSE),AX255+Weekly[[#This Row],[V Odds &lt;]]-1,IF(AND(Weekly[[#This Row],[H Odds &lt;]]&lt;&gt;"",Weekly[[#This Row],[TRUES]]&gt;0,Weekly[[#This Row],[Actual]]=TRUE),AX255+Weekly[[#This Row],[H Odds &lt;]]-1,IF(AND(Weekly[[#This Row],[V Odds &lt;]]&lt;&gt;"",Weekly[[#This Row],[FALSES]]=0),AX255,IF(AND(Weekly[[#This Row],[H Odds &lt;]]&lt;&gt;"",Weekly[[#This Row],[TRUES]]=0),AX255,AX255-1)))))</f>
        <v>85.399999999999991</v>
      </c>
      <c r="AY256" s="37">
        <f>IF(AND(Weekly[[#This Row],[V Odds &lt;]]="",Weekly[[#This Row],[H Odds &lt;]]=""),AY255,IF(AND(Weekly[[#This Row],[V Odds &lt;]]&lt;&gt;"",Weekly[[#This Row],[FALSES]]&gt;0,Weekly[[#This Row],[Actual]]=FALSE),AY255+((Weekly[[#This Row],[V Odds &lt;]]-1)*0.92),IF(AND(Weekly[[#This Row],[H Odds &lt;]]&lt;&gt;"",Weekly[[#This Row],[TRUES]]&gt;0,Weekly[[#This Row],[Actual]]=TRUE),AY255+((Weekly[[#This Row],[H Odds &lt;]]-1)*0.92),IF(AND(Weekly[[#This Row],[V Odds &lt;]]&lt;&gt;"",Weekly[[#This Row],[FALSES]]=0),AY255,IF(AND(Weekly[[#This Row],[H Odds &lt;]]&lt;&gt;"",Weekly[[#This Row],[TRUES]]=0),AY255,AY255-1)))))</f>
        <v>79.128000000000014</v>
      </c>
      <c r="AZ256" s="37">
        <f>IF(AND(Weekly[[#This Row],[V Odds &lt;]]="",Weekly[[#This Row],[H Odds &lt;]]=""),AZ255,IF(AND(Weekly[[#This Row],[V Odds &lt;]]&lt;&gt;"",Weekly[[#This Row],[Actual]]=FALSE),AZ255+Weekly[[#This Row],[V Odds &lt;]]-1,IF(AND(Weekly[[#This Row],[H Odds &lt;]]&lt;&gt;"",Weekly[[#This Row],[Actual]]=TRUE),AZ255+Weekly[[#This Row],[H Odds &lt;]]-1,AZ255-1)))</f>
        <v>83.77</v>
      </c>
      <c r="BA256" s="38">
        <f>IF(Weekly[[#This Row],[H Odds &lt;]]="",BA255,IF(AND(Weekly[[#This Row],[H Odds &lt;]]&lt;&gt;"",Weekly[[#This Row],[SVC_P]]=TRUE,Weekly[[#This Row],[Actual]]=TRUE),BA255+Weekly[[#This Row],[H Odds &lt;]]-1,IF(AND(Weekly[[#This Row],[H Odds &lt;]]&lt;&gt;"",Weekly[[#This Row],[SVC_P]]=TRUE,Weekly[[#This Row],[Actual]]=FALSE),BA255-1,BA255)))</f>
        <v>69.489999999999995</v>
      </c>
      <c r="BB256" s="38">
        <f>IF(Weekly[[#This Row],[H Odds &lt;]]="",BB255,IF(AND(Weekly[[#This Row],[H Odds &lt;]]&lt;&gt;"",Weekly[[#This Row],[ADBC_P]]=TRUE,Weekly[[#This Row],[Actual]]=TRUE),BB255+Weekly[[#This Row],[H Odds &lt;]]-1,IF(AND(Weekly[[#This Row],[H Odds &lt;]]&lt;&gt;"",Weekly[[#This Row],[ADBC_P]]=TRUE,Weekly[[#This Row],[Actual]]=FALSE),BB255-1,BB255)))</f>
        <v>46.559999999999995</v>
      </c>
      <c r="BC256" s="38">
        <f>IF(Weekly[[#This Row],[H Odds &lt;]]="",BC255,IF(AND(Weekly[[#This Row],[H Odds &lt;]]&lt;&gt;"",Weekly[[#This Row],[RFC_P]]=TRUE,Weekly[[#This Row],[Actual]]=TRUE),BC255+Weekly[[#This Row],[H Odds &lt;]]-1,IF(AND(Weekly[[#This Row],[H Odds &lt;]]&lt;&gt;"",Weekly[[#This Row],[RFC_P]]=TRUE,Weekly[[#This Row],[Actual]]=FALSE),BC255-1,BC255)))</f>
        <v>45.309999999999995</v>
      </c>
      <c r="BD256" s="38">
        <f>IF(Weekly[[#This Row],[H Odds &lt;]]="",BD255,IF(AND(Weekly[[#This Row],[H Odds &lt;]]&lt;&gt;"",Weekly[[#This Row],[GBC_P]]=TRUE,Weekly[[#This Row],[Actual]]=TRUE),BD255+Weekly[[#This Row],[H Odds &lt;]]-1,IF(AND(Weekly[[#This Row],[H Odds &lt;]]&lt;&gt;"",Weekly[[#This Row],[GBC_P]]=TRUE,Weekly[[#This Row],[Actual]]=FALSE),BD255-1,BD255)))</f>
        <v>50.96</v>
      </c>
      <c r="BE256" s="38">
        <f>IF(Weekly[[#This Row],[H Odds &lt;]]="",BE255,IF(AND(Weekly[[#This Row],[H Odds &lt;]]&lt;&gt;"",Weekly[[#This Row],[HGBC_P]]=TRUE,Weekly[[#This Row],[Actual]]=TRUE),BE255+Weekly[[#This Row],[H Odds &lt;]]-1,IF(AND(Weekly[[#This Row],[H Odds &lt;]]&lt;&gt;"",Weekly[[#This Row],[HGBC_P]]=TRUE,Weekly[[#This Row],[Actual]]=FALSE),BE255-1,BE255)))</f>
        <v>54.309999999999995</v>
      </c>
      <c r="BF256" s="38">
        <f>IF(Weekly[[#This Row],[H Odds &lt;]]="",BF255,IF(AND(Weekly[[#This Row],[H Odds &lt;]]&lt;&gt;"",Weekly[[#This Row],[XGB_P]]=TRUE,Weekly[[#This Row],[Actual]]=TRUE),BF255+Weekly[[#This Row],[H Odds &lt;]]-1,IF(AND(Weekly[[#This Row],[H Odds &lt;]]&lt;&gt;"",Weekly[[#This Row],[XGB_P]]=TRUE,Weekly[[#This Row],[Actual]]=FALSE),BF255-1,BF255)))</f>
        <v>57.480000000000004</v>
      </c>
      <c r="BG256" s="38">
        <f>IF(Weekly[[#This Row],[H Odds &lt;]]="",BG255,IF(AND(Weekly[[#This Row],[H Odds &lt;]]&lt;&gt;"",Weekly[[#This Row],[QDA_P]]=TRUE,Weekly[[#This Row],[Actual]]=TRUE),BG255+Weekly[[#This Row],[H Odds &lt;]]-1,IF(AND(Weekly[[#This Row],[H Odds &lt;]]&lt;&gt;"",Weekly[[#This Row],[QDA_P]]=TRUE,Weekly[[#This Row],[Actual]]=FALSE),BG255-1,BG255)))</f>
        <v>45.279999999999994</v>
      </c>
      <c r="BH256" s="38">
        <f>IF(Weekly[[#This Row],[H Odds &lt;]]="",BH255,IF(AND(Weekly[[#This Row],[H Odds &lt;]]&lt;&gt;"",Weekly[[#This Row],[KNC_P]]=TRUE,Weekly[[#This Row],[Actual]]=TRUE),BH255+Weekly[[#This Row],[H Odds &lt;]]-1,IF(AND(Weekly[[#This Row],[H Odds &lt;]]&lt;&gt;"",Weekly[[#This Row],[KNC_P]]=TRUE,Weekly[[#This Row],[Actual]]=FALSE),BH255-1,BH255)))</f>
        <v>43.599999999999994</v>
      </c>
      <c r="BI256" s="38">
        <f>IF(Weekly[[#This Row],[H Odds &lt;]]="",BI255,IF(AND(Weekly[[#This Row],[H Odds &lt;]]&lt;&gt;"",Weekly[[#This Row],[TRUES]]&gt;0,Weekly[[#This Row],[Actual]]=TRUE),BI255+Weekly[[#This Row],[H Odds &lt;]]-1,IF(AND(Weekly[[#This Row],[H Odds &lt;]]&lt;&gt;"",Weekly[[#This Row],[TRUES]]=0),BI255,BI255-1)))</f>
        <v>69.489999999999995</v>
      </c>
      <c r="BJ256" s="38">
        <f>IF(Weekly[[#This Row],[H Odds &lt;]]="",BJ255,IF(AND(Weekly[[#This Row],[H Odds &lt;]]&lt;&gt;"",Weekly[[#This Row],[Actual]]=TRUE),BJ255+Weekly[[#This Row],[H Odds &lt;]]-1,IF(AND(Weekly[[#This Row],[H Odds &lt;]]&lt;&gt;"",Weekly[[#This Row],[Actual]]=FALSE),BJ255-1,BJ255)))</f>
        <v>71.39</v>
      </c>
      <c r="BK256" s="58">
        <f>IF(AND(Weekly[[#This Row],[TRUES]]&gt;4,Weekly[[#This Row],[Actual]]=TRUE),BK255+Weekly[[#This Row],[BF H Odds]]-1,IF(AND(Weekly[[#This Row],[FALSES]]&gt;4,Weekly[[#This Row],[Actual]]=FALSE),BK255+Weekly[[#This Row],[BF V Odds]]-1,IF(AND(Weekly[[#This Row],[TRUES]]&gt;4,Weekly[[#This Row],[Actual]]=FALSE),BK255-1,IF(AND(Weekly[[#This Row],[FALSES]]&gt;4,Weekly[[#This Row],[Actual]]=TRUE),BK255-1,BK255))))</f>
        <v>26.840000000000025</v>
      </c>
      <c r="BL256" s="58">
        <f>IF(AND(Weekly[[#This Row],[TRUES]]&gt;5,Weekly[[#This Row],[Actual]]=TRUE),BL255+Weekly[[#This Row],[BF H Odds]]-1,IF(AND(Weekly[[#This Row],[FALSES]]&gt;5,Weekly[[#This Row],[Actual]]=FALSE),BL255+Weekly[[#This Row],[BF V Odds]]-1,IF(AND(Weekly[[#This Row],[TRUES]]&gt;5,Weekly[[#This Row],[Actual]]=FALSE),BL255-1,IF(AND(Weekly[[#This Row],[FALSES]]&gt;5,Weekly[[#This Row],[Actual]]=TRUE),BL255-1,BL255))))</f>
        <v>34.560000000000016</v>
      </c>
      <c r="BM256" s="58">
        <f>IF(AND(Weekly[[#This Row],[TRUES]]&gt;6,Weekly[[#This Row],[Actual]]=TRUE),BM255+Weekly[[#This Row],[BF H Odds]]-1,IF(AND(Weekly[[#This Row],[FALSES]]&gt;6,Weekly[[#This Row],[Actual]]=FALSE),BM255+Weekly[[#This Row],[BF V Odds]]-1,IF(AND(Weekly[[#This Row],[TRUES]]&gt;6,Weekly[[#This Row],[Actual]]=FALSE),BM255-1,IF(AND(Weekly[[#This Row],[FALSES]]&gt;6,Weekly[[#This Row],[Actual]]=TRUE),BM255-1,BM255))))</f>
        <v>45.960000000000008</v>
      </c>
    </row>
    <row r="257" spans="1:65" x14ac:dyDescent="0.25">
      <c r="A257" s="34"/>
      <c r="B257" s="10">
        <v>44275</v>
      </c>
      <c r="C257" s="33" t="s">
        <v>33</v>
      </c>
      <c r="D257" s="15" t="s">
        <v>22</v>
      </c>
      <c r="E257" t="b">
        <v>1</v>
      </c>
      <c r="F257" t="b">
        <v>1</v>
      </c>
      <c r="G257" t="b">
        <v>1</v>
      </c>
      <c r="H257" t="b">
        <v>1</v>
      </c>
      <c r="I257" t="b">
        <v>1</v>
      </c>
      <c r="J257" t="b">
        <v>1</v>
      </c>
      <c r="K257" t="b">
        <v>0</v>
      </c>
      <c r="L257" t="b">
        <v>1</v>
      </c>
      <c r="M257" t="s">
        <v>101</v>
      </c>
      <c r="N257">
        <v>5.72</v>
      </c>
      <c r="O257">
        <f>IF(Weekly[[#This Row],[H/V]]="H",Weekly[[#This Row],[BF H Odds]],IF(Weekly[[#This Row],[H/V]]="V",Weekly[[#This Row],[BF V Odds]],""))</f>
        <v>3.15</v>
      </c>
      <c r="P257" t="b">
        <v>1</v>
      </c>
      <c r="Q257" t="s">
        <v>76</v>
      </c>
      <c r="R257" s="35">
        <f>IFERROR(IF(Weekly[[#This Row],[Won Bet?]]="yes",R256+(Weekly[[#This Row],[BF Odds]]*Weekly[[#This Row],[BF Stake]])-Weekly[[#This Row],[BF Stake]],R256-Weekly[[#This Row],[BF Stake]]),R256)</f>
        <v>223.92599999999999</v>
      </c>
      <c r="S257" s="9">
        <f>IFERROR(IF(Weekly[[#This Row],[Won Bet?]]="yes",S256+(((Weekly[[#This Row],[BF Odds]]*Weekly[[#This Row],[BF Stake]])-Weekly[[#This Row],[BF Stake]])*0.95),S256-Weekly[[#This Row],[BF Stake]]),S256)</f>
        <v>213.88170000000002</v>
      </c>
      <c r="T257" s="13">
        <v>3.15</v>
      </c>
      <c r="U257" s="13">
        <v>1.45</v>
      </c>
      <c r="V257" s="24">
        <f>IF(Weekly[[#This Row],[Actual]]="","",IF(AND(Weekly[[#This Row],[SVC_P]]=Weekly[[#This Row],[Actual]],Weekly[[#This Row],[SVC_P]]=TRUE),V256+Weekly[[#This Row],[BF H Odds]]-1,IF(AND(Weekly[[#This Row],[SVC_P]]=Weekly[[#This Row],[Actual]],Weekly[[#This Row],[SVC_P]]=FALSE),V256+Weekly[[#This Row],[BF V Odds]]-1,V256-1)))</f>
        <v>68.330000000000027</v>
      </c>
      <c r="W257" s="24">
        <f>IF(Weekly[[#This Row],[Actual]]="","",IF(AND(Weekly[[#This Row],[SVC_P]]=FALSE,Weekly[[#This Row],[Actual]]=TRUE),W256+Weekly[[#This Row],[BF H Odds]]-1,IF(AND(Weekly[[#This Row],[SVC_P]]=TRUE,Weekly[[#This Row],[Actual]]=FALSE,),W256+Weekly[[#This Row],[BF V Odds]]-1,W256-1)))</f>
        <v>-198.54</v>
      </c>
      <c r="X257" s="24">
        <f>IF(Weekly[[#This Row],[Actual]]="","",IF(AND(Weekly[[#This Row],[ADBC_P]]=Weekly[[#This Row],[Actual]],Weekly[[#This Row],[ADBC_P]]=TRUE),X256+Weekly[[#This Row],[BF H Odds]]-1,IF(AND(Weekly[[#This Row],[ADBC_P]]=Weekly[[#This Row],[Actual]],Weekly[[#This Row],[ADBC_P]]=FALSE),X256+Weekly[[#This Row],[BF V Odds]]-1,X256-1)))</f>
        <v>33.700000000000017</v>
      </c>
      <c r="Y257" s="24">
        <f>IF(Weekly[[#This Row],[Actual]]="","",IF(AND(Weekly[[#This Row],[ADBC_P]]=FALSE,Weekly[[#This Row],[Actual]]=TRUE),Y256+Weekly[[#This Row],[BF H Odds]]-1,IF(AND(Weekly[[#This Row],[ADBC_P]]=TRUE,Weekly[[#This Row],[Actual]]=FALSE),Y256+Weekly[[#This Row],[BF V Odds]]-1,Y256-1)))</f>
        <v>52.019999999999996</v>
      </c>
      <c r="Z257" s="24">
        <f>IF(Weekly[[#This Row],[Actual]]="","",IF(AND(Weekly[[#This Row],[RFC_P]]=Weekly[[#This Row],[Actual]],Weekly[[#This Row],[RFC_P]]=TRUE),Z256+Weekly[[#This Row],[BF H Odds]]-1,IF(AND(Weekly[[#This Row],[RFC_P]]=Weekly[[#This Row],[Actual]],Weekly[[#This Row],[RFC_P]]=FALSE),Z256+Weekly[[#This Row],[BF V Odds]]-1,Z256-1)))</f>
        <v>23.320000000000032</v>
      </c>
      <c r="AA257" s="24">
        <f>IF(Weekly[[#This Row],[Actual]]="","",IF(AND(Weekly[[#This Row],[RFC_P]]=FALSE,Weekly[[#This Row],[Actual]]=TRUE),AA256+Weekly[[#This Row],[BF H Odds]]-1,IF(AND(Weekly[[#This Row],[RFC_P]]=TRUE,Weekly[[#This Row],[Actual]]=FALSE),AA256+Weekly[[#This Row],[BF V Odds]]-1,AA256-1)))</f>
        <v>62.399999999999977</v>
      </c>
      <c r="AB257" s="24">
        <f>IF(Weekly[[#This Row],[Actual]]="","",IF(AND(Weekly[[#This Row],[GBC_P]]=Weekly[[#This Row],[Actual]],Weekly[[#This Row],[GBC_P]]=TRUE),AB256+Weekly[[#This Row],[BF H Odds]]-1,IF(AND(Weekly[[#This Row],[GBC_P]]=Weekly[[#This Row],[Actual]],Weekly[[#This Row],[GBC_P]]=FALSE),AB256+Weekly[[#This Row],[BF V Odds]]-1,AB256-1)))</f>
        <v>30.950000000000006</v>
      </c>
      <c r="AC257" s="24">
        <f>IF(Weekly[[#This Row],[Actual]]="","",IF(AND(Weekly[[#This Row],[GBC_P]]=FALSE,Weekly[[#This Row],[Actual]]=TRUE),AC256+Weekly[[#This Row],[BF H Odds]]-1,IF(AND(Weekly[[#This Row],[GBC_P]]=TRUE,Weekly[[#This Row],[Actual]]=FALSE),AC256+Weekly[[#This Row],[BF V Odds]]-1,AC256-1)))</f>
        <v>54.769999999999989</v>
      </c>
      <c r="AD257" s="24">
        <f>IF(Weekly[[#This Row],[Actual]]="","",IF(AND(Weekly[[#This Row],[HGBC_P]]=Weekly[[#This Row],[Actual]],Weekly[[#This Row],[HGBC_P]]=TRUE),AD256+Weekly[[#This Row],[BF H Odds]]-1,IF(AND(Weekly[[#This Row],[HGBC_P]]=Weekly[[#This Row],[Actual]],Weekly[[#This Row],[HGBC_P]]=FALSE),AD256+Weekly[[#This Row],[BF V Odds]]-1,AD256-1)))</f>
        <v>28.360000000000035</v>
      </c>
      <c r="AE257" s="24">
        <f>IF(Weekly[[#This Row],[Actual]]="","",IF(AND(Weekly[[#This Row],[HGBC_P]]=FALSE,Weekly[[#This Row],[Actual]]=TRUE),AE256+Weekly[[#This Row],[BF H Odds]]-1,IF(AND(Weekly[[#This Row],[HGBC_P]]=TRUE,Weekly[[#This Row],[Actual]]=FALSE),AE256+Weekly[[#This Row],[BF V Odds]]-1,AE256-1)))</f>
        <v>57.359999999999985</v>
      </c>
      <c r="AF257" s="24">
        <f>IF(Weekly[[#This Row],[Actual]]="","",IF(AND(Weekly[[#This Row],[XGB_P]]=Weekly[[#This Row],[Actual]],Weekly[[#This Row],[XGB_P]]=TRUE),AF256+Weekly[[#This Row],[BF H Odds]]-1,IF(AND(Weekly[[#This Row],[XGB_P]]=Weekly[[#This Row],[Actual]],Weekly[[#This Row],[XGB_P]]=FALSE),AF256+Weekly[[#This Row],[BF V Odds]]-1,AF256-1)))</f>
        <v>48.740000000000023</v>
      </c>
      <c r="AG257" s="24">
        <f>IF(Weekly[[#This Row],[Actual]]="","",IF(AND(Weekly[[#This Row],[XGB_P]]=FALSE,Weekly[[#This Row],[Actual]]=TRUE),AG256+Weekly[[#This Row],[BF H Odds]]-1,IF(AND(Weekly[[#This Row],[XGB_P]]=TRUE,Weekly[[#This Row],[Actual]]=FALSE),AG256+Weekly[[#This Row],[BF V Odds]]-1,AG256-1)))</f>
        <v>36.97999999999999</v>
      </c>
      <c r="AH257" s="24">
        <f>IF(Weekly[[#This Row],[Actual]]="","",IF(AND(Weekly[[#This Row],[QDA_P]]=Weekly[[#This Row],[Actual]],Weekly[[#This Row],[QDA_P]]=TRUE),AH256+Weekly[[#This Row],[BF H Odds]]-1,IF(AND(Weekly[[#This Row],[QDA_P]]=Weekly[[#This Row],[Actual]],Weekly[[#This Row],[QDA_P]]=FALSE),AH256+Weekly[[#This Row],[BF V Odds]]-1,AH256-1)))</f>
        <v>15.050000000000008</v>
      </c>
      <c r="AI257" s="24">
        <f>IF(Weekly[[#This Row],[Actual]]="","",IF(AND(Weekly[[#This Row],[QDA_P]]=FALSE,Weekly[[#This Row],[Actual]]=TRUE),AI256+Weekly[[#This Row],[BF H Odds]]-1,IF(AND(Weekly[[#This Row],[QDA_P]]=TRUE,Weekly[[#This Row],[Actual]]=FALSE),AI256+Weekly[[#This Row],[BF V Odds]]-1,AI256-1)))</f>
        <v>70.67</v>
      </c>
      <c r="AJ257" s="24">
        <f>IF(Weekly[[#This Row],[Actual]]="","",IF(AND(Weekly[[#This Row],[KNC_P]]=FALSE,Weekly[[#This Row],[Actual]]=TRUE),AJ256+Weekly[[#This Row],[BF H Odds]]-1,IF(AND(Weekly[[#This Row],[KNC_P]]=TRUE,Weekly[[#This Row],[Actual]]=FALSE),AJ256+Weekly[[#This Row],[BF V Odds]]-1,AJ256-1)))</f>
        <v>56.689999999999991</v>
      </c>
      <c r="AK257" s="24">
        <f>IF(Weekly[[#This Row],[Actual]]="","",IF(AND(Weekly[[#This Row],[KNC_P]]=FALSE,Weekly[[#This Row],[Actual]]=TRUE),AK256+Weekly[[#This Row],[BF H Odds]]-1,IF(AND(Weekly[[#This Row],[KNC_P]]=TRUE,Weekly[[#This Row],[Actual]]=FALSE),AK256+Weekly[[#This Row],[BF V Odds]]-1,AK256-1)))</f>
        <v>55.589999999999975</v>
      </c>
      <c r="AL257" s="30">
        <f>IF(Weekly[[#This Row],[Actual]]="","",COUNTIF(Weekly[[#This Row],[SVC_P]:[QDA_P]],TRUE))</f>
        <v>6</v>
      </c>
      <c r="AM257" s="30">
        <f>IF(Weekly[[#This Row],[Actual]]="","",COUNTIF(Weekly[[#This Row],[SVC_P]:[QDA_P]],FALSE))</f>
        <v>1</v>
      </c>
      <c r="AN257" s="36">
        <f>IF(AND(Weekly[[#This Row],[BF V Odds]]&gt;$BO$6,Weekly[[#This Row],[BF V Odds]] &lt; $BO$7),Weekly[[#This Row],[BF V Odds]],"")</f>
        <v>3.15</v>
      </c>
      <c r="AO257" s="36" t="str">
        <f>IF(AND(Weekly[[#This Row],[BF H Odds]]&gt;$BO$6, Weekly[[#This Row],[BF H Odds]] &lt; $BO$7),Weekly[[#This Row],[BF H Odds]],"")</f>
        <v/>
      </c>
      <c r="AP257" s="37">
        <f>IF(AND(Weekly[[#This Row],[V Odds &lt;]]="",Weekly[[#This Row],[H Odds &lt;]]=""),AP256,IF(AND(Weekly[[#This Row],[H Odds &lt;]]&lt;&gt;"",Weekly[[#This Row],[SVC_P]]=TRUE,Weekly[[#This Row],[Actual]]=TRUE),AP256+Weekly[[#This Row],[H Odds &lt;]]-1,IF(AND(Weekly[[#This Row],[V Odds &lt;]]&lt;&gt;"",Weekly[[#This Row],[SVC_P]]=FALSE,Weekly[[#This Row],[Actual]]=FALSE),AP256+Weekly[[#This Row],[V Odds &lt;]]-1,IF(AND(Weekly[[#This Row],[V Odds &lt;]]&lt;&gt;"",Weekly[[#This Row],[SVC_P]]=FALSE,Weekly[[#This Row],[Actual]]=TRUE),AP256-1,IF(AND(Weekly[[#This Row],[H Odds &lt;]]&lt;&gt;"",Weekly[[#This Row],[SVC_P]]=TRUE,Weekly[[#This Row],[Actual]]=FALSE),AP256-1,AP256)))))</f>
        <v>74.530000000000015</v>
      </c>
      <c r="AQ257" s="37">
        <f>IF(AND(Weekly[[#This Row],[V Odds &lt;]]="",Weekly[[#This Row],[H Odds &lt;]]=""),AQ256,IF(AND(Weekly[[#This Row],[H Odds &lt;]]&lt;&gt;"",Weekly[[#This Row],[ADBC_P]]=TRUE,Weekly[[#This Row],[Actual]]=TRUE),AQ256+Weekly[[#This Row],[H Odds &lt;]]-1,IF(AND(Weekly[[#This Row],[V Odds &lt;]]&lt;&gt;"",Weekly[[#This Row],[ADBC_P]]=FALSE,Weekly[[#This Row],[Actual]]=FALSE),AQ256+Weekly[[#This Row],[V Odds &lt;]]-1,IF(AND(Weekly[[#This Row],[V Odds &lt;]]&lt;&gt;"",Weekly[[#This Row],[ADBC_P]]=FALSE,Weekly[[#This Row],[Actual]]=TRUE),AQ256-1,IF(AND(Weekly[[#This Row],[H Odds &lt;]]&lt;&gt;"",Weekly[[#This Row],[ADBC_P]]=TRUE,Weekly[[#This Row],[Actual]]=FALSE),AQ256-1,AQ256)))))</f>
        <v>51.879999999999995</v>
      </c>
      <c r="AR257" s="37">
        <f>IF(AND(Weekly[[#This Row],[V Odds &lt;]]="",Weekly[[#This Row],[H Odds &lt;]]=""),AR256,IF(AND(Weekly[[#This Row],[H Odds &lt;]]&lt;&gt;"",Weekly[[#This Row],[RFC_P]]=TRUE,Weekly[[#This Row],[Actual]]=TRUE),AR256+Weekly[[#This Row],[H Odds &lt;]]-1,IF(AND(Weekly[[#This Row],[V Odds &lt;]]&lt;&gt;"",Weekly[[#This Row],[RFC_P]]=FALSE,Weekly[[#This Row],[Actual]]=FALSE),AR256+Weekly[[#This Row],[V Odds &lt;]]-1,IF(AND(Weekly[[#This Row],[V Odds &lt;]]&lt;&gt;"",Weekly[[#This Row],[RFC_P]]=FALSE,Weekly[[#This Row],[Actual]]=TRUE),AR256-1,IF(AND(Weekly[[#This Row],[H Odds &lt;]]&lt;&gt;"",Weekly[[#This Row],[RFC_P]]=TRUE,Weekly[[#This Row],[Actual]]=FALSE),AR256-1,AR256)))))</f>
        <v>50.94</v>
      </c>
      <c r="AS257" s="37">
        <f>IF(AND(Weekly[[#This Row],[V Odds &lt;]]="",Weekly[[#This Row],[H Odds &lt;]]=""),AS256,IF(AND(Weekly[[#This Row],[H Odds &lt;]]&lt;&gt;"",Weekly[[#This Row],[GBC_P]]=TRUE,Weekly[[#This Row],[Actual]]=TRUE),AS256+Weekly[[#This Row],[H Odds &lt;]]-1,IF(AND(Weekly[[#This Row],[V Odds &lt;]]&lt;&gt;"",Weekly[[#This Row],[GBC_P]]=FALSE,Weekly[[#This Row],[Actual]]=FALSE),AS256+Weekly[[#This Row],[V Odds &lt;]]-1,IF(AND(Weekly[[#This Row],[V Odds &lt;]]&lt;&gt;"",Weekly[[#This Row],[GBC_P]]=FALSE,Weekly[[#This Row],[Actual]]=TRUE),AS256-1,IF(AND(Weekly[[#This Row],[H Odds &lt;]]&lt;&gt;"",Weekly[[#This Row],[GBC_P]]=TRUE,Weekly[[#This Row],[Actual]]=FALSE),AS256-1,AS256)))))</f>
        <v>52.28</v>
      </c>
      <c r="AT257" s="37">
        <f>IF(AND(Weekly[[#This Row],[V Odds &lt;]]="",Weekly[[#This Row],[H Odds &lt;]]=""),AT256,IF(AND(Weekly[[#This Row],[H Odds &lt;]]&lt;&gt;"",Weekly[[#This Row],[HGBC_P]]=TRUE,Weekly[[#This Row],[Actual]]=TRUE),AT256+Weekly[[#This Row],[H Odds &lt;]]-1,IF(AND(Weekly[[#This Row],[V Odds &lt;]]&lt;&gt;"",Weekly[[#This Row],[HGBC_P]]=FALSE,Weekly[[#This Row],[Actual]]=FALSE),AT256+Weekly[[#This Row],[V Odds &lt;]]-1,IF(AND(Weekly[[#This Row],[V Odds &lt;]]&lt;&gt;"",Weekly[[#This Row],[HGBC_P]]=FALSE,Weekly[[#This Row],[Actual]]=TRUE),AT256-1,IF(AND(Weekly[[#This Row],[H Odds &lt;]]&lt;&gt;"",Weekly[[#This Row],[HGBC_P]]=TRUE,Weekly[[#This Row],[Actual]]=FALSE),AT256-1,AT256)))))</f>
        <v>52.91</v>
      </c>
      <c r="AU257" s="37">
        <f>IF(AND(Weekly[[#This Row],[V Odds &lt;]]="",Weekly[[#This Row],[H Odds &lt;]]=""),AU256,IF(AND(Weekly[[#This Row],[H Odds &lt;]]&lt;&gt;"",Weekly[[#This Row],[XGB_P]]=TRUE,Weekly[[#This Row],[Actual]]=TRUE),AU256+Weekly[[#This Row],[H Odds &lt;]]-1,IF(AND(Weekly[[#This Row],[V Odds &lt;]]&lt;&gt;"",Weekly[[#This Row],[XGB_P]]=FALSE,Weekly[[#This Row],[Actual]]=FALSE),AU256+Weekly[[#This Row],[V Odds &lt;]]-1,IF(AND(Weekly[[#This Row],[V Odds &lt;]]&lt;&gt;"",Weekly[[#This Row],[XGB_P]]=FALSE,Weekly[[#This Row],[Actual]]=TRUE),AU256-1,IF(AND(Weekly[[#This Row],[H Odds &lt;]]&lt;&gt;"",Weekly[[#This Row],[XGB_P]]=TRUE,Weekly[[#This Row],[Actual]]=FALSE),AU256-1,AU256)))))</f>
        <v>62.010000000000005</v>
      </c>
      <c r="AV257" s="37">
        <f>IF(AND(Weekly[[#This Row],[V Odds &lt;]]="",Weekly[[#This Row],[H Odds &lt;]]=""),AV256,IF(AND(Weekly[[#This Row],[H Odds &lt;]]&lt;&gt;"",Weekly[[#This Row],[QDA_P]]=TRUE,Weekly[[#This Row],[Actual]]=TRUE),AV256+Weekly[[#This Row],[H Odds &lt;]]-1,IF(AND(Weekly[[#This Row],[V Odds &lt;]]&lt;&gt;"",Weekly[[#This Row],[QDA_P]]=FALSE,Weekly[[#This Row],[Actual]]=FALSE),AV256+Weekly[[#This Row],[V Odds &lt;]]-1,IF(AND(Weekly[[#This Row],[V Odds &lt;]]&lt;&gt;"",Weekly[[#This Row],[QDA_P]]=FALSE,Weekly[[#This Row],[Actual]]=TRUE),AV256-1,IF(AND(Weekly[[#This Row],[H Odds &lt;]]&lt;&gt;"",Weekly[[#This Row],[QDA_P]]=TRUE,Weekly[[#This Row],[Actual]]=FALSE),AV256-1,AV256)))))</f>
        <v>54.049999999999983</v>
      </c>
      <c r="AW257" s="37">
        <f>IF(AND(Weekly[[#This Row],[H Odds &lt;]]="",Weekly[[#This Row],[V Odds &lt;]]=""),AW256,IF(AND(Weekly[[#This Row],[KNC_P]]=Weekly[[#This Row],[Actual]],Weekly[[#This Row],[KNC_P]]=TRUE),AW256+Weekly[[#This Row],[BF H Odds]]-1,IF(AND(Weekly[[#This Row],[KNC_P]]=Weekly[[#This Row],[Actual]],Weekly[[#This Row],[KNC_P]]=FALSE),AW256+Weekly[[#This Row],[BF V Odds]]-1,AW256-1)))</f>
        <v>42.150000000000006</v>
      </c>
      <c r="AX257" s="37">
        <f>IF(AND(Weekly[[#This Row],[V Odds &lt;]]="",Weekly[[#This Row],[H Odds &lt;]]=""),AX256,IF(AND(Weekly[[#This Row],[V Odds &lt;]]&lt;&gt;"",Weekly[[#This Row],[FALSES]]&gt;0,Weekly[[#This Row],[Actual]]=FALSE),AX256+Weekly[[#This Row],[V Odds &lt;]]-1,IF(AND(Weekly[[#This Row],[H Odds &lt;]]&lt;&gt;"",Weekly[[#This Row],[TRUES]]&gt;0,Weekly[[#This Row],[Actual]]=TRUE),AX256+Weekly[[#This Row],[H Odds &lt;]]-1,IF(AND(Weekly[[#This Row],[V Odds &lt;]]&lt;&gt;"",Weekly[[#This Row],[FALSES]]=0),AX256,IF(AND(Weekly[[#This Row],[H Odds &lt;]]&lt;&gt;"",Weekly[[#This Row],[TRUES]]=0),AX256,AX256-1)))))</f>
        <v>84.399999999999991</v>
      </c>
      <c r="AY257" s="37">
        <f>IF(AND(Weekly[[#This Row],[V Odds &lt;]]="",Weekly[[#This Row],[H Odds &lt;]]=""),AY256,IF(AND(Weekly[[#This Row],[V Odds &lt;]]&lt;&gt;"",Weekly[[#This Row],[FALSES]]&gt;0,Weekly[[#This Row],[Actual]]=FALSE),AY256+((Weekly[[#This Row],[V Odds &lt;]]-1)*0.92),IF(AND(Weekly[[#This Row],[H Odds &lt;]]&lt;&gt;"",Weekly[[#This Row],[TRUES]]&gt;0,Weekly[[#This Row],[Actual]]=TRUE),AY256+((Weekly[[#This Row],[H Odds &lt;]]-1)*0.92),IF(AND(Weekly[[#This Row],[V Odds &lt;]]&lt;&gt;"",Weekly[[#This Row],[FALSES]]=0),AY256,IF(AND(Weekly[[#This Row],[H Odds &lt;]]&lt;&gt;"",Weekly[[#This Row],[TRUES]]=0),AY256,AY256-1)))))</f>
        <v>78.128000000000014</v>
      </c>
      <c r="AZ257" s="37">
        <f>IF(AND(Weekly[[#This Row],[V Odds &lt;]]="",Weekly[[#This Row],[H Odds &lt;]]=""),AZ256,IF(AND(Weekly[[#This Row],[V Odds &lt;]]&lt;&gt;"",Weekly[[#This Row],[Actual]]=FALSE),AZ256+Weekly[[#This Row],[V Odds &lt;]]-1,IF(AND(Weekly[[#This Row],[H Odds &lt;]]&lt;&gt;"",Weekly[[#This Row],[Actual]]=TRUE),AZ256+Weekly[[#This Row],[H Odds &lt;]]-1,AZ256-1)))</f>
        <v>82.77</v>
      </c>
      <c r="BA257" s="38">
        <f>IF(Weekly[[#This Row],[H Odds &lt;]]="",BA256,IF(AND(Weekly[[#This Row],[H Odds &lt;]]&lt;&gt;"",Weekly[[#This Row],[SVC_P]]=TRUE,Weekly[[#This Row],[Actual]]=TRUE),BA256+Weekly[[#This Row],[H Odds &lt;]]-1,IF(AND(Weekly[[#This Row],[H Odds &lt;]]&lt;&gt;"",Weekly[[#This Row],[SVC_P]]=TRUE,Weekly[[#This Row],[Actual]]=FALSE),BA256-1,BA256)))</f>
        <v>69.489999999999995</v>
      </c>
      <c r="BB257" s="38">
        <f>IF(Weekly[[#This Row],[H Odds &lt;]]="",BB256,IF(AND(Weekly[[#This Row],[H Odds &lt;]]&lt;&gt;"",Weekly[[#This Row],[ADBC_P]]=TRUE,Weekly[[#This Row],[Actual]]=TRUE),BB256+Weekly[[#This Row],[H Odds &lt;]]-1,IF(AND(Weekly[[#This Row],[H Odds &lt;]]&lt;&gt;"",Weekly[[#This Row],[ADBC_P]]=TRUE,Weekly[[#This Row],[Actual]]=FALSE),BB256-1,BB256)))</f>
        <v>46.559999999999995</v>
      </c>
      <c r="BC257" s="38">
        <f>IF(Weekly[[#This Row],[H Odds &lt;]]="",BC256,IF(AND(Weekly[[#This Row],[H Odds &lt;]]&lt;&gt;"",Weekly[[#This Row],[RFC_P]]=TRUE,Weekly[[#This Row],[Actual]]=TRUE),BC256+Weekly[[#This Row],[H Odds &lt;]]-1,IF(AND(Weekly[[#This Row],[H Odds &lt;]]&lt;&gt;"",Weekly[[#This Row],[RFC_P]]=TRUE,Weekly[[#This Row],[Actual]]=FALSE),BC256-1,BC256)))</f>
        <v>45.309999999999995</v>
      </c>
      <c r="BD257" s="38">
        <f>IF(Weekly[[#This Row],[H Odds &lt;]]="",BD256,IF(AND(Weekly[[#This Row],[H Odds &lt;]]&lt;&gt;"",Weekly[[#This Row],[GBC_P]]=TRUE,Weekly[[#This Row],[Actual]]=TRUE),BD256+Weekly[[#This Row],[H Odds &lt;]]-1,IF(AND(Weekly[[#This Row],[H Odds &lt;]]&lt;&gt;"",Weekly[[#This Row],[GBC_P]]=TRUE,Weekly[[#This Row],[Actual]]=FALSE),BD256-1,BD256)))</f>
        <v>50.96</v>
      </c>
      <c r="BE257" s="38">
        <f>IF(Weekly[[#This Row],[H Odds &lt;]]="",BE256,IF(AND(Weekly[[#This Row],[H Odds &lt;]]&lt;&gt;"",Weekly[[#This Row],[HGBC_P]]=TRUE,Weekly[[#This Row],[Actual]]=TRUE),BE256+Weekly[[#This Row],[H Odds &lt;]]-1,IF(AND(Weekly[[#This Row],[H Odds &lt;]]&lt;&gt;"",Weekly[[#This Row],[HGBC_P]]=TRUE,Weekly[[#This Row],[Actual]]=FALSE),BE256-1,BE256)))</f>
        <v>54.309999999999995</v>
      </c>
      <c r="BF257" s="38">
        <f>IF(Weekly[[#This Row],[H Odds &lt;]]="",BF256,IF(AND(Weekly[[#This Row],[H Odds &lt;]]&lt;&gt;"",Weekly[[#This Row],[XGB_P]]=TRUE,Weekly[[#This Row],[Actual]]=TRUE),BF256+Weekly[[#This Row],[H Odds &lt;]]-1,IF(AND(Weekly[[#This Row],[H Odds &lt;]]&lt;&gt;"",Weekly[[#This Row],[XGB_P]]=TRUE,Weekly[[#This Row],[Actual]]=FALSE),BF256-1,BF256)))</f>
        <v>57.480000000000004</v>
      </c>
      <c r="BG257" s="38">
        <f>IF(Weekly[[#This Row],[H Odds &lt;]]="",BG256,IF(AND(Weekly[[#This Row],[H Odds &lt;]]&lt;&gt;"",Weekly[[#This Row],[QDA_P]]=TRUE,Weekly[[#This Row],[Actual]]=TRUE),BG256+Weekly[[#This Row],[H Odds &lt;]]-1,IF(AND(Weekly[[#This Row],[H Odds &lt;]]&lt;&gt;"",Weekly[[#This Row],[QDA_P]]=TRUE,Weekly[[#This Row],[Actual]]=FALSE),BG256-1,BG256)))</f>
        <v>45.279999999999994</v>
      </c>
      <c r="BH257" s="38">
        <f>IF(Weekly[[#This Row],[H Odds &lt;]]="",BH256,IF(AND(Weekly[[#This Row],[H Odds &lt;]]&lt;&gt;"",Weekly[[#This Row],[KNC_P]]=TRUE,Weekly[[#This Row],[Actual]]=TRUE),BH256+Weekly[[#This Row],[H Odds &lt;]]-1,IF(AND(Weekly[[#This Row],[H Odds &lt;]]&lt;&gt;"",Weekly[[#This Row],[KNC_P]]=TRUE,Weekly[[#This Row],[Actual]]=FALSE),BH256-1,BH256)))</f>
        <v>43.599999999999994</v>
      </c>
      <c r="BI257" s="38">
        <f>IF(Weekly[[#This Row],[H Odds &lt;]]="",BI256,IF(AND(Weekly[[#This Row],[H Odds &lt;]]&lt;&gt;"",Weekly[[#This Row],[TRUES]]&gt;0,Weekly[[#This Row],[Actual]]=TRUE),BI256+Weekly[[#This Row],[H Odds &lt;]]-1,IF(AND(Weekly[[#This Row],[H Odds &lt;]]&lt;&gt;"",Weekly[[#This Row],[TRUES]]=0),BI256,BI256-1)))</f>
        <v>69.489999999999995</v>
      </c>
      <c r="BJ257" s="38">
        <f>IF(Weekly[[#This Row],[H Odds &lt;]]="",BJ256,IF(AND(Weekly[[#This Row],[H Odds &lt;]]&lt;&gt;"",Weekly[[#This Row],[Actual]]=TRUE),BJ256+Weekly[[#This Row],[H Odds &lt;]]-1,IF(AND(Weekly[[#This Row],[H Odds &lt;]]&lt;&gt;"",Weekly[[#This Row],[Actual]]=FALSE),BJ256-1,BJ256)))</f>
        <v>71.39</v>
      </c>
      <c r="BK257" s="58">
        <f>IF(AND(Weekly[[#This Row],[TRUES]]&gt;4,Weekly[[#This Row],[Actual]]=TRUE),BK256+Weekly[[#This Row],[BF H Odds]]-1,IF(AND(Weekly[[#This Row],[FALSES]]&gt;4,Weekly[[#This Row],[Actual]]=FALSE),BK256+Weekly[[#This Row],[BF V Odds]]-1,IF(AND(Weekly[[#This Row],[TRUES]]&gt;4,Weekly[[#This Row],[Actual]]=FALSE),BK256-1,IF(AND(Weekly[[#This Row],[FALSES]]&gt;4,Weekly[[#This Row],[Actual]]=TRUE),BK256-1,BK256))))</f>
        <v>27.290000000000024</v>
      </c>
      <c r="BL257" s="58">
        <f>IF(AND(Weekly[[#This Row],[TRUES]]&gt;5,Weekly[[#This Row],[Actual]]=TRUE),BL256+Weekly[[#This Row],[BF H Odds]]-1,IF(AND(Weekly[[#This Row],[FALSES]]&gt;5,Weekly[[#This Row],[Actual]]=FALSE),BL256+Weekly[[#This Row],[BF V Odds]]-1,IF(AND(Weekly[[#This Row],[TRUES]]&gt;5,Weekly[[#This Row],[Actual]]=FALSE),BL256-1,IF(AND(Weekly[[#This Row],[FALSES]]&gt;5,Weekly[[#This Row],[Actual]]=TRUE),BL256-1,BL256))))</f>
        <v>35.010000000000019</v>
      </c>
      <c r="BM257" s="58">
        <f>IF(AND(Weekly[[#This Row],[TRUES]]&gt;6,Weekly[[#This Row],[Actual]]=TRUE),BM256+Weekly[[#This Row],[BF H Odds]]-1,IF(AND(Weekly[[#This Row],[FALSES]]&gt;6,Weekly[[#This Row],[Actual]]=FALSE),BM256+Weekly[[#This Row],[BF V Odds]]-1,IF(AND(Weekly[[#This Row],[TRUES]]&gt;6,Weekly[[#This Row],[Actual]]=FALSE),BM256-1,IF(AND(Weekly[[#This Row],[FALSES]]&gt;6,Weekly[[#This Row],[Actual]]=TRUE),BM256-1,BM256))))</f>
        <v>45.960000000000008</v>
      </c>
    </row>
    <row r="258" spans="1:65" x14ac:dyDescent="0.25">
      <c r="A258" s="34"/>
      <c r="B258" s="10">
        <v>44275</v>
      </c>
      <c r="C258" s="33" t="s">
        <v>13</v>
      </c>
      <c r="D258" s="15" t="s">
        <v>14</v>
      </c>
      <c r="E258" t="b">
        <v>1</v>
      </c>
      <c r="F258" t="b">
        <v>1</v>
      </c>
      <c r="G258" t="b">
        <v>1</v>
      </c>
      <c r="H258" t="b">
        <v>1</v>
      </c>
      <c r="I258" t="b">
        <v>1</v>
      </c>
      <c r="J258" t="b">
        <v>1</v>
      </c>
      <c r="K258" t="b">
        <v>1</v>
      </c>
      <c r="L258" t="b">
        <v>1</v>
      </c>
      <c r="O258" t="str">
        <f>IF(Weekly[[#This Row],[H/V]]="H",Weekly[[#This Row],[BF H Odds]],IF(Weekly[[#This Row],[H/V]]="V",Weekly[[#This Row],[BF V Odds]],""))</f>
        <v/>
      </c>
      <c r="P258" t="b">
        <v>1</v>
      </c>
      <c r="R258" s="35">
        <f>IFERROR(IF(Weekly[[#This Row],[Won Bet?]]="yes",R257+(Weekly[[#This Row],[BF Odds]]*Weekly[[#This Row],[BF Stake]])-Weekly[[#This Row],[BF Stake]],R257-Weekly[[#This Row],[BF Stake]]),R257)</f>
        <v>223.92599999999999</v>
      </c>
      <c r="S258" s="9">
        <f>IFERROR(IF(Weekly[[#This Row],[Won Bet?]]="yes",S257+(((Weekly[[#This Row],[BF Odds]]*Weekly[[#This Row],[BF Stake]])-Weekly[[#This Row],[BF Stake]])*0.95),S257-Weekly[[#This Row],[BF Stake]]),S257)</f>
        <v>213.88170000000002</v>
      </c>
      <c r="T258" s="13">
        <v>3.25</v>
      </c>
      <c r="U258" s="13">
        <v>1.43</v>
      </c>
      <c r="V258" s="24">
        <f>IF(Weekly[[#This Row],[Actual]]="","",IF(AND(Weekly[[#This Row],[SVC_P]]=Weekly[[#This Row],[Actual]],Weekly[[#This Row],[SVC_P]]=TRUE),V257+Weekly[[#This Row],[BF H Odds]]-1,IF(AND(Weekly[[#This Row],[SVC_P]]=Weekly[[#This Row],[Actual]],Weekly[[#This Row],[SVC_P]]=FALSE),V257+Weekly[[#This Row],[BF V Odds]]-1,V257-1)))</f>
        <v>68.760000000000034</v>
      </c>
      <c r="W258" s="24">
        <f>IF(Weekly[[#This Row],[Actual]]="","",IF(AND(Weekly[[#This Row],[SVC_P]]=FALSE,Weekly[[#This Row],[Actual]]=TRUE),W257+Weekly[[#This Row],[BF H Odds]]-1,IF(AND(Weekly[[#This Row],[SVC_P]]=TRUE,Weekly[[#This Row],[Actual]]=FALSE,),W257+Weekly[[#This Row],[BF V Odds]]-1,W257-1)))</f>
        <v>-199.54</v>
      </c>
      <c r="X258" s="24">
        <f>IF(Weekly[[#This Row],[Actual]]="","",IF(AND(Weekly[[#This Row],[ADBC_P]]=Weekly[[#This Row],[Actual]],Weekly[[#This Row],[ADBC_P]]=TRUE),X257+Weekly[[#This Row],[BF H Odds]]-1,IF(AND(Weekly[[#This Row],[ADBC_P]]=Weekly[[#This Row],[Actual]],Weekly[[#This Row],[ADBC_P]]=FALSE),X257+Weekly[[#This Row],[BF V Odds]]-1,X257-1)))</f>
        <v>34.130000000000017</v>
      </c>
      <c r="Y258" s="24">
        <f>IF(Weekly[[#This Row],[Actual]]="","",IF(AND(Weekly[[#This Row],[ADBC_P]]=FALSE,Weekly[[#This Row],[Actual]]=TRUE),Y257+Weekly[[#This Row],[BF H Odds]]-1,IF(AND(Weekly[[#This Row],[ADBC_P]]=TRUE,Weekly[[#This Row],[Actual]]=FALSE),Y257+Weekly[[#This Row],[BF V Odds]]-1,Y257-1)))</f>
        <v>51.019999999999996</v>
      </c>
      <c r="Z258" s="24">
        <f>IF(Weekly[[#This Row],[Actual]]="","",IF(AND(Weekly[[#This Row],[RFC_P]]=Weekly[[#This Row],[Actual]],Weekly[[#This Row],[RFC_P]]=TRUE),Z257+Weekly[[#This Row],[BF H Odds]]-1,IF(AND(Weekly[[#This Row],[RFC_P]]=Weekly[[#This Row],[Actual]],Weekly[[#This Row],[RFC_P]]=FALSE),Z257+Weekly[[#This Row],[BF V Odds]]-1,Z257-1)))</f>
        <v>23.750000000000032</v>
      </c>
      <c r="AA258" s="24">
        <f>IF(Weekly[[#This Row],[Actual]]="","",IF(AND(Weekly[[#This Row],[RFC_P]]=FALSE,Weekly[[#This Row],[Actual]]=TRUE),AA257+Weekly[[#This Row],[BF H Odds]]-1,IF(AND(Weekly[[#This Row],[RFC_P]]=TRUE,Weekly[[#This Row],[Actual]]=FALSE),AA257+Weekly[[#This Row],[BF V Odds]]-1,AA257-1)))</f>
        <v>61.399999999999977</v>
      </c>
      <c r="AB258" s="24">
        <f>IF(Weekly[[#This Row],[Actual]]="","",IF(AND(Weekly[[#This Row],[GBC_P]]=Weekly[[#This Row],[Actual]],Weekly[[#This Row],[GBC_P]]=TRUE),AB257+Weekly[[#This Row],[BF H Odds]]-1,IF(AND(Weekly[[#This Row],[GBC_P]]=Weekly[[#This Row],[Actual]],Weekly[[#This Row],[GBC_P]]=FALSE),AB257+Weekly[[#This Row],[BF V Odds]]-1,AB257-1)))</f>
        <v>31.38000000000001</v>
      </c>
      <c r="AC258" s="24">
        <f>IF(Weekly[[#This Row],[Actual]]="","",IF(AND(Weekly[[#This Row],[GBC_P]]=FALSE,Weekly[[#This Row],[Actual]]=TRUE),AC257+Weekly[[#This Row],[BF H Odds]]-1,IF(AND(Weekly[[#This Row],[GBC_P]]=TRUE,Weekly[[#This Row],[Actual]]=FALSE),AC257+Weekly[[#This Row],[BF V Odds]]-1,AC257-1)))</f>
        <v>53.769999999999989</v>
      </c>
      <c r="AD258" s="24">
        <f>IF(Weekly[[#This Row],[Actual]]="","",IF(AND(Weekly[[#This Row],[HGBC_P]]=Weekly[[#This Row],[Actual]],Weekly[[#This Row],[HGBC_P]]=TRUE),AD257+Weekly[[#This Row],[BF H Odds]]-1,IF(AND(Weekly[[#This Row],[HGBC_P]]=Weekly[[#This Row],[Actual]],Weekly[[#This Row],[HGBC_P]]=FALSE),AD257+Weekly[[#This Row],[BF V Odds]]-1,AD257-1)))</f>
        <v>28.790000000000035</v>
      </c>
      <c r="AE258" s="24">
        <f>IF(Weekly[[#This Row],[Actual]]="","",IF(AND(Weekly[[#This Row],[HGBC_P]]=FALSE,Weekly[[#This Row],[Actual]]=TRUE),AE257+Weekly[[#This Row],[BF H Odds]]-1,IF(AND(Weekly[[#This Row],[HGBC_P]]=TRUE,Weekly[[#This Row],[Actual]]=FALSE),AE257+Weekly[[#This Row],[BF V Odds]]-1,AE257-1)))</f>
        <v>56.359999999999985</v>
      </c>
      <c r="AF258" s="24">
        <f>IF(Weekly[[#This Row],[Actual]]="","",IF(AND(Weekly[[#This Row],[XGB_P]]=Weekly[[#This Row],[Actual]],Weekly[[#This Row],[XGB_P]]=TRUE),AF257+Weekly[[#This Row],[BF H Odds]]-1,IF(AND(Weekly[[#This Row],[XGB_P]]=Weekly[[#This Row],[Actual]],Weekly[[#This Row],[XGB_P]]=FALSE),AF257+Weekly[[#This Row],[BF V Odds]]-1,AF257-1)))</f>
        <v>49.170000000000023</v>
      </c>
      <c r="AG258" s="24">
        <f>IF(Weekly[[#This Row],[Actual]]="","",IF(AND(Weekly[[#This Row],[XGB_P]]=FALSE,Weekly[[#This Row],[Actual]]=TRUE),AG257+Weekly[[#This Row],[BF H Odds]]-1,IF(AND(Weekly[[#This Row],[XGB_P]]=TRUE,Weekly[[#This Row],[Actual]]=FALSE),AG257+Weekly[[#This Row],[BF V Odds]]-1,AG257-1)))</f>
        <v>35.97999999999999</v>
      </c>
      <c r="AH258" s="24">
        <f>IF(Weekly[[#This Row],[Actual]]="","",IF(AND(Weekly[[#This Row],[QDA_P]]=Weekly[[#This Row],[Actual]],Weekly[[#This Row],[QDA_P]]=TRUE),AH257+Weekly[[#This Row],[BF H Odds]]-1,IF(AND(Weekly[[#This Row],[QDA_P]]=Weekly[[#This Row],[Actual]],Weekly[[#This Row],[QDA_P]]=FALSE),AH257+Weekly[[#This Row],[BF V Odds]]-1,AH257-1)))</f>
        <v>15.480000000000008</v>
      </c>
      <c r="AI258" s="24">
        <f>IF(Weekly[[#This Row],[Actual]]="","",IF(AND(Weekly[[#This Row],[QDA_P]]=FALSE,Weekly[[#This Row],[Actual]]=TRUE),AI257+Weekly[[#This Row],[BF H Odds]]-1,IF(AND(Weekly[[#This Row],[QDA_P]]=TRUE,Weekly[[#This Row],[Actual]]=FALSE),AI257+Weekly[[#This Row],[BF V Odds]]-1,AI257-1)))</f>
        <v>69.67</v>
      </c>
      <c r="AJ258" s="24">
        <f>IF(Weekly[[#This Row],[Actual]]="","",IF(AND(Weekly[[#This Row],[KNC_P]]=FALSE,Weekly[[#This Row],[Actual]]=TRUE),AJ257+Weekly[[#This Row],[BF H Odds]]-1,IF(AND(Weekly[[#This Row],[KNC_P]]=TRUE,Weekly[[#This Row],[Actual]]=FALSE),AJ257+Weekly[[#This Row],[BF V Odds]]-1,AJ257-1)))</f>
        <v>55.689999999999991</v>
      </c>
      <c r="AK258" s="24">
        <f>IF(Weekly[[#This Row],[Actual]]="","",IF(AND(Weekly[[#This Row],[KNC_P]]=FALSE,Weekly[[#This Row],[Actual]]=TRUE),AK257+Weekly[[#This Row],[BF H Odds]]-1,IF(AND(Weekly[[#This Row],[KNC_P]]=TRUE,Weekly[[#This Row],[Actual]]=FALSE),AK257+Weekly[[#This Row],[BF V Odds]]-1,AK257-1)))</f>
        <v>54.589999999999975</v>
      </c>
      <c r="AL258" s="30">
        <f>IF(Weekly[[#This Row],[Actual]]="","",COUNTIF(Weekly[[#This Row],[SVC_P]:[QDA_P]],TRUE))</f>
        <v>7</v>
      </c>
      <c r="AM258" s="30">
        <f>IF(Weekly[[#This Row],[Actual]]="","",COUNTIF(Weekly[[#This Row],[SVC_P]:[QDA_P]],FALSE))</f>
        <v>0</v>
      </c>
      <c r="AN258" s="36">
        <f>IF(AND(Weekly[[#This Row],[BF V Odds]]&gt;$BO$6,Weekly[[#This Row],[BF V Odds]] &lt; $BO$7),Weekly[[#This Row],[BF V Odds]],"")</f>
        <v>3.25</v>
      </c>
      <c r="AO258" s="36" t="str">
        <f>IF(AND(Weekly[[#This Row],[BF H Odds]]&gt;$BO$6, Weekly[[#This Row],[BF H Odds]] &lt; $BO$7),Weekly[[#This Row],[BF H Odds]],"")</f>
        <v/>
      </c>
      <c r="AP258" s="37">
        <f>IF(AND(Weekly[[#This Row],[V Odds &lt;]]="",Weekly[[#This Row],[H Odds &lt;]]=""),AP257,IF(AND(Weekly[[#This Row],[H Odds &lt;]]&lt;&gt;"",Weekly[[#This Row],[SVC_P]]=TRUE,Weekly[[#This Row],[Actual]]=TRUE),AP257+Weekly[[#This Row],[H Odds &lt;]]-1,IF(AND(Weekly[[#This Row],[V Odds &lt;]]&lt;&gt;"",Weekly[[#This Row],[SVC_P]]=FALSE,Weekly[[#This Row],[Actual]]=FALSE),AP257+Weekly[[#This Row],[V Odds &lt;]]-1,IF(AND(Weekly[[#This Row],[V Odds &lt;]]&lt;&gt;"",Weekly[[#This Row],[SVC_P]]=FALSE,Weekly[[#This Row],[Actual]]=TRUE),AP257-1,IF(AND(Weekly[[#This Row],[H Odds &lt;]]&lt;&gt;"",Weekly[[#This Row],[SVC_P]]=TRUE,Weekly[[#This Row],[Actual]]=FALSE),AP257-1,AP257)))))</f>
        <v>74.530000000000015</v>
      </c>
      <c r="AQ258" s="37">
        <f>IF(AND(Weekly[[#This Row],[V Odds &lt;]]="",Weekly[[#This Row],[H Odds &lt;]]=""),AQ257,IF(AND(Weekly[[#This Row],[H Odds &lt;]]&lt;&gt;"",Weekly[[#This Row],[ADBC_P]]=TRUE,Weekly[[#This Row],[Actual]]=TRUE),AQ257+Weekly[[#This Row],[H Odds &lt;]]-1,IF(AND(Weekly[[#This Row],[V Odds &lt;]]&lt;&gt;"",Weekly[[#This Row],[ADBC_P]]=FALSE,Weekly[[#This Row],[Actual]]=FALSE),AQ257+Weekly[[#This Row],[V Odds &lt;]]-1,IF(AND(Weekly[[#This Row],[V Odds &lt;]]&lt;&gt;"",Weekly[[#This Row],[ADBC_P]]=FALSE,Weekly[[#This Row],[Actual]]=TRUE),AQ257-1,IF(AND(Weekly[[#This Row],[H Odds &lt;]]&lt;&gt;"",Weekly[[#This Row],[ADBC_P]]=TRUE,Weekly[[#This Row],[Actual]]=FALSE),AQ257-1,AQ257)))))</f>
        <v>51.879999999999995</v>
      </c>
      <c r="AR258" s="37">
        <f>IF(AND(Weekly[[#This Row],[V Odds &lt;]]="",Weekly[[#This Row],[H Odds &lt;]]=""),AR257,IF(AND(Weekly[[#This Row],[H Odds &lt;]]&lt;&gt;"",Weekly[[#This Row],[RFC_P]]=TRUE,Weekly[[#This Row],[Actual]]=TRUE),AR257+Weekly[[#This Row],[H Odds &lt;]]-1,IF(AND(Weekly[[#This Row],[V Odds &lt;]]&lt;&gt;"",Weekly[[#This Row],[RFC_P]]=FALSE,Weekly[[#This Row],[Actual]]=FALSE),AR257+Weekly[[#This Row],[V Odds &lt;]]-1,IF(AND(Weekly[[#This Row],[V Odds &lt;]]&lt;&gt;"",Weekly[[#This Row],[RFC_P]]=FALSE,Weekly[[#This Row],[Actual]]=TRUE),AR257-1,IF(AND(Weekly[[#This Row],[H Odds &lt;]]&lt;&gt;"",Weekly[[#This Row],[RFC_P]]=TRUE,Weekly[[#This Row],[Actual]]=FALSE),AR257-1,AR257)))))</f>
        <v>50.94</v>
      </c>
      <c r="AS258" s="37">
        <f>IF(AND(Weekly[[#This Row],[V Odds &lt;]]="",Weekly[[#This Row],[H Odds &lt;]]=""),AS257,IF(AND(Weekly[[#This Row],[H Odds &lt;]]&lt;&gt;"",Weekly[[#This Row],[GBC_P]]=TRUE,Weekly[[#This Row],[Actual]]=TRUE),AS257+Weekly[[#This Row],[H Odds &lt;]]-1,IF(AND(Weekly[[#This Row],[V Odds &lt;]]&lt;&gt;"",Weekly[[#This Row],[GBC_P]]=FALSE,Weekly[[#This Row],[Actual]]=FALSE),AS257+Weekly[[#This Row],[V Odds &lt;]]-1,IF(AND(Weekly[[#This Row],[V Odds &lt;]]&lt;&gt;"",Weekly[[#This Row],[GBC_P]]=FALSE,Weekly[[#This Row],[Actual]]=TRUE),AS257-1,IF(AND(Weekly[[#This Row],[H Odds &lt;]]&lt;&gt;"",Weekly[[#This Row],[GBC_P]]=TRUE,Weekly[[#This Row],[Actual]]=FALSE),AS257-1,AS257)))))</f>
        <v>52.28</v>
      </c>
      <c r="AT258" s="37">
        <f>IF(AND(Weekly[[#This Row],[V Odds &lt;]]="",Weekly[[#This Row],[H Odds &lt;]]=""),AT257,IF(AND(Weekly[[#This Row],[H Odds &lt;]]&lt;&gt;"",Weekly[[#This Row],[HGBC_P]]=TRUE,Weekly[[#This Row],[Actual]]=TRUE),AT257+Weekly[[#This Row],[H Odds &lt;]]-1,IF(AND(Weekly[[#This Row],[V Odds &lt;]]&lt;&gt;"",Weekly[[#This Row],[HGBC_P]]=FALSE,Weekly[[#This Row],[Actual]]=FALSE),AT257+Weekly[[#This Row],[V Odds &lt;]]-1,IF(AND(Weekly[[#This Row],[V Odds &lt;]]&lt;&gt;"",Weekly[[#This Row],[HGBC_P]]=FALSE,Weekly[[#This Row],[Actual]]=TRUE),AT257-1,IF(AND(Weekly[[#This Row],[H Odds &lt;]]&lt;&gt;"",Weekly[[#This Row],[HGBC_P]]=TRUE,Weekly[[#This Row],[Actual]]=FALSE),AT257-1,AT257)))))</f>
        <v>52.91</v>
      </c>
      <c r="AU258" s="37">
        <f>IF(AND(Weekly[[#This Row],[V Odds &lt;]]="",Weekly[[#This Row],[H Odds &lt;]]=""),AU257,IF(AND(Weekly[[#This Row],[H Odds &lt;]]&lt;&gt;"",Weekly[[#This Row],[XGB_P]]=TRUE,Weekly[[#This Row],[Actual]]=TRUE),AU257+Weekly[[#This Row],[H Odds &lt;]]-1,IF(AND(Weekly[[#This Row],[V Odds &lt;]]&lt;&gt;"",Weekly[[#This Row],[XGB_P]]=FALSE,Weekly[[#This Row],[Actual]]=FALSE),AU257+Weekly[[#This Row],[V Odds &lt;]]-1,IF(AND(Weekly[[#This Row],[V Odds &lt;]]&lt;&gt;"",Weekly[[#This Row],[XGB_P]]=FALSE,Weekly[[#This Row],[Actual]]=TRUE),AU257-1,IF(AND(Weekly[[#This Row],[H Odds &lt;]]&lt;&gt;"",Weekly[[#This Row],[XGB_P]]=TRUE,Weekly[[#This Row],[Actual]]=FALSE),AU257-1,AU257)))))</f>
        <v>62.010000000000005</v>
      </c>
      <c r="AV258" s="37">
        <f>IF(AND(Weekly[[#This Row],[V Odds &lt;]]="",Weekly[[#This Row],[H Odds &lt;]]=""),AV257,IF(AND(Weekly[[#This Row],[H Odds &lt;]]&lt;&gt;"",Weekly[[#This Row],[QDA_P]]=TRUE,Weekly[[#This Row],[Actual]]=TRUE),AV257+Weekly[[#This Row],[H Odds &lt;]]-1,IF(AND(Weekly[[#This Row],[V Odds &lt;]]&lt;&gt;"",Weekly[[#This Row],[QDA_P]]=FALSE,Weekly[[#This Row],[Actual]]=FALSE),AV257+Weekly[[#This Row],[V Odds &lt;]]-1,IF(AND(Weekly[[#This Row],[V Odds &lt;]]&lt;&gt;"",Weekly[[#This Row],[QDA_P]]=FALSE,Weekly[[#This Row],[Actual]]=TRUE),AV257-1,IF(AND(Weekly[[#This Row],[H Odds &lt;]]&lt;&gt;"",Weekly[[#This Row],[QDA_P]]=TRUE,Weekly[[#This Row],[Actual]]=FALSE),AV257-1,AV257)))))</f>
        <v>54.049999999999983</v>
      </c>
      <c r="AW258" s="37">
        <f>IF(AND(Weekly[[#This Row],[H Odds &lt;]]="",Weekly[[#This Row],[V Odds &lt;]]=""),AW257,IF(AND(Weekly[[#This Row],[KNC_P]]=Weekly[[#This Row],[Actual]],Weekly[[#This Row],[KNC_P]]=TRUE),AW257+Weekly[[#This Row],[BF H Odds]]-1,IF(AND(Weekly[[#This Row],[KNC_P]]=Weekly[[#This Row],[Actual]],Weekly[[#This Row],[KNC_P]]=FALSE),AW257+Weekly[[#This Row],[BF V Odds]]-1,AW257-1)))</f>
        <v>42.580000000000005</v>
      </c>
      <c r="AX258" s="37">
        <f>IF(AND(Weekly[[#This Row],[V Odds &lt;]]="",Weekly[[#This Row],[H Odds &lt;]]=""),AX257,IF(AND(Weekly[[#This Row],[V Odds &lt;]]&lt;&gt;"",Weekly[[#This Row],[FALSES]]&gt;0,Weekly[[#This Row],[Actual]]=FALSE),AX257+Weekly[[#This Row],[V Odds &lt;]]-1,IF(AND(Weekly[[#This Row],[H Odds &lt;]]&lt;&gt;"",Weekly[[#This Row],[TRUES]]&gt;0,Weekly[[#This Row],[Actual]]=TRUE),AX257+Weekly[[#This Row],[H Odds &lt;]]-1,IF(AND(Weekly[[#This Row],[V Odds &lt;]]&lt;&gt;"",Weekly[[#This Row],[FALSES]]=0),AX257,IF(AND(Weekly[[#This Row],[H Odds &lt;]]&lt;&gt;"",Weekly[[#This Row],[TRUES]]=0),AX257,AX257-1)))))</f>
        <v>84.399999999999991</v>
      </c>
      <c r="AY258" s="37">
        <f>IF(AND(Weekly[[#This Row],[V Odds &lt;]]="",Weekly[[#This Row],[H Odds &lt;]]=""),AY257,IF(AND(Weekly[[#This Row],[V Odds &lt;]]&lt;&gt;"",Weekly[[#This Row],[FALSES]]&gt;0,Weekly[[#This Row],[Actual]]=FALSE),AY257+((Weekly[[#This Row],[V Odds &lt;]]-1)*0.92),IF(AND(Weekly[[#This Row],[H Odds &lt;]]&lt;&gt;"",Weekly[[#This Row],[TRUES]]&gt;0,Weekly[[#This Row],[Actual]]=TRUE),AY257+((Weekly[[#This Row],[H Odds &lt;]]-1)*0.92),IF(AND(Weekly[[#This Row],[V Odds &lt;]]&lt;&gt;"",Weekly[[#This Row],[FALSES]]=0),AY257,IF(AND(Weekly[[#This Row],[H Odds &lt;]]&lt;&gt;"",Weekly[[#This Row],[TRUES]]=0),AY257,AY257-1)))))</f>
        <v>78.128000000000014</v>
      </c>
      <c r="AZ258" s="37">
        <f>IF(AND(Weekly[[#This Row],[V Odds &lt;]]="",Weekly[[#This Row],[H Odds &lt;]]=""),AZ257,IF(AND(Weekly[[#This Row],[V Odds &lt;]]&lt;&gt;"",Weekly[[#This Row],[Actual]]=FALSE),AZ257+Weekly[[#This Row],[V Odds &lt;]]-1,IF(AND(Weekly[[#This Row],[H Odds &lt;]]&lt;&gt;"",Weekly[[#This Row],[Actual]]=TRUE),AZ257+Weekly[[#This Row],[H Odds &lt;]]-1,AZ257-1)))</f>
        <v>81.77</v>
      </c>
      <c r="BA258" s="38">
        <f>IF(Weekly[[#This Row],[H Odds &lt;]]="",BA257,IF(AND(Weekly[[#This Row],[H Odds &lt;]]&lt;&gt;"",Weekly[[#This Row],[SVC_P]]=TRUE,Weekly[[#This Row],[Actual]]=TRUE),BA257+Weekly[[#This Row],[H Odds &lt;]]-1,IF(AND(Weekly[[#This Row],[H Odds &lt;]]&lt;&gt;"",Weekly[[#This Row],[SVC_P]]=TRUE,Weekly[[#This Row],[Actual]]=FALSE),BA257-1,BA257)))</f>
        <v>69.489999999999995</v>
      </c>
      <c r="BB258" s="38">
        <f>IF(Weekly[[#This Row],[H Odds &lt;]]="",BB257,IF(AND(Weekly[[#This Row],[H Odds &lt;]]&lt;&gt;"",Weekly[[#This Row],[ADBC_P]]=TRUE,Weekly[[#This Row],[Actual]]=TRUE),BB257+Weekly[[#This Row],[H Odds &lt;]]-1,IF(AND(Weekly[[#This Row],[H Odds &lt;]]&lt;&gt;"",Weekly[[#This Row],[ADBC_P]]=TRUE,Weekly[[#This Row],[Actual]]=FALSE),BB257-1,BB257)))</f>
        <v>46.559999999999995</v>
      </c>
      <c r="BC258" s="38">
        <f>IF(Weekly[[#This Row],[H Odds &lt;]]="",BC257,IF(AND(Weekly[[#This Row],[H Odds &lt;]]&lt;&gt;"",Weekly[[#This Row],[RFC_P]]=TRUE,Weekly[[#This Row],[Actual]]=TRUE),BC257+Weekly[[#This Row],[H Odds &lt;]]-1,IF(AND(Weekly[[#This Row],[H Odds &lt;]]&lt;&gt;"",Weekly[[#This Row],[RFC_P]]=TRUE,Weekly[[#This Row],[Actual]]=FALSE),BC257-1,BC257)))</f>
        <v>45.309999999999995</v>
      </c>
      <c r="BD258" s="38">
        <f>IF(Weekly[[#This Row],[H Odds &lt;]]="",BD257,IF(AND(Weekly[[#This Row],[H Odds &lt;]]&lt;&gt;"",Weekly[[#This Row],[GBC_P]]=TRUE,Weekly[[#This Row],[Actual]]=TRUE),BD257+Weekly[[#This Row],[H Odds &lt;]]-1,IF(AND(Weekly[[#This Row],[H Odds &lt;]]&lt;&gt;"",Weekly[[#This Row],[GBC_P]]=TRUE,Weekly[[#This Row],[Actual]]=FALSE),BD257-1,BD257)))</f>
        <v>50.96</v>
      </c>
      <c r="BE258" s="38">
        <f>IF(Weekly[[#This Row],[H Odds &lt;]]="",BE257,IF(AND(Weekly[[#This Row],[H Odds &lt;]]&lt;&gt;"",Weekly[[#This Row],[HGBC_P]]=TRUE,Weekly[[#This Row],[Actual]]=TRUE),BE257+Weekly[[#This Row],[H Odds &lt;]]-1,IF(AND(Weekly[[#This Row],[H Odds &lt;]]&lt;&gt;"",Weekly[[#This Row],[HGBC_P]]=TRUE,Weekly[[#This Row],[Actual]]=FALSE),BE257-1,BE257)))</f>
        <v>54.309999999999995</v>
      </c>
      <c r="BF258" s="38">
        <f>IF(Weekly[[#This Row],[H Odds &lt;]]="",BF257,IF(AND(Weekly[[#This Row],[H Odds &lt;]]&lt;&gt;"",Weekly[[#This Row],[XGB_P]]=TRUE,Weekly[[#This Row],[Actual]]=TRUE),BF257+Weekly[[#This Row],[H Odds &lt;]]-1,IF(AND(Weekly[[#This Row],[H Odds &lt;]]&lt;&gt;"",Weekly[[#This Row],[XGB_P]]=TRUE,Weekly[[#This Row],[Actual]]=FALSE),BF257-1,BF257)))</f>
        <v>57.480000000000004</v>
      </c>
      <c r="BG258" s="38">
        <f>IF(Weekly[[#This Row],[H Odds &lt;]]="",BG257,IF(AND(Weekly[[#This Row],[H Odds &lt;]]&lt;&gt;"",Weekly[[#This Row],[QDA_P]]=TRUE,Weekly[[#This Row],[Actual]]=TRUE),BG257+Weekly[[#This Row],[H Odds &lt;]]-1,IF(AND(Weekly[[#This Row],[H Odds &lt;]]&lt;&gt;"",Weekly[[#This Row],[QDA_P]]=TRUE,Weekly[[#This Row],[Actual]]=FALSE),BG257-1,BG257)))</f>
        <v>45.279999999999994</v>
      </c>
      <c r="BH258" s="38">
        <f>IF(Weekly[[#This Row],[H Odds &lt;]]="",BH257,IF(AND(Weekly[[#This Row],[H Odds &lt;]]&lt;&gt;"",Weekly[[#This Row],[KNC_P]]=TRUE,Weekly[[#This Row],[Actual]]=TRUE),BH257+Weekly[[#This Row],[H Odds &lt;]]-1,IF(AND(Weekly[[#This Row],[H Odds &lt;]]&lt;&gt;"",Weekly[[#This Row],[KNC_P]]=TRUE,Weekly[[#This Row],[Actual]]=FALSE),BH257-1,BH257)))</f>
        <v>43.599999999999994</v>
      </c>
      <c r="BI258" s="38">
        <f>IF(Weekly[[#This Row],[H Odds &lt;]]="",BI257,IF(AND(Weekly[[#This Row],[H Odds &lt;]]&lt;&gt;"",Weekly[[#This Row],[TRUES]]&gt;0,Weekly[[#This Row],[Actual]]=TRUE),BI257+Weekly[[#This Row],[H Odds &lt;]]-1,IF(AND(Weekly[[#This Row],[H Odds &lt;]]&lt;&gt;"",Weekly[[#This Row],[TRUES]]=0),BI257,BI257-1)))</f>
        <v>69.489999999999995</v>
      </c>
      <c r="BJ258" s="38">
        <f>IF(Weekly[[#This Row],[H Odds &lt;]]="",BJ257,IF(AND(Weekly[[#This Row],[H Odds &lt;]]&lt;&gt;"",Weekly[[#This Row],[Actual]]=TRUE),BJ257+Weekly[[#This Row],[H Odds &lt;]]-1,IF(AND(Weekly[[#This Row],[H Odds &lt;]]&lt;&gt;"",Weekly[[#This Row],[Actual]]=FALSE),BJ257-1,BJ257)))</f>
        <v>71.39</v>
      </c>
      <c r="BK258" s="58">
        <f>IF(AND(Weekly[[#This Row],[TRUES]]&gt;4,Weekly[[#This Row],[Actual]]=TRUE),BK257+Weekly[[#This Row],[BF H Odds]]-1,IF(AND(Weekly[[#This Row],[FALSES]]&gt;4,Weekly[[#This Row],[Actual]]=FALSE),BK257+Weekly[[#This Row],[BF V Odds]]-1,IF(AND(Weekly[[#This Row],[TRUES]]&gt;4,Weekly[[#This Row],[Actual]]=FALSE),BK257-1,IF(AND(Weekly[[#This Row],[FALSES]]&gt;4,Weekly[[#This Row],[Actual]]=TRUE),BK257-1,BK257))))</f>
        <v>27.720000000000024</v>
      </c>
      <c r="BL258" s="58">
        <f>IF(AND(Weekly[[#This Row],[TRUES]]&gt;5,Weekly[[#This Row],[Actual]]=TRUE),BL257+Weekly[[#This Row],[BF H Odds]]-1,IF(AND(Weekly[[#This Row],[FALSES]]&gt;5,Weekly[[#This Row],[Actual]]=FALSE),BL257+Weekly[[#This Row],[BF V Odds]]-1,IF(AND(Weekly[[#This Row],[TRUES]]&gt;5,Weekly[[#This Row],[Actual]]=FALSE),BL257-1,IF(AND(Weekly[[#This Row],[FALSES]]&gt;5,Weekly[[#This Row],[Actual]]=TRUE),BL257-1,BL257))))</f>
        <v>35.440000000000019</v>
      </c>
      <c r="BM258" s="58">
        <f>IF(AND(Weekly[[#This Row],[TRUES]]&gt;6,Weekly[[#This Row],[Actual]]=TRUE),BM257+Weekly[[#This Row],[BF H Odds]]-1,IF(AND(Weekly[[#This Row],[FALSES]]&gt;6,Weekly[[#This Row],[Actual]]=FALSE),BM257+Weekly[[#This Row],[BF V Odds]]-1,IF(AND(Weekly[[#This Row],[TRUES]]&gt;6,Weekly[[#This Row],[Actual]]=FALSE),BM257-1,IF(AND(Weekly[[#This Row],[FALSES]]&gt;6,Weekly[[#This Row],[Actual]]=TRUE),BM257-1,BM257))))</f>
        <v>46.390000000000008</v>
      </c>
    </row>
    <row r="259" spans="1:65" x14ac:dyDescent="0.25">
      <c r="A259" s="34"/>
      <c r="B259" s="10">
        <v>44275</v>
      </c>
      <c r="C259" s="33" t="s">
        <v>36</v>
      </c>
      <c r="D259" s="15" t="s">
        <v>11</v>
      </c>
      <c r="E259" t="b">
        <v>1</v>
      </c>
      <c r="F259" t="b">
        <v>1</v>
      </c>
      <c r="G259" t="b">
        <v>1</v>
      </c>
      <c r="H259" t="b">
        <v>1</v>
      </c>
      <c r="I259" t="b">
        <v>1</v>
      </c>
      <c r="J259" t="b">
        <v>1</v>
      </c>
      <c r="K259" t="b">
        <v>1</v>
      </c>
      <c r="L259" t="b">
        <v>1</v>
      </c>
      <c r="O259" t="str">
        <f>IF(Weekly[[#This Row],[H/V]]="H",Weekly[[#This Row],[BF H Odds]],IF(Weekly[[#This Row],[H/V]]="V",Weekly[[#This Row],[BF V Odds]],""))</f>
        <v/>
      </c>
      <c r="P259" t="b">
        <v>1</v>
      </c>
      <c r="R259" s="35">
        <f>IFERROR(IF(Weekly[[#This Row],[Won Bet?]]="yes",R258+(Weekly[[#This Row],[BF Odds]]*Weekly[[#This Row],[BF Stake]])-Weekly[[#This Row],[BF Stake]],R258-Weekly[[#This Row],[BF Stake]]),R258)</f>
        <v>223.92599999999999</v>
      </c>
      <c r="S259" s="9">
        <f>IFERROR(IF(Weekly[[#This Row],[Won Bet?]]="yes",S258+(((Weekly[[#This Row],[BF Odds]]*Weekly[[#This Row],[BF Stake]])-Weekly[[#This Row],[BF Stake]])*0.95),S258-Weekly[[#This Row],[BF Stake]]),S258)</f>
        <v>213.88170000000002</v>
      </c>
      <c r="T259" s="13">
        <v>4.8</v>
      </c>
      <c r="U259" s="13">
        <v>1.24</v>
      </c>
      <c r="V259" s="24">
        <f>IF(Weekly[[#This Row],[Actual]]="","",IF(AND(Weekly[[#This Row],[SVC_P]]=Weekly[[#This Row],[Actual]],Weekly[[#This Row],[SVC_P]]=TRUE),V258+Weekly[[#This Row],[BF H Odds]]-1,IF(AND(Weekly[[#This Row],[SVC_P]]=Weekly[[#This Row],[Actual]],Weekly[[#This Row],[SVC_P]]=FALSE),V258+Weekly[[#This Row],[BF V Odds]]-1,V258-1)))</f>
        <v>69.000000000000028</v>
      </c>
      <c r="W259" s="24">
        <f>IF(Weekly[[#This Row],[Actual]]="","",IF(AND(Weekly[[#This Row],[SVC_P]]=FALSE,Weekly[[#This Row],[Actual]]=TRUE),W258+Weekly[[#This Row],[BF H Odds]]-1,IF(AND(Weekly[[#This Row],[SVC_P]]=TRUE,Weekly[[#This Row],[Actual]]=FALSE,),W258+Weekly[[#This Row],[BF V Odds]]-1,W258-1)))</f>
        <v>-200.54</v>
      </c>
      <c r="X259" s="24">
        <f>IF(Weekly[[#This Row],[Actual]]="","",IF(AND(Weekly[[#This Row],[ADBC_P]]=Weekly[[#This Row],[Actual]],Weekly[[#This Row],[ADBC_P]]=TRUE),X258+Weekly[[#This Row],[BF H Odds]]-1,IF(AND(Weekly[[#This Row],[ADBC_P]]=Weekly[[#This Row],[Actual]],Weekly[[#This Row],[ADBC_P]]=FALSE),X258+Weekly[[#This Row],[BF V Odds]]-1,X258-1)))</f>
        <v>34.370000000000019</v>
      </c>
      <c r="Y259" s="24">
        <f>IF(Weekly[[#This Row],[Actual]]="","",IF(AND(Weekly[[#This Row],[ADBC_P]]=FALSE,Weekly[[#This Row],[Actual]]=TRUE),Y258+Weekly[[#This Row],[BF H Odds]]-1,IF(AND(Weekly[[#This Row],[ADBC_P]]=TRUE,Weekly[[#This Row],[Actual]]=FALSE),Y258+Weekly[[#This Row],[BF V Odds]]-1,Y258-1)))</f>
        <v>50.019999999999996</v>
      </c>
      <c r="Z259" s="24">
        <f>IF(Weekly[[#This Row],[Actual]]="","",IF(AND(Weekly[[#This Row],[RFC_P]]=Weekly[[#This Row],[Actual]],Weekly[[#This Row],[RFC_P]]=TRUE),Z258+Weekly[[#This Row],[BF H Odds]]-1,IF(AND(Weekly[[#This Row],[RFC_P]]=Weekly[[#This Row],[Actual]],Weekly[[#This Row],[RFC_P]]=FALSE),Z258+Weekly[[#This Row],[BF V Odds]]-1,Z258-1)))</f>
        <v>23.99000000000003</v>
      </c>
      <c r="AA259" s="24">
        <f>IF(Weekly[[#This Row],[Actual]]="","",IF(AND(Weekly[[#This Row],[RFC_P]]=FALSE,Weekly[[#This Row],[Actual]]=TRUE),AA258+Weekly[[#This Row],[BF H Odds]]-1,IF(AND(Weekly[[#This Row],[RFC_P]]=TRUE,Weekly[[#This Row],[Actual]]=FALSE),AA258+Weekly[[#This Row],[BF V Odds]]-1,AA258-1)))</f>
        <v>60.399999999999977</v>
      </c>
      <c r="AB259" s="24">
        <f>IF(Weekly[[#This Row],[Actual]]="","",IF(AND(Weekly[[#This Row],[GBC_P]]=Weekly[[#This Row],[Actual]],Weekly[[#This Row],[GBC_P]]=TRUE),AB258+Weekly[[#This Row],[BF H Odds]]-1,IF(AND(Weekly[[#This Row],[GBC_P]]=Weekly[[#This Row],[Actual]],Weekly[[#This Row],[GBC_P]]=FALSE),AB258+Weekly[[#This Row],[BF V Odds]]-1,AB258-1)))</f>
        <v>31.620000000000012</v>
      </c>
      <c r="AC259" s="24">
        <f>IF(Weekly[[#This Row],[Actual]]="","",IF(AND(Weekly[[#This Row],[GBC_P]]=FALSE,Weekly[[#This Row],[Actual]]=TRUE),AC258+Weekly[[#This Row],[BF H Odds]]-1,IF(AND(Weekly[[#This Row],[GBC_P]]=TRUE,Weekly[[#This Row],[Actual]]=FALSE),AC258+Weekly[[#This Row],[BF V Odds]]-1,AC258-1)))</f>
        <v>52.769999999999989</v>
      </c>
      <c r="AD259" s="24">
        <f>IF(Weekly[[#This Row],[Actual]]="","",IF(AND(Weekly[[#This Row],[HGBC_P]]=Weekly[[#This Row],[Actual]],Weekly[[#This Row],[HGBC_P]]=TRUE),AD258+Weekly[[#This Row],[BF H Odds]]-1,IF(AND(Weekly[[#This Row],[HGBC_P]]=Weekly[[#This Row],[Actual]],Weekly[[#This Row],[HGBC_P]]=FALSE),AD258+Weekly[[#This Row],[BF V Odds]]-1,AD258-1)))</f>
        <v>29.030000000000033</v>
      </c>
      <c r="AE259" s="24">
        <f>IF(Weekly[[#This Row],[Actual]]="","",IF(AND(Weekly[[#This Row],[HGBC_P]]=FALSE,Weekly[[#This Row],[Actual]]=TRUE),AE258+Weekly[[#This Row],[BF H Odds]]-1,IF(AND(Weekly[[#This Row],[HGBC_P]]=TRUE,Weekly[[#This Row],[Actual]]=FALSE),AE258+Weekly[[#This Row],[BF V Odds]]-1,AE258-1)))</f>
        <v>55.359999999999985</v>
      </c>
      <c r="AF259" s="24">
        <f>IF(Weekly[[#This Row],[Actual]]="","",IF(AND(Weekly[[#This Row],[XGB_P]]=Weekly[[#This Row],[Actual]],Weekly[[#This Row],[XGB_P]]=TRUE),AF258+Weekly[[#This Row],[BF H Odds]]-1,IF(AND(Weekly[[#This Row],[XGB_P]]=Weekly[[#This Row],[Actual]],Weekly[[#This Row],[XGB_P]]=FALSE),AF258+Weekly[[#This Row],[BF V Odds]]-1,AF258-1)))</f>
        <v>49.410000000000025</v>
      </c>
      <c r="AG259" s="24">
        <f>IF(Weekly[[#This Row],[Actual]]="","",IF(AND(Weekly[[#This Row],[XGB_P]]=FALSE,Weekly[[#This Row],[Actual]]=TRUE),AG258+Weekly[[#This Row],[BF H Odds]]-1,IF(AND(Weekly[[#This Row],[XGB_P]]=TRUE,Weekly[[#This Row],[Actual]]=FALSE),AG258+Weekly[[#This Row],[BF V Odds]]-1,AG258-1)))</f>
        <v>34.97999999999999</v>
      </c>
      <c r="AH259" s="24">
        <f>IF(Weekly[[#This Row],[Actual]]="","",IF(AND(Weekly[[#This Row],[QDA_P]]=Weekly[[#This Row],[Actual]],Weekly[[#This Row],[QDA_P]]=TRUE),AH258+Weekly[[#This Row],[BF H Odds]]-1,IF(AND(Weekly[[#This Row],[QDA_P]]=Weekly[[#This Row],[Actual]],Weekly[[#This Row],[QDA_P]]=FALSE),AH258+Weekly[[#This Row],[BF V Odds]]-1,AH258-1)))</f>
        <v>15.720000000000006</v>
      </c>
      <c r="AI259" s="24">
        <f>IF(Weekly[[#This Row],[Actual]]="","",IF(AND(Weekly[[#This Row],[QDA_P]]=FALSE,Weekly[[#This Row],[Actual]]=TRUE),AI258+Weekly[[#This Row],[BF H Odds]]-1,IF(AND(Weekly[[#This Row],[QDA_P]]=TRUE,Weekly[[#This Row],[Actual]]=FALSE),AI258+Weekly[[#This Row],[BF V Odds]]-1,AI258-1)))</f>
        <v>68.67</v>
      </c>
      <c r="AJ259" s="24">
        <f>IF(Weekly[[#This Row],[Actual]]="","",IF(AND(Weekly[[#This Row],[KNC_P]]=FALSE,Weekly[[#This Row],[Actual]]=TRUE),AJ258+Weekly[[#This Row],[BF H Odds]]-1,IF(AND(Weekly[[#This Row],[KNC_P]]=TRUE,Weekly[[#This Row],[Actual]]=FALSE),AJ258+Weekly[[#This Row],[BF V Odds]]-1,AJ258-1)))</f>
        <v>54.689999999999991</v>
      </c>
      <c r="AK259" s="24">
        <f>IF(Weekly[[#This Row],[Actual]]="","",IF(AND(Weekly[[#This Row],[KNC_P]]=FALSE,Weekly[[#This Row],[Actual]]=TRUE),AK258+Weekly[[#This Row],[BF H Odds]]-1,IF(AND(Weekly[[#This Row],[KNC_P]]=TRUE,Weekly[[#This Row],[Actual]]=FALSE),AK258+Weekly[[#This Row],[BF V Odds]]-1,AK258-1)))</f>
        <v>53.589999999999975</v>
      </c>
      <c r="AL259" s="30">
        <f>IF(Weekly[[#This Row],[Actual]]="","",COUNTIF(Weekly[[#This Row],[SVC_P]:[QDA_P]],TRUE))</f>
        <v>7</v>
      </c>
      <c r="AM259" s="30">
        <f>IF(Weekly[[#This Row],[Actual]]="","",COUNTIF(Weekly[[#This Row],[SVC_P]:[QDA_P]],FALSE))</f>
        <v>0</v>
      </c>
      <c r="AN259" s="36">
        <f>IF(AND(Weekly[[#This Row],[BF V Odds]]&gt;$BO$6,Weekly[[#This Row],[BF V Odds]] &lt; $BO$7),Weekly[[#This Row],[BF V Odds]],"")</f>
        <v>4.8</v>
      </c>
      <c r="AO259" s="36" t="str">
        <f>IF(AND(Weekly[[#This Row],[BF H Odds]]&gt;$BO$6, Weekly[[#This Row],[BF H Odds]] &lt; $BO$7),Weekly[[#This Row],[BF H Odds]],"")</f>
        <v/>
      </c>
      <c r="AP259" s="37">
        <f>IF(AND(Weekly[[#This Row],[V Odds &lt;]]="",Weekly[[#This Row],[H Odds &lt;]]=""),AP258,IF(AND(Weekly[[#This Row],[H Odds &lt;]]&lt;&gt;"",Weekly[[#This Row],[SVC_P]]=TRUE,Weekly[[#This Row],[Actual]]=TRUE),AP258+Weekly[[#This Row],[H Odds &lt;]]-1,IF(AND(Weekly[[#This Row],[V Odds &lt;]]&lt;&gt;"",Weekly[[#This Row],[SVC_P]]=FALSE,Weekly[[#This Row],[Actual]]=FALSE),AP258+Weekly[[#This Row],[V Odds &lt;]]-1,IF(AND(Weekly[[#This Row],[V Odds &lt;]]&lt;&gt;"",Weekly[[#This Row],[SVC_P]]=FALSE,Weekly[[#This Row],[Actual]]=TRUE),AP258-1,IF(AND(Weekly[[#This Row],[H Odds &lt;]]&lt;&gt;"",Weekly[[#This Row],[SVC_P]]=TRUE,Weekly[[#This Row],[Actual]]=FALSE),AP258-1,AP258)))))</f>
        <v>74.530000000000015</v>
      </c>
      <c r="AQ259" s="37">
        <f>IF(AND(Weekly[[#This Row],[V Odds &lt;]]="",Weekly[[#This Row],[H Odds &lt;]]=""),AQ258,IF(AND(Weekly[[#This Row],[H Odds &lt;]]&lt;&gt;"",Weekly[[#This Row],[ADBC_P]]=TRUE,Weekly[[#This Row],[Actual]]=TRUE),AQ258+Weekly[[#This Row],[H Odds &lt;]]-1,IF(AND(Weekly[[#This Row],[V Odds &lt;]]&lt;&gt;"",Weekly[[#This Row],[ADBC_P]]=FALSE,Weekly[[#This Row],[Actual]]=FALSE),AQ258+Weekly[[#This Row],[V Odds &lt;]]-1,IF(AND(Weekly[[#This Row],[V Odds &lt;]]&lt;&gt;"",Weekly[[#This Row],[ADBC_P]]=FALSE,Weekly[[#This Row],[Actual]]=TRUE),AQ258-1,IF(AND(Weekly[[#This Row],[H Odds &lt;]]&lt;&gt;"",Weekly[[#This Row],[ADBC_P]]=TRUE,Weekly[[#This Row],[Actual]]=FALSE),AQ258-1,AQ258)))))</f>
        <v>51.879999999999995</v>
      </c>
      <c r="AR259" s="37">
        <f>IF(AND(Weekly[[#This Row],[V Odds &lt;]]="",Weekly[[#This Row],[H Odds &lt;]]=""),AR258,IF(AND(Weekly[[#This Row],[H Odds &lt;]]&lt;&gt;"",Weekly[[#This Row],[RFC_P]]=TRUE,Weekly[[#This Row],[Actual]]=TRUE),AR258+Weekly[[#This Row],[H Odds &lt;]]-1,IF(AND(Weekly[[#This Row],[V Odds &lt;]]&lt;&gt;"",Weekly[[#This Row],[RFC_P]]=FALSE,Weekly[[#This Row],[Actual]]=FALSE),AR258+Weekly[[#This Row],[V Odds &lt;]]-1,IF(AND(Weekly[[#This Row],[V Odds &lt;]]&lt;&gt;"",Weekly[[#This Row],[RFC_P]]=FALSE,Weekly[[#This Row],[Actual]]=TRUE),AR258-1,IF(AND(Weekly[[#This Row],[H Odds &lt;]]&lt;&gt;"",Weekly[[#This Row],[RFC_P]]=TRUE,Weekly[[#This Row],[Actual]]=FALSE),AR258-1,AR258)))))</f>
        <v>50.94</v>
      </c>
      <c r="AS259" s="37">
        <f>IF(AND(Weekly[[#This Row],[V Odds &lt;]]="",Weekly[[#This Row],[H Odds &lt;]]=""),AS258,IF(AND(Weekly[[#This Row],[H Odds &lt;]]&lt;&gt;"",Weekly[[#This Row],[GBC_P]]=TRUE,Weekly[[#This Row],[Actual]]=TRUE),AS258+Weekly[[#This Row],[H Odds &lt;]]-1,IF(AND(Weekly[[#This Row],[V Odds &lt;]]&lt;&gt;"",Weekly[[#This Row],[GBC_P]]=FALSE,Weekly[[#This Row],[Actual]]=FALSE),AS258+Weekly[[#This Row],[V Odds &lt;]]-1,IF(AND(Weekly[[#This Row],[V Odds &lt;]]&lt;&gt;"",Weekly[[#This Row],[GBC_P]]=FALSE,Weekly[[#This Row],[Actual]]=TRUE),AS258-1,IF(AND(Weekly[[#This Row],[H Odds &lt;]]&lt;&gt;"",Weekly[[#This Row],[GBC_P]]=TRUE,Weekly[[#This Row],[Actual]]=FALSE),AS258-1,AS258)))))</f>
        <v>52.28</v>
      </c>
      <c r="AT259" s="37">
        <f>IF(AND(Weekly[[#This Row],[V Odds &lt;]]="",Weekly[[#This Row],[H Odds &lt;]]=""),AT258,IF(AND(Weekly[[#This Row],[H Odds &lt;]]&lt;&gt;"",Weekly[[#This Row],[HGBC_P]]=TRUE,Weekly[[#This Row],[Actual]]=TRUE),AT258+Weekly[[#This Row],[H Odds &lt;]]-1,IF(AND(Weekly[[#This Row],[V Odds &lt;]]&lt;&gt;"",Weekly[[#This Row],[HGBC_P]]=FALSE,Weekly[[#This Row],[Actual]]=FALSE),AT258+Weekly[[#This Row],[V Odds &lt;]]-1,IF(AND(Weekly[[#This Row],[V Odds &lt;]]&lt;&gt;"",Weekly[[#This Row],[HGBC_P]]=FALSE,Weekly[[#This Row],[Actual]]=TRUE),AT258-1,IF(AND(Weekly[[#This Row],[H Odds &lt;]]&lt;&gt;"",Weekly[[#This Row],[HGBC_P]]=TRUE,Weekly[[#This Row],[Actual]]=FALSE),AT258-1,AT258)))))</f>
        <v>52.91</v>
      </c>
      <c r="AU259" s="37">
        <f>IF(AND(Weekly[[#This Row],[V Odds &lt;]]="",Weekly[[#This Row],[H Odds &lt;]]=""),AU258,IF(AND(Weekly[[#This Row],[H Odds &lt;]]&lt;&gt;"",Weekly[[#This Row],[XGB_P]]=TRUE,Weekly[[#This Row],[Actual]]=TRUE),AU258+Weekly[[#This Row],[H Odds &lt;]]-1,IF(AND(Weekly[[#This Row],[V Odds &lt;]]&lt;&gt;"",Weekly[[#This Row],[XGB_P]]=FALSE,Weekly[[#This Row],[Actual]]=FALSE),AU258+Weekly[[#This Row],[V Odds &lt;]]-1,IF(AND(Weekly[[#This Row],[V Odds &lt;]]&lt;&gt;"",Weekly[[#This Row],[XGB_P]]=FALSE,Weekly[[#This Row],[Actual]]=TRUE),AU258-1,IF(AND(Weekly[[#This Row],[H Odds &lt;]]&lt;&gt;"",Weekly[[#This Row],[XGB_P]]=TRUE,Weekly[[#This Row],[Actual]]=FALSE),AU258-1,AU258)))))</f>
        <v>62.010000000000005</v>
      </c>
      <c r="AV259" s="37">
        <f>IF(AND(Weekly[[#This Row],[V Odds &lt;]]="",Weekly[[#This Row],[H Odds &lt;]]=""),AV258,IF(AND(Weekly[[#This Row],[H Odds &lt;]]&lt;&gt;"",Weekly[[#This Row],[QDA_P]]=TRUE,Weekly[[#This Row],[Actual]]=TRUE),AV258+Weekly[[#This Row],[H Odds &lt;]]-1,IF(AND(Weekly[[#This Row],[V Odds &lt;]]&lt;&gt;"",Weekly[[#This Row],[QDA_P]]=FALSE,Weekly[[#This Row],[Actual]]=FALSE),AV258+Weekly[[#This Row],[V Odds &lt;]]-1,IF(AND(Weekly[[#This Row],[V Odds &lt;]]&lt;&gt;"",Weekly[[#This Row],[QDA_P]]=FALSE,Weekly[[#This Row],[Actual]]=TRUE),AV258-1,IF(AND(Weekly[[#This Row],[H Odds &lt;]]&lt;&gt;"",Weekly[[#This Row],[QDA_P]]=TRUE,Weekly[[#This Row],[Actual]]=FALSE),AV258-1,AV258)))))</f>
        <v>54.049999999999983</v>
      </c>
      <c r="AW259" s="37">
        <f>IF(AND(Weekly[[#This Row],[H Odds &lt;]]="",Weekly[[#This Row],[V Odds &lt;]]=""),AW258,IF(AND(Weekly[[#This Row],[KNC_P]]=Weekly[[#This Row],[Actual]],Weekly[[#This Row],[KNC_P]]=TRUE),AW258+Weekly[[#This Row],[BF H Odds]]-1,IF(AND(Weekly[[#This Row],[KNC_P]]=Weekly[[#This Row],[Actual]],Weekly[[#This Row],[KNC_P]]=FALSE),AW258+Weekly[[#This Row],[BF V Odds]]-1,AW258-1)))</f>
        <v>42.820000000000007</v>
      </c>
      <c r="AX259" s="37">
        <f>IF(AND(Weekly[[#This Row],[V Odds &lt;]]="",Weekly[[#This Row],[H Odds &lt;]]=""),AX258,IF(AND(Weekly[[#This Row],[V Odds &lt;]]&lt;&gt;"",Weekly[[#This Row],[FALSES]]&gt;0,Weekly[[#This Row],[Actual]]=FALSE),AX258+Weekly[[#This Row],[V Odds &lt;]]-1,IF(AND(Weekly[[#This Row],[H Odds &lt;]]&lt;&gt;"",Weekly[[#This Row],[TRUES]]&gt;0,Weekly[[#This Row],[Actual]]=TRUE),AX258+Weekly[[#This Row],[H Odds &lt;]]-1,IF(AND(Weekly[[#This Row],[V Odds &lt;]]&lt;&gt;"",Weekly[[#This Row],[FALSES]]=0),AX258,IF(AND(Weekly[[#This Row],[H Odds &lt;]]&lt;&gt;"",Weekly[[#This Row],[TRUES]]=0),AX258,AX258-1)))))</f>
        <v>84.399999999999991</v>
      </c>
      <c r="AY259" s="37">
        <f>IF(AND(Weekly[[#This Row],[V Odds &lt;]]="",Weekly[[#This Row],[H Odds &lt;]]=""),AY258,IF(AND(Weekly[[#This Row],[V Odds &lt;]]&lt;&gt;"",Weekly[[#This Row],[FALSES]]&gt;0,Weekly[[#This Row],[Actual]]=FALSE),AY258+((Weekly[[#This Row],[V Odds &lt;]]-1)*0.92),IF(AND(Weekly[[#This Row],[H Odds &lt;]]&lt;&gt;"",Weekly[[#This Row],[TRUES]]&gt;0,Weekly[[#This Row],[Actual]]=TRUE),AY258+((Weekly[[#This Row],[H Odds &lt;]]-1)*0.92),IF(AND(Weekly[[#This Row],[V Odds &lt;]]&lt;&gt;"",Weekly[[#This Row],[FALSES]]=0),AY258,IF(AND(Weekly[[#This Row],[H Odds &lt;]]&lt;&gt;"",Weekly[[#This Row],[TRUES]]=0),AY258,AY258-1)))))</f>
        <v>78.128000000000014</v>
      </c>
      <c r="AZ259" s="37">
        <f>IF(AND(Weekly[[#This Row],[V Odds &lt;]]="",Weekly[[#This Row],[H Odds &lt;]]=""),AZ258,IF(AND(Weekly[[#This Row],[V Odds &lt;]]&lt;&gt;"",Weekly[[#This Row],[Actual]]=FALSE),AZ258+Weekly[[#This Row],[V Odds &lt;]]-1,IF(AND(Weekly[[#This Row],[H Odds &lt;]]&lt;&gt;"",Weekly[[#This Row],[Actual]]=TRUE),AZ258+Weekly[[#This Row],[H Odds &lt;]]-1,AZ258-1)))</f>
        <v>80.77</v>
      </c>
      <c r="BA259" s="38">
        <f>IF(Weekly[[#This Row],[H Odds &lt;]]="",BA258,IF(AND(Weekly[[#This Row],[H Odds &lt;]]&lt;&gt;"",Weekly[[#This Row],[SVC_P]]=TRUE,Weekly[[#This Row],[Actual]]=TRUE),BA258+Weekly[[#This Row],[H Odds &lt;]]-1,IF(AND(Weekly[[#This Row],[H Odds &lt;]]&lt;&gt;"",Weekly[[#This Row],[SVC_P]]=TRUE,Weekly[[#This Row],[Actual]]=FALSE),BA258-1,BA258)))</f>
        <v>69.489999999999995</v>
      </c>
      <c r="BB259" s="38">
        <f>IF(Weekly[[#This Row],[H Odds &lt;]]="",BB258,IF(AND(Weekly[[#This Row],[H Odds &lt;]]&lt;&gt;"",Weekly[[#This Row],[ADBC_P]]=TRUE,Weekly[[#This Row],[Actual]]=TRUE),BB258+Weekly[[#This Row],[H Odds &lt;]]-1,IF(AND(Weekly[[#This Row],[H Odds &lt;]]&lt;&gt;"",Weekly[[#This Row],[ADBC_P]]=TRUE,Weekly[[#This Row],[Actual]]=FALSE),BB258-1,BB258)))</f>
        <v>46.559999999999995</v>
      </c>
      <c r="BC259" s="38">
        <f>IF(Weekly[[#This Row],[H Odds &lt;]]="",BC258,IF(AND(Weekly[[#This Row],[H Odds &lt;]]&lt;&gt;"",Weekly[[#This Row],[RFC_P]]=TRUE,Weekly[[#This Row],[Actual]]=TRUE),BC258+Weekly[[#This Row],[H Odds &lt;]]-1,IF(AND(Weekly[[#This Row],[H Odds &lt;]]&lt;&gt;"",Weekly[[#This Row],[RFC_P]]=TRUE,Weekly[[#This Row],[Actual]]=FALSE),BC258-1,BC258)))</f>
        <v>45.309999999999995</v>
      </c>
      <c r="BD259" s="38">
        <f>IF(Weekly[[#This Row],[H Odds &lt;]]="",BD258,IF(AND(Weekly[[#This Row],[H Odds &lt;]]&lt;&gt;"",Weekly[[#This Row],[GBC_P]]=TRUE,Weekly[[#This Row],[Actual]]=TRUE),BD258+Weekly[[#This Row],[H Odds &lt;]]-1,IF(AND(Weekly[[#This Row],[H Odds &lt;]]&lt;&gt;"",Weekly[[#This Row],[GBC_P]]=TRUE,Weekly[[#This Row],[Actual]]=FALSE),BD258-1,BD258)))</f>
        <v>50.96</v>
      </c>
      <c r="BE259" s="38">
        <f>IF(Weekly[[#This Row],[H Odds &lt;]]="",BE258,IF(AND(Weekly[[#This Row],[H Odds &lt;]]&lt;&gt;"",Weekly[[#This Row],[HGBC_P]]=TRUE,Weekly[[#This Row],[Actual]]=TRUE),BE258+Weekly[[#This Row],[H Odds &lt;]]-1,IF(AND(Weekly[[#This Row],[H Odds &lt;]]&lt;&gt;"",Weekly[[#This Row],[HGBC_P]]=TRUE,Weekly[[#This Row],[Actual]]=FALSE),BE258-1,BE258)))</f>
        <v>54.309999999999995</v>
      </c>
      <c r="BF259" s="38">
        <f>IF(Weekly[[#This Row],[H Odds &lt;]]="",BF258,IF(AND(Weekly[[#This Row],[H Odds &lt;]]&lt;&gt;"",Weekly[[#This Row],[XGB_P]]=TRUE,Weekly[[#This Row],[Actual]]=TRUE),BF258+Weekly[[#This Row],[H Odds &lt;]]-1,IF(AND(Weekly[[#This Row],[H Odds &lt;]]&lt;&gt;"",Weekly[[#This Row],[XGB_P]]=TRUE,Weekly[[#This Row],[Actual]]=FALSE),BF258-1,BF258)))</f>
        <v>57.480000000000004</v>
      </c>
      <c r="BG259" s="38">
        <f>IF(Weekly[[#This Row],[H Odds &lt;]]="",BG258,IF(AND(Weekly[[#This Row],[H Odds &lt;]]&lt;&gt;"",Weekly[[#This Row],[QDA_P]]=TRUE,Weekly[[#This Row],[Actual]]=TRUE),BG258+Weekly[[#This Row],[H Odds &lt;]]-1,IF(AND(Weekly[[#This Row],[H Odds &lt;]]&lt;&gt;"",Weekly[[#This Row],[QDA_P]]=TRUE,Weekly[[#This Row],[Actual]]=FALSE),BG258-1,BG258)))</f>
        <v>45.279999999999994</v>
      </c>
      <c r="BH259" s="38">
        <f>IF(Weekly[[#This Row],[H Odds &lt;]]="",BH258,IF(AND(Weekly[[#This Row],[H Odds &lt;]]&lt;&gt;"",Weekly[[#This Row],[KNC_P]]=TRUE,Weekly[[#This Row],[Actual]]=TRUE),BH258+Weekly[[#This Row],[H Odds &lt;]]-1,IF(AND(Weekly[[#This Row],[H Odds &lt;]]&lt;&gt;"",Weekly[[#This Row],[KNC_P]]=TRUE,Weekly[[#This Row],[Actual]]=FALSE),BH258-1,BH258)))</f>
        <v>43.599999999999994</v>
      </c>
      <c r="BI259" s="38">
        <f>IF(Weekly[[#This Row],[H Odds &lt;]]="",BI258,IF(AND(Weekly[[#This Row],[H Odds &lt;]]&lt;&gt;"",Weekly[[#This Row],[TRUES]]&gt;0,Weekly[[#This Row],[Actual]]=TRUE),BI258+Weekly[[#This Row],[H Odds &lt;]]-1,IF(AND(Weekly[[#This Row],[H Odds &lt;]]&lt;&gt;"",Weekly[[#This Row],[TRUES]]=0),BI258,BI258-1)))</f>
        <v>69.489999999999995</v>
      </c>
      <c r="BJ259" s="38">
        <f>IF(Weekly[[#This Row],[H Odds &lt;]]="",BJ258,IF(AND(Weekly[[#This Row],[H Odds &lt;]]&lt;&gt;"",Weekly[[#This Row],[Actual]]=TRUE),BJ258+Weekly[[#This Row],[H Odds &lt;]]-1,IF(AND(Weekly[[#This Row],[H Odds &lt;]]&lt;&gt;"",Weekly[[#This Row],[Actual]]=FALSE),BJ258-1,BJ258)))</f>
        <v>71.39</v>
      </c>
      <c r="BK259" s="58">
        <f>IF(AND(Weekly[[#This Row],[TRUES]]&gt;4,Weekly[[#This Row],[Actual]]=TRUE),BK258+Weekly[[#This Row],[BF H Odds]]-1,IF(AND(Weekly[[#This Row],[FALSES]]&gt;4,Weekly[[#This Row],[Actual]]=FALSE),BK258+Weekly[[#This Row],[BF V Odds]]-1,IF(AND(Weekly[[#This Row],[TRUES]]&gt;4,Weekly[[#This Row],[Actual]]=FALSE),BK258-1,IF(AND(Weekly[[#This Row],[FALSES]]&gt;4,Weekly[[#This Row],[Actual]]=TRUE),BK258-1,BK258))))</f>
        <v>27.960000000000022</v>
      </c>
      <c r="BL259" s="58">
        <f>IF(AND(Weekly[[#This Row],[TRUES]]&gt;5,Weekly[[#This Row],[Actual]]=TRUE),BL258+Weekly[[#This Row],[BF H Odds]]-1,IF(AND(Weekly[[#This Row],[FALSES]]&gt;5,Weekly[[#This Row],[Actual]]=FALSE),BL258+Weekly[[#This Row],[BF V Odds]]-1,IF(AND(Weekly[[#This Row],[TRUES]]&gt;5,Weekly[[#This Row],[Actual]]=FALSE),BL258-1,IF(AND(Weekly[[#This Row],[FALSES]]&gt;5,Weekly[[#This Row],[Actual]]=TRUE),BL258-1,BL258))))</f>
        <v>35.680000000000021</v>
      </c>
      <c r="BM259" s="58">
        <f>IF(AND(Weekly[[#This Row],[TRUES]]&gt;6,Weekly[[#This Row],[Actual]]=TRUE),BM258+Weekly[[#This Row],[BF H Odds]]-1,IF(AND(Weekly[[#This Row],[FALSES]]&gt;6,Weekly[[#This Row],[Actual]]=FALSE),BM258+Weekly[[#This Row],[BF V Odds]]-1,IF(AND(Weekly[[#This Row],[TRUES]]&gt;6,Weekly[[#This Row],[Actual]]=FALSE),BM258-1,IF(AND(Weekly[[#This Row],[FALSES]]&gt;6,Weekly[[#This Row],[Actual]]=TRUE),BM258-1,BM258))))</f>
        <v>46.63000000000001</v>
      </c>
    </row>
    <row r="260" spans="1:65" x14ac:dyDescent="0.25">
      <c r="A260" s="34"/>
      <c r="B260" s="10">
        <v>44275</v>
      </c>
      <c r="C260" s="33" t="s">
        <v>27</v>
      </c>
      <c r="D260" s="15" t="s">
        <v>16</v>
      </c>
      <c r="E260" t="b">
        <v>1</v>
      </c>
      <c r="F260" t="b">
        <v>1</v>
      </c>
      <c r="G260" t="b">
        <v>1</v>
      </c>
      <c r="H260" t="b">
        <v>1</v>
      </c>
      <c r="I260" t="b">
        <v>1</v>
      </c>
      <c r="J260" t="b">
        <v>1</v>
      </c>
      <c r="K260" t="b">
        <v>1</v>
      </c>
      <c r="L260" t="b">
        <v>1</v>
      </c>
      <c r="O260" t="str">
        <f>IF(Weekly[[#This Row],[H/V]]="H",Weekly[[#This Row],[BF H Odds]],IF(Weekly[[#This Row],[H/V]]="V",Weekly[[#This Row],[BF V Odds]],""))</f>
        <v/>
      </c>
      <c r="P260" t="b">
        <v>1</v>
      </c>
      <c r="R260" s="35">
        <f>IFERROR(IF(Weekly[[#This Row],[Won Bet?]]="yes",R259+(Weekly[[#This Row],[BF Odds]]*Weekly[[#This Row],[BF Stake]])-Weekly[[#This Row],[BF Stake]],R259-Weekly[[#This Row],[BF Stake]]),R259)</f>
        <v>223.92599999999999</v>
      </c>
      <c r="S260" s="9">
        <f>IFERROR(IF(Weekly[[#This Row],[Won Bet?]]="yes",S259+(((Weekly[[#This Row],[BF Odds]]*Weekly[[#This Row],[BF Stake]])-Weekly[[#This Row],[BF Stake]])*0.95),S259-Weekly[[#This Row],[BF Stake]]),S259)</f>
        <v>213.88170000000002</v>
      </c>
      <c r="T260" s="13">
        <v>4.9000000000000004</v>
      </c>
      <c r="U260" s="13">
        <v>1.24</v>
      </c>
      <c r="V260" s="24">
        <f>IF(Weekly[[#This Row],[Actual]]="","",IF(AND(Weekly[[#This Row],[SVC_P]]=Weekly[[#This Row],[Actual]],Weekly[[#This Row],[SVC_P]]=TRUE),V259+Weekly[[#This Row],[BF H Odds]]-1,IF(AND(Weekly[[#This Row],[SVC_P]]=Weekly[[#This Row],[Actual]],Weekly[[#This Row],[SVC_P]]=FALSE),V259+Weekly[[#This Row],[BF V Odds]]-1,V259-1)))</f>
        <v>69.240000000000023</v>
      </c>
      <c r="W260" s="24">
        <f>IF(Weekly[[#This Row],[Actual]]="","",IF(AND(Weekly[[#This Row],[SVC_P]]=FALSE,Weekly[[#This Row],[Actual]]=TRUE),W259+Weekly[[#This Row],[BF H Odds]]-1,IF(AND(Weekly[[#This Row],[SVC_P]]=TRUE,Weekly[[#This Row],[Actual]]=FALSE,),W259+Weekly[[#This Row],[BF V Odds]]-1,W259-1)))</f>
        <v>-201.54</v>
      </c>
      <c r="X260" s="24">
        <f>IF(Weekly[[#This Row],[Actual]]="","",IF(AND(Weekly[[#This Row],[ADBC_P]]=Weekly[[#This Row],[Actual]],Weekly[[#This Row],[ADBC_P]]=TRUE),X259+Weekly[[#This Row],[BF H Odds]]-1,IF(AND(Weekly[[#This Row],[ADBC_P]]=Weekly[[#This Row],[Actual]],Weekly[[#This Row],[ADBC_P]]=FALSE),X259+Weekly[[#This Row],[BF V Odds]]-1,X259-1)))</f>
        <v>34.610000000000021</v>
      </c>
      <c r="Y260" s="24">
        <f>IF(Weekly[[#This Row],[Actual]]="","",IF(AND(Weekly[[#This Row],[ADBC_P]]=FALSE,Weekly[[#This Row],[Actual]]=TRUE),Y259+Weekly[[#This Row],[BF H Odds]]-1,IF(AND(Weekly[[#This Row],[ADBC_P]]=TRUE,Weekly[[#This Row],[Actual]]=FALSE),Y259+Weekly[[#This Row],[BF V Odds]]-1,Y259-1)))</f>
        <v>49.019999999999996</v>
      </c>
      <c r="Z260" s="24">
        <f>IF(Weekly[[#This Row],[Actual]]="","",IF(AND(Weekly[[#This Row],[RFC_P]]=Weekly[[#This Row],[Actual]],Weekly[[#This Row],[RFC_P]]=TRUE),Z259+Weekly[[#This Row],[BF H Odds]]-1,IF(AND(Weekly[[#This Row],[RFC_P]]=Weekly[[#This Row],[Actual]],Weekly[[#This Row],[RFC_P]]=FALSE),Z259+Weekly[[#This Row],[BF V Odds]]-1,Z259-1)))</f>
        <v>24.230000000000029</v>
      </c>
      <c r="AA260" s="24">
        <f>IF(Weekly[[#This Row],[Actual]]="","",IF(AND(Weekly[[#This Row],[RFC_P]]=FALSE,Weekly[[#This Row],[Actual]]=TRUE),AA259+Weekly[[#This Row],[BF H Odds]]-1,IF(AND(Weekly[[#This Row],[RFC_P]]=TRUE,Weekly[[#This Row],[Actual]]=FALSE),AA259+Weekly[[#This Row],[BF V Odds]]-1,AA259-1)))</f>
        <v>59.399999999999977</v>
      </c>
      <c r="AB260" s="24">
        <f>IF(Weekly[[#This Row],[Actual]]="","",IF(AND(Weekly[[#This Row],[GBC_P]]=Weekly[[#This Row],[Actual]],Weekly[[#This Row],[GBC_P]]=TRUE),AB259+Weekly[[#This Row],[BF H Odds]]-1,IF(AND(Weekly[[#This Row],[GBC_P]]=Weekly[[#This Row],[Actual]],Weekly[[#This Row],[GBC_P]]=FALSE),AB259+Weekly[[#This Row],[BF V Odds]]-1,AB259-1)))</f>
        <v>31.860000000000014</v>
      </c>
      <c r="AC260" s="24">
        <f>IF(Weekly[[#This Row],[Actual]]="","",IF(AND(Weekly[[#This Row],[GBC_P]]=FALSE,Weekly[[#This Row],[Actual]]=TRUE),AC259+Weekly[[#This Row],[BF H Odds]]-1,IF(AND(Weekly[[#This Row],[GBC_P]]=TRUE,Weekly[[#This Row],[Actual]]=FALSE),AC259+Weekly[[#This Row],[BF V Odds]]-1,AC259-1)))</f>
        <v>51.769999999999989</v>
      </c>
      <c r="AD260" s="24">
        <f>IF(Weekly[[#This Row],[Actual]]="","",IF(AND(Weekly[[#This Row],[HGBC_P]]=Weekly[[#This Row],[Actual]],Weekly[[#This Row],[HGBC_P]]=TRUE),AD259+Weekly[[#This Row],[BF H Odds]]-1,IF(AND(Weekly[[#This Row],[HGBC_P]]=Weekly[[#This Row],[Actual]],Weekly[[#This Row],[HGBC_P]]=FALSE),AD259+Weekly[[#This Row],[BF V Odds]]-1,AD259-1)))</f>
        <v>29.270000000000032</v>
      </c>
      <c r="AE260" s="24">
        <f>IF(Weekly[[#This Row],[Actual]]="","",IF(AND(Weekly[[#This Row],[HGBC_P]]=FALSE,Weekly[[#This Row],[Actual]]=TRUE),AE259+Weekly[[#This Row],[BF H Odds]]-1,IF(AND(Weekly[[#This Row],[HGBC_P]]=TRUE,Weekly[[#This Row],[Actual]]=FALSE),AE259+Weekly[[#This Row],[BF V Odds]]-1,AE259-1)))</f>
        <v>54.359999999999985</v>
      </c>
      <c r="AF260" s="24">
        <f>IF(Weekly[[#This Row],[Actual]]="","",IF(AND(Weekly[[#This Row],[XGB_P]]=Weekly[[#This Row],[Actual]],Weekly[[#This Row],[XGB_P]]=TRUE),AF259+Weekly[[#This Row],[BF H Odds]]-1,IF(AND(Weekly[[#This Row],[XGB_P]]=Weekly[[#This Row],[Actual]],Weekly[[#This Row],[XGB_P]]=FALSE),AF259+Weekly[[#This Row],[BF V Odds]]-1,AF259-1)))</f>
        <v>49.650000000000027</v>
      </c>
      <c r="AG260" s="24">
        <f>IF(Weekly[[#This Row],[Actual]]="","",IF(AND(Weekly[[#This Row],[XGB_P]]=FALSE,Weekly[[#This Row],[Actual]]=TRUE),AG259+Weekly[[#This Row],[BF H Odds]]-1,IF(AND(Weekly[[#This Row],[XGB_P]]=TRUE,Weekly[[#This Row],[Actual]]=FALSE),AG259+Weekly[[#This Row],[BF V Odds]]-1,AG259-1)))</f>
        <v>33.97999999999999</v>
      </c>
      <c r="AH260" s="24">
        <f>IF(Weekly[[#This Row],[Actual]]="","",IF(AND(Weekly[[#This Row],[QDA_P]]=Weekly[[#This Row],[Actual]],Weekly[[#This Row],[QDA_P]]=TRUE),AH259+Weekly[[#This Row],[BF H Odds]]-1,IF(AND(Weekly[[#This Row],[QDA_P]]=Weekly[[#This Row],[Actual]],Weekly[[#This Row],[QDA_P]]=FALSE),AH259+Weekly[[#This Row],[BF V Odds]]-1,AH259-1)))</f>
        <v>15.960000000000004</v>
      </c>
      <c r="AI260" s="24">
        <f>IF(Weekly[[#This Row],[Actual]]="","",IF(AND(Weekly[[#This Row],[QDA_P]]=FALSE,Weekly[[#This Row],[Actual]]=TRUE),AI259+Weekly[[#This Row],[BF H Odds]]-1,IF(AND(Weekly[[#This Row],[QDA_P]]=TRUE,Weekly[[#This Row],[Actual]]=FALSE),AI259+Weekly[[#This Row],[BF V Odds]]-1,AI259-1)))</f>
        <v>67.67</v>
      </c>
      <c r="AJ260" s="24">
        <f>IF(Weekly[[#This Row],[Actual]]="","",IF(AND(Weekly[[#This Row],[KNC_P]]=FALSE,Weekly[[#This Row],[Actual]]=TRUE),AJ259+Weekly[[#This Row],[BF H Odds]]-1,IF(AND(Weekly[[#This Row],[KNC_P]]=TRUE,Weekly[[#This Row],[Actual]]=FALSE),AJ259+Weekly[[#This Row],[BF V Odds]]-1,AJ259-1)))</f>
        <v>53.689999999999991</v>
      </c>
      <c r="AK260" s="24">
        <f>IF(Weekly[[#This Row],[Actual]]="","",IF(AND(Weekly[[#This Row],[KNC_P]]=FALSE,Weekly[[#This Row],[Actual]]=TRUE),AK259+Weekly[[#This Row],[BF H Odds]]-1,IF(AND(Weekly[[#This Row],[KNC_P]]=TRUE,Weekly[[#This Row],[Actual]]=FALSE),AK259+Weekly[[#This Row],[BF V Odds]]-1,AK259-1)))</f>
        <v>52.589999999999975</v>
      </c>
      <c r="AL260" s="30">
        <f>IF(Weekly[[#This Row],[Actual]]="","",COUNTIF(Weekly[[#This Row],[SVC_P]:[QDA_P]],TRUE))</f>
        <v>7</v>
      </c>
      <c r="AM260" s="30">
        <f>IF(Weekly[[#This Row],[Actual]]="","",COUNTIF(Weekly[[#This Row],[SVC_P]:[QDA_P]],FALSE))</f>
        <v>0</v>
      </c>
      <c r="AN260" s="36">
        <f>IF(AND(Weekly[[#This Row],[BF V Odds]]&gt;$BO$6,Weekly[[#This Row],[BF V Odds]] &lt; $BO$7),Weekly[[#This Row],[BF V Odds]],"")</f>
        <v>4.9000000000000004</v>
      </c>
      <c r="AO260" s="36" t="str">
        <f>IF(AND(Weekly[[#This Row],[BF H Odds]]&gt;$BO$6, Weekly[[#This Row],[BF H Odds]] &lt; $BO$7),Weekly[[#This Row],[BF H Odds]],"")</f>
        <v/>
      </c>
      <c r="AP260" s="37">
        <f>IF(AND(Weekly[[#This Row],[V Odds &lt;]]="",Weekly[[#This Row],[H Odds &lt;]]=""),AP259,IF(AND(Weekly[[#This Row],[H Odds &lt;]]&lt;&gt;"",Weekly[[#This Row],[SVC_P]]=TRUE,Weekly[[#This Row],[Actual]]=TRUE),AP259+Weekly[[#This Row],[H Odds &lt;]]-1,IF(AND(Weekly[[#This Row],[V Odds &lt;]]&lt;&gt;"",Weekly[[#This Row],[SVC_P]]=FALSE,Weekly[[#This Row],[Actual]]=FALSE),AP259+Weekly[[#This Row],[V Odds &lt;]]-1,IF(AND(Weekly[[#This Row],[V Odds &lt;]]&lt;&gt;"",Weekly[[#This Row],[SVC_P]]=FALSE,Weekly[[#This Row],[Actual]]=TRUE),AP259-1,IF(AND(Weekly[[#This Row],[H Odds &lt;]]&lt;&gt;"",Weekly[[#This Row],[SVC_P]]=TRUE,Weekly[[#This Row],[Actual]]=FALSE),AP259-1,AP259)))))</f>
        <v>74.530000000000015</v>
      </c>
      <c r="AQ260" s="37">
        <f>IF(AND(Weekly[[#This Row],[V Odds &lt;]]="",Weekly[[#This Row],[H Odds &lt;]]=""),AQ259,IF(AND(Weekly[[#This Row],[H Odds &lt;]]&lt;&gt;"",Weekly[[#This Row],[ADBC_P]]=TRUE,Weekly[[#This Row],[Actual]]=TRUE),AQ259+Weekly[[#This Row],[H Odds &lt;]]-1,IF(AND(Weekly[[#This Row],[V Odds &lt;]]&lt;&gt;"",Weekly[[#This Row],[ADBC_P]]=FALSE,Weekly[[#This Row],[Actual]]=FALSE),AQ259+Weekly[[#This Row],[V Odds &lt;]]-1,IF(AND(Weekly[[#This Row],[V Odds &lt;]]&lt;&gt;"",Weekly[[#This Row],[ADBC_P]]=FALSE,Weekly[[#This Row],[Actual]]=TRUE),AQ259-1,IF(AND(Weekly[[#This Row],[H Odds &lt;]]&lt;&gt;"",Weekly[[#This Row],[ADBC_P]]=TRUE,Weekly[[#This Row],[Actual]]=FALSE),AQ259-1,AQ259)))))</f>
        <v>51.879999999999995</v>
      </c>
      <c r="AR260" s="37">
        <f>IF(AND(Weekly[[#This Row],[V Odds &lt;]]="",Weekly[[#This Row],[H Odds &lt;]]=""),AR259,IF(AND(Weekly[[#This Row],[H Odds &lt;]]&lt;&gt;"",Weekly[[#This Row],[RFC_P]]=TRUE,Weekly[[#This Row],[Actual]]=TRUE),AR259+Weekly[[#This Row],[H Odds &lt;]]-1,IF(AND(Weekly[[#This Row],[V Odds &lt;]]&lt;&gt;"",Weekly[[#This Row],[RFC_P]]=FALSE,Weekly[[#This Row],[Actual]]=FALSE),AR259+Weekly[[#This Row],[V Odds &lt;]]-1,IF(AND(Weekly[[#This Row],[V Odds &lt;]]&lt;&gt;"",Weekly[[#This Row],[RFC_P]]=FALSE,Weekly[[#This Row],[Actual]]=TRUE),AR259-1,IF(AND(Weekly[[#This Row],[H Odds &lt;]]&lt;&gt;"",Weekly[[#This Row],[RFC_P]]=TRUE,Weekly[[#This Row],[Actual]]=FALSE),AR259-1,AR259)))))</f>
        <v>50.94</v>
      </c>
      <c r="AS260" s="37">
        <f>IF(AND(Weekly[[#This Row],[V Odds &lt;]]="",Weekly[[#This Row],[H Odds &lt;]]=""),AS259,IF(AND(Weekly[[#This Row],[H Odds &lt;]]&lt;&gt;"",Weekly[[#This Row],[GBC_P]]=TRUE,Weekly[[#This Row],[Actual]]=TRUE),AS259+Weekly[[#This Row],[H Odds &lt;]]-1,IF(AND(Weekly[[#This Row],[V Odds &lt;]]&lt;&gt;"",Weekly[[#This Row],[GBC_P]]=FALSE,Weekly[[#This Row],[Actual]]=FALSE),AS259+Weekly[[#This Row],[V Odds &lt;]]-1,IF(AND(Weekly[[#This Row],[V Odds &lt;]]&lt;&gt;"",Weekly[[#This Row],[GBC_P]]=FALSE,Weekly[[#This Row],[Actual]]=TRUE),AS259-1,IF(AND(Weekly[[#This Row],[H Odds &lt;]]&lt;&gt;"",Weekly[[#This Row],[GBC_P]]=TRUE,Weekly[[#This Row],[Actual]]=FALSE),AS259-1,AS259)))))</f>
        <v>52.28</v>
      </c>
      <c r="AT260" s="37">
        <f>IF(AND(Weekly[[#This Row],[V Odds &lt;]]="",Weekly[[#This Row],[H Odds &lt;]]=""),AT259,IF(AND(Weekly[[#This Row],[H Odds &lt;]]&lt;&gt;"",Weekly[[#This Row],[HGBC_P]]=TRUE,Weekly[[#This Row],[Actual]]=TRUE),AT259+Weekly[[#This Row],[H Odds &lt;]]-1,IF(AND(Weekly[[#This Row],[V Odds &lt;]]&lt;&gt;"",Weekly[[#This Row],[HGBC_P]]=FALSE,Weekly[[#This Row],[Actual]]=FALSE),AT259+Weekly[[#This Row],[V Odds &lt;]]-1,IF(AND(Weekly[[#This Row],[V Odds &lt;]]&lt;&gt;"",Weekly[[#This Row],[HGBC_P]]=FALSE,Weekly[[#This Row],[Actual]]=TRUE),AT259-1,IF(AND(Weekly[[#This Row],[H Odds &lt;]]&lt;&gt;"",Weekly[[#This Row],[HGBC_P]]=TRUE,Weekly[[#This Row],[Actual]]=FALSE),AT259-1,AT259)))))</f>
        <v>52.91</v>
      </c>
      <c r="AU260" s="37">
        <f>IF(AND(Weekly[[#This Row],[V Odds &lt;]]="",Weekly[[#This Row],[H Odds &lt;]]=""),AU259,IF(AND(Weekly[[#This Row],[H Odds &lt;]]&lt;&gt;"",Weekly[[#This Row],[XGB_P]]=TRUE,Weekly[[#This Row],[Actual]]=TRUE),AU259+Weekly[[#This Row],[H Odds &lt;]]-1,IF(AND(Weekly[[#This Row],[V Odds &lt;]]&lt;&gt;"",Weekly[[#This Row],[XGB_P]]=FALSE,Weekly[[#This Row],[Actual]]=FALSE),AU259+Weekly[[#This Row],[V Odds &lt;]]-1,IF(AND(Weekly[[#This Row],[V Odds &lt;]]&lt;&gt;"",Weekly[[#This Row],[XGB_P]]=FALSE,Weekly[[#This Row],[Actual]]=TRUE),AU259-1,IF(AND(Weekly[[#This Row],[H Odds &lt;]]&lt;&gt;"",Weekly[[#This Row],[XGB_P]]=TRUE,Weekly[[#This Row],[Actual]]=FALSE),AU259-1,AU259)))))</f>
        <v>62.010000000000005</v>
      </c>
      <c r="AV260" s="37">
        <f>IF(AND(Weekly[[#This Row],[V Odds &lt;]]="",Weekly[[#This Row],[H Odds &lt;]]=""),AV259,IF(AND(Weekly[[#This Row],[H Odds &lt;]]&lt;&gt;"",Weekly[[#This Row],[QDA_P]]=TRUE,Weekly[[#This Row],[Actual]]=TRUE),AV259+Weekly[[#This Row],[H Odds &lt;]]-1,IF(AND(Weekly[[#This Row],[V Odds &lt;]]&lt;&gt;"",Weekly[[#This Row],[QDA_P]]=FALSE,Weekly[[#This Row],[Actual]]=FALSE),AV259+Weekly[[#This Row],[V Odds &lt;]]-1,IF(AND(Weekly[[#This Row],[V Odds &lt;]]&lt;&gt;"",Weekly[[#This Row],[QDA_P]]=FALSE,Weekly[[#This Row],[Actual]]=TRUE),AV259-1,IF(AND(Weekly[[#This Row],[H Odds &lt;]]&lt;&gt;"",Weekly[[#This Row],[QDA_P]]=TRUE,Weekly[[#This Row],[Actual]]=FALSE),AV259-1,AV259)))))</f>
        <v>54.049999999999983</v>
      </c>
      <c r="AW260" s="37">
        <f>IF(AND(Weekly[[#This Row],[H Odds &lt;]]="",Weekly[[#This Row],[V Odds &lt;]]=""),AW259,IF(AND(Weekly[[#This Row],[KNC_P]]=Weekly[[#This Row],[Actual]],Weekly[[#This Row],[KNC_P]]=TRUE),AW259+Weekly[[#This Row],[BF H Odds]]-1,IF(AND(Weekly[[#This Row],[KNC_P]]=Weekly[[#This Row],[Actual]],Weekly[[#This Row],[KNC_P]]=FALSE),AW259+Weekly[[#This Row],[BF V Odds]]-1,AW259-1)))</f>
        <v>43.060000000000009</v>
      </c>
      <c r="AX260" s="37">
        <f>IF(AND(Weekly[[#This Row],[V Odds &lt;]]="",Weekly[[#This Row],[H Odds &lt;]]=""),AX259,IF(AND(Weekly[[#This Row],[V Odds &lt;]]&lt;&gt;"",Weekly[[#This Row],[FALSES]]&gt;0,Weekly[[#This Row],[Actual]]=FALSE),AX259+Weekly[[#This Row],[V Odds &lt;]]-1,IF(AND(Weekly[[#This Row],[H Odds &lt;]]&lt;&gt;"",Weekly[[#This Row],[TRUES]]&gt;0,Weekly[[#This Row],[Actual]]=TRUE),AX259+Weekly[[#This Row],[H Odds &lt;]]-1,IF(AND(Weekly[[#This Row],[V Odds &lt;]]&lt;&gt;"",Weekly[[#This Row],[FALSES]]=0),AX259,IF(AND(Weekly[[#This Row],[H Odds &lt;]]&lt;&gt;"",Weekly[[#This Row],[TRUES]]=0),AX259,AX259-1)))))</f>
        <v>84.399999999999991</v>
      </c>
      <c r="AY260" s="37">
        <f>IF(AND(Weekly[[#This Row],[V Odds &lt;]]="",Weekly[[#This Row],[H Odds &lt;]]=""),AY259,IF(AND(Weekly[[#This Row],[V Odds &lt;]]&lt;&gt;"",Weekly[[#This Row],[FALSES]]&gt;0,Weekly[[#This Row],[Actual]]=FALSE),AY259+((Weekly[[#This Row],[V Odds &lt;]]-1)*0.92),IF(AND(Weekly[[#This Row],[H Odds &lt;]]&lt;&gt;"",Weekly[[#This Row],[TRUES]]&gt;0,Weekly[[#This Row],[Actual]]=TRUE),AY259+((Weekly[[#This Row],[H Odds &lt;]]-1)*0.92),IF(AND(Weekly[[#This Row],[V Odds &lt;]]&lt;&gt;"",Weekly[[#This Row],[FALSES]]=0),AY259,IF(AND(Weekly[[#This Row],[H Odds &lt;]]&lt;&gt;"",Weekly[[#This Row],[TRUES]]=0),AY259,AY259-1)))))</f>
        <v>78.128000000000014</v>
      </c>
      <c r="AZ260" s="37">
        <f>IF(AND(Weekly[[#This Row],[V Odds &lt;]]="",Weekly[[#This Row],[H Odds &lt;]]=""),AZ259,IF(AND(Weekly[[#This Row],[V Odds &lt;]]&lt;&gt;"",Weekly[[#This Row],[Actual]]=FALSE),AZ259+Weekly[[#This Row],[V Odds &lt;]]-1,IF(AND(Weekly[[#This Row],[H Odds &lt;]]&lt;&gt;"",Weekly[[#This Row],[Actual]]=TRUE),AZ259+Weekly[[#This Row],[H Odds &lt;]]-1,AZ259-1)))</f>
        <v>79.77</v>
      </c>
      <c r="BA260" s="38">
        <f>IF(Weekly[[#This Row],[H Odds &lt;]]="",BA259,IF(AND(Weekly[[#This Row],[H Odds &lt;]]&lt;&gt;"",Weekly[[#This Row],[SVC_P]]=TRUE,Weekly[[#This Row],[Actual]]=TRUE),BA259+Weekly[[#This Row],[H Odds &lt;]]-1,IF(AND(Weekly[[#This Row],[H Odds &lt;]]&lt;&gt;"",Weekly[[#This Row],[SVC_P]]=TRUE,Weekly[[#This Row],[Actual]]=FALSE),BA259-1,BA259)))</f>
        <v>69.489999999999995</v>
      </c>
      <c r="BB260" s="38">
        <f>IF(Weekly[[#This Row],[H Odds &lt;]]="",BB259,IF(AND(Weekly[[#This Row],[H Odds &lt;]]&lt;&gt;"",Weekly[[#This Row],[ADBC_P]]=TRUE,Weekly[[#This Row],[Actual]]=TRUE),BB259+Weekly[[#This Row],[H Odds &lt;]]-1,IF(AND(Weekly[[#This Row],[H Odds &lt;]]&lt;&gt;"",Weekly[[#This Row],[ADBC_P]]=TRUE,Weekly[[#This Row],[Actual]]=FALSE),BB259-1,BB259)))</f>
        <v>46.559999999999995</v>
      </c>
      <c r="BC260" s="38">
        <f>IF(Weekly[[#This Row],[H Odds &lt;]]="",BC259,IF(AND(Weekly[[#This Row],[H Odds &lt;]]&lt;&gt;"",Weekly[[#This Row],[RFC_P]]=TRUE,Weekly[[#This Row],[Actual]]=TRUE),BC259+Weekly[[#This Row],[H Odds &lt;]]-1,IF(AND(Weekly[[#This Row],[H Odds &lt;]]&lt;&gt;"",Weekly[[#This Row],[RFC_P]]=TRUE,Weekly[[#This Row],[Actual]]=FALSE),BC259-1,BC259)))</f>
        <v>45.309999999999995</v>
      </c>
      <c r="BD260" s="38">
        <f>IF(Weekly[[#This Row],[H Odds &lt;]]="",BD259,IF(AND(Weekly[[#This Row],[H Odds &lt;]]&lt;&gt;"",Weekly[[#This Row],[GBC_P]]=TRUE,Weekly[[#This Row],[Actual]]=TRUE),BD259+Weekly[[#This Row],[H Odds &lt;]]-1,IF(AND(Weekly[[#This Row],[H Odds &lt;]]&lt;&gt;"",Weekly[[#This Row],[GBC_P]]=TRUE,Weekly[[#This Row],[Actual]]=FALSE),BD259-1,BD259)))</f>
        <v>50.96</v>
      </c>
      <c r="BE260" s="38">
        <f>IF(Weekly[[#This Row],[H Odds &lt;]]="",BE259,IF(AND(Weekly[[#This Row],[H Odds &lt;]]&lt;&gt;"",Weekly[[#This Row],[HGBC_P]]=TRUE,Weekly[[#This Row],[Actual]]=TRUE),BE259+Weekly[[#This Row],[H Odds &lt;]]-1,IF(AND(Weekly[[#This Row],[H Odds &lt;]]&lt;&gt;"",Weekly[[#This Row],[HGBC_P]]=TRUE,Weekly[[#This Row],[Actual]]=FALSE),BE259-1,BE259)))</f>
        <v>54.309999999999995</v>
      </c>
      <c r="BF260" s="38">
        <f>IF(Weekly[[#This Row],[H Odds &lt;]]="",BF259,IF(AND(Weekly[[#This Row],[H Odds &lt;]]&lt;&gt;"",Weekly[[#This Row],[XGB_P]]=TRUE,Weekly[[#This Row],[Actual]]=TRUE),BF259+Weekly[[#This Row],[H Odds &lt;]]-1,IF(AND(Weekly[[#This Row],[H Odds &lt;]]&lt;&gt;"",Weekly[[#This Row],[XGB_P]]=TRUE,Weekly[[#This Row],[Actual]]=FALSE),BF259-1,BF259)))</f>
        <v>57.480000000000004</v>
      </c>
      <c r="BG260" s="38">
        <f>IF(Weekly[[#This Row],[H Odds &lt;]]="",BG259,IF(AND(Weekly[[#This Row],[H Odds &lt;]]&lt;&gt;"",Weekly[[#This Row],[QDA_P]]=TRUE,Weekly[[#This Row],[Actual]]=TRUE),BG259+Weekly[[#This Row],[H Odds &lt;]]-1,IF(AND(Weekly[[#This Row],[H Odds &lt;]]&lt;&gt;"",Weekly[[#This Row],[QDA_P]]=TRUE,Weekly[[#This Row],[Actual]]=FALSE),BG259-1,BG259)))</f>
        <v>45.279999999999994</v>
      </c>
      <c r="BH260" s="38">
        <f>IF(Weekly[[#This Row],[H Odds &lt;]]="",BH259,IF(AND(Weekly[[#This Row],[H Odds &lt;]]&lt;&gt;"",Weekly[[#This Row],[KNC_P]]=TRUE,Weekly[[#This Row],[Actual]]=TRUE),BH259+Weekly[[#This Row],[H Odds &lt;]]-1,IF(AND(Weekly[[#This Row],[H Odds &lt;]]&lt;&gt;"",Weekly[[#This Row],[KNC_P]]=TRUE,Weekly[[#This Row],[Actual]]=FALSE),BH259-1,BH259)))</f>
        <v>43.599999999999994</v>
      </c>
      <c r="BI260" s="38">
        <f>IF(Weekly[[#This Row],[H Odds &lt;]]="",BI259,IF(AND(Weekly[[#This Row],[H Odds &lt;]]&lt;&gt;"",Weekly[[#This Row],[TRUES]]&gt;0,Weekly[[#This Row],[Actual]]=TRUE),BI259+Weekly[[#This Row],[H Odds &lt;]]-1,IF(AND(Weekly[[#This Row],[H Odds &lt;]]&lt;&gt;"",Weekly[[#This Row],[TRUES]]=0),BI259,BI259-1)))</f>
        <v>69.489999999999995</v>
      </c>
      <c r="BJ260" s="38">
        <f>IF(Weekly[[#This Row],[H Odds &lt;]]="",BJ259,IF(AND(Weekly[[#This Row],[H Odds &lt;]]&lt;&gt;"",Weekly[[#This Row],[Actual]]=TRUE),BJ259+Weekly[[#This Row],[H Odds &lt;]]-1,IF(AND(Weekly[[#This Row],[H Odds &lt;]]&lt;&gt;"",Weekly[[#This Row],[Actual]]=FALSE),BJ259-1,BJ259)))</f>
        <v>71.39</v>
      </c>
      <c r="BK260" s="58">
        <f>IF(AND(Weekly[[#This Row],[TRUES]]&gt;4,Weekly[[#This Row],[Actual]]=TRUE),BK259+Weekly[[#This Row],[BF H Odds]]-1,IF(AND(Weekly[[#This Row],[FALSES]]&gt;4,Weekly[[#This Row],[Actual]]=FALSE),BK259+Weekly[[#This Row],[BF V Odds]]-1,IF(AND(Weekly[[#This Row],[TRUES]]&gt;4,Weekly[[#This Row],[Actual]]=FALSE),BK259-1,IF(AND(Weekly[[#This Row],[FALSES]]&gt;4,Weekly[[#This Row],[Actual]]=TRUE),BK259-1,BK259))))</f>
        <v>28.200000000000021</v>
      </c>
      <c r="BL260" s="58">
        <f>IF(AND(Weekly[[#This Row],[TRUES]]&gt;5,Weekly[[#This Row],[Actual]]=TRUE),BL259+Weekly[[#This Row],[BF H Odds]]-1,IF(AND(Weekly[[#This Row],[FALSES]]&gt;5,Weekly[[#This Row],[Actual]]=FALSE),BL259+Weekly[[#This Row],[BF V Odds]]-1,IF(AND(Weekly[[#This Row],[TRUES]]&gt;5,Weekly[[#This Row],[Actual]]=FALSE),BL259-1,IF(AND(Weekly[[#This Row],[FALSES]]&gt;5,Weekly[[#This Row],[Actual]]=TRUE),BL259-1,BL259))))</f>
        <v>35.920000000000023</v>
      </c>
      <c r="BM260" s="58">
        <f>IF(AND(Weekly[[#This Row],[TRUES]]&gt;6,Weekly[[#This Row],[Actual]]=TRUE),BM259+Weekly[[#This Row],[BF H Odds]]-1,IF(AND(Weekly[[#This Row],[FALSES]]&gt;6,Weekly[[#This Row],[Actual]]=FALSE),BM259+Weekly[[#This Row],[BF V Odds]]-1,IF(AND(Weekly[[#This Row],[TRUES]]&gt;6,Weekly[[#This Row],[Actual]]=FALSE),BM259-1,IF(AND(Weekly[[#This Row],[FALSES]]&gt;6,Weekly[[#This Row],[Actual]]=TRUE),BM259-1,BM259))))</f>
        <v>46.870000000000012</v>
      </c>
    </row>
    <row r="261" spans="1:65" x14ac:dyDescent="0.25">
      <c r="A261" s="34"/>
      <c r="B261" s="10">
        <v>44276</v>
      </c>
      <c r="C261" s="33" t="s">
        <v>9</v>
      </c>
      <c r="D261" s="15" t="s">
        <v>37</v>
      </c>
      <c r="E261" t="b">
        <v>1</v>
      </c>
      <c r="F261" t="b">
        <v>0</v>
      </c>
      <c r="G261" t="b">
        <v>1</v>
      </c>
      <c r="H261" t="b">
        <v>1</v>
      </c>
      <c r="I261" t="b">
        <v>1</v>
      </c>
      <c r="J261" t="b">
        <v>1</v>
      </c>
      <c r="K261" t="b">
        <v>0</v>
      </c>
      <c r="L261" t="b">
        <v>1</v>
      </c>
      <c r="O261" t="str">
        <f>IF(Weekly[[#This Row],[H/V]]="H",Weekly[[#This Row],[BF H Odds]],IF(Weekly[[#This Row],[H/V]]="V",Weekly[[#This Row],[BF V Odds]],""))</f>
        <v/>
      </c>
      <c r="P261" t="b">
        <v>0</v>
      </c>
      <c r="R261" s="35">
        <f>IFERROR(IF(Weekly[[#This Row],[Won Bet?]]="yes",R260+(Weekly[[#This Row],[BF Odds]]*Weekly[[#This Row],[BF Stake]])-Weekly[[#This Row],[BF Stake]],R260-Weekly[[#This Row],[BF Stake]]),R260)</f>
        <v>223.92599999999999</v>
      </c>
      <c r="S261" s="9">
        <f>IFERROR(IF(Weekly[[#This Row],[Won Bet?]]="yes",S260+(((Weekly[[#This Row],[BF Odds]]*Weekly[[#This Row],[BF Stake]])-Weekly[[#This Row],[BF Stake]])*0.95),S260-Weekly[[#This Row],[BF Stake]]),S260)</f>
        <v>213.88170000000002</v>
      </c>
      <c r="T261" s="13">
        <v>2.34</v>
      </c>
      <c r="U261" s="13">
        <v>1.59</v>
      </c>
      <c r="V261" s="24">
        <f>IF(Weekly[[#This Row],[Actual]]="","",IF(AND(Weekly[[#This Row],[SVC_P]]=Weekly[[#This Row],[Actual]],Weekly[[#This Row],[SVC_P]]=TRUE),V260+Weekly[[#This Row],[BF H Odds]]-1,IF(AND(Weekly[[#This Row],[SVC_P]]=Weekly[[#This Row],[Actual]],Weekly[[#This Row],[SVC_P]]=FALSE),V260+Weekly[[#This Row],[BF V Odds]]-1,V260-1)))</f>
        <v>68.240000000000023</v>
      </c>
      <c r="W261" s="24">
        <f>IF(Weekly[[#This Row],[Actual]]="","",IF(AND(Weekly[[#This Row],[SVC_P]]=FALSE,Weekly[[#This Row],[Actual]]=TRUE),W260+Weekly[[#This Row],[BF H Odds]]-1,IF(AND(Weekly[[#This Row],[SVC_P]]=TRUE,Weekly[[#This Row],[Actual]]=FALSE,),W260+Weekly[[#This Row],[BF V Odds]]-1,W260-1)))</f>
        <v>-202.54</v>
      </c>
      <c r="X261" s="24">
        <f>IF(Weekly[[#This Row],[Actual]]="","",IF(AND(Weekly[[#This Row],[ADBC_P]]=Weekly[[#This Row],[Actual]],Weekly[[#This Row],[ADBC_P]]=TRUE),X260+Weekly[[#This Row],[BF H Odds]]-1,IF(AND(Weekly[[#This Row],[ADBC_P]]=Weekly[[#This Row],[Actual]],Weekly[[#This Row],[ADBC_P]]=FALSE),X260+Weekly[[#This Row],[BF V Odds]]-1,X260-1)))</f>
        <v>35.950000000000017</v>
      </c>
      <c r="Y261" s="24">
        <f>IF(Weekly[[#This Row],[Actual]]="","",IF(AND(Weekly[[#This Row],[ADBC_P]]=FALSE,Weekly[[#This Row],[Actual]]=TRUE),Y260+Weekly[[#This Row],[BF H Odds]]-1,IF(AND(Weekly[[#This Row],[ADBC_P]]=TRUE,Weekly[[#This Row],[Actual]]=FALSE),Y260+Weekly[[#This Row],[BF V Odds]]-1,Y260-1)))</f>
        <v>48.019999999999996</v>
      </c>
      <c r="Z261" s="24">
        <f>IF(Weekly[[#This Row],[Actual]]="","",IF(AND(Weekly[[#This Row],[RFC_P]]=Weekly[[#This Row],[Actual]],Weekly[[#This Row],[RFC_P]]=TRUE),Z260+Weekly[[#This Row],[BF H Odds]]-1,IF(AND(Weekly[[#This Row],[RFC_P]]=Weekly[[#This Row],[Actual]],Weekly[[#This Row],[RFC_P]]=FALSE),Z260+Weekly[[#This Row],[BF V Odds]]-1,Z260-1)))</f>
        <v>23.230000000000029</v>
      </c>
      <c r="AA261" s="24">
        <f>IF(Weekly[[#This Row],[Actual]]="","",IF(AND(Weekly[[#This Row],[RFC_P]]=FALSE,Weekly[[#This Row],[Actual]]=TRUE),AA260+Weekly[[#This Row],[BF H Odds]]-1,IF(AND(Weekly[[#This Row],[RFC_P]]=TRUE,Weekly[[#This Row],[Actual]]=FALSE),AA260+Weekly[[#This Row],[BF V Odds]]-1,AA260-1)))</f>
        <v>60.739999999999981</v>
      </c>
      <c r="AB261" s="24">
        <f>IF(Weekly[[#This Row],[Actual]]="","",IF(AND(Weekly[[#This Row],[GBC_P]]=Weekly[[#This Row],[Actual]],Weekly[[#This Row],[GBC_P]]=TRUE),AB260+Weekly[[#This Row],[BF H Odds]]-1,IF(AND(Weekly[[#This Row],[GBC_P]]=Weekly[[#This Row],[Actual]],Weekly[[#This Row],[GBC_P]]=FALSE),AB260+Weekly[[#This Row],[BF V Odds]]-1,AB260-1)))</f>
        <v>30.860000000000014</v>
      </c>
      <c r="AC261" s="24">
        <f>IF(Weekly[[#This Row],[Actual]]="","",IF(AND(Weekly[[#This Row],[GBC_P]]=FALSE,Weekly[[#This Row],[Actual]]=TRUE),AC260+Weekly[[#This Row],[BF H Odds]]-1,IF(AND(Weekly[[#This Row],[GBC_P]]=TRUE,Weekly[[#This Row],[Actual]]=FALSE),AC260+Weekly[[#This Row],[BF V Odds]]-1,AC260-1)))</f>
        <v>53.109999999999985</v>
      </c>
      <c r="AD261" s="24">
        <f>IF(Weekly[[#This Row],[Actual]]="","",IF(AND(Weekly[[#This Row],[HGBC_P]]=Weekly[[#This Row],[Actual]],Weekly[[#This Row],[HGBC_P]]=TRUE),AD260+Weekly[[#This Row],[BF H Odds]]-1,IF(AND(Weekly[[#This Row],[HGBC_P]]=Weekly[[#This Row],[Actual]],Weekly[[#This Row],[HGBC_P]]=FALSE),AD260+Weekly[[#This Row],[BF V Odds]]-1,AD260-1)))</f>
        <v>28.270000000000032</v>
      </c>
      <c r="AE261" s="24">
        <f>IF(Weekly[[#This Row],[Actual]]="","",IF(AND(Weekly[[#This Row],[HGBC_P]]=FALSE,Weekly[[#This Row],[Actual]]=TRUE),AE260+Weekly[[#This Row],[BF H Odds]]-1,IF(AND(Weekly[[#This Row],[HGBC_P]]=TRUE,Weekly[[#This Row],[Actual]]=FALSE),AE260+Weekly[[#This Row],[BF V Odds]]-1,AE260-1)))</f>
        <v>55.699999999999989</v>
      </c>
      <c r="AF261" s="24">
        <f>IF(Weekly[[#This Row],[Actual]]="","",IF(AND(Weekly[[#This Row],[XGB_P]]=Weekly[[#This Row],[Actual]],Weekly[[#This Row],[XGB_P]]=TRUE),AF260+Weekly[[#This Row],[BF H Odds]]-1,IF(AND(Weekly[[#This Row],[XGB_P]]=Weekly[[#This Row],[Actual]],Weekly[[#This Row],[XGB_P]]=FALSE),AF260+Weekly[[#This Row],[BF V Odds]]-1,AF260-1)))</f>
        <v>48.650000000000027</v>
      </c>
      <c r="AG261" s="24">
        <f>IF(Weekly[[#This Row],[Actual]]="","",IF(AND(Weekly[[#This Row],[XGB_P]]=FALSE,Weekly[[#This Row],[Actual]]=TRUE),AG260+Weekly[[#This Row],[BF H Odds]]-1,IF(AND(Weekly[[#This Row],[XGB_P]]=TRUE,Weekly[[#This Row],[Actual]]=FALSE),AG260+Weekly[[#This Row],[BF V Odds]]-1,AG260-1)))</f>
        <v>35.319999999999993</v>
      </c>
      <c r="AH261" s="24">
        <f>IF(Weekly[[#This Row],[Actual]]="","",IF(AND(Weekly[[#This Row],[QDA_P]]=Weekly[[#This Row],[Actual]],Weekly[[#This Row],[QDA_P]]=TRUE),AH260+Weekly[[#This Row],[BF H Odds]]-1,IF(AND(Weekly[[#This Row],[QDA_P]]=Weekly[[#This Row],[Actual]],Weekly[[#This Row],[QDA_P]]=FALSE),AH260+Weekly[[#This Row],[BF V Odds]]-1,AH260-1)))</f>
        <v>17.300000000000004</v>
      </c>
      <c r="AI261" s="24">
        <f>IF(Weekly[[#This Row],[Actual]]="","",IF(AND(Weekly[[#This Row],[QDA_P]]=FALSE,Weekly[[#This Row],[Actual]]=TRUE),AI260+Weekly[[#This Row],[BF H Odds]]-1,IF(AND(Weekly[[#This Row],[QDA_P]]=TRUE,Weekly[[#This Row],[Actual]]=FALSE),AI260+Weekly[[#This Row],[BF V Odds]]-1,AI260-1)))</f>
        <v>66.67</v>
      </c>
      <c r="AJ261" s="24">
        <f>IF(Weekly[[#This Row],[Actual]]="","",IF(AND(Weekly[[#This Row],[KNC_P]]=FALSE,Weekly[[#This Row],[Actual]]=TRUE),AJ260+Weekly[[#This Row],[BF H Odds]]-1,IF(AND(Weekly[[#This Row],[KNC_P]]=TRUE,Weekly[[#This Row],[Actual]]=FALSE),AJ260+Weekly[[#This Row],[BF V Odds]]-1,AJ260-1)))</f>
        <v>55.029999999999987</v>
      </c>
      <c r="AK261" s="24">
        <f>IF(Weekly[[#This Row],[Actual]]="","",IF(AND(Weekly[[#This Row],[KNC_P]]=FALSE,Weekly[[#This Row],[Actual]]=TRUE),AK260+Weekly[[#This Row],[BF H Odds]]-1,IF(AND(Weekly[[#This Row],[KNC_P]]=TRUE,Weekly[[#This Row],[Actual]]=FALSE),AK260+Weekly[[#This Row],[BF V Odds]]-1,AK260-1)))</f>
        <v>53.929999999999978</v>
      </c>
      <c r="AL261" s="30">
        <f>IF(Weekly[[#This Row],[Actual]]="","",COUNTIF(Weekly[[#This Row],[SVC_P]:[QDA_P]],TRUE))</f>
        <v>5</v>
      </c>
      <c r="AM261" s="30">
        <f>IF(Weekly[[#This Row],[Actual]]="","",COUNTIF(Weekly[[#This Row],[SVC_P]:[QDA_P]],FALSE))</f>
        <v>2</v>
      </c>
      <c r="AN261" s="36" t="str">
        <f>IF(AND(Weekly[[#This Row],[BF V Odds]]&gt;$BO$6,Weekly[[#This Row],[BF V Odds]] &lt; $BO$7),Weekly[[#This Row],[BF V Odds]],"")</f>
        <v/>
      </c>
      <c r="AO261" s="36" t="str">
        <f>IF(AND(Weekly[[#This Row],[BF H Odds]]&gt;$BO$6, Weekly[[#This Row],[BF H Odds]] &lt; $BO$7),Weekly[[#This Row],[BF H Odds]],"")</f>
        <v/>
      </c>
      <c r="AP261" s="37">
        <f>IF(AND(Weekly[[#This Row],[V Odds &lt;]]="",Weekly[[#This Row],[H Odds &lt;]]=""),AP260,IF(AND(Weekly[[#This Row],[H Odds &lt;]]&lt;&gt;"",Weekly[[#This Row],[SVC_P]]=TRUE,Weekly[[#This Row],[Actual]]=TRUE),AP260+Weekly[[#This Row],[H Odds &lt;]]-1,IF(AND(Weekly[[#This Row],[V Odds &lt;]]&lt;&gt;"",Weekly[[#This Row],[SVC_P]]=FALSE,Weekly[[#This Row],[Actual]]=FALSE),AP260+Weekly[[#This Row],[V Odds &lt;]]-1,IF(AND(Weekly[[#This Row],[V Odds &lt;]]&lt;&gt;"",Weekly[[#This Row],[SVC_P]]=FALSE,Weekly[[#This Row],[Actual]]=TRUE),AP260-1,IF(AND(Weekly[[#This Row],[H Odds &lt;]]&lt;&gt;"",Weekly[[#This Row],[SVC_P]]=TRUE,Weekly[[#This Row],[Actual]]=FALSE),AP260-1,AP260)))))</f>
        <v>74.530000000000015</v>
      </c>
      <c r="AQ261" s="37">
        <f>IF(AND(Weekly[[#This Row],[V Odds &lt;]]="",Weekly[[#This Row],[H Odds &lt;]]=""),AQ260,IF(AND(Weekly[[#This Row],[H Odds &lt;]]&lt;&gt;"",Weekly[[#This Row],[ADBC_P]]=TRUE,Weekly[[#This Row],[Actual]]=TRUE),AQ260+Weekly[[#This Row],[H Odds &lt;]]-1,IF(AND(Weekly[[#This Row],[V Odds &lt;]]&lt;&gt;"",Weekly[[#This Row],[ADBC_P]]=FALSE,Weekly[[#This Row],[Actual]]=FALSE),AQ260+Weekly[[#This Row],[V Odds &lt;]]-1,IF(AND(Weekly[[#This Row],[V Odds &lt;]]&lt;&gt;"",Weekly[[#This Row],[ADBC_P]]=FALSE,Weekly[[#This Row],[Actual]]=TRUE),AQ260-1,IF(AND(Weekly[[#This Row],[H Odds &lt;]]&lt;&gt;"",Weekly[[#This Row],[ADBC_P]]=TRUE,Weekly[[#This Row],[Actual]]=FALSE),AQ260-1,AQ260)))))</f>
        <v>51.879999999999995</v>
      </c>
      <c r="AR261" s="37">
        <f>IF(AND(Weekly[[#This Row],[V Odds &lt;]]="",Weekly[[#This Row],[H Odds &lt;]]=""),AR260,IF(AND(Weekly[[#This Row],[H Odds &lt;]]&lt;&gt;"",Weekly[[#This Row],[RFC_P]]=TRUE,Weekly[[#This Row],[Actual]]=TRUE),AR260+Weekly[[#This Row],[H Odds &lt;]]-1,IF(AND(Weekly[[#This Row],[V Odds &lt;]]&lt;&gt;"",Weekly[[#This Row],[RFC_P]]=FALSE,Weekly[[#This Row],[Actual]]=FALSE),AR260+Weekly[[#This Row],[V Odds &lt;]]-1,IF(AND(Weekly[[#This Row],[V Odds &lt;]]&lt;&gt;"",Weekly[[#This Row],[RFC_P]]=FALSE,Weekly[[#This Row],[Actual]]=TRUE),AR260-1,IF(AND(Weekly[[#This Row],[H Odds &lt;]]&lt;&gt;"",Weekly[[#This Row],[RFC_P]]=TRUE,Weekly[[#This Row],[Actual]]=FALSE),AR260-1,AR260)))))</f>
        <v>50.94</v>
      </c>
      <c r="AS261" s="37">
        <f>IF(AND(Weekly[[#This Row],[V Odds &lt;]]="",Weekly[[#This Row],[H Odds &lt;]]=""),AS260,IF(AND(Weekly[[#This Row],[H Odds &lt;]]&lt;&gt;"",Weekly[[#This Row],[GBC_P]]=TRUE,Weekly[[#This Row],[Actual]]=TRUE),AS260+Weekly[[#This Row],[H Odds &lt;]]-1,IF(AND(Weekly[[#This Row],[V Odds &lt;]]&lt;&gt;"",Weekly[[#This Row],[GBC_P]]=FALSE,Weekly[[#This Row],[Actual]]=FALSE),AS260+Weekly[[#This Row],[V Odds &lt;]]-1,IF(AND(Weekly[[#This Row],[V Odds &lt;]]&lt;&gt;"",Weekly[[#This Row],[GBC_P]]=FALSE,Weekly[[#This Row],[Actual]]=TRUE),AS260-1,IF(AND(Weekly[[#This Row],[H Odds &lt;]]&lt;&gt;"",Weekly[[#This Row],[GBC_P]]=TRUE,Weekly[[#This Row],[Actual]]=FALSE),AS260-1,AS260)))))</f>
        <v>52.28</v>
      </c>
      <c r="AT261" s="37">
        <f>IF(AND(Weekly[[#This Row],[V Odds &lt;]]="",Weekly[[#This Row],[H Odds &lt;]]=""),AT260,IF(AND(Weekly[[#This Row],[H Odds &lt;]]&lt;&gt;"",Weekly[[#This Row],[HGBC_P]]=TRUE,Weekly[[#This Row],[Actual]]=TRUE),AT260+Weekly[[#This Row],[H Odds &lt;]]-1,IF(AND(Weekly[[#This Row],[V Odds &lt;]]&lt;&gt;"",Weekly[[#This Row],[HGBC_P]]=FALSE,Weekly[[#This Row],[Actual]]=FALSE),AT260+Weekly[[#This Row],[V Odds &lt;]]-1,IF(AND(Weekly[[#This Row],[V Odds &lt;]]&lt;&gt;"",Weekly[[#This Row],[HGBC_P]]=FALSE,Weekly[[#This Row],[Actual]]=TRUE),AT260-1,IF(AND(Weekly[[#This Row],[H Odds &lt;]]&lt;&gt;"",Weekly[[#This Row],[HGBC_P]]=TRUE,Weekly[[#This Row],[Actual]]=FALSE),AT260-1,AT260)))))</f>
        <v>52.91</v>
      </c>
      <c r="AU261" s="37">
        <f>IF(AND(Weekly[[#This Row],[V Odds &lt;]]="",Weekly[[#This Row],[H Odds &lt;]]=""),AU260,IF(AND(Weekly[[#This Row],[H Odds &lt;]]&lt;&gt;"",Weekly[[#This Row],[XGB_P]]=TRUE,Weekly[[#This Row],[Actual]]=TRUE),AU260+Weekly[[#This Row],[H Odds &lt;]]-1,IF(AND(Weekly[[#This Row],[V Odds &lt;]]&lt;&gt;"",Weekly[[#This Row],[XGB_P]]=FALSE,Weekly[[#This Row],[Actual]]=FALSE),AU260+Weekly[[#This Row],[V Odds &lt;]]-1,IF(AND(Weekly[[#This Row],[V Odds &lt;]]&lt;&gt;"",Weekly[[#This Row],[XGB_P]]=FALSE,Weekly[[#This Row],[Actual]]=TRUE),AU260-1,IF(AND(Weekly[[#This Row],[H Odds &lt;]]&lt;&gt;"",Weekly[[#This Row],[XGB_P]]=TRUE,Weekly[[#This Row],[Actual]]=FALSE),AU260-1,AU260)))))</f>
        <v>62.010000000000005</v>
      </c>
      <c r="AV261" s="37">
        <f>IF(AND(Weekly[[#This Row],[V Odds &lt;]]="",Weekly[[#This Row],[H Odds &lt;]]=""),AV260,IF(AND(Weekly[[#This Row],[H Odds &lt;]]&lt;&gt;"",Weekly[[#This Row],[QDA_P]]=TRUE,Weekly[[#This Row],[Actual]]=TRUE),AV260+Weekly[[#This Row],[H Odds &lt;]]-1,IF(AND(Weekly[[#This Row],[V Odds &lt;]]&lt;&gt;"",Weekly[[#This Row],[QDA_P]]=FALSE,Weekly[[#This Row],[Actual]]=FALSE),AV260+Weekly[[#This Row],[V Odds &lt;]]-1,IF(AND(Weekly[[#This Row],[V Odds &lt;]]&lt;&gt;"",Weekly[[#This Row],[QDA_P]]=FALSE,Weekly[[#This Row],[Actual]]=TRUE),AV260-1,IF(AND(Weekly[[#This Row],[H Odds &lt;]]&lt;&gt;"",Weekly[[#This Row],[QDA_P]]=TRUE,Weekly[[#This Row],[Actual]]=FALSE),AV260-1,AV260)))))</f>
        <v>54.049999999999983</v>
      </c>
      <c r="AW261" s="37">
        <f>IF(AND(Weekly[[#This Row],[H Odds &lt;]]="",Weekly[[#This Row],[V Odds &lt;]]=""),AW260,IF(AND(Weekly[[#This Row],[KNC_P]]=Weekly[[#This Row],[Actual]],Weekly[[#This Row],[KNC_P]]=TRUE),AW260+Weekly[[#This Row],[BF H Odds]]-1,IF(AND(Weekly[[#This Row],[KNC_P]]=Weekly[[#This Row],[Actual]],Weekly[[#This Row],[KNC_P]]=FALSE),AW260+Weekly[[#This Row],[BF V Odds]]-1,AW260-1)))</f>
        <v>43.060000000000009</v>
      </c>
      <c r="AX261" s="37">
        <f>IF(AND(Weekly[[#This Row],[V Odds &lt;]]="",Weekly[[#This Row],[H Odds &lt;]]=""),AX260,IF(AND(Weekly[[#This Row],[V Odds &lt;]]&lt;&gt;"",Weekly[[#This Row],[FALSES]]&gt;0,Weekly[[#This Row],[Actual]]=FALSE),AX260+Weekly[[#This Row],[V Odds &lt;]]-1,IF(AND(Weekly[[#This Row],[H Odds &lt;]]&lt;&gt;"",Weekly[[#This Row],[TRUES]]&gt;0,Weekly[[#This Row],[Actual]]=TRUE),AX260+Weekly[[#This Row],[H Odds &lt;]]-1,IF(AND(Weekly[[#This Row],[V Odds &lt;]]&lt;&gt;"",Weekly[[#This Row],[FALSES]]=0),AX260,IF(AND(Weekly[[#This Row],[H Odds &lt;]]&lt;&gt;"",Weekly[[#This Row],[TRUES]]=0),AX260,AX260-1)))))</f>
        <v>84.399999999999991</v>
      </c>
      <c r="AY261" s="37">
        <f>IF(AND(Weekly[[#This Row],[V Odds &lt;]]="",Weekly[[#This Row],[H Odds &lt;]]=""),AY260,IF(AND(Weekly[[#This Row],[V Odds &lt;]]&lt;&gt;"",Weekly[[#This Row],[FALSES]]&gt;0,Weekly[[#This Row],[Actual]]=FALSE),AY260+((Weekly[[#This Row],[V Odds &lt;]]-1)*0.92),IF(AND(Weekly[[#This Row],[H Odds &lt;]]&lt;&gt;"",Weekly[[#This Row],[TRUES]]&gt;0,Weekly[[#This Row],[Actual]]=TRUE),AY260+((Weekly[[#This Row],[H Odds &lt;]]-1)*0.92),IF(AND(Weekly[[#This Row],[V Odds &lt;]]&lt;&gt;"",Weekly[[#This Row],[FALSES]]=0),AY260,IF(AND(Weekly[[#This Row],[H Odds &lt;]]&lt;&gt;"",Weekly[[#This Row],[TRUES]]=0),AY260,AY260-1)))))</f>
        <v>78.128000000000014</v>
      </c>
      <c r="AZ261" s="37">
        <f>IF(AND(Weekly[[#This Row],[V Odds &lt;]]="",Weekly[[#This Row],[H Odds &lt;]]=""),AZ260,IF(AND(Weekly[[#This Row],[V Odds &lt;]]&lt;&gt;"",Weekly[[#This Row],[Actual]]=FALSE),AZ260+Weekly[[#This Row],[V Odds &lt;]]-1,IF(AND(Weekly[[#This Row],[H Odds &lt;]]&lt;&gt;"",Weekly[[#This Row],[Actual]]=TRUE),AZ260+Weekly[[#This Row],[H Odds &lt;]]-1,AZ260-1)))</f>
        <v>79.77</v>
      </c>
      <c r="BA261" s="38">
        <f>IF(Weekly[[#This Row],[H Odds &lt;]]="",BA260,IF(AND(Weekly[[#This Row],[H Odds &lt;]]&lt;&gt;"",Weekly[[#This Row],[SVC_P]]=TRUE,Weekly[[#This Row],[Actual]]=TRUE),BA260+Weekly[[#This Row],[H Odds &lt;]]-1,IF(AND(Weekly[[#This Row],[H Odds &lt;]]&lt;&gt;"",Weekly[[#This Row],[SVC_P]]=TRUE,Weekly[[#This Row],[Actual]]=FALSE),BA260-1,BA260)))</f>
        <v>69.489999999999995</v>
      </c>
      <c r="BB261" s="38">
        <f>IF(Weekly[[#This Row],[H Odds &lt;]]="",BB260,IF(AND(Weekly[[#This Row],[H Odds &lt;]]&lt;&gt;"",Weekly[[#This Row],[ADBC_P]]=TRUE,Weekly[[#This Row],[Actual]]=TRUE),BB260+Weekly[[#This Row],[H Odds &lt;]]-1,IF(AND(Weekly[[#This Row],[H Odds &lt;]]&lt;&gt;"",Weekly[[#This Row],[ADBC_P]]=TRUE,Weekly[[#This Row],[Actual]]=FALSE),BB260-1,BB260)))</f>
        <v>46.559999999999995</v>
      </c>
      <c r="BC261" s="38">
        <f>IF(Weekly[[#This Row],[H Odds &lt;]]="",BC260,IF(AND(Weekly[[#This Row],[H Odds &lt;]]&lt;&gt;"",Weekly[[#This Row],[RFC_P]]=TRUE,Weekly[[#This Row],[Actual]]=TRUE),BC260+Weekly[[#This Row],[H Odds &lt;]]-1,IF(AND(Weekly[[#This Row],[H Odds &lt;]]&lt;&gt;"",Weekly[[#This Row],[RFC_P]]=TRUE,Weekly[[#This Row],[Actual]]=FALSE),BC260-1,BC260)))</f>
        <v>45.309999999999995</v>
      </c>
      <c r="BD261" s="38">
        <f>IF(Weekly[[#This Row],[H Odds &lt;]]="",BD260,IF(AND(Weekly[[#This Row],[H Odds &lt;]]&lt;&gt;"",Weekly[[#This Row],[GBC_P]]=TRUE,Weekly[[#This Row],[Actual]]=TRUE),BD260+Weekly[[#This Row],[H Odds &lt;]]-1,IF(AND(Weekly[[#This Row],[H Odds &lt;]]&lt;&gt;"",Weekly[[#This Row],[GBC_P]]=TRUE,Weekly[[#This Row],[Actual]]=FALSE),BD260-1,BD260)))</f>
        <v>50.96</v>
      </c>
      <c r="BE261" s="38">
        <f>IF(Weekly[[#This Row],[H Odds &lt;]]="",BE260,IF(AND(Weekly[[#This Row],[H Odds &lt;]]&lt;&gt;"",Weekly[[#This Row],[HGBC_P]]=TRUE,Weekly[[#This Row],[Actual]]=TRUE),BE260+Weekly[[#This Row],[H Odds &lt;]]-1,IF(AND(Weekly[[#This Row],[H Odds &lt;]]&lt;&gt;"",Weekly[[#This Row],[HGBC_P]]=TRUE,Weekly[[#This Row],[Actual]]=FALSE),BE260-1,BE260)))</f>
        <v>54.309999999999995</v>
      </c>
      <c r="BF261" s="38">
        <f>IF(Weekly[[#This Row],[H Odds &lt;]]="",BF260,IF(AND(Weekly[[#This Row],[H Odds &lt;]]&lt;&gt;"",Weekly[[#This Row],[XGB_P]]=TRUE,Weekly[[#This Row],[Actual]]=TRUE),BF260+Weekly[[#This Row],[H Odds &lt;]]-1,IF(AND(Weekly[[#This Row],[H Odds &lt;]]&lt;&gt;"",Weekly[[#This Row],[XGB_P]]=TRUE,Weekly[[#This Row],[Actual]]=FALSE),BF260-1,BF260)))</f>
        <v>57.480000000000004</v>
      </c>
      <c r="BG261" s="38">
        <f>IF(Weekly[[#This Row],[H Odds &lt;]]="",BG260,IF(AND(Weekly[[#This Row],[H Odds &lt;]]&lt;&gt;"",Weekly[[#This Row],[QDA_P]]=TRUE,Weekly[[#This Row],[Actual]]=TRUE),BG260+Weekly[[#This Row],[H Odds &lt;]]-1,IF(AND(Weekly[[#This Row],[H Odds &lt;]]&lt;&gt;"",Weekly[[#This Row],[QDA_P]]=TRUE,Weekly[[#This Row],[Actual]]=FALSE),BG260-1,BG260)))</f>
        <v>45.279999999999994</v>
      </c>
      <c r="BH261" s="38">
        <f>IF(Weekly[[#This Row],[H Odds &lt;]]="",BH260,IF(AND(Weekly[[#This Row],[H Odds &lt;]]&lt;&gt;"",Weekly[[#This Row],[KNC_P]]=TRUE,Weekly[[#This Row],[Actual]]=TRUE),BH260+Weekly[[#This Row],[H Odds &lt;]]-1,IF(AND(Weekly[[#This Row],[H Odds &lt;]]&lt;&gt;"",Weekly[[#This Row],[KNC_P]]=TRUE,Weekly[[#This Row],[Actual]]=FALSE),BH260-1,BH260)))</f>
        <v>43.599999999999994</v>
      </c>
      <c r="BI261" s="38">
        <f>IF(Weekly[[#This Row],[H Odds &lt;]]="",BI260,IF(AND(Weekly[[#This Row],[H Odds &lt;]]&lt;&gt;"",Weekly[[#This Row],[TRUES]]&gt;0,Weekly[[#This Row],[Actual]]=TRUE),BI260+Weekly[[#This Row],[H Odds &lt;]]-1,IF(AND(Weekly[[#This Row],[H Odds &lt;]]&lt;&gt;"",Weekly[[#This Row],[TRUES]]=0),BI260,BI260-1)))</f>
        <v>69.489999999999995</v>
      </c>
      <c r="BJ261" s="38">
        <f>IF(Weekly[[#This Row],[H Odds &lt;]]="",BJ260,IF(AND(Weekly[[#This Row],[H Odds &lt;]]&lt;&gt;"",Weekly[[#This Row],[Actual]]=TRUE),BJ260+Weekly[[#This Row],[H Odds &lt;]]-1,IF(AND(Weekly[[#This Row],[H Odds &lt;]]&lt;&gt;"",Weekly[[#This Row],[Actual]]=FALSE),BJ260-1,BJ260)))</f>
        <v>71.39</v>
      </c>
      <c r="BK261" s="58">
        <f>IF(AND(Weekly[[#This Row],[TRUES]]&gt;4,Weekly[[#This Row],[Actual]]=TRUE),BK260+Weekly[[#This Row],[BF H Odds]]-1,IF(AND(Weekly[[#This Row],[FALSES]]&gt;4,Weekly[[#This Row],[Actual]]=FALSE),BK260+Weekly[[#This Row],[BF V Odds]]-1,IF(AND(Weekly[[#This Row],[TRUES]]&gt;4,Weekly[[#This Row],[Actual]]=FALSE),BK260-1,IF(AND(Weekly[[#This Row],[FALSES]]&gt;4,Weekly[[#This Row],[Actual]]=TRUE),BK260-1,BK260))))</f>
        <v>27.200000000000021</v>
      </c>
      <c r="BL261" s="58">
        <f>IF(AND(Weekly[[#This Row],[TRUES]]&gt;5,Weekly[[#This Row],[Actual]]=TRUE),BL260+Weekly[[#This Row],[BF H Odds]]-1,IF(AND(Weekly[[#This Row],[FALSES]]&gt;5,Weekly[[#This Row],[Actual]]=FALSE),BL260+Weekly[[#This Row],[BF V Odds]]-1,IF(AND(Weekly[[#This Row],[TRUES]]&gt;5,Weekly[[#This Row],[Actual]]=FALSE),BL260-1,IF(AND(Weekly[[#This Row],[FALSES]]&gt;5,Weekly[[#This Row],[Actual]]=TRUE),BL260-1,BL260))))</f>
        <v>35.920000000000023</v>
      </c>
      <c r="BM261" s="58">
        <f>IF(AND(Weekly[[#This Row],[TRUES]]&gt;6,Weekly[[#This Row],[Actual]]=TRUE),BM260+Weekly[[#This Row],[BF H Odds]]-1,IF(AND(Weekly[[#This Row],[FALSES]]&gt;6,Weekly[[#This Row],[Actual]]=FALSE),BM260+Weekly[[#This Row],[BF V Odds]]-1,IF(AND(Weekly[[#This Row],[TRUES]]&gt;6,Weekly[[#This Row],[Actual]]=FALSE),BM260-1,IF(AND(Weekly[[#This Row],[FALSES]]&gt;6,Weekly[[#This Row],[Actual]]=TRUE),BM260-1,BM260))))</f>
        <v>46.870000000000012</v>
      </c>
    </row>
    <row r="262" spans="1:65" x14ac:dyDescent="0.25">
      <c r="A262" s="34"/>
      <c r="B262" s="10">
        <v>44276</v>
      </c>
      <c r="C262" s="33" t="s">
        <v>38</v>
      </c>
      <c r="D262" s="15" t="s">
        <v>20</v>
      </c>
      <c r="E262" t="b">
        <v>0</v>
      </c>
      <c r="F262" t="b">
        <v>1</v>
      </c>
      <c r="G262" t="b">
        <v>1</v>
      </c>
      <c r="H262" t="b">
        <v>1</v>
      </c>
      <c r="I262" t="b">
        <v>1</v>
      </c>
      <c r="J262" t="b">
        <v>1</v>
      </c>
      <c r="K262" t="b">
        <v>1</v>
      </c>
      <c r="L262" t="b">
        <v>1</v>
      </c>
      <c r="M262" t="s">
        <v>101</v>
      </c>
      <c r="N262">
        <v>5.57</v>
      </c>
      <c r="O262">
        <f>IF(Weekly[[#This Row],[H/V]]="H",Weekly[[#This Row],[BF H Odds]],IF(Weekly[[#This Row],[H/V]]="V",Weekly[[#This Row],[BF V Odds]],""))</f>
        <v>2.66</v>
      </c>
      <c r="P262" t="b">
        <v>0</v>
      </c>
      <c r="Q262" t="s">
        <v>66</v>
      </c>
      <c r="R262" s="35">
        <f>IFERROR(IF(Weekly[[#This Row],[Won Bet?]]="yes",R261+(Weekly[[#This Row],[BF Odds]]*Weekly[[#This Row],[BF Stake]])-Weekly[[#This Row],[BF Stake]],R261-Weekly[[#This Row],[BF Stake]]),R261)</f>
        <v>233.1722</v>
      </c>
      <c r="S262" s="9">
        <f>IFERROR(IF(Weekly[[#This Row],[Won Bet?]]="yes",S261+(((Weekly[[#This Row],[BF Odds]]*Weekly[[#This Row],[BF Stake]])-Weekly[[#This Row],[BF Stake]])*0.95),S261-Weekly[[#This Row],[BF Stake]]),S261)</f>
        <v>222.66559000000004</v>
      </c>
      <c r="T262" s="13">
        <v>2.66</v>
      </c>
      <c r="U262" s="13">
        <v>1.55</v>
      </c>
      <c r="V262" s="24">
        <f>IF(Weekly[[#This Row],[Actual]]="","",IF(AND(Weekly[[#This Row],[SVC_P]]=Weekly[[#This Row],[Actual]],Weekly[[#This Row],[SVC_P]]=TRUE),V261+Weekly[[#This Row],[BF H Odds]]-1,IF(AND(Weekly[[#This Row],[SVC_P]]=Weekly[[#This Row],[Actual]],Weekly[[#This Row],[SVC_P]]=FALSE),V261+Weekly[[#This Row],[BF V Odds]]-1,V261-1)))</f>
        <v>69.90000000000002</v>
      </c>
      <c r="W262" s="24">
        <f>IF(Weekly[[#This Row],[Actual]]="","",IF(AND(Weekly[[#This Row],[SVC_P]]=FALSE,Weekly[[#This Row],[Actual]]=TRUE),W261+Weekly[[#This Row],[BF H Odds]]-1,IF(AND(Weekly[[#This Row],[SVC_P]]=TRUE,Weekly[[#This Row],[Actual]]=FALSE,),W261+Weekly[[#This Row],[BF V Odds]]-1,W261-1)))</f>
        <v>-203.54</v>
      </c>
      <c r="X262" s="24">
        <f>IF(Weekly[[#This Row],[Actual]]="","",IF(AND(Weekly[[#This Row],[ADBC_P]]=Weekly[[#This Row],[Actual]],Weekly[[#This Row],[ADBC_P]]=TRUE),X261+Weekly[[#This Row],[BF H Odds]]-1,IF(AND(Weekly[[#This Row],[ADBC_P]]=Weekly[[#This Row],[Actual]],Weekly[[#This Row],[ADBC_P]]=FALSE),X261+Weekly[[#This Row],[BF V Odds]]-1,X261-1)))</f>
        <v>34.950000000000017</v>
      </c>
      <c r="Y262" s="24">
        <f>IF(Weekly[[#This Row],[Actual]]="","",IF(AND(Weekly[[#This Row],[ADBC_P]]=FALSE,Weekly[[#This Row],[Actual]]=TRUE),Y261+Weekly[[#This Row],[BF H Odds]]-1,IF(AND(Weekly[[#This Row],[ADBC_P]]=TRUE,Weekly[[#This Row],[Actual]]=FALSE),Y261+Weekly[[#This Row],[BF V Odds]]-1,Y261-1)))</f>
        <v>49.679999999999993</v>
      </c>
      <c r="Z262" s="24">
        <f>IF(Weekly[[#This Row],[Actual]]="","",IF(AND(Weekly[[#This Row],[RFC_P]]=Weekly[[#This Row],[Actual]],Weekly[[#This Row],[RFC_P]]=TRUE),Z261+Weekly[[#This Row],[BF H Odds]]-1,IF(AND(Weekly[[#This Row],[RFC_P]]=Weekly[[#This Row],[Actual]],Weekly[[#This Row],[RFC_P]]=FALSE),Z261+Weekly[[#This Row],[BF V Odds]]-1,Z261-1)))</f>
        <v>22.230000000000029</v>
      </c>
      <c r="AA262" s="24">
        <f>IF(Weekly[[#This Row],[Actual]]="","",IF(AND(Weekly[[#This Row],[RFC_P]]=FALSE,Weekly[[#This Row],[Actual]]=TRUE),AA261+Weekly[[#This Row],[BF H Odds]]-1,IF(AND(Weekly[[#This Row],[RFC_P]]=TRUE,Weekly[[#This Row],[Actual]]=FALSE),AA261+Weekly[[#This Row],[BF V Odds]]-1,AA261-1)))</f>
        <v>62.399999999999977</v>
      </c>
      <c r="AB262" s="24">
        <f>IF(Weekly[[#This Row],[Actual]]="","",IF(AND(Weekly[[#This Row],[GBC_P]]=Weekly[[#This Row],[Actual]],Weekly[[#This Row],[GBC_P]]=TRUE),AB261+Weekly[[#This Row],[BF H Odds]]-1,IF(AND(Weekly[[#This Row],[GBC_P]]=Weekly[[#This Row],[Actual]],Weekly[[#This Row],[GBC_P]]=FALSE),AB261+Weekly[[#This Row],[BF V Odds]]-1,AB261-1)))</f>
        <v>29.860000000000014</v>
      </c>
      <c r="AC262" s="24">
        <f>IF(Weekly[[#This Row],[Actual]]="","",IF(AND(Weekly[[#This Row],[GBC_P]]=FALSE,Weekly[[#This Row],[Actual]]=TRUE),AC261+Weekly[[#This Row],[BF H Odds]]-1,IF(AND(Weekly[[#This Row],[GBC_P]]=TRUE,Weekly[[#This Row],[Actual]]=FALSE),AC261+Weekly[[#This Row],[BF V Odds]]-1,AC261-1)))</f>
        <v>54.769999999999982</v>
      </c>
      <c r="AD262" s="24">
        <f>IF(Weekly[[#This Row],[Actual]]="","",IF(AND(Weekly[[#This Row],[HGBC_P]]=Weekly[[#This Row],[Actual]],Weekly[[#This Row],[HGBC_P]]=TRUE),AD261+Weekly[[#This Row],[BF H Odds]]-1,IF(AND(Weekly[[#This Row],[HGBC_P]]=Weekly[[#This Row],[Actual]],Weekly[[#This Row],[HGBC_P]]=FALSE),AD261+Weekly[[#This Row],[BF V Odds]]-1,AD261-1)))</f>
        <v>27.270000000000032</v>
      </c>
      <c r="AE262" s="24">
        <f>IF(Weekly[[#This Row],[Actual]]="","",IF(AND(Weekly[[#This Row],[HGBC_P]]=FALSE,Weekly[[#This Row],[Actual]]=TRUE),AE261+Weekly[[#This Row],[BF H Odds]]-1,IF(AND(Weekly[[#This Row],[HGBC_P]]=TRUE,Weekly[[#This Row],[Actual]]=FALSE),AE261+Weekly[[#This Row],[BF V Odds]]-1,AE261-1)))</f>
        <v>57.359999999999985</v>
      </c>
      <c r="AF262" s="24">
        <f>IF(Weekly[[#This Row],[Actual]]="","",IF(AND(Weekly[[#This Row],[XGB_P]]=Weekly[[#This Row],[Actual]],Weekly[[#This Row],[XGB_P]]=TRUE),AF261+Weekly[[#This Row],[BF H Odds]]-1,IF(AND(Weekly[[#This Row],[XGB_P]]=Weekly[[#This Row],[Actual]],Weekly[[#This Row],[XGB_P]]=FALSE),AF261+Weekly[[#This Row],[BF V Odds]]-1,AF261-1)))</f>
        <v>47.650000000000027</v>
      </c>
      <c r="AG262" s="24">
        <f>IF(Weekly[[#This Row],[Actual]]="","",IF(AND(Weekly[[#This Row],[XGB_P]]=FALSE,Weekly[[#This Row],[Actual]]=TRUE),AG261+Weekly[[#This Row],[BF H Odds]]-1,IF(AND(Weekly[[#This Row],[XGB_P]]=TRUE,Weekly[[#This Row],[Actual]]=FALSE),AG261+Weekly[[#This Row],[BF V Odds]]-1,AG261-1)))</f>
        <v>36.97999999999999</v>
      </c>
      <c r="AH262" s="24">
        <f>IF(Weekly[[#This Row],[Actual]]="","",IF(AND(Weekly[[#This Row],[QDA_P]]=Weekly[[#This Row],[Actual]],Weekly[[#This Row],[QDA_P]]=TRUE),AH261+Weekly[[#This Row],[BF H Odds]]-1,IF(AND(Weekly[[#This Row],[QDA_P]]=Weekly[[#This Row],[Actual]],Weekly[[#This Row],[QDA_P]]=FALSE),AH261+Weekly[[#This Row],[BF V Odds]]-1,AH261-1)))</f>
        <v>16.300000000000004</v>
      </c>
      <c r="AI262" s="24">
        <f>IF(Weekly[[#This Row],[Actual]]="","",IF(AND(Weekly[[#This Row],[QDA_P]]=FALSE,Weekly[[#This Row],[Actual]]=TRUE),AI261+Weekly[[#This Row],[BF H Odds]]-1,IF(AND(Weekly[[#This Row],[QDA_P]]=TRUE,Weekly[[#This Row],[Actual]]=FALSE),AI261+Weekly[[#This Row],[BF V Odds]]-1,AI261-1)))</f>
        <v>68.33</v>
      </c>
      <c r="AJ262" s="24">
        <f>IF(Weekly[[#This Row],[Actual]]="","",IF(AND(Weekly[[#This Row],[KNC_P]]=FALSE,Weekly[[#This Row],[Actual]]=TRUE),AJ261+Weekly[[#This Row],[BF H Odds]]-1,IF(AND(Weekly[[#This Row],[KNC_P]]=TRUE,Weekly[[#This Row],[Actual]]=FALSE),AJ261+Weekly[[#This Row],[BF V Odds]]-1,AJ261-1)))</f>
        <v>56.689999999999984</v>
      </c>
      <c r="AK262" s="24">
        <f>IF(Weekly[[#This Row],[Actual]]="","",IF(AND(Weekly[[#This Row],[KNC_P]]=FALSE,Weekly[[#This Row],[Actual]]=TRUE),AK261+Weekly[[#This Row],[BF H Odds]]-1,IF(AND(Weekly[[#This Row],[KNC_P]]=TRUE,Weekly[[#This Row],[Actual]]=FALSE),AK261+Weekly[[#This Row],[BF V Odds]]-1,AK261-1)))</f>
        <v>55.589999999999975</v>
      </c>
      <c r="AL262" s="30">
        <f>IF(Weekly[[#This Row],[Actual]]="","",COUNTIF(Weekly[[#This Row],[SVC_P]:[QDA_P]],TRUE))</f>
        <v>6</v>
      </c>
      <c r="AM262" s="30">
        <f>IF(Weekly[[#This Row],[Actual]]="","",COUNTIF(Weekly[[#This Row],[SVC_P]:[QDA_P]],FALSE))</f>
        <v>1</v>
      </c>
      <c r="AN262" s="36" t="str">
        <f>IF(AND(Weekly[[#This Row],[BF V Odds]]&gt;$BO$6,Weekly[[#This Row],[BF V Odds]] &lt; $BO$7),Weekly[[#This Row],[BF V Odds]],"")</f>
        <v/>
      </c>
      <c r="AO262" s="36" t="str">
        <f>IF(AND(Weekly[[#This Row],[BF H Odds]]&gt;$BO$6, Weekly[[#This Row],[BF H Odds]] &lt; $BO$7),Weekly[[#This Row],[BF H Odds]],"")</f>
        <v/>
      </c>
      <c r="AP262" s="37">
        <f>IF(AND(Weekly[[#This Row],[V Odds &lt;]]="",Weekly[[#This Row],[H Odds &lt;]]=""),AP261,IF(AND(Weekly[[#This Row],[H Odds &lt;]]&lt;&gt;"",Weekly[[#This Row],[SVC_P]]=TRUE,Weekly[[#This Row],[Actual]]=TRUE),AP261+Weekly[[#This Row],[H Odds &lt;]]-1,IF(AND(Weekly[[#This Row],[V Odds &lt;]]&lt;&gt;"",Weekly[[#This Row],[SVC_P]]=FALSE,Weekly[[#This Row],[Actual]]=FALSE),AP261+Weekly[[#This Row],[V Odds &lt;]]-1,IF(AND(Weekly[[#This Row],[V Odds &lt;]]&lt;&gt;"",Weekly[[#This Row],[SVC_P]]=FALSE,Weekly[[#This Row],[Actual]]=TRUE),AP261-1,IF(AND(Weekly[[#This Row],[H Odds &lt;]]&lt;&gt;"",Weekly[[#This Row],[SVC_P]]=TRUE,Weekly[[#This Row],[Actual]]=FALSE),AP261-1,AP261)))))</f>
        <v>74.530000000000015</v>
      </c>
      <c r="AQ262" s="37">
        <f>IF(AND(Weekly[[#This Row],[V Odds &lt;]]="",Weekly[[#This Row],[H Odds &lt;]]=""),AQ261,IF(AND(Weekly[[#This Row],[H Odds &lt;]]&lt;&gt;"",Weekly[[#This Row],[ADBC_P]]=TRUE,Weekly[[#This Row],[Actual]]=TRUE),AQ261+Weekly[[#This Row],[H Odds &lt;]]-1,IF(AND(Weekly[[#This Row],[V Odds &lt;]]&lt;&gt;"",Weekly[[#This Row],[ADBC_P]]=FALSE,Weekly[[#This Row],[Actual]]=FALSE),AQ261+Weekly[[#This Row],[V Odds &lt;]]-1,IF(AND(Weekly[[#This Row],[V Odds &lt;]]&lt;&gt;"",Weekly[[#This Row],[ADBC_P]]=FALSE,Weekly[[#This Row],[Actual]]=TRUE),AQ261-1,IF(AND(Weekly[[#This Row],[H Odds &lt;]]&lt;&gt;"",Weekly[[#This Row],[ADBC_P]]=TRUE,Weekly[[#This Row],[Actual]]=FALSE),AQ261-1,AQ261)))))</f>
        <v>51.879999999999995</v>
      </c>
      <c r="AR262" s="37">
        <f>IF(AND(Weekly[[#This Row],[V Odds &lt;]]="",Weekly[[#This Row],[H Odds &lt;]]=""),AR261,IF(AND(Weekly[[#This Row],[H Odds &lt;]]&lt;&gt;"",Weekly[[#This Row],[RFC_P]]=TRUE,Weekly[[#This Row],[Actual]]=TRUE),AR261+Weekly[[#This Row],[H Odds &lt;]]-1,IF(AND(Weekly[[#This Row],[V Odds &lt;]]&lt;&gt;"",Weekly[[#This Row],[RFC_P]]=FALSE,Weekly[[#This Row],[Actual]]=FALSE),AR261+Weekly[[#This Row],[V Odds &lt;]]-1,IF(AND(Weekly[[#This Row],[V Odds &lt;]]&lt;&gt;"",Weekly[[#This Row],[RFC_P]]=FALSE,Weekly[[#This Row],[Actual]]=TRUE),AR261-1,IF(AND(Weekly[[#This Row],[H Odds &lt;]]&lt;&gt;"",Weekly[[#This Row],[RFC_P]]=TRUE,Weekly[[#This Row],[Actual]]=FALSE),AR261-1,AR261)))))</f>
        <v>50.94</v>
      </c>
      <c r="AS262" s="37">
        <f>IF(AND(Weekly[[#This Row],[V Odds &lt;]]="",Weekly[[#This Row],[H Odds &lt;]]=""),AS261,IF(AND(Weekly[[#This Row],[H Odds &lt;]]&lt;&gt;"",Weekly[[#This Row],[GBC_P]]=TRUE,Weekly[[#This Row],[Actual]]=TRUE),AS261+Weekly[[#This Row],[H Odds &lt;]]-1,IF(AND(Weekly[[#This Row],[V Odds &lt;]]&lt;&gt;"",Weekly[[#This Row],[GBC_P]]=FALSE,Weekly[[#This Row],[Actual]]=FALSE),AS261+Weekly[[#This Row],[V Odds &lt;]]-1,IF(AND(Weekly[[#This Row],[V Odds &lt;]]&lt;&gt;"",Weekly[[#This Row],[GBC_P]]=FALSE,Weekly[[#This Row],[Actual]]=TRUE),AS261-1,IF(AND(Weekly[[#This Row],[H Odds &lt;]]&lt;&gt;"",Weekly[[#This Row],[GBC_P]]=TRUE,Weekly[[#This Row],[Actual]]=FALSE),AS261-1,AS261)))))</f>
        <v>52.28</v>
      </c>
      <c r="AT262" s="37">
        <f>IF(AND(Weekly[[#This Row],[V Odds &lt;]]="",Weekly[[#This Row],[H Odds &lt;]]=""),AT261,IF(AND(Weekly[[#This Row],[H Odds &lt;]]&lt;&gt;"",Weekly[[#This Row],[HGBC_P]]=TRUE,Weekly[[#This Row],[Actual]]=TRUE),AT261+Weekly[[#This Row],[H Odds &lt;]]-1,IF(AND(Weekly[[#This Row],[V Odds &lt;]]&lt;&gt;"",Weekly[[#This Row],[HGBC_P]]=FALSE,Weekly[[#This Row],[Actual]]=FALSE),AT261+Weekly[[#This Row],[V Odds &lt;]]-1,IF(AND(Weekly[[#This Row],[V Odds &lt;]]&lt;&gt;"",Weekly[[#This Row],[HGBC_P]]=FALSE,Weekly[[#This Row],[Actual]]=TRUE),AT261-1,IF(AND(Weekly[[#This Row],[H Odds &lt;]]&lt;&gt;"",Weekly[[#This Row],[HGBC_P]]=TRUE,Weekly[[#This Row],[Actual]]=FALSE),AT261-1,AT261)))))</f>
        <v>52.91</v>
      </c>
      <c r="AU262" s="37">
        <f>IF(AND(Weekly[[#This Row],[V Odds &lt;]]="",Weekly[[#This Row],[H Odds &lt;]]=""),AU261,IF(AND(Weekly[[#This Row],[H Odds &lt;]]&lt;&gt;"",Weekly[[#This Row],[XGB_P]]=TRUE,Weekly[[#This Row],[Actual]]=TRUE),AU261+Weekly[[#This Row],[H Odds &lt;]]-1,IF(AND(Weekly[[#This Row],[V Odds &lt;]]&lt;&gt;"",Weekly[[#This Row],[XGB_P]]=FALSE,Weekly[[#This Row],[Actual]]=FALSE),AU261+Weekly[[#This Row],[V Odds &lt;]]-1,IF(AND(Weekly[[#This Row],[V Odds &lt;]]&lt;&gt;"",Weekly[[#This Row],[XGB_P]]=FALSE,Weekly[[#This Row],[Actual]]=TRUE),AU261-1,IF(AND(Weekly[[#This Row],[H Odds &lt;]]&lt;&gt;"",Weekly[[#This Row],[XGB_P]]=TRUE,Weekly[[#This Row],[Actual]]=FALSE),AU261-1,AU261)))))</f>
        <v>62.010000000000005</v>
      </c>
      <c r="AV262" s="37">
        <f>IF(AND(Weekly[[#This Row],[V Odds &lt;]]="",Weekly[[#This Row],[H Odds &lt;]]=""),AV261,IF(AND(Weekly[[#This Row],[H Odds &lt;]]&lt;&gt;"",Weekly[[#This Row],[QDA_P]]=TRUE,Weekly[[#This Row],[Actual]]=TRUE),AV261+Weekly[[#This Row],[H Odds &lt;]]-1,IF(AND(Weekly[[#This Row],[V Odds &lt;]]&lt;&gt;"",Weekly[[#This Row],[QDA_P]]=FALSE,Weekly[[#This Row],[Actual]]=FALSE),AV261+Weekly[[#This Row],[V Odds &lt;]]-1,IF(AND(Weekly[[#This Row],[V Odds &lt;]]&lt;&gt;"",Weekly[[#This Row],[QDA_P]]=FALSE,Weekly[[#This Row],[Actual]]=TRUE),AV261-1,IF(AND(Weekly[[#This Row],[H Odds &lt;]]&lt;&gt;"",Weekly[[#This Row],[QDA_P]]=TRUE,Weekly[[#This Row],[Actual]]=FALSE),AV261-1,AV261)))))</f>
        <v>54.049999999999983</v>
      </c>
      <c r="AW262" s="37">
        <f>IF(AND(Weekly[[#This Row],[H Odds &lt;]]="",Weekly[[#This Row],[V Odds &lt;]]=""),AW261,IF(AND(Weekly[[#This Row],[KNC_P]]=Weekly[[#This Row],[Actual]],Weekly[[#This Row],[KNC_P]]=TRUE),AW261+Weekly[[#This Row],[BF H Odds]]-1,IF(AND(Weekly[[#This Row],[KNC_P]]=Weekly[[#This Row],[Actual]],Weekly[[#This Row],[KNC_P]]=FALSE),AW261+Weekly[[#This Row],[BF V Odds]]-1,AW261-1)))</f>
        <v>43.060000000000009</v>
      </c>
      <c r="AX262" s="37">
        <f>IF(AND(Weekly[[#This Row],[V Odds &lt;]]="",Weekly[[#This Row],[H Odds &lt;]]=""),AX261,IF(AND(Weekly[[#This Row],[V Odds &lt;]]&lt;&gt;"",Weekly[[#This Row],[FALSES]]&gt;0,Weekly[[#This Row],[Actual]]=FALSE),AX261+Weekly[[#This Row],[V Odds &lt;]]-1,IF(AND(Weekly[[#This Row],[H Odds &lt;]]&lt;&gt;"",Weekly[[#This Row],[TRUES]]&gt;0,Weekly[[#This Row],[Actual]]=TRUE),AX261+Weekly[[#This Row],[H Odds &lt;]]-1,IF(AND(Weekly[[#This Row],[V Odds &lt;]]&lt;&gt;"",Weekly[[#This Row],[FALSES]]=0),AX261,IF(AND(Weekly[[#This Row],[H Odds &lt;]]&lt;&gt;"",Weekly[[#This Row],[TRUES]]=0),AX261,AX261-1)))))</f>
        <v>84.399999999999991</v>
      </c>
      <c r="AY262" s="37">
        <f>IF(AND(Weekly[[#This Row],[V Odds &lt;]]="",Weekly[[#This Row],[H Odds &lt;]]=""),AY261,IF(AND(Weekly[[#This Row],[V Odds &lt;]]&lt;&gt;"",Weekly[[#This Row],[FALSES]]&gt;0,Weekly[[#This Row],[Actual]]=FALSE),AY261+((Weekly[[#This Row],[V Odds &lt;]]-1)*0.92),IF(AND(Weekly[[#This Row],[H Odds &lt;]]&lt;&gt;"",Weekly[[#This Row],[TRUES]]&gt;0,Weekly[[#This Row],[Actual]]=TRUE),AY261+((Weekly[[#This Row],[H Odds &lt;]]-1)*0.92),IF(AND(Weekly[[#This Row],[V Odds &lt;]]&lt;&gt;"",Weekly[[#This Row],[FALSES]]=0),AY261,IF(AND(Weekly[[#This Row],[H Odds &lt;]]&lt;&gt;"",Weekly[[#This Row],[TRUES]]=0),AY261,AY261-1)))))</f>
        <v>78.128000000000014</v>
      </c>
      <c r="AZ262" s="37">
        <f>IF(AND(Weekly[[#This Row],[V Odds &lt;]]="",Weekly[[#This Row],[H Odds &lt;]]=""),AZ261,IF(AND(Weekly[[#This Row],[V Odds &lt;]]&lt;&gt;"",Weekly[[#This Row],[Actual]]=FALSE),AZ261+Weekly[[#This Row],[V Odds &lt;]]-1,IF(AND(Weekly[[#This Row],[H Odds &lt;]]&lt;&gt;"",Weekly[[#This Row],[Actual]]=TRUE),AZ261+Weekly[[#This Row],[H Odds &lt;]]-1,AZ261-1)))</f>
        <v>79.77</v>
      </c>
      <c r="BA262" s="38">
        <f>IF(Weekly[[#This Row],[H Odds &lt;]]="",BA261,IF(AND(Weekly[[#This Row],[H Odds &lt;]]&lt;&gt;"",Weekly[[#This Row],[SVC_P]]=TRUE,Weekly[[#This Row],[Actual]]=TRUE),BA261+Weekly[[#This Row],[H Odds &lt;]]-1,IF(AND(Weekly[[#This Row],[H Odds &lt;]]&lt;&gt;"",Weekly[[#This Row],[SVC_P]]=TRUE,Weekly[[#This Row],[Actual]]=FALSE),BA261-1,BA261)))</f>
        <v>69.489999999999995</v>
      </c>
      <c r="BB262" s="38">
        <f>IF(Weekly[[#This Row],[H Odds &lt;]]="",BB261,IF(AND(Weekly[[#This Row],[H Odds &lt;]]&lt;&gt;"",Weekly[[#This Row],[ADBC_P]]=TRUE,Weekly[[#This Row],[Actual]]=TRUE),BB261+Weekly[[#This Row],[H Odds &lt;]]-1,IF(AND(Weekly[[#This Row],[H Odds &lt;]]&lt;&gt;"",Weekly[[#This Row],[ADBC_P]]=TRUE,Weekly[[#This Row],[Actual]]=FALSE),BB261-1,BB261)))</f>
        <v>46.559999999999995</v>
      </c>
      <c r="BC262" s="38">
        <f>IF(Weekly[[#This Row],[H Odds &lt;]]="",BC261,IF(AND(Weekly[[#This Row],[H Odds &lt;]]&lt;&gt;"",Weekly[[#This Row],[RFC_P]]=TRUE,Weekly[[#This Row],[Actual]]=TRUE),BC261+Weekly[[#This Row],[H Odds &lt;]]-1,IF(AND(Weekly[[#This Row],[H Odds &lt;]]&lt;&gt;"",Weekly[[#This Row],[RFC_P]]=TRUE,Weekly[[#This Row],[Actual]]=FALSE),BC261-1,BC261)))</f>
        <v>45.309999999999995</v>
      </c>
      <c r="BD262" s="38">
        <f>IF(Weekly[[#This Row],[H Odds &lt;]]="",BD261,IF(AND(Weekly[[#This Row],[H Odds &lt;]]&lt;&gt;"",Weekly[[#This Row],[GBC_P]]=TRUE,Weekly[[#This Row],[Actual]]=TRUE),BD261+Weekly[[#This Row],[H Odds &lt;]]-1,IF(AND(Weekly[[#This Row],[H Odds &lt;]]&lt;&gt;"",Weekly[[#This Row],[GBC_P]]=TRUE,Weekly[[#This Row],[Actual]]=FALSE),BD261-1,BD261)))</f>
        <v>50.96</v>
      </c>
      <c r="BE262" s="38">
        <f>IF(Weekly[[#This Row],[H Odds &lt;]]="",BE261,IF(AND(Weekly[[#This Row],[H Odds &lt;]]&lt;&gt;"",Weekly[[#This Row],[HGBC_P]]=TRUE,Weekly[[#This Row],[Actual]]=TRUE),BE261+Weekly[[#This Row],[H Odds &lt;]]-1,IF(AND(Weekly[[#This Row],[H Odds &lt;]]&lt;&gt;"",Weekly[[#This Row],[HGBC_P]]=TRUE,Weekly[[#This Row],[Actual]]=FALSE),BE261-1,BE261)))</f>
        <v>54.309999999999995</v>
      </c>
      <c r="BF262" s="38">
        <f>IF(Weekly[[#This Row],[H Odds &lt;]]="",BF261,IF(AND(Weekly[[#This Row],[H Odds &lt;]]&lt;&gt;"",Weekly[[#This Row],[XGB_P]]=TRUE,Weekly[[#This Row],[Actual]]=TRUE),BF261+Weekly[[#This Row],[H Odds &lt;]]-1,IF(AND(Weekly[[#This Row],[H Odds &lt;]]&lt;&gt;"",Weekly[[#This Row],[XGB_P]]=TRUE,Weekly[[#This Row],[Actual]]=FALSE),BF261-1,BF261)))</f>
        <v>57.480000000000004</v>
      </c>
      <c r="BG262" s="38">
        <f>IF(Weekly[[#This Row],[H Odds &lt;]]="",BG261,IF(AND(Weekly[[#This Row],[H Odds &lt;]]&lt;&gt;"",Weekly[[#This Row],[QDA_P]]=TRUE,Weekly[[#This Row],[Actual]]=TRUE),BG261+Weekly[[#This Row],[H Odds &lt;]]-1,IF(AND(Weekly[[#This Row],[H Odds &lt;]]&lt;&gt;"",Weekly[[#This Row],[QDA_P]]=TRUE,Weekly[[#This Row],[Actual]]=FALSE),BG261-1,BG261)))</f>
        <v>45.279999999999994</v>
      </c>
      <c r="BH262" s="38">
        <f>IF(Weekly[[#This Row],[H Odds &lt;]]="",BH261,IF(AND(Weekly[[#This Row],[H Odds &lt;]]&lt;&gt;"",Weekly[[#This Row],[KNC_P]]=TRUE,Weekly[[#This Row],[Actual]]=TRUE),BH261+Weekly[[#This Row],[H Odds &lt;]]-1,IF(AND(Weekly[[#This Row],[H Odds &lt;]]&lt;&gt;"",Weekly[[#This Row],[KNC_P]]=TRUE,Weekly[[#This Row],[Actual]]=FALSE),BH261-1,BH261)))</f>
        <v>43.599999999999994</v>
      </c>
      <c r="BI262" s="38">
        <f>IF(Weekly[[#This Row],[H Odds &lt;]]="",BI261,IF(AND(Weekly[[#This Row],[H Odds &lt;]]&lt;&gt;"",Weekly[[#This Row],[TRUES]]&gt;0,Weekly[[#This Row],[Actual]]=TRUE),BI261+Weekly[[#This Row],[H Odds &lt;]]-1,IF(AND(Weekly[[#This Row],[H Odds &lt;]]&lt;&gt;"",Weekly[[#This Row],[TRUES]]=0),BI261,BI261-1)))</f>
        <v>69.489999999999995</v>
      </c>
      <c r="BJ262" s="38">
        <f>IF(Weekly[[#This Row],[H Odds &lt;]]="",BJ261,IF(AND(Weekly[[#This Row],[H Odds &lt;]]&lt;&gt;"",Weekly[[#This Row],[Actual]]=TRUE),BJ261+Weekly[[#This Row],[H Odds &lt;]]-1,IF(AND(Weekly[[#This Row],[H Odds &lt;]]&lt;&gt;"",Weekly[[#This Row],[Actual]]=FALSE),BJ261-1,BJ261)))</f>
        <v>71.39</v>
      </c>
      <c r="BK262" s="58">
        <f>IF(AND(Weekly[[#This Row],[TRUES]]&gt;4,Weekly[[#This Row],[Actual]]=TRUE),BK261+Weekly[[#This Row],[BF H Odds]]-1,IF(AND(Weekly[[#This Row],[FALSES]]&gt;4,Weekly[[#This Row],[Actual]]=FALSE),BK261+Weekly[[#This Row],[BF V Odds]]-1,IF(AND(Weekly[[#This Row],[TRUES]]&gt;4,Weekly[[#This Row],[Actual]]=FALSE),BK261-1,IF(AND(Weekly[[#This Row],[FALSES]]&gt;4,Weekly[[#This Row],[Actual]]=TRUE),BK261-1,BK261))))</f>
        <v>26.200000000000021</v>
      </c>
      <c r="BL262" s="58">
        <f>IF(AND(Weekly[[#This Row],[TRUES]]&gt;5,Weekly[[#This Row],[Actual]]=TRUE),BL261+Weekly[[#This Row],[BF H Odds]]-1,IF(AND(Weekly[[#This Row],[FALSES]]&gt;5,Weekly[[#This Row],[Actual]]=FALSE),BL261+Weekly[[#This Row],[BF V Odds]]-1,IF(AND(Weekly[[#This Row],[TRUES]]&gt;5,Weekly[[#This Row],[Actual]]=FALSE),BL261-1,IF(AND(Weekly[[#This Row],[FALSES]]&gt;5,Weekly[[#This Row],[Actual]]=TRUE),BL261-1,BL261))))</f>
        <v>34.920000000000023</v>
      </c>
      <c r="BM262" s="58">
        <f>IF(AND(Weekly[[#This Row],[TRUES]]&gt;6,Weekly[[#This Row],[Actual]]=TRUE),BM261+Weekly[[#This Row],[BF H Odds]]-1,IF(AND(Weekly[[#This Row],[FALSES]]&gt;6,Weekly[[#This Row],[Actual]]=FALSE),BM261+Weekly[[#This Row],[BF V Odds]]-1,IF(AND(Weekly[[#This Row],[TRUES]]&gt;6,Weekly[[#This Row],[Actual]]=FALSE),BM261-1,IF(AND(Weekly[[#This Row],[FALSES]]&gt;6,Weekly[[#This Row],[Actual]]=TRUE),BM261-1,BM261))))</f>
        <v>46.870000000000012</v>
      </c>
    </row>
    <row r="263" spans="1:65" x14ac:dyDescent="0.25">
      <c r="A263" s="34"/>
      <c r="B263" s="10">
        <v>44276</v>
      </c>
      <c r="C263" s="33" t="s">
        <v>34</v>
      </c>
      <c r="D263" s="15" t="s">
        <v>17</v>
      </c>
      <c r="E263" t="b">
        <v>1</v>
      </c>
      <c r="F263" t="b">
        <v>1</v>
      </c>
      <c r="G263" t="b">
        <v>1</v>
      </c>
      <c r="H263" t="b">
        <v>1</v>
      </c>
      <c r="I263" t="b">
        <v>1</v>
      </c>
      <c r="J263" t="b">
        <v>1</v>
      </c>
      <c r="K263" t="b">
        <v>1</v>
      </c>
      <c r="L263" t="b">
        <v>1</v>
      </c>
      <c r="O263" t="str">
        <f>IF(Weekly[[#This Row],[H/V]]="H",Weekly[[#This Row],[BF H Odds]],IF(Weekly[[#This Row],[H/V]]="V",Weekly[[#This Row],[BF V Odds]],""))</f>
        <v/>
      </c>
      <c r="P263" t="b">
        <v>0</v>
      </c>
      <c r="R263" s="35">
        <f>IFERROR(IF(Weekly[[#This Row],[Won Bet?]]="yes",R262+(Weekly[[#This Row],[BF Odds]]*Weekly[[#This Row],[BF Stake]])-Weekly[[#This Row],[BF Stake]],R262-Weekly[[#This Row],[BF Stake]]),R262)</f>
        <v>233.1722</v>
      </c>
      <c r="S263" s="9">
        <f>IFERROR(IF(Weekly[[#This Row],[Won Bet?]]="yes",S262+(((Weekly[[#This Row],[BF Odds]]*Weekly[[#This Row],[BF Stake]])-Weekly[[#This Row],[BF Stake]])*0.95),S262-Weekly[[#This Row],[BF Stake]]),S262)</f>
        <v>222.66559000000004</v>
      </c>
      <c r="T263" s="13">
        <v>2.84</v>
      </c>
      <c r="U263" s="13">
        <v>1.46</v>
      </c>
      <c r="V263" s="24">
        <f>IF(Weekly[[#This Row],[Actual]]="","",IF(AND(Weekly[[#This Row],[SVC_P]]=Weekly[[#This Row],[Actual]],Weekly[[#This Row],[SVC_P]]=TRUE),V262+Weekly[[#This Row],[BF H Odds]]-1,IF(AND(Weekly[[#This Row],[SVC_P]]=Weekly[[#This Row],[Actual]],Weekly[[#This Row],[SVC_P]]=FALSE),V262+Weekly[[#This Row],[BF V Odds]]-1,V262-1)))</f>
        <v>68.90000000000002</v>
      </c>
      <c r="W263" s="24">
        <f>IF(Weekly[[#This Row],[Actual]]="","",IF(AND(Weekly[[#This Row],[SVC_P]]=FALSE,Weekly[[#This Row],[Actual]]=TRUE),W262+Weekly[[#This Row],[BF H Odds]]-1,IF(AND(Weekly[[#This Row],[SVC_P]]=TRUE,Weekly[[#This Row],[Actual]]=FALSE,),W262+Weekly[[#This Row],[BF V Odds]]-1,W262-1)))</f>
        <v>-204.54</v>
      </c>
      <c r="X263" s="24">
        <f>IF(Weekly[[#This Row],[Actual]]="","",IF(AND(Weekly[[#This Row],[ADBC_P]]=Weekly[[#This Row],[Actual]],Weekly[[#This Row],[ADBC_P]]=TRUE),X262+Weekly[[#This Row],[BF H Odds]]-1,IF(AND(Weekly[[#This Row],[ADBC_P]]=Weekly[[#This Row],[Actual]],Weekly[[#This Row],[ADBC_P]]=FALSE),X262+Weekly[[#This Row],[BF V Odds]]-1,X262-1)))</f>
        <v>33.950000000000017</v>
      </c>
      <c r="Y263" s="24">
        <f>IF(Weekly[[#This Row],[Actual]]="","",IF(AND(Weekly[[#This Row],[ADBC_P]]=FALSE,Weekly[[#This Row],[Actual]]=TRUE),Y262+Weekly[[#This Row],[BF H Odds]]-1,IF(AND(Weekly[[#This Row],[ADBC_P]]=TRUE,Weekly[[#This Row],[Actual]]=FALSE),Y262+Weekly[[#This Row],[BF V Odds]]-1,Y262-1)))</f>
        <v>51.519999999999996</v>
      </c>
      <c r="Z263" s="24">
        <f>IF(Weekly[[#This Row],[Actual]]="","",IF(AND(Weekly[[#This Row],[RFC_P]]=Weekly[[#This Row],[Actual]],Weekly[[#This Row],[RFC_P]]=TRUE),Z262+Weekly[[#This Row],[BF H Odds]]-1,IF(AND(Weekly[[#This Row],[RFC_P]]=Weekly[[#This Row],[Actual]],Weekly[[#This Row],[RFC_P]]=FALSE),Z262+Weekly[[#This Row],[BF V Odds]]-1,Z262-1)))</f>
        <v>21.230000000000029</v>
      </c>
      <c r="AA263" s="24">
        <f>IF(Weekly[[#This Row],[Actual]]="","",IF(AND(Weekly[[#This Row],[RFC_P]]=FALSE,Weekly[[#This Row],[Actual]]=TRUE),AA262+Weekly[[#This Row],[BF H Odds]]-1,IF(AND(Weekly[[#This Row],[RFC_P]]=TRUE,Weekly[[#This Row],[Actual]]=FALSE),AA262+Weekly[[#This Row],[BF V Odds]]-1,AA262-1)))</f>
        <v>64.239999999999981</v>
      </c>
      <c r="AB263" s="24">
        <f>IF(Weekly[[#This Row],[Actual]]="","",IF(AND(Weekly[[#This Row],[GBC_P]]=Weekly[[#This Row],[Actual]],Weekly[[#This Row],[GBC_P]]=TRUE),AB262+Weekly[[#This Row],[BF H Odds]]-1,IF(AND(Weekly[[#This Row],[GBC_P]]=Weekly[[#This Row],[Actual]],Weekly[[#This Row],[GBC_P]]=FALSE),AB262+Weekly[[#This Row],[BF V Odds]]-1,AB262-1)))</f>
        <v>28.860000000000014</v>
      </c>
      <c r="AC263" s="24">
        <f>IF(Weekly[[#This Row],[Actual]]="","",IF(AND(Weekly[[#This Row],[GBC_P]]=FALSE,Weekly[[#This Row],[Actual]]=TRUE),AC262+Weekly[[#This Row],[BF H Odds]]-1,IF(AND(Weekly[[#This Row],[GBC_P]]=TRUE,Weekly[[#This Row],[Actual]]=FALSE),AC262+Weekly[[#This Row],[BF V Odds]]-1,AC262-1)))</f>
        <v>56.609999999999985</v>
      </c>
      <c r="AD263" s="24">
        <f>IF(Weekly[[#This Row],[Actual]]="","",IF(AND(Weekly[[#This Row],[HGBC_P]]=Weekly[[#This Row],[Actual]],Weekly[[#This Row],[HGBC_P]]=TRUE),AD262+Weekly[[#This Row],[BF H Odds]]-1,IF(AND(Weekly[[#This Row],[HGBC_P]]=Weekly[[#This Row],[Actual]],Weekly[[#This Row],[HGBC_P]]=FALSE),AD262+Weekly[[#This Row],[BF V Odds]]-1,AD262-1)))</f>
        <v>26.270000000000032</v>
      </c>
      <c r="AE263" s="24">
        <f>IF(Weekly[[#This Row],[Actual]]="","",IF(AND(Weekly[[#This Row],[HGBC_P]]=FALSE,Weekly[[#This Row],[Actual]]=TRUE),AE262+Weekly[[#This Row],[BF H Odds]]-1,IF(AND(Weekly[[#This Row],[HGBC_P]]=TRUE,Weekly[[#This Row],[Actual]]=FALSE),AE262+Weekly[[#This Row],[BF V Odds]]-1,AE262-1)))</f>
        <v>59.199999999999989</v>
      </c>
      <c r="AF263" s="24">
        <f>IF(Weekly[[#This Row],[Actual]]="","",IF(AND(Weekly[[#This Row],[XGB_P]]=Weekly[[#This Row],[Actual]],Weekly[[#This Row],[XGB_P]]=TRUE),AF262+Weekly[[#This Row],[BF H Odds]]-1,IF(AND(Weekly[[#This Row],[XGB_P]]=Weekly[[#This Row],[Actual]],Weekly[[#This Row],[XGB_P]]=FALSE),AF262+Weekly[[#This Row],[BF V Odds]]-1,AF262-1)))</f>
        <v>46.650000000000027</v>
      </c>
      <c r="AG263" s="24">
        <f>IF(Weekly[[#This Row],[Actual]]="","",IF(AND(Weekly[[#This Row],[XGB_P]]=FALSE,Weekly[[#This Row],[Actual]]=TRUE),AG262+Weekly[[#This Row],[BF H Odds]]-1,IF(AND(Weekly[[#This Row],[XGB_P]]=TRUE,Weekly[[#This Row],[Actual]]=FALSE),AG262+Weekly[[#This Row],[BF V Odds]]-1,AG262-1)))</f>
        <v>38.819999999999993</v>
      </c>
      <c r="AH263" s="24">
        <f>IF(Weekly[[#This Row],[Actual]]="","",IF(AND(Weekly[[#This Row],[QDA_P]]=Weekly[[#This Row],[Actual]],Weekly[[#This Row],[QDA_P]]=TRUE),AH262+Weekly[[#This Row],[BF H Odds]]-1,IF(AND(Weekly[[#This Row],[QDA_P]]=Weekly[[#This Row],[Actual]],Weekly[[#This Row],[QDA_P]]=FALSE),AH262+Weekly[[#This Row],[BF V Odds]]-1,AH262-1)))</f>
        <v>15.300000000000004</v>
      </c>
      <c r="AI263" s="24">
        <f>IF(Weekly[[#This Row],[Actual]]="","",IF(AND(Weekly[[#This Row],[QDA_P]]=FALSE,Weekly[[#This Row],[Actual]]=TRUE),AI262+Weekly[[#This Row],[BF H Odds]]-1,IF(AND(Weekly[[#This Row],[QDA_P]]=TRUE,Weekly[[#This Row],[Actual]]=FALSE),AI262+Weekly[[#This Row],[BF V Odds]]-1,AI262-1)))</f>
        <v>70.17</v>
      </c>
      <c r="AJ263" s="24">
        <f>IF(Weekly[[#This Row],[Actual]]="","",IF(AND(Weekly[[#This Row],[KNC_P]]=FALSE,Weekly[[#This Row],[Actual]]=TRUE),AJ262+Weekly[[#This Row],[BF H Odds]]-1,IF(AND(Weekly[[#This Row],[KNC_P]]=TRUE,Weekly[[#This Row],[Actual]]=FALSE),AJ262+Weekly[[#This Row],[BF V Odds]]-1,AJ262-1)))</f>
        <v>58.529999999999987</v>
      </c>
      <c r="AK263" s="24">
        <f>IF(Weekly[[#This Row],[Actual]]="","",IF(AND(Weekly[[#This Row],[KNC_P]]=FALSE,Weekly[[#This Row],[Actual]]=TRUE),AK262+Weekly[[#This Row],[BF H Odds]]-1,IF(AND(Weekly[[#This Row],[KNC_P]]=TRUE,Weekly[[#This Row],[Actual]]=FALSE),AK262+Weekly[[#This Row],[BF V Odds]]-1,AK262-1)))</f>
        <v>57.429999999999978</v>
      </c>
      <c r="AL263" s="30">
        <f>IF(Weekly[[#This Row],[Actual]]="","",COUNTIF(Weekly[[#This Row],[SVC_P]:[QDA_P]],TRUE))</f>
        <v>7</v>
      </c>
      <c r="AM263" s="30">
        <f>IF(Weekly[[#This Row],[Actual]]="","",COUNTIF(Weekly[[#This Row],[SVC_P]:[QDA_P]],FALSE))</f>
        <v>0</v>
      </c>
      <c r="AN263" s="36" t="str">
        <f>IF(AND(Weekly[[#This Row],[BF V Odds]]&gt;$BO$6,Weekly[[#This Row],[BF V Odds]] &lt; $BO$7),Weekly[[#This Row],[BF V Odds]],"")</f>
        <v/>
      </c>
      <c r="AO263" s="36" t="str">
        <f>IF(AND(Weekly[[#This Row],[BF H Odds]]&gt;$BO$6, Weekly[[#This Row],[BF H Odds]] &lt; $BO$7),Weekly[[#This Row],[BF H Odds]],"")</f>
        <v/>
      </c>
      <c r="AP263" s="37">
        <f>IF(AND(Weekly[[#This Row],[V Odds &lt;]]="",Weekly[[#This Row],[H Odds &lt;]]=""),AP262,IF(AND(Weekly[[#This Row],[H Odds &lt;]]&lt;&gt;"",Weekly[[#This Row],[SVC_P]]=TRUE,Weekly[[#This Row],[Actual]]=TRUE),AP262+Weekly[[#This Row],[H Odds &lt;]]-1,IF(AND(Weekly[[#This Row],[V Odds &lt;]]&lt;&gt;"",Weekly[[#This Row],[SVC_P]]=FALSE,Weekly[[#This Row],[Actual]]=FALSE),AP262+Weekly[[#This Row],[V Odds &lt;]]-1,IF(AND(Weekly[[#This Row],[V Odds &lt;]]&lt;&gt;"",Weekly[[#This Row],[SVC_P]]=FALSE,Weekly[[#This Row],[Actual]]=TRUE),AP262-1,IF(AND(Weekly[[#This Row],[H Odds &lt;]]&lt;&gt;"",Weekly[[#This Row],[SVC_P]]=TRUE,Weekly[[#This Row],[Actual]]=FALSE),AP262-1,AP262)))))</f>
        <v>74.530000000000015</v>
      </c>
      <c r="AQ263" s="37">
        <f>IF(AND(Weekly[[#This Row],[V Odds &lt;]]="",Weekly[[#This Row],[H Odds &lt;]]=""),AQ262,IF(AND(Weekly[[#This Row],[H Odds &lt;]]&lt;&gt;"",Weekly[[#This Row],[ADBC_P]]=TRUE,Weekly[[#This Row],[Actual]]=TRUE),AQ262+Weekly[[#This Row],[H Odds &lt;]]-1,IF(AND(Weekly[[#This Row],[V Odds &lt;]]&lt;&gt;"",Weekly[[#This Row],[ADBC_P]]=FALSE,Weekly[[#This Row],[Actual]]=FALSE),AQ262+Weekly[[#This Row],[V Odds &lt;]]-1,IF(AND(Weekly[[#This Row],[V Odds &lt;]]&lt;&gt;"",Weekly[[#This Row],[ADBC_P]]=FALSE,Weekly[[#This Row],[Actual]]=TRUE),AQ262-1,IF(AND(Weekly[[#This Row],[H Odds &lt;]]&lt;&gt;"",Weekly[[#This Row],[ADBC_P]]=TRUE,Weekly[[#This Row],[Actual]]=FALSE),AQ262-1,AQ262)))))</f>
        <v>51.879999999999995</v>
      </c>
      <c r="AR263" s="37">
        <f>IF(AND(Weekly[[#This Row],[V Odds &lt;]]="",Weekly[[#This Row],[H Odds &lt;]]=""),AR262,IF(AND(Weekly[[#This Row],[H Odds &lt;]]&lt;&gt;"",Weekly[[#This Row],[RFC_P]]=TRUE,Weekly[[#This Row],[Actual]]=TRUE),AR262+Weekly[[#This Row],[H Odds &lt;]]-1,IF(AND(Weekly[[#This Row],[V Odds &lt;]]&lt;&gt;"",Weekly[[#This Row],[RFC_P]]=FALSE,Weekly[[#This Row],[Actual]]=FALSE),AR262+Weekly[[#This Row],[V Odds &lt;]]-1,IF(AND(Weekly[[#This Row],[V Odds &lt;]]&lt;&gt;"",Weekly[[#This Row],[RFC_P]]=FALSE,Weekly[[#This Row],[Actual]]=TRUE),AR262-1,IF(AND(Weekly[[#This Row],[H Odds &lt;]]&lt;&gt;"",Weekly[[#This Row],[RFC_P]]=TRUE,Weekly[[#This Row],[Actual]]=FALSE),AR262-1,AR262)))))</f>
        <v>50.94</v>
      </c>
      <c r="AS263" s="37">
        <f>IF(AND(Weekly[[#This Row],[V Odds &lt;]]="",Weekly[[#This Row],[H Odds &lt;]]=""),AS262,IF(AND(Weekly[[#This Row],[H Odds &lt;]]&lt;&gt;"",Weekly[[#This Row],[GBC_P]]=TRUE,Weekly[[#This Row],[Actual]]=TRUE),AS262+Weekly[[#This Row],[H Odds &lt;]]-1,IF(AND(Weekly[[#This Row],[V Odds &lt;]]&lt;&gt;"",Weekly[[#This Row],[GBC_P]]=FALSE,Weekly[[#This Row],[Actual]]=FALSE),AS262+Weekly[[#This Row],[V Odds &lt;]]-1,IF(AND(Weekly[[#This Row],[V Odds &lt;]]&lt;&gt;"",Weekly[[#This Row],[GBC_P]]=FALSE,Weekly[[#This Row],[Actual]]=TRUE),AS262-1,IF(AND(Weekly[[#This Row],[H Odds &lt;]]&lt;&gt;"",Weekly[[#This Row],[GBC_P]]=TRUE,Weekly[[#This Row],[Actual]]=FALSE),AS262-1,AS262)))))</f>
        <v>52.28</v>
      </c>
      <c r="AT263" s="37">
        <f>IF(AND(Weekly[[#This Row],[V Odds &lt;]]="",Weekly[[#This Row],[H Odds &lt;]]=""),AT262,IF(AND(Weekly[[#This Row],[H Odds &lt;]]&lt;&gt;"",Weekly[[#This Row],[HGBC_P]]=TRUE,Weekly[[#This Row],[Actual]]=TRUE),AT262+Weekly[[#This Row],[H Odds &lt;]]-1,IF(AND(Weekly[[#This Row],[V Odds &lt;]]&lt;&gt;"",Weekly[[#This Row],[HGBC_P]]=FALSE,Weekly[[#This Row],[Actual]]=FALSE),AT262+Weekly[[#This Row],[V Odds &lt;]]-1,IF(AND(Weekly[[#This Row],[V Odds &lt;]]&lt;&gt;"",Weekly[[#This Row],[HGBC_P]]=FALSE,Weekly[[#This Row],[Actual]]=TRUE),AT262-1,IF(AND(Weekly[[#This Row],[H Odds &lt;]]&lt;&gt;"",Weekly[[#This Row],[HGBC_P]]=TRUE,Weekly[[#This Row],[Actual]]=FALSE),AT262-1,AT262)))))</f>
        <v>52.91</v>
      </c>
      <c r="AU263" s="37">
        <f>IF(AND(Weekly[[#This Row],[V Odds &lt;]]="",Weekly[[#This Row],[H Odds &lt;]]=""),AU262,IF(AND(Weekly[[#This Row],[H Odds &lt;]]&lt;&gt;"",Weekly[[#This Row],[XGB_P]]=TRUE,Weekly[[#This Row],[Actual]]=TRUE),AU262+Weekly[[#This Row],[H Odds &lt;]]-1,IF(AND(Weekly[[#This Row],[V Odds &lt;]]&lt;&gt;"",Weekly[[#This Row],[XGB_P]]=FALSE,Weekly[[#This Row],[Actual]]=FALSE),AU262+Weekly[[#This Row],[V Odds &lt;]]-1,IF(AND(Weekly[[#This Row],[V Odds &lt;]]&lt;&gt;"",Weekly[[#This Row],[XGB_P]]=FALSE,Weekly[[#This Row],[Actual]]=TRUE),AU262-1,IF(AND(Weekly[[#This Row],[H Odds &lt;]]&lt;&gt;"",Weekly[[#This Row],[XGB_P]]=TRUE,Weekly[[#This Row],[Actual]]=FALSE),AU262-1,AU262)))))</f>
        <v>62.010000000000005</v>
      </c>
      <c r="AV263" s="37">
        <f>IF(AND(Weekly[[#This Row],[V Odds &lt;]]="",Weekly[[#This Row],[H Odds &lt;]]=""),AV262,IF(AND(Weekly[[#This Row],[H Odds &lt;]]&lt;&gt;"",Weekly[[#This Row],[QDA_P]]=TRUE,Weekly[[#This Row],[Actual]]=TRUE),AV262+Weekly[[#This Row],[H Odds &lt;]]-1,IF(AND(Weekly[[#This Row],[V Odds &lt;]]&lt;&gt;"",Weekly[[#This Row],[QDA_P]]=FALSE,Weekly[[#This Row],[Actual]]=FALSE),AV262+Weekly[[#This Row],[V Odds &lt;]]-1,IF(AND(Weekly[[#This Row],[V Odds &lt;]]&lt;&gt;"",Weekly[[#This Row],[QDA_P]]=FALSE,Weekly[[#This Row],[Actual]]=TRUE),AV262-1,IF(AND(Weekly[[#This Row],[H Odds &lt;]]&lt;&gt;"",Weekly[[#This Row],[QDA_P]]=TRUE,Weekly[[#This Row],[Actual]]=FALSE),AV262-1,AV262)))))</f>
        <v>54.049999999999983</v>
      </c>
      <c r="AW263" s="37">
        <f>IF(AND(Weekly[[#This Row],[H Odds &lt;]]="",Weekly[[#This Row],[V Odds &lt;]]=""),AW262,IF(AND(Weekly[[#This Row],[KNC_P]]=Weekly[[#This Row],[Actual]],Weekly[[#This Row],[KNC_P]]=TRUE),AW262+Weekly[[#This Row],[BF H Odds]]-1,IF(AND(Weekly[[#This Row],[KNC_P]]=Weekly[[#This Row],[Actual]],Weekly[[#This Row],[KNC_P]]=FALSE),AW262+Weekly[[#This Row],[BF V Odds]]-1,AW262-1)))</f>
        <v>43.060000000000009</v>
      </c>
      <c r="AX263" s="37">
        <f>IF(AND(Weekly[[#This Row],[V Odds &lt;]]="",Weekly[[#This Row],[H Odds &lt;]]=""),AX262,IF(AND(Weekly[[#This Row],[V Odds &lt;]]&lt;&gt;"",Weekly[[#This Row],[FALSES]]&gt;0,Weekly[[#This Row],[Actual]]=FALSE),AX262+Weekly[[#This Row],[V Odds &lt;]]-1,IF(AND(Weekly[[#This Row],[H Odds &lt;]]&lt;&gt;"",Weekly[[#This Row],[TRUES]]&gt;0,Weekly[[#This Row],[Actual]]=TRUE),AX262+Weekly[[#This Row],[H Odds &lt;]]-1,IF(AND(Weekly[[#This Row],[V Odds &lt;]]&lt;&gt;"",Weekly[[#This Row],[FALSES]]=0),AX262,IF(AND(Weekly[[#This Row],[H Odds &lt;]]&lt;&gt;"",Weekly[[#This Row],[TRUES]]=0),AX262,AX262-1)))))</f>
        <v>84.399999999999991</v>
      </c>
      <c r="AY263" s="37">
        <f>IF(AND(Weekly[[#This Row],[V Odds &lt;]]="",Weekly[[#This Row],[H Odds &lt;]]=""),AY262,IF(AND(Weekly[[#This Row],[V Odds &lt;]]&lt;&gt;"",Weekly[[#This Row],[FALSES]]&gt;0,Weekly[[#This Row],[Actual]]=FALSE),AY262+((Weekly[[#This Row],[V Odds &lt;]]-1)*0.92),IF(AND(Weekly[[#This Row],[H Odds &lt;]]&lt;&gt;"",Weekly[[#This Row],[TRUES]]&gt;0,Weekly[[#This Row],[Actual]]=TRUE),AY262+((Weekly[[#This Row],[H Odds &lt;]]-1)*0.92),IF(AND(Weekly[[#This Row],[V Odds &lt;]]&lt;&gt;"",Weekly[[#This Row],[FALSES]]=0),AY262,IF(AND(Weekly[[#This Row],[H Odds &lt;]]&lt;&gt;"",Weekly[[#This Row],[TRUES]]=0),AY262,AY262-1)))))</f>
        <v>78.128000000000014</v>
      </c>
      <c r="AZ263" s="37">
        <f>IF(AND(Weekly[[#This Row],[V Odds &lt;]]="",Weekly[[#This Row],[H Odds &lt;]]=""),AZ262,IF(AND(Weekly[[#This Row],[V Odds &lt;]]&lt;&gt;"",Weekly[[#This Row],[Actual]]=FALSE),AZ262+Weekly[[#This Row],[V Odds &lt;]]-1,IF(AND(Weekly[[#This Row],[H Odds &lt;]]&lt;&gt;"",Weekly[[#This Row],[Actual]]=TRUE),AZ262+Weekly[[#This Row],[H Odds &lt;]]-1,AZ262-1)))</f>
        <v>79.77</v>
      </c>
      <c r="BA263" s="38">
        <f>IF(Weekly[[#This Row],[H Odds &lt;]]="",BA262,IF(AND(Weekly[[#This Row],[H Odds &lt;]]&lt;&gt;"",Weekly[[#This Row],[SVC_P]]=TRUE,Weekly[[#This Row],[Actual]]=TRUE),BA262+Weekly[[#This Row],[H Odds &lt;]]-1,IF(AND(Weekly[[#This Row],[H Odds &lt;]]&lt;&gt;"",Weekly[[#This Row],[SVC_P]]=TRUE,Weekly[[#This Row],[Actual]]=FALSE),BA262-1,BA262)))</f>
        <v>69.489999999999995</v>
      </c>
      <c r="BB263" s="38">
        <f>IF(Weekly[[#This Row],[H Odds &lt;]]="",BB262,IF(AND(Weekly[[#This Row],[H Odds &lt;]]&lt;&gt;"",Weekly[[#This Row],[ADBC_P]]=TRUE,Weekly[[#This Row],[Actual]]=TRUE),BB262+Weekly[[#This Row],[H Odds &lt;]]-1,IF(AND(Weekly[[#This Row],[H Odds &lt;]]&lt;&gt;"",Weekly[[#This Row],[ADBC_P]]=TRUE,Weekly[[#This Row],[Actual]]=FALSE),BB262-1,BB262)))</f>
        <v>46.559999999999995</v>
      </c>
      <c r="BC263" s="38">
        <f>IF(Weekly[[#This Row],[H Odds &lt;]]="",BC262,IF(AND(Weekly[[#This Row],[H Odds &lt;]]&lt;&gt;"",Weekly[[#This Row],[RFC_P]]=TRUE,Weekly[[#This Row],[Actual]]=TRUE),BC262+Weekly[[#This Row],[H Odds &lt;]]-1,IF(AND(Weekly[[#This Row],[H Odds &lt;]]&lt;&gt;"",Weekly[[#This Row],[RFC_P]]=TRUE,Weekly[[#This Row],[Actual]]=FALSE),BC262-1,BC262)))</f>
        <v>45.309999999999995</v>
      </c>
      <c r="BD263" s="38">
        <f>IF(Weekly[[#This Row],[H Odds &lt;]]="",BD262,IF(AND(Weekly[[#This Row],[H Odds &lt;]]&lt;&gt;"",Weekly[[#This Row],[GBC_P]]=TRUE,Weekly[[#This Row],[Actual]]=TRUE),BD262+Weekly[[#This Row],[H Odds &lt;]]-1,IF(AND(Weekly[[#This Row],[H Odds &lt;]]&lt;&gt;"",Weekly[[#This Row],[GBC_P]]=TRUE,Weekly[[#This Row],[Actual]]=FALSE),BD262-1,BD262)))</f>
        <v>50.96</v>
      </c>
      <c r="BE263" s="38">
        <f>IF(Weekly[[#This Row],[H Odds &lt;]]="",BE262,IF(AND(Weekly[[#This Row],[H Odds &lt;]]&lt;&gt;"",Weekly[[#This Row],[HGBC_P]]=TRUE,Weekly[[#This Row],[Actual]]=TRUE),BE262+Weekly[[#This Row],[H Odds &lt;]]-1,IF(AND(Weekly[[#This Row],[H Odds &lt;]]&lt;&gt;"",Weekly[[#This Row],[HGBC_P]]=TRUE,Weekly[[#This Row],[Actual]]=FALSE),BE262-1,BE262)))</f>
        <v>54.309999999999995</v>
      </c>
      <c r="BF263" s="38">
        <f>IF(Weekly[[#This Row],[H Odds &lt;]]="",BF262,IF(AND(Weekly[[#This Row],[H Odds &lt;]]&lt;&gt;"",Weekly[[#This Row],[XGB_P]]=TRUE,Weekly[[#This Row],[Actual]]=TRUE),BF262+Weekly[[#This Row],[H Odds &lt;]]-1,IF(AND(Weekly[[#This Row],[H Odds &lt;]]&lt;&gt;"",Weekly[[#This Row],[XGB_P]]=TRUE,Weekly[[#This Row],[Actual]]=FALSE),BF262-1,BF262)))</f>
        <v>57.480000000000004</v>
      </c>
      <c r="BG263" s="38">
        <f>IF(Weekly[[#This Row],[H Odds &lt;]]="",BG262,IF(AND(Weekly[[#This Row],[H Odds &lt;]]&lt;&gt;"",Weekly[[#This Row],[QDA_P]]=TRUE,Weekly[[#This Row],[Actual]]=TRUE),BG262+Weekly[[#This Row],[H Odds &lt;]]-1,IF(AND(Weekly[[#This Row],[H Odds &lt;]]&lt;&gt;"",Weekly[[#This Row],[QDA_P]]=TRUE,Weekly[[#This Row],[Actual]]=FALSE),BG262-1,BG262)))</f>
        <v>45.279999999999994</v>
      </c>
      <c r="BH263" s="38">
        <f>IF(Weekly[[#This Row],[H Odds &lt;]]="",BH262,IF(AND(Weekly[[#This Row],[H Odds &lt;]]&lt;&gt;"",Weekly[[#This Row],[KNC_P]]=TRUE,Weekly[[#This Row],[Actual]]=TRUE),BH262+Weekly[[#This Row],[H Odds &lt;]]-1,IF(AND(Weekly[[#This Row],[H Odds &lt;]]&lt;&gt;"",Weekly[[#This Row],[KNC_P]]=TRUE,Weekly[[#This Row],[Actual]]=FALSE),BH262-1,BH262)))</f>
        <v>43.599999999999994</v>
      </c>
      <c r="BI263" s="38">
        <f>IF(Weekly[[#This Row],[H Odds &lt;]]="",BI262,IF(AND(Weekly[[#This Row],[H Odds &lt;]]&lt;&gt;"",Weekly[[#This Row],[TRUES]]&gt;0,Weekly[[#This Row],[Actual]]=TRUE),BI262+Weekly[[#This Row],[H Odds &lt;]]-1,IF(AND(Weekly[[#This Row],[H Odds &lt;]]&lt;&gt;"",Weekly[[#This Row],[TRUES]]=0),BI262,BI262-1)))</f>
        <v>69.489999999999995</v>
      </c>
      <c r="BJ263" s="38">
        <f>IF(Weekly[[#This Row],[H Odds &lt;]]="",BJ262,IF(AND(Weekly[[#This Row],[H Odds &lt;]]&lt;&gt;"",Weekly[[#This Row],[Actual]]=TRUE),BJ262+Weekly[[#This Row],[H Odds &lt;]]-1,IF(AND(Weekly[[#This Row],[H Odds &lt;]]&lt;&gt;"",Weekly[[#This Row],[Actual]]=FALSE),BJ262-1,BJ262)))</f>
        <v>71.39</v>
      </c>
      <c r="BK263" s="58">
        <f>IF(AND(Weekly[[#This Row],[TRUES]]&gt;4,Weekly[[#This Row],[Actual]]=TRUE),BK262+Weekly[[#This Row],[BF H Odds]]-1,IF(AND(Weekly[[#This Row],[FALSES]]&gt;4,Weekly[[#This Row],[Actual]]=FALSE),BK262+Weekly[[#This Row],[BF V Odds]]-1,IF(AND(Weekly[[#This Row],[TRUES]]&gt;4,Weekly[[#This Row],[Actual]]=FALSE),BK262-1,IF(AND(Weekly[[#This Row],[FALSES]]&gt;4,Weekly[[#This Row],[Actual]]=TRUE),BK262-1,BK262))))</f>
        <v>25.200000000000021</v>
      </c>
      <c r="BL263" s="58">
        <f>IF(AND(Weekly[[#This Row],[TRUES]]&gt;5,Weekly[[#This Row],[Actual]]=TRUE),BL262+Weekly[[#This Row],[BF H Odds]]-1,IF(AND(Weekly[[#This Row],[FALSES]]&gt;5,Weekly[[#This Row],[Actual]]=FALSE),BL262+Weekly[[#This Row],[BF V Odds]]-1,IF(AND(Weekly[[#This Row],[TRUES]]&gt;5,Weekly[[#This Row],[Actual]]=FALSE),BL262-1,IF(AND(Weekly[[#This Row],[FALSES]]&gt;5,Weekly[[#This Row],[Actual]]=TRUE),BL262-1,BL262))))</f>
        <v>33.920000000000023</v>
      </c>
      <c r="BM263" s="58">
        <f>IF(AND(Weekly[[#This Row],[TRUES]]&gt;6,Weekly[[#This Row],[Actual]]=TRUE),BM262+Weekly[[#This Row],[BF H Odds]]-1,IF(AND(Weekly[[#This Row],[FALSES]]&gt;6,Weekly[[#This Row],[Actual]]=FALSE),BM262+Weekly[[#This Row],[BF V Odds]]-1,IF(AND(Weekly[[#This Row],[TRUES]]&gt;6,Weekly[[#This Row],[Actual]]=FALSE),BM262-1,IF(AND(Weekly[[#This Row],[FALSES]]&gt;6,Weekly[[#This Row],[Actual]]=TRUE),BM262-1,BM262))))</f>
        <v>45.870000000000012</v>
      </c>
    </row>
    <row r="264" spans="1:65" x14ac:dyDescent="0.25">
      <c r="A264" s="34"/>
      <c r="B264" s="10">
        <v>44276</v>
      </c>
      <c r="C264" s="33" t="s">
        <v>26</v>
      </c>
      <c r="D264" s="15" t="s">
        <v>31</v>
      </c>
      <c r="E264" t="b">
        <v>1</v>
      </c>
      <c r="F264" t="b">
        <v>1</v>
      </c>
      <c r="G264" t="b">
        <v>1</v>
      </c>
      <c r="H264" t="b">
        <v>1</v>
      </c>
      <c r="I264" t="b">
        <v>1</v>
      </c>
      <c r="J264" t="b">
        <v>1</v>
      </c>
      <c r="K264" t="b">
        <v>1</v>
      </c>
      <c r="L264" t="b">
        <v>1</v>
      </c>
      <c r="O264" t="str">
        <f>IF(Weekly[[#This Row],[H/V]]="H",Weekly[[#This Row],[BF H Odds]],IF(Weekly[[#This Row],[H/V]]="V",Weekly[[#This Row],[BF V Odds]],""))</f>
        <v/>
      </c>
      <c r="P264" t="b">
        <v>1</v>
      </c>
      <c r="R264" s="35">
        <f>IFERROR(IF(Weekly[[#This Row],[Won Bet?]]="yes",R263+(Weekly[[#This Row],[BF Odds]]*Weekly[[#This Row],[BF Stake]])-Weekly[[#This Row],[BF Stake]],R263-Weekly[[#This Row],[BF Stake]]),R263)</f>
        <v>233.1722</v>
      </c>
      <c r="S264" s="9">
        <f>IFERROR(IF(Weekly[[#This Row],[Won Bet?]]="yes",S263+(((Weekly[[#This Row],[BF Odds]]*Weekly[[#This Row],[BF Stake]])-Weekly[[#This Row],[BF Stake]])*0.95),S263-Weekly[[#This Row],[BF Stake]]),S263)</f>
        <v>222.66559000000004</v>
      </c>
      <c r="T264" s="13">
        <v>4</v>
      </c>
      <c r="U264" s="13">
        <v>1.29</v>
      </c>
      <c r="V264" s="24">
        <f>IF(Weekly[[#This Row],[Actual]]="","",IF(AND(Weekly[[#This Row],[SVC_P]]=Weekly[[#This Row],[Actual]],Weekly[[#This Row],[SVC_P]]=TRUE),V263+Weekly[[#This Row],[BF H Odds]]-1,IF(AND(Weekly[[#This Row],[SVC_P]]=Weekly[[#This Row],[Actual]],Weekly[[#This Row],[SVC_P]]=FALSE),V263+Weekly[[#This Row],[BF V Odds]]-1,V263-1)))</f>
        <v>69.190000000000026</v>
      </c>
      <c r="W264" s="24">
        <f>IF(Weekly[[#This Row],[Actual]]="","",IF(AND(Weekly[[#This Row],[SVC_P]]=FALSE,Weekly[[#This Row],[Actual]]=TRUE),W263+Weekly[[#This Row],[BF H Odds]]-1,IF(AND(Weekly[[#This Row],[SVC_P]]=TRUE,Weekly[[#This Row],[Actual]]=FALSE,),W263+Weekly[[#This Row],[BF V Odds]]-1,W263-1)))</f>
        <v>-205.54</v>
      </c>
      <c r="X264" s="24">
        <f>IF(Weekly[[#This Row],[Actual]]="","",IF(AND(Weekly[[#This Row],[ADBC_P]]=Weekly[[#This Row],[Actual]],Weekly[[#This Row],[ADBC_P]]=TRUE),X263+Weekly[[#This Row],[BF H Odds]]-1,IF(AND(Weekly[[#This Row],[ADBC_P]]=Weekly[[#This Row],[Actual]],Weekly[[#This Row],[ADBC_P]]=FALSE),X263+Weekly[[#This Row],[BF V Odds]]-1,X263-1)))</f>
        <v>34.240000000000016</v>
      </c>
      <c r="Y264" s="24">
        <f>IF(Weekly[[#This Row],[Actual]]="","",IF(AND(Weekly[[#This Row],[ADBC_P]]=FALSE,Weekly[[#This Row],[Actual]]=TRUE),Y263+Weekly[[#This Row],[BF H Odds]]-1,IF(AND(Weekly[[#This Row],[ADBC_P]]=TRUE,Weekly[[#This Row],[Actual]]=FALSE),Y263+Weekly[[#This Row],[BF V Odds]]-1,Y263-1)))</f>
        <v>50.519999999999996</v>
      </c>
      <c r="Z264" s="24">
        <f>IF(Weekly[[#This Row],[Actual]]="","",IF(AND(Weekly[[#This Row],[RFC_P]]=Weekly[[#This Row],[Actual]],Weekly[[#This Row],[RFC_P]]=TRUE),Z263+Weekly[[#This Row],[BF H Odds]]-1,IF(AND(Weekly[[#This Row],[RFC_P]]=Weekly[[#This Row],[Actual]],Weekly[[#This Row],[RFC_P]]=FALSE),Z263+Weekly[[#This Row],[BF V Odds]]-1,Z263-1)))</f>
        <v>21.520000000000028</v>
      </c>
      <c r="AA264" s="24">
        <f>IF(Weekly[[#This Row],[Actual]]="","",IF(AND(Weekly[[#This Row],[RFC_P]]=FALSE,Weekly[[#This Row],[Actual]]=TRUE),AA263+Weekly[[#This Row],[BF H Odds]]-1,IF(AND(Weekly[[#This Row],[RFC_P]]=TRUE,Weekly[[#This Row],[Actual]]=FALSE),AA263+Weekly[[#This Row],[BF V Odds]]-1,AA263-1)))</f>
        <v>63.239999999999981</v>
      </c>
      <c r="AB264" s="24">
        <f>IF(Weekly[[#This Row],[Actual]]="","",IF(AND(Weekly[[#This Row],[GBC_P]]=Weekly[[#This Row],[Actual]],Weekly[[#This Row],[GBC_P]]=TRUE),AB263+Weekly[[#This Row],[BF H Odds]]-1,IF(AND(Weekly[[#This Row],[GBC_P]]=Weekly[[#This Row],[Actual]],Weekly[[#This Row],[GBC_P]]=FALSE),AB263+Weekly[[#This Row],[BF V Odds]]-1,AB263-1)))</f>
        <v>29.150000000000013</v>
      </c>
      <c r="AC264" s="24">
        <f>IF(Weekly[[#This Row],[Actual]]="","",IF(AND(Weekly[[#This Row],[GBC_P]]=FALSE,Weekly[[#This Row],[Actual]]=TRUE),AC263+Weekly[[#This Row],[BF H Odds]]-1,IF(AND(Weekly[[#This Row],[GBC_P]]=TRUE,Weekly[[#This Row],[Actual]]=FALSE),AC263+Weekly[[#This Row],[BF V Odds]]-1,AC263-1)))</f>
        <v>55.609999999999985</v>
      </c>
      <c r="AD264" s="24">
        <f>IF(Weekly[[#This Row],[Actual]]="","",IF(AND(Weekly[[#This Row],[HGBC_P]]=Weekly[[#This Row],[Actual]],Weekly[[#This Row],[HGBC_P]]=TRUE),AD263+Weekly[[#This Row],[BF H Odds]]-1,IF(AND(Weekly[[#This Row],[HGBC_P]]=Weekly[[#This Row],[Actual]],Weekly[[#This Row],[HGBC_P]]=FALSE),AD263+Weekly[[#This Row],[BF V Odds]]-1,AD263-1)))</f>
        <v>26.560000000000031</v>
      </c>
      <c r="AE264" s="24">
        <f>IF(Weekly[[#This Row],[Actual]]="","",IF(AND(Weekly[[#This Row],[HGBC_P]]=FALSE,Weekly[[#This Row],[Actual]]=TRUE),AE263+Weekly[[#This Row],[BF H Odds]]-1,IF(AND(Weekly[[#This Row],[HGBC_P]]=TRUE,Weekly[[#This Row],[Actual]]=FALSE),AE263+Weekly[[#This Row],[BF V Odds]]-1,AE263-1)))</f>
        <v>58.199999999999989</v>
      </c>
      <c r="AF264" s="24">
        <f>IF(Weekly[[#This Row],[Actual]]="","",IF(AND(Weekly[[#This Row],[XGB_P]]=Weekly[[#This Row],[Actual]],Weekly[[#This Row],[XGB_P]]=TRUE),AF263+Weekly[[#This Row],[BF H Odds]]-1,IF(AND(Weekly[[#This Row],[XGB_P]]=Weekly[[#This Row],[Actual]],Weekly[[#This Row],[XGB_P]]=FALSE),AF263+Weekly[[#This Row],[BF V Odds]]-1,AF263-1)))</f>
        <v>46.940000000000026</v>
      </c>
      <c r="AG264" s="24">
        <f>IF(Weekly[[#This Row],[Actual]]="","",IF(AND(Weekly[[#This Row],[XGB_P]]=FALSE,Weekly[[#This Row],[Actual]]=TRUE),AG263+Weekly[[#This Row],[BF H Odds]]-1,IF(AND(Weekly[[#This Row],[XGB_P]]=TRUE,Weekly[[#This Row],[Actual]]=FALSE),AG263+Weekly[[#This Row],[BF V Odds]]-1,AG263-1)))</f>
        <v>37.819999999999993</v>
      </c>
      <c r="AH264" s="24">
        <f>IF(Weekly[[#This Row],[Actual]]="","",IF(AND(Weekly[[#This Row],[QDA_P]]=Weekly[[#This Row],[Actual]],Weekly[[#This Row],[QDA_P]]=TRUE),AH263+Weekly[[#This Row],[BF H Odds]]-1,IF(AND(Weekly[[#This Row],[QDA_P]]=Weekly[[#This Row],[Actual]],Weekly[[#This Row],[QDA_P]]=FALSE),AH263+Weekly[[#This Row],[BF V Odds]]-1,AH263-1)))</f>
        <v>15.590000000000003</v>
      </c>
      <c r="AI264" s="24">
        <f>IF(Weekly[[#This Row],[Actual]]="","",IF(AND(Weekly[[#This Row],[QDA_P]]=FALSE,Weekly[[#This Row],[Actual]]=TRUE),AI263+Weekly[[#This Row],[BF H Odds]]-1,IF(AND(Weekly[[#This Row],[QDA_P]]=TRUE,Weekly[[#This Row],[Actual]]=FALSE),AI263+Weekly[[#This Row],[BF V Odds]]-1,AI263-1)))</f>
        <v>69.17</v>
      </c>
      <c r="AJ264" s="24">
        <f>IF(Weekly[[#This Row],[Actual]]="","",IF(AND(Weekly[[#This Row],[KNC_P]]=FALSE,Weekly[[#This Row],[Actual]]=TRUE),AJ263+Weekly[[#This Row],[BF H Odds]]-1,IF(AND(Weekly[[#This Row],[KNC_P]]=TRUE,Weekly[[#This Row],[Actual]]=FALSE),AJ263+Weekly[[#This Row],[BF V Odds]]-1,AJ263-1)))</f>
        <v>57.529999999999987</v>
      </c>
      <c r="AK264" s="24">
        <f>IF(Weekly[[#This Row],[Actual]]="","",IF(AND(Weekly[[#This Row],[KNC_P]]=FALSE,Weekly[[#This Row],[Actual]]=TRUE),AK263+Weekly[[#This Row],[BF H Odds]]-1,IF(AND(Weekly[[#This Row],[KNC_P]]=TRUE,Weekly[[#This Row],[Actual]]=FALSE),AK263+Weekly[[#This Row],[BF V Odds]]-1,AK263-1)))</f>
        <v>56.429999999999978</v>
      </c>
      <c r="AL264" s="30">
        <f>IF(Weekly[[#This Row],[Actual]]="","",COUNTIF(Weekly[[#This Row],[SVC_P]:[QDA_P]],TRUE))</f>
        <v>7</v>
      </c>
      <c r="AM264" s="30">
        <f>IF(Weekly[[#This Row],[Actual]]="","",COUNTIF(Weekly[[#This Row],[SVC_P]:[QDA_P]],FALSE))</f>
        <v>0</v>
      </c>
      <c r="AN264" s="36">
        <f>IF(AND(Weekly[[#This Row],[BF V Odds]]&gt;$BO$6,Weekly[[#This Row],[BF V Odds]] &lt; $BO$7),Weekly[[#This Row],[BF V Odds]],"")</f>
        <v>4</v>
      </c>
      <c r="AO264" s="36" t="str">
        <f>IF(AND(Weekly[[#This Row],[BF H Odds]]&gt;$BO$6, Weekly[[#This Row],[BF H Odds]] &lt; $BO$7),Weekly[[#This Row],[BF H Odds]],"")</f>
        <v/>
      </c>
      <c r="AP264" s="37">
        <f>IF(AND(Weekly[[#This Row],[V Odds &lt;]]="",Weekly[[#This Row],[H Odds &lt;]]=""),AP263,IF(AND(Weekly[[#This Row],[H Odds &lt;]]&lt;&gt;"",Weekly[[#This Row],[SVC_P]]=TRUE,Weekly[[#This Row],[Actual]]=TRUE),AP263+Weekly[[#This Row],[H Odds &lt;]]-1,IF(AND(Weekly[[#This Row],[V Odds &lt;]]&lt;&gt;"",Weekly[[#This Row],[SVC_P]]=FALSE,Weekly[[#This Row],[Actual]]=FALSE),AP263+Weekly[[#This Row],[V Odds &lt;]]-1,IF(AND(Weekly[[#This Row],[V Odds &lt;]]&lt;&gt;"",Weekly[[#This Row],[SVC_P]]=FALSE,Weekly[[#This Row],[Actual]]=TRUE),AP263-1,IF(AND(Weekly[[#This Row],[H Odds &lt;]]&lt;&gt;"",Weekly[[#This Row],[SVC_P]]=TRUE,Weekly[[#This Row],[Actual]]=FALSE),AP263-1,AP263)))))</f>
        <v>74.530000000000015</v>
      </c>
      <c r="AQ264" s="37">
        <f>IF(AND(Weekly[[#This Row],[V Odds &lt;]]="",Weekly[[#This Row],[H Odds &lt;]]=""),AQ263,IF(AND(Weekly[[#This Row],[H Odds &lt;]]&lt;&gt;"",Weekly[[#This Row],[ADBC_P]]=TRUE,Weekly[[#This Row],[Actual]]=TRUE),AQ263+Weekly[[#This Row],[H Odds &lt;]]-1,IF(AND(Weekly[[#This Row],[V Odds &lt;]]&lt;&gt;"",Weekly[[#This Row],[ADBC_P]]=FALSE,Weekly[[#This Row],[Actual]]=FALSE),AQ263+Weekly[[#This Row],[V Odds &lt;]]-1,IF(AND(Weekly[[#This Row],[V Odds &lt;]]&lt;&gt;"",Weekly[[#This Row],[ADBC_P]]=FALSE,Weekly[[#This Row],[Actual]]=TRUE),AQ263-1,IF(AND(Weekly[[#This Row],[H Odds &lt;]]&lt;&gt;"",Weekly[[#This Row],[ADBC_P]]=TRUE,Weekly[[#This Row],[Actual]]=FALSE),AQ263-1,AQ263)))))</f>
        <v>51.879999999999995</v>
      </c>
      <c r="AR264" s="37">
        <f>IF(AND(Weekly[[#This Row],[V Odds &lt;]]="",Weekly[[#This Row],[H Odds &lt;]]=""),AR263,IF(AND(Weekly[[#This Row],[H Odds &lt;]]&lt;&gt;"",Weekly[[#This Row],[RFC_P]]=TRUE,Weekly[[#This Row],[Actual]]=TRUE),AR263+Weekly[[#This Row],[H Odds &lt;]]-1,IF(AND(Weekly[[#This Row],[V Odds &lt;]]&lt;&gt;"",Weekly[[#This Row],[RFC_P]]=FALSE,Weekly[[#This Row],[Actual]]=FALSE),AR263+Weekly[[#This Row],[V Odds &lt;]]-1,IF(AND(Weekly[[#This Row],[V Odds &lt;]]&lt;&gt;"",Weekly[[#This Row],[RFC_P]]=FALSE,Weekly[[#This Row],[Actual]]=TRUE),AR263-1,IF(AND(Weekly[[#This Row],[H Odds &lt;]]&lt;&gt;"",Weekly[[#This Row],[RFC_P]]=TRUE,Weekly[[#This Row],[Actual]]=FALSE),AR263-1,AR263)))))</f>
        <v>50.94</v>
      </c>
      <c r="AS264" s="37">
        <f>IF(AND(Weekly[[#This Row],[V Odds &lt;]]="",Weekly[[#This Row],[H Odds &lt;]]=""),AS263,IF(AND(Weekly[[#This Row],[H Odds &lt;]]&lt;&gt;"",Weekly[[#This Row],[GBC_P]]=TRUE,Weekly[[#This Row],[Actual]]=TRUE),AS263+Weekly[[#This Row],[H Odds &lt;]]-1,IF(AND(Weekly[[#This Row],[V Odds &lt;]]&lt;&gt;"",Weekly[[#This Row],[GBC_P]]=FALSE,Weekly[[#This Row],[Actual]]=FALSE),AS263+Weekly[[#This Row],[V Odds &lt;]]-1,IF(AND(Weekly[[#This Row],[V Odds &lt;]]&lt;&gt;"",Weekly[[#This Row],[GBC_P]]=FALSE,Weekly[[#This Row],[Actual]]=TRUE),AS263-1,IF(AND(Weekly[[#This Row],[H Odds &lt;]]&lt;&gt;"",Weekly[[#This Row],[GBC_P]]=TRUE,Weekly[[#This Row],[Actual]]=FALSE),AS263-1,AS263)))))</f>
        <v>52.28</v>
      </c>
      <c r="AT264" s="37">
        <f>IF(AND(Weekly[[#This Row],[V Odds &lt;]]="",Weekly[[#This Row],[H Odds &lt;]]=""),AT263,IF(AND(Weekly[[#This Row],[H Odds &lt;]]&lt;&gt;"",Weekly[[#This Row],[HGBC_P]]=TRUE,Weekly[[#This Row],[Actual]]=TRUE),AT263+Weekly[[#This Row],[H Odds &lt;]]-1,IF(AND(Weekly[[#This Row],[V Odds &lt;]]&lt;&gt;"",Weekly[[#This Row],[HGBC_P]]=FALSE,Weekly[[#This Row],[Actual]]=FALSE),AT263+Weekly[[#This Row],[V Odds &lt;]]-1,IF(AND(Weekly[[#This Row],[V Odds &lt;]]&lt;&gt;"",Weekly[[#This Row],[HGBC_P]]=FALSE,Weekly[[#This Row],[Actual]]=TRUE),AT263-1,IF(AND(Weekly[[#This Row],[H Odds &lt;]]&lt;&gt;"",Weekly[[#This Row],[HGBC_P]]=TRUE,Weekly[[#This Row],[Actual]]=FALSE),AT263-1,AT263)))))</f>
        <v>52.91</v>
      </c>
      <c r="AU264" s="37">
        <f>IF(AND(Weekly[[#This Row],[V Odds &lt;]]="",Weekly[[#This Row],[H Odds &lt;]]=""),AU263,IF(AND(Weekly[[#This Row],[H Odds &lt;]]&lt;&gt;"",Weekly[[#This Row],[XGB_P]]=TRUE,Weekly[[#This Row],[Actual]]=TRUE),AU263+Weekly[[#This Row],[H Odds &lt;]]-1,IF(AND(Weekly[[#This Row],[V Odds &lt;]]&lt;&gt;"",Weekly[[#This Row],[XGB_P]]=FALSE,Weekly[[#This Row],[Actual]]=FALSE),AU263+Weekly[[#This Row],[V Odds &lt;]]-1,IF(AND(Weekly[[#This Row],[V Odds &lt;]]&lt;&gt;"",Weekly[[#This Row],[XGB_P]]=FALSE,Weekly[[#This Row],[Actual]]=TRUE),AU263-1,IF(AND(Weekly[[#This Row],[H Odds &lt;]]&lt;&gt;"",Weekly[[#This Row],[XGB_P]]=TRUE,Weekly[[#This Row],[Actual]]=FALSE),AU263-1,AU263)))))</f>
        <v>62.010000000000005</v>
      </c>
      <c r="AV264" s="37">
        <f>IF(AND(Weekly[[#This Row],[V Odds &lt;]]="",Weekly[[#This Row],[H Odds &lt;]]=""),AV263,IF(AND(Weekly[[#This Row],[H Odds &lt;]]&lt;&gt;"",Weekly[[#This Row],[QDA_P]]=TRUE,Weekly[[#This Row],[Actual]]=TRUE),AV263+Weekly[[#This Row],[H Odds &lt;]]-1,IF(AND(Weekly[[#This Row],[V Odds &lt;]]&lt;&gt;"",Weekly[[#This Row],[QDA_P]]=FALSE,Weekly[[#This Row],[Actual]]=FALSE),AV263+Weekly[[#This Row],[V Odds &lt;]]-1,IF(AND(Weekly[[#This Row],[V Odds &lt;]]&lt;&gt;"",Weekly[[#This Row],[QDA_P]]=FALSE,Weekly[[#This Row],[Actual]]=TRUE),AV263-1,IF(AND(Weekly[[#This Row],[H Odds &lt;]]&lt;&gt;"",Weekly[[#This Row],[QDA_P]]=TRUE,Weekly[[#This Row],[Actual]]=FALSE),AV263-1,AV263)))))</f>
        <v>54.049999999999983</v>
      </c>
      <c r="AW264" s="37">
        <f>IF(AND(Weekly[[#This Row],[H Odds &lt;]]="",Weekly[[#This Row],[V Odds &lt;]]=""),AW263,IF(AND(Weekly[[#This Row],[KNC_P]]=Weekly[[#This Row],[Actual]],Weekly[[#This Row],[KNC_P]]=TRUE),AW263+Weekly[[#This Row],[BF H Odds]]-1,IF(AND(Weekly[[#This Row],[KNC_P]]=Weekly[[#This Row],[Actual]],Weekly[[#This Row],[KNC_P]]=FALSE),AW263+Weekly[[#This Row],[BF V Odds]]-1,AW263-1)))</f>
        <v>43.350000000000009</v>
      </c>
      <c r="AX264" s="37">
        <f>IF(AND(Weekly[[#This Row],[V Odds &lt;]]="",Weekly[[#This Row],[H Odds &lt;]]=""),AX263,IF(AND(Weekly[[#This Row],[V Odds &lt;]]&lt;&gt;"",Weekly[[#This Row],[FALSES]]&gt;0,Weekly[[#This Row],[Actual]]=FALSE),AX263+Weekly[[#This Row],[V Odds &lt;]]-1,IF(AND(Weekly[[#This Row],[H Odds &lt;]]&lt;&gt;"",Weekly[[#This Row],[TRUES]]&gt;0,Weekly[[#This Row],[Actual]]=TRUE),AX263+Weekly[[#This Row],[H Odds &lt;]]-1,IF(AND(Weekly[[#This Row],[V Odds &lt;]]&lt;&gt;"",Weekly[[#This Row],[FALSES]]=0),AX263,IF(AND(Weekly[[#This Row],[H Odds &lt;]]&lt;&gt;"",Weekly[[#This Row],[TRUES]]=0),AX263,AX263-1)))))</f>
        <v>84.399999999999991</v>
      </c>
      <c r="AY264" s="37">
        <f>IF(AND(Weekly[[#This Row],[V Odds &lt;]]="",Weekly[[#This Row],[H Odds &lt;]]=""),AY263,IF(AND(Weekly[[#This Row],[V Odds &lt;]]&lt;&gt;"",Weekly[[#This Row],[FALSES]]&gt;0,Weekly[[#This Row],[Actual]]=FALSE),AY263+((Weekly[[#This Row],[V Odds &lt;]]-1)*0.92),IF(AND(Weekly[[#This Row],[H Odds &lt;]]&lt;&gt;"",Weekly[[#This Row],[TRUES]]&gt;0,Weekly[[#This Row],[Actual]]=TRUE),AY263+((Weekly[[#This Row],[H Odds &lt;]]-1)*0.92),IF(AND(Weekly[[#This Row],[V Odds &lt;]]&lt;&gt;"",Weekly[[#This Row],[FALSES]]=0),AY263,IF(AND(Weekly[[#This Row],[H Odds &lt;]]&lt;&gt;"",Weekly[[#This Row],[TRUES]]=0),AY263,AY263-1)))))</f>
        <v>78.128000000000014</v>
      </c>
      <c r="AZ264" s="37">
        <f>IF(AND(Weekly[[#This Row],[V Odds &lt;]]="",Weekly[[#This Row],[H Odds &lt;]]=""),AZ263,IF(AND(Weekly[[#This Row],[V Odds &lt;]]&lt;&gt;"",Weekly[[#This Row],[Actual]]=FALSE),AZ263+Weekly[[#This Row],[V Odds &lt;]]-1,IF(AND(Weekly[[#This Row],[H Odds &lt;]]&lt;&gt;"",Weekly[[#This Row],[Actual]]=TRUE),AZ263+Weekly[[#This Row],[H Odds &lt;]]-1,AZ263-1)))</f>
        <v>78.77</v>
      </c>
      <c r="BA264" s="38">
        <f>IF(Weekly[[#This Row],[H Odds &lt;]]="",BA263,IF(AND(Weekly[[#This Row],[H Odds &lt;]]&lt;&gt;"",Weekly[[#This Row],[SVC_P]]=TRUE,Weekly[[#This Row],[Actual]]=TRUE),BA263+Weekly[[#This Row],[H Odds &lt;]]-1,IF(AND(Weekly[[#This Row],[H Odds &lt;]]&lt;&gt;"",Weekly[[#This Row],[SVC_P]]=TRUE,Weekly[[#This Row],[Actual]]=FALSE),BA263-1,BA263)))</f>
        <v>69.489999999999995</v>
      </c>
      <c r="BB264" s="38">
        <f>IF(Weekly[[#This Row],[H Odds &lt;]]="",BB263,IF(AND(Weekly[[#This Row],[H Odds &lt;]]&lt;&gt;"",Weekly[[#This Row],[ADBC_P]]=TRUE,Weekly[[#This Row],[Actual]]=TRUE),BB263+Weekly[[#This Row],[H Odds &lt;]]-1,IF(AND(Weekly[[#This Row],[H Odds &lt;]]&lt;&gt;"",Weekly[[#This Row],[ADBC_P]]=TRUE,Weekly[[#This Row],[Actual]]=FALSE),BB263-1,BB263)))</f>
        <v>46.559999999999995</v>
      </c>
      <c r="BC264" s="38">
        <f>IF(Weekly[[#This Row],[H Odds &lt;]]="",BC263,IF(AND(Weekly[[#This Row],[H Odds &lt;]]&lt;&gt;"",Weekly[[#This Row],[RFC_P]]=TRUE,Weekly[[#This Row],[Actual]]=TRUE),BC263+Weekly[[#This Row],[H Odds &lt;]]-1,IF(AND(Weekly[[#This Row],[H Odds &lt;]]&lt;&gt;"",Weekly[[#This Row],[RFC_P]]=TRUE,Weekly[[#This Row],[Actual]]=FALSE),BC263-1,BC263)))</f>
        <v>45.309999999999995</v>
      </c>
      <c r="BD264" s="38">
        <f>IF(Weekly[[#This Row],[H Odds &lt;]]="",BD263,IF(AND(Weekly[[#This Row],[H Odds &lt;]]&lt;&gt;"",Weekly[[#This Row],[GBC_P]]=TRUE,Weekly[[#This Row],[Actual]]=TRUE),BD263+Weekly[[#This Row],[H Odds &lt;]]-1,IF(AND(Weekly[[#This Row],[H Odds &lt;]]&lt;&gt;"",Weekly[[#This Row],[GBC_P]]=TRUE,Weekly[[#This Row],[Actual]]=FALSE),BD263-1,BD263)))</f>
        <v>50.96</v>
      </c>
      <c r="BE264" s="38">
        <f>IF(Weekly[[#This Row],[H Odds &lt;]]="",BE263,IF(AND(Weekly[[#This Row],[H Odds &lt;]]&lt;&gt;"",Weekly[[#This Row],[HGBC_P]]=TRUE,Weekly[[#This Row],[Actual]]=TRUE),BE263+Weekly[[#This Row],[H Odds &lt;]]-1,IF(AND(Weekly[[#This Row],[H Odds &lt;]]&lt;&gt;"",Weekly[[#This Row],[HGBC_P]]=TRUE,Weekly[[#This Row],[Actual]]=FALSE),BE263-1,BE263)))</f>
        <v>54.309999999999995</v>
      </c>
      <c r="BF264" s="38">
        <f>IF(Weekly[[#This Row],[H Odds &lt;]]="",BF263,IF(AND(Weekly[[#This Row],[H Odds &lt;]]&lt;&gt;"",Weekly[[#This Row],[XGB_P]]=TRUE,Weekly[[#This Row],[Actual]]=TRUE),BF263+Weekly[[#This Row],[H Odds &lt;]]-1,IF(AND(Weekly[[#This Row],[H Odds &lt;]]&lt;&gt;"",Weekly[[#This Row],[XGB_P]]=TRUE,Weekly[[#This Row],[Actual]]=FALSE),BF263-1,BF263)))</f>
        <v>57.480000000000004</v>
      </c>
      <c r="BG264" s="38">
        <f>IF(Weekly[[#This Row],[H Odds &lt;]]="",BG263,IF(AND(Weekly[[#This Row],[H Odds &lt;]]&lt;&gt;"",Weekly[[#This Row],[QDA_P]]=TRUE,Weekly[[#This Row],[Actual]]=TRUE),BG263+Weekly[[#This Row],[H Odds &lt;]]-1,IF(AND(Weekly[[#This Row],[H Odds &lt;]]&lt;&gt;"",Weekly[[#This Row],[QDA_P]]=TRUE,Weekly[[#This Row],[Actual]]=FALSE),BG263-1,BG263)))</f>
        <v>45.279999999999994</v>
      </c>
      <c r="BH264" s="38">
        <f>IF(Weekly[[#This Row],[H Odds &lt;]]="",BH263,IF(AND(Weekly[[#This Row],[H Odds &lt;]]&lt;&gt;"",Weekly[[#This Row],[KNC_P]]=TRUE,Weekly[[#This Row],[Actual]]=TRUE),BH263+Weekly[[#This Row],[H Odds &lt;]]-1,IF(AND(Weekly[[#This Row],[H Odds &lt;]]&lt;&gt;"",Weekly[[#This Row],[KNC_P]]=TRUE,Weekly[[#This Row],[Actual]]=FALSE),BH263-1,BH263)))</f>
        <v>43.599999999999994</v>
      </c>
      <c r="BI264" s="38">
        <f>IF(Weekly[[#This Row],[H Odds &lt;]]="",BI263,IF(AND(Weekly[[#This Row],[H Odds &lt;]]&lt;&gt;"",Weekly[[#This Row],[TRUES]]&gt;0,Weekly[[#This Row],[Actual]]=TRUE),BI263+Weekly[[#This Row],[H Odds &lt;]]-1,IF(AND(Weekly[[#This Row],[H Odds &lt;]]&lt;&gt;"",Weekly[[#This Row],[TRUES]]=0),BI263,BI263-1)))</f>
        <v>69.489999999999995</v>
      </c>
      <c r="BJ264" s="38">
        <f>IF(Weekly[[#This Row],[H Odds &lt;]]="",BJ263,IF(AND(Weekly[[#This Row],[H Odds &lt;]]&lt;&gt;"",Weekly[[#This Row],[Actual]]=TRUE),BJ263+Weekly[[#This Row],[H Odds &lt;]]-1,IF(AND(Weekly[[#This Row],[H Odds &lt;]]&lt;&gt;"",Weekly[[#This Row],[Actual]]=FALSE),BJ263-1,BJ263)))</f>
        <v>71.39</v>
      </c>
      <c r="BK264" s="58">
        <f>IF(AND(Weekly[[#This Row],[TRUES]]&gt;4,Weekly[[#This Row],[Actual]]=TRUE),BK263+Weekly[[#This Row],[BF H Odds]]-1,IF(AND(Weekly[[#This Row],[FALSES]]&gt;4,Weekly[[#This Row],[Actual]]=FALSE),BK263+Weekly[[#This Row],[BF V Odds]]-1,IF(AND(Weekly[[#This Row],[TRUES]]&gt;4,Weekly[[#This Row],[Actual]]=FALSE),BK263-1,IF(AND(Weekly[[#This Row],[FALSES]]&gt;4,Weekly[[#This Row],[Actual]]=TRUE),BK263-1,BK263))))</f>
        <v>25.49000000000002</v>
      </c>
      <c r="BL264" s="58">
        <f>IF(AND(Weekly[[#This Row],[TRUES]]&gt;5,Weekly[[#This Row],[Actual]]=TRUE),BL263+Weekly[[#This Row],[BF H Odds]]-1,IF(AND(Weekly[[#This Row],[FALSES]]&gt;5,Weekly[[#This Row],[Actual]]=FALSE),BL263+Weekly[[#This Row],[BF V Odds]]-1,IF(AND(Weekly[[#This Row],[TRUES]]&gt;5,Weekly[[#This Row],[Actual]]=FALSE),BL263-1,IF(AND(Weekly[[#This Row],[FALSES]]&gt;5,Weekly[[#This Row],[Actual]]=TRUE),BL263-1,BL263))))</f>
        <v>34.210000000000022</v>
      </c>
      <c r="BM264" s="58">
        <f>IF(AND(Weekly[[#This Row],[TRUES]]&gt;6,Weekly[[#This Row],[Actual]]=TRUE),BM263+Weekly[[#This Row],[BF H Odds]]-1,IF(AND(Weekly[[#This Row],[FALSES]]&gt;6,Weekly[[#This Row],[Actual]]=FALSE),BM263+Weekly[[#This Row],[BF V Odds]]-1,IF(AND(Weekly[[#This Row],[TRUES]]&gt;6,Weekly[[#This Row],[Actual]]=FALSE),BM263-1,IF(AND(Weekly[[#This Row],[FALSES]]&gt;6,Weekly[[#This Row],[Actual]]=TRUE),BM263-1,BM263))))</f>
        <v>46.160000000000011</v>
      </c>
    </row>
    <row r="265" spans="1:65" x14ac:dyDescent="0.25">
      <c r="A265" s="34"/>
      <c r="B265" s="10">
        <v>44276</v>
      </c>
      <c r="C265" s="33" t="s">
        <v>32</v>
      </c>
      <c r="D265" s="15" t="s">
        <v>15</v>
      </c>
      <c r="E265" t="b">
        <v>1</v>
      </c>
      <c r="F265" t="b">
        <v>1</v>
      </c>
      <c r="G265" t="b">
        <v>1</v>
      </c>
      <c r="H265" t="b">
        <v>1</v>
      </c>
      <c r="I265" t="b">
        <v>1</v>
      </c>
      <c r="J265" t="b">
        <v>1</v>
      </c>
      <c r="K265" t="b">
        <v>1</v>
      </c>
      <c r="L265" t="b">
        <v>1</v>
      </c>
      <c r="O265" t="str">
        <f>IF(Weekly[[#This Row],[H/V]]="H",Weekly[[#This Row],[BF H Odds]],IF(Weekly[[#This Row],[H/V]]="V",Weekly[[#This Row],[BF V Odds]],""))</f>
        <v/>
      </c>
      <c r="P265" t="b">
        <v>1</v>
      </c>
      <c r="R265" s="35">
        <f>IFERROR(IF(Weekly[[#This Row],[Won Bet?]]="yes",R264+(Weekly[[#This Row],[BF Odds]]*Weekly[[#This Row],[BF Stake]])-Weekly[[#This Row],[BF Stake]],R264-Weekly[[#This Row],[BF Stake]]),R264)</f>
        <v>233.1722</v>
      </c>
      <c r="S265" s="9">
        <f>IFERROR(IF(Weekly[[#This Row],[Won Bet?]]="yes",S264+(((Weekly[[#This Row],[BF Odds]]*Weekly[[#This Row],[BF Stake]])-Weekly[[#This Row],[BF Stake]])*0.95),S264-Weekly[[#This Row],[BF Stake]]),S264)</f>
        <v>222.66559000000004</v>
      </c>
      <c r="T265" s="13">
        <v>4.0999999999999996</v>
      </c>
      <c r="U265" s="13">
        <v>1.31</v>
      </c>
      <c r="V265" s="24">
        <f>IF(Weekly[[#This Row],[Actual]]="","",IF(AND(Weekly[[#This Row],[SVC_P]]=Weekly[[#This Row],[Actual]],Weekly[[#This Row],[SVC_P]]=TRUE),V264+Weekly[[#This Row],[BF H Odds]]-1,IF(AND(Weekly[[#This Row],[SVC_P]]=Weekly[[#This Row],[Actual]],Weekly[[#This Row],[SVC_P]]=FALSE),V264+Weekly[[#This Row],[BF V Odds]]-1,V264-1)))</f>
        <v>69.500000000000028</v>
      </c>
      <c r="W265" s="24">
        <f>IF(Weekly[[#This Row],[Actual]]="","",IF(AND(Weekly[[#This Row],[SVC_P]]=FALSE,Weekly[[#This Row],[Actual]]=TRUE),W264+Weekly[[#This Row],[BF H Odds]]-1,IF(AND(Weekly[[#This Row],[SVC_P]]=TRUE,Weekly[[#This Row],[Actual]]=FALSE,),W264+Weekly[[#This Row],[BF V Odds]]-1,W264-1)))</f>
        <v>-206.54</v>
      </c>
      <c r="X265" s="24">
        <f>IF(Weekly[[#This Row],[Actual]]="","",IF(AND(Weekly[[#This Row],[ADBC_P]]=Weekly[[#This Row],[Actual]],Weekly[[#This Row],[ADBC_P]]=TRUE),X264+Weekly[[#This Row],[BF H Odds]]-1,IF(AND(Weekly[[#This Row],[ADBC_P]]=Weekly[[#This Row],[Actual]],Weekly[[#This Row],[ADBC_P]]=FALSE),X264+Weekly[[#This Row],[BF V Odds]]-1,X264-1)))</f>
        <v>34.550000000000018</v>
      </c>
      <c r="Y265" s="24">
        <f>IF(Weekly[[#This Row],[Actual]]="","",IF(AND(Weekly[[#This Row],[ADBC_P]]=FALSE,Weekly[[#This Row],[Actual]]=TRUE),Y264+Weekly[[#This Row],[BF H Odds]]-1,IF(AND(Weekly[[#This Row],[ADBC_P]]=TRUE,Weekly[[#This Row],[Actual]]=FALSE),Y264+Weekly[[#This Row],[BF V Odds]]-1,Y264-1)))</f>
        <v>49.519999999999996</v>
      </c>
      <c r="Z265" s="24">
        <f>IF(Weekly[[#This Row],[Actual]]="","",IF(AND(Weekly[[#This Row],[RFC_P]]=Weekly[[#This Row],[Actual]],Weekly[[#This Row],[RFC_P]]=TRUE),Z264+Weekly[[#This Row],[BF H Odds]]-1,IF(AND(Weekly[[#This Row],[RFC_P]]=Weekly[[#This Row],[Actual]],Weekly[[#This Row],[RFC_P]]=FALSE),Z264+Weekly[[#This Row],[BF V Odds]]-1,Z264-1)))</f>
        <v>21.830000000000027</v>
      </c>
      <c r="AA265" s="24">
        <f>IF(Weekly[[#This Row],[Actual]]="","",IF(AND(Weekly[[#This Row],[RFC_P]]=FALSE,Weekly[[#This Row],[Actual]]=TRUE),AA264+Weekly[[#This Row],[BF H Odds]]-1,IF(AND(Weekly[[#This Row],[RFC_P]]=TRUE,Weekly[[#This Row],[Actual]]=FALSE),AA264+Weekly[[#This Row],[BF V Odds]]-1,AA264-1)))</f>
        <v>62.239999999999981</v>
      </c>
      <c r="AB265" s="24">
        <f>IF(Weekly[[#This Row],[Actual]]="","",IF(AND(Weekly[[#This Row],[GBC_P]]=Weekly[[#This Row],[Actual]],Weekly[[#This Row],[GBC_P]]=TRUE),AB264+Weekly[[#This Row],[BF H Odds]]-1,IF(AND(Weekly[[#This Row],[GBC_P]]=Weekly[[#This Row],[Actual]],Weekly[[#This Row],[GBC_P]]=FALSE),AB264+Weekly[[#This Row],[BF V Odds]]-1,AB264-1)))</f>
        <v>29.460000000000012</v>
      </c>
      <c r="AC265" s="24">
        <f>IF(Weekly[[#This Row],[Actual]]="","",IF(AND(Weekly[[#This Row],[GBC_P]]=FALSE,Weekly[[#This Row],[Actual]]=TRUE),AC264+Weekly[[#This Row],[BF H Odds]]-1,IF(AND(Weekly[[#This Row],[GBC_P]]=TRUE,Weekly[[#This Row],[Actual]]=FALSE),AC264+Weekly[[#This Row],[BF V Odds]]-1,AC264-1)))</f>
        <v>54.609999999999985</v>
      </c>
      <c r="AD265" s="24">
        <f>IF(Weekly[[#This Row],[Actual]]="","",IF(AND(Weekly[[#This Row],[HGBC_P]]=Weekly[[#This Row],[Actual]],Weekly[[#This Row],[HGBC_P]]=TRUE),AD264+Weekly[[#This Row],[BF H Odds]]-1,IF(AND(Weekly[[#This Row],[HGBC_P]]=Weekly[[#This Row],[Actual]],Weekly[[#This Row],[HGBC_P]]=FALSE),AD264+Weekly[[#This Row],[BF V Odds]]-1,AD264-1)))</f>
        <v>26.870000000000029</v>
      </c>
      <c r="AE265" s="24">
        <f>IF(Weekly[[#This Row],[Actual]]="","",IF(AND(Weekly[[#This Row],[HGBC_P]]=FALSE,Weekly[[#This Row],[Actual]]=TRUE),AE264+Weekly[[#This Row],[BF H Odds]]-1,IF(AND(Weekly[[#This Row],[HGBC_P]]=TRUE,Weekly[[#This Row],[Actual]]=FALSE),AE264+Weekly[[#This Row],[BF V Odds]]-1,AE264-1)))</f>
        <v>57.199999999999989</v>
      </c>
      <c r="AF265" s="24">
        <f>IF(Weekly[[#This Row],[Actual]]="","",IF(AND(Weekly[[#This Row],[XGB_P]]=Weekly[[#This Row],[Actual]],Weekly[[#This Row],[XGB_P]]=TRUE),AF264+Weekly[[#This Row],[BF H Odds]]-1,IF(AND(Weekly[[#This Row],[XGB_P]]=Weekly[[#This Row],[Actual]],Weekly[[#This Row],[XGB_P]]=FALSE),AF264+Weekly[[#This Row],[BF V Odds]]-1,AF264-1)))</f>
        <v>47.250000000000028</v>
      </c>
      <c r="AG265" s="24">
        <f>IF(Weekly[[#This Row],[Actual]]="","",IF(AND(Weekly[[#This Row],[XGB_P]]=FALSE,Weekly[[#This Row],[Actual]]=TRUE),AG264+Weekly[[#This Row],[BF H Odds]]-1,IF(AND(Weekly[[#This Row],[XGB_P]]=TRUE,Weekly[[#This Row],[Actual]]=FALSE),AG264+Weekly[[#This Row],[BF V Odds]]-1,AG264-1)))</f>
        <v>36.819999999999993</v>
      </c>
      <c r="AH265" s="24">
        <f>IF(Weekly[[#This Row],[Actual]]="","",IF(AND(Weekly[[#This Row],[QDA_P]]=Weekly[[#This Row],[Actual]],Weekly[[#This Row],[QDA_P]]=TRUE),AH264+Weekly[[#This Row],[BF H Odds]]-1,IF(AND(Weekly[[#This Row],[QDA_P]]=Weekly[[#This Row],[Actual]],Weekly[[#This Row],[QDA_P]]=FALSE),AH264+Weekly[[#This Row],[BF V Odds]]-1,AH264-1)))</f>
        <v>15.900000000000002</v>
      </c>
      <c r="AI265" s="24">
        <f>IF(Weekly[[#This Row],[Actual]]="","",IF(AND(Weekly[[#This Row],[QDA_P]]=FALSE,Weekly[[#This Row],[Actual]]=TRUE),AI264+Weekly[[#This Row],[BF H Odds]]-1,IF(AND(Weekly[[#This Row],[QDA_P]]=TRUE,Weekly[[#This Row],[Actual]]=FALSE),AI264+Weekly[[#This Row],[BF V Odds]]-1,AI264-1)))</f>
        <v>68.17</v>
      </c>
      <c r="AJ265" s="24">
        <f>IF(Weekly[[#This Row],[Actual]]="","",IF(AND(Weekly[[#This Row],[KNC_P]]=FALSE,Weekly[[#This Row],[Actual]]=TRUE),AJ264+Weekly[[#This Row],[BF H Odds]]-1,IF(AND(Weekly[[#This Row],[KNC_P]]=TRUE,Weekly[[#This Row],[Actual]]=FALSE),AJ264+Weekly[[#This Row],[BF V Odds]]-1,AJ264-1)))</f>
        <v>56.529999999999987</v>
      </c>
      <c r="AK265" s="24">
        <f>IF(Weekly[[#This Row],[Actual]]="","",IF(AND(Weekly[[#This Row],[KNC_P]]=FALSE,Weekly[[#This Row],[Actual]]=TRUE),AK264+Weekly[[#This Row],[BF H Odds]]-1,IF(AND(Weekly[[#This Row],[KNC_P]]=TRUE,Weekly[[#This Row],[Actual]]=FALSE),AK264+Weekly[[#This Row],[BF V Odds]]-1,AK264-1)))</f>
        <v>55.429999999999978</v>
      </c>
      <c r="AL265" s="30">
        <f>IF(Weekly[[#This Row],[Actual]]="","",COUNTIF(Weekly[[#This Row],[SVC_P]:[QDA_P]],TRUE))</f>
        <v>7</v>
      </c>
      <c r="AM265" s="30">
        <f>IF(Weekly[[#This Row],[Actual]]="","",COUNTIF(Weekly[[#This Row],[SVC_P]:[QDA_P]],FALSE))</f>
        <v>0</v>
      </c>
      <c r="AN265" s="36">
        <f>IF(AND(Weekly[[#This Row],[BF V Odds]]&gt;$BO$6,Weekly[[#This Row],[BF V Odds]] &lt; $BO$7),Weekly[[#This Row],[BF V Odds]],"")</f>
        <v>4.0999999999999996</v>
      </c>
      <c r="AO265" s="36" t="str">
        <f>IF(AND(Weekly[[#This Row],[BF H Odds]]&gt;$BO$6, Weekly[[#This Row],[BF H Odds]] &lt; $BO$7),Weekly[[#This Row],[BF H Odds]],"")</f>
        <v/>
      </c>
      <c r="AP265" s="37">
        <f>IF(AND(Weekly[[#This Row],[V Odds &lt;]]="",Weekly[[#This Row],[H Odds &lt;]]=""),AP264,IF(AND(Weekly[[#This Row],[H Odds &lt;]]&lt;&gt;"",Weekly[[#This Row],[SVC_P]]=TRUE,Weekly[[#This Row],[Actual]]=TRUE),AP264+Weekly[[#This Row],[H Odds &lt;]]-1,IF(AND(Weekly[[#This Row],[V Odds &lt;]]&lt;&gt;"",Weekly[[#This Row],[SVC_P]]=FALSE,Weekly[[#This Row],[Actual]]=FALSE),AP264+Weekly[[#This Row],[V Odds &lt;]]-1,IF(AND(Weekly[[#This Row],[V Odds &lt;]]&lt;&gt;"",Weekly[[#This Row],[SVC_P]]=FALSE,Weekly[[#This Row],[Actual]]=TRUE),AP264-1,IF(AND(Weekly[[#This Row],[H Odds &lt;]]&lt;&gt;"",Weekly[[#This Row],[SVC_P]]=TRUE,Weekly[[#This Row],[Actual]]=FALSE),AP264-1,AP264)))))</f>
        <v>74.530000000000015</v>
      </c>
      <c r="AQ265" s="37">
        <f>IF(AND(Weekly[[#This Row],[V Odds &lt;]]="",Weekly[[#This Row],[H Odds &lt;]]=""),AQ264,IF(AND(Weekly[[#This Row],[H Odds &lt;]]&lt;&gt;"",Weekly[[#This Row],[ADBC_P]]=TRUE,Weekly[[#This Row],[Actual]]=TRUE),AQ264+Weekly[[#This Row],[H Odds &lt;]]-1,IF(AND(Weekly[[#This Row],[V Odds &lt;]]&lt;&gt;"",Weekly[[#This Row],[ADBC_P]]=FALSE,Weekly[[#This Row],[Actual]]=FALSE),AQ264+Weekly[[#This Row],[V Odds &lt;]]-1,IF(AND(Weekly[[#This Row],[V Odds &lt;]]&lt;&gt;"",Weekly[[#This Row],[ADBC_P]]=FALSE,Weekly[[#This Row],[Actual]]=TRUE),AQ264-1,IF(AND(Weekly[[#This Row],[H Odds &lt;]]&lt;&gt;"",Weekly[[#This Row],[ADBC_P]]=TRUE,Weekly[[#This Row],[Actual]]=FALSE),AQ264-1,AQ264)))))</f>
        <v>51.879999999999995</v>
      </c>
      <c r="AR265" s="37">
        <f>IF(AND(Weekly[[#This Row],[V Odds &lt;]]="",Weekly[[#This Row],[H Odds &lt;]]=""),AR264,IF(AND(Weekly[[#This Row],[H Odds &lt;]]&lt;&gt;"",Weekly[[#This Row],[RFC_P]]=TRUE,Weekly[[#This Row],[Actual]]=TRUE),AR264+Weekly[[#This Row],[H Odds &lt;]]-1,IF(AND(Weekly[[#This Row],[V Odds &lt;]]&lt;&gt;"",Weekly[[#This Row],[RFC_P]]=FALSE,Weekly[[#This Row],[Actual]]=FALSE),AR264+Weekly[[#This Row],[V Odds &lt;]]-1,IF(AND(Weekly[[#This Row],[V Odds &lt;]]&lt;&gt;"",Weekly[[#This Row],[RFC_P]]=FALSE,Weekly[[#This Row],[Actual]]=TRUE),AR264-1,IF(AND(Weekly[[#This Row],[H Odds &lt;]]&lt;&gt;"",Weekly[[#This Row],[RFC_P]]=TRUE,Weekly[[#This Row],[Actual]]=FALSE),AR264-1,AR264)))))</f>
        <v>50.94</v>
      </c>
      <c r="AS265" s="37">
        <f>IF(AND(Weekly[[#This Row],[V Odds &lt;]]="",Weekly[[#This Row],[H Odds &lt;]]=""),AS264,IF(AND(Weekly[[#This Row],[H Odds &lt;]]&lt;&gt;"",Weekly[[#This Row],[GBC_P]]=TRUE,Weekly[[#This Row],[Actual]]=TRUE),AS264+Weekly[[#This Row],[H Odds &lt;]]-1,IF(AND(Weekly[[#This Row],[V Odds &lt;]]&lt;&gt;"",Weekly[[#This Row],[GBC_P]]=FALSE,Weekly[[#This Row],[Actual]]=FALSE),AS264+Weekly[[#This Row],[V Odds &lt;]]-1,IF(AND(Weekly[[#This Row],[V Odds &lt;]]&lt;&gt;"",Weekly[[#This Row],[GBC_P]]=FALSE,Weekly[[#This Row],[Actual]]=TRUE),AS264-1,IF(AND(Weekly[[#This Row],[H Odds &lt;]]&lt;&gt;"",Weekly[[#This Row],[GBC_P]]=TRUE,Weekly[[#This Row],[Actual]]=FALSE),AS264-1,AS264)))))</f>
        <v>52.28</v>
      </c>
      <c r="AT265" s="37">
        <f>IF(AND(Weekly[[#This Row],[V Odds &lt;]]="",Weekly[[#This Row],[H Odds &lt;]]=""),AT264,IF(AND(Weekly[[#This Row],[H Odds &lt;]]&lt;&gt;"",Weekly[[#This Row],[HGBC_P]]=TRUE,Weekly[[#This Row],[Actual]]=TRUE),AT264+Weekly[[#This Row],[H Odds &lt;]]-1,IF(AND(Weekly[[#This Row],[V Odds &lt;]]&lt;&gt;"",Weekly[[#This Row],[HGBC_P]]=FALSE,Weekly[[#This Row],[Actual]]=FALSE),AT264+Weekly[[#This Row],[V Odds &lt;]]-1,IF(AND(Weekly[[#This Row],[V Odds &lt;]]&lt;&gt;"",Weekly[[#This Row],[HGBC_P]]=FALSE,Weekly[[#This Row],[Actual]]=TRUE),AT264-1,IF(AND(Weekly[[#This Row],[H Odds &lt;]]&lt;&gt;"",Weekly[[#This Row],[HGBC_P]]=TRUE,Weekly[[#This Row],[Actual]]=FALSE),AT264-1,AT264)))))</f>
        <v>52.91</v>
      </c>
      <c r="AU265" s="37">
        <f>IF(AND(Weekly[[#This Row],[V Odds &lt;]]="",Weekly[[#This Row],[H Odds &lt;]]=""),AU264,IF(AND(Weekly[[#This Row],[H Odds &lt;]]&lt;&gt;"",Weekly[[#This Row],[XGB_P]]=TRUE,Weekly[[#This Row],[Actual]]=TRUE),AU264+Weekly[[#This Row],[H Odds &lt;]]-1,IF(AND(Weekly[[#This Row],[V Odds &lt;]]&lt;&gt;"",Weekly[[#This Row],[XGB_P]]=FALSE,Weekly[[#This Row],[Actual]]=FALSE),AU264+Weekly[[#This Row],[V Odds &lt;]]-1,IF(AND(Weekly[[#This Row],[V Odds &lt;]]&lt;&gt;"",Weekly[[#This Row],[XGB_P]]=FALSE,Weekly[[#This Row],[Actual]]=TRUE),AU264-1,IF(AND(Weekly[[#This Row],[H Odds &lt;]]&lt;&gt;"",Weekly[[#This Row],[XGB_P]]=TRUE,Weekly[[#This Row],[Actual]]=FALSE),AU264-1,AU264)))))</f>
        <v>62.010000000000005</v>
      </c>
      <c r="AV265" s="37">
        <f>IF(AND(Weekly[[#This Row],[V Odds &lt;]]="",Weekly[[#This Row],[H Odds &lt;]]=""),AV264,IF(AND(Weekly[[#This Row],[H Odds &lt;]]&lt;&gt;"",Weekly[[#This Row],[QDA_P]]=TRUE,Weekly[[#This Row],[Actual]]=TRUE),AV264+Weekly[[#This Row],[H Odds &lt;]]-1,IF(AND(Weekly[[#This Row],[V Odds &lt;]]&lt;&gt;"",Weekly[[#This Row],[QDA_P]]=FALSE,Weekly[[#This Row],[Actual]]=FALSE),AV264+Weekly[[#This Row],[V Odds &lt;]]-1,IF(AND(Weekly[[#This Row],[V Odds &lt;]]&lt;&gt;"",Weekly[[#This Row],[QDA_P]]=FALSE,Weekly[[#This Row],[Actual]]=TRUE),AV264-1,IF(AND(Weekly[[#This Row],[H Odds &lt;]]&lt;&gt;"",Weekly[[#This Row],[QDA_P]]=TRUE,Weekly[[#This Row],[Actual]]=FALSE),AV264-1,AV264)))))</f>
        <v>54.049999999999983</v>
      </c>
      <c r="AW265" s="37">
        <f>IF(AND(Weekly[[#This Row],[H Odds &lt;]]="",Weekly[[#This Row],[V Odds &lt;]]=""),AW264,IF(AND(Weekly[[#This Row],[KNC_P]]=Weekly[[#This Row],[Actual]],Weekly[[#This Row],[KNC_P]]=TRUE),AW264+Weekly[[#This Row],[BF H Odds]]-1,IF(AND(Weekly[[#This Row],[KNC_P]]=Weekly[[#This Row],[Actual]],Weekly[[#This Row],[KNC_P]]=FALSE),AW264+Weekly[[#This Row],[BF V Odds]]-1,AW264-1)))</f>
        <v>43.660000000000011</v>
      </c>
      <c r="AX265" s="37">
        <f>IF(AND(Weekly[[#This Row],[V Odds &lt;]]="",Weekly[[#This Row],[H Odds &lt;]]=""),AX264,IF(AND(Weekly[[#This Row],[V Odds &lt;]]&lt;&gt;"",Weekly[[#This Row],[FALSES]]&gt;0,Weekly[[#This Row],[Actual]]=FALSE),AX264+Weekly[[#This Row],[V Odds &lt;]]-1,IF(AND(Weekly[[#This Row],[H Odds &lt;]]&lt;&gt;"",Weekly[[#This Row],[TRUES]]&gt;0,Weekly[[#This Row],[Actual]]=TRUE),AX264+Weekly[[#This Row],[H Odds &lt;]]-1,IF(AND(Weekly[[#This Row],[V Odds &lt;]]&lt;&gt;"",Weekly[[#This Row],[FALSES]]=0),AX264,IF(AND(Weekly[[#This Row],[H Odds &lt;]]&lt;&gt;"",Weekly[[#This Row],[TRUES]]=0),AX264,AX264-1)))))</f>
        <v>84.399999999999991</v>
      </c>
      <c r="AY265" s="37">
        <f>IF(AND(Weekly[[#This Row],[V Odds &lt;]]="",Weekly[[#This Row],[H Odds &lt;]]=""),AY264,IF(AND(Weekly[[#This Row],[V Odds &lt;]]&lt;&gt;"",Weekly[[#This Row],[FALSES]]&gt;0,Weekly[[#This Row],[Actual]]=FALSE),AY264+((Weekly[[#This Row],[V Odds &lt;]]-1)*0.92),IF(AND(Weekly[[#This Row],[H Odds &lt;]]&lt;&gt;"",Weekly[[#This Row],[TRUES]]&gt;0,Weekly[[#This Row],[Actual]]=TRUE),AY264+((Weekly[[#This Row],[H Odds &lt;]]-1)*0.92),IF(AND(Weekly[[#This Row],[V Odds &lt;]]&lt;&gt;"",Weekly[[#This Row],[FALSES]]=0),AY264,IF(AND(Weekly[[#This Row],[H Odds &lt;]]&lt;&gt;"",Weekly[[#This Row],[TRUES]]=0),AY264,AY264-1)))))</f>
        <v>78.128000000000014</v>
      </c>
      <c r="AZ265" s="37">
        <f>IF(AND(Weekly[[#This Row],[V Odds &lt;]]="",Weekly[[#This Row],[H Odds &lt;]]=""),AZ264,IF(AND(Weekly[[#This Row],[V Odds &lt;]]&lt;&gt;"",Weekly[[#This Row],[Actual]]=FALSE),AZ264+Weekly[[#This Row],[V Odds &lt;]]-1,IF(AND(Weekly[[#This Row],[H Odds &lt;]]&lt;&gt;"",Weekly[[#This Row],[Actual]]=TRUE),AZ264+Weekly[[#This Row],[H Odds &lt;]]-1,AZ264-1)))</f>
        <v>77.77</v>
      </c>
      <c r="BA265" s="38">
        <f>IF(Weekly[[#This Row],[H Odds &lt;]]="",BA264,IF(AND(Weekly[[#This Row],[H Odds &lt;]]&lt;&gt;"",Weekly[[#This Row],[SVC_P]]=TRUE,Weekly[[#This Row],[Actual]]=TRUE),BA264+Weekly[[#This Row],[H Odds &lt;]]-1,IF(AND(Weekly[[#This Row],[H Odds &lt;]]&lt;&gt;"",Weekly[[#This Row],[SVC_P]]=TRUE,Weekly[[#This Row],[Actual]]=FALSE),BA264-1,BA264)))</f>
        <v>69.489999999999995</v>
      </c>
      <c r="BB265" s="38">
        <f>IF(Weekly[[#This Row],[H Odds &lt;]]="",BB264,IF(AND(Weekly[[#This Row],[H Odds &lt;]]&lt;&gt;"",Weekly[[#This Row],[ADBC_P]]=TRUE,Weekly[[#This Row],[Actual]]=TRUE),BB264+Weekly[[#This Row],[H Odds &lt;]]-1,IF(AND(Weekly[[#This Row],[H Odds &lt;]]&lt;&gt;"",Weekly[[#This Row],[ADBC_P]]=TRUE,Weekly[[#This Row],[Actual]]=FALSE),BB264-1,BB264)))</f>
        <v>46.559999999999995</v>
      </c>
      <c r="BC265" s="38">
        <f>IF(Weekly[[#This Row],[H Odds &lt;]]="",BC264,IF(AND(Weekly[[#This Row],[H Odds &lt;]]&lt;&gt;"",Weekly[[#This Row],[RFC_P]]=TRUE,Weekly[[#This Row],[Actual]]=TRUE),BC264+Weekly[[#This Row],[H Odds &lt;]]-1,IF(AND(Weekly[[#This Row],[H Odds &lt;]]&lt;&gt;"",Weekly[[#This Row],[RFC_P]]=TRUE,Weekly[[#This Row],[Actual]]=FALSE),BC264-1,BC264)))</f>
        <v>45.309999999999995</v>
      </c>
      <c r="BD265" s="38">
        <f>IF(Weekly[[#This Row],[H Odds &lt;]]="",BD264,IF(AND(Weekly[[#This Row],[H Odds &lt;]]&lt;&gt;"",Weekly[[#This Row],[GBC_P]]=TRUE,Weekly[[#This Row],[Actual]]=TRUE),BD264+Weekly[[#This Row],[H Odds &lt;]]-1,IF(AND(Weekly[[#This Row],[H Odds &lt;]]&lt;&gt;"",Weekly[[#This Row],[GBC_P]]=TRUE,Weekly[[#This Row],[Actual]]=FALSE),BD264-1,BD264)))</f>
        <v>50.96</v>
      </c>
      <c r="BE265" s="38">
        <f>IF(Weekly[[#This Row],[H Odds &lt;]]="",BE264,IF(AND(Weekly[[#This Row],[H Odds &lt;]]&lt;&gt;"",Weekly[[#This Row],[HGBC_P]]=TRUE,Weekly[[#This Row],[Actual]]=TRUE),BE264+Weekly[[#This Row],[H Odds &lt;]]-1,IF(AND(Weekly[[#This Row],[H Odds &lt;]]&lt;&gt;"",Weekly[[#This Row],[HGBC_P]]=TRUE,Weekly[[#This Row],[Actual]]=FALSE),BE264-1,BE264)))</f>
        <v>54.309999999999995</v>
      </c>
      <c r="BF265" s="38">
        <f>IF(Weekly[[#This Row],[H Odds &lt;]]="",BF264,IF(AND(Weekly[[#This Row],[H Odds &lt;]]&lt;&gt;"",Weekly[[#This Row],[XGB_P]]=TRUE,Weekly[[#This Row],[Actual]]=TRUE),BF264+Weekly[[#This Row],[H Odds &lt;]]-1,IF(AND(Weekly[[#This Row],[H Odds &lt;]]&lt;&gt;"",Weekly[[#This Row],[XGB_P]]=TRUE,Weekly[[#This Row],[Actual]]=FALSE),BF264-1,BF264)))</f>
        <v>57.480000000000004</v>
      </c>
      <c r="BG265" s="38">
        <f>IF(Weekly[[#This Row],[H Odds &lt;]]="",BG264,IF(AND(Weekly[[#This Row],[H Odds &lt;]]&lt;&gt;"",Weekly[[#This Row],[QDA_P]]=TRUE,Weekly[[#This Row],[Actual]]=TRUE),BG264+Weekly[[#This Row],[H Odds &lt;]]-1,IF(AND(Weekly[[#This Row],[H Odds &lt;]]&lt;&gt;"",Weekly[[#This Row],[QDA_P]]=TRUE,Weekly[[#This Row],[Actual]]=FALSE),BG264-1,BG264)))</f>
        <v>45.279999999999994</v>
      </c>
      <c r="BH265" s="38">
        <f>IF(Weekly[[#This Row],[H Odds &lt;]]="",BH264,IF(AND(Weekly[[#This Row],[H Odds &lt;]]&lt;&gt;"",Weekly[[#This Row],[KNC_P]]=TRUE,Weekly[[#This Row],[Actual]]=TRUE),BH264+Weekly[[#This Row],[H Odds &lt;]]-1,IF(AND(Weekly[[#This Row],[H Odds &lt;]]&lt;&gt;"",Weekly[[#This Row],[KNC_P]]=TRUE,Weekly[[#This Row],[Actual]]=FALSE),BH264-1,BH264)))</f>
        <v>43.599999999999994</v>
      </c>
      <c r="BI265" s="38">
        <f>IF(Weekly[[#This Row],[H Odds &lt;]]="",BI264,IF(AND(Weekly[[#This Row],[H Odds &lt;]]&lt;&gt;"",Weekly[[#This Row],[TRUES]]&gt;0,Weekly[[#This Row],[Actual]]=TRUE),BI264+Weekly[[#This Row],[H Odds &lt;]]-1,IF(AND(Weekly[[#This Row],[H Odds &lt;]]&lt;&gt;"",Weekly[[#This Row],[TRUES]]=0),BI264,BI264-1)))</f>
        <v>69.489999999999995</v>
      </c>
      <c r="BJ265" s="38">
        <f>IF(Weekly[[#This Row],[H Odds &lt;]]="",BJ264,IF(AND(Weekly[[#This Row],[H Odds &lt;]]&lt;&gt;"",Weekly[[#This Row],[Actual]]=TRUE),BJ264+Weekly[[#This Row],[H Odds &lt;]]-1,IF(AND(Weekly[[#This Row],[H Odds &lt;]]&lt;&gt;"",Weekly[[#This Row],[Actual]]=FALSE),BJ264-1,BJ264)))</f>
        <v>71.39</v>
      </c>
      <c r="BK265" s="58">
        <f>IF(AND(Weekly[[#This Row],[TRUES]]&gt;4,Weekly[[#This Row],[Actual]]=TRUE),BK264+Weekly[[#This Row],[BF H Odds]]-1,IF(AND(Weekly[[#This Row],[FALSES]]&gt;4,Weekly[[#This Row],[Actual]]=FALSE),BK264+Weekly[[#This Row],[BF V Odds]]-1,IF(AND(Weekly[[#This Row],[TRUES]]&gt;4,Weekly[[#This Row],[Actual]]=FALSE),BK264-1,IF(AND(Weekly[[#This Row],[FALSES]]&gt;4,Weekly[[#This Row],[Actual]]=TRUE),BK264-1,BK264))))</f>
        <v>25.800000000000018</v>
      </c>
      <c r="BL265" s="58">
        <f>IF(AND(Weekly[[#This Row],[TRUES]]&gt;5,Weekly[[#This Row],[Actual]]=TRUE),BL264+Weekly[[#This Row],[BF H Odds]]-1,IF(AND(Weekly[[#This Row],[FALSES]]&gt;5,Weekly[[#This Row],[Actual]]=FALSE),BL264+Weekly[[#This Row],[BF V Odds]]-1,IF(AND(Weekly[[#This Row],[TRUES]]&gt;5,Weekly[[#This Row],[Actual]]=FALSE),BL264-1,IF(AND(Weekly[[#This Row],[FALSES]]&gt;5,Weekly[[#This Row],[Actual]]=TRUE),BL264-1,BL264))))</f>
        <v>34.520000000000024</v>
      </c>
      <c r="BM265" s="58">
        <f>IF(AND(Weekly[[#This Row],[TRUES]]&gt;6,Weekly[[#This Row],[Actual]]=TRUE),BM264+Weekly[[#This Row],[BF H Odds]]-1,IF(AND(Weekly[[#This Row],[FALSES]]&gt;6,Weekly[[#This Row],[Actual]]=FALSE),BM264+Weekly[[#This Row],[BF V Odds]]-1,IF(AND(Weekly[[#This Row],[TRUES]]&gt;6,Weekly[[#This Row],[Actual]]=FALSE),BM264-1,IF(AND(Weekly[[#This Row],[FALSES]]&gt;6,Weekly[[#This Row],[Actual]]=TRUE),BM264-1,BM264))))</f>
        <v>46.470000000000013</v>
      </c>
    </row>
    <row r="266" spans="1:65" x14ac:dyDescent="0.25">
      <c r="A266" s="34"/>
      <c r="B266" s="10">
        <v>44276</v>
      </c>
      <c r="C266" s="33" t="s">
        <v>30</v>
      </c>
      <c r="D266" s="15" t="s">
        <v>12</v>
      </c>
      <c r="E266" t="b">
        <v>1</v>
      </c>
      <c r="F266" t="b">
        <v>0</v>
      </c>
      <c r="G266" t="b">
        <v>0</v>
      </c>
      <c r="H266" t="b">
        <v>0</v>
      </c>
      <c r="I266" t="b">
        <v>1</v>
      </c>
      <c r="J266" t="b">
        <v>1</v>
      </c>
      <c r="K266" t="b">
        <v>0</v>
      </c>
      <c r="L266" t="b">
        <v>1</v>
      </c>
      <c r="M266" t="s">
        <v>100</v>
      </c>
      <c r="N266">
        <v>5.57</v>
      </c>
      <c r="O266">
        <f>IF(Weekly[[#This Row],[H/V]]="H",Weekly[[#This Row],[BF H Odds]],IF(Weekly[[#This Row],[H/V]]="V",Weekly[[#This Row],[BF V Odds]],""))</f>
        <v>3.55</v>
      </c>
      <c r="P266" t="b">
        <v>1</v>
      </c>
      <c r="Q266" t="s">
        <v>66</v>
      </c>
      <c r="R266" s="35">
        <f>IFERROR(IF(Weekly[[#This Row],[Won Bet?]]="yes",R265+(Weekly[[#This Row],[BF Odds]]*Weekly[[#This Row],[BF Stake]])-Weekly[[#This Row],[BF Stake]],R265-Weekly[[#This Row],[BF Stake]]),R265)</f>
        <v>247.37569999999999</v>
      </c>
      <c r="S266" s="9">
        <f>IFERROR(IF(Weekly[[#This Row],[Won Bet?]]="yes",S265+(((Weekly[[#This Row],[BF Odds]]*Weekly[[#This Row],[BF Stake]])-Weekly[[#This Row],[BF Stake]])*0.95),S265-Weekly[[#This Row],[BF Stake]]),S265)</f>
        <v>236.15891500000004</v>
      </c>
      <c r="T266" s="13">
        <v>1.33</v>
      </c>
      <c r="U266" s="13">
        <v>3.55</v>
      </c>
      <c r="V266" s="24">
        <f>IF(Weekly[[#This Row],[Actual]]="","",IF(AND(Weekly[[#This Row],[SVC_P]]=Weekly[[#This Row],[Actual]],Weekly[[#This Row],[SVC_P]]=TRUE),V265+Weekly[[#This Row],[BF H Odds]]-1,IF(AND(Weekly[[#This Row],[SVC_P]]=Weekly[[#This Row],[Actual]],Weekly[[#This Row],[SVC_P]]=FALSE),V265+Weekly[[#This Row],[BF V Odds]]-1,V265-1)))</f>
        <v>72.050000000000026</v>
      </c>
      <c r="W266" s="24">
        <f>IF(Weekly[[#This Row],[Actual]]="","",IF(AND(Weekly[[#This Row],[SVC_P]]=FALSE,Weekly[[#This Row],[Actual]]=TRUE),W265+Weekly[[#This Row],[BF H Odds]]-1,IF(AND(Weekly[[#This Row],[SVC_P]]=TRUE,Weekly[[#This Row],[Actual]]=FALSE,),W265+Weekly[[#This Row],[BF V Odds]]-1,W265-1)))</f>
        <v>-207.54</v>
      </c>
      <c r="X266" s="24">
        <f>IF(Weekly[[#This Row],[Actual]]="","",IF(AND(Weekly[[#This Row],[ADBC_P]]=Weekly[[#This Row],[Actual]],Weekly[[#This Row],[ADBC_P]]=TRUE),X265+Weekly[[#This Row],[BF H Odds]]-1,IF(AND(Weekly[[#This Row],[ADBC_P]]=Weekly[[#This Row],[Actual]],Weekly[[#This Row],[ADBC_P]]=FALSE),X265+Weekly[[#This Row],[BF V Odds]]-1,X265-1)))</f>
        <v>33.550000000000018</v>
      </c>
      <c r="Y266" s="24">
        <f>IF(Weekly[[#This Row],[Actual]]="","",IF(AND(Weekly[[#This Row],[ADBC_P]]=FALSE,Weekly[[#This Row],[Actual]]=TRUE),Y265+Weekly[[#This Row],[BF H Odds]]-1,IF(AND(Weekly[[#This Row],[ADBC_P]]=TRUE,Weekly[[#This Row],[Actual]]=FALSE),Y265+Weekly[[#This Row],[BF V Odds]]-1,Y265-1)))</f>
        <v>52.069999999999993</v>
      </c>
      <c r="Z266" s="24">
        <f>IF(Weekly[[#This Row],[Actual]]="","",IF(AND(Weekly[[#This Row],[RFC_P]]=Weekly[[#This Row],[Actual]],Weekly[[#This Row],[RFC_P]]=TRUE),Z265+Weekly[[#This Row],[BF H Odds]]-1,IF(AND(Weekly[[#This Row],[RFC_P]]=Weekly[[#This Row],[Actual]],Weekly[[#This Row],[RFC_P]]=FALSE),Z265+Weekly[[#This Row],[BF V Odds]]-1,Z265-1)))</f>
        <v>20.830000000000027</v>
      </c>
      <c r="AA266" s="24">
        <f>IF(Weekly[[#This Row],[Actual]]="","",IF(AND(Weekly[[#This Row],[RFC_P]]=FALSE,Weekly[[#This Row],[Actual]]=TRUE),AA265+Weekly[[#This Row],[BF H Odds]]-1,IF(AND(Weekly[[#This Row],[RFC_P]]=TRUE,Weekly[[#This Row],[Actual]]=FALSE),AA265+Weekly[[#This Row],[BF V Odds]]-1,AA265-1)))</f>
        <v>64.789999999999978</v>
      </c>
      <c r="AB266" s="24">
        <f>IF(Weekly[[#This Row],[Actual]]="","",IF(AND(Weekly[[#This Row],[GBC_P]]=Weekly[[#This Row],[Actual]],Weekly[[#This Row],[GBC_P]]=TRUE),AB265+Weekly[[#This Row],[BF H Odds]]-1,IF(AND(Weekly[[#This Row],[GBC_P]]=Weekly[[#This Row],[Actual]],Weekly[[#This Row],[GBC_P]]=FALSE),AB265+Weekly[[#This Row],[BF V Odds]]-1,AB265-1)))</f>
        <v>28.460000000000012</v>
      </c>
      <c r="AC266" s="24">
        <f>IF(Weekly[[#This Row],[Actual]]="","",IF(AND(Weekly[[#This Row],[GBC_P]]=FALSE,Weekly[[#This Row],[Actual]]=TRUE),AC265+Weekly[[#This Row],[BF H Odds]]-1,IF(AND(Weekly[[#This Row],[GBC_P]]=TRUE,Weekly[[#This Row],[Actual]]=FALSE),AC265+Weekly[[#This Row],[BF V Odds]]-1,AC265-1)))</f>
        <v>57.159999999999982</v>
      </c>
      <c r="AD266" s="24">
        <f>IF(Weekly[[#This Row],[Actual]]="","",IF(AND(Weekly[[#This Row],[HGBC_P]]=Weekly[[#This Row],[Actual]],Weekly[[#This Row],[HGBC_P]]=TRUE),AD265+Weekly[[#This Row],[BF H Odds]]-1,IF(AND(Weekly[[#This Row],[HGBC_P]]=Weekly[[#This Row],[Actual]],Weekly[[#This Row],[HGBC_P]]=FALSE),AD265+Weekly[[#This Row],[BF V Odds]]-1,AD265-1)))</f>
        <v>29.42000000000003</v>
      </c>
      <c r="AE266" s="24">
        <f>IF(Weekly[[#This Row],[Actual]]="","",IF(AND(Weekly[[#This Row],[HGBC_P]]=FALSE,Weekly[[#This Row],[Actual]]=TRUE),AE265+Weekly[[#This Row],[BF H Odds]]-1,IF(AND(Weekly[[#This Row],[HGBC_P]]=TRUE,Weekly[[#This Row],[Actual]]=FALSE),AE265+Weekly[[#This Row],[BF V Odds]]-1,AE265-1)))</f>
        <v>56.199999999999989</v>
      </c>
      <c r="AF266" s="24">
        <f>IF(Weekly[[#This Row],[Actual]]="","",IF(AND(Weekly[[#This Row],[XGB_P]]=Weekly[[#This Row],[Actual]],Weekly[[#This Row],[XGB_P]]=TRUE),AF265+Weekly[[#This Row],[BF H Odds]]-1,IF(AND(Weekly[[#This Row],[XGB_P]]=Weekly[[#This Row],[Actual]],Weekly[[#This Row],[XGB_P]]=FALSE),AF265+Weekly[[#This Row],[BF V Odds]]-1,AF265-1)))</f>
        <v>49.800000000000026</v>
      </c>
      <c r="AG266" s="24">
        <f>IF(Weekly[[#This Row],[Actual]]="","",IF(AND(Weekly[[#This Row],[XGB_P]]=FALSE,Weekly[[#This Row],[Actual]]=TRUE),AG265+Weekly[[#This Row],[BF H Odds]]-1,IF(AND(Weekly[[#This Row],[XGB_P]]=TRUE,Weekly[[#This Row],[Actual]]=FALSE),AG265+Weekly[[#This Row],[BF V Odds]]-1,AG265-1)))</f>
        <v>35.819999999999993</v>
      </c>
      <c r="AH266" s="24">
        <f>IF(Weekly[[#This Row],[Actual]]="","",IF(AND(Weekly[[#This Row],[QDA_P]]=Weekly[[#This Row],[Actual]],Weekly[[#This Row],[QDA_P]]=TRUE),AH265+Weekly[[#This Row],[BF H Odds]]-1,IF(AND(Weekly[[#This Row],[QDA_P]]=Weekly[[#This Row],[Actual]],Weekly[[#This Row],[QDA_P]]=FALSE),AH265+Weekly[[#This Row],[BF V Odds]]-1,AH265-1)))</f>
        <v>14.900000000000002</v>
      </c>
      <c r="AI266" s="24">
        <f>IF(Weekly[[#This Row],[Actual]]="","",IF(AND(Weekly[[#This Row],[QDA_P]]=FALSE,Weekly[[#This Row],[Actual]]=TRUE),AI265+Weekly[[#This Row],[BF H Odds]]-1,IF(AND(Weekly[[#This Row],[QDA_P]]=TRUE,Weekly[[#This Row],[Actual]]=FALSE),AI265+Weekly[[#This Row],[BF V Odds]]-1,AI265-1)))</f>
        <v>70.72</v>
      </c>
      <c r="AJ266" s="24">
        <f>IF(Weekly[[#This Row],[Actual]]="","",IF(AND(Weekly[[#This Row],[KNC_P]]=FALSE,Weekly[[#This Row],[Actual]]=TRUE),AJ265+Weekly[[#This Row],[BF H Odds]]-1,IF(AND(Weekly[[#This Row],[KNC_P]]=TRUE,Weekly[[#This Row],[Actual]]=FALSE),AJ265+Weekly[[#This Row],[BF V Odds]]-1,AJ265-1)))</f>
        <v>55.529999999999987</v>
      </c>
      <c r="AK266" s="24">
        <f>IF(Weekly[[#This Row],[Actual]]="","",IF(AND(Weekly[[#This Row],[KNC_P]]=FALSE,Weekly[[#This Row],[Actual]]=TRUE),AK265+Weekly[[#This Row],[BF H Odds]]-1,IF(AND(Weekly[[#This Row],[KNC_P]]=TRUE,Weekly[[#This Row],[Actual]]=FALSE),AK265+Weekly[[#This Row],[BF V Odds]]-1,AK265-1)))</f>
        <v>54.429999999999978</v>
      </c>
      <c r="AL266" s="30">
        <f>IF(Weekly[[#This Row],[Actual]]="","",COUNTIF(Weekly[[#This Row],[SVC_P]:[QDA_P]],TRUE))</f>
        <v>3</v>
      </c>
      <c r="AM266" s="30">
        <f>IF(Weekly[[#This Row],[Actual]]="","",COUNTIF(Weekly[[#This Row],[SVC_P]:[QDA_P]],FALSE))</f>
        <v>4</v>
      </c>
      <c r="AN266" s="36" t="str">
        <f>IF(AND(Weekly[[#This Row],[BF V Odds]]&gt;$BO$6,Weekly[[#This Row],[BF V Odds]] &lt; $BO$7),Weekly[[#This Row],[BF V Odds]],"")</f>
        <v/>
      </c>
      <c r="AO266" s="36">
        <f>IF(AND(Weekly[[#This Row],[BF H Odds]]&gt;$BO$6, Weekly[[#This Row],[BF H Odds]] &lt; $BO$7),Weekly[[#This Row],[BF H Odds]],"")</f>
        <v>3.55</v>
      </c>
      <c r="AP266" s="37">
        <f>IF(AND(Weekly[[#This Row],[V Odds &lt;]]="",Weekly[[#This Row],[H Odds &lt;]]=""),AP265,IF(AND(Weekly[[#This Row],[H Odds &lt;]]&lt;&gt;"",Weekly[[#This Row],[SVC_P]]=TRUE,Weekly[[#This Row],[Actual]]=TRUE),AP265+Weekly[[#This Row],[H Odds &lt;]]-1,IF(AND(Weekly[[#This Row],[V Odds &lt;]]&lt;&gt;"",Weekly[[#This Row],[SVC_P]]=FALSE,Weekly[[#This Row],[Actual]]=FALSE),AP265+Weekly[[#This Row],[V Odds &lt;]]-1,IF(AND(Weekly[[#This Row],[V Odds &lt;]]&lt;&gt;"",Weekly[[#This Row],[SVC_P]]=FALSE,Weekly[[#This Row],[Actual]]=TRUE),AP265-1,IF(AND(Weekly[[#This Row],[H Odds &lt;]]&lt;&gt;"",Weekly[[#This Row],[SVC_P]]=TRUE,Weekly[[#This Row],[Actual]]=FALSE),AP265-1,AP265)))))</f>
        <v>77.080000000000013</v>
      </c>
      <c r="AQ266" s="37">
        <f>IF(AND(Weekly[[#This Row],[V Odds &lt;]]="",Weekly[[#This Row],[H Odds &lt;]]=""),AQ265,IF(AND(Weekly[[#This Row],[H Odds &lt;]]&lt;&gt;"",Weekly[[#This Row],[ADBC_P]]=TRUE,Weekly[[#This Row],[Actual]]=TRUE),AQ265+Weekly[[#This Row],[H Odds &lt;]]-1,IF(AND(Weekly[[#This Row],[V Odds &lt;]]&lt;&gt;"",Weekly[[#This Row],[ADBC_P]]=FALSE,Weekly[[#This Row],[Actual]]=FALSE),AQ265+Weekly[[#This Row],[V Odds &lt;]]-1,IF(AND(Weekly[[#This Row],[V Odds &lt;]]&lt;&gt;"",Weekly[[#This Row],[ADBC_P]]=FALSE,Weekly[[#This Row],[Actual]]=TRUE),AQ265-1,IF(AND(Weekly[[#This Row],[H Odds &lt;]]&lt;&gt;"",Weekly[[#This Row],[ADBC_P]]=TRUE,Weekly[[#This Row],[Actual]]=FALSE),AQ265-1,AQ265)))))</f>
        <v>51.879999999999995</v>
      </c>
      <c r="AR266" s="37">
        <f>IF(AND(Weekly[[#This Row],[V Odds &lt;]]="",Weekly[[#This Row],[H Odds &lt;]]=""),AR265,IF(AND(Weekly[[#This Row],[H Odds &lt;]]&lt;&gt;"",Weekly[[#This Row],[RFC_P]]=TRUE,Weekly[[#This Row],[Actual]]=TRUE),AR265+Weekly[[#This Row],[H Odds &lt;]]-1,IF(AND(Weekly[[#This Row],[V Odds &lt;]]&lt;&gt;"",Weekly[[#This Row],[RFC_P]]=FALSE,Weekly[[#This Row],[Actual]]=FALSE),AR265+Weekly[[#This Row],[V Odds &lt;]]-1,IF(AND(Weekly[[#This Row],[V Odds &lt;]]&lt;&gt;"",Weekly[[#This Row],[RFC_P]]=FALSE,Weekly[[#This Row],[Actual]]=TRUE),AR265-1,IF(AND(Weekly[[#This Row],[H Odds &lt;]]&lt;&gt;"",Weekly[[#This Row],[RFC_P]]=TRUE,Weekly[[#This Row],[Actual]]=FALSE),AR265-1,AR265)))))</f>
        <v>50.94</v>
      </c>
      <c r="AS266" s="37">
        <f>IF(AND(Weekly[[#This Row],[V Odds &lt;]]="",Weekly[[#This Row],[H Odds &lt;]]=""),AS265,IF(AND(Weekly[[#This Row],[H Odds &lt;]]&lt;&gt;"",Weekly[[#This Row],[GBC_P]]=TRUE,Weekly[[#This Row],[Actual]]=TRUE),AS265+Weekly[[#This Row],[H Odds &lt;]]-1,IF(AND(Weekly[[#This Row],[V Odds &lt;]]&lt;&gt;"",Weekly[[#This Row],[GBC_P]]=FALSE,Weekly[[#This Row],[Actual]]=FALSE),AS265+Weekly[[#This Row],[V Odds &lt;]]-1,IF(AND(Weekly[[#This Row],[V Odds &lt;]]&lt;&gt;"",Weekly[[#This Row],[GBC_P]]=FALSE,Weekly[[#This Row],[Actual]]=TRUE),AS265-1,IF(AND(Weekly[[#This Row],[H Odds &lt;]]&lt;&gt;"",Weekly[[#This Row],[GBC_P]]=TRUE,Weekly[[#This Row],[Actual]]=FALSE),AS265-1,AS265)))))</f>
        <v>52.28</v>
      </c>
      <c r="AT266" s="37">
        <f>IF(AND(Weekly[[#This Row],[V Odds &lt;]]="",Weekly[[#This Row],[H Odds &lt;]]=""),AT265,IF(AND(Weekly[[#This Row],[H Odds &lt;]]&lt;&gt;"",Weekly[[#This Row],[HGBC_P]]=TRUE,Weekly[[#This Row],[Actual]]=TRUE),AT265+Weekly[[#This Row],[H Odds &lt;]]-1,IF(AND(Weekly[[#This Row],[V Odds &lt;]]&lt;&gt;"",Weekly[[#This Row],[HGBC_P]]=FALSE,Weekly[[#This Row],[Actual]]=FALSE),AT265+Weekly[[#This Row],[V Odds &lt;]]-1,IF(AND(Weekly[[#This Row],[V Odds &lt;]]&lt;&gt;"",Weekly[[#This Row],[HGBC_P]]=FALSE,Weekly[[#This Row],[Actual]]=TRUE),AT265-1,IF(AND(Weekly[[#This Row],[H Odds &lt;]]&lt;&gt;"",Weekly[[#This Row],[HGBC_P]]=TRUE,Weekly[[#This Row],[Actual]]=FALSE),AT265-1,AT265)))))</f>
        <v>55.459999999999994</v>
      </c>
      <c r="AU266" s="37">
        <f>IF(AND(Weekly[[#This Row],[V Odds &lt;]]="",Weekly[[#This Row],[H Odds &lt;]]=""),AU265,IF(AND(Weekly[[#This Row],[H Odds &lt;]]&lt;&gt;"",Weekly[[#This Row],[XGB_P]]=TRUE,Weekly[[#This Row],[Actual]]=TRUE),AU265+Weekly[[#This Row],[H Odds &lt;]]-1,IF(AND(Weekly[[#This Row],[V Odds &lt;]]&lt;&gt;"",Weekly[[#This Row],[XGB_P]]=FALSE,Weekly[[#This Row],[Actual]]=FALSE),AU265+Weekly[[#This Row],[V Odds &lt;]]-1,IF(AND(Weekly[[#This Row],[V Odds &lt;]]&lt;&gt;"",Weekly[[#This Row],[XGB_P]]=FALSE,Weekly[[#This Row],[Actual]]=TRUE),AU265-1,IF(AND(Weekly[[#This Row],[H Odds &lt;]]&lt;&gt;"",Weekly[[#This Row],[XGB_P]]=TRUE,Weekly[[#This Row],[Actual]]=FALSE),AU265-1,AU265)))))</f>
        <v>64.56</v>
      </c>
      <c r="AV266" s="37">
        <f>IF(AND(Weekly[[#This Row],[V Odds &lt;]]="",Weekly[[#This Row],[H Odds &lt;]]=""),AV265,IF(AND(Weekly[[#This Row],[H Odds &lt;]]&lt;&gt;"",Weekly[[#This Row],[QDA_P]]=TRUE,Weekly[[#This Row],[Actual]]=TRUE),AV265+Weekly[[#This Row],[H Odds &lt;]]-1,IF(AND(Weekly[[#This Row],[V Odds &lt;]]&lt;&gt;"",Weekly[[#This Row],[QDA_P]]=FALSE,Weekly[[#This Row],[Actual]]=FALSE),AV265+Weekly[[#This Row],[V Odds &lt;]]-1,IF(AND(Weekly[[#This Row],[V Odds &lt;]]&lt;&gt;"",Weekly[[#This Row],[QDA_P]]=FALSE,Weekly[[#This Row],[Actual]]=TRUE),AV265-1,IF(AND(Weekly[[#This Row],[H Odds &lt;]]&lt;&gt;"",Weekly[[#This Row],[QDA_P]]=TRUE,Weekly[[#This Row],[Actual]]=FALSE),AV265-1,AV265)))))</f>
        <v>54.049999999999983</v>
      </c>
      <c r="AW266" s="37">
        <f>IF(AND(Weekly[[#This Row],[H Odds &lt;]]="",Weekly[[#This Row],[V Odds &lt;]]=""),AW265,IF(AND(Weekly[[#This Row],[KNC_P]]=Weekly[[#This Row],[Actual]],Weekly[[#This Row],[KNC_P]]=TRUE),AW265+Weekly[[#This Row],[BF H Odds]]-1,IF(AND(Weekly[[#This Row],[KNC_P]]=Weekly[[#This Row],[Actual]],Weekly[[#This Row],[KNC_P]]=FALSE),AW265+Weekly[[#This Row],[BF V Odds]]-1,AW265-1)))</f>
        <v>46.210000000000008</v>
      </c>
      <c r="AX266" s="37">
        <f>IF(AND(Weekly[[#This Row],[V Odds &lt;]]="",Weekly[[#This Row],[H Odds &lt;]]=""),AX265,IF(AND(Weekly[[#This Row],[V Odds &lt;]]&lt;&gt;"",Weekly[[#This Row],[FALSES]]&gt;0,Weekly[[#This Row],[Actual]]=FALSE),AX265+Weekly[[#This Row],[V Odds &lt;]]-1,IF(AND(Weekly[[#This Row],[H Odds &lt;]]&lt;&gt;"",Weekly[[#This Row],[TRUES]]&gt;0,Weekly[[#This Row],[Actual]]=TRUE),AX265+Weekly[[#This Row],[H Odds &lt;]]-1,IF(AND(Weekly[[#This Row],[V Odds &lt;]]&lt;&gt;"",Weekly[[#This Row],[FALSES]]=0),AX265,IF(AND(Weekly[[#This Row],[H Odds &lt;]]&lt;&gt;"",Weekly[[#This Row],[TRUES]]=0),AX265,AX265-1)))))</f>
        <v>86.949999999999989</v>
      </c>
      <c r="AY266" s="37">
        <f>IF(AND(Weekly[[#This Row],[V Odds &lt;]]="",Weekly[[#This Row],[H Odds &lt;]]=""),AY265,IF(AND(Weekly[[#This Row],[V Odds &lt;]]&lt;&gt;"",Weekly[[#This Row],[FALSES]]&gt;0,Weekly[[#This Row],[Actual]]=FALSE),AY265+((Weekly[[#This Row],[V Odds &lt;]]-1)*0.92),IF(AND(Weekly[[#This Row],[H Odds &lt;]]&lt;&gt;"",Weekly[[#This Row],[TRUES]]&gt;0,Weekly[[#This Row],[Actual]]=TRUE),AY265+((Weekly[[#This Row],[H Odds &lt;]]-1)*0.92),IF(AND(Weekly[[#This Row],[V Odds &lt;]]&lt;&gt;"",Weekly[[#This Row],[FALSES]]=0),AY265,IF(AND(Weekly[[#This Row],[H Odds &lt;]]&lt;&gt;"",Weekly[[#This Row],[TRUES]]=0),AY265,AY265-1)))))</f>
        <v>80.474000000000018</v>
      </c>
      <c r="AZ266" s="37">
        <f>IF(AND(Weekly[[#This Row],[V Odds &lt;]]="",Weekly[[#This Row],[H Odds &lt;]]=""),AZ265,IF(AND(Weekly[[#This Row],[V Odds &lt;]]&lt;&gt;"",Weekly[[#This Row],[Actual]]=FALSE),AZ265+Weekly[[#This Row],[V Odds &lt;]]-1,IF(AND(Weekly[[#This Row],[H Odds &lt;]]&lt;&gt;"",Weekly[[#This Row],[Actual]]=TRUE),AZ265+Weekly[[#This Row],[H Odds &lt;]]-1,AZ265-1)))</f>
        <v>80.319999999999993</v>
      </c>
      <c r="BA266" s="38">
        <f>IF(Weekly[[#This Row],[H Odds &lt;]]="",BA265,IF(AND(Weekly[[#This Row],[H Odds &lt;]]&lt;&gt;"",Weekly[[#This Row],[SVC_P]]=TRUE,Weekly[[#This Row],[Actual]]=TRUE),BA265+Weekly[[#This Row],[H Odds &lt;]]-1,IF(AND(Weekly[[#This Row],[H Odds &lt;]]&lt;&gt;"",Weekly[[#This Row],[SVC_P]]=TRUE,Weekly[[#This Row],[Actual]]=FALSE),BA265-1,BA265)))</f>
        <v>72.039999999999992</v>
      </c>
      <c r="BB266" s="38">
        <f>IF(Weekly[[#This Row],[H Odds &lt;]]="",BB265,IF(AND(Weekly[[#This Row],[H Odds &lt;]]&lt;&gt;"",Weekly[[#This Row],[ADBC_P]]=TRUE,Weekly[[#This Row],[Actual]]=TRUE),BB265+Weekly[[#This Row],[H Odds &lt;]]-1,IF(AND(Weekly[[#This Row],[H Odds &lt;]]&lt;&gt;"",Weekly[[#This Row],[ADBC_P]]=TRUE,Weekly[[#This Row],[Actual]]=FALSE),BB265-1,BB265)))</f>
        <v>46.559999999999995</v>
      </c>
      <c r="BC266" s="38">
        <f>IF(Weekly[[#This Row],[H Odds &lt;]]="",BC265,IF(AND(Weekly[[#This Row],[H Odds &lt;]]&lt;&gt;"",Weekly[[#This Row],[RFC_P]]=TRUE,Weekly[[#This Row],[Actual]]=TRUE),BC265+Weekly[[#This Row],[H Odds &lt;]]-1,IF(AND(Weekly[[#This Row],[H Odds &lt;]]&lt;&gt;"",Weekly[[#This Row],[RFC_P]]=TRUE,Weekly[[#This Row],[Actual]]=FALSE),BC265-1,BC265)))</f>
        <v>45.309999999999995</v>
      </c>
      <c r="BD266" s="38">
        <f>IF(Weekly[[#This Row],[H Odds &lt;]]="",BD265,IF(AND(Weekly[[#This Row],[H Odds &lt;]]&lt;&gt;"",Weekly[[#This Row],[GBC_P]]=TRUE,Weekly[[#This Row],[Actual]]=TRUE),BD265+Weekly[[#This Row],[H Odds &lt;]]-1,IF(AND(Weekly[[#This Row],[H Odds &lt;]]&lt;&gt;"",Weekly[[#This Row],[GBC_P]]=TRUE,Weekly[[#This Row],[Actual]]=FALSE),BD265-1,BD265)))</f>
        <v>50.96</v>
      </c>
      <c r="BE266" s="38">
        <f>IF(Weekly[[#This Row],[H Odds &lt;]]="",BE265,IF(AND(Weekly[[#This Row],[H Odds &lt;]]&lt;&gt;"",Weekly[[#This Row],[HGBC_P]]=TRUE,Weekly[[#This Row],[Actual]]=TRUE),BE265+Weekly[[#This Row],[H Odds &lt;]]-1,IF(AND(Weekly[[#This Row],[H Odds &lt;]]&lt;&gt;"",Weekly[[#This Row],[HGBC_P]]=TRUE,Weekly[[#This Row],[Actual]]=FALSE),BE265-1,BE265)))</f>
        <v>56.859999999999992</v>
      </c>
      <c r="BF266" s="38">
        <f>IF(Weekly[[#This Row],[H Odds &lt;]]="",BF265,IF(AND(Weekly[[#This Row],[H Odds &lt;]]&lt;&gt;"",Weekly[[#This Row],[XGB_P]]=TRUE,Weekly[[#This Row],[Actual]]=TRUE),BF265+Weekly[[#This Row],[H Odds &lt;]]-1,IF(AND(Weekly[[#This Row],[H Odds &lt;]]&lt;&gt;"",Weekly[[#This Row],[XGB_P]]=TRUE,Weekly[[#This Row],[Actual]]=FALSE),BF265-1,BF265)))</f>
        <v>60.03</v>
      </c>
      <c r="BG266" s="38">
        <f>IF(Weekly[[#This Row],[H Odds &lt;]]="",BG265,IF(AND(Weekly[[#This Row],[H Odds &lt;]]&lt;&gt;"",Weekly[[#This Row],[QDA_P]]=TRUE,Weekly[[#This Row],[Actual]]=TRUE),BG265+Weekly[[#This Row],[H Odds &lt;]]-1,IF(AND(Weekly[[#This Row],[H Odds &lt;]]&lt;&gt;"",Weekly[[#This Row],[QDA_P]]=TRUE,Weekly[[#This Row],[Actual]]=FALSE),BG265-1,BG265)))</f>
        <v>45.279999999999994</v>
      </c>
      <c r="BH266" s="38">
        <f>IF(Weekly[[#This Row],[H Odds &lt;]]="",BH265,IF(AND(Weekly[[#This Row],[H Odds &lt;]]&lt;&gt;"",Weekly[[#This Row],[KNC_P]]=TRUE,Weekly[[#This Row],[Actual]]=TRUE),BH265+Weekly[[#This Row],[H Odds &lt;]]-1,IF(AND(Weekly[[#This Row],[H Odds &lt;]]&lt;&gt;"",Weekly[[#This Row],[KNC_P]]=TRUE,Weekly[[#This Row],[Actual]]=FALSE),BH265-1,BH265)))</f>
        <v>46.149999999999991</v>
      </c>
      <c r="BI266" s="38">
        <f>IF(Weekly[[#This Row],[H Odds &lt;]]="",BI265,IF(AND(Weekly[[#This Row],[H Odds &lt;]]&lt;&gt;"",Weekly[[#This Row],[TRUES]]&gt;0,Weekly[[#This Row],[Actual]]=TRUE),BI265+Weekly[[#This Row],[H Odds &lt;]]-1,IF(AND(Weekly[[#This Row],[H Odds &lt;]]&lt;&gt;"",Weekly[[#This Row],[TRUES]]=0),BI265,BI265-1)))</f>
        <v>72.039999999999992</v>
      </c>
      <c r="BJ266" s="38">
        <f>IF(Weekly[[#This Row],[H Odds &lt;]]="",BJ265,IF(AND(Weekly[[#This Row],[H Odds &lt;]]&lt;&gt;"",Weekly[[#This Row],[Actual]]=TRUE),BJ265+Weekly[[#This Row],[H Odds &lt;]]-1,IF(AND(Weekly[[#This Row],[H Odds &lt;]]&lt;&gt;"",Weekly[[#This Row],[Actual]]=FALSE),BJ265-1,BJ265)))</f>
        <v>73.94</v>
      </c>
      <c r="BK266" s="58">
        <f>IF(AND(Weekly[[#This Row],[TRUES]]&gt;4,Weekly[[#This Row],[Actual]]=TRUE),BK265+Weekly[[#This Row],[BF H Odds]]-1,IF(AND(Weekly[[#This Row],[FALSES]]&gt;4,Weekly[[#This Row],[Actual]]=FALSE),BK265+Weekly[[#This Row],[BF V Odds]]-1,IF(AND(Weekly[[#This Row],[TRUES]]&gt;4,Weekly[[#This Row],[Actual]]=FALSE),BK265-1,IF(AND(Weekly[[#This Row],[FALSES]]&gt;4,Weekly[[#This Row],[Actual]]=TRUE),BK265-1,BK265))))</f>
        <v>25.800000000000018</v>
      </c>
      <c r="BL266" s="58">
        <f>IF(AND(Weekly[[#This Row],[TRUES]]&gt;5,Weekly[[#This Row],[Actual]]=TRUE),BL265+Weekly[[#This Row],[BF H Odds]]-1,IF(AND(Weekly[[#This Row],[FALSES]]&gt;5,Weekly[[#This Row],[Actual]]=FALSE),BL265+Weekly[[#This Row],[BF V Odds]]-1,IF(AND(Weekly[[#This Row],[TRUES]]&gt;5,Weekly[[#This Row],[Actual]]=FALSE),BL265-1,IF(AND(Weekly[[#This Row],[FALSES]]&gt;5,Weekly[[#This Row],[Actual]]=TRUE),BL265-1,BL265))))</f>
        <v>34.520000000000024</v>
      </c>
      <c r="BM266" s="58">
        <f>IF(AND(Weekly[[#This Row],[TRUES]]&gt;6,Weekly[[#This Row],[Actual]]=TRUE),BM265+Weekly[[#This Row],[BF H Odds]]-1,IF(AND(Weekly[[#This Row],[FALSES]]&gt;6,Weekly[[#This Row],[Actual]]=FALSE),BM265+Weekly[[#This Row],[BF V Odds]]-1,IF(AND(Weekly[[#This Row],[TRUES]]&gt;6,Weekly[[#This Row],[Actual]]=FALSE),BM265-1,IF(AND(Weekly[[#This Row],[FALSES]]&gt;6,Weekly[[#This Row],[Actual]]=TRUE),BM265-1,BM265))))</f>
        <v>46.470000000000013</v>
      </c>
    </row>
    <row r="267" spans="1:65" x14ac:dyDescent="0.25">
      <c r="A267" s="34"/>
      <c r="B267" s="10">
        <v>44276</v>
      </c>
      <c r="C267" s="33" t="s">
        <v>35</v>
      </c>
      <c r="D267" s="15" t="s">
        <v>24</v>
      </c>
      <c r="E267" t="b">
        <v>1</v>
      </c>
      <c r="F267" t="b">
        <v>1</v>
      </c>
      <c r="G267" t="b">
        <v>0</v>
      </c>
      <c r="H267" t="b">
        <v>0</v>
      </c>
      <c r="I267" t="b">
        <v>0</v>
      </c>
      <c r="J267" t="b">
        <v>0</v>
      </c>
      <c r="K267" t="b">
        <v>1</v>
      </c>
      <c r="L267" t="b">
        <v>1</v>
      </c>
      <c r="O267" t="str">
        <f>IF(Weekly[[#This Row],[H/V]]="H",Weekly[[#This Row],[BF H Odds]],IF(Weekly[[#This Row],[H/V]]="V",Weekly[[#This Row],[BF V Odds]],""))</f>
        <v/>
      </c>
      <c r="P267" t="b">
        <v>0</v>
      </c>
      <c r="R267" s="35">
        <f>IFERROR(IF(Weekly[[#This Row],[Won Bet?]]="yes",R266+(Weekly[[#This Row],[BF Odds]]*Weekly[[#This Row],[BF Stake]])-Weekly[[#This Row],[BF Stake]],R266-Weekly[[#This Row],[BF Stake]]),R266)</f>
        <v>247.37569999999999</v>
      </c>
      <c r="S267" s="9">
        <f>IFERROR(IF(Weekly[[#This Row],[Won Bet?]]="yes",S266+(((Weekly[[#This Row],[BF Odds]]*Weekly[[#This Row],[BF Stake]])-Weekly[[#This Row],[BF Stake]])*0.95),S266-Weekly[[#This Row],[BF Stake]]),S266)</f>
        <v>236.15891500000004</v>
      </c>
      <c r="T267" s="13">
        <v>1.72</v>
      </c>
      <c r="U267" s="13">
        <v>2.2799999999999998</v>
      </c>
      <c r="V267" s="24">
        <f>IF(Weekly[[#This Row],[Actual]]="","",IF(AND(Weekly[[#This Row],[SVC_P]]=Weekly[[#This Row],[Actual]],Weekly[[#This Row],[SVC_P]]=TRUE),V266+Weekly[[#This Row],[BF H Odds]]-1,IF(AND(Weekly[[#This Row],[SVC_P]]=Weekly[[#This Row],[Actual]],Weekly[[#This Row],[SVC_P]]=FALSE),V266+Weekly[[#This Row],[BF V Odds]]-1,V266-1)))</f>
        <v>71.050000000000026</v>
      </c>
      <c r="W267" s="24">
        <f>IF(Weekly[[#This Row],[Actual]]="","",IF(AND(Weekly[[#This Row],[SVC_P]]=FALSE,Weekly[[#This Row],[Actual]]=TRUE),W266+Weekly[[#This Row],[BF H Odds]]-1,IF(AND(Weekly[[#This Row],[SVC_P]]=TRUE,Weekly[[#This Row],[Actual]]=FALSE,),W266+Weekly[[#This Row],[BF V Odds]]-1,W266-1)))</f>
        <v>-208.54</v>
      </c>
      <c r="X267" s="24">
        <f>IF(Weekly[[#This Row],[Actual]]="","",IF(AND(Weekly[[#This Row],[ADBC_P]]=Weekly[[#This Row],[Actual]],Weekly[[#This Row],[ADBC_P]]=TRUE),X266+Weekly[[#This Row],[BF H Odds]]-1,IF(AND(Weekly[[#This Row],[ADBC_P]]=Weekly[[#This Row],[Actual]],Weekly[[#This Row],[ADBC_P]]=FALSE),X266+Weekly[[#This Row],[BF V Odds]]-1,X266-1)))</f>
        <v>32.550000000000018</v>
      </c>
      <c r="Y267" s="24">
        <f>IF(Weekly[[#This Row],[Actual]]="","",IF(AND(Weekly[[#This Row],[ADBC_P]]=FALSE,Weekly[[#This Row],[Actual]]=TRUE),Y266+Weekly[[#This Row],[BF H Odds]]-1,IF(AND(Weekly[[#This Row],[ADBC_P]]=TRUE,Weekly[[#This Row],[Actual]]=FALSE),Y266+Weekly[[#This Row],[BF V Odds]]-1,Y266-1)))</f>
        <v>52.789999999999992</v>
      </c>
      <c r="Z267" s="24">
        <f>IF(Weekly[[#This Row],[Actual]]="","",IF(AND(Weekly[[#This Row],[RFC_P]]=Weekly[[#This Row],[Actual]],Weekly[[#This Row],[RFC_P]]=TRUE),Z266+Weekly[[#This Row],[BF H Odds]]-1,IF(AND(Weekly[[#This Row],[RFC_P]]=Weekly[[#This Row],[Actual]],Weekly[[#This Row],[RFC_P]]=FALSE),Z266+Weekly[[#This Row],[BF V Odds]]-1,Z266-1)))</f>
        <v>21.550000000000026</v>
      </c>
      <c r="AA267" s="24">
        <f>IF(Weekly[[#This Row],[Actual]]="","",IF(AND(Weekly[[#This Row],[RFC_P]]=FALSE,Weekly[[#This Row],[Actual]]=TRUE),AA266+Weekly[[#This Row],[BF H Odds]]-1,IF(AND(Weekly[[#This Row],[RFC_P]]=TRUE,Weekly[[#This Row],[Actual]]=FALSE),AA266+Weekly[[#This Row],[BF V Odds]]-1,AA266-1)))</f>
        <v>63.789999999999978</v>
      </c>
      <c r="AB267" s="24">
        <f>IF(Weekly[[#This Row],[Actual]]="","",IF(AND(Weekly[[#This Row],[GBC_P]]=Weekly[[#This Row],[Actual]],Weekly[[#This Row],[GBC_P]]=TRUE),AB266+Weekly[[#This Row],[BF H Odds]]-1,IF(AND(Weekly[[#This Row],[GBC_P]]=Weekly[[#This Row],[Actual]],Weekly[[#This Row],[GBC_P]]=FALSE),AB266+Weekly[[#This Row],[BF V Odds]]-1,AB266-1)))</f>
        <v>29.18000000000001</v>
      </c>
      <c r="AC267" s="24">
        <f>IF(Weekly[[#This Row],[Actual]]="","",IF(AND(Weekly[[#This Row],[GBC_P]]=FALSE,Weekly[[#This Row],[Actual]]=TRUE),AC266+Weekly[[#This Row],[BF H Odds]]-1,IF(AND(Weekly[[#This Row],[GBC_P]]=TRUE,Weekly[[#This Row],[Actual]]=FALSE),AC266+Weekly[[#This Row],[BF V Odds]]-1,AC266-1)))</f>
        <v>56.159999999999982</v>
      </c>
      <c r="AD267" s="24">
        <f>IF(Weekly[[#This Row],[Actual]]="","",IF(AND(Weekly[[#This Row],[HGBC_P]]=Weekly[[#This Row],[Actual]],Weekly[[#This Row],[HGBC_P]]=TRUE),AD266+Weekly[[#This Row],[BF H Odds]]-1,IF(AND(Weekly[[#This Row],[HGBC_P]]=Weekly[[#This Row],[Actual]],Weekly[[#This Row],[HGBC_P]]=FALSE),AD266+Weekly[[#This Row],[BF V Odds]]-1,AD266-1)))</f>
        <v>30.140000000000029</v>
      </c>
      <c r="AE267" s="24">
        <f>IF(Weekly[[#This Row],[Actual]]="","",IF(AND(Weekly[[#This Row],[HGBC_P]]=FALSE,Weekly[[#This Row],[Actual]]=TRUE),AE266+Weekly[[#This Row],[BF H Odds]]-1,IF(AND(Weekly[[#This Row],[HGBC_P]]=TRUE,Weekly[[#This Row],[Actual]]=FALSE),AE266+Weekly[[#This Row],[BF V Odds]]-1,AE266-1)))</f>
        <v>55.199999999999989</v>
      </c>
      <c r="AF267" s="24">
        <f>IF(Weekly[[#This Row],[Actual]]="","",IF(AND(Weekly[[#This Row],[XGB_P]]=Weekly[[#This Row],[Actual]],Weekly[[#This Row],[XGB_P]]=TRUE),AF266+Weekly[[#This Row],[BF H Odds]]-1,IF(AND(Weekly[[#This Row],[XGB_P]]=Weekly[[#This Row],[Actual]],Weekly[[#This Row],[XGB_P]]=FALSE),AF266+Weekly[[#This Row],[BF V Odds]]-1,AF266-1)))</f>
        <v>50.520000000000024</v>
      </c>
      <c r="AG267" s="24">
        <f>IF(Weekly[[#This Row],[Actual]]="","",IF(AND(Weekly[[#This Row],[XGB_P]]=FALSE,Weekly[[#This Row],[Actual]]=TRUE),AG266+Weekly[[#This Row],[BF H Odds]]-1,IF(AND(Weekly[[#This Row],[XGB_P]]=TRUE,Weekly[[#This Row],[Actual]]=FALSE),AG266+Weekly[[#This Row],[BF V Odds]]-1,AG266-1)))</f>
        <v>34.819999999999993</v>
      </c>
      <c r="AH267" s="24">
        <f>IF(Weekly[[#This Row],[Actual]]="","",IF(AND(Weekly[[#This Row],[QDA_P]]=Weekly[[#This Row],[Actual]],Weekly[[#This Row],[QDA_P]]=TRUE),AH266+Weekly[[#This Row],[BF H Odds]]-1,IF(AND(Weekly[[#This Row],[QDA_P]]=Weekly[[#This Row],[Actual]],Weekly[[#This Row],[QDA_P]]=FALSE),AH266+Weekly[[#This Row],[BF V Odds]]-1,AH266-1)))</f>
        <v>13.900000000000002</v>
      </c>
      <c r="AI267" s="24">
        <f>IF(Weekly[[#This Row],[Actual]]="","",IF(AND(Weekly[[#This Row],[QDA_P]]=FALSE,Weekly[[#This Row],[Actual]]=TRUE),AI266+Weekly[[#This Row],[BF H Odds]]-1,IF(AND(Weekly[[#This Row],[QDA_P]]=TRUE,Weekly[[#This Row],[Actual]]=FALSE),AI266+Weekly[[#This Row],[BF V Odds]]-1,AI266-1)))</f>
        <v>71.44</v>
      </c>
      <c r="AJ267" s="24">
        <f>IF(Weekly[[#This Row],[Actual]]="","",IF(AND(Weekly[[#This Row],[KNC_P]]=FALSE,Weekly[[#This Row],[Actual]]=TRUE),AJ266+Weekly[[#This Row],[BF H Odds]]-1,IF(AND(Weekly[[#This Row],[KNC_P]]=TRUE,Weekly[[#This Row],[Actual]]=FALSE),AJ266+Weekly[[#This Row],[BF V Odds]]-1,AJ266-1)))</f>
        <v>56.249999999999986</v>
      </c>
      <c r="AK267" s="24">
        <f>IF(Weekly[[#This Row],[Actual]]="","",IF(AND(Weekly[[#This Row],[KNC_P]]=FALSE,Weekly[[#This Row],[Actual]]=TRUE),AK266+Weekly[[#This Row],[BF H Odds]]-1,IF(AND(Weekly[[#This Row],[KNC_P]]=TRUE,Weekly[[#This Row],[Actual]]=FALSE),AK266+Weekly[[#This Row],[BF V Odds]]-1,AK266-1)))</f>
        <v>55.149999999999977</v>
      </c>
      <c r="AL267" s="30">
        <f>IF(Weekly[[#This Row],[Actual]]="","",COUNTIF(Weekly[[#This Row],[SVC_P]:[QDA_P]],TRUE))</f>
        <v>3</v>
      </c>
      <c r="AM267" s="30">
        <f>IF(Weekly[[#This Row],[Actual]]="","",COUNTIF(Weekly[[#This Row],[SVC_P]:[QDA_P]],FALSE))</f>
        <v>4</v>
      </c>
      <c r="AN267" s="36" t="str">
        <f>IF(AND(Weekly[[#This Row],[BF V Odds]]&gt;$BO$6,Weekly[[#This Row],[BF V Odds]] &lt; $BO$7),Weekly[[#This Row],[BF V Odds]],"")</f>
        <v/>
      </c>
      <c r="AO267" s="36" t="str">
        <f>IF(AND(Weekly[[#This Row],[BF H Odds]]&gt;$BO$6, Weekly[[#This Row],[BF H Odds]] &lt; $BO$7),Weekly[[#This Row],[BF H Odds]],"")</f>
        <v/>
      </c>
      <c r="AP267" s="37">
        <f>IF(AND(Weekly[[#This Row],[V Odds &lt;]]="",Weekly[[#This Row],[H Odds &lt;]]=""),AP266,IF(AND(Weekly[[#This Row],[H Odds &lt;]]&lt;&gt;"",Weekly[[#This Row],[SVC_P]]=TRUE,Weekly[[#This Row],[Actual]]=TRUE),AP266+Weekly[[#This Row],[H Odds &lt;]]-1,IF(AND(Weekly[[#This Row],[V Odds &lt;]]&lt;&gt;"",Weekly[[#This Row],[SVC_P]]=FALSE,Weekly[[#This Row],[Actual]]=FALSE),AP266+Weekly[[#This Row],[V Odds &lt;]]-1,IF(AND(Weekly[[#This Row],[V Odds &lt;]]&lt;&gt;"",Weekly[[#This Row],[SVC_P]]=FALSE,Weekly[[#This Row],[Actual]]=TRUE),AP266-1,IF(AND(Weekly[[#This Row],[H Odds &lt;]]&lt;&gt;"",Weekly[[#This Row],[SVC_P]]=TRUE,Weekly[[#This Row],[Actual]]=FALSE),AP266-1,AP266)))))</f>
        <v>77.080000000000013</v>
      </c>
      <c r="AQ267" s="37">
        <f>IF(AND(Weekly[[#This Row],[V Odds &lt;]]="",Weekly[[#This Row],[H Odds &lt;]]=""),AQ266,IF(AND(Weekly[[#This Row],[H Odds &lt;]]&lt;&gt;"",Weekly[[#This Row],[ADBC_P]]=TRUE,Weekly[[#This Row],[Actual]]=TRUE),AQ266+Weekly[[#This Row],[H Odds &lt;]]-1,IF(AND(Weekly[[#This Row],[V Odds &lt;]]&lt;&gt;"",Weekly[[#This Row],[ADBC_P]]=FALSE,Weekly[[#This Row],[Actual]]=FALSE),AQ266+Weekly[[#This Row],[V Odds &lt;]]-1,IF(AND(Weekly[[#This Row],[V Odds &lt;]]&lt;&gt;"",Weekly[[#This Row],[ADBC_P]]=FALSE,Weekly[[#This Row],[Actual]]=TRUE),AQ266-1,IF(AND(Weekly[[#This Row],[H Odds &lt;]]&lt;&gt;"",Weekly[[#This Row],[ADBC_P]]=TRUE,Weekly[[#This Row],[Actual]]=FALSE),AQ266-1,AQ266)))))</f>
        <v>51.879999999999995</v>
      </c>
      <c r="AR267" s="37">
        <f>IF(AND(Weekly[[#This Row],[V Odds &lt;]]="",Weekly[[#This Row],[H Odds &lt;]]=""),AR266,IF(AND(Weekly[[#This Row],[H Odds &lt;]]&lt;&gt;"",Weekly[[#This Row],[RFC_P]]=TRUE,Weekly[[#This Row],[Actual]]=TRUE),AR266+Weekly[[#This Row],[H Odds &lt;]]-1,IF(AND(Weekly[[#This Row],[V Odds &lt;]]&lt;&gt;"",Weekly[[#This Row],[RFC_P]]=FALSE,Weekly[[#This Row],[Actual]]=FALSE),AR266+Weekly[[#This Row],[V Odds &lt;]]-1,IF(AND(Weekly[[#This Row],[V Odds &lt;]]&lt;&gt;"",Weekly[[#This Row],[RFC_P]]=FALSE,Weekly[[#This Row],[Actual]]=TRUE),AR266-1,IF(AND(Weekly[[#This Row],[H Odds &lt;]]&lt;&gt;"",Weekly[[#This Row],[RFC_P]]=TRUE,Weekly[[#This Row],[Actual]]=FALSE),AR266-1,AR266)))))</f>
        <v>50.94</v>
      </c>
      <c r="AS267" s="37">
        <f>IF(AND(Weekly[[#This Row],[V Odds &lt;]]="",Weekly[[#This Row],[H Odds &lt;]]=""),AS266,IF(AND(Weekly[[#This Row],[H Odds &lt;]]&lt;&gt;"",Weekly[[#This Row],[GBC_P]]=TRUE,Weekly[[#This Row],[Actual]]=TRUE),AS266+Weekly[[#This Row],[H Odds &lt;]]-1,IF(AND(Weekly[[#This Row],[V Odds &lt;]]&lt;&gt;"",Weekly[[#This Row],[GBC_P]]=FALSE,Weekly[[#This Row],[Actual]]=FALSE),AS266+Weekly[[#This Row],[V Odds &lt;]]-1,IF(AND(Weekly[[#This Row],[V Odds &lt;]]&lt;&gt;"",Weekly[[#This Row],[GBC_P]]=FALSE,Weekly[[#This Row],[Actual]]=TRUE),AS266-1,IF(AND(Weekly[[#This Row],[H Odds &lt;]]&lt;&gt;"",Weekly[[#This Row],[GBC_P]]=TRUE,Weekly[[#This Row],[Actual]]=FALSE),AS266-1,AS266)))))</f>
        <v>52.28</v>
      </c>
      <c r="AT267" s="37">
        <f>IF(AND(Weekly[[#This Row],[V Odds &lt;]]="",Weekly[[#This Row],[H Odds &lt;]]=""),AT266,IF(AND(Weekly[[#This Row],[H Odds &lt;]]&lt;&gt;"",Weekly[[#This Row],[HGBC_P]]=TRUE,Weekly[[#This Row],[Actual]]=TRUE),AT266+Weekly[[#This Row],[H Odds &lt;]]-1,IF(AND(Weekly[[#This Row],[V Odds &lt;]]&lt;&gt;"",Weekly[[#This Row],[HGBC_P]]=FALSE,Weekly[[#This Row],[Actual]]=FALSE),AT266+Weekly[[#This Row],[V Odds &lt;]]-1,IF(AND(Weekly[[#This Row],[V Odds &lt;]]&lt;&gt;"",Weekly[[#This Row],[HGBC_P]]=FALSE,Weekly[[#This Row],[Actual]]=TRUE),AT266-1,IF(AND(Weekly[[#This Row],[H Odds &lt;]]&lt;&gt;"",Weekly[[#This Row],[HGBC_P]]=TRUE,Weekly[[#This Row],[Actual]]=FALSE),AT266-1,AT266)))))</f>
        <v>55.459999999999994</v>
      </c>
      <c r="AU267" s="37">
        <f>IF(AND(Weekly[[#This Row],[V Odds &lt;]]="",Weekly[[#This Row],[H Odds &lt;]]=""),AU266,IF(AND(Weekly[[#This Row],[H Odds &lt;]]&lt;&gt;"",Weekly[[#This Row],[XGB_P]]=TRUE,Weekly[[#This Row],[Actual]]=TRUE),AU266+Weekly[[#This Row],[H Odds &lt;]]-1,IF(AND(Weekly[[#This Row],[V Odds &lt;]]&lt;&gt;"",Weekly[[#This Row],[XGB_P]]=FALSE,Weekly[[#This Row],[Actual]]=FALSE),AU266+Weekly[[#This Row],[V Odds &lt;]]-1,IF(AND(Weekly[[#This Row],[V Odds &lt;]]&lt;&gt;"",Weekly[[#This Row],[XGB_P]]=FALSE,Weekly[[#This Row],[Actual]]=TRUE),AU266-1,IF(AND(Weekly[[#This Row],[H Odds &lt;]]&lt;&gt;"",Weekly[[#This Row],[XGB_P]]=TRUE,Weekly[[#This Row],[Actual]]=FALSE),AU266-1,AU266)))))</f>
        <v>64.56</v>
      </c>
      <c r="AV267" s="37">
        <f>IF(AND(Weekly[[#This Row],[V Odds &lt;]]="",Weekly[[#This Row],[H Odds &lt;]]=""),AV266,IF(AND(Weekly[[#This Row],[H Odds &lt;]]&lt;&gt;"",Weekly[[#This Row],[QDA_P]]=TRUE,Weekly[[#This Row],[Actual]]=TRUE),AV266+Weekly[[#This Row],[H Odds &lt;]]-1,IF(AND(Weekly[[#This Row],[V Odds &lt;]]&lt;&gt;"",Weekly[[#This Row],[QDA_P]]=FALSE,Weekly[[#This Row],[Actual]]=FALSE),AV266+Weekly[[#This Row],[V Odds &lt;]]-1,IF(AND(Weekly[[#This Row],[V Odds &lt;]]&lt;&gt;"",Weekly[[#This Row],[QDA_P]]=FALSE,Weekly[[#This Row],[Actual]]=TRUE),AV266-1,IF(AND(Weekly[[#This Row],[H Odds &lt;]]&lt;&gt;"",Weekly[[#This Row],[QDA_P]]=TRUE,Weekly[[#This Row],[Actual]]=FALSE),AV266-1,AV266)))))</f>
        <v>54.049999999999983</v>
      </c>
      <c r="AW267" s="37">
        <f>IF(AND(Weekly[[#This Row],[H Odds &lt;]]="",Weekly[[#This Row],[V Odds &lt;]]=""),AW266,IF(AND(Weekly[[#This Row],[KNC_P]]=Weekly[[#This Row],[Actual]],Weekly[[#This Row],[KNC_P]]=TRUE),AW266+Weekly[[#This Row],[BF H Odds]]-1,IF(AND(Weekly[[#This Row],[KNC_P]]=Weekly[[#This Row],[Actual]],Weekly[[#This Row],[KNC_P]]=FALSE),AW266+Weekly[[#This Row],[BF V Odds]]-1,AW266-1)))</f>
        <v>46.210000000000008</v>
      </c>
      <c r="AX267" s="37">
        <f>IF(AND(Weekly[[#This Row],[V Odds &lt;]]="",Weekly[[#This Row],[H Odds &lt;]]=""),AX266,IF(AND(Weekly[[#This Row],[V Odds &lt;]]&lt;&gt;"",Weekly[[#This Row],[FALSES]]&gt;0,Weekly[[#This Row],[Actual]]=FALSE),AX266+Weekly[[#This Row],[V Odds &lt;]]-1,IF(AND(Weekly[[#This Row],[H Odds &lt;]]&lt;&gt;"",Weekly[[#This Row],[TRUES]]&gt;0,Weekly[[#This Row],[Actual]]=TRUE),AX266+Weekly[[#This Row],[H Odds &lt;]]-1,IF(AND(Weekly[[#This Row],[V Odds &lt;]]&lt;&gt;"",Weekly[[#This Row],[FALSES]]=0),AX266,IF(AND(Weekly[[#This Row],[H Odds &lt;]]&lt;&gt;"",Weekly[[#This Row],[TRUES]]=0),AX266,AX266-1)))))</f>
        <v>86.949999999999989</v>
      </c>
      <c r="AY267" s="37">
        <f>IF(AND(Weekly[[#This Row],[V Odds &lt;]]="",Weekly[[#This Row],[H Odds &lt;]]=""),AY266,IF(AND(Weekly[[#This Row],[V Odds &lt;]]&lt;&gt;"",Weekly[[#This Row],[FALSES]]&gt;0,Weekly[[#This Row],[Actual]]=FALSE),AY266+((Weekly[[#This Row],[V Odds &lt;]]-1)*0.92),IF(AND(Weekly[[#This Row],[H Odds &lt;]]&lt;&gt;"",Weekly[[#This Row],[TRUES]]&gt;0,Weekly[[#This Row],[Actual]]=TRUE),AY266+((Weekly[[#This Row],[H Odds &lt;]]-1)*0.92),IF(AND(Weekly[[#This Row],[V Odds &lt;]]&lt;&gt;"",Weekly[[#This Row],[FALSES]]=0),AY266,IF(AND(Weekly[[#This Row],[H Odds &lt;]]&lt;&gt;"",Weekly[[#This Row],[TRUES]]=0),AY266,AY266-1)))))</f>
        <v>80.474000000000018</v>
      </c>
      <c r="AZ267" s="37">
        <f>IF(AND(Weekly[[#This Row],[V Odds &lt;]]="",Weekly[[#This Row],[H Odds &lt;]]=""),AZ266,IF(AND(Weekly[[#This Row],[V Odds &lt;]]&lt;&gt;"",Weekly[[#This Row],[Actual]]=FALSE),AZ266+Weekly[[#This Row],[V Odds &lt;]]-1,IF(AND(Weekly[[#This Row],[H Odds &lt;]]&lt;&gt;"",Weekly[[#This Row],[Actual]]=TRUE),AZ266+Weekly[[#This Row],[H Odds &lt;]]-1,AZ266-1)))</f>
        <v>80.319999999999993</v>
      </c>
      <c r="BA267" s="38">
        <f>IF(Weekly[[#This Row],[H Odds &lt;]]="",BA266,IF(AND(Weekly[[#This Row],[H Odds &lt;]]&lt;&gt;"",Weekly[[#This Row],[SVC_P]]=TRUE,Weekly[[#This Row],[Actual]]=TRUE),BA266+Weekly[[#This Row],[H Odds &lt;]]-1,IF(AND(Weekly[[#This Row],[H Odds &lt;]]&lt;&gt;"",Weekly[[#This Row],[SVC_P]]=TRUE,Weekly[[#This Row],[Actual]]=FALSE),BA266-1,BA266)))</f>
        <v>72.039999999999992</v>
      </c>
      <c r="BB267" s="38">
        <f>IF(Weekly[[#This Row],[H Odds &lt;]]="",BB266,IF(AND(Weekly[[#This Row],[H Odds &lt;]]&lt;&gt;"",Weekly[[#This Row],[ADBC_P]]=TRUE,Weekly[[#This Row],[Actual]]=TRUE),BB266+Weekly[[#This Row],[H Odds &lt;]]-1,IF(AND(Weekly[[#This Row],[H Odds &lt;]]&lt;&gt;"",Weekly[[#This Row],[ADBC_P]]=TRUE,Weekly[[#This Row],[Actual]]=FALSE),BB266-1,BB266)))</f>
        <v>46.559999999999995</v>
      </c>
      <c r="BC267" s="38">
        <f>IF(Weekly[[#This Row],[H Odds &lt;]]="",BC266,IF(AND(Weekly[[#This Row],[H Odds &lt;]]&lt;&gt;"",Weekly[[#This Row],[RFC_P]]=TRUE,Weekly[[#This Row],[Actual]]=TRUE),BC266+Weekly[[#This Row],[H Odds &lt;]]-1,IF(AND(Weekly[[#This Row],[H Odds &lt;]]&lt;&gt;"",Weekly[[#This Row],[RFC_P]]=TRUE,Weekly[[#This Row],[Actual]]=FALSE),BC266-1,BC266)))</f>
        <v>45.309999999999995</v>
      </c>
      <c r="BD267" s="38">
        <f>IF(Weekly[[#This Row],[H Odds &lt;]]="",BD266,IF(AND(Weekly[[#This Row],[H Odds &lt;]]&lt;&gt;"",Weekly[[#This Row],[GBC_P]]=TRUE,Weekly[[#This Row],[Actual]]=TRUE),BD266+Weekly[[#This Row],[H Odds &lt;]]-1,IF(AND(Weekly[[#This Row],[H Odds &lt;]]&lt;&gt;"",Weekly[[#This Row],[GBC_P]]=TRUE,Weekly[[#This Row],[Actual]]=FALSE),BD266-1,BD266)))</f>
        <v>50.96</v>
      </c>
      <c r="BE267" s="38">
        <f>IF(Weekly[[#This Row],[H Odds &lt;]]="",BE266,IF(AND(Weekly[[#This Row],[H Odds &lt;]]&lt;&gt;"",Weekly[[#This Row],[HGBC_P]]=TRUE,Weekly[[#This Row],[Actual]]=TRUE),BE266+Weekly[[#This Row],[H Odds &lt;]]-1,IF(AND(Weekly[[#This Row],[H Odds &lt;]]&lt;&gt;"",Weekly[[#This Row],[HGBC_P]]=TRUE,Weekly[[#This Row],[Actual]]=FALSE),BE266-1,BE266)))</f>
        <v>56.859999999999992</v>
      </c>
      <c r="BF267" s="38">
        <f>IF(Weekly[[#This Row],[H Odds &lt;]]="",BF266,IF(AND(Weekly[[#This Row],[H Odds &lt;]]&lt;&gt;"",Weekly[[#This Row],[XGB_P]]=TRUE,Weekly[[#This Row],[Actual]]=TRUE),BF266+Weekly[[#This Row],[H Odds &lt;]]-1,IF(AND(Weekly[[#This Row],[H Odds &lt;]]&lt;&gt;"",Weekly[[#This Row],[XGB_P]]=TRUE,Weekly[[#This Row],[Actual]]=FALSE),BF266-1,BF266)))</f>
        <v>60.03</v>
      </c>
      <c r="BG267" s="38">
        <f>IF(Weekly[[#This Row],[H Odds &lt;]]="",BG266,IF(AND(Weekly[[#This Row],[H Odds &lt;]]&lt;&gt;"",Weekly[[#This Row],[QDA_P]]=TRUE,Weekly[[#This Row],[Actual]]=TRUE),BG266+Weekly[[#This Row],[H Odds &lt;]]-1,IF(AND(Weekly[[#This Row],[H Odds &lt;]]&lt;&gt;"",Weekly[[#This Row],[QDA_P]]=TRUE,Weekly[[#This Row],[Actual]]=FALSE),BG266-1,BG266)))</f>
        <v>45.279999999999994</v>
      </c>
      <c r="BH267" s="38">
        <f>IF(Weekly[[#This Row],[H Odds &lt;]]="",BH266,IF(AND(Weekly[[#This Row],[H Odds &lt;]]&lt;&gt;"",Weekly[[#This Row],[KNC_P]]=TRUE,Weekly[[#This Row],[Actual]]=TRUE),BH266+Weekly[[#This Row],[H Odds &lt;]]-1,IF(AND(Weekly[[#This Row],[H Odds &lt;]]&lt;&gt;"",Weekly[[#This Row],[KNC_P]]=TRUE,Weekly[[#This Row],[Actual]]=FALSE),BH266-1,BH266)))</f>
        <v>46.149999999999991</v>
      </c>
      <c r="BI267" s="38">
        <f>IF(Weekly[[#This Row],[H Odds &lt;]]="",BI266,IF(AND(Weekly[[#This Row],[H Odds &lt;]]&lt;&gt;"",Weekly[[#This Row],[TRUES]]&gt;0,Weekly[[#This Row],[Actual]]=TRUE),BI266+Weekly[[#This Row],[H Odds &lt;]]-1,IF(AND(Weekly[[#This Row],[H Odds &lt;]]&lt;&gt;"",Weekly[[#This Row],[TRUES]]=0),BI266,BI266-1)))</f>
        <v>72.039999999999992</v>
      </c>
      <c r="BJ267" s="38">
        <f>IF(Weekly[[#This Row],[H Odds &lt;]]="",BJ266,IF(AND(Weekly[[#This Row],[H Odds &lt;]]&lt;&gt;"",Weekly[[#This Row],[Actual]]=TRUE),BJ266+Weekly[[#This Row],[H Odds &lt;]]-1,IF(AND(Weekly[[#This Row],[H Odds &lt;]]&lt;&gt;"",Weekly[[#This Row],[Actual]]=FALSE),BJ266-1,BJ266)))</f>
        <v>73.94</v>
      </c>
      <c r="BK267" s="58">
        <f>IF(AND(Weekly[[#This Row],[TRUES]]&gt;4,Weekly[[#This Row],[Actual]]=TRUE),BK266+Weekly[[#This Row],[BF H Odds]]-1,IF(AND(Weekly[[#This Row],[FALSES]]&gt;4,Weekly[[#This Row],[Actual]]=FALSE),BK266+Weekly[[#This Row],[BF V Odds]]-1,IF(AND(Weekly[[#This Row],[TRUES]]&gt;4,Weekly[[#This Row],[Actual]]=FALSE),BK266-1,IF(AND(Weekly[[#This Row],[FALSES]]&gt;4,Weekly[[#This Row],[Actual]]=TRUE),BK266-1,BK266))))</f>
        <v>25.800000000000018</v>
      </c>
      <c r="BL267" s="58">
        <f>IF(AND(Weekly[[#This Row],[TRUES]]&gt;5,Weekly[[#This Row],[Actual]]=TRUE),BL266+Weekly[[#This Row],[BF H Odds]]-1,IF(AND(Weekly[[#This Row],[FALSES]]&gt;5,Weekly[[#This Row],[Actual]]=FALSE),BL266+Weekly[[#This Row],[BF V Odds]]-1,IF(AND(Weekly[[#This Row],[TRUES]]&gt;5,Weekly[[#This Row],[Actual]]=FALSE),BL266-1,IF(AND(Weekly[[#This Row],[FALSES]]&gt;5,Weekly[[#This Row],[Actual]]=TRUE),BL266-1,BL266))))</f>
        <v>34.520000000000024</v>
      </c>
      <c r="BM267" s="58">
        <f>IF(AND(Weekly[[#This Row],[TRUES]]&gt;6,Weekly[[#This Row],[Actual]]=TRUE),BM266+Weekly[[#This Row],[BF H Odds]]-1,IF(AND(Weekly[[#This Row],[FALSES]]&gt;6,Weekly[[#This Row],[Actual]]=FALSE),BM266+Weekly[[#This Row],[BF V Odds]]-1,IF(AND(Weekly[[#This Row],[TRUES]]&gt;6,Weekly[[#This Row],[Actual]]=FALSE),BM266-1,IF(AND(Weekly[[#This Row],[FALSES]]&gt;6,Weekly[[#This Row],[Actual]]=TRUE),BM266-1,BM266))))</f>
        <v>46.470000000000013</v>
      </c>
    </row>
    <row r="268" spans="1:65" x14ac:dyDescent="0.25">
      <c r="A268" s="34"/>
      <c r="B268" s="10">
        <v>44276</v>
      </c>
      <c r="C268" s="33" t="s">
        <v>14</v>
      </c>
      <c r="D268" s="15" t="s">
        <v>28</v>
      </c>
      <c r="E268" t="b">
        <v>1</v>
      </c>
      <c r="F268" t="b">
        <v>1</v>
      </c>
      <c r="G268" t="b">
        <v>0</v>
      </c>
      <c r="H268" t="b">
        <v>0</v>
      </c>
      <c r="I268" t="b">
        <v>0</v>
      </c>
      <c r="J268" t="b">
        <v>1</v>
      </c>
      <c r="K268" t="b">
        <v>0</v>
      </c>
      <c r="L268" t="b">
        <v>0</v>
      </c>
      <c r="O268" t="str">
        <f>IF(Weekly[[#This Row],[H/V]]="H",Weekly[[#This Row],[BF H Odds]],IF(Weekly[[#This Row],[H/V]]="V",Weekly[[#This Row],[BF V Odds]],""))</f>
        <v/>
      </c>
      <c r="P268" t="b">
        <v>0</v>
      </c>
      <c r="R268" s="35">
        <f>IFERROR(IF(Weekly[[#This Row],[Won Bet?]]="yes",R267+(Weekly[[#This Row],[BF Odds]]*Weekly[[#This Row],[BF Stake]])-Weekly[[#This Row],[BF Stake]],R267-Weekly[[#This Row],[BF Stake]]),R267)</f>
        <v>247.37569999999999</v>
      </c>
      <c r="S268" s="9">
        <f>IFERROR(IF(Weekly[[#This Row],[Won Bet?]]="yes",S267+(((Weekly[[#This Row],[BF Odds]]*Weekly[[#This Row],[BF Stake]])-Weekly[[#This Row],[BF Stake]])*0.95),S267-Weekly[[#This Row],[BF Stake]]),S267)</f>
        <v>236.15891500000004</v>
      </c>
      <c r="T268" s="13">
        <v>1.9</v>
      </c>
      <c r="U268" s="13">
        <v>1.97</v>
      </c>
      <c r="V268" s="24">
        <f>IF(Weekly[[#This Row],[Actual]]="","",IF(AND(Weekly[[#This Row],[SVC_P]]=Weekly[[#This Row],[Actual]],Weekly[[#This Row],[SVC_P]]=TRUE),V267+Weekly[[#This Row],[BF H Odds]]-1,IF(AND(Weekly[[#This Row],[SVC_P]]=Weekly[[#This Row],[Actual]],Weekly[[#This Row],[SVC_P]]=FALSE),V267+Weekly[[#This Row],[BF V Odds]]-1,V267-1)))</f>
        <v>70.050000000000026</v>
      </c>
      <c r="W268" s="24">
        <f>IF(Weekly[[#This Row],[Actual]]="","",IF(AND(Weekly[[#This Row],[SVC_P]]=FALSE,Weekly[[#This Row],[Actual]]=TRUE),W267+Weekly[[#This Row],[BF H Odds]]-1,IF(AND(Weekly[[#This Row],[SVC_P]]=TRUE,Weekly[[#This Row],[Actual]]=FALSE,),W267+Weekly[[#This Row],[BF V Odds]]-1,W267-1)))</f>
        <v>-209.54</v>
      </c>
      <c r="X268" s="24">
        <f>IF(Weekly[[#This Row],[Actual]]="","",IF(AND(Weekly[[#This Row],[ADBC_P]]=Weekly[[#This Row],[Actual]],Weekly[[#This Row],[ADBC_P]]=TRUE),X267+Weekly[[#This Row],[BF H Odds]]-1,IF(AND(Weekly[[#This Row],[ADBC_P]]=Weekly[[#This Row],[Actual]],Weekly[[#This Row],[ADBC_P]]=FALSE),X267+Weekly[[#This Row],[BF V Odds]]-1,X267-1)))</f>
        <v>31.550000000000018</v>
      </c>
      <c r="Y268" s="24">
        <f>IF(Weekly[[#This Row],[Actual]]="","",IF(AND(Weekly[[#This Row],[ADBC_P]]=FALSE,Weekly[[#This Row],[Actual]]=TRUE),Y267+Weekly[[#This Row],[BF H Odds]]-1,IF(AND(Weekly[[#This Row],[ADBC_P]]=TRUE,Weekly[[#This Row],[Actual]]=FALSE),Y267+Weekly[[#This Row],[BF V Odds]]-1,Y267-1)))</f>
        <v>53.689999999999991</v>
      </c>
      <c r="Z268" s="24">
        <f>IF(Weekly[[#This Row],[Actual]]="","",IF(AND(Weekly[[#This Row],[RFC_P]]=Weekly[[#This Row],[Actual]],Weekly[[#This Row],[RFC_P]]=TRUE),Z267+Weekly[[#This Row],[BF H Odds]]-1,IF(AND(Weekly[[#This Row],[RFC_P]]=Weekly[[#This Row],[Actual]],Weekly[[#This Row],[RFC_P]]=FALSE),Z267+Weekly[[#This Row],[BF V Odds]]-1,Z267-1)))</f>
        <v>22.450000000000024</v>
      </c>
      <c r="AA268" s="24">
        <f>IF(Weekly[[#This Row],[Actual]]="","",IF(AND(Weekly[[#This Row],[RFC_P]]=FALSE,Weekly[[#This Row],[Actual]]=TRUE),AA267+Weekly[[#This Row],[BF H Odds]]-1,IF(AND(Weekly[[#This Row],[RFC_P]]=TRUE,Weekly[[#This Row],[Actual]]=FALSE),AA267+Weekly[[#This Row],[BF V Odds]]-1,AA267-1)))</f>
        <v>62.789999999999978</v>
      </c>
      <c r="AB268" s="24">
        <f>IF(Weekly[[#This Row],[Actual]]="","",IF(AND(Weekly[[#This Row],[GBC_P]]=Weekly[[#This Row],[Actual]],Weekly[[#This Row],[GBC_P]]=TRUE),AB267+Weekly[[#This Row],[BF H Odds]]-1,IF(AND(Weekly[[#This Row],[GBC_P]]=Weekly[[#This Row],[Actual]],Weekly[[#This Row],[GBC_P]]=FALSE),AB267+Weekly[[#This Row],[BF V Odds]]-1,AB267-1)))</f>
        <v>30.080000000000009</v>
      </c>
      <c r="AC268" s="24">
        <f>IF(Weekly[[#This Row],[Actual]]="","",IF(AND(Weekly[[#This Row],[GBC_P]]=FALSE,Weekly[[#This Row],[Actual]]=TRUE),AC267+Weekly[[#This Row],[BF H Odds]]-1,IF(AND(Weekly[[#This Row],[GBC_P]]=TRUE,Weekly[[#This Row],[Actual]]=FALSE),AC267+Weekly[[#This Row],[BF V Odds]]-1,AC267-1)))</f>
        <v>55.159999999999982</v>
      </c>
      <c r="AD268" s="24">
        <f>IF(Weekly[[#This Row],[Actual]]="","",IF(AND(Weekly[[#This Row],[HGBC_P]]=Weekly[[#This Row],[Actual]],Weekly[[#This Row],[HGBC_P]]=TRUE),AD267+Weekly[[#This Row],[BF H Odds]]-1,IF(AND(Weekly[[#This Row],[HGBC_P]]=Weekly[[#This Row],[Actual]],Weekly[[#This Row],[HGBC_P]]=FALSE),AD267+Weekly[[#This Row],[BF V Odds]]-1,AD267-1)))</f>
        <v>31.040000000000028</v>
      </c>
      <c r="AE268" s="24">
        <f>IF(Weekly[[#This Row],[Actual]]="","",IF(AND(Weekly[[#This Row],[HGBC_P]]=FALSE,Weekly[[#This Row],[Actual]]=TRUE),AE267+Weekly[[#This Row],[BF H Odds]]-1,IF(AND(Weekly[[#This Row],[HGBC_P]]=TRUE,Weekly[[#This Row],[Actual]]=FALSE),AE267+Weekly[[#This Row],[BF V Odds]]-1,AE267-1)))</f>
        <v>54.199999999999989</v>
      </c>
      <c r="AF268" s="24">
        <f>IF(Weekly[[#This Row],[Actual]]="","",IF(AND(Weekly[[#This Row],[XGB_P]]=Weekly[[#This Row],[Actual]],Weekly[[#This Row],[XGB_P]]=TRUE),AF267+Weekly[[#This Row],[BF H Odds]]-1,IF(AND(Weekly[[#This Row],[XGB_P]]=Weekly[[#This Row],[Actual]],Weekly[[#This Row],[XGB_P]]=FALSE),AF267+Weekly[[#This Row],[BF V Odds]]-1,AF267-1)))</f>
        <v>49.520000000000024</v>
      </c>
      <c r="AG268" s="24">
        <f>IF(Weekly[[#This Row],[Actual]]="","",IF(AND(Weekly[[#This Row],[XGB_P]]=FALSE,Weekly[[#This Row],[Actual]]=TRUE),AG267+Weekly[[#This Row],[BF H Odds]]-1,IF(AND(Weekly[[#This Row],[XGB_P]]=TRUE,Weekly[[#This Row],[Actual]]=FALSE),AG267+Weekly[[#This Row],[BF V Odds]]-1,AG267-1)))</f>
        <v>35.719999999999992</v>
      </c>
      <c r="AH268" s="24">
        <f>IF(Weekly[[#This Row],[Actual]]="","",IF(AND(Weekly[[#This Row],[QDA_P]]=Weekly[[#This Row],[Actual]],Weekly[[#This Row],[QDA_P]]=TRUE),AH267+Weekly[[#This Row],[BF H Odds]]-1,IF(AND(Weekly[[#This Row],[QDA_P]]=Weekly[[#This Row],[Actual]],Weekly[[#This Row],[QDA_P]]=FALSE),AH267+Weekly[[#This Row],[BF V Odds]]-1,AH267-1)))</f>
        <v>14.800000000000002</v>
      </c>
      <c r="AI268" s="24">
        <f>IF(Weekly[[#This Row],[Actual]]="","",IF(AND(Weekly[[#This Row],[QDA_P]]=FALSE,Weekly[[#This Row],[Actual]]=TRUE),AI267+Weekly[[#This Row],[BF H Odds]]-1,IF(AND(Weekly[[#This Row],[QDA_P]]=TRUE,Weekly[[#This Row],[Actual]]=FALSE),AI267+Weekly[[#This Row],[BF V Odds]]-1,AI267-1)))</f>
        <v>70.44</v>
      </c>
      <c r="AJ268" s="24">
        <f>IF(Weekly[[#This Row],[Actual]]="","",IF(AND(Weekly[[#This Row],[KNC_P]]=FALSE,Weekly[[#This Row],[Actual]]=TRUE),AJ267+Weekly[[#This Row],[BF H Odds]]-1,IF(AND(Weekly[[#This Row],[KNC_P]]=TRUE,Weekly[[#This Row],[Actual]]=FALSE),AJ267+Weekly[[#This Row],[BF V Odds]]-1,AJ267-1)))</f>
        <v>55.249999999999986</v>
      </c>
      <c r="AK268" s="24">
        <f>IF(Weekly[[#This Row],[Actual]]="","",IF(AND(Weekly[[#This Row],[KNC_P]]=FALSE,Weekly[[#This Row],[Actual]]=TRUE),AK267+Weekly[[#This Row],[BF H Odds]]-1,IF(AND(Weekly[[#This Row],[KNC_P]]=TRUE,Weekly[[#This Row],[Actual]]=FALSE),AK267+Weekly[[#This Row],[BF V Odds]]-1,AK267-1)))</f>
        <v>54.149999999999977</v>
      </c>
      <c r="AL268" s="30">
        <f>IF(Weekly[[#This Row],[Actual]]="","",COUNTIF(Weekly[[#This Row],[SVC_P]:[QDA_P]],TRUE))</f>
        <v>3</v>
      </c>
      <c r="AM268" s="30">
        <f>IF(Weekly[[#This Row],[Actual]]="","",COUNTIF(Weekly[[#This Row],[SVC_P]:[QDA_P]],FALSE))</f>
        <v>4</v>
      </c>
      <c r="AN268" s="36" t="str">
        <f>IF(AND(Weekly[[#This Row],[BF V Odds]]&gt;$BO$6,Weekly[[#This Row],[BF V Odds]] &lt; $BO$7),Weekly[[#This Row],[BF V Odds]],"")</f>
        <v/>
      </c>
      <c r="AO268" s="36" t="str">
        <f>IF(AND(Weekly[[#This Row],[BF H Odds]]&gt;$BO$6, Weekly[[#This Row],[BF H Odds]] &lt; $BO$7),Weekly[[#This Row],[BF H Odds]],"")</f>
        <v/>
      </c>
      <c r="AP268" s="37">
        <f>IF(AND(Weekly[[#This Row],[V Odds &lt;]]="",Weekly[[#This Row],[H Odds &lt;]]=""),AP267,IF(AND(Weekly[[#This Row],[H Odds &lt;]]&lt;&gt;"",Weekly[[#This Row],[SVC_P]]=TRUE,Weekly[[#This Row],[Actual]]=TRUE),AP267+Weekly[[#This Row],[H Odds &lt;]]-1,IF(AND(Weekly[[#This Row],[V Odds &lt;]]&lt;&gt;"",Weekly[[#This Row],[SVC_P]]=FALSE,Weekly[[#This Row],[Actual]]=FALSE),AP267+Weekly[[#This Row],[V Odds &lt;]]-1,IF(AND(Weekly[[#This Row],[V Odds &lt;]]&lt;&gt;"",Weekly[[#This Row],[SVC_P]]=FALSE,Weekly[[#This Row],[Actual]]=TRUE),AP267-1,IF(AND(Weekly[[#This Row],[H Odds &lt;]]&lt;&gt;"",Weekly[[#This Row],[SVC_P]]=TRUE,Weekly[[#This Row],[Actual]]=FALSE),AP267-1,AP267)))))</f>
        <v>77.080000000000013</v>
      </c>
      <c r="AQ268" s="37">
        <f>IF(AND(Weekly[[#This Row],[V Odds &lt;]]="",Weekly[[#This Row],[H Odds &lt;]]=""),AQ267,IF(AND(Weekly[[#This Row],[H Odds &lt;]]&lt;&gt;"",Weekly[[#This Row],[ADBC_P]]=TRUE,Weekly[[#This Row],[Actual]]=TRUE),AQ267+Weekly[[#This Row],[H Odds &lt;]]-1,IF(AND(Weekly[[#This Row],[V Odds &lt;]]&lt;&gt;"",Weekly[[#This Row],[ADBC_P]]=FALSE,Weekly[[#This Row],[Actual]]=FALSE),AQ267+Weekly[[#This Row],[V Odds &lt;]]-1,IF(AND(Weekly[[#This Row],[V Odds &lt;]]&lt;&gt;"",Weekly[[#This Row],[ADBC_P]]=FALSE,Weekly[[#This Row],[Actual]]=TRUE),AQ267-1,IF(AND(Weekly[[#This Row],[H Odds &lt;]]&lt;&gt;"",Weekly[[#This Row],[ADBC_P]]=TRUE,Weekly[[#This Row],[Actual]]=FALSE),AQ267-1,AQ267)))))</f>
        <v>51.879999999999995</v>
      </c>
      <c r="AR268" s="37">
        <f>IF(AND(Weekly[[#This Row],[V Odds &lt;]]="",Weekly[[#This Row],[H Odds &lt;]]=""),AR267,IF(AND(Weekly[[#This Row],[H Odds &lt;]]&lt;&gt;"",Weekly[[#This Row],[RFC_P]]=TRUE,Weekly[[#This Row],[Actual]]=TRUE),AR267+Weekly[[#This Row],[H Odds &lt;]]-1,IF(AND(Weekly[[#This Row],[V Odds &lt;]]&lt;&gt;"",Weekly[[#This Row],[RFC_P]]=FALSE,Weekly[[#This Row],[Actual]]=FALSE),AR267+Weekly[[#This Row],[V Odds &lt;]]-1,IF(AND(Weekly[[#This Row],[V Odds &lt;]]&lt;&gt;"",Weekly[[#This Row],[RFC_P]]=FALSE,Weekly[[#This Row],[Actual]]=TRUE),AR267-1,IF(AND(Weekly[[#This Row],[H Odds &lt;]]&lt;&gt;"",Weekly[[#This Row],[RFC_P]]=TRUE,Weekly[[#This Row],[Actual]]=FALSE),AR267-1,AR267)))))</f>
        <v>50.94</v>
      </c>
      <c r="AS268" s="37">
        <f>IF(AND(Weekly[[#This Row],[V Odds &lt;]]="",Weekly[[#This Row],[H Odds &lt;]]=""),AS267,IF(AND(Weekly[[#This Row],[H Odds &lt;]]&lt;&gt;"",Weekly[[#This Row],[GBC_P]]=TRUE,Weekly[[#This Row],[Actual]]=TRUE),AS267+Weekly[[#This Row],[H Odds &lt;]]-1,IF(AND(Weekly[[#This Row],[V Odds &lt;]]&lt;&gt;"",Weekly[[#This Row],[GBC_P]]=FALSE,Weekly[[#This Row],[Actual]]=FALSE),AS267+Weekly[[#This Row],[V Odds &lt;]]-1,IF(AND(Weekly[[#This Row],[V Odds &lt;]]&lt;&gt;"",Weekly[[#This Row],[GBC_P]]=FALSE,Weekly[[#This Row],[Actual]]=TRUE),AS267-1,IF(AND(Weekly[[#This Row],[H Odds &lt;]]&lt;&gt;"",Weekly[[#This Row],[GBC_P]]=TRUE,Weekly[[#This Row],[Actual]]=FALSE),AS267-1,AS267)))))</f>
        <v>52.28</v>
      </c>
      <c r="AT268" s="37">
        <f>IF(AND(Weekly[[#This Row],[V Odds &lt;]]="",Weekly[[#This Row],[H Odds &lt;]]=""),AT267,IF(AND(Weekly[[#This Row],[H Odds &lt;]]&lt;&gt;"",Weekly[[#This Row],[HGBC_P]]=TRUE,Weekly[[#This Row],[Actual]]=TRUE),AT267+Weekly[[#This Row],[H Odds &lt;]]-1,IF(AND(Weekly[[#This Row],[V Odds &lt;]]&lt;&gt;"",Weekly[[#This Row],[HGBC_P]]=FALSE,Weekly[[#This Row],[Actual]]=FALSE),AT267+Weekly[[#This Row],[V Odds &lt;]]-1,IF(AND(Weekly[[#This Row],[V Odds &lt;]]&lt;&gt;"",Weekly[[#This Row],[HGBC_P]]=FALSE,Weekly[[#This Row],[Actual]]=TRUE),AT267-1,IF(AND(Weekly[[#This Row],[H Odds &lt;]]&lt;&gt;"",Weekly[[#This Row],[HGBC_P]]=TRUE,Weekly[[#This Row],[Actual]]=FALSE),AT267-1,AT267)))))</f>
        <v>55.459999999999994</v>
      </c>
      <c r="AU268" s="37">
        <f>IF(AND(Weekly[[#This Row],[V Odds &lt;]]="",Weekly[[#This Row],[H Odds &lt;]]=""),AU267,IF(AND(Weekly[[#This Row],[H Odds &lt;]]&lt;&gt;"",Weekly[[#This Row],[XGB_P]]=TRUE,Weekly[[#This Row],[Actual]]=TRUE),AU267+Weekly[[#This Row],[H Odds &lt;]]-1,IF(AND(Weekly[[#This Row],[V Odds &lt;]]&lt;&gt;"",Weekly[[#This Row],[XGB_P]]=FALSE,Weekly[[#This Row],[Actual]]=FALSE),AU267+Weekly[[#This Row],[V Odds &lt;]]-1,IF(AND(Weekly[[#This Row],[V Odds &lt;]]&lt;&gt;"",Weekly[[#This Row],[XGB_P]]=FALSE,Weekly[[#This Row],[Actual]]=TRUE),AU267-1,IF(AND(Weekly[[#This Row],[H Odds &lt;]]&lt;&gt;"",Weekly[[#This Row],[XGB_P]]=TRUE,Weekly[[#This Row],[Actual]]=FALSE),AU267-1,AU267)))))</f>
        <v>64.56</v>
      </c>
      <c r="AV268" s="37">
        <f>IF(AND(Weekly[[#This Row],[V Odds &lt;]]="",Weekly[[#This Row],[H Odds &lt;]]=""),AV267,IF(AND(Weekly[[#This Row],[H Odds &lt;]]&lt;&gt;"",Weekly[[#This Row],[QDA_P]]=TRUE,Weekly[[#This Row],[Actual]]=TRUE),AV267+Weekly[[#This Row],[H Odds &lt;]]-1,IF(AND(Weekly[[#This Row],[V Odds &lt;]]&lt;&gt;"",Weekly[[#This Row],[QDA_P]]=FALSE,Weekly[[#This Row],[Actual]]=FALSE),AV267+Weekly[[#This Row],[V Odds &lt;]]-1,IF(AND(Weekly[[#This Row],[V Odds &lt;]]&lt;&gt;"",Weekly[[#This Row],[QDA_P]]=FALSE,Weekly[[#This Row],[Actual]]=TRUE),AV267-1,IF(AND(Weekly[[#This Row],[H Odds &lt;]]&lt;&gt;"",Weekly[[#This Row],[QDA_P]]=TRUE,Weekly[[#This Row],[Actual]]=FALSE),AV267-1,AV267)))))</f>
        <v>54.049999999999983</v>
      </c>
      <c r="AW268" s="37">
        <f>IF(AND(Weekly[[#This Row],[H Odds &lt;]]="",Weekly[[#This Row],[V Odds &lt;]]=""),AW267,IF(AND(Weekly[[#This Row],[KNC_P]]=Weekly[[#This Row],[Actual]],Weekly[[#This Row],[KNC_P]]=TRUE),AW267+Weekly[[#This Row],[BF H Odds]]-1,IF(AND(Weekly[[#This Row],[KNC_P]]=Weekly[[#This Row],[Actual]],Weekly[[#This Row],[KNC_P]]=FALSE),AW267+Weekly[[#This Row],[BF V Odds]]-1,AW267-1)))</f>
        <v>46.210000000000008</v>
      </c>
      <c r="AX268" s="37">
        <f>IF(AND(Weekly[[#This Row],[V Odds &lt;]]="",Weekly[[#This Row],[H Odds &lt;]]=""),AX267,IF(AND(Weekly[[#This Row],[V Odds &lt;]]&lt;&gt;"",Weekly[[#This Row],[FALSES]]&gt;0,Weekly[[#This Row],[Actual]]=FALSE),AX267+Weekly[[#This Row],[V Odds &lt;]]-1,IF(AND(Weekly[[#This Row],[H Odds &lt;]]&lt;&gt;"",Weekly[[#This Row],[TRUES]]&gt;0,Weekly[[#This Row],[Actual]]=TRUE),AX267+Weekly[[#This Row],[H Odds &lt;]]-1,IF(AND(Weekly[[#This Row],[V Odds &lt;]]&lt;&gt;"",Weekly[[#This Row],[FALSES]]=0),AX267,IF(AND(Weekly[[#This Row],[H Odds &lt;]]&lt;&gt;"",Weekly[[#This Row],[TRUES]]=0),AX267,AX267-1)))))</f>
        <v>86.949999999999989</v>
      </c>
      <c r="AY268" s="37">
        <f>IF(AND(Weekly[[#This Row],[V Odds &lt;]]="",Weekly[[#This Row],[H Odds &lt;]]=""),AY267,IF(AND(Weekly[[#This Row],[V Odds &lt;]]&lt;&gt;"",Weekly[[#This Row],[FALSES]]&gt;0,Weekly[[#This Row],[Actual]]=FALSE),AY267+((Weekly[[#This Row],[V Odds &lt;]]-1)*0.92),IF(AND(Weekly[[#This Row],[H Odds &lt;]]&lt;&gt;"",Weekly[[#This Row],[TRUES]]&gt;0,Weekly[[#This Row],[Actual]]=TRUE),AY267+((Weekly[[#This Row],[H Odds &lt;]]-1)*0.92),IF(AND(Weekly[[#This Row],[V Odds &lt;]]&lt;&gt;"",Weekly[[#This Row],[FALSES]]=0),AY267,IF(AND(Weekly[[#This Row],[H Odds &lt;]]&lt;&gt;"",Weekly[[#This Row],[TRUES]]=0),AY267,AY267-1)))))</f>
        <v>80.474000000000018</v>
      </c>
      <c r="AZ268" s="37">
        <f>IF(AND(Weekly[[#This Row],[V Odds &lt;]]="",Weekly[[#This Row],[H Odds &lt;]]=""),AZ267,IF(AND(Weekly[[#This Row],[V Odds &lt;]]&lt;&gt;"",Weekly[[#This Row],[Actual]]=FALSE),AZ267+Weekly[[#This Row],[V Odds &lt;]]-1,IF(AND(Weekly[[#This Row],[H Odds &lt;]]&lt;&gt;"",Weekly[[#This Row],[Actual]]=TRUE),AZ267+Weekly[[#This Row],[H Odds &lt;]]-1,AZ267-1)))</f>
        <v>80.319999999999993</v>
      </c>
      <c r="BA268" s="38">
        <f>IF(Weekly[[#This Row],[H Odds &lt;]]="",BA267,IF(AND(Weekly[[#This Row],[H Odds &lt;]]&lt;&gt;"",Weekly[[#This Row],[SVC_P]]=TRUE,Weekly[[#This Row],[Actual]]=TRUE),BA267+Weekly[[#This Row],[H Odds &lt;]]-1,IF(AND(Weekly[[#This Row],[H Odds &lt;]]&lt;&gt;"",Weekly[[#This Row],[SVC_P]]=TRUE,Weekly[[#This Row],[Actual]]=FALSE),BA267-1,BA267)))</f>
        <v>72.039999999999992</v>
      </c>
      <c r="BB268" s="38">
        <f>IF(Weekly[[#This Row],[H Odds &lt;]]="",BB267,IF(AND(Weekly[[#This Row],[H Odds &lt;]]&lt;&gt;"",Weekly[[#This Row],[ADBC_P]]=TRUE,Weekly[[#This Row],[Actual]]=TRUE),BB267+Weekly[[#This Row],[H Odds &lt;]]-1,IF(AND(Weekly[[#This Row],[H Odds &lt;]]&lt;&gt;"",Weekly[[#This Row],[ADBC_P]]=TRUE,Weekly[[#This Row],[Actual]]=FALSE),BB267-1,BB267)))</f>
        <v>46.559999999999995</v>
      </c>
      <c r="BC268" s="38">
        <f>IF(Weekly[[#This Row],[H Odds &lt;]]="",BC267,IF(AND(Weekly[[#This Row],[H Odds &lt;]]&lt;&gt;"",Weekly[[#This Row],[RFC_P]]=TRUE,Weekly[[#This Row],[Actual]]=TRUE),BC267+Weekly[[#This Row],[H Odds &lt;]]-1,IF(AND(Weekly[[#This Row],[H Odds &lt;]]&lt;&gt;"",Weekly[[#This Row],[RFC_P]]=TRUE,Weekly[[#This Row],[Actual]]=FALSE),BC267-1,BC267)))</f>
        <v>45.309999999999995</v>
      </c>
      <c r="BD268" s="38">
        <f>IF(Weekly[[#This Row],[H Odds &lt;]]="",BD267,IF(AND(Weekly[[#This Row],[H Odds &lt;]]&lt;&gt;"",Weekly[[#This Row],[GBC_P]]=TRUE,Weekly[[#This Row],[Actual]]=TRUE),BD267+Weekly[[#This Row],[H Odds &lt;]]-1,IF(AND(Weekly[[#This Row],[H Odds &lt;]]&lt;&gt;"",Weekly[[#This Row],[GBC_P]]=TRUE,Weekly[[#This Row],[Actual]]=FALSE),BD267-1,BD267)))</f>
        <v>50.96</v>
      </c>
      <c r="BE268" s="38">
        <f>IF(Weekly[[#This Row],[H Odds &lt;]]="",BE267,IF(AND(Weekly[[#This Row],[H Odds &lt;]]&lt;&gt;"",Weekly[[#This Row],[HGBC_P]]=TRUE,Weekly[[#This Row],[Actual]]=TRUE),BE267+Weekly[[#This Row],[H Odds &lt;]]-1,IF(AND(Weekly[[#This Row],[H Odds &lt;]]&lt;&gt;"",Weekly[[#This Row],[HGBC_P]]=TRUE,Weekly[[#This Row],[Actual]]=FALSE),BE267-1,BE267)))</f>
        <v>56.859999999999992</v>
      </c>
      <c r="BF268" s="38">
        <f>IF(Weekly[[#This Row],[H Odds &lt;]]="",BF267,IF(AND(Weekly[[#This Row],[H Odds &lt;]]&lt;&gt;"",Weekly[[#This Row],[XGB_P]]=TRUE,Weekly[[#This Row],[Actual]]=TRUE),BF267+Weekly[[#This Row],[H Odds &lt;]]-1,IF(AND(Weekly[[#This Row],[H Odds &lt;]]&lt;&gt;"",Weekly[[#This Row],[XGB_P]]=TRUE,Weekly[[#This Row],[Actual]]=FALSE),BF267-1,BF267)))</f>
        <v>60.03</v>
      </c>
      <c r="BG268" s="38">
        <f>IF(Weekly[[#This Row],[H Odds &lt;]]="",BG267,IF(AND(Weekly[[#This Row],[H Odds &lt;]]&lt;&gt;"",Weekly[[#This Row],[QDA_P]]=TRUE,Weekly[[#This Row],[Actual]]=TRUE),BG267+Weekly[[#This Row],[H Odds &lt;]]-1,IF(AND(Weekly[[#This Row],[H Odds &lt;]]&lt;&gt;"",Weekly[[#This Row],[QDA_P]]=TRUE,Weekly[[#This Row],[Actual]]=FALSE),BG267-1,BG267)))</f>
        <v>45.279999999999994</v>
      </c>
      <c r="BH268" s="38">
        <f>IF(Weekly[[#This Row],[H Odds &lt;]]="",BH267,IF(AND(Weekly[[#This Row],[H Odds &lt;]]&lt;&gt;"",Weekly[[#This Row],[KNC_P]]=TRUE,Weekly[[#This Row],[Actual]]=TRUE),BH267+Weekly[[#This Row],[H Odds &lt;]]-1,IF(AND(Weekly[[#This Row],[H Odds &lt;]]&lt;&gt;"",Weekly[[#This Row],[KNC_P]]=TRUE,Weekly[[#This Row],[Actual]]=FALSE),BH267-1,BH267)))</f>
        <v>46.149999999999991</v>
      </c>
      <c r="BI268" s="38">
        <f>IF(Weekly[[#This Row],[H Odds &lt;]]="",BI267,IF(AND(Weekly[[#This Row],[H Odds &lt;]]&lt;&gt;"",Weekly[[#This Row],[TRUES]]&gt;0,Weekly[[#This Row],[Actual]]=TRUE),BI267+Weekly[[#This Row],[H Odds &lt;]]-1,IF(AND(Weekly[[#This Row],[H Odds &lt;]]&lt;&gt;"",Weekly[[#This Row],[TRUES]]=0),BI267,BI267-1)))</f>
        <v>72.039999999999992</v>
      </c>
      <c r="BJ268" s="38">
        <f>IF(Weekly[[#This Row],[H Odds &lt;]]="",BJ267,IF(AND(Weekly[[#This Row],[H Odds &lt;]]&lt;&gt;"",Weekly[[#This Row],[Actual]]=TRUE),BJ267+Weekly[[#This Row],[H Odds &lt;]]-1,IF(AND(Weekly[[#This Row],[H Odds &lt;]]&lt;&gt;"",Weekly[[#This Row],[Actual]]=FALSE),BJ267-1,BJ267)))</f>
        <v>73.94</v>
      </c>
      <c r="BK268" s="58">
        <f>IF(AND(Weekly[[#This Row],[TRUES]]&gt;4,Weekly[[#This Row],[Actual]]=TRUE),BK267+Weekly[[#This Row],[BF H Odds]]-1,IF(AND(Weekly[[#This Row],[FALSES]]&gt;4,Weekly[[#This Row],[Actual]]=FALSE),BK267+Weekly[[#This Row],[BF V Odds]]-1,IF(AND(Weekly[[#This Row],[TRUES]]&gt;4,Weekly[[#This Row],[Actual]]=FALSE),BK267-1,IF(AND(Weekly[[#This Row],[FALSES]]&gt;4,Weekly[[#This Row],[Actual]]=TRUE),BK267-1,BK267))))</f>
        <v>25.800000000000018</v>
      </c>
      <c r="BL268" s="58">
        <f>IF(AND(Weekly[[#This Row],[TRUES]]&gt;5,Weekly[[#This Row],[Actual]]=TRUE),BL267+Weekly[[#This Row],[BF H Odds]]-1,IF(AND(Weekly[[#This Row],[FALSES]]&gt;5,Weekly[[#This Row],[Actual]]=FALSE),BL267+Weekly[[#This Row],[BF V Odds]]-1,IF(AND(Weekly[[#This Row],[TRUES]]&gt;5,Weekly[[#This Row],[Actual]]=FALSE),BL267-1,IF(AND(Weekly[[#This Row],[FALSES]]&gt;5,Weekly[[#This Row],[Actual]]=TRUE),BL267-1,BL267))))</f>
        <v>34.520000000000024</v>
      </c>
      <c r="BM268" s="58">
        <f>IF(AND(Weekly[[#This Row],[TRUES]]&gt;6,Weekly[[#This Row],[Actual]]=TRUE),BM267+Weekly[[#This Row],[BF H Odds]]-1,IF(AND(Weekly[[#This Row],[FALSES]]&gt;6,Weekly[[#This Row],[Actual]]=FALSE),BM267+Weekly[[#This Row],[BF V Odds]]-1,IF(AND(Weekly[[#This Row],[TRUES]]&gt;6,Weekly[[#This Row],[Actual]]=FALSE),BM267-1,IF(AND(Weekly[[#This Row],[FALSES]]&gt;6,Weekly[[#This Row],[Actual]]=TRUE),BM267-1,BM267))))</f>
        <v>46.470000000000013</v>
      </c>
    </row>
    <row r="269" spans="1:65" x14ac:dyDescent="0.25">
      <c r="A269" s="34"/>
      <c r="B269" s="10">
        <v>44276</v>
      </c>
      <c r="C269" s="33" t="s">
        <v>21</v>
      </c>
      <c r="D269" s="15" t="s">
        <v>23</v>
      </c>
      <c r="E269" t="b">
        <v>1</v>
      </c>
      <c r="F269" t="b">
        <v>0</v>
      </c>
      <c r="G269" t="b">
        <v>0</v>
      </c>
      <c r="H269" t="b">
        <v>0</v>
      </c>
      <c r="I269" t="b">
        <v>0</v>
      </c>
      <c r="J269" t="b">
        <v>0</v>
      </c>
      <c r="K269" t="b">
        <v>0</v>
      </c>
      <c r="L269" t="b">
        <v>0</v>
      </c>
      <c r="M269" t="s">
        <v>101</v>
      </c>
      <c r="N269">
        <v>5.57</v>
      </c>
      <c r="O269">
        <f>IF(Weekly[[#This Row],[H/V]]="H",Weekly[[#This Row],[BF H Odds]],IF(Weekly[[#This Row],[H/V]]="V",Weekly[[#This Row],[BF V Odds]],""))</f>
        <v>4.7</v>
      </c>
      <c r="P269" t="b">
        <v>1</v>
      </c>
      <c r="R269" s="35">
        <f>IFERROR(IF(Weekly[[#This Row],[Won Bet?]]="yes",R268+(Weekly[[#This Row],[BF Odds]]*Weekly[[#This Row],[BF Stake]])-Weekly[[#This Row],[BF Stake]],R268-Weekly[[#This Row],[BF Stake]]),R268)</f>
        <v>241.8057</v>
      </c>
      <c r="S269" s="9">
        <f>IFERROR(IF(Weekly[[#This Row],[Won Bet?]]="yes",S268+(((Weekly[[#This Row],[BF Odds]]*Weekly[[#This Row],[BF Stake]])-Weekly[[#This Row],[BF Stake]])*0.95),S268-Weekly[[#This Row],[BF Stake]]),S268)</f>
        <v>230.58891500000004</v>
      </c>
      <c r="T269" s="13">
        <v>4.7</v>
      </c>
      <c r="U269" s="13">
        <v>1.24</v>
      </c>
      <c r="V269" s="24">
        <f>IF(Weekly[[#This Row],[Actual]]="","",IF(AND(Weekly[[#This Row],[SVC_P]]=Weekly[[#This Row],[Actual]],Weekly[[#This Row],[SVC_P]]=TRUE),V268+Weekly[[#This Row],[BF H Odds]]-1,IF(AND(Weekly[[#This Row],[SVC_P]]=Weekly[[#This Row],[Actual]],Weekly[[#This Row],[SVC_P]]=FALSE),V268+Weekly[[#This Row],[BF V Odds]]-1,V268-1)))</f>
        <v>70.29000000000002</v>
      </c>
      <c r="W269" s="24">
        <f>IF(Weekly[[#This Row],[Actual]]="","",IF(AND(Weekly[[#This Row],[SVC_P]]=FALSE,Weekly[[#This Row],[Actual]]=TRUE),W268+Weekly[[#This Row],[BF H Odds]]-1,IF(AND(Weekly[[#This Row],[SVC_P]]=TRUE,Weekly[[#This Row],[Actual]]=FALSE,),W268+Weekly[[#This Row],[BF V Odds]]-1,W268-1)))</f>
        <v>-210.54</v>
      </c>
      <c r="X269" s="24">
        <f>IF(Weekly[[#This Row],[Actual]]="","",IF(AND(Weekly[[#This Row],[ADBC_P]]=Weekly[[#This Row],[Actual]],Weekly[[#This Row],[ADBC_P]]=TRUE),X268+Weekly[[#This Row],[BF H Odds]]-1,IF(AND(Weekly[[#This Row],[ADBC_P]]=Weekly[[#This Row],[Actual]],Weekly[[#This Row],[ADBC_P]]=FALSE),X268+Weekly[[#This Row],[BF V Odds]]-1,X268-1)))</f>
        <v>30.550000000000018</v>
      </c>
      <c r="Y269" s="24">
        <f>IF(Weekly[[#This Row],[Actual]]="","",IF(AND(Weekly[[#This Row],[ADBC_P]]=FALSE,Weekly[[#This Row],[Actual]]=TRUE),Y268+Weekly[[#This Row],[BF H Odds]]-1,IF(AND(Weekly[[#This Row],[ADBC_P]]=TRUE,Weekly[[#This Row],[Actual]]=FALSE),Y268+Weekly[[#This Row],[BF V Odds]]-1,Y268-1)))</f>
        <v>53.929999999999993</v>
      </c>
      <c r="Z269" s="24">
        <f>IF(Weekly[[#This Row],[Actual]]="","",IF(AND(Weekly[[#This Row],[RFC_P]]=Weekly[[#This Row],[Actual]],Weekly[[#This Row],[RFC_P]]=TRUE),Z268+Weekly[[#This Row],[BF H Odds]]-1,IF(AND(Weekly[[#This Row],[RFC_P]]=Weekly[[#This Row],[Actual]],Weekly[[#This Row],[RFC_P]]=FALSE),Z268+Weekly[[#This Row],[BF V Odds]]-1,Z268-1)))</f>
        <v>21.450000000000024</v>
      </c>
      <c r="AA269" s="24">
        <f>IF(Weekly[[#This Row],[Actual]]="","",IF(AND(Weekly[[#This Row],[RFC_P]]=FALSE,Weekly[[#This Row],[Actual]]=TRUE),AA268+Weekly[[#This Row],[BF H Odds]]-1,IF(AND(Weekly[[#This Row],[RFC_P]]=TRUE,Weekly[[#This Row],[Actual]]=FALSE),AA268+Weekly[[#This Row],[BF V Odds]]-1,AA268-1)))</f>
        <v>63.029999999999973</v>
      </c>
      <c r="AB269" s="24">
        <f>IF(Weekly[[#This Row],[Actual]]="","",IF(AND(Weekly[[#This Row],[GBC_P]]=Weekly[[#This Row],[Actual]],Weekly[[#This Row],[GBC_P]]=TRUE),AB268+Weekly[[#This Row],[BF H Odds]]-1,IF(AND(Weekly[[#This Row],[GBC_P]]=Weekly[[#This Row],[Actual]],Weekly[[#This Row],[GBC_P]]=FALSE),AB268+Weekly[[#This Row],[BF V Odds]]-1,AB268-1)))</f>
        <v>29.080000000000009</v>
      </c>
      <c r="AC269" s="24">
        <f>IF(Weekly[[#This Row],[Actual]]="","",IF(AND(Weekly[[#This Row],[GBC_P]]=FALSE,Weekly[[#This Row],[Actual]]=TRUE),AC268+Weekly[[#This Row],[BF H Odds]]-1,IF(AND(Weekly[[#This Row],[GBC_P]]=TRUE,Weekly[[#This Row],[Actual]]=FALSE),AC268+Weekly[[#This Row],[BF V Odds]]-1,AC268-1)))</f>
        <v>55.399999999999984</v>
      </c>
      <c r="AD269" s="24">
        <f>IF(Weekly[[#This Row],[Actual]]="","",IF(AND(Weekly[[#This Row],[HGBC_P]]=Weekly[[#This Row],[Actual]],Weekly[[#This Row],[HGBC_P]]=TRUE),AD268+Weekly[[#This Row],[BF H Odds]]-1,IF(AND(Weekly[[#This Row],[HGBC_P]]=Weekly[[#This Row],[Actual]],Weekly[[#This Row],[HGBC_P]]=FALSE),AD268+Weekly[[#This Row],[BF V Odds]]-1,AD268-1)))</f>
        <v>30.040000000000028</v>
      </c>
      <c r="AE269" s="24">
        <f>IF(Weekly[[#This Row],[Actual]]="","",IF(AND(Weekly[[#This Row],[HGBC_P]]=FALSE,Weekly[[#This Row],[Actual]]=TRUE),AE268+Weekly[[#This Row],[BF H Odds]]-1,IF(AND(Weekly[[#This Row],[HGBC_P]]=TRUE,Weekly[[#This Row],[Actual]]=FALSE),AE268+Weekly[[#This Row],[BF V Odds]]-1,AE268-1)))</f>
        <v>54.439999999999991</v>
      </c>
      <c r="AF269" s="24">
        <f>IF(Weekly[[#This Row],[Actual]]="","",IF(AND(Weekly[[#This Row],[XGB_P]]=Weekly[[#This Row],[Actual]],Weekly[[#This Row],[XGB_P]]=TRUE),AF268+Weekly[[#This Row],[BF H Odds]]-1,IF(AND(Weekly[[#This Row],[XGB_P]]=Weekly[[#This Row],[Actual]],Weekly[[#This Row],[XGB_P]]=FALSE),AF268+Weekly[[#This Row],[BF V Odds]]-1,AF268-1)))</f>
        <v>48.520000000000024</v>
      </c>
      <c r="AG269" s="24">
        <f>IF(Weekly[[#This Row],[Actual]]="","",IF(AND(Weekly[[#This Row],[XGB_P]]=FALSE,Weekly[[#This Row],[Actual]]=TRUE),AG268+Weekly[[#This Row],[BF H Odds]]-1,IF(AND(Weekly[[#This Row],[XGB_P]]=TRUE,Weekly[[#This Row],[Actual]]=FALSE),AG268+Weekly[[#This Row],[BF V Odds]]-1,AG268-1)))</f>
        <v>35.959999999999994</v>
      </c>
      <c r="AH269" s="24">
        <f>IF(Weekly[[#This Row],[Actual]]="","",IF(AND(Weekly[[#This Row],[QDA_P]]=Weekly[[#This Row],[Actual]],Weekly[[#This Row],[QDA_P]]=TRUE),AH268+Weekly[[#This Row],[BF H Odds]]-1,IF(AND(Weekly[[#This Row],[QDA_P]]=Weekly[[#This Row],[Actual]],Weekly[[#This Row],[QDA_P]]=FALSE),AH268+Weekly[[#This Row],[BF V Odds]]-1,AH268-1)))</f>
        <v>13.800000000000002</v>
      </c>
      <c r="AI269" s="24">
        <f>IF(Weekly[[#This Row],[Actual]]="","",IF(AND(Weekly[[#This Row],[QDA_P]]=FALSE,Weekly[[#This Row],[Actual]]=TRUE),AI268+Weekly[[#This Row],[BF H Odds]]-1,IF(AND(Weekly[[#This Row],[QDA_P]]=TRUE,Weekly[[#This Row],[Actual]]=FALSE),AI268+Weekly[[#This Row],[BF V Odds]]-1,AI268-1)))</f>
        <v>70.679999999999993</v>
      </c>
      <c r="AJ269" s="24">
        <f>IF(Weekly[[#This Row],[Actual]]="","",IF(AND(Weekly[[#This Row],[KNC_P]]=FALSE,Weekly[[#This Row],[Actual]]=TRUE),AJ268+Weekly[[#This Row],[BF H Odds]]-1,IF(AND(Weekly[[#This Row],[KNC_P]]=TRUE,Weekly[[#This Row],[Actual]]=FALSE),AJ268+Weekly[[#This Row],[BF V Odds]]-1,AJ268-1)))</f>
        <v>55.489999999999988</v>
      </c>
      <c r="AK269" s="24">
        <f>IF(Weekly[[#This Row],[Actual]]="","",IF(AND(Weekly[[#This Row],[KNC_P]]=FALSE,Weekly[[#This Row],[Actual]]=TRUE),AK268+Weekly[[#This Row],[BF H Odds]]-1,IF(AND(Weekly[[#This Row],[KNC_P]]=TRUE,Weekly[[#This Row],[Actual]]=FALSE),AK268+Weekly[[#This Row],[BF V Odds]]-1,AK268-1)))</f>
        <v>54.389999999999979</v>
      </c>
      <c r="AL269" s="30">
        <f>IF(Weekly[[#This Row],[Actual]]="","",COUNTIF(Weekly[[#This Row],[SVC_P]:[QDA_P]],TRUE))</f>
        <v>1</v>
      </c>
      <c r="AM269" s="30">
        <f>IF(Weekly[[#This Row],[Actual]]="","",COUNTIF(Weekly[[#This Row],[SVC_P]:[QDA_P]],FALSE))</f>
        <v>6</v>
      </c>
      <c r="AN269" s="36">
        <f>IF(AND(Weekly[[#This Row],[BF V Odds]]&gt;$BO$6,Weekly[[#This Row],[BF V Odds]] &lt; $BO$7),Weekly[[#This Row],[BF V Odds]],"")</f>
        <v>4.7</v>
      </c>
      <c r="AO269" s="36" t="str">
        <f>IF(AND(Weekly[[#This Row],[BF H Odds]]&gt;$BO$6, Weekly[[#This Row],[BF H Odds]] &lt; $BO$7),Weekly[[#This Row],[BF H Odds]],"")</f>
        <v/>
      </c>
      <c r="AP269" s="37">
        <f>IF(AND(Weekly[[#This Row],[V Odds &lt;]]="",Weekly[[#This Row],[H Odds &lt;]]=""),AP268,IF(AND(Weekly[[#This Row],[H Odds &lt;]]&lt;&gt;"",Weekly[[#This Row],[SVC_P]]=TRUE,Weekly[[#This Row],[Actual]]=TRUE),AP268+Weekly[[#This Row],[H Odds &lt;]]-1,IF(AND(Weekly[[#This Row],[V Odds &lt;]]&lt;&gt;"",Weekly[[#This Row],[SVC_P]]=FALSE,Weekly[[#This Row],[Actual]]=FALSE),AP268+Weekly[[#This Row],[V Odds &lt;]]-1,IF(AND(Weekly[[#This Row],[V Odds &lt;]]&lt;&gt;"",Weekly[[#This Row],[SVC_P]]=FALSE,Weekly[[#This Row],[Actual]]=TRUE),AP268-1,IF(AND(Weekly[[#This Row],[H Odds &lt;]]&lt;&gt;"",Weekly[[#This Row],[SVC_P]]=TRUE,Weekly[[#This Row],[Actual]]=FALSE),AP268-1,AP268)))))</f>
        <v>77.080000000000013</v>
      </c>
      <c r="AQ269" s="37">
        <f>IF(AND(Weekly[[#This Row],[V Odds &lt;]]="",Weekly[[#This Row],[H Odds &lt;]]=""),AQ268,IF(AND(Weekly[[#This Row],[H Odds &lt;]]&lt;&gt;"",Weekly[[#This Row],[ADBC_P]]=TRUE,Weekly[[#This Row],[Actual]]=TRUE),AQ268+Weekly[[#This Row],[H Odds &lt;]]-1,IF(AND(Weekly[[#This Row],[V Odds &lt;]]&lt;&gt;"",Weekly[[#This Row],[ADBC_P]]=FALSE,Weekly[[#This Row],[Actual]]=FALSE),AQ268+Weekly[[#This Row],[V Odds &lt;]]-1,IF(AND(Weekly[[#This Row],[V Odds &lt;]]&lt;&gt;"",Weekly[[#This Row],[ADBC_P]]=FALSE,Weekly[[#This Row],[Actual]]=TRUE),AQ268-1,IF(AND(Weekly[[#This Row],[H Odds &lt;]]&lt;&gt;"",Weekly[[#This Row],[ADBC_P]]=TRUE,Weekly[[#This Row],[Actual]]=FALSE),AQ268-1,AQ268)))))</f>
        <v>50.879999999999995</v>
      </c>
      <c r="AR269" s="37">
        <f>IF(AND(Weekly[[#This Row],[V Odds &lt;]]="",Weekly[[#This Row],[H Odds &lt;]]=""),AR268,IF(AND(Weekly[[#This Row],[H Odds &lt;]]&lt;&gt;"",Weekly[[#This Row],[RFC_P]]=TRUE,Weekly[[#This Row],[Actual]]=TRUE),AR268+Weekly[[#This Row],[H Odds &lt;]]-1,IF(AND(Weekly[[#This Row],[V Odds &lt;]]&lt;&gt;"",Weekly[[#This Row],[RFC_P]]=FALSE,Weekly[[#This Row],[Actual]]=FALSE),AR268+Weekly[[#This Row],[V Odds &lt;]]-1,IF(AND(Weekly[[#This Row],[V Odds &lt;]]&lt;&gt;"",Weekly[[#This Row],[RFC_P]]=FALSE,Weekly[[#This Row],[Actual]]=TRUE),AR268-1,IF(AND(Weekly[[#This Row],[H Odds &lt;]]&lt;&gt;"",Weekly[[#This Row],[RFC_P]]=TRUE,Weekly[[#This Row],[Actual]]=FALSE),AR268-1,AR268)))))</f>
        <v>49.94</v>
      </c>
      <c r="AS269" s="37">
        <f>IF(AND(Weekly[[#This Row],[V Odds &lt;]]="",Weekly[[#This Row],[H Odds &lt;]]=""),AS268,IF(AND(Weekly[[#This Row],[H Odds &lt;]]&lt;&gt;"",Weekly[[#This Row],[GBC_P]]=TRUE,Weekly[[#This Row],[Actual]]=TRUE),AS268+Weekly[[#This Row],[H Odds &lt;]]-1,IF(AND(Weekly[[#This Row],[V Odds &lt;]]&lt;&gt;"",Weekly[[#This Row],[GBC_P]]=FALSE,Weekly[[#This Row],[Actual]]=FALSE),AS268+Weekly[[#This Row],[V Odds &lt;]]-1,IF(AND(Weekly[[#This Row],[V Odds &lt;]]&lt;&gt;"",Weekly[[#This Row],[GBC_P]]=FALSE,Weekly[[#This Row],[Actual]]=TRUE),AS268-1,IF(AND(Weekly[[#This Row],[H Odds &lt;]]&lt;&gt;"",Weekly[[#This Row],[GBC_P]]=TRUE,Weekly[[#This Row],[Actual]]=FALSE),AS268-1,AS268)))))</f>
        <v>51.28</v>
      </c>
      <c r="AT269" s="37">
        <f>IF(AND(Weekly[[#This Row],[V Odds &lt;]]="",Weekly[[#This Row],[H Odds &lt;]]=""),AT268,IF(AND(Weekly[[#This Row],[H Odds &lt;]]&lt;&gt;"",Weekly[[#This Row],[HGBC_P]]=TRUE,Weekly[[#This Row],[Actual]]=TRUE),AT268+Weekly[[#This Row],[H Odds &lt;]]-1,IF(AND(Weekly[[#This Row],[V Odds &lt;]]&lt;&gt;"",Weekly[[#This Row],[HGBC_P]]=FALSE,Weekly[[#This Row],[Actual]]=FALSE),AT268+Weekly[[#This Row],[V Odds &lt;]]-1,IF(AND(Weekly[[#This Row],[V Odds &lt;]]&lt;&gt;"",Weekly[[#This Row],[HGBC_P]]=FALSE,Weekly[[#This Row],[Actual]]=TRUE),AT268-1,IF(AND(Weekly[[#This Row],[H Odds &lt;]]&lt;&gt;"",Weekly[[#This Row],[HGBC_P]]=TRUE,Weekly[[#This Row],[Actual]]=FALSE),AT268-1,AT268)))))</f>
        <v>54.459999999999994</v>
      </c>
      <c r="AU269" s="37">
        <f>IF(AND(Weekly[[#This Row],[V Odds &lt;]]="",Weekly[[#This Row],[H Odds &lt;]]=""),AU268,IF(AND(Weekly[[#This Row],[H Odds &lt;]]&lt;&gt;"",Weekly[[#This Row],[XGB_P]]=TRUE,Weekly[[#This Row],[Actual]]=TRUE),AU268+Weekly[[#This Row],[H Odds &lt;]]-1,IF(AND(Weekly[[#This Row],[V Odds &lt;]]&lt;&gt;"",Weekly[[#This Row],[XGB_P]]=FALSE,Weekly[[#This Row],[Actual]]=FALSE),AU268+Weekly[[#This Row],[V Odds &lt;]]-1,IF(AND(Weekly[[#This Row],[V Odds &lt;]]&lt;&gt;"",Weekly[[#This Row],[XGB_P]]=FALSE,Weekly[[#This Row],[Actual]]=TRUE),AU268-1,IF(AND(Weekly[[#This Row],[H Odds &lt;]]&lt;&gt;"",Weekly[[#This Row],[XGB_P]]=TRUE,Weekly[[#This Row],[Actual]]=FALSE),AU268-1,AU268)))))</f>
        <v>63.56</v>
      </c>
      <c r="AV269" s="37">
        <f>IF(AND(Weekly[[#This Row],[V Odds &lt;]]="",Weekly[[#This Row],[H Odds &lt;]]=""),AV268,IF(AND(Weekly[[#This Row],[H Odds &lt;]]&lt;&gt;"",Weekly[[#This Row],[QDA_P]]=TRUE,Weekly[[#This Row],[Actual]]=TRUE),AV268+Weekly[[#This Row],[H Odds &lt;]]-1,IF(AND(Weekly[[#This Row],[V Odds &lt;]]&lt;&gt;"",Weekly[[#This Row],[QDA_P]]=FALSE,Weekly[[#This Row],[Actual]]=FALSE),AV268+Weekly[[#This Row],[V Odds &lt;]]-1,IF(AND(Weekly[[#This Row],[V Odds &lt;]]&lt;&gt;"",Weekly[[#This Row],[QDA_P]]=FALSE,Weekly[[#This Row],[Actual]]=TRUE),AV268-1,IF(AND(Weekly[[#This Row],[H Odds &lt;]]&lt;&gt;"",Weekly[[#This Row],[QDA_P]]=TRUE,Weekly[[#This Row],[Actual]]=FALSE),AV268-1,AV268)))))</f>
        <v>53.049999999999983</v>
      </c>
      <c r="AW269" s="37">
        <f>IF(AND(Weekly[[#This Row],[H Odds &lt;]]="",Weekly[[#This Row],[V Odds &lt;]]=""),AW268,IF(AND(Weekly[[#This Row],[KNC_P]]=Weekly[[#This Row],[Actual]],Weekly[[#This Row],[KNC_P]]=TRUE),AW268+Weekly[[#This Row],[BF H Odds]]-1,IF(AND(Weekly[[#This Row],[KNC_P]]=Weekly[[#This Row],[Actual]],Weekly[[#This Row],[KNC_P]]=FALSE),AW268+Weekly[[#This Row],[BF V Odds]]-1,AW268-1)))</f>
        <v>45.210000000000008</v>
      </c>
      <c r="AX269" s="37">
        <f>IF(AND(Weekly[[#This Row],[V Odds &lt;]]="",Weekly[[#This Row],[H Odds &lt;]]=""),AX268,IF(AND(Weekly[[#This Row],[V Odds &lt;]]&lt;&gt;"",Weekly[[#This Row],[FALSES]]&gt;0,Weekly[[#This Row],[Actual]]=FALSE),AX268+Weekly[[#This Row],[V Odds &lt;]]-1,IF(AND(Weekly[[#This Row],[H Odds &lt;]]&lt;&gt;"",Weekly[[#This Row],[TRUES]]&gt;0,Weekly[[#This Row],[Actual]]=TRUE),AX268+Weekly[[#This Row],[H Odds &lt;]]-1,IF(AND(Weekly[[#This Row],[V Odds &lt;]]&lt;&gt;"",Weekly[[#This Row],[FALSES]]=0),AX268,IF(AND(Weekly[[#This Row],[H Odds &lt;]]&lt;&gt;"",Weekly[[#This Row],[TRUES]]=0),AX268,AX268-1)))))</f>
        <v>85.949999999999989</v>
      </c>
      <c r="AY269" s="37">
        <f>IF(AND(Weekly[[#This Row],[V Odds &lt;]]="",Weekly[[#This Row],[H Odds &lt;]]=""),AY268,IF(AND(Weekly[[#This Row],[V Odds &lt;]]&lt;&gt;"",Weekly[[#This Row],[FALSES]]&gt;0,Weekly[[#This Row],[Actual]]=FALSE),AY268+((Weekly[[#This Row],[V Odds &lt;]]-1)*0.92),IF(AND(Weekly[[#This Row],[H Odds &lt;]]&lt;&gt;"",Weekly[[#This Row],[TRUES]]&gt;0,Weekly[[#This Row],[Actual]]=TRUE),AY268+((Weekly[[#This Row],[H Odds &lt;]]-1)*0.92),IF(AND(Weekly[[#This Row],[V Odds &lt;]]&lt;&gt;"",Weekly[[#This Row],[FALSES]]=0),AY268,IF(AND(Weekly[[#This Row],[H Odds &lt;]]&lt;&gt;"",Weekly[[#This Row],[TRUES]]=0),AY268,AY268-1)))))</f>
        <v>79.474000000000018</v>
      </c>
      <c r="AZ269" s="37">
        <f>IF(AND(Weekly[[#This Row],[V Odds &lt;]]="",Weekly[[#This Row],[H Odds &lt;]]=""),AZ268,IF(AND(Weekly[[#This Row],[V Odds &lt;]]&lt;&gt;"",Weekly[[#This Row],[Actual]]=FALSE),AZ268+Weekly[[#This Row],[V Odds &lt;]]-1,IF(AND(Weekly[[#This Row],[H Odds &lt;]]&lt;&gt;"",Weekly[[#This Row],[Actual]]=TRUE),AZ268+Weekly[[#This Row],[H Odds &lt;]]-1,AZ268-1)))</f>
        <v>79.319999999999993</v>
      </c>
      <c r="BA269" s="38">
        <f>IF(Weekly[[#This Row],[H Odds &lt;]]="",BA268,IF(AND(Weekly[[#This Row],[H Odds &lt;]]&lt;&gt;"",Weekly[[#This Row],[SVC_P]]=TRUE,Weekly[[#This Row],[Actual]]=TRUE),BA268+Weekly[[#This Row],[H Odds &lt;]]-1,IF(AND(Weekly[[#This Row],[H Odds &lt;]]&lt;&gt;"",Weekly[[#This Row],[SVC_P]]=TRUE,Weekly[[#This Row],[Actual]]=FALSE),BA268-1,BA268)))</f>
        <v>72.039999999999992</v>
      </c>
      <c r="BB269" s="38">
        <f>IF(Weekly[[#This Row],[H Odds &lt;]]="",BB268,IF(AND(Weekly[[#This Row],[H Odds &lt;]]&lt;&gt;"",Weekly[[#This Row],[ADBC_P]]=TRUE,Weekly[[#This Row],[Actual]]=TRUE),BB268+Weekly[[#This Row],[H Odds &lt;]]-1,IF(AND(Weekly[[#This Row],[H Odds &lt;]]&lt;&gt;"",Weekly[[#This Row],[ADBC_P]]=TRUE,Weekly[[#This Row],[Actual]]=FALSE),BB268-1,BB268)))</f>
        <v>46.559999999999995</v>
      </c>
      <c r="BC269" s="38">
        <f>IF(Weekly[[#This Row],[H Odds &lt;]]="",BC268,IF(AND(Weekly[[#This Row],[H Odds &lt;]]&lt;&gt;"",Weekly[[#This Row],[RFC_P]]=TRUE,Weekly[[#This Row],[Actual]]=TRUE),BC268+Weekly[[#This Row],[H Odds &lt;]]-1,IF(AND(Weekly[[#This Row],[H Odds &lt;]]&lt;&gt;"",Weekly[[#This Row],[RFC_P]]=TRUE,Weekly[[#This Row],[Actual]]=FALSE),BC268-1,BC268)))</f>
        <v>45.309999999999995</v>
      </c>
      <c r="BD269" s="38">
        <f>IF(Weekly[[#This Row],[H Odds &lt;]]="",BD268,IF(AND(Weekly[[#This Row],[H Odds &lt;]]&lt;&gt;"",Weekly[[#This Row],[GBC_P]]=TRUE,Weekly[[#This Row],[Actual]]=TRUE),BD268+Weekly[[#This Row],[H Odds &lt;]]-1,IF(AND(Weekly[[#This Row],[H Odds &lt;]]&lt;&gt;"",Weekly[[#This Row],[GBC_P]]=TRUE,Weekly[[#This Row],[Actual]]=FALSE),BD268-1,BD268)))</f>
        <v>50.96</v>
      </c>
      <c r="BE269" s="38">
        <f>IF(Weekly[[#This Row],[H Odds &lt;]]="",BE268,IF(AND(Weekly[[#This Row],[H Odds &lt;]]&lt;&gt;"",Weekly[[#This Row],[HGBC_P]]=TRUE,Weekly[[#This Row],[Actual]]=TRUE),BE268+Weekly[[#This Row],[H Odds &lt;]]-1,IF(AND(Weekly[[#This Row],[H Odds &lt;]]&lt;&gt;"",Weekly[[#This Row],[HGBC_P]]=TRUE,Weekly[[#This Row],[Actual]]=FALSE),BE268-1,BE268)))</f>
        <v>56.859999999999992</v>
      </c>
      <c r="BF269" s="38">
        <f>IF(Weekly[[#This Row],[H Odds &lt;]]="",BF268,IF(AND(Weekly[[#This Row],[H Odds &lt;]]&lt;&gt;"",Weekly[[#This Row],[XGB_P]]=TRUE,Weekly[[#This Row],[Actual]]=TRUE),BF268+Weekly[[#This Row],[H Odds &lt;]]-1,IF(AND(Weekly[[#This Row],[H Odds &lt;]]&lt;&gt;"",Weekly[[#This Row],[XGB_P]]=TRUE,Weekly[[#This Row],[Actual]]=FALSE),BF268-1,BF268)))</f>
        <v>60.03</v>
      </c>
      <c r="BG269" s="38">
        <f>IF(Weekly[[#This Row],[H Odds &lt;]]="",BG268,IF(AND(Weekly[[#This Row],[H Odds &lt;]]&lt;&gt;"",Weekly[[#This Row],[QDA_P]]=TRUE,Weekly[[#This Row],[Actual]]=TRUE),BG268+Weekly[[#This Row],[H Odds &lt;]]-1,IF(AND(Weekly[[#This Row],[H Odds &lt;]]&lt;&gt;"",Weekly[[#This Row],[QDA_P]]=TRUE,Weekly[[#This Row],[Actual]]=FALSE),BG268-1,BG268)))</f>
        <v>45.279999999999994</v>
      </c>
      <c r="BH269" s="38">
        <f>IF(Weekly[[#This Row],[H Odds &lt;]]="",BH268,IF(AND(Weekly[[#This Row],[H Odds &lt;]]&lt;&gt;"",Weekly[[#This Row],[KNC_P]]=TRUE,Weekly[[#This Row],[Actual]]=TRUE),BH268+Weekly[[#This Row],[H Odds &lt;]]-1,IF(AND(Weekly[[#This Row],[H Odds &lt;]]&lt;&gt;"",Weekly[[#This Row],[KNC_P]]=TRUE,Weekly[[#This Row],[Actual]]=FALSE),BH268-1,BH268)))</f>
        <v>46.149999999999991</v>
      </c>
      <c r="BI269" s="38">
        <f>IF(Weekly[[#This Row],[H Odds &lt;]]="",BI268,IF(AND(Weekly[[#This Row],[H Odds &lt;]]&lt;&gt;"",Weekly[[#This Row],[TRUES]]&gt;0,Weekly[[#This Row],[Actual]]=TRUE),BI268+Weekly[[#This Row],[H Odds &lt;]]-1,IF(AND(Weekly[[#This Row],[H Odds &lt;]]&lt;&gt;"",Weekly[[#This Row],[TRUES]]=0),BI268,BI268-1)))</f>
        <v>72.039999999999992</v>
      </c>
      <c r="BJ269" s="38">
        <f>IF(Weekly[[#This Row],[H Odds &lt;]]="",BJ268,IF(AND(Weekly[[#This Row],[H Odds &lt;]]&lt;&gt;"",Weekly[[#This Row],[Actual]]=TRUE),BJ268+Weekly[[#This Row],[H Odds &lt;]]-1,IF(AND(Weekly[[#This Row],[H Odds &lt;]]&lt;&gt;"",Weekly[[#This Row],[Actual]]=FALSE),BJ268-1,BJ268)))</f>
        <v>73.94</v>
      </c>
      <c r="BK269" s="58">
        <f>IF(AND(Weekly[[#This Row],[TRUES]]&gt;4,Weekly[[#This Row],[Actual]]=TRUE),BK268+Weekly[[#This Row],[BF H Odds]]-1,IF(AND(Weekly[[#This Row],[FALSES]]&gt;4,Weekly[[#This Row],[Actual]]=FALSE),BK268+Weekly[[#This Row],[BF V Odds]]-1,IF(AND(Weekly[[#This Row],[TRUES]]&gt;4,Weekly[[#This Row],[Actual]]=FALSE),BK268-1,IF(AND(Weekly[[#This Row],[FALSES]]&gt;4,Weekly[[#This Row],[Actual]]=TRUE),BK268-1,BK268))))</f>
        <v>24.800000000000018</v>
      </c>
      <c r="BL269" s="58">
        <f>IF(AND(Weekly[[#This Row],[TRUES]]&gt;5,Weekly[[#This Row],[Actual]]=TRUE),BL268+Weekly[[#This Row],[BF H Odds]]-1,IF(AND(Weekly[[#This Row],[FALSES]]&gt;5,Weekly[[#This Row],[Actual]]=FALSE),BL268+Weekly[[#This Row],[BF V Odds]]-1,IF(AND(Weekly[[#This Row],[TRUES]]&gt;5,Weekly[[#This Row],[Actual]]=FALSE),BL268-1,IF(AND(Weekly[[#This Row],[FALSES]]&gt;5,Weekly[[#This Row],[Actual]]=TRUE),BL268-1,BL268))))</f>
        <v>33.520000000000024</v>
      </c>
      <c r="BM269" s="58">
        <f>IF(AND(Weekly[[#This Row],[TRUES]]&gt;6,Weekly[[#This Row],[Actual]]=TRUE),BM268+Weekly[[#This Row],[BF H Odds]]-1,IF(AND(Weekly[[#This Row],[FALSES]]&gt;6,Weekly[[#This Row],[Actual]]=FALSE),BM268+Weekly[[#This Row],[BF V Odds]]-1,IF(AND(Weekly[[#This Row],[TRUES]]&gt;6,Weekly[[#This Row],[Actual]]=FALSE),BM268-1,IF(AND(Weekly[[#This Row],[FALSES]]&gt;6,Weekly[[#This Row],[Actual]]=TRUE),BM268-1,BM268))))</f>
        <v>46.470000000000013</v>
      </c>
    </row>
    <row r="270" spans="1:65" x14ac:dyDescent="0.25">
      <c r="A270" s="34"/>
      <c r="B270" s="10">
        <v>44276</v>
      </c>
      <c r="C270" s="33" t="s">
        <v>18</v>
      </c>
      <c r="D270" s="15" t="s">
        <v>19</v>
      </c>
      <c r="E270" t="b">
        <v>0</v>
      </c>
      <c r="F270" t="b">
        <v>1</v>
      </c>
      <c r="G270" t="b">
        <v>1</v>
      </c>
      <c r="H270" t="b">
        <v>0</v>
      </c>
      <c r="I270" t="b">
        <v>0</v>
      </c>
      <c r="J270" t="b">
        <v>0</v>
      </c>
      <c r="K270" t="b">
        <v>1</v>
      </c>
      <c r="L270" t="b">
        <v>0</v>
      </c>
      <c r="O270" t="str">
        <f>IF(Weekly[[#This Row],[H/V]]="H",Weekly[[#This Row],[BF H Odds]],IF(Weekly[[#This Row],[H/V]]="V",Weekly[[#This Row],[BF V Odds]],""))</f>
        <v/>
      </c>
      <c r="P270" t="b">
        <v>0</v>
      </c>
      <c r="R270" s="35">
        <f>IFERROR(IF(Weekly[[#This Row],[Won Bet?]]="yes",R269+(Weekly[[#This Row],[BF Odds]]*Weekly[[#This Row],[BF Stake]])-Weekly[[#This Row],[BF Stake]],R269-Weekly[[#This Row],[BF Stake]]),R269)</f>
        <v>241.8057</v>
      </c>
      <c r="S270" s="9">
        <f>IFERROR(IF(Weekly[[#This Row],[Won Bet?]]="yes",S269+(((Weekly[[#This Row],[BF Odds]]*Weekly[[#This Row],[BF Stake]])-Weekly[[#This Row],[BF Stake]])*0.95),S269-Weekly[[#This Row],[BF Stake]]),S269)</f>
        <v>230.58891500000004</v>
      </c>
      <c r="T270" s="13">
        <v>1.86</v>
      </c>
      <c r="U270" s="13">
        <v>2</v>
      </c>
      <c r="V270" s="24">
        <f>IF(Weekly[[#This Row],[Actual]]="","",IF(AND(Weekly[[#This Row],[SVC_P]]=Weekly[[#This Row],[Actual]],Weekly[[#This Row],[SVC_P]]=TRUE),V269+Weekly[[#This Row],[BF H Odds]]-1,IF(AND(Weekly[[#This Row],[SVC_P]]=Weekly[[#This Row],[Actual]],Weekly[[#This Row],[SVC_P]]=FALSE),V269+Weekly[[#This Row],[BF V Odds]]-1,V269-1)))</f>
        <v>71.15000000000002</v>
      </c>
      <c r="W270" s="24">
        <f>IF(Weekly[[#This Row],[Actual]]="","",IF(AND(Weekly[[#This Row],[SVC_P]]=FALSE,Weekly[[#This Row],[Actual]]=TRUE),W269+Weekly[[#This Row],[BF H Odds]]-1,IF(AND(Weekly[[#This Row],[SVC_P]]=TRUE,Weekly[[#This Row],[Actual]]=FALSE,),W269+Weekly[[#This Row],[BF V Odds]]-1,W269-1)))</f>
        <v>-211.54</v>
      </c>
      <c r="X270" s="24">
        <f>IF(Weekly[[#This Row],[Actual]]="","",IF(AND(Weekly[[#This Row],[ADBC_P]]=Weekly[[#This Row],[Actual]],Weekly[[#This Row],[ADBC_P]]=TRUE),X269+Weekly[[#This Row],[BF H Odds]]-1,IF(AND(Weekly[[#This Row],[ADBC_P]]=Weekly[[#This Row],[Actual]],Weekly[[#This Row],[ADBC_P]]=FALSE),X269+Weekly[[#This Row],[BF V Odds]]-1,X269-1)))</f>
        <v>29.550000000000018</v>
      </c>
      <c r="Y270" s="24">
        <f>IF(Weekly[[#This Row],[Actual]]="","",IF(AND(Weekly[[#This Row],[ADBC_P]]=FALSE,Weekly[[#This Row],[Actual]]=TRUE),Y269+Weekly[[#This Row],[BF H Odds]]-1,IF(AND(Weekly[[#This Row],[ADBC_P]]=TRUE,Weekly[[#This Row],[Actual]]=FALSE),Y269+Weekly[[#This Row],[BF V Odds]]-1,Y269-1)))</f>
        <v>54.789999999999992</v>
      </c>
      <c r="Z270" s="24">
        <f>IF(Weekly[[#This Row],[Actual]]="","",IF(AND(Weekly[[#This Row],[RFC_P]]=Weekly[[#This Row],[Actual]],Weekly[[#This Row],[RFC_P]]=TRUE),Z269+Weekly[[#This Row],[BF H Odds]]-1,IF(AND(Weekly[[#This Row],[RFC_P]]=Weekly[[#This Row],[Actual]],Weekly[[#This Row],[RFC_P]]=FALSE),Z269+Weekly[[#This Row],[BF V Odds]]-1,Z269-1)))</f>
        <v>20.450000000000024</v>
      </c>
      <c r="AA270" s="24">
        <f>IF(Weekly[[#This Row],[Actual]]="","",IF(AND(Weekly[[#This Row],[RFC_P]]=FALSE,Weekly[[#This Row],[Actual]]=TRUE),AA269+Weekly[[#This Row],[BF H Odds]]-1,IF(AND(Weekly[[#This Row],[RFC_P]]=TRUE,Weekly[[#This Row],[Actual]]=FALSE),AA269+Weekly[[#This Row],[BF V Odds]]-1,AA269-1)))</f>
        <v>63.889999999999972</v>
      </c>
      <c r="AB270" s="24">
        <f>IF(Weekly[[#This Row],[Actual]]="","",IF(AND(Weekly[[#This Row],[GBC_P]]=Weekly[[#This Row],[Actual]],Weekly[[#This Row],[GBC_P]]=TRUE),AB269+Weekly[[#This Row],[BF H Odds]]-1,IF(AND(Weekly[[#This Row],[GBC_P]]=Weekly[[#This Row],[Actual]],Weekly[[#This Row],[GBC_P]]=FALSE),AB269+Weekly[[#This Row],[BF V Odds]]-1,AB269-1)))</f>
        <v>29.940000000000008</v>
      </c>
      <c r="AC270" s="24">
        <f>IF(Weekly[[#This Row],[Actual]]="","",IF(AND(Weekly[[#This Row],[GBC_P]]=FALSE,Weekly[[#This Row],[Actual]]=TRUE),AC269+Weekly[[#This Row],[BF H Odds]]-1,IF(AND(Weekly[[#This Row],[GBC_P]]=TRUE,Weekly[[#This Row],[Actual]]=FALSE),AC269+Weekly[[#This Row],[BF V Odds]]-1,AC269-1)))</f>
        <v>54.399999999999984</v>
      </c>
      <c r="AD270" s="24">
        <f>IF(Weekly[[#This Row],[Actual]]="","",IF(AND(Weekly[[#This Row],[HGBC_P]]=Weekly[[#This Row],[Actual]],Weekly[[#This Row],[HGBC_P]]=TRUE),AD269+Weekly[[#This Row],[BF H Odds]]-1,IF(AND(Weekly[[#This Row],[HGBC_P]]=Weekly[[#This Row],[Actual]],Weekly[[#This Row],[HGBC_P]]=FALSE),AD269+Weekly[[#This Row],[BF V Odds]]-1,AD269-1)))</f>
        <v>30.900000000000027</v>
      </c>
      <c r="AE270" s="24">
        <f>IF(Weekly[[#This Row],[Actual]]="","",IF(AND(Weekly[[#This Row],[HGBC_P]]=FALSE,Weekly[[#This Row],[Actual]]=TRUE),AE269+Weekly[[#This Row],[BF H Odds]]-1,IF(AND(Weekly[[#This Row],[HGBC_P]]=TRUE,Weekly[[#This Row],[Actual]]=FALSE),AE269+Weekly[[#This Row],[BF V Odds]]-1,AE269-1)))</f>
        <v>53.439999999999991</v>
      </c>
      <c r="AF270" s="24">
        <f>IF(Weekly[[#This Row],[Actual]]="","",IF(AND(Weekly[[#This Row],[XGB_P]]=Weekly[[#This Row],[Actual]],Weekly[[#This Row],[XGB_P]]=TRUE),AF269+Weekly[[#This Row],[BF H Odds]]-1,IF(AND(Weekly[[#This Row],[XGB_P]]=Weekly[[#This Row],[Actual]],Weekly[[#This Row],[XGB_P]]=FALSE),AF269+Weekly[[#This Row],[BF V Odds]]-1,AF269-1)))</f>
        <v>49.380000000000024</v>
      </c>
      <c r="AG270" s="24">
        <f>IF(Weekly[[#This Row],[Actual]]="","",IF(AND(Weekly[[#This Row],[XGB_P]]=FALSE,Weekly[[#This Row],[Actual]]=TRUE),AG269+Weekly[[#This Row],[BF H Odds]]-1,IF(AND(Weekly[[#This Row],[XGB_P]]=TRUE,Weekly[[#This Row],[Actual]]=FALSE),AG269+Weekly[[#This Row],[BF V Odds]]-1,AG269-1)))</f>
        <v>34.959999999999994</v>
      </c>
      <c r="AH270" s="24">
        <f>IF(Weekly[[#This Row],[Actual]]="","",IF(AND(Weekly[[#This Row],[QDA_P]]=Weekly[[#This Row],[Actual]],Weekly[[#This Row],[QDA_P]]=TRUE),AH269+Weekly[[#This Row],[BF H Odds]]-1,IF(AND(Weekly[[#This Row],[QDA_P]]=Weekly[[#This Row],[Actual]],Weekly[[#This Row],[QDA_P]]=FALSE),AH269+Weekly[[#This Row],[BF V Odds]]-1,AH269-1)))</f>
        <v>12.800000000000002</v>
      </c>
      <c r="AI270" s="24">
        <f>IF(Weekly[[#This Row],[Actual]]="","",IF(AND(Weekly[[#This Row],[QDA_P]]=FALSE,Weekly[[#This Row],[Actual]]=TRUE),AI269+Weekly[[#This Row],[BF H Odds]]-1,IF(AND(Weekly[[#This Row],[QDA_P]]=TRUE,Weekly[[#This Row],[Actual]]=FALSE),AI269+Weekly[[#This Row],[BF V Odds]]-1,AI269-1)))</f>
        <v>71.539999999999992</v>
      </c>
      <c r="AJ270" s="24">
        <f>IF(Weekly[[#This Row],[Actual]]="","",IF(AND(Weekly[[#This Row],[KNC_P]]=FALSE,Weekly[[#This Row],[Actual]]=TRUE),AJ269+Weekly[[#This Row],[BF H Odds]]-1,IF(AND(Weekly[[#This Row],[KNC_P]]=TRUE,Weekly[[#This Row],[Actual]]=FALSE),AJ269+Weekly[[#This Row],[BF V Odds]]-1,AJ269-1)))</f>
        <v>54.489999999999988</v>
      </c>
      <c r="AK270" s="24">
        <f>IF(Weekly[[#This Row],[Actual]]="","",IF(AND(Weekly[[#This Row],[KNC_P]]=FALSE,Weekly[[#This Row],[Actual]]=TRUE),AK269+Weekly[[#This Row],[BF H Odds]]-1,IF(AND(Weekly[[#This Row],[KNC_P]]=TRUE,Weekly[[#This Row],[Actual]]=FALSE),AK269+Weekly[[#This Row],[BF V Odds]]-1,AK269-1)))</f>
        <v>53.389999999999979</v>
      </c>
      <c r="AL270" s="30">
        <f>IF(Weekly[[#This Row],[Actual]]="","",COUNTIF(Weekly[[#This Row],[SVC_P]:[QDA_P]],TRUE))</f>
        <v>3</v>
      </c>
      <c r="AM270" s="30">
        <f>IF(Weekly[[#This Row],[Actual]]="","",COUNTIF(Weekly[[#This Row],[SVC_P]:[QDA_P]],FALSE))</f>
        <v>4</v>
      </c>
      <c r="AN270" s="36" t="str">
        <f>IF(AND(Weekly[[#This Row],[BF V Odds]]&gt;$BO$6,Weekly[[#This Row],[BF V Odds]] &lt; $BO$7),Weekly[[#This Row],[BF V Odds]],"")</f>
        <v/>
      </c>
      <c r="AO270" s="36" t="str">
        <f>IF(AND(Weekly[[#This Row],[BF H Odds]]&gt;$BO$6, Weekly[[#This Row],[BF H Odds]] &lt; $BO$7),Weekly[[#This Row],[BF H Odds]],"")</f>
        <v/>
      </c>
      <c r="AP270" s="37">
        <f>IF(AND(Weekly[[#This Row],[V Odds &lt;]]="",Weekly[[#This Row],[H Odds &lt;]]=""),AP269,IF(AND(Weekly[[#This Row],[H Odds &lt;]]&lt;&gt;"",Weekly[[#This Row],[SVC_P]]=TRUE,Weekly[[#This Row],[Actual]]=TRUE),AP269+Weekly[[#This Row],[H Odds &lt;]]-1,IF(AND(Weekly[[#This Row],[V Odds &lt;]]&lt;&gt;"",Weekly[[#This Row],[SVC_P]]=FALSE,Weekly[[#This Row],[Actual]]=FALSE),AP269+Weekly[[#This Row],[V Odds &lt;]]-1,IF(AND(Weekly[[#This Row],[V Odds &lt;]]&lt;&gt;"",Weekly[[#This Row],[SVC_P]]=FALSE,Weekly[[#This Row],[Actual]]=TRUE),AP269-1,IF(AND(Weekly[[#This Row],[H Odds &lt;]]&lt;&gt;"",Weekly[[#This Row],[SVC_P]]=TRUE,Weekly[[#This Row],[Actual]]=FALSE),AP269-1,AP269)))))</f>
        <v>77.080000000000013</v>
      </c>
      <c r="AQ270" s="37">
        <f>IF(AND(Weekly[[#This Row],[V Odds &lt;]]="",Weekly[[#This Row],[H Odds &lt;]]=""),AQ269,IF(AND(Weekly[[#This Row],[H Odds &lt;]]&lt;&gt;"",Weekly[[#This Row],[ADBC_P]]=TRUE,Weekly[[#This Row],[Actual]]=TRUE),AQ269+Weekly[[#This Row],[H Odds &lt;]]-1,IF(AND(Weekly[[#This Row],[V Odds &lt;]]&lt;&gt;"",Weekly[[#This Row],[ADBC_P]]=FALSE,Weekly[[#This Row],[Actual]]=FALSE),AQ269+Weekly[[#This Row],[V Odds &lt;]]-1,IF(AND(Weekly[[#This Row],[V Odds &lt;]]&lt;&gt;"",Weekly[[#This Row],[ADBC_P]]=FALSE,Weekly[[#This Row],[Actual]]=TRUE),AQ269-1,IF(AND(Weekly[[#This Row],[H Odds &lt;]]&lt;&gt;"",Weekly[[#This Row],[ADBC_P]]=TRUE,Weekly[[#This Row],[Actual]]=FALSE),AQ269-1,AQ269)))))</f>
        <v>50.879999999999995</v>
      </c>
      <c r="AR270" s="37">
        <f>IF(AND(Weekly[[#This Row],[V Odds &lt;]]="",Weekly[[#This Row],[H Odds &lt;]]=""),AR269,IF(AND(Weekly[[#This Row],[H Odds &lt;]]&lt;&gt;"",Weekly[[#This Row],[RFC_P]]=TRUE,Weekly[[#This Row],[Actual]]=TRUE),AR269+Weekly[[#This Row],[H Odds &lt;]]-1,IF(AND(Weekly[[#This Row],[V Odds &lt;]]&lt;&gt;"",Weekly[[#This Row],[RFC_P]]=FALSE,Weekly[[#This Row],[Actual]]=FALSE),AR269+Weekly[[#This Row],[V Odds &lt;]]-1,IF(AND(Weekly[[#This Row],[V Odds &lt;]]&lt;&gt;"",Weekly[[#This Row],[RFC_P]]=FALSE,Weekly[[#This Row],[Actual]]=TRUE),AR269-1,IF(AND(Weekly[[#This Row],[H Odds &lt;]]&lt;&gt;"",Weekly[[#This Row],[RFC_P]]=TRUE,Weekly[[#This Row],[Actual]]=FALSE),AR269-1,AR269)))))</f>
        <v>49.94</v>
      </c>
      <c r="AS270" s="37">
        <f>IF(AND(Weekly[[#This Row],[V Odds &lt;]]="",Weekly[[#This Row],[H Odds &lt;]]=""),AS269,IF(AND(Weekly[[#This Row],[H Odds &lt;]]&lt;&gt;"",Weekly[[#This Row],[GBC_P]]=TRUE,Weekly[[#This Row],[Actual]]=TRUE),AS269+Weekly[[#This Row],[H Odds &lt;]]-1,IF(AND(Weekly[[#This Row],[V Odds &lt;]]&lt;&gt;"",Weekly[[#This Row],[GBC_P]]=FALSE,Weekly[[#This Row],[Actual]]=FALSE),AS269+Weekly[[#This Row],[V Odds &lt;]]-1,IF(AND(Weekly[[#This Row],[V Odds &lt;]]&lt;&gt;"",Weekly[[#This Row],[GBC_P]]=FALSE,Weekly[[#This Row],[Actual]]=TRUE),AS269-1,IF(AND(Weekly[[#This Row],[H Odds &lt;]]&lt;&gt;"",Weekly[[#This Row],[GBC_P]]=TRUE,Weekly[[#This Row],[Actual]]=FALSE),AS269-1,AS269)))))</f>
        <v>51.28</v>
      </c>
      <c r="AT270" s="37">
        <f>IF(AND(Weekly[[#This Row],[V Odds &lt;]]="",Weekly[[#This Row],[H Odds &lt;]]=""),AT269,IF(AND(Weekly[[#This Row],[H Odds &lt;]]&lt;&gt;"",Weekly[[#This Row],[HGBC_P]]=TRUE,Weekly[[#This Row],[Actual]]=TRUE),AT269+Weekly[[#This Row],[H Odds &lt;]]-1,IF(AND(Weekly[[#This Row],[V Odds &lt;]]&lt;&gt;"",Weekly[[#This Row],[HGBC_P]]=FALSE,Weekly[[#This Row],[Actual]]=FALSE),AT269+Weekly[[#This Row],[V Odds &lt;]]-1,IF(AND(Weekly[[#This Row],[V Odds &lt;]]&lt;&gt;"",Weekly[[#This Row],[HGBC_P]]=FALSE,Weekly[[#This Row],[Actual]]=TRUE),AT269-1,IF(AND(Weekly[[#This Row],[H Odds &lt;]]&lt;&gt;"",Weekly[[#This Row],[HGBC_P]]=TRUE,Weekly[[#This Row],[Actual]]=FALSE),AT269-1,AT269)))))</f>
        <v>54.459999999999994</v>
      </c>
      <c r="AU270" s="37">
        <f>IF(AND(Weekly[[#This Row],[V Odds &lt;]]="",Weekly[[#This Row],[H Odds &lt;]]=""),AU269,IF(AND(Weekly[[#This Row],[H Odds &lt;]]&lt;&gt;"",Weekly[[#This Row],[XGB_P]]=TRUE,Weekly[[#This Row],[Actual]]=TRUE),AU269+Weekly[[#This Row],[H Odds &lt;]]-1,IF(AND(Weekly[[#This Row],[V Odds &lt;]]&lt;&gt;"",Weekly[[#This Row],[XGB_P]]=FALSE,Weekly[[#This Row],[Actual]]=FALSE),AU269+Weekly[[#This Row],[V Odds &lt;]]-1,IF(AND(Weekly[[#This Row],[V Odds &lt;]]&lt;&gt;"",Weekly[[#This Row],[XGB_P]]=FALSE,Weekly[[#This Row],[Actual]]=TRUE),AU269-1,IF(AND(Weekly[[#This Row],[H Odds &lt;]]&lt;&gt;"",Weekly[[#This Row],[XGB_P]]=TRUE,Weekly[[#This Row],[Actual]]=FALSE),AU269-1,AU269)))))</f>
        <v>63.56</v>
      </c>
      <c r="AV270" s="37">
        <f>IF(AND(Weekly[[#This Row],[V Odds &lt;]]="",Weekly[[#This Row],[H Odds &lt;]]=""),AV269,IF(AND(Weekly[[#This Row],[H Odds &lt;]]&lt;&gt;"",Weekly[[#This Row],[QDA_P]]=TRUE,Weekly[[#This Row],[Actual]]=TRUE),AV269+Weekly[[#This Row],[H Odds &lt;]]-1,IF(AND(Weekly[[#This Row],[V Odds &lt;]]&lt;&gt;"",Weekly[[#This Row],[QDA_P]]=FALSE,Weekly[[#This Row],[Actual]]=FALSE),AV269+Weekly[[#This Row],[V Odds &lt;]]-1,IF(AND(Weekly[[#This Row],[V Odds &lt;]]&lt;&gt;"",Weekly[[#This Row],[QDA_P]]=FALSE,Weekly[[#This Row],[Actual]]=TRUE),AV269-1,IF(AND(Weekly[[#This Row],[H Odds &lt;]]&lt;&gt;"",Weekly[[#This Row],[QDA_P]]=TRUE,Weekly[[#This Row],[Actual]]=FALSE),AV269-1,AV269)))))</f>
        <v>53.049999999999983</v>
      </c>
      <c r="AW270" s="37">
        <f>IF(AND(Weekly[[#This Row],[H Odds &lt;]]="",Weekly[[#This Row],[V Odds &lt;]]=""),AW269,IF(AND(Weekly[[#This Row],[KNC_P]]=Weekly[[#This Row],[Actual]],Weekly[[#This Row],[KNC_P]]=TRUE),AW269+Weekly[[#This Row],[BF H Odds]]-1,IF(AND(Weekly[[#This Row],[KNC_P]]=Weekly[[#This Row],[Actual]],Weekly[[#This Row],[KNC_P]]=FALSE),AW269+Weekly[[#This Row],[BF V Odds]]-1,AW269-1)))</f>
        <v>45.210000000000008</v>
      </c>
      <c r="AX270" s="37">
        <f>IF(AND(Weekly[[#This Row],[V Odds &lt;]]="",Weekly[[#This Row],[H Odds &lt;]]=""),AX269,IF(AND(Weekly[[#This Row],[V Odds &lt;]]&lt;&gt;"",Weekly[[#This Row],[FALSES]]&gt;0,Weekly[[#This Row],[Actual]]=FALSE),AX269+Weekly[[#This Row],[V Odds &lt;]]-1,IF(AND(Weekly[[#This Row],[H Odds &lt;]]&lt;&gt;"",Weekly[[#This Row],[TRUES]]&gt;0,Weekly[[#This Row],[Actual]]=TRUE),AX269+Weekly[[#This Row],[H Odds &lt;]]-1,IF(AND(Weekly[[#This Row],[V Odds &lt;]]&lt;&gt;"",Weekly[[#This Row],[FALSES]]=0),AX269,IF(AND(Weekly[[#This Row],[H Odds &lt;]]&lt;&gt;"",Weekly[[#This Row],[TRUES]]=0),AX269,AX269-1)))))</f>
        <v>85.949999999999989</v>
      </c>
      <c r="AY270" s="37">
        <f>IF(AND(Weekly[[#This Row],[V Odds &lt;]]="",Weekly[[#This Row],[H Odds &lt;]]=""),AY269,IF(AND(Weekly[[#This Row],[V Odds &lt;]]&lt;&gt;"",Weekly[[#This Row],[FALSES]]&gt;0,Weekly[[#This Row],[Actual]]=FALSE),AY269+((Weekly[[#This Row],[V Odds &lt;]]-1)*0.92),IF(AND(Weekly[[#This Row],[H Odds &lt;]]&lt;&gt;"",Weekly[[#This Row],[TRUES]]&gt;0,Weekly[[#This Row],[Actual]]=TRUE),AY269+((Weekly[[#This Row],[H Odds &lt;]]-1)*0.92),IF(AND(Weekly[[#This Row],[V Odds &lt;]]&lt;&gt;"",Weekly[[#This Row],[FALSES]]=0),AY269,IF(AND(Weekly[[#This Row],[H Odds &lt;]]&lt;&gt;"",Weekly[[#This Row],[TRUES]]=0),AY269,AY269-1)))))</f>
        <v>79.474000000000018</v>
      </c>
      <c r="AZ270" s="37">
        <f>IF(AND(Weekly[[#This Row],[V Odds &lt;]]="",Weekly[[#This Row],[H Odds &lt;]]=""),AZ269,IF(AND(Weekly[[#This Row],[V Odds &lt;]]&lt;&gt;"",Weekly[[#This Row],[Actual]]=FALSE),AZ269+Weekly[[#This Row],[V Odds &lt;]]-1,IF(AND(Weekly[[#This Row],[H Odds &lt;]]&lt;&gt;"",Weekly[[#This Row],[Actual]]=TRUE),AZ269+Weekly[[#This Row],[H Odds &lt;]]-1,AZ269-1)))</f>
        <v>79.319999999999993</v>
      </c>
      <c r="BA270" s="38">
        <f>IF(Weekly[[#This Row],[H Odds &lt;]]="",BA269,IF(AND(Weekly[[#This Row],[H Odds &lt;]]&lt;&gt;"",Weekly[[#This Row],[SVC_P]]=TRUE,Weekly[[#This Row],[Actual]]=TRUE),BA269+Weekly[[#This Row],[H Odds &lt;]]-1,IF(AND(Weekly[[#This Row],[H Odds &lt;]]&lt;&gt;"",Weekly[[#This Row],[SVC_P]]=TRUE,Weekly[[#This Row],[Actual]]=FALSE),BA269-1,BA269)))</f>
        <v>72.039999999999992</v>
      </c>
      <c r="BB270" s="38">
        <f>IF(Weekly[[#This Row],[H Odds &lt;]]="",BB269,IF(AND(Weekly[[#This Row],[H Odds &lt;]]&lt;&gt;"",Weekly[[#This Row],[ADBC_P]]=TRUE,Weekly[[#This Row],[Actual]]=TRUE),BB269+Weekly[[#This Row],[H Odds &lt;]]-1,IF(AND(Weekly[[#This Row],[H Odds &lt;]]&lt;&gt;"",Weekly[[#This Row],[ADBC_P]]=TRUE,Weekly[[#This Row],[Actual]]=FALSE),BB269-1,BB269)))</f>
        <v>46.559999999999995</v>
      </c>
      <c r="BC270" s="38">
        <f>IF(Weekly[[#This Row],[H Odds &lt;]]="",BC269,IF(AND(Weekly[[#This Row],[H Odds &lt;]]&lt;&gt;"",Weekly[[#This Row],[RFC_P]]=TRUE,Weekly[[#This Row],[Actual]]=TRUE),BC269+Weekly[[#This Row],[H Odds &lt;]]-1,IF(AND(Weekly[[#This Row],[H Odds &lt;]]&lt;&gt;"",Weekly[[#This Row],[RFC_P]]=TRUE,Weekly[[#This Row],[Actual]]=FALSE),BC269-1,BC269)))</f>
        <v>45.309999999999995</v>
      </c>
      <c r="BD270" s="38">
        <f>IF(Weekly[[#This Row],[H Odds &lt;]]="",BD269,IF(AND(Weekly[[#This Row],[H Odds &lt;]]&lt;&gt;"",Weekly[[#This Row],[GBC_P]]=TRUE,Weekly[[#This Row],[Actual]]=TRUE),BD269+Weekly[[#This Row],[H Odds &lt;]]-1,IF(AND(Weekly[[#This Row],[H Odds &lt;]]&lt;&gt;"",Weekly[[#This Row],[GBC_P]]=TRUE,Weekly[[#This Row],[Actual]]=FALSE),BD269-1,BD269)))</f>
        <v>50.96</v>
      </c>
      <c r="BE270" s="38">
        <f>IF(Weekly[[#This Row],[H Odds &lt;]]="",BE269,IF(AND(Weekly[[#This Row],[H Odds &lt;]]&lt;&gt;"",Weekly[[#This Row],[HGBC_P]]=TRUE,Weekly[[#This Row],[Actual]]=TRUE),BE269+Weekly[[#This Row],[H Odds &lt;]]-1,IF(AND(Weekly[[#This Row],[H Odds &lt;]]&lt;&gt;"",Weekly[[#This Row],[HGBC_P]]=TRUE,Weekly[[#This Row],[Actual]]=FALSE),BE269-1,BE269)))</f>
        <v>56.859999999999992</v>
      </c>
      <c r="BF270" s="38">
        <f>IF(Weekly[[#This Row],[H Odds &lt;]]="",BF269,IF(AND(Weekly[[#This Row],[H Odds &lt;]]&lt;&gt;"",Weekly[[#This Row],[XGB_P]]=TRUE,Weekly[[#This Row],[Actual]]=TRUE),BF269+Weekly[[#This Row],[H Odds &lt;]]-1,IF(AND(Weekly[[#This Row],[H Odds &lt;]]&lt;&gt;"",Weekly[[#This Row],[XGB_P]]=TRUE,Weekly[[#This Row],[Actual]]=FALSE),BF269-1,BF269)))</f>
        <v>60.03</v>
      </c>
      <c r="BG270" s="38">
        <f>IF(Weekly[[#This Row],[H Odds &lt;]]="",BG269,IF(AND(Weekly[[#This Row],[H Odds &lt;]]&lt;&gt;"",Weekly[[#This Row],[QDA_P]]=TRUE,Weekly[[#This Row],[Actual]]=TRUE),BG269+Weekly[[#This Row],[H Odds &lt;]]-1,IF(AND(Weekly[[#This Row],[H Odds &lt;]]&lt;&gt;"",Weekly[[#This Row],[QDA_P]]=TRUE,Weekly[[#This Row],[Actual]]=FALSE),BG269-1,BG269)))</f>
        <v>45.279999999999994</v>
      </c>
      <c r="BH270" s="38">
        <f>IF(Weekly[[#This Row],[H Odds &lt;]]="",BH269,IF(AND(Weekly[[#This Row],[H Odds &lt;]]&lt;&gt;"",Weekly[[#This Row],[KNC_P]]=TRUE,Weekly[[#This Row],[Actual]]=TRUE),BH269+Weekly[[#This Row],[H Odds &lt;]]-1,IF(AND(Weekly[[#This Row],[H Odds &lt;]]&lt;&gt;"",Weekly[[#This Row],[KNC_P]]=TRUE,Weekly[[#This Row],[Actual]]=FALSE),BH269-1,BH269)))</f>
        <v>46.149999999999991</v>
      </c>
      <c r="BI270" s="38">
        <f>IF(Weekly[[#This Row],[H Odds &lt;]]="",BI269,IF(AND(Weekly[[#This Row],[H Odds &lt;]]&lt;&gt;"",Weekly[[#This Row],[TRUES]]&gt;0,Weekly[[#This Row],[Actual]]=TRUE),BI269+Weekly[[#This Row],[H Odds &lt;]]-1,IF(AND(Weekly[[#This Row],[H Odds &lt;]]&lt;&gt;"",Weekly[[#This Row],[TRUES]]=0),BI269,BI269-1)))</f>
        <v>72.039999999999992</v>
      </c>
      <c r="BJ270" s="38">
        <f>IF(Weekly[[#This Row],[H Odds &lt;]]="",BJ269,IF(AND(Weekly[[#This Row],[H Odds &lt;]]&lt;&gt;"",Weekly[[#This Row],[Actual]]=TRUE),BJ269+Weekly[[#This Row],[H Odds &lt;]]-1,IF(AND(Weekly[[#This Row],[H Odds &lt;]]&lt;&gt;"",Weekly[[#This Row],[Actual]]=FALSE),BJ269-1,BJ269)))</f>
        <v>73.94</v>
      </c>
      <c r="BK270" s="58">
        <f>IF(AND(Weekly[[#This Row],[TRUES]]&gt;4,Weekly[[#This Row],[Actual]]=TRUE),BK269+Weekly[[#This Row],[BF H Odds]]-1,IF(AND(Weekly[[#This Row],[FALSES]]&gt;4,Weekly[[#This Row],[Actual]]=FALSE),BK269+Weekly[[#This Row],[BF V Odds]]-1,IF(AND(Weekly[[#This Row],[TRUES]]&gt;4,Weekly[[#This Row],[Actual]]=FALSE),BK269-1,IF(AND(Weekly[[#This Row],[FALSES]]&gt;4,Weekly[[#This Row],[Actual]]=TRUE),BK269-1,BK269))))</f>
        <v>24.800000000000018</v>
      </c>
      <c r="BL270" s="58">
        <f>IF(AND(Weekly[[#This Row],[TRUES]]&gt;5,Weekly[[#This Row],[Actual]]=TRUE),BL269+Weekly[[#This Row],[BF H Odds]]-1,IF(AND(Weekly[[#This Row],[FALSES]]&gt;5,Weekly[[#This Row],[Actual]]=FALSE),BL269+Weekly[[#This Row],[BF V Odds]]-1,IF(AND(Weekly[[#This Row],[TRUES]]&gt;5,Weekly[[#This Row],[Actual]]=FALSE),BL269-1,IF(AND(Weekly[[#This Row],[FALSES]]&gt;5,Weekly[[#This Row],[Actual]]=TRUE),BL269-1,BL269))))</f>
        <v>33.520000000000024</v>
      </c>
      <c r="BM270" s="58">
        <f>IF(AND(Weekly[[#This Row],[TRUES]]&gt;6,Weekly[[#This Row],[Actual]]=TRUE),BM269+Weekly[[#This Row],[BF H Odds]]-1,IF(AND(Weekly[[#This Row],[FALSES]]&gt;6,Weekly[[#This Row],[Actual]]=FALSE),BM269+Weekly[[#This Row],[BF V Odds]]-1,IF(AND(Weekly[[#This Row],[TRUES]]&gt;6,Weekly[[#This Row],[Actual]]=FALSE),BM269-1,IF(AND(Weekly[[#This Row],[FALSES]]&gt;6,Weekly[[#This Row],[Actual]]=TRUE),BM269-1,BM269))))</f>
        <v>46.470000000000013</v>
      </c>
    </row>
    <row r="271" spans="1:65" x14ac:dyDescent="0.25">
      <c r="A271" s="34"/>
      <c r="B271" s="10">
        <v>44277</v>
      </c>
      <c r="C271" s="33" t="s">
        <v>13</v>
      </c>
      <c r="D271" s="15" t="s">
        <v>12</v>
      </c>
      <c r="E271" t="b">
        <v>1</v>
      </c>
      <c r="F271" t="b">
        <v>0</v>
      </c>
      <c r="G271" t="b">
        <v>0</v>
      </c>
      <c r="H271" t="b">
        <v>1</v>
      </c>
      <c r="I271" t="b">
        <v>1</v>
      </c>
      <c r="J271" t="b">
        <v>0</v>
      </c>
      <c r="K271" t="b">
        <v>0</v>
      </c>
      <c r="L271" t="b">
        <v>0</v>
      </c>
      <c r="O271" t="str">
        <f>IF(Weekly[[#This Row],[H/V]]="H",Weekly[[#This Row],[BF H Odds]],IF(Weekly[[#This Row],[H/V]]="V",Weekly[[#This Row],[BF V Odds]],""))</f>
        <v/>
      </c>
      <c r="P271" t="b">
        <v>0</v>
      </c>
      <c r="R271" s="35">
        <f>IFERROR(IF(Weekly[[#This Row],[Won Bet?]]="yes",R270+(Weekly[[#This Row],[BF Odds]]*Weekly[[#This Row],[BF Stake]])-Weekly[[#This Row],[BF Stake]],R270-Weekly[[#This Row],[BF Stake]]),R270)</f>
        <v>241.8057</v>
      </c>
      <c r="S271" s="9">
        <f>IFERROR(IF(Weekly[[#This Row],[Won Bet?]]="yes",S270+(((Weekly[[#This Row],[BF Odds]]*Weekly[[#This Row],[BF Stake]])-Weekly[[#This Row],[BF Stake]])*0.95),S270-Weekly[[#This Row],[BF Stake]]),S270)</f>
        <v>230.58891500000004</v>
      </c>
      <c r="T271" s="13">
        <v>1.59</v>
      </c>
      <c r="U271" s="13">
        <v>2.46</v>
      </c>
      <c r="V271" s="24">
        <f>IF(Weekly[[#This Row],[Actual]]="","",IF(AND(Weekly[[#This Row],[SVC_P]]=Weekly[[#This Row],[Actual]],Weekly[[#This Row],[SVC_P]]=TRUE),V270+Weekly[[#This Row],[BF H Odds]]-1,IF(AND(Weekly[[#This Row],[SVC_P]]=Weekly[[#This Row],[Actual]],Weekly[[#This Row],[SVC_P]]=FALSE),V270+Weekly[[#This Row],[BF V Odds]]-1,V270-1)))</f>
        <v>70.15000000000002</v>
      </c>
      <c r="W271" s="24">
        <f>IF(Weekly[[#This Row],[Actual]]="","",IF(AND(Weekly[[#This Row],[SVC_P]]=FALSE,Weekly[[#This Row],[Actual]]=TRUE),W270+Weekly[[#This Row],[BF H Odds]]-1,IF(AND(Weekly[[#This Row],[SVC_P]]=TRUE,Weekly[[#This Row],[Actual]]=FALSE,),W270+Weekly[[#This Row],[BF V Odds]]-1,W270-1)))</f>
        <v>-212.54</v>
      </c>
      <c r="X271" s="24">
        <f>IF(Weekly[[#This Row],[Actual]]="","",IF(AND(Weekly[[#This Row],[ADBC_P]]=Weekly[[#This Row],[Actual]],Weekly[[#This Row],[ADBC_P]]=TRUE),X270+Weekly[[#This Row],[BF H Odds]]-1,IF(AND(Weekly[[#This Row],[ADBC_P]]=Weekly[[#This Row],[Actual]],Weekly[[#This Row],[ADBC_P]]=FALSE),X270+Weekly[[#This Row],[BF V Odds]]-1,X270-1)))</f>
        <v>30.140000000000018</v>
      </c>
      <c r="Y271" s="24">
        <f>IF(Weekly[[#This Row],[Actual]]="","",IF(AND(Weekly[[#This Row],[ADBC_P]]=FALSE,Weekly[[#This Row],[Actual]]=TRUE),Y270+Weekly[[#This Row],[BF H Odds]]-1,IF(AND(Weekly[[#This Row],[ADBC_P]]=TRUE,Weekly[[#This Row],[Actual]]=FALSE),Y270+Weekly[[#This Row],[BF V Odds]]-1,Y270-1)))</f>
        <v>53.789999999999992</v>
      </c>
      <c r="Z271" s="24">
        <f>IF(Weekly[[#This Row],[Actual]]="","",IF(AND(Weekly[[#This Row],[RFC_P]]=Weekly[[#This Row],[Actual]],Weekly[[#This Row],[RFC_P]]=TRUE),Z270+Weekly[[#This Row],[BF H Odds]]-1,IF(AND(Weekly[[#This Row],[RFC_P]]=Weekly[[#This Row],[Actual]],Weekly[[#This Row],[RFC_P]]=FALSE),Z270+Weekly[[#This Row],[BF V Odds]]-1,Z270-1)))</f>
        <v>21.040000000000024</v>
      </c>
      <c r="AA271" s="24">
        <f>IF(Weekly[[#This Row],[Actual]]="","",IF(AND(Weekly[[#This Row],[RFC_P]]=FALSE,Weekly[[#This Row],[Actual]]=TRUE),AA270+Weekly[[#This Row],[BF H Odds]]-1,IF(AND(Weekly[[#This Row],[RFC_P]]=TRUE,Weekly[[#This Row],[Actual]]=FALSE),AA270+Weekly[[#This Row],[BF V Odds]]-1,AA270-1)))</f>
        <v>62.889999999999972</v>
      </c>
      <c r="AB271" s="24">
        <f>IF(Weekly[[#This Row],[Actual]]="","",IF(AND(Weekly[[#This Row],[GBC_P]]=Weekly[[#This Row],[Actual]],Weekly[[#This Row],[GBC_P]]=TRUE),AB270+Weekly[[#This Row],[BF H Odds]]-1,IF(AND(Weekly[[#This Row],[GBC_P]]=Weekly[[#This Row],[Actual]],Weekly[[#This Row],[GBC_P]]=FALSE),AB270+Weekly[[#This Row],[BF V Odds]]-1,AB270-1)))</f>
        <v>28.940000000000008</v>
      </c>
      <c r="AC271" s="24">
        <f>IF(Weekly[[#This Row],[Actual]]="","",IF(AND(Weekly[[#This Row],[GBC_P]]=FALSE,Weekly[[#This Row],[Actual]]=TRUE),AC270+Weekly[[#This Row],[BF H Odds]]-1,IF(AND(Weekly[[#This Row],[GBC_P]]=TRUE,Weekly[[#This Row],[Actual]]=FALSE),AC270+Weekly[[#This Row],[BF V Odds]]-1,AC270-1)))</f>
        <v>54.989999999999988</v>
      </c>
      <c r="AD271" s="24">
        <f>IF(Weekly[[#This Row],[Actual]]="","",IF(AND(Weekly[[#This Row],[HGBC_P]]=Weekly[[#This Row],[Actual]],Weekly[[#This Row],[HGBC_P]]=TRUE),AD270+Weekly[[#This Row],[BF H Odds]]-1,IF(AND(Weekly[[#This Row],[HGBC_P]]=Weekly[[#This Row],[Actual]],Weekly[[#This Row],[HGBC_P]]=FALSE),AD270+Weekly[[#This Row],[BF V Odds]]-1,AD270-1)))</f>
        <v>29.900000000000027</v>
      </c>
      <c r="AE271" s="24">
        <f>IF(Weekly[[#This Row],[Actual]]="","",IF(AND(Weekly[[#This Row],[HGBC_P]]=FALSE,Weekly[[#This Row],[Actual]]=TRUE),AE270+Weekly[[#This Row],[BF H Odds]]-1,IF(AND(Weekly[[#This Row],[HGBC_P]]=TRUE,Weekly[[#This Row],[Actual]]=FALSE),AE270+Weekly[[#This Row],[BF V Odds]]-1,AE270-1)))</f>
        <v>54.029999999999994</v>
      </c>
      <c r="AF271" s="24">
        <f>IF(Weekly[[#This Row],[Actual]]="","",IF(AND(Weekly[[#This Row],[XGB_P]]=Weekly[[#This Row],[Actual]],Weekly[[#This Row],[XGB_P]]=TRUE),AF270+Weekly[[#This Row],[BF H Odds]]-1,IF(AND(Weekly[[#This Row],[XGB_P]]=Weekly[[#This Row],[Actual]],Weekly[[#This Row],[XGB_P]]=FALSE),AF270+Weekly[[#This Row],[BF V Odds]]-1,AF270-1)))</f>
        <v>49.970000000000027</v>
      </c>
      <c r="AG271" s="24">
        <f>IF(Weekly[[#This Row],[Actual]]="","",IF(AND(Weekly[[#This Row],[XGB_P]]=FALSE,Weekly[[#This Row],[Actual]]=TRUE),AG270+Weekly[[#This Row],[BF H Odds]]-1,IF(AND(Weekly[[#This Row],[XGB_P]]=TRUE,Weekly[[#This Row],[Actual]]=FALSE),AG270+Weekly[[#This Row],[BF V Odds]]-1,AG270-1)))</f>
        <v>33.959999999999994</v>
      </c>
      <c r="AH271" s="24">
        <f>IF(Weekly[[#This Row],[Actual]]="","",IF(AND(Weekly[[#This Row],[QDA_P]]=Weekly[[#This Row],[Actual]],Weekly[[#This Row],[QDA_P]]=TRUE),AH270+Weekly[[#This Row],[BF H Odds]]-1,IF(AND(Weekly[[#This Row],[QDA_P]]=Weekly[[#This Row],[Actual]],Weekly[[#This Row],[QDA_P]]=FALSE),AH270+Weekly[[#This Row],[BF V Odds]]-1,AH270-1)))</f>
        <v>13.390000000000002</v>
      </c>
      <c r="AI271" s="24">
        <f>IF(Weekly[[#This Row],[Actual]]="","",IF(AND(Weekly[[#This Row],[QDA_P]]=FALSE,Weekly[[#This Row],[Actual]]=TRUE),AI270+Weekly[[#This Row],[BF H Odds]]-1,IF(AND(Weekly[[#This Row],[QDA_P]]=TRUE,Weekly[[#This Row],[Actual]]=FALSE),AI270+Weekly[[#This Row],[BF V Odds]]-1,AI270-1)))</f>
        <v>70.539999999999992</v>
      </c>
      <c r="AJ271" s="24">
        <f>IF(Weekly[[#This Row],[Actual]]="","",IF(AND(Weekly[[#This Row],[KNC_P]]=FALSE,Weekly[[#This Row],[Actual]]=TRUE),AJ270+Weekly[[#This Row],[BF H Odds]]-1,IF(AND(Weekly[[#This Row],[KNC_P]]=TRUE,Weekly[[#This Row],[Actual]]=FALSE),AJ270+Weekly[[#This Row],[BF V Odds]]-1,AJ270-1)))</f>
        <v>53.489999999999988</v>
      </c>
      <c r="AK271" s="24">
        <f>IF(Weekly[[#This Row],[Actual]]="","",IF(AND(Weekly[[#This Row],[KNC_P]]=FALSE,Weekly[[#This Row],[Actual]]=TRUE),AK270+Weekly[[#This Row],[BF H Odds]]-1,IF(AND(Weekly[[#This Row],[KNC_P]]=TRUE,Weekly[[#This Row],[Actual]]=FALSE),AK270+Weekly[[#This Row],[BF V Odds]]-1,AK270-1)))</f>
        <v>52.389999999999979</v>
      </c>
      <c r="AL271" s="30">
        <f>IF(Weekly[[#This Row],[Actual]]="","",COUNTIF(Weekly[[#This Row],[SVC_P]:[QDA_P]],TRUE))</f>
        <v>3</v>
      </c>
      <c r="AM271" s="30">
        <f>IF(Weekly[[#This Row],[Actual]]="","",COUNTIF(Weekly[[#This Row],[SVC_P]:[QDA_P]],FALSE))</f>
        <v>4</v>
      </c>
      <c r="AN271" s="36" t="str">
        <f>IF(AND(Weekly[[#This Row],[BF V Odds]]&gt;$BO$6,Weekly[[#This Row],[BF V Odds]] &lt; $BO$7),Weekly[[#This Row],[BF V Odds]],"")</f>
        <v/>
      </c>
      <c r="AO271" s="36" t="str">
        <f>IF(AND(Weekly[[#This Row],[BF H Odds]]&gt;$BO$6, Weekly[[#This Row],[BF H Odds]] &lt; $BO$7),Weekly[[#This Row],[BF H Odds]],"")</f>
        <v/>
      </c>
      <c r="AP271" s="37">
        <f>IF(AND(Weekly[[#This Row],[V Odds &lt;]]="",Weekly[[#This Row],[H Odds &lt;]]=""),AP270,IF(AND(Weekly[[#This Row],[H Odds &lt;]]&lt;&gt;"",Weekly[[#This Row],[SVC_P]]=TRUE,Weekly[[#This Row],[Actual]]=TRUE),AP270+Weekly[[#This Row],[H Odds &lt;]]-1,IF(AND(Weekly[[#This Row],[V Odds &lt;]]&lt;&gt;"",Weekly[[#This Row],[SVC_P]]=FALSE,Weekly[[#This Row],[Actual]]=FALSE),AP270+Weekly[[#This Row],[V Odds &lt;]]-1,IF(AND(Weekly[[#This Row],[V Odds &lt;]]&lt;&gt;"",Weekly[[#This Row],[SVC_P]]=FALSE,Weekly[[#This Row],[Actual]]=TRUE),AP270-1,IF(AND(Weekly[[#This Row],[H Odds &lt;]]&lt;&gt;"",Weekly[[#This Row],[SVC_P]]=TRUE,Weekly[[#This Row],[Actual]]=FALSE),AP270-1,AP270)))))</f>
        <v>77.080000000000013</v>
      </c>
      <c r="AQ271" s="37">
        <f>IF(AND(Weekly[[#This Row],[V Odds &lt;]]="",Weekly[[#This Row],[H Odds &lt;]]=""),AQ270,IF(AND(Weekly[[#This Row],[H Odds &lt;]]&lt;&gt;"",Weekly[[#This Row],[ADBC_P]]=TRUE,Weekly[[#This Row],[Actual]]=TRUE),AQ270+Weekly[[#This Row],[H Odds &lt;]]-1,IF(AND(Weekly[[#This Row],[V Odds &lt;]]&lt;&gt;"",Weekly[[#This Row],[ADBC_P]]=FALSE,Weekly[[#This Row],[Actual]]=FALSE),AQ270+Weekly[[#This Row],[V Odds &lt;]]-1,IF(AND(Weekly[[#This Row],[V Odds &lt;]]&lt;&gt;"",Weekly[[#This Row],[ADBC_P]]=FALSE,Weekly[[#This Row],[Actual]]=TRUE),AQ270-1,IF(AND(Weekly[[#This Row],[H Odds &lt;]]&lt;&gt;"",Weekly[[#This Row],[ADBC_P]]=TRUE,Weekly[[#This Row],[Actual]]=FALSE),AQ270-1,AQ270)))))</f>
        <v>50.879999999999995</v>
      </c>
      <c r="AR271" s="37">
        <f>IF(AND(Weekly[[#This Row],[V Odds &lt;]]="",Weekly[[#This Row],[H Odds &lt;]]=""),AR270,IF(AND(Weekly[[#This Row],[H Odds &lt;]]&lt;&gt;"",Weekly[[#This Row],[RFC_P]]=TRUE,Weekly[[#This Row],[Actual]]=TRUE),AR270+Weekly[[#This Row],[H Odds &lt;]]-1,IF(AND(Weekly[[#This Row],[V Odds &lt;]]&lt;&gt;"",Weekly[[#This Row],[RFC_P]]=FALSE,Weekly[[#This Row],[Actual]]=FALSE),AR270+Weekly[[#This Row],[V Odds &lt;]]-1,IF(AND(Weekly[[#This Row],[V Odds &lt;]]&lt;&gt;"",Weekly[[#This Row],[RFC_P]]=FALSE,Weekly[[#This Row],[Actual]]=TRUE),AR270-1,IF(AND(Weekly[[#This Row],[H Odds &lt;]]&lt;&gt;"",Weekly[[#This Row],[RFC_P]]=TRUE,Weekly[[#This Row],[Actual]]=FALSE),AR270-1,AR270)))))</f>
        <v>49.94</v>
      </c>
      <c r="AS271" s="37">
        <f>IF(AND(Weekly[[#This Row],[V Odds &lt;]]="",Weekly[[#This Row],[H Odds &lt;]]=""),AS270,IF(AND(Weekly[[#This Row],[H Odds &lt;]]&lt;&gt;"",Weekly[[#This Row],[GBC_P]]=TRUE,Weekly[[#This Row],[Actual]]=TRUE),AS270+Weekly[[#This Row],[H Odds &lt;]]-1,IF(AND(Weekly[[#This Row],[V Odds &lt;]]&lt;&gt;"",Weekly[[#This Row],[GBC_P]]=FALSE,Weekly[[#This Row],[Actual]]=FALSE),AS270+Weekly[[#This Row],[V Odds &lt;]]-1,IF(AND(Weekly[[#This Row],[V Odds &lt;]]&lt;&gt;"",Weekly[[#This Row],[GBC_P]]=FALSE,Weekly[[#This Row],[Actual]]=TRUE),AS270-1,IF(AND(Weekly[[#This Row],[H Odds &lt;]]&lt;&gt;"",Weekly[[#This Row],[GBC_P]]=TRUE,Weekly[[#This Row],[Actual]]=FALSE),AS270-1,AS270)))))</f>
        <v>51.28</v>
      </c>
      <c r="AT271" s="37">
        <f>IF(AND(Weekly[[#This Row],[V Odds &lt;]]="",Weekly[[#This Row],[H Odds &lt;]]=""),AT270,IF(AND(Weekly[[#This Row],[H Odds &lt;]]&lt;&gt;"",Weekly[[#This Row],[HGBC_P]]=TRUE,Weekly[[#This Row],[Actual]]=TRUE),AT270+Weekly[[#This Row],[H Odds &lt;]]-1,IF(AND(Weekly[[#This Row],[V Odds &lt;]]&lt;&gt;"",Weekly[[#This Row],[HGBC_P]]=FALSE,Weekly[[#This Row],[Actual]]=FALSE),AT270+Weekly[[#This Row],[V Odds &lt;]]-1,IF(AND(Weekly[[#This Row],[V Odds &lt;]]&lt;&gt;"",Weekly[[#This Row],[HGBC_P]]=FALSE,Weekly[[#This Row],[Actual]]=TRUE),AT270-1,IF(AND(Weekly[[#This Row],[H Odds &lt;]]&lt;&gt;"",Weekly[[#This Row],[HGBC_P]]=TRUE,Weekly[[#This Row],[Actual]]=FALSE),AT270-1,AT270)))))</f>
        <v>54.459999999999994</v>
      </c>
      <c r="AU271" s="37">
        <f>IF(AND(Weekly[[#This Row],[V Odds &lt;]]="",Weekly[[#This Row],[H Odds &lt;]]=""),AU270,IF(AND(Weekly[[#This Row],[H Odds &lt;]]&lt;&gt;"",Weekly[[#This Row],[XGB_P]]=TRUE,Weekly[[#This Row],[Actual]]=TRUE),AU270+Weekly[[#This Row],[H Odds &lt;]]-1,IF(AND(Weekly[[#This Row],[V Odds &lt;]]&lt;&gt;"",Weekly[[#This Row],[XGB_P]]=FALSE,Weekly[[#This Row],[Actual]]=FALSE),AU270+Weekly[[#This Row],[V Odds &lt;]]-1,IF(AND(Weekly[[#This Row],[V Odds &lt;]]&lt;&gt;"",Weekly[[#This Row],[XGB_P]]=FALSE,Weekly[[#This Row],[Actual]]=TRUE),AU270-1,IF(AND(Weekly[[#This Row],[H Odds &lt;]]&lt;&gt;"",Weekly[[#This Row],[XGB_P]]=TRUE,Weekly[[#This Row],[Actual]]=FALSE),AU270-1,AU270)))))</f>
        <v>63.56</v>
      </c>
      <c r="AV271" s="37">
        <f>IF(AND(Weekly[[#This Row],[V Odds &lt;]]="",Weekly[[#This Row],[H Odds &lt;]]=""),AV270,IF(AND(Weekly[[#This Row],[H Odds &lt;]]&lt;&gt;"",Weekly[[#This Row],[QDA_P]]=TRUE,Weekly[[#This Row],[Actual]]=TRUE),AV270+Weekly[[#This Row],[H Odds &lt;]]-1,IF(AND(Weekly[[#This Row],[V Odds &lt;]]&lt;&gt;"",Weekly[[#This Row],[QDA_P]]=FALSE,Weekly[[#This Row],[Actual]]=FALSE),AV270+Weekly[[#This Row],[V Odds &lt;]]-1,IF(AND(Weekly[[#This Row],[V Odds &lt;]]&lt;&gt;"",Weekly[[#This Row],[QDA_P]]=FALSE,Weekly[[#This Row],[Actual]]=TRUE),AV270-1,IF(AND(Weekly[[#This Row],[H Odds &lt;]]&lt;&gt;"",Weekly[[#This Row],[QDA_P]]=TRUE,Weekly[[#This Row],[Actual]]=FALSE),AV270-1,AV270)))))</f>
        <v>53.049999999999983</v>
      </c>
      <c r="AW271" s="37">
        <f>IF(AND(Weekly[[#This Row],[H Odds &lt;]]="",Weekly[[#This Row],[V Odds &lt;]]=""),AW270,IF(AND(Weekly[[#This Row],[KNC_P]]=Weekly[[#This Row],[Actual]],Weekly[[#This Row],[KNC_P]]=TRUE),AW270+Weekly[[#This Row],[BF H Odds]]-1,IF(AND(Weekly[[#This Row],[KNC_P]]=Weekly[[#This Row],[Actual]],Weekly[[#This Row],[KNC_P]]=FALSE),AW270+Weekly[[#This Row],[BF V Odds]]-1,AW270-1)))</f>
        <v>45.210000000000008</v>
      </c>
      <c r="AX271" s="37">
        <f>IF(AND(Weekly[[#This Row],[V Odds &lt;]]="",Weekly[[#This Row],[H Odds &lt;]]=""),AX270,IF(AND(Weekly[[#This Row],[V Odds &lt;]]&lt;&gt;"",Weekly[[#This Row],[FALSES]]&gt;0,Weekly[[#This Row],[Actual]]=FALSE),AX270+Weekly[[#This Row],[V Odds &lt;]]-1,IF(AND(Weekly[[#This Row],[H Odds &lt;]]&lt;&gt;"",Weekly[[#This Row],[TRUES]]&gt;0,Weekly[[#This Row],[Actual]]=TRUE),AX270+Weekly[[#This Row],[H Odds &lt;]]-1,IF(AND(Weekly[[#This Row],[V Odds &lt;]]&lt;&gt;"",Weekly[[#This Row],[FALSES]]=0),AX270,IF(AND(Weekly[[#This Row],[H Odds &lt;]]&lt;&gt;"",Weekly[[#This Row],[TRUES]]=0),AX270,AX270-1)))))</f>
        <v>85.949999999999989</v>
      </c>
      <c r="AY271" s="37">
        <f>IF(AND(Weekly[[#This Row],[V Odds &lt;]]="",Weekly[[#This Row],[H Odds &lt;]]=""),AY270,IF(AND(Weekly[[#This Row],[V Odds &lt;]]&lt;&gt;"",Weekly[[#This Row],[FALSES]]&gt;0,Weekly[[#This Row],[Actual]]=FALSE),AY270+((Weekly[[#This Row],[V Odds &lt;]]-1)*0.92),IF(AND(Weekly[[#This Row],[H Odds &lt;]]&lt;&gt;"",Weekly[[#This Row],[TRUES]]&gt;0,Weekly[[#This Row],[Actual]]=TRUE),AY270+((Weekly[[#This Row],[H Odds &lt;]]-1)*0.92),IF(AND(Weekly[[#This Row],[V Odds &lt;]]&lt;&gt;"",Weekly[[#This Row],[FALSES]]=0),AY270,IF(AND(Weekly[[#This Row],[H Odds &lt;]]&lt;&gt;"",Weekly[[#This Row],[TRUES]]=0),AY270,AY270-1)))))</f>
        <v>79.474000000000018</v>
      </c>
      <c r="AZ271" s="37">
        <f>IF(AND(Weekly[[#This Row],[V Odds &lt;]]="",Weekly[[#This Row],[H Odds &lt;]]=""),AZ270,IF(AND(Weekly[[#This Row],[V Odds &lt;]]&lt;&gt;"",Weekly[[#This Row],[Actual]]=FALSE),AZ270+Weekly[[#This Row],[V Odds &lt;]]-1,IF(AND(Weekly[[#This Row],[H Odds &lt;]]&lt;&gt;"",Weekly[[#This Row],[Actual]]=TRUE),AZ270+Weekly[[#This Row],[H Odds &lt;]]-1,AZ270-1)))</f>
        <v>79.319999999999993</v>
      </c>
      <c r="BA271" s="38">
        <f>IF(Weekly[[#This Row],[H Odds &lt;]]="",BA270,IF(AND(Weekly[[#This Row],[H Odds &lt;]]&lt;&gt;"",Weekly[[#This Row],[SVC_P]]=TRUE,Weekly[[#This Row],[Actual]]=TRUE),BA270+Weekly[[#This Row],[H Odds &lt;]]-1,IF(AND(Weekly[[#This Row],[H Odds &lt;]]&lt;&gt;"",Weekly[[#This Row],[SVC_P]]=TRUE,Weekly[[#This Row],[Actual]]=FALSE),BA270-1,BA270)))</f>
        <v>72.039999999999992</v>
      </c>
      <c r="BB271" s="38">
        <f>IF(Weekly[[#This Row],[H Odds &lt;]]="",BB270,IF(AND(Weekly[[#This Row],[H Odds &lt;]]&lt;&gt;"",Weekly[[#This Row],[ADBC_P]]=TRUE,Weekly[[#This Row],[Actual]]=TRUE),BB270+Weekly[[#This Row],[H Odds &lt;]]-1,IF(AND(Weekly[[#This Row],[H Odds &lt;]]&lt;&gt;"",Weekly[[#This Row],[ADBC_P]]=TRUE,Weekly[[#This Row],[Actual]]=FALSE),BB270-1,BB270)))</f>
        <v>46.559999999999995</v>
      </c>
      <c r="BC271" s="38">
        <f>IF(Weekly[[#This Row],[H Odds &lt;]]="",BC270,IF(AND(Weekly[[#This Row],[H Odds &lt;]]&lt;&gt;"",Weekly[[#This Row],[RFC_P]]=TRUE,Weekly[[#This Row],[Actual]]=TRUE),BC270+Weekly[[#This Row],[H Odds &lt;]]-1,IF(AND(Weekly[[#This Row],[H Odds &lt;]]&lt;&gt;"",Weekly[[#This Row],[RFC_P]]=TRUE,Weekly[[#This Row],[Actual]]=FALSE),BC270-1,BC270)))</f>
        <v>45.309999999999995</v>
      </c>
      <c r="BD271" s="38">
        <f>IF(Weekly[[#This Row],[H Odds &lt;]]="",BD270,IF(AND(Weekly[[#This Row],[H Odds &lt;]]&lt;&gt;"",Weekly[[#This Row],[GBC_P]]=TRUE,Weekly[[#This Row],[Actual]]=TRUE),BD270+Weekly[[#This Row],[H Odds &lt;]]-1,IF(AND(Weekly[[#This Row],[H Odds &lt;]]&lt;&gt;"",Weekly[[#This Row],[GBC_P]]=TRUE,Weekly[[#This Row],[Actual]]=FALSE),BD270-1,BD270)))</f>
        <v>50.96</v>
      </c>
      <c r="BE271" s="38">
        <f>IF(Weekly[[#This Row],[H Odds &lt;]]="",BE270,IF(AND(Weekly[[#This Row],[H Odds &lt;]]&lt;&gt;"",Weekly[[#This Row],[HGBC_P]]=TRUE,Weekly[[#This Row],[Actual]]=TRUE),BE270+Weekly[[#This Row],[H Odds &lt;]]-1,IF(AND(Weekly[[#This Row],[H Odds &lt;]]&lt;&gt;"",Weekly[[#This Row],[HGBC_P]]=TRUE,Weekly[[#This Row],[Actual]]=FALSE),BE270-1,BE270)))</f>
        <v>56.859999999999992</v>
      </c>
      <c r="BF271" s="38">
        <f>IF(Weekly[[#This Row],[H Odds &lt;]]="",BF270,IF(AND(Weekly[[#This Row],[H Odds &lt;]]&lt;&gt;"",Weekly[[#This Row],[XGB_P]]=TRUE,Weekly[[#This Row],[Actual]]=TRUE),BF270+Weekly[[#This Row],[H Odds &lt;]]-1,IF(AND(Weekly[[#This Row],[H Odds &lt;]]&lt;&gt;"",Weekly[[#This Row],[XGB_P]]=TRUE,Weekly[[#This Row],[Actual]]=FALSE),BF270-1,BF270)))</f>
        <v>60.03</v>
      </c>
      <c r="BG271" s="38">
        <f>IF(Weekly[[#This Row],[H Odds &lt;]]="",BG270,IF(AND(Weekly[[#This Row],[H Odds &lt;]]&lt;&gt;"",Weekly[[#This Row],[QDA_P]]=TRUE,Weekly[[#This Row],[Actual]]=TRUE),BG270+Weekly[[#This Row],[H Odds &lt;]]-1,IF(AND(Weekly[[#This Row],[H Odds &lt;]]&lt;&gt;"",Weekly[[#This Row],[QDA_P]]=TRUE,Weekly[[#This Row],[Actual]]=FALSE),BG270-1,BG270)))</f>
        <v>45.279999999999994</v>
      </c>
      <c r="BH271" s="38">
        <f>IF(Weekly[[#This Row],[H Odds &lt;]]="",BH270,IF(AND(Weekly[[#This Row],[H Odds &lt;]]&lt;&gt;"",Weekly[[#This Row],[KNC_P]]=TRUE,Weekly[[#This Row],[Actual]]=TRUE),BH270+Weekly[[#This Row],[H Odds &lt;]]-1,IF(AND(Weekly[[#This Row],[H Odds &lt;]]&lt;&gt;"",Weekly[[#This Row],[KNC_P]]=TRUE,Weekly[[#This Row],[Actual]]=FALSE),BH270-1,BH270)))</f>
        <v>46.149999999999991</v>
      </c>
      <c r="BI271" s="38">
        <f>IF(Weekly[[#This Row],[H Odds &lt;]]="",BI270,IF(AND(Weekly[[#This Row],[H Odds &lt;]]&lt;&gt;"",Weekly[[#This Row],[TRUES]]&gt;0,Weekly[[#This Row],[Actual]]=TRUE),BI270+Weekly[[#This Row],[H Odds &lt;]]-1,IF(AND(Weekly[[#This Row],[H Odds &lt;]]&lt;&gt;"",Weekly[[#This Row],[TRUES]]=0),BI270,BI270-1)))</f>
        <v>72.039999999999992</v>
      </c>
      <c r="BJ271" s="38">
        <f>IF(Weekly[[#This Row],[H Odds &lt;]]="",BJ270,IF(AND(Weekly[[#This Row],[H Odds &lt;]]&lt;&gt;"",Weekly[[#This Row],[Actual]]=TRUE),BJ270+Weekly[[#This Row],[H Odds &lt;]]-1,IF(AND(Weekly[[#This Row],[H Odds &lt;]]&lt;&gt;"",Weekly[[#This Row],[Actual]]=FALSE),BJ270-1,BJ270)))</f>
        <v>73.94</v>
      </c>
      <c r="BK271" s="58">
        <f>IF(AND(Weekly[[#This Row],[TRUES]]&gt;4,Weekly[[#This Row],[Actual]]=TRUE),BK270+Weekly[[#This Row],[BF H Odds]]-1,IF(AND(Weekly[[#This Row],[FALSES]]&gt;4,Weekly[[#This Row],[Actual]]=FALSE),BK270+Weekly[[#This Row],[BF V Odds]]-1,IF(AND(Weekly[[#This Row],[TRUES]]&gt;4,Weekly[[#This Row],[Actual]]=FALSE),BK270-1,IF(AND(Weekly[[#This Row],[FALSES]]&gt;4,Weekly[[#This Row],[Actual]]=TRUE),BK270-1,BK270))))</f>
        <v>24.800000000000018</v>
      </c>
      <c r="BL271" s="58">
        <f>IF(AND(Weekly[[#This Row],[TRUES]]&gt;5,Weekly[[#This Row],[Actual]]=TRUE),BL270+Weekly[[#This Row],[BF H Odds]]-1,IF(AND(Weekly[[#This Row],[FALSES]]&gt;5,Weekly[[#This Row],[Actual]]=FALSE),BL270+Weekly[[#This Row],[BF V Odds]]-1,IF(AND(Weekly[[#This Row],[TRUES]]&gt;5,Weekly[[#This Row],[Actual]]=FALSE),BL270-1,IF(AND(Weekly[[#This Row],[FALSES]]&gt;5,Weekly[[#This Row],[Actual]]=TRUE),BL270-1,BL270))))</f>
        <v>33.520000000000024</v>
      </c>
      <c r="BM271" s="58">
        <f>IF(AND(Weekly[[#This Row],[TRUES]]&gt;6,Weekly[[#This Row],[Actual]]=TRUE),BM270+Weekly[[#This Row],[BF H Odds]]-1,IF(AND(Weekly[[#This Row],[FALSES]]&gt;6,Weekly[[#This Row],[Actual]]=FALSE),BM270+Weekly[[#This Row],[BF V Odds]]-1,IF(AND(Weekly[[#This Row],[TRUES]]&gt;6,Weekly[[#This Row],[Actual]]=FALSE),BM270-1,IF(AND(Weekly[[#This Row],[FALSES]]&gt;6,Weekly[[#This Row],[Actual]]=TRUE),BM270-1,BM270))))</f>
        <v>46.470000000000013</v>
      </c>
    </row>
    <row r="272" spans="1:65" x14ac:dyDescent="0.25">
      <c r="A272" s="34"/>
      <c r="B272" s="10">
        <v>44277</v>
      </c>
      <c r="C272" s="33" t="s">
        <v>38</v>
      </c>
      <c r="D272" s="15" t="s">
        <v>29</v>
      </c>
      <c r="E272" t="b">
        <v>1</v>
      </c>
      <c r="F272" t="b">
        <v>0</v>
      </c>
      <c r="G272" t="b">
        <v>0</v>
      </c>
      <c r="H272" t="b">
        <v>0</v>
      </c>
      <c r="I272" t="b">
        <v>0</v>
      </c>
      <c r="J272" t="b">
        <v>0</v>
      </c>
      <c r="K272" t="b">
        <v>0</v>
      </c>
      <c r="L272" t="b">
        <v>0</v>
      </c>
      <c r="O272" t="str">
        <f>IF(Weekly[[#This Row],[H/V]]="H",Weekly[[#This Row],[BF H Odds]],IF(Weekly[[#This Row],[H/V]]="V",Weekly[[#This Row],[BF V Odds]],""))</f>
        <v/>
      </c>
      <c r="P272" t="b">
        <v>0</v>
      </c>
      <c r="R272" s="35">
        <f>IFERROR(IF(Weekly[[#This Row],[Won Bet?]]="yes",R271+(Weekly[[#This Row],[BF Odds]]*Weekly[[#This Row],[BF Stake]])-Weekly[[#This Row],[BF Stake]],R271-Weekly[[#This Row],[BF Stake]]),R271)</f>
        <v>241.8057</v>
      </c>
      <c r="S272" s="9">
        <f>IFERROR(IF(Weekly[[#This Row],[Won Bet?]]="yes",S271+(((Weekly[[#This Row],[BF Odds]]*Weekly[[#This Row],[BF Stake]])-Weekly[[#This Row],[BF Stake]])*0.95),S271-Weekly[[#This Row],[BF Stake]]),S271)</f>
        <v>230.58891500000004</v>
      </c>
      <c r="T272" s="13">
        <v>2.2000000000000002</v>
      </c>
      <c r="U272" s="13">
        <v>1.79</v>
      </c>
      <c r="V272" s="24">
        <f>IF(Weekly[[#This Row],[Actual]]="","",IF(AND(Weekly[[#This Row],[SVC_P]]=Weekly[[#This Row],[Actual]],Weekly[[#This Row],[SVC_P]]=TRUE),V271+Weekly[[#This Row],[BF H Odds]]-1,IF(AND(Weekly[[#This Row],[SVC_P]]=Weekly[[#This Row],[Actual]],Weekly[[#This Row],[SVC_P]]=FALSE),V271+Weekly[[#This Row],[BF V Odds]]-1,V271-1)))</f>
        <v>69.15000000000002</v>
      </c>
      <c r="W272" s="24">
        <f>IF(Weekly[[#This Row],[Actual]]="","",IF(AND(Weekly[[#This Row],[SVC_P]]=FALSE,Weekly[[#This Row],[Actual]]=TRUE),W271+Weekly[[#This Row],[BF H Odds]]-1,IF(AND(Weekly[[#This Row],[SVC_P]]=TRUE,Weekly[[#This Row],[Actual]]=FALSE,),W271+Weekly[[#This Row],[BF V Odds]]-1,W271-1)))</f>
        <v>-213.54</v>
      </c>
      <c r="X272" s="24">
        <f>IF(Weekly[[#This Row],[Actual]]="","",IF(AND(Weekly[[#This Row],[ADBC_P]]=Weekly[[#This Row],[Actual]],Weekly[[#This Row],[ADBC_P]]=TRUE),X271+Weekly[[#This Row],[BF H Odds]]-1,IF(AND(Weekly[[#This Row],[ADBC_P]]=Weekly[[#This Row],[Actual]],Weekly[[#This Row],[ADBC_P]]=FALSE),X271+Weekly[[#This Row],[BF V Odds]]-1,X271-1)))</f>
        <v>31.340000000000018</v>
      </c>
      <c r="Y272" s="24">
        <f>IF(Weekly[[#This Row],[Actual]]="","",IF(AND(Weekly[[#This Row],[ADBC_P]]=FALSE,Weekly[[#This Row],[Actual]]=TRUE),Y271+Weekly[[#This Row],[BF H Odds]]-1,IF(AND(Weekly[[#This Row],[ADBC_P]]=TRUE,Weekly[[#This Row],[Actual]]=FALSE),Y271+Weekly[[#This Row],[BF V Odds]]-1,Y271-1)))</f>
        <v>52.789999999999992</v>
      </c>
      <c r="Z272" s="24">
        <f>IF(Weekly[[#This Row],[Actual]]="","",IF(AND(Weekly[[#This Row],[RFC_P]]=Weekly[[#This Row],[Actual]],Weekly[[#This Row],[RFC_P]]=TRUE),Z271+Weekly[[#This Row],[BF H Odds]]-1,IF(AND(Weekly[[#This Row],[RFC_P]]=Weekly[[#This Row],[Actual]],Weekly[[#This Row],[RFC_P]]=FALSE),Z271+Weekly[[#This Row],[BF V Odds]]-1,Z271-1)))</f>
        <v>22.240000000000023</v>
      </c>
      <c r="AA272" s="24">
        <f>IF(Weekly[[#This Row],[Actual]]="","",IF(AND(Weekly[[#This Row],[RFC_P]]=FALSE,Weekly[[#This Row],[Actual]]=TRUE),AA271+Weekly[[#This Row],[BF H Odds]]-1,IF(AND(Weekly[[#This Row],[RFC_P]]=TRUE,Weekly[[#This Row],[Actual]]=FALSE),AA271+Weekly[[#This Row],[BF V Odds]]-1,AA271-1)))</f>
        <v>61.889999999999972</v>
      </c>
      <c r="AB272" s="24">
        <f>IF(Weekly[[#This Row],[Actual]]="","",IF(AND(Weekly[[#This Row],[GBC_P]]=Weekly[[#This Row],[Actual]],Weekly[[#This Row],[GBC_P]]=TRUE),AB271+Weekly[[#This Row],[BF H Odds]]-1,IF(AND(Weekly[[#This Row],[GBC_P]]=Weekly[[#This Row],[Actual]],Weekly[[#This Row],[GBC_P]]=FALSE),AB271+Weekly[[#This Row],[BF V Odds]]-1,AB271-1)))</f>
        <v>30.140000000000008</v>
      </c>
      <c r="AC272" s="24">
        <f>IF(Weekly[[#This Row],[Actual]]="","",IF(AND(Weekly[[#This Row],[GBC_P]]=FALSE,Weekly[[#This Row],[Actual]]=TRUE),AC271+Weekly[[#This Row],[BF H Odds]]-1,IF(AND(Weekly[[#This Row],[GBC_P]]=TRUE,Weekly[[#This Row],[Actual]]=FALSE),AC271+Weekly[[#This Row],[BF V Odds]]-1,AC271-1)))</f>
        <v>53.989999999999988</v>
      </c>
      <c r="AD272" s="24">
        <f>IF(Weekly[[#This Row],[Actual]]="","",IF(AND(Weekly[[#This Row],[HGBC_P]]=Weekly[[#This Row],[Actual]],Weekly[[#This Row],[HGBC_P]]=TRUE),AD271+Weekly[[#This Row],[BF H Odds]]-1,IF(AND(Weekly[[#This Row],[HGBC_P]]=Weekly[[#This Row],[Actual]],Weekly[[#This Row],[HGBC_P]]=FALSE),AD271+Weekly[[#This Row],[BF V Odds]]-1,AD271-1)))</f>
        <v>31.10000000000003</v>
      </c>
      <c r="AE272" s="24">
        <f>IF(Weekly[[#This Row],[Actual]]="","",IF(AND(Weekly[[#This Row],[HGBC_P]]=FALSE,Weekly[[#This Row],[Actual]]=TRUE),AE271+Weekly[[#This Row],[BF H Odds]]-1,IF(AND(Weekly[[#This Row],[HGBC_P]]=TRUE,Weekly[[#This Row],[Actual]]=FALSE),AE271+Weekly[[#This Row],[BF V Odds]]-1,AE271-1)))</f>
        <v>53.029999999999994</v>
      </c>
      <c r="AF272" s="24">
        <f>IF(Weekly[[#This Row],[Actual]]="","",IF(AND(Weekly[[#This Row],[XGB_P]]=Weekly[[#This Row],[Actual]],Weekly[[#This Row],[XGB_P]]=TRUE),AF271+Weekly[[#This Row],[BF H Odds]]-1,IF(AND(Weekly[[#This Row],[XGB_P]]=Weekly[[#This Row],[Actual]],Weekly[[#This Row],[XGB_P]]=FALSE),AF271+Weekly[[#This Row],[BF V Odds]]-1,AF271-1)))</f>
        <v>51.17000000000003</v>
      </c>
      <c r="AG272" s="24">
        <f>IF(Weekly[[#This Row],[Actual]]="","",IF(AND(Weekly[[#This Row],[XGB_P]]=FALSE,Weekly[[#This Row],[Actual]]=TRUE),AG271+Weekly[[#This Row],[BF H Odds]]-1,IF(AND(Weekly[[#This Row],[XGB_P]]=TRUE,Weekly[[#This Row],[Actual]]=FALSE),AG271+Weekly[[#This Row],[BF V Odds]]-1,AG271-1)))</f>
        <v>32.959999999999994</v>
      </c>
      <c r="AH272" s="24">
        <f>IF(Weekly[[#This Row],[Actual]]="","",IF(AND(Weekly[[#This Row],[QDA_P]]=Weekly[[#This Row],[Actual]],Weekly[[#This Row],[QDA_P]]=TRUE),AH271+Weekly[[#This Row],[BF H Odds]]-1,IF(AND(Weekly[[#This Row],[QDA_P]]=Weekly[[#This Row],[Actual]],Weekly[[#This Row],[QDA_P]]=FALSE),AH271+Weekly[[#This Row],[BF V Odds]]-1,AH271-1)))</f>
        <v>14.590000000000003</v>
      </c>
      <c r="AI272" s="24">
        <f>IF(Weekly[[#This Row],[Actual]]="","",IF(AND(Weekly[[#This Row],[QDA_P]]=FALSE,Weekly[[#This Row],[Actual]]=TRUE),AI271+Weekly[[#This Row],[BF H Odds]]-1,IF(AND(Weekly[[#This Row],[QDA_P]]=TRUE,Weekly[[#This Row],[Actual]]=FALSE),AI271+Weekly[[#This Row],[BF V Odds]]-1,AI271-1)))</f>
        <v>69.539999999999992</v>
      </c>
      <c r="AJ272" s="24">
        <f>IF(Weekly[[#This Row],[Actual]]="","",IF(AND(Weekly[[#This Row],[KNC_P]]=FALSE,Weekly[[#This Row],[Actual]]=TRUE),AJ271+Weekly[[#This Row],[BF H Odds]]-1,IF(AND(Weekly[[#This Row],[KNC_P]]=TRUE,Weekly[[#This Row],[Actual]]=FALSE),AJ271+Weekly[[#This Row],[BF V Odds]]-1,AJ271-1)))</f>
        <v>52.489999999999988</v>
      </c>
      <c r="AK272" s="24">
        <f>IF(Weekly[[#This Row],[Actual]]="","",IF(AND(Weekly[[#This Row],[KNC_P]]=FALSE,Weekly[[#This Row],[Actual]]=TRUE),AK271+Weekly[[#This Row],[BF H Odds]]-1,IF(AND(Weekly[[#This Row],[KNC_P]]=TRUE,Weekly[[#This Row],[Actual]]=FALSE),AK271+Weekly[[#This Row],[BF V Odds]]-1,AK271-1)))</f>
        <v>51.389999999999979</v>
      </c>
      <c r="AL272" s="30">
        <f>IF(Weekly[[#This Row],[Actual]]="","",COUNTIF(Weekly[[#This Row],[SVC_P]:[QDA_P]],TRUE))</f>
        <v>1</v>
      </c>
      <c r="AM272" s="30">
        <f>IF(Weekly[[#This Row],[Actual]]="","",COUNTIF(Weekly[[#This Row],[SVC_P]:[QDA_P]],FALSE))</f>
        <v>6</v>
      </c>
      <c r="AN272" s="36" t="str">
        <f>IF(AND(Weekly[[#This Row],[BF V Odds]]&gt;$BO$6,Weekly[[#This Row],[BF V Odds]] &lt; $BO$7),Weekly[[#This Row],[BF V Odds]],"")</f>
        <v/>
      </c>
      <c r="AO272" s="36" t="str">
        <f>IF(AND(Weekly[[#This Row],[BF H Odds]]&gt;$BO$6, Weekly[[#This Row],[BF H Odds]] &lt; $BO$7),Weekly[[#This Row],[BF H Odds]],"")</f>
        <v/>
      </c>
      <c r="AP272" s="37">
        <f>IF(AND(Weekly[[#This Row],[V Odds &lt;]]="",Weekly[[#This Row],[H Odds &lt;]]=""),AP271,IF(AND(Weekly[[#This Row],[H Odds &lt;]]&lt;&gt;"",Weekly[[#This Row],[SVC_P]]=TRUE,Weekly[[#This Row],[Actual]]=TRUE),AP271+Weekly[[#This Row],[H Odds &lt;]]-1,IF(AND(Weekly[[#This Row],[V Odds &lt;]]&lt;&gt;"",Weekly[[#This Row],[SVC_P]]=FALSE,Weekly[[#This Row],[Actual]]=FALSE),AP271+Weekly[[#This Row],[V Odds &lt;]]-1,IF(AND(Weekly[[#This Row],[V Odds &lt;]]&lt;&gt;"",Weekly[[#This Row],[SVC_P]]=FALSE,Weekly[[#This Row],[Actual]]=TRUE),AP271-1,IF(AND(Weekly[[#This Row],[H Odds &lt;]]&lt;&gt;"",Weekly[[#This Row],[SVC_P]]=TRUE,Weekly[[#This Row],[Actual]]=FALSE),AP271-1,AP271)))))</f>
        <v>77.080000000000013</v>
      </c>
      <c r="AQ272" s="37">
        <f>IF(AND(Weekly[[#This Row],[V Odds &lt;]]="",Weekly[[#This Row],[H Odds &lt;]]=""),AQ271,IF(AND(Weekly[[#This Row],[H Odds &lt;]]&lt;&gt;"",Weekly[[#This Row],[ADBC_P]]=TRUE,Weekly[[#This Row],[Actual]]=TRUE),AQ271+Weekly[[#This Row],[H Odds &lt;]]-1,IF(AND(Weekly[[#This Row],[V Odds &lt;]]&lt;&gt;"",Weekly[[#This Row],[ADBC_P]]=FALSE,Weekly[[#This Row],[Actual]]=FALSE),AQ271+Weekly[[#This Row],[V Odds &lt;]]-1,IF(AND(Weekly[[#This Row],[V Odds &lt;]]&lt;&gt;"",Weekly[[#This Row],[ADBC_P]]=FALSE,Weekly[[#This Row],[Actual]]=TRUE),AQ271-1,IF(AND(Weekly[[#This Row],[H Odds &lt;]]&lt;&gt;"",Weekly[[#This Row],[ADBC_P]]=TRUE,Weekly[[#This Row],[Actual]]=FALSE),AQ271-1,AQ271)))))</f>
        <v>50.879999999999995</v>
      </c>
      <c r="AR272" s="37">
        <f>IF(AND(Weekly[[#This Row],[V Odds &lt;]]="",Weekly[[#This Row],[H Odds &lt;]]=""),AR271,IF(AND(Weekly[[#This Row],[H Odds &lt;]]&lt;&gt;"",Weekly[[#This Row],[RFC_P]]=TRUE,Weekly[[#This Row],[Actual]]=TRUE),AR271+Weekly[[#This Row],[H Odds &lt;]]-1,IF(AND(Weekly[[#This Row],[V Odds &lt;]]&lt;&gt;"",Weekly[[#This Row],[RFC_P]]=FALSE,Weekly[[#This Row],[Actual]]=FALSE),AR271+Weekly[[#This Row],[V Odds &lt;]]-1,IF(AND(Weekly[[#This Row],[V Odds &lt;]]&lt;&gt;"",Weekly[[#This Row],[RFC_P]]=FALSE,Weekly[[#This Row],[Actual]]=TRUE),AR271-1,IF(AND(Weekly[[#This Row],[H Odds &lt;]]&lt;&gt;"",Weekly[[#This Row],[RFC_P]]=TRUE,Weekly[[#This Row],[Actual]]=FALSE),AR271-1,AR271)))))</f>
        <v>49.94</v>
      </c>
      <c r="AS272" s="37">
        <f>IF(AND(Weekly[[#This Row],[V Odds &lt;]]="",Weekly[[#This Row],[H Odds &lt;]]=""),AS271,IF(AND(Weekly[[#This Row],[H Odds &lt;]]&lt;&gt;"",Weekly[[#This Row],[GBC_P]]=TRUE,Weekly[[#This Row],[Actual]]=TRUE),AS271+Weekly[[#This Row],[H Odds &lt;]]-1,IF(AND(Weekly[[#This Row],[V Odds &lt;]]&lt;&gt;"",Weekly[[#This Row],[GBC_P]]=FALSE,Weekly[[#This Row],[Actual]]=FALSE),AS271+Weekly[[#This Row],[V Odds &lt;]]-1,IF(AND(Weekly[[#This Row],[V Odds &lt;]]&lt;&gt;"",Weekly[[#This Row],[GBC_P]]=FALSE,Weekly[[#This Row],[Actual]]=TRUE),AS271-1,IF(AND(Weekly[[#This Row],[H Odds &lt;]]&lt;&gt;"",Weekly[[#This Row],[GBC_P]]=TRUE,Weekly[[#This Row],[Actual]]=FALSE),AS271-1,AS271)))))</f>
        <v>51.28</v>
      </c>
      <c r="AT272" s="37">
        <f>IF(AND(Weekly[[#This Row],[V Odds &lt;]]="",Weekly[[#This Row],[H Odds &lt;]]=""),AT271,IF(AND(Weekly[[#This Row],[H Odds &lt;]]&lt;&gt;"",Weekly[[#This Row],[HGBC_P]]=TRUE,Weekly[[#This Row],[Actual]]=TRUE),AT271+Weekly[[#This Row],[H Odds &lt;]]-1,IF(AND(Weekly[[#This Row],[V Odds &lt;]]&lt;&gt;"",Weekly[[#This Row],[HGBC_P]]=FALSE,Weekly[[#This Row],[Actual]]=FALSE),AT271+Weekly[[#This Row],[V Odds &lt;]]-1,IF(AND(Weekly[[#This Row],[V Odds &lt;]]&lt;&gt;"",Weekly[[#This Row],[HGBC_P]]=FALSE,Weekly[[#This Row],[Actual]]=TRUE),AT271-1,IF(AND(Weekly[[#This Row],[H Odds &lt;]]&lt;&gt;"",Weekly[[#This Row],[HGBC_P]]=TRUE,Weekly[[#This Row],[Actual]]=FALSE),AT271-1,AT271)))))</f>
        <v>54.459999999999994</v>
      </c>
      <c r="AU272" s="37">
        <f>IF(AND(Weekly[[#This Row],[V Odds &lt;]]="",Weekly[[#This Row],[H Odds &lt;]]=""),AU271,IF(AND(Weekly[[#This Row],[H Odds &lt;]]&lt;&gt;"",Weekly[[#This Row],[XGB_P]]=TRUE,Weekly[[#This Row],[Actual]]=TRUE),AU271+Weekly[[#This Row],[H Odds &lt;]]-1,IF(AND(Weekly[[#This Row],[V Odds &lt;]]&lt;&gt;"",Weekly[[#This Row],[XGB_P]]=FALSE,Weekly[[#This Row],[Actual]]=FALSE),AU271+Weekly[[#This Row],[V Odds &lt;]]-1,IF(AND(Weekly[[#This Row],[V Odds &lt;]]&lt;&gt;"",Weekly[[#This Row],[XGB_P]]=FALSE,Weekly[[#This Row],[Actual]]=TRUE),AU271-1,IF(AND(Weekly[[#This Row],[H Odds &lt;]]&lt;&gt;"",Weekly[[#This Row],[XGB_P]]=TRUE,Weekly[[#This Row],[Actual]]=FALSE),AU271-1,AU271)))))</f>
        <v>63.56</v>
      </c>
      <c r="AV272" s="37">
        <f>IF(AND(Weekly[[#This Row],[V Odds &lt;]]="",Weekly[[#This Row],[H Odds &lt;]]=""),AV271,IF(AND(Weekly[[#This Row],[H Odds &lt;]]&lt;&gt;"",Weekly[[#This Row],[QDA_P]]=TRUE,Weekly[[#This Row],[Actual]]=TRUE),AV271+Weekly[[#This Row],[H Odds &lt;]]-1,IF(AND(Weekly[[#This Row],[V Odds &lt;]]&lt;&gt;"",Weekly[[#This Row],[QDA_P]]=FALSE,Weekly[[#This Row],[Actual]]=FALSE),AV271+Weekly[[#This Row],[V Odds &lt;]]-1,IF(AND(Weekly[[#This Row],[V Odds &lt;]]&lt;&gt;"",Weekly[[#This Row],[QDA_P]]=FALSE,Weekly[[#This Row],[Actual]]=TRUE),AV271-1,IF(AND(Weekly[[#This Row],[H Odds &lt;]]&lt;&gt;"",Weekly[[#This Row],[QDA_P]]=TRUE,Weekly[[#This Row],[Actual]]=FALSE),AV271-1,AV271)))))</f>
        <v>53.049999999999983</v>
      </c>
      <c r="AW272" s="37">
        <f>IF(AND(Weekly[[#This Row],[H Odds &lt;]]="",Weekly[[#This Row],[V Odds &lt;]]=""),AW271,IF(AND(Weekly[[#This Row],[KNC_P]]=Weekly[[#This Row],[Actual]],Weekly[[#This Row],[KNC_P]]=TRUE),AW271+Weekly[[#This Row],[BF H Odds]]-1,IF(AND(Weekly[[#This Row],[KNC_P]]=Weekly[[#This Row],[Actual]],Weekly[[#This Row],[KNC_P]]=FALSE),AW271+Weekly[[#This Row],[BF V Odds]]-1,AW271-1)))</f>
        <v>45.210000000000008</v>
      </c>
      <c r="AX272" s="37">
        <f>IF(AND(Weekly[[#This Row],[V Odds &lt;]]="",Weekly[[#This Row],[H Odds &lt;]]=""),AX271,IF(AND(Weekly[[#This Row],[V Odds &lt;]]&lt;&gt;"",Weekly[[#This Row],[FALSES]]&gt;0,Weekly[[#This Row],[Actual]]=FALSE),AX271+Weekly[[#This Row],[V Odds &lt;]]-1,IF(AND(Weekly[[#This Row],[H Odds &lt;]]&lt;&gt;"",Weekly[[#This Row],[TRUES]]&gt;0,Weekly[[#This Row],[Actual]]=TRUE),AX271+Weekly[[#This Row],[H Odds &lt;]]-1,IF(AND(Weekly[[#This Row],[V Odds &lt;]]&lt;&gt;"",Weekly[[#This Row],[FALSES]]=0),AX271,IF(AND(Weekly[[#This Row],[H Odds &lt;]]&lt;&gt;"",Weekly[[#This Row],[TRUES]]=0),AX271,AX271-1)))))</f>
        <v>85.949999999999989</v>
      </c>
      <c r="AY272" s="37">
        <f>IF(AND(Weekly[[#This Row],[V Odds &lt;]]="",Weekly[[#This Row],[H Odds &lt;]]=""),AY271,IF(AND(Weekly[[#This Row],[V Odds &lt;]]&lt;&gt;"",Weekly[[#This Row],[FALSES]]&gt;0,Weekly[[#This Row],[Actual]]=FALSE),AY271+((Weekly[[#This Row],[V Odds &lt;]]-1)*0.92),IF(AND(Weekly[[#This Row],[H Odds &lt;]]&lt;&gt;"",Weekly[[#This Row],[TRUES]]&gt;0,Weekly[[#This Row],[Actual]]=TRUE),AY271+((Weekly[[#This Row],[H Odds &lt;]]-1)*0.92),IF(AND(Weekly[[#This Row],[V Odds &lt;]]&lt;&gt;"",Weekly[[#This Row],[FALSES]]=0),AY271,IF(AND(Weekly[[#This Row],[H Odds &lt;]]&lt;&gt;"",Weekly[[#This Row],[TRUES]]=0),AY271,AY271-1)))))</f>
        <v>79.474000000000018</v>
      </c>
      <c r="AZ272" s="37">
        <f>IF(AND(Weekly[[#This Row],[V Odds &lt;]]="",Weekly[[#This Row],[H Odds &lt;]]=""),AZ271,IF(AND(Weekly[[#This Row],[V Odds &lt;]]&lt;&gt;"",Weekly[[#This Row],[Actual]]=FALSE),AZ271+Weekly[[#This Row],[V Odds &lt;]]-1,IF(AND(Weekly[[#This Row],[H Odds &lt;]]&lt;&gt;"",Weekly[[#This Row],[Actual]]=TRUE),AZ271+Weekly[[#This Row],[H Odds &lt;]]-1,AZ271-1)))</f>
        <v>79.319999999999993</v>
      </c>
      <c r="BA272" s="38">
        <f>IF(Weekly[[#This Row],[H Odds &lt;]]="",BA271,IF(AND(Weekly[[#This Row],[H Odds &lt;]]&lt;&gt;"",Weekly[[#This Row],[SVC_P]]=TRUE,Weekly[[#This Row],[Actual]]=TRUE),BA271+Weekly[[#This Row],[H Odds &lt;]]-1,IF(AND(Weekly[[#This Row],[H Odds &lt;]]&lt;&gt;"",Weekly[[#This Row],[SVC_P]]=TRUE,Weekly[[#This Row],[Actual]]=FALSE),BA271-1,BA271)))</f>
        <v>72.039999999999992</v>
      </c>
      <c r="BB272" s="38">
        <f>IF(Weekly[[#This Row],[H Odds &lt;]]="",BB271,IF(AND(Weekly[[#This Row],[H Odds &lt;]]&lt;&gt;"",Weekly[[#This Row],[ADBC_P]]=TRUE,Weekly[[#This Row],[Actual]]=TRUE),BB271+Weekly[[#This Row],[H Odds &lt;]]-1,IF(AND(Weekly[[#This Row],[H Odds &lt;]]&lt;&gt;"",Weekly[[#This Row],[ADBC_P]]=TRUE,Weekly[[#This Row],[Actual]]=FALSE),BB271-1,BB271)))</f>
        <v>46.559999999999995</v>
      </c>
      <c r="BC272" s="38">
        <f>IF(Weekly[[#This Row],[H Odds &lt;]]="",BC271,IF(AND(Weekly[[#This Row],[H Odds &lt;]]&lt;&gt;"",Weekly[[#This Row],[RFC_P]]=TRUE,Weekly[[#This Row],[Actual]]=TRUE),BC271+Weekly[[#This Row],[H Odds &lt;]]-1,IF(AND(Weekly[[#This Row],[H Odds &lt;]]&lt;&gt;"",Weekly[[#This Row],[RFC_P]]=TRUE,Weekly[[#This Row],[Actual]]=FALSE),BC271-1,BC271)))</f>
        <v>45.309999999999995</v>
      </c>
      <c r="BD272" s="38">
        <f>IF(Weekly[[#This Row],[H Odds &lt;]]="",BD271,IF(AND(Weekly[[#This Row],[H Odds &lt;]]&lt;&gt;"",Weekly[[#This Row],[GBC_P]]=TRUE,Weekly[[#This Row],[Actual]]=TRUE),BD271+Weekly[[#This Row],[H Odds &lt;]]-1,IF(AND(Weekly[[#This Row],[H Odds &lt;]]&lt;&gt;"",Weekly[[#This Row],[GBC_P]]=TRUE,Weekly[[#This Row],[Actual]]=FALSE),BD271-1,BD271)))</f>
        <v>50.96</v>
      </c>
      <c r="BE272" s="38">
        <f>IF(Weekly[[#This Row],[H Odds &lt;]]="",BE271,IF(AND(Weekly[[#This Row],[H Odds &lt;]]&lt;&gt;"",Weekly[[#This Row],[HGBC_P]]=TRUE,Weekly[[#This Row],[Actual]]=TRUE),BE271+Weekly[[#This Row],[H Odds &lt;]]-1,IF(AND(Weekly[[#This Row],[H Odds &lt;]]&lt;&gt;"",Weekly[[#This Row],[HGBC_P]]=TRUE,Weekly[[#This Row],[Actual]]=FALSE),BE271-1,BE271)))</f>
        <v>56.859999999999992</v>
      </c>
      <c r="BF272" s="38">
        <f>IF(Weekly[[#This Row],[H Odds &lt;]]="",BF271,IF(AND(Weekly[[#This Row],[H Odds &lt;]]&lt;&gt;"",Weekly[[#This Row],[XGB_P]]=TRUE,Weekly[[#This Row],[Actual]]=TRUE),BF271+Weekly[[#This Row],[H Odds &lt;]]-1,IF(AND(Weekly[[#This Row],[H Odds &lt;]]&lt;&gt;"",Weekly[[#This Row],[XGB_P]]=TRUE,Weekly[[#This Row],[Actual]]=FALSE),BF271-1,BF271)))</f>
        <v>60.03</v>
      </c>
      <c r="BG272" s="38">
        <f>IF(Weekly[[#This Row],[H Odds &lt;]]="",BG271,IF(AND(Weekly[[#This Row],[H Odds &lt;]]&lt;&gt;"",Weekly[[#This Row],[QDA_P]]=TRUE,Weekly[[#This Row],[Actual]]=TRUE),BG271+Weekly[[#This Row],[H Odds &lt;]]-1,IF(AND(Weekly[[#This Row],[H Odds &lt;]]&lt;&gt;"",Weekly[[#This Row],[QDA_P]]=TRUE,Weekly[[#This Row],[Actual]]=FALSE),BG271-1,BG271)))</f>
        <v>45.279999999999994</v>
      </c>
      <c r="BH272" s="38">
        <f>IF(Weekly[[#This Row],[H Odds &lt;]]="",BH271,IF(AND(Weekly[[#This Row],[H Odds &lt;]]&lt;&gt;"",Weekly[[#This Row],[KNC_P]]=TRUE,Weekly[[#This Row],[Actual]]=TRUE),BH271+Weekly[[#This Row],[H Odds &lt;]]-1,IF(AND(Weekly[[#This Row],[H Odds &lt;]]&lt;&gt;"",Weekly[[#This Row],[KNC_P]]=TRUE,Weekly[[#This Row],[Actual]]=FALSE),BH271-1,BH271)))</f>
        <v>46.149999999999991</v>
      </c>
      <c r="BI272" s="38">
        <f>IF(Weekly[[#This Row],[H Odds &lt;]]="",BI271,IF(AND(Weekly[[#This Row],[H Odds &lt;]]&lt;&gt;"",Weekly[[#This Row],[TRUES]]&gt;0,Weekly[[#This Row],[Actual]]=TRUE),BI271+Weekly[[#This Row],[H Odds &lt;]]-1,IF(AND(Weekly[[#This Row],[H Odds &lt;]]&lt;&gt;"",Weekly[[#This Row],[TRUES]]=0),BI271,BI271-1)))</f>
        <v>72.039999999999992</v>
      </c>
      <c r="BJ272" s="38">
        <f>IF(Weekly[[#This Row],[H Odds &lt;]]="",BJ271,IF(AND(Weekly[[#This Row],[H Odds &lt;]]&lt;&gt;"",Weekly[[#This Row],[Actual]]=TRUE),BJ271+Weekly[[#This Row],[H Odds &lt;]]-1,IF(AND(Weekly[[#This Row],[H Odds &lt;]]&lt;&gt;"",Weekly[[#This Row],[Actual]]=FALSE),BJ271-1,BJ271)))</f>
        <v>73.94</v>
      </c>
      <c r="BK272" s="58">
        <f>IF(AND(Weekly[[#This Row],[TRUES]]&gt;4,Weekly[[#This Row],[Actual]]=TRUE),BK271+Weekly[[#This Row],[BF H Odds]]-1,IF(AND(Weekly[[#This Row],[FALSES]]&gt;4,Weekly[[#This Row],[Actual]]=FALSE),BK271+Weekly[[#This Row],[BF V Odds]]-1,IF(AND(Weekly[[#This Row],[TRUES]]&gt;4,Weekly[[#This Row],[Actual]]=FALSE),BK271-1,IF(AND(Weekly[[#This Row],[FALSES]]&gt;4,Weekly[[#This Row],[Actual]]=TRUE),BK271-1,BK271))))</f>
        <v>26.000000000000018</v>
      </c>
      <c r="BL272" s="58">
        <f>IF(AND(Weekly[[#This Row],[TRUES]]&gt;5,Weekly[[#This Row],[Actual]]=TRUE),BL271+Weekly[[#This Row],[BF H Odds]]-1,IF(AND(Weekly[[#This Row],[FALSES]]&gt;5,Weekly[[#This Row],[Actual]]=FALSE),BL271+Weekly[[#This Row],[BF V Odds]]-1,IF(AND(Weekly[[#This Row],[TRUES]]&gt;5,Weekly[[#This Row],[Actual]]=FALSE),BL271-1,IF(AND(Weekly[[#This Row],[FALSES]]&gt;5,Weekly[[#This Row],[Actual]]=TRUE),BL271-1,BL271))))</f>
        <v>34.720000000000027</v>
      </c>
      <c r="BM272" s="58">
        <f>IF(AND(Weekly[[#This Row],[TRUES]]&gt;6,Weekly[[#This Row],[Actual]]=TRUE),BM271+Weekly[[#This Row],[BF H Odds]]-1,IF(AND(Weekly[[#This Row],[FALSES]]&gt;6,Weekly[[#This Row],[Actual]]=FALSE),BM271+Weekly[[#This Row],[BF V Odds]]-1,IF(AND(Weekly[[#This Row],[TRUES]]&gt;6,Weekly[[#This Row],[Actual]]=FALSE),BM271-1,IF(AND(Weekly[[#This Row],[FALSES]]&gt;6,Weekly[[#This Row],[Actual]]=TRUE),BM271-1,BM271))))</f>
        <v>46.470000000000013</v>
      </c>
    </row>
    <row r="273" spans="1:65" x14ac:dyDescent="0.25">
      <c r="A273" s="34"/>
      <c r="B273" s="10">
        <v>44277</v>
      </c>
      <c r="C273" s="33" t="s">
        <v>27</v>
      </c>
      <c r="D273" s="15" t="s">
        <v>36</v>
      </c>
      <c r="E273" t="b">
        <v>1</v>
      </c>
      <c r="F273" t="b">
        <v>1</v>
      </c>
      <c r="G273" t="b">
        <v>1</v>
      </c>
      <c r="H273" t="b">
        <v>1</v>
      </c>
      <c r="I273" t="b">
        <v>1</v>
      </c>
      <c r="J273" t="b">
        <v>1</v>
      </c>
      <c r="K273" t="b">
        <v>1</v>
      </c>
      <c r="L273" t="b">
        <v>0</v>
      </c>
      <c r="M273" t="s">
        <v>101</v>
      </c>
      <c r="N273">
        <v>6.04</v>
      </c>
      <c r="O273">
        <f>IF(Weekly[[#This Row],[H/V]]="H",Weekly[[#This Row],[BF H Odds]],IF(Weekly[[#This Row],[H/V]]="V",Weekly[[#This Row],[BF V Odds]],""))</f>
        <v>2.84</v>
      </c>
      <c r="P273" t="b">
        <v>0</v>
      </c>
      <c r="Q273" t="s">
        <v>66</v>
      </c>
      <c r="R273" s="35">
        <f>IFERROR(IF(Weekly[[#This Row],[Won Bet?]]="yes",R272+(Weekly[[#This Row],[BF Odds]]*Weekly[[#This Row],[BF Stake]])-Weekly[[#This Row],[BF Stake]],R272-Weekly[[#This Row],[BF Stake]]),R272)</f>
        <v>252.91929999999999</v>
      </c>
      <c r="S273" s="9">
        <f>IFERROR(IF(Weekly[[#This Row],[Won Bet?]]="yes",S272+(((Weekly[[#This Row],[BF Odds]]*Weekly[[#This Row],[BF Stake]])-Weekly[[#This Row],[BF Stake]])*0.95),S272-Weekly[[#This Row],[BF Stake]]),S272)</f>
        <v>241.14683500000004</v>
      </c>
      <c r="T273" s="13">
        <v>2.84</v>
      </c>
      <c r="U273" s="13">
        <v>1.46</v>
      </c>
      <c r="V273" s="24">
        <f>IF(Weekly[[#This Row],[Actual]]="","",IF(AND(Weekly[[#This Row],[SVC_P]]=Weekly[[#This Row],[Actual]],Weekly[[#This Row],[SVC_P]]=TRUE),V272+Weekly[[#This Row],[BF H Odds]]-1,IF(AND(Weekly[[#This Row],[SVC_P]]=Weekly[[#This Row],[Actual]],Weekly[[#This Row],[SVC_P]]=FALSE),V272+Weekly[[#This Row],[BF V Odds]]-1,V272-1)))</f>
        <v>68.15000000000002</v>
      </c>
      <c r="W273" s="24">
        <f>IF(Weekly[[#This Row],[Actual]]="","",IF(AND(Weekly[[#This Row],[SVC_P]]=FALSE,Weekly[[#This Row],[Actual]]=TRUE),W272+Weekly[[#This Row],[BF H Odds]]-1,IF(AND(Weekly[[#This Row],[SVC_P]]=TRUE,Weekly[[#This Row],[Actual]]=FALSE,),W272+Weekly[[#This Row],[BF V Odds]]-1,W272-1)))</f>
        <v>-214.54</v>
      </c>
      <c r="X273" s="24">
        <f>IF(Weekly[[#This Row],[Actual]]="","",IF(AND(Weekly[[#This Row],[ADBC_P]]=Weekly[[#This Row],[Actual]],Weekly[[#This Row],[ADBC_P]]=TRUE),X272+Weekly[[#This Row],[BF H Odds]]-1,IF(AND(Weekly[[#This Row],[ADBC_P]]=Weekly[[#This Row],[Actual]],Weekly[[#This Row],[ADBC_P]]=FALSE),X272+Weekly[[#This Row],[BF V Odds]]-1,X272-1)))</f>
        <v>30.340000000000018</v>
      </c>
      <c r="Y273" s="24">
        <f>IF(Weekly[[#This Row],[Actual]]="","",IF(AND(Weekly[[#This Row],[ADBC_P]]=FALSE,Weekly[[#This Row],[Actual]]=TRUE),Y272+Weekly[[#This Row],[BF H Odds]]-1,IF(AND(Weekly[[#This Row],[ADBC_P]]=TRUE,Weekly[[#This Row],[Actual]]=FALSE),Y272+Weekly[[#This Row],[BF V Odds]]-1,Y272-1)))</f>
        <v>54.629999999999995</v>
      </c>
      <c r="Z273" s="24">
        <f>IF(Weekly[[#This Row],[Actual]]="","",IF(AND(Weekly[[#This Row],[RFC_P]]=Weekly[[#This Row],[Actual]],Weekly[[#This Row],[RFC_P]]=TRUE),Z272+Weekly[[#This Row],[BF H Odds]]-1,IF(AND(Weekly[[#This Row],[RFC_P]]=Weekly[[#This Row],[Actual]],Weekly[[#This Row],[RFC_P]]=FALSE),Z272+Weekly[[#This Row],[BF V Odds]]-1,Z272-1)))</f>
        <v>21.240000000000023</v>
      </c>
      <c r="AA273" s="24">
        <f>IF(Weekly[[#This Row],[Actual]]="","",IF(AND(Weekly[[#This Row],[RFC_P]]=FALSE,Weekly[[#This Row],[Actual]]=TRUE),AA272+Weekly[[#This Row],[BF H Odds]]-1,IF(AND(Weekly[[#This Row],[RFC_P]]=TRUE,Weekly[[#This Row],[Actual]]=FALSE),AA272+Weekly[[#This Row],[BF V Odds]]-1,AA272-1)))</f>
        <v>63.729999999999976</v>
      </c>
      <c r="AB273" s="24">
        <f>IF(Weekly[[#This Row],[Actual]]="","",IF(AND(Weekly[[#This Row],[GBC_P]]=Weekly[[#This Row],[Actual]],Weekly[[#This Row],[GBC_P]]=TRUE),AB272+Weekly[[#This Row],[BF H Odds]]-1,IF(AND(Weekly[[#This Row],[GBC_P]]=Weekly[[#This Row],[Actual]],Weekly[[#This Row],[GBC_P]]=FALSE),AB272+Weekly[[#This Row],[BF V Odds]]-1,AB272-1)))</f>
        <v>29.140000000000008</v>
      </c>
      <c r="AC273" s="24">
        <f>IF(Weekly[[#This Row],[Actual]]="","",IF(AND(Weekly[[#This Row],[GBC_P]]=FALSE,Weekly[[#This Row],[Actual]]=TRUE),AC272+Weekly[[#This Row],[BF H Odds]]-1,IF(AND(Weekly[[#This Row],[GBC_P]]=TRUE,Weekly[[#This Row],[Actual]]=FALSE),AC272+Weekly[[#This Row],[BF V Odds]]-1,AC272-1)))</f>
        <v>55.829999999999984</v>
      </c>
      <c r="AD273" s="24">
        <f>IF(Weekly[[#This Row],[Actual]]="","",IF(AND(Weekly[[#This Row],[HGBC_P]]=Weekly[[#This Row],[Actual]],Weekly[[#This Row],[HGBC_P]]=TRUE),AD272+Weekly[[#This Row],[BF H Odds]]-1,IF(AND(Weekly[[#This Row],[HGBC_P]]=Weekly[[#This Row],[Actual]],Weekly[[#This Row],[HGBC_P]]=FALSE),AD272+Weekly[[#This Row],[BF V Odds]]-1,AD272-1)))</f>
        <v>30.10000000000003</v>
      </c>
      <c r="AE273" s="24">
        <f>IF(Weekly[[#This Row],[Actual]]="","",IF(AND(Weekly[[#This Row],[HGBC_P]]=FALSE,Weekly[[#This Row],[Actual]]=TRUE),AE272+Weekly[[#This Row],[BF H Odds]]-1,IF(AND(Weekly[[#This Row],[HGBC_P]]=TRUE,Weekly[[#This Row],[Actual]]=FALSE),AE272+Weekly[[#This Row],[BF V Odds]]-1,AE272-1)))</f>
        <v>54.86999999999999</v>
      </c>
      <c r="AF273" s="24">
        <f>IF(Weekly[[#This Row],[Actual]]="","",IF(AND(Weekly[[#This Row],[XGB_P]]=Weekly[[#This Row],[Actual]],Weekly[[#This Row],[XGB_P]]=TRUE),AF272+Weekly[[#This Row],[BF H Odds]]-1,IF(AND(Weekly[[#This Row],[XGB_P]]=Weekly[[#This Row],[Actual]],Weekly[[#This Row],[XGB_P]]=FALSE),AF272+Weekly[[#This Row],[BF V Odds]]-1,AF272-1)))</f>
        <v>50.17000000000003</v>
      </c>
      <c r="AG273" s="24">
        <f>IF(Weekly[[#This Row],[Actual]]="","",IF(AND(Weekly[[#This Row],[XGB_P]]=FALSE,Weekly[[#This Row],[Actual]]=TRUE),AG272+Weekly[[#This Row],[BF H Odds]]-1,IF(AND(Weekly[[#This Row],[XGB_P]]=TRUE,Weekly[[#This Row],[Actual]]=FALSE),AG272+Weekly[[#This Row],[BF V Odds]]-1,AG272-1)))</f>
        <v>34.799999999999997</v>
      </c>
      <c r="AH273" s="24">
        <f>IF(Weekly[[#This Row],[Actual]]="","",IF(AND(Weekly[[#This Row],[QDA_P]]=Weekly[[#This Row],[Actual]],Weekly[[#This Row],[QDA_P]]=TRUE),AH272+Weekly[[#This Row],[BF H Odds]]-1,IF(AND(Weekly[[#This Row],[QDA_P]]=Weekly[[#This Row],[Actual]],Weekly[[#This Row],[QDA_P]]=FALSE),AH272+Weekly[[#This Row],[BF V Odds]]-1,AH272-1)))</f>
        <v>13.590000000000003</v>
      </c>
      <c r="AI273" s="24">
        <f>IF(Weekly[[#This Row],[Actual]]="","",IF(AND(Weekly[[#This Row],[QDA_P]]=FALSE,Weekly[[#This Row],[Actual]]=TRUE),AI272+Weekly[[#This Row],[BF H Odds]]-1,IF(AND(Weekly[[#This Row],[QDA_P]]=TRUE,Weekly[[#This Row],[Actual]]=FALSE),AI272+Weekly[[#This Row],[BF V Odds]]-1,AI272-1)))</f>
        <v>71.38</v>
      </c>
      <c r="AJ273" s="24">
        <f>IF(Weekly[[#This Row],[Actual]]="","",IF(AND(Weekly[[#This Row],[KNC_P]]=FALSE,Weekly[[#This Row],[Actual]]=TRUE),AJ272+Weekly[[#This Row],[BF H Odds]]-1,IF(AND(Weekly[[#This Row],[KNC_P]]=TRUE,Weekly[[#This Row],[Actual]]=FALSE),AJ272+Weekly[[#This Row],[BF V Odds]]-1,AJ272-1)))</f>
        <v>51.489999999999988</v>
      </c>
      <c r="AK273" s="24">
        <f>IF(Weekly[[#This Row],[Actual]]="","",IF(AND(Weekly[[#This Row],[KNC_P]]=FALSE,Weekly[[#This Row],[Actual]]=TRUE),AK272+Weekly[[#This Row],[BF H Odds]]-1,IF(AND(Weekly[[#This Row],[KNC_P]]=TRUE,Weekly[[#This Row],[Actual]]=FALSE),AK272+Weekly[[#This Row],[BF V Odds]]-1,AK272-1)))</f>
        <v>50.389999999999979</v>
      </c>
      <c r="AL273" s="30">
        <f>IF(Weekly[[#This Row],[Actual]]="","",COUNTIF(Weekly[[#This Row],[SVC_P]:[QDA_P]],TRUE))</f>
        <v>7</v>
      </c>
      <c r="AM273" s="30">
        <f>IF(Weekly[[#This Row],[Actual]]="","",COUNTIF(Weekly[[#This Row],[SVC_P]:[QDA_P]],FALSE))</f>
        <v>0</v>
      </c>
      <c r="AN273" s="36" t="str">
        <f>IF(AND(Weekly[[#This Row],[BF V Odds]]&gt;$BO$6,Weekly[[#This Row],[BF V Odds]] &lt; $BO$7),Weekly[[#This Row],[BF V Odds]],"")</f>
        <v/>
      </c>
      <c r="AO273" s="36" t="str">
        <f>IF(AND(Weekly[[#This Row],[BF H Odds]]&gt;$BO$6, Weekly[[#This Row],[BF H Odds]] &lt; $BO$7),Weekly[[#This Row],[BF H Odds]],"")</f>
        <v/>
      </c>
      <c r="AP273" s="37">
        <f>IF(AND(Weekly[[#This Row],[V Odds &lt;]]="",Weekly[[#This Row],[H Odds &lt;]]=""),AP272,IF(AND(Weekly[[#This Row],[H Odds &lt;]]&lt;&gt;"",Weekly[[#This Row],[SVC_P]]=TRUE,Weekly[[#This Row],[Actual]]=TRUE),AP272+Weekly[[#This Row],[H Odds &lt;]]-1,IF(AND(Weekly[[#This Row],[V Odds &lt;]]&lt;&gt;"",Weekly[[#This Row],[SVC_P]]=FALSE,Weekly[[#This Row],[Actual]]=FALSE),AP272+Weekly[[#This Row],[V Odds &lt;]]-1,IF(AND(Weekly[[#This Row],[V Odds &lt;]]&lt;&gt;"",Weekly[[#This Row],[SVC_P]]=FALSE,Weekly[[#This Row],[Actual]]=TRUE),AP272-1,IF(AND(Weekly[[#This Row],[H Odds &lt;]]&lt;&gt;"",Weekly[[#This Row],[SVC_P]]=TRUE,Weekly[[#This Row],[Actual]]=FALSE),AP272-1,AP272)))))</f>
        <v>77.080000000000013</v>
      </c>
      <c r="AQ273" s="37">
        <f>IF(AND(Weekly[[#This Row],[V Odds &lt;]]="",Weekly[[#This Row],[H Odds &lt;]]=""),AQ272,IF(AND(Weekly[[#This Row],[H Odds &lt;]]&lt;&gt;"",Weekly[[#This Row],[ADBC_P]]=TRUE,Weekly[[#This Row],[Actual]]=TRUE),AQ272+Weekly[[#This Row],[H Odds &lt;]]-1,IF(AND(Weekly[[#This Row],[V Odds &lt;]]&lt;&gt;"",Weekly[[#This Row],[ADBC_P]]=FALSE,Weekly[[#This Row],[Actual]]=FALSE),AQ272+Weekly[[#This Row],[V Odds &lt;]]-1,IF(AND(Weekly[[#This Row],[V Odds &lt;]]&lt;&gt;"",Weekly[[#This Row],[ADBC_P]]=FALSE,Weekly[[#This Row],[Actual]]=TRUE),AQ272-1,IF(AND(Weekly[[#This Row],[H Odds &lt;]]&lt;&gt;"",Weekly[[#This Row],[ADBC_P]]=TRUE,Weekly[[#This Row],[Actual]]=FALSE),AQ272-1,AQ272)))))</f>
        <v>50.879999999999995</v>
      </c>
      <c r="AR273" s="37">
        <f>IF(AND(Weekly[[#This Row],[V Odds &lt;]]="",Weekly[[#This Row],[H Odds &lt;]]=""),AR272,IF(AND(Weekly[[#This Row],[H Odds &lt;]]&lt;&gt;"",Weekly[[#This Row],[RFC_P]]=TRUE,Weekly[[#This Row],[Actual]]=TRUE),AR272+Weekly[[#This Row],[H Odds &lt;]]-1,IF(AND(Weekly[[#This Row],[V Odds &lt;]]&lt;&gt;"",Weekly[[#This Row],[RFC_P]]=FALSE,Weekly[[#This Row],[Actual]]=FALSE),AR272+Weekly[[#This Row],[V Odds &lt;]]-1,IF(AND(Weekly[[#This Row],[V Odds &lt;]]&lt;&gt;"",Weekly[[#This Row],[RFC_P]]=FALSE,Weekly[[#This Row],[Actual]]=TRUE),AR272-1,IF(AND(Weekly[[#This Row],[H Odds &lt;]]&lt;&gt;"",Weekly[[#This Row],[RFC_P]]=TRUE,Weekly[[#This Row],[Actual]]=FALSE),AR272-1,AR272)))))</f>
        <v>49.94</v>
      </c>
      <c r="AS273" s="37">
        <f>IF(AND(Weekly[[#This Row],[V Odds &lt;]]="",Weekly[[#This Row],[H Odds &lt;]]=""),AS272,IF(AND(Weekly[[#This Row],[H Odds &lt;]]&lt;&gt;"",Weekly[[#This Row],[GBC_P]]=TRUE,Weekly[[#This Row],[Actual]]=TRUE),AS272+Weekly[[#This Row],[H Odds &lt;]]-1,IF(AND(Weekly[[#This Row],[V Odds &lt;]]&lt;&gt;"",Weekly[[#This Row],[GBC_P]]=FALSE,Weekly[[#This Row],[Actual]]=FALSE),AS272+Weekly[[#This Row],[V Odds &lt;]]-1,IF(AND(Weekly[[#This Row],[V Odds &lt;]]&lt;&gt;"",Weekly[[#This Row],[GBC_P]]=FALSE,Weekly[[#This Row],[Actual]]=TRUE),AS272-1,IF(AND(Weekly[[#This Row],[H Odds &lt;]]&lt;&gt;"",Weekly[[#This Row],[GBC_P]]=TRUE,Weekly[[#This Row],[Actual]]=FALSE),AS272-1,AS272)))))</f>
        <v>51.28</v>
      </c>
      <c r="AT273" s="37">
        <f>IF(AND(Weekly[[#This Row],[V Odds &lt;]]="",Weekly[[#This Row],[H Odds &lt;]]=""),AT272,IF(AND(Weekly[[#This Row],[H Odds &lt;]]&lt;&gt;"",Weekly[[#This Row],[HGBC_P]]=TRUE,Weekly[[#This Row],[Actual]]=TRUE),AT272+Weekly[[#This Row],[H Odds &lt;]]-1,IF(AND(Weekly[[#This Row],[V Odds &lt;]]&lt;&gt;"",Weekly[[#This Row],[HGBC_P]]=FALSE,Weekly[[#This Row],[Actual]]=FALSE),AT272+Weekly[[#This Row],[V Odds &lt;]]-1,IF(AND(Weekly[[#This Row],[V Odds &lt;]]&lt;&gt;"",Weekly[[#This Row],[HGBC_P]]=FALSE,Weekly[[#This Row],[Actual]]=TRUE),AT272-1,IF(AND(Weekly[[#This Row],[H Odds &lt;]]&lt;&gt;"",Weekly[[#This Row],[HGBC_P]]=TRUE,Weekly[[#This Row],[Actual]]=FALSE),AT272-1,AT272)))))</f>
        <v>54.459999999999994</v>
      </c>
      <c r="AU273" s="37">
        <f>IF(AND(Weekly[[#This Row],[V Odds &lt;]]="",Weekly[[#This Row],[H Odds &lt;]]=""),AU272,IF(AND(Weekly[[#This Row],[H Odds &lt;]]&lt;&gt;"",Weekly[[#This Row],[XGB_P]]=TRUE,Weekly[[#This Row],[Actual]]=TRUE),AU272+Weekly[[#This Row],[H Odds &lt;]]-1,IF(AND(Weekly[[#This Row],[V Odds &lt;]]&lt;&gt;"",Weekly[[#This Row],[XGB_P]]=FALSE,Weekly[[#This Row],[Actual]]=FALSE),AU272+Weekly[[#This Row],[V Odds &lt;]]-1,IF(AND(Weekly[[#This Row],[V Odds &lt;]]&lt;&gt;"",Weekly[[#This Row],[XGB_P]]=FALSE,Weekly[[#This Row],[Actual]]=TRUE),AU272-1,IF(AND(Weekly[[#This Row],[H Odds &lt;]]&lt;&gt;"",Weekly[[#This Row],[XGB_P]]=TRUE,Weekly[[#This Row],[Actual]]=FALSE),AU272-1,AU272)))))</f>
        <v>63.56</v>
      </c>
      <c r="AV273" s="37">
        <f>IF(AND(Weekly[[#This Row],[V Odds &lt;]]="",Weekly[[#This Row],[H Odds &lt;]]=""),AV272,IF(AND(Weekly[[#This Row],[H Odds &lt;]]&lt;&gt;"",Weekly[[#This Row],[QDA_P]]=TRUE,Weekly[[#This Row],[Actual]]=TRUE),AV272+Weekly[[#This Row],[H Odds &lt;]]-1,IF(AND(Weekly[[#This Row],[V Odds &lt;]]&lt;&gt;"",Weekly[[#This Row],[QDA_P]]=FALSE,Weekly[[#This Row],[Actual]]=FALSE),AV272+Weekly[[#This Row],[V Odds &lt;]]-1,IF(AND(Weekly[[#This Row],[V Odds &lt;]]&lt;&gt;"",Weekly[[#This Row],[QDA_P]]=FALSE,Weekly[[#This Row],[Actual]]=TRUE),AV272-1,IF(AND(Weekly[[#This Row],[H Odds &lt;]]&lt;&gt;"",Weekly[[#This Row],[QDA_P]]=TRUE,Weekly[[#This Row],[Actual]]=FALSE),AV272-1,AV272)))))</f>
        <v>53.049999999999983</v>
      </c>
      <c r="AW273" s="37">
        <f>IF(AND(Weekly[[#This Row],[H Odds &lt;]]="",Weekly[[#This Row],[V Odds &lt;]]=""),AW272,IF(AND(Weekly[[#This Row],[KNC_P]]=Weekly[[#This Row],[Actual]],Weekly[[#This Row],[KNC_P]]=TRUE),AW272+Weekly[[#This Row],[BF H Odds]]-1,IF(AND(Weekly[[#This Row],[KNC_P]]=Weekly[[#This Row],[Actual]],Weekly[[#This Row],[KNC_P]]=FALSE),AW272+Weekly[[#This Row],[BF V Odds]]-1,AW272-1)))</f>
        <v>45.210000000000008</v>
      </c>
      <c r="AX273" s="37">
        <f>IF(AND(Weekly[[#This Row],[V Odds &lt;]]="",Weekly[[#This Row],[H Odds &lt;]]=""),AX272,IF(AND(Weekly[[#This Row],[V Odds &lt;]]&lt;&gt;"",Weekly[[#This Row],[FALSES]]&gt;0,Weekly[[#This Row],[Actual]]=FALSE),AX272+Weekly[[#This Row],[V Odds &lt;]]-1,IF(AND(Weekly[[#This Row],[H Odds &lt;]]&lt;&gt;"",Weekly[[#This Row],[TRUES]]&gt;0,Weekly[[#This Row],[Actual]]=TRUE),AX272+Weekly[[#This Row],[H Odds &lt;]]-1,IF(AND(Weekly[[#This Row],[V Odds &lt;]]&lt;&gt;"",Weekly[[#This Row],[FALSES]]=0),AX272,IF(AND(Weekly[[#This Row],[H Odds &lt;]]&lt;&gt;"",Weekly[[#This Row],[TRUES]]=0),AX272,AX272-1)))))</f>
        <v>85.949999999999989</v>
      </c>
      <c r="AY273" s="37">
        <f>IF(AND(Weekly[[#This Row],[V Odds &lt;]]="",Weekly[[#This Row],[H Odds &lt;]]=""),AY272,IF(AND(Weekly[[#This Row],[V Odds &lt;]]&lt;&gt;"",Weekly[[#This Row],[FALSES]]&gt;0,Weekly[[#This Row],[Actual]]=FALSE),AY272+((Weekly[[#This Row],[V Odds &lt;]]-1)*0.92),IF(AND(Weekly[[#This Row],[H Odds &lt;]]&lt;&gt;"",Weekly[[#This Row],[TRUES]]&gt;0,Weekly[[#This Row],[Actual]]=TRUE),AY272+((Weekly[[#This Row],[H Odds &lt;]]-1)*0.92),IF(AND(Weekly[[#This Row],[V Odds &lt;]]&lt;&gt;"",Weekly[[#This Row],[FALSES]]=0),AY272,IF(AND(Weekly[[#This Row],[H Odds &lt;]]&lt;&gt;"",Weekly[[#This Row],[TRUES]]=0),AY272,AY272-1)))))</f>
        <v>79.474000000000018</v>
      </c>
      <c r="AZ273" s="37">
        <f>IF(AND(Weekly[[#This Row],[V Odds &lt;]]="",Weekly[[#This Row],[H Odds &lt;]]=""),AZ272,IF(AND(Weekly[[#This Row],[V Odds &lt;]]&lt;&gt;"",Weekly[[#This Row],[Actual]]=FALSE),AZ272+Weekly[[#This Row],[V Odds &lt;]]-1,IF(AND(Weekly[[#This Row],[H Odds &lt;]]&lt;&gt;"",Weekly[[#This Row],[Actual]]=TRUE),AZ272+Weekly[[#This Row],[H Odds &lt;]]-1,AZ272-1)))</f>
        <v>79.319999999999993</v>
      </c>
      <c r="BA273" s="38">
        <f>IF(Weekly[[#This Row],[H Odds &lt;]]="",BA272,IF(AND(Weekly[[#This Row],[H Odds &lt;]]&lt;&gt;"",Weekly[[#This Row],[SVC_P]]=TRUE,Weekly[[#This Row],[Actual]]=TRUE),BA272+Weekly[[#This Row],[H Odds &lt;]]-1,IF(AND(Weekly[[#This Row],[H Odds &lt;]]&lt;&gt;"",Weekly[[#This Row],[SVC_P]]=TRUE,Weekly[[#This Row],[Actual]]=FALSE),BA272-1,BA272)))</f>
        <v>72.039999999999992</v>
      </c>
      <c r="BB273" s="38">
        <f>IF(Weekly[[#This Row],[H Odds &lt;]]="",BB272,IF(AND(Weekly[[#This Row],[H Odds &lt;]]&lt;&gt;"",Weekly[[#This Row],[ADBC_P]]=TRUE,Weekly[[#This Row],[Actual]]=TRUE),BB272+Weekly[[#This Row],[H Odds &lt;]]-1,IF(AND(Weekly[[#This Row],[H Odds &lt;]]&lt;&gt;"",Weekly[[#This Row],[ADBC_P]]=TRUE,Weekly[[#This Row],[Actual]]=FALSE),BB272-1,BB272)))</f>
        <v>46.559999999999995</v>
      </c>
      <c r="BC273" s="38">
        <f>IF(Weekly[[#This Row],[H Odds &lt;]]="",BC272,IF(AND(Weekly[[#This Row],[H Odds &lt;]]&lt;&gt;"",Weekly[[#This Row],[RFC_P]]=TRUE,Weekly[[#This Row],[Actual]]=TRUE),BC272+Weekly[[#This Row],[H Odds &lt;]]-1,IF(AND(Weekly[[#This Row],[H Odds &lt;]]&lt;&gt;"",Weekly[[#This Row],[RFC_P]]=TRUE,Weekly[[#This Row],[Actual]]=FALSE),BC272-1,BC272)))</f>
        <v>45.309999999999995</v>
      </c>
      <c r="BD273" s="38">
        <f>IF(Weekly[[#This Row],[H Odds &lt;]]="",BD272,IF(AND(Weekly[[#This Row],[H Odds &lt;]]&lt;&gt;"",Weekly[[#This Row],[GBC_P]]=TRUE,Weekly[[#This Row],[Actual]]=TRUE),BD272+Weekly[[#This Row],[H Odds &lt;]]-1,IF(AND(Weekly[[#This Row],[H Odds &lt;]]&lt;&gt;"",Weekly[[#This Row],[GBC_P]]=TRUE,Weekly[[#This Row],[Actual]]=FALSE),BD272-1,BD272)))</f>
        <v>50.96</v>
      </c>
      <c r="BE273" s="38">
        <f>IF(Weekly[[#This Row],[H Odds &lt;]]="",BE272,IF(AND(Weekly[[#This Row],[H Odds &lt;]]&lt;&gt;"",Weekly[[#This Row],[HGBC_P]]=TRUE,Weekly[[#This Row],[Actual]]=TRUE),BE272+Weekly[[#This Row],[H Odds &lt;]]-1,IF(AND(Weekly[[#This Row],[H Odds &lt;]]&lt;&gt;"",Weekly[[#This Row],[HGBC_P]]=TRUE,Weekly[[#This Row],[Actual]]=FALSE),BE272-1,BE272)))</f>
        <v>56.859999999999992</v>
      </c>
      <c r="BF273" s="38">
        <f>IF(Weekly[[#This Row],[H Odds &lt;]]="",BF272,IF(AND(Weekly[[#This Row],[H Odds &lt;]]&lt;&gt;"",Weekly[[#This Row],[XGB_P]]=TRUE,Weekly[[#This Row],[Actual]]=TRUE),BF272+Weekly[[#This Row],[H Odds &lt;]]-1,IF(AND(Weekly[[#This Row],[H Odds &lt;]]&lt;&gt;"",Weekly[[#This Row],[XGB_P]]=TRUE,Weekly[[#This Row],[Actual]]=FALSE),BF272-1,BF272)))</f>
        <v>60.03</v>
      </c>
      <c r="BG273" s="38">
        <f>IF(Weekly[[#This Row],[H Odds &lt;]]="",BG272,IF(AND(Weekly[[#This Row],[H Odds &lt;]]&lt;&gt;"",Weekly[[#This Row],[QDA_P]]=TRUE,Weekly[[#This Row],[Actual]]=TRUE),BG272+Weekly[[#This Row],[H Odds &lt;]]-1,IF(AND(Weekly[[#This Row],[H Odds &lt;]]&lt;&gt;"",Weekly[[#This Row],[QDA_P]]=TRUE,Weekly[[#This Row],[Actual]]=FALSE),BG272-1,BG272)))</f>
        <v>45.279999999999994</v>
      </c>
      <c r="BH273" s="38">
        <f>IF(Weekly[[#This Row],[H Odds &lt;]]="",BH272,IF(AND(Weekly[[#This Row],[H Odds &lt;]]&lt;&gt;"",Weekly[[#This Row],[KNC_P]]=TRUE,Weekly[[#This Row],[Actual]]=TRUE),BH272+Weekly[[#This Row],[H Odds &lt;]]-1,IF(AND(Weekly[[#This Row],[H Odds &lt;]]&lt;&gt;"",Weekly[[#This Row],[KNC_P]]=TRUE,Weekly[[#This Row],[Actual]]=FALSE),BH272-1,BH272)))</f>
        <v>46.149999999999991</v>
      </c>
      <c r="BI273" s="38">
        <f>IF(Weekly[[#This Row],[H Odds &lt;]]="",BI272,IF(AND(Weekly[[#This Row],[H Odds &lt;]]&lt;&gt;"",Weekly[[#This Row],[TRUES]]&gt;0,Weekly[[#This Row],[Actual]]=TRUE),BI272+Weekly[[#This Row],[H Odds &lt;]]-1,IF(AND(Weekly[[#This Row],[H Odds &lt;]]&lt;&gt;"",Weekly[[#This Row],[TRUES]]=0),BI272,BI272-1)))</f>
        <v>72.039999999999992</v>
      </c>
      <c r="BJ273" s="38">
        <f>IF(Weekly[[#This Row],[H Odds &lt;]]="",BJ272,IF(AND(Weekly[[#This Row],[H Odds &lt;]]&lt;&gt;"",Weekly[[#This Row],[Actual]]=TRUE),BJ272+Weekly[[#This Row],[H Odds &lt;]]-1,IF(AND(Weekly[[#This Row],[H Odds &lt;]]&lt;&gt;"",Weekly[[#This Row],[Actual]]=FALSE),BJ272-1,BJ272)))</f>
        <v>73.94</v>
      </c>
      <c r="BK273" s="58">
        <f>IF(AND(Weekly[[#This Row],[TRUES]]&gt;4,Weekly[[#This Row],[Actual]]=TRUE),BK272+Weekly[[#This Row],[BF H Odds]]-1,IF(AND(Weekly[[#This Row],[FALSES]]&gt;4,Weekly[[#This Row],[Actual]]=FALSE),BK272+Weekly[[#This Row],[BF V Odds]]-1,IF(AND(Weekly[[#This Row],[TRUES]]&gt;4,Weekly[[#This Row],[Actual]]=FALSE),BK272-1,IF(AND(Weekly[[#This Row],[FALSES]]&gt;4,Weekly[[#This Row],[Actual]]=TRUE),BK272-1,BK272))))</f>
        <v>25.000000000000018</v>
      </c>
      <c r="BL273" s="58">
        <f>IF(AND(Weekly[[#This Row],[TRUES]]&gt;5,Weekly[[#This Row],[Actual]]=TRUE),BL272+Weekly[[#This Row],[BF H Odds]]-1,IF(AND(Weekly[[#This Row],[FALSES]]&gt;5,Weekly[[#This Row],[Actual]]=FALSE),BL272+Weekly[[#This Row],[BF V Odds]]-1,IF(AND(Weekly[[#This Row],[TRUES]]&gt;5,Weekly[[#This Row],[Actual]]=FALSE),BL272-1,IF(AND(Weekly[[#This Row],[FALSES]]&gt;5,Weekly[[#This Row],[Actual]]=TRUE),BL272-1,BL272))))</f>
        <v>33.720000000000027</v>
      </c>
      <c r="BM273" s="58">
        <f>IF(AND(Weekly[[#This Row],[TRUES]]&gt;6,Weekly[[#This Row],[Actual]]=TRUE),BM272+Weekly[[#This Row],[BF H Odds]]-1,IF(AND(Weekly[[#This Row],[FALSES]]&gt;6,Weekly[[#This Row],[Actual]]=FALSE),BM272+Weekly[[#This Row],[BF V Odds]]-1,IF(AND(Weekly[[#This Row],[TRUES]]&gt;6,Weekly[[#This Row],[Actual]]=FALSE),BM272-1,IF(AND(Weekly[[#This Row],[FALSES]]&gt;6,Weekly[[#This Row],[Actual]]=TRUE),BM272-1,BM272))))</f>
        <v>45.470000000000013</v>
      </c>
    </row>
    <row r="274" spans="1:65" x14ac:dyDescent="0.25">
      <c r="A274" s="34"/>
      <c r="B274" s="10">
        <v>44277</v>
      </c>
      <c r="C274" s="33" t="s">
        <v>25</v>
      </c>
      <c r="D274" s="15" t="s">
        <v>35</v>
      </c>
      <c r="E274" t="b">
        <v>1</v>
      </c>
      <c r="F274" t="b">
        <v>0</v>
      </c>
      <c r="G274" t="b">
        <v>0</v>
      </c>
      <c r="H274" t="b">
        <v>0</v>
      </c>
      <c r="I274" t="b">
        <v>0</v>
      </c>
      <c r="J274" t="b">
        <v>0</v>
      </c>
      <c r="K274" t="b">
        <v>0</v>
      </c>
      <c r="L274" t="b">
        <v>0</v>
      </c>
      <c r="M274" t="s">
        <v>100</v>
      </c>
      <c r="N274">
        <v>6.04</v>
      </c>
      <c r="O274">
        <f>IF(Weekly[[#This Row],[H/V]]="H",Weekly[[#This Row],[BF H Odds]],IF(Weekly[[#This Row],[H/V]]="V",Weekly[[#This Row],[BF V Odds]],""))</f>
        <v>4.2</v>
      </c>
      <c r="P274" t="b">
        <v>0</v>
      </c>
      <c r="Q274" t="s">
        <v>76</v>
      </c>
      <c r="R274" s="35">
        <f>IFERROR(IF(Weekly[[#This Row],[Won Bet?]]="yes",R273+(Weekly[[#This Row],[BF Odds]]*Weekly[[#This Row],[BF Stake]])-Weekly[[#This Row],[BF Stake]],R273-Weekly[[#This Row],[BF Stake]]),R273)</f>
        <v>246.8793</v>
      </c>
      <c r="S274" s="9">
        <f>IFERROR(IF(Weekly[[#This Row],[Won Bet?]]="yes",S273+(((Weekly[[#This Row],[BF Odds]]*Weekly[[#This Row],[BF Stake]])-Weekly[[#This Row],[BF Stake]])*0.95),S273-Weekly[[#This Row],[BF Stake]]),S273)</f>
        <v>235.10683500000005</v>
      </c>
      <c r="T274" s="13">
        <v>1.25</v>
      </c>
      <c r="U274" s="13">
        <v>4.2</v>
      </c>
      <c r="V274" s="24">
        <f>IF(Weekly[[#This Row],[Actual]]="","",IF(AND(Weekly[[#This Row],[SVC_P]]=Weekly[[#This Row],[Actual]],Weekly[[#This Row],[SVC_P]]=TRUE),V273+Weekly[[#This Row],[BF H Odds]]-1,IF(AND(Weekly[[#This Row],[SVC_P]]=Weekly[[#This Row],[Actual]],Weekly[[#This Row],[SVC_P]]=FALSE),V273+Weekly[[#This Row],[BF V Odds]]-1,V273-1)))</f>
        <v>67.15000000000002</v>
      </c>
      <c r="W274" s="24">
        <f>IF(Weekly[[#This Row],[Actual]]="","",IF(AND(Weekly[[#This Row],[SVC_P]]=FALSE,Weekly[[#This Row],[Actual]]=TRUE),W273+Weekly[[#This Row],[BF H Odds]]-1,IF(AND(Weekly[[#This Row],[SVC_P]]=TRUE,Weekly[[#This Row],[Actual]]=FALSE,),W273+Weekly[[#This Row],[BF V Odds]]-1,W273-1)))</f>
        <v>-215.54</v>
      </c>
      <c r="X274" s="24">
        <f>IF(Weekly[[#This Row],[Actual]]="","",IF(AND(Weekly[[#This Row],[ADBC_P]]=Weekly[[#This Row],[Actual]],Weekly[[#This Row],[ADBC_P]]=TRUE),X273+Weekly[[#This Row],[BF H Odds]]-1,IF(AND(Weekly[[#This Row],[ADBC_P]]=Weekly[[#This Row],[Actual]],Weekly[[#This Row],[ADBC_P]]=FALSE),X273+Weekly[[#This Row],[BF V Odds]]-1,X273-1)))</f>
        <v>30.590000000000018</v>
      </c>
      <c r="Y274" s="24">
        <f>IF(Weekly[[#This Row],[Actual]]="","",IF(AND(Weekly[[#This Row],[ADBC_P]]=FALSE,Weekly[[#This Row],[Actual]]=TRUE),Y273+Weekly[[#This Row],[BF H Odds]]-1,IF(AND(Weekly[[#This Row],[ADBC_P]]=TRUE,Weekly[[#This Row],[Actual]]=FALSE),Y273+Weekly[[#This Row],[BF V Odds]]-1,Y273-1)))</f>
        <v>53.629999999999995</v>
      </c>
      <c r="Z274" s="24">
        <f>IF(Weekly[[#This Row],[Actual]]="","",IF(AND(Weekly[[#This Row],[RFC_P]]=Weekly[[#This Row],[Actual]],Weekly[[#This Row],[RFC_P]]=TRUE),Z273+Weekly[[#This Row],[BF H Odds]]-1,IF(AND(Weekly[[#This Row],[RFC_P]]=Weekly[[#This Row],[Actual]],Weekly[[#This Row],[RFC_P]]=FALSE),Z273+Weekly[[#This Row],[BF V Odds]]-1,Z273-1)))</f>
        <v>21.490000000000023</v>
      </c>
      <c r="AA274" s="24">
        <f>IF(Weekly[[#This Row],[Actual]]="","",IF(AND(Weekly[[#This Row],[RFC_P]]=FALSE,Weekly[[#This Row],[Actual]]=TRUE),AA273+Weekly[[#This Row],[BF H Odds]]-1,IF(AND(Weekly[[#This Row],[RFC_P]]=TRUE,Weekly[[#This Row],[Actual]]=FALSE),AA273+Weekly[[#This Row],[BF V Odds]]-1,AA273-1)))</f>
        <v>62.729999999999976</v>
      </c>
      <c r="AB274" s="24">
        <f>IF(Weekly[[#This Row],[Actual]]="","",IF(AND(Weekly[[#This Row],[GBC_P]]=Weekly[[#This Row],[Actual]],Weekly[[#This Row],[GBC_P]]=TRUE),AB273+Weekly[[#This Row],[BF H Odds]]-1,IF(AND(Weekly[[#This Row],[GBC_P]]=Weekly[[#This Row],[Actual]],Weekly[[#This Row],[GBC_P]]=FALSE),AB273+Weekly[[#This Row],[BF V Odds]]-1,AB273-1)))</f>
        <v>29.390000000000008</v>
      </c>
      <c r="AC274" s="24">
        <f>IF(Weekly[[#This Row],[Actual]]="","",IF(AND(Weekly[[#This Row],[GBC_P]]=FALSE,Weekly[[#This Row],[Actual]]=TRUE),AC273+Weekly[[#This Row],[BF H Odds]]-1,IF(AND(Weekly[[#This Row],[GBC_P]]=TRUE,Weekly[[#This Row],[Actual]]=FALSE),AC273+Weekly[[#This Row],[BF V Odds]]-1,AC273-1)))</f>
        <v>54.829999999999984</v>
      </c>
      <c r="AD274" s="24">
        <f>IF(Weekly[[#This Row],[Actual]]="","",IF(AND(Weekly[[#This Row],[HGBC_P]]=Weekly[[#This Row],[Actual]],Weekly[[#This Row],[HGBC_P]]=TRUE),AD273+Weekly[[#This Row],[BF H Odds]]-1,IF(AND(Weekly[[#This Row],[HGBC_P]]=Weekly[[#This Row],[Actual]],Weekly[[#This Row],[HGBC_P]]=FALSE),AD273+Weekly[[#This Row],[BF V Odds]]-1,AD273-1)))</f>
        <v>30.35000000000003</v>
      </c>
      <c r="AE274" s="24">
        <f>IF(Weekly[[#This Row],[Actual]]="","",IF(AND(Weekly[[#This Row],[HGBC_P]]=FALSE,Weekly[[#This Row],[Actual]]=TRUE),AE273+Weekly[[#This Row],[BF H Odds]]-1,IF(AND(Weekly[[#This Row],[HGBC_P]]=TRUE,Weekly[[#This Row],[Actual]]=FALSE),AE273+Weekly[[#This Row],[BF V Odds]]-1,AE273-1)))</f>
        <v>53.86999999999999</v>
      </c>
      <c r="AF274" s="24">
        <f>IF(Weekly[[#This Row],[Actual]]="","",IF(AND(Weekly[[#This Row],[XGB_P]]=Weekly[[#This Row],[Actual]],Weekly[[#This Row],[XGB_P]]=TRUE),AF273+Weekly[[#This Row],[BF H Odds]]-1,IF(AND(Weekly[[#This Row],[XGB_P]]=Weekly[[#This Row],[Actual]],Weekly[[#This Row],[XGB_P]]=FALSE),AF273+Weekly[[#This Row],[BF V Odds]]-1,AF273-1)))</f>
        <v>50.42000000000003</v>
      </c>
      <c r="AG274" s="24">
        <f>IF(Weekly[[#This Row],[Actual]]="","",IF(AND(Weekly[[#This Row],[XGB_P]]=FALSE,Weekly[[#This Row],[Actual]]=TRUE),AG273+Weekly[[#This Row],[BF H Odds]]-1,IF(AND(Weekly[[#This Row],[XGB_P]]=TRUE,Weekly[[#This Row],[Actual]]=FALSE),AG273+Weekly[[#This Row],[BF V Odds]]-1,AG273-1)))</f>
        <v>33.799999999999997</v>
      </c>
      <c r="AH274" s="24">
        <f>IF(Weekly[[#This Row],[Actual]]="","",IF(AND(Weekly[[#This Row],[QDA_P]]=Weekly[[#This Row],[Actual]],Weekly[[#This Row],[QDA_P]]=TRUE),AH273+Weekly[[#This Row],[BF H Odds]]-1,IF(AND(Weekly[[#This Row],[QDA_P]]=Weekly[[#This Row],[Actual]],Weekly[[#This Row],[QDA_P]]=FALSE),AH273+Weekly[[#This Row],[BF V Odds]]-1,AH273-1)))</f>
        <v>13.840000000000003</v>
      </c>
      <c r="AI274" s="24">
        <f>IF(Weekly[[#This Row],[Actual]]="","",IF(AND(Weekly[[#This Row],[QDA_P]]=FALSE,Weekly[[#This Row],[Actual]]=TRUE),AI273+Weekly[[#This Row],[BF H Odds]]-1,IF(AND(Weekly[[#This Row],[QDA_P]]=TRUE,Weekly[[#This Row],[Actual]]=FALSE),AI273+Weekly[[#This Row],[BF V Odds]]-1,AI273-1)))</f>
        <v>70.38</v>
      </c>
      <c r="AJ274" s="24">
        <f>IF(Weekly[[#This Row],[Actual]]="","",IF(AND(Weekly[[#This Row],[KNC_P]]=FALSE,Weekly[[#This Row],[Actual]]=TRUE),AJ273+Weekly[[#This Row],[BF H Odds]]-1,IF(AND(Weekly[[#This Row],[KNC_P]]=TRUE,Weekly[[#This Row],[Actual]]=FALSE),AJ273+Weekly[[#This Row],[BF V Odds]]-1,AJ273-1)))</f>
        <v>50.489999999999988</v>
      </c>
      <c r="AK274" s="24">
        <f>IF(Weekly[[#This Row],[Actual]]="","",IF(AND(Weekly[[#This Row],[KNC_P]]=FALSE,Weekly[[#This Row],[Actual]]=TRUE),AK273+Weekly[[#This Row],[BF H Odds]]-1,IF(AND(Weekly[[#This Row],[KNC_P]]=TRUE,Weekly[[#This Row],[Actual]]=FALSE),AK273+Weekly[[#This Row],[BF V Odds]]-1,AK273-1)))</f>
        <v>49.389999999999979</v>
      </c>
      <c r="AL274" s="30">
        <f>IF(Weekly[[#This Row],[Actual]]="","",COUNTIF(Weekly[[#This Row],[SVC_P]:[QDA_P]],TRUE))</f>
        <v>1</v>
      </c>
      <c r="AM274" s="30">
        <f>IF(Weekly[[#This Row],[Actual]]="","",COUNTIF(Weekly[[#This Row],[SVC_P]:[QDA_P]],FALSE))</f>
        <v>6</v>
      </c>
      <c r="AN274" s="36" t="str">
        <f>IF(AND(Weekly[[#This Row],[BF V Odds]]&gt;$BO$6,Weekly[[#This Row],[BF V Odds]] &lt; $BO$7),Weekly[[#This Row],[BF V Odds]],"")</f>
        <v/>
      </c>
      <c r="AO274" s="36">
        <f>IF(AND(Weekly[[#This Row],[BF H Odds]]&gt;$BO$6, Weekly[[#This Row],[BF H Odds]] &lt; $BO$7),Weekly[[#This Row],[BF H Odds]],"")</f>
        <v>4.2</v>
      </c>
      <c r="AP274" s="37">
        <f>IF(AND(Weekly[[#This Row],[V Odds &lt;]]="",Weekly[[#This Row],[H Odds &lt;]]=""),AP273,IF(AND(Weekly[[#This Row],[H Odds &lt;]]&lt;&gt;"",Weekly[[#This Row],[SVC_P]]=TRUE,Weekly[[#This Row],[Actual]]=TRUE),AP273+Weekly[[#This Row],[H Odds &lt;]]-1,IF(AND(Weekly[[#This Row],[V Odds &lt;]]&lt;&gt;"",Weekly[[#This Row],[SVC_P]]=FALSE,Weekly[[#This Row],[Actual]]=FALSE),AP273+Weekly[[#This Row],[V Odds &lt;]]-1,IF(AND(Weekly[[#This Row],[V Odds &lt;]]&lt;&gt;"",Weekly[[#This Row],[SVC_P]]=FALSE,Weekly[[#This Row],[Actual]]=TRUE),AP273-1,IF(AND(Weekly[[#This Row],[H Odds &lt;]]&lt;&gt;"",Weekly[[#This Row],[SVC_P]]=TRUE,Weekly[[#This Row],[Actual]]=FALSE),AP273-1,AP273)))))</f>
        <v>76.080000000000013</v>
      </c>
      <c r="AQ274" s="37">
        <f>IF(AND(Weekly[[#This Row],[V Odds &lt;]]="",Weekly[[#This Row],[H Odds &lt;]]=""),AQ273,IF(AND(Weekly[[#This Row],[H Odds &lt;]]&lt;&gt;"",Weekly[[#This Row],[ADBC_P]]=TRUE,Weekly[[#This Row],[Actual]]=TRUE),AQ273+Weekly[[#This Row],[H Odds &lt;]]-1,IF(AND(Weekly[[#This Row],[V Odds &lt;]]&lt;&gt;"",Weekly[[#This Row],[ADBC_P]]=FALSE,Weekly[[#This Row],[Actual]]=FALSE),AQ273+Weekly[[#This Row],[V Odds &lt;]]-1,IF(AND(Weekly[[#This Row],[V Odds &lt;]]&lt;&gt;"",Weekly[[#This Row],[ADBC_P]]=FALSE,Weekly[[#This Row],[Actual]]=TRUE),AQ273-1,IF(AND(Weekly[[#This Row],[H Odds &lt;]]&lt;&gt;"",Weekly[[#This Row],[ADBC_P]]=TRUE,Weekly[[#This Row],[Actual]]=FALSE),AQ273-1,AQ273)))))</f>
        <v>50.879999999999995</v>
      </c>
      <c r="AR274" s="37">
        <f>IF(AND(Weekly[[#This Row],[V Odds &lt;]]="",Weekly[[#This Row],[H Odds &lt;]]=""),AR273,IF(AND(Weekly[[#This Row],[H Odds &lt;]]&lt;&gt;"",Weekly[[#This Row],[RFC_P]]=TRUE,Weekly[[#This Row],[Actual]]=TRUE),AR273+Weekly[[#This Row],[H Odds &lt;]]-1,IF(AND(Weekly[[#This Row],[V Odds &lt;]]&lt;&gt;"",Weekly[[#This Row],[RFC_P]]=FALSE,Weekly[[#This Row],[Actual]]=FALSE),AR273+Weekly[[#This Row],[V Odds &lt;]]-1,IF(AND(Weekly[[#This Row],[V Odds &lt;]]&lt;&gt;"",Weekly[[#This Row],[RFC_P]]=FALSE,Weekly[[#This Row],[Actual]]=TRUE),AR273-1,IF(AND(Weekly[[#This Row],[H Odds &lt;]]&lt;&gt;"",Weekly[[#This Row],[RFC_P]]=TRUE,Weekly[[#This Row],[Actual]]=FALSE),AR273-1,AR273)))))</f>
        <v>49.94</v>
      </c>
      <c r="AS274" s="37">
        <f>IF(AND(Weekly[[#This Row],[V Odds &lt;]]="",Weekly[[#This Row],[H Odds &lt;]]=""),AS273,IF(AND(Weekly[[#This Row],[H Odds &lt;]]&lt;&gt;"",Weekly[[#This Row],[GBC_P]]=TRUE,Weekly[[#This Row],[Actual]]=TRUE),AS273+Weekly[[#This Row],[H Odds &lt;]]-1,IF(AND(Weekly[[#This Row],[V Odds &lt;]]&lt;&gt;"",Weekly[[#This Row],[GBC_P]]=FALSE,Weekly[[#This Row],[Actual]]=FALSE),AS273+Weekly[[#This Row],[V Odds &lt;]]-1,IF(AND(Weekly[[#This Row],[V Odds &lt;]]&lt;&gt;"",Weekly[[#This Row],[GBC_P]]=FALSE,Weekly[[#This Row],[Actual]]=TRUE),AS273-1,IF(AND(Weekly[[#This Row],[H Odds &lt;]]&lt;&gt;"",Weekly[[#This Row],[GBC_P]]=TRUE,Weekly[[#This Row],[Actual]]=FALSE),AS273-1,AS273)))))</f>
        <v>51.28</v>
      </c>
      <c r="AT274" s="37">
        <f>IF(AND(Weekly[[#This Row],[V Odds &lt;]]="",Weekly[[#This Row],[H Odds &lt;]]=""),AT273,IF(AND(Weekly[[#This Row],[H Odds &lt;]]&lt;&gt;"",Weekly[[#This Row],[HGBC_P]]=TRUE,Weekly[[#This Row],[Actual]]=TRUE),AT273+Weekly[[#This Row],[H Odds &lt;]]-1,IF(AND(Weekly[[#This Row],[V Odds &lt;]]&lt;&gt;"",Weekly[[#This Row],[HGBC_P]]=FALSE,Weekly[[#This Row],[Actual]]=FALSE),AT273+Weekly[[#This Row],[V Odds &lt;]]-1,IF(AND(Weekly[[#This Row],[V Odds &lt;]]&lt;&gt;"",Weekly[[#This Row],[HGBC_P]]=FALSE,Weekly[[#This Row],[Actual]]=TRUE),AT273-1,IF(AND(Weekly[[#This Row],[H Odds &lt;]]&lt;&gt;"",Weekly[[#This Row],[HGBC_P]]=TRUE,Weekly[[#This Row],[Actual]]=FALSE),AT273-1,AT273)))))</f>
        <v>54.459999999999994</v>
      </c>
      <c r="AU274" s="37">
        <f>IF(AND(Weekly[[#This Row],[V Odds &lt;]]="",Weekly[[#This Row],[H Odds &lt;]]=""),AU273,IF(AND(Weekly[[#This Row],[H Odds &lt;]]&lt;&gt;"",Weekly[[#This Row],[XGB_P]]=TRUE,Weekly[[#This Row],[Actual]]=TRUE),AU273+Weekly[[#This Row],[H Odds &lt;]]-1,IF(AND(Weekly[[#This Row],[V Odds &lt;]]&lt;&gt;"",Weekly[[#This Row],[XGB_P]]=FALSE,Weekly[[#This Row],[Actual]]=FALSE),AU273+Weekly[[#This Row],[V Odds &lt;]]-1,IF(AND(Weekly[[#This Row],[V Odds &lt;]]&lt;&gt;"",Weekly[[#This Row],[XGB_P]]=FALSE,Weekly[[#This Row],[Actual]]=TRUE),AU273-1,IF(AND(Weekly[[#This Row],[H Odds &lt;]]&lt;&gt;"",Weekly[[#This Row],[XGB_P]]=TRUE,Weekly[[#This Row],[Actual]]=FALSE),AU273-1,AU273)))))</f>
        <v>63.56</v>
      </c>
      <c r="AV274" s="37">
        <f>IF(AND(Weekly[[#This Row],[V Odds &lt;]]="",Weekly[[#This Row],[H Odds &lt;]]=""),AV273,IF(AND(Weekly[[#This Row],[H Odds &lt;]]&lt;&gt;"",Weekly[[#This Row],[QDA_P]]=TRUE,Weekly[[#This Row],[Actual]]=TRUE),AV273+Weekly[[#This Row],[H Odds &lt;]]-1,IF(AND(Weekly[[#This Row],[V Odds &lt;]]&lt;&gt;"",Weekly[[#This Row],[QDA_P]]=FALSE,Weekly[[#This Row],[Actual]]=FALSE),AV273+Weekly[[#This Row],[V Odds &lt;]]-1,IF(AND(Weekly[[#This Row],[V Odds &lt;]]&lt;&gt;"",Weekly[[#This Row],[QDA_P]]=FALSE,Weekly[[#This Row],[Actual]]=TRUE),AV273-1,IF(AND(Weekly[[#This Row],[H Odds &lt;]]&lt;&gt;"",Weekly[[#This Row],[QDA_P]]=TRUE,Weekly[[#This Row],[Actual]]=FALSE),AV273-1,AV273)))))</f>
        <v>53.049999999999983</v>
      </c>
      <c r="AW274" s="37">
        <f>IF(AND(Weekly[[#This Row],[H Odds &lt;]]="",Weekly[[#This Row],[V Odds &lt;]]=""),AW273,IF(AND(Weekly[[#This Row],[KNC_P]]=Weekly[[#This Row],[Actual]],Weekly[[#This Row],[KNC_P]]=TRUE),AW273+Weekly[[#This Row],[BF H Odds]]-1,IF(AND(Weekly[[#This Row],[KNC_P]]=Weekly[[#This Row],[Actual]],Weekly[[#This Row],[KNC_P]]=FALSE),AW273+Weekly[[#This Row],[BF V Odds]]-1,AW273-1)))</f>
        <v>45.460000000000008</v>
      </c>
      <c r="AX274" s="37">
        <f>IF(AND(Weekly[[#This Row],[V Odds &lt;]]="",Weekly[[#This Row],[H Odds &lt;]]=""),AX273,IF(AND(Weekly[[#This Row],[V Odds &lt;]]&lt;&gt;"",Weekly[[#This Row],[FALSES]]&gt;0,Weekly[[#This Row],[Actual]]=FALSE),AX273+Weekly[[#This Row],[V Odds &lt;]]-1,IF(AND(Weekly[[#This Row],[H Odds &lt;]]&lt;&gt;"",Weekly[[#This Row],[TRUES]]&gt;0,Weekly[[#This Row],[Actual]]=TRUE),AX273+Weekly[[#This Row],[H Odds &lt;]]-1,IF(AND(Weekly[[#This Row],[V Odds &lt;]]&lt;&gt;"",Weekly[[#This Row],[FALSES]]=0),AX273,IF(AND(Weekly[[#This Row],[H Odds &lt;]]&lt;&gt;"",Weekly[[#This Row],[TRUES]]=0),AX273,AX273-1)))))</f>
        <v>84.949999999999989</v>
      </c>
      <c r="AY274" s="37">
        <f>IF(AND(Weekly[[#This Row],[V Odds &lt;]]="",Weekly[[#This Row],[H Odds &lt;]]=""),AY273,IF(AND(Weekly[[#This Row],[V Odds &lt;]]&lt;&gt;"",Weekly[[#This Row],[FALSES]]&gt;0,Weekly[[#This Row],[Actual]]=FALSE),AY273+((Weekly[[#This Row],[V Odds &lt;]]-1)*0.92),IF(AND(Weekly[[#This Row],[H Odds &lt;]]&lt;&gt;"",Weekly[[#This Row],[TRUES]]&gt;0,Weekly[[#This Row],[Actual]]=TRUE),AY273+((Weekly[[#This Row],[H Odds &lt;]]-1)*0.92),IF(AND(Weekly[[#This Row],[V Odds &lt;]]&lt;&gt;"",Weekly[[#This Row],[FALSES]]=0),AY273,IF(AND(Weekly[[#This Row],[H Odds &lt;]]&lt;&gt;"",Weekly[[#This Row],[TRUES]]=0),AY273,AY273-1)))))</f>
        <v>78.474000000000018</v>
      </c>
      <c r="AZ274" s="37">
        <f>IF(AND(Weekly[[#This Row],[V Odds &lt;]]="",Weekly[[#This Row],[H Odds &lt;]]=""),AZ273,IF(AND(Weekly[[#This Row],[V Odds &lt;]]&lt;&gt;"",Weekly[[#This Row],[Actual]]=FALSE),AZ273+Weekly[[#This Row],[V Odds &lt;]]-1,IF(AND(Weekly[[#This Row],[H Odds &lt;]]&lt;&gt;"",Weekly[[#This Row],[Actual]]=TRUE),AZ273+Weekly[[#This Row],[H Odds &lt;]]-1,AZ273-1)))</f>
        <v>78.319999999999993</v>
      </c>
      <c r="BA274" s="38">
        <f>IF(Weekly[[#This Row],[H Odds &lt;]]="",BA273,IF(AND(Weekly[[#This Row],[H Odds &lt;]]&lt;&gt;"",Weekly[[#This Row],[SVC_P]]=TRUE,Weekly[[#This Row],[Actual]]=TRUE),BA273+Weekly[[#This Row],[H Odds &lt;]]-1,IF(AND(Weekly[[#This Row],[H Odds &lt;]]&lt;&gt;"",Weekly[[#This Row],[SVC_P]]=TRUE,Weekly[[#This Row],[Actual]]=FALSE),BA273-1,BA273)))</f>
        <v>71.039999999999992</v>
      </c>
      <c r="BB274" s="38">
        <f>IF(Weekly[[#This Row],[H Odds &lt;]]="",BB273,IF(AND(Weekly[[#This Row],[H Odds &lt;]]&lt;&gt;"",Weekly[[#This Row],[ADBC_P]]=TRUE,Weekly[[#This Row],[Actual]]=TRUE),BB273+Weekly[[#This Row],[H Odds &lt;]]-1,IF(AND(Weekly[[#This Row],[H Odds &lt;]]&lt;&gt;"",Weekly[[#This Row],[ADBC_P]]=TRUE,Weekly[[#This Row],[Actual]]=FALSE),BB273-1,BB273)))</f>
        <v>46.559999999999995</v>
      </c>
      <c r="BC274" s="38">
        <f>IF(Weekly[[#This Row],[H Odds &lt;]]="",BC273,IF(AND(Weekly[[#This Row],[H Odds &lt;]]&lt;&gt;"",Weekly[[#This Row],[RFC_P]]=TRUE,Weekly[[#This Row],[Actual]]=TRUE),BC273+Weekly[[#This Row],[H Odds &lt;]]-1,IF(AND(Weekly[[#This Row],[H Odds &lt;]]&lt;&gt;"",Weekly[[#This Row],[RFC_P]]=TRUE,Weekly[[#This Row],[Actual]]=FALSE),BC273-1,BC273)))</f>
        <v>45.309999999999995</v>
      </c>
      <c r="BD274" s="38">
        <f>IF(Weekly[[#This Row],[H Odds &lt;]]="",BD273,IF(AND(Weekly[[#This Row],[H Odds &lt;]]&lt;&gt;"",Weekly[[#This Row],[GBC_P]]=TRUE,Weekly[[#This Row],[Actual]]=TRUE),BD273+Weekly[[#This Row],[H Odds &lt;]]-1,IF(AND(Weekly[[#This Row],[H Odds &lt;]]&lt;&gt;"",Weekly[[#This Row],[GBC_P]]=TRUE,Weekly[[#This Row],[Actual]]=FALSE),BD273-1,BD273)))</f>
        <v>50.96</v>
      </c>
      <c r="BE274" s="38">
        <f>IF(Weekly[[#This Row],[H Odds &lt;]]="",BE273,IF(AND(Weekly[[#This Row],[H Odds &lt;]]&lt;&gt;"",Weekly[[#This Row],[HGBC_P]]=TRUE,Weekly[[#This Row],[Actual]]=TRUE),BE273+Weekly[[#This Row],[H Odds &lt;]]-1,IF(AND(Weekly[[#This Row],[H Odds &lt;]]&lt;&gt;"",Weekly[[#This Row],[HGBC_P]]=TRUE,Weekly[[#This Row],[Actual]]=FALSE),BE273-1,BE273)))</f>
        <v>56.859999999999992</v>
      </c>
      <c r="BF274" s="38">
        <f>IF(Weekly[[#This Row],[H Odds &lt;]]="",BF273,IF(AND(Weekly[[#This Row],[H Odds &lt;]]&lt;&gt;"",Weekly[[#This Row],[XGB_P]]=TRUE,Weekly[[#This Row],[Actual]]=TRUE),BF273+Weekly[[#This Row],[H Odds &lt;]]-1,IF(AND(Weekly[[#This Row],[H Odds &lt;]]&lt;&gt;"",Weekly[[#This Row],[XGB_P]]=TRUE,Weekly[[#This Row],[Actual]]=FALSE),BF273-1,BF273)))</f>
        <v>60.03</v>
      </c>
      <c r="BG274" s="38">
        <f>IF(Weekly[[#This Row],[H Odds &lt;]]="",BG273,IF(AND(Weekly[[#This Row],[H Odds &lt;]]&lt;&gt;"",Weekly[[#This Row],[QDA_P]]=TRUE,Weekly[[#This Row],[Actual]]=TRUE),BG273+Weekly[[#This Row],[H Odds &lt;]]-1,IF(AND(Weekly[[#This Row],[H Odds &lt;]]&lt;&gt;"",Weekly[[#This Row],[QDA_P]]=TRUE,Weekly[[#This Row],[Actual]]=FALSE),BG273-1,BG273)))</f>
        <v>45.279999999999994</v>
      </c>
      <c r="BH274" s="38">
        <f>IF(Weekly[[#This Row],[H Odds &lt;]]="",BH273,IF(AND(Weekly[[#This Row],[H Odds &lt;]]&lt;&gt;"",Weekly[[#This Row],[KNC_P]]=TRUE,Weekly[[#This Row],[Actual]]=TRUE),BH273+Weekly[[#This Row],[H Odds &lt;]]-1,IF(AND(Weekly[[#This Row],[H Odds &lt;]]&lt;&gt;"",Weekly[[#This Row],[KNC_P]]=TRUE,Weekly[[#This Row],[Actual]]=FALSE),BH273-1,BH273)))</f>
        <v>46.149999999999991</v>
      </c>
      <c r="BI274" s="38">
        <f>IF(Weekly[[#This Row],[H Odds &lt;]]="",BI273,IF(AND(Weekly[[#This Row],[H Odds &lt;]]&lt;&gt;"",Weekly[[#This Row],[TRUES]]&gt;0,Weekly[[#This Row],[Actual]]=TRUE),BI273+Weekly[[#This Row],[H Odds &lt;]]-1,IF(AND(Weekly[[#This Row],[H Odds &lt;]]&lt;&gt;"",Weekly[[#This Row],[TRUES]]=0),BI273,BI273-1)))</f>
        <v>71.039999999999992</v>
      </c>
      <c r="BJ274" s="38">
        <f>IF(Weekly[[#This Row],[H Odds &lt;]]="",BJ273,IF(AND(Weekly[[#This Row],[H Odds &lt;]]&lt;&gt;"",Weekly[[#This Row],[Actual]]=TRUE),BJ273+Weekly[[#This Row],[H Odds &lt;]]-1,IF(AND(Weekly[[#This Row],[H Odds &lt;]]&lt;&gt;"",Weekly[[#This Row],[Actual]]=FALSE),BJ273-1,BJ273)))</f>
        <v>72.94</v>
      </c>
      <c r="BK274" s="58">
        <f>IF(AND(Weekly[[#This Row],[TRUES]]&gt;4,Weekly[[#This Row],[Actual]]=TRUE),BK273+Weekly[[#This Row],[BF H Odds]]-1,IF(AND(Weekly[[#This Row],[FALSES]]&gt;4,Weekly[[#This Row],[Actual]]=FALSE),BK273+Weekly[[#This Row],[BF V Odds]]-1,IF(AND(Weekly[[#This Row],[TRUES]]&gt;4,Weekly[[#This Row],[Actual]]=FALSE),BK273-1,IF(AND(Weekly[[#This Row],[FALSES]]&gt;4,Weekly[[#This Row],[Actual]]=TRUE),BK273-1,BK273))))</f>
        <v>25.250000000000018</v>
      </c>
      <c r="BL274" s="58">
        <f>IF(AND(Weekly[[#This Row],[TRUES]]&gt;5,Weekly[[#This Row],[Actual]]=TRUE),BL273+Weekly[[#This Row],[BF H Odds]]-1,IF(AND(Weekly[[#This Row],[FALSES]]&gt;5,Weekly[[#This Row],[Actual]]=FALSE),BL273+Weekly[[#This Row],[BF V Odds]]-1,IF(AND(Weekly[[#This Row],[TRUES]]&gt;5,Weekly[[#This Row],[Actual]]=FALSE),BL273-1,IF(AND(Weekly[[#This Row],[FALSES]]&gt;5,Weekly[[#This Row],[Actual]]=TRUE),BL273-1,BL273))))</f>
        <v>33.970000000000027</v>
      </c>
      <c r="BM274" s="58">
        <f>IF(AND(Weekly[[#This Row],[TRUES]]&gt;6,Weekly[[#This Row],[Actual]]=TRUE),BM273+Weekly[[#This Row],[BF H Odds]]-1,IF(AND(Weekly[[#This Row],[FALSES]]&gt;6,Weekly[[#This Row],[Actual]]=FALSE),BM273+Weekly[[#This Row],[BF V Odds]]-1,IF(AND(Weekly[[#This Row],[TRUES]]&gt;6,Weekly[[#This Row],[Actual]]=FALSE),BM273-1,IF(AND(Weekly[[#This Row],[FALSES]]&gt;6,Weekly[[#This Row],[Actual]]=TRUE),BM273-1,BM273))))</f>
        <v>45.470000000000013</v>
      </c>
    </row>
    <row r="275" spans="1:65" x14ac:dyDescent="0.25">
      <c r="A275" s="34"/>
      <c r="B275" s="10">
        <v>44277</v>
      </c>
      <c r="C275" s="33" t="s">
        <v>30</v>
      </c>
      <c r="D275" s="15" t="s">
        <v>20</v>
      </c>
      <c r="E275" t="b">
        <v>1</v>
      </c>
      <c r="F275" t="b">
        <v>0</v>
      </c>
      <c r="G275" t="b">
        <v>0</v>
      </c>
      <c r="H275" t="b">
        <v>0</v>
      </c>
      <c r="I275" t="b">
        <v>0</v>
      </c>
      <c r="J275" t="b">
        <v>0</v>
      </c>
      <c r="K275" t="b">
        <v>0</v>
      </c>
      <c r="L275" t="b">
        <v>1</v>
      </c>
      <c r="M275" t="s">
        <v>100</v>
      </c>
      <c r="N275">
        <v>6.04</v>
      </c>
      <c r="O275">
        <f>IF(Weekly[[#This Row],[H/V]]="H",Weekly[[#This Row],[BF H Odds]],IF(Weekly[[#This Row],[H/V]]="V",Weekly[[#This Row],[BF V Odds]],""))</f>
        <v>3.85</v>
      </c>
      <c r="P275" t="b">
        <v>1</v>
      </c>
      <c r="Q275" t="s">
        <v>66</v>
      </c>
      <c r="R275" s="35">
        <f>IFERROR(IF(Weekly[[#This Row],[Won Bet?]]="yes",R274+(Weekly[[#This Row],[BF Odds]]*Weekly[[#This Row],[BF Stake]])-Weekly[[#This Row],[BF Stake]],R274-Weekly[[#This Row],[BF Stake]]),R274)</f>
        <v>264.0933</v>
      </c>
      <c r="S275" s="9">
        <f>IFERROR(IF(Weekly[[#This Row],[Won Bet?]]="yes",S274+(((Weekly[[#This Row],[BF Odds]]*Weekly[[#This Row],[BF Stake]])-Weekly[[#This Row],[BF Stake]])*0.95),S274-Weekly[[#This Row],[BF Stake]]),S274)</f>
        <v>251.46013500000004</v>
      </c>
      <c r="T275" s="13">
        <v>1.32</v>
      </c>
      <c r="U275" s="13">
        <v>3.85</v>
      </c>
      <c r="V275" s="24">
        <f>IF(Weekly[[#This Row],[Actual]]="","",IF(AND(Weekly[[#This Row],[SVC_P]]=Weekly[[#This Row],[Actual]],Weekly[[#This Row],[SVC_P]]=TRUE),V274+Weekly[[#This Row],[BF H Odds]]-1,IF(AND(Weekly[[#This Row],[SVC_P]]=Weekly[[#This Row],[Actual]],Weekly[[#This Row],[SVC_P]]=FALSE),V274+Weekly[[#This Row],[BF V Odds]]-1,V274-1)))</f>
        <v>70.000000000000014</v>
      </c>
      <c r="W275" s="24">
        <f>IF(Weekly[[#This Row],[Actual]]="","",IF(AND(Weekly[[#This Row],[SVC_P]]=FALSE,Weekly[[#This Row],[Actual]]=TRUE),W274+Weekly[[#This Row],[BF H Odds]]-1,IF(AND(Weekly[[#This Row],[SVC_P]]=TRUE,Weekly[[#This Row],[Actual]]=FALSE,),W274+Weekly[[#This Row],[BF V Odds]]-1,W274-1)))</f>
        <v>-216.54</v>
      </c>
      <c r="X275" s="24">
        <f>IF(Weekly[[#This Row],[Actual]]="","",IF(AND(Weekly[[#This Row],[ADBC_P]]=Weekly[[#This Row],[Actual]],Weekly[[#This Row],[ADBC_P]]=TRUE),X274+Weekly[[#This Row],[BF H Odds]]-1,IF(AND(Weekly[[#This Row],[ADBC_P]]=Weekly[[#This Row],[Actual]],Weekly[[#This Row],[ADBC_P]]=FALSE),X274+Weekly[[#This Row],[BF V Odds]]-1,X274-1)))</f>
        <v>29.590000000000018</v>
      </c>
      <c r="Y275" s="24">
        <f>IF(Weekly[[#This Row],[Actual]]="","",IF(AND(Weekly[[#This Row],[ADBC_P]]=FALSE,Weekly[[#This Row],[Actual]]=TRUE),Y274+Weekly[[#This Row],[BF H Odds]]-1,IF(AND(Weekly[[#This Row],[ADBC_P]]=TRUE,Weekly[[#This Row],[Actual]]=FALSE),Y274+Weekly[[#This Row],[BF V Odds]]-1,Y274-1)))</f>
        <v>56.48</v>
      </c>
      <c r="Z275" s="24">
        <f>IF(Weekly[[#This Row],[Actual]]="","",IF(AND(Weekly[[#This Row],[RFC_P]]=Weekly[[#This Row],[Actual]],Weekly[[#This Row],[RFC_P]]=TRUE),Z274+Weekly[[#This Row],[BF H Odds]]-1,IF(AND(Weekly[[#This Row],[RFC_P]]=Weekly[[#This Row],[Actual]],Weekly[[#This Row],[RFC_P]]=FALSE),Z274+Weekly[[#This Row],[BF V Odds]]-1,Z274-1)))</f>
        <v>20.490000000000023</v>
      </c>
      <c r="AA275" s="24">
        <f>IF(Weekly[[#This Row],[Actual]]="","",IF(AND(Weekly[[#This Row],[RFC_P]]=FALSE,Weekly[[#This Row],[Actual]]=TRUE),AA274+Weekly[[#This Row],[BF H Odds]]-1,IF(AND(Weekly[[#This Row],[RFC_P]]=TRUE,Weekly[[#This Row],[Actual]]=FALSE),AA274+Weekly[[#This Row],[BF V Odds]]-1,AA274-1)))</f>
        <v>65.57999999999997</v>
      </c>
      <c r="AB275" s="24">
        <f>IF(Weekly[[#This Row],[Actual]]="","",IF(AND(Weekly[[#This Row],[GBC_P]]=Weekly[[#This Row],[Actual]],Weekly[[#This Row],[GBC_P]]=TRUE),AB274+Weekly[[#This Row],[BF H Odds]]-1,IF(AND(Weekly[[#This Row],[GBC_P]]=Weekly[[#This Row],[Actual]],Weekly[[#This Row],[GBC_P]]=FALSE),AB274+Weekly[[#This Row],[BF V Odds]]-1,AB274-1)))</f>
        <v>28.390000000000008</v>
      </c>
      <c r="AC275" s="24">
        <f>IF(Weekly[[#This Row],[Actual]]="","",IF(AND(Weekly[[#This Row],[GBC_P]]=FALSE,Weekly[[#This Row],[Actual]]=TRUE),AC274+Weekly[[#This Row],[BF H Odds]]-1,IF(AND(Weekly[[#This Row],[GBC_P]]=TRUE,Weekly[[#This Row],[Actual]]=FALSE),AC274+Weekly[[#This Row],[BF V Odds]]-1,AC274-1)))</f>
        <v>57.679999999999986</v>
      </c>
      <c r="AD275" s="24">
        <f>IF(Weekly[[#This Row],[Actual]]="","",IF(AND(Weekly[[#This Row],[HGBC_P]]=Weekly[[#This Row],[Actual]],Weekly[[#This Row],[HGBC_P]]=TRUE),AD274+Weekly[[#This Row],[BF H Odds]]-1,IF(AND(Weekly[[#This Row],[HGBC_P]]=Weekly[[#This Row],[Actual]],Weekly[[#This Row],[HGBC_P]]=FALSE),AD274+Weekly[[#This Row],[BF V Odds]]-1,AD274-1)))</f>
        <v>29.35000000000003</v>
      </c>
      <c r="AE275" s="24">
        <f>IF(Weekly[[#This Row],[Actual]]="","",IF(AND(Weekly[[#This Row],[HGBC_P]]=FALSE,Weekly[[#This Row],[Actual]]=TRUE),AE274+Weekly[[#This Row],[BF H Odds]]-1,IF(AND(Weekly[[#This Row],[HGBC_P]]=TRUE,Weekly[[#This Row],[Actual]]=FALSE),AE274+Weekly[[#This Row],[BF V Odds]]-1,AE274-1)))</f>
        <v>56.719999999999992</v>
      </c>
      <c r="AF275" s="24">
        <f>IF(Weekly[[#This Row],[Actual]]="","",IF(AND(Weekly[[#This Row],[XGB_P]]=Weekly[[#This Row],[Actual]],Weekly[[#This Row],[XGB_P]]=TRUE),AF274+Weekly[[#This Row],[BF H Odds]]-1,IF(AND(Weekly[[#This Row],[XGB_P]]=Weekly[[#This Row],[Actual]],Weekly[[#This Row],[XGB_P]]=FALSE),AF274+Weekly[[#This Row],[BF V Odds]]-1,AF274-1)))</f>
        <v>49.42000000000003</v>
      </c>
      <c r="AG275" s="24">
        <f>IF(Weekly[[#This Row],[Actual]]="","",IF(AND(Weekly[[#This Row],[XGB_P]]=FALSE,Weekly[[#This Row],[Actual]]=TRUE),AG274+Weekly[[#This Row],[BF H Odds]]-1,IF(AND(Weekly[[#This Row],[XGB_P]]=TRUE,Weekly[[#This Row],[Actual]]=FALSE),AG274+Weekly[[#This Row],[BF V Odds]]-1,AG274-1)))</f>
        <v>36.65</v>
      </c>
      <c r="AH275" s="24">
        <f>IF(Weekly[[#This Row],[Actual]]="","",IF(AND(Weekly[[#This Row],[QDA_P]]=Weekly[[#This Row],[Actual]],Weekly[[#This Row],[QDA_P]]=TRUE),AH274+Weekly[[#This Row],[BF H Odds]]-1,IF(AND(Weekly[[#This Row],[QDA_P]]=Weekly[[#This Row],[Actual]],Weekly[[#This Row],[QDA_P]]=FALSE),AH274+Weekly[[#This Row],[BF V Odds]]-1,AH274-1)))</f>
        <v>12.840000000000003</v>
      </c>
      <c r="AI275" s="24">
        <f>IF(Weekly[[#This Row],[Actual]]="","",IF(AND(Weekly[[#This Row],[QDA_P]]=FALSE,Weekly[[#This Row],[Actual]]=TRUE),AI274+Weekly[[#This Row],[BF H Odds]]-1,IF(AND(Weekly[[#This Row],[QDA_P]]=TRUE,Weekly[[#This Row],[Actual]]=FALSE),AI274+Weekly[[#This Row],[BF V Odds]]-1,AI274-1)))</f>
        <v>73.22999999999999</v>
      </c>
      <c r="AJ275" s="24">
        <f>IF(Weekly[[#This Row],[Actual]]="","",IF(AND(Weekly[[#This Row],[KNC_P]]=FALSE,Weekly[[#This Row],[Actual]]=TRUE),AJ274+Weekly[[#This Row],[BF H Odds]]-1,IF(AND(Weekly[[#This Row],[KNC_P]]=TRUE,Weekly[[#This Row],[Actual]]=FALSE),AJ274+Weekly[[#This Row],[BF V Odds]]-1,AJ274-1)))</f>
        <v>49.489999999999988</v>
      </c>
      <c r="AK275" s="24">
        <f>IF(Weekly[[#This Row],[Actual]]="","",IF(AND(Weekly[[#This Row],[KNC_P]]=FALSE,Weekly[[#This Row],[Actual]]=TRUE),AK274+Weekly[[#This Row],[BF H Odds]]-1,IF(AND(Weekly[[#This Row],[KNC_P]]=TRUE,Weekly[[#This Row],[Actual]]=FALSE),AK274+Weekly[[#This Row],[BF V Odds]]-1,AK274-1)))</f>
        <v>48.389999999999979</v>
      </c>
      <c r="AL275" s="30">
        <f>IF(Weekly[[#This Row],[Actual]]="","",COUNTIF(Weekly[[#This Row],[SVC_P]:[QDA_P]],TRUE))</f>
        <v>1</v>
      </c>
      <c r="AM275" s="30">
        <f>IF(Weekly[[#This Row],[Actual]]="","",COUNTIF(Weekly[[#This Row],[SVC_P]:[QDA_P]],FALSE))</f>
        <v>6</v>
      </c>
      <c r="AN275" s="36" t="str">
        <f>IF(AND(Weekly[[#This Row],[BF V Odds]]&gt;$BO$6,Weekly[[#This Row],[BF V Odds]] &lt; $BO$7),Weekly[[#This Row],[BF V Odds]],"")</f>
        <v/>
      </c>
      <c r="AO275" s="36">
        <f>IF(AND(Weekly[[#This Row],[BF H Odds]]&gt;$BO$6, Weekly[[#This Row],[BF H Odds]] &lt; $BO$7),Weekly[[#This Row],[BF H Odds]],"")</f>
        <v>3.85</v>
      </c>
      <c r="AP275" s="37">
        <f>IF(AND(Weekly[[#This Row],[V Odds &lt;]]="",Weekly[[#This Row],[H Odds &lt;]]=""),AP274,IF(AND(Weekly[[#This Row],[H Odds &lt;]]&lt;&gt;"",Weekly[[#This Row],[SVC_P]]=TRUE,Weekly[[#This Row],[Actual]]=TRUE),AP274+Weekly[[#This Row],[H Odds &lt;]]-1,IF(AND(Weekly[[#This Row],[V Odds &lt;]]&lt;&gt;"",Weekly[[#This Row],[SVC_P]]=FALSE,Weekly[[#This Row],[Actual]]=FALSE),AP274+Weekly[[#This Row],[V Odds &lt;]]-1,IF(AND(Weekly[[#This Row],[V Odds &lt;]]&lt;&gt;"",Weekly[[#This Row],[SVC_P]]=FALSE,Weekly[[#This Row],[Actual]]=TRUE),AP274-1,IF(AND(Weekly[[#This Row],[H Odds &lt;]]&lt;&gt;"",Weekly[[#This Row],[SVC_P]]=TRUE,Weekly[[#This Row],[Actual]]=FALSE),AP274-1,AP274)))))</f>
        <v>78.930000000000007</v>
      </c>
      <c r="AQ275" s="37">
        <f>IF(AND(Weekly[[#This Row],[V Odds &lt;]]="",Weekly[[#This Row],[H Odds &lt;]]=""),AQ274,IF(AND(Weekly[[#This Row],[H Odds &lt;]]&lt;&gt;"",Weekly[[#This Row],[ADBC_P]]=TRUE,Weekly[[#This Row],[Actual]]=TRUE),AQ274+Weekly[[#This Row],[H Odds &lt;]]-1,IF(AND(Weekly[[#This Row],[V Odds &lt;]]&lt;&gt;"",Weekly[[#This Row],[ADBC_P]]=FALSE,Weekly[[#This Row],[Actual]]=FALSE),AQ274+Weekly[[#This Row],[V Odds &lt;]]-1,IF(AND(Weekly[[#This Row],[V Odds &lt;]]&lt;&gt;"",Weekly[[#This Row],[ADBC_P]]=FALSE,Weekly[[#This Row],[Actual]]=TRUE),AQ274-1,IF(AND(Weekly[[#This Row],[H Odds &lt;]]&lt;&gt;"",Weekly[[#This Row],[ADBC_P]]=TRUE,Weekly[[#This Row],[Actual]]=FALSE),AQ274-1,AQ274)))))</f>
        <v>50.879999999999995</v>
      </c>
      <c r="AR275" s="37">
        <f>IF(AND(Weekly[[#This Row],[V Odds &lt;]]="",Weekly[[#This Row],[H Odds &lt;]]=""),AR274,IF(AND(Weekly[[#This Row],[H Odds &lt;]]&lt;&gt;"",Weekly[[#This Row],[RFC_P]]=TRUE,Weekly[[#This Row],[Actual]]=TRUE),AR274+Weekly[[#This Row],[H Odds &lt;]]-1,IF(AND(Weekly[[#This Row],[V Odds &lt;]]&lt;&gt;"",Weekly[[#This Row],[RFC_P]]=FALSE,Weekly[[#This Row],[Actual]]=FALSE),AR274+Weekly[[#This Row],[V Odds &lt;]]-1,IF(AND(Weekly[[#This Row],[V Odds &lt;]]&lt;&gt;"",Weekly[[#This Row],[RFC_P]]=FALSE,Weekly[[#This Row],[Actual]]=TRUE),AR274-1,IF(AND(Weekly[[#This Row],[H Odds &lt;]]&lt;&gt;"",Weekly[[#This Row],[RFC_P]]=TRUE,Weekly[[#This Row],[Actual]]=FALSE),AR274-1,AR274)))))</f>
        <v>49.94</v>
      </c>
      <c r="AS275" s="37">
        <f>IF(AND(Weekly[[#This Row],[V Odds &lt;]]="",Weekly[[#This Row],[H Odds &lt;]]=""),AS274,IF(AND(Weekly[[#This Row],[H Odds &lt;]]&lt;&gt;"",Weekly[[#This Row],[GBC_P]]=TRUE,Weekly[[#This Row],[Actual]]=TRUE),AS274+Weekly[[#This Row],[H Odds &lt;]]-1,IF(AND(Weekly[[#This Row],[V Odds &lt;]]&lt;&gt;"",Weekly[[#This Row],[GBC_P]]=FALSE,Weekly[[#This Row],[Actual]]=FALSE),AS274+Weekly[[#This Row],[V Odds &lt;]]-1,IF(AND(Weekly[[#This Row],[V Odds &lt;]]&lt;&gt;"",Weekly[[#This Row],[GBC_P]]=FALSE,Weekly[[#This Row],[Actual]]=TRUE),AS274-1,IF(AND(Weekly[[#This Row],[H Odds &lt;]]&lt;&gt;"",Weekly[[#This Row],[GBC_P]]=TRUE,Weekly[[#This Row],[Actual]]=FALSE),AS274-1,AS274)))))</f>
        <v>51.28</v>
      </c>
      <c r="AT275" s="37">
        <f>IF(AND(Weekly[[#This Row],[V Odds &lt;]]="",Weekly[[#This Row],[H Odds &lt;]]=""),AT274,IF(AND(Weekly[[#This Row],[H Odds &lt;]]&lt;&gt;"",Weekly[[#This Row],[HGBC_P]]=TRUE,Weekly[[#This Row],[Actual]]=TRUE),AT274+Weekly[[#This Row],[H Odds &lt;]]-1,IF(AND(Weekly[[#This Row],[V Odds &lt;]]&lt;&gt;"",Weekly[[#This Row],[HGBC_P]]=FALSE,Weekly[[#This Row],[Actual]]=FALSE),AT274+Weekly[[#This Row],[V Odds &lt;]]-1,IF(AND(Weekly[[#This Row],[V Odds &lt;]]&lt;&gt;"",Weekly[[#This Row],[HGBC_P]]=FALSE,Weekly[[#This Row],[Actual]]=TRUE),AT274-1,IF(AND(Weekly[[#This Row],[H Odds &lt;]]&lt;&gt;"",Weekly[[#This Row],[HGBC_P]]=TRUE,Weekly[[#This Row],[Actual]]=FALSE),AT274-1,AT274)))))</f>
        <v>54.459999999999994</v>
      </c>
      <c r="AU275" s="37">
        <f>IF(AND(Weekly[[#This Row],[V Odds &lt;]]="",Weekly[[#This Row],[H Odds &lt;]]=""),AU274,IF(AND(Weekly[[#This Row],[H Odds &lt;]]&lt;&gt;"",Weekly[[#This Row],[XGB_P]]=TRUE,Weekly[[#This Row],[Actual]]=TRUE),AU274+Weekly[[#This Row],[H Odds &lt;]]-1,IF(AND(Weekly[[#This Row],[V Odds &lt;]]&lt;&gt;"",Weekly[[#This Row],[XGB_P]]=FALSE,Weekly[[#This Row],[Actual]]=FALSE),AU274+Weekly[[#This Row],[V Odds &lt;]]-1,IF(AND(Weekly[[#This Row],[V Odds &lt;]]&lt;&gt;"",Weekly[[#This Row],[XGB_P]]=FALSE,Weekly[[#This Row],[Actual]]=TRUE),AU274-1,IF(AND(Weekly[[#This Row],[H Odds &lt;]]&lt;&gt;"",Weekly[[#This Row],[XGB_P]]=TRUE,Weekly[[#This Row],[Actual]]=FALSE),AU274-1,AU274)))))</f>
        <v>63.56</v>
      </c>
      <c r="AV275" s="37">
        <f>IF(AND(Weekly[[#This Row],[V Odds &lt;]]="",Weekly[[#This Row],[H Odds &lt;]]=""),AV274,IF(AND(Weekly[[#This Row],[H Odds &lt;]]&lt;&gt;"",Weekly[[#This Row],[QDA_P]]=TRUE,Weekly[[#This Row],[Actual]]=TRUE),AV274+Weekly[[#This Row],[H Odds &lt;]]-1,IF(AND(Weekly[[#This Row],[V Odds &lt;]]&lt;&gt;"",Weekly[[#This Row],[QDA_P]]=FALSE,Weekly[[#This Row],[Actual]]=FALSE),AV274+Weekly[[#This Row],[V Odds &lt;]]-1,IF(AND(Weekly[[#This Row],[V Odds &lt;]]&lt;&gt;"",Weekly[[#This Row],[QDA_P]]=FALSE,Weekly[[#This Row],[Actual]]=TRUE),AV274-1,IF(AND(Weekly[[#This Row],[H Odds &lt;]]&lt;&gt;"",Weekly[[#This Row],[QDA_P]]=TRUE,Weekly[[#This Row],[Actual]]=FALSE),AV274-1,AV274)))))</f>
        <v>53.049999999999983</v>
      </c>
      <c r="AW275" s="37">
        <f>IF(AND(Weekly[[#This Row],[H Odds &lt;]]="",Weekly[[#This Row],[V Odds &lt;]]=""),AW274,IF(AND(Weekly[[#This Row],[KNC_P]]=Weekly[[#This Row],[Actual]],Weekly[[#This Row],[KNC_P]]=TRUE),AW274+Weekly[[#This Row],[BF H Odds]]-1,IF(AND(Weekly[[#This Row],[KNC_P]]=Weekly[[#This Row],[Actual]],Weekly[[#This Row],[KNC_P]]=FALSE),AW274+Weekly[[#This Row],[BF V Odds]]-1,AW274-1)))</f>
        <v>48.310000000000009</v>
      </c>
      <c r="AX275" s="37">
        <f>IF(AND(Weekly[[#This Row],[V Odds &lt;]]="",Weekly[[#This Row],[H Odds &lt;]]=""),AX274,IF(AND(Weekly[[#This Row],[V Odds &lt;]]&lt;&gt;"",Weekly[[#This Row],[FALSES]]&gt;0,Weekly[[#This Row],[Actual]]=FALSE),AX274+Weekly[[#This Row],[V Odds &lt;]]-1,IF(AND(Weekly[[#This Row],[H Odds &lt;]]&lt;&gt;"",Weekly[[#This Row],[TRUES]]&gt;0,Weekly[[#This Row],[Actual]]=TRUE),AX274+Weekly[[#This Row],[H Odds &lt;]]-1,IF(AND(Weekly[[#This Row],[V Odds &lt;]]&lt;&gt;"",Weekly[[#This Row],[FALSES]]=0),AX274,IF(AND(Weekly[[#This Row],[H Odds &lt;]]&lt;&gt;"",Weekly[[#This Row],[TRUES]]=0),AX274,AX274-1)))))</f>
        <v>87.799999999999983</v>
      </c>
      <c r="AY275" s="37">
        <f>IF(AND(Weekly[[#This Row],[V Odds &lt;]]="",Weekly[[#This Row],[H Odds &lt;]]=""),AY274,IF(AND(Weekly[[#This Row],[V Odds &lt;]]&lt;&gt;"",Weekly[[#This Row],[FALSES]]&gt;0,Weekly[[#This Row],[Actual]]=FALSE),AY274+((Weekly[[#This Row],[V Odds &lt;]]-1)*0.92),IF(AND(Weekly[[#This Row],[H Odds &lt;]]&lt;&gt;"",Weekly[[#This Row],[TRUES]]&gt;0,Weekly[[#This Row],[Actual]]=TRUE),AY274+((Weekly[[#This Row],[H Odds &lt;]]-1)*0.92),IF(AND(Weekly[[#This Row],[V Odds &lt;]]&lt;&gt;"",Weekly[[#This Row],[FALSES]]=0),AY274,IF(AND(Weekly[[#This Row],[H Odds &lt;]]&lt;&gt;"",Weekly[[#This Row],[TRUES]]=0),AY274,AY274-1)))))</f>
        <v>81.096000000000018</v>
      </c>
      <c r="AZ275" s="37">
        <f>IF(AND(Weekly[[#This Row],[V Odds &lt;]]="",Weekly[[#This Row],[H Odds &lt;]]=""),AZ274,IF(AND(Weekly[[#This Row],[V Odds &lt;]]&lt;&gt;"",Weekly[[#This Row],[Actual]]=FALSE),AZ274+Weekly[[#This Row],[V Odds &lt;]]-1,IF(AND(Weekly[[#This Row],[H Odds &lt;]]&lt;&gt;"",Weekly[[#This Row],[Actual]]=TRUE),AZ274+Weekly[[#This Row],[H Odds &lt;]]-1,AZ274-1)))</f>
        <v>81.169999999999987</v>
      </c>
      <c r="BA275" s="38">
        <f>IF(Weekly[[#This Row],[H Odds &lt;]]="",BA274,IF(AND(Weekly[[#This Row],[H Odds &lt;]]&lt;&gt;"",Weekly[[#This Row],[SVC_P]]=TRUE,Weekly[[#This Row],[Actual]]=TRUE),BA274+Weekly[[#This Row],[H Odds &lt;]]-1,IF(AND(Weekly[[#This Row],[H Odds &lt;]]&lt;&gt;"",Weekly[[#This Row],[SVC_P]]=TRUE,Weekly[[#This Row],[Actual]]=FALSE),BA274-1,BA274)))</f>
        <v>73.889999999999986</v>
      </c>
      <c r="BB275" s="38">
        <f>IF(Weekly[[#This Row],[H Odds &lt;]]="",BB274,IF(AND(Weekly[[#This Row],[H Odds &lt;]]&lt;&gt;"",Weekly[[#This Row],[ADBC_P]]=TRUE,Weekly[[#This Row],[Actual]]=TRUE),BB274+Weekly[[#This Row],[H Odds &lt;]]-1,IF(AND(Weekly[[#This Row],[H Odds &lt;]]&lt;&gt;"",Weekly[[#This Row],[ADBC_P]]=TRUE,Weekly[[#This Row],[Actual]]=FALSE),BB274-1,BB274)))</f>
        <v>46.559999999999995</v>
      </c>
      <c r="BC275" s="38">
        <f>IF(Weekly[[#This Row],[H Odds &lt;]]="",BC274,IF(AND(Weekly[[#This Row],[H Odds &lt;]]&lt;&gt;"",Weekly[[#This Row],[RFC_P]]=TRUE,Weekly[[#This Row],[Actual]]=TRUE),BC274+Weekly[[#This Row],[H Odds &lt;]]-1,IF(AND(Weekly[[#This Row],[H Odds &lt;]]&lt;&gt;"",Weekly[[#This Row],[RFC_P]]=TRUE,Weekly[[#This Row],[Actual]]=FALSE),BC274-1,BC274)))</f>
        <v>45.309999999999995</v>
      </c>
      <c r="BD275" s="38">
        <f>IF(Weekly[[#This Row],[H Odds &lt;]]="",BD274,IF(AND(Weekly[[#This Row],[H Odds &lt;]]&lt;&gt;"",Weekly[[#This Row],[GBC_P]]=TRUE,Weekly[[#This Row],[Actual]]=TRUE),BD274+Weekly[[#This Row],[H Odds &lt;]]-1,IF(AND(Weekly[[#This Row],[H Odds &lt;]]&lt;&gt;"",Weekly[[#This Row],[GBC_P]]=TRUE,Weekly[[#This Row],[Actual]]=FALSE),BD274-1,BD274)))</f>
        <v>50.96</v>
      </c>
      <c r="BE275" s="38">
        <f>IF(Weekly[[#This Row],[H Odds &lt;]]="",BE274,IF(AND(Weekly[[#This Row],[H Odds &lt;]]&lt;&gt;"",Weekly[[#This Row],[HGBC_P]]=TRUE,Weekly[[#This Row],[Actual]]=TRUE),BE274+Weekly[[#This Row],[H Odds &lt;]]-1,IF(AND(Weekly[[#This Row],[H Odds &lt;]]&lt;&gt;"",Weekly[[#This Row],[HGBC_P]]=TRUE,Weekly[[#This Row],[Actual]]=FALSE),BE274-1,BE274)))</f>
        <v>56.859999999999992</v>
      </c>
      <c r="BF275" s="38">
        <f>IF(Weekly[[#This Row],[H Odds &lt;]]="",BF274,IF(AND(Weekly[[#This Row],[H Odds &lt;]]&lt;&gt;"",Weekly[[#This Row],[XGB_P]]=TRUE,Weekly[[#This Row],[Actual]]=TRUE),BF274+Weekly[[#This Row],[H Odds &lt;]]-1,IF(AND(Weekly[[#This Row],[H Odds &lt;]]&lt;&gt;"",Weekly[[#This Row],[XGB_P]]=TRUE,Weekly[[#This Row],[Actual]]=FALSE),BF274-1,BF274)))</f>
        <v>60.03</v>
      </c>
      <c r="BG275" s="38">
        <f>IF(Weekly[[#This Row],[H Odds &lt;]]="",BG274,IF(AND(Weekly[[#This Row],[H Odds &lt;]]&lt;&gt;"",Weekly[[#This Row],[QDA_P]]=TRUE,Weekly[[#This Row],[Actual]]=TRUE),BG274+Weekly[[#This Row],[H Odds &lt;]]-1,IF(AND(Weekly[[#This Row],[H Odds &lt;]]&lt;&gt;"",Weekly[[#This Row],[QDA_P]]=TRUE,Weekly[[#This Row],[Actual]]=FALSE),BG274-1,BG274)))</f>
        <v>45.279999999999994</v>
      </c>
      <c r="BH275" s="38">
        <f>IF(Weekly[[#This Row],[H Odds &lt;]]="",BH274,IF(AND(Weekly[[#This Row],[H Odds &lt;]]&lt;&gt;"",Weekly[[#This Row],[KNC_P]]=TRUE,Weekly[[#This Row],[Actual]]=TRUE),BH274+Weekly[[#This Row],[H Odds &lt;]]-1,IF(AND(Weekly[[#This Row],[H Odds &lt;]]&lt;&gt;"",Weekly[[#This Row],[KNC_P]]=TRUE,Weekly[[#This Row],[Actual]]=FALSE),BH274-1,BH274)))</f>
        <v>48.999999999999993</v>
      </c>
      <c r="BI275" s="38">
        <f>IF(Weekly[[#This Row],[H Odds &lt;]]="",BI274,IF(AND(Weekly[[#This Row],[H Odds &lt;]]&lt;&gt;"",Weekly[[#This Row],[TRUES]]&gt;0,Weekly[[#This Row],[Actual]]=TRUE),BI274+Weekly[[#This Row],[H Odds &lt;]]-1,IF(AND(Weekly[[#This Row],[H Odds &lt;]]&lt;&gt;"",Weekly[[#This Row],[TRUES]]=0),BI274,BI274-1)))</f>
        <v>73.889999999999986</v>
      </c>
      <c r="BJ275" s="38">
        <f>IF(Weekly[[#This Row],[H Odds &lt;]]="",BJ274,IF(AND(Weekly[[#This Row],[H Odds &lt;]]&lt;&gt;"",Weekly[[#This Row],[Actual]]=TRUE),BJ274+Weekly[[#This Row],[H Odds &lt;]]-1,IF(AND(Weekly[[#This Row],[H Odds &lt;]]&lt;&gt;"",Weekly[[#This Row],[Actual]]=FALSE),BJ274-1,BJ274)))</f>
        <v>75.789999999999992</v>
      </c>
      <c r="BK275" s="58">
        <f>IF(AND(Weekly[[#This Row],[TRUES]]&gt;4,Weekly[[#This Row],[Actual]]=TRUE),BK274+Weekly[[#This Row],[BF H Odds]]-1,IF(AND(Weekly[[#This Row],[FALSES]]&gt;4,Weekly[[#This Row],[Actual]]=FALSE),BK274+Weekly[[#This Row],[BF V Odds]]-1,IF(AND(Weekly[[#This Row],[TRUES]]&gt;4,Weekly[[#This Row],[Actual]]=FALSE),BK274-1,IF(AND(Weekly[[#This Row],[FALSES]]&gt;4,Weekly[[#This Row],[Actual]]=TRUE),BK274-1,BK274))))</f>
        <v>24.250000000000018</v>
      </c>
      <c r="BL275" s="58">
        <f>IF(AND(Weekly[[#This Row],[TRUES]]&gt;5,Weekly[[#This Row],[Actual]]=TRUE),BL274+Weekly[[#This Row],[BF H Odds]]-1,IF(AND(Weekly[[#This Row],[FALSES]]&gt;5,Weekly[[#This Row],[Actual]]=FALSE),BL274+Weekly[[#This Row],[BF V Odds]]-1,IF(AND(Weekly[[#This Row],[TRUES]]&gt;5,Weekly[[#This Row],[Actual]]=FALSE),BL274-1,IF(AND(Weekly[[#This Row],[FALSES]]&gt;5,Weekly[[#This Row],[Actual]]=TRUE),BL274-1,BL274))))</f>
        <v>32.970000000000027</v>
      </c>
      <c r="BM275" s="58">
        <f>IF(AND(Weekly[[#This Row],[TRUES]]&gt;6,Weekly[[#This Row],[Actual]]=TRUE),BM274+Weekly[[#This Row],[BF H Odds]]-1,IF(AND(Weekly[[#This Row],[FALSES]]&gt;6,Weekly[[#This Row],[Actual]]=FALSE),BM274+Weekly[[#This Row],[BF V Odds]]-1,IF(AND(Weekly[[#This Row],[TRUES]]&gt;6,Weekly[[#This Row],[Actual]]=FALSE),BM274-1,IF(AND(Weekly[[#This Row],[FALSES]]&gt;6,Weekly[[#This Row],[Actual]]=TRUE),BM274-1,BM274))))</f>
        <v>45.470000000000013</v>
      </c>
    </row>
    <row r="276" spans="1:65" x14ac:dyDescent="0.25">
      <c r="A276" s="34"/>
      <c r="B276" s="10">
        <v>44277</v>
      </c>
      <c r="C276" s="33" t="s">
        <v>31</v>
      </c>
      <c r="D276" s="15" t="s">
        <v>22</v>
      </c>
      <c r="E276" t="b">
        <v>1</v>
      </c>
      <c r="F276" t="b">
        <v>0</v>
      </c>
      <c r="G276" t="b">
        <v>0</v>
      </c>
      <c r="H276" t="b">
        <v>1</v>
      </c>
      <c r="I276" t="b">
        <v>1</v>
      </c>
      <c r="J276" t="b">
        <v>1</v>
      </c>
      <c r="K276" t="b">
        <v>0</v>
      </c>
      <c r="L276" t="b">
        <v>0</v>
      </c>
      <c r="O276" t="str">
        <f>IF(Weekly[[#This Row],[H/V]]="H",Weekly[[#This Row],[BF H Odds]],IF(Weekly[[#This Row],[H/V]]="V",Weekly[[#This Row],[BF V Odds]],""))</f>
        <v/>
      </c>
      <c r="P276" t="b">
        <v>1</v>
      </c>
      <c r="R276" s="35">
        <f>IFERROR(IF(Weekly[[#This Row],[Won Bet?]]="yes",R275+(Weekly[[#This Row],[BF Odds]]*Weekly[[#This Row],[BF Stake]])-Weekly[[#This Row],[BF Stake]],R275-Weekly[[#This Row],[BF Stake]]),R275)</f>
        <v>264.0933</v>
      </c>
      <c r="S276" s="9">
        <f>IFERROR(IF(Weekly[[#This Row],[Won Bet?]]="yes",S275+(((Weekly[[#This Row],[BF Odds]]*Weekly[[#This Row],[BF Stake]])-Weekly[[#This Row],[BF Stake]])*0.95),S275-Weekly[[#This Row],[BF Stake]]),S275)</f>
        <v>251.46013500000004</v>
      </c>
      <c r="T276" s="13">
        <v>1.95</v>
      </c>
      <c r="U276" s="13">
        <v>2.02</v>
      </c>
      <c r="V276" s="24">
        <f>IF(Weekly[[#This Row],[Actual]]="","",IF(AND(Weekly[[#This Row],[SVC_P]]=Weekly[[#This Row],[Actual]],Weekly[[#This Row],[SVC_P]]=TRUE),V275+Weekly[[#This Row],[BF H Odds]]-1,IF(AND(Weekly[[#This Row],[SVC_P]]=Weekly[[#This Row],[Actual]],Weekly[[#This Row],[SVC_P]]=FALSE),V275+Weekly[[#This Row],[BF V Odds]]-1,V275-1)))</f>
        <v>71.02000000000001</v>
      </c>
      <c r="W276" s="24">
        <f>IF(Weekly[[#This Row],[Actual]]="","",IF(AND(Weekly[[#This Row],[SVC_P]]=FALSE,Weekly[[#This Row],[Actual]]=TRUE),W275+Weekly[[#This Row],[BF H Odds]]-1,IF(AND(Weekly[[#This Row],[SVC_P]]=TRUE,Weekly[[#This Row],[Actual]]=FALSE,),W275+Weekly[[#This Row],[BF V Odds]]-1,W275-1)))</f>
        <v>-217.54</v>
      </c>
      <c r="X276" s="24">
        <f>IF(Weekly[[#This Row],[Actual]]="","",IF(AND(Weekly[[#This Row],[ADBC_P]]=Weekly[[#This Row],[Actual]],Weekly[[#This Row],[ADBC_P]]=TRUE),X275+Weekly[[#This Row],[BF H Odds]]-1,IF(AND(Weekly[[#This Row],[ADBC_P]]=Weekly[[#This Row],[Actual]],Weekly[[#This Row],[ADBC_P]]=FALSE),X275+Weekly[[#This Row],[BF V Odds]]-1,X275-1)))</f>
        <v>28.590000000000018</v>
      </c>
      <c r="Y276" s="24">
        <f>IF(Weekly[[#This Row],[Actual]]="","",IF(AND(Weekly[[#This Row],[ADBC_P]]=FALSE,Weekly[[#This Row],[Actual]]=TRUE),Y275+Weekly[[#This Row],[BF H Odds]]-1,IF(AND(Weekly[[#This Row],[ADBC_P]]=TRUE,Weekly[[#This Row],[Actual]]=FALSE),Y275+Weekly[[#This Row],[BF V Odds]]-1,Y275-1)))</f>
        <v>57.5</v>
      </c>
      <c r="Z276" s="24">
        <f>IF(Weekly[[#This Row],[Actual]]="","",IF(AND(Weekly[[#This Row],[RFC_P]]=Weekly[[#This Row],[Actual]],Weekly[[#This Row],[RFC_P]]=TRUE),Z275+Weekly[[#This Row],[BF H Odds]]-1,IF(AND(Weekly[[#This Row],[RFC_P]]=Weekly[[#This Row],[Actual]],Weekly[[#This Row],[RFC_P]]=FALSE),Z275+Weekly[[#This Row],[BF V Odds]]-1,Z275-1)))</f>
        <v>19.490000000000023</v>
      </c>
      <c r="AA276" s="24">
        <f>IF(Weekly[[#This Row],[Actual]]="","",IF(AND(Weekly[[#This Row],[RFC_P]]=FALSE,Weekly[[#This Row],[Actual]]=TRUE),AA275+Weekly[[#This Row],[BF H Odds]]-1,IF(AND(Weekly[[#This Row],[RFC_P]]=TRUE,Weekly[[#This Row],[Actual]]=FALSE),AA275+Weekly[[#This Row],[BF V Odds]]-1,AA275-1)))</f>
        <v>66.599999999999966</v>
      </c>
      <c r="AB276" s="24">
        <f>IF(Weekly[[#This Row],[Actual]]="","",IF(AND(Weekly[[#This Row],[GBC_P]]=Weekly[[#This Row],[Actual]],Weekly[[#This Row],[GBC_P]]=TRUE),AB275+Weekly[[#This Row],[BF H Odds]]-1,IF(AND(Weekly[[#This Row],[GBC_P]]=Weekly[[#This Row],[Actual]],Weekly[[#This Row],[GBC_P]]=FALSE),AB275+Weekly[[#This Row],[BF V Odds]]-1,AB275-1)))</f>
        <v>29.410000000000007</v>
      </c>
      <c r="AC276" s="24">
        <f>IF(Weekly[[#This Row],[Actual]]="","",IF(AND(Weekly[[#This Row],[GBC_P]]=FALSE,Weekly[[#This Row],[Actual]]=TRUE),AC275+Weekly[[#This Row],[BF H Odds]]-1,IF(AND(Weekly[[#This Row],[GBC_P]]=TRUE,Weekly[[#This Row],[Actual]]=FALSE),AC275+Weekly[[#This Row],[BF V Odds]]-1,AC275-1)))</f>
        <v>56.679999999999986</v>
      </c>
      <c r="AD276" s="24">
        <f>IF(Weekly[[#This Row],[Actual]]="","",IF(AND(Weekly[[#This Row],[HGBC_P]]=Weekly[[#This Row],[Actual]],Weekly[[#This Row],[HGBC_P]]=TRUE),AD275+Weekly[[#This Row],[BF H Odds]]-1,IF(AND(Weekly[[#This Row],[HGBC_P]]=Weekly[[#This Row],[Actual]],Weekly[[#This Row],[HGBC_P]]=FALSE),AD275+Weekly[[#This Row],[BF V Odds]]-1,AD275-1)))</f>
        <v>30.370000000000029</v>
      </c>
      <c r="AE276" s="24">
        <f>IF(Weekly[[#This Row],[Actual]]="","",IF(AND(Weekly[[#This Row],[HGBC_P]]=FALSE,Weekly[[#This Row],[Actual]]=TRUE),AE275+Weekly[[#This Row],[BF H Odds]]-1,IF(AND(Weekly[[#This Row],[HGBC_P]]=TRUE,Weekly[[#This Row],[Actual]]=FALSE),AE275+Weekly[[#This Row],[BF V Odds]]-1,AE275-1)))</f>
        <v>55.719999999999992</v>
      </c>
      <c r="AF276" s="24">
        <f>IF(Weekly[[#This Row],[Actual]]="","",IF(AND(Weekly[[#This Row],[XGB_P]]=Weekly[[#This Row],[Actual]],Weekly[[#This Row],[XGB_P]]=TRUE),AF275+Weekly[[#This Row],[BF H Odds]]-1,IF(AND(Weekly[[#This Row],[XGB_P]]=Weekly[[#This Row],[Actual]],Weekly[[#This Row],[XGB_P]]=FALSE),AF275+Weekly[[#This Row],[BF V Odds]]-1,AF275-1)))</f>
        <v>50.440000000000033</v>
      </c>
      <c r="AG276" s="24">
        <f>IF(Weekly[[#This Row],[Actual]]="","",IF(AND(Weekly[[#This Row],[XGB_P]]=FALSE,Weekly[[#This Row],[Actual]]=TRUE),AG275+Weekly[[#This Row],[BF H Odds]]-1,IF(AND(Weekly[[#This Row],[XGB_P]]=TRUE,Weekly[[#This Row],[Actual]]=FALSE),AG275+Weekly[[#This Row],[BF V Odds]]-1,AG275-1)))</f>
        <v>35.65</v>
      </c>
      <c r="AH276" s="24">
        <f>IF(Weekly[[#This Row],[Actual]]="","",IF(AND(Weekly[[#This Row],[QDA_P]]=Weekly[[#This Row],[Actual]],Weekly[[#This Row],[QDA_P]]=TRUE),AH275+Weekly[[#This Row],[BF H Odds]]-1,IF(AND(Weekly[[#This Row],[QDA_P]]=Weekly[[#This Row],[Actual]],Weekly[[#This Row],[QDA_P]]=FALSE),AH275+Weekly[[#This Row],[BF V Odds]]-1,AH275-1)))</f>
        <v>11.840000000000003</v>
      </c>
      <c r="AI276" s="24">
        <f>IF(Weekly[[#This Row],[Actual]]="","",IF(AND(Weekly[[#This Row],[QDA_P]]=FALSE,Weekly[[#This Row],[Actual]]=TRUE),AI275+Weekly[[#This Row],[BF H Odds]]-1,IF(AND(Weekly[[#This Row],[QDA_P]]=TRUE,Weekly[[#This Row],[Actual]]=FALSE),AI275+Weekly[[#This Row],[BF V Odds]]-1,AI275-1)))</f>
        <v>74.249999999999986</v>
      </c>
      <c r="AJ276" s="24">
        <f>IF(Weekly[[#This Row],[Actual]]="","",IF(AND(Weekly[[#This Row],[KNC_P]]=FALSE,Weekly[[#This Row],[Actual]]=TRUE),AJ275+Weekly[[#This Row],[BF H Odds]]-1,IF(AND(Weekly[[#This Row],[KNC_P]]=TRUE,Weekly[[#This Row],[Actual]]=FALSE),AJ275+Weekly[[#This Row],[BF V Odds]]-1,AJ275-1)))</f>
        <v>50.509999999999991</v>
      </c>
      <c r="AK276" s="24">
        <f>IF(Weekly[[#This Row],[Actual]]="","",IF(AND(Weekly[[#This Row],[KNC_P]]=FALSE,Weekly[[#This Row],[Actual]]=TRUE),AK275+Weekly[[#This Row],[BF H Odds]]-1,IF(AND(Weekly[[#This Row],[KNC_P]]=TRUE,Weekly[[#This Row],[Actual]]=FALSE),AK275+Weekly[[#This Row],[BF V Odds]]-1,AK275-1)))</f>
        <v>49.409999999999982</v>
      </c>
      <c r="AL276" s="30">
        <f>IF(Weekly[[#This Row],[Actual]]="","",COUNTIF(Weekly[[#This Row],[SVC_P]:[QDA_P]],TRUE))</f>
        <v>4</v>
      </c>
      <c r="AM276" s="30">
        <f>IF(Weekly[[#This Row],[Actual]]="","",COUNTIF(Weekly[[#This Row],[SVC_P]:[QDA_P]],FALSE))</f>
        <v>3</v>
      </c>
      <c r="AN276" s="36" t="str">
        <f>IF(AND(Weekly[[#This Row],[BF V Odds]]&gt;$BO$6,Weekly[[#This Row],[BF V Odds]] &lt; $BO$7),Weekly[[#This Row],[BF V Odds]],"")</f>
        <v/>
      </c>
      <c r="AO276" s="36" t="str">
        <f>IF(AND(Weekly[[#This Row],[BF H Odds]]&gt;$BO$6, Weekly[[#This Row],[BF H Odds]] &lt; $BO$7),Weekly[[#This Row],[BF H Odds]],"")</f>
        <v/>
      </c>
      <c r="AP276" s="37">
        <f>IF(AND(Weekly[[#This Row],[V Odds &lt;]]="",Weekly[[#This Row],[H Odds &lt;]]=""),AP275,IF(AND(Weekly[[#This Row],[H Odds &lt;]]&lt;&gt;"",Weekly[[#This Row],[SVC_P]]=TRUE,Weekly[[#This Row],[Actual]]=TRUE),AP275+Weekly[[#This Row],[H Odds &lt;]]-1,IF(AND(Weekly[[#This Row],[V Odds &lt;]]&lt;&gt;"",Weekly[[#This Row],[SVC_P]]=FALSE,Weekly[[#This Row],[Actual]]=FALSE),AP275+Weekly[[#This Row],[V Odds &lt;]]-1,IF(AND(Weekly[[#This Row],[V Odds &lt;]]&lt;&gt;"",Weekly[[#This Row],[SVC_P]]=FALSE,Weekly[[#This Row],[Actual]]=TRUE),AP275-1,IF(AND(Weekly[[#This Row],[H Odds &lt;]]&lt;&gt;"",Weekly[[#This Row],[SVC_P]]=TRUE,Weekly[[#This Row],[Actual]]=FALSE),AP275-1,AP275)))))</f>
        <v>78.930000000000007</v>
      </c>
      <c r="AQ276" s="37">
        <f>IF(AND(Weekly[[#This Row],[V Odds &lt;]]="",Weekly[[#This Row],[H Odds &lt;]]=""),AQ275,IF(AND(Weekly[[#This Row],[H Odds &lt;]]&lt;&gt;"",Weekly[[#This Row],[ADBC_P]]=TRUE,Weekly[[#This Row],[Actual]]=TRUE),AQ275+Weekly[[#This Row],[H Odds &lt;]]-1,IF(AND(Weekly[[#This Row],[V Odds &lt;]]&lt;&gt;"",Weekly[[#This Row],[ADBC_P]]=FALSE,Weekly[[#This Row],[Actual]]=FALSE),AQ275+Weekly[[#This Row],[V Odds &lt;]]-1,IF(AND(Weekly[[#This Row],[V Odds &lt;]]&lt;&gt;"",Weekly[[#This Row],[ADBC_P]]=FALSE,Weekly[[#This Row],[Actual]]=TRUE),AQ275-1,IF(AND(Weekly[[#This Row],[H Odds &lt;]]&lt;&gt;"",Weekly[[#This Row],[ADBC_P]]=TRUE,Weekly[[#This Row],[Actual]]=FALSE),AQ275-1,AQ275)))))</f>
        <v>50.879999999999995</v>
      </c>
      <c r="AR276" s="37">
        <f>IF(AND(Weekly[[#This Row],[V Odds &lt;]]="",Weekly[[#This Row],[H Odds &lt;]]=""),AR275,IF(AND(Weekly[[#This Row],[H Odds &lt;]]&lt;&gt;"",Weekly[[#This Row],[RFC_P]]=TRUE,Weekly[[#This Row],[Actual]]=TRUE),AR275+Weekly[[#This Row],[H Odds &lt;]]-1,IF(AND(Weekly[[#This Row],[V Odds &lt;]]&lt;&gt;"",Weekly[[#This Row],[RFC_P]]=FALSE,Weekly[[#This Row],[Actual]]=FALSE),AR275+Weekly[[#This Row],[V Odds &lt;]]-1,IF(AND(Weekly[[#This Row],[V Odds &lt;]]&lt;&gt;"",Weekly[[#This Row],[RFC_P]]=FALSE,Weekly[[#This Row],[Actual]]=TRUE),AR275-1,IF(AND(Weekly[[#This Row],[H Odds &lt;]]&lt;&gt;"",Weekly[[#This Row],[RFC_P]]=TRUE,Weekly[[#This Row],[Actual]]=FALSE),AR275-1,AR275)))))</f>
        <v>49.94</v>
      </c>
      <c r="AS276" s="37">
        <f>IF(AND(Weekly[[#This Row],[V Odds &lt;]]="",Weekly[[#This Row],[H Odds &lt;]]=""),AS275,IF(AND(Weekly[[#This Row],[H Odds &lt;]]&lt;&gt;"",Weekly[[#This Row],[GBC_P]]=TRUE,Weekly[[#This Row],[Actual]]=TRUE),AS275+Weekly[[#This Row],[H Odds &lt;]]-1,IF(AND(Weekly[[#This Row],[V Odds &lt;]]&lt;&gt;"",Weekly[[#This Row],[GBC_P]]=FALSE,Weekly[[#This Row],[Actual]]=FALSE),AS275+Weekly[[#This Row],[V Odds &lt;]]-1,IF(AND(Weekly[[#This Row],[V Odds &lt;]]&lt;&gt;"",Weekly[[#This Row],[GBC_P]]=FALSE,Weekly[[#This Row],[Actual]]=TRUE),AS275-1,IF(AND(Weekly[[#This Row],[H Odds &lt;]]&lt;&gt;"",Weekly[[#This Row],[GBC_P]]=TRUE,Weekly[[#This Row],[Actual]]=FALSE),AS275-1,AS275)))))</f>
        <v>51.28</v>
      </c>
      <c r="AT276" s="37">
        <f>IF(AND(Weekly[[#This Row],[V Odds &lt;]]="",Weekly[[#This Row],[H Odds &lt;]]=""),AT275,IF(AND(Weekly[[#This Row],[H Odds &lt;]]&lt;&gt;"",Weekly[[#This Row],[HGBC_P]]=TRUE,Weekly[[#This Row],[Actual]]=TRUE),AT275+Weekly[[#This Row],[H Odds &lt;]]-1,IF(AND(Weekly[[#This Row],[V Odds &lt;]]&lt;&gt;"",Weekly[[#This Row],[HGBC_P]]=FALSE,Weekly[[#This Row],[Actual]]=FALSE),AT275+Weekly[[#This Row],[V Odds &lt;]]-1,IF(AND(Weekly[[#This Row],[V Odds &lt;]]&lt;&gt;"",Weekly[[#This Row],[HGBC_P]]=FALSE,Weekly[[#This Row],[Actual]]=TRUE),AT275-1,IF(AND(Weekly[[#This Row],[H Odds &lt;]]&lt;&gt;"",Weekly[[#This Row],[HGBC_P]]=TRUE,Weekly[[#This Row],[Actual]]=FALSE),AT275-1,AT275)))))</f>
        <v>54.459999999999994</v>
      </c>
      <c r="AU276" s="37">
        <f>IF(AND(Weekly[[#This Row],[V Odds &lt;]]="",Weekly[[#This Row],[H Odds &lt;]]=""),AU275,IF(AND(Weekly[[#This Row],[H Odds &lt;]]&lt;&gt;"",Weekly[[#This Row],[XGB_P]]=TRUE,Weekly[[#This Row],[Actual]]=TRUE),AU275+Weekly[[#This Row],[H Odds &lt;]]-1,IF(AND(Weekly[[#This Row],[V Odds &lt;]]&lt;&gt;"",Weekly[[#This Row],[XGB_P]]=FALSE,Weekly[[#This Row],[Actual]]=FALSE),AU275+Weekly[[#This Row],[V Odds &lt;]]-1,IF(AND(Weekly[[#This Row],[V Odds &lt;]]&lt;&gt;"",Weekly[[#This Row],[XGB_P]]=FALSE,Weekly[[#This Row],[Actual]]=TRUE),AU275-1,IF(AND(Weekly[[#This Row],[H Odds &lt;]]&lt;&gt;"",Weekly[[#This Row],[XGB_P]]=TRUE,Weekly[[#This Row],[Actual]]=FALSE),AU275-1,AU275)))))</f>
        <v>63.56</v>
      </c>
      <c r="AV276" s="37">
        <f>IF(AND(Weekly[[#This Row],[V Odds &lt;]]="",Weekly[[#This Row],[H Odds &lt;]]=""),AV275,IF(AND(Weekly[[#This Row],[H Odds &lt;]]&lt;&gt;"",Weekly[[#This Row],[QDA_P]]=TRUE,Weekly[[#This Row],[Actual]]=TRUE),AV275+Weekly[[#This Row],[H Odds &lt;]]-1,IF(AND(Weekly[[#This Row],[V Odds &lt;]]&lt;&gt;"",Weekly[[#This Row],[QDA_P]]=FALSE,Weekly[[#This Row],[Actual]]=FALSE),AV275+Weekly[[#This Row],[V Odds &lt;]]-1,IF(AND(Weekly[[#This Row],[V Odds &lt;]]&lt;&gt;"",Weekly[[#This Row],[QDA_P]]=FALSE,Weekly[[#This Row],[Actual]]=TRUE),AV275-1,IF(AND(Weekly[[#This Row],[H Odds &lt;]]&lt;&gt;"",Weekly[[#This Row],[QDA_P]]=TRUE,Weekly[[#This Row],[Actual]]=FALSE),AV275-1,AV275)))))</f>
        <v>53.049999999999983</v>
      </c>
      <c r="AW276" s="37">
        <f>IF(AND(Weekly[[#This Row],[H Odds &lt;]]="",Weekly[[#This Row],[V Odds &lt;]]=""),AW275,IF(AND(Weekly[[#This Row],[KNC_P]]=Weekly[[#This Row],[Actual]],Weekly[[#This Row],[KNC_P]]=TRUE),AW275+Weekly[[#This Row],[BF H Odds]]-1,IF(AND(Weekly[[#This Row],[KNC_P]]=Weekly[[#This Row],[Actual]],Weekly[[#This Row],[KNC_P]]=FALSE),AW275+Weekly[[#This Row],[BF V Odds]]-1,AW275-1)))</f>
        <v>48.310000000000009</v>
      </c>
      <c r="AX276" s="37">
        <f>IF(AND(Weekly[[#This Row],[V Odds &lt;]]="",Weekly[[#This Row],[H Odds &lt;]]=""),AX275,IF(AND(Weekly[[#This Row],[V Odds &lt;]]&lt;&gt;"",Weekly[[#This Row],[FALSES]]&gt;0,Weekly[[#This Row],[Actual]]=FALSE),AX275+Weekly[[#This Row],[V Odds &lt;]]-1,IF(AND(Weekly[[#This Row],[H Odds &lt;]]&lt;&gt;"",Weekly[[#This Row],[TRUES]]&gt;0,Weekly[[#This Row],[Actual]]=TRUE),AX275+Weekly[[#This Row],[H Odds &lt;]]-1,IF(AND(Weekly[[#This Row],[V Odds &lt;]]&lt;&gt;"",Weekly[[#This Row],[FALSES]]=0),AX275,IF(AND(Weekly[[#This Row],[H Odds &lt;]]&lt;&gt;"",Weekly[[#This Row],[TRUES]]=0),AX275,AX275-1)))))</f>
        <v>87.799999999999983</v>
      </c>
      <c r="AY276" s="37">
        <f>IF(AND(Weekly[[#This Row],[V Odds &lt;]]="",Weekly[[#This Row],[H Odds &lt;]]=""),AY275,IF(AND(Weekly[[#This Row],[V Odds &lt;]]&lt;&gt;"",Weekly[[#This Row],[FALSES]]&gt;0,Weekly[[#This Row],[Actual]]=FALSE),AY275+((Weekly[[#This Row],[V Odds &lt;]]-1)*0.92),IF(AND(Weekly[[#This Row],[H Odds &lt;]]&lt;&gt;"",Weekly[[#This Row],[TRUES]]&gt;0,Weekly[[#This Row],[Actual]]=TRUE),AY275+((Weekly[[#This Row],[H Odds &lt;]]-1)*0.92),IF(AND(Weekly[[#This Row],[V Odds &lt;]]&lt;&gt;"",Weekly[[#This Row],[FALSES]]=0),AY275,IF(AND(Weekly[[#This Row],[H Odds &lt;]]&lt;&gt;"",Weekly[[#This Row],[TRUES]]=0),AY275,AY275-1)))))</f>
        <v>81.096000000000018</v>
      </c>
      <c r="AZ276" s="37">
        <f>IF(AND(Weekly[[#This Row],[V Odds &lt;]]="",Weekly[[#This Row],[H Odds &lt;]]=""),AZ275,IF(AND(Weekly[[#This Row],[V Odds &lt;]]&lt;&gt;"",Weekly[[#This Row],[Actual]]=FALSE),AZ275+Weekly[[#This Row],[V Odds &lt;]]-1,IF(AND(Weekly[[#This Row],[H Odds &lt;]]&lt;&gt;"",Weekly[[#This Row],[Actual]]=TRUE),AZ275+Weekly[[#This Row],[H Odds &lt;]]-1,AZ275-1)))</f>
        <v>81.169999999999987</v>
      </c>
      <c r="BA276" s="38">
        <f>IF(Weekly[[#This Row],[H Odds &lt;]]="",BA275,IF(AND(Weekly[[#This Row],[H Odds &lt;]]&lt;&gt;"",Weekly[[#This Row],[SVC_P]]=TRUE,Weekly[[#This Row],[Actual]]=TRUE),BA275+Weekly[[#This Row],[H Odds &lt;]]-1,IF(AND(Weekly[[#This Row],[H Odds &lt;]]&lt;&gt;"",Weekly[[#This Row],[SVC_P]]=TRUE,Weekly[[#This Row],[Actual]]=FALSE),BA275-1,BA275)))</f>
        <v>73.889999999999986</v>
      </c>
      <c r="BB276" s="38">
        <f>IF(Weekly[[#This Row],[H Odds &lt;]]="",BB275,IF(AND(Weekly[[#This Row],[H Odds &lt;]]&lt;&gt;"",Weekly[[#This Row],[ADBC_P]]=TRUE,Weekly[[#This Row],[Actual]]=TRUE),BB275+Weekly[[#This Row],[H Odds &lt;]]-1,IF(AND(Weekly[[#This Row],[H Odds &lt;]]&lt;&gt;"",Weekly[[#This Row],[ADBC_P]]=TRUE,Weekly[[#This Row],[Actual]]=FALSE),BB275-1,BB275)))</f>
        <v>46.559999999999995</v>
      </c>
      <c r="BC276" s="38">
        <f>IF(Weekly[[#This Row],[H Odds &lt;]]="",BC275,IF(AND(Weekly[[#This Row],[H Odds &lt;]]&lt;&gt;"",Weekly[[#This Row],[RFC_P]]=TRUE,Weekly[[#This Row],[Actual]]=TRUE),BC275+Weekly[[#This Row],[H Odds &lt;]]-1,IF(AND(Weekly[[#This Row],[H Odds &lt;]]&lt;&gt;"",Weekly[[#This Row],[RFC_P]]=TRUE,Weekly[[#This Row],[Actual]]=FALSE),BC275-1,BC275)))</f>
        <v>45.309999999999995</v>
      </c>
      <c r="BD276" s="38">
        <f>IF(Weekly[[#This Row],[H Odds &lt;]]="",BD275,IF(AND(Weekly[[#This Row],[H Odds &lt;]]&lt;&gt;"",Weekly[[#This Row],[GBC_P]]=TRUE,Weekly[[#This Row],[Actual]]=TRUE),BD275+Weekly[[#This Row],[H Odds &lt;]]-1,IF(AND(Weekly[[#This Row],[H Odds &lt;]]&lt;&gt;"",Weekly[[#This Row],[GBC_P]]=TRUE,Weekly[[#This Row],[Actual]]=FALSE),BD275-1,BD275)))</f>
        <v>50.96</v>
      </c>
      <c r="BE276" s="38">
        <f>IF(Weekly[[#This Row],[H Odds &lt;]]="",BE275,IF(AND(Weekly[[#This Row],[H Odds &lt;]]&lt;&gt;"",Weekly[[#This Row],[HGBC_P]]=TRUE,Weekly[[#This Row],[Actual]]=TRUE),BE275+Weekly[[#This Row],[H Odds &lt;]]-1,IF(AND(Weekly[[#This Row],[H Odds &lt;]]&lt;&gt;"",Weekly[[#This Row],[HGBC_P]]=TRUE,Weekly[[#This Row],[Actual]]=FALSE),BE275-1,BE275)))</f>
        <v>56.859999999999992</v>
      </c>
      <c r="BF276" s="38">
        <f>IF(Weekly[[#This Row],[H Odds &lt;]]="",BF275,IF(AND(Weekly[[#This Row],[H Odds &lt;]]&lt;&gt;"",Weekly[[#This Row],[XGB_P]]=TRUE,Weekly[[#This Row],[Actual]]=TRUE),BF275+Weekly[[#This Row],[H Odds &lt;]]-1,IF(AND(Weekly[[#This Row],[H Odds &lt;]]&lt;&gt;"",Weekly[[#This Row],[XGB_P]]=TRUE,Weekly[[#This Row],[Actual]]=FALSE),BF275-1,BF275)))</f>
        <v>60.03</v>
      </c>
      <c r="BG276" s="38">
        <f>IF(Weekly[[#This Row],[H Odds &lt;]]="",BG275,IF(AND(Weekly[[#This Row],[H Odds &lt;]]&lt;&gt;"",Weekly[[#This Row],[QDA_P]]=TRUE,Weekly[[#This Row],[Actual]]=TRUE),BG275+Weekly[[#This Row],[H Odds &lt;]]-1,IF(AND(Weekly[[#This Row],[H Odds &lt;]]&lt;&gt;"",Weekly[[#This Row],[QDA_P]]=TRUE,Weekly[[#This Row],[Actual]]=FALSE),BG275-1,BG275)))</f>
        <v>45.279999999999994</v>
      </c>
      <c r="BH276" s="38">
        <f>IF(Weekly[[#This Row],[H Odds &lt;]]="",BH275,IF(AND(Weekly[[#This Row],[H Odds &lt;]]&lt;&gt;"",Weekly[[#This Row],[KNC_P]]=TRUE,Weekly[[#This Row],[Actual]]=TRUE),BH275+Weekly[[#This Row],[H Odds &lt;]]-1,IF(AND(Weekly[[#This Row],[H Odds &lt;]]&lt;&gt;"",Weekly[[#This Row],[KNC_P]]=TRUE,Weekly[[#This Row],[Actual]]=FALSE),BH275-1,BH275)))</f>
        <v>48.999999999999993</v>
      </c>
      <c r="BI276" s="38">
        <f>IF(Weekly[[#This Row],[H Odds &lt;]]="",BI275,IF(AND(Weekly[[#This Row],[H Odds &lt;]]&lt;&gt;"",Weekly[[#This Row],[TRUES]]&gt;0,Weekly[[#This Row],[Actual]]=TRUE),BI275+Weekly[[#This Row],[H Odds &lt;]]-1,IF(AND(Weekly[[#This Row],[H Odds &lt;]]&lt;&gt;"",Weekly[[#This Row],[TRUES]]=0),BI275,BI275-1)))</f>
        <v>73.889999999999986</v>
      </c>
      <c r="BJ276" s="38">
        <f>IF(Weekly[[#This Row],[H Odds &lt;]]="",BJ275,IF(AND(Weekly[[#This Row],[H Odds &lt;]]&lt;&gt;"",Weekly[[#This Row],[Actual]]=TRUE),BJ275+Weekly[[#This Row],[H Odds &lt;]]-1,IF(AND(Weekly[[#This Row],[H Odds &lt;]]&lt;&gt;"",Weekly[[#This Row],[Actual]]=FALSE),BJ275-1,BJ275)))</f>
        <v>75.789999999999992</v>
      </c>
      <c r="BK276" s="58">
        <f>IF(AND(Weekly[[#This Row],[TRUES]]&gt;4,Weekly[[#This Row],[Actual]]=TRUE),BK275+Weekly[[#This Row],[BF H Odds]]-1,IF(AND(Weekly[[#This Row],[FALSES]]&gt;4,Weekly[[#This Row],[Actual]]=FALSE),BK275+Weekly[[#This Row],[BF V Odds]]-1,IF(AND(Weekly[[#This Row],[TRUES]]&gt;4,Weekly[[#This Row],[Actual]]=FALSE),BK275-1,IF(AND(Weekly[[#This Row],[FALSES]]&gt;4,Weekly[[#This Row],[Actual]]=TRUE),BK275-1,BK275))))</f>
        <v>24.250000000000018</v>
      </c>
      <c r="BL276" s="58">
        <f>IF(AND(Weekly[[#This Row],[TRUES]]&gt;5,Weekly[[#This Row],[Actual]]=TRUE),BL275+Weekly[[#This Row],[BF H Odds]]-1,IF(AND(Weekly[[#This Row],[FALSES]]&gt;5,Weekly[[#This Row],[Actual]]=FALSE),BL275+Weekly[[#This Row],[BF V Odds]]-1,IF(AND(Weekly[[#This Row],[TRUES]]&gt;5,Weekly[[#This Row],[Actual]]=FALSE),BL275-1,IF(AND(Weekly[[#This Row],[FALSES]]&gt;5,Weekly[[#This Row],[Actual]]=TRUE),BL275-1,BL275))))</f>
        <v>32.970000000000027</v>
      </c>
      <c r="BM276" s="58">
        <f>IF(AND(Weekly[[#This Row],[TRUES]]&gt;6,Weekly[[#This Row],[Actual]]=TRUE),BM275+Weekly[[#This Row],[BF H Odds]]-1,IF(AND(Weekly[[#This Row],[FALSES]]&gt;6,Weekly[[#This Row],[Actual]]=FALSE),BM275+Weekly[[#This Row],[BF V Odds]]-1,IF(AND(Weekly[[#This Row],[TRUES]]&gt;6,Weekly[[#This Row],[Actual]]=FALSE),BM275-1,IF(AND(Weekly[[#This Row],[FALSES]]&gt;6,Weekly[[#This Row],[Actual]]=TRUE),BM275-1,BM275))))</f>
        <v>45.470000000000013</v>
      </c>
    </row>
    <row r="277" spans="1:65" x14ac:dyDescent="0.25">
      <c r="A277" s="34"/>
      <c r="B277" s="10">
        <v>44277</v>
      </c>
      <c r="C277" s="33" t="s">
        <v>9</v>
      </c>
      <c r="D277" s="15" t="s">
        <v>11</v>
      </c>
      <c r="E277" t="b">
        <v>1</v>
      </c>
      <c r="F277" t="b">
        <v>1</v>
      </c>
      <c r="G277" t="b">
        <v>1</v>
      </c>
      <c r="H277" t="b">
        <v>1</v>
      </c>
      <c r="I277" t="b">
        <v>1</v>
      </c>
      <c r="J277" t="b">
        <v>1</v>
      </c>
      <c r="K277" t="b">
        <v>1</v>
      </c>
      <c r="L277" t="b">
        <v>1</v>
      </c>
      <c r="O277" t="str">
        <f>IF(Weekly[[#This Row],[H/V]]="H",Weekly[[#This Row],[BF H Odds]],IF(Weekly[[#This Row],[H/V]]="V",Weekly[[#This Row],[BF V Odds]],""))</f>
        <v/>
      </c>
      <c r="P277" t="b">
        <v>1</v>
      </c>
      <c r="R277" s="35">
        <f>IFERROR(IF(Weekly[[#This Row],[Won Bet?]]="yes",R276+(Weekly[[#This Row],[BF Odds]]*Weekly[[#This Row],[BF Stake]])-Weekly[[#This Row],[BF Stake]],R276-Weekly[[#This Row],[BF Stake]]),R276)</f>
        <v>264.0933</v>
      </c>
      <c r="S277" s="9">
        <f>IFERROR(IF(Weekly[[#This Row],[Won Bet?]]="yes",S276+(((Weekly[[#This Row],[BF Odds]]*Weekly[[#This Row],[BF Stake]])-Weekly[[#This Row],[BF Stake]])*0.95),S276-Weekly[[#This Row],[BF Stake]]),S276)</f>
        <v>251.46013500000004</v>
      </c>
      <c r="T277" s="13">
        <v>3</v>
      </c>
      <c r="U277" s="13">
        <v>1.45</v>
      </c>
      <c r="V277" s="24">
        <f>IF(Weekly[[#This Row],[Actual]]="","",IF(AND(Weekly[[#This Row],[SVC_P]]=Weekly[[#This Row],[Actual]],Weekly[[#This Row],[SVC_P]]=TRUE),V276+Weekly[[#This Row],[BF H Odds]]-1,IF(AND(Weekly[[#This Row],[SVC_P]]=Weekly[[#This Row],[Actual]],Weekly[[#This Row],[SVC_P]]=FALSE),V276+Weekly[[#This Row],[BF V Odds]]-1,V276-1)))</f>
        <v>71.470000000000013</v>
      </c>
      <c r="W277" s="24">
        <f>IF(Weekly[[#This Row],[Actual]]="","",IF(AND(Weekly[[#This Row],[SVC_P]]=FALSE,Weekly[[#This Row],[Actual]]=TRUE),W276+Weekly[[#This Row],[BF H Odds]]-1,IF(AND(Weekly[[#This Row],[SVC_P]]=TRUE,Weekly[[#This Row],[Actual]]=FALSE,),W276+Weekly[[#This Row],[BF V Odds]]-1,W276-1)))</f>
        <v>-218.54</v>
      </c>
      <c r="X277" s="24">
        <f>IF(Weekly[[#This Row],[Actual]]="","",IF(AND(Weekly[[#This Row],[ADBC_P]]=Weekly[[#This Row],[Actual]],Weekly[[#This Row],[ADBC_P]]=TRUE),X276+Weekly[[#This Row],[BF H Odds]]-1,IF(AND(Weekly[[#This Row],[ADBC_P]]=Weekly[[#This Row],[Actual]],Weekly[[#This Row],[ADBC_P]]=FALSE),X276+Weekly[[#This Row],[BF V Odds]]-1,X276-1)))</f>
        <v>29.040000000000017</v>
      </c>
      <c r="Y277" s="24">
        <f>IF(Weekly[[#This Row],[Actual]]="","",IF(AND(Weekly[[#This Row],[ADBC_P]]=FALSE,Weekly[[#This Row],[Actual]]=TRUE),Y276+Weekly[[#This Row],[BF H Odds]]-1,IF(AND(Weekly[[#This Row],[ADBC_P]]=TRUE,Weekly[[#This Row],[Actual]]=FALSE),Y276+Weekly[[#This Row],[BF V Odds]]-1,Y276-1)))</f>
        <v>56.5</v>
      </c>
      <c r="Z277" s="24">
        <f>IF(Weekly[[#This Row],[Actual]]="","",IF(AND(Weekly[[#This Row],[RFC_P]]=Weekly[[#This Row],[Actual]],Weekly[[#This Row],[RFC_P]]=TRUE),Z276+Weekly[[#This Row],[BF H Odds]]-1,IF(AND(Weekly[[#This Row],[RFC_P]]=Weekly[[#This Row],[Actual]],Weekly[[#This Row],[RFC_P]]=FALSE),Z276+Weekly[[#This Row],[BF V Odds]]-1,Z276-1)))</f>
        <v>19.940000000000023</v>
      </c>
      <c r="AA277" s="24">
        <f>IF(Weekly[[#This Row],[Actual]]="","",IF(AND(Weekly[[#This Row],[RFC_P]]=FALSE,Weekly[[#This Row],[Actual]]=TRUE),AA276+Weekly[[#This Row],[BF H Odds]]-1,IF(AND(Weekly[[#This Row],[RFC_P]]=TRUE,Weekly[[#This Row],[Actual]]=FALSE),AA276+Weekly[[#This Row],[BF V Odds]]-1,AA276-1)))</f>
        <v>65.599999999999966</v>
      </c>
      <c r="AB277" s="24">
        <f>IF(Weekly[[#This Row],[Actual]]="","",IF(AND(Weekly[[#This Row],[GBC_P]]=Weekly[[#This Row],[Actual]],Weekly[[#This Row],[GBC_P]]=TRUE),AB276+Weekly[[#This Row],[BF H Odds]]-1,IF(AND(Weekly[[#This Row],[GBC_P]]=Weekly[[#This Row],[Actual]],Weekly[[#This Row],[GBC_P]]=FALSE),AB276+Weekly[[#This Row],[BF V Odds]]-1,AB276-1)))</f>
        <v>29.860000000000007</v>
      </c>
      <c r="AC277" s="24">
        <f>IF(Weekly[[#This Row],[Actual]]="","",IF(AND(Weekly[[#This Row],[GBC_P]]=FALSE,Weekly[[#This Row],[Actual]]=TRUE),AC276+Weekly[[#This Row],[BF H Odds]]-1,IF(AND(Weekly[[#This Row],[GBC_P]]=TRUE,Weekly[[#This Row],[Actual]]=FALSE),AC276+Weekly[[#This Row],[BF V Odds]]-1,AC276-1)))</f>
        <v>55.679999999999986</v>
      </c>
      <c r="AD277" s="24">
        <f>IF(Weekly[[#This Row],[Actual]]="","",IF(AND(Weekly[[#This Row],[HGBC_P]]=Weekly[[#This Row],[Actual]],Weekly[[#This Row],[HGBC_P]]=TRUE),AD276+Weekly[[#This Row],[BF H Odds]]-1,IF(AND(Weekly[[#This Row],[HGBC_P]]=Weekly[[#This Row],[Actual]],Weekly[[#This Row],[HGBC_P]]=FALSE),AD276+Weekly[[#This Row],[BF V Odds]]-1,AD276-1)))</f>
        <v>30.820000000000029</v>
      </c>
      <c r="AE277" s="24">
        <f>IF(Weekly[[#This Row],[Actual]]="","",IF(AND(Weekly[[#This Row],[HGBC_P]]=FALSE,Weekly[[#This Row],[Actual]]=TRUE),AE276+Weekly[[#This Row],[BF H Odds]]-1,IF(AND(Weekly[[#This Row],[HGBC_P]]=TRUE,Weekly[[#This Row],[Actual]]=FALSE),AE276+Weekly[[#This Row],[BF V Odds]]-1,AE276-1)))</f>
        <v>54.719999999999992</v>
      </c>
      <c r="AF277" s="24">
        <f>IF(Weekly[[#This Row],[Actual]]="","",IF(AND(Weekly[[#This Row],[XGB_P]]=Weekly[[#This Row],[Actual]],Weekly[[#This Row],[XGB_P]]=TRUE),AF276+Weekly[[#This Row],[BF H Odds]]-1,IF(AND(Weekly[[#This Row],[XGB_P]]=Weekly[[#This Row],[Actual]],Weekly[[#This Row],[XGB_P]]=FALSE),AF276+Weekly[[#This Row],[BF V Odds]]-1,AF276-1)))</f>
        <v>50.890000000000036</v>
      </c>
      <c r="AG277" s="24">
        <f>IF(Weekly[[#This Row],[Actual]]="","",IF(AND(Weekly[[#This Row],[XGB_P]]=FALSE,Weekly[[#This Row],[Actual]]=TRUE),AG276+Weekly[[#This Row],[BF H Odds]]-1,IF(AND(Weekly[[#This Row],[XGB_P]]=TRUE,Weekly[[#This Row],[Actual]]=FALSE),AG276+Weekly[[#This Row],[BF V Odds]]-1,AG276-1)))</f>
        <v>34.65</v>
      </c>
      <c r="AH277" s="24">
        <f>IF(Weekly[[#This Row],[Actual]]="","",IF(AND(Weekly[[#This Row],[QDA_P]]=Weekly[[#This Row],[Actual]],Weekly[[#This Row],[QDA_P]]=TRUE),AH276+Weekly[[#This Row],[BF H Odds]]-1,IF(AND(Weekly[[#This Row],[QDA_P]]=Weekly[[#This Row],[Actual]],Weekly[[#This Row],[QDA_P]]=FALSE),AH276+Weekly[[#This Row],[BF V Odds]]-1,AH276-1)))</f>
        <v>12.290000000000003</v>
      </c>
      <c r="AI277" s="24">
        <f>IF(Weekly[[#This Row],[Actual]]="","",IF(AND(Weekly[[#This Row],[QDA_P]]=FALSE,Weekly[[#This Row],[Actual]]=TRUE),AI276+Weekly[[#This Row],[BF H Odds]]-1,IF(AND(Weekly[[#This Row],[QDA_P]]=TRUE,Weekly[[#This Row],[Actual]]=FALSE),AI276+Weekly[[#This Row],[BF V Odds]]-1,AI276-1)))</f>
        <v>73.249999999999986</v>
      </c>
      <c r="AJ277" s="24">
        <f>IF(Weekly[[#This Row],[Actual]]="","",IF(AND(Weekly[[#This Row],[KNC_P]]=FALSE,Weekly[[#This Row],[Actual]]=TRUE),AJ276+Weekly[[#This Row],[BF H Odds]]-1,IF(AND(Weekly[[#This Row],[KNC_P]]=TRUE,Weekly[[#This Row],[Actual]]=FALSE),AJ276+Weekly[[#This Row],[BF V Odds]]-1,AJ276-1)))</f>
        <v>49.509999999999991</v>
      </c>
      <c r="AK277" s="24">
        <f>IF(Weekly[[#This Row],[Actual]]="","",IF(AND(Weekly[[#This Row],[KNC_P]]=FALSE,Weekly[[#This Row],[Actual]]=TRUE),AK276+Weekly[[#This Row],[BF H Odds]]-1,IF(AND(Weekly[[#This Row],[KNC_P]]=TRUE,Weekly[[#This Row],[Actual]]=FALSE),AK276+Weekly[[#This Row],[BF V Odds]]-1,AK276-1)))</f>
        <v>48.409999999999982</v>
      </c>
      <c r="AL277" s="30">
        <f>IF(Weekly[[#This Row],[Actual]]="","",COUNTIF(Weekly[[#This Row],[SVC_P]:[QDA_P]],TRUE))</f>
        <v>7</v>
      </c>
      <c r="AM277" s="30">
        <f>IF(Weekly[[#This Row],[Actual]]="","",COUNTIF(Weekly[[#This Row],[SVC_P]:[QDA_P]],FALSE))</f>
        <v>0</v>
      </c>
      <c r="AN277" s="36" t="str">
        <f>IF(AND(Weekly[[#This Row],[BF V Odds]]&gt;$BO$6,Weekly[[#This Row],[BF V Odds]] &lt; $BO$7),Weekly[[#This Row],[BF V Odds]],"")</f>
        <v/>
      </c>
      <c r="AO277" s="36" t="str">
        <f>IF(AND(Weekly[[#This Row],[BF H Odds]]&gt;$BO$6, Weekly[[#This Row],[BF H Odds]] &lt; $BO$7),Weekly[[#This Row],[BF H Odds]],"")</f>
        <v/>
      </c>
      <c r="AP277" s="37">
        <f>IF(AND(Weekly[[#This Row],[V Odds &lt;]]="",Weekly[[#This Row],[H Odds &lt;]]=""),AP276,IF(AND(Weekly[[#This Row],[H Odds &lt;]]&lt;&gt;"",Weekly[[#This Row],[SVC_P]]=TRUE,Weekly[[#This Row],[Actual]]=TRUE),AP276+Weekly[[#This Row],[H Odds &lt;]]-1,IF(AND(Weekly[[#This Row],[V Odds &lt;]]&lt;&gt;"",Weekly[[#This Row],[SVC_P]]=FALSE,Weekly[[#This Row],[Actual]]=FALSE),AP276+Weekly[[#This Row],[V Odds &lt;]]-1,IF(AND(Weekly[[#This Row],[V Odds &lt;]]&lt;&gt;"",Weekly[[#This Row],[SVC_P]]=FALSE,Weekly[[#This Row],[Actual]]=TRUE),AP276-1,IF(AND(Weekly[[#This Row],[H Odds &lt;]]&lt;&gt;"",Weekly[[#This Row],[SVC_P]]=TRUE,Weekly[[#This Row],[Actual]]=FALSE),AP276-1,AP276)))))</f>
        <v>78.930000000000007</v>
      </c>
      <c r="AQ277" s="37">
        <f>IF(AND(Weekly[[#This Row],[V Odds &lt;]]="",Weekly[[#This Row],[H Odds &lt;]]=""),AQ276,IF(AND(Weekly[[#This Row],[H Odds &lt;]]&lt;&gt;"",Weekly[[#This Row],[ADBC_P]]=TRUE,Weekly[[#This Row],[Actual]]=TRUE),AQ276+Weekly[[#This Row],[H Odds &lt;]]-1,IF(AND(Weekly[[#This Row],[V Odds &lt;]]&lt;&gt;"",Weekly[[#This Row],[ADBC_P]]=FALSE,Weekly[[#This Row],[Actual]]=FALSE),AQ276+Weekly[[#This Row],[V Odds &lt;]]-1,IF(AND(Weekly[[#This Row],[V Odds &lt;]]&lt;&gt;"",Weekly[[#This Row],[ADBC_P]]=FALSE,Weekly[[#This Row],[Actual]]=TRUE),AQ276-1,IF(AND(Weekly[[#This Row],[H Odds &lt;]]&lt;&gt;"",Weekly[[#This Row],[ADBC_P]]=TRUE,Weekly[[#This Row],[Actual]]=FALSE),AQ276-1,AQ276)))))</f>
        <v>50.879999999999995</v>
      </c>
      <c r="AR277" s="37">
        <f>IF(AND(Weekly[[#This Row],[V Odds &lt;]]="",Weekly[[#This Row],[H Odds &lt;]]=""),AR276,IF(AND(Weekly[[#This Row],[H Odds &lt;]]&lt;&gt;"",Weekly[[#This Row],[RFC_P]]=TRUE,Weekly[[#This Row],[Actual]]=TRUE),AR276+Weekly[[#This Row],[H Odds &lt;]]-1,IF(AND(Weekly[[#This Row],[V Odds &lt;]]&lt;&gt;"",Weekly[[#This Row],[RFC_P]]=FALSE,Weekly[[#This Row],[Actual]]=FALSE),AR276+Weekly[[#This Row],[V Odds &lt;]]-1,IF(AND(Weekly[[#This Row],[V Odds &lt;]]&lt;&gt;"",Weekly[[#This Row],[RFC_P]]=FALSE,Weekly[[#This Row],[Actual]]=TRUE),AR276-1,IF(AND(Weekly[[#This Row],[H Odds &lt;]]&lt;&gt;"",Weekly[[#This Row],[RFC_P]]=TRUE,Weekly[[#This Row],[Actual]]=FALSE),AR276-1,AR276)))))</f>
        <v>49.94</v>
      </c>
      <c r="AS277" s="37">
        <f>IF(AND(Weekly[[#This Row],[V Odds &lt;]]="",Weekly[[#This Row],[H Odds &lt;]]=""),AS276,IF(AND(Weekly[[#This Row],[H Odds &lt;]]&lt;&gt;"",Weekly[[#This Row],[GBC_P]]=TRUE,Weekly[[#This Row],[Actual]]=TRUE),AS276+Weekly[[#This Row],[H Odds &lt;]]-1,IF(AND(Weekly[[#This Row],[V Odds &lt;]]&lt;&gt;"",Weekly[[#This Row],[GBC_P]]=FALSE,Weekly[[#This Row],[Actual]]=FALSE),AS276+Weekly[[#This Row],[V Odds &lt;]]-1,IF(AND(Weekly[[#This Row],[V Odds &lt;]]&lt;&gt;"",Weekly[[#This Row],[GBC_P]]=FALSE,Weekly[[#This Row],[Actual]]=TRUE),AS276-1,IF(AND(Weekly[[#This Row],[H Odds &lt;]]&lt;&gt;"",Weekly[[#This Row],[GBC_P]]=TRUE,Weekly[[#This Row],[Actual]]=FALSE),AS276-1,AS276)))))</f>
        <v>51.28</v>
      </c>
      <c r="AT277" s="37">
        <f>IF(AND(Weekly[[#This Row],[V Odds &lt;]]="",Weekly[[#This Row],[H Odds &lt;]]=""),AT276,IF(AND(Weekly[[#This Row],[H Odds &lt;]]&lt;&gt;"",Weekly[[#This Row],[HGBC_P]]=TRUE,Weekly[[#This Row],[Actual]]=TRUE),AT276+Weekly[[#This Row],[H Odds &lt;]]-1,IF(AND(Weekly[[#This Row],[V Odds &lt;]]&lt;&gt;"",Weekly[[#This Row],[HGBC_P]]=FALSE,Weekly[[#This Row],[Actual]]=FALSE),AT276+Weekly[[#This Row],[V Odds &lt;]]-1,IF(AND(Weekly[[#This Row],[V Odds &lt;]]&lt;&gt;"",Weekly[[#This Row],[HGBC_P]]=FALSE,Weekly[[#This Row],[Actual]]=TRUE),AT276-1,IF(AND(Weekly[[#This Row],[H Odds &lt;]]&lt;&gt;"",Weekly[[#This Row],[HGBC_P]]=TRUE,Weekly[[#This Row],[Actual]]=FALSE),AT276-1,AT276)))))</f>
        <v>54.459999999999994</v>
      </c>
      <c r="AU277" s="37">
        <f>IF(AND(Weekly[[#This Row],[V Odds &lt;]]="",Weekly[[#This Row],[H Odds &lt;]]=""),AU276,IF(AND(Weekly[[#This Row],[H Odds &lt;]]&lt;&gt;"",Weekly[[#This Row],[XGB_P]]=TRUE,Weekly[[#This Row],[Actual]]=TRUE),AU276+Weekly[[#This Row],[H Odds &lt;]]-1,IF(AND(Weekly[[#This Row],[V Odds &lt;]]&lt;&gt;"",Weekly[[#This Row],[XGB_P]]=FALSE,Weekly[[#This Row],[Actual]]=FALSE),AU276+Weekly[[#This Row],[V Odds &lt;]]-1,IF(AND(Weekly[[#This Row],[V Odds &lt;]]&lt;&gt;"",Weekly[[#This Row],[XGB_P]]=FALSE,Weekly[[#This Row],[Actual]]=TRUE),AU276-1,IF(AND(Weekly[[#This Row],[H Odds &lt;]]&lt;&gt;"",Weekly[[#This Row],[XGB_P]]=TRUE,Weekly[[#This Row],[Actual]]=FALSE),AU276-1,AU276)))))</f>
        <v>63.56</v>
      </c>
      <c r="AV277" s="37">
        <f>IF(AND(Weekly[[#This Row],[V Odds &lt;]]="",Weekly[[#This Row],[H Odds &lt;]]=""),AV276,IF(AND(Weekly[[#This Row],[H Odds &lt;]]&lt;&gt;"",Weekly[[#This Row],[QDA_P]]=TRUE,Weekly[[#This Row],[Actual]]=TRUE),AV276+Weekly[[#This Row],[H Odds &lt;]]-1,IF(AND(Weekly[[#This Row],[V Odds &lt;]]&lt;&gt;"",Weekly[[#This Row],[QDA_P]]=FALSE,Weekly[[#This Row],[Actual]]=FALSE),AV276+Weekly[[#This Row],[V Odds &lt;]]-1,IF(AND(Weekly[[#This Row],[V Odds &lt;]]&lt;&gt;"",Weekly[[#This Row],[QDA_P]]=FALSE,Weekly[[#This Row],[Actual]]=TRUE),AV276-1,IF(AND(Weekly[[#This Row],[H Odds &lt;]]&lt;&gt;"",Weekly[[#This Row],[QDA_P]]=TRUE,Weekly[[#This Row],[Actual]]=FALSE),AV276-1,AV276)))))</f>
        <v>53.049999999999983</v>
      </c>
      <c r="AW277" s="37">
        <f>IF(AND(Weekly[[#This Row],[H Odds &lt;]]="",Weekly[[#This Row],[V Odds &lt;]]=""),AW276,IF(AND(Weekly[[#This Row],[KNC_P]]=Weekly[[#This Row],[Actual]],Weekly[[#This Row],[KNC_P]]=TRUE),AW276+Weekly[[#This Row],[BF H Odds]]-1,IF(AND(Weekly[[#This Row],[KNC_P]]=Weekly[[#This Row],[Actual]],Weekly[[#This Row],[KNC_P]]=FALSE),AW276+Weekly[[#This Row],[BF V Odds]]-1,AW276-1)))</f>
        <v>48.310000000000009</v>
      </c>
      <c r="AX277" s="37">
        <f>IF(AND(Weekly[[#This Row],[V Odds &lt;]]="",Weekly[[#This Row],[H Odds &lt;]]=""),AX276,IF(AND(Weekly[[#This Row],[V Odds &lt;]]&lt;&gt;"",Weekly[[#This Row],[FALSES]]&gt;0,Weekly[[#This Row],[Actual]]=FALSE),AX276+Weekly[[#This Row],[V Odds &lt;]]-1,IF(AND(Weekly[[#This Row],[H Odds &lt;]]&lt;&gt;"",Weekly[[#This Row],[TRUES]]&gt;0,Weekly[[#This Row],[Actual]]=TRUE),AX276+Weekly[[#This Row],[H Odds &lt;]]-1,IF(AND(Weekly[[#This Row],[V Odds &lt;]]&lt;&gt;"",Weekly[[#This Row],[FALSES]]=0),AX276,IF(AND(Weekly[[#This Row],[H Odds &lt;]]&lt;&gt;"",Weekly[[#This Row],[TRUES]]=0),AX276,AX276-1)))))</f>
        <v>87.799999999999983</v>
      </c>
      <c r="AY277" s="37">
        <f>IF(AND(Weekly[[#This Row],[V Odds &lt;]]="",Weekly[[#This Row],[H Odds &lt;]]=""),AY276,IF(AND(Weekly[[#This Row],[V Odds &lt;]]&lt;&gt;"",Weekly[[#This Row],[FALSES]]&gt;0,Weekly[[#This Row],[Actual]]=FALSE),AY276+((Weekly[[#This Row],[V Odds &lt;]]-1)*0.92),IF(AND(Weekly[[#This Row],[H Odds &lt;]]&lt;&gt;"",Weekly[[#This Row],[TRUES]]&gt;0,Weekly[[#This Row],[Actual]]=TRUE),AY276+((Weekly[[#This Row],[H Odds &lt;]]-1)*0.92),IF(AND(Weekly[[#This Row],[V Odds &lt;]]&lt;&gt;"",Weekly[[#This Row],[FALSES]]=0),AY276,IF(AND(Weekly[[#This Row],[H Odds &lt;]]&lt;&gt;"",Weekly[[#This Row],[TRUES]]=0),AY276,AY276-1)))))</f>
        <v>81.096000000000018</v>
      </c>
      <c r="AZ277" s="37">
        <f>IF(AND(Weekly[[#This Row],[V Odds &lt;]]="",Weekly[[#This Row],[H Odds &lt;]]=""),AZ276,IF(AND(Weekly[[#This Row],[V Odds &lt;]]&lt;&gt;"",Weekly[[#This Row],[Actual]]=FALSE),AZ276+Weekly[[#This Row],[V Odds &lt;]]-1,IF(AND(Weekly[[#This Row],[H Odds &lt;]]&lt;&gt;"",Weekly[[#This Row],[Actual]]=TRUE),AZ276+Weekly[[#This Row],[H Odds &lt;]]-1,AZ276-1)))</f>
        <v>81.169999999999987</v>
      </c>
      <c r="BA277" s="38">
        <f>IF(Weekly[[#This Row],[H Odds &lt;]]="",BA276,IF(AND(Weekly[[#This Row],[H Odds &lt;]]&lt;&gt;"",Weekly[[#This Row],[SVC_P]]=TRUE,Weekly[[#This Row],[Actual]]=TRUE),BA276+Weekly[[#This Row],[H Odds &lt;]]-1,IF(AND(Weekly[[#This Row],[H Odds &lt;]]&lt;&gt;"",Weekly[[#This Row],[SVC_P]]=TRUE,Weekly[[#This Row],[Actual]]=FALSE),BA276-1,BA276)))</f>
        <v>73.889999999999986</v>
      </c>
      <c r="BB277" s="38">
        <f>IF(Weekly[[#This Row],[H Odds &lt;]]="",BB276,IF(AND(Weekly[[#This Row],[H Odds &lt;]]&lt;&gt;"",Weekly[[#This Row],[ADBC_P]]=TRUE,Weekly[[#This Row],[Actual]]=TRUE),BB276+Weekly[[#This Row],[H Odds &lt;]]-1,IF(AND(Weekly[[#This Row],[H Odds &lt;]]&lt;&gt;"",Weekly[[#This Row],[ADBC_P]]=TRUE,Weekly[[#This Row],[Actual]]=FALSE),BB276-1,BB276)))</f>
        <v>46.559999999999995</v>
      </c>
      <c r="BC277" s="38">
        <f>IF(Weekly[[#This Row],[H Odds &lt;]]="",BC276,IF(AND(Weekly[[#This Row],[H Odds &lt;]]&lt;&gt;"",Weekly[[#This Row],[RFC_P]]=TRUE,Weekly[[#This Row],[Actual]]=TRUE),BC276+Weekly[[#This Row],[H Odds &lt;]]-1,IF(AND(Weekly[[#This Row],[H Odds &lt;]]&lt;&gt;"",Weekly[[#This Row],[RFC_P]]=TRUE,Weekly[[#This Row],[Actual]]=FALSE),BC276-1,BC276)))</f>
        <v>45.309999999999995</v>
      </c>
      <c r="BD277" s="38">
        <f>IF(Weekly[[#This Row],[H Odds &lt;]]="",BD276,IF(AND(Weekly[[#This Row],[H Odds &lt;]]&lt;&gt;"",Weekly[[#This Row],[GBC_P]]=TRUE,Weekly[[#This Row],[Actual]]=TRUE),BD276+Weekly[[#This Row],[H Odds &lt;]]-1,IF(AND(Weekly[[#This Row],[H Odds &lt;]]&lt;&gt;"",Weekly[[#This Row],[GBC_P]]=TRUE,Weekly[[#This Row],[Actual]]=FALSE),BD276-1,BD276)))</f>
        <v>50.96</v>
      </c>
      <c r="BE277" s="38">
        <f>IF(Weekly[[#This Row],[H Odds &lt;]]="",BE276,IF(AND(Weekly[[#This Row],[H Odds &lt;]]&lt;&gt;"",Weekly[[#This Row],[HGBC_P]]=TRUE,Weekly[[#This Row],[Actual]]=TRUE),BE276+Weekly[[#This Row],[H Odds &lt;]]-1,IF(AND(Weekly[[#This Row],[H Odds &lt;]]&lt;&gt;"",Weekly[[#This Row],[HGBC_P]]=TRUE,Weekly[[#This Row],[Actual]]=FALSE),BE276-1,BE276)))</f>
        <v>56.859999999999992</v>
      </c>
      <c r="BF277" s="38">
        <f>IF(Weekly[[#This Row],[H Odds &lt;]]="",BF276,IF(AND(Weekly[[#This Row],[H Odds &lt;]]&lt;&gt;"",Weekly[[#This Row],[XGB_P]]=TRUE,Weekly[[#This Row],[Actual]]=TRUE),BF276+Weekly[[#This Row],[H Odds &lt;]]-1,IF(AND(Weekly[[#This Row],[H Odds &lt;]]&lt;&gt;"",Weekly[[#This Row],[XGB_P]]=TRUE,Weekly[[#This Row],[Actual]]=FALSE),BF276-1,BF276)))</f>
        <v>60.03</v>
      </c>
      <c r="BG277" s="38">
        <f>IF(Weekly[[#This Row],[H Odds &lt;]]="",BG276,IF(AND(Weekly[[#This Row],[H Odds &lt;]]&lt;&gt;"",Weekly[[#This Row],[QDA_P]]=TRUE,Weekly[[#This Row],[Actual]]=TRUE),BG276+Weekly[[#This Row],[H Odds &lt;]]-1,IF(AND(Weekly[[#This Row],[H Odds &lt;]]&lt;&gt;"",Weekly[[#This Row],[QDA_P]]=TRUE,Weekly[[#This Row],[Actual]]=FALSE),BG276-1,BG276)))</f>
        <v>45.279999999999994</v>
      </c>
      <c r="BH277" s="38">
        <f>IF(Weekly[[#This Row],[H Odds &lt;]]="",BH276,IF(AND(Weekly[[#This Row],[H Odds &lt;]]&lt;&gt;"",Weekly[[#This Row],[KNC_P]]=TRUE,Weekly[[#This Row],[Actual]]=TRUE),BH276+Weekly[[#This Row],[H Odds &lt;]]-1,IF(AND(Weekly[[#This Row],[H Odds &lt;]]&lt;&gt;"",Weekly[[#This Row],[KNC_P]]=TRUE,Weekly[[#This Row],[Actual]]=FALSE),BH276-1,BH276)))</f>
        <v>48.999999999999993</v>
      </c>
      <c r="BI277" s="38">
        <f>IF(Weekly[[#This Row],[H Odds &lt;]]="",BI276,IF(AND(Weekly[[#This Row],[H Odds &lt;]]&lt;&gt;"",Weekly[[#This Row],[TRUES]]&gt;0,Weekly[[#This Row],[Actual]]=TRUE),BI276+Weekly[[#This Row],[H Odds &lt;]]-1,IF(AND(Weekly[[#This Row],[H Odds &lt;]]&lt;&gt;"",Weekly[[#This Row],[TRUES]]=0),BI276,BI276-1)))</f>
        <v>73.889999999999986</v>
      </c>
      <c r="BJ277" s="38">
        <f>IF(Weekly[[#This Row],[H Odds &lt;]]="",BJ276,IF(AND(Weekly[[#This Row],[H Odds &lt;]]&lt;&gt;"",Weekly[[#This Row],[Actual]]=TRUE),BJ276+Weekly[[#This Row],[H Odds &lt;]]-1,IF(AND(Weekly[[#This Row],[H Odds &lt;]]&lt;&gt;"",Weekly[[#This Row],[Actual]]=FALSE),BJ276-1,BJ276)))</f>
        <v>75.789999999999992</v>
      </c>
      <c r="BK277" s="58">
        <f>IF(AND(Weekly[[#This Row],[TRUES]]&gt;4,Weekly[[#This Row],[Actual]]=TRUE),BK276+Weekly[[#This Row],[BF H Odds]]-1,IF(AND(Weekly[[#This Row],[FALSES]]&gt;4,Weekly[[#This Row],[Actual]]=FALSE),BK276+Weekly[[#This Row],[BF V Odds]]-1,IF(AND(Weekly[[#This Row],[TRUES]]&gt;4,Weekly[[#This Row],[Actual]]=FALSE),BK276-1,IF(AND(Weekly[[#This Row],[FALSES]]&gt;4,Weekly[[#This Row],[Actual]]=TRUE),BK276-1,BK276))))</f>
        <v>24.700000000000017</v>
      </c>
      <c r="BL277" s="58">
        <f>IF(AND(Weekly[[#This Row],[TRUES]]&gt;5,Weekly[[#This Row],[Actual]]=TRUE),BL276+Weekly[[#This Row],[BF H Odds]]-1,IF(AND(Weekly[[#This Row],[FALSES]]&gt;5,Weekly[[#This Row],[Actual]]=FALSE),BL276+Weekly[[#This Row],[BF V Odds]]-1,IF(AND(Weekly[[#This Row],[TRUES]]&gt;5,Weekly[[#This Row],[Actual]]=FALSE),BL276-1,IF(AND(Weekly[[#This Row],[FALSES]]&gt;5,Weekly[[#This Row],[Actual]]=TRUE),BL276-1,BL276))))</f>
        <v>33.42000000000003</v>
      </c>
      <c r="BM277" s="58">
        <f>IF(AND(Weekly[[#This Row],[TRUES]]&gt;6,Weekly[[#This Row],[Actual]]=TRUE),BM276+Weekly[[#This Row],[BF H Odds]]-1,IF(AND(Weekly[[#This Row],[FALSES]]&gt;6,Weekly[[#This Row],[Actual]]=FALSE),BM276+Weekly[[#This Row],[BF V Odds]]-1,IF(AND(Weekly[[#This Row],[TRUES]]&gt;6,Weekly[[#This Row],[Actual]]=FALSE),BM276-1,IF(AND(Weekly[[#This Row],[FALSES]]&gt;6,Weekly[[#This Row],[Actual]]=TRUE),BM276-1,BM276))))</f>
        <v>45.920000000000016</v>
      </c>
    </row>
    <row r="278" spans="1:65" x14ac:dyDescent="0.25">
      <c r="A278" s="34"/>
      <c r="B278" s="10">
        <v>44277</v>
      </c>
      <c r="C278" s="33" t="s">
        <v>10</v>
      </c>
      <c r="D278" s="15" t="s">
        <v>16</v>
      </c>
      <c r="E278" t="b">
        <v>1</v>
      </c>
      <c r="F278" t="b">
        <v>1</v>
      </c>
      <c r="G278" t="b">
        <v>1</v>
      </c>
      <c r="H278" t="b">
        <v>1</v>
      </c>
      <c r="I278" t="b">
        <v>1</v>
      </c>
      <c r="J278" t="b">
        <v>1</v>
      </c>
      <c r="K278" t="b">
        <v>1</v>
      </c>
      <c r="L278" t="b">
        <v>1</v>
      </c>
      <c r="O278" t="str">
        <f>IF(Weekly[[#This Row],[H/V]]="H",Weekly[[#This Row],[BF H Odds]],IF(Weekly[[#This Row],[H/V]]="V",Weekly[[#This Row],[BF V Odds]],""))</f>
        <v/>
      </c>
      <c r="P278" t="b">
        <v>1</v>
      </c>
      <c r="R278" s="35">
        <f>IFERROR(IF(Weekly[[#This Row],[Won Bet?]]="yes",R277+(Weekly[[#This Row],[BF Odds]]*Weekly[[#This Row],[BF Stake]])-Weekly[[#This Row],[BF Stake]],R277-Weekly[[#This Row],[BF Stake]]),R277)</f>
        <v>264.0933</v>
      </c>
      <c r="S278" s="9">
        <f>IFERROR(IF(Weekly[[#This Row],[Won Bet?]]="yes",S277+(((Weekly[[#This Row],[BF Odds]]*Weekly[[#This Row],[BF Stake]])-Weekly[[#This Row],[BF Stake]])*0.95),S277-Weekly[[#This Row],[BF Stake]]),S277)</f>
        <v>251.46013500000004</v>
      </c>
      <c r="T278" s="13">
        <v>3.15</v>
      </c>
      <c r="U278" s="13">
        <v>1.4</v>
      </c>
      <c r="V278" s="24">
        <f>IF(Weekly[[#This Row],[Actual]]="","",IF(AND(Weekly[[#This Row],[SVC_P]]=Weekly[[#This Row],[Actual]],Weekly[[#This Row],[SVC_P]]=TRUE),V277+Weekly[[#This Row],[BF H Odds]]-1,IF(AND(Weekly[[#This Row],[SVC_P]]=Weekly[[#This Row],[Actual]],Weekly[[#This Row],[SVC_P]]=FALSE),V277+Weekly[[#This Row],[BF V Odds]]-1,V277-1)))</f>
        <v>71.870000000000019</v>
      </c>
      <c r="W278" s="24">
        <f>IF(Weekly[[#This Row],[Actual]]="","",IF(AND(Weekly[[#This Row],[SVC_P]]=FALSE,Weekly[[#This Row],[Actual]]=TRUE),W277+Weekly[[#This Row],[BF H Odds]]-1,IF(AND(Weekly[[#This Row],[SVC_P]]=TRUE,Weekly[[#This Row],[Actual]]=FALSE,),W277+Weekly[[#This Row],[BF V Odds]]-1,W277-1)))</f>
        <v>-219.54</v>
      </c>
      <c r="X278" s="24">
        <f>IF(Weekly[[#This Row],[Actual]]="","",IF(AND(Weekly[[#This Row],[ADBC_P]]=Weekly[[#This Row],[Actual]],Weekly[[#This Row],[ADBC_P]]=TRUE),X277+Weekly[[#This Row],[BF H Odds]]-1,IF(AND(Weekly[[#This Row],[ADBC_P]]=Weekly[[#This Row],[Actual]],Weekly[[#This Row],[ADBC_P]]=FALSE),X277+Weekly[[#This Row],[BF V Odds]]-1,X277-1)))</f>
        <v>29.440000000000015</v>
      </c>
      <c r="Y278" s="24">
        <f>IF(Weekly[[#This Row],[Actual]]="","",IF(AND(Weekly[[#This Row],[ADBC_P]]=FALSE,Weekly[[#This Row],[Actual]]=TRUE),Y277+Weekly[[#This Row],[BF H Odds]]-1,IF(AND(Weekly[[#This Row],[ADBC_P]]=TRUE,Weekly[[#This Row],[Actual]]=FALSE),Y277+Weekly[[#This Row],[BF V Odds]]-1,Y277-1)))</f>
        <v>55.5</v>
      </c>
      <c r="Z278" s="24">
        <f>IF(Weekly[[#This Row],[Actual]]="","",IF(AND(Weekly[[#This Row],[RFC_P]]=Weekly[[#This Row],[Actual]],Weekly[[#This Row],[RFC_P]]=TRUE),Z277+Weekly[[#This Row],[BF H Odds]]-1,IF(AND(Weekly[[#This Row],[RFC_P]]=Weekly[[#This Row],[Actual]],Weekly[[#This Row],[RFC_P]]=FALSE),Z277+Weekly[[#This Row],[BF V Odds]]-1,Z277-1)))</f>
        <v>20.340000000000021</v>
      </c>
      <c r="AA278" s="24">
        <f>IF(Weekly[[#This Row],[Actual]]="","",IF(AND(Weekly[[#This Row],[RFC_P]]=FALSE,Weekly[[#This Row],[Actual]]=TRUE),AA277+Weekly[[#This Row],[BF H Odds]]-1,IF(AND(Weekly[[#This Row],[RFC_P]]=TRUE,Weekly[[#This Row],[Actual]]=FALSE),AA277+Weekly[[#This Row],[BF V Odds]]-1,AA277-1)))</f>
        <v>64.599999999999966</v>
      </c>
      <c r="AB278" s="24">
        <f>IF(Weekly[[#This Row],[Actual]]="","",IF(AND(Weekly[[#This Row],[GBC_P]]=Weekly[[#This Row],[Actual]],Weekly[[#This Row],[GBC_P]]=TRUE),AB277+Weekly[[#This Row],[BF H Odds]]-1,IF(AND(Weekly[[#This Row],[GBC_P]]=Weekly[[#This Row],[Actual]],Weekly[[#This Row],[GBC_P]]=FALSE),AB277+Weekly[[#This Row],[BF V Odds]]-1,AB277-1)))</f>
        <v>30.260000000000005</v>
      </c>
      <c r="AC278" s="24">
        <f>IF(Weekly[[#This Row],[Actual]]="","",IF(AND(Weekly[[#This Row],[GBC_P]]=FALSE,Weekly[[#This Row],[Actual]]=TRUE),AC277+Weekly[[#This Row],[BF H Odds]]-1,IF(AND(Weekly[[#This Row],[GBC_P]]=TRUE,Weekly[[#This Row],[Actual]]=FALSE),AC277+Weekly[[#This Row],[BF V Odds]]-1,AC277-1)))</f>
        <v>54.679999999999986</v>
      </c>
      <c r="AD278" s="24">
        <f>IF(Weekly[[#This Row],[Actual]]="","",IF(AND(Weekly[[#This Row],[HGBC_P]]=Weekly[[#This Row],[Actual]],Weekly[[#This Row],[HGBC_P]]=TRUE),AD277+Weekly[[#This Row],[BF H Odds]]-1,IF(AND(Weekly[[#This Row],[HGBC_P]]=Weekly[[#This Row],[Actual]],Weekly[[#This Row],[HGBC_P]]=FALSE),AD277+Weekly[[#This Row],[BF V Odds]]-1,AD277-1)))</f>
        <v>31.220000000000027</v>
      </c>
      <c r="AE278" s="24">
        <f>IF(Weekly[[#This Row],[Actual]]="","",IF(AND(Weekly[[#This Row],[HGBC_P]]=FALSE,Weekly[[#This Row],[Actual]]=TRUE),AE277+Weekly[[#This Row],[BF H Odds]]-1,IF(AND(Weekly[[#This Row],[HGBC_P]]=TRUE,Weekly[[#This Row],[Actual]]=FALSE),AE277+Weekly[[#This Row],[BF V Odds]]-1,AE277-1)))</f>
        <v>53.719999999999992</v>
      </c>
      <c r="AF278" s="24">
        <f>IF(Weekly[[#This Row],[Actual]]="","",IF(AND(Weekly[[#This Row],[XGB_P]]=Weekly[[#This Row],[Actual]],Weekly[[#This Row],[XGB_P]]=TRUE),AF277+Weekly[[#This Row],[BF H Odds]]-1,IF(AND(Weekly[[#This Row],[XGB_P]]=Weekly[[#This Row],[Actual]],Weekly[[#This Row],[XGB_P]]=FALSE),AF277+Weekly[[#This Row],[BF V Odds]]-1,AF277-1)))</f>
        <v>51.290000000000035</v>
      </c>
      <c r="AG278" s="24">
        <f>IF(Weekly[[#This Row],[Actual]]="","",IF(AND(Weekly[[#This Row],[XGB_P]]=FALSE,Weekly[[#This Row],[Actual]]=TRUE),AG277+Weekly[[#This Row],[BF H Odds]]-1,IF(AND(Weekly[[#This Row],[XGB_P]]=TRUE,Weekly[[#This Row],[Actual]]=FALSE),AG277+Weekly[[#This Row],[BF V Odds]]-1,AG277-1)))</f>
        <v>33.65</v>
      </c>
      <c r="AH278" s="24">
        <f>IF(Weekly[[#This Row],[Actual]]="","",IF(AND(Weekly[[#This Row],[QDA_P]]=Weekly[[#This Row],[Actual]],Weekly[[#This Row],[QDA_P]]=TRUE),AH277+Weekly[[#This Row],[BF H Odds]]-1,IF(AND(Weekly[[#This Row],[QDA_P]]=Weekly[[#This Row],[Actual]],Weekly[[#This Row],[QDA_P]]=FALSE),AH277+Weekly[[#This Row],[BF V Odds]]-1,AH277-1)))</f>
        <v>12.690000000000003</v>
      </c>
      <c r="AI278" s="24">
        <f>IF(Weekly[[#This Row],[Actual]]="","",IF(AND(Weekly[[#This Row],[QDA_P]]=FALSE,Weekly[[#This Row],[Actual]]=TRUE),AI277+Weekly[[#This Row],[BF H Odds]]-1,IF(AND(Weekly[[#This Row],[QDA_P]]=TRUE,Weekly[[#This Row],[Actual]]=FALSE),AI277+Weekly[[#This Row],[BF V Odds]]-1,AI277-1)))</f>
        <v>72.249999999999986</v>
      </c>
      <c r="AJ278" s="24">
        <f>IF(Weekly[[#This Row],[Actual]]="","",IF(AND(Weekly[[#This Row],[KNC_P]]=FALSE,Weekly[[#This Row],[Actual]]=TRUE),AJ277+Weekly[[#This Row],[BF H Odds]]-1,IF(AND(Weekly[[#This Row],[KNC_P]]=TRUE,Weekly[[#This Row],[Actual]]=FALSE),AJ277+Weekly[[#This Row],[BF V Odds]]-1,AJ277-1)))</f>
        <v>48.509999999999991</v>
      </c>
      <c r="AK278" s="24">
        <f>IF(Weekly[[#This Row],[Actual]]="","",IF(AND(Weekly[[#This Row],[KNC_P]]=FALSE,Weekly[[#This Row],[Actual]]=TRUE),AK277+Weekly[[#This Row],[BF H Odds]]-1,IF(AND(Weekly[[#This Row],[KNC_P]]=TRUE,Weekly[[#This Row],[Actual]]=FALSE),AK277+Weekly[[#This Row],[BF V Odds]]-1,AK277-1)))</f>
        <v>47.409999999999982</v>
      </c>
      <c r="AL278" s="30">
        <f>IF(Weekly[[#This Row],[Actual]]="","",COUNTIF(Weekly[[#This Row],[SVC_P]:[QDA_P]],TRUE))</f>
        <v>7</v>
      </c>
      <c r="AM278" s="30">
        <f>IF(Weekly[[#This Row],[Actual]]="","",COUNTIF(Weekly[[#This Row],[SVC_P]:[QDA_P]],FALSE))</f>
        <v>0</v>
      </c>
      <c r="AN278" s="36">
        <f>IF(AND(Weekly[[#This Row],[BF V Odds]]&gt;$BO$6,Weekly[[#This Row],[BF V Odds]] &lt; $BO$7),Weekly[[#This Row],[BF V Odds]],"")</f>
        <v>3.15</v>
      </c>
      <c r="AO278" s="36" t="str">
        <f>IF(AND(Weekly[[#This Row],[BF H Odds]]&gt;$BO$6, Weekly[[#This Row],[BF H Odds]] &lt; $BO$7),Weekly[[#This Row],[BF H Odds]],"")</f>
        <v/>
      </c>
      <c r="AP278" s="37">
        <f>IF(AND(Weekly[[#This Row],[V Odds &lt;]]="",Weekly[[#This Row],[H Odds &lt;]]=""),AP277,IF(AND(Weekly[[#This Row],[H Odds &lt;]]&lt;&gt;"",Weekly[[#This Row],[SVC_P]]=TRUE,Weekly[[#This Row],[Actual]]=TRUE),AP277+Weekly[[#This Row],[H Odds &lt;]]-1,IF(AND(Weekly[[#This Row],[V Odds &lt;]]&lt;&gt;"",Weekly[[#This Row],[SVC_P]]=FALSE,Weekly[[#This Row],[Actual]]=FALSE),AP277+Weekly[[#This Row],[V Odds &lt;]]-1,IF(AND(Weekly[[#This Row],[V Odds &lt;]]&lt;&gt;"",Weekly[[#This Row],[SVC_P]]=FALSE,Weekly[[#This Row],[Actual]]=TRUE),AP277-1,IF(AND(Weekly[[#This Row],[H Odds &lt;]]&lt;&gt;"",Weekly[[#This Row],[SVC_P]]=TRUE,Weekly[[#This Row],[Actual]]=FALSE),AP277-1,AP277)))))</f>
        <v>78.930000000000007</v>
      </c>
      <c r="AQ278" s="37">
        <f>IF(AND(Weekly[[#This Row],[V Odds &lt;]]="",Weekly[[#This Row],[H Odds &lt;]]=""),AQ277,IF(AND(Weekly[[#This Row],[H Odds &lt;]]&lt;&gt;"",Weekly[[#This Row],[ADBC_P]]=TRUE,Weekly[[#This Row],[Actual]]=TRUE),AQ277+Weekly[[#This Row],[H Odds &lt;]]-1,IF(AND(Weekly[[#This Row],[V Odds &lt;]]&lt;&gt;"",Weekly[[#This Row],[ADBC_P]]=FALSE,Weekly[[#This Row],[Actual]]=FALSE),AQ277+Weekly[[#This Row],[V Odds &lt;]]-1,IF(AND(Weekly[[#This Row],[V Odds &lt;]]&lt;&gt;"",Weekly[[#This Row],[ADBC_P]]=FALSE,Weekly[[#This Row],[Actual]]=TRUE),AQ277-1,IF(AND(Weekly[[#This Row],[H Odds &lt;]]&lt;&gt;"",Weekly[[#This Row],[ADBC_P]]=TRUE,Weekly[[#This Row],[Actual]]=FALSE),AQ277-1,AQ277)))))</f>
        <v>50.879999999999995</v>
      </c>
      <c r="AR278" s="37">
        <f>IF(AND(Weekly[[#This Row],[V Odds &lt;]]="",Weekly[[#This Row],[H Odds &lt;]]=""),AR277,IF(AND(Weekly[[#This Row],[H Odds &lt;]]&lt;&gt;"",Weekly[[#This Row],[RFC_P]]=TRUE,Weekly[[#This Row],[Actual]]=TRUE),AR277+Weekly[[#This Row],[H Odds &lt;]]-1,IF(AND(Weekly[[#This Row],[V Odds &lt;]]&lt;&gt;"",Weekly[[#This Row],[RFC_P]]=FALSE,Weekly[[#This Row],[Actual]]=FALSE),AR277+Weekly[[#This Row],[V Odds &lt;]]-1,IF(AND(Weekly[[#This Row],[V Odds &lt;]]&lt;&gt;"",Weekly[[#This Row],[RFC_P]]=FALSE,Weekly[[#This Row],[Actual]]=TRUE),AR277-1,IF(AND(Weekly[[#This Row],[H Odds &lt;]]&lt;&gt;"",Weekly[[#This Row],[RFC_P]]=TRUE,Weekly[[#This Row],[Actual]]=FALSE),AR277-1,AR277)))))</f>
        <v>49.94</v>
      </c>
      <c r="AS278" s="37">
        <f>IF(AND(Weekly[[#This Row],[V Odds &lt;]]="",Weekly[[#This Row],[H Odds &lt;]]=""),AS277,IF(AND(Weekly[[#This Row],[H Odds &lt;]]&lt;&gt;"",Weekly[[#This Row],[GBC_P]]=TRUE,Weekly[[#This Row],[Actual]]=TRUE),AS277+Weekly[[#This Row],[H Odds &lt;]]-1,IF(AND(Weekly[[#This Row],[V Odds &lt;]]&lt;&gt;"",Weekly[[#This Row],[GBC_P]]=FALSE,Weekly[[#This Row],[Actual]]=FALSE),AS277+Weekly[[#This Row],[V Odds &lt;]]-1,IF(AND(Weekly[[#This Row],[V Odds &lt;]]&lt;&gt;"",Weekly[[#This Row],[GBC_P]]=FALSE,Weekly[[#This Row],[Actual]]=TRUE),AS277-1,IF(AND(Weekly[[#This Row],[H Odds &lt;]]&lt;&gt;"",Weekly[[#This Row],[GBC_P]]=TRUE,Weekly[[#This Row],[Actual]]=FALSE),AS277-1,AS277)))))</f>
        <v>51.28</v>
      </c>
      <c r="AT278" s="37">
        <f>IF(AND(Weekly[[#This Row],[V Odds &lt;]]="",Weekly[[#This Row],[H Odds &lt;]]=""),AT277,IF(AND(Weekly[[#This Row],[H Odds &lt;]]&lt;&gt;"",Weekly[[#This Row],[HGBC_P]]=TRUE,Weekly[[#This Row],[Actual]]=TRUE),AT277+Weekly[[#This Row],[H Odds &lt;]]-1,IF(AND(Weekly[[#This Row],[V Odds &lt;]]&lt;&gt;"",Weekly[[#This Row],[HGBC_P]]=FALSE,Weekly[[#This Row],[Actual]]=FALSE),AT277+Weekly[[#This Row],[V Odds &lt;]]-1,IF(AND(Weekly[[#This Row],[V Odds &lt;]]&lt;&gt;"",Weekly[[#This Row],[HGBC_P]]=FALSE,Weekly[[#This Row],[Actual]]=TRUE),AT277-1,IF(AND(Weekly[[#This Row],[H Odds &lt;]]&lt;&gt;"",Weekly[[#This Row],[HGBC_P]]=TRUE,Weekly[[#This Row],[Actual]]=FALSE),AT277-1,AT277)))))</f>
        <v>54.459999999999994</v>
      </c>
      <c r="AU278" s="37">
        <f>IF(AND(Weekly[[#This Row],[V Odds &lt;]]="",Weekly[[#This Row],[H Odds &lt;]]=""),AU277,IF(AND(Weekly[[#This Row],[H Odds &lt;]]&lt;&gt;"",Weekly[[#This Row],[XGB_P]]=TRUE,Weekly[[#This Row],[Actual]]=TRUE),AU277+Weekly[[#This Row],[H Odds &lt;]]-1,IF(AND(Weekly[[#This Row],[V Odds &lt;]]&lt;&gt;"",Weekly[[#This Row],[XGB_P]]=FALSE,Weekly[[#This Row],[Actual]]=FALSE),AU277+Weekly[[#This Row],[V Odds &lt;]]-1,IF(AND(Weekly[[#This Row],[V Odds &lt;]]&lt;&gt;"",Weekly[[#This Row],[XGB_P]]=FALSE,Weekly[[#This Row],[Actual]]=TRUE),AU277-1,IF(AND(Weekly[[#This Row],[H Odds &lt;]]&lt;&gt;"",Weekly[[#This Row],[XGB_P]]=TRUE,Weekly[[#This Row],[Actual]]=FALSE),AU277-1,AU277)))))</f>
        <v>63.56</v>
      </c>
      <c r="AV278" s="37">
        <f>IF(AND(Weekly[[#This Row],[V Odds &lt;]]="",Weekly[[#This Row],[H Odds &lt;]]=""),AV277,IF(AND(Weekly[[#This Row],[H Odds &lt;]]&lt;&gt;"",Weekly[[#This Row],[QDA_P]]=TRUE,Weekly[[#This Row],[Actual]]=TRUE),AV277+Weekly[[#This Row],[H Odds &lt;]]-1,IF(AND(Weekly[[#This Row],[V Odds &lt;]]&lt;&gt;"",Weekly[[#This Row],[QDA_P]]=FALSE,Weekly[[#This Row],[Actual]]=FALSE),AV277+Weekly[[#This Row],[V Odds &lt;]]-1,IF(AND(Weekly[[#This Row],[V Odds &lt;]]&lt;&gt;"",Weekly[[#This Row],[QDA_P]]=FALSE,Weekly[[#This Row],[Actual]]=TRUE),AV277-1,IF(AND(Weekly[[#This Row],[H Odds &lt;]]&lt;&gt;"",Weekly[[#This Row],[QDA_P]]=TRUE,Weekly[[#This Row],[Actual]]=FALSE),AV277-1,AV277)))))</f>
        <v>53.049999999999983</v>
      </c>
      <c r="AW278" s="37">
        <f>IF(AND(Weekly[[#This Row],[H Odds &lt;]]="",Weekly[[#This Row],[V Odds &lt;]]=""),AW277,IF(AND(Weekly[[#This Row],[KNC_P]]=Weekly[[#This Row],[Actual]],Weekly[[#This Row],[KNC_P]]=TRUE),AW277+Weekly[[#This Row],[BF H Odds]]-1,IF(AND(Weekly[[#This Row],[KNC_P]]=Weekly[[#This Row],[Actual]],Weekly[[#This Row],[KNC_P]]=FALSE),AW277+Weekly[[#This Row],[BF V Odds]]-1,AW277-1)))</f>
        <v>48.710000000000008</v>
      </c>
      <c r="AX278" s="37">
        <f>IF(AND(Weekly[[#This Row],[V Odds &lt;]]="",Weekly[[#This Row],[H Odds &lt;]]=""),AX277,IF(AND(Weekly[[#This Row],[V Odds &lt;]]&lt;&gt;"",Weekly[[#This Row],[FALSES]]&gt;0,Weekly[[#This Row],[Actual]]=FALSE),AX277+Weekly[[#This Row],[V Odds &lt;]]-1,IF(AND(Weekly[[#This Row],[H Odds &lt;]]&lt;&gt;"",Weekly[[#This Row],[TRUES]]&gt;0,Weekly[[#This Row],[Actual]]=TRUE),AX277+Weekly[[#This Row],[H Odds &lt;]]-1,IF(AND(Weekly[[#This Row],[V Odds &lt;]]&lt;&gt;"",Weekly[[#This Row],[FALSES]]=0),AX277,IF(AND(Weekly[[#This Row],[H Odds &lt;]]&lt;&gt;"",Weekly[[#This Row],[TRUES]]=0),AX277,AX277-1)))))</f>
        <v>87.799999999999983</v>
      </c>
      <c r="AY278" s="37">
        <f>IF(AND(Weekly[[#This Row],[V Odds &lt;]]="",Weekly[[#This Row],[H Odds &lt;]]=""),AY277,IF(AND(Weekly[[#This Row],[V Odds &lt;]]&lt;&gt;"",Weekly[[#This Row],[FALSES]]&gt;0,Weekly[[#This Row],[Actual]]=FALSE),AY277+((Weekly[[#This Row],[V Odds &lt;]]-1)*0.92),IF(AND(Weekly[[#This Row],[H Odds &lt;]]&lt;&gt;"",Weekly[[#This Row],[TRUES]]&gt;0,Weekly[[#This Row],[Actual]]=TRUE),AY277+((Weekly[[#This Row],[H Odds &lt;]]-1)*0.92),IF(AND(Weekly[[#This Row],[V Odds &lt;]]&lt;&gt;"",Weekly[[#This Row],[FALSES]]=0),AY277,IF(AND(Weekly[[#This Row],[H Odds &lt;]]&lt;&gt;"",Weekly[[#This Row],[TRUES]]=0),AY277,AY277-1)))))</f>
        <v>81.096000000000018</v>
      </c>
      <c r="AZ278" s="37">
        <f>IF(AND(Weekly[[#This Row],[V Odds &lt;]]="",Weekly[[#This Row],[H Odds &lt;]]=""),AZ277,IF(AND(Weekly[[#This Row],[V Odds &lt;]]&lt;&gt;"",Weekly[[#This Row],[Actual]]=FALSE),AZ277+Weekly[[#This Row],[V Odds &lt;]]-1,IF(AND(Weekly[[#This Row],[H Odds &lt;]]&lt;&gt;"",Weekly[[#This Row],[Actual]]=TRUE),AZ277+Weekly[[#This Row],[H Odds &lt;]]-1,AZ277-1)))</f>
        <v>80.169999999999987</v>
      </c>
      <c r="BA278" s="38">
        <f>IF(Weekly[[#This Row],[H Odds &lt;]]="",BA277,IF(AND(Weekly[[#This Row],[H Odds &lt;]]&lt;&gt;"",Weekly[[#This Row],[SVC_P]]=TRUE,Weekly[[#This Row],[Actual]]=TRUE),BA277+Weekly[[#This Row],[H Odds &lt;]]-1,IF(AND(Weekly[[#This Row],[H Odds &lt;]]&lt;&gt;"",Weekly[[#This Row],[SVC_P]]=TRUE,Weekly[[#This Row],[Actual]]=FALSE),BA277-1,BA277)))</f>
        <v>73.889999999999986</v>
      </c>
      <c r="BB278" s="38">
        <f>IF(Weekly[[#This Row],[H Odds &lt;]]="",BB277,IF(AND(Weekly[[#This Row],[H Odds &lt;]]&lt;&gt;"",Weekly[[#This Row],[ADBC_P]]=TRUE,Weekly[[#This Row],[Actual]]=TRUE),BB277+Weekly[[#This Row],[H Odds &lt;]]-1,IF(AND(Weekly[[#This Row],[H Odds &lt;]]&lt;&gt;"",Weekly[[#This Row],[ADBC_P]]=TRUE,Weekly[[#This Row],[Actual]]=FALSE),BB277-1,BB277)))</f>
        <v>46.559999999999995</v>
      </c>
      <c r="BC278" s="38">
        <f>IF(Weekly[[#This Row],[H Odds &lt;]]="",BC277,IF(AND(Weekly[[#This Row],[H Odds &lt;]]&lt;&gt;"",Weekly[[#This Row],[RFC_P]]=TRUE,Weekly[[#This Row],[Actual]]=TRUE),BC277+Weekly[[#This Row],[H Odds &lt;]]-1,IF(AND(Weekly[[#This Row],[H Odds &lt;]]&lt;&gt;"",Weekly[[#This Row],[RFC_P]]=TRUE,Weekly[[#This Row],[Actual]]=FALSE),BC277-1,BC277)))</f>
        <v>45.309999999999995</v>
      </c>
      <c r="BD278" s="38">
        <f>IF(Weekly[[#This Row],[H Odds &lt;]]="",BD277,IF(AND(Weekly[[#This Row],[H Odds &lt;]]&lt;&gt;"",Weekly[[#This Row],[GBC_P]]=TRUE,Weekly[[#This Row],[Actual]]=TRUE),BD277+Weekly[[#This Row],[H Odds &lt;]]-1,IF(AND(Weekly[[#This Row],[H Odds &lt;]]&lt;&gt;"",Weekly[[#This Row],[GBC_P]]=TRUE,Weekly[[#This Row],[Actual]]=FALSE),BD277-1,BD277)))</f>
        <v>50.96</v>
      </c>
      <c r="BE278" s="38">
        <f>IF(Weekly[[#This Row],[H Odds &lt;]]="",BE277,IF(AND(Weekly[[#This Row],[H Odds &lt;]]&lt;&gt;"",Weekly[[#This Row],[HGBC_P]]=TRUE,Weekly[[#This Row],[Actual]]=TRUE),BE277+Weekly[[#This Row],[H Odds &lt;]]-1,IF(AND(Weekly[[#This Row],[H Odds &lt;]]&lt;&gt;"",Weekly[[#This Row],[HGBC_P]]=TRUE,Weekly[[#This Row],[Actual]]=FALSE),BE277-1,BE277)))</f>
        <v>56.859999999999992</v>
      </c>
      <c r="BF278" s="38">
        <f>IF(Weekly[[#This Row],[H Odds &lt;]]="",BF277,IF(AND(Weekly[[#This Row],[H Odds &lt;]]&lt;&gt;"",Weekly[[#This Row],[XGB_P]]=TRUE,Weekly[[#This Row],[Actual]]=TRUE),BF277+Weekly[[#This Row],[H Odds &lt;]]-1,IF(AND(Weekly[[#This Row],[H Odds &lt;]]&lt;&gt;"",Weekly[[#This Row],[XGB_P]]=TRUE,Weekly[[#This Row],[Actual]]=FALSE),BF277-1,BF277)))</f>
        <v>60.03</v>
      </c>
      <c r="BG278" s="38">
        <f>IF(Weekly[[#This Row],[H Odds &lt;]]="",BG277,IF(AND(Weekly[[#This Row],[H Odds &lt;]]&lt;&gt;"",Weekly[[#This Row],[QDA_P]]=TRUE,Weekly[[#This Row],[Actual]]=TRUE),BG277+Weekly[[#This Row],[H Odds &lt;]]-1,IF(AND(Weekly[[#This Row],[H Odds &lt;]]&lt;&gt;"",Weekly[[#This Row],[QDA_P]]=TRUE,Weekly[[#This Row],[Actual]]=FALSE),BG277-1,BG277)))</f>
        <v>45.279999999999994</v>
      </c>
      <c r="BH278" s="38">
        <f>IF(Weekly[[#This Row],[H Odds &lt;]]="",BH277,IF(AND(Weekly[[#This Row],[H Odds &lt;]]&lt;&gt;"",Weekly[[#This Row],[KNC_P]]=TRUE,Weekly[[#This Row],[Actual]]=TRUE),BH277+Weekly[[#This Row],[H Odds &lt;]]-1,IF(AND(Weekly[[#This Row],[H Odds &lt;]]&lt;&gt;"",Weekly[[#This Row],[KNC_P]]=TRUE,Weekly[[#This Row],[Actual]]=FALSE),BH277-1,BH277)))</f>
        <v>48.999999999999993</v>
      </c>
      <c r="BI278" s="38">
        <f>IF(Weekly[[#This Row],[H Odds &lt;]]="",BI277,IF(AND(Weekly[[#This Row],[H Odds &lt;]]&lt;&gt;"",Weekly[[#This Row],[TRUES]]&gt;0,Weekly[[#This Row],[Actual]]=TRUE),BI277+Weekly[[#This Row],[H Odds &lt;]]-1,IF(AND(Weekly[[#This Row],[H Odds &lt;]]&lt;&gt;"",Weekly[[#This Row],[TRUES]]=0),BI277,BI277-1)))</f>
        <v>73.889999999999986</v>
      </c>
      <c r="BJ278" s="38">
        <f>IF(Weekly[[#This Row],[H Odds &lt;]]="",BJ277,IF(AND(Weekly[[#This Row],[H Odds &lt;]]&lt;&gt;"",Weekly[[#This Row],[Actual]]=TRUE),BJ277+Weekly[[#This Row],[H Odds &lt;]]-1,IF(AND(Weekly[[#This Row],[H Odds &lt;]]&lt;&gt;"",Weekly[[#This Row],[Actual]]=FALSE),BJ277-1,BJ277)))</f>
        <v>75.789999999999992</v>
      </c>
      <c r="BK278" s="58">
        <f>IF(AND(Weekly[[#This Row],[TRUES]]&gt;4,Weekly[[#This Row],[Actual]]=TRUE),BK277+Weekly[[#This Row],[BF H Odds]]-1,IF(AND(Weekly[[#This Row],[FALSES]]&gt;4,Weekly[[#This Row],[Actual]]=FALSE),BK277+Weekly[[#This Row],[BF V Odds]]-1,IF(AND(Weekly[[#This Row],[TRUES]]&gt;4,Weekly[[#This Row],[Actual]]=FALSE),BK277-1,IF(AND(Weekly[[#This Row],[FALSES]]&gt;4,Weekly[[#This Row],[Actual]]=TRUE),BK277-1,BK277))))</f>
        <v>25.100000000000016</v>
      </c>
      <c r="BL278" s="58">
        <f>IF(AND(Weekly[[#This Row],[TRUES]]&gt;5,Weekly[[#This Row],[Actual]]=TRUE),BL277+Weekly[[#This Row],[BF H Odds]]-1,IF(AND(Weekly[[#This Row],[FALSES]]&gt;5,Weekly[[#This Row],[Actual]]=FALSE),BL277+Weekly[[#This Row],[BF V Odds]]-1,IF(AND(Weekly[[#This Row],[TRUES]]&gt;5,Weekly[[#This Row],[Actual]]=FALSE),BL277-1,IF(AND(Weekly[[#This Row],[FALSES]]&gt;5,Weekly[[#This Row],[Actual]]=TRUE),BL277-1,BL277))))</f>
        <v>33.820000000000029</v>
      </c>
      <c r="BM278" s="58">
        <f>IF(AND(Weekly[[#This Row],[TRUES]]&gt;6,Weekly[[#This Row],[Actual]]=TRUE),BM277+Weekly[[#This Row],[BF H Odds]]-1,IF(AND(Weekly[[#This Row],[FALSES]]&gt;6,Weekly[[#This Row],[Actual]]=FALSE),BM277+Weekly[[#This Row],[BF V Odds]]-1,IF(AND(Weekly[[#This Row],[TRUES]]&gt;6,Weekly[[#This Row],[Actual]]=FALSE),BM277-1,IF(AND(Weekly[[#This Row],[FALSES]]&gt;6,Weekly[[#This Row],[Actual]]=TRUE),BM277-1,BM277))))</f>
        <v>46.320000000000014</v>
      </c>
    </row>
    <row r="279" spans="1:65" x14ac:dyDescent="0.25">
      <c r="A279" s="34"/>
      <c r="B279" s="10">
        <v>44278</v>
      </c>
      <c r="C279" s="33" t="s">
        <v>17</v>
      </c>
      <c r="D279" s="15" t="s">
        <v>26</v>
      </c>
      <c r="E279" t="b">
        <v>1</v>
      </c>
      <c r="F279" t="b">
        <v>0</v>
      </c>
      <c r="G279" t="b">
        <v>0</v>
      </c>
      <c r="H279" t="b">
        <v>0</v>
      </c>
      <c r="I279" t="b">
        <v>0</v>
      </c>
      <c r="J279" t="b">
        <v>0</v>
      </c>
      <c r="K279" t="b">
        <v>0</v>
      </c>
      <c r="L279" t="b">
        <v>0</v>
      </c>
      <c r="M279" t="s">
        <v>100</v>
      </c>
      <c r="N279">
        <v>6.6</v>
      </c>
      <c r="O279">
        <f>IF(Weekly[[#This Row],[H/V]]="H",Weekly[[#This Row],[BF H Odds]],IF(Weekly[[#This Row],[H/V]]="V",Weekly[[#This Row],[BF V Odds]],""))</f>
        <v>3.6</v>
      </c>
      <c r="P279" t="b">
        <v>0</v>
      </c>
      <c r="Q279" t="s">
        <v>76</v>
      </c>
      <c r="R279" s="35">
        <f>IFERROR(IF(Weekly[[#This Row],[Won Bet?]]="yes",R278+(Weekly[[#This Row],[BF Odds]]*Weekly[[#This Row],[BF Stake]])-Weekly[[#This Row],[BF Stake]],R278-Weekly[[#This Row],[BF Stake]]),R278)</f>
        <v>257.49329999999998</v>
      </c>
      <c r="S279" s="9">
        <f>IFERROR(IF(Weekly[[#This Row],[Won Bet?]]="yes",S278+(((Weekly[[#This Row],[BF Odds]]*Weekly[[#This Row],[BF Stake]])-Weekly[[#This Row],[BF Stake]])*0.95),S278-Weekly[[#This Row],[BF Stake]]),S278)</f>
        <v>244.86013500000004</v>
      </c>
      <c r="T279" s="13">
        <v>1.35</v>
      </c>
      <c r="U279" s="13">
        <v>3.6</v>
      </c>
      <c r="V279" s="24">
        <f>IF(Weekly[[#This Row],[Actual]]="","",IF(AND(Weekly[[#This Row],[SVC_P]]=Weekly[[#This Row],[Actual]],Weekly[[#This Row],[SVC_P]]=TRUE),V278+Weekly[[#This Row],[BF H Odds]]-1,IF(AND(Weekly[[#This Row],[SVC_P]]=Weekly[[#This Row],[Actual]],Weekly[[#This Row],[SVC_P]]=FALSE),V278+Weekly[[#This Row],[BF V Odds]]-1,V278-1)))</f>
        <v>70.870000000000019</v>
      </c>
      <c r="W279" s="24">
        <f>IF(Weekly[[#This Row],[Actual]]="","",IF(AND(Weekly[[#This Row],[SVC_P]]=FALSE,Weekly[[#This Row],[Actual]]=TRUE),W278+Weekly[[#This Row],[BF H Odds]]-1,IF(AND(Weekly[[#This Row],[SVC_P]]=TRUE,Weekly[[#This Row],[Actual]]=FALSE,),W278+Weekly[[#This Row],[BF V Odds]]-1,W278-1)))</f>
        <v>-220.54</v>
      </c>
      <c r="X279" s="24">
        <f>IF(Weekly[[#This Row],[Actual]]="","",IF(AND(Weekly[[#This Row],[ADBC_P]]=Weekly[[#This Row],[Actual]],Weekly[[#This Row],[ADBC_P]]=TRUE),X278+Weekly[[#This Row],[BF H Odds]]-1,IF(AND(Weekly[[#This Row],[ADBC_P]]=Weekly[[#This Row],[Actual]],Weekly[[#This Row],[ADBC_P]]=FALSE),X278+Weekly[[#This Row],[BF V Odds]]-1,X278-1)))</f>
        <v>29.790000000000017</v>
      </c>
      <c r="Y279" s="24">
        <f>IF(Weekly[[#This Row],[Actual]]="","",IF(AND(Weekly[[#This Row],[ADBC_P]]=FALSE,Weekly[[#This Row],[Actual]]=TRUE),Y278+Weekly[[#This Row],[BF H Odds]]-1,IF(AND(Weekly[[#This Row],[ADBC_P]]=TRUE,Weekly[[#This Row],[Actual]]=FALSE),Y278+Weekly[[#This Row],[BF V Odds]]-1,Y278-1)))</f>
        <v>54.5</v>
      </c>
      <c r="Z279" s="24">
        <f>IF(Weekly[[#This Row],[Actual]]="","",IF(AND(Weekly[[#This Row],[RFC_P]]=Weekly[[#This Row],[Actual]],Weekly[[#This Row],[RFC_P]]=TRUE),Z278+Weekly[[#This Row],[BF H Odds]]-1,IF(AND(Weekly[[#This Row],[RFC_P]]=Weekly[[#This Row],[Actual]],Weekly[[#This Row],[RFC_P]]=FALSE),Z278+Weekly[[#This Row],[BF V Odds]]-1,Z278-1)))</f>
        <v>20.690000000000023</v>
      </c>
      <c r="AA279" s="24">
        <f>IF(Weekly[[#This Row],[Actual]]="","",IF(AND(Weekly[[#This Row],[RFC_P]]=FALSE,Weekly[[#This Row],[Actual]]=TRUE),AA278+Weekly[[#This Row],[BF H Odds]]-1,IF(AND(Weekly[[#This Row],[RFC_P]]=TRUE,Weekly[[#This Row],[Actual]]=FALSE),AA278+Weekly[[#This Row],[BF V Odds]]-1,AA278-1)))</f>
        <v>63.599999999999966</v>
      </c>
      <c r="AB279" s="24">
        <f>IF(Weekly[[#This Row],[Actual]]="","",IF(AND(Weekly[[#This Row],[GBC_P]]=Weekly[[#This Row],[Actual]],Weekly[[#This Row],[GBC_P]]=TRUE),AB278+Weekly[[#This Row],[BF H Odds]]-1,IF(AND(Weekly[[#This Row],[GBC_P]]=Weekly[[#This Row],[Actual]],Weekly[[#This Row],[GBC_P]]=FALSE),AB278+Weekly[[#This Row],[BF V Odds]]-1,AB278-1)))</f>
        <v>30.610000000000007</v>
      </c>
      <c r="AC279" s="24">
        <f>IF(Weekly[[#This Row],[Actual]]="","",IF(AND(Weekly[[#This Row],[GBC_P]]=FALSE,Weekly[[#This Row],[Actual]]=TRUE),AC278+Weekly[[#This Row],[BF H Odds]]-1,IF(AND(Weekly[[#This Row],[GBC_P]]=TRUE,Weekly[[#This Row],[Actual]]=FALSE),AC278+Weekly[[#This Row],[BF V Odds]]-1,AC278-1)))</f>
        <v>53.679999999999986</v>
      </c>
      <c r="AD279" s="24">
        <f>IF(Weekly[[#This Row],[Actual]]="","",IF(AND(Weekly[[#This Row],[HGBC_P]]=Weekly[[#This Row],[Actual]],Weekly[[#This Row],[HGBC_P]]=TRUE),AD278+Weekly[[#This Row],[BF H Odds]]-1,IF(AND(Weekly[[#This Row],[HGBC_P]]=Weekly[[#This Row],[Actual]],Weekly[[#This Row],[HGBC_P]]=FALSE),AD278+Weekly[[#This Row],[BF V Odds]]-1,AD278-1)))</f>
        <v>31.570000000000029</v>
      </c>
      <c r="AE279" s="24">
        <f>IF(Weekly[[#This Row],[Actual]]="","",IF(AND(Weekly[[#This Row],[HGBC_P]]=FALSE,Weekly[[#This Row],[Actual]]=TRUE),AE278+Weekly[[#This Row],[BF H Odds]]-1,IF(AND(Weekly[[#This Row],[HGBC_P]]=TRUE,Weekly[[#This Row],[Actual]]=FALSE),AE278+Weekly[[#This Row],[BF V Odds]]-1,AE278-1)))</f>
        <v>52.719999999999992</v>
      </c>
      <c r="AF279" s="24">
        <f>IF(Weekly[[#This Row],[Actual]]="","",IF(AND(Weekly[[#This Row],[XGB_P]]=Weekly[[#This Row],[Actual]],Weekly[[#This Row],[XGB_P]]=TRUE),AF278+Weekly[[#This Row],[BF H Odds]]-1,IF(AND(Weekly[[#This Row],[XGB_P]]=Weekly[[#This Row],[Actual]],Weekly[[#This Row],[XGB_P]]=FALSE),AF278+Weekly[[#This Row],[BF V Odds]]-1,AF278-1)))</f>
        <v>51.640000000000036</v>
      </c>
      <c r="AG279" s="24">
        <f>IF(Weekly[[#This Row],[Actual]]="","",IF(AND(Weekly[[#This Row],[XGB_P]]=FALSE,Weekly[[#This Row],[Actual]]=TRUE),AG278+Weekly[[#This Row],[BF H Odds]]-1,IF(AND(Weekly[[#This Row],[XGB_P]]=TRUE,Weekly[[#This Row],[Actual]]=FALSE),AG278+Weekly[[#This Row],[BF V Odds]]-1,AG278-1)))</f>
        <v>32.65</v>
      </c>
      <c r="AH279" s="24">
        <f>IF(Weekly[[#This Row],[Actual]]="","",IF(AND(Weekly[[#This Row],[QDA_P]]=Weekly[[#This Row],[Actual]],Weekly[[#This Row],[QDA_P]]=TRUE),AH278+Weekly[[#This Row],[BF H Odds]]-1,IF(AND(Weekly[[#This Row],[QDA_P]]=Weekly[[#This Row],[Actual]],Weekly[[#This Row],[QDA_P]]=FALSE),AH278+Weekly[[#This Row],[BF V Odds]]-1,AH278-1)))</f>
        <v>13.040000000000003</v>
      </c>
      <c r="AI279" s="24">
        <f>IF(Weekly[[#This Row],[Actual]]="","",IF(AND(Weekly[[#This Row],[QDA_P]]=FALSE,Weekly[[#This Row],[Actual]]=TRUE),AI278+Weekly[[#This Row],[BF H Odds]]-1,IF(AND(Weekly[[#This Row],[QDA_P]]=TRUE,Weekly[[#This Row],[Actual]]=FALSE),AI278+Weekly[[#This Row],[BF V Odds]]-1,AI278-1)))</f>
        <v>71.249999999999986</v>
      </c>
      <c r="AJ279" s="24">
        <f>IF(Weekly[[#This Row],[Actual]]="","",IF(AND(Weekly[[#This Row],[KNC_P]]=FALSE,Weekly[[#This Row],[Actual]]=TRUE),AJ278+Weekly[[#This Row],[BF H Odds]]-1,IF(AND(Weekly[[#This Row],[KNC_P]]=TRUE,Weekly[[#This Row],[Actual]]=FALSE),AJ278+Weekly[[#This Row],[BF V Odds]]-1,AJ278-1)))</f>
        <v>47.509999999999991</v>
      </c>
      <c r="AK279" s="24">
        <f>IF(Weekly[[#This Row],[Actual]]="","",IF(AND(Weekly[[#This Row],[KNC_P]]=FALSE,Weekly[[#This Row],[Actual]]=TRUE),AK278+Weekly[[#This Row],[BF H Odds]]-1,IF(AND(Weekly[[#This Row],[KNC_P]]=TRUE,Weekly[[#This Row],[Actual]]=FALSE),AK278+Weekly[[#This Row],[BF V Odds]]-1,AK278-1)))</f>
        <v>46.409999999999982</v>
      </c>
      <c r="AL279" s="30">
        <f>IF(Weekly[[#This Row],[Actual]]="","",COUNTIF(Weekly[[#This Row],[SVC_P]:[QDA_P]],TRUE))</f>
        <v>1</v>
      </c>
      <c r="AM279" s="30">
        <f>IF(Weekly[[#This Row],[Actual]]="","",COUNTIF(Weekly[[#This Row],[SVC_P]:[QDA_P]],FALSE))</f>
        <v>6</v>
      </c>
      <c r="AN279" s="36" t="str">
        <f>IF(AND(Weekly[[#This Row],[BF V Odds]]&gt;$BO$6,Weekly[[#This Row],[BF V Odds]] &lt; $BO$7),Weekly[[#This Row],[BF V Odds]],"")</f>
        <v/>
      </c>
      <c r="AO279" s="36">
        <f>IF(AND(Weekly[[#This Row],[BF H Odds]]&gt;$BO$6, Weekly[[#This Row],[BF H Odds]] &lt; $BO$7),Weekly[[#This Row],[BF H Odds]],"")</f>
        <v>3.6</v>
      </c>
      <c r="AP279" s="37">
        <f>IF(AND(Weekly[[#This Row],[V Odds &lt;]]="",Weekly[[#This Row],[H Odds &lt;]]=""),AP278,IF(AND(Weekly[[#This Row],[H Odds &lt;]]&lt;&gt;"",Weekly[[#This Row],[SVC_P]]=TRUE,Weekly[[#This Row],[Actual]]=TRUE),AP278+Weekly[[#This Row],[H Odds &lt;]]-1,IF(AND(Weekly[[#This Row],[V Odds &lt;]]&lt;&gt;"",Weekly[[#This Row],[SVC_P]]=FALSE,Weekly[[#This Row],[Actual]]=FALSE),AP278+Weekly[[#This Row],[V Odds &lt;]]-1,IF(AND(Weekly[[#This Row],[V Odds &lt;]]&lt;&gt;"",Weekly[[#This Row],[SVC_P]]=FALSE,Weekly[[#This Row],[Actual]]=TRUE),AP278-1,IF(AND(Weekly[[#This Row],[H Odds &lt;]]&lt;&gt;"",Weekly[[#This Row],[SVC_P]]=TRUE,Weekly[[#This Row],[Actual]]=FALSE),AP278-1,AP278)))))</f>
        <v>77.930000000000007</v>
      </c>
      <c r="AQ279" s="37">
        <f>IF(AND(Weekly[[#This Row],[V Odds &lt;]]="",Weekly[[#This Row],[H Odds &lt;]]=""),AQ278,IF(AND(Weekly[[#This Row],[H Odds &lt;]]&lt;&gt;"",Weekly[[#This Row],[ADBC_P]]=TRUE,Weekly[[#This Row],[Actual]]=TRUE),AQ278+Weekly[[#This Row],[H Odds &lt;]]-1,IF(AND(Weekly[[#This Row],[V Odds &lt;]]&lt;&gt;"",Weekly[[#This Row],[ADBC_P]]=FALSE,Weekly[[#This Row],[Actual]]=FALSE),AQ278+Weekly[[#This Row],[V Odds &lt;]]-1,IF(AND(Weekly[[#This Row],[V Odds &lt;]]&lt;&gt;"",Weekly[[#This Row],[ADBC_P]]=FALSE,Weekly[[#This Row],[Actual]]=TRUE),AQ278-1,IF(AND(Weekly[[#This Row],[H Odds &lt;]]&lt;&gt;"",Weekly[[#This Row],[ADBC_P]]=TRUE,Weekly[[#This Row],[Actual]]=FALSE),AQ278-1,AQ278)))))</f>
        <v>50.879999999999995</v>
      </c>
      <c r="AR279" s="37">
        <f>IF(AND(Weekly[[#This Row],[V Odds &lt;]]="",Weekly[[#This Row],[H Odds &lt;]]=""),AR278,IF(AND(Weekly[[#This Row],[H Odds &lt;]]&lt;&gt;"",Weekly[[#This Row],[RFC_P]]=TRUE,Weekly[[#This Row],[Actual]]=TRUE),AR278+Weekly[[#This Row],[H Odds &lt;]]-1,IF(AND(Weekly[[#This Row],[V Odds &lt;]]&lt;&gt;"",Weekly[[#This Row],[RFC_P]]=FALSE,Weekly[[#This Row],[Actual]]=FALSE),AR278+Weekly[[#This Row],[V Odds &lt;]]-1,IF(AND(Weekly[[#This Row],[V Odds &lt;]]&lt;&gt;"",Weekly[[#This Row],[RFC_P]]=FALSE,Weekly[[#This Row],[Actual]]=TRUE),AR278-1,IF(AND(Weekly[[#This Row],[H Odds &lt;]]&lt;&gt;"",Weekly[[#This Row],[RFC_P]]=TRUE,Weekly[[#This Row],[Actual]]=FALSE),AR278-1,AR278)))))</f>
        <v>49.94</v>
      </c>
      <c r="AS279" s="37">
        <f>IF(AND(Weekly[[#This Row],[V Odds &lt;]]="",Weekly[[#This Row],[H Odds &lt;]]=""),AS278,IF(AND(Weekly[[#This Row],[H Odds &lt;]]&lt;&gt;"",Weekly[[#This Row],[GBC_P]]=TRUE,Weekly[[#This Row],[Actual]]=TRUE),AS278+Weekly[[#This Row],[H Odds &lt;]]-1,IF(AND(Weekly[[#This Row],[V Odds &lt;]]&lt;&gt;"",Weekly[[#This Row],[GBC_P]]=FALSE,Weekly[[#This Row],[Actual]]=FALSE),AS278+Weekly[[#This Row],[V Odds &lt;]]-1,IF(AND(Weekly[[#This Row],[V Odds &lt;]]&lt;&gt;"",Weekly[[#This Row],[GBC_P]]=FALSE,Weekly[[#This Row],[Actual]]=TRUE),AS278-1,IF(AND(Weekly[[#This Row],[H Odds &lt;]]&lt;&gt;"",Weekly[[#This Row],[GBC_P]]=TRUE,Weekly[[#This Row],[Actual]]=FALSE),AS278-1,AS278)))))</f>
        <v>51.28</v>
      </c>
      <c r="AT279" s="37">
        <f>IF(AND(Weekly[[#This Row],[V Odds &lt;]]="",Weekly[[#This Row],[H Odds &lt;]]=""),AT278,IF(AND(Weekly[[#This Row],[H Odds &lt;]]&lt;&gt;"",Weekly[[#This Row],[HGBC_P]]=TRUE,Weekly[[#This Row],[Actual]]=TRUE),AT278+Weekly[[#This Row],[H Odds &lt;]]-1,IF(AND(Weekly[[#This Row],[V Odds &lt;]]&lt;&gt;"",Weekly[[#This Row],[HGBC_P]]=FALSE,Weekly[[#This Row],[Actual]]=FALSE),AT278+Weekly[[#This Row],[V Odds &lt;]]-1,IF(AND(Weekly[[#This Row],[V Odds &lt;]]&lt;&gt;"",Weekly[[#This Row],[HGBC_P]]=FALSE,Weekly[[#This Row],[Actual]]=TRUE),AT278-1,IF(AND(Weekly[[#This Row],[H Odds &lt;]]&lt;&gt;"",Weekly[[#This Row],[HGBC_P]]=TRUE,Weekly[[#This Row],[Actual]]=FALSE),AT278-1,AT278)))))</f>
        <v>54.459999999999994</v>
      </c>
      <c r="AU279" s="37">
        <f>IF(AND(Weekly[[#This Row],[V Odds &lt;]]="",Weekly[[#This Row],[H Odds &lt;]]=""),AU278,IF(AND(Weekly[[#This Row],[H Odds &lt;]]&lt;&gt;"",Weekly[[#This Row],[XGB_P]]=TRUE,Weekly[[#This Row],[Actual]]=TRUE),AU278+Weekly[[#This Row],[H Odds &lt;]]-1,IF(AND(Weekly[[#This Row],[V Odds &lt;]]&lt;&gt;"",Weekly[[#This Row],[XGB_P]]=FALSE,Weekly[[#This Row],[Actual]]=FALSE),AU278+Weekly[[#This Row],[V Odds &lt;]]-1,IF(AND(Weekly[[#This Row],[V Odds &lt;]]&lt;&gt;"",Weekly[[#This Row],[XGB_P]]=FALSE,Weekly[[#This Row],[Actual]]=TRUE),AU278-1,IF(AND(Weekly[[#This Row],[H Odds &lt;]]&lt;&gt;"",Weekly[[#This Row],[XGB_P]]=TRUE,Weekly[[#This Row],[Actual]]=FALSE),AU278-1,AU278)))))</f>
        <v>63.56</v>
      </c>
      <c r="AV279" s="37">
        <f>IF(AND(Weekly[[#This Row],[V Odds &lt;]]="",Weekly[[#This Row],[H Odds &lt;]]=""),AV278,IF(AND(Weekly[[#This Row],[H Odds &lt;]]&lt;&gt;"",Weekly[[#This Row],[QDA_P]]=TRUE,Weekly[[#This Row],[Actual]]=TRUE),AV278+Weekly[[#This Row],[H Odds &lt;]]-1,IF(AND(Weekly[[#This Row],[V Odds &lt;]]&lt;&gt;"",Weekly[[#This Row],[QDA_P]]=FALSE,Weekly[[#This Row],[Actual]]=FALSE),AV278+Weekly[[#This Row],[V Odds &lt;]]-1,IF(AND(Weekly[[#This Row],[V Odds &lt;]]&lt;&gt;"",Weekly[[#This Row],[QDA_P]]=FALSE,Weekly[[#This Row],[Actual]]=TRUE),AV278-1,IF(AND(Weekly[[#This Row],[H Odds &lt;]]&lt;&gt;"",Weekly[[#This Row],[QDA_P]]=TRUE,Weekly[[#This Row],[Actual]]=FALSE),AV278-1,AV278)))))</f>
        <v>53.049999999999983</v>
      </c>
      <c r="AW279" s="37">
        <f>IF(AND(Weekly[[#This Row],[H Odds &lt;]]="",Weekly[[#This Row],[V Odds &lt;]]=""),AW278,IF(AND(Weekly[[#This Row],[KNC_P]]=Weekly[[#This Row],[Actual]],Weekly[[#This Row],[KNC_P]]=TRUE),AW278+Weekly[[#This Row],[BF H Odds]]-1,IF(AND(Weekly[[#This Row],[KNC_P]]=Weekly[[#This Row],[Actual]],Weekly[[#This Row],[KNC_P]]=FALSE),AW278+Weekly[[#This Row],[BF V Odds]]-1,AW278-1)))</f>
        <v>49.060000000000009</v>
      </c>
      <c r="AX279" s="37">
        <f>IF(AND(Weekly[[#This Row],[V Odds &lt;]]="",Weekly[[#This Row],[H Odds &lt;]]=""),AX278,IF(AND(Weekly[[#This Row],[V Odds &lt;]]&lt;&gt;"",Weekly[[#This Row],[FALSES]]&gt;0,Weekly[[#This Row],[Actual]]=FALSE),AX278+Weekly[[#This Row],[V Odds &lt;]]-1,IF(AND(Weekly[[#This Row],[H Odds &lt;]]&lt;&gt;"",Weekly[[#This Row],[TRUES]]&gt;0,Weekly[[#This Row],[Actual]]=TRUE),AX278+Weekly[[#This Row],[H Odds &lt;]]-1,IF(AND(Weekly[[#This Row],[V Odds &lt;]]&lt;&gt;"",Weekly[[#This Row],[FALSES]]=0),AX278,IF(AND(Weekly[[#This Row],[H Odds &lt;]]&lt;&gt;"",Weekly[[#This Row],[TRUES]]=0),AX278,AX278-1)))))</f>
        <v>86.799999999999983</v>
      </c>
      <c r="AY279" s="37">
        <f>IF(AND(Weekly[[#This Row],[V Odds &lt;]]="",Weekly[[#This Row],[H Odds &lt;]]=""),AY278,IF(AND(Weekly[[#This Row],[V Odds &lt;]]&lt;&gt;"",Weekly[[#This Row],[FALSES]]&gt;0,Weekly[[#This Row],[Actual]]=FALSE),AY278+((Weekly[[#This Row],[V Odds &lt;]]-1)*0.92),IF(AND(Weekly[[#This Row],[H Odds &lt;]]&lt;&gt;"",Weekly[[#This Row],[TRUES]]&gt;0,Weekly[[#This Row],[Actual]]=TRUE),AY278+((Weekly[[#This Row],[H Odds &lt;]]-1)*0.92),IF(AND(Weekly[[#This Row],[V Odds &lt;]]&lt;&gt;"",Weekly[[#This Row],[FALSES]]=0),AY278,IF(AND(Weekly[[#This Row],[H Odds &lt;]]&lt;&gt;"",Weekly[[#This Row],[TRUES]]=0),AY278,AY278-1)))))</f>
        <v>80.096000000000018</v>
      </c>
      <c r="AZ279" s="37">
        <f>IF(AND(Weekly[[#This Row],[V Odds &lt;]]="",Weekly[[#This Row],[H Odds &lt;]]=""),AZ278,IF(AND(Weekly[[#This Row],[V Odds &lt;]]&lt;&gt;"",Weekly[[#This Row],[Actual]]=FALSE),AZ278+Weekly[[#This Row],[V Odds &lt;]]-1,IF(AND(Weekly[[#This Row],[H Odds &lt;]]&lt;&gt;"",Weekly[[#This Row],[Actual]]=TRUE),AZ278+Weekly[[#This Row],[H Odds &lt;]]-1,AZ278-1)))</f>
        <v>79.169999999999987</v>
      </c>
      <c r="BA279" s="38">
        <f>IF(Weekly[[#This Row],[H Odds &lt;]]="",BA278,IF(AND(Weekly[[#This Row],[H Odds &lt;]]&lt;&gt;"",Weekly[[#This Row],[SVC_P]]=TRUE,Weekly[[#This Row],[Actual]]=TRUE),BA278+Weekly[[#This Row],[H Odds &lt;]]-1,IF(AND(Weekly[[#This Row],[H Odds &lt;]]&lt;&gt;"",Weekly[[#This Row],[SVC_P]]=TRUE,Weekly[[#This Row],[Actual]]=FALSE),BA278-1,BA278)))</f>
        <v>72.889999999999986</v>
      </c>
      <c r="BB279" s="38">
        <f>IF(Weekly[[#This Row],[H Odds &lt;]]="",BB278,IF(AND(Weekly[[#This Row],[H Odds &lt;]]&lt;&gt;"",Weekly[[#This Row],[ADBC_P]]=TRUE,Weekly[[#This Row],[Actual]]=TRUE),BB278+Weekly[[#This Row],[H Odds &lt;]]-1,IF(AND(Weekly[[#This Row],[H Odds &lt;]]&lt;&gt;"",Weekly[[#This Row],[ADBC_P]]=TRUE,Weekly[[#This Row],[Actual]]=FALSE),BB278-1,BB278)))</f>
        <v>46.559999999999995</v>
      </c>
      <c r="BC279" s="38">
        <f>IF(Weekly[[#This Row],[H Odds &lt;]]="",BC278,IF(AND(Weekly[[#This Row],[H Odds &lt;]]&lt;&gt;"",Weekly[[#This Row],[RFC_P]]=TRUE,Weekly[[#This Row],[Actual]]=TRUE),BC278+Weekly[[#This Row],[H Odds &lt;]]-1,IF(AND(Weekly[[#This Row],[H Odds &lt;]]&lt;&gt;"",Weekly[[#This Row],[RFC_P]]=TRUE,Weekly[[#This Row],[Actual]]=FALSE),BC278-1,BC278)))</f>
        <v>45.309999999999995</v>
      </c>
      <c r="BD279" s="38">
        <f>IF(Weekly[[#This Row],[H Odds &lt;]]="",BD278,IF(AND(Weekly[[#This Row],[H Odds &lt;]]&lt;&gt;"",Weekly[[#This Row],[GBC_P]]=TRUE,Weekly[[#This Row],[Actual]]=TRUE),BD278+Weekly[[#This Row],[H Odds &lt;]]-1,IF(AND(Weekly[[#This Row],[H Odds &lt;]]&lt;&gt;"",Weekly[[#This Row],[GBC_P]]=TRUE,Weekly[[#This Row],[Actual]]=FALSE),BD278-1,BD278)))</f>
        <v>50.96</v>
      </c>
      <c r="BE279" s="38">
        <f>IF(Weekly[[#This Row],[H Odds &lt;]]="",BE278,IF(AND(Weekly[[#This Row],[H Odds &lt;]]&lt;&gt;"",Weekly[[#This Row],[HGBC_P]]=TRUE,Weekly[[#This Row],[Actual]]=TRUE),BE278+Weekly[[#This Row],[H Odds &lt;]]-1,IF(AND(Weekly[[#This Row],[H Odds &lt;]]&lt;&gt;"",Weekly[[#This Row],[HGBC_P]]=TRUE,Weekly[[#This Row],[Actual]]=FALSE),BE278-1,BE278)))</f>
        <v>56.859999999999992</v>
      </c>
      <c r="BF279" s="38">
        <f>IF(Weekly[[#This Row],[H Odds &lt;]]="",BF278,IF(AND(Weekly[[#This Row],[H Odds &lt;]]&lt;&gt;"",Weekly[[#This Row],[XGB_P]]=TRUE,Weekly[[#This Row],[Actual]]=TRUE),BF278+Weekly[[#This Row],[H Odds &lt;]]-1,IF(AND(Weekly[[#This Row],[H Odds &lt;]]&lt;&gt;"",Weekly[[#This Row],[XGB_P]]=TRUE,Weekly[[#This Row],[Actual]]=FALSE),BF278-1,BF278)))</f>
        <v>60.03</v>
      </c>
      <c r="BG279" s="38">
        <f>IF(Weekly[[#This Row],[H Odds &lt;]]="",BG278,IF(AND(Weekly[[#This Row],[H Odds &lt;]]&lt;&gt;"",Weekly[[#This Row],[QDA_P]]=TRUE,Weekly[[#This Row],[Actual]]=TRUE),BG278+Weekly[[#This Row],[H Odds &lt;]]-1,IF(AND(Weekly[[#This Row],[H Odds &lt;]]&lt;&gt;"",Weekly[[#This Row],[QDA_P]]=TRUE,Weekly[[#This Row],[Actual]]=FALSE),BG278-1,BG278)))</f>
        <v>45.279999999999994</v>
      </c>
      <c r="BH279" s="38">
        <f>IF(Weekly[[#This Row],[H Odds &lt;]]="",BH278,IF(AND(Weekly[[#This Row],[H Odds &lt;]]&lt;&gt;"",Weekly[[#This Row],[KNC_P]]=TRUE,Weekly[[#This Row],[Actual]]=TRUE),BH278+Weekly[[#This Row],[H Odds &lt;]]-1,IF(AND(Weekly[[#This Row],[H Odds &lt;]]&lt;&gt;"",Weekly[[#This Row],[KNC_P]]=TRUE,Weekly[[#This Row],[Actual]]=FALSE),BH278-1,BH278)))</f>
        <v>48.999999999999993</v>
      </c>
      <c r="BI279" s="38">
        <f>IF(Weekly[[#This Row],[H Odds &lt;]]="",BI278,IF(AND(Weekly[[#This Row],[H Odds &lt;]]&lt;&gt;"",Weekly[[#This Row],[TRUES]]&gt;0,Weekly[[#This Row],[Actual]]=TRUE),BI278+Weekly[[#This Row],[H Odds &lt;]]-1,IF(AND(Weekly[[#This Row],[H Odds &lt;]]&lt;&gt;"",Weekly[[#This Row],[TRUES]]=0),BI278,BI278-1)))</f>
        <v>72.889999999999986</v>
      </c>
      <c r="BJ279" s="38">
        <f>IF(Weekly[[#This Row],[H Odds &lt;]]="",BJ278,IF(AND(Weekly[[#This Row],[H Odds &lt;]]&lt;&gt;"",Weekly[[#This Row],[Actual]]=TRUE),BJ278+Weekly[[#This Row],[H Odds &lt;]]-1,IF(AND(Weekly[[#This Row],[H Odds &lt;]]&lt;&gt;"",Weekly[[#This Row],[Actual]]=FALSE),BJ278-1,BJ278)))</f>
        <v>74.789999999999992</v>
      </c>
      <c r="BK279" s="58">
        <f>IF(AND(Weekly[[#This Row],[TRUES]]&gt;4,Weekly[[#This Row],[Actual]]=TRUE),BK278+Weekly[[#This Row],[BF H Odds]]-1,IF(AND(Weekly[[#This Row],[FALSES]]&gt;4,Weekly[[#This Row],[Actual]]=FALSE),BK278+Weekly[[#This Row],[BF V Odds]]-1,IF(AND(Weekly[[#This Row],[TRUES]]&gt;4,Weekly[[#This Row],[Actual]]=FALSE),BK278-1,IF(AND(Weekly[[#This Row],[FALSES]]&gt;4,Weekly[[#This Row],[Actual]]=TRUE),BK278-1,BK278))))</f>
        <v>25.450000000000017</v>
      </c>
      <c r="BL279" s="58">
        <f>IF(AND(Weekly[[#This Row],[TRUES]]&gt;5,Weekly[[#This Row],[Actual]]=TRUE),BL278+Weekly[[#This Row],[BF H Odds]]-1,IF(AND(Weekly[[#This Row],[FALSES]]&gt;5,Weekly[[#This Row],[Actual]]=FALSE),BL278+Weekly[[#This Row],[BF V Odds]]-1,IF(AND(Weekly[[#This Row],[TRUES]]&gt;5,Weekly[[#This Row],[Actual]]=FALSE),BL278-1,IF(AND(Weekly[[#This Row],[FALSES]]&gt;5,Weekly[[#This Row],[Actual]]=TRUE),BL278-1,BL278))))</f>
        <v>34.17000000000003</v>
      </c>
      <c r="BM279" s="58">
        <f>IF(AND(Weekly[[#This Row],[TRUES]]&gt;6,Weekly[[#This Row],[Actual]]=TRUE),BM278+Weekly[[#This Row],[BF H Odds]]-1,IF(AND(Weekly[[#This Row],[FALSES]]&gt;6,Weekly[[#This Row],[Actual]]=FALSE),BM278+Weekly[[#This Row],[BF V Odds]]-1,IF(AND(Weekly[[#This Row],[TRUES]]&gt;6,Weekly[[#This Row],[Actual]]=FALSE),BM278-1,IF(AND(Weekly[[#This Row],[FALSES]]&gt;6,Weekly[[#This Row],[Actual]]=TRUE),BM278-1,BM278))))</f>
        <v>46.320000000000014</v>
      </c>
    </row>
    <row r="280" spans="1:65" x14ac:dyDescent="0.25">
      <c r="A280" s="34"/>
      <c r="B280" s="10">
        <v>44278</v>
      </c>
      <c r="C280" s="33" t="s">
        <v>21</v>
      </c>
      <c r="D280" s="15" t="s">
        <v>34</v>
      </c>
      <c r="E280" t="b">
        <v>1</v>
      </c>
      <c r="F280" t="b">
        <v>0</v>
      </c>
      <c r="G280" t="b">
        <v>0</v>
      </c>
      <c r="H280" t="b">
        <v>0</v>
      </c>
      <c r="I280" t="b">
        <v>0</v>
      </c>
      <c r="J280" t="b">
        <v>0</v>
      </c>
      <c r="K280" t="b">
        <v>0</v>
      </c>
      <c r="L280" t="b">
        <v>1</v>
      </c>
      <c r="M280" t="s">
        <v>101</v>
      </c>
      <c r="N280">
        <v>6.6</v>
      </c>
      <c r="O280">
        <f>IF(Weekly[[#This Row],[H/V]]="H",Weekly[[#This Row],[BF H Odds]],IF(Weekly[[#This Row],[H/V]]="V",Weekly[[#This Row],[BF V Odds]],""))</f>
        <v>3.2</v>
      </c>
      <c r="P280" t="b">
        <v>1</v>
      </c>
      <c r="Q280" t="s">
        <v>76</v>
      </c>
      <c r="R280" s="35">
        <f>IFERROR(IF(Weekly[[#This Row],[Won Bet?]]="yes",R279+(Weekly[[#This Row],[BF Odds]]*Weekly[[#This Row],[BF Stake]])-Weekly[[#This Row],[BF Stake]],R279-Weekly[[#This Row],[BF Stake]]),R279)</f>
        <v>250.89329999999998</v>
      </c>
      <c r="S280" s="9">
        <f>IFERROR(IF(Weekly[[#This Row],[Won Bet?]]="yes",S279+(((Weekly[[#This Row],[BF Odds]]*Weekly[[#This Row],[BF Stake]])-Weekly[[#This Row],[BF Stake]])*0.95),S279-Weekly[[#This Row],[BF Stake]]),S279)</f>
        <v>238.26013500000005</v>
      </c>
      <c r="T280" s="13">
        <v>3.2</v>
      </c>
      <c r="U280" s="13">
        <v>1.43</v>
      </c>
      <c r="V280" s="24">
        <f>IF(Weekly[[#This Row],[Actual]]="","",IF(AND(Weekly[[#This Row],[SVC_P]]=Weekly[[#This Row],[Actual]],Weekly[[#This Row],[SVC_P]]=TRUE),V279+Weekly[[#This Row],[BF H Odds]]-1,IF(AND(Weekly[[#This Row],[SVC_P]]=Weekly[[#This Row],[Actual]],Weekly[[#This Row],[SVC_P]]=FALSE),V279+Weekly[[#This Row],[BF V Odds]]-1,V279-1)))</f>
        <v>71.300000000000026</v>
      </c>
      <c r="W280" s="24">
        <f>IF(Weekly[[#This Row],[Actual]]="","",IF(AND(Weekly[[#This Row],[SVC_P]]=FALSE,Weekly[[#This Row],[Actual]]=TRUE),W279+Weekly[[#This Row],[BF H Odds]]-1,IF(AND(Weekly[[#This Row],[SVC_P]]=TRUE,Weekly[[#This Row],[Actual]]=FALSE,),W279+Weekly[[#This Row],[BF V Odds]]-1,W279-1)))</f>
        <v>-221.54</v>
      </c>
      <c r="X280" s="24">
        <f>IF(Weekly[[#This Row],[Actual]]="","",IF(AND(Weekly[[#This Row],[ADBC_P]]=Weekly[[#This Row],[Actual]],Weekly[[#This Row],[ADBC_P]]=TRUE),X279+Weekly[[#This Row],[BF H Odds]]-1,IF(AND(Weekly[[#This Row],[ADBC_P]]=Weekly[[#This Row],[Actual]],Weekly[[#This Row],[ADBC_P]]=FALSE),X279+Weekly[[#This Row],[BF V Odds]]-1,X279-1)))</f>
        <v>28.790000000000017</v>
      </c>
      <c r="Y280" s="24">
        <f>IF(Weekly[[#This Row],[Actual]]="","",IF(AND(Weekly[[#This Row],[ADBC_P]]=FALSE,Weekly[[#This Row],[Actual]]=TRUE),Y279+Weekly[[#This Row],[BF H Odds]]-1,IF(AND(Weekly[[#This Row],[ADBC_P]]=TRUE,Weekly[[#This Row],[Actual]]=FALSE),Y279+Weekly[[#This Row],[BF V Odds]]-1,Y279-1)))</f>
        <v>54.93</v>
      </c>
      <c r="Z280" s="24">
        <f>IF(Weekly[[#This Row],[Actual]]="","",IF(AND(Weekly[[#This Row],[RFC_P]]=Weekly[[#This Row],[Actual]],Weekly[[#This Row],[RFC_P]]=TRUE),Z279+Weekly[[#This Row],[BF H Odds]]-1,IF(AND(Weekly[[#This Row],[RFC_P]]=Weekly[[#This Row],[Actual]],Weekly[[#This Row],[RFC_P]]=FALSE),Z279+Weekly[[#This Row],[BF V Odds]]-1,Z279-1)))</f>
        <v>19.690000000000023</v>
      </c>
      <c r="AA280" s="24">
        <f>IF(Weekly[[#This Row],[Actual]]="","",IF(AND(Weekly[[#This Row],[RFC_P]]=FALSE,Weekly[[#This Row],[Actual]]=TRUE),AA279+Weekly[[#This Row],[BF H Odds]]-1,IF(AND(Weekly[[#This Row],[RFC_P]]=TRUE,Weekly[[#This Row],[Actual]]=FALSE),AA279+Weekly[[#This Row],[BF V Odds]]-1,AA279-1)))</f>
        <v>64.029999999999973</v>
      </c>
      <c r="AB280" s="24">
        <f>IF(Weekly[[#This Row],[Actual]]="","",IF(AND(Weekly[[#This Row],[GBC_P]]=Weekly[[#This Row],[Actual]],Weekly[[#This Row],[GBC_P]]=TRUE),AB279+Weekly[[#This Row],[BF H Odds]]-1,IF(AND(Weekly[[#This Row],[GBC_P]]=Weekly[[#This Row],[Actual]],Weekly[[#This Row],[GBC_P]]=FALSE),AB279+Weekly[[#This Row],[BF V Odds]]-1,AB279-1)))</f>
        <v>29.610000000000007</v>
      </c>
      <c r="AC280" s="24">
        <f>IF(Weekly[[#This Row],[Actual]]="","",IF(AND(Weekly[[#This Row],[GBC_P]]=FALSE,Weekly[[#This Row],[Actual]]=TRUE),AC279+Weekly[[#This Row],[BF H Odds]]-1,IF(AND(Weekly[[#This Row],[GBC_P]]=TRUE,Weekly[[#This Row],[Actual]]=FALSE),AC279+Weekly[[#This Row],[BF V Odds]]-1,AC279-1)))</f>
        <v>54.109999999999985</v>
      </c>
      <c r="AD280" s="24">
        <f>IF(Weekly[[#This Row],[Actual]]="","",IF(AND(Weekly[[#This Row],[HGBC_P]]=Weekly[[#This Row],[Actual]],Weekly[[#This Row],[HGBC_P]]=TRUE),AD279+Weekly[[#This Row],[BF H Odds]]-1,IF(AND(Weekly[[#This Row],[HGBC_P]]=Weekly[[#This Row],[Actual]],Weekly[[#This Row],[HGBC_P]]=FALSE),AD279+Weekly[[#This Row],[BF V Odds]]-1,AD279-1)))</f>
        <v>30.570000000000029</v>
      </c>
      <c r="AE280" s="24">
        <f>IF(Weekly[[#This Row],[Actual]]="","",IF(AND(Weekly[[#This Row],[HGBC_P]]=FALSE,Weekly[[#This Row],[Actual]]=TRUE),AE279+Weekly[[#This Row],[BF H Odds]]-1,IF(AND(Weekly[[#This Row],[HGBC_P]]=TRUE,Weekly[[#This Row],[Actual]]=FALSE),AE279+Weekly[[#This Row],[BF V Odds]]-1,AE279-1)))</f>
        <v>53.149999999999991</v>
      </c>
      <c r="AF280" s="24">
        <f>IF(Weekly[[#This Row],[Actual]]="","",IF(AND(Weekly[[#This Row],[XGB_P]]=Weekly[[#This Row],[Actual]],Weekly[[#This Row],[XGB_P]]=TRUE),AF279+Weekly[[#This Row],[BF H Odds]]-1,IF(AND(Weekly[[#This Row],[XGB_P]]=Weekly[[#This Row],[Actual]],Weekly[[#This Row],[XGB_P]]=FALSE),AF279+Weekly[[#This Row],[BF V Odds]]-1,AF279-1)))</f>
        <v>50.640000000000036</v>
      </c>
      <c r="AG280" s="24">
        <f>IF(Weekly[[#This Row],[Actual]]="","",IF(AND(Weekly[[#This Row],[XGB_P]]=FALSE,Weekly[[#This Row],[Actual]]=TRUE),AG279+Weekly[[#This Row],[BF H Odds]]-1,IF(AND(Weekly[[#This Row],[XGB_P]]=TRUE,Weekly[[#This Row],[Actual]]=FALSE),AG279+Weekly[[#This Row],[BF V Odds]]-1,AG279-1)))</f>
        <v>33.08</v>
      </c>
      <c r="AH280" s="24">
        <f>IF(Weekly[[#This Row],[Actual]]="","",IF(AND(Weekly[[#This Row],[QDA_P]]=Weekly[[#This Row],[Actual]],Weekly[[#This Row],[QDA_P]]=TRUE),AH279+Weekly[[#This Row],[BF H Odds]]-1,IF(AND(Weekly[[#This Row],[QDA_P]]=Weekly[[#This Row],[Actual]],Weekly[[#This Row],[QDA_P]]=FALSE),AH279+Weekly[[#This Row],[BF V Odds]]-1,AH279-1)))</f>
        <v>12.040000000000003</v>
      </c>
      <c r="AI280" s="24">
        <f>IF(Weekly[[#This Row],[Actual]]="","",IF(AND(Weekly[[#This Row],[QDA_P]]=FALSE,Weekly[[#This Row],[Actual]]=TRUE),AI279+Weekly[[#This Row],[BF H Odds]]-1,IF(AND(Weekly[[#This Row],[QDA_P]]=TRUE,Weekly[[#This Row],[Actual]]=FALSE),AI279+Weekly[[#This Row],[BF V Odds]]-1,AI279-1)))</f>
        <v>71.679999999999993</v>
      </c>
      <c r="AJ280" s="24">
        <f>IF(Weekly[[#This Row],[Actual]]="","",IF(AND(Weekly[[#This Row],[KNC_P]]=FALSE,Weekly[[#This Row],[Actual]]=TRUE),AJ279+Weekly[[#This Row],[BF H Odds]]-1,IF(AND(Weekly[[#This Row],[KNC_P]]=TRUE,Weekly[[#This Row],[Actual]]=FALSE),AJ279+Weekly[[#This Row],[BF V Odds]]-1,AJ279-1)))</f>
        <v>46.509999999999991</v>
      </c>
      <c r="AK280" s="24">
        <f>IF(Weekly[[#This Row],[Actual]]="","",IF(AND(Weekly[[#This Row],[KNC_P]]=FALSE,Weekly[[#This Row],[Actual]]=TRUE),AK279+Weekly[[#This Row],[BF H Odds]]-1,IF(AND(Weekly[[#This Row],[KNC_P]]=TRUE,Weekly[[#This Row],[Actual]]=FALSE),AK279+Weekly[[#This Row],[BF V Odds]]-1,AK279-1)))</f>
        <v>45.409999999999982</v>
      </c>
      <c r="AL280" s="30">
        <f>IF(Weekly[[#This Row],[Actual]]="","",COUNTIF(Weekly[[#This Row],[SVC_P]:[QDA_P]],TRUE))</f>
        <v>1</v>
      </c>
      <c r="AM280" s="30">
        <f>IF(Weekly[[#This Row],[Actual]]="","",COUNTIF(Weekly[[#This Row],[SVC_P]:[QDA_P]],FALSE))</f>
        <v>6</v>
      </c>
      <c r="AN280" s="36">
        <f>IF(AND(Weekly[[#This Row],[BF V Odds]]&gt;$BO$6,Weekly[[#This Row],[BF V Odds]] &lt; $BO$7),Weekly[[#This Row],[BF V Odds]],"")</f>
        <v>3.2</v>
      </c>
      <c r="AO280" s="36" t="str">
        <f>IF(AND(Weekly[[#This Row],[BF H Odds]]&gt;$BO$6, Weekly[[#This Row],[BF H Odds]] &lt; $BO$7),Weekly[[#This Row],[BF H Odds]],"")</f>
        <v/>
      </c>
      <c r="AP280" s="37">
        <f>IF(AND(Weekly[[#This Row],[V Odds &lt;]]="",Weekly[[#This Row],[H Odds &lt;]]=""),AP279,IF(AND(Weekly[[#This Row],[H Odds &lt;]]&lt;&gt;"",Weekly[[#This Row],[SVC_P]]=TRUE,Weekly[[#This Row],[Actual]]=TRUE),AP279+Weekly[[#This Row],[H Odds &lt;]]-1,IF(AND(Weekly[[#This Row],[V Odds &lt;]]&lt;&gt;"",Weekly[[#This Row],[SVC_P]]=FALSE,Weekly[[#This Row],[Actual]]=FALSE),AP279+Weekly[[#This Row],[V Odds &lt;]]-1,IF(AND(Weekly[[#This Row],[V Odds &lt;]]&lt;&gt;"",Weekly[[#This Row],[SVC_P]]=FALSE,Weekly[[#This Row],[Actual]]=TRUE),AP279-1,IF(AND(Weekly[[#This Row],[H Odds &lt;]]&lt;&gt;"",Weekly[[#This Row],[SVC_P]]=TRUE,Weekly[[#This Row],[Actual]]=FALSE),AP279-1,AP279)))))</f>
        <v>77.930000000000007</v>
      </c>
      <c r="AQ280" s="37">
        <f>IF(AND(Weekly[[#This Row],[V Odds &lt;]]="",Weekly[[#This Row],[H Odds &lt;]]=""),AQ279,IF(AND(Weekly[[#This Row],[H Odds &lt;]]&lt;&gt;"",Weekly[[#This Row],[ADBC_P]]=TRUE,Weekly[[#This Row],[Actual]]=TRUE),AQ279+Weekly[[#This Row],[H Odds &lt;]]-1,IF(AND(Weekly[[#This Row],[V Odds &lt;]]&lt;&gt;"",Weekly[[#This Row],[ADBC_P]]=FALSE,Weekly[[#This Row],[Actual]]=FALSE),AQ279+Weekly[[#This Row],[V Odds &lt;]]-1,IF(AND(Weekly[[#This Row],[V Odds &lt;]]&lt;&gt;"",Weekly[[#This Row],[ADBC_P]]=FALSE,Weekly[[#This Row],[Actual]]=TRUE),AQ279-1,IF(AND(Weekly[[#This Row],[H Odds &lt;]]&lt;&gt;"",Weekly[[#This Row],[ADBC_P]]=TRUE,Weekly[[#This Row],[Actual]]=FALSE),AQ279-1,AQ279)))))</f>
        <v>49.879999999999995</v>
      </c>
      <c r="AR280" s="37">
        <f>IF(AND(Weekly[[#This Row],[V Odds &lt;]]="",Weekly[[#This Row],[H Odds &lt;]]=""),AR279,IF(AND(Weekly[[#This Row],[H Odds &lt;]]&lt;&gt;"",Weekly[[#This Row],[RFC_P]]=TRUE,Weekly[[#This Row],[Actual]]=TRUE),AR279+Weekly[[#This Row],[H Odds &lt;]]-1,IF(AND(Weekly[[#This Row],[V Odds &lt;]]&lt;&gt;"",Weekly[[#This Row],[RFC_P]]=FALSE,Weekly[[#This Row],[Actual]]=FALSE),AR279+Weekly[[#This Row],[V Odds &lt;]]-1,IF(AND(Weekly[[#This Row],[V Odds &lt;]]&lt;&gt;"",Weekly[[#This Row],[RFC_P]]=FALSE,Weekly[[#This Row],[Actual]]=TRUE),AR279-1,IF(AND(Weekly[[#This Row],[H Odds &lt;]]&lt;&gt;"",Weekly[[#This Row],[RFC_P]]=TRUE,Weekly[[#This Row],[Actual]]=FALSE),AR279-1,AR279)))))</f>
        <v>48.94</v>
      </c>
      <c r="AS280" s="37">
        <f>IF(AND(Weekly[[#This Row],[V Odds &lt;]]="",Weekly[[#This Row],[H Odds &lt;]]=""),AS279,IF(AND(Weekly[[#This Row],[H Odds &lt;]]&lt;&gt;"",Weekly[[#This Row],[GBC_P]]=TRUE,Weekly[[#This Row],[Actual]]=TRUE),AS279+Weekly[[#This Row],[H Odds &lt;]]-1,IF(AND(Weekly[[#This Row],[V Odds &lt;]]&lt;&gt;"",Weekly[[#This Row],[GBC_P]]=FALSE,Weekly[[#This Row],[Actual]]=FALSE),AS279+Weekly[[#This Row],[V Odds &lt;]]-1,IF(AND(Weekly[[#This Row],[V Odds &lt;]]&lt;&gt;"",Weekly[[#This Row],[GBC_P]]=FALSE,Weekly[[#This Row],[Actual]]=TRUE),AS279-1,IF(AND(Weekly[[#This Row],[H Odds &lt;]]&lt;&gt;"",Weekly[[#This Row],[GBC_P]]=TRUE,Weekly[[#This Row],[Actual]]=FALSE),AS279-1,AS279)))))</f>
        <v>50.28</v>
      </c>
      <c r="AT280" s="37">
        <f>IF(AND(Weekly[[#This Row],[V Odds &lt;]]="",Weekly[[#This Row],[H Odds &lt;]]=""),AT279,IF(AND(Weekly[[#This Row],[H Odds &lt;]]&lt;&gt;"",Weekly[[#This Row],[HGBC_P]]=TRUE,Weekly[[#This Row],[Actual]]=TRUE),AT279+Weekly[[#This Row],[H Odds &lt;]]-1,IF(AND(Weekly[[#This Row],[V Odds &lt;]]&lt;&gt;"",Weekly[[#This Row],[HGBC_P]]=FALSE,Weekly[[#This Row],[Actual]]=FALSE),AT279+Weekly[[#This Row],[V Odds &lt;]]-1,IF(AND(Weekly[[#This Row],[V Odds &lt;]]&lt;&gt;"",Weekly[[#This Row],[HGBC_P]]=FALSE,Weekly[[#This Row],[Actual]]=TRUE),AT279-1,IF(AND(Weekly[[#This Row],[H Odds &lt;]]&lt;&gt;"",Weekly[[#This Row],[HGBC_P]]=TRUE,Weekly[[#This Row],[Actual]]=FALSE),AT279-1,AT279)))))</f>
        <v>53.459999999999994</v>
      </c>
      <c r="AU280" s="37">
        <f>IF(AND(Weekly[[#This Row],[V Odds &lt;]]="",Weekly[[#This Row],[H Odds &lt;]]=""),AU279,IF(AND(Weekly[[#This Row],[H Odds &lt;]]&lt;&gt;"",Weekly[[#This Row],[XGB_P]]=TRUE,Weekly[[#This Row],[Actual]]=TRUE),AU279+Weekly[[#This Row],[H Odds &lt;]]-1,IF(AND(Weekly[[#This Row],[V Odds &lt;]]&lt;&gt;"",Weekly[[#This Row],[XGB_P]]=FALSE,Weekly[[#This Row],[Actual]]=FALSE),AU279+Weekly[[#This Row],[V Odds &lt;]]-1,IF(AND(Weekly[[#This Row],[V Odds &lt;]]&lt;&gt;"",Weekly[[#This Row],[XGB_P]]=FALSE,Weekly[[#This Row],[Actual]]=TRUE),AU279-1,IF(AND(Weekly[[#This Row],[H Odds &lt;]]&lt;&gt;"",Weekly[[#This Row],[XGB_P]]=TRUE,Weekly[[#This Row],[Actual]]=FALSE),AU279-1,AU279)))))</f>
        <v>62.56</v>
      </c>
      <c r="AV280" s="37">
        <f>IF(AND(Weekly[[#This Row],[V Odds &lt;]]="",Weekly[[#This Row],[H Odds &lt;]]=""),AV279,IF(AND(Weekly[[#This Row],[H Odds &lt;]]&lt;&gt;"",Weekly[[#This Row],[QDA_P]]=TRUE,Weekly[[#This Row],[Actual]]=TRUE),AV279+Weekly[[#This Row],[H Odds &lt;]]-1,IF(AND(Weekly[[#This Row],[V Odds &lt;]]&lt;&gt;"",Weekly[[#This Row],[QDA_P]]=FALSE,Weekly[[#This Row],[Actual]]=FALSE),AV279+Weekly[[#This Row],[V Odds &lt;]]-1,IF(AND(Weekly[[#This Row],[V Odds &lt;]]&lt;&gt;"",Weekly[[#This Row],[QDA_P]]=FALSE,Weekly[[#This Row],[Actual]]=TRUE),AV279-1,IF(AND(Weekly[[#This Row],[H Odds &lt;]]&lt;&gt;"",Weekly[[#This Row],[QDA_P]]=TRUE,Weekly[[#This Row],[Actual]]=FALSE),AV279-1,AV279)))))</f>
        <v>52.049999999999983</v>
      </c>
      <c r="AW280" s="37">
        <f>IF(AND(Weekly[[#This Row],[H Odds &lt;]]="",Weekly[[#This Row],[V Odds &lt;]]=""),AW279,IF(AND(Weekly[[#This Row],[KNC_P]]=Weekly[[#This Row],[Actual]],Weekly[[#This Row],[KNC_P]]=TRUE),AW279+Weekly[[#This Row],[BF H Odds]]-1,IF(AND(Weekly[[#This Row],[KNC_P]]=Weekly[[#This Row],[Actual]],Weekly[[#This Row],[KNC_P]]=FALSE),AW279+Weekly[[#This Row],[BF V Odds]]-1,AW279-1)))</f>
        <v>49.490000000000009</v>
      </c>
      <c r="AX280" s="37">
        <f>IF(AND(Weekly[[#This Row],[V Odds &lt;]]="",Weekly[[#This Row],[H Odds &lt;]]=""),AX279,IF(AND(Weekly[[#This Row],[V Odds &lt;]]&lt;&gt;"",Weekly[[#This Row],[FALSES]]&gt;0,Weekly[[#This Row],[Actual]]=FALSE),AX279+Weekly[[#This Row],[V Odds &lt;]]-1,IF(AND(Weekly[[#This Row],[H Odds &lt;]]&lt;&gt;"",Weekly[[#This Row],[TRUES]]&gt;0,Weekly[[#This Row],[Actual]]=TRUE),AX279+Weekly[[#This Row],[H Odds &lt;]]-1,IF(AND(Weekly[[#This Row],[V Odds &lt;]]&lt;&gt;"",Weekly[[#This Row],[FALSES]]=0),AX279,IF(AND(Weekly[[#This Row],[H Odds &lt;]]&lt;&gt;"",Weekly[[#This Row],[TRUES]]=0),AX279,AX279-1)))))</f>
        <v>85.799999999999983</v>
      </c>
      <c r="AY280" s="37">
        <f>IF(AND(Weekly[[#This Row],[V Odds &lt;]]="",Weekly[[#This Row],[H Odds &lt;]]=""),AY279,IF(AND(Weekly[[#This Row],[V Odds &lt;]]&lt;&gt;"",Weekly[[#This Row],[FALSES]]&gt;0,Weekly[[#This Row],[Actual]]=FALSE),AY279+((Weekly[[#This Row],[V Odds &lt;]]-1)*0.92),IF(AND(Weekly[[#This Row],[H Odds &lt;]]&lt;&gt;"",Weekly[[#This Row],[TRUES]]&gt;0,Weekly[[#This Row],[Actual]]=TRUE),AY279+((Weekly[[#This Row],[H Odds &lt;]]-1)*0.92),IF(AND(Weekly[[#This Row],[V Odds &lt;]]&lt;&gt;"",Weekly[[#This Row],[FALSES]]=0),AY279,IF(AND(Weekly[[#This Row],[H Odds &lt;]]&lt;&gt;"",Weekly[[#This Row],[TRUES]]=0),AY279,AY279-1)))))</f>
        <v>79.096000000000018</v>
      </c>
      <c r="AZ280" s="37">
        <f>IF(AND(Weekly[[#This Row],[V Odds &lt;]]="",Weekly[[#This Row],[H Odds &lt;]]=""),AZ279,IF(AND(Weekly[[#This Row],[V Odds &lt;]]&lt;&gt;"",Weekly[[#This Row],[Actual]]=FALSE),AZ279+Weekly[[#This Row],[V Odds &lt;]]-1,IF(AND(Weekly[[#This Row],[H Odds &lt;]]&lt;&gt;"",Weekly[[#This Row],[Actual]]=TRUE),AZ279+Weekly[[#This Row],[H Odds &lt;]]-1,AZ279-1)))</f>
        <v>78.169999999999987</v>
      </c>
      <c r="BA280" s="38">
        <f>IF(Weekly[[#This Row],[H Odds &lt;]]="",BA279,IF(AND(Weekly[[#This Row],[H Odds &lt;]]&lt;&gt;"",Weekly[[#This Row],[SVC_P]]=TRUE,Weekly[[#This Row],[Actual]]=TRUE),BA279+Weekly[[#This Row],[H Odds &lt;]]-1,IF(AND(Weekly[[#This Row],[H Odds &lt;]]&lt;&gt;"",Weekly[[#This Row],[SVC_P]]=TRUE,Weekly[[#This Row],[Actual]]=FALSE),BA279-1,BA279)))</f>
        <v>72.889999999999986</v>
      </c>
      <c r="BB280" s="38">
        <f>IF(Weekly[[#This Row],[H Odds &lt;]]="",BB279,IF(AND(Weekly[[#This Row],[H Odds &lt;]]&lt;&gt;"",Weekly[[#This Row],[ADBC_P]]=TRUE,Weekly[[#This Row],[Actual]]=TRUE),BB279+Weekly[[#This Row],[H Odds &lt;]]-1,IF(AND(Weekly[[#This Row],[H Odds &lt;]]&lt;&gt;"",Weekly[[#This Row],[ADBC_P]]=TRUE,Weekly[[#This Row],[Actual]]=FALSE),BB279-1,BB279)))</f>
        <v>46.559999999999995</v>
      </c>
      <c r="BC280" s="38">
        <f>IF(Weekly[[#This Row],[H Odds &lt;]]="",BC279,IF(AND(Weekly[[#This Row],[H Odds &lt;]]&lt;&gt;"",Weekly[[#This Row],[RFC_P]]=TRUE,Weekly[[#This Row],[Actual]]=TRUE),BC279+Weekly[[#This Row],[H Odds &lt;]]-1,IF(AND(Weekly[[#This Row],[H Odds &lt;]]&lt;&gt;"",Weekly[[#This Row],[RFC_P]]=TRUE,Weekly[[#This Row],[Actual]]=FALSE),BC279-1,BC279)))</f>
        <v>45.309999999999995</v>
      </c>
      <c r="BD280" s="38">
        <f>IF(Weekly[[#This Row],[H Odds &lt;]]="",BD279,IF(AND(Weekly[[#This Row],[H Odds &lt;]]&lt;&gt;"",Weekly[[#This Row],[GBC_P]]=TRUE,Weekly[[#This Row],[Actual]]=TRUE),BD279+Weekly[[#This Row],[H Odds &lt;]]-1,IF(AND(Weekly[[#This Row],[H Odds &lt;]]&lt;&gt;"",Weekly[[#This Row],[GBC_P]]=TRUE,Weekly[[#This Row],[Actual]]=FALSE),BD279-1,BD279)))</f>
        <v>50.96</v>
      </c>
      <c r="BE280" s="38">
        <f>IF(Weekly[[#This Row],[H Odds &lt;]]="",BE279,IF(AND(Weekly[[#This Row],[H Odds &lt;]]&lt;&gt;"",Weekly[[#This Row],[HGBC_P]]=TRUE,Weekly[[#This Row],[Actual]]=TRUE),BE279+Weekly[[#This Row],[H Odds &lt;]]-1,IF(AND(Weekly[[#This Row],[H Odds &lt;]]&lt;&gt;"",Weekly[[#This Row],[HGBC_P]]=TRUE,Weekly[[#This Row],[Actual]]=FALSE),BE279-1,BE279)))</f>
        <v>56.859999999999992</v>
      </c>
      <c r="BF280" s="38">
        <f>IF(Weekly[[#This Row],[H Odds &lt;]]="",BF279,IF(AND(Weekly[[#This Row],[H Odds &lt;]]&lt;&gt;"",Weekly[[#This Row],[XGB_P]]=TRUE,Weekly[[#This Row],[Actual]]=TRUE),BF279+Weekly[[#This Row],[H Odds &lt;]]-1,IF(AND(Weekly[[#This Row],[H Odds &lt;]]&lt;&gt;"",Weekly[[#This Row],[XGB_P]]=TRUE,Weekly[[#This Row],[Actual]]=FALSE),BF279-1,BF279)))</f>
        <v>60.03</v>
      </c>
      <c r="BG280" s="38">
        <f>IF(Weekly[[#This Row],[H Odds &lt;]]="",BG279,IF(AND(Weekly[[#This Row],[H Odds &lt;]]&lt;&gt;"",Weekly[[#This Row],[QDA_P]]=TRUE,Weekly[[#This Row],[Actual]]=TRUE),BG279+Weekly[[#This Row],[H Odds &lt;]]-1,IF(AND(Weekly[[#This Row],[H Odds &lt;]]&lt;&gt;"",Weekly[[#This Row],[QDA_P]]=TRUE,Weekly[[#This Row],[Actual]]=FALSE),BG279-1,BG279)))</f>
        <v>45.279999999999994</v>
      </c>
      <c r="BH280" s="38">
        <f>IF(Weekly[[#This Row],[H Odds &lt;]]="",BH279,IF(AND(Weekly[[#This Row],[H Odds &lt;]]&lt;&gt;"",Weekly[[#This Row],[KNC_P]]=TRUE,Weekly[[#This Row],[Actual]]=TRUE),BH279+Weekly[[#This Row],[H Odds &lt;]]-1,IF(AND(Weekly[[#This Row],[H Odds &lt;]]&lt;&gt;"",Weekly[[#This Row],[KNC_P]]=TRUE,Weekly[[#This Row],[Actual]]=FALSE),BH279-1,BH279)))</f>
        <v>48.999999999999993</v>
      </c>
      <c r="BI280" s="38">
        <f>IF(Weekly[[#This Row],[H Odds &lt;]]="",BI279,IF(AND(Weekly[[#This Row],[H Odds &lt;]]&lt;&gt;"",Weekly[[#This Row],[TRUES]]&gt;0,Weekly[[#This Row],[Actual]]=TRUE),BI279+Weekly[[#This Row],[H Odds &lt;]]-1,IF(AND(Weekly[[#This Row],[H Odds &lt;]]&lt;&gt;"",Weekly[[#This Row],[TRUES]]=0),BI279,BI279-1)))</f>
        <v>72.889999999999986</v>
      </c>
      <c r="BJ280" s="38">
        <f>IF(Weekly[[#This Row],[H Odds &lt;]]="",BJ279,IF(AND(Weekly[[#This Row],[H Odds &lt;]]&lt;&gt;"",Weekly[[#This Row],[Actual]]=TRUE),BJ279+Weekly[[#This Row],[H Odds &lt;]]-1,IF(AND(Weekly[[#This Row],[H Odds &lt;]]&lt;&gt;"",Weekly[[#This Row],[Actual]]=FALSE),BJ279-1,BJ279)))</f>
        <v>74.789999999999992</v>
      </c>
      <c r="BK280" s="58">
        <f>IF(AND(Weekly[[#This Row],[TRUES]]&gt;4,Weekly[[#This Row],[Actual]]=TRUE),BK279+Weekly[[#This Row],[BF H Odds]]-1,IF(AND(Weekly[[#This Row],[FALSES]]&gt;4,Weekly[[#This Row],[Actual]]=FALSE),BK279+Weekly[[#This Row],[BF V Odds]]-1,IF(AND(Weekly[[#This Row],[TRUES]]&gt;4,Weekly[[#This Row],[Actual]]=FALSE),BK279-1,IF(AND(Weekly[[#This Row],[FALSES]]&gt;4,Weekly[[#This Row],[Actual]]=TRUE),BK279-1,BK279))))</f>
        <v>24.450000000000017</v>
      </c>
      <c r="BL280" s="58">
        <f>IF(AND(Weekly[[#This Row],[TRUES]]&gt;5,Weekly[[#This Row],[Actual]]=TRUE),BL279+Weekly[[#This Row],[BF H Odds]]-1,IF(AND(Weekly[[#This Row],[FALSES]]&gt;5,Weekly[[#This Row],[Actual]]=FALSE),BL279+Weekly[[#This Row],[BF V Odds]]-1,IF(AND(Weekly[[#This Row],[TRUES]]&gt;5,Weekly[[#This Row],[Actual]]=FALSE),BL279-1,IF(AND(Weekly[[#This Row],[FALSES]]&gt;5,Weekly[[#This Row],[Actual]]=TRUE),BL279-1,BL279))))</f>
        <v>33.17000000000003</v>
      </c>
      <c r="BM280" s="58">
        <f>IF(AND(Weekly[[#This Row],[TRUES]]&gt;6,Weekly[[#This Row],[Actual]]=TRUE),BM279+Weekly[[#This Row],[BF H Odds]]-1,IF(AND(Weekly[[#This Row],[FALSES]]&gt;6,Weekly[[#This Row],[Actual]]=FALSE),BM279+Weekly[[#This Row],[BF V Odds]]-1,IF(AND(Weekly[[#This Row],[TRUES]]&gt;6,Weekly[[#This Row],[Actual]]=FALSE),BM279-1,IF(AND(Weekly[[#This Row],[FALSES]]&gt;6,Weekly[[#This Row],[Actual]]=TRUE),BM279-1,BM279))))</f>
        <v>46.320000000000014</v>
      </c>
    </row>
    <row r="281" spans="1:65" x14ac:dyDescent="0.25">
      <c r="A281" s="34"/>
      <c r="B281" s="10">
        <v>44278</v>
      </c>
      <c r="C281" s="33" t="s">
        <v>32</v>
      </c>
      <c r="D281" s="15" t="s">
        <v>28</v>
      </c>
      <c r="E281" t="b">
        <v>1</v>
      </c>
      <c r="F281" t="b">
        <v>1</v>
      </c>
      <c r="G281" t="b">
        <v>0</v>
      </c>
      <c r="H281" t="b">
        <v>0</v>
      </c>
      <c r="I281" t="b">
        <v>0</v>
      </c>
      <c r="J281" t="b">
        <v>0</v>
      </c>
      <c r="K281" t="b">
        <v>0</v>
      </c>
      <c r="L281" t="b">
        <v>0</v>
      </c>
      <c r="O281" t="str">
        <f>IF(Weekly[[#This Row],[H/V]]="H",Weekly[[#This Row],[BF H Odds]],IF(Weekly[[#This Row],[H/V]]="V",Weekly[[#This Row],[BF V Odds]],""))</f>
        <v/>
      </c>
      <c r="P281" t="b">
        <v>1</v>
      </c>
      <c r="R281" s="35">
        <f>IFERROR(IF(Weekly[[#This Row],[Won Bet?]]="yes",R280+(Weekly[[#This Row],[BF Odds]]*Weekly[[#This Row],[BF Stake]])-Weekly[[#This Row],[BF Stake]],R280-Weekly[[#This Row],[BF Stake]]),R280)</f>
        <v>250.89329999999998</v>
      </c>
      <c r="S281" s="9">
        <f>IFERROR(IF(Weekly[[#This Row],[Won Bet?]]="yes",S280+(((Weekly[[#This Row],[BF Odds]]*Weekly[[#This Row],[BF Stake]])-Weekly[[#This Row],[BF Stake]])*0.95),S280-Weekly[[#This Row],[BF Stake]]),S280)</f>
        <v>238.26013500000005</v>
      </c>
      <c r="T281" s="13">
        <v>2.2799999999999998</v>
      </c>
      <c r="U281" s="13">
        <v>1.75</v>
      </c>
      <c r="V281" s="24">
        <f>IF(Weekly[[#This Row],[Actual]]="","",IF(AND(Weekly[[#This Row],[SVC_P]]=Weekly[[#This Row],[Actual]],Weekly[[#This Row],[SVC_P]]=TRUE),V280+Weekly[[#This Row],[BF H Odds]]-1,IF(AND(Weekly[[#This Row],[SVC_P]]=Weekly[[#This Row],[Actual]],Weekly[[#This Row],[SVC_P]]=FALSE),V280+Weekly[[#This Row],[BF V Odds]]-1,V280-1)))</f>
        <v>72.050000000000026</v>
      </c>
      <c r="W281" s="24">
        <f>IF(Weekly[[#This Row],[Actual]]="","",IF(AND(Weekly[[#This Row],[SVC_P]]=FALSE,Weekly[[#This Row],[Actual]]=TRUE),W280+Weekly[[#This Row],[BF H Odds]]-1,IF(AND(Weekly[[#This Row],[SVC_P]]=TRUE,Weekly[[#This Row],[Actual]]=FALSE,),W280+Weekly[[#This Row],[BF V Odds]]-1,W280-1)))</f>
        <v>-222.54</v>
      </c>
      <c r="X281" s="24">
        <f>IF(Weekly[[#This Row],[Actual]]="","",IF(AND(Weekly[[#This Row],[ADBC_P]]=Weekly[[#This Row],[Actual]],Weekly[[#This Row],[ADBC_P]]=TRUE),X280+Weekly[[#This Row],[BF H Odds]]-1,IF(AND(Weekly[[#This Row],[ADBC_P]]=Weekly[[#This Row],[Actual]],Weekly[[#This Row],[ADBC_P]]=FALSE),X280+Weekly[[#This Row],[BF V Odds]]-1,X280-1)))</f>
        <v>29.540000000000017</v>
      </c>
      <c r="Y281" s="24">
        <f>IF(Weekly[[#This Row],[Actual]]="","",IF(AND(Weekly[[#This Row],[ADBC_P]]=FALSE,Weekly[[#This Row],[Actual]]=TRUE),Y280+Weekly[[#This Row],[BF H Odds]]-1,IF(AND(Weekly[[#This Row],[ADBC_P]]=TRUE,Weekly[[#This Row],[Actual]]=FALSE),Y280+Weekly[[#This Row],[BF V Odds]]-1,Y280-1)))</f>
        <v>53.93</v>
      </c>
      <c r="Z281" s="24">
        <f>IF(Weekly[[#This Row],[Actual]]="","",IF(AND(Weekly[[#This Row],[RFC_P]]=Weekly[[#This Row],[Actual]],Weekly[[#This Row],[RFC_P]]=TRUE),Z280+Weekly[[#This Row],[BF H Odds]]-1,IF(AND(Weekly[[#This Row],[RFC_P]]=Weekly[[#This Row],[Actual]],Weekly[[#This Row],[RFC_P]]=FALSE),Z280+Weekly[[#This Row],[BF V Odds]]-1,Z280-1)))</f>
        <v>18.690000000000023</v>
      </c>
      <c r="AA281" s="24">
        <f>IF(Weekly[[#This Row],[Actual]]="","",IF(AND(Weekly[[#This Row],[RFC_P]]=FALSE,Weekly[[#This Row],[Actual]]=TRUE),AA280+Weekly[[#This Row],[BF H Odds]]-1,IF(AND(Weekly[[#This Row],[RFC_P]]=TRUE,Weekly[[#This Row],[Actual]]=FALSE),AA280+Weekly[[#This Row],[BF V Odds]]-1,AA280-1)))</f>
        <v>64.779999999999973</v>
      </c>
      <c r="AB281" s="24">
        <f>IF(Weekly[[#This Row],[Actual]]="","",IF(AND(Weekly[[#This Row],[GBC_P]]=Weekly[[#This Row],[Actual]],Weekly[[#This Row],[GBC_P]]=TRUE),AB280+Weekly[[#This Row],[BF H Odds]]-1,IF(AND(Weekly[[#This Row],[GBC_P]]=Weekly[[#This Row],[Actual]],Weekly[[#This Row],[GBC_P]]=FALSE),AB280+Weekly[[#This Row],[BF V Odds]]-1,AB280-1)))</f>
        <v>28.610000000000007</v>
      </c>
      <c r="AC281" s="24">
        <f>IF(Weekly[[#This Row],[Actual]]="","",IF(AND(Weekly[[#This Row],[GBC_P]]=FALSE,Weekly[[#This Row],[Actual]]=TRUE),AC280+Weekly[[#This Row],[BF H Odds]]-1,IF(AND(Weekly[[#This Row],[GBC_P]]=TRUE,Weekly[[#This Row],[Actual]]=FALSE),AC280+Weekly[[#This Row],[BF V Odds]]-1,AC280-1)))</f>
        <v>54.859999999999985</v>
      </c>
      <c r="AD281" s="24">
        <f>IF(Weekly[[#This Row],[Actual]]="","",IF(AND(Weekly[[#This Row],[HGBC_P]]=Weekly[[#This Row],[Actual]],Weekly[[#This Row],[HGBC_P]]=TRUE),AD280+Weekly[[#This Row],[BF H Odds]]-1,IF(AND(Weekly[[#This Row],[HGBC_P]]=Weekly[[#This Row],[Actual]],Weekly[[#This Row],[HGBC_P]]=FALSE),AD280+Weekly[[#This Row],[BF V Odds]]-1,AD280-1)))</f>
        <v>29.570000000000029</v>
      </c>
      <c r="AE281" s="24">
        <f>IF(Weekly[[#This Row],[Actual]]="","",IF(AND(Weekly[[#This Row],[HGBC_P]]=FALSE,Weekly[[#This Row],[Actual]]=TRUE),AE280+Weekly[[#This Row],[BF H Odds]]-1,IF(AND(Weekly[[#This Row],[HGBC_P]]=TRUE,Weekly[[#This Row],[Actual]]=FALSE),AE280+Weekly[[#This Row],[BF V Odds]]-1,AE280-1)))</f>
        <v>53.899999999999991</v>
      </c>
      <c r="AF281" s="24">
        <f>IF(Weekly[[#This Row],[Actual]]="","",IF(AND(Weekly[[#This Row],[XGB_P]]=Weekly[[#This Row],[Actual]],Weekly[[#This Row],[XGB_P]]=TRUE),AF280+Weekly[[#This Row],[BF H Odds]]-1,IF(AND(Weekly[[#This Row],[XGB_P]]=Weekly[[#This Row],[Actual]],Weekly[[#This Row],[XGB_P]]=FALSE),AF280+Weekly[[#This Row],[BF V Odds]]-1,AF280-1)))</f>
        <v>49.640000000000036</v>
      </c>
      <c r="AG281" s="24">
        <f>IF(Weekly[[#This Row],[Actual]]="","",IF(AND(Weekly[[#This Row],[XGB_P]]=FALSE,Weekly[[#This Row],[Actual]]=TRUE),AG280+Weekly[[#This Row],[BF H Odds]]-1,IF(AND(Weekly[[#This Row],[XGB_P]]=TRUE,Weekly[[#This Row],[Actual]]=FALSE),AG280+Weekly[[#This Row],[BF V Odds]]-1,AG280-1)))</f>
        <v>33.83</v>
      </c>
      <c r="AH281" s="24">
        <f>IF(Weekly[[#This Row],[Actual]]="","",IF(AND(Weekly[[#This Row],[QDA_P]]=Weekly[[#This Row],[Actual]],Weekly[[#This Row],[QDA_P]]=TRUE),AH280+Weekly[[#This Row],[BF H Odds]]-1,IF(AND(Weekly[[#This Row],[QDA_P]]=Weekly[[#This Row],[Actual]],Weekly[[#This Row],[QDA_P]]=FALSE),AH280+Weekly[[#This Row],[BF V Odds]]-1,AH280-1)))</f>
        <v>11.040000000000003</v>
      </c>
      <c r="AI281" s="24">
        <f>IF(Weekly[[#This Row],[Actual]]="","",IF(AND(Weekly[[#This Row],[QDA_P]]=FALSE,Weekly[[#This Row],[Actual]]=TRUE),AI280+Weekly[[#This Row],[BF H Odds]]-1,IF(AND(Weekly[[#This Row],[QDA_P]]=TRUE,Weekly[[#This Row],[Actual]]=FALSE),AI280+Weekly[[#This Row],[BF V Odds]]-1,AI280-1)))</f>
        <v>72.429999999999993</v>
      </c>
      <c r="AJ281" s="24">
        <f>IF(Weekly[[#This Row],[Actual]]="","",IF(AND(Weekly[[#This Row],[KNC_P]]=FALSE,Weekly[[#This Row],[Actual]]=TRUE),AJ280+Weekly[[#This Row],[BF H Odds]]-1,IF(AND(Weekly[[#This Row],[KNC_P]]=TRUE,Weekly[[#This Row],[Actual]]=FALSE),AJ280+Weekly[[#This Row],[BF V Odds]]-1,AJ280-1)))</f>
        <v>47.259999999999991</v>
      </c>
      <c r="AK281" s="24">
        <f>IF(Weekly[[#This Row],[Actual]]="","",IF(AND(Weekly[[#This Row],[KNC_P]]=FALSE,Weekly[[#This Row],[Actual]]=TRUE),AK280+Weekly[[#This Row],[BF H Odds]]-1,IF(AND(Weekly[[#This Row],[KNC_P]]=TRUE,Weekly[[#This Row],[Actual]]=FALSE),AK280+Weekly[[#This Row],[BF V Odds]]-1,AK280-1)))</f>
        <v>46.159999999999982</v>
      </c>
      <c r="AL281" s="30">
        <f>IF(Weekly[[#This Row],[Actual]]="","",COUNTIF(Weekly[[#This Row],[SVC_P]:[QDA_P]],TRUE))</f>
        <v>2</v>
      </c>
      <c r="AM281" s="30">
        <f>IF(Weekly[[#This Row],[Actual]]="","",COUNTIF(Weekly[[#This Row],[SVC_P]:[QDA_P]],FALSE))</f>
        <v>5</v>
      </c>
      <c r="AN281" s="36" t="str">
        <f>IF(AND(Weekly[[#This Row],[BF V Odds]]&gt;$BO$6,Weekly[[#This Row],[BF V Odds]] &lt; $BO$7),Weekly[[#This Row],[BF V Odds]],"")</f>
        <v/>
      </c>
      <c r="AO281" s="36" t="str">
        <f>IF(AND(Weekly[[#This Row],[BF H Odds]]&gt;$BO$6, Weekly[[#This Row],[BF H Odds]] &lt; $BO$7),Weekly[[#This Row],[BF H Odds]],"")</f>
        <v/>
      </c>
      <c r="AP281" s="37">
        <f>IF(AND(Weekly[[#This Row],[V Odds &lt;]]="",Weekly[[#This Row],[H Odds &lt;]]=""),AP280,IF(AND(Weekly[[#This Row],[H Odds &lt;]]&lt;&gt;"",Weekly[[#This Row],[SVC_P]]=TRUE,Weekly[[#This Row],[Actual]]=TRUE),AP280+Weekly[[#This Row],[H Odds &lt;]]-1,IF(AND(Weekly[[#This Row],[V Odds &lt;]]&lt;&gt;"",Weekly[[#This Row],[SVC_P]]=FALSE,Weekly[[#This Row],[Actual]]=FALSE),AP280+Weekly[[#This Row],[V Odds &lt;]]-1,IF(AND(Weekly[[#This Row],[V Odds &lt;]]&lt;&gt;"",Weekly[[#This Row],[SVC_P]]=FALSE,Weekly[[#This Row],[Actual]]=TRUE),AP280-1,IF(AND(Weekly[[#This Row],[H Odds &lt;]]&lt;&gt;"",Weekly[[#This Row],[SVC_P]]=TRUE,Weekly[[#This Row],[Actual]]=FALSE),AP280-1,AP280)))))</f>
        <v>77.930000000000007</v>
      </c>
      <c r="AQ281" s="37">
        <f>IF(AND(Weekly[[#This Row],[V Odds &lt;]]="",Weekly[[#This Row],[H Odds &lt;]]=""),AQ280,IF(AND(Weekly[[#This Row],[H Odds &lt;]]&lt;&gt;"",Weekly[[#This Row],[ADBC_P]]=TRUE,Weekly[[#This Row],[Actual]]=TRUE),AQ280+Weekly[[#This Row],[H Odds &lt;]]-1,IF(AND(Weekly[[#This Row],[V Odds &lt;]]&lt;&gt;"",Weekly[[#This Row],[ADBC_P]]=FALSE,Weekly[[#This Row],[Actual]]=FALSE),AQ280+Weekly[[#This Row],[V Odds &lt;]]-1,IF(AND(Weekly[[#This Row],[V Odds &lt;]]&lt;&gt;"",Weekly[[#This Row],[ADBC_P]]=FALSE,Weekly[[#This Row],[Actual]]=TRUE),AQ280-1,IF(AND(Weekly[[#This Row],[H Odds &lt;]]&lt;&gt;"",Weekly[[#This Row],[ADBC_P]]=TRUE,Weekly[[#This Row],[Actual]]=FALSE),AQ280-1,AQ280)))))</f>
        <v>49.879999999999995</v>
      </c>
      <c r="AR281" s="37">
        <f>IF(AND(Weekly[[#This Row],[V Odds &lt;]]="",Weekly[[#This Row],[H Odds &lt;]]=""),AR280,IF(AND(Weekly[[#This Row],[H Odds &lt;]]&lt;&gt;"",Weekly[[#This Row],[RFC_P]]=TRUE,Weekly[[#This Row],[Actual]]=TRUE),AR280+Weekly[[#This Row],[H Odds &lt;]]-1,IF(AND(Weekly[[#This Row],[V Odds &lt;]]&lt;&gt;"",Weekly[[#This Row],[RFC_P]]=FALSE,Weekly[[#This Row],[Actual]]=FALSE),AR280+Weekly[[#This Row],[V Odds &lt;]]-1,IF(AND(Weekly[[#This Row],[V Odds &lt;]]&lt;&gt;"",Weekly[[#This Row],[RFC_P]]=FALSE,Weekly[[#This Row],[Actual]]=TRUE),AR280-1,IF(AND(Weekly[[#This Row],[H Odds &lt;]]&lt;&gt;"",Weekly[[#This Row],[RFC_P]]=TRUE,Weekly[[#This Row],[Actual]]=FALSE),AR280-1,AR280)))))</f>
        <v>48.94</v>
      </c>
      <c r="AS281" s="37">
        <f>IF(AND(Weekly[[#This Row],[V Odds &lt;]]="",Weekly[[#This Row],[H Odds &lt;]]=""),AS280,IF(AND(Weekly[[#This Row],[H Odds &lt;]]&lt;&gt;"",Weekly[[#This Row],[GBC_P]]=TRUE,Weekly[[#This Row],[Actual]]=TRUE),AS280+Weekly[[#This Row],[H Odds &lt;]]-1,IF(AND(Weekly[[#This Row],[V Odds &lt;]]&lt;&gt;"",Weekly[[#This Row],[GBC_P]]=FALSE,Weekly[[#This Row],[Actual]]=FALSE),AS280+Weekly[[#This Row],[V Odds &lt;]]-1,IF(AND(Weekly[[#This Row],[V Odds &lt;]]&lt;&gt;"",Weekly[[#This Row],[GBC_P]]=FALSE,Weekly[[#This Row],[Actual]]=TRUE),AS280-1,IF(AND(Weekly[[#This Row],[H Odds &lt;]]&lt;&gt;"",Weekly[[#This Row],[GBC_P]]=TRUE,Weekly[[#This Row],[Actual]]=FALSE),AS280-1,AS280)))))</f>
        <v>50.28</v>
      </c>
      <c r="AT281" s="37">
        <f>IF(AND(Weekly[[#This Row],[V Odds &lt;]]="",Weekly[[#This Row],[H Odds &lt;]]=""),AT280,IF(AND(Weekly[[#This Row],[H Odds &lt;]]&lt;&gt;"",Weekly[[#This Row],[HGBC_P]]=TRUE,Weekly[[#This Row],[Actual]]=TRUE),AT280+Weekly[[#This Row],[H Odds &lt;]]-1,IF(AND(Weekly[[#This Row],[V Odds &lt;]]&lt;&gt;"",Weekly[[#This Row],[HGBC_P]]=FALSE,Weekly[[#This Row],[Actual]]=FALSE),AT280+Weekly[[#This Row],[V Odds &lt;]]-1,IF(AND(Weekly[[#This Row],[V Odds &lt;]]&lt;&gt;"",Weekly[[#This Row],[HGBC_P]]=FALSE,Weekly[[#This Row],[Actual]]=TRUE),AT280-1,IF(AND(Weekly[[#This Row],[H Odds &lt;]]&lt;&gt;"",Weekly[[#This Row],[HGBC_P]]=TRUE,Weekly[[#This Row],[Actual]]=FALSE),AT280-1,AT280)))))</f>
        <v>53.459999999999994</v>
      </c>
      <c r="AU281" s="37">
        <f>IF(AND(Weekly[[#This Row],[V Odds &lt;]]="",Weekly[[#This Row],[H Odds &lt;]]=""),AU280,IF(AND(Weekly[[#This Row],[H Odds &lt;]]&lt;&gt;"",Weekly[[#This Row],[XGB_P]]=TRUE,Weekly[[#This Row],[Actual]]=TRUE),AU280+Weekly[[#This Row],[H Odds &lt;]]-1,IF(AND(Weekly[[#This Row],[V Odds &lt;]]&lt;&gt;"",Weekly[[#This Row],[XGB_P]]=FALSE,Weekly[[#This Row],[Actual]]=FALSE),AU280+Weekly[[#This Row],[V Odds &lt;]]-1,IF(AND(Weekly[[#This Row],[V Odds &lt;]]&lt;&gt;"",Weekly[[#This Row],[XGB_P]]=FALSE,Weekly[[#This Row],[Actual]]=TRUE),AU280-1,IF(AND(Weekly[[#This Row],[H Odds &lt;]]&lt;&gt;"",Weekly[[#This Row],[XGB_P]]=TRUE,Weekly[[#This Row],[Actual]]=FALSE),AU280-1,AU280)))))</f>
        <v>62.56</v>
      </c>
      <c r="AV281" s="37">
        <f>IF(AND(Weekly[[#This Row],[V Odds &lt;]]="",Weekly[[#This Row],[H Odds &lt;]]=""),AV280,IF(AND(Weekly[[#This Row],[H Odds &lt;]]&lt;&gt;"",Weekly[[#This Row],[QDA_P]]=TRUE,Weekly[[#This Row],[Actual]]=TRUE),AV280+Weekly[[#This Row],[H Odds &lt;]]-1,IF(AND(Weekly[[#This Row],[V Odds &lt;]]&lt;&gt;"",Weekly[[#This Row],[QDA_P]]=FALSE,Weekly[[#This Row],[Actual]]=FALSE),AV280+Weekly[[#This Row],[V Odds &lt;]]-1,IF(AND(Weekly[[#This Row],[V Odds &lt;]]&lt;&gt;"",Weekly[[#This Row],[QDA_P]]=FALSE,Weekly[[#This Row],[Actual]]=TRUE),AV280-1,IF(AND(Weekly[[#This Row],[H Odds &lt;]]&lt;&gt;"",Weekly[[#This Row],[QDA_P]]=TRUE,Weekly[[#This Row],[Actual]]=FALSE),AV280-1,AV280)))))</f>
        <v>52.049999999999983</v>
      </c>
      <c r="AW281" s="37">
        <f>IF(AND(Weekly[[#This Row],[H Odds &lt;]]="",Weekly[[#This Row],[V Odds &lt;]]=""),AW280,IF(AND(Weekly[[#This Row],[KNC_P]]=Weekly[[#This Row],[Actual]],Weekly[[#This Row],[KNC_P]]=TRUE),AW280+Weekly[[#This Row],[BF H Odds]]-1,IF(AND(Weekly[[#This Row],[KNC_P]]=Weekly[[#This Row],[Actual]],Weekly[[#This Row],[KNC_P]]=FALSE),AW280+Weekly[[#This Row],[BF V Odds]]-1,AW280-1)))</f>
        <v>49.490000000000009</v>
      </c>
      <c r="AX281" s="37">
        <f>IF(AND(Weekly[[#This Row],[V Odds &lt;]]="",Weekly[[#This Row],[H Odds &lt;]]=""),AX280,IF(AND(Weekly[[#This Row],[V Odds &lt;]]&lt;&gt;"",Weekly[[#This Row],[FALSES]]&gt;0,Weekly[[#This Row],[Actual]]=FALSE),AX280+Weekly[[#This Row],[V Odds &lt;]]-1,IF(AND(Weekly[[#This Row],[H Odds &lt;]]&lt;&gt;"",Weekly[[#This Row],[TRUES]]&gt;0,Weekly[[#This Row],[Actual]]=TRUE),AX280+Weekly[[#This Row],[H Odds &lt;]]-1,IF(AND(Weekly[[#This Row],[V Odds &lt;]]&lt;&gt;"",Weekly[[#This Row],[FALSES]]=0),AX280,IF(AND(Weekly[[#This Row],[H Odds &lt;]]&lt;&gt;"",Weekly[[#This Row],[TRUES]]=0),AX280,AX280-1)))))</f>
        <v>85.799999999999983</v>
      </c>
      <c r="AY281" s="37">
        <f>IF(AND(Weekly[[#This Row],[V Odds &lt;]]="",Weekly[[#This Row],[H Odds &lt;]]=""),AY280,IF(AND(Weekly[[#This Row],[V Odds &lt;]]&lt;&gt;"",Weekly[[#This Row],[FALSES]]&gt;0,Weekly[[#This Row],[Actual]]=FALSE),AY280+((Weekly[[#This Row],[V Odds &lt;]]-1)*0.92),IF(AND(Weekly[[#This Row],[H Odds &lt;]]&lt;&gt;"",Weekly[[#This Row],[TRUES]]&gt;0,Weekly[[#This Row],[Actual]]=TRUE),AY280+((Weekly[[#This Row],[H Odds &lt;]]-1)*0.92),IF(AND(Weekly[[#This Row],[V Odds &lt;]]&lt;&gt;"",Weekly[[#This Row],[FALSES]]=0),AY280,IF(AND(Weekly[[#This Row],[H Odds &lt;]]&lt;&gt;"",Weekly[[#This Row],[TRUES]]=0),AY280,AY280-1)))))</f>
        <v>79.096000000000018</v>
      </c>
      <c r="AZ281" s="37">
        <f>IF(AND(Weekly[[#This Row],[V Odds &lt;]]="",Weekly[[#This Row],[H Odds &lt;]]=""),AZ280,IF(AND(Weekly[[#This Row],[V Odds &lt;]]&lt;&gt;"",Weekly[[#This Row],[Actual]]=FALSE),AZ280+Weekly[[#This Row],[V Odds &lt;]]-1,IF(AND(Weekly[[#This Row],[H Odds &lt;]]&lt;&gt;"",Weekly[[#This Row],[Actual]]=TRUE),AZ280+Weekly[[#This Row],[H Odds &lt;]]-1,AZ280-1)))</f>
        <v>78.169999999999987</v>
      </c>
      <c r="BA281" s="38">
        <f>IF(Weekly[[#This Row],[H Odds &lt;]]="",BA280,IF(AND(Weekly[[#This Row],[H Odds &lt;]]&lt;&gt;"",Weekly[[#This Row],[SVC_P]]=TRUE,Weekly[[#This Row],[Actual]]=TRUE),BA280+Weekly[[#This Row],[H Odds &lt;]]-1,IF(AND(Weekly[[#This Row],[H Odds &lt;]]&lt;&gt;"",Weekly[[#This Row],[SVC_P]]=TRUE,Weekly[[#This Row],[Actual]]=FALSE),BA280-1,BA280)))</f>
        <v>72.889999999999986</v>
      </c>
      <c r="BB281" s="38">
        <f>IF(Weekly[[#This Row],[H Odds &lt;]]="",BB280,IF(AND(Weekly[[#This Row],[H Odds &lt;]]&lt;&gt;"",Weekly[[#This Row],[ADBC_P]]=TRUE,Weekly[[#This Row],[Actual]]=TRUE),BB280+Weekly[[#This Row],[H Odds &lt;]]-1,IF(AND(Weekly[[#This Row],[H Odds &lt;]]&lt;&gt;"",Weekly[[#This Row],[ADBC_P]]=TRUE,Weekly[[#This Row],[Actual]]=FALSE),BB280-1,BB280)))</f>
        <v>46.559999999999995</v>
      </c>
      <c r="BC281" s="38">
        <f>IF(Weekly[[#This Row],[H Odds &lt;]]="",BC280,IF(AND(Weekly[[#This Row],[H Odds &lt;]]&lt;&gt;"",Weekly[[#This Row],[RFC_P]]=TRUE,Weekly[[#This Row],[Actual]]=TRUE),BC280+Weekly[[#This Row],[H Odds &lt;]]-1,IF(AND(Weekly[[#This Row],[H Odds &lt;]]&lt;&gt;"",Weekly[[#This Row],[RFC_P]]=TRUE,Weekly[[#This Row],[Actual]]=FALSE),BC280-1,BC280)))</f>
        <v>45.309999999999995</v>
      </c>
      <c r="BD281" s="38">
        <f>IF(Weekly[[#This Row],[H Odds &lt;]]="",BD280,IF(AND(Weekly[[#This Row],[H Odds &lt;]]&lt;&gt;"",Weekly[[#This Row],[GBC_P]]=TRUE,Weekly[[#This Row],[Actual]]=TRUE),BD280+Weekly[[#This Row],[H Odds &lt;]]-1,IF(AND(Weekly[[#This Row],[H Odds &lt;]]&lt;&gt;"",Weekly[[#This Row],[GBC_P]]=TRUE,Weekly[[#This Row],[Actual]]=FALSE),BD280-1,BD280)))</f>
        <v>50.96</v>
      </c>
      <c r="BE281" s="38">
        <f>IF(Weekly[[#This Row],[H Odds &lt;]]="",BE280,IF(AND(Weekly[[#This Row],[H Odds &lt;]]&lt;&gt;"",Weekly[[#This Row],[HGBC_P]]=TRUE,Weekly[[#This Row],[Actual]]=TRUE),BE280+Weekly[[#This Row],[H Odds &lt;]]-1,IF(AND(Weekly[[#This Row],[H Odds &lt;]]&lt;&gt;"",Weekly[[#This Row],[HGBC_P]]=TRUE,Weekly[[#This Row],[Actual]]=FALSE),BE280-1,BE280)))</f>
        <v>56.859999999999992</v>
      </c>
      <c r="BF281" s="38">
        <f>IF(Weekly[[#This Row],[H Odds &lt;]]="",BF280,IF(AND(Weekly[[#This Row],[H Odds &lt;]]&lt;&gt;"",Weekly[[#This Row],[XGB_P]]=TRUE,Weekly[[#This Row],[Actual]]=TRUE),BF280+Weekly[[#This Row],[H Odds &lt;]]-1,IF(AND(Weekly[[#This Row],[H Odds &lt;]]&lt;&gt;"",Weekly[[#This Row],[XGB_P]]=TRUE,Weekly[[#This Row],[Actual]]=FALSE),BF280-1,BF280)))</f>
        <v>60.03</v>
      </c>
      <c r="BG281" s="38">
        <f>IF(Weekly[[#This Row],[H Odds &lt;]]="",BG280,IF(AND(Weekly[[#This Row],[H Odds &lt;]]&lt;&gt;"",Weekly[[#This Row],[QDA_P]]=TRUE,Weekly[[#This Row],[Actual]]=TRUE),BG280+Weekly[[#This Row],[H Odds &lt;]]-1,IF(AND(Weekly[[#This Row],[H Odds &lt;]]&lt;&gt;"",Weekly[[#This Row],[QDA_P]]=TRUE,Weekly[[#This Row],[Actual]]=FALSE),BG280-1,BG280)))</f>
        <v>45.279999999999994</v>
      </c>
      <c r="BH281" s="38">
        <f>IF(Weekly[[#This Row],[H Odds &lt;]]="",BH280,IF(AND(Weekly[[#This Row],[H Odds &lt;]]&lt;&gt;"",Weekly[[#This Row],[KNC_P]]=TRUE,Weekly[[#This Row],[Actual]]=TRUE),BH280+Weekly[[#This Row],[H Odds &lt;]]-1,IF(AND(Weekly[[#This Row],[H Odds &lt;]]&lt;&gt;"",Weekly[[#This Row],[KNC_P]]=TRUE,Weekly[[#This Row],[Actual]]=FALSE),BH280-1,BH280)))</f>
        <v>48.999999999999993</v>
      </c>
      <c r="BI281" s="38">
        <f>IF(Weekly[[#This Row],[H Odds &lt;]]="",BI280,IF(AND(Weekly[[#This Row],[H Odds &lt;]]&lt;&gt;"",Weekly[[#This Row],[TRUES]]&gt;0,Weekly[[#This Row],[Actual]]=TRUE),BI280+Weekly[[#This Row],[H Odds &lt;]]-1,IF(AND(Weekly[[#This Row],[H Odds &lt;]]&lt;&gt;"",Weekly[[#This Row],[TRUES]]=0),BI280,BI280-1)))</f>
        <v>72.889999999999986</v>
      </c>
      <c r="BJ281" s="38">
        <f>IF(Weekly[[#This Row],[H Odds &lt;]]="",BJ280,IF(AND(Weekly[[#This Row],[H Odds &lt;]]&lt;&gt;"",Weekly[[#This Row],[Actual]]=TRUE),BJ280+Weekly[[#This Row],[H Odds &lt;]]-1,IF(AND(Weekly[[#This Row],[H Odds &lt;]]&lt;&gt;"",Weekly[[#This Row],[Actual]]=FALSE),BJ280-1,BJ280)))</f>
        <v>74.789999999999992</v>
      </c>
      <c r="BK281" s="58">
        <f>IF(AND(Weekly[[#This Row],[TRUES]]&gt;4,Weekly[[#This Row],[Actual]]=TRUE),BK280+Weekly[[#This Row],[BF H Odds]]-1,IF(AND(Weekly[[#This Row],[FALSES]]&gt;4,Weekly[[#This Row],[Actual]]=FALSE),BK280+Weekly[[#This Row],[BF V Odds]]-1,IF(AND(Weekly[[#This Row],[TRUES]]&gt;4,Weekly[[#This Row],[Actual]]=FALSE),BK280-1,IF(AND(Weekly[[#This Row],[FALSES]]&gt;4,Weekly[[#This Row],[Actual]]=TRUE),BK280-1,BK280))))</f>
        <v>23.450000000000017</v>
      </c>
      <c r="BL281" s="58">
        <f>IF(AND(Weekly[[#This Row],[TRUES]]&gt;5,Weekly[[#This Row],[Actual]]=TRUE),BL280+Weekly[[#This Row],[BF H Odds]]-1,IF(AND(Weekly[[#This Row],[FALSES]]&gt;5,Weekly[[#This Row],[Actual]]=FALSE),BL280+Weekly[[#This Row],[BF V Odds]]-1,IF(AND(Weekly[[#This Row],[TRUES]]&gt;5,Weekly[[#This Row],[Actual]]=FALSE),BL280-1,IF(AND(Weekly[[#This Row],[FALSES]]&gt;5,Weekly[[#This Row],[Actual]]=TRUE),BL280-1,BL280))))</f>
        <v>33.17000000000003</v>
      </c>
      <c r="BM281" s="58">
        <f>IF(AND(Weekly[[#This Row],[TRUES]]&gt;6,Weekly[[#This Row],[Actual]]=TRUE),BM280+Weekly[[#This Row],[BF H Odds]]-1,IF(AND(Weekly[[#This Row],[FALSES]]&gt;6,Weekly[[#This Row],[Actual]]=FALSE),BM280+Weekly[[#This Row],[BF V Odds]]-1,IF(AND(Weekly[[#This Row],[TRUES]]&gt;6,Weekly[[#This Row],[Actual]]=FALSE),BM280-1,IF(AND(Weekly[[#This Row],[FALSES]]&gt;6,Weekly[[#This Row],[Actual]]=TRUE),BM280-1,BM280))))</f>
        <v>46.320000000000014</v>
      </c>
    </row>
    <row r="282" spans="1:65" x14ac:dyDescent="0.25">
      <c r="A282" s="34"/>
      <c r="B282" s="10">
        <v>44278</v>
      </c>
      <c r="C282" s="33" t="s">
        <v>23</v>
      </c>
      <c r="D282" s="15" t="s">
        <v>37</v>
      </c>
      <c r="E282" t="b">
        <v>1</v>
      </c>
      <c r="F282" t="b">
        <v>1</v>
      </c>
      <c r="G282" t="b">
        <v>0</v>
      </c>
      <c r="H282" t="b">
        <v>0</v>
      </c>
      <c r="I282" t="b">
        <v>0</v>
      </c>
      <c r="J282" t="b">
        <v>0</v>
      </c>
      <c r="K282" t="b">
        <v>1</v>
      </c>
      <c r="L282" t="b">
        <v>0</v>
      </c>
      <c r="O282" t="str">
        <f>IF(Weekly[[#This Row],[H/V]]="H",Weekly[[#This Row],[BF H Odds]],IF(Weekly[[#This Row],[H/V]]="V",Weekly[[#This Row],[BF V Odds]],""))</f>
        <v/>
      </c>
      <c r="P282" t="b">
        <v>0</v>
      </c>
      <c r="R282" s="35">
        <f>IFERROR(IF(Weekly[[#This Row],[Won Bet?]]="yes",R281+(Weekly[[#This Row],[BF Odds]]*Weekly[[#This Row],[BF Stake]])-Weekly[[#This Row],[BF Stake]],R281-Weekly[[#This Row],[BF Stake]]),R281)</f>
        <v>250.89329999999998</v>
      </c>
      <c r="S282" s="9">
        <f>IFERROR(IF(Weekly[[#This Row],[Won Bet?]]="yes",S281+(((Weekly[[#This Row],[BF Odds]]*Weekly[[#This Row],[BF Stake]])-Weekly[[#This Row],[BF Stake]])*0.95),S281-Weekly[[#This Row],[BF Stake]]),S281)</f>
        <v>238.26013500000005</v>
      </c>
      <c r="T282" s="13">
        <v>1.93</v>
      </c>
      <c r="U282" s="13">
        <v>2.04</v>
      </c>
      <c r="V282" s="24">
        <f>IF(Weekly[[#This Row],[Actual]]="","",IF(AND(Weekly[[#This Row],[SVC_P]]=Weekly[[#This Row],[Actual]],Weekly[[#This Row],[SVC_P]]=TRUE),V281+Weekly[[#This Row],[BF H Odds]]-1,IF(AND(Weekly[[#This Row],[SVC_P]]=Weekly[[#This Row],[Actual]],Weekly[[#This Row],[SVC_P]]=FALSE),V281+Weekly[[#This Row],[BF V Odds]]-1,V281-1)))</f>
        <v>71.050000000000026</v>
      </c>
      <c r="W282" s="24">
        <f>IF(Weekly[[#This Row],[Actual]]="","",IF(AND(Weekly[[#This Row],[SVC_P]]=FALSE,Weekly[[#This Row],[Actual]]=TRUE),W281+Weekly[[#This Row],[BF H Odds]]-1,IF(AND(Weekly[[#This Row],[SVC_P]]=TRUE,Weekly[[#This Row],[Actual]]=FALSE,),W281+Weekly[[#This Row],[BF V Odds]]-1,W281-1)))</f>
        <v>-223.54</v>
      </c>
      <c r="X282" s="24">
        <f>IF(Weekly[[#This Row],[Actual]]="","",IF(AND(Weekly[[#This Row],[ADBC_P]]=Weekly[[#This Row],[Actual]],Weekly[[#This Row],[ADBC_P]]=TRUE),X281+Weekly[[#This Row],[BF H Odds]]-1,IF(AND(Weekly[[#This Row],[ADBC_P]]=Weekly[[#This Row],[Actual]],Weekly[[#This Row],[ADBC_P]]=FALSE),X281+Weekly[[#This Row],[BF V Odds]]-1,X281-1)))</f>
        <v>28.540000000000017</v>
      </c>
      <c r="Y282" s="24">
        <f>IF(Weekly[[#This Row],[Actual]]="","",IF(AND(Weekly[[#This Row],[ADBC_P]]=FALSE,Weekly[[#This Row],[Actual]]=TRUE),Y281+Weekly[[#This Row],[BF H Odds]]-1,IF(AND(Weekly[[#This Row],[ADBC_P]]=TRUE,Weekly[[#This Row],[Actual]]=FALSE),Y281+Weekly[[#This Row],[BF V Odds]]-1,Y281-1)))</f>
        <v>54.86</v>
      </c>
      <c r="Z282" s="24">
        <f>IF(Weekly[[#This Row],[Actual]]="","",IF(AND(Weekly[[#This Row],[RFC_P]]=Weekly[[#This Row],[Actual]],Weekly[[#This Row],[RFC_P]]=TRUE),Z281+Weekly[[#This Row],[BF H Odds]]-1,IF(AND(Weekly[[#This Row],[RFC_P]]=Weekly[[#This Row],[Actual]],Weekly[[#This Row],[RFC_P]]=FALSE),Z281+Weekly[[#This Row],[BF V Odds]]-1,Z281-1)))</f>
        <v>19.620000000000022</v>
      </c>
      <c r="AA282" s="24">
        <f>IF(Weekly[[#This Row],[Actual]]="","",IF(AND(Weekly[[#This Row],[RFC_P]]=FALSE,Weekly[[#This Row],[Actual]]=TRUE),AA281+Weekly[[#This Row],[BF H Odds]]-1,IF(AND(Weekly[[#This Row],[RFC_P]]=TRUE,Weekly[[#This Row],[Actual]]=FALSE),AA281+Weekly[[#This Row],[BF V Odds]]-1,AA281-1)))</f>
        <v>63.779999999999973</v>
      </c>
      <c r="AB282" s="24">
        <f>IF(Weekly[[#This Row],[Actual]]="","",IF(AND(Weekly[[#This Row],[GBC_P]]=Weekly[[#This Row],[Actual]],Weekly[[#This Row],[GBC_P]]=TRUE),AB281+Weekly[[#This Row],[BF H Odds]]-1,IF(AND(Weekly[[#This Row],[GBC_P]]=Weekly[[#This Row],[Actual]],Weekly[[#This Row],[GBC_P]]=FALSE),AB281+Weekly[[#This Row],[BF V Odds]]-1,AB281-1)))</f>
        <v>29.540000000000006</v>
      </c>
      <c r="AC282" s="24">
        <f>IF(Weekly[[#This Row],[Actual]]="","",IF(AND(Weekly[[#This Row],[GBC_P]]=FALSE,Weekly[[#This Row],[Actual]]=TRUE),AC281+Weekly[[#This Row],[BF H Odds]]-1,IF(AND(Weekly[[#This Row],[GBC_P]]=TRUE,Weekly[[#This Row],[Actual]]=FALSE),AC281+Weekly[[#This Row],[BF V Odds]]-1,AC281-1)))</f>
        <v>53.859999999999985</v>
      </c>
      <c r="AD282" s="24">
        <f>IF(Weekly[[#This Row],[Actual]]="","",IF(AND(Weekly[[#This Row],[HGBC_P]]=Weekly[[#This Row],[Actual]],Weekly[[#This Row],[HGBC_P]]=TRUE),AD281+Weekly[[#This Row],[BF H Odds]]-1,IF(AND(Weekly[[#This Row],[HGBC_P]]=Weekly[[#This Row],[Actual]],Weekly[[#This Row],[HGBC_P]]=FALSE),AD281+Weekly[[#This Row],[BF V Odds]]-1,AD281-1)))</f>
        <v>30.500000000000028</v>
      </c>
      <c r="AE282" s="24">
        <f>IF(Weekly[[#This Row],[Actual]]="","",IF(AND(Weekly[[#This Row],[HGBC_P]]=FALSE,Weekly[[#This Row],[Actual]]=TRUE),AE281+Weekly[[#This Row],[BF H Odds]]-1,IF(AND(Weekly[[#This Row],[HGBC_P]]=TRUE,Weekly[[#This Row],[Actual]]=FALSE),AE281+Weekly[[#This Row],[BF V Odds]]-1,AE281-1)))</f>
        <v>52.899999999999991</v>
      </c>
      <c r="AF282" s="24">
        <f>IF(Weekly[[#This Row],[Actual]]="","",IF(AND(Weekly[[#This Row],[XGB_P]]=Weekly[[#This Row],[Actual]],Weekly[[#This Row],[XGB_P]]=TRUE),AF281+Weekly[[#This Row],[BF H Odds]]-1,IF(AND(Weekly[[#This Row],[XGB_P]]=Weekly[[#This Row],[Actual]],Weekly[[#This Row],[XGB_P]]=FALSE),AF281+Weekly[[#This Row],[BF V Odds]]-1,AF281-1)))</f>
        <v>50.570000000000036</v>
      </c>
      <c r="AG282" s="24">
        <f>IF(Weekly[[#This Row],[Actual]]="","",IF(AND(Weekly[[#This Row],[XGB_P]]=FALSE,Weekly[[#This Row],[Actual]]=TRUE),AG281+Weekly[[#This Row],[BF H Odds]]-1,IF(AND(Weekly[[#This Row],[XGB_P]]=TRUE,Weekly[[#This Row],[Actual]]=FALSE),AG281+Weekly[[#This Row],[BF V Odds]]-1,AG281-1)))</f>
        <v>32.83</v>
      </c>
      <c r="AH282" s="24">
        <f>IF(Weekly[[#This Row],[Actual]]="","",IF(AND(Weekly[[#This Row],[QDA_P]]=Weekly[[#This Row],[Actual]],Weekly[[#This Row],[QDA_P]]=TRUE),AH281+Weekly[[#This Row],[BF H Odds]]-1,IF(AND(Weekly[[#This Row],[QDA_P]]=Weekly[[#This Row],[Actual]],Weekly[[#This Row],[QDA_P]]=FALSE),AH281+Weekly[[#This Row],[BF V Odds]]-1,AH281-1)))</f>
        <v>10.040000000000003</v>
      </c>
      <c r="AI282" s="24">
        <f>IF(Weekly[[#This Row],[Actual]]="","",IF(AND(Weekly[[#This Row],[QDA_P]]=FALSE,Weekly[[#This Row],[Actual]]=TRUE),AI281+Weekly[[#This Row],[BF H Odds]]-1,IF(AND(Weekly[[#This Row],[QDA_P]]=TRUE,Weekly[[#This Row],[Actual]]=FALSE),AI281+Weekly[[#This Row],[BF V Odds]]-1,AI281-1)))</f>
        <v>73.36</v>
      </c>
      <c r="AJ282" s="24">
        <f>IF(Weekly[[#This Row],[Actual]]="","",IF(AND(Weekly[[#This Row],[KNC_P]]=FALSE,Weekly[[#This Row],[Actual]]=TRUE),AJ281+Weekly[[#This Row],[BF H Odds]]-1,IF(AND(Weekly[[#This Row],[KNC_P]]=TRUE,Weekly[[#This Row],[Actual]]=FALSE),AJ281+Weekly[[#This Row],[BF V Odds]]-1,AJ281-1)))</f>
        <v>46.259999999999991</v>
      </c>
      <c r="AK282" s="24">
        <f>IF(Weekly[[#This Row],[Actual]]="","",IF(AND(Weekly[[#This Row],[KNC_P]]=FALSE,Weekly[[#This Row],[Actual]]=TRUE),AK281+Weekly[[#This Row],[BF H Odds]]-1,IF(AND(Weekly[[#This Row],[KNC_P]]=TRUE,Weekly[[#This Row],[Actual]]=FALSE),AK281+Weekly[[#This Row],[BF V Odds]]-1,AK281-1)))</f>
        <v>45.159999999999982</v>
      </c>
      <c r="AL282" s="30">
        <f>IF(Weekly[[#This Row],[Actual]]="","",COUNTIF(Weekly[[#This Row],[SVC_P]:[QDA_P]],TRUE))</f>
        <v>3</v>
      </c>
      <c r="AM282" s="30">
        <f>IF(Weekly[[#This Row],[Actual]]="","",COUNTIF(Weekly[[#This Row],[SVC_P]:[QDA_P]],FALSE))</f>
        <v>4</v>
      </c>
      <c r="AN282" s="36" t="str">
        <f>IF(AND(Weekly[[#This Row],[BF V Odds]]&gt;$BO$6,Weekly[[#This Row],[BF V Odds]] &lt; $BO$7),Weekly[[#This Row],[BF V Odds]],"")</f>
        <v/>
      </c>
      <c r="AO282" s="36" t="str">
        <f>IF(AND(Weekly[[#This Row],[BF H Odds]]&gt;$BO$6, Weekly[[#This Row],[BF H Odds]] &lt; $BO$7),Weekly[[#This Row],[BF H Odds]],"")</f>
        <v/>
      </c>
      <c r="AP282" s="37">
        <f>IF(AND(Weekly[[#This Row],[V Odds &lt;]]="",Weekly[[#This Row],[H Odds &lt;]]=""),AP281,IF(AND(Weekly[[#This Row],[H Odds &lt;]]&lt;&gt;"",Weekly[[#This Row],[SVC_P]]=TRUE,Weekly[[#This Row],[Actual]]=TRUE),AP281+Weekly[[#This Row],[H Odds &lt;]]-1,IF(AND(Weekly[[#This Row],[V Odds &lt;]]&lt;&gt;"",Weekly[[#This Row],[SVC_P]]=FALSE,Weekly[[#This Row],[Actual]]=FALSE),AP281+Weekly[[#This Row],[V Odds &lt;]]-1,IF(AND(Weekly[[#This Row],[V Odds &lt;]]&lt;&gt;"",Weekly[[#This Row],[SVC_P]]=FALSE,Weekly[[#This Row],[Actual]]=TRUE),AP281-1,IF(AND(Weekly[[#This Row],[H Odds &lt;]]&lt;&gt;"",Weekly[[#This Row],[SVC_P]]=TRUE,Weekly[[#This Row],[Actual]]=FALSE),AP281-1,AP281)))))</f>
        <v>77.930000000000007</v>
      </c>
      <c r="AQ282" s="37">
        <f>IF(AND(Weekly[[#This Row],[V Odds &lt;]]="",Weekly[[#This Row],[H Odds &lt;]]=""),AQ281,IF(AND(Weekly[[#This Row],[H Odds &lt;]]&lt;&gt;"",Weekly[[#This Row],[ADBC_P]]=TRUE,Weekly[[#This Row],[Actual]]=TRUE),AQ281+Weekly[[#This Row],[H Odds &lt;]]-1,IF(AND(Weekly[[#This Row],[V Odds &lt;]]&lt;&gt;"",Weekly[[#This Row],[ADBC_P]]=FALSE,Weekly[[#This Row],[Actual]]=FALSE),AQ281+Weekly[[#This Row],[V Odds &lt;]]-1,IF(AND(Weekly[[#This Row],[V Odds &lt;]]&lt;&gt;"",Weekly[[#This Row],[ADBC_P]]=FALSE,Weekly[[#This Row],[Actual]]=TRUE),AQ281-1,IF(AND(Weekly[[#This Row],[H Odds &lt;]]&lt;&gt;"",Weekly[[#This Row],[ADBC_P]]=TRUE,Weekly[[#This Row],[Actual]]=FALSE),AQ281-1,AQ281)))))</f>
        <v>49.879999999999995</v>
      </c>
      <c r="AR282" s="37">
        <f>IF(AND(Weekly[[#This Row],[V Odds &lt;]]="",Weekly[[#This Row],[H Odds &lt;]]=""),AR281,IF(AND(Weekly[[#This Row],[H Odds &lt;]]&lt;&gt;"",Weekly[[#This Row],[RFC_P]]=TRUE,Weekly[[#This Row],[Actual]]=TRUE),AR281+Weekly[[#This Row],[H Odds &lt;]]-1,IF(AND(Weekly[[#This Row],[V Odds &lt;]]&lt;&gt;"",Weekly[[#This Row],[RFC_P]]=FALSE,Weekly[[#This Row],[Actual]]=FALSE),AR281+Weekly[[#This Row],[V Odds &lt;]]-1,IF(AND(Weekly[[#This Row],[V Odds &lt;]]&lt;&gt;"",Weekly[[#This Row],[RFC_P]]=FALSE,Weekly[[#This Row],[Actual]]=TRUE),AR281-1,IF(AND(Weekly[[#This Row],[H Odds &lt;]]&lt;&gt;"",Weekly[[#This Row],[RFC_P]]=TRUE,Weekly[[#This Row],[Actual]]=FALSE),AR281-1,AR281)))))</f>
        <v>48.94</v>
      </c>
      <c r="AS282" s="37">
        <f>IF(AND(Weekly[[#This Row],[V Odds &lt;]]="",Weekly[[#This Row],[H Odds &lt;]]=""),AS281,IF(AND(Weekly[[#This Row],[H Odds &lt;]]&lt;&gt;"",Weekly[[#This Row],[GBC_P]]=TRUE,Weekly[[#This Row],[Actual]]=TRUE),AS281+Weekly[[#This Row],[H Odds &lt;]]-1,IF(AND(Weekly[[#This Row],[V Odds &lt;]]&lt;&gt;"",Weekly[[#This Row],[GBC_P]]=FALSE,Weekly[[#This Row],[Actual]]=FALSE),AS281+Weekly[[#This Row],[V Odds &lt;]]-1,IF(AND(Weekly[[#This Row],[V Odds &lt;]]&lt;&gt;"",Weekly[[#This Row],[GBC_P]]=FALSE,Weekly[[#This Row],[Actual]]=TRUE),AS281-1,IF(AND(Weekly[[#This Row],[H Odds &lt;]]&lt;&gt;"",Weekly[[#This Row],[GBC_P]]=TRUE,Weekly[[#This Row],[Actual]]=FALSE),AS281-1,AS281)))))</f>
        <v>50.28</v>
      </c>
      <c r="AT282" s="37">
        <f>IF(AND(Weekly[[#This Row],[V Odds &lt;]]="",Weekly[[#This Row],[H Odds &lt;]]=""),AT281,IF(AND(Weekly[[#This Row],[H Odds &lt;]]&lt;&gt;"",Weekly[[#This Row],[HGBC_P]]=TRUE,Weekly[[#This Row],[Actual]]=TRUE),AT281+Weekly[[#This Row],[H Odds &lt;]]-1,IF(AND(Weekly[[#This Row],[V Odds &lt;]]&lt;&gt;"",Weekly[[#This Row],[HGBC_P]]=FALSE,Weekly[[#This Row],[Actual]]=FALSE),AT281+Weekly[[#This Row],[V Odds &lt;]]-1,IF(AND(Weekly[[#This Row],[V Odds &lt;]]&lt;&gt;"",Weekly[[#This Row],[HGBC_P]]=FALSE,Weekly[[#This Row],[Actual]]=TRUE),AT281-1,IF(AND(Weekly[[#This Row],[H Odds &lt;]]&lt;&gt;"",Weekly[[#This Row],[HGBC_P]]=TRUE,Weekly[[#This Row],[Actual]]=FALSE),AT281-1,AT281)))))</f>
        <v>53.459999999999994</v>
      </c>
      <c r="AU282" s="37">
        <f>IF(AND(Weekly[[#This Row],[V Odds &lt;]]="",Weekly[[#This Row],[H Odds &lt;]]=""),AU281,IF(AND(Weekly[[#This Row],[H Odds &lt;]]&lt;&gt;"",Weekly[[#This Row],[XGB_P]]=TRUE,Weekly[[#This Row],[Actual]]=TRUE),AU281+Weekly[[#This Row],[H Odds &lt;]]-1,IF(AND(Weekly[[#This Row],[V Odds &lt;]]&lt;&gt;"",Weekly[[#This Row],[XGB_P]]=FALSE,Weekly[[#This Row],[Actual]]=FALSE),AU281+Weekly[[#This Row],[V Odds &lt;]]-1,IF(AND(Weekly[[#This Row],[V Odds &lt;]]&lt;&gt;"",Weekly[[#This Row],[XGB_P]]=FALSE,Weekly[[#This Row],[Actual]]=TRUE),AU281-1,IF(AND(Weekly[[#This Row],[H Odds &lt;]]&lt;&gt;"",Weekly[[#This Row],[XGB_P]]=TRUE,Weekly[[#This Row],[Actual]]=FALSE),AU281-1,AU281)))))</f>
        <v>62.56</v>
      </c>
      <c r="AV282" s="37">
        <f>IF(AND(Weekly[[#This Row],[V Odds &lt;]]="",Weekly[[#This Row],[H Odds &lt;]]=""),AV281,IF(AND(Weekly[[#This Row],[H Odds &lt;]]&lt;&gt;"",Weekly[[#This Row],[QDA_P]]=TRUE,Weekly[[#This Row],[Actual]]=TRUE),AV281+Weekly[[#This Row],[H Odds &lt;]]-1,IF(AND(Weekly[[#This Row],[V Odds &lt;]]&lt;&gt;"",Weekly[[#This Row],[QDA_P]]=FALSE,Weekly[[#This Row],[Actual]]=FALSE),AV281+Weekly[[#This Row],[V Odds &lt;]]-1,IF(AND(Weekly[[#This Row],[V Odds &lt;]]&lt;&gt;"",Weekly[[#This Row],[QDA_P]]=FALSE,Weekly[[#This Row],[Actual]]=TRUE),AV281-1,IF(AND(Weekly[[#This Row],[H Odds &lt;]]&lt;&gt;"",Weekly[[#This Row],[QDA_P]]=TRUE,Weekly[[#This Row],[Actual]]=FALSE),AV281-1,AV281)))))</f>
        <v>52.049999999999983</v>
      </c>
      <c r="AW282" s="37">
        <f>IF(AND(Weekly[[#This Row],[H Odds &lt;]]="",Weekly[[#This Row],[V Odds &lt;]]=""),AW281,IF(AND(Weekly[[#This Row],[KNC_P]]=Weekly[[#This Row],[Actual]],Weekly[[#This Row],[KNC_P]]=TRUE),AW281+Weekly[[#This Row],[BF H Odds]]-1,IF(AND(Weekly[[#This Row],[KNC_P]]=Weekly[[#This Row],[Actual]],Weekly[[#This Row],[KNC_P]]=FALSE),AW281+Weekly[[#This Row],[BF V Odds]]-1,AW281-1)))</f>
        <v>49.490000000000009</v>
      </c>
      <c r="AX282" s="37">
        <f>IF(AND(Weekly[[#This Row],[V Odds &lt;]]="",Weekly[[#This Row],[H Odds &lt;]]=""),AX281,IF(AND(Weekly[[#This Row],[V Odds &lt;]]&lt;&gt;"",Weekly[[#This Row],[FALSES]]&gt;0,Weekly[[#This Row],[Actual]]=FALSE),AX281+Weekly[[#This Row],[V Odds &lt;]]-1,IF(AND(Weekly[[#This Row],[H Odds &lt;]]&lt;&gt;"",Weekly[[#This Row],[TRUES]]&gt;0,Weekly[[#This Row],[Actual]]=TRUE),AX281+Weekly[[#This Row],[H Odds &lt;]]-1,IF(AND(Weekly[[#This Row],[V Odds &lt;]]&lt;&gt;"",Weekly[[#This Row],[FALSES]]=0),AX281,IF(AND(Weekly[[#This Row],[H Odds &lt;]]&lt;&gt;"",Weekly[[#This Row],[TRUES]]=0),AX281,AX281-1)))))</f>
        <v>85.799999999999983</v>
      </c>
      <c r="AY282" s="37">
        <f>IF(AND(Weekly[[#This Row],[V Odds &lt;]]="",Weekly[[#This Row],[H Odds &lt;]]=""),AY281,IF(AND(Weekly[[#This Row],[V Odds &lt;]]&lt;&gt;"",Weekly[[#This Row],[FALSES]]&gt;0,Weekly[[#This Row],[Actual]]=FALSE),AY281+((Weekly[[#This Row],[V Odds &lt;]]-1)*0.92),IF(AND(Weekly[[#This Row],[H Odds &lt;]]&lt;&gt;"",Weekly[[#This Row],[TRUES]]&gt;0,Weekly[[#This Row],[Actual]]=TRUE),AY281+((Weekly[[#This Row],[H Odds &lt;]]-1)*0.92),IF(AND(Weekly[[#This Row],[V Odds &lt;]]&lt;&gt;"",Weekly[[#This Row],[FALSES]]=0),AY281,IF(AND(Weekly[[#This Row],[H Odds &lt;]]&lt;&gt;"",Weekly[[#This Row],[TRUES]]=0),AY281,AY281-1)))))</f>
        <v>79.096000000000018</v>
      </c>
      <c r="AZ282" s="37">
        <f>IF(AND(Weekly[[#This Row],[V Odds &lt;]]="",Weekly[[#This Row],[H Odds &lt;]]=""),AZ281,IF(AND(Weekly[[#This Row],[V Odds &lt;]]&lt;&gt;"",Weekly[[#This Row],[Actual]]=FALSE),AZ281+Weekly[[#This Row],[V Odds &lt;]]-1,IF(AND(Weekly[[#This Row],[H Odds &lt;]]&lt;&gt;"",Weekly[[#This Row],[Actual]]=TRUE),AZ281+Weekly[[#This Row],[H Odds &lt;]]-1,AZ281-1)))</f>
        <v>78.169999999999987</v>
      </c>
      <c r="BA282" s="38">
        <f>IF(Weekly[[#This Row],[H Odds &lt;]]="",BA281,IF(AND(Weekly[[#This Row],[H Odds &lt;]]&lt;&gt;"",Weekly[[#This Row],[SVC_P]]=TRUE,Weekly[[#This Row],[Actual]]=TRUE),BA281+Weekly[[#This Row],[H Odds &lt;]]-1,IF(AND(Weekly[[#This Row],[H Odds &lt;]]&lt;&gt;"",Weekly[[#This Row],[SVC_P]]=TRUE,Weekly[[#This Row],[Actual]]=FALSE),BA281-1,BA281)))</f>
        <v>72.889999999999986</v>
      </c>
      <c r="BB282" s="38">
        <f>IF(Weekly[[#This Row],[H Odds &lt;]]="",BB281,IF(AND(Weekly[[#This Row],[H Odds &lt;]]&lt;&gt;"",Weekly[[#This Row],[ADBC_P]]=TRUE,Weekly[[#This Row],[Actual]]=TRUE),BB281+Weekly[[#This Row],[H Odds &lt;]]-1,IF(AND(Weekly[[#This Row],[H Odds &lt;]]&lt;&gt;"",Weekly[[#This Row],[ADBC_P]]=TRUE,Weekly[[#This Row],[Actual]]=FALSE),BB281-1,BB281)))</f>
        <v>46.559999999999995</v>
      </c>
      <c r="BC282" s="38">
        <f>IF(Weekly[[#This Row],[H Odds &lt;]]="",BC281,IF(AND(Weekly[[#This Row],[H Odds &lt;]]&lt;&gt;"",Weekly[[#This Row],[RFC_P]]=TRUE,Weekly[[#This Row],[Actual]]=TRUE),BC281+Weekly[[#This Row],[H Odds &lt;]]-1,IF(AND(Weekly[[#This Row],[H Odds &lt;]]&lt;&gt;"",Weekly[[#This Row],[RFC_P]]=TRUE,Weekly[[#This Row],[Actual]]=FALSE),BC281-1,BC281)))</f>
        <v>45.309999999999995</v>
      </c>
      <c r="BD282" s="38">
        <f>IF(Weekly[[#This Row],[H Odds &lt;]]="",BD281,IF(AND(Weekly[[#This Row],[H Odds &lt;]]&lt;&gt;"",Weekly[[#This Row],[GBC_P]]=TRUE,Weekly[[#This Row],[Actual]]=TRUE),BD281+Weekly[[#This Row],[H Odds &lt;]]-1,IF(AND(Weekly[[#This Row],[H Odds &lt;]]&lt;&gt;"",Weekly[[#This Row],[GBC_P]]=TRUE,Weekly[[#This Row],[Actual]]=FALSE),BD281-1,BD281)))</f>
        <v>50.96</v>
      </c>
      <c r="BE282" s="38">
        <f>IF(Weekly[[#This Row],[H Odds &lt;]]="",BE281,IF(AND(Weekly[[#This Row],[H Odds &lt;]]&lt;&gt;"",Weekly[[#This Row],[HGBC_P]]=TRUE,Weekly[[#This Row],[Actual]]=TRUE),BE281+Weekly[[#This Row],[H Odds &lt;]]-1,IF(AND(Weekly[[#This Row],[H Odds &lt;]]&lt;&gt;"",Weekly[[#This Row],[HGBC_P]]=TRUE,Weekly[[#This Row],[Actual]]=FALSE),BE281-1,BE281)))</f>
        <v>56.859999999999992</v>
      </c>
      <c r="BF282" s="38">
        <f>IF(Weekly[[#This Row],[H Odds &lt;]]="",BF281,IF(AND(Weekly[[#This Row],[H Odds &lt;]]&lt;&gt;"",Weekly[[#This Row],[XGB_P]]=TRUE,Weekly[[#This Row],[Actual]]=TRUE),BF281+Weekly[[#This Row],[H Odds &lt;]]-1,IF(AND(Weekly[[#This Row],[H Odds &lt;]]&lt;&gt;"",Weekly[[#This Row],[XGB_P]]=TRUE,Weekly[[#This Row],[Actual]]=FALSE),BF281-1,BF281)))</f>
        <v>60.03</v>
      </c>
      <c r="BG282" s="38">
        <f>IF(Weekly[[#This Row],[H Odds &lt;]]="",BG281,IF(AND(Weekly[[#This Row],[H Odds &lt;]]&lt;&gt;"",Weekly[[#This Row],[QDA_P]]=TRUE,Weekly[[#This Row],[Actual]]=TRUE),BG281+Weekly[[#This Row],[H Odds &lt;]]-1,IF(AND(Weekly[[#This Row],[H Odds &lt;]]&lt;&gt;"",Weekly[[#This Row],[QDA_P]]=TRUE,Weekly[[#This Row],[Actual]]=FALSE),BG281-1,BG281)))</f>
        <v>45.279999999999994</v>
      </c>
      <c r="BH282" s="38">
        <f>IF(Weekly[[#This Row],[H Odds &lt;]]="",BH281,IF(AND(Weekly[[#This Row],[H Odds &lt;]]&lt;&gt;"",Weekly[[#This Row],[KNC_P]]=TRUE,Weekly[[#This Row],[Actual]]=TRUE),BH281+Weekly[[#This Row],[H Odds &lt;]]-1,IF(AND(Weekly[[#This Row],[H Odds &lt;]]&lt;&gt;"",Weekly[[#This Row],[KNC_P]]=TRUE,Weekly[[#This Row],[Actual]]=FALSE),BH281-1,BH281)))</f>
        <v>48.999999999999993</v>
      </c>
      <c r="BI282" s="38">
        <f>IF(Weekly[[#This Row],[H Odds &lt;]]="",BI281,IF(AND(Weekly[[#This Row],[H Odds &lt;]]&lt;&gt;"",Weekly[[#This Row],[TRUES]]&gt;0,Weekly[[#This Row],[Actual]]=TRUE),BI281+Weekly[[#This Row],[H Odds &lt;]]-1,IF(AND(Weekly[[#This Row],[H Odds &lt;]]&lt;&gt;"",Weekly[[#This Row],[TRUES]]=0),BI281,BI281-1)))</f>
        <v>72.889999999999986</v>
      </c>
      <c r="BJ282" s="38">
        <f>IF(Weekly[[#This Row],[H Odds &lt;]]="",BJ281,IF(AND(Weekly[[#This Row],[H Odds &lt;]]&lt;&gt;"",Weekly[[#This Row],[Actual]]=TRUE),BJ281+Weekly[[#This Row],[H Odds &lt;]]-1,IF(AND(Weekly[[#This Row],[H Odds &lt;]]&lt;&gt;"",Weekly[[#This Row],[Actual]]=FALSE),BJ281-1,BJ281)))</f>
        <v>74.789999999999992</v>
      </c>
      <c r="BK282" s="58">
        <f>IF(AND(Weekly[[#This Row],[TRUES]]&gt;4,Weekly[[#This Row],[Actual]]=TRUE),BK281+Weekly[[#This Row],[BF H Odds]]-1,IF(AND(Weekly[[#This Row],[FALSES]]&gt;4,Weekly[[#This Row],[Actual]]=FALSE),BK281+Weekly[[#This Row],[BF V Odds]]-1,IF(AND(Weekly[[#This Row],[TRUES]]&gt;4,Weekly[[#This Row],[Actual]]=FALSE),BK281-1,IF(AND(Weekly[[#This Row],[FALSES]]&gt;4,Weekly[[#This Row],[Actual]]=TRUE),BK281-1,BK281))))</f>
        <v>23.450000000000017</v>
      </c>
      <c r="BL282" s="58">
        <f>IF(AND(Weekly[[#This Row],[TRUES]]&gt;5,Weekly[[#This Row],[Actual]]=TRUE),BL281+Weekly[[#This Row],[BF H Odds]]-1,IF(AND(Weekly[[#This Row],[FALSES]]&gt;5,Weekly[[#This Row],[Actual]]=FALSE),BL281+Weekly[[#This Row],[BF V Odds]]-1,IF(AND(Weekly[[#This Row],[TRUES]]&gt;5,Weekly[[#This Row],[Actual]]=FALSE),BL281-1,IF(AND(Weekly[[#This Row],[FALSES]]&gt;5,Weekly[[#This Row],[Actual]]=TRUE),BL281-1,BL281))))</f>
        <v>33.17000000000003</v>
      </c>
      <c r="BM282" s="58">
        <f>IF(AND(Weekly[[#This Row],[TRUES]]&gt;6,Weekly[[#This Row],[Actual]]=TRUE),BM281+Weekly[[#This Row],[BF H Odds]]-1,IF(AND(Weekly[[#This Row],[FALSES]]&gt;6,Weekly[[#This Row],[Actual]]=FALSE),BM281+Weekly[[#This Row],[BF V Odds]]-1,IF(AND(Weekly[[#This Row],[TRUES]]&gt;6,Weekly[[#This Row],[Actual]]=FALSE),BM281-1,IF(AND(Weekly[[#This Row],[FALSES]]&gt;6,Weekly[[#This Row],[Actual]]=TRUE),BM281-1,BM281))))</f>
        <v>46.320000000000014</v>
      </c>
    </row>
    <row r="283" spans="1:65" x14ac:dyDescent="0.25">
      <c r="A283" s="34"/>
      <c r="B283" s="10">
        <v>44278</v>
      </c>
      <c r="C283" s="33" t="s">
        <v>14</v>
      </c>
      <c r="D283" s="15" t="s">
        <v>33</v>
      </c>
      <c r="E283" t="b">
        <v>1</v>
      </c>
      <c r="F283" t="b">
        <v>1</v>
      </c>
      <c r="G283" t="b">
        <v>1</v>
      </c>
      <c r="H283" t="b">
        <v>1</v>
      </c>
      <c r="I283" t="b">
        <v>1</v>
      </c>
      <c r="J283" t="b">
        <v>1</v>
      </c>
      <c r="K283" t="b">
        <v>0</v>
      </c>
      <c r="L283" t="b">
        <v>1</v>
      </c>
      <c r="O283" t="str">
        <f>IF(Weekly[[#This Row],[H/V]]="H",Weekly[[#This Row],[BF H Odds]],IF(Weekly[[#This Row],[H/V]]="V",Weekly[[#This Row],[BF V Odds]],""))</f>
        <v/>
      </c>
      <c r="P283" t="b">
        <v>0</v>
      </c>
      <c r="R283" s="35">
        <f>IFERROR(IF(Weekly[[#This Row],[Won Bet?]]="yes",R282+(Weekly[[#This Row],[BF Odds]]*Weekly[[#This Row],[BF Stake]])-Weekly[[#This Row],[BF Stake]],R282-Weekly[[#This Row],[BF Stake]]),R282)</f>
        <v>250.89329999999998</v>
      </c>
      <c r="S283" s="9">
        <f>IFERROR(IF(Weekly[[#This Row],[Won Bet?]]="yes",S282+(((Weekly[[#This Row],[BF Odds]]*Weekly[[#This Row],[BF Stake]])-Weekly[[#This Row],[BF Stake]])*0.95),S282-Weekly[[#This Row],[BF Stake]]),S282)</f>
        <v>238.26013500000005</v>
      </c>
      <c r="T283" s="13">
        <v>1.64</v>
      </c>
      <c r="U283" s="13">
        <v>2.5</v>
      </c>
      <c r="V283" s="24">
        <f>IF(Weekly[[#This Row],[Actual]]="","",IF(AND(Weekly[[#This Row],[SVC_P]]=Weekly[[#This Row],[Actual]],Weekly[[#This Row],[SVC_P]]=TRUE),V282+Weekly[[#This Row],[BF H Odds]]-1,IF(AND(Weekly[[#This Row],[SVC_P]]=Weekly[[#This Row],[Actual]],Weekly[[#This Row],[SVC_P]]=FALSE),V282+Weekly[[#This Row],[BF V Odds]]-1,V282-1)))</f>
        <v>70.050000000000026</v>
      </c>
      <c r="W283" s="24">
        <f>IF(Weekly[[#This Row],[Actual]]="","",IF(AND(Weekly[[#This Row],[SVC_P]]=FALSE,Weekly[[#This Row],[Actual]]=TRUE),W282+Weekly[[#This Row],[BF H Odds]]-1,IF(AND(Weekly[[#This Row],[SVC_P]]=TRUE,Weekly[[#This Row],[Actual]]=FALSE,),W282+Weekly[[#This Row],[BF V Odds]]-1,W282-1)))</f>
        <v>-224.54</v>
      </c>
      <c r="X283" s="24">
        <f>IF(Weekly[[#This Row],[Actual]]="","",IF(AND(Weekly[[#This Row],[ADBC_P]]=Weekly[[#This Row],[Actual]],Weekly[[#This Row],[ADBC_P]]=TRUE),X282+Weekly[[#This Row],[BF H Odds]]-1,IF(AND(Weekly[[#This Row],[ADBC_P]]=Weekly[[#This Row],[Actual]],Weekly[[#This Row],[ADBC_P]]=FALSE),X282+Weekly[[#This Row],[BF V Odds]]-1,X282-1)))</f>
        <v>27.540000000000017</v>
      </c>
      <c r="Y283" s="24">
        <f>IF(Weekly[[#This Row],[Actual]]="","",IF(AND(Weekly[[#This Row],[ADBC_P]]=FALSE,Weekly[[#This Row],[Actual]]=TRUE),Y282+Weekly[[#This Row],[BF H Odds]]-1,IF(AND(Weekly[[#This Row],[ADBC_P]]=TRUE,Weekly[[#This Row],[Actual]]=FALSE),Y282+Weekly[[#This Row],[BF V Odds]]-1,Y282-1)))</f>
        <v>55.5</v>
      </c>
      <c r="Z283" s="24">
        <f>IF(Weekly[[#This Row],[Actual]]="","",IF(AND(Weekly[[#This Row],[RFC_P]]=Weekly[[#This Row],[Actual]],Weekly[[#This Row],[RFC_P]]=TRUE),Z282+Weekly[[#This Row],[BF H Odds]]-1,IF(AND(Weekly[[#This Row],[RFC_P]]=Weekly[[#This Row],[Actual]],Weekly[[#This Row],[RFC_P]]=FALSE),Z282+Weekly[[#This Row],[BF V Odds]]-1,Z282-1)))</f>
        <v>18.620000000000022</v>
      </c>
      <c r="AA283" s="24">
        <f>IF(Weekly[[#This Row],[Actual]]="","",IF(AND(Weekly[[#This Row],[RFC_P]]=FALSE,Weekly[[#This Row],[Actual]]=TRUE),AA282+Weekly[[#This Row],[BF H Odds]]-1,IF(AND(Weekly[[#This Row],[RFC_P]]=TRUE,Weekly[[#This Row],[Actual]]=FALSE),AA282+Weekly[[#This Row],[BF V Odds]]-1,AA282-1)))</f>
        <v>64.419999999999973</v>
      </c>
      <c r="AB283" s="24">
        <f>IF(Weekly[[#This Row],[Actual]]="","",IF(AND(Weekly[[#This Row],[GBC_P]]=Weekly[[#This Row],[Actual]],Weekly[[#This Row],[GBC_P]]=TRUE),AB282+Weekly[[#This Row],[BF H Odds]]-1,IF(AND(Weekly[[#This Row],[GBC_P]]=Weekly[[#This Row],[Actual]],Weekly[[#This Row],[GBC_P]]=FALSE),AB282+Weekly[[#This Row],[BF V Odds]]-1,AB282-1)))</f>
        <v>28.540000000000006</v>
      </c>
      <c r="AC283" s="24">
        <f>IF(Weekly[[#This Row],[Actual]]="","",IF(AND(Weekly[[#This Row],[GBC_P]]=FALSE,Weekly[[#This Row],[Actual]]=TRUE),AC282+Weekly[[#This Row],[BF H Odds]]-1,IF(AND(Weekly[[#This Row],[GBC_P]]=TRUE,Weekly[[#This Row],[Actual]]=FALSE),AC282+Weekly[[#This Row],[BF V Odds]]-1,AC282-1)))</f>
        <v>54.499999999999986</v>
      </c>
      <c r="AD283" s="24">
        <f>IF(Weekly[[#This Row],[Actual]]="","",IF(AND(Weekly[[#This Row],[HGBC_P]]=Weekly[[#This Row],[Actual]],Weekly[[#This Row],[HGBC_P]]=TRUE),AD282+Weekly[[#This Row],[BF H Odds]]-1,IF(AND(Weekly[[#This Row],[HGBC_P]]=Weekly[[#This Row],[Actual]],Weekly[[#This Row],[HGBC_P]]=FALSE),AD282+Weekly[[#This Row],[BF V Odds]]-1,AD282-1)))</f>
        <v>29.500000000000028</v>
      </c>
      <c r="AE283" s="24">
        <f>IF(Weekly[[#This Row],[Actual]]="","",IF(AND(Weekly[[#This Row],[HGBC_P]]=FALSE,Weekly[[#This Row],[Actual]]=TRUE),AE282+Weekly[[#This Row],[BF H Odds]]-1,IF(AND(Weekly[[#This Row],[HGBC_P]]=TRUE,Weekly[[#This Row],[Actual]]=FALSE),AE282+Weekly[[#This Row],[BF V Odds]]-1,AE282-1)))</f>
        <v>53.539999999999992</v>
      </c>
      <c r="AF283" s="24">
        <f>IF(Weekly[[#This Row],[Actual]]="","",IF(AND(Weekly[[#This Row],[XGB_P]]=Weekly[[#This Row],[Actual]],Weekly[[#This Row],[XGB_P]]=TRUE),AF282+Weekly[[#This Row],[BF H Odds]]-1,IF(AND(Weekly[[#This Row],[XGB_P]]=Weekly[[#This Row],[Actual]],Weekly[[#This Row],[XGB_P]]=FALSE),AF282+Weekly[[#This Row],[BF V Odds]]-1,AF282-1)))</f>
        <v>49.570000000000036</v>
      </c>
      <c r="AG283" s="24">
        <f>IF(Weekly[[#This Row],[Actual]]="","",IF(AND(Weekly[[#This Row],[XGB_P]]=FALSE,Weekly[[#This Row],[Actual]]=TRUE),AG282+Weekly[[#This Row],[BF H Odds]]-1,IF(AND(Weekly[[#This Row],[XGB_P]]=TRUE,Weekly[[#This Row],[Actual]]=FALSE),AG282+Weekly[[#This Row],[BF V Odds]]-1,AG282-1)))</f>
        <v>33.47</v>
      </c>
      <c r="AH283" s="24">
        <f>IF(Weekly[[#This Row],[Actual]]="","",IF(AND(Weekly[[#This Row],[QDA_P]]=Weekly[[#This Row],[Actual]],Weekly[[#This Row],[QDA_P]]=TRUE),AH282+Weekly[[#This Row],[BF H Odds]]-1,IF(AND(Weekly[[#This Row],[QDA_P]]=Weekly[[#This Row],[Actual]],Weekly[[#This Row],[QDA_P]]=FALSE),AH282+Weekly[[#This Row],[BF V Odds]]-1,AH282-1)))</f>
        <v>10.680000000000003</v>
      </c>
      <c r="AI283" s="24">
        <f>IF(Weekly[[#This Row],[Actual]]="","",IF(AND(Weekly[[#This Row],[QDA_P]]=FALSE,Weekly[[#This Row],[Actual]]=TRUE),AI282+Weekly[[#This Row],[BF H Odds]]-1,IF(AND(Weekly[[#This Row],[QDA_P]]=TRUE,Weekly[[#This Row],[Actual]]=FALSE),AI282+Weekly[[#This Row],[BF V Odds]]-1,AI282-1)))</f>
        <v>72.36</v>
      </c>
      <c r="AJ283" s="24">
        <f>IF(Weekly[[#This Row],[Actual]]="","",IF(AND(Weekly[[#This Row],[KNC_P]]=FALSE,Weekly[[#This Row],[Actual]]=TRUE),AJ282+Weekly[[#This Row],[BF H Odds]]-1,IF(AND(Weekly[[#This Row],[KNC_P]]=TRUE,Weekly[[#This Row],[Actual]]=FALSE),AJ282+Weekly[[#This Row],[BF V Odds]]-1,AJ282-1)))</f>
        <v>46.899999999999991</v>
      </c>
      <c r="AK283" s="24">
        <f>IF(Weekly[[#This Row],[Actual]]="","",IF(AND(Weekly[[#This Row],[KNC_P]]=FALSE,Weekly[[#This Row],[Actual]]=TRUE),AK282+Weekly[[#This Row],[BF H Odds]]-1,IF(AND(Weekly[[#This Row],[KNC_P]]=TRUE,Weekly[[#This Row],[Actual]]=FALSE),AK282+Weekly[[#This Row],[BF V Odds]]-1,AK282-1)))</f>
        <v>45.799999999999983</v>
      </c>
      <c r="AL283" s="30">
        <f>IF(Weekly[[#This Row],[Actual]]="","",COUNTIF(Weekly[[#This Row],[SVC_P]:[QDA_P]],TRUE))</f>
        <v>6</v>
      </c>
      <c r="AM283" s="30">
        <f>IF(Weekly[[#This Row],[Actual]]="","",COUNTIF(Weekly[[#This Row],[SVC_P]:[QDA_P]],FALSE))</f>
        <v>1</v>
      </c>
      <c r="AN283" s="36" t="str">
        <f>IF(AND(Weekly[[#This Row],[BF V Odds]]&gt;$BO$6,Weekly[[#This Row],[BF V Odds]] &lt; $BO$7),Weekly[[#This Row],[BF V Odds]],"")</f>
        <v/>
      </c>
      <c r="AO283" s="36" t="str">
        <f>IF(AND(Weekly[[#This Row],[BF H Odds]]&gt;$BO$6, Weekly[[#This Row],[BF H Odds]] &lt; $BO$7),Weekly[[#This Row],[BF H Odds]],"")</f>
        <v/>
      </c>
      <c r="AP283" s="37">
        <f>IF(AND(Weekly[[#This Row],[V Odds &lt;]]="",Weekly[[#This Row],[H Odds &lt;]]=""),AP282,IF(AND(Weekly[[#This Row],[H Odds &lt;]]&lt;&gt;"",Weekly[[#This Row],[SVC_P]]=TRUE,Weekly[[#This Row],[Actual]]=TRUE),AP282+Weekly[[#This Row],[H Odds &lt;]]-1,IF(AND(Weekly[[#This Row],[V Odds &lt;]]&lt;&gt;"",Weekly[[#This Row],[SVC_P]]=FALSE,Weekly[[#This Row],[Actual]]=FALSE),AP282+Weekly[[#This Row],[V Odds &lt;]]-1,IF(AND(Weekly[[#This Row],[V Odds &lt;]]&lt;&gt;"",Weekly[[#This Row],[SVC_P]]=FALSE,Weekly[[#This Row],[Actual]]=TRUE),AP282-1,IF(AND(Weekly[[#This Row],[H Odds &lt;]]&lt;&gt;"",Weekly[[#This Row],[SVC_P]]=TRUE,Weekly[[#This Row],[Actual]]=FALSE),AP282-1,AP282)))))</f>
        <v>77.930000000000007</v>
      </c>
      <c r="AQ283" s="37">
        <f>IF(AND(Weekly[[#This Row],[V Odds &lt;]]="",Weekly[[#This Row],[H Odds &lt;]]=""),AQ282,IF(AND(Weekly[[#This Row],[H Odds &lt;]]&lt;&gt;"",Weekly[[#This Row],[ADBC_P]]=TRUE,Weekly[[#This Row],[Actual]]=TRUE),AQ282+Weekly[[#This Row],[H Odds &lt;]]-1,IF(AND(Weekly[[#This Row],[V Odds &lt;]]&lt;&gt;"",Weekly[[#This Row],[ADBC_P]]=FALSE,Weekly[[#This Row],[Actual]]=FALSE),AQ282+Weekly[[#This Row],[V Odds &lt;]]-1,IF(AND(Weekly[[#This Row],[V Odds &lt;]]&lt;&gt;"",Weekly[[#This Row],[ADBC_P]]=FALSE,Weekly[[#This Row],[Actual]]=TRUE),AQ282-1,IF(AND(Weekly[[#This Row],[H Odds &lt;]]&lt;&gt;"",Weekly[[#This Row],[ADBC_P]]=TRUE,Weekly[[#This Row],[Actual]]=FALSE),AQ282-1,AQ282)))))</f>
        <v>49.879999999999995</v>
      </c>
      <c r="AR283" s="37">
        <f>IF(AND(Weekly[[#This Row],[V Odds &lt;]]="",Weekly[[#This Row],[H Odds &lt;]]=""),AR282,IF(AND(Weekly[[#This Row],[H Odds &lt;]]&lt;&gt;"",Weekly[[#This Row],[RFC_P]]=TRUE,Weekly[[#This Row],[Actual]]=TRUE),AR282+Weekly[[#This Row],[H Odds &lt;]]-1,IF(AND(Weekly[[#This Row],[V Odds &lt;]]&lt;&gt;"",Weekly[[#This Row],[RFC_P]]=FALSE,Weekly[[#This Row],[Actual]]=FALSE),AR282+Weekly[[#This Row],[V Odds &lt;]]-1,IF(AND(Weekly[[#This Row],[V Odds &lt;]]&lt;&gt;"",Weekly[[#This Row],[RFC_P]]=FALSE,Weekly[[#This Row],[Actual]]=TRUE),AR282-1,IF(AND(Weekly[[#This Row],[H Odds &lt;]]&lt;&gt;"",Weekly[[#This Row],[RFC_P]]=TRUE,Weekly[[#This Row],[Actual]]=FALSE),AR282-1,AR282)))))</f>
        <v>48.94</v>
      </c>
      <c r="AS283" s="37">
        <f>IF(AND(Weekly[[#This Row],[V Odds &lt;]]="",Weekly[[#This Row],[H Odds &lt;]]=""),AS282,IF(AND(Weekly[[#This Row],[H Odds &lt;]]&lt;&gt;"",Weekly[[#This Row],[GBC_P]]=TRUE,Weekly[[#This Row],[Actual]]=TRUE),AS282+Weekly[[#This Row],[H Odds &lt;]]-1,IF(AND(Weekly[[#This Row],[V Odds &lt;]]&lt;&gt;"",Weekly[[#This Row],[GBC_P]]=FALSE,Weekly[[#This Row],[Actual]]=FALSE),AS282+Weekly[[#This Row],[V Odds &lt;]]-1,IF(AND(Weekly[[#This Row],[V Odds &lt;]]&lt;&gt;"",Weekly[[#This Row],[GBC_P]]=FALSE,Weekly[[#This Row],[Actual]]=TRUE),AS282-1,IF(AND(Weekly[[#This Row],[H Odds &lt;]]&lt;&gt;"",Weekly[[#This Row],[GBC_P]]=TRUE,Weekly[[#This Row],[Actual]]=FALSE),AS282-1,AS282)))))</f>
        <v>50.28</v>
      </c>
      <c r="AT283" s="37">
        <f>IF(AND(Weekly[[#This Row],[V Odds &lt;]]="",Weekly[[#This Row],[H Odds &lt;]]=""),AT282,IF(AND(Weekly[[#This Row],[H Odds &lt;]]&lt;&gt;"",Weekly[[#This Row],[HGBC_P]]=TRUE,Weekly[[#This Row],[Actual]]=TRUE),AT282+Weekly[[#This Row],[H Odds &lt;]]-1,IF(AND(Weekly[[#This Row],[V Odds &lt;]]&lt;&gt;"",Weekly[[#This Row],[HGBC_P]]=FALSE,Weekly[[#This Row],[Actual]]=FALSE),AT282+Weekly[[#This Row],[V Odds &lt;]]-1,IF(AND(Weekly[[#This Row],[V Odds &lt;]]&lt;&gt;"",Weekly[[#This Row],[HGBC_P]]=FALSE,Weekly[[#This Row],[Actual]]=TRUE),AT282-1,IF(AND(Weekly[[#This Row],[H Odds &lt;]]&lt;&gt;"",Weekly[[#This Row],[HGBC_P]]=TRUE,Weekly[[#This Row],[Actual]]=FALSE),AT282-1,AT282)))))</f>
        <v>53.459999999999994</v>
      </c>
      <c r="AU283" s="37">
        <f>IF(AND(Weekly[[#This Row],[V Odds &lt;]]="",Weekly[[#This Row],[H Odds &lt;]]=""),AU282,IF(AND(Weekly[[#This Row],[H Odds &lt;]]&lt;&gt;"",Weekly[[#This Row],[XGB_P]]=TRUE,Weekly[[#This Row],[Actual]]=TRUE),AU282+Weekly[[#This Row],[H Odds &lt;]]-1,IF(AND(Weekly[[#This Row],[V Odds &lt;]]&lt;&gt;"",Weekly[[#This Row],[XGB_P]]=FALSE,Weekly[[#This Row],[Actual]]=FALSE),AU282+Weekly[[#This Row],[V Odds &lt;]]-1,IF(AND(Weekly[[#This Row],[V Odds &lt;]]&lt;&gt;"",Weekly[[#This Row],[XGB_P]]=FALSE,Weekly[[#This Row],[Actual]]=TRUE),AU282-1,IF(AND(Weekly[[#This Row],[H Odds &lt;]]&lt;&gt;"",Weekly[[#This Row],[XGB_P]]=TRUE,Weekly[[#This Row],[Actual]]=FALSE),AU282-1,AU282)))))</f>
        <v>62.56</v>
      </c>
      <c r="AV283" s="37">
        <f>IF(AND(Weekly[[#This Row],[V Odds &lt;]]="",Weekly[[#This Row],[H Odds &lt;]]=""),AV282,IF(AND(Weekly[[#This Row],[H Odds &lt;]]&lt;&gt;"",Weekly[[#This Row],[QDA_P]]=TRUE,Weekly[[#This Row],[Actual]]=TRUE),AV282+Weekly[[#This Row],[H Odds &lt;]]-1,IF(AND(Weekly[[#This Row],[V Odds &lt;]]&lt;&gt;"",Weekly[[#This Row],[QDA_P]]=FALSE,Weekly[[#This Row],[Actual]]=FALSE),AV282+Weekly[[#This Row],[V Odds &lt;]]-1,IF(AND(Weekly[[#This Row],[V Odds &lt;]]&lt;&gt;"",Weekly[[#This Row],[QDA_P]]=FALSE,Weekly[[#This Row],[Actual]]=TRUE),AV282-1,IF(AND(Weekly[[#This Row],[H Odds &lt;]]&lt;&gt;"",Weekly[[#This Row],[QDA_P]]=TRUE,Weekly[[#This Row],[Actual]]=FALSE),AV282-1,AV282)))))</f>
        <v>52.049999999999983</v>
      </c>
      <c r="AW283" s="37">
        <f>IF(AND(Weekly[[#This Row],[H Odds &lt;]]="",Weekly[[#This Row],[V Odds &lt;]]=""),AW282,IF(AND(Weekly[[#This Row],[KNC_P]]=Weekly[[#This Row],[Actual]],Weekly[[#This Row],[KNC_P]]=TRUE),AW282+Weekly[[#This Row],[BF H Odds]]-1,IF(AND(Weekly[[#This Row],[KNC_P]]=Weekly[[#This Row],[Actual]],Weekly[[#This Row],[KNC_P]]=FALSE),AW282+Weekly[[#This Row],[BF V Odds]]-1,AW282-1)))</f>
        <v>49.490000000000009</v>
      </c>
      <c r="AX283" s="37">
        <f>IF(AND(Weekly[[#This Row],[V Odds &lt;]]="",Weekly[[#This Row],[H Odds &lt;]]=""),AX282,IF(AND(Weekly[[#This Row],[V Odds &lt;]]&lt;&gt;"",Weekly[[#This Row],[FALSES]]&gt;0,Weekly[[#This Row],[Actual]]=FALSE),AX282+Weekly[[#This Row],[V Odds &lt;]]-1,IF(AND(Weekly[[#This Row],[H Odds &lt;]]&lt;&gt;"",Weekly[[#This Row],[TRUES]]&gt;0,Weekly[[#This Row],[Actual]]=TRUE),AX282+Weekly[[#This Row],[H Odds &lt;]]-1,IF(AND(Weekly[[#This Row],[V Odds &lt;]]&lt;&gt;"",Weekly[[#This Row],[FALSES]]=0),AX282,IF(AND(Weekly[[#This Row],[H Odds &lt;]]&lt;&gt;"",Weekly[[#This Row],[TRUES]]=0),AX282,AX282-1)))))</f>
        <v>85.799999999999983</v>
      </c>
      <c r="AY283" s="37">
        <f>IF(AND(Weekly[[#This Row],[V Odds &lt;]]="",Weekly[[#This Row],[H Odds &lt;]]=""),AY282,IF(AND(Weekly[[#This Row],[V Odds &lt;]]&lt;&gt;"",Weekly[[#This Row],[FALSES]]&gt;0,Weekly[[#This Row],[Actual]]=FALSE),AY282+((Weekly[[#This Row],[V Odds &lt;]]-1)*0.92),IF(AND(Weekly[[#This Row],[H Odds &lt;]]&lt;&gt;"",Weekly[[#This Row],[TRUES]]&gt;0,Weekly[[#This Row],[Actual]]=TRUE),AY282+((Weekly[[#This Row],[H Odds &lt;]]-1)*0.92),IF(AND(Weekly[[#This Row],[V Odds &lt;]]&lt;&gt;"",Weekly[[#This Row],[FALSES]]=0),AY282,IF(AND(Weekly[[#This Row],[H Odds &lt;]]&lt;&gt;"",Weekly[[#This Row],[TRUES]]=0),AY282,AY282-1)))))</f>
        <v>79.096000000000018</v>
      </c>
      <c r="AZ283" s="37">
        <f>IF(AND(Weekly[[#This Row],[V Odds &lt;]]="",Weekly[[#This Row],[H Odds &lt;]]=""),AZ282,IF(AND(Weekly[[#This Row],[V Odds &lt;]]&lt;&gt;"",Weekly[[#This Row],[Actual]]=FALSE),AZ282+Weekly[[#This Row],[V Odds &lt;]]-1,IF(AND(Weekly[[#This Row],[H Odds &lt;]]&lt;&gt;"",Weekly[[#This Row],[Actual]]=TRUE),AZ282+Weekly[[#This Row],[H Odds &lt;]]-1,AZ282-1)))</f>
        <v>78.169999999999987</v>
      </c>
      <c r="BA283" s="38">
        <f>IF(Weekly[[#This Row],[H Odds &lt;]]="",BA282,IF(AND(Weekly[[#This Row],[H Odds &lt;]]&lt;&gt;"",Weekly[[#This Row],[SVC_P]]=TRUE,Weekly[[#This Row],[Actual]]=TRUE),BA282+Weekly[[#This Row],[H Odds &lt;]]-1,IF(AND(Weekly[[#This Row],[H Odds &lt;]]&lt;&gt;"",Weekly[[#This Row],[SVC_P]]=TRUE,Weekly[[#This Row],[Actual]]=FALSE),BA282-1,BA282)))</f>
        <v>72.889999999999986</v>
      </c>
      <c r="BB283" s="38">
        <f>IF(Weekly[[#This Row],[H Odds &lt;]]="",BB282,IF(AND(Weekly[[#This Row],[H Odds &lt;]]&lt;&gt;"",Weekly[[#This Row],[ADBC_P]]=TRUE,Weekly[[#This Row],[Actual]]=TRUE),BB282+Weekly[[#This Row],[H Odds &lt;]]-1,IF(AND(Weekly[[#This Row],[H Odds &lt;]]&lt;&gt;"",Weekly[[#This Row],[ADBC_P]]=TRUE,Weekly[[#This Row],[Actual]]=FALSE),BB282-1,BB282)))</f>
        <v>46.559999999999995</v>
      </c>
      <c r="BC283" s="38">
        <f>IF(Weekly[[#This Row],[H Odds &lt;]]="",BC282,IF(AND(Weekly[[#This Row],[H Odds &lt;]]&lt;&gt;"",Weekly[[#This Row],[RFC_P]]=TRUE,Weekly[[#This Row],[Actual]]=TRUE),BC282+Weekly[[#This Row],[H Odds &lt;]]-1,IF(AND(Weekly[[#This Row],[H Odds &lt;]]&lt;&gt;"",Weekly[[#This Row],[RFC_P]]=TRUE,Weekly[[#This Row],[Actual]]=FALSE),BC282-1,BC282)))</f>
        <v>45.309999999999995</v>
      </c>
      <c r="BD283" s="38">
        <f>IF(Weekly[[#This Row],[H Odds &lt;]]="",BD282,IF(AND(Weekly[[#This Row],[H Odds &lt;]]&lt;&gt;"",Weekly[[#This Row],[GBC_P]]=TRUE,Weekly[[#This Row],[Actual]]=TRUE),BD282+Weekly[[#This Row],[H Odds &lt;]]-1,IF(AND(Weekly[[#This Row],[H Odds &lt;]]&lt;&gt;"",Weekly[[#This Row],[GBC_P]]=TRUE,Weekly[[#This Row],[Actual]]=FALSE),BD282-1,BD282)))</f>
        <v>50.96</v>
      </c>
      <c r="BE283" s="38">
        <f>IF(Weekly[[#This Row],[H Odds &lt;]]="",BE282,IF(AND(Weekly[[#This Row],[H Odds &lt;]]&lt;&gt;"",Weekly[[#This Row],[HGBC_P]]=TRUE,Weekly[[#This Row],[Actual]]=TRUE),BE282+Weekly[[#This Row],[H Odds &lt;]]-1,IF(AND(Weekly[[#This Row],[H Odds &lt;]]&lt;&gt;"",Weekly[[#This Row],[HGBC_P]]=TRUE,Weekly[[#This Row],[Actual]]=FALSE),BE282-1,BE282)))</f>
        <v>56.859999999999992</v>
      </c>
      <c r="BF283" s="38">
        <f>IF(Weekly[[#This Row],[H Odds &lt;]]="",BF282,IF(AND(Weekly[[#This Row],[H Odds &lt;]]&lt;&gt;"",Weekly[[#This Row],[XGB_P]]=TRUE,Weekly[[#This Row],[Actual]]=TRUE),BF282+Weekly[[#This Row],[H Odds &lt;]]-1,IF(AND(Weekly[[#This Row],[H Odds &lt;]]&lt;&gt;"",Weekly[[#This Row],[XGB_P]]=TRUE,Weekly[[#This Row],[Actual]]=FALSE),BF282-1,BF282)))</f>
        <v>60.03</v>
      </c>
      <c r="BG283" s="38">
        <f>IF(Weekly[[#This Row],[H Odds &lt;]]="",BG282,IF(AND(Weekly[[#This Row],[H Odds &lt;]]&lt;&gt;"",Weekly[[#This Row],[QDA_P]]=TRUE,Weekly[[#This Row],[Actual]]=TRUE),BG282+Weekly[[#This Row],[H Odds &lt;]]-1,IF(AND(Weekly[[#This Row],[H Odds &lt;]]&lt;&gt;"",Weekly[[#This Row],[QDA_P]]=TRUE,Weekly[[#This Row],[Actual]]=FALSE),BG282-1,BG282)))</f>
        <v>45.279999999999994</v>
      </c>
      <c r="BH283" s="38">
        <f>IF(Weekly[[#This Row],[H Odds &lt;]]="",BH282,IF(AND(Weekly[[#This Row],[H Odds &lt;]]&lt;&gt;"",Weekly[[#This Row],[KNC_P]]=TRUE,Weekly[[#This Row],[Actual]]=TRUE),BH282+Weekly[[#This Row],[H Odds &lt;]]-1,IF(AND(Weekly[[#This Row],[H Odds &lt;]]&lt;&gt;"",Weekly[[#This Row],[KNC_P]]=TRUE,Weekly[[#This Row],[Actual]]=FALSE),BH282-1,BH282)))</f>
        <v>48.999999999999993</v>
      </c>
      <c r="BI283" s="38">
        <f>IF(Weekly[[#This Row],[H Odds &lt;]]="",BI282,IF(AND(Weekly[[#This Row],[H Odds &lt;]]&lt;&gt;"",Weekly[[#This Row],[TRUES]]&gt;0,Weekly[[#This Row],[Actual]]=TRUE),BI282+Weekly[[#This Row],[H Odds &lt;]]-1,IF(AND(Weekly[[#This Row],[H Odds &lt;]]&lt;&gt;"",Weekly[[#This Row],[TRUES]]=0),BI282,BI282-1)))</f>
        <v>72.889999999999986</v>
      </c>
      <c r="BJ283" s="38">
        <f>IF(Weekly[[#This Row],[H Odds &lt;]]="",BJ282,IF(AND(Weekly[[#This Row],[H Odds &lt;]]&lt;&gt;"",Weekly[[#This Row],[Actual]]=TRUE),BJ282+Weekly[[#This Row],[H Odds &lt;]]-1,IF(AND(Weekly[[#This Row],[H Odds &lt;]]&lt;&gt;"",Weekly[[#This Row],[Actual]]=FALSE),BJ282-1,BJ282)))</f>
        <v>74.789999999999992</v>
      </c>
      <c r="BK283" s="58">
        <f>IF(AND(Weekly[[#This Row],[TRUES]]&gt;4,Weekly[[#This Row],[Actual]]=TRUE),BK282+Weekly[[#This Row],[BF H Odds]]-1,IF(AND(Weekly[[#This Row],[FALSES]]&gt;4,Weekly[[#This Row],[Actual]]=FALSE),BK282+Weekly[[#This Row],[BF V Odds]]-1,IF(AND(Weekly[[#This Row],[TRUES]]&gt;4,Weekly[[#This Row],[Actual]]=FALSE),BK282-1,IF(AND(Weekly[[#This Row],[FALSES]]&gt;4,Weekly[[#This Row],[Actual]]=TRUE),BK282-1,BK282))))</f>
        <v>22.450000000000017</v>
      </c>
      <c r="BL283" s="58">
        <f>IF(AND(Weekly[[#This Row],[TRUES]]&gt;5,Weekly[[#This Row],[Actual]]=TRUE),BL282+Weekly[[#This Row],[BF H Odds]]-1,IF(AND(Weekly[[#This Row],[FALSES]]&gt;5,Weekly[[#This Row],[Actual]]=FALSE),BL282+Weekly[[#This Row],[BF V Odds]]-1,IF(AND(Weekly[[#This Row],[TRUES]]&gt;5,Weekly[[#This Row],[Actual]]=FALSE),BL282-1,IF(AND(Weekly[[#This Row],[FALSES]]&gt;5,Weekly[[#This Row],[Actual]]=TRUE),BL282-1,BL282))))</f>
        <v>32.17000000000003</v>
      </c>
      <c r="BM283" s="58">
        <f>IF(AND(Weekly[[#This Row],[TRUES]]&gt;6,Weekly[[#This Row],[Actual]]=TRUE),BM282+Weekly[[#This Row],[BF H Odds]]-1,IF(AND(Weekly[[#This Row],[FALSES]]&gt;6,Weekly[[#This Row],[Actual]]=FALSE),BM282+Weekly[[#This Row],[BF V Odds]]-1,IF(AND(Weekly[[#This Row],[TRUES]]&gt;6,Weekly[[#This Row],[Actual]]=FALSE),BM282-1,IF(AND(Weekly[[#This Row],[FALSES]]&gt;6,Weekly[[#This Row],[Actual]]=TRUE),BM282-1,BM282))))</f>
        <v>46.320000000000014</v>
      </c>
    </row>
    <row r="284" spans="1:65" x14ac:dyDescent="0.25">
      <c r="A284" s="34"/>
      <c r="B284" s="10">
        <v>44278</v>
      </c>
      <c r="C284" s="33" t="s">
        <v>15</v>
      </c>
      <c r="D284" s="15" t="s">
        <v>19</v>
      </c>
      <c r="E284" t="b">
        <v>1</v>
      </c>
      <c r="F284" t="b">
        <v>1</v>
      </c>
      <c r="G284" t="b">
        <v>0</v>
      </c>
      <c r="H284" t="b">
        <v>0</v>
      </c>
      <c r="I284" t="b">
        <v>1</v>
      </c>
      <c r="J284" t="b">
        <v>0</v>
      </c>
      <c r="K284" t="b">
        <v>1</v>
      </c>
      <c r="L284" t="b">
        <v>0</v>
      </c>
      <c r="M284" t="s">
        <v>101</v>
      </c>
      <c r="N284">
        <v>6.6</v>
      </c>
      <c r="O284">
        <f>IF(Weekly[[#This Row],[H/V]]="H",Weekly[[#This Row],[BF H Odds]],IF(Weekly[[#This Row],[H/V]]="V",Weekly[[#This Row],[BF V Odds]],""))</f>
        <v>2.68</v>
      </c>
      <c r="P284" t="b">
        <v>0</v>
      </c>
      <c r="Q284" t="s">
        <v>66</v>
      </c>
      <c r="R284" s="35">
        <f>IFERROR(IF(Weekly[[#This Row],[Won Bet?]]="yes",R283+(Weekly[[#This Row],[BF Odds]]*Weekly[[#This Row],[BF Stake]])-Weekly[[#This Row],[BF Stake]],R283-Weekly[[#This Row],[BF Stake]]),R283)</f>
        <v>261.98129999999998</v>
      </c>
      <c r="S284" s="9">
        <f>IFERROR(IF(Weekly[[#This Row],[Won Bet?]]="yes",S283+(((Weekly[[#This Row],[BF Odds]]*Weekly[[#This Row],[BF Stake]])-Weekly[[#This Row],[BF Stake]])*0.95),S283-Weekly[[#This Row],[BF Stake]]),S283)</f>
        <v>248.79373500000005</v>
      </c>
      <c r="T284" s="13">
        <v>2.68</v>
      </c>
      <c r="U284" s="13">
        <v>1.53</v>
      </c>
      <c r="V284" s="24">
        <f>IF(Weekly[[#This Row],[Actual]]="","",IF(AND(Weekly[[#This Row],[SVC_P]]=Weekly[[#This Row],[Actual]],Weekly[[#This Row],[SVC_P]]=TRUE),V283+Weekly[[#This Row],[BF H Odds]]-1,IF(AND(Weekly[[#This Row],[SVC_P]]=Weekly[[#This Row],[Actual]],Weekly[[#This Row],[SVC_P]]=FALSE),V283+Weekly[[#This Row],[BF V Odds]]-1,V283-1)))</f>
        <v>69.050000000000026</v>
      </c>
      <c r="W284" s="24">
        <f>IF(Weekly[[#This Row],[Actual]]="","",IF(AND(Weekly[[#This Row],[SVC_P]]=FALSE,Weekly[[#This Row],[Actual]]=TRUE),W283+Weekly[[#This Row],[BF H Odds]]-1,IF(AND(Weekly[[#This Row],[SVC_P]]=TRUE,Weekly[[#This Row],[Actual]]=FALSE,),W283+Weekly[[#This Row],[BF V Odds]]-1,W283-1)))</f>
        <v>-225.54</v>
      </c>
      <c r="X284" s="24">
        <f>IF(Weekly[[#This Row],[Actual]]="","",IF(AND(Weekly[[#This Row],[ADBC_P]]=Weekly[[#This Row],[Actual]],Weekly[[#This Row],[ADBC_P]]=TRUE),X283+Weekly[[#This Row],[BF H Odds]]-1,IF(AND(Weekly[[#This Row],[ADBC_P]]=Weekly[[#This Row],[Actual]],Weekly[[#This Row],[ADBC_P]]=FALSE),X283+Weekly[[#This Row],[BF V Odds]]-1,X283-1)))</f>
        <v>26.540000000000017</v>
      </c>
      <c r="Y284" s="24">
        <f>IF(Weekly[[#This Row],[Actual]]="","",IF(AND(Weekly[[#This Row],[ADBC_P]]=FALSE,Weekly[[#This Row],[Actual]]=TRUE),Y283+Weekly[[#This Row],[BF H Odds]]-1,IF(AND(Weekly[[#This Row],[ADBC_P]]=TRUE,Weekly[[#This Row],[Actual]]=FALSE),Y283+Weekly[[#This Row],[BF V Odds]]-1,Y283-1)))</f>
        <v>57.18</v>
      </c>
      <c r="Z284" s="24">
        <f>IF(Weekly[[#This Row],[Actual]]="","",IF(AND(Weekly[[#This Row],[RFC_P]]=Weekly[[#This Row],[Actual]],Weekly[[#This Row],[RFC_P]]=TRUE),Z283+Weekly[[#This Row],[BF H Odds]]-1,IF(AND(Weekly[[#This Row],[RFC_P]]=Weekly[[#This Row],[Actual]],Weekly[[#This Row],[RFC_P]]=FALSE),Z283+Weekly[[#This Row],[BF V Odds]]-1,Z283-1)))</f>
        <v>20.300000000000022</v>
      </c>
      <c r="AA284" s="24">
        <f>IF(Weekly[[#This Row],[Actual]]="","",IF(AND(Weekly[[#This Row],[RFC_P]]=FALSE,Weekly[[#This Row],[Actual]]=TRUE),AA283+Weekly[[#This Row],[BF H Odds]]-1,IF(AND(Weekly[[#This Row],[RFC_P]]=TRUE,Weekly[[#This Row],[Actual]]=FALSE),AA283+Weekly[[#This Row],[BF V Odds]]-1,AA283-1)))</f>
        <v>63.419999999999973</v>
      </c>
      <c r="AB284" s="24">
        <f>IF(Weekly[[#This Row],[Actual]]="","",IF(AND(Weekly[[#This Row],[GBC_P]]=Weekly[[#This Row],[Actual]],Weekly[[#This Row],[GBC_P]]=TRUE),AB283+Weekly[[#This Row],[BF H Odds]]-1,IF(AND(Weekly[[#This Row],[GBC_P]]=Weekly[[#This Row],[Actual]],Weekly[[#This Row],[GBC_P]]=FALSE),AB283+Weekly[[#This Row],[BF V Odds]]-1,AB283-1)))</f>
        <v>30.220000000000006</v>
      </c>
      <c r="AC284" s="24">
        <f>IF(Weekly[[#This Row],[Actual]]="","",IF(AND(Weekly[[#This Row],[GBC_P]]=FALSE,Weekly[[#This Row],[Actual]]=TRUE),AC283+Weekly[[#This Row],[BF H Odds]]-1,IF(AND(Weekly[[#This Row],[GBC_P]]=TRUE,Weekly[[#This Row],[Actual]]=FALSE),AC283+Weekly[[#This Row],[BF V Odds]]-1,AC283-1)))</f>
        <v>53.499999999999986</v>
      </c>
      <c r="AD284" s="24">
        <f>IF(Weekly[[#This Row],[Actual]]="","",IF(AND(Weekly[[#This Row],[HGBC_P]]=Weekly[[#This Row],[Actual]],Weekly[[#This Row],[HGBC_P]]=TRUE),AD283+Weekly[[#This Row],[BF H Odds]]-1,IF(AND(Weekly[[#This Row],[HGBC_P]]=Weekly[[#This Row],[Actual]],Weekly[[#This Row],[HGBC_P]]=FALSE),AD283+Weekly[[#This Row],[BF V Odds]]-1,AD283-1)))</f>
        <v>28.500000000000028</v>
      </c>
      <c r="AE284" s="24">
        <f>IF(Weekly[[#This Row],[Actual]]="","",IF(AND(Weekly[[#This Row],[HGBC_P]]=FALSE,Weekly[[#This Row],[Actual]]=TRUE),AE283+Weekly[[#This Row],[BF H Odds]]-1,IF(AND(Weekly[[#This Row],[HGBC_P]]=TRUE,Weekly[[#This Row],[Actual]]=FALSE),AE283+Weekly[[#This Row],[BF V Odds]]-1,AE283-1)))</f>
        <v>55.219999999999992</v>
      </c>
      <c r="AF284" s="24">
        <f>IF(Weekly[[#This Row],[Actual]]="","",IF(AND(Weekly[[#This Row],[XGB_P]]=Weekly[[#This Row],[Actual]],Weekly[[#This Row],[XGB_P]]=TRUE),AF283+Weekly[[#This Row],[BF H Odds]]-1,IF(AND(Weekly[[#This Row],[XGB_P]]=Weekly[[#This Row],[Actual]],Weekly[[#This Row],[XGB_P]]=FALSE),AF283+Weekly[[#This Row],[BF V Odds]]-1,AF283-1)))</f>
        <v>51.250000000000036</v>
      </c>
      <c r="AG284" s="24">
        <f>IF(Weekly[[#This Row],[Actual]]="","",IF(AND(Weekly[[#This Row],[XGB_P]]=FALSE,Weekly[[#This Row],[Actual]]=TRUE),AG283+Weekly[[#This Row],[BF H Odds]]-1,IF(AND(Weekly[[#This Row],[XGB_P]]=TRUE,Weekly[[#This Row],[Actual]]=FALSE),AG283+Weekly[[#This Row],[BF V Odds]]-1,AG283-1)))</f>
        <v>32.47</v>
      </c>
      <c r="AH284" s="24">
        <f>IF(Weekly[[#This Row],[Actual]]="","",IF(AND(Weekly[[#This Row],[QDA_P]]=Weekly[[#This Row],[Actual]],Weekly[[#This Row],[QDA_P]]=TRUE),AH283+Weekly[[#This Row],[BF H Odds]]-1,IF(AND(Weekly[[#This Row],[QDA_P]]=Weekly[[#This Row],[Actual]],Weekly[[#This Row],[QDA_P]]=FALSE),AH283+Weekly[[#This Row],[BF V Odds]]-1,AH283-1)))</f>
        <v>9.6800000000000033</v>
      </c>
      <c r="AI284" s="24">
        <f>IF(Weekly[[#This Row],[Actual]]="","",IF(AND(Weekly[[#This Row],[QDA_P]]=FALSE,Weekly[[#This Row],[Actual]]=TRUE),AI283+Weekly[[#This Row],[BF H Odds]]-1,IF(AND(Weekly[[#This Row],[QDA_P]]=TRUE,Weekly[[#This Row],[Actual]]=FALSE),AI283+Weekly[[#This Row],[BF V Odds]]-1,AI283-1)))</f>
        <v>74.040000000000006</v>
      </c>
      <c r="AJ284" s="24">
        <f>IF(Weekly[[#This Row],[Actual]]="","",IF(AND(Weekly[[#This Row],[KNC_P]]=FALSE,Weekly[[#This Row],[Actual]]=TRUE),AJ283+Weekly[[#This Row],[BF H Odds]]-1,IF(AND(Weekly[[#This Row],[KNC_P]]=TRUE,Weekly[[#This Row],[Actual]]=FALSE),AJ283+Weekly[[#This Row],[BF V Odds]]-1,AJ283-1)))</f>
        <v>45.899999999999991</v>
      </c>
      <c r="AK284" s="24">
        <f>IF(Weekly[[#This Row],[Actual]]="","",IF(AND(Weekly[[#This Row],[KNC_P]]=FALSE,Weekly[[#This Row],[Actual]]=TRUE),AK283+Weekly[[#This Row],[BF H Odds]]-1,IF(AND(Weekly[[#This Row],[KNC_P]]=TRUE,Weekly[[#This Row],[Actual]]=FALSE),AK283+Weekly[[#This Row],[BF V Odds]]-1,AK283-1)))</f>
        <v>44.799999999999983</v>
      </c>
      <c r="AL284" s="30">
        <f>IF(Weekly[[#This Row],[Actual]]="","",COUNTIF(Weekly[[#This Row],[SVC_P]:[QDA_P]],TRUE))</f>
        <v>4</v>
      </c>
      <c r="AM284" s="30">
        <f>IF(Weekly[[#This Row],[Actual]]="","",COUNTIF(Weekly[[#This Row],[SVC_P]:[QDA_P]],FALSE))</f>
        <v>3</v>
      </c>
      <c r="AN284" s="36" t="str">
        <f>IF(AND(Weekly[[#This Row],[BF V Odds]]&gt;$BO$6,Weekly[[#This Row],[BF V Odds]] &lt; $BO$7),Weekly[[#This Row],[BF V Odds]],"")</f>
        <v/>
      </c>
      <c r="AO284" s="36" t="str">
        <f>IF(AND(Weekly[[#This Row],[BF H Odds]]&gt;$BO$6, Weekly[[#This Row],[BF H Odds]] &lt; $BO$7),Weekly[[#This Row],[BF H Odds]],"")</f>
        <v/>
      </c>
      <c r="AP284" s="37">
        <f>IF(AND(Weekly[[#This Row],[V Odds &lt;]]="",Weekly[[#This Row],[H Odds &lt;]]=""),AP283,IF(AND(Weekly[[#This Row],[H Odds &lt;]]&lt;&gt;"",Weekly[[#This Row],[SVC_P]]=TRUE,Weekly[[#This Row],[Actual]]=TRUE),AP283+Weekly[[#This Row],[H Odds &lt;]]-1,IF(AND(Weekly[[#This Row],[V Odds &lt;]]&lt;&gt;"",Weekly[[#This Row],[SVC_P]]=FALSE,Weekly[[#This Row],[Actual]]=FALSE),AP283+Weekly[[#This Row],[V Odds &lt;]]-1,IF(AND(Weekly[[#This Row],[V Odds &lt;]]&lt;&gt;"",Weekly[[#This Row],[SVC_P]]=FALSE,Weekly[[#This Row],[Actual]]=TRUE),AP283-1,IF(AND(Weekly[[#This Row],[H Odds &lt;]]&lt;&gt;"",Weekly[[#This Row],[SVC_P]]=TRUE,Weekly[[#This Row],[Actual]]=FALSE),AP283-1,AP283)))))</f>
        <v>77.930000000000007</v>
      </c>
      <c r="AQ284" s="37">
        <f>IF(AND(Weekly[[#This Row],[V Odds &lt;]]="",Weekly[[#This Row],[H Odds &lt;]]=""),AQ283,IF(AND(Weekly[[#This Row],[H Odds &lt;]]&lt;&gt;"",Weekly[[#This Row],[ADBC_P]]=TRUE,Weekly[[#This Row],[Actual]]=TRUE),AQ283+Weekly[[#This Row],[H Odds &lt;]]-1,IF(AND(Weekly[[#This Row],[V Odds &lt;]]&lt;&gt;"",Weekly[[#This Row],[ADBC_P]]=FALSE,Weekly[[#This Row],[Actual]]=FALSE),AQ283+Weekly[[#This Row],[V Odds &lt;]]-1,IF(AND(Weekly[[#This Row],[V Odds &lt;]]&lt;&gt;"",Weekly[[#This Row],[ADBC_P]]=FALSE,Weekly[[#This Row],[Actual]]=TRUE),AQ283-1,IF(AND(Weekly[[#This Row],[H Odds &lt;]]&lt;&gt;"",Weekly[[#This Row],[ADBC_P]]=TRUE,Weekly[[#This Row],[Actual]]=FALSE),AQ283-1,AQ283)))))</f>
        <v>49.879999999999995</v>
      </c>
      <c r="AR284" s="37">
        <f>IF(AND(Weekly[[#This Row],[V Odds &lt;]]="",Weekly[[#This Row],[H Odds &lt;]]=""),AR283,IF(AND(Weekly[[#This Row],[H Odds &lt;]]&lt;&gt;"",Weekly[[#This Row],[RFC_P]]=TRUE,Weekly[[#This Row],[Actual]]=TRUE),AR283+Weekly[[#This Row],[H Odds &lt;]]-1,IF(AND(Weekly[[#This Row],[V Odds &lt;]]&lt;&gt;"",Weekly[[#This Row],[RFC_P]]=FALSE,Weekly[[#This Row],[Actual]]=FALSE),AR283+Weekly[[#This Row],[V Odds &lt;]]-1,IF(AND(Weekly[[#This Row],[V Odds &lt;]]&lt;&gt;"",Weekly[[#This Row],[RFC_P]]=FALSE,Weekly[[#This Row],[Actual]]=TRUE),AR283-1,IF(AND(Weekly[[#This Row],[H Odds &lt;]]&lt;&gt;"",Weekly[[#This Row],[RFC_P]]=TRUE,Weekly[[#This Row],[Actual]]=FALSE),AR283-1,AR283)))))</f>
        <v>48.94</v>
      </c>
      <c r="AS284" s="37">
        <f>IF(AND(Weekly[[#This Row],[V Odds &lt;]]="",Weekly[[#This Row],[H Odds &lt;]]=""),AS283,IF(AND(Weekly[[#This Row],[H Odds &lt;]]&lt;&gt;"",Weekly[[#This Row],[GBC_P]]=TRUE,Weekly[[#This Row],[Actual]]=TRUE),AS283+Weekly[[#This Row],[H Odds &lt;]]-1,IF(AND(Weekly[[#This Row],[V Odds &lt;]]&lt;&gt;"",Weekly[[#This Row],[GBC_P]]=FALSE,Weekly[[#This Row],[Actual]]=FALSE),AS283+Weekly[[#This Row],[V Odds &lt;]]-1,IF(AND(Weekly[[#This Row],[V Odds &lt;]]&lt;&gt;"",Weekly[[#This Row],[GBC_P]]=FALSE,Weekly[[#This Row],[Actual]]=TRUE),AS283-1,IF(AND(Weekly[[#This Row],[H Odds &lt;]]&lt;&gt;"",Weekly[[#This Row],[GBC_P]]=TRUE,Weekly[[#This Row],[Actual]]=FALSE),AS283-1,AS283)))))</f>
        <v>50.28</v>
      </c>
      <c r="AT284" s="37">
        <f>IF(AND(Weekly[[#This Row],[V Odds &lt;]]="",Weekly[[#This Row],[H Odds &lt;]]=""),AT283,IF(AND(Weekly[[#This Row],[H Odds &lt;]]&lt;&gt;"",Weekly[[#This Row],[HGBC_P]]=TRUE,Weekly[[#This Row],[Actual]]=TRUE),AT283+Weekly[[#This Row],[H Odds &lt;]]-1,IF(AND(Weekly[[#This Row],[V Odds &lt;]]&lt;&gt;"",Weekly[[#This Row],[HGBC_P]]=FALSE,Weekly[[#This Row],[Actual]]=FALSE),AT283+Weekly[[#This Row],[V Odds &lt;]]-1,IF(AND(Weekly[[#This Row],[V Odds &lt;]]&lt;&gt;"",Weekly[[#This Row],[HGBC_P]]=FALSE,Weekly[[#This Row],[Actual]]=TRUE),AT283-1,IF(AND(Weekly[[#This Row],[H Odds &lt;]]&lt;&gt;"",Weekly[[#This Row],[HGBC_P]]=TRUE,Weekly[[#This Row],[Actual]]=FALSE),AT283-1,AT283)))))</f>
        <v>53.459999999999994</v>
      </c>
      <c r="AU284" s="37">
        <f>IF(AND(Weekly[[#This Row],[V Odds &lt;]]="",Weekly[[#This Row],[H Odds &lt;]]=""),AU283,IF(AND(Weekly[[#This Row],[H Odds &lt;]]&lt;&gt;"",Weekly[[#This Row],[XGB_P]]=TRUE,Weekly[[#This Row],[Actual]]=TRUE),AU283+Weekly[[#This Row],[H Odds &lt;]]-1,IF(AND(Weekly[[#This Row],[V Odds &lt;]]&lt;&gt;"",Weekly[[#This Row],[XGB_P]]=FALSE,Weekly[[#This Row],[Actual]]=FALSE),AU283+Weekly[[#This Row],[V Odds &lt;]]-1,IF(AND(Weekly[[#This Row],[V Odds &lt;]]&lt;&gt;"",Weekly[[#This Row],[XGB_P]]=FALSE,Weekly[[#This Row],[Actual]]=TRUE),AU283-1,IF(AND(Weekly[[#This Row],[H Odds &lt;]]&lt;&gt;"",Weekly[[#This Row],[XGB_P]]=TRUE,Weekly[[#This Row],[Actual]]=FALSE),AU283-1,AU283)))))</f>
        <v>62.56</v>
      </c>
      <c r="AV284" s="37">
        <f>IF(AND(Weekly[[#This Row],[V Odds &lt;]]="",Weekly[[#This Row],[H Odds &lt;]]=""),AV283,IF(AND(Weekly[[#This Row],[H Odds &lt;]]&lt;&gt;"",Weekly[[#This Row],[QDA_P]]=TRUE,Weekly[[#This Row],[Actual]]=TRUE),AV283+Weekly[[#This Row],[H Odds &lt;]]-1,IF(AND(Weekly[[#This Row],[V Odds &lt;]]&lt;&gt;"",Weekly[[#This Row],[QDA_P]]=FALSE,Weekly[[#This Row],[Actual]]=FALSE),AV283+Weekly[[#This Row],[V Odds &lt;]]-1,IF(AND(Weekly[[#This Row],[V Odds &lt;]]&lt;&gt;"",Weekly[[#This Row],[QDA_P]]=FALSE,Weekly[[#This Row],[Actual]]=TRUE),AV283-1,IF(AND(Weekly[[#This Row],[H Odds &lt;]]&lt;&gt;"",Weekly[[#This Row],[QDA_P]]=TRUE,Weekly[[#This Row],[Actual]]=FALSE),AV283-1,AV283)))))</f>
        <v>52.049999999999983</v>
      </c>
      <c r="AW284" s="37">
        <f>IF(AND(Weekly[[#This Row],[H Odds &lt;]]="",Weekly[[#This Row],[V Odds &lt;]]=""),AW283,IF(AND(Weekly[[#This Row],[KNC_P]]=Weekly[[#This Row],[Actual]],Weekly[[#This Row],[KNC_P]]=TRUE),AW283+Weekly[[#This Row],[BF H Odds]]-1,IF(AND(Weekly[[#This Row],[KNC_P]]=Weekly[[#This Row],[Actual]],Weekly[[#This Row],[KNC_P]]=FALSE),AW283+Weekly[[#This Row],[BF V Odds]]-1,AW283-1)))</f>
        <v>49.490000000000009</v>
      </c>
      <c r="AX284" s="37">
        <f>IF(AND(Weekly[[#This Row],[V Odds &lt;]]="",Weekly[[#This Row],[H Odds &lt;]]=""),AX283,IF(AND(Weekly[[#This Row],[V Odds &lt;]]&lt;&gt;"",Weekly[[#This Row],[FALSES]]&gt;0,Weekly[[#This Row],[Actual]]=FALSE),AX283+Weekly[[#This Row],[V Odds &lt;]]-1,IF(AND(Weekly[[#This Row],[H Odds &lt;]]&lt;&gt;"",Weekly[[#This Row],[TRUES]]&gt;0,Weekly[[#This Row],[Actual]]=TRUE),AX283+Weekly[[#This Row],[H Odds &lt;]]-1,IF(AND(Weekly[[#This Row],[V Odds &lt;]]&lt;&gt;"",Weekly[[#This Row],[FALSES]]=0),AX283,IF(AND(Weekly[[#This Row],[H Odds &lt;]]&lt;&gt;"",Weekly[[#This Row],[TRUES]]=0),AX283,AX283-1)))))</f>
        <v>85.799999999999983</v>
      </c>
      <c r="AY284" s="37">
        <f>IF(AND(Weekly[[#This Row],[V Odds &lt;]]="",Weekly[[#This Row],[H Odds &lt;]]=""),AY283,IF(AND(Weekly[[#This Row],[V Odds &lt;]]&lt;&gt;"",Weekly[[#This Row],[FALSES]]&gt;0,Weekly[[#This Row],[Actual]]=FALSE),AY283+((Weekly[[#This Row],[V Odds &lt;]]-1)*0.92),IF(AND(Weekly[[#This Row],[H Odds &lt;]]&lt;&gt;"",Weekly[[#This Row],[TRUES]]&gt;0,Weekly[[#This Row],[Actual]]=TRUE),AY283+((Weekly[[#This Row],[H Odds &lt;]]-1)*0.92),IF(AND(Weekly[[#This Row],[V Odds &lt;]]&lt;&gt;"",Weekly[[#This Row],[FALSES]]=0),AY283,IF(AND(Weekly[[#This Row],[H Odds &lt;]]&lt;&gt;"",Weekly[[#This Row],[TRUES]]=0),AY283,AY283-1)))))</f>
        <v>79.096000000000018</v>
      </c>
      <c r="AZ284" s="37">
        <f>IF(AND(Weekly[[#This Row],[V Odds &lt;]]="",Weekly[[#This Row],[H Odds &lt;]]=""),AZ283,IF(AND(Weekly[[#This Row],[V Odds &lt;]]&lt;&gt;"",Weekly[[#This Row],[Actual]]=FALSE),AZ283+Weekly[[#This Row],[V Odds &lt;]]-1,IF(AND(Weekly[[#This Row],[H Odds &lt;]]&lt;&gt;"",Weekly[[#This Row],[Actual]]=TRUE),AZ283+Weekly[[#This Row],[H Odds &lt;]]-1,AZ283-1)))</f>
        <v>78.169999999999987</v>
      </c>
      <c r="BA284" s="38">
        <f>IF(Weekly[[#This Row],[H Odds &lt;]]="",BA283,IF(AND(Weekly[[#This Row],[H Odds &lt;]]&lt;&gt;"",Weekly[[#This Row],[SVC_P]]=TRUE,Weekly[[#This Row],[Actual]]=TRUE),BA283+Weekly[[#This Row],[H Odds &lt;]]-1,IF(AND(Weekly[[#This Row],[H Odds &lt;]]&lt;&gt;"",Weekly[[#This Row],[SVC_P]]=TRUE,Weekly[[#This Row],[Actual]]=FALSE),BA283-1,BA283)))</f>
        <v>72.889999999999986</v>
      </c>
      <c r="BB284" s="38">
        <f>IF(Weekly[[#This Row],[H Odds &lt;]]="",BB283,IF(AND(Weekly[[#This Row],[H Odds &lt;]]&lt;&gt;"",Weekly[[#This Row],[ADBC_P]]=TRUE,Weekly[[#This Row],[Actual]]=TRUE),BB283+Weekly[[#This Row],[H Odds &lt;]]-1,IF(AND(Weekly[[#This Row],[H Odds &lt;]]&lt;&gt;"",Weekly[[#This Row],[ADBC_P]]=TRUE,Weekly[[#This Row],[Actual]]=FALSE),BB283-1,BB283)))</f>
        <v>46.559999999999995</v>
      </c>
      <c r="BC284" s="38">
        <f>IF(Weekly[[#This Row],[H Odds &lt;]]="",BC283,IF(AND(Weekly[[#This Row],[H Odds &lt;]]&lt;&gt;"",Weekly[[#This Row],[RFC_P]]=TRUE,Weekly[[#This Row],[Actual]]=TRUE),BC283+Weekly[[#This Row],[H Odds &lt;]]-1,IF(AND(Weekly[[#This Row],[H Odds &lt;]]&lt;&gt;"",Weekly[[#This Row],[RFC_P]]=TRUE,Weekly[[#This Row],[Actual]]=FALSE),BC283-1,BC283)))</f>
        <v>45.309999999999995</v>
      </c>
      <c r="BD284" s="38">
        <f>IF(Weekly[[#This Row],[H Odds &lt;]]="",BD283,IF(AND(Weekly[[#This Row],[H Odds &lt;]]&lt;&gt;"",Weekly[[#This Row],[GBC_P]]=TRUE,Weekly[[#This Row],[Actual]]=TRUE),BD283+Weekly[[#This Row],[H Odds &lt;]]-1,IF(AND(Weekly[[#This Row],[H Odds &lt;]]&lt;&gt;"",Weekly[[#This Row],[GBC_P]]=TRUE,Weekly[[#This Row],[Actual]]=FALSE),BD283-1,BD283)))</f>
        <v>50.96</v>
      </c>
      <c r="BE284" s="38">
        <f>IF(Weekly[[#This Row],[H Odds &lt;]]="",BE283,IF(AND(Weekly[[#This Row],[H Odds &lt;]]&lt;&gt;"",Weekly[[#This Row],[HGBC_P]]=TRUE,Weekly[[#This Row],[Actual]]=TRUE),BE283+Weekly[[#This Row],[H Odds &lt;]]-1,IF(AND(Weekly[[#This Row],[H Odds &lt;]]&lt;&gt;"",Weekly[[#This Row],[HGBC_P]]=TRUE,Weekly[[#This Row],[Actual]]=FALSE),BE283-1,BE283)))</f>
        <v>56.859999999999992</v>
      </c>
      <c r="BF284" s="38">
        <f>IF(Weekly[[#This Row],[H Odds &lt;]]="",BF283,IF(AND(Weekly[[#This Row],[H Odds &lt;]]&lt;&gt;"",Weekly[[#This Row],[XGB_P]]=TRUE,Weekly[[#This Row],[Actual]]=TRUE),BF283+Weekly[[#This Row],[H Odds &lt;]]-1,IF(AND(Weekly[[#This Row],[H Odds &lt;]]&lt;&gt;"",Weekly[[#This Row],[XGB_P]]=TRUE,Weekly[[#This Row],[Actual]]=FALSE),BF283-1,BF283)))</f>
        <v>60.03</v>
      </c>
      <c r="BG284" s="38">
        <f>IF(Weekly[[#This Row],[H Odds &lt;]]="",BG283,IF(AND(Weekly[[#This Row],[H Odds &lt;]]&lt;&gt;"",Weekly[[#This Row],[QDA_P]]=TRUE,Weekly[[#This Row],[Actual]]=TRUE),BG283+Weekly[[#This Row],[H Odds &lt;]]-1,IF(AND(Weekly[[#This Row],[H Odds &lt;]]&lt;&gt;"",Weekly[[#This Row],[QDA_P]]=TRUE,Weekly[[#This Row],[Actual]]=FALSE),BG283-1,BG283)))</f>
        <v>45.279999999999994</v>
      </c>
      <c r="BH284" s="38">
        <f>IF(Weekly[[#This Row],[H Odds &lt;]]="",BH283,IF(AND(Weekly[[#This Row],[H Odds &lt;]]&lt;&gt;"",Weekly[[#This Row],[KNC_P]]=TRUE,Weekly[[#This Row],[Actual]]=TRUE),BH283+Weekly[[#This Row],[H Odds &lt;]]-1,IF(AND(Weekly[[#This Row],[H Odds &lt;]]&lt;&gt;"",Weekly[[#This Row],[KNC_P]]=TRUE,Weekly[[#This Row],[Actual]]=FALSE),BH283-1,BH283)))</f>
        <v>48.999999999999993</v>
      </c>
      <c r="BI284" s="38">
        <f>IF(Weekly[[#This Row],[H Odds &lt;]]="",BI283,IF(AND(Weekly[[#This Row],[H Odds &lt;]]&lt;&gt;"",Weekly[[#This Row],[TRUES]]&gt;0,Weekly[[#This Row],[Actual]]=TRUE),BI283+Weekly[[#This Row],[H Odds &lt;]]-1,IF(AND(Weekly[[#This Row],[H Odds &lt;]]&lt;&gt;"",Weekly[[#This Row],[TRUES]]=0),BI283,BI283-1)))</f>
        <v>72.889999999999986</v>
      </c>
      <c r="BJ284" s="38">
        <f>IF(Weekly[[#This Row],[H Odds &lt;]]="",BJ283,IF(AND(Weekly[[#This Row],[H Odds &lt;]]&lt;&gt;"",Weekly[[#This Row],[Actual]]=TRUE),BJ283+Weekly[[#This Row],[H Odds &lt;]]-1,IF(AND(Weekly[[#This Row],[H Odds &lt;]]&lt;&gt;"",Weekly[[#This Row],[Actual]]=FALSE),BJ283-1,BJ283)))</f>
        <v>74.789999999999992</v>
      </c>
      <c r="BK284" s="58">
        <f>IF(AND(Weekly[[#This Row],[TRUES]]&gt;4,Weekly[[#This Row],[Actual]]=TRUE),BK283+Weekly[[#This Row],[BF H Odds]]-1,IF(AND(Weekly[[#This Row],[FALSES]]&gt;4,Weekly[[#This Row],[Actual]]=FALSE),BK283+Weekly[[#This Row],[BF V Odds]]-1,IF(AND(Weekly[[#This Row],[TRUES]]&gt;4,Weekly[[#This Row],[Actual]]=FALSE),BK283-1,IF(AND(Weekly[[#This Row],[FALSES]]&gt;4,Weekly[[#This Row],[Actual]]=TRUE),BK283-1,BK283))))</f>
        <v>22.450000000000017</v>
      </c>
      <c r="BL284" s="58">
        <f>IF(AND(Weekly[[#This Row],[TRUES]]&gt;5,Weekly[[#This Row],[Actual]]=TRUE),BL283+Weekly[[#This Row],[BF H Odds]]-1,IF(AND(Weekly[[#This Row],[FALSES]]&gt;5,Weekly[[#This Row],[Actual]]=FALSE),BL283+Weekly[[#This Row],[BF V Odds]]-1,IF(AND(Weekly[[#This Row],[TRUES]]&gt;5,Weekly[[#This Row],[Actual]]=FALSE),BL283-1,IF(AND(Weekly[[#This Row],[FALSES]]&gt;5,Weekly[[#This Row],[Actual]]=TRUE),BL283-1,BL283))))</f>
        <v>32.17000000000003</v>
      </c>
      <c r="BM284" s="58">
        <f>IF(AND(Weekly[[#This Row],[TRUES]]&gt;6,Weekly[[#This Row],[Actual]]=TRUE),BM283+Weekly[[#This Row],[BF H Odds]]-1,IF(AND(Weekly[[#This Row],[FALSES]]&gt;6,Weekly[[#This Row],[Actual]]=FALSE),BM283+Weekly[[#This Row],[BF V Odds]]-1,IF(AND(Weekly[[#This Row],[TRUES]]&gt;6,Weekly[[#This Row],[Actual]]=FALSE),BM283-1,IF(AND(Weekly[[#This Row],[FALSES]]&gt;6,Weekly[[#This Row],[Actual]]=TRUE),BM283-1,BM283))))</f>
        <v>46.320000000000014</v>
      </c>
    </row>
    <row r="285" spans="1:65" x14ac:dyDescent="0.25">
      <c r="A285" s="34"/>
      <c r="B285" s="10">
        <v>44279</v>
      </c>
      <c r="C285" s="33" t="s">
        <v>24</v>
      </c>
      <c r="D285" s="15" t="s">
        <v>9</v>
      </c>
      <c r="E285" t="b">
        <v>1</v>
      </c>
      <c r="F285" t="b">
        <v>1</v>
      </c>
      <c r="G285" t="b">
        <v>1</v>
      </c>
      <c r="H285" t="b">
        <v>1</v>
      </c>
      <c r="I285" t="b">
        <v>0</v>
      </c>
      <c r="J285" t="b">
        <v>1</v>
      </c>
      <c r="K285" t="b">
        <v>1</v>
      </c>
      <c r="L285" t="b">
        <v>1</v>
      </c>
      <c r="M285" t="s">
        <v>101</v>
      </c>
      <c r="N285">
        <v>6.52</v>
      </c>
      <c r="O285">
        <f>IF(Weekly[[#This Row],[H/V]]="H",Weekly[[#This Row],[BF H Odds]],IF(Weekly[[#This Row],[H/V]]="V",Weekly[[#This Row],[BF V Odds]],""))</f>
        <v>3</v>
      </c>
      <c r="P285" t="b">
        <v>1</v>
      </c>
      <c r="Q285" t="s">
        <v>76</v>
      </c>
      <c r="R285" s="35">
        <f>IFERROR(IF(Weekly[[#This Row],[Won Bet?]]="yes",R284+(Weekly[[#This Row],[BF Odds]]*Weekly[[#This Row],[BF Stake]])-Weekly[[#This Row],[BF Stake]],R284-Weekly[[#This Row],[BF Stake]]),R284)</f>
        <v>255.46129999999997</v>
      </c>
      <c r="S285" s="9">
        <f>IFERROR(IF(Weekly[[#This Row],[Won Bet?]]="yes",S284+(((Weekly[[#This Row],[BF Odds]]*Weekly[[#This Row],[BF Stake]])-Weekly[[#This Row],[BF Stake]])*0.95),S284-Weekly[[#This Row],[BF Stake]]),S284)</f>
        <v>242.27373500000004</v>
      </c>
      <c r="T285" s="13">
        <v>3</v>
      </c>
      <c r="U285" s="13">
        <v>1.39</v>
      </c>
      <c r="V285" s="24">
        <f>IF(Weekly[[#This Row],[Actual]]="","",IF(AND(Weekly[[#This Row],[SVC_P]]=Weekly[[#This Row],[Actual]],Weekly[[#This Row],[SVC_P]]=TRUE),V284+Weekly[[#This Row],[BF H Odds]]-1,IF(AND(Weekly[[#This Row],[SVC_P]]=Weekly[[#This Row],[Actual]],Weekly[[#This Row],[SVC_P]]=FALSE),V284+Weekly[[#This Row],[BF V Odds]]-1,V284-1)))</f>
        <v>69.440000000000026</v>
      </c>
      <c r="W285" s="24">
        <f>IF(Weekly[[#This Row],[Actual]]="","",IF(AND(Weekly[[#This Row],[SVC_P]]=FALSE,Weekly[[#This Row],[Actual]]=TRUE),W284+Weekly[[#This Row],[BF H Odds]]-1,IF(AND(Weekly[[#This Row],[SVC_P]]=TRUE,Weekly[[#This Row],[Actual]]=FALSE,),W284+Weekly[[#This Row],[BF V Odds]]-1,W284-1)))</f>
        <v>-226.54</v>
      </c>
      <c r="X285" s="24">
        <f>IF(Weekly[[#This Row],[Actual]]="","",IF(AND(Weekly[[#This Row],[ADBC_P]]=Weekly[[#This Row],[Actual]],Weekly[[#This Row],[ADBC_P]]=TRUE),X284+Weekly[[#This Row],[BF H Odds]]-1,IF(AND(Weekly[[#This Row],[ADBC_P]]=Weekly[[#This Row],[Actual]],Weekly[[#This Row],[ADBC_P]]=FALSE),X284+Weekly[[#This Row],[BF V Odds]]-1,X284-1)))</f>
        <v>26.930000000000017</v>
      </c>
      <c r="Y285" s="24">
        <f>IF(Weekly[[#This Row],[Actual]]="","",IF(AND(Weekly[[#This Row],[ADBC_P]]=FALSE,Weekly[[#This Row],[Actual]]=TRUE),Y284+Weekly[[#This Row],[BF H Odds]]-1,IF(AND(Weekly[[#This Row],[ADBC_P]]=TRUE,Weekly[[#This Row],[Actual]]=FALSE),Y284+Weekly[[#This Row],[BF V Odds]]-1,Y284-1)))</f>
        <v>56.18</v>
      </c>
      <c r="Z285" s="24">
        <f>IF(Weekly[[#This Row],[Actual]]="","",IF(AND(Weekly[[#This Row],[RFC_P]]=Weekly[[#This Row],[Actual]],Weekly[[#This Row],[RFC_P]]=TRUE),Z284+Weekly[[#This Row],[BF H Odds]]-1,IF(AND(Weekly[[#This Row],[RFC_P]]=Weekly[[#This Row],[Actual]],Weekly[[#This Row],[RFC_P]]=FALSE),Z284+Weekly[[#This Row],[BF V Odds]]-1,Z284-1)))</f>
        <v>20.690000000000023</v>
      </c>
      <c r="AA285" s="24">
        <f>IF(Weekly[[#This Row],[Actual]]="","",IF(AND(Weekly[[#This Row],[RFC_P]]=FALSE,Weekly[[#This Row],[Actual]]=TRUE),AA284+Weekly[[#This Row],[BF H Odds]]-1,IF(AND(Weekly[[#This Row],[RFC_P]]=TRUE,Weekly[[#This Row],[Actual]]=FALSE),AA284+Weekly[[#This Row],[BF V Odds]]-1,AA284-1)))</f>
        <v>62.419999999999973</v>
      </c>
      <c r="AB285" s="24">
        <f>IF(Weekly[[#This Row],[Actual]]="","",IF(AND(Weekly[[#This Row],[GBC_P]]=Weekly[[#This Row],[Actual]],Weekly[[#This Row],[GBC_P]]=TRUE),AB284+Weekly[[#This Row],[BF H Odds]]-1,IF(AND(Weekly[[#This Row],[GBC_P]]=Weekly[[#This Row],[Actual]],Weekly[[#This Row],[GBC_P]]=FALSE),AB284+Weekly[[#This Row],[BF V Odds]]-1,AB284-1)))</f>
        <v>30.610000000000007</v>
      </c>
      <c r="AC285" s="24">
        <f>IF(Weekly[[#This Row],[Actual]]="","",IF(AND(Weekly[[#This Row],[GBC_P]]=FALSE,Weekly[[#This Row],[Actual]]=TRUE),AC284+Weekly[[#This Row],[BF H Odds]]-1,IF(AND(Weekly[[#This Row],[GBC_P]]=TRUE,Weekly[[#This Row],[Actual]]=FALSE),AC284+Weekly[[#This Row],[BF V Odds]]-1,AC284-1)))</f>
        <v>52.499999999999986</v>
      </c>
      <c r="AD285" s="24">
        <f>IF(Weekly[[#This Row],[Actual]]="","",IF(AND(Weekly[[#This Row],[HGBC_P]]=Weekly[[#This Row],[Actual]],Weekly[[#This Row],[HGBC_P]]=TRUE),AD284+Weekly[[#This Row],[BF H Odds]]-1,IF(AND(Weekly[[#This Row],[HGBC_P]]=Weekly[[#This Row],[Actual]],Weekly[[#This Row],[HGBC_P]]=FALSE),AD284+Weekly[[#This Row],[BF V Odds]]-1,AD284-1)))</f>
        <v>27.500000000000028</v>
      </c>
      <c r="AE285" s="24">
        <f>IF(Weekly[[#This Row],[Actual]]="","",IF(AND(Weekly[[#This Row],[HGBC_P]]=FALSE,Weekly[[#This Row],[Actual]]=TRUE),AE284+Weekly[[#This Row],[BF H Odds]]-1,IF(AND(Weekly[[#This Row],[HGBC_P]]=TRUE,Weekly[[#This Row],[Actual]]=FALSE),AE284+Weekly[[#This Row],[BF V Odds]]-1,AE284-1)))</f>
        <v>55.609999999999992</v>
      </c>
      <c r="AF285" s="24">
        <f>IF(Weekly[[#This Row],[Actual]]="","",IF(AND(Weekly[[#This Row],[XGB_P]]=Weekly[[#This Row],[Actual]],Weekly[[#This Row],[XGB_P]]=TRUE),AF284+Weekly[[#This Row],[BF H Odds]]-1,IF(AND(Weekly[[#This Row],[XGB_P]]=Weekly[[#This Row],[Actual]],Weekly[[#This Row],[XGB_P]]=FALSE),AF284+Weekly[[#This Row],[BF V Odds]]-1,AF284-1)))</f>
        <v>51.640000000000036</v>
      </c>
      <c r="AG285" s="24">
        <f>IF(Weekly[[#This Row],[Actual]]="","",IF(AND(Weekly[[#This Row],[XGB_P]]=FALSE,Weekly[[#This Row],[Actual]]=TRUE),AG284+Weekly[[#This Row],[BF H Odds]]-1,IF(AND(Weekly[[#This Row],[XGB_P]]=TRUE,Weekly[[#This Row],[Actual]]=FALSE),AG284+Weekly[[#This Row],[BF V Odds]]-1,AG284-1)))</f>
        <v>31.47</v>
      </c>
      <c r="AH285" s="24">
        <f>IF(Weekly[[#This Row],[Actual]]="","",IF(AND(Weekly[[#This Row],[QDA_P]]=Weekly[[#This Row],[Actual]],Weekly[[#This Row],[QDA_P]]=TRUE),AH284+Weekly[[#This Row],[BF H Odds]]-1,IF(AND(Weekly[[#This Row],[QDA_P]]=Weekly[[#This Row],[Actual]],Weekly[[#This Row],[QDA_P]]=FALSE),AH284+Weekly[[#This Row],[BF V Odds]]-1,AH284-1)))</f>
        <v>10.070000000000004</v>
      </c>
      <c r="AI285" s="24">
        <f>IF(Weekly[[#This Row],[Actual]]="","",IF(AND(Weekly[[#This Row],[QDA_P]]=FALSE,Weekly[[#This Row],[Actual]]=TRUE),AI284+Weekly[[#This Row],[BF H Odds]]-1,IF(AND(Weekly[[#This Row],[QDA_P]]=TRUE,Weekly[[#This Row],[Actual]]=FALSE),AI284+Weekly[[#This Row],[BF V Odds]]-1,AI284-1)))</f>
        <v>73.040000000000006</v>
      </c>
      <c r="AJ285" s="24">
        <f>IF(Weekly[[#This Row],[Actual]]="","",IF(AND(Weekly[[#This Row],[KNC_P]]=FALSE,Weekly[[#This Row],[Actual]]=TRUE),AJ284+Weekly[[#This Row],[BF H Odds]]-1,IF(AND(Weekly[[#This Row],[KNC_P]]=TRUE,Weekly[[#This Row],[Actual]]=FALSE),AJ284+Weekly[[#This Row],[BF V Odds]]-1,AJ284-1)))</f>
        <v>44.899999999999991</v>
      </c>
      <c r="AK285" s="24">
        <f>IF(Weekly[[#This Row],[Actual]]="","",IF(AND(Weekly[[#This Row],[KNC_P]]=FALSE,Weekly[[#This Row],[Actual]]=TRUE),AK284+Weekly[[#This Row],[BF H Odds]]-1,IF(AND(Weekly[[#This Row],[KNC_P]]=TRUE,Weekly[[#This Row],[Actual]]=FALSE),AK284+Weekly[[#This Row],[BF V Odds]]-1,AK284-1)))</f>
        <v>43.799999999999983</v>
      </c>
      <c r="AL285" s="30">
        <f>IF(Weekly[[#This Row],[Actual]]="","",COUNTIF(Weekly[[#This Row],[SVC_P]:[QDA_P]],TRUE))</f>
        <v>6</v>
      </c>
      <c r="AM285" s="30">
        <f>IF(Weekly[[#This Row],[Actual]]="","",COUNTIF(Weekly[[#This Row],[SVC_P]:[QDA_P]],FALSE))</f>
        <v>1</v>
      </c>
      <c r="AN285" s="36" t="str">
        <f>IF(AND(Weekly[[#This Row],[BF V Odds]]&gt;$BO$6,Weekly[[#This Row],[BF V Odds]] &lt; $BO$7),Weekly[[#This Row],[BF V Odds]],"")</f>
        <v/>
      </c>
      <c r="AO285" s="36" t="str">
        <f>IF(AND(Weekly[[#This Row],[BF H Odds]]&gt;$BO$6, Weekly[[#This Row],[BF H Odds]] &lt; $BO$7),Weekly[[#This Row],[BF H Odds]],"")</f>
        <v/>
      </c>
      <c r="AP285" s="37">
        <f>IF(AND(Weekly[[#This Row],[V Odds &lt;]]="",Weekly[[#This Row],[H Odds &lt;]]=""),AP284,IF(AND(Weekly[[#This Row],[H Odds &lt;]]&lt;&gt;"",Weekly[[#This Row],[SVC_P]]=TRUE,Weekly[[#This Row],[Actual]]=TRUE),AP284+Weekly[[#This Row],[H Odds &lt;]]-1,IF(AND(Weekly[[#This Row],[V Odds &lt;]]&lt;&gt;"",Weekly[[#This Row],[SVC_P]]=FALSE,Weekly[[#This Row],[Actual]]=FALSE),AP284+Weekly[[#This Row],[V Odds &lt;]]-1,IF(AND(Weekly[[#This Row],[V Odds &lt;]]&lt;&gt;"",Weekly[[#This Row],[SVC_P]]=FALSE,Weekly[[#This Row],[Actual]]=TRUE),AP284-1,IF(AND(Weekly[[#This Row],[H Odds &lt;]]&lt;&gt;"",Weekly[[#This Row],[SVC_P]]=TRUE,Weekly[[#This Row],[Actual]]=FALSE),AP284-1,AP284)))))</f>
        <v>77.930000000000007</v>
      </c>
      <c r="AQ285" s="37">
        <f>IF(AND(Weekly[[#This Row],[V Odds &lt;]]="",Weekly[[#This Row],[H Odds &lt;]]=""),AQ284,IF(AND(Weekly[[#This Row],[H Odds &lt;]]&lt;&gt;"",Weekly[[#This Row],[ADBC_P]]=TRUE,Weekly[[#This Row],[Actual]]=TRUE),AQ284+Weekly[[#This Row],[H Odds &lt;]]-1,IF(AND(Weekly[[#This Row],[V Odds &lt;]]&lt;&gt;"",Weekly[[#This Row],[ADBC_P]]=FALSE,Weekly[[#This Row],[Actual]]=FALSE),AQ284+Weekly[[#This Row],[V Odds &lt;]]-1,IF(AND(Weekly[[#This Row],[V Odds &lt;]]&lt;&gt;"",Weekly[[#This Row],[ADBC_P]]=FALSE,Weekly[[#This Row],[Actual]]=TRUE),AQ284-1,IF(AND(Weekly[[#This Row],[H Odds &lt;]]&lt;&gt;"",Weekly[[#This Row],[ADBC_P]]=TRUE,Weekly[[#This Row],[Actual]]=FALSE),AQ284-1,AQ284)))))</f>
        <v>49.879999999999995</v>
      </c>
      <c r="AR285" s="37">
        <f>IF(AND(Weekly[[#This Row],[V Odds &lt;]]="",Weekly[[#This Row],[H Odds &lt;]]=""),AR284,IF(AND(Weekly[[#This Row],[H Odds &lt;]]&lt;&gt;"",Weekly[[#This Row],[RFC_P]]=TRUE,Weekly[[#This Row],[Actual]]=TRUE),AR284+Weekly[[#This Row],[H Odds &lt;]]-1,IF(AND(Weekly[[#This Row],[V Odds &lt;]]&lt;&gt;"",Weekly[[#This Row],[RFC_P]]=FALSE,Weekly[[#This Row],[Actual]]=FALSE),AR284+Weekly[[#This Row],[V Odds &lt;]]-1,IF(AND(Weekly[[#This Row],[V Odds &lt;]]&lt;&gt;"",Weekly[[#This Row],[RFC_P]]=FALSE,Weekly[[#This Row],[Actual]]=TRUE),AR284-1,IF(AND(Weekly[[#This Row],[H Odds &lt;]]&lt;&gt;"",Weekly[[#This Row],[RFC_P]]=TRUE,Weekly[[#This Row],[Actual]]=FALSE),AR284-1,AR284)))))</f>
        <v>48.94</v>
      </c>
      <c r="AS285" s="37">
        <f>IF(AND(Weekly[[#This Row],[V Odds &lt;]]="",Weekly[[#This Row],[H Odds &lt;]]=""),AS284,IF(AND(Weekly[[#This Row],[H Odds &lt;]]&lt;&gt;"",Weekly[[#This Row],[GBC_P]]=TRUE,Weekly[[#This Row],[Actual]]=TRUE),AS284+Weekly[[#This Row],[H Odds &lt;]]-1,IF(AND(Weekly[[#This Row],[V Odds &lt;]]&lt;&gt;"",Weekly[[#This Row],[GBC_P]]=FALSE,Weekly[[#This Row],[Actual]]=FALSE),AS284+Weekly[[#This Row],[V Odds &lt;]]-1,IF(AND(Weekly[[#This Row],[V Odds &lt;]]&lt;&gt;"",Weekly[[#This Row],[GBC_P]]=FALSE,Weekly[[#This Row],[Actual]]=TRUE),AS284-1,IF(AND(Weekly[[#This Row],[H Odds &lt;]]&lt;&gt;"",Weekly[[#This Row],[GBC_P]]=TRUE,Weekly[[#This Row],[Actual]]=FALSE),AS284-1,AS284)))))</f>
        <v>50.28</v>
      </c>
      <c r="AT285" s="37">
        <f>IF(AND(Weekly[[#This Row],[V Odds &lt;]]="",Weekly[[#This Row],[H Odds &lt;]]=""),AT284,IF(AND(Weekly[[#This Row],[H Odds &lt;]]&lt;&gt;"",Weekly[[#This Row],[HGBC_P]]=TRUE,Weekly[[#This Row],[Actual]]=TRUE),AT284+Weekly[[#This Row],[H Odds &lt;]]-1,IF(AND(Weekly[[#This Row],[V Odds &lt;]]&lt;&gt;"",Weekly[[#This Row],[HGBC_P]]=FALSE,Weekly[[#This Row],[Actual]]=FALSE),AT284+Weekly[[#This Row],[V Odds &lt;]]-1,IF(AND(Weekly[[#This Row],[V Odds &lt;]]&lt;&gt;"",Weekly[[#This Row],[HGBC_P]]=FALSE,Weekly[[#This Row],[Actual]]=TRUE),AT284-1,IF(AND(Weekly[[#This Row],[H Odds &lt;]]&lt;&gt;"",Weekly[[#This Row],[HGBC_P]]=TRUE,Weekly[[#This Row],[Actual]]=FALSE),AT284-1,AT284)))))</f>
        <v>53.459999999999994</v>
      </c>
      <c r="AU285" s="37">
        <f>IF(AND(Weekly[[#This Row],[V Odds &lt;]]="",Weekly[[#This Row],[H Odds &lt;]]=""),AU284,IF(AND(Weekly[[#This Row],[H Odds &lt;]]&lt;&gt;"",Weekly[[#This Row],[XGB_P]]=TRUE,Weekly[[#This Row],[Actual]]=TRUE),AU284+Weekly[[#This Row],[H Odds &lt;]]-1,IF(AND(Weekly[[#This Row],[V Odds &lt;]]&lt;&gt;"",Weekly[[#This Row],[XGB_P]]=FALSE,Weekly[[#This Row],[Actual]]=FALSE),AU284+Weekly[[#This Row],[V Odds &lt;]]-1,IF(AND(Weekly[[#This Row],[V Odds &lt;]]&lt;&gt;"",Weekly[[#This Row],[XGB_P]]=FALSE,Weekly[[#This Row],[Actual]]=TRUE),AU284-1,IF(AND(Weekly[[#This Row],[H Odds &lt;]]&lt;&gt;"",Weekly[[#This Row],[XGB_P]]=TRUE,Weekly[[#This Row],[Actual]]=FALSE),AU284-1,AU284)))))</f>
        <v>62.56</v>
      </c>
      <c r="AV285" s="37">
        <f>IF(AND(Weekly[[#This Row],[V Odds &lt;]]="",Weekly[[#This Row],[H Odds &lt;]]=""),AV284,IF(AND(Weekly[[#This Row],[H Odds &lt;]]&lt;&gt;"",Weekly[[#This Row],[QDA_P]]=TRUE,Weekly[[#This Row],[Actual]]=TRUE),AV284+Weekly[[#This Row],[H Odds &lt;]]-1,IF(AND(Weekly[[#This Row],[V Odds &lt;]]&lt;&gt;"",Weekly[[#This Row],[QDA_P]]=FALSE,Weekly[[#This Row],[Actual]]=FALSE),AV284+Weekly[[#This Row],[V Odds &lt;]]-1,IF(AND(Weekly[[#This Row],[V Odds &lt;]]&lt;&gt;"",Weekly[[#This Row],[QDA_P]]=FALSE,Weekly[[#This Row],[Actual]]=TRUE),AV284-1,IF(AND(Weekly[[#This Row],[H Odds &lt;]]&lt;&gt;"",Weekly[[#This Row],[QDA_P]]=TRUE,Weekly[[#This Row],[Actual]]=FALSE),AV284-1,AV284)))))</f>
        <v>52.049999999999983</v>
      </c>
      <c r="AW285" s="37">
        <f>IF(AND(Weekly[[#This Row],[H Odds &lt;]]="",Weekly[[#This Row],[V Odds &lt;]]=""),AW284,IF(AND(Weekly[[#This Row],[KNC_P]]=Weekly[[#This Row],[Actual]],Weekly[[#This Row],[KNC_P]]=TRUE),AW284+Weekly[[#This Row],[BF H Odds]]-1,IF(AND(Weekly[[#This Row],[KNC_P]]=Weekly[[#This Row],[Actual]],Weekly[[#This Row],[KNC_P]]=FALSE),AW284+Weekly[[#This Row],[BF V Odds]]-1,AW284-1)))</f>
        <v>49.490000000000009</v>
      </c>
      <c r="AX285" s="37">
        <f>IF(AND(Weekly[[#This Row],[V Odds &lt;]]="",Weekly[[#This Row],[H Odds &lt;]]=""),AX284,IF(AND(Weekly[[#This Row],[V Odds &lt;]]&lt;&gt;"",Weekly[[#This Row],[FALSES]]&gt;0,Weekly[[#This Row],[Actual]]=FALSE),AX284+Weekly[[#This Row],[V Odds &lt;]]-1,IF(AND(Weekly[[#This Row],[H Odds &lt;]]&lt;&gt;"",Weekly[[#This Row],[TRUES]]&gt;0,Weekly[[#This Row],[Actual]]=TRUE),AX284+Weekly[[#This Row],[H Odds &lt;]]-1,IF(AND(Weekly[[#This Row],[V Odds &lt;]]&lt;&gt;"",Weekly[[#This Row],[FALSES]]=0),AX284,IF(AND(Weekly[[#This Row],[H Odds &lt;]]&lt;&gt;"",Weekly[[#This Row],[TRUES]]=0),AX284,AX284-1)))))</f>
        <v>85.799999999999983</v>
      </c>
      <c r="AY285" s="37">
        <f>IF(AND(Weekly[[#This Row],[V Odds &lt;]]="",Weekly[[#This Row],[H Odds &lt;]]=""),AY284,IF(AND(Weekly[[#This Row],[V Odds &lt;]]&lt;&gt;"",Weekly[[#This Row],[FALSES]]&gt;0,Weekly[[#This Row],[Actual]]=FALSE),AY284+((Weekly[[#This Row],[V Odds &lt;]]-1)*0.92),IF(AND(Weekly[[#This Row],[H Odds &lt;]]&lt;&gt;"",Weekly[[#This Row],[TRUES]]&gt;0,Weekly[[#This Row],[Actual]]=TRUE),AY284+((Weekly[[#This Row],[H Odds &lt;]]-1)*0.92),IF(AND(Weekly[[#This Row],[V Odds &lt;]]&lt;&gt;"",Weekly[[#This Row],[FALSES]]=0),AY284,IF(AND(Weekly[[#This Row],[H Odds &lt;]]&lt;&gt;"",Weekly[[#This Row],[TRUES]]=0),AY284,AY284-1)))))</f>
        <v>79.096000000000018</v>
      </c>
      <c r="AZ285" s="37">
        <f>IF(AND(Weekly[[#This Row],[V Odds &lt;]]="",Weekly[[#This Row],[H Odds &lt;]]=""),AZ284,IF(AND(Weekly[[#This Row],[V Odds &lt;]]&lt;&gt;"",Weekly[[#This Row],[Actual]]=FALSE),AZ284+Weekly[[#This Row],[V Odds &lt;]]-1,IF(AND(Weekly[[#This Row],[H Odds &lt;]]&lt;&gt;"",Weekly[[#This Row],[Actual]]=TRUE),AZ284+Weekly[[#This Row],[H Odds &lt;]]-1,AZ284-1)))</f>
        <v>78.169999999999987</v>
      </c>
      <c r="BA285" s="38">
        <f>IF(Weekly[[#This Row],[H Odds &lt;]]="",BA284,IF(AND(Weekly[[#This Row],[H Odds &lt;]]&lt;&gt;"",Weekly[[#This Row],[SVC_P]]=TRUE,Weekly[[#This Row],[Actual]]=TRUE),BA284+Weekly[[#This Row],[H Odds &lt;]]-1,IF(AND(Weekly[[#This Row],[H Odds &lt;]]&lt;&gt;"",Weekly[[#This Row],[SVC_P]]=TRUE,Weekly[[#This Row],[Actual]]=FALSE),BA284-1,BA284)))</f>
        <v>72.889999999999986</v>
      </c>
      <c r="BB285" s="38">
        <f>IF(Weekly[[#This Row],[H Odds &lt;]]="",BB284,IF(AND(Weekly[[#This Row],[H Odds &lt;]]&lt;&gt;"",Weekly[[#This Row],[ADBC_P]]=TRUE,Weekly[[#This Row],[Actual]]=TRUE),BB284+Weekly[[#This Row],[H Odds &lt;]]-1,IF(AND(Weekly[[#This Row],[H Odds &lt;]]&lt;&gt;"",Weekly[[#This Row],[ADBC_P]]=TRUE,Weekly[[#This Row],[Actual]]=FALSE),BB284-1,BB284)))</f>
        <v>46.559999999999995</v>
      </c>
      <c r="BC285" s="38">
        <f>IF(Weekly[[#This Row],[H Odds &lt;]]="",BC284,IF(AND(Weekly[[#This Row],[H Odds &lt;]]&lt;&gt;"",Weekly[[#This Row],[RFC_P]]=TRUE,Weekly[[#This Row],[Actual]]=TRUE),BC284+Weekly[[#This Row],[H Odds &lt;]]-1,IF(AND(Weekly[[#This Row],[H Odds &lt;]]&lt;&gt;"",Weekly[[#This Row],[RFC_P]]=TRUE,Weekly[[#This Row],[Actual]]=FALSE),BC284-1,BC284)))</f>
        <v>45.309999999999995</v>
      </c>
      <c r="BD285" s="38">
        <f>IF(Weekly[[#This Row],[H Odds &lt;]]="",BD284,IF(AND(Weekly[[#This Row],[H Odds &lt;]]&lt;&gt;"",Weekly[[#This Row],[GBC_P]]=TRUE,Weekly[[#This Row],[Actual]]=TRUE),BD284+Weekly[[#This Row],[H Odds &lt;]]-1,IF(AND(Weekly[[#This Row],[H Odds &lt;]]&lt;&gt;"",Weekly[[#This Row],[GBC_P]]=TRUE,Weekly[[#This Row],[Actual]]=FALSE),BD284-1,BD284)))</f>
        <v>50.96</v>
      </c>
      <c r="BE285" s="38">
        <f>IF(Weekly[[#This Row],[H Odds &lt;]]="",BE284,IF(AND(Weekly[[#This Row],[H Odds &lt;]]&lt;&gt;"",Weekly[[#This Row],[HGBC_P]]=TRUE,Weekly[[#This Row],[Actual]]=TRUE),BE284+Weekly[[#This Row],[H Odds &lt;]]-1,IF(AND(Weekly[[#This Row],[H Odds &lt;]]&lt;&gt;"",Weekly[[#This Row],[HGBC_P]]=TRUE,Weekly[[#This Row],[Actual]]=FALSE),BE284-1,BE284)))</f>
        <v>56.859999999999992</v>
      </c>
      <c r="BF285" s="38">
        <f>IF(Weekly[[#This Row],[H Odds &lt;]]="",BF284,IF(AND(Weekly[[#This Row],[H Odds &lt;]]&lt;&gt;"",Weekly[[#This Row],[XGB_P]]=TRUE,Weekly[[#This Row],[Actual]]=TRUE),BF284+Weekly[[#This Row],[H Odds &lt;]]-1,IF(AND(Weekly[[#This Row],[H Odds &lt;]]&lt;&gt;"",Weekly[[#This Row],[XGB_P]]=TRUE,Weekly[[#This Row],[Actual]]=FALSE),BF284-1,BF284)))</f>
        <v>60.03</v>
      </c>
      <c r="BG285" s="38">
        <f>IF(Weekly[[#This Row],[H Odds &lt;]]="",BG284,IF(AND(Weekly[[#This Row],[H Odds &lt;]]&lt;&gt;"",Weekly[[#This Row],[QDA_P]]=TRUE,Weekly[[#This Row],[Actual]]=TRUE),BG284+Weekly[[#This Row],[H Odds &lt;]]-1,IF(AND(Weekly[[#This Row],[H Odds &lt;]]&lt;&gt;"",Weekly[[#This Row],[QDA_P]]=TRUE,Weekly[[#This Row],[Actual]]=FALSE),BG284-1,BG284)))</f>
        <v>45.279999999999994</v>
      </c>
      <c r="BH285" s="38">
        <f>IF(Weekly[[#This Row],[H Odds &lt;]]="",BH284,IF(AND(Weekly[[#This Row],[H Odds &lt;]]&lt;&gt;"",Weekly[[#This Row],[KNC_P]]=TRUE,Weekly[[#This Row],[Actual]]=TRUE),BH284+Weekly[[#This Row],[H Odds &lt;]]-1,IF(AND(Weekly[[#This Row],[H Odds &lt;]]&lt;&gt;"",Weekly[[#This Row],[KNC_P]]=TRUE,Weekly[[#This Row],[Actual]]=FALSE),BH284-1,BH284)))</f>
        <v>48.999999999999993</v>
      </c>
      <c r="BI285" s="38">
        <f>IF(Weekly[[#This Row],[H Odds &lt;]]="",BI284,IF(AND(Weekly[[#This Row],[H Odds &lt;]]&lt;&gt;"",Weekly[[#This Row],[TRUES]]&gt;0,Weekly[[#This Row],[Actual]]=TRUE),BI284+Weekly[[#This Row],[H Odds &lt;]]-1,IF(AND(Weekly[[#This Row],[H Odds &lt;]]&lt;&gt;"",Weekly[[#This Row],[TRUES]]=0),BI284,BI284-1)))</f>
        <v>72.889999999999986</v>
      </c>
      <c r="BJ285" s="38">
        <f>IF(Weekly[[#This Row],[H Odds &lt;]]="",BJ284,IF(AND(Weekly[[#This Row],[H Odds &lt;]]&lt;&gt;"",Weekly[[#This Row],[Actual]]=TRUE),BJ284+Weekly[[#This Row],[H Odds &lt;]]-1,IF(AND(Weekly[[#This Row],[H Odds &lt;]]&lt;&gt;"",Weekly[[#This Row],[Actual]]=FALSE),BJ284-1,BJ284)))</f>
        <v>74.789999999999992</v>
      </c>
      <c r="BK285" s="58">
        <f>IF(AND(Weekly[[#This Row],[TRUES]]&gt;4,Weekly[[#This Row],[Actual]]=TRUE),BK284+Weekly[[#This Row],[BF H Odds]]-1,IF(AND(Weekly[[#This Row],[FALSES]]&gt;4,Weekly[[#This Row],[Actual]]=FALSE),BK284+Weekly[[#This Row],[BF V Odds]]-1,IF(AND(Weekly[[#This Row],[TRUES]]&gt;4,Weekly[[#This Row],[Actual]]=FALSE),BK284-1,IF(AND(Weekly[[#This Row],[FALSES]]&gt;4,Weekly[[#This Row],[Actual]]=TRUE),BK284-1,BK284))))</f>
        <v>22.840000000000018</v>
      </c>
      <c r="BL285" s="58">
        <f>IF(AND(Weekly[[#This Row],[TRUES]]&gt;5,Weekly[[#This Row],[Actual]]=TRUE),BL284+Weekly[[#This Row],[BF H Odds]]-1,IF(AND(Weekly[[#This Row],[FALSES]]&gt;5,Weekly[[#This Row],[Actual]]=FALSE),BL284+Weekly[[#This Row],[BF V Odds]]-1,IF(AND(Weekly[[#This Row],[TRUES]]&gt;5,Weekly[[#This Row],[Actual]]=FALSE),BL284-1,IF(AND(Weekly[[#This Row],[FALSES]]&gt;5,Weekly[[#This Row],[Actual]]=TRUE),BL284-1,BL284))))</f>
        <v>32.560000000000031</v>
      </c>
      <c r="BM285" s="58">
        <f>IF(AND(Weekly[[#This Row],[TRUES]]&gt;6,Weekly[[#This Row],[Actual]]=TRUE),BM284+Weekly[[#This Row],[BF H Odds]]-1,IF(AND(Weekly[[#This Row],[FALSES]]&gt;6,Weekly[[#This Row],[Actual]]=FALSE),BM284+Weekly[[#This Row],[BF V Odds]]-1,IF(AND(Weekly[[#This Row],[TRUES]]&gt;6,Weekly[[#This Row],[Actual]]=FALSE),BM284-1,IF(AND(Weekly[[#This Row],[FALSES]]&gt;6,Weekly[[#This Row],[Actual]]=TRUE),BM284-1,BM284))))</f>
        <v>46.320000000000014</v>
      </c>
    </row>
    <row r="286" spans="1:65" x14ac:dyDescent="0.25">
      <c r="A286" s="34"/>
      <c r="B286" s="10">
        <v>44279</v>
      </c>
      <c r="C286" s="33" t="s">
        <v>31</v>
      </c>
      <c r="D286" s="15" t="s">
        <v>11</v>
      </c>
      <c r="E286" t="b">
        <v>1</v>
      </c>
      <c r="F286" t="b">
        <v>1</v>
      </c>
      <c r="G286" t="b">
        <v>1</v>
      </c>
      <c r="H286" t="b">
        <v>1</v>
      </c>
      <c r="I286" t="b">
        <v>1</v>
      </c>
      <c r="J286" t="b">
        <v>1</v>
      </c>
      <c r="K286" t="b">
        <v>1</v>
      </c>
      <c r="L286" t="b">
        <v>1</v>
      </c>
      <c r="O286" t="str">
        <f>IF(Weekly[[#This Row],[H/V]]="H",Weekly[[#This Row],[BF H Odds]],IF(Weekly[[#This Row],[H/V]]="V",Weekly[[#This Row],[BF V Odds]],""))</f>
        <v/>
      </c>
      <c r="P286" t="b">
        <v>1</v>
      </c>
      <c r="R286" s="35">
        <f>IFERROR(IF(Weekly[[#This Row],[Won Bet?]]="yes",R285+(Weekly[[#This Row],[BF Odds]]*Weekly[[#This Row],[BF Stake]])-Weekly[[#This Row],[BF Stake]],R285-Weekly[[#This Row],[BF Stake]]),R285)</f>
        <v>255.46129999999997</v>
      </c>
      <c r="S286" s="9">
        <f>IFERROR(IF(Weekly[[#This Row],[Won Bet?]]="yes",S285+(((Weekly[[#This Row],[BF Odds]]*Weekly[[#This Row],[BF Stake]])-Weekly[[#This Row],[BF Stake]])*0.95),S285-Weekly[[#This Row],[BF Stake]]),S285)</f>
        <v>242.27373500000004</v>
      </c>
      <c r="T286" s="13">
        <v>2.2799999999999998</v>
      </c>
      <c r="U286" s="13">
        <v>1.6</v>
      </c>
      <c r="V286" s="24">
        <f>IF(Weekly[[#This Row],[Actual]]="","",IF(AND(Weekly[[#This Row],[SVC_P]]=Weekly[[#This Row],[Actual]],Weekly[[#This Row],[SVC_P]]=TRUE),V285+Weekly[[#This Row],[BF H Odds]]-1,IF(AND(Weekly[[#This Row],[SVC_P]]=Weekly[[#This Row],[Actual]],Weekly[[#This Row],[SVC_P]]=FALSE),V285+Weekly[[#This Row],[BF V Odds]]-1,V285-1)))</f>
        <v>70.04000000000002</v>
      </c>
      <c r="W286" s="24">
        <f>IF(Weekly[[#This Row],[Actual]]="","",IF(AND(Weekly[[#This Row],[SVC_P]]=FALSE,Weekly[[#This Row],[Actual]]=TRUE),W285+Weekly[[#This Row],[BF H Odds]]-1,IF(AND(Weekly[[#This Row],[SVC_P]]=TRUE,Weekly[[#This Row],[Actual]]=FALSE,),W285+Weekly[[#This Row],[BF V Odds]]-1,W285-1)))</f>
        <v>-227.54</v>
      </c>
      <c r="X286" s="24">
        <f>IF(Weekly[[#This Row],[Actual]]="","",IF(AND(Weekly[[#This Row],[ADBC_P]]=Weekly[[#This Row],[Actual]],Weekly[[#This Row],[ADBC_P]]=TRUE),X285+Weekly[[#This Row],[BF H Odds]]-1,IF(AND(Weekly[[#This Row],[ADBC_P]]=Weekly[[#This Row],[Actual]],Weekly[[#This Row],[ADBC_P]]=FALSE),X285+Weekly[[#This Row],[BF V Odds]]-1,X285-1)))</f>
        <v>27.530000000000019</v>
      </c>
      <c r="Y286" s="24">
        <f>IF(Weekly[[#This Row],[Actual]]="","",IF(AND(Weekly[[#This Row],[ADBC_P]]=FALSE,Weekly[[#This Row],[Actual]]=TRUE),Y285+Weekly[[#This Row],[BF H Odds]]-1,IF(AND(Weekly[[#This Row],[ADBC_P]]=TRUE,Weekly[[#This Row],[Actual]]=FALSE),Y285+Weekly[[#This Row],[BF V Odds]]-1,Y285-1)))</f>
        <v>55.18</v>
      </c>
      <c r="Z286" s="24">
        <f>IF(Weekly[[#This Row],[Actual]]="","",IF(AND(Weekly[[#This Row],[RFC_P]]=Weekly[[#This Row],[Actual]],Weekly[[#This Row],[RFC_P]]=TRUE),Z285+Weekly[[#This Row],[BF H Odds]]-1,IF(AND(Weekly[[#This Row],[RFC_P]]=Weekly[[#This Row],[Actual]],Weekly[[#This Row],[RFC_P]]=FALSE),Z285+Weekly[[#This Row],[BF V Odds]]-1,Z285-1)))</f>
        <v>21.290000000000024</v>
      </c>
      <c r="AA286" s="24">
        <f>IF(Weekly[[#This Row],[Actual]]="","",IF(AND(Weekly[[#This Row],[RFC_P]]=FALSE,Weekly[[#This Row],[Actual]]=TRUE),AA285+Weekly[[#This Row],[BF H Odds]]-1,IF(AND(Weekly[[#This Row],[RFC_P]]=TRUE,Weekly[[#This Row],[Actual]]=FALSE),AA285+Weekly[[#This Row],[BF V Odds]]-1,AA285-1)))</f>
        <v>61.419999999999973</v>
      </c>
      <c r="AB286" s="24">
        <f>IF(Weekly[[#This Row],[Actual]]="","",IF(AND(Weekly[[#This Row],[GBC_P]]=Weekly[[#This Row],[Actual]],Weekly[[#This Row],[GBC_P]]=TRUE),AB285+Weekly[[#This Row],[BF H Odds]]-1,IF(AND(Weekly[[#This Row],[GBC_P]]=Weekly[[#This Row],[Actual]],Weekly[[#This Row],[GBC_P]]=FALSE),AB285+Weekly[[#This Row],[BF V Odds]]-1,AB285-1)))</f>
        <v>31.210000000000008</v>
      </c>
      <c r="AC286" s="24">
        <f>IF(Weekly[[#This Row],[Actual]]="","",IF(AND(Weekly[[#This Row],[GBC_P]]=FALSE,Weekly[[#This Row],[Actual]]=TRUE),AC285+Weekly[[#This Row],[BF H Odds]]-1,IF(AND(Weekly[[#This Row],[GBC_P]]=TRUE,Weekly[[#This Row],[Actual]]=FALSE),AC285+Weekly[[#This Row],[BF V Odds]]-1,AC285-1)))</f>
        <v>51.499999999999986</v>
      </c>
      <c r="AD286" s="24">
        <f>IF(Weekly[[#This Row],[Actual]]="","",IF(AND(Weekly[[#This Row],[HGBC_P]]=Weekly[[#This Row],[Actual]],Weekly[[#This Row],[HGBC_P]]=TRUE),AD285+Weekly[[#This Row],[BF H Odds]]-1,IF(AND(Weekly[[#This Row],[HGBC_P]]=Weekly[[#This Row],[Actual]],Weekly[[#This Row],[HGBC_P]]=FALSE),AD285+Weekly[[#This Row],[BF V Odds]]-1,AD285-1)))</f>
        <v>28.10000000000003</v>
      </c>
      <c r="AE286" s="24">
        <f>IF(Weekly[[#This Row],[Actual]]="","",IF(AND(Weekly[[#This Row],[HGBC_P]]=FALSE,Weekly[[#This Row],[Actual]]=TRUE),AE285+Weekly[[#This Row],[BF H Odds]]-1,IF(AND(Weekly[[#This Row],[HGBC_P]]=TRUE,Weekly[[#This Row],[Actual]]=FALSE),AE285+Weekly[[#This Row],[BF V Odds]]-1,AE285-1)))</f>
        <v>54.609999999999992</v>
      </c>
      <c r="AF286" s="24">
        <f>IF(Weekly[[#This Row],[Actual]]="","",IF(AND(Weekly[[#This Row],[XGB_P]]=Weekly[[#This Row],[Actual]],Weekly[[#This Row],[XGB_P]]=TRUE),AF285+Weekly[[#This Row],[BF H Odds]]-1,IF(AND(Weekly[[#This Row],[XGB_P]]=Weekly[[#This Row],[Actual]],Weekly[[#This Row],[XGB_P]]=FALSE),AF285+Weekly[[#This Row],[BF V Odds]]-1,AF285-1)))</f>
        <v>52.240000000000038</v>
      </c>
      <c r="AG286" s="24">
        <f>IF(Weekly[[#This Row],[Actual]]="","",IF(AND(Weekly[[#This Row],[XGB_P]]=FALSE,Weekly[[#This Row],[Actual]]=TRUE),AG285+Weekly[[#This Row],[BF H Odds]]-1,IF(AND(Weekly[[#This Row],[XGB_P]]=TRUE,Weekly[[#This Row],[Actual]]=FALSE),AG285+Weekly[[#This Row],[BF V Odds]]-1,AG285-1)))</f>
        <v>30.47</v>
      </c>
      <c r="AH286" s="24">
        <f>IF(Weekly[[#This Row],[Actual]]="","",IF(AND(Weekly[[#This Row],[QDA_P]]=Weekly[[#This Row],[Actual]],Weekly[[#This Row],[QDA_P]]=TRUE),AH285+Weekly[[#This Row],[BF H Odds]]-1,IF(AND(Weekly[[#This Row],[QDA_P]]=Weekly[[#This Row],[Actual]],Weekly[[#This Row],[QDA_P]]=FALSE),AH285+Weekly[[#This Row],[BF V Odds]]-1,AH285-1)))</f>
        <v>10.670000000000003</v>
      </c>
      <c r="AI286" s="24">
        <f>IF(Weekly[[#This Row],[Actual]]="","",IF(AND(Weekly[[#This Row],[QDA_P]]=FALSE,Weekly[[#This Row],[Actual]]=TRUE),AI285+Weekly[[#This Row],[BF H Odds]]-1,IF(AND(Weekly[[#This Row],[QDA_P]]=TRUE,Weekly[[#This Row],[Actual]]=FALSE),AI285+Weekly[[#This Row],[BF V Odds]]-1,AI285-1)))</f>
        <v>72.040000000000006</v>
      </c>
      <c r="AJ286" s="24">
        <f>IF(Weekly[[#This Row],[Actual]]="","",IF(AND(Weekly[[#This Row],[KNC_P]]=FALSE,Weekly[[#This Row],[Actual]]=TRUE),AJ285+Weekly[[#This Row],[BF H Odds]]-1,IF(AND(Weekly[[#This Row],[KNC_P]]=TRUE,Weekly[[#This Row],[Actual]]=FALSE),AJ285+Weekly[[#This Row],[BF V Odds]]-1,AJ285-1)))</f>
        <v>43.899999999999991</v>
      </c>
      <c r="AK286" s="24">
        <f>IF(Weekly[[#This Row],[Actual]]="","",IF(AND(Weekly[[#This Row],[KNC_P]]=FALSE,Weekly[[#This Row],[Actual]]=TRUE),AK285+Weekly[[#This Row],[BF H Odds]]-1,IF(AND(Weekly[[#This Row],[KNC_P]]=TRUE,Weekly[[#This Row],[Actual]]=FALSE),AK285+Weekly[[#This Row],[BF V Odds]]-1,AK285-1)))</f>
        <v>42.799999999999983</v>
      </c>
      <c r="AL286" s="30">
        <f>IF(Weekly[[#This Row],[Actual]]="","",COUNTIF(Weekly[[#This Row],[SVC_P]:[QDA_P]],TRUE))</f>
        <v>7</v>
      </c>
      <c r="AM286" s="30">
        <f>IF(Weekly[[#This Row],[Actual]]="","",COUNTIF(Weekly[[#This Row],[SVC_P]:[QDA_P]],FALSE))</f>
        <v>0</v>
      </c>
      <c r="AN286" s="36" t="str">
        <f>IF(AND(Weekly[[#This Row],[BF V Odds]]&gt;$BO$6,Weekly[[#This Row],[BF V Odds]] &lt; $BO$7),Weekly[[#This Row],[BF V Odds]],"")</f>
        <v/>
      </c>
      <c r="AO286" s="36" t="str">
        <f>IF(AND(Weekly[[#This Row],[BF H Odds]]&gt;$BO$6, Weekly[[#This Row],[BF H Odds]] &lt; $BO$7),Weekly[[#This Row],[BF H Odds]],"")</f>
        <v/>
      </c>
      <c r="AP286" s="37">
        <f>IF(AND(Weekly[[#This Row],[V Odds &lt;]]="",Weekly[[#This Row],[H Odds &lt;]]=""),AP285,IF(AND(Weekly[[#This Row],[H Odds &lt;]]&lt;&gt;"",Weekly[[#This Row],[SVC_P]]=TRUE,Weekly[[#This Row],[Actual]]=TRUE),AP285+Weekly[[#This Row],[H Odds &lt;]]-1,IF(AND(Weekly[[#This Row],[V Odds &lt;]]&lt;&gt;"",Weekly[[#This Row],[SVC_P]]=FALSE,Weekly[[#This Row],[Actual]]=FALSE),AP285+Weekly[[#This Row],[V Odds &lt;]]-1,IF(AND(Weekly[[#This Row],[V Odds &lt;]]&lt;&gt;"",Weekly[[#This Row],[SVC_P]]=FALSE,Weekly[[#This Row],[Actual]]=TRUE),AP285-1,IF(AND(Weekly[[#This Row],[H Odds &lt;]]&lt;&gt;"",Weekly[[#This Row],[SVC_P]]=TRUE,Weekly[[#This Row],[Actual]]=FALSE),AP285-1,AP285)))))</f>
        <v>77.930000000000007</v>
      </c>
      <c r="AQ286" s="37">
        <f>IF(AND(Weekly[[#This Row],[V Odds &lt;]]="",Weekly[[#This Row],[H Odds &lt;]]=""),AQ285,IF(AND(Weekly[[#This Row],[H Odds &lt;]]&lt;&gt;"",Weekly[[#This Row],[ADBC_P]]=TRUE,Weekly[[#This Row],[Actual]]=TRUE),AQ285+Weekly[[#This Row],[H Odds &lt;]]-1,IF(AND(Weekly[[#This Row],[V Odds &lt;]]&lt;&gt;"",Weekly[[#This Row],[ADBC_P]]=FALSE,Weekly[[#This Row],[Actual]]=FALSE),AQ285+Weekly[[#This Row],[V Odds &lt;]]-1,IF(AND(Weekly[[#This Row],[V Odds &lt;]]&lt;&gt;"",Weekly[[#This Row],[ADBC_P]]=FALSE,Weekly[[#This Row],[Actual]]=TRUE),AQ285-1,IF(AND(Weekly[[#This Row],[H Odds &lt;]]&lt;&gt;"",Weekly[[#This Row],[ADBC_P]]=TRUE,Weekly[[#This Row],[Actual]]=FALSE),AQ285-1,AQ285)))))</f>
        <v>49.879999999999995</v>
      </c>
      <c r="AR286" s="37">
        <f>IF(AND(Weekly[[#This Row],[V Odds &lt;]]="",Weekly[[#This Row],[H Odds &lt;]]=""),AR285,IF(AND(Weekly[[#This Row],[H Odds &lt;]]&lt;&gt;"",Weekly[[#This Row],[RFC_P]]=TRUE,Weekly[[#This Row],[Actual]]=TRUE),AR285+Weekly[[#This Row],[H Odds &lt;]]-1,IF(AND(Weekly[[#This Row],[V Odds &lt;]]&lt;&gt;"",Weekly[[#This Row],[RFC_P]]=FALSE,Weekly[[#This Row],[Actual]]=FALSE),AR285+Weekly[[#This Row],[V Odds &lt;]]-1,IF(AND(Weekly[[#This Row],[V Odds &lt;]]&lt;&gt;"",Weekly[[#This Row],[RFC_P]]=FALSE,Weekly[[#This Row],[Actual]]=TRUE),AR285-1,IF(AND(Weekly[[#This Row],[H Odds &lt;]]&lt;&gt;"",Weekly[[#This Row],[RFC_P]]=TRUE,Weekly[[#This Row],[Actual]]=FALSE),AR285-1,AR285)))))</f>
        <v>48.94</v>
      </c>
      <c r="AS286" s="37">
        <f>IF(AND(Weekly[[#This Row],[V Odds &lt;]]="",Weekly[[#This Row],[H Odds &lt;]]=""),AS285,IF(AND(Weekly[[#This Row],[H Odds &lt;]]&lt;&gt;"",Weekly[[#This Row],[GBC_P]]=TRUE,Weekly[[#This Row],[Actual]]=TRUE),AS285+Weekly[[#This Row],[H Odds &lt;]]-1,IF(AND(Weekly[[#This Row],[V Odds &lt;]]&lt;&gt;"",Weekly[[#This Row],[GBC_P]]=FALSE,Weekly[[#This Row],[Actual]]=FALSE),AS285+Weekly[[#This Row],[V Odds &lt;]]-1,IF(AND(Weekly[[#This Row],[V Odds &lt;]]&lt;&gt;"",Weekly[[#This Row],[GBC_P]]=FALSE,Weekly[[#This Row],[Actual]]=TRUE),AS285-1,IF(AND(Weekly[[#This Row],[H Odds &lt;]]&lt;&gt;"",Weekly[[#This Row],[GBC_P]]=TRUE,Weekly[[#This Row],[Actual]]=FALSE),AS285-1,AS285)))))</f>
        <v>50.28</v>
      </c>
      <c r="AT286" s="37">
        <f>IF(AND(Weekly[[#This Row],[V Odds &lt;]]="",Weekly[[#This Row],[H Odds &lt;]]=""),AT285,IF(AND(Weekly[[#This Row],[H Odds &lt;]]&lt;&gt;"",Weekly[[#This Row],[HGBC_P]]=TRUE,Weekly[[#This Row],[Actual]]=TRUE),AT285+Weekly[[#This Row],[H Odds &lt;]]-1,IF(AND(Weekly[[#This Row],[V Odds &lt;]]&lt;&gt;"",Weekly[[#This Row],[HGBC_P]]=FALSE,Weekly[[#This Row],[Actual]]=FALSE),AT285+Weekly[[#This Row],[V Odds &lt;]]-1,IF(AND(Weekly[[#This Row],[V Odds &lt;]]&lt;&gt;"",Weekly[[#This Row],[HGBC_P]]=FALSE,Weekly[[#This Row],[Actual]]=TRUE),AT285-1,IF(AND(Weekly[[#This Row],[H Odds &lt;]]&lt;&gt;"",Weekly[[#This Row],[HGBC_P]]=TRUE,Weekly[[#This Row],[Actual]]=FALSE),AT285-1,AT285)))))</f>
        <v>53.459999999999994</v>
      </c>
      <c r="AU286" s="37">
        <f>IF(AND(Weekly[[#This Row],[V Odds &lt;]]="",Weekly[[#This Row],[H Odds &lt;]]=""),AU285,IF(AND(Weekly[[#This Row],[H Odds &lt;]]&lt;&gt;"",Weekly[[#This Row],[XGB_P]]=TRUE,Weekly[[#This Row],[Actual]]=TRUE),AU285+Weekly[[#This Row],[H Odds &lt;]]-1,IF(AND(Weekly[[#This Row],[V Odds &lt;]]&lt;&gt;"",Weekly[[#This Row],[XGB_P]]=FALSE,Weekly[[#This Row],[Actual]]=FALSE),AU285+Weekly[[#This Row],[V Odds &lt;]]-1,IF(AND(Weekly[[#This Row],[V Odds &lt;]]&lt;&gt;"",Weekly[[#This Row],[XGB_P]]=FALSE,Weekly[[#This Row],[Actual]]=TRUE),AU285-1,IF(AND(Weekly[[#This Row],[H Odds &lt;]]&lt;&gt;"",Weekly[[#This Row],[XGB_P]]=TRUE,Weekly[[#This Row],[Actual]]=FALSE),AU285-1,AU285)))))</f>
        <v>62.56</v>
      </c>
      <c r="AV286" s="37">
        <f>IF(AND(Weekly[[#This Row],[V Odds &lt;]]="",Weekly[[#This Row],[H Odds &lt;]]=""),AV285,IF(AND(Weekly[[#This Row],[H Odds &lt;]]&lt;&gt;"",Weekly[[#This Row],[QDA_P]]=TRUE,Weekly[[#This Row],[Actual]]=TRUE),AV285+Weekly[[#This Row],[H Odds &lt;]]-1,IF(AND(Weekly[[#This Row],[V Odds &lt;]]&lt;&gt;"",Weekly[[#This Row],[QDA_P]]=FALSE,Weekly[[#This Row],[Actual]]=FALSE),AV285+Weekly[[#This Row],[V Odds &lt;]]-1,IF(AND(Weekly[[#This Row],[V Odds &lt;]]&lt;&gt;"",Weekly[[#This Row],[QDA_P]]=FALSE,Weekly[[#This Row],[Actual]]=TRUE),AV285-1,IF(AND(Weekly[[#This Row],[H Odds &lt;]]&lt;&gt;"",Weekly[[#This Row],[QDA_P]]=TRUE,Weekly[[#This Row],[Actual]]=FALSE),AV285-1,AV285)))))</f>
        <v>52.049999999999983</v>
      </c>
      <c r="AW286" s="37">
        <f>IF(AND(Weekly[[#This Row],[H Odds &lt;]]="",Weekly[[#This Row],[V Odds &lt;]]=""),AW285,IF(AND(Weekly[[#This Row],[KNC_P]]=Weekly[[#This Row],[Actual]],Weekly[[#This Row],[KNC_P]]=TRUE),AW285+Weekly[[#This Row],[BF H Odds]]-1,IF(AND(Weekly[[#This Row],[KNC_P]]=Weekly[[#This Row],[Actual]],Weekly[[#This Row],[KNC_P]]=FALSE),AW285+Weekly[[#This Row],[BF V Odds]]-1,AW285-1)))</f>
        <v>49.490000000000009</v>
      </c>
      <c r="AX286" s="37">
        <f>IF(AND(Weekly[[#This Row],[V Odds &lt;]]="",Weekly[[#This Row],[H Odds &lt;]]=""),AX285,IF(AND(Weekly[[#This Row],[V Odds &lt;]]&lt;&gt;"",Weekly[[#This Row],[FALSES]]&gt;0,Weekly[[#This Row],[Actual]]=FALSE),AX285+Weekly[[#This Row],[V Odds &lt;]]-1,IF(AND(Weekly[[#This Row],[H Odds &lt;]]&lt;&gt;"",Weekly[[#This Row],[TRUES]]&gt;0,Weekly[[#This Row],[Actual]]=TRUE),AX285+Weekly[[#This Row],[H Odds &lt;]]-1,IF(AND(Weekly[[#This Row],[V Odds &lt;]]&lt;&gt;"",Weekly[[#This Row],[FALSES]]=0),AX285,IF(AND(Weekly[[#This Row],[H Odds &lt;]]&lt;&gt;"",Weekly[[#This Row],[TRUES]]=0),AX285,AX285-1)))))</f>
        <v>85.799999999999983</v>
      </c>
      <c r="AY286" s="37">
        <f>IF(AND(Weekly[[#This Row],[V Odds &lt;]]="",Weekly[[#This Row],[H Odds &lt;]]=""),AY285,IF(AND(Weekly[[#This Row],[V Odds &lt;]]&lt;&gt;"",Weekly[[#This Row],[FALSES]]&gt;0,Weekly[[#This Row],[Actual]]=FALSE),AY285+((Weekly[[#This Row],[V Odds &lt;]]-1)*0.92),IF(AND(Weekly[[#This Row],[H Odds &lt;]]&lt;&gt;"",Weekly[[#This Row],[TRUES]]&gt;0,Weekly[[#This Row],[Actual]]=TRUE),AY285+((Weekly[[#This Row],[H Odds &lt;]]-1)*0.92),IF(AND(Weekly[[#This Row],[V Odds &lt;]]&lt;&gt;"",Weekly[[#This Row],[FALSES]]=0),AY285,IF(AND(Weekly[[#This Row],[H Odds &lt;]]&lt;&gt;"",Weekly[[#This Row],[TRUES]]=0),AY285,AY285-1)))))</f>
        <v>79.096000000000018</v>
      </c>
      <c r="AZ286" s="37">
        <f>IF(AND(Weekly[[#This Row],[V Odds &lt;]]="",Weekly[[#This Row],[H Odds &lt;]]=""),AZ285,IF(AND(Weekly[[#This Row],[V Odds &lt;]]&lt;&gt;"",Weekly[[#This Row],[Actual]]=FALSE),AZ285+Weekly[[#This Row],[V Odds &lt;]]-1,IF(AND(Weekly[[#This Row],[H Odds &lt;]]&lt;&gt;"",Weekly[[#This Row],[Actual]]=TRUE),AZ285+Weekly[[#This Row],[H Odds &lt;]]-1,AZ285-1)))</f>
        <v>78.169999999999987</v>
      </c>
      <c r="BA286" s="38">
        <f>IF(Weekly[[#This Row],[H Odds &lt;]]="",BA285,IF(AND(Weekly[[#This Row],[H Odds &lt;]]&lt;&gt;"",Weekly[[#This Row],[SVC_P]]=TRUE,Weekly[[#This Row],[Actual]]=TRUE),BA285+Weekly[[#This Row],[H Odds &lt;]]-1,IF(AND(Weekly[[#This Row],[H Odds &lt;]]&lt;&gt;"",Weekly[[#This Row],[SVC_P]]=TRUE,Weekly[[#This Row],[Actual]]=FALSE),BA285-1,BA285)))</f>
        <v>72.889999999999986</v>
      </c>
      <c r="BB286" s="38">
        <f>IF(Weekly[[#This Row],[H Odds &lt;]]="",BB285,IF(AND(Weekly[[#This Row],[H Odds &lt;]]&lt;&gt;"",Weekly[[#This Row],[ADBC_P]]=TRUE,Weekly[[#This Row],[Actual]]=TRUE),BB285+Weekly[[#This Row],[H Odds &lt;]]-1,IF(AND(Weekly[[#This Row],[H Odds &lt;]]&lt;&gt;"",Weekly[[#This Row],[ADBC_P]]=TRUE,Weekly[[#This Row],[Actual]]=FALSE),BB285-1,BB285)))</f>
        <v>46.559999999999995</v>
      </c>
      <c r="BC286" s="38">
        <f>IF(Weekly[[#This Row],[H Odds &lt;]]="",BC285,IF(AND(Weekly[[#This Row],[H Odds &lt;]]&lt;&gt;"",Weekly[[#This Row],[RFC_P]]=TRUE,Weekly[[#This Row],[Actual]]=TRUE),BC285+Weekly[[#This Row],[H Odds &lt;]]-1,IF(AND(Weekly[[#This Row],[H Odds &lt;]]&lt;&gt;"",Weekly[[#This Row],[RFC_P]]=TRUE,Weekly[[#This Row],[Actual]]=FALSE),BC285-1,BC285)))</f>
        <v>45.309999999999995</v>
      </c>
      <c r="BD286" s="38">
        <f>IF(Weekly[[#This Row],[H Odds &lt;]]="",BD285,IF(AND(Weekly[[#This Row],[H Odds &lt;]]&lt;&gt;"",Weekly[[#This Row],[GBC_P]]=TRUE,Weekly[[#This Row],[Actual]]=TRUE),BD285+Weekly[[#This Row],[H Odds &lt;]]-1,IF(AND(Weekly[[#This Row],[H Odds &lt;]]&lt;&gt;"",Weekly[[#This Row],[GBC_P]]=TRUE,Weekly[[#This Row],[Actual]]=FALSE),BD285-1,BD285)))</f>
        <v>50.96</v>
      </c>
      <c r="BE286" s="38">
        <f>IF(Weekly[[#This Row],[H Odds &lt;]]="",BE285,IF(AND(Weekly[[#This Row],[H Odds &lt;]]&lt;&gt;"",Weekly[[#This Row],[HGBC_P]]=TRUE,Weekly[[#This Row],[Actual]]=TRUE),BE285+Weekly[[#This Row],[H Odds &lt;]]-1,IF(AND(Weekly[[#This Row],[H Odds &lt;]]&lt;&gt;"",Weekly[[#This Row],[HGBC_P]]=TRUE,Weekly[[#This Row],[Actual]]=FALSE),BE285-1,BE285)))</f>
        <v>56.859999999999992</v>
      </c>
      <c r="BF286" s="38">
        <f>IF(Weekly[[#This Row],[H Odds &lt;]]="",BF285,IF(AND(Weekly[[#This Row],[H Odds &lt;]]&lt;&gt;"",Weekly[[#This Row],[XGB_P]]=TRUE,Weekly[[#This Row],[Actual]]=TRUE),BF285+Weekly[[#This Row],[H Odds &lt;]]-1,IF(AND(Weekly[[#This Row],[H Odds &lt;]]&lt;&gt;"",Weekly[[#This Row],[XGB_P]]=TRUE,Weekly[[#This Row],[Actual]]=FALSE),BF285-1,BF285)))</f>
        <v>60.03</v>
      </c>
      <c r="BG286" s="38">
        <f>IF(Weekly[[#This Row],[H Odds &lt;]]="",BG285,IF(AND(Weekly[[#This Row],[H Odds &lt;]]&lt;&gt;"",Weekly[[#This Row],[QDA_P]]=TRUE,Weekly[[#This Row],[Actual]]=TRUE),BG285+Weekly[[#This Row],[H Odds &lt;]]-1,IF(AND(Weekly[[#This Row],[H Odds &lt;]]&lt;&gt;"",Weekly[[#This Row],[QDA_P]]=TRUE,Weekly[[#This Row],[Actual]]=FALSE),BG285-1,BG285)))</f>
        <v>45.279999999999994</v>
      </c>
      <c r="BH286" s="38">
        <f>IF(Weekly[[#This Row],[H Odds &lt;]]="",BH285,IF(AND(Weekly[[#This Row],[H Odds &lt;]]&lt;&gt;"",Weekly[[#This Row],[KNC_P]]=TRUE,Weekly[[#This Row],[Actual]]=TRUE),BH285+Weekly[[#This Row],[H Odds &lt;]]-1,IF(AND(Weekly[[#This Row],[H Odds &lt;]]&lt;&gt;"",Weekly[[#This Row],[KNC_P]]=TRUE,Weekly[[#This Row],[Actual]]=FALSE),BH285-1,BH285)))</f>
        <v>48.999999999999993</v>
      </c>
      <c r="BI286" s="38">
        <f>IF(Weekly[[#This Row],[H Odds &lt;]]="",BI285,IF(AND(Weekly[[#This Row],[H Odds &lt;]]&lt;&gt;"",Weekly[[#This Row],[TRUES]]&gt;0,Weekly[[#This Row],[Actual]]=TRUE),BI285+Weekly[[#This Row],[H Odds &lt;]]-1,IF(AND(Weekly[[#This Row],[H Odds &lt;]]&lt;&gt;"",Weekly[[#This Row],[TRUES]]=0),BI285,BI285-1)))</f>
        <v>72.889999999999986</v>
      </c>
      <c r="BJ286" s="38">
        <f>IF(Weekly[[#This Row],[H Odds &lt;]]="",BJ285,IF(AND(Weekly[[#This Row],[H Odds &lt;]]&lt;&gt;"",Weekly[[#This Row],[Actual]]=TRUE),BJ285+Weekly[[#This Row],[H Odds &lt;]]-1,IF(AND(Weekly[[#This Row],[H Odds &lt;]]&lt;&gt;"",Weekly[[#This Row],[Actual]]=FALSE),BJ285-1,BJ285)))</f>
        <v>74.789999999999992</v>
      </c>
      <c r="BK286" s="58">
        <f>IF(AND(Weekly[[#This Row],[TRUES]]&gt;4,Weekly[[#This Row],[Actual]]=TRUE),BK285+Weekly[[#This Row],[BF H Odds]]-1,IF(AND(Weekly[[#This Row],[FALSES]]&gt;4,Weekly[[#This Row],[Actual]]=FALSE),BK285+Weekly[[#This Row],[BF V Odds]]-1,IF(AND(Weekly[[#This Row],[TRUES]]&gt;4,Weekly[[#This Row],[Actual]]=FALSE),BK285-1,IF(AND(Weekly[[#This Row],[FALSES]]&gt;4,Weekly[[#This Row],[Actual]]=TRUE),BK285-1,BK285))))</f>
        <v>23.440000000000019</v>
      </c>
      <c r="BL286" s="58">
        <f>IF(AND(Weekly[[#This Row],[TRUES]]&gt;5,Weekly[[#This Row],[Actual]]=TRUE),BL285+Weekly[[#This Row],[BF H Odds]]-1,IF(AND(Weekly[[#This Row],[FALSES]]&gt;5,Weekly[[#This Row],[Actual]]=FALSE),BL285+Weekly[[#This Row],[BF V Odds]]-1,IF(AND(Weekly[[#This Row],[TRUES]]&gt;5,Weekly[[#This Row],[Actual]]=FALSE),BL285-1,IF(AND(Weekly[[#This Row],[FALSES]]&gt;5,Weekly[[#This Row],[Actual]]=TRUE),BL285-1,BL285))))</f>
        <v>33.160000000000032</v>
      </c>
      <c r="BM286" s="58">
        <f>IF(AND(Weekly[[#This Row],[TRUES]]&gt;6,Weekly[[#This Row],[Actual]]=TRUE),BM285+Weekly[[#This Row],[BF H Odds]]-1,IF(AND(Weekly[[#This Row],[FALSES]]&gt;6,Weekly[[#This Row],[Actual]]=FALSE),BM285+Weekly[[#This Row],[BF V Odds]]-1,IF(AND(Weekly[[#This Row],[TRUES]]&gt;6,Weekly[[#This Row],[Actual]]=FALSE),BM285-1,IF(AND(Weekly[[#This Row],[FALSES]]&gt;6,Weekly[[#This Row],[Actual]]=TRUE),BM285-1,BM285))))</f>
        <v>46.920000000000016</v>
      </c>
    </row>
    <row r="287" spans="1:65" x14ac:dyDescent="0.25">
      <c r="A287" s="34"/>
      <c r="B287" s="10">
        <v>44279</v>
      </c>
      <c r="C287" s="33" t="s">
        <v>17</v>
      </c>
      <c r="D287" s="15" t="s">
        <v>30</v>
      </c>
      <c r="E287" t="b">
        <v>1</v>
      </c>
      <c r="F287" t="b">
        <v>1</v>
      </c>
      <c r="G287" t="b">
        <v>1</v>
      </c>
      <c r="H287" t="b">
        <v>0</v>
      </c>
      <c r="I287" t="b">
        <v>0</v>
      </c>
      <c r="J287" t="b">
        <v>0</v>
      </c>
      <c r="K287" t="b">
        <v>1</v>
      </c>
      <c r="L287" t="b">
        <v>1</v>
      </c>
      <c r="O287" t="str">
        <f>IF(Weekly[[#This Row],[H/V]]="H",Weekly[[#This Row],[BF H Odds]],IF(Weekly[[#This Row],[H/V]]="V",Weekly[[#This Row],[BF V Odds]],""))</f>
        <v/>
      </c>
      <c r="P287" t="b">
        <v>1</v>
      </c>
      <c r="R287" s="35">
        <f>IFERROR(IF(Weekly[[#This Row],[Won Bet?]]="yes",R286+(Weekly[[#This Row],[BF Odds]]*Weekly[[#This Row],[BF Stake]])-Weekly[[#This Row],[BF Stake]],R286-Weekly[[#This Row],[BF Stake]]),R286)</f>
        <v>255.46129999999997</v>
      </c>
      <c r="S287" s="9">
        <f>IFERROR(IF(Weekly[[#This Row],[Won Bet?]]="yes",S286+(((Weekly[[#This Row],[BF Odds]]*Weekly[[#This Row],[BF Stake]])-Weekly[[#This Row],[BF Stake]])*0.95),S286-Weekly[[#This Row],[BF Stake]]),S286)</f>
        <v>242.27373500000004</v>
      </c>
      <c r="T287" s="13">
        <v>1.79</v>
      </c>
      <c r="U287" s="13">
        <v>2.1</v>
      </c>
      <c r="V287" s="24">
        <f>IF(Weekly[[#This Row],[Actual]]="","",IF(AND(Weekly[[#This Row],[SVC_P]]=Weekly[[#This Row],[Actual]],Weekly[[#This Row],[SVC_P]]=TRUE),V286+Weekly[[#This Row],[BF H Odds]]-1,IF(AND(Weekly[[#This Row],[SVC_P]]=Weekly[[#This Row],[Actual]],Weekly[[#This Row],[SVC_P]]=FALSE),V286+Weekly[[#This Row],[BF V Odds]]-1,V286-1)))</f>
        <v>71.140000000000015</v>
      </c>
      <c r="W287" s="24">
        <f>IF(Weekly[[#This Row],[Actual]]="","",IF(AND(Weekly[[#This Row],[SVC_P]]=FALSE,Weekly[[#This Row],[Actual]]=TRUE),W286+Weekly[[#This Row],[BF H Odds]]-1,IF(AND(Weekly[[#This Row],[SVC_P]]=TRUE,Weekly[[#This Row],[Actual]]=FALSE,),W286+Weekly[[#This Row],[BF V Odds]]-1,W286-1)))</f>
        <v>-228.54</v>
      </c>
      <c r="X287" s="24">
        <f>IF(Weekly[[#This Row],[Actual]]="","",IF(AND(Weekly[[#This Row],[ADBC_P]]=Weekly[[#This Row],[Actual]],Weekly[[#This Row],[ADBC_P]]=TRUE),X286+Weekly[[#This Row],[BF H Odds]]-1,IF(AND(Weekly[[#This Row],[ADBC_P]]=Weekly[[#This Row],[Actual]],Weekly[[#This Row],[ADBC_P]]=FALSE),X286+Weekly[[#This Row],[BF V Odds]]-1,X286-1)))</f>
        <v>28.63000000000002</v>
      </c>
      <c r="Y287" s="24">
        <f>IF(Weekly[[#This Row],[Actual]]="","",IF(AND(Weekly[[#This Row],[ADBC_P]]=FALSE,Weekly[[#This Row],[Actual]]=TRUE),Y286+Weekly[[#This Row],[BF H Odds]]-1,IF(AND(Weekly[[#This Row],[ADBC_P]]=TRUE,Weekly[[#This Row],[Actual]]=FALSE),Y286+Weekly[[#This Row],[BF V Odds]]-1,Y286-1)))</f>
        <v>54.18</v>
      </c>
      <c r="Z287" s="24">
        <f>IF(Weekly[[#This Row],[Actual]]="","",IF(AND(Weekly[[#This Row],[RFC_P]]=Weekly[[#This Row],[Actual]],Weekly[[#This Row],[RFC_P]]=TRUE),Z286+Weekly[[#This Row],[BF H Odds]]-1,IF(AND(Weekly[[#This Row],[RFC_P]]=Weekly[[#This Row],[Actual]],Weekly[[#This Row],[RFC_P]]=FALSE),Z286+Weekly[[#This Row],[BF V Odds]]-1,Z286-1)))</f>
        <v>22.390000000000025</v>
      </c>
      <c r="AA287" s="24">
        <f>IF(Weekly[[#This Row],[Actual]]="","",IF(AND(Weekly[[#This Row],[RFC_P]]=FALSE,Weekly[[#This Row],[Actual]]=TRUE),AA286+Weekly[[#This Row],[BF H Odds]]-1,IF(AND(Weekly[[#This Row],[RFC_P]]=TRUE,Weekly[[#This Row],[Actual]]=FALSE),AA286+Weekly[[#This Row],[BF V Odds]]-1,AA286-1)))</f>
        <v>60.419999999999973</v>
      </c>
      <c r="AB287" s="24">
        <f>IF(Weekly[[#This Row],[Actual]]="","",IF(AND(Weekly[[#This Row],[GBC_P]]=Weekly[[#This Row],[Actual]],Weekly[[#This Row],[GBC_P]]=TRUE),AB286+Weekly[[#This Row],[BF H Odds]]-1,IF(AND(Weekly[[#This Row],[GBC_P]]=Weekly[[#This Row],[Actual]],Weekly[[#This Row],[GBC_P]]=FALSE),AB286+Weekly[[#This Row],[BF V Odds]]-1,AB286-1)))</f>
        <v>30.210000000000008</v>
      </c>
      <c r="AC287" s="24">
        <f>IF(Weekly[[#This Row],[Actual]]="","",IF(AND(Weekly[[#This Row],[GBC_P]]=FALSE,Weekly[[#This Row],[Actual]]=TRUE),AC286+Weekly[[#This Row],[BF H Odds]]-1,IF(AND(Weekly[[#This Row],[GBC_P]]=TRUE,Weekly[[#This Row],[Actual]]=FALSE),AC286+Weekly[[#This Row],[BF V Odds]]-1,AC286-1)))</f>
        <v>52.599999999999987</v>
      </c>
      <c r="AD287" s="24">
        <f>IF(Weekly[[#This Row],[Actual]]="","",IF(AND(Weekly[[#This Row],[HGBC_P]]=Weekly[[#This Row],[Actual]],Weekly[[#This Row],[HGBC_P]]=TRUE),AD286+Weekly[[#This Row],[BF H Odds]]-1,IF(AND(Weekly[[#This Row],[HGBC_P]]=Weekly[[#This Row],[Actual]],Weekly[[#This Row],[HGBC_P]]=FALSE),AD286+Weekly[[#This Row],[BF V Odds]]-1,AD286-1)))</f>
        <v>27.10000000000003</v>
      </c>
      <c r="AE287" s="24">
        <f>IF(Weekly[[#This Row],[Actual]]="","",IF(AND(Weekly[[#This Row],[HGBC_P]]=FALSE,Weekly[[#This Row],[Actual]]=TRUE),AE286+Weekly[[#This Row],[BF H Odds]]-1,IF(AND(Weekly[[#This Row],[HGBC_P]]=TRUE,Weekly[[#This Row],[Actual]]=FALSE),AE286+Weekly[[#This Row],[BF V Odds]]-1,AE286-1)))</f>
        <v>55.709999999999994</v>
      </c>
      <c r="AF287" s="24">
        <f>IF(Weekly[[#This Row],[Actual]]="","",IF(AND(Weekly[[#This Row],[XGB_P]]=Weekly[[#This Row],[Actual]],Weekly[[#This Row],[XGB_P]]=TRUE),AF286+Weekly[[#This Row],[BF H Odds]]-1,IF(AND(Weekly[[#This Row],[XGB_P]]=Weekly[[#This Row],[Actual]],Weekly[[#This Row],[XGB_P]]=FALSE),AF286+Weekly[[#This Row],[BF V Odds]]-1,AF286-1)))</f>
        <v>51.240000000000038</v>
      </c>
      <c r="AG287" s="24">
        <f>IF(Weekly[[#This Row],[Actual]]="","",IF(AND(Weekly[[#This Row],[XGB_P]]=FALSE,Weekly[[#This Row],[Actual]]=TRUE),AG286+Weekly[[#This Row],[BF H Odds]]-1,IF(AND(Weekly[[#This Row],[XGB_P]]=TRUE,Weekly[[#This Row],[Actual]]=FALSE),AG286+Weekly[[#This Row],[BF V Odds]]-1,AG286-1)))</f>
        <v>31.57</v>
      </c>
      <c r="AH287" s="24">
        <f>IF(Weekly[[#This Row],[Actual]]="","",IF(AND(Weekly[[#This Row],[QDA_P]]=Weekly[[#This Row],[Actual]],Weekly[[#This Row],[QDA_P]]=TRUE),AH286+Weekly[[#This Row],[BF H Odds]]-1,IF(AND(Weekly[[#This Row],[QDA_P]]=Weekly[[#This Row],[Actual]],Weekly[[#This Row],[QDA_P]]=FALSE),AH286+Weekly[[#This Row],[BF V Odds]]-1,AH286-1)))</f>
        <v>11.770000000000003</v>
      </c>
      <c r="AI287" s="24">
        <f>IF(Weekly[[#This Row],[Actual]]="","",IF(AND(Weekly[[#This Row],[QDA_P]]=FALSE,Weekly[[#This Row],[Actual]]=TRUE),AI286+Weekly[[#This Row],[BF H Odds]]-1,IF(AND(Weekly[[#This Row],[QDA_P]]=TRUE,Weekly[[#This Row],[Actual]]=FALSE),AI286+Weekly[[#This Row],[BF V Odds]]-1,AI286-1)))</f>
        <v>71.040000000000006</v>
      </c>
      <c r="AJ287" s="24">
        <f>IF(Weekly[[#This Row],[Actual]]="","",IF(AND(Weekly[[#This Row],[KNC_P]]=FALSE,Weekly[[#This Row],[Actual]]=TRUE),AJ286+Weekly[[#This Row],[BF H Odds]]-1,IF(AND(Weekly[[#This Row],[KNC_P]]=TRUE,Weekly[[#This Row],[Actual]]=FALSE),AJ286+Weekly[[#This Row],[BF V Odds]]-1,AJ286-1)))</f>
        <v>42.899999999999991</v>
      </c>
      <c r="AK287" s="24">
        <f>IF(Weekly[[#This Row],[Actual]]="","",IF(AND(Weekly[[#This Row],[KNC_P]]=FALSE,Weekly[[#This Row],[Actual]]=TRUE),AK286+Weekly[[#This Row],[BF H Odds]]-1,IF(AND(Weekly[[#This Row],[KNC_P]]=TRUE,Weekly[[#This Row],[Actual]]=FALSE),AK286+Weekly[[#This Row],[BF V Odds]]-1,AK286-1)))</f>
        <v>41.799999999999983</v>
      </c>
      <c r="AL287" s="30">
        <f>IF(Weekly[[#This Row],[Actual]]="","",COUNTIF(Weekly[[#This Row],[SVC_P]:[QDA_P]],TRUE))</f>
        <v>4</v>
      </c>
      <c r="AM287" s="30">
        <f>IF(Weekly[[#This Row],[Actual]]="","",COUNTIF(Weekly[[#This Row],[SVC_P]:[QDA_P]],FALSE))</f>
        <v>3</v>
      </c>
      <c r="AN287" s="36" t="str">
        <f>IF(AND(Weekly[[#This Row],[BF V Odds]]&gt;$BO$6,Weekly[[#This Row],[BF V Odds]] &lt; $BO$7),Weekly[[#This Row],[BF V Odds]],"")</f>
        <v/>
      </c>
      <c r="AO287" s="36" t="str">
        <f>IF(AND(Weekly[[#This Row],[BF H Odds]]&gt;$BO$6, Weekly[[#This Row],[BF H Odds]] &lt; $BO$7),Weekly[[#This Row],[BF H Odds]],"")</f>
        <v/>
      </c>
      <c r="AP287" s="37">
        <f>IF(AND(Weekly[[#This Row],[V Odds &lt;]]="",Weekly[[#This Row],[H Odds &lt;]]=""),AP286,IF(AND(Weekly[[#This Row],[H Odds &lt;]]&lt;&gt;"",Weekly[[#This Row],[SVC_P]]=TRUE,Weekly[[#This Row],[Actual]]=TRUE),AP286+Weekly[[#This Row],[H Odds &lt;]]-1,IF(AND(Weekly[[#This Row],[V Odds &lt;]]&lt;&gt;"",Weekly[[#This Row],[SVC_P]]=FALSE,Weekly[[#This Row],[Actual]]=FALSE),AP286+Weekly[[#This Row],[V Odds &lt;]]-1,IF(AND(Weekly[[#This Row],[V Odds &lt;]]&lt;&gt;"",Weekly[[#This Row],[SVC_P]]=FALSE,Weekly[[#This Row],[Actual]]=TRUE),AP286-1,IF(AND(Weekly[[#This Row],[H Odds &lt;]]&lt;&gt;"",Weekly[[#This Row],[SVC_P]]=TRUE,Weekly[[#This Row],[Actual]]=FALSE),AP286-1,AP286)))))</f>
        <v>77.930000000000007</v>
      </c>
      <c r="AQ287" s="37">
        <f>IF(AND(Weekly[[#This Row],[V Odds &lt;]]="",Weekly[[#This Row],[H Odds &lt;]]=""),AQ286,IF(AND(Weekly[[#This Row],[H Odds &lt;]]&lt;&gt;"",Weekly[[#This Row],[ADBC_P]]=TRUE,Weekly[[#This Row],[Actual]]=TRUE),AQ286+Weekly[[#This Row],[H Odds &lt;]]-1,IF(AND(Weekly[[#This Row],[V Odds &lt;]]&lt;&gt;"",Weekly[[#This Row],[ADBC_P]]=FALSE,Weekly[[#This Row],[Actual]]=FALSE),AQ286+Weekly[[#This Row],[V Odds &lt;]]-1,IF(AND(Weekly[[#This Row],[V Odds &lt;]]&lt;&gt;"",Weekly[[#This Row],[ADBC_P]]=FALSE,Weekly[[#This Row],[Actual]]=TRUE),AQ286-1,IF(AND(Weekly[[#This Row],[H Odds &lt;]]&lt;&gt;"",Weekly[[#This Row],[ADBC_P]]=TRUE,Weekly[[#This Row],[Actual]]=FALSE),AQ286-1,AQ286)))))</f>
        <v>49.879999999999995</v>
      </c>
      <c r="AR287" s="37">
        <f>IF(AND(Weekly[[#This Row],[V Odds &lt;]]="",Weekly[[#This Row],[H Odds &lt;]]=""),AR286,IF(AND(Weekly[[#This Row],[H Odds &lt;]]&lt;&gt;"",Weekly[[#This Row],[RFC_P]]=TRUE,Weekly[[#This Row],[Actual]]=TRUE),AR286+Weekly[[#This Row],[H Odds &lt;]]-1,IF(AND(Weekly[[#This Row],[V Odds &lt;]]&lt;&gt;"",Weekly[[#This Row],[RFC_P]]=FALSE,Weekly[[#This Row],[Actual]]=FALSE),AR286+Weekly[[#This Row],[V Odds &lt;]]-1,IF(AND(Weekly[[#This Row],[V Odds &lt;]]&lt;&gt;"",Weekly[[#This Row],[RFC_P]]=FALSE,Weekly[[#This Row],[Actual]]=TRUE),AR286-1,IF(AND(Weekly[[#This Row],[H Odds &lt;]]&lt;&gt;"",Weekly[[#This Row],[RFC_P]]=TRUE,Weekly[[#This Row],[Actual]]=FALSE),AR286-1,AR286)))))</f>
        <v>48.94</v>
      </c>
      <c r="AS287" s="37">
        <f>IF(AND(Weekly[[#This Row],[V Odds &lt;]]="",Weekly[[#This Row],[H Odds &lt;]]=""),AS286,IF(AND(Weekly[[#This Row],[H Odds &lt;]]&lt;&gt;"",Weekly[[#This Row],[GBC_P]]=TRUE,Weekly[[#This Row],[Actual]]=TRUE),AS286+Weekly[[#This Row],[H Odds &lt;]]-1,IF(AND(Weekly[[#This Row],[V Odds &lt;]]&lt;&gt;"",Weekly[[#This Row],[GBC_P]]=FALSE,Weekly[[#This Row],[Actual]]=FALSE),AS286+Weekly[[#This Row],[V Odds &lt;]]-1,IF(AND(Weekly[[#This Row],[V Odds &lt;]]&lt;&gt;"",Weekly[[#This Row],[GBC_P]]=FALSE,Weekly[[#This Row],[Actual]]=TRUE),AS286-1,IF(AND(Weekly[[#This Row],[H Odds &lt;]]&lt;&gt;"",Weekly[[#This Row],[GBC_P]]=TRUE,Weekly[[#This Row],[Actual]]=FALSE),AS286-1,AS286)))))</f>
        <v>50.28</v>
      </c>
      <c r="AT287" s="37">
        <f>IF(AND(Weekly[[#This Row],[V Odds &lt;]]="",Weekly[[#This Row],[H Odds &lt;]]=""),AT286,IF(AND(Weekly[[#This Row],[H Odds &lt;]]&lt;&gt;"",Weekly[[#This Row],[HGBC_P]]=TRUE,Weekly[[#This Row],[Actual]]=TRUE),AT286+Weekly[[#This Row],[H Odds &lt;]]-1,IF(AND(Weekly[[#This Row],[V Odds &lt;]]&lt;&gt;"",Weekly[[#This Row],[HGBC_P]]=FALSE,Weekly[[#This Row],[Actual]]=FALSE),AT286+Weekly[[#This Row],[V Odds &lt;]]-1,IF(AND(Weekly[[#This Row],[V Odds &lt;]]&lt;&gt;"",Weekly[[#This Row],[HGBC_P]]=FALSE,Weekly[[#This Row],[Actual]]=TRUE),AT286-1,IF(AND(Weekly[[#This Row],[H Odds &lt;]]&lt;&gt;"",Weekly[[#This Row],[HGBC_P]]=TRUE,Weekly[[#This Row],[Actual]]=FALSE),AT286-1,AT286)))))</f>
        <v>53.459999999999994</v>
      </c>
      <c r="AU287" s="37">
        <f>IF(AND(Weekly[[#This Row],[V Odds &lt;]]="",Weekly[[#This Row],[H Odds &lt;]]=""),AU286,IF(AND(Weekly[[#This Row],[H Odds &lt;]]&lt;&gt;"",Weekly[[#This Row],[XGB_P]]=TRUE,Weekly[[#This Row],[Actual]]=TRUE),AU286+Weekly[[#This Row],[H Odds &lt;]]-1,IF(AND(Weekly[[#This Row],[V Odds &lt;]]&lt;&gt;"",Weekly[[#This Row],[XGB_P]]=FALSE,Weekly[[#This Row],[Actual]]=FALSE),AU286+Weekly[[#This Row],[V Odds &lt;]]-1,IF(AND(Weekly[[#This Row],[V Odds &lt;]]&lt;&gt;"",Weekly[[#This Row],[XGB_P]]=FALSE,Weekly[[#This Row],[Actual]]=TRUE),AU286-1,IF(AND(Weekly[[#This Row],[H Odds &lt;]]&lt;&gt;"",Weekly[[#This Row],[XGB_P]]=TRUE,Weekly[[#This Row],[Actual]]=FALSE),AU286-1,AU286)))))</f>
        <v>62.56</v>
      </c>
      <c r="AV287" s="37">
        <f>IF(AND(Weekly[[#This Row],[V Odds &lt;]]="",Weekly[[#This Row],[H Odds &lt;]]=""),AV286,IF(AND(Weekly[[#This Row],[H Odds &lt;]]&lt;&gt;"",Weekly[[#This Row],[QDA_P]]=TRUE,Weekly[[#This Row],[Actual]]=TRUE),AV286+Weekly[[#This Row],[H Odds &lt;]]-1,IF(AND(Weekly[[#This Row],[V Odds &lt;]]&lt;&gt;"",Weekly[[#This Row],[QDA_P]]=FALSE,Weekly[[#This Row],[Actual]]=FALSE),AV286+Weekly[[#This Row],[V Odds &lt;]]-1,IF(AND(Weekly[[#This Row],[V Odds &lt;]]&lt;&gt;"",Weekly[[#This Row],[QDA_P]]=FALSE,Weekly[[#This Row],[Actual]]=TRUE),AV286-1,IF(AND(Weekly[[#This Row],[H Odds &lt;]]&lt;&gt;"",Weekly[[#This Row],[QDA_P]]=TRUE,Weekly[[#This Row],[Actual]]=FALSE),AV286-1,AV286)))))</f>
        <v>52.049999999999983</v>
      </c>
      <c r="AW287" s="37">
        <f>IF(AND(Weekly[[#This Row],[H Odds &lt;]]="",Weekly[[#This Row],[V Odds &lt;]]=""),AW286,IF(AND(Weekly[[#This Row],[KNC_P]]=Weekly[[#This Row],[Actual]],Weekly[[#This Row],[KNC_P]]=TRUE),AW286+Weekly[[#This Row],[BF H Odds]]-1,IF(AND(Weekly[[#This Row],[KNC_P]]=Weekly[[#This Row],[Actual]],Weekly[[#This Row],[KNC_P]]=FALSE),AW286+Weekly[[#This Row],[BF V Odds]]-1,AW286-1)))</f>
        <v>49.490000000000009</v>
      </c>
      <c r="AX287" s="37">
        <f>IF(AND(Weekly[[#This Row],[V Odds &lt;]]="",Weekly[[#This Row],[H Odds &lt;]]=""),AX286,IF(AND(Weekly[[#This Row],[V Odds &lt;]]&lt;&gt;"",Weekly[[#This Row],[FALSES]]&gt;0,Weekly[[#This Row],[Actual]]=FALSE),AX286+Weekly[[#This Row],[V Odds &lt;]]-1,IF(AND(Weekly[[#This Row],[H Odds &lt;]]&lt;&gt;"",Weekly[[#This Row],[TRUES]]&gt;0,Weekly[[#This Row],[Actual]]=TRUE),AX286+Weekly[[#This Row],[H Odds &lt;]]-1,IF(AND(Weekly[[#This Row],[V Odds &lt;]]&lt;&gt;"",Weekly[[#This Row],[FALSES]]=0),AX286,IF(AND(Weekly[[#This Row],[H Odds &lt;]]&lt;&gt;"",Weekly[[#This Row],[TRUES]]=0),AX286,AX286-1)))))</f>
        <v>85.799999999999983</v>
      </c>
      <c r="AY287" s="37">
        <f>IF(AND(Weekly[[#This Row],[V Odds &lt;]]="",Weekly[[#This Row],[H Odds &lt;]]=""),AY286,IF(AND(Weekly[[#This Row],[V Odds &lt;]]&lt;&gt;"",Weekly[[#This Row],[FALSES]]&gt;0,Weekly[[#This Row],[Actual]]=FALSE),AY286+((Weekly[[#This Row],[V Odds &lt;]]-1)*0.92),IF(AND(Weekly[[#This Row],[H Odds &lt;]]&lt;&gt;"",Weekly[[#This Row],[TRUES]]&gt;0,Weekly[[#This Row],[Actual]]=TRUE),AY286+((Weekly[[#This Row],[H Odds &lt;]]-1)*0.92),IF(AND(Weekly[[#This Row],[V Odds &lt;]]&lt;&gt;"",Weekly[[#This Row],[FALSES]]=0),AY286,IF(AND(Weekly[[#This Row],[H Odds &lt;]]&lt;&gt;"",Weekly[[#This Row],[TRUES]]=0),AY286,AY286-1)))))</f>
        <v>79.096000000000018</v>
      </c>
      <c r="AZ287" s="37">
        <f>IF(AND(Weekly[[#This Row],[V Odds &lt;]]="",Weekly[[#This Row],[H Odds &lt;]]=""),AZ286,IF(AND(Weekly[[#This Row],[V Odds &lt;]]&lt;&gt;"",Weekly[[#This Row],[Actual]]=FALSE),AZ286+Weekly[[#This Row],[V Odds &lt;]]-1,IF(AND(Weekly[[#This Row],[H Odds &lt;]]&lt;&gt;"",Weekly[[#This Row],[Actual]]=TRUE),AZ286+Weekly[[#This Row],[H Odds &lt;]]-1,AZ286-1)))</f>
        <v>78.169999999999987</v>
      </c>
      <c r="BA287" s="38">
        <f>IF(Weekly[[#This Row],[H Odds &lt;]]="",BA286,IF(AND(Weekly[[#This Row],[H Odds &lt;]]&lt;&gt;"",Weekly[[#This Row],[SVC_P]]=TRUE,Weekly[[#This Row],[Actual]]=TRUE),BA286+Weekly[[#This Row],[H Odds &lt;]]-1,IF(AND(Weekly[[#This Row],[H Odds &lt;]]&lt;&gt;"",Weekly[[#This Row],[SVC_P]]=TRUE,Weekly[[#This Row],[Actual]]=FALSE),BA286-1,BA286)))</f>
        <v>72.889999999999986</v>
      </c>
      <c r="BB287" s="38">
        <f>IF(Weekly[[#This Row],[H Odds &lt;]]="",BB286,IF(AND(Weekly[[#This Row],[H Odds &lt;]]&lt;&gt;"",Weekly[[#This Row],[ADBC_P]]=TRUE,Weekly[[#This Row],[Actual]]=TRUE),BB286+Weekly[[#This Row],[H Odds &lt;]]-1,IF(AND(Weekly[[#This Row],[H Odds &lt;]]&lt;&gt;"",Weekly[[#This Row],[ADBC_P]]=TRUE,Weekly[[#This Row],[Actual]]=FALSE),BB286-1,BB286)))</f>
        <v>46.559999999999995</v>
      </c>
      <c r="BC287" s="38">
        <f>IF(Weekly[[#This Row],[H Odds &lt;]]="",BC286,IF(AND(Weekly[[#This Row],[H Odds &lt;]]&lt;&gt;"",Weekly[[#This Row],[RFC_P]]=TRUE,Weekly[[#This Row],[Actual]]=TRUE),BC286+Weekly[[#This Row],[H Odds &lt;]]-1,IF(AND(Weekly[[#This Row],[H Odds &lt;]]&lt;&gt;"",Weekly[[#This Row],[RFC_P]]=TRUE,Weekly[[#This Row],[Actual]]=FALSE),BC286-1,BC286)))</f>
        <v>45.309999999999995</v>
      </c>
      <c r="BD287" s="38">
        <f>IF(Weekly[[#This Row],[H Odds &lt;]]="",BD286,IF(AND(Weekly[[#This Row],[H Odds &lt;]]&lt;&gt;"",Weekly[[#This Row],[GBC_P]]=TRUE,Weekly[[#This Row],[Actual]]=TRUE),BD286+Weekly[[#This Row],[H Odds &lt;]]-1,IF(AND(Weekly[[#This Row],[H Odds &lt;]]&lt;&gt;"",Weekly[[#This Row],[GBC_P]]=TRUE,Weekly[[#This Row],[Actual]]=FALSE),BD286-1,BD286)))</f>
        <v>50.96</v>
      </c>
      <c r="BE287" s="38">
        <f>IF(Weekly[[#This Row],[H Odds &lt;]]="",BE286,IF(AND(Weekly[[#This Row],[H Odds &lt;]]&lt;&gt;"",Weekly[[#This Row],[HGBC_P]]=TRUE,Weekly[[#This Row],[Actual]]=TRUE),BE286+Weekly[[#This Row],[H Odds &lt;]]-1,IF(AND(Weekly[[#This Row],[H Odds &lt;]]&lt;&gt;"",Weekly[[#This Row],[HGBC_P]]=TRUE,Weekly[[#This Row],[Actual]]=FALSE),BE286-1,BE286)))</f>
        <v>56.859999999999992</v>
      </c>
      <c r="BF287" s="38">
        <f>IF(Weekly[[#This Row],[H Odds &lt;]]="",BF286,IF(AND(Weekly[[#This Row],[H Odds &lt;]]&lt;&gt;"",Weekly[[#This Row],[XGB_P]]=TRUE,Weekly[[#This Row],[Actual]]=TRUE),BF286+Weekly[[#This Row],[H Odds &lt;]]-1,IF(AND(Weekly[[#This Row],[H Odds &lt;]]&lt;&gt;"",Weekly[[#This Row],[XGB_P]]=TRUE,Weekly[[#This Row],[Actual]]=FALSE),BF286-1,BF286)))</f>
        <v>60.03</v>
      </c>
      <c r="BG287" s="38">
        <f>IF(Weekly[[#This Row],[H Odds &lt;]]="",BG286,IF(AND(Weekly[[#This Row],[H Odds &lt;]]&lt;&gt;"",Weekly[[#This Row],[QDA_P]]=TRUE,Weekly[[#This Row],[Actual]]=TRUE),BG286+Weekly[[#This Row],[H Odds &lt;]]-1,IF(AND(Weekly[[#This Row],[H Odds &lt;]]&lt;&gt;"",Weekly[[#This Row],[QDA_P]]=TRUE,Weekly[[#This Row],[Actual]]=FALSE),BG286-1,BG286)))</f>
        <v>45.279999999999994</v>
      </c>
      <c r="BH287" s="38">
        <f>IF(Weekly[[#This Row],[H Odds &lt;]]="",BH286,IF(AND(Weekly[[#This Row],[H Odds &lt;]]&lt;&gt;"",Weekly[[#This Row],[KNC_P]]=TRUE,Weekly[[#This Row],[Actual]]=TRUE),BH286+Weekly[[#This Row],[H Odds &lt;]]-1,IF(AND(Weekly[[#This Row],[H Odds &lt;]]&lt;&gt;"",Weekly[[#This Row],[KNC_P]]=TRUE,Weekly[[#This Row],[Actual]]=FALSE),BH286-1,BH286)))</f>
        <v>48.999999999999993</v>
      </c>
      <c r="BI287" s="38">
        <f>IF(Weekly[[#This Row],[H Odds &lt;]]="",BI286,IF(AND(Weekly[[#This Row],[H Odds &lt;]]&lt;&gt;"",Weekly[[#This Row],[TRUES]]&gt;0,Weekly[[#This Row],[Actual]]=TRUE),BI286+Weekly[[#This Row],[H Odds &lt;]]-1,IF(AND(Weekly[[#This Row],[H Odds &lt;]]&lt;&gt;"",Weekly[[#This Row],[TRUES]]=0),BI286,BI286-1)))</f>
        <v>72.889999999999986</v>
      </c>
      <c r="BJ287" s="38">
        <f>IF(Weekly[[#This Row],[H Odds &lt;]]="",BJ286,IF(AND(Weekly[[#This Row],[H Odds &lt;]]&lt;&gt;"",Weekly[[#This Row],[Actual]]=TRUE),BJ286+Weekly[[#This Row],[H Odds &lt;]]-1,IF(AND(Weekly[[#This Row],[H Odds &lt;]]&lt;&gt;"",Weekly[[#This Row],[Actual]]=FALSE),BJ286-1,BJ286)))</f>
        <v>74.789999999999992</v>
      </c>
      <c r="BK287" s="58">
        <f>IF(AND(Weekly[[#This Row],[TRUES]]&gt;4,Weekly[[#This Row],[Actual]]=TRUE),BK286+Weekly[[#This Row],[BF H Odds]]-1,IF(AND(Weekly[[#This Row],[FALSES]]&gt;4,Weekly[[#This Row],[Actual]]=FALSE),BK286+Weekly[[#This Row],[BF V Odds]]-1,IF(AND(Weekly[[#This Row],[TRUES]]&gt;4,Weekly[[#This Row],[Actual]]=FALSE),BK286-1,IF(AND(Weekly[[#This Row],[FALSES]]&gt;4,Weekly[[#This Row],[Actual]]=TRUE),BK286-1,BK286))))</f>
        <v>23.440000000000019</v>
      </c>
      <c r="BL287" s="58">
        <f>IF(AND(Weekly[[#This Row],[TRUES]]&gt;5,Weekly[[#This Row],[Actual]]=TRUE),BL286+Weekly[[#This Row],[BF H Odds]]-1,IF(AND(Weekly[[#This Row],[FALSES]]&gt;5,Weekly[[#This Row],[Actual]]=FALSE),BL286+Weekly[[#This Row],[BF V Odds]]-1,IF(AND(Weekly[[#This Row],[TRUES]]&gt;5,Weekly[[#This Row],[Actual]]=FALSE),BL286-1,IF(AND(Weekly[[#This Row],[FALSES]]&gt;5,Weekly[[#This Row],[Actual]]=TRUE),BL286-1,BL286))))</f>
        <v>33.160000000000032</v>
      </c>
      <c r="BM287" s="58">
        <f>IF(AND(Weekly[[#This Row],[TRUES]]&gt;6,Weekly[[#This Row],[Actual]]=TRUE),BM286+Weekly[[#This Row],[BF H Odds]]-1,IF(AND(Weekly[[#This Row],[FALSES]]&gt;6,Weekly[[#This Row],[Actual]]=FALSE),BM286+Weekly[[#This Row],[BF V Odds]]-1,IF(AND(Weekly[[#This Row],[TRUES]]&gt;6,Weekly[[#This Row],[Actual]]=FALSE),BM286-1,IF(AND(Weekly[[#This Row],[FALSES]]&gt;6,Weekly[[#This Row],[Actual]]=TRUE),BM286-1,BM286))))</f>
        <v>46.920000000000016</v>
      </c>
    </row>
    <row r="288" spans="1:65" x14ac:dyDescent="0.25">
      <c r="A288" s="34"/>
      <c r="B288" s="10">
        <v>44279</v>
      </c>
      <c r="C288" s="33" t="s">
        <v>12</v>
      </c>
      <c r="D288" s="15" t="s">
        <v>35</v>
      </c>
      <c r="E288" t="b">
        <v>1</v>
      </c>
      <c r="F288" t="b">
        <v>0</v>
      </c>
      <c r="G288" t="b">
        <v>1</v>
      </c>
      <c r="H288" t="b">
        <v>1</v>
      </c>
      <c r="I288" t="b">
        <v>1</v>
      </c>
      <c r="J288" t="b">
        <v>1</v>
      </c>
      <c r="K288" t="b">
        <v>1</v>
      </c>
      <c r="L288" t="b">
        <v>1</v>
      </c>
      <c r="M288" t="s">
        <v>101</v>
      </c>
      <c r="N288">
        <v>6.52</v>
      </c>
      <c r="O288">
        <f>IF(Weekly[[#This Row],[H/V]]="H",Weekly[[#This Row],[BF H Odds]],IF(Weekly[[#This Row],[H/V]]="V",Weekly[[#This Row],[BF V Odds]],""))</f>
        <v>2.94</v>
      </c>
      <c r="P288" t="b">
        <v>0</v>
      </c>
      <c r="Q288" t="s">
        <v>66</v>
      </c>
      <c r="R288" s="35">
        <f>IFERROR(IF(Weekly[[#This Row],[Won Bet?]]="yes",R287+(Weekly[[#This Row],[BF Odds]]*Weekly[[#This Row],[BF Stake]])-Weekly[[#This Row],[BF Stake]],R287-Weekly[[#This Row],[BF Stake]]),R287)</f>
        <v>268.11009999999999</v>
      </c>
      <c r="S288" s="9">
        <f>IFERROR(IF(Weekly[[#This Row],[Won Bet?]]="yes",S287+(((Weekly[[#This Row],[BF Odds]]*Weekly[[#This Row],[BF Stake]])-Weekly[[#This Row],[BF Stake]])*0.95),S287-Weekly[[#This Row],[BF Stake]]),S287)</f>
        <v>254.29009500000004</v>
      </c>
      <c r="T288" s="13">
        <v>2.94</v>
      </c>
      <c r="U288" s="13">
        <v>1.48</v>
      </c>
      <c r="V288" s="24">
        <f>IF(Weekly[[#This Row],[Actual]]="","",IF(AND(Weekly[[#This Row],[SVC_P]]=Weekly[[#This Row],[Actual]],Weekly[[#This Row],[SVC_P]]=TRUE),V287+Weekly[[#This Row],[BF H Odds]]-1,IF(AND(Weekly[[#This Row],[SVC_P]]=Weekly[[#This Row],[Actual]],Weekly[[#This Row],[SVC_P]]=FALSE),V287+Weekly[[#This Row],[BF V Odds]]-1,V287-1)))</f>
        <v>70.140000000000015</v>
      </c>
      <c r="W288" s="24">
        <f>IF(Weekly[[#This Row],[Actual]]="","",IF(AND(Weekly[[#This Row],[SVC_P]]=FALSE,Weekly[[#This Row],[Actual]]=TRUE),W287+Weekly[[#This Row],[BF H Odds]]-1,IF(AND(Weekly[[#This Row],[SVC_P]]=TRUE,Weekly[[#This Row],[Actual]]=FALSE,),W287+Weekly[[#This Row],[BF V Odds]]-1,W287-1)))</f>
        <v>-229.54</v>
      </c>
      <c r="X288" s="24">
        <f>IF(Weekly[[#This Row],[Actual]]="","",IF(AND(Weekly[[#This Row],[ADBC_P]]=Weekly[[#This Row],[Actual]],Weekly[[#This Row],[ADBC_P]]=TRUE),X287+Weekly[[#This Row],[BF H Odds]]-1,IF(AND(Weekly[[#This Row],[ADBC_P]]=Weekly[[#This Row],[Actual]],Weekly[[#This Row],[ADBC_P]]=FALSE),X287+Weekly[[#This Row],[BF V Odds]]-1,X287-1)))</f>
        <v>30.570000000000022</v>
      </c>
      <c r="Y288" s="24">
        <f>IF(Weekly[[#This Row],[Actual]]="","",IF(AND(Weekly[[#This Row],[ADBC_P]]=FALSE,Weekly[[#This Row],[Actual]]=TRUE),Y287+Weekly[[#This Row],[BF H Odds]]-1,IF(AND(Weekly[[#This Row],[ADBC_P]]=TRUE,Weekly[[#This Row],[Actual]]=FALSE),Y287+Weekly[[#This Row],[BF V Odds]]-1,Y287-1)))</f>
        <v>53.18</v>
      </c>
      <c r="Z288" s="24">
        <f>IF(Weekly[[#This Row],[Actual]]="","",IF(AND(Weekly[[#This Row],[RFC_P]]=Weekly[[#This Row],[Actual]],Weekly[[#This Row],[RFC_P]]=TRUE),Z287+Weekly[[#This Row],[BF H Odds]]-1,IF(AND(Weekly[[#This Row],[RFC_P]]=Weekly[[#This Row],[Actual]],Weekly[[#This Row],[RFC_P]]=FALSE),Z287+Weekly[[#This Row],[BF V Odds]]-1,Z287-1)))</f>
        <v>21.390000000000025</v>
      </c>
      <c r="AA288" s="24">
        <f>IF(Weekly[[#This Row],[Actual]]="","",IF(AND(Weekly[[#This Row],[RFC_P]]=FALSE,Weekly[[#This Row],[Actual]]=TRUE),AA287+Weekly[[#This Row],[BF H Odds]]-1,IF(AND(Weekly[[#This Row],[RFC_P]]=TRUE,Weekly[[#This Row],[Actual]]=FALSE),AA287+Weekly[[#This Row],[BF V Odds]]-1,AA287-1)))</f>
        <v>62.359999999999971</v>
      </c>
      <c r="AB288" s="24">
        <f>IF(Weekly[[#This Row],[Actual]]="","",IF(AND(Weekly[[#This Row],[GBC_P]]=Weekly[[#This Row],[Actual]],Weekly[[#This Row],[GBC_P]]=TRUE),AB287+Weekly[[#This Row],[BF H Odds]]-1,IF(AND(Weekly[[#This Row],[GBC_P]]=Weekly[[#This Row],[Actual]],Weekly[[#This Row],[GBC_P]]=FALSE),AB287+Weekly[[#This Row],[BF V Odds]]-1,AB287-1)))</f>
        <v>29.210000000000008</v>
      </c>
      <c r="AC288" s="24">
        <f>IF(Weekly[[#This Row],[Actual]]="","",IF(AND(Weekly[[#This Row],[GBC_P]]=FALSE,Weekly[[#This Row],[Actual]]=TRUE),AC287+Weekly[[#This Row],[BF H Odds]]-1,IF(AND(Weekly[[#This Row],[GBC_P]]=TRUE,Weekly[[#This Row],[Actual]]=FALSE),AC287+Weekly[[#This Row],[BF V Odds]]-1,AC287-1)))</f>
        <v>54.539999999999985</v>
      </c>
      <c r="AD288" s="24">
        <f>IF(Weekly[[#This Row],[Actual]]="","",IF(AND(Weekly[[#This Row],[HGBC_P]]=Weekly[[#This Row],[Actual]],Weekly[[#This Row],[HGBC_P]]=TRUE),AD287+Weekly[[#This Row],[BF H Odds]]-1,IF(AND(Weekly[[#This Row],[HGBC_P]]=Weekly[[#This Row],[Actual]],Weekly[[#This Row],[HGBC_P]]=FALSE),AD287+Weekly[[#This Row],[BF V Odds]]-1,AD287-1)))</f>
        <v>26.10000000000003</v>
      </c>
      <c r="AE288" s="24">
        <f>IF(Weekly[[#This Row],[Actual]]="","",IF(AND(Weekly[[#This Row],[HGBC_P]]=FALSE,Weekly[[#This Row],[Actual]]=TRUE),AE287+Weekly[[#This Row],[BF H Odds]]-1,IF(AND(Weekly[[#This Row],[HGBC_P]]=TRUE,Weekly[[#This Row],[Actual]]=FALSE),AE287+Weekly[[#This Row],[BF V Odds]]-1,AE287-1)))</f>
        <v>57.649999999999991</v>
      </c>
      <c r="AF288" s="24">
        <f>IF(Weekly[[#This Row],[Actual]]="","",IF(AND(Weekly[[#This Row],[XGB_P]]=Weekly[[#This Row],[Actual]],Weekly[[#This Row],[XGB_P]]=TRUE),AF287+Weekly[[#This Row],[BF H Odds]]-1,IF(AND(Weekly[[#This Row],[XGB_P]]=Weekly[[#This Row],[Actual]],Weekly[[#This Row],[XGB_P]]=FALSE),AF287+Weekly[[#This Row],[BF V Odds]]-1,AF287-1)))</f>
        <v>50.240000000000038</v>
      </c>
      <c r="AG288" s="24">
        <f>IF(Weekly[[#This Row],[Actual]]="","",IF(AND(Weekly[[#This Row],[XGB_P]]=FALSE,Weekly[[#This Row],[Actual]]=TRUE),AG287+Weekly[[#This Row],[BF H Odds]]-1,IF(AND(Weekly[[#This Row],[XGB_P]]=TRUE,Weekly[[#This Row],[Actual]]=FALSE),AG287+Weekly[[#This Row],[BF V Odds]]-1,AG287-1)))</f>
        <v>33.51</v>
      </c>
      <c r="AH288" s="24">
        <f>IF(Weekly[[#This Row],[Actual]]="","",IF(AND(Weekly[[#This Row],[QDA_P]]=Weekly[[#This Row],[Actual]],Weekly[[#This Row],[QDA_P]]=TRUE),AH287+Weekly[[#This Row],[BF H Odds]]-1,IF(AND(Weekly[[#This Row],[QDA_P]]=Weekly[[#This Row],[Actual]],Weekly[[#This Row],[QDA_P]]=FALSE),AH287+Weekly[[#This Row],[BF V Odds]]-1,AH287-1)))</f>
        <v>10.770000000000003</v>
      </c>
      <c r="AI288" s="24">
        <f>IF(Weekly[[#This Row],[Actual]]="","",IF(AND(Weekly[[#This Row],[QDA_P]]=FALSE,Weekly[[#This Row],[Actual]]=TRUE),AI287+Weekly[[#This Row],[BF H Odds]]-1,IF(AND(Weekly[[#This Row],[QDA_P]]=TRUE,Weekly[[#This Row],[Actual]]=FALSE),AI287+Weekly[[#This Row],[BF V Odds]]-1,AI287-1)))</f>
        <v>72.98</v>
      </c>
      <c r="AJ288" s="24">
        <f>IF(Weekly[[#This Row],[Actual]]="","",IF(AND(Weekly[[#This Row],[KNC_P]]=FALSE,Weekly[[#This Row],[Actual]]=TRUE),AJ287+Weekly[[#This Row],[BF H Odds]]-1,IF(AND(Weekly[[#This Row],[KNC_P]]=TRUE,Weekly[[#This Row],[Actual]]=FALSE),AJ287+Weekly[[#This Row],[BF V Odds]]-1,AJ287-1)))</f>
        <v>44.839999999999989</v>
      </c>
      <c r="AK288" s="24">
        <f>IF(Weekly[[#This Row],[Actual]]="","",IF(AND(Weekly[[#This Row],[KNC_P]]=FALSE,Weekly[[#This Row],[Actual]]=TRUE),AK287+Weekly[[#This Row],[BF H Odds]]-1,IF(AND(Weekly[[#This Row],[KNC_P]]=TRUE,Weekly[[#This Row],[Actual]]=FALSE),AK287+Weekly[[#This Row],[BF V Odds]]-1,AK287-1)))</f>
        <v>43.739999999999981</v>
      </c>
      <c r="AL288" s="30">
        <f>IF(Weekly[[#This Row],[Actual]]="","",COUNTIF(Weekly[[#This Row],[SVC_P]:[QDA_P]],TRUE))</f>
        <v>6</v>
      </c>
      <c r="AM288" s="30">
        <f>IF(Weekly[[#This Row],[Actual]]="","",COUNTIF(Weekly[[#This Row],[SVC_P]:[QDA_P]],FALSE))</f>
        <v>1</v>
      </c>
      <c r="AN288" s="36" t="str">
        <f>IF(AND(Weekly[[#This Row],[BF V Odds]]&gt;$BO$6,Weekly[[#This Row],[BF V Odds]] &lt; $BO$7),Weekly[[#This Row],[BF V Odds]],"")</f>
        <v/>
      </c>
      <c r="AO288" s="36" t="str">
        <f>IF(AND(Weekly[[#This Row],[BF H Odds]]&gt;$BO$6, Weekly[[#This Row],[BF H Odds]] &lt; $BO$7),Weekly[[#This Row],[BF H Odds]],"")</f>
        <v/>
      </c>
      <c r="AP288" s="37">
        <f>IF(AND(Weekly[[#This Row],[V Odds &lt;]]="",Weekly[[#This Row],[H Odds &lt;]]=""),AP287,IF(AND(Weekly[[#This Row],[H Odds &lt;]]&lt;&gt;"",Weekly[[#This Row],[SVC_P]]=TRUE,Weekly[[#This Row],[Actual]]=TRUE),AP287+Weekly[[#This Row],[H Odds &lt;]]-1,IF(AND(Weekly[[#This Row],[V Odds &lt;]]&lt;&gt;"",Weekly[[#This Row],[SVC_P]]=FALSE,Weekly[[#This Row],[Actual]]=FALSE),AP287+Weekly[[#This Row],[V Odds &lt;]]-1,IF(AND(Weekly[[#This Row],[V Odds &lt;]]&lt;&gt;"",Weekly[[#This Row],[SVC_P]]=FALSE,Weekly[[#This Row],[Actual]]=TRUE),AP287-1,IF(AND(Weekly[[#This Row],[H Odds &lt;]]&lt;&gt;"",Weekly[[#This Row],[SVC_P]]=TRUE,Weekly[[#This Row],[Actual]]=FALSE),AP287-1,AP287)))))</f>
        <v>77.930000000000007</v>
      </c>
      <c r="AQ288" s="37">
        <f>IF(AND(Weekly[[#This Row],[V Odds &lt;]]="",Weekly[[#This Row],[H Odds &lt;]]=""),AQ287,IF(AND(Weekly[[#This Row],[H Odds &lt;]]&lt;&gt;"",Weekly[[#This Row],[ADBC_P]]=TRUE,Weekly[[#This Row],[Actual]]=TRUE),AQ287+Weekly[[#This Row],[H Odds &lt;]]-1,IF(AND(Weekly[[#This Row],[V Odds &lt;]]&lt;&gt;"",Weekly[[#This Row],[ADBC_P]]=FALSE,Weekly[[#This Row],[Actual]]=FALSE),AQ287+Weekly[[#This Row],[V Odds &lt;]]-1,IF(AND(Weekly[[#This Row],[V Odds &lt;]]&lt;&gt;"",Weekly[[#This Row],[ADBC_P]]=FALSE,Weekly[[#This Row],[Actual]]=TRUE),AQ287-1,IF(AND(Weekly[[#This Row],[H Odds &lt;]]&lt;&gt;"",Weekly[[#This Row],[ADBC_P]]=TRUE,Weekly[[#This Row],[Actual]]=FALSE),AQ287-1,AQ287)))))</f>
        <v>49.879999999999995</v>
      </c>
      <c r="AR288" s="37">
        <f>IF(AND(Weekly[[#This Row],[V Odds &lt;]]="",Weekly[[#This Row],[H Odds &lt;]]=""),AR287,IF(AND(Weekly[[#This Row],[H Odds &lt;]]&lt;&gt;"",Weekly[[#This Row],[RFC_P]]=TRUE,Weekly[[#This Row],[Actual]]=TRUE),AR287+Weekly[[#This Row],[H Odds &lt;]]-1,IF(AND(Weekly[[#This Row],[V Odds &lt;]]&lt;&gt;"",Weekly[[#This Row],[RFC_P]]=FALSE,Weekly[[#This Row],[Actual]]=FALSE),AR287+Weekly[[#This Row],[V Odds &lt;]]-1,IF(AND(Weekly[[#This Row],[V Odds &lt;]]&lt;&gt;"",Weekly[[#This Row],[RFC_P]]=FALSE,Weekly[[#This Row],[Actual]]=TRUE),AR287-1,IF(AND(Weekly[[#This Row],[H Odds &lt;]]&lt;&gt;"",Weekly[[#This Row],[RFC_P]]=TRUE,Weekly[[#This Row],[Actual]]=FALSE),AR287-1,AR287)))))</f>
        <v>48.94</v>
      </c>
      <c r="AS288" s="37">
        <f>IF(AND(Weekly[[#This Row],[V Odds &lt;]]="",Weekly[[#This Row],[H Odds &lt;]]=""),AS287,IF(AND(Weekly[[#This Row],[H Odds &lt;]]&lt;&gt;"",Weekly[[#This Row],[GBC_P]]=TRUE,Weekly[[#This Row],[Actual]]=TRUE),AS287+Weekly[[#This Row],[H Odds &lt;]]-1,IF(AND(Weekly[[#This Row],[V Odds &lt;]]&lt;&gt;"",Weekly[[#This Row],[GBC_P]]=FALSE,Weekly[[#This Row],[Actual]]=FALSE),AS287+Weekly[[#This Row],[V Odds &lt;]]-1,IF(AND(Weekly[[#This Row],[V Odds &lt;]]&lt;&gt;"",Weekly[[#This Row],[GBC_P]]=FALSE,Weekly[[#This Row],[Actual]]=TRUE),AS287-1,IF(AND(Weekly[[#This Row],[H Odds &lt;]]&lt;&gt;"",Weekly[[#This Row],[GBC_P]]=TRUE,Weekly[[#This Row],[Actual]]=FALSE),AS287-1,AS287)))))</f>
        <v>50.28</v>
      </c>
      <c r="AT288" s="37">
        <f>IF(AND(Weekly[[#This Row],[V Odds &lt;]]="",Weekly[[#This Row],[H Odds &lt;]]=""),AT287,IF(AND(Weekly[[#This Row],[H Odds &lt;]]&lt;&gt;"",Weekly[[#This Row],[HGBC_P]]=TRUE,Weekly[[#This Row],[Actual]]=TRUE),AT287+Weekly[[#This Row],[H Odds &lt;]]-1,IF(AND(Weekly[[#This Row],[V Odds &lt;]]&lt;&gt;"",Weekly[[#This Row],[HGBC_P]]=FALSE,Weekly[[#This Row],[Actual]]=FALSE),AT287+Weekly[[#This Row],[V Odds &lt;]]-1,IF(AND(Weekly[[#This Row],[V Odds &lt;]]&lt;&gt;"",Weekly[[#This Row],[HGBC_P]]=FALSE,Weekly[[#This Row],[Actual]]=TRUE),AT287-1,IF(AND(Weekly[[#This Row],[H Odds &lt;]]&lt;&gt;"",Weekly[[#This Row],[HGBC_P]]=TRUE,Weekly[[#This Row],[Actual]]=FALSE),AT287-1,AT287)))))</f>
        <v>53.459999999999994</v>
      </c>
      <c r="AU288" s="37">
        <f>IF(AND(Weekly[[#This Row],[V Odds &lt;]]="",Weekly[[#This Row],[H Odds &lt;]]=""),AU287,IF(AND(Weekly[[#This Row],[H Odds &lt;]]&lt;&gt;"",Weekly[[#This Row],[XGB_P]]=TRUE,Weekly[[#This Row],[Actual]]=TRUE),AU287+Weekly[[#This Row],[H Odds &lt;]]-1,IF(AND(Weekly[[#This Row],[V Odds &lt;]]&lt;&gt;"",Weekly[[#This Row],[XGB_P]]=FALSE,Weekly[[#This Row],[Actual]]=FALSE),AU287+Weekly[[#This Row],[V Odds &lt;]]-1,IF(AND(Weekly[[#This Row],[V Odds &lt;]]&lt;&gt;"",Weekly[[#This Row],[XGB_P]]=FALSE,Weekly[[#This Row],[Actual]]=TRUE),AU287-1,IF(AND(Weekly[[#This Row],[H Odds &lt;]]&lt;&gt;"",Weekly[[#This Row],[XGB_P]]=TRUE,Weekly[[#This Row],[Actual]]=FALSE),AU287-1,AU287)))))</f>
        <v>62.56</v>
      </c>
      <c r="AV288" s="37">
        <f>IF(AND(Weekly[[#This Row],[V Odds &lt;]]="",Weekly[[#This Row],[H Odds &lt;]]=""),AV287,IF(AND(Weekly[[#This Row],[H Odds &lt;]]&lt;&gt;"",Weekly[[#This Row],[QDA_P]]=TRUE,Weekly[[#This Row],[Actual]]=TRUE),AV287+Weekly[[#This Row],[H Odds &lt;]]-1,IF(AND(Weekly[[#This Row],[V Odds &lt;]]&lt;&gt;"",Weekly[[#This Row],[QDA_P]]=FALSE,Weekly[[#This Row],[Actual]]=FALSE),AV287+Weekly[[#This Row],[V Odds &lt;]]-1,IF(AND(Weekly[[#This Row],[V Odds &lt;]]&lt;&gt;"",Weekly[[#This Row],[QDA_P]]=FALSE,Weekly[[#This Row],[Actual]]=TRUE),AV287-1,IF(AND(Weekly[[#This Row],[H Odds &lt;]]&lt;&gt;"",Weekly[[#This Row],[QDA_P]]=TRUE,Weekly[[#This Row],[Actual]]=FALSE),AV287-1,AV287)))))</f>
        <v>52.049999999999983</v>
      </c>
      <c r="AW288" s="37">
        <f>IF(AND(Weekly[[#This Row],[H Odds &lt;]]="",Weekly[[#This Row],[V Odds &lt;]]=""),AW287,IF(AND(Weekly[[#This Row],[KNC_P]]=Weekly[[#This Row],[Actual]],Weekly[[#This Row],[KNC_P]]=TRUE),AW287+Weekly[[#This Row],[BF H Odds]]-1,IF(AND(Weekly[[#This Row],[KNC_P]]=Weekly[[#This Row],[Actual]],Weekly[[#This Row],[KNC_P]]=FALSE),AW287+Weekly[[#This Row],[BF V Odds]]-1,AW287-1)))</f>
        <v>49.490000000000009</v>
      </c>
      <c r="AX288" s="37">
        <f>IF(AND(Weekly[[#This Row],[V Odds &lt;]]="",Weekly[[#This Row],[H Odds &lt;]]=""),AX287,IF(AND(Weekly[[#This Row],[V Odds &lt;]]&lt;&gt;"",Weekly[[#This Row],[FALSES]]&gt;0,Weekly[[#This Row],[Actual]]=FALSE),AX287+Weekly[[#This Row],[V Odds &lt;]]-1,IF(AND(Weekly[[#This Row],[H Odds &lt;]]&lt;&gt;"",Weekly[[#This Row],[TRUES]]&gt;0,Weekly[[#This Row],[Actual]]=TRUE),AX287+Weekly[[#This Row],[H Odds &lt;]]-1,IF(AND(Weekly[[#This Row],[V Odds &lt;]]&lt;&gt;"",Weekly[[#This Row],[FALSES]]=0),AX287,IF(AND(Weekly[[#This Row],[H Odds &lt;]]&lt;&gt;"",Weekly[[#This Row],[TRUES]]=0),AX287,AX287-1)))))</f>
        <v>85.799999999999983</v>
      </c>
      <c r="AY288" s="37">
        <f>IF(AND(Weekly[[#This Row],[V Odds &lt;]]="",Weekly[[#This Row],[H Odds &lt;]]=""),AY287,IF(AND(Weekly[[#This Row],[V Odds &lt;]]&lt;&gt;"",Weekly[[#This Row],[FALSES]]&gt;0,Weekly[[#This Row],[Actual]]=FALSE),AY287+((Weekly[[#This Row],[V Odds &lt;]]-1)*0.92),IF(AND(Weekly[[#This Row],[H Odds &lt;]]&lt;&gt;"",Weekly[[#This Row],[TRUES]]&gt;0,Weekly[[#This Row],[Actual]]=TRUE),AY287+((Weekly[[#This Row],[H Odds &lt;]]-1)*0.92),IF(AND(Weekly[[#This Row],[V Odds &lt;]]&lt;&gt;"",Weekly[[#This Row],[FALSES]]=0),AY287,IF(AND(Weekly[[#This Row],[H Odds &lt;]]&lt;&gt;"",Weekly[[#This Row],[TRUES]]=0),AY287,AY287-1)))))</f>
        <v>79.096000000000018</v>
      </c>
      <c r="AZ288" s="37">
        <f>IF(AND(Weekly[[#This Row],[V Odds &lt;]]="",Weekly[[#This Row],[H Odds &lt;]]=""),AZ287,IF(AND(Weekly[[#This Row],[V Odds &lt;]]&lt;&gt;"",Weekly[[#This Row],[Actual]]=FALSE),AZ287+Weekly[[#This Row],[V Odds &lt;]]-1,IF(AND(Weekly[[#This Row],[H Odds &lt;]]&lt;&gt;"",Weekly[[#This Row],[Actual]]=TRUE),AZ287+Weekly[[#This Row],[H Odds &lt;]]-1,AZ287-1)))</f>
        <v>78.169999999999987</v>
      </c>
      <c r="BA288" s="38">
        <f>IF(Weekly[[#This Row],[H Odds &lt;]]="",BA287,IF(AND(Weekly[[#This Row],[H Odds &lt;]]&lt;&gt;"",Weekly[[#This Row],[SVC_P]]=TRUE,Weekly[[#This Row],[Actual]]=TRUE),BA287+Weekly[[#This Row],[H Odds &lt;]]-1,IF(AND(Weekly[[#This Row],[H Odds &lt;]]&lt;&gt;"",Weekly[[#This Row],[SVC_P]]=TRUE,Weekly[[#This Row],[Actual]]=FALSE),BA287-1,BA287)))</f>
        <v>72.889999999999986</v>
      </c>
      <c r="BB288" s="38">
        <f>IF(Weekly[[#This Row],[H Odds &lt;]]="",BB287,IF(AND(Weekly[[#This Row],[H Odds &lt;]]&lt;&gt;"",Weekly[[#This Row],[ADBC_P]]=TRUE,Weekly[[#This Row],[Actual]]=TRUE),BB287+Weekly[[#This Row],[H Odds &lt;]]-1,IF(AND(Weekly[[#This Row],[H Odds &lt;]]&lt;&gt;"",Weekly[[#This Row],[ADBC_P]]=TRUE,Weekly[[#This Row],[Actual]]=FALSE),BB287-1,BB287)))</f>
        <v>46.559999999999995</v>
      </c>
      <c r="BC288" s="38">
        <f>IF(Weekly[[#This Row],[H Odds &lt;]]="",BC287,IF(AND(Weekly[[#This Row],[H Odds &lt;]]&lt;&gt;"",Weekly[[#This Row],[RFC_P]]=TRUE,Weekly[[#This Row],[Actual]]=TRUE),BC287+Weekly[[#This Row],[H Odds &lt;]]-1,IF(AND(Weekly[[#This Row],[H Odds &lt;]]&lt;&gt;"",Weekly[[#This Row],[RFC_P]]=TRUE,Weekly[[#This Row],[Actual]]=FALSE),BC287-1,BC287)))</f>
        <v>45.309999999999995</v>
      </c>
      <c r="BD288" s="38">
        <f>IF(Weekly[[#This Row],[H Odds &lt;]]="",BD287,IF(AND(Weekly[[#This Row],[H Odds &lt;]]&lt;&gt;"",Weekly[[#This Row],[GBC_P]]=TRUE,Weekly[[#This Row],[Actual]]=TRUE),BD287+Weekly[[#This Row],[H Odds &lt;]]-1,IF(AND(Weekly[[#This Row],[H Odds &lt;]]&lt;&gt;"",Weekly[[#This Row],[GBC_P]]=TRUE,Weekly[[#This Row],[Actual]]=FALSE),BD287-1,BD287)))</f>
        <v>50.96</v>
      </c>
      <c r="BE288" s="38">
        <f>IF(Weekly[[#This Row],[H Odds &lt;]]="",BE287,IF(AND(Weekly[[#This Row],[H Odds &lt;]]&lt;&gt;"",Weekly[[#This Row],[HGBC_P]]=TRUE,Weekly[[#This Row],[Actual]]=TRUE),BE287+Weekly[[#This Row],[H Odds &lt;]]-1,IF(AND(Weekly[[#This Row],[H Odds &lt;]]&lt;&gt;"",Weekly[[#This Row],[HGBC_P]]=TRUE,Weekly[[#This Row],[Actual]]=FALSE),BE287-1,BE287)))</f>
        <v>56.859999999999992</v>
      </c>
      <c r="BF288" s="38">
        <f>IF(Weekly[[#This Row],[H Odds &lt;]]="",BF287,IF(AND(Weekly[[#This Row],[H Odds &lt;]]&lt;&gt;"",Weekly[[#This Row],[XGB_P]]=TRUE,Weekly[[#This Row],[Actual]]=TRUE),BF287+Weekly[[#This Row],[H Odds &lt;]]-1,IF(AND(Weekly[[#This Row],[H Odds &lt;]]&lt;&gt;"",Weekly[[#This Row],[XGB_P]]=TRUE,Weekly[[#This Row],[Actual]]=FALSE),BF287-1,BF287)))</f>
        <v>60.03</v>
      </c>
      <c r="BG288" s="38">
        <f>IF(Weekly[[#This Row],[H Odds &lt;]]="",BG287,IF(AND(Weekly[[#This Row],[H Odds &lt;]]&lt;&gt;"",Weekly[[#This Row],[QDA_P]]=TRUE,Weekly[[#This Row],[Actual]]=TRUE),BG287+Weekly[[#This Row],[H Odds &lt;]]-1,IF(AND(Weekly[[#This Row],[H Odds &lt;]]&lt;&gt;"",Weekly[[#This Row],[QDA_P]]=TRUE,Weekly[[#This Row],[Actual]]=FALSE),BG287-1,BG287)))</f>
        <v>45.279999999999994</v>
      </c>
      <c r="BH288" s="38">
        <f>IF(Weekly[[#This Row],[H Odds &lt;]]="",BH287,IF(AND(Weekly[[#This Row],[H Odds &lt;]]&lt;&gt;"",Weekly[[#This Row],[KNC_P]]=TRUE,Weekly[[#This Row],[Actual]]=TRUE),BH287+Weekly[[#This Row],[H Odds &lt;]]-1,IF(AND(Weekly[[#This Row],[H Odds &lt;]]&lt;&gt;"",Weekly[[#This Row],[KNC_P]]=TRUE,Weekly[[#This Row],[Actual]]=FALSE),BH287-1,BH287)))</f>
        <v>48.999999999999993</v>
      </c>
      <c r="BI288" s="38">
        <f>IF(Weekly[[#This Row],[H Odds &lt;]]="",BI287,IF(AND(Weekly[[#This Row],[H Odds &lt;]]&lt;&gt;"",Weekly[[#This Row],[TRUES]]&gt;0,Weekly[[#This Row],[Actual]]=TRUE),BI287+Weekly[[#This Row],[H Odds &lt;]]-1,IF(AND(Weekly[[#This Row],[H Odds &lt;]]&lt;&gt;"",Weekly[[#This Row],[TRUES]]=0),BI287,BI287-1)))</f>
        <v>72.889999999999986</v>
      </c>
      <c r="BJ288" s="38">
        <f>IF(Weekly[[#This Row],[H Odds &lt;]]="",BJ287,IF(AND(Weekly[[#This Row],[H Odds &lt;]]&lt;&gt;"",Weekly[[#This Row],[Actual]]=TRUE),BJ287+Weekly[[#This Row],[H Odds &lt;]]-1,IF(AND(Weekly[[#This Row],[H Odds &lt;]]&lt;&gt;"",Weekly[[#This Row],[Actual]]=FALSE),BJ287-1,BJ287)))</f>
        <v>74.789999999999992</v>
      </c>
      <c r="BK288" s="58">
        <f>IF(AND(Weekly[[#This Row],[TRUES]]&gt;4,Weekly[[#This Row],[Actual]]=TRUE),BK287+Weekly[[#This Row],[BF H Odds]]-1,IF(AND(Weekly[[#This Row],[FALSES]]&gt;4,Weekly[[#This Row],[Actual]]=FALSE),BK287+Weekly[[#This Row],[BF V Odds]]-1,IF(AND(Weekly[[#This Row],[TRUES]]&gt;4,Weekly[[#This Row],[Actual]]=FALSE),BK287-1,IF(AND(Weekly[[#This Row],[FALSES]]&gt;4,Weekly[[#This Row],[Actual]]=TRUE),BK287-1,BK287))))</f>
        <v>22.440000000000019</v>
      </c>
      <c r="BL288" s="58">
        <f>IF(AND(Weekly[[#This Row],[TRUES]]&gt;5,Weekly[[#This Row],[Actual]]=TRUE),BL287+Weekly[[#This Row],[BF H Odds]]-1,IF(AND(Weekly[[#This Row],[FALSES]]&gt;5,Weekly[[#This Row],[Actual]]=FALSE),BL287+Weekly[[#This Row],[BF V Odds]]-1,IF(AND(Weekly[[#This Row],[TRUES]]&gt;5,Weekly[[#This Row],[Actual]]=FALSE),BL287-1,IF(AND(Weekly[[#This Row],[FALSES]]&gt;5,Weekly[[#This Row],[Actual]]=TRUE),BL287-1,BL287))))</f>
        <v>32.160000000000032</v>
      </c>
      <c r="BM288" s="58">
        <f>IF(AND(Weekly[[#This Row],[TRUES]]&gt;6,Weekly[[#This Row],[Actual]]=TRUE),BM287+Weekly[[#This Row],[BF H Odds]]-1,IF(AND(Weekly[[#This Row],[FALSES]]&gt;6,Weekly[[#This Row],[Actual]]=FALSE),BM287+Weekly[[#This Row],[BF V Odds]]-1,IF(AND(Weekly[[#This Row],[TRUES]]&gt;6,Weekly[[#This Row],[Actual]]=FALSE),BM287-1,IF(AND(Weekly[[#This Row],[FALSES]]&gt;6,Weekly[[#This Row],[Actual]]=TRUE),BM287-1,BM287))))</f>
        <v>46.920000000000016</v>
      </c>
    </row>
    <row r="289" spans="1:65" x14ac:dyDescent="0.25">
      <c r="A289" s="34"/>
      <c r="B289" s="10">
        <v>44279</v>
      </c>
      <c r="C289" s="33" t="s">
        <v>27</v>
      </c>
      <c r="D289" s="15" t="s">
        <v>20</v>
      </c>
      <c r="E289" t="b">
        <v>1</v>
      </c>
      <c r="F289" t="b">
        <v>1</v>
      </c>
      <c r="G289" t="b">
        <v>1</v>
      </c>
      <c r="H289" t="b">
        <v>1</v>
      </c>
      <c r="I289" t="b">
        <v>1</v>
      </c>
      <c r="J289" t="b">
        <v>1</v>
      </c>
      <c r="K289" t="b">
        <v>1</v>
      </c>
      <c r="L289" t="b">
        <v>1</v>
      </c>
      <c r="O289" t="str">
        <f>IF(Weekly[[#This Row],[H/V]]="H",Weekly[[#This Row],[BF H Odds]],IF(Weekly[[#This Row],[H/V]]="V",Weekly[[#This Row],[BF V Odds]],""))</f>
        <v/>
      </c>
      <c r="P289" t="b">
        <v>0</v>
      </c>
      <c r="R289" s="35">
        <f>IFERROR(IF(Weekly[[#This Row],[Won Bet?]]="yes",R288+(Weekly[[#This Row],[BF Odds]]*Weekly[[#This Row],[BF Stake]])-Weekly[[#This Row],[BF Stake]],R288-Weekly[[#This Row],[BF Stake]]),R288)</f>
        <v>268.11009999999999</v>
      </c>
      <c r="S289" s="9">
        <f>IFERROR(IF(Weekly[[#This Row],[Won Bet?]]="yes",S288+(((Weekly[[#This Row],[BF Odds]]*Weekly[[#This Row],[BF Stake]])-Weekly[[#This Row],[BF Stake]])*0.95),S288-Weekly[[#This Row],[BF Stake]]),S288)</f>
        <v>254.29009500000004</v>
      </c>
      <c r="T289" s="13">
        <v>1.67</v>
      </c>
      <c r="U289" s="13">
        <v>2.38</v>
      </c>
      <c r="V289" s="24">
        <f>IF(Weekly[[#This Row],[Actual]]="","",IF(AND(Weekly[[#This Row],[SVC_P]]=Weekly[[#This Row],[Actual]],Weekly[[#This Row],[SVC_P]]=TRUE),V288+Weekly[[#This Row],[BF H Odds]]-1,IF(AND(Weekly[[#This Row],[SVC_P]]=Weekly[[#This Row],[Actual]],Weekly[[#This Row],[SVC_P]]=FALSE),V288+Weekly[[#This Row],[BF V Odds]]-1,V288-1)))</f>
        <v>69.140000000000015</v>
      </c>
      <c r="W289" s="24">
        <f>IF(Weekly[[#This Row],[Actual]]="","",IF(AND(Weekly[[#This Row],[SVC_P]]=FALSE,Weekly[[#This Row],[Actual]]=TRUE),W288+Weekly[[#This Row],[BF H Odds]]-1,IF(AND(Weekly[[#This Row],[SVC_P]]=TRUE,Weekly[[#This Row],[Actual]]=FALSE,),W288+Weekly[[#This Row],[BF V Odds]]-1,W288-1)))</f>
        <v>-230.54</v>
      </c>
      <c r="X289" s="24">
        <f>IF(Weekly[[#This Row],[Actual]]="","",IF(AND(Weekly[[#This Row],[ADBC_P]]=Weekly[[#This Row],[Actual]],Weekly[[#This Row],[ADBC_P]]=TRUE),X288+Weekly[[#This Row],[BF H Odds]]-1,IF(AND(Weekly[[#This Row],[ADBC_P]]=Weekly[[#This Row],[Actual]],Weekly[[#This Row],[ADBC_P]]=FALSE),X288+Weekly[[#This Row],[BF V Odds]]-1,X288-1)))</f>
        <v>29.570000000000022</v>
      </c>
      <c r="Y289" s="24">
        <f>IF(Weekly[[#This Row],[Actual]]="","",IF(AND(Weekly[[#This Row],[ADBC_P]]=FALSE,Weekly[[#This Row],[Actual]]=TRUE),Y288+Weekly[[#This Row],[BF H Odds]]-1,IF(AND(Weekly[[#This Row],[ADBC_P]]=TRUE,Weekly[[#This Row],[Actual]]=FALSE),Y288+Weekly[[#This Row],[BF V Odds]]-1,Y288-1)))</f>
        <v>53.85</v>
      </c>
      <c r="Z289" s="24">
        <f>IF(Weekly[[#This Row],[Actual]]="","",IF(AND(Weekly[[#This Row],[RFC_P]]=Weekly[[#This Row],[Actual]],Weekly[[#This Row],[RFC_P]]=TRUE),Z288+Weekly[[#This Row],[BF H Odds]]-1,IF(AND(Weekly[[#This Row],[RFC_P]]=Weekly[[#This Row],[Actual]],Weekly[[#This Row],[RFC_P]]=FALSE),Z288+Weekly[[#This Row],[BF V Odds]]-1,Z288-1)))</f>
        <v>20.390000000000025</v>
      </c>
      <c r="AA289" s="24">
        <f>IF(Weekly[[#This Row],[Actual]]="","",IF(AND(Weekly[[#This Row],[RFC_P]]=FALSE,Weekly[[#This Row],[Actual]]=TRUE),AA288+Weekly[[#This Row],[BF H Odds]]-1,IF(AND(Weekly[[#This Row],[RFC_P]]=TRUE,Weekly[[#This Row],[Actual]]=FALSE),AA288+Weekly[[#This Row],[BF V Odds]]-1,AA288-1)))</f>
        <v>63.029999999999973</v>
      </c>
      <c r="AB289" s="24">
        <f>IF(Weekly[[#This Row],[Actual]]="","",IF(AND(Weekly[[#This Row],[GBC_P]]=Weekly[[#This Row],[Actual]],Weekly[[#This Row],[GBC_P]]=TRUE),AB288+Weekly[[#This Row],[BF H Odds]]-1,IF(AND(Weekly[[#This Row],[GBC_P]]=Weekly[[#This Row],[Actual]],Weekly[[#This Row],[GBC_P]]=FALSE),AB288+Weekly[[#This Row],[BF V Odds]]-1,AB288-1)))</f>
        <v>28.210000000000008</v>
      </c>
      <c r="AC289" s="24">
        <f>IF(Weekly[[#This Row],[Actual]]="","",IF(AND(Weekly[[#This Row],[GBC_P]]=FALSE,Weekly[[#This Row],[Actual]]=TRUE),AC288+Weekly[[#This Row],[BF H Odds]]-1,IF(AND(Weekly[[#This Row],[GBC_P]]=TRUE,Weekly[[#This Row],[Actual]]=FALSE),AC288+Weekly[[#This Row],[BF V Odds]]-1,AC288-1)))</f>
        <v>55.209999999999987</v>
      </c>
      <c r="AD289" s="24">
        <f>IF(Weekly[[#This Row],[Actual]]="","",IF(AND(Weekly[[#This Row],[HGBC_P]]=Weekly[[#This Row],[Actual]],Weekly[[#This Row],[HGBC_P]]=TRUE),AD288+Weekly[[#This Row],[BF H Odds]]-1,IF(AND(Weekly[[#This Row],[HGBC_P]]=Weekly[[#This Row],[Actual]],Weekly[[#This Row],[HGBC_P]]=FALSE),AD288+Weekly[[#This Row],[BF V Odds]]-1,AD288-1)))</f>
        <v>25.10000000000003</v>
      </c>
      <c r="AE289" s="24">
        <f>IF(Weekly[[#This Row],[Actual]]="","",IF(AND(Weekly[[#This Row],[HGBC_P]]=FALSE,Weekly[[#This Row],[Actual]]=TRUE),AE288+Weekly[[#This Row],[BF H Odds]]-1,IF(AND(Weekly[[#This Row],[HGBC_P]]=TRUE,Weekly[[#This Row],[Actual]]=FALSE),AE288+Weekly[[#This Row],[BF V Odds]]-1,AE288-1)))</f>
        <v>58.319999999999993</v>
      </c>
      <c r="AF289" s="24">
        <f>IF(Weekly[[#This Row],[Actual]]="","",IF(AND(Weekly[[#This Row],[XGB_P]]=Weekly[[#This Row],[Actual]],Weekly[[#This Row],[XGB_P]]=TRUE),AF288+Weekly[[#This Row],[BF H Odds]]-1,IF(AND(Weekly[[#This Row],[XGB_P]]=Weekly[[#This Row],[Actual]],Weekly[[#This Row],[XGB_P]]=FALSE),AF288+Weekly[[#This Row],[BF V Odds]]-1,AF288-1)))</f>
        <v>49.240000000000038</v>
      </c>
      <c r="AG289" s="24">
        <f>IF(Weekly[[#This Row],[Actual]]="","",IF(AND(Weekly[[#This Row],[XGB_P]]=FALSE,Weekly[[#This Row],[Actual]]=TRUE),AG288+Weekly[[#This Row],[BF H Odds]]-1,IF(AND(Weekly[[#This Row],[XGB_P]]=TRUE,Weekly[[#This Row],[Actual]]=FALSE),AG288+Weekly[[#This Row],[BF V Odds]]-1,AG288-1)))</f>
        <v>34.18</v>
      </c>
      <c r="AH289" s="24">
        <f>IF(Weekly[[#This Row],[Actual]]="","",IF(AND(Weekly[[#This Row],[QDA_P]]=Weekly[[#This Row],[Actual]],Weekly[[#This Row],[QDA_P]]=TRUE),AH288+Weekly[[#This Row],[BF H Odds]]-1,IF(AND(Weekly[[#This Row],[QDA_P]]=Weekly[[#This Row],[Actual]],Weekly[[#This Row],[QDA_P]]=FALSE),AH288+Weekly[[#This Row],[BF V Odds]]-1,AH288-1)))</f>
        <v>9.7700000000000031</v>
      </c>
      <c r="AI289" s="24">
        <f>IF(Weekly[[#This Row],[Actual]]="","",IF(AND(Weekly[[#This Row],[QDA_P]]=FALSE,Weekly[[#This Row],[Actual]]=TRUE),AI288+Weekly[[#This Row],[BF H Odds]]-1,IF(AND(Weekly[[#This Row],[QDA_P]]=TRUE,Weekly[[#This Row],[Actual]]=FALSE),AI288+Weekly[[#This Row],[BF V Odds]]-1,AI288-1)))</f>
        <v>73.650000000000006</v>
      </c>
      <c r="AJ289" s="24">
        <f>IF(Weekly[[#This Row],[Actual]]="","",IF(AND(Weekly[[#This Row],[KNC_P]]=FALSE,Weekly[[#This Row],[Actual]]=TRUE),AJ288+Weekly[[#This Row],[BF H Odds]]-1,IF(AND(Weekly[[#This Row],[KNC_P]]=TRUE,Weekly[[#This Row],[Actual]]=FALSE),AJ288+Weekly[[#This Row],[BF V Odds]]-1,AJ288-1)))</f>
        <v>45.509999999999991</v>
      </c>
      <c r="AK289" s="24">
        <f>IF(Weekly[[#This Row],[Actual]]="","",IF(AND(Weekly[[#This Row],[KNC_P]]=FALSE,Weekly[[#This Row],[Actual]]=TRUE),AK288+Weekly[[#This Row],[BF H Odds]]-1,IF(AND(Weekly[[#This Row],[KNC_P]]=TRUE,Weekly[[#This Row],[Actual]]=FALSE),AK288+Weekly[[#This Row],[BF V Odds]]-1,AK288-1)))</f>
        <v>44.409999999999982</v>
      </c>
      <c r="AL289" s="30">
        <f>IF(Weekly[[#This Row],[Actual]]="","",COUNTIF(Weekly[[#This Row],[SVC_P]:[QDA_P]],TRUE))</f>
        <v>7</v>
      </c>
      <c r="AM289" s="30">
        <f>IF(Weekly[[#This Row],[Actual]]="","",COUNTIF(Weekly[[#This Row],[SVC_P]:[QDA_P]],FALSE))</f>
        <v>0</v>
      </c>
      <c r="AN289" s="36" t="str">
        <f>IF(AND(Weekly[[#This Row],[BF V Odds]]&gt;$BO$6,Weekly[[#This Row],[BF V Odds]] &lt; $BO$7),Weekly[[#This Row],[BF V Odds]],"")</f>
        <v/>
      </c>
      <c r="AO289" s="36" t="str">
        <f>IF(AND(Weekly[[#This Row],[BF H Odds]]&gt;$BO$6, Weekly[[#This Row],[BF H Odds]] &lt; $BO$7),Weekly[[#This Row],[BF H Odds]],"")</f>
        <v/>
      </c>
      <c r="AP289" s="37">
        <f>IF(AND(Weekly[[#This Row],[V Odds &lt;]]="",Weekly[[#This Row],[H Odds &lt;]]=""),AP288,IF(AND(Weekly[[#This Row],[H Odds &lt;]]&lt;&gt;"",Weekly[[#This Row],[SVC_P]]=TRUE,Weekly[[#This Row],[Actual]]=TRUE),AP288+Weekly[[#This Row],[H Odds &lt;]]-1,IF(AND(Weekly[[#This Row],[V Odds &lt;]]&lt;&gt;"",Weekly[[#This Row],[SVC_P]]=FALSE,Weekly[[#This Row],[Actual]]=FALSE),AP288+Weekly[[#This Row],[V Odds &lt;]]-1,IF(AND(Weekly[[#This Row],[V Odds &lt;]]&lt;&gt;"",Weekly[[#This Row],[SVC_P]]=FALSE,Weekly[[#This Row],[Actual]]=TRUE),AP288-1,IF(AND(Weekly[[#This Row],[H Odds &lt;]]&lt;&gt;"",Weekly[[#This Row],[SVC_P]]=TRUE,Weekly[[#This Row],[Actual]]=FALSE),AP288-1,AP288)))))</f>
        <v>77.930000000000007</v>
      </c>
      <c r="AQ289" s="37">
        <f>IF(AND(Weekly[[#This Row],[V Odds &lt;]]="",Weekly[[#This Row],[H Odds &lt;]]=""),AQ288,IF(AND(Weekly[[#This Row],[H Odds &lt;]]&lt;&gt;"",Weekly[[#This Row],[ADBC_P]]=TRUE,Weekly[[#This Row],[Actual]]=TRUE),AQ288+Weekly[[#This Row],[H Odds &lt;]]-1,IF(AND(Weekly[[#This Row],[V Odds &lt;]]&lt;&gt;"",Weekly[[#This Row],[ADBC_P]]=FALSE,Weekly[[#This Row],[Actual]]=FALSE),AQ288+Weekly[[#This Row],[V Odds &lt;]]-1,IF(AND(Weekly[[#This Row],[V Odds &lt;]]&lt;&gt;"",Weekly[[#This Row],[ADBC_P]]=FALSE,Weekly[[#This Row],[Actual]]=TRUE),AQ288-1,IF(AND(Weekly[[#This Row],[H Odds &lt;]]&lt;&gt;"",Weekly[[#This Row],[ADBC_P]]=TRUE,Weekly[[#This Row],[Actual]]=FALSE),AQ288-1,AQ288)))))</f>
        <v>49.879999999999995</v>
      </c>
      <c r="AR289" s="37">
        <f>IF(AND(Weekly[[#This Row],[V Odds &lt;]]="",Weekly[[#This Row],[H Odds &lt;]]=""),AR288,IF(AND(Weekly[[#This Row],[H Odds &lt;]]&lt;&gt;"",Weekly[[#This Row],[RFC_P]]=TRUE,Weekly[[#This Row],[Actual]]=TRUE),AR288+Weekly[[#This Row],[H Odds &lt;]]-1,IF(AND(Weekly[[#This Row],[V Odds &lt;]]&lt;&gt;"",Weekly[[#This Row],[RFC_P]]=FALSE,Weekly[[#This Row],[Actual]]=FALSE),AR288+Weekly[[#This Row],[V Odds &lt;]]-1,IF(AND(Weekly[[#This Row],[V Odds &lt;]]&lt;&gt;"",Weekly[[#This Row],[RFC_P]]=FALSE,Weekly[[#This Row],[Actual]]=TRUE),AR288-1,IF(AND(Weekly[[#This Row],[H Odds &lt;]]&lt;&gt;"",Weekly[[#This Row],[RFC_P]]=TRUE,Weekly[[#This Row],[Actual]]=FALSE),AR288-1,AR288)))))</f>
        <v>48.94</v>
      </c>
      <c r="AS289" s="37">
        <f>IF(AND(Weekly[[#This Row],[V Odds &lt;]]="",Weekly[[#This Row],[H Odds &lt;]]=""),AS288,IF(AND(Weekly[[#This Row],[H Odds &lt;]]&lt;&gt;"",Weekly[[#This Row],[GBC_P]]=TRUE,Weekly[[#This Row],[Actual]]=TRUE),AS288+Weekly[[#This Row],[H Odds &lt;]]-1,IF(AND(Weekly[[#This Row],[V Odds &lt;]]&lt;&gt;"",Weekly[[#This Row],[GBC_P]]=FALSE,Weekly[[#This Row],[Actual]]=FALSE),AS288+Weekly[[#This Row],[V Odds &lt;]]-1,IF(AND(Weekly[[#This Row],[V Odds &lt;]]&lt;&gt;"",Weekly[[#This Row],[GBC_P]]=FALSE,Weekly[[#This Row],[Actual]]=TRUE),AS288-1,IF(AND(Weekly[[#This Row],[H Odds &lt;]]&lt;&gt;"",Weekly[[#This Row],[GBC_P]]=TRUE,Weekly[[#This Row],[Actual]]=FALSE),AS288-1,AS288)))))</f>
        <v>50.28</v>
      </c>
      <c r="AT289" s="37">
        <f>IF(AND(Weekly[[#This Row],[V Odds &lt;]]="",Weekly[[#This Row],[H Odds &lt;]]=""),AT288,IF(AND(Weekly[[#This Row],[H Odds &lt;]]&lt;&gt;"",Weekly[[#This Row],[HGBC_P]]=TRUE,Weekly[[#This Row],[Actual]]=TRUE),AT288+Weekly[[#This Row],[H Odds &lt;]]-1,IF(AND(Weekly[[#This Row],[V Odds &lt;]]&lt;&gt;"",Weekly[[#This Row],[HGBC_P]]=FALSE,Weekly[[#This Row],[Actual]]=FALSE),AT288+Weekly[[#This Row],[V Odds &lt;]]-1,IF(AND(Weekly[[#This Row],[V Odds &lt;]]&lt;&gt;"",Weekly[[#This Row],[HGBC_P]]=FALSE,Weekly[[#This Row],[Actual]]=TRUE),AT288-1,IF(AND(Weekly[[#This Row],[H Odds &lt;]]&lt;&gt;"",Weekly[[#This Row],[HGBC_P]]=TRUE,Weekly[[#This Row],[Actual]]=FALSE),AT288-1,AT288)))))</f>
        <v>53.459999999999994</v>
      </c>
      <c r="AU289" s="37">
        <f>IF(AND(Weekly[[#This Row],[V Odds &lt;]]="",Weekly[[#This Row],[H Odds &lt;]]=""),AU288,IF(AND(Weekly[[#This Row],[H Odds &lt;]]&lt;&gt;"",Weekly[[#This Row],[XGB_P]]=TRUE,Weekly[[#This Row],[Actual]]=TRUE),AU288+Weekly[[#This Row],[H Odds &lt;]]-1,IF(AND(Weekly[[#This Row],[V Odds &lt;]]&lt;&gt;"",Weekly[[#This Row],[XGB_P]]=FALSE,Weekly[[#This Row],[Actual]]=FALSE),AU288+Weekly[[#This Row],[V Odds &lt;]]-1,IF(AND(Weekly[[#This Row],[V Odds &lt;]]&lt;&gt;"",Weekly[[#This Row],[XGB_P]]=FALSE,Weekly[[#This Row],[Actual]]=TRUE),AU288-1,IF(AND(Weekly[[#This Row],[H Odds &lt;]]&lt;&gt;"",Weekly[[#This Row],[XGB_P]]=TRUE,Weekly[[#This Row],[Actual]]=FALSE),AU288-1,AU288)))))</f>
        <v>62.56</v>
      </c>
      <c r="AV289" s="37">
        <f>IF(AND(Weekly[[#This Row],[V Odds &lt;]]="",Weekly[[#This Row],[H Odds &lt;]]=""),AV288,IF(AND(Weekly[[#This Row],[H Odds &lt;]]&lt;&gt;"",Weekly[[#This Row],[QDA_P]]=TRUE,Weekly[[#This Row],[Actual]]=TRUE),AV288+Weekly[[#This Row],[H Odds &lt;]]-1,IF(AND(Weekly[[#This Row],[V Odds &lt;]]&lt;&gt;"",Weekly[[#This Row],[QDA_P]]=FALSE,Weekly[[#This Row],[Actual]]=FALSE),AV288+Weekly[[#This Row],[V Odds &lt;]]-1,IF(AND(Weekly[[#This Row],[V Odds &lt;]]&lt;&gt;"",Weekly[[#This Row],[QDA_P]]=FALSE,Weekly[[#This Row],[Actual]]=TRUE),AV288-1,IF(AND(Weekly[[#This Row],[H Odds &lt;]]&lt;&gt;"",Weekly[[#This Row],[QDA_P]]=TRUE,Weekly[[#This Row],[Actual]]=FALSE),AV288-1,AV288)))))</f>
        <v>52.049999999999983</v>
      </c>
      <c r="AW289" s="37">
        <f>IF(AND(Weekly[[#This Row],[H Odds &lt;]]="",Weekly[[#This Row],[V Odds &lt;]]=""),AW288,IF(AND(Weekly[[#This Row],[KNC_P]]=Weekly[[#This Row],[Actual]],Weekly[[#This Row],[KNC_P]]=TRUE),AW288+Weekly[[#This Row],[BF H Odds]]-1,IF(AND(Weekly[[#This Row],[KNC_P]]=Weekly[[#This Row],[Actual]],Weekly[[#This Row],[KNC_P]]=FALSE),AW288+Weekly[[#This Row],[BF V Odds]]-1,AW288-1)))</f>
        <v>49.490000000000009</v>
      </c>
      <c r="AX289" s="37">
        <f>IF(AND(Weekly[[#This Row],[V Odds &lt;]]="",Weekly[[#This Row],[H Odds &lt;]]=""),AX288,IF(AND(Weekly[[#This Row],[V Odds &lt;]]&lt;&gt;"",Weekly[[#This Row],[FALSES]]&gt;0,Weekly[[#This Row],[Actual]]=FALSE),AX288+Weekly[[#This Row],[V Odds &lt;]]-1,IF(AND(Weekly[[#This Row],[H Odds &lt;]]&lt;&gt;"",Weekly[[#This Row],[TRUES]]&gt;0,Weekly[[#This Row],[Actual]]=TRUE),AX288+Weekly[[#This Row],[H Odds &lt;]]-1,IF(AND(Weekly[[#This Row],[V Odds &lt;]]&lt;&gt;"",Weekly[[#This Row],[FALSES]]=0),AX288,IF(AND(Weekly[[#This Row],[H Odds &lt;]]&lt;&gt;"",Weekly[[#This Row],[TRUES]]=0),AX288,AX288-1)))))</f>
        <v>85.799999999999983</v>
      </c>
      <c r="AY289" s="37">
        <f>IF(AND(Weekly[[#This Row],[V Odds &lt;]]="",Weekly[[#This Row],[H Odds &lt;]]=""),AY288,IF(AND(Weekly[[#This Row],[V Odds &lt;]]&lt;&gt;"",Weekly[[#This Row],[FALSES]]&gt;0,Weekly[[#This Row],[Actual]]=FALSE),AY288+((Weekly[[#This Row],[V Odds &lt;]]-1)*0.92),IF(AND(Weekly[[#This Row],[H Odds &lt;]]&lt;&gt;"",Weekly[[#This Row],[TRUES]]&gt;0,Weekly[[#This Row],[Actual]]=TRUE),AY288+((Weekly[[#This Row],[H Odds &lt;]]-1)*0.92),IF(AND(Weekly[[#This Row],[V Odds &lt;]]&lt;&gt;"",Weekly[[#This Row],[FALSES]]=0),AY288,IF(AND(Weekly[[#This Row],[H Odds &lt;]]&lt;&gt;"",Weekly[[#This Row],[TRUES]]=0),AY288,AY288-1)))))</f>
        <v>79.096000000000018</v>
      </c>
      <c r="AZ289" s="37">
        <f>IF(AND(Weekly[[#This Row],[V Odds &lt;]]="",Weekly[[#This Row],[H Odds &lt;]]=""),AZ288,IF(AND(Weekly[[#This Row],[V Odds &lt;]]&lt;&gt;"",Weekly[[#This Row],[Actual]]=FALSE),AZ288+Weekly[[#This Row],[V Odds &lt;]]-1,IF(AND(Weekly[[#This Row],[H Odds &lt;]]&lt;&gt;"",Weekly[[#This Row],[Actual]]=TRUE),AZ288+Weekly[[#This Row],[H Odds &lt;]]-1,AZ288-1)))</f>
        <v>78.169999999999987</v>
      </c>
      <c r="BA289" s="38">
        <f>IF(Weekly[[#This Row],[H Odds &lt;]]="",BA288,IF(AND(Weekly[[#This Row],[H Odds &lt;]]&lt;&gt;"",Weekly[[#This Row],[SVC_P]]=TRUE,Weekly[[#This Row],[Actual]]=TRUE),BA288+Weekly[[#This Row],[H Odds &lt;]]-1,IF(AND(Weekly[[#This Row],[H Odds &lt;]]&lt;&gt;"",Weekly[[#This Row],[SVC_P]]=TRUE,Weekly[[#This Row],[Actual]]=FALSE),BA288-1,BA288)))</f>
        <v>72.889999999999986</v>
      </c>
      <c r="BB289" s="38">
        <f>IF(Weekly[[#This Row],[H Odds &lt;]]="",BB288,IF(AND(Weekly[[#This Row],[H Odds &lt;]]&lt;&gt;"",Weekly[[#This Row],[ADBC_P]]=TRUE,Weekly[[#This Row],[Actual]]=TRUE),BB288+Weekly[[#This Row],[H Odds &lt;]]-1,IF(AND(Weekly[[#This Row],[H Odds &lt;]]&lt;&gt;"",Weekly[[#This Row],[ADBC_P]]=TRUE,Weekly[[#This Row],[Actual]]=FALSE),BB288-1,BB288)))</f>
        <v>46.559999999999995</v>
      </c>
      <c r="BC289" s="38">
        <f>IF(Weekly[[#This Row],[H Odds &lt;]]="",BC288,IF(AND(Weekly[[#This Row],[H Odds &lt;]]&lt;&gt;"",Weekly[[#This Row],[RFC_P]]=TRUE,Weekly[[#This Row],[Actual]]=TRUE),BC288+Weekly[[#This Row],[H Odds &lt;]]-1,IF(AND(Weekly[[#This Row],[H Odds &lt;]]&lt;&gt;"",Weekly[[#This Row],[RFC_P]]=TRUE,Weekly[[#This Row],[Actual]]=FALSE),BC288-1,BC288)))</f>
        <v>45.309999999999995</v>
      </c>
      <c r="BD289" s="38">
        <f>IF(Weekly[[#This Row],[H Odds &lt;]]="",BD288,IF(AND(Weekly[[#This Row],[H Odds &lt;]]&lt;&gt;"",Weekly[[#This Row],[GBC_P]]=TRUE,Weekly[[#This Row],[Actual]]=TRUE),BD288+Weekly[[#This Row],[H Odds &lt;]]-1,IF(AND(Weekly[[#This Row],[H Odds &lt;]]&lt;&gt;"",Weekly[[#This Row],[GBC_P]]=TRUE,Weekly[[#This Row],[Actual]]=FALSE),BD288-1,BD288)))</f>
        <v>50.96</v>
      </c>
      <c r="BE289" s="38">
        <f>IF(Weekly[[#This Row],[H Odds &lt;]]="",BE288,IF(AND(Weekly[[#This Row],[H Odds &lt;]]&lt;&gt;"",Weekly[[#This Row],[HGBC_P]]=TRUE,Weekly[[#This Row],[Actual]]=TRUE),BE288+Weekly[[#This Row],[H Odds &lt;]]-1,IF(AND(Weekly[[#This Row],[H Odds &lt;]]&lt;&gt;"",Weekly[[#This Row],[HGBC_P]]=TRUE,Weekly[[#This Row],[Actual]]=FALSE),BE288-1,BE288)))</f>
        <v>56.859999999999992</v>
      </c>
      <c r="BF289" s="38">
        <f>IF(Weekly[[#This Row],[H Odds &lt;]]="",BF288,IF(AND(Weekly[[#This Row],[H Odds &lt;]]&lt;&gt;"",Weekly[[#This Row],[XGB_P]]=TRUE,Weekly[[#This Row],[Actual]]=TRUE),BF288+Weekly[[#This Row],[H Odds &lt;]]-1,IF(AND(Weekly[[#This Row],[H Odds &lt;]]&lt;&gt;"",Weekly[[#This Row],[XGB_P]]=TRUE,Weekly[[#This Row],[Actual]]=FALSE),BF288-1,BF288)))</f>
        <v>60.03</v>
      </c>
      <c r="BG289" s="38">
        <f>IF(Weekly[[#This Row],[H Odds &lt;]]="",BG288,IF(AND(Weekly[[#This Row],[H Odds &lt;]]&lt;&gt;"",Weekly[[#This Row],[QDA_P]]=TRUE,Weekly[[#This Row],[Actual]]=TRUE),BG288+Weekly[[#This Row],[H Odds &lt;]]-1,IF(AND(Weekly[[#This Row],[H Odds &lt;]]&lt;&gt;"",Weekly[[#This Row],[QDA_P]]=TRUE,Weekly[[#This Row],[Actual]]=FALSE),BG288-1,BG288)))</f>
        <v>45.279999999999994</v>
      </c>
      <c r="BH289" s="38">
        <f>IF(Weekly[[#This Row],[H Odds &lt;]]="",BH288,IF(AND(Weekly[[#This Row],[H Odds &lt;]]&lt;&gt;"",Weekly[[#This Row],[KNC_P]]=TRUE,Weekly[[#This Row],[Actual]]=TRUE),BH288+Weekly[[#This Row],[H Odds &lt;]]-1,IF(AND(Weekly[[#This Row],[H Odds &lt;]]&lt;&gt;"",Weekly[[#This Row],[KNC_P]]=TRUE,Weekly[[#This Row],[Actual]]=FALSE),BH288-1,BH288)))</f>
        <v>48.999999999999993</v>
      </c>
      <c r="BI289" s="38">
        <f>IF(Weekly[[#This Row],[H Odds &lt;]]="",BI288,IF(AND(Weekly[[#This Row],[H Odds &lt;]]&lt;&gt;"",Weekly[[#This Row],[TRUES]]&gt;0,Weekly[[#This Row],[Actual]]=TRUE),BI288+Weekly[[#This Row],[H Odds &lt;]]-1,IF(AND(Weekly[[#This Row],[H Odds &lt;]]&lt;&gt;"",Weekly[[#This Row],[TRUES]]=0),BI288,BI288-1)))</f>
        <v>72.889999999999986</v>
      </c>
      <c r="BJ289" s="38">
        <f>IF(Weekly[[#This Row],[H Odds &lt;]]="",BJ288,IF(AND(Weekly[[#This Row],[H Odds &lt;]]&lt;&gt;"",Weekly[[#This Row],[Actual]]=TRUE),BJ288+Weekly[[#This Row],[H Odds &lt;]]-1,IF(AND(Weekly[[#This Row],[H Odds &lt;]]&lt;&gt;"",Weekly[[#This Row],[Actual]]=FALSE),BJ288-1,BJ288)))</f>
        <v>74.789999999999992</v>
      </c>
      <c r="BK289" s="58">
        <f>IF(AND(Weekly[[#This Row],[TRUES]]&gt;4,Weekly[[#This Row],[Actual]]=TRUE),BK288+Weekly[[#This Row],[BF H Odds]]-1,IF(AND(Weekly[[#This Row],[FALSES]]&gt;4,Weekly[[#This Row],[Actual]]=FALSE),BK288+Weekly[[#This Row],[BF V Odds]]-1,IF(AND(Weekly[[#This Row],[TRUES]]&gt;4,Weekly[[#This Row],[Actual]]=FALSE),BK288-1,IF(AND(Weekly[[#This Row],[FALSES]]&gt;4,Weekly[[#This Row],[Actual]]=TRUE),BK288-1,BK288))))</f>
        <v>21.440000000000019</v>
      </c>
      <c r="BL289" s="58">
        <f>IF(AND(Weekly[[#This Row],[TRUES]]&gt;5,Weekly[[#This Row],[Actual]]=TRUE),BL288+Weekly[[#This Row],[BF H Odds]]-1,IF(AND(Weekly[[#This Row],[FALSES]]&gt;5,Weekly[[#This Row],[Actual]]=FALSE),BL288+Weekly[[#This Row],[BF V Odds]]-1,IF(AND(Weekly[[#This Row],[TRUES]]&gt;5,Weekly[[#This Row],[Actual]]=FALSE),BL288-1,IF(AND(Weekly[[#This Row],[FALSES]]&gt;5,Weekly[[#This Row],[Actual]]=TRUE),BL288-1,BL288))))</f>
        <v>31.160000000000032</v>
      </c>
      <c r="BM289" s="58">
        <f>IF(AND(Weekly[[#This Row],[TRUES]]&gt;6,Weekly[[#This Row],[Actual]]=TRUE),BM288+Weekly[[#This Row],[BF H Odds]]-1,IF(AND(Weekly[[#This Row],[FALSES]]&gt;6,Weekly[[#This Row],[Actual]]=FALSE),BM288+Weekly[[#This Row],[BF V Odds]]-1,IF(AND(Weekly[[#This Row],[TRUES]]&gt;6,Weekly[[#This Row],[Actual]]=FALSE),BM288-1,IF(AND(Weekly[[#This Row],[FALSES]]&gt;6,Weekly[[#This Row],[Actual]]=TRUE),BM288-1,BM288))))</f>
        <v>45.920000000000016</v>
      </c>
    </row>
    <row r="290" spans="1:65" x14ac:dyDescent="0.25">
      <c r="A290" s="34"/>
      <c r="B290" s="10">
        <v>44279</v>
      </c>
      <c r="C290" s="33" t="s">
        <v>18</v>
      </c>
      <c r="D290" s="15" t="s">
        <v>29</v>
      </c>
      <c r="E290" t="b">
        <v>1</v>
      </c>
      <c r="F290" t="b">
        <v>0</v>
      </c>
      <c r="G290" t="b">
        <v>0</v>
      </c>
      <c r="H290" t="b">
        <v>0</v>
      </c>
      <c r="I290" t="b">
        <v>0</v>
      </c>
      <c r="J290" t="b">
        <v>0</v>
      </c>
      <c r="K290" t="b">
        <v>0</v>
      </c>
      <c r="L290" t="b">
        <v>0</v>
      </c>
      <c r="M290" t="s">
        <v>100</v>
      </c>
      <c r="N290">
        <v>6.52</v>
      </c>
      <c r="O290">
        <f>IF(Weekly[[#This Row],[H/V]]="H",Weekly[[#This Row],[BF H Odds]],IF(Weekly[[#This Row],[H/V]]="V",Weekly[[#This Row],[BF V Odds]],""))</f>
        <v>3.85</v>
      </c>
      <c r="P290" t="b">
        <v>0</v>
      </c>
      <c r="Q290" t="s">
        <v>76</v>
      </c>
      <c r="R290" s="35">
        <f>IFERROR(IF(Weekly[[#This Row],[Won Bet?]]="yes",R289+(Weekly[[#This Row],[BF Odds]]*Weekly[[#This Row],[BF Stake]])-Weekly[[#This Row],[BF Stake]],R289-Weekly[[#This Row],[BF Stake]]),R289)</f>
        <v>261.59010000000001</v>
      </c>
      <c r="S290" s="9">
        <f>IFERROR(IF(Weekly[[#This Row],[Won Bet?]]="yes",S289+(((Weekly[[#This Row],[BF Odds]]*Weekly[[#This Row],[BF Stake]])-Weekly[[#This Row],[BF Stake]])*0.95),S289-Weekly[[#This Row],[BF Stake]]),S289)</f>
        <v>247.77009500000003</v>
      </c>
      <c r="T290" s="13">
        <v>1.3</v>
      </c>
      <c r="U290" s="13">
        <v>3.85</v>
      </c>
      <c r="V290" s="24">
        <f>IF(Weekly[[#This Row],[Actual]]="","",IF(AND(Weekly[[#This Row],[SVC_P]]=Weekly[[#This Row],[Actual]],Weekly[[#This Row],[SVC_P]]=TRUE),V289+Weekly[[#This Row],[BF H Odds]]-1,IF(AND(Weekly[[#This Row],[SVC_P]]=Weekly[[#This Row],[Actual]],Weekly[[#This Row],[SVC_P]]=FALSE),V289+Weekly[[#This Row],[BF V Odds]]-1,V289-1)))</f>
        <v>68.140000000000015</v>
      </c>
      <c r="W290" s="24">
        <f>IF(Weekly[[#This Row],[Actual]]="","",IF(AND(Weekly[[#This Row],[SVC_P]]=FALSE,Weekly[[#This Row],[Actual]]=TRUE),W289+Weekly[[#This Row],[BF H Odds]]-1,IF(AND(Weekly[[#This Row],[SVC_P]]=TRUE,Weekly[[#This Row],[Actual]]=FALSE,),W289+Weekly[[#This Row],[BF V Odds]]-1,W289-1)))</f>
        <v>-231.54</v>
      </c>
      <c r="X290" s="24">
        <f>IF(Weekly[[#This Row],[Actual]]="","",IF(AND(Weekly[[#This Row],[ADBC_P]]=Weekly[[#This Row],[Actual]],Weekly[[#This Row],[ADBC_P]]=TRUE),X289+Weekly[[#This Row],[BF H Odds]]-1,IF(AND(Weekly[[#This Row],[ADBC_P]]=Weekly[[#This Row],[Actual]],Weekly[[#This Row],[ADBC_P]]=FALSE),X289+Weekly[[#This Row],[BF V Odds]]-1,X289-1)))</f>
        <v>29.870000000000022</v>
      </c>
      <c r="Y290" s="24">
        <f>IF(Weekly[[#This Row],[Actual]]="","",IF(AND(Weekly[[#This Row],[ADBC_P]]=FALSE,Weekly[[#This Row],[Actual]]=TRUE),Y289+Weekly[[#This Row],[BF H Odds]]-1,IF(AND(Weekly[[#This Row],[ADBC_P]]=TRUE,Weekly[[#This Row],[Actual]]=FALSE),Y289+Weekly[[#This Row],[BF V Odds]]-1,Y289-1)))</f>
        <v>52.85</v>
      </c>
      <c r="Z290" s="24">
        <f>IF(Weekly[[#This Row],[Actual]]="","",IF(AND(Weekly[[#This Row],[RFC_P]]=Weekly[[#This Row],[Actual]],Weekly[[#This Row],[RFC_P]]=TRUE),Z289+Weekly[[#This Row],[BF H Odds]]-1,IF(AND(Weekly[[#This Row],[RFC_P]]=Weekly[[#This Row],[Actual]],Weekly[[#This Row],[RFC_P]]=FALSE),Z289+Weekly[[#This Row],[BF V Odds]]-1,Z289-1)))</f>
        <v>20.690000000000026</v>
      </c>
      <c r="AA290" s="24">
        <f>IF(Weekly[[#This Row],[Actual]]="","",IF(AND(Weekly[[#This Row],[RFC_P]]=FALSE,Weekly[[#This Row],[Actual]]=TRUE),AA289+Weekly[[#This Row],[BF H Odds]]-1,IF(AND(Weekly[[#This Row],[RFC_P]]=TRUE,Weekly[[#This Row],[Actual]]=FALSE),AA289+Weekly[[#This Row],[BF V Odds]]-1,AA289-1)))</f>
        <v>62.029999999999973</v>
      </c>
      <c r="AB290" s="24">
        <f>IF(Weekly[[#This Row],[Actual]]="","",IF(AND(Weekly[[#This Row],[GBC_P]]=Weekly[[#This Row],[Actual]],Weekly[[#This Row],[GBC_P]]=TRUE),AB289+Weekly[[#This Row],[BF H Odds]]-1,IF(AND(Weekly[[#This Row],[GBC_P]]=Weekly[[#This Row],[Actual]],Weekly[[#This Row],[GBC_P]]=FALSE),AB289+Weekly[[#This Row],[BF V Odds]]-1,AB289-1)))</f>
        <v>28.510000000000009</v>
      </c>
      <c r="AC290" s="24">
        <f>IF(Weekly[[#This Row],[Actual]]="","",IF(AND(Weekly[[#This Row],[GBC_P]]=FALSE,Weekly[[#This Row],[Actual]]=TRUE),AC289+Weekly[[#This Row],[BF H Odds]]-1,IF(AND(Weekly[[#This Row],[GBC_P]]=TRUE,Weekly[[#This Row],[Actual]]=FALSE),AC289+Weekly[[#This Row],[BF V Odds]]-1,AC289-1)))</f>
        <v>54.209999999999987</v>
      </c>
      <c r="AD290" s="24">
        <f>IF(Weekly[[#This Row],[Actual]]="","",IF(AND(Weekly[[#This Row],[HGBC_P]]=Weekly[[#This Row],[Actual]],Weekly[[#This Row],[HGBC_P]]=TRUE),AD289+Weekly[[#This Row],[BF H Odds]]-1,IF(AND(Weekly[[#This Row],[HGBC_P]]=Weekly[[#This Row],[Actual]],Weekly[[#This Row],[HGBC_P]]=FALSE),AD289+Weekly[[#This Row],[BF V Odds]]-1,AD289-1)))</f>
        <v>25.400000000000031</v>
      </c>
      <c r="AE290" s="24">
        <f>IF(Weekly[[#This Row],[Actual]]="","",IF(AND(Weekly[[#This Row],[HGBC_P]]=FALSE,Weekly[[#This Row],[Actual]]=TRUE),AE289+Weekly[[#This Row],[BF H Odds]]-1,IF(AND(Weekly[[#This Row],[HGBC_P]]=TRUE,Weekly[[#This Row],[Actual]]=FALSE),AE289+Weekly[[#This Row],[BF V Odds]]-1,AE289-1)))</f>
        <v>57.319999999999993</v>
      </c>
      <c r="AF290" s="24">
        <f>IF(Weekly[[#This Row],[Actual]]="","",IF(AND(Weekly[[#This Row],[XGB_P]]=Weekly[[#This Row],[Actual]],Weekly[[#This Row],[XGB_P]]=TRUE),AF289+Weekly[[#This Row],[BF H Odds]]-1,IF(AND(Weekly[[#This Row],[XGB_P]]=Weekly[[#This Row],[Actual]],Weekly[[#This Row],[XGB_P]]=FALSE),AF289+Weekly[[#This Row],[BF V Odds]]-1,AF289-1)))</f>
        <v>49.540000000000035</v>
      </c>
      <c r="AG290" s="24">
        <f>IF(Weekly[[#This Row],[Actual]]="","",IF(AND(Weekly[[#This Row],[XGB_P]]=FALSE,Weekly[[#This Row],[Actual]]=TRUE),AG289+Weekly[[#This Row],[BF H Odds]]-1,IF(AND(Weekly[[#This Row],[XGB_P]]=TRUE,Weekly[[#This Row],[Actual]]=FALSE),AG289+Weekly[[#This Row],[BF V Odds]]-1,AG289-1)))</f>
        <v>33.18</v>
      </c>
      <c r="AH290" s="24">
        <f>IF(Weekly[[#This Row],[Actual]]="","",IF(AND(Weekly[[#This Row],[QDA_P]]=Weekly[[#This Row],[Actual]],Weekly[[#This Row],[QDA_P]]=TRUE),AH289+Weekly[[#This Row],[BF H Odds]]-1,IF(AND(Weekly[[#This Row],[QDA_P]]=Weekly[[#This Row],[Actual]],Weekly[[#This Row],[QDA_P]]=FALSE),AH289+Weekly[[#This Row],[BF V Odds]]-1,AH289-1)))</f>
        <v>10.070000000000004</v>
      </c>
      <c r="AI290" s="24">
        <f>IF(Weekly[[#This Row],[Actual]]="","",IF(AND(Weekly[[#This Row],[QDA_P]]=FALSE,Weekly[[#This Row],[Actual]]=TRUE),AI289+Weekly[[#This Row],[BF H Odds]]-1,IF(AND(Weekly[[#This Row],[QDA_P]]=TRUE,Weekly[[#This Row],[Actual]]=FALSE),AI289+Weekly[[#This Row],[BF V Odds]]-1,AI289-1)))</f>
        <v>72.650000000000006</v>
      </c>
      <c r="AJ290" s="24">
        <f>IF(Weekly[[#This Row],[Actual]]="","",IF(AND(Weekly[[#This Row],[KNC_P]]=FALSE,Weekly[[#This Row],[Actual]]=TRUE),AJ289+Weekly[[#This Row],[BF H Odds]]-1,IF(AND(Weekly[[#This Row],[KNC_P]]=TRUE,Weekly[[#This Row],[Actual]]=FALSE),AJ289+Weekly[[#This Row],[BF V Odds]]-1,AJ289-1)))</f>
        <v>44.509999999999991</v>
      </c>
      <c r="AK290" s="24">
        <f>IF(Weekly[[#This Row],[Actual]]="","",IF(AND(Weekly[[#This Row],[KNC_P]]=FALSE,Weekly[[#This Row],[Actual]]=TRUE),AK289+Weekly[[#This Row],[BF H Odds]]-1,IF(AND(Weekly[[#This Row],[KNC_P]]=TRUE,Weekly[[#This Row],[Actual]]=FALSE),AK289+Weekly[[#This Row],[BF V Odds]]-1,AK289-1)))</f>
        <v>43.409999999999982</v>
      </c>
      <c r="AL290" s="30">
        <f>IF(Weekly[[#This Row],[Actual]]="","",COUNTIF(Weekly[[#This Row],[SVC_P]:[QDA_P]],TRUE))</f>
        <v>1</v>
      </c>
      <c r="AM290" s="30">
        <f>IF(Weekly[[#This Row],[Actual]]="","",COUNTIF(Weekly[[#This Row],[SVC_P]:[QDA_P]],FALSE))</f>
        <v>6</v>
      </c>
      <c r="AN290" s="36" t="str">
        <f>IF(AND(Weekly[[#This Row],[BF V Odds]]&gt;$BO$6,Weekly[[#This Row],[BF V Odds]] &lt; $BO$7),Weekly[[#This Row],[BF V Odds]],"")</f>
        <v/>
      </c>
      <c r="AO290" s="36">
        <f>IF(AND(Weekly[[#This Row],[BF H Odds]]&gt;$BO$6, Weekly[[#This Row],[BF H Odds]] &lt; $BO$7),Weekly[[#This Row],[BF H Odds]],"")</f>
        <v>3.85</v>
      </c>
      <c r="AP290" s="37">
        <f>IF(AND(Weekly[[#This Row],[V Odds &lt;]]="",Weekly[[#This Row],[H Odds &lt;]]=""),AP289,IF(AND(Weekly[[#This Row],[H Odds &lt;]]&lt;&gt;"",Weekly[[#This Row],[SVC_P]]=TRUE,Weekly[[#This Row],[Actual]]=TRUE),AP289+Weekly[[#This Row],[H Odds &lt;]]-1,IF(AND(Weekly[[#This Row],[V Odds &lt;]]&lt;&gt;"",Weekly[[#This Row],[SVC_P]]=FALSE,Weekly[[#This Row],[Actual]]=FALSE),AP289+Weekly[[#This Row],[V Odds &lt;]]-1,IF(AND(Weekly[[#This Row],[V Odds &lt;]]&lt;&gt;"",Weekly[[#This Row],[SVC_P]]=FALSE,Weekly[[#This Row],[Actual]]=TRUE),AP289-1,IF(AND(Weekly[[#This Row],[H Odds &lt;]]&lt;&gt;"",Weekly[[#This Row],[SVC_P]]=TRUE,Weekly[[#This Row],[Actual]]=FALSE),AP289-1,AP289)))))</f>
        <v>76.930000000000007</v>
      </c>
      <c r="AQ290" s="37">
        <f>IF(AND(Weekly[[#This Row],[V Odds &lt;]]="",Weekly[[#This Row],[H Odds &lt;]]=""),AQ289,IF(AND(Weekly[[#This Row],[H Odds &lt;]]&lt;&gt;"",Weekly[[#This Row],[ADBC_P]]=TRUE,Weekly[[#This Row],[Actual]]=TRUE),AQ289+Weekly[[#This Row],[H Odds &lt;]]-1,IF(AND(Weekly[[#This Row],[V Odds &lt;]]&lt;&gt;"",Weekly[[#This Row],[ADBC_P]]=FALSE,Weekly[[#This Row],[Actual]]=FALSE),AQ289+Weekly[[#This Row],[V Odds &lt;]]-1,IF(AND(Weekly[[#This Row],[V Odds &lt;]]&lt;&gt;"",Weekly[[#This Row],[ADBC_P]]=FALSE,Weekly[[#This Row],[Actual]]=TRUE),AQ289-1,IF(AND(Weekly[[#This Row],[H Odds &lt;]]&lt;&gt;"",Weekly[[#This Row],[ADBC_P]]=TRUE,Weekly[[#This Row],[Actual]]=FALSE),AQ289-1,AQ289)))))</f>
        <v>49.879999999999995</v>
      </c>
      <c r="AR290" s="37">
        <f>IF(AND(Weekly[[#This Row],[V Odds &lt;]]="",Weekly[[#This Row],[H Odds &lt;]]=""),AR289,IF(AND(Weekly[[#This Row],[H Odds &lt;]]&lt;&gt;"",Weekly[[#This Row],[RFC_P]]=TRUE,Weekly[[#This Row],[Actual]]=TRUE),AR289+Weekly[[#This Row],[H Odds &lt;]]-1,IF(AND(Weekly[[#This Row],[V Odds &lt;]]&lt;&gt;"",Weekly[[#This Row],[RFC_P]]=FALSE,Weekly[[#This Row],[Actual]]=FALSE),AR289+Weekly[[#This Row],[V Odds &lt;]]-1,IF(AND(Weekly[[#This Row],[V Odds &lt;]]&lt;&gt;"",Weekly[[#This Row],[RFC_P]]=FALSE,Weekly[[#This Row],[Actual]]=TRUE),AR289-1,IF(AND(Weekly[[#This Row],[H Odds &lt;]]&lt;&gt;"",Weekly[[#This Row],[RFC_P]]=TRUE,Weekly[[#This Row],[Actual]]=FALSE),AR289-1,AR289)))))</f>
        <v>48.94</v>
      </c>
      <c r="AS290" s="37">
        <f>IF(AND(Weekly[[#This Row],[V Odds &lt;]]="",Weekly[[#This Row],[H Odds &lt;]]=""),AS289,IF(AND(Weekly[[#This Row],[H Odds &lt;]]&lt;&gt;"",Weekly[[#This Row],[GBC_P]]=TRUE,Weekly[[#This Row],[Actual]]=TRUE),AS289+Weekly[[#This Row],[H Odds &lt;]]-1,IF(AND(Weekly[[#This Row],[V Odds &lt;]]&lt;&gt;"",Weekly[[#This Row],[GBC_P]]=FALSE,Weekly[[#This Row],[Actual]]=FALSE),AS289+Weekly[[#This Row],[V Odds &lt;]]-1,IF(AND(Weekly[[#This Row],[V Odds &lt;]]&lt;&gt;"",Weekly[[#This Row],[GBC_P]]=FALSE,Weekly[[#This Row],[Actual]]=TRUE),AS289-1,IF(AND(Weekly[[#This Row],[H Odds &lt;]]&lt;&gt;"",Weekly[[#This Row],[GBC_P]]=TRUE,Weekly[[#This Row],[Actual]]=FALSE),AS289-1,AS289)))))</f>
        <v>50.28</v>
      </c>
      <c r="AT290" s="37">
        <f>IF(AND(Weekly[[#This Row],[V Odds &lt;]]="",Weekly[[#This Row],[H Odds &lt;]]=""),AT289,IF(AND(Weekly[[#This Row],[H Odds &lt;]]&lt;&gt;"",Weekly[[#This Row],[HGBC_P]]=TRUE,Weekly[[#This Row],[Actual]]=TRUE),AT289+Weekly[[#This Row],[H Odds &lt;]]-1,IF(AND(Weekly[[#This Row],[V Odds &lt;]]&lt;&gt;"",Weekly[[#This Row],[HGBC_P]]=FALSE,Weekly[[#This Row],[Actual]]=FALSE),AT289+Weekly[[#This Row],[V Odds &lt;]]-1,IF(AND(Weekly[[#This Row],[V Odds &lt;]]&lt;&gt;"",Weekly[[#This Row],[HGBC_P]]=FALSE,Weekly[[#This Row],[Actual]]=TRUE),AT289-1,IF(AND(Weekly[[#This Row],[H Odds &lt;]]&lt;&gt;"",Weekly[[#This Row],[HGBC_P]]=TRUE,Weekly[[#This Row],[Actual]]=FALSE),AT289-1,AT289)))))</f>
        <v>53.459999999999994</v>
      </c>
      <c r="AU290" s="37">
        <f>IF(AND(Weekly[[#This Row],[V Odds &lt;]]="",Weekly[[#This Row],[H Odds &lt;]]=""),AU289,IF(AND(Weekly[[#This Row],[H Odds &lt;]]&lt;&gt;"",Weekly[[#This Row],[XGB_P]]=TRUE,Weekly[[#This Row],[Actual]]=TRUE),AU289+Weekly[[#This Row],[H Odds &lt;]]-1,IF(AND(Weekly[[#This Row],[V Odds &lt;]]&lt;&gt;"",Weekly[[#This Row],[XGB_P]]=FALSE,Weekly[[#This Row],[Actual]]=FALSE),AU289+Weekly[[#This Row],[V Odds &lt;]]-1,IF(AND(Weekly[[#This Row],[V Odds &lt;]]&lt;&gt;"",Weekly[[#This Row],[XGB_P]]=FALSE,Weekly[[#This Row],[Actual]]=TRUE),AU289-1,IF(AND(Weekly[[#This Row],[H Odds &lt;]]&lt;&gt;"",Weekly[[#This Row],[XGB_P]]=TRUE,Weekly[[#This Row],[Actual]]=FALSE),AU289-1,AU289)))))</f>
        <v>62.56</v>
      </c>
      <c r="AV290" s="37">
        <f>IF(AND(Weekly[[#This Row],[V Odds &lt;]]="",Weekly[[#This Row],[H Odds &lt;]]=""),AV289,IF(AND(Weekly[[#This Row],[H Odds &lt;]]&lt;&gt;"",Weekly[[#This Row],[QDA_P]]=TRUE,Weekly[[#This Row],[Actual]]=TRUE),AV289+Weekly[[#This Row],[H Odds &lt;]]-1,IF(AND(Weekly[[#This Row],[V Odds &lt;]]&lt;&gt;"",Weekly[[#This Row],[QDA_P]]=FALSE,Weekly[[#This Row],[Actual]]=FALSE),AV289+Weekly[[#This Row],[V Odds &lt;]]-1,IF(AND(Weekly[[#This Row],[V Odds &lt;]]&lt;&gt;"",Weekly[[#This Row],[QDA_P]]=FALSE,Weekly[[#This Row],[Actual]]=TRUE),AV289-1,IF(AND(Weekly[[#This Row],[H Odds &lt;]]&lt;&gt;"",Weekly[[#This Row],[QDA_P]]=TRUE,Weekly[[#This Row],[Actual]]=FALSE),AV289-1,AV289)))))</f>
        <v>52.049999999999983</v>
      </c>
      <c r="AW290" s="37">
        <f>IF(AND(Weekly[[#This Row],[H Odds &lt;]]="",Weekly[[#This Row],[V Odds &lt;]]=""),AW289,IF(AND(Weekly[[#This Row],[KNC_P]]=Weekly[[#This Row],[Actual]],Weekly[[#This Row],[KNC_P]]=TRUE),AW289+Weekly[[#This Row],[BF H Odds]]-1,IF(AND(Weekly[[#This Row],[KNC_P]]=Weekly[[#This Row],[Actual]],Weekly[[#This Row],[KNC_P]]=FALSE),AW289+Weekly[[#This Row],[BF V Odds]]-1,AW289-1)))</f>
        <v>49.790000000000006</v>
      </c>
      <c r="AX290" s="37">
        <f>IF(AND(Weekly[[#This Row],[V Odds &lt;]]="",Weekly[[#This Row],[H Odds &lt;]]=""),AX289,IF(AND(Weekly[[#This Row],[V Odds &lt;]]&lt;&gt;"",Weekly[[#This Row],[FALSES]]&gt;0,Weekly[[#This Row],[Actual]]=FALSE),AX289+Weekly[[#This Row],[V Odds &lt;]]-1,IF(AND(Weekly[[#This Row],[H Odds &lt;]]&lt;&gt;"",Weekly[[#This Row],[TRUES]]&gt;0,Weekly[[#This Row],[Actual]]=TRUE),AX289+Weekly[[#This Row],[H Odds &lt;]]-1,IF(AND(Weekly[[#This Row],[V Odds &lt;]]&lt;&gt;"",Weekly[[#This Row],[FALSES]]=0),AX289,IF(AND(Weekly[[#This Row],[H Odds &lt;]]&lt;&gt;"",Weekly[[#This Row],[TRUES]]=0),AX289,AX289-1)))))</f>
        <v>84.799999999999983</v>
      </c>
      <c r="AY290" s="37">
        <f>IF(AND(Weekly[[#This Row],[V Odds &lt;]]="",Weekly[[#This Row],[H Odds &lt;]]=""),AY289,IF(AND(Weekly[[#This Row],[V Odds &lt;]]&lt;&gt;"",Weekly[[#This Row],[FALSES]]&gt;0,Weekly[[#This Row],[Actual]]=FALSE),AY289+((Weekly[[#This Row],[V Odds &lt;]]-1)*0.92),IF(AND(Weekly[[#This Row],[H Odds &lt;]]&lt;&gt;"",Weekly[[#This Row],[TRUES]]&gt;0,Weekly[[#This Row],[Actual]]=TRUE),AY289+((Weekly[[#This Row],[H Odds &lt;]]-1)*0.92),IF(AND(Weekly[[#This Row],[V Odds &lt;]]&lt;&gt;"",Weekly[[#This Row],[FALSES]]=0),AY289,IF(AND(Weekly[[#This Row],[H Odds &lt;]]&lt;&gt;"",Weekly[[#This Row],[TRUES]]=0),AY289,AY289-1)))))</f>
        <v>78.096000000000018</v>
      </c>
      <c r="AZ290" s="37">
        <f>IF(AND(Weekly[[#This Row],[V Odds &lt;]]="",Weekly[[#This Row],[H Odds &lt;]]=""),AZ289,IF(AND(Weekly[[#This Row],[V Odds &lt;]]&lt;&gt;"",Weekly[[#This Row],[Actual]]=FALSE),AZ289+Weekly[[#This Row],[V Odds &lt;]]-1,IF(AND(Weekly[[#This Row],[H Odds &lt;]]&lt;&gt;"",Weekly[[#This Row],[Actual]]=TRUE),AZ289+Weekly[[#This Row],[H Odds &lt;]]-1,AZ289-1)))</f>
        <v>77.169999999999987</v>
      </c>
      <c r="BA290" s="38">
        <f>IF(Weekly[[#This Row],[H Odds &lt;]]="",BA289,IF(AND(Weekly[[#This Row],[H Odds &lt;]]&lt;&gt;"",Weekly[[#This Row],[SVC_P]]=TRUE,Weekly[[#This Row],[Actual]]=TRUE),BA289+Weekly[[#This Row],[H Odds &lt;]]-1,IF(AND(Weekly[[#This Row],[H Odds &lt;]]&lt;&gt;"",Weekly[[#This Row],[SVC_P]]=TRUE,Weekly[[#This Row],[Actual]]=FALSE),BA289-1,BA289)))</f>
        <v>71.889999999999986</v>
      </c>
      <c r="BB290" s="38">
        <f>IF(Weekly[[#This Row],[H Odds &lt;]]="",BB289,IF(AND(Weekly[[#This Row],[H Odds &lt;]]&lt;&gt;"",Weekly[[#This Row],[ADBC_P]]=TRUE,Weekly[[#This Row],[Actual]]=TRUE),BB289+Weekly[[#This Row],[H Odds &lt;]]-1,IF(AND(Weekly[[#This Row],[H Odds &lt;]]&lt;&gt;"",Weekly[[#This Row],[ADBC_P]]=TRUE,Weekly[[#This Row],[Actual]]=FALSE),BB289-1,BB289)))</f>
        <v>46.559999999999995</v>
      </c>
      <c r="BC290" s="38">
        <f>IF(Weekly[[#This Row],[H Odds &lt;]]="",BC289,IF(AND(Weekly[[#This Row],[H Odds &lt;]]&lt;&gt;"",Weekly[[#This Row],[RFC_P]]=TRUE,Weekly[[#This Row],[Actual]]=TRUE),BC289+Weekly[[#This Row],[H Odds &lt;]]-1,IF(AND(Weekly[[#This Row],[H Odds &lt;]]&lt;&gt;"",Weekly[[#This Row],[RFC_P]]=TRUE,Weekly[[#This Row],[Actual]]=FALSE),BC289-1,BC289)))</f>
        <v>45.309999999999995</v>
      </c>
      <c r="BD290" s="38">
        <f>IF(Weekly[[#This Row],[H Odds &lt;]]="",BD289,IF(AND(Weekly[[#This Row],[H Odds &lt;]]&lt;&gt;"",Weekly[[#This Row],[GBC_P]]=TRUE,Weekly[[#This Row],[Actual]]=TRUE),BD289+Weekly[[#This Row],[H Odds &lt;]]-1,IF(AND(Weekly[[#This Row],[H Odds &lt;]]&lt;&gt;"",Weekly[[#This Row],[GBC_P]]=TRUE,Weekly[[#This Row],[Actual]]=FALSE),BD289-1,BD289)))</f>
        <v>50.96</v>
      </c>
      <c r="BE290" s="38">
        <f>IF(Weekly[[#This Row],[H Odds &lt;]]="",BE289,IF(AND(Weekly[[#This Row],[H Odds &lt;]]&lt;&gt;"",Weekly[[#This Row],[HGBC_P]]=TRUE,Weekly[[#This Row],[Actual]]=TRUE),BE289+Weekly[[#This Row],[H Odds &lt;]]-1,IF(AND(Weekly[[#This Row],[H Odds &lt;]]&lt;&gt;"",Weekly[[#This Row],[HGBC_P]]=TRUE,Weekly[[#This Row],[Actual]]=FALSE),BE289-1,BE289)))</f>
        <v>56.859999999999992</v>
      </c>
      <c r="BF290" s="38">
        <f>IF(Weekly[[#This Row],[H Odds &lt;]]="",BF289,IF(AND(Weekly[[#This Row],[H Odds &lt;]]&lt;&gt;"",Weekly[[#This Row],[XGB_P]]=TRUE,Weekly[[#This Row],[Actual]]=TRUE),BF289+Weekly[[#This Row],[H Odds &lt;]]-1,IF(AND(Weekly[[#This Row],[H Odds &lt;]]&lt;&gt;"",Weekly[[#This Row],[XGB_P]]=TRUE,Weekly[[#This Row],[Actual]]=FALSE),BF289-1,BF289)))</f>
        <v>60.03</v>
      </c>
      <c r="BG290" s="38">
        <f>IF(Weekly[[#This Row],[H Odds &lt;]]="",BG289,IF(AND(Weekly[[#This Row],[H Odds &lt;]]&lt;&gt;"",Weekly[[#This Row],[QDA_P]]=TRUE,Weekly[[#This Row],[Actual]]=TRUE),BG289+Weekly[[#This Row],[H Odds &lt;]]-1,IF(AND(Weekly[[#This Row],[H Odds &lt;]]&lt;&gt;"",Weekly[[#This Row],[QDA_P]]=TRUE,Weekly[[#This Row],[Actual]]=FALSE),BG289-1,BG289)))</f>
        <v>45.279999999999994</v>
      </c>
      <c r="BH290" s="38">
        <f>IF(Weekly[[#This Row],[H Odds &lt;]]="",BH289,IF(AND(Weekly[[#This Row],[H Odds &lt;]]&lt;&gt;"",Weekly[[#This Row],[KNC_P]]=TRUE,Weekly[[#This Row],[Actual]]=TRUE),BH289+Weekly[[#This Row],[H Odds &lt;]]-1,IF(AND(Weekly[[#This Row],[H Odds &lt;]]&lt;&gt;"",Weekly[[#This Row],[KNC_P]]=TRUE,Weekly[[#This Row],[Actual]]=FALSE),BH289-1,BH289)))</f>
        <v>48.999999999999993</v>
      </c>
      <c r="BI290" s="38">
        <f>IF(Weekly[[#This Row],[H Odds &lt;]]="",BI289,IF(AND(Weekly[[#This Row],[H Odds &lt;]]&lt;&gt;"",Weekly[[#This Row],[TRUES]]&gt;0,Weekly[[#This Row],[Actual]]=TRUE),BI289+Weekly[[#This Row],[H Odds &lt;]]-1,IF(AND(Weekly[[#This Row],[H Odds &lt;]]&lt;&gt;"",Weekly[[#This Row],[TRUES]]=0),BI289,BI289-1)))</f>
        <v>71.889999999999986</v>
      </c>
      <c r="BJ290" s="38">
        <f>IF(Weekly[[#This Row],[H Odds &lt;]]="",BJ289,IF(AND(Weekly[[#This Row],[H Odds &lt;]]&lt;&gt;"",Weekly[[#This Row],[Actual]]=TRUE),BJ289+Weekly[[#This Row],[H Odds &lt;]]-1,IF(AND(Weekly[[#This Row],[H Odds &lt;]]&lt;&gt;"",Weekly[[#This Row],[Actual]]=FALSE),BJ289-1,BJ289)))</f>
        <v>73.789999999999992</v>
      </c>
      <c r="BK290" s="58">
        <f>IF(AND(Weekly[[#This Row],[TRUES]]&gt;4,Weekly[[#This Row],[Actual]]=TRUE),BK289+Weekly[[#This Row],[BF H Odds]]-1,IF(AND(Weekly[[#This Row],[FALSES]]&gt;4,Weekly[[#This Row],[Actual]]=FALSE),BK289+Weekly[[#This Row],[BF V Odds]]-1,IF(AND(Weekly[[#This Row],[TRUES]]&gt;4,Weekly[[#This Row],[Actual]]=FALSE),BK289-1,IF(AND(Weekly[[#This Row],[FALSES]]&gt;4,Weekly[[#This Row],[Actual]]=TRUE),BK289-1,BK289))))</f>
        <v>21.74000000000002</v>
      </c>
      <c r="BL290" s="58">
        <f>IF(AND(Weekly[[#This Row],[TRUES]]&gt;5,Weekly[[#This Row],[Actual]]=TRUE),BL289+Weekly[[#This Row],[BF H Odds]]-1,IF(AND(Weekly[[#This Row],[FALSES]]&gt;5,Weekly[[#This Row],[Actual]]=FALSE),BL289+Weekly[[#This Row],[BF V Odds]]-1,IF(AND(Weekly[[#This Row],[TRUES]]&gt;5,Weekly[[#This Row],[Actual]]=FALSE),BL289-1,IF(AND(Weekly[[#This Row],[FALSES]]&gt;5,Weekly[[#This Row],[Actual]]=TRUE),BL289-1,BL289))))</f>
        <v>31.460000000000029</v>
      </c>
      <c r="BM290" s="58">
        <f>IF(AND(Weekly[[#This Row],[TRUES]]&gt;6,Weekly[[#This Row],[Actual]]=TRUE),BM289+Weekly[[#This Row],[BF H Odds]]-1,IF(AND(Weekly[[#This Row],[FALSES]]&gt;6,Weekly[[#This Row],[Actual]]=FALSE),BM289+Weekly[[#This Row],[BF V Odds]]-1,IF(AND(Weekly[[#This Row],[TRUES]]&gt;6,Weekly[[#This Row],[Actual]]=FALSE),BM289-1,IF(AND(Weekly[[#This Row],[FALSES]]&gt;6,Weekly[[#This Row],[Actual]]=TRUE),BM289-1,BM289))))</f>
        <v>45.920000000000016</v>
      </c>
    </row>
    <row r="291" spans="1:65" x14ac:dyDescent="0.25">
      <c r="A291" s="34"/>
      <c r="B291" s="10">
        <v>44279</v>
      </c>
      <c r="C291" s="33" t="s">
        <v>22</v>
      </c>
      <c r="D291" s="15" t="s">
        <v>38</v>
      </c>
      <c r="E291" t="b">
        <v>1</v>
      </c>
      <c r="F291" t="b">
        <v>1</v>
      </c>
      <c r="G291" t="b">
        <v>1</v>
      </c>
      <c r="H291" t="b">
        <v>1</v>
      </c>
      <c r="I291" t="b">
        <v>0</v>
      </c>
      <c r="J291" t="b">
        <v>1</v>
      </c>
      <c r="K291" t="b">
        <v>1</v>
      </c>
      <c r="L291" t="b">
        <v>1</v>
      </c>
      <c r="M291" t="s">
        <v>100</v>
      </c>
      <c r="N291">
        <v>6.52</v>
      </c>
      <c r="O291">
        <f>IF(Weekly[[#This Row],[H/V]]="H",Weekly[[#This Row],[BF H Odds]],IF(Weekly[[#This Row],[H/V]]="V",Weekly[[#This Row],[BF V Odds]],""))</f>
        <v>2.92</v>
      </c>
      <c r="P291" t="b">
        <v>0</v>
      </c>
      <c r="Q291" t="s">
        <v>76</v>
      </c>
      <c r="R291" s="35">
        <f>IFERROR(IF(Weekly[[#This Row],[Won Bet?]]="yes",R290+(Weekly[[#This Row],[BF Odds]]*Weekly[[#This Row],[BF Stake]])-Weekly[[#This Row],[BF Stake]],R290-Weekly[[#This Row],[BF Stake]]),R290)</f>
        <v>255.0701</v>
      </c>
      <c r="S291" s="9">
        <f>IFERROR(IF(Weekly[[#This Row],[Won Bet?]]="yes",S290+(((Weekly[[#This Row],[BF Odds]]*Weekly[[#This Row],[BF Stake]])-Weekly[[#This Row],[BF Stake]])*0.95),S290-Weekly[[#This Row],[BF Stake]]),S290)</f>
        <v>241.25009500000002</v>
      </c>
      <c r="T291" s="13">
        <v>1.44</v>
      </c>
      <c r="U291" s="13">
        <v>2.92</v>
      </c>
      <c r="V291" s="24">
        <f>IF(Weekly[[#This Row],[Actual]]="","",IF(AND(Weekly[[#This Row],[SVC_P]]=Weekly[[#This Row],[Actual]],Weekly[[#This Row],[SVC_P]]=TRUE),V290+Weekly[[#This Row],[BF H Odds]]-1,IF(AND(Weekly[[#This Row],[SVC_P]]=Weekly[[#This Row],[Actual]],Weekly[[#This Row],[SVC_P]]=FALSE),V290+Weekly[[#This Row],[BF V Odds]]-1,V290-1)))</f>
        <v>67.140000000000015</v>
      </c>
      <c r="W291" s="24">
        <f>IF(Weekly[[#This Row],[Actual]]="","",IF(AND(Weekly[[#This Row],[SVC_P]]=FALSE,Weekly[[#This Row],[Actual]]=TRUE),W290+Weekly[[#This Row],[BF H Odds]]-1,IF(AND(Weekly[[#This Row],[SVC_P]]=TRUE,Weekly[[#This Row],[Actual]]=FALSE,),W290+Weekly[[#This Row],[BF V Odds]]-1,W290-1)))</f>
        <v>-232.54</v>
      </c>
      <c r="X291" s="24">
        <f>IF(Weekly[[#This Row],[Actual]]="","",IF(AND(Weekly[[#This Row],[ADBC_P]]=Weekly[[#This Row],[Actual]],Weekly[[#This Row],[ADBC_P]]=TRUE),X290+Weekly[[#This Row],[BF H Odds]]-1,IF(AND(Weekly[[#This Row],[ADBC_P]]=Weekly[[#This Row],[Actual]],Weekly[[#This Row],[ADBC_P]]=FALSE),X290+Weekly[[#This Row],[BF V Odds]]-1,X290-1)))</f>
        <v>28.870000000000022</v>
      </c>
      <c r="Y291" s="24">
        <f>IF(Weekly[[#This Row],[Actual]]="","",IF(AND(Weekly[[#This Row],[ADBC_P]]=FALSE,Weekly[[#This Row],[Actual]]=TRUE),Y290+Weekly[[#This Row],[BF H Odds]]-1,IF(AND(Weekly[[#This Row],[ADBC_P]]=TRUE,Weekly[[#This Row],[Actual]]=FALSE),Y290+Weekly[[#This Row],[BF V Odds]]-1,Y290-1)))</f>
        <v>53.29</v>
      </c>
      <c r="Z291" s="24">
        <f>IF(Weekly[[#This Row],[Actual]]="","",IF(AND(Weekly[[#This Row],[RFC_P]]=Weekly[[#This Row],[Actual]],Weekly[[#This Row],[RFC_P]]=TRUE),Z290+Weekly[[#This Row],[BF H Odds]]-1,IF(AND(Weekly[[#This Row],[RFC_P]]=Weekly[[#This Row],[Actual]],Weekly[[#This Row],[RFC_P]]=FALSE),Z290+Weekly[[#This Row],[BF V Odds]]-1,Z290-1)))</f>
        <v>19.690000000000026</v>
      </c>
      <c r="AA291" s="24">
        <f>IF(Weekly[[#This Row],[Actual]]="","",IF(AND(Weekly[[#This Row],[RFC_P]]=FALSE,Weekly[[#This Row],[Actual]]=TRUE),AA290+Weekly[[#This Row],[BF H Odds]]-1,IF(AND(Weekly[[#This Row],[RFC_P]]=TRUE,Weekly[[#This Row],[Actual]]=FALSE),AA290+Weekly[[#This Row],[BF V Odds]]-1,AA290-1)))</f>
        <v>62.46999999999997</v>
      </c>
      <c r="AB291" s="24">
        <f>IF(Weekly[[#This Row],[Actual]]="","",IF(AND(Weekly[[#This Row],[GBC_P]]=Weekly[[#This Row],[Actual]],Weekly[[#This Row],[GBC_P]]=TRUE),AB290+Weekly[[#This Row],[BF H Odds]]-1,IF(AND(Weekly[[#This Row],[GBC_P]]=Weekly[[#This Row],[Actual]],Weekly[[#This Row],[GBC_P]]=FALSE),AB290+Weekly[[#This Row],[BF V Odds]]-1,AB290-1)))</f>
        <v>27.510000000000009</v>
      </c>
      <c r="AC291" s="24">
        <f>IF(Weekly[[#This Row],[Actual]]="","",IF(AND(Weekly[[#This Row],[GBC_P]]=FALSE,Weekly[[#This Row],[Actual]]=TRUE),AC290+Weekly[[#This Row],[BF H Odds]]-1,IF(AND(Weekly[[#This Row],[GBC_P]]=TRUE,Weekly[[#This Row],[Actual]]=FALSE),AC290+Weekly[[#This Row],[BF V Odds]]-1,AC290-1)))</f>
        <v>54.649999999999984</v>
      </c>
      <c r="AD291" s="24">
        <f>IF(Weekly[[#This Row],[Actual]]="","",IF(AND(Weekly[[#This Row],[HGBC_P]]=Weekly[[#This Row],[Actual]],Weekly[[#This Row],[HGBC_P]]=TRUE),AD290+Weekly[[#This Row],[BF H Odds]]-1,IF(AND(Weekly[[#This Row],[HGBC_P]]=Weekly[[#This Row],[Actual]],Weekly[[#This Row],[HGBC_P]]=FALSE),AD290+Weekly[[#This Row],[BF V Odds]]-1,AD290-1)))</f>
        <v>25.840000000000032</v>
      </c>
      <c r="AE291" s="24">
        <f>IF(Weekly[[#This Row],[Actual]]="","",IF(AND(Weekly[[#This Row],[HGBC_P]]=FALSE,Weekly[[#This Row],[Actual]]=TRUE),AE290+Weekly[[#This Row],[BF H Odds]]-1,IF(AND(Weekly[[#This Row],[HGBC_P]]=TRUE,Weekly[[#This Row],[Actual]]=FALSE),AE290+Weekly[[#This Row],[BF V Odds]]-1,AE290-1)))</f>
        <v>56.319999999999993</v>
      </c>
      <c r="AF291" s="24">
        <f>IF(Weekly[[#This Row],[Actual]]="","",IF(AND(Weekly[[#This Row],[XGB_P]]=Weekly[[#This Row],[Actual]],Weekly[[#This Row],[XGB_P]]=TRUE),AF290+Weekly[[#This Row],[BF H Odds]]-1,IF(AND(Weekly[[#This Row],[XGB_P]]=Weekly[[#This Row],[Actual]],Weekly[[#This Row],[XGB_P]]=FALSE),AF290+Weekly[[#This Row],[BF V Odds]]-1,AF290-1)))</f>
        <v>48.540000000000035</v>
      </c>
      <c r="AG291" s="24">
        <f>IF(Weekly[[#This Row],[Actual]]="","",IF(AND(Weekly[[#This Row],[XGB_P]]=FALSE,Weekly[[#This Row],[Actual]]=TRUE),AG290+Weekly[[#This Row],[BF H Odds]]-1,IF(AND(Weekly[[#This Row],[XGB_P]]=TRUE,Weekly[[#This Row],[Actual]]=FALSE),AG290+Weekly[[#This Row],[BF V Odds]]-1,AG290-1)))</f>
        <v>33.619999999999997</v>
      </c>
      <c r="AH291" s="24">
        <f>IF(Weekly[[#This Row],[Actual]]="","",IF(AND(Weekly[[#This Row],[QDA_P]]=Weekly[[#This Row],[Actual]],Weekly[[#This Row],[QDA_P]]=TRUE),AH290+Weekly[[#This Row],[BF H Odds]]-1,IF(AND(Weekly[[#This Row],[QDA_P]]=Weekly[[#This Row],[Actual]],Weekly[[#This Row],[QDA_P]]=FALSE),AH290+Weekly[[#This Row],[BF V Odds]]-1,AH290-1)))</f>
        <v>9.0700000000000038</v>
      </c>
      <c r="AI291" s="24">
        <f>IF(Weekly[[#This Row],[Actual]]="","",IF(AND(Weekly[[#This Row],[QDA_P]]=FALSE,Weekly[[#This Row],[Actual]]=TRUE),AI290+Weekly[[#This Row],[BF H Odds]]-1,IF(AND(Weekly[[#This Row],[QDA_P]]=TRUE,Weekly[[#This Row],[Actual]]=FALSE),AI290+Weekly[[#This Row],[BF V Odds]]-1,AI290-1)))</f>
        <v>73.09</v>
      </c>
      <c r="AJ291" s="24">
        <f>IF(Weekly[[#This Row],[Actual]]="","",IF(AND(Weekly[[#This Row],[KNC_P]]=FALSE,Weekly[[#This Row],[Actual]]=TRUE),AJ290+Weekly[[#This Row],[BF H Odds]]-1,IF(AND(Weekly[[#This Row],[KNC_P]]=TRUE,Weekly[[#This Row],[Actual]]=FALSE),AJ290+Weekly[[#This Row],[BF V Odds]]-1,AJ290-1)))</f>
        <v>44.949999999999989</v>
      </c>
      <c r="AK291" s="24">
        <f>IF(Weekly[[#This Row],[Actual]]="","",IF(AND(Weekly[[#This Row],[KNC_P]]=FALSE,Weekly[[#This Row],[Actual]]=TRUE),AK290+Weekly[[#This Row],[BF H Odds]]-1,IF(AND(Weekly[[#This Row],[KNC_P]]=TRUE,Weekly[[#This Row],[Actual]]=FALSE),AK290+Weekly[[#This Row],[BF V Odds]]-1,AK290-1)))</f>
        <v>43.84999999999998</v>
      </c>
      <c r="AL291" s="30">
        <f>IF(Weekly[[#This Row],[Actual]]="","",COUNTIF(Weekly[[#This Row],[SVC_P]:[QDA_P]],TRUE))</f>
        <v>6</v>
      </c>
      <c r="AM291" s="30">
        <f>IF(Weekly[[#This Row],[Actual]]="","",COUNTIF(Weekly[[#This Row],[SVC_P]:[QDA_P]],FALSE))</f>
        <v>1</v>
      </c>
      <c r="AN291" s="36" t="str">
        <f>IF(AND(Weekly[[#This Row],[BF V Odds]]&gt;$BO$6,Weekly[[#This Row],[BF V Odds]] &lt; $BO$7),Weekly[[#This Row],[BF V Odds]],"")</f>
        <v/>
      </c>
      <c r="AO291" s="36" t="str">
        <f>IF(AND(Weekly[[#This Row],[BF H Odds]]&gt;$BO$6, Weekly[[#This Row],[BF H Odds]] &lt; $BO$7),Weekly[[#This Row],[BF H Odds]],"")</f>
        <v/>
      </c>
      <c r="AP291" s="37">
        <f>IF(AND(Weekly[[#This Row],[V Odds &lt;]]="",Weekly[[#This Row],[H Odds &lt;]]=""),AP290,IF(AND(Weekly[[#This Row],[H Odds &lt;]]&lt;&gt;"",Weekly[[#This Row],[SVC_P]]=TRUE,Weekly[[#This Row],[Actual]]=TRUE),AP290+Weekly[[#This Row],[H Odds &lt;]]-1,IF(AND(Weekly[[#This Row],[V Odds &lt;]]&lt;&gt;"",Weekly[[#This Row],[SVC_P]]=FALSE,Weekly[[#This Row],[Actual]]=FALSE),AP290+Weekly[[#This Row],[V Odds &lt;]]-1,IF(AND(Weekly[[#This Row],[V Odds &lt;]]&lt;&gt;"",Weekly[[#This Row],[SVC_P]]=FALSE,Weekly[[#This Row],[Actual]]=TRUE),AP290-1,IF(AND(Weekly[[#This Row],[H Odds &lt;]]&lt;&gt;"",Weekly[[#This Row],[SVC_P]]=TRUE,Weekly[[#This Row],[Actual]]=FALSE),AP290-1,AP290)))))</f>
        <v>76.930000000000007</v>
      </c>
      <c r="AQ291" s="37">
        <f>IF(AND(Weekly[[#This Row],[V Odds &lt;]]="",Weekly[[#This Row],[H Odds &lt;]]=""),AQ290,IF(AND(Weekly[[#This Row],[H Odds &lt;]]&lt;&gt;"",Weekly[[#This Row],[ADBC_P]]=TRUE,Weekly[[#This Row],[Actual]]=TRUE),AQ290+Weekly[[#This Row],[H Odds &lt;]]-1,IF(AND(Weekly[[#This Row],[V Odds &lt;]]&lt;&gt;"",Weekly[[#This Row],[ADBC_P]]=FALSE,Weekly[[#This Row],[Actual]]=FALSE),AQ290+Weekly[[#This Row],[V Odds &lt;]]-1,IF(AND(Weekly[[#This Row],[V Odds &lt;]]&lt;&gt;"",Weekly[[#This Row],[ADBC_P]]=FALSE,Weekly[[#This Row],[Actual]]=TRUE),AQ290-1,IF(AND(Weekly[[#This Row],[H Odds &lt;]]&lt;&gt;"",Weekly[[#This Row],[ADBC_P]]=TRUE,Weekly[[#This Row],[Actual]]=FALSE),AQ290-1,AQ290)))))</f>
        <v>49.879999999999995</v>
      </c>
      <c r="AR291" s="37">
        <f>IF(AND(Weekly[[#This Row],[V Odds &lt;]]="",Weekly[[#This Row],[H Odds &lt;]]=""),AR290,IF(AND(Weekly[[#This Row],[H Odds &lt;]]&lt;&gt;"",Weekly[[#This Row],[RFC_P]]=TRUE,Weekly[[#This Row],[Actual]]=TRUE),AR290+Weekly[[#This Row],[H Odds &lt;]]-1,IF(AND(Weekly[[#This Row],[V Odds &lt;]]&lt;&gt;"",Weekly[[#This Row],[RFC_P]]=FALSE,Weekly[[#This Row],[Actual]]=FALSE),AR290+Weekly[[#This Row],[V Odds &lt;]]-1,IF(AND(Weekly[[#This Row],[V Odds &lt;]]&lt;&gt;"",Weekly[[#This Row],[RFC_P]]=FALSE,Weekly[[#This Row],[Actual]]=TRUE),AR290-1,IF(AND(Weekly[[#This Row],[H Odds &lt;]]&lt;&gt;"",Weekly[[#This Row],[RFC_P]]=TRUE,Weekly[[#This Row],[Actual]]=FALSE),AR290-1,AR290)))))</f>
        <v>48.94</v>
      </c>
      <c r="AS291" s="37">
        <f>IF(AND(Weekly[[#This Row],[V Odds &lt;]]="",Weekly[[#This Row],[H Odds &lt;]]=""),AS290,IF(AND(Weekly[[#This Row],[H Odds &lt;]]&lt;&gt;"",Weekly[[#This Row],[GBC_P]]=TRUE,Weekly[[#This Row],[Actual]]=TRUE),AS290+Weekly[[#This Row],[H Odds &lt;]]-1,IF(AND(Weekly[[#This Row],[V Odds &lt;]]&lt;&gt;"",Weekly[[#This Row],[GBC_P]]=FALSE,Weekly[[#This Row],[Actual]]=FALSE),AS290+Weekly[[#This Row],[V Odds &lt;]]-1,IF(AND(Weekly[[#This Row],[V Odds &lt;]]&lt;&gt;"",Weekly[[#This Row],[GBC_P]]=FALSE,Weekly[[#This Row],[Actual]]=TRUE),AS290-1,IF(AND(Weekly[[#This Row],[H Odds &lt;]]&lt;&gt;"",Weekly[[#This Row],[GBC_P]]=TRUE,Weekly[[#This Row],[Actual]]=FALSE),AS290-1,AS290)))))</f>
        <v>50.28</v>
      </c>
      <c r="AT291" s="37">
        <f>IF(AND(Weekly[[#This Row],[V Odds &lt;]]="",Weekly[[#This Row],[H Odds &lt;]]=""),AT290,IF(AND(Weekly[[#This Row],[H Odds &lt;]]&lt;&gt;"",Weekly[[#This Row],[HGBC_P]]=TRUE,Weekly[[#This Row],[Actual]]=TRUE),AT290+Weekly[[#This Row],[H Odds &lt;]]-1,IF(AND(Weekly[[#This Row],[V Odds &lt;]]&lt;&gt;"",Weekly[[#This Row],[HGBC_P]]=FALSE,Weekly[[#This Row],[Actual]]=FALSE),AT290+Weekly[[#This Row],[V Odds &lt;]]-1,IF(AND(Weekly[[#This Row],[V Odds &lt;]]&lt;&gt;"",Weekly[[#This Row],[HGBC_P]]=FALSE,Weekly[[#This Row],[Actual]]=TRUE),AT290-1,IF(AND(Weekly[[#This Row],[H Odds &lt;]]&lt;&gt;"",Weekly[[#This Row],[HGBC_P]]=TRUE,Weekly[[#This Row],[Actual]]=FALSE),AT290-1,AT290)))))</f>
        <v>53.459999999999994</v>
      </c>
      <c r="AU291" s="37">
        <f>IF(AND(Weekly[[#This Row],[V Odds &lt;]]="",Weekly[[#This Row],[H Odds &lt;]]=""),AU290,IF(AND(Weekly[[#This Row],[H Odds &lt;]]&lt;&gt;"",Weekly[[#This Row],[XGB_P]]=TRUE,Weekly[[#This Row],[Actual]]=TRUE),AU290+Weekly[[#This Row],[H Odds &lt;]]-1,IF(AND(Weekly[[#This Row],[V Odds &lt;]]&lt;&gt;"",Weekly[[#This Row],[XGB_P]]=FALSE,Weekly[[#This Row],[Actual]]=FALSE),AU290+Weekly[[#This Row],[V Odds &lt;]]-1,IF(AND(Weekly[[#This Row],[V Odds &lt;]]&lt;&gt;"",Weekly[[#This Row],[XGB_P]]=FALSE,Weekly[[#This Row],[Actual]]=TRUE),AU290-1,IF(AND(Weekly[[#This Row],[H Odds &lt;]]&lt;&gt;"",Weekly[[#This Row],[XGB_P]]=TRUE,Weekly[[#This Row],[Actual]]=FALSE),AU290-1,AU290)))))</f>
        <v>62.56</v>
      </c>
      <c r="AV291" s="37">
        <f>IF(AND(Weekly[[#This Row],[V Odds &lt;]]="",Weekly[[#This Row],[H Odds &lt;]]=""),AV290,IF(AND(Weekly[[#This Row],[H Odds &lt;]]&lt;&gt;"",Weekly[[#This Row],[QDA_P]]=TRUE,Weekly[[#This Row],[Actual]]=TRUE),AV290+Weekly[[#This Row],[H Odds &lt;]]-1,IF(AND(Weekly[[#This Row],[V Odds &lt;]]&lt;&gt;"",Weekly[[#This Row],[QDA_P]]=FALSE,Weekly[[#This Row],[Actual]]=FALSE),AV290+Weekly[[#This Row],[V Odds &lt;]]-1,IF(AND(Weekly[[#This Row],[V Odds &lt;]]&lt;&gt;"",Weekly[[#This Row],[QDA_P]]=FALSE,Weekly[[#This Row],[Actual]]=TRUE),AV290-1,IF(AND(Weekly[[#This Row],[H Odds &lt;]]&lt;&gt;"",Weekly[[#This Row],[QDA_P]]=TRUE,Weekly[[#This Row],[Actual]]=FALSE),AV290-1,AV290)))))</f>
        <v>52.049999999999983</v>
      </c>
      <c r="AW291" s="37">
        <f>IF(AND(Weekly[[#This Row],[H Odds &lt;]]="",Weekly[[#This Row],[V Odds &lt;]]=""),AW290,IF(AND(Weekly[[#This Row],[KNC_P]]=Weekly[[#This Row],[Actual]],Weekly[[#This Row],[KNC_P]]=TRUE),AW290+Weekly[[#This Row],[BF H Odds]]-1,IF(AND(Weekly[[#This Row],[KNC_P]]=Weekly[[#This Row],[Actual]],Weekly[[#This Row],[KNC_P]]=FALSE),AW290+Weekly[[#This Row],[BF V Odds]]-1,AW290-1)))</f>
        <v>49.790000000000006</v>
      </c>
      <c r="AX291" s="37">
        <f>IF(AND(Weekly[[#This Row],[V Odds &lt;]]="",Weekly[[#This Row],[H Odds &lt;]]=""),AX290,IF(AND(Weekly[[#This Row],[V Odds &lt;]]&lt;&gt;"",Weekly[[#This Row],[FALSES]]&gt;0,Weekly[[#This Row],[Actual]]=FALSE),AX290+Weekly[[#This Row],[V Odds &lt;]]-1,IF(AND(Weekly[[#This Row],[H Odds &lt;]]&lt;&gt;"",Weekly[[#This Row],[TRUES]]&gt;0,Weekly[[#This Row],[Actual]]=TRUE),AX290+Weekly[[#This Row],[H Odds &lt;]]-1,IF(AND(Weekly[[#This Row],[V Odds &lt;]]&lt;&gt;"",Weekly[[#This Row],[FALSES]]=0),AX290,IF(AND(Weekly[[#This Row],[H Odds &lt;]]&lt;&gt;"",Weekly[[#This Row],[TRUES]]=0),AX290,AX290-1)))))</f>
        <v>84.799999999999983</v>
      </c>
      <c r="AY291" s="37">
        <f>IF(AND(Weekly[[#This Row],[V Odds &lt;]]="",Weekly[[#This Row],[H Odds &lt;]]=""),AY290,IF(AND(Weekly[[#This Row],[V Odds &lt;]]&lt;&gt;"",Weekly[[#This Row],[FALSES]]&gt;0,Weekly[[#This Row],[Actual]]=FALSE),AY290+((Weekly[[#This Row],[V Odds &lt;]]-1)*0.92),IF(AND(Weekly[[#This Row],[H Odds &lt;]]&lt;&gt;"",Weekly[[#This Row],[TRUES]]&gt;0,Weekly[[#This Row],[Actual]]=TRUE),AY290+((Weekly[[#This Row],[H Odds &lt;]]-1)*0.92),IF(AND(Weekly[[#This Row],[V Odds &lt;]]&lt;&gt;"",Weekly[[#This Row],[FALSES]]=0),AY290,IF(AND(Weekly[[#This Row],[H Odds &lt;]]&lt;&gt;"",Weekly[[#This Row],[TRUES]]=0),AY290,AY290-1)))))</f>
        <v>78.096000000000018</v>
      </c>
      <c r="AZ291" s="37">
        <f>IF(AND(Weekly[[#This Row],[V Odds &lt;]]="",Weekly[[#This Row],[H Odds &lt;]]=""),AZ290,IF(AND(Weekly[[#This Row],[V Odds &lt;]]&lt;&gt;"",Weekly[[#This Row],[Actual]]=FALSE),AZ290+Weekly[[#This Row],[V Odds &lt;]]-1,IF(AND(Weekly[[#This Row],[H Odds &lt;]]&lt;&gt;"",Weekly[[#This Row],[Actual]]=TRUE),AZ290+Weekly[[#This Row],[H Odds &lt;]]-1,AZ290-1)))</f>
        <v>77.169999999999987</v>
      </c>
      <c r="BA291" s="38">
        <f>IF(Weekly[[#This Row],[H Odds &lt;]]="",BA290,IF(AND(Weekly[[#This Row],[H Odds &lt;]]&lt;&gt;"",Weekly[[#This Row],[SVC_P]]=TRUE,Weekly[[#This Row],[Actual]]=TRUE),BA290+Weekly[[#This Row],[H Odds &lt;]]-1,IF(AND(Weekly[[#This Row],[H Odds &lt;]]&lt;&gt;"",Weekly[[#This Row],[SVC_P]]=TRUE,Weekly[[#This Row],[Actual]]=FALSE),BA290-1,BA290)))</f>
        <v>71.889999999999986</v>
      </c>
      <c r="BB291" s="38">
        <f>IF(Weekly[[#This Row],[H Odds &lt;]]="",BB290,IF(AND(Weekly[[#This Row],[H Odds &lt;]]&lt;&gt;"",Weekly[[#This Row],[ADBC_P]]=TRUE,Weekly[[#This Row],[Actual]]=TRUE),BB290+Weekly[[#This Row],[H Odds &lt;]]-1,IF(AND(Weekly[[#This Row],[H Odds &lt;]]&lt;&gt;"",Weekly[[#This Row],[ADBC_P]]=TRUE,Weekly[[#This Row],[Actual]]=FALSE),BB290-1,BB290)))</f>
        <v>46.559999999999995</v>
      </c>
      <c r="BC291" s="38">
        <f>IF(Weekly[[#This Row],[H Odds &lt;]]="",BC290,IF(AND(Weekly[[#This Row],[H Odds &lt;]]&lt;&gt;"",Weekly[[#This Row],[RFC_P]]=TRUE,Weekly[[#This Row],[Actual]]=TRUE),BC290+Weekly[[#This Row],[H Odds &lt;]]-1,IF(AND(Weekly[[#This Row],[H Odds &lt;]]&lt;&gt;"",Weekly[[#This Row],[RFC_P]]=TRUE,Weekly[[#This Row],[Actual]]=FALSE),BC290-1,BC290)))</f>
        <v>45.309999999999995</v>
      </c>
      <c r="BD291" s="38">
        <f>IF(Weekly[[#This Row],[H Odds &lt;]]="",BD290,IF(AND(Weekly[[#This Row],[H Odds &lt;]]&lt;&gt;"",Weekly[[#This Row],[GBC_P]]=TRUE,Weekly[[#This Row],[Actual]]=TRUE),BD290+Weekly[[#This Row],[H Odds &lt;]]-1,IF(AND(Weekly[[#This Row],[H Odds &lt;]]&lt;&gt;"",Weekly[[#This Row],[GBC_P]]=TRUE,Weekly[[#This Row],[Actual]]=FALSE),BD290-1,BD290)))</f>
        <v>50.96</v>
      </c>
      <c r="BE291" s="38">
        <f>IF(Weekly[[#This Row],[H Odds &lt;]]="",BE290,IF(AND(Weekly[[#This Row],[H Odds &lt;]]&lt;&gt;"",Weekly[[#This Row],[HGBC_P]]=TRUE,Weekly[[#This Row],[Actual]]=TRUE),BE290+Weekly[[#This Row],[H Odds &lt;]]-1,IF(AND(Weekly[[#This Row],[H Odds &lt;]]&lt;&gt;"",Weekly[[#This Row],[HGBC_P]]=TRUE,Weekly[[#This Row],[Actual]]=FALSE),BE290-1,BE290)))</f>
        <v>56.859999999999992</v>
      </c>
      <c r="BF291" s="38">
        <f>IF(Weekly[[#This Row],[H Odds &lt;]]="",BF290,IF(AND(Weekly[[#This Row],[H Odds &lt;]]&lt;&gt;"",Weekly[[#This Row],[XGB_P]]=TRUE,Weekly[[#This Row],[Actual]]=TRUE),BF290+Weekly[[#This Row],[H Odds &lt;]]-1,IF(AND(Weekly[[#This Row],[H Odds &lt;]]&lt;&gt;"",Weekly[[#This Row],[XGB_P]]=TRUE,Weekly[[#This Row],[Actual]]=FALSE),BF290-1,BF290)))</f>
        <v>60.03</v>
      </c>
      <c r="BG291" s="38">
        <f>IF(Weekly[[#This Row],[H Odds &lt;]]="",BG290,IF(AND(Weekly[[#This Row],[H Odds &lt;]]&lt;&gt;"",Weekly[[#This Row],[QDA_P]]=TRUE,Weekly[[#This Row],[Actual]]=TRUE),BG290+Weekly[[#This Row],[H Odds &lt;]]-1,IF(AND(Weekly[[#This Row],[H Odds &lt;]]&lt;&gt;"",Weekly[[#This Row],[QDA_P]]=TRUE,Weekly[[#This Row],[Actual]]=FALSE),BG290-1,BG290)))</f>
        <v>45.279999999999994</v>
      </c>
      <c r="BH291" s="38">
        <f>IF(Weekly[[#This Row],[H Odds &lt;]]="",BH290,IF(AND(Weekly[[#This Row],[H Odds &lt;]]&lt;&gt;"",Weekly[[#This Row],[KNC_P]]=TRUE,Weekly[[#This Row],[Actual]]=TRUE),BH290+Weekly[[#This Row],[H Odds &lt;]]-1,IF(AND(Weekly[[#This Row],[H Odds &lt;]]&lt;&gt;"",Weekly[[#This Row],[KNC_P]]=TRUE,Weekly[[#This Row],[Actual]]=FALSE),BH290-1,BH290)))</f>
        <v>48.999999999999993</v>
      </c>
      <c r="BI291" s="38">
        <f>IF(Weekly[[#This Row],[H Odds &lt;]]="",BI290,IF(AND(Weekly[[#This Row],[H Odds &lt;]]&lt;&gt;"",Weekly[[#This Row],[TRUES]]&gt;0,Weekly[[#This Row],[Actual]]=TRUE),BI290+Weekly[[#This Row],[H Odds &lt;]]-1,IF(AND(Weekly[[#This Row],[H Odds &lt;]]&lt;&gt;"",Weekly[[#This Row],[TRUES]]=0),BI290,BI290-1)))</f>
        <v>71.889999999999986</v>
      </c>
      <c r="BJ291" s="38">
        <f>IF(Weekly[[#This Row],[H Odds &lt;]]="",BJ290,IF(AND(Weekly[[#This Row],[H Odds &lt;]]&lt;&gt;"",Weekly[[#This Row],[Actual]]=TRUE),BJ290+Weekly[[#This Row],[H Odds &lt;]]-1,IF(AND(Weekly[[#This Row],[H Odds &lt;]]&lt;&gt;"",Weekly[[#This Row],[Actual]]=FALSE),BJ290-1,BJ290)))</f>
        <v>73.789999999999992</v>
      </c>
      <c r="BK291" s="58">
        <f>IF(AND(Weekly[[#This Row],[TRUES]]&gt;4,Weekly[[#This Row],[Actual]]=TRUE),BK290+Weekly[[#This Row],[BF H Odds]]-1,IF(AND(Weekly[[#This Row],[FALSES]]&gt;4,Weekly[[#This Row],[Actual]]=FALSE),BK290+Weekly[[#This Row],[BF V Odds]]-1,IF(AND(Weekly[[#This Row],[TRUES]]&gt;4,Weekly[[#This Row],[Actual]]=FALSE),BK290-1,IF(AND(Weekly[[#This Row],[FALSES]]&gt;4,Weekly[[#This Row],[Actual]]=TRUE),BK290-1,BK290))))</f>
        <v>20.74000000000002</v>
      </c>
      <c r="BL291" s="58">
        <f>IF(AND(Weekly[[#This Row],[TRUES]]&gt;5,Weekly[[#This Row],[Actual]]=TRUE),BL290+Weekly[[#This Row],[BF H Odds]]-1,IF(AND(Weekly[[#This Row],[FALSES]]&gt;5,Weekly[[#This Row],[Actual]]=FALSE),BL290+Weekly[[#This Row],[BF V Odds]]-1,IF(AND(Weekly[[#This Row],[TRUES]]&gt;5,Weekly[[#This Row],[Actual]]=FALSE),BL290-1,IF(AND(Weekly[[#This Row],[FALSES]]&gt;5,Weekly[[#This Row],[Actual]]=TRUE),BL290-1,BL290))))</f>
        <v>30.460000000000029</v>
      </c>
      <c r="BM291" s="58">
        <f>IF(AND(Weekly[[#This Row],[TRUES]]&gt;6,Weekly[[#This Row],[Actual]]=TRUE),BM290+Weekly[[#This Row],[BF H Odds]]-1,IF(AND(Weekly[[#This Row],[FALSES]]&gt;6,Weekly[[#This Row],[Actual]]=FALSE),BM290+Weekly[[#This Row],[BF V Odds]]-1,IF(AND(Weekly[[#This Row],[TRUES]]&gt;6,Weekly[[#This Row],[Actual]]=FALSE),BM290-1,IF(AND(Weekly[[#This Row],[FALSES]]&gt;6,Weekly[[#This Row],[Actual]]=TRUE),BM290-1,BM290))))</f>
        <v>45.920000000000016</v>
      </c>
    </row>
    <row r="292" spans="1:65" x14ac:dyDescent="0.25">
      <c r="A292" s="34"/>
      <c r="B292" s="10">
        <v>44279</v>
      </c>
      <c r="C292" s="33" t="s">
        <v>23</v>
      </c>
      <c r="D292" s="15" t="s">
        <v>26</v>
      </c>
      <c r="E292" t="b">
        <v>1</v>
      </c>
      <c r="F292" t="b">
        <v>0</v>
      </c>
      <c r="G292" t="b">
        <v>1</v>
      </c>
      <c r="H292" t="b">
        <v>0</v>
      </c>
      <c r="I292" t="b">
        <v>0</v>
      </c>
      <c r="J292" t="b">
        <v>0</v>
      </c>
      <c r="K292" t="b">
        <v>0</v>
      </c>
      <c r="L292" t="b">
        <v>1</v>
      </c>
      <c r="M292" t="s">
        <v>100</v>
      </c>
      <c r="N292">
        <v>6.52</v>
      </c>
      <c r="O292">
        <f>IF(Weekly[[#This Row],[H/V]]="H",Weekly[[#This Row],[BF H Odds]],IF(Weekly[[#This Row],[H/V]]="V",Weekly[[#This Row],[BF V Odds]],""))</f>
        <v>3.55</v>
      </c>
      <c r="P292" t="b">
        <v>1</v>
      </c>
      <c r="Q292" t="s">
        <v>66</v>
      </c>
      <c r="R292" s="35">
        <f>IFERROR(IF(Weekly[[#This Row],[Won Bet?]]="yes",R291+(Weekly[[#This Row],[BF Odds]]*Weekly[[#This Row],[BF Stake]])-Weekly[[#This Row],[BF Stake]],R291-Weekly[[#This Row],[BF Stake]]),R291)</f>
        <v>271.6961</v>
      </c>
      <c r="S292" s="9">
        <f>IFERROR(IF(Weekly[[#This Row],[Won Bet?]]="yes",S291+(((Weekly[[#This Row],[BF Odds]]*Weekly[[#This Row],[BF Stake]])-Weekly[[#This Row],[BF Stake]])*0.95),S291-Weekly[[#This Row],[BF Stake]]),S291)</f>
        <v>257.04479500000002</v>
      </c>
      <c r="T292" s="13">
        <v>1.32</v>
      </c>
      <c r="U292" s="13">
        <v>3.55</v>
      </c>
      <c r="V292" s="24">
        <f>IF(Weekly[[#This Row],[Actual]]="","",IF(AND(Weekly[[#This Row],[SVC_P]]=Weekly[[#This Row],[Actual]],Weekly[[#This Row],[SVC_P]]=TRUE),V291+Weekly[[#This Row],[BF H Odds]]-1,IF(AND(Weekly[[#This Row],[SVC_P]]=Weekly[[#This Row],[Actual]],Weekly[[#This Row],[SVC_P]]=FALSE),V291+Weekly[[#This Row],[BF V Odds]]-1,V291-1)))</f>
        <v>69.690000000000012</v>
      </c>
      <c r="W292" s="24">
        <f>IF(Weekly[[#This Row],[Actual]]="","",IF(AND(Weekly[[#This Row],[SVC_P]]=FALSE,Weekly[[#This Row],[Actual]]=TRUE),W291+Weekly[[#This Row],[BF H Odds]]-1,IF(AND(Weekly[[#This Row],[SVC_P]]=TRUE,Weekly[[#This Row],[Actual]]=FALSE,),W291+Weekly[[#This Row],[BF V Odds]]-1,W291-1)))</f>
        <v>-233.54</v>
      </c>
      <c r="X292" s="24">
        <f>IF(Weekly[[#This Row],[Actual]]="","",IF(AND(Weekly[[#This Row],[ADBC_P]]=Weekly[[#This Row],[Actual]],Weekly[[#This Row],[ADBC_P]]=TRUE),X291+Weekly[[#This Row],[BF H Odds]]-1,IF(AND(Weekly[[#This Row],[ADBC_P]]=Weekly[[#This Row],[Actual]],Weekly[[#This Row],[ADBC_P]]=FALSE),X291+Weekly[[#This Row],[BF V Odds]]-1,X291-1)))</f>
        <v>27.870000000000022</v>
      </c>
      <c r="Y292" s="24">
        <f>IF(Weekly[[#This Row],[Actual]]="","",IF(AND(Weekly[[#This Row],[ADBC_P]]=FALSE,Weekly[[#This Row],[Actual]]=TRUE),Y291+Weekly[[#This Row],[BF H Odds]]-1,IF(AND(Weekly[[#This Row],[ADBC_P]]=TRUE,Weekly[[#This Row],[Actual]]=FALSE),Y291+Weekly[[#This Row],[BF V Odds]]-1,Y291-1)))</f>
        <v>55.839999999999996</v>
      </c>
      <c r="Z292" s="24">
        <f>IF(Weekly[[#This Row],[Actual]]="","",IF(AND(Weekly[[#This Row],[RFC_P]]=Weekly[[#This Row],[Actual]],Weekly[[#This Row],[RFC_P]]=TRUE),Z291+Weekly[[#This Row],[BF H Odds]]-1,IF(AND(Weekly[[#This Row],[RFC_P]]=Weekly[[#This Row],[Actual]],Weekly[[#This Row],[RFC_P]]=FALSE),Z291+Weekly[[#This Row],[BF V Odds]]-1,Z291-1)))</f>
        <v>22.240000000000027</v>
      </c>
      <c r="AA292" s="24">
        <f>IF(Weekly[[#This Row],[Actual]]="","",IF(AND(Weekly[[#This Row],[RFC_P]]=FALSE,Weekly[[#This Row],[Actual]]=TRUE),AA291+Weekly[[#This Row],[BF H Odds]]-1,IF(AND(Weekly[[#This Row],[RFC_P]]=TRUE,Weekly[[#This Row],[Actual]]=FALSE),AA291+Weekly[[#This Row],[BF V Odds]]-1,AA291-1)))</f>
        <v>61.46999999999997</v>
      </c>
      <c r="AB292" s="24">
        <f>IF(Weekly[[#This Row],[Actual]]="","",IF(AND(Weekly[[#This Row],[GBC_P]]=Weekly[[#This Row],[Actual]],Weekly[[#This Row],[GBC_P]]=TRUE),AB291+Weekly[[#This Row],[BF H Odds]]-1,IF(AND(Weekly[[#This Row],[GBC_P]]=Weekly[[#This Row],[Actual]],Weekly[[#This Row],[GBC_P]]=FALSE),AB291+Weekly[[#This Row],[BF V Odds]]-1,AB291-1)))</f>
        <v>26.510000000000009</v>
      </c>
      <c r="AC292" s="24">
        <f>IF(Weekly[[#This Row],[Actual]]="","",IF(AND(Weekly[[#This Row],[GBC_P]]=FALSE,Weekly[[#This Row],[Actual]]=TRUE),AC291+Weekly[[#This Row],[BF H Odds]]-1,IF(AND(Weekly[[#This Row],[GBC_P]]=TRUE,Weekly[[#This Row],[Actual]]=FALSE),AC291+Weekly[[#This Row],[BF V Odds]]-1,AC291-1)))</f>
        <v>57.199999999999982</v>
      </c>
      <c r="AD292" s="24">
        <f>IF(Weekly[[#This Row],[Actual]]="","",IF(AND(Weekly[[#This Row],[HGBC_P]]=Weekly[[#This Row],[Actual]],Weekly[[#This Row],[HGBC_P]]=TRUE),AD291+Weekly[[#This Row],[BF H Odds]]-1,IF(AND(Weekly[[#This Row],[HGBC_P]]=Weekly[[#This Row],[Actual]],Weekly[[#This Row],[HGBC_P]]=FALSE),AD291+Weekly[[#This Row],[BF V Odds]]-1,AD291-1)))</f>
        <v>24.840000000000032</v>
      </c>
      <c r="AE292" s="24">
        <f>IF(Weekly[[#This Row],[Actual]]="","",IF(AND(Weekly[[#This Row],[HGBC_P]]=FALSE,Weekly[[#This Row],[Actual]]=TRUE),AE291+Weekly[[#This Row],[BF H Odds]]-1,IF(AND(Weekly[[#This Row],[HGBC_P]]=TRUE,Weekly[[#This Row],[Actual]]=FALSE),AE291+Weekly[[#This Row],[BF V Odds]]-1,AE291-1)))</f>
        <v>58.86999999999999</v>
      </c>
      <c r="AF292" s="24">
        <f>IF(Weekly[[#This Row],[Actual]]="","",IF(AND(Weekly[[#This Row],[XGB_P]]=Weekly[[#This Row],[Actual]],Weekly[[#This Row],[XGB_P]]=TRUE),AF291+Weekly[[#This Row],[BF H Odds]]-1,IF(AND(Weekly[[#This Row],[XGB_P]]=Weekly[[#This Row],[Actual]],Weekly[[#This Row],[XGB_P]]=FALSE),AF291+Weekly[[#This Row],[BF V Odds]]-1,AF291-1)))</f>
        <v>47.540000000000035</v>
      </c>
      <c r="AG292" s="24">
        <f>IF(Weekly[[#This Row],[Actual]]="","",IF(AND(Weekly[[#This Row],[XGB_P]]=FALSE,Weekly[[#This Row],[Actual]]=TRUE),AG291+Weekly[[#This Row],[BF H Odds]]-1,IF(AND(Weekly[[#This Row],[XGB_P]]=TRUE,Weekly[[#This Row],[Actual]]=FALSE),AG291+Weekly[[#This Row],[BF V Odds]]-1,AG291-1)))</f>
        <v>36.169999999999995</v>
      </c>
      <c r="AH292" s="24">
        <f>IF(Weekly[[#This Row],[Actual]]="","",IF(AND(Weekly[[#This Row],[QDA_P]]=Weekly[[#This Row],[Actual]],Weekly[[#This Row],[QDA_P]]=TRUE),AH291+Weekly[[#This Row],[BF H Odds]]-1,IF(AND(Weekly[[#This Row],[QDA_P]]=Weekly[[#This Row],[Actual]],Weekly[[#This Row],[QDA_P]]=FALSE),AH291+Weekly[[#This Row],[BF V Odds]]-1,AH291-1)))</f>
        <v>8.0700000000000038</v>
      </c>
      <c r="AI292" s="24">
        <f>IF(Weekly[[#This Row],[Actual]]="","",IF(AND(Weekly[[#This Row],[QDA_P]]=FALSE,Weekly[[#This Row],[Actual]]=TRUE),AI291+Weekly[[#This Row],[BF H Odds]]-1,IF(AND(Weekly[[#This Row],[QDA_P]]=TRUE,Weekly[[#This Row],[Actual]]=FALSE),AI291+Weekly[[#This Row],[BF V Odds]]-1,AI291-1)))</f>
        <v>75.64</v>
      </c>
      <c r="AJ292" s="24">
        <f>IF(Weekly[[#This Row],[Actual]]="","",IF(AND(Weekly[[#This Row],[KNC_P]]=FALSE,Weekly[[#This Row],[Actual]]=TRUE),AJ291+Weekly[[#This Row],[BF H Odds]]-1,IF(AND(Weekly[[#This Row],[KNC_P]]=TRUE,Weekly[[#This Row],[Actual]]=FALSE),AJ291+Weekly[[#This Row],[BF V Odds]]-1,AJ291-1)))</f>
        <v>43.949999999999989</v>
      </c>
      <c r="AK292" s="24">
        <f>IF(Weekly[[#This Row],[Actual]]="","",IF(AND(Weekly[[#This Row],[KNC_P]]=FALSE,Weekly[[#This Row],[Actual]]=TRUE),AK291+Weekly[[#This Row],[BF H Odds]]-1,IF(AND(Weekly[[#This Row],[KNC_P]]=TRUE,Weekly[[#This Row],[Actual]]=FALSE),AK291+Weekly[[#This Row],[BF V Odds]]-1,AK291-1)))</f>
        <v>42.84999999999998</v>
      </c>
      <c r="AL292" s="30">
        <f>IF(Weekly[[#This Row],[Actual]]="","",COUNTIF(Weekly[[#This Row],[SVC_P]:[QDA_P]],TRUE))</f>
        <v>2</v>
      </c>
      <c r="AM292" s="30">
        <f>IF(Weekly[[#This Row],[Actual]]="","",COUNTIF(Weekly[[#This Row],[SVC_P]:[QDA_P]],FALSE))</f>
        <v>5</v>
      </c>
      <c r="AN292" s="36" t="str">
        <f>IF(AND(Weekly[[#This Row],[BF V Odds]]&gt;$BO$6,Weekly[[#This Row],[BF V Odds]] &lt; $BO$7),Weekly[[#This Row],[BF V Odds]],"")</f>
        <v/>
      </c>
      <c r="AO292" s="36">
        <f>IF(AND(Weekly[[#This Row],[BF H Odds]]&gt;$BO$6, Weekly[[#This Row],[BF H Odds]] &lt; $BO$7),Weekly[[#This Row],[BF H Odds]],"")</f>
        <v>3.55</v>
      </c>
      <c r="AP292" s="37">
        <f>IF(AND(Weekly[[#This Row],[V Odds &lt;]]="",Weekly[[#This Row],[H Odds &lt;]]=""),AP291,IF(AND(Weekly[[#This Row],[H Odds &lt;]]&lt;&gt;"",Weekly[[#This Row],[SVC_P]]=TRUE,Weekly[[#This Row],[Actual]]=TRUE),AP291+Weekly[[#This Row],[H Odds &lt;]]-1,IF(AND(Weekly[[#This Row],[V Odds &lt;]]&lt;&gt;"",Weekly[[#This Row],[SVC_P]]=FALSE,Weekly[[#This Row],[Actual]]=FALSE),AP291+Weekly[[#This Row],[V Odds &lt;]]-1,IF(AND(Weekly[[#This Row],[V Odds &lt;]]&lt;&gt;"",Weekly[[#This Row],[SVC_P]]=FALSE,Weekly[[#This Row],[Actual]]=TRUE),AP291-1,IF(AND(Weekly[[#This Row],[H Odds &lt;]]&lt;&gt;"",Weekly[[#This Row],[SVC_P]]=TRUE,Weekly[[#This Row],[Actual]]=FALSE),AP291-1,AP291)))))</f>
        <v>79.48</v>
      </c>
      <c r="AQ292" s="37">
        <f>IF(AND(Weekly[[#This Row],[V Odds &lt;]]="",Weekly[[#This Row],[H Odds &lt;]]=""),AQ291,IF(AND(Weekly[[#This Row],[H Odds &lt;]]&lt;&gt;"",Weekly[[#This Row],[ADBC_P]]=TRUE,Weekly[[#This Row],[Actual]]=TRUE),AQ291+Weekly[[#This Row],[H Odds &lt;]]-1,IF(AND(Weekly[[#This Row],[V Odds &lt;]]&lt;&gt;"",Weekly[[#This Row],[ADBC_P]]=FALSE,Weekly[[#This Row],[Actual]]=FALSE),AQ291+Weekly[[#This Row],[V Odds &lt;]]-1,IF(AND(Weekly[[#This Row],[V Odds &lt;]]&lt;&gt;"",Weekly[[#This Row],[ADBC_P]]=FALSE,Weekly[[#This Row],[Actual]]=TRUE),AQ291-1,IF(AND(Weekly[[#This Row],[H Odds &lt;]]&lt;&gt;"",Weekly[[#This Row],[ADBC_P]]=TRUE,Weekly[[#This Row],[Actual]]=FALSE),AQ291-1,AQ291)))))</f>
        <v>49.879999999999995</v>
      </c>
      <c r="AR292" s="37">
        <f>IF(AND(Weekly[[#This Row],[V Odds &lt;]]="",Weekly[[#This Row],[H Odds &lt;]]=""),AR291,IF(AND(Weekly[[#This Row],[H Odds &lt;]]&lt;&gt;"",Weekly[[#This Row],[RFC_P]]=TRUE,Weekly[[#This Row],[Actual]]=TRUE),AR291+Weekly[[#This Row],[H Odds &lt;]]-1,IF(AND(Weekly[[#This Row],[V Odds &lt;]]&lt;&gt;"",Weekly[[#This Row],[RFC_P]]=FALSE,Weekly[[#This Row],[Actual]]=FALSE),AR291+Weekly[[#This Row],[V Odds &lt;]]-1,IF(AND(Weekly[[#This Row],[V Odds &lt;]]&lt;&gt;"",Weekly[[#This Row],[RFC_P]]=FALSE,Weekly[[#This Row],[Actual]]=TRUE),AR291-1,IF(AND(Weekly[[#This Row],[H Odds &lt;]]&lt;&gt;"",Weekly[[#This Row],[RFC_P]]=TRUE,Weekly[[#This Row],[Actual]]=FALSE),AR291-1,AR291)))))</f>
        <v>51.489999999999995</v>
      </c>
      <c r="AS292" s="37">
        <f>IF(AND(Weekly[[#This Row],[V Odds &lt;]]="",Weekly[[#This Row],[H Odds &lt;]]=""),AS291,IF(AND(Weekly[[#This Row],[H Odds &lt;]]&lt;&gt;"",Weekly[[#This Row],[GBC_P]]=TRUE,Weekly[[#This Row],[Actual]]=TRUE),AS291+Weekly[[#This Row],[H Odds &lt;]]-1,IF(AND(Weekly[[#This Row],[V Odds &lt;]]&lt;&gt;"",Weekly[[#This Row],[GBC_P]]=FALSE,Weekly[[#This Row],[Actual]]=FALSE),AS291+Weekly[[#This Row],[V Odds &lt;]]-1,IF(AND(Weekly[[#This Row],[V Odds &lt;]]&lt;&gt;"",Weekly[[#This Row],[GBC_P]]=FALSE,Weekly[[#This Row],[Actual]]=TRUE),AS291-1,IF(AND(Weekly[[#This Row],[H Odds &lt;]]&lt;&gt;"",Weekly[[#This Row],[GBC_P]]=TRUE,Weekly[[#This Row],[Actual]]=FALSE),AS291-1,AS291)))))</f>
        <v>50.28</v>
      </c>
      <c r="AT292" s="37">
        <f>IF(AND(Weekly[[#This Row],[V Odds &lt;]]="",Weekly[[#This Row],[H Odds &lt;]]=""),AT291,IF(AND(Weekly[[#This Row],[H Odds &lt;]]&lt;&gt;"",Weekly[[#This Row],[HGBC_P]]=TRUE,Weekly[[#This Row],[Actual]]=TRUE),AT291+Weekly[[#This Row],[H Odds &lt;]]-1,IF(AND(Weekly[[#This Row],[V Odds &lt;]]&lt;&gt;"",Weekly[[#This Row],[HGBC_P]]=FALSE,Weekly[[#This Row],[Actual]]=FALSE),AT291+Weekly[[#This Row],[V Odds &lt;]]-1,IF(AND(Weekly[[#This Row],[V Odds &lt;]]&lt;&gt;"",Weekly[[#This Row],[HGBC_P]]=FALSE,Weekly[[#This Row],[Actual]]=TRUE),AT291-1,IF(AND(Weekly[[#This Row],[H Odds &lt;]]&lt;&gt;"",Weekly[[#This Row],[HGBC_P]]=TRUE,Weekly[[#This Row],[Actual]]=FALSE),AT291-1,AT291)))))</f>
        <v>53.459999999999994</v>
      </c>
      <c r="AU292" s="37">
        <f>IF(AND(Weekly[[#This Row],[V Odds &lt;]]="",Weekly[[#This Row],[H Odds &lt;]]=""),AU291,IF(AND(Weekly[[#This Row],[H Odds &lt;]]&lt;&gt;"",Weekly[[#This Row],[XGB_P]]=TRUE,Weekly[[#This Row],[Actual]]=TRUE),AU291+Weekly[[#This Row],[H Odds &lt;]]-1,IF(AND(Weekly[[#This Row],[V Odds &lt;]]&lt;&gt;"",Weekly[[#This Row],[XGB_P]]=FALSE,Weekly[[#This Row],[Actual]]=FALSE),AU291+Weekly[[#This Row],[V Odds &lt;]]-1,IF(AND(Weekly[[#This Row],[V Odds &lt;]]&lt;&gt;"",Weekly[[#This Row],[XGB_P]]=FALSE,Weekly[[#This Row],[Actual]]=TRUE),AU291-1,IF(AND(Weekly[[#This Row],[H Odds &lt;]]&lt;&gt;"",Weekly[[#This Row],[XGB_P]]=TRUE,Weekly[[#This Row],[Actual]]=FALSE),AU291-1,AU291)))))</f>
        <v>62.56</v>
      </c>
      <c r="AV292" s="37">
        <f>IF(AND(Weekly[[#This Row],[V Odds &lt;]]="",Weekly[[#This Row],[H Odds &lt;]]=""),AV291,IF(AND(Weekly[[#This Row],[H Odds &lt;]]&lt;&gt;"",Weekly[[#This Row],[QDA_P]]=TRUE,Weekly[[#This Row],[Actual]]=TRUE),AV291+Weekly[[#This Row],[H Odds &lt;]]-1,IF(AND(Weekly[[#This Row],[V Odds &lt;]]&lt;&gt;"",Weekly[[#This Row],[QDA_P]]=FALSE,Weekly[[#This Row],[Actual]]=FALSE),AV291+Weekly[[#This Row],[V Odds &lt;]]-1,IF(AND(Weekly[[#This Row],[V Odds &lt;]]&lt;&gt;"",Weekly[[#This Row],[QDA_P]]=FALSE,Weekly[[#This Row],[Actual]]=TRUE),AV291-1,IF(AND(Weekly[[#This Row],[H Odds &lt;]]&lt;&gt;"",Weekly[[#This Row],[QDA_P]]=TRUE,Weekly[[#This Row],[Actual]]=FALSE),AV291-1,AV291)))))</f>
        <v>52.049999999999983</v>
      </c>
      <c r="AW292" s="37">
        <f>IF(AND(Weekly[[#This Row],[H Odds &lt;]]="",Weekly[[#This Row],[V Odds &lt;]]=""),AW291,IF(AND(Weekly[[#This Row],[KNC_P]]=Weekly[[#This Row],[Actual]],Weekly[[#This Row],[KNC_P]]=TRUE),AW291+Weekly[[#This Row],[BF H Odds]]-1,IF(AND(Weekly[[#This Row],[KNC_P]]=Weekly[[#This Row],[Actual]],Weekly[[#This Row],[KNC_P]]=FALSE),AW291+Weekly[[#This Row],[BF V Odds]]-1,AW291-1)))</f>
        <v>52.34</v>
      </c>
      <c r="AX292" s="37">
        <f>IF(AND(Weekly[[#This Row],[V Odds &lt;]]="",Weekly[[#This Row],[H Odds &lt;]]=""),AX291,IF(AND(Weekly[[#This Row],[V Odds &lt;]]&lt;&gt;"",Weekly[[#This Row],[FALSES]]&gt;0,Weekly[[#This Row],[Actual]]=FALSE),AX291+Weekly[[#This Row],[V Odds &lt;]]-1,IF(AND(Weekly[[#This Row],[H Odds &lt;]]&lt;&gt;"",Weekly[[#This Row],[TRUES]]&gt;0,Weekly[[#This Row],[Actual]]=TRUE),AX291+Weekly[[#This Row],[H Odds &lt;]]-1,IF(AND(Weekly[[#This Row],[V Odds &lt;]]&lt;&gt;"",Weekly[[#This Row],[FALSES]]=0),AX291,IF(AND(Weekly[[#This Row],[H Odds &lt;]]&lt;&gt;"",Weekly[[#This Row],[TRUES]]=0),AX291,AX291-1)))))</f>
        <v>87.34999999999998</v>
      </c>
      <c r="AY292" s="37">
        <f>IF(AND(Weekly[[#This Row],[V Odds &lt;]]="",Weekly[[#This Row],[H Odds &lt;]]=""),AY291,IF(AND(Weekly[[#This Row],[V Odds &lt;]]&lt;&gt;"",Weekly[[#This Row],[FALSES]]&gt;0,Weekly[[#This Row],[Actual]]=FALSE),AY291+((Weekly[[#This Row],[V Odds &lt;]]-1)*0.92),IF(AND(Weekly[[#This Row],[H Odds &lt;]]&lt;&gt;"",Weekly[[#This Row],[TRUES]]&gt;0,Weekly[[#This Row],[Actual]]=TRUE),AY291+((Weekly[[#This Row],[H Odds &lt;]]-1)*0.92),IF(AND(Weekly[[#This Row],[V Odds &lt;]]&lt;&gt;"",Weekly[[#This Row],[FALSES]]=0),AY291,IF(AND(Weekly[[#This Row],[H Odds &lt;]]&lt;&gt;"",Weekly[[#This Row],[TRUES]]=0),AY291,AY291-1)))))</f>
        <v>80.442000000000021</v>
      </c>
      <c r="AZ292" s="37">
        <f>IF(AND(Weekly[[#This Row],[V Odds &lt;]]="",Weekly[[#This Row],[H Odds &lt;]]=""),AZ291,IF(AND(Weekly[[#This Row],[V Odds &lt;]]&lt;&gt;"",Weekly[[#This Row],[Actual]]=FALSE),AZ291+Weekly[[#This Row],[V Odds &lt;]]-1,IF(AND(Weekly[[#This Row],[H Odds &lt;]]&lt;&gt;"",Weekly[[#This Row],[Actual]]=TRUE),AZ291+Weekly[[#This Row],[H Odds &lt;]]-1,AZ291-1)))</f>
        <v>79.719999999999985</v>
      </c>
      <c r="BA292" s="38">
        <f>IF(Weekly[[#This Row],[H Odds &lt;]]="",BA291,IF(AND(Weekly[[#This Row],[H Odds &lt;]]&lt;&gt;"",Weekly[[#This Row],[SVC_P]]=TRUE,Weekly[[#This Row],[Actual]]=TRUE),BA291+Weekly[[#This Row],[H Odds &lt;]]-1,IF(AND(Weekly[[#This Row],[H Odds &lt;]]&lt;&gt;"",Weekly[[#This Row],[SVC_P]]=TRUE,Weekly[[#This Row],[Actual]]=FALSE),BA291-1,BA291)))</f>
        <v>74.439999999999984</v>
      </c>
      <c r="BB292" s="38">
        <f>IF(Weekly[[#This Row],[H Odds &lt;]]="",BB291,IF(AND(Weekly[[#This Row],[H Odds &lt;]]&lt;&gt;"",Weekly[[#This Row],[ADBC_P]]=TRUE,Weekly[[#This Row],[Actual]]=TRUE),BB291+Weekly[[#This Row],[H Odds &lt;]]-1,IF(AND(Weekly[[#This Row],[H Odds &lt;]]&lt;&gt;"",Weekly[[#This Row],[ADBC_P]]=TRUE,Weekly[[#This Row],[Actual]]=FALSE),BB291-1,BB291)))</f>
        <v>46.559999999999995</v>
      </c>
      <c r="BC292" s="38">
        <f>IF(Weekly[[#This Row],[H Odds &lt;]]="",BC291,IF(AND(Weekly[[#This Row],[H Odds &lt;]]&lt;&gt;"",Weekly[[#This Row],[RFC_P]]=TRUE,Weekly[[#This Row],[Actual]]=TRUE),BC291+Weekly[[#This Row],[H Odds &lt;]]-1,IF(AND(Weekly[[#This Row],[H Odds &lt;]]&lt;&gt;"",Weekly[[#This Row],[RFC_P]]=TRUE,Weekly[[#This Row],[Actual]]=FALSE),BC291-1,BC291)))</f>
        <v>47.859999999999992</v>
      </c>
      <c r="BD292" s="38">
        <f>IF(Weekly[[#This Row],[H Odds &lt;]]="",BD291,IF(AND(Weekly[[#This Row],[H Odds &lt;]]&lt;&gt;"",Weekly[[#This Row],[GBC_P]]=TRUE,Weekly[[#This Row],[Actual]]=TRUE),BD291+Weekly[[#This Row],[H Odds &lt;]]-1,IF(AND(Weekly[[#This Row],[H Odds &lt;]]&lt;&gt;"",Weekly[[#This Row],[GBC_P]]=TRUE,Weekly[[#This Row],[Actual]]=FALSE),BD291-1,BD291)))</f>
        <v>50.96</v>
      </c>
      <c r="BE292" s="38">
        <f>IF(Weekly[[#This Row],[H Odds &lt;]]="",BE291,IF(AND(Weekly[[#This Row],[H Odds &lt;]]&lt;&gt;"",Weekly[[#This Row],[HGBC_P]]=TRUE,Weekly[[#This Row],[Actual]]=TRUE),BE291+Weekly[[#This Row],[H Odds &lt;]]-1,IF(AND(Weekly[[#This Row],[H Odds &lt;]]&lt;&gt;"",Weekly[[#This Row],[HGBC_P]]=TRUE,Weekly[[#This Row],[Actual]]=FALSE),BE291-1,BE291)))</f>
        <v>56.859999999999992</v>
      </c>
      <c r="BF292" s="38">
        <f>IF(Weekly[[#This Row],[H Odds &lt;]]="",BF291,IF(AND(Weekly[[#This Row],[H Odds &lt;]]&lt;&gt;"",Weekly[[#This Row],[XGB_P]]=TRUE,Weekly[[#This Row],[Actual]]=TRUE),BF291+Weekly[[#This Row],[H Odds &lt;]]-1,IF(AND(Weekly[[#This Row],[H Odds &lt;]]&lt;&gt;"",Weekly[[#This Row],[XGB_P]]=TRUE,Weekly[[#This Row],[Actual]]=FALSE),BF291-1,BF291)))</f>
        <v>60.03</v>
      </c>
      <c r="BG292" s="38">
        <f>IF(Weekly[[#This Row],[H Odds &lt;]]="",BG291,IF(AND(Weekly[[#This Row],[H Odds &lt;]]&lt;&gt;"",Weekly[[#This Row],[QDA_P]]=TRUE,Weekly[[#This Row],[Actual]]=TRUE),BG291+Weekly[[#This Row],[H Odds &lt;]]-1,IF(AND(Weekly[[#This Row],[H Odds &lt;]]&lt;&gt;"",Weekly[[#This Row],[QDA_P]]=TRUE,Weekly[[#This Row],[Actual]]=FALSE),BG291-1,BG291)))</f>
        <v>45.279999999999994</v>
      </c>
      <c r="BH292" s="38">
        <f>IF(Weekly[[#This Row],[H Odds &lt;]]="",BH291,IF(AND(Weekly[[#This Row],[H Odds &lt;]]&lt;&gt;"",Weekly[[#This Row],[KNC_P]]=TRUE,Weekly[[#This Row],[Actual]]=TRUE),BH291+Weekly[[#This Row],[H Odds &lt;]]-1,IF(AND(Weekly[[#This Row],[H Odds &lt;]]&lt;&gt;"",Weekly[[#This Row],[KNC_P]]=TRUE,Weekly[[#This Row],[Actual]]=FALSE),BH291-1,BH291)))</f>
        <v>51.54999999999999</v>
      </c>
      <c r="BI292" s="38">
        <f>IF(Weekly[[#This Row],[H Odds &lt;]]="",BI291,IF(AND(Weekly[[#This Row],[H Odds &lt;]]&lt;&gt;"",Weekly[[#This Row],[TRUES]]&gt;0,Weekly[[#This Row],[Actual]]=TRUE),BI291+Weekly[[#This Row],[H Odds &lt;]]-1,IF(AND(Weekly[[#This Row],[H Odds &lt;]]&lt;&gt;"",Weekly[[#This Row],[TRUES]]=0),BI291,BI291-1)))</f>
        <v>74.439999999999984</v>
      </c>
      <c r="BJ292" s="38">
        <f>IF(Weekly[[#This Row],[H Odds &lt;]]="",BJ291,IF(AND(Weekly[[#This Row],[H Odds &lt;]]&lt;&gt;"",Weekly[[#This Row],[Actual]]=TRUE),BJ291+Weekly[[#This Row],[H Odds &lt;]]-1,IF(AND(Weekly[[#This Row],[H Odds &lt;]]&lt;&gt;"",Weekly[[#This Row],[Actual]]=FALSE),BJ291-1,BJ291)))</f>
        <v>76.339999999999989</v>
      </c>
      <c r="BK292" s="58">
        <f>IF(AND(Weekly[[#This Row],[TRUES]]&gt;4,Weekly[[#This Row],[Actual]]=TRUE),BK291+Weekly[[#This Row],[BF H Odds]]-1,IF(AND(Weekly[[#This Row],[FALSES]]&gt;4,Weekly[[#This Row],[Actual]]=FALSE),BK291+Weekly[[#This Row],[BF V Odds]]-1,IF(AND(Weekly[[#This Row],[TRUES]]&gt;4,Weekly[[#This Row],[Actual]]=FALSE),BK291-1,IF(AND(Weekly[[#This Row],[FALSES]]&gt;4,Weekly[[#This Row],[Actual]]=TRUE),BK291-1,BK291))))</f>
        <v>19.74000000000002</v>
      </c>
      <c r="BL292" s="58">
        <f>IF(AND(Weekly[[#This Row],[TRUES]]&gt;5,Weekly[[#This Row],[Actual]]=TRUE),BL291+Weekly[[#This Row],[BF H Odds]]-1,IF(AND(Weekly[[#This Row],[FALSES]]&gt;5,Weekly[[#This Row],[Actual]]=FALSE),BL291+Weekly[[#This Row],[BF V Odds]]-1,IF(AND(Weekly[[#This Row],[TRUES]]&gt;5,Weekly[[#This Row],[Actual]]=FALSE),BL291-1,IF(AND(Weekly[[#This Row],[FALSES]]&gt;5,Weekly[[#This Row],[Actual]]=TRUE),BL291-1,BL291))))</f>
        <v>30.460000000000029</v>
      </c>
      <c r="BM292" s="58">
        <f>IF(AND(Weekly[[#This Row],[TRUES]]&gt;6,Weekly[[#This Row],[Actual]]=TRUE),BM291+Weekly[[#This Row],[BF H Odds]]-1,IF(AND(Weekly[[#This Row],[FALSES]]&gt;6,Weekly[[#This Row],[Actual]]=FALSE),BM291+Weekly[[#This Row],[BF V Odds]]-1,IF(AND(Weekly[[#This Row],[TRUES]]&gt;6,Weekly[[#This Row],[Actual]]=FALSE),BM291-1,IF(AND(Weekly[[#This Row],[FALSES]]&gt;6,Weekly[[#This Row],[Actual]]=TRUE),BM291-1,BM291))))</f>
        <v>45.920000000000016</v>
      </c>
    </row>
    <row r="293" spans="1:65" x14ac:dyDescent="0.25">
      <c r="A293" s="34"/>
      <c r="B293" s="10">
        <v>44279</v>
      </c>
      <c r="C293" s="33" t="s">
        <v>16</v>
      </c>
      <c r="D293" s="15" t="s">
        <v>36</v>
      </c>
      <c r="E293" t="b">
        <v>1</v>
      </c>
      <c r="F293" t="b">
        <v>1</v>
      </c>
      <c r="G293" t="b">
        <v>0</v>
      </c>
      <c r="H293" t="b">
        <v>0</v>
      </c>
      <c r="I293" t="b">
        <v>0</v>
      </c>
      <c r="J293" t="b">
        <v>0</v>
      </c>
      <c r="K293" t="b">
        <v>0</v>
      </c>
      <c r="L293" t="b">
        <v>1</v>
      </c>
      <c r="M293" t="s">
        <v>100</v>
      </c>
      <c r="N293">
        <v>6.52</v>
      </c>
      <c r="O293">
        <f>IF(Weekly[[#This Row],[H/V]]="H",Weekly[[#This Row],[BF H Odds]],IF(Weekly[[#This Row],[H/V]]="V",Weekly[[#This Row],[BF V Odds]],""))</f>
        <v>3.05</v>
      </c>
      <c r="P293" t="b">
        <v>0</v>
      </c>
      <c r="Q293" t="s">
        <v>76</v>
      </c>
      <c r="R293" s="35">
        <f>IFERROR(IF(Weekly[[#This Row],[Won Bet?]]="yes",R292+(Weekly[[#This Row],[BF Odds]]*Weekly[[#This Row],[BF Stake]])-Weekly[[#This Row],[BF Stake]],R292-Weekly[[#This Row],[BF Stake]]),R292)</f>
        <v>265.17610000000002</v>
      </c>
      <c r="S293" s="9">
        <f>IFERROR(IF(Weekly[[#This Row],[Won Bet?]]="yes",S292+(((Weekly[[#This Row],[BF Odds]]*Weekly[[#This Row],[BF Stake]])-Weekly[[#This Row],[BF Stake]])*0.95),S292-Weekly[[#This Row],[BF Stake]]),S292)</f>
        <v>250.52479500000001</v>
      </c>
      <c r="T293" s="13">
        <v>1.39</v>
      </c>
      <c r="U293" s="13">
        <v>3.05</v>
      </c>
      <c r="V293" s="24">
        <f>IF(Weekly[[#This Row],[Actual]]="","",IF(AND(Weekly[[#This Row],[SVC_P]]=Weekly[[#This Row],[Actual]],Weekly[[#This Row],[SVC_P]]=TRUE),V292+Weekly[[#This Row],[BF H Odds]]-1,IF(AND(Weekly[[#This Row],[SVC_P]]=Weekly[[#This Row],[Actual]],Weekly[[#This Row],[SVC_P]]=FALSE),V292+Weekly[[#This Row],[BF V Odds]]-1,V292-1)))</f>
        <v>68.690000000000012</v>
      </c>
      <c r="W293" s="24">
        <f>IF(Weekly[[#This Row],[Actual]]="","",IF(AND(Weekly[[#This Row],[SVC_P]]=FALSE,Weekly[[#This Row],[Actual]]=TRUE),W292+Weekly[[#This Row],[BF H Odds]]-1,IF(AND(Weekly[[#This Row],[SVC_P]]=TRUE,Weekly[[#This Row],[Actual]]=FALSE,),W292+Weekly[[#This Row],[BF V Odds]]-1,W292-1)))</f>
        <v>-234.54</v>
      </c>
      <c r="X293" s="24">
        <f>IF(Weekly[[#This Row],[Actual]]="","",IF(AND(Weekly[[#This Row],[ADBC_P]]=Weekly[[#This Row],[Actual]],Weekly[[#This Row],[ADBC_P]]=TRUE),X292+Weekly[[#This Row],[BF H Odds]]-1,IF(AND(Weekly[[#This Row],[ADBC_P]]=Weekly[[#This Row],[Actual]],Weekly[[#This Row],[ADBC_P]]=FALSE),X292+Weekly[[#This Row],[BF V Odds]]-1,X292-1)))</f>
        <v>26.870000000000022</v>
      </c>
      <c r="Y293" s="24">
        <f>IF(Weekly[[#This Row],[Actual]]="","",IF(AND(Weekly[[#This Row],[ADBC_P]]=FALSE,Weekly[[#This Row],[Actual]]=TRUE),Y292+Weekly[[#This Row],[BF H Odds]]-1,IF(AND(Weekly[[#This Row],[ADBC_P]]=TRUE,Weekly[[#This Row],[Actual]]=FALSE),Y292+Weekly[[#This Row],[BF V Odds]]-1,Y292-1)))</f>
        <v>56.23</v>
      </c>
      <c r="Z293" s="24">
        <f>IF(Weekly[[#This Row],[Actual]]="","",IF(AND(Weekly[[#This Row],[RFC_P]]=Weekly[[#This Row],[Actual]],Weekly[[#This Row],[RFC_P]]=TRUE),Z292+Weekly[[#This Row],[BF H Odds]]-1,IF(AND(Weekly[[#This Row],[RFC_P]]=Weekly[[#This Row],[Actual]],Weekly[[#This Row],[RFC_P]]=FALSE),Z292+Weekly[[#This Row],[BF V Odds]]-1,Z292-1)))</f>
        <v>22.630000000000027</v>
      </c>
      <c r="AA293" s="24">
        <f>IF(Weekly[[#This Row],[Actual]]="","",IF(AND(Weekly[[#This Row],[RFC_P]]=FALSE,Weekly[[#This Row],[Actual]]=TRUE),AA292+Weekly[[#This Row],[BF H Odds]]-1,IF(AND(Weekly[[#This Row],[RFC_P]]=TRUE,Weekly[[#This Row],[Actual]]=FALSE),AA292+Weekly[[#This Row],[BF V Odds]]-1,AA292-1)))</f>
        <v>60.46999999999997</v>
      </c>
      <c r="AB293" s="24">
        <f>IF(Weekly[[#This Row],[Actual]]="","",IF(AND(Weekly[[#This Row],[GBC_P]]=Weekly[[#This Row],[Actual]],Weekly[[#This Row],[GBC_P]]=TRUE),AB292+Weekly[[#This Row],[BF H Odds]]-1,IF(AND(Weekly[[#This Row],[GBC_P]]=Weekly[[#This Row],[Actual]],Weekly[[#This Row],[GBC_P]]=FALSE),AB292+Weekly[[#This Row],[BF V Odds]]-1,AB292-1)))</f>
        <v>26.900000000000009</v>
      </c>
      <c r="AC293" s="24">
        <f>IF(Weekly[[#This Row],[Actual]]="","",IF(AND(Weekly[[#This Row],[GBC_P]]=FALSE,Weekly[[#This Row],[Actual]]=TRUE),AC292+Weekly[[#This Row],[BF H Odds]]-1,IF(AND(Weekly[[#This Row],[GBC_P]]=TRUE,Weekly[[#This Row],[Actual]]=FALSE),AC292+Weekly[[#This Row],[BF V Odds]]-1,AC292-1)))</f>
        <v>56.199999999999982</v>
      </c>
      <c r="AD293" s="24">
        <f>IF(Weekly[[#This Row],[Actual]]="","",IF(AND(Weekly[[#This Row],[HGBC_P]]=Weekly[[#This Row],[Actual]],Weekly[[#This Row],[HGBC_P]]=TRUE),AD292+Weekly[[#This Row],[BF H Odds]]-1,IF(AND(Weekly[[#This Row],[HGBC_P]]=Weekly[[#This Row],[Actual]],Weekly[[#This Row],[HGBC_P]]=FALSE),AD292+Weekly[[#This Row],[BF V Odds]]-1,AD292-1)))</f>
        <v>25.230000000000032</v>
      </c>
      <c r="AE293" s="24">
        <f>IF(Weekly[[#This Row],[Actual]]="","",IF(AND(Weekly[[#This Row],[HGBC_P]]=FALSE,Weekly[[#This Row],[Actual]]=TRUE),AE292+Weekly[[#This Row],[BF H Odds]]-1,IF(AND(Weekly[[#This Row],[HGBC_P]]=TRUE,Weekly[[#This Row],[Actual]]=FALSE),AE292+Weekly[[#This Row],[BF V Odds]]-1,AE292-1)))</f>
        <v>57.86999999999999</v>
      </c>
      <c r="AF293" s="24">
        <f>IF(Weekly[[#This Row],[Actual]]="","",IF(AND(Weekly[[#This Row],[XGB_P]]=Weekly[[#This Row],[Actual]],Weekly[[#This Row],[XGB_P]]=TRUE),AF292+Weekly[[#This Row],[BF H Odds]]-1,IF(AND(Weekly[[#This Row],[XGB_P]]=Weekly[[#This Row],[Actual]],Weekly[[#This Row],[XGB_P]]=FALSE),AF292+Weekly[[#This Row],[BF V Odds]]-1,AF292-1)))</f>
        <v>47.930000000000035</v>
      </c>
      <c r="AG293" s="24">
        <f>IF(Weekly[[#This Row],[Actual]]="","",IF(AND(Weekly[[#This Row],[XGB_P]]=FALSE,Weekly[[#This Row],[Actual]]=TRUE),AG292+Weekly[[#This Row],[BF H Odds]]-1,IF(AND(Weekly[[#This Row],[XGB_P]]=TRUE,Weekly[[#This Row],[Actual]]=FALSE),AG292+Weekly[[#This Row],[BF V Odds]]-1,AG292-1)))</f>
        <v>35.169999999999995</v>
      </c>
      <c r="AH293" s="24">
        <f>IF(Weekly[[#This Row],[Actual]]="","",IF(AND(Weekly[[#This Row],[QDA_P]]=Weekly[[#This Row],[Actual]],Weekly[[#This Row],[QDA_P]]=TRUE),AH292+Weekly[[#This Row],[BF H Odds]]-1,IF(AND(Weekly[[#This Row],[QDA_P]]=Weekly[[#This Row],[Actual]],Weekly[[#This Row],[QDA_P]]=FALSE),AH292+Weekly[[#This Row],[BF V Odds]]-1,AH292-1)))</f>
        <v>8.4600000000000044</v>
      </c>
      <c r="AI293" s="24">
        <f>IF(Weekly[[#This Row],[Actual]]="","",IF(AND(Weekly[[#This Row],[QDA_P]]=FALSE,Weekly[[#This Row],[Actual]]=TRUE),AI292+Weekly[[#This Row],[BF H Odds]]-1,IF(AND(Weekly[[#This Row],[QDA_P]]=TRUE,Weekly[[#This Row],[Actual]]=FALSE),AI292+Weekly[[#This Row],[BF V Odds]]-1,AI292-1)))</f>
        <v>74.64</v>
      </c>
      <c r="AJ293" s="24">
        <f>IF(Weekly[[#This Row],[Actual]]="","",IF(AND(Weekly[[#This Row],[KNC_P]]=FALSE,Weekly[[#This Row],[Actual]]=TRUE),AJ292+Weekly[[#This Row],[BF H Odds]]-1,IF(AND(Weekly[[#This Row],[KNC_P]]=TRUE,Weekly[[#This Row],[Actual]]=FALSE),AJ292+Weekly[[#This Row],[BF V Odds]]-1,AJ292-1)))</f>
        <v>44.339999999999989</v>
      </c>
      <c r="AK293" s="24">
        <f>IF(Weekly[[#This Row],[Actual]]="","",IF(AND(Weekly[[#This Row],[KNC_P]]=FALSE,Weekly[[#This Row],[Actual]]=TRUE),AK292+Weekly[[#This Row],[BF H Odds]]-1,IF(AND(Weekly[[#This Row],[KNC_P]]=TRUE,Weekly[[#This Row],[Actual]]=FALSE),AK292+Weekly[[#This Row],[BF V Odds]]-1,AK292-1)))</f>
        <v>43.239999999999981</v>
      </c>
      <c r="AL293" s="30">
        <f>IF(Weekly[[#This Row],[Actual]]="","",COUNTIF(Weekly[[#This Row],[SVC_P]:[QDA_P]],TRUE))</f>
        <v>2</v>
      </c>
      <c r="AM293" s="30">
        <f>IF(Weekly[[#This Row],[Actual]]="","",COUNTIF(Weekly[[#This Row],[SVC_P]:[QDA_P]],FALSE))</f>
        <v>5</v>
      </c>
      <c r="AN293" s="36" t="str">
        <f>IF(AND(Weekly[[#This Row],[BF V Odds]]&gt;$BO$6,Weekly[[#This Row],[BF V Odds]] &lt; $BO$7),Weekly[[#This Row],[BF V Odds]],"")</f>
        <v/>
      </c>
      <c r="AO293" s="36">
        <f>IF(AND(Weekly[[#This Row],[BF H Odds]]&gt;$BO$6, Weekly[[#This Row],[BF H Odds]] &lt; $BO$7),Weekly[[#This Row],[BF H Odds]],"")</f>
        <v>3.05</v>
      </c>
      <c r="AP293" s="37">
        <f>IF(AND(Weekly[[#This Row],[V Odds &lt;]]="",Weekly[[#This Row],[H Odds &lt;]]=""),AP292,IF(AND(Weekly[[#This Row],[H Odds &lt;]]&lt;&gt;"",Weekly[[#This Row],[SVC_P]]=TRUE,Weekly[[#This Row],[Actual]]=TRUE),AP292+Weekly[[#This Row],[H Odds &lt;]]-1,IF(AND(Weekly[[#This Row],[V Odds &lt;]]&lt;&gt;"",Weekly[[#This Row],[SVC_P]]=FALSE,Weekly[[#This Row],[Actual]]=FALSE),AP292+Weekly[[#This Row],[V Odds &lt;]]-1,IF(AND(Weekly[[#This Row],[V Odds &lt;]]&lt;&gt;"",Weekly[[#This Row],[SVC_P]]=FALSE,Weekly[[#This Row],[Actual]]=TRUE),AP292-1,IF(AND(Weekly[[#This Row],[H Odds &lt;]]&lt;&gt;"",Weekly[[#This Row],[SVC_P]]=TRUE,Weekly[[#This Row],[Actual]]=FALSE),AP292-1,AP292)))))</f>
        <v>78.48</v>
      </c>
      <c r="AQ293" s="37">
        <f>IF(AND(Weekly[[#This Row],[V Odds &lt;]]="",Weekly[[#This Row],[H Odds &lt;]]=""),AQ292,IF(AND(Weekly[[#This Row],[H Odds &lt;]]&lt;&gt;"",Weekly[[#This Row],[ADBC_P]]=TRUE,Weekly[[#This Row],[Actual]]=TRUE),AQ292+Weekly[[#This Row],[H Odds &lt;]]-1,IF(AND(Weekly[[#This Row],[V Odds &lt;]]&lt;&gt;"",Weekly[[#This Row],[ADBC_P]]=FALSE,Weekly[[#This Row],[Actual]]=FALSE),AQ292+Weekly[[#This Row],[V Odds &lt;]]-1,IF(AND(Weekly[[#This Row],[V Odds &lt;]]&lt;&gt;"",Weekly[[#This Row],[ADBC_P]]=FALSE,Weekly[[#This Row],[Actual]]=TRUE),AQ292-1,IF(AND(Weekly[[#This Row],[H Odds &lt;]]&lt;&gt;"",Weekly[[#This Row],[ADBC_P]]=TRUE,Weekly[[#This Row],[Actual]]=FALSE),AQ292-1,AQ292)))))</f>
        <v>48.879999999999995</v>
      </c>
      <c r="AR293" s="37">
        <f>IF(AND(Weekly[[#This Row],[V Odds &lt;]]="",Weekly[[#This Row],[H Odds &lt;]]=""),AR292,IF(AND(Weekly[[#This Row],[H Odds &lt;]]&lt;&gt;"",Weekly[[#This Row],[RFC_P]]=TRUE,Weekly[[#This Row],[Actual]]=TRUE),AR292+Weekly[[#This Row],[H Odds &lt;]]-1,IF(AND(Weekly[[#This Row],[V Odds &lt;]]&lt;&gt;"",Weekly[[#This Row],[RFC_P]]=FALSE,Weekly[[#This Row],[Actual]]=FALSE),AR292+Weekly[[#This Row],[V Odds &lt;]]-1,IF(AND(Weekly[[#This Row],[V Odds &lt;]]&lt;&gt;"",Weekly[[#This Row],[RFC_P]]=FALSE,Weekly[[#This Row],[Actual]]=TRUE),AR292-1,IF(AND(Weekly[[#This Row],[H Odds &lt;]]&lt;&gt;"",Weekly[[#This Row],[RFC_P]]=TRUE,Weekly[[#This Row],[Actual]]=FALSE),AR292-1,AR292)))))</f>
        <v>51.489999999999995</v>
      </c>
      <c r="AS293" s="37">
        <f>IF(AND(Weekly[[#This Row],[V Odds &lt;]]="",Weekly[[#This Row],[H Odds &lt;]]=""),AS292,IF(AND(Weekly[[#This Row],[H Odds &lt;]]&lt;&gt;"",Weekly[[#This Row],[GBC_P]]=TRUE,Weekly[[#This Row],[Actual]]=TRUE),AS292+Weekly[[#This Row],[H Odds &lt;]]-1,IF(AND(Weekly[[#This Row],[V Odds &lt;]]&lt;&gt;"",Weekly[[#This Row],[GBC_P]]=FALSE,Weekly[[#This Row],[Actual]]=FALSE),AS292+Weekly[[#This Row],[V Odds &lt;]]-1,IF(AND(Weekly[[#This Row],[V Odds &lt;]]&lt;&gt;"",Weekly[[#This Row],[GBC_P]]=FALSE,Weekly[[#This Row],[Actual]]=TRUE),AS292-1,IF(AND(Weekly[[#This Row],[H Odds &lt;]]&lt;&gt;"",Weekly[[#This Row],[GBC_P]]=TRUE,Weekly[[#This Row],[Actual]]=FALSE),AS292-1,AS292)))))</f>
        <v>50.28</v>
      </c>
      <c r="AT293" s="37">
        <f>IF(AND(Weekly[[#This Row],[V Odds &lt;]]="",Weekly[[#This Row],[H Odds &lt;]]=""),AT292,IF(AND(Weekly[[#This Row],[H Odds &lt;]]&lt;&gt;"",Weekly[[#This Row],[HGBC_P]]=TRUE,Weekly[[#This Row],[Actual]]=TRUE),AT292+Weekly[[#This Row],[H Odds &lt;]]-1,IF(AND(Weekly[[#This Row],[V Odds &lt;]]&lt;&gt;"",Weekly[[#This Row],[HGBC_P]]=FALSE,Weekly[[#This Row],[Actual]]=FALSE),AT292+Weekly[[#This Row],[V Odds &lt;]]-1,IF(AND(Weekly[[#This Row],[V Odds &lt;]]&lt;&gt;"",Weekly[[#This Row],[HGBC_P]]=FALSE,Weekly[[#This Row],[Actual]]=TRUE),AT292-1,IF(AND(Weekly[[#This Row],[H Odds &lt;]]&lt;&gt;"",Weekly[[#This Row],[HGBC_P]]=TRUE,Weekly[[#This Row],[Actual]]=FALSE),AT292-1,AT292)))))</f>
        <v>53.459999999999994</v>
      </c>
      <c r="AU293" s="37">
        <f>IF(AND(Weekly[[#This Row],[V Odds &lt;]]="",Weekly[[#This Row],[H Odds &lt;]]=""),AU292,IF(AND(Weekly[[#This Row],[H Odds &lt;]]&lt;&gt;"",Weekly[[#This Row],[XGB_P]]=TRUE,Weekly[[#This Row],[Actual]]=TRUE),AU292+Weekly[[#This Row],[H Odds &lt;]]-1,IF(AND(Weekly[[#This Row],[V Odds &lt;]]&lt;&gt;"",Weekly[[#This Row],[XGB_P]]=FALSE,Weekly[[#This Row],[Actual]]=FALSE),AU292+Weekly[[#This Row],[V Odds &lt;]]-1,IF(AND(Weekly[[#This Row],[V Odds &lt;]]&lt;&gt;"",Weekly[[#This Row],[XGB_P]]=FALSE,Weekly[[#This Row],[Actual]]=TRUE),AU292-1,IF(AND(Weekly[[#This Row],[H Odds &lt;]]&lt;&gt;"",Weekly[[#This Row],[XGB_P]]=TRUE,Weekly[[#This Row],[Actual]]=FALSE),AU292-1,AU292)))))</f>
        <v>62.56</v>
      </c>
      <c r="AV293" s="37">
        <f>IF(AND(Weekly[[#This Row],[V Odds &lt;]]="",Weekly[[#This Row],[H Odds &lt;]]=""),AV292,IF(AND(Weekly[[#This Row],[H Odds &lt;]]&lt;&gt;"",Weekly[[#This Row],[QDA_P]]=TRUE,Weekly[[#This Row],[Actual]]=TRUE),AV292+Weekly[[#This Row],[H Odds &lt;]]-1,IF(AND(Weekly[[#This Row],[V Odds &lt;]]&lt;&gt;"",Weekly[[#This Row],[QDA_P]]=FALSE,Weekly[[#This Row],[Actual]]=FALSE),AV292+Weekly[[#This Row],[V Odds &lt;]]-1,IF(AND(Weekly[[#This Row],[V Odds &lt;]]&lt;&gt;"",Weekly[[#This Row],[QDA_P]]=FALSE,Weekly[[#This Row],[Actual]]=TRUE),AV292-1,IF(AND(Weekly[[#This Row],[H Odds &lt;]]&lt;&gt;"",Weekly[[#This Row],[QDA_P]]=TRUE,Weekly[[#This Row],[Actual]]=FALSE),AV292-1,AV292)))))</f>
        <v>52.049999999999983</v>
      </c>
      <c r="AW293" s="37">
        <f>IF(AND(Weekly[[#This Row],[H Odds &lt;]]="",Weekly[[#This Row],[V Odds &lt;]]=""),AW292,IF(AND(Weekly[[#This Row],[KNC_P]]=Weekly[[#This Row],[Actual]],Weekly[[#This Row],[KNC_P]]=TRUE),AW292+Weekly[[#This Row],[BF H Odds]]-1,IF(AND(Weekly[[#This Row],[KNC_P]]=Weekly[[#This Row],[Actual]],Weekly[[#This Row],[KNC_P]]=FALSE),AW292+Weekly[[#This Row],[BF V Odds]]-1,AW292-1)))</f>
        <v>51.34</v>
      </c>
      <c r="AX293" s="37">
        <f>IF(AND(Weekly[[#This Row],[V Odds &lt;]]="",Weekly[[#This Row],[H Odds &lt;]]=""),AX292,IF(AND(Weekly[[#This Row],[V Odds &lt;]]&lt;&gt;"",Weekly[[#This Row],[FALSES]]&gt;0,Weekly[[#This Row],[Actual]]=FALSE),AX292+Weekly[[#This Row],[V Odds &lt;]]-1,IF(AND(Weekly[[#This Row],[H Odds &lt;]]&lt;&gt;"",Weekly[[#This Row],[TRUES]]&gt;0,Weekly[[#This Row],[Actual]]=TRUE),AX292+Weekly[[#This Row],[H Odds &lt;]]-1,IF(AND(Weekly[[#This Row],[V Odds &lt;]]&lt;&gt;"",Weekly[[#This Row],[FALSES]]=0),AX292,IF(AND(Weekly[[#This Row],[H Odds &lt;]]&lt;&gt;"",Weekly[[#This Row],[TRUES]]=0),AX292,AX292-1)))))</f>
        <v>86.34999999999998</v>
      </c>
      <c r="AY293" s="37">
        <f>IF(AND(Weekly[[#This Row],[V Odds &lt;]]="",Weekly[[#This Row],[H Odds &lt;]]=""),AY292,IF(AND(Weekly[[#This Row],[V Odds &lt;]]&lt;&gt;"",Weekly[[#This Row],[FALSES]]&gt;0,Weekly[[#This Row],[Actual]]=FALSE),AY292+((Weekly[[#This Row],[V Odds &lt;]]-1)*0.92),IF(AND(Weekly[[#This Row],[H Odds &lt;]]&lt;&gt;"",Weekly[[#This Row],[TRUES]]&gt;0,Weekly[[#This Row],[Actual]]=TRUE),AY292+((Weekly[[#This Row],[H Odds &lt;]]-1)*0.92),IF(AND(Weekly[[#This Row],[V Odds &lt;]]&lt;&gt;"",Weekly[[#This Row],[FALSES]]=0),AY292,IF(AND(Weekly[[#This Row],[H Odds &lt;]]&lt;&gt;"",Weekly[[#This Row],[TRUES]]=0),AY292,AY292-1)))))</f>
        <v>79.442000000000021</v>
      </c>
      <c r="AZ293" s="37">
        <f>IF(AND(Weekly[[#This Row],[V Odds &lt;]]="",Weekly[[#This Row],[H Odds &lt;]]=""),AZ292,IF(AND(Weekly[[#This Row],[V Odds &lt;]]&lt;&gt;"",Weekly[[#This Row],[Actual]]=FALSE),AZ292+Weekly[[#This Row],[V Odds &lt;]]-1,IF(AND(Weekly[[#This Row],[H Odds &lt;]]&lt;&gt;"",Weekly[[#This Row],[Actual]]=TRUE),AZ292+Weekly[[#This Row],[H Odds &lt;]]-1,AZ292-1)))</f>
        <v>78.719999999999985</v>
      </c>
      <c r="BA293" s="38">
        <f>IF(Weekly[[#This Row],[H Odds &lt;]]="",BA292,IF(AND(Weekly[[#This Row],[H Odds &lt;]]&lt;&gt;"",Weekly[[#This Row],[SVC_P]]=TRUE,Weekly[[#This Row],[Actual]]=TRUE),BA292+Weekly[[#This Row],[H Odds &lt;]]-1,IF(AND(Weekly[[#This Row],[H Odds &lt;]]&lt;&gt;"",Weekly[[#This Row],[SVC_P]]=TRUE,Weekly[[#This Row],[Actual]]=FALSE),BA292-1,BA292)))</f>
        <v>73.439999999999984</v>
      </c>
      <c r="BB293" s="38">
        <f>IF(Weekly[[#This Row],[H Odds &lt;]]="",BB292,IF(AND(Weekly[[#This Row],[H Odds &lt;]]&lt;&gt;"",Weekly[[#This Row],[ADBC_P]]=TRUE,Weekly[[#This Row],[Actual]]=TRUE),BB292+Weekly[[#This Row],[H Odds &lt;]]-1,IF(AND(Weekly[[#This Row],[H Odds &lt;]]&lt;&gt;"",Weekly[[#This Row],[ADBC_P]]=TRUE,Weekly[[#This Row],[Actual]]=FALSE),BB292-1,BB292)))</f>
        <v>45.559999999999995</v>
      </c>
      <c r="BC293" s="38">
        <f>IF(Weekly[[#This Row],[H Odds &lt;]]="",BC292,IF(AND(Weekly[[#This Row],[H Odds &lt;]]&lt;&gt;"",Weekly[[#This Row],[RFC_P]]=TRUE,Weekly[[#This Row],[Actual]]=TRUE),BC292+Weekly[[#This Row],[H Odds &lt;]]-1,IF(AND(Weekly[[#This Row],[H Odds &lt;]]&lt;&gt;"",Weekly[[#This Row],[RFC_P]]=TRUE,Weekly[[#This Row],[Actual]]=FALSE),BC292-1,BC292)))</f>
        <v>47.859999999999992</v>
      </c>
      <c r="BD293" s="38">
        <f>IF(Weekly[[#This Row],[H Odds &lt;]]="",BD292,IF(AND(Weekly[[#This Row],[H Odds &lt;]]&lt;&gt;"",Weekly[[#This Row],[GBC_P]]=TRUE,Weekly[[#This Row],[Actual]]=TRUE),BD292+Weekly[[#This Row],[H Odds &lt;]]-1,IF(AND(Weekly[[#This Row],[H Odds &lt;]]&lt;&gt;"",Weekly[[#This Row],[GBC_P]]=TRUE,Weekly[[#This Row],[Actual]]=FALSE),BD292-1,BD292)))</f>
        <v>50.96</v>
      </c>
      <c r="BE293" s="38">
        <f>IF(Weekly[[#This Row],[H Odds &lt;]]="",BE292,IF(AND(Weekly[[#This Row],[H Odds &lt;]]&lt;&gt;"",Weekly[[#This Row],[HGBC_P]]=TRUE,Weekly[[#This Row],[Actual]]=TRUE),BE292+Weekly[[#This Row],[H Odds &lt;]]-1,IF(AND(Weekly[[#This Row],[H Odds &lt;]]&lt;&gt;"",Weekly[[#This Row],[HGBC_P]]=TRUE,Weekly[[#This Row],[Actual]]=FALSE),BE292-1,BE292)))</f>
        <v>56.859999999999992</v>
      </c>
      <c r="BF293" s="38">
        <f>IF(Weekly[[#This Row],[H Odds &lt;]]="",BF292,IF(AND(Weekly[[#This Row],[H Odds &lt;]]&lt;&gt;"",Weekly[[#This Row],[XGB_P]]=TRUE,Weekly[[#This Row],[Actual]]=TRUE),BF292+Weekly[[#This Row],[H Odds &lt;]]-1,IF(AND(Weekly[[#This Row],[H Odds &lt;]]&lt;&gt;"",Weekly[[#This Row],[XGB_P]]=TRUE,Weekly[[#This Row],[Actual]]=FALSE),BF292-1,BF292)))</f>
        <v>60.03</v>
      </c>
      <c r="BG293" s="38">
        <f>IF(Weekly[[#This Row],[H Odds &lt;]]="",BG292,IF(AND(Weekly[[#This Row],[H Odds &lt;]]&lt;&gt;"",Weekly[[#This Row],[QDA_P]]=TRUE,Weekly[[#This Row],[Actual]]=TRUE),BG292+Weekly[[#This Row],[H Odds &lt;]]-1,IF(AND(Weekly[[#This Row],[H Odds &lt;]]&lt;&gt;"",Weekly[[#This Row],[QDA_P]]=TRUE,Weekly[[#This Row],[Actual]]=FALSE),BG292-1,BG292)))</f>
        <v>45.279999999999994</v>
      </c>
      <c r="BH293" s="38">
        <f>IF(Weekly[[#This Row],[H Odds &lt;]]="",BH292,IF(AND(Weekly[[#This Row],[H Odds &lt;]]&lt;&gt;"",Weekly[[#This Row],[KNC_P]]=TRUE,Weekly[[#This Row],[Actual]]=TRUE),BH292+Weekly[[#This Row],[H Odds &lt;]]-1,IF(AND(Weekly[[#This Row],[H Odds &lt;]]&lt;&gt;"",Weekly[[#This Row],[KNC_P]]=TRUE,Weekly[[#This Row],[Actual]]=FALSE),BH292-1,BH292)))</f>
        <v>50.54999999999999</v>
      </c>
      <c r="BI293" s="38">
        <f>IF(Weekly[[#This Row],[H Odds &lt;]]="",BI292,IF(AND(Weekly[[#This Row],[H Odds &lt;]]&lt;&gt;"",Weekly[[#This Row],[TRUES]]&gt;0,Weekly[[#This Row],[Actual]]=TRUE),BI292+Weekly[[#This Row],[H Odds &lt;]]-1,IF(AND(Weekly[[#This Row],[H Odds &lt;]]&lt;&gt;"",Weekly[[#This Row],[TRUES]]=0),BI292,BI292-1)))</f>
        <v>73.439999999999984</v>
      </c>
      <c r="BJ293" s="38">
        <f>IF(Weekly[[#This Row],[H Odds &lt;]]="",BJ292,IF(AND(Weekly[[#This Row],[H Odds &lt;]]&lt;&gt;"",Weekly[[#This Row],[Actual]]=TRUE),BJ292+Weekly[[#This Row],[H Odds &lt;]]-1,IF(AND(Weekly[[#This Row],[H Odds &lt;]]&lt;&gt;"",Weekly[[#This Row],[Actual]]=FALSE),BJ292-1,BJ292)))</f>
        <v>75.339999999999989</v>
      </c>
      <c r="BK293" s="58">
        <f>IF(AND(Weekly[[#This Row],[TRUES]]&gt;4,Weekly[[#This Row],[Actual]]=TRUE),BK292+Weekly[[#This Row],[BF H Odds]]-1,IF(AND(Weekly[[#This Row],[FALSES]]&gt;4,Weekly[[#This Row],[Actual]]=FALSE),BK292+Weekly[[#This Row],[BF V Odds]]-1,IF(AND(Weekly[[#This Row],[TRUES]]&gt;4,Weekly[[#This Row],[Actual]]=FALSE),BK292-1,IF(AND(Weekly[[#This Row],[FALSES]]&gt;4,Weekly[[#This Row],[Actual]]=TRUE),BK292-1,BK292))))</f>
        <v>20.13000000000002</v>
      </c>
      <c r="BL293" s="58">
        <f>IF(AND(Weekly[[#This Row],[TRUES]]&gt;5,Weekly[[#This Row],[Actual]]=TRUE),BL292+Weekly[[#This Row],[BF H Odds]]-1,IF(AND(Weekly[[#This Row],[FALSES]]&gt;5,Weekly[[#This Row],[Actual]]=FALSE),BL292+Weekly[[#This Row],[BF V Odds]]-1,IF(AND(Weekly[[#This Row],[TRUES]]&gt;5,Weekly[[#This Row],[Actual]]=FALSE),BL292-1,IF(AND(Weekly[[#This Row],[FALSES]]&gt;5,Weekly[[#This Row],[Actual]]=TRUE),BL292-1,BL292))))</f>
        <v>30.460000000000029</v>
      </c>
      <c r="BM293" s="58">
        <f>IF(AND(Weekly[[#This Row],[TRUES]]&gt;6,Weekly[[#This Row],[Actual]]=TRUE),BM292+Weekly[[#This Row],[BF H Odds]]-1,IF(AND(Weekly[[#This Row],[FALSES]]&gt;6,Weekly[[#This Row],[Actual]]=FALSE),BM292+Weekly[[#This Row],[BF V Odds]]-1,IF(AND(Weekly[[#This Row],[TRUES]]&gt;6,Weekly[[#This Row],[Actual]]=FALSE),BM292-1,IF(AND(Weekly[[#This Row],[FALSES]]&gt;6,Weekly[[#This Row],[Actual]]=TRUE),BM292-1,BM292))))</f>
        <v>45.920000000000016</v>
      </c>
    </row>
    <row r="294" spans="1:65" x14ac:dyDescent="0.25">
      <c r="A294" s="34"/>
      <c r="B294" s="10">
        <v>44279</v>
      </c>
      <c r="C294" s="33" t="s">
        <v>10</v>
      </c>
      <c r="D294" s="15" t="s">
        <v>13</v>
      </c>
      <c r="E294" t="b">
        <v>1</v>
      </c>
      <c r="F294" t="b">
        <v>1</v>
      </c>
      <c r="G294" t="b">
        <v>1</v>
      </c>
      <c r="H294" t="b">
        <v>1</v>
      </c>
      <c r="I294" t="b">
        <v>0</v>
      </c>
      <c r="J294" t="b">
        <v>0</v>
      </c>
      <c r="K294" t="b">
        <v>0</v>
      </c>
      <c r="L294" t="b">
        <v>1</v>
      </c>
      <c r="O294" t="str">
        <f>IF(Weekly[[#This Row],[H/V]]="H",Weekly[[#This Row],[BF H Odds]],IF(Weekly[[#This Row],[H/V]]="V",Weekly[[#This Row],[BF V Odds]],""))</f>
        <v/>
      </c>
      <c r="P294" t="b">
        <v>1</v>
      </c>
      <c r="R294" s="35">
        <f>IFERROR(IF(Weekly[[#This Row],[Won Bet?]]="yes",R293+(Weekly[[#This Row],[BF Odds]]*Weekly[[#This Row],[BF Stake]])-Weekly[[#This Row],[BF Stake]],R293-Weekly[[#This Row],[BF Stake]]),R293)</f>
        <v>265.17610000000002</v>
      </c>
      <c r="S294" s="9">
        <f>IFERROR(IF(Weekly[[#This Row],[Won Bet?]]="yes",S293+(((Weekly[[#This Row],[BF Odds]]*Weekly[[#This Row],[BF Stake]])-Weekly[[#This Row],[BF Stake]])*0.95),S293-Weekly[[#This Row],[BF Stake]]),S293)</f>
        <v>250.52479500000001</v>
      </c>
      <c r="T294" s="13">
        <v>1.66</v>
      </c>
      <c r="U294" s="13">
        <v>2.36</v>
      </c>
      <c r="V294" s="24">
        <f>IF(Weekly[[#This Row],[Actual]]="","",IF(AND(Weekly[[#This Row],[SVC_P]]=Weekly[[#This Row],[Actual]],Weekly[[#This Row],[SVC_P]]=TRUE),V293+Weekly[[#This Row],[BF H Odds]]-1,IF(AND(Weekly[[#This Row],[SVC_P]]=Weekly[[#This Row],[Actual]],Weekly[[#This Row],[SVC_P]]=FALSE),V293+Weekly[[#This Row],[BF V Odds]]-1,V293-1)))</f>
        <v>70.050000000000011</v>
      </c>
      <c r="W294" s="24">
        <f>IF(Weekly[[#This Row],[Actual]]="","",IF(AND(Weekly[[#This Row],[SVC_P]]=FALSE,Weekly[[#This Row],[Actual]]=TRUE),W293+Weekly[[#This Row],[BF H Odds]]-1,IF(AND(Weekly[[#This Row],[SVC_P]]=TRUE,Weekly[[#This Row],[Actual]]=FALSE,),W293+Weekly[[#This Row],[BF V Odds]]-1,W293-1)))</f>
        <v>-235.54</v>
      </c>
      <c r="X294" s="24">
        <f>IF(Weekly[[#This Row],[Actual]]="","",IF(AND(Weekly[[#This Row],[ADBC_P]]=Weekly[[#This Row],[Actual]],Weekly[[#This Row],[ADBC_P]]=TRUE),X293+Weekly[[#This Row],[BF H Odds]]-1,IF(AND(Weekly[[#This Row],[ADBC_P]]=Weekly[[#This Row],[Actual]],Weekly[[#This Row],[ADBC_P]]=FALSE),X293+Weekly[[#This Row],[BF V Odds]]-1,X293-1)))</f>
        <v>28.230000000000022</v>
      </c>
      <c r="Y294" s="24">
        <f>IF(Weekly[[#This Row],[Actual]]="","",IF(AND(Weekly[[#This Row],[ADBC_P]]=FALSE,Weekly[[#This Row],[Actual]]=TRUE),Y293+Weekly[[#This Row],[BF H Odds]]-1,IF(AND(Weekly[[#This Row],[ADBC_P]]=TRUE,Weekly[[#This Row],[Actual]]=FALSE),Y293+Weekly[[#This Row],[BF V Odds]]-1,Y293-1)))</f>
        <v>55.23</v>
      </c>
      <c r="Z294" s="24">
        <f>IF(Weekly[[#This Row],[Actual]]="","",IF(AND(Weekly[[#This Row],[RFC_P]]=Weekly[[#This Row],[Actual]],Weekly[[#This Row],[RFC_P]]=TRUE),Z293+Weekly[[#This Row],[BF H Odds]]-1,IF(AND(Weekly[[#This Row],[RFC_P]]=Weekly[[#This Row],[Actual]],Weekly[[#This Row],[RFC_P]]=FALSE),Z293+Weekly[[#This Row],[BF V Odds]]-1,Z293-1)))</f>
        <v>23.990000000000027</v>
      </c>
      <c r="AA294" s="24">
        <f>IF(Weekly[[#This Row],[Actual]]="","",IF(AND(Weekly[[#This Row],[RFC_P]]=FALSE,Weekly[[#This Row],[Actual]]=TRUE),AA293+Weekly[[#This Row],[BF H Odds]]-1,IF(AND(Weekly[[#This Row],[RFC_P]]=TRUE,Weekly[[#This Row],[Actual]]=FALSE),AA293+Weekly[[#This Row],[BF V Odds]]-1,AA293-1)))</f>
        <v>59.46999999999997</v>
      </c>
      <c r="AB294" s="24">
        <f>IF(Weekly[[#This Row],[Actual]]="","",IF(AND(Weekly[[#This Row],[GBC_P]]=Weekly[[#This Row],[Actual]],Weekly[[#This Row],[GBC_P]]=TRUE),AB293+Weekly[[#This Row],[BF H Odds]]-1,IF(AND(Weekly[[#This Row],[GBC_P]]=Weekly[[#This Row],[Actual]],Weekly[[#This Row],[GBC_P]]=FALSE),AB293+Weekly[[#This Row],[BF V Odds]]-1,AB293-1)))</f>
        <v>28.260000000000009</v>
      </c>
      <c r="AC294" s="24">
        <f>IF(Weekly[[#This Row],[Actual]]="","",IF(AND(Weekly[[#This Row],[GBC_P]]=FALSE,Weekly[[#This Row],[Actual]]=TRUE),AC293+Weekly[[#This Row],[BF H Odds]]-1,IF(AND(Weekly[[#This Row],[GBC_P]]=TRUE,Weekly[[#This Row],[Actual]]=FALSE),AC293+Weekly[[#This Row],[BF V Odds]]-1,AC293-1)))</f>
        <v>55.199999999999982</v>
      </c>
      <c r="AD294" s="24">
        <f>IF(Weekly[[#This Row],[Actual]]="","",IF(AND(Weekly[[#This Row],[HGBC_P]]=Weekly[[#This Row],[Actual]],Weekly[[#This Row],[HGBC_P]]=TRUE),AD293+Weekly[[#This Row],[BF H Odds]]-1,IF(AND(Weekly[[#This Row],[HGBC_P]]=Weekly[[#This Row],[Actual]],Weekly[[#This Row],[HGBC_P]]=FALSE),AD293+Weekly[[#This Row],[BF V Odds]]-1,AD293-1)))</f>
        <v>24.230000000000032</v>
      </c>
      <c r="AE294" s="24">
        <f>IF(Weekly[[#This Row],[Actual]]="","",IF(AND(Weekly[[#This Row],[HGBC_P]]=FALSE,Weekly[[#This Row],[Actual]]=TRUE),AE293+Weekly[[#This Row],[BF H Odds]]-1,IF(AND(Weekly[[#This Row],[HGBC_P]]=TRUE,Weekly[[#This Row],[Actual]]=FALSE),AE293+Weekly[[#This Row],[BF V Odds]]-1,AE293-1)))</f>
        <v>59.22999999999999</v>
      </c>
      <c r="AF294" s="24">
        <f>IF(Weekly[[#This Row],[Actual]]="","",IF(AND(Weekly[[#This Row],[XGB_P]]=Weekly[[#This Row],[Actual]],Weekly[[#This Row],[XGB_P]]=TRUE),AF293+Weekly[[#This Row],[BF H Odds]]-1,IF(AND(Weekly[[#This Row],[XGB_P]]=Weekly[[#This Row],[Actual]],Weekly[[#This Row],[XGB_P]]=FALSE),AF293+Weekly[[#This Row],[BF V Odds]]-1,AF293-1)))</f>
        <v>46.930000000000035</v>
      </c>
      <c r="AG294" s="24">
        <f>IF(Weekly[[#This Row],[Actual]]="","",IF(AND(Weekly[[#This Row],[XGB_P]]=FALSE,Weekly[[#This Row],[Actual]]=TRUE),AG293+Weekly[[#This Row],[BF H Odds]]-1,IF(AND(Weekly[[#This Row],[XGB_P]]=TRUE,Weekly[[#This Row],[Actual]]=FALSE),AG293+Weekly[[#This Row],[BF V Odds]]-1,AG293-1)))</f>
        <v>36.529999999999994</v>
      </c>
      <c r="AH294" s="24">
        <f>IF(Weekly[[#This Row],[Actual]]="","",IF(AND(Weekly[[#This Row],[QDA_P]]=Weekly[[#This Row],[Actual]],Weekly[[#This Row],[QDA_P]]=TRUE),AH293+Weekly[[#This Row],[BF H Odds]]-1,IF(AND(Weekly[[#This Row],[QDA_P]]=Weekly[[#This Row],[Actual]],Weekly[[#This Row],[QDA_P]]=FALSE),AH293+Weekly[[#This Row],[BF V Odds]]-1,AH293-1)))</f>
        <v>7.4600000000000044</v>
      </c>
      <c r="AI294" s="24">
        <f>IF(Weekly[[#This Row],[Actual]]="","",IF(AND(Weekly[[#This Row],[QDA_P]]=FALSE,Weekly[[#This Row],[Actual]]=TRUE),AI293+Weekly[[#This Row],[BF H Odds]]-1,IF(AND(Weekly[[#This Row],[QDA_P]]=TRUE,Weekly[[#This Row],[Actual]]=FALSE),AI293+Weekly[[#This Row],[BF V Odds]]-1,AI293-1)))</f>
        <v>76</v>
      </c>
      <c r="AJ294" s="24">
        <f>IF(Weekly[[#This Row],[Actual]]="","",IF(AND(Weekly[[#This Row],[KNC_P]]=FALSE,Weekly[[#This Row],[Actual]]=TRUE),AJ293+Weekly[[#This Row],[BF H Odds]]-1,IF(AND(Weekly[[#This Row],[KNC_P]]=TRUE,Weekly[[#This Row],[Actual]]=FALSE),AJ293+Weekly[[#This Row],[BF V Odds]]-1,AJ293-1)))</f>
        <v>43.339999999999989</v>
      </c>
      <c r="AK294" s="24">
        <f>IF(Weekly[[#This Row],[Actual]]="","",IF(AND(Weekly[[#This Row],[KNC_P]]=FALSE,Weekly[[#This Row],[Actual]]=TRUE),AK293+Weekly[[#This Row],[BF H Odds]]-1,IF(AND(Weekly[[#This Row],[KNC_P]]=TRUE,Weekly[[#This Row],[Actual]]=FALSE),AK293+Weekly[[#This Row],[BF V Odds]]-1,AK293-1)))</f>
        <v>42.239999999999981</v>
      </c>
      <c r="AL294" s="30">
        <f>IF(Weekly[[#This Row],[Actual]]="","",COUNTIF(Weekly[[#This Row],[SVC_P]:[QDA_P]],TRUE))</f>
        <v>4</v>
      </c>
      <c r="AM294" s="30">
        <f>IF(Weekly[[#This Row],[Actual]]="","",COUNTIF(Weekly[[#This Row],[SVC_P]:[QDA_P]],FALSE))</f>
        <v>3</v>
      </c>
      <c r="AN294" s="36" t="str">
        <f>IF(AND(Weekly[[#This Row],[BF V Odds]]&gt;$BO$6,Weekly[[#This Row],[BF V Odds]] &lt; $BO$7),Weekly[[#This Row],[BF V Odds]],"")</f>
        <v/>
      </c>
      <c r="AO294" s="36" t="str">
        <f>IF(AND(Weekly[[#This Row],[BF H Odds]]&gt;$BO$6, Weekly[[#This Row],[BF H Odds]] &lt; $BO$7),Weekly[[#This Row],[BF H Odds]],"")</f>
        <v/>
      </c>
      <c r="AP294" s="37">
        <f>IF(AND(Weekly[[#This Row],[V Odds &lt;]]="",Weekly[[#This Row],[H Odds &lt;]]=""),AP293,IF(AND(Weekly[[#This Row],[H Odds &lt;]]&lt;&gt;"",Weekly[[#This Row],[SVC_P]]=TRUE,Weekly[[#This Row],[Actual]]=TRUE),AP293+Weekly[[#This Row],[H Odds &lt;]]-1,IF(AND(Weekly[[#This Row],[V Odds &lt;]]&lt;&gt;"",Weekly[[#This Row],[SVC_P]]=FALSE,Weekly[[#This Row],[Actual]]=FALSE),AP293+Weekly[[#This Row],[V Odds &lt;]]-1,IF(AND(Weekly[[#This Row],[V Odds &lt;]]&lt;&gt;"",Weekly[[#This Row],[SVC_P]]=FALSE,Weekly[[#This Row],[Actual]]=TRUE),AP293-1,IF(AND(Weekly[[#This Row],[H Odds &lt;]]&lt;&gt;"",Weekly[[#This Row],[SVC_P]]=TRUE,Weekly[[#This Row],[Actual]]=FALSE),AP293-1,AP293)))))</f>
        <v>78.48</v>
      </c>
      <c r="AQ294" s="37">
        <f>IF(AND(Weekly[[#This Row],[V Odds &lt;]]="",Weekly[[#This Row],[H Odds &lt;]]=""),AQ293,IF(AND(Weekly[[#This Row],[H Odds &lt;]]&lt;&gt;"",Weekly[[#This Row],[ADBC_P]]=TRUE,Weekly[[#This Row],[Actual]]=TRUE),AQ293+Weekly[[#This Row],[H Odds &lt;]]-1,IF(AND(Weekly[[#This Row],[V Odds &lt;]]&lt;&gt;"",Weekly[[#This Row],[ADBC_P]]=FALSE,Weekly[[#This Row],[Actual]]=FALSE),AQ293+Weekly[[#This Row],[V Odds &lt;]]-1,IF(AND(Weekly[[#This Row],[V Odds &lt;]]&lt;&gt;"",Weekly[[#This Row],[ADBC_P]]=FALSE,Weekly[[#This Row],[Actual]]=TRUE),AQ293-1,IF(AND(Weekly[[#This Row],[H Odds &lt;]]&lt;&gt;"",Weekly[[#This Row],[ADBC_P]]=TRUE,Weekly[[#This Row],[Actual]]=FALSE),AQ293-1,AQ293)))))</f>
        <v>48.879999999999995</v>
      </c>
      <c r="AR294" s="37">
        <f>IF(AND(Weekly[[#This Row],[V Odds &lt;]]="",Weekly[[#This Row],[H Odds &lt;]]=""),AR293,IF(AND(Weekly[[#This Row],[H Odds &lt;]]&lt;&gt;"",Weekly[[#This Row],[RFC_P]]=TRUE,Weekly[[#This Row],[Actual]]=TRUE),AR293+Weekly[[#This Row],[H Odds &lt;]]-1,IF(AND(Weekly[[#This Row],[V Odds &lt;]]&lt;&gt;"",Weekly[[#This Row],[RFC_P]]=FALSE,Weekly[[#This Row],[Actual]]=FALSE),AR293+Weekly[[#This Row],[V Odds &lt;]]-1,IF(AND(Weekly[[#This Row],[V Odds &lt;]]&lt;&gt;"",Weekly[[#This Row],[RFC_P]]=FALSE,Weekly[[#This Row],[Actual]]=TRUE),AR293-1,IF(AND(Weekly[[#This Row],[H Odds &lt;]]&lt;&gt;"",Weekly[[#This Row],[RFC_P]]=TRUE,Weekly[[#This Row],[Actual]]=FALSE),AR293-1,AR293)))))</f>
        <v>51.489999999999995</v>
      </c>
      <c r="AS294" s="37">
        <f>IF(AND(Weekly[[#This Row],[V Odds &lt;]]="",Weekly[[#This Row],[H Odds &lt;]]=""),AS293,IF(AND(Weekly[[#This Row],[H Odds &lt;]]&lt;&gt;"",Weekly[[#This Row],[GBC_P]]=TRUE,Weekly[[#This Row],[Actual]]=TRUE),AS293+Weekly[[#This Row],[H Odds &lt;]]-1,IF(AND(Weekly[[#This Row],[V Odds &lt;]]&lt;&gt;"",Weekly[[#This Row],[GBC_P]]=FALSE,Weekly[[#This Row],[Actual]]=FALSE),AS293+Weekly[[#This Row],[V Odds &lt;]]-1,IF(AND(Weekly[[#This Row],[V Odds &lt;]]&lt;&gt;"",Weekly[[#This Row],[GBC_P]]=FALSE,Weekly[[#This Row],[Actual]]=TRUE),AS293-1,IF(AND(Weekly[[#This Row],[H Odds &lt;]]&lt;&gt;"",Weekly[[#This Row],[GBC_P]]=TRUE,Weekly[[#This Row],[Actual]]=FALSE),AS293-1,AS293)))))</f>
        <v>50.28</v>
      </c>
      <c r="AT294" s="37">
        <f>IF(AND(Weekly[[#This Row],[V Odds &lt;]]="",Weekly[[#This Row],[H Odds &lt;]]=""),AT293,IF(AND(Weekly[[#This Row],[H Odds &lt;]]&lt;&gt;"",Weekly[[#This Row],[HGBC_P]]=TRUE,Weekly[[#This Row],[Actual]]=TRUE),AT293+Weekly[[#This Row],[H Odds &lt;]]-1,IF(AND(Weekly[[#This Row],[V Odds &lt;]]&lt;&gt;"",Weekly[[#This Row],[HGBC_P]]=FALSE,Weekly[[#This Row],[Actual]]=FALSE),AT293+Weekly[[#This Row],[V Odds &lt;]]-1,IF(AND(Weekly[[#This Row],[V Odds &lt;]]&lt;&gt;"",Weekly[[#This Row],[HGBC_P]]=FALSE,Weekly[[#This Row],[Actual]]=TRUE),AT293-1,IF(AND(Weekly[[#This Row],[H Odds &lt;]]&lt;&gt;"",Weekly[[#This Row],[HGBC_P]]=TRUE,Weekly[[#This Row],[Actual]]=FALSE),AT293-1,AT293)))))</f>
        <v>53.459999999999994</v>
      </c>
      <c r="AU294" s="37">
        <f>IF(AND(Weekly[[#This Row],[V Odds &lt;]]="",Weekly[[#This Row],[H Odds &lt;]]=""),AU293,IF(AND(Weekly[[#This Row],[H Odds &lt;]]&lt;&gt;"",Weekly[[#This Row],[XGB_P]]=TRUE,Weekly[[#This Row],[Actual]]=TRUE),AU293+Weekly[[#This Row],[H Odds &lt;]]-1,IF(AND(Weekly[[#This Row],[V Odds &lt;]]&lt;&gt;"",Weekly[[#This Row],[XGB_P]]=FALSE,Weekly[[#This Row],[Actual]]=FALSE),AU293+Weekly[[#This Row],[V Odds &lt;]]-1,IF(AND(Weekly[[#This Row],[V Odds &lt;]]&lt;&gt;"",Weekly[[#This Row],[XGB_P]]=FALSE,Weekly[[#This Row],[Actual]]=TRUE),AU293-1,IF(AND(Weekly[[#This Row],[H Odds &lt;]]&lt;&gt;"",Weekly[[#This Row],[XGB_P]]=TRUE,Weekly[[#This Row],[Actual]]=FALSE),AU293-1,AU293)))))</f>
        <v>62.56</v>
      </c>
      <c r="AV294" s="37">
        <f>IF(AND(Weekly[[#This Row],[V Odds &lt;]]="",Weekly[[#This Row],[H Odds &lt;]]=""),AV293,IF(AND(Weekly[[#This Row],[H Odds &lt;]]&lt;&gt;"",Weekly[[#This Row],[QDA_P]]=TRUE,Weekly[[#This Row],[Actual]]=TRUE),AV293+Weekly[[#This Row],[H Odds &lt;]]-1,IF(AND(Weekly[[#This Row],[V Odds &lt;]]&lt;&gt;"",Weekly[[#This Row],[QDA_P]]=FALSE,Weekly[[#This Row],[Actual]]=FALSE),AV293+Weekly[[#This Row],[V Odds &lt;]]-1,IF(AND(Weekly[[#This Row],[V Odds &lt;]]&lt;&gt;"",Weekly[[#This Row],[QDA_P]]=FALSE,Weekly[[#This Row],[Actual]]=TRUE),AV293-1,IF(AND(Weekly[[#This Row],[H Odds &lt;]]&lt;&gt;"",Weekly[[#This Row],[QDA_P]]=TRUE,Weekly[[#This Row],[Actual]]=FALSE),AV293-1,AV293)))))</f>
        <v>52.049999999999983</v>
      </c>
      <c r="AW294" s="37">
        <f>IF(AND(Weekly[[#This Row],[H Odds &lt;]]="",Weekly[[#This Row],[V Odds &lt;]]=""),AW293,IF(AND(Weekly[[#This Row],[KNC_P]]=Weekly[[#This Row],[Actual]],Weekly[[#This Row],[KNC_P]]=TRUE),AW293+Weekly[[#This Row],[BF H Odds]]-1,IF(AND(Weekly[[#This Row],[KNC_P]]=Weekly[[#This Row],[Actual]],Weekly[[#This Row],[KNC_P]]=FALSE),AW293+Weekly[[#This Row],[BF V Odds]]-1,AW293-1)))</f>
        <v>51.34</v>
      </c>
      <c r="AX294" s="37">
        <f>IF(AND(Weekly[[#This Row],[V Odds &lt;]]="",Weekly[[#This Row],[H Odds &lt;]]=""),AX293,IF(AND(Weekly[[#This Row],[V Odds &lt;]]&lt;&gt;"",Weekly[[#This Row],[FALSES]]&gt;0,Weekly[[#This Row],[Actual]]=FALSE),AX293+Weekly[[#This Row],[V Odds &lt;]]-1,IF(AND(Weekly[[#This Row],[H Odds &lt;]]&lt;&gt;"",Weekly[[#This Row],[TRUES]]&gt;0,Weekly[[#This Row],[Actual]]=TRUE),AX293+Weekly[[#This Row],[H Odds &lt;]]-1,IF(AND(Weekly[[#This Row],[V Odds &lt;]]&lt;&gt;"",Weekly[[#This Row],[FALSES]]=0),AX293,IF(AND(Weekly[[#This Row],[H Odds &lt;]]&lt;&gt;"",Weekly[[#This Row],[TRUES]]=0),AX293,AX293-1)))))</f>
        <v>86.34999999999998</v>
      </c>
      <c r="AY294" s="37">
        <f>IF(AND(Weekly[[#This Row],[V Odds &lt;]]="",Weekly[[#This Row],[H Odds &lt;]]=""),AY293,IF(AND(Weekly[[#This Row],[V Odds &lt;]]&lt;&gt;"",Weekly[[#This Row],[FALSES]]&gt;0,Weekly[[#This Row],[Actual]]=FALSE),AY293+((Weekly[[#This Row],[V Odds &lt;]]-1)*0.92),IF(AND(Weekly[[#This Row],[H Odds &lt;]]&lt;&gt;"",Weekly[[#This Row],[TRUES]]&gt;0,Weekly[[#This Row],[Actual]]=TRUE),AY293+((Weekly[[#This Row],[H Odds &lt;]]-1)*0.92),IF(AND(Weekly[[#This Row],[V Odds &lt;]]&lt;&gt;"",Weekly[[#This Row],[FALSES]]=0),AY293,IF(AND(Weekly[[#This Row],[H Odds &lt;]]&lt;&gt;"",Weekly[[#This Row],[TRUES]]=0),AY293,AY293-1)))))</f>
        <v>79.442000000000021</v>
      </c>
      <c r="AZ294" s="37">
        <f>IF(AND(Weekly[[#This Row],[V Odds &lt;]]="",Weekly[[#This Row],[H Odds &lt;]]=""),AZ293,IF(AND(Weekly[[#This Row],[V Odds &lt;]]&lt;&gt;"",Weekly[[#This Row],[Actual]]=FALSE),AZ293+Weekly[[#This Row],[V Odds &lt;]]-1,IF(AND(Weekly[[#This Row],[H Odds &lt;]]&lt;&gt;"",Weekly[[#This Row],[Actual]]=TRUE),AZ293+Weekly[[#This Row],[H Odds &lt;]]-1,AZ293-1)))</f>
        <v>78.719999999999985</v>
      </c>
      <c r="BA294" s="38">
        <f>IF(Weekly[[#This Row],[H Odds &lt;]]="",BA293,IF(AND(Weekly[[#This Row],[H Odds &lt;]]&lt;&gt;"",Weekly[[#This Row],[SVC_P]]=TRUE,Weekly[[#This Row],[Actual]]=TRUE),BA293+Weekly[[#This Row],[H Odds &lt;]]-1,IF(AND(Weekly[[#This Row],[H Odds &lt;]]&lt;&gt;"",Weekly[[#This Row],[SVC_P]]=TRUE,Weekly[[#This Row],[Actual]]=FALSE),BA293-1,BA293)))</f>
        <v>73.439999999999984</v>
      </c>
      <c r="BB294" s="38">
        <f>IF(Weekly[[#This Row],[H Odds &lt;]]="",BB293,IF(AND(Weekly[[#This Row],[H Odds &lt;]]&lt;&gt;"",Weekly[[#This Row],[ADBC_P]]=TRUE,Weekly[[#This Row],[Actual]]=TRUE),BB293+Weekly[[#This Row],[H Odds &lt;]]-1,IF(AND(Weekly[[#This Row],[H Odds &lt;]]&lt;&gt;"",Weekly[[#This Row],[ADBC_P]]=TRUE,Weekly[[#This Row],[Actual]]=FALSE),BB293-1,BB293)))</f>
        <v>45.559999999999995</v>
      </c>
      <c r="BC294" s="38">
        <f>IF(Weekly[[#This Row],[H Odds &lt;]]="",BC293,IF(AND(Weekly[[#This Row],[H Odds &lt;]]&lt;&gt;"",Weekly[[#This Row],[RFC_P]]=TRUE,Weekly[[#This Row],[Actual]]=TRUE),BC293+Weekly[[#This Row],[H Odds &lt;]]-1,IF(AND(Weekly[[#This Row],[H Odds &lt;]]&lt;&gt;"",Weekly[[#This Row],[RFC_P]]=TRUE,Weekly[[#This Row],[Actual]]=FALSE),BC293-1,BC293)))</f>
        <v>47.859999999999992</v>
      </c>
      <c r="BD294" s="38">
        <f>IF(Weekly[[#This Row],[H Odds &lt;]]="",BD293,IF(AND(Weekly[[#This Row],[H Odds &lt;]]&lt;&gt;"",Weekly[[#This Row],[GBC_P]]=TRUE,Weekly[[#This Row],[Actual]]=TRUE),BD293+Weekly[[#This Row],[H Odds &lt;]]-1,IF(AND(Weekly[[#This Row],[H Odds &lt;]]&lt;&gt;"",Weekly[[#This Row],[GBC_P]]=TRUE,Weekly[[#This Row],[Actual]]=FALSE),BD293-1,BD293)))</f>
        <v>50.96</v>
      </c>
      <c r="BE294" s="38">
        <f>IF(Weekly[[#This Row],[H Odds &lt;]]="",BE293,IF(AND(Weekly[[#This Row],[H Odds &lt;]]&lt;&gt;"",Weekly[[#This Row],[HGBC_P]]=TRUE,Weekly[[#This Row],[Actual]]=TRUE),BE293+Weekly[[#This Row],[H Odds &lt;]]-1,IF(AND(Weekly[[#This Row],[H Odds &lt;]]&lt;&gt;"",Weekly[[#This Row],[HGBC_P]]=TRUE,Weekly[[#This Row],[Actual]]=FALSE),BE293-1,BE293)))</f>
        <v>56.859999999999992</v>
      </c>
      <c r="BF294" s="38">
        <f>IF(Weekly[[#This Row],[H Odds &lt;]]="",BF293,IF(AND(Weekly[[#This Row],[H Odds &lt;]]&lt;&gt;"",Weekly[[#This Row],[XGB_P]]=TRUE,Weekly[[#This Row],[Actual]]=TRUE),BF293+Weekly[[#This Row],[H Odds &lt;]]-1,IF(AND(Weekly[[#This Row],[H Odds &lt;]]&lt;&gt;"",Weekly[[#This Row],[XGB_P]]=TRUE,Weekly[[#This Row],[Actual]]=FALSE),BF293-1,BF293)))</f>
        <v>60.03</v>
      </c>
      <c r="BG294" s="38">
        <f>IF(Weekly[[#This Row],[H Odds &lt;]]="",BG293,IF(AND(Weekly[[#This Row],[H Odds &lt;]]&lt;&gt;"",Weekly[[#This Row],[QDA_P]]=TRUE,Weekly[[#This Row],[Actual]]=TRUE),BG293+Weekly[[#This Row],[H Odds &lt;]]-1,IF(AND(Weekly[[#This Row],[H Odds &lt;]]&lt;&gt;"",Weekly[[#This Row],[QDA_P]]=TRUE,Weekly[[#This Row],[Actual]]=FALSE),BG293-1,BG293)))</f>
        <v>45.279999999999994</v>
      </c>
      <c r="BH294" s="38">
        <f>IF(Weekly[[#This Row],[H Odds &lt;]]="",BH293,IF(AND(Weekly[[#This Row],[H Odds &lt;]]&lt;&gt;"",Weekly[[#This Row],[KNC_P]]=TRUE,Weekly[[#This Row],[Actual]]=TRUE),BH293+Weekly[[#This Row],[H Odds &lt;]]-1,IF(AND(Weekly[[#This Row],[H Odds &lt;]]&lt;&gt;"",Weekly[[#This Row],[KNC_P]]=TRUE,Weekly[[#This Row],[Actual]]=FALSE),BH293-1,BH293)))</f>
        <v>50.54999999999999</v>
      </c>
      <c r="BI294" s="38">
        <f>IF(Weekly[[#This Row],[H Odds &lt;]]="",BI293,IF(AND(Weekly[[#This Row],[H Odds &lt;]]&lt;&gt;"",Weekly[[#This Row],[TRUES]]&gt;0,Weekly[[#This Row],[Actual]]=TRUE),BI293+Weekly[[#This Row],[H Odds &lt;]]-1,IF(AND(Weekly[[#This Row],[H Odds &lt;]]&lt;&gt;"",Weekly[[#This Row],[TRUES]]=0),BI293,BI293-1)))</f>
        <v>73.439999999999984</v>
      </c>
      <c r="BJ294" s="38">
        <f>IF(Weekly[[#This Row],[H Odds &lt;]]="",BJ293,IF(AND(Weekly[[#This Row],[H Odds &lt;]]&lt;&gt;"",Weekly[[#This Row],[Actual]]=TRUE),BJ293+Weekly[[#This Row],[H Odds &lt;]]-1,IF(AND(Weekly[[#This Row],[H Odds &lt;]]&lt;&gt;"",Weekly[[#This Row],[Actual]]=FALSE),BJ293-1,BJ293)))</f>
        <v>75.339999999999989</v>
      </c>
      <c r="BK294" s="58">
        <f>IF(AND(Weekly[[#This Row],[TRUES]]&gt;4,Weekly[[#This Row],[Actual]]=TRUE),BK293+Weekly[[#This Row],[BF H Odds]]-1,IF(AND(Weekly[[#This Row],[FALSES]]&gt;4,Weekly[[#This Row],[Actual]]=FALSE),BK293+Weekly[[#This Row],[BF V Odds]]-1,IF(AND(Weekly[[#This Row],[TRUES]]&gt;4,Weekly[[#This Row],[Actual]]=FALSE),BK293-1,IF(AND(Weekly[[#This Row],[FALSES]]&gt;4,Weekly[[#This Row],[Actual]]=TRUE),BK293-1,BK293))))</f>
        <v>20.13000000000002</v>
      </c>
      <c r="BL294" s="58">
        <f>IF(AND(Weekly[[#This Row],[TRUES]]&gt;5,Weekly[[#This Row],[Actual]]=TRUE),BL293+Weekly[[#This Row],[BF H Odds]]-1,IF(AND(Weekly[[#This Row],[FALSES]]&gt;5,Weekly[[#This Row],[Actual]]=FALSE),BL293+Weekly[[#This Row],[BF V Odds]]-1,IF(AND(Weekly[[#This Row],[TRUES]]&gt;5,Weekly[[#This Row],[Actual]]=FALSE),BL293-1,IF(AND(Weekly[[#This Row],[FALSES]]&gt;5,Weekly[[#This Row],[Actual]]=TRUE),BL293-1,BL293))))</f>
        <v>30.460000000000029</v>
      </c>
      <c r="BM294" s="58">
        <f>IF(AND(Weekly[[#This Row],[TRUES]]&gt;6,Weekly[[#This Row],[Actual]]=TRUE),BM293+Weekly[[#This Row],[BF H Odds]]-1,IF(AND(Weekly[[#This Row],[FALSES]]&gt;6,Weekly[[#This Row],[Actual]]=FALSE),BM293+Weekly[[#This Row],[BF V Odds]]-1,IF(AND(Weekly[[#This Row],[TRUES]]&gt;6,Weekly[[#This Row],[Actual]]=FALSE),BM293-1,IF(AND(Weekly[[#This Row],[FALSES]]&gt;6,Weekly[[#This Row],[Actual]]=TRUE),BM293-1,BM293))))</f>
        <v>45.920000000000016</v>
      </c>
    </row>
    <row r="295" spans="1:65" x14ac:dyDescent="0.25">
      <c r="A295" s="34"/>
      <c r="B295" s="10">
        <v>44279</v>
      </c>
      <c r="C295" s="33" t="s">
        <v>15</v>
      </c>
      <c r="D295" s="15" t="s">
        <v>25</v>
      </c>
      <c r="E295" t="b">
        <v>1</v>
      </c>
      <c r="F295" t="b">
        <v>1</v>
      </c>
      <c r="G295" t="b">
        <v>1</v>
      </c>
      <c r="H295" t="b">
        <v>1</v>
      </c>
      <c r="I295" t="b">
        <v>1</v>
      </c>
      <c r="J295" t="b">
        <v>1</v>
      </c>
      <c r="K295" t="b">
        <v>1</v>
      </c>
      <c r="L295" t="b">
        <v>1</v>
      </c>
      <c r="O295" t="str">
        <f>IF(Weekly[[#This Row],[H/V]]="H",Weekly[[#This Row],[BF H Odds]],IF(Weekly[[#This Row],[H/V]]="V",Weekly[[#This Row],[BF V Odds]],""))</f>
        <v/>
      </c>
      <c r="P295" t="b">
        <v>1</v>
      </c>
      <c r="R295" s="35">
        <f>IFERROR(IF(Weekly[[#This Row],[Won Bet?]]="yes",R294+(Weekly[[#This Row],[BF Odds]]*Weekly[[#This Row],[BF Stake]])-Weekly[[#This Row],[BF Stake]],R294-Weekly[[#This Row],[BF Stake]]),R294)</f>
        <v>265.17610000000002</v>
      </c>
      <c r="S295" s="9">
        <f>IFERROR(IF(Weekly[[#This Row],[Won Bet?]]="yes",S294+(((Weekly[[#This Row],[BF Odds]]*Weekly[[#This Row],[BF Stake]])-Weekly[[#This Row],[BF Stake]])*0.95),S294-Weekly[[#This Row],[BF Stake]]),S294)</f>
        <v>250.52479500000001</v>
      </c>
      <c r="T295" s="13">
        <v>3.15</v>
      </c>
      <c r="U295" s="13">
        <v>1.41</v>
      </c>
      <c r="V295" s="24">
        <f>IF(Weekly[[#This Row],[Actual]]="","",IF(AND(Weekly[[#This Row],[SVC_P]]=Weekly[[#This Row],[Actual]],Weekly[[#This Row],[SVC_P]]=TRUE),V294+Weekly[[#This Row],[BF H Odds]]-1,IF(AND(Weekly[[#This Row],[SVC_P]]=Weekly[[#This Row],[Actual]],Weekly[[#This Row],[SVC_P]]=FALSE),V294+Weekly[[#This Row],[BF V Odds]]-1,V294-1)))</f>
        <v>70.460000000000008</v>
      </c>
      <c r="W295" s="24">
        <f>IF(Weekly[[#This Row],[Actual]]="","",IF(AND(Weekly[[#This Row],[SVC_P]]=FALSE,Weekly[[#This Row],[Actual]]=TRUE),W294+Weekly[[#This Row],[BF H Odds]]-1,IF(AND(Weekly[[#This Row],[SVC_P]]=TRUE,Weekly[[#This Row],[Actual]]=FALSE,),W294+Weekly[[#This Row],[BF V Odds]]-1,W294-1)))</f>
        <v>-236.54</v>
      </c>
      <c r="X295" s="24">
        <f>IF(Weekly[[#This Row],[Actual]]="","",IF(AND(Weekly[[#This Row],[ADBC_P]]=Weekly[[#This Row],[Actual]],Weekly[[#This Row],[ADBC_P]]=TRUE),X294+Weekly[[#This Row],[BF H Odds]]-1,IF(AND(Weekly[[#This Row],[ADBC_P]]=Weekly[[#This Row],[Actual]],Weekly[[#This Row],[ADBC_P]]=FALSE),X294+Weekly[[#This Row],[BF V Odds]]-1,X294-1)))</f>
        <v>28.640000000000022</v>
      </c>
      <c r="Y295" s="24">
        <f>IF(Weekly[[#This Row],[Actual]]="","",IF(AND(Weekly[[#This Row],[ADBC_P]]=FALSE,Weekly[[#This Row],[Actual]]=TRUE),Y294+Weekly[[#This Row],[BF H Odds]]-1,IF(AND(Weekly[[#This Row],[ADBC_P]]=TRUE,Weekly[[#This Row],[Actual]]=FALSE),Y294+Weekly[[#This Row],[BF V Odds]]-1,Y294-1)))</f>
        <v>54.23</v>
      </c>
      <c r="Z295" s="24">
        <f>IF(Weekly[[#This Row],[Actual]]="","",IF(AND(Weekly[[#This Row],[RFC_P]]=Weekly[[#This Row],[Actual]],Weekly[[#This Row],[RFC_P]]=TRUE),Z294+Weekly[[#This Row],[BF H Odds]]-1,IF(AND(Weekly[[#This Row],[RFC_P]]=Weekly[[#This Row],[Actual]],Weekly[[#This Row],[RFC_P]]=FALSE),Z294+Weekly[[#This Row],[BF V Odds]]-1,Z294-1)))</f>
        <v>24.400000000000027</v>
      </c>
      <c r="AA295" s="24">
        <f>IF(Weekly[[#This Row],[Actual]]="","",IF(AND(Weekly[[#This Row],[RFC_P]]=FALSE,Weekly[[#This Row],[Actual]]=TRUE),AA294+Weekly[[#This Row],[BF H Odds]]-1,IF(AND(Weekly[[#This Row],[RFC_P]]=TRUE,Weekly[[#This Row],[Actual]]=FALSE),AA294+Weekly[[#This Row],[BF V Odds]]-1,AA294-1)))</f>
        <v>58.46999999999997</v>
      </c>
      <c r="AB295" s="24">
        <f>IF(Weekly[[#This Row],[Actual]]="","",IF(AND(Weekly[[#This Row],[GBC_P]]=Weekly[[#This Row],[Actual]],Weekly[[#This Row],[GBC_P]]=TRUE),AB294+Weekly[[#This Row],[BF H Odds]]-1,IF(AND(Weekly[[#This Row],[GBC_P]]=Weekly[[#This Row],[Actual]],Weekly[[#This Row],[GBC_P]]=FALSE),AB294+Weekly[[#This Row],[BF V Odds]]-1,AB294-1)))</f>
        <v>28.670000000000009</v>
      </c>
      <c r="AC295" s="24">
        <f>IF(Weekly[[#This Row],[Actual]]="","",IF(AND(Weekly[[#This Row],[GBC_P]]=FALSE,Weekly[[#This Row],[Actual]]=TRUE),AC294+Weekly[[#This Row],[BF H Odds]]-1,IF(AND(Weekly[[#This Row],[GBC_P]]=TRUE,Weekly[[#This Row],[Actual]]=FALSE),AC294+Weekly[[#This Row],[BF V Odds]]-1,AC294-1)))</f>
        <v>54.199999999999982</v>
      </c>
      <c r="AD295" s="24">
        <f>IF(Weekly[[#This Row],[Actual]]="","",IF(AND(Weekly[[#This Row],[HGBC_P]]=Weekly[[#This Row],[Actual]],Weekly[[#This Row],[HGBC_P]]=TRUE),AD294+Weekly[[#This Row],[BF H Odds]]-1,IF(AND(Weekly[[#This Row],[HGBC_P]]=Weekly[[#This Row],[Actual]],Weekly[[#This Row],[HGBC_P]]=FALSE),AD294+Weekly[[#This Row],[BF V Odds]]-1,AD294-1)))</f>
        <v>24.640000000000033</v>
      </c>
      <c r="AE295" s="24">
        <f>IF(Weekly[[#This Row],[Actual]]="","",IF(AND(Weekly[[#This Row],[HGBC_P]]=FALSE,Weekly[[#This Row],[Actual]]=TRUE),AE294+Weekly[[#This Row],[BF H Odds]]-1,IF(AND(Weekly[[#This Row],[HGBC_P]]=TRUE,Weekly[[#This Row],[Actual]]=FALSE),AE294+Weekly[[#This Row],[BF V Odds]]-1,AE294-1)))</f>
        <v>58.22999999999999</v>
      </c>
      <c r="AF295" s="24">
        <f>IF(Weekly[[#This Row],[Actual]]="","",IF(AND(Weekly[[#This Row],[XGB_P]]=Weekly[[#This Row],[Actual]],Weekly[[#This Row],[XGB_P]]=TRUE),AF294+Weekly[[#This Row],[BF H Odds]]-1,IF(AND(Weekly[[#This Row],[XGB_P]]=Weekly[[#This Row],[Actual]],Weekly[[#This Row],[XGB_P]]=FALSE),AF294+Weekly[[#This Row],[BF V Odds]]-1,AF294-1)))</f>
        <v>47.340000000000032</v>
      </c>
      <c r="AG295" s="24">
        <f>IF(Weekly[[#This Row],[Actual]]="","",IF(AND(Weekly[[#This Row],[XGB_P]]=FALSE,Weekly[[#This Row],[Actual]]=TRUE),AG294+Weekly[[#This Row],[BF H Odds]]-1,IF(AND(Weekly[[#This Row],[XGB_P]]=TRUE,Weekly[[#This Row],[Actual]]=FALSE),AG294+Weekly[[#This Row],[BF V Odds]]-1,AG294-1)))</f>
        <v>35.529999999999994</v>
      </c>
      <c r="AH295" s="24">
        <f>IF(Weekly[[#This Row],[Actual]]="","",IF(AND(Weekly[[#This Row],[QDA_P]]=Weekly[[#This Row],[Actual]],Weekly[[#This Row],[QDA_P]]=TRUE),AH294+Weekly[[#This Row],[BF H Odds]]-1,IF(AND(Weekly[[#This Row],[QDA_P]]=Weekly[[#This Row],[Actual]],Weekly[[#This Row],[QDA_P]]=FALSE),AH294+Weekly[[#This Row],[BF V Odds]]-1,AH294-1)))</f>
        <v>7.8700000000000045</v>
      </c>
      <c r="AI295" s="24">
        <f>IF(Weekly[[#This Row],[Actual]]="","",IF(AND(Weekly[[#This Row],[QDA_P]]=FALSE,Weekly[[#This Row],[Actual]]=TRUE),AI294+Weekly[[#This Row],[BF H Odds]]-1,IF(AND(Weekly[[#This Row],[QDA_P]]=TRUE,Weekly[[#This Row],[Actual]]=FALSE),AI294+Weekly[[#This Row],[BF V Odds]]-1,AI294-1)))</f>
        <v>75</v>
      </c>
      <c r="AJ295" s="24">
        <f>IF(Weekly[[#This Row],[Actual]]="","",IF(AND(Weekly[[#This Row],[KNC_P]]=FALSE,Weekly[[#This Row],[Actual]]=TRUE),AJ294+Weekly[[#This Row],[BF H Odds]]-1,IF(AND(Weekly[[#This Row],[KNC_P]]=TRUE,Weekly[[#This Row],[Actual]]=FALSE),AJ294+Weekly[[#This Row],[BF V Odds]]-1,AJ294-1)))</f>
        <v>42.339999999999989</v>
      </c>
      <c r="AK295" s="24">
        <f>IF(Weekly[[#This Row],[Actual]]="","",IF(AND(Weekly[[#This Row],[KNC_P]]=FALSE,Weekly[[#This Row],[Actual]]=TRUE),AK294+Weekly[[#This Row],[BF H Odds]]-1,IF(AND(Weekly[[#This Row],[KNC_P]]=TRUE,Weekly[[#This Row],[Actual]]=FALSE),AK294+Weekly[[#This Row],[BF V Odds]]-1,AK294-1)))</f>
        <v>41.239999999999981</v>
      </c>
      <c r="AL295" s="30">
        <f>IF(Weekly[[#This Row],[Actual]]="","",COUNTIF(Weekly[[#This Row],[SVC_P]:[QDA_P]],TRUE))</f>
        <v>7</v>
      </c>
      <c r="AM295" s="30">
        <f>IF(Weekly[[#This Row],[Actual]]="","",COUNTIF(Weekly[[#This Row],[SVC_P]:[QDA_P]],FALSE))</f>
        <v>0</v>
      </c>
      <c r="AN295" s="36">
        <f>IF(AND(Weekly[[#This Row],[BF V Odds]]&gt;$BO$6,Weekly[[#This Row],[BF V Odds]] &lt; $BO$7),Weekly[[#This Row],[BF V Odds]],"")</f>
        <v>3.15</v>
      </c>
      <c r="AO295" s="36" t="str">
        <f>IF(AND(Weekly[[#This Row],[BF H Odds]]&gt;$BO$6, Weekly[[#This Row],[BF H Odds]] &lt; $BO$7),Weekly[[#This Row],[BF H Odds]],"")</f>
        <v/>
      </c>
      <c r="AP295" s="37">
        <f>IF(AND(Weekly[[#This Row],[V Odds &lt;]]="",Weekly[[#This Row],[H Odds &lt;]]=""),AP294,IF(AND(Weekly[[#This Row],[H Odds &lt;]]&lt;&gt;"",Weekly[[#This Row],[SVC_P]]=TRUE,Weekly[[#This Row],[Actual]]=TRUE),AP294+Weekly[[#This Row],[H Odds &lt;]]-1,IF(AND(Weekly[[#This Row],[V Odds &lt;]]&lt;&gt;"",Weekly[[#This Row],[SVC_P]]=FALSE,Weekly[[#This Row],[Actual]]=FALSE),AP294+Weekly[[#This Row],[V Odds &lt;]]-1,IF(AND(Weekly[[#This Row],[V Odds &lt;]]&lt;&gt;"",Weekly[[#This Row],[SVC_P]]=FALSE,Weekly[[#This Row],[Actual]]=TRUE),AP294-1,IF(AND(Weekly[[#This Row],[H Odds &lt;]]&lt;&gt;"",Weekly[[#This Row],[SVC_P]]=TRUE,Weekly[[#This Row],[Actual]]=FALSE),AP294-1,AP294)))))</f>
        <v>78.48</v>
      </c>
      <c r="AQ295" s="37">
        <f>IF(AND(Weekly[[#This Row],[V Odds &lt;]]="",Weekly[[#This Row],[H Odds &lt;]]=""),AQ294,IF(AND(Weekly[[#This Row],[H Odds &lt;]]&lt;&gt;"",Weekly[[#This Row],[ADBC_P]]=TRUE,Weekly[[#This Row],[Actual]]=TRUE),AQ294+Weekly[[#This Row],[H Odds &lt;]]-1,IF(AND(Weekly[[#This Row],[V Odds &lt;]]&lt;&gt;"",Weekly[[#This Row],[ADBC_P]]=FALSE,Weekly[[#This Row],[Actual]]=FALSE),AQ294+Weekly[[#This Row],[V Odds &lt;]]-1,IF(AND(Weekly[[#This Row],[V Odds &lt;]]&lt;&gt;"",Weekly[[#This Row],[ADBC_P]]=FALSE,Weekly[[#This Row],[Actual]]=TRUE),AQ294-1,IF(AND(Weekly[[#This Row],[H Odds &lt;]]&lt;&gt;"",Weekly[[#This Row],[ADBC_P]]=TRUE,Weekly[[#This Row],[Actual]]=FALSE),AQ294-1,AQ294)))))</f>
        <v>48.879999999999995</v>
      </c>
      <c r="AR295" s="37">
        <f>IF(AND(Weekly[[#This Row],[V Odds &lt;]]="",Weekly[[#This Row],[H Odds &lt;]]=""),AR294,IF(AND(Weekly[[#This Row],[H Odds &lt;]]&lt;&gt;"",Weekly[[#This Row],[RFC_P]]=TRUE,Weekly[[#This Row],[Actual]]=TRUE),AR294+Weekly[[#This Row],[H Odds &lt;]]-1,IF(AND(Weekly[[#This Row],[V Odds &lt;]]&lt;&gt;"",Weekly[[#This Row],[RFC_P]]=FALSE,Weekly[[#This Row],[Actual]]=FALSE),AR294+Weekly[[#This Row],[V Odds &lt;]]-1,IF(AND(Weekly[[#This Row],[V Odds &lt;]]&lt;&gt;"",Weekly[[#This Row],[RFC_P]]=FALSE,Weekly[[#This Row],[Actual]]=TRUE),AR294-1,IF(AND(Weekly[[#This Row],[H Odds &lt;]]&lt;&gt;"",Weekly[[#This Row],[RFC_P]]=TRUE,Weekly[[#This Row],[Actual]]=FALSE),AR294-1,AR294)))))</f>
        <v>51.489999999999995</v>
      </c>
      <c r="AS295" s="37">
        <f>IF(AND(Weekly[[#This Row],[V Odds &lt;]]="",Weekly[[#This Row],[H Odds &lt;]]=""),AS294,IF(AND(Weekly[[#This Row],[H Odds &lt;]]&lt;&gt;"",Weekly[[#This Row],[GBC_P]]=TRUE,Weekly[[#This Row],[Actual]]=TRUE),AS294+Weekly[[#This Row],[H Odds &lt;]]-1,IF(AND(Weekly[[#This Row],[V Odds &lt;]]&lt;&gt;"",Weekly[[#This Row],[GBC_P]]=FALSE,Weekly[[#This Row],[Actual]]=FALSE),AS294+Weekly[[#This Row],[V Odds &lt;]]-1,IF(AND(Weekly[[#This Row],[V Odds &lt;]]&lt;&gt;"",Weekly[[#This Row],[GBC_P]]=FALSE,Weekly[[#This Row],[Actual]]=TRUE),AS294-1,IF(AND(Weekly[[#This Row],[H Odds &lt;]]&lt;&gt;"",Weekly[[#This Row],[GBC_P]]=TRUE,Weekly[[#This Row],[Actual]]=FALSE),AS294-1,AS294)))))</f>
        <v>50.28</v>
      </c>
      <c r="AT295" s="37">
        <f>IF(AND(Weekly[[#This Row],[V Odds &lt;]]="",Weekly[[#This Row],[H Odds &lt;]]=""),AT294,IF(AND(Weekly[[#This Row],[H Odds &lt;]]&lt;&gt;"",Weekly[[#This Row],[HGBC_P]]=TRUE,Weekly[[#This Row],[Actual]]=TRUE),AT294+Weekly[[#This Row],[H Odds &lt;]]-1,IF(AND(Weekly[[#This Row],[V Odds &lt;]]&lt;&gt;"",Weekly[[#This Row],[HGBC_P]]=FALSE,Weekly[[#This Row],[Actual]]=FALSE),AT294+Weekly[[#This Row],[V Odds &lt;]]-1,IF(AND(Weekly[[#This Row],[V Odds &lt;]]&lt;&gt;"",Weekly[[#This Row],[HGBC_P]]=FALSE,Weekly[[#This Row],[Actual]]=TRUE),AT294-1,IF(AND(Weekly[[#This Row],[H Odds &lt;]]&lt;&gt;"",Weekly[[#This Row],[HGBC_P]]=TRUE,Weekly[[#This Row],[Actual]]=FALSE),AT294-1,AT294)))))</f>
        <v>53.459999999999994</v>
      </c>
      <c r="AU295" s="37">
        <f>IF(AND(Weekly[[#This Row],[V Odds &lt;]]="",Weekly[[#This Row],[H Odds &lt;]]=""),AU294,IF(AND(Weekly[[#This Row],[H Odds &lt;]]&lt;&gt;"",Weekly[[#This Row],[XGB_P]]=TRUE,Weekly[[#This Row],[Actual]]=TRUE),AU294+Weekly[[#This Row],[H Odds &lt;]]-1,IF(AND(Weekly[[#This Row],[V Odds &lt;]]&lt;&gt;"",Weekly[[#This Row],[XGB_P]]=FALSE,Weekly[[#This Row],[Actual]]=FALSE),AU294+Weekly[[#This Row],[V Odds &lt;]]-1,IF(AND(Weekly[[#This Row],[V Odds &lt;]]&lt;&gt;"",Weekly[[#This Row],[XGB_P]]=FALSE,Weekly[[#This Row],[Actual]]=TRUE),AU294-1,IF(AND(Weekly[[#This Row],[H Odds &lt;]]&lt;&gt;"",Weekly[[#This Row],[XGB_P]]=TRUE,Weekly[[#This Row],[Actual]]=FALSE),AU294-1,AU294)))))</f>
        <v>62.56</v>
      </c>
      <c r="AV295" s="37">
        <f>IF(AND(Weekly[[#This Row],[V Odds &lt;]]="",Weekly[[#This Row],[H Odds &lt;]]=""),AV294,IF(AND(Weekly[[#This Row],[H Odds &lt;]]&lt;&gt;"",Weekly[[#This Row],[QDA_P]]=TRUE,Weekly[[#This Row],[Actual]]=TRUE),AV294+Weekly[[#This Row],[H Odds &lt;]]-1,IF(AND(Weekly[[#This Row],[V Odds &lt;]]&lt;&gt;"",Weekly[[#This Row],[QDA_P]]=FALSE,Weekly[[#This Row],[Actual]]=FALSE),AV294+Weekly[[#This Row],[V Odds &lt;]]-1,IF(AND(Weekly[[#This Row],[V Odds &lt;]]&lt;&gt;"",Weekly[[#This Row],[QDA_P]]=FALSE,Weekly[[#This Row],[Actual]]=TRUE),AV294-1,IF(AND(Weekly[[#This Row],[H Odds &lt;]]&lt;&gt;"",Weekly[[#This Row],[QDA_P]]=TRUE,Weekly[[#This Row],[Actual]]=FALSE),AV294-1,AV294)))))</f>
        <v>52.049999999999983</v>
      </c>
      <c r="AW295" s="37">
        <f>IF(AND(Weekly[[#This Row],[H Odds &lt;]]="",Weekly[[#This Row],[V Odds &lt;]]=""),AW294,IF(AND(Weekly[[#This Row],[KNC_P]]=Weekly[[#This Row],[Actual]],Weekly[[#This Row],[KNC_P]]=TRUE),AW294+Weekly[[#This Row],[BF H Odds]]-1,IF(AND(Weekly[[#This Row],[KNC_P]]=Weekly[[#This Row],[Actual]],Weekly[[#This Row],[KNC_P]]=FALSE),AW294+Weekly[[#This Row],[BF V Odds]]-1,AW294-1)))</f>
        <v>51.75</v>
      </c>
      <c r="AX295" s="37">
        <f>IF(AND(Weekly[[#This Row],[V Odds &lt;]]="",Weekly[[#This Row],[H Odds &lt;]]=""),AX294,IF(AND(Weekly[[#This Row],[V Odds &lt;]]&lt;&gt;"",Weekly[[#This Row],[FALSES]]&gt;0,Weekly[[#This Row],[Actual]]=FALSE),AX294+Weekly[[#This Row],[V Odds &lt;]]-1,IF(AND(Weekly[[#This Row],[H Odds &lt;]]&lt;&gt;"",Weekly[[#This Row],[TRUES]]&gt;0,Weekly[[#This Row],[Actual]]=TRUE),AX294+Weekly[[#This Row],[H Odds &lt;]]-1,IF(AND(Weekly[[#This Row],[V Odds &lt;]]&lt;&gt;"",Weekly[[#This Row],[FALSES]]=0),AX294,IF(AND(Weekly[[#This Row],[H Odds &lt;]]&lt;&gt;"",Weekly[[#This Row],[TRUES]]=0),AX294,AX294-1)))))</f>
        <v>86.34999999999998</v>
      </c>
      <c r="AY295" s="37">
        <f>IF(AND(Weekly[[#This Row],[V Odds &lt;]]="",Weekly[[#This Row],[H Odds &lt;]]=""),AY294,IF(AND(Weekly[[#This Row],[V Odds &lt;]]&lt;&gt;"",Weekly[[#This Row],[FALSES]]&gt;0,Weekly[[#This Row],[Actual]]=FALSE),AY294+((Weekly[[#This Row],[V Odds &lt;]]-1)*0.92),IF(AND(Weekly[[#This Row],[H Odds &lt;]]&lt;&gt;"",Weekly[[#This Row],[TRUES]]&gt;0,Weekly[[#This Row],[Actual]]=TRUE),AY294+((Weekly[[#This Row],[H Odds &lt;]]-1)*0.92),IF(AND(Weekly[[#This Row],[V Odds &lt;]]&lt;&gt;"",Weekly[[#This Row],[FALSES]]=0),AY294,IF(AND(Weekly[[#This Row],[H Odds &lt;]]&lt;&gt;"",Weekly[[#This Row],[TRUES]]=0),AY294,AY294-1)))))</f>
        <v>79.442000000000021</v>
      </c>
      <c r="AZ295" s="37">
        <f>IF(AND(Weekly[[#This Row],[V Odds &lt;]]="",Weekly[[#This Row],[H Odds &lt;]]=""),AZ294,IF(AND(Weekly[[#This Row],[V Odds &lt;]]&lt;&gt;"",Weekly[[#This Row],[Actual]]=FALSE),AZ294+Weekly[[#This Row],[V Odds &lt;]]-1,IF(AND(Weekly[[#This Row],[H Odds &lt;]]&lt;&gt;"",Weekly[[#This Row],[Actual]]=TRUE),AZ294+Weekly[[#This Row],[H Odds &lt;]]-1,AZ294-1)))</f>
        <v>77.719999999999985</v>
      </c>
      <c r="BA295" s="38">
        <f>IF(Weekly[[#This Row],[H Odds &lt;]]="",BA294,IF(AND(Weekly[[#This Row],[H Odds &lt;]]&lt;&gt;"",Weekly[[#This Row],[SVC_P]]=TRUE,Weekly[[#This Row],[Actual]]=TRUE),BA294+Weekly[[#This Row],[H Odds &lt;]]-1,IF(AND(Weekly[[#This Row],[H Odds &lt;]]&lt;&gt;"",Weekly[[#This Row],[SVC_P]]=TRUE,Weekly[[#This Row],[Actual]]=FALSE),BA294-1,BA294)))</f>
        <v>73.439999999999984</v>
      </c>
      <c r="BB295" s="38">
        <f>IF(Weekly[[#This Row],[H Odds &lt;]]="",BB294,IF(AND(Weekly[[#This Row],[H Odds &lt;]]&lt;&gt;"",Weekly[[#This Row],[ADBC_P]]=TRUE,Weekly[[#This Row],[Actual]]=TRUE),BB294+Weekly[[#This Row],[H Odds &lt;]]-1,IF(AND(Weekly[[#This Row],[H Odds &lt;]]&lt;&gt;"",Weekly[[#This Row],[ADBC_P]]=TRUE,Weekly[[#This Row],[Actual]]=FALSE),BB294-1,BB294)))</f>
        <v>45.559999999999995</v>
      </c>
      <c r="BC295" s="38">
        <f>IF(Weekly[[#This Row],[H Odds &lt;]]="",BC294,IF(AND(Weekly[[#This Row],[H Odds &lt;]]&lt;&gt;"",Weekly[[#This Row],[RFC_P]]=TRUE,Weekly[[#This Row],[Actual]]=TRUE),BC294+Weekly[[#This Row],[H Odds &lt;]]-1,IF(AND(Weekly[[#This Row],[H Odds &lt;]]&lt;&gt;"",Weekly[[#This Row],[RFC_P]]=TRUE,Weekly[[#This Row],[Actual]]=FALSE),BC294-1,BC294)))</f>
        <v>47.859999999999992</v>
      </c>
      <c r="BD295" s="38">
        <f>IF(Weekly[[#This Row],[H Odds &lt;]]="",BD294,IF(AND(Weekly[[#This Row],[H Odds &lt;]]&lt;&gt;"",Weekly[[#This Row],[GBC_P]]=TRUE,Weekly[[#This Row],[Actual]]=TRUE),BD294+Weekly[[#This Row],[H Odds &lt;]]-1,IF(AND(Weekly[[#This Row],[H Odds &lt;]]&lt;&gt;"",Weekly[[#This Row],[GBC_P]]=TRUE,Weekly[[#This Row],[Actual]]=FALSE),BD294-1,BD294)))</f>
        <v>50.96</v>
      </c>
      <c r="BE295" s="38">
        <f>IF(Weekly[[#This Row],[H Odds &lt;]]="",BE294,IF(AND(Weekly[[#This Row],[H Odds &lt;]]&lt;&gt;"",Weekly[[#This Row],[HGBC_P]]=TRUE,Weekly[[#This Row],[Actual]]=TRUE),BE294+Weekly[[#This Row],[H Odds &lt;]]-1,IF(AND(Weekly[[#This Row],[H Odds &lt;]]&lt;&gt;"",Weekly[[#This Row],[HGBC_P]]=TRUE,Weekly[[#This Row],[Actual]]=FALSE),BE294-1,BE294)))</f>
        <v>56.859999999999992</v>
      </c>
      <c r="BF295" s="38">
        <f>IF(Weekly[[#This Row],[H Odds &lt;]]="",BF294,IF(AND(Weekly[[#This Row],[H Odds &lt;]]&lt;&gt;"",Weekly[[#This Row],[XGB_P]]=TRUE,Weekly[[#This Row],[Actual]]=TRUE),BF294+Weekly[[#This Row],[H Odds &lt;]]-1,IF(AND(Weekly[[#This Row],[H Odds &lt;]]&lt;&gt;"",Weekly[[#This Row],[XGB_P]]=TRUE,Weekly[[#This Row],[Actual]]=FALSE),BF294-1,BF294)))</f>
        <v>60.03</v>
      </c>
      <c r="BG295" s="38">
        <f>IF(Weekly[[#This Row],[H Odds &lt;]]="",BG294,IF(AND(Weekly[[#This Row],[H Odds &lt;]]&lt;&gt;"",Weekly[[#This Row],[QDA_P]]=TRUE,Weekly[[#This Row],[Actual]]=TRUE),BG294+Weekly[[#This Row],[H Odds &lt;]]-1,IF(AND(Weekly[[#This Row],[H Odds &lt;]]&lt;&gt;"",Weekly[[#This Row],[QDA_P]]=TRUE,Weekly[[#This Row],[Actual]]=FALSE),BG294-1,BG294)))</f>
        <v>45.279999999999994</v>
      </c>
      <c r="BH295" s="38">
        <f>IF(Weekly[[#This Row],[H Odds &lt;]]="",BH294,IF(AND(Weekly[[#This Row],[H Odds &lt;]]&lt;&gt;"",Weekly[[#This Row],[KNC_P]]=TRUE,Weekly[[#This Row],[Actual]]=TRUE),BH294+Weekly[[#This Row],[H Odds &lt;]]-1,IF(AND(Weekly[[#This Row],[H Odds &lt;]]&lt;&gt;"",Weekly[[#This Row],[KNC_P]]=TRUE,Weekly[[#This Row],[Actual]]=FALSE),BH294-1,BH294)))</f>
        <v>50.54999999999999</v>
      </c>
      <c r="BI295" s="38">
        <f>IF(Weekly[[#This Row],[H Odds &lt;]]="",BI294,IF(AND(Weekly[[#This Row],[H Odds &lt;]]&lt;&gt;"",Weekly[[#This Row],[TRUES]]&gt;0,Weekly[[#This Row],[Actual]]=TRUE),BI294+Weekly[[#This Row],[H Odds &lt;]]-1,IF(AND(Weekly[[#This Row],[H Odds &lt;]]&lt;&gt;"",Weekly[[#This Row],[TRUES]]=0),BI294,BI294-1)))</f>
        <v>73.439999999999984</v>
      </c>
      <c r="BJ295" s="38">
        <f>IF(Weekly[[#This Row],[H Odds &lt;]]="",BJ294,IF(AND(Weekly[[#This Row],[H Odds &lt;]]&lt;&gt;"",Weekly[[#This Row],[Actual]]=TRUE),BJ294+Weekly[[#This Row],[H Odds &lt;]]-1,IF(AND(Weekly[[#This Row],[H Odds &lt;]]&lt;&gt;"",Weekly[[#This Row],[Actual]]=FALSE),BJ294-1,BJ294)))</f>
        <v>75.339999999999989</v>
      </c>
      <c r="BK295" s="58">
        <f>IF(AND(Weekly[[#This Row],[TRUES]]&gt;4,Weekly[[#This Row],[Actual]]=TRUE),BK294+Weekly[[#This Row],[BF H Odds]]-1,IF(AND(Weekly[[#This Row],[FALSES]]&gt;4,Weekly[[#This Row],[Actual]]=FALSE),BK294+Weekly[[#This Row],[BF V Odds]]-1,IF(AND(Weekly[[#This Row],[TRUES]]&gt;4,Weekly[[#This Row],[Actual]]=FALSE),BK294-1,IF(AND(Weekly[[#This Row],[FALSES]]&gt;4,Weekly[[#This Row],[Actual]]=TRUE),BK294-1,BK294))))</f>
        <v>20.54000000000002</v>
      </c>
      <c r="BL295" s="58">
        <f>IF(AND(Weekly[[#This Row],[TRUES]]&gt;5,Weekly[[#This Row],[Actual]]=TRUE),BL294+Weekly[[#This Row],[BF H Odds]]-1,IF(AND(Weekly[[#This Row],[FALSES]]&gt;5,Weekly[[#This Row],[Actual]]=FALSE),BL294+Weekly[[#This Row],[BF V Odds]]-1,IF(AND(Weekly[[#This Row],[TRUES]]&gt;5,Weekly[[#This Row],[Actual]]=FALSE),BL294-1,IF(AND(Weekly[[#This Row],[FALSES]]&gt;5,Weekly[[#This Row],[Actual]]=TRUE),BL294-1,BL294))))</f>
        <v>30.870000000000029</v>
      </c>
      <c r="BM295" s="58">
        <f>IF(AND(Weekly[[#This Row],[TRUES]]&gt;6,Weekly[[#This Row],[Actual]]=TRUE),BM294+Weekly[[#This Row],[BF H Odds]]-1,IF(AND(Weekly[[#This Row],[FALSES]]&gt;6,Weekly[[#This Row],[Actual]]=FALSE),BM294+Weekly[[#This Row],[BF V Odds]]-1,IF(AND(Weekly[[#This Row],[TRUES]]&gt;6,Weekly[[#This Row],[Actual]]=FALSE),BM294-1,IF(AND(Weekly[[#This Row],[FALSES]]&gt;6,Weekly[[#This Row],[Actual]]=TRUE),BM294-1,BM294))))</f>
        <v>46.330000000000013</v>
      </c>
    </row>
    <row r="296" spans="1:65" x14ac:dyDescent="0.25">
      <c r="A296" s="34"/>
      <c r="B296" s="10">
        <v>44280</v>
      </c>
      <c r="C296" s="33" t="s">
        <v>19</v>
      </c>
      <c r="D296" s="15" t="s">
        <v>37</v>
      </c>
      <c r="E296" t="b">
        <v>1</v>
      </c>
      <c r="F296" t="b">
        <v>1</v>
      </c>
      <c r="G296" t="b">
        <v>1</v>
      </c>
      <c r="H296" t="b">
        <v>1</v>
      </c>
      <c r="I296" t="b">
        <v>1</v>
      </c>
      <c r="J296" t="b">
        <v>1</v>
      </c>
      <c r="K296" t="b">
        <v>1</v>
      </c>
      <c r="L296" t="b">
        <v>1</v>
      </c>
      <c r="O296" t="str">
        <f>IF(Weekly[[#This Row],[H/V]]="H",Weekly[[#This Row],[BF H Odds]],IF(Weekly[[#This Row],[H/V]]="V",Weekly[[#This Row],[BF V Odds]],""))</f>
        <v/>
      </c>
      <c r="P296" t="b">
        <v>0</v>
      </c>
      <c r="R296" s="35">
        <f>IFERROR(IF(Weekly[[#This Row],[Won Bet?]]="yes",R295+(Weekly[[#This Row],[BF Odds]]*Weekly[[#This Row],[BF Stake]])-Weekly[[#This Row],[BF Stake]],R295-Weekly[[#This Row],[BF Stake]]),R295)</f>
        <v>265.17610000000002</v>
      </c>
      <c r="S296" s="9">
        <f>IFERROR(IF(Weekly[[#This Row],[Won Bet?]]="yes",S295+(((Weekly[[#This Row],[BF Odds]]*Weekly[[#This Row],[BF Stake]])-Weekly[[#This Row],[BF Stake]])*0.95),S295-Weekly[[#This Row],[BF Stake]]),S295)</f>
        <v>250.52479500000001</v>
      </c>
      <c r="T296" s="13">
        <v>2.48</v>
      </c>
      <c r="U296" s="13">
        <v>1.61</v>
      </c>
      <c r="V296" s="24">
        <f>IF(Weekly[[#This Row],[Actual]]="","",IF(AND(Weekly[[#This Row],[SVC_P]]=Weekly[[#This Row],[Actual]],Weekly[[#This Row],[SVC_P]]=TRUE),V295+Weekly[[#This Row],[BF H Odds]]-1,IF(AND(Weekly[[#This Row],[SVC_P]]=Weekly[[#This Row],[Actual]],Weekly[[#This Row],[SVC_P]]=FALSE),V295+Weekly[[#This Row],[BF V Odds]]-1,V295-1)))</f>
        <v>69.460000000000008</v>
      </c>
      <c r="W296" s="24">
        <f>IF(Weekly[[#This Row],[Actual]]="","",IF(AND(Weekly[[#This Row],[SVC_P]]=FALSE,Weekly[[#This Row],[Actual]]=TRUE),W295+Weekly[[#This Row],[BF H Odds]]-1,IF(AND(Weekly[[#This Row],[SVC_P]]=TRUE,Weekly[[#This Row],[Actual]]=FALSE,),W295+Weekly[[#This Row],[BF V Odds]]-1,W295-1)))</f>
        <v>-237.54</v>
      </c>
      <c r="X296" s="24">
        <f>IF(Weekly[[#This Row],[Actual]]="","",IF(AND(Weekly[[#This Row],[ADBC_P]]=Weekly[[#This Row],[Actual]],Weekly[[#This Row],[ADBC_P]]=TRUE),X295+Weekly[[#This Row],[BF H Odds]]-1,IF(AND(Weekly[[#This Row],[ADBC_P]]=Weekly[[#This Row],[Actual]],Weekly[[#This Row],[ADBC_P]]=FALSE),X295+Weekly[[#This Row],[BF V Odds]]-1,X295-1)))</f>
        <v>27.640000000000022</v>
      </c>
      <c r="Y296" s="24">
        <f>IF(Weekly[[#This Row],[Actual]]="","",IF(AND(Weekly[[#This Row],[ADBC_P]]=FALSE,Weekly[[#This Row],[Actual]]=TRUE),Y295+Weekly[[#This Row],[BF H Odds]]-1,IF(AND(Weekly[[#This Row],[ADBC_P]]=TRUE,Weekly[[#This Row],[Actual]]=FALSE),Y295+Weekly[[#This Row],[BF V Odds]]-1,Y295-1)))</f>
        <v>55.709999999999994</v>
      </c>
      <c r="Z296" s="24">
        <f>IF(Weekly[[#This Row],[Actual]]="","",IF(AND(Weekly[[#This Row],[RFC_P]]=Weekly[[#This Row],[Actual]],Weekly[[#This Row],[RFC_P]]=TRUE),Z295+Weekly[[#This Row],[BF H Odds]]-1,IF(AND(Weekly[[#This Row],[RFC_P]]=Weekly[[#This Row],[Actual]],Weekly[[#This Row],[RFC_P]]=FALSE),Z295+Weekly[[#This Row],[BF V Odds]]-1,Z295-1)))</f>
        <v>23.400000000000027</v>
      </c>
      <c r="AA296" s="24">
        <f>IF(Weekly[[#This Row],[Actual]]="","",IF(AND(Weekly[[#This Row],[RFC_P]]=FALSE,Weekly[[#This Row],[Actual]]=TRUE),AA295+Weekly[[#This Row],[BF H Odds]]-1,IF(AND(Weekly[[#This Row],[RFC_P]]=TRUE,Weekly[[#This Row],[Actual]]=FALSE),AA295+Weekly[[#This Row],[BF V Odds]]-1,AA295-1)))</f>
        <v>59.949999999999967</v>
      </c>
      <c r="AB296" s="24">
        <f>IF(Weekly[[#This Row],[Actual]]="","",IF(AND(Weekly[[#This Row],[GBC_P]]=Weekly[[#This Row],[Actual]],Weekly[[#This Row],[GBC_P]]=TRUE),AB295+Weekly[[#This Row],[BF H Odds]]-1,IF(AND(Weekly[[#This Row],[GBC_P]]=Weekly[[#This Row],[Actual]],Weekly[[#This Row],[GBC_P]]=FALSE),AB295+Weekly[[#This Row],[BF V Odds]]-1,AB295-1)))</f>
        <v>27.670000000000009</v>
      </c>
      <c r="AC296" s="24">
        <f>IF(Weekly[[#This Row],[Actual]]="","",IF(AND(Weekly[[#This Row],[GBC_P]]=FALSE,Weekly[[#This Row],[Actual]]=TRUE),AC295+Weekly[[#This Row],[BF H Odds]]-1,IF(AND(Weekly[[#This Row],[GBC_P]]=TRUE,Weekly[[#This Row],[Actual]]=FALSE),AC295+Weekly[[#This Row],[BF V Odds]]-1,AC295-1)))</f>
        <v>55.679999999999978</v>
      </c>
      <c r="AD296" s="24">
        <f>IF(Weekly[[#This Row],[Actual]]="","",IF(AND(Weekly[[#This Row],[HGBC_P]]=Weekly[[#This Row],[Actual]],Weekly[[#This Row],[HGBC_P]]=TRUE),AD295+Weekly[[#This Row],[BF H Odds]]-1,IF(AND(Weekly[[#This Row],[HGBC_P]]=Weekly[[#This Row],[Actual]],Weekly[[#This Row],[HGBC_P]]=FALSE),AD295+Weekly[[#This Row],[BF V Odds]]-1,AD295-1)))</f>
        <v>23.640000000000033</v>
      </c>
      <c r="AE296" s="24">
        <f>IF(Weekly[[#This Row],[Actual]]="","",IF(AND(Weekly[[#This Row],[HGBC_P]]=FALSE,Weekly[[#This Row],[Actual]]=TRUE),AE295+Weekly[[#This Row],[BF H Odds]]-1,IF(AND(Weekly[[#This Row],[HGBC_P]]=TRUE,Weekly[[#This Row],[Actual]]=FALSE),AE295+Weekly[[#This Row],[BF V Odds]]-1,AE295-1)))</f>
        <v>59.709999999999987</v>
      </c>
      <c r="AF296" s="24">
        <f>IF(Weekly[[#This Row],[Actual]]="","",IF(AND(Weekly[[#This Row],[XGB_P]]=Weekly[[#This Row],[Actual]],Weekly[[#This Row],[XGB_P]]=TRUE),AF295+Weekly[[#This Row],[BF H Odds]]-1,IF(AND(Weekly[[#This Row],[XGB_P]]=Weekly[[#This Row],[Actual]],Weekly[[#This Row],[XGB_P]]=FALSE),AF295+Weekly[[#This Row],[BF V Odds]]-1,AF295-1)))</f>
        <v>46.340000000000032</v>
      </c>
      <c r="AG296" s="24">
        <f>IF(Weekly[[#This Row],[Actual]]="","",IF(AND(Weekly[[#This Row],[XGB_P]]=FALSE,Weekly[[#This Row],[Actual]]=TRUE),AG295+Weekly[[#This Row],[BF H Odds]]-1,IF(AND(Weekly[[#This Row],[XGB_P]]=TRUE,Weekly[[#This Row],[Actual]]=FALSE),AG295+Weekly[[#This Row],[BF V Odds]]-1,AG295-1)))</f>
        <v>37.009999999999991</v>
      </c>
      <c r="AH296" s="24">
        <f>IF(Weekly[[#This Row],[Actual]]="","",IF(AND(Weekly[[#This Row],[QDA_P]]=Weekly[[#This Row],[Actual]],Weekly[[#This Row],[QDA_P]]=TRUE),AH295+Weekly[[#This Row],[BF H Odds]]-1,IF(AND(Weekly[[#This Row],[QDA_P]]=Weekly[[#This Row],[Actual]],Weekly[[#This Row],[QDA_P]]=FALSE),AH295+Weekly[[#This Row],[BF V Odds]]-1,AH295-1)))</f>
        <v>6.8700000000000045</v>
      </c>
      <c r="AI296" s="24">
        <f>IF(Weekly[[#This Row],[Actual]]="","",IF(AND(Weekly[[#This Row],[QDA_P]]=FALSE,Weekly[[#This Row],[Actual]]=TRUE),AI295+Weekly[[#This Row],[BF H Odds]]-1,IF(AND(Weekly[[#This Row],[QDA_P]]=TRUE,Weekly[[#This Row],[Actual]]=FALSE),AI295+Weekly[[#This Row],[BF V Odds]]-1,AI295-1)))</f>
        <v>76.48</v>
      </c>
      <c r="AJ296" s="24">
        <f>IF(Weekly[[#This Row],[Actual]]="","",IF(AND(Weekly[[#This Row],[KNC_P]]=FALSE,Weekly[[#This Row],[Actual]]=TRUE),AJ295+Weekly[[#This Row],[BF H Odds]]-1,IF(AND(Weekly[[#This Row],[KNC_P]]=TRUE,Weekly[[#This Row],[Actual]]=FALSE),AJ295+Weekly[[#This Row],[BF V Odds]]-1,AJ295-1)))</f>
        <v>43.819999999999986</v>
      </c>
      <c r="AK296" s="24">
        <f>IF(Weekly[[#This Row],[Actual]]="","",IF(AND(Weekly[[#This Row],[KNC_P]]=FALSE,Weekly[[#This Row],[Actual]]=TRUE),AK295+Weekly[[#This Row],[BF H Odds]]-1,IF(AND(Weekly[[#This Row],[KNC_P]]=TRUE,Weekly[[#This Row],[Actual]]=FALSE),AK295+Weekly[[#This Row],[BF V Odds]]-1,AK295-1)))</f>
        <v>42.719999999999978</v>
      </c>
      <c r="AL296" s="30">
        <f>IF(Weekly[[#This Row],[Actual]]="","",COUNTIF(Weekly[[#This Row],[SVC_P]:[QDA_P]],TRUE))</f>
        <v>7</v>
      </c>
      <c r="AM296" s="30">
        <f>IF(Weekly[[#This Row],[Actual]]="","",COUNTIF(Weekly[[#This Row],[SVC_P]:[QDA_P]],FALSE))</f>
        <v>0</v>
      </c>
      <c r="AN296" s="36" t="str">
        <f>IF(AND(Weekly[[#This Row],[BF V Odds]]&gt;$BO$6,Weekly[[#This Row],[BF V Odds]] &lt; $BO$7),Weekly[[#This Row],[BF V Odds]],"")</f>
        <v/>
      </c>
      <c r="AO296" s="36" t="str">
        <f>IF(AND(Weekly[[#This Row],[BF H Odds]]&gt;$BO$6, Weekly[[#This Row],[BF H Odds]] &lt; $BO$7),Weekly[[#This Row],[BF H Odds]],"")</f>
        <v/>
      </c>
      <c r="AP296" s="37">
        <f>IF(AND(Weekly[[#This Row],[V Odds &lt;]]="",Weekly[[#This Row],[H Odds &lt;]]=""),AP295,IF(AND(Weekly[[#This Row],[H Odds &lt;]]&lt;&gt;"",Weekly[[#This Row],[SVC_P]]=TRUE,Weekly[[#This Row],[Actual]]=TRUE),AP295+Weekly[[#This Row],[H Odds &lt;]]-1,IF(AND(Weekly[[#This Row],[V Odds &lt;]]&lt;&gt;"",Weekly[[#This Row],[SVC_P]]=FALSE,Weekly[[#This Row],[Actual]]=FALSE),AP295+Weekly[[#This Row],[V Odds &lt;]]-1,IF(AND(Weekly[[#This Row],[V Odds &lt;]]&lt;&gt;"",Weekly[[#This Row],[SVC_P]]=FALSE,Weekly[[#This Row],[Actual]]=TRUE),AP295-1,IF(AND(Weekly[[#This Row],[H Odds &lt;]]&lt;&gt;"",Weekly[[#This Row],[SVC_P]]=TRUE,Weekly[[#This Row],[Actual]]=FALSE),AP295-1,AP295)))))</f>
        <v>78.48</v>
      </c>
      <c r="AQ296" s="37">
        <f>IF(AND(Weekly[[#This Row],[V Odds &lt;]]="",Weekly[[#This Row],[H Odds &lt;]]=""),AQ295,IF(AND(Weekly[[#This Row],[H Odds &lt;]]&lt;&gt;"",Weekly[[#This Row],[ADBC_P]]=TRUE,Weekly[[#This Row],[Actual]]=TRUE),AQ295+Weekly[[#This Row],[H Odds &lt;]]-1,IF(AND(Weekly[[#This Row],[V Odds &lt;]]&lt;&gt;"",Weekly[[#This Row],[ADBC_P]]=FALSE,Weekly[[#This Row],[Actual]]=FALSE),AQ295+Weekly[[#This Row],[V Odds &lt;]]-1,IF(AND(Weekly[[#This Row],[V Odds &lt;]]&lt;&gt;"",Weekly[[#This Row],[ADBC_P]]=FALSE,Weekly[[#This Row],[Actual]]=TRUE),AQ295-1,IF(AND(Weekly[[#This Row],[H Odds &lt;]]&lt;&gt;"",Weekly[[#This Row],[ADBC_P]]=TRUE,Weekly[[#This Row],[Actual]]=FALSE),AQ295-1,AQ295)))))</f>
        <v>48.879999999999995</v>
      </c>
      <c r="AR296" s="37">
        <f>IF(AND(Weekly[[#This Row],[V Odds &lt;]]="",Weekly[[#This Row],[H Odds &lt;]]=""),AR295,IF(AND(Weekly[[#This Row],[H Odds &lt;]]&lt;&gt;"",Weekly[[#This Row],[RFC_P]]=TRUE,Weekly[[#This Row],[Actual]]=TRUE),AR295+Weekly[[#This Row],[H Odds &lt;]]-1,IF(AND(Weekly[[#This Row],[V Odds &lt;]]&lt;&gt;"",Weekly[[#This Row],[RFC_P]]=FALSE,Weekly[[#This Row],[Actual]]=FALSE),AR295+Weekly[[#This Row],[V Odds &lt;]]-1,IF(AND(Weekly[[#This Row],[V Odds &lt;]]&lt;&gt;"",Weekly[[#This Row],[RFC_P]]=FALSE,Weekly[[#This Row],[Actual]]=TRUE),AR295-1,IF(AND(Weekly[[#This Row],[H Odds &lt;]]&lt;&gt;"",Weekly[[#This Row],[RFC_P]]=TRUE,Weekly[[#This Row],[Actual]]=FALSE),AR295-1,AR295)))))</f>
        <v>51.489999999999995</v>
      </c>
      <c r="AS296" s="37">
        <f>IF(AND(Weekly[[#This Row],[V Odds &lt;]]="",Weekly[[#This Row],[H Odds &lt;]]=""),AS295,IF(AND(Weekly[[#This Row],[H Odds &lt;]]&lt;&gt;"",Weekly[[#This Row],[GBC_P]]=TRUE,Weekly[[#This Row],[Actual]]=TRUE),AS295+Weekly[[#This Row],[H Odds &lt;]]-1,IF(AND(Weekly[[#This Row],[V Odds &lt;]]&lt;&gt;"",Weekly[[#This Row],[GBC_P]]=FALSE,Weekly[[#This Row],[Actual]]=FALSE),AS295+Weekly[[#This Row],[V Odds &lt;]]-1,IF(AND(Weekly[[#This Row],[V Odds &lt;]]&lt;&gt;"",Weekly[[#This Row],[GBC_P]]=FALSE,Weekly[[#This Row],[Actual]]=TRUE),AS295-1,IF(AND(Weekly[[#This Row],[H Odds &lt;]]&lt;&gt;"",Weekly[[#This Row],[GBC_P]]=TRUE,Weekly[[#This Row],[Actual]]=FALSE),AS295-1,AS295)))))</f>
        <v>50.28</v>
      </c>
      <c r="AT296" s="37">
        <f>IF(AND(Weekly[[#This Row],[V Odds &lt;]]="",Weekly[[#This Row],[H Odds &lt;]]=""),AT295,IF(AND(Weekly[[#This Row],[H Odds &lt;]]&lt;&gt;"",Weekly[[#This Row],[HGBC_P]]=TRUE,Weekly[[#This Row],[Actual]]=TRUE),AT295+Weekly[[#This Row],[H Odds &lt;]]-1,IF(AND(Weekly[[#This Row],[V Odds &lt;]]&lt;&gt;"",Weekly[[#This Row],[HGBC_P]]=FALSE,Weekly[[#This Row],[Actual]]=FALSE),AT295+Weekly[[#This Row],[V Odds &lt;]]-1,IF(AND(Weekly[[#This Row],[V Odds &lt;]]&lt;&gt;"",Weekly[[#This Row],[HGBC_P]]=FALSE,Weekly[[#This Row],[Actual]]=TRUE),AT295-1,IF(AND(Weekly[[#This Row],[H Odds &lt;]]&lt;&gt;"",Weekly[[#This Row],[HGBC_P]]=TRUE,Weekly[[#This Row],[Actual]]=FALSE),AT295-1,AT295)))))</f>
        <v>53.459999999999994</v>
      </c>
      <c r="AU296" s="37">
        <f>IF(AND(Weekly[[#This Row],[V Odds &lt;]]="",Weekly[[#This Row],[H Odds &lt;]]=""),AU295,IF(AND(Weekly[[#This Row],[H Odds &lt;]]&lt;&gt;"",Weekly[[#This Row],[XGB_P]]=TRUE,Weekly[[#This Row],[Actual]]=TRUE),AU295+Weekly[[#This Row],[H Odds &lt;]]-1,IF(AND(Weekly[[#This Row],[V Odds &lt;]]&lt;&gt;"",Weekly[[#This Row],[XGB_P]]=FALSE,Weekly[[#This Row],[Actual]]=FALSE),AU295+Weekly[[#This Row],[V Odds &lt;]]-1,IF(AND(Weekly[[#This Row],[V Odds &lt;]]&lt;&gt;"",Weekly[[#This Row],[XGB_P]]=FALSE,Weekly[[#This Row],[Actual]]=TRUE),AU295-1,IF(AND(Weekly[[#This Row],[H Odds &lt;]]&lt;&gt;"",Weekly[[#This Row],[XGB_P]]=TRUE,Weekly[[#This Row],[Actual]]=FALSE),AU295-1,AU295)))))</f>
        <v>62.56</v>
      </c>
      <c r="AV296" s="37">
        <f>IF(AND(Weekly[[#This Row],[V Odds &lt;]]="",Weekly[[#This Row],[H Odds &lt;]]=""),AV295,IF(AND(Weekly[[#This Row],[H Odds &lt;]]&lt;&gt;"",Weekly[[#This Row],[QDA_P]]=TRUE,Weekly[[#This Row],[Actual]]=TRUE),AV295+Weekly[[#This Row],[H Odds &lt;]]-1,IF(AND(Weekly[[#This Row],[V Odds &lt;]]&lt;&gt;"",Weekly[[#This Row],[QDA_P]]=FALSE,Weekly[[#This Row],[Actual]]=FALSE),AV295+Weekly[[#This Row],[V Odds &lt;]]-1,IF(AND(Weekly[[#This Row],[V Odds &lt;]]&lt;&gt;"",Weekly[[#This Row],[QDA_P]]=FALSE,Weekly[[#This Row],[Actual]]=TRUE),AV295-1,IF(AND(Weekly[[#This Row],[H Odds &lt;]]&lt;&gt;"",Weekly[[#This Row],[QDA_P]]=TRUE,Weekly[[#This Row],[Actual]]=FALSE),AV295-1,AV295)))))</f>
        <v>52.049999999999983</v>
      </c>
      <c r="AW296" s="37">
        <f>IF(AND(Weekly[[#This Row],[H Odds &lt;]]="",Weekly[[#This Row],[V Odds &lt;]]=""),AW295,IF(AND(Weekly[[#This Row],[KNC_P]]=Weekly[[#This Row],[Actual]],Weekly[[#This Row],[KNC_P]]=TRUE),AW295+Weekly[[#This Row],[BF H Odds]]-1,IF(AND(Weekly[[#This Row],[KNC_P]]=Weekly[[#This Row],[Actual]],Weekly[[#This Row],[KNC_P]]=FALSE),AW295+Weekly[[#This Row],[BF V Odds]]-1,AW295-1)))</f>
        <v>51.75</v>
      </c>
      <c r="AX296" s="37">
        <f>IF(AND(Weekly[[#This Row],[V Odds &lt;]]="",Weekly[[#This Row],[H Odds &lt;]]=""),AX295,IF(AND(Weekly[[#This Row],[V Odds &lt;]]&lt;&gt;"",Weekly[[#This Row],[FALSES]]&gt;0,Weekly[[#This Row],[Actual]]=FALSE),AX295+Weekly[[#This Row],[V Odds &lt;]]-1,IF(AND(Weekly[[#This Row],[H Odds &lt;]]&lt;&gt;"",Weekly[[#This Row],[TRUES]]&gt;0,Weekly[[#This Row],[Actual]]=TRUE),AX295+Weekly[[#This Row],[H Odds &lt;]]-1,IF(AND(Weekly[[#This Row],[V Odds &lt;]]&lt;&gt;"",Weekly[[#This Row],[FALSES]]=0),AX295,IF(AND(Weekly[[#This Row],[H Odds &lt;]]&lt;&gt;"",Weekly[[#This Row],[TRUES]]=0),AX295,AX295-1)))))</f>
        <v>86.34999999999998</v>
      </c>
      <c r="AY296" s="37">
        <f>IF(AND(Weekly[[#This Row],[V Odds &lt;]]="",Weekly[[#This Row],[H Odds &lt;]]=""),AY295,IF(AND(Weekly[[#This Row],[V Odds &lt;]]&lt;&gt;"",Weekly[[#This Row],[FALSES]]&gt;0,Weekly[[#This Row],[Actual]]=FALSE),AY295+((Weekly[[#This Row],[V Odds &lt;]]-1)*0.92),IF(AND(Weekly[[#This Row],[H Odds &lt;]]&lt;&gt;"",Weekly[[#This Row],[TRUES]]&gt;0,Weekly[[#This Row],[Actual]]=TRUE),AY295+((Weekly[[#This Row],[H Odds &lt;]]-1)*0.92),IF(AND(Weekly[[#This Row],[V Odds &lt;]]&lt;&gt;"",Weekly[[#This Row],[FALSES]]=0),AY295,IF(AND(Weekly[[#This Row],[H Odds &lt;]]&lt;&gt;"",Weekly[[#This Row],[TRUES]]=0),AY295,AY295-1)))))</f>
        <v>79.442000000000021</v>
      </c>
      <c r="AZ296" s="37">
        <f>IF(AND(Weekly[[#This Row],[V Odds &lt;]]="",Weekly[[#This Row],[H Odds &lt;]]=""),AZ295,IF(AND(Weekly[[#This Row],[V Odds &lt;]]&lt;&gt;"",Weekly[[#This Row],[Actual]]=FALSE),AZ295+Weekly[[#This Row],[V Odds &lt;]]-1,IF(AND(Weekly[[#This Row],[H Odds &lt;]]&lt;&gt;"",Weekly[[#This Row],[Actual]]=TRUE),AZ295+Weekly[[#This Row],[H Odds &lt;]]-1,AZ295-1)))</f>
        <v>77.719999999999985</v>
      </c>
      <c r="BA296" s="38">
        <f>IF(Weekly[[#This Row],[H Odds &lt;]]="",BA295,IF(AND(Weekly[[#This Row],[H Odds &lt;]]&lt;&gt;"",Weekly[[#This Row],[SVC_P]]=TRUE,Weekly[[#This Row],[Actual]]=TRUE),BA295+Weekly[[#This Row],[H Odds &lt;]]-1,IF(AND(Weekly[[#This Row],[H Odds &lt;]]&lt;&gt;"",Weekly[[#This Row],[SVC_P]]=TRUE,Weekly[[#This Row],[Actual]]=FALSE),BA295-1,BA295)))</f>
        <v>73.439999999999984</v>
      </c>
      <c r="BB296" s="38">
        <f>IF(Weekly[[#This Row],[H Odds &lt;]]="",BB295,IF(AND(Weekly[[#This Row],[H Odds &lt;]]&lt;&gt;"",Weekly[[#This Row],[ADBC_P]]=TRUE,Weekly[[#This Row],[Actual]]=TRUE),BB295+Weekly[[#This Row],[H Odds &lt;]]-1,IF(AND(Weekly[[#This Row],[H Odds &lt;]]&lt;&gt;"",Weekly[[#This Row],[ADBC_P]]=TRUE,Weekly[[#This Row],[Actual]]=FALSE),BB295-1,BB295)))</f>
        <v>45.559999999999995</v>
      </c>
      <c r="BC296" s="38">
        <f>IF(Weekly[[#This Row],[H Odds &lt;]]="",BC295,IF(AND(Weekly[[#This Row],[H Odds &lt;]]&lt;&gt;"",Weekly[[#This Row],[RFC_P]]=TRUE,Weekly[[#This Row],[Actual]]=TRUE),BC295+Weekly[[#This Row],[H Odds &lt;]]-1,IF(AND(Weekly[[#This Row],[H Odds &lt;]]&lt;&gt;"",Weekly[[#This Row],[RFC_P]]=TRUE,Weekly[[#This Row],[Actual]]=FALSE),BC295-1,BC295)))</f>
        <v>47.859999999999992</v>
      </c>
      <c r="BD296" s="38">
        <f>IF(Weekly[[#This Row],[H Odds &lt;]]="",BD295,IF(AND(Weekly[[#This Row],[H Odds &lt;]]&lt;&gt;"",Weekly[[#This Row],[GBC_P]]=TRUE,Weekly[[#This Row],[Actual]]=TRUE),BD295+Weekly[[#This Row],[H Odds &lt;]]-1,IF(AND(Weekly[[#This Row],[H Odds &lt;]]&lt;&gt;"",Weekly[[#This Row],[GBC_P]]=TRUE,Weekly[[#This Row],[Actual]]=FALSE),BD295-1,BD295)))</f>
        <v>50.96</v>
      </c>
      <c r="BE296" s="38">
        <f>IF(Weekly[[#This Row],[H Odds &lt;]]="",BE295,IF(AND(Weekly[[#This Row],[H Odds &lt;]]&lt;&gt;"",Weekly[[#This Row],[HGBC_P]]=TRUE,Weekly[[#This Row],[Actual]]=TRUE),BE295+Weekly[[#This Row],[H Odds &lt;]]-1,IF(AND(Weekly[[#This Row],[H Odds &lt;]]&lt;&gt;"",Weekly[[#This Row],[HGBC_P]]=TRUE,Weekly[[#This Row],[Actual]]=FALSE),BE295-1,BE295)))</f>
        <v>56.859999999999992</v>
      </c>
      <c r="BF296" s="38">
        <f>IF(Weekly[[#This Row],[H Odds &lt;]]="",BF295,IF(AND(Weekly[[#This Row],[H Odds &lt;]]&lt;&gt;"",Weekly[[#This Row],[XGB_P]]=TRUE,Weekly[[#This Row],[Actual]]=TRUE),BF295+Weekly[[#This Row],[H Odds &lt;]]-1,IF(AND(Weekly[[#This Row],[H Odds &lt;]]&lt;&gt;"",Weekly[[#This Row],[XGB_P]]=TRUE,Weekly[[#This Row],[Actual]]=FALSE),BF295-1,BF295)))</f>
        <v>60.03</v>
      </c>
      <c r="BG296" s="38">
        <f>IF(Weekly[[#This Row],[H Odds &lt;]]="",BG295,IF(AND(Weekly[[#This Row],[H Odds &lt;]]&lt;&gt;"",Weekly[[#This Row],[QDA_P]]=TRUE,Weekly[[#This Row],[Actual]]=TRUE),BG295+Weekly[[#This Row],[H Odds &lt;]]-1,IF(AND(Weekly[[#This Row],[H Odds &lt;]]&lt;&gt;"",Weekly[[#This Row],[QDA_P]]=TRUE,Weekly[[#This Row],[Actual]]=FALSE),BG295-1,BG295)))</f>
        <v>45.279999999999994</v>
      </c>
      <c r="BH296" s="38">
        <f>IF(Weekly[[#This Row],[H Odds &lt;]]="",BH295,IF(AND(Weekly[[#This Row],[H Odds &lt;]]&lt;&gt;"",Weekly[[#This Row],[KNC_P]]=TRUE,Weekly[[#This Row],[Actual]]=TRUE),BH295+Weekly[[#This Row],[H Odds &lt;]]-1,IF(AND(Weekly[[#This Row],[H Odds &lt;]]&lt;&gt;"",Weekly[[#This Row],[KNC_P]]=TRUE,Weekly[[#This Row],[Actual]]=FALSE),BH295-1,BH295)))</f>
        <v>50.54999999999999</v>
      </c>
      <c r="BI296" s="38">
        <f>IF(Weekly[[#This Row],[H Odds &lt;]]="",BI295,IF(AND(Weekly[[#This Row],[H Odds &lt;]]&lt;&gt;"",Weekly[[#This Row],[TRUES]]&gt;0,Weekly[[#This Row],[Actual]]=TRUE),BI295+Weekly[[#This Row],[H Odds &lt;]]-1,IF(AND(Weekly[[#This Row],[H Odds &lt;]]&lt;&gt;"",Weekly[[#This Row],[TRUES]]=0),BI295,BI295-1)))</f>
        <v>73.439999999999984</v>
      </c>
      <c r="BJ296" s="38">
        <f>IF(Weekly[[#This Row],[H Odds &lt;]]="",BJ295,IF(AND(Weekly[[#This Row],[H Odds &lt;]]&lt;&gt;"",Weekly[[#This Row],[Actual]]=TRUE),BJ295+Weekly[[#This Row],[H Odds &lt;]]-1,IF(AND(Weekly[[#This Row],[H Odds &lt;]]&lt;&gt;"",Weekly[[#This Row],[Actual]]=FALSE),BJ295-1,BJ295)))</f>
        <v>75.339999999999989</v>
      </c>
      <c r="BK296" s="58">
        <f>IF(AND(Weekly[[#This Row],[TRUES]]&gt;4,Weekly[[#This Row],[Actual]]=TRUE),BK295+Weekly[[#This Row],[BF H Odds]]-1,IF(AND(Weekly[[#This Row],[FALSES]]&gt;4,Weekly[[#This Row],[Actual]]=FALSE),BK295+Weekly[[#This Row],[BF V Odds]]-1,IF(AND(Weekly[[#This Row],[TRUES]]&gt;4,Weekly[[#This Row],[Actual]]=FALSE),BK295-1,IF(AND(Weekly[[#This Row],[FALSES]]&gt;4,Weekly[[#This Row],[Actual]]=TRUE),BK295-1,BK295))))</f>
        <v>19.54000000000002</v>
      </c>
      <c r="BL296" s="58">
        <f>IF(AND(Weekly[[#This Row],[TRUES]]&gt;5,Weekly[[#This Row],[Actual]]=TRUE),BL295+Weekly[[#This Row],[BF H Odds]]-1,IF(AND(Weekly[[#This Row],[FALSES]]&gt;5,Weekly[[#This Row],[Actual]]=FALSE),BL295+Weekly[[#This Row],[BF V Odds]]-1,IF(AND(Weekly[[#This Row],[TRUES]]&gt;5,Weekly[[#This Row],[Actual]]=FALSE),BL295-1,IF(AND(Weekly[[#This Row],[FALSES]]&gt;5,Weekly[[#This Row],[Actual]]=TRUE),BL295-1,BL295))))</f>
        <v>29.870000000000029</v>
      </c>
      <c r="BM296" s="58">
        <f>IF(AND(Weekly[[#This Row],[TRUES]]&gt;6,Weekly[[#This Row],[Actual]]=TRUE),BM295+Weekly[[#This Row],[BF H Odds]]-1,IF(AND(Weekly[[#This Row],[FALSES]]&gt;6,Weekly[[#This Row],[Actual]]=FALSE),BM295+Weekly[[#This Row],[BF V Odds]]-1,IF(AND(Weekly[[#This Row],[TRUES]]&gt;6,Weekly[[#This Row],[Actual]]=FALSE),BM295-1,IF(AND(Weekly[[#This Row],[FALSES]]&gt;6,Weekly[[#This Row],[Actual]]=TRUE),BM295-1,BM295))))</f>
        <v>45.330000000000013</v>
      </c>
    </row>
    <row r="297" spans="1:65" x14ac:dyDescent="0.25">
      <c r="A297" s="34"/>
      <c r="B297" s="10">
        <v>44280</v>
      </c>
      <c r="C297" s="33" t="s">
        <v>32</v>
      </c>
      <c r="D297" s="15" t="s">
        <v>28</v>
      </c>
      <c r="E297" t="b">
        <v>1</v>
      </c>
      <c r="F297" t="b">
        <v>1</v>
      </c>
      <c r="G297" t="b">
        <v>0</v>
      </c>
      <c r="H297" t="b">
        <v>0</v>
      </c>
      <c r="I297" t="b">
        <v>0</v>
      </c>
      <c r="J297" t="b">
        <v>0</v>
      </c>
      <c r="K297" t="b">
        <v>0</v>
      </c>
      <c r="L297" t="b">
        <v>0</v>
      </c>
      <c r="O297" t="str">
        <f>IF(Weekly[[#This Row],[H/V]]="H",Weekly[[#This Row],[BF H Odds]],IF(Weekly[[#This Row],[H/V]]="V",Weekly[[#This Row],[BF V Odds]],""))</f>
        <v/>
      </c>
      <c r="P297" t="b">
        <v>1</v>
      </c>
      <c r="R297" s="35">
        <f>IFERROR(IF(Weekly[[#This Row],[Won Bet?]]="yes",R296+(Weekly[[#This Row],[BF Odds]]*Weekly[[#This Row],[BF Stake]])-Weekly[[#This Row],[BF Stake]],R296-Weekly[[#This Row],[BF Stake]]),R296)</f>
        <v>265.17610000000002</v>
      </c>
      <c r="S297" s="9">
        <f>IFERROR(IF(Weekly[[#This Row],[Won Bet?]]="yes",S296+(((Weekly[[#This Row],[BF Odds]]*Weekly[[#This Row],[BF Stake]])-Weekly[[#This Row],[BF Stake]])*0.95),S296-Weekly[[#This Row],[BF Stake]]),S296)</f>
        <v>250.52479500000001</v>
      </c>
      <c r="T297" s="13">
        <v>2.36</v>
      </c>
      <c r="U297" s="13">
        <v>1.7</v>
      </c>
      <c r="V297" s="24">
        <f>IF(Weekly[[#This Row],[Actual]]="","",IF(AND(Weekly[[#This Row],[SVC_P]]=Weekly[[#This Row],[Actual]],Weekly[[#This Row],[SVC_P]]=TRUE),V296+Weekly[[#This Row],[BF H Odds]]-1,IF(AND(Weekly[[#This Row],[SVC_P]]=Weekly[[#This Row],[Actual]],Weekly[[#This Row],[SVC_P]]=FALSE),V296+Weekly[[#This Row],[BF V Odds]]-1,V296-1)))</f>
        <v>70.160000000000011</v>
      </c>
      <c r="W297" s="24">
        <f>IF(Weekly[[#This Row],[Actual]]="","",IF(AND(Weekly[[#This Row],[SVC_P]]=FALSE,Weekly[[#This Row],[Actual]]=TRUE),W296+Weekly[[#This Row],[BF H Odds]]-1,IF(AND(Weekly[[#This Row],[SVC_P]]=TRUE,Weekly[[#This Row],[Actual]]=FALSE,),W296+Weekly[[#This Row],[BF V Odds]]-1,W296-1)))</f>
        <v>-238.54</v>
      </c>
      <c r="X297" s="24">
        <f>IF(Weekly[[#This Row],[Actual]]="","",IF(AND(Weekly[[#This Row],[ADBC_P]]=Weekly[[#This Row],[Actual]],Weekly[[#This Row],[ADBC_P]]=TRUE),X296+Weekly[[#This Row],[BF H Odds]]-1,IF(AND(Weekly[[#This Row],[ADBC_P]]=Weekly[[#This Row],[Actual]],Weekly[[#This Row],[ADBC_P]]=FALSE),X296+Weekly[[#This Row],[BF V Odds]]-1,X296-1)))</f>
        <v>28.340000000000021</v>
      </c>
      <c r="Y297" s="24">
        <f>IF(Weekly[[#This Row],[Actual]]="","",IF(AND(Weekly[[#This Row],[ADBC_P]]=FALSE,Weekly[[#This Row],[Actual]]=TRUE),Y296+Weekly[[#This Row],[BF H Odds]]-1,IF(AND(Weekly[[#This Row],[ADBC_P]]=TRUE,Weekly[[#This Row],[Actual]]=FALSE),Y296+Weekly[[#This Row],[BF V Odds]]-1,Y296-1)))</f>
        <v>54.709999999999994</v>
      </c>
      <c r="Z297" s="24">
        <f>IF(Weekly[[#This Row],[Actual]]="","",IF(AND(Weekly[[#This Row],[RFC_P]]=Weekly[[#This Row],[Actual]],Weekly[[#This Row],[RFC_P]]=TRUE),Z296+Weekly[[#This Row],[BF H Odds]]-1,IF(AND(Weekly[[#This Row],[RFC_P]]=Weekly[[#This Row],[Actual]],Weekly[[#This Row],[RFC_P]]=FALSE),Z296+Weekly[[#This Row],[BF V Odds]]-1,Z296-1)))</f>
        <v>22.400000000000027</v>
      </c>
      <c r="AA297" s="24">
        <f>IF(Weekly[[#This Row],[Actual]]="","",IF(AND(Weekly[[#This Row],[RFC_P]]=FALSE,Weekly[[#This Row],[Actual]]=TRUE),AA296+Weekly[[#This Row],[BF H Odds]]-1,IF(AND(Weekly[[#This Row],[RFC_P]]=TRUE,Weekly[[#This Row],[Actual]]=FALSE),AA296+Weekly[[#This Row],[BF V Odds]]-1,AA296-1)))</f>
        <v>60.64999999999997</v>
      </c>
      <c r="AB297" s="24">
        <f>IF(Weekly[[#This Row],[Actual]]="","",IF(AND(Weekly[[#This Row],[GBC_P]]=Weekly[[#This Row],[Actual]],Weekly[[#This Row],[GBC_P]]=TRUE),AB296+Weekly[[#This Row],[BF H Odds]]-1,IF(AND(Weekly[[#This Row],[GBC_P]]=Weekly[[#This Row],[Actual]],Weekly[[#This Row],[GBC_P]]=FALSE),AB296+Weekly[[#This Row],[BF V Odds]]-1,AB296-1)))</f>
        <v>26.670000000000009</v>
      </c>
      <c r="AC297" s="24">
        <f>IF(Weekly[[#This Row],[Actual]]="","",IF(AND(Weekly[[#This Row],[GBC_P]]=FALSE,Weekly[[#This Row],[Actual]]=TRUE),AC296+Weekly[[#This Row],[BF H Odds]]-1,IF(AND(Weekly[[#This Row],[GBC_P]]=TRUE,Weekly[[#This Row],[Actual]]=FALSE),AC296+Weekly[[#This Row],[BF V Odds]]-1,AC296-1)))</f>
        <v>56.379999999999981</v>
      </c>
      <c r="AD297" s="24">
        <f>IF(Weekly[[#This Row],[Actual]]="","",IF(AND(Weekly[[#This Row],[HGBC_P]]=Weekly[[#This Row],[Actual]],Weekly[[#This Row],[HGBC_P]]=TRUE),AD296+Weekly[[#This Row],[BF H Odds]]-1,IF(AND(Weekly[[#This Row],[HGBC_P]]=Weekly[[#This Row],[Actual]],Weekly[[#This Row],[HGBC_P]]=FALSE),AD296+Weekly[[#This Row],[BF V Odds]]-1,AD296-1)))</f>
        <v>22.640000000000033</v>
      </c>
      <c r="AE297" s="24">
        <f>IF(Weekly[[#This Row],[Actual]]="","",IF(AND(Weekly[[#This Row],[HGBC_P]]=FALSE,Weekly[[#This Row],[Actual]]=TRUE),AE296+Weekly[[#This Row],[BF H Odds]]-1,IF(AND(Weekly[[#This Row],[HGBC_P]]=TRUE,Weekly[[#This Row],[Actual]]=FALSE),AE296+Weekly[[#This Row],[BF V Odds]]-1,AE296-1)))</f>
        <v>60.409999999999989</v>
      </c>
      <c r="AF297" s="24">
        <f>IF(Weekly[[#This Row],[Actual]]="","",IF(AND(Weekly[[#This Row],[XGB_P]]=Weekly[[#This Row],[Actual]],Weekly[[#This Row],[XGB_P]]=TRUE),AF296+Weekly[[#This Row],[BF H Odds]]-1,IF(AND(Weekly[[#This Row],[XGB_P]]=Weekly[[#This Row],[Actual]],Weekly[[#This Row],[XGB_P]]=FALSE),AF296+Weekly[[#This Row],[BF V Odds]]-1,AF296-1)))</f>
        <v>45.340000000000032</v>
      </c>
      <c r="AG297" s="24">
        <f>IF(Weekly[[#This Row],[Actual]]="","",IF(AND(Weekly[[#This Row],[XGB_P]]=FALSE,Weekly[[#This Row],[Actual]]=TRUE),AG296+Weekly[[#This Row],[BF H Odds]]-1,IF(AND(Weekly[[#This Row],[XGB_P]]=TRUE,Weekly[[#This Row],[Actual]]=FALSE),AG296+Weekly[[#This Row],[BF V Odds]]-1,AG296-1)))</f>
        <v>37.709999999999994</v>
      </c>
      <c r="AH297" s="24">
        <f>IF(Weekly[[#This Row],[Actual]]="","",IF(AND(Weekly[[#This Row],[QDA_P]]=Weekly[[#This Row],[Actual]],Weekly[[#This Row],[QDA_P]]=TRUE),AH296+Weekly[[#This Row],[BF H Odds]]-1,IF(AND(Weekly[[#This Row],[QDA_P]]=Weekly[[#This Row],[Actual]],Weekly[[#This Row],[QDA_P]]=FALSE),AH296+Weekly[[#This Row],[BF V Odds]]-1,AH296-1)))</f>
        <v>5.8700000000000045</v>
      </c>
      <c r="AI297" s="24">
        <f>IF(Weekly[[#This Row],[Actual]]="","",IF(AND(Weekly[[#This Row],[QDA_P]]=FALSE,Weekly[[#This Row],[Actual]]=TRUE),AI296+Weekly[[#This Row],[BF H Odds]]-1,IF(AND(Weekly[[#This Row],[QDA_P]]=TRUE,Weekly[[#This Row],[Actual]]=FALSE),AI296+Weekly[[#This Row],[BF V Odds]]-1,AI296-1)))</f>
        <v>77.180000000000007</v>
      </c>
      <c r="AJ297" s="24">
        <f>IF(Weekly[[#This Row],[Actual]]="","",IF(AND(Weekly[[#This Row],[KNC_P]]=FALSE,Weekly[[#This Row],[Actual]]=TRUE),AJ296+Weekly[[#This Row],[BF H Odds]]-1,IF(AND(Weekly[[#This Row],[KNC_P]]=TRUE,Weekly[[#This Row],[Actual]]=FALSE),AJ296+Weekly[[#This Row],[BF V Odds]]-1,AJ296-1)))</f>
        <v>44.519999999999989</v>
      </c>
      <c r="AK297" s="24">
        <f>IF(Weekly[[#This Row],[Actual]]="","",IF(AND(Weekly[[#This Row],[KNC_P]]=FALSE,Weekly[[#This Row],[Actual]]=TRUE),AK296+Weekly[[#This Row],[BF H Odds]]-1,IF(AND(Weekly[[#This Row],[KNC_P]]=TRUE,Weekly[[#This Row],[Actual]]=FALSE),AK296+Weekly[[#This Row],[BF V Odds]]-1,AK296-1)))</f>
        <v>43.41999999999998</v>
      </c>
      <c r="AL297" s="30">
        <f>IF(Weekly[[#This Row],[Actual]]="","",COUNTIF(Weekly[[#This Row],[SVC_P]:[QDA_P]],TRUE))</f>
        <v>2</v>
      </c>
      <c r="AM297" s="30">
        <f>IF(Weekly[[#This Row],[Actual]]="","",COUNTIF(Weekly[[#This Row],[SVC_P]:[QDA_P]],FALSE))</f>
        <v>5</v>
      </c>
      <c r="AN297" s="36" t="str">
        <f>IF(AND(Weekly[[#This Row],[BF V Odds]]&gt;$BO$6,Weekly[[#This Row],[BF V Odds]] &lt; $BO$7),Weekly[[#This Row],[BF V Odds]],"")</f>
        <v/>
      </c>
      <c r="AO297" s="36" t="str">
        <f>IF(AND(Weekly[[#This Row],[BF H Odds]]&gt;$BO$6, Weekly[[#This Row],[BF H Odds]] &lt; $BO$7),Weekly[[#This Row],[BF H Odds]],"")</f>
        <v/>
      </c>
      <c r="AP297" s="37">
        <f>IF(AND(Weekly[[#This Row],[V Odds &lt;]]="",Weekly[[#This Row],[H Odds &lt;]]=""),AP296,IF(AND(Weekly[[#This Row],[H Odds &lt;]]&lt;&gt;"",Weekly[[#This Row],[SVC_P]]=TRUE,Weekly[[#This Row],[Actual]]=TRUE),AP296+Weekly[[#This Row],[H Odds &lt;]]-1,IF(AND(Weekly[[#This Row],[V Odds &lt;]]&lt;&gt;"",Weekly[[#This Row],[SVC_P]]=FALSE,Weekly[[#This Row],[Actual]]=FALSE),AP296+Weekly[[#This Row],[V Odds &lt;]]-1,IF(AND(Weekly[[#This Row],[V Odds &lt;]]&lt;&gt;"",Weekly[[#This Row],[SVC_P]]=FALSE,Weekly[[#This Row],[Actual]]=TRUE),AP296-1,IF(AND(Weekly[[#This Row],[H Odds &lt;]]&lt;&gt;"",Weekly[[#This Row],[SVC_P]]=TRUE,Weekly[[#This Row],[Actual]]=FALSE),AP296-1,AP296)))))</f>
        <v>78.48</v>
      </c>
      <c r="AQ297" s="37">
        <f>IF(AND(Weekly[[#This Row],[V Odds &lt;]]="",Weekly[[#This Row],[H Odds &lt;]]=""),AQ296,IF(AND(Weekly[[#This Row],[H Odds &lt;]]&lt;&gt;"",Weekly[[#This Row],[ADBC_P]]=TRUE,Weekly[[#This Row],[Actual]]=TRUE),AQ296+Weekly[[#This Row],[H Odds &lt;]]-1,IF(AND(Weekly[[#This Row],[V Odds &lt;]]&lt;&gt;"",Weekly[[#This Row],[ADBC_P]]=FALSE,Weekly[[#This Row],[Actual]]=FALSE),AQ296+Weekly[[#This Row],[V Odds &lt;]]-1,IF(AND(Weekly[[#This Row],[V Odds &lt;]]&lt;&gt;"",Weekly[[#This Row],[ADBC_P]]=FALSE,Weekly[[#This Row],[Actual]]=TRUE),AQ296-1,IF(AND(Weekly[[#This Row],[H Odds &lt;]]&lt;&gt;"",Weekly[[#This Row],[ADBC_P]]=TRUE,Weekly[[#This Row],[Actual]]=FALSE),AQ296-1,AQ296)))))</f>
        <v>48.879999999999995</v>
      </c>
      <c r="AR297" s="37">
        <f>IF(AND(Weekly[[#This Row],[V Odds &lt;]]="",Weekly[[#This Row],[H Odds &lt;]]=""),AR296,IF(AND(Weekly[[#This Row],[H Odds &lt;]]&lt;&gt;"",Weekly[[#This Row],[RFC_P]]=TRUE,Weekly[[#This Row],[Actual]]=TRUE),AR296+Weekly[[#This Row],[H Odds &lt;]]-1,IF(AND(Weekly[[#This Row],[V Odds &lt;]]&lt;&gt;"",Weekly[[#This Row],[RFC_P]]=FALSE,Weekly[[#This Row],[Actual]]=FALSE),AR296+Weekly[[#This Row],[V Odds &lt;]]-1,IF(AND(Weekly[[#This Row],[V Odds &lt;]]&lt;&gt;"",Weekly[[#This Row],[RFC_P]]=FALSE,Weekly[[#This Row],[Actual]]=TRUE),AR296-1,IF(AND(Weekly[[#This Row],[H Odds &lt;]]&lt;&gt;"",Weekly[[#This Row],[RFC_P]]=TRUE,Weekly[[#This Row],[Actual]]=FALSE),AR296-1,AR296)))))</f>
        <v>51.489999999999995</v>
      </c>
      <c r="AS297" s="37">
        <f>IF(AND(Weekly[[#This Row],[V Odds &lt;]]="",Weekly[[#This Row],[H Odds &lt;]]=""),AS296,IF(AND(Weekly[[#This Row],[H Odds &lt;]]&lt;&gt;"",Weekly[[#This Row],[GBC_P]]=TRUE,Weekly[[#This Row],[Actual]]=TRUE),AS296+Weekly[[#This Row],[H Odds &lt;]]-1,IF(AND(Weekly[[#This Row],[V Odds &lt;]]&lt;&gt;"",Weekly[[#This Row],[GBC_P]]=FALSE,Weekly[[#This Row],[Actual]]=FALSE),AS296+Weekly[[#This Row],[V Odds &lt;]]-1,IF(AND(Weekly[[#This Row],[V Odds &lt;]]&lt;&gt;"",Weekly[[#This Row],[GBC_P]]=FALSE,Weekly[[#This Row],[Actual]]=TRUE),AS296-1,IF(AND(Weekly[[#This Row],[H Odds &lt;]]&lt;&gt;"",Weekly[[#This Row],[GBC_P]]=TRUE,Weekly[[#This Row],[Actual]]=FALSE),AS296-1,AS296)))))</f>
        <v>50.28</v>
      </c>
      <c r="AT297" s="37">
        <f>IF(AND(Weekly[[#This Row],[V Odds &lt;]]="",Weekly[[#This Row],[H Odds &lt;]]=""),AT296,IF(AND(Weekly[[#This Row],[H Odds &lt;]]&lt;&gt;"",Weekly[[#This Row],[HGBC_P]]=TRUE,Weekly[[#This Row],[Actual]]=TRUE),AT296+Weekly[[#This Row],[H Odds &lt;]]-1,IF(AND(Weekly[[#This Row],[V Odds &lt;]]&lt;&gt;"",Weekly[[#This Row],[HGBC_P]]=FALSE,Weekly[[#This Row],[Actual]]=FALSE),AT296+Weekly[[#This Row],[V Odds &lt;]]-1,IF(AND(Weekly[[#This Row],[V Odds &lt;]]&lt;&gt;"",Weekly[[#This Row],[HGBC_P]]=FALSE,Weekly[[#This Row],[Actual]]=TRUE),AT296-1,IF(AND(Weekly[[#This Row],[H Odds &lt;]]&lt;&gt;"",Weekly[[#This Row],[HGBC_P]]=TRUE,Weekly[[#This Row],[Actual]]=FALSE),AT296-1,AT296)))))</f>
        <v>53.459999999999994</v>
      </c>
      <c r="AU297" s="37">
        <f>IF(AND(Weekly[[#This Row],[V Odds &lt;]]="",Weekly[[#This Row],[H Odds &lt;]]=""),AU296,IF(AND(Weekly[[#This Row],[H Odds &lt;]]&lt;&gt;"",Weekly[[#This Row],[XGB_P]]=TRUE,Weekly[[#This Row],[Actual]]=TRUE),AU296+Weekly[[#This Row],[H Odds &lt;]]-1,IF(AND(Weekly[[#This Row],[V Odds &lt;]]&lt;&gt;"",Weekly[[#This Row],[XGB_P]]=FALSE,Weekly[[#This Row],[Actual]]=FALSE),AU296+Weekly[[#This Row],[V Odds &lt;]]-1,IF(AND(Weekly[[#This Row],[V Odds &lt;]]&lt;&gt;"",Weekly[[#This Row],[XGB_P]]=FALSE,Weekly[[#This Row],[Actual]]=TRUE),AU296-1,IF(AND(Weekly[[#This Row],[H Odds &lt;]]&lt;&gt;"",Weekly[[#This Row],[XGB_P]]=TRUE,Weekly[[#This Row],[Actual]]=FALSE),AU296-1,AU296)))))</f>
        <v>62.56</v>
      </c>
      <c r="AV297" s="37">
        <f>IF(AND(Weekly[[#This Row],[V Odds &lt;]]="",Weekly[[#This Row],[H Odds &lt;]]=""),AV296,IF(AND(Weekly[[#This Row],[H Odds &lt;]]&lt;&gt;"",Weekly[[#This Row],[QDA_P]]=TRUE,Weekly[[#This Row],[Actual]]=TRUE),AV296+Weekly[[#This Row],[H Odds &lt;]]-1,IF(AND(Weekly[[#This Row],[V Odds &lt;]]&lt;&gt;"",Weekly[[#This Row],[QDA_P]]=FALSE,Weekly[[#This Row],[Actual]]=FALSE),AV296+Weekly[[#This Row],[V Odds &lt;]]-1,IF(AND(Weekly[[#This Row],[V Odds &lt;]]&lt;&gt;"",Weekly[[#This Row],[QDA_P]]=FALSE,Weekly[[#This Row],[Actual]]=TRUE),AV296-1,IF(AND(Weekly[[#This Row],[H Odds &lt;]]&lt;&gt;"",Weekly[[#This Row],[QDA_P]]=TRUE,Weekly[[#This Row],[Actual]]=FALSE),AV296-1,AV296)))))</f>
        <v>52.049999999999983</v>
      </c>
      <c r="AW297" s="37">
        <f>IF(AND(Weekly[[#This Row],[H Odds &lt;]]="",Weekly[[#This Row],[V Odds &lt;]]=""),AW296,IF(AND(Weekly[[#This Row],[KNC_P]]=Weekly[[#This Row],[Actual]],Weekly[[#This Row],[KNC_P]]=TRUE),AW296+Weekly[[#This Row],[BF H Odds]]-1,IF(AND(Weekly[[#This Row],[KNC_P]]=Weekly[[#This Row],[Actual]],Weekly[[#This Row],[KNC_P]]=FALSE),AW296+Weekly[[#This Row],[BF V Odds]]-1,AW296-1)))</f>
        <v>51.75</v>
      </c>
      <c r="AX297" s="37">
        <f>IF(AND(Weekly[[#This Row],[V Odds &lt;]]="",Weekly[[#This Row],[H Odds &lt;]]=""),AX296,IF(AND(Weekly[[#This Row],[V Odds &lt;]]&lt;&gt;"",Weekly[[#This Row],[FALSES]]&gt;0,Weekly[[#This Row],[Actual]]=FALSE),AX296+Weekly[[#This Row],[V Odds &lt;]]-1,IF(AND(Weekly[[#This Row],[H Odds &lt;]]&lt;&gt;"",Weekly[[#This Row],[TRUES]]&gt;0,Weekly[[#This Row],[Actual]]=TRUE),AX296+Weekly[[#This Row],[H Odds &lt;]]-1,IF(AND(Weekly[[#This Row],[V Odds &lt;]]&lt;&gt;"",Weekly[[#This Row],[FALSES]]=0),AX296,IF(AND(Weekly[[#This Row],[H Odds &lt;]]&lt;&gt;"",Weekly[[#This Row],[TRUES]]=0),AX296,AX296-1)))))</f>
        <v>86.34999999999998</v>
      </c>
      <c r="AY297" s="37">
        <f>IF(AND(Weekly[[#This Row],[V Odds &lt;]]="",Weekly[[#This Row],[H Odds &lt;]]=""),AY296,IF(AND(Weekly[[#This Row],[V Odds &lt;]]&lt;&gt;"",Weekly[[#This Row],[FALSES]]&gt;0,Weekly[[#This Row],[Actual]]=FALSE),AY296+((Weekly[[#This Row],[V Odds &lt;]]-1)*0.92),IF(AND(Weekly[[#This Row],[H Odds &lt;]]&lt;&gt;"",Weekly[[#This Row],[TRUES]]&gt;0,Weekly[[#This Row],[Actual]]=TRUE),AY296+((Weekly[[#This Row],[H Odds &lt;]]-1)*0.92),IF(AND(Weekly[[#This Row],[V Odds &lt;]]&lt;&gt;"",Weekly[[#This Row],[FALSES]]=0),AY296,IF(AND(Weekly[[#This Row],[H Odds &lt;]]&lt;&gt;"",Weekly[[#This Row],[TRUES]]=0),AY296,AY296-1)))))</f>
        <v>79.442000000000021</v>
      </c>
      <c r="AZ297" s="37">
        <f>IF(AND(Weekly[[#This Row],[V Odds &lt;]]="",Weekly[[#This Row],[H Odds &lt;]]=""),AZ296,IF(AND(Weekly[[#This Row],[V Odds &lt;]]&lt;&gt;"",Weekly[[#This Row],[Actual]]=FALSE),AZ296+Weekly[[#This Row],[V Odds &lt;]]-1,IF(AND(Weekly[[#This Row],[H Odds &lt;]]&lt;&gt;"",Weekly[[#This Row],[Actual]]=TRUE),AZ296+Weekly[[#This Row],[H Odds &lt;]]-1,AZ296-1)))</f>
        <v>77.719999999999985</v>
      </c>
      <c r="BA297" s="38">
        <f>IF(Weekly[[#This Row],[H Odds &lt;]]="",BA296,IF(AND(Weekly[[#This Row],[H Odds &lt;]]&lt;&gt;"",Weekly[[#This Row],[SVC_P]]=TRUE,Weekly[[#This Row],[Actual]]=TRUE),BA296+Weekly[[#This Row],[H Odds &lt;]]-1,IF(AND(Weekly[[#This Row],[H Odds &lt;]]&lt;&gt;"",Weekly[[#This Row],[SVC_P]]=TRUE,Weekly[[#This Row],[Actual]]=FALSE),BA296-1,BA296)))</f>
        <v>73.439999999999984</v>
      </c>
      <c r="BB297" s="38">
        <f>IF(Weekly[[#This Row],[H Odds &lt;]]="",BB296,IF(AND(Weekly[[#This Row],[H Odds &lt;]]&lt;&gt;"",Weekly[[#This Row],[ADBC_P]]=TRUE,Weekly[[#This Row],[Actual]]=TRUE),BB296+Weekly[[#This Row],[H Odds &lt;]]-1,IF(AND(Weekly[[#This Row],[H Odds &lt;]]&lt;&gt;"",Weekly[[#This Row],[ADBC_P]]=TRUE,Weekly[[#This Row],[Actual]]=FALSE),BB296-1,BB296)))</f>
        <v>45.559999999999995</v>
      </c>
      <c r="BC297" s="38">
        <f>IF(Weekly[[#This Row],[H Odds &lt;]]="",BC296,IF(AND(Weekly[[#This Row],[H Odds &lt;]]&lt;&gt;"",Weekly[[#This Row],[RFC_P]]=TRUE,Weekly[[#This Row],[Actual]]=TRUE),BC296+Weekly[[#This Row],[H Odds &lt;]]-1,IF(AND(Weekly[[#This Row],[H Odds &lt;]]&lt;&gt;"",Weekly[[#This Row],[RFC_P]]=TRUE,Weekly[[#This Row],[Actual]]=FALSE),BC296-1,BC296)))</f>
        <v>47.859999999999992</v>
      </c>
      <c r="BD297" s="38">
        <f>IF(Weekly[[#This Row],[H Odds &lt;]]="",BD296,IF(AND(Weekly[[#This Row],[H Odds &lt;]]&lt;&gt;"",Weekly[[#This Row],[GBC_P]]=TRUE,Weekly[[#This Row],[Actual]]=TRUE),BD296+Weekly[[#This Row],[H Odds &lt;]]-1,IF(AND(Weekly[[#This Row],[H Odds &lt;]]&lt;&gt;"",Weekly[[#This Row],[GBC_P]]=TRUE,Weekly[[#This Row],[Actual]]=FALSE),BD296-1,BD296)))</f>
        <v>50.96</v>
      </c>
      <c r="BE297" s="38">
        <f>IF(Weekly[[#This Row],[H Odds &lt;]]="",BE296,IF(AND(Weekly[[#This Row],[H Odds &lt;]]&lt;&gt;"",Weekly[[#This Row],[HGBC_P]]=TRUE,Weekly[[#This Row],[Actual]]=TRUE),BE296+Weekly[[#This Row],[H Odds &lt;]]-1,IF(AND(Weekly[[#This Row],[H Odds &lt;]]&lt;&gt;"",Weekly[[#This Row],[HGBC_P]]=TRUE,Weekly[[#This Row],[Actual]]=FALSE),BE296-1,BE296)))</f>
        <v>56.859999999999992</v>
      </c>
      <c r="BF297" s="38">
        <f>IF(Weekly[[#This Row],[H Odds &lt;]]="",BF296,IF(AND(Weekly[[#This Row],[H Odds &lt;]]&lt;&gt;"",Weekly[[#This Row],[XGB_P]]=TRUE,Weekly[[#This Row],[Actual]]=TRUE),BF296+Weekly[[#This Row],[H Odds &lt;]]-1,IF(AND(Weekly[[#This Row],[H Odds &lt;]]&lt;&gt;"",Weekly[[#This Row],[XGB_P]]=TRUE,Weekly[[#This Row],[Actual]]=FALSE),BF296-1,BF296)))</f>
        <v>60.03</v>
      </c>
      <c r="BG297" s="38">
        <f>IF(Weekly[[#This Row],[H Odds &lt;]]="",BG296,IF(AND(Weekly[[#This Row],[H Odds &lt;]]&lt;&gt;"",Weekly[[#This Row],[QDA_P]]=TRUE,Weekly[[#This Row],[Actual]]=TRUE),BG296+Weekly[[#This Row],[H Odds &lt;]]-1,IF(AND(Weekly[[#This Row],[H Odds &lt;]]&lt;&gt;"",Weekly[[#This Row],[QDA_P]]=TRUE,Weekly[[#This Row],[Actual]]=FALSE),BG296-1,BG296)))</f>
        <v>45.279999999999994</v>
      </c>
      <c r="BH297" s="38">
        <f>IF(Weekly[[#This Row],[H Odds &lt;]]="",BH296,IF(AND(Weekly[[#This Row],[H Odds &lt;]]&lt;&gt;"",Weekly[[#This Row],[KNC_P]]=TRUE,Weekly[[#This Row],[Actual]]=TRUE),BH296+Weekly[[#This Row],[H Odds &lt;]]-1,IF(AND(Weekly[[#This Row],[H Odds &lt;]]&lt;&gt;"",Weekly[[#This Row],[KNC_P]]=TRUE,Weekly[[#This Row],[Actual]]=FALSE),BH296-1,BH296)))</f>
        <v>50.54999999999999</v>
      </c>
      <c r="BI297" s="38">
        <f>IF(Weekly[[#This Row],[H Odds &lt;]]="",BI296,IF(AND(Weekly[[#This Row],[H Odds &lt;]]&lt;&gt;"",Weekly[[#This Row],[TRUES]]&gt;0,Weekly[[#This Row],[Actual]]=TRUE),BI296+Weekly[[#This Row],[H Odds &lt;]]-1,IF(AND(Weekly[[#This Row],[H Odds &lt;]]&lt;&gt;"",Weekly[[#This Row],[TRUES]]=0),BI296,BI296-1)))</f>
        <v>73.439999999999984</v>
      </c>
      <c r="BJ297" s="38">
        <f>IF(Weekly[[#This Row],[H Odds &lt;]]="",BJ296,IF(AND(Weekly[[#This Row],[H Odds &lt;]]&lt;&gt;"",Weekly[[#This Row],[Actual]]=TRUE),BJ296+Weekly[[#This Row],[H Odds &lt;]]-1,IF(AND(Weekly[[#This Row],[H Odds &lt;]]&lt;&gt;"",Weekly[[#This Row],[Actual]]=FALSE),BJ296-1,BJ296)))</f>
        <v>75.339999999999989</v>
      </c>
      <c r="BK297" s="58">
        <f>IF(AND(Weekly[[#This Row],[TRUES]]&gt;4,Weekly[[#This Row],[Actual]]=TRUE),BK296+Weekly[[#This Row],[BF H Odds]]-1,IF(AND(Weekly[[#This Row],[FALSES]]&gt;4,Weekly[[#This Row],[Actual]]=FALSE),BK296+Weekly[[#This Row],[BF V Odds]]-1,IF(AND(Weekly[[#This Row],[TRUES]]&gt;4,Weekly[[#This Row],[Actual]]=FALSE),BK296-1,IF(AND(Weekly[[#This Row],[FALSES]]&gt;4,Weekly[[#This Row],[Actual]]=TRUE),BK296-1,BK296))))</f>
        <v>18.54000000000002</v>
      </c>
      <c r="BL297" s="58">
        <f>IF(AND(Weekly[[#This Row],[TRUES]]&gt;5,Weekly[[#This Row],[Actual]]=TRUE),BL296+Weekly[[#This Row],[BF H Odds]]-1,IF(AND(Weekly[[#This Row],[FALSES]]&gt;5,Weekly[[#This Row],[Actual]]=FALSE),BL296+Weekly[[#This Row],[BF V Odds]]-1,IF(AND(Weekly[[#This Row],[TRUES]]&gt;5,Weekly[[#This Row],[Actual]]=FALSE),BL296-1,IF(AND(Weekly[[#This Row],[FALSES]]&gt;5,Weekly[[#This Row],[Actual]]=TRUE),BL296-1,BL296))))</f>
        <v>29.870000000000029</v>
      </c>
      <c r="BM297" s="58">
        <f>IF(AND(Weekly[[#This Row],[TRUES]]&gt;6,Weekly[[#This Row],[Actual]]=TRUE),BM296+Weekly[[#This Row],[BF H Odds]]-1,IF(AND(Weekly[[#This Row],[FALSES]]&gt;6,Weekly[[#This Row],[Actual]]=FALSE),BM296+Weekly[[#This Row],[BF V Odds]]-1,IF(AND(Weekly[[#This Row],[TRUES]]&gt;6,Weekly[[#This Row],[Actual]]=FALSE),BM296-1,IF(AND(Weekly[[#This Row],[FALSES]]&gt;6,Weekly[[#This Row],[Actual]]=TRUE),BM296-1,BM296))))</f>
        <v>45.330000000000013</v>
      </c>
    </row>
    <row r="298" spans="1:65" x14ac:dyDescent="0.25">
      <c r="A298" s="34"/>
      <c r="B298" s="10">
        <v>44280</v>
      </c>
      <c r="C298" s="33" t="s">
        <v>16</v>
      </c>
      <c r="D298" s="15" t="s">
        <v>36</v>
      </c>
      <c r="E298" t="b">
        <v>1</v>
      </c>
      <c r="F298" t="b">
        <v>1</v>
      </c>
      <c r="G298" t="b">
        <v>1</v>
      </c>
      <c r="H298" t="b">
        <v>1</v>
      </c>
      <c r="I298" t="b">
        <v>1</v>
      </c>
      <c r="J298" t="b">
        <v>1</v>
      </c>
      <c r="K298" t="b">
        <v>0</v>
      </c>
      <c r="L298" t="b">
        <v>1</v>
      </c>
      <c r="M298" t="s">
        <v>100</v>
      </c>
      <c r="N298">
        <v>6.62</v>
      </c>
      <c r="O298">
        <f>IF(Weekly[[#This Row],[H/V]]="H",Weekly[[#This Row],[BF H Odds]],IF(Weekly[[#This Row],[H/V]]="V",Weekly[[#This Row],[BF V Odds]],""))</f>
        <v>2.98</v>
      </c>
      <c r="P298" t="b">
        <v>0</v>
      </c>
      <c r="Q298" t="s">
        <v>76</v>
      </c>
      <c r="R298" s="35">
        <f>IFERROR(IF(Weekly[[#This Row],[Won Bet?]]="yes",R297+(Weekly[[#This Row],[BF Odds]]*Weekly[[#This Row],[BF Stake]])-Weekly[[#This Row],[BF Stake]],R297-Weekly[[#This Row],[BF Stake]]),R297)</f>
        <v>258.55610000000001</v>
      </c>
      <c r="S298" s="9">
        <f>IFERROR(IF(Weekly[[#This Row],[Won Bet?]]="yes",S297+(((Weekly[[#This Row],[BF Odds]]*Weekly[[#This Row],[BF Stake]])-Weekly[[#This Row],[BF Stake]])*0.95),S297-Weekly[[#This Row],[BF Stake]]),S297)</f>
        <v>243.90479500000001</v>
      </c>
      <c r="T298" s="13">
        <v>1.41</v>
      </c>
      <c r="U298" s="13">
        <v>2.98</v>
      </c>
      <c r="V298" s="24">
        <f>IF(Weekly[[#This Row],[Actual]]="","",IF(AND(Weekly[[#This Row],[SVC_P]]=Weekly[[#This Row],[Actual]],Weekly[[#This Row],[SVC_P]]=TRUE),V297+Weekly[[#This Row],[BF H Odds]]-1,IF(AND(Weekly[[#This Row],[SVC_P]]=Weekly[[#This Row],[Actual]],Weekly[[#This Row],[SVC_P]]=FALSE),V297+Weekly[[#This Row],[BF V Odds]]-1,V297-1)))</f>
        <v>69.160000000000011</v>
      </c>
      <c r="W298" s="24">
        <f>IF(Weekly[[#This Row],[Actual]]="","",IF(AND(Weekly[[#This Row],[SVC_P]]=FALSE,Weekly[[#This Row],[Actual]]=TRUE),W297+Weekly[[#This Row],[BF H Odds]]-1,IF(AND(Weekly[[#This Row],[SVC_P]]=TRUE,Weekly[[#This Row],[Actual]]=FALSE,),W297+Weekly[[#This Row],[BF V Odds]]-1,W297-1)))</f>
        <v>-239.54</v>
      </c>
      <c r="X298" s="24">
        <f>IF(Weekly[[#This Row],[Actual]]="","",IF(AND(Weekly[[#This Row],[ADBC_P]]=Weekly[[#This Row],[Actual]],Weekly[[#This Row],[ADBC_P]]=TRUE),X297+Weekly[[#This Row],[BF H Odds]]-1,IF(AND(Weekly[[#This Row],[ADBC_P]]=Weekly[[#This Row],[Actual]],Weekly[[#This Row],[ADBC_P]]=FALSE),X297+Weekly[[#This Row],[BF V Odds]]-1,X297-1)))</f>
        <v>27.340000000000021</v>
      </c>
      <c r="Y298" s="24">
        <f>IF(Weekly[[#This Row],[Actual]]="","",IF(AND(Weekly[[#This Row],[ADBC_P]]=FALSE,Weekly[[#This Row],[Actual]]=TRUE),Y297+Weekly[[#This Row],[BF H Odds]]-1,IF(AND(Weekly[[#This Row],[ADBC_P]]=TRUE,Weekly[[#This Row],[Actual]]=FALSE),Y297+Weekly[[#This Row],[BF V Odds]]-1,Y297-1)))</f>
        <v>55.11999999999999</v>
      </c>
      <c r="Z298" s="24">
        <f>IF(Weekly[[#This Row],[Actual]]="","",IF(AND(Weekly[[#This Row],[RFC_P]]=Weekly[[#This Row],[Actual]],Weekly[[#This Row],[RFC_P]]=TRUE),Z297+Weekly[[#This Row],[BF H Odds]]-1,IF(AND(Weekly[[#This Row],[RFC_P]]=Weekly[[#This Row],[Actual]],Weekly[[#This Row],[RFC_P]]=FALSE),Z297+Weekly[[#This Row],[BF V Odds]]-1,Z297-1)))</f>
        <v>21.400000000000027</v>
      </c>
      <c r="AA298" s="24">
        <f>IF(Weekly[[#This Row],[Actual]]="","",IF(AND(Weekly[[#This Row],[RFC_P]]=FALSE,Weekly[[#This Row],[Actual]]=TRUE),AA297+Weekly[[#This Row],[BF H Odds]]-1,IF(AND(Weekly[[#This Row],[RFC_P]]=TRUE,Weekly[[#This Row],[Actual]]=FALSE),AA297+Weekly[[#This Row],[BF V Odds]]-1,AA297-1)))</f>
        <v>61.059999999999967</v>
      </c>
      <c r="AB298" s="24">
        <f>IF(Weekly[[#This Row],[Actual]]="","",IF(AND(Weekly[[#This Row],[GBC_P]]=Weekly[[#This Row],[Actual]],Weekly[[#This Row],[GBC_P]]=TRUE),AB297+Weekly[[#This Row],[BF H Odds]]-1,IF(AND(Weekly[[#This Row],[GBC_P]]=Weekly[[#This Row],[Actual]],Weekly[[#This Row],[GBC_P]]=FALSE),AB297+Weekly[[#This Row],[BF V Odds]]-1,AB297-1)))</f>
        <v>25.670000000000009</v>
      </c>
      <c r="AC298" s="24">
        <f>IF(Weekly[[#This Row],[Actual]]="","",IF(AND(Weekly[[#This Row],[GBC_P]]=FALSE,Weekly[[#This Row],[Actual]]=TRUE),AC297+Weekly[[#This Row],[BF H Odds]]-1,IF(AND(Weekly[[#This Row],[GBC_P]]=TRUE,Weekly[[#This Row],[Actual]]=FALSE),AC297+Weekly[[#This Row],[BF V Odds]]-1,AC297-1)))</f>
        <v>56.789999999999978</v>
      </c>
      <c r="AD298" s="24">
        <f>IF(Weekly[[#This Row],[Actual]]="","",IF(AND(Weekly[[#This Row],[HGBC_P]]=Weekly[[#This Row],[Actual]],Weekly[[#This Row],[HGBC_P]]=TRUE),AD297+Weekly[[#This Row],[BF H Odds]]-1,IF(AND(Weekly[[#This Row],[HGBC_P]]=Weekly[[#This Row],[Actual]],Weekly[[#This Row],[HGBC_P]]=FALSE),AD297+Weekly[[#This Row],[BF V Odds]]-1,AD297-1)))</f>
        <v>21.640000000000033</v>
      </c>
      <c r="AE298" s="24">
        <f>IF(Weekly[[#This Row],[Actual]]="","",IF(AND(Weekly[[#This Row],[HGBC_P]]=FALSE,Weekly[[#This Row],[Actual]]=TRUE),AE297+Weekly[[#This Row],[BF H Odds]]-1,IF(AND(Weekly[[#This Row],[HGBC_P]]=TRUE,Weekly[[#This Row],[Actual]]=FALSE),AE297+Weekly[[#This Row],[BF V Odds]]-1,AE297-1)))</f>
        <v>60.819999999999986</v>
      </c>
      <c r="AF298" s="24">
        <f>IF(Weekly[[#This Row],[Actual]]="","",IF(AND(Weekly[[#This Row],[XGB_P]]=Weekly[[#This Row],[Actual]],Weekly[[#This Row],[XGB_P]]=TRUE),AF297+Weekly[[#This Row],[BF H Odds]]-1,IF(AND(Weekly[[#This Row],[XGB_P]]=Weekly[[#This Row],[Actual]],Weekly[[#This Row],[XGB_P]]=FALSE),AF297+Weekly[[#This Row],[BF V Odds]]-1,AF297-1)))</f>
        <v>44.340000000000032</v>
      </c>
      <c r="AG298" s="24">
        <f>IF(Weekly[[#This Row],[Actual]]="","",IF(AND(Weekly[[#This Row],[XGB_P]]=FALSE,Weekly[[#This Row],[Actual]]=TRUE),AG297+Weekly[[#This Row],[BF H Odds]]-1,IF(AND(Weekly[[#This Row],[XGB_P]]=TRUE,Weekly[[#This Row],[Actual]]=FALSE),AG297+Weekly[[#This Row],[BF V Odds]]-1,AG297-1)))</f>
        <v>38.11999999999999</v>
      </c>
      <c r="AH298" s="24">
        <f>IF(Weekly[[#This Row],[Actual]]="","",IF(AND(Weekly[[#This Row],[QDA_P]]=Weekly[[#This Row],[Actual]],Weekly[[#This Row],[QDA_P]]=TRUE),AH297+Weekly[[#This Row],[BF H Odds]]-1,IF(AND(Weekly[[#This Row],[QDA_P]]=Weekly[[#This Row],[Actual]],Weekly[[#This Row],[QDA_P]]=FALSE),AH297+Weekly[[#This Row],[BF V Odds]]-1,AH297-1)))</f>
        <v>6.2800000000000047</v>
      </c>
      <c r="AI298" s="24">
        <f>IF(Weekly[[#This Row],[Actual]]="","",IF(AND(Weekly[[#This Row],[QDA_P]]=FALSE,Weekly[[#This Row],[Actual]]=TRUE),AI297+Weekly[[#This Row],[BF H Odds]]-1,IF(AND(Weekly[[#This Row],[QDA_P]]=TRUE,Weekly[[#This Row],[Actual]]=FALSE),AI297+Weekly[[#This Row],[BF V Odds]]-1,AI297-1)))</f>
        <v>76.180000000000007</v>
      </c>
      <c r="AJ298" s="24">
        <f>IF(Weekly[[#This Row],[Actual]]="","",IF(AND(Weekly[[#This Row],[KNC_P]]=FALSE,Weekly[[#This Row],[Actual]]=TRUE),AJ297+Weekly[[#This Row],[BF H Odds]]-1,IF(AND(Weekly[[#This Row],[KNC_P]]=TRUE,Weekly[[#This Row],[Actual]]=FALSE),AJ297+Weekly[[#This Row],[BF V Odds]]-1,AJ297-1)))</f>
        <v>44.929999999999986</v>
      </c>
      <c r="AK298" s="24">
        <f>IF(Weekly[[#This Row],[Actual]]="","",IF(AND(Weekly[[#This Row],[KNC_P]]=FALSE,Weekly[[#This Row],[Actual]]=TRUE),AK297+Weekly[[#This Row],[BF H Odds]]-1,IF(AND(Weekly[[#This Row],[KNC_P]]=TRUE,Weekly[[#This Row],[Actual]]=FALSE),AK297+Weekly[[#This Row],[BF V Odds]]-1,AK297-1)))</f>
        <v>43.829999999999977</v>
      </c>
      <c r="AL298" s="30">
        <f>IF(Weekly[[#This Row],[Actual]]="","",COUNTIF(Weekly[[#This Row],[SVC_P]:[QDA_P]],TRUE))</f>
        <v>6</v>
      </c>
      <c r="AM298" s="30">
        <f>IF(Weekly[[#This Row],[Actual]]="","",COUNTIF(Weekly[[#This Row],[SVC_P]:[QDA_P]],FALSE))</f>
        <v>1</v>
      </c>
      <c r="AN298" s="36" t="str">
        <f>IF(AND(Weekly[[#This Row],[BF V Odds]]&gt;$BO$6,Weekly[[#This Row],[BF V Odds]] &lt; $BO$7),Weekly[[#This Row],[BF V Odds]],"")</f>
        <v/>
      </c>
      <c r="AO298" s="36" t="str">
        <f>IF(AND(Weekly[[#This Row],[BF H Odds]]&gt;$BO$6, Weekly[[#This Row],[BF H Odds]] &lt; $BO$7),Weekly[[#This Row],[BF H Odds]],"")</f>
        <v/>
      </c>
      <c r="AP298" s="37">
        <f>IF(AND(Weekly[[#This Row],[V Odds &lt;]]="",Weekly[[#This Row],[H Odds &lt;]]=""),AP297,IF(AND(Weekly[[#This Row],[H Odds &lt;]]&lt;&gt;"",Weekly[[#This Row],[SVC_P]]=TRUE,Weekly[[#This Row],[Actual]]=TRUE),AP297+Weekly[[#This Row],[H Odds &lt;]]-1,IF(AND(Weekly[[#This Row],[V Odds &lt;]]&lt;&gt;"",Weekly[[#This Row],[SVC_P]]=FALSE,Weekly[[#This Row],[Actual]]=FALSE),AP297+Weekly[[#This Row],[V Odds &lt;]]-1,IF(AND(Weekly[[#This Row],[V Odds &lt;]]&lt;&gt;"",Weekly[[#This Row],[SVC_P]]=FALSE,Weekly[[#This Row],[Actual]]=TRUE),AP297-1,IF(AND(Weekly[[#This Row],[H Odds &lt;]]&lt;&gt;"",Weekly[[#This Row],[SVC_P]]=TRUE,Weekly[[#This Row],[Actual]]=FALSE),AP297-1,AP297)))))</f>
        <v>78.48</v>
      </c>
      <c r="AQ298" s="37">
        <f>IF(AND(Weekly[[#This Row],[V Odds &lt;]]="",Weekly[[#This Row],[H Odds &lt;]]=""),AQ297,IF(AND(Weekly[[#This Row],[H Odds &lt;]]&lt;&gt;"",Weekly[[#This Row],[ADBC_P]]=TRUE,Weekly[[#This Row],[Actual]]=TRUE),AQ297+Weekly[[#This Row],[H Odds &lt;]]-1,IF(AND(Weekly[[#This Row],[V Odds &lt;]]&lt;&gt;"",Weekly[[#This Row],[ADBC_P]]=FALSE,Weekly[[#This Row],[Actual]]=FALSE),AQ297+Weekly[[#This Row],[V Odds &lt;]]-1,IF(AND(Weekly[[#This Row],[V Odds &lt;]]&lt;&gt;"",Weekly[[#This Row],[ADBC_P]]=FALSE,Weekly[[#This Row],[Actual]]=TRUE),AQ297-1,IF(AND(Weekly[[#This Row],[H Odds &lt;]]&lt;&gt;"",Weekly[[#This Row],[ADBC_P]]=TRUE,Weekly[[#This Row],[Actual]]=FALSE),AQ297-1,AQ297)))))</f>
        <v>48.879999999999995</v>
      </c>
      <c r="AR298" s="37">
        <f>IF(AND(Weekly[[#This Row],[V Odds &lt;]]="",Weekly[[#This Row],[H Odds &lt;]]=""),AR297,IF(AND(Weekly[[#This Row],[H Odds &lt;]]&lt;&gt;"",Weekly[[#This Row],[RFC_P]]=TRUE,Weekly[[#This Row],[Actual]]=TRUE),AR297+Weekly[[#This Row],[H Odds &lt;]]-1,IF(AND(Weekly[[#This Row],[V Odds &lt;]]&lt;&gt;"",Weekly[[#This Row],[RFC_P]]=FALSE,Weekly[[#This Row],[Actual]]=FALSE),AR297+Weekly[[#This Row],[V Odds &lt;]]-1,IF(AND(Weekly[[#This Row],[V Odds &lt;]]&lt;&gt;"",Weekly[[#This Row],[RFC_P]]=FALSE,Weekly[[#This Row],[Actual]]=TRUE),AR297-1,IF(AND(Weekly[[#This Row],[H Odds &lt;]]&lt;&gt;"",Weekly[[#This Row],[RFC_P]]=TRUE,Weekly[[#This Row],[Actual]]=FALSE),AR297-1,AR297)))))</f>
        <v>51.489999999999995</v>
      </c>
      <c r="AS298" s="37">
        <f>IF(AND(Weekly[[#This Row],[V Odds &lt;]]="",Weekly[[#This Row],[H Odds &lt;]]=""),AS297,IF(AND(Weekly[[#This Row],[H Odds &lt;]]&lt;&gt;"",Weekly[[#This Row],[GBC_P]]=TRUE,Weekly[[#This Row],[Actual]]=TRUE),AS297+Weekly[[#This Row],[H Odds &lt;]]-1,IF(AND(Weekly[[#This Row],[V Odds &lt;]]&lt;&gt;"",Weekly[[#This Row],[GBC_P]]=FALSE,Weekly[[#This Row],[Actual]]=FALSE),AS297+Weekly[[#This Row],[V Odds &lt;]]-1,IF(AND(Weekly[[#This Row],[V Odds &lt;]]&lt;&gt;"",Weekly[[#This Row],[GBC_P]]=FALSE,Weekly[[#This Row],[Actual]]=TRUE),AS297-1,IF(AND(Weekly[[#This Row],[H Odds &lt;]]&lt;&gt;"",Weekly[[#This Row],[GBC_P]]=TRUE,Weekly[[#This Row],[Actual]]=FALSE),AS297-1,AS297)))))</f>
        <v>50.28</v>
      </c>
      <c r="AT298" s="37">
        <f>IF(AND(Weekly[[#This Row],[V Odds &lt;]]="",Weekly[[#This Row],[H Odds &lt;]]=""),AT297,IF(AND(Weekly[[#This Row],[H Odds &lt;]]&lt;&gt;"",Weekly[[#This Row],[HGBC_P]]=TRUE,Weekly[[#This Row],[Actual]]=TRUE),AT297+Weekly[[#This Row],[H Odds &lt;]]-1,IF(AND(Weekly[[#This Row],[V Odds &lt;]]&lt;&gt;"",Weekly[[#This Row],[HGBC_P]]=FALSE,Weekly[[#This Row],[Actual]]=FALSE),AT297+Weekly[[#This Row],[V Odds &lt;]]-1,IF(AND(Weekly[[#This Row],[V Odds &lt;]]&lt;&gt;"",Weekly[[#This Row],[HGBC_P]]=FALSE,Weekly[[#This Row],[Actual]]=TRUE),AT297-1,IF(AND(Weekly[[#This Row],[H Odds &lt;]]&lt;&gt;"",Weekly[[#This Row],[HGBC_P]]=TRUE,Weekly[[#This Row],[Actual]]=FALSE),AT297-1,AT297)))))</f>
        <v>53.459999999999994</v>
      </c>
      <c r="AU298" s="37">
        <f>IF(AND(Weekly[[#This Row],[V Odds &lt;]]="",Weekly[[#This Row],[H Odds &lt;]]=""),AU297,IF(AND(Weekly[[#This Row],[H Odds &lt;]]&lt;&gt;"",Weekly[[#This Row],[XGB_P]]=TRUE,Weekly[[#This Row],[Actual]]=TRUE),AU297+Weekly[[#This Row],[H Odds &lt;]]-1,IF(AND(Weekly[[#This Row],[V Odds &lt;]]&lt;&gt;"",Weekly[[#This Row],[XGB_P]]=FALSE,Weekly[[#This Row],[Actual]]=FALSE),AU297+Weekly[[#This Row],[V Odds &lt;]]-1,IF(AND(Weekly[[#This Row],[V Odds &lt;]]&lt;&gt;"",Weekly[[#This Row],[XGB_P]]=FALSE,Weekly[[#This Row],[Actual]]=TRUE),AU297-1,IF(AND(Weekly[[#This Row],[H Odds &lt;]]&lt;&gt;"",Weekly[[#This Row],[XGB_P]]=TRUE,Weekly[[#This Row],[Actual]]=FALSE),AU297-1,AU297)))))</f>
        <v>62.56</v>
      </c>
      <c r="AV298" s="37">
        <f>IF(AND(Weekly[[#This Row],[V Odds &lt;]]="",Weekly[[#This Row],[H Odds &lt;]]=""),AV297,IF(AND(Weekly[[#This Row],[H Odds &lt;]]&lt;&gt;"",Weekly[[#This Row],[QDA_P]]=TRUE,Weekly[[#This Row],[Actual]]=TRUE),AV297+Weekly[[#This Row],[H Odds &lt;]]-1,IF(AND(Weekly[[#This Row],[V Odds &lt;]]&lt;&gt;"",Weekly[[#This Row],[QDA_P]]=FALSE,Weekly[[#This Row],[Actual]]=FALSE),AV297+Weekly[[#This Row],[V Odds &lt;]]-1,IF(AND(Weekly[[#This Row],[V Odds &lt;]]&lt;&gt;"",Weekly[[#This Row],[QDA_P]]=FALSE,Weekly[[#This Row],[Actual]]=TRUE),AV297-1,IF(AND(Weekly[[#This Row],[H Odds &lt;]]&lt;&gt;"",Weekly[[#This Row],[QDA_P]]=TRUE,Weekly[[#This Row],[Actual]]=FALSE),AV297-1,AV297)))))</f>
        <v>52.049999999999983</v>
      </c>
      <c r="AW298" s="37">
        <f>IF(AND(Weekly[[#This Row],[H Odds &lt;]]="",Weekly[[#This Row],[V Odds &lt;]]=""),AW297,IF(AND(Weekly[[#This Row],[KNC_P]]=Weekly[[#This Row],[Actual]],Weekly[[#This Row],[KNC_P]]=TRUE),AW297+Weekly[[#This Row],[BF H Odds]]-1,IF(AND(Weekly[[#This Row],[KNC_P]]=Weekly[[#This Row],[Actual]],Weekly[[#This Row],[KNC_P]]=FALSE),AW297+Weekly[[#This Row],[BF V Odds]]-1,AW297-1)))</f>
        <v>51.75</v>
      </c>
      <c r="AX298" s="37">
        <f>IF(AND(Weekly[[#This Row],[V Odds &lt;]]="",Weekly[[#This Row],[H Odds &lt;]]=""),AX297,IF(AND(Weekly[[#This Row],[V Odds &lt;]]&lt;&gt;"",Weekly[[#This Row],[FALSES]]&gt;0,Weekly[[#This Row],[Actual]]=FALSE),AX297+Weekly[[#This Row],[V Odds &lt;]]-1,IF(AND(Weekly[[#This Row],[H Odds &lt;]]&lt;&gt;"",Weekly[[#This Row],[TRUES]]&gt;0,Weekly[[#This Row],[Actual]]=TRUE),AX297+Weekly[[#This Row],[H Odds &lt;]]-1,IF(AND(Weekly[[#This Row],[V Odds &lt;]]&lt;&gt;"",Weekly[[#This Row],[FALSES]]=0),AX297,IF(AND(Weekly[[#This Row],[H Odds &lt;]]&lt;&gt;"",Weekly[[#This Row],[TRUES]]=0),AX297,AX297-1)))))</f>
        <v>86.34999999999998</v>
      </c>
      <c r="AY298" s="37">
        <f>IF(AND(Weekly[[#This Row],[V Odds &lt;]]="",Weekly[[#This Row],[H Odds &lt;]]=""),AY297,IF(AND(Weekly[[#This Row],[V Odds &lt;]]&lt;&gt;"",Weekly[[#This Row],[FALSES]]&gt;0,Weekly[[#This Row],[Actual]]=FALSE),AY297+((Weekly[[#This Row],[V Odds &lt;]]-1)*0.92),IF(AND(Weekly[[#This Row],[H Odds &lt;]]&lt;&gt;"",Weekly[[#This Row],[TRUES]]&gt;0,Weekly[[#This Row],[Actual]]=TRUE),AY297+((Weekly[[#This Row],[H Odds &lt;]]-1)*0.92),IF(AND(Weekly[[#This Row],[V Odds &lt;]]&lt;&gt;"",Weekly[[#This Row],[FALSES]]=0),AY297,IF(AND(Weekly[[#This Row],[H Odds &lt;]]&lt;&gt;"",Weekly[[#This Row],[TRUES]]=0),AY297,AY297-1)))))</f>
        <v>79.442000000000021</v>
      </c>
      <c r="AZ298" s="37">
        <f>IF(AND(Weekly[[#This Row],[V Odds &lt;]]="",Weekly[[#This Row],[H Odds &lt;]]=""),AZ297,IF(AND(Weekly[[#This Row],[V Odds &lt;]]&lt;&gt;"",Weekly[[#This Row],[Actual]]=FALSE),AZ297+Weekly[[#This Row],[V Odds &lt;]]-1,IF(AND(Weekly[[#This Row],[H Odds &lt;]]&lt;&gt;"",Weekly[[#This Row],[Actual]]=TRUE),AZ297+Weekly[[#This Row],[H Odds &lt;]]-1,AZ297-1)))</f>
        <v>77.719999999999985</v>
      </c>
      <c r="BA298" s="38">
        <f>IF(Weekly[[#This Row],[H Odds &lt;]]="",BA297,IF(AND(Weekly[[#This Row],[H Odds &lt;]]&lt;&gt;"",Weekly[[#This Row],[SVC_P]]=TRUE,Weekly[[#This Row],[Actual]]=TRUE),BA297+Weekly[[#This Row],[H Odds &lt;]]-1,IF(AND(Weekly[[#This Row],[H Odds &lt;]]&lt;&gt;"",Weekly[[#This Row],[SVC_P]]=TRUE,Weekly[[#This Row],[Actual]]=FALSE),BA297-1,BA297)))</f>
        <v>73.439999999999984</v>
      </c>
      <c r="BB298" s="38">
        <f>IF(Weekly[[#This Row],[H Odds &lt;]]="",BB297,IF(AND(Weekly[[#This Row],[H Odds &lt;]]&lt;&gt;"",Weekly[[#This Row],[ADBC_P]]=TRUE,Weekly[[#This Row],[Actual]]=TRUE),BB297+Weekly[[#This Row],[H Odds &lt;]]-1,IF(AND(Weekly[[#This Row],[H Odds &lt;]]&lt;&gt;"",Weekly[[#This Row],[ADBC_P]]=TRUE,Weekly[[#This Row],[Actual]]=FALSE),BB297-1,BB297)))</f>
        <v>45.559999999999995</v>
      </c>
      <c r="BC298" s="38">
        <f>IF(Weekly[[#This Row],[H Odds &lt;]]="",BC297,IF(AND(Weekly[[#This Row],[H Odds &lt;]]&lt;&gt;"",Weekly[[#This Row],[RFC_P]]=TRUE,Weekly[[#This Row],[Actual]]=TRUE),BC297+Weekly[[#This Row],[H Odds &lt;]]-1,IF(AND(Weekly[[#This Row],[H Odds &lt;]]&lt;&gt;"",Weekly[[#This Row],[RFC_P]]=TRUE,Weekly[[#This Row],[Actual]]=FALSE),BC297-1,BC297)))</f>
        <v>47.859999999999992</v>
      </c>
      <c r="BD298" s="38">
        <f>IF(Weekly[[#This Row],[H Odds &lt;]]="",BD297,IF(AND(Weekly[[#This Row],[H Odds &lt;]]&lt;&gt;"",Weekly[[#This Row],[GBC_P]]=TRUE,Weekly[[#This Row],[Actual]]=TRUE),BD297+Weekly[[#This Row],[H Odds &lt;]]-1,IF(AND(Weekly[[#This Row],[H Odds &lt;]]&lt;&gt;"",Weekly[[#This Row],[GBC_P]]=TRUE,Weekly[[#This Row],[Actual]]=FALSE),BD297-1,BD297)))</f>
        <v>50.96</v>
      </c>
      <c r="BE298" s="38">
        <f>IF(Weekly[[#This Row],[H Odds &lt;]]="",BE297,IF(AND(Weekly[[#This Row],[H Odds &lt;]]&lt;&gt;"",Weekly[[#This Row],[HGBC_P]]=TRUE,Weekly[[#This Row],[Actual]]=TRUE),BE297+Weekly[[#This Row],[H Odds &lt;]]-1,IF(AND(Weekly[[#This Row],[H Odds &lt;]]&lt;&gt;"",Weekly[[#This Row],[HGBC_P]]=TRUE,Weekly[[#This Row],[Actual]]=FALSE),BE297-1,BE297)))</f>
        <v>56.859999999999992</v>
      </c>
      <c r="BF298" s="38">
        <f>IF(Weekly[[#This Row],[H Odds &lt;]]="",BF297,IF(AND(Weekly[[#This Row],[H Odds &lt;]]&lt;&gt;"",Weekly[[#This Row],[XGB_P]]=TRUE,Weekly[[#This Row],[Actual]]=TRUE),BF297+Weekly[[#This Row],[H Odds &lt;]]-1,IF(AND(Weekly[[#This Row],[H Odds &lt;]]&lt;&gt;"",Weekly[[#This Row],[XGB_P]]=TRUE,Weekly[[#This Row],[Actual]]=FALSE),BF297-1,BF297)))</f>
        <v>60.03</v>
      </c>
      <c r="BG298" s="38">
        <f>IF(Weekly[[#This Row],[H Odds &lt;]]="",BG297,IF(AND(Weekly[[#This Row],[H Odds &lt;]]&lt;&gt;"",Weekly[[#This Row],[QDA_P]]=TRUE,Weekly[[#This Row],[Actual]]=TRUE),BG297+Weekly[[#This Row],[H Odds &lt;]]-1,IF(AND(Weekly[[#This Row],[H Odds &lt;]]&lt;&gt;"",Weekly[[#This Row],[QDA_P]]=TRUE,Weekly[[#This Row],[Actual]]=FALSE),BG297-1,BG297)))</f>
        <v>45.279999999999994</v>
      </c>
      <c r="BH298" s="38">
        <f>IF(Weekly[[#This Row],[H Odds &lt;]]="",BH297,IF(AND(Weekly[[#This Row],[H Odds &lt;]]&lt;&gt;"",Weekly[[#This Row],[KNC_P]]=TRUE,Weekly[[#This Row],[Actual]]=TRUE),BH297+Weekly[[#This Row],[H Odds &lt;]]-1,IF(AND(Weekly[[#This Row],[H Odds &lt;]]&lt;&gt;"",Weekly[[#This Row],[KNC_P]]=TRUE,Weekly[[#This Row],[Actual]]=FALSE),BH297-1,BH297)))</f>
        <v>50.54999999999999</v>
      </c>
      <c r="BI298" s="38">
        <f>IF(Weekly[[#This Row],[H Odds &lt;]]="",BI297,IF(AND(Weekly[[#This Row],[H Odds &lt;]]&lt;&gt;"",Weekly[[#This Row],[TRUES]]&gt;0,Weekly[[#This Row],[Actual]]=TRUE),BI297+Weekly[[#This Row],[H Odds &lt;]]-1,IF(AND(Weekly[[#This Row],[H Odds &lt;]]&lt;&gt;"",Weekly[[#This Row],[TRUES]]=0),BI297,BI297-1)))</f>
        <v>73.439999999999984</v>
      </c>
      <c r="BJ298" s="38">
        <f>IF(Weekly[[#This Row],[H Odds &lt;]]="",BJ297,IF(AND(Weekly[[#This Row],[H Odds &lt;]]&lt;&gt;"",Weekly[[#This Row],[Actual]]=TRUE),BJ297+Weekly[[#This Row],[H Odds &lt;]]-1,IF(AND(Weekly[[#This Row],[H Odds &lt;]]&lt;&gt;"",Weekly[[#This Row],[Actual]]=FALSE),BJ297-1,BJ297)))</f>
        <v>75.339999999999989</v>
      </c>
      <c r="BK298" s="58">
        <f>IF(AND(Weekly[[#This Row],[TRUES]]&gt;4,Weekly[[#This Row],[Actual]]=TRUE),BK297+Weekly[[#This Row],[BF H Odds]]-1,IF(AND(Weekly[[#This Row],[FALSES]]&gt;4,Weekly[[#This Row],[Actual]]=FALSE),BK297+Weekly[[#This Row],[BF V Odds]]-1,IF(AND(Weekly[[#This Row],[TRUES]]&gt;4,Weekly[[#This Row],[Actual]]=FALSE),BK297-1,IF(AND(Weekly[[#This Row],[FALSES]]&gt;4,Weekly[[#This Row],[Actual]]=TRUE),BK297-1,BK297))))</f>
        <v>17.54000000000002</v>
      </c>
      <c r="BL298" s="58">
        <f>IF(AND(Weekly[[#This Row],[TRUES]]&gt;5,Weekly[[#This Row],[Actual]]=TRUE),BL297+Weekly[[#This Row],[BF H Odds]]-1,IF(AND(Weekly[[#This Row],[FALSES]]&gt;5,Weekly[[#This Row],[Actual]]=FALSE),BL297+Weekly[[#This Row],[BF V Odds]]-1,IF(AND(Weekly[[#This Row],[TRUES]]&gt;5,Weekly[[#This Row],[Actual]]=FALSE),BL297-1,IF(AND(Weekly[[#This Row],[FALSES]]&gt;5,Weekly[[#This Row],[Actual]]=TRUE),BL297-1,BL297))))</f>
        <v>28.870000000000029</v>
      </c>
      <c r="BM298" s="58">
        <f>IF(AND(Weekly[[#This Row],[TRUES]]&gt;6,Weekly[[#This Row],[Actual]]=TRUE),BM297+Weekly[[#This Row],[BF H Odds]]-1,IF(AND(Weekly[[#This Row],[FALSES]]&gt;6,Weekly[[#This Row],[Actual]]=FALSE),BM297+Weekly[[#This Row],[BF V Odds]]-1,IF(AND(Weekly[[#This Row],[TRUES]]&gt;6,Weekly[[#This Row],[Actual]]=FALSE),BM297-1,IF(AND(Weekly[[#This Row],[FALSES]]&gt;6,Weekly[[#This Row],[Actual]]=TRUE),BM297-1,BM297))))</f>
        <v>45.330000000000013</v>
      </c>
    </row>
    <row r="299" spans="1:65" x14ac:dyDescent="0.25">
      <c r="A299" s="34"/>
      <c r="B299" s="10">
        <v>44280</v>
      </c>
      <c r="C299" s="33" t="s">
        <v>14</v>
      </c>
      <c r="D299" s="15" t="s">
        <v>21</v>
      </c>
      <c r="E299" t="b">
        <v>1</v>
      </c>
      <c r="F299" t="b">
        <v>1</v>
      </c>
      <c r="G299" t="b">
        <v>1</v>
      </c>
      <c r="H299" t="b">
        <v>1</v>
      </c>
      <c r="I299" t="b">
        <v>1</v>
      </c>
      <c r="J299" t="b">
        <v>1</v>
      </c>
      <c r="K299" t="b">
        <v>0</v>
      </c>
      <c r="L299" t="b">
        <v>0</v>
      </c>
      <c r="M299" t="s">
        <v>100</v>
      </c>
      <c r="N299">
        <v>6.62</v>
      </c>
      <c r="O299">
        <f>IF(Weekly[[#This Row],[H/V]]="H",Weekly[[#This Row],[BF H Odds]],IF(Weekly[[#This Row],[H/V]]="V",Weekly[[#This Row],[BF V Odds]],""))</f>
        <v>2.84</v>
      </c>
      <c r="P299" t="b">
        <v>0</v>
      </c>
      <c r="Q299" t="s">
        <v>76</v>
      </c>
      <c r="R299" s="35">
        <f>IFERROR(IF(Weekly[[#This Row],[Won Bet?]]="yes",R298+(Weekly[[#This Row],[BF Odds]]*Weekly[[#This Row],[BF Stake]])-Weekly[[#This Row],[BF Stake]],R298-Weekly[[#This Row],[BF Stake]]),R298)</f>
        <v>251.93610000000001</v>
      </c>
      <c r="S299" s="9">
        <f>IFERROR(IF(Weekly[[#This Row],[Won Bet?]]="yes",S298+(((Weekly[[#This Row],[BF Odds]]*Weekly[[#This Row],[BF Stake]])-Weekly[[#This Row],[BF Stake]])*0.95),S298-Weekly[[#This Row],[BF Stake]]),S298)</f>
        <v>237.284795</v>
      </c>
      <c r="T299" s="13">
        <v>1.52</v>
      </c>
      <c r="U299" s="13">
        <v>2.84</v>
      </c>
      <c r="V299" s="24">
        <f>IF(Weekly[[#This Row],[Actual]]="","",IF(AND(Weekly[[#This Row],[SVC_P]]=Weekly[[#This Row],[Actual]],Weekly[[#This Row],[SVC_P]]=TRUE),V298+Weekly[[#This Row],[BF H Odds]]-1,IF(AND(Weekly[[#This Row],[SVC_P]]=Weekly[[#This Row],[Actual]],Weekly[[#This Row],[SVC_P]]=FALSE),V298+Weekly[[#This Row],[BF V Odds]]-1,V298-1)))</f>
        <v>68.160000000000011</v>
      </c>
      <c r="W299" s="24">
        <f>IF(Weekly[[#This Row],[Actual]]="","",IF(AND(Weekly[[#This Row],[SVC_P]]=FALSE,Weekly[[#This Row],[Actual]]=TRUE),W298+Weekly[[#This Row],[BF H Odds]]-1,IF(AND(Weekly[[#This Row],[SVC_P]]=TRUE,Weekly[[#This Row],[Actual]]=FALSE,),W298+Weekly[[#This Row],[BF V Odds]]-1,W298-1)))</f>
        <v>-240.54</v>
      </c>
      <c r="X299" s="24">
        <f>IF(Weekly[[#This Row],[Actual]]="","",IF(AND(Weekly[[#This Row],[ADBC_P]]=Weekly[[#This Row],[Actual]],Weekly[[#This Row],[ADBC_P]]=TRUE),X298+Weekly[[#This Row],[BF H Odds]]-1,IF(AND(Weekly[[#This Row],[ADBC_P]]=Weekly[[#This Row],[Actual]],Weekly[[#This Row],[ADBC_P]]=FALSE),X298+Weekly[[#This Row],[BF V Odds]]-1,X298-1)))</f>
        <v>26.340000000000021</v>
      </c>
      <c r="Y299" s="24">
        <f>IF(Weekly[[#This Row],[Actual]]="","",IF(AND(Weekly[[#This Row],[ADBC_P]]=FALSE,Weekly[[#This Row],[Actual]]=TRUE),Y298+Weekly[[#This Row],[BF H Odds]]-1,IF(AND(Weekly[[#This Row],[ADBC_P]]=TRUE,Weekly[[#This Row],[Actual]]=FALSE),Y298+Weekly[[#This Row],[BF V Odds]]-1,Y298-1)))</f>
        <v>55.639999999999993</v>
      </c>
      <c r="Z299" s="24">
        <f>IF(Weekly[[#This Row],[Actual]]="","",IF(AND(Weekly[[#This Row],[RFC_P]]=Weekly[[#This Row],[Actual]],Weekly[[#This Row],[RFC_P]]=TRUE),Z298+Weekly[[#This Row],[BF H Odds]]-1,IF(AND(Weekly[[#This Row],[RFC_P]]=Weekly[[#This Row],[Actual]],Weekly[[#This Row],[RFC_P]]=FALSE),Z298+Weekly[[#This Row],[BF V Odds]]-1,Z298-1)))</f>
        <v>20.400000000000027</v>
      </c>
      <c r="AA299" s="24">
        <f>IF(Weekly[[#This Row],[Actual]]="","",IF(AND(Weekly[[#This Row],[RFC_P]]=FALSE,Weekly[[#This Row],[Actual]]=TRUE),AA298+Weekly[[#This Row],[BF H Odds]]-1,IF(AND(Weekly[[#This Row],[RFC_P]]=TRUE,Weekly[[#This Row],[Actual]]=FALSE),AA298+Weekly[[#This Row],[BF V Odds]]-1,AA298-1)))</f>
        <v>61.57999999999997</v>
      </c>
      <c r="AB299" s="24">
        <f>IF(Weekly[[#This Row],[Actual]]="","",IF(AND(Weekly[[#This Row],[GBC_P]]=Weekly[[#This Row],[Actual]],Weekly[[#This Row],[GBC_P]]=TRUE),AB298+Weekly[[#This Row],[BF H Odds]]-1,IF(AND(Weekly[[#This Row],[GBC_P]]=Weekly[[#This Row],[Actual]],Weekly[[#This Row],[GBC_P]]=FALSE),AB298+Weekly[[#This Row],[BF V Odds]]-1,AB298-1)))</f>
        <v>24.670000000000009</v>
      </c>
      <c r="AC299" s="24">
        <f>IF(Weekly[[#This Row],[Actual]]="","",IF(AND(Weekly[[#This Row],[GBC_P]]=FALSE,Weekly[[#This Row],[Actual]]=TRUE),AC298+Weekly[[#This Row],[BF H Odds]]-1,IF(AND(Weekly[[#This Row],[GBC_P]]=TRUE,Weekly[[#This Row],[Actual]]=FALSE),AC298+Weekly[[#This Row],[BF V Odds]]-1,AC298-1)))</f>
        <v>57.309999999999981</v>
      </c>
      <c r="AD299" s="24">
        <f>IF(Weekly[[#This Row],[Actual]]="","",IF(AND(Weekly[[#This Row],[HGBC_P]]=Weekly[[#This Row],[Actual]],Weekly[[#This Row],[HGBC_P]]=TRUE),AD298+Weekly[[#This Row],[BF H Odds]]-1,IF(AND(Weekly[[#This Row],[HGBC_P]]=Weekly[[#This Row],[Actual]],Weekly[[#This Row],[HGBC_P]]=FALSE),AD298+Weekly[[#This Row],[BF V Odds]]-1,AD298-1)))</f>
        <v>20.640000000000033</v>
      </c>
      <c r="AE299" s="24">
        <f>IF(Weekly[[#This Row],[Actual]]="","",IF(AND(Weekly[[#This Row],[HGBC_P]]=FALSE,Weekly[[#This Row],[Actual]]=TRUE),AE298+Weekly[[#This Row],[BF H Odds]]-1,IF(AND(Weekly[[#This Row],[HGBC_P]]=TRUE,Weekly[[#This Row],[Actual]]=FALSE),AE298+Weekly[[#This Row],[BF V Odds]]-1,AE298-1)))</f>
        <v>61.339999999999989</v>
      </c>
      <c r="AF299" s="24">
        <f>IF(Weekly[[#This Row],[Actual]]="","",IF(AND(Weekly[[#This Row],[XGB_P]]=Weekly[[#This Row],[Actual]],Weekly[[#This Row],[XGB_P]]=TRUE),AF298+Weekly[[#This Row],[BF H Odds]]-1,IF(AND(Weekly[[#This Row],[XGB_P]]=Weekly[[#This Row],[Actual]],Weekly[[#This Row],[XGB_P]]=FALSE),AF298+Weekly[[#This Row],[BF V Odds]]-1,AF298-1)))</f>
        <v>43.340000000000032</v>
      </c>
      <c r="AG299" s="24">
        <f>IF(Weekly[[#This Row],[Actual]]="","",IF(AND(Weekly[[#This Row],[XGB_P]]=FALSE,Weekly[[#This Row],[Actual]]=TRUE),AG298+Weekly[[#This Row],[BF H Odds]]-1,IF(AND(Weekly[[#This Row],[XGB_P]]=TRUE,Weekly[[#This Row],[Actual]]=FALSE),AG298+Weekly[[#This Row],[BF V Odds]]-1,AG298-1)))</f>
        <v>38.639999999999993</v>
      </c>
      <c r="AH299" s="24">
        <f>IF(Weekly[[#This Row],[Actual]]="","",IF(AND(Weekly[[#This Row],[QDA_P]]=Weekly[[#This Row],[Actual]],Weekly[[#This Row],[QDA_P]]=TRUE),AH298+Weekly[[#This Row],[BF H Odds]]-1,IF(AND(Weekly[[#This Row],[QDA_P]]=Weekly[[#This Row],[Actual]],Weekly[[#This Row],[QDA_P]]=FALSE),AH298+Weekly[[#This Row],[BF V Odds]]-1,AH298-1)))</f>
        <v>6.8000000000000043</v>
      </c>
      <c r="AI299" s="24">
        <f>IF(Weekly[[#This Row],[Actual]]="","",IF(AND(Weekly[[#This Row],[QDA_P]]=FALSE,Weekly[[#This Row],[Actual]]=TRUE),AI298+Weekly[[#This Row],[BF H Odds]]-1,IF(AND(Weekly[[#This Row],[QDA_P]]=TRUE,Weekly[[#This Row],[Actual]]=FALSE),AI298+Weekly[[#This Row],[BF V Odds]]-1,AI298-1)))</f>
        <v>75.180000000000007</v>
      </c>
      <c r="AJ299" s="24">
        <f>IF(Weekly[[#This Row],[Actual]]="","",IF(AND(Weekly[[#This Row],[KNC_P]]=FALSE,Weekly[[#This Row],[Actual]]=TRUE),AJ298+Weekly[[#This Row],[BF H Odds]]-1,IF(AND(Weekly[[#This Row],[KNC_P]]=TRUE,Weekly[[#This Row],[Actual]]=FALSE),AJ298+Weekly[[#This Row],[BF V Odds]]-1,AJ298-1)))</f>
        <v>43.929999999999986</v>
      </c>
      <c r="AK299" s="24">
        <f>IF(Weekly[[#This Row],[Actual]]="","",IF(AND(Weekly[[#This Row],[KNC_P]]=FALSE,Weekly[[#This Row],[Actual]]=TRUE),AK298+Weekly[[#This Row],[BF H Odds]]-1,IF(AND(Weekly[[#This Row],[KNC_P]]=TRUE,Weekly[[#This Row],[Actual]]=FALSE),AK298+Weekly[[#This Row],[BF V Odds]]-1,AK298-1)))</f>
        <v>42.829999999999977</v>
      </c>
      <c r="AL299" s="30">
        <f>IF(Weekly[[#This Row],[Actual]]="","",COUNTIF(Weekly[[#This Row],[SVC_P]:[QDA_P]],TRUE))</f>
        <v>6</v>
      </c>
      <c r="AM299" s="30">
        <f>IF(Weekly[[#This Row],[Actual]]="","",COUNTIF(Weekly[[#This Row],[SVC_P]:[QDA_P]],FALSE))</f>
        <v>1</v>
      </c>
      <c r="AN299" s="36" t="str">
        <f>IF(AND(Weekly[[#This Row],[BF V Odds]]&gt;$BO$6,Weekly[[#This Row],[BF V Odds]] &lt; $BO$7),Weekly[[#This Row],[BF V Odds]],"")</f>
        <v/>
      </c>
      <c r="AO299" s="36" t="str">
        <f>IF(AND(Weekly[[#This Row],[BF H Odds]]&gt;$BO$6, Weekly[[#This Row],[BF H Odds]] &lt; $BO$7),Weekly[[#This Row],[BF H Odds]],"")</f>
        <v/>
      </c>
      <c r="AP299" s="37">
        <f>IF(AND(Weekly[[#This Row],[V Odds &lt;]]="",Weekly[[#This Row],[H Odds &lt;]]=""),AP298,IF(AND(Weekly[[#This Row],[H Odds &lt;]]&lt;&gt;"",Weekly[[#This Row],[SVC_P]]=TRUE,Weekly[[#This Row],[Actual]]=TRUE),AP298+Weekly[[#This Row],[H Odds &lt;]]-1,IF(AND(Weekly[[#This Row],[V Odds &lt;]]&lt;&gt;"",Weekly[[#This Row],[SVC_P]]=FALSE,Weekly[[#This Row],[Actual]]=FALSE),AP298+Weekly[[#This Row],[V Odds &lt;]]-1,IF(AND(Weekly[[#This Row],[V Odds &lt;]]&lt;&gt;"",Weekly[[#This Row],[SVC_P]]=FALSE,Weekly[[#This Row],[Actual]]=TRUE),AP298-1,IF(AND(Weekly[[#This Row],[H Odds &lt;]]&lt;&gt;"",Weekly[[#This Row],[SVC_P]]=TRUE,Weekly[[#This Row],[Actual]]=FALSE),AP298-1,AP298)))))</f>
        <v>78.48</v>
      </c>
      <c r="AQ299" s="37">
        <f>IF(AND(Weekly[[#This Row],[V Odds &lt;]]="",Weekly[[#This Row],[H Odds &lt;]]=""),AQ298,IF(AND(Weekly[[#This Row],[H Odds &lt;]]&lt;&gt;"",Weekly[[#This Row],[ADBC_P]]=TRUE,Weekly[[#This Row],[Actual]]=TRUE),AQ298+Weekly[[#This Row],[H Odds &lt;]]-1,IF(AND(Weekly[[#This Row],[V Odds &lt;]]&lt;&gt;"",Weekly[[#This Row],[ADBC_P]]=FALSE,Weekly[[#This Row],[Actual]]=FALSE),AQ298+Weekly[[#This Row],[V Odds &lt;]]-1,IF(AND(Weekly[[#This Row],[V Odds &lt;]]&lt;&gt;"",Weekly[[#This Row],[ADBC_P]]=FALSE,Weekly[[#This Row],[Actual]]=TRUE),AQ298-1,IF(AND(Weekly[[#This Row],[H Odds &lt;]]&lt;&gt;"",Weekly[[#This Row],[ADBC_P]]=TRUE,Weekly[[#This Row],[Actual]]=FALSE),AQ298-1,AQ298)))))</f>
        <v>48.879999999999995</v>
      </c>
      <c r="AR299" s="37">
        <f>IF(AND(Weekly[[#This Row],[V Odds &lt;]]="",Weekly[[#This Row],[H Odds &lt;]]=""),AR298,IF(AND(Weekly[[#This Row],[H Odds &lt;]]&lt;&gt;"",Weekly[[#This Row],[RFC_P]]=TRUE,Weekly[[#This Row],[Actual]]=TRUE),AR298+Weekly[[#This Row],[H Odds &lt;]]-1,IF(AND(Weekly[[#This Row],[V Odds &lt;]]&lt;&gt;"",Weekly[[#This Row],[RFC_P]]=FALSE,Weekly[[#This Row],[Actual]]=FALSE),AR298+Weekly[[#This Row],[V Odds &lt;]]-1,IF(AND(Weekly[[#This Row],[V Odds &lt;]]&lt;&gt;"",Weekly[[#This Row],[RFC_P]]=FALSE,Weekly[[#This Row],[Actual]]=TRUE),AR298-1,IF(AND(Weekly[[#This Row],[H Odds &lt;]]&lt;&gt;"",Weekly[[#This Row],[RFC_P]]=TRUE,Weekly[[#This Row],[Actual]]=FALSE),AR298-1,AR298)))))</f>
        <v>51.489999999999995</v>
      </c>
      <c r="AS299" s="37">
        <f>IF(AND(Weekly[[#This Row],[V Odds &lt;]]="",Weekly[[#This Row],[H Odds &lt;]]=""),AS298,IF(AND(Weekly[[#This Row],[H Odds &lt;]]&lt;&gt;"",Weekly[[#This Row],[GBC_P]]=TRUE,Weekly[[#This Row],[Actual]]=TRUE),AS298+Weekly[[#This Row],[H Odds &lt;]]-1,IF(AND(Weekly[[#This Row],[V Odds &lt;]]&lt;&gt;"",Weekly[[#This Row],[GBC_P]]=FALSE,Weekly[[#This Row],[Actual]]=FALSE),AS298+Weekly[[#This Row],[V Odds &lt;]]-1,IF(AND(Weekly[[#This Row],[V Odds &lt;]]&lt;&gt;"",Weekly[[#This Row],[GBC_P]]=FALSE,Weekly[[#This Row],[Actual]]=TRUE),AS298-1,IF(AND(Weekly[[#This Row],[H Odds &lt;]]&lt;&gt;"",Weekly[[#This Row],[GBC_P]]=TRUE,Weekly[[#This Row],[Actual]]=FALSE),AS298-1,AS298)))))</f>
        <v>50.28</v>
      </c>
      <c r="AT299" s="37">
        <f>IF(AND(Weekly[[#This Row],[V Odds &lt;]]="",Weekly[[#This Row],[H Odds &lt;]]=""),AT298,IF(AND(Weekly[[#This Row],[H Odds &lt;]]&lt;&gt;"",Weekly[[#This Row],[HGBC_P]]=TRUE,Weekly[[#This Row],[Actual]]=TRUE),AT298+Weekly[[#This Row],[H Odds &lt;]]-1,IF(AND(Weekly[[#This Row],[V Odds &lt;]]&lt;&gt;"",Weekly[[#This Row],[HGBC_P]]=FALSE,Weekly[[#This Row],[Actual]]=FALSE),AT298+Weekly[[#This Row],[V Odds &lt;]]-1,IF(AND(Weekly[[#This Row],[V Odds &lt;]]&lt;&gt;"",Weekly[[#This Row],[HGBC_P]]=FALSE,Weekly[[#This Row],[Actual]]=TRUE),AT298-1,IF(AND(Weekly[[#This Row],[H Odds &lt;]]&lt;&gt;"",Weekly[[#This Row],[HGBC_P]]=TRUE,Weekly[[#This Row],[Actual]]=FALSE),AT298-1,AT298)))))</f>
        <v>53.459999999999994</v>
      </c>
      <c r="AU299" s="37">
        <f>IF(AND(Weekly[[#This Row],[V Odds &lt;]]="",Weekly[[#This Row],[H Odds &lt;]]=""),AU298,IF(AND(Weekly[[#This Row],[H Odds &lt;]]&lt;&gt;"",Weekly[[#This Row],[XGB_P]]=TRUE,Weekly[[#This Row],[Actual]]=TRUE),AU298+Weekly[[#This Row],[H Odds &lt;]]-1,IF(AND(Weekly[[#This Row],[V Odds &lt;]]&lt;&gt;"",Weekly[[#This Row],[XGB_P]]=FALSE,Weekly[[#This Row],[Actual]]=FALSE),AU298+Weekly[[#This Row],[V Odds &lt;]]-1,IF(AND(Weekly[[#This Row],[V Odds &lt;]]&lt;&gt;"",Weekly[[#This Row],[XGB_P]]=FALSE,Weekly[[#This Row],[Actual]]=TRUE),AU298-1,IF(AND(Weekly[[#This Row],[H Odds &lt;]]&lt;&gt;"",Weekly[[#This Row],[XGB_P]]=TRUE,Weekly[[#This Row],[Actual]]=FALSE),AU298-1,AU298)))))</f>
        <v>62.56</v>
      </c>
      <c r="AV299" s="37">
        <f>IF(AND(Weekly[[#This Row],[V Odds &lt;]]="",Weekly[[#This Row],[H Odds &lt;]]=""),AV298,IF(AND(Weekly[[#This Row],[H Odds &lt;]]&lt;&gt;"",Weekly[[#This Row],[QDA_P]]=TRUE,Weekly[[#This Row],[Actual]]=TRUE),AV298+Weekly[[#This Row],[H Odds &lt;]]-1,IF(AND(Weekly[[#This Row],[V Odds &lt;]]&lt;&gt;"",Weekly[[#This Row],[QDA_P]]=FALSE,Weekly[[#This Row],[Actual]]=FALSE),AV298+Weekly[[#This Row],[V Odds &lt;]]-1,IF(AND(Weekly[[#This Row],[V Odds &lt;]]&lt;&gt;"",Weekly[[#This Row],[QDA_P]]=FALSE,Weekly[[#This Row],[Actual]]=TRUE),AV298-1,IF(AND(Weekly[[#This Row],[H Odds &lt;]]&lt;&gt;"",Weekly[[#This Row],[QDA_P]]=TRUE,Weekly[[#This Row],[Actual]]=FALSE),AV298-1,AV298)))))</f>
        <v>52.049999999999983</v>
      </c>
      <c r="AW299" s="37">
        <f>IF(AND(Weekly[[#This Row],[H Odds &lt;]]="",Weekly[[#This Row],[V Odds &lt;]]=""),AW298,IF(AND(Weekly[[#This Row],[KNC_P]]=Weekly[[#This Row],[Actual]],Weekly[[#This Row],[KNC_P]]=TRUE),AW298+Weekly[[#This Row],[BF H Odds]]-1,IF(AND(Weekly[[#This Row],[KNC_P]]=Weekly[[#This Row],[Actual]],Weekly[[#This Row],[KNC_P]]=FALSE),AW298+Weekly[[#This Row],[BF V Odds]]-1,AW298-1)))</f>
        <v>51.75</v>
      </c>
      <c r="AX299" s="37">
        <f>IF(AND(Weekly[[#This Row],[V Odds &lt;]]="",Weekly[[#This Row],[H Odds &lt;]]=""),AX298,IF(AND(Weekly[[#This Row],[V Odds &lt;]]&lt;&gt;"",Weekly[[#This Row],[FALSES]]&gt;0,Weekly[[#This Row],[Actual]]=FALSE),AX298+Weekly[[#This Row],[V Odds &lt;]]-1,IF(AND(Weekly[[#This Row],[H Odds &lt;]]&lt;&gt;"",Weekly[[#This Row],[TRUES]]&gt;0,Weekly[[#This Row],[Actual]]=TRUE),AX298+Weekly[[#This Row],[H Odds &lt;]]-1,IF(AND(Weekly[[#This Row],[V Odds &lt;]]&lt;&gt;"",Weekly[[#This Row],[FALSES]]=0),AX298,IF(AND(Weekly[[#This Row],[H Odds &lt;]]&lt;&gt;"",Weekly[[#This Row],[TRUES]]=0),AX298,AX298-1)))))</f>
        <v>86.34999999999998</v>
      </c>
      <c r="AY299" s="37">
        <f>IF(AND(Weekly[[#This Row],[V Odds &lt;]]="",Weekly[[#This Row],[H Odds &lt;]]=""),AY298,IF(AND(Weekly[[#This Row],[V Odds &lt;]]&lt;&gt;"",Weekly[[#This Row],[FALSES]]&gt;0,Weekly[[#This Row],[Actual]]=FALSE),AY298+((Weekly[[#This Row],[V Odds &lt;]]-1)*0.92),IF(AND(Weekly[[#This Row],[H Odds &lt;]]&lt;&gt;"",Weekly[[#This Row],[TRUES]]&gt;0,Weekly[[#This Row],[Actual]]=TRUE),AY298+((Weekly[[#This Row],[H Odds &lt;]]-1)*0.92),IF(AND(Weekly[[#This Row],[V Odds &lt;]]&lt;&gt;"",Weekly[[#This Row],[FALSES]]=0),AY298,IF(AND(Weekly[[#This Row],[H Odds &lt;]]&lt;&gt;"",Weekly[[#This Row],[TRUES]]=0),AY298,AY298-1)))))</f>
        <v>79.442000000000021</v>
      </c>
      <c r="AZ299" s="37">
        <f>IF(AND(Weekly[[#This Row],[V Odds &lt;]]="",Weekly[[#This Row],[H Odds &lt;]]=""),AZ298,IF(AND(Weekly[[#This Row],[V Odds &lt;]]&lt;&gt;"",Weekly[[#This Row],[Actual]]=FALSE),AZ298+Weekly[[#This Row],[V Odds &lt;]]-1,IF(AND(Weekly[[#This Row],[H Odds &lt;]]&lt;&gt;"",Weekly[[#This Row],[Actual]]=TRUE),AZ298+Weekly[[#This Row],[H Odds &lt;]]-1,AZ298-1)))</f>
        <v>77.719999999999985</v>
      </c>
      <c r="BA299" s="38">
        <f>IF(Weekly[[#This Row],[H Odds &lt;]]="",BA298,IF(AND(Weekly[[#This Row],[H Odds &lt;]]&lt;&gt;"",Weekly[[#This Row],[SVC_P]]=TRUE,Weekly[[#This Row],[Actual]]=TRUE),BA298+Weekly[[#This Row],[H Odds &lt;]]-1,IF(AND(Weekly[[#This Row],[H Odds &lt;]]&lt;&gt;"",Weekly[[#This Row],[SVC_P]]=TRUE,Weekly[[#This Row],[Actual]]=FALSE),BA298-1,BA298)))</f>
        <v>73.439999999999984</v>
      </c>
      <c r="BB299" s="38">
        <f>IF(Weekly[[#This Row],[H Odds &lt;]]="",BB298,IF(AND(Weekly[[#This Row],[H Odds &lt;]]&lt;&gt;"",Weekly[[#This Row],[ADBC_P]]=TRUE,Weekly[[#This Row],[Actual]]=TRUE),BB298+Weekly[[#This Row],[H Odds &lt;]]-1,IF(AND(Weekly[[#This Row],[H Odds &lt;]]&lt;&gt;"",Weekly[[#This Row],[ADBC_P]]=TRUE,Weekly[[#This Row],[Actual]]=FALSE),BB298-1,BB298)))</f>
        <v>45.559999999999995</v>
      </c>
      <c r="BC299" s="38">
        <f>IF(Weekly[[#This Row],[H Odds &lt;]]="",BC298,IF(AND(Weekly[[#This Row],[H Odds &lt;]]&lt;&gt;"",Weekly[[#This Row],[RFC_P]]=TRUE,Weekly[[#This Row],[Actual]]=TRUE),BC298+Weekly[[#This Row],[H Odds &lt;]]-1,IF(AND(Weekly[[#This Row],[H Odds &lt;]]&lt;&gt;"",Weekly[[#This Row],[RFC_P]]=TRUE,Weekly[[#This Row],[Actual]]=FALSE),BC298-1,BC298)))</f>
        <v>47.859999999999992</v>
      </c>
      <c r="BD299" s="38">
        <f>IF(Weekly[[#This Row],[H Odds &lt;]]="",BD298,IF(AND(Weekly[[#This Row],[H Odds &lt;]]&lt;&gt;"",Weekly[[#This Row],[GBC_P]]=TRUE,Weekly[[#This Row],[Actual]]=TRUE),BD298+Weekly[[#This Row],[H Odds &lt;]]-1,IF(AND(Weekly[[#This Row],[H Odds &lt;]]&lt;&gt;"",Weekly[[#This Row],[GBC_P]]=TRUE,Weekly[[#This Row],[Actual]]=FALSE),BD298-1,BD298)))</f>
        <v>50.96</v>
      </c>
      <c r="BE299" s="38">
        <f>IF(Weekly[[#This Row],[H Odds &lt;]]="",BE298,IF(AND(Weekly[[#This Row],[H Odds &lt;]]&lt;&gt;"",Weekly[[#This Row],[HGBC_P]]=TRUE,Weekly[[#This Row],[Actual]]=TRUE),BE298+Weekly[[#This Row],[H Odds &lt;]]-1,IF(AND(Weekly[[#This Row],[H Odds &lt;]]&lt;&gt;"",Weekly[[#This Row],[HGBC_P]]=TRUE,Weekly[[#This Row],[Actual]]=FALSE),BE298-1,BE298)))</f>
        <v>56.859999999999992</v>
      </c>
      <c r="BF299" s="38">
        <f>IF(Weekly[[#This Row],[H Odds &lt;]]="",BF298,IF(AND(Weekly[[#This Row],[H Odds &lt;]]&lt;&gt;"",Weekly[[#This Row],[XGB_P]]=TRUE,Weekly[[#This Row],[Actual]]=TRUE),BF298+Weekly[[#This Row],[H Odds &lt;]]-1,IF(AND(Weekly[[#This Row],[H Odds &lt;]]&lt;&gt;"",Weekly[[#This Row],[XGB_P]]=TRUE,Weekly[[#This Row],[Actual]]=FALSE),BF298-1,BF298)))</f>
        <v>60.03</v>
      </c>
      <c r="BG299" s="38">
        <f>IF(Weekly[[#This Row],[H Odds &lt;]]="",BG298,IF(AND(Weekly[[#This Row],[H Odds &lt;]]&lt;&gt;"",Weekly[[#This Row],[QDA_P]]=TRUE,Weekly[[#This Row],[Actual]]=TRUE),BG298+Weekly[[#This Row],[H Odds &lt;]]-1,IF(AND(Weekly[[#This Row],[H Odds &lt;]]&lt;&gt;"",Weekly[[#This Row],[QDA_P]]=TRUE,Weekly[[#This Row],[Actual]]=FALSE),BG298-1,BG298)))</f>
        <v>45.279999999999994</v>
      </c>
      <c r="BH299" s="38">
        <f>IF(Weekly[[#This Row],[H Odds &lt;]]="",BH298,IF(AND(Weekly[[#This Row],[H Odds &lt;]]&lt;&gt;"",Weekly[[#This Row],[KNC_P]]=TRUE,Weekly[[#This Row],[Actual]]=TRUE),BH298+Weekly[[#This Row],[H Odds &lt;]]-1,IF(AND(Weekly[[#This Row],[H Odds &lt;]]&lt;&gt;"",Weekly[[#This Row],[KNC_P]]=TRUE,Weekly[[#This Row],[Actual]]=FALSE),BH298-1,BH298)))</f>
        <v>50.54999999999999</v>
      </c>
      <c r="BI299" s="38">
        <f>IF(Weekly[[#This Row],[H Odds &lt;]]="",BI298,IF(AND(Weekly[[#This Row],[H Odds &lt;]]&lt;&gt;"",Weekly[[#This Row],[TRUES]]&gt;0,Weekly[[#This Row],[Actual]]=TRUE),BI298+Weekly[[#This Row],[H Odds &lt;]]-1,IF(AND(Weekly[[#This Row],[H Odds &lt;]]&lt;&gt;"",Weekly[[#This Row],[TRUES]]=0),BI298,BI298-1)))</f>
        <v>73.439999999999984</v>
      </c>
      <c r="BJ299" s="38">
        <f>IF(Weekly[[#This Row],[H Odds &lt;]]="",BJ298,IF(AND(Weekly[[#This Row],[H Odds &lt;]]&lt;&gt;"",Weekly[[#This Row],[Actual]]=TRUE),BJ298+Weekly[[#This Row],[H Odds &lt;]]-1,IF(AND(Weekly[[#This Row],[H Odds &lt;]]&lt;&gt;"",Weekly[[#This Row],[Actual]]=FALSE),BJ298-1,BJ298)))</f>
        <v>75.339999999999989</v>
      </c>
      <c r="BK299" s="58">
        <f>IF(AND(Weekly[[#This Row],[TRUES]]&gt;4,Weekly[[#This Row],[Actual]]=TRUE),BK298+Weekly[[#This Row],[BF H Odds]]-1,IF(AND(Weekly[[#This Row],[FALSES]]&gt;4,Weekly[[#This Row],[Actual]]=FALSE),BK298+Weekly[[#This Row],[BF V Odds]]-1,IF(AND(Weekly[[#This Row],[TRUES]]&gt;4,Weekly[[#This Row],[Actual]]=FALSE),BK298-1,IF(AND(Weekly[[#This Row],[FALSES]]&gt;4,Weekly[[#This Row],[Actual]]=TRUE),BK298-1,BK298))))</f>
        <v>16.54000000000002</v>
      </c>
      <c r="BL299" s="58">
        <f>IF(AND(Weekly[[#This Row],[TRUES]]&gt;5,Weekly[[#This Row],[Actual]]=TRUE),BL298+Weekly[[#This Row],[BF H Odds]]-1,IF(AND(Weekly[[#This Row],[FALSES]]&gt;5,Weekly[[#This Row],[Actual]]=FALSE),BL298+Weekly[[#This Row],[BF V Odds]]-1,IF(AND(Weekly[[#This Row],[TRUES]]&gt;5,Weekly[[#This Row],[Actual]]=FALSE),BL298-1,IF(AND(Weekly[[#This Row],[FALSES]]&gt;5,Weekly[[#This Row],[Actual]]=TRUE),BL298-1,BL298))))</f>
        <v>27.870000000000029</v>
      </c>
      <c r="BM299" s="58">
        <f>IF(AND(Weekly[[#This Row],[TRUES]]&gt;6,Weekly[[#This Row],[Actual]]=TRUE),BM298+Weekly[[#This Row],[BF H Odds]]-1,IF(AND(Weekly[[#This Row],[FALSES]]&gt;6,Weekly[[#This Row],[Actual]]=FALSE),BM298+Weekly[[#This Row],[BF V Odds]]-1,IF(AND(Weekly[[#This Row],[TRUES]]&gt;6,Weekly[[#This Row],[Actual]]=FALSE),BM298-1,IF(AND(Weekly[[#This Row],[FALSES]]&gt;6,Weekly[[#This Row],[Actual]]=TRUE),BM298-1,BM298))))</f>
        <v>45.330000000000013</v>
      </c>
    </row>
    <row r="300" spans="1:65" x14ac:dyDescent="0.25">
      <c r="A300" s="34"/>
      <c r="B300" s="10">
        <v>44280</v>
      </c>
      <c r="C300" s="33" t="s">
        <v>33</v>
      </c>
      <c r="D300" s="15" t="s">
        <v>13</v>
      </c>
      <c r="E300" t="b">
        <v>1</v>
      </c>
      <c r="F300" t="b">
        <v>1</v>
      </c>
      <c r="G300" t="b">
        <v>1</v>
      </c>
      <c r="H300" t="b">
        <v>0</v>
      </c>
      <c r="I300" t="b">
        <v>1</v>
      </c>
      <c r="J300" t="b">
        <v>0</v>
      </c>
      <c r="K300" t="b">
        <v>0</v>
      </c>
      <c r="L300" t="b">
        <v>0</v>
      </c>
      <c r="O300" t="str">
        <f>IF(Weekly[[#This Row],[H/V]]="H",Weekly[[#This Row],[BF H Odds]],IF(Weekly[[#This Row],[H/V]]="V",Weekly[[#This Row],[BF V Odds]],""))</f>
        <v/>
      </c>
      <c r="P300" t="b">
        <v>1</v>
      </c>
      <c r="R300" s="35">
        <f>IFERROR(IF(Weekly[[#This Row],[Won Bet?]]="yes",R299+(Weekly[[#This Row],[BF Odds]]*Weekly[[#This Row],[BF Stake]])-Weekly[[#This Row],[BF Stake]],R299-Weekly[[#This Row],[BF Stake]]),R299)</f>
        <v>251.93610000000001</v>
      </c>
      <c r="S300" s="9">
        <f>IFERROR(IF(Weekly[[#This Row],[Won Bet?]]="yes",S299+(((Weekly[[#This Row],[BF Odds]]*Weekly[[#This Row],[BF Stake]])-Weekly[[#This Row],[BF Stake]])*0.95),S299-Weekly[[#This Row],[BF Stake]]),S299)</f>
        <v>237.284795</v>
      </c>
      <c r="T300" s="13">
        <v>2.2400000000000002</v>
      </c>
      <c r="U300" s="13">
        <v>1.79</v>
      </c>
      <c r="V300" s="24">
        <f>IF(Weekly[[#This Row],[Actual]]="","",IF(AND(Weekly[[#This Row],[SVC_P]]=Weekly[[#This Row],[Actual]],Weekly[[#This Row],[SVC_P]]=TRUE),V299+Weekly[[#This Row],[BF H Odds]]-1,IF(AND(Weekly[[#This Row],[SVC_P]]=Weekly[[#This Row],[Actual]],Weekly[[#This Row],[SVC_P]]=FALSE),V299+Weekly[[#This Row],[BF V Odds]]-1,V299-1)))</f>
        <v>68.950000000000017</v>
      </c>
      <c r="W300" s="24">
        <f>IF(Weekly[[#This Row],[Actual]]="","",IF(AND(Weekly[[#This Row],[SVC_P]]=FALSE,Weekly[[#This Row],[Actual]]=TRUE),W299+Weekly[[#This Row],[BF H Odds]]-1,IF(AND(Weekly[[#This Row],[SVC_P]]=TRUE,Weekly[[#This Row],[Actual]]=FALSE,),W299+Weekly[[#This Row],[BF V Odds]]-1,W299-1)))</f>
        <v>-241.54</v>
      </c>
      <c r="X300" s="24">
        <f>IF(Weekly[[#This Row],[Actual]]="","",IF(AND(Weekly[[#This Row],[ADBC_P]]=Weekly[[#This Row],[Actual]],Weekly[[#This Row],[ADBC_P]]=TRUE),X299+Weekly[[#This Row],[BF H Odds]]-1,IF(AND(Weekly[[#This Row],[ADBC_P]]=Weekly[[#This Row],[Actual]],Weekly[[#This Row],[ADBC_P]]=FALSE),X299+Weekly[[#This Row],[BF V Odds]]-1,X299-1)))</f>
        <v>27.13000000000002</v>
      </c>
      <c r="Y300" s="24">
        <f>IF(Weekly[[#This Row],[Actual]]="","",IF(AND(Weekly[[#This Row],[ADBC_P]]=FALSE,Weekly[[#This Row],[Actual]]=TRUE),Y299+Weekly[[#This Row],[BF H Odds]]-1,IF(AND(Weekly[[#This Row],[ADBC_P]]=TRUE,Weekly[[#This Row],[Actual]]=FALSE),Y299+Weekly[[#This Row],[BF V Odds]]-1,Y299-1)))</f>
        <v>54.639999999999993</v>
      </c>
      <c r="Z300" s="24">
        <f>IF(Weekly[[#This Row],[Actual]]="","",IF(AND(Weekly[[#This Row],[RFC_P]]=Weekly[[#This Row],[Actual]],Weekly[[#This Row],[RFC_P]]=TRUE),Z299+Weekly[[#This Row],[BF H Odds]]-1,IF(AND(Weekly[[#This Row],[RFC_P]]=Weekly[[#This Row],[Actual]],Weekly[[#This Row],[RFC_P]]=FALSE),Z299+Weekly[[#This Row],[BF V Odds]]-1,Z299-1)))</f>
        <v>21.190000000000026</v>
      </c>
      <c r="AA300" s="24">
        <f>IF(Weekly[[#This Row],[Actual]]="","",IF(AND(Weekly[[#This Row],[RFC_P]]=FALSE,Weekly[[#This Row],[Actual]]=TRUE),AA299+Weekly[[#This Row],[BF H Odds]]-1,IF(AND(Weekly[[#This Row],[RFC_P]]=TRUE,Weekly[[#This Row],[Actual]]=FALSE),AA299+Weekly[[#This Row],[BF V Odds]]-1,AA299-1)))</f>
        <v>60.57999999999997</v>
      </c>
      <c r="AB300" s="24">
        <f>IF(Weekly[[#This Row],[Actual]]="","",IF(AND(Weekly[[#This Row],[GBC_P]]=Weekly[[#This Row],[Actual]],Weekly[[#This Row],[GBC_P]]=TRUE),AB299+Weekly[[#This Row],[BF H Odds]]-1,IF(AND(Weekly[[#This Row],[GBC_P]]=Weekly[[#This Row],[Actual]],Weekly[[#This Row],[GBC_P]]=FALSE),AB299+Weekly[[#This Row],[BF V Odds]]-1,AB299-1)))</f>
        <v>23.670000000000009</v>
      </c>
      <c r="AC300" s="24">
        <f>IF(Weekly[[#This Row],[Actual]]="","",IF(AND(Weekly[[#This Row],[GBC_P]]=FALSE,Weekly[[#This Row],[Actual]]=TRUE),AC299+Weekly[[#This Row],[BF H Odds]]-1,IF(AND(Weekly[[#This Row],[GBC_P]]=TRUE,Weekly[[#This Row],[Actual]]=FALSE),AC299+Weekly[[#This Row],[BF V Odds]]-1,AC299-1)))</f>
        <v>58.09999999999998</v>
      </c>
      <c r="AD300" s="24">
        <f>IF(Weekly[[#This Row],[Actual]]="","",IF(AND(Weekly[[#This Row],[HGBC_P]]=Weekly[[#This Row],[Actual]],Weekly[[#This Row],[HGBC_P]]=TRUE),AD299+Weekly[[#This Row],[BF H Odds]]-1,IF(AND(Weekly[[#This Row],[HGBC_P]]=Weekly[[#This Row],[Actual]],Weekly[[#This Row],[HGBC_P]]=FALSE),AD299+Weekly[[#This Row],[BF V Odds]]-1,AD299-1)))</f>
        <v>21.430000000000032</v>
      </c>
      <c r="AE300" s="24">
        <f>IF(Weekly[[#This Row],[Actual]]="","",IF(AND(Weekly[[#This Row],[HGBC_P]]=FALSE,Weekly[[#This Row],[Actual]]=TRUE),AE299+Weekly[[#This Row],[BF H Odds]]-1,IF(AND(Weekly[[#This Row],[HGBC_P]]=TRUE,Weekly[[#This Row],[Actual]]=FALSE),AE299+Weekly[[#This Row],[BF V Odds]]-1,AE299-1)))</f>
        <v>60.339999999999989</v>
      </c>
      <c r="AF300" s="24">
        <f>IF(Weekly[[#This Row],[Actual]]="","",IF(AND(Weekly[[#This Row],[XGB_P]]=Weekly[[#This Row],[Actual]],Weekly[[#This Row],[XGB_P]]=TRUE),AF299+Weekly[[#This Row],[BF H Odds]]-1,IF(AND(Weekly[[#This Row],[XGB_P]]=Weekly[[#This Row],[Actual]],Weekly[[#This Row],[XGB_P]]=FALSE),AF299+Weekly[[#This Row],[BF V Odds]]-1,AF299-1)))</f>
        <v>42.340000000000032</v>
      </c>
      <c r="AG300" s="24">
        <f>IF(Weekly[[#This Row],[Actual]]="","",IF(AND(Weekly[[#This Row],[XGB_P]]=FALSE,Weekly[[#This Row],[Actual]]=TRUE),AG299+Weekly[[#This Row],[BF H Odds]]-1,IF(AND(Weekly[[#This Row],[XGB_P]]=TRUE,Weekly[[#This Row],[Actual]]=FALSE),AG299+Weekly[[#This Row],[BF V Odds]]-1,AG299-1)))</f>
        <v>39.429999999999993</v>
      </c>
      <c r="AH300" s="24">
        <f>IF(Weekly[[#This Row],[Actual]]="","",IF(AND(Weekly[[#This Row],[QDA_P]]=Weekly[[#This Row],[Actual]],Weekly[[#This Row],[QDA_P]]=TRUE),AH299+Weekly[[#This Row],[BF H Odds]]-1,IF(AND(Weekly[[#This Row],[QDA_P]]=Weekly[[#This Row],[Actual]],Weekly[[#This Row],[QDA_P]]=FALSE),AH299+Weekly[[#This Row],[BF V Odds]]-1,AH299-1)))</f>
        <v>5.8000000000000043</v>
      </c>
      <c r="AI300" s="24">
        <f>IF(Weekly[[#This Row],[Actual]]="","",IF(AND(Weekly[[#This Row],[QDA_P]]=FALSE,Weekly[[#This Row],[Actual]]=TRUE),AI299+Weekly[[#This Row],[BF H Odds]]-1,IF(AND(Weekly[[#This Row],[QDA_P]]=TRUE,Weekly[[#This Row],[Actual]]=FALSE),AI299+Weekly[[#This Row],[BF V Odds]]-1,AI299-1)))</f>
        <v>75.970000000000013</v>
      </c>
      <c r="AJ300" s="24">
        <f>IF(Weekly[[#This Row],[Actual]]="","",IF(AND(Weekly[[#This Row],[KNC_P]]=FALSE,Weekly[[#This Row],[Actual]]=TRUE),AJ299+Weekly[[#This Row],[BF H Odds]]-1,IF(AND(Weekly[[#This Row],[KNC_P]]=TRUE,Weekly[[#This Row],[Actual]]=FALSE),AJ299+Weekly[[#This Row],[BF V Odds]]-1,AJ299-1)))</f>
        <v>44.719999999999985</v>
      </c>
      <c r="AK300" s="24">
        <f>IF(Weekly[[#This Row],[Actual]]="","",IF(AND(Weekly[[#This Row],[KNC_P]]=FALSE,Weekly[[#This Row],[Actual]]=TRUE),AK299+Weekly[[#This Row],[BF H Odds]]-1,IF(AND(Weekly[[#This Row],[KNC_P]]=TRUE,Weekly[[#This Row],[Actual]]=FALSE),AK299+Weekly[[#This Row],[BF V Odds]]-1,AK299-1)))</f>
        <v>43.619999999999976</v>
      </c>
      <c r="AL300" s="30">
        <f>IF(Weekly[[#This Row],[Actual]]="","",COUNTIF(Weekly[[#This Row],[SVC_P]:[QDA_P]],TRUE))</f>
        <v>4</v>
      </c>
      <c r="AM300" s="30">
        <f>IF(Weekly[[#This Row],[Actual]]="","",COUNTIF(Weekly[[#This Row],[SVC_P]:[QDA_P]],FALSE))</f>
        <v>3</v>
      </c>
      <c r="AN300" s="36" t="str">
        <f>IF(AND(Weekly[[#This Row],[BF V Odds]]&gt;$BO$6,Weekly[[#This Row],[BF V Odds]] &lt; $BO$7),Weekly[[#This Row],[BF V Odds]],"")</f>
        <v/>
      </c>
      <c r="AO300" s="36" t="str">
        <f>IF(AND(Weekly[[#This Row],[BF H Odds]]&gt;$BO$6, Weekly[[#This Row],[BF H Odds]] &lt; $BO$7),Weekly[[#This Row],[BF H Odds]],"")</f>
        <v/>
      </c>
      <c r="AP300" s="37">
        <f>IF(AND(Weekly[[#This Row],[V Odds &lt;]]="",Weekly[[#This Row],[H Odds &lt;]]=""),AP299,IF(AND(Weekly[[#This Row],[H Odds &lt;]]&lt;&gt;"",Weekly[[#This Row],[SVC_P]]=TRUE,Weekly[[#This Row],[Actual]]=TRUE),AP299+Weekly[[#This Row],[H Odds &lt;]]-1,IF(AND(Weekly[[#This Row],[V Odds &lt;]]&lt;&gt;"",Weekly[[#This Row],[SVC_P]]=FALSE,Weekly[[#This Row],[Actual]]=FALSE),AP299+Weekly[[#This Row],[V Odds &lt;]]-1,IF(AND(Weekly[[#This Row],[V Odds &lt;]]&lt;&gt;"",Weekly[[#This Row],[SVC_P]]=FALSE,Weekly[[#This Row],[Actual]]=TRUE),AP299-1,IF(AND(Weekly[[#This Row],[H Odds &lt;]]&lt;&gt;"",Weekly[[#This Row],[SVC_P]]=TRUE,Weekly[[#This Row],[Actual]]=FALSE),AP299-1,AP299)))))</f>
        <v>78.48</v>
      </c>
      <c r="AQ300" s="37">
        <f>IF(AND(Weekly[[#This Row],[V Odds &lt;]]="",Weekly[[#This Row],[H Odds &lt;]]=""),AQ299,IF(AND(Weekly[[#This Row],[H Odds &lt;]]&lt;&gt;"",Weekly[[#This Row],[ADBC_P]]=TRUE,Weekly[[#This Row],[Actual]]=TRUE),AQ299+Weekly[[#This Row],[H Odds &lt;]]-1,IF(AND(Weekly[[#This Row],[V Odds &lt;]]&lt;&gt;"",Weekly[[#This Row],[ADBC_P]]=FALSE,Weekly[[#This Row],[Actual]]=FALSE),AQ299+Weekly[[#This Row],[V Odds &lt;]]-1,IF(AND(Weekly[[#This Row],[V Odds &lt;]]&lt;&gt;"",Weekly[[#This Row],[ADBC_P]]=FALSE,Weekly[[#This Row],[Actual]]=TRUE),AQ299-1,IF(AND(Weekly[[#This Row],[H Odds &lt;]]&lt;&gt;"",Weekly[[#This Row],[ADBC_P]]=TRUE,Weekly[[#This Row],[Actual]]=FALSE),AQ299-1,AQ299)))))</f>
        <v>48.879999999999995</v>
      </c>
      <c r="AR300" s="37">
        <f>IF(AND(Weekly[[#This Row],[V Odds &lt;]]="",Weekly[[#This Row],[H Odds &lt;]]=""),AR299,IF(AND(Weekly[[#This Row],[H Odds &lt;]]&lt;&gt;"",Weekly[[#This Row],[RFC_P]]=TRUE,Weekly[[#This Row],[Actual]]=TRUE),AR299+Weekly[[#This Row],[H Odds &lt;]]-1,IF(AND(Weekly[[#This Row],[V Odds &lt;]]&lt;&gt;"",Weekly[[#This Row],[RFC_P]]=FALSE,Weekly[[#This Row],[Actual]]=FALSE),AR299+Weekly[[#This Row],[V Odds &lt;]]-1,IF(AND(Weekly[[#This Row],[V Odds &lt;]]&lt;&gt;"",Weekly[[#This Row],[RFC_P]]=FALSE,Weekly[[#This Row],[Actual]]=TRUE),AR299-1,IF(AND(Weekly[[#This Row],[H Odds &lt;]]&lt;&gt;"",Weekly[[#This Row],[RFC_P]]=TRUE,Weekly[[#This Row],[Actual]]=FALSE),AR299-1,AR299)))))</f>
        <v>51.489999999999995</v>
      </c>
      <c r="AS300" s="37">
        <f>IF(AND(Weekly[[#This Row],[V Odds &lt;]]="",Weekly[[#This Row],[H Odds &lt;]]=""),AS299,IF(AND(Weekly[[#This Row],[H Odds &lt;]]&lt;&gt;"",Weekly[[#This Row],[GBC_P]]=TRUE,Weekly[[#This Row],[Actual]]=TRUE),AS299+Weekly[[#This Row],[H Odds &lt;]]-1,IF(AND(Weekly[[#This Row],[V Odds &lt;]]&lt;&gt;"",Weekly[[#This Row],[GBC_P]]=FALSE,Weekly[[#This Row],[Actual]]=FALSE),AS299+Weekly[[#This Row],[V Odds &lt;]]-1,IF(AND(Weekly[[#This Row],[V Odds &lt;]]&lt;&gt;"",Weekly[[#This Row],[GBC_P]]=FALSE,Weekly[[#This Row],[Actual]]=TRUE),AS299-1,IF(AND(Weekly[[#This Row],[H Odds &lt;]]&lt;&gt;"",Weekly[[#This Row],[GBC_P]]=TRUE,Weekly[[#This Row],[Actual]]=FALSE),AS299-1,AS299)))))</f>
        <v>50.28</v>
      </c>
      <c r="AT300" s="37">
        <f>IF(AND(Weekly[[#This Row],[V Odds &lt;]]="",Weekly[[#This Row],[H Odds &lt;]]=""),AT299,IF(AND(Weekly[[#This Row],[H Odds &lt;]]&lt;&gt;"",Weekly[[#This Row],[HGBC_P]]=TRUE,Weekly[[#This Row],[Actual]]=TRUE),AT299+Weekly[[#This Row],[H Odds &lt;]]-1,IF(AND(Weekly[[#This Row],[V Odds &lt;]]&lt;&gt;"",Weekly[[#This Row],[HGBC_P]]=FALSE,Weekly[[#This Row],[Actual]]=FALSE),AT299+Weekly[[#This Row],[V Odds &lt;]]-1,IF(AND(Weekly[[#This Row],[V Odds &lt;]]&lt;&gt;"",Weekly[[#This Row],[HGBC_P]]=FALSE,Weekly[[#This Row],[Actual]]=TRUE),AT299-1,IF(AND(Weekly[[#This Row],[H Odds &lt;]]&lt;&gt;"",Weekly[[#This Row],[HGBC_P]]=TRUE,Weekly[[#This Row],[Actual]]=FALSE),AT299-1,AT299)))))</f>
        <v>53.459999999999994</v>
      </c>
      <c r="AU300" s="37">
        <f>IF(AND(Weekly[[#This Row],[V Odds &lt;]]="",Weekly[[#This Row],[H Odds &lt;]]=""),AU299,IF(AND(Weekly[[#This Row],[H Odds &lt;]]&lt;&gt;"",Weekly[[#This Row],[XGB_P]]=TRUE,Weekly[[#This Row],[Actual]]=TRUE),AU299+Weekly[[#This Row],[H Odds &lt;]]-1,IF(AND(Weekly[[#This Row],[V Odds &lt;]]&lt;&gt;"",Weekly[[#This Row],[XGB_P]]=FALSE,Weekly[[#This Row],[Actual]]=FALSE),AU299+Weekly[[#This Row],[V Odds &lt;]]-1,IF(AND(Weekly[[#This Row],[V Odds &lt;]]&lt;&gt;"",Weekly[[#This Row],[XGB_P]]=FALSE,Weekly[[#This Row],[Actual]]=TRUE),AU299-1,IF(AND(Weekly[[#This Row],[H Odds &lt;]]&lt;&gt;"",Weekly[[#This Row],[XGB_P]]=TRUE,Weekly[[#This Row],[Actual]]=FALSE),AU299-1,AU299)))))</f>
        <v>62.56</v>
      </c>
      <c r="AV300" s="37">
        <f>IF(AND(Weekly[[#This Row],[V Odds &lt;]]="",Weekly[[#This Row],[H Odds &lt;]]=""),AV299,IF(AND(Weekly[[#This Row],[H Odds &lt;]]&lt;&gt;"",Weekly[[#This Row],[QDA_P]]=TRUE,Weekly[[#This Row],[Actual]]=TRUE),AV299+Weekly[[#This Row],[H Odds &lt;]]-1,IF(AND(Weekly[[#This Row],[V Odds &lt;]]&lt;&gt;"",Weekly[[#This Row],[QDA_P]]=FALSE,Weekly[[#This Row],[Actual]]=FALSE),AV299+Weekly[[#This Row],[V Odds &lt;]]-1,IF(AND(Weekly[[#This Row],[V Odds &lt;]]&lt;&gt;"",Weekly[[#This Row],[QDA_P]]=FALSE,Weekly[[#This Row],[Actual]]=TRUE),AV299-1,IF(AND(Weekly[[#This Row],[H Odds &lt;]]&lt;&gt;"",Weekly[[#This Row],[QDA_P]]=TRUE,Weekly[[#This Row],[Actual]]=FALSE),AV299-1,AV299)))))</f>
        <v>52.049999999999983</v>
      </c>
      <c r="AW300" s="37">
        <f>IF(AND(Weekly[[#This Row],[H Odds &lt;]]="",Weekly[[#This Row],[V Odds &lt;]]=""),AW299,IF(AND(Weekly[[#This Row],[KNC_P]]=Weekly[[#This Row],[Actual]],Weekly[[#This Row],[KNC_P]]=TRUE),AW299+Weekly[[#This Row],[BF H Odds]]-1,IF(AND(Weekly[[#This Row],[KNC_P]]=Weekly[[#This Row],[Actual]],Weekly[[#This Row],[KNC_P]]=FALSE),AW299+Weekly[[#This Row],[BF V Odds]]-1,AW299-1)))</f>
        <v>51.75</v>
      </c>
      <c r="AX300" s="37">
        <f>IF(AND(Weekly[[#This Row],[V Odds &lt;]]="",Weekly[[#This Row],[H Odds &lt;]]=""),AX299,IF(AND(Weekly[[#This Row],[V Odds &lt;]]&lt;&gt;"",Weekly[[#This Row],[FALSES]]&gt;0,Weekly[[#This Row],[Actual]]=FALSE),AX299+Weekly[[#This Row],[V Odds &lt;]]-1,IF(AND(Weekly[[#This Row],[H Odds &lt;]]&lt;&gt;"",Weekly[[#This Row],[TRUES]]&gt;0,Weekly[[#This Row],[Actual]]=TRUE),AX299+Weekly[[#This Row],[H Odds &lt;]]-1,IF(AND(Weekly[[#This Row],[V Odds &lt;]]&lt;&gt;"",Weekly[[#This Row],[FALSES]]=0),AX299,IF(AND(Weekly[[#This Row],[H Odds &lt;]]&lt;&gt;"",Weekly[[#This Row],[TRUES]]=0),AX299,AX299-1)))))</f>
        <v>86.34999999999998</v>
      </c>
      <c r="AY300" s="37">
        <f>IF(AND(Weekly[[#This Row],[V Odds &lt;]]="",Weekly[[#This Row],[H Odds &lt;]]=""),AY299,IF(AND(Weekly[[#This Row],[V Odds &lt;]]&lt;&gt;"",Weekly[[#This Row],[FALSES]]&gt;0,Weekly[[#This Row],[Actual]]=FALSE),AY299+((Weekly[[#This Row],[V Odds &lt;]]-1)*0.92),IF(AND(Weekly[[#This Row],[H Odds &lt;]]&lt;&gt;"",Weekly[[#This Row],[TRUES]]&gt;0,Weekly[[#This Row],[Actual]]=TRUE),AY299+((Weekly[[#This Row],[H Odds &lt;]]-1)*0.92),IF(AND(Weekly[[#This Row],[V Odds &lt;]]&lt;&gt;"",Weekly[[#This Row],[FALSES]]=0),AY299,IF(AND(Weekly[[#This Row],[H Odds &lt;]]&lt;&gt;"",Weekly[[#This Row],[TRUES]]=0),AY299,AY299-1)))))</f>
        <v>79.442000000000021</v>
      </c>
      <c r="AZ300" s="37">
        <f>IF(AND(Weekly[[#This Row],[V Odds &lt;]]="",Weekly[[#This Row],[H Odds &lt;]]=""),AZ299,IF(AND(Weekly[[#This Row],[V Odds &lt;]]&lt;&gt;"",Weekly[[#This Row],[Actual]]=FALSE),AZ299+Weekly[[#This Row],[V Odds &lt;]]-1,IF(AND(Weekly[[#This Row],[H Odds &lt;]]&lt;&gt;"",Weekly[[#This Row],[Actual]]=TRUE),AZ299+Weekly[[#This Row],[H Odds &lt;]]-1,AZ299-1)))</f>
        <v>77.719999999999985</v>
      </c>
      <c r="BA300" s="38">
        <f>IF(Weekly[[#This Row],[H Odds &lt;]]="",BA299,IF(AND(Weekly[[#This Row],[H Odds &lt;]]&lt;&gt;"",Weekly[[#This Row],[SVC_P]]=TRUE,Weekly[[#This Row],[Actual]]=TRUE),BA299+Weekly[[#This Row],[H Odds &lt;]]-1,IF(AND(Weekly[[#This Row],[H Odds &lt;]]&lt;&gt;"",Weekly[[#This Row],[SVC_P]]=TRUE,Weekly[[#This Row],[Actual]]=FALSE),BA299-1,BA299)))</f>
        <v>73.439999999999984</v>
      </c>
      <c r="BB300" s="38">
        <f>IF(Weekly[[#This Row],[H Odds &lt;]]="",BB299,IF(AND(Weekly[[#This Row],[H Odds &lt;]]&lt;&gt;"",Weekly[[#This Row],[ADBC_P]]=TRUE,Weekly[[#This Row],[Actual]]=TRUE),BB299+Weekly[[#This Row],[H Odds &lt;]]-1,IF(AND(Weekly[[#This Row],[H Odds &lt;]]&lt;&gt;"",Weekly[[#This Row],[ADBC_P]]=TRUE,Weekly[[#This Row],[Actual]]=FALSE),BB299-1,BB299)))</f>
        <v>45.559999999999995</v>
      </c>
      <c r="BC300" s="38">
        <f>IF(Weekly[[#This Row],[H Odds &lt;]]="",BC299,IF(AND(Weekly[[#This Row],[H Odds &lt;]]&lt;&gt;"",Weekly[[#This Row],[RFC_P]]=TRUE,Weekly[[#This Row],[Actual]]=TRUE),BC299+Weekly[[#This Row],[H Odds &lt;]]-1,IF(AND(Weekly[[#This Row],[H Odds &lt;]]&lt;&gt;"",Weekly[[#This Row],[RFC_P]]=TRUE,Weekly[[#This Row],[Actual]]=FALSE),BC299-1,BC299)))</f>
        <v>47.859999999999992</v>
      </c>
      <c r="BD300" s="38">
        <f>IF(Weekly[[#This Row],[H Odds &lt;]]="",BD299,IF(AND(Weekly[[#This Row],[H Odds &lt;]]&lt;&gt;"",Weekly[[#This Row],[GBC_P]]=TRUE,Weekly[[#This Row],[Actual]]=TRUE),BD299+Weekly[[#This Row],[H Odds &lt;]]-1,IF(AND(Weekly[[#This Row],[H Odds &lt;]]&lt;&gt;"",Weekly[[#This Row],[GBC_P]]=TRUE,Weekly[[#This Row],[Actual]]=FALSE),BD299-1,BD299)))</f>
        <v>50.96</v>
      </c>
      <c r="BE300" s="38">
        <f>IF(Weekly[[#This Row],[H Odds &lt;]]="",BE299,IF(AND(Weekly[[#This Row],[H Odds &lt;]]&lt;&gt;"",Weekly[[#This Row],[HGBC_P]]=TRUE,Weekly[[#This Row],[Actual]]=TRUE),BE299+Weekly[[#This Row],[H Odds &lt;]]-1,IF(AND(Weekly[[#This Row],[H Odds &lt;]]&lt;&gt;"",Weekly[[#This Row],[HGBC_P]]=TRUE,Weekly[[#This Row],[Actual]]=FALSE),BE299-1,BE299)))</f>
        <v>56.859999999999992</v>
      </c>
      <c r="BF300" s="38">
        <f>IF(Weekly[[#This Row],[H Odds &lt;]]="",BF299,IF(AND(Weekly[[#This Row],[H Odds &lt;]]&lt;&gt;"",Weekly[[#This Row],[XGB_P]]=TRUE,Weekly[[#This Row],[Actual]]=TRUE),BF299+Weekly[[#This Row],[H Odds &lt;]]-1,IF(AND(Weekly[[#This Row],[H Odds &lt;]]&lt;&gt;"",Weekly[[#This Row],[XGB_P]]=TRUE,Weekly[[#This Row],[Actual]]=FALSE),BF299-1,BF299)))</f>
        <v>60.03</v>
      </c>
      <c r="BG300" s="38">
        <f>IF(Weekly[[#This Row],[H Odds &lt;]]="",BG299,IF(AND(Weekly[[#This Row],[H Odds &lt;]]&lt;&gt;"",Weekly[[#This Row],[QDA_P]]=TRUE,Weekly[[#This Row],[Actual]]=TRUE),BG299+Weekly[[#This Row],[H Odds &lt;]]-1,IF(AND(Weekly[[#This Row],[H Odds &lt;]]&lt;&gt;"",Weekly[[#This Row],[QDA_P]]=TRUE,Weekly[[#This Row],[Actual]]=FALSE),BG299-1,BG299)))</f>
        <v>45.279999999999994</v>
      </c>
      <c r="BH300" s="38">
        <f>IF(Weekly[[#This Row],[H Odds &lt;]]="",BH299,IF(AND(Weekly[[#This Row],[H Odds &lt;]]&lt;&gt;"",Weekly[[#This Row],[KNC_P]]=TRUE,Weekly[[#This Row],[Actual]]=TRUE),BH299+Weekly[[#This Row],[H Odds &lt;]]-1,IF(AND(Weekly[[#This Row],[H Odds &lt;]]&lt;&gt;"",Weekly[[#This Row],[KNC_P]]=TRUE,Weekly[[#This Row],[Actual]]=FALSE),BH299-1,BH299)))</f>
        <v>50.54999999999999</v>
      </c>
      <c r="BI300" s="38">
        <f>IF(Weekly[[#This Row],[H Odds &lt;]]="",BI299,IF(AND(Weekly[[#This Row],[H Odds &lt;]]&lt;&gt;"",Weekly[[#This Row],[TRUES]]&gt;0,Weekly[[#This Row],[Actual]]=TRUE),BI299+Weekly[[#This Row],[H Odds &lt;]]-1,IF(AND(Weekly[[#This Row],[H Odds &lt;]]&lt;&gt;"",Weekly[[#This Row],[TRUES]]=0),BI299,BI299-1)))</f>
        <v>73.439999999999984</v>
      </c>
      <c r="BJ300" s="38">
        <f>IF(Weekly[[#This Row],[H Odds &lt;]]="",BJ299,IF(AND(Weekly[[#This Row],[H Odds &lt;]]&lt;&gt;"",Weekly[[#This Row],[Actual]]=TRUE),BJ299+Weekly[[#This Row],[H Odds &lt;]]-1,IF(AND(Weekly[[#This Row],[H Odds &lt;]]&lt;&gt;"",Weekly[[#This Row],[Actual]]=FALSE),BJ299-1,BJ299)))</f>
        <v>75.339999999999989</v>
      </c>
      <c r="BK300" s="58">
        <f>IF(AND(Weekly[[#This Row],[TRUES]]&gt;4,Weekly[[#This Row],[Actual]]=TRUE),BK299+Weekly[[#This Row],[BF H Odds]]-1,IF(AND(Weekly[[#This Row],[FALSES]]&gt;4,Weekly[[#This Row],[Actual]]=FALSE),BK299+Weekly[[#This Row],[BF V Odds]]-1,IF(AND(Weekly[[#This Row],[TRUES]]&gt;4,Weekly[[#This Row],[Actual]]=FALSE),BK299-1,IF(AND(Weekly[[#This Row],[FALSES]]&gt;4,Weekly[[#This Row],[Actual]]=TRUE),BK299-1,BK299))))</f>
        <v>16.54000000000002</v>
      </c>
      <c r="BL300" s="58">
        <f>IF(AND(Weekly[[#This Row],[TRUES]]&gt;5,Weekly[[#This Row],[Actual]]=TRUE),BL299+Weekly[[#This Row],[BF H Odds]]-1,IF(AND(Weekly[[#This Row],[FALSES]]&gt;5,Weekly[[#This Row],[Actual]]=FALSE),BL299+Weekly[[#This Row],[BF V Odds]]-1,IF(AND(Weekly[[#This Row],[TRUES]]&gt;5,Weekly[[#This Row],[Actual]]=FALSE),BL299-1,IF(AND(Weekly[[#This Row],[FALSES]]&gt;5,Weekly[[#This Row],[Actual]]=TRUE),BL299-1,BL299))))</f>
        <v>27.870000000000029</v>
      </c>
      <c r="BM300" s="58">
        <f>IF(AND(Weekly[[#This Row],[TRUES]]&gt;6,Weekly[[#This Row],[Actual]]=TRUE),BM299+Weekly[[#This Row],[BF H Odds]]-1,IF(AND(Weekly[[#This Row],[FALSES]]&gt;6,Weekly[[#This Row],[Actual]]=FALSE),BM299+Weekly[[#This Row],[BF V Odds]]-1,IF(AND(Weekly[[#This Row],[TRUES]]&gt;6,Weekly[[#This Row],[Actual]]=FALSE),BM299-1,IF(AND(Weekly[[#This Row],[FALSES]]&gt;6,Weekly[[#This Row],[Actual]]=TRUE),BM299-1,BM299))))</f>
        <v>45.330000000000013</v>
      </c>
    </row>
    <row r="301" spans="1:65" x14ac:dyDescent="0.25">
      <c r="A301" s="34"/>
      <c r="B301" s="10">
        <v>44281</v>
      </c>
      <c r="C301" s="33" t="s">
        <v>15</v>
      </c>
      <c r="D301" s="15" t="s">
        <v>24</v>
      </c>
      <c r="E301" t="b">
        <v>0</v>
      </c>
      <c r="F301" t="b">
        <v>1</v>
      </c>
      <c r="G301" t="b">
        <v>1</v>
      </c>
      <c r="H301" t="b">
        <v>1</v>
      </c>
      <c r="I301" t="b">
        <v>1</v>
      </c>
      <c r="J301" t="b">
        <v>1</v>
      </c>
      <c r="K301" t="b">
        <v>0</v>
      </c>
      <c r="L301" t="b">
        <v>0</v>
      </c>
      <c r="M301" t="s">
        <v>100</v>
      </c>
      <c r="N301">
        <v>6.3</v>
      </c>
      <c r="O301">
        <f>IF(Weekly[[#This Row],[H/V]]="H",Weekly[[#This Row],[BF H Odds]],IF(Weekly[[#This Row],[H/V]]="V",Weekly[[#This Row],[BF V Odds]],""))</f>
        <v>2.94</v>
      </c>
      <c r="P301" t="b">
        <v>0</v>
      </c>
      <c r="Q301" t="s">
        <v>76</v>
      </c>
      <c r="R301" s="35">
        <f>IFERROR(IF(Weekly[[#This Row],[Won Bet?]]="yes",R300+(Weekly[[#This Row],[BF Odds]]*Weekly[[#This Row],[BF Stake]])-Weekly[[#This Row],[BF Stake]],R300-Weekly[[#This Row],[BF Stake]]),R300)</f>
        <v>245.6361</v>
      </c>
      <c r="S301" s="9">
        <f>IFERROR(IF(Weekly[[#This Row],[Won Bet?]]="yes",S300+(((Weekly[[#This Row],[BF Odds]]*Weekly[[#This Row],[BF Stake]])-Weekly[[#This Row],[BF Stake]])*0.95),S300-Weekly[[#This Row],[BF Stake]]),S300)</f>
        <v>230.98479499999999</v>
      </c>
      <c r="T301" s="13">
        <v>1.45</v>
      </c>
      <c r="U301" s="13">
        <v>2.94</v>
      </c>
      <c r="V301" s="24">
        <f>IF(Weekly[[#This Row],[Actual]]="","",IF(AND(Weekly[[#This Row],[SVC_P]]=Weekly[[#This Row],[Actual]],Weekly[[#This Row],[SVC_P]]=TRUE),V300+Weekly[[#This Row],[BF H Odds]]-1,IF(AND(Weekly[[#This Row],[SVC_P]]=Weekly[[#This Row],[Actual]],Weekly[[#This Row],[SVC_P]]=FALSE),V300+Weekly[[#This Row],[BF V Odds]]-1,V300-1)))</f>
        <v>69.40000000000002</v>
      </c>
      <c r="W301" s="24">
        <f>IF(Weekly[[#This Row],[Actual]]="","",IF(AND(Weekly[[#This Row],[SVC_P]]=FALSE,Weekly[[#This Row],[Actual]]=TRUE),W300+Weekly[[#This Row],[BF H Odds]]-1,IF(AND(Weekly[[#This Row],[SVC_P]]=TRUE,Weekly[[#This Row],[Actual]]=FALSE,),W300+Weekly[[#This Row],[BF V Odds]]-1,W300-1)))</f>
        <v>-242.54</v>
      </c>
      <c r="X301" s="24">
        <f>IF(Weekly[[#This Row],[Actual]]="","",IF(AND(Weekly[[#This Row],[ADBC_P]]=Weekly[[#This Row],[Actual]],Weekly[[#This Row],[ADBC_P]]=TRUE),X300+Weekly[[#This Row],[BF H Odds]]-1,IF(AND(Weekly[[#This Row],[ADBC_P]]=Weekly[[#This Row],[Actual]],Weekly[[#This Row],[ADBC_P]]=FALSE),X300+Weekly[[#This Row],[BF V Odds]]-1,X300-1)))</f>
        <v>26.13000000000002</v>
      </c>
      <c r="Y301" s="24">
        <f>IF(Weekly[[#This Row],[Actual]]="","",IF(AND(Weekly[[#This Row],[ADBC_P]]=FALSE,Weekly[[#This Row],[Actual]]=TRUE),Y300+Weekly[[#This Row],[BF H Odds]]-1,IF(AND(Weekly[[#This Row],[ADBC_P]]=TRUE,Weekly[[#This Row],[Actual]]=FALSE),Y300+Weekly[[#This Row],[BF V Odds]]-1,Y300-1)))</f>
        <v>55.089999999999996</v>
      </c>
      <c r="Z301" s="24">
        <f>IF(Weekly[[#This Row],[Actual]]="","",IF(AND(Weekly[[#This Row],[RFC_P]]=Weekly[[#This Row],[Actual]],Weekly[[#This Row],[RFC_P]]=TRUE),Z300+Weekly[[#This Row],[BF H Odds]]-1,IF(AND(Weekly[[#This Row],[RFC_P]]=Weekly[[#This Row],[Actual]],Weekly[[#This Row],[RFC_P]]=FALSE),Z300+Weekly[[#This Row],[BF V Odds]]-1,Z300-1)))</f>
        <v>20.190000000000026</v>
      </c>
      <c r="AA301" s="24">
        <f>IF(Weekly[[#This Row],[Actual]]="","",IF(AND(Weekly[[#This Row],[RFC_P]]=FALSE,Weekly[[#This Row],[Actual]]=TRUE),AA300+Weekly[[#This Row],[BF H Odds]]-1,IF(AND(Weekly[[#This Row],[RFC_P]]=TRUE,Weekly[[#This Row],[Actual]]=FALSE),AA300+Weekly[[#This Row],[BF V Odds]]-1,AA300-1)))</f>
        <v>61.029999999999973</v>
      </c>
      <c r="AB301" s="24">
        <f>IF(Weekly[[#This Row],[Actual]]="","",IF(AND(Weekly[[#This Row],[GBC_P]]=Weekly[[#This Row],[Actual]],Weekly[[#This Row],[GBC_P]]=TRUE),AB300+Weekly[[#This Row],[BF H Odds]]-1,IF(AND(Weekly[[#This Row],[GBC_P]]=Weekly[[#This Row],[Actual]],Weekly[[#This Row],[GBC_P]]=FALSE),AB300+Weekly[[#This Row],[BF V Odds]]-1,AB300-1)))</f>
        <v>22.670000000000009</v>
      </c>
      <c r="AC301" s="24">
        <f>IF(Weekly[[#This Row],[Actual]]="","",IF(AND(Weekly[[#This Row],[GBC_P]]=FALSE,Weekly[[#This Row],[Actual]]=TRUE),AC300+Weekly[[#This Row],[BF H Odds]]-1,IF(AND(Weekly[[#This Row],[GBC_P]]=TRUE,Weekly[[#This Row],[Actual]]=FALSE),AC300+Weekly[[#This Row],[BF V Odds]]-1,AC300-1)))</f>
        <v>58.549999999999983</v>
      </c>
      <c r="AD301" s="24">
        <f>IF(Weekly[[#This Row],[Actual]]="","",IF(AND(Weekly[[#This Row],[HGBC_P]]=Weekly[[#This Row],[Actual]],Weekly[[#This Row],[HGBC_P]]=TRUE),AD300+Weekly[[#This Row],[BF H Odds]]-1,IF(AND(Weekly[[#This Row],[HGBC_P]]=Weekly[[#This Row],[Actual]],Weekly[[#This Row],[HGBC_P]]=FALSE),AD300+Weekly[[#This Row],[BF V Odds]]-1,AD300-1)))</f>
        <v>20.430000000000032</v>
      </c>
      <c r="AE301" s="24">
        <f>IF(Weekly[[#This Row],[Actual]]="","",IF(AND(Weekly[[#This Row],[HGBC_P]]=FALSE,Weekly[[#This Row],[Actual]]=TRUE),AE300+Weekly[[#This Row],[BF H Odds]]-1,IF(AND(Weekly[[#This Row],[HGBC_P]]=TRUE,Weekly[[#This Row],[Actual]]=FALSE),AE300+Weekly[[#This Row],[BF V Odds]]-1,AE300-1)))</f>
        <v>60.789999999999992</v>
      </c>
      <c r="AF301" s="24">
        <f>IF(Weekly[[#This Row],[Actual]]="","",IF(AND(Weekly[[#This Row],[XGB_P]]=Weekly[[#This Row],[Actual]],Weekly[[#This Row],[XGB_P]]=TRUE),AF300+Weekly[[#This Row],[BF H Odds]]-1,IF(AND(Weekly[[#This Row],[XGB_P]]=Weekly[[#This Row],[Actual]],Weekly[[#This Row],[XGB_P]]=FALSE),AF300+Weekly[[#This Row],[BF V Odds]]-1,AF300-1)))</f>
        <v>41.340000000000032</v>
      </c>
      <c r="AG301" s="24">
        <f>IF(Weekly[[#This Row],[Actual]]="","",IF(AND(Weekly[[#This Row],[XGB_P]]=FALSE,Weekly[[#This Row],[Actual]]=TRUE),AG300+Weekly[[#This Row],[BF H Odds]]-1,IF(AND(Weekly[[#This Row],[XGB_P]]=TRUE,Weekly[[#This Row],[Actual]]=FALSE),AG300+Weekly[[#This Row],[BF V Odds]]-1,AG300-1)))</f>
        <v>39.879999999999995</v>
      </c>
      <c r="AH301" s="24">
        <f>IF(Weekly[[#This Row],[Actual]]="","",IF(AND(Weekly[[#This Row],[QDA_P]]=Weekly[[#This Row],[Actual]],Weekly[[#This Row],[QDA_P]]=TRUE),AH300+Weekly[[#This Row],[BF H Odds]]-1,IF(AND(Weekly[[#This Row],[QDA_P]]=Weekly[[#This Row],[Actual]],Weekly[[#This Row],[QDA_P]]=FALSE),AH300+Weekly[[#This Row],[BF V Odds]]-1,AH300-1)))</f>
        <v>6.2500000000000044</v>
      </c>
      <c r="AI301" s="24">
        <f>IF(Weekly[[#This Row],[Actual]]="","",IF(AND(Weekly[[#This Row],[QDA_P]]=FALSE,Weekly[[#This Row],[Actual]]=TRUE),AI300+Weekly[[#This Row],[BF H Odds]]-1,IF(AND(Weekly[[#This Row],[QDA_P]]=TRUE,Weekly[[#This Row],[Actual]]=FALSE),AI300+Weekly[[#This Row],[BF V Odds]]-1,AI300-1)))</f>
        <v>74.970000000000013</v>
      </c>
      <c r="AJ301" s="24">
        <f>IF(Weekly[[#This Row],[Actual]]="","",IF(AND(Weekly[[#This Row],[KNC_P]]=FALSE,Weekly[[#This Row],[Actual]]=TRUE),AJ300+Weekly[[#This Row],[BF H Odds]]-1,IF(AND(Weekly[[#This Row],[KNC_P]]=TRUE,Weekly[[#This Row],[Actual]]=FALSE),AJ300+Weekly[[#This Row],[BF V Odds]]-1,AJ300-1)))</f>
        <v>43.719999999999985</v>
      </c>
      <c r="AK301" s="24">
        <f>IF(Weekly[[#This Row],[Actual]]="","",IF(AND(Weekly[[#This Row],[KNC_P]]=FALSE,Weekly[[#This Row],[Actual]]=TRUE),AK300+Weekly[[#This Row],[BF H Odds]]-1,IF(AND(Weekly[[#This Row],[KNC_P]]=TRUE,Weekly[[#This Row],[Actual]]=FALSE),AK300+Weekly[[#This Row],[BF V Odds]]-1,AK300-1)))</f>
        <v>42.619999999999976</v>
      </c>
      <c r="AL301" s="30">
        <f>IF(Weekly[[#This Row],[Actual]]="","",COUNTIF(Weekly[[#This Row],[SVC_P]:[QDA_P]],TRUE))</f>
        <v>5</v>
      </c>
      <c r="AM301" s="30">
        <f>IF(Weekly[[#This Row],[Actual]]="","",COUNTIF(Weekly[[#This Row],[SVC_P]:[QDA_P]],FALSE))</f>
        <v>2</v>
      </c>
      <c r="AN301" s="36" t="str">
        <f>IF(AND(Weekly[[#This Row],[BF V Odds]]&gt;$BO$6,Weekly[[#This Row],[BF V Odds]] &lt; $BO$7),Weekly[[#This Row],[BF V Odds]],"")</f>
        <v/>
      </c>
      <c r="AO301" s="36" t="str">
        <f>IF(AND(Weekly[[#This Row],[BF H Odds]]&gt;$BO$6, Weekly[[#This Row],[BF H Odds]] &lt; $BO$7),Weekly[[#This Row],[BF H Odds]],"")</f>
        <v/>
      </c>
      <c r="AP301" s="37">
        <f>IF(AND(Weekly[[#This Row],[V Odds &lt;]]="",Weekly[[#This Row],[H Odds &lt;]]=""),AP300,IF(AND(Weekly[[#This Row],[H Odds &lt;]]&lt;&gt;"",Weekly[[#This Row],[SVC_P]]=TRUE,Weekly[[#This Row],[Actual]]=TRUE),AP300+Weekly[[#This Row],[H Odds &lt;]]-1,IF(AND(Weekly[[#This Row],[V Odds &lt;]]&lt;&gt;"",Weekly[[#This Row],[SVC_P]]=FALSE,Weekly[[#This Row],[Actual]]=FALSE),AP300+Weekly[[#This Row],[V Odds &lt;]]-1,IF(AND(Weekly[[#This Row],[V Odds &lt;]]&lt;&gt;"",Weekly[[#This Row],[SVC_P]]=FALSE,Weekly[[#This Row],[Actual]]=TRUE),AP300-1,IF(AND(Weekly[[#This Row],[H Odds &lt;]]&lt;&gt;"",Weekly[[#This Row],[SVC_P]]=TRUE,Weekly[[#This Row],[Actual]]=FALSE),AP300-1,AP300)))))</f>
        <v>78.48</v>
      </c>
      <c r="AQ301" s="37">
        <f>IF(AND(Weekly[[#This Row],[V Odds &lt;]]="",Weekly[[#This Row],[H Odds &lt;]]=""),AQ300,IF(AND(Weekly[[#This Row],[H Odds &lt;]]&lt;&gt;"",Weekly[[#This Row],[ADBC_P]]=TRUE,Weekly[[#This Row],[Actual]]=TRUE),AQ300+Weekly[[#This Row],[H Odds &lt;]]-1,IF(AND(Weekly[[#This Row],[V Odds &lt;]]&lt;&gt;"",Weekly[[#This Row],[ADBC_P]]=FALSE,Weekly[[#This Row],[Actual]]=FALSE),AQ300+Weekly[[#This Row],[V Odds &lt;]]-1,IF(AND(Weekly[[#This Row],[V Odds &lt;]]&lt;&gt;"",Weekly[[#This Row],[ADBC_P]]=FALSE,Weekly[[#This Row],[Actual]]=TRUE),AQ300-1,IF(AND(Weekly[[#This Row],[H Odds &lt;]]&lt;&gt;"",Weekly[[#This Row],[ADBC_P]]=TRUE,Weekly[[#This Row],[Actual]]=FALSE),AQ300-1,AQ300)))))</f>
        <v>48.879999999999995</v>
      </c>
      <c r="AR301" s="37">
        <f>IF(AND(Weekly[[#This Row],[V Odds &lt;]]="",Weekly[[#This Row],[H Odds &lt;]]=""),AR300,IF(AND(Weekly[[#This Row],[H Odds &lt;]]&lt;&gt;"",Weekly[[#This Row],[RFC_P]]=TRUE,Weekly[[#This Row],[Actual]]=TRUE),AR300+Weekly[[#This Row],[H Odds &lt;]]-1,IF(AND(Weekly[[#This Row],[V Odds &lt;]]&lt;&gt;"",Weekly[[#This Row],[RFC_P]]=FALSE,Weekly[[#This Row],[Actual]]=FALSE),AR300+Weekly[[#This Row],[V Odds &lt;]]-1,IF(AND(Weekly[[#This Row],[V Odds &lt;]]&lt;&gt;"",Weekly[[#This Row],[RFC_P]]=FALSE,Weekly[[#This Row],[Actual]]=TRUE),AR300-1,IF(AND(Weekly[[#This Row],[H Odds &lt;]]&lt;&gt;"",Weekly[[#This Row],[RFC_P]]=TRUE,Weekly[[#This Row],[Actual]]=FALSE),AR300-1,AR300)))))</f>
        <v>51.489999999999995</v>
      </c>
      <c r="AS301" s="37">
        <f>IF(AND(Weekly[[#This Row],[V Odds &lt;]]="",Weekly[[#This Row],[H Odds &lt;]]=""),AS300,IF(AND(Weekly[[#This Row],[H Odds &lt;]]&lt;&gt;"",Weekly[[#This Row],[GBC_P]]=TRUE,Weekly[[#This Row],[Actual]]=TRUE),AS300+Weekly[[#This Row],[H Odds &lt;]]-1,IF(AND(Weekly[[#This Row],[V Odds &lt;]]&lt;&gt;"",Weekly[[#This Row],[GBC_P]]=FALSE,Weekly[[#This Row],[Actual]]=FALSE),AS300+Weekly[[#This Row],[V Odds &lt;]]-1,IF(AND(Weekly[[#This Row],[V Odds &lt;]]&lt;&gt;"",Weekly[[#This Row],[GBC_P]]=FALSE,Weekly[[#This Row],[Actual]]=TRUE),AS300-1,IF(AND(Weekly[[#This Row],[H Odds &lt;]]&lt;&gt;"",Weekly[[#This Row],[GBC_P]]=TRUE,Weekly[[#This Row],[Actual]]=FALSE),AS300-1,AS300)))))</f>
        <v>50.28</v>
      </c>
      <c r="AT301" s="37">
        <f>IF(AND(Weekly[[#This Row],[V Odds &lt;]]="",Weekly[[#This Row],[H Odds &lt;]]=""),AT300,IF(AND(Weekly[[#This Row],[H Odds &lt;]]&lt;&gt;"",Weekly[[#This Row],[HGBC_P]]=TRUE,Weekly[[#This Row],[Actual]]=TRUE),AT300+Weekly[[#This Row],[H Odds &lt;]]-1,IF(AND(Weekly[[#This Row],[V Odds &lt;]]&lt;&gt;"",Weekly[[#This Row],[HGBC_P]]=FALSE,Weekly[[#This Row],[Actual]]=FALSE),AT300+Weekly[[#This Row],[V Odds &lt;]]-1,IF(AND(Weekly[[#This Row],[V Odds &lt;]]&lt;&gt;"",Weekly[[#This Row],[HGBC_P]]=FALSE,Weekly[[#This Row],[Actual]]=TRUE),AT300-1,IF(AND(Weekly[[#This Row],[H Odds &lt;]]&lt;&gt;"",Weekly[[#This Row],[HGBC_P]]=TRUE,Weekly[[#This Row],[Actual]]=FALSE),AT300-1,AT300)))))</f>
        <v>53.459999999999994</v>
      </c>
      <c r="AU301" s="37">
        <f>IF(AND(Weekly[[#This Row],[V Odds &lt;]]="",Weekly[[#This Row],[H Odds &lt;]]=""),AU300,IF(AND(Weekly[[#This Row],[H Odds &lt;]]&lt;&gt;"",Weekly[[#This Row],[XGB_P]]=TRUE,Weekly[[#This Row],[Actual]]=TRUE),AU300+Weekly[[#This Row],[H Odds &lt;]]-1,IF(AND(Weekly[[#This Row],[V Odds &lt;]]&lt;&gt;"",Weekly[[#This Row],[XGB_P]]=FALSE,Weekly[[#This Row],[Actual]]=FALSE),AU300+Weekly[[#This Row],[V Odds &lt;]]-1,IF(AND(Weekly[[#This Row],[V Odds &lt;]]&lt;&gt;"",Weekly[[#This Row],[XGB_P]]=FALSE,Weekly[[#This Row],[Actual]]=TRUE),AU300-1,IF(AND(Weekly[[#This Row],[H Odds &lt;]]&lt;&gt;"",Weekly[[#This Row],[XGB_P]]=TRUE,Weekly[[#This Row],[Actual]]=FALSE),AU300-1,AU300)))))</f>
        <v>62.56</v>
      </c>
      <c r="AV301" s="37">
        <f>IF(AND(Weekly[[#This Row],[V Odds &lt;]]="",Weekly[[#This Row],[H Odds &lt;]]=""),AV300,IF(AND(Weekly[[#This Row],[H Odds &lt;]]&lt;&gt;"",Weekly[[#This Row],[QDA_P]]=TRUE,Weekly[[#This Row],[Actual]]=TRUE),AV300+Weekly[[#This Row],[H Odds &lt;]]-1,IF(AND(Weekly[[#This Row],[V Odds &lt;]]&lt;&gt;"",Weekly[[#This Row],[QDA_P]]=FALSE,Weekly[[#This Row],[Actual]]=FALSE),AV300+Weekly[[#This Row],[V Odds &lt;]]-1,IF(AND(Weekly[[#This Row],[V Odds &lt;]]&lt;&gt;"",Weekly[[#This Row],[QDA_P]]=FALSE,Weekly[[#This Row],[Actual]]=TRUE),AV300-1,IF(AND(Weekly[[#This Row],[H Odds &lt;]]&lt;&gt;"",Weekly[[#This Row],[QDA_P]]=TRUE,Weekly[[#This Row],[Actual]]=FALSE),AV300-1,AV300)))))</f>
        <v>52.049999999999983</v>
      </c>
      <c r="AW301" s="37">
        <f>IF(AND(Weekly[[#This Row],[H Odds &lt;]]="",Weekly[[#This Row],[V Odds &lt;]]=""),AW300,IF(AND(Weekly[[#This Row],[KNC_P]]=Weekly[[#This Row],[Actual]],Weekly[[#This Row],[KNC_P]]=TRUE),AW300+Weekly[[#This Row],[BF H Odds]]-1,IF(AND(Weekly[[#This Row],[KNC_P]]=Weekly[[#This Row],[Actual]],Weekly[[#This Row],[KNC_P]]=FALSE),AW300+Weekly[[#This Row],[BF V Odds]]-1,AW300-1)))</f>
        <v>51.75</v>
      </c>
      <c r="AX301" s="37">
        <f>IF(AND(Weekly[[#This Row],[V Odds &lt;]]="",Weekly[[#This Row],[H Odds &lt;]]=""),AX300,IF(AND(Weekly[[#This Row],[V Odds &lt;]]&lt;&gt;"",Weekly[[#This Row],[FALSES]]&gt;0,Weekly[[#This Row],[Actual]]=FALSE),AX300+Weekly[[#This Row],[V Odds &lt;]]-1,IF(AND(Weekly[[#This Row],[H Odds &lt;]]&lt;&gt;"",Weekly[[#This Row],[TRUES]]&gt;0,Weekly[[#This Row],[Actual]]=TRUE),AX300+Weekly[[#This Row],[H Odds &lt;]]-1,IF(AND(Weekly[[#This Row],[V Odds &lt;]]&lt;&gt;"",Weekly[[#This Row],[FALSES]]=0),AX300,IF(AND(Weekly[[#This Row],[H Odds &lt;]]&lt;&gt;"",Weekly[[#This Row],[TRUES]]=0),AX300,AX300-1)))))</f>
        <v>86.34999999999998</v>
      </c>
      <c r="AY301" s="37">
        <f>IF(AND(Weekly[[#This Row],[V Odds &lt;]]="",Weekly[[#This Row],[H Odds &lt;]]=""),AY300,IF(AND(Weekly[[#This Row],[V Odds &lt;]]&lt;&gt;"",Weekly[[#This Row],[FALSES]]&gt;0,Weekly[[#This Row],[Actual]]=FALSE),AY300+((Weekly[[#This Row],[V Odds &lt;]]-1)*0.92),IF(AND(Weekly[[#This Row],[H Odds &lt;]]&lt;&gt;"",Weekly[[#This Row],[TRUES]]&gt;0,Weekly[[#This Row],[Actual]]=TRUE),AY300+((Weekly[[#This Row],[H Odds &lt;]]-1)*0.92),IF(AND(Weekly[[#This Row],[V Odds &lt;]]&lt;&gt;"",Weekly[[#This Row],[FALSES]]=0),AY300,IF(AND(Weekly[[#This Row],[H Odds &lt;]]&lt;&gt;"",Weekly[[#This Row],[TRUES]]=0),AY300,AY300-1)))))</f>
        <v>79.442000000000021</v>
      </c>
      <c r="AZ301" s="37">
        <f>IF(AND(Weekly[[#This Row],[V Odds &lt;]]="",Weekly[[#This Row],[H Odds &lt;]]=""),AZ300,IF(AND(Weekly[[#This Row],[V Odds &lt;]]&lt;&gt;"",Weekly[[#This Row],[Actual]]=FALSE),AZ300+Weekly[[#This Row],[V Odds &lt;]]-1,IF(AND(Weekly[[#This Row],[H Odds &lt;]]&lt;&gt;"",Weekly[[#This Row],[Actual]]=TRUE),AZ300+Weekly[[#This Row],[H Odds &lt;]]-1,AZ300-1)))</f>
        <v>77.719999999999985</v>
      </c>
      <c r="BA301" s="38">
        <f>IF(Weekly[[#This Row],[H Odds &lt;]]="",BA300,IF(AND(Weekly[[#This Row],[H Odds &lt;]]&lt;&gt;"",Weekly[[#This Row],[SVC_P]]=TRUE,Weekly[[#This Row],[Actual]]=TRUE),BA300+Weekly[[#This Row],[H Odds &lt;]]-1,IF(AND(Weekly[[#This Row],[H Odds &lt;]]&lt;&gt;"",Weekly[[#This Row],[SVC_P]]=TRUE,Weekly[[#This Row],[Actual]]=FALSE),BA300-1,BA300)))</f>
        <v>73.439999999999984</v>
      </c>
      <c r="BB301" s="38">
        <f>IF(Weekly[[#This Row],[H Odds &lt;]]="",BB300,IF(AND(Weekly[[#This Row],[H Odds &lt;]]&lt;&gt;"",Weekly[[#This Row],[ADBC_P]]=TRUE,Weekly[[#This Row],[Actual]]=TRUE),BB300+Weekly[[#This Row],[H Odds &lt;]]-1,IF(AND(Weekly[[#This Row],[H Odds &lt;]]&lt;&gt;"",Weekly[[#This Row],[ADBC_P]]=TRUE,Weekly[[#This Row],[Actual]]=FALSE),BB300-1,BB300)))</f>
        <v>45.559999999999995</v>
      </c>
      <c r="BC301" s="38">
        <f>IF(Weekly[[#This Row],[H Odds &lt;]]="",BC300,IF(AND(Weekly[[#This Row],[H Odds &lt;]]&lt;&gt;"",Weekly[[#This Row],[RFC_P]]=TRUE,Weekly[[#This Row],[Actual]]=TRUE),BC300+Weekly[[#This Row],[H Odds &lt;]]-1,IF(AND(Weekly[[#This Row],[H Odds &lt;]]&lt;&gt;"",Weekly[[#This Row],[RFC_P]]=TRUE,Weekly[[#This Row],[Actual]]=FALSE),BC300-1,BC300)))</f>
        <v>47.859999999999992</v>
      </c>
      <c r="BD301" s="38">
        <f>IF(Weekly[[#This Row],[H Odds &lt;]]="",BD300,IF(AND(Weekly[[#This Row],[H Odds &lt;]]&lt;&gt;"",Weekly[[#This Row],[GBC_P]]=TRUE,Weekly[[#This Row],[Actual]]=TRUE),BD300+Weekly[[#This Row],[H Odds &lt;]]-1,IF(AND(Weekly[[#This Row],[H Odds &lt;]]&lt;&gt;"",Weekly[[#This Row],[GBC_P]]=TRUE,Weekly[[#This Row],[Actual]]=FALSE),BD300-1,BD300)))</f>
        <v>50.96</v>
      </c>
      <c r="BE301" s="38">
        <f>IF(Weekly[[#This Row],[H Odds &lt;]]="",BE300,IF(AND(Weekly[[#This Row],[H Odds &lt;]]&lt;&gt;"",Weekly[[#This Row],[HGBC_P]]=TRUE,Weekly[[#This Row],[Actual]]=TRUE),BE300+Weekly[[#This Row],[H Odds &lt;]]-1,IF(AND(Weekly[[#This Row],[H Odds &lt;]]&lt;&gt;"",Weekly[[#This Row],[HGBC_P]]=TRUE,Weekly[[#This Row],[Actual]]=FALSE),BE300-1,BE300)))</f>
        <v>56.859999999999992</v>
      </c>
      <c r="BF301" s="38">
        <f>IF(Weekly[[#This Row],[H Odds &lt;]]="",BF300,IF(AND(Weekly[[#This Row],[H Odds &lt;]]&lt;&gt;"",Weekly[[#This Row],[XGB_P]]=TRUE,Weekly[[#This Row],[Actual]]=TRUE),BF300+Weekly[[#This Row],[H Odds &lt;]]-1,IF(AND(Weekly[[#This Row],[H Odds &lt;]]&lt;&gt;"",Weekly[[#This Row],[XGB_P]]=TRUE,Weekly[[#This Row],[Actual]]=FALSE),BF300-1,BF300)))</f>
        <v>60.03</v>
      </c>
      <c r="BG301" s="38">
        <f>IF(Weekly[[#This Row],[H Odds &lt;]]="",BG300,IF(AND(Weekly[[#This Row],[H Odds &lt;]]&lt;&gt;"",Weekly[[#This Row],[QDA_P]]=TRUE,Weekly[[#This Row],[Actual]]=TRUE),BG300+Weekly[[#This Row],[H Odds &lt;]]-1,IF(AND(Weekly[[#This Row],[H Odds &lt;]]&lt;&gt;"",Weekly[[#This Row],[QDA_P]]=TRUE,Weekly[[#This Row],[Actual]]=FALSE),BG300-1,BG300)))</f>
        <v>45.279999999999994</v>
      </c>
      <c r="BH301" s="38">
        <f>IF(Weekly[[#This Row],[H Odds &lt;]]="",BH300,IF(AND(Weekly[[#This Row],[H Odds &lt;]]&lt;&gt;"",Weekly[[#This Row],[KNC_P]]=TRUE,Weekly[[#This Row],[Actual]]=TRUE),BH300+Weekly[[#This Row],[H Odds &lt;]]-1,IF(AND(Weekly[[#This Row],[H Odds &lt;]]&lt;&gt;"",Weekly[[#This Row],[KNC_P]]=TRUE,Weekly[[#This Row],[Actual]]=FALSE),BH300-1,BH300)))</f>
        <v>50.54999999999999</v>
      </c>
      <c r="BI301" s="38">
        <f>IF(Weekly[[#This Row],[H Odds &lt;]]="",BI300,IF(AND(Weekly[[#This Row],[H Odds &lt;]]&lt;&gt;"",Weekly[[#This Row],[TRUES]]&gt;0,Weekly[[#This Row],[Actual]]=TRUE),BI300+Weekly[[#This Row],[H Odds &lt;]]-1,IF(AND(Weekly[[#This Row],[H Odds &lt;]]&lt;&gt;"",Weekly[[#This Row],[TRUES]]=0),BI300,BI300-1)))</f>
        <v>73.439999999999984</v>
      </c>
      <c r="BJ301" s="38">
        <f>IF(Weekly[[#This Row],[H Odds &lt;]]="",BJ300,IF(AND(Weekly[[#This Row],[H Odds &lt;]]&lt;&gt;"",Weekly[[#This Row],[Actual]]=TRUE),BJ300+Weekly[[#This Row],[H Odds &lt;]]-1,IF(AND(Weekly[[#This Row],[H Odds &lt;]]&lt;&gt;"",Weekly[[#This Row],[Actual]]=FALSE),BJ300-1,BJ300)))</f>
        <v>75.339999999999989</v>
      </c>
      <c r="BK301" s="58">
        <f>IF(AND(Weekly[[#This Row],[TRUES]]&gt;4,Weekly[[#This Row],[Actual]]=TRUE),BK300+Weekly[[#This Row],[BF H Odds]]-1,IF(AND(Weekly[[#This Row],[FALSES]]&gt;4,Weekly[[#This Row],[Actual]]=FALSE),BK300+Weekly[[#This Row],[BF V Odds]]-1,IF(AND(Weekly[[#This Row],[TRUES]]&gt;4,Weekly[[#This Row],[Actual]]=FALSE),BK300-1,IF(AND(Weekly[[#This Row],[FALSES]]&gt;4,Weekly[[#This Row],[Actual]]=TRUE),BK300-1,BK300))))</f>
        <v>15.54000000000002</v>
      </c>
      <c r="BL301" s="58">
        <f>IF(AND(Weekly[[#This Row],[TRUES]]&gt;5,Weekly[[#This Row],[Actual]]=TRUE),BL300+Weekly[[#This Row],[BF H Odds]]-1,IF(AND(Weekly[[#This Row],[FALSES]]&gt;5,Weekly[[#This Row],[Actual]]=FALSE),BL300+Weekly[[#This Row],[BF V Odds]]-1,IF(AND(Weekly[[#This Row],[TRUES]]&gt;5,Weekly[[#This Row],[Actual]]=FALSE),BL300-1,IF(AND(Weekly[[#This Row],[FALSES]]&gt;5,Weekly[[#This Row],[Actual]]=TRUE),BL300-1,BL300))))</f>
        <v>27.870000000000029</v>
      </c>
      <c r="BM301" s="58">
        <f>IF(AND(Weekly[[#This Row],[TRUES]]&gt;6,Weekly[[#This Row],[Actual]]=TRUE),BM300+Weekly[[#This Row],[BF H Odds]]-1,IF(AND(Weekly[[#This Row],[FALSES]]&gt;6,Weekly[[#This Row],[Actual]]=FALSE),BM300+Weekly[[#This Row],[BF V Odds]]-1,IF(AND(Weekly[[#This Row],[TRUES]]&gt;6,Weekly[[#This Row],[Actual]]=FALSE),BM300-1,IF(AND(Weekly[[#This Row],[FALSES]]&gt;6,Weekly[[#This Row],[Actual]]=TRUE),BM300-1,BM300))))</f>
        <v>45.330000000000013</v>
      </c>
    </row>
    <row r="302" spans="1:65" x14ac:dyDescent="0.25">
      <c r="A302" s="34"/>
      <c r="B302" s="10">
        <v>44281</v>
      </c>
      <c r="C302" s="33" t="s">
        <v>31</v>
      </c>
      <c r="D302" s="15" t="s">
        <v>11</v>
      </c>
      <c r="E302" t="b">
        <v>1</v>
      </c>
      <c r="F302" t="b">
        <v>1</v>
      </c>
      <c r="G302" t="b">
        <v>1</v>
      </c>
      <c r="H302" t="b">
        <v>1</v>
      </c>
      <c r="I302" t="b">
        <v>1</v>
      </c>
      <c r="J302" t="b">
        <v>1</v>
      </c>
      <c r="K302" t="b">
        <v>1</v>
      </c>
      <c r="L302" t="b">
        <v>1</v>
      </c>
      <c r="O302" t="str">
        <f>IF(Weekly[[#This Row],[H/V]]="H",Weekly[[#This Row],[BF H Odds]],IF(Weekly[[#This Row],[H/V]]="V",Weekly[[#This Row],[BF V Odds]],""))</f>
        <v/>
      </c>
      <c r="P302" t="b">
        <v>0</v>
      </c>
      <c r="R302" s="35">
        <f>IFERROR(IF(Weekly[[#This Row],[Won Bet?]]="yes",R301+(Weekly[[#This Row],[BF Odds]]*Weekly[[#This Row],[BF Stake]])-Weekly[[#This Row],[BF Stake]],R301-Weekly[[#This Row],[BF Stake]]),R301)</f>
        <v>245.6361</v>
      </c>
      <c r="S302" s="9">
        <f>IFERROR(IF(Weekly[[#This Row],[Won Bet?]]="yes",S301+(((Weekly[[#This Row],[BF Odds]]*Weekly[[#This Row],[BF Stake]])-Weekly[[#This Row],[BF Stake]])*0.95),S301-Weekly[[#This Row],[BF Stake]]),S301)</f>
        <v>230.98479499999999</v>
      </c>
      <c r="T302" s="13">
        <v>2.96</v>
      </c>
      <c r="U302" s="13">
        <v>1.45</v>
      </c>
      <c r="V302" s="24">
        <f>IF(Weekly[[#This Row],[Actual]]="","",IF(AND(Weekly[[#This Row],[SVC_P]]=Weekly[[#This Row],[Actual]],Weekly[[#This Row],[SVC_P]]=TRUE),V301+Weekly[[#This Row],[BF H Odds]]-1,IF(AND(Weekly[[#This Row],[SVC_P]]=Weekly[[#This Row],[Actual]],Weekly[[#This Row],[SVC_P]]=FALSE),V301+Weekly[[#This Row],[BF V Odds]]-1,V301-1)))</f>
        <v>68.40000000000002</v>
      </c>
      <c r="W302" s="24">
        <f>IF(Weekly[[#This Row],[Actual]]="","",IF(AND(Weekly[[#This Row],[SVC_P]]=FALSE,Weekly[[#This Row],[Actual]]=TRUE),W301+Weekly[[#This Row],[BF H Odds]]-1,IF(AND(Weekly[[#This Row],[SVC_P]]=TRUE,Weekly[[#This Row],[Actual]]=FALSE,),W301+Weekly[[#This Row],[BF V Odds]]-1,W301-1)))</f>
        <v>-243.54</v>
      </c>
      <c r="X302" s="24">
        <f>IF(Weekly[[#This Row],[Actual]]="","",IF(AND(Weekly[[#This Row],[ADBC_P]]=Weekly[[#This Row],[Actual]],Weekly[[#This Row],[ADBC_P]]=TRUE),X301+Weekly[[#This Row],[BF H Odds]]-1,IF(AND(Weekly[[#This Row],[ADBC_P]]=Weekly[[#This Row],[Actual]],Weekly[[#This Row],[ADBC_P]]=FALSE),X301+Weekly[[#This Row],[BF V Odds]]-1,X301-1)))</f>
        <v>25.13000000000002</v>
      </c>
      <c r="Y302" s="24">
        <f>IF(Weekly[[#This Row],[Actual]]="","",IF(AND(Weekly[[#This Row],[ADBC_P]]=FALSE,Weekly[[#This Row],[Actual]]=TRUE),Y301+Weekly[[#This Row],[BF H Odds]]-1,IF(AND(Weekly[[#This Row],[ADBC_P]]=TRUE,Weekly[[#This Row],[Actual]]=FALSE),Y301+Weekly[[#This Row],[BF V Odds]]-1,Y301-1)))</f>
        <v>57.05</v>
      </c>
      <c r="Z302" s="24">
        <f>IF(Weekly[[#This Row],[Actual]]="","",IF(AND(Weekly[[#This Row],[RFC_P]]=Weekly[[#This Row],[Actual]],Weekly[[#This Row],[RFC_P]]=TRUE),Z301+Weekly[[#This Row],[BF H Odds]]-1,IF(AND(Weekly[[#This Row],[RFC_P]]=Weekly[[#This Row],[Actual]],Weekly[[#This Row],[RFC_P]]=FALSE),Z301+Weekly[[#This Row],[BF V Odds]]-1,Z301-1)))</f>
        <v>19.190000000000026</v>
      </c>
      <c r="AA302" s="24">
        <f>IF(Weekly[[#This Row],[Actual]]="","",IF(AND(Weekly[[#This Row],[RFC_P]]=FALSE,Weekly[[#This Row],[Actual]]=TRUE),AA301+Weekly[[#This Row],[BF H Odds]]-1,IF(AND(Weekly[[#This Row],[RFC_P]]=TRUE,Weekly[[#This Row],[Actual]]=FALSE),AA301+Weekly[[#This Row],[BF V Odds]]-1,AA301-1)))</f>
        <v>62.989999999999974</v>
      </c>
      <c r="AB302" s="24">
        <f>IF(Weekly[[#This Row],[Actual]]="","",IF(AND(Weekly[[#This Row],[GBC_P]]=Weekly[[#This Row],[Actual]],Weekly[[#This Row],[GBC_P]]=TRUE),AB301+Weekly[[#This Row],[BF H Odds]]-1,IF(AND(Weekly[[#This Row],[GBC_P]]=Weekly[[#This Row],[Actual]],Weekly[[#This Row],[GBC_P]]=FALSE),AB301+Weekly[[#This Row],[BF V Odds]]-1,AB301-1)))</f>
        <v>21.670000000000009</v>
      </c>
      <c r="AC302" s="24">
        <f>IF(Weekly[[#This Row],[Actual]]="","",IF(AND(Weekly[[#This Row],[GBC_P]]=FALSE,Weekly[[#This Row],[Actual]]=TRUE),AC301+Weekly[[#This Row],[BF H Odds]]-1,IF(AND(Weekly[[#This Row],[GBC_P]]=TRUE,Weekly[[#This Row],[Actual]]=FALSE),AC301+Weekly[[#This Row],[BF V Odds]]-1,AC301-1)))</f>
        <v>60.509999999999984</v>
      </c>
      <c r="AD302" s="24">
        <f>IF(Weekly[[#This Row],[Actual]]="","",IF(AND(Weekly[[#This Row],[HGBC_P]]=Weekly[[#This Row],[Actual]],Weekly[[#This Row],[HGBC_P]]=TRUE),AD301+Weekly[[#This Row],[BF H Odds]]-1,IF(AND(Weekly[[#This Row],[HGBC_P]]=Weekly[[#This Row],[Actual]],Weekly[[#This Row],[HGBC_P]]=FALSE),AD301+Weekly[[#This Row],[BF V Odds]]-1,AD301-1)))</f>
        <v>19.430000000000032</v>
      </c>
      <c r="AE302" s="24">
        <f>IF(Weekly[[#This Row],[Actual]]="","",IF(AND(Weekly[[#This Row],[HGBC_P]]=FALSE,Weekly[[#This Row],[Actual]]=TRUE),AE301+Weekly[[#This Row],[BF H Odds]]-1,IF(AND(Weekly[[#This Row],[HGBC_P]]=TRUE,Weekly[[#This Row],[Actual]]=FALSE),AE301+Weekly[[#This Row],[BF V Odds]]-1,AE301-1)))</f>
        <v>62.749999999999993</v>
      </c>
      <c r="AF302" s="24">
        <f>IF(Weekly[[#This Row],[Actual]]="","",IF(AND(Weekly[[#This Row],[XGB_P]]=Weekly[[#This Row],[Actual]],Weekly[[#This Row],[XGB_P]]=TRUE),AF301+Weekly[[#This Row],[BF H Odds]]-1,IF(AND(Weekly[[#This Row],[XGB_P]]=Weekly[[#This Row],[Actual]],Weekly[[#This Row],[XGB_P]]=FALSE),AF301+Weekly[[#This Row],[BF V Odds]]-1,AF301-1)))</f>
        <v>40.340000000000032</v>
      </c>
      <c r="AG302" s="24">
        <f>IF(Weekly[[#This Row],[Actual]]="","",IF(AND(Weekly[[#This Row],[XGB_P]]=FALSE,Weekly[[#This Row],[Actual]]=TRUE),AG301+Weekly[[#This Row],[BF H Odds]]-1,IF(AND(Weekly[[#This Row],[XGB_P]]=TRUE,Weekly[[#This Row],[Actual]]=FALSE),AG301+Weekly[[#This Row],[BF V Odds]]-1,AG301-1)))</f>
        <v>41.839999999999996</v>
      </c>
      <c r="AH302" s="24">
        <f>IF(Weekly[[#This Row],[Actual]]="","",IF(AND(Weekly[[#This Row],[QDA_P]]=Weekly[[#This Row],[Actual]],Weekly[[#This Row],[QDA_P]]=TRUE),AH301+Weekly[[#This Row],[BF H Odds]]-1,IF(AND(Weekly[[#This Row],[QDA_P]]=Weekly[[#This Row],[Actual]],Weekly[[#This Row],[QDA_P]]=FALSE),AH301+Weekly[[#This Row],[BF V Odds]]-1,AH301-1)))</f>
        <v>5.2500000000000044</v>
      </c>
      <c r="AI302" s="24">
        <f>IF(Weekly[[#This Row],[Actual]]="","",IF(AND(Weekly[[#This Row],[QDA_P]]=FALSE,Weekly[[#This Row],[Actual]]=TRUE),AI301+Weekly[[#This Row],[BF H Odds]]-1,IF(AND(Weekly[[#This Row],[QDA_P]]=TRUE,Weekly[[#This Row],[Actual]]=FALSE),AI301+Weekly[[#This Row],[BF V Odds]]-1,AI301-1)))</f>
        <v>76.930000000000007</v>
      </c>
      <c r="AJ302" s="24">
        <f>IF(Weekly[[#This Row],[Actual]]="","",IF(AND(Weekly[[#This Row],[KNC_P]]=FALSE,Weekly[[#This Row],[Actual]]=TRUE),AJ301+Weekly[[#This Row],[BF H Odds]]-1,IF(AND(Weekly[[#This Row],[KNC_P]]=TRUE,Weekly[[#This Row],[Actual]]=FALSE),AJ301+Weekly[[#This Row],[BF V Odds]]-1,AJ301-1)))</f>
        <v>45.679999999999986</v>
      </c>
      <c r="AK302" s="24">
        <f>IF(Weekly[[#This Row],[Actual]]="","",IF(AND(Weekly[[#This Row],[KNC_P]]=FALSE,Weekly[[#This Row],[Actual]]=TRUE),AK301+Weekly[[#This Row],[BF H Odds]]-1,IF(AND(Weekly[[#This Row],[KNC_P]]=TRUE,Weekly[[#This Row],[Actual]]=FALSE),AK301+Weekly[[#This Row],[BF V Odds]]-1,AK301-1)))</f>
        <v>44.579999999999977</v>
      </c>
      <c r="AL302" s="30">
        <f>IF(Weekly[[#This Row],[Actual]]="","",COUNTIF(Weekly[[#This Row],[SVC_P]:[QDA_P]],TRUE))</f>
        <v>7</v>
      </c>
      <c r="AM302" s="30">
        <f>IF(Weekly[[#This Row],[Actual]]="","",COUNTIF(Weekly[[#This Row],[SVC_P]:[QDA_P]],FALSE))</f>
        <v>0</v>
      </c>
      <c r="AN302" s="36" t="str">
        <f>IF(AND(Weekly[[#This Row],[BF V Odds]]&gt;$BO$6,Weekly[[#This Row],[BF V Odds]] &lt; $BO$7),Weekly[[#This Row],[BF V Odds]],"")</f>
        <v/>
      </c>
      <c r="AO302" s="36" t="str">
        <f>IF(AND(Weekly[[#This Row],[BF H Odds]]&gt;$BO$6, Weekly[[#This Row],[BF H Odds]] &lt; $BO$7),Weekly[[#This Row],[BF H Odds]],"")</f>
        <v/>
      </c>
      <c r="AP302" s="37">
        <f>IF(AND(Weekly[[#This Row],[V Odds &lt;]]="",Weekly[[#This Row],[H Odds &lt;]]=""),AP301,IF(AND(Weekly[[#This Row],[H Odds &lt;]]&lt;&gt;"",Weekly[[#This Row],[SVC_P]]=TRUE,Weekly[[#This Row],[Actual]]=TRUE),AP301+Weekly[[#This Row],[H Odds &lt;]]-1,IF(AND(Weekly[[#This Row],[V Odds &lt;]]&lt;&gt;"",Weekly[[#This Row],[SVC_P]]=FALSE,Weekly[[#This Row],[Actual]]=FALSE),AP301+Weekly[[#This Row],[V Odds &lt;]]-1,IF(AND(Weekly[[#This Row],[V Odds &lt;]]&lt;&gt;"",Weekly[[#This Row],[SVC_P]]=FALSE,Weekly[[#This Row],[Actual]]=TRUE),AP301-1,IF(AND(Weekly[[#This Row],[H Odds &lt;]]&lt;&gt;"",Weekly[[#This Row],[SVC_P]]=TRUE,Weekly[[#This Row],[Actual]]=FALSE),AP301-1,AP301)))))</f>
        <v>78.48</v>
      </c>
      <c r="AQ302" s="37">
        <f>IF(AND(Weekly[[#This Row],[V Odds &lt;]]="",Weekly[[#This Row],[H Odds &lt;]]=""),AQ301,IF(AND(Weekly[[#This Row],[H Odds &lt;]]&lt;&gt;"",Weekly[[#This Row],[ADBC_P]]=TRUE,Weekly[[#This Row],[Actual]]=TRUE),AQ301+Weekly[[#This Row],[H Odds &lt;]]-1,IF(AND(Weekly[[#This Row],[V Odds &lt;]]&lt;&gt;"",Weekly[[#This Row],[ADBC_P]]=FALSE,Weekly[[#This Row],[Actual]]=FALSE),AQ301+Weekly[[#This Row],[V Odds &lt;]]-1,IF(AND(Weekly[[#This Row],[V Odds &lt;]]&lt;&gt;"",Weekly[[#This Row],[ADBC_P]]=FALSE,Weekly[[#This Row],[Actual]]=TRUE),AQ301-1,IF(AND(Weekly[[#This Row],[H Odds &lt;]]&lt;&gt;"",Weekly[[#This Row],[ADBC_P]]=TRUE,Weekly[[#This Row],[Actual]]=FALSE),AQ301-1,AQ301)))))</f>
        <v>48.879999999999995</v>
      </c>
      <c r="AR302" s="37">
        <f>IF(AND(Weekly[[#This Row],[V Odds &lt;]]="",Weekly[[#This Row],[H Odds &lt;]]=""),AR301,IF(AND(Weekly[[#This Row],[H Odds &lt;]]&lt;&gt;"",Weekly[[#This Row],[RFC_P]]=TRUE,Weekly[[#This Row],[Actual]]=TRUE),AR301+Weekly[[#This Row],[H Odds &lt;]]-1,IF(AND(Weekly[[#This Row],[V Odds &lt;]]&lt;&gt;"",Weekly[[#This Row],[RFC_P]]=FALSE,Weekly[[#This Row],[Actual]]=FALSE),AR301+Weekly[[#This Row],[V Odds &lt;]]-1,IF(AND(Weekly[[#This Row],[V Odds &lt;]]&lt;&gt;"",Weekly[[#This Row],[RFC_P]]=FALSE,Weekly[[#This Row],[Actual]]=TRUE),AR301-1,IF(AND(Weekly[[#This Row],[H Odds &lt;]]&lt;&gt;"",Weekly[[#This Row],[RFC_P]]=TRUE,Weekly[[#This Row],[Actual]]=FALSE),AR301-1,AR301)))))</f>
        <v>51.489999999999995</v>
      </c>
      <c r="AS302" s="37">
        <f>IF(AND(Weekly[[#This Row],[V Odds &lt;]]="",Weekly[[#This Row],[H Odds &lt;]]=""),AS301,IF(AND(Weekly[[#This Row],[H Odds &lt;]]&lt;&gt;"",Weekly[[#This Row],[GBC_P]]=TRUE,Weekly[[#This Row],[Actual]]=TRUE),AS301+Weekly[[#This Row],[H Odds &lt;]]-1,IF(AND(Weekly[[#This Row],[V Odds &lt;]]&lt;&gt;"",Weekly[[#This Row],[GBC_P]]=FALSE,Weekly[[#This Row],[Actual]]=FALSE),AS301+Weekly[[#This Row],[V Odds &lt;]]-1,IF(AND(Weekly[[#This Row],[V Odds &lt;]]&lt;&gt;"",Weekly[[#This Row],[GBC_P]]=FALSE,Weekly[[#This Row],[Actual]]=TRUE),AS301-1,IF(AND(Weekly[[#This Row],[H Odds &lt;]]&lt;&gt;"",Weekly[[#This Row],[GBC_P]]=TRUE,Weekly[[#This Row],[Actual]]=FALSE),AS301-1,AS301)))))</f>
        <v>50.28</v>
      </c>
      <c r="AT302" s="37">
        <f>IF(AND(Weekly[[#This Row],[V Odds &lt;]]="",Weekly[[#This Row],[H Odds &lt;]]=""),AT301,IF(AND(Weekly[[#This Row],[H Odds &lt;]]&lt;&gt;"",Weekly[[#This Row],[HGBC_P]]=TRUE,Weekly[[#This Row],[Actual]]=TRUE),AT301+Weekly[[#This Row],[H Odds &lt;]]-1,IF(AND(Weekly[[#This Row],[V Odds &lt;]]&lt;&gt;"",Weekly[[#This Row],[HGBC_P]]=FALSE,Weekly[[#This Row],[Actual]]=FALSE),AT301+Weekly[[#This Row],[V Odds &lt;]]-1,IF(AND(Weekly[[#This Row],[V Odds &lt;]]&lt;&gt;"",Weekly[[#This Row],[HGBC_P]]=FALSE,Weekly[[#This Row],[Actual]]=TRUE),AT301-1,IF(AND(Weekly[[#This Row],[H Odds &lt;]]&lt;&gt;"",Weekly[[#This Row],[HGBC_P]]=TRUE,Weekly[[#This Row],[Actual]]=FALSE),AT301-1,AT301)))))</f>
        <v>53.459999999999994</v>
      </c>
      <c r="AU302" s="37">
        <f>IF(AND(Weekly[[#This Row],[V Odds &lt;]]="",Weekly[[#This Row],[H Odds &lt;]]=""),AU301,IF(AND(Weekly[[#This Row],[H Odds &lt;]]&lt;&gt;"",Weekly[[#This Row],[XGB_P]]=TRUE,Weekly[[#This Row],[Actual]]=TRUE),AU301+Weekly[[#This Row],[H Odds &lt;]]-1,IF(AND(Weekly[[#This Row],[V Odds &lt;]]&lt;&gt;"",Weekly[[#This Row],[XGB_P]]=FALSE,Weekly[[#This Row],[Actual]]=FALSE),AU301+Weekly[[#This Row],[V Odds &lt;]]-1,IF(AND(Weekly[[#This Row],[V Odds &lt;]]&lt;&gt;"",Weekly[[#This Row],[XGB_P]]=FALSE,Weekly[[#This Row],[Actual]]=TRUE),AU301-1,IF(AND(Weekly[[#This Row],[H Odds &lt;]]&lt;&gt;"",Weekly[[#This Row],[XGB_P]]=TRUE,Weekly[[#This Row],[Actual]]=FALSE),AU301-1,AU301)))))</f>
        <v>62.56</v>
      </c>
      <c r="AV302" s="37">
        <f>IF(AND(Weekly[[#This Row],[V Odds &lt;]]="",Weekly[[#This Row],[H Odds &lt;]]=""),AV301,IF(AND(Weekly[[#This Row],[H Odds &lt;]]&lt;&gt;"",Weekly[[#This Row],[QDA_P]]=TRUE,Weekly[[#This Row],[Actual]]=TRUE),AV301+Weekly[[#This Row],[H Odds &lt;]]-1,IF(AND(Weekly[[#This Row],[V Odds &lt;]]&lt;&gt;"",Weekly[[#This Row],[QDA_P]]=FALSE,Weekly[[#This Row],[Actual]]=FALSE),AV301+Weekly[[#This Row],[V Odds &lt;]]-1,IF(AND(Weekly[[#This Row],[V Odds &lt;]]&lt;&gt;"",Weekly[[#This Row],[QDA_P]]=FALSE,Weekly[[#This Row],[Actual]]=TRUE),AV301-1,IF(AND(Weekly[[#This Row],[H Odds &lt;]]&lt;&gt;"",Weekly[[#This Row],[QDA_P]]=TRUE,Weekly[[#This Row],[Actual]]=FALSE),AV301-1,AV301)))))</f>
        <v>52.049999999999983</v>
      </c>
      <c r="AW302" s="37">
        <f>IF(AND(Weekly[[#This Row],[H Odds &lt;]]="",Weekly[[#This Row],[V Odds &lt;]]=""),AW301,IF(AND(Weekly[[#This Row],[KNC_P]]=Weekly[[#This Row],[Actual]],Weekly[[#This Row],[KNC_P]]=TRUE),AW301+Weekly[[#This Row],[BF H Odds]]-1,IF(AND(Weekly[[#This Row],[KNC_P]]=Weekly[[#This Row],[Actual]],Weekly[[#This Row],[KNC_P]]=FALSE),AW301+Weekly[[#This Row],[BF V Odds]]-1,AW301-1)))</f>
        <v>51.75</v>
      </c>
      <c r="AX302" s="37">
        <f>IF(AND(Weekly[[#This Row],[V Odds &lt;]]="",Weekly[[#This Row],[H Odds &lt;]]=""),AX301,IF(AND(Weekly[[#This Row],[V Odds &lt;]]&lt;&gt;"",Weekly[[#This Row],[FALSES]]&gt;0,Weekly[[#This Row],[Actual]]=FALSE),AX301+Weekly[[#This Row],[V Odds &lt;]]-1,IF(AND(Weekly[[#This Row],[H Odds &lt;]]&lt;&gt;"",Weekly[[#This Row],[TRUES]]&gt;0,Weekly[[#This Row],[Actual]]=TRUE),AX301+Weekly[[#This Row],[H Odds &lt;]]-1,IF(AND(Weekly[[#This Row],[V Odds &lt;]]&lt;&gt;"",Weekly[[#This Row],[FALSES]]=0),AX301,IF(AND(Weekly[[#This Row],[H Odds &lt;]]&lt;&gt;"",Weekly[[#This Row],[TRUES]]=0),AX301,AX301-1)))))</f>
        <v>86.34999999999998</v>
      </c>
      <c r="AY302" s="37">
        <f>IF(AND(Weekly[[#This Row],[V Odds &lt;]]="",Weekly[[#This Row],[H Odds &lt;]]=""),AY301,IF(AND(Weekly[[#This Row],[V Odds &lt;]]&lt;&gt;"",Weekly[[#This Row],[FALSES]]&gt;0,Weekly[[#This Row],[Actual]]=FALSE),AY301+((Weekly[[#This Row],[V Odds &lt;]]-1)*0.92),IF(AND(Weekly[[#This Row],[H Odds &lt;]]&lt;&gt;"",Weekly[[#This Row],[TRUES]]&gt;0,Weekly[[#This Row],[Actual]]=TRUE),AY301+((Weekly[[#This Row],[H Odds &lt;]]-1)*0.92),IF(AND(Weekly[[#This Row],[V Odds &lt;]]&lt;&gt;"",Weekly[[#This Row],[FALSES]]=0),AY301,IF(AND(Weekly[[#This Row],[H Odds &lt;]]&lt;&gt;"",Weekly[[#This Row],[TRUES]]=0),AY301,AY301-1)))))</f>
        <v>79.442000000000021</v>
      </c>
      <c r="AZ302" s="37">
        <f>IF(AND(Weekly[[#This Row],[V Odds &lt;]]="",Weekly[[#This Row],[H Odds &lt;]]=""),AZ301,IF(AND(Weekly[[#This Row],[V Odds &lt;]]&lt;&gt;"",Weekly[[#This Row],[Actual]]=FALSE),AZ301+Weekly[[#This Row],[V Odds &lt;]]-1,IF(AND(Weekly[[#This Row],[H Odds &lt;]]&lt;&gt;"",Weekly[[#This Row],[Actual]]=TRUE),AZ301+Weekly[[#This Row],[H Odds &lt;]]-1,AZ301-1)))</f>
        <v>77.719999999999985</v>
      </c>
      <c r="BA302" s="38">
        <f>IF(Weekly[[#This Row],[H Odds &lt;]]="",BA301,IF(AND(Weekly[[#This Row],[H Odds &lt;]]&lt;&gt;"",Weekly[[#This Row],[SVC_P]]=TRUE,Weekly[[#This Row],[Actual]]=TRUE),BA301+Weekly[[#This Row],[H Odds &lt;]]-1,IF(AND(Weekly[[#This Row],[H Odds &lt;]]&lt;&gt;"",Weekly[[#This Row],[SVC_P]]=TRUE,Weekly[[#This Row],[Actual]]=FALSE),BA301-1,BA301)))</f>
        <v>73.439999999999984</v>
      </c>
      <c r="BB302" s="38">
        <f>IF(Weekly[[#This Row],[H Odds &lt;]]="",BB301,IF(AND(Weekly[[#This Row],[H Odds &lt;]]&lt;&gt;"",Weekly[[#This Row],[ADBC_P]]=TRUE,Weekly[[#This Row],[Actual]]=TRUE),BB301+Weekly[[#This Row],[H Odds &lt;]]-1,IF(AND(Weekly[[#This Row],[H Odds &lt;]]&lt;&gt;"",Weekly[[#This Row],[ADBC_P]]=TRUE,Weekly[[#This Row],[Actual]]=FALSE),BB301-1,BB301)))</f>
        <v>45.559999999999995</v>
      </c>
      <c r="BC302" s="38">
        <f>IF(Weekly[[#This Row],[H Odds &lt;]]="",BC301,IF(AND(Weekly[[#This Row],[H Odds &lt;]]&lt;&gt;"",Weekly[[#This Row],[RFC_P]]=TRUE,Weekly[[#This Row],[Actual]]=TRUE),BC301+Weekly[[#This Row],[H Odds &lt;]]-1,IF(AND(Weekly[[#This Row],[H Odds &lt;]]&lt;&gt;"",Weekly[[#This Row],[RFC_P]]=TRUE,Weekly[[#This Row],[Actual]]=FALSE),BC301-1,BC301)))</f>
        <v>47.859999999999992</v>
      </c>
      <c r="BD302" s="38">
        <f>IF(Weekly[[#This Row],[H Odds &lt;]]="",BD301,IF(AND(Weekly[[#This Row],[H Odds &lt;]]&lt;&gt;"",Weekly[[#This Row],[GBC_P]]=TRUE,Weekly[[#This Row],[Actual]]=TRUE),BD301+Weekly[[#This Row],[H Odds &lt;]]-1,IF(AND(Weekly[[#This Row],[H Odds &lt;]]&lt;&gt;"",Weekly[[#This Row],[GBC_P]]=TRUE,Weekly[[#This Row],[Actual]]=FALSE),BD301-1,BD301)))</f>
        <v>50.96</v>
      </c>
      <c r="BE302" s="38">
        <f>IF(Weekly[[#This Row],[H Odds &lt;]]="",BE301,IF(AND(Weekly[[#This Row],[H Odds &lt;]]&lt;&gt;"",Weekly[[#This Row],[HGBC_P]]=TRUE,Weekly[[#This Row],[Actual]]=TRUE),BE301+Weekly[[#This Row],[H Odds &lt;]]-1,IF(AND(Weekly[[#This Row],[H Odds &lt;]]&lt;&gt;"",Weekly[[#This Row],[HGBC_P]]=TRUE,Weekly[[#This Row],[Actual]]=FALSE),BE301-1,BE301)))</f>
        <v>56.859999999999992</v>
      </c>
      <c r="BF302" s="38">
        <f>IF(Weekly[[#This Row],[H Odds &lt;]]="",BF301,IF(AND(Weekly[[#This Row],[H Odds &lt;]]&lt;&gt;"",Weekly[[#This Row],[XGB_P]]=TRUE,Weekly[[#This Row],[Actual]]=TRUE),BF301+Weekly[[#This Row],[H Odds &lt;]]-1,IF(AND(Weekly[[#This Row],[H Odds &lt;]]&lt;&gt;"",Weekly[[#This Row],[XGB_P]]=TRUE,Weekly[[#This Row],[Actual]]=FALSE),BF301-1,BF301)))</f>
        <v>60.03</v>
      </c>
      <c r="BG302" s="38">
        <f>IF(Weekly[[#This Row],[H Odds &lt;]]="",BG301,IF(AND(Weekly[[#This Row],[H Odds &lt;]]&lt;&gt;"",Weekly[[#This Row],[QDA_P]]=TRUE,Weekly[[#This Row],[Actual]]=TRUE),BG301+Weekly[[#This Row],[H Odds &lt;]]-1,IF(AND(Weekly[[#This Row],[H Odds &lt;]]&lt;&gt;"",Weekly[[#This Row],[QDA_P]]=TRUE,Weekly[[#This Row],[Actual]]=FALSE),BG301-1,BG301)))</f>
        <v>45.279999999999994</v>
      </c>
      <c r="BH302" s="38">
        <f>IF(Weekly[[#This Row],[H Odds &lt;]]="",BH301,IF(AND(Weekly[[#This Row],[H Odds &lt;]]&lt;&gt;"",Weekly[[#This Row],[KNC_P]]=TRUE,Weekly[[#This Row],[Actual]]=TRUE),BH301+Weekly[[#This Row],[H Odds &lt;]]-1,IF(AND(Weekly[[#This Row],[H Odds &lt;]]&lt;&gt;"",Weekly[[#This Row],[KNC_P]]=TRUE,Weekly[[#This Row],[Actual]]=FALSE),BH301-1,BH301)))</f>
        <v>50.54999999999999</v>
      </c>
      <c r="BI302" s="38">
        <f>IF(Weekly[[#This Row],[H Odds &lt;]]="",BI301,IF(AND(Weekly[[#This Row],[H Odds &lt;]]&lt;&gt;"",Weekly[[#This Row],[TRUES]]&gt;0,Weekly[[#This Row],[Actual]]=TRUE),BI301+Weekly[[#This Row],[H Odds &lt;]]-1,IF(AND(Weekly[[#This Row],[H Odds &lt;]]&lt;&gt;"",Weekly[[#This Row],[TRUES]]=0),BI301,BI301-1)))</f>
        <v>73.439999999999984</v>
      </c>
      <c r="BJ302" s="38">
        <f>IF(Weekly[[#This Row],[H Odds &lt;]]="",BJ301,IF(AND(Weekly[[#This Row],[H Odds &lt;]]&lt;&gt;"",Weekly[[#This Row],[Actual]]=TRUE),BJ301+Weekly[[#This Row],[H Odds &lt;]]-1,IF(AND(Weekly[[#This Row],[H Odds &lt;]]&lt;&gt;"",Weekly[[#This Row],[Actual]]=FALSE),BJ301-1,BJ301)))</f>
        <v>75.339999999999989</v>
      </c>
      <c r="BK302" s="58">
        <f>IF(AND(Weekly[[#This Row],[TRUES]]&gt;4,Weekly[[#This Row],[Actual]]=TRUE),BK301+Weekly[[#This Row],[BF H Odds]]-1,IF(AND(Weekly[[#This Row],[FALSES]]&gt;4,Weekly[[#This Row],[Actual]]=FALSE),BK301+Weekly[[#This Row],[BF V Odds]]-1,IF(AND(Weekly[[#This Row],[TRUES]]&gt;4,Weekly[[#This Row],[Actual]]=FALSE),BK301-1,IF(AND(Weekly[[#This Row],[FALSES]]&gt;4,Weekly[[#This Row],[Actual]]=TRUE),BK301-1,BK301))))</f>
        <v>14.54000000000002</v>
      </c>
      <c r="BL302" s="58">
        <f>IF(AND(Weekly[[#This Row],[TRUES]]&gt;5,Weekly[[#This Row],[Actual]]=TRUE),BL301+Weekly[[#This Row],[BF H Odds]]-1,IF(AND(Weekly[[#This Row],[FALSES]]&gt;5,Weekly[[#This Row],[Actual]]=FALSE),BL301+Weekly[[#This Row],[BF V Odds]]-1,IF(AND(Weekly[[#This Row],[TRUES]]&gt;5,Weekly[[#This Row],[Actual]]=FALSE),BL301-1,IF(AND(Weekly[[#This Row],[FALSES]]&gt;5,Weekly[[#This Row],[Actual]]=TRUE),BL301-1,BL301))))</f>
        <v>26.870000000000029</v>
      </c>
      <c r="BM302" s="58">
        <f>IF(AND(Weekly[[#This Row],[TRUES]]&gt;6,Weekly[[#This Row],[Actual]]=TRUE),BM301+Weekly[[#This Row],[BF H Odds]]-1,IF(AND(Weekly[[#This Row],[FALSES]]&gt;6,Weekly[[#This Row],[Actual]]=FALSE),BM301+Weekly[[#This Row],[BF V Odds]]-1,IF(AND(Weekly[[#This Row],[TRUES]]&gt;6,Weekly[[#This Row],[Actual]]=FALSE),BM301-1,IF(AND(Weekly[[#This Row],[FALSES]]&gt;6,Weekly[[#This Row],[Actual]]=TRUE),BM301-1,BM301))))</f>
        <v>44.330000000000013</v>
      </c>
    </row>
    <row r="303" spans="1:65" x14ac:dyDescent="0.25">
      <c r="A303" s="34"/>
      <c r="B303" s="10">
        <v>44281</v>
      </c>
      <c r="C303" s="33" t="s">
        <v>23</v>
      </c>
      <c r="D303" s="15" t="s">
        <v>30</v>
      </c>
      <c r="E303" t="b">
        <v>1</v>
      </c>
      <c r="F303" t="b">
        <v>0</v>
      </c>
      <c r="G303" t="b">
        <v>1</v>
      </c>
      <c r="H303" t="b">
        <v>0</v>
      </c>
      <c r="I303" t="b">
        <v>1</v>
      </c>
      <c r="J303" t="b">
        <v>0</v>
      </c>
      <c r="K303" t="b">
        <v>1</v>
      </c>
      <c r="L303" t="b">
        <v>1</v>
      </c>
      <c r="M303" t="s">
        <v>100</v>
      </c>
      <c r="N303">
        <v>6.3</v>
      </c>
      <c r="O303">
        <f>IF(Weekly[[#This Row],[H/V]]="H",Weekly[[#This Row],[BF H Odds]],IF(Weekly[[#This Row],[H/V]]="V",Weekly[[#This Row],[BF V Odds]],""))</f>
        <v>2.68</v>
      </c>
      <c r="P303" t="b">
        <v>0</v>
      </c>
      <c r="Q303" t="s">
        <v>76</v>
      </c>
      <c r="R303" s="35">
        <f>IFERROR(IF(Weekly[[#This Row],[Won Bet?]]="yes",R302+(Weekly[[#This Row],[BF Odds]]*Weekly[[#This Row],[BF Stake]])-Weekly[[#This Row],[BF Stake]],R302-Weekly[[#This Row],[BF Stake]]),R302)</f>
        <v>239.33609999999999</v>
      </c>
      <c r="S303" s="9">
        <f>IFERROR(IF(Weekly[[#This Row],[Won Bet?]]="yes",S302+(((Weekly[[#This Row],[BF Odds]]*Weekly[[#This Row],[BF Stake]])-Weekly[[#This Row],[BF Stake]])*0.95),S302-Weekly[[#This Row],[BF Stake]]),S302)</f>
        <v>224.68479499999998</v>
      </c>
      <c r="T303" s="13">
        <v>1.55</v>
      </c>
      <c r="U303" s="13">
        <v>2.68</v>
      </c>
      <c r="V303" s="24">
        <f>IF(Weekly[[#This Row],[Actual]]="","",IF(AND(Weekly[[#This Row],[SVC_P]]=Weekly[[#This Row],[Actual]],Weekly[[#This Row],[SVC_P]]=TRUE),V302+Weekly[[#This Row],[BF H Odds]]-1,IF(AND(Weekly[[#This Row],[SVC_P]]=Weekly[[#This Row],[Actual]],Weekly[[#This Row],[SVC_P]]=FALSE),V302+Weekly[[#This Row],[BF V Odds]]-1,V302-1)))</f>
        <v>67.40000000000002</v>
      </c>
      <c r="W303" s="24">
        <f>IF(Weekly[[#This Row],[Actual]]="","",IF(AND(Weekly[[#This Row],[SVC_P]]=FALSE,Weekly[[#This Row],[Actual]]=TRUE),W302+Weekly[[#This Row],[BF H Odds]]-1,IF(AND(Weekly[[#This Row],[SVC_P]]=TRUE,Weekly[[#This Row],[Actual]]=FALSE,),W302+Weekly[[#This Row],[BF V Odds]]-1,W302-1)))</f>
        <v>-244.54</v>
      </c>
      <c r="X303" s="24">
        <f>IF(Weekly[[#This Row],[Actual]]="","",IF(AND(Weekly[[#This Row],[ADBC_P]]=Weekly[[#This Row],[Actual]],Weekly[[#This Row],[ADBC_P]]=TRUE),X302+Weekly[[#This Row],[BF H Odds]]-1,IF(AND(Weekly[[#This Row],[ADBC_P]]=Weekly[[#This Row],[Actual]],Weekly[[#This Row],[ADBC_P]]=FALSE),X302+Weekly[[#This Row],[BF V Odds]]-1,X302-1)))</f>
        <v>25.680000000000021</v>
      </c>
      <c r="Y303" s="24">
        <f>IF(Weekly[[#This Row],[Actual]]="","",IF(AND(Weekly[[#This Row],[ADBC_P]]=FALSE,Weekly[[#This Row],[Actual]]=TRUE),Y302+Weekly[[#This Row],[BF H Odds]]-1,IF(AND(Weekly[[#This Row],[ADBC_P]]=TRUE,Weekly[[#This Row],[Actual]]=FALSE),Y302+Weekly[[#This Row],[BF V Odds]]-1,Y302-1)))</f>
        <v>56.05</v>
      </c>
      <c r="Z303" s="24">
        <f>IF(Weekly[[#This Row],[Actual]]="","",IF(AND(Weekly[[#This Row],[RFC_P]]=Weekly[[#This Row],[Actual]],Weekly[[#This Row],[RFC_P]]=TRUE),Z302+Weekly[[#This Row],[BF H Odds]]-1,IF(AND(Weekly[[#This Row],[RFC_P]]=Weekly[[#This Row],[Actual]],Weekly[[#This Row],[RFC_P]]=FALSE),Z302+Weekly[[#This Row],[BF V Odds]]-1,Z302-1)))</f>
        <v>18.190000000000026</v>
      </c>
      <c r="AA303" s="24">
        <f>IF(Weekly[[#This Row],[Actual]]="","",IF(AND(Weekly[[#This Row],[RFC_P]]=FALSE,Weekly[[#This Row],[Actual]]=TRUE),AA302+Weekly[[#This Row],[BF H Odds]]-1,IF(AND(Weekly[[#This Row],[RFC_P]]=TRUE,Weekly[[#This Row],[Actual]]=FALSE),AA302+Weekly[[#This Row],[BF V Odds]]-1,AA302-1)))</f>
        <v>63.539999999999978</v>
      </c>
      <c r="AB303" s="24">
        <f>IF(Weekly[[#This Row],[Actual]]="","",IF(AND(Weekly[[#This Row],[GBC_P]]=Weekly[[#This Row],[Actual]],Weekly[[#This Row],[GBC_P]]=TRUE),AB302+Weekly[[#This Row],[BF H Odds]]-1,IF(AND(Weekly[[#This Row],[GBC_P]]=Weekly[[#This Row],[Actual]],Weekly[[#This Row],[GBC_P]]=FALSE),AB302+Weekly[[#This Row],[BF V Odds]]-1,AB302-1)))</f>
        <v>22.22000000000001</v>
      </c>
      <c r="AC303" s="24">
        <f>IF(Weekly[[#This Row],[Actual]]="","",IF(AND(Weekly[[#This Row],[GBC_P]]=FALSE,Weekly[[#This Row],[Actual]]=TRUE),AC302+Weekly[[#This Row],[BF H Odds]]-1,IF(AND(Weekly[[#This Row],[GBC_P]]=TRUE,Weekly[[#This Row],[Actual]]=FALSE),AC302+Weekly[[#This Row],[BF V Odds]]-1,AC302-1)))</f>
        <v>59.509999999999984</v>
      </c>
      <c r="AD303" s="24">
        <f>IF(Weekly[[#This Row],[Actual]]="","",IF(AND(Weekly[[#This Row],[HGBC_P]]=Weekly[[#This Row],[Actual]],Weekly[[#This Row],[HGBC_P]]=TRUE),AD302+Weekly[[#This Row],[BF H Odds]]-1,IF(AND(Weekly[[#This Row],[HGBC_P]]=Weekly[[#This Row],[Actual]],Weekly[[#This Row],[HGBC_P]]=FALSE),AD302+Weekly[[#This Row],[BF V Odds]]-1,AD302-1)))</f>
        <v>18.430000000000032</v>
      </c>
      <c r="AE303" s="24">
        <f>IF(Weekly[[#This Row],[Actual]]="","",IF(AND(Weekly[[#This Row],[HGBC_P]]=FALSE,Weekly[[#This Row],[Actual]]=TRUE),AE302+Weekly[[#This Row],[BF H Odds]]-1,IF(AND(Weekly[[#This Row],[HGBC_P]]=TRUE,Weekly[[#This Row],[Actual]]=FALSE),AE302+Weekly[[#This Row],[BF V Odds]]-1,AE302-1)))</f>
        <v>63.3</v>
      </c>
      <c r="AF303" s="24">
        <f>IF(Weekly[[#This Row],[Actual]]="","",IF(AND(Weekly[[#This Row],[XGB_P]]=Weekly[[#This Row],[Actual]],Weekly[[#This Row],[XGB_P]]=TRUE),AF302+Weekly[[#This Row],[BF H Odds]]-1,IF(AND(Weekly[[#This Row],[XGB_P]]=Weekly[[#This Row],[Actual]],Weekly[[#This Row],[XGB_P]]=FALSE),AF302+Weekly[[#This Row],[BF V Odds]]-1,AF302-1)))</f>
        <v>40.890000000000029</v>
      </c>
      <c r="AG303" s="24">
        <f>IF(Weekly[[#This Row],[Actual]]="","",IF(AND(Weekly[[#This Row],[XGB_P]]=FALSE,Weekly[[#This Row],[Actual]]=TRUE),AG302+Weekly[[#This Row],[BF H Odds]]-1,IF(AND(Weekly[[#This Row],[XGB_P]]=TRUE,Weekly[[#This Row],[Actual]]=FALSE),AG302+Weekly[[#This Row],[BF V Odds]]-1,AG302-1)))</f>
        <v>40.839999999999996</v>
      </c>
      <c r="AH303" s="24">
        <f>IF(Weekly[[#This Row],[Actual]]="","",IF(AND(Weekly[[#This Row],[QDA_P]]=Weekly[[#This Row],[Actual]],Weekly[[#This Row],[QDA_P]]=TRUE),AH302+Weekly[[#This Row],[BF H Odds]]-1,IF(AND(Weekly[[#This Row],[QDA_P]]=Weekly[[#This Row],[Actual]],Weekly[[#This Row],[QDA_P]]=FALSE),AH302+Weekly[[#This Row],[BF V Odds]]-1,AH302-1)))</f>
        <v>4.2500000000000044</v>
      </c>
      <c r="AI303" s="24">
        <f>IF(Weekly[[#This Row],[Actual]]="","",IF(AND(Weekly[[#This Row],[QDA_P]]=FALSE,Weekly[[#This Row],[Actual]]=TRUE),AI302+Weekly[[#This Row],[BF H Odds]]-1,IF(AND(Weekly[[#This Row],[QDA_P]]=TRUE,Weekly[[#This Row],[Actual]]=FALSE),AI302+Weekly[[#This Row],[BF V Odds]]-1,AI302-1)))</f>
        <v>77.48</v>
      </c>
      <c r="AJ303" s="24">
        <f>IF(Weekly[[#This Row],[Actual]]="","",IF(AND(Weekly[[#This Row],[KNC_P]]=FALSE,Weekly[[#This Row],[Actual]]=TRUE),AJ302+Weekly[[#This Row],[BF H Odds]]-1,IF(AND(Weekly[[#This Row],[KNC_P]]=TRUE,Weekly[[#This Row],[Actual]]=FALSE),AJ302+Weekly[[#This Row],[BF V Odds]]-1,AJ302-1)))</f>
        <v>46.229999999999983</v>
      </c>
      <c r="AK303" s="24">
        <f>IF(Weekly[[#This Row],[Actual]]="","",IF(AND(Weekly[[#This Row],[KNC_P]]=FALSE,Weekly[[#This Row],[Actual]]=TRUE),AK302+Weekly[[#This Row],[BF H Odds]]-1,IF(AND(Weekly[[#This Row],[KNC_P]]=TRUE,Weekly[[#This Row],[Actual]]=FALSE),AK302+Weekly[[#This Row],[BF V Odds]]-1,AK302-1)))</f>
        <v>45.129999999999974</v>
      </c>
      <c r="AL303" s="30">
        <f>IF(Weekly[[#This Row],[Actual]]="","",COUNTIF(Weekly[[#This Row],[SVC_P]:[QDA_P]],TRUE))</f>
        <v>4</v>
      </c>
      <c r="AM303" s="30">
        <f>IF(Weekly[[#This Row],[Actual]]="","",COUNTIF(Weekly[[#This Row],[SVC_P]:[QDA_P]],FALSE))</f>
        <v>3</v>
      </c>
      <c r="AN303" s="36" t="str">
        <f>IF(AND(Weekly[[#This Row],[BF V Odds]]&gt;$BO$6,Weekly[[#This Row],[BF V Odds]] &lt; $BO$7),Weekly[[#This Row],[BF V Odds]],"")</f>
        <v/>
      </c>
      <c r="AO303" s="36" t="str">
        <f>IF(AND(Weekly[[#This Row],[BF H Odds]]&gt;$BO$6, Weekly[[#This Row],[BF H Odds]] &lt; $BO$7),Weekly[[#This Row],[BF H Odds]],"")</f>
        <v/>
      </c>
      <c r="AP303" s="37">
        <f>IF(AND(Weekly[[#This Row],[V Odds &lt;]]="",Weekly[[#This Row],[H Odds &lt;]]=""),AP302,IF(AND(Weekly[[#This Row],[H Odds &lt;]]&lt;&gt;"",Weekly[[#This Row],[SVC_P]]=TRUE,Weekly[[#This Row],[Actual]]=TRUE),AP302+Weekly[[#This Row],[H Odds &lt;]]-1,IF(AND(Weekly[[#This Row],[V Odds &lt;]]&lt;&gt;"",Weekly[[#This Row],[SVC_P]]=FALSE,Weekly[[#This Row],[Actual]]=FALSE),AP302+Weekly[[#This Row],[V Odds &lt;]]-1,IF(AND(Weekly[[#This Row],[V Odds &lt;]]&lt;&gt;"",Weekly[[#This Row],[SVC_P]]=FALSE,Weekly[[#This Row],[Actual]]=TRUE),AP302-1,IF(AND(Weekly[[#This Row],[H Odds &lt;]]&lt;&gt;"",Weekly[[#This Row],[SVC_P]]=TRUE,Weekly[[#This Row],[Actual]]=FALSE),AP302-1,AP302)))))</f>
        <v>78.48</v>
      </c>
      <c r="AQ303" s="37">
        <f>IF(AND(Weekly[[#This Row],[V Odds &lt;]]="",Weekly[[#This Row],[H Odds &lt;]]=""),AQ302,IF(AND(Weekly[[#This Row],[H Odds &lt;]]&lt;&gt;"",Weekly[[#This Row],[ADBC_P]]=TRUE,Weekly[[#This Row],[Actual]]=TRUE),AQ302+Weekly[[#This Row],[H Odds &lt;]]-1,IF(AND(Weekly[[#This Row],[V Odds &lt;]]&lt;&gt;"",Weekly[[#This Row],[ADBC_P]]=FALSE,Weekly[[#This Row],[Actual]]=FALSE),AQ302+Weekly[[#This Row],[V Odds &lt;]]-1,IF(AND(Weekly[[#This Row],[V Odds &lt;]]&lt;&gt;"",Weekly[[#This Row],[ADBC_P]]=FALSE,Weekly[[#This Row],[Actual]]=TRUE),AQ302-1,IF(AND(Weekly[[#This Row],[H Odds &lt;]]&lt;&gt;"",Weekly[[#This Row],[ADBC_P]]=TRUE,Weekly[[#This Row],[Actual]]=FALSE),AQ302-1,AQ302)))))</f>
        <v>48.879999999999995</v>
      </c>
      <c r="AR303" s="37">
        <f>IF(AND(Weekly[[#This Row],[V Odds &lt;]]="",Weekly[[#This Row],[H Odds &lt;]]=""),AR302,IF(AND(Weekly[[#This Row],[H Odds &lt;]]&lt;&gt;"",Weekly[[#This Row],[RFC_P]]=TRUE,Weekly[[#This Row],[Actual]]=TRUE),AR302+Weekly[[#This Row],[H Odds &lt;]]-1,IF(AND(Weekly[[#This Row],[V Odds &lt;]]&lt;&gt;"",Weekly[[#This Row],[RFC_P]]=FALSE,Weekly[[#This Row],[Actual]]=FALSE),AR302+Weekly[[#This Row],[V Odds &lt;]]-1,IF(AND(Weekly[[#This Row],[V Odds &lt;]]&lt;&gt;"",Weekly[[#This Row],[RFC_P]]=FALSE,Weekly[[#This Row],[Actual]]=TRUE),AR302-1,IF(AND(Weekly[[#This Row],[H Odds &lt;]]&lt;&gt;"",Weekly[[#This Row],[RFC_P]]=TRUE,Weekly[[#This Row],[Actual]]=FALSE),AR302-1,AR302)))))</f>
        <v>51.489999999999995</v>
      </c>
      <c r="AS303" s="37">
        <f>IF(AND(Weekly[[#This Row],[V Odds &lt;]]="",Weekly[[#This Row],[H Odds &lt;]]=""),AS302,IF(AND(Weekly[[#This Row],[H Odds &lt;]]&lt;&gt;"",Weekly[[#This Row],[GBC_P]]=TRUE,Weekly[[#This Row],[Actual]]=TRUE),AS302+Weekly[[#This Row],[H Odds &lt;]]-1,IF(AND(Weekly[[#This Row],[V Odds &lt;]]&lt;&gt;"",Weekly[[#This Row],[GBC_P]]=FALSE,Weekly[[#This Row],[Actual]]=FALSE),AS302+Weekly[[#This Row],[V Odds &lt;]]-1,IF(AND(Weekly[[#This Row],[V Odds &lt;]]&lt;&gt;"",Weekly[[#This Row],[GBC_P]]=FALSE,Weekly[[#This Row],[Actual]]=TRUE),AS302-1,IF(AND(Weekly[[#This Row],[H Odds &lt;]]&lt;&gt;"",Weekly[[#This Row],[GBC_P]]=TRUE,Weekly[[#This Row],[Actual]]=FALSE),AS302-1,AS302)))))</f>
        <v>50.28</v>
      </c>
      <c r="AT303" s="37">
        <f>IF(AND(Weekly[[#This Row],[V Odds &lt;]]="",Weekly[[#This Row],[H Odds &lt;]]=""),AT302,IF(AND(Weekly[[#This Row],[H Odds &lt;]]&lt;&gt;"",Weekly[[#This Row],[HGBC_P]]=TRUE,Weekly[[#This Row],[Actual]]=TRUE),AT302+Weekly[[#This Row],[H Odds &lt;]]-1,IF(AND(Weekly[[#This Row],[V Odds &lt;]]&lt;&gt;"",Weekly[[#This Row],[HGBC_P]]=FALSE,Weekly[[#This Row],[Actual]]=FALSE),AT302+Weekly[[#This Row],[V Odds &lt;]]-1,IF(AND(Weekly[[#This Row],[V Odds &lt;]]&lt;&gt;"",Weekly[[#This Row],[HGBC_P]]=FALSE,Weekly[[#This Row],[Actual]]=TRUE),AT302-1,IF(AND(Weekly[[#This Row],[H Odds &lt;]]&lt;&gt;"",Weekly[[#This Row],[HGBC_P]]=TRUE,Weekly[[#This Row],[Actual]]=FALSE),AT302-1,AT302)))))</f>
        <v>53.459999999999994</v>
      </c>
      <c r="AU303" s="37">
        <f>IF(AND(Weekly[[#This Row],[V Odds &lt;]]="",Weekly[[#This Row],[H Odds &lt;]]=""),AU302,IF(AND(Weekly[[#This Row],[H Odds &lt;]]&lt;&gt;"",Weekly[[#This Row],[XGB_P]]=TRUE,Weekly[[#This Row],[Actual]]=TRUE),AU302+Weekly[[#This Row],[H Odds &lt;]]-1,IF(AND(Weekly[[#This Row],[V Odds &lt;]]&lt;&gt;"",Weekly[[#This Row],[XGB_P]]=FALSE,Weekly[[#This Row],[Actual]]=FALSE),AU302+Weekly[[#This Row],[V Odds &lt;]]-1,IF(AND(Weekly[[#This Row],[V Odds &lt;]]&lt;&gt;"",Weekly[[#This Row],[XGB_P]]=FALSE,Weekly[[#This Row],[Actual]]=TRUE),AU302-1,IF(AND(Weekly[[#This Row],[H Odds &lt;]]&lt;&gt;"",Weekly[[#This Row],[XGB_P]]=TRUE,Weekly[[#This Row],[Actual]]=FALSE),AU302-1,AU302)))))</f>
        <v>62.56</v>
      </c>
      <c r="AV303" s="37">
        <f>IF(AND(Weekly[[#This Row],[V Odds &lt;]]="",Weekly[[#This Row],[H Odds &lt;]]=""),AV302,IF(AND(Weekly[[#This Row],[H Odds &lt;]]&lt;&gt;"",Weekly[[#This Row],[QDA_P]]=TRUE,Weekly[[#This Row],[Actual]]=TRUE),AV302+Weekly[[#This Row],[H Odds &lt;]]-1,IF(AND(Weekly[[#This Row],[V Odds &lt;]]&lt;&gt;"",Weekly[[#This Row],[QDA_P]]=FALSE,Weekly[[#This Row],[Actual]]=FALSE),AV302+Weekly[[#This Row],[V Odds &lt;]]-1,IF(AND(Weekly[[#This Row],[V Odds &lt;]]&lt;&gt;"",Weekly[[#This Row],[QDA_P]]=FALSE,Weekly[[#This Row],[Actual]]=TRUE),AV302-1,IF(AND(Weekly[[#This Row],[H Odds &lt;]]&lt;&gt;"",Weekly[[#This Row],[QDA_P]]=TRUE,Weekly[[#This Row],[Actual]]=FALSE),AV302-1,AV302)))))</f>
        <v>52.049999999999983</v>
      </c>
      <c r="AW303" s="37">
        <f>IF(AND(Weekly[[#This Row],[H Odds &lt;]]="",Weekly[[#This Row],[V Odds &lt;]]=""),AW302,IF(AND(Weekly[[#This Row],[KNC_P]]=Weekly[[#This Row],[Actual]],Weekly[[#This Row],[KNC_P]]=TRUE),AW302+Weekly[[#This Row],[BF H Odds]]-1,IF(AND(Weekly[[#This Row],[KNC_P]]=Weekly[[#This Row],[Actual]],Weekly[[#This Row],[KNC_P]]=FALSE),AW302+Weekly[[#This Row],[BF V Odds]]-1,AW302-1)))</f>
        <v>51.75</v>
      </c>
      <c r="AX303" s="37">
        <f>IF(AND(Weekly[[#This Row],[V Odds &lt;]]="",Weekly[[#This Row],[H Odds &lt;]]=""),AX302,IF(AND(Weekly[[#This Row],[V Odds &lt;]]&lt;&gt;"",Weekly[[#This Row],[FALSES]]&gt;0,Weekly[[#This Row],[Actual]]=FALSE),AX302+Weekly[[#This Row],[V Odds &lt;]]-1,IF(AND(Weekly[[#This Row],[H Odds &lt;]]&lt;&gt;"",Weekly[[#This Row],[TRUES]]&gt;0,Weekly[[#This Row],[Actual]]=TRUE),AX302+Weekly[[#This Row],[H Odds &lt;]]-1,IF(AND(Weekly[[#This Row],[V Odds &lt;]]&lt;&gt;"",Weekly[[#This Row],[FALSES]]=0),AX302,IF(AND(Weekly[[#This Row],[H Odds &lt;]]&lt;&gt;"",Weekly[[#This Row],[TRUES]]=0),AX302,AX302-1)))))</f>
        <v>86.34999999999998</v>
      </c>
      <c r="AY303" s="37">
        <f>IF(AND(Weekly[[#This Row],[V Odds &lt;]]="",Weekly[[#This Row],[H Odds &lt;]]=""),AY302,IF(AND(Weekly[[#This Row],[V Odds &lt;]]&lt;&gt;"",Weekly[[#This Row],[FALSES]]&gt;0,Weekly[[#This Row],[Actual]]=FALSE),AY302+((Weekly[[#This Row],[V Odds &lt;]]-1)*0.92),IF(AND(Weekly[[#This Row],[H Odds &lt;]]&lt;&gt;"",Weekly[[#This Row],[TRUES]]&gt;0,Weekly[[#This Row],[Actual]]=TRUE),AY302+((Weekly[[#This Row],[H Odds &lt;]]-1)*0.92),IF(AND(Weekly[[#This Row],[V Odds &lt;]]&lt;&gt;"",Weekly[[#This Row],[FALSES]]=0),AY302,IF(AND(Weekly[[#This Row],[H Odds &lt;]]&lt;&gt;"",Weekly[[#This Row],[TRUES]]=0),AY302,AY302-1)))))</f>
        <v>79.442000000000021</v>
      </c>
      <c r="AZ303" s="37">
        <f>IF(AND(Weekly[[#This Row],[V Odds &lt;]]="",Weekly[[#This Row],[H Odds &lt;]]=""),AZ302,IF(AND(Weekly[[#This Row],[V Odds &lt;]]&lt;&gt;"",Weekly[[#This Row],[Actual]]=FALSE),AZ302+Weekly[[#This Row],[V Odds &lt;]]-1,IF(AND(Weekly[[#This Row],[H Odds &lt;]]&lt;&gt;"",Weekly[[#This Row],[Actual]]=TRUE),AZ302+Weekly[[#This Row],[H Odds &lt;]]-1,AZ302-1)))</f>
        <v>77.719999999999985</v>
      </c>
      <c r="BA303" s="38">
        <f>IF(Weekly[[#This Row],[H Odds &lt;]]="",BA302,IF(AND(Weekly[[#This Row],[H Odds &lt;]]&lt;&gt;"",Weekly[[#This Row],[SVC_P]]=TRUE,Weekly[[#This Row],[Actual]]=TRUE),BA302+Weekly[[#This Row],[H Odds &lt;]]-1,IF(AND(Weekly[[#This Row],[H Odds &lt;]]&lt;&gt;"",Weekly[[#This Row],[SVC_P]]=TRUE,Weekly[[#This Row],[Actual]]=FALSE),BA302-1,BA302)))</f>
        <v>73.439999999999984</v>
      </c>
      <c r="BB303" s="38">
        <f>IF(Weekly[[#This Row],[H Odds &lt;]]="",BB302,IF(AND(Weekly[[#This Row],[H Odds &lt;]]&lt;&gt;"",Weekly[[#This Row],[ADBC_P]]=TRUE,Weekly[[#This Row],[Actual]]=TRUE),BB302+Weekly[[#This Row],[H Odds &lt;]]-1,IF(AND(Weekly[[#This Row],[H Odds &lt;]]&lt;&gt;"",Weekly[[#This Row],[ADBC_P]]=TRUE,Weekly[[#This Row],[Actual]]=FALSE),BB302-1,BB302)))</f>
        <v>45.559999999999995</v>
      </c>
      <c r="BC303" s="38">
        <f>IF(Weekly[[#This Row],[H Odds &lt;]]="",BC302,IF(AND(Weekly[[#This Row],[H Odds &lt;]]&lt;&gt;"",Weekly[[#This Row],[RFC_P]]=TRUE,Weekly[[#This Row],[Actual]]=TRUE),BC302+Weekly[[#This Row],[H Odds &lt;]]-1,IF(AND(Weekly[[#This Row],[H Odds &lt;]]&lt;&gt;"",Weekly[[#This Row],[RFC_P]]=TRUE,Weekly[[#This Row],[Actual]]=FALSE),BC302-1,BC302)))</f>
        <v>47.859999999999992</v>
      </c>
      <c r="BD303" s="38">
        <f>IF(Weekly[[#This Row],[H Odds &lt;]]="",BD302,IF(AND(Weekly[[#This Row],[H Odds &lt;]]&lt;&gt;"",Weekly[[#This Row],[GBC_P]]=TRUE,Weekly[[#This Row],[Actual]]=TRUE),BD302+Weekly[[#This Row],[H Odds &lt;]]-1,IF(AND(Weekly[[#This Row],[H Odds &lt;]]&lt;&gt;"",Weekly[[#This Row],[GBC_P]]=TRUE,Weekly[[#This Row],[Actual]]=FALSE),BD302-1,BD302)))</f>
        <v>50.96</v>
      </c>
      <c r="BE303" s="38">
        <f>IF(Weekly[[#This Row],[H Odds &lt;]]="",BE302,IF(AND(Weekly[[#This Row],[H Odds &lt;]]&lt;&gt;"",Weekly[[#This Row],[HGBC_P]]=TRUE,Weekly[[#This Row],[Actual]]=TRUE),BE302+Weekly[[#This Row],[H Odds &lt;]]-1,IF(AND(Weekly[[#This Row],[H Odds &lt;]]&lt;&gt;"",Weekly[[#This Row],[HGBC_P]]=TRUE,Weekly[[#This Row],[Actual]]=FALSE),BE302-1,BE302)))</f>
        <v>56.859999999999992</v>
      </c>
      <c r="BF303" s="38">
        <f>IF(Weekly[[#This Row],[H Odds &lt;]]="",BF302,IF(AND(Weekly[[#This Row],[H Odds &lt;]]&lt;&gt;"",Weekly[[#This Row],[XGB_P]]=TRUE,Weekly[[#This Row],[Actual]]=TRUE),BF302+Weekly[[#This Row],[H Odds &lt;]]-1,IF(AND(Weekly[[#This Row],[H Odds &lt;]]&lt;&gt;"",Weekly[[#This Row],[XGB_P]]=TRUE,Weekly[[#This Row],[Actual]]=FALSE),BF302-1,BF302)))</f>
        <v>60.03</v>
      </c>
      <c r="BG303" s="38">
        <f>IF(Weekly[[#This Row],[H Odds &lt;]]="",BG302,IF(AND(Weekly[[#This Row],[H Odds &lt;]]&lt;&gt;"",Weekly[[#This Row],[QDA_P]]=TRUE,Weekly[[#This Row],[Actual]]=TRUE),BG302+Weekly[[#This Row],[H Odds &lt;]]-1,IF(AND(Weekly[[#This Row],[H Odds &lt;]]&lt;&gt;"",Weekly[[#This Row],[QDA_P]]=TRUE,Weekly[[#This Row],[Actual]]=FALSE),BG302-1,BG302)))</f>
        <v>45.279999999999994</v>
      </c>
      <c r="BH303" s="38">
        <f>IF(Weekly[[#This Row],[H Odds &lt;]]="",BH302,IF(AND(Weekly[[#This Row],[H Odds &lt;]]&lt;&gt;"",Weekly[[#This Row],[KNC_P]]=TRUE,Weekly[[#This Row],[Actual]]=TRUE),BH302+Weekly[[#This Row],[H Odds &lt;]]-1,IF(AND(Weekly[[#This Row],[H Odds &lt;]]&lt;&gt;"",Weekly[[#This Row],[KNC_P]]=TRUE,Weekly[[#This Row],[Actual]]=FALSE),BH302-1,BH302)))</f>
        <v>50.54999999999999</v>
      </c>
      <c r="BI303" s="38">
        <f>IF(Weekly[[#This Row],[H Odds &lt;]]="",BI302,IF(AND(Weekly[[#This Row],[H Odds &lt;]]&lt;&gt;"",Weekly[[#This Row],[TRUES]]&gt;0,Weekly[[#This Row],[Actual]]=TRUE),BI302+Weekly[[#This Row],[H Odds &lt;]]-1,IF(AND(Weekly[[#This Row],[H Odds &lt;]]&lt;&gt;"",Weekly[[#This Row],[TRUES]]=0),BI302,BI302-1)))</f>
        <v>73.439999999999984</v>
      </c>
      <c r="BJ303" s="38">
        <f>IF(Weekly[[#This Row],[H Odds &lt;]]="",BJ302,IF(AND(Weekly[[#This Row],[H Odds &lt;]]&lt;&gt;"",Weekly[[#This Row],[Actual]]=TRUE),BJ302+Weekly[[#This Row],[H Odds &lt;]]-1,IF(AND(Weekly[[#This Row],[H Odds &lt;]]&lt;&gt;"",Weekly[[#This Row],[Actual]]=FALSE),BJ302-1,BJ302)))</f>
        <v>75.339999999999989</v>
      </c>
      <c r="BK303" s="58">
        <f>IF(AND(Weekly[[#This Row],[TRUES]]&gt;4,Weekly[[#This Row],[Actual]]=TRUE),BK302+Weekly[[#This Row],[BF H Odds]]-1,IF(AND(Weekly[[#This Row],[FALSES]]&gt;4,Weekly[[#This Row],[Actual]]=FALSE),BK302+Weekly[[#This Row],[BF V Odds]]-1,IF(AND(Weekly[[#This Row],[TRUES]]&gt;4,Weekly[[#This Row],[Actual]]=FALSE),BK302-1,IF(AND(Weekly[[#This Row],[FALSES]]&gt;4,Weekly[[#This Row],[Actual]]=TRUE),BK302-1,BK302))))</f>
        <v>14.54000000000002</v>
      </c>
      <c r="BL303" s="58">
        <f>IF(AND(Weekly[[#This Row],[TRUES]]&gt;5,Weekly[[#This Row],[Actual]]=TRUE),BL302+Weekly[[#This Row],[BF H Odds]]-1,IF(AND(Weekly[[#This Row],[FALSES]]&gt;5,Weekly[[#This Row],[Actual]]=FALSE),BL302+Weekly[[#This Row],[BF V Odds]]-1,IF(AND(Weekly[[#This Row],[TRUES]]&gt;5,Weekly[[#This Row],[Actual]]=FALSE),BL302-1,IF(AND(Weekly[[#This Row],[FALSES]]&gt;5,Weekly[[#This Row],[Actual]]=TRUE),BL302-1,BL302))))</f>
        <v>26.870000000000029</v>
      </c>
      <c r="BM303" s="58">
        <f>IF(AND(Weekly[[#This Row],[TRUES]]&gt;6,Weekly[[#This Row],[Actual]]=TRUE),BM302+Weekly[[#This Row],[BF H Odds]]-1,IF(AND(Weekly[[#This Row],[FALSES]]&gt;6,Weekly[[#This Row],[Actual]]=FALSE),BM302+Weekly[[#This Row],[BF V Odds]]-1,IF(AND(Weekly[[#This Row],[TRUES]]&gt;6,Weekly[[#This Row],[Actual]]=FALSE),BM302-1,IF(AND(Weekly[[#This Row],[FALSES]]&gt;6,Weekly[[#This Row],[Actual]]=TRUE),BM302-1,BM302))))</f>
        <v>44.330000000000013</v>
      </c>
    </row>
    <row r="304" spans="1:65" x14ac:dyDescent="0.25">
      <c r="A304" s="34"/>
      <c r="B304" s="10">
        <v>44281</v>
      </c>
      <c r="C304" s="33" t="s">
        <v>37</v>
      </c>
      <c r="D304" s="15" t="s">
        <v>27</v>
      </c>
      <c r="E304" t="b">
        <v>1</v>
      </c>
      <c r="F304" t="b">
        <v>1</v>
      </c>
      <c r="G304" t="b">
        <v>0</v>
      </c>
      <c r="H304" t="b">
        <v>1</v>
      </c>
      <c r="I304" t="b">
        <v>1</v>
      </c>
      <c r="J304" t="b">
        <v>1</v>
      </c>
      <c r="K304" t="b">
        <v>0</v>
      </c>
      <c r="L304" t="b">
        <v>0</v>
      </c>
      <c r="O304" t="str">
        <f>IF(Weekly[[#This Row],[H/V]]="H",Weekly[[#This Row],[BF H Odds]],IF(Weekly[[#This Row],[H/V]]="V",Weekly[[#This Row],[BF V Odds]],""))</f>
        <v/>
      </c>
      <c r="P304" t="b">
        <v>1</v>
      </c>
      <c r="R304" s="35">
        <f>IFERROR(IF(Weekly[[#This Row],[Won Bet?]]="yes",R303+(Weekly[[#This Row],[BF Odds]]*Weekly[[#This Row],[BF Stake]])-Weekly[[#This Row],[BF Stake]],R303-Weekly[[#This Row],[BF Stake]]),R303)</f>
        <v>239.33609999999999</v>
      </c>
      <c r="S304" s="9">
        <f>IFERROR(IF(Weekly[[#This Row],[Won Bet?]]="yes",S303+(((Weekly[[#This Row],[BF Odds]]*Weekly[[#This Row],[BF Stake]])-Weekly[[#This Row],[BF Stake]])*0.95),S303-Weekly[[#This Row],[BF Stake]]),S303)</f>
        <v>224.68479499999998</v>
      </c>
      <c r="T304" s="13">
        <v>1.71</v>
      </c>
      <c r="U304" s="13">
        <v>2.2400000000000002</v>
      </c>
      <c r="V304" s="24">
        <f>IF(Weekly[[#This Row],[Actual]]="","",IF(AND(Weekly[[#This Row],[SVC_P]]=Weekly[[#This Row],[Actual]],Weekly[[#This Row],[SVC_P]]=TRUE),V303+Weekly[[#This Row],[BF H Odds]]-1,IF(AND(Weekly[[#This Row],[SVC_P]]=Weekly[[#This Row],[Actual]],Weekly[[#This Row],[SVC_P]]=FALSE),V303+Weekly[[#This Row],[BF V Odds]]-1,V303-1)))</f>
        <v>68.640000000000015</v>
      </c>
      <c r="W304" s="24">
        <f>IF(Weekly[[#This Row],[Actual]]="","",IF(AND(Weekly[[#This Row],[SVC_P]]=FALSE,Weekly[[#This Row],[Actual]]=TRUE),W303+Weekly[[#This Row],[BF H Odds]]-1,IF(AND(Weekly[[#This Row],[SVC_P]]=TRUE,Weekly[[#This Row],[Actual]]=FALSE,),W303+Weekly[[#This Row],[BF V Odds]]-1,W303-1)))</f>
        <v>-245.54</v>
      </c>
      <c r="X304" s="24">
        <f>IF(Weekly[[#This Row],[Actual]]="","",IF(AND(Weekly[[#This Row],[ADBC_P]]=Weekly[[#This Row],[Actual]],Weekly[[#This Row],[ADBC_P]]=TRUE),X303+Weekly[[#This Row],[BF H Odds]]-1,IF(AND(Weekly[[#This Row],[ADBC_P]]=Weekly[[#This Row],[Actual]],Weekly[[#This Row],[ADBC_P]]=FALSE),X303+Weekly[[#This Row],[BF V Odds]]-1,X303-1)))</f>
        <v>26.920000000000023</v>
      </c>
      <c r="Y304" s="24">
        <f>IF(Weekly[[#This Row],[Actual]]="","",IF(AND(Weekly[[#This Row],[ADBC_P]]=FALSE,Weekly[[#This Row],[Actual]]=TRUE),Y303+Weekly[[#This Row],[BF H Odds]]-1,IF(AND(Weekly[[#This Row],[ADBC_P]]=TRUE,Weekly[[#This Row],[Actual]]=FALSE),Y303+Weekly[[#This Row],[BF V Odds]]-1,Y303-1)))</f>
        <v>55.05</v>
      </c>
      <c r="Z304" s="24">
        <f>IF(Weekly[[#This Row],[Actual]]="","",IF(AND(Weekly[[#This Row],[RFC_P]]=Weekly[[#This Row],[Actual]],Weekly[[#This Row],[RFC_P]]=TRUE),Z303+Weekly[[#This Row],[BF H Odds]]-1,IF(AND(Weekly[[#This Row],[RFC_P]]=Weekly[[#This Row],[Actual]],Weekly[[#This Row],[RFC_P]]=FALSE),Z303+Weekly[[#This Row],[BF V Odds]]-1,Z303-1)))</f>
        <v>17.190000000000026</v>
      </c>
      <c r="AA304" s="24">
        <f>IF(Weekly[[#This Row],[Actual]]="","",IF(AND(Weekly[[#This Row],[RFC_P]]=FALSE,Weekly[[#This Row],[Actual]]=TRUE),AA303+Weekly[[#This Row],[BF H Odds]]-1,IF(AND(Weekly[[#This Row],[RFC_P]]=TRUE,Weekly[[#This Row],[Actual]]=FALSE),AA303+Weekly[[#This Row],[BF V Odds]]-1,AA303-1)))</f>
        <v>64.779999999999973</v>
      </c>
      <c r="AB304" s="24">
        <f>IF(Weekly[[#This Row],[Actual]]="","",IF(AND(Weekly[[#This Row],[GBC_P]]=Weekly[[#This Row],[Actual]],Weekly[[#This Row],[GBC_P]]=TRUE),AB303+Weekly[[#This Row],[BF H Odds]]-1,IF(AND(Weekly[[#This Row],[GBC_P]]=Weekly[[#This Row],[Actual]],Weekly[[#This Row],[GBC_P]]=FALSE),AB303+Weekly[[#This Row],[BF V Odds]]-1,AB303-1)))</f>
        <v>23.460000000000008</v>
      </c>
      <c r="AC304" s="24">
        <f>IF(Weekly[[#This Row],[Actual]]="","",IF(AND(Weekly[[#This Row],[GBC_P]]=FALSE,Weekly[[#This Row],[Actual]]=TRUE),AC303+Weekly[[#This Row],[BF H Odds]]-1,IF(AND(Weekly[[#This Row],[GBC_P]]=TRUE,Weekly[[#This Row],[Actual]]=FALSE),AC303+Weekly[[#This Row],[BF V Odds]]-1,AC303-1)))</f>
        <v>58.509999999999984</v>
      </c>
      <c r="AD304" s="24">
        <f>IF(Weekly[[#This Row],[Actual]]="","",IF(AND(Weekly[[#This Row],[HGBC_P]]=Weekly[[#This Row],[Actual]],Weekly[[#This Row],[HGBC_P]]=TRUE),AD303+Weekly[[#This Row],[BF H Odds]]-1,IF(AND(Weekly[[#This Row],[HGBC_P]]=Weekly[[#This Row],[Actual]],Weekly[[#This Row],[HGBC_P]]=FALSE),AD303+Weekly[[#This Row],[BF V Odds]]-1,AD303-1)))</f>
        <v>19.67000000000003</v>
      </c>
      <c r="AE304" s="24">
        <f>IF(Weekly[[#This Row],[Actual]]="","",IF(AND(Weekly[[#This Row],[HGBC_P]]=FALSE,Weekly[[#This Row],[Actual]]=TRUE),AE303+Weekly[[#This Row],[BF H Odds]]-1,IF(AND(Weekly[[#This Row],[HGBC_P]]=TRUE,Weekly[[#This Row],[Actual]]=FALSE),AE303+Weekly[[#This Row],[BF V Odds]]-1,AE303-1)))</f>
        <v>62.3</v>
      </c>
      <c r="AF304" s="24">
        <f>IF(Weekly[[#This Row],[Actual]]="","",IF(AND(Weekly[[#This Row],[XGB_P]]=Weekly[[#This Row],[Actual]],Weekly[[#This Row],[XGB_P]]=TRUE),AF303+Weekly[[#This Row],[BF H Odds]]-1,IF(AND(Weekly[[#This Row],[XGB_P]]=Weekly[[#This Row],[Actual]],Weekly[[#This Row],[XGB_P]]=FALSE),AF303+Weekly[[#This Row],[BF V Odds]]-1,AF303-1)))</f>
        <v>42.130000000000031</v>
      </c>
      <c r="AG304" s="24">
        <f>IF(Weekly[[#This Row],[Actual]]="","",IF(AND(Weekly[[#This Row],[XGB_P]]=FALSE,Weekly[[#This Row],[Actual]]=TRUE),AG303+Weekly[[#This Row],[BF H Odds]]-1,IF(AND(Weekly[[#This Row],[XGB_P]]=TRUE,Weekly[[#This Row],[Actual]]=FALSE),AG303+Weekly[[#This Row],[BF V Odds]]-1,AG303-1)))</f>
        <v>39.839999999999996</v>
      </c>
      <c r="AH304" s="24">
        <f>IF(Weekly[[#This Row],[Actual]]="","",IF(AND(Weekly[[#This Row],[QDA_P]]=Weekly[[#This Row],[Actual]],Weekly[[#This Row],[QDA_P]]=TRUE),AH303+Weekly[[#This Row],[BF H Odds]]-1,IF(AND(Weekly[[#This Row],[QDA_P]]=Weekly[[#This Row],[Actual]],Weekly[[#This Row],[QDA_P]]=FALSE),AH303+Weekly[[#This Row],[BF V Odds]]-1,AH303-1)))</f>
        <v>3.2500000000000044</v>
      </c>
      <c r="AI304" s="24">
        <f>IF(Weekly[[#This Row],[Actual]]="","",IF(AND(Weekly[[#This Row],[QDA_P]]=FALSE,Weekly[[#This Row],[Actual]]=TRUE),AI303+Weekly[[#This Row],[BF H Odds]]-1,IF(AND(Weekly[[#This Row],[QDA_P]]=TRUE,Weekly[[#This Row],[Actual]]=FALSE),AI303+Weekly[[#This Row],[BF V Odds]]-1,AI303-1)))</f>
        <v>78.72</v>
      </c>
      <c r="AJ304" s="24">
        <f>IF(Weekly[[#This Row],[Actual]]="","",IF(AND(Weekly[[#This Row],[KNC_P]]=FALSE,Weekly[[#This Row],[Actual]]=TRUE),AJ303+Weekly[[#This Row],[BF H Odds]]-1,IF(AND(Weekly[[#This Row],[KNC_P]]=TRUE,Weekly[[#This Row],[Actual]]=FALSE),AJ303+Weekly[[#This Row],[BF V Odds]]-1,AJ303-1)))</f>
        <v>47.469999999999985</v>
      </c>
      <c r="AK304" s="24">
        <f>IF(Weekly[[#This Row],[Actual]]="","",IF(AND(Weekly[[#This Row],[KNC_P]]=FALSE,Weekly[[#This Row],[Actual]]=TRUE),AK303+Weekly[[#This Row],[BF H Odds]]-1,IF(AND(Weekly[[#This Row],[KNC_P]]=TRUE,Weekly[[#This Row],[Actual]]=FALSE),AK303+Weekly[[#This Row],[BF V Odds]]-1,AK303-1)))</f>
        <v>46.369999999999976</v>
      </c>
      <c r="AL304" s="30">
        <f>IF(Weekly[[#This Row],[Actual]]="","",COUNTIF(Weekly[[#This Row],[SVC_P]:[QDA_P]],TRUE))</f>
        <v>5</v>
      </c>
      <c r="AM304" s="30">
        <f>IF(Weekly[[#This Row],[Actual]]="","",COUNTIF(Weekly[[#This Row],[SVC_P]:[QDA_P]],FALSE))</f>
        <v>2</v>
      </c>
      <c r="AN304" s="36" t="str">
        <f>IF(AND(Weekly[[#This Row],[BF V Odds]]&gt;$BO$6,Weekly[[#This Row],[BF V Odds]] &lt; $BO$7),Weekly[[#This Row],[BF V Odds]],"")</f>
        <v/>
      </c>
      <c r="AO304" s="36" t="str">
        <f>IF(AND(Weekly[[#This Row],[BF H Odds]]&gt;$BO$6, Weekly[[#This Row],[BF H Odds]] &lt; $BO$7),Weekly[[#This Row],[BF H Odds]],"")</f>
        <v/>
      </c>
      <c r="AP304" s="37">
        <f>IF(AND(Weekly[[#This Row],[V Odds &lt;]]="",Weekly[[#This Row],[H Odds &lt;]]=""),AP303,IF(AND(Weekly[[#This Row],[H Odds &lt;]]&lt;&gt;"",Weekly[[#This Row],[SVC_P]]=TRUE,Weekly[[#This Row],[Actual]]=TRUE),AP303+Weekly[[#This Row],[H Odds &lt;]]-1,IF(AND(Weekly[[#This Row],[V Odds &lt;]]&lt;&gt;"",Weekly[[#This Row],[SVC_P]]=FALSE,Weekly[[#This Row],[Actual]]=FALSE),AP303+Weekly[[#This Row],[V Odds &lt;]]-1,IF(AND(Weekly[[#This Row],[V Odds &lt;]]&lt;&gt;"",Weekly[[#This Row],[SVC_P]]=FALSE,Weekly[[#This Row],[Actual]]=TRUE),AP303-1,IF(AND(Weekly[[#This Row],[H Odds &lt;]]&lt;&gt;"",Weekly[[#This Row],[SVC_P]]=TRUE,Weekly[[#This Row],[Actual]]=FALSE),AP303-1,AP303)))))</f>
        <v>78.48</v>
      </c>
      <c r="AQ304" s="37">
        <f>IF(AND(Weekly[[#This Row],[V Odds &lt;]]="",Weekly[[#This Row],[H Odds &lt;]]=""),AQ303,IF(AND(Weekly[[#This Row],[H Odds &lt;]]&lt;&gt;"",Weekly[[#This Row],[ADBC_P]]=TRUE,Weekly[[#This Row],[Actual]]=TRUE),AQ303+Weekly[[#This Row],[H Odds &lt;]]-1,IF(AND(Weekly[[#This Row],[V Odds &lt;]]&lt;&gt;"",Weekly[[#This Row],[ADBC_P]]=FALSE,Weekly[[#This Row],[Actual]]=FALSE),AQ303+Weekly[[#This Row],[V Odds &lt;]]-1,IF(AND(Weekly[[#This Row],[V Odds &lt;]]&lt;&gt;"",Weekly[[#This Row],[ADBC_P]]=FALSE,Weekly[[#This Row],[Actual]]=TRUE),AQ303-1,IF(AND(Weekly[[#This Row],[H Odds &lt;]]&lt;&gt;"",Weekly[[#This Row],[ADBC_P]]=TRUE,Weekly[[#This Row],[Actual]]=FALSE),AQ303-1,AQ303)))))</f>
        <v>48.879999999999995</v>
      </c>
      <c r="AR304" s="37">
        <f>IF(AND(Weekly[[#This Row],[V Odds &lt;]]="",Weekly[[#This Row],[H Odds &lt;]]=""),AR303,IF(AND(Weekly[[#This Row],[H Odds &lt;]]&lt;&gt;"",Weekly[[#This Row],[RFC_P]]=TRUE,Weekly[[#This Row],[Actual]]=TRUE),AR303+Weekly[[#This Row],[H Odds &lt;]]-1,IF(AND(Weekly[[#This Row],[V Odds &lt;]]&lt;&gt;"",Weekly[[#This Row],[RFC_P]]=FALSE,Weekly[[#This Row],[Actual]]=FALSE),AR303+Weekly[[#This Row],[V Odds &lt;]]-1,IF(AND(Weekly[[#This Row],[V Odds &lt;]]&lt;&gt;"",Weekly[[#This Row],[RFC_P]]=FALSE,Weekly[[#This Row],[Actual]]=TRUE),AR303-1,IF(AND(Weekly[[#This Row],[H Odds &lt;]]&lt;&gt;"",Weekly[[#This Row],[RFC_P]]=TRUE,Weekly[[#This Row],[Actual]]=FALSE),AR303-1,AR303)))))</f>
        <v>51.489999999999995</v>
      </c>
      <c r="AS304" s="37">
        <f>IF(AND(Weekly[[#This Row],[V Odds &lt;]]="",Weekly[[#This Row],[H Odds &lt;]]=""),AS303,IF(AND(Weekly[[#This Row],[H Odds &lt;]]&lt;&gt;"",Weekly[[#This Row],[GBC_P]]=TRUE,Weekly[[#This Row],[Actual]]=TRUE),AS303+Weekly[[#This Row],[H Odds &lt;]]-1,IF(AND(Weekly[[#This Row],[V Odds &lt;]]&lt;&gt;"",Weekly[[#This Row],[GBC_P]]=FALSE,Weekly[[#This Row],[Actual]]=FALSE),AS303+Weekly[[#This Row],[V Odds &lt;]]-1,IF(AND(Weekly[[#This Row],[V Odds &lt;]]&lt;&gt;"",Weekly[[#This Row],[GBC_P]]=FALSE,Weekly[[#This Row],[Actual]]=TRUE),AS303-1,IF(AND(Weekly[[#This Row],[H Odds &lt;]]&lt;&gt;"",Weekly[[#This Row],[GBC_P]]=TRUE,Weekly[[#This Row],[Actual]]=FALSE),AS303-1,AS303)))))</f>
        <v>50.28</v>
      </c>
      <c r="AT304" s="37">
        <f>IF(AND(Weekly[[#This Row],[V Odds &lt;]]="",Weekly[[#This Row],[H Odds &lt;]]=""),AT303,IF(AND(Weekly[[#This Row],[H Odds &lt;]]&lt;&gt;"",Weekly[[#This Row],[HGBC_P]]=TRUE,Weekly[[#This Row],[Actual]]=TRUE),AT303+Weekly[[#This Row],[H Odds &lt;]]-1,IF(AND(Weekly[[#This Row],[V Odds &lt;]]&lt;&gt;"",Weekly[[#This Row],[HGBC_P]]=FALSE,Weekly[[#This Row],[Actual]]=FALSE),AT303+Weekly[[#This Row],[V Odds &lt;]]-1,IF(AND(Weekly[[#This Row],[V Odds &lt;]]&lt;&gt;"",Weekly[[#This Row],[HGBC_P]]=FALSE,Weekly[[#This Row],[Actual]]=TRUE),AT303-1,IF(AND(Weekly[[#This Row],[H Odds &lt;]]&lt;&gt;"",Weekly[[#This Row],[HGBC_P]]=TRUE,Weekly[[#This Row],[Actual]]=FALSE),AT303-1,AT303)))))</f>
        <v>53.459999999999994</v>
      </c>
      <c r="AU304" s="37">
        <f>IF(AND(Weekly[[#This Row],[V Odds &lt;]]="",Weekly[[#This Row],[H Odds &lt;]]=""),AU303,IF(AND(Weekly[[#This Row],[H Odds &lt;]]&lt;&gt;"",Weekly[[#This Row],[XGB_P]]=TRUE,Weekly[[#This Row],[Actual]]=TRUE),AU303+Weekly[[#This Row],[H Odds &lt;]]-1,IF(AND(Weekly[[#This Row],[V Odds &lt;]]&lt;&gt;"",Weekly[[#This Row],[XGB_P]]=FALSE,Weekly[[#This Row],[Actual]]=FALSE),AU303+Weekly[[#This Row],[V Odds &lt;]]-1,IF(AND(Weekly[[#This Row],[V Odds &lt;]]&lt;&gt;"",Weekly[[#This Row],[XGB_P]]=FALSE,Weekly[[#This Row],[Actual]]=TRUE),AU303-1,IF(AND(Weekly[[#This Row],[H Odds &lt;]]&lt;&gt;"",Weekly[[#This Row],[XGB_P]]=TRUE,Weekly[[#This Row],[Actual]]=FALSE),AU303-1,AU303)))))</f>
        <v>62.56</v>
      </c>
      <c r="AV304" s="37">
        <f>IF(AND(Weekly[[#This Row],[V Odds &lt;]]="",Weekly[[#This Row],[H Odds &lt;]]=""),AV303,IF(AND(Weekly[[#This Row],[H Odds &lt;]]&lt;&gt;"",Weekly[[#This Row],[QDA_P]]=TRUE,Weekly[[#This Row],[Actual]]=TRUE),AV303+Weekly[[#This Row],[H Odds &lt;]]-1,IF(AND(Weekly[[#This Row],[V Odds &lt;]]&lt;&gt;"",Weekly[[#This Row],[QDA_P]]=FALSE,Weekly[[#This Row],[Actual]]=FALSE),AV303+Weekly[[#This Row],[V Odds &lt;]]-1,IF(AND(Weekly[[#This Row],[V Odds &lt;]]&lt;&gt;"",Weekly[[#This Row],[QDA_P]]=FALSE,Weekly[[#This Row],[Actual]]=TRUE),AV303-1,IF(AND(Weekly[[#This Row],[H Odds &lt;]]&lt;&gt;"",Weekly[[#This Row],[QDA_P]]=TRUE,Weekly[[#This Row],[Actual]]=FALSE),AV303-1,AV303)))))</f>
        <v>52.049999999999983</v>
      </c>
      <c r="AW304" s="37">
        <f>IF(AND(Weekly[[#This Row],[H Odds &lt;]]="",Weekly[[#This Row],[V Odds &lt;]]=""),AW303,IF(AND(Weekly[[#This Row],[KNC_P]]=Weekly[[#This Row],[Actual]],Weekly[[#This Row],[KNC_P]]=TRUE),AW303+Weekly[[#This Row],[BF H Odds]]-1,IF(AND(Weekly[[#This Row],[KNC_P]]=Weekly[[#This Row],[Actual]],Weekly[[#This Row],[KNC_P]]=FALSE),AW303+Weekly[[#This Row],[BF V Odds]]-1,AW303-1)))</f>
        <v>51.75</v>
      </c>
      <c r="AX304" s="37">
        <f>IF(AND(Weekly[[#This Row],[V Odds &lt;]]="",Weekly[[#This Row],[H Odds &lt;]]=""),AX303,IF(AND(Weekly[[#This Row],[V Odds &lt;]]&lt;&gt;"",Weekly[[#This Row],[FALSES]]&gt;0,Weekly[[#This Row],[Actual]]=FALSE),AX303+Weekly[[#This Row],[V Odds &lt;]]-1,IF(AND(Weekly[[#This Row],[H Odds &lt;]]&lt;&gt;"",Weekly[[#This Row],[TRUES]]&gt;0,Weekly[[#This Row],[Actual]]=TRUE),AX303+Weekly[[#This Row],[H Odds &lt;]]-1,IF(AND(Weekly[[#This Row],[V Odds &lt;]]&lt;&gt;"",Weekly[[#This Row],[FALSES]]=0),AX303,IF(AND(Weekly[[#This Row],[H Odds &lt;]]&lt;&gt;"",Weekly[[#This Row],[TRUES]]=0),AX303,AX303-1)))))</f>
        <v>86.34999999999998</v>
      </c>
      <c r="AY304" s="37">
        <f>IF(AND(Weekly[[#This Row],[V Odds &lt;]]="",Weekly[[#This Row],[H Odds &lt;]]=""),AY303,IF(AND(Weekly[[#This Row],[V Odds &lt;]]&lt;&gt;"",Weekly[[#This Row],[FALSES]]&gt;0,Weekly[[#This Row],[Actual]]=FALSE),AY303+((Weekly[[#This Row],[V Odds &lt;]]-1)*0.92),IF(AND(Weekly[[#This Row],[H Odds &lt;]]&lt;&gt;"",Weekly[[#This Row],[TRUES]]&gt;0,Weekly[[#This Row],[Actual]]=TRUE),AY303+((Weekly[[#This Row],[H Odds &lt;]]-1)*0.92),IF(AND(Weekly[[#This Row],[V Odds &lt;]]&lt;&gt;"",Weekly[[#This Row],[FALSES]]=0),AY303,IF(AND(Weekly[[#This Row],[H Odds &lt;]]&lt;&gt;"",Weekly[[#This Row],[TRUES]]=0),AY303,AY303-1)))))</f>
        <v>79.442000000000021</v>
      </c>
      <c r="AZ304" s="37">
        <f>IF(AND(Weekly[[#This Row],[V Odds &lt;]]="",Weekly[[#This Row],[H Odds &lt;]]=""),AZ303,IF(AND(Weekly[[#This Row],[V Odds &lt;]]&lt;&gt;"",Weekly[[#This Row],[Actual]]=FALSE),AZ303+Weekly[[#This Row],[V Odds &lt;]]-1,IF(AND(Weekly[[#This Row],[H Odds &lt;]]&lt;&gt;"",Weekly[[#This Row],[Actual]]=TRUE),AZ303+Weekly[[#This Row],[H Odds &lt;]]-1,AZ303-1)))</f>
        <v>77.719999999999985</v>
      </c>
      <c r="BA304" s="38">
        <f>IF(Weekly[[#This Row],[H Odds &lt;]]="",BA303,IF(AND(Weekly[[#This Row],[H Odds &lt;]]&lt;&gt;"",Weekly[[#This Row],[SVC_P]]=TRUE,Weekly[[#This Row],[Actual]]=TRUE),BA303+Weekly[[#This Row],[H Odds &lt;]]-1,IF(AND(Weekly[[#This Row],[H Odds &lt;]]&lt;&gt;"",Weekly[[#This Row],[SVC_P]]=TRUE,Weekly[[#This Row],[Actual]]=FALSE),BA303-1,BA303)))</f>
        <v>73.439999999999984</v>
      </c>
      <c r="BB304" s="38">
        <f>IF(Weekly[[#This Row],[H Odds &lt;]]="",BB303,IF(AND(Weekly[[#This Row],[H Odds &lt;]]&lt;&gt;"",Weekly[[#This Row],[ADBC_P]]=TRUE,Weekly[[#This Row],[Actual]]=TRUE),BB303+Weekly[[#This Row],[H Odds &lt;]]-1,IF(AND(Weekly[[#This Row],[H Odds &lt;]]&lt;&gt;"",Weekly[[#This Row],[ADBC_P]]=TRUE,Weekly[[#This Row],[Actual]]=FALSE),BB303-1,BB303)))</f>
        <v>45.559999999999995</v>
      </c>
      <c r="BC304" s="38">
        <f>IF(Weekly[[#This Row],[H Odds &lt;]]="",BC303,IF(AND(Weekly[[#This Row],[H Odds &lt;]]&lt;&gt;"",Weekly[[#This Row],[RFC_P]]=TRUE,Weekly[[#This Row],[Actual]]=TRUE),BC303+Weekly[[#This Row],[H Odds &lt;]]-1,IF(AND(Weekly[[#This Row],[H Odds &lt;]]&lt;&gt;"",Weekly[[#This Row],[RFC_P]]=TRUE,Weekly[[#This Row],[Actual]]=FALSE),BC303-1,BC303)))</f>
        <v>47.859999999999992</v>
      </c>
      <c r="BD304" s="38">
        <f>IF(Weekly[[#This Row],[H Odds &lt;]]="",BD303,IF(AND(Weekly[[#This Row],[H Odds &lt;]]&lt;&gt;"",Weekly[[#This Row],[GBC_P]]=TRUE,Weekly[[#This Row],[Actual]]=TRUE),BD303+Weekly[[#This Row],[H Odds &lt;]]-1,IF(AND(Weekly[[#This Row],[H Odds &lt;]]&lt;&gt;"",Weekly[[#This Row],[GBC_P]]=TRUE,Weekly[[#This Row],[Actual]]=FALSE),BD303-1,BD303)))</f>
        <v>50.96</v>
      </c>
      <c r="BE304" s="38">
        <f>IF(Weekly[[#This Row],[H Odds &lt;]]="",BE303,IF(AND(Weekly[[#This Row],[H Odds &lt;]]&lt;&gt;"",Weekly[[#This Row],[HGBC_P]]=TRUE,Weekly[[#This Row],[Actual]]=TRUE),BE303+Weekly[[#This Row],[H Odds &lt;]]-1,IF(AND(Weekly[[#This Row],[H Odds &lt;]]&lt;&gt;"",Weekly[[#This Row],[HGBC_P]]=TRUE,Weekly[[#This Row],[Actual]]=FALSE),BE303-1,BE303)))</f>
        <v>56.859999999999992</v>
      </c>
      <c r="BF304" s="38">
        <f>IF(Weekly[[#This Row],[H Odds &lt;]]="",BF303,IF(AND(Weekly[[#This Row],[H Odds &lt;]]&lt;&gt;"",Weekly[[#This Row],[XGB_P]]=TRUE,Weekly[[#This Row],[Actual]]=TRUE),BF303+Weekly[[#This Row],[H Odds &lt;]]-1,IF(AND(Weekly[[#This Row],[H Odds &lt;]]&lt;&gt;"",Weekly[[#This Row],[XGB_P]]=TRUE,Weekly[[#This Row],[Actual]]=FALSE),BF303-1,BF303)))</f>
        <v>60.03</v>
      </c>
      <c r="BG304" s="38">
        <f>IF(Weekly[[#This Row],[H Odds &lt;]]="",BG303,IF(AND(Weekly[[#This Row],[H Odds &lt;]]&lt;&gt;"",Weekly[[#This Row],[QDA_P]]=TRUE,Weekly[[#This Row],[Actual]]=TRUE),BG303+Weekly[[#This Row],[H Odds &lt;]]-1,IF(AND(Weekly[[#This Row],[H Odds &lt;]]&lt;&gt;"",Weekly[[#This Row],[QDA_P]]=TRUE,Weekly[[#This Row],[Actual]]=FALSE),BG303-1,BG303)))</f>
        <v>45.279999999999994</v>
      </c>
      <c r="BH304" s="38">
        <f>IF(Weekly[[#This Row],[H Odds &lt;]]="",BH303,IF(AND(Weekly[[#This Row],[H Odds &lt;]]&lt;&gt;"",Weekly[[#This Row],[KNC_P]]=TRUE,Weekly[[#This Row],[Actual]]=TRUE),BH303+Weekly[[#This Row],[H Odds &lt;]]-1,IF(AND(Weekly[[#This Row],[H Odds &lt;]]&lt;&gt;"",Weekly[[#This Row],[KNC_P]]=TRUE,Weekly[[#This Row],[Actual]]=FALSE),BH303-1,BH303)))</f>
        <v>50.54999999999999</v>
      </c>
      <c r="BI304" s="38">
        <f>IF(Weekly[[#This Row],[H Odds &lt;]]="",BI303,IF(AND(Weekly[[#This Row],[H Odds &lt;]]&lt;&gt;"",Weekly[[#This Row],[TRUES]]&gt;0,Weekly[[#This Row],[Actual]]=TRUE),BI303+Weekly[[#This Row],[H Odds &lt;]]-1,IF(AND(Weekly[[#This Row],[H Odds &lt;]]&lt;&gt;"",Weekly[[#This Row],[TRUES]]=0),BI303,BI303-1)))</f>
        <v>73.439999999999984</v>
      </c>
      <c r="BJ304" s="38">
        <f>IF(Weekly[[#This Row],[H Odds &lt;]]="",BJ303,IF(AND(Weekly[[#This Row],[H Odds &lt;]]&lt;&gt;"",Weekly[[#This Row],[Actual]]=TRUE),BJ303+Weekly[[#This Row],[H Odds &lt;]]-1,IF(AND(Weekly[[#This Row],[H Odds &lt;]]&lt;&gt;"",Weekly[[#This Row],[Actual]]=FALSE),BJ303-1,BJ303)))</f>
        <v>75.339999999999989</v>
      </c>
      <c r="BK304" s="58">
        <f>IF(AND(Weekly[[#This Row],[TRUES]]&gt;4,Weekly[[#This Row],[Actual]]=TRUE),BK303+Weekly[[#This Row],[BF H Odds]]-1,IF(AND(Weekly[[#This Row],[FALSES]]&gt;4,Weekly[[#This Row],[Actual]]=FALSE),BK303+Weekly[[#This Row],[BF V Odds]]-1,IF(AND(Weekly[[#This Row],[TRUES]]&gt;4,Weekly[[#This Row],[Actual]]=FALSE),BK303-1,IF(AND(Weekly[[#This Row],[FALSES]]&gt;4,Weekly[[#This Row],[Actual]]=TRUE),BK303-1,BK303))))</f>
        <v>15.780000000000022</v>
      </c>
      <c r="BL304" s="58">
        <f>IF(AND(Weekly[[#This Row],[TRUES]]&gt;5,Weekly[[#This Row],[Actual]]=TRUE),BL303+Weekly[[#This Row],[BF H Odds]]-1,IF(AND(Weekly[[#This Row],[FALSES]]&gt;5,Weekly[[#This Row],[Actual]]=FALSE),BL303+Weekly[[#This Row],[BF V Odds]]-1,IF(AND(Weekly[[#This Row],[TRUES]]&gt;5,Weekly[[#This Row],[Actual]]=FALSE),BL303-1,IF(AND(Weekly[[#This Row],[FALSES]]&gt;5,Weekly[[#This Row],[Actual]]=TRUE),BL303-1,BL303))))</f>
        <v>26.870000000000029</v>
      </c>
      <c r="BM304" s="58">
        <f>IF(AND(Weekly[[#This Row],[TRUES]]&gt;6,Weekly[[#This Row],[Actual]]=TRUE),BM303+Weekly[[#This Row],[BF H Odds]]-1,IF(AND(Weekly[[#This Row],[FALSES]]&gt;6,Weekly[[#This Row],[Actual]]=FALSE),BM303+Weekly[[#This Row],[BF V Odds]]-1,IF(AND(Weekly[[#This Row],[TRUES]]&gt;6,Weekly[[#This Row],[Actual]]=FALSE),BM303-1,IF(AND(Weekly[[#This Row],[FALSES]]&gt;6,Weekly[[#This Row],[Actual]]=TRUE),BM303-1,BM303))))</f>
        <v>44.330000000000013</v>
      </c>
    </row>
    <row r="305" spans="1:65" x14ac:dyDescent="0.25">
      <c r="A305" s="34"/>
      <c r="B305" s="10">
        <v>44281</v>
      </c>
      <c r="C305" s="33" t="s">
        <v>20</v>
      </c>
      <c r="D305" s="15" t="s">
        <v>29</v>
      </c>
      <c r="E305" t="b">
        <v>0</v>
      </c>
      <c r="F305" t="b">
        <v>0</v>
      </c>
      <c r="G305" t="b">
        <v>0</v>
      </c>
      <c r="H305" t="b">
        <v>0</v>
      </c>
      <c r="I305" t="b">
        <v>0</v>
      </c>
      <c r="J305" t="b">
        <v>0</v>
      </c>
      <c r="K305" t="b">
        <v>0</v>
      </c>
      <c r="L305" t="b">
        <v>0</v>
      </c>
      <c r="O305" t="str">
        <f>IF(Weekly[[#This Row],[H/V]]="H",Weekly[[#This Row],[BF H Odds]],IF(Weekly[[#This Row],[H/V]]="V",Weekly[[#This Row],[BF V Odds]],""))</f>
        <v/>
      </c>
      <c r="P305" t="b">
        <v>1</v>
      </c>
      <c r="R305" s="35">
        <f>IFERROR(IF(Weekly[[#This Row],[Won Bet?]]="yes",R304+(Weekly[[#This Row],[BF Odds]]*Weekly[[#This Row],[BF Stake]])-Weekly[[#This Row],[BF Stake]],R304-Weekly[[#This Row],[BF Stake]]),R304)</f>
        <v>239.33609999999999</v>
      </c>
      <c r="S305" s="9">
        <f>IFERROR(IF(Weekly[[#This Row],[Won Bet?]]="yes",S304+(((Weekly[[#This Row],[BF Odds]]*Weekly[[#This Row],[BF Stake]])-Weekly[[#This Row],[BF Stake]])*0.95),S304-Weekly[[#This Row],[BF Stake]]),S304)</f>
        <v>224.68479499999998</v>
      </c>
      <c r="T305" s="13">
        <v>2.5</v>
      </c>
      <c r="U305" s="13">
        <v>1.59</v>
      </c>
      <c r="V305" s="24">
        <f>IF(Weekly[[#This Row],[Actual]]="","",IF(AND(Weekly[[#This Row],[SVC_P]]=Weekly[[#This Row],[Actual]],Weekly[[#This Row],[SVC_P]]=TRUE),V304+Weekly[[#This Row],[BF H Odds]]-1,IF(AND(Weekly[[#This Row],[SVC_P]]=Weekly[[#This Row],[Actual]],Weekly[[#This Row],[SVC_P]]=FALSE),V304+Weekly[[#This Row],[BF V Odds]]-1,V304-1)))</f>
        <v>67.640000000000015</v>
      </c>
      <c r="W305" s="24">
        <f>IF(Weekly[[#This Row],[Actual]]="","",IF(AND(Weekly[[#This Row],[SVC_P]]=FALSE,Weekly[[#This Row],[Actual]]=TRUE),W304+Weekly[[#This Row],[BF H Odds]]-1,IF(AND(Weekly[[#This Row],[SVC_P]]=TRUE,Weekly[[#This Row],[Actual]]=FALSE,),W304+Weekly[[#This Row],[BF V Odds]]-1,W304-1)))</f>
        <v>-244.95</v>
      </c>
      <c r="X305" s="24">
        <f>IF(Weekly[[#This Row],[Actual]]="","",IF(AND(Weekly[[#This Row],[ADBC_P]]=Weekly[[#This Row],[Actual]],Weekly[[#This Row],[ADBC_P]]=TRUE),X304+Weekly[[#This Row],[BF H Odds]]-1,IF(AND(Weekly[[#This Row],[ADBC_P]]=Weekly[[#This Row],[Actual]],Weekly[[#This Row],[ADBC_P]]=FALSE),X304+Weekly[[#This Row],[BF V Odds]]-1,X304-1)))</f>
        <v>25.920000000000023</v>
      </c>
      <c r="Y305" s="24">
        <f>IF(Weekly[[#This Row],[Actual]]="","",IF(AND(Weekly[[#This Row],[ADBC_P]]=FALSE,Weekly[[#This Row],[Actual]]=TRUE),Y304+Weekly[[#This Row],[BF H Odds]]-1,IF(AND(Weekly[[#This Row],[ADBC_P]]=TRUE,Weekly[[#This Row],[Actual]]=FALSE),Y304+Weekly[[#This Row],[BF V Odds]]-1,Y304-1)))</f>
        <v>55.64</v>
      </c>
      <c r="Z305" s="24">
        <f>IF(Weekly[[#This Row],[Actual]]="","",IF(AND(Weekly[[#This Row],[RFC_P]]=Weekly[[#This Row],[Actual]],Weekly[[#This Row],[RFC_P]]=TRUE),Z304+Weekly[[#This Row],[BF H Odds]]-1,IF(AND(Weekly[[#This Row],[RFC_P]]=Weekly[[#This Row],[Actual]],Weekly[[#This Row],[RFC_P]]=FALSE),Z304+Weekly[[#This Row],[BF V Odds]]-1,Z304-1)))</f>
        <v>16.190000000000026</v>
      </c>
      <c r="AA305" s="24">
        <f>IF(Weekly[[#This Row],[Actual]]="","",IF(AND(Weekly[[#This Row],[RFC_P]]=FALSE,Weekly[[#This Row],[Actual]]=TRUE),AA304+Weekly[[#This Row],[BF H Odds]]-1,IF(AND(Weekly[[#This Row],[RFC_P]]=TRUE,Weekly[[#This Row],[Actual]]=FALSE),AA304+Weekly[[#This Row],[BF V Odds]]-1,AA304-1)))</f>
        <v>65.369999999999976</v>
      </c>
      <c r="AB305" s="24">
        <f>IF(Weekly[[#This Row],[Actual]]="","",IF(AND(Weekly[[#This Row],[GBC_P]]=Weekly[[#This Row],[Actual]],Weekly[[#This Row],[GBC_P]]=TRUE),AB304+Weekly[[#This Row],[BF H Odds]]-1,IF(AND(Weekly[[#This Row],[GBC_P]]=Weekly[[#This Row],[Actual]],Weekly[[#This Row],[GBC_P]]=FALSE),AB304+Weekly[[#This Row],[BF V Odds]]-1,AB304-1)))</f>
        <v>22.460000000000008</v>
      </c>
      <c r="AC305" s="24">
        <f>IF(Weekly[[#This Row],[Actual]]="","",IF(AND(Weekly[[#This Row],[GBC_P]]=FALSE,Weekly[[#This Row],[Actual]]=TRUE),AC304+Weekly[[#This Row],[BF H Odds]]-1,IF(AND(Weekly[[#This Row],[GBC_P]]=TRUE,Weekly[[#This Row],[Actual]]=FALSE),AC304+Weekly[[#This Row],[BF V Odds]]-1,AC304-1)))</f>
        <v>59.099999999999987</v>
      </c>
      <c r="AD305" s="24">
        <f>IF(Weekly[[#This Row],[Actual]]="","",IF(AND(Weekly[[#This Row],[HGBC_P]]=Weekly[[#This Row],[Actual]],Weekly[[#This Row],[HGBC_P]]=TRUE),AD304+Weekly[[#This Row],[BF H Odds]]-1,IF(AND(Weekly[[#This Row],[HGBC_P]]=Weekly[[#This Row],[Actual]],Weekly[[#This Row],[HGBC_P]]=FALSE),AD304+Weekly[[#This Row],[BF V Odds]]-1,AD304-1)))</f>
        <v>18.67000000000003</v>
      </c>
      <c r="AE305" s="24">
        <f>IF(Weekly[[#This Row],[Actual]]="","",IF(AND(Weekly[[#This Row],[HGBC_P]]=FALSE,Weekly[[#This Row],[Actual]]=TRUE),AE304+Weekly[[#This Row],[BF H Odds]]-1,IF(AND(Weekly[[#This Row],[HGBC_P]]=TRUE,Weekly[[#This Row],[Actual]]=FALSE),AE304+Weekly[[#This Row],[BF V Odds]]-1,AE304-1)))</f>
        <v>62.89</v>
      </c>
      <c r="AF305" s="24">
        <f>IF(Weekly[[#This Row],[Actual]]="","",IF(AND(Weekly[[#This Row],[XGB_P]]=Weekly[[#This Row],[Actual]],Weekly[[#This Row],[XGB_P]]=TRUE),AF304+Weekly[[#This Row],[BF H Odds]]-1,IF(AND(Weekly[[#This Row],[XGB_P]]=Weekly[[#This Row],[Actual]],Weekly[[#This Row],[XGB_P]]=FALSE),AF304+Weekly[[#This Row],[BF V Odds]]-1,AF304-1)))</f>
        <v>41.130000000000031</v>
      </c>
      <c r="AG305" s="24">
        <f>IF(Weekly[[#This Row],[Actual]]="","",IF(AND(Weekly[[#This Row],[XGB_P]]=FALSE,Weekly[[#This Row],[Actual]]=TRUE),AG304+Weekly[[#This Row],[BF H Odds]]-1,IF(AND(Weekly[[#This Row],[XGB_P]]=TRUE,Weekly[[#This Row],[Actual]]=FALSE),AG304+Weekly[[#This Row],[BF V Odds]]-1,AG304-1)))</f>
        <v>40.43</v>
      </c>
      <c r="AH305" s="24">
        <f>IF(Weekly[[#This Row],[Actual]]="","",IF(AND(Weekly[[#This Row],[QDA_P]]=Weekly[[#This Row],[Actual]],Weekly[[#This Row],[QDA_P]]=TRUE),AH304+Weekly[[#This Row],[BF H Odds]]-1,IF(AND(Weekly[[#This Row],[QDA_P]]=Weekly[[#This Row],[Actual]],Weekly[[#This Row],[QDA_P]]=FALSE),AH304+Weekly[[#This Row],[BF V Odds]]-1,AH304-1)))</f>
        <v>2.2500000000000044</v>
      </c>
      <c r="AI305" s="24">
        <f>IF(Weekly[[#This Row],[Actual]]="","",IF(AND(Weekly[[#This Row],[QDA_P]]=FALSE,Weekly[[#This Row],[Actual]]=TRUE),AI304+Weekly[[#This Row],[BF H Odds]]-1,IF(AND(Weekly[[#This Row],[QDA_P]]=TRUE,Weekly[[#This Row],[Actual]]=FALSE),AI304+Weekly[[#This Row],[BF V Odds]]-1,AI304-1)))</f>
        <v>79.31</v>
      </c>
      <c r="AJ305" s="24">
        <f>IF(Weekly[[#This Row],[Actual]]="","",IF(AND(Weekly[[#This Row],[KNC_P]]=FALSE,Weekly[[#This Row],[Actual]]=TRUE),AJ304+Weekly[[#This Row],[BF H Odds]]-1,IF(AND(Weekly[[#This Row],[KNC_P]]=TRUE,Weekly[[#This Row],[Actual]]=FALSE),AJ304+Weekly[[#This Row],[BF V Odds]]-1,AJ304-1)))</f>
        <v>48.059999999999988</v>
      </c>
      <c r="AK305" s="24">
        <f>IF(Weekly[[#This Row],[Actual]]="","",IF(AND(Weekly[[#This Row],[KNC_P]]=FALSE,Weekly[[#This Row],[Actual]]=TRUE),AK304+Weekly[[#This Row],[BF H Odds]]-1,IF(AND(Weekly[[#This Row],[KNC_P]]=TRUE,Weekly[[#This Row],[Actual]]=FALSE),AK304+Weekly[[#This Row],[BF V Odds]]-1,AK304-1)))</f>
        <v>46.95999999999998</v>
      </c>
      <c r="AL305" s="30">
        <f>IF(Weekly[[#This Row],[Actual]]="","",COUNTIF(Weekly[[#This Row],[SVC_P]:[QDA_P]],TRUE))</f>
        <v>0</v>
      </c>
      <c r="AM305" s="30">
        <f>IF(Weekly[[#This Row],[Actual]]="","",COUNTIF(Weekly[[#This Row],[SVC_P]:[QDA_P]],FALSE))</f>
        <v>7</v>
      </c>
      <c r="AN305" s="36" t="str">
        <f>IF(AND(Weekly[[#This Row],[BF V Odds]]&gt;$BO$6,Weekly[[#This Row],[BF V Odds]] &lt; $BO$7),Weekly[[#This Row],[BF V Odds]],"")</f>
        <v/>
      </c>
      <c r="AO305" s="36" t="str">
        <f>IF(AND(Weekly[[#This Row],[BF H Odds]]&gt;$BO$6, Weekly[[#This Row],[BF H Odds]] &lt; $BO$7),Weekly[[#This Row],[BF H Odds]],"")</f>
        <v/>
      </c>
      <c r="AP305" s="37">
        <f>IF(AND(Weekly[[#This Row],[V Odds &lt;]]="",Weekly[[#This Row],[H Odds &lt;]]=""),AP304,IF(AND(Weekly[[#This Row],[H Odds &lt;]]&lt;&gt;"",Weekly[[#This Row],[SVC_P]]=TRUE,Weekly[[#This Row],[Actual]]=TRUE),AP304+Weekly[[#This Row],[H Odds &lt;]]-1,IF(AND(Weekly[[#This Row],[V Odds &lt;]]&lt;&gt;"",Weekly[[#This Row],[SVC_P]]=FALSE,Weekly[[#This Row],[Actual]]=FALSE),AP304+Weekly[[#This Row],[V Odds &lt;]]-1,IF(AND(Weekly[[#This Row],[V Odds &lt;]]&lt;&gt;"",Weekly[[#This Row],[SVC_P]]=FALSE,Weekly[[#This Row],[Actual]]=TRUE),AP304-1,IF(AND(Weekly[[#This Row],[H Odds &lt;]]&lt;&gt;"",Weekly[[#This Row],[SVC_P]]=TRUE,Weekly[[#This Row],[Actual]]=FALSE),AP304-1,AP304)))))</f>
        <v>78.48</v>
      </c>
      <c r="AQ305" s="37">
        <f>IF(AND(Weekly[[#This Row],[V Odds &lt;]]="",Weekly[[#This Row],[H Odds &lt;]]=""),AQ304,IF(AND(Weekly[[#This Row],[H Odds &lt;]]&lt;&gt;"",Weekly[[#This Row],[ADBC_P]]=TRUE,Weekly[[#This Row],[Actual]]=TRUE),AQ304+Weekly[[#This Row],[H Odds &lt;]]-1,IF(AND(Weekly[[#This Row],[V Odds &lt;]]&lt;&gt;"",Weekly[[#This Row],[ADBC_P]]=FALSE,Weekly[[#This Row],[Actual]]=FALSE),AQ304+Weekly[[#This Row],[V Odds &lt;]]-1,IF(AND(Weekly[[#This Row],[V Odds &lt;]]&lt;&gt;"",Weekly[[#This Row],[ADBC_P]]=FALSE,Weekly[[#This Row],[Actual]]=TRUE),AQ304-1,IF(AND(Weekly[[#This Row],[H Odds &lt;]]&lt;&gt;"",Weekly[[#This Row],[ADBC_P]]=TRUE,Weekly[[#This Row],[Actual]]=FALSE),AQ304-1,AQ304)))))</f>
        <v>48.879999999999995</v>
      </c>
      <c r="AR305" s="37">
        <f>IF(AND(Weekly[[#This Row],[V Odds &lt;]]="",Weekly[[#This Row],[H Odds &lt;]]=""),AR304,IF(AND(Weekly[[#This Row],[H Odds &lt;]]&lt;&gt;"",Weekly[[#This Row],[RFC_P]]=TRUE,Weekly[[#This Row],[Actual]]=TRUE),AR304+Weekly[[#This Row],[H Odds &lt;]]-1,IF(AND(Weekly[[#This Row],[V Odds &lt;]]&lt;&gt;"",Weekly[[#This Row],[RFC_P]]=FALSE,Weekly[[#This Row],[Actual]]=FALSE),AR304+Weekly[[#This Row],[V Odds &lt;]]-1,IF(AND(Weekly[[#This Row],[V Odds &lt;]]&lt;&gt;"",Weekly[[#This Row],[RFC_P]]=FALSE,Weekly[[#This Row],[Actual]]=TRUE),AR304-1,IF(AND(Weekly[[#This Row],[H Odds &lt;]]&lt;&gt;"",Weekly[[#This Row],[RFC_P]]=TRUE,Weekly[[#This Row],[Actual]]=FALSE),AR304-1,AR304)))))</f>
        <v>51.489999999999995</v>
      </c>
      <c r="AS305" s="37">
        <f>IF(AND(Weekly[[#This Row],[V Odds &lt;]]="",Weekly[[#This Row],[H Odds &lt;]]=""),AS304,IF(AND(Weekly[[#This Row],[H Odds &lt;]]&lt;&gt;"",Weekly[[#This Row],[GBC_P]]=TRUE,Weekly[[#This Row],[Actual]]=TRUE),AS304+Weekly[[#This Row],[H Odds &lt;]]-1,IF(AND(Weekly[[#This Row],[V Odds &lt;]]&lt;&gt;"",Weekly[[#This Row],[GBC_P]]=FALSE,Weekly[[#This Row],[Actual]]=FALSE),AS304+Weekly[[#This Row],[V Odds &lt;]]-1,IF(AND(Weekly[[#This Row],[V Odds &lt;]]&lt;&gt;"",Weekly[[#This Row],[GBC_P]]=FALSE,Weekly[[#This Row],[Actual]]=TRUE),AS304-1,IF(AND(Weekly[[#This Row],[H Odds &lt;]]&lt;&gt;"",Weekly[[#This Row],[GBC_P]]=TRUE,Weekly[[#This Row],[Actual]]=FALSE),AS304-1,AS304)))))</f>
        <v>50.28</v>
      </c>
      <c r="AT305" s="37">
        <f>IF(AND(Weekly[[#This Row],[V Odds &lt;]]="",Weekly[[#This Row],[H Odds &lt;]]=""),AT304,IF(AND(Weekly[[#This Row],[H Odds &lt;]]&lt;&gt;"",Weekly[[#This Row],[HGBC_P]]=TRUE,Weekly[[#This Row],[Actual]]=TRUE),AT304+Weekly[[#This Row],[H Odds &lt;]]-1,IF(AND(Weekly[[#This Row],[V Odds &lt;]]&lt;&gt;"",Weekly[[#This Row],[HGBC_P]]=FALSE,Weekly[[#This Row],[Actual]]=FALSE),AT304+Weekly[[#This Row],[V Odds &lt;]]-1,IF(AND(Weekly[[#This Row],[V Odds &lt;]]&lt;&gt;"",Weekly[[#This Row],[HGBC_P]]=FALSE,Weekly[[#This Row],[Actual]]=TRUE),AT304-1,IF(AND(Weekly[[#This Row],[H Odds &lt;]]&lt;&gt;"",Weekly[[#This Row],[HGBC_P]]=TRUE,Weekly[[#This Row],[Actual]]=FALSE),AT304-1,AT304)))))</f>
        <v>53.459999999999994</v>
      </c>
      <c r="AU305" s="37">
        <f>IF(AND(Weekly[[#This Row],[V Odds &lt;]]="",Weekly[[#This Row],[H Odds &lt;]]=""),AU304,IF(AND(Weekly[[#This Row],[H Odds &lt;]]&lt;&gt;"",Weekly[[#This Row],[XGB_P]]=TRUE,Weekly[[#This Row],[Actual]]=TRUE),AU304+Weekly[[#This Row],[H Odds &lt;]]-1,IF(AND(Weekly[[#This Row],[V Odds &lt;]]&lt;&gt;"",Weekly[[#This Row],[XGB_P]]=FALSE,Weekly[[#This Row],[Actual]]=FALSE),AU304+Weekly[[#This Row],[V Odds &lt;]]-1,IF(AND(Weekly[[#This Row],[V Odds &lt;]]&lt;&gt;"",Weekly[[#This Row],[XGB_P]]=FALSE,Weekly[[#This Row],[Actual]]=TRUE),AU304-1,IF(AND(Weekly[[#This Row],[H Odds &lt;]]&lt;&gt;"",Weekly[[#This Row],[XGB_P]]=TRUE,Weekly[[#This Row],[Actual]]=FALSE),AU304-1,AU304)))))</f>
        <v>62.56</v>
      </c>
      <c r="AV305" s="37">
        <f>IF(AND(Weekly[[#This Row],[V Odds &lt;]]="",Weekly[[#This Row],[H Odds &lt;]]=""),AV304,IF(AND(Weekly[[#This Row],[H Odds &lt;]]&lt;&gt;"",Weekly[[#This Row],[QDA_P]]=TRUE,Weekly[[#This Row],[Actual]]=TRUE),AV304+Weekly[[#This Row],[H Odds &lt;]]-1,IF(AND(Weekly[[#This Row],[V Odds &lt;]]&lt;&gt;"",Weekly[[#This Row],[QDA_P]]=FALSE,Weekly[[#This Row],[Actual]]=FALSE),AV304+Weekly[[#This Row],[V Odds &lt;]]-1,IF(AND(Weekly[[#This Row],[V Odds &lt;]]&lt;&gt;"",Weekly[[#This Row],[QDA_P]]=FALSE,Weekly[[#This Row],[Actual]]=TRUE),AV304-1,IF(AND(Weekly[[#This Row],[H Odds &lt;]]&lt;&gt;"",Weekly[[#This Row],[QDA_P]]=TRUE,Weekly[[#This Row],[Actual]]=FALSE),AV304-1,AV304)))))</f>
        <v>52.049999999999983</v>
      </c>
      <c r="AW305" s="37">
        <f>IF(AND(Weekly[[#This Row],[H Odds &lt;]]="",Weekly[[#This Row],[V Odds &lt;]]=""),AW304,IF(AND(Weekly[[#This Row],[KNC_P]]=Weekly[[#This Row],[Actual]],Weekly[[#This Row],[KNC_P]]=TRUE),AW304+Weekly[[#This Row],[BF H Odds]]-1,IF(AND(Weekly[[#This Row],[KNC_P]]=Weekly[[#This Row],[Actual]],Weekly[[#This Row],[KNC_P]]=FALSE),AW304+Weekly[[#This Row],[BF V Odds]]-1,AW304-1)))</f>
        <v>51.75</v>
      </c>
      <c r="AX305" s="37">
        <f>IF(AND(Weekly[[#This Row],[V Odds &lt;]]="",Weekly[[#This Row],[H Odds &lt;]]=""),AX304,IF(AND(Weekly[[#This Row],[V Odds &lt;]]&lt;&gt;"",Weekly[[#This Row],[FALSES]]&gt;0,Weekly[[#This Row],[Actual]]=FALSE),AX304+Weekly[[#This Row],[V Odds &lt;]]-1,IF(AND(Weekly[[#This Row],[H Odds &lt;]]&lt;&gt;"",Weekly[[#This Row],[TRUES]]&gt;0,Weekly[[#This Row],[Actual]]=TRUE),AX304+Weekly[[#This Row],[H Odds &lt;]]-1,IF(AND(Weekly[[#This Row],[V Odds &lt;]]&lt;&gt;"",Weekly[[#This Row],[FALSES]]=0),AX304,IF(AND(Weekly[[#This Row],[H Odds &lt;]]&lt;&gt;"",Weekly[[#This Row],[TRUES]]=0),AX304,AX304-1)))))</f>
        <v>86.34999999999998</v>
      </c>
      <c r="AY305" s="37">
        <f>IF(AND(Weekly[[#This Row],[V Odds &lt;]]="",Weekly[[#This Row],[H Odds &lt;]]=""),AY304,IF(AND(Weekly[[#This Row],[V Odds &lt;]]&lt;&gt;"",Weekly[[#This Row],[FALSES]]&gt;0,Weekly[[#This Row],[Actual]]=FALSE),AY304+((Weekly[[#This Row],[V Odds &lt;]]-1)*0.92),IF(AND(Weekly[[#This Row],[H Odds &lt;]]&lt;&gt;"",Weekly[[#This Row],[TRUES]]&gt;0,Weekly[[#This Row],[Actual]]=TRUE),AY304+((Weekly[[#This Row],[H Odds &lt;]]-1)*0.92),IF(AND(Weekly[[#This Row],[V Odds &lt;]]&lt;&gt;"",Weekly[[#This Row],[FALSES]]=0),AY304,IF(AND(Weekly[[#This Row],[H Odds &lt;]]&lt;&gt;"",Weekly[[#This Row],[TRUES]]=0),AY304,AY304-1)))))</f>
        <v>79.442000000000021</v>
      </c>
      <c r="AZ305" s="37">
        <f>IF(AND(Weekly[[#This Row],[V Odds &lt;]]="",Weekly[[#This Row],[H Odds &lt;]]=""),AZ304,IF(AND(Weekly[[#This Row],[V Odds &lt;]]&lt;&gt;"",Weekly[[#This Row],[Actual]]=FALSE),AZ304+Weekly[[#This Row],[V Odds &lt;]]-1,IF(AND(Weekly[[#This Row],[H Odds &lt;]]&lt;&gt;"",Weekly[[#This Row],[Actual]]=TRUE),AZ304+Weekly[[#This Row],[H Odds &lt;]]-1,AZ304-1)))</f>
        <v>77.719999999999985</v>
      </c>
      <c r="BA305" s="38">
        <f>IF(Weekly[[#This Row],[H Odds &lt;]]="",BA304,IF(AND(Weekly[[#This Row],[H Odds &lt;]]&lt;&gt;"",Weekly[[#This Row],[SVC_P]]=TRUE,Weekly[[#This Row],[Actual]]=TRUE),BA304+Weekly[[#This Row],[H Odds &lt;]]-1,IF(AND(Weekly[[#This Row],[H Odds &lt;]]&lt;&gt;"",Weekly[[#This Row],[SVC_P]]=TRUE,Weekly[[#This Row],[Actual]]=FALSE),BA304-1,BA304)))</f>
        <v>73.439999999999984</v>
      </c>
      <c r="BB305" s="38">
        <f>IF(Weekly[[#This Row],[H Odds &lt;]]="",BB304,IF(AND(Weekly[[#This Row],[H Odds &lt;]]&lt;&gt;"",Weekly[[#This Row],[ADBC_P]]=TRUE,Weekly[[#This Row],[Actual]]=TRUE),BB304+Weekly[[#This Row],[H Odds &lt;]]-1,IF(AND(Weekly[[#This Row],[H Odds &lt;]]&lt;&gt;"",Weekly[[#This Row],[ADBC_P]]=TRUE,Weekly[[#This Row],[Actual]]=FALSE),BB304-1,BB304)))</f>
        <v>45.559999999999995</v>
      </c>
      <c r="BC305" s="38">
        <f>IF(Weekly[[#This Row],[H Odds &lt;]]="",BC304,IF(AND(Weekly[[#This Row],[H Odds &lt;]]&lt;&gt;"",Weekly[[#This Row],[RFC_P]]=TRUE,Weekly[[#This Row],[Actual]]=TRUE),BC304+Weekly[[#This Row],[H Odds &lt;]]-1,IF(AND(Weekly[[#This Row],[H Odds &lt;]]&lt;&gt;"",Weekly[[#This Row],[RFC_P]]=TRUE,Weekly[[#This Row],[Actual]]=FALSE),BC304-1,BC304)))</f>
        <v>47.859999999999992</v>
      </c>
      <c r="BD305" s="38">
        <f>IF(Weekly[[#This Row],[H Odds &lt;]]="",BD304,IF(AND(Weekly[[#This Row],[H Odds &lt;]]&lt;&gt;"",Weekly[[#This Row],[GBC_P]]=TRUE,Weekly[[#This Row],[Actual]]=TRUE),BD304+Weekly[[#This Row],[H Odds &lt;]]-1,IF(AND(Weekly[[#This Row],[H Odds &lt;]]&lt;&gt;"",Weekly[[#This Row],[GBC_P]]=TRUE,Weekly[[#This Row],[Actual]]=FALSE),BD304-1,BD304)))</f>
        <v>50.96</v>
      </c>
      <c r="BE305" s="38">
        <f>IF(Weekly[[#This Row],[H Odds &lt;]]="",BE304,IF(AND(Weekly[[#This Row],[H Odds &lt;]]&lt;&gt;"",Weekly[[#This Row],[HGBC_P]]=TRUE,Weekly[[#This Row],[Actual]]=TRUE),BE304+Weekly[[#This Row],[H Odds &lt;]]-1,IF(AND(Weekly[[#This Row],[H Odds &lt;]]&lt;&gt;"",Weekly[[#This Row],[HGBC_P]]=TRUE,Weekly[[#This Row],[Actual]]=FALSE),BE304-1,BE304)))</f>
        <v>56.859999999999992</v>
      </c>
      <c r="BF305" s="38">
        <f>IF(Weekly[[#This Row],[H Odds &lt;]]="",BF304,IF(AND(Weekly[[#This Row],[H Odds &lt;]]&lt;&gt;"",Weekly[[#This Row],[XGB_P]]=TRUE,Weekly[[#This Row],[Actual]]=TRUE),BF304+Weekly[[#This Row],[H Odds &lt;]]-1,IF(AND(Weekly[[#This Row],[H Odds &lt;]]&lt;&gt;"",Weekly[[#This Row],[XGB_P]]=TRUE,Weekly[[#This Row],[Actual]]=FALSE),BF304-1,BF304)))</f>
        <v>60.03</v>
      </c>
      <c r="BG305" s="38">
        <f>IF(Weekly[[#This Row],[H Odds &lt;]]="",BG304,IF(AND(Weekly[[#This Row],[H Odds &lt;]]&lt;&gt;"",Weekly[[#This Row],[QDA_P]]=TRUE,Weekly[[#This Row],[Actual]]=TRUE),BG304+Weekly[[#This Row],[H Odds &lt;]]-1,IF(AND(Weekly[[#This Row],[H Odds &lt;]]&lt;&gt;"",Weekly[[#This Row],[QDA_P]]=TRUE,Weekly[[#This Row],[Actual]]=FALSE),BG304-1,BG304)))</f>
        <v>45.279999999999994</v>
      </c>
      <c r="BH305" s="38">
        <f>IF(Weekly[[#This Row],[H Odds &lt;]]="",BH304,IF(AND(Weekly[[#This Row],[H Odds &lt;]]&lt;&gt;"",Weekly[[#This Row],[KNC_P]]=TRUE,Weekly[[#This Row],[Actual]]=TRUE),BH304+Weekly[[#This Row],[H Odds &lt;]]-1,IF(AND(Weekly[[#This Row],[H Odds &lt;]]&lt;&gt;"",Weekly[[#This Row],[KNC_P]]=TRUE,Weekly[[#This Row],[Actual]]=FALSE),BH304-1,BH304)))</f>
        <v>50.54999999999999</v>
      </c>
      <c r="BI305" s="38">
        <f>IF(Weekly[[#This Row],[H Odds &lt;]]="",BI304,IF(AND(Weekly[[#This Row],[H Odds &lt;]]&lt;&gt;"",Weekly[[#This Row],[TRUES]]&gt;0,Weekly[[#This Row],[Actual]]=TRUE),BI304+Weekly[[#This Row],[H Odds &lt;]]-1,IF(AND(Weekly[[#This Row],[H Odds &lt;]]&lt;&gt;"",Weekly[[#This Row],[TRUES]]=0),BI304,BI304-1)))</f>
        <v>73.439999999999984</v>
      </c>
      <c r="BJ305" s="38">
        <f>IF(Weekly[[#This Row],[H Odds &lt;]]="",BJ304,IF(AND(Weekly[[#This Row],[H Odds &lt;]]&lt;&gt;"",Weekly[[#This Row],[Actual]]=TRUE),BJ304+Weekly[[#This Row],[H Odds &lt;]]-1,IF(AND(Weekly[[#This Row],[H Odds &lt;]]&lt;&gt;"",Weekly[[#This Row],[Actual]]=FALSE),BJ304-1,BJ304)))</f>
        <v>75.339999999999989</v>
      </c>
      <c r="BK305" s="58">
        <f>IF(AND(Weekly[[#This Row],[TRUES]]&gt;4,Weekly[[#This Row],[Actual]]=TRUE),BK304+Weekly[[#This Row],[BF H Odds]]-1,IF(AND(Weekly[[#This Row],[FALSES]]&gt;4,Weekly[[#This Row],[Actual]]=FALSE),BK304+Weekly[[#This Row],[BF V Odds]]-1,IF(AND(Weekly[[#This Row],[TRUES]]&gt;4,Weekly[[#This Row],[Actual]]=FALSE),BK304-1,IF(AND(Weekly[[#This Row],[FALSES]]&gt;4,Weekly[[#This Row],[Actual]]=TRUE),BK304-1,BK304))))</f>
        <v>14.780000000000022</v>
      </c>
      <c r="BL305" s="58">
        <f>IF(AND(Weekly[[#This Row],[TRUES]]&gt;5,Weekly[[#This Row],[Actual]]=TRUE),BL304+Weekly[[#This Row],[BF H Odds]]-1,IF(AND(Weekly[[#This Row],[FALSES]]&gt;5,Weekly[[#This Row],[Actual]]=FALSE),BL304+Weekly[[#This Row],[BF V Odds]]-1,IF(AND(Weekly[[#This Row],[TRUES]]&gt;5,Weekly[[#This Row],[Actual]]=FALSE),BL304-1,IF(AND(Weekly[[#This Row],[FALSES]]&gt;5,Weekly[[#This Row],[Actual]]=TRUE),BL304-1,BL304))))</f>
        <v>25.870000000000029</v>
      </c>
      <c r="BM305" s="58">
        <f>IF(AND(Weekly[[#This Row],[TRUES]]&gt;6,Weekly[[#This Row],[Actual]]=TRUE),BM304+Weekly[[#This Row],[BF H Odds]]-1,IF(AND(Weekly[[#This Row],[FALSES]]&gt;6,Weekly[[#This Row],[Actual]]=FALSE),BM304+Weekly[[#This Row],[BF V Odds]]-1,IF(AND(Weekly[[#This Row],[TRUES]]&gt;6,Weekly[[#This Row],[Actual]]=FALSE),BM304-1,IF(AND(Weekly[[#This Row],[FALSES]]&gt;6,Weekly[[#This Row],[Actual]]=TRUE),BM304-1,BM304))))</f>
        <v>43.330000000000013</v>
      </c>
    </row>
    <row r="306" spans="1:65" x14ac:dyDescent="0.25">
      <c r="A306" s="34"/>
      <c r="B306" s="10">
        <v>44281</v>
      </c>
      <c r="C306" s="33" t="s">
        <v>17</v>
      </c>
      <c r="D306" s="15" t="s">
        <v>34</v>
      </c>
      <c r="E306" t="b">
        <v>0</v>
      </c>
      <c r="F306" t="b">
        <v>0</v>
      </c>
      <c r="G306" t="b">
        <v>0</v>
      </c>
      <c r="H306" t="b">
        <v>0</v>
      </c>
      <c r="I306" t="b">
        <v>0</v>
      </c>
      <c r="J306" t="b">
        <v>0</v>
      </c>
      <c r="K306" t="b">
        <v>0</v>
      </c>
      <c r="L306" t="b">
        <v>0</v>
      </c>
      <c r="O306" t="str">
        <f>IF(Weekly[[#This Row],[H/V]]="H",Weekly[[#This Row],[BF H Odds]],IF(Weekly[[#This Row],[H/V]]="V",Weekly[[#This Row],[BF V Odds]],""))</f>
        <v/>
      </c>
      <c r="P306" t="b">
        <v>0</v>
      </c>
      <c r="R306" s="35">
        <f>IFERROR(IF(Weekly[[#This Row],[Won Bet?]]="yes",R305+(Weekly[[#This Row],[BF Odds]]*Weekly[[#This Row],[BF Stake]])-Weekly[[#This Row],[BF Stake]],R305-Weekly[[#This Row],[BF Stake]]),R305)</f>
        <v>239.33609999999999</v>
      </c>
      <c r="S306" s="9">
        <f>IFERROR(IF(Weekly[[#This Row],[Won Bet?]]="yes",S305+(((Weekly[[#This Row],[BF Odds]]*Weekly[[#This Row],[BF Stake]])-Weekly[[#This Row],[BF Stake]])*0.95),S305-Weekly[[#This Row],[BF Stake]]),S305)</f>
        <v>224.68479499999998</v>
      </c>
      <c r="T306" s="13">
        <v>1.81</v>
      </c>
      <c r="U306" s="13">
        <v>2.14</v>
      </c>
      <c r="V306" s="24">
        <f>IF(Weekly[[#This Row],[Actual]]="","",IF(AND(Weekly[[#This Row],[SVC_P]]=Weekly[[#This Row],[Actual]],Weekly[[#This Row],[SVC_P]]=TRUE),V305+Weekly[[#This Row],[BF H Odds]]-1,IF(AND(Weekly[[#This Row],[SVC_P]]=Weekly[[#This Row],[Actual]],Weekly[[#This Row],[SVC_P]]=FALSE),V305+Weekly[[#This Row],[BF V Odds]]-1,V305-1)))</f>
        <v>68.450000000000017</v>
      </c>
      <c r="W306" s="24">
        <f>IF(Weekly[[#This Row],[Actual]]="","",IF(AND(Weekly[[#This Row],[SVC_P]]=FALSE,Weekly[[#This Row],[Actual]]=TRUE),W305+Weekly[[#This Row],[BF H Odds]]-1,IF(AND(Weekly[[#This Row],[SVC_P]]=TRUE,Weekly[[#This Row],[Actual]]=FALSE,),W305+Weekly[[#This Row],[BF V Odds]]-1,W305-1)))</f>
        <v>-245.95</v>
      </c>
      <c r="X306" s="24">
        <f>IF(Weekly[[#This Row],[Actual]]="","",IF(AND(Weekly[[#This Row],[ADBC_P]]=Weekly[[#This Row],[Actual]],Weekly[[#This Row],[ADBC_P]]=TRUE),X305+Weekly[[#This Row],[BF H Odds]]-1,IF(AND(Weekly[[#This Row],[ADBC_P]]=Weekly[[#This Row],[Actual]],Weekly[[#This Row],[ADBC_P]]=FALSE),X305+Weekly[[#This Row],[BF V Odds]]-1,X305-1)))</f>
        <v>26.730000000000022</v>
      </c>
      <c r="Y306" s="24">
        <f>IF(Weekly[[#This Row],[Actual]]="","",IF(AND(Weekly[[#This Row],[ADBC_P]]=FALSE,Weekly[[#This Row],[Actual]]=TRUE),Y305+Weekly[[#This Row],[BF H Odds]]-1,IF(AND(Weekly[[#This Row],[ADBC_P]]=TRUE,Weekly[[#This Row],[Actual]]=FALSE),Y305+Weekly[[#This Row],[BF V Odds]]-1,Y305-1)))</f>
        <v>54.64</v>
      </c>
      <c r="Z306" s="24">
        <f>IF(Weekly[[#This Row],[Actual]]="","",IF(AND(Weekly[[#This Row],[RFC_P]]=Weekly[[#This Row],[Actual]],Weekly[[#This Row],[RFC_P]]=TRUE),Z305+Weekly[[#This Row],[BF H Odds]]-1,IF(AND(Weekly[[#This Row],[RFC_P]]=Weekly[[#This Row],[Actual]],Weekly[[#This Row],[RFC_P]]=FALSE),Z305+Weekly[[#This Row],[BF V Odds]]-1,Z305-1)))</f>
        <v>17.000000000000025</v>
      </c>
      <c r="AA306" s="24">
        <f>IF(Weekly[[#This Row],[Actual]]="","",IF(AND(Weekly[[#This Row],[RFC_P]]=FALSE,Weekly[[#This Row],[Actual]]=TRUE),AA305+Weekly[[#This Row],[BF H Odds]]-1,IF(AND(Weekly[[#This Row],[RFC_P]]=TRUE,Weekly[[#This Row],[Actual]]=FALSE),AA305+Weekly[[#This Row],[BF V Odds]]-1,AA305-1)))</f>
        <v>64.369999999999976</v>
      </c>
      <c r="AB306" s="24">
        <f>IF(Weekly[[#This Row],[Actual]]="","",IF(AND(Weekly[[#This Row],[GBC_P]]=Weekly[[#This Row],[Actual]],Weekly[[#This Row],[GBC_P]]=TRUE),AB305+Weekly[[#This Row],[BF H Odds]]-1,IF(AND(Weekly[[#This Row],[GBC_P]]=Weekly[[#This Row],[Actual]],Weekly[[#This Row],[GBC_P]]=FALSE),AB305+Weekly[[#This Row],[BF V Odds]]-1,AB305-1)))</f>
        <v>23.270000000000007</v>
      </c>
      <c r="AC306" s="24">
        <f>IF(Weekly[[#This Row],[Actual]]="","",IF(AND(Weekly[[#This Row],[GBC_P]]=FALSE,Weekly[[#This Row],[Actual]]=TRUE),AC305+Weekly[[#This Row],[BF H Odds]]-1,IF(AND(Weekly[[#This Row],[GBC_P]]=TRUE,Weekly[[#This Row],[Actual]]=FALSE),AC305+Weekly[[#This Row],[BF V Odds]]-1,AC305-1)))</f>
        <v>58.099999999999987</v>
      </c>
      <c r="AD306" s="24">
        <f>IF(Weekly[[#This Row],[Actual]]="","",IF(AND(Weekly[[#This Row],[HGBC_P]]=Weekly[[#This Row],[Actual]],Weekly[[#This Row],[HGBC_P]]=TRUE),AD305+Weekly[[#This Row],[BF H Odds]]-1,IF(AND(Weekly[[#This Row],[HGBC_P]]=Weekly[[#This Row],[Actual]],Weekly[[#This Row],[HGBC_P]]=FALSE),AD305+Weekly[[#This Row],[BF V Odds]]-1,AD305-1)))</f>
        <v>19.480000000000029</v>
      </c>
      <c r="AE306" s="24">
        <f>IF(Weekly[[#This Row],[Actual]]="","",IF(AND(Weekly[[#This Row],[HGBC_P]]=FALSE,Weekly[[#This Row],[Actual]]=TRUE),AE305+Weekly[[#This Row],[BF H Odds]]-1,IF(AND(Weekly[[#This Row],[HGBC_P]]=TRUE,Weekly[[#This Row],[Actual]]=FALSE),AE305+Weekly[[#This Row],[BF V Odds]]-1,AE305-1)))</f>
        <v>61.89</v>
      </c>
      <c r="AF306" s="24">
        <f>IF(Weekly[[#This Row],[Actual]]="","",IF(AND(Weekly[[#This Row],[XGB_P]]=Weekly[[#This Row],[Actual]],Weekly[[#This Row],[XGB_P]]=TRUE),AF305+Weekly[[#This Row],[BF H Odds]]-1,IF(AND(Weekly[[#This Row],[XGB_P]]=Weekly[[#This Row],[Actual]],Weekly[[#This Row],[XGB_P]]=FALSE),AF305+Weekly[[#This Row],[BF V Odds]]-1,AF305-1)))</f>
        <v>41.940000000000033</v>
      </c>
      <c r="AG306" s="24">
        <f>IF(Weekly[[#This Row],[Actual]]="","",IF(AND(Weekly[[#This Row],[XGB_P]]=FALSE,Weekly[[#This Row],[Actual]]=TRUE),AG305+Weekly[[#This Row],[BF H Odds]]-1,IF(AND(Weekly[[#This Row],[XGB_P]]=TRUE,Weekly[[#This Row],[Actual]]=FALSE),AG305+Weekly[[#This Row],[BF V Odds]]-1,AG305-1)))</f>
        <v>39.43</v>
      </c>
      <c r="AH306" s="24">
        <f>IF(Weekly[[#This Row],[Actual]]="","",IF(AND(Weekly[[#This Row],[QDA_P]]=Weekly[[#This Row],[Actual]],Weekly[[#This Row],[QDA_P]]=TRUE),AH305+Weekly[[#This Row],[BF H Odds]]-1,IF(AND(Weekly[[#This Row],[QDA_P]]=Weekly[[#This Row],[Actual]],Weekly[[#This Row],[QDA_P]]=FALSE),AH305+Weekly[[#This Row],[BF V Odds]]-1,AH305-1)))</f>
        <v>3.0600000000000041</v>
      </c>
      <c r="AI306" s="24">
        <f>IF(Weekly[[#This Row],[Actual]]="","",IF(AND(Weekly[[#This Row],[QDA_P]]=FALSE,Weekly[[#This Row],[Actual]]=TRUE),AI305+Weekly[[#This Row],[BF H Odds]]-1,IF(AND(Weekly[[#This Row],[QDA_P]]=TRUE,Weekly[[#This Row],[Actual]]=FALSE),AI305+Weekly[[#This Row],[BF V Odds]]-1,AI305-1)))</f>
        <v>78.31</v>
      </c>
      <c r="AJ306" s="24">
        <f>IF(Weekly[[#This Row],[Actual]]="","",IF(AND(Weekly[[#This Row],[KNC_P]]=FALSE,Weekly[[#This Row],[Actual]]=TRUE),AJ305+Weekly[[#This Row],[BF H Odds]]-1,IF(AND(Weekly[[#This Row],[KNC_P]]=TRUE,Weekly[[#This Row],[Actual]]=FALSE),AJ305+Weekly[[#This Row],[BF V Odds]]-1,AJ305-1)))</f>
        <v>47.059999999999988</v>
      </c>
      <c r="AK306" s="24">
        <f>IF(Weekly[[#This Row],[Actual]]="","",IF(AND(Weekly[[#This Row],[KNC_P]]=FALSE,Weekly[[#This Row],[Actual]]=TRUE),AK305+Weekly[[#This Row],[BF H Odds]]-1,IF(AND(Weekly[[#This Row],[KNC_P]]=TRUE,Weekly[[#This Row],[Actual]]=FALSE),AK305+Weekly[[#This Row],[BF V Odds]]-1,AK305-1)))</f>
        <v>45.95999999999998</v>
      </c>
      <c r="AL306" s="30">
        <f>IF(Weekly[[#This Row],[Actual]]="","",COUNTIF(Weekly[[#This Row],[SVC_P]:[QDA_P]],TRUE))</f>
        <v>0</v>
      </c>
      <c r="AM306" s="30">
        <f>IF(Weekly[[#This Row],[Actual]]="","",COUNTIF(Weekly[[#This Row],[SVC_P]:[QDA_P]],FALSE))</f>
        <v>7</v>
      </c>
      <c r="AN306" s="36" t="str">
        <f>IF(AND(Weekly[[#This Row],[BF V Odds]]&gt;$BO$6,Weekly[[#This Row],[BF V Odds]] &lt; $BO$7),Weekly[[#This Row],[BF V Odds]],"")</f>
        <v/>
      </c>
      <c r="AO306" s="36" t="str">
        <f>IF(AND(Weekly[[#This Row],[BF H Odds]]&gt;$BO$6, Weekly[[#This Row],[BF H Odds]] &lt; $BO$7),Weekly[[#This Row],[BF H Odds]],"")</f>
        <v/>
      </c>
      <c r="AP306" s="37">
        <f>IF(AND(Weekly[[#This Row],[V Odds &lt;]]="",Weekly[[#This Row],[H Odds &lt;]]=""),AP305,IF(AND(Weekly[[#This Row],[H Odds &lt;]]&lt;&gt;"",Weekly[[#This Row],[SVC_P]]=TRUE,Weekly[[#This Row],[Actual]]=TRUE),AP305+Weekly[[#This Row],[H Odds &lt;]]-1,IF(AND(Weekly[[#This Row],[V Odds &lt;]]&lt;&gt;"",Weekly[[#This Row],[SVC_P]]=FALSE,Weekly[[#This Row],[Actual]]=FALSE),AP305+Weekly[[#This Row],[V Odds &lt;]]-1,IF(AND(Weekly[[#This Row],[V Odds &lt;]]&lt;&gt;"",Weekly[[#This Row],[SVC_P]]=FALSE,Weekly[[#This Row],[Actual]]=TRUE),AP305-1,IF(AND(Weekly[[#This Row],[H Odds &lt;]]&lt;&gt;"",Weekly[[#This Row],[SVC_P]]=TRUE,Weekly[[#This Row],[Actual]]=FALSE),AP305-1,AP305)))))</f>
        <v>78.48</v>
      </c>
      <c r="AQ306" s="37">
        <f>IF(AND(Weekly[[#This Row],[V Odds &lt;]]="",Weekly[[#This Row],[H Odds &lt;]]=""),AQ305,IF(AND(Weekly[[#This Row],[H Odds &lt;]]&lt;&gt;"",Weekly[[#This Row],[ADBC_P]]=TRUE,Weekly[[#This Row],[Actual]]=TRUE),AQ305+Weekly[[#This Row],[H Odds &lt;]]-1,IF(AND(Weekly[[#This Row],[V Odds &lt;]]&lt;&gt;"",Weekly[[#This Row],[ADBC_P]]=FALSE,Weekly[[#This Row],[Actual]]=FALSE),AQ305+Weekly[[#This Row],[V Odds &lt;]]-1,IF(AND(Weekly[[#This Row],[V Odds &lt;]]&lt;&gt;"",Weekly[[#This Row],[ADBC_P]]=FALSE,Weekly[[#This Row],[Actual]]=TRUE),AQ305-1,IF(AND(Weekly[[#This Row],[H Odds &lt;]]&lt;&gt;"",Weekly[[#This Row],[ADBC_P]]=TRUE,Weekly[[#This Row],[Actual]]=FALSE),AQ305-1,AQ305)))))</f>
        <v>48.879999999999995</v>
      </c>
      <c r="AR306" s="37">
        <f>IF(AND(Weekly[[#This Row],[V Odds &lt;]]="",Weekly[[#This Row],[H Odds &lt;]]=""),AR305,IF(AND(Weekly[[#This Row],[H Odds &lt;]]&lt;&gt;"",Weekly[[#This Row],[RFC_P]]=TRUE,Weekly[[#This Row],[Actual]]=TRUE),AR305+Weekly[[#This Row],[H Odds &lt;]]-1,IF(AND(Weekly[[#This Row],[V Odds &lt;]]&lt;&gt;"",Weekly[[#This Row],[RFC_P]]=FALSE,Weekly[[#This Row],[Actual]]=FALSE),AR305+Weekly[[#This Row],[V Odds &lt;]]-1,IF(AND(Weekly[[#This Row],[V Odds &lt;]]&lt;&gt;"",Weekly[[#This Row],[RFC_P]]=FALSE,Weekly[[#This Row],[Actual]]=TRUE),AR305-1,IF(AND(Weekly[[#This Row],[H Odds &lt;]]&lt;&gt;"",Weekly[[#This Row],[RFC_P]]=TRUE,Weekly[[#This Row],[Actual]]=FALSE),AR305-1,AR305)))))</f>
        <v>51.489999999999995</v>
      </c>
      <c r="AS306" s="37">
        <f>IF(AND(Weekly[[#This Row],[V Odds &lt;]]="",Weekly[[#This Row],[H Odds &lt;]]=""),AS305,IF(AND(Weekly[[#This Row],[H Odds &lt;]]&lt;&gt;"",Weekly[[#This Row],[GBC_P]]=TRUE,Weekly[[#This Row],[Actual]]=TRUE),AS305+Weekly[[#This Row],[H Odds &lt;]]-1,IF(AND(Weekly[[#This Row],[V Odds &lt;]]&lt;&gt;"",Weekly[[#This Row],[GBC_P]]=FALSE,Weekly[[#This Row],[Actual]]=FALSE),AS305+Weekly[[#This Row],[V Odds &lt;]]-1,IF(AND(Weekly[[#This Row],[V Odds &lt;]]&lt;&gt;"",Weekly[[#This Row],[GBC_P]]=FALSE,Weekly[[#This Row],[Actual]]=TRUE),AS305-1,IF(AND(Weekly[[#This Row],[H Odds &lt;]]&lt;&gt;"",Weekly[[#This Row],[GBC_P]]=TRUE,Weekly[[#This Row],[Actual]]=FALSE),AS305-1,AS305)))))</f>
        <v>50.28</v>
      </c>
      <c r="AT306" s="37">
        <f>IF(AND(Weekly[[#This Row],[V Odds &lt;]]="",Weekly[[#This Row],[H Odds &lt;]]=""),AT305,IF(AND(Weekly[[#This Row],[H Odds &lt;]]&lt;&gt;"",Weekly[[#This Row],[HGBC_P]]=TRUE,Weekly[[#This Row],[Actual]]=TRUE),AT305+Weekly[[#This Row],[H Odds &lt;]]-1,IF(AND(Weekly[[#This Row],[V Odds &lt;]]&lt;&gt;"",Weekly[[#This Row],[HGBC_P]]=FALSE,Weekly[[#This Row],[Actual]]=FALSE),AT305+Weekly[[#This Row],[V Odds &lt;]]-1,IF(AND(Weekly[[#This Row],[V Odds &lt;]]&lt;&gt;"",Weekly[[#This Row],[HGBC_P]]=FALSE,Weekly[[#This Row],[Actual]]=TRUE),AT305-1,IF(AND(Weekly[[#This Row],[H Odds &lt;]]&lt;&gt;"",Weekly[[#This Row],[HGBC_P]]=TRUE,Weekly[[#This Row],[Actual]]=FALSE),AT305-1,AT305)))))</f>
        <v>53.459999999999994</v>
      </c>
      <c r="AU306" s="37">
        <f>IF(AND(Weekly[[#This Row],[V Odds &lt;]]="",Weekly[[#This Row],[H Odds &lt;]]=""),AU305,IF(AND(Weekly[[#This Row],[H Odds &lt;]]&lt;&gt;"",Weekly[[#This Row],[XGB_P]]=TRUE,Weekly[[#This Row],[Actual]]=TRUE),AU305+Weekly[[#This Row],[H Odds &lt;]]-1,IF(AND(Weekly[[#This Row],[V Odds &lt;]]&lt;&gt;"",Weekly[[#This Row],[XGB_P]]=FALSE,Weekly[[#This Row],[Actual]]=FALSE),AU305+Weekly[[#This Row],[V Odds &lt;]]-1,IF(AND(Weekly[[#This Row],[V Odds &lt;]]&lt;&gt;"",Weekly[[#This Row],[XGB_P]]=FALSE,Weekly[[#This Row],[Actual]]=TRUE),AU305-1,IF(AND(Weekly[[#This Row],[H Odds &lt;]]&lt;&gt;"",Weekly[[#This Row],[XGB_P]]=TRUE,Weekly[[#This Row],[Actual]]=FALSE),AU305-1,AU305)))))</f>
        <v>62.56</v>
      </c>
      <c r="AV306" s="37">
        <f>IF(AND(Weekly[[#This Row],[V Odds &lt;]]="",Weekly[[#This Row],[H Odds &lt;]]=""),AV305,IF(AND(Weekly[[#This Row],[H Odds &lt;]]&lt;&gt;"",Weekly[[#This Row],[QDA_P]]=TRUE,Weekly[[#This Row],[Actual]]=TRUE),AV305+Weekly[[#This Row],[H Odds &lt;]]-1,IF(AND(Weekly[[#This Row],[V Odds &lt;]]&lt;&gt;"",Weekly[[#This Row],[QDA_P]]=FALSE,Weekly[[#This Row],[Actual]]=FALSE),AV305+Weekly[[#This Row],[V Odds &lt;]]-1,IF(AND(Weekly[[#This Row],[V Odds &lt;]]&lt;&gt;"",Weekly[[#This Row],[QDA_P]]=FALSE,Weekly[[#This Row],[Actual]]=TRUE),AV305-1,IF(AND(Weekly[[#This Row],[H Odds &lt;]]&lt;&gt;"",Weekly[[#This Row],[QDA_P]]=TRUE,Weekly[[#This Row],[Actual]]=FALSE),AV305-1,AV305)))))</f>
        <v>52.049999999999983</v>
      </c>
      <c r="AW306" s="37">
        <f>IF(AND(Weekly[[#This Row],[H Odds &lt;]]="",Weekly[[#This Row],[V Odds &lt;]]=""),AW305,IF(AND(Weekly[[#This Row],[KNC_P]]=Weekly[[#This Row],[Actual]],Weekly[[#This Row],[KNC_P]]=TRUE),AW305+Weekly[[#This Row],[BF H Odds]]-1,IF(AND(Weekly[[#This Row],[KNC_P]]=Weekly[[#This Row],[Actual]],Weekly[[#This Row],[KNC_P]]=FALSE),AW305+Weekly[[#This Row],[BF V Odds]]-1,AW305-1)))</f>
        <v>51.75</v>
      </c>
      <c r="AX306" s="37">
        <f>IF(AND(Weekly[[#This Row],[V Odds &lt;]]="",Weekly[[#This Row],[H Odds &lt;]]=""),AX305,IF(AND(Weekly[[#This Row],[V Odds &lt;]]&lt;&gt;"",Weekly[[#This Row],[FALSES]]&gt;0,Weekly[[#This Row],[Actual]]=FALSE),AX305+Weekly[[#This Row],[V Odds &lt;]]-1,IF(AND(Weekly[[#This Row],[H Odds &lt;]]&lt;&gt;"",Weekly[[#This Row],[TRUES]]&gt;0,Weekly[[#This Row],[Actual]]=TRUE),AX305+Weekly[[#This Row],[H Odds &lt;]]-1,IF(AND(Weekly[[#This Row],[V Odds &lt;]]&lt;&gt;"",Weekly[[#This Row],[FALSES]]=0),AX305,IF(AND(Weekly[[#This Row],[H Odds &lt;]]&lt;&gt;"",Weekly[[#This Row],[TRUES]]=0),AX305,AX305-1)))))</f>
        <v>86.34999999999998</v>
      </c>
      <c r="AY306" s="37">
        <f>IF(AND(Weekly[[#This Row],[V Odds &lt;]]="",Weekly[[#This Row],[H Odds &lt;]]=""),AY305,IF(AND(Weekly[[#This Row],[V Odds &lt;]]&lt;&gt;"",Weekly[[#This Row],[FALSES]]&gt;0,Weekly[[#This Row],[Actual]]=FALSE),AY305+((Weekly[[#This Row],[V Odds &lt;]]-1)*0.92),IF(AND(Weekly[[#This Row],[H Odds &lt;]]&lt;&gt;"",Weekly[[#This Row],[TRUES]]&gt;0,Weekly[[#This Row],[Actual]]=TRUE),AY305+((Weekly[[#This Row],[H Odds &lt;]]-1)*0.92),IF(AND(Weekly[[#This Row],[V Odds &lt;]]&lt;&gt;"",Weekly[[#This Row],[FALSES]]=0),AY305,IF(AND(Weekly[[#This Row],[H Odds &lt;]]&lt;&gt;"",Weekly[[#This Row],[TRUES]]=0),AY305,AY305-1)))))</f>
        <v>79.442000000000021</v>
      </c>
      <c r="AZ306" s="37">
        <f>IF(AND(Weekly[[#This Row],[V Odds &lt;]]="",Weekly[[#This Row],[H Odds &lt;]]=""),AZ305,IF(AND(Weekly[[#This Row],[V Odds &lt;]]&lt;&gt;"",Weekly[[#This Row],[Actual]]=FALSE),AZ305+Weekly[[#This Row],[V Odds &lt;]]-1,IF(AND(Weekly[[#This Row],[H Odds &lt;]]&lt;&gt;"",Weekly[[#This Row],[Actual]]=TRUE),AZ305+Weekly[[#This Row],[H Odds &lt;]]-1,AZ305-1)))</f>
        <v>77.719999999999985</v>
      </c>
      <c r="BA306" s="38">
        <f>IF(Weekly[[#This Row],[H Odds &lt;]]="",BA305,IF(AND(Weekly[[#This Row],[H Odds &lt;]]&lt;&gt;"",Weekly[[#This Row],[SVC_P]]=TRUE,Weekly[[#This Row],[Actual]]=TRUE),BA305+Weekly[[#This Row],[H Odds &lt;]]-1,IF(AND(Weekly[[#This Row],[H Odds &lt;]]&lt;&gt;"",Weekly[[#This Row],[SVC_P]]=TRUE,Weekly[[#This Row],[Actual]]=FALSE),BA305-1,BA305)))</f>
        <v>73.439999999999984</v>
      </c>
      <c r="BB306" s="38">
        <f>IF(Weekly[[#This Row],[H Odds &lt;]]="",BB305,IF(AND(Weekly[[#This Row],[H Odds &lt;]]&lt;&gt;"",Weekly[[#This Row],[ADBC_P]]=TRUE,Weekly[[#This Row],[Actual]]=TRUE),BB305+Weekly[[#This Row],[H Odds &lt;]]-1,IF(AND(Weekly[[#This Row],[H Odds &lt;]]&lt;&gt;"",Weekly[[#This Row],[ADBC_P]]=TRUE,Weekly[[#This Row],[Actual]]=FALSE),BB305-1,BB305)))</f>
        <v>45.559999999999995</v>
      </c>
      <c r="BC306" s="38">
        <f>IF(Weekly[[#This Row],[H Odds &lt;]]="",BC305,IF(AND(Weekly[[#This Row],[H Odds &lt;]]&lt;&gt;"",Weekly[[#This Row],[RFC_P]]=TRUE,Weekly[[#This Row],[Actual]]=TRUE),BC305+Weekly[[#This Row],[H Odds &lt;]]-1,IF(AND(Weekly[[#This Row],[H Odds &lt;]]&lt;&gt;"",Weekly[[#This Row],[RFC_P]]=TRUE,Weekly[[#This Row],[Actual]]=FALSE),BC305-1,BC305)))</f>
        <v>47.859999999999992</v>
      </c>
      <c r="BD306" s="38">
        <f>IF(Weekly[[#This Row],[H Odds &lt;]]="",BD305,IF(AND(Weekly[[#This Row],[H Odds &lt;]]&lt;&gt;"",Weekly[[#This Row],[GBC_P]]=TRUE,Weekly[[#This Row],[Actual]]=TRUE),BD305+Weekly[[#This Row],[H Odds &lt;]]-1,IF(AND(Weekly[[#This Row],[H Odds &lt;]]&lt;&gt;"",Weekly[[#This Row],[GBC_P]]=TRUE,Weekly[[#This Row],[Actual]]=FALSE),BD305-1,BD305)))</f>
        <v>50.96</v>
      </c>
      <c r="BE306" s="38">
        <f>IF(Weekly[[#This Row],[H Odds &lt;]]="",BE305,IF(AND(Weekly[[#This Row],[H Odds &lt;]]&lt;&gt;"",Weekly[[#This Row],[HGBC_P]]=TRUE,Weekly[[#This Row],[Actual]]=TRUE),BE305+Weekly[[#This Row],[H Odds &lt;]]-1,IF(AND(Weekly[[#This Row],[H Odds &lt;]]&lt;&gt;"",Weekly[[#This Row],[HGBC_P]]=TRUE,Weekly[[#This Row],[Actual]]=FALSE),BE305-1,BE305)))</f>
        <v>56.859999999999992</v>
      </c>
      <c r="BF306" s="38">
        <f>IF(Weekly[[#This Row],[H Odds &lt;]]="",BF305,IF(AND(Weekly[[#This Row],[H Odds &lt;]]&lt;&gt;"",Weekly[[#This Row],[XGB_P]]=TRUE,Weekly[[#This Row],[Actual]]=TRUE),BF305+Weekly[[#This Row],[H Odds &lt;]]-1,IF(AND(Weekly[[#This Row],[H Odds &lt;]]&lt;&gt;"",Weekly[[#This Row],[XGB_P]]=TRUE,Weekly[[#This Row],[Actual]]=FALSE),BF305-1,BF305)))</f>
        <v>60.03</v>
      </c>
      <c r="BG306" s="38">
        <f>IF(Weekly[[#This Row],[H Odds &lt;]]="",BG305,IF(AND(Weekly[[#This Row],[H Odds &lt;]]&lt;&gt;"",Weekly[[#This Row],[QDA_P]]=TRUE,Weekly[[#This Row],[Actual]]=TRUE),BG305+Weekly[[#This Row],[H Odds &lt;]]-1,IF(AND(Weekly[[#This Row],[H Odds &lt;]]&lt;&gt;"",Weekly[[#This Row],[QDA_P]]=TRUE,Weekly[[#This Row],[Actual]]=FALSE),BG305-1,BG305)))</f>
        <v>45.279999999999994</v>
      </c>
      <c r="BH306" s="38">
        <f>IF(Weekly[[#This Row],[H Odds &lt;]]="",BH305,IF(AND(Weekly[[#This Row],[H Odds &lt;]]&lt;&gt;"",Weekly[[#This Row],[KNC_P]]=TRUE,Weekly[[#This Row],[Actual]]=TRUE),BH305+Weekly[[#This Row],[H Odds &lt;]]-1,IF(AND(Weekly[[#This Row],[H Odds &lt;]]&lt;&gt;"",Weekly[[#This Row],[KNC_P]]=TRUE,Weekly[[#This Row],[Actual]]=FALSE),BH305-1,BH305)))</f>
        <v>50.54999999999999</v>
      </c>
      <c r="BI306" s="38">
        <f>IF(Weekly[[#This Row],[H Odds &lt;]]="",BI305,IF(AND(Weekly[[#This Row],[H Odds &lt;]]&lt;&gt;"",Weekly[[#This Row],[TRUES]]&gt;0,Weekly[[#This Row],[Actual]]=TRUE),BI305+Weekly[[#This Row],[H Odds &lt;]]-1,IF(AND(Weekly[[#This Row],[H Odds &lt;]]&lt;&gt;"",Weekly[[#This Row],[TRUES]]=0),BI305,BI305-1)))</f>
        <v>73.439999999999984</v>
      </c>
      <c r="BJ306" s="38">
        <f>IF(Weekly[[#This Row],[H Odds &lt;]]="",BJ305,IF(AND(Weekly[[#This Row],[H Odds &lt;]]&lt;&gt;"",Weekly[[#This Row],[Actual]]=TRUE),BJ305+Weekly[[#This Row],[H Odds &lt;]]-1,IF(AND(Weekly[[#This Row],[H Odds &lt;]]&lt;&gt;"",Weekly[[#This Row],[Actual]]=FALSE),BJ305-1,BJ305)))</f>
        <v>75.339999999999989</v>
      </c>
      <c r="BK306" s="58">
        <f>IF(AND(Weekly[[#This Row],[TRUES]]&gt;4,Weekly[[#This Row],[Actual]]=TRUE),BK305+Weekly[[#This Row],[BF H Odds]]-1,IF(AND(Weekly[[#This Row],[FALSES]]&gt;4,Weekly[[#This Row],[Actual]]=FALSE),BK305+Weekly[[#This Row],[BF V Odds]]-1,IF(AND(Weekly[[#This Row],[TRUES]]&gt;4,Weekly[[#This Row],[Actual]]=FALSE),BK305-1,IF(AND(Weekly[[#This Row],[FALSES]]&gt;4,Weekly[[#This Row],[Actual]]=TRUE),BK305-1,BK305))))</f>
        <v>15.590000000000021</v>
      </c>
      <c r="BL306" s="58">
        <f>IF(AND(Weekly[[#This Row],[TRUES]]&gt;5,Weekly[[#This Row],[Actual]]=TRUE),BL305+Weekly[[#This Row],[BF H Odds]]-1,IF(AND(Weekly[[#This Row],[FALSES]]&gt;5,Weekly[[#This Row],[Actual]]=FALSE),BL305+Weekly[[#This Row],[BF V Odds]]-1,IF(AND(Weekly[[#This Row],[TRUES]]&gt;5,Weekly[[#This Row],[Actual]]=FALSE),BL305-1,IF(AND(Weekly[[#This Row],[FALSES]]&gt;5,Weekly[[#This Row],[Actual]]=TRUE),BL305-1,BL305))))</f>
        <v>26.680000000000028</v>
      </c>
      <c r="BM306" s="58">
        <f>IF(AND(Weekly[[#This Row],[TRUES]]&gt;6,Weekly[[#This Row],[Actual]]=TRUE),BM305+Weekly[[#This Row],[BF H Odds]]-1,IF(AND(Weekly[[#This Row],[FALSES]]&gt;6,Weekly[[#This Row],[Actual]]=FALSE),BM305+Weekly[[#This Row],[BF V Odds]]-1,IF(AND(Weekly[[#This Row],[TRUES]]&gt;6,Weekly[[#This Row],[Actual]]=FALSE),BM305-1,IF(AND(Weekly[[#This Row],[FALSES]]&gt;6,Weekly[[#This Row],[Actual]]=TRUE),BM305-1,BM305))))</f>
        <v>44.140000000000015</v>
      </c>
    </row>
    <row r="307" spans="1:65" x14ac:dyDescent="0.25">
      <c r="A307" s="34"/>
      <c r="B307" s="10">
        <v>44281</v>
      </c>
      <c r="C307" s="33" t="s">
        <v>19</v>
      </c>
      <c r="D307" s="15" t="s">
        <v>26</v>
      </c>
      <c r="E307" t="b">
        <v>1</v>
      </c>
      <c r="F307" t="b">
        <v>0</v>
      </c>
      <c r="G307" t="b">
        <v>0</v>
      </c>
      <c r="H307" t="b">
        <v>0</v>
      </c>
      <c r="I307" t="b">
        <v>0</v>
      </c>
      <c r="J307" t="b">
        <v>0</v>
      </c>
      <c r="K307" t="b">
        <v>0</v>
      </c>
      <c r="L307" t="b">
        <v>0</v>
      </c>
      <c r="M307" t="s">
        <v>100</v>
      </c>
      <c r="N307">
        <v>6.3</v>
      </c>
      <c r="O307">
        <f>IF(Weekly[[#This Row],[H/V]]="H",Weekly[[#This Row],[BF H Odds]],IF(Weekly[[#This Row],[H/V]]="V",Weekly[[#This Row],[BF V Odds]],""))</f>
        <v>6</v>
      </c>
      <c r="P307" t="b">
        <v>0</v>
      </c>
      <c r="Q307" t="s">
        <v>76</v>
      </c>
      <c r="R307" s="35">
        <f>IFERROR(IF(Weekly[[#This Row],[Won Bet?]]="yes",R306+(Weekly[[#This Row],[BF Odds]]*Weekly[[#This Row],[BF Stake]])-Weekly[[#This Row],[BF Stake]],R306-Weekly[[#This Row],[BF Stake]]),R306)</f>
        <v>233.03609999999998</v>
      </c>
      <c r="S307" s="9">
        <f>IFERROR(IF(Weekly[[#This Row],[Won Bet?]]="yes",S306+(((Weekly[[#This Row],[BF Odds]]*Weekly[[#This Row],[BF Stake]])-Weekly[[#This Row],[BF Stake]])*0.95),S306-Weekly[[#This Row],[BF Stake]]),S306)</f>
        <v>218.38479499999997</v>
      </c>
      <c r="T307" s="13">
        <v>1.1399999999999999</v>
      </c>
      <c r="U307" s="13">
        <v>6</v>
      </c>
      <c r="V307" s="24">
        <f>IF(Weekly[[#This Row],[Actual]]="","",IF(AND(Weekly[[#This Row],[SVC_P]]=Weekly[[#This Row],[Actual]],Weekly[[#This Row],[SVC_P]]=TRUE),V306+Weekly[[#This Row],[BF H Odds]]-1,IF(AND(Weekly[[#This Row],[SVC_P]]=Weekly[[#This Row],[Actual]],Weekly[[#This Row],[SVC_P]]=FALSE),V306+Weekly[[#This Row],[BF V Odds]]-1,V306-1)))</f>
        <v>67.450000000000017</v>
      </c>
      <c r="W307" s="24">
        <f>IF(Weekly[[#This Row],[Actual]]="","",IF(AND(Weekly[[#This Row],[SVC_P]]=FALSE,Weekly[[#This Row],[Actual]]=TRUE),W306+Weekly[[#This Row],[BF H Odds]]-1,IF(AND(Weekly[[#This Row],[SVC_P]]=TRUE,Weekly[[#This Row],[Actual]]=FALSE,),W306+Weekly[[#This Row],[BF V Odds]]-1,W306-1)))</f>
        <v>-246.95</v>
      </c>
      <c r="X307" s="24">
        <f>IF(Weekly[[#This Row],[Actual]]="","",IF(AND(Weekly[[#This Row],[ADBC_P]]=Weekly[[#This Row],[Actual]],Weekly[[#This Row],[ADBC_P]]=TRUE),X306+Weekly[[#This Row],[BF H Odds]]-1,IF(AND(Weekly[[#This Row],[ADBC_P]]=Weekly[[#This Row],[Actual]],Weekly[[#This Row],[ADBC_P]]=FALSE),X306+Weekly[[#This Row],[BF V Odds]]-1,X306-1)))</f>
        <v>26.870000000000022</v>
      </c>
      <c r="Y307" s="24">
        <f>IF(Weekly[[#This Row],[Actual]]="","",IF(AND(Weekly[[#This Row],[ADBC_P]]=FALSE,Weekly[[#This Row],[Actual]]=TRUE),Y306+Weekly[[#This Row],[BF H Odds]]-1,IF(AND(Weekly[[#This Row],[ADBC_P]]=TRUE,Weekly[[#This Row],[Actual]]=FALSE),Y306+Weekly[[#This Row],[BF V Odds]]-1,Y306-1)))</f>
        <v>53.64</v>
      </c>
      <c r="Z307" s="24">
        <f>IF(Weekly[[#This Row],[Actual]]="","",IF(AND(Weekly[[#This Row],[RFC_P]]=Weekly[[#This Row],[Actual]],Weekly[[#This Row],[RFC_P]]=TRUE),Z306+Weekly[[#This Row],[BF H Odds]]-1,IF(AND(Weekly[[#This Row],[RFC_P]]=Weekly[[#This Row],[Actual]],Weekly[[#This Row],[RFC_P]]=FALSE),Z306+Weekly[[#This Row],[BF V Odds]]-1,Z306-1)))</f>
        <v>17.140000000000025</v>
      </c>
      <c r="AA307" s="24">
        <f>IF(Weekly[[#This Row],[Actual]]="","",IF(AND(Weekly[[#This Row],[RFC_P]]=FALSE,Weekly[[#This Row],[Actual]]=TRUE),AA306+Weekly[[#This Row],[BF H Odds]]-1,IF(AND(Weekly[[#This Row],[RFC_P]]=TRUE,Weekly[[#This Row],[Actual]]=FALSE),AA306+Weekly[[#This Row],[BF V Odds]]-1,AA306-1)))</f>
        <v>63.369999999999976</v>
      </c>
      <c r="AB307" s="24">
        <f>IF(Weekly[[#This Row],[Actual]]="","",IF(AND(Weekly[[#This Row],[GBC_P]]=Weekly[[#This Row],[Actual]],Weekly[[#This Row],[GBC_P]]=TRUE),AB306+Weekly[[#This Row],[BF H Odds]]-1,IF(AND(Weekly[[#This Row],[GBC_P]]=Weekly[[#This Row],[Actual]],Weekly[[#This Row],[GBC_P]]=FALSE),AB306+Weekly[[#This Row],[BF V Odds]]-1,AB306-1)))</f>
        <v>23.410000000000007</v>
      </c>
      <c r="AC307" s="24">
        <f>IF(Weekly[[#This Row],[Actual]]="","",IF(AND(Weekly[[#This Row],[GBC_P]]=FALSE,Weekly[[#This Row],[Actual]]=TRUE),AC306+Weekly[[#This Row],[BF H Odds]]-1,IF(AND(Weekly[[#This Row],[GBC_P]]=TRUE,Weekly[[#This Row],[Actual]]=FALSE),AC306+Weekly[[#This Row],[BF V Odds]]-1,AC306-1)))</f>
        <v>57.099999999999987</v>
      </c>
      <c r="AD307" s="24">
        <f>IF(Weekly[[#This Row],[Actual]]="","",IF(AND(Weekly[[#This Row],[HGBC_P]]=Weekly[[#This Row],[Actual]],Weekly[[#This Row],[HGBC_P]]=TRUE),AD306+Weekly[[#This Row],[BF H Odds]]-1,IF(AND(Weekly[[#This Row],[HGBC_P]]=Weekly[[#This Row],[Actual]],Weekly[[#This Row],[HGBC_P]]=FALSE),AD306+Weekly[[#This Row],[BF V Odds]]-1,AD306-1)))</f>
        <v>19.620000000000029</v>
      </c>
      <c r="AE307" s="24">
        <f>IF(Weekly[[#This Row],[Actual]]="","",IF(AND(Weekly[[#This Row],[HGBC_P]]=FALSE,Weekly[[#This Row],[Actual]]=TRUE),AE306+Weekly[[#This Row],[BF H Odds]]-1,IF(AND(Weekly[[#This Row],[HGBC_P]]=TRUE,Weekly[[#This Row],[Actual]]=FALSE),AE306+Weekly[[#This Row],[BF V Odds]]-1,AE306-1)))</f>
        <v>60.89</v>
      </c>
      <c r="AF307" s="24">
        <f>IF(Weekly[[#This Row],[Actual]]="","",IF(AND(Weekly[[#This Row],[XGB_P]]=Weekly[[#This Row],[Actual]],Weekly[[#This Row],[XGB_P]]=TRUE),AF306+Weekly[[#This Row],[BF H Odds]]-1,IF(AND(Weekly[[#This Row],[XGB_P]]=Weekly[[#This Row],[Actual]],Weekly[[#This Row],[XGB_P]]=FALSE),AF306+Weekly[[#This Row],[BF V Odds]]-1,AF306-1)))</f>
        <v>42.080000000000034</v>
      </c>
      <c r="AG307" s="24">
        <f>IF(Weekly[[#This Row],[Actual]]="","",IF(AND(Weekly[[#This Row],[XGB_P]]=FALSE,Weekly[[#This Row],[Actual]]=TRUE),AG306+Weekly[[#This Row],[BF H Odds]]-1,IF(AND(Weekly[[#This Row],[XGB_P]]=TRUE,Weekly[[#This Row],[Actual]]=FALSE),AG306+Weekly[[#This Row],[BF V Odds]]-1,AG306-1)))</f>
        <v>38.43</v>
      </c>
      <c r="AH307" s="24">
        <f>IF(Weekly[[#This Row],[Actual]]="","",IF(AND(Weekly[[#This Row],[QDA_P]]=Weekly[[#This Row],[Actual]],Weekly[[#This Row],[QDA_P]]=TRUE),AH306+Weekly[[#This Row],[BF H Odds]]-1,IF(AND(Weekly[[#This Row],[QDA_P]]=Weekly[[#This Row],[Actual]],Weekly[[#This Row],[QDA_P]]=FALSE),AH306+Weekly[[#This Row],[BF V Odds]]-1,AH306-1)))</f>
        <v>3.2000000000000037</v>
      </c>
      <c r="AI307" s="24">
        <f>IF(Weekly[[#This Row],[Actual]]="","",IF(AND(Weekly[[#This Row],[QDA_P]]=FALSE,Weekly[[#This Row],[Actual]]=TRUE),AI306+Weekly[[#This Row],[BF H Odds]]-1,IF(AND(Weekly[[#This Row],[QDA_P]]=TRUE,Weekly[[#This Row],[Actual]]=FALSE),AI306+Weekly[[#This Row],[BF V Odds]]-1,AI306-1)))</f>
        <v>77.31</v>
      </c>
      <c r="AJ307" s="24">
        <f>IF(Weekly[[#This Row],[Actual]]="","",IF(AND(Weekly[[#This Row],[KNC_P]]=FALSE,Weekly[[#This Row],[Actual]]=TRUE),AJ306+Weekly[[#This Row],[BF H Odds]]-1,IF(AND(Weekly[[#This Row],[KNC_P]]=TRUE,Weekly[[#This Row],[Actual]]=FALSE),AJ306+Weekly[[#This Row],[BF V Odds]]-1,AJ306-1)))</f>
        <v>46.059999999999988</v>
      </c>
      <c r="AK307" s="24">
        <f>IF(Weekly[[#This Row],[Actual]]="","",IF(AND(Weekly[[#This Row],[KNC_P]]=FALSE,Weekly[[#This Row],[Actual]]=TRUE),AK306+Weekly[[#This Row],[BF H Odds]]-1,IF(AND(Weekly[[#This Row],[KNC_P]]=TRUE,Weekly[[#This Row],[Actual]]=FALSE),AK306+Weekly[[#This Row],[BF V Odds]]-1,AK306-1)))</f>
        <v>44.95999999999998</v>
      </c>
      <c r="AL307" s="30">
        <f>IF(Weekly[[#This Row],[Actual]]="","",COUNTIF(Weekly[[#This Row],[SVC_P]:[QDA_P]],TRUE))</f>
        <v>1</v>
      </c>
      <c r="AM307" s="30">
        <f>IF(Weekly[[#This Row],[Actual]]="","",COUNTIF(Weekly[[#This Row],[SVC_P]:[QDA_P]],FALSE))</f>
        <v>6</v>
      </c>
      <c r="AN307" s="36" t="str">
        <f>IF(AND(Weekly[[#This Row],[BF V Odds]]&gt;$BO$6,Weekly[[#This Row],[BF V Odds]] &lt; $BO$7),Weekly[[#This Row],[BF V Odds]],"")</f>
        <v/>
      </c>
      <c r="AO307" s="36">
        <f>IF(AND(Weekly[[#This Row],[BF H Odds]]&gt;$BO$6, Weekly[[#This Row],[BF H Odds]] &lt; $BO$7),Weekly[[#This Row],[BF H Odds]],"")</f>
        <v>6</v>
      </c>
      <c r="AP307" s="37">
        <f>IF(AND(Weekly[[#This Row],[V Odds &lt;]]="",Weekly[[#This Row],[H Odds &lt;]]=""),AP306,IF(AND(Weekly[[#This Row],[H Odds &lt;]]&lt;&gt;"",Weekly[[#This Row],[SVC_P]]=TRUE,Weekly[[#This Row],[Actual]]=TRUE),AP306+Weekly[[#This Row],[H Odds &lt;]]-1,IF(AND(Weekly[[#This Row],[V Odds &lt;]]&lt;&gt;"",Weekly[[#This Row],[SVC_P]]=FALSE,Weekly[[#This Row],[Actual]]=FALSE),AP306+Weekly[[#This Row],[V Odds &lt;]]-1,IF(AND(Weekly[[#This Row],[V Odds &lt;]]&lt;&gt;"",Weekly[[#This Row],[SVC_P]]=FALSE,Weekly[[#This Row],[Actual]]=TRUE),AP306-1,IF(AND(Weekly[[#This Row],[H Odds &lt;]]&lt;&gt;"",Weekly[[#This Row],[SVC_P]]=TRUE,Weekly[[#This Row],[Actual]]=FALSE),AP306-1,AP306)))))</f>
        <v>77.48</v>
      </c>
      <c r="AQ307" s="37">
        <f>IF(AND(Weekly[[#This Row],[V Odds &lt;]]="",Weekly[[#This Row],[H Odds &lt;]]=""),AQ306,IF(AND(Weekly[[#This Row],[H Odds &lt;]]&lt;&gt;"",Weekly[[#This Row],[ADBC_P]]=TRUE,Weekly[[#This Row],[Actual]]=TRUE),AQ306+Weekly[[#This Row],[H Odds &lt;]]-1,IF(AND(Weekly[[#This Row],[V Odds &lt;]]&lt;&gt;"",Weekly[[#This Row],[ADBC_P]]=FALSE,Weekly[[#This Row],[Actual]]=FALSE),AQ306+Weekly[[#This Row],[V Odds &lt;]]-1,IF(AND(Weekly[[#This Row],[V Odds &lt;]]&lt;&gt;"",Weekly[[#This Row],[ADBC_P]]=FALSE,Weekly[[#This Row],[Actual]]=TRUE),AQ306-1,IF(AND(Weekly[[#This Row],[H Odds &lt;]]&lt;&gt;"",Weekly[[#This Row],[ADBC_P]]=TRUE,Weekly[[#This Row],[Actual]]=FALSE),AQ306-1,AQ306)))))</f>
        <v>48.879999999999995</v>
      </c>
      <c r="AR307" s="37">
        <f>IF(AND(Weekly[[#This Row],[V Odds &lt;]]="",Weekly[[#This Row],[H Odds &lt;]]=""),AR306,IF(AND(Weekly[[#This Row],[H Odds &lt;]]&lt;&gt;"",Weekly[[#This Row],[RFC_P]]=TRUE,Weekly[[#This Row],[Actual]]=TRUE),AR306+Weekly[[#This Row],[H Odds &lt;]]-1,IF(AND(Weekly[[#This Row],[V Odds &lt;]]&lt;&gt;"",Weekly[[#This Row],[RFC_P]]=FALSE,Weekly[[#This Row],[Actual]]=FALSE),AR306+Weekly[[#This Row],[V Odds &lt;]]-1,IF(AND(Weekly[[#This Row],[V Odds &lt;]]&lt;&gt;"",Weekly[[#This Row],[RFC_P]]=FALSE,Weekly[[#This Row],[Actual]]=TRUE),AR306-1,IF(AND(Weekly[[#This Row],[H Odds &lt;]]&lt;&gt;"",Weekly[[#This Row],[RFC_P]]=TRUE,Weekly[[#This Row],[Actual]]=FALSE),AR306-1,AR306)))))</f>
        <v>51.489999999999995</v>
      </c>
      <c r="AS307" s="37">
        <f>IF(AND(Weekly[[#This Row],[V Odds &lt;]]="",Weekly[[#This Row],[H Odds &lt;]]=""),AS306,IF(AND(Weekly[[#This Row],[H Odds &lt;]]&lt;&gt;"",Weekly[[#This Row],[GBC_P]]=TRUE,Weekly[[#This Row],[Actual]]=TRUE),AS306+Weekly[[#This Row],[H Odds &lt;]]-1,IF(AND(Weekly[[#This Row],[V Odds &lt;]]&lt;&gt;"",Weekly[[#This Row],[GBC_P]]=FALSE,Weekly[[#This Row],[Actual]]=FALSE),AS306+Weekly[[#This Row],[V Odds &lt;]]-1,IF(AND(Weekly[[#This Row],[V Odds &lt;]]&lt;&gt;"",Weekly[[#This Row],[GBC_P]]=FALSE,Weekly[[#This Row],[Actual]]=TRUE),AS306-1,IF(AND(Weekly[[#This Row],[H Odds &lt;]]&lt;&gt;"",Weekly[[#This Row],[GBC_P]]=TRUE,Weekly[[#This Row],[Actual]]=FALSE),AS306-1,AS306)))))</f>
        <v>50.28</v>
      </c>
      <c r="AT307" s="37">
        <f>IF(AND(Weekly[[#This Row],[V Odds &lt;]]="",Weekly[[#This Row],[H Odds &lt;]]=""),AT306,IF(AND(Weekly[[#This Row],[H Odds &lt;]]&lt;&gt;"",Weekly[[#This Row],[HGBC_P]]=TRUE,Weekly[[#This Row],[Actual]]=TRUE),AT306+Weekly[[#This Row],[H Odds &lt;]]-1,IF(AND(Weekly[[#This Row],[V Odds &lt;]]&lt;&gt;"",Weekly[[#This Row],[HGBC_P]]=FALSE,Weekly[[#This Row],[Actual]]=FALSE),AT306+Weekly[[#This Row],[V Odds &lt;]]-1,IF(AND(Weekly[[#This Row],[V Odds &lt;]]&lt;&gt;"",Weekly[[#This Row],[HGBC_P]]=FALSE,Weekly[[#This Row],[Actual]]=TRUE),AT306-1,IF(AND(Weekly[[#This Row],[H Odds &lt;]]&lt;&gt;"",Weekly[[#This Row],[HGBC_P]]=TRUE,Weekly[[#This Row],[Actual]]=FALSE),AT306-1,AT306)))))</f>
        <v>53.459999999999994</v>
      </c>
      <c r="AU307" s="37">
        <f>IF(AND(Weekly[[#This Row],[V Odds &lt;]]="",Weekly[[#This Row],[H Odds &lt;]]=""),AU306,IF(AND(Weekly[[#This Row],[H Odds &lt;]]&lt;&gt;"",Weekly[[#This Row],[XGB_P]]=TRUE,Weekly[[#This Row],[Actual]]=TRUE),AU306+Weekly[[#This Row],[H Odds &lt;]]-1,IF(AND(Weekly[[#This Row],[V Odds &lt;]]&lt;&gt;"",Weekly[[#This Row],[XGB_P]]=FALSE,Weekly[[#This Row],[Actual]]=FALSE),AU306+Weekly[[#This Row],[V Odds &lt;]]-1,IF(AND(Weekly[[#This Row],[V Odds &lt;]]&lt;&gt;"",Weekly[[#This Row],[XGB_P]]=FALSE,Weekly[[#This Row],[Actual]]=TRUE),AU306-1,IF(AND(Weekly[[#This Row],[H Odds &lt;]]&lt;&gt;"",Weekly[[#This Row],[XGB_P]]=TRUE,Weekly[[#This Row],[Actual]]=FALSE),AU306-1,AU306)))))</f>
        <v>62.56</v>
      </c>
      <c r="AV307" s="37">
        <f>IF(AND(Weekly[[#This Row],[V Odds &lt;]]="",Weekly[[#This Row],[H Odds &lt;]]=""),AV306,IF(AND(Weekly[[#This Row],[H Odds &lt;]]&lt;&gt;"",Weekly[[#This Row],[QDA_P]]=TRUE,Weekly[[#This Row],[Actual]]=TRUE),AV306+Weekly[[#This Row],[H Odds &lt;]]-1,IF(AND(Weekly[[#This Row],[V Odds &lt;]]&lt;&gt;"",Weekly[[#This Row],[QDA_P]]=FALSE,Weekly[[#This Row],[Actual]]=FALSE),AV306+Weekly[[#This Row],[V Odds &lt;]]-1,IF(AND(Weekly[[#This Row],[V Odds &lt;]]&lt;&gt;"",Weekly[[#This Row],[QDA_P]]=FALSE,Weekly[[#This Row],[Actual]]=TRUE),AV306-1,IF(AND(Weekly[[#This Row],[H Odds &lt;]]&lt;&gt;"",Weekly[[#This Row],[QDA_P]]=TRUE,Weekly[[#This Row],[Actual]]=FALSE),AV306-1,AV306)))))</f>
        <v>52.049999999999983</v>
      </c>
      <c r="AW307" s="37">
        <f>IF(AND(Weekly[[#This Row],[H Odds &lt;]]="",Weekly[[#This Row],[V Odds &lt;]]=""),AW306,IF(AND(Weekly[[#This Row],[KNC_P]]=Weekly[[#This Row],[Actual]],Weekly[[#This Row],[KNC_P]]=TRUE),AW306+Weekly[[#This Row],[BF H Odds]]-1,IF(AND(Weekly[[#This Row],[KNC_P]]=Weekly[[#This Row],[Actual]],Weekly[[#This Row],[KNC_P]]=FALSE),AW306+Weekly[[#This Row],[BF V Odds]]-1,AW306-1)))</f>
        <v>51.89</v>
      </c>
      <c r="AX307" s="37">
        <f>IF(AND(Weekly[[#This Row],[V Odds &lt;]]="",Weekly[[#This Row],[H Odds &lt;]]=""),AX306,IF(AND(Weekly[[#This Row],[V Odds &lt;]]&lt;&gt;"",Weekly[[#This Row],[FALSES]]&gt;0,Weekly[[#This Row],[Actual]]=FALSE),AX306+Weekly[[#This Row],[V Odds &lt;]]-1,IF(AND(Weekly[[#This Row],[H Odds &lt;]]&lt;&gt;"",Weekly[[#This Row],[TRUES]]&gt;0,Weekly[[#This Row],[Actual]]=TRUE),AX306+Weekly[[#This Row],[H Odds &lt;]]-1,IF(AND(Weekly[[#This Row],[V Odds &lt;]]&lt;&gt;"",Weekly[[#This Row],[FALSES]]=0),AX306,IF(AND(Weekly[[#This Row],[H Odds &lt;]]&lt;&gt;"",Weekly[[#This Row],[TRUES]]=0),AX306,AX306-1)))))</f>
        <v>85.34999999999998</v>
      </c>
      <c r="AY307" s="37">
        <f>IF(AND(Weekly[[#This Row],[V Odds &lt;]]="",Weekly[[#This Row],[H Odds &lt;]]=""),AY306,IF(AND(Weekly[[#This Row],[V Odds &lt;]]&lt;&gt;"",Weekly[[#This Row],[FALSES]]&gt;0,Weekly[[#This Row],[Actual]]=FALSE),AY306+((Weekly[[#This Row],[V Odds &lt;]]-1)*0.92),IF(AND(Weekly[[#This Row],[H Odds &lt;]]&lt;&gt;"",Weekly[[#This Row],[TRUES]]&gt;0,Weekly[[#This Row],[Actual]]=TRUE),AY306+((Weekly[[#This Row],[H Odds &lt;]]-1)*0.92),IF(AND(Weekly[[#This Row],[V Odds &lt;]]&lt;&gt;"",Weekly[[#This Row],[FALSES]]=0),AY306,IF(AND(Weekly[[#This Row],[H Odds &lt;]]&lt;&gt;"",Weekly[[#This Row],[TRUES]]=0),AY306,AY306-1)))))</f>
        <v>78.442000000000021</v>
      </c>
      <c r="AZ307" s="37">
        <f>IF(AND(Weekly[[#This Row],[V Odds &lt;]]="",Weekly[[#This Row],[H Odds &lt;]]=""),AZ306,IF(AND(Weekly[[#This Row],[V Odds &lt;]]&lt;&gt;"",Weekly[[#This Row],[Actual]]=FALSE),AZ306+Weekly[[#This Row],[V Odds &lt;]]-1,IF(AND(Weekly[[#This Row],[H Odds &lt;]]&lt;&gt;"",Weekly[[#This Row],[Actual]]=TRUE),AZ306+Weekly[[#This Row],[H Odds &lt;]]-1,AZ306-1)))</f>
        <v>76.719999999999985</v>
      </c>
      <c r="BA307" s="38">
        <f>IF(Weekly[[#This Row],[H Odds &lt;]]="",BA306,IF(AND(Weekly[[#This Row],[H Odds &lt;]]&lt;&gt;"",Weekly[[#This Row],[SVC_P]]=TRUE,Weekly[[#This Row],[Actual]]=TRUE),BA306+Weekly[[#This Row],[H Odds &lt;]]-1,IF(AND(Weekly[[#This Row],[H Odds &lt;]]&lt;&gt;"",Weekly[[#This Row],[SVC_P]]=TRUE,Weekly[[#This Row],[Actual]]=FALSE),BA306-1,BA306)))</f>
        <v>72.439999999999984</v>
      </c>
      <c r="BB307" s="38">
        <f>IF(Weekly[[#This Row],[H Odds &lt;]]="",BB306,IF(AND(Weekly[[#This Row],[H Odds &lt;]]&lt;&gt;"",Weekly[[#This Row],[ADBC_P]]=TRUE,Weekly[[#This Row],[Actual]]=TRUE),BB306+Weekly[[#This Row],[H Odds &lt;]]-1,IF(AND(Weekly[[#This Row],[H Odds &lt;]]&lt;&gt;"",Weekly[[#This Row],[ADBC_P]]=TRUE,Weekly[[#This Row],[Actual]]=FALSE),BB306-1,BB306)))</f>
        <v>45.559999999999995</v>
      </c>
      <c r="BC307" s="38">
        <f>IF(Weekly[[#This Row],[H Odds &lt;]]="",BC306,IF(AND(Weekly[[#This Row],[H Odds &lt;]]&lt;&gt;"",Weekly[[#This Row],[RFC_P]]=TRUE,Weekly[[#This Row],[Actual]]=TRUE),BC306+Weekly[[#This Row],[H Odds &lt;]]-1,IF(AND(Weekly[[#This Row],[H Odds &lt;]]&lt;&gt;"",Weekly[[#This Row],[RFC_P]]=TRUE,Weekly[[#This Row],[Actual]]=FALSE),BC306-1,BC306)))</f>
        <v>47.859999999999992</v>
      </c>
      <c r="BD307" s="38">
        <f>IF(Weekly[[#This Row],[H Odds &lt;]]="",BD306,IF(AND(Weekly[[#This Row],[H Odds &lt;]]&lt;&gt;"",Weekly[[#This Row],[GBC_P]]=TRUE,Weekly[[#This Row],[Actual]]=TRUE),BD306+Weekly[[#This Row],[H Odds &lt;]]-1,IF(AND(Weekly[[#This Row],[H Odds &lt;]]&lt;&gt;"",Weekly[[#This Row],[GBC_P]]=TRUE,Weekly[[#This Row],[Actual]]=FALSE),BD306-1,BD306)))</f>
        <v>50.96</v>
      </c>
      <c r="BE307" s="38">
        <f>IF(Weekly[[#This Row],[H Odds &lt;]]="",BE306,IF(AND(Weekly[[#This Row],[H Odds &lt;]]&lt;&gt;"",Weekly[[#This Row],[HGBC_P]]=TRUE,Weekly[[#This Row],[Actual]]=TRUE),BE306+Weekly[[#This Row],[H Odds &lt;]]-1,IF(AND(Weekly[[#This Row],[H Odds &lt;]]&lt;&gt;"",Weekly[[#This Row],[HGBC_P]]=TRUE,Weekly[[#This Row],[Actual]]=FALSE),BE306-1,BE306)))</f>
        <v>56.859999999999992</v>
      </c>
      <c r="BF307" s="38">
        <f>IF(Weekly[[#This Row],[H Odds &lt;]]="",BF306,IF(AND(Weekly[[#This Row],[H Odds &lt;]]&lt;&gt;"",Weekly[[#This Row],[XGB_P]]=TRUE,Weekly[[#This Row],[Actual]]=TRUE),BF306+Weekly[[#This Row],[H Odds &lt;]]-1,IF(AND(Weekly[[#This Row],[H Odds &lt;]]&lt;&gt;"",Weekly[[#This Row],[XGB_P]]=TRUE,Weekly[[#This Row],[Actual]]=FALSE),BF306-1,BF306)))</f>
        <v>60.03</v>
      </c>
      <c r="BG307" s="38">
        <f>IF(Weekly[[#This Row],[H Odds &lt;]]="",BG306,IF(AND(Weekly[[#This Row],[H Odds &lt;]]&lt;&gt;"",Weekly[[#This Row],[QDA_P]]=TRUE,Weekly[[#This Row],[Actual]]=TRUE),BG306+Weekly[[#This Row],[H Odds &lt;]]-1,IF(AND(Weekly[[#This Row],[H Odds &lt;]]&lt;&gt;"",Weekly[[#This Row],[QDA_P]]=TRUE,Weekly[[#This Row],[Actual]]=FALSE),BG306-1,BG306)))</f>
        <v>45.279999999999994</v>
      </c>
      <c r="BH307" s="38">
        <f>IF(Weekly[[#This Row],[H Odds &lt;]]="",BH306,IF(AND(Weekly[[#This Row],[H Odds &lt;]]&lt;&gt;"",Weekly[[#This Row],[KNC_P]]=TRUE,Weekly[[#This Row],[Actual]]=TRUE),BH306+Weekly[[#This Row],[H Odds &lt;]]-1,IF(AND(Weekly[[#This Row],[H Odds &lt;]]&lt;&gt;"",Weekly[[#This Row],[KNC_P]]=TRUE,Weekly[[#This Row],[Actual]]=FALSE),BH306-1,BH306)))</f>
        <v>50.54999999999999</v>
      </c>
      <c r="BI307" s="38">
        <f>IF(Weekly[[#This Row],[H Odds &lt;]]="",BI306,IF(AND(Weekly[[#This Row],[H Odds &lt;]]&lt;&gt;"",Weekly[[#This Row],[TRUES]]&gt;0,Weekly[[#This Row],[Actual]]=TRUE),BI306+Weekly[[#This Row],[H Odds &lt;]]-1,IF(AND(Weekly[[#This Row],[H Odds &lt;]]&lt;&gt;"",Weekly[[#This Row],[TRUES]]=0),BI306,BI306-1)))</f>
        <v>72.439999999999984</v>
      </c>
      <c r="BJ307" s="38">
        <f>IF(Weekly[[#This Row],[H Odds &lt;]]="",BJ306,IF(AND(Weekly[[#This Row],[H Odds &lt;]]&lt;&gt;"",Weekly[[#This Row],[Actual]]=TRUE),BJ306+Weekly[[#This Row],[H Odds &lt;]]-1,IF(AND(Weekly[[#This Row],[H Odds &lt;]]&lt;&gt;"",Weekly[[#This Row],[Actual]]=FALSE),BJ306-1,BJ306)))</f>
        <v>74.339999999999989</v>
      </c>
      <c r="BK307" s="58">
        <f>IF(AND(Weekly[[#This Row],[TRUES]]&gt;4,Weekly[[#This Row],[Actual]]=TRUE),BK306+Weekly[[#This Row],[BF H Odds]]-1,IF(AND(Weekly[[#This Row],[FALSES]]&gt;4,Weekly[[#This Row],[Actual]]=FALSE),BK306+Weekly[[#This Row],[BF V Odds]]-1,IF(AND(Weekly[[#This Row],[TRUES]]&gt;4,Weekly[[#This Row],[Actual]]=FALSE),BK306-1,IF(AND(Weekly[[#This Row],[FALSES]]&gt;4,Weekly[[#This Row],[Actual]]=TRUE),BK306-1,BK306))))</f>
        <v>15.730000000000022</v>
      </c>
      <c r="BL307" s="58">
        <f>IF(AND(Weekly[[#This Row],[TRUES]]&gt;5,Weekly[[#This Row],[Actual]]=TRUE),BL306+Weekly[[#This Row],[BF H Odds]]-1,IF(AND(Weekly[[#This Row],[FALSES]]&gt;5,Weekly[[#This Row],[Actual]]=FALSE),BL306+Weekly[[#This Row],[BF V Odds]]-1,IF(AND(Weekly[[#This Row],[TRUES]]&gt;5,Weekly[[#This Row],[Actual]]=FALSE),BL306-1,IF(AND(Weekly[[#This Row],[FALSES]]&gt;5,Weekly[[#This Row],[Actual]]=TRUE),BL306-1,BL306))))</f>
        <v>26.820000000000029</v>
      </c>
      <c r="BM307" s="58">
        <f>IF(AND(Weekly[[#This Row],[TRUES]]&gt;6,Weekly[[#This Row],[Actual]]=TRUE),BM306+Weekly[[#This Row],[BF H Odds]]-1,IF(AND(Weekly[[#This Row],[FALSES]]&gt;6,Weekly[[#This Row],[Actual]]=FALSE),BM306+Weekly[[#This Row],[BF V Odds]]-1,IF(AND(Weekly[[#This Row],[TRUES]]&gt;6,Weekly[[#This Row],[Actual]]=FALSE),BM306-1,IF(AND(Weekly[[#This Row],[FALSES]]&gt;6,Weekly[[#This Row],[Actual]]=TRUE),BM306-1,BM306))))</f>
        <v>44.140000000000015</v>
      </c>
    </row>
    <row r="308" spans="1:65" x14ac:dyDescent="0.25">
      <c r="A308" s="34"/>
      <c r="B308" s="10">
        <v>44281</v>
      </c>
      <c r="C308" s="33" t="s">
        <v>9</v>
      </c>
      <c r="D308" s="15" t="s">
        <v>18</v>
      </c>
      <c r="E308" t="b">
        <v>1</v>
      </c>
      <c r="F308" t="b">
        <v>1</v>
      </c>
      <c r="G308" t="b">
        <v>0</v>
      </c>
      <c r="H308" t="b">
        <v>1</v>
      </c>
      <c r="I308" t="b">
        <v>0</v>
      </c>
      <c r="J308" t="b">
        <v>0</v>
      </c>
      <c r="K308" t="b">
        <v>0</v>
      </c>
      <c r="L308" t="b">
        <v>1</v>
      </c>
      <c r="M308" t="s">
        <v>101</v>
      </c>
      <c r="N308">
        <v>6.3</v>
      </c>
      <c r="O308">
        <f>IF(Weekly[[#This Row],[H/V]]="H",Weekly[[#This Row],[BF H Odds]],IF(Weekly[[#This Row],[H/V]]="V",Weekly[[#This Row],[BF V Odds]],""))</f>
        <v>2.62</v>
      </c>
      <c r="P308" t="b">
        <v>0</v>
      </c>
      <c r="Q308" t="s">
        <v>66</v>
      </c>
      <c r="R308" s="35">
        <f>IFERROR(IF(Weekly[[#This Row],[Won Bet?]]="yes",R307+(Weekly[[#This Row],[BF Odds]]*Weekly[[#This Row],[BF Stake]])-Weekly[[#This Row],[BF Stake]],R307-Weekly[[#This Row],[BF Stake]]),R307)</f>
        <v>243.24209999999997</v>
      </c>
      <c r="S308" s="9">
        <f>IFERROR(IF(Weekly[[#This Row],[Won Bet?]]="yes",S307+(((Weekly[[#This Row],[BF Odds]]*Weekly[[#This Row],[BF Stake]])-Weekly[[#This Row],[BF Stake]])*0.95),S307-Weekly[[#This Row],[BF Stake]]),S307)</f>
        <v>228.08049499999996</v>
      </c>
      <c r="T308" s="13">
        <v>2.62</v>
      </c>
      <c r="U308" s="13">
        <v>1.55</v>
      </c>
      <c r="V308" s="24">
        <f>IF(Weekly[[#This Row],[Actual]]="","",IF(AND(Weekly[[#This Row],[SVC_P]]=Weekly[[#This Row],[Actual]],Weekly[[#This Row],[SVC_P]]=TRUE),V307+Weekly[[#This Row],[BF H Odds]]-1,IF(AND(Weekly[[#This Row],[SVC_P]]=Weekly[[#This Row],[Actual]],Weekly[[#This Row],[SVC_P]]=FALSE),V307+Weekly[[#This Row],[BF V Odds]]-1,V307-1)))</f>
        <v>66.450000000000017</v>
      </c>
      <c r="W308" s="24">
        <f>IF(Weekly[[#This Row],[Actual]]="","",IF(AND(Weekly[[#This Row],[SVC_P]]=FALSE,Weekly[[#This Row],[Actual]]=TRUE),W307+Weekly[[#This Row],[BF H Odds]]-1,IF(AND(Weekly[[#This Row],[SVC_P]]=TRUE,Weekly[[#This Row],[Actual]]=FALSE,),W307+Weekly[[#This Row],[BF V Odds]]-1,W307-1)))</f>
        <v>-247.95</v>
      </c>
      <c r="X308" s="24">
        <f>IF(Weekly[[#This Row],[Actual]]="","",IF(AND(Weekly[[#This Row],[ADBC_P]]=Weekly[[#This Row],[Actual]],Weekly[[#This Row],[ADBC_P]]=TRUE),X307+Weekly[[#This Row],[BF H Odds]]-1,IF(AND(Weekly[[#This Row],[ADBC_P]]=Weekly[[#This Row],[Actual]],Weekly[[#This Row],[ADBC_P]]=FALSE),X307+Weekly[[#This Row],[BF V Odds]]-1,X307-1)))</f>
        <v>25.870000000000022</v>
      </c>
      <c r="Y308" s="24">
        <f>IF(Weekly[[#This Row],[Actual]]="","",IF(AND(Weekly[[#This Row],[ADBC_P]]=FALSE,Weekly[[#This Row],[Actual]]=TRUE),Y307+Weekly[[#This Row],[BF H Odds]]-1,IF(AND(Weekly[[#This Row],[ADBC_P]]=TRUE,Weekly[[#This Row],[Actual]]=FALSE),Y307+Weekly[[#This Row],[BF V Odds]]-1,Y307-1)))</f>
        <v>55.26</v>
      </c>
      <c r="Z308" s="24">
        <f>IF(Weekly[[#This Row],[Actual]]="","",IF(AND(Weekly[[#This Row],[RFC_P]]=Weekly[[#This Row],[Actual]],Weekly[[#This Row],[RFC_P]]=TRUE),Z307+Weekly[[#This Row],[BF H Odds]]-1,IF(AND(Weekly[[#This Row],[RFC_P]]=Weekly[[#This Row],[Actual]],Weekly[[#This Row],[RFC_P]]=FALSE),Z307+Weekly[[#This Row],[BF V Odds]]-1,Z307-1)))</f>
        <v>18.760000000000026</v>
      </c>
      <c r="AA308" s="24">
        <f>IF(Weekly[[#This Row],[Actual]]="","",IF(AND(Weekly[[#This Row],[RFC_P]]=FALSE,Weekly[[#This Row],[Actual]]=TRUE),AA307+Weekly[[#This Row],[BF H Odds]]-1,IF(AND(Weekly[[#This Row],[RFC_P]]=TRUE,Weekly[[#This Row],[Actual]]=FALSE),AA307+Weekly[[#This Row],[BF V Odds]]-1,AA307-1)))</f>
        <v>62.369999999999976</v>
      </c>
      <c r="AB308" s="24">
        <f>IF(Weekly[[#This Row],[Actual]]="","",IF(AND(Weekly[[#This Row],[GBC_P]]=Weekly[[#This Row],[Actual]],Weekly[[#This Row],[GBC_P]]=TRUE),AB307+Weekly[[#This Row],[BF H Odds]]-1,IF(AND(Weekly[[#This Row],[GBC_P]]=Weekly[[#This Row],[Actual]],Weekly[[#This Row],[GBC_P]]=FALSE),AB307+Weekly[[#This Row],[BF V Odds]]-1,AB307-1)))</f>
        <v>22.410000000000007</v>
      </c>
      <c r="AC308" s="24">
        <f>IF(Weekly[[#This Row],[Actual]]="","",IF(AND(Weekly[[#This Row],[GBC_P]]=FALSE,Weekly[[#This Row],[Actual]]=TRUE),AC307+Weekly[[#This Row],[BF H Odds]]-1,IF(AND(Weekly[[#This Row],[GBC_P]]=TRUE,Weekly[[#This Row],[Actual]]=FALSE),AC307+Weekly[[#This Row],[BF V Odds]]-1,AC307-1)))</f>
        <v>58.719999999999985</v>
      </c>
      <c r="AD308" s="24">
        <f>IF(Weekly[[#This Row],[Actual]]="","",IF(AND(Weekly[[#This Row],[HGBC_P]]=Weekly[[#This Row],[Actual]],Weekly[[#This Row],[HGBC_P]]=TRUE),AD307+Weekly[[#This Row],[BF H Odds]]-1,IF(AND(Weekly[[#This Row],[HGBC_P]]=Weekly[[#This Row],[Actual]],Weekly[[#This Row],[HGBC_P]]=FALSE),AD307+Weekly[[#This Row],[BF V Odds]]-1,AD307-1)))</f>
        <v>21.24000000000003</v>
      </c>
      <c r="AE308" s="24">
        <f>IF(Weekly[[#This Row],[Actual]]="","",IF(AND(Weekly[[#This Row],[HGBC_P]]=FALSE,Weekly[[#This Row],[Actual]]=TRUE),AE307+Weekly[[#This Row],[BF H Odds]]-1,IF(AND(Weekly[[#This Row],[HGBC_P]]=TRUE,Weekly[[#This Row],[Actual]]=FALSE),AE307+Weekly[[#This Row],[BF V Odds]]-1,AE307-1)))</f>
        <v>59.89</v>
      </c>
      <c r="AF308" s="24">
        <f>IF(Weekly[[#This Row],[Actual]]="","",IF(AND(Weekly[[#This Row],[XGB_P]]=Weekly[[#This Row],[Actual]],Weekly[[#This Row],[XGB_P]]=TRUE),AF307+Weekly[[#This Row],[BF H Odds]]-1,IF(AND(Weekly[[#This Row],[XGB_P]]=Weekly[[#This Row],[Actual]],Weekly[[#This Row],[XGB_P]]=FALSE),AF307+Weekly[[#This Row],[BF V Odds]]-1,AF307-1)))</f>
        <v>43.700000000000031</v>
      </c>
      <c r="AG308" s="24">
        <f>IF(Weekly[[#This Row],[Actual]]="","",IF(AND(Weekly[[#This Row],[XGB_P]]=FALSE,Weekly[[#This Row],[Actual]]=TRUE),AG307+Weekly[[#This Row],[BF H Odds]]-1,IF(AND(Weekly[[#This Row],[XGB_P]]=TRUE,Weekly[[#This Row],[Actual]]=FALSE),AG307+Weekly[[#This Row],[BF V Odds]]-1,AG307-1)))</f>
        <v>37.43</v>
      </c>
      <c r="AH308" s="24">
        <f>IF(Weekly[[#This Row],[Actual]]="","",IF(AND(Weekly[[#This Row],[QDA_P]]=Weekly[[#This Row],[Actual]],Weekly[[#This Row],[QDA_P]]=TRUE),AH307+Weekly[[#This Row],[BF H Odds]]-1,IF(AND(Weekly[[#This Row],[QDA_P]]=Weekly[[#This Row],[Actual]],Weekly[[#This Row],[QDA_P]]=FALSE),AH307+Weekly[[#This Row],[BF V Odds]]-1,AH307-1)))</f>
        <v>4.8200000000000038</v>
      </c>
      <c r="AI308" s="24">
        <f>IF(Weekly[[#This Row],[Actual]]="","",IF(AND(Weekly[[#This Row],[QDA_P]]=FALSE,Weekly[[#This Row],[Actual]]=TRUE),AI307+Weekly[[#This Row],[BF H Odds]]-1,IF(AND(Weekly[[#This Row],[QDA_P]]=TRUE,Weekly[[#This Row],[Actual]]=FALSE),AI307+Weekly[[#This Row],[BF V Odds]]-1,AI307-1)))</f>
        <v>76.31</v>
      </c>
      <c r="AJ308" s="24">
        <f>IF(Weekly[[#This Row],[Actual]]="","",IF(AND(Weekly[[#This Row],[KNC_P]]=FALSE,Weekly[[#This Row],[Actual]]=TRUE),AJ307+Weekly[[#This Row],[BF H Odds]]-1,IF(AND(Weekly[[#This Row],[KNC_P]]=TRUE,Weekly[[#This Row],[Actual]]=FALSE),AJ307+Weekly[[#This Row],[BF V Odds]]-1,AJ307-1)))</f>
        <v>47.679999999999986</v>
      </c>
      <c r="AK308" s="24">
        <f>IF(Weekly[[#This Row],[Actual]]="","",IF(AND(Weekly[[#This Row],[KNC_P]]=FALSE,Weekly[[#This Row],[Actual]]=TRUE),AK307+Weekly[[#This Row],[BF H Odds]]-1,IF(AND(Weekly[[#This Row],[KNC_P]]=TRUE,Weekly[[#This Row],[Actual]]=FALSE),AK307+Weekly[[#This Row],[BF V Odds]]-1,AK307-1)))</f>
        <v>46.579999999999977</v>
      </c>
      <c r="AL308" s="30">
        <f>IF(Weekly[[#This Row],[Actual]]="","",COUNTIF(Weekly[[#This Row],[SVC_P]:[QDA_P]],TRUE))</f>
        <v>3</v>
      </c>
      <c r="AM308" s="30">
        <f>IF(Weekly[[#This Row],[Actual]]="","",COUNTIF(Weekly[[#This Row],[SVC_P]:[QDA_P]],FALSE))</f>
        <v>4</v>
      </c>
      <c r="AN308" s="36" t="str">
        <f>IF(AND(Weekly[[#This Row],[BF V Odds]]&gt;$BO$6,Weekly[[#This Row],[BF V Odds]] &lt; $BO$7),Weekly[[#This Row],[BF V Odds]],"")</f>
        <v/>
      </c>
      <c r="AO308" s="36" t="str">
        <f>IF(AND(Weekly[[#This Row],[BF H Odds]]&gt;$BO$6, Weekly[[#This Row],[BF H Odds]] &lt; $BO$7),Weekly[[#This Row],[BF H Odds]],"")</f>
        <v/>
      </c>
      <c r="AP308" s="37">
        <f>IF(AND(Weekly[[#This Row],[V Odds &lt;]]="",Weekly[[#This Row],[H Odds &lt;]]=""),AP307,IF(AND(Weekly[[#This Row],[H Odds &lt;]]&lt;&gt;"",Weekly[[#This Row],[SVC_P]]=TRUE,Weekly[[#This Row],[Actual]]=TRUE),AP307+Weekly[[#This Row],[H Odds &lt;]]-1,IF(AND(Weekly[[#This Row],[V Odds &lt;]]&lt;&gt;"",Weekly[[#This Row],[SVC_P]]=FALSE,Weekly[[#This Row],[Actual]]=FALSE),AP307+Weekly[[#This Row],[V Odds &lt;]]-1,IF(AND(Weekly[[#This Row],[V Odds &lt;]]&lt;&gt;"",Weekly[[#This Row],[SVC_P]]=FALSE,Weekly[[#This Row],[Actual]]=TRUE),AP307-1,IF(AND(Weekly[[#This Row],[H Odds &lt;]]&lt;&gt;"",Weekly[[#This Row],[SVC_P]]=TRUE,Weekly[[#This Row],[Actual]]=FALSE),AP307-1,AP307)))))</f>
        <v>77.48</v>
      </c>
      <c r="AQ308" s="37">
        <f>IF(AND(Weekly[[#This Row],[V Odds &lt;]]="",Weekly[[#This Row],[H Odds &lt;]]=""),AQ307,IF(AND(Weekly[[#This Row],[H Odds &lt;]]&lt;&gt;"",Weekly[[#This Row],[ADBC_P]]=TRUE,Weekly[[#This Row],[Actual]]=TRUE),AQ307+Weekly[[#This Row],[H Odds &lt;]]-1,IF(AND(Weekly[[#This Row],[V Odds &lt;]]&lt;&gt;"",Weekly[[#This Row],[ADBC_P]]=FALSE,Weekly[[#This Row],[Actual]]=FALSE),AQ307+Weekly[[#This Row],[V Odds &lt;]]-1,IF(AND(Weekly[[#This Row],[V Odds &lt;]]&lt;&gt;"",Weekly[[#This Row],[ADBC_P]]=FALSE,Weekly[[#This Row],[Actual]]=TRUE),AQ307-1,IF(AND(Weekly[[#This Row],[H Odds &lt;]]&lt;&gt;"",Weekly[[#This Row],[ADBC_P]]=TRUE,Weekly[[#This Row],[Actual]]=FALSE),AQ307-1,AQ307)))))</f>
        <v>48.879999999999995</v>
      </c>
      <c r="AR308" s="37">
        <f>IF(AND(Weekly[[#This Row],[V Odds &lt;]]="",Weekly[[#This Row],[H Odds &lt;]]=""),AR307,IF(AND(Weekly[[#This Row],[H Odds &lt;]]&lt;&gt;"",Weekly[[#This Row],[RFC_P]]=TRUE,Weekly[[#This Row],[Actual]]=TRUE),AR307+Weekly[[#This Row],[H Odds &lt;]]-1,IF(AND(Weekly[[#This Row],[V Odds &lt;]]&lt;&gt;"",Weekly[[#This Row],[RFC_P]]=FALSE,Weekly[[#This Row],[Actual]]=FALSE),AR307+Weekly[[#This Row],[V Odds &lt;]]-1,IF(AND(Weekly[[#This Row],[V Odds &lt;]]&lt;&gt;"",Weekly[[#This Row],[RFC_P]]=FALSE,Weekly[[#This Row],[Actual]]=TRUE),AR307-1,IF(AND(Weekly[[#This Row],[H Odds &lt;]]&lt;&gt;"",Weekly[[#This Row],[RFC_P]]=TRUE,Weekly[[#This Row],[Actual]]=FALSE),AR307-1,AR307)))))</f>
        <v>51.489999999999995</v>
      </c>
      <c r="AS308" s="37">
        <f>IF(AND(Weekly[[#This Row],[V Odds &lt;]]="",Weekly[[#This Row],[H Odds &lt;]]=""),AS307,IF(AND(Weekly[[#This Row],[H Odds &lt;]]&lt;&gt;"",Weekly[[#This Row],[GBC_P]]=TRUE,Weekly[[#This Row],[Actual]]=TRUE),AS307+Weekly[[#This Row],[H Odds &lt;]]-1,IF(AND(Weekly[[#This Row],[V Odds &lt;]]&lt;&gt;"",Weekly[[#This Row],[GBC_P]]=FALSE,Weekly[[#This Row],[Actual]]=FALSE),AS307+Weekly[[#This Row],[V Odds &lt;]]-1,IF(AND(Weekly[[#This Row],[V Odds &lt;]]&lt;&gt;"",Weekly[[#This Row],[GBC_P]]=FALSE,Weekly[[#This Row],[Actual]]=TRUE),AS307-1,IF(AND(Weekly[[#This Row],[H Odds &lt;]]&lt;&gt;"",Weekly[[#This Row],[GBC_P]]=TRUE,Weekly[[#This Row],[Actual]]=FALSE),AS307-1,AS307)))))</f>
        <v>50.28</v>
      </c>
      <c r="AT308" s="37">
        <f>IF(AND(Weekly[[#This Row],[V Odds &lt;]]="",Weekly[[#This Row],[H Odds &lt;]]=""),AT307,IF(AND(Weekly[[#This Row],[H Odds &lt;]]&lt;&gt;"",Weekly[[#This Row],[HGBC_P]]=TRUE,Weekly[[#This Row],[Actual]]=TRUE),AT307+Weekly[[#This Row],[H Odds &lt;]]-1,IF(AND(Weekly[[#This Row],[V Odds &lt;]]&lt;&gt;"",Weekly[[#This Row],[HGBC_P]]=FALSE,Weekly[[#This Row],[Actual]]=FALSE),AT307+Weekly[[#This Row],[V Odds &lt;]]-1,IF(AND(Weekly[[#This Row],[V Odds &lt;]]&lt;&gt;"",Weekly[[#This Row],[HGBC_P]]=FALSE,Weekly[[#This Row],[Actual]]=TRUE),AT307-1,IF(AND(Weekly[[#This Row],[H Odds &lt;]]&lt;&gt;"",Weekly[[#This Row],[HGBC_P]]=TRUE,Weekly[[#This Row],[Actual]]=FALSE),AT307-1,AT307)))))</f>
        <v>53.459999999999994</v>
      </c>
      <c r="AU308" s="37">
        <f>IF(AND(Weekly[[#This Row],[V Odds &lt;]]="",Weekly[[#This Row],[H Odds &lt;]]=""),AU307,IF(AND(Weekly[[#This Row],[H Odds &lt;]]&lt;&gt;"",Weekly[[#This Row],[XGB_P]]=TRUE,Weekly[[#This Row],[Actual]]=TRUE),AU307+Weekly[[#This Row],[H Odds &lt;]]-1,IF(AND(Weekly[[#This Row],[V Odds &lt;]]&lt;&gt;"",Weekly[[#This Row],[XGB_P]]=FALSE,Weekly[[#This Row],[Actual]]=FALSE),AU307+Weekly[[#This Row],[V Odds &lt;]]-1,IF(AND(Weekly[[#This Row],[V Odds &lt;]]&lt;&gt;"",Weekly[[#This Row],[XGB_P]]=FALSE,Weekly[[#This Row],[Actual]]=TRUE),AU307-1,IF(AND(Weekly[[#This Row],[H Odds &lt;]]&lt;&gt;"",Weekly[[#This Row],[XGB_P]]=TRUE,Weekly[[#This Row],[Actual]]=FALSE),AU307-1,AU307)))))</f>
        <v>62.56</v>
      </c>
      <c r="AV308" s="37">
        <f>IF(AND(Weekly[[#This Row],[V Odds &lt;]]="",Weekly[[#This Row],[H Odds &lt;]]=""),AV307,IF(AND(Weekly[[#This Row],[H Odds &lt;]]&lt;&gt;"",Weekly[[#This Row],[QDA_P]]=TRUE,Weekly[[#This Row],[Actual]]=TRUE),AV307+Weekly[[#This Row],[H Odds &lt;]]-1,IF(AND(Weekly[[#This Row],[V Odds &lt;]]&lt;&gt;"",Weekly[[#This Row],[QDA_P]]=FALSE,Weekly[[#This Row],[Actual]]=FALSE),AV307+Weekly[[#This Row],[V Odds &lt;]]-1,IF(AND(Weekly[[#This Row],[V Odds &lt;]]&lt;&gt;"",Weekly[[#This Row],[QDA_P]]=FALSE,Weekly[[#This Row],[Actual]]=TRUE),AV307-1,IF(AND(Weekly[[#This Row],[H Odds &lt;]]&lt;&gt;"",Weekly[[#This Row],[QDA_P]]=TRUE,Weekly[[#This Row],[Actual]]=FALSE),AV307-1,AV307)))))</f>
        <v>52.049999999999983</v>
      </c>
      <c r="AW308" s="37">
        <f>IF(AND(Weekly[[#This Row],[H Odds &lt;]]="",Weekly[[#This Row],[V Odds &lt;]]=""),AW307,IF(AND(Weekly[[#This Row],[KNC_P]]=Weekly[[#This Row],[Actual]],Weekly[[#This Row],[KNC_P]]=TRUE),AW307+Weekly[[#This Row],[BF H Odds]]-1,IF(AND(Weekly[[#This Row],[KNC_P]]=Weekly[[#This Row],[Actual]],Weekly[[#This Row],[KNC_P]]=FALSE),AW307+Weekly[[#This Row],[BF V Odds]]-1,AW307-1)))</f>
        <v>51.89</v>
      </c>
      <c r="AX308" s="37">
        <f>IF(AND(Weekly[[#This Row],[V Odds &lt;]]="",Weekly[[#This Row],[H Odds &lt;]]=""),AX307,IF(AND(Weekly[[#This Row],[V Odds &lt;]]&lt;&gt;"",Weekly[[#This Row],[FALSES]]&gt;0,Weekly[[#This Row],[Actual]]=FALSE),AX307+Weekly[[#This Row],[V Odds &lt;]]-1,IF(AND(Weekly[[#This Row],[H Odds &lt;]]&lt;&gt;"",Weekly[[#This Row],[TRUES]]&gt;0,Weekly[[#This Row],[Actual]]=TRUE),AX307+Weekly[[#This Row],[H Odds &lt;]]-1,IF(AND(Weekly[[#This Row],[V Odds &lt;]]&lt;&gt;"",Weekly[[#This Row],[FALSES]]=0),AX307,IF(AND(Weekly[[#This Row],[H Odds &lt;]]&lt;&gt;"",Weekly[[#This Row],[TRUES]]=0),AX307,AX307-1)))))</f>
        <v>85.34999999999998</v>
      </c>
      <c r="AY308" s="37">
        <f>IF(AND(Weekly[[#This Row],[V Odds &lt;]]="",Weekly[[#This Row],[H Odds &lt;]]=""),AY307,IF(AND(Weekly[[#This Row],[V Odds &lt;]]&lt;&gt;"",Weekly[[#This Row],[FALSES]]&gt;0,Weekly[[#This Row],[Actual]]=FALSE),AY307+((Weekly[[#This Row],[V Odds &lt;]]-1)*0.92),IF(AND(Weekly[[#This Row],[H Odds &lt;]]&lt;&gt;"",Weekly[[#This Row],[TRUES]]&gt;0,Weekly[[#This Row],[Actual]]=TRUE),AY307+((Weekly[[#This Row],[H Odds &lt;]]-1)*0.92),IF(AND(Weekly[[#This Row],[V Odds &lt;]]&lt;&gt;"",Weekly[[#This Row],[FALSES]]=0),AY307,IF(AND(Weekly[[#This Row],[H Odds &lt;]]&lt;&gt;"",Weekly[[#This Row],[TRUES]]=0),AY307,AY307-1)))))</f>
        <v>78.442000000000021</v>
      </c>
      <c r="AZ308" s="37">
        <f>IF(AND(Weekly[[#This Row],[V Odds &lt;]]="",Weekly[[#This Row],[H Odds &lt;]]=""),AZ307,IF(AND(Weekly[[#This Row],[V Odds &lt;]]&lt;&gt;"",Weekly[[#This Row],[Actual]]=FALSE),AZ307+Weekly[[#This Row],[V Odds &lt;]]-1,IF(AND(Weekly[[#This Row],[H Odds &lt;]]&lt;&gt;"",Weekly[[#This Row],[Actual]]=TRUE),AZ307+Weekly[[#This Row],[H Odds &lt;]]-1,AZ307-1)))</f>
        <v>76.719999999999985</v>
      </c>
      <c r="BA308" s="38">
        <f>IF(Weekly[[#This Row],[H Odds &lt;]]="",BA307,IF(AND(Weekly[[#This Row],[H Odds &lt;]]&lt;&gt;"",Weekly[[#This Row],[SVC_P]]=TRUE,Weekly[[#This Row],[Actual]]=TRUE),BA307+Weekly[[#This Row],[H Odds &lt;]]-1,IF(AND(Weekly[[#This Row],[H Odds &lt;]]&lt;&gt;"",Weekly[[#This Row],[SVC_P]]=TRUE,Weekly[[#This Row],[Actual]]=FALSE),BA307-1,BA307)))</f>
        <v>72.439999999999984</v>
      </c>
      <c r="BB308" s="38">
        <f>IF(Weekly[[#This Row],[H Odds &lt;]]="",BB307,IF(AND(Weekly[[#This Row],[H Odds &lt;]]&lt;&gt;"",Weekly[[#This Row],[ADBC_P]]=TRUE,Weekly[[#This Row],[Actual]]=TRUE),BB307+Weekly[[#This Row],[H Odds &lt;]]-1,IF(AND(Weekly[[#This Row],[H Odds &lt;]]&lt;&gt;"",Weekly[[#This Row],[ADBC_P]]=TRUE,Weekly[[#This Row],[Actual]]=FALSE),BB307-1,BB307)))</f>
        <v>45.559999999999995</v>
      </c>
      <c r="BC308" s="38">
        <f>IF(Weekly[[#This Row],[H Odds &lt;]]="",BC307,IF(AND(Weekly[[#This Row],[H Odds &lt;]]&lt;&gt;"",Weekly[[#This Row],[RFC_P]]=TRUE,Weekly[[#This Row],[Actual]]=TRUE),BC307+Weekly[[#This Row],[H Odds &lt;]]-1,IF(AND(Weekly[[#This Row],[H Odds &lt;]]&lt;&gt;"",Weekly[[#This Row],[RFC_P]]=TRUE,Weekly[[#This Row],[Actual]]=FALSE),BC307-1,BC307)))</f>
        <v>47.859999999999992</v>
      </c>
      <c r="BD308" s="38">
        <f>IF(Weekly[[#This Row],[H Odds &lt;]]="",BD307,IF(AND(Weekly[[#This Row],[H Odds &lt;]]&lt;&gt;"",Weekly[[#This Row],[GBC_P]]=TRUE,Weekly[[#This Row],[Actual]]=TRUE),BD307+Weekly[[#This Row],[H Odds &lt;]]-1,IF(AND(Weekly[[#This Row],[H Odds &lt;]]&lt;&gt;"",Weekly[[#This Row],[GBC_P]]=TRUE,Weekly[[#This Row],[Actual]]=FALSE),BD307-1,BD307)))</f>
        <v>50.96</v>
      </c>
      <c r="BE308" s="38">
        <f>IF(Weekly[[#This Row],[H Odds &lt;]]="",BE307,IF(AND(Weekly[[#This Row],[H Odds &lt;]]&lt;&gt;"",Weekly[[#This Row],[HGBC_P]]=TRUE,Weekly[[#This Row],[Actual]]=TRUE),BE307+Weekly[[#This Row],[H Odds &lt;]]-1,IF(AND(Weekly[[#This Row],[H Odds &lt;]]&lt;&gt;"",Weekly[[#This Row],[HGBC_P]]=TRUE,Weekly[[#This Row],[Actual]]=FALSE),BE307-1,BE307)))</f>
        <v>56.859999999999992</v>
      </c>
      <c r="BF308" s="38">
        <f>IF(Weekly[[#This Row],[H Odds &lt;]]="",BF307,IF(AND(Weekly[[#This Row],[H Odds &lt;]]&lt;&gt;"",Weekly[[#This Row],[XGB_P]]=TRUE,Weekly[[#This Row],[Actual]]=TRUE),BF307+Weekly[[#This Row],[H Odds &lt;]]-1,IF(AND(Weekly[[#This Row],[H Odds &lt;]]&lt;&gt;"",Weekly[[#This Row],[XGB_P]]=TRUE,Weekly[[#This Row],[Actual]]=FALSE),BF307-1,BF307)))</f>
        <v>60.03</v>
      </c>
      <c r="BG308" s="38">
        <f>IF(Weekly[[#This Row],[H Odds &lt;]]="",BG307,IF(AND(Weekly[[#This Row],[H Odds &lt;]]&lt;&gt;"",Weekly[[#This Row],[QDA_P]]=TRUE,Weekly[[#This Row],[Actual]]=TRUE),BG307+Weekly[[#This Row],[H Odds &lt;]]-1,IF(AND(Weekly[[#This Row],[H Odds &lt;]]&lt;&gt;"",Weekly[[#This Row],[QDA_P]]=TRUE,Weekly[[#This Row],[Actual]]=FALSE),BG307-1,BG307)))</f>
        <v>45.279999999999994</v>
      </c>
      <c r="BH308" s="38">
        <f>IF(Weekly[[#This Row],[H Odds &lt;]]="",BH307,IF(AND(Weekly[[#This Row],[H Odds &lt;]]&lt;&gt;"",Weekly[[#This Row],[KNC_P]]=TRUE,Weekly[[#This Row],[Actual]]=TRUE),BH307+Weekly[[#This Row],[H Odds &lt;]]-1,IF(AND(Weekly[[#This Row],[H Odds &lt;]]&lt;&gt;"",Weekly[[#This Row],[KNC_P]]=TRUE,Weekly[[#This Row],[Actual]]=FALSE),BH307-1,BH307)))</f>
        <v>50.54999999999999</v>
      </c>
      <c r="BI308" s="38">
        <f>IF(Weekly[[#This Row],[H Odds &lt;]]="",BI307,IF(AND(Weekly[[#This Row],[H Odds &lt;]]&lt;&gt;"",Weekly[[#This Row],[TRUES]]&gt;0,Weekly[[#This Row],[Actual]]=TRUE),BI307+Weekly[[#This Row],[H Odds &lt;]]-1,IF(AND(Weekly[[#This Row],[H Odds &lt;]]&lt;&gt;"",Weekly[[#This Row],[TRUES]]=0),BI307,BI307-1)))</f>
        <v>72.439999999999984</v>
      </c>
      <c r="BJ308" s="38">
        <f>IF(Weekly[[#This Row],[H Odds &lt;]]="",BJ307,IF(AND(Weekly[[#This Row],[H Odds &lt;]]&lt;&gt;"",Weekly[[#This Row],[Actual]]=TRUE),BJ307+Weekly[[#This Row],[H Odds &lt;]]-1,IF(AND(Weekly[[#This Row],[H Odds &lt;]]&lt;&gt;"",Weekly[[#This Row],[Actual]]=FALSE),BJ307-1,BJ307)))</f>
        <v>74.339999999999989</v>
      </c>
      <c r="BK308" s="58">
        <f>IF(AND(Weekly[[#This Row],[TRUES]]&gt;4,Weekly[[#This Row],[Actual]]=TRUE),BK307+Weekly[[#This Row],[BF H Odds]]-1,IF(AND(Weekly[[#This Row],[FALSES]]&gt;4,Weekly[[#This Row],[Actual]]=FALSE),BK307+Weekly[[#This Row],[BF V Odds]]-1,IF(AND(Weekly[[#This Row],[TRUES]]&gt;4,Weekly[[#This Row],[Actual]]=FALSE),BK307-1,IF(AND(Weekly[[#This Row],[FALSES]]&gt;4,Weekly[[#This Row],[Actual]]=TRUE),BK307-1,BK307))))</f>
        <v>15.730000000000022</v>
      </c>
      <c r="BL308" s="58">
        <f>IF(AND(Weekly[[#This Row],[TRUES]]&gt;5,Weekly[[#This Row],[Actual]]=TRUE),BL307+Weekly[[#This Row],[BF H Odds]]-1,IF(AND(Weekly[[#This Row],[FALSES]]&gt;5,Weekly[[#This Row],[Actual]]=FALSE),BL307+Weekly[[#This Row],[BF V Odds]]-1,IF(AND(Weekly[[#This Row],[TRUES]]&gt;5,Weekly[[#This Row],[Actual]]=FALSE),BL307-1,IF(AND(Weekly[[#This Row],[FALSES]]&gt;5,Weekly[[#This Row],[Actual]]=TRUE),BL307-1,BL307))))</f>
        <v>26.820000000000029</v>
      </c>
      <c r="BM308" s="58">
        <f>IF(AND(Weekly[[#This Row],[TRUES]]&gt;6,Weekly[[#This Row],[Actual]]=TRUE),BM307+Weekly[[#This Row],[BF H Odds]]-1,IF(AND(Weekly[[#This Row],[FALSES]]&gt;6,Weekly[[#This Row],[Actual]]=FALSE),BM307+Weekly[[#This Row],[BF V Odds]]-1,IF(AND(Weekly[[#This Row],[TRUES]]&gt;6,Weekly[[#This Row],[Actual]]=FALSE),BM307-1,IF(AND(Weekly[[#This Row],[FALSES]]&gt;6,Weekly[[#This Row],[Actual]]=TRUE),BM307-1,BM307))))</f>
        <v>44.140000000000015</v>
      </c>
    </row>
    <row r="309" spans="1:65" x14ac:dyDescent="0.25">
      <c r="A309" s="34"/>
      <c r="B309" s="10">
        <v>44281</v>
      </c>
      <c r="C309" s="33" t="s">
        <v>22</v>
      </c>
      <c r="D309" s="15" t="s">
        <v>25</v>
      </c>
      <c r="E309" t="b">
        <v>1</v>
      </c>
      <c r="F309" t="b">
        <v>1</v>
      </c>
      <c r="G309" t="b">
        <v>1</v>
      </c>
      <c r="H309" t="b">
        <v>1</v>
      </c>
      <c r="I309" t="b">
        <v>1</v>
      </c>
      <c r="J309" t="b">
        <v>1</v>
      </c>
      <c r="K309" t="b">
        <v>1</v>
      </c>
      <c r="L309" t="b">
        <v>1</v>
      </c>
      <c r="O309" t="str">
        <f>IF(Weekly[[#This Row],[H/V]]="H",Weekly[[#This Row],[BF H Odds]],IF(Weekly[[#This Row],[H/V]]="V",Weekly[[#This Row],[BF V Odds]],""))</f>
        <v/>
      </c>
      <c r="P309" t="b">
        <v>1</v>
      </c>
      <c r="R309" s="35">
        <f>IFERROR(IF(Weekly[[#This Row],[Won Bet?]]="yes",R308+(Weekly[[#This Row],[BF Odds]]*Weekly[[#This Row],[BF Stake]])-Weekly[[#This Row],[BF Stake]],R308-Weekly[[#This Row],[BF Stake]]),R308)</f>
        <v>243.24209999999997</v>
      </c>
      <c r="S309" s="9">
        <f>IFERROR(IF(Weekly[[#This Row],[Won Bet?]]="yes",S308+(((Weekly[[#This Row],[BF Odds]]*Weekly[[#This Row],[BF Stake]])-Weekly[[#This Row],[BF Stake]])*0.95),S308-Weekly[[#This Row],[BF Stake]]),S308)</f>
        <v>228.08049499999996</v>
      </c>
      <c r="T309" s="13">
        <v>4.9000000000000004</v>
      </c>
      <c r="U309" s="13">
        <v>1.21</v>
      </c>
      <c r="V309" s="24">
        <f>IF(Weekly[[#This Row],[Actual]]="","",IF(AND(Weekly[[#This Row],[SVC_P]]=Weekly[[#This Row],[Actual]],Weekly[[#This Row],[SVC_P]]=TRUE),V308+Weekly[[#This Row],[BF H Odds]]-1,IF(AND(Weekly[[#This Row],[SVC_P]]=Weekly[[#This Row],[Actual]],Weekly[[#This Row],[SVC_P]]=FALSE),V308+Weekly[[#This Row],[BF V Odds]]-1,V308-1)))</f>
        <v>66.660000000000011</v>
      </c>
      <c r="W309" s="24">
        <f>IF(Weekly[[#This Row],[Actual]]="","",IF(AND(Weekly[[#This Row],[SVC_P]]=FALSE,Weekly[[#This Row],[Actual]]=TRUE),W308+Weekly[[#This Row],[BF H Odds]]-1,IF(AND(Weekly[[#This Row],[SVC_P]]=TRUE,Weekly[[#This Row],[Actual]]=FALSE,),W308+Weekly[[#This Row],[BF V Odds]]-1,W308-1)))</f>
        <v>-248.95</v>
      </c>
      <c r="X309" s="24">
        <f>IF(Weekly[[#This Row],[Actual]]="","",IF(AND(Weekly[[#This Row],[ADBC_P]]=Weekly[[#This Row],[Actual]],Weekly[[#This Row],[ADBC_P]]=TRUE),X308+Weekly[[#This Row],[BF H Odds]]-1,IF(AND(Weekly[[#This Row],[ADBC_P]]=Weekly[[#This Row],[Actual]],Weekly[[#This Row],[ADBC_P]]=FALSE),X308+Weekly[[#This Row],[BF V Odds]]-1,X308-1)))</f>
        <v>26.080000000000023</v>
      </c>
      <c r="Y309" s="24">
        <f>IF(Weekly[[#This Row],[Actual]]="","",IF(AND(Weekly[[#This Row],[ADBC_P]]=FALSE,Weekly[[#This Row],[Actual]]=TRUE),Y308+Weekly[[#This Row],[BF H Odds]]-1,IF(AND(Weekly[[#This Row],[ADBC_P]]=TRUE,Weekly[[#This Row],[Actual]]=FALSE),Y308+Weekly[[#This Row],[BF V Odds]]-1,Y308-1)))</f>
        <v>54.26</v>
      </c>
      <c r="Z309" s="24">
        <f>IF(Weekly[[#This Row],[Actual]]="","",IF(AND(Weekly[[#This Row],[RFC_P]]=Weekly[[#This Row],[Actual]],Weekly[[#This Row],[RFC_P]]=TRUE),Z308+Weekly[[#This Row],[BF H Odds]]-1,IF(AND(Weekly[[#This Row],[RFC_P]]=Weekly[[#This Row],[Actual]],Weekly[[#This Row],[RFC_P]]=FALSE),Z308+Weekly[[#This Row],[BF V Odds]]-1,Z308-1)))</f>
        <v>18.970000000000027</v>
      </c>
      <c r="AA309" s="24">
        <f>IF(Weekly[[#This Row],[Actual]]="","",IF(AND(Weekly[[#This Row],[RFC_P]]=FALSE,Weekly[[#This Row],[Actual]]=TRUE),AA308+Weekly[[#This Row],[BF H Odds]]-1,IF(AND(Weekly[[#This Row],[RFC_P]]=TRUE,Weekly[[#This Row],[Actual]]=FALSE),AA308+Weekly[[#This Row],[BF V Odds]]-1,AA308-1)))</f>
        <v>61.369999999999976</v>
      </c>
      <c r="AB309" s="24">
        <f>IF(Weekly[[#This Row],[Actual]]="","",IF(AND(Weekly[[#This Row],[GBC_P]]=Weekly[[#This Row],[Actual]],Weekly[[#This Row],[GBC_P]]=TRUE),AB308+Weekly[[#This Row],[BF H Odds]]-1,IF(AND(Weekly[[#This Row],[GBC_P]]=Weekly[[#This Row],[Actual]],Weekly[[#This Row],[GBC_P]]=FALSE),AB308+Weekly[[#This Row],[BF V Odds]]-1,AB308-1)))</f>
        <v>22.620000000000008</v>
      </c>
      <c r="AC309" s="24">
        <f>IF(Weekly[[#This Row],[Actual]]="","",IF(AND(Weekly[[#This Row],[GBC_P]]=FALSE,Weekly[[#This Row],[Actual]]=TRUE),AC308+Weekly[[#This Row],[BF H Odds]]-1,IF(AND(Weekly[[#This Row],[GBC_P]]=TRUE,Weekly[[#This Row],[Actual]]=FALSE),AC308+Weekly[[#This Row],[BF V Odds]]-1,AC308-1)))</f>
        <v>57.719999999999985</v>
      </c>
      <c r="AD309" s="24">
        <f>IF(Weekly[[#This Row],[Actual]]="","",IF(AND(Weekly[[#This Row],[HGBC_P]]=Weekly[[#This Row],[Actual]],Weekly[[#This Row],[HGBC_P]]=TRUE),AD308+Weekly[[#This Row],[BF H Odds]]-1,IF(AND(Weekly[[#This Row],[HGBC_P]]=Weekly[[#This Row],[Actual]],Weekly[[#This Row],[HGBC_P]]=FALSE),AD308+Weekly[[#This Row],[BF V Odds]]-1,AD308-1)))</f>
        <v>21.450000000000031</v>
      </c>
      <c r="AE309" s="24">
        <f>IF(Weekly[[#This Row],[Actual]]="","",IF(AND(Weekly[[#This Row],[HGBC_P]]=FALSE,Weekly[[#This Row],[Actual]]=TRUE),AE308+Weekly[[#This Row],[BF H Odds]]-1,IF(AND(Weekly[[#This Row],[HGBC_P]]=TRUE,Weekly[[#This Row],[Actual]]=FALSE),AE308+Weekly[[#This Row],[BF V Odds]]-1,AE308-1)))</f>
        <v>58.89</v>
      </c>
      <c r="AF309" s="24">
        <f>IF(Weekly[[#This Row],[Actual]]="","",IF(AND(Weekly[[#This Row],[XGB_P]]=Weekly[[#This Row],[Actual]],Weekly[[#This Row],[XGB_P]]=TRUE),AF308+Weekly[[#This Row],[BF H Odds]]-1,IF(AND(Weekly[[#This Row],[XGB_P]]=Weekly[[#This Row],[Actual]],Weekly[[#This Row],[XGB_P]]=FALSE),AF308+Weekly[[#This Row],[BF V Odds]]-1,AF308-1)))</f>
        <v>43.910000000000032</v>
      </c>
      <c r="AG309" s="24">
        <f>IF(Weekly[[#This Row],[Actual]]="","",IF(AND(Weekly[[#This Row],[XGB_P]]=FALSE,Weekly[[#This Row],[Actual]]=TRUE),AG308+Weekly[[#This Row],[BF H Odds]]-1,IF(AND(Weekly[[#This Row],[XGB_P]]=TRUE,Weekly[[#This Row],[Actual]]=FALSE),AG308+Weekly[[#This Row],[BF V Odds]]-1,AG308-1)))</f>
        <v>36.43</v>
      </c>
      <c r="AH309" s="24">
        <f>IF(Weekly[[#This Row],[Actual]]="","",IF(AND(Weekly[[#This Row],[QDA_P]]=Weekly[[#This Row],[Actual]],Weekly[[#This Row],[QDA_P]]=TRUE),AH308+Weekly[[#This Row],[BF H Odds]]-1,IF(AND(Weekly[[#This Row],[QDA_P]]=Weekly[[#This Row],[Actual]],Weekly[[#This Row],[QDA_P]]=FALSE),AH308+Weekly[[#This Row],[BF V Odds]]-1,AH308-1)))</f>
        <v>5.0300000000000038</v>
      </c>
      <c r="AI309" s="24">
        <f>IF(Weekly[[#This Row],[Actual]]="","",IF(AND(Weekly[[#This Row],[QDA_P]]=FALSE,Weekly[[#This Row],[Actual]]=TRUE),AI308+Weekly[[#This Row],[BF H Odds]]-1,IF(AND(Weekly[[#This Row],[QDA_P]]=TRUE,Weekly[[#This Row],[Actual]]=FALSE),AI308+Weekly[[#This Row],[BF V Odds]]-1,AI308-1)))</f>
        <v>75.31</v>
      </c>
      <c r="AJ309" s="24">
        <f>IF(Weekly[[#This Row],[Actual]]="","",IF(AND(Weekly[[#This Row],[KNC_P]]=FALSE,Weekly[[#This Row],[Actual]]=TRUE),AJ308+Weekly[[#This Row],[BF H Odds]]-1,IF(AND(Weekly[[#This Row],[KNC_P]]=TRUE,Weekly[[#This Row],[Actual]]=FALSE),AJ308+Weekly[[#This Row],[BF V Odds]]-1,AJ308-1)))</f>
        <v>46.679999999999986</v>
      </c>
      <c r="AK309" s="24">
        <f>IF(Weekly[[#This Row],[Actual]]="","",IF(AND(Weekly[[#This Row],[KNC_P]]=FALSE,Weekly[[#This Row],[Actual]]=TRUE),AK308+Weekly[[#This Row],[BF H Odds]]-1,IF(AND(Weekly[[#This Row],[KNC_P]]=TRUE,Weekly[[#This Row],[Actual]]=FALSE),AK308+Weekly[[#This Row],[BF V Odds]]-1,AK308-1)))</f>
        <v>45.579999999999977</v>
      </c>
      <c r="AL309" s="30">
        <f>IF(Weekly[[#This Row],[Actual]]="","",COUNTIF(Weekly[[#This Row],[SVC_P]:[QDA_P]],TRUE))</f>
        <v>7</v>
      </c>
      <c r="AM309" s="30">
        <f>IF(Weekly[[#This Row],[Actual]]="","",COUNTIF(Weekly[[#This Row],[SVC_P]:[QDA_P]],FALSE))</f>
        <v>0</v>
      </c>
      <c r="AN309" s="36">
        <f>IF(AND(Weekly[[#This Row],[BF V Odds]]&gt;$BO$6,Weekly[[#This Row],[BF V Odds]] &lt; $BO$7),Weekly[[#This Row],[BF V Odds]],"")</f>
        <v>4.9000000000000004</v>
      </c>
      <c r="AO309" s="36" t="str">
        <f>IF(AND(Weekly[[#This Row],[BF H Odds]]&gt;$BO$6, Weekly[[#This Row],[BF H Odds]] &lt; $BO$7),Weekly[[#This Row],[BF H Odds]],"")</f>
        <v/>
      </c>
      <c r="AP309" s="37">
        <f>IF(AND(Weekly[[#This Row],[V Odds &lt;]]="",Weekly[[#This Row],[H Odds &lt;]]=""),AP308,IF(AND(Weekly[[#This Row],[H Odds &lt;]]&lt;&gt;"",Weekly[[#This Row],[SVC_P]]=TRUE,Weekly[[#This Row],[Actual]]=TRUE),AP308+Weekly[[#This Row],[H Odds &lt;]]-1,IF(AND(Weekly[[#This Row],[V Odds &lt;]]&lt;&gt;"",Weekly[[#This Row],[SVC_P]]=FALSE,Weekly[[#This Row],[Actual]]=FALSE),AP308+Weekly[[#This Row],[V Odds &lt;]]-1,IF(AND(Weekly[[#This Row],[V Odds &lt;]]&lt;&gt;"",Weekly[[#This Row],[SVC_P]]=FALSE,Weekly[[#This Row],[Actual]]=TRUE),AP308-1,IF(AND(Weekly[[#This Row],[H Odds &lt;]]&lt;&gt;"",Weekly[[#This Row],[SVC_P]]=TRUE,Weekly[[#This Row],[Actual]]=FALSE),AP308-1,AP308)))))</f>
        <v>77.48</v>
      </c>
      <c r="AQ309" s="37">
        <f>IF(AND(Weekly[[#This Row],[V Odds &lt;]]="",Weekly[[#This Row],[H Odds &lt;]]=""),AQ308,IF(AND(Weekly[[#This Row],[H Odds &lt;]]&lt;&gt;"",Weekly[[#This Row],[ADBC_P]]=TRUE,Weekly[[#This Row],[Actual]]=TRUE),AQ308+Weekly[[#This Row],[H Odds &lt;]]-1,IF(AND(Weekly[[#This Row],[V Odds &lt;]]&lt;&gt;"",Weekly[[#This Row],[ADBC_P]]=FALSE,Weekly[[#This Row],[Actual]]=FALSE),AQ308+Weekly[[#This Row],[V Odds &lt;]]-1,IF(AND(Weekly[[#This Row],[V Odds &lt;]]&lt;&gt;"",Weekly[[#This Row],[ADBC_P]]=FALSE,Weekly[[#This Row],[Actual]]=TRUE),AQ308-1,IF(AND(Weekly[[#This Row],[H Odds &lt;]]&lt;&gt;"",Weekly[[#This Row],[ADBC_P]]=TRUE,Weekly[[#This Row],[Actual]]=FALSE),AQ308-1,AQ308)))))</f>
        <v>48.879999999999995</v>
      </c>
      <c r="AR309" s="37">
        <f>IF(AND(Weekly[[#This Row],[V Odds &lt;]]="",Weekly[[#This Row],[H Odds &lt;]]=""),AR308,IF(AND(Weekly[[#This Row],[H Odds &lt;]]&lt;&gt;"",Weekly[[#This Row],[RFC_P]]=TRUE,Weekly[[#This Row],[Actual]]=TRUE),AR308+Weekly[[#This Row],[H Odds &lt;]]-1,IF(AND(Weekly[[#This Row],[V Odds &lt;]]&lt;&gt;"",Weekly[[#This Row],[RFC_P]]=FALSE,Weekly[[#This Row],[Actual]]=FALSE),AR308+Weekly[[#This Row],[V Odds &lt;]]-1,IF(AND(Weekly[[#This Row],[V Odds &lt;]]&lt;&gt;"",Weekly[[#This Row],[RFC_P]]=FALSE,Weekly[[#This Row],[Actual]]=TRUE),AR308-1,IF(AND(Weekly[[#This Row],[H Odds &lt;]]&lt;&gt;"",Weekly[[#This Row],[RFC_P]]=TRUE,Weekly[[#This Row],[Actual]]=FALSE),AR308-1,AR308)))))</f>
        <v>51.489999999999995</v>
      </c>
      <c r="AS309" s="37">
        <f>IF(AND(Weekly[[#This Row],[V Odds &lt;]]="",Weekly[[#This Row],[H Odds &lt;]]=""),AS308,IF(AND(Weekly[[#This Row],[H Odds &lt;]]&lt;&gt;"",Weekly[[#This Row],[GBC_P]]=TRUE,Weekly[[#This Row],[Actual]]=TRUE),AS308+Weekly[[#This Row],[H Odds &lt;]]-1,IF(AND(Weekly[[#This Row],[V Odds &lt;]]&lt;&gt;"",Weekly[[#This Row],[GBC_P]]=FALSE,Weekly[[#This Row],[Actual]]=FALSE),AS308+Weekly[[#This Row],[V Odds &lt;]]-1,IF(AND(Weekly[[#This Row],[V Odds &lt;]]&lt;&gt;"",Weekly[[#This Row],[GBC_P]]=FALSE,Weekly[[#This Row],[Actual]]=TRUE),AS308-1,IF(AND(Weekly[[#This Row],[H Odds &lt;]]&lt;&gt;"",Weekly[[#This Row],[GBC_P]]=TRUE,Weekly[[#This Row],[Actual]]=FALSE),AS308-1,AS308)))))</f>
        <v>50.28</v>
      </c>
      <c r="AT309" s="37">
        <f>IF(AND(Weekly[[#This Row],[V Odds &lt;]]="",Weekly[[#This Row],[H Odds &lt;]]=""),AT308,IF(AND(Weekly[[#This Row],[H Odds &lt;]]&lt;&gt;"",Weekly[[#This Row],[HGBC_P]]=TRUE,Weekly[[#This Row],[Actual]]=TRUE),AT308+Weekly[[#This Row],[H Odds &lt;]]-1,IF(AND(Weekly[[#This Row],[V Odds &lt;]]&lt;&gt;"",Weekly[[#This Row],[HGBC_P]]=FALSE,Weekly[[#This Row],[Actual]]=FALSE),AT308+Weekly[[#This Row],[V Odds &lt;]]-1,IF(AND(Weekly[[#This Row],[V Odds &lt;]]&lt;&gt;"",Weekly[[#This Row],[HGBC_P]]=FALSE,Weekly[[#This Row],[Actual]]=TRUE),AT308-1,IF(AND(Weekly[[#This Row],[H Odds &lt;]]&lt;&gt;"",Weekly[[#This Row],[HGBC_P]]=TRUE,Weekly[[#This Row],[Actual]]=FALSE),AT308-1,AT308)))))</f>
        <v>53.459999999999994</v>
      </c>
      <c r="AU309" s="37">
        <f>IF(AND(Weekly[[#This Row],[V Odds &lt;]]="",Weekly[[#This Row],[H Odds &lt;]]=""),AU308,IF(AND(Weekly[[#This Row],[H Odds &lt;]]&lt;&gt;"",Weekly[[#This Row],[XGB_P]]=TRUE,Weekly[[#This Row],[Actual]]=TRUE),AU308+Weekly[[#This Row],[H Odds &lt;]]-1,IF(AND(Weekly[[#This Row],[V Odds &lt;]]&lt;&gt;"",Weekly[[#This Row],[XGB_P]]=FALSE,Weekly[[#This Row],[Actual]]=FALSE),AU308+Weekly[[#This Row],[V Odds &lt;]]-1,IF(AND(Weekly[[#This Row],[V Odds &lt;]]&lt;&gt;"",Weekly[[#This Row],[XGB_P]]=FALSE,Weekly[[#This Row],[Actual]]=TRUE),AU308-1,IF(AND(Weekly[[#This Row],[H Odds &lt;]]&lt;&gt;"",Weekly[[#This Row],[XGB_P]]=TRUE,Weekly[[#This Row],[Actual]]=FALSE),AU308-1,AU308)))))</f>
        <v>62.56</v>
      </c>
      <c r="AV309" s="37">
        <f>IF(AND(Weekly[[#This Row],[V Odds &lt;]]="",Weekly[[#This Row],[H Odds &lt;]]=""),AV308,IF(AND(Weekly[[#This Row],[H Odds &lt;]]&lt;&gt;"",Weekly[[#This Row],[QDA_P]]=TRUE,Weekly[[#This Row],[Actual]]=TRUE),AV308+Weekly[[#This Row],[H Odds &lt;]]-1,IF(AND(Weekly[[#This Row],[V Odds &lt;]]&lt;&gt;"",Weekly[[#This Row],[QDA_P]]=FALSE,Weekly[[#This Row],[Actual]]=FALSE),AV308+Weekly[[#This Row],[V Odds &lt;]]-1,IF(AND(Weekly[[#This Row],[V Odds &lt;]]&lt;&gt;"",Weekly[[#This Row],[QDA_P]]=FALSE,Weekly[[#This Row],[Actual]]=TRUE),AV308-1,IF(AND(Weekly[[#This Row],[H Odds &lt;]]&lt;&gt;"",Weekly[[#This Row],[QDA_P]]=TRUE,Weekly[[#This Row],[Actual]]=FALSE),AV308-1,AV308)))))</f>
        <v>52.049999999999983</v>
      </c>
      <c r="AW309" s="37">
        <f>IF(AND(Weekly[[#This Row],[H Odds &lt;]]="",Weekly[[#This Row],[V Odds &lt;]]=""),AW308,IF(AND(Weekly[[#This Row],[KNC_P]]=Weekly[[#This Row],[Actual]],Weekly[[#This Row],[KNC_P]]=TRUE),AW308+Weekly[[#This Row],[BF H Odds]]-1,IF(AND(Weekly[[#This Row],[KNC_P]]=Weekly[[#This Row],[Actual]],Weekly[[#This Row],[KNC_P]]=FALSE),AW308+Weekly[[#This Row],[BF V Odds]]-1,AW308-1)))</f>
        <v>52.1</v>
      </c>
      <c r="AX309" s="37">
        <f>IF(AND(Weekly[[#This Row],[V Odds &lt;]]="",Weekly[[#This Row],[H Odds &lt;]]=""),AX308,IF(AND(Weekly[[#This Row],[V Odds &lt;]]&lt;&gt;"",Weekly[[#This Row],[FALSES]]&gt;0,Weekly[[#This Row],[Actual]]=FALSE),AX308+Weekly[[#This Row],[V Odds &lt;]]-1,IF(AND(Weekly[[#This Row],[H Odds &lt;]]&lt;&gt;"",Weekly[[#This Row],[TRUES]]&gt;0,Weekly[[#This Row],[Actual]]=TRUE),AX308+Weekly[[#This Row],[H Odds &lt;]]-1,IF(AND(Weekly[[#This Row],[V Odds &lt;]]&lt;&gt;"",Weekly[[#This Row],[FALSES]]=0),AX308,IF(AND(Weekly[[#This Row],[H Odds &lt;]]&lt;&gt;"",Weekly[[#This Row],[TRUES]]=0),AX308,AX308-1)))))</f>
        <v>85.34999999999998</v>
      </c>
      <c r="AY309" s="37">
        <f>IF(AND(Weekly[[#This Row],[V Odds &lt;]]="",Weekly[[#This Row],[H Odds &lt;]]=""),AY308,IF(AND(Weekly[[#This Row],[V Odds &lt;]]&lt;&gt;"",Weekly[[#This Row],[FALSES]]&gt;0,Weekly[[#This Row],[Actual]]=FALSE),AY308+((Weekly[[#This Row],[V Odds &lt;]]-1)*0.92),IF(AND(Weekly[[#This Row],[H Odds &lt;]]&lt;&gt;"",Weekly[[#This Row],[TRUES]]&gt;0,Weekly[[#This Row],[Actual]]=TRUE),AY308+((Weekly[[#This Row],[H Odds &lt;]]-1)*0.92),IF(AND(Weekly[[#This Row],[V Odds &lt;]]&lt;&gt;"",Weekly[[#This Row],[FALSES]]=0),AY308,IF(AND(Weekly[[#This Row],[H Odds &lt;]]&lt;&gt;"",Weekly[[#This Row],[TRUES]]=0),AY308,AY308-1)))))</f>
        <v>78.442000000000021</v>
      </c>
      <c r="AZ309" s="37">
        <f>IF(AND(Weekly[[#This Row],[V Odds &lt;]]="",Weekly[[#This Row],[H Odds &lt;]]=""),AZ308,IF(AND(Weekly[[#This Row],[V Odds &lt;]]&lt;&gt;"",Weekly[[#This Row],[Actual]]=FALSE),AZ308+Weekly[[#This Row],[V Odds &lt;]]-1,IF(AND(Weekly[[#This Row],[H Odds &lt;]]&lt;&gt;"",Weekly[[#This Row],[Actual]]=TRUE),AZ308+Weekly[[#This Row],[H Odds &lt;]]-1,AZ308-1)))</f>
        <v>75.719999999999985</v>
      </c>
      <c r="BA309" s="38">
        <f>IF(Weekly[[#This Row],[H Odds &lt;]]="",BA308,IF(AND(Weekly[[#This Row],[H Odds &lt;]]&lt;&gt;"",Weekly[[#This Row],[SVC_P]]=TRUE,Weekly[[#This Row],[Actual]]=TRUE),BA308+Weekly[[#This Row],[H Odds &lt;]]-1,IF(AND(Weekly[[#This Row],[H Odds &lt;]]&lt;&gt;"",Weekly[[#This Row],[SVC_P]]=TRUE,Weekly[[#This Row],[Actual]]=FALSE),BA308-1,BA308)))</f>
        <v>72.439999999999984</v>
      </c>
      <c r="BB309" s="38">
        <f>IF(Weekly[[#This Row],[H Odds &lt;]]="",BB308,IF(AND(Weekly[[#This Row],[H Odds &lt;]]&lt;&gt;"",Weekly[[#This Row],[ADBC_P]]=TRUE,Weekly[[#This Row],[Actual]]=TRUE),BB308+Weekly[[#This Row],[H Odds &lt;]]-1,IF(AND(Weekly[[#This Row],[H Odds &lt;]]&lt;&gt;"",Weekly[[#This Row],[ADBC_P]]=TRUE,Weekly[[#This Row],[Actual]]=FALSE),BB308-1,BB308)))</f>
        <v>45.559999999999995</v>
      </c>
      <c r="BC309" s="38">
        <f>IF(Weekly[[#This Row],[H Odds &lt;]]="",BC308,IF(AND(Weekly[[#This Row],[H Odds &lt;]]&lt;&gt;"",Weekly[[#This Row],[RFC_P]]=TRUE,Weekly[[#This Row],[Actual]]=TRUE),BC308+Weekly[[#This Row],[H Odds &lt;]]-1,IF(AND(Weekly[[#This Row],[H Odds &lt;]]&lt;&gt;"",Weekly[[#This Row],[RFC_P]]=TRUE,Weekly[[#This Row],[Actual]]=FALSE),BC308-1,BC308)))</f>
        <v>47.859999999999992</v>
      </c>
      <c r="BD309" s="38">
        <f>IF(Weekly[[#This Row],[H Odds &lt;]]="",BD308,IF(AND(Weekly[[#This Row],[H Odds &lt;]]&lt;&gt;"",Weekly[[#This Row],[GBC_P]]=TRUE,Weekly[[#This Row],[Actual]]=TRUE),BD308+Weekly[[#This Row],[H Odds &lt;]]-1,IF(AND(Weekly[[#This Row],[H Odds &lt;]]&lt;&gt;"",Weekly[[#This Row],[GBC_P]]=TRUE,Weekly[[#This Row],[Actual]]=FALSE),BD308-1,BD308)))</f>
        <v>50.96</v>
      </c>
      <c r="BE309" s="38">
        <f>IF(Weekly[[#This Row],[H Odds &lt;]]="",BE308,IF(AND(Weekly[[#This Row],[H Odds &lt;]]&lt;&gt;"",Weekly[[#This Row],[HGBC_P]]=TRUE,Weekly[[#This Row],[Actual]]=TRUE),BE308+Weekly[[#This Row],[H Odds &lt;]]-1,IF(AND(Weekly[[#This Row],[H Odds &lt;]]&lt;&gt;"",Weekly[[#This Row],[HGBC_P]]=TRUE,Weekly[[#This Row],[Actual]]=FALSE),BE308-1,BE308)))</f>
        <v>56.859999999999992</v>
      </c>
      <c r="BF309" s="38">
        <f>IF(Weekly[[#This Row],[H Odds &lt;]]="",BF308,IF(AND(Weekly[[#This Row],[H Odds &lt;]]&lt;&gt;"",Weekly[[#This Row],[XGB_P]]=TRUE,Weekly[[#This Row],[Actual]]=TRUE),BF308+Weekly[[#This Row],[H Odds &lt;]]-1,IF(AND(Weekly[[#This Row],[H Odds &lt;]]&lt;&gt;"",Weekly[[#This Row],[XGB_P]]=TRUE,Weekly[[#This Row],[Actual]]=FALSE),BF308-1,BF308)))</f>
        <v>60.03</v>
      </c>
      <c r="BG309" s="38">
        <f>IF(Weekly[[#This Row],[H Odds &lt;]]="",BG308,IF(AND(Weekly[[#This Row],[H Odds &lt;]]&lt;&gt;"",Weekly[[#This Row],[QDA_P]]=TRUE,Weekly[[#This Row],[Actual]]=TRUE),BG308+Weekly[[#This Row],[H Odds &lt;]]-1,IF(AND(Weekly[[#This Row],[H Odds &lt;]]&lt;&gt;"",Weekly[[#This Row],[QDA_P]]=TRUE,Weekly[[#This Row],[Actual]]=FALSE),BG308-1,BG308)))</f>
        <v>45.279999999999994</v>
      </c>
      <c r="BH309" s="38">
        <f>IF(Weekly[[#This Row],[H Odds &lt;]]="",BH308,IF(AND(Weekly[[#This Row],[H Odds &lt;]]&lt;&gt;"",Weekly[[#This Row],[KNC_P]]=TRUE,Weekly[[#This Row],[Actual]]=TRUE),BH308+Weekly[[#This Row],[H Odds &lt;]]-1,IF(AND(Weekly[[#This Row],[H Odds &lt;]]&lt;&gt;"",Weekly[[#This Row],[KNC_P]]=TRUE,Weekly[[#This Row],[Actual]]=FALSE),BH308-1,BH308)))</f>
        <v>50.54999999999999</v>
      </c>
      <c r="BI309" s="38">
        <f>IF(Weekly[[#This Row],[H Odds &lt;]]="",BI308,IF(AND(Weekly[[#This Row],[H Odds &lt;]]&lt;&gt;"",Weekly[[#This Row],[TRUES]]&gt;0,Weekly[[#This Row],[Actual]]=TRUE),BI308+Weekly[[#This Row],[H Odds &lt;]]-1,IF(AND(Weekly[[#This Row],[H Odds &lt;]]&lt;&gt;"",Weekly[[#This Row],[TRUES]]=0),BI308,BI308-1)))</f>
        <v>72.439999999999984</v>
      </c>
      <c r="BJ309" s="38">
        <f>IF(Weekly[[#This Row],[H Odds &lt;]]="",BJ308,IF(AND(Weekly[[#This Row],[H Odds &lt;]]&lt;&gt;"",Weekly[[#This Row],[Actual]]=TRUE),BJ308+Weekly[[#This Row],[H Odds &lt;]]-1,IF(AND(Weekly[[#This Row],[H Odds &lt;]]&lt;&gt;"",Weekly[[#This Row],[Actual]]=FALSE),BJ308-1,BJ308)))</f>
        <v>74.339999999999989</v>
      </c>
      <c r="BK309" s="58">
        <f>IF(AND(Weekly[[#This Row],[TRUES]]&gt;4,Weekly[[#This Row],[Actual]]=TRUE),BK308+Weekly[[#This Row],[BF H Odds]]-1,IF(AND(Weekly[[#This Row],[FALSES]]&gt;4,Weekly[[#This Row],[Actual]]=FALSE),BK308+Weekly[[#This Row],[BF V Odds]]-1,IF(AND(Weekly[[#This Row],[TRUES]]&gt;4,Weekly[[#This Row],[Actual]]=FALSE),BK308-1,IF(AND(Weekly[[#This Row],[FALSES]]&gt;4,Weekly[[#This Row],[Actual]]=TRUE),BK308-1,BK308))))</f>
        <v>15.940000000000023</v>
      </c>
      <c r="BL309" s="58">
        <f>IF(AND(Weekly[[#This Row],[TRUES]]&gt;5,Weekly[[#This Row],[Actual]]=TRUE),BL308+Weekly[[#This Row],[BF H Odds]]-1,IF(AND(Weekly[[#This Row],[FALSES]]&gt;5,Weekly[[#This Row],[Actual]]=FALSE),BL308+Weekly[[#This Row],[BF V Odds]]-1,IF(AND(Weekly[[#This Row],[TRUES]]&gt;5,Weekly[[#This Row],[Actual]]=FALSE),BL308-1,IF(AND(Weekly[[#This Row],[FALSES]]&gt;5,Weekly[[#This Row],[Actual]]=TRUE),BL308-1,BL308))))</f>
        <v>27.03000000000003</v>
      </c>
      <c r="BM309" s="58">
        <f>IF(AND(Weekly[[#This Row],[TRUES]]&gt;6,Weekly[[#This Row],[Actual]]=TRUE),BM308+Weekly[[#This Row],[BF H Odds]]-1,IF(AND(Weekly[[#This Row],[FALSES]]&gt;6,Weekly[[#This Row],[Actual]]=FALSE),BM308+Weekly[[#This Row],[BF V Odds]]-1,IF(AND(Weekly[[#This Row],[TRUES]]&gt;6,Weekly[[#This Row],[Actual]]=FALSE),BM308-1,IF(AND(Weekly[[#This Row],[FALSES]]&gt;6,Weekly[[#This Row],[Actual]]=TRUE),BM308-1,BM308))))</f>
        <v>44.350000000000016</v>
      </c>
    </row>
    <row r="310" spans="1:65" x14ac:dyDescent="0.25">
      <c r="A310" s="34"/>
      <c r="B310" s="10">
        <v>44281</v>
      </c>
      <c r="C310" s="33" t="s">
        <v>10</v>
      </c>
      <c r="D310" s="15" t="s">
        <v>33</v>
      </c>
      <c r="E310" t="b">
        <v>1</v>
      </c>
      <c r="F310" t="b">
        <v>0</v>
      </c>
      <c r="G310" t="b">
        <v>1</v>
      </c>
      <c r="H310" t="b">
        <v>1</v>
      </c>
      <c r="I310" t="b">
        <v>1</v>
      </c>
      <c r="J310" t="b">
        <v>1</v>
      </c>
      <c r="K310" t="b">
        <v>0</v>
      </c>
      <c r="L310" t="b">
        <v>1</v>
      </c>
      <c r="M310" t="s">
        <v>100</v>
      </c>
      <c r="N310">
        <v>6.3</v>
      </c>
      <c r="O310">
        <f>IF(Weekly[[#This Row],[H/V]]="H",Weekly[[#This Row],[BF H Odds]],IF(Weekly[[#This Row],[H/V]]="V",Weekly[[#This Row],[BF V Odds]],""))</f>
        <v>2.94</v>
      </c>
      <c r="P310" t="b">
        <v>0</v>
      </c>
      <c r="Q310" t="s">
        <v>76</v>
      </c>
      <c r="R310" s="35">
        <f>IFERROR(IF(Weekly[[#This Row],[Won Bet?]]="yes",R309+(Weekly[[#This Row],[BF Odds]]*Weekly[[#This Row],[BF Stake]])-Weekly[[#This Row],[BF Stake]],R309-Weekly[[#This Row],[BF Stake]]),R309)</f>
        <v>236.94209999999995</v>
      </c>
      <c r="S310" s="9">
        <f>IFERROR(IF(Weekly[[#This Row],[Won Bet?]]="yes",S309+(((Weekly[[#This Row],[BF Odds]]*Weekly[[#This Row],[BF Stake]])-Weekly[[#This Row],[BF Stake]])*0.95),S309-Weekly[[#This Row],[BF Stake]]),S309)</f>
        <v>221.78049499999995</v>
      </c>
      <c r="T310" s="13">
        <v>1.42</v>
      </c>
      <c r="U310" s="13">
        <v>2.94</v>
      </c>
      <c r="V310" s="24">
        <f>IF(Weekly[[#This Row],[Actual]]="","",IF(AND(Weekly[[#This Row],[SVC_P]]=Weekly[[#This Row],[Actual]],Weekly[[#This Row],[SVC_P]]=TRUE),V309+Weekly[[#This Row],[BF H Odds]]-1,IF(AND(Weekly[[#This Row],[SVC_P]]=Weekly[[#This Row],[Actual]],Weekly[[#This Row],[SVC_P]]=FALSE),V309+Weekly[[#This Row],[BF V Odds]]-1,V309-1)))</f>
        <v>65.660000000000011</v>
      </c>
      <c r="W310" s="24">
        <f>IF(Weekly[[#This Row],[Actual]]="","",IF(AND(Weekly[[#This Row],[SVC_P]]=FALSE,Weekly[[#This Row],[Actual]]=TRUE),W309+Weekly[[#This Row],[BF H Odds]]-1,IF(AND(Weekly[[#This Row],[SVC_P]]=TRUE,Weekly[[#This Row],[Actual]]=FALSE,),W309+Weekly[[#This Row],[BF V Odds]]-1,W309-1)))</f>
        <v>-249.95</v>
      </c>
      <c r="X310" s="24">
        <f>IF(Weekly[[#This Row],[Actual]]="","",IF(AND(Weekly[[#This Row],[ADBC_P]]=Weekly[[#This Row],[Actual]],Weekly[[#This Row],[ADBC_P]]=TRUE),X309+Weekly[[#This Row],[BF H Odds]]-1,IF(AND(Weekly[[#This Row],[ADBC_P]]=Weekly[[#This Row],[Actual]],Weekly[[#This Row],[ADBC_P]]=FALSE),X309+Weekly[[#This Row],[BF V Odds]]-1,X309-1)))</f>
        <v>26.500000000000021</v>
      </c>
      <c r="Y310" s="24">
        <f>IF(Weekly[[#This Row],[Actual]]="","",IF(AND(Weekly[[#This Row],[ADBC_P]]=FALSE,Weekly[[#This Row],[Actual]]=TRUE),Y309+Weekly[[#This Row],[BF H Odds]]-1,IF(AND(Weekly[[#This Row],[ADBC_P]]=TRUE,Weekly[[#This Row],[Actual]]=FALSE),Y309+Weekly[[#This Row],[BF V Odds]]-1,Y309-1)))</f>
        <v>53.26</v>
      </c>
      <c r="Z310" s="24">
        <f>IF(Weekly[[#This Row],[Actual]]="","",IF(AND(Weekly[[#This Row],[RFC_P]]=Weekly[[#This Row],[Actual]],Weekly[[#This Row],[RFC_P]]=TRUE),Z309+Weekly[[#This Row],[BF H Odds]]-1,IF(AND(Weekly[[#This Row],[RFC_P]]=Weekly[[#This Row],[Actual]],Weekly[[#This Row],[RFC_P]]=FALSE),Z309+Weekly[[#This Row],[BF V Odds]]-1,Z309-1)))</f>
        <v>17.970000000000027</v>
      </c>
      <c r="AA310" s="24">
        <f>IF(Weekly[[#This Row],[Actual]]="","",IF(AND(Weekly[[#This Row],[RFC_P]]=FALSE,Weekly[[#This Row],[Actual]]=TRUE),AA309+Weekly[[#This Row],[BF H Odds]]-1,IF(AND(Weekly[[#This Row],[RFC_P]]=TRUE,Weekly[[#This Row],[Actual]]=FALSE),AA309+Weekly[[#This Row],[BF V Odds]]-1,AA309-1)))</f>
        <v>61.789999999999978</v>
      </c>
      <c r="AB310" s="24">
        <f>IF(Weekly[[#This Row],[Actual]]="","",IF(AND(Weekly[[#This Row],[GBC_P]]=Weekly[[#This Row],[Actual]],Weekly[[#This Row],[GBC_P]]=TRUE),AB309+Weekly[[#This Row],[BF H Odds]]-1,IF(AND(Weekly[[#This Row],[GBC_P]]=Weekly[[#This Row],[Actual]],Weekly[[#This Row],[GBC_P]]=FALSE),AB309+Weekly[[#This Row],[BF V Odds]]-1,AB309-1)))</f>
        <v>21.620000000000008</v>
      </c>
      <c r="AC310" s="24">
        <f>IF(Weekly[[#This Row],[Actual]]="","",IF(AND(Weekly[[#This Row],[GBC_P]]=FALSE,Weekly[[#This Row],[Actual]]=TRUE),AC309+Weekly[[#This Row],[BF H Odds]]-1,IF(AND(Weekly[[#This Row],[GBC_P]]=TRUE,Weekly[[#This Row],[Actual]]=FALSE),AC309+Weekly[[#This Row],[BF V Odds]]-1,AC309-1)))</f>
        <v>58.139999999999986</v>
      </c>
      <c r="AD310" s="24">
        <f>IF(Weekly[[#This Row],[Actual]]="","",IF(AND(Weekly[[#This Row],[HGBC_P]]=Weekly[[#This Row],[Actual]],Weekly[[#This Row],[HGBC_P]]=TRUE),AD309+Weekly[[#This Row],[BF H Odds]]-1,IF(AND(Weekly[[#This Row],[HGBC_P]]=Weekly[[#This Row],[Actual]],Weekly[[#This Row],[HGBC_P]]=FALSE),AD309+Weekly[[#This Row],[BF V Odds]]-1,AD309-1)))</f>
        <v>20.450000000000031</v>
      </c>
      <c r="AE310" s="24">
        <f>IF(Weekly[[#This Row],[Actual]]="","",IF(AND(Weekly[[#This Row],[HGBC_P]]=FALSE,Weekly[[#This Row],[Actual]]=TRUE),AE309+Weekly[[#This Row],[BF H Odds]]-1,IF(AND(Weekly[[#This Row],[HGBC_P]]=TRUE,Weekly[[#This Row],[Actual]]=FALSE),AE309+Weekly[[#This Row],[BF V Odds]]-1,AE309-1)))</f>
        <v>59.31</v>
      </c>
      <c r="AF310" s="24">
        <f>IF(Weekly[[#This Row],[Actual]]="","",IF(AND(Weekly[[#This Row],[XGB_P]]=Weekly[[#This Row],[Actual]],Weekly[[#This Row],[XGB_P]]=TRUE),AF309+Weekly[[#This Row],[BF H Odds]]-1,IF(AND(Weekly[[#This Row],[XGB_P]]=Weekly[[#This Row],[Actual]],Weekly[[#This Row],[XGB_P]]=FALSE),AF309+Weekly[[#This Row],[BF V Odds]]-1,AF309-1)))</f>
        <v>42.910000000000032</v>
      </c>
      <c r="AG310" s="24">
        <f>IF(Weekly[[#This Row],[Actual]]="","",IF(AND(Weekly[[#This Row],[XGB_P]]=FALSE,Weekly[[#This Row],[Actual]]=TRUE),AG309+Weekly[[#This Row],[BF H Odds]]-1,IF(AND(Weekly[[#This Row],[XGB_P]]=TRUE,Weekly[[#This Row],[Actual]]=FALSE),AG309+Weekly[[#This Row],[BF V Odds]]-1,AG309-1)))</f>
        <v>36.85</v>
      </c>
      <c r="AH310" s="24">
        <f>IF(Weekly[[#This Row],[Actual]]="","",IF(AND(Weekly[[#This Row],[QDA_P]]=Weekly[[#This Row],[Actual]],Weekly[[#This Row],[QDA_P]]=TRUE),AH309+Weekly[[#This Row],[BF H Odds]]-1,IF(AND(Weekly[[#This Row],[QDA_P]]=Weekly[[#This Row],[Actual]],Weekly[[#This Row],[QDA_P]]=FALSE),AH309+Weekly[[#This Row],[BF V Odds]]-1,AH309-1)))</f>
        <v>5.4500000000000037</v>
      </c>
      <c r="AI310" s="24">
        <f>IF(Weekly[[#This Row],[Actual]]="","",IF(AND(Weekly[[#This Row],[QDA_P]]=FALSE,Weekly[[#This Row],[Actual]]=TRUE),AI309+Weekly[[#This Row],[BF H Odds]]-1,IF(AND(Weekly[[#This Row],[QDA_P]]=TRUE,Weekly[[#This Row],[Actual]]=FALSE),AI309+Weekly[[#This Row],[BF V Odds]]-1,AI309-1)))</f>
        <v>74.31</v>
      </c>
      <c r="AJ310" s="24">
        <f>IF(Weekly[[#This Row],[Actual]]="","",IF(AND(Weekly[[#This Row],[KNC_P]]=FALSE,Weekly[[#This Row],[Actual]]=TRUE),AJ309+Weekly[[#This Row],[BF H Odds]]-1,IF(AND(Weekly[[#This Row],[KNC_P]]=TRUE,Weekly[[#This Row],[Actual]]=FALSE),AJ309+Weekly[[#This Row],[BF V Odds]]-1,AJ309-1)))</f>
        <v>47.099999999999987</v>
      </c>
      <c r="AK310" s="24">
        <f>IF(Weekly[[#This Row],[Actual]]="","",IF(AND(Weekly[[#This Row],[KNC_P]]=FALSE,Weekly[[#This Row],[Actual]]=TRUE),AK309+Weekly[[#This Row],[BF H Odds]]-1,IF(AND(Weekly[[#This Row],[KNC_P]]=TRUE,Weekly[[#This Row],[Actual]]=FALSE),AK309+Weekly[[#This Row],[BF V Odds]]-1,AK309-1)))</f>
        <v>45.999999999999979</v>
      </c>
      <c r="AL310" s="30">
        <f>IF(Weekly[[#This Row],[Actual]]="","",COUNTIF(Weekly[[#This Row],[SVC_P]:[QDA_P]],TRUE))</f>
        <v>5</v>
      </c>
      <c r="AM310" s="30">
        <f>IF(Weekly[[#This Row],[Actual]]="","",COUNTIF(Weekly[[#This Row],[SVC_P]:[QDA_P]],FALSE))</f>
        <v>2</v>
      </c>
      <c r="AN310" s="36" t="str">
        <f>IF(AND(Weekly[[#This Row],[BF V Odds]]&gt;$BO$6,Weekly[[#This Row],[BF V Odds]] &lt; $BO$7),Weekly[[#This Row],[BF V Odds]],"")</f>
        <v/>
      </c>
      <c r="AO310" s="36" t="str">
        <f>IF(AND(Weekly[[#This Row],[BF H Odds]]&gt;$BO$6, Weekly[[#This Row],[BF H Odds]] &lt; $BO$7),Weekly[[#This Row],[BF H Odds]],"")</f>
        <v/>
      </c>
      <c r="AP310" s="37">
        <f>IF(AND(Weekly[[#This Row],[V Odds &lt;]]="",Weekly[[#This Row],[H Odds &lt;]]=""),AP309,IF(AND(Weekly[[#This Row],[H Odds &lt;]]&lt;&gt;"",Weekly[[#This Row],[SVC_P]]=TRUE,Weekly[[#This Row],[Actual]]=TRUE),AP309+Weekly[[#This Row],[H Odds &lt;]]-1,IF(AND(Weekly[[#This Row],[V Odds &lt;]]&lt;&gt;"",Weekly[[#This Row],[SVC_P]]=FALSE,Weekly[[#This Row],[Actual]]=FALSE),AP309+Weekly[[#This Row],[V Odds &lt;]]-1,IF(AND(Weekly[[#This Row],[V Odds &lt;]]&lt;&gt;"",Weekly[[#This Row],[SVC_P]]=FALSE,Weekly[[#This Row],[Actual]]=TRUE),AP309-1,IF(AND(Weekly[[#This Row],[H Odds &lt;]]&lt;&gt;"",Weekly[[#This Row],[SVC_P]]=TRUE,Weekly[[#This Row],[Actual]]=FALSE),AP309-1,AP309)))))</f>
        <v>77.48</v>
      </c>
      <c r="AQ310" s="37">
        <f>IF(AND(Weekly[[#This Row],[V Odds &lt;]]="",Weekly[[#This Row],[H Odds &lt;]]=""),AQ309,IF(AND(Weekly[[#This Row],[H Odds &lt;]]&lt;&gt;"",Weekly[[#This Row],[ADBC_P]]=TRUE,Weekly[[#This Row],[Actual]]=TRUE),AQ309+Weekly[[#This Row],[H Odds &lt;]]-1,IF(AND(Weekly[[#This Row],[V Odds &lt;]]&lt;&gt;"",Weekly[[#This Row],[ADBC_P]]=FALSE,Weekly[[#This Row],[Actual]]=FALSE),AQ309+Weekly[[#This Row],[V Odds &lt;]]-1,IF(AND(Weekly[[#This Row],[V Odds &lt;]]&lt;&gt;"",Weekly[[#This Row],[ADBC_P]]=FALSE,Weekly[[#This Row],[Actual]]=TRUE),AQ309-1,IF(AND(Weekly[[#This Row],[H Odds &lt;]]&lt;&gt;"",Weekly[[#This Row],[ADBC_P]]=TRUE,Weekly[[#This Row],[Actual]]=FALSE),AQ309-1,AQ309)))))</f>
        <v>48.879999999999995</v>
      </c>
      <c r="AR310" s="37">
        <f>IF(AND(Weekly[[#This Row],[V Odds &lt;]]="",Weekly[[#This Row],[H Odds &lt;]]=""),AR309,IF(AND(Weekly[[#This Row],[H Odds &lt;]]&lt;&gt;"",Weekly[[#This Row],[RFC_P]]=TRUE,Weekly[[#This Row],[Actual]]=TRUE),AR309+Weekly[[#This Row],[H Odds &lt;]]-1,IF(AND(Weekly[[#This Row],[V Odds &lt;]]&lt;&gt;"",Weekly[[#This Row],[RFC_P]]=FALSE,Weekly[[#This Row],[Actual]]=FALSE),AR309+Weekly[[#This Row],[V Odds &lt;]]-1,IF(AND(Weekly[[#This Row],[V Odds &lt;]]&lt;&gt;"",Weekly[[#This Row],[RFC_P]]=FALSE,Weekly[[#This Row],[Actual]]=TRUE),AR309-1,IF(AND(Weekly[[#This Row],[H Odds &lt;]]&lt;&gt;"",Weekly[[#This Row],[RFC_P]]=TRUE,Weekly[[#This Row],[Actual]]=FALSE),AR309-1,AR309)))))</f>
        <v>51.489999999999995</v>
      </c>
      <c r="AS310" s="37">
        <f>IF(AND(Weekly[[#This Row],[V Odds &lt;]]="",Weekly[[#This Row],[H Odds &lt;]]=""),AS309,IF(AND(Weekly[[#This Row],[H Odds &lt;]]&lt;&gt;"",Weekly[[#This Row],[GBC_P]]=TRUE,Weekly[[#This Row],[Actual]]=TRUE),AS309+Weekly[[#This Row],[H Odds &lt;]]-1,IF(AND(Weekly[[#This Row],[V Odds &lt;]]&lt;&gt;"",Weekly[[#This Row],[GBC_P]]=FALSE,Weekly[[#This Row],[Actual]]=FALSE),AS309+Weekly[[#This Row],[V Odds &lt;]]-1,IF(AND(Weekly[[#This Row],[V Odds &lt;]]&lt;&gt;"",Weekly[[#This Row],[GBC_P]]=FALSE,Weekly[[#This Row],[Actual]]=TRUE),AS309-1,IF(AND(Weekly[[#This Row],[H Odds &lt;]]&lt;&gt;"",Weekly[[#This Row],[GBC_P]]=TRUE,Weekly[[#This Row],[Actual]]=FALSE),AS309-1,AS309)))))</f>
        <v>50.28</v>
      </c>
      <c r="AT310" s="37">
        <f>IF(AND(Weekly[[#This Row],[V Odds &lt;]]="",Weekly[[#This Row],[H Odds &lt;]]=""),AT309,IF(AND(Weekly[[#This Row],[H Odds &lt;]]&lt;&gt;"",Weekly[[#This Row],[HGBC_P]]=TRUE,Weekly[[#This Row],[Actual]]=TRUE),AT309+Weekly[[#This Row],[H Odds &lt;]]-1,IF(AND(Weekly[[#This Row],[V Odds &lt;]]&lt;&gt;"",Weekly[[#This Row],[HGBC_P]]=FALSE,Weekly[[#This Row],[Actual]]=FALSE),AT309+Weekly[[#This Row],[V Odds &lt;]]-1,IF(AND(Weekly[[#This Row],[V Odds &lt;]]&lt;&gt;"",Weekly[[#This Row],[HGBC_P]]=FALSE,Weekly[[#This Row],[Actual]]=TRUE),AT309-1,IF(AND(Weekly[[#This Row],[H Odds &lt;]]&lt;&gt;"",Weekly[[#This Row],[HGBC_P]]=TRUE,Weekly[[#This Row],[Actual]]=FALSE),AT309-1,AT309)))))</f>
        <v>53.459999999999994</v>
      </c>
      <c r="AU310" s="37">
        <f>IF(AND(Weekly[[#This Row],[V Odds &lt;]]="",Weekly[[#This Row],[H Odds &lt;]]=""),AU309,IF(AND(Weekly[[#This Row],[H Odds &lt;]]&lt;&gt;"",Weekly[[#This Row],[XGB_P]]=TRUE,Weekly[[#This Row],[Actual]]=TRUE),AU309+Weekly[[#This Row],[H Odds &lt;]]-1,IF(AND(Weekly[[#This Row],[V Odds &lt;]]&lt;&gt;"",Weekly[[#This Row],[XGB_P]]=FALSE,Weekly[[#This Row],[Actual]]=FALSE),AU309+Weekly[[#This Row],[V Odds &lt;]]-1,IF(AND(Weekly[[#This Row],[V Odds &lt;]]&lt;&gt;"",Weekly[[#This Row],[XGB_P]]=FALSE,Weekly[[#This Row],[Actual]]=TRUE),AU309-1,IF(AND(Weekly[[#This Row],[H Odds &lt;]]&lt;&gt;"",Weekly[[#This Row],[XGB_P]]=TRUE,Weekly[[#This Row],[Actual]]=FALSE),AU309-1,AU309)))))</f>
        <v>62.56</v>
      </c>
      <c r="AV310" s="37">
        <f>IF(AND(Weekly[[#This Row],[V Odds &lt;]]="",Weekly[[#This Row],[H Odds &lt;]]=""),AV309,IF(AND(Weekly[[#This Row],[H Odds &lt;]]&lt;&gt;"",Weekly[[#This Row],[QDA_P]]=TRUE,Weekly[[#This Row],[Actual]]=TRUE),AV309+Weekly[[#This Row],[H Odds &lt;]]-1,IF(AND(Weekly[[#This Row],[V Odds &lt;]]&lt;&gt;"",Weekly[[#This Row],[QDA_P]]=FALSE,Weekly[[#This Row],[Actual]]=FALSE),AV309+Weekly[[#This Row],[V Odds &lt;]]-1,IF(AND(Weekly[[#This Row],[V Odds &lt;]]&lt;&gt;"",Weekly[[#This Row],[QDA_P]]=FALSE,Weekly[[#This Row],[Actual]]=TRUE),AV309-1,IF(AND(Weekly[[#This Row],[H Odds &lt;]]&lt;&gt;"",Weekly[[#This Row],[QDA_P]]=TRUE,Weekly[[#This Row],[Actual]]=FALSE),AV309-1,AV309)))))</f>
        <v>52.049999999999983</v>
      </c>
      <c r="AW310" s="37">
        <f>IF(AND(Weekly[[#This Row],[H Odds &lt;]]="",Weekly[[#This Row],[V Odds &lt;]]=""),AW309,IF(AND(Weekly[[#This Row],[KNC_P]]=Weekly[[#This Row],[Actual]],Weekly[[#This Row],[KNC_P]]=TRUE),AW309+Weekly[[#This Row],[BF H Odds]]-1,IF(AND(Weekly[[#This Row],[KNC_P]]=Weekly[[#This Row],[Actual]],Weekly[[#This Row],[KNC_P]]=FALSE),AW309+Weekly[[#This Row],[BF V Odds]]-1,AW309-1)))</f>
        <v>52.1</v>
      </c>
      <c r="AX310" s="37">
        <f>IF(AND(Weekly[[#This Row],[V Odds &lt;]]="",Weekly[[#This Row],[H Odds &lt;]]=""),AX309,IF(AND(Weekly[[#This Row],[V Odds &lt;]]&lt;&gt;"",Weekly[[#This Row],[FALSES]]&gt;0,Weekly[[#This Row],[Actual]]=FALSE),AX309+Weekly[[#This Row],[V Odds &lt;]]-1,IF(AND(Weekly[[#This Row],[H Odds &lt;]]&lt;&gt;"",Weekly[[#This Row],[TRUES]]&gt;0,Weekly[[#This Row],[Actual]]=TRUE),AX309+Weekly[[#This Row],[H Odds &lt;]]-1,IF(AND(Weekly[[#This Row],[V Odds &lt;]]&lt;&gt;"",Weekly[[#This Row],[FALSES]]=0),AX309,IF(AND(Weekly[[#This Row],[H Odds &lt;]]&lt;&gt;"",Weekly[[#This Row],[TRUES]]=0),AX309,AX309-1)))))</f>
        <v>85.34999999999998</v>
      </c>
      <c r="AY310" s="37">
        <f>IF(AND(Weekly[[#This Row],[V Odds &lt;]]="",Weekly[[#This Row],[H Odds &lt;]]=""),AY309,IF(AND(Weekly[[#This Row],[V Odds &lt;]]&lt;&gt;"",Weekly[[#This Row],[FALSES]]&gt;0,Weekly[[#This Row],[Actual]]=FALSE),AY309+((Weekly[[#This Row],[V Odds &lt;]]-1)*0.92),IF(AND(Weekly[[#This Row],[H Odds &lt;]]&lt;&gt;"",Weekly[[#This Row],[TRUES]]&gt;0,Weekly[[#This Row],[Actual]]=TRUE),AY309+((Weekly[[#This Row],[H Odds &lt;]]-1)*0.92),IF(AND(Weekly[[#This Row],[V Odds &lt;]]&lt;&gt;"",Weekly[[#This Row],[FALSES]]=0),AY309,IF(AND(Weekly[[#This Row],[H Odds &lt;]]&lt;&gt;"",Weekly[[#This Row],[TRUES]]=0),AY309,AY309-1)))))</f>
        <v>78.442000000000021</v>
      </c>
      <c r="AZ310" s="37">
        <f>IF(AND(Weekly[[#This Row],[V Odds &lt;]]="",Weekly[[#This Row],[H Odds &lt;]]=""),AZ309,IF(AND(Weekly[[#This Row],[V Odds &lt;]]&lt;&gt;"",Weekly[[#This Row],[Actual]]=FALSE),AZ309+Weekly[[#This Row],[V Odds &lt;]]-1,IF(AND(Weekly[[#This Row],[H Odds &lt;]]&lt;&gt;"",Weekly[[#This Row],[Actual]]=TRUE),AZ309+Weekly[[#This Row],[H Odds &lt;]]-1,AZ309-1)))</f>
        <v>75.719999999999985</v>
      </c>
      <c r="BA310" s="38">
        <f>IF(Weekly[[#This Row],[H Odds &lt;]]="",BA309,IF(AND(Weekly[[#This Row],[H Odds &lt;]]&lt;&gt;"",Weekly[[#This Row],[SVC_P]]=TRUE,Weekly[[#This Row],[Actual]]=TRUE),BA309+Weekly[[#This Row],[H Odds &lt;]]-1,IF(AND(Weekly[[#This Row],[H Odds &lt;]]&lt;&gt;"",Weekly[[#This Row],[SVC_P]]=TRUE,Weekly[[#This Row],[Actual]]=FALSE),BA309-1,BA309)))</f>
        <v>72.439999999999984</v>
      </c>
      <c r="BB310" s="38">
        <f>IF(Weekly[[#This Row],[H Odds &lt;]]="",BB309,IF(AND(Weekly[[#This Row],[H Odds &lt;]]&lt;&gt;"",Weekly[[#This Row],[ADBC_P]]=TRUE,Weekly[[#This Row],[Actual]]=TRUE),BB309+Weekly[[#This Row],[H Odds &lt;]]-1,IF(AND(Weekly[[#This Row],[H Odds &lt;]]&lt;&gt;"",Weekly[[#This Row],[ADBC_P]]=TRUE,Weekly[[#This Row],[Actual]]=FALSE),BB309-1,BB309)))</f>
        <v>45.559999999999995</v>
      </c>
      <c r="BC310" s="38">
        <f>IF(Weekly[[#This Row],[H Odds &lt;]]="",BC309,IF(AND(Weekly[[#This Row],[H Odds &lt;]]&lt;&gt;"",Weekly[[#This Row],[RFC_P]]=TRUE,Weekly[[#This Row],[Actual]]=TRUE),BC309+Weekly[[#This Row],[H Odds &lt;]]-1,IF(AND(Weekly[[#This Row],[H Odds &lt;]]&lt;&gt;"",Weekly[[#This Row],[RFC_P]]=TRUE,Weekly[[#This Row],[Actual]]=FALSE),BC309-1,BC309)))</f>
        <v>47.859999999999992</v>
      </c>
      <c r="BD310" s="38">
        <f>IF(Weekly[[#This Row],[H Odds &lt;]]="",BD309,IF(AND(Weekly[[#This Row],[H Odds &lt;]]&lt;&gt;"",Weekly[[#This Row],[GBC_P]]=TRUE,Weekly[[#This Row],[Actual]]=TRUE),BD309+Weekly[[#This Row],[H Odds &lt;]]-1,IF(AND(Weekly[[#This Row],[H Odds &lt;]]&lt;&gt;"",Weekly[[#This Row],[GBC_P]]=TRUE,Weekly[[#This Row],[Actual]]=FALSE),BD309-1,BD309)))</f>
        <v>50.96</v>
      </c>
      <c r="BE310" s="38">
        <f>IF(Weekly[[#This Row],[H Odds &lt;]]="",BE309,IF(AND(Weekly[[#This Row],[H Odds &lt;]]&lt;&gt;"",Weekly[[#This Row],[HGBC_P]]=TRUE,Weekly[[#This Row],[Actual]]=TRUE),BE309+Weekly[[#This Row],[H Odds &lt;]]-1,IF(AND(Weekly[[#This Row],[H Odds &lt;]]&lt;&gt;"",Weekly[[#This Row],[HGBC_P]]=TRUE,Weekly[[#This Row],[Actual]]=FALSE),BE309-1,BE309)))</f>
        <v>56.859999999999992</v>
      </c>
      <c r="BF310" s="38">
        <f>IF(Weekly[[#This Row],[H Odds &lt;]]="",BF309,IF(AND(Weekly[[#This Row],[H Odds &lt;]]&lt;&gt;"",Weekly[[#This Row],[XGB_P]]=TRUE,Weekly[[#This Row],[Actual]]=TRUE),BF309+Weekly[[#This Row],[H Odds &lt;]]-1,IF(AND(Weekly[[#This Row],[H Odds &lt;]]&lt;&gt;"",Weekly[[#This Row],[XGB_P]]=TRUE,Weekly[[#This Row],[Actual]]=FALSE),BF309-1,BF309)))</f>
        <v>60.03</v>
      </c>
      <c r="BG310" s="38">
        <f>IF(Weekly[[#This Row],[H Odds &lt;]]="",BG309,IF(AND(Weekly[[#This Row],[H Odds &lt;]]&lt;&gt;"",Weekly[[#This Row],[QDA_P]]=TRUE,Weekly[[#This Row],[Actual]]=TRUE),BG309+Weekly[[#This Row],[H Odds &lt;]]-1,IF(AND(Weekly[[#This Row],[H Odds &lt;]]&lt;&gt;"",Weekly[[#This Row],[QDA_P]]=TRUE,Weekly[[#This Row],[Actual]]=FALSE),BG309-1,BG309)))</f>
        <v>45.279999999999994</v>
      </c>
      <c r="BH310" s="38">
        <f>IF(Weekly[[#This Row],[H Odds &lt;]]="",BH309,IF(AND(Weekly[[#This Row],[H Odds &lt;]]&lt;&gt;"",Weekly[[#This Row],[KNC_P]]=TRUE,Weekly[[#This Row],[Actual]]=TRUE),BH309+Weekly[[#This Row],[H Odds &lt;]]-1,IF(AND(Weekly[[#This Row],[H Odds &lt;]]&lt;&gt;"",Weekly[[#This Row],[KNC_P]]=TRUE,Weekly[[#This Row],[Actual]]=FALSE),BH309-1,BH309)))</f>
        <v>50.54999999999999</v>
      </c>
      <c r="BI310" s="38">
        <f>IF(Weekly[[#This Row],[H Odds &lt;]]="",BI309,IF(AND(Weekly[[#This Row],[H Odds &lt;]]&lt;&gt;"",Weekly[[#This Row],[TRUES]]&gt;0,Weekly[[#This Row],[Actual]]=TRUE),BI309+Weekly[[#This Row],[H Odds &lt;]]-1,IF(AND(Weekly[[#This Row],[H Odds &lt;]]&lt;&gt;"",Weekly[[#This Row],[TRUES]]=0),BI309,BI309-1)))</f>
        <v>72.439999999999984</v>
      </c>
      <c r="BJ310" s="38">
        <f>IF(Weekly[[#This Row],[H Odds &lt;]]="",BJ309,IF(AND(Weekly[[#This Row],[H Odds &lt;]]&lt;&gt;"",Weekly[[#This Row],[Actual]]=TRUE),BJ309+Weekly[[#This Row],[H Odds &lt;]]-1,IF(AND(Weekly[[#This Row],[H Odds &lt;]]&lt;&gt;"",Weekly[[#This Row],[Actual]]=FALSE),BJ309-1,BJ309)))</f>
        <v>74.339999999999989</v>
      </c>
      <c r="BK310" s="58">
        <f>IF(AND(Weekly[[#This Row],[TRUES]]&gt;4,Weekly[[#This Row],[Actual]]=TRUE),BK309+Weekly[[#This Row],[BF H Odds]]-1,IF(AND(Weekly[[#This Row],[FALSES]]&gt;4,Weekly[[#This Row],[Actual]]=FALSE),BK309+Weekly[[#This Row],[BF V Odds]]-1,IF(AND(Weekly[[#This Row],[TRUES]]&gt;4,Weekly[[#This Row],[Actual]]=FALSE),BK309-1,IF(AND(Weekly[[#This Row],[FALSES]]&gt;4,Weekly[[#This Row],[Actual]]=TRUE),BK309-1,BK309))))</f>
        <v>14.940000000000023</v>
      </c>
      <c r="BL310" s="58">
        <f>IF(AND(Weekly[[#This Row],[TRUES]]&gt;5,Weekly[[#This Row],[Actual]]=TRUE),BL309+Weekly[[#This Row],[BF H Odds]]-1,IF(AND(Weekly[[#This Row],[FALSES]]&gt;5,Weekly[[#This Row],[Actual]]=FALSE),BL309+Weekly[[#This Row],[BF V Odds]]-1,IF(AND(Weekly[[#This Row],[TRUES]]&gt;5,Weekly[[#This Row],[Actual]]=FALSE),BL309-1,IF(AND(Weekly[[#This Row],[FALSES]]&gt;5,Weekly[[#This Row],[Actual]]=TRUE),BL309-1,BL309))))</f>
        <v>27.03000000000003</v>
      </c>
      <c r="BM310" s="58">
        <f>IF(AND(Weekly[[#This Row],[TRUES]]&gt;6,Weekly[[#This Row],[Actual]]=TRUE),BM309+Weekly[[#This Row],[BF H Odds]]-1,IF(AND(Weekly[[#This Row],[FALSES]]&gt;6,Weekly[[#This Row],[Actual]]=FALSE),BM309+Weekly[[#This Row],[BF V Odds]]-1,IF(AND(Weekly[[#This Row],[TRUES]]&gt;6,Weekly[[#This Row],[Actual]]=FALSE),BM309-1,IF(AND(Weekly[[#This Row],[FALSES]]&gt;6,Weekly[[#This Row],[Actual]]=TRUE),BM309-1,BM309))))</f>
        <v>44.350000000000016</v>
      </c>
    </row>
    <row r="311" spans="1:65" x14ac:dyDescent="0.25">
      <c r="A311" s="34"/>
      <c r="B311" s="10">
        <v>44281</v>
      </c>
      <c r="C311" s="33" t="s">
        <v>12</v>
      </c>
      <c r="D311" s="15" t="s">
        <v>21</v>
      </c>
      <c r="E311" t="b">
        <v>1</v>
      </c>
      <c r="F311" t="b">
        <v>1</v>
      </c>
      <c r="G311" t="b">
        <v>1</v>
      </c>
      <c r="H311" t="b">
        <v>1</v>
      </c>
      <c r="I311" t="b">
        <v>1</v>
      </c>
      <c r="J311" t="b">
        <v>1</v>
      </c>
      <c r="K311" t="b">
        <v>1</v>
      </c>
      <c r="L311" t="b">
        <v>1</v>
      </c>
      <c r="O311" t="str">
        <f>IF(Weekly[[#This Row],[H/V]]="H",Weekly[[#This Row],[BF H Odds]],IF(Weekly[[#This Row],[H/V]]="V",Weekly[[#This Row],[BF V Odds]],""))</f>
        <v/>
      </c>
      <c r="P311" t="b">
        <v>1</v>
      </c>
      <c r="R311" s="35">
        <f>IFERROR(IF(Weekly[[#This Row],[Won Bet?]]="yes",R310+(Weekly[[#This Row],[BF Odds]]*Weekly[[#This Row],[BF Stake]])-Weekly[[#This Row],[BF Stake]],R310-Weekly[[#This Row],[BF Stake]]),R310)</f>
        <v>236.94209999999995</v>
      </c>
      <c r="S311" s="9">
        <f>IFERROR(IF(Weekly[[#This Row],[Won Bet?]]="yes",S310+(((Weekly[[#This Row],[BF Odds]]*Weekly[[#This Row],[BF Stake]])-Weekly[[#This Row],[BF Stake]])*0.95),S310-Weekly[[#This Row],[BF Stake]]),S310)</f>
        <v>221.78049499999995</v>
      </c>
      <c r="T311" s="13">
        <v>2.92</v>
      </c>
      <c r="U311" s="13">
        <v>1.44</v>
      </c>
      <c r="V311" s="24">
        <f>IF(Weekly[[#This Row],[Actual]]="","",IF(AND(Weekly[[#This Row],[SVC_P]]=Weekly[[#This Row],[Actual]],Weekly[[#This Row],[SVC_P]]=TRUE),V310+Weekly[[#This Row],[BF H Odds]]-1,IF(AND(Weekly[[#This Row],[SVC_P]]=Weekly[[#This Row],[Actual]],Weekly[[#This Row],[SVC_P]]=FALSE),V310+Weekly[[#This Row],[BF V Odds]]-1,V310-1)))</f>
        <v>66.100000000000009</v>
      </c>
      <c r="W311" s="24">
        <f>IF(Weekly[[#This Row],[Actual]]="","",IF(AND(Weekly[[#This Row],[SVC_P]]=FALSE,Weekly[[#This Row],[Actual]]=TRUE),W310+Weekly[[#This Row],[BF H Odds]]-1,IF(AND(Weekly[[#This Row],[SVC_P]]=TRUE,Weekly[[#This Row],[Actual]]=FALSE,),W310+Weekly[[#This Row],[BF V Odds]]-1,W310-1)))</f>
        <v>-250.95</v>
      </c>
      <c r="X311" s="24">
        <f>IF(Weekly[[#This Row],[Actual]]="","",IF(AND(Weekly[[#This Row],[ADBC_P]]=Weekly[[#This Row],[Actual]],Weekly[[#This Row],[ADBC_P]]=TRUE),X310+Weekly[[#This Row],[BF H Odds]]-1,IF(AND(Weekly[[#This Row],[ADBC_P]]=Weekly[[#This Row],[Actual]],Weekly[[#This Row],[ADBC_P]]=FALSE),X310+Weekly[[#This Row],[BF V Odds]]-1,X310-1)))</f>
        <v>26.940000000000023</v>
      </c>
      <c r="Y311" s="24">
        <f>IF(Weekly[[#This Row],[Actual]]="","",IF(AND(Weekly[[#This Row],[ADBC_P]]=FALSE,Weekly[[#This Row],[Actual]]=TRUE),Y310+Weekly[[#This Row],[BF H Odds]]-1,IF(AND(Weekly[[#This Row],[ADBC_P]]=TRUE,Weekly[[#This Row],[Actual]]=FALSE),Y310+Weekly[[#This Row],[BF V Odds]]-1,Y310-1)))</f>
        <v>52.26</v>
      </c>
      <c r="Z311" s="24">
        <f>IF(Weekly[[#This Row],[Actual]]="","",IF(AND(Weekly[[#This Row],[RFC_P]]=Weekly[[#This Row],[Actual]],Weekly[[#This Row],[RFC_P]]=TRUE),Z310+Weekly[[#This Row],[BF H Odds]]-1,IF(AND(Weekly[[#This Row],[RFC_P]]=Weekly[[#This Row],[Actual]],Weekly[[#This Row],[RFC_P]]=FALSE),Z310+Weekly[[#This Row],[BF V Odds]]-1,Z310-1)))</f>
        <v>18.410000000000029</v>
      </c>
      <c r="AA311" s="24">
        <f>IF(Weekly[[#This Row],[Actual]]="","",IF(AND(Weekly[[#This Row],[RFC_P]]=FALSE,Weekly[[#This Row],[Actual]]=TRUE),AA310+Weekly[[#This Row],[BF H Odds]]-1,IF(AND(Weekly[[#This Row],[RFC_P]]=TRUE,Weekly[[#This Row],[Actual]]=FALSE),AA310+Weekly[[#This Row],[BF V Odds]]-1,AA310-1)))</f>
        <v>60.789999999999978</v>
      </c>
      <c r="AB311" s="24">
        <f>IF(Weekly[[#This Row],[Actual]]="","",IF(AND(Weekly[[#This Row],[GBC_P]]=Weekly[[#This Row],[Actual]],Weekly[[#This Row],[GBC_P]]=TRUE),AB310+Weekly[[#This Row],[BF H Odds]]-1,IF(AND(Weekly[[#This Row],[GBC_P]]=Weekly[[#This Row],[Actual]],Weekly[[#This Row],[GBC_P]]=FALSE),AB310+Weekly[[#This Row],[BF V Odds]]-1,AB310-1)))</f>
        <v>22.060000000000009</v>
      </c>
      <c r="AC311" s="24">
        <f>IF(Weekly[[#This Row],[Actual]]="","",IF(AND(Weekly[[#This Row],[GBC_P]]=FALSE,Weekly[[#This Row],[Actual]]=TRUE),AC310+Weekly[[#This Row],[BF H Odds]]-1,IF(AND(Weekly[[#This Row],[GBC_P]]=TRUE,Weekly[[#This Row],[Actual]]=FALSE),AC310+Weekly[[#This Row],[BF V Odds]]-1,AC310-1)))</f>
        <v>57.139999999999986</v>
      </c>
      <c r="AD311" s="24">
        <f>IF(Weekly[[#This Row],[Actual]]="","",IF(AND(Weekly[[#This Row],[HGBC_P]]=Weekly[[#This Row],[Actual]],Weekly[[#This Row],[HGBC_P]]=TRUE),AD310+Weekly[[#This Row],[BF H Odds]]-1,IF(AND(Weekly[[#This Row],[HGBC_P]]=Weekly[[#This Row],[Actual]],Weekly[[#This Row],[HGBC_P]]=FALSE),AD310+Weekly[[#This Row],[BF V Odds]]-1,AD310-1)))</f>
        <v>20.890000000000033</v>
      </c>
      <c r="AE311" s="24">
        <f>IF(Weekly[[#This Row],[Actual]]="","",IF(AND(Weekly[[#This Row],[HGBC_P]]=FALSE,Weekly[[#This Row],[Actual]]=TRUE),AE310+Weekly[[#This Row],[BF H Odds]]-1,IF(AND(Weekly[[#This Row],[HGBC_P]]=TRUE,Weekly[[#This Row],[Actual]]=FALSE),AE310+Weekly[[#This Row],[BF V Odds]]-1,AE310-1)))</f>
        <v>58.31</v>
      </c>
      <c r="AF311" s="24">
        <f>IF(Weekly[[#This Row],[Actual]]="","",IF(AND(Weekly[[#This Row],[XGB_P]]=Weekly[[#This Row],[Actual]],Weekly[[#This Row],[XGB_P]]=TRUE),AF310+Weekly[[#This Row],[BF H Odds]]-1,IF(AND(Weekly[[#This Row],[XGB_P]]=Weekly[[#This Row],[Actual]],Weekly[[#This Row],[XGB_P]]=FALSE),AF310+Weekly[[#This Row],[BF V Odds]]-1,AF310-1)))</f>
        <v>43.35000000000003</v>
      </c>
      <c r="AG311" s="24">
        <f>IF(Weekly[[#This Row],[Actual]]="","",IF(AND(Weekly[[#This Row],[XGB_P]]=FALSE,Weekly[[#This Row],[Actual]]=TRUE),AG310+Weekly[[#This Row],[BF H Odds]]-1,IF(AND(Weekly[[#This Row],[XGB_P]]=TRUE,Weekly[[#This Row],[Actual]]=FALSE),AG310+Weekly[[#This Row],[BF V Odds]]-1,AG310-1)))</f>
        <v>35.85</v>
      </c>
      <c r="AH311" s="24">
        <f>IF(Weekly[[#This Row],[Actual]]="","",IF(AND(Weekly[[#This Row],[QDA_P]]=Weekly[[#This Row],[Actual]],Weekly[[#This Row],[QDA_P]]=TRUE),AH310+Weekly[[#This Row],[BF H Odds]]-1,IF(AND(Weekly[[#This Row],[QDA_P]]=Weekly[[#This Row],[Actual]],Weekly[[#This Row],[QDA_P]]=FALSE),AH310+Weekly[[#This Row],[BF V Odds]]-1,AH310-1)))</f>
        <v>5.8900000000000041</v>
      </c>
      <c r="AI311" s="24">
        <f>IF(Weekly[[#This Row],[Actual]]="","",IF(AND(Weekly[[#This Row],[QDA_P]]=FALSE,Weekly[[#This Row],[Actual]]=TRUE),AI310+Weekly[[#This Row],[BF H Odds]]-1,IF(AND(Weekly[[#This Row],[QDA_P]]=TRUE,Weekly[[#This Row],[Actual]]=FALSE),AI310+Weekly[[#This Row],[BF V Odds]]-1,AI310-1)))</f>
        <v>73.31</v>
      </c>
      <c r="AJ311" s="24">
        <f>IF(Weekly[[#This Row],[Actual]]="","",IF(AND(Weekly[[#This Row],[KNC_P]]=FALSE,Weekly[[#This Row],[Actual]]=TRUE),AJ310+Weekly[[#This Row],[BF H Odds]]-1,IF(AND(Weekly[[#This Row],[KNC_P]]=TRUE,Weekly[[#This Row],[Actual]]=FALSE),AJ310+Weekly[[#This Row],[BF V Odds]]-1,AJ310-1)))</f>
        <v>46.099999999999987</v>
      </c>
      <c r="AK311" s="24">
        <f>IF(Weekly[[#This Row],[Actual]]="","",IF(AND(Weekly[[#This Row],[KNC_P]]=FALSE,Weekly[[#This Row],[Actual]]=TRUE),AK310+Weekly[[#This Row],[BF H Odds]]-1,IF(AND(Weekly[[#This Row],[KNC_P]]=TRUE,Weekly[[#This Row],[Actual]]=FALSE),AK310+Weekly[[#This Row],[BF V Odds]]-1,AK310-1)))</f>
        <v>44.999999999999979</v>
      </c>
      <c r="AL311" s="30">
        <f>IF(Weekly[[#This Row],[Actual]]="","",COUNTIF(Weekly[[#This Row],[SVC_P]:[QDA_P]],TRUE))</f>
        <v>7</v>
      </c>
      <c r="AM311" s="30">
        <f>IF(Weekly[[#This Row],[Actual]]="","",COUNTIF(Weekly[[#This Row],[SVC_P]:[QDA_P]],FALSE))</f>
        <v>0</v>
      </c>
      <c r="AN311" s="36" t="str">
        <f>IF(AND(Weekly[[#This Row],[BF V Odds]]&gt;$BO$6,Weekly[[#This Row],[BF V Odds]] &lt; $BO$7),Weekly[[#This Row],[BF V Odds]],"")</f>
        <v/>
      </c>
      <c r="AO311" s="36" t="str">
        <f>IF(AND(Weekly[[#This Row],[BF H Odds]]&gt;$BO$6, Weekly[[#This Row],[BF H Odds]] &lt; $BO$7),Weekly[[#This Row],[BF H Odds]],"")</f>
        <v/>
      </c>
      <c r="AP311" s="37">
        <f>IF(AND(Weekly[[#This Row],[V Odds &lt;]]="",Weekly[[#This Row],[H Odds &lt;]]=""),AP310,IF(AND(Weekly[[#This Row],[H Odds &lt;]]&lt;&gt;"",Weekly[[#This Row],[SVC_P]]=TRUE,Weekly[[#This Row],[Actual]]=TRUE),AP310+Weekly[[#This Row],[H Odds &lt;]]-1,IF(AND(Weekly[[#This Row],[V Odds &lt;]]&lt;&gt;"",Weekly[[#This Row],[SVC_P]]=FALSE,Weekly[[#This Row],[Actual]]=FALSE),AP310+Weekly[[#This Row],[V Odds &lt;]]-1,IF(AND(Weekly[[#This Row],[V Odds &lt;]]&lt;&gt;"",Weekly[[#This Row],[SVC_P]]=FALSE,Weekly[[#This Row],[Actual]]=TRUE),AP310-1,IF(AND(Weekly[[#This Row],[H Odds &lt;]]&lt;&gt;"",Weekly[[#This Row],[SVC_P]]=TRUE,Weekly[[#This Row],[Actual]]=FALSE),AP310-1,AP310)))))</f>
        <v>77.48</v>
      </c>
      <c r="AQ311" s="37">
        <f>IF(AND(Weekly[[#This Row],[V Odds &lt;]]="",Weekly[[#This Row],[H Odds &lt;]]=""),AQ310,IF(AND(Weekly[[#This Row],[H Odds &lt;]]&lt;&gt;"",Weekly[[#This Row],[ADBC_P]]=TRUE,Weekly[[#This Row],[Actual]]=TRUE),AQ310+Weekly[[#This Row],[H Odds &lt;]]-1,IF(AND(Weekly[[#This Row],[V Odds &lt;]]&lt;&gt;"",Weekly[[#This Row],[ADBC_P]]=FALSE,Weekly[[#This Row],[Actual]]=FALSE),AQ310+Weekly[[#This Row],[V Odds &lt;]]-1,IF(AND(Weekly[[#This Row],[V Odds &lt;]]&lt;&gt;"",Weekly[[#This Row],[ADBC_P]]=FALSE,Weekly[[#This Row],[Actual]]=TRUE),AQ310-1,IF(AND(Weekly[[#This Row],[H Odds &lt;]]&lt;&gt;"",Weekly[[#This Row],[ADBC_P]]=TRUE,Weekly[[#This Row],[Actual]]=FALSE),AQ310-1,AQ310)))))</f>
        <v>48.879999999999995</v>
      </c>
      <c r="AR311" s="37">
        <f>IF(AND(Weekly[[#This Row],[V Odds &lt;]]="",Weekly[[#This Row],[H Odds &lt;]]=""),AR310,IF(AND(Weekly[[#This Row],[H Odds &lt;]]&lt;&gt;"",Weekly[[#This Row],[RFC_P]]=TRUE,Weekly[[#This Row],[Actual]]=TRUE),AR310+Weekly[[#This Row],[H Odds &lt;]]-1,IF(AND(Weekly[[#This Row],[V Odds &lt;]]&lt;&gt;"",Weekly[[#This Row],[RFC_P]]=FALSE,Weekly[[#This Row],[Actual]]=FALSE),AR310+Weekly[[#This Row],[V Odds &lt;]]-1,IF(AND(Weekly[[#This Row],[V Odds &lt;]]&lt;&gt;"",Weekly[[#This Row],[RFC_P]]=FALSE,Weekly[[#This Row],[Actual]]=TRUE),AR310-1,IF(AND(Weekly[[#This Row],[H Odds &lt;]]&lt;&gt;"",Weekly[[#This Row],[RFC_P]]=TRUE,Weekly[[#This Row],[Actual]]=FALSE),AR310-1,AR310)))))</f>
        <v>51.489999999999995</v>
      </c>
      <c r="AS311" s="37">
        <f>IF(AND(Weekly[[#This Row],[V Odds &lt;]]="",Weekly[[#This Row],[H Odds &lt;]]=""),AS310,IF(AND(Weekly[[#This Row],[H Odds &lt;]]&lt;&gt;"",Weekly[[#This Row],[GBC_P]]=TRUE,Weekly[[#This Row],[Actual]]=TRUE),AS310+Weekly[[#This Row],[H Odds &lt;]]-1,IF(AND(Weekly[[#This Row],[V Odds &lt;]]&lt;&gt;"",Weekly[[#This Row],[GBC_P]]=FALSE,Weekly[[#This Row],[Actual]]=FALSE),AS310+Weekly[[#This Row],[V Odds &lt;]]-1,IF(AND(Weekly[[#This Row],[V Odds &lt;]]&lt;&gt;"",Weekly[[#This Row],[GBC_P]]=FALSE,Weekly[[#This Row],[Actual]]=TRUE),AS310-1,IF(AND(Weekly[[#This Row],[H Odds &lt;]]&lt;&gt;"",Weekly[[#This Row],[GBC_P]]=TRUE,Weekly[[#This Row],[Actual]]=FALSE),AS310-1,AS310)))))</f>
        <v>50.28</v>
      </c>
      <c r="AT311" s="37">
        <f>IF(AND(Weekly[[#This Row],[V Odds &lt;]]="",Weekly[[#This Row],[H Odds &lt;]]=""),AT310,IF(AND(Weekly[[#This Row],[H Odds &lt;]]&lt;&gt;"",Weekly[[#This Row],[HGBC_P]]=TRUE,Weekly[[#This Row],[Actual]]=TRUE),AT310+Weekly[[#This Row],[H Odds &lt;]]-1,IF(AND(Weekly[[#This Row],[V Odds &lt;]]&lt;&gt;"",Weekly[[#This Row],[HGBC_P]]=FALSE,Weekly[[#This Row],[Actual]]=FALSE),AT310+Weekly[[#This Row],[V Odds &lt;]]-1,IF(AND(Weekly[[#This Row],[V Odds &lt;]]&lt;&gt;"",Weekly[[#This Row],[HGBC_P]]=FALSE,Weekly[[#This Row],[Actual]]=TRUE),AT310-1,IF(AND(Weekly[[#This Row],[H Odds &lt;]]&lt;&gt;"",Weekly[[#This Row],[HGBC_P]]=TRUE,Weekly[[#This Row],[Actual]]=FALSE),AT310-1,AT310)))))</f>
        <v>53.459999999999994</v>
      </c>
      <c r="AU311" s="37">
        <f>IF(AND(Weekly[[#This Row],[V Odds &lt;]]="",Weekly[[#This Row],[H Odds &lt;]]=""),AU310,IF(AND(Weekly[[#This Row],[H Odds &lt;]]&lt;&gt;"",Weekly[[#This Row],[XGB_P]]=TRUE,Weekly[[#This Row],[Actual]]=TRUE),AU310+Weekly[[#This Row],[H Odds &lt;]]-1,IF(AND(Weekly[[#This Row],[V Odds &lt;]]&lt;&gt;"",Weekly[[#This Row],[XGB_P]]=FALSE,Weekly[[#This Row],[Actual]]=FALSE),AU310+Weekly[[#This Row],[V Odds &lt;]]-1,IF(AND(Weekly[[#This Row],[V Odds &lt;]]&lt;&gt;"",Weekly[[#This Row],[XGB_P]]=FALSE,Weekly[[#This Row],[Actual]]=TRUE),AU310-1,IF(AND(Weekly[[#This Row],[H Odds &lt;]]&lt;&gt;"",Weekly[[#This Row],[XGB_P]]=TRUE,Weekly[[#This Row],[Actual]]=FALSE),AU310-1,AU310)))))</f>
        <v>62.56</v>
      </c>
      <c r="AV311" s="37">
        <f>IF(AND(Weekly[[#This Row],[V Odds &lt;]]="",Weekly[[#This Row],[H Odds &lt;]]=""),AV310,IF(AND(Weekly[[#This Row],[H Odds &lt;]]&lt;&gt;"",Weekly[[#This Row],[QDA_P]]=TRUE,Weekly[[#This Row],[Actual]]=TRUE),AV310+Weekly[[#This Row],[H Odds &lt;]]-1,IF(AND(Weekly[[#This Row],[V Odds &lt;]]&lt;&gt;"",Weekly[[#This Row],[QDA_P]]=FALSE,Weekly[[#This Row],[Actual]]=FALSE),AV310+Weekly[[#This Row],[V Odds &lt;]]-1,IF(AND(Weekly[[#This Row],[V Odds &lt;]]&lt;&gt;"",Weekly[[#This Row],[QDA_P]]=FALSE,Weekly[[#This Row],[Actual]]=TRUE),AV310-1,IF(AND(Weekly[[#This Row],[H Odds &lt;]]&lt;&gt;"",Weekly[[#This Row],[QDA_P]]=TRUE,Weekly[[#This Row],[Actual]]=FALSE),AV310-1,AV310)))))</f>
        <v>52.049999999999983</v>
      </c>
      <c r="AW311" s="37">
        <f>IF(AND(Weekly[[#This Row],[H Odds &lt;]]="",Weekly[[#This Row],[V Odds &lt;]]=""),AW310,IF(AND(Weekly[[#This Row],[KNC_P]]=Weekly[[#This Row],[Actual]],Weekly[[#This Row],[KNC_P]]=TRUE),AW310+Weekly[[#This Row],[BF H Odds]]-1,IF(AND(Weekly[[#This Row],[KNC_P]]=Weekly[[#This Row],[Actual]],Weekly[[#This Row],[KNC_P]]=FALSE),AW310+Weekly[[#This Row],[BF V Odds]]-1,AW310-1)))</f>
        <v>52.1</v>
      </c>
      <c r="AX311" s="37">
        <f>IF(AND(Weekly[[#This Row],[V Odds &lt;]]="",Weekly[[#This Row],[H Odds &lt;]]=""),AX310,IF(AND(Weekly[[#This Row],[V Odds &lt;]]&lt;&gt;"",Weekly[[#This Row],[FALSES]]&gt;0,Weekly[[#This Row],[Actual]]=FALSE),AX310+Weekly[[#This Row],[V Odds &lt;]]-1,IF(AND(Weekly[[#This Row],[H Odds &lt;]]&lt;&gt;"",Weekly[[#This Row],[TRUES]]&gt;0,Weekly[[#This Row],[Actual]]=TRUE),AX310+Weekly[[#This Row],[H Odds &lt;]]-1,IF(AND(Weekly[[#This Row],[V Odds &lt;]]&lt;&gt;"",Weekly[[#This Row],[FALSES]]=0),AX310,IF(AND(Weekly[[#This Row],[H Odds &lt;]]&lt;&gt;"",Weekly[[#This Row],[TRUES]]=0),AX310,AX310-1)))))</f>
        <v>85.34999999999998</v>
      </c>
      <c r="AY311" s="37">
        <f>IF(AND(Weekly[[#This Row],[V Odds &lt;]]="",Weekly[[#This Row],[H Odds &lt;]]=""),AY310,IF(AND(Weekly[[#This Row],[V Odds &lt;]]&lt;&gt;"",Weekly[[#This Row],[FALSES]]&gt;0,Weekly[[#This Row],[Actual]]=FALSE),AY310+((Weekly[[#This Row],[V Odds &lt;]]-1)*0.92),IF(AND(Weekly[[#This Row],[H Odds &lt;]]&lt;&gt;"",Weekly[[#This Row],[TRUES]]&gt;0,Weekly[[#This Row],[Actual]]=TRUE),AY310+((Weekly[[#This Row],[H Odds &lt;]]-1)*0.92),IF(AND(Weekly[[#This Row],[V Odds &lt;]]&lt;&gt;"",Weekly[[#This Row],[FALSES]]=0),AY310,IF(AND(Weekly[[#This Row],[H Odds &lt;]]&lt;&gt;"",Weekly[[#This Row],[TRUES]]=0),AY310,AY310-1)))))</f>
        <v>78.442000000000021</v>
      </c>
      <c r="AZ311" s="37">
        <f>IF(AND(Weekly[[#This Row],[V Odds &lt;]]="",Weekly[[#This Row],[H Odds &lt;]]=""),AZ310,IF(AND(Weekly[[#This Row],[V Odds &lt;]]&lt;&gt;"",Weekly[[#This Row],[Actual]]=FALSE),AZ310+Weekly[[#This Row],[V Odds &lt;]]-1,IF(AND(Weekly[[#This Row],[H Odds &lt;]]&lt;&gt;"",Weekly[[#This Row],[Actual]]=TRUE),AZ310+Weekly[[#This Row],[H Odds &lt;]]-1,AZ310-1)))</f>
        <v>75.719999999999985</v>
      </c>
      <c r="BA311" s="38">
        <f>IF(Weekly[[#This Row],[H Odds &lt;]]="",BA310,IF(AND(Weekly[[#This Row],[H Odds &lt;]]&lt;&gt;"",Weekly[[#This Row],[SVC_P]]=TRUE,Weekly[[#This Row],[Actual]]=TRUE),BA310+Weekly[[#This Row],[H Odds &lt;]]-1,IF(AND(Weekly[[#This Row],[H Odds &lt;]]&lt;&gt;"",Weekly[[#This Row],[SVC_P]]=TRUE,Weekly[[#This Row],[Actual]]=FALSE),BA310-1,BA310)))</f>
        <v>72.439999999999984</v>
      </c>
      <c r="BB311" s="38">
        <f>IF(Weekly[[#This Row],[H Odds &lt;]]="",BB310,IF(AND(Weekly[[#This Row],[H Odds &lt;]]&lt;&gt;"",Weekly[[#This Row],[ADBC_P]]=TRUE,Weekly[[#This Row],[Actual]]=TRUE),BB310+Weekly[[#This Row],[H Odds &lt;]]-1,IF(AND(Weekly[[#This Row],[H Odds &lt;]]&lt;&gt;"",Weekly[[#This Row],[ADBC_P]]=TRUE,Weekly[[#This Row],[Actual]]=FALSE),BB310-1,BB310)))</f>
        <v>45.559999999999995</v>
      </c>
      <c r="BC311" s="38">
        <f>IF(Weekly[[#This Row],[H Odds &lt;]]="",BC310,IF(AND(Weekly[[#This Row],[H Odds &lt;]]&lt;&gt;"",Weekly[[#This Row],[RFC_P]]=TRUE,Weekly[[#This Row],[Actual]]=TRUE),BC310+Weekly[[#This Row],[H Odds &lt;]]-1,IF(AND(Weekly[[#This Row],[H Odds &lt;]]&lt;&gt;"",Weekly[[#This Row],[RFC_P]]=TRUE,Weekly[[#This Row],[Actual]]=FALSE),BC310-1,BC310)))</f>
        <v>47.859999999999992</v>
      </c>
      <c r="BD311" s="38">
        <f>IF(Weekly[[#This Row],[H Odds &lt;]]="",BD310,IF(AND(Weekly[[#This Row],[H Odds &lt;]]&lt;&gt;"",Weekly[[#This Row],[GBC_P]]=TRUE,Weekly[[#This Row],[Actual]]=TRUE),BD310+Weekly[[#This Row],[H Odds &lt;]]-1,IF(AND(Weekly[[#This Row],[H Odds &lt;]]&lt;&gt;"",Weekly[[#This Row],[GBC_P]]=TRUE,Weekly[[#This Row],[Actual]]=FALSE),BD310-1,BD310)))</f>
        <v>50.96</v>
      </c>
      <c r="BE311" s="38">
        <f>IF(Weekly[[#This Row],[H Odds &lt;]]="",BE310,IF(AND(Weekly[[#This Row],[H Odds &lt;]]&lt;&gt;"",Weekly[[#This Row],[HGBC_P]]=TRUE,Weekly[[#This Row],[Actual]]=TRUE),BE310+Weekly[[#This Row],[H Odds &lt;]]-1,IF(AND(Weekly[[#This Row],[H Odds &lt;]]&lt;&gt;"",Weekly[[#This Row],[HGBC_P]]=TRUE,Weekly[[#This Row],[Actual]]=FALSE),BE310-1,BE310)))</f>
        <v>56.859999999999992</v>
      </c>
      <c r="BF311" s="38">
        <f>IF(Weekly[[#This Row],[H Odds &lt;]]="",BF310,IF(AND(Weekly[[#This Row],[H Odds &lt;]]&lt;&gt;"",Weekly[[#This Row],[XGB_P]]=TRUE,Weekly[[#This Row],[Actual]]=TRUE),BF310+Weekly[[#This Row],[H Odds &lt;]]-1,IF(AND(Weekly[[#This Row],[H Odds &lt;]]&lt;&gt;"",Weekly[[#This Row],[XGB_P]]=TRUE,Weekly[[#This Row],[Actual]]=FALSE),BF310-1,BF310)))</f>
        <v>60.03</v>
      </c>
      <c r="BG311" s="38">
        <f>IF(Weekly[[#This Row],[H Odds &lt;]]="",BG310,IF(AND(Weekly[[#This Row],[H Odds &lt;]]&lt;&gt;"",Weekly[[#This Row],[QDA_P]]=TRUE,Weekly[[#This Row],[Actual]]=TRUE),BG310+Weekly[[#This Row],[H Odds &lt;]]-1,IF(AND(Weekly[[#This Row],[H Odds &lt;]]&lt;&gt;"",Weekly[[#This Row],[QDA_P]]=TRUE,Weekly[[#This Row],[Actual]]=FALSE),BG310-1,BG310)))</f>
        <v>45.279999999999994</v>
      </c>
      <c r="BH311" s="38">
        <f>IF(Weekly[[#This Row],[H Odds &lt;]]="",BH310,IF(AND(Weekly[[#This Row],[H Odds &lt;]]&lt;&gt;"",Weekly[[#This Row],[KNC_P]]=TRUE,Weekly[[#This Row],[Actual]]=TRUE),BH310+Weekly[[#This Row],[H Odds &lt;]]-1,IF(AND(Weekly[[#This Row],[H Odds &lt;]]&lt;&gt;"",Weekly[[#This Row],[KNC_P]]=TRUE,Weekly[[#This Row],[Actual]]=FALSE),BH310-1,BH310)))</f>
        <v>50.54999999999999</v>
      </c>
      <c r="BI311" s="38">
        <f>IF(Weekly[[#This Row],[H Odds &lt;]]="",BI310,IF(AND(Weekly[[#This Row],[H Odds &lt;]]&lt;&gt;"",Weekly[[#This Row],[TRUES]]&gt;0,Weekly[[#This Row],[Actual]]=TRUE),BI310+Weekly[[#This Row],[H Odds &lt;]]-1,IF(AND(Weekly[[#This Row],[H Odds &lt;]]&lt;&gt;"",Weekly[[#This Row],[TRUES]]=0),BI310,BI310-1)))</f>
        <v>72.439999999999984</v>
      </c>
      <c r="BJ311" s="38">
        <f>IF(Weekly[[#This Row],[H Odds &lt;]]="",BJ310,IF(AND(Weekly[[#This Row],[H Odds &lt;]]&lt;&gt;"",Weekly[[#This Row],[Actual]]=TRUE),BJ310+Weekly[[#This Row],[H Odds &lt;]]-1,IF(AND(Weekly[[#This Row],[H Odds &lt;]]&lt;&gt;"",Weekly[[#This Row],[Actual]]=FALSE),BJ310-1,BJ310)))</f>
        <v>74.339999999999989</v>
      </c>
      <c r="BK311" s="58">
        <f>IF(AND(Weekly[[#This Row],[TRUES]]&gt;4,Weekly[[#This Row],[Actual]]=TRUE),BK310+Weekly[[#This Row],[BF H Odds]]-1,IF(AND(Weekly[[#This Row],[FALSES]]&gt;4,Weekly[[#This Row],[Actual]]=FALSE),BK310+Weekly[[#This Row],[BF V Odds]]-1,IF(AND(Weekly[[#This Row],[TRUES]]&gt;4,Weekly[[#This Row],[Actual]]=FALSE),BK310-1,IF(AND(Weekly[[#This Row],[FALSES]]&gt;4,Weekly[[#This Row],[Actual]]=TRUE),BK310-1,BK310))))</f>
        <v>15.380000000000024</v>
      </c>
      <c r="BL311" s="58">
        <f>IF(AND(Weekly[[#This Row],[TRUES]]&gt;5,Weekly[[#This Row],[Actual]]=TRUE),BL310+Weekly[[#This Row],[BF H Odds]]-1,IF(AND(Weekly[[#This Row],[FALSES]]&gt;5,Weekly[[#This Row],[Actual]]=FALSE),BL310+Weekly[[#This Row],[BF V Odds]]-1,IF(AND(Weekly[[#This Row],[TRUES]]&gt;5,Weekly[[#This Row],[Actual]]=FALSE),BL310-1,IF(AND(Weekly[[#This Row],[FALSES]]&gt;5,Weekly[[#This Row],[Actual]]=TRUE),BL310-1,BL310))))</f>
        <v>27.470000000000031</v>
      </c>
      <c r="BM311" s="58">
        <f>IF(AND(Weekly[[#This Row],[TRUES]]&gt;6,Weekly[[#This Row],[Actual]]=TRUE),BM310+Weekly[[#This Row],[BF H Odds]]-1,IF(AND(Weekly[[#This Row],[FALSES]]&gt;6,Weekly[[#This Row],[Actual]]=FALSE),BM310+Weekly[[#This Row],[BF V Odds]]-1,IF(AND(Weekly[[#This Row],[TRUES]]&gt;6,Weekly[[#This Row],[Actual]]=FALSE),BM310-1,IF(AND(Weekly[[#This Row],[FALSES]]&gt;6,Weekly[[#This Row],[Actual]]=TRUE),BM310-1,BM310))))</f>
        <v>44.790000000000013</v>
      </c>
    </row>
    <row r="312" spans="1:65" x14ac:dyDescent="0.25">
      <c r="A312" s="34"/>
      <c r="B312" s="10">
        <v>44282</v>
      </c>
      <c r="C312" s="33" t="s">
        <v>28</v>
      </c>
      <c r="D312" s="15" t="s">
        <v>11</v>
      </c>
      <c r="E312" t="b">
        <v>1</v>
      </c>
      <c r="F312" t="b">
        <v>1</v>
      </c>
      <c r="G312" t="b">
        <v>1</v>
      </c>
      <c r="H312" t="b">
        <v>1</v>
      </c>
      <c r="I312" t="b">
        <v>1</v>
      </c>
      <c r="J312" t="b">
        <v>1</v>
      </c>
      <c r="K312" t="b">
        <v>1</v>
      </c>
      <c r="L312" t="b">
        <v>1</v>
      </c>
      <c r="O312" t="str">
        <f>IF(Weekly[[#This Row],[H/V]]="H",Weekly[[#This Row],[BF H Odds]],IF(Weekly[[#This Row],[H/V]]="V",Weekly[[#This Row],[BF V Odds]],""))</f>
        <v/>
      </c>
      <c r="P312" t="b">
        <v>1</v>
      </c>
      <c r="R312" s="35">
        <f>IFERROR(IF(Weekly[[#This Row],[Won Bet?]]="yes",R311+(Weekly[[#This Row],[BF Odds]]*Weekly[[#This Row],[BF Stake]])-Weekly[[#This Row],[BF Stake]],R311-Weekly[[#This Row],[BF Stake]]),R311)</f>
        <v>236.94209999999995</v>
      </c>
      <c r="S312" s="9">
        <f>IFERROR(IF(Weekly[[#This Row],[Won Bet?]]="yes",S311+(((Weekly[[#This Row],[BF Odds]]*Weekly[[#This Row],[BF Stake]])-Weekly[[#This Row],[BF Stake]])*0.95),S311-Weekly[[#This Row],[BF Stake]]),S311)</f>
        <v>221.78049499999995</v>
      </c>
      <c r="T312" s="13">
        <v>3.9</v>
      </c>
      <c r="U312" s="13">
        <v>1.1399999999999999</v>
      </c>
      <c r="V312" s="24">
        <f>IF(Weekly[[#This Row],[Actual]]="","",IF(AND(Weekly[[#This Row],[SVC_P]]=Weekly[[#This Row],[Actual]],Weekly[[#This Row],[SVC_P]]=TRUE),V311+Weekly[[#This Row],[BF H Odds]]-1,IF(AND(Weekly[[#This Row],[SVC_P]]=Weekly[[#This Row],[Actual]],Weekly[[#This Row],[SVC_P]]=FALSE),V311+Weekly[[#This Row],[BF V Odds]]-1,V311-1)))</f>
        <v>66.240000000000009</v>
      </c>
      <c r="W312" s="24">
        <f>IF(Weekly[[#This Row],[Actual]]="","",IF(AND(Weekly[[#This Row],[SVC_P]]=FALSE,Weekly[[#This Row],[Actual]]=TRUE),W311+Weekly[[#This Row],[BF H Odds]]-1,IF(AND(Weekly[[#This Row],[SVC_P]]=TRUE,Weekly[[#This Row],[Actual]]=FALSE,),W311+Weekly[[#This Row],[BF V Odds]]-1,W311-1)))</f>
        <v>-251.95</v>
      </c>
      <c r="X312" s="24">
        <f>IF(Weekly[[#This Row],[Actual]]="","",IF(AND(Weekly[[#This Row],[ADBC_P]]=Weekly[[#This Row],[Actual]],Weekly[[#This Row],[ADBC_P]]=TRUE),X311+Weekly[[#This Row],[BF H Odds]]-1,IF(AND(Weekly[[#This Row],[ADBC_P]]=Weekly[[#This Row],[Actual]],Weekly[[#This Row],[ADBC_P]]=FALSE),X311+Weekly[[#This Row],[BF V Odds]]-1,X311-1)))</f>
        <v>27.080000000000023</v>
      </c>
      <c r="Y312" s="24">
        <f>IF(Weekly[[#This Row],[Actual]]="","",IF(AND(Weekly[[#This Row],[ADBC_P]]=FALSE,Weekly[[#This Row],[Actual]]=TRUE),Y311+Weekly[[#This Row],[BF H Odds]]-1,IF(AND(Weekly[[#This Row],[ADBC_P]]=TRUE,Weekly[[#This Row],[Actual]]=FALSE),Y311+Weekly[[#This Row],[BF V Odds]]-1,Y311-1)))</f>
        <v>51.26</v>
      </c>
      <c r="Z312" s="24">
        <f>IF(Weekly[[#This Row],[Actual]]="","",IF(AND(Weekly[[#This Row],[RFC_P]]=Weekly[[#This Row],[Actual]],Weekly[[#This Row],[RFC_P]]=TRUE),Z311+Weekly[[#This Row],[BF H Odds]]-1,IF(AND(Weekly[[#This Row],[RFC_P]]=Weekly[[#This Row],[Actual]],Weekly[[#This Row],[RFC_P]]=FALSE),Z311+Weekly[[#This Row],[BF V Odds]]-1,Z311-1)))</f>
        <v>18.550000000000029</v>
      </c>
      <c r="AA312" s="24">
        <f>IF(Weekly[[#This Row],[Actual]]="","",IF(AND(Weekly[[#This Row],[RFC_P]]=FALSE,Weekly[[#This Row],[Actual]]=TRUE),AA311+Weekly[[#This Row],[BF H Odds]]-1,IF(AND(Weekly[[#This Row],[RFC_P]]=TRUE,Weekly[[#This Row],[Actual]]=FALSE),AA311+Weekly[[#This Row],[BF V Odds]]-1,AA311-1)))</f>
        <v>59.789999999999978</v>
      </c>
      <c r="AB312" s="24">
        <f>IF(Weekly[[#This Row],[Actual]]="","",IF(AND(Weekly[[#This Row],[GBC_P]]=Weekly[[#This Row],[Actual]],Weekly[[#This Row],[GBC_P]]=TRUE),AB311+Weekly[[#This Row],[BF H Odds]]-1,IF(AND(Weekly[[#This Row],[GBC_P]]=Weekly[[#This Row],[Actual]],Weekly[[#This Row],[GBC_P]]=FALSE),AB311+Weekly[[#This Row],[BF V Odds]]-1,AB311-1)))</f>
        <v>22.20000000000001</v>
      </c>
      <c r="AC312" s="24">
        <f>IF(Weekly[[#This Row],[Actual]]="","",IF(AND(Weekly[[#This Row],[GBC_P]]=FALSE,Weekly[[#This Row],[Actual]]=TRUE),AC311+Weekly[[#This Row],[BF H Odds]]-1,IF(AND(Weekly[[#This Row],[GBC_P]]=TRUE,Weekly[[#This Row],[Actual]]=FALSE),AC311+Weekly[[#This Row],[BF V Odds]]-1,AC311-1)))</f>
        <v>56.139999999999986</v>
      </c>
      <c r="AD312" s="24">
        <f>IF(Weekly[[#This Row],[Actual]]="","",IF(AND(Weekly[[#This Row],[HGBC_P]]=Weekly[[#This Row],[Actual]],Weekly[[#This Row],[HGBC_P]]=TRUE),AD311+Weekly[[#This Row],[BF H Odds]]-1,IF(AND(Weekly[[#This Row],[HGBC_P]]=Weekly[[#This Row],[Actual]],Weekly[[#This Row],[HGBC_P]]=FALSE),AD311+Weekly[[#This Row],[BF V Odds]]-1,AD311-1)))</f>
        <v>21.030000000000033</v>
      </c>
      <c r="AE312" s="24">
        <f>IF(Weekly[[#This Row],[Actual]]="","",IF(AND(Weekly[[#This Row],[HGBC_P]]=FALSE,Weekly[[#This Row],[Actual]]=TRUE),AE311+Weekly[[#This Row],[BF H Odds]]-1,IF(AND(Weekly[[#This Row],[HGBC_P]]=TRUE,Weekly[[#This Row],[Actual]]=FALSE),AE311+Weekly[[#This Row],[BF V Odds]]-1,AE311-1)))</f>
        <v>57.31</v>
      </c>
      <c r="AF312" s="24">
        <f>IF(Weekly[[#This Row],[Actual]]="","",IF(AND(Weekly[[#This Row],[XGB_P]]=Weekly[[#This Row],[Actual]],Weekly[[#This Row],[XGB_P]]=TRUE),AF311+Weekly[[#This Row],[BF H Odds]]-1,IF(AND(Weekly[[#This Row],[XGB_P]]=Weekly[[#This Row],[Actual]],Weekly[[#This Row],[XGB_P]]=FALSE),AF311+Weekly[[#This Row],[BF V Odds]]-1,AF311-1)))</f>
        <v>43.49000000000003</v>
      </c>
      <c r="AG312" s="24">
        <f>IF(Weekly[[#This Row],[Actual]]="","",IF(AND(Weekly[[#This Row],[XGB_P]]=FALSE,Weekly[[#This Row],[Actual]]=TRUE),AG311+Weekly[[#This Row],[BF H Odds]]-1,IF(AND(Weekly[[#This Row],[XGB_P]]=TRUE,Weekly[[#This Row],[Actual]]=FALSE),AG311+Weekly[[#This Row],[BF V Odds]]-1,AG311-1)))</f>
        <v>34.85</v>
      </c>
      <c r="AH312" s="24">
        <f>IF(Weekly[[#This Row],[Actual]]="","",IF(AND(Weekly[[#This Row],[QDA_P]]=Weekly[[#This Row],[Actual]],Weekly[[#This Row],[QDA_P]]=TRUE),AH311+Weekly[[#This Row],[BF H Odds]]-1,IF(AND(Weekly[[#This Row],[QDA_P]]=Weekly[[#This Row],[Actual]],Weekly[[#This Row],[QDA_P]]=FALSE),AH311+Weekly[[#This Row],[BF V Odds]]-1,AH311-1)))</f>
        <v>6.0300000000000038</v>
      </c>
      <c r="AI312" s="24">
        <f>IF(Weekly[[#This Row],[Actual]]="","",IF(AND(Weekly[[#This Row],[QDA_P]]=FALSE,Weekly[[#This Row],[Actual]]=TRUE),AI311+Weekly[[#This Row],[BF H Odds]]-1,IF(AND(Weekly[[#This Row],[QDA_P]]=TRUE,Weekly[[#This Row],[Actual]]=FALSE),AI311+Weekly[[#This Row],[BF V Odds]]-1,AI311-1)))</f>
        <v>72.31</v>
      </c>
      <c r="AJ312" s="24">
        <f>IF(Weekly[[#This Row],[Actual]]="","",IF(AND(Weekly[[#This Row],[KNC_P]]=FALSE,Weekly[[#This Row],[Actual]]=TRUE),AJ311+Weekly[[#This Row],[BF H Odds]]-1,IF(AND(Weekly[[#This Row],[KNC_P]]=TRUE,Weekly[[#This Row],[Actual]]=FALSE),AJ311+Weekly[[#This Row],[BF V Odds]]-1,AJ311-1)))</f>
        <v>45.099999999999987</v>
      </c>
      <c r="AK312" s="24">
        <f>IF(Weekly[[#This Row],[Actual]]="","",IF(AND(Weekly[[#This Row],[KNC_P]]=FALSE,Weekly[[#This Row],[Actual]]=TRUE),AK311+Weekly[[#This Row],[BF H Odds]]-1,IF(AND(Weekly[[#This Row],[KNC_P]]=TRUE,Weekly[[#This Row],[Actual]]=FALSE),AK311+Weekly[[#This Row],[BF V Odds]]-1,AK311-1)))</f>
        <v>43.999999999999979</v>
      </c>
      <c r="AL312" s="30">
        <f>IF(Weekly[[#This Row],[Actual]]="","",COUNTIF(Weekly[[#This Row],[SVC_P]:[QDA_P]],TRUE))</f>
        <v>7</v>
      </c>
      <c r="AM312" s="30">
        <f>IF(Weekly[[#This Row],[Actual]]="","",COUNTIF(Weekly[[#This Row],[SVC_P]:[QDA_P]],FALSE))</f>
        <v>0</v>
      </c>
      <c r="AN312" s="36">
        <f>IF(AND(Weekly[[#This Row],[BF V Odds]]&gt;$BO$6,Weekly[[#This Row],[BF V Odds]] &lt; $BO$7),Weekly[[#This Row],[BF V Odds]],"")</f>
        <v>3.9</v>
      </c>
      <c r="AO312" s="36" t="str">
        <f>IF(AND(Weekly[[#This Row],[BF H Odds]]&gt;$BO$6, Weekly[[#This Row],[BF H Odds]] &lt; $BO$7),Weekly[[#This Row],[BF H Odds]],"")</f>
        <v/>
      </c>
      <c r="AP312" s="37">
        <f>IF(AND(Weekly[[#This Row],[V Odds &lt;]]="",Weekly[[#This Row],[H Odds &lt;]]=""),AP311,IF(AND(Weekly[[#This Row],[H Odds &lt;]]&lt;&gt;"",Weekly[[#This Row],[SVC_P]]=TRUE,Weekly[[#This Row],[Actual]]=TRUE),AP311+Weekly[[#This Row],[H Odds &lt;]]-1,IF(AND(Weekly[[#This Row],[V Odds &lt;]]&lt;&gt;"",Weekly[[#This Row],[SVC_P]]=FALSE,Weekly[[#This Row],[Actual]]=FALSE),AP311+Weekly[[#This Row],[V Odds &lt;]]-1,IF(AND(Weekly[[#This Row],[V Odds &lt;]]&lt;&gt;"",Weekly[[#This Row],[SVC_P]]=FALSE,Weekly[[#This Row],[Actual]]=TRUE),AP311-1,IF(AND(Weekly[[#This Row],[H Odds &lt;]]&lt;&gt;"",Weekly[[#This Row],[SVC_P]]=TRUE,Weekly[[#This Row],[Actual]]=FALSE),AP311-1,AP311)))))</f>
        <v>77.48</v>
      </c>
      <c r="AQ312" s="37">
        <f>IF(AND(Weekly[[#This Row],[V Odds &lt;]]="",Weekly[[#This Row],[H Odds &lt;]]=""),AQ311,IF(AND(Weekly[[#This Row],[H Odds &lt;]]&lt;&gt;"",Weekly[[#This Row],[ADBC_P]]=TRUE,Weekly[[#This Row],[Actual]]=TRUE),AQ311+Weekly[[#This Row],[H Odds &lt;]]-1,IF(AND(Weekly[[#This Row],[V Odds &lt;]]&lt;&gt;"",Weekly[[#This Row],[ADBC_P]]=FALSE,Weekly[[#This Row],[Actual]]=FALSE),AQ311+Weekly[[#This Row],[V Odds &lt;]]-1,IF(AND(Weekly[[#This Row],[V Odds &lt;]]&lt;&gt;"",Weekly[[#This Row],[ADBC_P]]=FALSE,Weekly[[#This Row],[Actual]]=TRUE),AQ311-1,IF(AND(Weekly[[#This Row],[H Odds &lt;]]&lt;&gt;"",Weekly[[#This Row],[ADBC_P]]=TRUE,Weekly[[#This Row],[Actual]]=FALSE),AQ311-1,AQ311)))))</f>
        <v>48.879999999999995</v>
      </c>
      <c r="AR312" s="37">
        <f>IF(AND(Weekly[[#This Row],[V Odds &lt;]]="",Weekly[[#This Row],[H Odds &lt;]]=""),AR311,IF(AND(Weekly[[#This Row],[H Odds &lt;]]&lt;&gt;"",Weekly[[#This Row],[RFC_P]]=TRUE,Weekly[[#This Row],[Actual]]=TRUE),AR311+Weekly[[#This Row],[H Odds &lt;]]-1,IF(AND(Weekly[[#This Row],[V Odds &lt;]]&lt;&gt;"",Weekly[[#This Row],[RFC_P]]=FALSE,Weekly[[#This Row],[Actual]]=FALSE),AR311+Weekly[[#This Row],[V Odds &lt;]]-1,IF(AND(Weekly[[#This Row],[V Odds &lt;]]&lt;&gt;"",Weekly[[#This Row],[RFC_P]]=FALSE,Weekly[[#This Row],[Actual]]=TRUE),AR311-1,IF(AND(Weekly[[#This Row],[H Odds &lt;]]&lt;&gt;"",Weekly[[#This Row],[RFC_P]]=TRUE,Weekly[[#This Row],[Actual]]=FALSE),AR311-1,AR311)))))</f>
        <v>51.489999999999995</v>
      </c>
      <c r="AS312" s="37">
        <f>IF(AND(Weekly[[#This Row],[V Odds &lt;]]="",Weekly[[#This Row],[H Odds &lt;]]=""),AS311,IF(AND(Weekly[[#This Row],[H Odds &lt;]]&lt;&gt;"",Weekly[[#This Row],[GBC_P]]=TRUE,Weekly[[#This Row],[Actual]]=TRUE),AS311+Weekly[[#This Row],[H Odds &lt;]]-1,IF(AND(Weekly[[#This Row],[V Odds &lt;]]&lt;&gt;"",Weekly[[#This Row],[GBC_P]]=FALSE,Weekly[[#This Row],[Actual]]=FALSE),AS311+Weekly[[#This Row],[V Odds &lt;]]-1,IF(AND(Weekly[[#This Row],[V Odds &lt;]]&lt;&gt;"",Weekly[[#This Row],[GBC_P]]=FALSE,Weekly[[#This Row],[Actual]]=TRUE),AS311-1,IF(AND(Weekly[[#This Row],[H Odds &lt;]]&lt;&gt;"",Weekly[[#This Row],[GBC_P]]=TRUE,Weekly[[#This Row],[Actual]]=FALSE),AS311-1,AS311)))))</f>
        <v>50.28</v>
      </c>
      <c r="AT312" s="37">
        <f>IF(AND(Weekly[[#This Row],[V Odds &lt;]]="",Weekly[[#This Row],[H Odds &lt;]]=""),AT311,IF(AND(Weekly[[#This Row],[H Odds &lt;]]&lt;&gt;"",Weekly[[#This Row],[HGBC_P]]=TRUE,Weekly[[#This Row],[Actual]]=TRUE),AT311+Weekly[[#This Row],[H Odds &lt;]]-1,IF(AND(Weekly[[#This Row],[V Odds &lt;]]&lt;&gt;"",Weekly[[#This Row],[HGBC_P]]=FALSE,Weekly[[#This Row],[Actual]]=FALSE),AT311+Weekly[[#This Row],[V Odds &lt;]]-1,IF(AND(Weekly[[#This Row],[V Odds &lt;]]&lt;&gt;"",Weekly[[#This Row],[HGBC_P]]=FALSE,Weekly[[#This Row],[Actual]]=TRUE),AT311-1,IF(AND(Weekly[[#This Row],[H Odds &lt;]]&lt;&gt;"",Weekly[[#This Row],[HGBC_P]]=TRUE,Weekly[[#This Row],[Actual]]=FALSE),AT311-1,AT311)))))</f>
        <v>53.459999999999994</v>
      </c>
      <c r="AU312" s="37">
        <f>IF(AND(Weekly[[#This Row],[V Odds &lt;]]="",Weekly[[#This Row],[H Odds &lt;]]=""),AU311,IF(AND(Weekly[[#This Row],[H Odds &lt;]]&lt;&gt;"",Weekly[[#This Row],[XGB_P]]=TRUE,Weekly[[#This Row],[Actual]]=TRUE),AU311+Weekly[[#This Row],[H Odds &lt;]]-1,IF(AND(Weekly[[#This Row],[V Odds &lt;]]&lt;&gt;"",Weekly[[#This Row],[XGB_P]]=FALSE,Weekly[[#This Row],[Actual]]=FALSE),AU311+Weekly[[#This Row],[V Odds &lt;]]-1,IF(AND(Weekly[[#This Row],[V Odds &lt;]]&lt;&gt;"",Weekly[[#This Row],[XGB_P]]=FALSE,Weekly[[#This Row],[Actual]]=TRUE),AU311-1,IF(AND(Weekly[[#This Row],[H Odds &lt;]]&lt;&gt;"",Weekly[[#This Row],[XGB_P]]=TRUE,Weekly[[#This Row],[Actual]]=FALSE),AU311-1,AU311)))))</f>
        <v>62.56</v>
      </c>
      <c r="AV312" s="37">
        <f>IF(AND(Weekly[[#This Row],[V Odds &lt;]]="",Weekly[[#This Row],[H Odds &lt;]]=""),AV311,IF(AND(Weekly[[#This Row],[H Odds &lt;]]&lt;&gt;"",Weekly[[#This Row],[QDA_P]]=TRUE,Weekly[[#This Row],[Actual]]=TRUE),AV311+Weekly[[#This Row],[H Odds &lt;]]-1,IF(AND(Weekly[[#This Row],[V Odds &lt;]]&lt;&gt;"",Weekly[[#This Row],[QDA_P]]=FALSE,Weekly[[#This Row],[Actual]]=FALSE),AV311+Weekly[[#This Row],[V Odds &lt;]]-1,IF(AND(Weekly[[#This Row],[V Odds &lt;]]&lt;&gt;"",Weekly[[#This Row],[QDA_P]]=FALSE,Weekly[[#This Row],[Actual]]=TRUE),AV311-1,IF(AND(Weekly[[#This Row],[H Odds &lt;]]&lt;&gt;"",Weekly[[#This Row],[QDA_P]]=TRUE,Weekly[[#This Row],[Actual]]=FALSE),AV311-1,AV311)))))</f>
        <v>52.049999999999983</v>
      </c>
      <c r="AW312" s="37">
        <f>IF(AND(Weekly[[#This Row],[H Odds &lt;]]="",Weekly[[#This Row],[V Odds &lt;]]=""),AW311,IF(AND(Weekly[[#This Row],[KNC_P]]=Weekly[[#This Row],[Actual]],Weekly[[#This Row],[KNC_P]]=TRUE),AW311+Weekly[[#This Row],[BF H Odds]]-1,IF(AND(Weekly[[#This Row],[KNC_P]]=Weekly[[#This Row],[Actual]],Weekly[[#This Row],[KNC_P]]=FALSE),AW311+Weekly[[#This Row],[BF V Odds]]-1,AW311-1)))</f>
        <v>52.24</v>
      </c>
      <c r="AX312" s="37">
        <f>IF(AND(Weekly[[#This Row],[V Odds &lt;]]="",Weekly[[#This Row],[H Odds &lt;]]=""),AX311,IF(AND(Weekly[[#This Row],[V Odds &lt;]]&lt;&gt;"",Weekly[[#This Row],[FALSES]]&gt;0,Weekly[[#This Row],[Actual]]=FALSE),AX311+Weekly[[#This Row],[V Odds &lt;]]-1,IF(AND(Weekly[[#This Row],[H Odds &lt;]]&lt;&gt;"",Weekly[[#This Row],[TRUES]]&gt;0,Weekly[[#This Row],[Actual]]=TRUE),AX311+Weekly[[#This Row],[H Odds &lt;]]-1,IF(AND(Weekly[[#This Row],[V Odds &lt;]]&lt;&gt;"",Weekly[[#This Row],[FALSES]]=0),AX311,IF(AND(Weekly[[#This Row],[H Odds &lt;]]&lt;&gt;"",Weekly[[#This Row],[TRUES]]=0),AX311,AX311-1)))))</f>
        <v>85.34999999999998</v>
      </c>
      <c r="AY312" s="37">
        <f>IF(AND(Weekly[[#This Row],[V Odds &lt;]]="",Weekly[[#This Row],[H Odds &lt;]]=""),AY311,IF(AND(Weekly[[#This Row],[V Odds &lt;]]&lt;&gt;"",Weekly[[#This Row],[FALSES]]&gt;0,Weekly[[#This Row],[Actual]]=FALSE),AY311+((Weekly[[#This Row],[V Odds &lt;]]-1)*0.92),IF(AND(Weekly[[#This Row],[H Odds &lt;]]&lt;&gt;"",Weekly[[#This Row],[TRUES]]&gt;0,Weekly[[#This Row],[Actual]]=TRUE),AY311+((Weekly[[#This Row],[H Odds &lt;]]-1)*0.92),IF(AND(Weekly[[#This Row],[V Odds &lt;]]&lt;&gt;"",Weekly[[#This Row],[FALSES]]=0),AY311,IF(AND(Weekly[[#This Row],[H Odds &lt;]]&lt;&gt;"",Weekly[[#This Row],[TRUES]]=0),AY311,AY311-1)))))</f>
        <v>78.442000000000021</v>
      </c>
      <c r="AZ312" s="37">
        <f>IF(AND(Weekly[[#This Row],[V Odds &lt;]]="",Weekly[[#This Row],[H Odds &lt;]]=""),AZ311,IF(AND(Weekly[[#This Row],[V Odds &lt;]]&lt;&gt;"",Weekly[[#This Row],[Actual]]=FALSE),AZ311+Weekly[[#This Row],[V Odds &lt;]]-1,IF(AND(Weekly[[#This Row],[H Odds &lt;]]&lt;&gt;"",Weekly[[#This Row],[Actual]]=TRUE),AZ311+Weekly[[#This Row],[H Odds &lt;]]-1,AZ311-1)))</f>
        <v>74.719999999999985</v>
      </c>
      <c r="BA312" s="38">
        <f>IF(Weekly[[#This Row],[H Odds &lt;]]="",BA311,IF(AND(Weekly[[#This Row],[H Odds &lt;]]&lt;&gt;"",Weekly[[#This Row],[SVC_P]]=TRUE,Weekly[[#This Row],[Actual]]=TRUE),BA311+Weekly[[#This Row],[H Odds &lt;]]-1,IF(AND(Weekly[[#This Row],[H Odds &lt;]]&lt;&gt;"",Weekly[[#This Row],[SVC_P]]=TRUE,Weekly[[#This Row],[Actual]]=FALSE),BA311-1,BA311)))</f>
        <v>72.439999999999984</v>
      </c>
      <c r="BB312" s="38">
        <f>IF(Weekly[[#This Row],[H Odds &lt;]]="",BB311,IF(AND(Weekly[[#This Row],[H Odds &lt;]]&lt;&gt;"",Weekly[[#This Row],[ADBC_P]]=TRUE,Weekly[[#This Row],[Actual]]=TRUE),BB311+Weekly[[#This Row],[H Odds &lt;]]-1,IF(AND(Weekly[[#This Row],[H Odds &lt;]]&lt;&gt;"",Weekly[[#This Row],[ADBC_P]]=TRUE,Weekly[[#This Row],[Actual]]=FALSE),BB311-1,BB311)))</f>
        <v>45.559999999999995</v>
      </c>
      <c r="BC312" s="38">
        <f>IF(Weekly[[#This Row],[H Odds &lt;]]="",BC311,IF(AND(Weekly[[#This Row],[H Odds &lt;]]&lt;&gt;"",Weekly[[#This Row],[RFC_P]]=TRUE,Weekly[[#This Row],[Actual]]=TRUE),BC311+Weekly[[#This Row],[H Odds &lt;]]-1,IF(AND(Weekly[[#This Row],[H Odds &lt;]]&lt;&gt;"",Weekly[[#This Row],[RFC_P]]=TRUE,Weekly[[#This Row],[Actual]]=FALSE),BC311-1,BC311)))</f>
        <v>47.859999999999992</v>
      </c>
      <c r="BD312" s="38">
        <f>IF(Weekly[[#This Row],[H Odds &lt;]]="",BD311,IF(AND(Weekly[[#This Row],[H Odds &lt;]]&lt;&gt;"",Weekly[[#This Row],[GBC_P]]=TRUE,Weekly[[#This Row],[Actual]]=TRUE),BD311+Weekly[[#This Row],[H Odds &lt;]]-1,IF(AND(Weekly[[#This Row],[H Odds &lt;]]&lt;&gt;"",Weekly[[#This Row],[GBC_P]]=TRUE,Weekly[[#This Row],[Actual]]=FALSE),BD311-1,BD311)))</f>
        <v>50.96</v>
      </c>
      <c r="BE312" s="38">
        <f>IF(Weekly[[#This Row],[H Odds &lt;]]="",BE311,IF(AND(Weekly[[#This Row],[H Odds &lt;]]&lt;&gt;"",Weekly[[#This Row],[HGBC_P]]=TRUE,Weekly[[#This Row],[Actual]]=TRUE),BE311+Weekly[[#This Row],[H Odds &lt;]]-1,IF(AND(Weekly[[#This Row],[H Odds &lt;]]&lt;&gt;"",Weekly[[#This Row],[HGBC_P]]=TRUE,Weekly[[#This Row],[Actual]]=FALSE),BE311-1,BE311)))</f>
        <v>56.859999999999992</v>
      </c>
      <c r="BF312" s="38">
        <f>IF(Weekly[[#This Row],[H Odds &lt;]]="",BF311,IF(AND(Weekly[[#This Row],[H Odds &lt;]]&lt;&gt;"",Weekly[[#This Row],[XGB_P]]=TRUE,Weekly[[#This Row],[Actual]]=TRUE),BF311+Weekly[[#This Row],[H Odds &lt;]]-1,IF(AND(Weekly[[#This Row],[H Odds &lt;]]&lt;&gt;"",Weekly[[#This Row],[XGB_P]]=TRUE,Weekly[[#This Row],[Actual]]=FALSE),BF311-1,BF311)))</f>
        <v>60.03</v>
      </c>
      <c r="BG312" s="38">
        <f>IF(Weekly[[#This Row],[H Odds &lt;]]="",BG311,IF(AND(Weekly[[#This Row],[H Odds &lt;]]&lt;&gt;"",Weekly[[#This Row],[QDA_P]]=TRUE,Weekly[[#This Row],[Actual]]=TRUE),BG311+Weekly[[#This Row],[H Odds &lt;]]-1,IF(AND(Weekly[[#This Row],[H Odds &lt;]]&lt;&gt;"",Weekly[[#This Row],[QDA_P]]=TRUE,Weekly[[#This Row],[Actual]]=FALSE),BG311-1,BG311)))</f>
        <v>45.279999999999994</v>
      </c>
      <c r="BH312" s="38">
        <f>IF(Weekly[[#This Row],[H Odds &lt;]]="",BH311,IF(AND(Weekly[[#This Row],[H Odds &lt;]]&lt;&gt;"",Weekly[[#This Row],[KNC_P]]=TRUE,Weekly[[#This Row],[Actual]]=TRUE),BH311+Weekly[[#This Row],[H Odds &lt;]]-1,IF(AND(Weekly[[#This Row],[H Odds &lt;]]&lt;&gt;"",Weekly[[#This Row],[KNC_P]]=TRUE,Weekly[[#This Row],[Actual]]=FALSE),BH311-1,BH311)))</f>
        <v>50.54999999999999</v>
      </c>
      <c r="BI312" s="38">
        <f>IF(Weekly[[#This Row],[H Odds &lt;]]="",BI311,IF(AND(Weekly[[#This Row],[H Odds &lt;]]&lt;&gt;"",Weekly[[#This Row],[TRUES]]&gt;0,Weekly[[#This Row],[Actual]]=TRUE),BI311+Weekly[[#This Row],[H Odds &lt;]]-1,IF(AND(Weekly[[#This Row],[H Odds &lt;]]&lt;&gt;"",Weekly[[#This Row],[TRUES]]=0),BI311,BI311-1)))</f>
        <v>72.439999999999984</v>
      </c>
      <c r="BJ312" s="38">
        <f>IF(Weekly[[#This Row],[H Odds &lt;]]="",BJ311,IF(AND(Weekly[[#This Row],[H Odds &lt;]]&lt;&gt;"",Weekly[[#This Row],[Actual]]=TRUE),BJ311+Weekly[[#This Row],[H Odds &lt;]]-1,IF(AND(Weekly[[#This Row],[H Odds &lt;]]&lt;&gt;"",Weekly[[#This Row],[Actual]]=FALSE),BJ311-1,BJ311)))</f>
        <v>74.339999999999989</v>
      </c>
      <c r="BK312" s="58">
        <f>IF(AND(Weekly[[#This Row],[TRUES]]&gt;4,Weekly[[#This Row],[Actual]]=TRUE),BK311+Weekly[[#This Row],[BF H Odds]]-1,IF(AND(Weekly[[#This Row],[FALSES]]&gt;4,Weekly[[#This Row],[Actual]]=FALSE),BK311+Weekly[[#This Row],[BF V Odds]]-1,IF(AND(Weekly[[#This Row],[TRUES]]&gt;4,Weekly[[#This Row],[Actual]]=FALSE),BK311-1,IF(AND(Weekly[[#This Row],[FALSES]]&gt;4,Weekly[[#This Row],[Actual]]=TRUE),BK311-1,BK311))))</f>
        <v>15.520000000000024</v>
      </c>
      <c r="BL312" s="58">
        <f>IF(AND(Weekly[[#This Row],[TRUES]]&gt;5,Weekly[[#This Row],[Actual]]=TRUE),BL311+Weekly[[#This Row],[BF H Odds]]-1,IF(AND(Weekly[[#This Row],[FALSES]]&gt;5,Weekly[[#This Row],[Actual]]=FALSE),BL311+Weekly[[#This Row],[BF V Odds]]-1,IF(AND(Weekly[[#This Row],[TRUES]]&gt;5,Weekly[[#This Row],[Actual]]=FALSE),BL311-1,IF(AND(Weekly[[#This Row],[FALSES]]&gt;5,Weekly[[#This Row],[Actual]]=TRUE),BL311-1,BL311))))</f>
        <v>27.610000000000031</v>
      </c>
      <c r="BM312" s="58">
        <f>IF(AND(Weekly[[#This Row],[TRUES]]&gt;6,Weekly[[#This Row],[Actual]]=TRUE),BM311+Weekly[[#This Row],[BF H Odds]]-1,IF(AND(Weekly[[#This Row],[FALSES]]&gt;6,Weekly[[#This Row],[Actual]]=FALSE),BM311+Weekly[[#This Row],[BF V Odds]]-1,IF(AND(Weekly[[#This Row],[TRUES]]&gt;6,Weekly[[#This Row],[Actual]]=FALSE),BM311-1,IF(AND(Weekly[[#This Row],[FALSES]]&gt;6,Weekly[[#This Row],[Actual]]=TRUE),BM311-1,BM311))))</f>
        <v>44.930000000000014</v>
      </c>
    </row>
    <row r="313" spans="1:65" x14ac:dyDescent="0.25">
      <c r="A313" s="34"/>
      <c r="B313" s="10">
        <v>44282</v>
      </c>
      <c r="C313" s="33" t="s">
        <v>20</v>
      </c>
      <c r="D313" s="15" t="s">
        <v>29</v>
      </c>
      <c r="E313" t="b">
        <v>0</v>
      </c>
      <c r="F313" t="b">
        <v>0</v>
      </c>
      <c r="G313" t="b">
        <v>0</v>
      </c>
      <c r="H313" t="b">
        <v>0</v>
      </c>
      <c r="I313" t="b">
        <v>0</v>
      </c>
      <c r="J313" t="b">
        <v>0</v>
      </c>
      <c r="K313" t="b">
        <v>0</v>
      </c>
      <c r="L313" t="b">
        <v>0</v>
      </c>
      <c r="M313" t="s">
        <v>101</v>
      </c>
      <c r="N313">
        <v>5.92</v>
      </c>
      <c r="O313">
        <f>IF(Weekly[[#This Row],[H/V]]="H",Weekly[[#This Row],[BF H Odds]],IF(Weekly[[#This Row],[H/V]]="V",Weekly[[#This Row],[BF V Odds]],""))</f>
        <v>2.74</v>
      </c>
      <c r="P313" t="b">
        <v>0</v>
      </c>
      <c r="Q313" t="s">
        <v>66</v>
      </c>
      <c r="R313" s="35">
        <f>IFERROR(IF(Weekly[[#This Row],[Won Bet?]]="yes",R312+(Weekly[[#This Row],[BF Odds]]*Weekly[[#This Row],[BF Stake]])-Weekly[[#This Row],[BF Stake]],R312-Weekly[[#This Row],[BF Stake]]),R312)</f>
        <v>247.24289999999996</v>
      </c>
      <c r="S313" s="9">
        <f>IFERROR(IF(Weekly[[#This Row],[Won Bet?]]="yes",S312+(((Weekly[[#This Row],[BF Odds]]*Weekly[[#This Row],[BF Stake]])-Weekly[[#This Row],[BF Stake]])*0.95),S312-Weekly[[#This Row],[BF Stake]]),S312)</f>
        <v>231.56625499999996</v>
      </c>
      <c r="T313" s="13">
        <v>2.74</v>
      </c>
      <c r="U313" s="13">
        <v>1.49</v>
      </c>
      <c r="V313" s="24">
        <f>IF(Weekly[[#This Row],[Actual]]="","",IF(AND(Weekly[[#This Row],[SVC_P]]=Weekly[[#This Row],[Actual]],Weekly[[#This Row],[SVC_P]]=TRUE),V312+Weekly[[#This Row],[BF H Odds]]-1,IF(AND(Weekly[[#This Row],[SVC_P]]=Weekly[[#This Row],[Actual]],Weekly[[#This Row],[SVC_P]]=FALSE),V312+Weekly[[#This Row],[BF V Odds]]-1,V312-1)))</f>
        <v>67.98</v>
      </c>
      <c r="W313" s="24">
        <f>IF(Weekly[[#This Row],[Actual]]="","",IF(AND(Weekly[[#This Row],[SVC_P]]=FALSE,Weekly[[#This Row],[Actual]]=TRUE),W312+Weekly[[#This Row],[BF H Odds]]-1,IF(AND(Weekly[[#This Row],[SVC_P]]=TRUE,Weekly[[#This Row],[Actual]]=FALSE,),W312+Weekly[[#This Row],[BF V Odds]]-1,W312-1)))</f>
        <v>-252.95</v>
      </c>
      <c r="X313" s="24">
        <f>IF(Weekly[[#This Row],[Actual]]="","",IF(AND(Weekly[[#This Row],[ADBC_P]]=Weekly[[#This Row],[Actual]],Weekly[[#This Row],[ADBC_P]]=TRUE),X312+Weekly[[#This Row],[BF H Odds]]-1,IF(AND(Weekly[[#This Row],[ADBC_P]]=Weekly[[#This Row],[Actual]],Weekly[[#This Row],[ADBC_P]]=FALSE),X312+Weekly[[#This Row],[BF V Odds]]-1,X312-1)))</f>
        <v>28.820000000000022</v>
      </c>
      <c r="Y313" s="24">
        <f>IF(Weekly[[#This Row],[Actual]]="","",IF(AND(Weekly[[#This Row],[ADBC_P]]=FALSE,Weekly[[#This Row],[Actual]]=TRUE),Y312+Weekly[[#This Row],[BF H Odds]]-1,IF(AND(Weekly[[#This Row],[ADBC_P]]=TRUE,Weekly[[#This Row],[Actual]]=FALSE),Y312+Weekly[[#This Row],[BF V Odds]]-1,Y312-1)))</f>
        <v>50.26</v>
      </c>
      <c r="Z313" s="24">
        <f>IF(Weekly[[#This Row],[Actual]]="","",IF(AND(Weekly[[#This Row],[RFC_P]]=Weekly[[#This Row],[Actual]],Weekly[[#This Row],[RFC_P]]=TRUE),Z312+Weekly[[#This Row],[BF H Odds]]-1,IF(AND(Weekly[[#This Row],[RFC_P]]=Weekly[[#This Row],[Actual]],Weekly[[#This Row],[RFC_P]]=FALSE),Z312+Weekly[[#This Row],[BF V Odds]]-1,Z312-1)))</f>
        <v>20.290000000000028</v>
      </c>
      <c r="AA313" s="24">
        <f>IF(Weekly[[#This Row],[Actual]]="","",IF(AND(Weekly[[#This Row],[RFC_P]]=FALSE,Weekly[[#This Row],[Actual]]=TRUE),AA312+Weekly[[#This Row],[BF H Odds]]-1,IF(AND(Weekly[[#This Row],[RFC_P]]=TRUE,Weekly[[#This Row],[Actual]]=FALSE),AA312+Weekly[[#This Row],[BF V Odds]]-1,AA312-1)))</f>
        <v>58.789999999999978</v>
      </c>
      <c r="AB313" s="24">
        <f>IF(Weekly[[#This Row],[Actual]]="","",IF(AND(Weekly[[#This Row],[GBC_P]]=Weekly[[#This Row],[Actual]],Weekly[[#This Row],[GBC_P]]=TRUE),AB312+Weekly[[#This Row],[BF H Odds]]-1,IF(AND(Weekly[[#This Row],[GBC_P]]=Weekly[[#This Row],[Actual]],Weekly[[#This Row],[GBC_P]]=FALSE),AB312+Weekly[[#This Row],[BF V Odds]]-1,AB312-1)))</f>
        <v>23.940000000000012</v>
      </c>
      <c r="AC313" s="24">
        <f>IF(Weekly[[#This Row],[Actual]]="","",IF(AND(Weekly[[#This Row],[GBC_P]]=FALSE,Weekly[[#This Row],[Actual]]=TRUE),AC312+Weekly[[#This Row],[BF H Odds]]-1,IF(AND(Weekly[[#This Row],[GBC_P]]=TRUE,Weekly[[#This Row],[Actual]]=FALSE),AC312+Weekly[[#This Row],[BF V Odds]]-1,AC312-1)))</f>
        <v>55.139999999999986</v>
      </c>
      <c r="AD313" s="24">
        <f>IF(Weekly[[#This Row],[Actual]]="","",IF(AND(Weekly[[#This Row],[HGBC_P]]=Weekly[[#This Row],[Actual]],Weekly[[#This Row],[HGBC_P]]=TRUE),AD312+Weekly[[#This Row],[BF H Odds]]-1,IF(AND(Weekly[[#This Row],[HGBC_P]]=Weekly[[#This Row],[Actual]],Weekly[[#This Row],[HGBC_P]]=FALSE),AD312+Weekly[[#This Row],[BF V Odds]]-1,AD312-1)))</f>
        <v>22.770000000000032</v>
      </c>
      <c r="AE313" s="24">
        <f>IF(Weekly[[#This Row],[Actual]]="","",IF(AND(Weekly[[#This Row],[HGBC_P]]=FALSE,Weekly[[#This Row],[Actual]]=TRUE),AE312+Weekly[[#This Row],[BF H Odds]]-1,IF(AND(Weekly[[#This Row],[HGBC_P]]=TRUE,Weekly[[#This Row],[Actual]]=FALSE),AE312+Weekly[[#This Row],[BF V Odds]]-1,AE312-1)))</f>
        <v>56.31</v>
      </c>
      <c r="AF313" s="24">
        <f>IF(Weekly[[#This Row],[Actual]]="","",IF(AND(Weekly[[#This Row],[XGB_P]]=Weekly[[#This Row],[Actual]],Weekly[[#This Row],[XGB_P]]=TRUE),AF312+Weekly[[#This Row],[BF H Odds]]-1,IF(AND(Weekly[[#This Row],[XGB_P]]=Weekly[[#This Row],[Actual]],Weekly[[#This Row],[XGB_P]]=FALSE),AF312+Weekly[[#This Row],[BF V Odds]]-1,AF312-1)))</f>
        <v>45.230000000000032</v>
      </c>
      <c r="AG313" s="24">
        <f>IF(Weekly[[#This Row],[Actual]]="","",IF(AND(Weekly[[#This Row],[XGB_P]]=FALSE,Weekly[[#This Row],[Actual]]=TRUE),AG312+Weekly[[#This Row],[BF H Odds]]-1,IF(AND(Weekly[[#This Row],[XGB_P]]=TRUE,Weekly[[#This Row],[Actual]]=FALSE),AG312+Weekly[[#This Row],[BF V Odds]]-1,AG312-1)))</f>
        <v>33.85</v>
      </c>
      <c r="AH313" s="24">
        <f>IF(Weekly[[#This Row],[Actual]]="","",IF(AND(Weekly[[#This Row],[QDA_P]]=Weekly[[#This Row],[Actual]],Weekly[[#This Row],[QDA_P]]=TRUE),AH312+Weekly[[#This Row],[BF H Odds]]-1,IF(AND(Weekly[[#This Row],[QDA_P]]=Weekly[[#This Row],[Actual]],Weekly[[#This Row],[QDA_P]]=FALSE),AH312+Weekly[[#This Row],[BF V Odds]]-1,AH312-1)))</f>
        <v>7.7700000000000031</v>
      </c>
      <c r="AI313" s="24">
        <f>IF(Weekly[[#This Row],[Actual]]="","",IF(AND(Weekly[[#This Row],[QDA_P]]=FALSE,Weekly[[#This Row],[Actual]]=TRUE),AI312+Weekly[[#This Row],[BF H Odds]]-1,IF(AND(Weekly[[#This Row],[QDA_P]]=TRUE,Weekly[[#This Row],[Actual]]=FALSE),AI312+Weekly[[#This Row],[BF V Odds]]-1,AI312-1)))</f>
        <v>71.31</v>
      </c>
      <c r="AJ313" s="24">
        <f>IF(Weekly[[#This Row],[Actual]]="","",IF(AND(Weekly[[#This Row],[KNC_P]]=FALSE,Weekly[[#This Row],[Actual]]=TRUE),AJ312+Weekly[[#This Row],[BF H Odds]]-1,IF(AND(Weekly[[#This Row],[KNC_P]]=TRUE,Weekly[[#This Row],[Actual]]=FALSE),AJ312+Weekly[[#This Row],[BF V Odds]]-1,AJ312-1)))</f>
        <v>44.099999999999987</v>
      </c>
      <c r="AK313" s="24">
        <f>IF(Weekly[[#This Row],[Actual]]="","",IF(AND(Weekly[[#This Row],[KNC_P]]=FALSE,Weekly[[#This Row],[Actual]]=TRUE),AK312+Weekly[[#This Row],[BF H Odds]]-1,IF(AND(Weekly[[#This Row],[KNC_P]]=TRUE,Weekly[[#This Row],[Actual]]=FALSE),AK312+Weekly[[#This Row],[BF V Odds]]-1,AK312-1)))</f>
        <v>42.999999999999979</v>
      </c>
      <c r="AL313" s="30">
        <f>IF(Weekly[[#This Row],[Actual]]="","",COUNTIF(Weekly[[#This Row],[SVC_P]:[QDA_P]],TRUE))</f>
        <v>0</v>
      </c>
      <c r="AM313" s="30">
        <f>IF(Weekly[[#This Row],[Actual]]="","",COUNTIF(Weekly[[#This Row],[SVC_P]:[QDA_P]],FALSE))</f>
        <v>7</v>
      </c>
      <c r="AN313" s="36" t="str">
        <f>IF(AND(Weekly[[#This Row],[BF V Odds]]&gt;$BO$6,Weekly[[#This Row],[BF V Odds]] &lt; $BO$7),Weekly[[#This Row],[BF V Odds]],"")</f>
        <v/>
      </c>
      <c r="AO313" s="36" t="str">
        <f>IF(AND(Weekly[[#This Row],[BF H Odds]]&gt;$BO$6, Weekly[[#This Row],[BF H Odds]] &lt; $BO$7),Weekly[[#This Row],[BF H Odds]],"")</f>
        <v/>
      </c>
      <c r="AP313" s="37">
        <f>IF(AND(Weekly[[#This Row],[V Odds &lt;]]="",Weekly[[#This Row],[H Odds &lt;]]=""),AP312,IF(AND(Weekly[[#This Row],[H Odds &lt;]]&lt;&gt;"",Weekly[[#This Row],[SVC_P]]=TRUE,Weekly[[#This Row],[Actual]]=TRUE),AP312+Weekly[[#This Row],[H Odds &lt;]]-1,IF(AND(Weekly[[#This Row],[V Odds &lt;]]&lt;&gt;"",Weekly[[#This Row],[SVC_P]]=FALSE,Weekly[[#This Row],[Actual]]=FALSE),AP312+Weekly[[#This Row],[V Odds &lt;]]-1,IF(AND(Weekly[[#This Row],[V Odds &lt;]]&lt;&gt;"",Weekly[[#This Row],[SVC_P]]=FALSE,Weekly[[#This Row],[Actual]]=TRUE),AP312-1,IF(AND(Weekly[[#This Row],[H Odds &lt;]]&lt;&gt;"",Weekly[[#This Row],[SVC_P]]=TRUE,Weekly[[#This Row],[Actual]]=FALSE),AP312-1,AP312)))))</f>
        <v>77.48</v>
      </c>
      <c r="AQ313" s="37">
        <f>IF(AND(Weekly[[#This Row],[V Odds &lt;]]="",Weekly[[#This Row],[H Odds &lt;]]=""),AQ312,IF(AND(Weekly[[#This Row],[H Odds &lt;]]&lt;&gt;"",Weekly[[#This Row],[ADBC_P]]=TRUE,Weekly[[#This Row],[Actual]]=TRUE),AQ312+Weekly[[#This Row],[H Odds &lt;]]-1,IF(AND(Weekly[[#This Row],[V Odds &lt;]]&lt;&gt;"",Weekly[[#This Row],[ADBC_P]]=FALSE,Weekly[[#This Row],[Actual]]=FALSE),AQ312+Weekly[[#This Row],[V Odds &lt;]]-1,IF(AND(Weekly[[#This Row],[V Odds &lt;]]&lt;&gt;"",Weekly[[#This Row],[ADBC_P]]=FALSE,Weekly[[#This Row],[Actual]]=TRUE),AQ312-1,IF(AND(Weekly[[#This Row],[H Odds &lt;]]&lt;&gt;"",Weekly[[#This Row],[ADBC_P]]=TRUE,Weekly[[#This Row],[Actual]]=FALSE),AQ312-1,AQ312)))))</f>
        <v>48.879999999999995</v>
      </c>
      <c r="AR313" s="37">
        <f>IF(AND(Weekly[[#This Row],[V Odds &lt;]]="",Weekly[[#This Row],[H Odds &lt;]]=""),AR312,IF(AND(Weekly[[#This Row],[H Odds &lt;]]&lt;&gt;"",Weekly[[#This Row],[RFC_P]]=TRUE,Weekly[[#This Row],[Actual]]=TRUE),AR312+Weekly[[#This Row],[H Odds &lt;]]-1,IF(AND(Weekly[[#This Row],[V Odds &lt;]]&lt;&gt;"",Weekly[[#This Row],[RFC_P]]=FALSE,Weekly[[#This Row],[Actual]]=FALSE),AR312+Weekly[[#This Row],[V Odds &lt;]]-1,IF(AND(Weekly[[#This Row],[V Odds &lt;]]&lt;&gt;"",Weekly[[#This Row],[RFC_P]]=FALSE,Weekly[[#This Row],[Actual]]=TRUE),AR312-1,IF(AND(Weekly[[#This Row],[H Odds &lt;]]&lt;&gt;"",Weekly[[#This Row],[RFC_P]]=TRUE,Weekly[[#This Row],[Actual]]=FALSE),AR312-1,AR312)))))</f>
        <v>51.489999999999995</v>
      </c>
      <c r="AS313" s="37">
        <f>IF(AND(Weekly[[#This Row],[V Odds &lt;]]="",Weekly[[#This Row],[H Odds &lt;]]=""),AS312,IF(AND(Weekly[[#This Row],[H Odds &lt;]]&lt;&gt;"",Weekly[[#This Row],[GBC_P]]=TRUE,Weekly[[#This Row],[Actual]]=TRUE),AS312+Weekly[[#This Row],[H Odds &lt;]]-1,IF(AND(Weekly[[#This Row],[V Odds &lt;]]&lt;&gt;"",Weekly[[#This Row],[GBC_P]]=FALSE,Weekly[[#This Row],[Actual]]=FALSE),AS312+Weekly[[#This Row],[V Odds &lt;]]-1,IF(AND(Weekly[[#This Row],[V Odds &lt;]]&lt;&gt;"",Weekly[[#This Row],[GBC_P]]=FALSE,Weekly[[#This Row],[Actual]]=TRUE),AS312-1,IF(AND(Weekly[[#This Row],[H Odds &lt;]]&lt;&gt;"",Weekly[[#This Row],[GBC_P]]=TRUE,Weekly[[#This Row],[Actual]]=FALSE),AS312-1,AS312)))))</f>
        <v>50.28</v>
      </c>
      <c r="AT313" s="37">
        <f>IF(AND(Weekly[[#This Row],[V Odds &lt;]]="",Weekly[[#This Row],[H Odds &lt;]]=""),AT312,IF(AND(Weekly[[#This Row],[H Odds &lt;]]&lt;&gt;"",Weekly[[#This Row],[HGBC_P]]=TRUE,Weekly[[#This Row],[Actual]]=TRUE),AT312+Weekly[[#This Row],[H Odds &lt;]]-1,IF(AND(Weekly[[#This Row],[V Odds &lt;]]&lt;&gt;"",Weekly[[#This Row],[HGBC_P]]=FALSE,Weekly[[#This Row],[Actual]]=FALSE),AT312+Weekly[[#This Row],[V Odds &lt;]]-1,IF(AND(Weekly[[#This Row],[V Odds &lt;]]&lt;&gt;"",Weekly[[#This Row],[HGBC_P]]=FALSE,Weekly[[#This Row],[Actual]]=TRUE),AT312-1,IF(AND(Weekly[[#This Row],[H Odds &lt;]]&lt;&gt;"",Weekly[[#This Row],[HGBC_P]]=TRUE,Weekly[[#This Row],[Actual]]=FALSE),AT312-1,AT312)))))</f>
        <v>53.459999999999994</v>
      </c>
      <c r="AU313" s="37">
        <f>IF(AND(Weekly[[#This Row],[V Odds &lt;]]="",Weekly[[#This Row],[H Odds &lt;]]=""),AU312,IF(AND(Weekly[[#This Row],[H Odds &lt;]]&lt;&gt;"",Weekly[[#This Row],[XGB_P]]=TRUE,Weekly[[#This Row],[Actual]]=TRUE),AU312+Weekly[[#This Row],[H Odds &lt;]]-1,IF(AND(Weekly[[#This Row],[V Odds &lt;]]&lt;&gt;"",Weekly[[#This Row],[XGB_P]]=FALSE,Weekly[[#This Row],[Actual]]=FALSE),AU312+Weekly[[#This Row],[V Odds &lt;]]-1,IF(AND(Weekly[[#This Row],[V Odds &lt;]]&lt;&gt;"",Weekly[[#This Row],[XGB_P]]=FALSE,Weekly[[#This Row],[Actual]]=TRUE),AU312-1,IF(AND(Weekly[[#This Row],[H Odds &lt;]]&lt;&gt;"",Weekly[[#This Row],[XGB_P]]=TRUE,Weekly[[#This Row],[Actual]]=FALSE),AU312-1,AU312)))))</f>
        <v>62.56</v>
      </c>
      <c r="AV313" s="37">
        <f>IF(AND(Weekly[[#This Row],[V Odds &lt;]]="",Weekly[[#This Row],[H Odds &lt;]]=""),AV312,IF(AND(Weekly[[#This Row],[H Odds &lt;]]&lt;&gt;"",Weekly[[#This Row],[QDA_P]]=TRUE,Weekly[[#This Row],[Actual]]=TRUE),AV312+Weekly[[#This Row],[H Odds &lt;]]-1,IF(AND(Weekly[[#This Row],[V Odds &lt;]]&lt;&gt;"",Weekly[[#This Row],[QDA_P]]=FALSE,Weekly[[#This Row],[Actual]]=FALSE),AV312+Weekly[[#This Row],[V Odds &lt;]]-1,IF(AND(Weekly[[#This Row],[V Odds &lt;]]&lt;&gt;"",Weekly[[#This Row],[QDA_P]]=FALSE,Weekly[[#This Row],[Actual]]=TRUE),AV312-1,IF(AND(Weekly[[#This Row],[H Odds &lt;]]&lt;&gt;"",Weekly[[#This Row],[QDA_P]]=TRUE,Weekly[[#This Row],[Actual]]=FALSE),AV312-1,AV312)))))</f>
        <v>52.049999999999983</v>
      </c>
      <c r="AW313" s="37">
        <f>IF(AND(Weekly[[#This Row],[H Odds &lt;]]="",Weekly[[#This Row],[V Odds &lt;]]=""),AW312,IF(AND(Weekly[[#This Row],[KNC_P]]=Weekly[[#This Row],[Actual]],Weekly[[#This Row],[KNC_P]]=TRUE),AW312+Weekly[[#This Row],[BF H Odds]]-1,IF(AND(Weekly[[#This Row],[KNC_P]]=Weekly[[#This Row],[Actual]],Weekly[[#This Row],[KNC_P]]=FALSE),AW312+Weekly[[#This Row],[BF V Odds]]-1,AW312-1)))</f>
        <v>52.24</v>
      </c>
      <c r="AX313" s="37">
        <f>IF(AND(Weekly[[#This Row],[V Odds &lt;]]="",Weekly[[#This Row],[H Odds &lt;]]=""),AX312,IF(AND(Weekly[[#This Row],[V Odds &lt;]]&lt;&gt;"",Weekly[[#This Row],[FALSES]]&gt;0,Weekly[[#This Row],[Actual]]=FALSE),AX312+Weekly[[#This Row],[V Odds &lt;]]-1,IF(AND(Weekly[[#This Row],[H Odds &lt;]]&lt;&gt;"",Weekly[[#This Row],[TRUES]]&gt;0,Weekly[[#This Row],[Actual]]=TRUE),AX312+Weekly[[#This Row],[H Odds &lt;]]-1,IF(AND(Weekly[[#This Row],[V Odds &lt;]]&lt;&gt;"",Weekly[[#This Row],[FALSES]]=0),AX312,IF(AND(Weekly[[#This Row],[H Odds &lt;]]&lt;&gt;"",Weekly[[#This Row],[TRUES]]=0),AX312,AX312-1)))))</f>
        <v>85.34999999999998</v>
      </c>
      <c r="AY313" s="37">
        <f>IF(AND(Weekly[[#This Row],[V Odds &lt;]]="",Weekly[[#This Row],[H Odds &lt;]]=""),AY312,IF(AND(Weekly[[#This Row],[V Odds &lt;]]&lt;&gt;"",Weekly[[#This Row],[FALSES]]&gt;0,Weekly[[#This Row],[Actual]]=FALSE),AY312+((Weekly[[#This Row],[V Odds &lt;]]-1)*0.92),IF(AND(Weekly[[#This Row],[H Odds &lt;]]&lt;&gt;"",Weekly[[#This Row],[TRUES]]&gt;0,Weekly[[#This Row],[Actual]]=TRUE),AY312+((Weekly[[#This Row],[H Odds &lt;]]-1)*0.92),IF(AND(Weekly[[#This Row],[V Odds &lt;]]&lt;&gt;"",Weekly[[#This Row],[FALSES]]=0),AY312,IF(AND(Weekly[[#This Row],[H Odds &lt;]]&lt;&gt;"",Weekly[[#This Row],[TRUES]]=0),AY312,AY312-1)))))</f>
        <v>78.442000000000021</v>
      </c>
      <c r="AZ313" s="37">
        <f>IF(AND(Weekly[[#This Row],[V Odds &lt;]]="",Weekly[[#This Row],[H Odds &lt;]]=""),AZ312,IF(AND(Weekly[[#This Row],[V Odds &lt;]]&lt;&gt;"",Weekly[[#This Row],[Actual]]=FALSE),AZ312+Weekly[[#This Row],[V Odds &lt;]]-1,IF(AND(Weekly[[#This Row],[H Odds &lt;]]&lt;&gt;"",Weekly[[#This Row],[Actual]]=TRUE),AZ312+Weekly[[#This Row],[H Odds &lt;]]-1,AZ312-1)))</f>
        <v>74.719999999999985</v>
      </c>
      <c r="BA313" s="38">
        <f>IF(Weekly[[#This Row],[H Odds &lt;]]="",BA312,IF(AND(Weekly[[#This Row],[H Odds &lt;]]&lt;&gt;"",Weekly[[#This Row],[SVC_P]]=TRUE,Weekly[[#This Row],[Actual]]=TRUE),BA312+Weekly[[#This Row],[H Odds &lt;]]-1,IF(AND(Weekly[[#This Row],[H Odds &lt;]]&lt;&gt;"",Weekly[[#This Row],[SVC_P]]=TRUE,Weekly[[#This Row],[Actual]]=FALSE),BA312-1,BA312)))</f>
        <v>72.439999999999984</v>
      </c>
      <c r="BB313" s="38">
        <f>IF(Weekly[[#This Row],[H Odds &lt;]]="",BB312,IF(AND(Weekly[[#This Row],[H Odds &lt;]]&lt;&gt;"",Weekly[[#This Row],[ADBC_P]]=TRUE,Weekly[[#This Row],[Actual]]=TRUE),BB312+Weekly[[#This Row],[H Odds &lt;]]-1,IF(AND(Weekly[[#This Row],[H Odds &lt;]]&lt;&gt;"",Weekly[[#This Row],[ADBC_P]]=TRUE,Weekly[[#This Row],[Actual]]=FALSE),BB312-1,BB312)))</f>
        <v>45.559999999999995</v>
      </c>
      <c r="BC313" s="38">
        <f>IF(Weekly[[#This Row],[H Odds &lt;]]="",BC312,IF(AND(Weekly[[#This Row],[H Odds &lt;]]&lt;&gt;"",Weekly[[#This Row],[RFC_P]]=TRUE,Weekly[[#This Row],[Actual]]=TRUE),BC312+Weekly[[#This Row],[H Odds &lt;]]-1,IF(AND(Weekly[[#This Row],[H Odds &lt;]]&lt;&gt;"",Weekly[[#This Row],[RFC_P]]=TRUE,Weekly[[#This Row],[Actual]]=FALSE),BC312-1,BC312)))</f>
        <v>47.859999999999992</v>
      </c>
      <c r="BD313" s="38">
        <f>IF(Weekly[[#This Row],[H Odds &lt;]]="",BD312,IF(AND(Weekly[[#This Row],[H Odds &lt;]]&lt;&gt;"",Weekly[[#This Row],[GBC_P]]=TRUE,Weekly[[#This Row],[Actual]]=TRUE),BD312+Weekly[[#This Row],[H Odds &lt;]]-1,IF(AND(Weekly[[#This Row],[H Odds &lt;]]&lt;&gt;"",Weekly[[#This Row],[GBC_P]]=TRUE,Weekly[[#This Row],[Actual]]=FALSE),BD312-1,BD312)))</f>
        <v>50.96</v>
      </c>
      <c r="BE313" s="38">
        <f>IF(Weekly[[#This Row],[H Odds &lt;]]="",BE312,IF(AND(Weekly[[#This Row],[H Odds &lt;]]&lt;&gt;"",Weekly[[#This Row],[HGBC_P]]=TRUE,Weekly[[#This Row],[Actual]]=TRUE),BE312+Weekly[[#This Row],[H Odds &lt;]]-1,IF(AND(Weekly[[#This Row],[H Odds &lt;]]&lt;&gt;"",Weekly[[#This Row],[HGBC_P]]=TRUE,Weekly[[#This Row],[Actual]]=FALSE),BE312-1,BE312)))</f>
        <v>56.859999999999992</v>
      </c>
      <c r="BF313" s="38">
        <f>IF(Weekly[[#This Row],[H Odds &lt;]]="",BF312,IF(AND(Weekly[[#This Row],[H Odds &lt;]]&lt;&gt;"",Weekly[[#This Row],[XGB_P]]=TRUE,Weekly[[#This Row],[Actual]]=TRUE),BF312+Weekly[[#This Row],[H Odds &lt;]]-1,IF(AND(Weekly[[#This Row],[H Odds &lt;]]&lt;&gt;"",Weekly[[#This Row],[XGB_P]]=TRUE,Weekly[[#This Row],[Actual]]=FALSE),BF312-1,BF312)))</f>
        <v>60.03</v>
      </c>
      <c r="BG313" s="38">
        <f>IF(Weekly[[#This Row],[H Odds &lt;]]="",BG312,IF(AND(Weekly[[#This Row],[H Odds &lt;]]&lt;&gt;"",Weekly[[#This Row],[QDA_P]]=TRUE,Weekly[[#This Row],[Actual]]=TRUE),BG312+Weekly[[#This Row],[H Odds &lt;]]-1,IF(AND(Weekly[[#This Row],[H Odds &lt;]]&lt;&gt;"",Weekly[[#This Row],[QDA_P]]=TRUE,Weekly[[#This Row],[Actual]]=FALSE),BG312-1,BG312)))</f>
        <v>45.279999999999994</v>
      </c>
      <c r="BH313" s="38">
        <f>IF(Weekly[[#This Row],[H Odds &lt;]]="",BH312,IF(AND(Weekly[[#This Row],[H Odds &lt;]]&lt;&gt;"",Weekly[[#This Row],[KNC_P]]=TRUE,Weekly[[#This Row],[Actual]]=TRUE),BH312+Weekly[[#This Row],[H Odds &lt;]]-1,IF(AND(Weekly[[#This Row],[H Odds &lt;]]&lt;&gt;"",Weekly[[#This Row],[KNC_P]]=TRUE,Weekly[[#This Row],[Actual]]=FALSE),BH312-1,BH312)))</f>
        <v>50.54999999999999</v>
      </c>
      <c r="BI313" s="38">
        <f>IF(Weekly[[#This Row],[H Odds &lt;]]="",BI312,IF(AND(Weekly[[#This Row],[H Odds &lt;]]&lt;&gt;"",Weekly[[#This Row],[TRUES]]&gt;0,Weekly[[#This Row],[Actual]]=TRUE),BI312+Weekly[[#This Row],[H Odds &lt;]]-1,IF(AND(Weekly[[#This Row],[H Odds &lt;]]&lt;&gt;"",Weekly[[#This Row],[TRUES]]=0),BI312,BI312-1)))</f>
        <v>72.439999999999984</v>
      </c>
      <c r="BJ313" s="38">
        <f>IF(Weekly[[#This Row],[H Odds &lt;]]="",BJ312,IF(AND(Weekly[[#This Row],[H Odds &lt;]]&lt;&gt;"",Weekly[[#This Row],[Actual]]=TRUE),BJ312+Weekly[[#This Row],[H Odds &lt;]]-1,IF(AND(Weekly[[#This Row],[H Odds &lt;]]&lt;&gt;"",Weekly[[#This Row],[Actual]]=FALSE),BJ312-1,BJ312)))</f>
        <v>74.339999999999989</v>
      </c>
      <c r="BK313" s="58">
        <f>IF(AND(Weekly[[#This Row],[TRUES]]&gt;4,Weekly[[#This Row],[Actual]]=TRUE),BK312+Weekly[[#This Row],[BF H Odds]]-1,IF(AND(Weekly[[#This Row],[FALSES]]&gt;4,Weekly[[#This Row],[Actual]]=FALSE),BK312+Weekly[[#This Row],[BF V Odds]]-1,IF(AND(Weekly[[#This Row],[TRUES]]&gt;4,Weekly[[#This Row],[Actual]]=FALSE),BK312-1,IF(AND(Weekly[[#This Row],[FALSES]]&gt;4,Weekly[[#This Row],[Actual]]=TRUE),BK312-1,BK312))))</f>
        <v>17.260000000000026</v>
      </c>
      <c r="BL313" s="58">
        <f>IF(AND(Weekly[[#This Row],[TRUES]]&gt;5,Weekly[[#This Row],[Actual]]=TRUE),BL312+Weekly[[#This Row],[BF H Odds]]-1,IF(AND(Weekly[[#This Row],[FALSES]]&gt;5,Weekly[[#This Row],[Actual]]=FALSE),BL312+Weekly[[#This Row],[BF V Odds]]-1,IF(AND(Weekly[[#This Row],[TRUES]]&gt;5,Weekly[[#This Row],[Actual]]=FALSE),BL312-1,IF(AND(Weekly[[#This Row],[FALSES]]&gt;5,Weekly[[#This Row],[Actual]]=TRUE),BL312-1,BL312))))</f>
        <v>29.35000000000003</v>
      </c>
      <c r="BM313" s="58">
        <f>IF(AND(Weekly[[#This Row],[TRUES]]&gt;6,Weekly[[#This Row],[Actual]]=TRUE),BM312+Weekly[[#This Row],[BF H Odds]]-1,IF(AND(Weekly[[#This Row],[FALSES]]&gt;6,Weekly[[#This Row],[Actual]]=FALSE),BM312+Weekly[[#This Row],[BF V Odds]]-1,IF(AND(Weekly[[#This Row],[TRUES]]&gt;6,Weekly[[#This Row],[Actual]]=FALSE),BM312-1,IF(AND(Weekly[[#This Row],[FALSES]]&gt;6,Weekly[[#This Row],[Actual]]=TRUE),BM312-1,BM312))))</f>
        <v>46.670000000000016</v>
      </c>
    </row>
    <row r="314" spans="1:65" x14ac:dyDescent="0.25">
      <c r="A314" s="34"/>
      <c r="B314" s="10">
        <v>44282</v>
      </c>
      <c r="C314" s="33" t="s">
        <v>24</v>
      </c>
      <c r="D314" s="15" t="s">
        <v>32</v>
      </c>
      <c r="E314" t="b">
        <v>1</v>
      </c>
      <c r="F314" t="b">
        <v>1</v>
      </c>
      <c r="G314" t="b">
        <v>1</v>
      </c>
      <c r="H314" t="b">
        <v>1</v>
      </c>
      <c r="I314" t="b">
        <v>1</v>
      </c>
      <c r="J314" t="b">
        <v>1</v>
      </c>
      <c r="K314" t="b">
        <v>1</v>
      </c>
      <c r="L314" t="b">
        <v>1</v>
      </c>
      <c r="O314" t="str">
        <f>IF(Weekly[[#This Row],[H/V]]="H",Weekly[[#This Row],[BF H Odds]],IF(Weekly[[#This Row],[H/V]]="V",Weekly[[#This Row],[BF V Odds]],""))</f>
        <v/>
      </c>
      <c r="P314" t="b">
        <v>1</v>
      </c>
      <c r="R314" s="35">
        <f>IFERROR(IF(Weekly[[#This Row],[Won Bet?]]="yes",R313+(Weekly[[#This Row],[BF Odds]]*Weekly[[#This Row],[BF Stake]])-Weekly[[#This Row],[BF Stake]],R313-Weekly[[#This Row],[BF Stake]]),R313)</f>
        <v>247.24289999999996</v>
      </c>
      <c r="S314" s="9">
        <f>IFERROR(IF(Weekly[[#This Row],[Won Bet?]]="yes",S313+(((Weekly[[#This Row],[BF Odds]]*Weekly[[#This Row],[BF Stake]])-Weekly[[#This Row],[BF Stake]])*0.95),S313-Weekly[[#This Row],[BF Stake]]),S313)</f>
        <v>231.56625499999996</v>
      </c>
      <c r="T314" s="13">
        <v>2.36</v>
      </c>
      <c r="U314" s="13">
        <v>1.64</v>
      </c>
      <c r="V314" s="24">
        <f>IF(Weekly[[#This Row],[Actual]]="","",IF(AND(Weekly[[#This Row],[SVC_P]]=Weekly[[#This Row],[Actual]],Weekly[[#This Row],[SVC_P]]=TRUE),V313+Weekly[[#This Row],[BF H Odds]]-1,IF(AND(Weekly[[#This Row],[SVC_P]]=Weekly[[#This Row],[Actual]],Weekly[[#This Row],[SVC_P]]=FALSE),V313+Weekly[[#This Row],[BF V Odds]]-1,V313-1)))</f>
        <v>68.62</v>
      </c>
      <c r="W314" s="24">
        <f>IF(Weekly[[#This Row],[Actual]]="","",IF(AND(Weekly[[#This Row],[SVC_P]]=FALSE,Weekly[[#This Row],[Actual]]=TRUE),W313+Weekly[[#This Row],[BF H Odds]]-1,IF(AND(Weekly[[#This Row],[SVC_P]]=TRUE,Weekly[[#This Row],[Actual]]=FALSE,),W313+Weekly[[#This Row],[BF V Odds]]-1,W313-1)))</f>
        <v>-253.95</v>
      </c>
      <c r="X314" s="24">
        <f>IF(Weekly[[#This Row],[Actual]]="","",IF(AND(Weekly[[#This Row],[ADBC_P]]=Weekly[[#This Row],[Actual]],Weekly[[#This Row],[ADBC_P]]=TRUE),X313+Weekly[[#This Row],[BF H Odds]]-1,IF(AND(Weekly[[#This Row],[ADBC_P]]=Weekly[[#This Row],[Actual]],Weekly[[#This Row],[ADBC_P]]=FALSE),X313+Weekly[[#This Row],[BF V Odds]]-1,X313-1)))</f>
        <v>29.460000000000022</v>
      </c>
      <c r="Y314" s="24">
        <f>IF(Weekly[[#This Row],[Actual]]="","",IF(AND(Weekly[[#This Row],[ADBC_P]]=FALSE,Weekly[[#This Row],[Actual]]=TRUE),Y313+Weekly[[#This Row],[BF H Odds]]-1,IF(AND(Weekly[[#This Row],[ADBC_P]]=TRUE,Weekly[[#This Row],[Actual]]=FALSE),Y313+Weekly[[#This Row],[BF V Odds]]-1,Y313-1)))</f>
        <v>49.26</v>
      </c>
      <c r="Z314" s="24">
        <f>IF(Weekly[[#This Row],[Actual]]="","",IF(AND(Weekly[[#This Row],[RFC_P]]=Weekly[[#This Row],[Actual]],Weekly[[#This Row],[RFC_P]]=TRUE),Z313+Weekly[[#This Row],[BF H Odds]]-1,IF(AND(Weekly[[#This Row],[RFC_P]]=Weekly[[#This Row],[Actual]],Weekly[[#This Row],[RFC_P]]=FALSE),Z313+Weekly[[#This Row],[BF V Odds]]-1,Z313-1)))</f>
        <v>20.930000000000028</v>
      </c>
      <c r="AA314" s="24">
        <f>IF(Weekly[[#This Row],[Actual]]="","",IF(AND(Weekly[[#This Row],[RFC_P]]=FALSE,Weekly[[#This Row],[Actual]]=TRUE),AA313+Weekly[[#This Row],[BF H Odds]]-1,IF(AND(Weekly[[#This Row],[RFC_P]]=TRUE,Weekly[[#This Row],[Actual]]=FALSE),AA313+Weekly[[#This Row],[BF V Odds]]-1,AA313-1)))</f>
        <v>57.789999999999978</v>
      </c>
      <c r="AB314" s="24">
        <f>IF(Weekly[[#This Row],[Actual]]="","",IF(AND(Weekly[[#This Row],[GBC_P]]=Weekly[[#This Row],[Actual]],Weekly[[#This Row],[GBC_P]]=TRUE),AB313+Weekly[[#This Row],[BF H Odds]]-1,IF(AND(Weekly[[#This Row],[GBC_P]]=Weekly[[#This Row],[Actual]],Weekly[[#This Row],[GBC_P]]=FALSE),AB313+Weekly[[#This Row],[BF V Odds]]-1,AB313-1)))</f>
        <v>24.580000000000013</v>
      </c>
      <c r="AC314" s="24">
        <f>IF(Weekly[[#This Row],[Actual]]="","",IF(AND(Weekly[[#This Row],[GBC_P]]=FALSE,Weekly[[#This Row],[Actual]]=TRUE),AC313+Weekly[[#This Row],[BF H Odds]]-1,IF(AND(Weekly[[#This Row],[GBC_P]]=TRUE,Weekly[[#This Row],[Actual]]=FALSE),AC313+Weekly[[#This Row],[BF V Odds]]-1,AC313-1)))</f>
        <v>54.139999999999986</v>
      </c>
      <c r="AD314" s="24">
        <f>IF(Weekly[[#This Row],[Actual]]="","",IF(AND(Weekly[[#This Row],[HGBC_P]]=Weekly[[#This Row],[Actual]],Weekly[[#This Row],[HGBC_P]]=TRUE),AD313+Weekly[[#This Row],[BF H Odds]]-1,IF(AND(Weekly[[#This Row],[HGBC_P]]=Weekly[[#This Row],[Actual]],Weekly[[#This Row],[HGBC_P]]=FALSE),AD313+Weekly[[#This Row],[BF V Odds]]-1,AD313-1)))</f>
        <v>23.410000000000032</v>
      </c>
      <c r="AE314" s="24">
        <f>IF(Weekly[[#This Row],[Actual]]="","",IF(AND(Weekly[[#This Row],[HGBC_P]]=FALSE,Weekly[[#This Row],[Actual]]=TRUE),AE313+Weekly[[#This Row],[BF H Odds]]-1,IF(AND(Weekly[[#This Row],[HGBC_P]]=TRUE,Weekly[[#This Row],[Actual]]=FALSE),AE313+Weekly[[#This Row],[BF V Odds]]-1,AE313-1)))</f>
        <v>55.31</v>
      </c>
      <c r="AF314" s="24">
        <f>IF(Weekly[[#This Row],[Actual]]="","",IF(AND(Weekly[[#This Row],[XGB_P]]=Weekly[[#This Row],[Actual]],Weekly[[#This Row],[XGB_P]]=TRUE),AF313+Weekly[[#This Row],[BF H Odds]]-1,IF(AND(Weekly[[#This Row],[XGB_P]]=Weekly[[#This Row],[Actual]],Weekly[[#This Row],[XGB_P]]=FALSE),AF313+Weekly[[#This Row],[BF V Odds]]-1,AF313-1)))</f>
        <v>45.870000000000033</v>
      </c>
      <c r="AG314" s="24">
        <f>IF(Weekly[[#This Row],[Actual]]="","",IF(AND(Weekly[[#This Row],[XGB_P]]=FALSE,Weekly[[#This Row],[Actual]]=TRUE),AG313+Weekly[[#This Row],[BF H Odds]]-1,IF(AND(Weekly[[#This Row],[XGB_P]]=TRUE,Weekly[[#This Row],[Actual]]=FALSE),AG313+Weekly[[#This Row],[BF V Odds]]-1,AG313-1)))</f>
        <v>32.85</v>
      </c>
      <c r="AH314" s="24">
        <f>IF(Weekly[[#This Row],[Actual]]="","",IF(AND(Weekly[[#This Row],[QDA_P]]=Weekly[[#This Row],[Actual]],Weekly[[#This Row],[QDA_P]]=TRUE),AH313+Weekly[[#This Row],[BF H Odds]]-1,IF(AND(Weekly[[#This Row],[QDA_P]]=Weekly[[#This Row],[Actual]],Weekly[[#This Row],[QDA_P]]=FALSE),AH313+Weekly[[#This Row],[BF V Odds]]-1,AH313-1)))</f>
        <v>8.4100000000000037</v>
      </c>
      <c r="AI314" s="24">
        <f>IF(Weekly[[#This Row],[Actual]]="","",IF(AND(Weekly[[#This Row],[QDA_P]]=FALSE,Weekly[[#This Row],[Actual]]=TRUE),AI313+Weekly[[#This Row],[BF H Odds]]-1,IF(AND(Weekly[[#This Row],[QDA_P]]=TRUE,Weekly[[#This Row],[Actual]]=FALSE),AI313+Weekly[[#This Row],[BF V Odds]]-1,AI313-1)))</f>
        <v>70.31</v>
      </c>
      <c r="AJ314" s="24">
        <f>IF(Weekly[[#This Row],[Actual]]="","",IF(AND(Weekly[[#This Row],[KNC_P]]=FALSE,Weekly[[#This Row],[Actual]]=TRUE),AJ313+Weekly[[#This Row],[BF H Odds]]-1,IF(AND(Weekly[[#This Row],[KNC_P]]=TRUE,Weekly[[#This Row],[Actual]]=FALSE),AJ313+Weekly[[#This Row],[BF V Odds]]-1,AJ313-1)))</f>
        <v>43.099999999999987</v>
      </c>
      <c r="AK314" s="24">
        <f>IF(Weekly[[#This Row],[Actual]]="","",IF(AND(Weekly[[#This Row],[KNC_P]]=FALSE,Weekly[[#This Row],[Actual]]=TRUE),AK313+Weekly[[#This Row],[BF H Odds]]-1,IF(AND(Weekly[[#This Row],[KNC_P]]=TRUE,Weekly[[#This Row],[Actual]]=FALSE),AK313+Weekly[[#This Row],[BF V Odds]]-1,AK313-1)))</f>
        <v>41.999999999999979</v>
      </c>
      <c r="AL314" s="30">
        <f>IF(Weekly[[#This Row],[Actual]]="","",COUNTIF(Weekly[[#This Row],[SVC_P]:[QDA_P]],TRUE))</f>
        <v>7</v>
      </c>
      <c r="AM314" s="30">
        <f>IF(Weekly[[#This Row],[Actual]]="","",COUNTIF(Weekly[[#This Row],[SVC_P]:[QDA_P]],FALSE))</f>
        <v>0</v>
      </c>
      <c r="AN314" s="36" t="str">
        <f>IF(AND(Weekly[[#This Row],[BF V Odds]]&gt;$BO$6,Weekly[[#This Row],[BF V Odds]] &lt; $BO$7),Weekly[[#This Row],[BF V Odds]],"")</f>
        <v/>
      </c>
      <c r="AO314" s="36" t="str">
        <f>IF(AND(Weekly[[#This Row],[BF H Odds]]&gt;$BO$6, Weekly[[#This Row],[BF H Odds]] &lt; $BO$7),Weekly[[#This Row],[BF H Odds]],"")</f>
        <v/>
      </c>
      <c r="AP314" s="37">
        <f>IF(AND(Weekly[[#This Row],[V Odds &lt;]]="",Weekly[[#This Row],[H Odds &lt;]]=""),AP313,IF(AND(Weekly[[#This Row],[H Odds &lt;]]&lt;&gt;"",Weekly[[#This Row],[SVC_P]]=TRUE,Weekly[[#This Row],[Actual]]=TRUE),AP313+Weekly[[#This Row],[H Odds &lt;]]-1,IF(AND(Weekly[[#This Row],[V Odds &lt;]]&lt;&gt;"",Weekly[[#This Row],[SVC_P]]=FALSE,Weekly[[#This Row],[Actual]]=FALSE),AP313+Weekly[[#This Row],[V Odds &lt;]]-1,IF(AND(Weekly[[#This Row],[V Odds &lt;]]&lt;&gt;"",Weekly[[#This Row],[SVC_P]]=FALSE,Weekly[[#This Row],[Actual]]=TRUE),AP313-1,IF(AND(Weekly[[#This Row],[H Odds &lt;]]&lt;&gt;"",Weekly[[#This Row],[SVC_P]]=TRUE,Weekly[[#This Row],[Actual]]=FALSE),AP313-1,AP313)))))</f>
        <v>77.48</v>
      </c>
      <c r="AQ314" s="37">
        <f>IF(AND(Weekly[[#This Row],[V Odds &lt;]]="",Weekly[[#This Row],[H Odds &lt;]]=""),AQ313,IF(AND(Weekly[[#This Row],[H Odds &lt;]]&lt;&gt;"",Weekly[[#This Row],[ADBC_P]]=TRUE,Weekly[[#This Row],[Actual]]=TRUE),AQ313+Weekly[[#This Row],[H Odds &lt;]]-1,IF(AND(Weekly[[#This Row],[V Odds &lt;]]&lt;&gt;"",Weekly[[#This Row],[ADBC_P]]=FALSE,Weekly[[#This Row],[Actual]]=FALSE),AQ313+Weekly[[#This Row],[V Odds &lt;]]-1,IF(AND(Weekly[[#This Row],[V Odds &lt;]]&lt;&gt;"",Weekly[[#This Row],[ADBC_P]]=FALSE,Weekly[[#This Row],[Actual]]=TRUE),AQ313-1,IF(AND(Weekly[[#This Row],[H Odds &lt;]]&lt;&gt;"",Weekly[[#This Row],[ADBC_P]]=TRUE,Weekly[[#This Row],[Actual]]=FALSE),AQ313-1,AQ313)))))</f>
        <v>48.879999999999995</v>
      </c>
      <c r="AR314" s="37">
        <f>IF(AND(Weekly[[#This Row],[V Odds &lt;]]="",Weekly[[#This Row],[H Odds &lt;]]=""),AR313,IF(AND(Weekly[[#This Row],[H Odds &lt;]]&lt;&gt;"",Weekly[[#This Row],[RFC_P]]=TRUE,Weekly[[#This Row],[Actual]]=TRUE),AR313+Weekly[[#This Row],[H Odds &lt;]]-1,IF(AND(Weekly[[#This Row],[V Odds &lt;]]&lt;&gt;"",Weekly[[#This Row],[RFC_P]]=FALSE,Weekly[[#This Row],[Actual]]=FALSE),AR313+Weekly[[#This Row],[V Odds &lt;]]-1,IF(AND(Weekly[[#This Row],[V Odds &lt;]]&lt;&gt;"",Weekly[[#This Row],[RFC_P]]=FALSE,Weekly[[#This Row],[Actual]]=TRUE),AR313-1,IF(AND(Weekly[[#This Row],[H Odds &lt;]]&lt;&gt;"",Weekly[[#This Row],[RFC_P]]=TRUE,Weekly[[#This Row],[Actual]]=FALSE),AR313-1,AR313)))))</f>
        <v>51.489999999999995</v>
      </c>
      <c r="AS314" s="37">
        <f>IF(AND(Weekly[[#This Row],[V Odds &lt;]]="",Weekly[[#This Row],[H Odds &lt;]]=""),AS313,IF(AND(Weekly[[#This Row],[H Odds &lt;]]&lt;&gt;"",Weekly[[#This Row],[GBC_P]]=TRUE,Weekly[[#This Row],[Actual]]=TRUE),AS313+Weekly[[#This Row],[H Odds &lt;]]-1,IF(AND(Weekly[[#This Row],[V Odds &lt;]]&lt;&gt;"",Weekly[[#This Row],[GBC_P]]=FALSE,Weekly[[#This Row],[Actual]]=FALSE),AS313+Weekly[[#This Row],[V Odds &lt;]]-1,IF(AND(Weekly[[#This Row],[V Odds &lt;]]&lt;&gt;"",Weekly[[#This Row],[GBC_P]]=FALSE,Weekly[[#This Row],[Actual]]=TRUE),AS313-1,IF(AND(Weekly[[#This Row],[H Odds &lt;]]&lt;&gt;"",Weekly[[#This Row],[GBC_P]]=TRUE,Weekly[[#This Row],[Actual]]=FALSE),AS313-1,AS313)))))</f>
        <v>50.28</v>
      </c>
      <c r="AT314" s="37">
        <f>IF(AND(Weekly[[#This Row],[V Odds &lt;]]="",Weekly[[#This Row],[H Odds &lt;]]=""),AT313,IF(AND(Weekly[[#This Row],[H Odds &lt;]]&lt;&gt;"",Weekly[[#This Row],[HGBC_P]]=TRUE,Weekly[[#This Row],[Actual]]=TRUE),AT313+Weekly[[#This Row],[H Odds &lt;]]-1,IF(AND(Weekly[[#This Row],[V Odds &lt;]]&lt;&gt;"",Weekly[[#This Row],[HGBC_P]]=FALSE,Weekly[[#This Row],[Actual]]=FALSE),AT313+Weekly[[#This Row],[V Odds &lt;]]-1,IF(AND(Weekly[[#This Row],[V Odds &lt;]]&lt;&gt;"",Weekly[[#This Row],[HGBC_P]]=FALSE,Weekly[[#This Row],[Actual]]=TRUE),AT313-1,IF(AND(Weekly[[#This Row],[H Odds &lt;]]&lt;&gt;"",Weekly[[#This Row],[HGBC_P]]=TRUE,Weekly[[#This Row],[Actual]]=FALSE),AT313-1,AT313)))))</f>
        <v>53.459999999999994</v>
      </c>
      <c r="AU314" s="37">
        <f>IF(AND(Weekly[[#This Row],[V Odds &lt;]]="",Weekly[[#This Row],[H Odds &lt;]]=""),AU313,IF(AND(Weekly[[#This Row],[H Odds &lt;]]&lt;&gt;"",Weekly[[#This Row],[XGB_P]]=TRUE,Weekly[[#This Row],[Actual]]=TRUE),AU313+Weekly[[#This Row],[H Odds &lt;]]-1,IF(AND(Weekly[[#This Row],[V Odds &lt;]]&lt;&gt;"",Weekly[[#This Row],[XGB_P]]=FALSE,Weekly[[#This Row],[Actual]]=FALSE),AU313+Weekly[[#This Row],[V Odds &lt;]]-1,IF(AND(Weekly[[#This Row],[V Odds &lt;]]&lt;&gt;"",Weekly[[#This Row],[XGB_P]]=FALSE,Weekly[[#This Row],[Actual]]=TRUE),AU313-1,IF(AND(Weekly[[#This Row],[H Odds &lt;]]&lt;&gt;"",Weekly[[#This Row],[XGB_P]]=TRUE,Weekly[[#This Row],[Actual]]=FALSE),AU313-1,AU313)))))</f>
        <v>62.56</v>
      </c>
      <c r="AV314" s="37">
        <f>IF(AND(Weekly[[#This Row],[V Odds &lt;]]="",Weekly[[#This Row],[H Odds &lt;]]=""),AV313,IF(AND(Weekly[[#This Row],[H Odds &lt;]]&lt;&gt;"",Weekly[[#This Row],[QDA_P]]=TRUE,Weekly[[#This Row],[Actual]]=TRUE),AV313+Weekly[[#This Row],[H Odds &lt;]]-1,IF(AND(Weekly[[#This Row],[V Odds &lt;]]&lt;&gt;"",Weekly[[#This Row],[QDA_P]]=FALSE,Weekly[[#This Row],[Actual]]=FALSE),AV313+Weekly[[#This Row],[V Odds &lt;]]-1,IF(AND(Weekly[[#This Row],[V Odds &lt;]]&lt;&gt;"",Weekly[[#This Row],[QDA_P]]=FALSE,Weekly[[#This Row],[Actual]]=TRUE),AV313-1,IF(AND(Weekly[[#This Row],[H Odds &lt;]]&lt;&gt;"",Weekly[[#This Row],[QDA_P]]=TRUE,Weekly[[#This Row],[Actual]]=FALSE),AV313-1,AV313)))))</f>
        <v>52.049999999999983</v>
      </c>
      <c r="AW314" s="37">
        <f>IF(AND(Weekly[[#This Row],[H Odds &lt;]]="",Weekly[[#This Row],[V Odds &lt;]]=""),AW313,IF(AND(Weekly[[#This Row],[KNC_P]]=Weekly[[#This Row],[Actual]],Weekly[[#This Row],[KNC_P]]=TRUE),AW313+Weekly[[#This Row],[BF H Odds]]-1,IF(AND(Weekly[[#This Row],[KNC_P]]=Weekly[[#This Row],[Actual]],Weekly[[#This Row],[KNC_P]]=FALSE),AW313+Weekly[[#This Row],[BF V Odds]]-1,AW313-1)))</f>
        <v>52.24</v>
      </c>
      <c r="AX314" s="37">
        <f>IF(AND(Weekly[[#This Row],[V Odds &lt;]]="",Weekly[[#This Row],[H Odds &lt;]]=""),AX313,IF(AND(Weekly[[#This Row],[V Odds &lt;]]&lt;&gt;"",Weekly[[#This Row],[FALSES]]&gt;0,Weekly[[#This Row],[Actual]]=FALSE),AX313+Weekly[[#This Row],[V Odds &lt;]]-1,IF(AND(Weekly[[#This Row],[H Odds &lt;]]&lt;&gt;"",Weekly[[#This Row],[TRUES]]&gt;0,Weekly[[#This Row],[Actual]]=TRUE),AX313+Weekly[[#This Row],[H Odds &lt;]]-1,IF(AND(Weekly[[#This Row],[V Odds &lt;]]&lt;&gt;"",Weekly[[#This Row],[FALSES]]=0),AX313,IF(AND(Weekly[[#This Row],[H Odds &lt;]]&lt;&gt;"",Weekly[[#This Row],[TRUES]]=0),AX313,AX313-1)))))</f>
        <v>85.34999999999998</v>
      </c>
      <c r="AY314" s="37">
        <f>IF(AND(Weekly[[#This Row],[V Odds &lt;]]="",Weekly[[#This Row],[H Odds &lt;]]=""),AY313,IF(AND(Weekly[[#This Row],[V Odds &lt;]]&lt;&gt;"",Weekly[[#This Row],[FALSES]]&gt;0,Weekly[[#This Row],[Actual]]=FALSE),AY313+((Weekly[[#This Row],[V Odds &lt;]]-1)*0.92),IF(AND(Weekly[[#This Row],[H Odds &lt;]]&lt;&gt;"",Weekly[[#This Row],[TRUES]]&gt;0,Weekly[[#This Row],[Actual]]=TRUE),AY313+((Weekly[[#This Row],[H Odds &lt;]]-1)*0.92),IF(AND(Weekly[[#This Row],[V Odds &lt;]]&lt;&gt;"",Weekly[[#This Row],[FALSES]]=0),AY313,IF(AND(Weekly[[#This Row],[H Odds &lt;]]&lt;&gt;"",Weekly[[#This Row],[TRUES]]=0),AY313,AY313-1)))))</f>
        <v>78.442000000000021</v>
      </c>
      <c r="AZ314" s="37">
        <f>IF(AND(Weekly[[#This Row],[V Odds &lt;]]="",Weekly[[#This Row],[H Odds &lt;]]=""),AZ313,IF(AND(Weekly[[#This Row],[V Odds &lt;]]&lt;&gt;"",Weekly[[#This Row],[Actual]]=FALSE),AZ313+Weekly[[#This Row],[V Odds &lt;]]-1,IF(AND(Weekly[[#This Row],[H Odds &lt;]]&lt;&gt;"",Weekly[[#This Row],[Actual]]=TRUE),AZ313+Weekly[[#This Row],[H Odds &lt;]]-1,AZ313-1)))</f>
        <v>74.719999999999985</v>
      </c>
      <c r="BA314" s="38">
        <f>IF(Weekly[[#This Row],[H Odds &lt;]]="",BA313,IF(AND(Weekly[[#This Row],[H Odds &lt;]]&lt;&gt;"",Weekly[[#This Row],[SVC_P]]=TRUE,Weekly[[#This Row],[Actual]]=TRUE),BA313+Weekly[[#This Row],[H Odds &lt;]]-1,IF(AND(Weekly[[#This Row],[H Odds &lt;]]&lt;&gt;"",Weekly[[#This Row],[SVC_P]]=TRUE,Weekly[[#This Row],[Actual]]=FALSE),BA313-1,BA313)))</f>
        <v>72.439999999999984</v>
      </c>
      <c r="BB314" s="38">
        <f>IF(Weekly[[#This Row],[H Odds &lt;]]="",BB313,IF(AND(Weekly[[#This Row],[H Odds &lt;]]&lt;&gt;"",Weekly[[#This Row],[ADBC_P]]=TRUE,Weekly[[#This Row],[Actual]]=TRUE),BB313+Weekly[[#This Row],[H Odds &lt;]]-1,IF(AND(Weekly[[#This Row],[H Odds &lt;]]&lt;&gt;"",Weekly[[#This Row],[ADBC_P]]=TRUE,Weekly[[#This Row],[Actual]]=FALSE),BB313-1,BB313)))</f>
        <v>45.559999999999995</v>
      </c>
      <c r="BC314" s="38">
        <f>IF(Weekly[[#This Row],[H Odds &lt;]]="",BC313,IF(AND(Weekly[[#This Row],[H Odds &lt;]]&lt;&gt;"",Weekly[[#This Row],[RFC_P]]=TRUE,Weekly[[#This Row],[Actual]]=TRUE),BC313+Weekly[[#This Row],[H Odds &lt;]]-1,IF(AND(Weekly[[#This Row],[H Odds &lt;]]&lt;&gt;"",Weekly[[#This Row],[RFC_P]]=TRUE,Weekly[[#This Row],[Actual]]=FALSE),BC313-1,BC313)))</f>
        <v>47.859999999999992</v>
      </c>
      <c r="BD314" s="38">
        <f>IF(Weekly[[#This Row],[H Odds &lt;]]="",BD313,IF(AND(Weekly[[#This Row],[H Odds &lt;]]&lt;&gt;"",Weekly[[#This Row],[GBC_P]]=TRUE,Weekly[[#This Row],[Actual]]=TRUE),BD313+Weekly[[#This Row],[H Odds &lt;]]-1,IF(AND(Weekly[[#This Row],[H Odds &lt;]]&lt;&gt;"",Weekly[[#This Row],[GBC_P]]=TRUE,Weekly[[#This Row],[Actual]]=FALSE),BD313-1,BD313)))</f>
        <v>50.96</v>
      </c>
      <c r="BE314" s="38">
        <f>IF(Weekly[[#This Row],[H Odds &lt;]]="",BE313,IF(AND(Weekly[[#This Row],[H Odds &lt;]]&lt;&gt;"",Weekly[[#This Row],[HGBC_P]]=TRUE,Weekly[[#This Row],[Actual]]=TRUE),BE313+Weekly[[#This Row],[H Odds &lt;]]-1,IF(AND(Weekly[[#This Row],[H Odds &lt;]]&lt;&gt;"",Weekly[[#This Row],[HGBC_P]]=TRUE,Weekly[[#This Row],[Actual]]=FALSE),BE313-1,BE313)))</f>
        <v>56.859999999999992</v>
      </c>
      <c r="BF314" s="38">
        <f>IF(Weekly[[#This Row],[H Odds &lt;]]="",BF313,IF(AND(Weekly[[#This Row],[H Odds &lt;]]&lt;&gt;"",Weekly[[#This Row],[XGB_P]]=TRUE,Weekly[[#This Row],[Actual]]=TRUE),BF313+Weekly[[#This Row],[H Odds &lt;]]-1,IF(AND(Weekly[[#This Row],[H Odds &lt;]]&lt;&gt;"",Weekly[[#This Row],[XGB_P]]=TRUE,Weekly[[#This Row],[Actual]]=FALSE),BF313-1,BF313)))</f>
        <v>60.03</v>
      </c>
      <c r="BG314" s="38">
        <f>IF(Weekly[[#This Row],[H Odds &lt;]]="",BG313,IF(AND(Weekly[[#This Row],[H Odds &lt;]]&lt;&gt;"",Weekly[[#This Row],[QDA_P]]=TRUE,Weekly[[#This Row],[Actual]]=TRUE),BG313+Weekly[[#This Row],[H Odds &lt;]]-1,IF(AND(Weekly[[#This Row],[H Odds &lt;]]&lt;&gt;"",Weekly[[#This Row],[QDA_P]]=TRUE,Weekly[[#This Row],[Actual]]=FALSE),BG313-1,BG313)))</f>
        <v>45.279999999999994</v>
      </c>
      <c r="BH314" s="38">
        <f>IF(Weekly[[#This Row],[H Odds &lt;]]="",BH313,IF(AND(Weekly[[#This Row],[H Odds &lt;]]&lt;&gt;"",Weekly[[#This Row],[KNC_P]]=TRUE,Weekly[[#This Row],[Actual]]=TRUE),BH313+Weekly[[#This Row],[H Odds &lt;]]-1,IF(AND(Weekly[[#This Row],[H Odds &lt;]]&lt;&gt;"",Weekly[[#This Row],[KNC_P]]=TRUE,Weekly[[#This Row],[Actual]]=FALSE),BH313-1,BH313)))</f>
        <v>50.54999999999999</v>
      </c>
      <c r="BI314" s="38">
        <f>IF(Weekly[[#This Row],[H Odds &lt;]]="",BI313,IF(AND(Weekly[[#This Row],[H Odds &lt;]]&lt;&gt;"",Weekly[[#This Row],[TRUES]]&gt;0,Weekly[[#This Row],[Actual]]=TRUE),BI313+Weekly[[#This Row],[H Odds &lt;]]-1,IF(AND(Weekly[[#This Row],[H Odds &lt;]]&lt;&gt;"",Weekly[[#This Row],[TRUES]]=0),BI313,BI313-1)))</f>
        <v>72.439999999999984</v>
      </c>
      <c r="BJ314" s="38">
        <f>IF(Weekly[[#This Row],[H Odds &lt;]]="",BJ313,IF(AND(Weekly[[#This Row],[H Odds &lt;]]&lt;&gt;"",Weekly[[#This Row],[Actual]]=TRUE),BJ313+Weekly[[#This Row],[H Odds &lt;]]-1,IF(AND(Weekly[[#This Row],[H Odds &lt;]]&lt;&gt;"",Weekly[[#This Row],[Actual]]=FALSE),BJ313-1,BJ313)))</f>
        <v>74.339999999999989</v>
      </c>
      <c r="BK314" s="58">
        <f>IF(AND(Weekly[[#This Row],[TRUES]]&gt;4,Weekly[[#This Row],[Actual]]=TRUE),BK313+Weekly[[#This Row],[BF H Odds]]-1,IF(AND(Weekly[[#This Row],[FALSES]]&gt;4,Weekly[[#This Row],[Actual]]=FALSE),BK313+Weekly[[#This Row],[BF V Odds]]-1,IF(AND(Weekly[[#This Row],[TRUES]]&gt;4,Weekly[[#This Row],[Actual]]=FALSE),BK313-1,IF(AND(Weekly[[#This Row],[FALSES]]&gt;4,Weekly[[#This Row],[Actual]]=TRUE),BK313-1,BK313))))</f>
        <v>17.900000000000027</v>
      </c>
      <c r="BL314" s="58">
        <f>IF(AND(Weekly[[#This Row],[TRUES]]&gt;5,Weekly[[#This Row],[Actual]]=TRUE),BL313+Weekly[[#This Row],[BF H Odds]]-1,IF(AND(Weekly[[#This Row],[FALSES]]&gt;5,Weekly[[#This Row],[Actual]]=FALSE),BL313+Weekly[[#This Row],[BF V Odds]]-1,IF(AND(Weekly[[#This Row],[TRUES]]&gt;5,Weekly[[#This Row],[Actual]]=FALSE),BL313-1,IF(AND(Weekly[[#This Row],[FALSES]]&gt;5,Weekly[[#This Row],[Actual]]=TRUE),BL313-1,BL313))))</f>
        <v>29.99000000000003</v>
      </c>
      <c r="BM314" s="58">
        <f>IF(AND(Weekly[[#This Row],[TRUES]]&gt;6,Weekly[[#This Row],[Actual]]=TRUE),BM313+Weekly[[#This Row],[BF H Odds]]-1,IF(AND(Weekly[[#This Row],[FALSES]]&gt;6,Weekly[[#This Row],[Actual]]=FALSE),BM313+Weekly[[#This Row],[BF V Odds]]-1,IF(AND(Weekly[[#This Row],[TRUES]]&gt;6,Weekly[[#This Row],[Actual]]=FALSE),BM313-1,IF(AND(Weekly[[#This Row],[FALSES]]&gt;6,Weekly[[#This Row],[Actual]]=TRUE),BM313-1,BM313))))</f>
        <v>47.310000000000016</v>
      </c>
    </row>
    <row r="315" spans="1:65" x14ac:dyDescent="0.25">
      <c r="A315" s="34"/>
      <c r="B315" s="10">
        <v>44282</v>
      </c>
      <c r="C315" s="33" t="s">
        <v>35</v>
      </c>
      <c r="D315" s="15" t="s">
        <v>36</v>
      </c>
      <c r="E315" t="b">
        <v>1</v>
      </c>
      <c r="F315" t="b">
        <v>1</v>
      </c>
      <c r="G315" t="b">
        <v>1</v>
      </c>
      <c r="H315" t="b">
        <v>0</v>
      </c>
      <c r="I315" t="b">
        <v>1</v>
      </c>
      <c r="J315" t="b">
        <v>1</v>
      </c>
      <c r="K315" t="b">
        <v>1</v>
      </c>
      <c r="L315" t="b">
        <v>0</v>
      </c>
      <c r="O315" t="str">
        <f>IF(Weekly[[#This Row],[H/V]]="H",Weekly[[#This Row],[BF H Odds]],IF(Weekly[[#This Row],[H/V]]="V",Weekly[[#This Row],[BF V Odds]],""))</f>
        <v/>
      </c>
      <c r="P315" t="b">
        <v>1</v>
      </c>
      <c r="R315" s="35">
        <f>IFERROR(IF(Weekly[[#This Row],[Won Bet?]]="yes",R314+(Weekly[[#This Row],[BF Odds]]*Weekly[[#This Row],[BF Stake]])-Weekly[[#This Row],[BF Stake]],R314-Weekly[[#This Row],[BF Stake]]),R314)</f>
        <v>247.24289999999996</v>
      </c>
      <c r="S315" s="9">
        <f>IFERROR(IF(Weekly[[#This Row],[Won Bet?]]="yes",S314+(((Weekly[[#This Row],[BF Odds]]*Weekly[[#This Row],[BF Stake]])-Weekly[[#This Row],[BF Stake]])*0.95),S314-Weekly[[#This Row],[BF Stake]]),S314)</f>
        <v>231.56625499999996</v>
      </c>
      <c r="T315" s="13">
        <v>2.08</v>
      </c>
      <c r="U315" s="13">
        <v>1.65</v>
      </c>
      <c r="V315" s="24">
        <f>IF(Weekly[[#This Row],[Actual]]="","",IF(AND(Weekly[[#This Row],[SVC_P]]=Weekly[[#This Row],[Actual]],Weekly[[#This Row],[SVC_P]]=TRUE),V314+Weekly[[#This Row],[BF H Odds]]-1,IF(AND(Weekly[[#This Row],[SVC_P]]=Weekly[[#This Row],[Actual]],Weekly[[#This Row],[SVC_P]]=FALSE),V314+Weekly[[#This Row],[BF V Odds]]-1,V314-1)))</f>
        <v>69.27000000000001</v>
      </c>
      <c r="W315" s="24">
        <f>IF(Weekly[[#This Row],[Actual]]="","",IF(AND(Weekly[[#This Row],[SVC_P]]=FALSE,Weekly[[#This Row],[Actual]]=TRUE),W314+Weekly[[#This Row],[BF H Odds]]-1,IF(AND(Weekly[[#This Row],[SVC_P]]=TRUE,Weekly[[#This Row],[Actual]]=FALSE,),W314+Weekly[[#This Row],[BF V Odds]]-1,W314-1)))</f>
        <v>-254.95</v>
      </c>
      <c r="X315" s="24">
        <f>IF(Weekly[[#This Row],[Actual]]="","",IF(AND(Weekly[[#This Row],[ADBC_P]]=Weekly[[#This Row],[Actual]],Weekly[[#This Row],[ADBC_P]]=TRUE),X314+Weekly[[#This Row],[BF H Odds]]-1,IF(AND(Weekly[[#This Row],[ADBC_P]]=Weekly[[#This Row],[Actual]],Weekly[[#This Row],[ADBC_P]]=FALSE),X314+Weekly[[#This Row],[BF V Odds]]-1,X314-1)))</f>
        <v>30.110000000000021</v>
      </c>
      <c r="Y315" s="24">
        <f>IF(Weekly[[#This Row],[Actual]]="","",IF(AND(Weekly[[#This Row],[ADBC_P]]=FALSE,Weekly[[#This Row],[Actual]]=TRUE),Y314+Weekly[[#This Row],[BF H Odds]]-1,IF(AND(Weekly[[#This Row],[ADBC_P]]=TRUE,Weekly[[#This Row],[Actual]]=FALSE),Y314+Weekly[[#This Row],[BF V Odds]]-1,Y314-1)))</f>
        <v>48.26</v>
      </c>
      <c r="Z315" s="24">
        <f>IF(Weekly[[#This Row],[Actual]]="","",IF(AND(Weekly[[#This Row],[RFC_P]]=Weekly[[#This Row],[Actual]],Weekly[[#This Row],[RFC_P]]=TRUE),Z314+Weekly[[#This Row],[BF H Odds]]-1,IF(AND(Weekly[[#This Row],[RFC_P]]=Weekly[[#This Row],[Actual]],Weekly[[#This Row],[RFC_P]]=FALSE),Z314+Weekly[[#This Row],[BF V Odds]]-1,Z314-1)))</f>
        <v>21.580000000000027</v>
      </c>
      <c r="AA315" s="24">
        <f>IF(Weekly[[#This Row],[Actual]]="","",IF(AND(Weekly[[#This Row],[RFC_P]]=FALSE,Weekly[[#This Row],[Actual]]=TRUE),AA314+Weekly[[#This Row],[BF H Odds]]-1,IF(AND(Weekly[[#This Row],[RFC_P]]=TRUE,Weekly[[#This Row],[Actual]]=FALSE),AA314+Weekly[[#This Row],[BF V Odds]]-1,AA314-1)))</f>
        <v>56.789999999999978</v>
      </c>
      <c r="AB315" s="24">
        <f>IF(Weekly[[#This Row],[Actual]]="","",IF(AND(Weekly[[#This Row],[GBC_P]]=Weekly[[#This Row],[Actual]],Weekly[[#This Row],[GBC_P]]=TRUE),AB314+Weekly[[#This Row],[BF H Odds]]-1,IF(AND(Weekly[[#This Row],[GBC_P]]=Weekly[[#This Row],[Actual]],Weekly[[#This Row],[GBC_P]]=FALSE),AB314+Weekly[[#This Row],[BF V Odds]]-1,AB314-1)))</f>
        <v>23.580000000000013</v>
      </c>
      <c r="AC315" s="24">
        <f>IF(Weekly[[#This Row],[Actual]]="","",IF(AND(Weekly[[#This Row],[GBC_P]]=FALSE,Weekly[[#This Row],[Actual]]=TRUE),AC314+Weekly[[#This Row],[BF H Odds]]-1,IF(AND(Weekly[[#This Row],[GBC_P]]=TRUE,Weekly[[#This Row],[Actual]]=FALSE),AC314+Weekly[[#This Row],[BF V Odds]]-1,AC314-1)))</f>
        <v>54.789999999999985</v>
      </c>
      <c r="AD315" s="24">
        <f>IF(Weekly[[#This Row],[Actual]]="","",IF(AND(Weekly[[#This Row],[HGBC_P]]=Weekly[[#This Row],[Actual]],Weekly[[#This Row],[HGBC_P]]=TRUE),AD314+Weekly[[#This Row],[BF H Odds]]-1,IF(AND(Weekly[[#This Row],[HGBC_P]]=Weekly[[#This Row],[Actual]],Weekly[[#This Row],[HGBC_P]]=FALSE),AD314+Weekly[[#This Row],[BF V Odds]]-1,AD314-1)))</f>
        <v>24.060000000000031</v>
      </c>
      <c r="AE315" s="24">
        <f>IF(Weekly[[#This Row],[Actual]]="","",IF(AND(Weekly[[#This Row],[HGBC_P]]=FALSE,Weekly[[#This Row],[Actual]]=TRUE),AE314+Weekly[[#This Row],[BF H Odds]]-1,IF(AND(Weekly[[#This Row],[HGBC_P]]=TRUE,Weekly[[#This Row],[Actual]]=FALSE),AE314+Weekly[[#This Row],[BF V Odds]]-1,AE314-1)))</f>
        <v>54.31</v>
      </c>
      <c r="AF315" s="24">
        <f>IF(Weekly[[#This Row],[Actual]]="","",IF(AND(Weekly[[#This Row],[XGB_P]]=Weekly[[#This Row],[Actual]],Weekly[[#This Row],[XGB_P]]=TRUE),AF314+Weekly[[#This Row],[BF H Odds]]-1,IF(AND(Weekly[[#This Row],[XGB_P]]=Weekly[[#This Row],[Actual]],Weekly[[#This Row],[XGB_P]]=FALSE),AF314+Weekly[[#This Row],[BF V Odds]]-1,AF314-1)))</f>
        <v>46.520000000000032</v>
      </c>
      <c r="AG315" s="24">
        <f>IF(Weekly[[#This Row],[Actual]]="","",IF(AND(Weekly[[#This Row],[XGB_P]]=FALSE,Weekly[[#This Row],[Actual]]=TRUE),AG314+Weekly[[#This Row],[BF H Odds]]-1,IF(AND(Weekly[[#This Row],[XGB_P]]=TRUE,Weekly[[#This Row],[Actual]]=FALSE),AG314+Weekly[[#This Row],[BF V Odds]]-1,AG314-1)))</f>
        <v>31.85</v>
      </c>
      <c r="AH315" s="24">
        <f>IF(Weekly[[#This Row],[Actual]]="","",IF(AND(Weekly[[#This Row],[QDA_P]]=Weekly[[#This Row],[Actual]],Weekly[[#This Row],[QDA_P]]=TRUE),AH314+Weekly[[#This Row],[BF H Odds]]-1,IF(AND(Weekly[[#This Row],[QDA_P]]=Weekly[[#This Row],[Actual]],Weekly[[#This Row],[QDA_P]]=FALSE),AH314+Weekly[[#This Row],[BF V Odds]]-1,AH314-1)))</f>
        <v>9.0600000000000041</v>
      </c>
      <c r="AI315" s="24">
        <f>IF(Weekly[[#This Row],[Actual]]="","",IF(AND(Weekly[[#This Row],[QDA_P]]=FALSE,Weekly[[#This Row],[Actual]]=TRUE),AI314+Weekly[[#This Row],[BF H Odds]]-1,IF(AND(Weekly[[#This Row],[QDA_P]]=TRUE,Weekly[[#This Row],[Actual]]=FALSE),AI314+Weekly[[#This Row],[BF V Odds]]-1,AI314-1)))</f>
        <v>69.31</v>
      </c>
      <c r="AJ315" s="24">
        <f>IF(Weekly[[#This Row],[Actual]]="","",IF(AND(Weekly[[#This Row],[KNC_P]]=FALSE,Weekly[[#This Row],[Actual]]=TRUE),AJ314+Weekly[[#This Row],[BF H Odds]]-1,IF(AND(Weekly[[#This Row],[KNC_P]]=TRUE,Weekly[[#This Row],[Actual]]=FALSE),AJ314+Weekly[[#This Row],[BF V Odds]]-1,AJ314-1)))</f>
        <v>43.749999999999986</v>
      </c>
      <c r="AK315" s="24">
        <f>IF(Weekly[[#This Row],[Actual]]="","",IF(AND(Weekly[[#This Row],[KNC_P]]=FALSE,Weekly[[#This Row],[Actual]]=TRUE),AK314+Weekly[[#This Row],[BF H Odds]]-1,IF(AND(Weekly[[#This Row],[KNC_P]]=TRUE,Weekly[[#This Row],[Actual]]=FALSE),AK314+Weekly[[#This Row],[BF V Odds]]-1,AK314-1)))</f>
        <v>42.649999999999977</v>
      </c>
      <c r="AL315" s="30">
        <f>IF(Weekly[[#This Row],[Actual]]="","",COUNTIF(Weekly[[#This Row],[SVC_P]:[QDA_P]],TRUE))</f>
        <v>6</v>
      </c>
      <c r="AM315" s="30">
        <f>IF(Weekly[[#This Row],[Actual]]="","",COUNTIF(Weekly[[#This Row],[SVC_P]:[QDA_P]],FALSE))</f>
        <v>1</v>
      </c>
      <c r="AN315" s="36" t="str">
        <f>IF(AND(Weekly[[#This Row],[BF V Odds]]&gt;$BO$6,Weekly[[#This Row],[BF V Odds]] &lt; $BO$7),Weekly[[#This Row],[BF V Odds]],"")</f>
        <v/>
      </c>
      <c r="AO315" s="36" t="str">
        <f>IF(AND(Weekly[[#This Row],[BF H Odds]]&gt;$BO$6, Weekly[[#This Row],[BF H Odds]] &lt; $BO$7),Weekly[[#This Row],[BF H Odds]],"")</f>
        <v/>
      </c>
      <c r="AP315" s="37">
        <f>IF(AND(Weekly[[#This Row],[V Odds &lt;]]="",Weekly[[#This Row],[H Odds &lt;]]=""),AP314,IF(AND(Weekly[[#This Row],[H Odds &lt;]]&lt;&gt;"",Weekly[[#This Row],[SVC_P]]=TRUE,Weekly[[#This Row],[Actual]]=TRUE),AP314+Weekly[[#This Row],[H Odds &lt;]]-1,IF(AND(Weekly[[#This Row],[V Odds &lt;]]&lt;&gt;"",Weekly[[#This Row],[SVC_P]]=FALSE,Weekly[[#This Row],[Actual]]=FALSE),AP314+Weekly[[#This Row],[V Odds &lt;]]-1,IF(AND(Weekly[[#This Row],[V Odds &lt;]]&lt;&gt;"",Weekly[[#This Row],[SVC_P]]=FALSE,Weekly[[#This Row],[Actual]]=TRUE),AP314-1,IF(AND(Weekly[[#This Row],[H Odds &lt;]]&lt;&gt;"",Weekly[[#This Row],[SVC_P]]=TRUE,Weekly[[#This Row],[Actual]]=FALSE),AP314-1,AP314)))))</f>
        <v>77.48</v>
      </c>
      <c r="AQ315" s="37">
        <f>IF(AND(Weekly[[#This Row],[V Odds &lt;]]="",Weekly[[#This Row],[H Odds &lt;]]=""),AQ314,IF(AND(Weekly[[#This Row],[H Odds &lt;]]&lt;&gt;"",Weekly[[#This Row],[ADBC_P]]=TRUE,Weekly[[#This Row],[Actual]]=TRUE),AQ314+Weekly[[#This Row],[H Odds &lt;]]-1,IF(AND(Weekly[[#This Row],[V Odds &lt;]]&lt;&gt;"",Weekly[[#This Row],[ADBC_P]]=FALSE,Weekly[[#This Row],[Actual]]=FALSE),AQ314+Weekly[[#This Row],[V Odds &lt;]]-1,IF(AND(Weekly[[#This Row],[V Odds &lt;]]&lt;&gt;"",Weekly[[#This Row],[ADBC_P]]=FALSE,Weekly[[#This Row],[Actual]]=TRUE),AQ314-1,IF(AND(Weekly[[#This Row],[H Odds &lt;]]&lt;&gt;"",Weekly[[#This Row],[ADBC_P]]=TRUE,Weekly[[#This Row],[Actual]]=FALSE),AQ314-1,AQ314)))))</f>
        <v>48.879999999999995</v>
      </c>
      <c r="AR315" s="37">
        <f>IF(AND(Weekly[[#This Row],[V Odds &lt;]]="",Weekly[[#This Row],[H Odds &lt;]]=""),AR314,IF(AND(Weekly[[#This Row],[H Odds &lt;]]&lt;&gt;"",Weekly[[#This Row],[RFC_P]]=TRUE,Weekly[[#This Row],[Actual]]=TRUE),AR314+Weekly[[#This Row],[H Odds &lt;]]-1,IF(AND(Weekly[[#This Row],[V Odds &lt;]]&lt;&gt;"",Weekly[[#This Row],[RFC_P]]=FALSE,Weekly[[#This Row],[Actual]]=FALSE),AR314+Weekly[[#This Row],[V Odds &lt;]]-1,IF(AND(Weekly[[#This Row],[V Odds &lt;]]&lt;&gt;"",Weekly[[#This Row],[RFC_P]]=FALSE,Weekly[[#This Row],[Actual]]=TRUE),AR314-1,IF(AND(Weekly[[#This Row],[H Odds &lt;]]&lt;&gt;"",Weekly[[#This Row],[RFC_P]]=TRUE,Weekly[[#This Row],[Actual]]=FALSE),AR314-1,AR314)))))</f>
        <v>51.489999999999995</v>
      </c>
      <c r="AS315" s="37">
        <f>IF(AND(Weekly[[#This Row],[V Odds &lt;]]="",Weekly[[#This Row],[H Odds &lt;]]=""),AS314,IF(AND(Weekly[[#This Row],[H Odds &lt;]]&lt;&gt;"",Weekly[[#This Row],[GBC_P]]=TRUE,Weekly[[#This Row],[Actual]]=TRUE),AS314+Weekly[[#This Row],[H Odds &lt;]]-1,IF(AND(Weekly[[#This Row],[V Odds &lt;]]&lt;&gt;"",Weekly[[#This Row],[GBC_P]]=FALSE,Weekly[[#This Row],[Actual]]=FALSE),AS314+Weekly[[#This Row],[V Odds &lt;]]-1,IF(AND(Weekly[[#This Row],[V Odds &lt;]]&lt;&gt;"",Weekly[[#This Row],[GBC_P]]=FALSE,Weekly[[#This Row],[Actual]]=TRUE),AS314-1,IF(AND(Weekly[[#This Row],[H Odds &lt;]]&lt;&gt;"",Weekly[[#This Row],[GBC_P]]=TRUE,Weekly[[#This Row],[Actual]]=FALSE),AS314-1,AS314)))))</f>
        <v>50.28</v>
      </c>
      <c r="AT315" s="37">
        <f>IF(AND(Weekly[[#This Row],[V Odds &lt;]]="",Weekly[[#This Row],[H Odds &lt;]]=""),AT314,IF(AND(Weekly[[#This Row],[H Odds &lt;]]&lt;&gt;"",Weekly[[#This Row],[HGBC_P]]=TRUE,Weekly[[#This Row],[Actual]]=TRUE),AT314+Weekly[[#This Row],[H Odds &lt;]]-1,IF(AND(Weekly[[#This Row],[V Odds &lt;]]&lt;&gt;"",Weekly[[#This Row],[HGBC_P]]=FALSE,Weekly[[#This Row],[Actual]]=FALSE),AT314+Weekly[[#This Row],[V Odds &lt;]]-1,IF(AND(Weekly[[#This Row],[V Odds &lt;]]&lt;&gt;"",Weekly[[#This Row],[HGBC_P]]=FALSE,Weekly[[#This Row],[Actual]]=TRUE),AT314-1,IF(AND(Weekly[[#This Row],[H Odds &lt;]]&lt;&gt;"",Weekly[[#This Row],[HGBC_P]]=TRUE,Weekly[[#This Row],[Actual]]=FALSE),AT314-1,AT314)))))</f>
        <v>53.459999999999994</v>
      </c>
      <c r="AU315" s="37">
        <f>IF(AND(Weekly[[#This Row],[V Odds &lt;]]="",Weekly[[#This Row],[H Odds &lt;]]=""),AU314,IF(AND(Weekly[[#This Row],[H Odds &lt;]]&lt;&gt;"",Weekly[[#This Row],[XGB_P]]=TRUE,Weekly[[#This Row],[Actual]]=TRUE),AU314+Weekly[[#This Row],[H Odds &lt;]]-1,IF(AND(Weekly[[#This Row],[V Odds &lt;]]&lt;&gt;"",Weekly[[#This Row],[XGB_P]]=FALSE,Weekly[[#This Row],[Actual]]=FALSE),AU314+Weekly[[#This Row],[V Odds &lt;]]-1,IF(AND(Weekly[[#This Row],[V Odds &lt;]]&lt;&gt;"",Weekly[[#This Row],[XGB_P]]=FALSE,Weekly[[#This Row],[Actual]]=TRUE),AU314-1,IF(AND(Weekly[[#This Row],[H Odds &lt;]]&lt;&gt;"",Weekly[[#This Row],[XGB_P]]=TRUE,Weekly[[#This Row],[Actual]]=FALSE),AU314-1,AU314)))))</f>
        <v>62.56</v>
      </c>
      <c r="AV315" s="37">
        <f>IF(AND(Weekly[[#This Row],[V Odds &lt;]]="",Weekly[[#This Row],[H Odds &lt;]]=""),AV314,IF(AND(Weekly[[#This Row],[H Odds &lt;]]&lt;&gt;"",Weekly[[#This Row],[QDA_P]]=TRUE,Weekly[[#This Row],[Actual]]=TRUE),AV314+Weekly[[#This Row],[H Odds &lt;]]-1,IF(AND(Weekly[[#This Row],[V Odds &lt;]]&lt;&gt;"",Weekly[[#This Row],[QDA_P]]=FALSE,Weekly[[#This Row],[Actual]]=FALSE),AV314+Weekly[[#This Row],[V Odds &lt;]]-1,IF(AND(Weekly[[#This Row],[V Odds &lt;]]&lt;&gt;"",Weekly[[#This Row],[QDA_P]]=FALSE,Weekly[[#This Row],[Actual]]=TRUE),AV314-1,IF(AND(Weekly[[#This Row],[H Odds &lt;]]&lt;&gt;"",Weekly[[#This Row],[QDA_P]]=TRUE,Weekly[[#This Row],[Actual]]=FALSE),AV314-1,AV314)))))</f>
        <v>52.049999999999983</v>
      </c>
      <c r="AW315" s="37">
        <f>IF(AND(Weekly[[#This Row],[H Odds &lt;]]="",Weekly[[#This Row],[V Odds &lt;]]=""),AW314,IF(AND(Weekly[[#This Row],[KNC_P]]=Weekly[[#This Row],[Actual]],Weekly[[#This Row],[KNC_P]]=TRUE),AW314+Weekly[[#This Row],[BF H Odds]]-1,IF(AND(Weekly[[#This Row],[KNC_P]]=Weekly[[#This Row],[Actual]],Weekly[[#This Row],[KNC_P]]=FALSE),AW314+Weekly[[#This Row],[BF V Odds]]-1,AW314-1)))</f>
        <v>52.24</v>
      </c>
      <c r="AX315" s="37">
        <f>IF(AND(Weekly[[#This Row],[V Odds &lt;]]="",Weekly[[#This Row],[H Odds &lt;]]=""),AX314,IF(AND(Weekly[[#This Row],[V Odds &lt;]]&lt;&gt;"",Weekly[[#This Row],[FALSES]]&gt;0,Weekly[[#This Row],[Actual]]=FALSE),AX314+Weekly[[#This Row],[V Odds &lt;]]-1,IF(AND(Weekly[[#This Row],[H Odds &lt;]]&lt;&gt;"",Weekly[[#This Row],[TRUES]]&gt;0,Weekly[[#This Row],[Actual]]=TRUE),AX314+Weekly[[#This Row],[H Odds &lt;]]-1,IF(AND(Weekly[[#This Row],[V Odds &lt;]]&lt;&gt;"",Weekly[[#This Row],[FALSES]]=0),AX314,IF(AND(Weekly[[#This Row],[H Odds &lt;]]&lt;&gt;"",Weekly[[#This Row],[TRUES]]=0),AX314,AX314-1)))))</f>
        <v>85.34999999999998</v>
      </c>
      <c r="AY315" s="37">
        <f>IF(AND(Weekly[[#This Row],[V Odds &lt;]]="",Weekly[[#This Row],[H Odds &lt;]]=""),AY314,IF(AND(Weekly[[#This Row],[V Odds &lt;]]&lt;&gt;"",Weekly[[#This Row],[FALSES]]&gt;0,Weekly[[#This Row],[Actual]]=FALSE),AY314+((Weekly[[#This Row],[V Odds &lt;]]-1)*0.92),IF(AND(Weekly[[#This Row],[H Odds &lt;]]&lt;&gt;"",Weekly[[#This Row],[TRUES]]&gt;0,Weekly[[#This Row],[Actual]]=TRUE),AY314+((Weekly[[#This Row],[H Odds &lt;]]-1)*0.92),IF(AND(Weekly[[#This Row],[V Odds &lt;]]&lt;&gt;"",Weekly[[#This Row],[FALSES]]=0),AY314,IF(AND(Weekly[[#This Row],[H Odds &lt;]]&lt;&gt;"",Weekly[[#This Row],[TRUES]]=0),AY314,AY314-1)))))</f>
        <v>78.442000000000021</v>
      </c>
      <c r="AZ315" s="37">
        <f>IF(AND(Weekly[[#This Row],[V Odds &lt;]]="",Weekly[[#This Row],[H Odds &lt;]]=""),AZ314,IF(AND(Weekly[[#This Row],[V Odds &lt;]]&lt;&gt;"",Weekly[[#This Row],[Actual]]=FALSE),AZ314+Weekly[[#This Row],[V Odds &lt;]]-1,IF(AND(Weekly[[#This Row],[H Odds &lt;]]&lt;&gt;"",Weekly[[#This Row],[Actual]]=TRUE),AZ314+Weekly[[#This Row],[H Odds &lt;]]-1,AZ314-1)))</f>
        <v>74.719999999999985</v>
      </c>
      <c r="BA315" s="38">
        <f>IF(Weekly[[#This Row],[H Odds &lt;]]="",BA314,IF(AND(Weekly[[#This Row],[H Odds &lt;]]&lt;&gt;"",Weekly[[#This Row],[SVC_P]]=TRUE,Weekly[[#This Row],[Actual]]=TRUE),BA314+Weekly[[#This Row],[H Odds &lt;]]-1,IF(AND(Weekly[[#This Row],[H Odds &lt;]]&lt;&gt;"",Weekly[[#This Row],[SVC_P]]=TRUE,Weekly[[#This Row],[Actual]]=FALSE),BA314-1,BA314)))</f>
        <v>72.439999999999984</v>
      </c>
      <c r="BB315" s="38">
        <f>IF(Weekly[[#This Row],[H Odds &lt;]]="",BB314,IF(AND(Weekly[[#This Row],[H Odds &lt;]]&lt;&gt;"",Weekly[[#This Row],[ADBC_P]]=TRUE,Weekly[[#This Row],[Actual]]=TRUE),BB314+Weekly[[#This Row],[H Odds &lt;]]-1,IF(AND(Weekly[[#This Row],[H Odds &lt;]]&lt;&gt;"",Weekly[[#This Row],[ADBC_P]]=TRUE,Weekly[[#This Row],[Actual]]=FALSE),BB314-1,BB314)))</f>
        <v>45.559999999999995</v>
      </c>
      <c r="BC315" s="38">
        <f>IF(Weekly[[#This Row],[H Odds &lt;]]="",BC314,IF(AND(Weekly[[#This Row],[H Odds &lt;]]&lt;&gt;"",Weekly[[#This Row],[RFC_P]]=TRUE,Weekly[[#This Row],[Actual]]=TRUE),BC314+Weekly[[#This Row],[H Odds &lt;]]-1,IF(AND(Weekly[[#This Row],[H Odds &lt;]]&lt;&gt;"",Weekly[[#This Row],[RFC_P]]=TRUE,Weekly[[#This Row],[Actual]]=FALSE),BC314-1,BC314)))</f>
        <v>47.859999999999992</v>
      </c>
      <c r="BD315" s="38">
        <f>IF(Weekly[[#This Row],[H Odds &lt;]]="",BD314,IF(AND(Weekly[[#This Row],[H Odds &lt;]]&lt;&gt;"",Weekly[[#This Row],[GBC_P]]=TRUE,Weekly[[#This Row],[Actual]]=TRUE),BD314+Weekly[[#This Row],[H Odds &lt;]]-1,IF(AND(Weekly[[#This Row],[H Odds &lt;]]&lt;&gt;"",Weekly[[#This Row],[GBC_P]]=TRUE,Weekly[[#This Row],[Actual]]=FALSE),BD314-1,BD314)))</f>
        <v>50.96</v>
      </c>
      <c r="BE315" s="38">
        <f>IF(Weekly[[#This Row],[H Odds &lt;]]="",BE314,IF(AND(Weekly[[#This Row],[H Odds &lt;]]&lt;&gt;"",Weekly[[#This Row],[HGBC_P]]=TRUE,Weekly[[#This Row],[Actual]]=TRUE),BE314+Weekly[[#This Row],[H Odds &lt;]]-1,IF(AND(Weekly[[#This Row],[H Odds &lt;]]&lt;&gt;"",Weekly[[#This Row],[HGBC_P]]=TRUE,Weekly[[#This Row],[Actual]]=FALSE),BE314-1,BE314)))</f>
        <v>56.859999999999992</v>
      </c>
      <c r="BF315" s="38">
        <f>IF(Weekly[[#This Row],[H Odds &lt;]]="",BF314,IF(AND(Weekly[[#This Row],[H Odds &lt;]]&lt;&gt;"",Weekly[[#This Row],[XGB_P]]=TRUE,Weekly[[#This Row],[Actual]]=TRUE),BF314+Weekly[[#This Row],[H Odds &lt;]]-1,IF(AND(Weekly[[#This Row],[H Odds &lt;]]&lt;&gt;"",Weekly[[#This Row],[XGB_P]]=TRUE,Weekly[[#This Row],[Actual]]=FALSE),BF314-1,BF314)))</f>
        <v>60.03</v>
      </c>
      <c r="BG315" s="38">
        <f>IF(Weekly[[#This Row],[H Odds &lt;]]="",BG314,IF(AND(Weekly[[#This Row],[H Odds &lt;]]&lt;&gt;"",Weekly[[#This Row],[QDA_P]]=TRUE,Weekly[[#This Row],[Actual]]=TRUE),BG314+Weekly[[#This Row],[H Odds &lt;]]-1,IF(AND(Weekly[[#This Row],[H Odds &lt;]]&lt;&gt;"",Weekly[[#This Row],[QDA_P]]=TRUE,Weekly[[#This Row],[Actual]]=FALSE),BG314-1,BG314)))</f>
        <v>45.279999999999994</v>
      </c>
      <c r="BH315" s="38">
        <f>IF(Weekly[[#This Row],[H Odds &lt;]]="",BH314,IF(AND(Weekly[[#This Row],[H Odds &lt;]]&lt;&gt;"",Weekly[[#This Row],[KNC_P]]=TRUE,Weekly[[#This Row],[Actual]]=TRUE),BH314+Weekly[[#This Row],[H Odds &lt;]]-1,IF(AND(Weekly[[#This Row],[H Odds &lt;]]&lt;&gt;"",Weekly[[#This Row],[KNC_P]]=TRUE,Weekly[[#This Row],[Actual]]=FALSE),BH314-1,BH314)))</f>
        <v>50.54999999999999</v>
      </c>
      <c r="BI315" s="38">
        <f>IF(Weekly[[#This Row],[H Odds &lt;]]="",BI314,IF(AND(Weekly[[#This Row],[H Odds &lt;]]&lt;&gt;"",Weekly[[#This Row],[TRUES]]&gt;0,Weekly[[#This Row],[Actual]]=TRUE),BI314+Weekly[[#This Row],[H Odds &lt;]]-1,IF(AND(Weekly[[#This Row],[H Odds &lt;]]&lt;&gt;"",Weekly[[#This Row],[TRUES]]=0),BI314,BI314-1)))</f>
        <v>72.439999999999984</v>
      </c>
      <c r="BJ315" s="38">
        <f>IF(Weekly[[#This Row],[H Odds &lt;]]="",BJ314,IF(AND(Weekly[[#This Row],[H Odds &lt;]]&lt;&gt;"",Weekly[[#This Row],[Actual]]=TRUE),BJ314+Weekly[[#This Row],[H Odds &lt;]]-1,IF(AND(Weekly[[#This Row],[H Odds &lt;]]&lt;&gt;"",Weekly[[#This Row],[Actual]]=FALSE),BJ314-1,BJ314)))</f>
        <v>74.339999999999989</v>
      </c>
      <c r="BK315" s="58">
        <f>IF(AND(Weekly[[#This Row],[TRUES]]&gt;4,Weekly[[#This Row],[Actual]]=TRUE),BK314+Weekly[[#This Row],[BF H Odds]]-1,IF(AND(Weekly[[#This Row],[FALSES]]&gt;4,Weekly[[#This Row],[Actual]]=FALSE),BK314+Weekly[[#This Row],[BF V Odds]]-1,IF(AND(Weekly[[#This Row],[TRUES]]&gt;4,Weekly[[#This Row],[Actual]]=FALSE),BK314-1,IF(AND(Weekly[[#This Row],[FALSES]]&gt;4,Weekly[[#This Row],[Actual]]=TRUE),BK314-1,BK314))))</f>
        <v>18.550000000000026</v>
      </c>
      <c r="BL315" s="58">
        <f>IF(AND(Weekly[[#This Row],[TRUES]]&gt;5,Weekly[[#This Row],[Actual]]=TRUE),BL314+Weekly[[#This Row],[BF H Odds]]-1,IF(AND(Weekly[[#This Row],[FALSES]]&gt;5,Weekly[[#This Row],[Actual]]=FALSE),BL314+Weekly[[#This Row],[BF V Odds]]-1,IF(AND(Weekly[[#This Row],[TRUES]]&gt;5,Weekly[[#This Row],[Actual]]=FALSE),BL314-1,IF(AND(Weekly[[#This Row],[FALSES]]&gt;5,Weekly[[#This Row],[Actual]]=TRUE),BL314-1,BL314))))</f>
        <v>30.640000000000029</v>
      </c>
      <c r="BM315" s="58">
        <f>IF(AND(Weekly[[#This Row],[TRUES]]&gt;6,Weekly[[#This Row],[Actual]]=TRUE),BM314+Weekly[[#This Row],[BF H Odds]]-1,IF(AND(Weekly[[#This Row],[FALSES]]&gt;6,Weekly[[#This Row],[Actual]]=FALSE),BM314+Weekly[[#This Row],[BF V Odds]]-1,IF(AND(Weekly[[#This Row],[TRUES]]&gt;6,Weekly[[#This Row],[Actual]]=FALSE),BM314-1,IF(AND(Weekly[[#This Row],[FALSES]]&gt;6,Weekly[[#This Row],[Actual]]=TRUE),BM314-1,BM314))))</f>
        <v>47.310000000000016</v>
      </c>
    </row>
    <row r="316" spans="1:65" x14ac:dyDescent="0.25">
      <c r="A316" s="34"/>
      <c r="B316" s="10">
        <v>44282</v>
      </c>
      <c r="C316" s="33" t="s">
        <v>18</v>
      </c>
      <c r="D316" s="15" t="s">
        <v>34</v>
      </c>
      <c r="E316" t="b">
        <v>1</v>
      </c>
      <c r="F316" t="b">
        <v>0</v>
      </c>
      <c r="G316" t="b">
        <v>0</v>
      </c>
      <c r="H316" t="b">
        <v>0</v>
      </c>
      <c r="I316" t="b">
        <v>0</v>
      </c>
      <c r="J316" t="b">
        <v>0</v>
      </c>
      <c r="K316" t="b">
        <v>1</v>
      </c>
      <c r="L316" t="b">
        <v>0</v>
      </c>
      <c r="O316" t="str">
        <f>IF(Weekly[[#This Row],[H/V]]="H",Weekly[[#This Row],[BF H Odds]],IF(Weekly[[#This Row],[H/V]]="V",Weekly[[#This Row],[BF V Odds]],""))</f>
        <v/>
      </c>
      <c r="P316" t="b">
        <v>1</v>
      </c>
      <c r="R316" s="35">
        <f>IFERROR(IF(Weekly[[#This Row],[Won Bet?]]="yes",R315+(Weekly[[#This Row],[BF Odds]]*Weekly[[#This Row],[BF Stake]])-Weekly[[#This Row],[BF Stake]],R315-Weekly[[#This Row],[BF Stake]]),R315)</f>
        <v>247.24289999999996</v>
      </c>
      <c r="S316" s="9">
        <f>IFERROR(IF(Weekly[[#This Row],[Won Bet?]]="yes",S315+(((Weekly[[#This Row],[BF Odds]]*Weekly[[#This Row],[BF Stake]])-Weekly[[#This Row],[BF Stake]])*0.95),S315-Weekly[[#This Row],[BF Stake]]),S315)</f>
        <v>231.56625499999996</v>
      </c>
      <c r="T316" s="13">
        <v>1.81</v>
      </c>
      <c r="U316" s="13">
        <v>2.04</v>
      </c>
      <c r="V316" s="24">
        <f>IF(Weekly[[#This Row],[Actual]]="","",IF(AND(Weekly[[#This Row],[SVC_P]]=Weekly[[#This Row],[Actual]],Weekly[[#This Row],[SVC_P]]=TRUE),V315+Weekly[[#This Row],[BF H Odds]]-1,IF(AND(Weekly[[#This Row],[SVC_P]]=Weekly[[#This Row],[Actual]],Weekly[[#This Row],[SVC_P]]=FALSE),V315+Weekly[[#This Row],[BF V Odds]]-1,V315-1)))</f>
        <v>70.310000000000016</v>
      </c>
      <c r="W316" s="24">
        <f>IF(Weekly[[#This Row],[Actual]]="","",IF(AND(Weekly[[#This Row],[SVC_P]]=FALSE,Weekly[[#This Row],[Actual]]=TRUE),W315+Weekly[[#This Row],[BF H Odds]]-1,IF(AND(Weekly[[#This Row],[SVC_P]]=TRUE,Weekly[[#This Row],[Actual]]=FALSE,),W315+Weekly[[#This Row],[BF V Odds]]-1,W315-1)))</f>
        <v>-255.95</v>
      </c>
      <c r="X316" s="24">
        <f>IF(Weekly[[#This Row],[Actual]]="","",IF(AND(Weekly[[#This Row],[ADBC_P]]=Weekly[[#This Row],[Actual]],Weekly[[#This Row],[ADBC_P]]=TRUE),X315+Weekly[[#This Row],[BF H Odds]]-1,IF(AND(Weekly[[#This Row],[ADBC_P]]=Weekly[[#This Row],[Actual]],Weekly[[#This Row],[ADBC_P]]=FALSE),X315+Weekly[[#This Row],[BF V Odds]]-1,X315-1)))</f>
        <v>29.110000000000021</v>
      </c>
      <c r="Y316" s="24">
        <f>IF(Weekly[[#This Row],[Actual]]="","",IF(AND(Weekly[[#This Row],[ADBC_P]]=FALSE,Weekly[[#This Row],[Actual]]=TRUE),Y315+Weekly[[#This Row],[BF H Odds]]-1,IF(AND(Weekly[[#This Row],[ADBC_P]]=TRUE,Weekly[[#This Row],[Actual]]=FALSE),Y315+Weekly[[#This Row],[BF V Odds]]-1,Y315-1)))</f>
        <v>49.3</v>
      </c>
      <c r="Z316" s="24">
        <f>IF(Weekly[[#This Row],[Actual]]="","",IF(AND(Weekly[[#This Row],[RFC_P]]=Weekly[[#This Row],[Actual]],Weekly[[#This Row],[RFC_P]]=TRUE),Z315+Weekly[[#This Row],[BF H Odds]]-1,IF(AND(Weekly[[#This Row],[RFC_P]]=Weekly[[#This Row],[Actual]],Weekly[[#This Row],[RFC_P]]=FALSE),Z315+Weekly[[#This Row],[BF V Odds]]-1,Z315-1)))</f>
        <v>20.580000000000027</v>
      </c>
      <c r="AA316" s="24">
        <f>IF(Weekly[[#This Row],[Actual]]="","",IF(AND(Weekly[[#This Row],[RFC_P]]=FALSE,Weekly[[#This Row],[Actual]]=TRUE),AA315+Weekly[[#This Row],[BF H Odds]]-1,IF(AND(Weekly[[#This Row],[RFC_P]]=TRUE,Weekly[[#This Row],[Actual]]=FALSE),AA315+Weekly[[#This Row],[BF V Odds]]-1,AA315-1)))</f>
        <v>57.829999999999977</v>
      </c>
      <c r="AB316" s="24">
        <f>IF(Weekly[[#This Row],[Actual]]="","",IF(AND(Weekly[[#This Row],[GBC_P]]=Weekly[[#This Row],[Actual]],Weekly[[#This Row],[GBC_P]]=TRUE),AB315+Weekly[[#This Row],[BF H Odds]]-1,IF(AND(Weekly[[#This Row],[GBC_P]]=Weekly[[#This Row],[Actual]],Weekly[[#This Row],[GBC_P]]=FALSE),AB315+Weekly[[#This Row],[BF V Odds]]-1,AB315-1)))</f>
        <v>22.580000000000013</v>
      </c>
      <c r="AC316" s="24">
        <f>IF(Weekly[[#This Row],[Actual]]="","",IF(AND(Weekly[[#This Row],[GBC_P]]=FALSE,Weekly[[#This Row],[Actual]]=TRUE),AC315+Weekly[[#This Row],[BF H Odds]]-1,IF(AND(Weekly[[#This Row],[GBC_P]]=TRUE,Weekly[[#This Row],[Actual]]=FALSE),AC315+Weekly[[#This Row],[BF V Odds]]-1,AC315-1)))</f>
        <v>55.829999999999984</v>
      </c>
      <c r="AD316" s="24">
        <f>IF(Weekly[[#This Row],[Actual]]="","",IF(AND(Weekly[[#This Row],[HGBC_P]]=Weekly[[#This Row],[Actual]],Weekly[[#This Row],[HGBC_P]]=TRUE),AD315+Weekly[[#This Row],[BF H Odds]]-1,IF(AND(Weekly[[#This Row],[HGBC_P]]=Weekly[[#This Row],[Actual]],Weekly[[#This Row],[HGBC_P]]=FALSE),AD315+Weekly[[#This Row],[BF V Odds]]-1,AD315-1)))</f>
        <v>23.060000000000031</v>
      </c>
      <c r="AE316" s="24">
        <f>IF(Weekly[[#This Row],[Actual]]="","",IF(AND(Weekly[[#This Row],[HGBC_P]]=FALSE,Weekly[[#This Row],[Actual]]=TRUE),AE315+Weekly[[#This Row],[BF H Odds]]-1,IF(AND(Weekly[[#This Row],[HGBC_P]]=TRUE,Weekly[[#This Row],[Actual]]=FALSE),AE315+Weekly[[#This Row],[BF V Odds]]-1,AE315-1)))</f>
        <v>55.35</v>
      </c>
      <c r="AF316" s="24">
        <f>IF(Weekly[[#This Row],[Actual]]="","",IF(AND(Weekly[[#This Row],[XGB_P]]=Weekly[[#This Row],[Actual]],Weekly[[#This Row],[XGB_P]]=TRUE),AF315+Weekly[[#This Row],[BF H Odds]]-1,IF(AND(Weekly[[#This Row],[XGB_P]]=Weekly[[#This Row],[Actual]],Weekly[[#This Row],[XGB_P]]=FALSE),AF315+Weekly[[#This Row],[BF V Odds]]-1,AF315-1)))</f>
        <v>45.520000000000032</v>
      </c>
      <c r="AG316" s="24">
        <f>IF(Weekly[[#This Row],[Actual]]="","",IF(AND(Weekly[[#This Row],[XGB_P]]=FALSE,Weekly[[#This Row],[Actual]]=TRUE),AG315+Weekly[[#This Row],[BF H Odds]]-1,IF(AND(Weekly[[#This Row],[XGB_P]]=TRUE,Weekly[[#This Row],[Actual]]=FALSE),AG315+Weekly[[#This Row],[BF V Odds]]-1,AG315-1)))</f>
        <v>32.89</v>
      </c>
      <c r="AH316" s="24">
        <f>IF(Weekly[[#This Row],[Actual]]="","",IF(AND(Weekly[[#This Row],[QDA_P]]=Weekly[[#This Row],[Actual]],Weekly[[#This Row],[QDA_P]]=TRUE),AH315+Weekly[[#This Row],[BF H Odds]]-1,IF(AND(Weekly[[#This Row],[QDA_P]]=Weekly[[#This Row],[Actual]],Weekly[[#This Row],[QDA_P]]=FALSE),AH315+Weekly[[#This Row],[BF V Odds]]-1,AH315-1)))</f>
        <v>10.100000000000005</v>
      </c>
      <c r="AI316" s="24">
        <f>IF(Weekly[[#This Row],[Actual]]="","",IF(AND(Weekly[[#This Row],[QDA_P]]=FALSE,Weekly[[#This Row],[Actual]]=TRUE),AI315+Weekly[[#This Row],[BF H Odds]]-1,IF(AND(Weekly[[#This Row],[QDA_P]]=TRUE,Weekly[[#This Row],[Actual]]=FALSE),AI315+Weekly[[#This Row],[BF V Odds]]-1,AI315-1)))</f>
        <v>68.31</v>
      </c>
      <c r="AJ316" s="24">
        <f>IF(Weekly[[#This Row],[Actual]]="","",IF(AND(Weekly[[#This Row],[KNC_P]]=FALSE,Weekly[[#This Row],[Actual]]=TRUE),AJ315+Weekly[[#This Row],[BF H Odds]]-1,IF(AND(Weekly[[#This Row],[KNC_P]]=TRUE,Weekly[[#This Row],[Actual]]=FALSE),AJ315+Weekly[[#This Row],[BF V Odds]]-1,AJ315-1)))</f>
        <v>44.789999999999985</v>
      </c>
      <c r="AK316" s="24">
        <f>IF(Weekly[[#This Row],[Actual]]="","",IF(AND(Weekly[[#This Row],[KNC_P]]=FALSE,Weekly[[#This Row],[Actual]]=TRUE),AK315+Weekly[[#This Row],[BF H Odds]]-1,IF(AND(Weekly[[#This Row],[KNC_P]]=TRUE,Weekly[[#This Row],[Actual]]=FALSE),AK315+Weekly[[#This Row],[BF V Odds]]-1,AK315-1)))</f>
        <v>43.689999999999976</v>
      </c>
      <c r="AL316" s="30">
        <f>IF(Weekly[[#This Row],[Actual]]="","",COUNTIF(Weekly[[#This Row],[SVC_P]:[QDA_P]],TRUE))</f>
        <v>2</v>
      </c>
      <c r="AM316" s="30">
        <f>IF(Weekly[[#This Row],[Actual]]="","",COUNTIF(Weekly[[#This Row],[SVC_P]:[QDA_P]],FALSE))</f>
        <v>5</v>
      </c>
      <c r="AN316" s="36" t="str">
        <f>IF(AND(Weekly[[#This Row],[BF V Odds]]&gt;$BO$6,Weekly[[#This Row],[BF V Odds]] &lt; $BO$7),Weekly[[#This Row],[BF V Odds]],"")</f>
        <v/>
      </c>
      <c r="AO316" s="36" t="str">
        <f>IF(AND(Weekly[[#This Row],[BF H Odds]]&gt;$BO$6, Weekly[[#This Row],[BF H Odds]] &lt; $BO$7),Weekly[[#This Row],[BF H Odds]],"")</f>
        <v/>
      </c>
      <c r="AP316" s="37">
        <f>IF(AND(Weekly[[#This Row],[V Odds &lt;]]="",Weekly[[#This Row],[H Odds &lt;]]=""),AP315,IF(AND(Weekly[[#This Row],[H Odds &lt;]]&lt;&gt;"",Weekly[[#This Row],[SVC_P]]=TRUE,Weekly[[#This Row],[Actual]]=TRUE),AP315+Weekly[[#This Row],[H Odds &lt;]]-1,IF(AND(Weekly[[#This Row],[V Odds &lt;]]&lt;&gt;"",Weekly[[#This Row],[SVC_P]]=FALSE,Weekly[[#This Row],[Actual]]=FALSE),AP315+Weekly[[#This Row],[V Odds &lt;]]-1,IF(AND(Weekly[[#This Row],[V Odds &lt;]]&lt;&gt;"",Weekly[[#This Row],[SVC_P]]=FALSE,Weekly[[#This Row],[Actual]]=TRUE),AP315-1,IF(AND(Weekly[[#This Row],[H Odds &lt;]]&lt;&gt;"",Weekly[[#This Row],[SVC_P]]=TRUE,Weekly[[#This Row],[Actual]]=FALSE),AP315-1,AP315)))))</f>
        <v>77.48</v>
      </c>
      <c r="AQ316" s="37">
        <f>IF(AND(Weekly[[#This Row],[V Odds &lt;]]="",Weekly[[#This Row],[H Odds &lt;]]=""),AQ315,IF(AND(Weekly[[#This Row],[H Odds &lt;]]&lt;&gt;"",Weekly[[#This Row],[ADBC_P]]=TRUE,Weekly[[#This Row],[Actual]]=TRUE),AQ315+Weekly[[#This Row],[H Odds &lt;]]-1,IF(AND(Weekly[[#This Row],[V Odds &lt;]]&lt;&gt;"",Weekly[[#This Row],[ADBC_P]]=FALSE,Weekly[[#This Row],[Actual]]=FALSE),AQ315+Weekly[[#This Row],[V Odds &lt;]]-1,IF(AND(Weekly[[#This Row],[V Odds &lt;]]&lt;&gt;"",Weekly[[#This Row],[ADBC_P]]=FALSE,Weekly[[#This Row],[Actual]]=TRUE),AQ315-1,IF(AND(Weekly[[#This Row],[H Odds &lt;]]&lt;&gt;"",Weekly[[#This Row],[ADBC_P]]=TRUE,Weekly[[#This Row],[Actual]]=FALSE),AQ315-1,AQ315)))))</f>
        <v>48.879999999999995</v>
      </c>
      <c r="AR316" s="37">
        <f>IF(AND(Weekly[[#This Row],[V Odds &lt;]]="",Weekly[[#This Row],[H Odds &lt;]]=""),AR315,IF(AND(Weekly[[#This Row],[H Odds &lt;]]&lt;&gt;"",Weekly[[#This Row],[RFC_P]]=TRUE,Weekly[[#This Row],[Actual]]=TRUE),AR315+Weekly[[#This Row],[H Odds &lt;]]-1,IF(AND(Weekly[[#This Row],[V Odds &lt;]]&lt;&gt;"",Weekly[[#This Row],[RFC_P]]=FALSE,Weekly[[#This Row],[Actual]]=FALSE),AR315+Weekly[[#This Row],[V Odds &lt;]]-1,IF(AND(Weekly[[#This Row],[V Odds &lt;]]&lt;&gt;"",Weekly[[#This Row],[RFC_P]]=FALSE,Weekly[[#This Row],[Actual]]=TRUE),AR315-1,IF(AND(Weekly[[#This Row],[H Odds &lt;]]&lt;&gt;"",Weekly[[#This Row],[RFC_P]]=TRUE,Weekly[[#This Row],[Actual]]=FALSE),AR315-1,AR315)))))</f>
        <v>51.489999999999995</v>
      </c>
      <c r="AS316" s="37">
        <f>IF(AND(Weekly[[#This Row],[V Odds &lt;]]="",Weekly[[#This Row],[H Odds &lt;]]=""),AS315,IF(AND(Weekly[[#This Row],[H Odds &lt;]]&lt;&gt;"",Weekly[[#This Row],[GBC_P]]=TRUE,Weekly[[#This Row],[Actual]]=TRUE),AS315+Weekly[[#This Row],[H Odds &lt;]]-1,IF(AND(Weekly[[#This Row],[V Odds &lt;]]&lt;&gt;"",Weekly[[#This Row],[GBC_P]]=FALSE,Weekly[[#This Row],[Actual]]=FALSE),AS315+Weekly[[#This Row],[V Odds &lt;]]-1,IF(AND(Weekly[[#This Row],[V Odds &lt;]]&lt;&gt;"",Weekly[[#This Row],[GBC_P]]=FALSE,Weekly[[#This Row],[Actual]]=TRUE),AS315-1,IF(AND(Weekly[[#This Row],[H Odds &lt;]]&lt;&gt;"",Weekly[[#This Row],[GBC_P]]=TRUE,Weekly[[#This Row],[Actual]]=FALSE),AS315-1,AS315)))))</f>
        <v>50.28</v>
      </c>
      <c r="AT316" s="37">
        <f>IF(AND(Weekly[[#This Row],[V Odds &lt;]]="",Weekly[[#This Row],[H Odds &lt;]]=""),AT315,IF(AND(Weekly[[#This Row],[H Odds &lt;]]&lt;&gt;"",Weekly[[#This Row],[HGBC_P]]=TRUE,Weekly[[#This Row],[Actual]]=TRUE),AT315+Weekly[[#This Row],[H Odds &lt;]]-1,IF(AND(Weekly[[#This Row],[V Odds &lt;]]&lt;&gt;"",Weekly[[#This Row],[HGBC_P]]=FALSE,Weekly[[#This Row],[Actual]]=FALSE),AT315+Weekly[[#This Row],[V Odds &lt;]]-1,IF(AND(Weekly[[#This Row],[V Odds &lt;]]&lt;&gt;"",Weekly[[#This Row],[HGBC_P]]=FALSE,Weekly[[#This Row],[Actual]]=TRUE),AT315-1,IF(AND(Weekly[[#This Row],[H Odds &lt;]]&lt;&gt;"",Weekly[[#This Row],[HGBC_P]]=TRUE,Weekly[[#This Row],[Actual]]=FALSE),AT315-1,AT315)))))</f>
        <v>53.459999999999994</v>
      </c>
      <c r="AU316" s="37">
        <f>IF(AND(Weekly[[#This Row],[V Odds &lt;]]="",Weekly[[#This Row],[H Odds &lt;]]=""),AU315,IF(AND(Weekly[[#This Row],[H Odds &lt;]]&lt;&gt;"",Weekly[[#This Row],[XGB_P]]=TRUE,Weekly[[#This Row],[Actual]]=TRUE),AU315+Weekly[[#This Row],[H Odds &lt;]]-1,IF(AND(Weekly[[#This Row],[V Odds &lt;]]&lt;&gt;"",Weekly[[#This Row],[XGB_P]]=FALSE,Weekly[[#This Row],[Actual]]=FALSE),AU315+Weekly[[#This Row],[V Odds &lt;]]-1,IF(AND(Weekly[[#This Row],[V Odds &lt;]]&lt;&gt;"",Weekly[[#This Row],[XGB_P]]=FALSE,Weekly[[#This Row],[Actual]]=TRUE),AU315-1,IF(AND(Weekly[[#This Row],[H Odds &lt;]]&lt;&gt;"",Weekly[[#This Row],[XGB_P]]=TRUE,Weekly[[#This Row],[Actual]]=FALSE),AU315-1,AU315)))))</f>
        <v>62.56</v>
      </c>
      <c r="AV316" s="37">
        <f>IF(AND(Weekly[[#This Row],[V Odds &lt;]]="",Weekly[[#This Row],[H Odds &lt;]]=""),AV315,IF(AND(Weekly[[#This Row],[H Odds &lt;]]&lt;&gt;"",Weekly[[#This Row],[QDA_P]]=TRUE,Weekly[[#This Row],[Actual]]=TRUE),AV315+Weekly[[#This Row],[H Odds &lt;]]-1,IF(AND(Weekly[[#This Row],[V Odds &lt;]]&lt;&gt;"",Weekly[[#This Row],[QDA_P]]=FALSE,Weekly[[#This Row],[Actual]]=FALSE),AV315+Weekly[[#This Row],[V Odds &lt;]]-1,IF(AND(Weekly[[#This Row],[V Odds &lt;]]&lt;&gt;"",Weekly[[#This Row],[QDA_P]]=FALSE,Weekly[[#This Row],[Actual]]=TRUE),AV315-1,IF(AND(Weekly[[#This Row],[H Odds &lt;]]&lt;&gt;"",Weekly[[#This Row],[QDA_P]]=TRUE,Weekly[[#This Row],[Actual]]=FALSE),AV315-1,AV315)))))</f>
        <v>52.049999999999983</v>
      </c>
      <c r="AW316" s="37">
        <f>IF(AND(Weekly[[#This Row],[H Odds &lt;]]="",Weekly[[#This Row],[V Odds &lt;]]=""),AW315,IF(AND(Weekly[[#This Row],[KNC_P]]=Weekly[[#This Row],[Actual]],Weekly[[#This Row],[KNC_P]]=TRUE),AW315+Weekly[[#This Row],[BF H Odds]]-1,IF(AND(Weekly[[#This Row],[KNC_P]]=Weekly[[#This Row],[Actual]],Weekly[[#This Row],[KNC_P]]=FALSE),AW315+Weekly[[#This Row],[BF V Odds]]-1,AW315-1)))</f>
        <v>52.24</v>
      </c>
      <c r="AX316" s="37">
        <f>IF(AND(Weekly[[#This Row],[V Odds &lt;]]="",Weekly[[#This Row],[H Odds &lt;]]=""),AX315,IF(AND(Weekly[[#This Row],[V Odds &lt;]]&lt;&gt;"",Weekly[[#This Row],[FALSES]]&gt;0,Weekly[[#This Row],[Actual]]=FALSE),AX315+Weekly[[#This Row],[V Odds &lt;]]-1,IF(AND(Weekly[[#This Row],[H Odds &lt;]]&lt;&gt;"",Weekly[[#This Row],[TRUES]]&gt;0,Weekly[[#This Row],[Actual]]=TRUE),AX315+Weekly[[#This Row],[H Odds &lt;]]-1,IF(AND(Weekly[[#This Row],[V Odds &lt;]]&lt;&gt;"",Weekly[[#This Row],[FALSES]]=0),AX315,IF(AND(Weekly[[#This Row],[H Odds &lt;]]&lt;&gt;"",Weekly[[#This Row],[TRUES]]=0),AX315,AX315-1)))))</f>
        <v>85.34999999999998</v>
      </c>
      <c r="AY316" s="37">
        <f>IF(AND(Weekly[[#This Row],[V Odds &lt;]]="",Weekly[[#This Row],[H Odds &lt;]]=""),AY315,IF(AND(Weekly[[#This Row],[V Odds &lt;]]&lt;&gt;"",Weekly[[#This Row],[FALSES]]&gt;0,Weekly[[#This Row],[Actual]]=FALSE),AY315+((Weekly[[#This Row],[V Odds &lt;]]-1)*0.92),IF(AND(Weekly[[#This Row],[H Odds &lt;]]&lt;&gt;"",Weekly[[#This Row],[TRUES]]&gt;0,Weekly[[#This Row],[Actual]]=TRUE),AY315+((Weekly[[#This Row],[H Odds &lt;]]-1)*0.92),IF(AND(Weekly[[#This Row],[V Odds &lt;]]&lt;&gt;"",Weekly[[#This Row],[FALSES]]=0),AY315,IF(AND(Weekly[[#This Row],[H Odds &lt;]]&lt;&gt;"",Weekly[[#This Row],[TRUES]]=0),AY315,AY315-1)))))</f>
        <v>78.442000000000021</v>
      </c>
      <c r="AZ316" s="37">
        <f>IF(AND(Weekly[[#This Row],[V Odds &lt;]]="",Weekly[[#This Row],[H Odds &lt;]]=""),AZ315,IF(AND(Weekly[[#This Row],[V Odds &lt;]]&lt;&gt;"",Weekly[[#This Row],[Actual]]=FALSE),AZ315+Weekly[[#This Row],[V Odds &lt;]]-1,IF(AND(Weekly[[#This Row],[H Odds &lt;]]&lt;&gt;"",Weekly[[#This Row],[Actual]]=TRUE),AZ315+Weekly[[#This Row],[H Odds &lt;]]-1,AZ315-1)))</f>
        <v>74.719999999999985</v>
      </c>
      <c r="BA316" s="38">
        <f>IF(Weekly[[#This Row],[H Odds &lt;]]="",BA315,IF(AND(Weekly[[#This Row],[H Odds &lt;]]&lt;&gt;"",Weekly[[#This Row],[SVC_P]]=TRUE,Weekly[[#This Row],[Actual]]=TRUE),BA315+Weekly[[#This Row],[H Odds &lt;]]-1,IF(AND(Weekly[[#This Row],[H Odds &lt;]]&lt;&gt;"",Weekly[[#This Row],[SVC_P]]=TRUE,Weekly[[#This Row],[Actual]]=FALSE),BA315-1,BA315)))</f>
        <v>72.439999999999984</v>
      </c>
      <c r="BB316" s="38">
        <f>IF(Weekly[[#This Row],[H Odds &lt;]]="",BB315,IF(AND(Weekly[[#This Row],[H Odds &lt;]]&lt;&gt;"",Weekly[[#This Row],[ADBC_P]]=TRUE,Weekly[[#This Row],[Actual]]=TRUE),BB315+Weekly[[#This Row],[H Odds &lt;]]-1,IF(AND(Weekly[[#This Row],[H Odds &lt;]]&lt;&gt;"",Weekly[[#This Row],[ADBC_P]]=TRUE,Weekly[[#This Row],[Actual]]=FALSE),BB315-1,BB315)))</f>
        <v>45.559999999999995</v>
      </c>
      <c r="BC316" s="38">
        <f>IF(Weekly[[#This Row],[H Odds &lt;]]="",BC315,IF(AND(Weekly[[#This Row],[H Odds &lt;]]&lt;&gt;"",Weekly[[#This Row],[RFC_P]]=TRUE,Weekly[[#This Row],[Actual]]=TRUE),BC315+Weekly[[#This Row],[H Odds &lt;]]-1,IF(AND(Weekly[[#This Row],[H Odds &lt;]]&lt;&gt;"",Weekly[[#This Row],[RFC_P]]=TRUE,Weekly[[#This Row],[Actual]]=FALSE),BC315-1,BC315)))</f>
        <v>47.859999999999992</v>
      </c>
      <c r="BD316" s="38">
        <f>IF(Weekly[[#This Row],[H Odds &lt;]]="",BD315,IF(AND(Weekly[[#This Row],[H Odds &lt;]]&lt;&gt;"",Weekly[[#This Row],[GBC_P]]=TRUE,Weekly[[#This Row],[Actual]]=TRUE),BD315+Weekly[[#This Row],[H Odds &lt;]]-1,IF(AND(Weekly[[#This Row],[H Odds &lt;]]&lt;&gt;"",Weekly[[#This Row],[GBC_P]]=TRUE,Weekly[[#This Row],[Actual]]=FALSE),BD315-1,BD315)))</f>
        <v>50.96</v>
      </c>
      <c r="BE316" s="38">
        <f>IF(Weekly[[#This Row],[H Odds &lt;]]="",BE315,IF(AND(Weekly[[#This Row],[H Odds &lt;]]&lt;&gt;"",Weekly[[#This Row],[HGBC_P]]=TRUE,Weekly[[#This Row],[Actual]]=TRUE),BE315+Weekly[[#This Row],[H Odds &lt;]]-1,IF(AND(Weekly[[#This Row],[H Odds &lt;]]&lt;&gt;"",Weekly[[#This Row],[HGBC_P]]=TRUE,Weekly[[#This Row],[Actual]]=FALSE),BE315-1,BE315)))</f>
        <v>56.859999999999992</v>
      </c>
      <c r="BF316" s="38">
        <f>IF(Weekly[[#This Row],[H Odds &lt;]]="",BF315,IF(AND(Weekly[[#This Row],[H Odds &lt;]]&lt;&gt;"",Weekly[[#This Row],[XGB_P]]=TRUE,Weekly[[#This Row],[Actual]]=TRUE),BF315+Weekly[[#This Row],[H Odds &lt;]]-1,IF(AND(Weekly[[#This Row],[H Odds &lt;]]&lt;&gt;"",Weekly[[#This Row],[XGB_P]]=TRUE,Weekly[[#This Row],[Actual]]=FALSE),BF315-1,BF315)))</f>
        <v>60.03</v>
      </c>
      <c r="BG316" s="38">
        <f>IF(Weekly[[#This Row],[H Odds &lt;]]="",BG315,IF(AND(Weekly[[#This Row],[H Odds &lt;]]&lt;&gt;"",Weekly[[#This Row],[QDA_P]]=TRUE,Weekly[[#This Row],[Actual]]=TRUE),BG315+Weekly[[#This Row],[H Odds &lt;]]-1,IF(AND(Weekly[[#This Row],[H Odds &lt;]]&lt;&gt;"",Weekly[[#This Row],[QDA_P]]=TRUE,Weekly[[#This Row],[Actual]]=FALSE),BG315-1,BG315)))</f>
        <v>45.279999999999994</v>
      </c>
      <c r="BH316" s="38">
        <f>IF(Weekly[[#This Row],[H Odds &lt;]]="",BH315,IF(AND(Weekly[[#This Row],[H Odds &lt;]]&lt;&gt;"",Weekly[[#This Row],[KNC_P]]=TRUE,Weekly[[#This Row],[Actual]]=TRUE),BH315+Weekly[[#This Row],[H Odds &lt;]]-1,IF(AND(Weekly[[#This Row],[H Odds &lt;]]&lt;&gt;"",Weekly[[#This Row],[KNC_P]]=TRUE,Weekly[[#This Row],[Actual]]=FALSE),BH315-1,BH315)))</f>
        <v>50.54999999999999</v>
      </c>
      <c r="BI316" s="38">
        <f>IF(Weekly[[#This Row],[H Odds &lt;]]="",BI315,IF(AND(Weekly[[#This Row],[H Odds &lt;]]&lt;&gt;"",Weekly[[#This Row],[TRUES]]&gt;0,Weekly[[#This Row],[Actual]]=TRUE),BI315+Weekly[[#This Row],[H Odds &lt;]]-1,IF(AND(Weekly[[#This Row],[H Odds &lt;]]&lt;&gt;"",Weekly[[#This Row],[TRUES]]=0),BI315,BI315-1)))</f>
        <v>72.439999999999984</v>
      </c>
      <c r="BJ316" s="38">
        <f>IF(Weekly[[#This Row],[H Odds &lt;]]="",BJ315,IF(AND(Weekly[[#This Row],[H Odds &lt;]]&lt;&gt;"",Weekly[[#This Row],[Actual]]=TRUE),BJ315+Weekly[[#This Row],[H Odds &lt;]]-1,IF(AND(Weekly[[#This Row],[H Odds &lt;]]&lt;&gt;"",Weekly[[#This Row],[Actual]]=FALSE),BJ315-1,BJ315)))</f>
        <v>74.339999999999989</v>
      </c>
      <c r="BK316" s="58">
        <f>IF(AND(Weekly[[#This Row],[TRUES]]&gt;4,Weekly[[#This Row],[Actual]]=TRUE),BK315+Weekly[[#This Row],[BF H Odds]]-1,IF(AND(Weekly[[#This Row],[FALSES]]&gt;4,Weekly[[#This Row],[Actual]]=FALSE),BK315+Weekly[[#This Row],[BF V Odds]]-1,IF(AND(Weekly[[#This Row],[TRUES]]&gt;4,Weekly[[#This Row],[Actual]]=FALSE),BK315-1,IF(AND(Weekly[[#This Row],[FALSES]]&gt;4,Weekly[[#This Row],[Actual]]=TRUE),BK315-1,BK315))))</f>
        <v>17.550000000000026</v>
      </c>
      <c r="BL316" s="58">
        <f>IF(AND(Weekly[[#This Row],[TRUES]]&gt;5,Weekly[[#This Row],[Actual]]=TRUE),BL315+Weekly[[#This Row],[BF H Odds]]-1,IF(AND(Weekly[[#This Row],[FALSES]]&gt;5,Weekly[[#This Row],[Actual]]=FALSE),BL315+Weekly[[#This Row],[BF V Odds]]-1,IF(AND(Weekly[[#This Row],[TRUES]]&gt;5,Weekly[[#This Row],[Actual]]=FALSE),BL315-1,IF(AND(Weekly[[#This Row],[FALSES]]&gt;5,Weekly[[#This Row],[Actual]]=TRUE),BL315-1,BL315))))</f>
        <v>30.640000000000029</v>
      </c>
      <c r="BM316" s="58">
        <f>IF(AND(Weekly[[#This Row],[TRUES]]&gt;6,Weekly[[#This Row],[Actual]]=TRUE),BM315+Weekly[[#This Row],[BF H Odds]]-1,IF(AND(Weekly[[#This Row],[FALSES]]&gt;6,Weekly[[#This Row],[Actual]]=FALSE),BM315+Weekly[[#This Row],[BF V Odds]]-1,IF(AND(Weekly[[#This Row],[TRUES]]&gt;6,Weekly[[#This Row],[Actual]]=FALSE),BM315-1,IF(AND(Weekly[[#This Row],[FALSES]]&gt;6,Weekly[[#This Row],[Actual]]=TRUE),BM315-1,BM315))))</f>
        <v>47.310000000000016</v>
      </c>
    </row>
    <row r="317" spans="1:65" x14ac:dyDescent="0.25">
      <c r="A317" s="34"/>
      <c r="B317" s="10">
        <v>44282</v>
      </c>
      <c r="C317" s="33" t="s">
        <v>31</v>
      </c>
      <c r="D317" s="15" t="s">
        <v>38</v>
      </c>
      <c r="E317" t="b">
        <v>1</v>
      </c>
      <c r="F317" t="b">
        <v>0</v>
      </c>
      <c r="G317" t="b">
        <v>0</v>
      </c>
      <c r="H317" t="b">
        <v>0</v>
      </c>
      <c r="I317" t="b">
        <v>0</v>
      </c>
      <c r="J317" t="b">
        <v>0</v>
      </c>
      <c r="K317" t="b">
        <v>0</v>
      </c>
      <c r="L317" t="b">
        <v>0</v>
      </c>
      <c r="M317" t="s">
        <v>100</v>
      </c>
      <c r="N317">
        <v>5.92</v>
      </c>
      <c r="O317">
        <f>IF(Weekly[[#This Row],[H/V]]="H",Weekly[[#This Row],[BF H Odds]],IF(Weekly[[#This Row],[H/V]]="V",Weekly[[#This Row],[BF V Odds]],""))</f>
        <v>4</v>
      </c>
      <c r="P317" t="b">
        <v>0</v>
      </c>
      <c r="Q317" t="s">
        <v>76</v>
      </c>
      <c r="R317" s="35">
        <f>IFERROR(IF(Weekly[[#This Row],[Won Bet?]]="yes",R316+(Weekly[[#This Row],[BF Odds]]*Weekly[[#This Row],[BF Stake]])-Weekly[[#This Row],[BF Stake]],R316-Weekly[[#This Row],[BF Stake]]),R316)</f>
        <v>241.32289999999998</v>
      </c>
      <c r="S317" s="9">
        <f>IFERROR(IF(Weekly[[#This Row],[Won Bet?]]="yes",S316+(((Weekly[[#This Row],[BF Odds]]*Weekly[[#This Row],[BF Stake]])-Weekly[[#This Row],[BF Stake]])*0.95),S316-Weekly[[#This Row],[BF Stake]]),S316)</f>
        <v>225.64625499999997</v>
      </c>
      <c r="T317" s="13">
        <v>1.25</v>
      </c>
      <c r="U317" s="13">
        <v>4</v>
      </c>
      <c r="V317" s="24">
        <f>IF(Weekly[[#This Row],[Actual]]="","",IF(AND(Weekly[[#This Row],[SVC_P]]=Weekly[[#This Row],[Actual]],Weekly[[#This Row],[SVC_P]]=TRUE),V316+Weekly[[#This Row],[BF H Odds]]-1,IF(AND(Weekly[[#This Row],[SVC_P]]=Weekly[[#This Row],[Actual]],Weekly[[#This Row],[SVC_P]]=FALSE),V316+Weekly[[#This Row],[BF V Odds]]-1,V316-1)))</f>
        <v>69.310000000000016</v>
      </c>
      <c r="W317" s="24">
        <f>IF(Weekly[[#This Row],[Actual]]="","",IF(AND(Weekly[[#This Row],[SVC_P]]=FALSE,Weekly[[#This Row],[Actual]]=TRUE),W316+Weekly[[#This Row],[BF H Odds]]-1,IF(AND(Weekly[[#This Row],[SVC_P]]=TRUE,Weekly[[#This Row],[Actual]]=FALSE,),W316+Weekly[[#This Row],[BF V Odds]]-1,W316-1)))</f>
        <v>-256.95</v>
      </c>
      <c r="X317" s="24">
        <f>IF(Weekly[[#This Row],[Actual]]="","",IF(AND(Weekly[[#This Row],[ADBC_P]]=Weekly[[#This Row],[Actual]],Weekly[[#This Row],[ADBC_P]]=TRUE),X316+Weekly[[#This Row],[BF H Odds]]-1,IF(AND(Weekly[[#This Row],[ADBC_P]]=Weekly[[#This Row],[Actual]],Weekly[[#This Row],[ADBC_P]]=FALSE),X316+Weekly[[#This Row],[BF V Odds]]-1,X316-1)))</f>
        <v>29.360000000000021</v>
      </c>
      <c r="Y317" s="24">
        <f>IF(Weekly[[#This Row],[Actual]]="","",IF(AND(Weekly[[#This Row],[ADBC_P]]=FALSE,Weekly[[#This Row],[Actual]]=TRUE),Y316+Weekly[[#This Row],[BF H Odds]]-1,IF(AND(Weekly[[#This Row],[ADBC_P]]=TRUE,Weekly[[#This Row],[Actual]]=FALSE),Y316+Weekly[[#This Row],[BF V Odds]]-1,Y316-1)))</f>
        <v>48.3</v>
      </c>
      <c r="Z317" s="24">
        <f>IF(Weekly[[#This Row],[Actual]]="","",IF(AND(Weekly[[#This Row],[RFC_P]]=Weekly[[#This Row],[Actual]],Weekly[[#This Row],[RFC_P]]=TRUE),Z316+Weekly[[#This Row],[BF H Odds]]-1,IF(AND(Weekly[[#This Row],[RFC_P]]=Weekly[[#This Row],[Actual]],Weekly[[#This Row],[RFC_P]]=FALSE),Z316+Weekly[[#This Row],[BF V Odds]]-1,Z316-1)))</f>
        <v>20.830000000000027</v>
      </c>
      <c r="AA317" s="24">
        <f>IF(Weekly[[#This Row],[Actual]]="","",IF(AND(Weekly[[#This Row],[RFC_P]]=FALSE,Weekly[[#This Row],[Actual]]=TRUE),AA316+Weekly[[#This Row],[BF H Odds]]-1,IF(AND(Weekly[[#This Row],[RFC_P]]=TRUE,Weekly[[#This Row],[Actual]]=FALSE),AA316+Weekly[[#This Row],[BF V Odds]]-1,AA316-1)))</f>
        <v>56.829999999999977</v>
      </c>
      <c r="AB317" s="24">
        <f>IF(Weekly[[#This Row],[Actual]]="","",IF(AND(Weekly[[#This Row],[GBC_P]]=Weekly[[#This Row],[Actual]],Weekly[[#This Row],[GBC_P]]=TRUE),AB316+Weekly[[#This Row],[BF H Odds]]-1,IF(AND(Weekly[[#This Row],[GBC_P]]=Weekly[[#This Row],[Actual]],Weekly[[#This Row],[GBC_P]]=FALSE),AB316+Weekly[[#This Row],[BF V Odds]]-1,AB316-1)))</f>
        <v>22.830000000000013</v>
      </c>
      <c r="AC317" s="24">
        <f>IF(Weekly[[#This Row],[Actual]]="","",IF(AND(Weekly[[#This Row],[GBC_P]]=FALSE,Weekly[[#This Row],[Actual]]=TRUE),AC316+Weekly[[#This Row],[BF H Odds]]-1,IF(AND(Weekly[[#This Row],[GBC_P]]=TRUE,Weekly[[#This Row],[Actual]]=FALSE),AC316+Weekly[[#This Row],[BF V Odds]]-1,AC316-1)))</f>
        <v>54.829999999999984</v>
      </c>
      <c r="AD317" s="24">
        <f>IF(Weekly[[#This Row],[Actual]]="","",IF(AND(Weekly[[#This Row],[HGBC_P]]=Weekly[[#This Row],[Actual]],Weekly[[#This Row],[HGBC_P]]=TRUE),AD316+Weekly[[#This Row],[BF H Odds]]-1,IF(AND(Weekly[[#This Row],[HGBC_P]]=Weekly[[#This Row],[Actual]],Weekly[[#This Row],[HGBC_P]]=FALSE),AD316+Weekly[[#This Row],[BF V Odds]]-1,AD316-1)))</f>
        <v>23.310000000000031</v>
      </c>
      <c r="AE317" s="24">
        <f>IF(Weekly[[#This Row],[Actual]]="","",IF(AND(Weekly[[#This Row],[HGBC_P]]=FALSE,Weekly[[#This Row],[Actual]]=TRUE),AE316+Weekly[[#This Row],[BF H Odds]]-1,IF(AND(Weekly[[#This Row],[HGBC_P]]=TRUE,Weekly[[#This Row],[Actual]]=FALSE),AE316+Weekly[[#This Row],[BF V Odds]]-1,AE316-1)))</f>
        <v>54.35</v>
      </c>
      <c r="AF317" s="24">
        <f>IF(Weekly[[#This Row],[Actual]]="","",IF(AND(Weekly[[#This Row],[XGB_P]]=Weekly[[#This Row],[Actual]],Weekly[[#This Row],[XGB_P]]=TRUE),AF316+Weekly[[#This Row],[BF H Odds]]-1,IF(AND(Weekly[[#This Row],[XGB_P]]=Weekly[[#This Row],[Actual]],Weekly[[#This Row],[XGB_P]]=FALSE),AF316+Weekly[[#This Row],[BF V Odds]]-1,AF316-1)))</f>
        <v>45.770000000000032</v>
      </c>
      <c r="AG317" s="24">
        <f>IF(Weekly[[#This Row],[Actual]]="","",IF(AND(Weekly[[#This Row],[XGB_P]]=FALSE,Weekly[[#This Row],[Actual]]=TRUE),AG316+Weekly[[#This Row],[BF H Odds]]-1,IF(AND(Weekly[[#This Row],[XGB_P]]=TRUE,Weekly[[#This Row],[Actual]]=FALSE),AG316+Weekly[[#This Row],[BF V Odds]]-1,AG316-1)))</f>
        <v>31.89</v>
      </c>
      <c r="AH317" s="24">
        <f>IF(Weekly[[#This Row],[Actual]]="","",IF(AND(Weekly[[#This Row],[QDA_P]]=Weekly[[#This Row],[Actual]],Weekly[[#This Row],[QDA_P]]=TRUE),AH316+Weekly[[#This Row],[BF H Odds]]-1,IF(AND(Weekly[[#This Row],[QDA_P]]=Weekly[[#This Row],[Actual]],Weekly[[#This Row],[QDA_P]]=FALSE),AH316+Weekly[[#This Row],[BF V Odds]]-1,AH316-1)))</f>
        <v>10.350000000000005</v>
      </c>
      <c r="AI317" s="24">
        <f>IF(Weekly[[#This Row],[Actual]]="","",IF(AND(Weekly[[#This Row],[QDA_P]]=FALSE,Weekly[[#This Row],[Actual]]=TRUE),AI316+Weekly[[#This Row],[BF H Odds]]-1,IF(AND(Weekly[[#This Row],[QDA_P]]=TRUE,Weekly[[#This Row],[Actual]]=FALSE),AI316+Weekly[[#This Row],[BF V Odds]]-1,AI316-1)))</f>
        <v>67.31</v>
      </c>
      <c r="AJ317" s="24">
        <f>IF(Weekly[[#This Row],[Actual]]="","",IF(AND(Weekly[[#This Row],[KNC_P]]=FALSE,Weekly[[#This Row],[Actual]]=TRUE),AJ316+Weekly[[#This Row],[BF H Odds]]-1,IF(AND(Weekly[[#This Row],[KNC_P]]=TRUE,Weekly[[#This Row],[Actual]]=FALSE),AJ316+Weekly[[#This Row],[BF V Odds]]-1,AJ316-1)))</f>
        <v>43.789999999999985</v>
      </c>
      <c r="AK317" s="24">
        <f>IF(Weekly[[#This Row],[Actual]]="","",IF(AND(Weekly[[#This Row],[KNC_P]]=FALSE,Weekly[[#This Row],[Actual]]=TRUE),AK316+Weekly[[#This Row],[BF H Odds]]-1,IF(AND(Weekly[[#This Row],[KNC_P]]=TRUE,Weekly[[#This Row],[Actual]]=FALSE),AK316+Weekly[[#This Row],[BF V Odds]]-1,AK316-1)))</f>
        <v>42.689999999999976</v>
      </c>
      <c r="AL317" s="30">
        <f>IF(Weekly[[#This Row],[Actual]]="","",COUNTIF(Weekly[[#This Row],[SVC_P]:[QDA_P]],TRUE))</f>
        <v>1</v>
      </c>
      <c r="AM317" s="30">
        <f>IF(Weekly[[#This Row],[Actual]]="","",COUNTIF(Weekly[[#This Row],[SVC_P]:[QDA_P]],FALSE))</f>
        <v>6</v>
      </c>
      <c r="AN317" s="36" t="str">
        <f>IF(AND(Weekly[[#This Row],[BF V Odds]]&gt;$BO$6,Weekly[[#This Row],[BF V Odds]] &lt; $BO$7),Weekly[[#This Row],[BF V Odds]],"")</f>
        <v/>
      </c>
      <c r="AO317" s="36">
        <f>IF(AND(Weekly[[#This Row],[BF H Odds]]&gt;$BO$6, Weekly[[#This Row],[BF H Odds]] &lt; $BO$7),Weekly[[#This Row],[BF H Odds]],"")</f>
        <v>4</v>
      </c>
      <c r="AP317" s="37">
        <f>IF(AND(Weekly[[#This Row],[V Odds &lt;]]="",Weekly[[#This Row],[H Odds &lt;]]=""),AP316,IF(AND(Weekly[[#This Row],[H Odds &lt;]]&lt;&gt;"",Weekly[[#This Row],[SVC_P]]=TRUE,Weekly[[#This Row],[Actual]]=TRUE),AP316+Weekly[[#This Row],[H Odds &lt;]]-1,IF(AND(Weekly[[#This Row],[V Odds &lt;]]&lt;&gt;"",Weekly[[#This Row],[SVC_P]]=FALSE,Weekly[[#This Row],[Actual]]=FALSE),AP316+Weekly[[#This Row],[V Odds &lt;]]-1,IF(AND(Weekly[[#This Row],[V Odds &lt;]]&lt;&gt;"",Weekly[[#This Row],[SVC_P]]=FALSE,Weekly[[#This Row],[Actual]]=TRUE),AP316-1,IF(AND(Weekly[[#This Row],[H Odds &lt;]]&lt;&gt;"",Weekly[[#This Row],[SVC_P]]=TRUE,Weekly[[#This Row],[Actual]]=FALSE),AP316-1,AP316)))))</f>
        <v>76.48</v>
      </c>
      <c r="AQ317" s="37">
        <f>IF(AND(Weekly[[#This Row],[V Odds &lt;]]="",Weekly[[#This Row],[H Odds &lt;]]=""),AQ316,IF(AND(Weekly[[#This Row],[H Odds &lt;]]&lt;&gt;"",Weekly[[#This Row],[ADBC_P]]=TRUE,Weekly[[#This Row],[Actual]]=TRUE),AQ316+Weekly[[#This Row],[H Odds &lt;]]-1,IF(AND(Weekly[[#This Row],[V Odds &lt;]]&lt;&gt;"",Weekly[[#This Row],[ADBC_P]]=FALSE,Weekly[[#This Row],[Actual]]=FALSE),AQ316+Weekly[[#This Row],[V Odds &lt;]]-1,IF(AND(Weekly[[#This Row],[V Odds &lt;]]&lt;&gt;"",Weekly[[#This Row],[ADBC_P]]=FALSE,Weekly[[#This Row],[Actual]]=TRUE),AQ316-1,IF(AND(Weekly[[#This Row],[H Odds &lt;]]&lt;&gt;"",Weekly[[#This Row],[ADBC_P]]=TRUE,Weekly[[#This Row],[Actual]]=FALSE),AQ316-1,AQ316)))))</f>
        <v>48.879999999999995</v>
      </c>
      <c r="AR317" s="37">
        <f>IF(AND(Weekly[[#This Row],[V Odds &lt;]]="",Weekly[[#This Row],[H Odds &lt;]]=""),AR316,IF(AND(Weekly[[#This Row],[H Odds &lt;]]&lt;&gt;"",Weekly[[#This Row],[RFC_P]]=TRUE,Weekly[[#This Row],[Actual]]=TRUE),AR316+Weekly[[#This Row],[H Odds &lt;]]-1,IF(AND(Weekly[[#This Row],[V Odds &lt;]]&lt;&gt;"",Weekly[[#This Row],[RFC_P]]=FALSE,Weekly[[#This Row],[Actual]]=FALSE),AR316+Weekly[[#This Row],[V Odds &lt;]]-1,IF(AND(Weekly[[#This Row],[V Odds &lt;]]&lt;&gt;"",Weekly[[#This Row],[RFC_P]]=FALSE,Weekly[[#This Row],[Actual]]=TRUE),AR316-1,IF(AND(Weekly[[#This Row],[H Odds &lt;]]&lt;&gt;"",Weekly[[#This Row],[RFC_P]]=TRUE,Weekly[[#This Row],[Actual]]=FALSE),AR316-1,AR316)))))</f>
        <v>51.489999999999995</v>
      </c>
      <c r="AS317" s="37">
        <f>IF(AND(Weekly[[#This Row],[V Odds &lt;]]="",Weekly[[#This Row],[H Odds &lt;]]=""),AS316,IF(AND(Weekly[[#This Row],[H Odds &lt;]]&lt;&gt;"",Weekly[[#This Row],[GBC_P]]=TRUE,Weekly[[#This Row],[Actual]]=TRUE),AS316+Weekly[[#This Row],[H Odds &lt;]]-1,IF(AND(Weekly[[#This Row],[V Odds &lt;]]&lt;&gt;"",Weekly[[#This Row],[GBC_P]]=FALSE,Weekly[[#This Row],[Actual]]=FALSE),AS316+Weekly[[#This Row],[V Odds &lt;]]-1,IF(AND(Weekly[[#This Row],[V Odds &lt;]]&lt;&gt;"",Weekly[[#This Row],[GBC_P]]=FALSE,Weekly[[#This Row],[Actual]]=TRUE),AS316-1,IF(AND(Weekly[[#This Row],[H Odds &lt;]]&lt;&gt;"",Weekly[[#This Row],[GBC_P]]=TRUE,Weekly[[#This Row],[Actual]]=FALSE),AS316-1,AS316)))))</f>
        <v>50.28</v>
      </c>
      <c r="AT317" s="37">
        <f>IF(AND(Weekly[[#This Row],[V Odds &lt;]]="",Weekly[[#This Row],[H Odds &lt;]]=""),AT316,IF(AND(Weekly[[#This Row],[H Odds &lt;]]&lt;&gt;"",Weekly[[#This Row],[HGBC_P]]=TRUE,Weekly[[#This Row],[Actual]]=TRUE),AT316+Weekly[[#This Row],[H Odds &lt;]]-1,IF(AND(Weekly[[#This Row],[V Odds &lt;]]&lt;&gt;"",Weekly[[#This Row],[HGBC_P]]=FALSE,Weekly[[#This Row],[Actual]]=FALSE),AT316+Weekly[[#This Row],[V Odds &lt;]]-1,IF(AND(Weekly[[#This Row],[V Odds &lt;]]&lt;&gt;"",Weekly[[#This Row],[HGBC_P]]=FALSE,Weekly[[#This Row],[Actual]]=TRUE),AT316-1,IF(AND(Weekly[[#This Row],[H Odds &lt;]]&lt;&gt;"",Weekly[[#This Row],[HGBC_P]]=TRUE,Weekly[[#This Row],[Actual]]=FALSE),AT316-1,AT316)))))</f>
        <v>53.459999999999994</v>
      </c>
      <c r="AU317" s="37">
        <f>IF(AND(Weekly[[#This Row],[V Odds &lt;]]="",Weekly[[#This Row],[H Odds &lt;]]=""),AU316,IF(AND(Weekly[[#This Row],[H Odds &lt;]]&lt;&gt;"",Weekly[[#This Row],[XGB_P]]=TRUE,Weekly[[#This Row],[Actual]]=TRUE),AU316+Weekly[[#This Row],[H Odds &lt;]]-1,IF(AND(Weekly[[#This Row],[V Odds &lt;]]&lt;&gt;"",Weekly[[#This Row],[XGB_P]]=FALSE,Weekly[[#This Row],[Actual]]=FALSE),AU316+Weekly[[#This Row],[V Odds &lt;]]-1,IF(AND(Weekly[[#This Row],[V Odds &lt;]]&lt;&gt;"",Weekly[[#This Row],[XGB_P]]=FALSE,Weekly[[#This Row],[Actual]]=TRUE),AU316-1,IF(AND(Weekly[[#This Row],[H Odds &lt;]]&lt;&gt;"",Weekly[[#This Row],[XGB_P]]=TRUE,Weekly[[#This Row],[Actual]]=FALSE),AU316-1,AU316)))))</f>
        <v>62.56</v>
      </c>
      <c r="AV317" s="37">
        <f>IF(AND(Weekly[[#This Row],[V Odds &lt;]]="",Weekly[[#This Row],[H Odds &lt;]]=""),AV316,IF(AND(Weekly[[#This Row],[H Odds &lt;]]&lt;&gt;"",Weekly[[#This Row],[QDA_P]]=TRUE,Weekly[[#This Row],[Actual]]=TRUE),AV316+Weekly[[#This Row],[H Odds &lt;]]-1,IF(AND(Weekly[[#This Row],[V Odds &lt;]]&lt;&gt;"",Weekly[[#This Row],[QDA_P]]=FALSE,Weekly[[#This Row],[Actual]]=FALSE),AV316+Weekly[[#This Row],[V Odds &lt;]]-1,IF(AND(Weekly[[#This Row],[V Odds &lt;]]&lt;&gt;"",Weekly[[#This Row],[QDA_P]]=FALSE,Weekly[[#This Row],[Actual]]=TRUE),AV316-1,IF(AND(Weekly[[#This Row],[H Odds &lt;]]&lt;&gt;"",Weekly[[#This Row],[QDA_P]]=TRUE,Weekly[[#This Row],[Actual]]=FALSE),AV316-1,AV316)))))</f>
        <v>52.049999999999983</v>
      </c>
      <c r="AW317" s="37">
        <f>IF(AND(Weekly[[#This Row],[H Odds &lt;]]="",Weekly[[#This Row],[V Odds &lt;]]=""),AW316,IF(AND(Weekly[[#This Row],[KNC_P]]=Weekly[[#This Row],[Actual]],Weekly[[#This Row],[KNC_P]]=TRUE),AW316+Weekly[[#This Row],[BF H Odds]]-1,IF(AND(Weekly[[#This Row],[KNC_P]]=Weekly[[#This Row],[Actual]],Weekly[[#This Row],[KNC_P]]=FALSE),AW316+Weekly[[#This Row],[BF V Odds]]-1,AW316-1)))</f>
        <v>52.49</v>
      </c>
      <c r="AX317" s="37">
        <f>IF(AND(Weekly[[#This Row],[V Odds &lt;]]="",Weekly[[#This Row],[H Odds &lt;]]=""),AX316,IF(AND(Weekly[[#This Row],[V Odds &lt;]]&lt;&gt;"",Weekly[[#This Row],[FALSES]]&gt;0,Weekly[[#This Row],[Actual]]=FALSE),AX316+Weekly[[#This Row],[V Odds &lt;]]-1,IF(AND(Weekly[[#This Row],[H Odds &lt;]]&lt;&gt;"",Weekly[[#This Row],[TRUES]]&gt;0,Weekly[[#This Row],[Actual]]=TRUE),AX316+Weekly[[#This Row],[H Odds &lt;]]-1,IF(AND(Weekly[[#This Row],[V Odds &lt;]]&lt;&gt;"",Weekly[[#This Row],[FALSES]]=0),AX316,IF(AND(Weekly[[#This Row],[H Odds &lt;]]&lt;&gt;"",Weekly[[#This Row],[TRUES]]=0),AX316,AX316-1)))))</f>
        <v>84.34999999999998</v>
      </c>
      <c r="AY317" s="37">
        <f>IF(AND(Weekly[[#This Row],[V Odds &lt;]]="",Weekly[[#This Row],[H Odds &lt;]]=""),AY316,IF(AND(Weekly[[#This Row],[V Odds &lt;]]&lt;&gt;"",Weekly[[#This Row],[FALSES]]&gt;0,Weekly[[#This Row],[Actual]]=FALSE),AY316+((Weekly[[#This Row],[V Odds &lt;]]-1)*0.92),IF(AND(Weekly[[#This Row],[H Odds &lt;]]&lt;&gt;"",Weekly[[#This Row],[TRUES]]&gt;0,Weekly[[#This Row],[Actual]]=TRUE),AY316+((Weekly[[#This Row],[H Odds &lt;]]-1)*0.92),IF(AND(Weekly[[#This Row],[V Odds &lt;]]&lt;&gt;"",Weekly[[#This Row],[FALSES]]=0),AY316,IF(AND(Weekly[[#This Row],[H Odds &lt;]]&lt;&gt;"",Weekly[[#This Row],[TRUES]]=0),AY316,AY316-1)))))</f>
        <v>77.442000000000021</v>
      </c>
      <c r="AZ317" s="37">
        <f>IF(AND(Weekly[[#This Row],[V Odds &lt;]]="",Weekly[[#This Row],[H Odds &lt;]]=""),AZ316,IF(AND(Weekly[[#This Row],[V Odds &lt;]]&lt;&gt;"",Weekly[[#This Row],[Actual]]=FALSE),AZ316+Weekly[[#This Row],[V Odds &lt;]]-1,IF(AND(Weekly[[#This Row],[H Odds &lt;]]&lt;&gt;"",Weekly[[#This Row],[Actual]]=TRUE),AZ316+Weekly[[#This Row],[H Odds &lt;]]-1,AZ316-1)))</f>
        <v>73.719999999999985</v>
      </c>
      <c r="BA317" s="38">
        <f>IF(Weekly[[#This Row],[H Odds &lt;]]="",BA316,IF(AND(Weekly[[#This Row],[H Odds &lt;]]&lt;&gt;"",Weekly[[#This Row],[SVC_P]]=TRUE,Weekly[[#This Row],[Actual]]=TRUE),BA316+Weekly[[#This Row],[H Odds &lt;]]-1,IF(AND(Weekly[[#This Row],[H Odds &lt;]]&lt;&gt;"",Weekly[[#This Row],[SVC_P]]=TRUE,Weekly[[#This Row],[Actual]]=FALSE),BA316-1,BA316)))</f>
        <v>71.439999999999984</v>
      </c>
      <c r="BB317" s="38">
        <f>IF(Weekly[[#This Row],[H Odds &lt;]]="",BB316,IF(AND(Weekly[[#This Row],[H Odds &lt;]]&lt;&gt;"",Weekly[[#This Row],[ADBC_P]]=TRUE,Weekly[[#This Row],[Actual]]=TRUE),BB316+Weekly[[#This Row],[H Odds &lt;]]-1,IF(AND(Weekly[[#This Row],[H Odds &lt;]]&lt;&gt;"",Weekly[[#This Row],[ADBC_P]]=TRUE,Weekly[[#This Row],[Actual]]=FALSE),BB316-1,BB316)))</f>
        <v>45.559999999999995</v>
      </c>
      <c r="BC317" s="38">
        <f>IF(Weekly[[#This Row],[H Odds &lt;]]="",BC316,IF(AND(Weekly[[#This Row],[H Odds &lt;]]&lt;&gt;"",Weekly[[#This Row],[RFC_P]]=TRUE,Weekly[[#This Row],[Actual]]=TRUE),BC316+Weekly[[#This Row],[H Odds &lt;]]-1,IF(AND(Weekly[[#This Row],[H Odds &lt;]]&lt;&gt;"",Weekly[[#This Row],[RFC_P]]=TRUE,Weekly[[#This Row],[Actual]]=FALSE),BC316-1,BC316)))</f>
        <v>47.859999999999992</v>
      </c>
      <c r="BD317" s="38">
        <f>IF(Weekly[[#This Row],[H Odds &lt;]]="",BD316,IF(AND(Weekly[[#This Row],[H Odds &lt;]]&lt;&gt;"",Weekly[[#This Row],[GBC_P]]=TRUE,Weekly[[#This Row],[Actual]]=TRUE),BD316+Weekly[[#This Row],[H Odds &lt;]]-1,IF(AND(Weekly[[#This Row],[H Odds &lt;]]&lt;&gt;"",Weekly[[#This Row],[GBC_P]]=TRUE,Weekly[[#This Row],[Actual]]=FALSE),BD316-1,BD316)))</f>
        <v>50.96</v>
      </c>
      <c r="BE317" s="38">
        <f>IF(Weekly[[#This Row],[H Odds &lt;]]="",BE316,IF(AND(Weekly[[#This Row],[H Odds &lt;]]&lt;&gt;"",Weekly[[#This Row],[HGBC_P]]=TRUE,Weekly[[#This Row],[Actual]]=TRUE),BE316+Weekly[[#This Row],[H Odds &lt;]]-1,IF(AND(Weekly[[#This Row],[H Odds &lt;]]&lt;&gt;"",Weekly[[#This Row],[HGBC_P]]=TRUE,Weekly[[#This Row],[Actual]]=FALSE),BE316-1,BE316)))</f>
        <v>56.859999999999992</v>
      </c>
      <c r="BF317" s="38">
        <f>IF(Weekly[[#This Row],[H Odds &lt;]]="",BF316,IF(AND(Weekly[[#This Row],[H Odds &lt;]]&lt;&gt;"",Weekly[[#This Row],[XGB_P]]=TRUE,Weekly[[#This Row],[Actual]]=TRUE),BF316+Weekly[[#This Row],[H Odds &lt;]]-1,IF(AND(Weekly[[#This Row],[H Odds &lt;]]&lt;&gt;"",Weekly[[#This Row],[XGB_P]]=TRUE,Weekly[[#This Row],[Actual]]=FALSE),BF316-1,BF316)))</f>
        <v>60.03</v>
      </c>
      <c r="BG317" s="38">
        <f>IF(Weekly[[#This Row],[H Odds &lt;]]="",BG316,IF(AND(Weekly[[#This Row],[H Odds &lt;]]&lt;&gt;"",Weekly[[#This Row],[QDA_P]]=TRUE,Weekly[[#This Row],[Actual]]=TRUE),BG316+Weekly[[#This Row],[H Odds &lt;]]-1,IF(AND(Weekly[[#This Row],[H Odds &lt;]]&lt;&gt;"",Weekly[[#This Row],[QDA_P]]=TRUE,Weekly[[#This Row],[Actual]]=FALSE),BG316-1,BG316)))</f>
        <v>45.279999999999994</v>
      </c>
      <c r="BH317" s="38">
        <f>IF(Weekly[[#This Row],[H Odds &lt;]]="",BH316,IF(AND(Weekly[[#This Row],[H Odds &lt;]]&lt;&gt;"",Weekly[[#This Row],[KNC_P]]=TRUE,Weekly[[#This Row],[Actual]]=TRUE),BH316+Weekly[[#This Row],[H Odds &lt;]]-1,IF(AND(Weekly[[#This Row],[H Odds &lt;]]&lt;&gt;"",Weekly[[#This Row],[KNC_P]]=TRUE,Weekly[[#This Row],[Actual]]=FALSE),BH316-1,BH316)))</f>
        <v>50.54999999999999</v>
      </c>
      <c r="BI317" s="38">
        <f>IF(Weekly[[#This Row],[H Odds &lt;]]="",BI316,IF(AND(Weekly[[#This Row],[H Odds &lt;]]&lt;&gt;"",Weekly[[#This Row],[TRUES]]&gt;0,Weekly[[#This Row],[Actual]]=TRUE),BI316+Weekly[[#This Row],[H Odds &lt;]]-1,IF(AND(Weekly[[#This Row],[H Odds &lt;]]&lt;&gt;"",Weekly[[#This Row],[TRUES]]=0),BI316,BI316-1)))</f>
        <v>71.439999999999984</v>
      </c>
      <c r="BJ317" s="38">
        <f>IF(Weekly[[#This Row],[H Odds &lt;]]="",BJ316,IF(AND(Weekly[[#This Row],[H Odds &lt;]]&lt;&gt;"",Weekly[[#This Row],[Actual]]=TRUE),BJ316+Weekly[[#This Row],[H Odds &lt;]]-1,IF(AND(Weekly[[#This Row],[H Odds &lt;]]&lt;&gt;"",Weekly[[#This Row],[Actual]]=FALSE),BJ316-1,BJ316)))</f>
        <v>73.339999999999989</v>
      </c>
      <c r="BK317" s="58">
        <f>IF(AND(Weekly[[#This Row],[TRUES]]&gt;4,Weekly[[#This Row],[Actual]]=TRUE),BK316+Weekly[[#This Row],[BF H Odds]]-1,IF(AND(Weekly[[#This Row],[FALSES]]&gt;4,Weekly[[#This Row],[Actual]]=FALSE),BK316+Weekly[[#This Row],[BF V Odds]]-1,IF(AND(Weekly[[#This Row],[TRUES]]&gt;4,Weekly[[#This Row],[Actual]]=FALSE),BK316-1,IF(AND(Weekly[[#This Row],[FALSES]]&gt;4,Weekly[[#This Row],[Actual]]=TRUE),BK316-1,BK316))))</f>
        <v>17.800000000000026</v>
      </c>
      <c r="BL317" s="58">
        <f>IF(AND(Weekly[[#This Row],[TRUES]]&gt;5,Weekly[[#This Row],[Actual]]=TRUE),BL316+Weekly[[#This Row],[BF H Odds]]-1,IF(AND(Weekly[[#This Row],[FALSES]]&gt;5,Weekly[[#This Row],[Actual]]=FALSE),BL316+Weekly[[#This Row],[BF V Odds]]-1,IF(AND(Weekly[[#This Row],[TRUES]]&gt;5,Weekly[[#This Row],[Actual]]=FALSE),BL316-1,IF(AND(Weekly[[#This Row],[FALSES]]&gt;5,Weekly[[#This Row],[Actual]]=TRUE),BL316-1,BL316))))</f>
        <v>30.890000000000029</v>
      </c>
      <c r="BM317" s="58">
        <f>IF(AND(Weekly[[#This Row],[TRUES]]&gt;6,Weekly[[#This Row],[Actual]]=TRUE),BM316+Weekly[[#This Row],[BF H Odds]]-1,IF(AND(Weekly[[#This Row],[FALSES]]&gt;6,Weekly[[#This Row],[Actual]]=FALSE),BM316+Weekly[[#This Row],[BF V Odds]]-1,IF(AND(Weekly[[#This Row],[TRUES]]&gt;6,Weekly[[#This Row],[Actual]]=FALSE),BM316-1,IF(AND(Weekly[[#This Row],[FALSES]]&gt;6,Weekly[[#This Row],[Actual]]=TRUE),BM316-1,BM316))))</f>
        <v>47.310000000000016</v>
      </c>
    </row>
    <row r="318" spans="1:65" x14ac:dyDescent="0.25">
      <c r="A318" s="34"/>
      <c r="B318" s="10">
        <v>44282</v>
      </c>
      <c r="C318" s="33" t="s">
        <v>22</v>
      </c>
      <c r="D318" s="15" t="s">
        <v>25</v>
      </c>
      <c r="E318" t="b">
        <v>1</v>
      </c>
      <c r="F318" t="b">
        <v>1</v>
      </c>
      <c r="G318" t="b">
        <v>1</v>
      </c>
      <c r="H318" t="b">
        <v>1</v>
      </c>
      <c r="I318" t="b">
        <v>1</v>
      </c>
      <c r="J318" t="b">
        <v>1</v>
      </c>
      <c r="K318" t="b">
        <v>1</v>
      </c>
      <c r="L318" t="b">
        <v>1</v>
      </c>
      <c r="O318" t="str">
        <f>IF(Weekly[[#This Row],[H/V]]="H",Weekly[[#This Row],[BF H Odds]],IF(Weekly[[#This Row],[H/V]]="V",Weekly[[#This Row],[BF V Odds]],""))</f>
        <v/>
      </c>
      <c r="P318" t="b">
        <v>1</v>
      </c>
      <c r="R318" s="35">
        <f>IFERROR(IF(Weekly[[#This Row],[Won Bet?]]="yes",R317+(Weekly[[#This Row],[BF Odds]]*Weekly[[#This Row],[BF Stake]])-Weekly[[#This Row],[BF Stake]],R317-Weekly[[#This Row],[BF Stake]]),R317)</f>
        <v>241.32289999999998</v>
      </c>
      <c r="S318" s="9">
        <f>IFERROR(IF(Weekly[[#This Row],[Won Bet?]]="yes",S317+(((Weekly[[#This Row],[BF Odds]]*Weekly[[#This Row],[BF Stake]])-Weekly[[#This Row],[BF Stake]])*0.95),S317-Weekly[[#This Row],[BF Stake]]),S317)</f>
        <v>225.64625499999997</v>
      </c>
      <c r="T318" s="13">
        <v>4.3</v>
      </c>
      <c r="U318" s="13">
        <v>1.21</v>
      </c>
      <c r="V318" s="24">
        <f>IF(Weekly[[#This Row],[Actual]]="","",IF(AND(Weekly[[#This Row],[SVC_P]]=Weekly[[#This Row],[Actual]],Weekly[[#This Row],[SVC_P]]=TRUE),V317+Weekly[[#This Row],[BF H Odds]]-1,IF(AND(Weekly[[#This Row],[SVC_P]]=Weekly[[#This Row],[Actual]],Weekly[[#This Row],[SVC_P]]=FALSE),V317+Weekly[[#This Row],[BF V Odds]]-1,V317-1)))</f>
        <v>69.52000000000001</v>
      </c>
      <c r="W318" s="24">
        <f>IF(Weekly[[#This Row],[Actual]]="","",IF(AND(Weekly[[#This Row],[SVC_P]]=FALSE,Weekly[[#This Row],[Actual]]=TRUE),W317+Weekly[[#This Row],[BF H Odds]]-1,IF(AND(Weekly[[#This Row],[SVC_P]]=TRUE,Weekly[[#This Row],[Actual]]=FALSE,),W317+Weekly[[#This Row],[BF V Odds]]-1,W317-1)))</f>
        <v>-257.95</v>
      </c>
      <c r="X318" s="24">
        <f>IF(Weekly[[#This Row],[Actual]]="","",IF(AND(Weekly[[#This Row],[ADBC_P]]=Weekly[[#This Row],[Actual]],Weekly[[#This Row],[ADBC_P]]=TRUE),X317+Weekly[[#This Row],[BF H Odds]]-1,IF(AND(Weekly[[#This Row],[ADBC_P]]=Weekly[[#This Row],[Actual]],Weekly[[#This Row],[ADBC_P]]=FALSE),X317+Weekly[[#This Row],[BF V Odds]]-1,X317-1)))</f>
        <v>29.570000000000022</v>
      </c>
      <c r="Y318" s="24">
        <f>IF(Weekly[[#This Row],[Actual]]="","",IF(AND(Weekly[[#This Row],[ADBC_P]]=FALSE,Weekly[[#This Row],[Actual]]=TRUE),Y317+Weekly[[#This Row],[BF H Odds]]-1,IF(AND(Weekly[[#This Row],[ADBC_P]]=TRUE,Weekly[[#This Row],[Actual]]=FALSE),Y317+Weekly[[#This Row],[BF V Odds]]-1,Y317-1)))</f>
        <v>47.3</v>
      </c>
      <c r="Z318" s="24">
        <f>IF(Weekly[[#This Row],[Actual]]="","",IF(AND(Weekly[[#This Row],[RFC_P]]=Weekly[[#This Row],[Actual]],Weekly[[#This Row],[RFC_P]]=TRUE),Z317+Weekly[[#This Row],[BF H Odds]]-1,IF(AND(Weekly[[#This Row],[RFC_P]]=Weekly[[#This Row],[Actual]],Weekly[[#This Row],[RFC_P]]=FALSE),Z317+Weekly[[#This Row],[BF V Odds]]-1,Z317-1)))</f>
        <v>21.040000000000028</v>
      </c>
      <c r="AA318" s="24">
        <f>IF(Weekly[[#This Row],[Actual]]="","",IF(AND(Weekly[[#This Row],[RFC_P]]=FALSE,Weekly[[#This Row],[Actual]]=TRUE),AA317+Weekly[[#This Row],[BF H Odds]]-1,IF(AND(Weekly[[#This Row],[RFC_P]]=TRUE,Weekly[[#This Row],[Actual]]=FALSE),AA317+Weekly[[#This Row],[BF V Odds]]-1,AA317-1)))</f>
        <v>55.829999999999977</v>
      </c>
      <c r="AB318" s="24">
        <f>IF(Weekly[[#This Row],[Actual]]="","",IF(AND(Weekly[[#This Row],[GBC_P]]=Weekly[[#This Row],[Actual]],Weekly[[#This Row],[GBC_P]]=TRUE),AB317+Weekly[[#This Row],[BF H Odds]]-1,IF(AND(Weekly[[#This Row],[GBC_P]]=Weekly[[#This Row],[Actual]],Weekly[[#This Row],[GBC_P]]=FALSE),AB317+Weekly[[#This Row],[BF V Odds]]-1,AB317-1)))</f>
        <v>23.040000000000013</v>
      </c>
      <c r="AC318" s="24">
        <f>IF(Weekly[[#This Row],[Actual]]="","",IF(AND(Weekly[[#This Row],[GBC_P]]=FALSE,Weekly[[#This Row],[Actual]]=TRUE),AC317+Weekly[[#This Row],[BF H Odds]]-1,IF(AND(Weekly[[#This Row],[GBC_P]]=TRUE,Weekly[[#This Row],[Actual]]=FALSE),AC317+Weekly[[#This Row],[BF V Odds]]-1,AC317-1)))</f>
        <v>53.829999999999984</v>
      </c>
      <c r="AD318" s="24">
        <f>IF(Weekly[[#This Row],[Actual]]="","",IF(AND(Weekly[[#This Row],[HGBC_P]]=Weekly[[#This Row],[Actual]],Weekly[[#This Row],[HGBC_P]]=TRUE),AD317+Weekly[[#This Row],[BF H Odds]]-1,IF(AND(Weekly[[#This Row],[HGBC_P]]=Weekly[[#This Row],[Actual]],Weekly[[#This Row],[HGBC_P]]=FALSE),AD317+Weekly[[#This Row],[BF V Odds]]-1,AD317-1)))</f>
        <v>23.520000000000032</v>
      </c>
      <c r="AE318" s="24">
        <f>IF(Weekly[[#This Row],[Actual]]="","",IF(AND(Weekly[[#This Row],[HGBC_P]]=FALSE,Weekly[[#This Row],[Actual]]=TRUE),AE317+Weekly[[#This Row],[BF H Odds]]-1,IF(AND(Weekly[[#This Row],[HGBC_P]]=TRUE,Weekly[[#This Row],[Actual]]=FALSE),AE317+Weekly[[#This Row],[BF V Odds]]-1,AE317-1)))</f>
        <v>53.35</v>
      </c>
      <c r="AF318" s="24">
        <f>IF(Weekly[[#This Row],[Actual]]="","",IF(AND(Weekly[[#This Row],[XGB_P]]=Weekly[[#This Row],[Actual]],Weekly[[#This Row],[XGB_P]]=TRUE),AF317+Weekly[[#This Row],[BF H Odds]]-1,IF(AND(Weekly[[#This Row],[XGB_P]]=Weekly[[#This Row],[Actual]],Weekly[[#This Row],[XGB_P]]=FALSE),AF317+Weekly[[#This Row],[BF V Odds]]-1,AF317-1)))</f>
        <v>45.980000000000032</v>
      </c>
      <c r="AG318" s="24">
        <f>IF(Weekly[[#This Row],[Actual]]="","",IF(AND(Weekly[[#This Row],[XGB_P]]=FALSE,Weekly[[#This Row],[Actual]]=TRUE),AG317+Weekly[[#This Row],[BF H Odds]]-1,IF(AND(Weekly[[#This Row],[XGB_P]]=TRUE,Weekly[[#This Row],[Actual]]=FALSE),AG317+Weekly[[#This Row],[BF V Odds]]-1,AG317-1)))</f>
        <v>30.89</v>
      </c>
      <c r="AH318" s="24">
        <f>IF(Weekly[[#This Row],[Actual]]="","",IF(AND(Weekly[[#This Row],[QDA_P]]=Weekly[[#This Row],[Actual]],Weekly[[#This Row],[QDA_P]]=TRUE),AH317+Weekly[[#This Row],[BF H Odds]]-1,IF(AND(Weekly[[#This Row],[QDA_P]]=Weekly[[#This Row],[Actual]],Weekly[[#This Row],[QDA_P]]=FALSE),AH317+Weekly[[#This Row],[BF V Odds]]-1,AH317-1)))</f>
        <v>10.560000000000006</v>
      </c>
      <c r="AI318" s="24">
        <f>IF(Weekly[[#This Row],[Actual]]="","",IF(AND(Weekly[[#This Row],[QDA_P]]=FALSE,Weekly[[#This Row],[Actual]]=TRUE),AI317+Weekly[[#This Row],[BF H Odds]]-1,IF(AND(Weekly[[#This Row],[QDA_P]]=TRUE,Weekly[[#This Row],[Actual]]=FALSE),AI317+Weekly[[#This Row],[BF V Odds]]-1,AI317-1)))</f>
        <v>66.31</v>
      </c>
      <c r="AJ318" s="24">
        <f>IF(Weekly[[#This Row],[Actual]]="","",IF(AND(Weekly[[#This Row],[KNC_P]]=FALSE,Weekly[[#This Row],[Actual]]=TRUE),AJ317+Weekly[[#This Row],[BF H Odds]]-1,IF(AND(Weekly[[#This Row],[KNC_P]]=TRUE,Weekly[[#This Row],[Actual]]=FALSE),AJ317+Weekly[[#This Row],[BF V Odds]]-1,AJ317-1)))</f>
        <v>42.789999999999985</v>
      </c>
      <c r="AK318" s="24">
        <f>IF(Weekly[[#This Row],[Actual]]="","",IF(AND(Weekly[[#This Row],[KNC_P]]=FALSE,Weekly[[#This Row],[Actual]]=TRUE),AK317+Weekly[[#This Row],[BF H Odds]]-1,IF(AND(Weekly[[#This Row],[KNC_P]]=TRUE,Weekly[[#This Row],[Actual]]=FALSE),AK317+Weekly[[#This Row],[BF V Odds]]-1,AK317-1)))</f>
        <v>41.689999999999976</v>
      </c>
      <c r="AL318" s="30">
        <f>IF(Weekly[[#This Row],[Actual]]="","",COUNTIF(Weekly[[#This Row],[SVC_P]:[QDA_P]],TRUE))</f>
        <v>7</v>
      </c>
      <c r="AM318" s="30">
        <f>IF(Weekly[[#This Row],[Actual]]="","",COUNTIF(Weekly[[#This Row],[SVC_P]:[QDA_P]],FALSE))</f>
        <v>0</v>
      </c>
      <c r="AN318" s="36">
        <f>IF(AND(Weekly[[#This Row],[BF V Odds]]&gt;$BO$6,Weekly[[#This Row],[BF V Odds]] &lt; $BO$7),Weekly[[#This Row],[BF V Odds]],"")</f>
        <v>4.3</v>
      </c>
      <c r="AO318" s="36" t="str">
        <f>IF(AND(Weekly[[#This Row],[BF H Odds]]&gt;$BO$6, Weekly[[#This Row],[BF H Odds]] &lt; $BO$7),Weekly[[#This Row],[BF H Odds]],"")</f>
        <v/>
      </c>
      <c r="AP318" s="37">
        <f>IF(AND(Weekly[[#This Row],[V Odds &lt;]]="",Weekly[[#This Row],[H Odds &lt;]]=""),AP317,IF(AND(Weekly[[#This Row],[H Odds &lt;]]&lt;&gt;"",Weekly[[#This Row],[SVC_P]]=TRUE,Weekly[[#This Row],[Actual]]=TRUE),AP317+Weekly[[#This Row],[H Odds &lt;]]-1,IF(AND(Weekly[[#This Row],[V Odds &lt;]]&lt;&gt;"",Weekly[[#This Row],[SVC_P]]=FALSE,Weekly[[#This Row],[Actual]]=FALSE),AP317+Weekly[[#This Row],[V Odds &lt;]]-1,IF(AND(Weekly[[#This Row],[V Odds &lt;]]&lt;&gt;"",Weekly[[#This Row],[SVC_P]]=FALSE,Weekly[[#This Row],[Actual]]=TRUE),AP317-1,IF(AND(Weekly[[#This Row],[H Odds &lt;]]&lt;&gt;"",Weekly[[#This Row],[SVC_P]]=TRUE,Weekly[[#This Row],[Actual]]=FALSE),AP317-1,AP317)))))</f>
        <v>76.48</v>
      </c>
      <c r="AQ318" s="37">
        <f>IF(AND(Weekly[[#This Row],[V Odds &lt;]]="",Weekly[[#This Row],[H Odds &lt;]]=""),AQ317,IF(AND(Weekly[[#This Row],[H Odds &lt;]]&lt;&gt;"",Weekly[[#This Row],[ADBC_P]]=TRUE,Weekly[[#This Row],[Actual]]=TRUE),AQ317+Weekly[[#This Row],[H Odds &lt;]]-1,IF(AND(Weekly[[#This Row],[V Odds &lt;]]&lt;&gt;"",Weekly[[#This Row],[ADBC_P]]=FALSE,Weekly[[#This Row],[Actual]]=FALSE),AQ317+Weekly[[#This Row],[V Odds &lt;]]-1,IF(AND(Weekly[[#This Row],[V Odds &lt;]]&lt;&gt;"",Weekly[[#This Row],[ADBC_P]]=FALSE,Weekly[[#This Row],[Actual]]=TRUE),AQ317-1,IF(AND(Weekly[[#This Row],[H Odds &lt;]]&lt;&gt;"",Weekly[[#This Row],[ADBC_P]]=TRUE,Weekly[[#This Row],[Actual]]=FALSE),AQ317-1,AQ317)))))</f>
        <v>48.879999999999995</v>
      </c>
      <c r="AR318" s="37">
        <f>IF(AND(Weekly[[#This Row],[V Odds &lt;]]="",Weekly[[#This Row],[H Odds &lt;]]=""),AR317,IF(AND(Weekly[[#This Row],[H Odds &lt;]]&lt;&gt;"",Weekly[[#This Row],[RFC_P]]=TRUE,Weekly[[#This Row],[Actual]]=TRUE),AR317+Weekly[[#This Row],[H Odds &lt;]]-1,IF(AND(Weekly[[#This Row],[V Odds &lt;]]&lt;&gt;"",Weekly[[#This Row],[RFC_P]]=FALSE,Weekly[[#This Row],[Actual]]=FALSE),AR317+Weekly[[#This Row],[V Odds &lt;]]-1,IF(AND(Weekly[[#This Row],[V Odds &lt;]]&lt;&gt;"",Weekly[[#This Row],[RFC_P]]=FALSE,Weekly[[#This Row],[Actual]]=TRUE),AR317-1,IF(AND(Weekly[[#This Row],[H Odds &lt;]]&lt;&gt;"",Weekly[[#This Row],[RFC_P]]=TRUE,Weekly[[#This Row],[Actual]]=FALSE),AR317-1,AR317)))))</f>
        <v>51.489999999999995</v>
      </c>
      <c r="AS318" s="37">
        <f>IF(AND(Weekly[[#This Row],[V Odds &lt;]]="",Weekly[[#This Row],[H Odds &lt;]]=""),AS317,IF(AND(Weekly[[#This Row],[H Odds &lt;]]&lt;&gt;"",Weekly[[#This Row],[GBC_P]]=TRUE,Weekly[[#This Row],[Actual]]=TRUE),AS317+Weekly[[#This Row],[H Odds &lt;]]-1,IF(AND(Weekly[[#This Row],[V Odds &lt;]]&lt;&gt;"",Weekly[[#This Row],[GBC_P]]=FALSE,Weekly[[#This Row],[Actual]]=FALSE),AS317+Weekly[[#This Row],[V Odds &lt;]]-1,IF(AND(Weekly[[#This Row],[V Odds &lt;]]&lt;&gt;"",Weekly[[#This Row],[GBC_P]]=FALSE,Weekly[[#This Row],[Actual]]=TRUE),AS317-1,IF(AND(Weekly[[#This Row],[H Odds &lt;]]&lt;&gt;"",Weekly[[#This Row],[GBC_P]]=TRUE,Weekly[[#This Row],[Actual]]=FALSE),AS317-1,AS317)))))</f>
        <v>50.28</v>
      </c>
      <c r="AT318" s="37">
        <f>IF(AND(Weekly[[#This Row],[V Odds &lt;]]="",Weekly[[#This Row],[H Odds &lt;]]=""),AT317,IF(AND(Weekly[[#This Row],[H Odds &lt;]]&lt;&gt;"",Weekly[[#This Row],[HGBC_P]]=TRUE,Weekly[[#This Row],[Actual]]=TRUE),AT317+Weekly[[#This Row],[H Odds &lt;]]-1,IF(AND(Weekly[[#This Row],[V Odds &lt;]]&lt;&gt;"",Weekly[[#This Row],[HGBC_P]]=FALSE,Weekly[[#This Row],[Actual]]=FALSE),AT317+Weekly[[#This Row],[V Odds &lt;]]-1,IF(AND(Weekly[[#This Row],[V Odds &lt;]]&lt;&gt;"",Weekly[[#This Row],[HGBC_P]]=FALSE,Weekly[[#This Row],[Actual]]=TRUE),AT317-1,IF(AND(Weekly[[#This Row],[H Odds &lt;]]&lt;&gt;"",Weekly[[#This Row],[HGBC_P]]=TRUE,Weekly[[#This Row],[Actual]]=FALSE),AT317-1,AT317)))))</f>
        <v>53.459999999999994</v>
      </c>
      <c r="AU318" s="37">
        <f>IF(AND(Weekly[[#This Row],[V Odds &lt;]]="",Weekly[[#This Row],[H Odds &lt;]]=""),AU317,IF(AND(Weekly[[#This Row],[H Odds &lt;]]&lt;&gt;"",Weekly[[#This Row],[XGB_P]]=TRUE,Weekly[[#This Row],[Actual]]=TRUE),AU317+Weekly[[#This Row],[H Odds &lt;]]-1,IF(AND(Weekly[[#This Row],[V Odds &lt;]]&lt;&gt;"",Weekly[[#This Row],[XGB_P]]=FALSE,Weekly[[#This Row],[Actual]]=FALSE),AU317+Weekly[[#This Row],[V Odds &lt;]]-1,IF(AND(Weekly[[#This Row],[V Odds &lt;]]&lt;&gt;"",Weekly[[#This Row],[XGB_P]]=FALSE,Weekly[[#This Row],[Actual]]=TRUE),AU317-1,IF(AND(Weekly[[#This Row],[H Odds &lt;]]&lt;&gt;"",Weekly[[#This Row],[XGB_P]]=TRUE,Weekly[[#This Row],[Actual]]=FALSE),AU317-1,AU317)))))</f>
        <v>62.56</v>
      </c>
      <c r="AV318" s="37">
        <f>IF(AND(Weekly[[#This Row],[V Odds &lt;]]="",Weekly[[#This Row],[H Odds &lt;]]=""),AV317,IF(AND(Weekly[[#This Row],[H Odds &lt;]]&lt;&gt;"",Weekly[[#This Row],[QDA_P]]=TRUE,Weekly[[#This Row],[Actual]]=TRUE),AV317+Weekly[[#This Row],[H Odds &lt;]]-1,IF(AND(Weekly[[#This Row],[V Odds &lt;]]&lt;&gt;"",Weekly[[#This Row],[QDA_P]]=FALSE,Weekly[[#This Row],[Actual]]=FALSE),AV317+Weekly[[#This Row],[V Odds &lt;]]-1,IF(AND(Weekly[[#This Row],[V Odds &lt;]]&lt;&gt;"",Weekly[[#This Row],[QDA_P]]=FALSE,Weekly[[#This Row],[Actual]]=TRUE),AV317-1,IF(AND(Weekly[[#This Row],[H Odds &lt;]]&lt;&gt;"",Weekly[[#This Row],[QDA_P]]=TRUE,Weekly[[#This Row],[Actual]]=FALSE),AV317-1,AV317)))))</f>
        <v>52.049999999999983</v>
      </c>
      <c r="AW318" s="37">
        <f>IF(AND(Weekly[[#This Row],[H Odds &lt;]]="",Weekly[[#This Row],[V Odds &lt;]]=""),AW317,IF(AND(Weekly[[#This Row],[KNC_P]]=Weekly[[#This Row],[Actual]],Weekly[[#This Row],[KNC_P]]=TRUE),AW317+Weekly[[#This Row],[BF H Odds]]-1,IF(AND(Weekly[[#This Row],[KNC_P]]=Weekly[[#This Row],[Actual]],Weekly[[#This Row],[KNC_P]]=FALSE),AW317+Weekly[[#This Row],[BF V Odds]]-1,AW317-1)))</f>
        <v>52.7</v>
      </c>
      <c r="AX318" s="37">
        <f>IF(AND(Weekly[[#This Row],[V Odds &lt;]]="",Weekly[[#This Row],[H Odds &lt;]]=""),AX317,IF(AND(Weekly[[#This Row],[V Odds &lt;]]&lt;&gt;"",Weekly[[#This Row],[FALSES]]&gt;0,Weekly[[#This Row],[Actual]]=FALSE),AX317+Weekly[[#This Row],[V Odds &lt;]]-1,IF(AND(Weekly[[#This Row],[H Odds &lt;]]&lt;&gt;"",Weekly[[#This Row],[TRUES]]&gt;0,Weekly[[#This Row],[Actual]]=TRUE),AX317+Weekly[[#This Row],[H Odds &lt;]]-1,IF(AND(Weekly[[#This Row],[V Odds &lt;]]&lt;&gt;"",Weekly[[#This Row],[FALSES]]=0),AX317,IF(AND(Weekly[[#This Row],[H Odds &lt;]]&lt;&gt;"",Weekly[[#This Row],[TRUES]]=0),AX317,AX317-1)))))</f>
        <v>84.34999999999998</v>
      </c>
      <c r="AY318" s="37">
        <f>IF(AND(Weekly[[#This Row],[V Odds &lt;]]="",Weekly[[#This Row],[H Odds &lt;]]=""),AY317,IF(AND(Weekly[[#This Row],[V Odds &lt;]]&lt;&gt;"",Weekly[[#This Row],[FALSES]]&gt;0,Weekly[[#This Row],[Actual]]=FALSE),AY317+((Weekly[[#This Row],[V Odds &lt;]]-1)*0.92),IF(AND(Weekly[[#This Row],[H Odds &lt;]]&lt;&gt;"",Weekly[[#This Row],[TRUES]]&gt;0,Weekly[[#This Row],[Actual]]=TRUE),AY317+((Weekly[[#This Row],[H Odds &lt;]]-1)*0.92),IF(AND(Weekly[[#This Row],[V Odds &lt;]]&lt;&gt;"",Weekly[[#This Row],[FALSES]]=0),AY317,IF(AND(Weekly[[#This Row],[H Odds &lt;]]&lt;&gt;"",Weekly[[#This Row],[TRUES]]=0),AY317,AY317-1)))))</f>
        <v>77.442000000000021</v>
      </c>
      <c r="AZ318" s="37">
        <f>IF(AND(Weekly[[#This Row],[V Odds &lt;]]="",Weekly[[#This Row],[H Odds &lt;]]=""),AZ317,IF(AND(Weekly[[#This Row],[V Odds &lt;]]&lt;&gt;"",Weekly[[#This Row],[Actual]]=FALSE),AZ317+Weekly[[#This Row],[V Odds &lt;]]-1,IF(AND(Weekly[[#This Row],[H Odds &lt;]]&lt;&gt;"",Weekly[[#This Row],[Actual]]=TRUE),AZ317+Weekly[[#This Row],[H Odds &lt;]]-1,AZ317-1)))</f>
        <v>72.719999999999985</v>
      </c>
      <c r="BA318" s="38">
        <f>IF(Weekly[[#This Row],[H Odds &lt;]]="",BA317,IF(AND(Weekly[[#This Row],[H Odds &lt;]]&lt;&gt;"",Weekly[[#This Row],[SVC_P]]=TRUE,Weekly[[#This Row],[Actual]]=TRUE),BA317+Weekly[[#This Row],[H Odds &lt;]]-1,IF(AND(Weekly[[#This Row],[H Odds &lt;]]&lt;&gt;"",Weekly[[#This Row],[SVC_P]]=TRUE,Weekly[[#This Row],[Actual]]=FALSE),BA317-1,BA317)))</f>
        <v>71.439999999999984</v>
      </c>
      <c r="BB318" s="38">
        <f>IF(Weekly[[#This Row],[H Odds &lt;]]="",BB317,IF(AND(Weekly[[#This Row],[H Odds &lt;]]&lt;&gt;"",Weekly[[#This Row],[ADBC_P]]=TRUE,Weekly[[#This Row],[Actual]]=TRUE),BB317+Weekly[[#This Row],[H Odds &lt;]]-1,IF(AND(Weekly[[#This Row],[H Odds &lt;]]&lt;&gt;"",Weekly[[#This Row],[ADBC_P]]=TRUE,Weekly[[#This Row],[Actual]]=FALSE),BB317-1,BB317)))</f>
        <v>45.559999999999995</v>
      </c>
      <c r="BC318" s="38">
        <f>IF(Weekly[[#This Row],[H Odds &lt;]]="",BC317,IF(AND(Weekly[[#This Row],[H Odds &lt;]]&lt;&gt;"",Weekly[[#This Row],[RFC_P]]=TRUE,Weekly[[#This Row],[Actual]]=TRUE),BC317+Weekly[[#This Row],[H Odds &lt;]]-1,IF(AND(Weekly[[#This Row],[H Odds &lt;]]&lt;&gt;"",Weekly[[#This Row],[RFC_P]]=TRUE,Weekly[[#This Row],[Actual]]=FALSE),BC317-1,BC317)))</f>
        <v>47.859999999999992</v>
      </c>
      <c r="BD318" s="38">
        <f>IF(Weekly[[#This Row],[H Odds &lt;]]="",BD317,IF(AND(Weekly[[#This Row],[H Odds &lt;]]&lt;&gt;"",Weekly[[#This Row],[GBC_P]]=TRUE,Weekly[[#This Row],[Actual]]=TRUE),BD317+Weekly[[#This Row],[H Odds &lt;]]-1,IF(AND(Weekly[[#This Row],[H Odds &lt;]]&lt;&gt;"",Weekly[[#This Row],[GBC_P]]=TRUE,Weekly[[#This Row],[Actual]]=FALSE),BD317-1,BD317)))</f>
        <v>50.96</v>
      </c>
      <c r="BE318" s="38">
        <f>IF(Weekly[[#This Row],[H Odds &lt;]]="",BE317,IF(AND(Weekly[[#This Row],[H Odds &lt;]]&lt;&gt;"",Weekly[[#This Row],[HGBC_P]]=TRUE,Weekly[[#This Row],[Actual]]=TRUE),BE317+Weekly[[#This Row],[H Odds &lt;]]-1,IF(AND(Weekly[[#This Row],[H Odds &lt;]]&lt;&gt;"",Weekly[[#This Row],[HGBC_P]]=TRUE,Weekly[[#This Row],[Actual]]=FALSE),BE317-1,BE317)))</f>
        <v>56.859999999999992</v>
      </c>
      <c r="BF318" s="38">
        <f>IF(Weekly[[#This Row],[H Odds &lt;]]="",BF317,IF(AND(Weekly[[#This Row],[H Odds &lt;]]&lt;&gt;"",Weekly[[#This Row],[XGB_P]]=TRUE,Weekly[[#This Row],[Actual]]=TRUE),BF317+Weekly[[#This Row],[H Odds &lt;]]-1,IF(AND(Weekly[[#This Row],[H Odds &lt;]]&lt;&gt;"",Weekly[[#This Row],[XGB_P]]=TRUE,Weekly[[#This Row],[Actual]]=FALSE),BF317-1,BF317)))</f>
        <v>60.03</v>
      </c>
      <c r="BG318" s="38">
        <f>IF(Weekly[[#This Row],[H Odds &lt;]]="",BG317,IF(AND(Weekly[[#This Row],[H Odds &lt;]]&lt;&gt;"",Weekly[[#This Row],[QDA_P]]=TRUE,Weekly[[#This Row],[Actual]]=TRUE),BG317+Weekly[[#This Row],[H Odds &lt;]]-1,IF(AND(Weekly[[#This Row],[H Odds &lt;]]&lt;&gt;"",Weekly[[#This Row],[QDA_P]]=TRUE,Weekly[[#This Row],[Actual]]=FALSE),BG317-1,BG317)))</f>
        <v>45.279999999999994</v>
      </c>
      <c r="BH318" s="38">
        <f>IF(Weekly[[#This Row],[H Odds &lt;]]="",BH317,IF(AND(Weekly[[#This Row],[H Odds &lt;]]&lt;&gt;"",Weekly[[#This Row],[KNC_P]]=TRUE,Weekly[[#This Row],[Actual]]=TRUE),BH317+Weekly[[#This Row],[H Odds &lt;]]-1,IF(AND(Weekly[[#This Row],[H Odds &lt;]]&lt;&gt;"",Weekly[[#This Row],[KNC_P]]=TRUE,Weekly[[#This Row],[Actual]]=FALSE),BH317-1,BH317)))</f>
        <v>50.54999999999999</v>
      </c>
      <c r="BI318" s="38">
        <f>IF(Weekly[[#This Row],[H Odds &lt;]]="",BI317,IF(AND(Weekly[[#This Row],[H Odds &lt;]]&lt;&gt;"",Weekly[[#This Row],[TRUES]]&gt;0,Weekly[[#This Row],[Actual]]=TRUE),BI317+Weekly[[#This Row],[H Odds &lt;]]-1,IF(AND(Weekly[[#This Row],[H Odds &lt;]]&lt;&gt;"",Weekly[[#This Row],[TRUES]]=0),BI317,BI317-1)))</f>
        <v>71.439999999999984</v>
      </c>
      <c r="BJ318" s="38">
        <f>IF(Weekly[[#This Row],[H Odds &lt;]]="",BJ317,IF(AND(Weekly[[#This Row],[H Odds &lt;]]&lt;&gt;"",Weekly[[#This Row],[Actual]]=TRUE),BJ317+Weekly[[#This Row],[H Odds &lt;]]-1,IF(AND(Weekly[[#This Row],[H Odds &lt;]]&lt;&gt;"",Weekly[[#This Row],[Actual]]=FALSE),BJ317-1,BJ317)))</f>
        <v>73.339999999999989</v>
      </c>
      <c r="BK318" s="58">
        <f>IF(AND(Weekly[[#This Row],[TRUES]]&gt;4,Weekly[[#This Row],[Actual]]=TRUE),BK317+Weekly[[#This Row],[BF H Odds]]-1,IF(AND(Weekly[[#This Row],[FALSES]]&gt;4,Weekly[[#This Row],[Actual]]=FALSE),BK317+Weekly[[#This Row],[BF V Odds]]-1,IF(AND(Weekly[[#This Row],[TRUES]]&gt;4,Weekly[[#This Row],[Actual]]=FALSE),BK317-1,IF(AND(Weekly[[#This Row],[FALSES]]&gt;4,Weekly[[#This Row],[Actual]]=TRUE),BK317-1,BK317))))</f>
        <v>18.010000000000026</v>
      </c>
      <c r="BL318" s="58">
        <f>IF(AND(Weekly[[#This Row],[TRUES]]&gt;5,Weekly[[#This Row],[Actual]]=TRUE),BL317+Weekly[[#This Row],[BF H Odds]]-1,IF(AND(Weekly[[#This Row],[FALSES]]&gt;5,Weekly[[#This Row],[Actual]]=FALSE),BL317+Weekly[[#This Row],[BF V Odds]]-1,IF(AND(Weekly[[#This Row],[TRUES]]&gt;5,Weekly[[#This Row],[Actual]]=FALSE),BL317-1,IF(AND(Weekly[[#This Row],[FALSES]]&gt;5,Weekly[[#This Row],[Actual]]=TRUE),BL317-1,BL317))))</f>
        <v>31.10000000000003</v>
      </c>
      <c r="BM318" s="58">
        <f>IF(AND(Weekly[[#This Row],[TRUES]]&gt;6,Weekly[[#This Row],[Actual]]=TRUE),BM317+Weekly[[#This Row],[BF H Odds]]-1,IF(AND(Weekly[[#This Row],[FALSES]]&gt;6,Weekly[[#This Row],[Actual]]=FALSE),BM317+Weekly[[#This Row],[BF V Odds]]-1,IF(AND(Weekly[[#This Row],[TRUES]]&gt;6,Weekly[[#This Row],[Actual]]=FALSE),BM317-1,IF(AND(Weekly[[#This Row],[FALSES]]&gt;6,Weekly[[#This Row],[Actual]]=TRUE),BM317-1,BM317))))</f>
        <v>47.520000000000017</v>
      </c>
    </row>
    <row r="319" spans="1:65" x14ac:dyDescent="0.25">
      <c r="A319" s="34"/>
      <c r="B319" s="10">
        <v>44282</v>
      </c>
      <c r="C319" s="33" t="s">
        <v>14</v>
      </c>
      <c r="D319" s="15" t="s">
        <v>16</v>
      </c>
      <c r="E319" t="b">
        <v>1</v>
      </c>
      <c r="F319" t="b">
        <v>1</v>
      </c>
      <c r="G319" t="b">
        <v>1</v>
      </c>
      <c r="H319" t="b">
        <v>1</v>
      </c>
      <c r="I319" t="b">
        <v>1</v>
      </c>
      <c r="J319" t="b">
        <v>1</v>
      </c>
      <c r="K319" t="b">
        <v>0</v>
      </c>
      <c r="L319" t="b">
        <v>0</v>
      </c>
      <c r="O319" t="str">
        <f>IF(Weekly[[#This Row],[H/V]]="H",Weekly[[#This Row],[BF H Odds]],IF(Weekly[[#This Row],[H/V]]="V",Weekly[[#This Row],[BF V Odds]],""))</f>
        <v/>
      </c>
      <c r="P319" t="b">
        <v>1</v>
      </c>
      <c r="R319" s="35">
        <f>IFERROR(IF(Weekly[[#This Row],[Won Bet?]]="yes",R318+(Weekly[[#This Row],[BF Odds]]*Weekly[[#This Row],[BF Stake]])-Weekly[[#This Row],[BF Stake]],R318-Weekly[[#This Row],[BF Stake]]),R318)</f>
        <v>241.32289999999998</v>
      </c>
      <c r="S319" s="9">
        <f>IFERROR(IF(Weekly[[#This Row],[Won Bet?]]="yes",S318+(((Weekly[[#This Row],[BF Odds]]*Weekly[[#This Row],[BF Stake]])-Weekly[[#This Row],[BF Stake]])*0.95),S318-Weekly[[#This Row],[BF Stake]]),S318)</f>
        <v>225.64625499999997</v>
      </c>
      <c r="T319" s="13">
        <v>2.36</v>
      </c>
      <c r="U319" s="13">
        <v>1.69</v>
      </c>
      <c r="V319" s="24">
        <f>IF(Weekly[[#This Row],[Actual]]="","",IF(AND(Weekly[[#This Row],[SVC_P]]=Weekly[[#This Row],[Actual]],Weekly[[#This Row],[SVC_P]]=TRUE),V318+Weekly[[#This Row],[BF H Odds]]-1,IF(AND(Weekly[[#This Row],[SVC_P]]=Weekly[[#This Row],[Actual]],Weekly[[#This Row],[SVC_P]]=FALSE),V318+Weekly[[#This Row],[BF V Odds]]-1,V318-1)))</f>
        <v>70.210000000000008</v>
      </c>
      <c r="W319" s="24">
        <f>IF(Weekly[[#This Row],[Actual]]="","",IF(AND(Weekly[[#This Row],[SVC_P]]=FALSE,Weekly[[#This Row],[Actual]]=TRUE),W318+Weekly[[#This Row],[BF H Odds]]-1,IF(AND(Weekly[[#This Row],[SVC_P]]=TRUE,Weekly[[#This Row],[Actual]]=FALSE,),W318+Weekly[[#This Row],[BF V Odds]]-1,W318-1)))</f>
        <v>-258.95</v>
      </c>
      <c r="X319" s="24">
        <f>IF(Weekly[[#This Row],[Actual]]="","",IF(AND(Weekly[[#This Row],[ADBC_P]]=Weekly[[#This Row],[Actual]],Weekly[[#This Row],[ADBC_P]]=TRUE),X318+Weekly[[#This Row],[BF H Odds]]-1,IF(AND(Weekly[[#This Row],[ADBC_P]]=Weekly[[#This Row],[Actual]],Weekly[[#This Row],[ADBC_P]]=FALSE),X318+Weekly[[#This Row],[BF V Odds]]-1,X318-1)))</f>
        <v>30.260000000000023</v>
      </c>
      <c r="Y319" s="24">
        <f>IF(Weekly[[#This Row],[Actual]]="","",IF(AND(Weekly[[#This Row],[ADBC_P]]=FALSE,Weekly[[#This Row],[Actual]]=TRUE),Y318+Weekly[[#This Row],[BF H Odds]]-1,IF(AND(Weekly[[#This Row],[ADBC_P]]=TRUE,Weekly[[#This Row],[Actual]]=FALSE),Y318+Weekly[[#This Row],[BF V Odds]]-1,Y318-1)))</f>
        <v>46.3</v>
      </c>
      <c r="Z319" s="24">
        <f>IF(Weekly[[#This Row],[Actual]]="","",IF(AND(Weekly[[#This Row],[RFC_P]]=Weekly[[#This Row],[Actual]],Weekly[[#This Row],[RFC_P]]=TRUE),Z318+Weekly[[#This Row],[BF H Odds]]-1,IF(AND(Weekly[[#This Row],[RFC_P]]=Weekly[[#This Row],[Actual]],Weekly[[#This Row],[RFC_P]]=FALSE),Z318+Weekly[[#This Row],[BF V Odds]]-1,Z318-1)))</f>
        <v>21.730000000000029</v>
      </c>
      <c r="AA319" s="24">
        <f>IF(Weekly[[#This Row],[Actual]]="","",IF(AND(Weekly[[#This Row],[RFC_P]]=FALSE,Weekly[[#This Row],[Actual]]=TRUE),AA318+Weekly[[#This Row],[BF H Odds]]-1,IF(AND(Weekly[[#This Row],[RFC_P]]=TRUE,Weekly[[#This Row],[Actual]]=FALSE),AA318+Weekly[[#This Row],[BF V Odds]]-1,AA318-1)))</f>
        <v>54.829999999999977</v>
      </c>
      <c r="AB319" s="24">
        <f>IF(Weekly[[#This Row],[Actual]]="","",IF(AND(Weekly[[#This Row],[GBC_P]]=Weekly[[#This Row],[Actual]],Weekly[[#This Row],[GBC_P]]=TRUE),AB318+Weekly[[#This Row],[BF H Odds]]-1,IF(AND(Weekly[[#This Row],[GBC_P]]=Weekly[[#This Row],[Actual]],Weekly[[#This Row],[GBC_P]]=FALSE),AB318+Weekly[[#This Row],[BF V Odds]]-1,AB318-1)))</f>
        <v>23.730000000000015</v>
      </c>
      <c r="AC319" s="24">
        <f>IF(Weekly[[#This Row],[Actual]]="","",IF(AND(Weekly[[#This Row],[GBC_P]]=FALSE,Weekly[[#This Row],[Actual]]=TRUE),AC318+Weekly[[#This Row],[BF H Odds]]-1,IF(AND(Weekly[[#This Row],[GBC_P]]=TRUE,Weekly[[#This Row],[Actual]]=FALSE),AC318+Weekly[[#This Row],[BF V Odds]]-1,AC318-1)))</f>
        <v>52.829999999999984</v>
      </c>
      <c r="AD319" s="24">
        <f>IF(Weekly[[#This Row],[Actual]]="","",IF(AND(Weekly[[#This Row],[HGBC_P]]=Weekly[[#This Row],[Actual]],Weekly[[#This Row],[HGBC_P]]=TRUE),AD318+Weekly[[#This Row],[BF H Odds]]-1,IF(AND(Weekly[[#This Row],[HGBC_P]]=Weekly[[#This Row],[Actual]],Weekly[[#This Row],[HGBC_P]]=FALSE),AD318+Weekly[[#This Row],[BF V Odds]]-1,AD318-1)))</f>
        <v>24.210000000000033</v>
      </c>
      <c r="AE319" s="24">
        <f>IF(Weekly[[#This Row],[Actual]]="","",IF(AND(Weekly[[#This Row],[HGBC_P]]=FALSE,Weekly[[#This Row],[Actual]]=TRUE),AE318+Weekly[[#This Row],[BF H Odds]]-1,IF(AND(Weekly[[#This Row],[HGBC_P]]=TRUE,Weekly[[#This Row],[Actual]]=FALSE),AE318+Weekly[[#This Row],[BF V Odds]]-1,AE318-1)))</f>
        <v>52.35</v>
      </c>
      <c r="AF319" s="24">
        <f>IF(Weekly[[#This Row],[Actual]]="","",IF(AND(Weekly[[#This Row],[XGB_P]]=Weekly[[#This Row],[Actual]],Weekly[[#This Row],[XGB_P]]=TRUE),AF318+Weekly[[#This Row],[BF H Odds]]-1,IF(AND(Weekly[[#This Row],[XGB_P]]=Weekly[[#This Row],[Actual]],Weekly[[#This Row],[XGB_P]]=FALSE),AF318+Weekly[[#This Row],[BF V Odds]]-1,AF318-1)))</f>
        <v>46.67000000000003</v>
      </c>
      <c r="AG319" s="24">
        <f>IF(Weekly[[#This Row],[Actual]]="","",IF(AND(Weekly[[#This Row],[XGB_P]]=FALSE,Weekly[[#This Row],[Actual]]=TRUE),AG318+Weekly[[#This Row],[BF H Odds]]-1,IF(AND(Weekly[[#This Row],[XGB_P]]=TRUE,Weekly[[#This Row],[Actual]]=FALSE),AG318+Weekly[[#This Row],[BF V Odds]]-1,AG318-1)))</f>
        <v>29.89</v>
      </c>
      <c r="AH319" s="24">
        <f>IF(Weekly[[#This Row],[Actual]]="","",IF(AND(Weekly[[#This Row],[QDA_P]]=Weekly[[#This Row],[Actual]],Weekly[[#This Row],[QDA_P]]=TRUE),AH318+Weekly[[#This Row],[BF H Odds]]-1,IF(AND(Weekly[[#This Row],[QDA_P]]=Weekly[[#This Row],[Actual]],Weekly[[#This Row],[QDA_P]]=FALSE),AH318+Weekly[[#This Row],[BF V Odds]]-1,AH318-1)))</f>
        <v>9.5600000000000058</v>
      </c>
      <c r="AI319" s="24">
        <f>IF(Weekly[[#This Row],[Actual]]="","",IF(AND(Weekly[[#This Row],[QDA_P]]=FALSE,Weekly[[#This Row],[Actual]]=TRUE),AI318+Weekly[[#This Row],[BF H Odds]]-1,IF(AND(Weekly[[#This Row],[QDA_P]]=TRUE,Weekly[[#This Row],[Actual]]=FALSE),AI318+Weekly[[#This Row],[BF V Odds]]-1,AI318-1)))</f>
        <v>67</v>
      </c>
      <c r="AJ319" s="24">
        <f>IF(Weekly[[#This Row],[Actual]]="","",IF(AND(Weekly[[#This Row],[KNC_P]]=FALSE,Weekly[[#This Row],[Actual]]=TRUE),AJ318+Weekly[[#This Row],[BF H Odds]]-1,IF(AND(Weekly[[#This Row],[KNC_P]]=TRUE,Weekly[[#This Row],[Actual]]=FALSE),AJ318+Weekly[[#This Row],[BF V Odds]]-1,AJ318-1)))</f>
        <v>43.479999999999983</v>
      </c>
      <c r="AK319" s="24">
        <f>IF(Weekly[[#This Row],[Actual]]="","",IF(AND(Weekly[[#This Row],[KNC_P]]=FALSE,Weekly[[#This Row],[Actual]]=TRUE),AK318+Weekly[[#This Row],[BF H Odds]]-1,IF(AND(Weekly[[#This Row],[KNC_P]]=TRUE,Weekly[[#This Row],[Actual]]=FALSE),AK318+Weekly[[#This Row],[BF V Odds]]-1,AK318-1)))</f>
        <v>42.379999999999974</v>
      </c>
      <c r="AL319" s="30">
        <f>IF(Weekly[[#This Row],[Actual]]="","",COUNTIF(Weekly[[#This Row],[SVC_P]:[QDA_P]],TRUE))</f>
        <v>6</v>
      </c>
      <c r="AM319" s="30">
        <f>IF(Weekly[[#This Row],[Actual]]="","",COUNTIF(Weekly[[#This Row],[SVC_P]:[QDA_P]],FALSE))</f>
        <v>1</v>
      </c>
      <c r="AN319" s="36" t="str">
        <f>IF(AND(Weekly[[#This Row],[BF V Odds]]&gt;$BO$6,Weekly[[#This Row],[BF V Odds]] &lt; $BO$7),Weekly[[#This Row],[BF V Odds]],"")</f>
        <v/>
      </c>
      <c r="AO319" s="36" t="str">
        <f>IF(AND(Weekly[[#This Row],[BF H Odds]]&gt;$BO$6, Weekly[[#This Row],[BF H Odds]] &lt; $BO$7),Weekly[[#This Row],[BF H Odds]],"")</f>
        <v/>
      </c>
      <c r="AP319" s="37">
        <f>IF(AND(Weekly[[#This Row],[V Odds &lt;]]="",Weekly[[#This Row],[H Odds &lt;]]=""),AP318,IF(AND(Weekly[[#This Row],[H Odds &lt;]]&lt;&gt;"",Weekly[[#This Row],[SVC_P]]=TRUE,Weekly[[#This Row],[Actual]]=TRUE),AP318+Weekly[[#This Row],[H Odds &lt;]]-1,IF(AND(Weekly[[#This Row],[V Odds &lt;]]&lt;&gt;"",Weekly[[#This Row],[SVC_P]]=FALSE,Weekly[[#This Row],[Actual]]=FALSE),AP318+Weekly[[#This Row],[V Odds &lt;]]-1,IF(AND(Weekly[[#This Row],[V Odds &lt;]]&lt;&gt;"",Weekly[[#This Row],[SVC_P]]=FALSE,Weekly[[#This Row],[Actual]]=TRUE),AP318-1,IF(AND(Weekly[[#This Row],[H Odds &lt;]]&lt;&gt;"",Weekly[[#This Row],[SVC_P]]=TRUE,Weekly[[#This Row],[Actual]]=FALSE),AP318-1,AP318)))))</f>
        <v>76.48</v>
      </c>
      <c r="AQ319" s="37">
        <f>IF(AND(Weekly[[#This Row],[V Odds &lt;]]="",Weekly[[#This Row],[H Odds &lt;]]=""),AQ318,IF(AND(Weekly[[#This Row],[H Odds &lt;]]&lt;&gt;"",Weekly[[#This Row],[ADBC_P]]=TRUE,Weekly[[#This Row],[Actual]]=TRUE),AQ318+Weekly[[#This Row],[H Odds &lt;]]-1,IF(AND(Weekly[[#This Row],[V Odds &lt;]]&lt;&gt;"",Weekly[[#This Row],[ADBC_P]]=FALSE,Weekly[[#This Row],[Actual]]=FALSE),AQ318+Weekly[[#This Row],[V Odds &lt;]]-1,IF(AND(Weekly[[#This Row],[V Odds &lt;]]&lt;&gt;"",Weekly[[#This Row],[ADBC_P]]=FALSE,Weekly[[#This Row],[Actual]]=TRUE),AQ318-1,IF(AND(Weekly[[#This Row],[H Odds &lt;]]&lt;&gt;"",Weekly[[#This Row],[ADBC_P]]=TRUE,Weekly[[#This Row],[Actual]]=FALSE),AQ318-1,AQ318)))))</f>
        <v>48.879999999999995</v>
      </c>
      <c r="AR319" s="37">
        <f>IF(AND(Weekly[[#This Row],[V Odds &lt;]]="",Weekly[[#This Row],[H Odds &lt;]]=""),AR318,IF(AND(Weekly[[#This Row],[H Odds &lt;]]&lt;&gt;"",Weekly[[#This Row],[RFC_P]]=TRUE,Weekly[[#This Row],[Actual]]=TRUE),AR318+Weekly[[#This Row],[H Odds &lt;]]-1,IF(AND(Weekly[[#This Row],[V Odds &lt;]]&lt;&gt;"",Weekly[[#This Row],[RFC_P]]=FALSE,Weekly[[#This Row],[Actual]]=FALSE),AR318+Weekly[[#This Row],[V Odds &lt;]]-1,IF(AND(Weekly[[#This Row],[V Odds &lt;]]&lt;&gt;"",Weekly[[#This Row],[RFC_P]]=FALSE,Weekly[[#This Row],[Actual]]=TRUE),AR318-1,IF(AND(Weekly[[#This Row],[H Odds &lt;]]&lt;&gt;"",Weekly[[#This Row],[RFC_P]]=TRUE,Weekly[[#This Row],[Actual]]=FALSE),AR318-1,AR318)))))</f>
        <v>51.489999999999995</v>
      </c>
      <c r="AS319" s="37">
        <f>IF(AND(Weekly[[#This Row],[V Odds &lt;]]="",Weekly[[#This Row],[H Odds &lt;]]=""),AS318,IF(AND(Weekly[[#This Row],[H Odds &lt;]]&lt;&gt;"",Weekly[[#This Row],[GBC_P]]=TRUE,Weekly[[#This Row],[Actual]]=TRUE),AS318+Weekly[[#This Row],[H Odds &lt;]]-1,IF(AND(Weekly[[#This Row],[V Odds &lt;]]&lt;&gt;"",Weekly[[#This Row],[GBC_P]]=FALSE,Weekly[[#This Row],[Actual]]=FALSE),AS318+Weekly[[#This Row],[V Odds &lt;]]-1,IF(AND(Weekly[[#This Row],[V Odds &lt;]]&lt;&gt;"",Weekly[[#This Row],[GBC_P]]=FALSE,Weekly[[#This Row],[Actual]]=TRUE),AS318-1,IF(AND(Weekly[[#This Row],[H Odds &lt;]]&lt;&gt;"",Weekly[[#This Row],[GBC_P]]=TRUE,Weekly[[#This Row],[Actual]]=FALSE),AS318-1,AS318)))))</f>
        <v>50.28</v>
      </c>
      <c r="AT319" s="37">
        <f>IF(AND(Weekly[[#This Row],[V Odds &lt;]]="",Weekly[[#This Row],[H Odds &lt;]]=""),AT318,IF(AND(Weekly[[#This Row],[H Odds &lt;]]&lt;&gt;"",Weekly[[#This Row],[HGBC_P]]=TRUE,Weekly[[#This Row],[Actual]]=TRUE),AT318+Weekly[[#This Row],[H Odds &lt;]]-1,IF(AND(Weekly[[#This Row],[V Odds &lt;]]&lt;&gt;"",Weekly[[#This Row],[HGBC_P]]=FALSE,Weekly[[#This Row],[Actual]]=FALSE),AT318+Weekly[[#This Row],[V Odds &lt;]]-1,IF(AND(Weekly[[#This Row],[V Odds &lt;]]&lt;&gt;"",Weekly[[#This Row],[HGBC_P]]=FALSE,Weekly[[#This Row],[Actual]]=TRUE),AT318-1,IF(AND(Weekly[[#This Row],[H Odds &lt;]]&lt;&gt;"",Weekly[[#This Row],[HGBC_P]]=TRUE,Weekly[[#This Row],[Actual]]=FALSE),AT318-1,AT318)))))</f>
        <v>53.459999999999994</v>
      </c>
      <c r="AU319" s="37">
        <f>IF(AND(Weekly[[#This Row],[V Odds &lt;]]="",Weekly[[#This Row],[H Odds &lt;]]=""),AU318,IF(AND(Weekly[[#This Row],[H Odds &lt;]]&lt;&gt;"",Weekly[[#This Row],[XGB_P]]=TRUE,Weekly[[#This Row],[Actual]]=TRUE),AU318+Weekly[[#This Row],[H Odds &lt;]]-1,IF(AND(Weekly[[#This Row],[V Odds &lt;]]&lt;&gt;"",Weekly[[#This Row],[XGB_P]]=FALSE,Weekly[[#This Row],[Actual]]=FALSE),AU318+Weekly[[#This Row],[V Odds &lt;]]-1,IF(AND(Weekly[[#This Row],[V Odds &lt;]]&lt;&gt;"",Weekly[[#This Row],[XGB_P]]=FALSE,Weekly[[#This Row],[Actual]]=TRUE),AU318-1,IF(AND(Weekly[[#This Row],[H Odds &lt;]]&lt;&gt;"",Weekly[[#This Row],[XGB_P]]=TRUE,Weekly[[#This Row],[Actual]]=FALSE),AU318-1,AU318)))))</f>
        <v>62.56</v>
      </c>
      <c r="AV319" s="37">
        <f>IF(AND(Weekly[[#This Row],[V Odds &lt;]]="",Weekly[[#This Row],[H Odds &lt;]]=""),AV318,IF(AND(Weekly[[#This Row],[H Odds &lt;]]&lt;&gt;"",Weekly[[#This Row],[QDA_P]]=TRUE,Weekly[[#This Row],[Actual]]=TRUE),AV318+Weekly[[#This Row],[H Odds &lt;]]-1,IF(AND(Weekly[[#This Row],[V Odds &lt;]]&lt;&gt;"",Weekly[[#This Row],[QDA_P]]=FALSE,Weekly[[#This Row],[Actual]]=FALSE),AV318+Weekly[[#This Row],[V Odds &lt;]]-1,IF(AND(Weekly[[#This Row],[V Odds &lt;]]&lt;&gt;"",Weekly[[#This Row],[QDA_P]]=FALSE,Weekly[[#This Row],[Actual]]=TRUE),AV318-1,IF(AND(Weekly[[#This Row],[H Odds &lt;]]&lt;&gt;"",Weekly[[#This Row],[QDA_P]]=TRUE,Weekly[[#This Row],[Actual]]=FALSE),AV318-1,AV318)))))</f>
        <v>52.049999999999983</v>
      </c>
      <c r="AW319" s="37">
        <f>IF(AND(Weekly[[#This Row],[H Odds &lt;]]="",Weekly[[#This Row],[V Odds &lt;]]=""),AW318,IF(AND(Weekly[[#This Row],[KNC_P]]=Weekly[[#This Row],[Actual]],Weekly[[#This Row],[KNC_P]]=TRUE),AW318+Weekly[[#This Row],[BF H Odds]]-1,IF(AND(Weekly[[#This Row],[KNC_P]]=Weekly[[#This Row],[Actual]],Weekly[[#This Row],[KNC_P]]=FALSE),AW318+Weekly[[#This Row],[BF V Odds]]-1,AW318-1)))</f>
        <v>52.7</v>
      </c>
      <c r="AX319" s="37">
        <f>IF(AND(Weekly[[#This Row],[V Odds &lt;]]="",Weekly[[#This Row],[H Odds &lt;]]=""),AX318,IF(AND(Weekly[[#This Row],[V Odds &lt;]]&lt;&gt;"",Weekly[[#This Row],[FALSES]]&gt;0,Weekly[[#This Row],[Actual]]=FALSE),AX318+Weekly[[#This Row],[V Odds &lt;]]-1,IF(AND(Weekly[[#This Row],[H Odds &lt;]]&lt;&gt;"",Weekly[[#This Row],[TRUES]]&gt;0,Weekly[[#This Row],[Actual]]=TRUE),AX318+Weekly[[#This Row],[H Odds &lt;]]-1,IF(AND(Weekly[[#This Row],[V Odds &lt;]]&lt;&gt;"",Weekly[[#This Row],[FALSES]]=0),AX318,IF(AND(Weekly[[#This Row],[H Odds &lt;]]&lt;&gt;"",Weekly[[#This Row],[TRUES]]=0),AX318,AX318-1)))))</f>
        <v>84.34999999999998</v>
      </c>
      <c r="AY319" s="37">
        <f>IF(AND(Weekly[[#This Row],[V Odds &lt;]]="",Weekly[[#This Row],[H Odds &lt;]]=""),AY318,IF(AND(Weekly[[#This Row],[V Odds &lt;]]&lt;&gt;"",Weekly[[#This Row],[FALSES]]&gt;0,Weekly[[#This Row],[Actual]]=FALSE),AY318+((Weekly[[#This Row],[V Odds &lt;]]-1)*0.92),IF(AND(Weekly[[#This Row],[H Odds &lt;]]&lt;&gt;"",Weekly[[#This Row],[TRUES]]&gt;0,Weekly[[#This Row],[Actual]]=TRUE),AY318+((Weekly[[#This Row],[H Odds &lt;]]-1)*0.92),IF(AND(Weekly[[#This Row],[V Odds &lt;]]&lt;&gt;"",Weekly[[#This Row],[FALSES]]=0),AY318,IF(AND(Weekly[[#This Row],[H Odds &lt;]]&lt;&gt;"",Weekly[[#This Row],[TRUES]]=0),AY318,AY318-1)))))</f>
        <v>77.442000000000021</v>
      </c>
      <c r="AZ319" s="37">
        <f>IF(AND(Weekly[[#This Row],[V Odds &lt;]]="",Weekly[[#This Row],[H Odds &lt;]]=""),AZ318,IF(AND(Weekly[[#This Row],[V Odds &lt;]]&lt;&gt;"",Weekly[[#This Row],[Actual]]=FALSE),AZ318+Weekly[[#This Row],[V Odds &lt;]]-1,IF(AND(Weekly[[#This Row],[H Odds &lt;]]&lt;&gt;"",Weekly[[#This Row],[Actual]]=TRUE),AZ318+Weekly[[#This Row],[H Odds &lt;]]-1,AZ318-1)))</f>
        <v>72.719999999999985</v>
      </c>
      <c r="BA319" s="38">
        <f>IF(Weekly[[#This Row],[H Odds &lt;]]="",BA318,IF(AND(Weekly[[#This Row],[H Odds &lt;]]&lt;&gt;"",Weekly[[#This Row],[SVC_P]]=TRUE,Weekly[[#This Row],[Actual]]=TRUE),BA318+Weekly[[#This Row],[H Odds &lt;]]-1,IF(AND(Weekly[[#This Row],[H Odds &lt;]]&lt;&gt;"",Weekly[[#This Row],[SVC_P]]=TRUE,Weekly[[#This Row],[Actual]]=FALSE),BA318-1,BA318)))</f>
        <v>71.439999999999984</v>
      </c>
      <c r="BB319" s="38">
        <f>IF(Weekly[[#This Row],[H Odds &lt;]]="",BB318,IF(AND(Weekly[[#This Row],[H Odds &lt;]]&lt;&gt;"",Weekly[[#This Row],[ADBC_P]]=TRUE,Weekly[[#This Row],[Actual]]=TRUE),BB318+Weekly[[#This Row],[H Odds &lt;]]-1,IF(AND(Weekly[[#This Row],[H Odds &lt;]]&lt;&gt;"",Weekly[[#This Row],[ADBC_P]]=TRUE,Weekly[[#This Row],[Actual]]=FALSE),BB318-1,BB318)))</f>
        <v>45.559999999999995</v>
      </c>
      <c r="BC319" s="38">
        <f>IF(Weekly[[#This Row],[H Odds &lt;]]="",BC318,IF(AND(Weekly[[#This Row],[H Odds &lt;]]&lt;&gt;"",Weekly[[#This Row],[RFC_P]]=TRUE,Weekly[[#This Row],[Actual]]=TRUE),BC318+Weekly[[#This Row],[H Odds &lt;]]-1,IF(AND(Weekly[[#This Row],[H Odds &lt;]]&lt;&gt;"",Weekly[[#This Row],[RFC_P]]=TRUE,Weekly[[#This Row],[Actual]]=FALSE),BC318-1,BC318)))</f>
        <v>47.859999999999992</v>
      </c>
      <c r="BD319" s="38">
        <f>IF(Weekly[[#This Row],[H Odds &lt;]]="",BD318,IF(AND(Weekly[[#This Row],[H Odds &lt;]]&lt;&gt;"",Weekly[[#This Row],[GBC_P]]=TRUE,Weekly[[#This Row],[Actual]]=TRUE),BD318+Weekly[[#This Row],[H Odds &lt;]]-1,IF(AND(Weekly[[#This Row],[H Odds &lt;]]&lt;&gt;"",Weekly[[#This Row],[GBC_P]]=TRUE,Weekly[[#This Row],[Actual]]=FALSE),BD318-1,BD318)))</f>
        <v>50.96</v>
      </c>
      <c r="BE319" s="38">
        <f>IF(Weekly[[#This Row],[H Odds &lt;]]="",BE318,IF(AND(Weekly[[#This Row],[H Odds &lt;]]&lt;&gt;"",Weekly[[#This Row],[HGBC_P]]=TRUE,Weekly[[#This Row],[Actual]]=TRUE),BE318+Weekly[[#This Row],[H Odds &lt;]]-1,IF(AND(Weekly[[#This Row],[H Odds &lt;]]&lt;&gt;"",Weekly[[#This Row],[HGBC_P]]=TRUE,Weekly[[#This Row],[Actual]]=FALSE),BE318-1,BE318)))</f>
        <v>56.859999999999992</v>
      </c>
      <c r="BF319" s="38">
        <f>IF(Weekly[[#This Row],[H Odds &lt;]]="",BF318,IF(AND(Weekly[[#This Row],[H Odds &lt;]]&lt;&gt;"",Weekly[[#This Row],[XGB_P]]=TRUE,Weekly[[#This Row],[Actual]]=TRUE),BF318+Weekly[[#This Row],[H Odds &lt;]]-1,IF(AND(Weekly[[#This Row],[H Odds &lt;]]&lt;&gt;"",Weekly[[#This Row],[XGB_P]]=TRUE,Weekly[[#This Row],[Actual]]=FALSE),BF318-1,BF318)))</f>
        <v>60.03</v>
      </c>
      <c r="BG319" s="38">
        <f>IF(Weekly[[#This Row],[H Odds &lt;]]="",BG318,IF(AND(Weekly[[#This Row],[H Odds &lt;]]&lt;&gt;"",Weekly[[#This Row],[QDA_P]]=TRUE,Weekly[[#This Row],[Actual]]=TRUE),BG318+Weekly[[#This Row],[H Odds &lt;]]-1,IF(AND(Weekly[[#This Row],[H Odds &lt;]]&lt;&gt;"",Weekly[[#This Row],[QDA_P]]=TRUE,Weekly[[#This Row],[Actual]]=FALSE),BG318-1,BG318)))</f>
        <v>45.279999999999994</v>
      </c>
      <c r="BH319" s="38">
        <f>IF(Weekly[[#This Row],[H Odds &lt;]]="",BH318,IF(AND(Weekly[[#This Row],[H Odds &lt;]]&lt;&gt;"",Weekly[[#This Row],[KNC_P]]=TRUE,Weekly[[#This Row],[Actual]]=TRUE),BH318+Weekly[[#This Row],[H Odds &lt;]]-1,IF(AND(Weekly[[#This Row],[H Odds &lt;]]&lt;&gt;"",Weekly[[#This Row],[KNC_P]]=TRUE,Weekly[[#This Row],[Actual]]=FALSE),BH318-1,BH318)))</f>
        <v>50.54999999999999</v>
      </c>
      <c r="BI319" s="38">
        <f>IF(Weekly[[#This Row],[H Odds &lt;]]="",BI318,IF(AND(Weekly[[#This Row],[H Odds &lt;]]&lt;&gt;"",Weekly[[#This Row],[TRUES]]&gt;0,Weekly[[#This Row],[Actual]]=TRUE),BI318+Weekly[[#This Row],[H Odds &lt;]]-1,IF(AND(Weekly[[#This Row],[H Odds &lt;]]&lt;&gt;"",Weekly[[#This Row],[TRUES]]=0),BI318,BI318-1)))</f>
        <v>71.439999999999984</v>
      </c>
      <c r="BJ319" s="38">
        <f>IF(Weekly[[#This Row],[H Odds &lt;]]="",BJ318,IF(AND(Weekly[[#This Row],[H Odds &lt;]]&lt;&gt;"",Weekly[[#This Row],[Actual]]=TRUE),BJ318+Weekly[[#This Row],[H Odds &lt;]]-1,IF(AND(Weekly[[#This Row],[H Odds &lt;]]&lt;&gt;"",Weekly[[#This Row],[Actual]]=FALSE),BJ318-1,BJ318)))</f>
        <v>73.339999999999989</v>
      </c>
      <c r="BK319" s="58">
        <f>IF(AND(Weekly[[#This Row],[TRUES]]&gt;4,Weekly[[#This Row],[Actual]]=TRUE),BK318+Weekly[[#This Row],[BF H Odds]]-1,IF(AND(Weekly[[#This Row],[FALSES]]&gt;4,Weekly[[#This Row],[Actual]]=FALSE),BK318+Weekly[[#This Row],[BF V Odds]]-1,IF(AND(Weekly[[#This Row],[TRUES]]&gt;4,Weekly[[#This Row],[Actual]]=FALSE),BK318-1,IF(AND(Weekly[[#This Row],[FALSES]]&gt;4,Weekly[[#This Row],[Actual]]=TRUE),BK318-1,BK318))))</f>
        <v>18.700000000000028</v>
      </c>
      <c r="BL319" s="58">
        <f>IF(AND(Weekly[[#This Row],[TRUES]]&gt;5,Weekly[[#This Row],[Actual]]=TRUE),BL318+Weekly[[#This Row],[BF H Odds]]-1,IF(AND(Weekly[[#This Row],[FALSES]]&gt;5,Weekly[[#This Row],[Actual]]=FALSE),BL318+Weekly[[#This Row],[BF V Odds]]-1,IF(AND(Weekly[[#This Row],[TRUES]]&gt;5,Weekly[[#This Row],[Actual]]=FALSE),BL318-1,IF(AND(Weekly[[#This Row],[FALSES]]&gt;5,Weekly[[#This Row],[Actual]]=TRUE),BL318-1,BL318))))</f>
        <v>31.790000000000028</v>
      </c>
      <c r="BM319" s="58">
        <f>IF(AND(Weekly[[#This Row],[TRUES]]&gt;6,Weekly[[#This Row],[Actual]]=TRUE),BM318+Weekly[[#This Row],[BF H Odds]]-1,IF(AND(Weekly[[#This Row],[FALSES]]&gt;6,Weekly[[#This Row],[Actual]]=FALSE),BM318+Weekly[[#This Row],[BF V Odds]]-1,IF(AND(Weekly[[#This Row],[TRUES]]&gt;6,Weekly[[#This Row],[Actual]]=FALSE),BM318-1,IF(AND(Weekly[[#This Row],[FALSES]]&gt;6,Weekly[[#This Row],[Actual]]=TRUE),BM318-1,BM318))))</f>
        <v>47.520000000000017</v>
      </c>
    </row>
    <row r="320" spans="1:65" x14ac:dyDescent="0.25">
      <c r="A320" s="34"/>
      <c r="B320" s="10">
        <v>44282</v>
      </c>
      <c r="C320" s="33" t="s">
        <v>12</v>
      </c>
      <c r="D320" s="15" t="s">
        <v>13</v>
      </c>
      <c r="E320" t="b">
        <v>1</v>
      </c>
      <c r="F320" t="b">
        <v>1</v>
      </c>
      <c r="G320" t="b">
        <v>1</v>
      </c>
      <c r="H320" t="b">
        <v>1</v>
      </c>
      <c r="I320" t="b">
        <v>1</v>
      </c>
      <c r="J320" t="b">
        <v>1</v>
      </c>
      <c r="K320" t="b">
        <v>1</v>
      </c>
      <c r="L320" t="b">
        <v>1</v>
      </c>
      <c r="O320" t="str">
        <f>IF(Weekly[[#This Row],[H/V]]="H",Weekly[[#This Row],[BF H Odds]],IF(Weekly[[#This Row],[H/V]]="V",Weekly[[#This Row],[BF V Odds]],""))</f>
        <v/>
      </c>
      <c r="P320" t="b">
        <v>1</v>
      </c>
      <c r="R320" s="35">
        <f>IFERROR(IF(Weekly[[#This Row],[Won Bet?]]="yes",R319+(Weekly[[#This Row],[BF Odds]]*Weekly[[#This Row],[BF Stake]])-Weekly[[#This Row],[BF Stake]],R319-Weekly[[#This Row],[BF Stake]]),R319)</f>
        <v>241.32289999999998</v>
      </c>
      <c r="S320" s="9">
        <f>IFERROR(IF(Weekly[[#This Row],[Won Bet?]]="yes",S319+(((Weekly[[#This Row],[BF Odds]]*Weekly[[#This Row],[BF Stake]])-Weekly[[#This Row],[BF Stake]])*0.95),S319-Weekly[[#This Row],[BF Stake]]),S319)</f>
        <v>225.64625499999997</v>
      </c>
      <c r="T320" s="13">
        <v>3.4</v>
      </c>
      <c r="U320" s="13">
        <v>1.32</v>
      </c>
      <c r="V320" s="24">
        <f>IF(Weekly[[#This Row],[Actual]]="","",IF(AND(Weekly[[#This Row],[SVC_P]]=Weekly[[#This Row],[Actual]],Weekly[[#This Row],[SVC_P]]=TRUE),V319+Weekly[[#This Row],[BF H Odds]]-1,IF(AND(Weekly[[#This Row],[SVC_P]]=Weekly[[#This Row],[Actual]],Weekly[[#This Row],[SVC_P]]=FALSE),V319+Weekly[[#This Row],[BF V Odds]]-1,V319-1)))</f>
        <v>70.53</v>
      </c>
      <c r="W320" s="24">
        <f>IF(Weekly[[#This Row],[Actual]]="","",IF(AND(Weekly[[#This Row],[SVC_P]]=FALSE,Weekly[[#This Row],[Actual]]=TRUE),W319+Weekly[[#This Row],[BF H Odds]]-1,IF(AND(Weekly[[#This Row],[SVC_P]]=TRUE,Weekly[[#This Row],[Actual]]=FALSE,),W319+Weekly[[#This Row],[BF V Odds]]-1,W319-1)))</f>
        <v>-259.95</v>
      </c>
      <c r="X320" s="24">
        <f>IF(Weekly[[#This Row],[Actual]]="","",IF(AND(Weekly[[#This Row],[ADBC_P]]=Weekly[[#This Row],[Actual]],Weekly[[#This Row],[ADBC_P]]=TRUE),X319+Weekly[[#This Row],[BF H Odds]]-1,IF(AND(Weekly[[#This Row],[ADBC_P]]=Weekly[[#This Row],[Actual]],Weekly[[#This Row],[ADBC_P]]=FALSE),X319+Weekly[[#This Row],[BF V Odds]]-1,X319-1)))</f>
        <v>30.580000000000023</v>
      </c>
      <c r="Y320" s="24">
        <f>IF(Weekly[[#This Row],[Actual]]="","",IF(AND(Weekly[[#This Row],[ADBC_P]]=FALSE,Weekly[[#This Row],[Actual]]=TRUE),Y319+Weekly[[#This Row],[BF H Odds]]-1,IF(AND(Weekly[[#This Row],[ADBC_P]]=TRUE,Weekly[[#This Row],[Actual]]=FALSE),Y319+Weekly[[#This Row],[BF V Odds]]-1,Y319-1)))</f>
        <v>45.3</v>
      </c>
      <c r="Z320" s="24">
        <f>IF(Weekly[[#This Row],[Actual]]="","",IF(AND(Weekly[[#This Row],[RFC_P]]=Weekly[[#This Row],[Actual]],Weekly[[#This Row],[RFC_P]]=TRUE),Z319+Weekly[[#This Row],[BF H Odds]]-1,IF(AND(Weekly[[#This Row],[RFC_P]]=Weekly[[#This Row],[Actual]],Weekly[[#This Row],[RFC_P]]=FALSE),Z319+Weekly[[#This Row],[BF V Odds]]-1,Z319-1)))</f>
        <v>22.050000000000029</v>
      </c>
      <c r="AA320" s="24">
        <f>IF(Weekly[[#This Row],[Actual]]="","",IF(AND(Weekly[[#This Row],[RFC_P]]=FALSE,Weekly[[#This Row],[Actual]]=TRUE),AA319+Weekly[[#This Row],[BF H Odds]]-1,IF(AND(Weekly[[#This Row],[RFC_P]]=TRUE,Weekly[[#This Row],[Actual]]=FALSE),AA319+Weekly[[#This Row],[BF V Odds]]-1,AA319-1)))</f>
        <v>53.829999999999977</v>
      </c>
      <c r="AB320" s="24">
        <f>IF(Weekly[[#This Row],[Actual]]="","",IF(AND(Weekly[[#This Row],[GBC_P]]=Weekly[[#This Row],[Actual]],Weekly[[#This Row],[GBC_P]]=TRUE),AB319+Weekly[[#This Row],[BF H Odds]]-1,IF(AND(Weekly[[#This Row],[GBC_P]]=Weekly[[#This Row],[Actual]],Weekly[[#This Row],[GBC_P]]=FALSE),AB319+Weekly[[#This Row],[BF V Odds]]-1,AB319-1)))</f>
        <v>24.050000000000015</v>
      </c>
      <c r="AC320" s="24">
        <f>IF(Weekly[[#This Row],[Actual]]="","",IF(AND(Weekly[[#This Row],[GBC_P]]=FALSE,Weekly[[#This Row],[Actual]]=TRUE),AC319+Weekly[[#This Row],[BF H Odds]]-1,IF(AND(Weekly[[#This Row],[GBC_P]]=TRUE,Weekly[[#This Row],[Actual]]=FALSE),AC319+Weekly[[#This Row],[BF V Odds]]-1,AC319-1)))</f>
        <v>51.829999999999984</v>
      </c>
      <c r="AD320" s="24">
        <f>IF(Weekly[[#This Row],[Actual]]="","",IF(AND(Weekly[[#This Row],[HGBC_P]]=Weekly[[#This Row],[Actual]],Weekly[[#This Row],[HGBC_P]]=TRUE),AD319+Weekly[[#This Row],[BF H Odds]]-1,IF(AND(Weekly[[#This Row],[HGBC_P]]=Weekly[[#This Row],[Actual]],Weekly[[#This Row],[HGBC_P]]=FALSE),AD319+Weekly[[#This Row],[BF V Odds]]-1,AD319-1)))</f>
        <v>24.530000000000033</v>
      </c>
      <c r="AE320" s="24">
        <f>IF(Weekly[[#This Row],[Actual]]="","",IF(AND(Weekly[[#This Row],[HGBC_P]]=FALSE,Weekly[[#This Row],[Actual]]=TRUE),AE319+Weekly[[#This Row],[BF H Odds]]-1,IF(AND(Weekly[[#This Row],[HGBC_P]]=TRUE,Weekly[[#This Row],[Actual]]=FALSE),AE319+Weekly[[#This Row],[BF V Odds]]-1,AE319-1)))</f>
        <v>51.35</v>
      </c>
      <c r="AF320" s="24">
        <f>IF(Weekly[[#This Row],[Actual]]="","",IF(AND(Weekly[[#This Row],[XGB_P]]=Weekly[[#This Row],[Actual]],Weekly[[#This Row],[XGB_P]]=TRUE),AF319+Weekly[[#This Row],[BF H Odds]]-1,IF(AND(Weekly[[#This Row],[XGB_P]]=Weekly[[#This Row],[Actual]],Weekly[[#This Row],[XGB_P]]=FALSE),AF319+Weekly[[#This Row],[BF V Odds]]-1,AF319-1)))</f>
        <v>46.99000000000003</v>
      </c>
      <c r="AG320" s="24">
        <f>IF(Weekly[[#This Row],[Actual]]="","",IF(AND(Weekly[[#This Row],[XGB_P]]=FALSE,Weekly[[#This Row],[Actual]]=TRUE),AG319+Weekly[[#This Row],[BF H Odds]]-1,IF(AND(Weekly[[#This Row],[XGB_P]]=TRUE,Weekly[[#This Row],[Actual]]=FALSE),AG319+Weekly[[#This Row],[BF V Odds]]-1,AG319-1)))</f>
        <v>28.89</v>
      </c>
      <c r="AH320" s="24">
        <f>IF(Weekly[[#This Row],[Actual]]="","",IF(AND(Weekly[[#This Row],[QDA_P]]=Weekly[[#This Row],[Actual]],Weekly[[#This Row],[QDA_P]]=TRUE),AH319+Weekly[[#This Row],[BF H Odds]]-1,IF(AND(Weekly[[#This Row],[QDA_P]]=Weekly[[#This Row],[Actual]],Weekly[[#This Row],[QDA_P]]=FALSE),AH319+Weekly[[#This Row],[BF V Odds]]-1,AH319-1)))</f>
        <v>9.8800000000000061</v>
      </c>
      <c r="AI320" s="24">
        <f>IF(Weekly[[#This Row],[Actual]]="","",IF(AND(Weekly[[#This Row],[QDA_P]]=FALSE,Weekly[[#This Row],[Actual]]=TRUE),AI319+Weekly[[#This Row],[BF H Odds]]-1,IF(AND(Weekly[[#This Row],[QDA_P]]=TRUE,Weekly[[#This Row],[Actual]]=FALSE),AI319+Weekly[[#This Row],[BF V Odds]]-1,AI319-1)))</f>
        <v>66</v>
      </c>
      <c r="AJ320" s="24">
        <f>IF(Weekly[[#This Row],[Actual]]="","",IF(AND(Weekly[[#This Row],[KNC_P]]=FALSE,Weekly[[#This Row],[Actual]]=TRUE),AJ319+Weekly[[#This Row],[BF H Odds]]-1,IF(AND(Weekly[[#This Row],[KNC_P]]=TRUE,Weekly[[#This Row],[Actual]]=FALSE),AJ319+Weekly[[#This Row],[BF V Odds]]-1,AJ319-1)))</f>
        <v>42.479999999999983</v>
      </c>
      <c r="AK320" s="24">
        <f>IF(Weekly[[#This Row],[Actual]]="","",IF(AND(Weekly[[#This Row],[KNC_P]]=FALSE,Weekly[[#This Row],[Actual]]=TRUE),AK319+Weekly[[#This Row],[BF H Odds]]-1,IF(AND(Weekly[[#This Row],[KNC_P]]=TRUE,Weekly[[#This Row],[Actual]]=FALSE),AK319+Weekly[[#This Row],[BF V Odds]]-1,AK319-1)))</f>
        <v>41.379999999999974</v>
      </c>
      <c r="AL320" s="30">
        <f>IF(Weekly[[#This Row],[Actual]]="","",COUNTIF(Weekly[[#This Row],[SVC_P]:[QDA_P]],TRUE))</f>
        <v>7</v>
      </c>
      <c r="AM320" s="30">
        <f>IF(Weekly[[#This Row],[Actual]]="","",COUNTIF(Weekly[[#This Row],[SVC_P]:[QDA_P]],FALSE))</f>
        <v>0</v>
      </c>
      <c r="AN320" s="36">
        <f>IF(AND(Weekly[[#This Row],[BF V Odds]]&gt;$BO$6,Weekly[[#This Row],[BF V Odds]] &lt; $BO$7),Weekly[[#This Row],[BF V Odds]],"")</f>
        <v>3.4</v>
      </c>
      <c r="AO320" s="36" t="str">
        <f>IF(AND(Weekly[[#This Row],[BF H Odds]]&gt;$BO$6, Weekly[[#This Row],[BF H Odds]] &lt; $BO$7),Weekly[[#This Row],[BF H Odds]],"")</f>
        <v/>
      </c>
      <c r="AP320" s="37">
        <f>IF(AND(Weekly[[#This Row],[V Odds &lt;]]="",Weekly[[#This Row],[H Odds &lt;]]=""),AP319,IF(AND(Weekly[[#This Row],[H Odds &lt;]]&lt;&gt;"",Weekly[[#This Row],[SVC_P]]=TRUE,Weekly[[#This Row],[Actual]]=TRUE),AP319+Weekly[[#This Row],[H Odds &lt;]]-1,IF(AND(Weekly[[#This Row],[V Odds &lt;]]&lt;&gt;"",Weekly[[#This Row],[SVC_P]]=FALSE,Weekly[[#This Row],[Actual]]=FALSE),AP319+Weekly[[#This Row],[V Odds &lt;]]-1,IF(AND(Weekly[[#This Row],[V Odds &lt;]]&lt;&gt;"",Weekly[[#This Row],[SVC_P]]=FALSE,Weekly[[#This Row],[Actual]]=TRUE),AP319-1,IF(AND(Weekly[[#This Row],[H Odds &lt;]]&lt;&gt;"",Weekly[[#This Row],[SVC_P]]=TRUE,Weekly[[#This Row],[Actual]]=FALSE),AP319-1,AP319)))))</f>
        <v>76.48</v>
      </c>
      <c r="AQ320" s="37">
        <f>IF(AND(Weekly[[#This Row],[V Odds &lt;]]="",Weekly[[#This Row],[H Odds &lt;]]=""),AQ319,IF(AND(Weekly[[#This Row],[H Odds &lt;]]&lt;&gt;"",Weekly[[#This Row],[ADBC_P]]=TRUE,Weekly[[#This Row],[Actual]]=TRUE),AQ319+Weekly[[#This Row],[H Odds &lt;]]-1,IF(AND(Weekly[[#This Row],[V Odds &lt;]]&lt;&gt;"",Weekly[[#This Row],[ADBC_P]]=FALSE,Weekly[[#This Row],[Actual]]=FALSE),AQ319+Weekly[[#This Row],[V Odds &lt;]]-1,IF(AND(Weekly[[#This Row],[V Odds &lt;]]&lt;&gt;"",Weekly[[#This Row],[ADBC_P]]=FALSE,Weekly[[#This Row],[Actual]]=TRUE),AQ319-1,IF(AND(Weekly[[#This Row],[H Odds &lt;]]&lt;&gt;"",Weekly[[#This Row],[ADBC_P]]=TRUE,Weekly[[#This Row],[Actual]]=FALSE),AQ319-1,AQ319)))))</f>
        <v>48.879999999999995</v>
      </c>
      <c r="AR320" s="37">
        <f>IF(AND(Weekly[[#This Row],[V Odds &lt;]]="",Weekly[[#This Row],[H Odds &lt;]]=""),AR319,IF(AND(Weekly[[#This Row],[H Odds &lt;]]&lt;&gt;"",Weekly[[#This Row],[RFC_P]]=TRUE,Weekly[[#This Row],[Actual]]=TRUE),AR319+Weekly[[#This Row],[H Odds &lt;]]-1,IF(AND(Weekly[[#This Row],[V Odds &lt;]]&lt;&gt;"",Weekly[[#This Row],[RFC_P]]=FALSE,Weekly[[#This Row],[Actual]]=FALSE),AR319+Weekly[[#This Row],[V Odds &lt;]]-1,IF(AND(Weekly[[#This Row],[V Odds &lt;]]&lt;&gt;"",Weekly[[#This Row],[RFC_P]]=FALSE,Weekly[[#This Row],[Actual]]=TRUE),AR319-1,IF(AND(Weekly[[#This Row],[H Odds &lt;]]&lt;&gt;"",Weekly[[#This Row],[RFC_P]]=TRUE,Weekly[[#This Row],[Actual]]=FALSE),AR319-1,AR319)))))</f>
        <v>51.489999999999995</v>
      </c>
      <c r="AS320" s="37">
        <f>IF(AND(Weekly[[#This Row],[V Odds &lt;]]="",Weekly[[#This Row],[H Odds &lt;]]=""),AS319,IF(AND(Weekly[[#This Row],[H Odds &lt;]]&lt;&gt;"",Weekly[[#This Row],[GBC_P]]=TRUE,Weekly[[#This Row],[Actual]]=TRUE),AS319+Weekly[[#This Row],[H Odds &lt;]]-1,IF(AND(Weekly[[#This Row],[V Odds &lt;]]&lt;&gt;"",Weekly[[#This Row],[GBC_P]]=FALSE,Weekly[[#This Row],[Actual]]=FALSE),AS319+Weekly[[#This Row],[V Odds &lt;]]-1,IF(AND(Weekly[[#This Row],[V Odds &lt;]]&lt;&gt;"",Weekly[[#This Row],[GBC_P]]=FALSE,Weekly[[#This Row],[Actual]]=TRUE),AS319-1,IF(AND(Weekly[[#This Row],[H Odds &lt;]]&lt;&gt;"",Weekly[[#This Row],[GBC_P]]=TRUE,Weekly[[#This Row],[Actual]]=FALSE),AS319-1,AS319)))))</f>
        <v>50.28</v>
      </c>
      <c r="AT320" s="37">
        <f>IF(AND(Weekly[[#This Row],[V Odds &lt;]]="",Weekly[[#This Row],[H Odds &lt;]]=""),AT319,IF(AND(Weekly[[#This Row],[H Odds &lt;]]&lt;&gt;"",Weekly[[#This Row],[HGBC_P]]=TRUE,Weekly[[#This Row],[Actual]]=TRUE),AT319+Weekly[[#This Row],[H Odds &lt;]]-1,IF(AND(Weekly[[#This Row],[V Odds &lt;]]&lt;&gt;"",Weekly[[#This Row],[HGBC_P]]=FALSE,Weekly[[#This Row],[Actual]]=FALSE),AT319+Weekly[[#This Row],[V Odds &lt;]]-1,IF(AND(Weekly[[#This Row],[V Odds &lt;]]&lt;&gt;"",Weekly[[#This Row],[HGBC_P]]=FALSE,Weekly[[#This Row],[Actual]]=TRUE),AT319-1,IF(AND(Weekly[[#This Row],[H Odds &lt;]]&lt;&gt;"",Weekly[[#This Row],[HGBC_P]]=TRUE,Weekly[[#This Row],[Actual]]=FALSE),AT319-1,AT319)))))</f>
        <v>53.459999999999994</v>
      </c>
      <c r="AU320" s="37">
        <f>IF(AND(Weekly[[#This Row],[V Odds &lt;]]="",Weekly[[#This Row],[H Odds &lt;]]=""),AU319,IF(AND(Weekly[[#This Row],[H Odds &lt;]]&lt;&gt;"",Weekly[[#This Row],[XGB_P]]=TRUE,Weekly[[#This Row],[Actual]]=TRUE),AU319+Weekly[[#This Row],[H Odds &lt;]]-1,IF(AND(Weekly[[#This Row],[V Odds &lt;]]&lt;&gt;"",Weekly[[#This Row],[XGB_P]]=FALSE,Weekly[[#This Row],[Actual]]=FALSE),AU319+Weekly[[#This Row],[V Odds &lt;]]-1,IF(AND(Weekly[[#This Row],[V Odds &lt;]]&lt;&gt;"",Weekly[[#This Row],[XGB_P]]=FALSE,Weekly[[#This Row],[Actual]]=TRUE),AU319-1,IF(AND(Weekly[[#This Row],[H Odds &lt;]]&lt;&gt;"",Weekly[[#This Row],[XGB_P]]=TRUE,Weekly[[#This Row],[Actual]]=FALSE),AU319-1,AU319)))))</f>
        <v>62.56</v>
      </c>
      <c r="AV320" s="37">
        <f>IF(AND(Weekly[[#This Row],[V Odds &lt;]]="",Weekly[[#This Row],[H Odds &lt;]]=""),AV319,IF(AND(Weekly[[#This Row],[H Odds &lt;]]&lt;&gt;"",Weekly[[#This Row],[QDA_P]]=TRUE,Weekly[[#This Row],[Actual]]=TRUE),AV319+Weekly[[#This Row],[H Odds &lt;]]-1,IF(AND(Weekly[[#This Row],[V Odds &lt;]]&lt;&gt;"",Weekly[[#This Row],[QDA_P]]=FALSE,Weekly[[#This Row],[Actual]]=FALSE),AV319+Weekly[[#This Row],[V Odds &lt;]]-1,IF(AND(Weekly[[#This Row],[V Odds &lt;]]&lt;&gt;"",Weekly[[#This Row],[QDA_P]]=FALSE,Weekly[[#This Row],[Actual]]=TRUE),AV319-1,IF(AND(Weekly[[#This Row],[H Odds &lt;]]&lt;&gt;"",Weekly[[#This Row],[QDA_P]]=TRUE,Weekly[[#This Row],[Actual]]=FALSE),AV319-1,AV319)))))</f>
        <v>52.049999999999983</v>
      </c>
      <c r="AW320" s="37">
        <f>IF(AND(Weekly[[#This Row],[H Odds &lt;]]="",Weekly[[#This Row],[V Odds &lt;]]=""),AW319,IF(AND(Weekly[[#This Row],[KNC_P]]=Weekly[[#This Row],[Actual]],Weekly[[#This Row],[KNC_P]]=TRUE),AW319+Weekly[[#This Row],[BF H Odds]]-1,IF(AND(Weekly[[#This Row],[KNC_P]]=Weekly[[#This Row],[Actual]],Weekly[[#This Row],[KNC_P]]=FALSE),AW319+Weekly[[#This Row],[BF V Odds]]-1,AW319-1)))</f>
        <v>53.02</v>
      </c>
      <c r="AX320" s="37">
        <f>IF(AND(Weekly[[#This Row],[V Odds &lt;]]="",Weekly[[#This Row],[H Odds &lt;]]=""),AX319,IF(AND(Weekly[[#This Row],[V Odds &lt;]]&lt;&gt;"",Weekly[[#This Row],[FALSES]]&gt;0,Weekly[[#This Row],[Actual]]=FALSE),AX319+Weekly[[#This Row],[V Odds &lt;]]-1,IF(AND(Weekly[[#This Row],[H Odds &lt;]]&lt;&gt;"",Weekly[[#This Row],[TRUES]]&gt;0,Weekly[[#This Row],[Actual]]=TRUE),AX319+Weekly[[#This Row],[H Odds &lt;]]-1,IF(AND(Weekly[[#This Row],[V Odds &lt;]]&lt;&gt;"",Weekly[[#This Row],[FALSES]]=0),AX319,IF(AND(Weekly[[#This Row],[H Odds &lt;]]&lt;&gt;"",Weekly[[#This Row],[TRUES]]=0),AX319,AX319-1)))))</f>
        <v>84.34999999999998</v>
      </c>
      <c r="AY320" s="37">
        <f>IF(AND(Weekly[[#This Row],[V Odds &lt;]]="",Weekly[[#This Row],[H Odds &lt;]]=""),AY319,IF(AND(Weekly[[#This Row],[V Odds &lt;]]&lt;&gt;"",Weekly[[#This Row],[FALSES]]&gt;0,Weekly[[#This Row],[Actual]]=FALSE),AY319+((Weekly[[#This Row],[V Odds &lt;]]-1)*0.92),IF(AND(Weekly[[#This Row],[H Odds &lt;]]&lt;&gt;"",Weekly[[#This Row],[TRUES]]&gt;0,Weekly[[#This Row],[Actual]]=TRUE),AY319+((Weekly[[#This Row],[H Odds &lt;]]-1)*0.92),IF(AND(Weekly[[#This Row],[V Odds &lt;]]&lt;&gt;"",Weekly[[#This Row],[FALSES]]=0),AY319,IF(AND(Weekly[[#This Row],[H Odds &lt;]]&lt;&gt;"",Weekly[[#This Row],[TRUES]]=0),AY319,AY319-1)))))</f>
        <v>77.442000000000021</v>
      </c>
      <c r="AZ320" s="37">
        <f>IF(AND(Weekly[[#This Row],[V Odds &lt;]]="",Weekly[[#This Row],[H Odds &lt;]]=""),AZ319,IF(AND(Weekly[[#This Row],[V Odds &lt;]]&lt;&gt;"",Weekly[[#This Row],[Actual]]=FALSE),AZ319+Weekly[[#This Row],[V Odds &lt;]]-1,IF(AND(Weekly[[#This Row],[H Odds &lt;]]&lt;&gt;"",Weekly[[#This Row],[Actual]]=TRUE),AZ319+Weekly[[#This Row],[H Odds &lt;]]-1,AZ319-1)))</f>
        <v>71.719999999999985</v>
      </c>
      <c r="BA320" s="38">
        <f>IF(Weekly[[#This Row],[H Odds &lt;]]="",BA319,IF(AND(Weekly[[#This Row],[H Odds &lt;]]&lt;&gt;"",Weekly[[#This Row],[SVC_P]]=TRUE,Weekly[[#This Row],[Actual]]=TRUE),BA319+Weekly[[#This Row],[H Odds &lt;]]-1,IF(AND(Weekly[[#This Row],[H Odds &lt;]]&lt;&gt;"",Weekly[[#This Row],[SVC_P]]=TRUE,Weekly[[#This Row],[Actual]]=FALSE),BA319-1,BA319)))</f>
        <v>71.439999999999984</v>
      </c>
      <c r="BB320" s="38">
        <f>IF(Weekly[[#This Row],[H Odds &lt;]]="",BB319,IF(AND(Weekly[[#This Row],[H Odds &lt;]]&lt;&gt;"",Weekly[[#This Row],[ADBC_P]]=TRUE,Weekly[[#This Row],[Actual]]=TRUE),BB319+Weekly[[#This Row],[H Odds &lt;]]-1,IF(AND(Weekly[[#This Row],[H Odds &lt;]]&lt;&gt;"",Weekly[[#This Row],[ADBC_P]]=TRUE,Weekly[[#This Row],[Actual]]=FALSE),BB319-1,BB319)))</f>
        <v>45.559999999999995</v>
      </c>
      <c r="BC320" s="38">
        <f>IF(Weekly[[#This Row],[H Odds &lt;]]="",BC319,IF(AND(Weekly[[#This Row],[H Odds &lt;]]&lt;&gt;"",Weekly[[#This Row],[RFC_P]]=TRUE,Weekly[[#This Row],[Actual]]=TRUE),BC319+Weekly[[#This Row],[H Odds &lt;]]-1,IF(AND(Weekly[[#This Row],[H Odds &lt;]]&lt;&gt;"",Weekly[[#This Row],[RFC_P]]=TRUE,Weekly[[#This Row],[Actual]]=FALSE),BC319-1,BC319)))</f>
        <v>47.859999999999992</v>
      </c>
      <c r="BD320" s="38">
        <f>IF(Weekly[[#This Row],[H Odds &lt;]]="",BD319,IF(AND(Weekly[[#This Row],[H Odds &lt;]]&lt;&gt;"",Weekly[[#This Row],[GBC_P]]=TRUE,Weekly[[#This Row],[Actual]]=TRUE),BD319+Weekly[[#This Row],[H Odds &lt;]]-1,IF(AND(Weekly[[#This Row],[H Odds &lt;]]&lt;&gt;"",Weekly[[#This Row],[GBC_P]]=TRUE,Weekly[[#This Row],[Actual]]=FALSE),BD319-1,BD319)))</f>
        <v>50.96</v>
      </c>
      <c r="BE320" s="38">
        <f>IF(Weekly[[#This Row],[H Odds &lt;]]="",BE319,IF(AND(Weekly[[#This Row],[H Odds &lt;]]&lt;&gt;"",Weekly[[#This Row],[HGBC_P]]=TRUE,Weekly[[#This Row],[Actual]]=TRUE),BE319+Weekly[[#This Row],[H Odds &lt;]]-1,IF(AND(Weekly[[#This Row],[H Odds &lt;]]&lt;&gt;"",Weekly[[#This Row],[HGBC_P]]=TRUE,Weekly[[#This Row],[Actual]]=FALSE),BE319-1,BE319)))</f>
        <v>56.859999999999992</v>
      </c>
      <c r="BF320" s="38">
        <f>IF(Weekly[[#This Row],[H Odds &lt;]]="",BF319,IF(AND(Weekly[[#This Row],[H Odds &lt;]]&lt;&gt;"",Weekly[[#This Row],[XGB_P]]=TRUE,Weekly[[#This Row],[Actual]]=TRUE),BF319+Weekly[[#This Row],[H Odds &lt;]]-1,IF(AND(Weekly[[#This Row],[H Odds &lt;]]&lt;&gt;"",Weekly[[#This Row],[XGB_P]]=TRUE,Weekly[[#This Row],[Actual]]=FALSE),BF319-1,BF319)))</f>
        <v>60.03</v>
      </c>
      <c r="BG320" s="38">
        <f>IF(Weekly[[#This Row],[H Odds &lt;]]="",BG319,IF(AND(Weekly[[#This Row],[H Odds &lt;]]&lt;&gt;"",Weekly[[#This Row],[QDA_P]]=TRUE,Weekly[[#This Row],[Actual]]=TRUE),BG319+Weekly[[#This Row],[H Odds &lt;]]-1,IF(AND(Weekly[[#This Row],[H Odds &lt;]]&lt;&gt;"",Weekly[[#This Row],[QDA_P]]=TRUE,Weekly[[#This Row],[Actual]]=FALSE),BG319-1,BG319)))</f>
        <v>45.279999999999994</v>
      </c>
      <c r="BH320" s="38">
        <f>IF(Weekly[[#This Row],[H Odds &lt;]]="",BH319,IF(AND(Weekly[[#This Row],[H Odds &lt;]]&lt;&gt;"",Weekly[[#This Row],[KNC_P]]=TRUE,Weekly[[#This Row],[Actual]]=TRUE),BH319+Weekly[[#This Row],[H Odds &lt;]]-1,IF(AND(Weekly[[#This Row],[H Odds &lt;]]&lt;&gt;"",Weekly[[#This Row],[KNC_P]]=TRUE,Weekly[[#This Row],[Actual]]=FALSE),BH319-1,BH319)))</f>
        <v>50.54999999999999</v>
      </c>
      <c r="BI320" s="38">
        <f>IF(Weekly[[#This Row],[H Odds &lt;]]="",BI319,IF(AND(Weekly[[#This Row],[H Odds &lt;]]&lt;&gt;"",Weekly[[#This Row],[TRUES]]&gt;0,Weekly[[#This Row],[Actual]]=TRUE),BI319+Weekly[[#This Row],[H Odds &lt;]]-1,IF(AND(Weekly[[#This Row],[H Odds &lt;]]&lt;&gt;"",Weekly[[#This Row],[TRUES]]=0),BI319,BI319-1)))</f>
        <v>71.439999999999984</v>
      </c>
      <c r="BJ320" s="38">
        <f>IF(Weekly[[#This Row],[H Odds &lt;]]="",BJ319,IF(AND(Weekly[[#This Row],[H Odds &lt;]]&lt;&gt;"",Weekly[[#This Row],[Actual]]=TRUE),BJ319+Weekly[[#This Row],[H Odds &lt;]]-1,IF(AND(Weekly[[#This Row],[H Odds &lt;]]&lt;&gt;"",Weekly[[#This Row],[Actual]]=FALSE),BJ319-1,BJ319)))</f>
        <v>73.339999999999989</v>
      </c>
      <c r="BK320" s="58">
        <f>IF(AND(Weekly[[#This Row],[TRUES]]&gt;4,Weekly[[#This Row],[Actual]]=TRUE),BK319+Weekly[[#This Row],[BF H Odds]]-1,IF(AND(Weekly[[#This Row],[FALSES]]&gt;4,Weekly[[#This Row],[Actual]]=FALSE),BK319+Weekly[[#This Row],[BF V Odds]]-1,IF(AND(Weekly[[#This Row],[TRUES]]&gt;4,Weekly[[#This Row],[Actual]]=FALSE),BK319-1,IF(AND(Weekly[[#This Row],[FALSES]]&gt;4,Weekly[[#This Row],[Actual]]=TRUE),BK319-1,BK319))))</f>
        <v>19.020000000000028</v>
      </c>
      <c r="BL320" s="58">
        <f>IF(AND(Weekly[[#This Row],[TRUES]]&gt;5,Weekly[[#This Row],[Actual]]=TRUE),BL319+Weekly[[#This Row],[BF H Odds]]-1,IF(AND(Weekly[[#This Row],[FALSES]]&gt;5,Weekly[[#This Row],[Actual]]=FALSE),BL319+Weekly[[#This Row],[BF V Odds]]-1,IF(AND(Weekly[[#This Row],[TRUES]]&gt;5,Weekly[[#This Row],[Actual]]=FALSE),BL319-1,IF(AND(Weekly[[#This Row],[FALSES]]&gt;5,Weekly[[#This Row],[Actual]]=TRUE),BL319-1,BL319))))</f>
        <v>32.110000000000028</v>
      </c>
      <c r="BM320" s="58">
        <f>IF(AND(Weekly[[#This Row],[TRUES]]&gt;6,Weekly[[#This Row],[Actual]]=TRUE),BM319+Weekly[[#This Row],[BF H Odds]]-1,IF(AND(Weekly[[#This Row],[FALSES]]&gt;6,Weekly[[#This Row],[Actual]]=FALSE),BM319+Weekly[[#This Row],[BF V Odds]]-1,IF(AND(Weekly[[#This Row],[TRUES]]&gt;6,Weekly[[#This Row],[Actual]]=FALSE),BM319-1,IF(AND(Weekly[[#This Row],[FALSES]]&gt;6,Weekly[[#This Row],[Actual]]=TRUE),BM319-1,BM319))))</f>
        <v>47.840000000000018</v>
      </c>
    </row>
    <row r="321" spans="1:65" x14ac:dyDescent="0.25">
      <c r="A321" s="34"/>
      <c r="B321" s="10">
        <v>44283</v>
      </c>
      <c r="C321" s="33" t="s">
        <v>23</v>
      </c>
      <c r="D321" s="15" t="s">
        <v>27</v>
      </c>
      <c r="E321" t="b">
        <v>1</v>
      </c>
      <c r="F321" t="b">
        <v>0</v>
      </c>
      <c r="G321" t="b">
        <v>0</v>
      </c>
      <c r="H321" t="b">
        <v>0</v>
      </c>
      <c r="I321" t="b">
        <v>0</v>
      </c>
      <c r="J321" t="b">
        <v>0</v>
      </c>
      <c r="K321" t="b">
        <v>1</v>
      </c>
      <c r="L321" t="b">
        <v>1</v>
      </c>
      <c r="M321" t="s">
        <v>100</v>
      </c>
      <c r="N321">
        <v>6</v>
      </c>
      <c r="O321">
        <f>IF(Weekly[[#This Row],[H/V]]="H",Weekly[[#This Row],[BF H Odds]],IF(Weekly[[#This Row],[H/V]]="V",Weekly[[#This Row],[BF V Odds]],""))</f>
        <v>3.1</v>
      </c>
      <c r="P321" t="b">
        <v>0</v>
      </c>
      <c r="Q321" t="s">
        <v>76</v>
      </c>
      <c r="R321" s="35">
        <f>IFERROR(IF(Weekly[[#This Row],[Won Bet?]]="yes",R320+(Weekly[[#This Row],[BF Odds]]*Weekly[[#This Row],[BF Stake]])-Weekly[[#This Row],[BF Stake]],R320-Weekly[[#This Row],[BF Stake]]),R320)</f>
        <v>235.32289999999998</v>
      </c>
      <c r="S321" s="9">
        <f>IFERROR(IF(Weekly[[#This Row],[Won Bet?]]="yes",S320+(((Weekly[[#This Row],[BF Odds]]*Weekly[[#This Row],[BF Stake]])-Weekly[[#This Row],[BF Stake]])*0.95),S320-Weekly[[#This Row],[BF Stake]]),S320)</f>
        <v>219.64625499999997</v>
      </c>
      <c r="T321" s="13">
        <v>1.43</v>
      </c>
      <c r="U321" s="13">
        <v>3.1</v>
      </c>
      <c r="V321" s="24">
        <f>IF(Weekly[[#This Row],[Actual]]="","",IF(AND(Weekly[[#This Row],[SVC_P]]=Weekly[[#This Row],[Actual]],Weekly[[#This Row],[SVC_P]]=TRUE),V320+Weekly[[#This Row],[BF H Odds]]-1,IF(AND(Weekly[[#This Row],[SVC_P]]=Weekly[[#This Row],[Actual]],Weekly[[#This Row],[SVC_P]]=FALSE),V320+Weekly[[#This Row],[BF V Odds]]-1,V320-1)))</f>
        <v>69.53</v>
      </c>
      <c r="W321" s="24">
        <f>IF(Weekly[[#This Row],[Actual]]="","",IF(AND(Weekly[[#This Row],[SVC_P]]=FALSE,Weekly[[#This Row],[Actual]]=TRUE),W320+Weekly[[#This Row],[BF H Odds]]-1,IF(AND(Weekly[[#This Row],[SVC_P]]=TRUE,Weekly[[#This Row],[Actual]]=FALSE,),W320+Weekly[[#This Row],[BF V Odds]]-1,W320-1)))</f>
        <v>-260.95</v>
      </c>
      <c r="X321" s="24">
        <f>IF(Weekly[[#This Row],[Actual]]="","",IF(AND(Weekly[[#This Row],[ADBC_P]]=Weekly[[#This Row],[Actual]],Weekly[[#This Row],[ADBC_P]]=TRUE),X320+Weekly[[#This Row],[BF H Odds]]-1,IF(AND(Weekly[[#This Row],[ADBC_P]]=Weekly[[#This Row],[Actual]],Weekly[[#This Row],[ADBC_P]]=FALSE),X320+Weekly[[#This Row],[BF V Odds]]-1,X320-1)))</f>
        <v>31.010000000000026</v>
      </c>
      <c r="Y321" s="24">
        <f>IF(Weekly[[#This Row],[Actual]]="","",IF(AND(Weekly[[#This Row],[ADBC_P]]=FALSE,Weekly[[#This Row],[Actual]]=TRUE),Y320+Weekly[[#This Row],[BF H Odds]]-1,IF(AND(Weekly[[#This Row],[ADBC_P]]=TRUE,Weekly[[#This Row],[Actual]]=FALSE),Y320+Weekly[[#This Row],[BF V Odds]]-1,Y320-1)))</f>
        <v>44.3</v>
      </c>
      <c r="Z321" s="24">
        <f>IF(Weekly[[#This Row],[Actual]]="","",IF(AND(Weekly[[#This Row],[RFC_P]]=Weekly[[#This Row],[Actual]],Weekly[[#This Row],[RFC_P]]=TRUE),Z320+Weekly[[#This Row],[BF H Odds]]-1,IF(AND(Weekly[[#This Row],[RFC_P]]=Weekly[[#This Row],[Actual]],Weekly[[#This Row],[RFC_P]]=FALSE),Z320+Weekly[[#This Row],[BF V Odds]]-1,Z320-1)))</f>
        <v>22.480000000000029</v>
      </c>
      <c r="AA321" s="24">
        <f>IF(Weekly[[#This Row],[Actual]]="","",IF(AND(Weekly[[#This Row],[RFC_P]]=FALSE,Weekly[[#This Row],[Actual]]=TRUE),AA320+Weekly[[#This Row],[BF H Odds]]-1,IF(AND(Weekly[[#This Row],[RFC_P]]=TRUE,Weekly[[#This Row],[Actual]]=FALSE),AA320+Weekly[[#This Row],[BF V Odds]]-1,AA320-1)))</f>
        <v>52.829999999999977</v>
      </c>
      <c r="AB321" s="24">
        <f>IF(Weekly[[#This Row],[Actual]]="","",IF(AND(Weekly[[#This Row],[GBC_P]]=Weekly[[#This Row],[Actual]],Weekly[[#This Row],[GBC_P]]=TRUE),AB320+Weekly[[#This Row],[BF H Odds]]-1,IF(AND(Weekly[[#This Row],[GBC_P]]=Weekly[[#This Row],[Actual]],Weekly[[#This Row],[GBC_P]]=FALSE),AB320+Weekly[[#This Row],[BF V Odds]]-1,AB320-1)))</f>
        <v>24.480000000000015</v>
      </c>
      <c r="AC321" s="24">
        <f>IF(Weekly[[#This Row],[Actual]]="","",IF(AND(Weekly[[#This Row],[GBC_P]]=FALSE,Weekly[[#This Row],[Actual]]=TRUE),AC320+Weekly[[#This Row],[BF H Odds]]-1,IF(AND(Weekly[[#This Row],[GBC_P]]=TRUE,Weekly[[#This Row],[Actual]]=FALSE),AC320+Weekly[[#This Row],[BF V Odds]]-1,AC320-1)))</f>
        <v>50.829999999999984</v>
      </c>
      <c r="AD321" s="24">
        <f>IF(Weekly[[#This Row],[Actual]]="","",IF(AND(Weekly[[#This Row],[HGBC_P]]=Weekly[[#This Row],[Actual]],Weekly[[#This Row],[HGBC_P]]=TRUE),AD320+Weekly[[#This Row],[BF H Odds]]-1,IF(AND(Weekly[[#This Row],[HGBC_P]]=Weekly[[#This Row],[Actual]],Weekly[[#This Row],[HGBC_P]]=FALSE),AD320+Weekly[[#This Row],[BF V Odds]]-1,AD320-1)))</f>
        <v>24.960000000000033</v>
      </c>
      <c r="AE321" s="24">
        <f>IF(Weekly[[#This Row],[Actual]]="","",IF(AND(Weekly[[#This Row],[HGBC_P]]=FALSE,Weekly[[#This Row],[Actual]]=TRUE),AE320+Weekly[[#This Row],[BF H Odds]]-1,IF(AND(Weekly[[#This Row],[HGBC_P]]=TRUE,Weekly[[#This Row],[Actual]]=FALSE),AE320+Weekly[[#This Row],[BF V Odds]]-1,AE320-1)))</f>
        <v>50.35</v>
      </c>
      <c r="AF321" s="24">
        <f>IF(Weekly[[#This Row],[Actual]]="","",IF(AND(Weekly[[#This Row],[XGB_P]]=Weekly[[#This Row],[Actual]],Weekly[[#This Row],[XGB_P]]=TRUE),AF320+Weekly[[#This Row],[BF H Odds]]-1,IF(AND(Weekly[[#This Row],[XGB_P]]=Weekly[[#This Row],[Actual]],Weekly[[#This Row],[XGB_P]]=FALSE),AF320+Weekly[[#This Row],[BF V Odds]]-1,AF320-1)))</f>
        <v>47.42000000000003</v>
      </c>
      <c r="AG321" s="24">
        <f>IF(Weekly[[#This Row],[Actual]]="","",IF(AND(Weekly[[#This Row],[XGB_P]]=FALSE,Weekly[[#This Row],[Actual]]=TRUE),AG320+Weekly[[#This Row],[BF H Odds]]-1,IF(AND(Weekly[[#This Row],[XGB_P]]=TRUE,Weekly[[#This Row],[Actual]]=FALSE),AG320+Weekly[[#This Row],[BF V Odds]]-1,AG320-1)))</f>
        <v>27.89</v>
      </c>
      <c r="AH321" s="24">
        <f>IF(Weekly[[#This Row],[Actual]]="","",IF(AND(Weekly[[#This Row],[QDA_P]]=Weekly[[#This Row],[Actual]],Weekly[[#This Row],[QDA_P]]=TRUE),AH320+Weekly[[#This Row],[BF H Odds]]-1,IF(AND(Weekly[[#This Row],[QDA_P]]=Weekly[[#This Row],[Actual]],Weekly[[#This Row],[QDA_P]]=FALSE),AH320+Weekly[[#This Row],[BF V Odds]]-1,AH320-1)))</f>
        <v>8.8800000000000061</v>
      </c>
      <c r="AI321" s="24">
        <f>IF(Weekly[[#This Row],[Actual]]="","",IF(AND(Weekly[[#This Row],[QDA_P]]=FALSE,Weekly[[#This Row],[Actual]]=TRUE),AI320+Weekly[[#This Row],[BF H Odds]]-1,IF(AND(Weekly[[#This Row],[QDA_P]]=TRUE,Weekly[[#This Row],[Actual]]=FALSE),AI320+Weekly[[#This Row],[BF V Odds]]-1,AI320-1)))</f>
        <v>66.430000000000007</v>
      </c>
      <c r="AJ321" s="24">
        <f>IF(Weekly[[#This Row],[Actual]]="","",IF(AND(Weekly[[#This Row],[KNC_P]]=FALSE,Weekly[[#This Row],[Actual]]=TRUE),AJ320+Weekly[[#This Row],[BF H Odds]]-1,IF(AND(Weekly[[#This Row],[KNC_P]]=TRUE,Weekly[[#This Row],[Actual]]=FALSE),AJ320+Weekly[[#This Row],[BF V Odds]]-1,AJ320-1)))</f>
        <v>42.909999999999982</v>
      </c>
      <c r="AK321" s="24">
        <f>IF(Weekly[[#This Row],[Actual]]="","",IF(AND(Weekly[[#This Row],[KNC_P]]=FALSE,Weekly[[#This Row],[Actual]]=TRUE),AK320+Weekly[[#This Row],[BF H Odds]]-1,IF(AND(Weekly[[#This Row],[KNC_P]]=TRUE,Weekly[[#This Row],[Actual]]=FALSE),AK320+Weekly[[#This Row],[BF V Odds]]-1,AK320-1)))</f>
        <v>41.809999999999974</v>
      </c>
      <c r="AL321" s="30">
        <f>IF(Weekly[[#This Row],[Actual]]="","",COUNTIF(Weekly[[#This Row],[SVC_P]:[QDA_P]],TRUE))</f>
        <v>2</v>
      </c>
      <c r="AM321" s="30">
        <f>IF(Weekly[[#This Row],[Actual]]="","",COUNTIF(Weekly[[#This Row],[SVC_P]:[QDA_P]],FALSE))</f>
        <v>5</v>
      </c>
      <c r="AN321" s="36" t="str">
        <f>IF(AND(Weekly[[#This Row],[BF V Odds]]&gt;$BO$6,Weekly[[#This Row],[BF V Odds]] &lt; $BO$7),Weekly[[#This Row],[BF V Odds]],"")</f>
        <v/>
      </c>
      <c r="AO321" s="36">
        <f>IF(AND(Weekly[[#This Row],[BF H Odds]]&gt;$BO$6, Weekly[[#This Row],[BF H Odds]] &lt; $BO$7),Weekly[[#This Row],[BF H Odds]],"")</f>
        <v>3.1</v>
      </c>
      <c r="AP321" s="37">
        <f>IF(AND(Weekly[[#This Row],[V Odds &lt;]]="",Weekly[[#This Row],[H Odds &lt;]]=""),AP320,IF(AND(Weekly[[#This Row],[H Odds &lt;]]&lt;&gt;"",Weekly[[#This Row],[SVC_P]]=TRUE,Weekly[[#This Row],[Actual]]=TRUE),AP320+Weekly[[#This Row],[H Odds &lt;]]-1,IF(AND(Weekly[[#This Row],[V Odds &lt;]]&lt;&gt;"",Weekly[[#This Row],[SVC_P]]=FALSE,Weekly[[#This Row],[Actual]]=FALSE),AP320+Weekly[[#This Row],[V Odds &lt;]]-1,IF(AND(Weekly[[#This Row],[V Odds &lt;]]&lt;&gt;"",Weekly[[#This Row],[SVC_P]]=FALSE,Weekly[[#This Row],[Actual]]=TRUE),AP320-1,IF(AND(Weekly[[#This Row],[H Odds &lt;]]&lt;&gt;"",Weekly[[#This Row],[SVC_P]]=TRUE,Weekly[[#This Row],[Actual]]=FALSE),AP320-1,AP320)))))</f>
        <v>75.48</v>
      </c>
      <c r="AQ321" s="37">
        <f>IF(AND(Weekly[[#This Row],[V Odds &lt;]]="",Weekly[[#This Row],[H Odds &lt;]]=""),AQ320,IF(AND(Weekly[[#This Row],[H Odds &lt;]]&lt;&gt;"",Weekly[[#This Row],[ADBC_P]]=TRUE,Weekly[[#This Row],[Actual]]=TRUE),AQ320+Weekly[[#This Row],[H Odds &lt;]]-1,IF(AND(Weekly[[#This Row],[V Odds &lt;]]&lt;&gt;"",Weekly[[#This Row],[ADBC_P]]=FALSE,Weekly[[#This Row],[Actual]]=FALSE),AQ320+Weekly[[#This Row],[V Odds &lt;]]-1,IF(AND(Weekly[[#This Row],[V Odds &lt;]]&lt;&gt;"",Weekly[[#This Row],[ADBC_P]]=FALSE,Weekly[[#This Row],[Actual]]=TRUE),AQ320-1,IF(AND(Weekly[[#This Row],[H Odds &lt;]]&lt;&gt;"",Weekly[[#This Row],[ADBC_P]]=TRUE,Weekly[[#This Row],[Actual]]=FALSE),AQ320-1,AQ320)))))</f>
        <v>48.879999999999995</v>
      </c>
      <c r="AR321" s="37">
        <f>IF(AND(Weekly[[#This Row],[V Odds &lt;]]="",Weekly[[#This Row],[H Odds &lt;]]=""),AR320,IF(AND(Weekly[[#This Row],[H Odds &lt;]]&lt;&gt;"",Weekly[[#This Row],[RFC_P]]=TRUE,Weekly[[#This Row],[Actual]]=TRUE),AR320+Weekly[[#This Row],[H Odds &lt;]]-1,IF(AND(Weekly[[#This Row],[V Odds &lt;]]&lt;&gt;"",Weekly[[#This Row],[RFC_P]]=FALSE,Weekly[[#This Row],[Actual]]=FALSE),AR320+Weekly[[#This Row],[V Odds &lt;]]-1,IF(AND(Weekly[[#This Row],[V Odds &lt;]]&lt;&gt;"",Weekly[[#This Row],[RFC_P]]=FALSE,Weekly[[#This Row],[Actual]]=TRUE),AR320-1,IF(AND(Weekly[[#This Row],[H Odds &lt;]]&lt;&gt;"",Weekly[[#This Row],[RFC_P]]=TRUE,Weekly[[#This Row],[Actual]]=FALSE),AR320-1,AR320)))))</f>
        <v>51.489999999999995</v>
      </c>
      <c r="AS321" s="37">
        <f>IF(AND(Weekly[[#This Row],[V Odds &lt;]]="",Weekly[[#This Row],[H Odds &lt;]]=""),AS320,IF(AND(Weekly[[#This Row],[H Odds &lt;]]&lt;&gt;"",Weekly[[#This Row],[GBC_P]]=TRUE,Weekly[[#This Row],[Actual]]=TRUE),AS320+Weekly[[#This Row],[H Odds &lt;]]-1,IF(AND(Weekly[[#This Row],[V Odds &lt;]]&lt;&gt;"",Weekly[[#This Row],[GBC_P]]=FALSE,Weekly[[#This Row],[Actual]]=FALSE),AS320+Weekly[[#This Row],[V Odds &lt;]]-1,IF(AND(Weekly[[#This Row],[V Odds &lt;]]&lt;&gt;"",Weekly[[#This Row],[GBC_P]]=FALSE,Weekly[[#This Row],[Actual]]=TRUE),AS320-1,IF(AND(Weekly[[#This Row],[H Odds &lt;]]&lt;&gt;"",Weekly[[#This Row],[GBC_P]]=TRUE,Weekly[[#This Row],[Actual]]=FALSE),AS320-1,AS320)))))</f>
        <v>50.28</v>
      </c>
      <c r="AT321" s="37">
        <f>IF(AND(Weekly[[#This Row],[V Odds &lt;]]="",Weekly[[#This Row],[H Odds &lt;]]=""),AT320,IF(AND(Weekly[[#This Row],[H Odds &lt;]]&lt;&gt;"",Weekly[[#This Row],[HGBC_P]]=TRUE,Weekly[[#This Row],[Actual]]=TRUE),AT320+Weekly[[#This Row],[H Odds &lt;]]-1,IF(AND(Weekly[[#This Row],[V Odds &lt;]]&lt;&gt;"",Weekly[[#This Row],[HGBC_P]]=FALSE,Weekly[[#This Row],[Actual]]=FALSE),AT320+Weekly[[#This Row],[V Odds &lt;]]-1,IF(AND(Weekly[[#This Row],[V Odds &lt;]]&lt;&gt;"",Weekly[[#This Row],[HGBC_P]]=FALSE,Weekly[[#This Row],[Actual]]=TRUE),AT320-1,IF(AND(Weekly[[#This Row],[H Odds &lt;]]&lt;&gt;"",Weekly[[#This Row],[HGBC_P]]=TRUE,Weekly[[#This Row],[Actual]]=FALSE),AT320-1,AT320)))))</f>
        <v>53.459999999999994</v>
      </c>
      <c r="AU321" s="37">
        <f>IF(AND(Weekly[[#This Row],[V Odds &lt;]]="",Weekly[[#This Row],[H Odds &lt;]]=""),AU320,IF(AND(Weekly[[#This Row],[H Odds &lt;]]&lt;&gt;"",Weekly[[#This Row],[XGB_P]]=TRUE,Weekly[[#This Row],[Actual]]=TRUE),AU320+Weekly[[#This Row],[H Odds &lt;]]-1,IF(AND(Weekly[[#This Row],[V Odds &lt;]]&lt;&gt;"",Weekly[[#This Row],[XGB_P]]=FALSE,Weekly[[#This Row],[Actual]]=FALSE),AU320+Weekly[[#This Row],[V Odds &lt;]]-1,IF(AND(Weekly[[#This Row],[V Odds &lt;]]&lt;&gt;"",Weekly[[#This Row],[XGB_P]]=FALSE,Weekly[[#This Row],[Actual]]=TRUE),AU320-1,IF(AND(Weekly[[#This Row],[H Odds &lt;]]&lt;&gt;"",Weekly[[#This Row],[XGB_P]]=TRUE,Weekly[[#This Row],[Actual]]=FALSE),AU320-1,AU320)))))</f>
        <v>62.56</v>
      </c>
      <c r="AV321" s="37">
        <f>IF(AND(Weekly[[#This Row],[V Odds &lt;]]="",Weekly[[#This Row],[H Odds &lt;]]=""),AV320,IF(AND(Weekly[[#This Row],[H Odds &lt;]]&lt;&gt;"",Weekly[[#This Row],[QDA_P]]=TRUE,Weekly[[#This Row],[Actual]]=TRUE),AV320+Weekly[[#This Row],[H Odds &lt;]]-1,IF(AND(Weekly[[#This Row],[V Odds &lt;]]&lt;&gt;"",Weekly[[#This Row],[QDA_P]]=FALSE,Weekly[[#This Row],[Actual]]=FALSE),AV320+Weekly[[#This Row],[V Odds &lt;]]-1,IF(AND(Weekly[[#This Row],[V Odds &lt;]]&lt;&gt;"",Weekly[[#This Row],[QDA_P]]=FALSE,Weekly[[#This Row],[Actual]]=TRUE),AV320-1,IF(AND(Weekly[[#This Row],[H Odds &lt;]]&lt;&gt;"",Weekly[[#This Row],[QDA_P]]=TRUE,Weekly[[#This Row],[Actual]]=FALSE),AV320-1,AV320)))))</f>
        <v>51.049999999999983</v>
      </c>
      <c r="AW321" s="37">
        <f>IF(AND(Weekly[[#This Row],[H Odds &lt;]]="",Weekly[[#This Row],[V Odds &lt;]]=""),AW320,IF(AND(Weekly[[#This Row],[KNC_P]]=Weekly[[#This Row],[Actual]],Weekly[[#This Row],[KNC_P]]=TRUE),AW320+Weekly[[#This Row],[BF H Odds]]-1,IF(AND(Weekly[[#This Row],[KNC_P]]=Weekly[[#This Row],[Actual]],Weekly[[#This Row],[KNC_P]]=FALSE),AW320+Weekly[[#This Row],[BF V Odds]]-1,AW320-1)))</f>
        <v>52.02</v>
      </c>
      <c r="AX321" s="37">
        <f>IF(AND(Weekly[[#This Row],[V Odds &lt;]]="",Weekly[[#This Row],[H Odds &lt;]]=""),AX320,IF(AND(Weekly[[#This Row],[V Odds &lt;]]&lt;&gt;"",Weekly[[#This Row],[FALSES]]&gt;0,Weekly[[#This Row],[Actual]]=FALSE),AX320+Weekly[[#This Row],[V Odds &lt;]]-1,IF(AND(Weekly[[#This Row],[H Odds &lt;]]&lt;&gt;"",Weekly[[#This Row],[TRUES]]&gt;0,Weekly[[#This Row],[Actual]]=TRUE),AX320+Weekly[[#This Row],[H Odds &lt;]]-1,IF(AND(Weekly[[#This Row],[V Odds &lt;]]&lt;&gt;"",Weekly[[#This Row],[FALSES]]=0),AX320,IF(AND(Weekly[[#This Row],[H Odds &lt;]]&lt;&gt;"",Weekly[[#This Row],[TRUES]]=0),AX320,AX320-1)))))</f>
        <v>83.34999999999998</v>
      </c>
      <c r="AY321" s="37">
        <f>IF(AND(Weekly[[#This Row],[V Odds &lt;]]="",Weekly[[#This Row],[H Odds &lt;]]=""),AY320,IF(AND(Weekly[[#This Row],[V Odds &lt;]]&lt;&gt;"",Weekly[[#This Row],[FALSES]]&gt;0,Weekly[[#This Row],[Actual]]=FALSE),AY320+((Weekly[[#This Row],[V Odds &lt;]]-1)*0.92),IF(AND(Weekly[[#This Row],[H Odds &lt;]]&lt;&gt;"",Weekly[[#This Row],[TRUES]]&gt;0,Weekly[[#This Row],[Actual]]=TRUE),AY320+((Weekly[[#This Row],[H Odds &lt;]]-1)*0.92),IF(AND(Weekly[[#This Row],[V Odds &lt;]]&lt;&gt;"",Weekly[[#This Row],[FALSES]]=0),AY320,IF(AND(Weekly[[#This Row],[H Odds &lt;]]&lt;&gt;"",Weekly[[#This Row],[TRUES]]=0),AY320,AY320-1)))))</f>
        <v>76.442000000000021</v>
      </c>
      <c r="AZ321" s="37">
        <f>IF(AND(Weekly[[#This Row],[V Odds &lt;]]="",Weekly[[#This Row],[H Odds &lt;]]=""),AZ320,IF(AND(Weekly[[#This Row],[V Odds &lt;]]&lt;&gt;"",Weekly[[#This Row],[Actual]]=FALSE),AZ320+Weekly[[#This Row],[V Odds &lt;]]-1,IF(AND(Weekly[[#This Row],[H Odds &lt;]]&lt;&gt;"",Weekly[[#This Row],[Actual]]=TRUE),AZ320+Weekly[[#This Row],[H Odds &lt;]]-1,AZ320-1)))</f>
        <v>70.719999999999985</v>
      </c>
      <c r="BA321" s="38">
        <f>IF(Weekly[[#This Row],[H Odds &lt;]]="",BA320,IF(AND(Weekly[[#This Row],[H Odds &lt;]]&lt;&gt;"",Weekly[[#This Row],[SVC_P]]=TRUE,Weekly[[#This Row],[Actual]]=TRUE),BA320+Weekly[[#This Row],[H Odds &lt;]]-1,IF(AND(Weekly[[#This Row],[H Odds &lt;]]&lt;&gt;"",Weekly[[#This Row],[SVC_P]]=TRUE,Weekly[[#This Row],[Actual]]=FALSE),BA320-1,BA320)))</f>
        <v>70.439999999999984</v>
      </c>
      <c r="BB321" s="38">
        <f>IF(Weekly[[#This Row],[H Odds &lt;]]="",BB320,IF(AND(Weekly[[#This Row],[H Odds &lt;]]&lt;&gt;"",Weekly[[#This Row],[ADBC_P]]=TRUE,Weekly[[#This Row],[Actual]]=TRUE),BB320+Weekly[[#This Row],[H Odds &lt;]]-1,IF(AND(Weekly[[#This Row],[H Odds &lt;]]&lt;&gt;"",Weekly[[#This Row],[ADBC_P]]=TRUE,Weekly[[#This Row],[Actual]]=FALSE),BB320-1,BB320)))</f>
        <v>45.559999999999995</v>
      </c>
      <c r="BC321" s="38">
        <f>IF(Weekly[[#This Row],[H Odds &lt;]]="",BC320,IF(AND(Weekly[[#This Row],[H Odds &lt;]]&lt;&gt;"",Weekly[[#This Row],[RFC_P]]=TRUE,Weekly[[#This Row],[Actual]]=TRUE),BC320+Weekly[[#This Row],[H Odds &lt;]]-1,IF(AND(Weekly[[#This Row],[H Odds &lt;]]&lt;&gt;"",Weekly[[#This Row],[RFC_P]]=TRUE,Weekly[[#This Row],[Actual]]=FALSE),BC320-1,BC320)))</f>
        <v>47.859999999999992</v>
      </c>
      <c r="BD321" s="38">
        <f>IF(Weekly[[#This Row],[H Odds &lt;]]="",BD320,IF(AND(Weekly[[#This Row],[H Odds &lt;]]&lt;&gt;"",Weekly[[#This Row],[GBC_P]]=TRUE,Weekly[[#This Row],[Actual]]=TRUE),BD320+Weekly[[#This Row],[H Odds &lt;]]-1,IF(AND(Weekly[[#This Row],[H Odds &lt;]]&lt;&gt;"",Weekly[[#This Row],[GBC_P]]=TRUE,Weekly[[#This Row],[Actual]]=FALSE),BD320-1,BD320)))</f>
        <v>50.96</v>
      </c>
      <c r="BE321" s="38">
        <f>IF(Weekly[[#This Row],[H Odds &lt;]]="",BE320,IF(AND(Weekly[[#This Row],[H Odds &lt;]]&lt;&gt;"",Weekly[[#This Row],[HGBC_P]]=TRUE,Weekly[[#This Row],[Actual]]=TRUE),BE320+Weekly[[#This Row],[H Odds &lt;]]-1,IF(AND(Weekly[[#This Row],[H Odds &lt;]]&lt;&gt;"",Weekly[[#This Row],[HGBC_P]]=TRUE,Weekly[[#This Row],[Actual]]=FALSE),BE320-1,BE320)))</f>
        <v>56.859999999999992</v>
      </c>
      <c r="BF321" s="38">
        <f>IF(Weekly[[#This Row],[H Odds &lt;]]="",BF320,IF(AND(Weekly[[#This Row],[H Odds &lt;]]&lt;&gt;"",Weekly[[#This Row],[XGB_P]]=TRUE,Weekly[[#This Row],[Actual]]=TRUE),BF320+Weekly[[#This Row],[H Odds &lt;]]-1,IF(AND(Weekly[[#This Row],[H Odds &lt;]]&lt;&gt;"",Weekly[[#This Row],[XGB_P]]=TRUE,Weekly[[#This Row],[Actual]]=FALSE),BF320-1,BF320)))</f>
        <v>60.03</v>
      </c>
      <c r="BG321" s="38">
        <f>IF(Weekly[[#This Row],[H Odds &lt;]]="",BG320,IF(AND(Weekly[[#This Row],[H Odds &lt;]]&lt;&gt;"",Weekly[[#This Row],[QDA_P]]=TRUE,Weekly[[#This Row],[Actual]]=TRUE),BG320+Weekly[[#This Row],[H Odds &lt;]]-1,IF(AND(Weekly[[#This Row],[H Odds &lt;]]&lt;&gt;"",Weekly[[#This Row],[QDA_P]]=TRUE,Weekly[[#This Row],[Actual]]=FALSE),BG320-1,BG320)))</f>
        <v>44.279999999999994</v>
      </c>
      <c r="BH321" s="38">
        <f>IF(Weekly[[#This Row],[H Odds &lt;]]="",BH320,IF(AND(Weekly[[#This Row],[H Odds &lt;]]&lt;&gt;"",Weekly[[#This Row],[KNC_P]]=TRUE,Weekly[[#This Row],[Actual]]=TRUE),BH320+Weekly[[#This Row],[H Odds &lt;]]-1,IF(AND(Weekly[[#This Row],[H Odds &lt;]]&lt;&gt;"",Weekly[[#This Row],[KNC_P]]=TRUE,Weekly[[#This Row],[Actual]]=FALSE),BH320-1,BH320)))</f>
        <v>49.54999999999999</v>
      </c>
      <c r="BI321" s="38">
        <f>IF(Weekly[[#This Row],[H Odds &lt;]]="",BI320,IF(AND(Weekly[[#This Row],[H Odds &lt;]]&lt;&gt;"",Weekly[[#This Row],[TRUES]]&gt;0,Weekly[[#This Row],[Actual]]=TRUE),BI320+Weekly[[#This Row],[H Odds &lt;]]-1,IF(AND(Weekly[[#This Row],[H Odds &lt;]]&lt;&gt;"",Weekly[[#This Row],[TRUES]]=0),BI320,BI320-1)))</f>
        <v>70.439999999999984</v>
      </c>
      <c r="BJ321" s="38">
        <f>IF(Weekly[[#This Row],[H Odds &lt;]]="",BJ320,IF(AND(Weekly[[#This Row],[H Odds &lt;]]&lt;&gt;"",Weekly[[#This Row],[Actual]]=TRUE),BJ320+Weekly[[#This Row],[H Odds &lt;]]-1,IF(AND(Weekly[[#This Row],[H Odds &lt;]]&lt;&gt;"",Weekly[[#This Row],[Actual]]=FALSE),BJ320-1,BJ320)))</f>
        <v>72.339999999999989</v>
      </c>
      <c r="BK321" s="58">
        <f>IF(AND(Weekly[[#This Row],[TRUES]]&gt;4,Weekly[[#This Row],[Actual]]=TRUE),BK320+Weekly[[#This Row],[BF H Odds]]-1,IF(AND(Weekly[[#This Row],[FALSES]]&gt;4,Weekly[[#This Row],[Actual]]=FALSE),BK320+Weekly[[#This Row],[BF V Odds]]-1,IF(AND(Weekly[[#This Row],[TRUES]]&gt;4,Weekly[[#This Row],[Actual]]=FALSE),BK320-1,IF(AND(Weekly[[#This Row],[FALSES]]&gt;4,Weekly[[#This Row],[Actual]]=TRUE),BK320-1,BK320))))</f>
        <v>19.450000000000028</v>
      </c>
      <c r="BL321" s="58">
        <f>IF(AND(Weekly[[#This Row],[TRUES]]&gt;5,Weekly[[#This Row],[Actual]]=TRUE),BL320+Weekly[[#This Row],[BF H Odds]]-1,IF(AND(Weekly[[#This Row],[FALSES]]&gt;5,Weekly[[#This Row],[Actual]]=FALSE),BL320+Weekly[[#This Row],[BF V Odds]]-1,IF(AND(Weekly[[#This Row],[TRUES]]&gt;5,Weekly[[#This Row],[Actual]]=FALSE),BL320-1,IF(AND(Weekly[[#This Row],[FALSES]]&gt;5,Weekly[[#This Row],[Actual]]=TRUE),BL320-1,BL320))))</f>
        <v>32.110000000000028</v>
      </c>
      <c r="BM321" s="58">
        <f>IF(AND(Weekly[[#This Row],[TRUES]]&gt;6,Weekly[[#This Row],[Actual]]=TRUE),BM320+Weekly[[#This Row],[BF H Odds]]-1,IF(AND(Weekly[[#This Row],[FALSES]]&gt;6,Weekly[[#This Row],[Actual]]=FALSE),BM320+Weekly[[#This Row],[BF V Odds]]-1,IF(AND(Weekly[[#This Row],[TRUES]]&gt;6,Weekly[[#This Row],[Actual]]=FALSE),BM320-1,IF(AND(Weekly[[#This Row],[FALSES]]&gt;6,Weekly[[#This Row],[Actual]]=TRUE),BM320-1,BM320))))</f>
        <v>47.840000000000018</v>
      </c>
    </row>
    <row r="322" spans="1:65" x14ac:dyDescent="0.25">
      <c r="A322" s="34"/>
      <c r="B322" s="10">
        <v>44283</v>
      </c>
      <c r="C322" s="33" t="s">
        <v>19</v>
      </c>
      <c r="D322" s="15" t="s">
        <v>30</v>
      </c>
      <c r="E322" t="b">
        <v>1</v>
      </c>
      <c r="F322" t="b">
        <v>1</v>
      </c>
      <c r="G322" t="b">
        <v>1</v>
      </c>
      <c r="H322" t="b">
        <v>0</v>
      </c>
      <c r="I322" t="b">
        <v>1</v>
      </c>
      <c r="J322" t="b">
        <v>1</v>
      </c>
      <c r="K322" t="b">
        <v>1</v>
      </c>
      <c r="L322" t="b">
        <v>1</v>
      </c>
      <c r="O322" t="str">
        <f>IF(Weekly[[#This Row],[H/V]]="H",Weekly[[#This Row],[BF H Odds]],IF(Weekly[[#This Row],[H/V]]="V",Weekly[[#This Row],[BF V Odds]],""))</f>
        <v/>
      </c>
      <c r="P322" t="b">
        <v>0</v>
      </c>
      <c r="R322" s="35">
        <f>IFERROR(IF(Weekly[[#This Row],[Won Bet?]]="yes",R321+(Weekly[[#This Row],[BF Odds]]*Weekly[[#This Row],[BF Stake]])-Weekly[[#This Row],[BF Stake]],R321-Weekly[[#This Row],[BF Stake]]),R321)</f>
        <v>235.32289999999998</v>
      </c>
      <c r="S322" s="9">
        <f>IFERROR(IF(Weekly[[#This Row],[Won Bet?]]="yes",S321+(((Weekly[[#This Row],[BF Odds]]*Weekly[[#This Row],[BF Stake]])-Weekly[[#This Row],[BF Stake]])*0.95),S321-Weekly[[#This Row],[BF Stake]]),S321)</f>
        <v>219.64625499999997</v>
      </c>
      <c r="T322" s="13">
        <v>2.04</v>
      </c>
      <c r="U322" s="13">
        <v>1.9</v>
      </c>
      <c r="V322" s="24">
        <f>IF(Weekly[[#This Row],[Actual]]="","",IF(AND(Weekly[[#This Row],[SVC_P]]=Weekly[[#This Row],[Actual]],Weekly[[#This Row],[SVC_P]]=TRUE),V321+Weekly[[#This Row],[BF H Odds]]-1,IF(AND(Weekly[[#This Row],[SVC_P]]=Weekly[[#This Row],[Actual]],Weekly[[#This Row],[SVC_P]]=FALSE),V321+Weekly[[#This Row],[BF V Odds]]-1,V321-1)))</f>
        <v>68.53</v>
      </c>
      <c r="W322" s="24">
        <f>IF(Weekly[[#This Row],[Actual]]="","",IF(AND(Weekly[[#This Row],[SVC_P]]=FALSE,Weekly[[#This Row],[Actual]]=TRUE),W321+Weekly[[#This Row],[BF H Odds]]-1,IF(AND(Weekly[[#This Row],[SVC_P]]=TRUE,Weekly[[#This Row],[Actual]]=FALSE,),W321+Weekly[[#This Row],[BF V Odds]]-1,W321-1)))</f>
        <v>-261.95</v>
      </c>
      <c r="X322" s="24">
        <f>IF(Weekly[[#This Row],[Actual]]="","",IF(AND(Weekly[[#This Row],[ADBC_P]]=Weekly[[#This Row],[Actual]],Weekly[[#This Row],[ADBC_P]]=TRUE),X321+Weekly[[#This Row],[BF H Odds]]-1,IF(AND(Weekly[[#This Row],[ADBC_P]]=Weekly[[#This Row],[Actual]],Weekly[[#This Row],[ADBC_P]]=FALSE),X321+Weekly[[#This Row],[BF V Odds]]-1,X321-1)))</f>
        <v>30.010000000000026</v>
      </c>
      <c r="Y322" s="24">
        <f>IF(Weekly[[#This Row],[Actual]]="","",IF(AND(Weekly[[#This Row],[ADBC_P]]=FALSE,Weekly[[#This Row],[Actual]]=TRUE),Y321+Weekly[[#This Row],[BF H Odds]]-1,IF(AND(Weekly[[#This Row],[ADBC_P]]=TRUE,Weekly[[#This Row],[Actual]]=FALSE),Y321+Weekly[[#This Row],[BF V Odds]]-1,Y321-1)))</f>
        <v>45.339999999999996</v>
      </c>
      <c r="Z322" s="24">
        <f>IF(Weekly[[#This Row],[Actual]]="","",IF(AND(Weekly[[#This Row],[RFC_P]]=Weekly[[#This Row],[Actual]],Weekly[[#This Row],[RFC_P]]=TRUE),Z321+Weekly[[#This Row],[BF H Odds]]-1,IF(AND(Weekly[[#This Row],[RFC_P]]=Weekly[[#This Row],[Actual]],Weekly[[#This Row],[RFC_P]]=FALSE),Z321+Weekly[[#This Row],[BF V Odds]]-1,Z321-1)))</f>
        <v>21.480000000000029</v>
      </c>
      <c r="AA322" s="24">
        <f>IF(Weekly[[#This Row],[Actual]]="","",IF(AND(Weekly[[#This Row],[RFC_P]]=FALSE,Weekly[[#This Row],[Actual]]=TRUE),AA321+Weekly[[#This Row],[BF H Odds]]-1,IF(AND(Weekly[[#This Row],[RFC_P]]=TRUE,Weekly[[#This Row],[Actual]]=FALSE),AA321+Weekly[[#This Row],[BF V Odds]]-1,AA321-1)))</f>
        <v>53.869999999999976</v>
      </c>
      <c r="AB322" s="24">
        <f>IF(Weekly[[#This Row],[Actual]]="","",IF(AND(Weekly[[#This Row],[GBC_P]]=Weekly[[#This Row],[Actual]],Weekly[[#This Row],[GBC_P]]=TRUE),AB321+Weekly[[#This Row],[BF H Odds]]-1,IF(AND(Weekly[[#This Row],[GBC_P]]=Weekly[[#This Row],[Actual]],Weekly[[#This Row],[GBC_P]]=FALSE),AB321+Weekly[[#This Row],[BF V Odds]]-1,AB321-1)))</f>
        <v>25.520000000000014</v>
      </c>
      <c r="AC322" s="24">
        <f>IF(Weekly[[#This Row],[Actual]]="","",IF(AND(Weekly[[#This Row],[GBC_P]]=FALSE,Weekly[[#This Row],[Actual]]=TRUE),AC321+Weekly[[#This Row],[BF H Odds]]-1,IF(AND(Weekly[[#This Row],[GBC_P]]=TRUE,Weekly[[#This Row],[Actual]]=FALSE),AC321+Weekly[[#This Row],[BF V Odds]]-1,AC321-1)))</f>
        <v>49.829999999999984</v>
      </c>
      <c r="AD322" s="24">
        <f>IF(Weekly[[#This Row],[Actual]]="","",IF(AND(Weekly[[#This Row],[HGBC_P]]=Weekly[[#This Row],[Actual]],Weekly[[#This Row],[HGBC_P]]=TRUE),AD321+Weekly[[#This Row],[BF H Odds]]-1,IF(AND(Weekly[[#This Row],[HGBC_P]]=Weekly[[#This Row],[Actual]],Weekly[[#This Row],[HGBC_P]]=FALSE),AD321+Weekly[[#This Row],[BF V Odds]]-1,AD321-1)))</f>
        <v>23.960000000000033</v>
      </c>
      <c r="AE322" s="24">
        <f>IF(Weekly[[#This Row],[Actual]]="","",IF(AND(Weekly[[#This Row],[HGBC_P]]=FALSE,Weekly[[#This Row],[Actual]]=TRUE),AE321+Weekly[[#This Row],[BF H Odds]]-1,IF(AND(Weekly[[#This Row],[HGBC_P]]=TRUE,Weekly[[#This Row],[Actual]]=FALSE),AE321+Weekly[[#This Row],[BF V Odds]]-1,AE321-1)))</f>
        <v>51.39</v>
      </c>
      <c r="AF322" s="24">
        <f>IF(Weekly[[#This Row],[Actual]]="","",IF(AND(Weekly[[#This Row],[XGB_P]]=Weekly[[#This Row],[Actual]],Weekly[[#This Row],[XGB_P]]=TRUE),AF321+Weekly[[#This Row],[BF H Odds]]-1,IF(AND(Weekly[[#This Row],[XGB_P]]=Weekly[[#This Row],[Actual]],Weekly[[#This Row],[XGB_P]]=FALSE),AF321+Weekly[[#This Row],[BF V Odds]]-1,AF321-1)))</f>
        <v>46.42000000000003</v>
      </c>
      <c r="AG322" s="24">
        <f>IF(Weekly[[#This Row],[Actual]]="","",IF(AND(Weekly[[#This Row],[XGB_P]]=FALSE,Weekly[[#This Row],[Actual]]=TRUE),AG321+Weekly[[#This Row],[BF H Odds]]-1,IF(AND(Weekly[[#This Row],[XGB_P]]=TRUE,Weekly[[#This Row],[Actual]]=FALSE),AG321+Weekly[[#This Row],[BF V Odds]]-1,AG321-1)))</f>
        <v>28.93</v>
      </c>
      <c r="AH322" s="24">
        <f>IF(Weekly[[#This Row],[Actual]]="","",IF(AND(Weekly[[#This Row],[QDA_P]]=Weekly[[#This Row],[Actual]],Weekly[[#This Row],[QDA_P]]=TRUE),AH321+Weekly[[#This Row],[BF H Odds]]-1,IF(AND(Weekly[[#This Row],[QDA_P]]=Weekly[[#This Row],[Actual]],Weekly[[#This Row],[QDA_P]]=FALSE),AH321+Weekly[[#This Row],[BF V Odds]]-1,AH321-1)))</f>
        <v>7.8800000000000061</v>
      </c>
      <c r="AI322" s="24">
        <f>IF(Weekly[[#This Row],[Actual]]="","",IF(AND(Weekly[[#This Row],[QDA_P]]=FALSE,Weekly[[#This Row],[Actual]]=TRUE),AI321+Weekly[[#This Row],[BF H Odds]]-1,IF(AND(Weekly[[#This Row],[QDA_P]]=TRUE,Weekly[[#This Row],[Actual]]=FALSE),AI321+Weekly[[#This Row],[BF V Odds]]-1,AI321-1)))</f>
        <v>67.470000000000013</v>
      </c>
      <c r="AJ322" s="24">
        <f>IF(Weekly[[#This Row],[Actual]]="","",IF(AND(Weekly[[#This Row],[KNC_P]]=FALSE,Weekly[[#This Row],[Actual]]=TRUE),AJ321+Weekly[[#This Row],[BF H Odds]]-1,IF(AND(Weekly[[#This Row],[KNC_P]]=TRUE,Weekly[[#This Row],[Actual]]=FALSE),AJ321+Weekly[[#This Row],[BF V Odds]]-1,AJ321-1)))</f>
        <v>43.949999999999982</v>
      </c>
      <c r="AK322" s="24">
        <f>IF(Weekly[[#This Row],[Actual]]="","",IF(AND(Weekly[[#This Row],[KNC_P]]=FALSE,Weekly[[#This Row],[Actual]]=TRUE),AK321+Weekly[[#This Row],[BF H Odds]]-1,IF(AND(Weekly[[#This Row],[KNC_P]]=TRUE,Weekly[[#This Row],[Actual]]=FALSE),AK321+Weekly[[#This Row],[BF V Odds]]-1,AK321-1)))</f>
        <v>42.849999999999973</v>
      </c>
      <c r="AL322" s="30">
        <f>IF(Weekly[[#This Row],[Actual]]="","",COUNTIF(Weekly[[#This Row],[SVC_P]:[QDA_P]],TRUE))</f>
        <v>6</v>
      </c>
      <c r="AM322" s="30">
        <f>IF(Weekly[[#This Row],[Actual]]="","",COUNTIF(Weekly[[#This Row],[SVC_P]:[QDA_P]],FALSE))</f>
        <v>1</v>
      </c>
      <c r="AN322" s="36" t="str">
        <f>IF(AND(Weekly[[#This Row],[BF V Odds]]&gt;$BO$6,Weekly[[#This Row],[BF V Odds]] &lt; $BO$7),Weekly[[#This Row],[BF V Odds]],"")</f>
        <v/>
      </c>
      <c r="AO322" s="36" t="str">
        <f>IF(AND(Weekly[[#This Row],[BF H Odds]]&gt;$BO$6, Weekly[[#This Row],[BF H Odds]] &lt; $BO$7),Weekly[[#This Row],[BF H Odds]],"")</f>
        <v/>
      </c>
      <c r="AP322" s="37">
        <f>IF(AND(Weekly[[#This Row],[V Odds &lt;]]="",Weekly[[#This Row],[H Odds &lt;]]=""),AP321,IF(AND(Weekly[[#This Row],[H Odds &lt;]]&lt;&gt;"",Weekly[[#This Row],[SVC_P]]=TRUE,Weekly[[#This Row],[Actual]]=TRUE),AP321+Weekly[[#This Row],[H Odds &lt;]]-1,IF(AND(Weekly[[#This Row],[V Odds &lt;]]&lt;&gt;"",Weekly[[#This Row],[SVC_P]]=FALSE,Weekly[[#This Row],[Actual]]=FALSE),AP321+Weekly[[#This Row],[V Odds &lt;]]-1,IF(AND(Weekly[[#This Row],[V Odds &lt;]]&lt;&gt;"",Weekly[[#This Row],[SVC_P]]=FALSE,Weekly[[#This Row],[Actual]]=TRUE),AP321-1,IF(AND(Weekly[[#This Row],[H Odds &lt;]]&lt;&gt;"",Weekly[[#This Row],[SVC_P]]=TRUE,Weekly[[#This Row],[Actual]]=FALSE),AP321-1,AP321)))))</f>
        <v>75.48</v>
      </c>
      <c r="AQ322" s="37">
        <f>IF(AND(Weekly[[#This Row],[V Odds &lt;]]="",Weekly[[#This Row],[H Odds &lt;]]=""),AQ321,IF(AND(Weekly[[#This Row],[H Odds &lt;]]&lt;&gt;"",Weekly[[#This Row],[ADBC_P]]=TRUE,Weekly[[#This Row],[Actual]]=TRUE),AQ321+Weekly[[#This Row],[H Odds &lt;]]-1,IF(AND(Weekly[[#This Row],[V Odds &lt;]]&lt;&gt;"",Weekly[[#This Row],[ADBC_P]]=FALSE,Weekly[[#This Row],[Actual]]=FALSE),AQ321+Weekly[[#This Row],[V Odds &lt;]]-1,IF(AND(Weekly[[#This Row],[V Odds &lt;]]&lt;&gt;"",Weekly[[#This Row],[ADBC_P]]=FALSE,Weekly[[#This Row],[Actual]]=TRUE),AQ321-1,IF(AND(Weekly[[#This Row],[H Odds &lt;]]&lt;&gt;"",Weekly[[#This Row],[ADBC_P]]=TRUE,Weekly[[#This Row],[Actual]]=FALSE),AQ321-1,AQ321)))))</f>
        <v>48.879999999999995</v>
      </c>
      <c r="AR322" s="37">
        <f>IF(AND(Weekly[[#This Row],[V Odds &lt;]]="",Weekly[[#This Row],[H Odds &lt;]]=""),AR321,IF(AND(Weekly[[#This Row],[H Odds &lt;]]&lt;&gt;"",Weekly[[#This Row],[RFC_P]]=TRUE,Weekly[[#This Row],[Actual]]=TRUE),AR321+Weekly[[#This Row],[H Odds &lt;]]-1,IF(AND(Weekly[[#This Row],[V Odds &lt;]]&lt;&gt;"",Weekly[[#This Row],[RFC_P]]=FALSE,Weekly[[#This Row],[Actual]]=FALSE),AR321+Weekly[[#This Row],[V Odds &lt;]]-1,IF(AND(Weekly[[#This Row],[V Odds &lt;]]&lt;&gt;"",Weekly[[#This Row],[RFC_P]]=FALSE,Weekly[[#This Row],[Actual]]=TRUE),AR321-1,IF(AND(Weekly[[#This Row],[H Odds &lt;]]&lt;&gt;"",Weekly[[#This Row],[RFC_P]]=TRUE,Weekly[[#This Row],[Actual]]=FALSE),AR321-1,AR321)))))</f>
        <v>51.489999999999995</v>
      </c>
      <c r="AS322" s="37">
        <f>IF(AND(Weekly[[#This Row],[V Odds &lt;]]="",Weekly[[#This Row],[H Odds &lt;]]=""),AS321,IF(AND(Weekly[[#This Row],[H Odds &lt;]]&lt;&gt;"",Weekly[[#This Row],[GBC_P]]=TRUE,Weekly[[#This Row],[Actual]]=TRUE),AS321+Weekly[[#This Row],[H Odds &lt;]]-1,IF(AND(Weekly[[#This Row],[V Odds &lt;]]&lt;&gt;"",Weekly[[#This Row],[GBC_P]]=FALSE,Weekly[[#This Row],[Actual]]=FALSE),AS321+Weekly[[#This Row],[V Odds &lt;]]-1,IF(AND(Weekly[[#This Row],[V Odds &lt;]]&lt;&gt;"",Weekly[[#This Row],[GBC_P]]=FALSE,Weekly[[#This Row],[Actual]]=TRUE),AS321-1,IF(AND(Weekly[[#This Row],[H Odds &lt;]]&lt;&gt;"",Weekly[[#This Row],[GBC_P]]=TRUE,Weekly[[#This Row],[Actual]]=FALSE),AS321-1,AS321)))))</f>
        <v>50.28</v>
      </c>
      <c r="AT322" s="37">
        <f>IF(AND(Weekly[[#This Row],[V Odds &lt;]]="",Weekly[[#This Row],[H Odds &lt;]]=""),AT321,IF(AND(Weekly[[#This Row],[H Odds &lt;]]&lt;&gt;"",Weekly[[#This Row],[HGBC_P]]=TRUE,Weekly[[#This Row],[Actual]]=TRUE),AT321+Weekly[[#This Row],[H Odds &lt;]]-1,IF(AND(Weekly[[#This Row],[V Odds &lt;]]&lt;&gt;"",Weekly[[#This Row],[HGBC_P]]=FALSE,Weekly[[#This Row],[Actual]]=FALSE),AT321+Weekly[[#This Row],[V Odds &lt;]]-1,IF(AND(Weekly[[#This Row],[V Odds &lt;]]&lt;&gt;"",Weekly[[#This Row],[HGBC_P]]=FALSE,Weekly[[#This Row],[Actual]]=TRUE),AT321-1,IF(AND(Weekly[[#This Row],[H Odds &lt;]]&lt;&gt;"",Weekly[[#This Row],[HGBC_P]]=TRUE,Weekly[[#This Row],[Actual]]=FALSE),AT321-1,AT321)))))</f>
        <v>53.459999999999994</v>
      </c>
      <c r="AU322" s="37">
        <f>IF(AND(Weekly[[#This Row],[V Odds &lt;]]="",Weekly[[#This Row],[H Odds &lt;]]=""),AU321,IF(AND(Weekly[[#This Row],[H Odds &lt;]]&lt;&gt;"",Weekly[[#This Row],[XGB_P]]=TRUE,Weekly[[#This Row],[Actual]]=TRUE),AU321+Weekly[[#This Row],[H Odds &lt;]]-1,IF(AND(Weekly[[#This Row],[V Odds &lt;]]&lt;&gt;"",Weekly[[#This Row],[XGB_P]]=FALSE,Weekly[[#This Row],[Actual]]=FALSE),AU321+Weekly[[#This Row],[V Odds &lt;]]-1,IF(AND(Weekly[[#This Row],[V Odds &lt;]]&lt;&gt;"",Weekly[[#This Row],[XGB_P]]=FALSE,Weekly[[#This Row],[Actual]]=TRUE),AU321-1,IF(AND(Weekly[[#This Row],[H Odds &lt;]]&lt;&gt;"",Weekly[[#This Row],[XGB_P]]=TRUE,Weekly[[#This Row],[Actual]]=FALSE),AU321-1,AU321)))))</f>
        <v>62.56</v>
      </c>
      <c r="AV322" s="37">
        <f>IF(AND(Weekly[[#This Row],[V Odds &lt;]]="",Weekly[[#This Row],[H Odds &lt;]]=""),AV321,IF(AND(Weekly[[#This Row],[H Odds &lt;]]&lt;&gt;"",Weekly[[#This Row],[QDA_P]]=TRUE,Weekly[[#This Row],[Actual]]=TRUE),AV321+Weekly[[#This Row],[H Odds &lt;]]-1,IF(AND(Weekly[[#This Row],[V Odds &lt;]]&lt;&gt;"",Weekly[[#This Row],[QDA_P]]=FALSE,Weekly[[#This Row],[Actual]]=FALSE),AV321+Weekly[[#This Row],[V Odds &lt;]]-1,IF(AND(Weekly[[#This Row],[V Odds &lt;]]&lt;&gt;"",Weekly[[#This Row],[QDA_P]]=FALSE,Weekly[[#This Row],[Actual]]=TRUE),AV321-1,IF(AND(Weekly[[#This Row],[H Odds &lt;]]&lt;&gt;"",Weekly[[#This Row],[QDA_P]]=TRUE,Weekly[[#This Row],[Actual]]=FALSE),AV321-1,AV321)))))</f>
        <v>51.049999999999983</v>
      </c>
      <c r="AW322" s="37">
        <f>IF(AND(Weekly[[#This Row],[H Odds &lt;]]="",Weekly[[#This Row],[V Odds &lt;]]=""),AW321,IF(AND(Weekly[[#This Row],[KNC_P]]=Weekly[[#This Row],[Actual]],Weekly[[#This Row],[KNC_P]]=TRUE),AW321+Weekly[[#This Row],[BF H Odds]]-1,IF(AND(Weekly[[#This Row],[KNC_P]]=Weekly[[#This Row],[Actual]],Weekly[[#This Row],[KNC_P]]=FALSE),AW321+Weekly[[#This Row],[BF V Odds]]-1,AW321-1)))</f>
        <v>52.02</v>
      </c>
      <c r="AX322" s="37">
        <f>IF(AND(Weekly[[#This Row],[V Odds &lt;]]="",Weekly[[#This Row],[H Odds &lt;]]=""),AX321,IF(AND(Weekly[[#This Row],[V Odds &lt;]]&lt;&gt;"",Weekly[[#This Row],[FALSES]]&gt;0,Weekly[[#This Row],[Actual]]=FALSE),AX321+Weekly[[#This Row],[V Odds &lt;]]-1,IF(AND(Weekly[[#This Row],[H Odds &lt;]]&lt;&gt;"",Weekly[[#This Row],[TRUES]]&gt;0,Weekly[[#This Row],[Actual]]=TRUE),AX321+Weekly[[#This Row],[H Odds &lt;]]-1,IF(AND(Weekly[[#This Row],[V Odds &lt;]]&lt;&gt;"",Weekly[[#This Row],[FALSES]]=0),AX321,IF(AND(Weekly[[#This Row],[H Odds &lt;]]&lt;&gt;"",Weekly[[#This Row],[TRUES]]=0),AX321,AX321-1)))))</f>
        <v>83.34999999999998</v>
      </c>
      <c r="AY322" s="37">
        <f>IF(AND(Weekly[[#This Row],[V Odds &lt;]]="",Weekly[[#This Row],[H Odds &lt;]]=""),AY321,IF(AND(Weekly[[#This Row],[V Odds &lt;]]&lt;&gt;"",Weekly[[#This Row],[FALSES]]&gt;0,Weekly[[#This Row],[Actual]]=FALSE),AY321+((Weekly[[#This Row],[V Odds &lt;]]-1)*0.92),IF(AND(Weekly[[#This Row],[H Odds &lt;]]&lt;&gt;"",Weekly[[#This Row],[TRUES]]&gt;0,Weekly[[#This Row],[Actual]]=TRUE),AY321+((Weekly[[#This Row],[H Odds &lt;]]-1)*0.92),IF(AND(Weekly[[#This Row],[V Odds &lt;]]&lt;&gt;"",Weekly[[#This Row],[FALSES]]=0),AY321,IF(AND(Weekly[[#This Row],[H Odds &lt;]]&lt;&gt;"",Weekly[[#This Row],[TRUES]]=0),AY321,AY321-1)))))</f>
        <v>76.442000000000021</v>
      </c>
      <c r="AZ322" s="37">
        <f>IF(AND(Weekly[[#This Row],[V Odds &lt;]]="",Weekly[[#This Row],[H Odds &lt;]]=""),AZ321,IF(AND(Weekly[[#This Row],[V Odds &lt;]]&lt;&gt;"",Weekly[[#This Row],[Actual]]=FALSE),AZ321+Weekly[[#This Row],[V Odds &lt;]]-1,IF(AND(Weekly[[#This Row],[H Odds &lt;]]&lt;&gt;"",Weekly[[#This Row],[Actual]]=TRUE),AZ321+Weekly[[#This Row],[H Odds &lt;]]-1,AZ321-1)))</f>
        <v>70.719999999999985</v>
      </c>
      <c r="BA322" s="38">
        <f>IF(Weekly[[#This Row],[H Odds &lt;]]="",BA321,IF(AND(Weekly[[#This Row],[H Odds &lt;]]&lt;&gt;"",Weekly[[#This Row],[SVC_P]]=TRUE,Weekly[[#This Row],[Actual]]=TRUE),BA321+Weekly[[#This Row],[H Odds &lt;]]-1,IF(AND(Weekly[[#This Row],[H Odds &lt;]]&lt;&gt;"",Weekly[[#This Row],[SVC_P]]=TRUE,Weekly[[#This Row],[Actual]]=FALSE),BA321-1,BA321)))</f>
        <v>70.439999999999984</v>
      </c>
      <c r="BB322" s="38">
        <f>IF(Weekly[[#This Row],[H Odds &lt;]]="",BB321,IF(AND(Weekly[[#This Row],[H Odds &lt;]]&lt;&gt;"",Weekly[[#This Row],[ADBC_P]]=TRUE,Weekly[[#This Row],[Actual]]=TRUE),BB321+Weekly[[#This Row],[H Odds &lt;]]-1,IF(AND(Weekly[[#This Row],[H Odds &lt;]]&lt;&gt;"",Weekly[[#This Row],[ADBC_P]]=TRUE,Weekly[[#This Row],[Actual]]=FALSE),BB321-1,BB321)))</f>
        <v>45.559999999999995</v>
      </c>
      <c r="BC322" s="38">
        <f>IF(Weekly[[#This Row],[H Odds &lt;]]="",BC321,IF(AND(Weekly[[#This Row],[H Odds &lt;]]&lt;&gt;"",Weekly[[#This Row],[RFC_P]]=TRUE,Weekly[[#This Row],[Actual]]=TRUE),BC321+Weekly[[#This Row],[H Odds &lt;]]-1,IF(AND(Weekly[[#This Row],[H Odds &lt;]]&lt;&gt;"",Weekly[[#This Row],[RFC_P]]=TRUE,Weekly[[#This Row],[Actual]]=FALSE),BC321-1,BC321)))</f>
        <v>47.859999999999992</v>
      </c>
      <c r="BD322" s="38">
        <f>IF(Weekly[[#This Row],[H Odds &lt;]]="",BD321,IF(AND(Weekly[[#This Row],[H Odds &lt;]]&lt;&gt;"",Weekly[[#This Row],[GBC_P]]=TRUE,Weekly[[#This Row],[Actual]]=TRUE),BD321+Weekly[[#This Row],[H Odds &lt;]]-1,IF(AND(Weekly[[#This Row],[H Odds &lt;]]&lt;&gt;"",Weekly[[#This Row],[GBC_P]]=TRUE,Weekly[[#This Row],[Actual]]=FALSE),BD321-1,BD321)))</f>
        <v>50.96</v>
      </c>
      <c r="BE322" s="38">
        <f>IF(Weekly[[#This Row],[H Odds &lt;]]="",BE321,IF(AND(Weekly[[#This Row],[H Odds &lt;]]&lt;&gt;"",Weekly[[#This Row],[HGBC_P]]=TRUE,Weekly[[#This Row],[Actual]]=TRUE),BE321+Weekly[[#This Row],[H Odds &lt;]]-1,IF(AND(Weekly[[#This Row],[H Odds &lt;]]&lt;&gt;"",Weekly[[#This Row],[HGBC_P]]=TRUE,Weekly[[#This Row],[Actual]]=FALSE),BE321-1,BE321)))</f>
        <v>56.859999999999992</v>
      </c>
      <c r="BF322" s="38">
        <f>IF(Weekly[[#This Row],[H Odds &lt;]]="",BF321,IF(AND(Weekly[[#This Row],[H Odds &lt;]]&lt;&gt;"",Weekly[[#This Row],[XGB_P]]=TRUE,Weekly[[#This Row],[Actual]]=TRUE),BF321+Weekly[[#This Row],[H Odds &lt;]]-1,IF(AND(Weekly[[#This Row],[H Odds &lt;]]&lt;&gt;"",Weekly[[#This Row],[XGB_P]]=TRUE,Weekly[[#This Row],[Actual]]=FALSE),BF321-1,BF321)))</f>
        <v>60.03</v>
      </c>
      <c r="BG322" s="38">
        <f>IF(Weekly[[#This Row],[H Odds &lt;]]="",BG321,IF(AND(Weekly[[#This Row],[H Odds &lt;]]&lt;&gt;"",Weekly[[#This Row],[QDA_P]]=TRUE,Weekly[[#This Row],[Actual]]=TRUE),BG321+Weekly[[#This Row],[H Odds &lt;]]-1,IF(AND(Weekly[[#This Row],[H Odds &lt;]]&lt;&gt;"",Weekly[[#This Row],[QDA_P]]=TRUE,Weekly[[#This Row],[Actual]]=FALSE),BG321-1,BG321)))</f>
        <v>44.279999999999994</v>
      </c>
      <c r="BH322" s="38">
        <f>IF(Weekly[[#This Row],[H Odds &lt;]]="",BH321,IF(AND(Weekly[[#This Row],[H Odds &lt;]]&lt;&gt;"",Weekly[[#This Row],[KNC_P]]=TRUE,Weekly[[#This Row],[Actual]]=TRUE),BH321+Weekly[[#This Row],[H Odds &lt;]]-1,IF(AND(Weekly[[#This Row],[H Odds &lt;]]&lt;&gt;"",Weekly[[#This Row],[KNC_P]]=TRUE,Weekly[[#This Row],[Actual]]=FALSE),BH321-1,BH321)))</f>
        <v>49.54999999999999</v>
      </c>
      <c r="BI322" s="38">
        <f>IF(Weekly[[#This Row],[H Odds &lt;]]="",BI321,IF(AND(Weekly[[#This Row],[H Odds &lt;]]&lt;&gt;"",Weekly[[#This Row],[TRUES]]&gt;0,Weekly[[#This Row],[Actual]]=TRUE),BI321+Weekly[[#This Row],[H Odds &lt;]]-1,IF(AND(Weekly[[#This Row],[H Odds &lt;]]&lt;&gt;"",Weekly[[#This Row],[TRUES]]=0),BI321,BI321-1)))</f>
        <v>70.439999999999984</v>
      </c>
      <c r="BJ322" s="38">
        <f>IF(Weekly[[#This Row],[H Odds &lt;]]="",BJ321,IF(AND(Weekly[[#This Row],[H Odds &lt;]]&lt;&gt;"",Weekly[[#This Row],[Actual]]=TRUE),BJ321+Weekly[[#This Row],[H Odds &lt;]]-1,IF(AND(Weekly[[#This Row],[H Odds &lt;]]&lt;&gt;"",Weekly[[#This Row],[Actual]]=FALSE),BJ321-1,BJ321)))</f>
        <v>72.339999999999989</v>
      </c>
      <c r="BK322" s="58">
        <f>IF(AND(Weekly[[#This Row],[TRUES]]&gt;4,Weekly[[#This Row],[Actual]]=TRUE),BK321+Weekly[[#This Row],[BF H Odds]]-1,IF(AND(Weekly[[#This Row],[FALSES]]&gt;4,Weekly[[#This Row],[Actual]]=FALSE),BK321+Weekly[[#This Row],[BF V Odds]]-1,IF(AND(Weekly[[#This Row],[TRUES]]&gt;4,Weekly[[#This Row],[Actual]]=FALSE),BK321-1,IF(AND(Weekly[[#This Row],[FALSES]]&gt;4,Weekly[[#This Row],[Actual]]=TRUE),BK321-1,BK321))))</f>
        <v>18.450000000000028</v>
      </c>
      <c r="BL322" s="58">
        <f>IF(AND(Weekly[[#This Row],[TRUES]]&gt;5,Weekly[[#This Row],[Actual]]=TRUE),BL321+Weekly[[#This Row],[BF H Odds]]-1,IF(AND(Weekly[[#This Row],[FALSES]]&gt;5,Weekly[[#This Row],[Actual]]=FALSE),BL321+Weekly[[#This Row],[BF V Odds]]-1,IF(AND(Weekly[[#This Row],[TRUES]]&gt;5,Weekly[[#This Row],[Actual]]=FALSE),BL321-1,IF(AND(Weekly[[#This Row],[FALSES]]&gt;5,Weekly[[#This Row],[Actual]]=TRUE),BL321-1,BL321))))</f>
        <v>31.110000000000028</v>
      </c>
      <c r="BM322" s="58">
        <f>IF(AND(Weekly[[#This Row],[TRUES]]&gt;6,Weekly[[#This Row],[Actual]]=TRUE),BM321+Weekly[[#This Row],[BF H Odds]]-1,IF(AND(Weekly[[#This Row],[FALSES]]&gt;6,Weekly[[#This Row],[Actual]]=FALSE),BM321+Weekly[[#This Row],[BF V Odds]]-1,IF(AND(Weekly[[#This Row],[TRUES]]&gt;6,Weekly[[#This Row],[Actual]]=FALSE),BM321-1,IF(AND(Weekly[[#This Row],[FALSES]]&gt;6,Weekly[[#This Row],[Actual]]=TRUE),BM321-1,BM321))))</f>
        <v>47.840000000000018</v>
      </c>
    </row>
    <row r="323" spans="1:65" x14ac:dyDescent="0.25">
      <c r="A323" s="34"/>
      <c r="B323" s="10">
        <v>44283</v>
      </c>
      <c r="C323" s="33" t="s">
        <v>10</v>
      </c>
      <c r="D323" s="15" t="s">
        <v>17</v>
      </c>
      <c r="E323" t="b">
        <v>1</v>
      </c>
      <c r="F323" t="b">
        <v>1</v>
      </c>
      <c r="G323" t="b">
        <v>1</v>
      </c>
      <c r="H323" t="b">
        <v>1</v>
      </c>
      <c r="I323" t="b">
        <v>0</v>
      </c>
      <c r="J323" t="b">
        <v>0</v>
      </c>
      <c r="K323" t="b">
        <v>0</v>
      </c>
      <c r="L323" t="b">
        <v>0</v>
      </c>
      <c r="O323" t="str">
        <f>IF(Weekly[[#This Row],[H/V]]="H",Weekly[[#This Row],[BF H Odds]],IF(Weekly[[#This Row],[H/V]]="V",Weekly[[#This Row],[BF V Odds]],""))</f>
        <v/>
      </c>
      <c r="P323" t="b">
        <v>1</v>
      </c>
      <c r="R323" s="35">
        <f>IFERROR(IF(Weekly[[#This Row],[Won Bet?]]="yes",R322+(Weekly[[#This Row],[BF Odds]]*Weekly[[#This Row],[BF Stake]])-Weekly[[#This Row],[BF Stake]],R322-Weekly[[#This Row],[BF Stake]]),R322)</f>
        <v>235.32289999999998</v>
      </c>
      <c r="S323" s="9">
        <f>IFERROR(IF(Weekly[[#This Row],[Won Bet?]]="yes",S322+(((Weekly[[#This Row],[BF Odds]]*Weekly[[#This Row],[BF Stake]])-Weekly[[#This Row],[BF Stake]])*0.95),S322-Weekly[[#This Row],[BF Stake]]),S322)</f>
        <v>219.64625499999997</v>
      </c>
      <c r="T323" s="13">
        <v>2.58</v>
      </c>
      <c r="U323" s="13">
        <v>1.38</v>
      </c>
      <c r="V323" s="24">
        <f>IF(Weekly[[#This Row],[Actual]]="","",IF(AND(Weekly[[#This Row],[SVC_P]]=Weekly[[#This Row],[Actual]],Weekly[[#This Row],[SVC_P]]=TRUE),V322+Weekly[[#This Row],[BF H Odds]]-1,IF(AND(Weekly[[#This Row],[SVC_P]]=Weekly[[#This Row],[Actual]],Weekly[[#This Row],[SVC_P]]=FALSE),V322+Weekly[[#This Row],[BF V Odds]]-1,V322-1)))</f>
        <v>68.91</v>
      </c>
      <c r="W323" s="24">
        <f>IF(Weekly[[#This Row],[Actual]]="","",IF(AND(Weekly[[#This Row],[SVC_P]]=FALSE,Weekly[[#This Row],[Actual]]=TRUE),W322+Weekly[[#This Row],[BF H Odds]]-1,IF(AND(Weekly[[#This Row],[SVC_P]]=TRUE,Weekly[[#This Row],[Actual]]=FALSE,),W322+Weekly[[#This Row],[BF V Odds]]-1,W322-1)))</f>
        <v>-262.95</v>
      </c>
      <c r="X323" s="24">
        <f>IF(Weekly[[#This Row],[Actual]]="","",IF(AND(Weekly[[#This Row],[ADBC_P]]=Weekly[[#This Row],[Actual]],Weekly[[#This Row],[ADBC_P]]=TRUE),X322+Weekly[[#This Row],[BF H Odds]]-1,IF(AND(Weekly[[#This Row],[ADBC_P]]=Weekly[[#This Row],[Actual]],Weekly[[#This Row],[ADBC_P]]=FALSE),X322+Weekly[[#This Row],[BF V Odds]]-1,X322-1)))</f>
        <v>30.390000000000025</v>
      </c>
      <c r="Y323" s="24">
        <f>IF(Weekly[[#This Row],[Actual]]="","",IF(AND(Weekly[[#This Row],[ADBC_P]]=FALSE,Weekly[[#This Row],[Actual]]=TRUE),Y322+Weekly[[#This Row],[BF H Odds]]-1,IF(AND(Weekly[[#This Row],[ADBC_P]]=TRUE,Weekly[[#This Row],[Actual]]=FALSE),Y322+Weekly[[#This Row],[BF V Odds]]-1,Y322-1)))</f>
        <v>44.339999999999996</v>
      </c>
      <c r="Z323" s="24">
        <f>IF(Weekly[[#This Row],[Actual]]="","",IF(AND(Weekly[[#This Row],[RFC_P]]=Weekly[[#This Row],[Actual]],Weekly[[#This Row],[RFC_P]]=TRUE),Z322+Weekly[[#This Row],[BF H Odds]]-1,IF(AND(Weekly[[#This Row],[RFC_P]]=Weekly[[#This Row],[Actual]],Weekly[[#This Row],[RFC_P]]=FALSE),Z322+Weekly[[#This Row],[BF V Odds]]-1,Z322-1)))</f>
        <v>21.860000000000028</v>
      </c>
      <c r="AA323" s="24">
        <f>IF(Weekly[[#This Row],[Actual]]="","",IF(AND(Weekly[[#This Row],[RFC_P]]=FALSE,Weekly[[#This Row],[Actual]]=TRUE),AA322+Weekly[[#This Row],[BF H Odds]]-1,IF(AND(Weekly[[#This Row],[RFC_P]]=TRUE,Weekly[[#This Row],[Actual]]=FALSE),AA322+Weekly[[#This Row],[BF V Odds]]-1,AA322-1)))</f>
        <v>52.869999999999976</v>
      </c>
      <c r="AB323" s="24">
        <f>IF(Weekly[[#This Row],[Actual]]="","",IF(AND(Weekly[[#This Row],[GBC_P]]=Weekly[[#This Row],[Actual]],Weekly[[#This Row],[GBC_P]]=TRUE),AB322+Weekly[[#This Row],[BF H Odds]]-1,IF(AND(Weekly[[#This Row],[GBC_P]]=Weekly[[#This Row],[Actual]],Weekly[[#This Row],[GBC_P]]=FALSE),AB322+Weekly[[#This Row],[BF V Odds]]-1,AB322-1)))</f>
        <v>25.900000000000013</v>
      </c>
      <c r="AC323" s="24">
        <f>IF(Weekly[[#This Row],[Actual]]="","",IF(AND(Weekly[[#This Row],[GBC_P]]=FALSE,Weekly[[#This Row],[Actual]]=TRUE),AC322+Weekly[[#This Row],[BF H Odds]]-1,IF(AND(Weekly[[#This Row],[GBC_P]]=TRUE,Weekly[[#This Row],[Actual]]=FALSE),AC322+Weekly[[#This Row],[BF V Odds]]-1,AC322-1)))</f>
        <v>48.829999999999984</v>
      </c>
      <c r="AD323" s="24">
        <f>IF(Weekly[[#This Row],[Actual]]="","",IF(AND(Weekly[[#This Row],[HGBC_P]]=Weekly[[#This Row],[Actual]],Weekly[[#This Row],[HGBC_P]]=TRUE),AD322+Weekly[[#This Row],[BF H Odds]]-1,IF(AND(Weekly[[#This Row],[HGBC_P]]=Weekly[[#This Row],[Actual]],Weekly[[#This Row],[HGBC_P]]=FALSE),AD322+Weekly[[#This Row],[BF V Odds]]-1,AD322-1)))</f>
        <v>22.960000000000033</v>
      </c>
      <c r="AE323" s="24">
        <f>IF(Weekly[[#This Row],[Actual]]="","",IF(AND(Weekly[[#This Row],[HGBC_P]]=FALSE,Weekly[[#This Row],[Actual]]=TRUE),AE322+Weekly[[#This Row],[BF H Odds]]-1,IF(AND(Weekly[[#This Row],[HGBC_P]]=TRUE,Weekly[[#This Row],[Actual]]=FALSE),AE322+Weekly[[#This Row],[BF V Odds]]-1,AE322-1)))</f>
        <v>51.77</v>
      </c>
      <c r="AF323" s="24">
        <f>IF(Weekly[[#This Row],[Actual]]="","",IF(AND(Weekly[[#This Row],[XGB_P]]=Weekly[[#This Row],[Actual]],Weekly[[#This Row],[XGB_P]]=TRUE),AF322+Weekly[[#This Row],[BF H Odds]]-1,IF(AND(Weekly[[#This Row],[XGB_P]]=Weekly[[#This Row],[Actual]],Weekly[[#This Row],[XGB_P]]=FALSE),AF322+Weekly[[#This Row],[BF V Odds]]-1,AF322-1)))</f>
        <v>45.42000000000003</v>
      </c>
      <c r="AG323" s="24">
        <f>IF(Weekly[[#This Row],[Actual]]="","",IF(AND(Weekly[[#This Row],[XGB_P]]=FALSE,Weekly[[#This Row],[Actual]]=TRUE),AG322+Weekly[[#This Row],[BF H Odds]]-1,IF(AND(Weekly[[#This Row],[XGB_P]]=TRUE,Weekly[[#This Row],[Actual]]=FALSE),AG322+Weekly[[#This Row],[BF V Odds]]-1,AG322-1)))</f>
        <v>29.31</v>
      </c>
      <c r="AH323" s="24">
        <f>IF(Weekly[[#This Row],[Actual]]="","",IF(AND(Weekly[[#This Row],[QDA_P]]=Weekly[[#This Row],[Actual]],Weekly[[#This Row],[QDA_P]]=TRUE),AH322+Weekly[[#This Row],[BF H Odds]]-1,IF(AND(Weekly[[#This Row],[QDA_P]]=Weekly[[#This Row],[Actual]],Weekly[[#This Row],[QDA_P]]=FALSE),AH322+Weekly[[#This Row],[BF V Odds]]-1,AH322-1)))</f>
        <v>6.8800000000000061</v>
      </c>
      <c r="AI323" s="24">
        <f>IF(Weekly[[#This Row],[Actual]]="","",IF(AND(Weekly[[#This Row],[QDA_P]]=FALSE,Weekly[[#This Row],[Actual]]=TRUE),AI322+Weekly[[#This Row],[BF H Odds]]-1,IF(AND(Weekly[[#This Row],[QDA_P]]=TRUE,Weekly[[#This Row],[Actual]]=FALSE),AI322+Weekly[[#This Row],[BF V Odds]]-1,AI322-1)))</f>
        <v>67.850000000000009</v>
      </c>
      <c r="AJ323" s="24">
        <f>IF(Weekly[[#This Row],[Actual]]="","",IF(AND(Weekly[[#This Row],[KNC_P]]=FALSE,Weekly[[#This Row],[Actual]]=TRUE),AJ322+Weekly[[#This Row],[BF H Odds]]-1,IF(AND(Weekly[[#This Row],[KNC_P]]=TRUE,Weekly[[#This Row],[Actual]]=FALSE),AJ322+Weekly[[#This Row],[BF V Odds]]-1,AJ322-1)))</f>
        <v>44.329999999999984</v>
      </c>
      <c r="AK323" s="24">
        <f>IF(Weekly[[#This Row],[Actual]]="","",IF(AND(Weekly[[#This Row],[KNC_P]]=FALSE,Weekly[[#This Row],[Actual]]=TRUE),AK322+Weekly[[#This Row],[BF H Odds]]-1,IF(AND(Weekly[[#This Row],[KNC_P]]=TRUE,Weekly[[#This Row],[Actual]]=FALSE),AK322+Weekly[[#This Row],[BF V Odds]]-1,AK322-1)))</f>
        <v>43.229999999999976</v>
      </c>
      <c r="AL323" s="30">
        <f>IF(Weekly[[#This Row],[Actual]]="","",COUNTIF(Weekly[[#This Row],[SVC_P]:[QDA_P]],TRUE))</f>
        <v>4</v>
      </c>
      <c r="AM323" s="30">
        <f>IF(Weekly[[#This Row],[Actual]]="","",COUNTIF(Weekly[[#This Row],[SVC_P]:[QDA_P]],FALSE))</f>
        <v>3</v>
      </c>
      <c r="AN323" s="36" t="str">
        <f>IF(AND(Weekly[[#This Row],[BF V Odds]]&gt;$BO$6,Weekly[[#This Row],[BF V Odds]] &lt; $BO$7),Weekly[[#This Row],[BF V Odds]],"")</f>
        <v/>
      </c>
      <c r="AO323" s="36" t="str">
        <f>IF(AND(Weekly[[#This Row],[BF H Odds]]&gt;$BO$6, Weekly[[#This Row],[BF H Odds]] &lt; $BO$7),Weekly[[#This Row],[BF H Odds]],"")</f>
        <v/>
      </c>
      <c r="AP323" s="37">
        <f>IF(AND(Weekly[[#This Row],[V Odds &lt;]]="",Weekly[[#This Row],[H Odds &lt;]]=""),AP322,IF(AND(Weekly[[#This Row],[H Odds &lt;]]&lt;&gt;"",Weekly[[#This Row],[SVC_P]]=TRUE,Weekly[[#This Row],[Actual]]=TRUE),AP322+Weekly[[#This Row],[H Odds &lt;]]-1,IF(AND(Weekly[[#This Row],[V Odds &lt;]]&lt;&gt;"",Weekly[[#This Row],[SVC_P]]=FALSE,Weekly[[#This Row],[Actual]]=FALSE),AP322+Weekly[[#This Row],[V Odds &lt;]]-1,IF(AND(Weekly[[#This Row],[V Odds &lt;]]&lt;&gt;"",Weekly[[#This Row],[SVC_P]]=FALSE,Weekly[[#This Row],[Actual]]=TRUE),AP322-1,IF(AND(Weekly[[#This Row],[H Odds &lt;]]&lt;&gt;"",Weekly[[#This Row],[SVC_P]]=TRUE,Weekly[[#This Row],[Actual]]=FALSE),AP322-1,AP322)))))</f>
        <v>75.48</v>
      </c>
      <c r="AQ323" s="37">
        <f>IF(AND(Weekly[[#This Row],[V Odds &lt;]]="",Weekly[[#This Row],[H Odds &lt;]]=""),AQ322,IF(AND(Weekly[[#This Row],[H Odds &lt;]]&lt;&gt;"",Weekly[[#This Row],[ADBC_P]]=TRUE,Weekly[[#This Row],[Actual]]=TRUE),AQ322+Weekly[[#This Row],[H Odds &lt;]]-1,IF(AND(Weekly[[#This Row],[V Odds &lt;]]&lt;&gt;"",Weekly[[#This Row],[ADBC_P]]=FALSE,Weekly[[#This Row],[Actual]]=FALSE),AQ322+Weekly[[#This Row],[V Odds &lt;]]-1,IF(AND(Weekly[[#This Row],[V Odds &lt;]]&lt;&gt;"",Weekly[[#This Row],[ADBC_P]]=FALSE,Weekly[[#This Row],[Actual]]=TRUE),AQ322-1,IF(AND(Weekly[[#This Row],[H Odds &lt;]]&lt;&gt;"",Weekly[[#This Row],[ADBC_P]]=TRUE,Weekly[[#This Row],[Actual]]=FALSE),AQ322-1,AQ322)))))</f>
        <v>48.879999999999995</v>
      </c>
      <c r="AR323" s="37">
        <f>IF(AND(Weekly[[#This Row],[V Odds &lt;]]="",Weekly[[#This Row],[H Odds &lt;]]=""),AR322,IF(AND(Weekly[[#This Row],[H Odds &lt;]]&lt;&gt;"",Weekly[[#This Row],[RFC_P]]=TRUE,Weekly[[#This Row],[Actual]]=TRUE),AR322+Weekly[[#This Row],[H Odds &lt;]]-1,IF(AND(Weekly[[#This Row],[V Odds &lt;]]&lt;&gt;"",Weekly[[#This Row],[RFC_P]]=FALSE,Weekly[[#This Row],[Actual]]=FALSE),AR322+Weekly[[#This Row],[V Odds &lt;]]-1,IF(AND(Weekly[[#This Row],[V Odds &lt;]]&lt;&gt;"",Weekly[[#This Row],[RFC_P]]=FALSE,Weekly[[#This Row],[Actual]]=TRUE),AR322-1,IF(AND(Weekly[[#This Row],[H Odds &lt;]]&lt;&gt;"",Weekly[[#This Row],[RFC_P]]=TRUE,Weekly[[#This Row],[Actual]]=FALSE),AR322-1,AR322)))))</f>
        <v>51.489999999999995</v>
      </c>
      <c r="AS323" s="37">
        <f>IF(AND(Weekly[[#This Row],[V Odds &lt;]]="",Weekly[[#This Row],[H Odds &lt;]]=""),AS322,IF(AND(Weekly[[#This Row],[H Odds &lt;]]&lt;&gt;"",Weekly[[#This Row],[GBC_P]]=TRUE,Weekly[[#This Row],[Actual]]=TRUE),AS322+Weekly[[#This Row],[H Odds &lt;]]-1,IF(AND(Weekly[[#This Row],[V Odds &lt;]]&lt;&gt;"",Weekly[[#This Row],[GBC_P]]=FALSE,Weekly[[#This Row],[Actual]]=FALSE),AS322+Weekly[[#This Row],[V Odds &lt;]]-1,IF(AND(Weekly[[#This Row],[V Odds &lt;]]&lt;&gt;"",Weekly[[#This Row],[GBC_P]]=FALSE,Weekly[[#This Row],[Actual]]=TRUE),AS322-1,IF(AND(Weekly[[#This Row],[H Odds &lt;]]&lt;&gt;"",Weekly[[#This Row],[GBC_P]]=TRUE,Weekly[[#This Row],[Actual]]=FALSE),AS322-1,AS322)))))</f>
        <v>50.28</v>
      </c>
      <c r="AT323" s="37">
        <f>IF(AND(Weekly[[#This Row],[V Odds &lt;]]="",Weekly[[#This Row],[H Odds &lt;]]=""),AT322,IF(AND(Weekly[[#This Row],[H Odds &lt;]]&lt;&gt;"",Weekly[[#This Row],[HGBC_P]]=TRUE,Weekly[[#This Row],[Actual]]=TRUE),AT322+Weekly[[#This Row],[H Odds &lt;]]-1,IF(AND(Weekly[[#This Row],[V Odds &lt;]]&lt;&gt;"",Weekly[[#This Row],[HGBC_P]]=FALSE,Weekly[[#This Row],[Actual]]=FALSE),AT322+Weekly[[#This Row],[V Odds &lt;]]-1,IF(AND(Weekly[[#This Row],[V Odds &lt;]]&lt;&gt;"",Weekly[[#This Row],[HGBC_P]]=FALSE,Weekly[[#This Row],[Actual]]=TRUE),AT322-1,IF(AND(Weekly[[#This Row],[H Odds &lt;]]&lt;&gt;"",Weekly[[#This Row],[HGBC_P]]=TRUE,Weekly[[#This Row],[Actual]]=FALSE),AT322-1,AT322)))))</f>
        <v>53.459999999999994</v>
      </c>
      <c r="AU323" s="37">
        <f>IF(AND(Weekly[[#This Row],[V Odds &lt;]]="",Weekly[[#This Row],[H Odds &lt;]]=""),AU322,IF(AND(Weekly[[#This Row],[H Odds &lt;]]&lt;&gt;"",Weekly[[#This Row],[XGB_P]]=TRUE,Weekly[[#This Row],[Actual]]=TRUE),AU322+Weekly[[#This Row],[H Odds &lt;]]-1,IF(AND(Weekly[[#This Row],[V Odds &lt;]]&lt;&gt;"",Weekly[[#This Row],[XGB_P]]=FALSE,Weekly[[#This Row],[Actual]]=FALSE),AU322+Weekly[[#This Row],[V Odds &lt;]]-1,IF(AND(Weekly[[#This Row],[V Odds &lt;]]&lt;&gt;"",Weekly[[#This Row],[XGB_P]]=FALSE,Weekly[[#This Row],[Actual]]=TRUE),AU322-1,IF(AND(Weekly[[#This Row],[H Odds &lt;]]&lt;&gt;"",Weekly[[#This Row],[XGB_P]]=TRUE,Weekly[[#This Row],[Actual]]=FALSE),AU322-1,AU322)))))</f>
        <v>62.56</v>
      </c>
      <c r="AV323" s="37">
        <f>IF(AND(Weekly[[#This Row],[V Odds &lt;]]="",Weekly[[#This Row],[H Odds &lt;]]=""),AV322,IF(AND(Weekly[[#This Row],[H Odds &lt;]]&lt;&gt;"",Weekly[[#This Row],[QDA_P]]=TRUE,Weekly[[#This Row],[Actual]]=TRUE),AV322+Weekly[[#This Row],[H Odds &lt;]]-1,IF(AND(Weekly[[#This Row],[V Odds &lt;]]&lt;&gt;"",Weekly[[#This Row],[QDA_P]]=FALSE,Weekly[[#This Row],[Actual]]=FALSE),AV322+Weekly[[#This Row],[V Odds &lt;]]-1,IF(AND(Weekly[[#This Row],[V Odds &lt;]]&lt;&gt;"",Weekly[[#This Row],[QDA_P]]=FALSE,Weekly[[#This Row],[Actual]]=TRUE),AV322-1,IF(AND(Weekly[[#This Row],[H Odds &lt;]]&lt;&gt;"",Weekly[[#This Row],[QDA_P]]=TRUE,Weekly[[#This Row],[Actual]]=FALSE),AV322-1,AV322)))))</f>
        <v>51.049999999999983</v>
      </c>
      <c r="AW323" s="37">
        <f>IF(AND(Weekly[[#This Row],[H Odds &lt;]]="",Weekly[[#This Row],[V Odds &lt;]]=""),AW322,IF(AND(Weekly[[#This Row],[KNC_P]]=Weekly[[#This Row],[Actual]],Weekly[[#This Row],[KNC_P]]=TRUE),AW322+Weekly[[#This Row],[BF H Odds]]-1,IF(AND(Weekly[[#This Row],[KNC_P]]=Weekly[[#This Row],[Actual]],Weekly[[#This Row],[KNC_P]]=FALSE),AW322+Weekly[[#This Row],[BF V Odds]]-1,AW322-1)))</f>
        <v>52.02</v>
      </c>
      <c r="AX323" s="37">
        <f>IF(AND(Weekly[[#This Row],[V Odds &lt;]]="",Weekly[[#This Row],[H Odds &lt;]]=""),AX322,IF(AND(Weekly[[#This Row],[V Odds &lt;]]&lt;&gt;"",Weekly[[#This Row],[FALSES]]&gt;0,Weekly[[#This Row],[Actual]]=FALSE),AX322+Weekly[[#This Row],[V Odds &lt;]]-1,IF(AND(Weekly[[#This Row],[H Odds &lt;]]&lt;&gt;"",Weekly[[#This Row],[TRUES]]&gt;0,Weekly[[#This Row],[Actual]]=TRUE),AX322+Weekly[[#This Row],[H Odds &lt;]]-1,IF(AND(Weekly[[#This Row],[V Odds &lt;]]&lt;&gt;"",Weekly[[#This Row],[FALSES]]=0),AX322,IF(AND(Weekly[[#This Row],[H Odds &lt;]]&lt;&gt;"",Weekly[[#This Row],[TRUES]]=0),AX322,AX322-1)))))</f>
        <v>83.34999999999998</v>
      </c>
      <c r="AY323" s="37">
        <f>IF(AND(Weekly[[#This Row],[V Odds &lt;]]="",Weekly[[#This Row],[H Odds &lt;]]=""),AY322,IF(AND(Weekly[[#This Row],[V Odds &lt;]]&lt;&gt;"",Weekly[[#This Row],[FALSES]]&gt;0,Weekly[[#This Row],[Actual]]=FALSE),AY322+((Weekly[[#This Row],[V Odds &lt;]]-1)*0.92),IF(AND(Weekly[[#This Row],[H Odds &lt;]]&lt;&gt;"",Weekly[[#This Row],[TRUES]]&gt;0,Weekly[[#This Row],[Actual]]=TRUE),AY322+((Weekly[[#This Row],[H Odds &lt;]]-1)*0.92),IF(AND(Weekly[[#This Row],[V Odds &lt;]]&lt;&gt;"",Weekly[[#This Row],[FALSES]]=0),AY322,IF(AND(Weekly[[#This Row],[H Odds &lt;]]&lt;&gt;"",Weekly[[#This Row],[TRUES]]=0),AY322,AY322-1)))))</f>
        <v>76.442000000000021</v>
      </c>
      <c r="AZ323" s="37">
        <f>IF(AND(Weekly[[#This Row],[V Odds &lt;]]="",Weekly[[#This Row],[H Odds &lt;]]=""),AZ322,IF(AND(Weekly[[#This Row],[V Odds &lt;]]&lt;&gt;"",Weekly[[#This Row],[Actual]]=FALSE),AZ322+Weekly[[#This Row],[V Odds &lt;]]-1,IF(AND(Weekly[[#This Row],[H Odds &lt;]]&lt;&gt;"",Weekly[[#This Row],[Actual]]=TRUE),AZ322+Weekly[[#This Row],[H Odds &lt;]]-1,AZ322-1)))</f>
        <v>70.719999999999985</v>
      </c>
      <c r="BA323" s="38">
        <f>IF(Weekly[[#This Row],[H Odds &lt;]]="",BA322,IF(AND(Weekly[[#This Row],[H Odds &lt;]]&lt;&gt;"",Weekly[[#This Row],[SVC_P]]=TRUE,Weekly[[#This Row],[Actual]]=TRUE),BA322+Weekly[[#This Row],[H Odds &lt;]]-1,IF(AND(Weekly[[#This Row],[H Odds &lt;]]&lt;&gt;"",Weekly[[#This Row],[SVC_P]]=TRUE,Weekly[[#This Row],[Actual]]=FALSE),BA322-1,BA322)))</f>
        <v>70.439999999999984</v>
      </c>
      <c r="BB323" s="38">
        <f>IF(Weekly[[#This Row],[H Odds &lt;]]="",BB322,IF(AND(Weekly[[#This Row],[H Odds &lt;]]&lt;&gt;"",Weekly[[#This Row],[ADBC_P]]=TRUE,Weekly[[#This Row],[Actual]]=TRUE),BB322+Weekly[[#This Row],[H Odds &lt;]]-1,IF(AND(Weekly[[#This Row],[H Odds &lt;]]&lt;&gt;"",Weekly[[#This Row],[ADBC_P]]=TRUE,Weekly[[#This Row],[Actual]]=FALSE),BB322-1,BB322)))</f>
        <v>45.559999999999995</v>
      </c>
      <c r="BC323" s="38">
        <f>IF(Weekly[[#This Row],[H Odds &lt;]]="",BC322,IF(AND(Weekly[[#This Row],[H Odds &lt;]]&lt;&gt;"",Weekly[[#This Row],[RFC_P]]=TRUE,Weekly[[#This Row],[Actual]]=TRUE),BC322+Weekly[[#This Row],[H Odds &lt;]]-1,IF(AND(Weekly[[#This Row],[H Odds &lt;]]&lt;&gt;"",Weekly[[#This Row],[RFC_P]]=TRUE,Weekly[[#This Row],[Actual]]=FALSE),BC322-1,BC322)))</f>
        <v>47.859999999999992</v>
      </c>
      <c r="BD323" s="38">
        <f>IF(Weekly[[#This Row],[H Odds &lt;]]="",BD322,IF(AND(Weekly[[#This Row],[H Odds &lt;]]&lt;&gt;"",Weekly[[#This Row],[GBC_P]]=TRUE,Weekly[[#This Row],[Actual]]=TRUE),BD322+Weekly[[#This Row],[H Odds &lt;]]-1,IF(AND(Weekly[[#This Row],[H Odds &lt;]]&lt;&gt;"",Weekly[[#This Row],[GBC_P]]=TRUE,Weekly[[#This Row],[Actual]]=FALSE),BD322-1,BD322)))</f>
        <v>50.96</v>
      </c>
      <c r="BE323" s="38">
        <f>IF(Weekly[[#This Row],[H Odds &lt;]]="",BE322,IF(AND(Weekly[[#This Row],[H Odds &lt;]]&lt;&gt;"",Weekly[[#This Row],[HGBC_P]]=TRUE,Weekly[[#This Row],[Actual]]=TRUE),BE322+Weekly[[#This Row],[H Odds &lt;]]-1,IF(AND(Weekly[[#This Row],[H Odds &lt;]]&lt;&gt;"",Weekly[[#This Row],[HGBC_P]]=TRUE,Weekly[[#This Row],[Actual]]=FALSE),BE322-1,BE322)))</f>
        <v>56.859999999999992</v>
      </c>
      <c r="BF323" s="38">
        <f>IF(Weekly[[#This Row],[H Odds &lt;]]="",BF322,IF(AND(Weekly[[#This Row],[H Odds &lt;]]&lt;&gt;"",Weekly[[#This Row],[XGB_P]]=TRUE,Weekly[[#This Row],[Actual]]=TRUE),BF322+Weekly[[#This Row],[H Odds &lt;]]-1,IF(AND(Weekly[[#This Row],[H Odds &lt;]]&lt;&gt;"",Weekly[[#This Row],[XGB_P]]=TRUE,Weekly[[#This Row],[Actual]]=FALSE),BF322-1,BF322)))</f>
        <v>60.03</v>
      </c>
      <c r="BG323" s="38">
        <f>IF(Weekly[[#This Row],[H Odds &lt;]]="",BG322,IF(AND(Weekly[[#This Row],[H Odds &lt;]]&lt;&gt;"",Weekly[[#This Row],[QDA_P]]=TRUE,Weekly[[#This Row],[Actual]]=TRUE),BG322+Weekly[[#This Row],[H Odds &lt;]]-1,IF(AND(Weekly[[#This Row],[H Odds &lt;]]&lt;&gt;"",Weekly[[#This Row],[QDA_P]]=TRUE,Weekly[[#This Row],[Actual]]=FALSE),BG322-1,BG322)))</f>
        <v>44.279999999999994</v>
      </c>
      <c r="BH323" s="38">
        <f>IF(Weekly[[#This Row],[H Odds &lt;]]="",BH322,IF(AND(Weekly[[#This Row],[H Odds &lt;]]&lt;&gt;"",Weekly[[#This Row],[KNC_P]]=TRUE,Weekly[[#This Row],[Actual]]=TRUE),BH322+Weekly[[#This Row],[H Odds &lt;]]-1,IF(AND(Weekly[[#This Row],[H Odds &lt;]]&lt;&gt;"",Weekly[[#This Row],[KNC_P]]=TRUE,Weekly[[#This Row],[Actual]]=FALSE),BH322-1,BH322)))</f>
        <v>49.54999999999999</v>
      </c>
      <c r="BI323" s="38">
        <f>IF(Weekly[[#This Row],[H Odds &lt;]]="",BI322,IF(AND(Weekly[[#This Row],[H Odds &lt;]]&lt;&gt;"",Weekly[[#This Row],[TRUES]]&gt;0,Weekly[[#This Row],[Actual]]=TRUE),BI322+Weekly[[#This Row],[H Odds &lt;]]-1,IF(AND(Weekly[[#This Row],[H Odds &lt;]]&lt;&gt;"",Weekly[[#This Row],[TRUES]]=0),BI322,BI322-1)))</f>
        <v>70.439999999999984</v>
      </c>
      <c r="BJ323" s="38">
        <f>IF(Weekly[[#This Row],[H Odds &lt;]]="",BJ322,IF(AND(Weekly[[#This Row],[H Odds &lt;]]&lt;&gt;"",Weekly[[#This Row],[Actual]]=TRUE),BJ322+Weekly[[#This Row],[H Odds &lt;]]-1,IF(AND(Weekly[[#This Row],[H Odds &lt;]]&lt;&gt;"",Weekly[[#This Row],[Actual]]=FALSE),BJ322-1,BJ322)))</f>
        <v>72.339999999999989</v>
      </c>
      <c r="BK323" s="58">
        <f>IF(AND(Weekly[[#This Row],[TRUES]]&gt;4,Weekly[[#This Row],[Actual]]=TRUE),BK322+Weekly[[#This Row],[BF H Odds]]-1,IF(AND(Weekly[[#This Row],[FALSES]]&gt;4,Weekly[[#This Row],[Actual]]=FALSE),BK322+Weekly[[#This Row],[BF V Odds]]-1,IF(AND(Weekly[[#This Row],[TRUES]]&gt;4,Weekly[[#This Row],[Actual]]=FALSE),BK322-1,IF(AND(Weekly[[#This Row],[FALSES]]&gt;4,Weekly[[#This Row],[Actual]]=TRUE),BK322-1,BK322))))</f>
        <v>18.450000000000028</v>
      </c>
      <c r="BL323" s="58">
        <f>IF(AND(Weekly[[#This Row],[TRUES]]&gt;5,Weekly[[#This Row],[Actual]]=TRUE),BL322+Weekly[[#This Row],[BF H Odds]]-1,IF(AND(Weekly[[#This Row],[FALSES]]&gt;5,Weekly[[#This Row],[Actual]]=FALSE),BL322+Weekly[[#This Row],[BF V Odds]]-1,IF(AND(Weekly[[#This Row],[TRUES]]&gt;5,Weekly[[#This Row],[Actual]]=FALSE),BL322-1,IF(AND(Weekly[[#This Row],[FALSES]]&gt;5,Weekly[[#This Row],[Actual]]=TRUE),BL322-1,BL322))))</f>
        <v>31.110000000000028</v>
      </c>
      <c r="BM323" s="58">
        <f>IF(AND(Weekly[[#This Row],[TRUES]]&gt;6,Weekly[[#This Row],[Actual]]=TRUE),BM322+Weekly[[#This Row],[BF H Odds]]-1,IF(AND(Weekly[[#This Row],[FALSES]]&gt;6,Weekly[[#This Row],[Actual]]=FALSE),BM322+Weekly[[#This Row],[BF V Odds]]-1,IF(AND(Weekly[[#This Row],[TRUES]]&gt;6,Weekly[[#This Row],[Actual]]=FALSE),BM322-1,IF(AND(Weekly[[#This Row],[FALSES]]&gt;6,Weekly[[#This Row],[Actual]]=TRUE),BM322-1,BM322))))</f>
        <v>47.840000000000018</v>
      </c>
    </row>
    <row r="324" spans="1:65" x14ac:dyDescent="0.25">
      <c r="A324" s="34"/>
      <c r="B324" s="10">
        <v>44283</v>
      </c>
      <c r="C324" s="33" t="s">
        <v>26</v>
      </c>
      <c r="D324" s="15" t="s">
        <v>21</v>
      </c>
      <c r="E324" t="b">
        <v>1</v>
      </c>
      <c r="F324" t="b">
        <v>1</v>
      </c>
      <c r="G324" t="b">
        <v>1</v>
      </c>
      <c r="H324" t="b">
        <v>1</v>
      </c>
      <c r="I324" t="b">
        <v>1</v>
      </c>
      <c r="J324" t="b">
        <v>1</v>
      </c>
      <c r="K324" t="b">
        <v>1</v>
      </c>
      <c r="L324" t="b">
        <v>0</v>
      </c>
      <c r="O324" t="str">
        <f>IF(Weekly[[#This Row],[H/V]]="H",Weekly[[#This Row],[BF H Odds]],IF(Weekly[[#This Row],[H/V]]="V",Weekly[[#This Row],[BF V Odds]],""))</f>
        <v/>
      </c>
      <c r="P324" t="b">
        <v>1</v>
      </c>
      <c r="R324" s="35">
        <f>IFERROR(IF(Weekly[[#This Row],[Won Bet?]]="yes",R323+(Weekly[[#This Row],[BF Odds]]*Weekly[[#This Row],[BF Stake]])-Weekly[[#This Row],[BF Stake]],R323-Weekly[[#This Row],[BF Stake]]),R323)</f>
        <v>235.32289999999998</v>
      </c>
      <c r="S324" s="9">
        <f>IFERROR(IF(Weekly[[#This Row],[Won Bet?]]="yes",S323+(((Weekly[[#This Row],[BF Odds]]*Weekly[[#This Row],[BF Stake]])-Weekly[[#This Row],[BF Stake]])*0.95),S323-Weekly[[#This Row],[BF Stake]]),S323)</f>
        <v>219.64625499999997</v>
      </c>
      <c r="T324" s="13">
        <v>3.5</v>
      </c>
      <c r="U324" s="13">
        <v>1.36</v>
      </c>
      <c r="V324" s="24">
        <f>IF(Weekly[[#This Row],[Actual]]="","",IF(AND(Weekly[[#This Row],[SVC_P]]=Weekly[[#This Row],[Actual]],Weekly[[#This Row],[SVC_P]]=TRUE),V323+Weekly[[#This Row],[BF H Odds]]-1,IF(AND(Weekly[[#This Row],[SVC_P]]=Weekly[[#This Row],[Actual]],Weekly[[#This Row],[SVC_P]]=FALSE),V323+Weekly[[#This Row],[BF V Odds]]-1,V323-1)))</f>
        <v>69.27</v>
      </c>
      <c r="W324" s="24">
        <f>IF(Weekly[[#This Row],[Actual]]="","",IF(AND(Weekly[[#This Row],[SVC_P]]=FALSE,Weekly[[#This Row],[Actual]]=TRUE),W323+Weekly[[#This Row],[BF H Odds]]-1,IF(AND(Weekly[[#This Row],[SVC_P]]=TRUE,Weekly[[#This Row],[Actual]]=FALSE,),W323+Weekly[[#This Row],[BF V Odds]]-1,W323-1)))</f>
        <v>-263.95</v>
      </c>
      <c r="X324" s="24">
        <f>IF(Weekly[[#This Row],[Actual]]="","",IF(AND(Weekly[[#This Row],[ADBC_P]]=Weekly[[#This Row],[Actual]],Weekly[[#This Row],[ADBC_P]]=TRUE),X323+Weekly[[#This Row],[BF H Odds]]-1,IF(AND(Weekly[[#This Row],[ADBC_P]]=Weekly[[#This Row],[Actual]],Weekly[[#This Row],[ADBC_P]]=FALSE),X323+Weekly[[#This Row],[BF V Odds]]-1,X323-1)))</f>
        <v>30.750000000000025</v>
      </c>
      <c r="Y324" s="24">
        <f>IF(Weekly[[#This Row],[Actual]]="","",IF(AND(Weekly[[#This Row],[ADBC_P]]=FALSE,Weekly[[#This Row],[Actual]]=TRUE),Y323+Weekly[[#This Row],[BF H Odds]]-1,IF(AND(Weekly[[#This Row],[ADBC_P]]=TRUE,Weekly[[#This Row],[Actual]]=FALSE),Y323+Weekly[[#This Row],[BF V Odds]]-1,Y323-1)))</f>
        <v>43.339999999999996</v>
      </c>
      <c r="Z324" s="24">
        <f>IF(Weekly[[#This Row],[Actual]]="","",IF(AND(Weekly[[#This Row],[RFC_P]]=Weekly[[#This Row],[Actual]],Weekly[[#This Row],[RFC_P]]=TRUE),Z323+Weekly[[#This Row],[BF H Odds]]-1,IF(AND(Weekly[[#This Row],[RFC_P]]=Weekly[[#This Row],[Actual]],Weekly[[#This Row],[RFC_P]]=FALSE),Z323+Weekly[[#This Row],[BF V Odds]]-1,Z323-1)))</f>
        <v>22.220000000000027</v>
      </c>
      <c r="AA324" s="24">
        <f>IF(Weekly[[#This Row],[Actual]]="","",IF(AND(Weekly[[#This Row],[RFC_P]]=FALSE,Weekly[[#This Row],[Actual]]=TRUE),AA323+Weekly[[#This Row],[BF H Odds]]-1,IF(AND(Weekly[[#This Row],[RFC_P]]=TRUE,Weekly[[#This Row],[Actual]]=FALSE),AA323+Weekly[[#This Row],[BF V Odds]]-1,AA323-1)))</f>
        <v>51.869999999999976</v>
      </c>
      <c r="AB324" s="24">
        <f>IF(Weekly[[#This Row],[Actual]]="","",IF(AND(Weekly[[#This Row],[GBC_P]]=Weekly[[#This Row],[Actual]],Weekly[[#This Row],[GBC_P]]=TRUE),AB323+Weekly[[#This Row],[BF H Odds]]-1,IF(AND(Weekly[[#This Row],[GBC_P]]=Weekly[[#This Row],[Actual]],Weekly[[#This Row],[GBC_P]]=FALSE),AB323+Weekly[[#This Row],[BF V Odds]]-1,AB323-1)))</f>
        <v>26.260000000000012</v>
      </c>
      <c r="AC324" s="24">
        <f>IF(Weekly[[#This Row],[Actual]]="","",IF(AND(Weekly[[#This Row],[GBC_P]]=FALSE,Weekly[[#This Row],[Actual]]=TRUE),AC323+Weekly[[#This Row],[BF H Odds]]-1,IF(AND(Weekly[[#This Row],[GBC_P]]=TRUE,Weekly[[#This Row],[Actual]]=FALSE),AC323+Weekly[[#This Row],[BF V Odds]]-1,AC323-1)))</f>
        <v>47.829999999999984</v>
      </c>
      <c r="AD324" s="24">
        <f>IF(Weekly[[#This Row],[Actual]]="","",IF(AND(Weekly[[#This Row],[HGBC_P]]=Weekly[[#This Row],[Actual]],Weekly[[#This Row],[HGBC_P]]=TRUE),AD323+Weekly[[#This Row],[BF H Odds]]-1,IF(AND(Weekly[[#This Row],[HGBC_P]]=Weekly[[#This Row],[Actual]],Weekly[[#This Row],[HGBC_P]]=FALSE),AD323+Weekly[[#This Row],[BF V Odds]]-1,AD323-1)))</f>
        <v>23.320000000000032</v>
      </c>
      <c r="AE324" s="24">
        <f>IF(Weekly[[#This Row],[Actual]]="","",IF(AND(Weekly[[#This Row],[HGBC_P]]=FALSE,Weekly[[#This Row],[Actual]]=TRUE),AE323+Weekly[[#This Row],[BF H Odds]]-1,IF(AND(Weekly[[#This Row],[HGBC_P]]=TRUE,Weekly[[#This Row],[Actual]]=FALSE),AE323+Weekly[[#This Row],[BF V Odds]]-1,AE323-1)))</f>
        <v>50.77</v>
      </c>
      <c r="AF324" s="24">
        <f>IF(Weekly[[#This Row],[Actual]]="","",IF(AND(Weekly[[#This Row],[XGB_P]]=Weekly[[#This Row],[Actual]],Weekly[[#This Row],[XGB_P]]=TRUE),AF323+Weekly[[#This Row],[BF H Odds]]-1,IF(AND(Weekly[[#This Row],[XGB_P]]=Weekly[[#This Row],[Actual]],Weekly[[#This Row],[XGB_P]]=FALSE),AF323+Weekly[[#This Row],[BF V Odds]]-1,AF323-1)))</f>
        <v>45.78000000000003</v>
      </c>
      <c r="AG324" s="24">
        <f>IF(Weekly[[#This Row],[Actual]]="","",IF(AND(Weekly[[#This Row],[XGB_P]]=FALSE,Weekly[[#This Row],[Actual]]=TRUE),AG323+Weekly[[#This Row],[BF H Odds]]-1,IF(AND(Weekly[[#This Row],[XGB_P]]=TRUE,Weekly[[#This Row],[Actual]]=FALSE),AG323+Weekly[[#This Row],[BF V Odds]]-1,AG323-1)))</f>
        <v>28.31</v>
      </c>
      <c r="AH324" s="24">
        <f>IF(Weekly[[#This Row],[Actual]]="","",IF(AND(Weekly[[#This Row],[QDA_P]]=Weekly[[#This Row],[Actual]],Weekly[[#This Row],[QDA_P]]=TRUE),AH323+Weekly[[#This Row],[BF H Odds]]-1,IF(AND(Weekly[[#This Row],[QDA_P]]=Weekly[[#This Row],[Actual]],Weekly[[#This Row],[QDA_P]]=FALSE),AH323+Weekly[[#This Row],[BF V Odds]]-1,AH323-1)))</f>
        <v>7.2400000000000055</v>
      </c>
      <c r="AI324" s="24">
        <f>IF(Weekly[[#This Row],[Actual]]="","",IF(AND(Weekly[[#This Row],[QDA_P]]=FALSE,Weekly[[#This Row],[Actual]]=TRUE),AI323+Weekly[[#This Row],[BF H Odds]]-1,IF(AND(Weekly[[#This Row],[QDA_P]]=TRUE,Weekly[[#This Row],[Actual]]=FALSE),AI323+Weekly[[#This Row],[BF V Odds]]-1,AI323-1)))</f>
        <v>66.850000000000009</v>
      </c>
      <c r="AJ324" s="24">
        <f>IF(Weekly[[#This Row],[Actual]]="","",IF(AND(Weekly[[#This Row],[KNC_P]]=FALSE,Weekly[[#This Row],[Actual]]=TRUE),AJ323+Weekly[[#This Row],[BF H Odds]]-1,IF(AND(Weekly[[#This Row],[KNC_P]]=TRUE,Weekly[[#This Row],[Actual]]=FALSE),AJ323+Weekly[[#This Row],[BF V Odds]]-1,AJ323-1)))</f>
        <v>44.689999999999984</v>
      </c>
      <c r="AK324" s="24">
        <f>IF(Weekly[[#This Row],[Actual]]="","",IF(AND(Weekly[[#This Row],[KNC_P]]=FALSE,Weekly[[#This Row],[Actual]]=TRUE),AK323+Weekly[[#This Row],[BF H Odds]]-1,IF(AND(Weekly[[#This Row],[KNC_P]]=TRUE,Weekly[[#This Row],[Actual]]=FALSE),AK323+Weekly[[#This Row],[BF V Odds]]-1,AK323-1)))</f>
        <v>43.589999999999975</v>
      </c>
      <c r="AL324" s="30">
        <f>IF(Weekly[[#This Row],[Actual]]="","",COUNTIF(Weekly[[#This Row],[SVC_P]:[QDA_P]],TRUE))</f>
        <v>7</v>
      </c>
      <c r="AM324" s="30">
        <f>IF(Weekly[[#This Row],[Actual]]="","",COUNTIF(Weekly[[#This Row],[SVC_P]:[QDA_P]],FALSE))</f>
        <v>0</v>
      </c>
      <c r="AN324" s="36">
        <f>IF(AND(Weekly[[#This Row],[BF V Odds]]&gt;$BO$6,Weekly[[#This Row],[BF V Odds]] &lt; $BO$7),Weekly[[#This Row],[BF V Odds]],"")</f>
        <v>3.5</v>
      </c>
      <c r="AO324" s="36" t="str">
        <f>IF(AND(Weekly[[#This Row],[BF H Odds]]&gt;$BO$6, Weekly[[#This Row],[BF H Odds]] &lt; $BO$7),Weekly[[#This Row],[BF H Odds]],"")</f>
        <v/>
      </c>
      <c r="AP324" s="37">
        <f>IF(AND(Weekly[[#This Row],[V Odds &lt;]]="",Weekly[[#This Row],[H Odds &lt;]]=""),AP323,IF(AND(Weekly[[#This Row],[H Odds &lt;]]&lt;&gt;"",Weekly[[#This Row],[SVC_P]]=TRUE,Weekly[[#This Row],[Actual]]=TRUE),AP323+Weekly[[#This Row],[H Odds &lt;]]-1,IF(AND(Weekly[[#This Row],[V Odds &lt;]]&lt;&gt;"",Weekly[[#This Row],[SVC_P]]=FALSE,Weekly[[#This Row],[Actual]]=FALSE),AP323+Weekly[[#This Row],[V Odds &lt;]]-1,IF(AND(Weekly[[#This Row],[V Odds &lt;]]&lt;&gt;"",Weekly[[#This Row],[SVC_P]]=FALSE,Weekly[[#This Row],[Actual]]=TRUE),AP323-1,IF(AND(Weekly[[#This Row],[H Odds &lt;]]&lt;&gt;"",Weekly[[#This Row],[SVC_P]]=TRUE,Weekly[[#This Row],[Actual]]=FALSE),AP323-1,AP323)))))</f>
        <v>75.48</v>
      </c>
      <c r="AQ324" s="37">
        <f>IF(AND(Weekly[[#This Row],[V Odds &lt;]]="",Weekly[[#This Row],[H Odds &lt;]]=""),AQ323,IF(AND(Weekly[[#This Row],[H Odds &lt;]]&lt;&gt;"",Weekly[[#This Row],[ADBC_P]]=TRUE,Weekly[[#This Row],[Actual]]=TRUE),AQ323+Weekly[[#This Row],[H Odds &lt;]]-1,IF(AND(Weekly[[#This Row],[V Odds &lt;]]&lt;&gt;"",Weekly[[#This Row],[ADBC_P]]=FALSE,Weekly[[#This Row],[Actual]]=FALSE),AQ323+Weekly[[#This Row],[V Odds &lt;]]-1,IF(AND(Weekly[[#This Row],[V Odds &lt;]]&lt;&gt;"",Weekly[[#This Row],[ADBC_P]]=FALSE,Weekly[[#This Row],[Actual]]=TRUE),AQ323-1,IF(AND(Weekly[[#This Row],[H Odds &lt;]]&lt;&gt;"",Weekly[[#This Row],[ADBC_P]]=TRUE,Weekly[[#This Row],[Actual]]=FALSE),AQ323-1,AQ323)))))</f>
        <v>48.879999999999995</v>
      </c>
      <c r="AR324" s="37">
        <f>IF(AND(Weekly[[#This Row],[V Odds &lt;]]="",Weekly[[#This Row],[H Odds &lt;]]=""),AR323,IF(AND(Weekly[[#This Row],[H Odds &lt;]]&lt;&gt;"",Weekly[[#This Row],[RFC_P]]=TRUE,Weekly[[#This Row],[Actual]]=TRUE),AR323+Weekly[[#This Row],[H Odds &lt;]]-1,IF(AND(Weekly[[#This Row],[V Odds &lt;]]&lt;&gt;"",Weekly[[#This Row],[RFC_P]]=FALSE,Weekly[[#This Row],[Actual]]=FALSE),AR323+Weekly[[#This Row],[V Odds &lt;]]-1,IF(AND(Weekly[[#This Row],[V Odds &lt;]]&lt;&gt;"",Weekly[[#This Row],[RFC_P]]=FALSE,Weekly[[#This Row],[Actual]]=TRUE),AR323-1,IF(AND(Weekly[[#This Row],[H Odds &lt;]]&lt;&gt;"",Weekly[[#This Row],[RFC_P]]=TRUE,Weekly[[#This Row],[Actual]]=FALSE),AR323-1,AR323)))))</f>
        <v>51.489999999999995</v>
      </c>
      <c r="AS324" s="37">
        <f>IF(AND(Weekly[[#This Row],[V Odds &lt;]]="",Weekly[[#This Row],[H Odds &lt;]]=""),AS323,IF(AND(Weekly[[#This Row],[H Odds &lt;]]&lt;&gt;"",Weekly[[#This Row],[GBC_P]]=TRUE,Weekly[[#This Row],[Actual]]=TRUE),AS323+Weekly[[#This Row],[H Odds &lt;]]-1,IF(AND(Weekly[[#This Row],[V Odds &lt;]]&lt;&gt;"",Weekly[[#This Row],[GBC_P]]=FALSE,Weekly[[#This Row],[Actual]]=FALSE),AS323+Weekly[[#This Row],[V Odds &lt;]]-1,IF(AND(Weekly[[#This Row],[V Odds &lt;]]&lt;&gt;"",Weekly[[#This Row],[GBC_P]]=FALSE,Weekly[[#This Row],[Actual]]=TRUE),AS323-1,IF(AND(Weekly[[#This Row],[H Odds &lt;]]&lt;&gt;"",Weekly[[#This Row],[GBC_P]]=TRUE,Weekly[[#This Row],[Actual]]=FALSE),AS323-1,AS323)))))</f>
        <v>50.28</v>
      </c>
      <c r="AT324" s="37">
        <f>IF(AND(Weekly[[#This Row],[V Odds &lt;]]="",Weekly[[#This Row],[H Odds &lt;]]=""),AT323,IF(AND(Weekly[[#This Row],[H Odds &lt;]]&lt;&gt;"",Weekly[[#This Row],[HGBC_P]]=TRUE,Weekly[[#This Row],[Actual]]=TRUE),AT323+Weekly[[#This Row],[H Odds &lt;]]-1,IF(AND(Weekly[[#This Row],[V Odds &lt;]]&lt;&gt;"",Weekly[[#This Row],[HGBC_P]]=FALSE,Weekly[[#This Row],[Actual]]=FALSE),AT323+Weekly[[#This Row],[V Odds &lt;]]-1,IF(AND(Weekly[[#This Row],[V Odds &lt;]]&lt;&gt;"",Weekly[[#This Row],[HGBC_P]]=FALSE,Weekly[[#This Row],[Actual]]=TRUE),AT323-1,IF(AND(Weekly[[#This Row],[H Odds &lt;]]&lt;&gt;"",Weekly[[#This Row],[HGBC_P]]=TRUE,Weekly[[#This Row],[Actual]]=FALSE),AT323-1,AT323)))))</f>
        <v>53.459999999999994</v>
      </c>
      <c r="AU324" s="37">
        <f>IF(AND(Weekly[[#This Row],[V Odds &lt;]]="",Weekly[[#This Row],[H Odds &lt;]]=""),AU323,IF(AND(Weekly[[#This Row],[H Odds &lt;]]&lt;&gt;"",Weekly[[#This Row],[XGB_P]]=TRUE,Weekly[[#This Row],[Actual]]=TRUE),AU323+Weekly[[#This Row],[H Odds &lt;]]-1,IF(AND(Weekly[[#This Row],[V Odds &lt;]]&lt;&gt;"",Weekly[[#This Row],[XGB_P]]=FALSE,Weekly[[#This Row],[Actual]]=FALSE),AU323+Weekly[[#This Row],[V Odds &lt;]]-1,IF(AND(Weekly[[#This Row],[V Odds &lt;]]&lt;&gt;"",Weekly[[#This Row],[XGB_P]]=FALSE,Weekly[[#This Row],[Actual]]=TRUE),AU323-1,IF(AND(Weekly[[#This Row],[H Odds &lt;]]&lt;&gt;"",Weekly[[#This Row],[XGB_P]]=TRUE,Weekly[[#This Row],[Actual]]=FALSE),AU323-1,AU323)))))</f>
        <v>62.56</v>
      </c>
      <c r="AV324" s="37">
        <f>IF(AND(Weekly[[#This Row],[V Odds &lt;]]="",Weekly[[#This Row],[H Odds &lt;]]=""),AV323,IF(AND(Weekly[[#This Row],[H Odds &lt;]]&lt;&gt;"",Weekly[[#This Row],[QDA_P]]=TRUE,Weekly[[#This Row],[Actual]]=TRUE),AV323+Weekly[[#This Row],[H Odds &lt;]]-1,IF(AND(Weekly[[#This Row],[V Odds &lt;]]&lt;&gt;"",Weekly[[#This Row],[QDA_P]]=FALSE,Weekly[[#This Row],[Actual]]=FALSE),AV323+Weekly[[#This Row],[V Odds &lt;]]-1,IF(AND(Weekly[[#This Row],[V Odds &lt;]]&lt;&gt;"",Weekly[[#This Row],[QDA_P]]=FALSE,Weekly[[#This Row],[Actual]]=TRUE),AV323-1,IF(AND(Weekly[[#This Row],[H Odds &lt;]]&lt;&gt;"",Weekly[[#This Row],[QDA_P]]=TRUE,Weekly[[#This Row],[Actual]]=FALSE),AV323-1,AV323)))))</f>
        <v>51.049999999999983</v>
      </c>
      <c r="AW324" s="37">
        <f>IF(AND(Weekly[[#This Row],[H Odds &lt;]]="",Weekly[[#This Row],[V Odds &lt;]]=""),AW323,IF(AND(Weekly[[#This Row],[KNC_P]]=Weekly[[#This Row],[Actual]],Weekly[[#This Row],[KNC_P]]=TRUE),AW323+Weekly[[#This Row],[BF H Odds]]-1,IF(AND(Weekly[[#This Row],[KNC_P]]=Weekly[[#This Row],[Actual]],Weekly[[#This Row],[KNC_P]]=FALSE),AW323+Weekly[[#This Row],[BF V Odds]]-1,AW323-1)))</f>
        <v>51.02</v>
      </c>
      <c r="AX324" s="37">
        <f>IF(AND(Weekly[[#This Row],[V Odds &lt;]]="",Weekly[[#This Row],[H Odds &lt;]]=""),AX323,IF(AND(Weekly[[#This Row],[V Odds &lt;]]&lt;&gt;"",Weekly[[#This Row],[FALSES]]&gt;0,Weekly[[#This Row],[Actual]]=FALSE),AX323+Weekly[[#This Row],[V Odds &lt;]]-1,IF(AND(Weekly[[#This Row],[H Odds &lt;]]&lt;&gt;"",Weekly[[#This Row],[TRUES]]&gt;0,Weekly[[#This Row],[Actual]]=TRUE),AX323+Weekly[[#This Row],[H Odds &lt;]]-1,IF(AND(Weekly[[#This Row],[V Odds &lt;]]&lt;&gt;"",Weekly[[#This Row],[FALSES]]=0),AX323,IF(AND(Weekly[[#This Row],[H Odds &lt;]]&lt;&gt;"",Weekly[[#This Row],[TRUES]]=0),AX323,AX323-1)))))</f>
        <v>83.34999999999998</v>
      </c>
      <c r="AY324" s="37">
        <f>IF(AND(Weekly[[#This Row],[V Odds &lt;]]="",Weekly[[#This Row],[H Odds &lt;]]=""),AY323,IF(AND(Weekly[[#This Row],[V Odds &lt;]]&lt;&gt;"",Weekly[[#This Row],[FALSES]]&gt;0,Weekly[[#This Row],[Actual]]=FALSE),AY323+((Weekly[[#This Row],[V Odds &lt;]]-1)*0.92),IF(AND(Weekly[[#This Row],[H Odds &lt;]]&lt;&gt;"",Weekly[[#This Row],[TRUES]]&gt;0,Weekly[[#This Row],[Actual]]=TRUE),AY323+((Weekly[[#This Row],[H Odds &lt;]]-1)*0.92),IF(AND(Weekly[[#This Row],[V Odds &lt;]]&lt;&gt;"",Weekly[[#This Row],[FALSES]]=0),AY323,IF(AND(Weekly[[#This Row],[H Odds &lt;]]&lt;&gt;"",Weekly[[#This Row],[TRUES]]=0),AY323,AY323-1)))))</f>
        <v>76.442000000000021</v>
      </c>
      <c r="AZ324" s="37">
        <f>IF(AND(Weekly[[#This Row],[V Odds &lt;]]="",Weekly[[#This Row],[H Odds &lt;]]=""),AZ323,IF(AND(Weekly[[#This Row],[V Odds &lt;]]&lt;&gt;"",Weekly[[#This Row],[Actual]]=FALSE),AZ323+Weekly[[#This Row],[V Odds &lt;]]-1,IF(AND(Weekly[[#This Row],[H Odds &lt;]]&lt;&gt;"",Weekly[[#This Row],[Actual]]=TRUE),AZ323+Weekly[[#This Row],[H Odds &lt;]]-1,AZ323-1)))</f>
        <v>69.719999999999985</v>
      </c>
      <c r="BA324" s="38">
        <f>IF(Weekly[[#This Row],[H Odds &lt;]]="",BA323,IF(AND(Weekly[[#This Row],[H Odds &lt;]]&lt;&gt;"",Weekly[[#This Row],[SVC_P]]=TRUE,Weekly[[#This Row],[Actual]]=TRUE),BA323+Weekly[[#This Row],[H Odds &lt;]]-1,IF(AND(Weekly[[#This Row],[H Odds &lt;]]&lt;&gt;"",Weekly[[#This Row],[SVC_P]]=TRUE,Weekly[[#This Row],[Actual]]=FALSE),BA323-1,BA323)))</f>
        <v>70.439999999999984</v>
      </c>
      <c r="BB324" s="38">
        <f>IF(Weekly[[#This Row],[H Odds &lt;]]="",BB323,IF(AND(Weekly[[#This Row],[H Odds &lt;]]&lt;&gt;"",Weekly[[#This Row],[ADBC_P]]=TRUE,Weekly[[#This Row],[Actual]]=TRUE),BB323+Weekly[[#This Row],[H Odds &lt;]]-1,IF(AND(Weekly[[#This Row],[H Odds &lt;]]&lt;&gt;"",Weekly[[#This Row],[ADBC_P]]=TRUE,Weekly[[#This Row],[Actual]]=FALSE),BB323-1,BB323)))</f>
        <v>45.559999999999995</v>
      </c>
      <c r="BC324" s="38">
        <f>IF(Weekly[[#This Row],[H Odds &lt;]]="",BC323,IF(AND(Weekly[[#This Row],[H Odds &lt;]]&lt;&gt;"",Weekly[[#This Row],[RFC_P]]=TRUE,Weekly[[#This Row],[Actual]]=TRUE),BC323+Weekly[[#This Row],[H Odds &lt;]]-1,IF(AND(Weekly[[#This Row],[H Odds &lt;]]&lt;&gt;"",Weekly[[#This Row],[RFC_P]]=TRUE,Weekly[[#This Row],[Actual]]=FALSE),BC323-1,BC323)))</f>
        <v>47.859999999999992</v>
      </c>
      <c r="BD324" s="38">
        <f>IF(Weekly[[#This Row],[H Odds &lt;]]="",BD323,IF(AND(Weekly[[#This Row],[H Odds &lt;]]&lt;&gt;"",Weekly[[#This Row],[GBC_P]]=TRUE,Weekly[[#This Row],[Actual]]=TRUE),BD323+Weekly[[#This Row],[H Odds &lt;]]-1,IF(AND(Weekly[[#This Row],[H Odds &lt;]]&lt;&gt;"",Weekly[[#This Row],[GBC_P]]=TRUE,Weekly[[#This Row],[Actual]]=FALSE),BD323-1,BD323)))</f>
        <v>50.96</v>
      </c>
      <c r="BE324" s="38">
        <f>IF(Weekly[[#This Row],[H Odds &lt;]]="",BE323,IF(AND(Weekly[[#This Row],[H Odds &lt;]]&lt;&gt;"",Weekly[[#This Row],[HGBC_P]]=TRUE,Weekly[[#This Row],[Actual]]=TRUE),BE323+Weekly[[#This Row],[H Odds &lt;]]-1,IF(AND(Weekly[[#This Row],[H Odds &lt;]]&lt;&gt;"",Weekly[[#This Row],[HGBC_P]]=TRUE,Weekly[[#This Row],[Actual]]=FALSE),BE323-1,BE323)))</f>
        <v>56.859999999999992</v>
      </c>
      <c r="BF324" s="38">
        <f>IF(Weekly[[#This Row],[H Odds &lt;]]="",BF323,IF(AND(Weekly[[#This Row],[H Odds &lt;]]&lt;&gt;"",Weekly[[#This Row],[XGB_P]]=TRUE,Weekly[[#This Row],[Actual]]=TRUE),BF323+Weekly[[#This Row],[H Odds &lt;]]-1,IF(AND(Weekly[[#This Row],[H Odds &lt;]]&lt;&gt;"",Weekly[[#This Row],[XGB_P]]=TRUE,Weekly[[#This Row],[Actual]]=FALSE),BF323-1,BF323)))</f>
        <v>60.03</v>
      </c>
      <c r="BG324" s="38">
        <f>IF(Weekly[[#This Row],[H Odds &lt;]]="",BG323,IF(AND(Weekly[[#This Row],[H Odds &lt;]]&lt;&gt;"",Weekly[[#This Row],[QDA_P]]=TRUE,Weekly[[#This Row],[Actual]]=TRUE),BG323+Weekly[[#This Row],[H Odds &lt;]]-1,IF(AND(Weekly[[#This Row],[H Odds &lt;]]&lt;&gt;"",Weekly[[#This Row],[QDA_P]]=TRUE,Weekly[[#This Row],[Actual]]=FALSE),BG323-1,BG323)))</f>
        <v>44.279999999999994</v>
      </c>
      <c r="BH324" s="38">
        <f>IF(Weekly[[#This Row],[H Odds &lt;]]="",BH323,IF(AND(Weekly[[#This Row],[H Odds &lt;]]&lt;&gt;"",Weekly[[#This Row],[KNC_P]]=TRUE,Weekly[[#This Row],[Actual]]=TRUE),BH323+Weekly[[#This Row],[H Odds &lt;]]-1,IF(AND(Weekly[[#This Row],[H Odds &lt;]]&lt;&gt;"",Weekly[[#This Row],[KNC_P]]=TRUE,Weekly[[#This Row],[Actual]]=FALSE),BH323-1,BH323)))</f>
        <v>49.54999999999999</v>
      </c>
      <c r="BI324" s="38">
        <f>IF(Weekly[[#This Row],[H Odds &lt;]]="",BI323,IF(AND(Weekly[[#This Row],[H Odds &lt;]]&lt;&gt;"",Weekly[[#This Row],[TRUES]]&gt;0,Weekly[[#This Row],[Actual]]=TRUE),BI323+Weekly[[#This Row],[H Odds &lt;]]-1,IF(AND(Weekly[[#This Row],[H Odds &lt;]]&lt;&gt;"",Weekly[[#This Row],[TRUES]]=0),BI323,BI323-1)))</f>
        <v>70.439999999999984</v>
      </c>
      <c r="BJ324" s="38">
        <f>IF(Weekly[[#This Row],[H Odds &lt;]]="",BJ323,IF(AND(Weekly[[#This Row],[H Odds &lt;]]&lt;&gt;"",Weekly[[#This Row],[Actual]]=TRUE),BJ323+Weekly[[#This Row],[H Odds &lt;]]-1,IF(AND(Weekly[[#This Row],[H Odds &lt;]]&lt;&gt;"",Weekly[[#This Row],[Actual]]=FALSE),BJ323-1,BJ323)))</f>
        <v>72.339999999999989</v>
      </c>
      <c r="BK324" s="58">
        <f>IF(AND(Weekly[[#This Row],[TRUES]]&gt;4,Weekly[[#This Row],[Actual]]=TRUE),BK323+Weekly[[#This Row],[BF H Odds]]-1,IF(AND(Weekly[[#This Row],[FALSES]]&gt;4,Weekly[[#This Row],[Actual]]=FALSE),BK323+Weekly[[#This Row],[BF V Odds]]-1,IF(AND(Weekly[[#This Row],[TRUES]]&gt;4,Weekly[[#This Row],[Actual]]=FALSE),BK323-1,IF(AND(Weekly[[#This Row],[FALSES]]&gt;4,Weekly[[#This Row],[Actual]]=TRUE),BK323-1,BK323))))</f>
        <v>18.810000000000027</v>
      </c>
      <c r="BL324" s="58">
        <f>IF(AND(Weekly[[#This Row],[TRUES]]&gt;5,Weekly[[#This Row],[Actual]]=TRUE),BL323+Weekly[[#This Row],[BF H Odds]]-1,IF(AND(Weekly[[#This Row],[FALSES]]&gt;5,Weekly[[#This Row],[Actual]]=FALSE),BL323+Weekly[[#This Row],[BF V Odds]]-1,IF(AND(Weekly[[#This Row],[TRUES]]&gt;5,Weekly[[#This Row],[Actual]]=FALSE),BL323-1,IF(AND(Weekly[[#This Row],[FALSES]]&gt;5,Weekly[[#This Row],[Actual]]=TRUE),BL323-1,BL323))))</f>
        <v>31.470000000000027</v>
      </c>
      <c r="BM324" s="58">
        <f>IF(AND(Weekly[[#This Row],[TRUES]]&gt;6,Weekly[[#This Row],[Actual]]=TRUE),BM323+Weekly[[#This Row],[BF H Odds]]-1,IF(AND(Weekly[[#This Row],[FALSES]]&gt;6,Weekly[[#This Row],[Actual]]=FALSE),BM323+Weekly[[#This Row],[BF V Odds]]-1,IF(AND(Weekly[[#This Row],[TRUES]]&gt;6,Weekly[[#This Row],[Actual]]=FALSE),BM323-1,IF(AND(Weekly[[#This Row],[FALSES]]&gt;6,Weekly[[#This Row],[Actual]]=TRUE),BM323-1,BM323))))</f>
        <v>48.200000000000017</v>
      </c>
    </row>
    <row r="325" spans="1:65" x14ac:dyDescent="0.25">
      <c r="A325" s="34"/>
      <c r="B325" s="10">
        <v>44284</v>
      </c>
      <c r="C325" s="33" t="s">
        <v>9</v>
      </c>
      <c r="D325" s="15" t="s">
        <v>32</v>
      </c>
      <c r="E325" t="b">
        <v>1</v>
      </c>
      <c r="F325" t="b">
        <v>0</v>
      </c>
      <c r="G325" t="b">
        <v>0</v>
      </c>
      <c r="H325" t="b">
        <v>1</v>
      </c>
      <c r="I325" t="b">
        <v>0</v>
      </c>
      <c r="J325" t="b">
        <v>1</v>
      </c>
      <c r="K325" t="b">
        <v>0</v>
      </c>
      <c r="L325" t="b">
        <v>0</v>
      </c>
      <c r="O325" t="str">
        <f>IF(Weekly[[#This Row],[H/V]]="H",Weekly[[#This Row],[BF H Odds]],IF(Weekly[[#This Row],[H/V]]="V",Weekly[[#This Row],[BF V Odds]],""))</f>
        <v/>
      </c>
      <c r="P325" t="b">
        <v>1</v>
      </c>
      <c r="R325" s="35">
        <f>IFERROR(IF(Weekly[[#This Row],[Won Bet?]]="yes",R324+(Weekly[[#This Row],[BF Odds]]*Weekly[[#This Row],[BF Stake]])-Weekly[[#This Row],[BF Stake]],R324-Weekly[[#This Row],[BF Stake]]),R324)</f>
        <v>235.32289999999998</v>
      </c>
      <c r="S325" s="9">
        <f>IFERROR(IF(Weekly[[#This Row],[Won Bet?]]="yes",S324+(((Weekly[[#This Row],[BF Odds]]*Weekly[[#This Row],[BF Stake]])-Weekly[[#This Row],[BF Stake]])*0.95),S324-Weekly[[#This Row],[BF Stake]]),S324)</f>
        <v>219.64625499999997</v>
      </c>
      <c r="T325" s="13">
        <v>1.56</v>
      </c>
      <c r="U325" s="13">
        <v>2.52</v>
      </c>
      <c r="V325" s="24">
        <f>IF(Weekly[[#This Row],[Actual]]="","",IF(AND(Weekly[[#This Row],[SVC_P]]=Weekly[[#This Row],[Actual]],Weekly[[#This Row],[SVC_P]]=TRUE),V324+Weekly[[#This Row],[BF H Odds]]-1,IF(AND(Weekly[[#This Row],[SVC_P]]=Weekly[[#This Row],[Actual]],Weekly[[#This Row],[SVC_P]]=FALSE),V324+Weekly[[#This Row],[BF V Odds]]-1,V324-1)))</f>
        <v>70.789999999999992</v>
      </c>
      <c r="W325" s="24">
        <f>IF(Weekly[[#This Row],[Actual]]="","",IF(AND(Weekly[[#This Row],[SVC_P]]=FALSE,Weekly[[#This Row],[Actual]]=TRUE),W324+Weekly[[#This Row],[BF H Odds]]-1,IF(AND(Weekly[[#This Row],[SVC_P]]=TRUE,Weekly[[#This Row],[Actual]]=FALSE,),W324+Weekly[[#This Row],[BF V Odds]]-1,W324-1)))</f>
        <v>-264.95</v>
      </c>
      <c r="X325" s="24">
        <f>IF(Weekly[[#This Row],[Actual]]="","",IF(AND(Weekly[[#This Row],[ADBC_P]]=Weekly[[#This Row],[Actual]],Weekly[[#This Row],[ADBC_P]]=TRUE),X324+Weekly[[#This Row],[BF H Odds]]-1,IF(AND(Weekly[[#This Row],[ADBC_P]]=Weekly[[#This Row],[Actual]],Weekly[[#This Row],[ADBC_P]]=FALSE),X324+Weekly[[#This Row],[BF V Odds]]-1,X324-1)))</f>
        <v>29.750000000000025</v>
      </c>
      <c r="Y325" s="24">
        <f>IF(Weekly[[#This Row],[Actual]]="","",IF(AND(Weekly[[#This Row],[ADBC_P]]=FALSE,Weekly[[#This Row],[Actual]]=TRUE),Y324+Weekly[[#This Row],[BF H Odds]]-1,IF(AND(Weekly[[#This Row],[ADBC_P]]=TRUE,Weekly[[#This Row],[Actual]]=FALSE),Y324+Weekly[[#This Row],[BF V Odds]]-1,Y324-1)))</f>
        <v>44.86</v>
      </c>
      <c r="Z325" s="24">
        <f>IF(Weekly[[#This Row],[Actual]]="","",IF(AND(Weekly[[#This Row],[RFC_P]]=Weekly[[#This Row],[Actual]],Weekly[[#This Row],[RFC_P]]=TRUE),Z324+Weekly[[#This Row],[BF H Odds]]-1,IF(AND(Weekly[[#This Row],[RFC_P]]=Weekly[[#This Row],[Actual]],Weekly[[#This Row],[RFC_P]]=FALSE),Z324+Weekly[[#This Row],[BF V Odds]]-1,Z324-1)))</f>
        <v>21.220000000000027</v>
      </c>
      <c r="AA325" s="24">
        <f>IF(Weekly[[#This Row],[Actual]]="","",IF(AND(Weekly[[#This Row],[RFC_P]]=FALSE,Weekly[[#This Row],[Actual]]=TRUE),AA324+Weekly[[#This Row],[BF H Odds]]-1,IF(AND(Weekly[[#This Row],[RFC_P]]=TRUE,Weekly[[#This Row],[Actual]]=FALSE),AA324+Weekly[[#This Row],[BF V Odds]]-1,AA324-1)))</f>
        <v>53.389999999999979</v>
      </c>
      <c r="AB325" s="24">
        <f>IF(Weekly[[#This Row],[Actual]]="","",IF(AND(Weekly[[#This Row],[GBC_P]]=Weekly[[#This Row],[Actual]],Weekly[[#This Row],[GBC_P]]=TRUE),AB324+Weekly[[#This Row],[BF H Odds]]-1,IF(AND(Weekly[[#This Row],[GBC_P]]=Weekly[[#This Row],[Actual]],Weekly[[#This Row],[GBC_P]]=FALSE),AB324+Weekly[[#This Row],[BF V Odds]]-1,AB324-1)))</f>
        <v>27.780000000000012</v>
      </c>
      <c r="AC325" s="24">
        <f>IF(Weekly[[#This Row],[Actual]]="","",IF(AND(Weekly[[#This Row],[GBC_P]]=FALSE,Weekly[[#This Row],[Actual]]=TRUE),AC324+Weekly[[#This Row],[BF H Odds]]-1,IF(AND(Weekly[[#This Row],[GBC_P]]=TRUE,Weekly[[#This Row],[Actual]]=FALSE),AC324+Weekly[[#This Row],[BF V Odds]]-1,AC324-1)))</f>
        <v>46.829999999999984</v>
      </c>
      <c r="AD325" s="24">
        <f>IF(Weekly[[#This Row],[Actual]]="","",IF(AND(Weekly[[#This Row],[HGBC_P]]=Weekly[[#This Row],[Actual]],Weekly[[#This Row],[HGBC_P]]=TRUE),AD324+Weekly[[#This Row],[BF H Odds]]-1,IF(AND(Weekly[[#This Row],[HGBC_P]]=Weekly[[#This Row],[Actual]],Weekly[[#This Row],[HGBC_P]]=FALSE),AD324+Weekly[[#This Row],[BF V Odds]]-1,AD324-1)))</f>
        <v>22.320000000000032</v>
      </c>
      <c r="AE325" s="24">
        <f>IF(Weekly[[#This Row],[Actual]]="","",IF(AND(Weekly[[#This Row],[HGBC_P]]=FALSE,Weekly[[#This Row],[Actual]]=TRUE),AE324+Weekly[[#This Row],[BF H Odds]]-1,IF(AND(Weekly[[#This Row],[HGBC_P]]=TRUE,Weekly[[#This Row],[Actual]]=FALSE),AE324+Weekly[[#This Row],[BF V Odds]]-1,AE324-1)))</f>
        <v>52.290000000000006</v>
      </c>
      <c r="AF325" s="24">
        <f>IF(Weekly[[#This Row],[Actual]]="","",IF(AND(Weekly[[#This Row],[XGB_P]]=Weekly[[#This Row],[Actual]],Weekly[[#This Row],[XGB_P]]=TRUE),AF324+Weekly[[#This Row],[BF H Odds]]-1,IF(AND(Weekly[[#This Row],[XGB_P]]=Weekly[[#This Row],[Actual]],Weekly[[#This Row],[XGB_P]]=FALSE),AF324+Weekly[[#This Row],[BF V Odds]]-1,AF324-1)))</f>
        <v>47.300000000000033</v>
      </c>
      <c r="AG325" s="24">
        <f>IF(Weekly[[#This Row],[Actual]]="","",IF(AND(Weekly[[#This Row],[XGB_P]]=FALSE,Weekly[[#This Row],[Actual]]=TRUE),AG324+Weekly[[#This Row],[BF H Odds]]-1,IF(AND(Weekly[[#This Row],[XGB_P]]=TRUE,Weekly[[#This Row],[Actual]]=FALSE),AG324+Weekly[[#This Row],[BF V Odds]]-1,AG324-1)))</f>
        <v>27.31</v>
      </c>
      <c r="AH325" s="24">
        <f>IF(Weekly[[#This Row],[Actual]]="","",IF(AND(Weekly[[#This Row],[QDA_P]]=Weekly[[#This Row],[Actual]],Weekly[[#This Row],[QDA_P]]=TRUE),AH324+Weekly[[#This Row],[BF H Odds]]-1,IF(AND(Weekly[[#This Row],[QDA_P]]=Weekly[[#This Row],[Actual]],Weekly[[#This Row],[QDA_P]]=FALSE),AH324+Weekly[[#This Row],[BF V Odds]]-1,AH324-1)))</f>
        <v>6.2400000000000055</v>
      </c>
      <c r="AI325" s="24">
        <f>IF(Weekly[[#This Row],[Actual]]="","",IF(AND(Weekly[[#This Row],[QDA_P]]=FALSE,Weekly[[#This Row],[Actual]]=TRUE),AI324+Weekly[[#This Row],[BF H Odds]]-1,IF(AND(Weekly[[#This Row],[QDA_P]]=TRUE,Weekly[[#This Row],[Actual]]=FALSE),AI324+Weekly[[#This Row],[BF V Odds]]-1,AI324-1)))</f>
        <v>68.37</v>
      </c>
      <c r="AJ325" s="24">
        <f>IF(Weekly[[#This Row],[Actual]]="","",IF(AND(Weekly[[#This Row],[KNC_P]]=FALSE,Weekly[[#This Row],[Actual]]=TRUE),AJ324+Weekly[[#This Row],[BF H Odds]]-1,IF(AND(Weekly[[#This Row],[KNC_P]]=TRUE,Weekly[[#This Row],[Actual]]=FALSE),AJ324+Weekly[[#This Row],[BF V Odds]]-1,AJ324-1)))</f>
        <v>46.209999999999987</v>
      </c>
      <c r="AK325" s="24">
        <f>IF(Weekly[[#This Row],[Actual]]="","",IF(AND(Weekly[[#This Row],[KNC_P]]=FALSE,Weekly[[#This Row],[Actual]]=TRUE),AK324+Weekly[[#This Row],[BF H Odds]]-1,IF(AND(Weekly[[#This Row],[KNC_P]]=TRUE,Weekly[[#This Row],[Actual]]=FALSE),AK324+Weekly[[#This Row],[BF V Odds]]-1,AK324-1)))</f>
        <v>45.109999999999978</v>
      </c>
      <c r="AL325" s="30">
        <f>IF(Weekly[[#This Row],[Actual]]="","",COUNTIF(Weekly[[#This Row],[SVC_P]:[QDA_P]],TRUE))</f>
        <v>3</v>
      </c>
      <c r="AM325" s="30">
        <f>IF(Weekly[[#This Row],[Actual]]="","",COUNTIF(Weekly[[#This Row],[SVC_P]:[QDA_P]],FALSE))</f>
        <v>4</v>
      </c>
      <c r="AN325" s="36" t="str">
        <f>IF(AND(Weekly[[#This Row],[BF V Odds]]&gt;$BO$6,Weekly[[#This Row],[BF V Odds]] &lt; $BO$7),Weekly[[#This Row],[BF V Odds]],"")</f>
        <v/>
      </c>
      <c r="AO325" s="36" t="str">
        <f>IF(AND(Weekly[[#This Row],[BF H Odds]]&gt;$BO$6, Weekly[[#This Row],[BF H Odds]] &lt; $BO$7),Weekly[[#This Row],[BF H Odds]],"")</f>
        <v/>
      </c>
      <c r="AP325" s="37">
        <f>IF(AND(Weekly[[#This Row],[V Odds &lt;]]="",Weekly[[#This Row],[H Odds &lt;]]=""),AP324,IF(AND(Weekly[[#This Row],[H Odds &lt;]]&lt;&gt;"",Weekly[[#This Row],[SVC_P]]=TRUE,Weekly[[#This Row],[Actual]]=TRUE),AP324+Weekly[[#This Row],[H Odds &lt;]]-1,IF(AND(Weekly[[#This Row],[V Odds &lt;]]&lt;&gt;"",Weekly[[#This Row],[SVC_P]]=FALSE,Weekly[[#This Row],[Actual]]=FALSE),AP324+Weekly[[#This Row],[V Odds &lt;]]-1,IF(AND(Weekly[[#This Row],[V Odds &lt;]]&lt;&gt;"",Weekly[[#This Row],[SVC_P]]=FALSE,Weekly[[#This Row],[Actual]]=TRUE),AP324-1,IF(AND(Weekly[[#This Row],[H Odds &lt;]]&lt;&gt;"",Weekly[[#This Row],[SVC_P]]=TRUE,Weekly[[#This Row],[Actual]]=FALSE),AP324-1,AP324)))))</f>
        <v>75.48</v>
      </c>
      <c r="AQ325" s="37">
        <f>IF(AND(Weekly[[#This Row],[V Odds &lt;]]="",Weekly[[#This Row],[H Odds &lt;]]=""),AQ324,IF(AND(Weekly[[#This Row],[H Odds &lt;]]&lt;&gt;"",Weekly[[#This Row],[ADBC_P]]=TRUE,Weekly[[#This Row],[Actual]]=TRUE),AQ324+Weekly[[#This Row],[H Odds &lt;]]-1,IF(AND(Weekly[[#This Row],[V Odds &lt;]]&lt;&gt;"",Weekly[[#This Row],[ADBC_P]]=FALSE,Weekly[[#This Row],[Actual]]=FALSE),AQ324+Weekly[[#This Row],[V Odds &lt;]]-1,IF(AND(Weekly[[#This Row],[V Odds &lt;]]&lt;&gt;"",Weekly[[#This Row],[ADBC_P]]=FALSE,Weekly[[#This Row],[Actual]]=TRUE),AQ324-1,IF(AND(Weekly[[#This Row],[H Odds &lt;]]&lt;&gt;"",Weekly[[#This Row],[ADBC_P]]=TRUE,Weekly[[#This Row],[Actual]]=FALSE),AQ324-1,AQ324)))))</f>
        <v>48.879999999999995</v>
      </c>
      <c r="AR325" s="37">
        <f>IF(AND(Weekly[[#This Row],[V Odds &lt;]]="",Weekly[[#This Row],[H Odds &lt;]]=""),AR324,IF(AND(Weekly[[#This Row],[H Odds &lt;]]&lt;&gt;"",Weekly[[#This Row],[RFC_P]]=TRUE,Weekly[[#This Row],[Actual]]=TRUE),AR324+Weekly[[#This Row],[H Odds &lt;]]-1,IF(AND(Weekly[[#This Row],[V Odds &lt;]]&lt;&gt;"",Weekly[[#This Row],[RFC_P]]=FALSE,Weekly[[#This Row],[Actual]]=FALSE),AR324+Weekly[[#This Row],[V Odds &lt;]]-1,IF(AND(Weekly[[#This Row],[V Odds &lt;]]&lt;&gt;"",Weekly[[#This Row],[RFC_P]]=FALSE,Weekly[[#This Row],[Actual]]=TRUE),AR324-1,IF(AND(Weekly[[#This Row],[H Odds &lt;]]&lt;&gt;"",Weekly[[#This Row],[RFC_P]]=TRUE,Weekly[[#This Row],[Actual]]=FALSE),AR324-1,AR324)))))</f>
        <v>51.489999999999995</v>
      </c>
      <c r="AS325" s="37">
        <f>IF(AND(Weekly[[#This Row],[V Odds &lt;]]="",Weekly[[#This Row],[H Odds &lt;]]=""),AS324,IF(AND(Weekly[[#This Row],[H Odds &lt;]]&lt;&gt;"",Weekly[[#This Row],[GBC_P]]=TRUE,Weekly[[#This Row],[Actual]]=TRUE),AS324+Weekly[[#This Row],[H Odds &lt;]]-1,IF(AND(Weekly[[#This Row],[V Odds &lt;]]&lt;&gt;"",Weekly[[#This Row],[GBC_P]]=FALSE,Weekly[[#This Row],[Actual]]=FALSE),AS324+Weekly[[#This Row],[V Odds &lt;]]-1,IF(AND(Weekly[[#This Row],[V Odds &lt;]]&lt;&gt;"",Weekly[[#This Row],[GBC_P]]=FALSE,Weekly[[#This Row],[Actual]]=TRUE),AS324-1,IF(AND(Weekly[[#This Row],[H Odds &lt;]]&lt;&gt;"",Weekly[[#This Row],[GBC_P]]=TRUE,Weekly[[#This Row],[Actual]]=FALSE),AS324-1,AS324)))))</f>
        <v>50.28</v>
      </c>
      <c r="AT325" s="37">
        <f>IF(AND(Weekly[[#This Row],[V Odds &lt;]]="",Weekly[[#This Row],[H Odds &lt;]]=""),AT324,IF(AND(Weekly[[#This Row],[H Odds &lt;]]&lt;&gt;"",Weekly[[#This Row],[HGBC_P]]=TRUE,Weekly[[#This Row],[Actual]]=TRUE),AT324+Weekly[[#This Row],[H Odds &lt;]]-1,IF(AND(Weekly[[#This Row],[V Odds &lt;]]&lt;&gt;"",Weekly[[#This Row],[HGBC_P]]=FALSE,Weekly[[#This Row],[Actual]]=FALSE),AT324+Weekly[[#This Row],[V Odds &lt;]]-1,IF(AND(Weekly[[#This Row],[V Odds &lt;]]&lt;&gt;"",Weekly[[#This Row],[HGBC_P]]=FALSE,Weekly[[#This Row],[Actual]]=TRUE),AT324-1,IF(AND(Weekly[[#This Row],[H Odds &lt;]]&lt;&gt;"",Weekly[[#This Row],[HGBC_P]]=TRUE,Weekly[[#This Row],[Actual]]=FALSE),AT324-1,AT324)))))</f>
        <v>53.459999999999994</v>
      </c>
      <c r="AU325" s="37">
        <f>IF(AND(Weekly[[#This Row],[V Odds &lt;]]="",Weekly[[#This Row],[H Odds &lt;]]=""),AU324,IF(AND(Weekly[[#This Row],[H Odds &lt;]]&lt;&gt;"",Weekly[[#This Row],[XGB_P]]=TRUE,Weekly[[#This Row],[Actual]]=TRUE),AU324+Weekly[[#This Row],[H Odds &lt;]]-1,IF(AND(Weekly[[#This Row],[V Odds &lt;]]&lt;&gt;"",Weekly[[#This Row],[XGB_P]]=FALSE,Weekly[[#This Row],[Actual]]=FALSE),AU324+Weekly[[#This Row],[V Odds &lt;]]-1,IF(AND(Weekly[[#This Row],[V Odds &lt;]]&lt;&gt;"",Weekly[[#This Row],[XGB_P]]=FALSE,Weekly[[#This Row],[Actual]]=TRUE),AU324-1,IF(AND(Weekly[[#This Row],[H Odds &lt;]]&lt;&gt;"",Weekly[[#This Row],[XGB_P]]=TRUE,Weekly[[#This Row],[Actual]]=FALSE),AU324-1,AU324)))))</f>
        <v>62.56</v>
      </c>
      <c r="AV325" s="37">
        <f>IF(AND(Weekly[[#This Row],[V Odds &lt;]]="",Weekly[[#This Row],[H Odds &lt;]]=""),AV324,IF(AND(Weekly[[#This Row],[H Odds &lt;]]&lt;&gt;"",Weekly[[#This Row],[QDA_P]]=TRUE,Weekly[[#This Row],[Actual]]=TRUE),AV324+Weekly[[#This Row],[H Odds &lt;]]-1,IF(AND(Weekly[[#This Row],[V Odds &lt;]]&lt;&gt;"",Weekly[[#This Row],[QDA_P]]=FALSE,Weekly[[#This Row],[Actual]]=FALSE),AV324+Weekly[[#This Row],[V Odds &lt;]]-1,IF(AND(Weekly[[#This Row],[V Odds &lt;]]&lt;&gt;"",Weekly[[#This Row],[QDA_P]]=FALSE,Weekly[[#This Row],[Actual]]=TRUE),AV324-1,IF(AND(Weekly[[#This Row],[H Odds &lt;]]&lt;&gt;"",Weekly[[#This Row],[QDA_P]]=TRUE,Weekly[[#This Row],[Actual]]=FALSE),AV324-1,AV324)))))</f>
        <v>51.049999999999983</v>
      </c>
      <c r="AW325" s="37">
        <f>IF(AND(Weekly[[#This Row],[H Odds &lt;]]="",Weekly[[#This Row],[V Odds &lt;]]=""),AW324,IF(AND(Weekly[[#This Row],[KNC_P]]=Weekly[[#This Row],[Actual]],Weekly[[#This Row],[KNC_P]]=TRUE),AW324+Weekly[[#This Row],[BF H Odds]]-1,IF(AND(Weekly[[#This Row],[KNC_P]]=Weekly[[#This Row],[Actual]],Weekly[[#This Row],[KNC_P]]=FALSE),AW324+Weekly[[#This Row],[BF V Odds]]-1,AW324-1)))</f>
        <v>51.02</v>
      </c>
      <c r="AX325" s="37">
        <f>IF(AND(Weekly[[#This Row],[V Odds &lt;]]="",Weekly[[#This Row],[H Odds &lt;]]=""),AX324,IF(AND(Weekly[[#This Row],[V Odds &lt;]]&lt;&gt;"",Weekly[[#This Row],[FALSES]]&gt;0,Weekly[[#This Row],[Actual]]=FALSE),AX324+Weekly[[#This Row],[V Odds &lt;]]-1,IF(AND(Weekly[[#This Row],[H Odds &lt;]]&lt;&gt;"",Weekly[[#This Row],[TRUES]]&gt;0,Weekly[[#This Row],[Actual]]=TRUE),AX324+Weekly[[#This Row],[H Odds &lt;]]-1,IF(AND(Weekly[[#This Row],[V Odds &lt;]]&lt;&gt;"",Weekly[[#This Row],[FALSES]]=0),AX324,IF(AND(Weekly[[#This Row],[H Odds &lt;]]&lt;&gt;"",Weekly[[#This Row],[TRUES]]=0),AX324,AX324-1)))))</f>
        <v>83.34999999999998</v>
      </c>
      <c r="AY325" s="37">
        <f>IF(AND(Weekly[[#This Row],[V Odds &lt;]]="",Weekly[[#This Row],[H Odds &lt;]]=""),AY324,IF(AND(Weekly[[#This Row],[V Odds &lt;]]&lt;&gt;"",Weekly[[#This Row],[FALSES]]&gt;0,Weekly[[#This Row],[Actual]]=FALSE),AY324+((Weekly[[#This Row],[V Odds &lt;]]-1)*0.92),IF(AND(Weekly[[#This Row],[H Odds &lt;]]&lt;&gt;"",Weekly[[#This Row],[TRUES]]&gt;0,Weekly[[#This Row],[Actual]]=TRUE),AY324+((Weekly[[#This Row],[H Odds &lt;]]-1)*0.92),IF(AND(Weekly[[#This Row],[V Odds &lt;]]&lt;&gt;"",Weekly[[#This Row],[FALSES]]=0),AY324,IF(AND(Weekly[[#This Row],[H Odds &lt;]]&lt;&gt;"",Weekly[[#This Row],[TRUES]]=0),AY324,AY324-1)))))</f>
        <v>76.442000000000021</v>
      </c>
      <c r="AZ325" s="37">
        <f>IF(AND(Weekly[[#This Row],[V Odds &lt;]]="",Weekly[[#This Row],[H Odds &lt;]]=""),AZ324,IF(AND(Weekly[[#This Row],[V Odds &lt;]]&lt;&gt;"",Weekly[[#This Row],[Actual]]=FALSE),AZ324+Weekly[[#This Row],[V Odds &lt;]]-1,IF(AND(Weekly[[#This Row],[H Odds &lt;]]&lt;&gt;"",Weekly[[#This Row],[Actual]]=TRUE),AZ324+Weekly[[#This Row],[H Odds &lt;]]-1,AZ324-1)))</f>
        <v>69.719999999999985</v>
      </c>
      <c r="BA325" s="38">
        <f>IF(Weekly[[#This Row],[H Odds &lt;]]="",BA324,IF(AND(Weekly[[#This Row],[H Odds &lt;]]&lt;&gt;"",Weekly[[#This Row],[SVC_P]]=TRUE,Weekly[[#This Row],[Actual]]=TRUE),BA324+Weekly[[#This Row],[H Odds &lt;]]-1,IF(AND(Weekly[[#This Row],[H Odds &lt;]]&lt;&gt;"",Weekly[[#This Row],[SVC_P]]=TRUE,Weekly[[#This Row],[Actual]]=FALSE),BA324-1,BA324)))</f>
        <v>70.439999999999984</v>
      </c>
      <c r="BB325" s="38">
        <f>IF(Weekly[[#This Row],[H Odds &lt;]]="",BB324,IF(AND(Weekly[[#This Row],[H Odds &lt;]]&lt;&gt;"",Weekly[[#This Row],[ADBC_P]]=TRUE,Weekly[[#This Row],[Actual]]=TRUE),BB324+Weekly[[#This Row],[H Odds &lt;]]-1,IF(AND(Weekly[[#This Row],[H Odds &lt;]]&lt;&gt;"",Weekly[[#This Row],[ADBC_P]]=TRUE,Weekly[[#This Row],[Actual]]=FALSE),BB324-1,BB324)))</f>
        <v>45.559999999999995</v>
      </c>
      <c r="BC325" s="38">
        <f>IF(Weekly[[#This Row],[H Odds &lt;]]="",BC324,IF(AND(Weekly[[#This Row],[H Odds &lt;]]&lt;&gt;"",Weekly[[#This Row],[RFC_P]]=TRUE,Weekly[[#This Row],[Actual]]=TRUE),BC324+Weekly[[#This Row],[H Odds &lt;]]-1,IF(AND(Weekly[[#This Row],[H Odds &lt;]]&lt;&gt;"",Weekly[[#This Row],[RFC_P]]=TRUE,Weekly[[#This Row],[Actual]]=FALSE),BC324-1,BC324)))</f>
        <v>47.859999999999992</v>
      </c>
      <c r="BD325" s="38">
        <f>IF(Weekly[[#This Row],[H Odds &lt;]]="",BD324,IF(AND(Weekly[[#This Row],[H Odds &lt;]]&lt;&gt;"",Weekly[[#This Row],[GBC_P]]=TRUE,Weekly[[#This Row],[Actual]]=TRUE),BD324+Weekly[[#This Row],[H Odds &lt;]]-1,IF(AND(Weekly[[#This Row],[H Odds &lt;]]&lt;&gt;"",Weekly[[#This Row],[GBC_P]]=TRUE,Weekly[[#This Row],[Actual]]=FALSE),BD324-1,BD324)))</f>
        <v>50.96</v>
      </c>
      <c r="BE325" s="38">
        <f>IF(Weekly[[#This Row],[H Odds &lt;]]="",BE324,IF(AND(Weekly[[#This Row],[H Odds &lt;]]&lt;&gt;"",Weekly[[#This Row],[HGBC_P]]=TRUE,Weekly[[#This Row],[Actual]]=TRUE),BE324+Weekly[[#This Row],[H Odds &lt;]]-1,IF(AND(Weekly[[#This Row],[H Odds &lt;]]&lt;&gt;"",Weekly[[#This Row],[HGBC_P]]=TRUE,Weekly[[#This Row],[Actual]]=FALSE),BE324-1,BE324)))</f>
        <v>56.859999999999992</v>
      </c>
      <c r="BF325" s="38">
        <f>IF(Weekly[[#This Row],[H Odds &lt;]]="",BF324,IF(AND(Weekly[[#This Row],[H Odds &lt;]]&lt;&gt;"",Weekly[[#This Row],[XGB_P]]=TRUE,Weekly[[#This Row],[Actual]]=TRUE),BF324+Weekly[[#This Row],[H Odds &lt;]]-1,IF(AND(Weekly[[#This Row],[H Odds &lt;]]&lt;&gt;"",Weekly[[#This Row],[XGB_P]]=TRUE,Weekly[[#This Row],[Actual]]=FALSE),BF324-1,BF324)))</f>
        <v>60.03</v>
      </c>
      <c r="BG325" s="38">
        <f>IF(Weekly[[#This Row],[H Odds &lt;]]="",BG324,IF(AND(Weekly[[#This Row],[H Odds &lt;]]&lt;&gt;"",Weekly[[#This Row],[QDA_P]]=TRUE,Weekly[[#This Row],[Actual]]=TRUE),BG324+Weekly[[#This Row],[H Odds &lt;]]-1,IF(AND(Weekly[[#This Row],[H Odds &lt;]]&lt;&gt;"",Weekly[[#This Row],[QDA_P]]=TRUE,Weekly[[#This Row],[Actual]]=FALSE),BG324-1,BG324)))</f>
        <v>44.279999999999994</v>
      </c>
      <c r="BH325" s="38">
        <f>IF(Weekly[[#This Row],[H Odds &lt;]]="",BH324,IF(AND(Weekly[[#This Row],[H Odds &lt;]]&lt;&gt;"",Weekly[[#This Row],[KNC_P]]=TRUE,Weekly[[#This Row],[Actual]]=TRUE),BH324+Weekly[[#This Row],[H Odds &lt;]]-1,IF(AND(Weekly[[#This Row],[H Odds &lt;]]&lt;&gt;"",Weekly[[#This Row],[KNC_P]]=TRUE,Weekly[[#This Row],[Actual]]=FALSE),BH324-1,BH324)))</f>
        <v>49.54999999999999</v>
      </c>
      <c r="BI325" s="38">
        <f>IF(Weekly[[#This Row],[H Odds &lt;]]="",BI324,IF(AND(Weekly[[#This Row],[H Odds &lt;]]&lt;&gt;"",Weekly[[#This Row],[TRUES]]&gt;0,Weekly[[#This Row],[Actual]]=TRUE),BI324+Weekly[[#This Row],[H Odds &lt;]]-1,IF(AND(Weekly[[#This Row],[H Odds &lt;]]&lt;&gt;"",Weekly[[#This Row],[TRUES]]=0),BI324,BI324-1)))</f>
        <v>70.439999999999984</v>
      </c>
      <c r="BJ325" s="38">
        <f>IF(Weekly[[#This Row],[H Odds &lt;]]="",BJ324,IF(AND(Weekly[[#This Row],[H Odds &lt;]]&lt;&gt;"",Weekly[[#This Row],[Actual]]=TRUE),BJ324+Weekly[[#This Row],[H Odds &lt;]]-1,IF(AND(Weekly[[#This Row],[H Odds &lt;]]&lt;&gt;"",Weekly[[#This Row],[Actual]]=FALSE),BJ324-1,BJ324)))</f>
        <v>72.339999999999989</v>
      </c>
      <c r="BK325" s="58">
        <f>IF(AND(Weekly[[#This Row],[TRUES]]&gt;4,Weekly[[#This Row],[Actual]]=TRUE),BK324+Weekly[[#This Row],[BF H Odds]]-1,IF(AND(Weekly[[#This Row],[FALSES]]&gt;4,Weekly[[#This Row],[Actual]]=FALSE),BK324+Weekly[[#This Row],[BF V Odds]]-1,IF(AND(Weekly[[#This Row],[TRUES]]&gt;4,Weekly[[#This Row],[Actual]]=FALSE),BK324-1,IF(AND(Weekly[[#This Row],[FALSES]]&gt;4,Weekly[[#This Row],[Actual]]=TRUE),BK324-1,BK324))))</f>
        <v>18.810000000000027</v>
      </c>
      <c r="BL325" s="58">
        <f>IF(AND(Weekly[[#This Row],[TRUES]]&gt;5,Weekly[[#This Row],[Actual]]=TRUE),BL324+Weekly[[#This Row],[BF H Odds]]-1,IF(AND(Weekly[[#This Row],[FALSES]]&gt;5,Weekly[[#This Row],[Actual]]=FALSE),BL324+Weekly[[#This Row],[BF V Odds]]-1,IF(AND(Weekly[[#This Row],[TRUES]]&gt;5,Weekly[[#This Row],[Actual]]=FALSE),BL324-1,IF(AND(Weekly[[#This Row],[FALSES]]&gt;5,Weekly[[#This Row],[Actual]]=TRUE),BL324-1,BL324))))</f>
        <v>31.470000000000027</v>
      </c>
      <c r="BM325" s="58">
        <f>IF(AND(Weekly[[#This Row],[TRUES]]&gt;6,Weekly[[#This Row],[Actual]]=TRUE),BM324+Weekly[[#This Row],[BF H Odds]]-1,IF(AND(Weekly[[#This Row],[FALSES]]&gt;6,Weekly[[#This Row],[Actual]]=FALSE),BM324+Weekly[[#This Row],[BF V Odds]]-1,IF(AND(Weekly[[#This Row],[TRUES]]&gt;6,Weekly[[#This Row],[Actual]]=FALSE),BM324-1,IF(AND(Weekly[[#This Row],[FALSES]]&gt;6,Weekly[[#This Row],[Actual]]=TRUE),BM324-1,BM324))))</f>
        <v>48.200000000000017</v>
      </c>
    </row>
    <row r="326" spans="1:65" x14ac:dyDescent="0.25">
      <c r="A326" s="34"/>
      <c r="B326" s="10">
        <v>44284</v>
      </c>
      <c r="C326" s="33" t="s">
        <v>34</v>
      </c>
      <c r="D326" s="15" t="s">
        <v>31</v>
      </c>
      <c r="E326" t="b">
        <v>1</v>
      </c>
      <c r="F326" t="b">
        <v>1</v>
      </c>
      <c r="G326" t="b">
        <v>1</v>
      </c>
      <c r="H326" t="b">
        <v>1</v>
      </c>
      <c r="I326" t="b">
        <v>1</v>
      </c>
      <c r="J326" t="b">
        <v>1</v>
      </c>
      <c r="K326" t="b">
        <v>1</v>
      </c>
      <c r="L326" t="b">
        <v>1</v>
      </c>
      <c r="O326" t="str">
        <f>IF(Weekly[[#This Row],[H/V]]="H",Weekly[[#This Row],[BF H Odds]],IF(Weekly[[#This Row],[H/V]]="V",Weekly[[#This Row],[BF V Odds]],""))</f>
        <v/>
      </c>
      <c r="P326" t="b">
        <v>0</v>
      </c>
      <c r="R326" s="35">
        <f>IFERROR(IF(Weekly[[#This Row],[Won Bet?]]="yes",R325+(Weekly[[#This Row],[BF Odds]]*Weekly[[#This Row],[BF Stake]])-Weekly[[#This Row],[BF Stake]],R325-Weekly[[#This Row],[BF Stake]]),R325)</f>
        <v>235.32289999999998</v>
      </c>
      <c r="S326" s="9">
        <f>IFERROR(IF(Weekly[[#This Row],[Won Bet?]]="yes",S325+(((Weekly[[#This Row],[BF Odds]]*Weekly[[#This Row],[BF Stake]])-Weekly[[#This Row],[BF Stake]])*0.95),S325-Weekly[[#This Row],[BF Stake]]),S325)</f>
        <v>219.64625499999997</v>
      </c>
      <c r="T326" s="13">
        <v>2.52</v>
      </c>
      <c r="U326" s="13">
        <v>1.59</v>
      </c>
      <c r="V326" s="24">
        <f>IF(Weekly[[#This Row],[Actual]]="","",IF(AND(Weekly[[#This Row],[SVC_P]]=Weekly[[#This Row],[Actual]],Weekly[[#This Row],[SVC_P]]=TRUE),V325+Weekly[[#This Row],[BF H Odds]]-1,IF(AND(Weekly[[#This Row],[SVC_P]]=Weekly[[#This Row],[Actual]],Weekly[[#This Row],[SVC_P]]=FALSE),V325+Weekly[[#This Row],[BF V Odds]]-1,V325-1)))</f>
        <v>69.789999999999992</v>
      </c>
      <c r="W326" s="24">
        <f>IF(Weekly[[#This Row],[Actual]]="","",IF(AND(Weekly[[#This Row],[SVC_P]]=FALSE,Weekly[[#This Row],[Actual]]=TRUE),W325+Weekly[[#This Row],[BF H Odds]]-1,IF(AND(Weekly[[#This Row],[SVC_P]]=TRUE,Weekly[[#This Row],[Actual]]=FALSE,),W325+Weekly[[#This Row],[BF V Odds]]-1,W325-1)))</f>
        <v>-265.95</v>
      </c>
      <c r="X326" s="24">
        <f>IF(Weekly[[#This Row],[Actual]]="","",IF(AND(Weekly[[#This Row],[ADBC_P]]=Weekly[[#This Row],[Actual]],Weekly[[#This Row],[ADBC_P]]=TRUE),X325+Weekly[[#This Row],[BF H Odds]]-1,IF(AND(Weekly[[#This Row],[ADBC_P]]=Weekly[[#This Row],[Actual]],Weekly[[#This Row],[ADBC_P]]=FALSE),X325+Weekly[[#This Row],[BF V Odds]]-1,X325-1)))</f>
        <v>28.750000000000025</v>
      </c>
      <c r="Y326" s="24">
        <f>IF(Weekly[[#This Row],[Actual]]="","",IF(AND(Weekly[[#This Row],[ADBC_P]]=FALSE,Weekly[[#This Row],[Actual]]=TRUE),Y325+Weekly[[#This Row],[BF H Odds]]-1,IF(AND(Weekly[[#This Row],[ADBC_P]]=TRUE,Weekly[[#This Row],[Actual]]=FALSE),Y325+Weekly[[#This Row],[BF V Odds]]-1,Y325-1)))</f>
        <v>46.38</v>
      </c>
      <c r="Z326" s="24">
        <f>IF(Weekly[[#This Row],[Actual]]="","",IF(AND(Weekly[[#This Row],[RFC_P]]=Weekly[[#This Row],[Actual]],Weekly[[#This Row],[RFC_P]]=TRUE),Z325+Weekly[[#This Row],[BF H Odds]]-1,IF(AND(Weekly[[#This Row],[RFC_P]]=Weekly[[#This Row],[Actual]],Weekly[[#This Row],[RFC_P]]=FALSE),Z325+Weekly[[#This Row],[BF V Odds]]-1,Z325-1)))</f>
        <v>20.220000000000027</v>
      </c>
      <c r="AA326" s="24">
        <f>IF(Weekly[[#This Row],[Actual]]="","",IF(AND(Weekly[[#This Row],[RFC_P]]=FALSE,Weekly[[#This Row],[Actual]]=TRUE),AA325+Weekly[[#This Row],[BF H Odds]]-1,IF(AND(Weekly[[#This Row],[RFC_P]]=TRUE,Weekly[[#This Row],[Actual]]=FALSE),AA325+Weekly[[#This Row],[BF V Odds]]-1,AA325-1)))</f>
        <v>54.909999999999982</v>
      </c>
      <c r="AB326" s="24">
        <f>IF(Weekly[[#This Row],[Actual]]="","",IF(AND(Weekly[[#This Row],[GBC_P]]=Weekly[[#This Row],[Actual]],Weekly[[#This Row],[GBC_P]]=TRUE),AB325+Weekly[[#This Row],[BF H Odds]]-1,IF(AND(Weekly[[#This Row],[GBC_P]]=Weekly[[#This Row],[Actual]],Weekly[[#This Row],[GBC_P]]=FALSE),AB325+Weekly[[#This Row],[BF V Odds]]-1,AB325-1)))</f>
        <v>26.780000000000012</v>
      </c>
      <c r="AC326" s="24">
        <f>IF(Weekly[[#This Row],[Actual]]="","",IF(AND(Weekly[[#This Row],[GBC_P]]=FALSE,Weekly[[#This Row],[Actual]]=TRUE),AC325+Weekly[[#This Row],[BF H Odds]]-1,IF(AND(Weekly[[#This Row],[GBC_P]]=TRUE,Weekly[[#This Row],[Actual]]=FALSE),AC325+Weekly[[#This Row],[BF V Odds]]-1,AC325-1)))</f>
        <v>48.349999999999987</v>
      </c>
      <c r="AD326" s="24">
        <f>IF(Weekly[[#This Row],[Actual]]="","",IF(AND(Weekly[[#This Row],[HGBC_P]]=Weekly[[#This Row],[Actual]],Weekly[[#This Row],[HGBC_P]]=TRUE),AD325+Weekly[[#This Row],[BF H Odds]]-1,IF(AND(Weekly[[#This Row],[HGBC_P]]=Weekly[[#This Row],[Actual]],Weekly[[#This Row],[HGBC_P]]=FALSE),AD325+Weekly[[#This Row],[BF V Odds]]-1,AD325-1)))</f>
        <v>21.320000000000032</v>
      </c>
      <c r="AE326" s="24">
        <f>IF(Weekly[[#This Row],[Actual]]="","",IF(AND(Weekly[[#This Row],[HGBC_P]]=FALSE,Weekly[[#This Row],[Actual]]=TRUE),AE325+Weekly[[#This Row],[BF H Odds]]-1,IF(AND(Weekly[[#This Row],[HGBC_P]]=TRUE,Weekly[[#This Row],[Actual]]=FALSE),AE325+Weekly[[#This Row],[BF V Odds]]-1,AE325-1)))</f>
        <v>53.810000000000009</v>
      </c>
      <c r="AF326" s="24">
        <f>IF(Weekly[[#This Row],[Actual]]="","",IF(AND(Weekly[[#This Row],[XGB_P]]=Weekly[[#This Row],[Actual]],Weekly[[#This Row],[XGB_P]]=TRUE),AF325+Weekly[[#This Row],[BF H Odds]]-1,IF(AND(Weekly[[#This Row],[XGB_P]]=Weekly[[#This Row],[Actual]],Weekly[[#This Row],[XGB_P]]=FALSE),AF325+Weekly[[#This Row],[BF V Odds]]-1,AF325-1)))</f>
        <v>46.300000000000033</v>
      </c>
      <c r="AG326" s="24">
        <f>IF(Weekly[[#This Row],[Actual]]="","",IF(AND(Weekly[[#This Row],[XGB_P]]=FALSE,Weekly[[#This Row],[Actual]]=TRUE),AG325+Weekly[[#This Row],[BF H Odds]]-1,IF(AND(Weekly[[#This Row],[XGB_P]]=TRUE,Weekly[[#This Row],[Actual]]=FALSE),AG325+Weekly[[#This Row],[BF V Odds]]-1,AG325-1)))</f>
        <v>28.83</v>
      </c>
      <c r="AH326" s="24">
        <f>IF(Weekly[[#This Row],[Actual]]="","",IF(AND(Weekly[[#This Row],[QDA_P]]=Weekly[[#This Row],[Actual]],Weekly[[#This Row],[QDA_P]]=TRUE),AH325+Weekly[[#This Row],[BF H Odds]]-1,IF(AND(Weekly[[#This Row],[QDA_P]]=Weekly[[#This Row],[Actual]],Weekly[[#This Row],[QDA_P]]=FALSE),AH325+Weekly[[#This Row],[BF V Odds]]-1,AH325-1)))</f>
        <v>5.2400000000000055</v>
      </c>
      <c r="AI326" s="24">
        <f>IF(Weekly[[#This Row],[Actual]]="","",IF(AND(Weekly[[#This Row],[QDA_P]]=FALSE,Weekly[[#This Row],[Actual]]=TRUE),AI325+Weekly[[#This Row],[BF H Odds]]-1,IF(AND(Weekly[[#This Row],[QDA_P]]=TRUE,Weekly[[#This Row],[Actual]]=FALSE),AI325+Weekly[[#This Row],[BF V Odds]]-1,AI325-1)))</f>
        <v>69.89</v>
      </c>
      <c r="AJ326" s="24">
        <f>IF(Weekly[[#This Row],[Actual]]="","",IF(AND(Weekly[[#This Row],[KNC_P]]=FALSE,Weekly[[#This Row],[Actual]]=TRUE),AJ325+Weekly[[#This Row],[BF H Odds]]-1,IF(AND(Weekly[[#This Row],[KNC_P]]=TRUE,Weekly[[#This Row],[Actual]]=FALSE),AJ325+Weekly[[#This Row],[BF V Odds]]-1,AJ325-1)))</f>
        <v>47.72999999999999</v>
      </c>
      <c r="AK326" s="24">
        <f>IF(Weekly[[#This Row],[Actual]]="","",IF(AND(Weekly[[#This Row],[KNC_P]]=FALSE,Weekly[[#This Row],[Actual]]=TRUE),AK325+Weekly[[#This Row],[BF H Odds]]-1,IF(AND(Weekly[[#This Row],[KNC_P]]=TRUE,Weekly[[#This Row],[Actual]]=FALSE),AK325+Weekly[[#This Row],[BF V Odds]]-1,AK325-1)))</f>
        <v>46.629999999999981</v>
      </c>
      <c r="AL326" s="30">
        <f>IF(Weekly[[#This Row],[Actual]]="","",COUNTIF(Weekly[[#This Row],[SVC_P]:[QDA_P]],TRUE))</f>
        <v>7</v>
      </c>
      <c r="AM326" s="30">
        <f>IF(Weekly[[#This Row],[Actual]]="","",COUNTIF(Weekly[[#This Row],[SVC_P]:[QDA_P]],FALSE))</f>
        <v>0</v>
      </c>
      <c r="AN326" s="36" t="str">
        <f>IF(AND(Weekly[[#This Row],[BF V Odds]]&gt;$BO$6,Weekly[[#This Row],[BF V Odds]] &lt; $BO$7),Weekly[[#This Row],[BF V Odds]],"")</f>
        <v/>
      </c>
      <c r="AO326" s="36" t="str">
        <f>IF(AND(Weekly[[#This Row],[BF H Odds]]&gt;$BO$6, Weekly[[#This Row],[BF H Odds]] &lt; $BO$7),Weekly[[#This Row],[BF H Odds]],"")</f>
        <v/>
      </c>
      <c r="AP326" s="37">
        <f>IF(AND(Weekly[[#This Row],[V Odds &lt;]]="",Weekly[[#This Row],[H Odds &lt;]]=""),AP325,IF(AND(Weekly[[#This Row],[H Odds &lt;]]&lt;&gt;"",Weekly[[#This Row],[SVC_P]]=TRUE,Weekly[[#This Row],[Actual]]=TRUE),AP325+Weekly[[#This Row],[H Odds &lt;]]-1,IF(AND(Weekly[[#This Row],[V Odds &lt;]]&lt;&gt;"",Weekly[[#This Row],[SVC_P]]=FALSE,Weekly[[#This Row],[Actual]]=FALSE),AP325+Weekly[[#This Row],[V Odds &lt;]]-1,IF(AND(Weekly[[#This Row],[V Odds &lt;]]&lt;&gt;"",Weekly[[#This Row],[SVC_P]]=FALSE,Weekly[[#This Row],[Actual]]=TRUE),AP325-1,IF(AND(Weekly[[#This Row],[H Odds &lt;]]&lt;&gt;"",Weekly[[#This Row],[SVC_P]]=TRUE,Weekly[[#This Row],[Actual]]=FALSE),AP325-1,AP325)))))</f>
        <v>75.48</v>
      </c>
      <c r="AQ326" s="37">
        <f>IF(AND(Weekly[[#This Row],[V Odds &lt;]]="",Weekly[[#This Row],[H Odds &lt;]]=""),AQ325,IF(AND(Weekly[[#This Row],[H Odds &lt;]]&lt;&gt;"",Weekly[[#This Row],[ADBC_P]]=TRUE,Weekly[[#This Row],[Actual]]=TRUE),AQ325+Weekly[[#This Row],[H Odds &lt;]]-1,IF(AND(Weekly[[#This Row],[V Odds &lt;]]&lt;&gt;"",Weekly[[#This Row],[ADBC_P]]=FALSE,Weekly[[#This Row],[Actual]]=FALSE),AQ325+Weekly[[#This Row],[V Odds &lt;]]-1,IF(AND(Weekly[[#This Row],[V Odds &lt;]]&lt;&gt;"",Weekly[[#This Row],[ADBC_P]]=FALSE,Weekly[[#This Row],[Actual]]=TRUE),AQ325-1,IF(AND(Weekly[[#This Row],[H Odds &lt;]]&lt;&gt;"",Weekly[[#This Row],[ADBC_P]]=TRUE,Weekly[[#This Row],[Actual]]=FALSE),AQ325-1,AQ325)))))</f>
        <v>48.879999999999995</v>
      </c>
      <c r="AR326" s="37">
        <f>IF(AND(Weekly[[#This Row],[V Odds &lt;]]="",Weekly[[#This Row],[H Odds &lt;]]=""),AR325,IF(AND(Weekly[[#This Row],[H Odds &lt;]]&lt;&gt;"",Weekly[[#This Row],[RFC_P]]=TRUE,Weekly[[#This Row],[Actual]]=TRUE),AR325+Weekly[[#This Row],[H Odds &lt;]]-1,IF(AND(Weekly[[#This Row],[V Odds &lt;]]&lt;&gt;"",Weekly[[#This Row],[RFC_P]]=FALSE,Weekly[[#This Row],[Actual]]=FALSE),AR325+Weekly[[#This Row],[V Odds &lt;]]-1,IF(AND(Weekly[[#This Row],[V Odds &lt;]]&lt;&gt;"",Weekly[[#This Row],[RFC_P]]=FALSE,Weekly[[#This Row],[Actual]]=TRUE),AR325-1,IF(AND(Weekly[[#This Row],[H Odds &lt;]]&lt;&gt;"",Weekly[[#This Row],[RFC_P]]=TRUE,Weekly[[#This Row],[Actual]]=FALSE),AR325-1,AR325)))))</f>
        <v>51.489999999999995</v>
      </c>
      <c r="AS326" s="37">
        <f>IF(AND(Weekly[[#This Row],[V Odds &lt;]]="",Weekly[[#This Row],[H Odds &lt;]]=""),AS325,IF(AND(Weekly[[#This Row],[H Odds &lt;]]&lt;&gt;"",Weekly[[#This Row],[GBC_P]]=TRUE,Weekly[[#This Row],[Actual]]=TRUE),AS325+Weekly[[#This Row],[H Odds &lt;]]-1,IF(AND(Weekly[[#This Row],[V Odds &lt;]]&lt;&gt;"",Weekly[[#This Row],[GBC_P]]=FALSE,Weekly[[#This Row],[Actual]]=FALSE),AS325+Weekly[[#This Row],[V Odds &lt;]]-1,IF(AND(Weekly[[#This Row],[V Odds &lt;]]&lt;&gt;"",Weekly[[#This Row],[GBC_P]]=FALSE,Weekly[[#This Row],[Actual]]=TRUE),AS325-1,IF(AND(Weekly[[#This Row],[H Odds &lt;]]&lt;&gt;"",Weekly[[#This Row],[GBC_P]]=TRUE,Weekly[[#This Row],[Actual]]=FALSE),AS325-1,AS325)))))</f>
        <v>50.28</v>
      </c>
      <c r="AT326" s="37">
        <f>IF(AND(Weekly[[#This Row],[V Odds &lt;]]="",Weekly[[#This Row],[H Odds &lt;]]=""),AT325,IF(AND(Weekly[[#This Row],[H Odds &lt;]]&lt;&gt;"",Weekly[[#This Row],[HGBC_P]]=TRUE,Weekly[[#This Row],[Actual]]=TRUE),AT325+Weekly[[#This Row],[H Odds &lt;]]-1,IF(AND(Weekly[[#This Row],[V Odds &lt;]]&lt;&gt;"",Weekly[[#This Row],[HGBC_P]]=FALSE,Weekly[[#This Row],[Actual]]=FALSE),AT325+Weekly[[#This Row],[V Odds &lt;]]-1,IF(AND(Weekly[[#This Row],[V Odds &lt;]]&lt;&gt;"",Weekly[[#This Row],[HGBC_P]]=FALSE,Weekly[[#This Row],[Actual]]=TRUE),AT325-1,IF(AND(Weekly[[#This Row],[H Odds &lt;]]&lt;&gt;"",Weekly[[#This Row],[HGBC_P]]=TRUE,Weekly[[#This Row],[Actual]]=FALSE),AT325-1,AT325)))))</f>
        <v>53.459999999999994</v>
      </c>
      <c r="AU326" s="37">
        <f>IF(AND(Weekly[[#This Row],[V Odds &lt;]]="",Weekly[[#This Row],[H Odds &lt;]]=""),AU325,IF(AND(Weekly[[#This Row],[H Odds &lt;]]&lt;&gt;"",Weekly[[#This Row],[XGB_P]]=TRUE,Weekly[[#This Row],[Actual]]=TRUE),AU325+Weekly[[#This Row],[H Odds &lt;]]-1,IF(AND(Weekly[[#This Row],[V Odds &lt;]]&lt;&gt;"",Weekly[[#This Row],[XGB_P]]=FALSE,Weekly[[#This Row],[Actual]]=FALSE),AU325+Weekly[[#This Row],[V Odds &lt;]]-1,IF(AND(Weekly[[#This Row],[V Odds &lt;]]&lt;&gt;"",Weekly[[#This Row],[XGB_P]]=FALSE,Weekly[[#This Row],[Actual]]=TRUE),AU325-1,IF(AND(Weekly[[#This Row],[H Odds &lt;]]&lt;&gt;"",Weekly[[#This Row],[XGB_P]]=TRUE,Weekly[[#This Row],[Actual]]=FALSE),AU325-1,AU325)))))</f>
        <v>62.56</v>
      </c>
      <c r="AV326" s="37">
        <f>IF(AND(Weekly[[#This Row],[V Odds &lt;]]="",Weekly[[#This Row],[H Odds &lt;]]=""),AV325,IF(AND(Weekly[[#This Row],[H Odds &lt;]]&lt;&gt;"",Weekly[[#This Row],[QDA_P]]=TRUE,Weekly[[#This Row],[Actual]]=TRUE),AV325+Weekly[[#This Row],[H Odds &lt;]]-1,IF(AND(Weekly[[#This Row],[V Odds &lt;]]&lt;&gt;"",Weekly[[#This Row],[QDA_P]]=FALSE,Weekly[[#This Row],[Actual]]=FALSE),AV325+Weekly[[#This Row],[V Odds &lt;]]-1,IF(AND(Weekly[[#This Row],[V Odds &lt;]]&lt;&gt;"",Weekly[[#This Row],[QDA_P]]=FALSE,Weekly[[#This Row],[Actual]]=TRUE),AV325-1,IF(AND(Weekly[[#This Row],[H Odds &lt;]]&lt;&gt;"",Weekly[[#This Row],[QDA_P]]=TRUE,Weekly[[#This Row],[Actual]]=FALSE),AV325-1,AV325)))))</f>
        <v>51.049999999999983</v>
      </c>
      <c r="AW326" s="37">
        <f>IF(AND(Weekly[[#This Row],[H Odds &lt;]]="",Weekly[[#This Row],[V Odds &lt;]]=""),AW325,IF(AND(Weekly[[#This Row],[KNC_P]]=Weekly[[#This Row],[Actual]],Weekly[[#This Row],[KNC_P]]=TRUE),AW325+Weekly[[#This Row],[BF H Odds]]-1,IF(AND(Weekly[[#This Row],[KNC_P]]=Weekly[[#This Row],[Actual]],Weekly[[#This Row],[KNC_P]]=FALSE),AW325+Weekly[[#This Row],[BF V Odds]]-1,AW325-1)))</f>
        <v>51.02</v>
      </c>
      <c r="AX326" s="37">
        <f>IF(AND(Weekly[[#This Row],[V Odds &lt;]]="",Weekly[[#This Row],[H Odds &lt;]]=""),AX325,IF(AND(Weekly[[#This Row],[V Odds &lt;]]&lt;&gt;"",Weekly[[#This Row],[FALSES]]&gt;0,Weekly[[#This Row],[Actual]]=FALSE),AX325+Weekly[[#This Row],[V Odds &lt;]]-1,IF(AND(Weekly[[#This Row],[H Odds &lt;]]&lt;&gt;"",Weekly[[#This Row],[TRUES]]&gt;0,Weekly[[#This Row],[Actual]]=TRUE),AX325+Weekly[[#This Row],[H Odds &lt;]]-1,IF(AND(Weekly[[#This Row],[V Odds &lt;]]&lt;&gt;"",Weekly[[#This Row],[FALSES]]=0),AX325,IF(AND(Weekly[[#This Row],[H Odds &lt;]]&lt;&gt;"",Weekly[[#This Row],[TRUES]]=0),AX325,AX325-1)))))</f>
        <v>83.34999999999998</v>
      </c>
      <c r="AY326" s="37">
        <f>IF(AND(Weekly[[#This Row],[V Odds &lt;]]="",Weekly[[#This Row],[H Odds &lt;]]=""),AY325,IF(AND(Weekly[[#This Row],[V Odds &lt;]]&lt;&gt;"",Weekly[[#This Row],[FALSES]]&gt;0,Weekly[[#This Row],[Actual]]=FALSE),AY325+((Weekly[[#This Row],[V Odds &lt;]]-1)*0.92),IF(AND(Weekly[[#This Row],[H Odds &lt;]]&lt;&gt;"",Weekly[[#This Row],[TRUES]]&gt;0,Weekly[[#This Row],[Actual]]=TRUE),AY325+((Weekly[[#This Row],[H Odds &lt;]]-1)*0.92),IF(AND(Weekly[[#This Row],[V Odds &lt;]]&lt;&gt;"",Weekly[[#This Row],[FALSES]]=0),AY325,IF(AND(Weekly[[#This Row],[H Odds &lt;]]&lt;&gt;"",Weekly[[#This Row],[TRUES]]=0),AY325,AY325-1)))))</f>
        <v>76.442000000000021</v>
      </c>
      <c r="AZ326" s="37">
        <f>IF(AND(Weekly[[#This Row],[V Odds &lt;]]="",Weekly[[#This Row],[H Odds &lt;]]=""),AZ325,IF(AND(Weekly[[#This Row],[V Odds &lt;]]&lt;&gt;"",Weekly[[#This Row],[Actual]]=FALSE),AZ325+Weekly[[#This Row],[V Odds &lt;]]-1,IF(AND(Weekly[[#This Row],[H Odds &lt;]]&lt;&gt;"",Weekly[[#This Row],[Actual]]=TRUE),AZ325+Weekly[[#This Row],[H Odds &lt;]]-1,AZ325-1)))</f>
        <v>69.719999999999985</v>
      </c>
      <c r="BA326" s="38">
        <f>IF(Weekly[[#This Row],[H Odds &lt;]]="",BA325,IF(AND(Weekly[[#This Row],[H Odds &lt;]]&lt;&gt;"",Weekly[[#This Row],[SVC_P]]=TRUE,Weekly[[#This Row],[Actual]]=TRUE),BA325+Weekly[[#This Row],[H Odds &lt;]]-1,IF(AND(Weekly[[#This Row],[H Odds &lt;]]&lt;&gt;"",Weekly[[#This Row],[SVC_P]]=TRUE,Weekly[[#This Row],[Actual]]=FALSE),BA325-1,BA325)))</f>
        <v>70.439999999999984</v>
      </c>
      <c r="BB326" s="38">
        <f>IF(Weekly[[#This Row],[H Odds &lt;]]="",BB325,IF(AND(Weekly[[#This Row],[H Odds &lt;]]&lt;&gt;"",Weekly[[#This Row],[ADBC_P]]=TRUE,Weekly[[#This Row],[Actual]]=TRUE),BB325+Weekly[[#This Row],[H Odds &lt;]]-1,IF(AND(Weekly[[#This Row],[H Odds &lt;]]&lt;&gt;"",Weekly[[#This Row],[ADBC_P]]=TRUE,Weekly[[#This Row],[Actual]]=FALSE),BB325-1,BB325)))</f>
        <v>45.559999999999995</v>
      </c>
      <c r="BC326" s="38">
        <f>IF(Weekly[[#This Row],[H Odds &lt;]]="",BC325,IF(AND(Weekly[[#This Row],[H Odds &lt;]]&lt;&gt;"",Weekly[[#This Row],[RFC_P]]=TRUE,Weekly[[#This Row],[Actual]]=TRUE),BC325+Weekly[[#This Row],[H Odds &lt;]]-1,IF(AND(Weekly[[#This Row],[H Odds &lt;]]&lt;&gt;"",Weekly[[#This Row],[RFC_P]]=TRUE,Weekly[[#This Row],[Actual]]=FALSE),BC325-1,BC325)))</f>
        <v>47.859999999999992</v>
      </c>
      <c r="BD326" s="38">
        <f>IF(Weekly[[#This Row],[H Odds &lt;]]="",BD325,IF(AND(Weekly[[#This Row],[H Odds &lt;]]&lt;&gt;"",Weekly[[#This Row],[GBC_P]]=TRUE,Weekly[[#This Row],[Actual]]=TRUE),BD325+Weekly[[#This Row],[H Odds &lt;]]-1,IF(AND(Weekly[[#This Row],[H Odds &lt;]]&lt;&gt;"",Weekly[[#This Row],[GBC_P]]=TRUE,Weekly[[#This Row],[Actual]]=FALSE),BD325-1,BD325)))</f>
        <v>50.96</v>
      </c>
      <c r="BE326" s="38">
        <f>IF(Weekly[[#This Row],[H Odds &lt;]]="",BE325,IF(AND(Weekly[[#This Row],[H Odds &lt;]]&lt;&gt;"",Weekly[[#This Row],[HGBC_P]]=TRUE,Weekly[[#This Row],[Actual]]=TRUE),BE325+Weekly[[#This Row],[H Odds &lt;]]-1,IF(AND(Weekly[[#This Row],[H Odds &lt;]]&lt;&gt;"",Weekly[[#This Row],[HGBC_P]]=TRUE,Weekly[[#This Row],[Actual]]=FALSE),BE325-1,BE325)))</f>
        <v>56.859999999999992</v>
      </c>
      <c r="BF326" s="38">
        <f>IF(Weekly[[#This Row],[H Odds &lt;]]="",BF325,IF(AND(Weekly[[#This Row],[H Odds &lt;]]&lt;&gt;"",Weekly[[#This Row],[XGB_P]]=TRUE,Weekly[[#This Row],[Actual]]=TRUE),BF325+Weekly[[#This Row],[H Odds &lt;]]-1,IF(AND(Weekly[[#This Row],[H Odds &lt;]]&lt;&gt;"",Weekly[[#This Row],[XGB_P]]=TRUE,Weekly[[#This Row],[Actual]]=FALSE),BF325-1,BF325)))</f>
        <v>60.03</v>
      </c>
      <c r="BG326" s="38">
        <f>IF(Weekly[[#This Row],[H Odds &lt;]]="",BG325,IF(AND(Weekly[[#This Row],[H Odds &lt;]]&lt;&gt;"",Weekly[[#This Row],[QDA_P]]=TRUE,Weekly[[#This Row],[Actual]]=TRUE),BG325+Weekly[[#This Row],[H Odds &lt;]]-1,IF(AND(Weekly[[#This Row],[H Odds &lt;]]&lt;&gt;"",Weekly[[#This Row],[QDA_P]]=TRUE,Weekly[[#This Row],[Actual]]=FALSE),BG325-1,BG325)))</f>
        <v>44.279999999999994</v>
      </c>
      <c r="BH326" s="38">
        <f>IF(Weekly[[#This Row],[H Odds &lt;]]="",BH325,IF(AND(Weekly[[#This Row],[H Odds &lt;]]&lt;&gt;"",Weekly[[#This Row],[KNC_P]]=TRUE,Weekly[[#This Row],[Actual]]=TRUE),BH325+Weekly[[#This Row],[H Odds &lt;]]-1,IF(AND(Weekly[[#This Row],[H Odds &lt;]]&lt;&gt;"",Weekly[[#This Row],[KNC_P]]=TRUE,Weekly[[#This Row],[Actual]]=FALSE),BH325-1,BH325)))</f>
        <v>49.54999999999999</v>
      </c>
      <c r="BI326" s="38">
        <f>IF(Weekly[[#This Row],[H Odds &lt;]]="",BI325,IF(AND(Weekly[[#This Row],[H Odds &lt;]]&lt;&gt;"",Weekly[[#This Row],[TRUES]]&gt;0,Weekly[[#This Row],[Actual]]=TRUE),BI325+Weekly[[#This Row],[H Odds &lt;]]-1,IF(AND(Weekly[[#This Row],[H Odds &lt;]]&lt;&gt;"",Weekly[[#This Row],[TRUES]]=0),BI325,BI325-1)))</f>
        <v>70.439999999999984</v>
      </c>
      <c r="BJ326" s="38">
        <f>IF(Weekly[[#This Row],[H Odds &lt;]]="",BJ325,IF(AND(Weekly[[#This Row],[H Odds &lt;]]&lt;&gt;"",Weekly[[#This Row],[Actual]]=TRUE),BJ325+Weekly[[#This Row],[H Odds &lt;]]-1,IF(AND(Weekly[[#This Row],[H Odds &lt;]]&lt;&gt;"",Weekly[[#This Row],[Actual]]=FALSE),BJ325-1,BJ325)))</f>
        <v>72.339999999999989</v>
      </c>
      <c r="BK326" s="58">
        <f>IF(AND(Weekly[[#This Row],[TRUES]]&gt;4,Weekly[[#This Row],[Actual]]=TRUE),BK325+Weekly[[#This Row],[BF H Odds]]-1,IF(AND(Weekly[[#This Row],[FALSES]]&gt;4,Weekly[[#This Row],[Actual]]=FALSE),BK325+Weekly[[#This Row],[BF V Odds]]-1,IF(AND(Weekly[[#This Row],[TRUES]]&gt;4,Weekly[[#This Row],[Actual]]=FALSE),BK325-1,IF(AND(Weekly[[#This Row],[FALSES]]&gt;4,Weekly[[#This Row],[Actual]]=TRUE),BK325-1,BK325))))</f>
        <v>17.810000000000027</v>
      </c>
      <c r="BL326" s="58">
        <f>IF(AND(Weekly[[#This Row],[TRUES]]&gt;5,Weekly[[#This Row],[Actual]]=TRUE),BL325+Weekly[[#This Row],[BF H Odds]]-1,IF(AND(Weekly[[#This Row],[FALSES]]&gt;5,Weekly[[#This Row],[Actual]]=FALSE),BL325+Weekly[[#This Row],[BF V Odds]]-1,IF(AND(Weekly[[#This Row],[TRUES]]&gt;5,Weekly[[#This Row],[Actual]]=FALSE),BL325-1,IF(AND(Weekly[[#This Row],[FALSES]]&gt;5,Weekly[[#This Row],[Actual]]=TRUE),BL325-1,BL325))))</f>
        <v>30.470000000000027</v>
      </c>
      <c r="BM326" s="58">
        <f>IF(AND(Weekly[[#This Row],[TRUES]]&gt;6,Weekly[[#This Row],[Actual]]=TRUE),BM325+Weekly[[#This Row],[BF H Odds]]-1,IF(AND(Weekly[[#This Row],[FALSES]]&gt;6,Weekly[[#This Row],[Actual]]=FALSE),BM325+Weekly[[#This Row],[BF V Odds]]-1,IF(AND(Weekly[[#This Row],[TRUES]]&gt;6,Weekly[[#This Row],[Actual]]=FALSE),BM325-1,IF(AND(Weekly[[#This Row],[FALSES]]&gt;6,Weekly[[#This Row],[Actual]]=TRUE),BM325-1,BM325))))</f>
        <v>47.200000000000017</v>
      </c>
    </row>
    <row r="327" spans="1:65" x14ac:dyDescent="0.25">
      <c r="A327" s="34"/>
      <c r="B327" s="10">
        <v>44284</v>
      </c>
      <c r="C327" s="33" t="s">
        <v>29</v>
      </c>
      <c r="D327" s="15" t="s">
        <v>15</v>
      </c>
      <c r="E327" t="b">
        <v>1</v>
      </c>
      <c r="F327" t="b">
        <v>1</v>
      </c>
      <c r="G327" t="b">
        <v>1</v>
      </c>
      <c r="H327" t="b">
        <v>0</v>
      </c>
      <c r="I327" t="b">
        <v>1</v>
      </c>
      <c r="J327" t="b">
        <v>1</v>
      </c>
      <c r="K327" t="b">
        <v>1</v>
      </c>
      <c r="L327" t="b">
        <v>0</v>
      </c>
      <c r="M327" t="s">
        <v>101</v>
      </c>
      <c r="N327">
        <v>5.87</v>
      </c>
      <c r="O327">
        <f>IF(Weekly[[#This Row],[H/V]]="H",Weekly[[#This Row],[BF H Odds]],IF(Weekly[[#This Row],[H/V]]="V",Weekly[[#This Row],[BF V Odds]],""))</f>
        <v>6</v>
      </c>
      <c r="P327" t="b">
        <v>1</v>
      </c>
      <c r="Q327" t="s">
        <v>76</v>
      </c>
      <c r="R327" s="35">
        <f>IFERROR(IF(Weekly[[#This Row],[Won Bet?]]="yes",R326+(Weekly[[#This Row],[BF Odds]]*Weekly[[#This Row],[BF Stake]])-Weekly[[#This Row],[BF Stake]],R326-Weekly[[#This Row],[BF Stake]]),R326)</f>
        <v>229.45289999999997</v>
      </c>
      <c r="S327" s="9">
        <f>IFERROR(IF(Weekly[[#This Row],[Won Bet?]]="yes",S326+(((Weekly[[#This Row],[BF Odds]]*Weekly[[#This Row],[BF Stake]])-Weekly[[#This Row],[BF Stake]])*0.95),S326-Weekly[[#This Row],[BF Stake]]),S326)</f>
        <v>213.77625499999996</v>
      </c>
      <c r="T327" s="13">
        <v>6</v>
      </c>
      <c r="U327" s="13">
        <v>1.1499999999999999</v>
      </c>
      <c r="V327" s="24">
        <f>IF(Weekly[[#This Row],[Actual]]="","",IF(AND(Weekly[[#This Row],[SVC_P]]=Weekly[[#This Row],[Actual]],Weekly[[#This Row],[SVC_P]]=TRUE),V326+Weekly[[#This Row],[BF H Odds]]-1,IF(AND(Weekly[[#This Row],[SVC_P]]=Weekly[[#This Row],[Actual]],Weekly[[#This Row],[SVC_P]]=FALSE),V326+Weekly[[#This Row],[BF V Odds]]-1,V326-1)))</f>
        <v>69.94</v>
      </c>
      <c r="W327" s="24">
        <f>IF(Weekly[[#This Row],[Actual]]="","",IF(AND(Weekly[[#This Row],[SVC_P]]=FALSE,Weekly[[#This Row],[Actual]]=TRUE),W326+Weekly[[#This Row],[BF H Odds]]-1,IF(AND(Weekly[[#This Row],[SVC_P]]=TRUE,Weekly[[#This Row],[Actual]]=FALSE,),W326+Weekly[[#This Row],[BF V Odds]]-1,W326-1)))</f>
        <v>-266.95</v>
      </c>
      <c r="X327" s="24">
        <f>IF(Weekly[[#This Row],[Actual]]="","",IF(AND(Weekly[[#This Row],[ADBC_P]]=Weekly[[#This Row],[Actual]],Weekly[[#This Row],[ADBC_P]]=TRUE),X326+Weekly[[#This Row],[BF H Odds]]-1,IF(AND(Weekly[[#This Row],[ADBC_P]]=Weekly[[#This Row],[Actual]],Weekly[[#This Row],[ADBC_P]]=FALSE),X326+Weekly[[#This Row],[BF V Odds]]-1,X326-1)))</f>
        <v>28.900000000000023</v>
      </c>
      <c r="Y327" s="24">
        <f>IF(Weekly[[#This Row],[Actual]]="","",IF(AND(Weekly[[#This Row],[ADBC_P]]=FALSE,Weekly[[#This Row],[Actual]]=TRUE),Y326+Weekly[[#This Row],[BF H Odds]]-1,IF(AND(Weekly[[#This Row],[ADBC_P]]=TRUE,Weekly[[#This Row],[Actual]]=FALSE),Y326+Weekly[[#This Row],[BF V Odds]]-1,Y326-1)))</f>
        <v>45.38</v>
      </c>
      <c r="Z327" s="24">
        <f>IF(Weekly[[#This Row],[Actual]]="","",IF(AND(Weekly[[#This Row],[RFC_P]]=Weekly[[#This Row],[Actual]],Weekly[[#This Row],[RFC_P]]=TRUE),Z326+Weekly[[#This Row],[BF H Odds]]-1,IF(AND(Weekly[[#This Row],[RFC_P]]=Weekly[[#This Row],[Actual]],Weekly[[#This Row],[RFC_P]]=FALSE),Z326+Weekly[[#This Row],[BF V Odds]]-1,Z326-1)))</f>
        <v>20.370000000000026</v>
      </c>
      <c r="AA327" s="24">
        <f>IF(Weekly[[#This Row],[Actual]]="","",IF(AND(Weekly[[#This Row],[RFC_P]]=FALSE,Weekly[[#This Row],[Actual]]=TRUE),AA326+Weekly[[#This Row],[BF H Odds]]-1,IF(AND(Weekly[[#This Row],[RFC_P]]=TRUE,Weekly[[#This Row],[Actual]]=FALSE),AA326+Weekly[[#This Row],[BF V Odds]]-1,AA326-1)))</f>
        <v>53.909999999999982</v>
      </c>
      <c r="AB327" s="24">
        <f>IF(Weekly[[#This Row],[Actual]]="","",IF(AND(Weekly[[#This Row],[GBC_P]]=Weekly[[#This Row],[Actual]],Weekly[[#This Row],[GBC_P]]=TRUE),AB326+Weekly[[#This Row],[BF H Odds]]-1,IF(AND(Weekly[[#This Row],[GBC_P]]=Weekly[[#This Row],[Actual]],Weekly[[#This Row],[GBC_P]]=FALSE),AB326+Weekly[[#This Row],[BF V Odds]]-1,AB326-1)))</f>
        <v>25.780000000000012</v>
      </c>
      <c r="AC327" s="24">
        <f>IF(Weekly[[#This Row],[Actual]]="","",IF(AND(Weekly[[#This Row],[GBC_P]]=FALSE,Weekly[[#This Row],[Actual]]=TRUE),AC326+Weekly[[#This Row],[BF H Odds]]-1,IF(AND(Weekly[[#This Row],[GBC_P]]=TRUE,Weekly[[#This Row],[Actual]]=FALSE),AC326+Weekly[[#This Row],[BF V Odds]]-1,AC326-1)))</f>
        <v>48.499999999999986</v>
      </c>
      <c r="AD327" s="24">
        <f>IF(Weekly[[#This Row],[Actual]]="","",IF(AND(Weekly[[#This Row],[HGBC_P]]=Weekly[[#This Row],[Actual]],Weekly[[#This Row],[HGBC_P]]=TRUE),AD326+Weekly[[#This Row],[BF H Odds]]-1,IF(AND(Weekly[[#This Row],[HGBC_P]]=Weekly[[#This Row],[Actual]],Weekly[[#This Row],[HGBC_P]]=FALSE),AD326+Weekly[[#This Row],[BF V Odds]]-1,AD326-1)))</f>
        <v>21.470000000000031</v>
      </c>
      <c r="AE327" s="24">
        <f>IF(Weekly[[#This Row],[Actual]]="","",IF(AND(Weekly[[#This Row],[HGBC_P]]=FALSE,Weekly[[#This Row],[Actual]]=TRUE),AE326+Weekly[[#This Row],[BF H Odds]]-1,IF(AND(Weekly[[#This Row],[HGBC_P]]=TRUE,Weekly[[#This Row],[Actual]]=FALSE),AE326+Weekly[[#This Row],[BF V Odds]]-1,AE326-1)))</f>
        <v>52.810000000000009</v>
      </c>
      <c r="AF327" s="24">
        <f>IF(Weekly[[#This Row],[Actual]]="","",IF(AND(Weekly[[#This Row],[XGB_P]]=Weekly[[#This Row],[Actual]],Weekly[[#This Row],[XGB_P]]=TRUE),AF326+Weekly[[#This Row],[BF H Odds]]-1,IF(AND(Weekly[[#This Row],[XGB_P]]=Weekly[[#This Row],[Actual]],Weekly[[#This Row],[XGB_P]]=FALSE),AF326+Weekly[[#This Row],[BF V Odds]]-1,AF326-1)))</f>
        <v>46.450000000000031</v>
      </c>
      <c r="AG327" s="24">
        <f>IF(Weekly[[#This Row],[Actual]]="","",IF(AND(Weekly[[#This Row],[XGB_P]]=FALSE,Weekly[[#This Row],[Actual]]=TRUE),AG326+Weekly[[#This Row],[BF H Odds]]-1,IF(AND(Weekly[[#This Row],[XGB_P]]=TRUE,Weekly[[#This Row],[Actual]]=FALSE),AG326+Weekly[[#This Row],[BF V Odds]]-1,AG326-1)))</f>
        <v>27.83</v>
      </c>
      <c r="AH327" s="24">
        <f>IF(Weekly[[#This Row],[Actual]]="","",IF(AND(Weekly[[#This Row],[QDA_P]]=Weekly[[#This Row],[Actual]],Weekly[[#This Row],[QDA_P]]=TRUE),AH326+Weekly[[#This Row],[BF H Odds]]-1,IF(AND(Weekly[[#This Row],[QDA_P]]=Weekly[[#This Row],[Actual]],Weekly[[#This Row],[QDA_P]]=FALSE),AH326+Weekly[[#This Row],[BF V Odds]]-1,AH326-1)))</f>
        <v>5.3900000000000059</v>
      </c>
      <c r="AI327" s="24">
        <f>IF(Weekly[[#This Row],[Actual]]="","",IF(AND(Weekly[[#This Row],[QDA_P]]=FALSE,Weekly[[#This Row],[Actual]]=TRUE),AI326+Weekly[[#This Row],[BF H Odds]]-1,IF(AND(Weekly[[#This Row],[QDA_P]]=TRUE,Weekly[[#This Row],[Actual]]=FALSE),AI326+Weekly[[#This Row],[BF V Odds]]-1,AI326-1)))</f>
        <v>68.89</v>
      </c>
      <c r="AJ327" s="24">
        <f>IF(Weekly[[#This Row],[Actual]]="","",IF(AND(Weekly[[#This Row],[KNC_P]]=FALSE,Weekly[[#This Row],[Actual]]=TRUE),AJ326+Weekly[[#This Row],[BF H Odds]]-1,IF(AND(Weekly[[#This Row],[KNC_P]]=TRUE,Weekly[[#This Row],[Actual]]=FALSE),AJ326+Weekly[[#This Row],[BF V Odds]]-1,AJ326-1)))</f>
        <v>47.879999999999988</v>
      </c>
      <c r="AK327" s="24">
        <f>IF(Weekly[[#This Row],[Actual]]="","",IF(AND(Weekly[[#This Row],[KNC_P]]=FALSE,Weekly[[#This Row],[Actual]]=TRUE),AK326+Weekly[[#This Row],[BF H Odds]]-1,IF(AND(Weekly[[#This Row],[KNC_P]]=TRUE,Weekly[[#This Row],[Actual]]=FALSE),AK326+Weekly[[#This Row],[BF V Odds]]-1,AK326-1)))</f>
        <v>46.77999999999998</v>
      </c>
      <c r="AL327" s="30">
        <f>IF(Weekly[[#This Row],[Actual]]="","",COUNTIF(Weekly[[#This Row],[SVC_P]:[QDA_P]],TRUE))</f>
        <v>6</v>
      </c>
      <c r="AM327" s="30">
        <f>IF(Weekly[[#This Row],[Actual]]="","",COUNTIF(Weekly[[#This Row],[SVC_P]:[QDA_P]],FALSE))</f>
        <v>1</v>
      </c>
      <c r="AN327" s="36">
        <f>IF(AND(Weekly[[#This Row],[BF V Odds]]&gt;$BO$6,Weekly[[#This Row],[BF V Odds]] &lt; $BO$7),Weekly[[#This Row],[BF V Odds]],"")</f>
        <v>6</v>
      </c>
      <c r="AO327" s="36" t="str">
        <f>IF(AND(Weekly[[#This Row],[BF H Odds]]&gt;$BO$6, Weekly[[#This Row],[BF H Odds]] &lt; $BO$7),Weekly[[#This Row],[BF H Odds]],"")</f>
        <v/>
      </c>
      <c r="AP327" s="37">
        <f>IF(AND(Weekly[[#This Row],[V Odds &lt;]]="",Weekly[[#This Row],[H Odds &lt;]]=""),AP326,IF(AND(Weekly[[#This Row],[H Odds &lt;]]&lt;&gt;"",Weekly[[#This Row],[SVC_P]]=TRUE,Weekly[[#This Row],[Actual]]=TRUE),AP326+Weekly[[#This Row],[H Odds &lt;]]-1,IF(AND(Weekly[[#This Row],[V Odds &lt;]]&lt;&gt;"",Weekly[[#This Row],[SVC_P]]=FALSE,Weekly[[#This Row],[Actual]]=FALSE),AP326+Weekly[[#This Row],[V Odds &lt;]]-1,IF(AND(Weekly[[#This Row],[V Odds &lt;]]&lt;&gt;"",Weekly[[#This Row],[SVC_P]]=FALSE,Weekly[[#This Row],[Actual]]=TRUE),AP326-1,IF(AND(Weekly[[#This Row],[H Odds &lt;]]&lt;&gt;"",Weekly[[#This Row],[SVC_P]]=TRUE,Weekly[[#This Row],[Actual]]=FALSE),AP326-1,AP326)))))</f>
        <v>75.48</v>
      </c>
      <c r="AQ327" s="37">
        <f>IF(AND(Weekly[[#This Row],[V Odds &lt;]]="",Weekly[[#This Row],[H Odds &lt;]]=""),AQ326,IF(AND(Weekly[[#This Row],[H Odds &lt;]]&lt;&gt;"",Weekly[[#This Row],[ADBC_P]]=TRUE,Weekly[[#This Row],[Actual]]=TRUE),AQ326+Weekly[[#This Row],[H Odds &lt;]]-1,IF(AND(Weekly[[#This Row],[V Odds &lt;]]&lt;&gt;"",Weekly[[#This Row],[ADBC_P]]=FALSE,Weekly[[#This Row],[Actual]]=FALSE),AQ326+Weekly[[#This Row],[V Odds &lt;]]-1,IF(AND(Weekly[[#This Row],[V Odds &lt;]]&lt;&gt;"",Weekly[[#This Row],[ADBC_P]]=FALSE,Weekly[[#This Row],[Actual]]=TRUE),AQ326-1,IF(AND(Weekly[[#This Row],[H Odds &lt;]]&lt;&gt;"",Weekly[[#This Row],[ADBC_P]]=TRUE,Weekly[[#This Row],[Actual]]=FALSE),AQ326-1,AQ326)))))</f>
        <v>48.879999999999995</v>
      </c>
      <c r="AR327" s="37">
        <f>IF(AND(Weekly[[#This Row],[V Odds &lt;]]="",Weekly[[#This Row],[H Odds &lt;]]=""),AR326,IF(AND(Weekly[[#This Row],[H Odds &lt;]]&lt;&gt;"",Weekly[[#This Row],[RFC_P]]=TRUE,Weekly[[#This Row],[Actual]]=TRUE),AR326+Weekly[[#This Row],[H Odds &lt;]]-1,IF(AND(Weekly[[#This Row],[V Odds &lt;]]&lt;&gt;"",Weekly[[#This Row],[RFC_P]]=FALSE,Weekly[[#This Row],[Actual]]=FALSE),AR326+Weekly[[#This Row],[V Odds &lt;]]-1,IF(AND(Weekly[[#This Row],[V Odds &lt;]]&lt;&gt;"",Weekly[[#This Row],[RFC_P]]=FALSE,Weekly[[#This Row],[Actual]]=TRUE),AR326-1,IF(AND(Weekly[[#This Row],[H Odds &lt;]]&lt;&gt;"",Weekly[[#This Row],[RFC_P]]=TRUE,Weekly[[#This Row],[Actual]]=FALSE),AR326-1,AR326)))))</f>
        <v>51.489999999999995</v>
      </c>
      <c r="AS327" s="37">
        <f>IF(AND(Weekly[[#This Row],[V Odds &lt;]]="",Weekly[[#This Row],[H Odds &lt;]]=""),AS326,IF(AND(Weekly[[#This Row],[H Odds &lt;]]&lt;&gt;"",Weekly[[#This Row],[GBC_P]]=TRUE,Weekly[[#This Row],[Actual]]=TRUE),AS326+Weekly[[#This Row],[H Odds &lt;]]-1,IF(AND(Weekly[[#This Row],[V Odds &lt;]]&lt;&gt;"",Weekly[[#This Row],[GBC_P]]=FALSE,Weekly[[#This Row],[Actual]]=FALSE),AS326+Weekly[[#This Row],[V Odds &lt;]]-1,IF(AND(Weekly[[#This Row],[V Odds &lt;]]&lt;&gt;"",Weekly[[#This Row],[GBC_P]]=FALSE,Weekly[[#This Row],[Actual]]=TRUE),AS326-1,IF(AND(Weekly[[#This Row],[H Odds &lt;]]&lt;&gt;"",Weekly[[#This Row],[GBC_P]]=TRUE,Weekly[[#This Row],[Actual]]=FALSE),AS326-1,AS326)))))</f>
        <v>49.28</v>
      </c>
      <c r="AT327" s="37">
        <f>IF(AND(Weekly[[#This Row],[V Odds &lt;]]="",Weekly[[#This Row],[H Odds &lt;]]=""),AT326,IF(AND(Weekly[[#This Row],[H Odds &lt;]]&lt;&gt;"",Weekly[[#This Row],[HGBC_P]]=TRUE,Weekly[[#This Row],[Actual]]=TRUE),AT326+Weekly[[#This Row],[H Odds &lt;]]-1,IF(AND(Weekly[[#This Row],[V Odds &lt;]]&lt;&gt;"",Weekly[[#This Row],[HGBC_P]]=FALSE,Weekly[[#This Row],[Actual]]=FALSE),AT326+Weekly[[#This Row],[V Odds &lt;]]-1,IF(AND(Weekly[[#This Row],[V Odds &lt;]]&lt;&gt;"",Weekly[[#This Row],[HGBC_P]]=FALSE,Weekly[[#This Row],[Actual]]=TRUE),AT326-1,IF(AND(Weekly[[#This Row],[H Odds &lt;]]&lt;&gt;"",Weekly[[#This Row],[HGBC_P]]=TRUE,Weekly[[#This Row],[Actual]]=FALSE),AT326-1,AT326)))))</f>
        <v>53.459999999999994</v>
      </c>
      <c r="AU327" s="37">
        <f>IF(AND(Weekly[[#This Row],[V Odds &lt;]]="",Weekly[[#This Row],[H Odds &lt;]]=""),AU326,IF(AND(Weekly[[#This Row],[H Odds &lt;]]&lt;&gt;"",Weekly[[#This Row],[XGB_P]]=TRUE,Weekly[[#This Row],[Actual]]=TRUE),AU326+Weekly[[#This Row],[H Odds &lt;]]-1,IF(AND(Weekly[[#This Row],[V Odds &lt;]]&lt;&gt;"",Weekly[[#This Row],[XGB_P]]=FALSE,Weekly[[#This Row],[Actual]]=FALSE),AU326+Weekly[[#This Row],[V Odds &lt;]]-1,IF(AND(Weekly[[#This Row],[V Odds &lt;]]&lt;&gt;"",Weekly[[#This Row],[XGB_P]]=FALSE,Weekly[[#This Row],[Actual]]=TRUE),AU326-1,IF(AND(Weekly[[#This Row],[H Odds &lt;]]&lt;&gt;"",Weekly[[#This Row],[XGB_P]]=TRUE,Weekly[[#This Row],[Actual]]=FALSE),AU326-1,AU326)))))</f>
        <v>62.56</v>
      </c>
      <c r="AV327" s="37">
        <f>IF(AND(Weekly[[#This Row],[V Odds &lt;]]="",Weekly[[#This Row],[H Odds &lt;]]=""),AV326,IF(AND(Weekly[[#This Row],[H Odds &lt;]]&lt;&gt;"",Weekly[[#This Row],[QDA_P]]=TRUE,Weekly[[#This Row],[Actual]]=TRUE),AV326+Weekly[[#This Row],[H Odds &lt;]]-1,IF(AND(Weekly[[#This Row],[V Odds &lt;]]&lt;&gt;"",Weekly[[#This Row],[QDA_P]]=FALSE,Weekly[[#This Row],[Actual]]=FALSE),AV326+Weekly[[#This Row],[V Odds &lt;]]-1,IF(AND(Weekly[[#This Row],[V Odds &lt;]]&lt;&gt;"",Weekly[[#This Row],[QDA_P]]=FALSE,Weekly[[#This Row],[Actual]]=TRUE),AV326-1,IF(AND(Weekly[[#This Row],[H Odds &lt;]]&lt;&gt;"",Weekly[[#This Row],[QDA_P]]=TRUE,Weekly[[#This Row],[Actual]]=FALSE),AV326-1,AV326)))))</f>
        <v>51.049999999999983</v>
      </c>
      <c r="AW327" s="37">
        <f>IF(AND(Weekly[[#This Row],[H Odds &lt;]]="",Weekly[[#This Row],[V Odds &lt;]]=""),AW326,IF(AND(Weekly[[#This Row],[KNC_P]]=Weekly[[#This Row],[Actual]],Weekly[[#This Row],[KNC_P]]=TRUE),AW326+Weekly[[#This Row],[BF H Odds]]-1,IF(AND(Weekly[[#This Row],[KNC_P]]=Weekly[[#This Row],[Actual]],Weekly[[#This Row],[KNC_P]]=FALSE),AW326+Weekly[[#This Row],[BF V Odds]]-1,AW326-1)))</f>
        <v>50.02</v>
      </c>
      <c r="AX327" s="37">
        <f>IF(AND(Weekly[[#This Row],[V Odds &lt;]]="",Weekly[[#This Row],[H Odds &lt;]]=""),AX326,IF(AND(Weekly[[#This Row],[V Odds &lt;]]&lt;&gt;"",Weekly[[#This Row],[FALSES]]&gt;0,Weekly[[#This Row],[Actual]]=FALSE),AX326+Weekly[[#This Row],[V Odds &lt;]]-1,IF(AND(Weekly[[#This Row],[H Odds &lt;]]&lt;&gt;"",Weekly[[#This Row],[TRUES]]&gt;0,Weekly[[#This Row],[Actual]]=TRUE),AX326+Weekly[[#This Row],[H Odds &lt;]]-1,IF(AND(Weekly[[#This Row],[V Odds &lt;]]&lt;&gt;"",Weekly[[#This Row],[FALSES]]=0),AX326,IF(AND(Weekly[[#This Row],[H Odds &lt;]]&lt;&gt;"",Weekly[[#This Row],[TRUES]]=0),AX326,AX326-1)))))</f>
        <v>82.34999999999998</v>
      </c>
      <c r="AY327" s="37">
        <f>IF(AND(Weekly[[#This Row],[V Odds &lt;]]="",Weekly[[#This Row],[H Odds &lt;]]=""),AY326,IF(AND(Weekly[[#This Row],[V Odds &lt;]]&lt;&gt;"",Weekly[[#This Row],[FALSES]]&gt;0,Weekly[[#This Row],[Actual]]=FALSE),AY326+((Weekly[[#This Row],[V Odds &lt;]]-1)*0.92),IF(AND(Weekly[[#This Row],[H Odds &lt;]]&lt;&gt;"",Weekly[[#This Row],[TRUES]]&gt;0,Weekly[[#This Row],[Actual]]=TRUE),AY326+((Weekly[[#This Row],[H Odds &lt;]]-1)*0.92),IF(AND(Weekly[[#This Row],[V Odds &lt;]]&lt;&gt;"",Weekly[[#This Row],[FALSES]]=0),AY326,IF(AND(Weekly[[#This Row],[H Odds &lt;]]&lt;&gt;"",Weekly[[#This Row],[TRUES]]=0),AY326,AY326-1)))))</f>
        <v>75.442000000000021</v>
      </c>
      <c r="AZ327" s="37">
        <f>IF(AND(Weekly[[#This Row],[V Odds &lt;]]="",Weekly[[#This Row],[H Odds &lt;]]=""),AZ326,IF(AND(Weekly[[#This Row],[V Odds &lt;]]&lt;&gt;"",Weekly[[#This Row],[Actual]]=FALSE),AZ326+Weekly[[#This Row],[V Odds &lt;]]-1,IF(AND(Weekly[[#This Row],[H Odds &lt;]]&lt;&gt;"",Weekly[[#This Row],[Actual]]=TRUE),AZ326+Weekly[[#This Row],[H Odds &lt;]]-1,AZ326-1)))</f>
        <v>68.719999999999985</v>
      </c>
      <c r="BA327" s="38">
        <f>IF(Weekly[[#This Row],[H Odds &lt;]]="",BA326,IF(AND(Weekly[[#This Row],[H Odds &lt;]]&lt;&gt;"",Weekly[[#This Row],[SVC_P]]=TRUE,Weekly[[#This Row],[Actual]]=TRUE),BA326+Weekly[[#This Row],[H Odds &lt;]]-1,IF(AND(Weekly[[#This Row],[H Odds &lt;]]&lt;&gt;"",Weekly[[#This Row],[SVC_P]]=TRUE,Weekly[[#This Row],[Actual]]=FALSE),BA326-1,BA326)))</f>
        <v>70.439999999999984</v>
      </c>
      <c r="BB327" s="38">
        <f>IF(Weekly[[#This Row],[H Odds &lt;]]="",BB326,IF(AND(Weekly[[#This Row],[H Odds &lt;]]&lt;&gt;"",Weekly[[#This Row],[ADBC_P]]=TRUE,Weekly[[#This Row],[Actual]]=TRUE),BB326+Weekly[[#This Row],[H Odds &lt;]]-1,IF(AND(Weekly[[#This Row],[H Odds &lt;]]&lt;&gt;"",Weekly[[#This Row],[ADBC_P]]=TRUE,Weekly[[#This Row],[Actual]]=FALSE),BB326-1,BB326)))</f>
        <v>45.559999999999995</v>
      </c>
      <c r="BC327" s="38">
        <f>IF(Weekly[[#This Row],[H Odds &lt;]]="",BC326,IF(AND(Weekly[[#This Row],[H Odds &lt;]]&lt;&gt;"",Weekly[[#This Row],[RFC_P]]=TRUE,Weekly[[#This Row],[Actual]]=TRUE),BC326+Weekly[[#This Row],[H Odds &lt;]]-1,IF(AND(Weekly[[#This Row],[H Odds &lt;]]&lt;&gt;"",Weekly[[#This Row],[RFC_P]]=TRUE,Weekly[[#This Row],[Actual]]=FALSE),BC326-1,BC326)))</f>
        <v>47.859999999999992</v>
      </c>
      <c r="BD327" s="38">
        <f>IF(Weekly[[#This Row],[H Odds &lt;]]="",BD326,IF(AND(Weekly[[#This Row],[H Odds &lt;]]&lt;&gt;"",Weekly[[#This Row],[GBC_P]]=TRUE,Weekly[[#This Row],[Actual]]=TRUE),BD326+Weekly[[#This Row],[H Odds &lt;]]-1,IF(AND(Weekly[[#This Row],[H Odds &lt;]]&lt;&gt;"",Weekly[[#This Row],[GBC_P]]=TRUE,Weekly[[#This Row],[Actual]]=FALSE),BD326-1,BD326)))</f>
        <v>50.96</v>
      </c>
      <c r="BE327" s="38">
        <f>IF(Weekly[[#This Row],[H Odds &lt;]]="",BE326,IF(AND(Weekly[[#This Row],[H Odds &lt;]]&lt;&gt;"",Weekly[[#This Row],[HGBC_P]]=TRUE,Weekly[[#This Row],[Actual]]=TRUE),BE326+Weekly[[#This Row],[H Odds &lt;]]-1,IF(AND(Weekly[[#This Row],[H Odds &lt;]]&lt;&gt;"",Weekly[[#This Row],[HGBC_P]]=TRUE,Weekly[[#This Row],[Actual]]=FALSE),BE326-1,BE326)))</f>
        <v>56.859999999999992</v>
      </c>
      <c r="BF327" s="38">
        <f>IF(Weekly[[#This Row],[H Odds &lt;]]="",BF326,IF(AND(Weekly[[#This Row],[H Odds &lt;]]&lt;&gt;"",Weekly[[#This Row],[XGB_P]]=TRUE,Weekly[[#This Row],[Actual]]=TRUE),BF326+Weekly[[#This Row],[H Odds &lt;]]-1,IF(AND(Weekly[[#This Row],[H Odds &lt;]]&lt;&gt;"",Weekly[[#This Row],[XGB_P]]=TRUE,Weekly[[#This Row],[Actual]]=FALSE),BF326-1,BF326)))</f>
        <v>60.03</v>
      </c>
      <c r="BG327" s="38">
        <f>IF(Weekly[[#This Row],[H Odds &lt;]]="",BG326,IF(AND(Weekly[[#This Row],[H Odds &lt;]]&lt;&gt;"",Weekly[[#This Row],[QDA_P]]=TRUE,Weekly[[#This Row],[Actual]]=TRUE),BG326+Weekly[[#This Row],[H Odds &lt;]]-1,IF(AND(Weekly[[#This Row],[H Odds &lt;]]&lt;&gt;"",Weekly[[#This Row],[QDA_P]]=TRUE,Weekly[[#This Row],[Actual]]=FALSE),BG326-1,BG326)))</f>
        <v>44.279999999999994</v>
      </c>
      <c r="BH327" s="38">
        <f>IF(Weekly[[#This Row],[H Odds &lt;]]="",BH326,IF(AND(Weekly[[#This Row],[H Odds &lt;]]&lt;&gt;"",Weekly[[#This Row],[KNC_P]]=TRUE,Weekly[[#This Row],[Actual]]=TRUE),BH326+Weekly[[#This Row],[H Odds &lt;]]-1,IF(AND(Weekly[[#This Row],[H Odds &lt;]]&lt;&gt;"",Weekly[[#This Row],[KNC_P]]=TRUE,Weekly[[#This Row],[Actual]]=FALSE),BH326-1,BH326)))</f>
        <v>49.54999999999999</v>
      </c>
      <c r="BI327" s="38">
        <f>IF(Weekly[[#This Row],[H Odds &lt;]]="",BI326,IF(AND(Weekly[[#This Row],[H Odds &lt;]]&lt;&gt;"",Weekly[[#This Row],[TRUES]]&gt;0,Weekly[[#This Row],[Actual]]=TRUE),BI326+Weekly[[#This Row],[H Odds &lt;]]-1,IF(AND(Weekly[[#This Row],[H Odds &lt;]]&lt;&gt;"",Weekly[[#This Row],[TRUES]]=0),BI326,BI326-1)))</f>
        <v>70.439999999999984</v>
      </c>
      <c r="BJ327" s="38">
        <f>IF(Weekly[[#This Row],[H Odds &lt;]]="",BJ326,IF(AND(Weekly[[#This Row],[H Odds &lt;]]&lt;&gt;"",Weekly[[#This Row],[Actual]]=TRUE),BJ326+Weekly[[#This Row],[H Odds &lt;]]-1,IF(AND(Weekly[[#This Row],[H Odds &lt;]]&lt;&gt;"",Weekly[[#This Row],[Actual]]=FALSE),BJ326-1,BJ326)))</f>
        <v>72.339999999999989</v>
      </c>
      <c r="BK327" s="58">
        <f>IF(AND(Weekly[[#This Row],[TRUES]]&gt;4,Weekly[[#This Row],[Actual]]=TRUE),BK326+Weekly[[#This Row],[BF H Odds]]-1,IF(AND(Weekly[[#This Row],[FALSES]]&gt;4,Weekly[[#This Row],[Actual]]=FALSE),BK326+Weekly[[#This Row],[BF V Odds]]-1,IF(AND(Weekly[[#This Row],[TRUES]]&gt;4,Weekly[[#This Row],[Actual]]=FALSE),BK326-1,IF(AND(Weekly[[#This Row],[FALSES]]&gt;4,Weekly[[#This Row],[Actual]]=TRUE),BK326-1,BK326))))</f>
        <v>17.960000000000026</v>
      </c>
      <c r="BL327" s="58">
        <f>IF(AND(Weekly[[#This Row],[TRUES]]&gt;5,Weekly[[#This Row],[Actual]]=TRUE),BL326+Weekly[[#This Row],[BF H Odds]]-1,IF(AND(Weekly[[#This Row],[FALSES]]&gt;5,Weekly[[#This Row],[Actual]]=FALSE),BL326+Weekly[[#This Row],[BF V Odds]]-1,IF(AND(Weekly[[#This Row],[TRUES]]&gt;5,Weekly[[#This Row],[Actual]]=FALSE),BL326-1,IF(AND(Weekly[[#This Row],[FALSES]]&gt;5,Weekly[[#This Row],[Actual]]=TRUE),BL326-1,BL326))))</f>
        <v>30.620000000000026</v>
      </c>
      <c r="BM327" s="58">
        <f>IF(AND(Weekly[[#This Row],[TRUES]]&gt;6,Weekly[[#This Row],[Actual]]=TRUE),BM326+Weekly[[#This Row],[BF H Odds]]-1,IF(AND(Weekly[[#This Row],[FALSES]]&gt;6,Weekly[[#This Row],[Actual]]=FALSE),BM326+Weekly[[#This Row],[BF V Odds]]-1,IF(AND(Weekly[[#This Row],[TRUES]]&gt;6,Weekly[[#This Row],[Actual]]=FALSE),BM326-1,IF(AND(Weekly[[#This Row],[FALSES]]&gt;6,Weekly[[#This Row],[Actual]]=TRUE),BM326-1,BM326))))</f>
        <v>47.200000000000017</v>
      </c>
    </row>
    <row r="328" spans="1:65" x14ac:dyDescent="0.25">
      <c r="A328" s="34"/>
      <c r="B328" s="10">
        <v>44284</v>
      </c>
      <c r="C328" s="33" t="s">
        <v>37</v>
      </c>
      <c r="D328" s="15" t="s">
        <v>28</v>
      </c>
      <c r="E328" t="b">
        <v>1</v>
      </c>
      <c r="F328" t="b">
        <v>0</v>
      </c>
      <c r="G328" t="b">
        <v>0</v>
      </c>
      <c r="H328" t="b">
        <v>1</v>
      </c>
      <c r="I328" t="b">
        <v>0</v>
      </c>
      <c r="J328" t="b">
        <v>0</v>
      </c>
      <c r="K328" t="b">
        <v>0</v>
      </c>
      <c r="L328" t="b">
        <v>0</v>
      </c>
      <c r="O328" t="str">
        <f>IF(Weekly[[#This Row],[H/V]]="H",Weekly[[#This Row],[BF H Odds]],IF(Weekly[[#This Row],[H/V]]="V",Weekly[[#This Row],[BF V Odds]],""))</f>
        <v/>
      </c>
      <c r="P328" t="b">
        <v>0</v>
      </c>
      <c r="R328" s="35">
        <f>IFERROR(IF(Weekly[[#This Row],[Won Bet?]]="yes",R327+(Weekly[[#This Row],[BF Odds]]*Weekly[[#This Row],[BF Stake]])-Weekly[[#This Row],[BF Stake]],R327-Weekly[[#This Row],[BF Stake]]),R327)</f>
        <v>229.45289999999997</v>
      </c>
      <c r="S328" s="9">
        <f>IFERROR(IF(Weekly[[#This Row],[Won Bet?]]="yes",S327+(((Weekly[[#This Row],[BF Odds]]*Weekly[[#This Row],[BF Stake]])-Weekly[[#This Row],[BF Stake]])*0.95),S327-Weekly[[#This Row],[BF Stake]]),S327)</f>
        <v>213.77625499999996</v>
      </c>
      <c r="T328" s="13">
        <v>1.62</v>
      </c>
      <c r="U328" s="13">
        <v>1.94</v>
      </c>
      <c r="V328" s="24">
        <f>IF(Weekly[[#This Row],[Actual]]="","",IF(AND(Weekly[[#This Row],[SVC_P]]=Weekly[[#This Row],[Actual]],Weekly[[#This Row],[SVC_P]]=TRUE),V327+Weekly[[#This Row],[BF H Odds]]-1,IF(AND(Weekly[[#This Row],[SVC_P]]=Weekly[[#This Row],[Actual]],Weekly[[#This Row],[SVC_P]]=FALSE),V327+Weekly[[#This Row],[BF V Odds]]-1,V327-1)))</f>
        <v>68.94</v>
      </c>
      <c r="W328" s="24">
        <f>IF(Weekly[[#This Row],[Actual]]="","",IF(AND(Weekly[[#This Row],[SVC_P]]=FALSE,Weekly[[#This Row],[Actual]]=TRUE),W327+Weekly[[#This Row],[BF H Odds]]-1,IF(AND(Weekly[[#This Row],[SVC_P]]=TRUE,Weekly[[#This Row],[Actual]]=FALSE,),W327+Weekly[[#This Row],[BF V Odds]]-1,W327-1)))</f>
        <v>-267.95</v>
      </c>
      <c r="X328" s="24">
        <f>IF(Weekly[[#This Row],[Actual]]="","",IF(AND(Weekly[[#This Row],[ADBC_P]]=Weekly[[#This Row],[Actual]],Weekly[[#This Row],[ADBC_P]]=TRUE),X327+Weekly[[#This Row],[BF H Odds]]-1,IF(AND(Weekly[[#This Row],[ADBC_P]]=Weekly[[#This Row],[Actual]],Weekly[[#This Row],[ADBC_P]]=FALSE),X327+Weekly[[#This Row],[BF V Odds]]-1,X327-1)))</f>
        <v>29.520000000000024</v>
      </c>
      <c r="Y328" s="24">
        <f>IF(Weekly[[#This Row],[Actual]]="","",IF(AND(Weekly[[#This Row],[ADBC_P]]=FALSE,Weekly[[#This Row],[Actual]]=TRUE),Y327+Weekly[[#This Row],[BF H Odds]]-1,IF(AND(Weekly[[#This Row],[ADBC_P]]=TRUE,Weekly[[#This Row],[Actual]]=FALSE),Y327+Weekly[[#This Row],[BF V Odds]]-1,Y327-1)))</f>
        <v>44.38</v>
      </c>
      <c r="Z328" s="24">
        <f>IF(Weekly[[#This Row],[Actual]]="","",IF(AND(Weekly[[#This Row],[RFC_P]]=Weekly[[#This Row],[Actual]],Weekly[[#This Row],[RFC_P]]=TRUE),Z327+Weekly[[#This Row],[BF H Odds]]-1,IF(AND(Weekly[[#This Row],[RFC_P]]=Weekly[[#This Row],[Actual]],Weekly[[#This Row],[RFC_P]]=FALSE),Z327+Weekly[[#This Row],[BF V Odds]]-1,Z327-1)))</f>
        <v>20.990000000000027</v>
      </c>
      <c r="AA328" s="24">
        <f>IF(Weekly[[#This Row],[Actual]]="","",IF(AND(Weekly[[#This Row],[RFC_P]]=FALSE,Weekly[[#This Row],[Actual]]=TRUE),AA327+Weekly[[#This Row],[BF H Odds]]-1,IF(AND(Weekly[[#This Row],[RFC_P]]=TRUE,Weekly[[#This Row],[Actual]]=FALSE),AA327+Weekly[[#This Row],[BF V Odds]]-1,AA327-1)))</f>
        <v>52.909999999999982</v>
      </c>
      <c r="AB328" s="24">
        <f>IF(Weekly[[#This Row],[Actual]]="","",IF(AND(Weekly[[#This Row],[GBC_P]]=Weekly[[#This Row],[Actual]],Weekly[[#This Row],[GBC_P]]=TRUE),AB327+Weekly[[#This Row],[BF H Odds]]-1,IF(AND(Weekly[[#This Row],[GBC_P]]=Weekly[[#This Row],[Actual]],Weekly[[#This Row],[GBC_P]]=FALSE),AB327+Weekly[[#This Row],[BF V Odds]]-1,AB327-1)))</f>
        <v>24.780000000000012</v>
      </c>
      <c r="AC328" s="24">
        <f>IF(Weekly[[#This Row],[Actual]]="","",IF(AND(Weekly[[#This Row],[GBC_P]]=FALSE,Weekly[[#This Row],[Actual]]=TRUE),AC327+Weekly[[#This Row],[BF H Odds]]-1,IF(AND(Weekly[[#This Row],[GBC_P]]=TRUE,Weekly[[#This Row],[Actual]]=FALSE),AC327+Weekly[[#This Row],[BF V Odds]]-1,AC327-1)))</f>
        <v>49.119999999999983</v>
      </c>
      <c r="AD328" s="24">
        <f>IF(Weekly[[#This Row],[Actual]]="","",IF(AND(Weekly[[#This Row],[HGBC_P]]=Weekly[[#This Row],[Actual]],Weekly[[#This Row],[HGBC_P]]=TRUE),AD327+Weekly[[#This Row],[BF H Odds]]-1,IF(AND(Weekly[[#This Row],[HGBC_P]]=Weekly[[#This Row],[Actual]],Weekly[[#This Row],[HGBC_P]]=FALSE),AD327+Weekly[[#This Row],[BF V Odds]]-1,AD327-1)))</f>
        <v>22.090000000000032</v>
      </c>
      <c r="AE328" s="24">
        <f>IF(Weekly[[#This Row],[Actual]]="","",IF(AND(Weekly[[#This Row],[HGBC_P]]=FALSE,Weekly[[#This Row],[Actual]]=TRUE),AE327+Weekly[[#This Row],[BF H Odds]]-1,IF(AND(Weekly[[#This Row],[HGBC_P]]=TRUE,Weekly[[#This Row],[Actual]]=FALSE),AE327+Weekly[[#This Row],[BF V Odds]]-1,AE327-1)))</f>
        <v>51.810000000000009</v>
      </c>
      <c r="AF328" s="24">
        <f>IF(Weekly[[#This Row],[Actual]]="","",IF(AND(Weekly[[#This Row],[XGB_P]]=Weekly[[#This Row],[Actual]],Weekly[[#This Row],[XGB_P]]=TRUE),AF327+Weekly[[#This Row],[BF H Odds]]-1,IF(AND(Weekly[[#This Row],[XGB_P]]=Weekly[[#This Row],[Actual]],Weekly[[#This Row],[XGB_P]]=FALSE),AF327+Weekly[[#This Row],[BF V Odds]]-1,AF327-1)))</f>
        <v>47.070000000000029</v>
      </c>
      <c r="AG328" s="24">
        <f>IF(Weekly[[#This Row],[Actual]]="","",IF(AND(Weekly[[#This Row],[XGB_P]]=FALSE,Weekly[[#This Row],[Actual]]=TRUE),AG327+Weekly[[#This Row],[BF H Odds]]-1,IF(AND(Weekly[[#This Row],[XGB_P]]=TRUE,Weekly[[#This Row],[Actual]]=FALSE),AG327+Weekly[[#This Row],[BF V Odds]]-1,AG327-1)))</f>
        <v>26.83</v>
      </c>
      <c r="AH328" s="24">
        <f>IF(Weekly[[#This Row],[Actual]]="","",IF(AND(Weekly[[#This Row],[QDA_P]]=Weekly[[#This Row],[Actual]],Weekly[[#This Row],[QDA_P]]=TRUE),AH327+Weekly[[#This Row],[BF H Odds]]-1,IF(AND(Weekly[[#This Row],[QDA_P]]=Weekly[[#This Row],[Actual]],Weekly[[#This Row],[QDA_P]]=FALSE),AH327+Weekly[[#This Row],[BF V Odds]]-1,AH327-1)))</f>
        <v>6.010000000000006</v>
      </c>
      <c r="AI328" s="24">
        <f>IF(Weekly[[#This Row],[Actual]]="","",IF(AND(Weekly[[#This Row],[QDA_P]]=FALSE,Weekly[[#This Row],[Actual]]=TRUE),AI327+Weekly[[#This Row],[BF H Odds]]-1,IF(AND(Weekly[[#This Row],[QDA_P]]=TRUE,Weekly[[#This Row],[Actual]]=FALSE),AI327+Weekly[[#This Row],[BF V Odds]]-1,AI327-1)))</f>
        <v>67.89</v>
      </c>
      <c r="AJ328" s="24">
        <f>IF(Weekly[[#This Row],[Actual]]="","",IF(AND(Weekly[[#This Row],[KNC_P]]=FALSE,Weekly[[#This Row],[Actual]]=TRUE),AJ327+Weekly[[#This Row],[BF H Odds]]-1,IF(AND(Weekly[[#This Row],[KNC_P]]=TRUE,Weekly[[#This Row],[Actual]]=FALSE),AJ327+Weekly[[#This Row],[BF V Odds]]-1,AJ327-1)))</f>
        <v>46.879999999999988</v>
      </c>
      <c r="AK328" s="24">
        <f>IF(Weekly[[#This Row],[Actual]]="","",IF(AND(Weekly[[#This Row],[KNC_P]]=FALSE,Weekly[[#This Row],[Actual]]=TRUE),AK327+Weekly[[#This Row],[BF H Odds]]-1,IF(AND(Weekly[[#This Row],[KNC_P]]=TRUE,Weekly[[#This Row],[Actual]]=FALSE),AK327+Weekly[[#This Row],[BF V Odds]]-1,AK327-1)))</f>
        <v>45.77999999999998</v>
      </c>
      <c r="AL328" s="30">
        <f>IF(Weekly[[#This Row],[Actual]]="","",COUNTIF(Weekly[[#This Row],[SVC_P]:[QDA_P]],TRUE))</f>
        <v>2</v>
      </c>
      <c r="AM328" s="30">
        <f>IF(Weekly[[#This Row],[Actual]]="","",COUNTIF(Weekly[[#This Row],[SVC_P]:[QDA_P]],FALSE))</f>
        <v>5</v>
      </c>
      <c r="AN328" s="36" t="str">
        <f>IF(AND(Weekly[[#This Row],[BF V Odds]]&gt;$BO$6,Weekly[[#This Row],[BF V Odds]] &lt; $BO$7),Weekly[[#This Row],[BF V Odds]],"")</f>
        <v/>
      </c>
      <c r="AO328" s="36" t="str">
        <f>IF(AND(Weekly[[#This Row],[BF H Odds]]&gt;$BO$6, Weekly[[#This Row],[BF H Odds]] &lt; $BO$7),Weekly[[#This Row],[BF H Odds]],"")</f>
        <v/>
      </c>
      <c r="AP328" s="37">
        <f>IF(AND(Weekly[[#This Row],[V Odds &lt;]]="",Weekly[[#This Row],[H Odds &lt;]]=""),AP327,IF(AND(Weekly[[#This Row],[H Odds &lt;]]&lt;&gt;"",Weekly[[#This Row],[SVC_P]]=TRUE,Weekly[[#This Row],[Actual]]=TRUE),AP327+Weekly[[#This Row],[H Odds &lt;]]-1,IF(AND(Weekly[[#This Row],[V Odds &lt;]]&lt;&gt;"",Weekly[[#This Row],[SVC_P]]=FALSE,Weekly[[#This Row],[Actual]]=FALSE),AP327+Weekly[[#This Row],[V Odds &lt;]]-1,IF(AND(Weekly[[#This Row],[V Odds &lt;]]&lt;&gt;"",Weekly[[#This Row],[SVC_P]]=FALSE,Weekly[[#This Row],[Actual]]=TRUE),AP327-1,IF(AND(Weekly[[#This Row],[H Odds &lt;]]&lt;&gt;"",Weekly[[#This Row],[SVC_P]]=TRUE,Weekly[[#This Row],[Actual]]=FALSE),AP327-1,AP327)))))</f>
        <v>75.48</v>
      </c>
      <c r="AQ328" s="37">
        <f>IF(AND(Weekly[[#This Row],[V Odds &lt;]]="",Weekly[[#This Row],[H Odds &lt;]]=""),AQ327,IF(AND(Weekly[[#This Row],[H Odds &lt;]]&lt;&gt;"",Weekly[[#This Row],[ADBC_P]]=TRUE,Weekly[[#This Row],[Actual]]=TRUE),AQ327+Weekly[[#This Row],[H Odds &lt;]]-1,IF(AND(Weekly[[#This Row],[V Odds &lt;]]&lt;&gt;"",Weekly[[#This Row],[ADBC_P]]=FALSE,Weekly[[#This Row],[Actual]]=FALSE),AQ327+Weekly[[#This Row],[V Odds &lt;]]-1,IF(AND(Weekly[[#This Row],[V Odds &lt;]]&lt;&gt;"",Weekly[[#This Row],[ADBC_P]]=FALSE,Weekly[[#This Row],[Actual]]=TRUE),AQ327-1,IF(AND(Weekly[[#This Row],[H Odds &lt;]]&lt;&gt;"",Weekly[[#This Row],[ADBC_P]]=TRUE,Weekly[[#This Row],[Actual]]=FALSE),AQ327-1,AQ327)))))</f>
        <v>48.879999999999995</v>
      </c>
      <c r="AR328" s="37">
        <f>IF(AND(Weekly[[#This Row],[V Odds &lt;]]="",Weekly[[#This Row],[H Odds &lt;]]=""),AR327,IF(AND(Weekly[[#This Row],[H Odds &lt;]]&lt;&gt;"",Weekly[[#This Row],[RFC_P]]=TRUE,Weekly[[#This Row],[Actual]]=TRUE),AR327+Weekly[[#This Row],[H Odds &lt;]]-1,IF(AND(Weekly[[#This Row],[V Odds &lt;]]&lt;&gt;"",Weekly[[#This Row],[RFC_P]]=FALSE,Weekly[[#This Row],[Actual]]=FALSE),AR327+Weekly[[#This Row],[V Odds &lt;]]-1,IF(AND(Weekly[[#This Row],[V Odds &lt;]]&lt;&gt;"",Weekly[[#This Row],[RFC_P]]=FALSE,Weekly[[#This Row],[Actual]]=TRUE),AR327-1,IF(AND(Weekly[[#This Row],[H Odds &lt;]]&lt;&gt;"",Weekly[[#This Row],[RFC_P]]=TRUE,Weekly[[#This Row],[Actual]]=FALSE),AR327-1,AR327)))))</f>
        <v>51.489999999999995</v>
      </c>
      <c r="AS328" s="37">
        <f>IF(AND(Weekly[[#This Row],[V Odds &lt;]]="",Weekly[[#This Row],[H Odds &lt;]]=""),AS327,IF(AND(Weekly[[#This Row],[H Odds &lt;]]&lt;&gt;"",Weekly[[#This Row],[GBC_P]]=TRUE,Weekly[[#This Row],[Actual]]=TRUE),AS327+Weekly[[#This Row],[H Odds &lt;]]-1,IF(AND(Weekly[[#This Row],[V Odds &lt;]]&lt;&gt;"",Weekly[[#This Row],[GBC_P]]=FALSE,Weekly[[#This Row],[Actual]]=FALSE),AS327+Weekly[[#This Row],[V Odds &lt;]]-1,IF(AND(Weekly[[#This Row],[V Odds &lt;]]&lt;&gt;"",Weekly[[#This Row],[GBC_P]]=FALSE,Weekly[[#This Row],[Actual]]=TRUE),AS327-1,IF(AND(Weekly[[#This Row],[H Odds &lt;]]&lt;&gt;"",Weekly[[#This Row],[GBC_P]]=TRUE,Weekly[[#This Row],[Actual]]=FALSE),AS327-1,AS327)))))</f>
        <v>49.28</v>
      </c>
      <c r="AT328" s="37">
        <f>IF(AND(Weekly[[#This Row],[V Odds &lt;]]="",Weekly[[#This Row],[H Odds &lt;]]=""),AT327,IF(AND(Weekly[[#This Row],[H Odds &lt;]]&lt;&gt;"",Weekly[[#This Row],[HGBC_P]]=TRUE,Weekly[[#This Row],[Actual]]=TRUE),AT327+Weekly[[#This Row],[H Odds &lt;]]-1,IF(AND(Weekly[[#This Row],[V Odds &lt;]]&lt;&gt;"",Weekly[[#This Row],[HGBC_P]]=FALSE,Weekly[[#This Row],[Actual]]=FALSE),AT327+Weekly[[#This Row],[V Odds &lt;]]-1,IF(AND(Weekly[[#This Row],[V Odds &lt;]]&lt;&gt;"",Weekly[[#This Row],[HGBC_P]]=FALSE,Weekly[[#This Row],[Actual]]=TRUE),AT327-1,IF(AND(Weekly[[#This Row],[H Odds &lt;]]&lt;&gt;"",Weekly[[#This Row],[HGBC_P]]=TRUE,Weekly[[#This Row],[Actual]]=FALSE),AT327-1,AT327)))))</f>
        <v>53.459999999999994</v>
      </c>
      <c r="AU328" s="37">
        <f>IF(AND(Weekly[[#This Row],[V Odds &lt;]]="",Weekly[[#This Row],[H Odds &lt;]]=""),AU327,IF(AND(Weekly[[#This Row],[H Odds &lt;]]&lt;&gt;"",Weekly[[#This Row],[XGB_P]]=TRUE,Weekly[[#This Row],[Actual]]=TRUE),AU327+Weekly[[#This Row],[H Odds &lt;]]-1,IF(AND(Weekly[[#This Row],[V Odds &lt;]]&lt;&gt;"",Weekly[[#This Row],[XGB_P]]=FALSE,Weekly[[#This Row],[Actual]]=FALSE),AU327+Weekly[[#This Row],[V Odds &lt;]]-1,IF(AND(Weekly[[#This Row],[V Odds &lt;]]&lt;&gt;"",Weekly[[#This Row],[XGB_P]]=FALSE,Weekly[[#This Row],[Actual]]=TRUE),AU327-1,IF(AND(Weekly[[#This Row],[H Odds &lt;]]&lt;&gt;"",Weekly[[#This Row],[XGB_P]]=TRUE,Weekly[[#This Row],[Actual]]=FALSE),AU327-1,AU327)))))</f>
        <v>62.56</v>
      </c>
      <c r="AV328" s="37">
        <f>IF(AND(Weekly[[#This Row],[V Odds &lt;]]="",Weekly[[#This Row],[H Odds &lt;]]=""),AV327,IF(AND(Weekly[[#This Row],[H Odds &lt;]]&lt;&gt;"",Weekly[[#This Row],[QDA_P]]=TRUE,Weekly[[#This Row],[Actual]]=TRUE),AV327+Weekly[[#This Row],[H Odds &lt;]]-1,IF(AND(Weekly[[#This Row],[V Odds &lt;]]&lt;&gt;"",Weekly[[#This Row],[QDA_P]]=FALSE,Weekly[[#This Row],[Actual]]=FALSE),AV327+Weekly[[#This Row],[V Odds &lt;]]-1,IF(AND(Weekly[[#This Row],[V Odds &lt;]]&lt;&gt;"",Weekly[[#This Row],[QDA_P]]=FALSE,Weekly[[#This Row],[Actual]]=TRUE),AV327-1,IF(AND(Weekly[[#This Row],[H Odds &lt;]]&lt;&gt;"",Weekly[[#This Row],[QDA_P]]=TRUE,Weekly[[#This Row],[Actual]]=FALSE),AV327-1,AV327)))))</f>
        <v>51.049999999999983</v>
      </c>
      <c r="AW328" s="37">
        <f>IF(AND(Weekly[[#This Row],[H Odds &lt;]]="",Weekly[[#This Row],[V Odds &lt;]]=""),AW327,IF(AND(Weekly[[#This Row],[KNC_P]]=Weekly[[#This Row],[Actual]],Weekly[[#This Row],[KNC_P]]=TRUE),AW327+Weekly[[#This Row],[BF H Odds]]-1,IF(AND(Weekly[[#This Row],[KNC_P]]=Weekly[[#This Row],[Actual]],Weekly[[#This Row],[KNC_P]]=FALSE),AW327+Weekly[[#This Row],[BF V Odds]]-1,AW327-1)))</f>
        <v>50.02</v>
      </c>
      <c r="AX328" s="37">
        <f>IF(AND(Weekly[[#This Row],[V Odds &lt;]]="",Weekly[[#This Row],[H Odds &lt;]]=""),AX327,IF(AND(Weekly[[#This Row],[V Odds &lt;]]&lt;&gt;"",Weekly[[#This Row],[FALSES]]&gt;0,Weekly[[#This Row],[Actual]]=FALSE),AX327+Weekly[[#This Row],[V Odds &lt;]]-1,IF(AND(Weekly[[#This Row],[H Odds &lt;]]&lt;&gt;"",Weekly[[#This Row],[TRUES]]&gt;0,Weekly[[#This Row],[Actual]]=TRUE),AX327+Weekly[[#This Row],[H Odds &lt;]]-1,IF(AND(Weekly[[#This Row],[V Odds &lt;]]&lt;&gt;"",Weekly[[#This Row],[FALSES]]=0),AX327,IF(AND(Weekly[[#This Row],[H Odds &lt;]]&lt;&gt;"",Weekly[[#This Row],[TRUES]]=0),AX327,AX327-1)))))</f>
        <v>82.34999999999998</v>
      </c>
      <c r="AY328" s="37">
        <f>IF(AND(Weekly[[#This Row],[V Odds &lt;]]="",Weekly[[#This Row],[H Odds &lt;]]=""),AY327,IF(AND(Weekly[[#This Row],[V Odds &lt;]]&lt;&gt;"",Weekly[[#This Row],[FALSES]]&gt;0,Weekly[[#This Row],[Actual]]=FALSE),AY327+((Weekly[[#This Row],[V Odds &lt;]]-1)*0.92),IF(AND(Weekly[[#This Row],[H Odds &lt;]]&lt;&gt;"",Weekly[[#This Row],[TRUES]]&gt;0,Weekly[[#This Row],[Actual]]=TRUE),AY327+((Weekly[[#This Row],[H Odds &lt;]]-1)*0.92),IF(AND(Weekly[[#This Row],[V Odds &lt;]]&lt;&gt;"",Weekly[[#This Row],[FALSES]]=0),AY327,IF(AND(Weekly[[#This Row],[H Odds &lt;]]&lt;&gt;"",Weekly[[#This Row],[TRUES]]=0),AY327,AY327-1)))))</f>
        <v>75.442000000000021</v>
      </c>
      <c r="AZ328" s="37">
        <f>IF(AND(Weekly[[#This Row],[V Odds &lt;]]="",Weekly[[#This Row],[H Odds &lt;]]=""),AZ327,IF(AND(Weekly[[#This Row],[V Odds &lt;]]&lt;&gt;"",Weekly[[#This Row],[Actual]]=FALSE),AZ327+Weekly[[#This Row],[V Odds &lt;]]-1,IF(AND(Weekly[[#This Row],[H Odds &lt;]]&lt;&gt;"",Weekly[[#This Row],[Actual]]=TRUE),AZ327+Weekly[[#This Row],[H Odds &lt;]]-1,AZ327-1)))</f>
        <v>68.719999999999985</v>
      </c>
      <c r="BA328" s="38">
        <f>IF(Weekly[[#This Row],[H Odds &lt;]]="",BA327,IF(AND(Weekly[[#This Row],[H Odds &lt;]]&lt;&gt;"",Weekly[[#This Row],[SVC_P]]=TRUE,Weekly[[#This Row],[Actual]]=TRUE),BA327+Weekly[[#This Row],[H Odds &lt;]]-1,IF(AND(Weekly[[#This Row],[H Odds &lt;]]&lt;&gt;"",Weekly[[#This Row],[SVC_P]]=TRUE,Weekly[[#This Row],[Actual]]=FALSE),BA327-1,BA327)))</f>
        <v>70.439999999999984</v>
      </c>
      <c r="BB328" s="38">
        <f>IF(Weekly[[#This Row],[H Odds &lt;]]="",BB327,IF(AND(Weekly[[#This Row],[H Odds &lt;]]&lt;&gt;"",Weekly[[#This Row],[ADBC_P]]=TRUE,Weekly[[#This Row],[Actual]]=TRUE),BB327+Weekly[[#This Row],[H Odds &lt;]]-1,IF(AND(Weekly[[#This Row],[H Odds &lt;]]&lt;&gt;"",Weekly[[#This Row],[ADBC_P]]=TRUE,Weekly[[#This Row],[Actual]]=FALSE),BB327-1,BB327)))</f>
        <v>45.559999999999995</v>
      </c>
      <c r="BC328" s="38">
        <f>IF(Weekly[[#This Row],[H Odds &lt;]]="",BC327,IF(AND(Weekly[[#This Row],[H Odds &lt;]]&lt;&gt;"",Weekly[[#This Row],[RFC_P]]=TRUE,Weekly[[#This Row],[Actual]]=TRUE),BC327+Weekly[[#This Row],[H Odds &lt;]]-1,IF(AND(Weekly[[#This Row],[H Odds &lt;]]&lt;&gt;"",Weekly[[#This Row],[RFC_P]]=TRUE,Weekly[[#This Row],[Actual]]=FALSE),BC327-1,BC327)))</f>
        <v>47.859999999999992</v>
      </c>
      <c r="BD328" s="38">
        <f>IF(Weekly[[#This Row],[H Odds &lt;]]="",BD327,IF(AND(Weekly[[#This Row],[H Odds &lt;]]&lt;&gt;"",Weekly[[#This Row],[GBC_P]]=TRUE,Weekly[[#This Row],[Actual]]=TRUE),BD327+Weekly[[#This Row],[H Odds &lt;]]-1,IF(AND(Weekly[[#This Row],[H Odds &lt;]]&lt;&gt;"",Weekly[[#This Row],[GBC_P]]=TRUE,Weekly[[#This Row],[Actual]]=FALSE),BD327-1,BD327)))</f>
        <v>50.96</v>
      </c>
      <c r="BE328" s="38">
        <f>IF(Weekly[[#This Row],[H Odds &lt;]]="",BE327,IF(AND(Weekly[[#This Row],[H Odds &lt;]]&lt;&gt;"",Weekly[[#This Row],[HGBC_P]]=TRUE,Weekly[[#This Row],[Actual]]=TRUE),BE327+Weekly[[#This Row],[H Odds &lt;]]-1,IF(AND(Weekly[[#This Row],[H Odds &lt;]]&lt;&gt;"",Weekly[[#This Row],[HGBC_P]]=TRUE,Weekly[[#This Row],[Actual]]=FALSE),BE327-1,BE327)))</f>
        <v>56.859999999999992</v>
      </c>
      <c r="BF328" s="38">
        <f>IF(Weekly[[#This Row],[H Odds &lt;]]="",BF327,IF(AND(Weekly[[#This Row],[H Odds &lt;]]&lt;&gt;"",Weekly[[#This Row],[XGB_P]]=TRUE,Weekly[[#This Row],[Actual]]=TRUE),BF327+Weekly[[#This Row],[H Odds &lt;]]-1,IF(AND(Weekly[[#This Row],[H Odds &lt;]]&lt;&gt;"",Weekly[[#This Row],[XGB_P]]=TRUE,Weekly[[#This Row],[Actual]]=FALSE),BF327-1,BF327)))</f>
        <v>60.03</v>
      </c>
      <c r="BG328" s="38">
        <f>IF(Weekly[[#This Row],[H Odds &lt;]]="",BG327,IF(AND(Weekly[[#This Row],[H Odds &lt;]]&lt;&gt;"",Weekly[[#This Row],[QDA_P]]=TRUE,Weekly[[#This Row],[Actual]]=TRUE),BG327+Weekly[[#This Row],[H Odds &lt;]]-1,IF(AND(Weekly[[#This Row],[H Odds &lt;]]&lt;&gt;"",Weekly[[#This Row],[QDA_P]]=TRUE,Weekly[[#This Row],[Actual]]=FALSE),BG327-1,BG327)))</f>
        <v>44.279999999999994</v>
      </c>
      <c r="BH328" s="38">
        <f>IF(Weekly[[#This Row],[H Odds &lt;]]="",BH327,IF(AND(Weekly[[#This Row],[H Odds &lt;]]&lt;&gt;"",Weekly[[#This Row],[KNC_P]]=TRUE,Weekly[[#This Row],[Actual]]=TRUE),BH327+Weekly[[#This Row],[H Odds &lt;]]-1,IF(AND(Weekly[[#This Row],[H Odds &lt;]]&lt;&gt;"",Weekly[[#This Row],[KNC_P]]=TRUE,Weekly[[#This Row],[Actual]]=FALSE),BH327-1,BH327)))</f>
        <v>49.54999999999999</v>
      </c>
      <c r="BI328" s="38">
        <f>IF(Weekly[[#This Row],[H Odds &lt;]]="",BI327,IF(AND(Weekly[[#This Row],[H Odds &lt;]]&lt;&gt;"",Weekly[[#This Row],[TRUES]]&gt;0,Weekly[[#This Row],[Actual]]=TRUE),BI327+Weekly[[#This Row],[H Odds &lt;]]-1,IF(AND(Weekly[[#This Row],[H Odds &lt;]]&lt;&gt;"",Weekly[[#This Row],[TRUES]]=0),BI327,BI327-1)))</f>
        <v>70.439999999999984</v>
      </c>
      <c r="BJ328" s="38">
        <f>IF(Weekly[[#This Row],[H Odds &lt;]]="",BJ327,IF(AND(Weekly[[#This Row],[H Odds &lt;]]&lt;&gt;"",Weekly[[#This Row],[Actual]]=TRUE),BJ327+Weekly[[#This Row],[H Odds &lt;]]-1,IF(AND(Weekly[[#This Row],[H Odds &lt;]]&lt;&gt;"",Weekly[[#This Row],[Actual]]=FALSE),BJ327-1,BJ327)))</f>
        <v>72.339999999999989</v>
      </c>
      <c r="BK328" s="58">
        <f>IF(AND(Weekly[[#This Row],[TRUES]]&gt;4,Weekly[[#This Row],[Actual]]=TRUE),BK327+Weekly[[#This Row],[BF H Odds]]-1,IF(AND(Weekly[[#This Row],[FALSES]]&gt;4,Weekly[[#This Row],[Actual]]=FALSE),BK327+Weekly[[#This Row],[BF V Odds]]-1,IF(AND(Weekly[[#This Row],[TRUES]]&gt;4,Weekly[[#This Row],[Actual]]=FALSE),BK327-1,IF(AND(Weekly[[#This Row],[FALSES]]&gt;4,Weekly[[#This Row],[Actual]]=TRUE),BK327-1,BK327))))</f>
        <v>18.580000000000027</v>
      </c>
      <c r="BL328" s="58">
        <f>IF(AND(Weekly[[#This Row],[TRUES]]&gt;5,Weekly[[#This Row],[Actual]]=TRUE),BL327+Weekly[[#This Row],[BF H Odds]]-1,IF(AND(Weekly[[#This Row],[FALSES]]&gt;5,Weekly[[#This Row],[Actual]]=FALSE),BL327+Weekly[[#This Row],[BF V Odds]]-1,IF(AND(Weekly[[#This Row],[TRUES]]&gt;5,Weekly[[#This Row],[Actual]]=FALSE),BL327-1,IF(AND(Weekly[[#This Row],[FALSES]]&gt;5,Weekly[[#This Row],[Actual]]=TRUE),BL327-1,BL327))))</f>
        <v>30.620000000000026</v>
      </c>
      <c r="BM328" s="58">
        <f>IF(AND(Weekly[[#This Row],[TRUES]]&gt;6,Weekly[[#This Row],[Actual]]=TRUE),BM327+Weekly[[#This Row],[BF H Odds]]-1,IF(AND(Weekly[[#This Row],[FALSES]]&gt;6,Weekly[[#This Row],[Actual]]=FALSE),BM327+Weekly[[#This Row],[BF V Odds]]-1,IF(AND(Weekly[[#This Row],[TRUES]]&gt;6,Weekly[[#This Row],[Actual]]=FALSE),BM327-1,IF(AND(Weekly[[#This Row],[FALSES]]&gt;6,Weekly[[#This Row],[Actual]]=TRUE),BM327-1,BM327))))</f>
        <v>47.200000000000017</v>
      </c>
    </row>
    <row r="329" spans="1:65" x14ac:dyDescent="0.25">
      <c r="A329" s="34"/>
      <c r="B329" s="10">
        <v>44284</v>
      </c>
      <c r="C329" s="33" t="s">
        <v>30</v>
      </c>
      <c r="D329" s="15" t="s">
        <v>24</v>
      </c>
      <c r="E329" t="b">
        <v>1</v>
      </c>
      <c r="F329" t="b">
        <v>0</v>
      </c>
      <c r="G329" t="b">
        <v>1</v>
      </c>
      <c r="H329" t="b">
        <v>1</v>
      </c>
      <c r="I329" t="b">
        <v>1</v>
      </c>
      <c r="J329" t="b">
        <v>1</v>
      </c>
      <c r="K329" t="b">
        <v>0</v>
      </c>
      <c r="L329" t="b">
        <v>0</v>
      </c>
      <c r="M329" t="s">
        <v>100</v>
      </c>
      <c r="N329">
        <v>5.87</v>
      </c>
      <c r="O329">
        <f>IF(Weekly[[#This Row],[H/V]]="H",Weekly[[#This Row],[BF H Odds]],IF(Weekly[[#This Row],[H/V]]="V",Weekly[[#This Row],[BF V Odds]],""))</f>
        <v>2.7</v>
      </c>
      <c r="P329" t="b">
        <v>1</v>
      </c>
      <c r="Q329" t="s">
        <v>66</v>
      </c>
      <c r="R329" s="35">
        <f>IFERROR(IF(Weekly[[#This Row],[Won Bet?]]="yes",R328+(Weekly[[#This Row],[BF Odds]]*Weekly[[#This Row],[BF Stake]])-Weekly[[#This Row],[BF Stake]],R328-Weekly[[#This Row],[BF Stake]]),R328)</f>
        <v>239.43189999999996</v>
      </c>
      <c r="S329" s="9">
        <f>IFERROR(IF(Weekly[[#This Row],[Won Bet?]]="yes",S328+(((Weekly[[#This Row],[BF Odds]]*Weekly[[#This Row],[BF Stake]])-Weekly[[#This Row],[BF Stake]])*0.95),S328-Weekly[[#This Row],[BF Stake]]),S328)</f>
        <v>223.25630499999997</v>
      </c>
      <c r="T329" s="13">
        <v>1.52</v>
      </c>
      <c r="U329" s="13">
        <v>2.7</v>
      </c>
      <c r="V329" s="24">
        <f>IF(Weekly[[#This Row],[Actual]]="","",IF(AND(Weekly[[#This Row],[SVC_P]]=Weekly[[#This Row],[Actual]],Weekly[[#This Row],[SVC_P]]=TRUE),V328+Weekly[[#This Row],[BF H Odds]]-1,IF(AND(Weekly[[#This Row],[SVC_P]]=Weekly[[#This Row],[Actual]],Weekly[[#This Row],[SVC_P]]=FALSE),V328+Weekly[[#This Row],[BF V Odds]]-1,V328-1)))</f>
        <v>70.64</v>
      </c>
      <c r="W329" s="24">
        <f>IF(Weekly[[#This Row],[Actual]]="","",IF(AND(Weekly[[#This Row],[SVC_P]]=FALSE,Weekly[[#This Row],[Actual]]=TRUE),W328+Weekly[[#This Row],[BF H Odds]]-1,IF(AND(Weekly[[#This Row],[SVC_P]]=TRUE,Weekly[[#This Row],[Actual]]=FALSE,),W328+Weekly[[#This Row],[BF V Odds]]-1,W328-1)))</f>
        <v>-268.95</v>
      </c>
      <c r="X329" s="24">
        <f>IF(Weekly[[#This Row],[Actual]]="","",IF(AND(Weekly[[#This Row],[ADBC_P]]=Weekly[[#This Row],[Actual]],Weekly[[#This Row],[ADBC_P]]=TRUE),X328+Weekly[[#This Row],[BF H Odds]]-1,IF(AND(Weekly[[#This Row],[ADBC_P]]=Weekly[[#This Row],[Actual]],Weekly[[#This Row],[ADBC_P]]=FALSE),X328+Weekly[[#This Row],[BF V Odds]]-1,X328-1)))</f>
        <v>28.520000000000024</v>
      </c>
      <c r="Y329" s="24">
        <f>IF(Weekly[[#This Row],[Actual]]="","",IF(AND(Weekly[[#This Row],[ADBC_P]]=FALSE,Weekly[[#This Row],[Actual]]=TRUE),Y328+Weekly[[#This Row],[BF H Odds]]-1,IF(AND(Weekly[[#This Row],[ADBC_P]]=TRUE,Weekly[[#This Row],[Actual]]=FALSE),Y328+Weekly[[#This Row],[BF V Odds]]-1,Y328-1)))</f>
        <v>46.080000000000005</v>
      </c>
      <c r="Z329" s="24">
        <f>IF(Weekly[[#This Row],[Actual]]="","",IF(AND(Weekly[[#This Row],[RFC_P]]=Weekly[[#This Row],[Actual]],Weekly[[#This Row],[RFC_P]]=TRUE),Z328+Weekly[[#This Row],[BF H Odds]]-1,IF(AND(Weekly[[#This Row],[RFC_P]]=Weekly[[#This Row],[Actual]],Weekly[[#This Row],[RFC_P]]=FALSE),Z328+Weekly[[#This Row],[BF V Odds]]-1,Z328-1)))</f>
        <v>22.690000000000026</v>
      </c>
      <c r="AA329" s="24">
        <f>IF(Weekly[[#This Row],[Actual]]="","",IF(AND(Weekly[[#This Row],[RFC_P]]=FALSE,Weekly[[#This Row],[Actual]]=TRUE),AA328+Weekly[[#This Row],[BF H Odds]]-1,IF(AND(Weekly[[#This Row],[RFC_P]]=TRUE,Weekly[[#This Row],[Actual]]=FALSE),AA328+Weekly[[#This Row],[BF V Odds]]-1,AA328-1)))</f>
        <v>51.909999999999982</v>
      </c>
      <c r="AB329" s="24">
        <f>IF(Weekly[[#This Row],[Actual]]="","",IF(AND(Weekly[[#This Row],[GBC_P]]=Weekly[[#This Row],[Actual]],Weekly[[#This Row],[GBC_P]]=TRUE),AB328+Weekly[[#This Row],[BF H Odds]]-1,IF(AND(Weekly[[#This Row],[GBC_P]]=Weekly[[#This Row],[Actual]],Weekly[[#This Row],[GBC_P]]=FALSE),AB328+Weekly[[#This Row],[BF V Odds]]-1,AB328-1)))</f>
        <v>26.480000000000011</v>
      </c>
      <c r="AC329" s="24">
        <f>IF(Weekly[[#This Row],[Actual]]="","",IF(AND(Weekly[[#This Row],[GBC_P]]=FALSE,Weekly[[#This Row],[Actual]]=TRUE),AC328+Weekly[[#This Row],[BF H Odds]]-1,IF(AND(Weekly[[#This Row],[GBC_P]]=TRUE,Weekly[[#This Row],[Actual]]=FALSE),AC328+Weekly[[#This Row],[BF V Odds]]-1,AC328-1)))</f>
        <v>48.119999999999983</v>
      </c>
      <c r="AD329" s="24">
        <f>IF(Weekly[[#This Row],[Actual]]="","",IF(AND(Weekly[[#This Row],[HGBC_P]]=Weekly[[#This Row],[Actual]],Weekly[[#This Row],[HGBC_P]]=TRUE),AD328+Weekly[[#This Row],[BF H Odds]]-1,IF(AND(Weekly[[#This Row],[HGBC_P]]=Weekly[[#This Row],[Actual]],Weekly[[#This Row],[HGBC_P]]=FALSE),AD328+Weekly[[#This Row],[BF V Odds]]-1,AD328-1)))</f>
        <v>23.790000000000031</v>
      </c>
      <c r="AE329" s="24">
        <f>IF(Weekly[[#This Row],[Actual]]="","",IF(AND(Weekly[[#This Row],[HGBC_P]]=FALSE,Weekly[[#This Row],[Actual]]=TRUE),AE328+Weekly[[#This Row],[BF H Odds]]-1,IF(AND(Weekly[[#This Row],[HGBC_P]]=TRUE,Weekly[[#This Row],[Actual]]=FALSE),AE328+Weekly[[#This Row],[BF V Odds]]-1,AE328-1)))</f>
        <v>50.810000000000009</v>
      </c>
      <c r="AF329" s="24">
        <f>IF(Weekly[[#This Row],[Actual]]="","",IF(AND(Weekly[[#This Row],[XGB_P]]=Weekly[[#This Row],[Actual]],Weekly[[#This Row],[XGB_P]]=TRUE),AF328+Weekly[[#This Row],[BF H Odds]]-1,IF(AND(Weekly[[#This Row],[XGB_P]]=Weekly[[#This Row],[Actual]],Weekly[[#This Row],[XGB_P]]=FALSE),AF328+Weekly[[#This Row],[BF V Odds]]-1,AF328-1)))</f>
        <v>48.770000000000032</v>
      </c>
      <c r="AG329" s="24">
        <f>IF(Weekly[[#This Row],[Actual]]="","",IF(AND(Weekly[[#This Row],[XGB_P]]=FALSE,Weekly[[#This Row],[Actual]]=TRUE),AG328+Weekly[[#This Row],[BF H Odds]]-1,IF(AND(Weekly[[#This Row],[XGB_P]]=TRUE,Weekly[[#This Row],[Actual]]=FALSE),AG328+Weekly[[#This Row],[BF V Odds]]-1,AG328-1)))</f>
        <v>25.83</v>
      </c>
      <c r="AH329" s="24">
        <f>IF(Weekly[[#This Row],[Actual]]="","",IF(AND(Weekly[[#This Row],[QDA_P]]=Weekly[[#This Row],[Actual]],Weekly[[#This Row],[QDA_P]]=TRUE),AH328+Weekly[[#This Row],[BF H Odds]]-1,IF(AND(Weekly[[#This Row],[QDA_P]]=Weekly[[#This Row],[Actual]],Weekly[[#This Row],[QDA_P]]=FALSE),AH328+Weekly[[#This Row],[BF V Odds]]-1,AH328-1)))</f>
        <v>5.010000000000006</v>
      </c>
      <c r="AI329" s="24">
        <f>IF(Weekly[[#This Row],[Actual]]="","",IF(AND(Weekly[[#This Row],[QDA_P]]=FALSE,Weekly[[#This Row],[Actual]]=TRUE),AI328+Weekly[[#This Row],[BF H Odds]]-1,IF(AND(Weekly[[#This Row],[QDA_P]]=TRUE,Weekly[[#This Row],[Actual]]=FALSE),AI328+Weekly[[#This Row],[BF V Odds]]-1,AI328-1)))</f>
        <v>69.59</v>
      </c>
      <c r="AJ329" s="24">
        <f>IF(Weekly[[#This Row],[Actual]]="","",IF(AND(Weekly[[#This Row],[KNC_P]]=FALSE,Weekly[[#This Row],[Actual]]=TRUE),AJ328+Weekly[[#This Row],[BF H Odds]]-1,IF(AND(Weekly[[#This Row],[KNC_P]]=TRUE,Weekly[[#This Row],[Actual]]=FALSE),AJ328+Weekly[[#This Row],[BF V Odds]]-1,AJ328-1)))</f>
        <v>48.579999999999991</v>
      </c>
      <c r="AK329" s="24">
        <f>IF(Weekly[[#This Row],[Actual]]="","",IF(AND(Weekly[[#This Row],[KNC_P]]=FALSE,Weekly[[#This Row],[Actual]]=TRUE),AK328+Weekly[[#This Row],[BF H Odds]]-1,IF(AND(Weekly[[#This Row],[KNC_P]]=TRUE,Weekly[[#This Row],[Actual]]=FALSE),AK328+Weekly[[#This Row],[BF V Odds]]-1,AK328-1)))</f>
        <v>47.479999999999983</v>
      </c>
      <c r="AL329" s="30">
        <f>IF(Weekly[[#This Row],[Actual]]="","",COUNTIF(Weekly[[#This Row],[SVC_P]:[QDA_P]],TRUE))</f>
        <v>5</v>
      </c>
      <c r="AM329" s="30">
        <f>IF(Weekly[[#This Row],[Actual]]="","",COUNTIF(Weekly[[#This Row],[SVC_P]:[QDA_P]],FALSE))</f>
        <v>2</v>
      </c>
      <c r="AN329" s="36" t="str">
        <f>IF(AND(Weekly[[#This Row],[BF V Odds]]&gt;$BO$6,Weekly[[#This Row],[BF V Odds]] &lt; $BO$7),Weekly[[#This Row],[BF V Odds]],"")</f>
        <v/>
      </c>
      <c r="AO329" s="36" t="str">
        <f>IF(AND(Weekly[[#This Row],[BF H Odds]]&gt;$BO$6, Weekly[[#This Row],[BF H Odds]] &lt; $BO$7),Weekly[[#This Row],[BF H Odds]],"")</f>
        <v/>
      </c>
      <c r="AP329" s="37">
        <f>IF(AND(Weekly[[#This Row],[V Odds &lt;]]="",Weekly[[#This Row],[H Odds &lt;]]=""),AP328,IF(AND(Weekly[[#This Row],[H Odds &lt;]]&lt;&gt;"",Weekly[[#This Row],[SVC_P]]=TRUE,Weekly[[#This Row],[Actual]]=TRUE),AP328+Weekly[[#This Row],[H Odds &lt;]]-1,IF(AND(Weekly[[#This Row],[V Odds &lt;]]&lt;&gt;"",Weekly[[#This Row],[SVC_P]]=FALSE,Weekly[[#This Row],[Actual]]=FALSE),AP328+Weekly[[#This Row],[V Odds &lt;]]-1,IF(AND(Weekly[[#This Row],[V Odds &lt;]]&lt;&gt;"",Weekly[[#This Row],[SVC_P]]=FALSE,Weekly[[#This Row],[Actual]]=TRUE),AP328-1,IF(AND(Weekly[[#This Row],[H Odds &lt;]]&lt;&gt;"",Weekly[[#This Row],[SVC_P]]=TRUE,Weekly[[#This Row],[Actual]]=FALSE),AP328-1,AP328)))))</f>
        <v>75.48</v>
      </c>
      <c r="AQ329" s="37">
        <f>IF(AND(Weekly[[#This Row],[V Odds &lt;]]="",Weekly[[#This Row],[H Odds &lt;]]=""),AQ328,IF(AND(Weekly[[#This Row],[H Odds &lt;]]&lt;&gt;"",Weekly[[#This Row],[ADBC_P]]=TRUE,Weekly[[#This Row],[Actual]]=TRUE),AQ328+Weekly[[#This Row],[H Odds &lt;]]-1,IF(AND(Weekly[[#This Row],[V Odds &lt;]]&lt;&gt;"",Weekly[[#This Row],[ADBC_P]]=FALSE,Weekly[[#This Row],[Actual]]=FALSE),AQ328+Weekly[[#This Row],[V Odds &lt;]]-1,IF(AND(Weekly[[#This Row],[V Odds &lt;]]&lt;&gt;"",Weekly[[#This Row],[ADBC_P]]=FALSE,Weekly[[#This Row],[Actual]]=TRUE),AQ328-1,IF(AND(Weekly[[#This Row],[H Odds &lt;]]&lt;&gt;"",Weekly[[#This Row],[ADBC_P]]=TRUE,Weekly[[#This Row],[Actual]]=FALSE),AQ328-1,AQ328)))))</f>
        <v>48.879999999999995</v>
      </c>
      <c r="AR329" s="37">
        <f>IF(AND(Weekly[[#This Row],[V Odds &lt;]]="",Weekly[[#This Row],[H Odds &lt;]]=""),AR328,IF(AND(Weekly[[#This Row],[H Odds &lt;]]&lt;&gt;"",Weekly[[#This Row],[RFC_P]]=TRUE,Weekly[[#This Row],[Actual]]=TRUE),AR328+Weekly[[#This Row],[H Odds &lt;]]-1,IF(AND(Weekly[[#This Row],[V Odds &lt;]]&lt;&gt;"",Weekly[[#This Row],[RFC_P]]=FALSE,Weekly[[#This Row],[Actual]]=FALSE),AR328+Weekly[[#This Row],[V Odds &lt;]]-1,IF(AND(Weekly[[#This Row],[V Odds &lt;]]&lt;&gt;"",Weekly[[#This Row],[RFC_P]]=FALSE,Weekly[[#This Row],[Actual]]=TRUE),AR328-1,IF(AND(Weekly[[#This Row],[H Odds &lt;]]&lt;&gt;"",Weekly[[#This Row],[RFC_P]]=TRUE,Weekly[[#This Row],[Actual]]=FALSE),AR328-1,AR328)))))</f>
        <v>51.489999999999995</v>
      </c>
      <c r="AS329" s="37">
        <f>IF(AND(Weekly[[#This Row],[V Odds &lt;]]="",Weekly[[#This Row],[H Odds &lt;]]=""),AS328,IF(AND(Weekly[[#This Row],[H Odds &lt;]]&lt;&gt;"",Weekly[[#This Row],[GBC_P]]=TRUE,Weekly[[#This Row],[Actual]]=TRUE),AS328+Weekly[[#This Row],[H Odds &lt;]]-1,IF(AND(Weekly[[#This Row],[V Odds &lt;]]&lt;&gt;"",Weekly[[#This Row],[GBC_P]]=FALSE,Weekly[[#This Row],[Actual]]=FALSE),AS328+Weekly[[#This Row],[V Odds &lt;]]-1,IF(AND(Weekly[[#This Row],[V Odds &lt;]]&lt;&gt;"",Weekly[[#This Row],[GBC_P]]=FALSE,Weekly[[#This Row],[Actual]]=TRUE),AS328-1,IF(AND(Weekly[[#This Row],[H Odds &lt;]]&lt;&gt;"",Weekly[[#This Row],[GBC_P]]=TRUE,Weekly[[#This Row],[Actual]]=FALSE),AS328-1,AS328)))))</f>
        <v>49.28</v>
      </c>
      <c r="AT329" s="37">
        <f>IF(AND(Weekly[[#This Row],[V Odds &lt;]]="",Weekly[[#This Row],[H Odds &lt;]]=""),AT328,IF(AND(Weekly[[#This Row],[H Odds &lt;]]&lt;&gt;"",Weekly[[#This Row],[HGBC_P]]=TRUE,Weekly[[#This Row],[Actual]]=TRUE),AT328+Weekly[[#This Row],[H Odds &lt;]]-1,IF(AND(Weekly[[#This Row],[V Odds &lt;]]&lt;&gt;"",Weekly[[#This Row],[HGBC_P]]=FALSE,Weekly[[#This Row],[Actual]]=FALSE),AT328+Weekly[[#This Row],[V Odds &lt;]]-1,IF(AND(Weekly[[#This Row],[V Odds &lt;]]&lt;&gt;"",Weekly[[#This Row],[HGBC_P]]=FALSE,Weekly[[#This Row],[Actual]]=TRUE),AT328-1,IF(AND(Weekly[[#This Row],[H Odds &lt;]]&lt;&gt;"",Weekly[[#This Row],[HGBC_P]]=TRUE,Weekly[[#This Row],[Actual]]=FALSE),AT328-1,AT328)))))</f>
        <v>53.459999999999994</v>
      </c>
      <c r="AU329" s="37">
        <f>IF(AND(Weekly[[#This Row],[V Odds &lt;]]="",Weekly[[#This Row],[H Odds &lt;]]=""),AU328,IF(AND(Weekly[[#This Row],[H Odds &lt;]]&lt;&gt;"",Weekly[[#This Row],[XGB_P]]=TRUE,Weekly[[#This Row],[Actual]]=TRUE),AU328+Weekly[[#This Row],[H Odds &lt;]]-1,IF(AND(Weekly[[#This Row],[V Odds &lt;]]&lt;&gt;"",Weekly[[#This Row],[XGB_P]]=FALSE,Weekly[[#This Row],[Actual]]=FALSE),AU328+Weekly[[#This Row],[V Odds &lt;]]-1,IF(AND(Weekly[[#This Row],[V Odds &lt;]]&lt;&gt;"",Weekly[[#This Row],[XGB_P]]=FALSE,Weekly[[#This Row],[Actual]]=TRUE),AU328-1,IF(AND(Weekly[[#This Row],[H Odds &lt;]]&lt;&gt;"",Weekly[[#This Row],[XGB_P]]=TRUE,Weekly[[#This Row],[Actual]]=FALSE),AU328-1,AU328)))))</f>
        <v>62.56</v>
      </c>
      <c r="AV329" s="37">
        <f>IF(AND(Weekly[[#This Row],[V Odds &lt;]]="",Weekly[[#This Row],[H Odds &lt;]]=""),AV328,IF(AND(Weekly[[#This Row],[H Odds &lt;]]&lt;&gt;"",Weekly[[#This Row],[QDA_P]]=TRUE,Weekly[[#This Row],[Actual]]=TRUE),AV328+Weekly[[#This Row],[H Odds &lt;]]-1,IF(AND(Weekly[[#This Row],[V Odds &lt;]]&lt;&gt;"",Weekly[[#This Row],[QDA_P]]=FALSE,Weekly[[#This Row],[Actual]]=FALSE),AV328+Weekly[[#This Row],[V Odds &lt;]]-1,IF(AND(Weekly[[#This Row],[V Odds &lt;]]&lt;&gt;"",Weekly[[#This Row],[QDA_P]]=FALSE,Weekly[[#This Row],[Actual]]=TRUE),AV328-1,IF(AND(Weekly[[#This Row],[H Odds &lt;]]&lt;&gt;"",Weekly[[#This Row],[QDA_P]]=TRUE,Weekly[[#This Row],[Actual]]=FALSE),AV328-1,AV328)))))</f>
        <v>51.049999999999983</v>
      </c>
      <c r="AW329" s="37">
        <f>IF(AND(Weekly[[#This Row],[H Odds &lt;]]="",Weekly[[#This Row],[V Odds &lt;]]=""),AW328,IF(AND(Weekly[[#This Row],[KNC_P]]=Weekly[[#This Row],[Actual]],Weekly[[#This Row],[KNC_P]]=TRUE),AW328+Weekly[[#This Row],[BF H Odds]]-1,IF(AND(Weekly[[#This Row],[KNC_P]]=Weekly[[#This Row],[Actual]],Weekly[[#This Row],[KNC_P]]=FALSE),AW328+Weekly[[#This Row],[BF V Odds]]-1,AW328-1)))</f>
        <v>50.02</v>
      </c>
      <c r="AX329" s="37">
        <f>IF(AND(Weekly[[#This Row],[V Odds &lt;]]="",Weekly[[#This Row],[H Odds &lt;]]=""),AX328,IF(AND(Weekly[[#This Row],[V Odds &lt;]]&lt;&gt;"",Weekly[[#This Row],[FALSES]]&gt;0,Weekly[[#This Row],[Actual]]=FALSE),AX328+Weekly[[#This Row],[V Odds &lt;]]-1,IF(AND(Weekly[[#This Row],[H Odds &lt;]]&lt;&gt;"",Weekly[[#This Row],[TRUES]]&gt;0,Weekly[[#This Row],[Actual]]=TRUE),AX328+Weekly[[#This Row],[H Odds &lt;]]-1,IF(AND(Weekly[[#This Row],[V Odds &lt;]]&lt;&gt;"",Weekly[[#This Row],[FALSES]]=0),AX328,IF(AND(Weekly[[#This Row],[H Odds &lt;]]&lt;&gt;"",Weekly[[#This Row],[TRUES]]=0),AX328,AX328-1)))))</f>
        <v>82.34999999999998</v>
      </c>
      <c r="AY329" s="37">
        <f>IF(AND(Weekly[[#This Row],[V Odds &lt;]]="",Weekly[[#This Row],[H Odds &lt;]]=""),AY328,IF(AND(Weekly[[#This Row],[V Odds &lt;]]&lt;&gt;"",Weekly[[#This Row],[FALSES]]&gt;0,Weekly[[#This Row],[Actual]]=FALSE),AY328+((Weekly[[#This Row],[V Odds &lt;]]-1)*0.92),IF(AND(Weekly[[#This Row],[H Odds &lt;]]&lt;&gt;"",Weekly[[#This Row],[TRUES]]&gt;0,Weekly[[#This Row],[Actual]]=TRUE),AY328+((Weekly[[#This Row],[H Odds &lt;]]-1)*0.92),IF(AND(Weekly[[#This Row],[V Odds &lt;]]&lt;&gt;"",Weekly[[#This Row],[FALSES]]=0),AY328,IF(AND(Weekly[[#This Row],[H Odds &lt;]]&lt;&gt;"",Weekly[[#This Row],[TRUES]]=0),AY328,AY328-1)))))</f>
        <v>75.442000000000021</v>
      </c>
      <c r="AZ329" s="37">
        <f>IF(AND(Weekly[[#This Row],[V Odds &lt;]]="",Weekly[[#This Row],[H Odds &lt;]]=""),AZ328,IF(AND(Weekly[[#This Row],[V Odds &lt;]]&lt;&gt;"",Weekly[[#This Row],[Actual]]=FALSE),AZ328+Weekly[[#This Row],[V Odds &lt;]]-1,IF(AND(Weekly[[#This Row],[H Odds &lt;]]&lt;&gt;"",Weekly[[#This Row],[Actual]]=TRUE),AZ328+Weekly[[#This Row],[H Odds &lt;]]-1,AZ328-1)))</f>
        <v>68.719999999999985</v>
      </c>
      <c r="BA329" s="38">
        <f>IF(Weekly[[#This Row],[H Odds &lt;]]="",BA328,IF(AND(Weekly[[#This Row],[H Odds &lt;]]&lt;&gt;"",Weekly[[#This Row],[SVC_P]]=TRUE,Weekly[[#This Row],[Actual]]=TRUE),BA328+Weekly[[#This Row],[H Odds &lt;]]-1,IF(AND(Weekly[[#This Row],[H Odds &lt;]]&lt;&gt;"",Weekly[[#This Row],[SVC_P]]=TRUE,Weekly[[#This Row],[Actual]]=FALSE),BA328-1,BA328)))</f>
        <v>70.439999999999984</v>
      </c>
      <c r="BB329" s="38">
        <f>IF(Weekly[[#This Row],[H Odds &lt;]]="",BB328,IF(AND(Weekly[[#This Row],[H Odds &lt;]]&lt;&gt;"",Weekly[[#This Row],[ADBC_P]]=TRUE,Weekly[[#This Row],[Actual]]=TRUE),BB328+Weekly[[#This Row],[H Odds &lt;]]-1,IF(AND(Weekly[[#This Row],[H Odds &lt;]]&lt;&gt;"",Weekly[[#This Row],[ADBC_P]]=TRUE,Weekly[[#This Row],[Actual]]=FALSE),BB328-1,BB328)))</f>
        <v>45.559999999999995</v>
      </c>
      <c r="BC329" s="38">
        <f>IF(Weekly[[#This Row],[H Odds &lt;]]="",BC328,IF(AND(Weekly[[#This Row],[H Odds &lt;]]&lt;&gt;"",Weekly[[#This Row],[RFC_P]]=TRUE,Weekly[[#This Row],[Actual]]=TRUE),BC328+Weekly[[#This Row],[H Odds &lt;]]-1,IF(AND(Weekly[[#This Row],[H Odds &lt;]]&lt;&gt;"",Weekly[[#This Row],[RFC_P]]=TRUE,Weekly[[#This Row],[Actual]]=FALSE),BC328-1,BC328)))</f>
        <v>47.859999999999992</v>
      </c>
      <c r="BD329" s="38">
        <f>IF(Weekly[[#This Row],[H Odds &lt;]]="",BD328,IF(AND(Weekly[[#This Row],[H Odds &lt;]]&lt;&gt;"",Weekly[[#This Row],[GBC_P]]=TRUE,Weekly[[#This Row],[Actual]]=TRUE),BD328+Weekly[[#This Row],[H Odds &lt;]]-1,IF(AND(Weekly[[#This Row],[H Odds &lt;]]&lt;&gt;"",Weekly[[#This Row],[GBC_P]]=TRUE,Weekly[[#This Row],[Actual]]=FALSE),BD328-1,BD328)))</f>
        <v>50.96</v>
      </c>
      <c r="BE329" s="38">
        <f>IF(Weekly[[#This Row],[H Odds &lt;]]="",BE328,IF(AND(Weekly[[#This Row],[H Odds &lt;]]&lt;&gt;"",Weekly[[#This Row],[HGBC_P]]=TRUE,Weekly[[#This Row],[Actual]]=TRUE),BE328+Weekly[[#This Row],[H Odds &lt;]]-1,IF(AND(Weekly[[#This Row],[H Odds &lt;]]&lt;&gt;"",Weekly[[#This Row],[HGBC_P]]=TRUE,Weekly[[#This Row],[Actual]]=FALSE),BE328-1,BE328)))</f>
        <v>56.859999999999992</v>
      </c>
      <c r="BF329" s="38">
        <f>IF(Weekly[[#This Row],[H Odds &lt;]]="",BF328,IF(AND(Weekly[[#This Row],[H Odds &lt;]]&lt;&gt;"",Weekly[[#This Row],[XGB_P]]=TRUE,Weekly[[#This Row],[Actual]]=TRUE),BF328+Weekly[[#This Row],[H Odds &lt;]]-1,IF(AND(Weekly[[#This Row],[H Odds &lt;]]&lt;&gt;"",Weekly[[#This Row],[XGB_P]]=TRUE,Weekly[[#This Row],[Actual]]=FALSE),BF328-1,BF328)))</f>
        <v>60.03</v>
      </c>
      <c r="BG329" s="38">
        <f>IF(Weekly[[#This Row],[H Odds &lt;]]="",BG328,IF(AND(Weekly[[#This Row],[H Odds &lt;]]&lt;&gt;"",Weekly[[#This Row],[QDA_P]]=TRUE,Weekly[[#This Row],[Actual]]=TRUE),BG328+Weekly[[#This Row],[H Odds &lt;]]-1,IF(AND(Weekly[[#This Row],[H Odds &lt;]]&lt;&gt;"",Weekly[[#This Row],[QDA_P]]=TRUE,Weekly[[#This Row],[Actual]]=FALSE),BG328-1,BG328)))</f>
        <v>44.279999999999994</v>
      </c>
      <c r="BH329" s="38">
        <f>IF(Weekly[[#This Row],[H Odds &lt;]]="",BH328,IF(AND(Weekly[[#This Row],[H Odds &lt;]]&lt;&gt;"",Weekly[[#This Row],[KNC_P]]=TRUE,Weekly[[#This Row],[Actual]]=TRUE),BH328+Weekly[[#This Row],[H Odds &lt;]]-1,IF(AND(Weekly[[#This Row],[H Odds &lt;]]&lt;&gt;"",Weekly[[#This Row],[KNC_P]]=TRUE,Weekly[[#This Row],[Actual]]=FALSE),BH328-1,BH328)))</f>
        <v>49.54999999999999</v>
      </c>
      <c r="BI329" s="38">
        <f>IF(Weekly[[#This Row],[H Odds &lt;]]="",BI328,IF(AND(Weekly[[#This Row],[H Odds &lt;]]&lt;&gt;"",Weekly[[#This Row],[TRUES]]&gt;0,Weekly[[#This Row],[Actual]]=TRUE),BI328+Weekly[[#This Row],[H Odds &lt;]]-1,IF(AND(Weekly[[#This Row],[H Odds &lt;]]&lt;&gt;"",Weekly[[#This Row],[TRUES]]=0),BI328,BI328-1)))</f>
        <v>70.439999999999984</v>
      </c>
      <c r="BJ329" s="38">
        <f>IF(Weekly[[#This Row],[H Odds &lt;]]="",BJ328,IF(AND(Weekly[[#This Row],[H Odds &lt;]]&lt;&gt;"",Weekly[[#This Row],[Actual]]=TRUE),BJ328+Weekly[[#This Row],[H Odds &lt;]]-1,IF(AND(Weekly[[#This Row],[H Odds &lt;]]&lt;&gt;"",Weekly[[#This Row],[Actual]]=FALSE),BJ328-1,BJ328)))</f>
        <v>72.339999999999989</v>
      </c>
      <c r="BK329" s="58">
        <f>IF(AND(Weekly[[#This Row],[TRUES]]&gt;4,Weekly[[#This Row],[Actual]]=TRUE),BK328+Weekly[[#This Row],[BF H Odds]]-1,IF(AND(Weekly[[#This Row],[FALSES]]&gt;4,Weekly[[#This Row],[Actual]]=FALSE),BK328+Weekly[[#This Row],[BF V Odds]]-1,IF(AND(Weekly[[#This Row],[TRUES]]&gt;4,Weekly[[#This Row],[Actual]]=FALSE),BK328-1,IF(AND(Weekly[[#This Row],[FALSES]]&gt;4,Weekly[[#This Row],[Actual]]=TRUE),BK328-1,BK328))))</f>
        <v>20.280000000000026</v>
      </c>
      <c r="BL329" s="58">
        <f>IF(AND(Weekly[[#This Row],[TRUES]]&gt;5,Weekly[[#This Row],[Actual]]=TRUE),BL328+Weekly[[#This Row],[BF H Odds]]-1,IF(AND(Weekly[[#This Row],[FALSES]]&gt;5,Weekly[[#This Row],[Actual]]=FALSE),BL328+Weekly[[#This Row],[BF V Odds]]-1,IF(AND(Weekly[[#This Row],[TRUES]]&gt;5,Weekly[[#This Row],[Actual]]=FALSE),BL328-1,IF(AND(Weekly[[#This Row],[FALSES]]&gt;5,Weekly[[#This Row],[Actual]]=TRUE),BL328-1,BL328))))</f>
        <v>30.620000000000026</v>
      </c>
      <c r="BM329" s="58">
        <f>IF(AND(Weekly[[#This Row],[TRUES]]&gt;6,Weekly[[#This Row],[Actual]]=TRUE),BM328+Weekly[[#This Row],[BF H Odds]]-1,IF(AND(Weekly[[#This Row],[FALSES]]&gt;6,Weekly[[#This Row],[Actual]]=FALSE),BM328+Weekly[[#This Row],[BF V Odds]]-1,IF(AND(Weekly[[#This Row],[TRUES]]&gt;6,Weekly[[#This Row],[Actual]]=FALSE),BM328-1,IF(AND(Weekly[[#This Row],[FALSES]]&gt;6,Weekly[[#This Row],[Actual]]=TRUE),BM328-1,BM328))))</f>
        <v>47.200000000000017</v>
      </c>
    </row>
    <row r="330" spans="1:65" x14ac:dyDescent="0.25">
      <c r="A330" s="34"/>
      <c r="B330" s="10">
        <v>44284</v>
      </c>
      <c r="C330" s="33" t="s">
        <v>22</v>
      </c>
      <c r="D330" s="15" t="s">
        <v>20</v>
      </c>
      <c r="E330" t="b">
        <v>1</v>
      </c>
      <c r="F330" t="b">
        <v>1</v>
      </c>
      <c r="G330" t="b">
        <v>1</v>
      </c>
      <c r="H330" t="b">
        <v>1</v>
      </c>
      <c r="I330" t="b">
        <v>0</v>
      </c>
      <c r="J330" t="b">
        <v>1</v>
      </c>
      <c r="K330" t="b">
        <v>1</v>
      </c>
      <c r="L330" t="b">
        <v>1</v>
      </c>
      <c r="M330" t="s">
        <v>100</v>
      </c>
      <c r="N330">
        <v>5.87</v>
      </c>
      <c r="O330">
        <f>IF(Weekly[[#This Row],[H/V]]="H",Weekly[[#This Row],[BF H Odds]],IF(Weekly[[#This Row],[H/V]]="V",Weekly[[#This Row],[BF V Odds]],""))</f>
        <v>2.86</v>
      </c>
      <c r="P330" t="b">
        <v>0</v>
      </c>
      <c r="Q330" t="s">
        <v>76</v>
      </c>
      <c r="R330" s="35">
        <f>IFERROR(IF(Weekly[[#This Row],[Won Bet?]]="yes",R329+(Weekly[[#This Row],[BF Odds]]*Weekly[[#This Row],[BF Stake]])-Weekly[[#This Row],[BF Stake]],R329-Weekly[[#This Row],[BF Stake]]),R329)</f>
        <v>233.56189999999995</v>
      </c>
      <c r="S330" s="9">
        <f>IFERROR(IF(Weekly[[#This Row],[Won Bet?]]="yes",S329+(((Weekly[[#This Row],[BF Odds]]*Weekly[[#This Row],[BF Stake]])-Weekly[[#This Row],[BF Stake]])*0.95),S329-Weekly[[#This Row],[BF Stake]]),S329)</f>
        <v>217.38630499999996</v>
      </c>
      <c r="T330" s="13">
        <v>1.41</v>
      </c>
      <c r="U330" s="13">
        <v>2.86</v>
      </c>
      <c r="V330" s="24">
        <f>IF(Weekly[[#This Row],[Actual]]="","",IF(AND(Weekly[[#This Row],[SVC_P]]=Weekly[[#This Row],[Actual]],Weekly[[#This Row],[SVC_P]]=TRUE),V329+Weekly[[#This Row],[BF H Odds]]-1,IF(AND(Weekly[[#This Row],[SVC_P]]=Weekly[[#This Row],[Actual]],Weekly[[#This Row],[SVC_P]]=FALSE),V329+Weekly[[#This Row],[BF V Odds]]-1,V329-1)))</f>
        <v>69.64</v>
      </c>
      <c r="W330" s="24">
        <f>IF(Weekly[[#This Row],[Actual]]="","",IF(AND(Weekly[[#This Row],[SVC_P]]=FALSE,Weekly[[#This Row],[Actual]]=TRUE),W329+Weekly[[#This Row],[BF H Odds]]-1,IF(AND(Weekly[[#This Row],[SVC_P]]=TRUE,Weekly[[#This Row],[Actual]]=FALSE,),W329+Weekly[[#This Row],[BF V Odds]]-1,W329-1)))</f>
        <v>-269.95</v>
      </c>
      <c r="X330" s="24">
        <f>IF(Weekly[[#This Row],[Actual]]="","",IF(AND(Weekly[[#This Row],[ADBC_P]]=Weekly[[#This Row],[Actual]],Weekly[[#This Row],[ADBC_P]]=TRUE),X329+Weekly[[#This Row],[BF H Odds]]-1,IF(AND(Weekly[[#This Row],[ADBC_P]]=Weekly[[#This Row],[Actual]],Weekly[[#This Row],[ADBC_P]]=FALSE),X329+Weekly[[#This Row],[BF V Odds]]-1,X329-1)))</f>
        <v>27.520000000000024</v>
      </c>
      <c r="Y330" s="24">
        <f>IF(Weekly[[#This Row],[Actual]]="","",IF(AND(Weekly[[#This Row],[ADBC_P]]=FALSE,Weekly[[#This Row],[Actual]]=TRUE),Y329+Weekly[[#This Row],[BF H Odds]]-1,IF(AND(Weekly[[#This Row],[ADBC_P]]=TRUE,Weekly[[#This Row],[Actual]]=FALSE),Y329+Weekly[[#This Row],[BF V Odds]]-1,Y329-1)))</f>
        <v>46.49</v>
      </c>
      <c r="Z330" s="24">
        <f>IF(Weekly[[#This Row],[Actual]]="","",IF(AND(Weekly[[#This Row],[RFC_P]]=Weekly[[#This Row],[Actual]],Weekly[[#This Row],[RFC_P]]=TRUE),Z329+Weekly[[#This Row],[BF H Odds]]-1,IF(AND(Weekly[[#This Row],[RFC_P]]=Weekly[[#This Row],[Actual]],Weekly[[#This Row],[RFC_P]]=FALSE),Z329+Weekly[[#This Row],[BF V Odds]]-1,Z329-1)))</f>
        <v>21.690000000000026</v>
      </c>
      <c r="AA330" s="24">
        <f>IF(Weekly[[#This Row],[Actual]]="","",IF(AND(Weekly[[#This Row],[RFC_P]]=FALSE,Weekly[[#This Row],[Actual]]=TRUE),AA329+Weekly[[#This Row],[BF H Odds]]-1,IF(AND(Weekly[[#This Row],[RFC_P]]=TRUE,Weekly[[#This Row],[Actual]]=FALSE),AA329+Weekly[[#This Row],[BF V Odds]]-1,AA329-1)))</f>
        <v>52.319999999999979</v>
      </c>
      <c r="AB330" s="24">
        <f>IF(Weekly[[#This Row],[Actual]]="","",IF(AND(Weekly[[#This Row],[GBC_P]]=Weekly[[#This Row],[Actual]],Weekly[[#This Row],[GBC_P]]=TRUE),AB329+Weekly[[#This Row],[BF H Odds]]-1,IF(AND(Weekly[[#This Row],[GBC_P]]=Weekly[[#This Row],[Actual]],Weekly[[#This Row],[GBC_P]]=FALSE),AB329+Weekly[[#This Row],[BF V Odds]]-1,AB329-1)))</f>
        <v>25.480000000000011</v>
      </c>
      <c r="AC330" s="24">
        <f>IF(Weekly[[#This Row],[Actual]]="","",IF(AND(Weekly[[#This Row],[GBC_P]]=FALSE,Weekly[[#This Row],[Actual]]=TRUE),AC329+Weekly[[#This Row],[BF H Odds]]-1,IF(AND(Weekly[[#This Row],[GBC_P]]=TRUE,Weekly[[#This Row],[Actual]]=FALSE),AC329+Weekly[[#This Row],[BF V Odds]]-1,AC329-1)))</f>
        <v>48.52999999999998</v>
      </c>
      <c r="AD330" s="24">
        <f>IF(Weekly[[#This Row],[Actual]]="","",IF(AND(Weekly[[#This Row],[HGBC_P]]=Weekly[[#This Row],[Actual]],Weekly[[#This Row],[HGBC_P]]=TRUE),AD329+Weekly[[#This Row],[BF H Odds]]-1,IF(AND(Weekly[[#This Row],[HGBC_P]]=Weekly[[#This Row],[Actual]],Weekly[[#This Row],[HGBC_P]]=FALSE),AD329+Weekly[[#This Row],[BF V Odds]]-1,AD329-1)))</f>
        <v>24.200000000000031</v>
      </c>
      <c r="AE330" s="24">
        <f>IF(Weekly[[#This Row],[Actual]]="","",IF(AND(Weekly[[#This Row],[HGBC_P]]=FALSE,Weekly[[#This Row],[Actual]]=TRUE),AE329+Weekly[[#This Row],[BF H Odds]]-1,IF(AND(Weekly[[#This Row],[HGBC_P]]=TRUE,Weekly[[#This Row],[Actual]]=FALSE),AE329+Weekly[[#This Row],[BF V Odds]]-1,AE329-1)))</f>
        <v>49.810000000000009</v>
      </c>
      <c r="AF330" s="24">
        <f>IF(Weekly[[#This Row],[Actual]]="","",IF(AND(Weekly[[#This Row],[XGB_P]]=Weekly[[#This Row],[Actual]],Weekly[[#This Row],[XGB_P]]=TRUE),AF329+Weekly[[#This Row],[BF H Odds]]-1,IF(AND(Weekly[[#This Row],[XGB_P]]=Weekly[[#This Row],[Actual]],Weekly[[#This Row],[XGB_P]]=FALSE),AF329+Weekly[[#This Row],[BF V Odds]]-1,AF329-1)))</f>
        <v>47.770000000000032</v>
      </c>
      <c r="AG330" s="24">
        <f>IF(Weekly[[#This Row],[Actual]]="","",IF(AND(Weekly[[#This Row],[XGB_P]]=FALSE,Weekly[[#This Row],[Actual]]=TRUE),AG329+Weekly[[#This Row],[BF H Odds]]-1,IF(AND(Weekly[[#This Row],[XGB_P]]=TRUE,Weekly[[#This Row],[Actual]]=FALSE),AG329+Weekly[[#This Row],[BF V Odds]]-1,AG329-1)))</f>
        <v>26.24</v>
      </c>
      <c r="AH330" s="24">
        <f>IF(Weekly[[#This Row],[Actual]]="","",IF(AND(Weekly[[#This Row],[QDA_P]]=Weekly[[#This Row],[Actual]],Weekly[[#This Row],[QDA_P]]=TRUE),AH329+Weekly[[#This Row],[BF H Odds]]-1,IF(AND(Weekly[[#This Row],[QDA_P]]=Weekly[[#This Row],[Actual]],Weekly[[#This Row],[QDA_P]]=FALSE),AH329+Weekly[[#This Row],[BF V Odds]]-1,AH329-1)))</f>
        <v>4.010000000000006</v>
      </c>
      <c r="AI330" s="24">
        <f>IF(Weekly[[#This Row],[Actual]]="","",IF(AND(Weekly[[#This Row],[QDA_P]]=FALSE,Weekly[[#This Row],[Actual]]=TRUE),AI329+Weekly[[#This Row],[BF H Odds]]-1,IF(AND(Weekly[[#This Row],[QDA_P]]=TRUE,Weekly[[#This Row],[Actual]]=FALSE),AI329+Weekly[[#This Row],[BF V Odds]]-1,AI329-1)))</f>
        <v>70</v>
      </c>
      <c r="AJ330" s="24">
        <f>IF(Weekly[[#This Row],[Actual]]="","",IF(AND(Weekly[[#This Row],[KNC_P]]=FALSE,Weekly[[#This Row],[Actual]]=TRUE),AJ329+Weekly[[#This Row],[BF H Odds]]-1,IF(AND(Weekly[[#This Row],[KNC_P]]=TRUE,Weekly[[#This Row],[Actual]]=FALSE),AJ329+Weekly[[#This Row],[BF V Odds]]-1,AJ329-1)))</f>
        <v>48.989999999999988</v>
      </c>
      <c r="AK330" s="24">
        <f>IF(Weekly[[#This Row],[Actual]]="","",IF(AND(Weekly[[#This Row],[KNC_P]]=FALSE,Weekly[[#This Row],[Actual]]=TRUE),AK329+Weekly[[#This Row],[BF H Odds]]-1,IF(AND(Weekly[[#This Row],[KNC_P]]=TRUE,Weekly[[#This Row],[Actual]]=FALSE),AK329+Weekly[[#This Row],[BF V Odds]]-1,AK329-1)))</f>
        <v>47.889999999999979</v>
      </c>
      <c r="AL330" s="30">
        <f>IF(Weekly[[#This Row],[Actual]]="","",COUNTIF(Weekly[[#This Row],[SVC_P]:[QDA_P]],TRUE))</f>
        <v>6</v>
      </c>
      <c r="AM330" s="30">
        <f>IF(Weekly[[#This Row],[Actual]]="","",COUNTIF(Weekly[[#This Row],[SVC_P]:[QDA_P]],FALSE))</f>
        <v>1</v>
      </c>
      <c r="AN330" s="36" t="str">
        <f>IF(AND(Weekly[[#This Row],[BF V Odds]]&gt;$BO$6,Weekly[[#This Row],[BF V Odds]] &lt; $BO$7),Weekly[[#This Row],[BF V Odds]],"")</f>
        <v/>
      </c>
      <c r="AO330" s="36" t="str">
        <f>IF(AND(Weekly[[#This Row],[BF H Odds]]&gt;$BO$6, Weekly[[#This Row],[BF H Odds]] &lt; $BO$7),Weekly[[#This Row],[BF H Odds]],"")</f>
        <v/>
      </c>
      <c r="AP330" s="37">
        <f>IF(AND(Weekly[[#This Row],[V Odds &lt;]]="",Weekly[[#This Row],[H Odds &lt;]]=""),AP329,IF(AND(Weekly[[#This Row],[H Odds &lt;]]&lt;&gt;"",Weekly[[#This Row],[SVC_P]]=TRUE,Weekly[[#This Row],[Actual]]=TRUE),AP329+Weekly[[#This Row],[H Odds &lt;]]-1,IF(AND(Weekly[[#This Row],[V Odds &lt;]]&lt;&gt;"",Weekly[[#This Row],[SVC_P]]=FALSE,Weekly[[#This Row],[Actual]]=FALSE),AP329+Weekly[[#This Row],[V Odds &lt;]]-1,IF(AND(Weekly[[#This Row],[V Odds &lt;]]&lt;&gt;"",Weekly[[#This Row],[SVC_P]]=FALSE,Weekly[[#This Row],[Actual]]=TRUE),AP329-1,IF(AND(Weekly[[#This Row],[H Odds &lt;]]&lt;&gt;"",Weekly[[#This Row],[SVC_P]]=TRUE,Weekly[[#This Row],[Actual]]=FALSE),AP329-1,AP329)))))</f>
        <v>75.48</v>
      </c>
      <c r="AQ330" s="37">
        <f>IF(AND(Weekly[[#This Row],[V Odds &lt;]]="",Weekly[[#This Row],[H Odds &lt;]]=""),AQ329,IF(AND(Weekly[[#This Row],[H Odds &lt;]]&lt;&gt;"",Weekly[[#This Row],[ADBC_P]]=TRUE,Weekly[[#This Row],[Actual]]=TRUE),AQ329+Weekly[[#This Row],[H Odds &lt;]]-1,IF(AND(Weekly[[#This Row],[V Odds &lt;]]&lt;&gt;"",Weekly[[#This Row],[ADBC_P]]=FALSE,Weekly[[#This Row],[Actual]]=FALSE),AQ329+Weekly[[#This Row],[V Odds &lt;]]-1,IF(AND(Weekly[[#This Row],[V Odds &lt;]]&lt;&gt;"",Weekly[[#This Row],[ADBC_P]]=FALSE,Weekly[[#This Row],[Actual]]=TRUE),AQ329-1,IF(AND(Weekly[[#This Row],[H Odds &lt;]]&lt;&gt;"",Weekly[[#This Row],[ADBC_P]]=TRUE,Weekly[[#This Row],[Actual]]=FALSE),AQ329-1,AQ329)))))</f>
        <v>48.879999999999995</v>
      </c>
      <c r="AR330" s="37">
        <f>IF(AND(Weekly[[#This Row],[V Odds &lt;]]="",Weekly[[#This Row],[H Odds &lt;]]=""),AR329,IF(AND(Weekly[[#This Row],[H Odds &lt;]]&lt;&gt;"",Weekly[[#This Row],[RFC_P]]=TRUE,Weekly[[#This Row],[Actual]]=TRUE),AR329+Weekly[[#This Row],[H Odds &lt;]]-1,IF(AND(Weekly[[#This Row],[V Odds &lt;]]&lt;&gt;"",Weekly[[#This Row],[RFC_P]]=FALSE,Weekly[[#This Row],[Actual]]=FALSE),AR329+Weekly[[#This Row],[V Odds &lt;]]-1,IF(AND(Weekly[[#This Row],[V Odds &lt;]]&lt;&gt;"",Weekly[[#This Row],[RFC_P]]=FALSE,Weekly[[#This Row],[Actual]]=TRUE),AR329-1,IF(AND(Weekly[[#This Row],[H Odds &lt;]]&lt;&gt;"",Weekly[[#This Row],[RFC_P]]=TRUE,Weekly[[#This Row],[Actual]]=FALSE),AR329-1,AR329)))))</f>
        <v>51.489999999999995</v>
      </c>
      <c r="AS330" s="37">
        <f>IF(AND(Weekly[[#This Row],[V Odds &lt;]]="",Weekly[[#This Row],[H Odds &lt;]]=""),AS329,IF(AND(Weekly[[#This Row],[H Odds &lt;]]&lt;&gt;"",Weekly[[#This Row],[GBC_P]]=TRUE,Weekly[[#This Row],[Actual]]=TRUE),AS329+Weekly[[#This Row],[H Odds &lt;]]-1,IF(AND(Weekly[[#This Row],[V Odds &lt;]]&lt;&gt;"",Weekly[[#This Row],[GBC_P]]=FALSE,Weekly[[#This Row],[Actual]]=FALSE),AS329+Weekly[[#This Row],[V Odds &lt;]]-1,IF(AND(Weekly[[#This Row],[V Odds &lt;]]&lt;&gt;"",Weekly[[#This Row],[GBC_P]]=FALSE,Weekly[[#This Row],[Actual]]=TRUE),AS329-1,IF(AND(Weekly[[#This Row],[H Odds &lt;]]&lt;&gt;"",Weekly[[#This Row],[GBC_P]]=TRUE,Weekly[[#This Row],[Actual]]=FALSE),AS329-1,AS329)))))</f>
        <v>49.28</v>
      </c>
      <c r="AT330" s="37">
        <f>IF(AND(Weekly[[#This Row],[V Odds &lt;]]="",Weekly[[#This Row],[H Odds &lt;]]=""),AT329,IF(AND(Weekly[[#This Row],[H Odds &lt;]]&lt;&gt;"",Weekly[[#This Row],[HGBC_P]]=TRUE,Weekly[[#This Row],[Actual]]=TRUE),AT329+Weekly[[#This Row],[H Odds &lt;]]-1,IF(AND(Weekly[[#This Row],[V Odds &lt;]]&lt;&gt;"",Weekly[[#This Row],[HGBC_P]]=FALSE,Weekly[[#This Row],[Actual]]=FALSE),AT329+Weekly[[#This Row],[V Odds &lt;]]-1,IF(AND(Weekly[[#This Row],[V Odds &lt;]]&lt;&gt;"",Weekly[[#This Row],[HGBC_P]]=FALSE,Weekly[[#This Row],[Actual]]=TRUE),AT329-1,IF(AND(Weekly[[#This Row],[H Odds &lt;]]&lt;&gt;"",Weekly[[#This Row],[HGBC_P]]=TRUE,Weekly[[#This Row],[Actual]]=FALSE),AT329-1,AT329)))))</f>
        <v>53.459999999999994</v>
      </c>
      <c r="AU330" s="37">
        <f>IF(AND(Weekly[[#This Row],[V Odds &lt;]]="",Weekly[[#This Row],[H Odds &lt;]]=""),AU329,IF(AND(Weekly[[#This Row],[H Odds &lt;]]&lt;&gt;"",Weekly[[#This Row],[XGB_P]]=TRUE,Weekly[[#This Row],[Actual]]=TRUE),AU329+Weekly[[#This Row],[H Odds &lt;]]-1,IF(AND(Weekly[[#This Row],[V Odds &lt;]]&lt;&gt;"",Weekly[[#This Row],[XGB_P]]=FALSE,Weekly[[#This Row],[Actual]]=FALSE),AU329+Weekly[[#This Row],[V Odds &lt;]]-1,IF(AND(Weekly[[#This Row],[V Odds &lt;]]&lt;&gt;"",Weekly[[#This Row],[XGB_P]]=FALSE,Weekly[[#This Row],[Actual]]=TRUE),AU329-1,IF(AND(Weekly[[#This Row],[H Odds &lt;]]&lt;&gt;"",Weekly[[#This Row],[XGB_P]]=TRUE,Weekly[[#This Row],[Actual]]=FALSE),AU329-1,AU329)))))</f>
        <v>62.56</v>
      </c>
      <c r="AV330" s="37">
        <f>IF(AND(Weekly[[#This Row],[V Odds &lt;]]="",Weekly[[#This Row],[H Odds &lt;]]=""),AV329,IF(AND(Weekly[[#This Row],[H Odds &lt;]]&lt;&gt;"",Weekly[[#This Row],[QDA_P]]=TRUE,Weekly[[#This Row],[Actual]]=TRUE),AV329+Weekly[[#This Row],[H Odds &lt;]]-1,IF(AND(Weekly[[#This Row],[V Odds &lt;]]&lt;&gt;"",Weekly[[#This Row],[QDA_P]]=FALSE,Weekly[[#This Row],[Actual]]=FALSE),AV329+Weekly[[#This Row],[V Odds &lt;]]-1,IF(AND(Weekly[[#This Row],[V Odds &lt;]]&lt;&gt;"",Weekly[[#This Row],[QDA_P]]=FALSE,Weekly[[#This Row],[Actual]]=TRUE),AV329-1,IF(AND(Weekly[[#This Row],[H Odds &lt;]]&lt;&gt;"",Weekly[[#This Row],[QDA_P]]=TRUE,Weekly[[#This Row],[Actual]]=FALSE),AV329-1,AV329)))))</f>
        <v>51.049999999999983</v>
      </c>
      <c r="AW330" s="37">
        <f>IF(AND(Weekly[[#This Row],[H Odds &lt;]]="",Weekly[[#This Row],[V Odds &lt;]]=""),AW329,IF(AND(Weekly[[#This Row],[KNC_P]]=Weekly[[#This Row],[Actual]],Weekly[[#This Row],[KNC_P]]=TRUE),AW329+Weekly[[#This Row],[BF H Odds]]-1,IF(AND(Weekly[[#This Row],[KNC_P]]=Weekly[[#This Row],[Actual]],Weekly[[#This Row],[KNC_P]]=FALSE),AW329+Weekly[[#This Row],[BF V Odds]]-1,AW329-1)))</f>
        <v>50.02</v>
      </c>
      <c r="AX330" s="37">
        <f>IF(AND(Weekly[[#This Row],[V Odds &lt;]]="",Weekly[[#This Row],[H Odds &lt;]]=""),AX329,IF(AND(Weekly[[#This Row],[V Odds &lt;]]&lt;&gt;"",Weekly[[#This Row],[FALSES]]&gt;0,Weekly[[#This Row],[Actual]]=FALSE),AX329+Weekly[[#This Row],[V Odds &lt;]]-1,IF(AND(Weekly[[#This Row],[H Odds &lt;]]&lt;&gt;"",Weekly[[#This Row],[TRUES]]&gt;0,Weekly[[#This Row],[Actual]]=TRUE),AX329+Weekly[[#This Row],[H Odds &lt;]]-1,IF(AND(Weekly[[#This Row],[V Odds &lt;]]&lt;&gt;"",Weekly[[#This Row],[FALSES]]=0),AX329,IF(AND(Weekly[[#This Row],[H Odds &lt;]]&lt;&gt;"",Weekly[[#This Row],[TRUES]]=0),AX329,AX329-1)))))</f>
        <v>82.34999999999998</v>
      </c>
      <c r="AY330" s="37">
        <f>IF(AND(Weekly[[#This Row],[V Odds &lt;]]="",Weekly[[#This Row],[H Odds &lt;]]=""),AY329,IF(AND(Weekly[[#This Row],[V Odds &lt;]]&lt;&gt;"",Weekly[[#This Row],[FALSES]]&gt;0,Weekly[[#This Row],[Actual]]=FALSE),AY329+((Weekly[[#This Row],[V Odds &lt;]]-1)*0.92),IF(AND(Weekly[[#This Row],[H Odds &lt;]]&lt;&gt;"",Weekly[[#This Row],[TRUES]]&gt;0,Weekly[[#This Row],[Actual]]=TRUE),AY329+((Weekly[[#This Row],[H Odds &lt;]]-1)*0.92),IF(AND(Weekly[[#This Row],[V Odds &lt;]]&lt;&gt;"",Weekly[[#This Row],[FALSES]]=0),AY329,IF(AND(Weekly[[#This Row],[H Odds &lt;]]&lt;&gt;"",Weekly[[#This Row],[TRUES]]=0),AY329,AY329-1)))))</f>
        <v>75.442000000000021</v>
      </c>
      <c r="AZ330" s="37">
        <f>IF(AND(Weekly[[#This Row],[V Odds &lt;]]="",Weekly[[#This Row],[H Odds &lt;]]=""),AZ329,IF(AND(Weekly[[#This Row],[V Odds &lt;]]&lt;&gt;"",Weekly[[#This Row],[Actual]]=FALSE),AZ329+Weekly[[#This Row],[V Odds &lt;]]-1,IF(AND(Weekly[[#This Row],[H Odds &lt;]]&lt;&gt;"",Weekly[[#This Row],[Actual]]=TRUE),AZ329+Weekly[[#This Row],[H Odds &lt;]]-1,AZ329-1)))</f>
        <v>68.719999999999985</v>
      </c>
      <c r="BA330" s="38">
        <f>IF(Weekly[[#This Row],[H Odds &lt;]]="",BA329,IF(AND(Weekly[[#This Row],[H Odds &lt;]]&lt;&gt;"",Weekly[[#This Row],[SVC_P]]=TRUE,Weekly[[#This Row],[Actual]]=TRUE),BA329+Weekly[[#This Row],[H Odds &lt;]]-1,IF(AND(Weekly[[#This Row],[H Odds &lt;]]&lt;&gt;"",Weekly[[#This Row],[SVC_P]]=TRUE,Weekly[[#This Row],[Actual]]=FALSE),BA329-1,BA329)))</f>
        <v>70.439999999999984</v>
      </c>
      <c r="BB330" s="38">
        <f>IF(Weekly[[#This Row],[H Odds &lt;]]="",BB329,IF(AND(Weekly[[#This Row],[H Odds &lt;]]&lt;&gt;"",Weekly[[#This Row],[ADBC_P]]=TRUE,Weekly[[#This Row],[Actual]]=TRUE),BB329+Weekly[[#This Row],[H Odds &lt;]]-1,IF(AND(Weekly[[#This Row],[H Odds &lt;]]&lt;&gt;"",Weekly[[#This Row],[ADBC_P]]=TRUE,Weekly[[#This Row],[Actual]]=FALSE),BB329-1,BB329)))</f>
        <v>45.559999999999995</v>
      </c>
      <c r="BC330" s="38">
        <f>IF(Weekly[[#This Row],[H Odds &lt;]]="",BC329,IF(AND(Weekly[[#This Row],[H Odds &lt;]]&lt;&gt;"",Weekly[[#This Row],[RFC_P]]=TRUE,Weekly[[#This Row],[Actual]]=TRUE),BC329+Weekly[[#This Row],[H Odds &lt;]]-1,IF(AND(Weekly[[#This Row],[H Odds &lt;]]&lt;&gt;"",Weekly[[#This Row],[RFC_P]]=TRUE,Weekly[[#This Row],[Actual]]=FALSE),BC329-1,BC329)))</f>
        <v>47.859999999999992</v>
      </c>
      <c r="BD330" s="38">
        <f>IF(Weekly[[#This Row],[H Odds &lt;]]="",BD329,IF(AND(Weekly[[#This Row],[H Odds &lt;]]&lt;&gt;"",Weekly[[#This Row],[GBC_P]]=TRUE,Weekly[[#This Row],[Actual]]=TRUE),BD329+Weekly[[#This Row],[H Odds &lt;]]-1,IF(AND(Weekly[[#This Row],[H Odds &lt;]]&lt;&gt;"",Weekly[[#This Row],[GBC_P]]=TRUE,Weekly[[#This Row],[Actual]]=FALSE),BD329-1,BD329)))</f>
        <v>50.96</v>
      </c>
      <c r="BE330" s="38">
        <f>IF(Weekly[[#This Row],[H Odds &lt;]]="",BE329,IF(AND(Weekly[[#This Row],[H Odds &lt;]]&lt;&gt;"",Weekly[[#This Row],[HGBC_P]]=TRUE,Weekly[[#This Row],[Actual]]=TRUE),BE329+Weekly[[#This Row],[H Odds &lt;]]-1,IF(AND(Weekly[[#This Row],[H Odds &lt;]]&lt;&gt;"",Weekly[[#This Row],[HGBC_P]]=TRUE,Weekly[[#This Row],[Actual]]=FALSE),BE329-1,BE329)))</f>
        <v>56.859999999999992</v>
      </c>
      <c r="BF330" s="38">
        <f>IF(Weekly[[#This Row],[H Odds &lt;]]="",BF329,IF(AND(Weekly[[#This Row],[H Odds &lt;]]&lt;&gt;"",Weekly[[#This Row],[XGB_P]]=TRUE,Weekly[[#This Row],[Actual]]=TRUE),BF329+Weekly[[#This Row],[H Odds &lt;]]-1,IF(AND(Weekly[[#This Row],[H Odds &lt;]]&lt;&gt;"",Weekly[[#This Row],[XGB_P]]=TRUE,Weekly[[#This Row],[Actual]]=FALSE),BF329-1,BF329)))</f>
        <v>60.03</v>
      </c>
      <c r="BG330" s="38">
        <f>IF(Weekly[[#This Row],[H Odds &lt;]]="",BG329,IF(AND(Weekly[[#This Row],[H Odds &lt;]]&lt;&gt;"",Weekly[[#This Row],[QDA_P]]=TRUE,Weekly[[#This Row],[Actual]]=TRUE),BG329+Weekly[[#This Row],[H Odds &lt;]]-1,IF(AND(Weekly[[#This Row],[H Odds &lt;]]&lt;&gt;"",Weekly[[#This Row],[QDA_P]]=TRUE,Weekly[[#This Row],[Actual]]=FALSE),BG329-1,BG329)))</f>
        <v>44.279999999999994</v>
      </c>
      <c r="BH330" s="38">
        <f>IF(Weekly[[#This Row],[H Odds &lt;]]="",BH329,IF(AND(Weekly[[#This Row],[H Odds &lt;]]&lt;&gt;"",Weekly[[#This Row],[KNC_P]]=TRUE,Weekly[[#This Row],[Actual]]=TRUE),BH329+Weekly[[#This Row],[H Odds &lt;]]-1,IF(AND(Weekly[[#This Row],[H Odds &lt;]]&lt;&gt;"",Weekly[[#This Row],[KNC_P]]=TRUE,Weekly[[#This Row],[Actual]]=FALSE),BH329-1,BH329)))</f>
        <v>49.54999999999999</v>
      </c>
      <c r="BI330" s="38">
        <f>IF(Weekly[[#This Row],[H Odds &lt;]]="",BI329,IF(AND(Weekly[[#This Row],[H Odds &lt;]]&lt;&gt;"",Weekly[[#This Row],[TRUES]]&gt;0,Weekly[[#This Row],[Actual]]=TRUE),BI329+Weekly[[#This Row],[H Odds &lt;]]-1,IF(AND(Weekly[[#This Row],[H Odds &lt;]]&lt;&gt;"",Weekly[[#This Row],[TRUES]]=0),BI329,BI329-1)))</f>
        <v>70.439999999999984</v>
      </c>
      <c r="BJ330" s="38">
        <f>IF(Weekly[[#This Row],[H Odds &lt;]]="",BJ329,IF(AND(Weekly[[#This Row],[H Odds &lt;]]&lt;&gt;"",Weekly[[#This Row],[Actual]]=TRUE),BJ329+Weekly[[#This Row],[H Odds &lt;]]-1,IF(AND(Weekly[[#This Row],[H Odds &lt;]]&lt;&gt;"",Weekly[[#This Row],[Actual]]=FALSE),BJ329-1,BJ329)))</f>
        <v>72.339999999999989</v>
      </c>
      <c r="BK330" s="58">
        <f>IF(AND(Weekly[[#This Row],[TRUES]]&gt;4,Weekly[[#This Row],[Actual]]=TRUE),BK329+Weekly[[#This Row],[BF H Odds]]-1,IF(AND(Weekly[[#This Row],[FALSES]]&gt;4,Weekly[[#This Row],[Actual]]=FALSE),BK329+Weekly[[#This Row],[BF V Odds]]-1,IF(AND(Weekly[[#This Row],[TRUES]]&gt;4,Weekly[[#This Row],[Actual]]=FALSE),BK329-1,IF(AND(Weekly[[#This Row],[FALSES]]&gt;4,Weekly[[#This Row],[Actual]]=TRUE),BK329-1,BK329))))</f>
        <v>19.280000000000026</v>
      </c>
      <c r="BL330" s="58">
        <f>IF(AND(Weekly[[#This Row],[TRUES]]&gt;5,Weekly[[#This Row],[Actual]]=TRUE),BL329+Weekly[[#This Row],[BF H Odds]]-1,IF(AND(Weekly[[#This Row],[FALSES]]&gt;5,Weekly[[#This Row],[Actual]]=FALSE),BL329+Weekly[[#This Row],[BF V Odds]]-1,IF(AND(Weekly[[#This Row],[TRUES]]&gt;5,Weekly[[#This Row],[Actual]]=FALSE),BL329-1,IF(AND(Weekly[[#This Row],[FALSES]]&gt;5,Weekly[[#This Row],[Actual]]=TRUE),BL329-1,BL329))))</f>
        <v>29.620000000000026</v>
      </c>
      <c r="BM330" s="58">
        <f>IF(AND(Weekly[[#This Row],[TRUES]]&gt;6,Weekly[[#This Row],[Actual]]=TRUE),BM329+Weekly[[#This Row],[BF H Odds]]-1,IF(AND(Weekly[[#This Row],[FALSES]]&gt;6,Weekly[[#This Row],[Actual]]=FALSE),BM329+Weekly[[#This Row],[BF V Odds]]-1,IF(AND(Weekly[[#This Row],[TRUES]]&gt;6,Weekly[[#This Row],[Actual]]=FALSE),BM329-1,IF(AND(Weekly[[#This Row],[FALSES]]&gt;6,Weekly[[#This Row],[Actual]]=TRUE),BM329-1,BM329))))</f>
        <v>47.200000000000017</v>
      </c>
    </row>
    <row r="331" spans="1:65" x14ac:dyDescent="0.25">
      <c r="A331" s="34"/>
      <c r="B331" s="10">
        <v>44284</v>
      </c>
      <c r="C331" s="33" t="s">
        <v>18</v>
      </c>
      <c r="D331" s="15" t="s">
        <v>38</v>
      </c>
      <c r="E331" t="b">
        <v>1</v>
      </c>
      <c r="F331" t="b">
        <v>1</v>
      </c>
      <c r="G331" t="b">
        <v>1</v>
      </c>
      <c r="H331" t="b">
        <v>0</v>
      </c>
      <c r="I331" t="b">
        <v>0</v>
      </c>
      <c r="J331" t="b">
        <v>0</v>
      </c>
      <c r="K331" t="b">
        <v>1</v>
      </c>
      <c r="L331" t="b">
        <v>0</v>
      </c>
      <c r="M331" t="s">
        <v>100</v>
      </c>
      <c r="N331">
        <v>5.87</v>
      </c>
      <c r="O331">
        <f>IF(Weekly[[#This Row],[H/V]]="H",Weekly[[#This Row],[BF H Odds]],IF(Weekly[[#This Row],[H/V]]="V",Weekly[[#This Row],[BF V Odds]],""))</f>
        <v>5</v>
      </c>
      <c r="P331" t="b">
        <v>0</v>
      </c>
      <c r="Q331" t="s">
        <v>76</v>
      </c>
      <c r="R331" s="35">
        <f>IFERROR(IF(Weekly[[#This Row],[Won Bet?]]="yes",R330+(Weekly[[#This Row],[BF Odds]]*Weekly[[#This Row],[BF Stake]])-Weekly[[#This Row],[BF Stake]],R330-Weekly[[#This Row],[BF Stake]]),R330)</f>
        <v>227.69189999999995</v>
      </c>
      <c r="S331" s="9">
        <f>IFERROR(IF(Weekly[[#This Row],[Won Bet?]]="yes",S330+(((Weekly[[#This Row],[BF Odds]]*Weekly[[#This Row],[BF Stake]])-Weekly[[#This Row],[BF Stake]])*0.95),S330-Weekly[[#This Row],[BF Stake]]),S330)</f>
        <v>211.51630499999996</v>
      </c>
      <c r="T331" s="13">
        <v>1.2</v>
      </c>
      <c r="U331" s="13">
        <v>5</v>
      </c>
      <c r="V331" s="24">
        <f>IF(Weekly[[#This Row],[Actual]]="","",IF(AND(Weekly[[#This Row],[SVC_P]]=Weekly[[#This Row],[Actual]],Weekly[[#This Row],[SVC_P]]=TRUE),V330+Weekly[[#This Row],[BF H Odds]]-1,IF(AND(Weekly[[#This Row],[SVC_P]]=Weekly[[#This Row],[Actual]],Weekly[[#This Row],[SVC_P]]=FALSE),V330+Weekly[[#This Row],[BF V Odds]]-1,V330-1)))</f>
        <v>68.64</v>
      </c>
      <c r="W331" s="24">
        <f>IF(Weekly[[#This Row],[Actual]]="","",IF(AND(Weekly[[#This Row],[SVC_P]]=FALSE,Weekly[[#This Row],[Actual]]=TRUE),W330+Weekly[[#This Row],[BF H Odds]]-1,IF(AND(Weekly[[#This Row],[SVC_P]]=TRUE,Weekly[[#This Row],[Actual]]=FALSE,),W330+Weekly[[#This Row],[BF V Odds]]-1,W330-1)))</f>
        <v>-270.95</v>
      </c>
      <c r="X331" s="24">
        <f>IF(Weekly[[#This Row],[Actual]]="","",IF(AND(Weekly[[#This Row],[ADBC_P]]=Weekly[[#This Row],[Actual]],Weekly[[#This Row],[ADBC_P]]=TRUE),X330+Weekly[[#This Row],[BF H Odds]]-1,IF(AND(Weekly[[#This Row],[ADBC_P]]=Weekly[[#This Row],[Actual]],Weekly[[#This Row],[ADBC_P]]=FALSE),X330+Weekly[[#This Row],[BF V Odds]]-1,X330-1)))</f>
        <v>26.520000000000024</v>
      </c>
      <c r="Y331" s="24">
        <f>IF(Weekly[[#This Row],[Actual]]="","",IF(AND(Weekly[[#This Row],[ADBC_P]]=FALSE,Weekly[[#This Row],[Actual]]=TRUE),Y330+Weekly[[#This Row],[BF H Odds]]-1,IF(AND(Weekly[[#This Row],[ADBC_P]]=TRUE,Weekly[[#This Row],[Actual]]=FALSE),Y330+Weekly[[#This Row],[BF V Odds]]-1,Y330-1)))</f>
        <v>46.690000000000005</v>
      </c>
      <c r="Z331" s="24">
        <f>IF(Weekly[[#This Row],[Actual]]="","",IF(AND(Weekly[[#This Row],[RFC_P]]=Weekly[[#This Row],[Actual]],Weekly[[#This Row],[RFC_P]]=TRUE),Z330+Weekly[[#This Row],[BF H Odds]]-1,IF(AND(Weekly[[#This Row],[RFC_P]]=Weekly[[#This Row],[Actual]],Weekly[[#This Row],[RFC_P]]=FALSE),Z330+Weekly[[#This Row],[BF V Odds]]-1,Z330-1)))</f>
        <v>20.690000000000026</v>
      </c>
      <c r="AA331" s="24">
        <f>IF(Weekly[[#This Row],[Actual]]="","",IF(AND(Weekly[[#This Row],[RFC_P]]=FALSE,Weekly[[#This Row],[Actual]]=TRUE),AA330+Weekly[[#This Row],[BF H Odds]]-1,IF(AND(Weekly[[#This Row],[RFC_P]]=TRUE,Weekly[[#This Row],[Actual]]=FALSE),AA330+Weekly[[#This Row],[BF V Odds]]-1,AA330-1)))</f>
        <v>52.519999999999982</v>
      </c>
      <c r="AB331" s="24">
        <f>IF(Weekly[[#This Row],[Actual]]="","",IF(AND(Weekly[[#This Row],[GBC_P]]=Weekly[[#This Row],[Actual]],Weekly[[#This Row],[GBC_P]]=TRUE),AB330+Weekly[[#This Row],[BF H Odds]]-1,IF(AND(Weekly[[#This Row],[GBC_P]]=Weekly[[#This Row],[Actual]],Weekly[[#This Row],[GBC_P]]=FALSE),AB330+Weekly[[#This Row],[BF V Odds]]-1,AB330-1)))</f>
        <v>25.68000000000001</v>
      </c>
      <c r="AC331" s="24">
        <f>IF(Weekly[[#This Row],[Actual]]="","",IF(AND(Weekly[[#This Row],[GBC_P]]=FALSE,Weekly[[#This Row],[Actual]]=TRUE),AC330+Weekly[[#This Row],[BF H Odds]]-1,IF(AND(Weekly[[#This Row],[GBC_P]]=TRUE,Weekly[[#This Row],[Actual]]=FALSE),AC330+Weekly[[#This Row],[BF V Odds]]-1,AC330-1)))</f>
        <v>47.52999999999998</v>
      </c>
      <c r="AD331" s="24">
        <f>IF(Weekly[[#This Row],[Actual]]="","",IF(AND(Weekly[[#This Row],[HGBC_P]]=Weekly[[#This Row],[Actual]],Weekly[[#This Row],[HGBC_P]]=TRUE),AD330+Weekly[[#This Row],[BF H Odds]]-1,IF(AND(Weekly[[#This Row],[HGBC_P]]=Weekly[[#This Row],[Actual]],Weekly[[#This Row],[HGBC_P]]=FALSE),AD330+Weekly[[#This Row],[BF V Odds]]-1,AD330-1)))</f>
        <v>24.400000000000031</v>
      </c>
      <c r="AE331" s="24">
        <f>IF(Weekly[[#This Row],[Actual]]="","",IF(AND(Weekly[[#This Row],[HGBC_P]]=FALSE,Weekly[[#This Row],[Actual]]=TRUE),AE330+Weekly[[#This Row],[BF H Odds]]-1,IF(AND(Weekly[[#This Row],[HGBC_P]]=TRUE,Weekly[[#This Row],[Actual]]=FALSE),AE330+Weekly[[#This Row],[BF V Odds]]-1,AE330-1)))</f>
        <v>48.810000000000009</v>
      </c>
      <c r="AF331" s="24">
        <f>IF(Weekly[[#This Row],[Actual]]="","",IF(AND(Weekly[[#This Row],[XGB_P]]=Weekly[[#This Row],[Actual]],Weekly[[#This Row],[XGB_P]]=TRUE),AF330+Weekly[[#This Row],[BF H Odds]]-1,IF(AND(Weekly[[#This Row],[XGB_P]]=Weekly[[#This Row],[Actual]],Weekly[[#This Row],[XGB_P]]=FALSE),AF330+Weekly[[#This Row],[BF V Odds]]-1,AF330-1)))</f>
        <v>47.970000000000034</v>
      </c>
      <c r="AG331" s="24">
        <f>IF(Weekly[[#This Row],[Actual]]="","",IF(AND(Weekly[[#This Row],[XGB_P]]=FALSE,Weekly[[#This Row],[Actual]]=TRUE),AG330+Weekly[[#This Row],[BF H Odds]]-1,IF(AND(Weekly[[#This Row],[XGB_P]]=TRUE,Weekly[[#This Row],[Actual]]=FALSE),AG330+Weekly[[#This Row],[BF V Odds]]-1,AG330-1)))</f>
        <v>25.24</v>
      </c>
      <c r="AH331" s="24">
        <f>IF(Weekly[[#This Row],[Actual]]="","",IF(AND(Weekly[[#This Row],[QDA_P]]=Weekly[[#This Row],[Actual]],Weekly[[#This Row],[QDA_P]]=TRUE),AH330+Weekly[[#This Row],[BF H Odds]]-1,IF(AND(Weekly[[#This Row],[QDA_P]]=Weekly[[#This Row],[Actual]],Weekly[[#This Row],[QDA_P]]=FALSE),AH330+Weekly[[#This Row],[BF V Odds]]-1,AH330-1)))</f>
        <v>3.010000000000006</v>
      </c>
      <c r="AI331" s="24">
        <f>IF(Weekly[[#This Row],[Actual]]="","",IF(AND(Weekly[[#This Row],[QDA_P]]=FALSE,Weekly[[#This Row],[Actual]]=TRUE),AI330+Weekly[[#This Row],[BF H Odds]]-1,IF(AND(Weekly[[#This Row],[QDA_P]]=TRUE,Weekly[[#This Row],[Actual]]=FALSE),AI330+Weekly[[#This Row],[BF V Odds]]-1,AI330-1)))</f>
        <v>70.2</v>
      </c>
      <c r="AJ331" s="24">
        <f>IF(Weekly[[#This Row],[Actual]]="","",IF(AND(Weekly[[#This Row],[KNC_P]]=FALSE,Weekly[[#This Row],[Actual]]=TRUE),AJ330+Weekly[[#This Row],[BF H Odds]]-1,IF(AND(Weekly[[#This Row],[KNC_P]]=TRUE,Weekly[[#This Row],[Actual]]=FALSE),AJ330+Weekly[[#This Row],[BF V Odds]]-1,AJ330-1)))</f>
        <v>47.989999999999988</v>
      </c>
      <c r="AK331" s="24">
        <f>IF(Weekly[[#This Row],[Actual]]="","",IF(AND(Weekly[[#This Row],[KNC_P]]=FALSE,Weekly[[#This Row],[Actual]]=TRUE),AK330+Weekly[[#This Row],[BF H Odds]]-1,IF(AND(Weekly[[#This Row],[KNC_P]]=TRUE,Weekly[[#This Row],[Actual]]=FALSE),AK330+Weekly[[#This Row],[BF V Odds]]-1,AK330-1)))</f>
        <v>46.889999999999979</v>
      </c>
      <c r="AL331" s="30">
        <f>IF(Weekly[[#This Row],[Actual]]="","",COUNTIF(Weekly[[#This Row],[SVC_P]:[QDA_P]],TRUE))</f>
        <v>4</v>
      </c>
      <c r="AM331" s="30">
        <f>IF(Weekly[[#This Row],[Actual]]="","",COUNTIF(Weekly[[#This Row],[SVC_P]:[QDA_P]],FALSE))</f>
        <v>3</v>
      </c>
      <c r="AN331" s="36" t="str">
        <f>IF(AND(Weekly[[#This Row],[BF V Odds]]&gt;$BO$6,Weekly[[#This Row],[BF V Odds]] &lt; $BO$7),Weekly[[#This Row],[BF V Odds]],"")</f>
        <v/>
      </c>
      <c r="AO331" s="36">
        <f>IF(AND(Weekly[[#This Row],[BF H Odds]]&gt;$BO$6, Weekly[[#This Row],[BF H Odds]] &lt; $BO$7),Weekly[[#This Row],[BF H Odds]],"")</f>
        <v>5</v>
      </c>
      <c r="AP331" s="37">
        <f>IF(AND(Weekly[[#This Row],[V Odds &lt;]]="",Weekly[[#This Row],[H Odds &lt;]]=""),AP330,IF(AND(Weekly[[#This Row],[H Odds &lt;]]&lt;&gt;"",Weekly[[#This Row],[SVC_P]]=TRUE,Weekly[[#This Row],[Actual]]=TRUE),AP330+Weekly[[#This Row],[H Odds &lt;]]-1,IF(AND(Weekly[[#This Row],[V Odds &lt;]]&lt;&gt;"",Weekly[[#This Row],[SVC_P]]=FALSE,Weekly[[#This Row],[Actual]]=FALSE),AP330+Weekly[[#This Row],[V Odds &lt;]]-1,IF(AND(Weekly[[#This Row],[V Odds &lt;]]&lt;&gt;"",Weekly[[#This Row],[SVC_P]]=FALSE,Weekly[[#This Row],[Actual]]=TRUE),AP330-1,IF(AND(Weekly[[#This Row],[H Odds &lt;]]&lt;&gt;"",Weekly[[#This Row],[SVC_P]]=TRUE,Weekly[[#This Row],[Actual]]=FALSE),AP330-1,AP330)))))</f>
        <v>74.48</v>
      </c>
      <c r="AQ331" s="37">
        <f>IF(AND(Weekly[[#This Row],[V Odds &lt;]]="",Weekly[[#This Row],[H Odds &lt;]]=""),AQ330,IF(AND(Weekly[[#This Row],[H Odds &lt;]]&lt;&gt;"",Weekly[[#This Row],[ADBC_P]]=TRUE,Weekly[[#This Row],[Actual]]=TRUE),AQ330+Weekly[[#This Row],[H Odds &lt;]]-1,IF(AND(Weekly[[#This Row],[V Odds &lt;]]&lt;&gt;"",Weekly[[#This Row],[ADBC_P]]=FALSE,Weekly[[#This Row],[Actual]]=FALSE),AQ330+Weekly[[#This Row],[V Odds &lt;]]-1,IF(AND(Weekly[[#This Row],[V Odds &lt;]]&lt;&gt;"",Weekly[[#This Row],[ADBC_P]]=FALSE,Weekly[[#This Row],[Actual]]=TRUE),AQ330-1,IF(AND(Weekly[[#This Row],[H Odds &lt;]]&lt;&gt;"",Weekly[[#This Row],[ADBC_P]]=TRUE,Weekly[[#This Row],[Actual]]=FALSE),AQ330-1,AQ330)))))</f>
        <v>47.879999999999995</v>
      </c>
      <c r="AR331" s="37">
        <f>IF(AND(Weekly[[#This Row],[V Odds &lt;]]="",Weekly[[#This Row],[H Odds &lt;]]=""),AR330,IF(AND(Weekly[[#This Row],[H Odds &lt;]]&lt;&gt;"",Weekly[[#This Row],[RFC_P]]=TRUE,Weekly[[#This Row],[Actual]]=TRUE),AR330+Weekly[[#This Row],[H Odds &lt;]]-1,IF(AND(Weekly[[#This Row],[V Odds &lt;]]&lt;&gt;"",Weekly[[#This Row],[RFC_P]]=FALSE,Weekly[[#This Row],[Actual]]=FALSE),AR330+Weekly[[#This Row],[V Odds &lt;]]-1,IF(AND(Weekly[[#This Row],[V Odds &lt;]]&lt;&gt;"",Weekly[[#This Row],[RFC_P]]=FALSE,Weekly[[#This Row],[Actual]]=TRUE),AR330-1,IF(AND(Weekly[[#This Row],[H Odds &lt;]]&lt;&gt;"",Weekly[[#This Row],[RFC_P]]=TRUE,Weekly[[#This Row],[Actual]]=FALSE),AR330-1,AR330)))))</f>
        <v>50.489999999999995</v>
      </c>
      <c r="AS331" s="37">
        <f>IF(AND(Weekly[[#This Row],[V Odds &lt;]]="",Weekly[[#This Row],[H Odds &lt;]]=""),AS330,IF(AND(Weekly[[#This Row],[H Odds &lt;]]&lt;&gt;"",Weekly[[#This Row],[GBC_P]]=TRUE,Weekly[[#This Row],[Actual]]=TRUE),AS330+Weekly[[#This Row],[H Odds &lt;]]-1,IF(AND(Weekly[[#This Row],[V Odds &lt;]]&lt;&gt;"",Weekly[[#This Row],[GBC_P]]=FALSE,Weekly[[#This Row],[Actual]]=FALSE),AS330+Weekly[[#This Row],[V Odds &lt;]]-1,IF(AND(Weekly[[#This Row],[V Odds &lt;]]&lt;&gt;"",Weekly[[#This Row],[GBC_P]]=FALSE,Weekly[[#This Row],[Actual]]=TRUE),AS330-1,IF(AND(Weekly[[#This Row],[H Odds &lt;]]&lt;&gt;"",Weekly[[#This Row],[GBC_P]]=TRUE,Weekly[[#This Row],[Actual]]=FALSE),AS330-1,AS330)))))</f>
        <v>49.28</v>
      </c>
      <c r="AT331" s="37">
        <f>IF(AND(Weekly[[#This Row],[V Odds &lt;]]="",Weekly[[#This Row],[H Odds &lt;]]=""),AT330,IF(AND(Weekly[[#This Row],[H Odds &lt;]]&lt;&gt;"",Weekly[[#This Row],[HGBC_P]]=TRUE,Weekly[[#This Row],[Actual]]=TRUE),AT330+Weekly[[#This Row],[H Odds &lt;]]-1,IF(AND(Weekly[[#This Row],[V Odds &lt;]]&lt;&gt;"",Weekly[[#This Row],[HGBC_P]]=FALSE,Weekly[[#This Row],[Actual]]=FALSE),AT330+Weekly[[#This Row],[V Odds &lt;]]-1,IF(AND(Weekly[[#This Row],[V Odds &lt;]]&lt;&gt;"",Weekly[[#This Row],[HGBC_P]]=FALSE,Weekly[[#This Row],[Actual]]=TRUE),AT330-1,IF(AND(Weekly[[#This Row],[H Odds &lt;]]&lt;&gt;"",Weekly[[#This Row],[HGBC_P]]=TRUE,Weekly[[#This Row],[Actual]]=FALSE),AT330-1,AT330)))))</f>
        <v>53.459999999999994</v>
      </c>
      <c r="AU331" s="37">
        <f>IF(AND(Weekly[[#This Row],[V Odds &lt;]]="",Weekly[[#This Row],[H Odds &lt;]]=""),AU330,IF(AND(Weekly[[#This Row],[H Odds &lt;]]&lt;&gt;"",Weekly[[#This Row],[XGB_P]]=TRUE,Weekly[[#This Row],[Actual]]=TRUE),AU330+Weekly[[#This Row],[H Odds &lt;]]-1,IF(AND(Weekly[[#This Row],[V Odds &lt;]]&lt;&gt;"",Weekly[[#This Row],[XGB_P]]=FALSE,Weekly[[#This Row],[Actual]]=FALSE),AU330+Weekly[[#This Row],[V Odds &lt;]]-1,IF(AND(Weekly[[#This Row],[V Odds &lt;]]&lt;&gt;"",Weekly[[#This Row],[XGB_P]]=FALSE,Weekly[[#This Row],[Actual]]=TRUE),AU330-1,IF(AND(Weekly[[#This Row],[H Odds &lt;]]&lt;&gt;"",Weekly[[#This Row],[XGB_P]]=TRUE,Weekly[[#This Row],[Actual]]=FALSE),AU330-1,AU330)))))</f>
        <v>62.56</v>
      </c>
      <c r="AV331" s="37">
        <f>IF(AND(Weekly[[#This Row],[V Odds &lt;]]="",Weekly[[#This Row],[H Odds &lt;]]=""),AV330,IF(AND(Weekly[[#This Row],[H Odds &lt;]]&lt;&gt;"",Weekly[[#This Row],[QDA_P]]=TRUE,Weekly[[#This Row],[Actual]]=TRUE),AV330+Weekly[[#This Row],[H Odds &lt;]]-1,IF(AND(Weekly[[#This Row],[V Odds &lt;]]&lt;&gt;"",Weekly[[#This Row],[QDA_P]]=FALSE,Weekly[[#This Row],[Actual]]=FALSE),AV330+Weekly[[#This Row],[V Odds &lt;]]-1,IF(AND(Weekly[[#This Row],[V Odds &lt;]]&lt;&gt;"",Weekly[[#This Row],[QDA_P]]=FALSE,Weekly[[#This Row],[Actual]]=TRUE),AV330-1,IF(AND(Weekly[[#This Row],[H Odds &lt;]]&lt;&gt;"",Weekly[[#This Row],[QDA_P]]=TRUE,Weekly[[#This Row],[Actual]]=FALSE),AV330-1,AV330)))))</f>
        <v>50.049999999999983</v>
      </c>
      <c r="AW331" s="37">
        <f>IF(AND(Weekly[[#This Row],[H Odds &lt;]]="",Weekly[[#This Row],[V Odds &lt;]]=""),AW330,IF(AND(Weekly[[#This Row],[KNC_P]]=Weekly[[#This Row],[Actual]],Weekly[[#This Row],[KNC_P]]=TRUE),AW330+Weekly[[#This Row],[BF H Odds]]-1,IF(AND(Weekly[[#This Row],[KNC_P]]=Weekly[[#This Row],[Actual]],Weekly[[#This Row],[KNC_P]]=FALSE),AW330+Weekly[[#This Row],[BF V Odds]]-1,AW330-1)))</f>
        <v>50.220000000000006</v>
      </c>
      <c r="AX331" s="37">
        <f>IF(AND(Weekly[[#This Row],[V Odds &lt;]]="",Weekly[[#This Row],[H Odds &lt;]]=""),AX330,IF(AND(Weekly[[#This Row],[V Odds &lt;]]&lt;&gt;"",Weekly[[#This Row],[FALSES]]&gt;0,Weekly[[#This Row],[Actual]]=FALSE),AX330+Weekly[[#This Row],[V Odds &lt;]]-1,IF(AND(Weekly[[#This Row],[H Odds &lt;]]&lt;&gt;"",Weekly[[#This Row],[TRUES]]&gt;0,Weekly[[#This Row],[Actual]]=TRUE),AX330+Weekly[[#This Row],[H Odds &lt;]]-1,IF(AND(Weekly[[#This Row],[V Odds &lt;]]&lt;&gt;"",Weekly[[#This Row],[FALSES]]=0),AX330,IF(AND(Weekly[[#This Row],[H Odds &lt;]]&lt;&gt;"",Weekly[[#This Row],[TRUES]]=0),AX330,AX330-1)))))</f>
        <v>81.34999999999998</v>
      </c>
      <c r="AY331" s="37">
        <f>IF(AND(Weekly[[#This Row],[V Odds &lt;]]="",Weekly[[#This Row],[H Odds &lt;]]=""),AY330,IF(AND(Weekly[[#This Row],[V Odds &lt;]]&lt;&gt;"",Weekly[[#This Row],[FALSES]]&gt;0,Weekly[[#This Row],[Actual]]=FALSE),AY330+((Weekly[[#This Row],[V Odds &lt;]]-1)*0.92),IF(AND(Weekly[[#This Row],[H Odds &lt;]]&lt;&gt;"",Weekly[[#This Row],[TRUES]]&gt;0,Weekly[[#This Row],[Actual]]=TRUE),AY330+((Weekly[[#This Row],[H Odds &lt;]]-1)*0.92),IF(AND(Weekly[[#This Row],[V Odds &lt;]]&lt;&gt;"",Weekly[[#This Row],[FALSES]]=0),AY330,IF(AND(Weekly[[#This Row],[H Odds &lt;]]&lt;&gt;"",Weekly[[#This Row],[TRUES]]=0),AY330,AY330-1)))))</f>
        <v>74.442000000000021</v>
      </c>
      <c r="AZ331" s="37">
        <f>IF(AND(Weekly[[#This Row],[V Odds &lt;]]="",Weekly[[#This Row],[H Odds &lt;]]=""),AZ330,IF(AND(Weekly[[#This Row],[V Odds &lt;]]&lt;&gt;"",Weekly[[#This Row],[Actual]]=FALSE),AZ330+Weekly[[#This Row],[V Odds &lt;]]-1,IF(AND(Weekly[[#This Row],[H Odds &lt;]]&lt;&gt;"",Weekly[[#This Row],[Actual]]=TRUE),AZ330+Weekly[[#This Row],[H Odds &lt;]]-1,AZ330-1)))</f>
        <v>67.719999999999985</v>
      </c>
      <c r="BA331" s="38">
        <f>IF(Weekly[[#This Row],[H Odds &lt;]]="",BA330,IF(AND(Weekly[[#This Row],[H Odds &lt;]]&lt;&gt;"",Weekly[[#This Row],[SVC_P]]=TRUE,Weekly[[#This Row],[Actual]]=TRUE),BA330+Weekly[[#This Row],[H Odds &lt;]]-1,IF(AND(Weekly[[#This Row],[H Odds &lt;]]&lt;&gt;"",Weekly[[#This Row],[SVC_P]]=TRUE,Weekly[[#This Row],[Actual]]=FALSE),BA330-1,BA330)))</f>
        <v>69.439999999999984</v>
      </c>
      <c r="BB331" s="38">
        <f>IF(Weekly[[#This Row],[H Odds &lt;]]="",BB330,IF(AND(Weekly[[#This Row],[H Odds &lt;]]&lt;&gt;"",Weekly[[#This Row],[ADBC_P]]=TRUE,Weekly[[#This Row],[Actual]]=TRUE),BB330+Weekly[[#This Row],[H Odds &lt;]]-1,IF(AND(Weekly[[#This Row],[H Odds &lt;]]&lt;&gt;"",Weekly[[#This Row],[ADBC_P]]=TRUE,Weekly[[#This Row],[Actual]]=FALSE),BB330-1,BB330)))</f>
        <v>44.559999999999995</v>
      </c>
      <c r="BC331" s="38">
        <f>IF(Weekly[[#This Row],[H Odds &lt;]]="",BC330,IF(AND(Weekly[[#This Row],[H Odds &lt;]]&lt;&gt;"",Weekly[[#This Row],[RFC_P]]=TRUE,Weekly[[#This Row],[Actual]]=TRUE),BC330+Weekly[[#This Row],[H Odds &lt;]]-1,IF(AND(Weekly[[#This Row],[H Odds &lt;]]&lt;&gt;"",Weekly[[#This Row],[RFC_P]]=TRUE,Weekly[[#This Row],[Actual]]=FALSE),BC330-1,BC330)))</f>
        <v>46.859999999999992</v>
      </c>
      <c r="BD331" s="38">
        <f>IF(Weekly[[#This Row],[H Odds &lt;]]="",BD330,IF(AND(Weekly[[#This Row],[H Odds &lt;]]&lt;&gt;"",Weekly[[#This Row],[GBC_P]]=TRUE,Weekly[[#This Row],[Actual]]=TRUE),BD330+Weekly[[#This Row],[H Odds &lt;]]-1,IF(AND(Weekly[[#This Row],[H Odds &lt;]]&lt;&gt;"",Weekly[[#This Row],[GBC_P]]=TRUE,Weekly[[#This Row],[Actual]]=FALSE),BD330-1,BD330)))</f>
        <v>50.96</v>
      </c>
      <c r="BE331" s="38">
        <f>IF(Weekly[[#This Row],[H Odds &lt;]]="",BE330,IF(AND(Weekly[[#This Row],[H Odds &lt;]]&lt;&gt;"",Weekly[[#This Row],[HGBC_P]]=TRUE,Weekly[[#This Row],[Actual]]=TRUE),BE330+Weekly[[#This Row],[H Odds &lt;]]-1,IF(AND(Weekly[[#This Row],[H Odds &lt;]]&lt;&gt;"",Weekly[[#This Row],[HGBC_P]]=TRUE,Weekly[[#This Row],[Actual]]=FALSE),BE330-1,BE330)))</f>
        <v>56.859999999999992</v>
      </c>
      <c r="BF331" s="38">
        <f>IF(Weekly[[#This Row],[H Odds &lt;]]="",BF330,IF(AND(Weekly[[#This Row],[H Odds &lt;]]&lt;&gt;"",Weekly[[#This Row],[XGB_P]]=TRUE,Weekly[[#This Row],[Actual]]=TRUE),BF330+Weekly[[#This Row],[H Odds &lt;]]-1,IF(AND(Weekly[[#This Row],[H Odds &lt;]]&lt;&gt;"",Weekly[[#This Row],[XGB_P]]=TRUE,Weekly[[#This Row],[Actual]]=FALSE),BF330-1,BF330)))</f>
        <v>60.03</v>
      </c>
      <c r="BG331" s="38">
        <f>IF(Weekly[[#This Row],[H Odds &lt;]]="",BG330,IF(AND(Weekly[[#This Row],[H Odds &lt;]]&lt;&gt;"",Weekly[[#This Row],[QDA_P]]=TRUE,Weekly[[#This Row],[Actual]]=TRUE),BG330+Weekly[[#This Row],[H Odds &lt;]]-1,IF(AND(Weekly[[#This Row],[H Odds &lt;]]&lt;&gt;"",Weekly[[#This Row],[QDA_P]]=TRUE,Weekly[[#This Row],[Actual]]=FALSE),BG330-1,BG330)))</f>
        <v>43.279999999999994</v>
      </c>
      <c r="BH331" s="38">
        <f>IF(Weekly[[#This Row],[H Odds &lt;]]="",BH330,IF(AND(Weekly[[#This Row],[H Odds &lt;]]&lt;&gt;"",Weekly[[#This Row],[KNC_P]]=TRUE,Weekly[[#This Row],[Actual]]=TRUE),BH330+Weekly[[#This Row],[H Odds &lt;]]-1,IF(AND(Weekly[[#This Row],[H Odds &lt;]]&lt;&gt;"",Weekly[[#This Row],[KNC_P]]=TRUE,Weekly[[#This Row],[Actual]]=FALSE),BH330-1,BH330)))</f>
        <v>49.54999999999999</v>
      </c>
      <c r="BI331" s="38">
        <f>IF(Weekly[[#This Row],[H Odds &lt;]]="",BI330,IF(AND(Weekly[[#This Row],[H Odds &lt;]]&lt;&gt;"",Weekly[[#This Row],[TRUES]]&gt;0,Weekly[[#This Row],[Actual]]=TRUE),BI330+Weekly[[#This Row],[H Odds &lt;]]-1,IF(AND(Weekly[[#This Row],[H Odds &lt;]]&lt;&gt;"",Weekly[[#This Row],[TRUES]]=0),BI330,BI330-1)))</f>
        <v>69.439999999999984</v>
      </c>
      <c r="BJ331" s="38">
        <f>IF(Weekly[[#This Row],[H Odds &lt;]]="",BJ330,IF(AND(Weekly[[#This Row],[H Odds &lt;]]&lt;&gt;"",Weekly[[#This Row],[Actual]]=TRUE),BJ330+Weekly[[#This Row],[H Odds &lt;]]-1,IF(AND(Weekly[[#This Row],[H Odds &lt;]]&lt;&gt;"",Weekly[[#This Row],[Actual]]=FALSE),BJ330-1,BJ330)))</f>
        <v>71.339999999999989</v>
      </c>
      <c r="BK331" s="58">
        <f>IF(AND(Weekly[[#This Row],[TRUES]]&gt;4,Weekly[[#This Row],[Actual]]=TRUE),BK330+Weekly[[#This Row],[BF H Odds]]-1,IF(AND(Weekly[[#This Row],[FALSES]]&gt;4,Weekly[[#This Row],[Actual]]=FALSE),BK330+Weekly[[#This Row],[BF V Odds]]-1,IF(AND(Weekly[[#This Row],[TRUES]]&gt;4,Weekly[[#This Row],[Actual]]=FALSE),BK330-1,IF(AND(Weekly[[#This Row],[FALSES]]&gt;4,Weekly[[#This Row],[Actual]]=TRUE),BK330-1,BK330))))</f>
        <v>19.280000000000026</v>
      </c>
      <c r="BL331" s="58">
        <f>IF(AND(Weekly[[#This Row],[TRUES]]&gt;5,Weekly[[#This Row],[Actual]]=TRUE),BL330+Weekly[[#This Row],[BF H Odds]]-1,IF(AND(Weekly[[#This Row],[FALSES]]&gt;5,Weekly[[#This Row],[Actual]]=FALSE),BL330+Weekly[[#This Row],[BF V Odds]]-1,IF(AND(Weekly[[#This Row],[TRUES]]&gt;5,Weekly[[#This Row],[Actual]]=FALSE),BL330-1,IF(AND(Weekly[[#This Row],[FALSES]]&gt;5,Weekly[[#This Row],[Actual]]=TRUE),BL330-1,BL330))))</f>
        <v>29.620000000000026</v>
      </c>
      <c r="BM331" s="58">
        <f>IF(AND(Weekly[[#This Row],[TRUES]]&gt;6,Weekly[[#This Row],[Actual]]=TRUE),BM330+Weekly[[#This Row],[BF H Odds]]-1,IF(AND(Weekly[[#This Row],[FALSES]]&gt;6,Weekly[[#This Row],[Actual]]=FALSE),BM330+Weekly[[#This Row],[BF V Odds]]-1,IF(AND(Weekly[[#This Row],[TRUES]]&gt;6,Weekly[[#This Row],[Actual]]=FALSE),BM330-1,IF(AND(Weekly[[#This Row],[FALSES]]&gt;6,Weekly[[#This Row],[Actual]]=TRUE),BM330-1,BM330))))</f>
        <v>47.200000000000017</v>
      </c>
    </row>
    <row r="332" spans="1:65" x14ac:dyDescent="0.25">
      <c r="A332" s="34"/>
      <c r="B332" s="10">
        <v>44284</v>
      </c>
      <c r="C332" s="33" t="s">
        <v>13</v>
      </c>
      <c r="D332" s="15" t="s">
        <v>36</v>
      </c>
      <c r="E332" t="b">
        <v>1</v>
      </c>
      <c r="F332" t="b">
        <v>1</v>
      </c>
      <c r="G332" t="b">
        <v>1</v>
      </c>
      <c r="H332" t="b">
        <v>1</v>
      </c>
      <c r="I332" t="b">
        <v>1</v>
      </c>
      <c r="J332" t="b">
        <v>1</v>
      </c>
      <c r="K332" t="b">
        <v>1</v>
      </c>
      <c r="L332" t="b">
        <v>1</v>
      </c>
      <c r="O332" t="str">
        <f>IF(Weekly[[#This Row],[H/V]]="H",Weekly[[#This Row],[BF H Odds]],IF(Weekly[[#This Row],[H/V]]="V",Weekly[[#This Row],[BF V Odds]],""))</f>
        <v/>
      </c>
      <c r="P332" t="b">
        <v>1</v>
      </c>
      <c r="R332" s="35">
        <f>IFERROR(IF(Weekly[[#This Row],[Won Bet?]]="yes",R331+(Weekly[[#This Row],[BF Odds]]*Weekly[[#This Row],[BF Stake]])-Weekly[[#This Row],[BF Stake]],R331-Weekly[[#This Row],[BF Stake]]),R331)</f>
        <v>227.69189999999995</v>
      </c>
      <c r="S332" s="9">
        <f>IFERROR(IF(Weekly[[#This Row],[Won Bet?]]="yes",S331+(((Weekly[[#This Row],[BF Odds]]*Weekly[[#This Row],[BF Stake]])-Weekly[[#This Row],[BF Stake]])*0.95),S331-Weekly[[#This Row],[BF Stake]]),S331)</f>
        <v>211.51630499999996</v>
      </c>
      <c r="T332" s="13">
        <v>2.2400000000000002</v>
      </c>
      <c r="U332" s="13">
        <v>1.73</v>
      </c>
      <c r="V332" s="24">
        <f>IF(Weekly[[#This Row],[Actual]]="","",IF(AND(Weekly[[#This Row],[SVC_P]]=Weekly[[#This Row],[Actual]],Weekly[[#This Row],[SVC_P]]=TRUE),V331+Weekly[[#This Row],[BF H Odds]]-1,IF(AND(Weekly[[#This Row],[SVC_P]]=Weekly[[#This Row],[Actual]],Weekly[[#This Row],[SVC_P]]=FALSE),V331+Weekly[[#This Row],[BF V Odds]]-1,V331-1)))</f>
        <v>69.37</v>
      </c>
      <c r="W332" s="24">
        <f>IF(Weekly[[#This Row],[Actual]]="","",IF(AND(Weekly[[#This Row],[SVC_P]]=FALSE,Weekly[[#This Row],[Actual]]=TRUE),W331+Weekly[[#This Row],[BF H Odds]]-1,IF(AND(Weekly[[#This Row],[SVC_P]]=TRUE,Weekly[[#This Row],[Actual]]=FALSE,),W331+Weekly[[#This Row],[BF V Odds]]-1,W331-1)))</f>
        <v>-271.95</v>
      </c>
      <c r="X332" s="24">
        <f>IF(Weekly[[#This Row],[Actual]]="","",IF(AND(Weekly[[#This Row],[ADBC_P]]=Weekly[[#This Row],[Actual]],Weekly[[#This Row],[ADBC_P]]=TRUE),X331+Weekly[[#This Row],[BF H Odds]]-1,IF(AND(Weekly[[#This Row],[ADBC_P]]=Weekly[[#This Row],[Actual]],Weekly[[#This Row],[ADBC_P]]=FALSE),X331+Weekly[[#This Row],[BF V Odds]]-1,X331-1)))</f>
        <v>27.250000000000025</v>
      </c>
      <c r="Y332" s="24">
        <f>IF(Weekly[[#This Row],[Actual]]="","",IF(AND(Weekly[[#This Row],[ADBC_P]]=FALSE,Weekly[[#This Row],[Actual]]=TRUE),Y331+Weekly[[#This Row],[BF H Odds]]-1,IF(AND(Weekly[[#This Row],[ADBC_P]]=TRUE,Weekly[[#This Row],[Actual]]=FALSE),Y331+Weekly[[#This Row],[BF V Odds]]-1,Y331-1)))</f>
        <v>45.690000000000005</v>
      </c>
      <c r="Z332" s="24">
        <f>IF(Weekly[[#This Row],[Actual]]="","",IF(AND(Weekly[[#This Row],[RFC_P]]=Weekly[[#This Row],[Actual]],Weekly[[#This Row],[RFC_P]]=TRUE),Z331+Weekly[[#This Row],[BF H Odds]]-1,IF(AND(Weekly[[#This Row],[RFC_P]]=Weekly[[#This Row],[Actual]],Weekly[[#This Row],[RFC_P]]=FALSE),Z331+Weekly[[#This Row],[BF V Odds]]-1,Z331-1)))</f>
        <v>21.420000000000027</v>
      </c>
      <c r="AA332" s="24">
        <f>IF(Weekly[[#This Row],[Actual]]="","",IF(AND(Weekly[[#This Row],[RFC_P]]=FALSE,Weekly[[#This Row],[Actual]]=TRUE),AA331+Weekly[[#This Row],[BF H Odds]]-1,IF(AND(Weekly[[#This Row],[RFC_P]]=TRUE,Weekly[[#This Row],[Actual]]=FALSE),AA331+Weekly[[#This Row],[BF V Odds]]-1,AA331-1)))</f>
        <v>51.519999999999982</v>
      </c>
      <c r="AB332" s="24">
        <f>IF(Weekly[[#This Row],[Actual]]="","",IF(AND(Weekly[[#This Row],[GBC_P]]=Weekly[[#This Row],[Actual]],Weekly[[#This Row],[GBC_P]]=TRUE),AB331+Weekly[[#This Row],[BF H Odds]]-1,IF(AND(Weekly[[#This Row],[GBC_P]]=Weekly[[#This Row],[Actual]],Weekly[[#This Row],[GBC_P]]=FALSE),AB331+Weekly[[#This Row],[BF V Odds]]-1,AB331-1)))</f>
        <v>26.410000000000011</v>
      </c>
      <c r="AC332" s="24">
        <f>IF(Weekly[[#This Row],[Actual]]="","",IF(AND(Weekly[[#This Row],[GBC_P]]=FALSE,Weekly[[#This Row],[Actual]]=TRUE),AC331+Weekly[[#This Row],[BF H Odds]]-1,IF(AND(Weekly[[#This Row],[GBC_P]]=TRUE,Weekly[[#This Row],[Actual]]=FALSE),AC331+Weekly[[#This Row],[BF V Odds]]-1,AC331-1)))</f>
        <v>46.52999999999998</v>
      </c>
      <c r="AD332" s="24">
        <f>IF(Weekly[[#This Row],[Actual]]="","",IF(AND(Weekly[[#This Row],[HGBC_P]]=Weekly[[#This Row],[Actual]],Weekly[[#This Row],[HGBC_P]]=TRUE),AD331+Weekly[[#This Row],[BF H Odds]]-1,IF(AND(Weekly[[#This Row],[HGBC_P]]=Weekly[[#This Row],[Actual]],Weekly[[#This Row],[HGBC_P]]=FALSE),AD331+Weekly[[#This Row],[BF V Odds]]-1,AD331-1)))</f>
        <v>25.130000000000031</v>
      </c>
      <c r="AE332" s="24">
        <f>IF(Weekly[[#This Row],[Actual]]="","",IF(AND(Weekly[[#This Row],[HGBC_P]]=FALSE,Weekly[[#This Row],[Actual]]=TRUE),AE331+Weekly[[#This Row],[BF H Odds]]-1,IF(AND(Weekly[[#This Row],[HGBC_P]]=TRUE,Weekly[[#This Row],[Actual]]=FALSE),AE331+Weekly[[#This Row],[BF V Odds]]-1,AE331-1)))</f>
        <v>47.810000000000009</v>
      </c>
      <c r="AF332" s="24">
        <f>IF(Weekly[[#This Row],[Actual]]="","",IF(AND(Weekly[[#This Row],[XGB_P]]=Weekly[[#This Row],[Actual]],Weekly[[#This Row],[XGB_P]]=TRUE),AF331+Weekly[[#This Row],[BF H Odds]]-1,IF(AND(Weekly[[#This Row],[XGB_P]]=Weekly[[#This Row],[Actual]],Weekly[[#This Row],[XGB_P]]=FALSE),AF331+Weekly[[#This Row],[BF V Odds]]-1,AF331-1)))</f>
        <v>48.700000000000031</v>
      </c>
      <c r="AG332" s="24">
        <f>IF(Weekly[[#This Row],[Actual]]="","",IF(AND(Weekly[[#This Row],[XGB_P]]=FALSE,Weekly[[#This Row],[Actual]]=TRUE),AG331+Weekly[[#This Row],[BF H Odds]]-1,IF(AND(Weekly[[#This Row],[XGB_P]]=TRUE,Weekly[[#This Row],[Actual]]=FALSE),AG331+Weekly[[#This Row],[BF V Odds]]-1,AG331-1)))</f>
        <v>24.24</v>
      </c>
      <c r="AH332" s="24">
        <f>IF(Weekly[[#This Row],[Actual]]="","",IF(AND(Weekly[[#This Row],[QDA_P]]=Weekly[[#This Row],[Actual]],Weekly[[#This Row],[QDA_P]]=TRUE),AH331+Weekly[[#This Row],[BF H Odds]]-1,IF(AND(Weekly[[#This Row],[QDA_P]]=Weekly[[#This Row],[Actual]],Weekly[[#This Row],[QDA_P]]=FALSE),AH331+Weekly[[#This Row],[BF V Odds]]-1,AH331-1)))</f>
        <v>3.7400000000000055</v>
      </c>
      <c r="AI332" s="24">
        <f>IF(Weekly[[#This Row],[Actual]]="","",IF(AND(Weekly[[#This Row],[QDA_P]]=FALSE,Weekly[[#This Row],[Actual]]=TRUE),AI331+Weekly[[#This Row],[BF H Odds]]-1,IF(AND(Weekly[[#This Row],[QDA_P]]=TRUE,Weekly[[#This Row],[Actual]]=FALSE),AI331+Weekly[[#This Row],[BF V Odds]]-1,AI331-1)))</f>
        <v>69.2</v>
      </c>
      <c r="AJ332" s="24">
        <f>IF(Weekly[[#This Row],[Actual]]="","",IF(AND(Weekly[[#This Row],[KNC_P]]=FALSE,Weekly[[#This Row],[Actual]]=TRUE),AJ331+Weekly[[#This Row],[BF H Odds]]-1,IF(AND(Weekly[[#This Row],[KNC_P]]=TRUE,Weekly[[#This Row],[Actual]]=FALSE),AJ331+Weekly[[#This Row],[BF V Odds]]-1,AJ331-1)))</f>
        <v>46.989999999999988</v>
      </c>
      <c r="AK332" s="24">
        <f>IF(Weekly[[#This Row],[Actual]]="","",IF(AND(Weekly[[#This Row],[KNC_P]]=FALSE,Weekly[[#This Row],[Actual]]=TRUE),AK331+Weekly[[#This Row],[BF H Odds]]-1,IF(AND(Weekly[[#This Row],[KNC_P]]=TRUE,Weekly[[#This Row],[Actual]]=FALSE),AK331+Weekly[[#This Row],[BF V Odds]]-1,AK331-1)))</f>
        <v>45.889999999999979</v>
      </c>
      <c r="AL332" s="30">
        <f>IF(Weekly[[#This Row],[Actual]]="","",COUNTIF(Weekly[[#This Row],[SVC_P]:[QDA_P]],TRUE))</f>
        <v>7</v>
      </c>
      <c r="AM332" s="30">
        <f>IF(Weekly[[#This Row],[Actual]]="","",COUNTIF(Weekly[[#This Row],[SVC_P]:[QDA_P]],FALSE))</f>
        <v>0</v>
      </c>
      <c r="AN332" s="36" t="str">
        <f>IF(AND(Weekly[[#This Row],[BF V Odds]]&gt;$BO$6,Weekly[[#This Row],[BF V Odds]] &lt; $BO$7),Weekly[[#This Row],[BF V Odds]],"")</f>
        <v/>
      </c>
      <c r="AO332" s="36" t="str">
        <f>IF(AND(Weekly[[#This Row],[BF H Odds]]&gt;$BO$6, Weekly[[#This Row],[BF H Odds]] &lt; $BO$7),Weekly[[#This Row],[BF H Odds]],"")</f>
        <v/>
      </c>
      <c r="AP332" s="37">
        <f>IF(AND(Weekly[[#This Row],[V Odds &lt;]]="",Weekly[[#This Row],[H Odds &lt;]]=""),AP331,IF(AND(Weekly[[#This Row],[H Odds &lt;]]&lt;&gt;"",Weekly[[#This Row],[SVC_P]]=TRUE,Weekly[[#This Row],[Actual]]=TRUE),AP331+Weekly[[#This Row],[H Odds &lt;]]-1,IF(AND(Weekly[[#This Row],[V Odds &lt;]]&lt;&gt;"",Weekly[[#This Row],[SVC_P]]=FALSE,Weekly[[#This Row],[Actual]]=FALSE),AP331+Weekly[[#This Row],[V Odds &lt;]]-1,IF(AND(Weekly[[#This Row],[V Odds &lt;]]&lt;&gt;"",Weekly[[#This Row],[SVC_P]]=FALSE,Weekly[[#This Row],[Actual]]=TRUE),AP331-1,IF(AND(Weekly[[#This Row],[H Odds &lt;]]&lt;&gt;"",Weekly[[#This Row],[SVC_P]]=TRUE,Weekly[[#This Row],[Actual]]=FALSE),AP331-1,AP331)))))</f>
        <v>74.48</v>
      </c>
      <c r="AQ332" s="37">
        <f>IF(AND(Weekly[[#This Row],[V Odds &lt;]]="",Weekly[[#This Row],[H Odds &lt;]]=""),AQ331,IF(AND(Weekly[[#This Row],[H Odds &lt;]]&lt;&gt;"",Weekly[[#This Row],[ADBC_P]]=TRUE,Weekly[[#This Row],[Actual]]=TRUE),AQ331+Weekly[[#This Row],[H Odds &lt;]]-1,IF(AND(Weekly[[#This Row],[V Odds &lt;]]&lt;&gt;"",Weekly[[#This Row],[ADBC_P]]=FALSE,Weekly[[#This Row],[Actual]]=FALSE),AQ331+Weekly[[#This Row],[V Odds &lt;]]-1,IF(AND(Weekly[[#This Row],[V Odds &lt;]]&lt;&gt;"",Weekly[[#This Row],[ADBC_P]]=FALSE,Weekly[[#This Row],[Actual]]=TRUE),AQ331-1,IF(AND(Weekly[[#This Row],[H Odds &lt;]]&lt;&gt;"",Weekly[[#This Row],[ADBC_P]]=TRUE,Weekly[[#This Row],[Actual]]=FALSE),AQ331-1,AQ331)))))</f>
        <v>47.879999999999995</v>
      </c>
      <c r="AR332" s="37">
        <f>IF(AND(Weekly[[#This Row],[V Odds &lt;]]="",Weekly[[#This Row],[H Odds &lt;]]=""),AR331,IF(AND(Weekly[[#This Row],[H Odds &lt;]]&lt;&gt;"",Weekly[[#This Row],[RFC_P]]=TRUE,Weekly[[#This Row],[Actual]]=TRUE),AR331+Weekly[[#This Row],[H Odds &lt;]]-1,IF(AND(Weekly[[#This Row],[V Odds &lt;]]&lt;&gt;"",Weekly[[#This Row],[RFC_P]]=FALSE,Weekly[[#This Row],[Actual]]=FALSE),AR331+Weekly[[#This Row],[V Odds &lt;]]-1,IF(AND(Weekly[[#This Row],[V Odds &lt;]]&lt;&gt;"",Weekly[[#This Row],[RFC_P]]=FALSE,Weekly[[#This Row],[Actual]]=TRUE),AR331-1,IF(AND(Weekly[[#This Row],[H Odds &lt;]]&lt;&gt;"",Weekly[[#This Row],[RFC_P]]=TRUE,Weekly[[#This Row],[Actual]]=FALSE),AR331-1,AR331)))))</f>
        <v>50.489999999999995</v>
      </c>
      <c r="AS332" s="37">
        <f>IF(AND(Weekly[[#This Row],[V Odds &lt;]]="",Weekly[[#This Row],[H Odds &lt;]]=""),AS331,IF(AND(Weekly[[#This Row],[H Odds &lt;]]&lt;&gt;"",Weekly[[#This Row],[GBC_P]]=TRUE,Weekly[[#This Row],[Actual]]=TRUE),AS331+Weekly[[#This Row],[H Odds &lt;]]-1,IF(AND(Weekly[[#This Row],[V Odds &lt;]]&lt;&gt;"",Weekly[[#This Row],[GBC_P]]=FALSE,Weekly[[#This Row],[Actual]]=FALSE),AS331+Weekly[[#This Row],[V Odds &lt;]]-1,IF(AND(Weekly[[#This Row],[V Odds &lt;]]&lt;&gt;"",Weekly[[#This Row],[GBC_P]]=FALSE,Weekly[[#This Row],[Actual]]=TRUE),AS331-1,IF(AND(Weekly[[#This Row],[H Odds &lt;]]&lt;&gt;"",Weekly[[#This Row],[GBC_P]]=TRUE,Weekly[[#This Row],[Actual]]=FALSE),AS331-1,AS331)))))</f>
        <v>49.28</v>
      </c>
      <c r="AT332" s="37">
        <f>IF(AND(Weekly[[#This Row],[V Odds &lt;]]="",Weekly[[#This Row],[H Odds &lt;]]=""),AT331,IF(AND(Weekly[[#This Row],[H Odds &lt;]]&lt;&gt;"",Weekly[[#This Row],[HGBC_P]]=TRUE,Weekly[[#This Row],[Actual]]=TRUE),AT331+Weekly[[#This Row],[H Odds &lt;]]-1,IF(AND(Weekly[[#This Row],[V Odds &lt;]]&lt;&gt;"",Weekly[[#This Row],[HGBC_P]]=FALSE,Weekly[[#This Row],[Actual]]=FALSE),AT331+Weekly[[#This Row],[V Odds &lt;]]-1,IF(AND(Weekly[[#This Row],[V Odds &lt;]]&lt;&gt;"",Weekly[[#This Row],[HGBC_P]]=FALSE,Weekly[[#This Row],[Actual]]=TRUE),AT331-1,IF(AND(Weekly[[#This Row],[H Odds &lt;]]&lt;&gt;"",Weekly[[#This Row],[HGBC_P]]=TRUE,Weekly[[#This Row],[Actual]]=FALSE),AT331-1,AT331)))))</f>
        <v>53.459999999999994</v>
      </c>
      <c r="AU332" s="37">
        <f>IF(AND(Weekly[[#This Row],[V Odds &lt;]]="",Weekly[[#This Row],[H Odds &lt;]]=""),AU331,IF(AND(Weekly[[#This Row],[H Odds &lt;]]&lt;&gt;"",Weekly[[#This Row],[XGB_P]]=TRUE,Weekly[[#This Row],[Actual]]=TRUE),AU331+Weekly[[#This Row],[H Odds &lt;]]-1,IF(AND(Weekly[[#This Row],[V Odds &lt;]]&lt;&gt;"",Weekly[[#This Row],[XGB_P]]=FALSE,Weekly[[#This Row],[Actual]]=FALSE),AU331+Weekly[[#This Row],[V Odds &lt;]]-1,IF(AND(Weekly[[#This Row],[V Odds &lt;]]&lt;&gt;"",Weekly[[#This Row],[XGB_P]]=FALSE,Weekly[[#This Row],[Actual]]=TRUE),AU331-1,IF(AND(Weekly[[#This Row],[H Odds &lt;]]&lt;&gt;"",Weekly[[#This Row],[XGB_P]]=TRUE,Weekly[[#This Row],[Actual]]=FALSE),AU331-1,AU331)))))</f>
        <v>62.56</v>
      </c>
      <c r="AV332" s="37">
        <f>IF(AND(Weekly[[#This Row],[V Odds &lt;]]="",Weekly[[#This Row],[H Odds &lt;]]=""),AV331,IF(AND(Weekly[[#This Row],[H Odds &lt;]]&lt;&gt;"",Weekly[[#This Row],[QDA_P]]=TRUE,Weekly[[#This Row],[Actual]]=TRUE),AV331+Weekly[[#This Row],[H Odds &lt;]]-1,IF(AND(Weekly[[#This Row],[V Odds &lt;]]&lt;&gt;"",Weekly[[#This Row],[QDA_P]]=FALSE,Weekly[[#This Row],[Actual]]=FALSE),AV331+Weekly[[#This Row],[V Odds &lt;]]-1,IF(AND(Weekly[[#This Row],[V Odds &lt;]]&lt;&gt;"",Weekly[[#This Row],[QDA_P]]=FALSE,Weekly[[#This Row],[Actual]]=TRUE),AV331-1,IF(AND(Weekly[[#This Row],[H Odds &lt;]]&lt;&gt;"",Weekly[[#This Row],[QDA_P]]=TRUE,Weekly[[#This Row],[Actual]]=FALSE),AV331-1,AV331)))))</f>
        <v>50.049999999999983</v>
      </c>
      <c r="AW332" s="37">
        <f>IF(AND(Weekly[[#This Row],[H Odds &lt;]]="",Weekly[[#This Row],[V Odds &lt;]]=""),AW331,IF(AND(Weekly[[#This Row],[KNC_P]]=Weekly[[#This Row],[Actual]],Weekly[[#This Row],[KNC_P]]=TRUE),AW331+Weekly[[#This Row],[BF H Odds]]-1,IF(AND(Weekly[[#This Row],[KNC_P]]=Weekly[[#This Row],[Actual]],Weekly[[#This Row],[KNC_P]]=FALSE),AW331+Weekly[[#This Row],[BF V Odds]]-1,AW331-1)))</f>
        <v>50.220000000000006</v>
      </c>
      <c r="AX332" s="37">
        <f>IF(AND(Weekly[[#This Row],[V Odds &lt;]]="",Weekly[[#This Row],[H Odds &lt;]]=""),AX331,IF(AND(Weekly[[#This Row],[V Odds &lt;]]&lt;&gt;"",Weekly[[#This Row],[FALSES]]&gt;0,Weekly[[#This Row],[Actual]]=FALSE),AX331+Weekly[[#This Row],[V Odds &lt;]]-1,IF(AND(Weekly[[#This Row],[H Odds &lt;]]&lt;&gt;"",Weekly[[#This Row],[TRUES]]&gt;0,Weekly[[#This Row],[Actual]]=TRUE),AX331+Weekly[[#This Row],[H Odds &lt;]]-1,IF(AND(Weekly[[#This Row],[V Odds &lt;]]&lt;&gt;"",Weekly[[#This Row],[FALSES]]=0),AX331,IF(AND(Weekly[[#This Row],[H Odds &lt;]]&lt;&gt;"",Weekly[[#This Row],[TRUES]]=0),AX331,AX331-1)))))</f>
        <v>81.34999999999998</v>
      </c>
      <c r="AY332" s="37">
        <f>IF(AND(Weekly[[#This Row],[V Odds &lt;]]="",Weekly[[#This Row],[H Odds &lt;]]=""),AY331,IF(AND(Weekly[[#This Row],[V Odds &lt;]]&lt;&gt;"",Weekly[[#This Row],[FALSES]]&gt;0,Weekly[[#This Row],[Actual]]=FALSE),AY331+((Weekly[[#This Row],[V Odds &lt;]]-1)*0.92),IF(AND(Weekly[[#This Row],[H Odds &lt;]]&lt;&gt;"",Weekly[[#This Row],[TRUES]]&gt;0,Weekly[[#This Row],[Actual]]=TRUE),AY331+((Weekly[[#This Row],[H Odds &lt;]]-1)*0.92),IF(AND(Weekly[[#This Row],[V Odds &lt;]]&lt;&gt;"",Weekly[[#This Row],[FALSES]]=0),AY331,IF(AND(Weekly[[#This Row],[H Odds &lt;]]&lt;&gt;"",Weekly[[#This Row],[TRUES]]=0),AY331,AY331-1)))))</f>
        <v>74.442000000000021</v>
      </c>
      <c r="AZ332" s="37">
        <f>IF(AND(Weekly[[#This Row],[V Odds &lt;]]="",Weekly[[#This Row],[H Odds &lt;]]=""),AZ331,IF(AND(Weekly[[#This Row],[V Odds &lt;]]&lt;&gt;"",Weekly[[#This Row],[Actual]]=FALSE),AZ331+Weekly[[#This Row],[V Odds &lt;]]-1,IF(AND(Weekly[[#This Row],[H Odds &lt;]]&lt;&gt;"",Weekly[[#This Row],[Actual]]=TRUE),AZ331+Weekly[[#This Row],[H Odds &lt;]]-1,AZ331-1)))</f>
        <v>67.719999999999985</v>
      </c>
      <c r="BA332" s="38">
        <f>IF(Weekly[[#This Row],[H Odds &lt;]]="",BA331,IF(AND(Weekly[[#This Row],[H Odds &lt;]]&lt;&gt;"",Weekly[[#This Row],[SVC_P]]=TRUE,Weekly[[#This Row],[Actual]]=TRUE),BA331+Weekly[[#This Row],[H Odds &lt;]]-1,IF(AND(Weekly[[#This Row],[H Odds &lt;]]&lt;&gt;"",Weekly[[#This Row],[SVC_P]]=TRUE,Weekly[[#This Row],[Actual]]=FALSE),BA331-1,BA331)))</f>
        <v>69.439999999999984</v>
      </c>
      <c r="BB332" s="38">
        <f>IF(Weekly[[#This Row],[H Odds &lt;]]="",BB331,IF(AND(Weekly[[#This Row],[H Odds &lt;]]&lt;&gt;"",Weekly[[#This Row],[ADBC_P]]=TRUE,Weekly[[#This Row],[Actual]]=TRUE),BB331+Weekly[[#This Row],[H Odds &lt;]]-1,IF(AND(Weekly[[#This Row],[H Odds &lt;]]&lt;&gt;"",Weekly[[#This Row],[ADBC_P]]=TRUE,Weekly[[#This Row],[Actual]]=FALSE),BB331-1,BB331)))</f>
        <v>44.559999999999995</v>
      </c>
      <c r="BC332" s="38">
        <f>IF(Weekly[[#This Row],[H Odds &lt;]]="",BC331,IF(AND(Weekly[[#This Row],[H Odds &lt;]]&lt;&gt;"",Weekly[[#This Row],[RFC_P]]=TRUE,Weekly[[#This Row],[Actual]]=TRUE),BC331+Weekly[[#This Row],[H Odds &lt;]]-1,IF(AND(Weekly[[#This Row],[H Odds &lt;]]&lt;&gt;"",Weekly[[#This Row],[RFC_P]]=TRUE,Weekly[[#This Row],[Actual]]=FALSE),BC331-1,BC331)))</f>
        <v>46.859999999999992</v>
      </c>
      <c r="BD332" s="38">
        <f>IF(Weekly[[#This Row],[H Odds &lt;]]="",BD331,IF(AND(Weekly[[#This Row],[H Odds &lt;]]&lt;&gt;"",Weekly[[#This Row],[GBC_P]]=TRUE,Weekly[[#This Row],[Actual]]=TRUE),BD331+Weekly[[#This Row],[H Odds &lt;]]-1,IF(AND(Weekly[[#This Row],[H Odds &lt;]]&lt;&gt;"",Weekly[[#This Row],[GBC_P]]=TRUE,Weekly[[#This Row],[Actual]]=FALSE),BD331-1,BD331)))</f>
        <v>50.96</v>
      </c>
      <c r="BE332" s="38">
        <f>IF(Weekly[[#This Row],[H Odds &lt;]]="",BE331,IF(AND(Weekly[[#This Row],[H Odds &lt;]]&lt;&gt;"",Weekly[[#This Row],[HGBC_P]]=TRUE,Weekly[[#This Row],[Actual]]=TRUE),BE331+Weekly[[#This Row],[H Odds &lt;]]-1,IF(AND(Weekly[[#This Row],[H Odds &lt;]]&lt;&gt;"",Weekly[[#This Row],[HGBC_P]]=TRUE,Weekly[[#This Row],[Actual]]=FALSE),BE331-1,BE331)))</f>
        <v>56.859999999999992</v>
      </c>
      <c r="BF332" s="38">
        <f>IF(Weekly[[#This Row],[H Odds &lt;]]="",BF331,IF(AND(Weekly[[#This Row],[H Odds &lt;]]&lt;&gt;"",Weekly[[#This Row],[XGB_P]]=TRUE,Weekly[[#This Row],[Actual]]=TRUE),BF331+Weekly[[#This Row],[H Odds &lt;]]-1,IF(AND(Weekly[[#This Row],[H Odds &lt;]]&lt;&gt;"",Weekly[[#This Row],[XGB_P]]=TRUE,Weekly[[#This Row],[Actual]]=FALSE),BF331-1,BF331)))</f>
        <v>60.03</v>
      </c>
      <c r="BG332" s="38">
        <f>IF(Weekly[[#This Row],[H Odds &lt;]]="",BG331,IF(AND(Weekly[[#This Row],[H Odds &lt;]]&lt;&gt;"",Weekly[[#This Row],[QDA_P]]=TRUE,Weekly[[#This Row],[Actual]]=TRUE),BG331+Weekly[[#This Row],[H Odds &lt;]]-1,IF(AND(Weekly[[#This Row],[H Odds &lt;]]&lt;&gt;"",Weekly[[#This Row],[QDA_P]]=TRUE,Weekly[[#This Row],[Actual]]=FALSE),BG331-1,BG331)))</f>
        <v>43.279999999999994</v>
      </c>
      <c r="BH332" s="38">
        <f>IF(Weekly[[#This Row],[H Odds &lt;]]="",BH331,IF(AND(Weekly[[#This Row],[H Odds &lt;]]&lt;&gt;"",Weekly[[#This Row],[KNC_P]]=TRUE,Weekly[[#This Row],[Actual]]=TRUE),BH331+Weekly[[#This Row],[H Odds &lt;]]-1,IF(AND(Weekly[[#This Row],[H Odds &lt;]]&lt;&gt;"",Weekly[[#This Row],[KNC_P]]=TRUE,Weekly[[#This Row],[Actual]]=FALSE),BH331-1,BH331)))</f>
        <v>49.54999999999999</v>
      </c>
      <c r="BI332" s="38">
        <f>IF(Weekly[[#This Row],[H Odds &lt;]]="",BI331,IF(AND(Weekly[[#This Row],[H Odds &lt;]]&lt;&gt;"",Weekly[[#This Row],[TRUES]]&gt;0,Weekly[[#This Row],[Actual]]=TRUE),BI331+Weekly[[#This Row],[H Odds &lt;]]-1,IF(AND(Weekly[[#This Row],[H Odds &lt;]]&lt;&gt;"",Weekly[[#This Row],[TRUES]]=0),BI331,BI331-1)))</f>
        <v>69.439999999999984</v>
      </c>
      <c r="BJ332" s="38">
        <f>IF(Weekly[[#This Row],[H Odds &lt;]]="",BJ331,IF(AND(Weekly[[#This Row],[H Odds &lt;]]&lt;&gt;"",Weekly[[#This Row],[Actual]]=TRUE),BJ331+Weekly[[#This Row],[H Odds &lt;]]-1,IF(AND(Weekly[[#This Row],[H Odds &lt;]]&lt;&gt;"",Weekly[[#This Row],[Actual]]=FALSE),BJ331-1,BJ331)))</f>
        <v>71.339999999999989</v>
      </c>
      <c r="BK332" s="58">
        <f>IF(AND(Weekly[[#This Row],[TRUES]]&gt;4,Weekly[[#This Row],[Actual]]=TRUE),BK331+Weekly[[#This Row],[BF H Odds]]-1,IF(AND(Weekly[[#This Row],[FALSES]]&gt;4,Weekly[[#This Row],[Actual]]=FALSE),BK331+Weekly[[#This Row],[BF V Odds]]-1,IF(AND(Weekly[[#This Row],[TRUES]]&gt;4,Weekly[[#This Row],[Actual]]=FALSE),BK331-1,IF(AND(Weekly[[#This Row],[FALSES]]&gt;4,Weekly[[#This Row],[Actual]]=TRUE),BK331-1,BK331))))</f>
        <v>20.010000000000026</v>
      </c>
      <c r="BL332" s="58">
        <f>IF(AND(Weekly[[#This Row],[TRUES]]&gt;5,Weekly[[#This Row],[Actual]]=TRUE),BL331+Weekly[[#This Row],[BF H Odds]]-1,IF(AND(Weekly[[#This Row],[FALSES]]&gt;5,Weekly[[#This Row],[Actual]]=FALSE),BL331+Weekly[[#This Row],[BF V Odds]]-1,IF(AND(Weekly[[#This Row],[TRUES]]&gt;5,Weekly[[#This Row],[Actual]]=FALSE),BL331-1,IF(AND(Weekly[[#This Row],[FALSES]]&gt;5,Weekly[[#This Row],[Actual]]=TRUE),BL331-1,BL331))))</f>
        <v>30.350000000000026</v>
      </c>
      <c r="BM332" s="58">
        <f>IF(AND(Weekly[[#This Row],[TRUES]]&gt;6,Weekly[[#This Row],[Actual]]=TRUE),BM331+Weekly[[#This Row],[BF H Odds]]-1,IF(AND(Weekly[[#This Row],[FALSES]]&gt;6,Weekly[[#This Row],[Actual]]=FALSE),BM331+Weekly[[#This Row],[BF V Odds]]-1,IF(AND(Weekly[[#This Row],[TRUES]]&gt;6,Weekly[[#This Row],[Actual]]=FALSE),BM331-1,IF(AND(Weekly[[#This Row],[FALSES]]&gt;6,Weekly[[#This Row],[Actual]]=TRUE),BM331-1,BM331))))</f>
        <v>47.930000000000014</v>
      </c>
    </row>
    <row r="333" spans="1:65" x14ac:dyDescent="0.25">
      <c r="A333" s="34"/>
      <c r="B333" s="10">
        <v>44284</v>
      </c>
      <c r="C333" s="33" t="s">
        <v>12</v>
      </c>
      <c r="D333" s="15" t="s">
        <v>25</v>
      </c>
      <c r="E333" t="b">
        <v>1</v>
      </c>
      <c r="F333" t="b">
        <v>1</v>
      </c>
      <c r="G333" t="b">
        <v>1</v>
      </c>
      <c r="H333" t="b">
        <v>1</v>
      </c>
      <c r="I333" t="b">
        <v>1</v>
      </c>
      <c r="J333" t="b">
        <v>1</v>
      </c>
      <c r="K333" t="b">
        <v>1</v>
      </c>
      <c r="L333" t="b">
        <v>1</v>
      </c>
      <c r="O333" t="str">
        <f>IF(Weekly[[#This Row],[H/V]]="H",Weekly[[#This Row],[BF H Odds]],IF(Weekly[[#This Row],[H/V]]="V",Weekly[[#This Row],[BF V Odds]],""))</f>
        <v/>
      </c>
      <c r="P333" t="b">
        <v>1</v>
      </c>
      <c r="R333" s="35">
        <f>IFERROR(IF(Weekly[[#This Row],[Won Bet?]]="yes",R332+(Weekly[[#This Row],[BF Odds]]*Weekly[[#This Row],[BF Stake]])-Weekly[[#This Row],[BF Stake]],R332-Weekly[[#This Row],[BF Stake]]),R332)</f>
        <v>227.69189999999995</v>
      </c>
      <c r="S333" s="9">
        <f>IFERROR(IF(Weekly[[#This Row],[Won Bet?]]="yes",S332+(((Weekly[[#This Row],[BF Odds]]*Weekly[[#This Row],[BF Stake]])-Weekly[[#This Row],[BF Stake]])*0.95),S332-Weekly[[#This Row],[BF Stake]]),S332)</f>
        <v>211.51630499999996</v>
      </c>
      <c r="T333" s="13">
        <v>9.8000000000000007</v>
      </c>
      <c r="U333" s="13">
        <v>1.04</v>
      </c>
      <c r="V333" s="24">
        <f>IF(Weekly[[#This Row],[Actual]]="","",IF(AND(Weekly[[#This Row],[SVC_P]]=Weekly[[#This Row],[Actual]],Weekly[[#This Row],[SVC_P]]=TRUE),V332+Weekly[[#This Row],[BF H Odds]]-1,IF(AND(Weekly[[#This Row],[SVC_P]]=Weekly[[#This Row],[Actual]],Weekly[[#This Row],[SVC_P]]=FALSE),V332+Weekly[[#This Row],[BF V Odds]]-1,V332-1)))</f>
        <v>69.410000000000011</v>
      </c>
      <c r="W333" s="24">
        <f>IF(Weekly[[#This Row],[Actual]]="","",IF(AND(Weekly[[#This Row],[SVC_P]]=FALSE,Weekly[[#This Row],[Actual]]=TRUE),W332+Weekly[[#This Row],[BF H Odds]]-1,IF(AND(Weekly[[#This Row],[SVC_P]]=TRUE,Weekly[[#This Row],[Actual]]=FALSE,),W332+Weekly[[#This Row],[BF V Odds]]-1,W332-1)))</f>
        <v>-272.95</v>
      </c>
      <c r="X333" s="24">
        <f>IF(Weekly[[#This Row],[Actual]]="","",IF(AND(Weekly[[#This Row],[ADBC_P]]=Weekly[[#This Row],[Actual]],Weekly[[#This Row],[ADBC_P]]=TRUE),X332+Weekly[[#This Row],[BF H Odds]]-1,IF(AND(Weekly[[#This Row],[ADBC_P]]=Weekly[[#This Row],[Actual]],Weekly[[#This Row],[ADBC_P]]=FALSE),X332+Weekly[[#This Row],[BF V Odds]]-1,X332-1)))</f>
        <v>27.290000000000024</v>
      </c>
      <c r="Y333" s="24">
        <f>IF(Weekly[[#This Row],[Actual]]="","",IF(AND(Weekly[[#This Row],[ADBC_P]]=FALSE,Weekly[[#This Row],[Actual]]=TRUE),Y332+Weekly[[#This Row],[BF H Odds]]-1,IF(AND(Weekly[[#This Row],[ADBC_P]]=TRUE,Weekly[[#This Row],[Actual]]=FALSE),Y332+Weekly[[#This Row],[BF V Odds]]-1,Y332-1)))</f>
        <v>44.690000000000005</v>
      </c>
      <c r="Z333" s="24">
        <f>IF(Weekly[[#This Row],[Actual]]="","",IF(AND(Weekly[[#This Row],[RFC_P]]=Weekly[[#This Row],[Actual]],Weekly[[#This Row],[RFC_P]]=TRUE),Z332+Weekly[[#This Row],[BF H Odds]]-1,IF(AND(Weekly[[#This Row],[RFC_P]]=Weekly[[#This Row],[Actual]],Weekly[[#This Row],[RFC_P]]=FALSE),Z332+Weekly[[#This Row],[BF V Odds]]-1,Z332-1)))</f>
        <v>21.460000000000026</v>
      </c>
      <c r="AA333" s="24">
        <f>IF(Weekly[[#This Row],[Actual]]="","",IF(AND(Weekly[[#This Row],[RFC_P]]=FALSE,Weekly[[#This Row],[Actual]]=TRUE),AA332+Weekly[[#This Row],[BF H Odds]]-1,IF(AND(Weekly[[#This Row],[RFC_P]]=TRUE,Weekly[[#This Row],[Actual]]=FALSE),AA332+Weekly[[#This Row],[BF V Odds]]-1,AA332-1)))</f>
        <v>50.519999999999982</v>
      </c>
      <c r="AB333" s="24">
        <f>IF(Weekly[[#This Row],[Actual]]="","",IF(AND(Weekly[[#This Row],[GBC_P]]=Weekly[[#This Row],[Actual]],Weekly[[#This Row],[GBC_P]]=TRUE),AB332+Weekly[[#This Row],[BF H Odds]]-1,IF(AND(Weekly[[#This Row],[GBC_P]]=Weekly[[#This Row],[Actual]],Weekly[[#This Row],[GBC_P]]=FALSE),AB332+Weekly[[#This Row],[BF V Odds]]-1,AB332-1)))</f>
        <v>26.45000000000001</v>
      </c>
      <c r="AC333" s="24">
        <f>IF(Weekly[[#This Row],[Actual]]="","",IF(AND(Weekly[[#This Row],[GBC_P]]=FALSE,Weekly[[#This Row],[Actual]]=TRUE),AC332+Weekly[[#This Row],[BF H Odds]]-1,IF(AND(Weekly[[#This Row],[GBC_P]]=TRUE,Weekly[[#This Row],[Actual]]=FALSE),AC332+Weekly[[#This Row],[BF V Odds]]-1,AC332-1)))</f>
        <v>45.52999999999998</v>
      </c>
      <c r="AD333" s="24">
        <f>IF(Weekly[[#This Row],[Actual]]="","",IF(AND(Weekly[[#This Row],[HGBC_P]]=Weekly[[#This Row],[Actual]],Weekly[[#This Row],[HGBC_P]]=TRUE),AD332+Weekly[[#This Row],[BF H Odds]]-1,IF(AND(Weekly[[#This Row],[HGBC_P]]=Weekly[[#This Row],[Actual]],Weekly[[#This Row],[HGBC_P]]=FALSE),AD332+Weekly[[#This Row],[BF V Odds]]-1,AD332-1)))</f>
        <v>25.17000000000003</v>
      </c>
      <c r="AE333" s="24">
        <f>IF(Weekly[[#This Row],[Actual]]="","",IF(AND(Weekly[[#This Row],[HGBC_P]]=FALSE,Weekly[[#This Row],[Actual]]=TRUE),AE332+Weekly[[#This Row],[BF H Odds]]-1,IF(AND(Weekly[[#This Row],[HGBC_P]]=TRUE,Weekly[[#This Row],[Actual]]=FALSE),AE332+Weekly[[#This Row],[BF V Odds]]-1,AE332-1)))</f>
        <v>46.810000000000009</v>
      </c>
      <c r="AF333" s="24">
        <f>IF(Weekly[[#This Row],[Actual]]="","",IF(AND(Weekly[[#This Row],[XGB_P]]=Weekly[[#This Row],[Actual]],Weekly[[#This Row],[XGB_P]]=TRUE),AF332+Weekly[[#This Row],[BF H Odds]]-1,IF(AND(Weekly[[#This Row],[XGB_P]]=Weekly[[#This Row],[Actual]],Weekly[[#This Row],[XGB_P]]=FALSE),AF332+Weekly[[#This Row],[BF V Odds]]-1,AF332-1)))</f>
        <v>48.74000000000003</v>
      </c>
      <c r="AG333" s="24">
        <f>IF(Weekly[[#This Row],[Actual]]="","",IF(AND(Weekly[[#This Row],[XGB_P]]=FALSE,Weekly[[#This Row],[Actual]]=TRUE),AG332+Weekly[[#This Row],[BF H Odds]]-1,IF(AND(Weekly[[#This Row],[XGB_P]]=TRUE,Weekly[[#This Row],[Actual]]=FALSE),AG332+Weekly[[#This Row],[BF V Odds]]-1,AG332-1)))</f>
        <v>23.24</v>
      </c>
      <c r="AH333" s="24">
        <f>IF(Weekly[[#This Row],[Actual]]="","",IF(AND(Weekly[[#This Row],[QDA_P]]=Weekly[[#This Row],[Actual]],Weekly[[#This Row],[QDA_P]]=TRUE),AH332+Weekly[[#This Row],[BF H Odds]]-1,IF(AND(Weekly[[#This Row],[QDA_P]]=Weekly[[#This Row],[Actual]],Weekly[[#This Row],[QDA_P]]=FALSE),AH332+Weekly[[#This Row],[BF V Odds]]-1,AH332-1)))</f>
        <v>3.7800000000000056</v>
      </c>
      <c r="AI333" s="24">
        <f>IF(Weekly[[#This Row],[Actual]]="","",IF(AND(Weekly[[#This Row],[QDA_P]]=FALSE,Weekly[[#This Row],[Actual]]=TRUE),AI332+Weekly[[#This Row],[BF H Odds]]-1,IF(AND(Weekly[[#This Row],[QDA_P]]=TRUE,Weekly[[#This Row],[Actual]]=FALSE),AI332+Weekly[[#This Row],[BF V Odds]]-1,AI332-1)))</f>
        <v>68.2</v>
      </c>
      <c r="AJ333" s="24">
        <f>IF(Weekly[[#This Row],[Actual]]="","",IF(AND(Weekly[[#This Row],[KNC_P]]=FALSE,Weekly[[#This Row],[Actual]]=TRUE),AJ332+Weekly[[#This Row],[BF H Odds]]-1,IF(AND(Weekly[[#This Row],[KNC_P]]=TRUE,Weekly[[#This Row],[Actual]]=FALSE),AJ332+Weekly[[#This Row],[BF V Odds]]-1,AJ332-1)))</f>
        <v>45.989999999999988</v>
      </c>
      <c r="AK333" s="24">
        <f>IF(Weekly[[#This Row],[Actual]]="","",IF(AND(Weekly[[#This Row],[KNC_P]]=FALSE,Weekly[[#This Row],[Actual]]=TRUE),AK332+Weekly[[#This Row],[BF H Odds]]-1,IF(AND(Weekly[[#This Row],[KNC_P]]=TRUE,Weekly[[#This Row],[Actual]]=FALSE),AK332+Weekly[[#This Row],[BF V Odds]]-1,AK332-1)))</f>
        <v>44.889999999999979</v>
      </c>
      <c r="AL333" s="30">
        <f>IF(Weekly[[#This Row],[Actual]]="","",COUNTIF(Weekly[[#This Row],[SVC_P]:[QDA_P]],TRUE))</f>
        <v>7</v>
      </c>
      <c r="AM333" s="30">
        <f>IF(Weekly[[#This Row],[Actual]]="","",COUNTIF(Weekly[[#This Row],[SVC_P]:[QDA_P]],FALSE))</f>
        <v>0</v>
      </c>
      <c r="AN333" s="36" t="str">
        <f>IF(AND(Weekly[[#This Row],[BF V Odds]]&gt;$BO$6,Weekly[[#This Row],[BF V Odds]] &lt; $BO$7),Weekly[[#This Row],[BF V Odds]],"")</f>
        <v/>
      </c>
      <c r="AO333" s="36" t="str">
        <f>IF(AND(Weekly[[#This Row],[BF H Odds]]&gt;$BO$6, Weekly[[#This Row],[BF H Odds]] &lt; $BO$7),Weekly[[#This Row],[BF H Odds]],"")</f>
        <v/>
      </c>
      <c r="AP333" s="37">
        <f>IF(AND(Weekly[[#This Row],[V Odds &lt;]]="",Weekly[[#This Row],[H Odds &lt;]]=""),AP332,IF(AND(Weekly[[#This Row],[H Odds &lt;]]&lt;&gt;"",Weekly[[#This Row],[SVC_P]]=TRUE,Weekly[[#This Row],[Actual]]=TRUE),AP332+Weekly[[#This Row],[H Odds &lt;]]-1,IF(AND(Weekly[[#This Row],[V Odds &lt;]]&lt;&gt;"",Weekly[[#This Row],[SVC_P]]=FALSE,Weekly[[#This Row],[Actual]]=FALSE),AP332+Weekly[[#This Row],[V Odds &lt;]]-1,IF(AND(Weekly[[#This Row],[V Odds &lt;]]&lt;&gt;"",Weekly[[#This Row],[SVC_P]]=FALSE,Weekly[[#This Row],[Actual]]=TRUE),AP332-1,IF(AND(Weekly[[#This Row],[H Odds &lt;]]&lt;&gt;"",Weekly[[#This Row],[SVC_P]]=TRUE,Weekly[[#This Row],[Actual]]=FALSE),AP332-1,AP332)))))</f>
        <v>74.48</v>
      </c>
      <c r="AQ333" s="37">
        <f>IF(AND(Weekly[[#This Row],[V Odds &lt;]]="",Weekly[[#This Row],[H Odds &lt;]]=""),AQ332,IF(AND(Weekly[[#This Row],[H Odds &lt;]]&lt;&gt;"",Weekly[[#This Row],[ADBC_P]]=TRUE,Weekly[[#This Row],[Actual]]=TRUE),AQ332+Weekly[[#This Row],[H Odds &lt;]]-1,IF(AND(Weekly[[#This Row],[V Odds &lt;]]&lt;&gt;"",Weekly[[#This Row],[ADBC_P]]=FALSE,Weekly[[#This Row],[Actual]]=FALSE),AQ332+Weekly[[#This Row],[V Odds &lt;]]-1,IF(AND(Weekly[[#This Row],[V Odds &lt;]]&lt;&gt;"",Weekly[[#This Row],[ADBC_P]]=FALSE,Weekly[[#This Row],[Actual]]=TRUE),AQ332-1,IF(AND(Weekly[[#This Row],[H Odds &lt;]]&lt;&gt;"",Weekly[[#This Row],[ADBC_P]]=TRUE,Weekly[[#This Row],[Actual]]=FALSE),AQ332-1,AQ332)))))</f>
        <v>47.879999999999995</v>
      </c>
      <c r="AR333" s="37">
        <f>IF(AND(Weekly[[#This Row],[V Odds &lt;]]="",Weekly[[#This Row],[H Odds &lt;]]=""),AR332,IF(AND(Weekly[[#This Row],[H Odds &lt;]]&lt;&gt;"",Weekly[[#This Row],[RFC_P]]=TRUE,Weekly[[#This Row],[Actual]]=TRUE),AR332+Weekly[[#This Row],[H Odds &lt;]]-1,IF(AND(Weekly[[#This Row],[V Odds &lt;]]&lt;&gt;"",Weekly[[#This Row],[RFC_P]]=FALSE,Weekly[[#This Row],[Actual]]=FALSE),AR332+Weekly[[#This Row],[V Odds &lt;]]-1,IF(AND(Weekly[[#This Row],[V Odds &lt;]]&lt;&gt;"",Weekly[[#This Row],[RFC_P]]=FALSE,Weekly[[#This Row],[Actual]]=TRUE),AR332-1,IF(AND(Weekly[[#This Row],[H Odds &lt;]]&lt;&gt;"",Weekly[[#This Row],[RFC_P]]=TRUE,Weekly[[#This Row],[Actual]]=FALSE),AR332-1,AR332)))))</f>
        <v>50.489999999999995</v>
      </c>
      <c r="AS333" s="37">
        <f>IF(AND(Weekly[[#This Row],[V Odds &lt;]]="",Weekly[[#This Row],[H Odds &lt;]]=""),AS332,IF(AND(Weekly[[#This Row],[H Odds &lt;]]&lt;&gt;"",Weekly[[#This Row],[GBC_P]]=TRUE,Weekly[[#This Row],[Actual]]=TRUE),AS332+Weekly[[#This Row],[H Odds &lt;]]-1,IF(AND(Weekly[[#This Row],[V Odds &lt;]]&lt;&gt;"",Weekly[[#This Row],[GBC_P]]=FALSE,Weekly[[#This Row],[Actual]]=FALSE),AS332+Weekly[[#This Row],[V Odds &lt;]]-1,IF(AND(Weekly[[#This Row],[V Odds &lt;]]&lt;&gt;"",Weekly[[#This Row],[GBC_P]]=FALSE,Weekly[[#This Row],[Actual]]=TRUE),AS332-1,IF(AND(Weekly[[#This Row],[H Odds &lt;]]&lt;&gt;"",Weekly[[#This Row],[GBC_P]]=TRUE,Weekly[[#This Row],[Actual]]=FALSE),AS332-1,AS332)))))</f>
        <v>49.28</v>
      </c>
      <c r="AT333" s="37">
        <f>IF(AND(Weekly[[#This Row],[V Odds &lt;]]="",Weekly[[#This Row],[H Odds &lt;]]=""),AT332,IF(AND(Weekly[[#This Row],[H Odds &lt;]]&lt;&gt;"",Weekly[[#This Row],[HGBC_P]]=TRUE,Weekly[[#This Row],[Actual]]=TRUE),AT332+Weekly[[#This Row],[H Odds &lt;]]-1,IF(AND(Weekly[[#This Row],[V Odds &lt;]]&lt;&gt;"",Weekly[[#This Row],[HGBC_P]]=FALSE,Weekly[[#This Row],[Actual]]=FALSE),AT332+Weekly[[#This Row],[V Odds &lt;]]-1,IF(AND(Weekly[[#This Row],[V Odds &lt;]]&lt;&gt;"",Weekly[[#This Row],[HGBC_P]]=FALSE,Weekly[[#This Row],[Actual]]=TRUE),AT332-1,IF(AND(Weekly[[#This Row],[H Odds &lt;]]&lt;&gt;"",Weekly[[#This Row],[HGBC_P]]=TRUE,Weekly[[#This Row],[Actual]]=FALSE),AT332-1,AT332)))))</f>
        <v>53.459999999999994</v>
      </c>
      <c r="AU333" s="37">
        <f>IF(AND(Weekly[[#This Row],[V Odds &lt;]]="",Weekly[[#This Row],[H Odds &lt;]]=""),AU332,IF(AND(Weekly[[#This Row],[H Odds &lt;]]&lt;&gt;"",Weekly[[#This Row],[XGB_P]]=TRUE,Weekly[[#This Row],[Actual]]=TRUE),AU332+Weekly[[#This Row],[H Odds &lt;]]-1,IF(AND(Weekly[[#This Row],[V Odds &lt;]]&lt;&gt;"",Weekly[[#This Row],[XGB_P]]=FALSE,Weekly[[#This Row],[Actual]]=FALSE),AU332+Weekly[[#This Row],[V Odds &lt;]]-1,IF(AND(Weekly[[#This Row],[V Odds &lt;]]&lt;&gt;"",Weekly[[#This Row],[XGB_P]]=FALSE,Weekly[[#This Row],[Actual]]=TRUE),AU332-1,IF(AND(Weekly[[#This Row],[H Odds &lt;]]&lt;&gt;"",Weekly[[#This Row],[XGB_P]]=TRUE,Weekly[[#This Row],[Actual]]=FALSE),AU332-1,AU332)))))</f>
        <v>62.56</v>
      </c>
      <c r="AV333" s="37">
        <f>IF(AND(Weekly[[#This Row],[V Odds &lt;]]="",Weekly[[#This Row],[H Odds &lt;]]=""),AV332,IF(AND(Weekly[[#This Row],[H Odds &lt;]]&lt;&gt;"",Weekly[[#This Row],[QDA_P]]=TRUE,Weekly[[#This Row],[Actual]]=TRUE),AV332+Weekly[[#This Row],[H Odds &lt;]]-1,IF(AND(Weekly[[#This Row],[V Odds &lt;]]&lt;&gt;"",Weekly[[#This Row],[QDA_P]]=FALSE,Weekly[[#This Row],[Actual]]=FALSE),AV332+Weekly[[#This Row],[V Odds &lt;]]-1,IF(AND(Weekly[[#This Row],[V Odds &lt;]]&lt;&gt;"",Weekly[[#This Row],[QDA_P]]=FALSE,Weekly[[#This Row],[Actual]]=TRUE),AV332-1,IF(AND(Weekly[[#This Row],[H Odds &lt;]]&lt;&gt;"",Weekly[[#This Row],[QDA_P]]=TRUE,Weekly[[#This Row],[Actual]]=FALSE),AV332-1,AV332)))))</f>
        <v>50.049999999999983</v>
      </c>
      <c r="AW333" s="37">
        <f>IF(AND(Weekly[[#This Row],[H Odds &lt;]]="",Weekly[[#This Row],[V Odds &lt;]]=""),AW332,IF(AND(Weekly[[#This Row],[KNC_P]]=Weekly[[#This Row],[Actual]],Weekly[[#This Row],[KNC_P]]=TRUE),AW332+Weekly[[#This Row],[BF H Odds]]-1,IF(AND(Weekly[[#This Row],[KNC_P]]=Weekly[[#This Row],[Actual]],Weekly[[#This Row],[KNC_P]]=FALSE),AW332+Weekly[[#This Row],[BF V Odds]]-1,AW332-1)))</f>
        <v>50.220000000000006</v>
      </c>
      <c r="AX333" s="37">
        <f>IF(AND(Weekly[[#This Row],[V Odds &lt;]]="",Weekly[[#This Row],[H Odds &lt;]]=""),AX332,IF(AND(Weekly[[#This Row],[V Odds &lt;]]&lt;&gt;"",Weekly[[#This Row],[FALSES]]&gt;0,Weekly[[#This Row],[Actual]]=FALSE),AX332+Weekly[[#This Row],[V Odds &lt;]]-1,IF(AND(Weekly[[#This Row],[H Odds &lt;]]&lt;&gt;"",Weekly[[#This Row],[TRUES]]&gt;0,Weekly[[#This Row],[Actual]]=TRUE),AX332+Weekly[[#This Row],[H Odds &lt;]]-1,IF(AND(Weekly[[#This Row],[V Odds &lt;]]&lt;&gt;"",Weekly[[#This Row],[FALSES]]=0),AX332,IF(AND(Weekly[[#This Row],[H Odds &lt;]]&lt;&gt;"",Weekly[[#This Row],[TRUES]]=0),AX332,AX332-1)))))</f>
        <v>81.34999999999998</v>
      </c>
      <c r="AY333" s="37">
        <f>IF(AND(Weekly[[#This Row],[V Odds &lt;]]="",Weekly[[#This Row],[H Odds &lt;]]=""),AY332,IF(AND(Weekly[[#This Row],[V Odds &lt;]]&lt;&gt;"",Weekly[[#This Row],[FALSES]]&gt;0,Weekly[[#This Row],[Actual]]=FALSE),AY332+((Weekly[[#This Row],[V Odds &lt;]]-1)*0.92),IF(AND(Weekly[[#This Row],[H Odds &lt;]]&lt;&gt;"",Weekly[[#This Row],[TRUES]]&gt;0,Weekly[[#This Row],[Actual]]=TRUE),AY332+((Weekly[[#This Row],[H Odds &lt;]]-1)*0.92),IF(AND(Weekly[[#This Row],[V Odds &lt;]]&lt;&gt;"",Weekly[[#This Row],[FALSES]]=0),AY332,IF(AND(Weekly[[#This Row],[H Odds &lt;]]&lt;&gt;"",Weekly[[#This Row],[TRUES]]=0),AY332,AY332-1)))))</f>
        <v>74.442000000000021</v>
      </c>
      <c r="AZ333" s="37">
        <f>IF(AND(Weekly[[#This Row],[V Odds &lt;]]="",Weekly[[#This Row],[H Odds &lt;]]=""),AZ332,IF(AND(Weekly[[#This Row],[V Odds &lt;]]&lt;&gt;"",Weekly[[#This Row],[Actual]]=FALSE),AZ332+Weekly[[#This Row],[V Odds &lt;]]-1,IF(AND(Weekly[[#This Row],[H Odds &lt;]]&lt;&gt;"",Weekly[[#This Row],[Actual]]=TRUE),AZ332+Weekly[[#This Row],[H Odds &lt;]]-1,AZ332-1)))</f>
        <v>67.719999999999985</v>
      </c>
      <c r="BA333" s="38">
        <f>IF(Weekly[[#This Row],[H Odds &lt;]]="",BA332,IF(AND(Weekly[[#This Row],[H Odds &lt;]]&lt;&gt;"",Weekly[[#This Row],[SVC_P]]=TRUE,Weekly[[#This Row],[Actual]]=TRUE),BA332+Weekly[[#This Row],[H Odds &lt;]]-1,IF(AND(Weekly[[#This Row],[H Odds &lt;]]&lt;&gt;"",Weekly[[#This Row],[SVC_P]]=TRUE,Weekly[[#This Row],[Actual]]=FALSE),BA332-1,BA332)))</f>
        <v>69.439999999999984</v>
      </c>
      <c r="BB333" s="38">
        <f>IF(Weekly[[#This Row],[H Odds &lt;]]="",BB332,IF(AND(Weekly[[#This Row],[H Odds &lt;]]&lt;&gt;"",Weekly[[#This Row],[ADBC_P]]=TRUE,Weekly[[#This Row],[Actual]]=TRUE),BB332+Weekly[[#This Row],[H Odds &lt;]]-1,IF(AND(Weekly[[#This Row],[H Odds &lt;]]&lt;&gt;"",Weekly[[#This Row],[ADBC_P]]=TRUE,Weekly[[#This Row],[Actual]]=FALSE),BB332-1,BB332)))</f>
        <v>44.559999999999995</v>
      </c>
      <c r="BC333" s="38">
        <f>IF(Weekly[[#This Row],[H Odds &lt;]]="",BC332,IF(AND(Weekly[[#This Row],[H Odds &lt;]]&lt;&gt;"",Weekly[[#This Row],[RFC_P]]=TRUE,Weekly[[#This Row],[Actual]]=TRUE),BC332+Weekly[[#This Row],[H Odds &lt;]]-1,IF(AND(Weekly[[#This Row],[H Odds &lt;]]&lt;&gt;"",Weekly[[#This Row],[RFC_P]]=TRUE,Weekly[[#This Row],[Actual]]=FALSE),BC332-1,BC332)))</f>
        <v>46.859999999999992</v>
      </c>
      <c r="BD333" s="38">
        <f>IF(Weekly[[#This Row],[H Odds &lt;]]="",BD332,IF(AND(Weekly[[#This Row],[H Odds &lt;]]&lt;&gt;"",Weekly[[#This Row],[GBC_P]]=TRUE,Weekly[[#This Row],[Actual]]=TRUE),BD332+Weekly[[#This Row],[H Odds &lt;]]-1,IF(AND(Weekly[[#This Row],[H Odds &lt;]]&lt;&gt;"",Weekly[[#This Row],[GBC_P]]=TRUE,Weekly[[#This Row],[Actual]]=FALSE),BD332-1,BD332)))</f>
        <v>50.96</v>
      </c>
      <c r="BE333" s="38">
        <f>IF(Weekly[[#This Row],[H Odds &lt;]]="",BE332,IF(AND(Weekly[[#This Row],[H Odds &lt;]]&lt;&gt;"",Weekly[[#This Row],[HGBC_P]]=TRUE,Weekly[[#This Row],[Actual]]=TRUE),BE332+Weekly[[#This Row],[H Odds &lt;]]-1,IF(AND(Weekly[[#This Row],[H Odds &lt;]]&lt;&gt;"",Weekly[[#This Row],[HGBC_P]]=TRUE,Weekly[[#This Row],[Actual]]=FALSE),BE332-1,BE332)))</f>
        <v>56.859999999999992</v>
      </c>
      <c r="BF333" s="38">
        <f>IF(Weekly[[#This Row],[H Odds &lt;]]="",BF332,IF(AND(Weekly[[#This Row],[H Odds &lt;]]&lt;&gt;"",Weekly[[#This Row],[XGB_P]]=TRUE,Weekly[[#This Row],[Actual]]=TRUE),BF332+Weekly[[#This Row],[H Odds &lt;]]-1,IF(AND(Weekly[[#This Row],[H Odds &lt;]]&lt;&gt;"",Weekly[[#This Row],[XGB_P]]=TRUE,Weekly[[#This Row],[Actual]]=FALSE),BF332-1,BF332)))</f>
        <v>60.03</v>
      </c>
      <c r="BG333" s="38">
        <f>IF(Weekly[[#This Row],[H Odds &lt;]]="",BG332,IF(AND(Weekly[[#This Row],[H Odds &lt;]]&lt;&gt;"",Weekly[[#This Row],[QDA_P]]=TRUE,Weekly[[#This Row],[Actual]]=TRUE),BG332+Weekly[[#This Row],[H Odds &lt;]]-1,IF(AND(Weekly[[#This Row],[H Odds &lt;]]&lt;&gt;"",Weekly[[#This Row],[QDA_P]]=TRUE,Weekly[[#This Row],[Actual]]=FALSE),BG332-1,BG332)))</f>
        <v>43.279999999999994</v>
      </c>
      <c r="BH333" s="38">
        <f>IF(Weekly[[#This Row],[H Odds &lt;]]="",BH332,IF(AND(Weekly[[#This Row],[H Odds &lt;]]&lt;&gt;"",Weekly[[#This Row],[KNC_P]]=TRUE,Weekly[[#This Row],[Actual]]=TRUE),BH332+Weekly[[#This Row],[H Odds &lt;]]-1,IF(AND(Weekly[[#This Row],[H Odds &lt;]]&lt;&gt;"",Weekly[[#This Row],[KNC_P]]=TRUE,Weekly[[#This Row],[Actual]]=FALSE),BH332-1,BH332)))</f>
        <v>49.54999999999999</v>
      </c>
      <c r="BI333" s="38">
        <f>IF(Weekly[[#This Row],[H Odds &lt;]]="",BI332,IF(AND(Weekly[[#This Row],[H Odds &lt;]]&lt;&gt;"",Weekly[[#This Row],[TRUES]]&gt;0,Weekly[[#This Row],[Actual]]=TRUE),BI332+Weekly[[#This Row],[H Odds &lt;]]-1,IF(AND(Weekly[[#This Row],[H Odds &lt;]]&lt;&gt;"",Weekly[[#This Row],[TRUES]]=0),BI332,BI332-1)))</f>
        <v>69.439999999999984</v>
      </c>
      <c r="BJ333" s="38">
        <f>IF(Weekly[[#This Row],[H Odds &lt;]]="",BJ332,IF(AND(Weekly[[#This Row],[H Odds &lt;]]&lt;&gt;"",Weekly[[#This Row],[Actual]]=TRUE),BJ332+Weekly[[#This Row],[H Odds &lt;]]-1,IF(AND(Weekly[[#This Row],[H Odds &lt;]]&lt;&gt;"",Weekly[[#This Row],[Actual]]=FALSE),BJ332-1,BJ332)))</f>
        <v>71.339999999999989</v>
      </c>
      <c r="BK333" s="58">
        <f>IF(AND(Weekly[[#This Row],[TRUES]]&gt;4,Weekly[[#This Row],[Actual]]=TRUE),BK332+Weekly[[#This Row],[BF H Odds]]-1,IF(AND(Weekly[[#This Row],[FALSES]]&gt;4,Weekly[[#This Row],[Actual]]=FALSE),BK332+Weekly[[#This Row],[BF V Odds]]-1,IF(AND(Weekly[[#This Row],[TRUES]]&gt;4,Weekly[[#This Row],[Actual]]=FALSE),BK332-1,IF(AND(Weekly[[#This Row],[FALSES]]&gt;4,Weekly[[#This Row],[Actual]]=TRUE),BK332-1,BK332))))</f>
        <v>20.050000000000026</v>
      </c>
      <c r="BL333" s="58">
        <f>IF(AND(Weekly[[#This Row],[TRUES]]&gt;5,Weekly[[#This Row],[Actual]]=TRUE),BL332+Weekly[[#This Row],[BF H Odds]]-1,IF(AND(Weekly[[#This Row],[FALSES]]&gt;5,Weekly[[#This Row],[Actual]]=FALSE),BL332+Weekly[[#This Row],[BF V Odds]]-1,IF(AND(Weekly[[#This Row],[TRUES]]&gt;5,Weekly[[#This Row],[Actual]]=FALSE),BL332-1,IF(AND(Weekly[[#This Row],[FALSES]]&gt;5,Weekly[[#This Row],[Actual]]=TRUE),BL332-1,BL332))))</f>
        <v>30.390000000000025</v>
      </c>
      <c r="BM333" s="58">
        <f>IF(AND(Weekly[[#This Row],[TRUES]]&gt;6,Weekly[[#This Row],[Actual]]=TRUE),BM332+Weekly[[#This Row],[BF H Odds]]-1,IF(AND(Weekly[[#This Row],[FALSES]]&gt;6,Weekly[[#This Row],[Actual]]=FALSE),BM332+Weekly[[#This Row],[BF V Odds]]-1,IF(AND(Weekly[[#This Row],[TRUES]]&gt;6,Weekly[[#This Row],[Actual]]=FALSE),BM332-1,IF(AND(Weekly[[#This Row],[FALSES]]&gt;6,Weekly[[#This Row],[Actual]]=TRUE),BM332-1,BM332))))</f>
        <v>47.970000000000013</v>
      </c>
    </row>
    <row r="334" spans="1:65" x14ac:dyDescent="0.25">
      <c r="A334" s="34"/>
      <c r="B334" s="10">
        <v>44284</v>
      </c>
      <c r="C334" s="33" t="s">
        <v>35</v>
      </c>
      <c r="D334" s="15" t="s">
        <v>33</v>
      </c>
      <c r="E334" t="b">
        <v>1</v>
      </c>
      <c r="F334" t="b">
        <v>1</v>
      </c>
      <c r="G334" t="b">
        <v>1</v>
      </c>
      <c r="H334" t="b">
        <v>1</v>
      </c>
      <c r="I334" t="b">
        <v>1</v>
      </c>
      <c r="J334" t="b">
        <v>1</v>
      </c>
      <c r="K334" t="b">
        <v>1</v>
      </c>
      <c r="L334" t="b">
        <v>1</v>
      </c>
      <c r="O334" t="str">
        <f>IF(Weekly[[#This Row],[H/V]]="H",Weekly[[#This Row],[BF H Odds]],IF(Weekly[[#This Row],[H/V]]="V",Weekly[[#This Row],[BF V Odds]],""))</f>
        <v/>
      </c>
      <c r="P334" t="b">
        <v>1</v>
      </c>
      <c r="R334" s="35">
        <f>IFERROR(IF(Weekly[[#This Row],[Won Bet?]]="yes",R333+(Weekly[[#This Row],[BF Odds]]*Weekly[[#This Row],[BF Stake]])-Weekly[[#This Row],[BF Stake]],R333-Weekly[[#This Row],[BF Stake]]),R333)</f>
        <v>227.69189999999995</v>
      </c>
      <c r="S334" s="9">
        <f>IFERROR(IF(Weekly[[#This Row],[Won Bet?]]="yes",S333+(((Weekly[[#This Row],[BF Odds]]*Weekly[[#This Row],[BF Stake]])-Weekly[[#This Row],[BF Stake]])*0.95),S333-Weekly[[#This Row],[BF Stake]]),S333)</f>
        <v>211.51630499999996</v>
      </c>
      <c r="T334" s="13">
        <v>1.64</v>
      </c>
      <c r="U334" s="13">
        <v>2.38</v>
      </c>
      <c r="V334" s="24">
        <f>IF(Weekly[[#This Row],[Actual]]="","",IF(AND(Weekly[[#This Row],[SVC_P]]=Weekly[[#This Row],[Actual]],Weekly[[#This Row],[SVC_P]]=TRUE),V333+Weekly[[#This Row],[BF H Odds]]-1,IF(AND(Weekly[[#This Row],[SVC_P]]=Weekly[[#This Row],[Actual]],Weekly[[#This Row],[SVC_P]]=FALSE),V333+Weekly[[#This Row],[BF V Odds]]-1,V333-1)))</f>
        <v>70.790000000000006</v>
      </c>
      <c r="W334" s="24">
        <f>IF(Weekly[[#This Row],[Actual]]="","",IF(AND(Weekly[[#This Row],[SVC_P]]=FALSE,Weekly[[#This Row],[Actual]]=TRUE),W333+Weekly[[#This Row],[BF H Odds]]-1,IF(AND(Weekly[[#This Row],[SVC_P]]=TRUE,Weekly[[#This Row],[Actual]]=FALSE,),W333+Weekly[[#This Row],[BF V Odds]]-1,W333-1)))</f>
        <v>-273.95</v>
      </c>
      <c r="X334" s="24">
        <f>IF(Weekly[[#This Row],[Actual]]="","",IF(AND(Weekly[[#This Row],[ADBC_P]]=Weekly[[#This Row],[Actual]],Weekly[[#This Row],[ADBC_P]]=TRUE),X333+Weekly[[#This Row],[BF H Odds]]-1,IF(AND(Weekly[[#This Row],[ADBC_P]]=Weekly[[#This Row],[Actual]],Weekly[[#This Row],[ADBC_P]]=FALSE),X333+Weekly[[#This Row],[BF V Odds]]-1,X333-1)))</f>
        <v>28.670000000000023</v>
      </c>
      <c r="Y334" s="24">
        <f>IF(Weekly[[#This Row],[Actual]]="","",IF(AND(Weekly[[#This Row],[ADBC_P]]=FALSE,Weekly[[#This Row],[Actual]]=TRUE),Y333+Weekly[[#This Row],[BF H Odds]]-1,IF(AND(Weekly[[#This Row],[ADBC_P]]=TRUE,Weekly[[#This Row],[Actual]]=FALSE),Y333+Weekly[[#This Row],[BF V Odds]]-1,Y333-1)))</f>
        <v>43.690000000000005</v>
      </c>
      <c r="Z334" s="24">
        <f>IF(Weekly[[#This Row],[Actual]]="","",IF(AND(Weekly[[#This Row],[RFC_P]]=Weekly[[#This Row],[Actual]],Weekly[[#This Row],[RFC_P]]=TRUE),Z333+Weekly[[#This Row],[BF H Odds]]-1,IF(AND(Weekly[[#This Row],[RFC_P]]=Weekly[[#This Row],[Actual]],Weekly[[#This Row],[RFC_P]]=FALSE),Z333+Weekly[[#This Row],[BF V Odds]]-1,Z333-1)))</f>
        <v>22.840000000000025</v>
      </c>
      <c r="AA334" s="24">
        <f>IF(Weekly[[#This Row],[Actual]]="","",IF(AND(Weekly[[#This Row],[RFC_P]]=FALSE,Weekly[[#This Row],[Actual]]=TRUE),AA333+Weekly[[#This Row],[BF H Odds]]-1,IF(AND(Weekly[[#This Row],[RFC_P]]=TRUE,Weekly[[#This Row],[Actual]]=FALSE),AA333+Weekly[[#This Row],[BF V Odds]]-1,AA333-1)))</f>
        <v>49.519999999999982</v>
      </c>
      <c r="AB334" s="24">
        <f>IF(Weekly[[#This Row],[Actual]]="","",IF(AND(Weekly[[#This Row],[GBC_P]]=Weekly[[#This Row],[Actual]],Weekly[[#This Row],[GBC_P]]=TRUE),AB333+Weekly[[#This Row],[BF H Odds]]-1,IF(AND(Weekly[[#This Row],[GBC_P]]=Weekly[[#This Row],[Actual]],Weekly[[#This Row],[GBC_P]]=FALSE),AB333+Weekly[[#This Row],[BF V Odds]]-1,AB333-1)))</f>
        <v>27.830000000000009</v>
      </c>
      <c r="AC334" s="24">
        <f>IF(Weekly[[#This Row],[Actual]]="","",IF(AND(Weekly[[#This Row],[GBC_P]]=FALSE,Weekly[[#This Row],[Actual]]=TRUE),AC333+Weekly[[#This Row],[BF H Odds]]-1,IF(AND(Weekly[[#This Row],[GBC_P]]=TRUE,Weekly[[#This Row],[Actual]]=FALSE),AC333+Weekly[[#This Row],[BF V Odds]]-1,AC333-1)))</f>
        <v>44.52999999999998</v>
      </c>
      <c r="AD334" s="24">
        <f>IF(Weekly[[#This Row],[Actual]]="","",IF(AND(Weekly[[#This Row],[HGBC_P]]=Weekly[[#This Row],[Actual]],Weekly[[#This Row],[HGBC_P]]=TRUE),AD333+Weekly[[#This Row],[BF H Odds]]-1,IF(AND(Weekly[[#This Row],[HGBC_P]]=Weekly[[#This Row],[Actual]],Weekly[[#This Row],[HGBC_P]]=FALSE),AD333+Weekly[[#This Row],[BF V Odds]]-1,AD333-1)))</f>
        <v>26.550000000000029</v>
      </c>
      <c r="AE334" s="24">
        <f>IF(Weekly[[#This Row],[Actual]]="","",IF(AND(Weekly[[#This Row],[HGBC_P]]=FALSE,Weekly[[#This Row],[Actual]]=TRUE),AE333+Weekly[[#This Row],[BF H Odds]]-1,IF(AND(Weekly[[#This Row],[HGBC_P]]=TRUE,Weekly[[#This Row],[Actual]]=FALSE),AE333+Weekly[[#This Row],[BF V Odds]]-1,AE333-1)))</f>
        <v>45.810000000000009</v>
      </c>
      <c r="AF334" s="24">
        <f>IF(Weekly[[#This Row],[Actual]]="","",IF(AND(Weekly[[#This Row],[XGB_P]]=Weekly[[#This Row],[Actual]],Weekly[[#This Row],[XGB_P]]=TRUE),AF333+Weekly[[#This Row],[BF H Odds]]-1,IF(AND(Weekly[[#This Row],[XGB_P]]=Weekly[[#This Row],[Actual]],Weekly[[#This Row],[XGB_P]]=FALSE),AF333+Weekly[[#This Row],[BF V Odds]]-1,AF333-1)))</f>
        <v>50.120000000000033</v>
      </c>
      <c r="AG334" s="24">
        <f>IF(Weekly[[#This Row],[Actual]]="","",IF(AND(Weekly[[#This Row],[XGB_P]]=FALSE,Weekly[[#This Row],[Actual]]=TRUE),AG333+Weekly[[#This Row],[BF H Odds]]-1,IF(AND(Weekly[[#This Row],[XGB_P]]=TRUE,Weekly[[#This Row],[Actual]]=FALSE),AG333+Weekly[[#This Row],[BF V Odds]]-1,AG333-1)))</f>
        <v>22.24</v>
      </c>
      <c r="AH334" s="24">
        <f>IF(Weekly[[#This Row],[Actual]]="","",IF(AND(Weekly[[#This Row],[QDA_P]]=Weekly[[#This Row],[Actual]],Weekly[[#This Row],[QDA_P]]=TRUE),AH333+Weekly[[#This Row],[BF H Odds]]-1,IF(AND(Weekly[[#This Row],[QDA_P]]=Weekly[[#This Row],[Actual]],Weekly[[#This Row],[QDA_P]]=FALSE),AH333+Weekly[[#This Row],[BF V Odds]]-1,AH333-1)))</f>
        <v>5.1600000000000055</v>
      </c>
      <c r="AI334" s="24">
        <f>IF(Weekly[[#This Row],[Actual]]="","",IF(AND(Weekly[[#This Row],[QDA_P]]=FALSE,Weekly[[#This Row],[Actual]]=TRUE),AI333+Weekly[[#This Row],[BF H Odds]]-1,IF(AND(Weekly[[#This Row],[QDA_P]]=TRUE,Weekly[[#This Row],[Actual]]=FALSE),AI333+Weekly[[#This Row],[BF V Odds]]-1,AI333-1)))</f>
        <v>67.2</v>
      </c>
      <c r="AJ334" s="24">
        <f>IF(Weekly[[#This Row],[Actual]]="","",IF(AND(Weekly[[#This Row],[KNC_P]]=FALSE,Weekly[[#This Row],[Actual]]=TRUE),AJ333+Weekly[[#This Row],[BF H Odds]]-1,IF(AND(Weekly[[#This Row],[KNC_P]]=TRUE,Weekly[[#This Row],[Actual]]=FALSE),AJ333+Weekly[[#This Row],[BF V Odds]]-1,AJ333-1)))</f>
        <v>44.989999999999988</v>
      </c>
      <c r="AK334" s="24">
        <f>IF(Weekly[[#This Row],[Actual]]="","",IF(AND(Weekly[[#This Row],[KNC_P]]=FALSE,Weekly[[#This Row],[Actual]]=TRUE),AK333+Weekly[[#This Row],[BF H Odds]]-1,IF(AND(Weekly[[#This Row],[KNC_P]]=TRUE,Weekly[[#This Row],[Actual]]=FALSE),AK333+Weekly[[#This Row],[BF V Odds]]-1,AK333-1)))</f>
        <v>43.889999999999979</v>
      </c>
      <c r="AL334" s="30">
        <f>IF(Weekly[[#This Row],[Actual]]="","",COUNTIF(Weekly[[#This Row],[SVC_P]:[QDA_P]],TRUE))</f>
        <v>7</v>
      </c>
      <c r="AM334" s="30">
        <f>IF(Weekly[[#This Row],[Actual]]="","",COUNTIF(Weekly[[#This Row],[SVC_P]:[QDA_P]],FALSE))</f>
        <v>0</v>
      </c>
      <c r="AN334" s="36" t="str">
        <f>IF(AND(Weekly[[#This Row],[BF V Odds]]&gt;$BO$6,Weekly[[#This Row],[BF V Odds]] &lt; $BO$7),Weekly[[#This Row],[BF V Odds]],"")</f>
        <v/>
      </c>
      <c r="AO334" s="36" t="str">
        <f>IF(AND(Weekly[[#This Row],[BF H Odds]]&gt;$BO$6, Weekly[[#This Row],[BF H Odds]] &lt; $BO$7),Weekly[[#This Row],[BF H Odds]],"")</f>
        <v/>
      </c>
      <c r="AP334" s="37">
        <f>IF(AND(Weekly[[#This Row],[V Odds &lt;]]="",Weekly[[#This Row],[H Odds &lt;]]=""),AP333,IF(AND(Weekly[[#This Row],[H Odds &lt;]]&lt;&gt;"",Weekly[[#This Row],[SVC_P]]=TRUE,Weekly[[#This Row],[Actual]]=TRUE),AP333+Weekly[[#This Row],[H Odds &lt;]]-1,IF(AND(Weekly[[#This Row],[V Odds &lt;]]&lt;&gt;"",Weekly[[#This Row],[SVC_P]]=FALSE,Weekly[[#This Row],[Actual]]=FALSE),AP333+Weekly[[#This Row],[V Odds &lt;]]-1,IF(AND(Weekly[[#This Row],[V Odds &lt;]]&lt;&gt;"",Weekly[[#This Row],[SVC_P]]=FALSE,Weekly[[#This Row],[Actual]]=TRUE),AP333-1,IF(AND(Weekly[[#This Row],[H Odds &lt;]]&lt;&gt;"",Weekly[[#This Row],[SVC_P]]=TRUE,Weekly[[#This Row],[Actual]]=FALSE),AP333-1,AP333)))))</f>
        <v>74.48</v>
      </c>
      <c r="AQ334" s="37">
        <f>IF(AND(Weekly[[#This Row],[V Odds &lt;]]="",Weekly[[#This Row],[H Odds &lt;]]=""),AQ333,IF(AND(Weekly[[#This Row],[H Odds &lt;]]&lt;&gt;"",Weekly[[#This Row],[ADBC_P]]=TRUE,Weekly[[#This Row],[Actual]]=TRUE),AQ333+Weekly[[#This Row],[H Odds &lt;]]-1,IF(AND(Weekly[[#This Row],[V Odds &lt;]]&lt;&gt;"",Weekly[[#This Row],[ADBC_P]]=FALSE,Weekly[[#This Row],[Actual]]=FALSE),AQ333+Weekly[[#This Row],[V Odds &lt;]]-1,IF(AND(Weekly[[#This Row],[V Odds &lt;]]&lt;&gt;"",Weekly[[#This Row],[ADBC_P]]=FALSE,Weekly[[#This Row],[Actual]]=TRUE),AQ333-1,IF(AND(Weekly[[#This Row],[H Odds &lt;]]&lt;&gt;"",Weekly[[#This Row],[ADBC_P]]=TRUE,Weekly[[#This Row],[Actual]]=FALSE),AQ333-1,AQ333)))))</f>
        <v>47.879999999999995</v>
      </c>
      <c r="AR334" s="37">
        <f>IF(AND(Weekly[[#This Row],[V Odds &lt;]]="",Weekly[[#This Row],[H Odds &lt;]]=""),AR333,IF(AND(Weekly[[#This Row],[H Odds &lt;]]&lt;&gt;"",Weekly[[#This Row],[RFC_P]]=TRUE,Weekly[[#This Row],[Actual]]=TRUE),AR333+Weekly[[#This Row],[H Odds &lt;]]-1,IF(AND(Weekly[[#This Row],[V Odds &lt;]]&lt;&gt;"",Weekly[[#This Row],[RFC_P]]=FALSE,Weekly[[#This Row],[Actual]]=FALSE),AR333+Weekly[[#This Row],[V Odds &lt;]]-1,IF(AND(Weekly[[#This Row],[V Odds &lt;]]&lt;&gt;"",Weekly[[#This Row],[RFC_P]]=FALSE,Weekly[[#This Row],[Actual]]=TRUE),AR333-1,IF(AND(Weekly[[#This Row],[H Odds &lt;]]&lt;&gt;"",Weekly[[#This Row],[RFC_P]]=TRUE,Weekly[[#This Row],[Actual]]=FALSE),AR333-1,AR333)))))</f>
        <v>50.489999999999995</v>
      </c>
      <c r="AS334" s="37">
        <f>IF(AND(Weekly[[#This Row],[V Odds &lt;]]="",Weekly[[#This Row],[H Odds &lt;]]=""),AS333,IF(AND(Weekly[[#This Row],[H Odds &lt;]]&lt;&gt;"",Weekly[[#This Row],[GBC_P]]=TRUE,Weekly[[#This Row],[Actual]]=TRUE),AS333+Weekly[[#This Row],[H Odds &lt;]]-1,IF(AND(Weekly[[#This Row],[V Odds &lt;]]&lt;&gt;"",Weekly[[#This Row],[GBC_P]]=FALSE,Weekly[[#This Row],[Actual]]=FALSE),AS333+Weekly[[#This Row],[V Odds &lt;]]-1,IF(AND(Weekly[[#This Row],[V Odds &lt;]]&lt;&gt;"",Weekly[[#This Row],[GBC_P]]=FALSE,Weekly[[#This Row],[Actual]]=TRUE),AS333-1,IF(AND(Weekly[[#This Row],[H Odds &lt;]]&lt;&gt;"",Weekly[[#This Row],[GBC_P]]=TRUE,Weekly[[#This Row],[Actual]]=FALSE),AS333-1,AS333)))))</f>
        <v>49.28</v>
      </c>
      <c r="AT334" s="37">
        <f>IF(AND(Weekly[[#This Row],[V Odds &lt;]]="",Weekly[[#This Row],[H Odds &lt;]]=""),AT333,IF(AND(Weekly[[#This Row],[H Odds &lt;]]&lt;&gt;"",Weekly[[#This Row],[HGBC_P]]=TRUE,Weekly[[#This Row],[Actual]]=TRUE),AT333+Weekly[[#This Row],[H Odds &lt;]]-1,IF(AND(Weekly[[#This Row],[V Odds &lt;]]&lt;&gt;"",Weekly[[#This Row],[HGBC_P]]=FALSE,Weekly[[#This Row],[Actual]]=FALSE),AT333+Weekly[[#This Row],[V Odds &lt;]]-1,IF(AND(Weekly[[#This Row],[V Odds &lt;]]&lt;&gt;"",Weekly[[#This Row],[HGBC_P]]=FALSE,Weekly[[#This Row],[Actual]]=TRUE),AT333-1,IF(AND(Weekly[[#This Row],[H Odds &lt;]]&lt;&gt;"",Weekly[[#This Row],[HGBC_P]]=TRUE,Weekly[[#This Row],[Actual]]=FALSE),AT333-1,AT333)))))</f>
        <v>53.459999999999994</v>
      </c>
      <c r="AU334" s="37">
        <f>IF(AND(Weekly[[#This Row],[V Odds &lt;]]="",Weekly[[#This Row],[H Odds &lt;]]=""),AU333,IF(AND(Weekly[[#This Row],[H Odds &lt;]]&lt;&gt;"",Weekly[[#This Row],[XGB_P]]=TRUE,Weekly[[#This Row],[Actual]]=TRUE),AU333+Weekly[[#This Row],[H Odds &lt;]]-1,IF(AND(Weekly[[#This Row],[V Odds &lt;]]&lt;&gt;"",Weekly[[#This Row],[XGB_P]]=FALSE,Weekly[[#This Row],[Actual]]=FALSE),AU333+Weekly[[#This Row],[V Odds &lt;]]-1,IF(AND(Weekly[[#This Row],[V Odds &lt;]]&lt;&gt;"",Weekly[[#This Row],[XGB_P]]=FALSE,Weekly[[#This Row],[Actual]]=TRUE),AU333-1,IF(AND(Weekly[[#This Row],[H Odds &lt;]]&lt;&gt;"",Weekly[[#This Row],[XGB_P]]=TRUE,Weekly[[#This Row],[Actual]]=FALSE),AU333-1,AU333)))))</f>
        <v>62.56</v>
      </c>
      <c r="AV334" s="37">
        <f>IF(AND(Weekly[[#This Row],[V Odds &lt;]]="",Weekly[[#This Row],[H Odds &lt;]]=""),AV333,IF(AND(Weekly[[#This Row],[H Odds &lt;]]&lt;&gt;"",Weekly[[#This Row],[QDA_P]]=TRUE,Weekly[[#This Row],[Actual]]=TRUE),AV333+Weekly[[#This Row],[H Odds &lt;]]-1,IF(AND(Weekly[[#This Row],[V Odds &lt;]]&lt;&gt;"",Weekly[[#This Row],[QDA_P]]=FALSE,Weekly[[#This Row],[Actual]]=FALSE),AV333+Weekly[[#This Row],[V Odds &lt;]]-1,IF(AND(Weekly[[#This Row],[V Odds &lt;]]&lt;&gt;"",Weekly[[#This Row],[QDA_P]]=FALSE,Weekly[[#This Row],[Actual]]=TRUE),AV333-1,IF(AND(Weekly[[#This Row],[H Odds &lt;]]&lt;&gt;"",Weekly[[#This Row],[QDA_P]]=TRUE,Weekly[[#This Row],[Actual]]=FALSE),AV333-1,AV333)))))</f>
        <v>50.049999999999983</v>
      </c>
      <c r="AW334" s="37">
        <f>IF(AND(Weekly[[#This Row],[H Odds &lt;]]="",Weekly[[#This Row],[V Odds &lt;]]=""),AW333,IF(AND(Weekly[[#This Row],[KNC_P]]=Weekly[[#This Row],[Actual]],Weekly[[#This Row],[KNC_P]]=TRUE),AW333+Weekly[[#This Row],[BF H Odds]]-1,IF(AND(Weekly[[#This Row],[KNC_P]]=Weekly[[#This Row],[Actual]],Weekly[[#This Row],[KNC_P]]=FALSE),AW333+Weekly[[#This Row],[BF V Odds]]-1,AW333-1)))</f>
        <v>50.220000000000006</v>
      </c>
      <c r="AX334" s="37">
        <f>IF(AND(Weekly[[#This Row],[V Odds &lt;]]="",Weekly[[#This Row],[H Odds &lt;]]=""),AX333,IF(AND(Weekly[[#This Row],[V Odds &lt;]]&lt;&gt;"",Weekly[[#This Row],[FALSES]]&gt;0,Weekly[[#This Row],[Actual]]=FALSE),AX333+Weekly[[#This Row],[V Odds &lt;]]-1,IF(AND(Weekly[[#This Row],[H Odds &lt;]]&lt;&gt;"",Weekly[[#This Row],[TRUES]]&gt;0,Weekly[[#This Row],[Actual]]=TRUE),AX333+Weekly[[#This Row],[H Odds &lt;]]-1,IF(AND(Weekly[[#This Row],[V Odds &lt;]]&lt;&gt;"",Weekly[[#This Row],[FALSES]]=0),AX333,IF(AND(Weekly[[#This Row],[H Odds &lt;]]&lt;&gt;"",Weekly[[#This Row],[TRUES]]=0),AX333,AX333-1)))))</f>
        <v>81.34999999999998</v>
      </c>
      <c r="AY334" s="37">
        <f>IF(AND(Weekly[[#This Row],[V Odds &lt;]]="",Weekly[[#This Row],[H Odds &lt;]]=""),AY333,IF(AND(Weekly[[#This Row],[V Odds &lt;]]&lt;&gt;"",Weekly[[#This Row],[FALSES]]&gt;0,Weekly[[#This Row],[Actual]]=FALSE),AY333+((Weekly[[#This Row],[V Odds &lt;]]-1)*0.92),IF(AND(Weekly[[#This Row],[H Odds &lt;]]&lt;&gt;"",Weekly[[#This Row],[TRUES]]&gt;0,Weekly[[#This Row],[Actual]]=TRUE),AY333+((Weekly[[#This Row],[H Odds &lt;]]-1)*0.92),IF(AND(Weekly[[#This Row],[V Odds &lt;]]&lt;&gt;"",Weekly[[#This Row],[FALSES]]=0),AY333,IF(AND(Weekly[[#This Row],[H Odds &lt;]]&lt;&gt;"",Weekly[[#This Row],[TRUES]]=0),AY333,AY333-1)))))</f>
        <v>74.442000000000021</v>
      </c>
      <c r="AZ334" s="37">
        <f>IF(AND(Weekly[[#This Row],[V Odds &lt;]]="",Weekly[[#This Row],[H Odds &lt;]]=""),AZ333,IF(AND(Weekly[[#This Row],[V Odds &lt;]]&lt;&gt;"",Weekly[[#This Row],[Actual]]=FALSE),AZ333+Weekly[[#This Row],[V Odds &lt;]]-1,IF(AND(Weekly[[#This Row],[H Odds &lt;]]&lt;&gt;"",Weekly[[#This Row],[Actual]]=TRUE),AZ333+Weekly[[#This Row],[H Odds &lt;]]-1,AZ333-1)))</f>
        <v>67.719999999999985</v>
      </c>
      <c r="BA334" s="38">
        <f>IF(Weekly[[#This Row],[H Odds &lt;]]="",BA333,IF(AND(Weekly[[#This Row],[H Odds &lt;]]&lt;&gt;"",Weekly[[#This Row],[SVC_P]]=TRUE,Weekly[[#This Row],[Actual]]=TRUE),BA333+Weekly[[#This Row],[H Odds &lt;]]-1,IF(AND(Weekly[[#This Row],[H Odds &lt;]]&lt;&gt;"",Weekly[[#This Row],[SVC_P]]=TRUE,Weekly[[#This Row],[Actual]]=FALSE),BA333-1,BA333)))</f>
        <v>69.439999999999984</v>
      </c>
      <c r="BB334" s="38">
        <f>IF(Weekly[[#This Row],[H Odds &lt;]]="",BB333,IF(AND(Weekly[[#This Row],[H Odds &lt;]]&lt;&gt;"",Weekly[[#This Row],[ADBC_P]]=TRUE,Weekly[[#This Row],[Actual]]=TRUE),BB333+Weekly[[#This Row],[H Odds &lt;]]-1,IF(AND(Weekly[[#This Row],[H Odds &lt;]]&lt;&gt;"",Weekly[[#This Row],[ADBC_P]]=TRUE,Weekly[[#This Row],[Actual]]=FALSE),BB333-1,BB333)))</f>
        <v>44.559999999999995</v>
      </c>
      <c r="BC334" s="38">
        <f>IF(Weekly[[#This Row],[H Odds &lt;]]="",BC333,IF(AND(Weekly[[#This Row],[H Odds &lt;]]&lt;&gt;"",Weekly[[#This Row],[RFC_P]]=TRUE,Weekly[[#This Row],[Actual]]=TRUE),BC333+Weekly[[#This Row],[H Odds &lt;]]-1,IF(AND(Weekly[[#This Row],[H Odds &lt;]]&lt;&gt;"",Weekly[[#This Row],[RFC_P]]=TRUE,Weekly[[#This Row],[Actual]]=FALSE),BC333-1,BC333)))</f>
        <v>46.859999999999992</v>
      </c>
      <c r="BD334" s="38">
        <f>IF(Weekly[[#This Row],[H Odds &lt;]]="",BD333,IF(AND(Weekly[[#This Row],[H Odds &lt;]]&lt;&gt;"",Weekly[[#This Row],[GBC_P]]=TRUE,Weekly[[#This Row],[Actual]]=TRUE),BD333+Weekly[[#This Row],[H Odds &lt;]]-1,IF(AND(Weekly[[#This Row],[H Odds &lt;]]&lt;&gt;"",Weekly[[#This Row],[GBC_P]]=TRUE,Weekly[[#This Row],[Actual]]=FALSE),BD333-1,BD333)))</f>
        <v>50.96</v>
      </c>
      <c r="BE334" s="38">
        <f>IF(Weekly[[#This Row],[H Odds &lt;]]="",BE333,IF(AND(Weekly[[#This Row],[H Odds &lt;]]&lt;&gt;"",Weekly[[#This Row],[HGBC_P]]=TRUE,Weekly[[#This Row],[Actual]]=TRUE),BE333+Weekly[[#This Row],[H Odds &lt;]]-1,IF(AND(Weekly[[#This Row],[H Odds &lt;]]&lt;&gt;"",Weekly[[#This Row],[HGBC_P]]=TRUE,Weekly[[#This Row],[Actual]]=FALSE),BE333-1,BE333)))</f>
        <v>56.859999999999992</v>
      </c>
      <c r="BF334" s="38">
        <f>IF(Weekly[[#This Row],[H Odds &lt;]]="",BF333,IF(AND(Weekly[[#This Row],[H Odds &lt;]]&lt;&gt;"",Weekly[[#This Row],[XGB_P]]=TRUE,Weekly[[#This Row],[Actual]]=TRUE),BF333+Weekly[[#This Row],[H Odds &lt;]]-1,IF(AND(Weekly[[#This Row],[H Odds &lt;]]&lt;&gt;"",Weekly[[#This Row],[XGB_P]]=TRUE,Weekly[[#This Row],[Actual]]=FALSE),BF333-1,BF333)))</f>
        <v>60.03</v>
      </c>
      <c r="BG334" s="38">
        <f>IF(Weekly[[#This Row],[H Odds &lt;]]="",BG333,IF(AND(Weekly[[#This Row],[H Odds &lt;]]&lt;&gt;"",Weekly[[#This Row],[QDA_P]]=TRUE,Weekly[[#This Row],[Actual]]=TRUE),BG333+Weekly[[#This Row],[H Odds &lt;]]-1,IF(AND(Weekly[[#This Row],[H Odds &lt;]]&lt;&gt;"",Weekly[[#This Row],[QDA_P]]=TRUE,Weekly[[#This Row],[Actual]]=FALSE),BG333-1,BG333)))</f>
        <v>43.279999999999994</v>
      </c>
      <c r="BH334" s="38">
        <f>IF(Weekly[[#This Row],[H Odds &lt;]]="",BH333,IF(AND(Weekly[[#This Row],[H Odds &lt;]]&lt;&gt;"",Weekly[[#This Row],[KNC_P]]=TRUE,Weekly[[#This Row],[Actual]]=TRUE),BH333+Weekly[[#This Row],[H Odds &lt;]]-1,IF(AND(Weekly[[#This Row],[H Odds &lt;]]&lt;&gt;"",Weekly[[#This Row],[KNC_P]]=TRUE,Weekly[[#This Row],[Actual]]=FALSE),BH333-1,BH333)))</f>
        <v>49.54999999999999</v>
      </c>
      <c r="BI334" s="38">
        <f>IF(Weekly[[#This Row],[H Odds &lt;]]="",BI333,IF(AND(Weekly[[#This Row],[H Odds &lt;]]&lt;&gt;"",Weekly[[#This Row],[TRUES]]&gt;0,Weekly[[#This Row],[Actual]]=TRUE),BI333+Weekly[[#This Row],[H Odds &lt;]]-1,IF(AND(Weekly[[#This Row],[H Odds &lt;]]&lt;&gt;"",Weekly[[#This Row],[TRUES]]=0),BI333,BI333-1)))</f>
        <v>69.439999999999984</v>
      </c>
      <c r="BJ334" s="38">
        <f>IF(Weekly[[#This Row],[H Odds &lt;]]="",BJ333,IF(AND(Weekly[[#This Row],[H Odds &lt;]]&lt;&gt;"",Weekly[[#This Row],[Actual]]=TRUE),BJ333+Weekly[[#This Row],[H Odds &lt;]]-1,IF(AND(Weekly[[#This Row],[H Odds &lt;]]&lt;&gt;"",Weekly[[#This Row],[Actual]]=FALSE),BJ333-1,BJ333)))</f>
        <v>71.339999999999989</v>
      </c>
      <c r="BK334" s="58">
        <f>IF(AND(Weekly[[#This Row],[TRUES]]&gt;4,Weekly[[#This Row],[Actual]]=TRUE),BK333+Weekly[[#This Row],[BF H Odds]]-1,IF(AND(Weekly[[#This Row],[FALSES]]&gt;4,Weekly[[#This Row],[Actual]]=FALSE),BK333+Weekly[[#This Row],[BF V Odds]]-1,IF(AND(Weekly[[#This Row],[TRUES]]&gt;4,Weekly[[#This Row],[Actual]]=FALSE),BK333-1,IF(AND(Weekly[[#This Row],[FALSES]]&gt;4,Weekly[[#This Row],[Actual]]=TRUE),BK333-1,BK333))))</f>
        <v>21.430000000000025</v>
      </c>
      <c r="BL334" s="58">
        <f>IF(AND(Weekly[[#This Row],[TRUES]]&gt;5,Weekly[[#This Row],[Actual]]=TRUE),BL333+Weekly[[#This Row],[BF H Odds]]-1,IF(AND(Weekly[[#This Row],[FALSES]]&gt;5,Weekly[[#This Row],[Actual]]=FALSE),BL333+Weekly[[#This Row],[BF V Odds]]-1,IF(AND(Weekly[[#This Row],[TRUES]]&gt;5,Weekly[[#This Row],[Actual]]=FALSE),BL333-1,IF(AND(Weekly[[#This Row],[FALSES]]&gt;5,Weekly[[#This Row],[Actual]]=TRUE),BL333-1,BL333))))</f>
        <v>31.770000000000024</v>
      </c>
      <c r="BM334" s="58">
        <f>IF(AND(Weekly[[#This Row],[TRUES]]&gt;6,Weekly[[#This Row],[Actual]]=TRUE),BM333+Weekly[[#This Row],[BF H Odds]]-1,IF(AND(Weekly[[#This Row],[FALSES]]&gt;6,Weekly[[#This Row],[Actual]]=FALSE),BM333+Weekly[[#This Row],[BF V Odds]]-1,IF(AND(Weekly[[#This Row],[TRUES]]&gt;6,Weekly[[#This Row],[Actual]]=FALSE),BM333-1,IF(AND(Weekly[[#This Row],[FALSES]]&gt;6,Weekly[[#This Row],[Actual]]=TRUE),BM333-1,BM333))))</f>
        <v>49.350000000000016</v>
      </c>
    </row>
    <row r="335" spans="1:65" x14ac:dyDescent="0.25">
      <c r="A335" s="34"/>
      <c r="B335" s="10">
        <v>44284</v>
      </c>
      <c r="C335" s="33" t="s">
        <v>11</v>
      </c>
      <c r="D335" s="15" t="s">
        <v>16</v>
      </c>
      <c r="E335" t="b">
        <v>1</v>
      </c>
      <c r="F335" t="b">
        <v>1</v>
      </c>
      <c r="G335" t="b">
        <v>1</v>
      </c>
      <c r="H335" t="b">
        <v>0</v>
      </c>
      <c r="I335" t="b">
        <v>1</v>
      </c>
      <c r="J335" t="b">
        <v>1</v>
      </c>
      <c r="K335" t="b">
        <v>0</v>
      </c>
      <c r="L335" t="b">
        <v>1</v>
      </c>
      <c r="O335" t="str">
        <f>IF(Weekly[[#This Row],[H/V]]="H",Weekly[[#This Row],[BF H Odds]],IF(Weekly[[#This Row],[H/V]]="V",Weekly[[#This Row],[BF V Odds]],""))</f>
        <v/>
      </c>
      <c r="P335" t="b">
        <v>1</v>
      </c>
      <c r="R335" s="35">
        <f>IFERROR(IF(Weekly[[#This Row],[Won Bet?]]="yes",R334+(Weekly[[#This Row],[BF Odds]]*Weekly[[#This Row],[BF Stake]])-Weekly[[#This Row],[BF Stake]],R334-Weekly[[#This Row],[BF Stake]]),R334)</f>
        <v>227.69189999999995</v>
      </c>
      <c r="S335" s="9">
        <f>IFERROR(IF(Weekly[[#This Row],[Won Bet?]]="yes",S334+(((Weekly[[#This Row],[BF Odds]]*Weekly[[#This Row],[BF Stake]])-Weekly[[#This Row],[BF Stake]])*0.95),S334-Weekly[[#This Row],[BF Stake]]),S334)</f>
        <v>211.51630499999996</v>
      </c>
      <c r="T335" s="13">
        <v>1.98</v>
      </c>
      <c r="U335" s="13">
        <v>1.87</v>
      </c>
      <c r="V335" s="24">
        <f>IF(Weekly[[#This Row],[Actual]]="","",IF(AND(Weekly[[#This Row],[SVC_P]]=Weekly[[#This Row],[Actual]],Weekly[[#This Row],[SVC_P]]=TRUE),V334+Weekly[[#This Row],[BF H Odds]]-1,IF(AND(Weekly[[#This Row],[SVC_P]]=Weekly[[#This Row],[Actual]],Weekly[[#This Row],[SVC_P]]=FALSE),V334+Weekly[[#This Row],[BF V Odds]]-1,V334-1)))</f>
        <v>71.660000000000011</v>
      </c>
      <c r="W335" s="24">
        <f>IF(Weekly[[#This Row],[Actual]]="","",IF(AND(Weekly[[#This Row],[SVC_P]]=FALSE,Weekly[[#This Row],[Actual]]=TRUE),W334+Weekly[[#This Row],[BF H Odds]]-1,IF(AND(Weekly[[#This Row],[SVC_P]]=TRUE,Weekly[[#This Row],[Actual]]=FALSE,),W334+Weekly[[#This Row],[BF V Odds]]-1,W334-1)))</f>
        <v>-274.95</v>
      </c>
      <c r="X335" s="24">
        <f>IF(Weekly[[#This Row],[Actual]]="","",IF(AND(Weekly[[#This Row],[ADBC_P]]=Weekly[[#This Row],[Actual]],Weekly[[#This Row],[ADBC_P]]=TRUE),X334+Weekly[[#This Row],[BF H Odds]]-1,IF(AND(Weekly[[#This Row],[ADBC_P]]=Weekly[[#This Row],[Actual]],Weekly[[#This Row],[ADBC_P]]=FALSE),X334+Weekly[[#This Row],[BF V Odds]]-1,X334-1)))</f>
        <v>29.540000000000024</v>
      </c>
      <c r="Y335" s="24">
        <f>IF(Weekly[[#This Row],[Actual]]="","",IF(AND(Weekly[[#This Row],[ADBC_P]]=FALSE,Weekly[[#This Row],[Actual]]=TRUE),Y334+Weekly[[#This Row],[BF H Odds]]-1,IF(AND(Weekly[[#This Row],[ADBC_P]]=TRUE,Weekly[[#This Row],[Actual]]=FALSE),Y334+Weekly[[#This Row],[BF V Odds]]-1,Y334-1)))</f>
        <v>42.690000000000005</v>
      </c>
      <c r="Z335" s="24">
        <f>IF(Weekly[[#This Row],[Actual]]="","",IF(AND(Weekly[[#This Row],[RFC_P]]=Weekly[[#This Row],[Actual]],Weekly[[#This Row],[RFC_P]]=TRUE),Z334+Weekly[[#This Row],[BF H Odds]]-1,IF(AND(Weekly[[#This Row],[RFC_P]]=Weekly[[#This Row],[Actual]],Weekly[[#This Row],[RFC_P]]=FALSE),Z334+Weekly[[#This Row],[BF V Odds]]-1,Z334-1)))</f>
        <v>23.710000000000026</v>
      </c>
      <c r="AA335" s="24">
        <f>IF(Weekly[[#This Row],[Actual]]="","",IF(AND(Weekly[[#This Row],[RFC_P]]=FALSE,Weekly[[#This Row],[Actual]]=TRUE),AA334+Weekly[[#This Row],[BF H Odds]]-1,IF(AND(Weekly[[#This Row],[RFC_P]]=TRUE,Weekly[[#This Row],[Actual]]=FALSE),AA334+Weekly[[#This Row],[BF V Odds]]-1,AA334-1)))</f>
        <v>48.519999999999982</v>
      </c>
      <c r="AB335" s="24">
        <f>IF(Weekly[[#This Row],[Actual]]="","",IF(AND(Weekly[[#This Row],[GBC_P]]=Weekly[[#This Row],[Actual]],Weekly[[#This Row],[GBC_P]]=TRUE),AB334+Weekly[[#This Row],[BF H Odds]]-1,IF(AND(Weekly[[#This Row],[GBC_P]]=Weekly[[#This Row],[Actual]],Weekly[[#This Row],[GBC_P]]=FALSE),AB334+Weekly[[#This Row],[BF V Odds]]-1,AB334-1)))</f>
        <v>26.830000000000009</v>
      </c>
      <c r="AC335" s="24">
        <f>IF(Weekly[[#This Row],[Actual]]="","",IF(AND(Weekly[[#This Row],[GBC_P]]=FALSE,Weekly[[#This Row],[Actual]]=TRUE),AC334+Weekly[[#This Row],[BF H Odds]]-1,IF(AND(Weekly[[#This Row],[GBC_P]]=TRUE,Weekly[[#This Row],[Actual]]=FALSE),AC334+Weekly[[#This Row],[BF V Odds]]-1,AC334-1)))</f>
        <v>45.399999999999977</v>
      </c>
      <c r="AD335" s="24">
        <f>IF(Weekly[[#This Row],[Actual]]="","",IF(AND(Weekly[[#This Row],[HGBC_P]]=Weekly[[#This Row],[Actual]],Weekly[[#This Row],[HGBC_P]]=TRUE),AD334+Weekly[[#This Row],[BF H Odds]]-1,IF(AND(Weekly[[#This Row],[HGBC_P]]=Weekly[[#This Row],[Actual]],Weekly[[#This Row],[HGBC_P]]=FALSE),AD334+Weekly[[#This Row],[BF V Odds]]-1,AD334-1)))</f>
        <v>27.42000000000003</v>
      </c>
      <c r="AE335" s="24">
        <f>IF(Weekly[[#This Row],[Actual]]="","",IF(AND(Weekly[[#This Row],[HGBC_P]]=FALSE,Weekly[[#This Row],[Actual]]=TRUE),AE334+Weekly[[#This Row],[BF H Odds]]-1,IF(AND(Weekly[[#This Row],[HGBC_P]]=TRUE,Weekly[[#This Row],[Actual]]=FALSE),AE334+Weekly[[#This Row],[BF V Odds]]-1,AE334-1)))</f>
        <v>44.810000000000009</v>
      </c>
      <c r="AF335" s="24">
        <f>IF(Weekly[[#This Row],[Actual]]="","",IF(AND(Weekly[[#This Row],[XGB_P]]=Weekly[[#This Row],[Actual]],Weekly[[#This Row],[XGB_P]]=TRUE),AF334+Weekly[[#This Row],[BF H Odds]]-1,IF(AND(Weekly[[#This Row],[XGB_P]]=Weekly[[#This Row],[Actual]],Weekly[[#This Row],[XGB_P]]=FALSE),AF334+Weekly[[#This Row],[BF V Odds]]-1,AF334-1)))</f>
        <v>50.99000000000003</v>
      </c>
      <c r="AG335" s="24">
        <f>IF(Weekly[[#This Row],[Actual]]="","",IF(AND(Weekly[[#This Row],[XGB_P]]=FALSE,Weekly[[#This Row],[Actual]]=TRUE),AG334+Weekly[[#This Row],[BF H Odds]]-1,IF(AND(Weekly[[#This Row],[XGB_P]]=TRUE,Weekly[[#This Row],[Actual]]=FALSE),AG334+Weekly[[#This Row],[BF V Odds]]-1,AG334-1)))</f>
        <v>21.24</v>
      </c>
      <c r="AH335" s="24">
        <f>IF(Weekly[[#This Row],[Actual]]="","",IF(AND(Weekly[[#This Row],[QDA_P]]=Weekly[[#This Row],[Actual]],Weekly[[#This Row],[QDA_P]]=TRUE),AH334+Weekly[[#This Row],[BF H Odds]]-1,IF(AND(Weekly[[#This Row],[QDA_P]]=Weekly[[#This Row],[Actual]],Weekly[[#This Row],[QDA_P]]=FALSE),AH334+Weekly[[#This Row],[BF V Odds]]-1,AH334-1)))</f>
        <v>4.1600000000000055</v>
      </c>
      <c r="AI335" s="24">
        <f>IF(Weekly[[#This Row],[Actual]]="","",IF(AND(Weekly[[#This Row],[QDA_P]]=FALSE,Weekly[[#This Row],[Actual]]=TRUE),AI334+Weekly[[#This Row],[BF H Odds]]-1,IF(AND(Weekly[[#This Row],[QDA_P]]=TRUE,Weekly[[#This Row],[Actual]]=FALSE),AI334+Weekly[[#This Row],[BF V Odds]]-1,AI334-1)))</f>
        <v>68.070000000000007</v>
      </c>
      <c r="AJ335" s="24">
        <f>IF(Weekly[[#This Row],[Actual]]="","",IF(AND(Weekly[[#This Row],[KNC_P]]=FALSE,Weekly[[#This Row],[Actual]]=TRUE),AJ334+Weekly[[#This Row],[BF H Odds]]-1,IF(AND(Weekly[[#This Row],[KNC_P]]=TRUE,Weekly[[#This Row],[Actual]]=FALSE),AJ334+Weekly[[#This Row],[BF V Odds]]-1,AJ334-1)))</f>
        <v>43.989999999999988</v>
      </c>
      <c r="AK335" s="24">
        <f>IF(Weekly[[#This Row],[Actual]]="","",IF(AND(Weekly[[#This Row],[KNC_P]]=FALSE,Weekly[[#This Row],[Actual]]=TRUE),AK334+Weekly[[#This Row],[BF H Odds]]-1,IF(AND(Weekly[[#This Row],[KNC_P]]=TRUE,Weekly[[#This Row],[Actual]]=FALSE),AK334+Weekly[[#This Row],[BF V Odds]]-1,AK334-1)))</f>
        <v>42.889999999999979</v>
      </c>
      <c r="AL335" s="30">
        <f>IF(Weekly[[#This Row],[Actual]]="","",COUNTIF(Weekly[[#This Row],[SVC_P]:[QDA_P]],TRUE))</f>
        <v>5</v>
      </c>
      <c r="AM335" s="30">
        <f>IF(Weekly[[#This Row],[Actual]]="","",COUNTIF(Weekly[[#This Row],[SVC_P]:[QDA_P]],FALSE))</f>
        <v>2</v>
      </c>
      <c r="AN335" s="36" t="str">
        <f>IF(AND(Weekly[[#This Row],[BF V Odds]]&gt;$BO$6,Weekly[[#This Row],[BF V Odds]] &lt; $BO$7),Weekly[[#This Row],[BF V Odds]],"")</f>
        <v/>
      </c>
      <c r="AO335" s="36" t="str">
        <f>IF(AND(Weekly[[#This Row],[BF H Odds]]&gt;$BO$6, Weekly[[#This Row],[BF H Odds]] &lt; $BO$7),Weekly[[#This Row],[BF H Odds]],"")</f>
        <v/>
      </c>
      <c r="AP335" s="37">
        <f>IF(AND(Weekly[[#This Row],[V Odds &lt;]]="",Weekly[[#This Row],[H Odds &lt;]]=""),AP334,IF(AND(Weekly[[#This Row],[H Odds &lt;]]&lt;&gt;"",Weekly[[#This Row],[SVC_P]]=TRUE,Weekly[[#This Row],[Actual]]=TRUE),AP334+Weekly[[#This Row],[H Odds &lt;]]-1,IF(AND(Weekly[[#This Row],[V Odds &lt;]]&lt;&gt;"",Weekly[[#This Row],[SVC_P]]=FALSE,Weekly[[#This Row],[Actual]]=FALSE),AP334+Weekly[[#This Row],[V Odds &lt;]]-1,IF(AND(Weekly[[#This Row],[V Odds &lt;]]&lt;&gt;"",Weekly[[#This Row],[SVC_P]]=FALSE,Weekly[[#This Row],[Actual]]=TRUE),AP334-1,IF(AND(Weekly[[#This Row],[H Odds &lt;]]&lt;&gt;"",Weekly[[#This Row],[SVC_P]]=TRUE,Weekly[[#This Row],[Actual]]=FALSE),AP334-1,AP334)))))</f>
        <v>74.48</v>
      </c>
      <c r="AQ335" s="37">
        <f>IF(AND(Weekly[[#This Row],[V Odds &lt;]]="",Weekly[[#This Row],[H Odds &lt;]]=""),AQ334,IF(AND(Weekly[[#This Row],[H Odds &lt;]]&lt;&gt;"",Weekly[[#This Row],[ADBC_P]]=TRUE,Weekly[[#This Row],[Actual]]=TRUE),AQ334+Weekly[[#This Row],[H Odds &lt;]]-1,IF(AND(Weekly[[#This Row],[V Odds &lt;]]&lt;&gt;"",Weekly[[#This Row],[ADBC_P]]=FALSE,Weekly[[#This Row],[Actual]]=FALSE),AQ334+Weekly[[#This Row],[V Odds &lt;]]-1,IF(AND(Weekly[[#This Row],[V Odds &lt;]]&lt;&gt;"",Weekly[[#This Row],[ADBC_P]]=FALSE,Weekly[[#This Row],[Actual]]=TRUE),AQ334-1,IF(AND(Weekly[[#This Row],[H Odds &lt;]]&lt;&gt;"",Weekly[[#This Row],[ADBC_P]]=TRUE,Weekly[[#This Row],[Actual]]=FALSE),AQ334-1,AQ334)))))</f>
        <v>47.879999999999995</v>
      </c>
      <c r="AR335" s="37">
        <f>IF(AND(Weekly[[#This Row],[V Odds &lt;]]="",Weekly[[#This Row],[H Odds &lt;]]=""),AR334,IF(AND(Weekly[[#This Row],[H Odds &lt;]]&lt;&gt;"",Weekly[[#This Row],[RFC_P]]=TRUE,Weekly[[#This Row],[Actual]]=TRUE),AR334+Weekly[[#This Row],[H Odds &lt;]]-1,IF(AND(Weekly[[#This Row],[V Odds &lt;]]&lt;&gt;"",Weekly[[#This Row],[RFC_P]]=FALSE,Weekly[[#This Row],[Actual]]=FALSE),AR334+Weekly[[#This Row],[V Odds &lt;]]-1,IF(AND(Weekly[[#This Row],[V Odds &lt;]]&lt;&gt;"",Weekly[[#This Row],[RFC_P]]=FALSE,Weekly[[#This Row],[Actual]]=TRUE),AR334-1,IF(AND(Weekly[[#This Row],[H Odds &lt;]]&lt;&gt;"",Weekly[[#This Row],[RFC_P]]=TRUE,Weekly[[#This Row],[Actual]]=FALSE),AR334-1,AR334)))))</f>
        <v>50.489999999999995</v>
      </c>
      <c r="AS335" s="37">
        <f>IF(AND(Weekly[[#This Row],[V Odds &lt;]]="",Weekly[[#This Row],[H Odds &lt;]]=""),AS334,IF(AND(Weekly[[#This Row],[H Odds &lt;]]&lt;&gt;"",Weekly[[#This Row],[GBC_P]]=TRUE,Weekly[[#This Row],[Actual]]=TRUE),AS334+Weekly[[#This Row],[H Odds &lt;]]-1,IF(AND(Weekly[[#This Row],[V Odds &lt;]]&lt;&gt;"",Weekly[[#This Row],[GBC_P]]=FALSE,Weekly[[#This Row],[Actual]]=FALSE),AS334+Weekly[[#This Row],[V Odds &lt;]]-1,IF(AND(Weekly[[#This Row],[V Odds &lt;]]&lt;&gt;"",Weekly[[#This Row],[GBC_P]]=FALSE,Weekly[[#This Row],[Actual]]=TRUE),AS334-1,IF(AND(Weekly[[#This Row],[H Odds &lt;]]&lt;&gt;"",Weekly[[#This Row],[GBC_P]]=TRUE,Weekly[[#This Row],[Actual]]=FALSE),AS334-1,AS334)))))</f>
        <v>49.28</v>
      </c>
      <c r="AT335" s="37">
        <f>IF(AND(Weekly[[#This Row],[V Odds &lt;]]="",Weekly[[#This Row],[H Odds &lt;]]=""),AT334,IF(AND(Weekly[[#This Row],[H Odds &lt;]]&lt;&gt;"",Weekly[[#This Row],[HGBC_P]]=TRUE,Weekly[[#This Row],[Actual]]=TRUE),AT334+Weekly[[#This Row],[H Odds &lt;]]-1,IF(AND(Weekly[[#This Row],[V Odds &lt;]]&lt;&gt;"",Weekly[[#This Row],[HGBC_P]]=FALSE,Weekly[[#This Row],[Actual]]=FALSE),AT334+Weekly[[#This Row],[V Odds &lt;]]-1,IF(AND(Weekly[[#This Row],[V Odds &lt;]]&lt;&gt;"",Weekly[[#This Row],[HGBC_P]]=FALSE,Weekly[[#This Row],[Actual]]=TRUE),AT334-1,IF(AND(Weekly[[#This Row],[H Odds &lt;]]&lt;&gt;"",Weekly[[#This Row],[HGBC_P]]=TRUE,Weekly[[#This Row],[Actual]]=FALSE),AT334-1,AT334)))))</f>
        <v>53.459999999999994</v>
      </c>
      <c r="AU335" s="37">
        <f>IF(AND(Weekly[[#This Row],[V Odds &lt;]]="",Weekly[[#This Row],[H Odds &lt;]]=""),AU334,IF(AND(Weekly[[#This Row],[H Odds &lt;]]&lt;&gt;"",Weekly[[#This Row],[XGB_P]]=TRUE,Weekly[[#This Row],[Actual]]=TRUE),AU334+Weekly[[#This Row],[H Odds &lt;]]-1,IF(AND(Weekly[[#This Row],[V Odds &lt;]]&lt;&gt;"",Weekly[[#This Row],[XGB_P]]=FALSE,Weekly[[#This Row],[Actual]]=FALSE),AU334+Weekly[[#This Row],[V Odds &lt;]]-1,IF(AND(Weekly[[#This Row],[V Odds &lt;]]&lt;&gt;"",Weekly[[#This Row],[XGB_P]]=FALSE,Weekly[[#This Row],[Actual]]=TRUE),AU334-1,IF(AND(Weekly[[#This Row],[H Odds &lt;]]&lt;&gt;"",Weekly[[#This Row],[XGB_P]]=TRUE,Weekly[[#This Row],[Actual]]=FALSE),AU334-1,AU334)))))</f>
        <v>62.56</v>
      </c>
      <c r="AV335" s="37">
        <f>IF(AND(Weekly[[#This Row],[V Odds &lt;]]="",Weekly[[#This Row],[H Odds &lt;]]=""),AV334,IF(AND(Weekly[[#This Row],[H Odds &lt;]]&lt;&gt;"",Weekly[[#This Row],[QDA_P]]=TRUE,Weekly[[#This Row],[Actual]]=TRUE),AV334+Weekly[[#This Row],[H Odds &lt;]]-1,IF(AND(Weekly[[#This Row],[V Odds &lt;]]&lt;&gt;"",Weekly[[#This Row],[QDA_P]]=FALSE,Weekly[[#This Row],[Actual]]=FALSE),AV334+Weekly[[#This Row],[V Odds &lt;]]-1,IF(AND(Weekly[[#This Row],[V Odds &lt;]]&lt;&gt;"",Weekly[[#This Row],[QDA_P]]=FALSE,Weekly[[#This Row],[Actual]]=TRUE),AV334-1,IF(AND(Weekly[[#This Row],[H Odds &lt;]]&lt;&gt;"",Weekly[[#This Row],[QDA_P]]=TRUE,Weekly[[#This Row],[Actual]]=FALSE),AV334-1,AV334)))))</f>
        <v>50.049999999999983</v>
      </c>
      <c r="AW335" s="37">
        <f>IF(AND(Weekly[[#This Row],[H Odds &lt;]]="",Weekly[[#This Row],[V Odds &lt;]]=""),AW334,IF(AND(Weekly[[#This Row],[KNC_P]]=Weekly[[#This Row],[Actual]],Weekly[[#This Row],[KNC_P]]=TRUE),AW334+Weekly[[#This Row],[BF H Odds]]-1,IF(AND(Weekly[[#This Row],[KNC_P]]=Weekly[[#This Row],[Actual]],Weekly[[#This Row],[KNC_P]]=FALSE),AW334+Weekly[[#This Row],[BF V Odds]]-1,AW334-1)))</f>
        <v>50.220000000000006</v>
      </c>
      <c r="AX335" s="37">
        <f>IF(AND(Weekly[[#This Row],[V Odds &lt;]]="",Weekly[[#This Row],[H Odds &lt;]]=""),AX334,IF(AND(Weekly[[#This Row],[V Odds &lt;]]&lt;&gt;"",Weekly[[#This Row],[FALSES]]&gt;0,Weekly[[#This Row],[Actual]]=FALSE),AX334+Weekly[[#This Row],[V Odds &lt;]]-1,IF(AND(Weekly[[#This Row],[H Odds &lt;]]&lt;&gt;"",Weekly[[#This Row],[TRUES]]&gt;0,Weekly[[#This Row],[Actual]]=TRUE),AX334+Weekly[[#This Row],[H Odds &lt;]]-1,IF(AND(Weekly[[#This Row],[V Odds &lt;]]&lt;&gt;"",Weekly[[#This Row],[FALSES]]=0),AX334,IF(AND(Weekly[[#This Row],[H Odds &lt;]]&lt;&gt;"",Weekly[[#This Row],[TRUES]]=0),AX334,AX334-1)))))</f>
        <v>81.34999999999998</v>
      </c>
      <c r="AY335" s="37">
        <f>IF(AND(Weekly[[#This Row],[V Odds &lt;]]="",Weekly[[#This Row],[H Odds &lt;]]=""),AY334,IF(AND(Weekly[[#This Row],[V Odds &lt;]]&lt;&gt;"",Weekly[[#This Row],[FALSES]]&gt;0,Weekly[[#This Row],[Actual]]=FALSE),AY334+((Weekly[[#This Row],[V Odds &lt;]]-1)*0.92),IF(AND(Weekly[[#This Row],[H Odds &lt;]]&lt;&gt;"",Weekly[[#This Row],[TRUES]]&gt;0,Weekly[[#This Row],[Actual]]=TRUE),AY334+((Weekly[[#This Row],[H Odds &lt;]]-1)*0.92),IF(AND(Weekly[[#This Row],[V Odds &lt;]]&lt;&gt;"",Weekly[[#This Row],[FALSES]]=0),AY334,IF(AND(Weekly[[#This Row],[H Odds &lt;]]&lt;&gt;"",Weekly[[#This Row],[TRUES]]=0),AY334,AY334-1)))))</f>
        <v>74.442000000000021</v>
      </c>
      <c r="AZ335" s="37">
        <f>IF(AND(Weekly[[#This Row],[V Odds &lt;]]="",Weekly[[#This Row],[H Odds &lt;]]=""),AZ334,IF(AND(Weekly[[#This Row],[V Odds &lt;]]&lt;&gt;"",Weekly[[#This Row],[Actual]]=FALSE),AZ334+Weekly[[#This Row],[V Odds &lt;]]-1,IF(AND(Weekly[[#This Row],[H Odds &lt;]]&lt;&gt;"",Weekly[[#This Row],[Actual]]=TRUE),AZ334+Weekly[[#This Row],[H Odds &lt;]]-1,AZ334-1)))</f>
        <v>67.719999999999985</v>
      </c>
      <c r="BA335" s="38">
        <f>IF(Weekly[[#This Row],[H Odds &lt;]]="",BA334,IF(AND(Weekly[[#This Row],[H Odds &lt;]]&lt;&gt;"",Weekly[[#This Row],[SVC_P]]=TRUE,Weekly[[#This Row],[Actual]]=TRUE),BA334+Weekly[[#This Row],[H Odds &lt;]]-1,IF(AND(Weekly[[#This Row],[H Odds &lt;]]&lt;&gt;"",Weekly[[#This Row],[SVC_P]]=TRUE,Weekly[[#This Row],[Actual]]=FALSE),BA334-1,BA334)))</f>
        <v>69.439999999999984</v>
      </c>
      <c r="BB335" s="38">
        <f>IF(Weekly[[#This Row],[H Odds &lt;]]="",BB334,IF(AND(Weekly[[#This Row],[H Odds &lt;]]&lt;&gt;"",Weekly[[#This Row],[ADBC_P]]=TRUE,Weekly[[#This Row],[Actual]]=TRUE),BB334+Weekly[[#This Row],[H Odds &lt;]]-1,IF(AND(Weekly[[#This Row],[H Odds &lt;]]&lt;&gt;"",Weekly[[#This Row],[ADBC_P]]=TRUE,Weekly[[#This Row],[Actual]]=FALSE),BB334-1,BB334)))</f>
        <v>44.559999999999995</v>
      </c>
      <c r="BC335" s="38">
        <f>IF(Weekly[[#This Row],[H Odds &lt;]]="",BC334,IF(AND(Weekly[[#This Row],[H Odds &lt;]]&lt;&gt;"",Weekly[[#This Row],[RFC_P]]=TRUE,Weekly[[#This Row],[Actual]]=TRUE),BC334+Weekly[[#This Row],[H Odds &lt;]]-1,IF(AND(Weekly[[#This Row],[H Odds &lt;]]&lt;&gt;"",Weekly[[#This Row],[RFC_P]]=TRUE,Weekly[[#This Row],[Actual]]=FALSE),BC334-1,BC334)))</f>
        <v>46.859999999999992</v>
      </c>
      <c r="BD335" s="38">
        <f>IF(Weekly[[#This Row],[H Odds &lt;]]="",BD334,IF(AND(Weekly[[#This Row],[H Odds &lt;]]&lt;&gt;"",Weekly[[#This Row],[GBC_P]]=TRUE,Weekly[[#This Row],[Actual]]=TRUE),BD334+Weekly[[#This Row],[H Odds &lt;]]-1,IF(AND(Weekly[[#This Row],[H Odds &lt;]]&lt;&gt;"",Weekly[[#This Row],[GBC_P]]=TRUE,Weekly[[#This Row],[Actual]]=FALSE),BD334-1,BD334)))</f>
        <v>50.96</v>
      </c>
      <c r="BE335" s="38">
        <f>IF(Weekly[[#This Row],[H Odds &lt;]]="",BE334,IF(AND(Weekly[[#This Row],[H Odds &lt;]]&lt;&gt;"",Weekly[[#This Row],[HGBC_P]]=TRUE,Weekly[[#This Row],[Actual]]=TRUE),BE334+Weekly[[#This Row],[H Odds &lt;]]-1,IF(AND(Weekly[[#This Row],[H Odds &lt;]]&lt;&gt;"",Weekly[[#This Row],[HGBC_P]]=TRUE,Weekly[[#This Row],[Actual]]=FALSE),BE334-1,BE334)))</f>
        <v>56.859999999999992</v>
      </c>
      <c r="BF335" s="38">
        <f>IF(Weekly[[#This Row],[H Odds &lt;]]="",BF334,IF(AND(Weekly[[#This Row],[H Odds &lt;]]&lt;&gt;"",Weekly[[#This Row],[XGB_P]]=TRUE,Weekly[[#This Row],[Actual]]=TRUE),BF334+Weekly[[#This Row],[H Odds &lt;]]-1,IF(AND(Weekly[[#This Row],[H Odds &lt;]]&lt;&gt;"",Weekly[[#This Row],[XGB_P]]=TRUE,Weekly[[#This Row],[Actual]]=FALSE),BF334-1,BF334)))</f>
        <v>60.03</v>
      </c>
      <c r="BG335" s="38">
        <f>IF(Weekly[[#This Row],[H Odds &lt;]]="",BG334,IF(AND(Weekly[[#This Row],[H Odds &lt;]]&lt;&gt;"",Weekly[[#This Row],[QDA_P]]=TRUE,Weekly[[#This Row],[Actual]]=TRUE),BG334+Weekly[[#This Row],[H Odds &lt;]]-1,IF(AND(Weekly[[#This Row],[H Odds &lt;]]&lt;&gt;"",Weekly[[#This Row],[QDA_P]]=TRUE,Weekly[[#This Row],[Actual]]=FALSE),BG334-1,BG334)))</f>
        <v>43.279999999999994</v>
      </c>
      <c r="BH335" s="38">
        <f>IF(Weekly[[#This Row],[H Odds &lt;]]="",BH334,IF(AND(Weekly[[#This Row],[H Odds &lt;]]&lt;&gt;"",Weekly[[#This Row],[KNC_P]]=TRUE,Weekly[[#This Row],[Actual]]=TRUE),BH334+Weekly[[#This Row],[H Odds &lt;]]-1,IF(AND(Weekly[[#This Row],[H Odds &lt;]]&lt;&gt;"",Weekly[[#This Row],[KNC_P]]=TRUE,Weekly[[#This Row],[Actual]]=FALSE),BH334-1,BH334)))</f>
        <v>49.54999999999999</v>
      </c>
      <c r="BI335" s="38">
        <f>IF(Weekly[[#This Row],[H Odds &lt;]]="",BI334,IF(AND(Weekly[[#This Row],[H Odds &lt;]]&lt;&gt;"",Weekly[[#This Row],[TRUES]]&gt;0,Weekly[[#This Row],[Actual]]=TRUE),BI334+Weekly[[#This Row],[H Odds &lt;]]-1,IF(AND(Weekly[[#This Row],[H Odds &lt;]]&lt;&gt;"",Weekly[[#This Row],[TRUES]]=0),BI334,BI334-1)))</f>
        <v>69.439999999999984</v>
      </c>
      <c r="BJ335" s="38">
        <f>IF(Weekly[[#This Row],[H Odds &lt;]]="",BJ334,IF(AND(Weekly[[#This Row],[H Odds &lt;]]&lt;&gt;"",Weekly[[#This Row],[Actual]]=TRUE),BJ334+Weekly[[#This Row],[H Odds &lt;]]-1,IF(AND(Weekly[[#This Row],[H Odds &lt;]]&lt;&gt;"",Weekly[[#This Row],[Actual]]=FALSE),BJ334-1,BJ334)))</f>
        <v>71.339999999999989</v>
      </c>
      <c r="BK335" s="58">
        <f>IF(AND(Weekly[[#This Row],[TRUES]]&gt;4,Weekly[[#This Row],[Actual]]=TRUE),BK334+Weekly[[#This Row],[BF H Odds]]-1,IF(AND(Weekly[[#This Row],[FALSES]]&gt;4,Weekly[[#This Row],[Actual]]=FALSE),BK334+Weekly[[#This Row],[BF V Odds]]-1,IF(AND(Weekly[[#This Row],[TRUES]]&gt;4,Weekly[[#This Row],[Actual]]=FALSE),BK334-1,IF(AND(Weekly[[#This Row],[FALSES]]&gt;4,Weekly[[#This Row],[Actual]]=TRUE),BK334-1,BK334))))</f>
        <v>22.300000000000026</v>
      </c>
      <c r="BL335" s="58">
        <f>IF(AND(Weekly[[#This Row],[TRUES]]&gt;5,Weekly[[#This Row],[Actual]]=TRUE),BL334+Weekly[[#This Row],[BF H Odds]]-1,IF(AND(Weekly[[#This Row],[FALSES]]&gt;5,Weekly[[#This Row],[Actual]]=FALSE),BL334+Weekly[[#This Row],[BF V Odds]]-1,IF(AND(Weekly[[#This Row],[TRUES]]&gt;5,Weekly[[#This Row],[Actual]]=FALSE),BL334-1,IF(AND(Weekly[[#This Row],[FALSES]]&gt;5,Weekly[[#This Row],[Actual]]=TRUE),BL334-1,BL334))))</f>
        <v>31.770000000000024</v>
      </c>
      <c r="BM335" s="58">
        <f>IF(AND(Weekly[[#This Row],[TRUES]]&gt;6,Weekly[[#This Row],[Actual]]=TRUE),BM334+Weekly[[#This Row],[BF H Odds]]-1,IF(AND(Weekly[[#This Row],[FALSES]]&gt;6,Weekly[[#This Row],[Actual]]=FALSE),BM334+Weekly[[#This Row],[BF V Odds]]-1,IF(AND(Weekly[[#This Row],[TRUES]]&gt;6,Weekly[[#This Row],[Actual]]=FALSE),BM334-1,IF(AND(Weekly[[#This Row],[FALSES]]&gt;6,Weekly[[#This Row],[Actual]]=TRUE),BM334-1,BM334))))</f>
        <v>49.350000000000016</v>
      </c>
    </row>
    <row r="336" spans="1:65" x14ac:dyDescent="0.25">
      <c r="A336" s="34"/>
      <c r="B336" s="10">
        <v>44285</v>
      </c>
      <c r="C336" s="33" t="s">
        <v>27</v>
      </c>
      <c r="D336" s="15" t="s">
        <v>32</v>
      </c>
      <c r="E336" t="b">
        <v>1</v>
      </c>
      <c r="F336" t="b">
        <v>1</v>
      </c>
      <c r="G336" t="b">
        <v>1</v>
      </c>
      <c r="H336" t="b">
        <v>0</v>
      </c>
      <c r="I336" t="b">
        <v>1</v>
      </c>
      <c r="J336" t="b">
        <v>1</v>
      </c>
      <c r="K336" t="b">
        <v>1</v>
      </c>
      <c r="L336" t="b">
        <v>1</v>
      </c>
      <c r="O336" t="str">
        <f>IF(Weekly[[#This Row],[H/V]]="H",Weekly[[#This Row],[BF H Odds]],IF(Weekly[[#This Row],[H/V]]="V",Weekly[[#This Row],[BF V Odds]],""))</f>
        <v/>
      </c>
      <c r="P336" t="b">
        <v>0</v>
      </c>
      <c r="R336" s="35">
        <f>IFERROR(IF(Weekly[[#This Row],[Won Bet?]]="yes",R335+(Weekly[[#This Row],[BF Odds]]*Weekly[[#This Row],[BF Stake]])-Weekly[[#This Row],[BF Stake]],R335-Weekly[[#This Row],[BF Stake]]),R335)</f>
        <v>227.69189999999995</v>
      </c>
      <c r="S336" s="9">
        <f>IFERROR(IF(Weekly[[#This Row],[Won Bet?]]="yes",S335+(((Weekly[[#This Row],[BF Odds]]*Weekly[[#This Row],[BF Stake]])-Weekly[[#This Row],[BF Stake]])*0.95),S335-Weekly[[#This Row],[BF Stake]]),S335)</f>
        <v>211.51630499999996</v>
      </c>
      <c r="T336" s="13">
        <v>1.75</v>
      </c>
      <c r="U336" s="13">
        <v>2.2200000000000002</v>
      </c>
      <c r="V336" s="24">
        <f>IF(Weekly[[#This Row],[Actual]]="","",IF(AND(Weekly[[#This Row],[SVC_P]]=Weekly[[#This Row],[Actual]],Weekly[[#This Row],[SVC_P]]=TRUE),V335+Weekly[[#This Row],[BF H Odds]]-1,IF(AND(Weekly[[#This Row],[SVC_P]]=Weekly[[#This Row],[Actual]],Weekly[[#This Row],[SVC_P]]=FALSE),V335+Weekly[[#This Row],[BF V Odds]]-1,V335-1)))</f>
        <v>70.660000000000011</v>
      </c>
      <c r="W336" s="24">
        <f>IF(Weekly[[#This Row],[Actual]]="","",IF(AND(Weekly[[#This Row],[SVC_P]]=FALSE,Weekly[[#This Row],[Actual]]=TRUE),W335+Weekly[[#This Row],[BF H Odds]]-1,IF(AND(Weekly[[#This Row],[SVC_P]]=TRUE,Weekly[[#This Row],[Actual]]=FALSE,),W335+Weekly[[#This Row],[BF V Odds]]-1,W335-1)))</f>
        <v>-275.95</v>
      </c>
      <c r="X336" s="24">
        <f>IF(Weekly[[#This Row],[Actual]]="","",IF(AND(Weekly[[#This Row],[ADBC_P]]=Weekly[[#This Row],[Actual]],Weekly[[#This Row],[ADBC_P]]=TRUE),X335+Weekly[[#This Row],[BF H Odds]]-1,IF(AND(Weekly[[#This Row],[ADBC_P]]=Weekly[[#This Row],[Actual]],Weekly[[#This Row],[ADBC_P]]=FALSE),X335+Weekly[[#This Row],[BF V Odds]]-1,X335-1)))</f>
        <v>28.540000000000024</v>
      </c>
      <c r="Y336" s="24">
        <f>IF(Weekly[[#This Row],[Actual]]="","",IF(AND(Weekly[[#This Row],[ADBC_P]]=FALSE,Weekly[[#This Row],[Actual]]=TRUE),Y335+Weekly[[#This Row],[BF H Odds]]-1,IF(AND(Weekly[[#This Row],[ADBC_P]]=TRUE,Weekly[[#This Row],[Actual]]=FALSE),Y335+Weekly[[#This Row],[BF V Odds]]-1,Y335-1)))</f>
        <v>43.440000000000005</v>
      </c>
      <c r="Z336" s="24">
        <f>IF(Weekly[[#This Row],[Actual]]="","",IF(AND(Weekly[[#This Row],[RFC_P]]=Weekly[[#This Row],[Actual]],Weekly[[#This Row],[RFC_P]]=TRUE),Z335+Weekly[[#This Row],[BF H Odds]]-1,IF(AND(Weekly[[#This Row],[RFC_P]]=Weekly[[#This Row],[Actual]],Weekly[[#This Row],[RFC_P]]=FALSE),Z335+Weekly[[#This Row],[BF V Odds]]-1,Z335-1)))</f>
        <v>22.710000000000026</v>
      </c>
      <c r="AA336" s="24">
        <f>IF(Weekly[[#This Row],[Actual]]="","",IF(AND(Weekly[[#This Row],[RFC_P]]=FALSE,Weekly[[#This Row],[Actual]]=TRUE),AA335+Weekly[[#This Row],[BF H Odds]]-1,IF(AND(Weekly[[#This Row],[RFC_P]]=TRUE,Weekly[[#This Row],[Actual]]=FALSE),AA335+Weekly[[#This Row],[BF V Odds]]-1,AA335-1)))</f>
        <v>49.269999999999982</v>
      </c>
      <c r="AB336" s="24">
        <f>IF(Weekly[[#This Row],[Actual]]="","",IF(AND(Weekly[[#This Row],[GBC_P]]=Weekly[[#This Row],[Actual]],Weekly[[#This Row],[GBC_P]]=TRUE),AB335+Weekly[[#This Row],[BF H Odds]]-1,IF(AND(Weekly[[#This Row],[GBC_P]]=Weekly[[#This Row],[Actual]],Weekly[[#This Row],[GBC_P]]=FALSE),AB335+Weekly[[#This Row],[BF V Odds]]-1,AB335-1)))</f>
        <v>27.580000000000009</v>
      </c>
      <c r="AC336" s="24">
        <f>IF(Weekly[[#This Row],[Actual]]="","",IF(AND(Weekly[[#This Row],[GBC_P]]=FALSE,Weekly[[#This Row],[Actual]]=TRUE),AC335+Weekly[[#This Row],[BF H Odds]]-1,IF(AND(Weekly[[#This Row],[GBC_P]]=TRUE,Weekly[[#This Row],[Actual]]=FALSE),AC335+Weekly[[#This Row],[BF V Odds]]-1,AC335-1)))</f>
        <v>44.399999999999977</v>
      </c>
      <c r="AD336" s="24">
        <f>IF(Weekly[[#This Row],[Actual]]="","",IF(AND(Weekly[[#This Row],[HGBC_P]]=Weekly[[#This Row],[Actual]],Weekly[[#This Row],[HGBC_P]]=TRUE),AD335+Weekly[[#This Row],[BF H Odds]]-1,IF(AND(Weekly[[#This Row],[HGBC_P]]=Weekly[[#This Row],[Actual]],Weekly[[#This Row],[HGBC_P]]=FALSE),AD335+Weekly[[#This Row],[BF V Odds]]-1,AD335-1)))</f>
        <v>26.42000000000003</v>
      </c>
      <c r="AE336" s="24">
        <f>IF(Weekly[[#This Row],[Actual]]="","",IF(AND(Weekly[[#This Row],[HGBC_P]]=FALSE,Weekly[[#This Row],[Actual]]=TRUE),AE335+Weekly[[#This Row],[BF H Odds]]-1,IF(AND(Weekly[[#This Row],[HGBC_P]]=TRUE,Weekly[[#This Row],[Actual]]=FALSE),AE335+Weekly[[#This Row],[BF V Odds]]-1,AE335-1)))</f>
        <v>45.560000000000009</v>
      </c>
      <c r="AF336" s="24">
        <f>IF(Weekly[[#This Row],[Actual]]="","",IF(AND(Weekly[[#This Row],[XGB_P]]=Weekly[[#This Row],[Actual]],Weekly[[#This Row],[XGB_P]]=TRUE),AF335+Weekly[[#This Row],[BF H Odds]]-1,IF(AND(Weekly[[#This Row],[XGB_P]]=Weekly[[#This Row],[Actual]],Weekly[[#This Row],[XGB_P]]=FALSE),AF335+Weekly[[#This Row],[BF V Odds]]-1,AF335-1)))</f>
        <v>49.99000000000003</v>
      </c>
      <c r="AG336" s="24">
        <f>IF(Weekly[[#This Row],[Actual]]="","",IF(AND(Weekly[[#This Row],[XGB_P]]=FALSE,Weekly[[#This Row],[Actual]]=TRUE),AG335+Weekly[[#This Row],[BF H Odds]]-1,IF(AND(Weekly[[#This Row],[XGB_P]]=TRUE,Weekly[[#This Row],[Actual]]=FALSE),AG335+Weekly[[#This Row],[BF V Odds]]-1,AG335-1)))</f>
        <v>21.99</v>
      </c>
      <c r="AH336" s="24">
        <f>IF(Weekly[[#This Row],[Actual]]="","",IF(AND(Weekly[[#This Row],[QDA_P]]=Weekly[[#This Row],[Actual]],Weekly[[#This Row],[QDA_P]]=TRUE),AH335+Weekly[[#This Row],[BF H Odds]]-1,IF(AND(Weekly[[#This Row],[QDA_P]]=Weekly[[#This Row],[Actual]],Weekly[[#This Row],[QDA_P]]=FALSE),AH335+Weekly[[#This Row],[BF V Odds]]-1,AH335-1)))</f>
        <v>3.1600000000000055</v>
      </c>
      <c r="AI336" s="24">
        <f>IF(Weekly[[#This Row],[Actual]]="","",IF(AND(Weekly[[#This Row],[QDA_P]]=FALSE,Weekly[[#This Row],[Actual]]=TRUE),AI335+Weekly[[#This Row],[BF H Odds]]-1,IF(AND(Weekly[[#This Row],[QDA_P]]=TRUE,Weekly[[#This Row],[Actual]]=FALSE),AI335+Weekly[[#This Row],[BF V Odds]]-1,AI335-1)))</f>
        <v>68.820000000000007</v>
      </c>
      <c r="AJ336" s="24">
        <f>IF(Weekly[[#This Row],[Actual]]="","",IF(AND(Weekly[[#This Row],[KNC_P]]=FALSE,Weekly[[#This Row],[Actual]]=TRUE),AJ335+Weekly[[#This Row],[BF H Odds]]-1,IF(AND(Weekly[[#This Row],[KNC_P]]=TRUE,Weekly[[#This Row],[Actual]]=FALSE),AJ335+Weekly[[#This Row],[BF V Odds]]-1,AJ335-1)))</f>
        <v>44.739999999999988</v>
      </c>
      <c r="AK336" s="24">
        <f>IF(Weekly[[#This Row],[Actual]]="","",IF(AND(Weekly[[#This Row],[KNC_P]]=FALSE,Weekly[[#This Row],[Actual]]=TRUE),AK335+Weekly[[#This Row],[BF H Odds]]-1,IF(AND(Weekly[[#This Row],[KNC_P]]=TRUE,Weekly[[#This Row],[Actual]]=FALSE),AK335+Weekly[[#This Row],[BF V Odds]]-1,AK335-1)))</f>
        <v>43.639999999999979</v>
      </c>
      <c r="AL336" s="30">
        <f>IF(Weekly[[#This Row],[Actual]]="","",COUNTIF(Weekly[[#This Row],[SVC_P]:[QDA_P]],TRUE))</f>
        <v>6</v>
      </c>
      <c r="AM336" s="30">
        <f>IF(Weekly[[#This Row],[Actual]]="","",COUNTIF(Weekly[[#This Row],[SVC_P]:[QDA_P]],FALSE))</f>
        <v>1</v>
      </c>
      <c r="AN336" s="36" t="str">
        <f>IF(AND(Weekly[[#This Row],[BF V Odds]]&gt;$BO$6,Weekly[[#This Row],[BF V Odds]] &lt; $BO$7),Weekly[[#This Row],[BF V Odds]],"")</f>
        <v/>
      </c>
      <c r="AO336" s="36" t="str">
        <f>IF(AND(Weekly[[#This Row],[BF H Odds]]&gt;$BO$6, Weekly[[#This Row],[BF H Odds]] &lt; $BO$7),Weekly[[#This Row],[BF H Odds]],"")</f>
        <v/>
      </c>
      <c r="AP336" s="37">
        <f>IF(AND(Weekly[[#This Row],[V Odds &lt;]]="",Weekly[[#This Row],[H Odds &lt;]]=""),AP335,IF(AND(Weekly[[#This Row],[H Odds &lt;]]&lt;&gt;"",Weekly[[#This Row],[SVC_P]]=TRUE,Weekly[[#This Row],[Actual]]=TRUE),AP335+Weekly[[#This Row],[H Odds &lt;]]-1,IF(AND(Weekly[[#This Row],[V Odds &lt;]]&lt;&gt;"",Weekly[[#This Row],[SVC_P]]=FALSE,Weekly[[#This Row],[Actual]]=FALSE),AP335+Weekly[[#This Row],[V Odds &lt;]]-1,IF(AND(Weekly[[#This Row],[V Odds &lt;]]&lt;&gt;"",Weekly[[#This Row],[SVC_P]]=FALSE,Weekly[[#This Row],[Actual]]=TRUE),AP335-1,IF(AND(Weekly[[#This Row],[H Odds &lt;]]&lt;&gt;"",Weekly[[#This Row],[SVC_P]]=TRUE,Weekly[[#This Row],[Actual]]=FALSE),AP335-1,AP335)))))</f>
        <v>74.48</v>
      </c>
      <c r="AQ336" s="37">
        <f>IF(AND(Weekly[[#This Row],[V Odds &lt;]]="",Weekly[[#This Row],[H Odds &lt;]]=""),AQ335,IF(AND(Weekly[[#This Row],[H Odds &lt;]]&lt;&gt;"",Weekly[[#This Row],[ADBC_P]]=TRUE,Weekly[[#This Row],[Actual]]=TRUE),AQ335+Weekly[[#This Row],[H Odds &lt;]]-1,IF(AND(Weekly[[#This Row],[V Odds &lt;]]&lt;&gt;"",Weekly[[#This Row],[ADBC_P]]=FALSE,Weekly[[#This Row],[Actual]]=FALSE),AQ335+Weekly[[#This Row],[V Odds &lt;]]-1,IF(AND(Weekly[[#This Row],[V Odds &lt;]]&lt;&gt;"",Weekly[[#This Row],[ADBC_P]]=FALSE,Weekly[[#This Row],[Actual]]=TRUE),AQ335-1,IF(AND(Weekly[[#This Row],[H Odds &lt;]]&lt;&gt;"",Weekly[[#This Row],[ADBC_P]]=TRUE,Weekly[[#This Row],[Actual]]=FALSE),AQ335-1,AQ335)))))</f>
        <v>47.879999999999995</v>
      </c>
      <c r="AR336" s="37">
        <f>IF(AND(Weekly[[#This Row],[V Odds &lt;]]="",Weekly[[#This Row],[H Odds &lt;]]=""),AR335,IF(AND(Weekly[[#This Row],[H Odds &lt;]]&lt;&gt;"",Weekly[[#This Row],[RFC_P]]=TRUE,Weekly[[#This Row],[Actual]]=TRUE),AR335+Weekly[[#This Row],[H Odds &lt;]]-1,IF(AND(Weekly[[#This Row],[V Odds &lt;]]&lt;&gt;"",Weekly[[#This Row],[RFC_P]]=FALSE,Weekly[[#This Row],[Actual]]=FALSE),AR335+Weekly[[#This Row],[V Odds &lt;]]-1,IF(AND(Weekly[[#This Row],[V Odds &lt;]]&lt;&gt;"",Weekly[[#This Row],[RFC_P]]=FALSE,Weekly[[#This Row],[Actual]]=TRUE),AR335-1,IF(AND(Weekly[[#This Row],[H Odds &lt;]]&lt;&gt;"",Weekly[[#This Row],[RFC_P]]=TRUE,Weekly[[#This Row],[Actual]]=FALSE),AR335-1,AR335)))))</f>
        <v>50.489999999999995</v>
      </c>
      <c r="AS336" s="37">
        <f>IF(AND(Weekly[[#This Row],[V Odds &lt;]]="",Weekly[[#This Row],[H Odds &lt;]]=""),AS335,IF(AND(Weekly[[#This Row],[H Odds &lt;]]&lt;&gt;"",Weekly[[#This Row],[GBC_P]]=TRUE,Weekly[[#This Row],[Actual]]=TRUE),AS335+Weekly[[#This Row],[H Odds &lt;]]-1,IF(AND(Weekly[[#This Row],[V Odds &lt;]]&lt;&gt;"",Weekly[[#This Row],[GBC_P]]=FALSE,Weekly[[#This Row],[Actual]]=FALSE),AS335+Weekly[[#This Row],[V Odds &lt;]]-1,IF(AND(Weekly[[#This Row],[V Odds &lt;]]&lt;&gt;"",Weekly[[#This Row],[GBC_P]]=FALSE,Weekly[[#This Row],[Actual]]=TRUE),AS335-1,IF(AND(Weekly[[#This Row],[H Odds &lt;]]&lt;&gt;"",Weekly[[#This Row],[GBC_P]]=TRUE,Weekly[[#This Row],[Actual]]=FALSE),AS335-1,AS335)))))</f>
        <v>49.28</v>
      </c>
      <c r="AT336" s="37">
        <f>IF(AND(Weekly[[#This Row],[V Odds &lt;]]="",Weekly[[#This Row],[H Odds &lt;]]=""),AT335,IF(AND(Weekly[[#This Row],[H Odds &lt;]]&lt;&gt;"",Weekly[[#This Row],[HGBC_P]]=TRUE,Weekly[[#This Row],[Actual]]=TRUE),AT335+Weekly[[#This Row],[H Odds &lt;]]-1,IF(AND(Weekly[[#This Row],[V Odds &lt;]]&lt;&gt;"",Weekly[[#This Row],[HGBC_P]]=FALSE,Weekly[[#This Row],[Actual]]=FALSE),AT335+Weekly[[#This Row],[V Odds &lt;]]-1,IF(AND(Weekly[[#This Row],[V Odds &lt;]]&lt;&gt;"",Weekly[[#This Row],[HGBC_P]]=FALSE,Weekly[[#This Row],[Actual]]=TRUE),AT335-1,IF(AND(Weekly[[#This Row],[H Odds &lt;]]&lt;&gt;"",Weekly[[#This Row],[HGBC_P]]=TRUE,Weekly[[#This Row],[Actual]]=FALSE),AT335-1,AT335)))))</f>
        <v>53.459999999999994</v>
      </c>
      <c r="AU336" s="37">
        <f>IF(AND(Weekly[[#This Row],[V Odds &lt;]]="",Weekly[[#This Row],[H Odds &lt;]]=""),AU335,IF(AND(Weekly[[#This Row],[H Odds &lt;]]&lt;&gt;"",Weekly[[#This Row],[XGB_P]]=TRUE,Weekly[[#This Row],[Actual]]=TRUE),AU335+Weekly[[#This Row],[H Odds &lt;]]-1,IF(AND(Weekly[[#This Row],[V Odds &lt;]]&lt;&gt;"",Weekly[[#This Row],[XGB_P]]=FALSE,Weekly[[#This Row],[Actual]]=FALSE),AU335+Weekly[[#This Row],[V Odds &lt;]]-1,IF(AND(Weekly[[#This Row],[V Odds &lt;]]&lt;&gt;"",Weekly[[#This Row],[XGB_P]]=FALSE,Weekly[[#This Row],[Actual]]=TRUE),AU335-1,IF(AND(Weekly[[#This Row],[H Odds &lt;]]&lt;&gt;"",Weekly[[#This Row],[XGB_P]]=TRUE,Weekly[[#This Row],[Actual]]=FALSE),AU335-1,AU335)))))</f>
        <v>62.56</v>
      </c>
      <c r="AV336" s="37">
        <f>IF(AND(Weekly[[#This Row],[V Odds &lt;]]="",Weekly[[#This Row],[H Odds &lt;]]=""),AV335,IF(AND(Weekly[[#This Row],[H Odds &lt;]]&lt;&gt;"",Weekly[[#This Row],[QDA_P]]=TRUE,Weekly[[#This Row],[Actual]]=TRUE),AV335+Weekly[[#This Row],[H Odds &lt;]]-1,IF(AND(Weekly[[#This Row],[V Odds &lt;]]&lt;&gt;"",Weekly[[#This Row],[QDA_P]]=FALSE,Weekly[[#This Row],[Actual]]=FALSE),AV335+Weekly[[#This Row],[V Odds &lt;]]-1,IF(AND(Weekly[[#This Row],[V Odds &lt;]]&lt;&gt;"",Weekly[[#This Row],[QDA_P]]=FALSE,Weekly[[#This Row],[Actual]]=TRUE),AV335-1,IF(AND(Weekly[[#This Row],[H Odds &lt;]]&lt;&gt;"",Weekly[[#This Row],[QDA_P]]=TRUE,Weekly[[#This Row],[Actual]]=FALSE),AV335-1,AV335)))))</f>
        <v>50.049999999999983</v>
      </c>
      <c r="AW336" s="37">
        <f>IF(AND(Weekly[[#This Row],[H Odds &lt;]]="",Weekly[[#This Row],[V Odds &lt;]]=""),AW335,IF(AND(Weekly[[#This Row],[KNC_P]]=Weekly[[#This Row],[Actual]],Weekly[[#This Row],[KNC_P]]=TRUE),AW335+Weekly[[#This Row],[BF H Odds]]-1,IF(AND(Weekly[[#This Row],[KNC_P]]=Weekly[[#This Row],[Actual]],Weekly[[#This Row],[KNC_P]]=FALSE),AW335+Weekly[[#This Row],[BF V Odds]]-1,AW335-1)))</f>
        <v>50.220000000000006</v>
      </c>
      <c r="AX336" s="37">
        <f>IF(AND(Weekly[[#This Row],[V Odds &lt;]]="",Weekly[[#This Row],[H Odds &lt;]]=""),AX335,IF(AND(Weekly[[#This Row],[V Odds &lt;]]&lt;&gt;"",Weekly[[#This Row],[FALSES]]&gt;0,Weekly[[#This Row],[Actual]]=FALSE),AX335+Weekly[[#This Row],[V Odds &lt;]]-1,IF(AND(Weekly[[#This Row],[H Odds &lt;]]&lt;&gt;"",Weekly[[#This Row],[TRUES]]&gt;0,Weekly[[#This Row],[Actual]]=TRUE),AX335+Weekly[[#This Row],[H Odds &lt;]]-1,IF(AND(Weekly[[#This Row],[V Odds &lt;]]&lt;&gt;"",Weekly[[#This Row],[FALSES]]=0),AX335,IF(AND(Weekly[[#This Row],[H Odds &lt;]]&lt;&gt;"",Weekly[[#This Row],[TRUES]]=0),AX335,AX335-1)))))</f>
        <v>81.34999999999998</v>
      </c>
      <c r="AY336" s="37">
        <f>IF(AND(Weekly[[#This Row],[V Odds &lt;]]="",Weekly[[#This Row],[H Odds &lt;]]=""),AY335,IF(AND(Weekly[[#This Row],[V Odds &lt;]]&lt;&gt;"",Weekly[[#This Row],[FALSES]]&gt;0,Weekly[[#This Row],[Actual]]=FALSE),AY335+((Weekly[[#This Row],[V Odds &lt;]]-1)*0.92),IF(AND(Weekly[[#This Row],[H Odds &lt;]]&lt;&gt;"",Weekly[[#This Row],[TRUES]]&gt;0,Weekly[[#This Row],[Actual]]=TRUE),AY335+((Weekly[[#This Row],[H Odds &lt;]]-1)*0.92),IF(AND(Weekly[[#This Row],[V Odds &lt;]]&lt;&gt;"",Weekly[[#This Row],[FALSES]]=0),AY335,IF(AND(Weekly[[#This Row],[H Odds &lt;]]&lt;&gt;"",Weekly[[#This Row],[TRUES]]=0),AY335,AY335-1)))))</f>
        <v>74.442000000000021</v>
      </c>
      <c r="AZ336" s="37">
        <f>IF(AND(Weekly[[#This Row],[V Odds &lt;]]="",Weekly[[#This Row],[H Odds &lt;]]=""),AZ335,IF(AND(Weekly[[#This Row],[V Odds &lt;]]&lt;&gt;"",Weekly[[#This Row],[Actual]]=FALSE),AZ335+Weekly[[#This Row],[V Odds &lt;]]-1,IF(AND(Weekly[[#This Row],[H Odds &lt;]]&lt;&gt;"",Weekly[[#This Row],[Actual]]=TRUE),AZ335+Weekly[[#This Row],[H Odds &lt;]]-1,AZ335-1)))</f>
        <v>67.719999999999985</v>
      </c>
      <c r="BA336" s="38">
        <f>IF(Weekly[[#This Row],[H Odds &lt;]]="",BA335,IF(AND(Weekly[[#This Row],[H Odds &lt;]]&lt;&gt;"",Weekly[[#This Row],[SVC_P]]=TRUE,Weekly[[#This Row],[Actual]]=TRUE),BA335+Weekly[[#This Row],[H Odds &lt;]]-1,IF(AND(Weekly[[#This Row],[H Odds &lt;]]&lt;&gt;"",Weekly[[#This Row],[SVC_P]]=TRUE,Weekly[[#This Row],[Actual]]=FALSE),BA335-1,BA335)))</f>
        <v>69.439999999999984</v>
      </c>
      <c r="BB336" s="38">
        <f>IF(Weekly[[#This Row],[H Odds &lt;]]="",BB335,IF(AND(Weekly[[#This Row],[H Odds &lt;]]&lt;&gt;"",Weekly[[#This Row],[ADBC_P]]=TRUE,Weekly[[#This Row],[Actual]]=TRUE),BB335+Weekly[[#This Row],[H Odds &lt;]]-1,IF(AND(Weekly[[#This Row],[H Odds &lt;]]&lt;&gt;"",Weekly[[#This Row],[ADBC_P]]=TRUE,Weekly[[#This Row],[Actual]]=FALSE),BB335-1,BB335)))</f>
        <v>44.559999999999995</v>
      </c>
      <c r="BC336" s="38">
        <f>IF(Weekly[[#This Row],[H Odds &lt;]]="",BC335,IF(AND(Weekly[[#This Row],[H Odds &lt;]]&lt;&gt;"",Weekly[[#This Row],[RFC_P]]=TRUE,Weekly[[#This Row],[Actual]]=TRUE),BC335+Weekly[[#This Row],[H Odds &lt;]]-1,IF(AND(Weekly[[#This Row],[H Odds &lt;]]&lt;&gt;"",Weekly[[#This Row],[RFC_P]]=TRUE,Weekly[[#This Row],[Actual]]=FALSE),BC335-1,BC335)))</f>
        <v>46.859999999999992</v>
      </c>
      <c r="BD336" s="38">
        <f>IF(Weekly[[#This Row],[H Odds &lt;]]="",BD335,IF(AND(Weekly[[#This Row],[H Odds &lt;]]&lt;&gt;"",Weekly[[#This Row],[GBC_P]]=TRUE,Weekly[[#This Row],[Actual]]=TRUE),BD335+Weekly[[#This Row],[H Odds &lt;]]-1,IF(AND(Weekly[[#This Row],[H Odds &lt;]]&lt;&gt;"",Weekly[[#This Row],[GBC_P]]=TRUE,Weekly[[#This Row],[Actual]]=FALSE),BD335-1,BD335)))</f>
        <v>50.96</v>
      </c>
      <c r="BE336" s="38">
        <f>IF(Weekly[[#This Row],[H Odds &lt;]]="",BE335,IF(AND(Weekly[[#This Row],[H Odds &lt;]]&lt;&gt;"",Weekly[[#This Row],[HGBC_P]]=TRUE,Weekly[[#This Row],[Actual]]=TRUE),BE335+Weekly[[#This Row],[H Odds &lt;]]-1,IF(AND(Weekly[[#This Row],[H Odds &lt;]]&lt;&gt;"",Weekly[[#This Row],[HGBC_P]]=TRUE,Weekly[[#This Row],[Actual]]=FALSE),BE335-1,BE335)))</f>
        <v>56.859999999999992</v>
      </c>
      <c r="BF336" s="38">
        <f>IF(Weekly[[#This Row],[H Odds &lt;]]="",BF335,IF(AND(Weekly[[#This Row],[H Odds &lt;]]&lt;&gt;"",Weekly[[#This Row],[XGB_P]]=TRUE,Weekly[[#This Row],[Actual]]=TRUE),BF335+Weekly[[#This Row],[H Odds &lt;]]-1,IF(AND(Weekly[[#This Row],[H Odds &lt;]]&lt;&gt;"",Weekly[[#This Row],[XGB_P]]=TRUE,Weekly[[#This Row],[Actual]]=FALSE),BF335-1,BF335)))</f>
        <v>60.03</v>
      </c>
      <c r="BG336" s="38">
        <f>IF(Weekly[[#This Row],[H Odds &lt;]]="",BG335,IF(AND(Weekly[[#This Row],[H Odds &lt;]]&lt;&gt;"",Weekly[[#This Row],[QDA_P]]=TRUE,Weekly[[#This Row],[Actual]]=TRUE),BG335+Weekly[[#This Row],[H Odds &lt;]]-1,IF(AND(Weekly[[#This Row],[H Odds &lt;]]&lt;&gt;"",Weekly[[#This Row],[QDA_P]]=TRUE,Weekly[[#This Row],[Actual]]=FALSE),BG335-1,BG335)))</f>
        <v>43.279999999999994</v>
      </c>
      <c r="BH336" s="38">
        <f>IF(Weekly[[#This Row],[H Odds &lt;]]="",BH335,IF(AND(Weekly[[#This Row],[H Odds &lt;]]&lt;&gt;"",Weekly[[#This Row],[KNC_P]]=TRUE,Weekly[[#This Row],[Actual]]=TRUE),BH335+Weekly[[#This Row],[H Odds &lt;]]-1,IF(AND(Weekly[[#This Row],[H Odds &lt;]]&lt;&gt;"",Weekly[[#This Row],[KNC_P]]=TRUE,Weekly[[#This Row],[Actual]]=FALSE),BH335-1,BH335)))</f>
        <v>49.54999999999999</v>
      </c>
      <c r="BI336" s="38">
        <f>IF(Weekly[[#This Row],[H Odds &lt;]]="",BI335,IF(AND(Weekly[[#This Row],[H Odds &lt;]]&lt;&gt;"",Weekly[[#This Row],[TRUES]]&gt;0,Weekly[[#This Row],[Actual]]=TRUE),BI335+Weekly[[#This Row],[H Odds &lt;]]-1,IF(AND(Weekly[[#This Row],[H Odds &lt;]]&lt;&gt;"",Weekly[[#This Row],[TRUES]]=0),BI335,BI335-1)))</f>
        <v>69.439999999999984</v>
      </c>
      <c r="BJ336" s="38">
        <f>IF(Weekly[[#This Row],[H Odds &lt;]]="",BJ335,IF(AND(Weekly[[#This Row],[H Odds &lt;]]&lt;&gt;"",Weekly[[#This Row],[Actual]]=TRUE),BJ335+Weekly[[#This Row],[H Odds &lt;]]-1,IF(AND(Weekly[[#This Row],[H Odds &lt;]]&lt;&gt;"",Weekly[[#This Row],[Actual]]=FALSE),BJ335-1,BJ335)))</f>
        <v>71.339999999999989</v>
      </c>
      <c r="BK336" s="58">
        <f>IF(AND(Weekly[[#This Row],[TRUES]]&gt;4,Weekly[[#This Row],[Actual]]=TRUE),BK335+Weekly[[#This Row],[BF H Odds]]-1,IF(AND(Weekly[[#This Row],[FALSES]]&gt;4,Weekly[[#This Row],[Actual]]=FALSE),BK335+Weekly[[#This Row],[BF V Odds]]-1,IF(AND(Weekly[[#This Row],[TRUES]]&gt;4,Weekly[[#This Row],[Actual]]=FALSE),BK335-1,IF(AND(Weekly[[#This Row],[FALSES]]&gt;4,Weekly[[#This Row],[Actual]]=TRUE),BK335-1,BK335))))</f>
        <v>21.300000000000026</v>
      </c>
      <c r="BL336" s="58">
        <f>IF(AND(Weekly[[#This Row],[TRUES]]&gt;5,Weekly[[#This Row],[Actual]]=TRUE),BL335+Weekly[[#This Row],[BF H Odds]]-1,IF(AND(Weekly[[#This Row],[FALSES]]&gt;5,Weekly[[#This Row],[Actual]]=FALSE),BL335+Weekly[[#This Row],[BF V Odds]]-1,IF(AND(Weekly[[#This Row],[TRUES]]&gt;5,Weekly[[#This Row],[Actual]]=FALSE),BL335-1,IF(AND(Weekly[[#This Row],[FALSES]]&gt;5,Weekly[[#This Row],[Actual]]=TRUE),BL335-1,BL335))))</f>
        <v>30.770000000000024</v>
      </c>
      <c r="BM336" s="58">
        <f>IF(AND(Weekly[[#This Row],[TRUES]]&gt;6,Weekly[[#This Row],[Actual]]=TRUE),BM335+Weekly[[#This Row],[BF H Odds]]-1,IF(AND(Weekly[[#This Row],[FALSES]]&gt;6,Weekly[[#This Row],[Actual]]=FALSE),BM335+Weekly[[#This Row],[BF V Odds]]-1,IF(AND(Weekly[[#This Row],[TRUES]]&gt;6,Weekly[[#This Row],[Actual]]=FALSE),BM335-1,IF(AND(Weekly[[#This Row],[FALSES]]&gt;6,Weekly[[#This Row],[Actual]]=TRUE),BM335-1,BM335))))</f>
        <v>49.350000000000016</v>
      </c>
    </row>
    <row r="337" spans="1:65" x14ac:dyDescent="0.25">
      <c r="A337" s="34"/>
      <c r="B337" s="10">
        <v>44285</v>
      </c>
      <c r="C337" s="33" t="s">
        <v>14</v>
      </c>
      <c r="D337" s="15" t="s">
        <v>17</v>
      </c>
      <c r="E337" t="b">
        <v>1</v>
      </c>
      <c r="F337" t="b">
        <v>1</v>
      </c>
      <c r="G337" t="b">
        <v>1</v>
      </c>
      <c r="H337" t="b">
        <v>0</v>
      </c>
      <c r="I337" t="b">
        <v>1</v>
      </c>
      <c r="J337" t="b">
        <v>0</v>
      </c>
      <c r="K337" t="b">
        <v>1</v>
      </c>
      <c r="L337" t="b">
        <v>0</v>
      </c>
      <c r="M337" t="s">
        <v>101</v>
      </c>
      <c r="N337">
        <v>5.69</v>
      </c>
      <c r="O337">
        <f>IF(Weekly[[#This Row],[H/V]]="H",Weekly[[#This Row],[BF H Odds]],IF(Weekly[[#This Row],[H/V]]="V",Weekly[[#This Row],[BF V Odds]],""))</f>
        <v>2.66</v>
      </c>
      <c r="P337" t="b">
        <v>1</v>
      </c>
      <c r="Q337" t="s">
        <v>76</v>
      </c>
      <c r="R337" s="35">
        <f>IFERROR(IF(Weekly[[#This Row],[Won Bet?]]="yes",R336+(Weekly[[#This Row],[BF Odds]]*Weekly[[#This Row],[BF Stake]])-Weekly[[#This Row],[BF Stake]],R336-Weekly[[#This Row],[BF Stake]]),R336)</f>
        <v>222.00189999999995</v>
      </c>
      <c r="S337" s="9">
        <f>IFERROR(IF(Weekly[[#This Row],[Won Bet?]]="yes",S336+(((Weekly[[#This Row],[BF Odds]]*Weekly[[#This Row],[BF Stake]])-Weekly[[#This Row],[BF Stake]])*0.95),S336-Weekly[[#This Row],[BF Stake]]),S336)</f>
        <v>205.82630499999996</v>
      </c>
      <c r="T337" s="13">
        <v>2.66</v>
      </c>
      <c r="U337" s="13">
        <v>1.56</v>
      </c>
      <c r="V337" s="24">
        <f>IF(Weekly[[#This Row],[Actual]]="","",IF(AND(Weekly[[#This Row],[SVC_P]]=Weekly[[#This Row],[Actual]],Weekly[[#This Row],[SVC_P]]=TRUE),V336+Weekly[[#This Row],[BF H Odds]]-1,IF(AND(Weekly[[#This Row],[SVC_P]]=Weekly[[#This Row],[Actual]],Weekly[[#This Row],[SVC_P]]=FALSE),V336+Weekly[[#This Row],[BF V Odds]]-1,V336-1)))</f>
        <v>71.220000000000013</v>
      </c>
      <c r="W337" s="24">
        <f>IF(Weekly[[#This Row],[Actual]]="","",IF(AND(Weekly[[#This Row],[SVC_P]]=FALSE,Weekly[[#This Row],[Actual]]=TRUE),W336+Weekly[[#This Row],[BF H Odds]]-1,IF(AND(Weekly[[#This Row],[SVC_P]]=TRUE,Weekly[[#This Row],[Actual]]=FALSE,),W336+Weekly[[#This Row],[BF V Odds]]-1,W336-1)))</f>
        <v>-276.95</v>
      </c>
      <c r="X337" s="24">
        <f>IF(Weekly[[#This Row],[Actual]]="","",IF(AND(Weekly[[#This Row],[ADBC_P]]=Weekly[[#This Row],[Actual]],Weekly[[#This Row],[ADBC_P]]=TRUE),X336+Weekly[[#This Row],[BF H Odds]]-1,IF(AND(Weekly[[#This Row],[ADBC_P]]=Weekly[[#This Row],[Actual]],Weekly[[#This Row],[ADBC_P]]=FALSE),X336+Weekly[[#This Row],[BF V Odds]]-1,X336-1)))</f>
        <v>29.100000000000023</v>
      </c>
      <c r="Y337" s="24">
        <f>IF(Weekly[[#This Row],[Actual]]="","",IF(AND(Weekly[[#This Row],[ADBC_P]]=FALSE,Weekly[[#This Row],[Actual]]=TRUE),Y336+Weekly[[#This Row],[BF H Odds]]-1,IF(AND(Weekly[[#This Row],[ADBC_P]]=TRUE,Weekly[[#This Row],[Actual]]=FALSE),Y336+Weekly[[#This Row],[BF V Odds]]-1,Y336-1)))</f>
        <v>42.440000000000005</v>
      </c>
      <c r="Z337" s="24">
        <f>IF(Weekly[[#This Row],[Actual]]="","",IF(AND(Weekly[[#This Row],[RFC_P]]=Weekly[[#This Row],[Actual]],Weekly[[#This Row],[RFC_P]]=TRUE),Z336+Weekly[[#This Row],[BF H Odds]]-1,IF(AND(Weekly[[#This Row],[RFC_P]]=Weekly[[#This Row],[Actual]],Weekly[[#This Row],[RFC_P]]=FALSE),Z336+Weekly[[#This Row],[BF V Odds]]-1,Z336-1)))</f>
        <v>23.270000000000024</v>
      </c>
      <c r="AA337" s="24">
        <f>IF(Weekly[[#This Row],[Actual]]="","",IF(AND(Weekly[[#This Row],[RFC_P]]=FALSE,Weekly[[#This Row],[Actual]]=TRUE),AA336+Weekly[[#This Row],[BF H Odds]]-1,IF(AND(Weekly[[#This Row],[RFC_P]]=TRUE,Weekly[[#This Row],[Actual]]=FALSE),AA336+Weekly[[#This Row],[BF V Odds]]-1,AA336-1)))</f>
        <v>48.269999999999982</v>
      </c>
      <c r="AB337" s="24">
        <f>IF(Weekly[[#This Row],[Actual]]="","",IF(AND(Weekly[[#This Row],[GBC_P]]=Weekly[[#This Row],[Actual]],Weekly[[#This Row],[GBC_P]]=TRUE),AB336+Weekly[[#This Row],[BF H Odds]]-1,IF(AND(Weekly[[#This Row],[GBC_P]]=Weekly[[#This Row],[Actual]],Weekly[[#This Row],[GBC_P]]=FALSE),AB336+Weekly[[#This Row],[BF V Odds]]-1,AB336-1)))</f>
        <v>26.580000000000009</v>
      </c>
      <c r="AC337" s="24">
        <f>IF(Weekly[[#This Row],[Actual]]="","",IF(AND(Weekly[[#This Row],[GBC_P]]=FALSE,Weekly[[#This Row],[Actual]]=TRUE),AC336+Weekly[[#This Row],[BF H Odds]]-1,IF(AND(Weekly[[#This Row],[GBC_P]]=TRUE,Weekly[[#This Row],[Actual]]=FALSE),AC336+Weekly[[#This Row],[BF V Odds]]-1,AC336-1)))</f>
        <v>44.95999999999998</v>
      </c>
      <c r="AD337" s="24">
        <f>IF(Weekly[[#This Row],[Actual]]="","",IF(AND(Weekly[[#This Row],[HGBC_P]]=Weekly[[#This Row],[Actual]],Weekly[[#This Row],[HGBC_P]]=TRUE),AD336+Weekly[[#This Row],[BF H Odds]]-1,IF(AND(Weekly[[#This Row],[HGBC_P]]=Weekly[[#This Row],[Actual]],Weekly[[#This Row],[HGBC_P]]=FALSE),AD336+Weekly[[#This Row],[BF V Odds]]-1,AD336-1)))</f>
        <v>26.980000000000029</v>
      </c>
      <c r="AE337" s="24">
        <f>IF(Weekly[[#This Row],[Actual]]="","",IF(AND(Weekly[[#This Row],[HGBC_P]]=FALSE,Weekly[[#This Row],[Actual]]=TRUE),AE336+Weekly[[#This Row],[BF H Odds]]-1,IF(AND(Weekly[[#This Row],[HGBC_P]]=TRUE,Weekly[[#This Row],[Actual]]=FALSE),AE336+Weekly[[#This Row],[BF V Odds]]-1,AE336-1)))</f>
        <v>44.560000000000009</v>
      </c>
      <c r="AF337" s="24">
        <f>IF(Weekly[[#This Row],[Actual]]="","",IF(AND(Weekly[[#This Row],[XGB_P]]=Weekly[[#This Row],[Actual]],Weekly[[#This Row],[XGB_P]]=TRUE),AF336+Weekly[[#This Row],[BF H Odds]]-1,IF(AND(Weekly[[#This Row],[XGB_P]]=Weekly[[#This Row],[Actual]],Weekly[[#This Row],[XGB_P]]=FALSE),AF336+Weekly[[#This Row],[BF V Odds]]-1,AF336-1)))</f>
        <v>48.99000000000003</v>
      </c>
      <c r="AG337" s="24">
        <f>IF(Weekly[[#This Row],[Actual]]="","",IF(AND(Weekly[[#This Row],[XGB_P]]=FALSE,Weekly[[#This Row],[Actual]]=TRUE),AG336+Weekly[[#This Row],[BF H Odds]]-1,IF(AND(Weekly[[#This Row],[XGB_P]]=TRUE,Weekly[[#This Row],[Actual]]=FALSE),AG336+Weekly[[#This Row],[BF V Odds]]-1,AG336-1)))</f>
        <v>22.549999999999997</v>
      </c>
      <c r="AH337" s="24">
        <f>IF(Weekly[[#This Row],[Actual]]="","",IF(AND(Weekly[[#This Row],[QDA_P]]=Weekly[[#This Row],[Actual]],Weekly[[#This Row],[QDA_P]]=TRUE),AH336+Weekly[[#This Row],[BF H Odds]]-1,IF(AND(Weekly[[#This Row],[QDA_P]]=Weekly[[#This Row],[Actual]],Weekly[[#This Row],[QDA_P]]=FALSE),AH336+Weekly[[#This Row],[BF V Odds]]-1,AH336-1)))</f>
        <v>3.720000000000006</v>
      </c>
      <c r="AI337" s="24">
        <f>IF(Weekly[[#This Row],[Actual]]="","",IF(AND(Weekly[[#This Row],[QDA_P]]=FALSE,Weekly[[#This Row],[Actual]]=TRUE),AI336+Weekly[[#This Row],[BF H Odds]]-1,IF(AND(Weekly[[#This Row],[QDA_P]]=TRUE,Weekly[[#This Row],[Actual]]=FALSE),AI336+Weekly[[#This Row],[BF V Odds]]-1,AI336-1)))</f>
        <v>67.820000000000007</v>
      </c>
      <c r="AJ337" s="24">
        <f>IF(Weekly[[#This Row],[Actual]]="","",IF(AND(Weekly[[#This Row],[KNC_P]]=FALSE,Weekly[[#This Row],[Actual]]=TRUE),AJ336+Weekly[[#This Row],[BF H Odds]]-1,IF(AND(Weekly[[#This Row],[KNC_P]]=TRUE,Weekly[[#This Row],[Actual]]=FALSE),AJ336+Weekly[[#This Row],[BF V Odds]]-1,AJ336-1)))</f>
        <v>45.29999999999999</v>
      </c>
      <c r="AK337" s="24">
        <f>IF(Weekly[[#This Row],[Actual]]="","",IF(AND(Weekly[[#This Row],[KNC_P]]=FALSE,Weekly[[#This Row],[Actual]]=TRUE),AK336+Weekly[[#This Row],[BF H Odds]]-1,IF(AND(Weekly[[#This Row],[KNC_P]]=TRUE,Weekly[[#This Row],[Actual]]=FALSE),AK336+Weekly[[#This Row],[BF V Odds]]-1,AK336-1)))</f>
        <v>44.199999999999982</v>
      </c>
      <c r="AL337" s="30">
        <f>IF(Weekly[[#This Row],[Actual]]="","",COUNTIF(Weekly[[#This Row],[SVC_P]:[QDA_P]],TRUE))</f>
        <v>5</v>
      </c>
      <c r="AM337" s="30">
        <f>IF(Weekly[[#This Row],[Actual]]="","",COUNTIF(Weekly[[#This Row],[SVC_P]:[QDA_P]],FALSE))</f>
        <v>2</v>
      </c>
      <c r="AN337" s="36" t="str">
        <f>IF(AND(Weekly[[#This Row],[BF V Odds]]&gt;$BO$6,Weekly[[#This Row],[BF V Odds]] &lt; $BO$7),Weekly[[#This Row],[BF V Odds]],"")</f>
        <v/>
      </c>
      <c r="AO337" s="36" t="str">
        <f>IF(AND(Weekly[[#This Row],[BF H Odds]]&gt;$BO$6, Weekly[[#This Row],[BF H Odds]] &lt; $BO$7),Weekly[[#This Row],[BF H Odds]],"")</f>
        <v/>
      </c>
      <c r="AP337" s="37">
        <f>IF(AND(Weekly[[#This Row],[V Odds &lt;]]="",Weekly[[#This Row],[H Odds &lt;]]=""),AP336,IF(AND(Weekly[[#This Row],[H Odds &lt;]]&lt;&gt;"",Weekly[[#This Row],[SVC_P]]=TRUE,Weekly[[#This Row],[Actual]]=TRUE),AP336+Weekly[[#This Row],[H Odds &lt;]]-1,IF(AND(Weekly[[#This Row],[V Odds &lt;]]&lt;&gt;"",Weekly[[#This Row],[SVC_P]]=FALSE,Weekly[[#This Row],[Actual]]=FALSE),AP336+Weekly[[#This Row],[V Odds &lt;]]-1,IF(AND(Weekly[[#This Row],[V Odds &lt;]]&lt;&gt;"",Weekly[[#This Row],[SVC_P]]=FALSE,Weekly[[#This Row],[Actual]]=TRUE),AP336-1,IF(AND(Weekly[[#This Row],[H Odds &lt;]]&lt;&gt;"",Weekly[[#This Row],[SVC_P]]=TRUE,Weekly[[#This Row],[Actual]]=FALSE),AP336-1,AP336)))))</f>
        <v>74.48</v>
      </c>
      <c r="AQ337" s="37">
        <f>IF(AND(Weekly[[#This Row],[V Odds &lt;]]="",Weekly[[#This Row],[H Odds &lt;]]=""),AQ336,IF(AND(Weekly[[#This Row],[H Odds &lt;]]&lt;&gt;"",Weekly[[#This Row],[ADBC_P]]=TRUE,Weekly[[#This Row],[Actual]]=TRUE),AQ336+Weekly[[#This Row],[H Odds &lt;]]-1,IF(AND(Weekly[[#This Row],[V Odds &lt;]]&lt;&gt;"",Weekly[[#This Row],[ADBC_P]]=FALSE,Weekly[[#This Row],[Actual]]=FALSE),AQ336+Weekly[[#This Row],[V Odds &lt;]]-1,IF(AND(Weekly[[#This Row],[V Odds &lt;]]&lt;&gt;"",Weekly[[#This Row],[ADBC_P]]=FALSE,Weekly[[#This Row],[Actual]]=TRUE),AQ336-1,IF(AND(Weekly[[#This Row],[H Odds &lt;]]&lt;&gt;"",Weekly[[#This Row],[ADBC_P]]=TRUE,Weekly[[#This Row],[Actual]]=FALSE),AQ336-1,AQ336)))))</f>
        <v>47.879999999999995</v>
      </c>
      <c r="AR337" s="37">
        <f>IF(AND(Weekly[[#This Row],[V Odds &lt;]]="",Weekly[[#This Row],[H Odds &lt;]]=""),AR336,IF(AND(Weekly[[#This Row],[H Odds &lt;]]&lt;&gt;"",Weekly[[#This Row],[RFC_P]]=TRUE,Weekly[[#This Row],[Actual]]=TRUE),AR336+Weekly[[#This Row],[H Odds &lt;]]-1,IF(AND(Weekly[[#This Row],[V Odds &lt;]]&lt;&gt;"",Weekly[[#This Row],[RFC_P]]=FALSE,Weekly[[#This Row],[Actual]]=FALSE),AR336+Weekly[[#This Row],[V Odds &lt;]]-1,IF(AND(Weekly[[#This Row],[V Odds &lt;]]&lt;&gt;"",Weekly[[#This Row],[RFC_P]]=FALSE,Weekly[[#This Row],[Actual]]=TRUE),AR336-1,IF(AND(Weekly[[#This Row],[H Odds &lt;]]&lt;&gt;"",Weekly[[#This Row],[RFC_P]]=TRUE,Weekly[[#This Row],[Actual]]=FALSE),AR336-1,AR336)))))</f>
        <v>50.489999999999995</v>
      </c>
      <c r="AS337" s="37">
        <f>IF(AND(Weekly[[#This Row],[V Odds &lt;]]="",Weekly[[#This Row],[H Odds &lt;]]=""),AS336,IF(AND(Weekly[[#This Row],[H Odds &lt;]]&lt;&gt;"",Weekly[[#This Row],[GBC_P]]=TRUE,Weekly[[#This Row],[Actual]]=TRUE),AS336+Weekly[[#This Row],[H Odds &lt;]]-1,IF(AND(Weekly[[#This Row],[V Odds &lt;]]&lt;&gt;"",Weekly[[#This Row],[GBC_P]]=FALSE,Weekly[[#This Row],[Actual]]=FALSE),AS336+Weekly[[#This Row],[V Odds &lt;]]-1,IF(AND(Weekly[[#This Row],[V Odds &lt;]]&lt;&gt;"",Weekly[[#This Row],[GBC_P]]=FALSE,Weekly[[#This Row],[Actual]]=TRUE),AS336-1,IF(AND(Weekly[[#This Row],[H Odds &lt;]]&lt;&gt;"",Weekly[[#This Row],[GBC_P]]=TRUE,Weekly[[#This Row],[Actual]]=FALSE),AS336-1,AS336)))))</f>
        <v>49.28</v>
      </c>
      <c r="AT337" s="37">
        <f>IF(AND(Weekly[[#This Row],[V Odds &lt;]]="",Weekly[[#This Row],[H Odds &lt;]]=""),AT336,IF(AND(Weekly[[#This Row],[H Odds &lt;]]&lt;&gt;"",Weekly[[#This Row],[HGBC_P]]=TRUE,Weekly[[#This Row],[Actual]]=TRUE),AT336+Weekly[[#This Row],[H Odds &lt;]]-1,IF(AND(Weekly[[#This Row],[V Odds &lt;]]&lt;&gt;"",Weekly[[#This Row],[HGBC_P]]=FALSE,Weekly[[#This Row],[Actual]]=FALSE),AT336+Weekly[[#This Row],[V Odds &lt;]]-1,IF(AND(Weekly[[#This Row],[V Odds &lt;]]&lt;&gt;"",Weekly[[#This Row],[HGBC_P]]=FALSE,Weekly[[#This Row],[Actual]]=TRUE),AT336-1,IF(AND(Weekly[[#This Row],[H Odds &lt;]]&lt;&gt;"",Weekly[[#This Row],[HGBC_P]]=TRUE,Weekly[[#This Row],[Actual]]=FALSE),AT336-1,AT336)))))</f>
        <v>53.459999999999994</v>
      </c>
      <c r="AU337" s="37">
        <f>IF(AND(Weekly[[#This Row],[V Odds &lt;]]="",Weekly[[#This Row],[H Odds &lt;]]=""),AU336,IF(AND(Weekly[[#This Row],[H Odds &lt;]]&lt;&gt;"",Weekly[[#This Row],[XGB_P]]=TRUE,Weekly[[#This Row],[Actual]]=TRUE),AU336+Weekly[[#This Row],[H Odds &lt;]]-1,IF(AND(Weekly[[#This Row],[V Odds &lt;]]&lt;&gt;"",Weekly[[#This Row],[XGB_P]]=FALSE,Weekly[[#This Row],[Actual]]=FALSE),AU336+Weekly[[#This Row],[V Odds &lt;]]-1,IF(AND(Weekly[[#This Row],[V Odds &lt;]]&lt;&gt;"",Weekly[[#This Row],[XGB_P]]=FALSE,Weekly[[#This Row],[Actual]]=TRUE),AU336-1,IF(AND(Weekly[[#This Row],[H Odds &lt;]]&lt;&gt;"",Weekly[[#This Row],[XGB_P]]=TRUE,Weekly[[#This Row],[Actual]]=FALSE),AU336-1,AU336)))))</f>
        <v>62.56</v>
      </c>
      <c r="AV337" s="37">
        <f>IF(AND(Weekly[[#This Row],[V Odds &lt;]]="",Weekly[[#This Row],[H Odds &lt;]]=""),AV336,IF(AND(Weekly[[#This Row],[H Odds &lt;]]&lt;&gt;"",Weekly[[#This Row],[QDA_P]]=TRUE,Weekly[[#This Row],[Actual]]=TRUE),AV336+Weekly[[#This Row],[H Odds &lt;]]-1,IF(AND(Weekly[[#This Row],[V Odds &lt;]]&lt;&gt;"",Weekly[[#This Row],[QDA_P]]=FALSE,Weekly[[#This Row],[Actual]]=FALSE),AV336+Weekly[[#This Row],[V Odds &lt;]]-1,IF(AND(Weekly[[#This Row],[V Odds &lt;]]&lt;&gt;"",Weekly[[#This Row],[QDA_P]]=FALSE,Weekly[[#This Row],[Actual]]=TRUE),AV336-1,IF(AND(Weekly[[#This Row],[H Odds &lt;]]&lt;&gt;"",Weekly[[#This Row],[QDA_P]]=TRUE,Weekly[[#This Row],[Actual]]=FALSE),AV336-1,AV336)))))</f>
        <v>50.049999999999983</v>
      </c>
      <c r="AW337" s="37">
        <f>IF(AND(Weekly[[#This Row],[H Odds &lt;]]="",Weekly[[#This Row],[V Odds &lt;]]=""),AW336,IF(AND(Weekly[[#This Row],[KNC_P]]=Weekly[[#This Row],[Actual]],Weekly[[#This Row],[KNC_P]]=TRUE),AW336+Weekly[[#This Row],[BF H Odds]]-1,IF(AND(Weekly[[#This Row],[KNC_P]]=Weekly[[#This Row],[Actual]],Weekly[[#This Row],[KNC_P]]=FALSE),AW336+Weekly[[#This Row],[BF V Odds]]-1,AW336-1)))</f>
        <v>50.220000000000006</v>
      </c>
      <c r="AX337" s="37">
        <f>IF(AND(Weekly[[#This Row],[V Odds &lt;]]="",Weekly[[#This Row],[H Odds &lt;]]=""),AX336,IF(AND(Weekly[[#This Row],[V Odds &lt;]]&lt;&gt;"",Weekly[[#This Row],[FALSES]]&gt;0,Weekly[[#This Row],[Actual]]=FALSE),AX336+Weekly[[#This Row],[V Odds &lt;]]-1,IF(AND(Weekly[[#This Row],[H Odds &lt;]]&lt;&gt;"",Weekly[[#This Row],[TRUES]]&gt;0,Weekly[[#This Row],[Actual]]=TRUE),AX336+Weekly[[#This Row],[H Odds &lt;]]-1,IF(AND(Weekly[[#This Row],[V Odds &lt;]]&lt;&gt;"",Weekly[[#This Row],[FALSES]]=0),AX336,IF(AND(Weekly[[#This Row],[H Odds &lt;]]&lt;&gt;"",Weekly[[#This Row],[TRUES]]=0),AX336,AX336-1)))))</f>
        <v>81.34999999999998</v>
      </c>
      <c r="AY337" s="37">
        <f>IF(AND(Weekly[[#This Row],[V Odds &lt;]]="",Weekly[[#This Row],[H Odds &lt;]]=""),AY336,IF(AND(Weekly[[#This Row],[V Odds &lt;]]&lt;&gt;"",Weekly[[#This Row],[FALSES]]&gt;0,Weekly[[#This Row],[Actual]]=FALSE),AY336+((Weekly[[#This Row],[V Odds &lt;]]-1)*0.92),IF(AND(Weekly[[#This Row],[H Odds &lt;]]&lt;&gt;"",Weekly[[#This Row],[TRUES]]&gt;0,Weekly[[#This Row],[Actual]]=TRUE),AY336+((Weekly[[#This Row],[H Odds &lt;]]-1)*0.92),IF(AND(Weekly[[#This Row],[V Odds &lt;]]&lt;&gt;"",Weekly[[#This Row],[FALSES]]=0),AY336,IF(AND(Weekly[[#This Row],[H Odds &lt;]]&lt;&gt;"",Weekly[[#This Row],[TRUES]]=0),AY336,AY336-1)))))</f>
        <v>74.442000000000021</v>
      </c>
      <c r="AZ337" s="37">
        <f>IF(AND(Weekly[[#This Row],[V Odds &lt;]]="",Weekly[[#This Row],[H Odds &lt;]]=""),AZ336,IF(AND(Weekly[[#This Row],[V Odds &lt;]]&lt;&gt;"",Weekly[[#This Row],[Actual]]=FALSE),AZ336+Weekly[[#This Row],[V Odds &lt;]]-1,IF(AND(Weekly[[#This Row],[H Odds &lt;]]&lt;&gt;"",Weekly[[#This Row],[Actual]]=TRUE),AZ336+Weekly[[#This Row],[H Odds &lt;]]-1,AZ336-1)))</f>
        <v>67.719999999999985</v>
      </c>
      <c r="BA337" s="38">
        <f>IF(Weekly[[#This Row],[H Odds &lt;]]="",BA336,IF(AND(Weekly[[#This Row],[H Odds &lt;]]&lt;&gt;"",Weekly[[#This Row],[SVC_P]]=TRUE,Weekly[[#This Row],[Actual]]=TRUE),BA336+Weekly[[#This Row],[H Odds &lt;]]-1,IF(AND(Weekly[[#This Row],[H Odds &lt;]]&lt;&gt;"",Weekly[[#This Row],[SVC_P]]=TRUE,Weekly[[#This Row],[Actual]]=FALSE),BA336-1,BA336)))</f>
        <v>69.439999999999984</v>
      </c>
      <c r="BB337" s="38">
        <f>IF(Weekly[[#This Row],[H Odds &lt;]]="",BB336,IF(AND(Weekly[[#This Row],[H Odds &lt;]]&lt;&gt;"",Weekly[[#This Row],[ADBC_P]]=TRUE,Weekly[[#This Row],[Actual]]=TRUE),BB336+Weekly[[#This Row],[H Odds &lt;]]-1,IF(AND(Weekly[[#This Row],[H Odds &lt;]]&lt;&gt;"",Weekly[[#This Row],[ADBC_P]]=TRUE,Weekly[[#This Row],[Actual]]=FALSE),BB336-1,BB336)))</f>
        <v>44.559999999999995</v>
      </c>
      <c r="BC337" s="38">
        <f>IF(Weekly[[#This Row],[H Odds &lt;]]="",BC336,IF(AND(Weekly[[#This Row],[H Odds &lt;]]&lt;&gt;"",Weekly[[#This Row],[RFC_P]]=TRUE,Weekly[[#This Row],[Actual]]=TRUE),BC336+Weekly[[#This Row],[H Odds &lt;]]-1,IF(AND(Weekly[[#This Row],[H Odds &lt;]]&lt;&gt;"",Weekly[[#This Row],[RFC_P]]=TRUE,Weekly[[#This Row],[Actual]]=FALSE),BC336-1,BC336)))</f>
        <v>46.859999999999992</v>
      </c>
      <c r="BD337" s="38">
        <f>IF(Weekly[[#This Row],[H Odds &lt;]]="",BD336,IF(AND(Weekly[[#This Row],[H Odds &lt;]]&lt;&gt;"",Weekly[[#This Row],[GBC_P]]=TRUE,Weekly[[#This Row],[Actual]]=TRUE),BD336+Weekly[[#This Row],[H Odds &lt;]]-1,IF(AND(Weekly[[#This Row],[H Odds &lt;]]&lt;&gt;"",Weekly[[#This Row],[GBC_P]]=TRUE,Weekly[[#This Row],[Actual]]=FALSE),BD336-1,BD336)))</f>
        <v>50.96</v>
      </c>
      <c r="BE337" s="38">
        <f>IF(Weekly[[#This Row],[H Odds &lt;]]="",BE336,IF(AND(Weekly[[#This Row],[H Odds &lt;]]&lt;&gt;"",Weekly[[#This Row],[HGBC_P]]=TRUE,Weekly[[#This Row],[Actual]]=TRUE),BE336+Weekly[[#This Row],[H Odds &lt;]]-1,IF(AND(Weekly[[#This Row],[H Odds &lt;]]&lt;&gt;"",Weekly[[#This Row],[HGBC_P]]=TRUE,Weekly[[#This Row],[Actual]]=FALSE),BE336-1,BE336)))</f>
        <v>56.859999999999992</v>
      </c>
      <c r="BF337" s="38">
        <f>IF(Weekly[[#This Row],[H Odds &lt;]]="",BF336,IF(AND(Weekly[[#This Row],[H Odds &lt;]]&lt;&gt;"",Weekly[[#This Row],[XGB_P]]=TRUE,Weekly[[#This Row],[Actual]]=TRUE),BF336+Weekly[[#This Row],[H Odds &lt;]]-1,IF(AND(Weekly[[#This Row],[H Odds &lt;]]&lt;&gt;"",Weekly[[#This Row],[XGB_P]]=TRUE,Weekly[[#This Row],[Actual]]=FALSE),BF336-1,BF336)))</f>
        <v>60.03</v>
      </c>
      <c r="BG337" s="38">
        <f>IF(Weekly[[#This Row],[H Odds &lt;]]="",BG336,IF(AND(Weekly[[#This Row],[H Odds &lt;]]&lt;&gt;"",Weekly[[#This Row],[QDA_P]]=TRUE,Weekly[[#This Row],[Actual]]=TRUE),BG336+Weekly[[#This Row],[H Odds &lt;]]-1,IF(AND(Weekly[[#This Row],[H Odds &lt;]]&lt;&gt;"",Weekly[[#This Row],[QDA_P]]=TRUE,Weekly[[#This Row],[Actual]]=FALSE),BG336-1,BG336)))</f>
        <v>43.279999999999994</v>
      </c>
      <c r="BH337" s="38">
        <f>IF(Weekly[[#This Row],[H Odds &lt;]]="",BH336,IF(AND(Weekly[[#This Row],[H Odds &lt;]]&lt;&gt;"",Weekly[[#This Row],[KNC_P]]=TRUE,Weekly[[#This Row],[Actual]]=TRUE),BH336+Weekly[[#This Row],[H Odds &lt;]]-1,IF(AND(Weekly[[#This Row],[H Odds &lt;]]&lt;&gt;"",Weekly[[#This Row],[KNC_P]]=TRUE,Weekly[[#This Row],[Actual]]=FALSE),BH336-1,BH336)))</f>
        <v>49.54999999999999</v>
      </c>
      <c r="BI337" s="38">
        <f>IF(Weekly[[#This Row],[H Odds &lt;]]="",BI336,IF(AND(Weekly[[#This Row],[H Odds &lt;]]&lt;&gt;"",Weekly[[#This Row],[TRUES]]&gt;0,Weekly[[#This Row],[Actual]]=TRUE),BI336+Weekly[[#This Row],[H Odds &lt;]]-1,IF(AND(Weekly[[#This Row],[H Odds &lt;]]&lt;&gt;"",Weekly[[#This Row],[TRUES]]=0),BI336,BI336-1)))</f>
        <v>69.439999999999984</v>
      </c>
      <c r="BJ337" s="38">
        <f>IF(Weekly[[#This Row],[H Odds &lt;]]="",BJ336,IF(AND(Weekly[[#This Row],[H Odds &lt;]]&lt;&gt;"",Weekly[[#This Row],[Actual]]=TRUE),BJ336+Weekly[[#This Row],[H Odds &lt;]]-1,IF(AND(Weekly[[#This Row],[H Odds &lt;]]&lt;&gt;"",Weekly[[#This Row],[Actual]]=FALSE),BJ336-1,BJ336)))</f>
        <v>71.339999999999989</v>
      </c>
      <c r="BK337" s="58">
        <f>IF(AND(Weekly[[#This Row],[TRUES]]&gt;4,Weekly[[#This Row],[Actual]]=TRUE),BK336+Weekly[[#This Row],[BF H Odds]]-1,IF(AND(Weekly[[#This Row],[FALSES]]&gt;4,Weekly[[#This Row],[Actual]]=FALSE),BK336+Weekly[[#This Row],[BF V Odds]]-1,IF(AND(Weekly[[#This Row],[TRUES]]&gt;4,Weekly[[#This Row],[Actual]]=FALSE),BK336-1,IF(AND(Weekly[[#This Row],[FALSES]]&gt;4,Weekly[[#This Row],[Actual]]=TRUE),BK336-1,BK336))))</f>
        <v>21.860000000000024</v>
      </c>
      <c r="BL337" s="58">
        <f>IF(AND(Weekly[[#This Row],[TRUES]]&gt;5,Weekly[[#This Row],[Actual]]=TRUE),BL336+Weekly[[#This Row],[BF H Odds]]-1,IF(AND(Weekly[[#This Row],[FALSES]]&gt;5,Weekly[[#This Row],[Actual]]=FALSE),BL336+Weekly[[#This Row],[BF V Odds]]-1,IF(AND(Weekly[[#This Row],[TRUES]]&gt;5,Weekly[[#This Row],[Actual]]=FALSE),BL336-1,IF(AND(Weekly[[#This Row],[FALSES]]&gt;5,Weekly[[#This Row],[Actual]]=TRUE),BL336-1,BL336))))</f>
        <v>30.770000000000024</v>
      </c>
      <c r="BM337" s="58">
        <f>IF(AND(Weekly[[#This Row],[TRUES]]&gt;6,Weekly[[#This Row],[Actual]]=TRUE),BM336+Weekly[[#This Row],[BF H Odds]]-1,IF(AND(Weekly[[#This Row],[FALSES]]&gt;6,Weekly[[#This Row],[Actual]]=FALSE),BM336+Weekly[[#This Row],[BF V Odds]]-1,IF(AND(Weekly[[#This Row],[TRUES]]&gt;6,Weekly[[#This Row],[Actual]]=FALSE),BM336-1,IF(AND(Weekly[[#This Row],[FALSES]]&gt;6,Weekly[[#This Row],[Actual]]=TRUE),BM336-1,BM336))))</f>
        <v>49.350000000000016</v>
      </c>
    </row>
    <row r="338" spans="1:65" x14ac:dyDescent="0.25">
      <c r="A338" s="34"/>
      <c r="B338" s="10">
        <v>44285</v>
      </c>
      <c r="C338" s="33" t="s">
        <v>26</v>
      </c>
      <c r="D338" s="15" t="s">
        <v>16</v>
      </c>
      <c r="E338" t="b">
        <v>1</v>
      </c>
      <c r="F338" t="b">
        <v>1</v>
      </c>
      <c r="G338" t="b">
        <v>0</v>
      </c>
      <c r="H338" t="b">
        <v>0</v>
      </c>
      <c r="I338" t="b">
        <v>0</v>
      </c>
      <c r="J338" t="b">
        <v>0</v>
      </c>
      <c r="K338" t="b">
        <v>0</v>
      </c>
      <c r="L338" t="b">
        <v>1</v>
      </c>
      <c r="M338" t="s">
        <v>101</v>
      </c>
      <c r="N338">
        <v>5.69</v>
      </c>
      <c r="O338">
        <f>IF(Weekly[[#This Row],[H/V]]="H",Weekly[[#This Row],[BF H Odds]],IF(Weekly[[#This Row],[H/V]]="V",Weekly[[#This Row],[BF V Odds]],""))</f>
        <v>5.3</v>
      </c>
      <c r="P338" t="b">
        <v>0</v>
      </c>
      <c r="Q338" t="s">
        <v>66</v>
      </c>
      <c r="R338" s="35">
        <f>IFERROR(IF(Weekly[[#This Row],[Won Bet?]]="yes",R337+(Weekly[[#This Row],[BF Odds]]*Weekly[[#This Row],[BF Stake]])-Weekly[[#This Row],[BF Stake]],R337-Weekly[[#This Row],[BF Stake]]),R337)</f>
        <v>246.46889999999996</v>
      </c>
      <c r="S338" s="9">
        <f>IFERROR(IF(Weekly[[#This Row],[Won Bet?]]="yes",S337+(((Weekly[[#This Row],[BF Odds]]*Weekly[[#This Row],[BF Stake]])-Weekly[[#This Row],[BF Stake]])*0.95),S337-Weekly[[#This Row],[BF Stake]]),S337)</f>
        <v>229.06995499999996</v>
      </c>
      <c r="T338" s="13">
        <v>5.3</v>
      </c>
      <c r="U338" s="13">
        <v>1.18</v>
      </c>
      <c r="V338" s="24">
        <f>IF(Weekly[[#This Row],[Actual]]="","",IF(AND(Weekly[[#This Row],[SVC_P]]=Weekly[[#This Row],[Actual]],Weekly[[#This Row],[SVC_P]]=TRUE),V337+Weekly[[#This Row],[BF H Odds]]-1,IF(AND(Weekly[[#This Row],[SVC_P]]=Weekly[[#This Row],[Actual]],Weekly[[#This Row],[SVC_P]]=FALSE),V337+Weekly[[#This Row],[BF V Odds]]-1,V337-1)))</f>
        <v>70.220000000000013</v>
      </c>
      <c r="W338" s="24">
        <f>IF(Weekly[[#This Row],[Actual]]="","",IF(AND(Weekly[[#This Row],[SVC_P]]=FALSE,Weekly[[#This Row],[Actual]]=TRUE),W337+Weekly[[#This Row],[BF H Odds]]-1,IF(AND(Weekly[[#This Row],[SVC_P]]=TRUE,Weekly[[#This Row],[Actual]]=FALSE,),W337+Weekly[[#This Row],[BF V Odds]]-1,W337-1)))</f>
        <v>-277.95</v>
      </c>
      <c r="X338" s="24">
        <f>IF(Weekly[[#This Row],[Actual]]="","",IF(AND(Weekly[[#This Row],[ADBC_P]]=Weekly[[#This Row],[Actual]],Weekly[[#This Row],[ADBC_P]]=TRUE),X337+Weekly[[#This Row],[BF H Odds]]-1,IF(AND(Weekly[[#This Row],[ADBC_P]]=Weekly[[#This Row],[Actual]],Weekly[[#This Row],[ADBC_P]]=FALSE),X337+Weekly[[#This Row],[BF V Odds]]-1,X337-1)))</f>
        <v>28.100000000000023</v>
      </c>
      <c r="Y338" s="24">
        <f>IF(Weekly[[#This Row],[Actual]]="","",IF(AND(Weekly[[#This Row],[ADBC_P]]=FALSE,Weekly[[#This Row],[Actual]]=TRUE),Y337+Weekly[[#This Row],[BF H Odds]]-1,IF(AND(Weekly[[#This Row],[ADBC_P]]=TRUE,Weekly[[#This Row],[Actual]]=FALSE),Y337+Weekly[[#This Row],[BF V Odds]]-1,Y337-1)))</f>
        <v>46.74</v>
      </c>
      <c r="Z338" s="24">
        <f>IF(Weekly[[#This Row],[Actual]]="","",IF(AND(Weekly[[#This Row],[RFC_P]]=Weekly[[#This Row],[Actual]],Weekly[[#This Row],[RFC_P]]=TRUE),Z337+Weekly[[#This Row],[BF H Odds]]-1,IF(AND(Weekly[[#This Row],[RFC_P]]=Weekly[[#This Row],[Actual]],Weekly[[#This Row],[RFC_P]]=FALSE),Z337+Weekly[[#This Row],[BF V Odds]]-1,Z337-1)))</f>
        <v>27.570000000000025</v>
      </c>
      <c r="AA338" s="24">
        <f>IF(Weekly[[#This Row],[Actual]]="","",IF(AND(Weekly[[#This Row],[RFC_P]]=FALSE,Weekly[[#This Row],[Actual]]=TRUE),AA337+Weekly[[#This Row],[BF H Odds]]-1,IF(AND(Weekly[[#This Row],[RFC_P]]=TRUE,Weekly[[#This Row],[Actual]]=FALSE),AA337+Weekly[[#This Row],[BF V Odds]]-1,AA337-1)))</f>
        <v>47.269999999999982</v>
      </c>
      <c r="AB338" s="24">
        <f>IF(Weekly[[#This Row],[Actual]]="","",IF(AND(Weekly[[#This Row],[GBC_P]]=Weekly[[#This Row],[Actual]],Weekly[[#This Row],[GBC_P]]=TRUE),AB337+Weekly[[#This Row],[BF H Odds]]-1,IF(AND(Weekly[[#This Row],[GBC_P]]=Weekly[[#This Row],[Actual]],Weekly[[#This Row],[GBC_P]]=FALSE),AB337+Weekly[[#This Row],[BF V Odds]]-1,AB337-1)))</f>
        <v>30.88000000000001</v>
      </c>
      <c r="AC338" s="24">
        <f>IF(Weekly[[#This Row],[Actual]]="","",IF(AND(Weekly[[#This Row],[GBC_P]]=FALSE,Weekly[[#This Row],[Actual]]=TRUE),AC337+Weekly[[#This Row],[BF H Odds]]-1,IF(AND(Weekly[[#This Row],[GBC_P]]=TRUE,Weekly[[#This Row],[Actual]]=FALSE),AC337+Weekly[[#This Row],[BF V Odds]]-1,AC337-1)))</f>
        <v>43.95999999999998</v>
      </c>
      <c r="AD338" s="24">
        <f>IF(Weekly[[#This Row],[Actual]]="","",IF(AND(Weekly[[#This Row],[HGBC_P]]=Weekly[[#This Row],[Actual]],Weekly[[#This Row],[HGBC_P]]=TRUE),AD337+Weekly[[#This Row],[BF H Odds]]-1,IF(AND(Weekly[[#This Row],[HGBC_P]]=Weekly[[#This Row],[Actual]],Weekly[[#This Row],[HGBC_P]]=FALSE),AD337+Weekly[[#This Row],[BF V Odds]]-1,AD337-1)))</f>
        <v>31.28000000000003</v>
      </c>
      <c r="AE338" s="24">
        <f>IF(Weekly[[#This Row],[Actual]]="","",IF(AND(Weekly[[#This Row],[HGBC_P]]=FALSE,Weekly[[#This Row],[Actual]]=TRUE),AE337+Weekly[[#This Row],[BF H Odds]]-1,IF(AND(Weekly[[#This Row],[HGBC_P]]=TRUE,Weekly[[#This Row],[Actual]]=FALSE),AE337+Weekly[[#This Row],[BF V Odds]]-1,AE337-1)))</f>
        <v>43.560000000000009</v>
      </c>
      <c r="AF338" s="24">
        <f>IF(Weekly[[#This Row],[Actual]]="","",IF(AND(Weekly[[#This Row],[XGB_P]]=Weekly[[#This Row],[Actual]],Weekly[[#This Row],[XGB_P]]=TRUE),AF337+Weekly[[#This Row],[BF H Odds]]-1,IF(AND(Weekly[[#This Row],[XGB_P]]=Weekly[[#This Row],[Actual]],Weekly[[#This Row],[XGB_P]]=FALSE),AF337+Weekly[[#This Row],[BF V Odds]]-1,AF337-1)))</f>
        <v>53.290000000000028</v>
      </c>
      <c r="AG338" s="24">
        <f>IF(Weekly[[#This Row],[Actual]]="","",IF(AND(Weekly[[#This Row],[XGB_P]]=FALSE,Weekly[[#This Row],[Actual]]=TRUE),AG337+Weekly[[#This Row],[BF H Odds]]-1,IF(AND(Weekly[[#This Row],[XGB_P]]=TRUE,Weekly[[#This Row],[Actual]]=FALSE),AG337+Weekly[[#This Row],[BF V Odds]]-1,AG337-1)))</f>
        <v>21.549999999999997</v>
      </c>
      <c r="AH338" s="24">
        <f>IF(Weekly[[#This Row],[Actual]]="","",IF(AND(Weekly[[#This Row],[QDA_P]]=Weekly[[#This Row],[Actual]],Weekly[[#This Row],[QDA_P]]=TRUE),AH337+Weekly[[#This Row],[BF H Odds]]-1,IF(AND(Weekly[[#This Row],[QDA_P]]=Weekly[[#This Row],[Actual]],Weekly[[#This Row],[QDA_P]]=FALSE),AH337+Weekly[[#This Row],[BF V Odds]]-1,AH337-1)))</f>
        <v>8.0200000000000067</v>
      </c>
      <c r="AI338" s="24">
        <f>IF(Weekly[[#This Row],[Actual]]="","",IF(AND(Weekly[[#This Row],[QDA_P]]=FALSE,Weekly[[#This Row],[Actual]]=TRUE),AI337+Weekly[[#This Row],[BF H Odds]]-1,IF(AND(Weekly[[#This Row],[QDA_P]]=TRUE,Weekly[[#This Row],[Actual]]=FALSE),AI337+Weekly[[#This Row],[BF V Odds]]-1,AI337-1)))</f>
        <v>66.820000000000007</v>
      </c>
      <c r="AJ338" s="24">
        <f>IF(Weekly[[#This Row],[Actual]]="","",IF(AND(Weekly[[#This Row],[KNC_P]]=FALSE,Weekly[[#This Row],[Actual]]=TRUE),AJ337+Weekly[[#This Row],[BF H Odds]]-1,IF(AND(Weekly[[#This Row],[KNC_P]]=TRUE,Weekly[[#This Row],[Actual]]=FALSE),AJ337+Weekly[[#This Row],[BF V Odds]]-1,AJ337-1)))</f>
        <v>49.599999999999987</v>
      </c>
      <c r="AK338" s="24">
        <f>IF(Weekly[[#This Row],[Actual]]="","",IF(AND(Weekly[[#This Row],[KNC_P]]=FALSE,Weekly[[#This Row],[Actual]]=TRUE),AK337+Weekly[[#This Row],[BF H Odds]]-1,IF(AND(Weekly[[#This Row],[KNC_P]]=TRUE,Weekly[[#This Row],[Actual]]=FALSE),AK337+Weekly[[#This Row],[BF V Odds]]-1,AK337-1)))</f>
        <v>48.499999999999979</v>
      </c>
      <c r="AL338" s="30">
        <f>IF(Weekly[[#This Row],[Actual]]="","",COUNTIF(Weekly[[#This Row],[SVC_P]:[QDA_P]],TRUE))</f>
        <v>2</v>
      </c>
      <c r="AM338" s="30">
        <f>IF(Weekly[[#This Row],[Actual]]="","",COUNTIF(Weekly[[#This Row],[SVC_P]:[QDA_P]],FALSE))</f>
        <v>5</v>
      </c>
      <c r="AN338" s="36">
        <f>IF(AND(Weekly[[#This Row],[BF V Odds]]&gt;$BO$6,Weekly[[#This Row],[BF V Odds]] &lt; $BO$7),Weekly[[#This Row],[BF V Odds]],"")</f>
        <v>5.3</v>
      </c>
      <c r="AO338" s="36" t="str">
        <f>IF(AND(Weekly[[#This Row],[BF H Odds]]&gt;$BO$6, Weekly[[#This Row],[BF H Odds]] &lt; $BO$7),Weekly[[#This Row],[BF H Odds]],"")</f>
        <v/>
      </c>
      <c r="AP338" s="37">
        <f>IF(AND(Weekly[[#This Row],[V Odds &lt;]]="",Weekly[[#This Row],[H Odds &lt;]]=""),AP337,IF(AND(Weekly[[#This Row],[H Odds &lt;]]&lt;&gt;"",Weekly[[#This Row],[SVC_P]]=TRUE,Weekly[[#This Row],[Actual]]=TRUE),AP337+Weekly[[#This Row],[H Odds &lt;]]-1,IF(AND(Weekly[[#This Row],[V Odds &lt;]]&lt;&gt;"",Weekly[[#This Row],[SVC_P]]=FALSE,Weekly[[#This Row],[Actual]]=FALSE),AP337+Weekly[[#This Row],[V Odds &lt;]]-1,IF(AND(Weekly[[#This Row],[V Odds &lt;]]&lt;&gt;"",Weekly[[#This Row],[SVC_P]]=FALSE,Weekly[[#This Row],[Actual]]=TRUE),AP337-1,IF(AND(Weekly[[#This Row],[H Odds &lt;]]&lt;&gt;"",Weekly[[#This Row],[SVC_P]]=TRUE,Weekly[[#This Row],[Actual]]=FALSE),AP337-1,AP337)))))</f>
        <v>74.48</v>
      </c>
      <c r="AQ338" s="37">
        <f>IF(AND(Weekly[[#This Row],[V Odds &lt;]]="",Weekly[[#This Row],[H Odds &lt;]]=""),AQ337,IF(AND(Weekly[[#This Row],[H Odds &lt;]]&lt;&gt;"",Weekly[[#This Row],[ADBC_P]]=TRUE,Weekly[[#This Row],[Actual]]=TRUE),AQ337+Weekly[[#This Row],[H Odds &lt;]]-1,IF(AND(Weekly[[#This Row],[V Odds &lt;]]&lt;&gt;"",Weekly[[#This Row],[ADBC_P]]=FALSE,Weekly[[#This Row],[Actual]]=FALSE),AQ337+Weekly[[#This Row],[V Odds &lt;]]-1,IF(AND(Weekly[[#This Row],[V Odds &lt;]]&lt;&gt;"",Weekly[[#This Row],[ADBC_P]]=FALSE,Weekly[[#This Row],[Actual]]=TRUE),AQ337-1,IF(AND(Weekly[[#This Row],[H Odds &lt;]]&lt;&gt;"",Weekly[[#This Row],[ADBC_P]]=TRUE,Weekly[[#This Row],[Actual]]=FALSE),AQ337-1,AQ337)))))</f>
        <v>47.879999999999995</v>
      </c>
      <c r="AR338" s="37">
        <f>IF(AND(Weekly[[#This Row],[V Odds &lt;]]="",Weekly[[#This Row],[H Odds &lt;]]=""),AR337,IF(AND(Weekly[[#This Row],[H Odds &lt;]]&lt;&gt;"",Weekly[[#This Row],[RFC_P]]=TRUE,Weekly[[#This Row],[Actual]]=TRUE),AR337+Weekly[[#This Row],[H Odds &lt;]]-1,IF(AND(Weekly[[#This Row],[V Odds &lt;]]&lt;&gt;"",Weekly[[#This Row],[RFC_P]]=FALSE,Weekly[[#This Row],[Actual]]=FALSE),AR337+Weekly[[#This Row],[V Odds &lt;]]-1,IF(AND(Weekly[[#This Row],[V Odds &lt;]]&lt;&gt;"",Weekly[[#This Row],[RFC_P]]=FALSE,Weekly[[#This Row],[Actual]]=TRUE),AR337-1,IF(AND(Weekly[[#This Row],[H Odds &lt;]]&lt;&gt;"",Weekly[[#This Row],[RFC_P]]=TRUE,Weekly[[#This Row],[Actual]]=FALSE),AR337-1,AR337)))))</f>
        <v>54.789999999999992</v>
      </c>
      <c r="AS338" s="37">
        <f>IF(AND(Weekly[[#This Row],[V Odds &lt;]]="",Weekly[[#This Row],[H Odds &lt;]]=""),AS337,IF(AND(Weekly[[#This Row],[H Odds &lt;]]&lt;&gt;"",Weekly[[#This Row],[GBC_P]]=TRUE,Weekly[[#This Row],[Actual]]=TRUE),AS337+Weekly[[#This Row],[H Odds &lt;]]-1,IF(AND(Weekly[[#This Row],[V Odds &lt;]]&lt;&gt;"",Weekly[[#This Row],[GBC_P]]=FALSE,Weekly[[#This Row],[Actual]]=FALSE),AS337+Weekly[[#This Row],[V Odds &lt;]]-1,IF(AND(Weekly[[#This Row],[V Odds &lt;]]&lt;&gt;"",Weekly[[#This Row],[GBC_P]]=FALSE,Weekly[[#This Row],[Actual]]=TRUE),AS337-1,IF(AND(Weekly[[#This Row],[H Odds &lt;]]&lt;&gt;"",Weekly[[#This Row],[GBC_P]]=TRUE,Weekly[[#This Row],[Actual]]=FALSE),AS337-1,AS337)))))</f>
        <v>53.58</v>
      </c>
      <c r="AT338" s="37">
        <f>IF(AND(Weekly[[#This Row],[V Odds &lt;]]="",Weekly[[#This Row],[H Odds &lt;]]=""),AT337,IF(AND(Weekly[[#This Row],[H Odds &lt;]]&lt;&gt;"",Weekly[[#This Row],[HGBC_P]]=TRUE,Weekly[[#This Row],[Actual]]=TRUE),AT337+Weekly[[#This Row],[H Odds &lt;]]-1,IF(AND(Weekly[[#This Row],[V Odds &lt;]]&lt;&gt;"",Weekly[[#This Row],[HGBC_P]]=FALSE,Weekly[[#This Row],[Actual]]=FALSE),AT337+Weekly[[#This Row],[V Odds &lt;]]-1,IF(AND(Weekly[[#This Row],[V Odds &lt;]]&lt;&gt;"",Weekly[[#This Row],[HGBC_P]]=FALSE,Weekly[[#This Row],[Actual]]=TRUE),AT337-1,IF(AND(Weekly[[#This Row],[H Odds &lt;]]&lt;&gt;"",Weekly[[#This Row],[HGBC_P]]=TRUE,Weekly[[#This Row],[Actual]]=FALSE),AT337-1,AT337)))))</f>
        <v>57.759999999999991</v>
      </c>
      <c r="AU338" s="37">
        <f>IF(AND(Weekly[[#This Row],[V Odds &lt;]]="",Weekly[[#This Row],[H Odds &lt;]]=""),AU337,IF(AND(Weekly[[#This Row],[H Odds &lt;]]&lt;&gt;"",Weekly[[#This Row],[XGB_P]]=TRUE,Weekly[[#This Row],[Actual]]=TRUE),AU337+Weekly[[#This Row],[H Odds &lt;]]-1,IF(AND(Weekly[[#This Row],[V Odds &lt;]]&lt;&gt;"",Weekly[[#This Row],[XGB_P]]=FALSE,Weekly[[#This Row],[Actual]]=FALSE),AU337+Weekly[[#This Row],[V Odds &lt;]]-1,IF(AND(Weekly[[#This Row],[V Odds &lt;]]&lt;&gt;"",Weekly[[#This Row],[XGB_P]]=FALSE,Weekly[[#This Row],[Actual]]=TRUE),AU337-1,IF(AND(Weekly[[#This Row],[H Odds &lt;]]&lt;&gt;"",Weekly[[#This Row],[XGB_P]]=TRUE,Weekly[[#This Row],[Actual]]=FALSE),AU337-1,AU337)))))</f>
        <v>66.86</v>
      </c>
      <c r="AV338" s="37">
        <f>IF(AND(Weekly[[#This Row],[V Odds &lt;]]="",Weekly[[#This Row],[H Odds &lt;]]=""),AV337,IF(AND(Weekly[[#This Row],[H Odds &lt;]]&lt;&gt;"",Weekly[[#This Row],[QDA_P]]=TRUE,Weekly[[#This Row],[Actual]]=TRUE),AV337+Weekly[[#This Row],[H Odds &lt;]]-1,IF(AND(Weekly[[#This Row],[V Odds &lt;]]&lt;&gt;"",Weekly[[#This Row],[QDA_P]]=FALSE,Weekly[[#This Row],[Actual]]=FALSE),AV337+Weekly[[#This Row],[V Odds &lt;]]-1,IF(AND(Weekly[[#This Row],[V Odds &lt;]]&lt;&gt;"",Weekly[[#This Row],[QDA_P]]=FALSE,Weekly[[#This Row],[Actual]]=TRUE),AV337-1,IF(AND(Weekly[[#This Row],[H Odds &lt;]]&lt;&gt;"",Weekly[[#This Row],[QDA_P]]=TRUE,Weekly[[#This Row],[Actual]]=FALSE),AV337-1,AV337)))))</f>
        <v>54.34999999999998</v>
      </c>
      <c r="AW338" s="37">
        <f>IF(AND(Weekly[[#This Row],[H Odds &lt;]]="",Weekly[[#This Row],[V Odds &lt;]]=""),AW337,IF(AND(Weekly[[#This Row],[KNC_P]]=Weekly[[#This Row],[Actual]],Weekly[[#This Row],[KNC_P]]=TRUE),AW337+Weekly[[#This Row],[BF H Odds]]-1,IF(AND(Weekly[[#This Row],[KNC_P]]=Weekly[[#This Row],[Actual]],Weekly[[#This Row],[KNC_P]]=FALSE),AW337+Weekly[[#This Row],[BF V Odds]]-1,AW337-1)))</f>
        <v>49.220000000000006</v>
      </c>
      <c r="AX338" s="37">
        <f>IF(AND(Weekly[[#This Row],[V Odds &lt;]]="",Weekly[[#This Row],[H Odds &lt;]]=""),AX337,IF(AND(Weekly[[#This Row],[V Odds &lt;]]&lt;&gt;"",Weekly[[#This Row],[FALSES]]&gt;0,Weekly[[#This Row],[Actual]]=FALSE),AX337+Weekly[[#This Row],[V Odds &lt;]]-1,IF(AND(Weekly[[#This Row],[H Odds &lt;]]&lt;&gt;"",Weekly[[#This Row],[TRUES]]&gt;0,Weekly[[#This Row],[Actual]]=TRUE),AX337+Weekly[[#This Row],[H Odds &lt;]]-1,IF(AND(Weekly[[#This Row],[V Odds &lt;]]&lt;&gt;"",Weekly[[#This Row],[FALSES]]=0),AX337,IF(AND(Weekly[[#This Row],[H Odds &lt;]]&lt;&gt;"",Weekly[[#This Row],[TRUES]]=0),AX337,AX337-1)))))</f>
        <v>85.649999999999977</v>
      </c>
      <c r="AY338" s="37">
        <f>IF(AND(Weekly[[#This Row],[V Odds &lt;]]="",Weekly[[#This Row],[H Odds &lt;]]=""),AY337,IF(AND(Weekly[[#This Row],[V Odds &lt;]]&lt;&gt;"",Weekly[[#This Row],[FALSES]]&gt;0,Weekly[[#This Row],[Actual]]=FALSE),AY337+((Weekly[[#This Row],[V Odds &lt;]]-1)*0.92),IF(AND(Weekly[[#This Row],[H Odds &lt;]]&lt;&gt;"",Weekly[[#This Row],[TRUES]]&gt;0,Weekly[[#This Row],[Actual]]=TRUE),AY337+((Weekly[[#This Row],[H Odds &lt;]]-1)*0.92),IF(AND(Weekly[[#This Row],[V Odds &lt;]]&lt;&gt;"",Weekly[[#This Row],[FALSES]]=0),AY337,IF(AND(Weekly[[#This Row],[H Odds &lt;]]&lt;&gt;"",Weekly[[#This Row],[TRUES]]=0),AY337,AY337-1)))))</f>
        <v>78.398000000000025</v>
      </c>
      <c r="AZ338" s="37">
        <f>IF(AND(Weekly[[#This Row],[V Odds &lt;]]="",Weekly[[#This Row],[H Odds &lt;]]=""),AZ337,IF(AND(Weekly[[#This Row],[V Odds &lt;]]&lt;&gt;"",Weekly[[#This Row],[Actual]]=FALSE),AZ337+Weekly[[#This Row],[V Odds &lt;]]-1,IF(AND(Weekly[[#This Row],[H Odds &lt;]]&lt;&gt;"",Weekly[[#This Row],[Actual]]=TRUE),AZ337+Weekly[[#This Row],[H Odds &lt;]]-1,AZ337-1)))</f>
        <v>72.019999999999982</v>
      </c>
      <c r="BA338" s="38">
        <f>IF(Weekly[[#This Row],[H Odds &lt;]]="",BA337,IF(AND(Weekly[[#This Row],[H Odds &lt;]]&lt;&gt;"",Weekly[[#This Row],[SVC_P]]=TRUE,Weekly[[#This Row],[Actual]]=TRUE),BA337+Weekly[[#This Row],[H Odds &lt;]]-1,IF(AND(Weekly[[#This Row],[H Odds &lt;]]&lt;&gt;"",Weekly[[#This Row],[SVC_P]]=TRUE,Weekly[[#This Row],[Actual]]=FALSE),BA337-1,BA337)))</f>
        <v>69.439999999999984</v>
      </c>
      <c r="BB338" s="38">
        <f>IF(Weekly[[#This Row],[H Odds &lt;]]="",BB337,IF(AND(Weekly[[#This Row],[H Odds &lt;]]&lt;&gt;"",Weekly[[#This Row],[ADBC_P]]=TRUE,Weekly[[#This Row],[Actual]]=TRUE),BB337+Weekly[[#This Row],[H Odds &lt;]]-1,IF(AND(Weekly[[#This Row],[H Odds &lt;]]&lt;&gt;"",Weekly[[#This Row],[ADBC_P]]=TRUE,Weekly[[#This Row],[Actual]]=FALSE),BB337-1,BB337)))</f>
        <v>44.559999999999995</v>
      </c>
      <c r="BC338" s="38">
        <f>IF(Weekly[[#This Row],[H Odds &lt;]]="",BC337,IF(AND(Weekly[[#This Row],[H Odds &lt;]]&lt;&gt;"",Weekly[[#This Row],[RFC_P]]=TRUE,Weekly[[#This Row],[Actual]]=TRUE),BC337+Weekly[[#This Row],[H Odds &lt;]]-1,IF(AND(Weekly[[#This Row],[H Odds &lt;]]&lt;&gt;"",Weekly[[#This Row],[RFC_P]]=TRUE,Weekly[[#This Row],[Actual]]=FALSE),BC337-1,BC337)))</f>
        <v>46.859999999999992</v>
      </c>
      <c r="BD338" s="38">
        <f>IF(Weekly[[#This Row],[H Odds &lt;]]="",BD337,IF(AND(Weekly[[#This Row],[H Odds &lt;]]&lt;&gt;"",Weekly[[#This Row],[GBC_P]]=TRUE,Weekly[[#This Row],[Actual]]=TRUE),BD337+Weekly[[#This Row],[H Odds &lt;]]-1,IF(AND(Weekly[[#This Row],[H Odds &lt;]]&lt;&gt;"",Weekly[[#This Row],[GBC_P]]=TRUE,Weekly[[#This Row],[Actual]]=FALSE),BD337-1,BD337)))</f>
        <v>50.96</v>
      </c>
      <c r="BE338" s="38">
        <f>IF(Weekly[[#This Row],[H Odds &lt;]]="",BE337,IF(AND(Weekly[[#This Row],[H Odds &lt;]]&lt;&gt;"",Weekly[[#This Row],[HGBC_P]]=TRUE,Weekly[[#This Row],[Actual]]=TRUE),BE337+Weekly[[#This Row],[H Odds &lt;]]-1,IF(AND(Weekly[[#This Row],[H Odds &lt;]]&lt;&gt;"",Weekly[[#This Row],[HGBC_P]]=TRUE,Weekly[[#This Row],[Actual]]=FALSE),BE337-1,BE337)))</f>
        <v>56.859999999999992</v>
      </c>
      <c r="BF338" s="38">
        <f>IF(Weekly[[#This Row],[H Odds &lt;]]="",BF337,IF(AND(Weekly[[#This Row],[H Odds &lt;]]&lt;&gt;"",Weekly[[#This Row],[XGB_P]]=TRUE,Weekly[[#This Row],[Actual]]=TRUE),BF337+Weekly[[#This Row],[H Odds &lt;]]-1,IF(AND(Weekly[[#This Row],[H Odds &lt;]]&lt;&gt;"",Weekly[[#This Row],[XGB_P]]=TRUE,Weekly[[#This Row],[Actual]]=FALSE),BF337-1,BF337)))</f>
        <v>60.03</v>
      </c>
      <c r="BG338" s="38">
        <f>IF(Weekly[[#This Row],[H Odds &lt;]]="",BG337,IF(AND(Weekly[[#This Row],[H Odds &lt;]]&lt;&gt;"",Weekly[[#This Row],[QDA_P]]=TRUE,Weekly[[#This Row],[Actual]]=TRUE),BG337+Weekly[[#This Row],[H Odds &lt;]]-1,IF(AND(Weekly[[#This Row],[H Odds &lt;]]&lt;&gt;"",Weekly[[#This Row],[QDA_P]]=TRUE,Weekly[[#This Row],[Actual]]=FALSE),BG337-1,BG337)))</f>
        <v>43.279999999999994</v>
      </c>
      <c r="BH338" s="38">
        <f>IF(Weekly[[#This Row],[H Odds &lt;]]="",BH337,IF(AND(Weekly[[#This Row],[H Odds &lt;]]&lt;&gt;"",Weekly[[#This Row],[KNC_P]]=TRUE,Weekly[[#This Row],[Actual]]=TRUE),BH337+Weekly[[#This Row],[H Odds &lt;]]-1,IF(AND(Weekly[[#This Row],[H Odds &lt;]]&lt;&gt;"",Weekly[[#This Row],[KNC_P]]=TRUE,Weekly[[#This Row],[Actual]]=FALSE),BH337-1,BH337)))</f>
        <v>49.54999999999999</v>
      </c>
      <c r="BI338" s="38">
        <f>IF(Weekly[[#This Row],[H Odds &lt;]]="",BI337,IF(AND(Weekly[[#This Row],[H Odds &lt;]]&lt;&gt;"",Weekly[[#This Row],[TRUES]]&gt;0,Weekly[[#This Row],[Actual]]=TRUE),BI337+Weekly[[#This Row],[H Odds &lt;]]-1,IF(AND(Weekly[[#This Row],[H Odds &lt;]]&lt;&gt;"",Weekly[[#This Row],[TRUES]]=0),BI337,BI337-1)))</f>
        <v>69.439999999999984</v>
      </c>
      <c r="BJ338" s="38">
        <f>IF(Weekly[[#This Row],[H Odds &lt;]]="",BJ337,IF(AND(Weekly[[#This Row],[H Odds &lt;]]&lt;&gt;"",Weekly[[#This Row],[Actual]]=TRUE),BJ337+Weekly[[#This Row],[H Odds &lt;]]-1,IF(AND(Weekly[[#This Row],[H Odds &lt;]]&lt;&gt;"",Weekly[[#This Row],[Actual]]=FALSE),BJ337-1,BJ337)))</f>
        <v>71.339999999999989</v>
      </c>
      <c r="BK338" s="58">
        <f>IF(AND(Weekly[[#This Row],[TRUES]]&gt;4,Weekly[[#This Row],[Actual]]=TRUE),BK337+Weekly[[#This Row],[BF H Odds]]-1,IF(AND(Weekly[[#This Row],[FALSES]]&gt;4,Weekly[[#This Row],[Actual]]=FALSE),BK337+Weekly[[#This Row],[BF V Odds]]-1,IF(AND(Weekly[[#This Row],[TRUES]]&gt;4,Weekly[[#This Row],[Actual]]=FALSE),BK337-1,IF(AND(Weekly[[#This Row],[FALSES]]&gt;4,Weekly[[#This Row],[Actual]]=TRUE),BK337-1,BK337))))</f>
        <v>26.160000000000025</v>
      </c>
      <c r="BL338" s="58">
        <f>IF(AND(Weekly[[#This Row],[TRUES]]&gt;5,Weekly[[#This Row],[Actual]]=TRUE),BL337+Weekly[[#This Row],[BF H Odds]]-1,IF(AND(Weekly[[#This Row],[FALSES]]&gt;5,Weekly[[#This Row],[Actual]]=FALSE),BL337+Weekly[[#This Row],[BF V Odds]]-1,IF(AND(Weekly[[#This Row],[TRUES]]&gt;5,Weekly[[#This Row],[Actual]]=FALSE),BL337-1,IF(AND(Weekly[[#This Row],[FALSES]]&gt;5,Weekly[[#This Row],[Actual]]=TRUE),BL337-1,BL337))))</f>
        <v>30.770000000000024</v>
      </c>
      <c r="BM338" s="58">
        <f>IF(AND(Weekly[[#This Row],[TRUES]]&gt;6,Weekly[[#This Row],[Actual]]=TRUE),BM337+Weekly[[#This Row],[BF H Odds]]-1,IF(AND(Weekly[[#This Row],[FALSES]]&gt;6,Weekly[[#This Row],[Actual]]=FALSE),BM337+Weekly[[#This Row],[BF V Odds]]-1,IF(AND(Weekly[[#This Row],[TRUES]]&gt;6,Weekly[[#This Row],[Actual]]=FALSE),BM337-1,IF(AND(Weekly[[#This Row],[FALSES]]&gt;6,Weekly[[#This Row],[Actual]]=TRUE),BM337-1,BM337))))</f>
        <v>49.350000000000016</v>
      </c>
    </row>
    <row r="339" spans="1:65" x14ac:dyDescent="0.25">
      <c r="A339" s="34"/>
      <c r="B339" s="10">
        <v>44285</v>
      </c>
      <c r="C339" s="33" t="s">
        <v>10</v>
      </c>
      <c r="D339" s="15" t="s">
        <v>23</v>
      </c>
      <c r="E339" t="b">
        <v>1</v>
      </c>
      <c r="F339" t="b">
        <v>1</v>
      </c>
      <c r="G339" t="b">
        <v>1</v>
      </c>
      <c r="H339" t="b">
        <v>1</v>
      </c>
      <c r="I339" t="b">
        <v>1</v>
      </c>
      <c r="J339" t="b">
        <v>1</v>
      </c>
      <c r="K339" t="b">
        <v>1</v>
      </c>
      <c r="L339" t="b">
        <v>0</v>
      </c>
      <c r="O339" t="str">
        <f>IF(Weekly[[#This Row],[H/V]]="H",Weekly[[#This Row],[BF H Odds]],IF(Weekly[[#This Row],[H/V]]="V",Weekly[[#This Row],[BF V Odds]],""))</f>
        <v/>
      </c>
      <c r="P339" t="b">
        <v>1</v>
      </c>
      <c r="R339" s="35">
        <f>IFERROR(IF(Weekly[[#This Row],[Won Bet?]]="yes",R338+(Weekly[[#This Row],[BF Odds]]*Weekly[[#This Row],[BF Stake]])-Weekly[[#This Row],[BF Stake]],R338-Weekly[[#This Row],[BF Stake]]),R338)</f>
        <v>246.46889999999996</v>
      </c>
      <c r="S339" s="9">
        <f>IFERROR(IF(Weekly[[#This Row],[Won Bet?]]="yes",S338+(((Weekly[[#This Row],[BF Odds]]*Weekly[[#This Row],[BF Stake]])-Weekly[[#This Row],[BF Stake]])*0.95),S338-Weekly[[#This Row],[BF Stake]]),S338)</f>
        <v>229.06995499999996</v>
      </c>
      <c r="T339" s="13">
        <v>3.35</v>
      </c>
      <c r="U339" s="13">
        <v>1.4</v>
      </c>
      <c r="V339" s="24">
        <f>IF(Weekly[[#This Row],[Actual]]="","",IF(AND(Weekly[[#This Row],[SVC_P]]=Weekly[[#This Row],[Actual]],Weekly[[#This Row],[SVC_P]]=TRUE),V338+Weekly[[#This Row],[BF H Odds]]-1,IF(AND(Weekly[[#This Row],[SVC_P]]=Weekly[[#This Row],[Actual]],Weekly[[#This Row],[SVC_P]]=FALSE),V338+Weekly[[#This Row],[BF V Odds]]-1,V338-1)))</f>
        <v>70.620000000000019</v>
      </c>
      <c r="W339" s="24">
        <f>IF(Weekly[[#This Row],[Actual]]="","",IF(AND(Weekly[[#This Row],[SVC_P]]=FALSE,Weekly[[#This Row],[Actual]]=TRUE),W338+Weekly[[#This Row],[BF H Odds]]-1,IF(AND(Weekly[[#This Row],[SVC_P]]=TRUE,Weekly[[#This Row],[Actual]]=FALSE,),W338+Weekly[[#This Row],[BF V Odds]]-1,W338-1)))</f>
        <v>-278.95</v>
      </c>
      <c r="X339" s="24">
        <f>IF(Weekly[[#This Row],[Actual]]="","",IF(AND(Weekly[[#This Row],[ADBC_P]]=Weekly[[#This Row],[Actual]],Weekly[[#This Row],[ADBC_P]]=TRUE),X338+Weekly[[#This Row],[BF H Odds]]-1,IF(AND(Weekly[[#This Row],[ADBC_P]]=Weekly[[#This Row],[Actual]],Weekly[[#This Row],[ADBC_P]]=FALSE),X338+Weekly[[#This Row],[BF V Odds]]-1,X338-1)))</f>
        <v>28.500000000000021</v>
      </c>
      <c r="Y339" s="24">
        <f>IF(Weekly[[#This Row],[Actual]]="","",IF(AND(Weekly[[#This Row],[ADBC_P]]=FALSE,Weekly[[#This Row],[Actual]]=TRUE),Y338+Weekly[[#This Row],[BF H Odds]]-1,IF(AND(Weekly[[#This Row],[ADBC_P]]=TRUE,Weekly[[#This Row],[Actual]]=FALSE),Y338+Weekly[[#This Row],[BF V Odds]]-1,Y338-1)))</f>
        <v>45.74</v>
      </c>
      <c r="Z339" s="24">
        <f>IF(Weekly[[#This Row],[Actual]]="","",IF(AND(Weekly[[#This Row],[RFC_P]]=Weekly[[#This Row],[Actual]],Weekly[[#This Row],[RFC_P]]=TRUE),Z338+Weekly[[#This Row],[BF H Odds]]-1,IF(AND(Weekly[[#This Row],[RFC_P]]=Weekly[[#This Row],[Actual]],Weekly[[#This Row],[RFC_P]]=FALSE),Z338+Weekly[[#This Row],[BF V Odds]]-1,Z338-1)))</f>
        <v>27.970000000000024</v>
      </c>
      <c r="AA339" s="24">
        <f>IF(Weekly[[#This Row],[Actual]]="","",IF(AND(Weekly[[#This Row],[RFC_P]]=FALSE,Weekly[[#This Row],[Actual]]=TRUE),AA338+Weekly[[#This Row],[BF H Odds]]-1,IF(AND(Weekly[[#This Row],[RFC_P]]=TRUE,Weekly[[#This Row],[Actual]]=FALSE),AA338+Weekly[[#This Row],[BF V Odds]]-1,AA338-1)))</f>
        <v>46.269999999999982</v>
      </c>
      <c r="AB339" s="24">
        <f>IF(Weekly[[#This Row],[Actual]]="","",IF(AND(Weekly[[#This Row],[GBC_P]]=Weekly[[#This Row],[Actual]],Weekly[[#This Row],[GBC_P]]=TRUE),AB338+Weekly[[#This Row],[BF H Odds]]-1,IF(AND(Weekly[[#This Row],[GBC_P]]=Weekly[[#This Row],[Actual]],Weekly[[#This Row],[GBC_P]]=FALSE),AB338+Weekly[[#This Row],[BF V Odds]]-1,AB338-1)))</f>
        <v>31.280000000000008</v>
      </c>
      <c r="AC339" s="24">
        <f>IF(Weekly[[#This Row],[Actual]]="","",IF(AND(Weekly[[#This Row],[GBC_P]]=FALSE,Weekly[[#This Row],[Actual]]=TRUE),AC338+Weekly[[#This Row],[BF H Odds]]-1,IF(AND(Weekly[[#This Row],[GBC_P]]=TRUE,Weekly[[#This Row],[Actual]]=FALSE),AC338+Weekly[[#This Row],[BF V Odds]]-1,AC338-1)))</f>
        <v>42.95999999999998</v>
      </c>
      <c r="AD339" s="24">
        <f>IF(Weekly[[#This Row],[Actual]]="","",IF(AND(Weekly[[#This Row],[HGBC_P]]=Weekly[[#This Row],[Actual]],Weekly[[#This Row],[HGBC_P]]=TRUE),AD338+Weekly[[#This Row],[BF H Odds]]-1,IF(AND(Weekly[[#This Row],[HGBC_P]]=Weekly[[#This Row],[Actual]],Weekly[[#This Row],[HGBC_P]]=FALSE),AD338+Weekly[[#This Row],[BF V Odds]]-1,AD338-1)))</f>
        <v>31.680000000000028</v>
      </c>
      <c r="AE339" s="24">
        <f>IF(Weekly[[#This Row],[Actual]]="","",IF(AND(Weekly[[#This Row],[HGBC_P]]=FALSE,Weekly[[#This Row],[Actual]]=TRUE),AE338+Weekly[[#This Row],[BF H Odds]]-1,IF(AND(Weekly[[#This Row],[HGBC_P]]=TRUE,Weekly[[#This Row],[Actual]]=FALSE),AE338+Weekly[[#This Row],[BF V Odds]]-1,AE338-1)))</f>
        <v>42.560000000000009</v>
      </c>
      <c r="AF339" s="24">
        <f>IF(Weekly[[#This Row],[Actual]]="","",IF(AND(Weekly[[#This Row],[XGB_P]]=Weekly[[#This Row],[Actual]],Weekly[[#This Row],[XGB_P]]=TRUE),AF338+Weekly[[#This Row],[BF H Odds]]-1,IF(AND(Weekly[[#This Row],[XGB_P]]=Weekly[[#This Row],[Actual]],Weekly[[#This Row],[XGB_P]]=FALSE),AF338+Weekly[[#This Row],[BF V Odds]]-1,AF338-1)))</f>
        <v>53.690000000000026</v>
      </c>
      <c r="AG339" s="24">
        <f>IF(Weekly[[#This Row],[Actual]]="","",IF(AND(Weekly[[#This Row],[XGB_P]]=FALSE,Weekly[[#This Row],[Actual]]=TRUE),AG338+Weekly[[#This Row],[BF H Odds]]-1,IF(AND(Weekly[[#This Row],[XGB_P]]=TRUE,Weekly[[#This Row],[Actual]]=FALSE),AG338+Weekly[[#This Row],[BF V Odds]]-1,AG338-1)))</f>
        <v>20.549999999999997</v>
      </c>
      <c r="AH339" s="24">
        <f>IF(Weekly[[#This Row],[Actual]]="","",IF(AND(Weekly[[#This Row],[QDA_P]]=Weekly[[#This Row],[Actual]],Weekly[[#This Row],[QDA_P]]=TRUE),AH338+Weekly[[#This Row],[BF H Odds]]-1,IF(AND(Weekly[[#This Row],[QDA_P]]=Weekly[[#This Row],[Actual]],Weekly[[#This Row],[QDA_P]]=FALSE),AH338+Weekly[[#This Row],[BF V Odds]]-1,AH338-1)))</f>
        <v>8.420000000000007</v>
      </c>
      <c r="AI339" s="24">
        <f>IF(Weekly[[#This Row],[Actual]]="","",IF(AND(Weekly[[#This Row],[QDA_P]]=FALSE,Weekly[[#This Row],[Actual]]=TRUE),AI338+Weekly[[#This Row],[BF H Odds]]-1,IF(AND(Weekly[[#This Row],[QDA_P]]=TRUE,Weekly[[#This Row],[Actual]]=FALSE),AI338+Weekly[[#This Row],[BF V Odds]]-1,AI338-1)))</f>
        <v>65.820000000000007</v>
      </c>
      <c r="AJ339" s="24">
        <f>IF(Weekly[[#This Row],[Actual]]="","",IF(AND(Weekly[[#This Row],[KNC_P]]=FALSE,Weekly[[#This Row],[Actual]]=TRUE),AJ338+Weekly[[#This Row],[BF H Odds]]-1,IF(AND(Weekly[[#This Row],[KNC_P]]=TRUE,Weekly[[#This Row],[Actual]]=FALSE),AJ338+Weekly[[#This Row],[BF V Odds]]-1,AJ338-1)))</f>
        <v>49.999999999999986</v>
      </c>
      <c r="AK339" s="24">
        <f>IF(Weekly[[#This Row],[Actual]]="","",IF(AND(Weekly[[#This Row],[KNC_P]]=FALSE,Weekly[[#This Row],[Actual]]=TRUE),AK338+Weekly[[#This Row],[BF H Odds]]-1,IF(AND(Weekly[[#This Row],[KNC_P]]=TRUE,Weekly[[#This Row],[Actual]]=FALSE),AK338+Weekly[[#This Row],[BF V Odds]]-1,AK338-1)))</f>
        <v>48.899999999999977</v>
      </c>
      <c r="AL339" s="30">
        <f>IF(Weekly[[#This Row],[Actual]]="","",COUNTIF(Weekly[[#This Row],[SVC_P]:[QDA_P]],TRUE))</f>
        <v>7</v>
      </c>
      <c r="AM339" s="30">
        <f>IF(Weekly[[#This Row],[Actual]]="","",COUNTIF(Weekly[[#This Row],[SVC_P]:[QDA_P]],FALSE))</f>
        <v>0</v>
      </c>
      <c r="AN339" s="36">
        <f>IF(AND(Weekly[[#This Row],[BF V Odds]]&gt;$BO$6,Weekly[[#This Row],[BF V Odds]] &lt; $BO$7),Weekly[[#This Row],[BF V Odds]],"")</f>
        <v>3.35</v>
      </c>
      <c r="AO339" s="36" t="str">
        <f>IF(AND(Weekly[[#This Row],[BF H Odds]]&gt;$BO$6, Weekly[[#This Row],[BF H Odds]] &lt; $BO$7),Weekly[[#This Row],[BF H Odds]],"")</f>
        <v/>
      </c>
      <c r="AP339" s="37">
        <f>IF(AND(Weekly[[#This Row],[V Odds &lt;]]="",Weekly[[#This Row],[H Odds &lt;]]=""),AP338,IF(AND(Weekly[[#This Row],[H Odds &lt;]]&lt;&gt;"",Weekly[[#This Row],[SVC_P]]=TRUE,Weekly[[#This Row],[Actual]]=TRUE),AP338+Weekly[[#This Row],[H Odds &lt;]]-1,IF(AND(Weekly[[#This Row],[V Odds &lt;]]&lt;&gt;"",Weekly[[#This Row],[SVC_P]]=FALSE,Weekly[[#This Row],[Actual]]=FALSE),AP338+Weekly[[#This Row],[V Odds &lt;]]-1,IF(AND(Weekly[[#This Row],[V Odds &lt;]]&lt;&gt;"",Weekly[[#This Row],[SVC_P]]=FALSE,Weekly[[#This Row],[Actual]]=TRUE),AP338-1,IF(AND(Weekly[[#This Row],[H Odds &lt;]]&lt;&gt;"",Weekly[[#This Row],[SVC_P]]=TRUE,Weekly[[#This Row],[Actual]]=FALSE),AP338-1,AP338)))))</f>
        <v>74.48</v>
      </c>
      <c r="AQ339" s="37">
        <f>IF(AND(Weekly[[#This Row],[V Odds &lt;]]="",Weekly[[#This Row],[H Odds &lt;]]=""),AQ338,IF(AND(Weekly[[#This Row],[H Odds &lt;]]&lt;&gt;"",Weekly[[#This Row],[ADBC_P]]=TRUE,Weekly[[#This Row],[Actual]]=TRUE),AQ338+Weekly[[#This Row],[H Odds &lt;]]-1,IF(AND(Weekly[[#This Row],[V Odds &lt;]]&lt;&gt;"",Weekly[[#This Row],[ADBC_P]]=FALSE,Weekly[[#This Row],[Actual]]=FALSE),AQ338+Weekly[[#This Row],[V Odds &lt;]]-1,IF(AND(Weekly[[#This Row],[V Odds &lt;]]&lt;&gt;"",Weekly[[#This Row],[ADBC_P]]=FALSE,Weekly[[#This Row],[Actual]]=TRUE),AQ338-1,IF(AND(Weekly[[#This Row],[H Odds &lt;]]&lt;&gt;"",Weekly[[#This Row],[ADBC_P]]=TRUE,Weekly[[#This Row],[Actual]]=FALSE),AQ338-1,AQ338)))))</f>
        <v>47.879999999999995</v>
      </c>
      <c r="AR339" s="37">
        <f>IF(AND(Weekly[[#This Row],[V Odds &lt;]]="",Weekly[[#This Row],[H Odds &lt;]]=""),AR338,IF(AND(Weekly[[#This Row],[H Odds &lt;]]&lt;&gt;"",Weekly[[#This Row],[RFC_P]]=TRUE,Weekly[[#This Row],[Actual]]=TRUE),AR338+Weekly[[#This Row],[H Odds &lt;]]-1,IF(AND(Weekly[[#This Row],[V Odds &lt;]]&lt;&gt;"",Weekly[[#This Row],[RFC_P]]=FALSE,Weekly[[#This Row],[Actual]]=FALSE),AR338+Weekly[[#This Row],[V Odds &lt;]]-1,IF(AND(Weekly[[#This Row],[V Odds &lt;]]&lt;&gt;"",Weekly[[#This Row],[RFC_P]]=FALSE,Weekly[[#This Row],[Actual]]=TRUE),AR338-1,IF(AND(Weekly[[#This Row],[H Odds &lt;]]&lt;&gt;"",Weekly[[#This Row],[RFC_P]]=TRUE,Weekly[[#This Row],[Actual]]=FALSE),AR338-1,AR338)))))</f>
        <v>54.789999999999992</v>
      </c>
      <c r="AS339" s="37">
        <f>IF(AND(Weekly[[#This Row],[V Odds &lt;]]="",Weekly[[#This Row],[H Odds &lt;]]=""),AS338,IF(AND(Weekly[[#This Row],[H Odds &lt;]]&lt;&gt;"",Weekly[[#This Row],[GBC_P]]=TRUE,Weekly[[#This Row],[Actual]]=TRUE),AS338+Weekly[[#This Row],[H Odds &lt;]]-1,IF(AND(Weekly[[#This Row],[V Odds &lt;]]&lt;&gt;"",Weekly[[#This Row],[GBC_P]]=FALSE,Weekly[[#This Row],[Actual]]=FALSE),AS338+Weekly[[#This Row],[V Odds &lt;]]-1,IF(AND(Weekly[[#This Row],[V Odds &lt;]]&lt;&gt;"",Weekly[[#This Row],[GBC_P]]=FALSE,Weekly[[#This Row],[Actual]]=TRUE),AS338-1,IF(AND(Weekly[[#This Row],[H Odds &lt;]]&lt;&gt;"",Weekly[[#This Row],[GBC_P]]=TRUE,Weekly[[#This Row],[Actual]]=FALSE),AS338-1,AS338)))))</f>
        <v>53.58</v>
      </c>
      <c r="AT339" s="37">
        <f>IF(AND(Weekly[[#This Row],[V Odds &lt;]]="",Weekly[[#This Row],[H Odds &lt;]]=""),AT338,IF(AND(Weekly[[#This Row],[H Odds &lt;]]&lt;&gt;"",Weekly[[#This Row],[HGBC_P]]=TRUE,Weekly[[#This Row],[Actual]]=TRUE),AT338+Weekly[[#This Row],[H Odds &lt;]]-1,IF(AND(Weekly[[#This Row],[V Odds &lt;]]&lt;&gt;"",Weekly[[#This Row],[HGBC_P]]=FALSE,Weekly[[#This Row],[Actual]]=FALSE),AT338+Weekly[[#This Row],[V Odds &lt;]]-1,IF(AND(Weekly[[#This Row],[V Odds &lt;]]&lt;&gt;"",Weekly[[#This Row],[HGBC_P]]=FALSE,Weekly[[#This Row],[Actual]]=TRUE),AT338-1,IF(AND(Weekly[[#This Row],[H Odds &lt;]]&lt;&gt;"",Weekly[[#This Row],[HGBC_P]]=TRUE,Weekly[[#This Row],[Actual]]=FALSE),AT338-1,AT338)))))</f>
        <v>57.759999999999991</v>
      </c>
      <c r="AU339" s="37">
        <f>IF(AND(Weekly[[#This Row],[V Odds &lt;]]="",Weekly[[#This Row],[H Odds &lt;]]=""),AU338,IF(AND(Weekly[[#This Row],[H Odds &lt;]]&lt;&gt;"",Weekly[[#This Row],[XGB_P]]=TRUE,Weekly[[#This Row],[Actual]]=TRUE),AU338+Weekly[[#This Row],[H Odds &lt;]]-1,IF(AND(Weekly[[#This Row],[V Odds &lt;]]&lt;&gt;"",Weekly[[#This Row],[XGB_P]]=FALSE,Weekly[[#This Row],[Actual]]=FALSE),AU338+Weekly[[#This Row],[V Odds &lt;]]-1,IF(AND(Weekly[[#This Row],[V Odds &lt;]]&lt;&gt;"",Weekly[[#This Row],[XGB_P]]=FALSE,Weekly[[#This Row],[Actual]]=TRUE),AU338-1,IF(AND(Weekly[[#This Row],[H Odds &lt;]]&lt;&gt;"",Weekly[[#This Row],[XGB_P]]=TRUE,Weekly[[#This Row],[Actual]]=FALSE),AU338-1,AU338)))))</f>
        <v>66.86</v>
      </c>
      <c r="AV339" s="37">
        <f>IF(AND(Weekly[[#This Row],[V Odds &lt;]]="",Weekly[[#This Row],[H Odds &lt;]]=""),AV338,IF(AND(Weekly[[#This Row],[H Odds &lt;]]&lt;&gt;"",Weekly[[#This Row],[QDA_P]]=TRUE,Weekly[[#This Row],[Actual]]=TRUE),AV338+Weekly[[#This Row],[H Odds &lt;]]-1,IF(AND(Weekly[[#This Row],[V Odds &lt;]]&lt;&gt;"",Weekly[[#This Row],[QDA_P]]=FALSE,Weekly[[#This Row],[Actual]]=FALSE),AV338+Weekly[[#This Row],[V Odds &lt;]]-1,IF(AND(Weekly[[#This Row],[V Odds &lt;]]&lt;&gt;"",Weekly[[#This Row],[QDA_P]]=FALSE,Weekly[[#This Row],[Actual]]=TRUE),AV338-1,IF(AND(Weekly[[#This Row],[H Odds &lt;]]&lt;&gt;"",Weekly[[#This Row],[QDA_P]]=TRUE,Weekly[[#This Row],[Actual]]=FALSE),AV338-1,AV338)))))</f>
        <v>54.34999999999998</v>
      </c>
      <c r="AW339" s="37">
        <f>IF(AND(Weekly[[#This Row],[H Odds &lt;]]="",Weekly[[#This Row],[V Odds &lt;]]=""),AW338,IF(AND(Weekly[[#This Row],[KNC_P]]=Weekly[[#This Row],[Actual]],Weekly[[#This Row],[KNC_P]]=TRUE),AW338+Weekly[[#This Row],[BF H Odds]]-1,IF(AND(Weekly[[#This Row],[KNC_P]]=Weekly[[#This Row],[Actual]],Weekly[[#This Row],[KNC_P]]=FALSE),AW338+Weekly[[#This Row],[BF V Odds]]-1,AW338-1)))</f>
        <v>48.220000000000006</v>
      </c>
      <c r="AX339" s="37">
        <f>IF(AND(Weekly[[#This Row],[V Odds &lt;]]="",Weekly[[#This Row],[H Odds &lt;]]=""),AX338,IF(AND(Weekly[[#This Row],[V Odds &lt;]]&lt;&gt;"",Weekly[[#This Row],[FALSES]]&gt;0,Weekly[[#This Row],[Actual]]=FALSE),AX338+Weekly[[#This Row],[V Odds &lt;]]-1,IF(AND(Weekly[[#This Row],[H Odds &lt;]]&lt;&gt;"",Weekly[[#This Row],[TRUES]]&gt;0,Weekly[[#This Row],[Actual]]=TRUE),AX338+Weekly[[#This Row],[H Odds &lt;]]-1,IF(AND(Weekly[[#This Row],[V Odds &lt;]]&lt;&gt;"",Weekly[[#This Row],[FALSES]]=0),AX338,IF(AND(Weekly[[#This Row],[H Odds &lt;]]&lt;&gt;"",Weekly[[#This Row],[TRUES]]=0),AX338,AX338-1)))))</f>
        <v>85.649999999999977</v>
      </c>
      <c r="AY339" s="37">
        <f>IF(AND(Weekly[[#This Row],[V Odds &lt;]]="",Weekly[[#This Row],[H Odds &lt;]]=""),AY338,IF(AND(Weekly[[#This Row],[V Odds &lt;]]&lt;&gt;"",Weekly[[#This Row],[FALSES]]&gt;0,Weekly[[#This Row],[Actual]]=FALSE),AY338+((Weekly[[#This Row],[V Odds &lt;]]-1)*0.92),IF(AND(Weekly[[#This Row],[H Odds &lt;]]&lt;&gt;"",Weekly[[#This Row],[TRUES]]&gt;0,Weekly[[#This Row],[Actual]]=TRUE),AY338+((Weekly[[#This Row],[H Odds &lt;]]-1)*0.92),IF(AND(Weekly[[#This Row],[V Odds &lt;]]&lt;&gt;"",Weekly[[#This Row],[FALSES]]=0),AY338,IF(AND(Weekly[[#This Row],[H Odds &lt;]]&lt;&gt;"",Weekly[[#This Row],[TRUES]]=0),AY338,AY338-1)))))</f>
        <v>78.398000000000025</v>
      </c>
      <c r="AZ339" s="37">
        <f>IF(AND(Weekly[[#This Row],[V Odds &lt;]]="",Weekly[[#This Row],[H Odds &lt;]]=""),AZ338,IF(AND(Weekly[[#This Row],[V Odds &lt;]]&lt;&gt;"",Weekly[[#This Row],[Actual]]=FALSE),AZ338+Weekly[[#This Row],[V Odds &lt;]]-1,IF(AND(Weekly[[#This Row],[H Odds &lt;]]&lt;&gt;"",Weekly[[#This Row],[Actual]]=TRUE),AZ338+Weekly[[#This Row],[H Odds &lt;]]-1,AZ338-1)))</f>
        <v>71.019999999999982</v>
      </c>
      <c r="BA339" s="38">
        <f>IF(Weekly[[#This Row],[H Odds &lt;]]="",BA338,IF(AND(Weekly[[#This Row],[H Odds &lt;]]&lt;&gt;"",Weekly[[#This Row],[SVC_P]]=TRUE,Weekly[[#This Row],[Actual]]=TRUE),BA338+Weekly[[#This Row],[H Odds &lt;]]-1,IF(AND(Weekly[[#This Row],[H Odds &lt;]]&lt;&gt;"",Weekly[[#This Row],[SVC_P]]=TRUE,Weekly[[#This Row],[Actual]]=FALSE),BA338-1,BA338)))</f>
        <v>69.439999999999984</v>
      </c>
      <c r="BB339" s="38">
        <f>IF(Weekly[[#This Row],[H Odds &lt;]]="",BB338,IF(AND(Weekly[[#This Row],[H Odds &lt;]]&lt;&gt;"",Weekly[[#This Row],[ADBC_P]]=TRUE,Weekly[[#This Row],[Actual]]=TRUE),BB338+Weekly[[#This Row],[H Odds &lt;]]-1,IF(AND(Weekly[[#This Row],[H Odds &lt;]]&lt;&gt;"",Weekly[[#This Row],[ADBC_P]]=TRUE,Weekly[[#This Row],[Actual]]=FALSE),BB338-1,BB338)))</f>
        <v>44.559999999999995</v>
      </c>
      <c r="BC339" s="38">
        <f>IF(Weekly[[#This Row],[H Odds &lt;]]="",BC338,IF(AND(Weekly[[#This Row],[H Odds &lt;]]&lt;&gt;"",Weekly[[#This Row],[RFC_P]]=TRUE,Weekly[[#This Row],[Actual]]=TRUE),BC338+Weekly[[#This Row],[H Odds &lt;]]-1,IF(AND(Weekly[[#This Row],[H Odds &lt;]]&lt;&gt;"",Weekly[[#This Row],[RFC_P]]=TRUE,Weekly[[#This Row],[Actual]]=FALSE),BC338-1,BC338)))</f>
        <v>46.859999999999992</v>
      </c>
      <c r="BD339" s="38">
        <f>IF(Weekly[[#This Row],[H Odds &lt;]]="",BD338,IF(AND(Weekly[[#This Row],[H Odds &lt;]]&lt;&gt;"",Weekly[[#This Row],[GBC_P]]=TRUE,Weekly[[#This Row],[Actual]]=TRUE),BD338+Weekly[[#This Row],[H Odds &lt;]]-1,IF(AND(Weekly[[#This Row],[H Odds &lt;]]&lt;&gt;"",Weekly[[#This Row],[GBC_P]]=TRUE,Weekly[[#This Row],[Actual]]=FALSE),BD338-1,BD338)))</f>
        <v>50.96</v>
      </c>
      <c r="BE339" s="38">
        <f>IF(Weekly[[#This Row],[H Odds &lt;]]="",BE338,IF(AND(Weekly[[#This Row],[H Odds &lt;]]&lt;&gt;"",Weekly[[#This Row],[HGBC_P]]=TRUE,Weekly[[#This Row],[Actual]]=TRUE),BE338+Weekly[[#This Row],[H Odds &lt;]]-1,IF(AND(Weekly[[#This Row],[H Odds &lt;]]&lt;&gt;"",Weekly[[#This Row],[HGBC_P]]=TRUE,Weekly[[#This Row],[Actual]]=FALSE),BE338-1,BE338)))</f>
        <v>56.859999999999992</v>
      </c>
      <c r="BF339" s="38">
        <f>IF(Weekly[[#This Row],[H Odds &lt;]]="",BF338,IF(AND(Weekly[[#This Row],[H Odds &lt;]]&lt;&gt;"",Weekly[[#This Row],[XGB_P]]=TRUE,Weekly[[#This Row],[Actual]]=TRUE),BF338+Weekly[[#This Row],[H Odds &lt;]]-1,IF(AND(Weekly[[#This Row],[H Odds &lt;]]&lt;&gt;"",Weekly[[#This Row],[XGB_P]]=TRUE,Weekly[[#This Row],[Actual]]=FALSE),BF338-1,BF338)))</f>
        <v>60.03</v>
      </c>
      <c r="BG339" s="38">
        <f>IF(Weekly[[#This Row],[H Odds &lt;]]="",BG338,IF(AND(Weekly[[#This Row],[H Odds &lt;]]&lt;&gt;"",Weekly[[#This Row],[QDA_P]]=TRUE,Weekly[[#This Row],[Actual]]=TRUE),BG338+Weekly[[#This Row],[H Odds &lt;]]-1,IF(AND(Weekly[[#This Row],[H Odds &lt;]]&lt;&gt;"",Weekly[[#This Row],[QDA_P]]=TRUE,Weekly[[#This Row],[Actual]]=FALSE),BG338-1,BG338)))</f>
        <v>43.279999999999994</v>
      </c>
      <c r="BH339" s="38">
        <f>IF(Weekly[[#This Row],[H Odds &lt;]]="",BH338,IF(AND(Weekly[[#This Row],[H Odds &lt;]]&lt;&gt;"",Weekly[[#This Row],[KNC_P]]=TRUE,Weekly[[#This Row],[Actual]]=TRUE),BH338+Weekly[[#This Row],[H Odds &lt;]]-1,IF(AND(Weekly[[#This Row],[H Odds &lt;]]&lt;&gt;"",Weekly[[#This Row],[KNC_P]]=TRUE,Weekly[[#This Row],[Actual]]=FALSE),BH338-1,BH338)))</f>
        <v>49.54999999999999</v>
      </c>
      <c r="BI339" s="38">
        <f>IF(Weekly[[#This Row],[H Odds &lt;]]="",BI338,IF(AND(Weekly[[#This Row],[H Odds &lt;]]&lt;&gt;"",Weekly[[#This Row],[TRUES]]&gt;0,Weekly[[#This Row],[Actual]]=TRUE),BI338+Weekly[[#This Row],[H Odds &lt;]]-1,IF(AND(Weekly[[#This Row],[H Odds &lt;]]&lt;&gt;"",Weekly[[#This Row],[TRUES]]=0),BI338,BI338-1)))</f>
        <v>69.439999999999984</v>
      </c>
      <c r="BJ339" s="38">
        <f>IF(Weekly[[#This Row],[H Odds &lt;]]="",BJ338,IF(AND(Weekly[[#This Row],[H Odds &lt;]]&lt;&gt;"",Weekly[[#This Row],[Actual]]=TRUE),BJ338+Weekly[[#This Row],[H Odds &lt;]]-1,IF(AND(Weekly[[#This Row],[H Odds &lt;]]&lt;&gt;"",Weekly[[#This Row],[Actual]]=FALSE),BJ338-1,BJ338)))</f>
        <v>71.339999999999989</v>
      </c>
      <c r="BK339" s="58">
        <f>IF(AND(Weekly[[#This Row],[TRUES]]&gt;4,Weekly[[#This Row],[Actual]]=TRUE),BK338+Weekly[[#This Row],[BF H Odds]]-1,IF(AND(Weekly[[#This Row],[FALSES]]&gt;4,Weekly[[#This Row],[Actual]]=FALSE),BK338+Weekly[[#This Row],[BF V Odds]]-1,IF(AND(Weekly[[#This Row],[TRUES]]&gt;4,Weekly[[#This Row],[Actual]]=FALSE),BK338-1,IF(AND(Weekly[[#This Row],[FALSES]]&gt;4,Weekly[[#This Row],[Actual]]=TRUE),BK338-1,BK338))))</f>
        <v>26.560000000000024</v>
      </c>
      <c r="BL339" s="58">
        <f>IF(AND(Weekly[[#This Row],[TRUES]]&gt;5,Weekly[[#This Row],[Actual]]=TRUE),BL338+Weekly[[#This Row],[BF H Odds]]-1,IF(AND(Weekly[[#This Row],[FALSES]]&gt;5,Weekly[[#This Row],[Actual]]=FALSE),BL338+Weekly[[#This Row],[BF V Odds]]-1,IF(AND(Weekly[[#This Row],[TRUES]]&gt;5,Weekly[[#This Row],[Actual]]=FALSE),BL338-1,IF(AND(Weekly[[#This Row],[FALSES]]&gt;5,Weekly[[#This Row],[Actual]]=TRUE),BL338-1,BL338))))</f>
        <v>31.170000000000023</v>
      </c>
      <c r="BM339" s="58">
        <f>IF(AND(Weekly[[#This Row],[TRUES]]&gt;6,Weekly[[#This Row],[Actual]]=TRUE),BM338+Weekly[[#This Row],[BF H Odds]]-1,IF(AND(Weekly[[#This Row],[FALSES]]&gt;6,Weekly[[#This Row],[Actual]]=FALSE),BM338+Weekly[[#This Row],[BF V Odds]]-1,IF(AND(Weekly[[#This Row],[TRUES]]&gt;6,Weekly[[#This Row],[Actual]]=FALSE),BM338-1,IF(AND(Weekly[[#This Row],[FALSES]]&gt;6,Weekly[[#This Row],[Actual]]=TRUE),BM338-1,BM338))))</f>
        <v>49.750000000000014</v>
      </c>
    </row>
    <row r="340" spans="1:65" x14ac:dyDescent="0.25">
      <c r="A340" s="34"/>
      <c r="B340" s="10">
        <v>44286</v>
      </c>
      <c r="C340" s="33" t="s">
        <v>19</v>
      </c>
      <c r="D340" s="15" t="s">
        <v>24</v>
      </c>
      <c r="E340" t="b">
        <v>1</v>
      </c>
      <c r="F340" t="b">
        <v>1</v>
      </c>
      <c r="G340" t="b">
        <v>1</v>
      </c>
      <c r="H340" t="b">
        <v>0</v>
      </c>
      <c r="I340" t="b">
        <v>1</v>
      </c>
      <c r="J340" t="b">
        <v>1</v>
      </c>
      <c r="K340" t="b">
        <v>1</v>
      </c>
      <c r="L340" t="b">
        <v>1</v>
      </c>
      <c r="M340" t="s">
        <v>100</v>
      </c>
      <c r="N340">
        <v>6.15</v>
      </c>
      <c r="O340">
        <f>IF(Weekly[[#This Row],[H/V]]="H",Weekly[[#This Row],[BF H Odds]],IF(Weekly[[#This Row],[H/V]]="V",Weekly[[#This Row],[BF V Odds]],""))</f>
        <v>3.9</v>
      </c>
      <c r="P340" t="b">
        <v>0</v>
      </c>
      <c r="Q340" t="s">
        <v>76</v>
      </c>
      <c r="R340" s="35">
        <f>IFERROR(IF(Weekly[[#This Row],[Won Bet?]]="yes",R339+(Weekly[[#This Row],[BF Odds]]*Weekly[[#This Row],[BF Stake]])-Weekly[[#This Row],[BF Stake]],R339-Weekly[[#This Row],[BF Stake]]),R339)</f>
        <v>240.31889999999996</v>
      </c>
      <c r="S340" s="9">
        <f>IFERROR(IF(Weekly[[#This Row],[Won Bet?]]="yes",S339+(((Weekly[[#This Row],[BF Odds]]*Weekly[[#This Row],[BF Stake]])-Weekly[[#This Row],[BF Stake]])*0.95),S339-Weekly[[#This Row],[BF Stake]]),S339)</f>
        <v>222.91995499999996</v>
      </c>
      <c r="T340" s="13">
        <v>1.33</v>
      </c>
      <c r="U340" s="13">
        <v>3.9</v>
      </c>
      <c r="V340" s="24">
        <f>IF(Weekly[[#This Row],[Actual]]="","",IF(AND(Weekly[[#This Row],[SVC_P]]=Weekly[[#This Row],[Actual]],Weekly[[#This Row],[SVC_P]]=TRUE),V339+Weekly[[#This Row],[BF H Odds]]-1,IF(AND(Weekly[[#This Row],[SVC_P]]=Weekly[[#This Row],[Actual]],Weekly[[#This Row],[SVC_P]]=FALSE),V339+Weekly[[#This Row],[BF V Odds]]-1,V339-1)))</f>
        <v>69.620000000000019</v>
      </c>
      <c r="W340" s="24">
        <f>IF(Weekly[[#This Row],[Actual]]="","",IF(AND(Weekly[[#This Row],[SVC_P]]=FALSE,Weekly[[#This Row],[Actual]]=TRUE),W339+Weekly[[#This Row],[BF H Odds]]-1,IF(AND(Weekly[[#This Row],[SVC_P]]=TRUE,Weekly[[#This Row],[Actual]]=FALSE,),W339+Weekly[[#This Row],[BF V Odds]]-1,W339-1)))</f>
        <v>-279.95</v>
      </c>
      <c r="X340" s="24">
        <f>IF(Weekly[[#This Row],[Actual]]="","",IF(AND(Weekly[[#This Row],[ADBC_P]]=Weekly[[#This Row],[Actual]],Weekly[[#This Row],[ADBC_P]]=TRUE),X339+Weekly[[#This Row],[BF H Odds]]-1,IF(AND(Weekly[[#This Row],[ADBC_P]]=Weekly[[#This Row],[Actual]],Weekly[[#This Row],[ADBC_P]]=FALSE),X339+Weekly[[#This Row],[BF V Odds]]-1,X339-1)))</f>
        <v>27.500000000000021</v>
      </c>
      <c r="Y340" s="24">
        <f>IF(Weekly[[#This Row],[Actual]]="","",IF(AND(Weekly[[#This Row],[ADBC_P]]=FALSE,Weekly[[#This Row],[Actual]]=TRUE),Y339+Weekly[[#This Row],[BF H Odds]]-1,IF(AND(Weekly[[#This Row],[ADBC_P]]=TRUE,Weekly[[#This Row],[Actual]]=FALSE),Y339+Weekly[[#This Row],[BF V Odds]]-1,Y339-1)))</f>
        <v>46.07</v>
      </c>
      <c r="Z340" s="24">
        <f>IF(Weekly[[#This Row],[Actual]]="","",IF(AND(Weekly[[#This Row],[RFC_P]]=Weekly[[#This Row],[Actual]],Weekly[[#This Row],[RFC_P]]=TRUE),Z339+Weekly[[#This Row],[BF H Odds]]-1,IF(AND(Weekly[[#This Row],[RFC_P]]=Weekly[[#This Row],[Actual]],Weekly[[#This Row],[RFC_P]]=FALSE),Z339+Weekly[[#This Row],[BF V Odds]]-1,Z339-1)))</f>
        <v>26.970000000000024</v>
      </c>
      <c r="AA340" s="24">
        <f>IF(Weekly[[#This Row],[Actual]]="","",IF(AND(Weekly[[#This Row],[RFC_P]]=FALSE,Weekly[[#This Row],[Actual]]=TRUE),AA339+Weekly[[#This Row],[BF H Odds]]-1,IF(AND(Weekly[[#This Row],[RFC_P]]=TRUE,Weekly[[#This Row],[Actual]]=FALSE),AA339+Weekly[[#This Row],[BF V Odds]]-1,AA339-1)))</f>
        <v>46.59999999999998</v>
      </c>
      <c r="AB340" s="24">
        <f>IF(Weekly[[#This Row],[Actual]]="","",IF(AND(Weekly[[#This Row],[GBC_P]]=Weekly[[#This Row],[Actual]],Weekly[[#This Row],[GBC_P]]=TRUE),AB339+Weekly[[#This Row],[BF H Odds]]-1,IF(AND(Weekly[[#This Row],[GBC_P]]=Weekly[[#This Row],[Actual]],Weekly[[#This Row],[GBC_P]]=FALSE),AB339+Weekly[[#This Row],[BF V Odds]]-1,AB339-1)))</f>
        <v>31.610000000000007</v>
      </c>
      <c r="AC340" s="24">
        <f>IF(Weekly[[#This Row],[Actual]]="","",IF(AND(Weekly[[#This Row],[GBC_P]]=FALSE,Weekly[[#This Row],[Actual]]=TRUE),AC339+Weekly[[#This Row],[BF H Odds]]-1,IF(AND(Weekly[[#This Row],[GBC_P]]=TRUE,Weekly[[#This Row],[Actual]]=FALSE),AC339+Weekly[[#This Row],[BF V Odds]]-1,AC339-1)))</f>
        <v>41.95999999999998</v>
      </c>
      <c r="AD340" s="24">
        <f>IF(Weekly[[#This Row],[Actual]]="","",IF(AND(Weekly[[#This Row],[HGBC_P]]=Weekly[[#This Row],[Actual]],Weekly[[#This Row],[HGBC_P]]=TRUE),AD339+Weekly[[#This Row],[BF H Odds]]-1,IF(AND(Weekly[[#This Row],[HGBC_P]]=Weekly[[#This Row],[Actual]],Weekly[[#This Row],[HGBC_P]]=FALSE),AD339+Weekly[[#This Row],[BF V Odds]]-1,AD339-1)))</f>
        <v>30.680000000000028</v>
      </c>
      <c r="AE340" s="24">
        <f>IF(Weekly[[#This Row],[Actual]]="","",IF(AND(Weekly[[#This Row],[HGBC_P]]=FALSE,Weekly[[#This Row],[Actual]]=TRUE),AE339+Weekly[[#This Row],[BF H Odds]]-1,IF(AND(Weekly[[#This Row],[HGBC_P]]=TRUE,Weekly[[#This Row],[Actual]]=FALSE),AE339+Weekly[[#This Row],[BF V Odds]]-1,AE339-1)))</f>
        <v>42.890000000000008</v>
      </c>
      <c r="AF340" s="24">
        <f>IF(Weekly[[#This Row],[Actual]]="","",IF(AND(Weekly[[#This Row],[XGB_P]]=Weekly[[#This Row],[Actual]],Weekly[[#This Row],[XGB_P]]=TRUE),AF339+Weekly[[#This Row],[BF H Odds]]-1,IF(AND(Weekly[[#This Row],[XGB_P]]=Weekly[[#This Row],[Actual]],Weekly[[#This Row],[XGB_P]]=FALSE),AF339+Weekly[[#This Row],[BF V Odds]]-1,AF339-1)))</f>
        <v>52.690000000000026</v>
      </c>
      <c r="AG340" s="24">
        <f>IF(Weekly[[#This Row],[Actual]]="","",IF(AND(Weekly[[#This Row],[XGB_P]]=FALSE,Weekly[[#This Row],[Actual]]=TRUE),AG339+Weekly[[#This Row],[BF H Odds]]-1,IF(AND(Weekly[[#This Row],[XGB_P]]=TRUE,Weekly[[#This Row],[Actual]]=FALSE),AG339+Weekly[[#This Row],[BF V Odds]]-1,AG339-1)))</f>
        <v>20.879999999999995</v>
      </c>
      <c r="AH340" s="24">
        <f>IF(Weekly[[#This Row],[Actual]]="","",IF(AND(Weekly[[#This Row],[QDA_P]]=Weekly[[#This Row],[Actual]],Weekly[[#This Row],[QDA_P]]=TRUE),AH339+Weekly[[#This Row],[BF H Odds]]-1,IF(AND(Weekly[[#This Row],[QDA_P]]=Weekly[[#This Row],[Actual]],Weekly[[#This Row],[QDA_P]]=FALSE),AH339+Weekly[[#This Row],[BF V Odds]]-1,AH339-1)))</f>
        <v>7.420000000000007</v>
      </c>
      <c r="AI340" s="24">
        <f>IF(Weekly[[#This Row],[Actual]]="","",IF(AND(Weekly[[#This Row],[QDA_P]]=FALSE,Weekly[[#This Row],[Actual]]=TRUE),AI339+Weekly[[#This Row],[BF H Odds]]-1,IF(AND(Weekly[[#This Row],[QDA_P]]=TRUE,Weekly[[#This Row],[Actual]]=FALSE),AI339+Weekly[[#This Row],[BF V Odds]]-1,AI339-1)))</f>
        <v>66.150000000000006</v>
      </c>
      <c r="AJ340" s="24">
        <f>IF(Weekly[[#This Row],[Actual]]="","",IF(AND(Weekly[[#This Row],[KNC_P]]=FALSE,Weekly[[#This Row],[Actual]]=TRUE),AJ339+Weekly[[#This Row],[BF H Odds]]-1,IF(AND(Weekly[[#This Row],[KNC_P]]=TRUE,Weekly[[#This Row],[Actual]]=FALSE),AJ339+Weekly[[#This Row],[BF V Odds]]-1,AJ339-1)))</f>
        <v>50.329999999999984</v>
      </c>
      <c r="AK340" s="24">
        <f>IF(Weekly[[#This Row],[Actual]]="","",IF(AND(Weekly[[#This Row],[KNC_P]]=FALSE,Weekly[[#This Row],[Actual]]=TRUE),AK339+Weekly[[#This Row],[BF H Odds]]-1,IF(AND(Weekly[[#This Row],[KNC_P]]=TRUE,Weekly[[#This Row],[Actual]]=FALSE),AK339+Weekly[[#This Row],[BF V Odds]]-1,AK339-1)))</f>
        <v>49.229999999999976</v>
      </c>
      <c r="AL340" s="30">
        <f>IF(Weekly[[#This Row],[Actual]]="","",COUNTIF(Weekly[[#This Row],[SVC_P]:[QDA_P]],TRUE))</f>
        <v>6</v>
      </c>
      <c r="AM340" s="30">
        <f>IF(Weekly[[#This Row],[Actual]]="","",COUNTIF(Weekly[[#This Row],[SVC_P]:[QDA_P]],FALSE))</f>
        <v>1</v>
      </c>
      <c r="AN340" s="36" t="str">
        <f>IF(AND(Weekly[[#This Row],[BF V Odds]]&gt;$BO$6,Weekly[[#This Row],[BF V Odds]] &lt; $BO$7),Weekly[[#This Row],[BF V Odds]],"")</f>
        <v/>
      </c>
      <c r="AO340" s="36">
        <f>IF(AND(Weekly[[#This Row],[BF H Odds]]&gt;$BO$6, Weekly[[#This Row],[BF H Odds]] &lt; $BO$7),Weekly[[#This Row],[BF H Odds]],"")</f>
        <v>3.9</v>
      </c>
      <c r="AP340" s="37">
        <f>IF(AND(Weekly[[#This Row],[V Odds &lt;]]="",Weekly[[#This Row],[H Odds &lt;]]=""),AP339,IF(AND(Weekly[[#This Row],[H Odds &lt;]]&lt;&gt;"",Weekly[[#This Row],[SVC_P]]=TRUE,Weekly[[#This Row],[Actual]]=TRUE),AP339+Weekly[[#This Row],[H Odds &lt;]]-1,IF(AND(Weekly[[#This Row],[V Odds &lt;]]&lt;&gt;"",Weekly[[#This Row],[SVC_P]]=FALSE,Weekly[[#This Row],[Actual]]=FALSE),AP339+Weekly[[#This Row],[V Odds &lt;]]-1,IF(AND(Weekly[[#This Row],[V Odds &lt;]]&lt;&gt;"",Weekly[[#This Row],[SVC_P]]=FALSE,Weekly[[#This Row],[Actual]]=TRUE),AP339-1,IF(AND(Weekly[[#This Row],[H Odds &lt;]]&lt;&gt;"",Weekly[[#This Row],[SVC_P]]=TRUE,Weekly[[#This Row],[Actual]]=FALSE),AP339-1,AP339)))))</f>
        <v>73.48</v>
      </c>
      <c r="AQ340" s="37">
        <f>IF(AND(Weekly[[#This Row],[V Odds &lt;]]="",Weekly[[#This Row],[H Odds &lt;]]=""),AQ339,IF(AND(Weekly[[#This Row],[H Odds &lt;]]&lt;&gt;"",Weekly[[#This Row],[ADBC_P]]=TRUE,Weekly[[#This Row],[Actual]]=TRUE),AQ339+Weekly[[#This Row],[H Odds &lt;]]-1,IF(AND(Weekly[[#This Row],[V Odds &lt;]]&lt;&gt;"",Weekly[[#This Row],[ADBC_P]]=FALSE,Weekly[[#This Row],[Actual]]=FALSE),AQ339+Weekly[[#This Row],[V Odds &lt;]]-1,IF(AND(Weekly[[#This Row],[V Odds &lt;]]&lt;&gt;"",Weekly[[#This Row],[ADBC_P]]=FALSE,Weekly[[#This Row],[Actual]]=TRUE),AQ339-1,IF(AND(Weekly[[#This Row],[H Odds &lt;]]&lt;&gt;"",Weekly[[#This Row],[ADBC_P]]=TRUE,Weekly[[#This Row],[Actual]]=FALSE),AQ339-1,AQ339)))))</f>
        <v>46.879999999999995</v>
      </c>
      <c r="AR340" s="37">
        <f>IF(AND(Weekly[[#This Row],[V Odds &lt;]]="",Weekly[[#This Row],[H Odds &lt;]]=""),AR339,IF(AND(Weekly[[#This Row],[H Odds &lt;]]&lt;&gt;"",Weekly[[#This Row],[RFC_P]]=TRUE,Weekly[[#This Row],[Actual]]=TRUE),AR339+Weekly[[#This Row],[H Odds &lt;]]-1,IF(AND(Weekly[[#This Row],[V Odds &lt;]]&lt;&gt;"",Weekly[[#This Row],[RFC_P]]=FALSE,Weekly[[#This Row],[Actual]]=FALSE),AR339+Weekly[[#This Row],[V Odds &lt;]]-1,IF(AND(Weekly[[#This Row],[V Odds &lt;]]&lt;&gt;"",Weekly[[#This Row],[RFC_P]]=FALSE,Weekly[[#This Row],[Actual]]=TRUE),AR339-1,IF(AND(Weekly[[#This Row],[H Odds &lt;]]&lt;&gt;"",Weekly[[#This Row],[RFC_P]]=TRUE,Weekly[[#This Row],[Actual]]=FALSE),AR339-1,AR339)))))</f>
        <v>53.789999999999992</v>
      </c>
      <c r="AS340" s="37">
        <f>IF(AND(Weekly[[#This Row],[V Odds &lt;]]="",Weekly[[#This Row],[H Odds &lt;]]=""),AS339,IF(AND(Weekly[[#This Row],[H Odds &lt;]]&lt;&gt;"",Weekly[[#This Row],[GBC_P]]=TRUE,Weekly[[#This Row],[Actual]]=TRUE),AS339+Weekly[[#This Row],[H Odds &lt;]]-1,IF(AND(Weekly[[#This Row],[V Odds &lt;]]&lt;&gt;"",Weekly[[#This Row],[GBC_P]]=FALSE,Weekly[[#This Row],[Actual]]=FALSE),AS339+Weekly[[#This Row],[V Odds &lt;]]-1,IF(AND(Weekly[[#This Row],[V Odds &lt;]]&lt;&gt;"",Weekly[[#This Row],[GBC_P]]=FALSE,Weekly[[#This Row],[Actual]]=TRUE),AS339-1,IF(AND(Weekly[[#This Row],[H Odds &lt;]]&lt;&gt;"",Weekly[[#This Row],[GBC_P]]=TRUE,Weekly[[#This Row],[Actual]]=FALSE),AS339-1,AS339)))))</f>
        <v>53.58</v>
      </c>
      <c r="AT340" s="37">
        <f>IF(AND(Weekly[[#This Row],[V Odds &lt;]]="",Weekly[[#This Row],[H Odds &lt;]]=""),AT339,IF(AND(Weekly[[#This Row],[H Odds &lt;]]&lt;&gt;"",Weekly[[#This Row],[HGBC_P]]=TRUE,Weekly[[#This Row],[Actual]]=TRUE),AT339+Weekly[[#This Row],[H Odds &lt;]]-1,IF(AND(Weekly[[#This Row],[V Odds &lt;]]&lt;&gt;"",Weekly[[#This Row],[HGBC_P]]=FALSE,Weekly[[#This Row],[Actual]]=FALSE),AT339+Weekly[[#This Row],[V Odds &lt;]]-1,IF(AND(Weekly[[#This Row],[V Odds &lt;]]&lt;&gt;"",Weekly[[#This Row],[HGBC_P]]=FALSE,Weekly[[#This Row],[Actual]]=TRUE),AT339-1,IF(AND(Weekly[[#This Row],[H Odds &lt;]]&lt;&gt;"",Weekly[[#This Row],[HGBC_P]]=TRUE,Weekly[[#This Row],[Actual]]=FALSE),AT339-1,AT339)))))</f>
        <v>56.759999999999991</v>
      </c>
      <c r="AU340" s="37">
        <f>IF(AND(Weekly[[#This Row],[V Odds &lt;]]="",Weekly[[#This Row],[H Odds &lt;]]=""),AU339,IF(AND(Weekly[[#This Row],[H Odds &lt;]]&lt;&gt;"",Weekly[[#This Row],[XGB_P]]=TRUE,Weekly[[#This Row],[Actual]]=TRUE),AU339+Weekly[[#This Row],[H Odds &lt;]]-1,IF(AND(Weekly[[#This Row],[V Odds &lt;]]&lt;&gt;"",Weekly[[#This Row],[XGB_P]]=FALSE,Weekly[[#This Row],[Actual]]=FALSE),AU339+Weekly[[#This Row],[V Odds &lt;]]-1,IF(AND(Weekly[[#This Row],[V Odds &lt;]]&lt;&gt;"",Weekly[[#This Row],[XGB_P]]=FALSE,Weekly[[#This Row],[Actual]]=TRUE),AU339-1,IF(AND(Weekly[[#This Row],[H Odds &lt;]]&lt;&gt;"",Weekly[[#This Row],[XGB_P]]=TRUE,Weekly[[#This Row],[Actual]]=FALSE),AU339-1,AU339)))))</f>
        <v>65.86</v>
      </c>
      <c r="AV340" s="37">
        <f>IF(AND(Weekly[[#This Row],[V Odds &lt;]]="",Weekly[[#This Row],[H Odds &lt;]]=""),AV339,IF(AND(Weekly[[#This Row],[H Odds &lt;]]&lt;&gt;"",Weekly[[#This Row],[QDA_P]]=TRUE,Weekly[[#This Row],[Actual]]=TRUE),AV339+Weekly[[#This Row],[H Odds &lt;]]-1,IF(AND(Weekly[[#This Row],[V Odds &lt;]]&lt;&gt;"",Weekly[[#This Row],[QDA_P]]=FALSE,Weekly[[#This Row],[Actual]]=FALSE),AV339+Weekly[[#This Row],[V Odds &lt;]]-1,IF(AND(Weekly[[#This Row],[V Odds &lt;]]&lt;&gt;"",Weekly[[#This Row],[QDA_P]]=FALSE,Weekly[[#This Row],[Actual]]=TRUE),AV339-1,IF(AND(Weekly[[#This Row],[H Odds &lt;]]&lt;&gt;"",Weekly[[#This Row],[QDA_P]]=TRUE,Weekly[[#This Row],[Actual]]=FALSE),AV339-1,AV339)))))</f>
        <v>53.34999999999998</v>
      </c>
      <c r="AW340" s="37">
        <f>IF(AND(Weekly[[#This Row],[H Odds &lt;]]="",Weekly[[#This Row],[V Odds &lt;]]=""),AW339,IF(AND(Weekly[[#This Row],[KNC_P]]=Weekly[[#This Row],[Actual]],Weekly[[#This Row],[KNC_P]]=TRUE),AW339+Weekly[[#This Row],[BF H Odds]]-1,IF(AND(Weekly[[#This Row],[KNC_P]]=Weekly[[#This Row],[Actual]],Weekly[[#This Row],[KNC_P]]=FALSE),AW339+Weekly[[#This Row],[BF V Odds]]-1,AW339-1)))</f>
        <v>47.220000000000006</v>
      </c>
      <c r="AX340" s="37">
        <f>IF(AND(Weekly[[#This Row],[V Odds &lt;]]="",Weekly[[#This Row],[H Odds &lt;]]=""),AX339,IF(AND(Weekly[[#This Row],[V Odds &lt;]]&lt;&gt;"",Weekly[[#This Row],[FALSES]]&gt;0,Weekly[[#This Row],[Actual]]=FALSE),AX339+Weekly[[#This Row],[V Odds &lt;]]-1,IF(AND(Weekly[[#This Row],[H Odds &lt;]]&lt;&gt;"",Weekly[[#This Row],[TRUES]]&gt;0,Weekly[[#This Row],[Actual]]=TRUE),AX339+Weekly[[#This Row],[H Odds &lt;]]-1,IF(AND(Weekly[[#This Row],[V Odds &lt;]]&lt;&gt;"",Weekly[[#This Row],[FALSES]]=0),AX339,IF(AND(Weekly[[#This Row],[H Odds &lt;]]&lt;&gt;"",Weekly[[#This Row],[TRUES]]=0),AX339,AX339-1)))))</f>
        <v>84.649999999999977</v>
      </c>
      <c r="AY340" s="37">
        <f>IF(AND(Weekly[[#This Row],[V Odds &lt;]]="",Weekly[[#This Row],[H Odds &lt;]]=""),AY339,IF(AND(Weekly[[#This Row],[V Odds &lt;]]&lt;&gt;"",Weekly[[#This Row],[FALSES]]&gt;0,Weekly[[#This Row],[Actual]]=FALSE),AY339+((Weekly[[#This Row],[V Odds &lt;]]-1)*0.92),IF(AND(Weekly[[#This Row],[H Odds &lt;]]&lt;&gt;"",Weekly[[#This Row],[TRUES]]&gt;0,Weekly[[#This Row],[Actual]]=TRUE),AY339+((Weekly[[#This Row],[H Odds &lt;]]-1)*0.92),IF(AND(Weekly[[#This Row],[V Odds &lt;]]&lt;&gt;"",Weekly[[#This Row],[FALSES]]=0),AY339,IF(AND(Weekly[[#This Row],[H Odds &lt;]]&lt;&gt;"",Weekly[[#This Row],[TRUES]]=0),AY339,AY339-1)))))</f>
        <v>77.398000000000025</v>
      </c>
      <c r="AZ340" s="37">
        <f>IF(AND(Weekly[[#This Row],[V Odds &lt;]]="",Weekly[[#This Row],[H Odds &lt;]]=""),AZ339,IF(AND(Weekly[[#This Row],[V Odds &lt;]]&lt;&gt;"",Weekly[[#This Row],[Actual]]=FALSE),AZ339+Weekly[[#This Row],[V Odds &lt;]]-1,IF(AND(Weekly[[#This Row],[H Odds &lt;]]&lt;&gt;"",Weekly[[#This Row],[Actual]]=TRUE),AZ339+Weekly[[#This Row],[H Odds &lt;]]-1,AZ339-1)))</f>
        <v>70.019999999999982</v>
      </c>
      <c r="BA340" s="38">
        <f>IF(Weekly[[#This Row],[H Odds &lt;]]="",BA339,IF(AND(Weekly[[#This Row],[H Odds &lt;]]&lt;&gt;"",Weekly[[#This Row],[SVC_P]]=TRUE,Weekly[[#This Row],[Actual]]=TRUE),BA339+Weekly[[#This Row],[H Odds &lt;]]-1,IF(AND(Weekly[[#This Row],[H Odds &lt;]]&lt;&gt;"",Weekly[[#This Row],[SVC_P]]=TRUE,Weekly[[#This Row],[Actual]]=FALSE),BA339-1,BA339)))</f>
        <v>68.439999999999984</v>
      </c>
      <c r="BB340" s="38">
        <f>IF(Weekly[[#This Row],[H Odds &lt;]]="",BB339,IF(AND(Weekly[[#This Row],[H Odds &lt;]]&lt;&gt;"",Weekly[[#This Row],[ADBC_P]]=TRUE,Weekly[[#This Row],[Actual]]=TRUE),BB339+Weekly[[#This Row],[H Odds &lt;]]-1,IF(AND(Weekly[[#This Row],[H Odds &lt;]]&lt;&gt;"",Weekly[[#This Row],[ADBC_P]]=TRUE,Weekly[[#This Row],[Actual]]=FALSE),BB339-1,BB339)))</f>
        <v>43.559999999999995</v>
      </c>
      <c r="BC340" s="38">
        <f>IF(Weekly[[#This Row],[H Odds &lt;]]="",BC339,IF(AND(Weekly[[#This Row],[H Odds &lt;]]&lt;&gt;"",Weekly[[#This Row],[RFC_P]]=TRUE,Weekly[[#This Row],[Actual]]=TRUE),BC339+Weekly[[#This Row],[H Odds &lt;]]-1,IF(AND(Weekly[[#This Row],[H Odds &lt;]]&lt;&gt;"",Weekly[[#This Row],[RFC_P]]=TRUE,Weekly[[#This Row],[Actual]]=FALSE),BC339-1,BC339)))</f>
        <v>45.859999999999992</v>
      </c>
      <c r="BD340" s="38">
        <f>IF(Weekly[[#This Row],[H Odds &lt;]]="",BD339,IF(AND(Weekly[[#This Row],[H Odds &lt;]]&lt;&gt;"",Weekly[[#This Row],[GBC_P]]=TRUE,Weekly[[#This Row],[Actual]]=TRUE),BD339+Weekly[[#This Row],[H Odds &lt;]]-1,IF(AND(Weekly[[#This Row],[H Odds &lt;]]&lt;&gt;"",Weekly[[#This Row],[GBC_P]]=TRUE,Weekly[[#This Row],[Actual]]=FALSE),BD339-1,BD339)))</f>
        <v>50.96</v>
      </c>
      <c r="BE340" s="38">
        <f>IF(Weekly[[#This Row],[H Odds &lt;]]="",BE339,IF(AND(Weekly[[#This Row],[H Odds &lt;]]&lt;&gt;"",Weekly[[#This Row],[HGBC_P]]=TRUE,Weekly[[#This Row],[Actual]]=TRUE),BE339+Weekly[[#This Row],[H Odds &lt;]]-1,IF(AND(Weekly[[#This Row],[H Odds &lt;]]&lt;&gt;"",Weekly[[#This Row],[HGBC_P]]=TRUE,Weekly[[#This Row],[Actual]]=FALSE),BE339-1,BE339)))</f>
        <v>55.859999999999992</v>
      </c>
      <c r="BF340" s="38">
        <f>IF(Weekly[[#This Row],[H Odds &lt;]]="",BF339,IF(AND(Weekly[[#This Row],[H Odds &lt;]]&lt;&gt;"",Weekly[[#This Row],[XGB_P]]=TRUE,Weekly[[#This Row],[Actual]]=TRUE),BF339+Weekly[[#This Row],[H Odds &lt;]]-1,IF(AND(Weekly[[#This Row],[H Odds &lt;]]&lt;&gt;"",Weekly[[#This Row],[XGB_P]]=TRUE,Weekly[[#This Row],[Actual]]=FALSE),BF339-1,BF339)))</f>
        <v>59.03</v>
      </c>
      <c r="BG340" s="38">
        <f>IF(Weekly[[#This Row],[H Odds &lt;]]="",BG339,IF(AND(Weekly[[#This Row],[H Odds &lt;]]&lt;&gt;"",Weekly[[#This Row],[QDA_P]]=TRUE,Weekly[[#This Row],[Actual]]=TRUE),BG339+Weekly[[#This Row],[H Odds &lt;]]-1,IF(AND(Weekly[[#This Row],[H Odds &lt;]]&lt;&gt;"",Weekly[[#This Row],[QDA_P]]=TRUE,Weekly[[#This Row],[Actual]]=FALSE),BG339-1,BG339)))</f>
        <v>42.279999999999994</v>
      </c>
      <c r="BH340" s="38">
        <f>IF(Weekly[[#This Row],[H Odds &lt;]]="",BH339,IF(AND(Weekly[[#This Row],[H Odds &lt;]]&lt;&gt;"",Weekly[[#This Row],[KNC_P]]=TRUE,Weekly[[#This Row],[Actual]]=TRUE),BH339+Weekly[[#This Row],[H Odds &lt;]]-1,IF(AND(Weekly[[#This Row],[H Odds &lt;]]&lt;&gt;"",Weekly[[#This Row],[KNC_P]]=TRUE,Weekly[[#This Row],[Actual]]=FALSE),BH339-1,BH339)))</f>
        <v>48.54999999999999</v>
      </c>
      <c r="BI340" s="38">
        <f>IF(Weekly[[#This Row],[H Odds &lt;]]="",BI339,IF(AND(Weekly[[#This Row],[H Odds &lt;]]&lt;&gt;"",Weekly[[#This Row],[TRUES]]&gt;0,Weekly[[#This Row],[Actual]]=TRUE),BI339+Weekly[[#This Row],[H Odds &lt;]]-1,IF(AND(Weekly[[#This Row],[H Odds &lt;]]&lt;&gt;"",Weekly[[#This Row],[TRUES]]=0),BI339,BI339-1)))</f>
        <v>68.439999999999984</v>
      </c>
      <c r="BJ340" s="38">
        <f>IF(Weekly[[#This Row],[H Odds &lt;]]="",BJ339,IF(AND(Weekly[[#This Row],[H Odds &lt;]]&lt;&gt;"",Weekly[[#This Row],[Actual]]=TRUE),BJ339+Weekly[[#This Row],[H Odds &lt;]]-1,IF(AND(Weekly[[#This Row],[H Odds &lt;]]&lt;&gt;"",Weekly[[#This Row],[Actual]]=FALSE),BJ339-1,BJ339)))</f>
        <v>70.339999999999989</v>
      </c>
      <c r="BK340" s="58">
        <f>IF(AND(Weekly[[#This Row],[TRUES]]&gt;4,Weekly[[#This Row],[Actual]]=TRUE),BK339+Weekly[[#This Row],[BF H Odds]]-1,IF(AND(Weekly[[#This Row],[FALSES]]&gt;4,Weekly[[#This Row],[Actual]]=FALSE),BK339+Weekly[[#This Row],[BF V Odds]]-1,IF(AND(Weekly[[#This Row],[TRUES]]&gt;4,Weekly[[#This Row],[Actual]]=FALSE),BK339-1,IF(AND(Weekly[[#This Row],[FALSES]]&gt;4,Weekly[[#This Row],[Actual]]=TRUE),BK339-1,BK339))))</f>
        <v>25.560000000000024</v>
      </c>
      <c r="BL340" s="58">
        <f>IF(AND(Weekly[[#This Row],[TRUES]]&gt;5,Weekly[[#This Row],[Actual]]=TRUE),BL339+Weekly[[#This Row],[BF H Odds]]-1,IF(AND(Weekly[[#This Row],[FALSES]]&gt;5,Weekly[[#This Row],[Actual]]=FALSE),BL339+Weekly[[#This Row],[BF V Odds]]-1,IF(AND(Weekly[[#This Row],[TRUES]]&gt;5,Weekly[[#This Row],[Actual]]=FALSE),BL339-1,IF(AND(Weekly[[#This Row],[FALSES]]&gt;5,Weekly[[#This Row],[Actual]]=TRUE),BL339-1,BL339))))</f>
        <v>30.170000000000023</v>
      </c>
      <c r="BM340" s="58">
        <f>IF(AND(Weekly[[#This Row],[TRUES]]&gt;6,Weekly[[#This Row],[Actual]]=TRUE),BM339+Weekly[[#This Row],[BF H Odds]]-1,IF(AND(Weekly[[#This Row],[FALSES]]&gt;6,Weekly[[#This Row],[Actual]]=FALSE),BM339+Weekly[[#This Row],[BF V Odds]]-1,IF(AND(Weekly[[#This Row],[TRUES]]&gt;6,Weekly[[#This Row],[Actual]]=FALSE),BM339-1,IF(AND(Weekly[[#This Row],[FALSES]]&gt;6,Weekly[[#This Row],[Actual]]=TRUE),BM339-1,BM339))))</f>
        <v>49.750000000000014</v>
      </c>
    </row>
    <row r="341" spans="1:65" x14ac:dyDescent="0.25">
      <c r="A341" s="34"/>
      <c r="B341" s="10">
        <v>44286</v>
      </c>
      <c r="C341" s="33" t="s">
        <v>37</v>
      </c>
      <c r="D341" s="15" t="s">
        <v>9</v>
      </c>
      <c r="E341" t="b">
        <v>1</v>
      </c>
      <c r="F341" t="b">
        <v>1</v>
      </c>
      <c r="G341" t="b">
        <v>0</v>
      </c>
      <c r="H341" t="b">
        <v>0</v>
      </c>
      <c r="I341" t="b">
        <v>0</v>
      </c>
      <c r="J341" t="b">
        <v>0</v>
      </c>
      <c r="K341" t="b">
        <v>1</v>
      </c>
      <c r="L341" t="b">
        <v>0</v>
      </c>
      <c r="O341" t="str">
        <f>IF(Weekly[[#This Row],[H/V]]="H",Weekly[[#This Row],[BF H Odds]],IF(Weekly[[#This Row],[H/V]]="V",Weekly[[#This Row],[BF V Odds]],""))</f>
        <v/>
      </c>
      <c r="P341" t="b">
        <v>0</v>
      </c>
      <c r="R341" s="35">
        <f>IFERROR(IF(Weekly[[#This Row],[Won Bet?]]="yes",R340+(Weekly[[#This Row],[BF Odds]]*Weekly[[#This Row],[BF Stake]])-Weekly[[#This Row],[BF Stake]],R340-Weekly[[#This Row],[BF Stake]]),R340)</f>
        <v>240.31889999999996</v>
      </c>
      <c r="S341" s="9">
        <f>IFERROR(IF(Weekly[[#This Row],[Won Bet?]]="yes",S340+(((Weekly[[#This Row],[BF Odds]]*Weekly[[#This Row],[BF Stake]])-Weekly[[#This Row],[BF Stake]])*0.95),S340-Weekly[[#This Row],[BF Stake]]),S340)</f>
        <v>222.91995499999996</v>
      </c>
      <c r="T341" s="13">
        <v>1.94</v>
      </c>
      <c r="U341" s="13">
        <v>2.04</v>
      </c>
      <c r="V341" s="24">
        <f>IF(Weekly[[#This Row],[Actual]]="","",IF(AND(Weekly[[#This Row],[SVC_P]]=Weekly[[#This Row],[Actual]],Weekly[[#This Row],[SVC_P]]=TRUE),V340+Weekly[[#This Row],[BF H Odds]]-1,IF(AND(Weekly[[#This Row],[SVC_P]]=Weekly[[#This Row],[Actual]],Weekly[[#This Row],[SVC_P]]=FALSE),V340+Weekly[[#This Row],[BF V Odds]]-1,V340-1)))</f>
        <v>68.620000000000019</v>
      </c>
      <c r="W341" s="24">
        <f>IF(Weekly[[#This Row],[Actual]]="","",IF(AND(Weekly[[#This Row],[SVC_P]]=FALSE,Weekly[[#This Row],[Actual]]=TRUE),W340+Weekly[[#This Row],[BF H Odds]]-1,IF(AND(Weekly[[#This Row],[SVC_P]]=TRUE,Weekly[[#This Row],[Actual]]=FALSE,),W340+Weekly[[#This Row],[BF V Odds]]-1,W340-1)))</f>
        <v>-280.95</v>
      </c>
      <c r="X341" s="24">
        <f>IF(Weekly[[#This Row],[Actual]]="","",IF(AND(Weekly[[#This Row],[ADBC_P]]=Weekly[[#This Row],[Actual]],Weekly[[#This Row],[ADBC_P]]=TRUE),X340+Weekly[[#This Row],[BF H Odds]]-1,IF(AND(Weekly[[#This Row],[ADBC_P]]=Weekly[[#This Row],[Actual]],Weekly[[#This Row],[ADBC_P]]=FALSE),X340+Weekly[[#This Row],[BF V Odds]]-1,X340-1)))</f>
        <v>26.500000000000021</v>
      </c>
      <c r="Y341" s="24">
        <f>IF(Weekly[[#This Row],[Actual]]="","",IF(AND(Weekly[[#This Row],[ADBC_P]]=FALSE,Weekly[[#This Row],[Actual]]=TRUE),Y340+Weekly[[#This Row],[BF H Odds]]-1,IF(AND(Weekly[[#This Row],[ADBC_P]]=TRUE,Weekly[[#This Row],[Actual]]=FALSE),Y340+Weekly[[#This Row],[BF V Odds]]-1,Y340-1)))</f>
        <v>47.01</v>
      </c>
      <c r="Z341" s="24">
        <f>IF(Weekly[[#This Row],[Actual]]="","",IF(AND(Weekly[[#This Row],[RFC_P]]=Weekly[[#This Row],[Actual]],Weekly[[#This Row],[RFC_P]]=TRUE),Z340+Weekly[[#This Row],[BF H Odds]]-1,IF(AND(Weekly[[#This Row],[RFC_P]]=Weekly[[#This Row],[Actual]],Weekly[[#This Row],[RFC_P]]=FALSE),Z340+Weekly[[#This Row],[BF V Odds]]-1,Z340-1)))</f>
        <v>27.910000000000025</v>
      </c>
      <c r="AA341" s="24">
        <f>IF(Weekly[[#This Row],[Actual]]="","",IF(AND(Weekly[[#This Row],[RFC_P]]=FALSE,Weekly[[#This Row],[Actual]]=TRUE),AA340+Weekly[[#This Row],[BF H Odds]]-1,IF(AND(Weekly[[#This Row],[RFC_P]]=TRUE,Weekly[[#This Row],[Actual]]=FALSE),AA340+Weekly[[#This Row],[BF V Odds]]-1,AA340-1)))</f>
        <v>45.59999999999998</v>
      </c>
      <c r="AB341" s="24">
        <f>IF(Weekly[[#This Row],[Actual]]="","",IF(AND(Weekly[[#This Row],[GBC_P]]=Weekly[[#This Row],[Actual]],Weekly[[#This Row],[GBC_P]]=TRUE),AB340+Weekly[[#This Row],[BF H Odds]]-1,IF(AND(Weekly[[#This Row],[GBC_P]]=Weekly[[#This Row],[Actual]],Weekly[[#This Row],[GBC_P]]=FALSE),AB340+Weekly[[#This Row],[BF V Odds]]-1,AB340-1)))</f>
        <v>32.550000000000004</v>
      </c>
      <c r="AC341" s="24">
        <f>IF(Weekly[[#This Row],[Actual]]="","",IF(AND(Weekly[[#This Row],[GBC_P]]=FALSE,Weekly[[#This Row],[Actual]]=TRUE),AC340+Weekly[[#This Row],[BF H Odds]]-1,IF(AND(Weekly[[#This Row],[GBC_P]]=TRUE,Weekly[[#This Row],[Actual]]=FALSE),AC340+Weekly[[#This Row],[BF V Odds]]-1,AC340-1)))</f>
        <v>40.95999999999998</v>
      </c>
      <c r="AD341" s="24">
        <f>IF(Weekly[[#This Row],[Actual]]="","",IF(AND(Weekly[[#This Row],[HGBC_P]]=Weekly[[#This Row],[Actual]],Weekly[[#This Row],[HGBC_P]]=TRUE),AD340+Weekly[[#This Row],[BF H Odds]]-1,IF(AND(Weekly[[#This Row],[HGBC_P]]=Weekly[[#This Row],[Actual]],Weekly[[#This Row],[HGBC_P]]=FALSE),AD340+Weekly[[#This Row],[BF V Odds]]-1,AD340-1)))</f>
        <v>31.620000000000026</v>
      </c>
      <c r="AE341" s="24">
        <f>IF(Weekly[[#This Row],[Actual]]="","",IF(AND(Weekly[[#This Row],[HGBC_P]]=FALSE,Weekly[[#This Row],[Actual]]=TRUE),AE340+Weekly[[#This Row],[BF H Odds]]-1,IF(AND(Weekly[[#This Row],[HGBC_P]]=TRUE,Weekly[[#This Row],[Actual]]=FALSE),AE340+Weekly[[#This Row],[BF V Odds]]-1,AE340-1)))</f>
        <v>41.890000000000008</v>
      </c>
      <c r="AF341" s="24">
        <f>IF(Weekly[[#This Row],[Actual]]="","",IF(AND(Weekly[[#This Row],[XGB_P]]=Weekly[[#This Row],[Actual]],Weekly[[#This Row],[XGB_P]]=TRUE),AF340+Weekly[[#This Row],[BF H Odds]]-1,IF(AND(Weekly[[#This Row],[XGB_P]]=Weekly[[#This Row],[Actual]],Weekly[[#This Row],[XGB_P]]=FALSE),AF340+Weekly[[#This Row],[BF V Odds]]-1,AF340-1)))</f>
        <v>53.630000000000024</v>
      </c>
      <c r="AG341" s="24">
        <f>IF(Weekly[[#This Row],[Actual]]="","",IF(AND(Weekly[[#This Row],[XGB_P]]=FALSE,Weekly[[#This Row],[Actual]]=TRUE),AG340+Weekly[[#This Row],[BF H Odds]]-1,IF(AND(Weekly[[#This Row],[XGB_P]]=TRUE,Weekly[[#This Row],[Actual]]=FALSE),AG340+Weekly[[#This Row],[BF V Odds]]-1,AG340-1)))</f>
        <v>19.879999999999995</v>
      </c>
      <c r="AH341" s="24">
        <f>IF(Weekly[[#This Row],[Actual]]="","",IF(AND(Weekly[[#This Row],[QDA_P]]=Weekly[[#This Row],[Actual]],Weekly[[#This Row],[QDA_P]]=TRUE),AH340+Weekly[[#This Row],[BF H Odds]]-1,IF(AND(Weekly[[#This Row],[QDA_P]]=Weekly[[#This Row],[Actual]],Weekly[[#This Row],[QDA_P]]=FALSE),AH340+Weekly[[#This Row],[BF V Odds]]-1,AH340-1)))</f>
        <v>6.420000000000007</v>
      </c>
      <c r="AI341" s="24">
        <f>IF(Weekly[[#This Row],[Actual]]="","",IF(AND(Weekly[[#This Row],[QDA_P]]=FALSE,Weekly[[#This Row],[Actual]]=TRUE),AI340+Weekly[[#This Row],[BF H Odds]]-1,IF(AND(Weekly[[#This Row],[QDA_P]]=TRUE,Weekly[[#This Row],[Actual]]=FALSE),AI340+Weekly[[#This Row],[BF V Odds]]-1,AI340-1)))</f>
        <v>67.09</v>
      </c>
      <c r="AJ341" s="24">
        <f>IF(Weekly[[#This Row],[Actual]]="","",IF(AND(Weekly[[#This Row],[KNC_P]]=FALSE,Weekly[[#This Row],[Actual]]=TRUE),AJ340+Weekly[[#This Row],[BF H Odds]]-1,IF(AND(Weekly[[#This Row],[KNC_P]]=TRUE,Weekly[[#This Row],[Actual]]=FALSE),AJ340+Weekly[[#This Row],[BF V Odds]]-1,AJ340-1)))</f>
        <v>49.329999999999984</v>
      </c>
      <c r="AK341" s="24">
        <f>IF(Weekly[[#This Row],[Actual]]="","",IF(AND(Weekly[[#This Row],[KNC_P]]=FALSE,Weekly[[#This Row],[Actual]]=TRUE),AK340+Weekly[[#This Row],[BF H Odds]]-1,IF(AND(Weekly[[#This Row],[KNC_P]]=TRUE,Weekly[[#This Row],[Actual]]=FALSE),AK340+Weekly[[#This Row],[BF V Odds]]-1,AK340-1)))</f>
        <v>48.229999999999976</v>
      </c>
      <c r="AL341" s="30">
        <f>IF(Weekly[[#This Row],[Actual]]="","",COUNTIF(Weekly[[#This Row],[SVC_P]:[QDA_P]],TRUE))</f>
        <v>3</v>
      </c>
      <c r="AM341" s="30">
        <f>IF(Weekly[[#This Row],[Actual]]="","",COUNTIF(Weekly[[#This Row],[SVC_P]:[QDA_P]],FALSE))</f>
        <v>4</v>
      </c>
      <c r="AN341" s="36" t="str">
        <f>IF(AND(Weekly[[#This Row],[BF V Odds]]&gt;$BO$6,Weekly[[#This Row],[BF V Odds]] &lt; $BO$7),Weekly[[#This Row],[BF V Odds]],"")</f>
        <v/>
      </c>
      <c r="AO341" s="36" t="str">
        <f>IF(AND(Weekly[[#This Row],[BF H Odds]]&gt;$BO$6, Weekly[[#This Row],[BF H Odds]] &lt; $BO$7),Weekly[[#This Row],[BF H Odds]],"")</f>
        <v/>
      </c>
      <c r="AP341" s="37">
        <f>IF(AND(Weekly[[#This Row],[V Odds &lt;]]="",Weekly[[#This Row],[H Odds &lt;]]=""),AP340,IF(AND(Weekly[[#This Row],[H Odds &lt;]]&lt;&gt;"",Weekly[[#This Row],[SVC_P]]=TRUE,Weekly[[#This Row],[Actual]]=TRUE),AP340+Weekly[[#This Row],[H Odds &lt;]]-1,IF(AND(Weekly[[#This Row],[V Odds &lt;]]&lt;&gt;"",Weekly[[#This Row],[SVC_P]]=FALSE,Weekly[[#This Row],[Actual]]=FALSE),AP340+Weekly[[#This Row],[V Odds &lt;]]-1,IF(AND(Weekly[[#This Row],[V Odds &lt;]]&lt;&gt;"",Weekly[[#This Row],[SVC_P]]=FALSE,Weekly[[#This Row],[Actual]]=TRUE),AP340-1,IF(AND(Weekly[[#This Row],[H Odds &lt;]]&lt;&gt;"",Weekly[[#This Row],[SVC_P]]=TRUE,Weekly[[#This Row],[Actual]]=FALSE),AP340-1,AP340)))))</f>
        <v>73.48</v>
      </c>
      <c r="AQ341" s="37">
        <f>IF(AND(Weekly[[#This Row],[V Odds &lt;]]="",Weekly[[#This Row],[H Odds &lt;]]=""),AQ340,IF(AND(Weekly[[#This Row],[H Odds &lt;]]&lt;&gt;"",Weekly[[#This Row],[ADBC_P]]=TRUE,Weekly[[#This Row],[Actual]]=TRUE),AQ340+Weekly[[#This Row],[H Odds &lt;]]-1,IF(AND(Weekly[[#This Row],[V Odds &lt;]]&lt;&gt;"",Weekly[[#This Row],[ADBC_P]]=FALSE,Weekly[[#This Row],[Actual]]=FALSE),AQ340+Weekly[[#This Row],[V Odds &lt;]]-1,IF(AND(Weekly[[#This Row],[V Odds &lt;]]&lt;&gt;"",Weekly[[#This Row],[ADBC_P]]=FALSE,Weekly[[#This Row],[Actual]]=TRUE),AQ340-1,IF(AND(Weekly[[#This Row],[H Odds &lt;]]&lt;&gt;"",Weekly[[#This Row],[ADBC_P]]=TRUE,Weekly[[#This Row],[Actual]]=FALSE),AQ340-1,AQ340)))))</f>
        <v>46.879999999999995</v>
      </c>
      <c r="AR341" s="37">
        <f>IF(AND(Weekly[[#This Row],[V Odds &lt;]]="",Weekly[[#This Row],[H Odds &lt;]]=""),AR340,IF(AND(Weekly[[#This Row],[H Odds &lt;]]&lt;&gt;"",Weekly[[#This Row],[RFC_P]]=TRUE,Weekly[[#This Row],[Actual]]=TRUE),AR340+Weekly[[#This Row],[H Odds &lt;]]-1,IF(AND(Weekly[[#This Row],[V Odds &lt;]]&lt;&gt;"",Weekly[[#This Row],[RFC_P]]=FALSE,Weekly[[#This Row],[Actual]]=FALSE),AR340+Weekly[[#This Row],[V Odds &lt;]]-1,IF(AND(Weekly[[#This Row],[V Odds &lt;]]&lt;&gt;"",Weekly[[#This Row],[RFC_P]]=FALSE,Weekly[[#This Row],[Actual]]=TRUE),AR340-1,IF(AND(Weekly[[#This Row],[H Odds &lt;]]&lt;&gt;"",Weekly[[#This Row],[RFC_P]]=TRUE,Weekly[[#This Row],[Actual]]=FALSE),AR340-1,AR340)))))</f>
        <v>53.789999999999992</v>
      </c>
      <c r="AS341" s="37">
        <f>IF(AND(Weekly[[#This Row],[V Odds &lt;]]="",Weekly[[#This Row],[H Odds &lt;]]=""),AS340,IF(AND(Weekly[[#This Row],[H Odds &lt;]]&lt;&gt;"",Weekly[[#This Row],[GBC_P]]=TRUE,Weekly[[#This Row],[Actual]]=TRUE),AS340+Weekly[[#This Row],[H Odds &lt;]]-1,IF(AND(Weekly[[#This Row],[V Odds &lt;]]&lt;&gt;"",Weekly[[#This Row],[GBC_P]]=FALSE,Weekly[[#This Row],[Actual]]=FALSE),AS340+Weekly[[#This Row],[V Odds &lt;]]-1,IF(AND(Weekly[[#This Row],[V Odds &lt;]]&lt;&gt;"",Weekly[[#This Row],[GBC_P]]=FALSE,Weekly[[#This Row],[Actual]]=TRUE),AS340-1,IF(AND(Weekly[[#This Row],[H Odds &lt;]]&lt;&gt;"",Weekly[[#This Row],[GBC_P]]=TRUE,Weekly[[#This Row],[Actual]]=FALSE),AS340-1,AS340)))))</f>
        <v>53.58</v>
      </c>
      <c r="AT341" s="37">
        <f>IF(AND(Weekly[[#This Row],[V Odds &lt;]]="",Weekly[[#This Row],[H Odds &lt;]]=""),AT340,IF(AND(Weekly[[#This Row],[H Odds &lt;]]&lt;&gt;"",Weekly[[#This Row],[HGBC_P]]=TRUE,Weekly[[#This Row],[Actual]]=TRUE),AT340+Weekly[[#This Row],[H Odds &lt;]]-1,IF(AND(Weekly[[#This Row],[V Odds &lt;]]&lt;&gt;"",Weekly[[#This Row],[HGBC_P]]=FALSE,Weekly[[#This Row],[Actual]]=FALSE),AT340+Weekly[[#This Row],[V Odds &lt;]]-1,IF(AND(Weekly[[#This Row],[V Odds &lt;]]&lt;&gt;"",Weekly[[#This Row],[HGBC_P]]=FALSE,Weekly[[#This Row],[Actual]]=TRUE),AT340-1,IF(AND(Weekly[[#This Row],[H Odds &lt;]]&lt;&gt;"",Weekly[[#This Row],[HGBC_P]]=TRUE,Weekly[[#This Row],[Actual]]=FALSE),AT340-1,AT340)))))</f>
        <v>56.759999999999991</v>
      </c>
      <c r="AU341" s="37">
        <f>IF(AND(Weekly[[#This Row],[V Odds &lt;]]="",Weekly[[#This Row],[H Odds &lt;]]=""),AU340,IF(AND(Weekly[[#This Row],[H Odds &lt;]]&lt;&gt;"",Weekly[[#This Row],[XGB_P]]=TRUE,Weekly[[#This Row],[Actual]]=TRUE),AU340+Weekly[[#This Row],[H Odds &lt;]]-1,IF(AND(Weekly[[#This Row],[V Odds &lt;]]&lt;&gt;"",Weekly[[#This Row],[XGB_P]]=FALSE,Weekly[[#This Row],[Actual]]=FALSE),AU340+Weekly[[#This Row],[V Odds &lt;]]-1,IF(AND(Weekly[[#This Row],[V Odds &lt;]]&lt;&gt;"",Weekly[[#This Row],[XGB_P]]=FALSE,Weekly[[#This Row],[Actual]]=TRUE),AU340-1,IF(AND(Weekly[[#This Row],[H Odds &lt;]]&lt;&gt;"",Weekly[[#This Row],[XGB_P]]=TRUE,Weekly[[#This Row],[Actual]]=FALSE),AU340-1,AU340)))))</f>
        <v>65.86</v>
      </c>
      <c r="AV341" s="37">
        <f>IF(AND(Weekly[[#This Row],[V Odds &lt;]]="",Weekly[[#This Row],[H Odds &lt;]]=""),AV340,IF(AND(Weekly[[#This Row],[H Odds &lt;]]&lt;&gt;"",Weekly[[#This Row],[QDA_P]]=TRUE,Weekly[[#This Row],[Actual]]=TRUE),AV340+Weekly[[#This Row],[H Odds &lt;]]-1,IF(AND(Weekly[[#This Row],[V Odds &lt;]]&lt;&gt;"",Weekly[[#This Row],[QDA_P]]=FALSE,Weekly[[#This Row],[Actual]]=FALSE),AV340+Weekly[[#This Row],[V Odds &lt;]]-1,IF(AND(Weekly[[#This Row],[V Odds &lt;]]&lt;&gt;"",Weekly[[#This Row],[QDA_P]]=FALSE,Weekly[[#This Row],[Actual]]=TRUE),AV340-1,IF(AND(Weekly[[#This Row],[H Odds &lt;]]&lt;&gt;"",Weekly[[#This Row],[QDA_P]]=TRUE,Weekly[[#This Row],[Actual]]=FALSE),AV340-1,AV340)))))</f>
        <v>53.34999999999998</v>
      </c>
      <c r="AW341" s="37">
        <f>IF(AND(Weekly[[#This Row],[H Odds &lt;]]="",Weekly[[#This Row],[V Odds &lt;]]=""),AW340,IF(AND(Weekly[[#This Row],[KNC_P]]=Weekly[[#This Row],[Actual]],Weekly[[#This Row],[KNC_P]]=TRUE),AW340+Weekly[[#This Row],[BF H Odds]]-1,IF(AND(Weekly[[#This Row],[KNC_P]]=Weekly[[#This Row],[Actual]],Weekly[[#This Row],[KNC_P]]=FALSE),AW340+Weekly[[#This Row],[BF V Odds]]-1,AW340-1)))</f>
        <v>47.220000000000006</v>
      </c>
      <c r="AX341" s="37">
        <f>IF(AND(Weekly[[#This Row],[V Odds &lt;]]="",Weekly[[#This Row],[H Odds &lt;]]=""),AX340,IF(AND(Weekly[[#This Row],[V Odds &lt;]]&lt;&gt;"",Weekly[[#This Row],[FALSES]]&gt;0,Weekly[[#This Row],[Actual]]=FALSE),AX340+Weekly[[#This Row],[V Odds &lt;]]-1,IF(AND(Weekly[[#This Row],[H Odds &lt;]]&lt;&gt;"",Weekly[[#This Row],[TRUES]]&gt;0,Weekly[[#This Row],[Actual]]=TRUE),AX340+Weekly[[#This Row],[H Odds &lt;]]-1,IF(AND(Weekly[[#This Row],[V Odds &lt;]]&lt;&gt;"",Weekly[[#This Row],[FALSES]]=0),AX340,IF(AND(Weekly[[#This Row],[H Odds &lt;]]&lt;&gt;"",Weekly[[#This Row],[TRUES]]=0),AX340,AX340-1)))))</f>
        <v>84.649999999999977</v>
      </c>
      <c r="AY341" s="37">
        <f>IF(AND(Weekly[[#This Row],[V Odds &lt;]]="",Weekly[[#This Row],[H Odds &lt;]]=""),AY340,IF(AND(Weekly[[#This Row],[V Odds &lt;]]&lt;&gt;"",Weekly[[#This Row],[FALSES]]&gt;0,Weekly[[#This Row],[Actual]]=FALSE),AY340+((Weekly[[#This Row],[V Odds &lt;]]-1)*0.92),IF(AND(Weekly[[#This Row],[H Odds &lt;]]&lt;&gt;"",Weekly[[#This Row],[TRUES]]&gt;0,Weekly[[#This Row],[Actual]]=TRUE),AY340+((Weekly[[#This Row],[H Odds &lt;]]-1)*0.92),IF(AND(Weekly[[#This Row],[V Odds &lt;]]&lt;&gt;"",Weekly[[#This Row],[FALSES]]=0),AY340,IF(AND(Weekly[[#This Row],[H Odds &lt;]]&lt;&gt;"",Weekly[[#This Row],[TRUES]]=0),AY340,AY340-1)))))</f>
        <v>77.398000000000025</v>
      </c>
      <c r="AZ341" s="37">
        <f>IF(AND(Weekly[[#This Row],[V Odds &lt;]]="",Weekly[[#This Row],[H Odds &lt;]]=""),AZ340,IF(AND(Weekly[[#This Row],[V Odds &lt;]]&lt;&gt;"",Weekly[[#This Row],[Actual]]=FALSE),AZ340+Weekly[[#This Row],[V Odds &lt;]]-1,IF(AND(Weekly[[#This Row],[H Odds &lt;]]&lt;&gt;"",Weekly[[#This Row],[Actual]]=TRUE),AZ340+Weekly[[#This Row],[H Odds &lt;]]-1,AZ340-1)))</f>
        <v>70.019999999999982</v>
      </c>
      <c r="BA341" s="38">
        <f>IF(Weekly[[#This Row],[H Odds &lt;]]="",BA340,IF(AND(Weekly[[#This Row],[H Odds &lt;]]&lt;&gt;"",Weekly[[#This Row],[SVC_P]]=TRUE,Weekly[[#This Row],[Actual]]=TRUE),BA340+Weekly[[#This Row],[H Odds &lt;]]-1,IF(AND(Weekly[[#This Row],[H Odds &lt;]]&lt;&gt;"",Weekly[[#This Row],[SVC_P]]=TRUE,Weekly[[#This Row],[Actual]]=FALSE),BA340-1,BA340)))</f>
        <v>68.439999999999984</v>
      </c>
      <c r="BB341" s="38">
        <f>IF(Weekly[[#This Row],[H Odds &lt;]]="",BB340,IF(AND(Weekly[[#This Row],[H Odds &lt;]]&lt;&gt;"",Weekly[[#This Row],[ADBC_P]]=TRUE,Weekly[[#This Row],[Actual]]=TRUE),BB340+Weekly[[#This Row],[H Odds &lt;]]-1,IF(AND(Weekly[[#This Row],[H Odds &lt;]]&lt;&gt;"",Weekly[[#This Row],[ADBC_P]]=TRUE,Weekly[[#This Row],[Actual]]=FALSE),BB340-1,BB340)))</f>
        <v>43.559999999999995</v>
      </c>
      <c r="BC341" s="38">
        <f>IF(Weekly[[#This Row],[H Odds &lt;]]="",BC340,IF(AND(Weekly[[#This Row],[H Odds &lt;]]&lt;&gt;"",Weekly[[#This Row],[RFC_P]]=TRUE,Weekly[[#This Row],[Actual]]=TRUE),BC340+Weekly[[#This Row],[H Odds &lt;]]-1,IF(AND(Weekly[[#This Row],[H Odds &lt;]]&lt;&gt;"",Weekly[[#This Row],[RFC_P]]=TRUE,Weekly[[#This Row],[Actual]]=FALSE),BC340-1,BC340)))</f>
        <v>45.859999999999992</v>
      </c>
      <c r="BD341" s="38">
        <f>IF(Weekly[[#This Row],[H Odds &lt;]]="",BD340,IF(AND(Weekly[[#This Row],[H Odds &lt;]]&lt;&gt;"",Weekly[[#This Row],[GBC_P]]=TRUE,Weekly[[#This Row],[Actual]]=TRUE),BD340+Weekly[[#This Row],[H Odds &lt;]]-1,IF(AND(Weekly[[#This Row],[H Odds &lt;]]&lt;&gt;"",Weekly[[#This Row],[GBC_P]]=TRUE,Weekly[[#This Row],[Actual]]=FALSE),BD340-1,BD340)))</f>
        <v>50.96</v>
      </c>
      <c r="BE341" s="38">
        <f>IF(Weekly[[#This Row],[H Odds &lt;]]="",BE340,IF(AND(Weekly[[#This Row],[H Odds &lt;]]&lt;&gt;"",Weekly[[#This Row],[HGBC_P]]=TRUE,Weekly[[#This Row],[Actual]]=TRUE),BE340+Weekly[[#This Row],[H Odds &lt;]]-1,IF(AND(Weekly[[#This Row],[H Odds &lt;]]&lt;&gt;"",Weekly[[#This Row],[HGBC_P]]=TRUE,Weekly[[#This Row],[Actual]]=FALSE),BE340-1,BE340)))</f>
        <v>55.859999999999992</v>
      </c>
      <c r="BF341" s="38">
        <f>IF(Weekly[[#This Row],[H Odds &lt;]]="",BF340,IF(AND(Weekly[[#This Row],[H Odds &lt;]]&lt;&gt;"",Weekly[[#This Row],[XGB_P]]=TRUE,Weekly[[#This Row],[Actual]]=TRUE),BF340+Weekly[[#This Row],[H Odds &lt;]]-1,IF(AND(Weekly[[#This Row],[H Odds &lt;]]&lt;&gt;"",Weekly[[#This Row],[XGB_P]]=TRUE,Weekly[[#This Row],[Actual]]=FALSE),BF340-1,BF340)))</f>
        <v>59.03</v>
      </c>
      <c r="BG341" s="38">
        <f>IF(Weekly[[#This Row],[H Odds &lt;]]="",BG340,IF(AND(Weekly[[#This Row],[H Odds &lt;]]&lt;&gt;"",Weekly[[#This Row],[QDA_P]]=TRUE,Weekly[[#This Row],[Actual]]=TRUE),BG340+Weekly[[#This Row],[H Odds &lt;]]-1,IF(AND(Weekly[[#This Row],[H Odds &lt;]]&lt;&gt;"",Weekly[[#This Row],[QDA_P]]=TRUE,Weekly[[#This Row],[Actual]]=FALSE),BG340-1,BG340)))</f>
        <v>42.279999999999994</v>
      </c>
      <c r="BH341" s="38">
        <f>IF(Weekly[[#This Row],[H Odds &lt;]]="",BH340,IF(AND(Weekly[[#This Row],[H Odds &lt;]]&lt;&gt;"",Weekly[[#This Row],[KNC_P]]=TRUE,Weekly[[#This Row],[Actual]]=TRUE),BH340+Weekly[[#This Row],[H Odds &lt;]]-1,IF(AND(Weekly[[#This Row],[H Odds &lt;]]&lt;&gt;"",Weekly[[#This Row],[KNC_P]]=TRUE,Weekly[[#This Row],[Actual]]=FALSE),BH340-1,BH340)))</f>
        <v>48.54999999999999</v>
      </c>
      <c r="BI341" s="38">
        <f>IF(Weekly[[#This Row],[H Odds &lt;]]="",BI340,IF(AND(Weekly[[#This Row],[H Odds &lt;]]&lt;&gt;"",Weekly[[#This Row],[TRUES]]&gt;0,Weekly[[#This Row],[Actual]]=TRUE),BI340+Weekly[[#This Row],[H Odds &lt;]]-1,IF(AND(Weekly[[#This Row],[H Odds &lt;]]&lt;&gt;"",Weekly[[#This Row],[TRUES]]=0),BI340,BI340-1)))</f>
        <v>68.439999999999984</v>
      </c>
      <c r="BJ341" s="38">
        <f>IF(Weekly[[#This Row],[H Odds &lt;]]="",BJ340,IF(AND(Weekly[[#This Row],[H Odds &lt;]]&lt;&gt;"",Weekly[[#This Row],[Actual]]=TRUE),BJ340+Weekly[[#This Row],[H Odds &lt;]]-1,IF(AND(Weekly[[#This Row],[H Odds &lt;]]&lt;&gt;"",Weekly[[#This Row],[Actual]]=FALSE),BJ340-1,BJ340)))</f>
        <v>70.339999999999989</v>
      </c>
      <c r="BK341" s="58">
        <f>IF(AND(Weekly[[#This Row],[TRUES]]&gt;4,Weekly[[#This Row],[Actual]]=TRUE),BK340+Weekly[[#This Row],[BF H Odds]]-1,IF(AND(Weekly[[#This Row],[FALSES]]&gt;4,Weekly[[#This Row],[Actual]]=FALSE),BK340+Weekly[[#This Row],[BF V Odds]]-1,IF(AND(Weekly[[#This Row],[TRUES]]&gt;4,Weekly[[#This Row],[Actual]]=FALSE),BK340-1,IF(AND(Weekly[[#This Row],[FALSES]]&gt;4,Weekly[[#This Row],[Actual]]=TRUE),BK340-1,BK340))))</f>
        <v>25.560000000000024</v>
      </c>
      <c r="BL341" s="58">
        <f>IF(AND(Weekly[[#This Row],[TRUES]]&gt;5,Weekly[[#This Row],[Actual]]=TRUE),BL340+Weekly[[#This Row],[BF H Odds]]-1,IF(AND(Weekly[[#This Row],[FALSES]]&gt;5,Weekly[[#This Row],[Actual]]=FALSE),BL340+Weekly[[#This Row],[BF V Odds]]-1,IF(AND(Weekly[[#This Row],[TRUES]]&gt;5,Weekly[[#This Row],[Actual]]=FALSE),BL340-1,IF(AND(Weekly[[#This Row],[FALSES]]&gt;5,Weekly[[#This Row],[Actual]]=TRUE),BL340-1,BL340))))</f>
        <v>30.170000000000023</v>
      </c>
      <c r="BM341" s="58">
        <f>IF(AND(Weekly[[#This Row],[TRUES]]&gt;6,Weekly[[#This Row],[Actual]]=TRUE),BM340+Weekly[[#This Row],[BF H Odds]]-1,IF(AND(Weekly[[#This Row],[FALSES]]&gt;6,Weekly[[#This Row],[Actual]]=FALSE),BM340+Weekly[[#This Row],[BF V Odds]]-1,IF(AND(Weekly[[#This Row],[TRUES]]&gt;6,Weekly[[#This Row],[Actual]]=FALSE),BM340-1,IF(AND(Weekly[[#This Row],[FALSES]]&gt;6,Weekly[[#This Row],[Actual]]=TRUE),BM340-1,BM340))))</f>
        <v>49.750000000000014</v>
      </c>
    </row>
    <row r="342" spans="1:65" x14ac:dyDescent="0.25">
      <c r="A342" s="34"/>
      <c r="B342" s="10">
        <v>44286</v>
      </c>
      <c r="C342" s="33" t="s">
        <v>18</v>
      </c>
      <c r="D342" s="15" t="s">
        <v>31</v>
      </c>
      <c r="E342" t="b">
        <v>1</v>
      </c>
      <c r="F342" t="b">
        <v>1</v>
      </c>
      <c r="G342" t="b">
        <v>0</v>
      </c>
      <c r="H342" t="b">
        <v>1</v>
      </c>
      <c r="I342" t="b">
        <v>1</v>
      </c>
      <c r="J342" t="b">
        <v>1</v>
      </c>
      <c r="K342" t="b">
        <v>1</v>
      </c>
      <c r="L342" t="b">
        <v>1</v>
      </c>
      <c r="O342" t="str">
        <f>IF(Weekly[[#This Row],[H/V]]="H",Weekly[[#This Row],[BF H Odds]],IF(Weekly[[#This Row],[H/V]]="V",Weekly[[#This Row],[BF V Odds]],""))</f>
        <v/>
      </c>
      <c r="P342" t="b">
        <v>0</v>
      </c>
      <c r="R342" s="35">
        <f>IFERROR(IF(Weekly[[#This Row],[Won Bet?]]="yes",R341+(Weekly[[#This Row],[BF Odds]]*Weekly[[#This Row],[BF Stake]])-Weekly[[#This Row],[BF Stake]],R341-Weekly[[#This Row],[BF Stake]]),R341)</f>
        <v>240.31889999999996</v>
      </c>
      <c r="S342" s="9">
        <f>IFERROR(IF(Weekly[[#This Row],[Won Bet?]]="yes",S341+(((Weekly[[#This Row],[BF Odds]]*Weekly[[#This Row],[BF Stake]])-Weekly[[#This Row],[BF Stake]])*0.95),S341-Weekly[[#This Row],[BF Stake]]),S341)</f>
        <v>222.91995499999996</v>
      </c>
      <c r="T342" s="13">
        <v>2.04</v>
      </c>
      <c r="U342" s="13">
        <v>1.94</v>
      </c>
      <c r="V342" s="24">
        <f>IF(Weekly[[#This Row],[Actual]]="","",IF(AND(Weekly[[#This Row],[SVC_P]]=Weekly[[#This Row],[Actual]],Weekly[[#This Row],[SVC_P]]=TRUE),V341+Weekly[[#This Row],[BF H Odds]]-1,IF(AND(Weekly[[#This Row],[SVC_P]]=Weekly[[#This Row],[Actual]],Weekly[[#This Row],[SVC_P]]=FALSE),V341+Weekly[[#This Row],[BF V Odds]]-1,V341-1)))</f>
        <v>67.620000000000019</v>
      </c>
      <c r="W342" s="24">
        <f>IF(Weekly[[#This Row],[Actual]]="","",IF(AND(Weekly[[#This Row],[SVC_P]]=FALSE,Weekly[[#This Row],[Actual]]=TRUE),W341+Weekly[[#This Row],[BF H Odds]]-1,IF(AND(Weekly[[#This Row],[SVC_P]]=TRUE,Weekly[[#This Row],[Actual]]=FALSE,),W341+Weekly[[#This Row],[BF V Odds]]-1,W341-1)))</f>
        <v>-281.95</v>
      </c>
      <c r="X342" s="24">
        <f>IF(Weekly[[#This Row],[Actual]]="","",IF(AND(Weekly[[#This Row],[ADBC_P]]=Weekly[[#This Row],[Actual]],Weekly[[#This Row],[ADBC_P]]=TRUE),X341+Weekly[[#This Row],[BF H Odds]]-1,IF(AND(Weekly[[#This Row],[ADBC_P]]=Weekly[[#This Row],[Actual]],Weekly[[#This Row],[ADBC_P]]=FALSE),X341+Weekly[[#This Row],[BF V Odds]]-1,X341-1)))</f>
        <v>25.500000000000021</v>
      </c>
      <c r="Y342" s="24">
        <f>IF(Weekly[[#This Row],[Actual]]="","",IF(AND(Weekly[[#This Row],[ADBC_P]]=FALSE,Weekly[[#This Row],[Actual]]=TRUE),Y341+Weekly[[#This Row],[BF H Odds]]-1,IF(AND(Weekly[[#This Row],[ADBC_P]]=TRUE,Weekly[[#This Row],[Actual]]=FALSE),Y341+Weekly[[#This Row],[BF V Odds]]-1,Y341-1)))</f>
        <v>48.05</v>
      </c>
      <c r="Z342" s="24">
        <f>IF(Weekly[[#This Row],[Actual]]="","",IF(AND(Weekly[[#This Row],[RFC_P]]=Weekly[[#This Row],[Actual]],Weekly[[#This Row],[RFC_P]]=TRUE),Z341+Weekly[[#This Row],[BF H Odds]]-1,IF(AND(Weekly[[#This Row],[RFC_P]]=Weekly[[#This Row],[Actual]],Weekly[[#This Row],[RFC_P]]=FALSE),Z341+Weekly[[#This Row],[BF V Odds]]-1,Z341-1)))</f>
        <v>28.950000000000024</v>
      </c>
      <c r="AA342" s="24">
        <f>IF(Weekly[[#This Row],[Actual]]="","",IF(AND(Weekly[[#This Row],[RFC_P]]=FALSE,Weekly[[#This Row],[Actual]]=TRUE),AA341+Weekly[[#This Row],[BF H Odds]]-1,IF(AND(Weekly[[#This Row],[RFC_P]]=TRUE,Weekly[[#This Row],[Actual]]=FALSE),AA341+Weekly[[#This Row],[BF V Odds]]-1,AA341-1)))</f>
        <v>44.59999999999998</v>
      </c>
      <c r="AB342" s="24">
        <f>IF(Weekly[[#This Row],[Actual]]="","",IF(AND(Weekly[[#This Row],[GBC_P]]=Weekly[[#This Row],[Actual]],Weekly[[#This Row],[GBC_P]]=TRUE),AB341+Weekly[[#This Row],[BF H Odds]]-1,IF(AND(Weekly[[#This Row],[GBC_P]]=Weekly[[#This Row],[Actual]],Weekly[[#This Row],[GBC_P]]=FALSE),AB341+Weekly[[#This Row],[BF V Odds]]-1,AB341-1)))</f>
        <v>31.550000000000004</v>
      </c>
      <c r="AC342" s="24">
        <f>IF(Weekly[[#This Row],[Actual]]="","",IF(AND(Weekly[[#This Row],[GBC_P]]=FALSE,Weekly[[#This Row],[Actual]]=TRUE),AC341+Weekly[[#This Row],[BF H Odds]]-1,IF(AND(Weekly[[#This Row],[GBC_P]]=TRUE,Weekly[[#This Row],[Actual]]=FALSE),AC341+Weekly[[#This Row],[BF V Odds]]-1,AC341-1)))</f>
        <v>41.999999999999979</v>
      </c>
      <c r="AD342" s="24">
        <f>IF(Weekly[[#This Row],[Actual]]="","",IF(AND(Weekly[[#This Row],[HGBC_P]]=Weekly[[#This Row],[Actual]],Weekly[[#This Row],[HGBC_P]]=TRUE),AD341+Weekly[[#This Row],[BF H Odds]]-1,IF(AND(Weekly[[#This Row],[HGBC_P]]=Weekly[[#This Row],[Actual]],Weekly[[#This Row],[HGBC_P]]=FALSE),AD341+Weekly[[#This Row],[BF V Odds]]-1,AD341-1)))</f>
        <v>30.620000000000026</v>
      </c>
      <c r="AE342" s="24">
        <f>IF(Weekly[[#This Row],[Actual]]="","",IF(AND(Weekly[[#This Row],[HGBC_P]]=FALSE,Weekly[[#This Row],[Actual]]=TRUE),AE341+Weekly[[#This Row],[BF H Odds]]-1,IF(AND(Weekly[[#This Row],[HGBC_P]]=TRUE,Weekly[[#This Row],[Actual]]=FALSE),AE341+Weekly[[#This Row],[BF V Odds]]-1,AE341-1)))</f>
        <v>42.930000000000007</v>
      </c>
      <c r="AF342" s="24">
        <f>IF(Weekly[[#This Row],[Actual]]="","",IF(AND(Weekly[[#This Row],[XGB_P]]=Weekly[[#This Row],[Actual]],Weekly[[#This Row],[XGB_P]]=TRUE),AF341+Weekly[[#This Row],[BF H Odds]]-1,IF(AND(Weekly[[#This Row],[XGB_P]]=Weekly[[#This Row],[Actual]],Weekly[[#This Row],[XGB_P]]=FALSE),AF341+Weekly[[#This Row],[BF V Odds]]-1,AF341-1)))</f>
        <v>52.630000000000024</v>
      </c>
      <c r="AG342" s="24">
        <f>IF(Weekly[[#This Row],[Actual]]="","",IF(AND(Weekly[[#This Row],[XGB_P]]=FALSE,Weekly[[#This Row],[Actual]]=TRUE),AG341+Weekly[[#This Row],[BF H Odds]]-1,IF(AND(Weekly[[#This Row],[XGB_P]]=TRUE,Weekly[[#This Row],[Actual]]=FALSE),AG341+Weekly[[#This Row],[BF V Odds]]-1,AG341-1)))</f>
        <v>20.919999999999995</v>
      </c>
      <c r="AH342" s="24">
        <f>IF(Weekly[[#This Row],[Actual]]="","",IF(AND(Weekly[[#This Row],[QDA_P]]=Weekly[[#This Row],[Actual]],Weekly[[#This Row],[QDA_P]]=TRUE),AH341+Weekly[[#This Row],[BF H Odds]]-1,IF(AND(Weekly[[#This Row],[QDA_P]]=Weekly[[#This Row],[Actual]],Weekly[[#This Row],[QDA_P]]=FALSE),AH341+Weekly[[#This Row],[BF V Odds]]-1,AH341-1)))</f>
        <v>5.420000000000007</v>
      </c>
      <c r="AI342" s="24">
        <f>IF(Weekly[[#This Row],[Actual]]="","",IF(AND(Weekly[[#This Row],[QDA_P]]=FALSE,Weekly[[#This Row],[Actual]]=TRUE),AI341+Weekly[[#This Row],[BF H Odds]]-1,IF(AND(Weekly[[#This Row],[QDA_P]]=TRUE,Weekly[[#This Row],[Actual]]=FALSE),AI341+Weekly[[#This Row],[BF V Odds]]-1,AI341-1)))</f>
        <v>68.13000000000001</v>
      </c>
      <c r="AJ342" s="24">
        <f>IF(Weekly[[#This Row],[Actual]]="","",IF(AND(Weekly[[#This Row],[KNC_P]]=FALSE,Weekly[[#This Row],[Actual]]=TRUE),AJ341+Weekly[[#This Row],[BF H Odds]]-1,IF(AND(Weekly[[#This Row],[KNC_P]]=TRUE,Weekly[[#This Row],[Actual]]=FALSE),AJ341+Weekly[[#This Row],[BF V Odds]]-1,AJ341-1)))</f>
        <v>50.369999999999983</v>
      </c>
      <c r="AK342" s="24">
        <f>IF(Weekly[[#This Row],[Actual]]="","",IF(AND(Weekly[[#This Row],[KNC_P]]=FALSE,Weekly[[#This Row],[Actual]]=TRUE),AK341+Weekly[[#This Row],[BF H Odds]]-1,IF(AND(Weekly[[#This Row],[KNC_P]]=TRUE,Weekly[[#This Row],[Actual]]=FALSE),AK341+Weekly[[#This Row],[BF V Odds]]-1,AK341-1)))</f>
        <v>49.269999999999975</v>
      </c>
      <c r="AL342" s="30">
        <f>IF(Weekly[[#This Row],[Actual]]="","",COUNTIF(Weekly[[#This Row],[SVC_P]:[QDA_P]],TRUE))</f>
        <v>6</v>
      </c>
      <c r="AM342" s="30">
        <f>IF(Weekly[[#This Row],[Actual]]="","",COUNTIF(Weekly[[#This Row],[SVC_P]:[QDA_P]],FALSE))</f>
        <v>1</v>
      </c>
      <c r="AN342" s="36" t="str">
        <f>IF(AND(Weekly[[#This Row],[BF V Odds]]&gt;$BO$6,Weekly[[#This Row],[BF V Odds]] &lt; $BO$7),Weekly[[#This Row],[BF V Odds]],"")</f>
        <v/>
      </c>
      <c r="AO342" s="36" t="str">
        <f>IF(AND(Weekly[[#This Row],[BF H Odds]]&gt;$BO$6, Weekly[[#This Row],[BF H Odds]] &lt; $BO$7),Weekly[[#This Row],[BF H Odds]],"")</f>
        <v/>
      </c>
      <c r="AP342" s="37">
        <f>IF(AND(Weekly[[#This Row],[V Odds &lt;]]="",Weekly[[#This Row],[H Odds &lt;]]=""),AP341,IF(AND(Weekly[[#This Row],[H Odds &lt;]]&lt;&gt;"",Weekly[[#This Row],[SVC_P]]=TRUE,Weekly[[#This Row],[Actual]]=TRUE),AP341+Weekly[[#This Row],[H Odds &lt;]]-1,IF(AND(Weekly[[#This Row],[V Odds &lt;]]&lt;&gt;"",Weekly[[#This Row],[SVC_P]]=FALSE,Weekly[[#This Row],[Actual]]=FALSE),AP341+Weekly[[#This Row],[V Odds &lt;]]-1,IF(AND(Weekly[[#This Row],[V Odds &lt;]]&lt;&gt;"",Weekly[[#This Row],[SVC_P]]=FALSE,Weekly[[#This Row],[Actual]]=TRUE),AP341-1,IF(AND(Weekly[[#This Row],[H Odds &lt;]]&lt;&gt;"",Weekly[[#This Row],[SVC_P]]=TRUE,Weekly[[#This Row],[Actual]]=FALSE),AP341-1,AP341)))))</f>
        <v>73.48</v>
      </c>
      <c r="AQ342" s="37">
        <f>IF(AND(Weekly[[#This Row],[V Odds &lt;]]="",Weekly[[#This Row],[H Odds &lt;]]=""),AQ341,IF(AND(Weekly[[#This Row],[H Odds &lt;]]&lt;&gt;"",Weekly[[#This Row],[ADBC_P]]=TRUE,Weekly[[#This Row],[Actual]]=TRUE),AQ341+Weekly[[#This Row],[H Odds &lt;]]-1,IF(AND(Weekly[[#This Row],[V Odds &lt;]]&lt;&gt;"",Weekly[[#This Row],[ADBC_P]]=FALSE,Weekly[[#This Row],[Actual]]=FALSE),AQ341+Weekly[[#This Row],[V Odds &lt;]]-1,IF(AND(Weekly[[#This Row],[V Odds &lt;]]&lt;&gt;"",Weekly[[#This Row],[ADBC_P]]=FALSE,Weekly[[#This Row],[Actual]]=TRUE),AQ341-1,IF(AND(Weekly[[#This Row],[H Odds &lt;]]&lt;&gt;"",Weekly[[#This Row],[ADBC_P]]=TRUE,Weekly[[#This Row],[Actual]]=FALSE),AQ341-1,AQ341)))))</f>
        <v>46.879999999999995</v>
      </c>
      <c r="AR342" s="37">
        <f>IF(AND(Weekly[[#This Row],[V Odds &lt;]]="",Weekly[[#This Row],[H Odds &lt;]]=""),AR341,IF(AND(Weekly[[#This Row],[H Odds &lt;]]&lt;&gt;"",Weekly[[#This Row],[RFC_P]]=TRUE,Weekly[[#This Row],[Actual]]=TRUE),AR341+Weekly[[#This Row],[H Odds &lt;]]-1,IF(AND(Weekly[[#This Row],[V Odds &lt;]]&lt;&gt;"",Weekly[[#This Row],[RFC_P]]=FALSE,Weekly[[#This Row],[Actual]]=FALSE),AR341+Weekly[[#This Row],[V Odds &lt;]]-1,IF(AND(Weekly[[#This Row],[V Odds &lt;]]&lt;&gt;"",Weekly[[#This Row],[RFC_P]]=FALSE,Weekly[[#This Row],[Actual]]=TRUE),AR341-1,IF(AND(Weekly[[#This Row],[H Odds &lt;]]&lt;&gt;"",Weekly[[#This Row],[RFC_P]]=TRUE,Weekly[[#This Row],[Actual]]=FALSE),AR341-1,AR341)))))</f>
        <v>53.789999999999992</v>
      </c>
      <c r="AS342" s="37">
        <f>IF(AND(Weekly[[#This Row],[V Odds &lt;]]="",Weekly[[#This Row],[H Odds &lt;]]=""),AS341,IF(AND(Weekly[[#This Row],[H Odds &lt;]]&lt;&gt;"",Weekly[[#This Row],[GBC_P]]=TRUE,Weekly[[#This Row],[Actual]]=TRUE),AS341+Weekly[[#This Row],[H Odds &lt;]]-1,IF(AND(Weekly[[#This Row],[V Odds &lt;]]&lt;&gt;"",Weekly[[#This Row],[GBC_P]]=FALSE,Weekly[[#This Row],[Actual]]=FALSE),AS341+Weekly[[#This Row],[V Odds &lt;]]-1,IF(AND(Weekly[[#This Row],[V Odds &lt;]]&lt;&gt;"",Weekly[[#This Row],[GBC_P]]=FALSE,Weekly[[#This Row],[Actual]]=TRUE),AS341-1,IF(AND(Weekly[[#This Row],[H Odds &lt;]]&lt;&gt;"",Weekly[[#This Row],[GBC_P]]=TRUE,Weekly[[#This Row],[Actual]]=FALSE),AS341-1,AS341)))))</f>
        <v>53.58</v>
      </c>
      <c r="AT342" s="37">
        <f>IF(AND(Weekly[[#This Row],[V Odds &lt;]]="",Weekly[[#This Row],[H Odds &lt;]]=""),AT341,IF(AND(Weekly[[#This Row],[H Odds &lt;]]&lt;&gt;"",Weekly[[#This Row],[HGBC_P]]=TRUE,Weekly[[#This Row],[Actual]]=TRUE),AT341+Weekly[[#This Row],[H Odds &lt;]]-1,IF(AND(Weekly[[#This Row],[V Odds &lt;]]&lt;&gt;"",Weekly[[#This Row],[HGBC_P]]=FALSE,Weekly[[#This Row],[Actual]]=FALSE),AT341+Weekly[[#This Row],[V Odds &lt;]]-1,IF(AND(Weekly[[#This Row],[V Odds &lt;]]&lt;&gt;"",Weekly[[#This Row],[HGBC_P]]=FALSE,Weekly[[#This Row],[Actual]]=TRUE),AT341-1,IF(AND(Weekly[[#This Row],[H Odds &lt;]]&lt;&gt;"",Weekly[[#This Row],[HGBC_P]]=TRUE,Weekly[[#This Row],[Actual]]=FALSE),AT341-1,AT341)))))</f>
        <v>56.759999999999991</v>
      </c>
      <c r="AU342" s="37">
        <f>IF(AND(Weekly[[#This Row],[V Odds &lt;]]="",Weekly[[#This Row],[H Odds &lt;]]=""),AU341,IF(AND(Weekly[[#This Row],[H Odds &lt;]]&lt;&gt;"",Weekly[[#This Row],[XGB_P]]=TRUE,Weekly[[#This Row],[Actual]]=TRUE),AU341+Weekly[[#This Row],[H Odds &lt;]]-1,IF(AND(Weekly[[#This Row],[V Odds &lt;]]&lt;&gt;"",Weekly[[#This Row],[XGB_P]]=FALSE,Weekly[[#This Row],[Actual]]=FALSE),AU341+Weekly[[#This Row],[V Odds &lt;]]-1,IF(AND(Weekly[[#This Row],[V Odds &lt;]]&lt;&gt;"",Weekly[[#This Row],[XGB_P]]=FALSE,Weekly[[#This Row],[Actual]]=TRUE),AU341-1,IF(AND(Weekly[[#This Row],[H Odds &lt;]]&lt;&gt;"",Weekly[[#This Row],[XGB_P]]=TRUE,Weekly[[#This Row],[Actual]]=FALSE),AU341-1,AU341)))))</f>
        <v>65.86</v>
      </c>
      <c r="AV342" s="37">
        <f>IF(AND(Weekly[[#This Row],[V Odds &lt;]]="",Weekly[[#This Row],[H Odds &lt;]]=""),AV341,IF(AND(Weekly[[#This Row],[H Odds &lt;]]&lt;&gt;"",Weekly[[#This Row],[QDA_P]]=TRUE,Weekly[[#This Row],[Actual]]=TRUE),AV341+Weekly[[#This Row],[H Odds &lt;]]-1,IF(AND(Weekly[[#This Row],[V Odds &lt;]]&lt;&gt;"",Weekly[[#This Row],[QDA_P]]=FALSE,Weekly[[#This Row],[Actual]]=FALSE),AV341+Weekly[[#This Row],[V Odds &lt;]]-1,IF(AND(Weekly[[#This Row],[V Odds &lt;]]&lt;&gt;"",Weekly[[#This Row],[QDA_P]]=FALSE,Weekly[[#This Row],[Actual]]=TRUE),AV341-1,IF(AND(Weekly[[#This Row],[H Odds &lt;]]&lt;&gt;"",Weekly[[#This Row],[QDA_P]]=TRUE,Weekly[[#This Row],[Actual]]=FALSE),AV341-1,AV341)))))</f>
        <v>53.34999999999998</v>
      </c>
      <c r="AW342" s="37">
        <f>IF(AND(Weekly[[#This Row],[H Odds &lt;]]="",Weekly[[#This Row],[V Odds &lt;]]=""),AW341,IF(AND(Weekly[[#This Row],[KNC_P]]=Weekly[[#This Row],[Actual]],Weekly[[#This Row],[KNC_P]]=TRUE),AW341+Weekly[[#This Row],[BF H Odds]]-1,IF(AND(Weekly[[#This Row],[KNC_P]]=Weekly[[#This Row],[Actual]],Weekly[[#This Row],[KNC_P]]=FALSE),AW341+Weekly[[#This Row],[BF V Odds]]-1,AW341-1)))</f>
        <v>47.220000000000006</v>
      </c>
      <c r="AX342" s="37">
        <f>IF(AND(Weekly[[#This Row],[V Odds &lt;]]="",Weekly[[#This Row],[H Odds &lt;]]=""),AX341,IF(AND(Weekly[[#This Row],[V Odds &lt;]]&lt;&gt;"",Weekly[[#This Row],[FALSES]]&gt;0,Weekly[[#This Row],[Actual]]=FALSE),AX341+Weekly[[#This Row],[V Odds &lt;]]-1,IF(AND(Weekly[[#This Row],[H Odds &lt;]]&lt;&gt;"",Weekly[[#This Row],[TRUES]]&gt;0,Weekly[[#This Row],[Actual]]=TRUE),AX341+Weekly[[#This Row],[H Odds &lt;]]-1,IF(AND(Weekly[[#This Row],[V Odds &lt;]]&lt;&gt;"",Weekly[[#This Row],[FALSES]]=0),AX341,IF(AND(Weekly[[#This Row],[H Odds &lt;]]&lt;&gt;"",Weekly[[#This Row],[TRUES]]=0),AX341,AX341-1)))))</f>
        <v>84.649999999999977</v>
      </c>
      <c r="AY342" s="37">
        <f>IF(AND(Weekly[[#This Row],[V Odds &lt;]]="",Weekly[[#This Row],[H Odds &lt;]]=""),AY341,IF(AND(Weekly[[#This Row],[V Odds &lt;]]&lt;&gt;"",Weekly[[#This Row],[FALSES]]&gt;0,Weekly[[#This Row],[Actual]]=FALSE),AY341+((Weekly[[#This Row],[V Odds &lt;]]-1)*0.92),IF(AND(Weekly[[#This Row],[H Odds &lt;]]&lt;&gt;"",Weekly[[#This Row],[TRUES]]&gt;0,Weekly[[#This Row],[Actual]]=TRUE),AY341+((Weekly[[#This Row],[H Odds &lt;]]-1)*0.92),IF(AND(Weekly[[#This Row],[V Odds &lt;]]&lt;&gt;"",Weekly[[#This Row],[FALSES]]=0),AY341,IF(AND(Weekly[[#This Row],[H Odds &lt;]]&lt;&gt;"",Weekly[[#This Row],[TRUES]]=0),AY341,AY341-1)))))</f>
        <v>77.398000000000025</v>
      </c>
      <c r="AZ342" s="37">
        <f>IF(AND(Weekly[[#This Row],[V Odds &lt;]]="",Weekly[[#This Row],[H Odds &lt;]]=""),AZ341,IF(AND(Weekly[[#This Row],[V Odds &lt;]]&lt;&gt;"",Weekly[[#This Row],[Actual]]=FALSE),AZ341+Weekly[[#This Row],[V Odds &lt;]]-1,IF(AND(Weekly[[#This Row],[H Odds &lt;]]&lt;&gt;"",Weekly[[#This Row],[Actual]]=TRUE),AZ341+Weekly[[#This Row],[H Odds &lt;]]-1,AZ341-1)))</f>
        <v>70.019999999999982</v>
      </c>
      <c r="BA342" s="38">
        <f>IF(Weekly[[#This Row],[H Odds &lt;]]="",BA341,IF(AND(Weekly[[#This Row],[H Odds &lt;]]&lt;&gt;"",Weekly[[#This Row],[SVC_P]]=TRUE,Weekly[[#This Row],[Actual]]=TRUE),BA341+Weekly[[#This Row],[H Odds &lt;]]-1,IF(AND(Weekly[[#This Row],[H Odds &lt;]]&lt;&gt;"",Weekly[[#This Row],[SVC_P]]=TRUE,Weekly[[#This Row],[Actual]]=FALSE),BA341-1,BA341)))</f>
        <v>68.439999999999984</v>
      </c>
      <c r="BB342" s="38">
        <f>IF(Weekly[[#This Row],[H Odds &lt;]]="",BB341,IF(AND(Weekly[[#This Row],[H Odds &lt;]]&lt;&gt;"",Weekly[[#This Row],[ADBC_P]]=TRUE,Weekly[[#This Row],[Actual]]=TRUE),BB341+Weekly[[#This Row],[H Odds &lt;]]-1,IF(AND(Weekly[[#This Row],[H Odds &lt;]]&lt;&gt;"",Weekly[[#This Row],[ADBC_P]]=TRUE,Weekly[[#This Row],[Actual]]=FALSE),BB341-1,BB341)))</f>
        <v>43.559999999999995</v>
      </c>
      <c r="BC342" s="38">
        <f>IF(Weekly[[#This Row],[H Odds &lt;]]="",BC341,IF(AND(Weekly[[#This Row],[H Odds &lt;]]&lt;&gt;"",Weekly[[#This Row],[RFC_P]]=TRUE,Weekly[[#This Row],[Actual]]=TRUE),BC341+Weekly[[#This Row],[H Odds &lt;]]-1,IF(AND(Weekly[[#This Row],[H Odds &lt;]]&lt;&gt;"",Weekly[[#This Row],[RFC_P]]=TRUE,Weekly[[#This Row],[Actual]]=FALSE),BC341-1,BC341)))</f>
        <v>45.859999999999992</v>
      </c>
      <c r="BD342" s="38">
        <f>IF(Weekly[[#This Row],[H Odds &lt;]]="",BD341,IF(AND(Weekly[[#This Row],[H Odds &lt;]]&lt;&gt;"",Weekly[[#This Row],[GBC_P]]=TRUE,Weekly[[#This Row],[Actual]]=TRUE),BD341+Weekly[[#This Row],[H Odds &lt;]]-1,IF(AND(Weekly[[#This Row],[H Odds &lt;]]&lt;&gt;"",Weekly[[#This Row],[GBC_P]]=TRUE,Weekly[[#This Row],[Actual]]=FALSE),BD341-1,BD341)))</f>
        <v>50.96</v>
      </c>
      <c r="BE342" s="38">
        <f>IF(Weekly[[#This Row],[H Odds &lt;]]="",BE341,IF(AND(Weekly[[#This Row],[H Odds &lt;]]&lt;&gt;"",Weekly[[#This Row],[HGBC_P]]=TRUE,Weekly[[#This Row],[Actual]]=TRUE),BE341+Weekly[[#This Row],[H Odds &lt;]]-1,IF(AND(Weekly[[#This Row],[H Odds &lt;]]&lt;&gt;"",Weekly[[#This Row],[HGBC_P]]=TRUE,Weekly[[#This Row],[Actual]]=FALSE),BE341-1,BE341)))</f>
        <v>55.859999999999992</v>
      </c>
      <c r="BF342" s="38">
        <f>IF(Weekly[[#This Row],[H Odds &lt;]]="",BF341,IF(AND(Weekly[[#This Row],[H Odds &lt;]]&lt;&gt;"",Weekly[[#This Row],[XGB_P]]=TRUE,Weekly[[#This Row],[Actual]]=TRUE),BF341+Weekly[[#This Row],[H Odds &lt;]]-1,IF(AND(Weekly[[#This Row],[H Odds &lt;]]&lt;&gt;"",Weekly[[#This Row],[XGB_P]]=TRUE,Weekly[[#This Row],[Actual]]=FALSE),BF341-1,BF341)))</f>
        <v>59.03</v>
      </c>
      <c r="BG342" s="38">
        <f>IF(Weekly[[#This Row],[H Odds &lt;]]="",BG341,IF(AND(Weekly[[#This Row],[H Odds &lt;]]&lt;&gt;"",Weekly[[#This Row],[QDA_P]]=TRUE,Weekly[[#This Row],[Actual]]=TRUE),BG341+Weekly[[#This Row],[H Odds &lt;]]-1,IF(AND(Weekly[[#This Row],[H Odds &lt;]]&lt;&gt;"",Weekly[[#This Row],[QDA_P]]=TRUE,Weekly[[#This Row],[Actual]]=FALSE),BG341-1,BG341)))</f>
        <v>42.279999999999994</v>
      </c>
      <c r="BH342" s="38">
        <f>IF(Weekly[[#This Row],[H Odds &lt;]]="",BH341,IF(AND(Weekly[[#This Row],[H Odds &lt;]]&lt;&gt;"",Weekly[[#This Row],[KNC_P]]=TRUE,Weekly[[#This Row],[Actual]]=TRUE),BH341+Weekly[[#This Row],[H Odds &lt;]]-1,IF(AND(Weekly[[#This Row],[H Odds &lt;]]&lt;&gt;"",Weekly[[#This Row],[KNC_P]]=TRUE,Weekly[[#This Row],[Actual]]=FALSE),BH341-1,BH341)))</f>
        <v>48.54999999999999</v>
      </c>
      <c r="BI342" s="38">
        <f>IF(Weekly[[#This Row],[H Odds &lt;]]="",BI341,IF(AND(Weekly[[#This Row],[H Odds &lt;]]&lt;&gt;"",Weekly[[#This Row],[TRUES]]&gt;0,Weekly[[#This Row],[Actual]]=TRUE),BI341+Weekly[[#This Row],[H Odds &lt;]]-1,IF(AND(Weekly[[#This Row],[H Odds &lt;]]&lt;&gt;"",Weekly[[#This Row],[TRUES]]=0),BI341,BI341-1)))</f>
        <v>68.439999999999984</v>
      </c>
      <c r="BJ342" s="38">
        <f>IF(Weekly[[#This Row],[H Odds &lt;]]="",BJ341,IF(AND(Weekly[[#This Row],[H Odds &lt;]]&lt;&gt;"",Weekly[[#This Row],[Actual]]=TRUE),BJ341+Weekly[[#This Row],[H Odds &lt;]]-1,IF(AND(Weekly[[#This Row],[H Odds &lt;]]&lt;&gt;"",Weekly[[#This Row],[Actual]]=FALSE),BJ341-1,BJ341)))</f>
        <v>70.339999999999989</v>
      </c>
      <c r="BK342" s="58">
        <f>IF(AND(Weekly[[#This Row],[TRUES]]&gt;4,Weekly[[#This Row],[Actual]]=TRUE),BK341+Weekly[[#This Row],[BF H Odds]]-1,IF(AND(Weekly[[#This Row],[FALSES]]&gt;4,Weekly[[#This Row],[Actual]]=FALSE),BK341+Weekly[[#This Row],[BF V Odds]]-1,IF(AND(Weekly[[#This Row],[TRUES]]&gt;4,Weekly[[#This Row],[Actual]]=FALSE),BK341-1,IF(AND(Weekly[[#This Row],[FALSES]]&gt;4,Weekly[[#This Row],[Actual]]=TRUE),BK341-1,BK341))))</f>
        <v>24.560000000000024</v>
      </c>
      <c r="BL342" s="58">
        <f>IF(AND(Weekly[[#This Row],[TRUES]]&gt;5,Weekly[[#This Row],[Actual]]=TRUE),BL341+Weekly[[#This Row],[BF H Odds]]-1,IF(AND(Weekly[[#This Row],[FALSES]]&gt;5,Weekly[[#This Row],[Actual]]=FALSE),BL341+Weekly[[#This Row],[BF V Odds]]-1,IF(AND(Weekly[[#This Row],[TRUES]]&gt;5,Weekly[[#This Row],[Actual]]=FALSE),BL341-1,IF(AND(Weekly[[#This Row],[FALSES]]&gt;5,Weekly[[#This Row],[Actual]]=TRUE),BL341-1,BL341))))</f>
        <v>29.170000000000023</v>
      </c>
      <c r="BM342" s="58">
        <f>IF(AND(Weekly[[#This Row],[TRUES]]&gt;6,Weekly[[#This Row],[Actual]]=TRUE),BM341+Weekly[[#This Row],[BF H Odds]]-1,IF(AND(Weekly[[#This Row],[FALSES]]&gt;6,Weekly[[#This Row],[Actual]]=FALSE),BM341+Weekly[[#This Row],[BF V Odds]]-1,IF(AND(Weekly[[#This Row],[TRUES]]&gt;6,Weekly[[#This Row],[Actual]]=FALSE),BM341-1,IF(AND(Weekly[[#This Row],[FALSES]]&gt;6,Weekly[[#This Row],[Actual]]=TRUE),BM341-1,BM341))))</f>
        <v>49.750000000000014</v>
      </c>
    </row>
    <row r="343" spans="1:65" x14ac:dyDescent="0.25">
      <c r="A343" s="34"/>
      <c r="B343" s="10">
        <v>44286</v>
      </c>
      <c r="C343" s="33" t="s">
        <v>20</v>
      </c>
      <c r="D343" s="15" t="s">
        <v>15</v>
      </c>
      <c r="E343" t="b">
        <v>1</v>
      </c>
      <c r="F343" t="b">
        <v>1</v>
      </c>
      <c r="G343" t="b">
        <v>0</v>
      </c>
      <c r="H343" t="b">
        <v>0</v>
      </c>
      <c r="I343" t="b">
        <v>0</v>
      </c>
      <c r="J343" t="b">
        <v>0</v>
      </c>
      <c r="K343" t="b">
        <v>1</v>
      </c>
      <c r="L343" t="b">
        <v>1</v>
      </c>
      <c r="M343" t="s">
        <v>101</v>
      </c>
      <c r="N343">
        <v>6.15</v>
      </c>
      <c r="O343">
        <f>IF(Weekly[[#This Row],[H/V]]="H",Weekly[[#This Row],[BF H Odds]],IF(Weekly[[#This Row],[H/V]]="V",Weekly[[#This Row],[BF V Odds]],""))</f>
        <v>8.6</v>
      </c>
      <c r="P343" t="b">
        <v>1</v>
      </c>
      <c r="Q343" t="s">
        <v>76</v>
      </c>
      <c r="R343" s="35">
        <f>IFERROR(IF(Weekly[[#This Row],[Won Bet?]]="yes",R342+(Weekly[[#This Row],[BF Odds]]*Weekly[[#This Row],[BF Stake]])-Weekly[[#This Row],[BF Stake]],R342-Weekly[[#This Row],[BF Stake]]),R342)</f>
        <v>234.16889999999995</v>
      </c>
      <c r="S343" s="9">
        <f>IFERROR(IF(Weekly[[#This Row],[Won Bet?]]="yes",S342+(((Weekly[[#This Row],[BF Odds]]*Weekly[[#This Row],[BF Stake]])-Weekly[[#This Row],[BF Stake]])*0.95),S342-Weekly[[#This Row],[BF Stake]]),S342)</f>
        <v>216.76995499999995</v>
      </c>
      <c r="T343" s="13">
        <v>8.6</v>
      </c>
      <c r="U343" s="13">
        <v>1.1200000000000001</v>
      </c>
      <c r="V343" s="24">
        <f>IF(Weekly[[#This Row],[Actual]]="","",IF(AND(Weekly[[#This Row],[SVC_P]]=Weekly[[#This Row],[Actual]],Weekly[[#This Row],[SVC_P]]=TRUE),V342+Weekly[[#This Row],[BF H Odds]]-1,IF(AND(Weekly[[#This Row],[SVC_P]]=Weekly[[#This Row],[Actual]],Weekly[[#This Row],[SVC_P]]=FALSE),V342+Weekly[[#This Row],[BF V Odds]]-1,V342-1)))</f>
        <v>67.740000000000023</v>
      </c>
      <c r="W343" s="24">
        <f>IF(Weekly[[#This Row],[Actual]]="","",IF(AND(Weekly[[#This Row],[SVC_P]]=FALSE,Weekly[[#This Row],[Actual]]=TRUE),W342+Weekly[[#This Row],[BF H Odds]]-1,IF(AND(Weekly[[#This Row],[SVC_P]]=TRUE,Weekly[[#This Row],[Actual]]=FALSE,),W342+Weekly[[#This Row],[BF V Odds]]-1,W342-1)))</f>
        <v>-282.95</v>
      </c>
      <c r="X343" s="24">
        <f>IF(Weekly[[#This Row],[Actual]]="","",IF(AND(Weekly[[#This Row],[ADBC_P]]=Weekly[[#This Row],[Actual]],Weekly[[#This Row],[ADBC_P]]=TRUE),X342+Weekly[[#This Row],[BF H Odds]]-1,IF(AND(Weekly[[#This Row],[ADBC_P]]=Weekly[[#This Row],[Actual]],Weekly[[#This Row],[ADBC_P]]=FALSE),X342+Weekly[[#This Row],[BF V Odds]]-1,X342-1)))</f>
        <v>25.620000000000022</v>
      </c>
      <c r="Y343" s="24">
        <f>IF(Weekly[[#This Row],[Actual]]="","",IF(AND(Weekly[[#This Row],[ADBC_P]]=FALSE,Weekly[[#This Row],[Actual]]=TRUE),Y342+Weekly[[#This Row],[BF H Odds]]-1,IF(AND(Weekly[[#This Row],[ADBC_P]]=TRUE,Weekly[[#This Row],[Actual]]=FALSE),Y342+Weekly[[#This Row],[BF V Odds]]-1,Y342-1)))</f>
        <v>47.05</v>
      </c>
      <c r="Z343" s="24">
        <f>IF(Weekly[[#This Row],[Actual]]="","",IF(AND(Weekly[[#This Row],[RFC_P]]=Weekly[[#This Row],[Actual]],Weekly[[#This Row],[RFC_P]]=TRUE),Z342+Weekly[[#This Row],[BF H Odds]]-1,IF(AND(Weekly[[#This Row],[RFC_P]]=Weekly[[#This Row],[Actual]],Weekly[[#This Row],[RFC_P]]=FALSE),Z342+Weekly[[#This Row],[BF V Odds]]-1,Z342-1)))</f>
        <v>27.950000000000024</v>
      </c>
      <c r="AA343" s="24">
        <f>IF(Weekly[[#This Row],[Actual]]="","",IF(AND(Weekly[[#This Row],[RFC_P]]=FALSE,Weekly[[#This Row],[Actual]]=TRUE),AA342+Weekly[[#This Row],[BF H Odds]]-1,IF(AND(Weekly[[#This Row],[RFC_P]]=TRUE,Weekly[[#This Row],[Actual]]=FALSE),AA342+Weekly[[#This Row],[BF V Odds]]-1,AA342-1)))</f>
        <v>44.719999999999978</v>
      </c>
      <c r="AB343" s="24">
        <f>IF(Weekly[[#This Row],[Actual]]="","",IF(AND(Weekly[[#This Row],[GBC_P]]=Weekly[[#This Row],[Actual]],Weekly[[#This Row],[GBC_P]]=TRUE),AB342+Weekly[[#This Row],[BF H Odds]]-1,IF(AND(Weekly[[#This Row],[GBC_P]]=Weekly[[#This Row],[Actual]],Weekly[[#This Row],[GBC_P]]=FALSE),AB342+Weekly[[#This Row],[BF V Odds]]-1,AB342-1)))</f>
        <v>30.550000000000004</v>
      </c>
      <c r="AC343" s="24">
        <f>IF(Weekly[[#This Row],[Actual]]="","",IF(AND(Weekly[[#This Row],[GBC_P]]=FALSE,Weekly[[#This Row],[Actual]]=TRUE),AC342+Weekly[[#This Row],[BF H Odds]]-1,IF(AND(Weekly[[#This Row],[GBC_P]]=TRUE,Weekly[[#This Row],[Actual]]=FALSE),AC342+Weekly[[#This Row],[BF V Odds]]-1,AC342-1)))</f>
        <v>42.119999999999976</v>
      </c>
      <c r="AD343" s="24">
        <f>IF(Weekly[[#This Row],[Actual]]="","",IF(AND(Weekly[[#This Row],[HGBC_P]]=Weekly[[#This Row],[Actual]],Weekly[[#This Row],[HGBC_P]]=TRUE),AD342+Weekly[[#This Row],[BF H Odds]]-1,IF(AND(Weekly[[#This Row],[HGBC_P]]=Weekly[[#This Row],[Actual]],Weekly[[#This Row],[HGBC_P]]=FALSE),AD342+Weekly[[#This Row],[BF V Odds]]-1,AD342-1)))</f>
        <v>29.620000000000026</v>
      </c>
      <c r="AE343" s="24">
        <f>IF(Weekly[[#This Row],[Actual]]="","",IF(AND(Weekly[[#This Row],[HGBC_P]]=FALSE,Weekly[[#This Row],[Actual]]=TRUE),AE342+Weekly[[#This Row],[BF H Odds]]-1,IF(AND(Weekly[[#This Row],[HGBC_P]]=TRUE,Weekly[[#This Row],[Actual]]=FALSE),AE342+Weekly[[#This Row],[BF V Odds]]-1,AE342-1)))</f>
        <v>43.050000000000004</v>
      </c>
      <c r="AF343" s="24">
        <f>IF(Weekly[[#This Row],[Actual]]="","",IF(AND(Weekly[[#This Row],[XGB_P]]=Weekly[[#This Row],[Actual]],Weekly[[#This Row],[XGB_P]]=TRUE),AF342+Weekly[[#This Row],[BF H Odds]]-1,IF(AND(Weekly[[#This Row],[XGB_P]]=Weekly[[#This Row],[Actual]],Weekly[[#This Row],[XGB_P]]=FALSE),AF342+Weekly[[#This Row],[BF V Odds]]-1,AF342-1)))</f>
        <v>51.630000000000024</v>
      </c>
      <c r="AG343" s="24">
        <f>IF(Weekly[[#This Row],[Actual]]="","",IF(AND(Weekly[[#This Row],[XGB_P]]=FALSE,Weekly[[#This Row],[Actual]]=TRUE),AG342+Weekly[[#This Row],[BF H Odds]]-1,IF(AND(Weekly[[#This Row],[XGB_P]]=TRUE,Weekly[[#This Row],[Actual]]=FALSE),AG342+Weekly[[#This Row],[BF V Odds]]-1,AG342-1)))</f>
        <v>21.039999999999996</v>
      </c>
      <c r="AH343" s="24">
        <f>IF(Weekly[[#This Row],[Actual]]="","",IF(AND(Weekly[[#This Row],[QDA_P]]=Weekly[[#This Row],[Actual]],Weekly[[#This Row],[QDA_P]]=TRUE),AH342+Weekly[[#This Row],[BF H Odds]]-1,IF(AND(Weekly[[#This Row],[QDA_P]]=Weekly[[#This Row],[Actual]],Weekly[[#This Row],[QDA_P]]=FALSE),AH342+Weekly[[#This Row],[BF V Odds]]-1,AH342-1)))</f>
        <v>5.5400000000000071</v>
      </c>
      <c r="AI343" s="24">
        <f>IF(Weekly[[#This Row],[Actual]]="","",IF(AND(Weekly[[#This Row],[QDA_P]]=FALSE,Weekly[[#This Row],[Actual]]=TRUE),AI342+Weekly[[#This Row],[BF H Odds]]-1,IF(AND(Weekly[[#This Row],[QDA_P]]=TRUE,Weekly[[#This Row],[Actual]]=FALSE),AI342+Weekly[[#This Row],[BF V Odds]]-1,AI342-1)))</f>
        <v>67.13000000000001</v>
      </c>
      <c r="AJ343" s="24">
        <f>IF(Weekly[[#This Row],[Actual]]="","",IF(AND(Weekly[[#This Row],[KNC_P]]=FALSE,Weekly[[#This Row],[Actual]]=TRUE),AJ342+Weekly[[#This Row],[BF H Odds]]-1,IF(AND(Weekly[[#This Row],[KNC_P]]=TRUE,Weekly[[#This Row],[Actual]]=FALSE),AJ342+Weekly[[#This Row],[BF V Odds]]-1,AJ342-1)))</f>
        <v>49.369999999999983</v>
      </c>
      <c r="AK343" s="24">
        <f>IF(Weekly[[#This Row],[Actual]]="","",IF(AND(Weekly[[#This Row],[KNC_P]]=FALSE,Weekly[[#This Row],[Actual]]=TRUE),AK342+Weekly[[#This Row],[BF H Odds]]-1,IF(AND(Weekly[[#This Row],[KNC_P]]=TRUE,Weekly[[#This Row],[Actual]]=FALSE),AK342+Weekly[[#This Row],[BF V Odds]]-1,AK342-1)))</f>
        <v>48.269999999999975</v>
      </c>
      <c r="AL343" s="30">
        <f>IF(Weekly[[#This Row],[Actual]]="","",COUNTIF(Weekly[[#This Row],[SVC_P]:[QDA_P]],TRUE))</f>
        <v>3</v>
      </c>
      <c r="AM343" s="30">
        <f>IF(Weekly[[#This Row],[Actual]]="","",COUNTIF(Weekly[[#This Row],[SVC_P]:[QDA_P]],FALSE))</f>
        <v>4</v>
      </c>
      <c r="AN343" s="36" t="str">
        <f>IF(AND(Weekly[[#This Row],[BF V Odds]]&gt;$BO$6,Weekly[[#This Row],[BF V Odds]] &lt; $BO$7),Weekly[[#This Row],[BF V Odds]],"")</f>
        <v/>
      </c>
      <c r="AO343" s="36" t="str">
        <f>IF(AND(Weekly[[#This Row],[BF H Odds]]&gt;$BO$6, Weekly[[#This Row],[BF H Odds]] &lt; $BO$7),Weekly[[#This Row],[BF H Odds]],"")</f>
        <v/>
      </c>
      <c r="AP343" s="37">
        <f>IF(AND(Weekly[[#This Row],[V Odds &lt;]]="",Weekly[[#This Row],[H Odds &lt;]]=""),AP342,IF(AND(Weekly[[#This Row],[H Odds &lt;]]&lt;&gt;"",Weekly[[#This Row],[SVC_P]]=TRUE,Weekly[[#This Row],[Actual]]=TRUE),AP342+Weekly[[#This Row],[H Odds &lt;]]-1,IF(AND(Weekly[[#This Row],[V Odds &lt;]]&lt;&gt;"",Weekly[[#This Row],[SVC_P]]=FALSE,Weekly[[#This Row],[Actual]]=FALSE),AP342+Weekly[[#This Row],[V Odds &lt;]]-1,IF(AND(Weekly[[#This Row],[V Odds &lt;]]&lt;&gt;"",Weekly[[#This Row],[SVC_P]]=FALSE,Weekly[[#This Row],[Actual]]=TRUE),AP342-1,IF(AND(Weekly[[#This Row],[H Odds &lt;]]&lt;&gt;"",Weekly[[#This Row],[SVC_P]]=TRUE,Weekly[[#This Row],[Actual]]=FALSE),AP342-1,AP342)))))</f>
        <v>73.48</v>
      </c>
      <c r="AQ343" s="37">
        <f>IF(AND(Weekly[[#This Row],[V Odds &lt;]]="",Weekly[[#This Row],[H Odds &lt;]]=""),AQ342,IF(AND(Weekly[[#This Row],[H Odds &lt;]]&lt;&gt;"",Weekly[[#This Row],[ADBC_P]]=TRUE,Weekly[[#This Row],[Actual]]=TRUE),AQ342+Weekly[[#This Row],[H Odds &lt;]]-1,IF(AND(Weekly[[#This Row],[V Odds &lt;]]&lt;&gt;"",Weekly[[#This Row],[ADBC_P]]=FALSE,Weekly[[#This Row],[Actual]]=FALSE),AQ342+Weekly[[#This Row],[V Odds &lt;]]-1,IF(AND(Weekly[[#This Row],[V Odds &lt;]]&lt;&gt;"",Weekly[[#This Row],[ADBC_P]]=FALSE,Weekly[[#This Row],[Actual]]=TRUE),AQ342-1,IF(AND(Weekly[[#This Row],[H Odds &lt;]]&lt;&gt;"",Weekly[[#This Row],[ADBC_P]]=TRUE,Weekly[[#This Row],[Actual]]=FALSE),AQ342-1,AQ342)))))</f>
        <v>46.879999999999995</v>
      </c>
      <c r="AR343" s="37">
        <f>IF(AND(Weekly[[#This Row],[V Odds &lt;]]="",Weekly[[#This Row],[H Odds &lt;]]=""),AR342,IF(AND(Weekly[[#This Row],[H Odds &lt;]]&lt;&gt;"",Weekly[[#This Row],[RFC_P]]=TRUE,Weekly[[#This Row],[Actual]]=TRUE),AR342+Weekly[[#This Row],[H Odds &lt;]]-1,IF(AND(Weekly[[#This Row],[V Odds &lt;]]&lt;&gt;"",Weekly[[#This Row],[RFC_P]]=FALSE,Weekly[[#This Row],[Actual]]=FALSE),AR342+Weekly[[#This Row],[V Odds &lt;]]-1,IF(AND(Weekly[[#This Row],[V Odds &lt;]]&lt;&gt;"",Weekly[[#This Row],[RFC_P]]=FALSE,Weekly[[#This Row],[Actual]]=TRUE),AR342-1,IF(AND(Weekly[[#This Row],[H Odds &lt;]]&lt;&gt;"",Weekly[[#This Row],[RFC_P]]=TRUE,Weekly[[#This Row],[Actual]]=FALSE),AR342-1,AR342)))))</f>
        <v>53.789999999999992</v>
      </c>
      <c r="AS343" s="37">
        <f>IF(AND(Weekly[[#This Row],[V Odds &lt;]]="",Weekly[[#This Row],[H Odds &lt;]]=""),AS342,IF(AND(Weekly[[#This Row],[H Odds &lt;]]&lt;&gt;"",Weekly[[#This Row],[GBC_P]]=TRUE,Weekly[[#This Row],[Actual]]=TRUE),AS342+Weekly[[#This Row],[H Odds &lt;]]-1,IF(AND(Weekly[[#This Row],[V Odds &lt;]]&lt;&gt;"",Weekly[[#This Row],[GBC_P]]=FALSE,Weekly[[#This Row],[Actual]]=FALSE),AS342+Weekly[[#This Row],[V Odds &lt;]]-1,IF(AND(Weekly[[#This Row],[V Odds &lt;]]&lt;&gt;"",Weekly[[#This Row],[GBC_P]]=FALSE,Weekly[[#This Row],[Actual]]=TRUE),AS342-1,IF(AND(Weekly[[#This Row],[H Odds &lt;]]&lt;&gt;"",Weekly[[#This Row],[GBC_P]]=TRUE,Weekly[[#This Row],[Actual]]=FALSE),AS342-1,AS342)))))</f>
        <v>53.58</v>
      </c>
      <c r="AT343" s="37">
        <f>IF(AND(Weekly[[#This Row],[V Odds &lt;]]="",Weekly[[#This Row],[H Odds &lt;]]=""),AT342,IF(AND(Weekly[[#This Row],[H Odds &lt;]]&lt;&gt;"",Weekly[[#This Row],[HGBC_P]]=TRUE,Weekly[[#This Row],[Actual]]=TRUE),AT342+Weekly[[#This Row],[H Odds &lt;]]-1,IF(AND(Weekly[[#This Row],[V Odds &lt;]]&lt;&gt;"",Weekly[[#This Row],[HGBC_P]]=FALSE,Weekly[[#This Row],[Actual]]=FALSE),AT342+Weekly[[#This Row],[V Odds &lt;]]-1,IF(AND(Weekly[[#This Row],[V Odds &lt;]]&lt;&gt;"",Weekly[[#This Row],[HGBC_P]]=FALSE,Weekly[[#This Row],[Actual]]=TRUE),AT342-1,IF(AND(Weekly[[#This Row],[H Odds &lt;]]&lt;&gt;"",Weekly[[#This Row],[HGBC_P]]=TRUE,Weekly[[#This Row],[Actual]]=FALSE),AT342-1,AT342)))))</f>
        <v>56.759999999999991</v>
      </c>
      <c r="AU343" s="37">
        <f>IF(AND(Weekly[[#This Row],[V Odds &lt;]]="",Weekly[[#This Row],[H Odds &lt;]]=""),AU342,IF(AND(Weekly[[#This Row],[H Odds &lt;]]&lt;&gt;"",Weekly[[#This Row],[XGB_P]]=TRUE,Weekly[[#This Row],[Actual]]=TRUE),AU342+Weekly[[#This Row],[H Odds &lt;]]-1,IF(AND(Weekly[[#This Row],[V Odds &lt;]]&lt;&gt;"",Weekly[[#This Row],[XGB_P]]=FALSE,Weekly[[#This Row],[Actual]]=FALSE),AU342+Weekly[[#This Row],[V Odds &lt;]]-1,IF(AND(Weekly[[#This Row],[V Odds &lt;]]&lt;&gt;"",Weekly[[#This Row],[XGB_P]]=FALSE,Weekly[[#This Row],[Actual]]=TRUE),AU342-1,IF(AND(Weekly[[#This Row],[H Odds &lt;]]&lt;&gt;"",Weekly[[#This Row],[XGB_P]]=TRUE,Weekly[[#This Row],[Actual]]=FALSE),AU342-1,AU342)))))</f>
        <v>65.86</v>
      </c>
      <c r="AV343" s="37">
        <f>IF(AND(Weekly[[#This Row],[V Odds &lt;]]="",Weekly[[#This Row],[H Odds &lt;]]=""),AV342,IF(AND(Weekly[[#This Row],[H Odds &lt;]]&lt;&gt;"",Weekly[[#This Row],[QDA_P]]=TRUE,Weekly[[#This Row],[Actual]]=TRUE),AV342+Weekly[[#This Row],[H Odds &lt;]]-1,IF(AND(Weekly[[#This Row],[V Odds &lt;]]&lt;&gt;"",Weekly[[#This Row],[QDA_P]]=FALSE,Weekly[[#This Row],[Actual]]=FALSE),AV342+Weekly[[#This Row],[V Odds &lt;]]-1,IF(AND(Weekly[[#This Row],[V Odds &lt;]]&lt;&gt;"",Weekly[[#This Row],[QDA_P]]=FALSE,Weekly[[#This Row],[Actual]]=TRUE),AV342-1,IF(AND(Weekly[[#This Row],[H Odds &lt;]]&lt;&gt;"",Weekly[[#This Row],[QDA_P]]=TRUE,Weekly[[#This Row],[Actual]]=FALSE),AV342-1,AV342)))))</f>
        <v>53.34999999999998</v>
      </c>
      <c r="AW343" s="37">
        <f>IF(AND(Weekly[[#This Row],[H Odds &lt;]]="",Weekly[[#This Row],[V Odds &lt;]]=""),AW342,IF(AND(Weekly[[#This Row],[KNC_P]]=Weekly[[#This Row],[Actual]],Weekly[[#This Row],[KNC_P]]=TRUE),AW342+Weekly[[#This Row],[BF H Odds]]-1,IF(AND(Weekly[[#This Row],[KNC_P]]=Weekly[[#This Row],[Actual]],Weekly[[#This Row],[KNC_P]]=FALSE),AW342+Weekly[[#This Row],[BF V Odds]]-1,AW342-1)))</f>
        <v>47.220000000000006</v>
      </c>
      <c r="AX343" s="37">
        <f>IF(AND(Weekly[[#This Row],[V Odds &lt;]]="",Weekly[[#This Row],[H Odds &lt;]]=""),AX342,IF(AND(Weekly[[#This Row],[V Odds &lt;]]&lt;&gt;"",Weekly[[#This Row],[FALSES]]&gt;0,Weekly[[#This Row],[Actual]]=FALSE),AX342+Weekly[[#This Row],[V Odds &lt;]]-1,IF(AND(Weekly[[#This Row],[H Odds &lt;]]&lt;&gt;"",Weekly[[#This Row],[TRUES]]&gt;0,Weekly[[#This Row],[Actual]]=TRUE),AX342+Weekly[[#This Row],[H Odds &lt;]]-1,IF(AND(Weekly[[#This Row],[V Odds &lt;]]&lt;&gt;"",Weekly[[#This Row],[FALSES]]=0),AX342,IF(AND(Weekly[[#This Row],[H Odds &lt;]]&lt;&gt;"",Weekly[[#This Row],[TRUES]]=0),AX342,AX342-1)))))</f>
        <v>84.649999999999977</v>
      </c>
      <c r="AY343" s="37">
        <f>IF(AND(Weekly[[#This Row],[V Odds &lt;]]="",Weekly[[#This Row],[H Odds &lt;]]=""),AY342,IF(AND(Weekly[[#This Row],[V Odds &lt;]]&lt;&gt;"",Weekly[[#This Row],[FALSES]]&gt;0,Weekly[[#This Row],[Actual]]=FALSE),AY342+((Weekly[[#This Row],[V Odds &lt;]]-1)*0.92),IF(AND(Weekly[[#This Row],[H Odds &lt;]]&lt;&gt;"",Weekly[[#This Row],[TRUES]]&gt;0,Weekly[[#This Row],[Actual]]=TRUE),AY342+((Weekly[[#This Row],[H Odds &lt;]]-1)*0.92),IF(AND(Weekly[[#This Row],[V Odds &lt;]]&lt;&gt;"",Weekly[[#This Row],[FALSES]]=0),AY342,IF(AND(Weekly[[#This Row],[H Odds &lt;]]&lt;&gt;"",Weekly[[#This Row],[TRUES]]=0),AY342,AY342-1)))))</f>
        <v>77.398000000000025</v>
      </c>
      <c r="AZ343" s="37">
        <f>IF(AND(Weekly[[#This Row],[V Odds &lt;]]="",Weekly[[#This Row],[H Odds &lt;]]=""),AZ342,IF(AND(Weekly[[#This Row],[V Odds &lt;]]&lt;&gt;"",Weekly[[#This Row],[Actual]]=FALSE),AZ342+Weekly[[#This Row],[V Odds &lt;]]-1,IF(AND(Weekly[[#This Row],[H Odds &lt;]]&lt;&gt;"",Weekly[[#This Row],[Actual]]=TRUE),AZ342+Weekly[[#This Row],[H Odds &lt;]]-1,AZ342-1)))</f>
        <v>70.019999999999982</v>
      </c>
      <c r="BA343" s="38">
        <f>IF(Weekly[[#This Row],[H Odds &lt;]]="",BA342,IF(AND(Weekly[[#This Row],[H Odds &lt;]]&lt;&gt;"",Weekly[[#This Row],[SVC_P]]=TRUE,Weekly[[#This Row],[Actual]]=TRUE),BA342+Weekly[[#This Row],[H Odds &lt;]]-1,IF(AND(Weekly[[#This Row],[H Odds &lt;]]&lt;&gt;"",Weekly[[#This Row],[SVC_P]]=TRUE,Weekly[[#This Row],[Actual]]=FALSE),BA342-1,BA342)))</f>
        <v>68.439999999999984</v>
      </c>
      <c r="BB343" s="38">
        <f>IF(Weekly[[#This Row],[H Odds &lt;]]="",BB342,IF(AND(Weekly[[#This Row],[H Odds &lt;]]&lt;&gt;"",Weekly[[#This Row],[ADBC_P]]=TRUE,Weekly[[#This Row],[Actual]]=TRUE),BB342+Weekly[[#This Row],[H Odds &lt;]]-1,IF(AND(Weekly[[#This Row],[H Odds &lt;]]&lt;&gt;"",Weekly[[#This Row],[ADBC_P]]=TRUE,Weekly[[#This Row],[Actual]]=FALSE),BB342-1,BB342)))</f>
        <v>43.559999999999995</v>
      </c>
      <c r="BC343" s="38">
        <f>IF(Weekly[[#This Row],[H Odds &lt;]]="",BC342,IF(AND(Weekly[[#This Row],[H Odds &lt;]]&lt;&gt;"",Weekly[[#This Row],[RFC_P]]=TRUE,Weekly[[#This Row],[Actual]]=TRUE),BC342+Weekly[[#This Row],[H Odds &lt;]]-1,IF(AND(Weekly[[#This Row],[H Odds &lt;]]&lt;&gt;"",Weekly[[#This Row],[RFC_P]]=TRUE,Weekly[[#This Row],[Actual]]=FALSE),BC342-1,BC342)))</f>
        <v>45.859999999999992</v>
      </c>
      <c r="BD343" s="38">
        <f>IF(Weekly[[#This Row],[H Odds &lt;]]="",BD342,IF(AND(Weekly[[#This Row],[H Odds &lt;]]&lt;&gt;"",Weekly[[#This Row],[GBC_P]]=TRUE,Weekly[[#This Row],[Actual]]=TRUE),BD342+Weekly[[#This Row],[H Odds &lt;]]-1,IF(AND(Weekly[[#This Row],[H Odds &lt;]]&lt;&gt;"",Weekly[[#This Row],[GBC_P]]=TRUE,Weekly[[#This Row],[Actual]]=FALSE),BD342-1,BD342)))</f>
        <v>50.96</v>
      </c>
      <c r="BE343" s="38">
        <f>IF(Weekly[[#This Row],[H Odds &lt;]]="",BE342,IF(AND(Weekly[[#This Row],[H Odds &lt;]]&lt;&gt;"",Weekly[[#This Row],[HGBC_P]]=TRUE,Weekly[[#This Row],[Actual]]=TRUE),BE342+Weekly[[#This Row],[H Odds &lt;]]-1,IF(AND(Weekly[[#This Row],[H Odds &lt;]]&lt;&gt;"",Weekly[[#This Row],[HGBC_P]]=TRUE,Weekly[[#This Row],[Actual]]=FALSE),BE342-1,BE342)))</f>
        <v>55.859999999999992</v>
      </c>
      <c r="BF343" s="38">
        <f>IF(Weekly[[#This Row],[H Odds &lt;]]="",BF342,IF(AND(Weekly[[#This Row],[H Odds &lt;]]&lt;&gt;"",Weekly[[#This Row],[XGB_P]]=TRUE,Weekly[[#This Row],[Actual]]=TRUE),BF342+Weekly[[#This Row],[H Odds &lt;]]-1,IF(AND(Weekly[[#This Row],[H Odds &lt;]]&lt;&gt;"",Weekly[[#This Row],[XGB_P]]=TRUE,Weekly[[#This Row],[Actual]]=FALSE),BF342-1,BF342)))</f>
        <v>59.03</v>
      </c>
      <c r="BG343" s="38">
        <f>IF(Weekly[[#This Row],[H Odds &lt;]]="",BG342,IF(AND(Weekly[[#This Row],[H Odds &lt;]]&lt;&gt;"",Weekly[[#This Row],[QDA_P]]=TRUE,Weekly[[#This Row],[Actual]]=TRUE),BG342+Weekly[[#This Row],[H Odds &lt;]]-1,IF(AND(Weekly[[#This Row],[H Odds &lt;]]&lt;&gt;"",Weekly[[#This Row],[QDA_P]]=TRUE,Weekly[[#This Row],[Actual]]=FALSE),BG342-1,BG342)))</f>
        <v>42.279999999999994</v>
      </c>
      <c r="BH343" s="38">
        <f>IF(Weekly[[#This Row],[H Odds &lt;]]="",BH342,IF(AND(Weekly[[#This Row],[H Odds &lt;]]&lt;&gt;"",Weekly[[#This Row],[KNC_P]]=TRUE,Weekly[[#This Row],[Actual]]=TRUE),BH342+Weekly[[#This Row],[H Odds &lt;]]-1,IF(AND(Weekly[[#This Row],[H Odds &lt;]]&lt;&gt;"",Weekly[[#This Row],[KNC_P]]=TRUE,Weekly[[#This Row],[Actual]]=FALSE),BH342-1,BH342)))</f>
        <v>48.54999999999999</v>
      </c>
      <c r="BI343" s="38">
        <f>IF(Weekly[[#This Row],[H Odds &lt;]]="",BI342,IF(AND(Weekly[[#This Row],[H Odds &lt;]]&lt;&gt;"",Weekly[[#This Row],[TRUES]]&gt;0,Weekly[[#This Row],[Actual]]=TRUE),BI342+Weekly[[#This Row],[H Odds &lt;]]-1,IF(AND(Weekly[[#This Row],[H Odds &lt;]]&lt;&gt;"",Weekly[[#This Row],[TRUES]]=0),BI342,BI342-1)))</f>
        <v>68.439999999999984</v>
      </c>
      <c r="BJ343" s="38">
        <f>IF(Weekly[[#This Row],[H Odds &lt;]]="",BJ342,IF(AND(Weekly[[#This Row],[H Odds &lt;]]&lt;&gt;"",Weekly[[#This Row],[Actual]]=TRUE),BJ342+Weekly[[#This Row],[H Odds &lt;]]-1,IF(AND(Weekly[[#This Row],[H Odds &lt;]]&lt;&gt;"",Weekly[[#This Row],[Actual]]=FALSE),BJ342-1,BJ342)))</f>
        <v>70.339999999999989</v>
      </c>
      <c r="BK343" s="58">
        <f>IF(AND(Weekly[[#This Row],[TRUES]]&gt;4,Weekly[[#This Row],[Actual]]=TRUE),BK342+Weekly[[#This Row],[BF H Odds]]-1,IF(AND(Weekly[[#This Row],[FALSES]]&gt;4,Weekly[[#This Row],[Actual]]=FALSE),BK342+Weekly[[#This Row],[BF V Odds]]-1,IF(AND(Weekly[[#This Row],[TRUES]]&gt;4,Weekly[[#This Row],[Actual]]=FALSE),BK342-1,IF(AND(Weekly[[#This Row],[FALSES]]&gt;4,Weekly[[#This Row],[Actual]]=TRUE),BK342-1,BK342))))</f>
        <v>24.560000000000024</v>
      </c>
      <c r="BL343" s="58">
        <f>IF(AND(Weekly[[#This Row],[TRUES]]&gt;5,Weekly[[#This Row],[Actual]]=TRUE),BL342+Weekly[[#This Row],[BF H Odds]]-1,IF(AND(Weekly[[#This Row],[FALSES]]&gt;5,Weekly[[#This Row],[Actual]]=FALSE),BL342+Weekly[[#This Row],[BF V Odds]]-1,IF(AND(Weekly[[#This Row],[TRUES]]&gt;5,Weekly[[#This Row],[Actual]]=FALSE),BL342-1,IF(AND(Weekly[[#This Row],[FALSES]]&gt;5,Weekly[[#This Row],[Actual]]=TRUE),BL342-1,BL342))))</f>
        <v>29.170000000000023</v>
      </c>
      <c r="BM343" s="58">
        <f>IF(AND(Weekly[[#This Row],[TRUES]]&gt;6,Weekly[[#This Row],[Actual]]=TRUE),BM342+Weekly[[#This Row],[BF H Odds]]-1,IF(AND(Weekly[[#This Row],[FALSES]]&gt;6,Weekly[[#This Row],[Actual]]=FALSE),BM342+Weekly[[#This Row],[BF V Odds]]-1,IF(AND(Weekly[[#This Row],[TRUES]]&gt;6,Weekly[[#This Row],[Actual]]=FALSE),BM342-1,IF(AND(Weekly[[#This Row],[FALSES]]&gt;6,Weekly[[#This Row],[Actual]]=TRUE),BM342-1,BM342))))</f>
        <v>49.750000000000014</v>
      </c>
    </row>
    <row r="344" spans="1:65" x14ac:dyDescent="0.25">
      <c r="A344" s="34"/>
      <c r="B344" s="10">
        <v>44286</v>
      </c>
      <c r="C344" s="33" t="s">
        <v>25</v>
      </c>
      <c r="D344" s="15" t="s">
        <v>22</v>
      </c>
      <c r="E344" t="b">
        <v>1</v>
      </c>
      <c r="F344" t="b">
        <v>1</v>
      </c>
      <c r="G344" t="b">
        <v>1</v>
      </c>
      <c r="H344" t="b">
        <v>0</v>
      </c>
      <c r="I344" t="b">
        <v>1</v>
      </c>
      <c r="J344" t="b">
        <v>1</v>
      </c>
      <c r="K344" t="b">
        <v>1</v>
      </c>
      <c r="L344" t="b">
        <v>1</v>
      </c>
      <c r="M344" t="s">
        <v>100</v>
      </c>
      <c r="N344">
        <v>6.15</v>
      </c>
      <c r="O344">
        <f>IF(Weekly[[#This Row],[H/V]]="H",Weekly[[#This Row],[BF H Odds]],IF(Weekly[[#This Row],[H/V]]="V",Weekly[[#This Row],[BF V Odds]],""))</f>
        <v>2.96</v>
      </c>
      <c r="P344" t="b">
        <v>0</v>
      </c>
      <c r="Q344" t="s">
        <v>76</v>
      </c>
      <c r="R344" s="35">
        <f>IFERROR(IF(Weekly[[#This Row],[Won Bet?]]="yes",R343+(Weekly[[#This Row],[BF Odds]]*Weekly[[#This Row],[BF Stake]])-Weekly[[#This Row],[BF Stake]],R343-Weekly[[#This Row],[BF Stake]]),R343)</f>
        <v>228.01889999999995</v>
      </c>
      <c r="S344" s="9">
        <f>IFERROR(IF(Weekly[[#This Row],[Won Bet?]]="yes",S343+(((Weekly[[#This Row],[BF Odds]]*Weekly[[#This Row],[BF Stake]])-Weekly[[#This Row],[BF Stake]])*0.95),S343-Weekly[[#This Row],[BF Stake]]),S343)</f>
        <v>210.61995499999995</v>
      </c>
      <c r="T344" s="13">
        <v>1.5</v>
      </c>
      <c r="U344" s="13">
        <v>2.96</v>
      </c>
      <c r="V344" s="24">
        <f>IF(Weekly[[#This Row],[Actual]]="","",IF(AND(Weekly[[#This Row],[SVC_P]]=Weekly[[#This Row],[Actual]],Weekly[[#This Row],[SVC_P]]=TRUE),V343+Weekly[[#This Row],[BF H Odds]]-1,IF(AND(Weekly[[#This Row],[SVC_P]]=Weekly[[#This Row],[Actual]],Weekly[[#This Row],[SVC_P]]=FALSE),V343+Weekly[[#This Row],[BF V Odds]]-1,V343-1)))</f>
        <v>66.740000000000023</v>
      </c>
      <c r="W344" s="24">
        <f>IF(Weekly[[#This Row],[Actual]]="","",IF(AND(Weekly[[#This Row],[SVC_P]]=FALSE,Weekly[[#This Row],[Actual]]=TRUE),W343+Weekly[[#This Row],[BF H Odds]]-1,IF(AND(Weekly[[#This Row],[SVC_P]]=TRUE,Weekly[[#This Row],[Actual]]=FALSE,),W343+Weekly[[#This Row],[BF V Odds]]-1,W343-1)))</f>
        <v>-283.95</v>
      </c>
      <c r="X344" s="24">
        <f>IF(Weekly[[#This Row],[Actual]]="","",IF(AND(Weekly[[#This Row],[ADBC_P]]=Weekly[[#This Row],[Actual]],Weekly[[#This Row],[ADBC_P]]=TRUE),X343+Weekly[[#This Row],[BF H Odds]]-1,IF(AND(Weekly[[#This Row],[ADBC_P]]=Weekly[[#This Row],[Actual]],Weekly[[#This Row],[ADBC_P]]=FALSE),X343+Weekly[[#This Row],[BF V Odds]]-1,X343-1)))</f>
        <v>24.620000000000022</v>
      </c>
      <c r="Y344" s="24">
        <f>IF(Weekly[[#This Row],[Actual]]="","",IF(AND(Weekly[[#This Row],[ADBC_P]]=FALSE,Weekly[[#This Row],[Actual]]=TRUE),Y343+Weekly[[#This Row],[BF H Odds]]-1,IF(AND(Weekly[[#This Row],[ADBC_P]]=TRUE,Weekly[[#This Row],[Actual]]=FALSE),Y343+Weekly[[#This Row],[BF V Odds]]-1,Y343-1)))</f>
        <v>47.55</v>
      </c>
      <c r="Z344" s="24">
        <f>IF(Weekly[[#This Row],[Actual]]="","",IF(AND(Weekly[[#This Row],[RFC_P]]=Weekly[[#This Row],[Actual]],Weekly[[#This Row],[RFC_P]]=TRUE),Z343+Weekly[[#This Row],[BF H Odds]]-1,IF(AND(Weekly[[#This Row],[RFC_P]]=Weekly[[#This Row],[Actual]],Weekly[[#This Row],[RFC_P]]=FALSE),Z343+Weekly[[#This Row],[BF V Odds]]-1,Z343-1)))</f>
        <v>26.950000000000024</v>
      </c>
      <c r="AA344" s="24">
        <f>IF(Weekly[[#This Row],[Actual]]="","",IF(AND(Weekly[[#This Row],[RFC_P]]=FALSE,Weekly[[#This Row],[Actual]]=TRUE),AA343+Weekly[[#This Row],[BF H Odds]]-1,IF(AND(Weekly[[#This Row],[RFC_P]]=TRUE,Weekly[[#This Row],[Actual]]=FALSE),AA343+Weekly[[#This Row],[BF V Odds]]-1,AA343-1)))</f>
        <v>45.219999999999978</v>
      </c>
      <c r="AB344" s="24">
        <f>IF(Weekly[[#This Row],[Actual]]="","",IF(AND(Weekly[[#This Row],[GBC_P]]=Weekly[[#This Row],[Actual]],Weekly[[#This Row],[GBC_P]]=TRUE),AB343+Weekly[[#This Row],[BF H Odds]]-1,IF(AND(Weekly[[#This Row],[GBC_P]]=Weekly[[#This Row],[Actual]],Weekly[[#This Row],[GBC_P]]=FALSE),AB343+Weekly[[#This Row],[BF V Odds]]-1,AB343-1)))</f>
        <v>31.050000000000004</v>
      </c>
      <c r="AC344" s="24">
        <f>IF(Weekly[[#This Row],[Actual]]="","",IF(AND(Weekly[[#This Row],[GBC_P]]=FALSE,Weekly[[#This Row],[Actual]]=TRUE),AC343+Weekly[[#This Row],[BF H Odds]]-1,IF(AND(Weekly[[#This Row],[GBC_P]]=TRUE,Weekly[[#This Row],[Actual]]=FALSE),AC343+Weekly[[#This Row],[BF V Odds]]-1,AC343-1)))</f>
        <v>41.119999999999976</v>
      </c>
      <c r="AD344" s="24">
        <f>IF(Weekly[[#This Row],[Actual]]="","",IF(AND(Weekly[[#This Row],[HGBC_P]]=Weekly[[#This Row],[Actual]],Weekly[[#This Row],[HGBC_P]]=TRUE),AD343+Weekly[[#This Row],[BF H Odds]]-1,IF(AND(Weekly[[#This Row],[HGBC_P]]=Weekly[[#This Row],[Actual]],Weekly[[#This Row],[HGBC_P]]=FALSE),AD343+Weekly[[#This Row],[BF V Odds]]-1,AD343-1)))</f>
        <v>28.620000000000026</v>
      </c>
      <c r="AE344" s="24">
        <f>IF(Weekly[[#This Row],[Actual]]="","",IF(AND(Weekly[[#This Row],[HGBC_P]]=FALSE,Weekly[[#This Row],[Actual]]=TRUE),AE343+Weekly[[#This Row],[BF H Odds]]-1,IF(AND(Weekly[[#This Row],[HGBC_P]]=TRUE,Weekly[[#This Row],[Actual]]=FALSE),AE343+Weekly[[#This Row],[BF V Odds]]-1,AE343-1)))</f>
        <v>43.550000000000004</v>
      </c>
      <c r="AF344" s="24">
        <f>IF(Weekly[[#This Row],[Actual]]="","",IF(AND(Weekly[[#This Row],[XGB_P]]=Weekly[[#This Row],[Actual]],Weekly[[#This Row],[XGB_P]]=TRUE),AF343+Weekly[[#This Row],[BF H Odds]]-1,IF(AND(Weekly[[#This Row],[XGB_P]]=Weekly[[#This Row],[Actual]],Weekly[[#This Row],[XGB_P]]=FALSE),AF343+Weekly[[#This Row],[BF V Odds]]-1,AF343-1)))</f>
        <v>50.630000000000024</v>
      </c>
      <c r="AG344" s="24">
        <f>IF(Weekly[[#This Row],[Actual]]="","",IF(AND(Weekly[[#This Row],[XGB_P]]=FALSE,Weekly[[#This Row],[Actual]]=TRUE),AG343+Weekly[[#This Row],[BF H Odds]]-1,IF(AND(Weekly[[#This Row],[XGB_P]]=TRUE,Weekly[[#This Row],[Actual]]=FALSE),AG343+Weekly[[#This Row],[BF V Odds]]-1,AG343-1)))</f>
        <v>21.539999999999996</v>
      </c>
      <c r="AH344" s="24">
        <f>IF(Weekly[[#This Row],[Actual]]="","",IF(AND(Weekly[[#This Row],[QDA_P]]=Weekly[[#This Row],[Actual]],Weekly[[#This Row],[QDA_P]]=TRUE),AH343+Weekly[[#This Row],[BF H Odds]]-1,IF(AND(Weekly[[#This Row],[QDA_P]]=Weekly[[#This Row],[Actual]],Weekly[[#This Row],[QDA_P]]=FALSE),AH343+Weekly[[#This Row],[BF V Odds]]-1,AH343-1)))</f>
        <v>4.5400000000000071</v>
      </c>
      <c r="AI344" s="24">
        <f>IF(Weekly[[#This Row],[Actual]]="","",IF(AND(Weekly[[#This Row],[QDA_P]]=FALSE,Weekly[[#This Row],[Actual]]=TRUE),AI343+Weekly[[#This Row],[BF H Odds]]-1,IF(AND(Weekly[[#This Row],[QDA_P]]=TRUE,Weekly[[#This Row],[Actual]]=FALSE),AI343+Weekly[[#This Row],[BF V Odds]]-1,AI343-1)))</f>
        <v>67.63000000000001</v>
      </c>
      <c r="AJ344" s="24">
        <f>IF(Weekly[[#This Row],[Actual]]="","",IF(AND(Weekly[[#This Row],[KNC_P]]=FALSE,Weekly[[#This Row],[Actual]]=TRUE),AJ343+Weekly[[#This Row],[BF H Odds]]-1,IF(AND(Weekly[[#This Row],[KNC_P]]=TRUE,Weekly[[#This Row],[Actual]]=FALSE),AJ343+Weekly[[#This Row],[BF V Odds]]-1,AJ343-1)))</f>
        <v>49.869999999999983</v>
      </c>
      <c r="AK344" s="24">
        <f>IF(Weekly[[#This Row],[Actual]]="","",IF(AND(Weekly[[#This Row],[KNC_P]]=FALSE,Weekly[[#This Row],[Actual]]=TRUE),AK343+Weekly[[#This Row],[BF H Odds]]-1,IF(AND(Weekly[[#This Row],[KNC_P]]=TRUE,Weekly[[#This Row],[Actual]]=FALSE),AK343+Weekly[[#This Row],[BF V Odds]]-1,AK343-1)))</f>
        <v>48.769999999999975</v>
      </c>
      <c r="AL344" s="30">
        <f>IF(Weekly[[#This Row],[Actual]]="","",COUNTIF(Weekly[[#This Row],[SVC_P]:[QDA_P]],TRUE))</f>
        <v>6</v>
      </c>
      <c r="AM344" s="30">
        <f>IF(Weekly[[#This Row],[Actual]]="","",COUNTIF(Weekly[[#This Row],[SVC_P]:[QDA_P]],FALSE))</f>
        <v>1</v>
      </c>
      <c r="AN344" s="36" t="str">
        <f>IF(AND(Weekly[[#This Row],[BF V Odds]]&gt;$BO$6,Weekly[[#This Row],[BF V Odds]] &lt; $BO$7),Weekly[[#This Row],[BF V Odds]],"")</f>
        <v/>
      </c>
      <c r="AO344" s="36" t="str">
        <f>IF(AND(Weekly[[#This Row],[BF H Odds]]&gt;$BO$6, Weekly[[#This Row],[BF H Odds]] &lt; $BO$7),Weekly[[#This Row],[BF H Odds]],"")</f>
        <v/>
      </c>
      <c r="AP344" s="37">
        <f>IF(AND(Weekly[[#This Row],[V Odds &lt;]]="",Weekly[[#This Row],[H Odds &lt;]]=""),AP343,IF(AND(Weekly[[#This Row],[H Odds &lt;]]&lt;&gt;"",Weekly[[#This Row],[SVC_P]]=TRUE,Weekly[[#This Row],[Actual]]=TRUE),AP343+Weekly[[#This Row],[H Odds &lt;]]-1,IF(AND(Weekly[[#This Row],[V Odds &lt;]]&lt;&gt;"",Weekly[[#This Row],[SVC_P]]=FALSE,Weekly[[#This Row],[Actual]]=FALSE),AP343+Weekly[[#This Row],[V Odds &lt;]]-1,IF(AND(Weekly[[#This Row],[V Odds &lt;]]&lt;&gt;"",Weekly[[#This Row],[SVC_P]]=FALSE,Weekly[[#This Row],[Actual]]=TRUE),AP343-1,IF(AND(Weekly[[#This Row],[H Odds &lt;]]&lt;&gt;"",Weekly[[#This Row],[SVC_P]]=TRUE,Weekly[[#This Row],[Actual]]=FALSE),AP343-1,AP343)))))</f>
        <v>73.48</v>
      </c>
      <c r="AQ344" s="37">
        <f>IF(AND(Weekly[[#This Row],[V Odds &lt;]]="",Weekly[[#This Row],[H Odds &lt;]]=""),AQ343,IF(AND(Weekly[[#This Row],[H Odds &lt;]]&lt;&gt;"",Weekly[[#This Row],[ADBC_P]]=TRUE,Weekly[[#This Row],[Actual]]=TRUE),AQ343+Weekly[[#This Row],[H Odds &lt;]]-1,IF(AND(Weekly[[#This Row],[V Odds &lt;]]&lt;&gt;"",Weekly[[#This Row],[ADBC_P]]=FALSE,Weekly[[#This Row],[Actual]]=FALSE),AQ343+Weekly[[#This Row],[V Odds &lt;]]-1,IF(AND(Weekly[[#This Row],[V Odds &lt;]]&lt;&gt;"",Weekly[[#This Row],[ADBC_P]]=FALSE,Weekly[[#This Row],[Actual]]=TRUE),AQ343-1,IF(AND(Weekly[[#This Row],[H Odds &lt;]]&lt;&gt;"",Weekly[[#This Row],[ADBC_P]]=TRUE,Weekly[[#This Row],[Actual]]=FALSE),AQ343-1,AQ343)))))</f>
        <v>46.879999999999995</v>
      </c>
      <c r="AR344" s="37">
        <f>IF(AND(Weekly[[#This Row],[V Odds &lt;]]="",Weekly[[#This Row],[H Odds &lt;]]=""),AR343,IF(AND(Weekly[[#This Row],[H Odds &lt;]]&lt;&gt;"",Weekly[[#This Row],[RFC_P]]=TRUE,Weekly[[#This Row],[Actual]]=TRUE),AR343+Weekly[[#This Row],[H Odds &lt;]]-1,IF(AND(Weekly[[#This Row],[V Odds &lt;]]&lt;&gt;"",Weekly[[#This Row],[RFC_P]]=FALSE,Weekly[[#This Row],[Actual]]=FALSE),AR343+Weekly[[#This Row],[V Odds &lt;]]-1,IF(AND(Weekly[[#This Row],[V Odds &lt;]]&lt;&gt;"",Weekly[[#This Row],[RFC_P]]=FALSE,Weekly[[#This Row],[Actual]]=TRUE),AR343-1,IF(AND(Weekly[[#This Row],[H Odds &lt;]]&lt;&gt;"",Weekly[[#This Row],[RFC_P]]=TRUE,Weekly[[#This Row],[Actual]]=FALSE),AR343-1,AR343)))))</f>
        <v>53.789999999999992</v>
      </c>
      <c r="AS344" s="37">
        <f>IF(AND(Weekly[[#This Row],[V Odds &lt;]]="",Weekly[[#This Row],[H Odds &lt;]]=""),AS343,IF(AND(Weekly[[#This Row],[H Odds &lt;]]&lt;&gt;"",Weekly[[#This Row],[GBC_P]]=TRUE,Weekly[[#This Row],[Actual]]=TRUE),AS343+Weekly[[#This Row],[H Odds &lt;]]-1,IF(AND(Weekly[[#This Row],[V Odds &lt;]]&lt;&gt;"",Weekly[[#This Row],[GBC_P]]=FALSE,Weekly[[#This Row],[Actual]]=FALSE),AS343+Weekly[[#This Row],[V Odds &lt;]]-1,IF(AND(Weekly[[#This Row],[V Odds &lt;]]&lt;&gt;"",Weekly[[#This Row],[GBC_P]]=FALSE,Weekly[[#This Row],[Actual]]=TRUE),AS343-1,IF(AND(Weekly[[#This Row],[H Odds &lt;]]&lt;&gt;"",Weekly[[#This Row],[GBC_P]]=TRUE,Weekly[[#This Row],[Actual]]=FALSE),AS343-1,AS343)))))</f>
        <v>53.58</v>
      </c>
      <c r="AT344" s="37">
        <f>IF(AND(Weekly[[#This Row],[V Odds &lt;]]="",Weekly[[#This Row],[H Odds &lt;]]=""),AT343,IF(AND(Weekly[[#This Row],[H Odds &lt;]]&lt;&gt;"",Weekly[[#This Row],[HGBC_P]]=TRUE,Weekly[[#This Row],[Actual]]=TRUE),AT343+Weekly[[#This Row],[H Odds &lt;]]-1,IF(AND(Weekly[[#This Row],[V Odds &lt;]]&lt;&gt;"",Weekly[[#This Row],[HGBC_P]]=FALSE,Weekly[[#This Row],[Actual]]=FALSE),AT343+Weekly[[#This Row],[V Odds &lt;]]-1,IF(AND(Weekly[[#This Row],[V Odds &lt;]]&lt;&gt;"",Weekly[[#This Row],[HGBC_P]]=FALSE,Weekly[[#This Row],[Actual]]=TRUE),AT343-1,IF(AND(Weekly[[#This Row],[H Odds &lt;]]&lt;&gt;"",Weekly[[#This Row],[HGBC_P]]=TRUE,Weekly[[#This Row],[Actual]]=FALSE),AT343-1,AT343)))))</f>
        <v>56.759999999999991</v>
      </c>
      <c r="AU344" s="37">
        <f>IF(AND(Weekly[[#This Row],[V Odds &lt;]]="",Weekly[[#This Row],[H Odds &lt;]]=""),AU343,IF(AND(Weekly[[#This Row],[H Odds &lt;]]&lt;&gt;"",Weekly[[#This Row],[XGB_P]]=TRUE,Weekly[[#This Row],[Actual]]=TRUE),AU343+Weekly[[#This Row],[H Odds &lt;]]-1,IF(AND(Weekly[[#This Row],[V Odds &lt;]]&lt;&gt;"",Weekly[[#This Row],[XGB_P]]=FALSE,Weekly[[#This Row],[Actual]]=FALSE),AU343+Weekly[[#This Row],[V Odds &lt;]]-1,IF(AND(Weekly[[#This Row],[V Odds &lt;]]&lt;&gt;"",Weekly[[#This Row],[XGB_P]]=FALSE,Weekly[[#This Row],[Actual]]=TRUE),AU343-1,IF(AND(Weekly[[#This Row],[H Odds &lt;]]&lt;&gt;"",Weekly[[#This Row],[XGB_P]]=TRUE,Weekly[[#This Row],[Actual]]=FALSE),AU343-1,AU343)))))</f>
        <v>65.86</v>
      </c>
      <c r="AV344" s="37">
        <f>IF(AND(Weekly[[#This Row],[V Odds &lt;]]="",Weekly[[#This Row],[H Odds &lt;]]=""),AV343,IF(AND(Weekly[[#This Row],[H Odds &lt;]]&lt;&gt;"",Weekly[[#This Row],[QDA_P]]=TRUE,Weekly[[#This Row],[Actual]]=TRUE),AV343+Weekly[[#This Row],[H Odds &lt;]]-1,IF(AND(Weekly[[#This Row],[V Odds &lt;]]&lt;&gt;"",Weekly[[#This Row],[QDA_P]]=FALSE,Weekly[[#This Row],[Actual]]=FALSE),AV343+Weekly[[#This Row],[V Odds &lt;]]-1,IF(AND(Weekly[[#This Row],[V Odds &lt;]]&lt;&gt;"",Weekly[[#This Row],[QDA_P]]=FALSE,Weekly[[#This Row],[Actual]]=TRUE),AV343-1,IF(AND(Weekly[[#This Row],[H Odds &lt;]]&lt;&gt;"",Weekly[[#This Row],[QDA_P]]=TRUE,Weekly[[#This Row],[Actual]]=FALSE),AV343-1,AV343)))))</f>
        <v>53.34999999999998</v>
      </c>
      <c r="AW344" s="37">
        <f>IF(AND(Weekly[[#This Row],[H Odds &lt;]]="",Weekly[[#This Row],[V Odds &lt;]]=""),AW343,IF(AND(Weekly[[#This Row],[KNC_P]]=Weekly[[#This Row],[Actual]],Weekly[[#This Row],[KNC_P]]=TRUE),AW343+Weekly[[#This Row],[BF H Odds]]-1,IF(AND(Weekly[[#This Row],[KNC_P]]=Weekly[[#This Row],[Actual]],Weekly[[#This Row],[KNC_P]]=FALSE),AW343+Weekly[[#This Row],[BF V Odds]]-1,AW343-1)))</f>
        <v>47.220000000000006</v>
      </c>
      <c r="AX344" s="37">
        <f>IF(AND(Weekly[[#This Row],[V Odds &lt;]]="",Weekly[[#This Row],[H Odds &lt;]]=""),AX343,IF(AND(Weekly[[#This Row],[V Odds &lt;]]&lt;&gt;"",Weekly[[#This Row],[FALSES]]&gt;0,Weekly[[#This Row],[Actual]]=FALSE),AX343+Weekly[[#This Row],[V Odds &lt;]]-1,IF(AND(Weekly[[#This Row],[H Odds &lt;]]&lt;&gt;"",Weekly[[#This Row],[TRUES]]&gt;0,Weekly[[#This Row],[Actual]]=TRUE),AX343+Weekly[[#This Row],[H Odds &lt;]]-1,IF(AND(Weekly[[#This Row],[V Odds &lt;]]&lt;&gt;"",Weekly[[#This Row],[FALSES]]=0),AX343,IF(AND(Weekly[[#This Row],[H Odds &lt;]]&lt;&gt;"",Weekly[[#This Row],[TRUES]]=0),AX343,AX343-1)))))</f>
        <v>84.649999999999977</v>
      </c>
      <c r="AY344" s="37">
        <f>IF(AND(Weekly[[#This Row],[V Odds &lt;]]="",Weekly[[#This Row],[H Odds &lt;]]=""),AY343,IF(AND(Weekly[[#This Row],[V Odds &lt;]]&lt;&gt;"",Weekly[[#This Row],[FALSES]]&gt;0,Weekly[[#This Row],[Actual]]=FALSE),AY343+((Weekly[[#This Row],[V Odds &lt;]]-1)*0.92),IF(AND(Weekly[[#This Row],[H Odds &lt;]]&lt;&gt;"",Weekly[[#This Row],[TRUES]]&gt;0,Weekly[[#This Row],[Actual]]=TRUE),AY343+((Weekly[[#This Row],[H Odds &lt;]]-1)*0.92),IF(AND(Weekly[[#This Row],[V Odds &lt;]]&lt;&gt;"",Weekly[[#This Row],[FALSES]]=0),AY343,IF(AND(Weekly[[#This Row],[H Odds &lt;]]&lt;&gt;"",Weekly[[#This Row],[TRUES]]=0),AY343,AY343-1)))))</f>
        <v>77.398000000000025</v>
      </c>
      <c r="AZ344" s="37">
        <f>IF(AND(Weekly[[#This Row],[V Odds &lt;]]="",Weekly[[#This Row],[H Odds &lt;]]=""),AZ343,IF(AND(Weekly[[#This Row],[V Odds &lt;]]&lt;&gt;"",Weekly[[#This Row],[Actual]]=FALSE),AZ343+Weekly[[#This Row],[V Odds &lt;]]-1,IF(AND(Weekly[[#This Row],[H Odds &lt;]]&lt;&gt;"",Weekly[[#This Row],[Actual]]=TRUE),AZ343+Weekly[[#This Row],[H Odds &lt;]]-1,AZ343-1)))</f>
        <v>70.019999999999982</v>
      </c>
      <c r="BA344" s="38">
        <f>IF(Weekly[[#This Row],[H Odds &lt;]]="",BA343,IF(AND(Weekly[[#This Row],[H Odds &lt;]]&lt;&gt;"",Weekly[[#This Row],[SVC_P]]=TRUE,Weekly[[#This Row],[Actual]]=TRUE),BA343+Weekly[[#This Row],[H Odds &lt;]]-1,IF(AND(Weekly[[#This Row],[H Odds &lt;]]&lt;&gt;"",Weekly[[#This Row],[SVC_P]]=TRUE,Weekly[[#This Row],[Actual]]=FALSE),BA343-1,BA343)))</f>
        <v>68.439999999999984</v>
      </c>
      <c r="BB344" s="38">
        <f>IF(Weekly[[#This Row],[H Odds &lt;]]="",BB343,IF(AND(Weekly[[#This Row],[H Odds &lt;]]&lt;&gt;"",Weekly[[#This Row],[ADBC_P]]=TRUE,Weekly[[#This Row],[Actual]]=TRUE),BB343+Weekly[[#This Row],[H Odds &lt;]]-1,IF(AND(Weekly[[#This Row],[H Odds &lt;]]&lt;&gt;"",Weekly[[#This Row],[ADBC_P]]=TRUE,Weekly[[#This Row],[Actual]]=FALSE),BB343-1,BB343)))</f>
        <v>43.559999999999995</v>
      </c>
      <c r="BC344" s="38">
        <f>IF(Weekly[[#This Row],[H Odds &lt;]]="",BC343,IF(AND(Weekly[[#This Row],[H Odds &lt;]]&lt;&gt;"",Weekly[[#This Row],[RFC_P]]=TRUE,Weekly[[#This Row],[Actual]]=TRUE),BC343+Weekly[[#This Row],[H Odds &lt;]]-1,IF(AND(Weekly[[#This Row],[H Odds &lt;]]&lt;&gt;"",Weekly[[#This Row],[RFC_P]]=TRUE,Weekly[[#This Row],[Actual]]=FALSE),BC343-1,BC343)))</f>
        <v>45.859999999999992</v>
      </c>
      <c r="BD344" s="38">
        <f>IF(Weekly[[#This Row],[H Odds &lt;]]="",BD343,IF(AND(Weekly[[#This Row],[H Odds &lt;]]&lt;&gt;"",Weekly[[#This Row],[GBC_P]]=TRUE,Weekly[[#This Row],[Actual]]=TRUE),BD343+Weekly[[#This Row],[H Odds &lt;]]-1,IF(AND(Weekly[[#This Row],[H Odds &lt;]]&lt;&gt;"",Weekly[[#This Row],[GBC_P]]=TRUE,Weekly[[#This Row],[Actual]]=FALSE),BD343-1,BD343)))</f>
        <v>50.96</v>
      </c>
      <c r="BE344" s="38">
        <f>IF(Weekly[[#This Row],[H Odds &lt;]]="",BE343,IF(AND(Weekly[[#This Row],[H Odds &lt;]]&lt;&gt;"",Weekly[[#This Row],[HGBC_P]]=TRUE,Weekly[[#This Row],[Actual]]=TRUE),BE343+Weekly[[#This Row],[H Odds &lt;]]-1,IF(AND(Weekly[[#This Row],[H Odds &lt;]]&lt;&gt;"",Weekly[[#This Row],[HGBC_P]]=TRUE,Weekly[[#This Row],[Actual]]=FALSE),BE343-1,BE343)))</f>
        <v>55.859999999999992</v>
      </c>
      <c r="BF344" s="38">
        <f>IF(Weekly[[#This Row],[H Odds &lt;]]="",BF343,IF(AND(Weekly[[#This Row],[H Odds &lt;]]&lt;&gt;"",Weekly[[#This Row],[XGB_P]]=TRUE,Weekly[[#This Row],[Actual]]=TRUE),BF343+Weekly[[#This Row],[H Odds &lt;]]-1,IF(AND(Weekly[[#This Row],[H Odds &lt;]]&lt;&gt;"",Weekly[[#This Row],[XGB_P]]=TRUE,Weekly[[#This Row],[Actual]]=FALSE),BF343-1,BF343)))</f>
        <v>59.03</v>
      </c>
      <c r="BG344" s="38">
        <f>IF(Weekly[[#This Row],[H Odds &lt;]]="",BG343,IF(AND(Weekly[[#This Row],[H Odds &lt;]]&lt;&gt;"",Weekly[[#This Row],[QDA_P]]=TRUE,Weekly[[#This Row],[Actual]]=TRUE),BG343+Weekly[[#This Row],[H Odds &lt;]]-1,IF(AND(Weekly[[#This Row],[H Odds &lt;]]&lt;&gt;"",Weekly[[#This Row],[QDA_P]]=TRUE,Weekly[[#This Row],[Actual]]=FALSE),BG343-1,BG343)))</f>
        <v>42.279999999999994</v>
      </c>
      <c r="BH344" s="38">
        <f>IF(Weekly[[#This Row],[H Odds &lt;]]="",BH343,IF(AND(Weekly[[#This Row],[H Odds &lt;]]&lt;&gt;"",Weekly[[#This Row],[KNC_P]]=TRUE,Weekly[[#This Row],[Actual]]=TRUE),BH343+Weekly[[#This Row],[H Odds &lt;]]-1,IF(AND(Weekly[[#This Row],[H Odds &lt;]]&lt;&gt;"",Weekly[[#This Row],[KNC_P]]=TRUE,Weekly[[#This Row],[Actual]]=FALSE),BH343-1,BH343)))</f>
        <v>48.54999999999999</v>
      </c>
      <c r="BI344" s="38">
        <f>IF(Weekly[[#This Row],[H Odds &lt;]]="",BI343,IF(AND(Weekly[[#This Row],[H Odds &lt;]]&lt;&gt;"",Weekly[[#This Row],[TRUES]]&gt;0,Weekly[[#This Row],[Actual]]=TRUE),BI343+Weekly[[#This Row],[H Odds &lt;]]-1,IF(AND(Weekly[[#This Row],[H Odds &lt;]]&lt;&gt;"",Weekly[[#This Row],[TRUES]]=0),BI343,BI343-1)))</f>
        <v>68.439999999999984</v>
      </c>
      <c r="BJ344" s="38">
        <f>IF(Weekly[[#This Row],[H Odds &lt;]]="",BJ343,IF(AND(Weekly[[#This Row],[H Odds &lt;]]&lt;&gt;"",Weekly[[#This Row],[Actual]]=TRUE),BJ343+Weekly[[#This Row],[H Odds &lt;]]-1,IF(AND(Weekly[[#This Row],[H Odds &lt;]]&lt;&gt;"",Weekly[[#This Row],[Actual]]=FALSE),BJ343-1,BJ343)))</f>
        <v>70.339999999999989</v>
      </c>
      <c r="BK344" s="58">
        <f>IF(AND(Weekly[[#This Row],[TRUES]]&gt;4,Weekly[[#This Row],[Actual]]=TRUE),BK343+Weekly[[#This Row],[BF H Odds]]-1,IF(AND(Weekly[[#This Row],[FALSES]]&gt;4,Weekly[[#This Row],[Actual]]=FALSE),BK343+Weekly[[#This Row],[BF V Odds]]-1,IF(AND(Weekly[[#This Row],[TRUES]]&gt;4,Weekly[[#This Row],[Actual]]=FALSE),BK343-1,IF(AND(Weekly[[#This Row],[FALSES]]&gt;4,Weekly[[#This Row],[Actual]]=TRUE),BK343-1,BK343))))</f>
        <v>23.560000000000024</v>
      </c>
      <c r="BL344" s="58">
        <f>IF(AND(Weekly[[#This Row],[TRUES]]&gt;5,Weekly[[#This Row],[Actual]]=TRUE),BL343+Weekly[[#This Row],[BF H Odds]]-1,IF(AND(Weekly[[#This Row],[FALSES]]&gt;5,Weekly[[#This Row],[Actual]]=FALSE),BL343+Weekly[[#This Row],[BF V Odds]]-1,IF(AND(Weekly[[#This Row],[TRUES]]&gt;5,Weekly[[#This Row],[Actual]]=FALSE),BL343-1,IF(AND(Weekly[[#This Row],[FALSES]]&gt;5,Weekly[[#This Row],[Actual]]=TRUE),BL343-1,BL343))))</f>
        <v>28.170000000000023</v>
      </c>
      <c r="BM344" s="58">
        <f>IF(AND(Weekly[[#This Row],[TRUES]]&gt;6,Weekly[[#This Row],[Actual]]=TRUE),BM343+Weekly[[#This Row],[BF H Odds]]-1,IF(AND(Weekly[[#This Row],[FALSES]]&gt;6,Weekly[[#This Row],[Actual]]=FALSE),BM343+Weekly[[#This Row],[BF V Odds]]-1,IF(AND(Weekly[[#This Row],[TRUES]]&gt;6,Weekly[[#This Row],[Actual]]=FALSE),BM343-1,IF(AND(Weekly[[#This Row],[FALSES]]&gt;6,Weekly[[#This Row],[Actual]]=TRUE),BM343-1,BM343))))</f>
        <v>49.750000000000014</v>
      </c>
    </row>
    <row r="345" spans="1:65" x14ac:dyDescent="0.25">
      <c r="A345" s="34"/>
      <c r="B345" s="10">
        <v>44286</v>
      </c>
      <c r="C345" s="33" t="s">
        <v>28</v>
      </c>
      <c r="D345" s="15" t="s">
        <v>29</v>
      </c>
      <c r="E345" t="b">
        <v>1</v>
      </c>
      <c r="F345" t="b">
        <v>1</v>
      </c>
      <c r="G345" t="b">
        <v>0</v>
      </c>
      <c r="H345" t="b">
        <v>0</v>
      </c>
      <c r="I345" t="b">
        <v>0</v>
      </c>
      <c r="J345" t="b">
        <v>0</v>
      </c>
      <c r="K345" t="b">
        <v>1</v>
      </c>
      <c r="L345" t="b">
        <v>0</v>
      </c>
      <c r="O345" t="str">
        <f>IF(Weekly[[#This Row],[H/V]]="H",Weekly[[#This Row],[BF H Odds]],IF(Weekly[[#This Row],[H/V]]="V",Weekly[[#This Row],[BF V Odds]],""))</f>
        <v/>
      </c>
      <c r="P345" t="b">
        <v>1</v>
      </c>
      <c r="R345" s="35">
        <f>IFERROR(IF(Weekly[[#This Row],[Won Bet?]]="yes",R344+(Weekly[[#This Row],[BF Odds]]*Weekly[[#This Row],[BF Stake]])-Weekly[[#This Row],[BF Stake]],R344-Weekly[[#This Row],[BF Stake]]),R344)</f>
        <v>228.01889999999995</v>
      </c>
      <c r="S345" s="9">
        <f>IFERROR(IF(Weekly[[#This Row],[Won Bet?]]="yes",S344+(((Weekly[[#This Row],[BF Odds]]*Weekly[[#This Row],[BF Stake]])-Weekly[[#This Row],[BF Stake]])*0.95),S344-Weekly[[#This Row],[BF Stake]]),S344)</f>
        <v>210.61995499999995</v>
      </c>
      <c r="T345" s="13">
        <v>1.68</v>
      </c>
      <c r="U345" s="13">
        <v>2.44</v>
      </c>
      <c r="V345" s="24">
        <f>IF(Weekly[[#This Row],[Actual]]="","",IF(AND(Weekly[[#This Row],[SVC_P]]=Weekly[[#This Row],[Actual]],Weekly[[#This Row],[SVC_P]]=TRUE),V344+Weekly[[#This Row],[BF H Odds]]-1,IF(AND(Weekly[[#This Row],[SVC_P]]=Weekly[[#This Row],[Actual]],Weekly[[#This Row],[SVC_P]]=FALSE),V344+Weekly[[#This Row],[BF V Odds]]-1,V344-1)))</f>
        <v>68.180000000000021</v>
      </c>
      <c r="W345" s="24">
        <f>IF(Weekly[[#This Row],[Actual]]="","",IF(AND(Weekly[[#This Row],[SVC_P]]=FALSE,Weekly[[#This Row],[Actual]]=TRUE),W344+Weekly[[#This Row],[BF H Odds]]-1,IF(AND(Weekly[[#This Row],[SVC_P]]=TRUE,Weekly[[#This Row],[Actual]]=FALSE,),W344+Weekly[[#This Row],[BF V Odds]]-1,W344-1)))</f>
        <v>-284.95</v>
      </c>
      <c r="X345" s="24">
        <f>IF(Weekly[[#This Row],[Actual]]="","",IF(AND(Weekly[[#This Row],[ADBC_P]]=Weekly[[#This Row],[Actual]],Weekly[[#This Row],[ADBC_P]]=TRUE),X344+Weekly[[#This Row],[BF H Odds]]-1,IF(AND(Weekly[[#This Row],[ADBC_P]]=Weekly[[#This Row],[Actual]],Weekly[[#This Row],[ADBC_P]]=FALSE),X344+Weekly[[#This Row],[BF V Odds]]-1,X344-1)))</f>
        <v>26.060000000000024</v>
      </c>
      <c r="Y345" s="24">
        <f>IF(Weekly[[#This Row],[Actual]]="","",IF(AND(Weekly[[#This Row],[ADBC_P]]=FALSE,Weekly[[#This Row],[Actual]]=TRUE),Y344+Weekly[[#This Row],[BF H Odds]]-1,IF(AND(Weekly[[#This Row],[ADBC_P]]=TRUE,Weekly[[#This Row],[Actual]]=FALSE),Y344+Weekly[[#This Row],[BF V Odds]]-1,Y344-1)))</f>
        <v>46.55</v>
      </c>
      <c r="Z345" s="24">
        <f>IF(Weekly[[#This Row],[Actual]]="","",IF(AND(Weekly[[#This Row],[RFC_P]]=Weekly[[#This Row],[Actual]],Weekly[[#This Row],[RFC_P]]=TRUE),Z344+Weekly[[#This Row],[BF H Odds]]-1,IF(AND(Weekly[[#This Row],[RFC_P]]=Weekly[[#This Row],[Actual]],Weekly[[#This Row],[RFC_P]]=FALSE),Z344+Weekly[[#This Row],[BF V Odds]]-1,Z344-1)))</f>
        <v>25.950000000000024</v>
      </c>
      <c r="AA345" s="24">
        <f>IF(Weekly[[#This Row],[Actual]]="","",IF(AND(Weekly[[#This Row],[RFC_P]]=FALSE,Weekly[[#This Row],[Actual]]=TRUE),AA344+Weekly[[#This Row],[BF H Odds]]-1,IF(AND(Weekly[[#This Row],[RFC_P]]=TRUE,Weekly[[#This Row],[Actual]]=FALSE),AA344+Weekly[[#This Row],[BF V Odds]]-1,AA344-1)))</f>
        <v>46.659999999999975</v>
      </c>
      <c r="AB345" s="24">
        <f>IF(Weekly[[#This Row],[Actual]]="","",IF(AND(Weekly[[#This Row],[GBC_P]]=Weekly[[#This Row],[Actual]],Weekly[[#This Row],[GBC_P]]=TRUE),AB344+Weekly[[#This Row],[BF H Odds]]-1,IF(AND(Weekly[[#This Row],[GBC_P]]=Weekly[[#This Row],[Actual]],Weekly[[#This Row],[GBC_P]]=FALSE),AB344+Weekly[[#This Row],[BF V Odds]]-1,AB344-1)))</f>
        <v>30.050000000000004</v>
      </c>
      <c r="AC345" s="24">
        <f>IF(Weekly[[#This Row],[Actual]]="","",IF(AND(Weekly[[#This Row],[GBC_P]]=FALSE,Weekly[[#This Row],[Actual]]=TRUE),AC344+Weekly[[#This Row],[BF H Odds]]-1,IF(AND(Weekly[[#This Row],[GBC_P]]=TRUE,Weekly[[#This Row],[Actual]]=FALSE),AC344+Weekly[[#This Row],[BF V Odds]]-1,AC344-1)))</f>
        <v>42.559999999999974</v>
      </c>
      <c r="AD345" s="24">
        <f>IF(Weekly[[#This Row],[Actual]]="","",IF(AND(Weekly[[#This Row],[HGBC_P]]=Weekly[[#This Row],[Actual]],Weekly[[#This Row],[HGBC_P]]=TRUE),AD344+Weekly[[#This Row],[BF H Odds]]-1,IF(AND(Weekly[[#This Row],[HGBC_P]]=Weekly[[#This Row],[Actual]],Weekly[[#This Row],[HGBC_P]]=FALSE),AD344+Weekly[[#This Row],[BF V Odds]]-1,AD344-1)))</f>
        <v>27.620000000000026</v>
      </c>
      <c r="AE345" s="24">
        <f>IF(Weekly[[#This Row],[Actual]]="","",IF(AND(Weekly[[#This Row],[HGBC_P]]=FALSE,Weekly[[#This Row],[Actual]]=TRUE),AE344+Weekly[[#This Row],[BF H Odds]]-1,IF(AND(Weekly[[#This Row],[HGBC_P]]=TRUE,Weekly[[#This Row],[Actual]]=FALSE),AE344+Weekly[[#This Row],[BF V Odds]]-1,AE344-1)))</f>
        <v>44.99</v>
      </c>
      <c r="AF345" s="24">
        <f>IF(Weekly[[#This Row],[Actual]]="","",IF(AND(Weekly[[#This Row],[XGB_P]]=Weekly[[#This Row],[Actual]],Weekly[[#This Row],[XGB_P]]=TRUE),AF344+Weekly[[#This Row],[BF H Odds]]-1,IF(AND(Weekly[[#This Row],[XGB_P]]=Weekly[[#This Row],[Actual]],Weekly[[#This Row],[XGB_P]]=FALSE),AF344+Weekly[[#This Row],[BF V Odds]]-1,AF344-1)))</f>
        <v>49.630000000000024</v>
      </c>
      <c r="AG345" s="24">
        <f>IF(Weekly[[#This Row],[Actual]]="","",IF(AND(Weekly[[#This Row],[XGB_P]]=FALSE,Weekly[[#This Row],[Actual]]=TRUE),AG344+Weekly[[#This Row],[BF H Odds]]-1,IF(AND(Weekly[[#This Row],[XGB_P]]=TRUE,Weekly[[#This Row],[Actual]]=FALSE),AG344+Weekly[[#This Row],[BF V Odds]]-1,AG344-1)))</f>
        <v>22.979999999999997</v>
      </c>
      <c r="AH345" s="24">
        <f>IF(Weekly[[#This Row],[Actual]]="","",IF(AND(Weekly[[#This Row],[QDA_P]]=Weekly[[#This Row],[Actual]],Weekly[[#This Row],[QDA_P]]=TRUE),AH344+Weekly[[#This Row],[BF H Odds]]-1,IF(AND(Weekly[[#This Row],[QDA_P]]=Weekly[[#This Row],[Actual]],Weekly[[#This Row],[QDA_P]]=FALSE),AH344+Weekly[[#This Row],[BF V Odds]]-1,AH344-1)))</f>
        <v>5.9800000000000075</v>
      </c>
      <c r="AI345" s="24">
        <f>IF(Weekly[[#This Row],[Actual]]="","",IF(AND(Weekly[[#This Row],[QDA_P]]=FALSE,Weekly[[#This Row],[Actual]]=TRUE),AI344+Weekly[[#This Row],[BF H Odds]]-1,IF(AND(Weekly[[#This Row],[QDA_P]]=TRUE,Weekly[[#This Row],[Actual]]=FALSE),AI344+Weekly[[#This Row],[BF V Odds]]-1,AI344-1)))</f>
        <v>66.63000000000001</v>
      </c>
      <c r="AJ345" s="24">
        <f>IF(Weekly[[#This Row],[Actual]]="","",IF(AND(Weekly[[#This Row],[KNC_P]]=FALSE,Weekly[[#This Row],[Actual]]=TRUE),AJ344+Weekly[[#This Row],[BF H Odds]]-1,IF(AND(Weekly[[#This Row],[KNC_P]]=TRUE,Weekly[[#This Row],[Actual]]=FALSE),AJ344+Weekly[[#This Row],[BF V Odds]]-1,AJ344-1)))</f>
        <v>51.309999999999981</v>
      </c>
      <c r="AK345" s="24">
        <f>IF(Weekly[[#This Row],[Actual]]="","",IF(AND(Weekly[[#This Row],[KNC_P]]=FALSE,Weekly[[#This Row],[Actual]]=TRUE),AK344+Weekly[[#This Row],[BF H Odds]]-1,IF(AND(Weekly[[#This Row],[KNC_P]]=TRUE,Weekly[[#This Row],[Actual]]=FALSE),AK344+Weekly[[#This Row],[BF V Odds]]-1,AK344-1)))</f>
        <v>50.209999999999972</v>
      </c>
      <c r="AL345" s="30">
        <f>IF(Weekly[[#This Row],[Actual]]="","",COUNTIF(Weekly[[#This Row],[SVC_P]:[QDA_P]],TRUE))</f>
        <v>3</v>
      </c>
      <c r="AM345" s="30">
        <f>IF(Weekly[[#This Row],[Actual]]="","",COUNTIF(Weekly[[#This Row],[SVC_P]:[QDA_P]],FALSE))</f>
        <v>4</v>
      </c>
      <c r="AN345" s="36" t="str">
        <f>IF(AND(Weekly[[#This Row],[BF V Odds]]&gt;$BO$6,Weekly[[#This Row],[BF V Odds]] &lt; $BO$7),Weekly[[#This Row],[BF V Odds]],"")</f>
        <v/>
      </c>
      <c r="AO345" s="36" t="str">
        <f>IF(AND(Weekly[[#This Row],[BF H Odds]]&gt;$BO$6, Weekly[[#This Row],[BF H Odds]] &lt; $BO$7),Weekly[[#This Row],[BF H Odds]],"")</f>
        <v/>
      </c>
      <c r="AP345" s="37">
        <f>IF(AND(Weekly[[#This Row],[V Odds &lt;]]="",Weekly[[#This Row],[H Odds &lt;]]=""),AP344,IF(AND(Weekly[[#This Row],[H Odds &lt;]]&lt;&gt;"",Weekly[[#This Row],[SVC_P]]=TRUE,Weekly[[#This Row],[Actual]]=TRUE),AP344+Weekly[[#This Row],[H Odds &lt;]]-1,IF(AND(Weekly[[#This Row],[V Odds &lt;]]&lt;&gt;"",Weekly[[#This Row],[SVC_P]]=FALSE,Weekly[[#This Row],[Actual]]=FALSE),AP344+Weekly[[#This Row],[V Odds &lt;]]-1,IF(AND(Weekly[[#This Row],[V Odds &lt;]]&lt;&gt;"",Weekly[[#This Row],[SVC_P]]=FALSE,Weekly[[#This Row],[Actual]]=TRUE),AP344-1,IF(AND(Weekly[[#This Row],[H Odds &lt;]]&lt;&gt;"",Weekly[[#This Row],[SVC_P]]=TRUE,Weekly[[#This Row],[Actual]]=FALSE),AP344-1,AP344)))))</f>
        <v>73.48</v>
      </c>
      <c r="AQ345" s="37">
        <f>IF(AND(Weekly[[#This Row],[V Odds &lt;]]="",Weekly[[#This Row],[H Odds &lt;]]=""),AQ344,IF(AND(Weekly[[#This Row],[H Odds &lt;]]&lt;&gt;"",Weekly[[#This Row],[ADBC_P]]=TRUE,Weekly[[#This Row],[Actual]]=TRUE),AQ344+Weekly[[#This Row],[H Odds &lt;]]-1,IF(AND(Weekly[[#This Row],[V Odds &lt;]]&lt;&gt;"",Weekly[[#This Row],[ADBC_P]]=FALSE,Weekly[[#This Row],[Actual]]=FALSE),AQ344+Weekly[[#This Row],[V Odds &lt;]]-1,IF(AND(Weekly[[#This Row],[V Odds &lt;]]&lt;&gt;"",Weekly[[#This Row],[ADBC_P]]=FALSE,Weekly[[#This Row],[Actual]]=TRUE),AQ344-1,IF(AND(Weekly[[#This Row],[H Odds &lt;]]&lt;&gt;"",Weekly[[#This Row],[ADBC_P]]=TRUE,Weekly[[#This Row],[Actual]]=FALSE),AQ344-1,AQ344)))))</f>
        <v>46.879999999999995</v>
      </c>
      <c r="AR345" s="37">
        <f>IF(AND(Weekly[[#This Row],[V Odds &lt;]]="",Weekly[[#This Row],[H Odds &lt;]]=""),AR344,IF(AND(Weekly[[#This Row],[H Odds &lt;]]&lt;&gt;"",Weekly[[#This Row],[RFC_P]]=TRUE,Weekly[[#This Row],[Actual]]=TRUE),AR344+Weekly[[#This Row],[H Odds &lt;]]-1,IF(AND(Weekly[[#This Row],[V Odds &lt;]]&lt;&gt;"",Weekly[[#This Row],[RFC_P]]=FALSE,Weekly[[#This Row],[Actual]]=FALSE),AR344+Weekly[[#This Row],[V Odds &lt;]]-1,IF(AND(Weekly[[#This Row],[V Odds &lt;]]&lt;&gt;"",Weekly[[#This Row],[RFC_P]]=FALSE,Weekly[[#This Row],[Actual]]=TRUE),AR344-1,IF(AND(Weekly[[#This Row],[H Odds &lt;]]&lt;&gt;"",Weekly[[#This Row],[RFC_P]]=TRUE,Weekly[[#This Row],[Actual]]=FALSE),AR344-1,AR344)))))</f>
        <v>53.789999999999992</v>
      </c>
      <c r="AS345" s="37">
        <f>IF(AND(Weekly[[#This Row],[V Odds &lt;]]="",Weekly[[#This Row],[H Odds &lt;]]=""),AS344,IF(AND(Weekly[[#This Row],[H Odds &lt;]]&lt;&gt;"",Weekly[[#This Row],[GBC_P]]=TRUE,Weekly[[#This Row],[Actual]]=TRUE),AS344+Weekly[[#This Row],[H Odds &lt;]]-1,IF(AND(Weekly[[#This Row],[V Odds &lt;]]&lt;&gt;"",Weekly[[#This Row],[GBC_P]]=FALSE,Weekly[[#This Row],[Actual]]=FALSE),AS344+Weekly[[#This Row],[V Odds &lt;]]-1,IF(AND(Weekly[[#This Row],[V Odds &lt;]]&lt;&gt;"",Weekly[[#This Row],[GBC_P]]=FALSE,Weekly[[#This Row],[Actual]]=TRUE),AS344-1,IF(AND(Weekly[[#This Row],[H Odds &lt;]]&lt;&gt;"",Weekly[[#This Row],[GBC_P]]=TRUE,Weekly[[#This Row],[Actual]]=FALSE),AS344-1,AS344)))))</f>
        <v>53.58</v>
      </c>
      <c r="AT345" s="37">
        <f>IF(AND(Weekly[[#This Row],[V Odds &lt;]]="",Weekly[[#This Row],[H Odds &lt;]]=""),AT344,IF(AND(Weekly[[#This Row],[H Odds &lt;]]&lt;&gt;"",Weekly[[#This Row],[HGBC_P]]=TRUE,Weekly[[#This Row],[Actual]]=TRUE),AT344+Weekly[[#This Row],[H Odds &lt;]]-1,IF(AND(Weekly[[#This Row],[V Odds &lt;]]&lt;&gt;"",Weekly[[#This Row],[HGBC_P]]=FALSE,Weekly[[#This Row],[Actual]]=FALSE),AT344+Weekly[[#This Row],[V Odds &lt;]]-1,IF(AND(Weekly[[#This Row],[V Odds &lt;]]&lt;&gt;"",Weekly[[#This Row],[HGBC_P]]=FALSE,Weekly[[#This Row],[Actual]]=TRUE),AT344-1,IF(AND(Weekly[[#This Row],[H Odds &lt;]]&lt;&gt;"",Weekly[[#This Row],[HGBC_P]]=TRUE,Weekly[[#This Row],[Actual]]=FALSE),AT344-1,AT344)))))</f>
        <v>56.759999999999991</v>
      </c>
      <c r="AU345" s="37">
        <f>IF(AND(Weekly[[#This Row],[V Odds &lt;]]="",Weekly[[#This Row],[H Odds &lt;]]=""),AU344,IF(AND(Weekly[[#This Row],[H Odds &lt;]]&lt;&gt;"",Weekly[[#This Row],[XGB_P]]=TRUE,Weekly[[#This Row],[Actual]]=TRUE),AU344+Weekly[[#This Row],[H Odds &lt;]]-1,IF(AND(Weekly[[#This Row],[V Odds &lt;]]&lt;&gt;"",Weekly[[#This Row],[XGB_P]]=FALSE,Weekly[[#This Row],[Actual]]=FALSE),AU344+Weekly[[#This Row],[V Odds &lt;]]-1,IF(AND(Weekly[[#This Row],[V Odds &lt;]]&lt;&gt;"",Weekly[[#This Row],[XGB_P]]=FALSE,Weekly[[#This Row],[Actual]]=TRUE),AU344-1,IF(AND(Weekly[[#This Row],[H Odds &lt;]]&lt;&gt;"",Weekly[[#This Row],[XGB_P]]=TRUE,Weekly[[#This Row],[Actual]]=FALSE),AU344-1,AU344)))))</f>
        <v>65.86</v>
      </c>
      <c r="AV345" s="37">
        <f>IF(AND(Weekly[[#This Row],[V Odds &lt;]]="",Weekly[[#This Row],[H Odds &lt;]]=""),AV344,IF(AND(Weekly[[#This Row],[H Odds &lt;]]&lt;&gt;"",Weekly[[#This Row],[QDA_P]]=TRUE,Weekly[[#This Row],[Actual]]=TRUE),AV344+Weekly[[#This Row],[H Odds &lt;]]-1,IF(AND(Weekly[[#This Row],[V Odds &lt;]]&lt;&gt;"",Weekly[[#This Row],[QDA_P]]=FALSE,Weekly[[#This Row],[Actual]]=FALSE),AV344+Weekly[[#This Row],[V Odds &lt;]]-1,IF(AND(Weekly[[#This Row],[V Odds &lt;]]&lt;&gt;"",Weekly[[#This Row],[QDA_P]]=FALSE,Weekly[[#This Row],[Actual]]=TRUE),AV344-1,IF(AND(Weekly[[#This Row],[H Odds &lt;]]&lt;&gt;"",Weekly[[#This Row],[QDA_P]]=TRUE,Weekly[[#This Row],[Actual]]=FALSE),AV344-1,AV344)))))</f>
        <v>53.34999999999998</v>
      </c>
      <c r="AW345" s="37">
        <f>IF(AND(Weekly[[#This Row],[H Odds &lt;]]="",Weekly[[#This Row],[V Odds &lt;]]=""),AW344,IF(AND(Weekly[[#This Row],[KNC_P]]=Weekly[[#This Row],[Actual]],Weekly[[#This Row],[KNC_P]]=TRUE),AW344+Weekly[[#This Row],[BF H Odds]]-1,IF(AND(Weekly[[#This Row],[KNC_P]]=Weekly[[#This Row],[Actual]],Weekly[[#This Row],[KNC_P]]=FALSE),AW344+Weekly[[#This Row],[BF V Odds]]-1,AW344-1)))</f>
        <v>47.220000000000006</v>
      </c>
      <c r="AX345" s="37">
        <f>IF(AND(Weekly[[#This Row],[V Odds &lt;]]="",Weekly[[#This Row],[H Odds &lt;]]=""),AX344,IF(AND(Weekly[[#This Row],[V Odds &lt;]]&lt;&gt;"",Weekly[[#This Row],[FALSES]]&gt;0,Weekly[[#This Row],[Actual]]=FALSE),AX344+Weekly[[#This Row],[V Odds &lt;]]-1,IF(AND(Weekly[[#This Row],[H Odds &lt;]]&lt;&gt;"",Weekly[[#This Row],[TRUES]]&gt;0,Weekly[[#This Row],[Actual]]=TRUE),AX344+Weekly[[#This Row],[H Odds &lt;]]-1,IF(AND(Weekly[[#This Row],[V Odds &lt;]]&lt;&gt;"",Weekly[[#This Row],[FALSES]]=0),AX344,IF(AND(Weekly[[#This Row],[H Odds &lt;]]&lt;&gt;"",Weekly[[#This Row],[TRUES]]=0),AX344,AX344-1)))))</f>
        <v>84.649999999999977</v>
      </c>
      <c r="AY345" s="37">
        <f>IF(AND(Weekly[[#This Row],[V Odds &lt;]]="",Weekly[[#This Row],[H Odds &lt;]]=""),AY344,IF(AND(Weekly[[#This Row],[V Odds &lt;]]&lt;&gt;"",Weekly[[#This Row],[FALSES]]&gt;0,Weekly[[#This Row],[Actual]]=FALSE),AY344+((Weekly[[#This Row],[V Odds &lt;]]-1)*0.92),IF(AND(Weekly[[#This Row],[H Odds &lt;]]&lt;&gt;"",Weekly[[#This Row],[TRUES]]&gt;0,Weekly[[#This Row],[Actual]]=TRUE),AY344+((Weekly[[#This Row],[H Odds &lt;]]-1)*0.92),IF(AND(Weekly[[#This Row],[V Odds &lt;]]&lt;&gt;"",Weekly[[#This Row],[FALSES]]=0),AY344,IF(AND(Weekly[[#This Row],[H Odds &lt;]]&lt;&gt;"",Weekly[[#This Row],[TRUES]]=0),AY344,AY344-1)))))</f>
        <v>77.398000000000025</v>
      </c>
      <c r="AZ345" s="37">
        <f>IF(AND(Weekly[[#This Row],[V Odds &lt;]]="",Weekly[[#This Row],[H Odds &lt;]]=""),AZ344,IF(AND(Weekly[[#This Row],[V Odds &lt;]]&lt;&gt;"",Weekly[[#This Row],[Actual]]=FALSE),AZ344+Weekly[[#This Row],[V Odds &lt;]]-1,IF(AND(Weekly[[#This Row],[H Odds &lt;]]&lt;&gt;"",Weekly[[#This Row],[Actual]]=TRUE),AZ344+Weekly[[#This Row],[H Odds &lt;]]-1,AZ344-1)))</f>
        <v>70.019999999999982</v>
      </c>
      <c r="BA345" s="38">
        <f>IF(Weekly[[#This Row],[H Odds &lt;]]="",BA344,IF(AND(Weekly[[#This Row],[H Odds &lt;]]&lt;&gt;"",Weekly[[#This Row],[SVC_P]]=TRUE,Weekly[[#This Row],[Actual]]=TRUE),BA344+Weekly[[#This Row],[H Odds &lt;]]-1,IF(AND(Weekly[[#This Row],[H Odds &lt;]]&lt;&gt;"",Weekly[[#This Row],[SVC_P]]=TRUE,Weekly[[#This Row],[Actual]]=FALSE),BA344-1,BA344)))</f>
        <v>68.439999999999984</v>
      </c>
      <c r="BB345" s="38">
        <f>IF(Weekly[[#This Row],[H Odds &lt;]]="",BB344,IF(AND(Weekly[[#This Row],[H Odds &lt;]]&lt;&gt;"",Weekly[[#This Row],[ADBC_P]]=TRUE,Weekly[[#This Row],[Actual]]=TRUE),BB344+Weekly[[#This Row],[H Odds &lt;]]-1,IF(AND(Weekly[[#This Row],[H Odds &lt;]]&lt;&gt;"",Weekly[[#This Row],[ADBC_P]]=TRUE,Weekly[[#This Row],[Actual]]=FALSE),BB344-1,BB344)))</f>
        <v>43.559999999999995</v>
      </c>
      <c r="BC345" s="38">
        <f>IF(Weekly[[#This Row],[H Odds &lt;]]="",BC344,IF(AND(Weekly[[#This Row],[H Odds &lt;]]&lt;&gt;"",Weekly[[#This Row],[RFC_P]]=TRUE,Weekly[[#This Row],[Actual]]=TRUE),BC344+Weekly[[#This Row],[H Odds &lt;]]-1,IF(AND(Weekly[[#This Row],[H Odds &lt;]]&lt;&gt;"",Weekly[[#This Row],[RFC_P]]=TRUE,Weekly[[#This Row],[Actual]]=FALSE),BC344-1,BC344)))</f>
        <v>45.859999999999992</v>
      </c>
      <c r="BD345" s="38">
        <f>IF(Weekly[[#This Row],[H Odds &lt;]]="",BD344,IF(AND(Weekly[[#This Row],[H Odds &lt;]]&lt;&gt;"",Weekly[[#This Row],[GBC_P]]=TRUE,Weekly[[#This Row],[Actual]]=TRUE),BD344+Weekly[[#This Row],[H Odds &lt;]]-1,IF(AND(Weekly[[#This Row],[H Odds &lt;]]&lt;&gt;"",Weekly[[#This Row],[GBC_P]]=TRUE,Weekly[[#This Row],[Actual]]=FALSE),BD344-1,BD344)))</f>
        <v>50.96</v>
      </c>
      <c r="BE345" s="38">
        <f>IF(Weekly[[#This Row],[H Odds &lt;]]="",BE344,IF(AND(Weekly[[#This Row],[H Odds &lt;]]&lt;&gt;"",Weekly[[#This Row],[HGBC_P]]=TRUE,Weekly[[#This Row],[Actual]]=TRUE),BE344+Weekly[[#This Row],[H Odds &lt;]]-1,IF(AND(Weekly[[#This Row],[H Odds &lt;]]&lt;&gt;"",Weekly[[#This Row],[HGBC_P]]=TRUE,Weekly[[#This Row],[Actual]]=FALSE),BE344-1,BE344)))</f>
        <v>55.859999999999992</v>
      </c>
      <c r="BF345" s="38">
        <f>IF(Weekly[[#This Row],[H Odds &lt;]]="",BF344,IF(AND(Weekly[[#This Row],[H Odds &lt;]]&lt;&gt;"",Weekly[[#This Row],[XGB_P]]=TRUE,Weekly[[#This Row],[Actual]]=TRUE),BF344+Weekly[[#This Row],[H Odds &lt;]]-1,IF(AND(Weekly[[#This Row],[H Odds &lt;]]&lt;&gt;"",Weekly[[#This Row],[XGB_P]]=TRUE,Weekly[[#This Row],[Actual]]=FALSE),BF344-1,BF344)))</f>
        <v>59.03</v>
      </c>
      <c r="BG345" s="38">
        <f>IF(Weekly[[#This Row],[H Odds &lt;]]="",BG344,IF(AND(Weekly[[#This Row],[H Odds &lt;]]&lt;&gt;"",Weekly[[#This Row],[QDA_P]]=TRUE,Weekly[[#This Row],[Actual]]=TRUE),BG344+Weekly[[#This Row],[H Odds &lt;]]-1,IF(AND(Weekly[[#This Row],[H Odds &lt;]]&lt;&gt;"",Weekly[[#This Row],[QDA_P]]=TRUE,Weekly[[#This Row],[Actual]]=FALSE),BG344-1,BG344)))</f>
        <v>42.279999999999994</v>
      </c>
      <c r="BH345" s="38">
        <f>IF(Weekly[[#This Row],[H Odds &lt;]]="",BH344,IF(AND(Weekly[[#This Row],[H Odds &lt;]]&lt;&gt;"",Weekly[[#This Row],[KNC_P]]=TRUE,Weekly[[#This Row],[Actual]]=TRUE),BH344+Weekly[[#This Row],[H Odds &lt;]]-1,IF(AND(Weekly[[#This Row],[H Odds &lt;]]&lt;&gt;"",Weekly[[#This Row],[KNC_P]]=TRUE,Weekly[[#This Row],[Actual]]=FALSE),BH344-1,BH344)))</f>
        <v>48.54999999999999</v>
      </c>
      <c r="BI345" s="38">
        <f>IF(Weekly[[#This Row],[H Odds &lt;]]="",BI344,IF(AND(Weekly[[#This Row],[H Odds &lt;]]&lt;&gt;"",Weekly[[#This Row],[TRUES]]&gt;0,Weekly[[#This Row],[Actual]]=TRUE),BI344+Weekly[[#This Row],[H Odds &lt;]]-1,IF(AND(Weekly[[#This Row],[H Odds &lt;]]&lt;&gt;"",Weekly[[#This Row],[TRUES]]=0),BI344,BI344-1)))</f>
        <v>68.439999999999984</v>
      </c>
      <c r="BJ345" s="38">
        <f>IF(Weekly[[#This Row],[H Odds &lt;]]="",BJ344,IF(AND(Weekly[[#This Row],[H Odds &lt;]]&lt;&gt;"",Weekly[[#This Row],[Actual]]=TRUE),BJ344+Weekly[[#This Row],[H Odds &lt;]]-1,IF(AND(Weekly[[#This Row],[H Odds &lt;]]&lt;&gt;"",Weekly[[#This Row],[Actual]]=FALSE),BJ344-1,BJ344)))</f>
        <v>70.339999999999989</v>
      </c>
      <c r="BK345" s="58">
        <f>IF(AND(Weekly[[#This Row],[TRUES]]&gt;4,Weekly[[#This Row],[Actual]]=TRUE),BK344+Weekly[[#This Row],[BF H Odds]]-1,IF(AND(Weekly[[#This Row],[FALSES]]&gt;4,Weekly[[#This Row],[Actual]]=FALSE),BK344+Weekly[[#This Row],[BF V Odds]]-1,IF(AND(Weekly[[#This Row],[TRUES]]&gt;4,Weekly[[#This Row],[Actual]]=FALSE),BK344-1,IF(AND(Weekly[[#This Row],[FALSES]]&gt;4,Weekly[[#This Row],[Actual]]=TRUE),BK344-1,BK344))))</f>
        <v>23.560000000000024</v>
      </c>
      <c r="BL345" s="58">
        <f>IF(AND(Weekly[[#This Row],[TRUES]]&gt;5,Weekly[[#This Row],[Actual]]=TRUE),BL344+Weekly[[#This Row],[BF H Odds]]-1,IF(AND(Weekly[[#This Row],[FALSES]]&gt;5,Weekly[[#This Row],[Actual]]=FALSE),BL344+Weekly[[#This Row],[BF V Odds]]-1,IF(AND(Weekly[[#This Row],[TRUES]]&gt;5,Weekly[[#This Row],[Actual]]=FALSE),BL344-1,IF(AND(Weekly[[#This Row],[FALSES]]&gt;5,Weekly[[#This Row],[Actual]]=TRUE),BL344-1,BL344))))</f>
        <v>28.170000000000023</v>
      </c>
      <c r="BM345" s="58">
        <f>IF(AND(Weekly[[#This Row],[TRUES]]&gt;6,Weekly[[#This Row],[Actual]]=TRUE),BM344+Weekly[[#This Row],[BF H Odds]]-1,IF(AND(Weekly[[#This Row],[FALSES]]&gt;6,Weekly[[#This Row],[Actual]]=FALSE),BM344+Weekly[[#This Row],[BF V Odds]]-1,IF(AND(Weekly[[#This Row],[TRUES]]&gt;6,Weekly[[#This Row],[Actual]]=FALSE),BM344-1,IF(AND(Weekly[[#This Row],[FALSES]]&gt;6,Weekly[[#This Row],[Actual]]=TRUE),BM344-1,BM344))))</f>
        <v>49.750000000000014</v>
      </c>
    </row>
    <row r="346" spans="1:65" x14ac:dyDescent="0.25">
      <c r="A346" s="34"/>
      <c r="B346" s="10">
        <v>44286</v>
      </c>
      <c r="C346" s="33" t="s">
        <v>30</v>
      </c>
      <c r="D346" s="15" t="s">
        <v>38</v>
      </c>
      <c r="E346" t="b">
        <v>1</v>
      </c>
      <c r="F346" t="b">
        <v>1</v>
      </c>
      <c r="G346" t="b">
        <v>0</v>
      </c>
      <c r="H346" t="b">
        <v>0</v>
      </c>
      <c r="I346" t="b">
        <v>1</v>
      </c>
      <c r="J346" t="b">
        <v>1</v>
      </c>
      <c r="K346" t="b">
        <v>1</v>
      </c>
      <c r="L346" t="b">
        <v>0</v>
      </c>
      <c r="M346" t="s">
        <v>100</v>
      </c>
      <c r="N346">
        <v>6.15</v>
      </c>
      <c r="O346">
        <f>IF(Weekly[[#This Row],[H/V]]="H",Weekly[[#This Row],[BF H Odds]],IF(Weekly[[#This Row],[H/V]]="V",Weekly[[#This Row],[BF V Odds]],""))</f>
        <v>3.9</v>
      </c>
      <c r="P346" t="b">
        <v>1</v>
      </c>
      <c r="Q346" t="s">
        <v>66</v>
      </c>
      <c r="R346" s="35">
        <f>IFERROR(IF(Weekly[[#This Row],[Won Bet?]]="yes",R345+(Weekly[[#This Row],[BF Odds]]*Weekly[[#This Row],[BF Stake]])-Weekly[[#This Row],[BF Stake]],R345-Weekly[[#This Row],[BF Stake]]),R345)</f>
        <v>245.85389999999992</v>
      </c>
      <c r="S346" s="9">
        <f>IFERROR(IF(Weekly[[#This Row],[Won Bet?]]="yes",S345+(((Weekly[[#This Row],[BF Odds]]*Weekly[[#This Row],[BF Stake]])-Weekly[[#This Row],[BF Stake]])*0.95),S345-Weekly[[#This Row],[BF Stake]]),S345)</f>
        <v>227.56320499999995</v>
      </c>
      <c r="T346" s="13">
        <v>1.34</v>
      </c>
      <c r="U346" s="13">
        <v>3.9</v>
      </c>
      <c r="V346" s="24">
        <f>IF(Weekly[[#This Row],[Actual]]="","",IF(AND(Weekly[[#This Row],[SVC_P]]=Weekly[[#This Row],[Actual]],Weekly[[#This Row],[SVC_P]]=TRUE),V345+Weekly[[#This Row],[BF H Odds]]-1,IF(AND(Weekly[[#This Row],[SVC_P]]=Weekly[[#This Row],[Actual]],Weekly[[#This Row],[SVC_P]]=FALSE),V345+Weekly[[#This Row],[BF V Odds]]-1,V345-1)))</f>
        <v>71.080000000000027</v>
      </c>
      <c r="W346" s="24">
        <f>IF(Weekly[[#This Row],[Actual]]="","",IF(AND(Weekly[[#This Row],[SVC_P]]=FALSE,Weekly[[#This Row],[Actual]]=TRUE),W345+Weekly[[#This Row],[BF H Odds]]-1,IF(AND(Weekly[[#This Row],[SVC_P]]=TRUE,Weekly[[#This Row],[Actual]]=FALSE,),W345+Weekly[[#This Row],[BF V Odds]]-1,W345-1)))</f>
        <v>-285.95</v>
      </c>
      <c r="X346" s="24">
        <f>IF(Weekly[[#This Row],[Actual]]="","",IF(AND(Weekly[[#This Row],[ADBC_P]]=Weekly[[#This Row],[Actual]],Weekly[[#This Row],[ADBC_P]]=TRUE),X345+Weekly[[#This Row],[BF H Odds]]-1,IF(AND(Weekly[[#This Row],[ADBC_P]]=Weekly[[#This Row],[Actual]],Weekly[[#This Row],[ADBC_P]]=FALSE),X345+Weekly[[#This Row],[BF V Odds]]-1,X345-1)))</f>
        <v>28.960000000000022</v>
      </c>
      <c r="Y346" s="24">
        <f>IF(Weekly[[#This Row],[Actual]]="","",IF(AND(Weekly[[#This Row],[ADBC_P]]=FALSE,Weekly[[#This Row],[Actual]]=TRUE),Y345+Weekly[[#This Row],[BF H Odds]]-1,IF(AND(Weekly[[#This Row],[ADBC_P]]=TRUE,Weekly[[#This Row],[Actual]]=FALSE),Y345+Weekly[[#This Row],[BF V Odds]]-1,Y345-1)))</f>
        <v>45.55</v>
      </c>
      <c r="Z346" s="24">
        <f>IF(Weekly[[#This Row],[Actual]]="","",IF(AND(Weekly[[#This Row],[RFC_P]]=Weekly[[#This Row],[Actual]],Weekly[[#This Row],[RFC_P]]=TRUE),Z345+Weekly[[#This Row],[BF H Odds]]-1,IF(AND(Weekly[[#This Row],[RFC_P]]=Weekly[[#This Row],[Actual]],Weekly[[#This Row],[RFC_P]]=FALSE),Z345+Weekly[[#This Row],[BF V Odds]]-1,Z345-1)))</f>
        <v>24.950000000000024</v>
      </c>
      <c r="AA346" s="24">
        <f>IF(Weekly[[#This Row],[Actual]]="","",IF(AND(Weekly[[#This Row],[RFC_P]]=FALSE,Weekly[[#This Row],[Actual]]=TRUE),AA345+Weekly[[#This Row],[BF H Odds]]-1,IF(AND(Weekly[[#This Row],[RFC_P]]=TRUE,Weekly[[#This Row],[Actual]]=FALSE),AA345+Weekly[[#This Row],[BF V Odds]]-1,AA345-1)))</f>
        <v>49.559999999999974</v>
      </c>
      <c r="AB346" s="24">
        <f>IF(Weekly[[#This Row],[Actual]]="","",IF(AND(Weekly[[#This Row],[GBC_P]]=Weekly[[#This Row],[Actual]],Weekly[[#This Row],[GBC_P]]=TRUE),AB345+Weekly[[#This Row],[BF H Odds]]-1,IF(AND(Weekly[[#This Row],[GBC_P]]=Weekly[[#This Row],[Actual]],Weekly[[#This Row],[GBC_P]]=FALSE),AB345+Weekly[[#This Row],[BF V Odds]]-1,AB345-1)))</f>
        <v>29.050000000000004</v>
      </c>
      <c r="AC346" s="24">
        <f>IF(Weekly[[#This Row],[Actual]]="","",IF(AND(Weekly[[#This Row],[GBC_P]]=FALSE,Weekly[[#This Row],[Actual]]=TRUE),AC345+Weekly[[#This Row],[BF H Odds]]-1,IF(AND(Weekly[[#This Row],[GBC_P]]=TRUE,Weekly[[#This Row],[Actual]]=FALSE),AC345+Weekly[[#This Row],[BF V Odds]]-1,AC345-1)))</f>
        <v>45.459999999999972</v>
      </c>
      <c r="AD346" s="24">
        <f>IF(Weekly[[#This Row],[Actual]]="","",IF(AND(Weekly[[#This Row],[HGBC_P]]=Weekly[[#This Row],[Actual]],Weekly[[#This Row],[HGBC_P]]=TRUE),AD345+Weekly[[#This Row],[BF H Odds]]-1,IF(AND(Weekly[[#This Row],[HGBC_P]]=Weekly[[#This Row],[Actual]],Weekly[[#This Row],[HGBC_P]]=FALSE),AD345+Weekly[[#This Row],[BF V Odds]]-1,AD345-1)))</f>
        <v>30.520000000000024</v>
      </c>
      <c r="AE346" s="24">
        <f>IF(Weekly[[#This Row],[Actual]]="","",IF(AND(Weekly[[#This Row],[HGBC_P]]=FALSE,Weekly[[#This Row],[Actual]]=TRUE),AE345+Weekly[[#This Row],[BF H Odds]]-1,IF(AND(Weekly[[#This Row],[HGBC_P]]=TRUE,Weekly[[#This Row],[Actual]]=FALSE),AE345+Weekly[[#This Row],[BF V Odds]]-1,AE345-1)))</f>
        <v>43.99</v>
      </c>
      <c r="AF346" s="24">
        <f>IF(Weekly[[#This Row],[Actual]]="","",IF(AND(Weekly[[#This Row],[XGB_P]]=Weekly[[#This Row],[Actual]],Weekly[[#This Row],[XGB_P]]=TRUE),AF345+Weekly[[#This Row],[BF H Odds]]-1,IF(AND(Weekly[[#This Row],[XGB_P]]=Weekly[[#This Row],[Actual]],Weekly[[#This Row],[XGB_P]]=FALSE),AF345+Weekly[[#This Row],[BF V Odds]]-1,AF345-1)))</f>
        <v>52.530000000000022</v>
      </c>
      <c r="AG346" s="24">
        <f>IF(Weekly[[#This Row],[Actual]]="","",IF(AND(Weekly[[#This Row],[XGB_P]]=FALSE,Weekly[[#This Row],[Actual]]=TRUE),AG345+Weekly[[#This Row],[BF H Odds]]-1,IF(AND(Weekly[[#This Row],[XGB_P]]=TRUE,Weekly[[#This Row],[Actual]]=FALSE),AG345+Weekly[[#This Row],[BF V Odds]]-1,AG345-1)))</f>
        <v>21.979999999999997</v>
      </c>
      <c r="AH346" s="24">
        <f>IF(Weekly[[#This Row],[Actual]]="","",IF(AND(Weekly[[#This Row],[QDA_P]]=Weekly[[#This Row],[Actual]],Weekly[[#This Row],[QDA_P]]=TRUE),AH345+Weekly[[#This Row],[BF H Odds]]-1,IF(AND(Weekly[[#This Row],[QDA_P]]=Weekly[[#This Row],[Actual]],Weekly[[#This Row],[QDA_P]]=FALSE),AH345+Weekly[[#This Row],[BF V Odds]]-1,AH345-1)))</f>
        <v>8.8800000000000079</v>
      </c>
      <c r="AI346" s="24">
        <f>IF(Weekly[[#This Row],[Actual]]="","",IF(AND(Weekly[[#This Row],[QDA_P]]=FALSE,Weekly[[#This Row],[Actual]]=TRUE),AI345+Weekly[[#This Row],[BF H Odds]]-1,IF(AND(Weekly[[#This Row],[QDA_P]]=TRUE,Weekly[[#This Row],[Actual]]=FALSE),AI345+Weekly[[#This Row],[BF V Odds]]-1,AI345-1)))</f>
        <v>65.63000000000001</v>
      </c>
      <c r="AJ346" s="24">
        <f>IF(Weekly[[#This Row],[Actual]]="","",IF(AND(Weekly[[#This Row],[KNC_P]]=FALSE,Weekly[[#This Row],[Actual]]=TRUE),AJ345+Weekly[[#This Row],[BF H Odds]]-1,IF(AND(Weekly[[#This Row],[KNC_P]]=TRUE,Weekly[[#This Row],[Actual]]=FALSE),AJ345+Weekly[[#This Row],[BF V Odds]]-1,AJ345-1)))</f>
        <v>54.20999999999998</v>
      </c>
      <c r="AK346" s="24">
        <f>IF(Weekly[[#This Row],[Actual]]="","",IF(AND(Weekly[[#This Row],[KNC_P]]=FALSE,Weekly[[#This Row],[Actual]]=TRUE),AK345+Weekly[[#This Row],[BF H Odds]]-1,IF(AND(Weekly[[#This Row],[KNC_P]]=TRUE,Weekly[[#This Row],[Actual]]=FALSE),AK345+Weekly[[#This Row],[BF V Odds]]-1,AK345-1)))</f>
        <v>53.109999999999971</v>
      </c>
      <c r="AL346" s="30">
        <f>IF(Weekly[[#This Row],[Actual]]="","",COUNTIF(Weekly[[#This Row],[SVC_P]:[QDA_P]],TRUE))</f>
        <v>5</v>
      </c>
      <c r="AM346" s="30">
        <f>IF(Weekly[[#This Row],[Actual]]="","",COUNTIF(Weekly[[#This Row],[SVC_P]:[QDA_P]],FALSE))</f>
        <v>2</v>
      </c>
      <c r="AN346" s="36" t="str">
        <f>IF(AND(Weekly[[#This Row],[BF V Odds]]&gt;$BO$6,Weekly[[#This Row],[BF V Odds]] &lt; $BO$7),Weekly[[#This Row],[BF V Odds]],"")</f>
        <v/>
      </c>
      <c r="AO346" s="36">
        <f>IF(AND(Weekly[[#This Row],[BF H Odds]]&gt;$BO$6, Weekly[[#This Row],[BF H Odds]] &lt; $BO$7),Weekly[[#This Row],[BF H Odds]],"")</f>
        <v>3.9</v>
      </c>
      <c r="AP346" s="37">
        <f>IF(AND(Weekly[[#This Row],[V Odds &lt;]]="",Weekly[[#This Row],[H Odds &lt;]]=""),AP345,IF(AND(Weekly[[#This Row],[H Odds &lt;]]&lt;&gt;"",Weekly[[#This Row],[SVC_P]]=TRUE,Weekly[[#This Row],[Actual]]=TRUE),AP345+Weekly[[#This Row],[H Odds &lt;]]-1,IF(AND(Weekly[[#This Row],[V Odds &lt;]]&lt;&gt;"",Weekly[[#This Row],[SVC_P]]=FALSE,Weekly[[#This Row],[Actual]]=FALSE),AP345+Weekly[[#This Row],[V Odds &lt;]]-1,IF(AND(Weekly[[#This Row],[V Odds &lt;]]&lt;&gt;"",Weekly[[#This Row],[SVC_P]]=FALSE,Weekly[[#This Row],[Actual]]=TRUE),AP345-1,IF(AND(Weekly[[#This Row],[H Odds &lt;]]&lt;&gt;"",Weekly[[#This Row],[SVC_P]]=TRUE,Weekly[[#This Row],[Actual]]=FALSE),AP345-1,AP345)))))</f>
        <v>76.38000000000001</v>
      </c>
      <c r="AQ346" s="37">
        <f>IF(AND(Weekly[[#This Row],[V Odds &lt;]]="",Weekly[[#This Row],[H Odds &lt;]]=""),AQ345,IF(AND(Weekly[[#This Row],[H Odds &lt;]]&lt;&gt;"",Weekly[[#This Row],[ADBC_P]]=TRUE,Weekly[[#This Row],[Actual]]=TRUE),AQ345+Weekly[[#This Row],[H Odds &lt;]]-1,IF(AND(Weekly[[#This Row],[V Odds &lt;]]&lt;&gt;"",Weekly[[#This Row],[ADBC_P]]=FALSE,Weekly[[#This Row],[Actual]]=FALSE),AQ345+Weekly[[#This Row],[V Odds &lt;]]-1,IF(AND(Weekly[[#This Row],[V Odds &lt;]]&lt;&gt;"",Weekly[[#This Row],[ADBC_P]]=FALSE,Weekly[[#This Row],[Actual]]=TRUE),AQ345-1,IF(AND(Weekly[[#This Row],[H Odds &lt;]]&lt;&gt;"",Weekly[[#This Row],[ADBC_P]]=TRUE,Weekly[[#This Row],[Actual]]=FALSE),AQ345-1,AQ345)))))</f>
        <v>49.779999999999994</v>
      </c>
      <c r="AR346" s="37">
        <f>IF(AND(Weekly[[#This Row],[V Odds &lt;]]="",Weekly[[#This Row],[H Odds &lt;]]=""),AR345,IF(AND(Weekly[[#This Row],[H Odds &lt;]]&lt;&gt;"",Weekly[[#This Row],[RFC_P]]=TRUE,Weekly[[#This Row],[Actual]]=TRUE),AR345+Weekly[[#This Row],[H Odds &lt;]]-1,IF(AND(Weekly[[#This Row],[V Odds &lt;]]&lt;&gt;"",Weekly[[#This Row],[RFC_P]]=FALSE,Weekly[[#This Row],[Actual]]=FALSE),AR345+Weekly[[#This Row],[V Odds &lt;]]-1,IF(AND(Weekly[[#This Row],[V Odds &lt;]]&lt;&gt;"",Weekly[[#This Row],[RFC_P]]=FALSE,Weekly[[#This Row],[Actual]]=TRUE),AR345-1,IF(AND(Weekly[[#This Row],[H Odds &lt;]]&lt;&gt;"",Weekly[[#This Row],[RFC_P]]=TRUE,Weekly[[#This Row],[Actual]]=FALSE),AR345-1,AR345)))))</f>
        <v>53.789999999999992</v>
      </c>
      <c r="AS346" s="37">
        <f>IF(AND(Weekly[[#This Row],[V Odds &lt;]]="",Weekly[[#This Row],[H Odds &lt;]]=""),AS345,IF(AND(Weekly[[#This Row],[H Odds &lt;]]&lt;&gt;"",Weekly[[#This Row],[GBC_P]]=TRUE,Weekly[[#This Row],[Actual]]=TRUE),AS345+Weekly[[#This Row],[H Odds &lt;]]-1,IF(AND(Weekly[[#This Row],[V Odds &lt;]]&lt;&gt;"",Weekly[[#This Row],[GBC_P]]=FALSE,Weekly[[#This Row],[Actual]]=FALSE),AS345+Weekly[[#This Row],[V Odds &lt;]]-1,IF(AND(Weekly[[#This Row],[V Odds &lt;]]&lt;&gt;"",Weekly[[#This Row],[GBC_P]]=FALSE,Weekly[[#This Row],[Actual]]=TRUE),AS345-1,IF(AND(Weekly[[#This Row],[H Odds &lt;]]&lt;&gt;"",Weekly[[#This Row],[GBC_P]]=TRUE,Weekly[[#This Row],[Actual]]=FALSE),AS345-1,AS345)))))</f>
        <v>53.58</v>
      </c>
      <c r="AT346" s="37">
        <f>IF(AND(Weekly[[#This Row],[V Odds &lt;]]="",Weekly[[#This Row],[H Odds &lt;]]=""),AT345,IF(AND(Weekly[[#This Row],[H Odds &lt;]]&lt;&gt;"",Weekly[[#This Row],[HGBC_P]]=TRUE,Weekly[[#This Row],[Actual]]=TRUE),AT345+Weekly[[#This Row],[H Odds &lt;]]-1,IF(AND(Weekly[[#This Row],[V Odds &lt;]]&lt;&gt;"",Weekly[[#This Row],[HGBC_P]]=FALSE,Weekly[[#This Row],[Actual]]=FALSE),AT345+Weekly[[#This Row],[V Odds &lt;]]-1,IF(AND(Weekly[[#This Row],[V Odds &lt;]]&lt;&gt;"",Weekly[[#This Row],[HGBC_P]]=FALSE,Weekly[[#This Row],[Actual]]=TRUE),AT345-1,IF(AND(Weekly[[#This Row],[H Odds &lt;]]&lt;&gt;"",Weekly[[#This Row],[HGBC_P]]=TRUE,Weekly[[#This Row],[Actual]]=FALSE),AT345-1,AT345)))))</f>
        <v>59.659999999999989</v>
      </c>
      <c r="AU346" s="37">
        <f>IF(AND(Weekly[[#This Row],[V Odds &lt;]]="",Weekly[[#This Row],[H Odds &lt;]]=""),AU345,IF(AND(Weekly[[#This Row],[H Odds &lt;]]&lt;&gt;"",Weekly[[#This Row],[XGB_P]]=TRUE,Weekly[[#This Row],[Actual]]=TRUE),AU345+Weekly[[#This Row],[H Odds &lt;]]-1,IF(AND(Weekly[[#This Row],[V Odds &lt;]]&lt;&gt;"",Weekly[[#This Row],[XGB_P]]=FALSE,Weekly[[#This Row],[Actual]]=FALSE),AU345+Weekly[[#This Row],[V Odds &lt;]]-1,IF(AND(Weekly[[#This Row],[V Odds &lt;]]&lt;&gt;"",Weekly[[#This Row],[XGB_P]]=FALSE,Weekly[[#This Row],[Actual]]=TRUE),AU345-1,IF(AND(Weekly[[#This Row],[H Odds &lt;]]&lt;&gt;"",Weekly[[#This Row],[XGB_P]]=TRUE,Weekly[[#This Row],[Actual]]=FALSE),AU345-1,AU345)))))</f>
        <v>68.760000000000005</v>
      </c>
      <c r="AV346" s="37">
        <f>IF(AND(Weekly[[#This Row],[V Odds &lt;]]="",Weekly[[#This Row],[H Odds &lt;]]=""),AV345,IF(AND(Weekly[[#This Row],[H Odds &lt;]]&lt;&gt;"",Weekly[[#This Row],[QDA_P]]=TRUE,Weekly[[#This Row],[Actual]]=TRUE),AV345+Weekly[[#This Row],[H Odds &lt;]]-1,IF(AND(Weekly[[#This Row],[V Odds &lt;]]&lt;&gt;"",Weekly[[#This Row],[QDA_P]]=FALSE,Weekly[[#This Row],[Actual]]=FALSE),AV345+Weekly[[#This Row],[V Odds &lt;]]-1,IF(AND(Weekly[[#This Row],[V Odds &lt;]]&lt;&gt;"",Weekly[[#This Row],[QDA_P]]=FALSE,Weekly[[#This Row],[Actual]]=TRUE),AV345-1,IF(AND(Weekly[[#This Row],[H Odds &lt;]]&lt;&gt;"",Weekly[[#This Row],[QDA_P]]=TRUE,Weekly[[#This Row],[Actual]]=FALSE),AV345-1,AV345)))))</f>
        <v>56.249999999999979</v>
      </c>
      <c r="AW346" s="37">
        <f>IF(AND(Weekly[[#This Row],[H Odds &lt;]]="",Weekly[[#This Row],[V Odds &lt;]]=""),AW345,IF(AND(Weekly[[#This Row],[KNC_P]]=Weekly[[#This Row],[Actual]],Weekly[[#This Row],[KNC_P]]=TRUE),AW345+Weekly[[#This Row],[BF H Odds]]-1,IF(AND(Weekly[[#This Row],[KNC_P]]=Weekly[[#This Row],[Actual]],Weekly[[#This Row],[KNC_P]]=FALSE),AW345+Weekly[[#This Row],[BF V Odds]]-1,AW345-1)))</f>
        <v>46.220000000000006</v>
      </c>
      <c r="AX346" s="37">
        <f>IF(AND(Weekly[[#This Row],[V Odds &lt;]]="",Weekly[[#This Row],[H Odds &lt;]]=""),AX345,IF(AND(Weekly[[#This Row],[V Odds &lt;]]&lt;&gt;"",Weekly[[#This Row],[FALSES]]&gt;0,Weekly[[#This Row],[Actual]]=FALSE),AX345+Weekly[[#This Row],[V Odds &lt;]]-1,IF(AND(Weekly[[#This Row],[H Odds &lt;]]&lt;&gt;"",Weekly[[#This Row],[TRUES]]&gt;0,Weekly[[#This Row],[Actual]]=TRUE),AX345+Weekly[[#This Row],[H Odds &lt;]]-1,IF(AND(Weekly[[#This Row],[V Odds &lt;]]&lt;&gt;"",Weekly[[#This Row],[FALSES]]=0),AX345,IF(AND(Weekly[[#This Row],[H Odds &lt;]]&lt;&gt;"",Weekly[[#This Row],[TRUES]]=0),AX345,AX345-1)))))</f>
        <v>87.549999999999983</v>
      </c>
      <c r="AY346" s="37">
        <f>IF(AND(Weekly[[#This Row],[V Odds &lt;]]="",Weekly[[#This Row],[H Odds &lt;]]=""),AY345,IF(AND(Weekly[[#This Row],[V Odds &lt;]]&lt;&gt;"",Weekly[[#This Row],[FALSES]]&gt;0,Weekly[[#This Row],[Actual]]=FALSE),AY345+((Weekly[[#This Row],[V Odds &lt;]]-1)*0.92),IF(AND(Weekly[[#This Row],[H Odds &lt;]]&lt;&gt;"",Weekly[[#This Row],[TRUES]]&gt;0,Weekly[[#This Row],[Actual]]=TRUE),AY345+((Weekly[[#This Row],[H Odds &lt;]]-1)*0.92),IF(AND(Weekly[[#This Row],[V Odds &lt;]]&lt;&gt;"",Weekly[[#This Row],[FALSES]]=0),AY345,IF(AND(Weekly[[#This Row],[H Odds &lt;]]&lt;&gt;"",Weekly[[#This Row],[TRUES]]=0),AY345,AY345-1)))))</f>
        <v>80.066000000000031</v>
      </c>
      <c r="AZ346" s="37">
        <f>IF(AND(Weekly[[#This Row],[V Odds &lt;]]="",Weekly[[#This Row],[H Odds &lt;]]=""),AZ345,IF(AND(Weekly[[#This Row],[V Odds &lt;]]&lt;&gt;"",Weekly[[#This Row],[Actual]]=FALSE),AZ345+Weekly[[#This Row],[V Odds &lt;]]-1,IF(AND(Weekly[[#This Row],[H Odds &lt;]]&lt;&gt;"",Weekly[[#This Row],[Actual]]=TRUE),AZ345+Weekly[[#This Row],[H Odds &lt;]]-1,AZ345-1)))</f>
        <v>72.919999999999987</v>
      </c>
      <c r="BA346" s="38">
        <f>IF(Weekly[[#This Row],[H Odds &lt;]]="",BA345,IF(AND(Weekly[[#This Row],[H Odds &lt;]]&lt;&gt;"",Weekly[[#This Row],[SVC_P]]=TRUE,Weekly[[#This Row],[Actual]]=TRUE),BA345+Weekly[[#This Row],[H Odds &lt;]]-1,IF(AND(Weekly[[#This Row],[H Odds &lt;]]&lt;&gt;"",Weekly[[#This Row],[SVC_P]]=TRUE,Weekly[[#This Row],[Actual]]=FALSE),BA345-1,BA345)))</f>
        <v>71.339999999999989</v>
      </c>
      <c r="BB346" s="38">
        <f>IF(Weekly[[#This Row],[H Odds &lt;]]="",BB345,IF(AND(Weekly[[#This Row],[H Odds &lt;]]&lt;&gt;"",Weekly[[#This Row],[ADBC_P]]=TRUE,Weekly[[#This Row],[Actual]]=TRUE),BB345+Weekly[[#This Row],[H Odds &lt;]]-1,IF(AND(Weekly[[#This Row],[H Odds &lt;]]&lt;&gt;"",Weekly[[#This Row],[ADBC_P]]=TRUE,Weekly[[#This Row],[Actual]]=FALSE),BB345-1,BB345)))</f>
        <v>46.459999999999994</v>
      </c>
      <c r="BC346" s="38">
        <f>IF(Weekly[[#This Row],[H Odds &lt;]]="",BC345,IF(AND(Weekly[[#This Row],[H Odds &lt;]]&lt;&gt;"",Weekly[[#This Row],[RFC_P]]=TRUE,Weekly[[#This Row],[Actual]]=TRUE),BC345+Weekly[[#This Row],[H Odds &lt;]]-1,IF(AND(Weekly[[#This Row],[H Odds &lt;]]&lt;&gt;"",Weekly[[#This Row],[RFC_P]]=TRUE,Weekly[[#This Row],[Actual]]=FALSE),BC345-1,BC345)))</f>
        <v>45.859999999999992</v>
      </c>
      <c r="BD346" s="38">
        <f>IF(Weekly[[#This Row],[H Odds &lt;]]="",BD345,IF(AND(Weekly[[#This Row],[H Odds &lt;]]&lt;&gt;"",Weekly[[#This Row],[GBC_P]]=TRUE,Weekly[[#This Row],[Actual]]=TRUE),BD345+Weekly[[#This Row],[H Odds &lt;]]-1,IF(AND(Weekly[[#This Row],[H Odds &lt;]]&lt;&gt;"",Weekly[[#This Row],[GBC_P]]=TRUE,Weekly[[#This Row],[Actual]]=FALSE),BD345-1,BD345)))</f>
        <v>50.96</v>
      </c>
      <c r="BE346" s="38">
        <f>IF(Weekly[[#This Row],[H Odds &lt;]]="",BE345,IF(AND(Weekly[[#This Row],[H Odds &lt;]]&lt;&gt;"",Weekly[[#This Row],[HGBC_P]]=TRUE,Weekly[[#This Row],[Actual]]=TRUE),BE345+Weekly[[#This Row],[H Odds &lt;]]-1,IF(AND(Weekly[[#This Row],[H Odds &lt;]]&lt;&gt;"",Weekly[[#This Row],[HGBC_P]]=TRUE,Weekly[[#This Row],[Actual]]=FALSE),BE345-1,BE345)))</f>
        <v>58.759999999999991</v>
      </c>
      <c r="BF346" s="38">
        <f>IF(Weekly[[#This Row],[H Odds &lt;]]="",BF345,IF(AND(Weekly[[#This Row],[H Odds &lt;]]&lt;&gt;"",Weekly[[#This Row],[XGB_P]]=TRUE,Weekly[[#This Row],[Actual]]=TRUE),BF345+Weekly[[#This Row],[H Odds &lt;]]-1,IF(AND(Weekly[[#This Row],[H Odds &lt;]]&lt;&gt;"",Weekly[[#This Row],[XGB_P]]=TRUE,Weekly[[#This Row],[Actual]]=FALSE),BF345-1,BF345)))</f>
        <v>61.93</v>
      </c>
      <c r="BG346" s="38">
        <f>IF(Weekly[[#This Row],[H Odds &lt;]]="",BG345,IF(AND(Weekly[[#This Row],[H Odds &lt;]]&lt;&gt;"",Weekly[[#This Row],[QDA_P]]=TRUE,Weekly[[#This Row],[Actual]]=TRUE),BG345+Weekly[[#This Row],[H Odds &lt;]]-1,IF(AND(Weekly[[#This Row],[H Odds &lt;]]&lt;&gt;"",Weekly[[#This Row],[QDA_P]]=TRUE,Weekly[[#This Row],[Actual]]=FALSE),BG345-1,BG345)))</f>
        <v>45.179999999999993</v>
      </c>
      <c r="BH346" s="38">
        <f>IF(Weekly[[#This Row],[H Odds &lt;]]="",BH345,IF(AND(Weekly[[#This Row],[H Odds &lt;]]&lt;&gt;"",Weekly[[#This Row],[KNC_P]]=TRUE,Weekly[[#This Row],[Actual]]=TRUE),BH345+Weekly[[#This Row],[H Odds &lt;]]-1,IF(AND(Weekly[[#This Row],[H Odds &lt;]]&lt;&gt;"",Weekly[[#This Row],[KNC_P]]=TRUE,Weekly[[#This Row],[Actual]]=FALSE),BH345-1,BH345)))</f>
        <v>48.54999999999999</v>
      </c>
      <c r="BI346" s="38">
        <f>IF(Weekly[[#This Row],[H Odds &lt;]]="",BI345,IF(AND(Weekly[[#This Row],[H Odds &lt;]]&lt;&gt;"",Weekly[[#This Row],[TRUES]]&gt;0,Weekly[[#This Row],[Actual]]=TRUE),BI345+Weekly[[#This Row],[H Odds &lt;]]-1,IF(AND(Weekly[[#This Row],[H Odds &lt;]]&lt;&gt;"",Weekly[[#This Row],[TRUES]]=0),BI345,BI345-1)))</f>
        <v>71.339999999999989</v>
      </c>
      <c r="BJ346" s="38">
        <f>IF(Weekly[[#This Row],[H Odds &lt;]]="",BJ345,IF(AND(Weekly[[#This Row],[H Odds &lt;]]&lt;&gt;"",Weekly[[#This Row],[Actual]]=TRUE),BJ345+Weekly[[#This Row],[H Odds &lt;]]-1,IF(AND(Weekly[[#This Row],[H Odds &lt;]]&lt;&gt;"",Weekly[[#This Row],[Actual]]=FALSE),BJ345-1,BJ345)))</f>
        <v>73.239999999999995</v>
      </c>
      <c r="BK346" s="58">
        <f>IF(AND(Weekly[[#This Row],[TRUES]]&gt;4,Weekly[[#This Row],[Actual]]=TRUE),BK345+Weekly[[#This Row],[BF H Odds]]-1,IF(AND(Weekly[[#This Row],[FALSES]]&gt;4,Weekly[[#This Row],[Actual]]=FALSE),BK345+Weekly[[#This Row],[BF V Odds]]-1,IF(AND(Weekly[[#This Row],[TRUES]]&gt;4,Weekly[[#This Row],[Actual]]=FALSE),BK345-1,IF(AND(Weekly[[#This Row],[FALSES]]&gt;4,Weekly[[#This Row],[Actual]]=TRUE),BK345-1,BK345))))</f>
        <v>26.460000000000022</v>
      </c>
      <c r="BL346" s="58">
        <f>IF(AND(Weekly[[#This Row],[TRUES]]&gt;5,Weekly[[#This Row],[Actual]]=TRUE),BL345+Weekly[[#This Row],[BF H Odds]]-1,IF(AND(Weekly[[#This Row],[FALSES]]&gt;5,Weekly[[#This Row],[Actual]]=FALSE),BL345+Weekly[[#This Row],[BF V Odds]]-1,IF(AND(Weekly[[#This Row],[TRUES]]&gt;5,Weekly[[#This Row],[Actual]]=FALSE),BL345-1,IF(AND(Weekly[[#This Row],[FALSES]]&gt;5,Weekly[[#This Row],[Actual]]=TRUE),BL345-1,BL345))))</f>
        <v>28.170000000000023</v>
      </c>
      <c r="BM346" s="58">
        <f>IF(AND(Weekly[[#This Row],[TRUES]]&gt;6,Weekly[[#This Row],[Actual]]=TRUE),BM345+Weekly[[#This Row],[BF H Odds]]-1,IF(AND(Weekly[[#This Row],[FALSES]]&gt;6,Weekly[[#This Row],[Actual]]=FALSE),BM345+Weekly[[#This Row],[BF V Odds]]-1,IF(AND(Weekly[[#This Row],[TRUES]]&gt;6,Weekly[[#This Row],[Actual]]=FALSE),BM345-1,IF(AND(Weekly[[#This Row],[FALSES]]&gt;6,Weekly[[#This Row],[Actual]]=TRUE),BM345-1,BM345))))</f>
        <v>49.750000000000014</v>
      </c>
    </row>
    <row r="347" spans="1:65" x14ac:dyDescent="0.25">
      <c r="A347" s="34"/>
      <c r="B347" s="10">
        <v>44286</v>
      </c>
      <c r="C347" s="33" t="s">
        <v>13</v>
      </c>
      <c r="D347" s="15" t="s">
        <v>36</v>
      </c>
      <c r="E347" t="b">
        <v>1</v>
      </c>
      <c r="F347" t="b">
        <v>0</v>
      </c>
      <c r="G347" t="b">
        <v>0</v>
      </c>
      <c r="H347" t="b">
        <v>0</v>
      </c>
      <c r="I347" t="b">
        <v>0</v>
      </c>
      <c r="J347" t="b">
        <v>0</v>
      </c>
      <c r="K347" t="b">
        <v>0</v>
      </c>
      <c r="L347" t="b">
        <v>0</v>
      </c>
      <c r="O347" t="str">
        <f>IF(Weekly[[#This Row],[H/V]]="H",Weekly[[#This Row],[BF H Odds]],IF(Weekly[[#This Row],[H/V]]="V",Weekly[[#This Row],[BF V Odds]],""))</f>
        <v/>
      </c>
      <c r="P347" t="b">
        <v>1</v>
      </c>
      <c r="R347" s="35">
        <f>IFERROR(IF(Weekly[[#This Row],[Won Bet?]]="yes",R346+(Weekly[[#This Row],[BF Odds]]*Weekly[[#This Row],[BF Stake]])-Weekly[[#This Row],[BF Stake]],R346-Weekly[[#This Row],[BF Stake]]),R346)</f>
        <v>245.85389999999992</v>
      </c>
      <c r="S347" s="9">
        <f>IFERROR(IF(Weekly[[#This Row],[Won Bet?]]="yes",S346+(((Weekly[[#This Row],[BF Odds]]*Weekly[[#This Row],[BF Stake]])-Weekly[[#This Row],[BF Stake]])*0.95),S346-Weekly[[#This Row],[BF Stake]]),S346)</f>
        <v>227.56320499999995</v>
      </c>
      <c r="T347" s="13">
        <v>2.2799999999999998</v>
      </c>
      <c r="U347" s="13">
        <v>1.76</v>
      </c>
      <c r="V347" s="24">
        <f>IF(Weekly[[#This Row],[Actual]]="","",IF(AND(Weekly[[#This Row],[SVC_P]]=Weekly[[#This Row],[Actual]],Weekly[[#This Row],[SVC_P]]=TRUE),V346+Weekly[[#This Row],[BF H Odds]]-1,IF(AND(Weekly[[#This Row],[SVC_P]]=Weekly[[#This Row],[Actual]],Weekly[[#This Row],[SVC_P]]=FALSE),V346+Weekly[[#This Row],[BF V Odds]]-1,V346-1)))</f>
        <v>71.840000000000032</v>
      </c>
      <c r="W347" s="24">
        <f>IF(Weekly[[#This Row],[Actual]]="","",IF(AND(Weekly[[#This Row],[SVC_P]]=FALSE,Weekly[[#This Row],[Actual]]=TRUE),W346+Weekly[[#This Row],[BF H Odds]]-1,IF(AND(Weekly[[#This Row],[SVC_P]]=TRUE,Weekly[[#This Row],[Actual]]=FALSE,),W346+Weekly[[#This Row],[BF V Odds]]-1,W346-1)))</f>
        <v>-286.95</v>
      </c>
      <c r="X347" s="24">
        <f>IF(Weekly[[#This Row],[Actual]]="","",IF(AND(Weekly[[#This Row],[ADBC_P]]=Weekly[[#This Row],[Actual]],Weekly[[#This Row],[ADBC_P]]=TRUE),X346+Weekly[[#This Row],[BF H Odds]]-1,IF(AND(Weekly[[#This Row],[ADBC_P]]=Weekly[[#This Row],[Actual]],Weekly[[#This Row],[ADBC_P]]=FALSE),X346+Weekly[[#This Row],[BF V Odds]]-1,X346-1)))</f>
        <v>27.960000000000022</v>
      </c>
      <c r="Y347" s="24">
        <f>IF(Weekly[[#This Row],[Actual]]="","",IF(AND(Weekly[[#This Row],[ADBC_P]]=FALSE,Weekly[[#This Row],[Actual]]=TRUE),Y346+Weekly[[#This Row],[BF H Odds]]-1,IF(AND(Weekly[[#This Row],[ADBC_P]]=TRUE,Weekly[[#This Row],[Actual]]=FALSE),Y346+Weekly[[#This Row],[BF V Odds]]-1,Y346-1)))</f>
        <v>46.309999999999995</v>
      </c>
      <c r="Z347" s="24">
        <f>IF(Weekly[[#This Row],[Actual]]="","",IF(AND(Weekly[[#This Row],[RFC_P]]=Weekly[[#This Row],[Actual]],Weekly[[#This Row],[RFC_P]]=TRUE),Z346+Weekly[[#This Row],[BF H Odds]]-1,IF(AND(Weekly[[#This Row],[RFC_P]]=Weekly[[#This Row],[Actual]],Weekly[[#This Row],[RFC_P]]=FALSE),Z346+Weekly[[#This Row],[BF V Odds]]-1,Z346-1)))</f>
        <v>23.950000000000024</v>
      </c>
      <c r="AA347" s="24">
        <f>IF(Weekly[[#This Row],[Actual]]="","",IF(AND(Weekly[[#This Row],[RFC_P]]=FALSE,Weekly[[#This Row],[Actual]]=TRUE),AA346+Weekly[[#This Row],[BF H Odds]]-1,IF(AND(Weekly[[#This Row],[RFC_P]]=TRUE,Weekly[[#This Row],[Actual]]=FALSE),AA346+Weekly[[#This Row],[BF V Odds]]-1,AA346-1)))</f>
        <v>50.319999999999972</v>
      </c>
      <c r="AB347" s="24">
        <f>IF(Weekly[[#This Row],[Actual]]="","",IF(AND(Weekly[[#This Row],[GBC_P]]=Weekly[[#This Row],[Actual]],Weekly[[#This Row],[GBC_P]]=TRUE),AB346+Weekly[[#This Row],[BF H Odds]]-1,IF(AND(Weekly[[#This Row],[GBC_P]]=Weekly[[#This Row],[Actual]],Weekly[[#This Row],[GBC_P]]=FALSE),AB346+Weekly[[#This Row],[BF V Odds]]-1,AB346-1)))</f>
        <v>28.050000000000004</v>
      </c>
      <c r="AC347" s="24">
        <f>IF(Weekly[[#This Row],[Actual]]="","",IF(AND(Weekly[[#This Row],[GBC_P]]=FALSE,Weekly[[#This Row],[Actual]]=TRUE),AC346+Weekly[[#This Row],[BF H Odds]]-1,IF(AND(Weekly[[#This Row],[GBC_P]]=TRUE,Weekly[[#This Row],[Actual]]=FALSE),AC346+Weekly[[#This Row],[BF V Odds]]-1,AC346-1)))</f>
        <v>46.21999999999997</v>
      </c>
      <c r="AD347" s="24">
        <f>IF(Weekly[[#This Row],[Actual]]="","",IF(AND(Weekly[[#This Row],[HGBC_P]]=Weekly[[#This Row],[Actual]],Weekly[[#This Row],[HGBC_P]]=TRUE),AD346+Weekly[[#This Row],[BF H Odds]]-1,IF(AND(Weekly[[#This Row],[HGBC_P]]=Weekly[[#This Row],[Actual]],Weekly[[#This Row],[HGBC_P]]=FALSE),AD346+Weekly[[#This Row],[BF V Odds]]-1,AD346-1)))</f>
        <v>29.520000000000024</v>
      </c>
      <c r="AE347" s="24">
        <f>IF(Weekly[[#This Row],[Actual]]="","",IF(AND(Weekly[[#This Row],[HGBC_P]]=FALSE,Weekly[[#This Row],[Actual]]=TRUE),AE346+Weekly[[#This Row],[BF H Odds]]-1,IF(AND(Weekly[[#This Row],[HGBC_P]]=TRUE,Weekly[[#This Row],[Actual]]=FALSE),AE346+Weekly[[#This Row],[BF V Odds]]-1,AE346-1)))</f>
        <v>44.75</v>
      </c>
      <c r="AF347" s="24">
        <f>IF(Weekly[[#This Row],[Actual]]="","",IF(AND(Weekly[[#This Row],[XGB_P]]=Weekly[[#This Row],[Actual]],Weekly[[#This Row],[XGB_P]]=TRUE),AF346+Weekly[[#This Row],[BF H Odds]]-1,IF(AND(Weekly[[#This Row],[XGB_P]]=Weekly[[#This Row],[Actual]],Weekly[[#This Row],[XGB_P]]=FALSE),AF346+Weekly[[#This Row],[BF V Odds]]-1,AF346-1)))</f>
        <v>51.530000000000022</v>
      </c>
      <c r="AG347" s="24">
        <f>IF(Weekly[[#This Row],[Actual]]="","",IF(AND(Weekly[[#This Row],[XGB_P]]=FALSE,Weekly[[#This Row],[Actual]]=TRUE),AG346+Weekly[[#This Row],[BF H Odds]]-1,IF(AND(Weekly[[#This Row],[XGB_P]]=TRUE,Weekly[[#This Row],[Actual]]=FALSE),AG346+Weekly[[#This Row],[BF V Odds]]-1,AG346-1)))</f>
        <v>22.74</v>
      </c>
      <c r="AH347" s="24">
        <f>IF(Weekly[[#This Row],[Actual]]="","",IF(AND(Weekly[[#This Row],[QDA_P]]=Weekly[[#This Row],[Actual]],Weekly[[#This Row],[QDA_P]]=TRUE),AH346+Weekly[[#This Row],[BF H Odds]]-1,IF(AND(Weekly[[#This Row],[QDA_P]]=Weekly[[#This Row],[Actual]],Weekly[[#This Row],[QDA_P]]=FALSE),AH346+Weekly[[#This Row],[BF V Odds]]-1,AH346-1)))</f>
        <v>7.8800000000000079</v>
      </c>
      <c r="AI347" s="24">
        <f>IF(Weekly[[#This Row],[Actual]]="","",IF(AND(Weekly[[#This Row],[QDA_P]]=FALSE,Weekly[[#This Row],[Actual]]=TRUE),AI346+Weekly[[#This Row],[BF H Odds]]-1,IF(AND(Weekly[[#This Row],[QDA_P]]=TRUE,Weekly[[#This Row],[Actual]]=FALSE),AI346+Weekly[[#This Row],[BF V Odds]]-1,AI346-1)))</f>
        <v>66.390000000000015</v>
      </c>
      <c r="AJ347" s="24">
        <f>IF(Weekly[[#This Row],[Actual]]="","",IF(AND(Weekly[[#This Row],[KNC_P]]=FALSE,Weekly[[#This Row],[Actual]]=TRUE),AJ346+Weekly[[#This Row],[BF H Odds]]-1,IF(AND(Weekly[[#This Row],[KNC_P]]=TRUE,Weekly[[#This Row],[Actual]]=FALSE),AJ346+Weekly[[#This Row],[BF V Odds]]-1,AJ346-1)))</f>
        <v>54.969999999999978</v>
      </c>
      <c r="AK347" s="24">
        <f>IF(Weekly[[#This Row],[Actual]]="","",IF(AND(Weekly[[#This Row],[KNC_P]]=FALSE,Weekly[[#This Row],[Actual]]=TRUE),AK346+Weekly[[#This Row],[BF H Odds]]-1,IF(AND(Weekly[[#This Row],[KNC_P]]=TRUE,Weekly[[#This Row],[Actual]]=FALSE),AK346+Weekly[[#This Row],[BF V Odds]]-1,AK346-1)))</f>
        <v>53.869999999999969</v>
      </c>
      <c r="AL347" s="30">
        <f>IF(Weekly[[#This Row],[Actual]]="","",COUNTIF(Weekly[[#This Row],[SVC_P]:[QDA_P]],TRUE))</f>
        <v>1</v>
      </c>
      <c r="AM347" s="30">
        <f>IF(Weekly[[#This Row],[Actual]]="","",COUNTIF(Weekly[[#This Row],[SVC_P]:[QDA_P]],FALSE))</f>
        <v>6</v>
      </c>
      <c r="AN347" s="36" t="str">
        <f>IF(AND(Weekly[[#This Row],[BF V Odds]]&gt;$BO$6,Weekly[[#This Row],[BF V Odds]] &lt; $BO$7),Weekly[[#This Row],[BF V Odds]],"")</f>
        <v/>
      </c>
      <c r="AO347" s="36" t="str">
        <f>IF(AND(Weekly[[#This Row],[BF H Odds]]&gt;$BO$6, Weekly[[#This Row],[BF H Odds]] &lt; $BO$7),Weekly[[#This Row],[BF H Odds]],"")</f>
        <v/>
      </c>
      <c r="AP347" s="37">
        <f>IF(AND(Weekly[[#This Row],[V Odds &lt;]]="",Weekly[[#This Row],[H Odds &lt;]]=""),AP346,IF(AND(Weekly[[#This Row],[H Odds &lt;]]&lt;&gt;"",Weekly[[#This Row],[SVC_P]]=TRUE,Weekly[[#This Row],[Actual]]=TRUE),AP346+Weekly[[#This Row],[H Odds &lt;]]-1,IF(AND(Weekly[[#This Row],[V Odds &lt;]]&lt;&gt;"",Weekly[[#This Row],[SVC_P]]=FALSE,Weekly[[#This Row],[Actual]]=FALSE),AP346+Weekly[[#This Row],[V Odds &lt;]]-1,IF(AND(Weekly[[#This Row],[V Odds &lt;]]&lt;&gt;"",Weekly[[#This Row],[SVC_P]]=FALSE,Weekly[[#This Row],[Actual]]=TRUE),AP346-1,IF(AND(Weekly[[#This Row],[H Odds &lt;]]&lt;&gt;"",Weekly[[#This Row],[SVC_P]]=TRUE,Weekly[[#This Row],[Actual]]=FALSE),AP346-1,AP346)))))</f>
        <v>76.38000000000001</v>
      </c>
      <c r="AQ347" s="37">
        <f>IF(AND(Weekly[[#This Row],[V Odds &lt;]]="",Weekly[[#This Row],[H Odds &lt;]]=""),AQ346,IF(AND(Weekly[[#This Row],[H Odds &lt;]]&lt;&gt;"",Weekly[[#This Row],[ADBC_P]]=TRUE,Weekly[[#This Row],[Actual]]=TRUE),AQ346+Weekly[[#This Row],[H Odds &lt;]]-1,IF(AND(Weekly[[#This Row],[V Odds &lt;]]&lt;&gt;"",Weekly[[#This Row],[ADBC_P]]=FALSE,Weekly[[#This Row],[Actual]]=FALSE),AQ346+Weekly[[#This Row],[V Odds &lt;]]-1,IF(AND(Weekly[[#This Row],[V Odds &lt;]]&lt;&gt;"",Weekly[[#This Row],[ADBC_P]]=FALSE,Weekly[[#This Row],[Actual]]=TRUE),AQ346-1,IF(AND(Weekly[[#This Row],[H Odds &lt;]]&lt;&gt;"",Weekly[[#This Row],[ADBC_P]]=TRUE,Weekly[[#This Row],[Actual]]=FALSE),AQ346-1,AQ346)))))</f>
        <v>49.779999999999994</v>
      </c>
      <c r="AR347" s="37">
        <f>IF(AND(Weekly[[#This Row],[V Odds &lt;]]="",Weekly[[#This Row],[H Odds &lt;]]=""),AR346,IF(AND(Weekly[[#This Row],[H Odds &lt;]]&lt;&gt;"",Weekly[[#This Row],[RFC_P]]=TRUE,Weekly[[#This Row],[Actual]]=TRUE),AR346+Weekly[[#This Row],[H Odds &lt;]]-1,IF(AND(Weekly[[#This Row],[V Odds &lt;]]&lt;&gt;"",Weekly[[#This Row],[RFC_P]]=FALSE,Weekly[[#This Row],[Actual]]=FALSE),AR346+Weekly[[#This Row],[V Odds &lt;]]-1,IF(AND(Weekly[[#This Row],[V Odds &lt;]]&lt;&gt;"",Weekly[[#This Row],[RFC_P]]=FALSE,Weekly[[#This Row],[Actual]]=TRUE),AR346-1,IF(AND(Weekly[[#This Row],[H Odds &lt;]]&lt;&gt;"",Weekly[[#This Row],[RFC_P]]=TRUE,Weekly[[#This Row],[Actual]]=FALSE),AR346-1,AR346)))))</f>
        <v>53.789999999999992</v>
      </c>
      <c r="AS347" s="37">
        <f>IF(AND(Weekly[[#This Row],[V Odds &lt;]]="",Weekly[[#This Row],[H Odds &lt;]]=""),AS346,IF(AND(Weekly[[#This Row],[H Odds &lt;]]&lt;&gt;"",Weekly[[#This Row],[GBC_P]]=TRUE,Weekly[[#This Row],[Actual]]=TRUE),AS346+Weekly[[#This Row],[H Odds &lt;]]-1,IF(AND(Weekly[[#This Row],[V Odds &lt;]]&lt;&gt;"",Weekly[[#This Row],[GBC_P]]=FALSE,Weekly[[#This Row],[Actual]]=FALSE),AS346+Weekly[[#This Row],[V Odds &lt;]]-1,IF(AND(Weekly[[#This Row],[V Odds &lt;]]&lt;&gt;"",Weekly[[#This Row],[GBC_P]]=FALSE,Weekly[[#This Row],[Actual]]=TRUE),AS346-1,IF(AND(Weekly[[#This Row],[H Odds &lt;]]&lt;&gt;"",Weekly[[#This Row],[GBC_P]]=TRUE,Weekly[[#This Row],[Actual]]=FALSE),AS346-1,AS346)))))</f>
        <v>53.58</v>
      </c>
      <c r="AT347" s="37">
        <f>IF(AND(Weekly[[#This Row],[V Odds &lt;]]="",Weekly[[#This Row],[H Odds &lt;]]=""),AT346,IF(AND(Weekly[[#This Row],[H Odds &lt;]]&lt;&gt;"",Weekly[[#This Row],[HGBC_P]]=TRUE,Weekly[[#This Row],[Actual]]=TRUE),AT346+Weekly[[#This Row],[H Odds &lt;]]-1,IF(AND(Weekly[[#This Row],[V Odds &lt;]]&lt;&gt;"",Weekly[[#This Row],[HGBC_P]]=FALSE,Weekly[[#This Row],[Actual]]=FALSE),AT346+Weekly[[#This Row],[V Odds &lt;]]-1,IF(AND(Weekly[[#This Row],[V Odds &lt;]]&lt;&gt;"",Weekly[[#This Row],[HGBC_P]]=FALSE,Weekly[[#This Row],[Actual]]=TRUE),AT346-1,IF(AND(Weekly[[#This Row],[H Odds &lt;]]&lt;&gt;"",Weekly[[#This Row],[HGBC_P]]=TRUE,Weekly[[#This Row],[Actual]]=FALSE),AT346-1,AT346)))))</f>
        <v>59.659999999999989</v>
      </c>
      <c r="AU347" s="37">
        <f>IF(AND(Weekly[[#This Row],[V Odds &lt;]]="",Weekly[[#This Row],[H Odds &lt;]]=""),AU346,IF(AND(Weekly[[#This Row],[H Odds &lt;]]&lt;&gt;"",Weekly[[#This Row],[XGB_P]]=TRUE,Weekly[[#This Row],[Actual]]=TRUE),AU346+Weekly[[#This Row],[H Odds &lt;]]-1,IF(AND(Weekly[[#This Row],[V Odds &lt;]]&lt;&gt;"",Weekly[[#This Row],[XGB_P]]=FALSE,Weekly[[#This Row],[Actual]]=FALSE),AU346+Weekly[[#This Row],[V Odds &lt;]]-1,IF(AND(Weekly[[#This Row],[V Odds &lt;]]&lt;&gt;"",Weekly[[#This Row],[XGB_P]]=FALSE,Weekly[[#This Row],[Actual]]=TRUE),AU346-1,IF(AND(Weekly[[#This Row],[H Odds &lt;]]&lt;&gt;"",Weekly[[#This Row],[XGB_P]]=TRUE,Weekly[[#This Row],[Actual]]=FALSE),AU346-1,AU346)))))</f>
        <v>68.760000000000005</v>
      </c>
      <c r="AV347" s="37">
        <f>IF(AND(Weekly[[#This Row],[V Odds &lt;]]="",Weekly[[#This Row],[H Odds &lt;]]=""),AV346,IF(AND(Weekly[[#This Row],[H Odds &lt;]]&lt;&gt;"",Weekly[[#This Row],[QDA_P]]=TRUE,Weekly[[#This Row],[Actual]]=TRUE),AV346+Weekly[[#This Row],[H Odds &lt;]]-1,IF(AND(Weekly[[#This Row],[V Odds &lt;]]&lt;&gt;"",Weekly[[#This Row],[QDA_P]]=FALSE,Weekly[[#This Row],[Actual]]=FALSE),AV346+Weekly[[#This Row],[V Odds &lt;]]-1,IF(AND(Weekly[[#This Row],[V Odds &lt;]]&lt;&gt;"",Weekly[[#This Row],[QDA_P]]=FALSE,Weekly[[#This Row],[Actual]]=TRUE),AV346-1,IF(AND(Weekly[[#This Row],[H Odds &lt;]]&lt;&gt;"",Weekly[[#This Row],[QDA_P]]=TRUE,Weekly[[#This Row],[Actual]]=FALSE),AV346-1,AV346)))))</f>
        <v>56.249999999999979</v>
      </c>
      <c r="AW347" s="37">
        <f>IF(AND(Weekly[[#This Row],[H Odds &lt;]]="",Weekly[[#This Row],[V Odds &lt;]]=""),AW346,IF(AND(Weekly[[#This Row],[KNC_P]]=Weekly[[#This Row],[Actual]],Weekly[[#This Row],[KNC_P]]=TRUE),AW346+Weekly[[#This Row],[BF H Odds]]-1,IF(AND(Weekly[[#This Row],[KNC_P]]=Weekly[[#This Row],[Actual]],Weekly[[#This Row],[KNC_P]]=FALSE),AW346+Weekly[[#This Row],[BF V Odds]]-1,AW346-1)))</f>
        <v>46.220000000000006</v>
      </c>
      <c r="AX347" s="37">
        <f>IF(AND(Weekly[[#This Row],[V Odds &lt;]]="",Weekly[[#This Row],[H Odds &lt;]]=""),AX346,IF(AND(Weekly[[#This Row],[V Odds &lt;]]&lt;&gt;"",Weekly[[#This Row],[FALSES]]&gt;0,Weekly[[#This Row],[Actual]]=FALSE),AX346+Weekly[[#This Row],[V Odds &lt;]]-1,IF(AND(Weekly[[#This Row],[H Odds &lt;]]&lt;&gt;"",Weekly[[#This Row],[TRUES]]&gt;0,Weekly[[#This Row],[Actual]]=TRUE),AX346+Weekly[[#This Row],[H Odds &lt;]]-1,IF(AND(Weekly[[#This Row],[V Odds &lt;]]&lt;&gt;"",Weekly[[#This Row],[FALSES]]=0),AX346,IF(AND(Weekly[[#This Row],[H Odds &lt;]]&lt;&gt;"",Weekly[[#This Row],[TRUES]]=0),AX346,AX346-1)))))</f>
        <v>87.549999999999983</v>
      </c>
      <c r="AY347" s="37">
        <f>IF(AND(Weekly[[#This Row],[V Odds &lt;]]="",Weekly[[#This Row],[H Odds &lt;]]=""),AY346,IF(AND(Weekly[[#This Row],[V Odds &lt;]]&lt;&gt;"",Weekly[[#This Row],[FALSES]]&gt;0,Weekly[[#This Row],[Actual]]=FALSE),AY346+((Weekly[[#This Row],[V Odds &lt;]]-1)*0.92),IF(AND(Weekly[[#This Row],[H Odds &lt;]]&lt;&gt;"",Weekly[[#This Row],[TRUES]]&gt;0,Weekly[[#This Row],[Actual]]=TRUE),AY346+((Weekly[[#This Row],[H Odds &lt;]]-1)*0.92),IF(AND(Weekly[[#This Row],[V Odds &lt;]]&lt;&gt;"",Weekly[[#This Row],[FALSES]]=0),AY346,IF(AND(Weekly[[#This Row],[H Odds &lt;]]&lt;&gt;"",Weekly[[#This Row],[TRUES]]=0),AY346,AY346-1)))))</f>
        <v>80.066000000000031</v>
      </c>
      <c r="AZ347" s="37">
        <f>IF(AND(Weekly[[#This Row],[V Odds &lt;]]="",Weekly[[#This Row],[H Odds &lt;]]=""),AZ346,IF(AND(Weekly[[#This Row],[V Odds &lt;]]&lt;&gt;"",Weekly[[#This Row],[Actual]]=FALSE),AZ346+Weekly[[#This Row],[V Odds &lt;]]-1,IF(AND(Weekly[[#This Row],[H Odds &lt;]]&lt;&gt;"",Weekly[[#This Row],[Actual]]=TRUE),AZ346+Weekly[[#This Row],[H Odds &lt;]]-1,AZ346-1)))</f>
        <v>72.919999999999987</v>
      </c>
      <c r="BA347" s="38">
        <f>IF(Weekly[[#This Row],[H Odds &lt;]]="",BA346,IF(AND(Weekly[[#This Row],[H Odds &lt;]]&lt;&gt;"",Weekly[[#This Row],[SVC_P]]=TRUE,Weekly[[#This Row],[Actual]]=TRUE),BA346+Weekly[[#This Row],[H Odds &lt;]]-1,IF(AND(Weekly[[#This Row],[H Odds &lt;]]&lt;&gt;"",Weekly[[#This Row],[SVC_P]]=TRUE,Weekly[[#This Row],[Actual]]=FALSE),BA346-1,BA346)))</f>
        <v>71.339999999999989</v>
      </c>
      <c r="BB347" s="38">
        <f>IF(Weekly[[#This Row],[H Odds &lt;]]="",BB346,IF(AND(Weekly[[#This Row],[H Odds &lt;]]&lt;&gt;"",Weekly[[#This Row],[ADBC_P]]=TRUE,Weekly[[#This Row],[Actual]]=TRUE),BB346+Weekly[[#This Row],[H Odds &lt;]]-1,IF(AND(Weekly[[#This Row],[H Odds &lt;]]&lt;&gt;"",Weekly[[#This Row],[ADBC_P]]=TRUE,Weekly[[#This Row],[Actual]]=FALSE),BB346-1,BB346)))</f>
        <v>46.459999999999994</v>
      </c>
      <c r="BC347" s="38">
        <f>IF(Weekly[[#This Row],[H Odds &lt;]]="",BC346,IF(AND(Weekly[[#This Row],[H Odds &lt;]]&lt;&gt;"",Weekly[[#This Row],[RFC_P]]=TRUE,Weekly[[#This Row],[Actual]]=TRUE),BC346+Weekly[[#This Row],[H Odds &lt;]]-1,IF(AND(Weekly[[#This Row],[H Odds &lt;]]&lt;&gt;"",Weekly[[#This Row],[RFC_P]]=TRUE,Weekly[[#This Row],[Actual]]=FALSE),BC346-1,BC346)))</f>
        <v>45.859999999999992</v>
      </c>
      <c r="BD347" s="38">
        <f>IF(Weekly[[#This Row],[H Odds &lt;]]="",BD346,IF(AND(Weekly[[#This Row],[H Odds &lt;]]&lt;&gt;"",Weekly[[#This Row],[GBC_P]]=TRUE,Weekly[[#This Row],[Actual]]=TRUE),BD346+Weekly[[#This Row],[H Odds &lt;]]-1,IF(AND(Weekly[[#This Row],[H Odds &lt;]]&lt;&gt;"",Weekly[[#This Row],[GBC_P]]=TRUE,Weekly[[#This Row],[Actual]]=FALSE),BD346-1,BD346)))</f>
        <v>50.96</v>
      </c>
      <c r="BE347" s="38">
        <f>IF(Weekly[[#This Row],[H Odds &lt;]]="",BE346,IF(AND(Weekly[[#This Row],[H Odds &lt;]]&lt;&gt;"",Weekly[[#This Row],[HGBC_P]]=TRUE,Weekly[[#This Row],[Actual]]=TRUE),BE346+Weekly[[#This Row],[H Odds &lt;]]-1,IF(AND(Weekly[[#This Row],[H Odds &lt;]]&lt;&gt;"",Weekly[[#This Row],[HGBC_P]]=TRUE,Weekly[[#This Row],[Actual]]=FALSE),BE346-1,BE346)))</f>
        <v>58.759999999999991</v>
      </c>
      <c r="BF347" s="38">
        <f>IF(Weekly[[#This Row],[H Odds &lt;]]="",BF346,IF(AND(Weekly[[#This Row],[H Odds &lt;]]&lt;&gt;"",Weekly[[#This Row],[XGB_P]]=TRUE,Weekly[[#This Row],[Actual]]=TRUE),BF346+Weekly[[#This Row],[H Odds &lt;]]-1,IF(AND(Weekly[[#This Row],[H Odds &lt;]]&lt;&gt;"",Weekly[[#This Row],[XGB_P]]=TRUE,Weekly[[#This Row],[Actual]]=FALSE),BF346-1,BF346)))</f>
        <v>61.93</v>
      </c>
      <c r="BG347" s="38">
        <f>IF(Weekly[[#This Row],[H Odds &lt;]]="",BG346,IF(AND(Weekly[[#This Row],[H Odds &lt;]]&lt;&gt;"",Weekly[[#This Row],[QDA_P]]=TRUE,Weekly[[#This Row],[Actual]]=TRUE),BG346+Weekly[[#This Row],[H Odds &lt;]]-1,IF(AND(Weekly[[#This Row],[H Odds &lt;]]&lt;&gt;"",Weekly[[#This Row],[QDA_P]]=TRUE,Weekly[[#This Row],[Actual]]=FALSE),BG346-1,BG346)))</f>
        <v>45.179999999999993</v>
      </c>
      <c r="BH347" s="38">
        <f>IF(Weekly[[#This Row],[H Odds &lt;]]="",BH346,IF(AND(Weekly[[#This Row],[H Odds &lt;]]&lt;&gt;"",Weekly[[#This Row],[KNC_P]]=TRUE,Weekly[[#This Row],[Actual]]=TRUE),BH346+Weekly[[#This Row],[H Odds &lt;]]-1,IF(AND(Weekly[[#This Row],[H Odds &lt;]]&lt;&gt;"",Weekly[[#This Row],[KNC_P]]=TRUE,Weekly[[#This Row],[Actual]]=FALSE),BH346-1,BH346)))</f>
        <v>48.54999999999999</v>
      </c>
      <c r="BI347" s="38">
        <f>IF(Weekly[[#This Row],[H Odds &lt;]]="",BI346,IF(AND(Weekly[[#This Row],[H Odds &lt;]]&lt;&gt;"",Weekly[[#This Row],[TRUES]]&gt;0,Weekly[[#This Row],[Actual]]=TRUE),BI346+Weekly[[#This Row],[H Odds &lt;]]-1,IF(AND(Weekly[[#This Row],[H Odds &lt;]]&lt;&gt;"",Weekly[[#This Row],[TRUES]]=0),BI346,BI346-1)))</f>
        <v>71.339999999999989</v>
      </c>
      <c r="BJ347" s="38">
        <f>IF(Weekly[[#This Row],[H Odds &lt;]]="",BJ346,IF(AND(Weekly[[#This Row],[H Odds &lt;]]&lt;&gt;"",Weekly[[#This Row],[Actual]]=TRUE),BJ346+Weekly[[#This Row],[H Odds &lt;]]-1,IF(AND(Weekly[[#This Row],[H Odds &lt;]]&lt;&gt;"",Weekly[[#This Row],[Actual]]=FALSE),BJ346-1,BJ346)))</f>
        <v>73.239999999999995</v>
      </c>
      <c r="BK347" s="58">
        <f>IF(AND(Weekly[[#This Row],[TRUES]]&gt;4,Weekly[[#This Row],[Actual]]=TRUE),BK346+Weekly[[#This Row],[BF H Odds]]-1,IF(AND(Weekly[[#This Row],[FALSES]]&gt;4,Weekly[[#This Row],[Actual]]=FALSE),BK346+Weekly[[#This Row],[BF V Odds]]-1,IF(AND(Weekly[[#This Row],[TRUES]]&gt;4,Weekly[[#This Row],[Actual]]=FALSE),BK346-1,IF(AND(Weekly[[#This Row],[FALSES]]&gt;4,Weekly[[#This Row],[Actual]]=TRUE),BK346-1,BK346))))</f>
        <v>25.460000000000022</v>
      </c>
      <c r="BL347" s="58">
        <f>IF(AND(Weekly[[#This Row],[TRUES]]&gt;5,Weekly[[#This Row],[Actual]]=TRUE),BL346+Weekly[[#This Row],[BF H Odds]]-1,IF(AND(Weekly[[#This Row],[FALSES]]&gt;5,Weekly[[#This Row],[Actual]]=FALSE),BL346+Weekly[[#This Row],[BF V Odds]]-1,IF(AND(Weekly[[#This Row],[TRUES]]&gt;5,Weekly[[#This Row],[Actual]]=FALSE),BL346-1,IF(AND(Weekly[[#This Row],[FALSES]]&gt;5,Weekly[[#This Row],[Actual]]=TRUE),BL346-1,BL346))))</f>
        <v>27.170000000000023</v>
      </c>
      <c r="BM347" s="58">
        <f>IF(AND(Weekly[[#This Row],[TRUES]]&gt;6,Weekly[[#This Row],[Actual]]=TRUE),BM346+Weekly[[#This Row],[BF H Odds]]-1,IF(AND(Weekly[[#This Row],[FALSES]]&gt;6,Weekly[[#This Row],[Actual]]=FALSE),BM346+Weekly[[#This Row],[BF V Odds]]-1,IF(AND(Weekly[[#This Row],[TRUES]]&gt;6,Weekly[[#This Row],[Actual]]=FALSE),BM346-1,IF(AND(Weekly[[#This Row],[FALSES]]&gt;6,Weekly[[#This Row],[Actual]]=TRUE),BM346-1,BM346))))</f>
        <v>49.750000000000014</v>
      </c>
    </row>
    <row r="348" spans="1:65" x14ac:dyDescent="0.25">
      <c r="A348" s="34"/>
      <c r="B348" s="10">
        <v>44286</v>
      </c>
      <c r="C348" s="33" t="s">
        <v>11</v>
      </c>
      <c r="D348" s="15" t="s">
        <v>21</v>
      </c>
      <c r="E348" t="b">
        <v>1</v>
      </c>
      <c r="F348" t="b">
        <v>0</v>
      </c>
      <c r="G348" t="b">
        <v>0</v>
      </c>
      <c r="H348" t="b">
        <v>0</v>
      </c>
      <c r="I348" t="b">
        <v>0</v>
      </c>
      <c r="J348" t="b">
        <v>0</v>
      </c>
      <c r="K348" t="b">
        <v>0</v>
      </c>
      <c r="L348" t="b">
        <v>0</v>
      </c>
      <c r="M348" t="s">
        <v>100</v>
      </c>
      <c r="N348">
        <v>6.15</v>
      </c>
      <c r="O348">
        <f>IF(Weekly[[#This Row],[H/V]]="H",Weekly[[#This Row],[BF H Odds]],IF(Weekly[[#This Row],[H/V]]="V",Weekly[[#This Row],[BF V Odds]],""))</f>
        <v>4.3</v>
      </c>
      <c r="P348" t="b">
        <v>0</v>
      </c>
      <c r="Q348" t="s">
        <v>76</v>
      </c>
      <c r="R348" s="35">
        <f>IFERROR(IF(Weekly[[#This Row],[Won Bet?]]="yes",R347+(Weekly[[#This Row],[BF Odds]]*Weekly[[#This Row],[BF Stake]])-Weekly[[#This Row],[BF Stake]],R347-Weekly[[#This Row],[BF Stake]]),R347)</f>
        <v>239.70389999999992</v>
      </c>
      <c r="S348" s="9">
        <f>IFERROR(IF(Weekly[[#This Row],[Won Bet?]]="yes",S347+(((Weekly[[#This Row],[BF Odds]]*Weekly[[#This Row],[BF Stake]])-Weekly[[#This Row],[BF Stake]])*0.95),S347-Weekly[[#This Row],[BF Stake]]),S347)</f>
        <v>221.41320499999995</v>
      </c>
      <c r="T348" s="13">
        <v>1.29</v>
      </c>
      <c r="U348" s="13">
        <v>4.3</v>
      </c>
      <c r="V348" s="24">
        <f>IF(Weekly[[#This Row],[Actual]]="","",IF(AND(Weekly[[#This Row],[SVC_P]]=Weekly[[#This Row],[Actual]],Weekly[[#This Row],[SVC_P]]=TRUE),V347+Weekly[[#This Row],[BF H Odds]]-1,IF(AND(Weekly[[#This Row],[SVC_P]]=Weekly[[#This Row],[Actual]],Weekly[[#This Row],[SVC_P]]=FALSE),V347+Weekly[[#This Row],[BF V Odds]]-1,V347-1)))</f>
        <v>70.840000000000032</v>
      </c>
      <c r="W348" s="24">
        <f>IF(Weekly[[#This Row],[Actual]]="","",IF(AND(Weekly[[#This Row],[SVC_P]]=FALSE,Weekly[[#This Row],[Actual]]=TRUE),W347+Weekly[[#This Row],[BF H Odds]]-1,IF(AND(Weekly[[#This Row],[SVC_P]]=TRUE,Weekly[[#This Row],[Actual]]=FALSE,),W347+Weekly[[#This Row],[BF V Odds]]-1,W347-1)))</f>
        <v>-287.95</v>
      </c>
      <c r="X348" s="24">
        <f>IF(Weekly[[#This Row],[Actual]]="","",IF(AND(Weekly[[#This Row],[ADBC_P]]=Weekly[[#This Row],[Actual]],Weekly[[#This Row],[ADBC_P]]=TRUE),X347+Weekly[[#This Row],[BF H Odds]]-1,IF(AND(Weekly[[#This Row],[ADBC_P]]=Weekly[[#This Row],[Actual]],Weekly[[#This Row],[ADBC_P]]=FALSE),X347+Weekly[[#This Row],[BF V Odds]]-1,X347-1)))</f>
        <v>28.250000000000021</v>
      </c>
      <c r="Y348" s="24">
        <f>IF(Weekly[[#This Row],[Actual]]="","",IF(AND(Weekly[[#This Row],[ADBC_P]]=FALSE,Weekly[[#This Row],[Actual]]=TRUE),Y347+Weekly[[#This Row],[BF H Odds]]-1,IF(AND(Weekly[[#This Row],[ADBC_P]]=TRUE,Weekly[[#This Row],[Actual]]=FALSE),Y347+Weekly[[#This Row],[BF V Odds]]-1,Y347-1)))</f>
        <v>45.309999999999995</v>
      </c>
      <c r="Z348" s="24">
        <f>IF(Weekly[[#This Row],[Actual]]="","",IF(AND(Weekly[[#This Row],[RFC_P]]=Weekly[[#This Row],[Actual]],Weekly[[#This Row],[RFC_P]]=TRUE),Z347+Weekly[[#This Row],[BF H Odds]]-1,IF(AND(Weekly[[#This Row],[RFC_P]]=Weekly[[#This Row],[Actual]],Weekly[[#This Row],[RFC_P]]=FALSE),Z347+Weekly[[#This Row],[BF V Odds]]-1,Z347-1)))</f>
        <v>24.240000000000023</v>
      </c>
      <c r="AA348" s="24">
        <f>IF(Weekly[[#This Row],[Actual]]="","",IF(AND(Weekly[[#This Row],[RFC_P]]=FALSE,Weekly[[#This Row],[Actual]]=TRUE),AA347+Weekly[[#This Row],[BF H Odds]]-1,IF(AND(Weekly[[#This Row],[RFC_P]]=TRUE,Weekly[[#This Row],[Actual]]=FALSE),AA347+Weekly[[#This Row],[BF V Odds]]-1,AA347-1)))</f>
        <v>49.319999999999972</v>
      </c>
      <c r="AB348" s="24">
        <f>IF(Weekly[[#This Row],[Actual]]="","",IF(AND(Weekly[[#This Row],[GBC_P]]=Weekly[[#This Row],[Actual]],Weekly[[#This Row],[GBC_P]]=TRUE),AB347+Weekly[[#This Row],[BF H Odds]]-1,IF(AND(Weekly[[#This Row],[GBC_P]]=Weekly[[#This Row],[Actual]],Weekly[[#This Row],[GBC_P]]=FALSE),AB347+Weekly[[#This Row],[BF V Odds]]-1,AB347-1)))</f>
        <v>28.340000000000003</v>
      </c>
      <c r="AC348" s="24">
        <f>IF(Weekly[[#This Row],[Actual]]="","",IF(AND(Weekly[[#This Row],[GBC_P]]=FALSE,Weekly[[#This Row],[Actual]]=TRUE),AC347+Weekly[[#This Row],[BF H Odds]]-1,IF(AND(Weekly[[#This Row],[GBC_P]]=TRUE,Weekly[[#This Row],[Actual]]=FALSE),AC347+Weekly[[#This Row],[BF V Odds]]-1,AC347-1)))</f>
        <v>45.21999999999997</v>
      </c>
      <c r="AD348" s="24">
        <f>IF(Weekly[[#This Row],[Actual]]="","",IF(AND(Weekly[[#This Row],[HGBC_P]]=Weekly[[#This Row],[Actual]],Weekly[[#This Row],[HGBC_P]]=TRUE),AD347+Weekly[[#This Row],[BF H Odds]]-1,IF(AND(Weekly[[#This Row],[HGBC_P]]=Weekly[[#This Row],[Actual]],Weekly[[#This Row],[HGBC_P]]=FALSE),AD347+Weekly[[#This Row],[BF V Odds]]-1,AD347-1)))</f>
        <v>29.810000000000024</v>
      </c>
      <c r="AE348" s="24">
        <f>IF(Weekly[[#This Row],[Actual]]="","",IF(AND(Weekly[[#This Row],[HGBC_P]]=FALSE,Weekly[[#This Row],[Actual]]=TRUE),AE347+Weekly[[#This Row],[BF H Odds]]-1,IF(AND(Weekly[[#This Row],[HGBC_P]]=TRUE,Weekly[[#This Row],[Actual]]=FALSE),AE347+Weekly[[#This Row],[BF V Odds]]-1,AE347-1)))</f>
        <v>43.75</v>
      </c>
      <c r="AF348" s="24">
        <f>IF(Weekly[[#This Row],[Actual]]="","",IF(AND(Weekly[[#This Row],[XGB_P]]=Weekly[[#This Row],[Actual]],Weekly[[#This Row],[XGB_P]]=TRUE),AF347+Weekly[[#This Row],[BF H Odds]]-1,IF(AND(Weekly[[#This Row],[XGB_P]]=Weekly[[#This Row],[Actual]],Weekly[[#This Row],[XGB_P]]=FALSE),AF347+Weekly[[#This Row],[BF V Odds]]-1,AF347-1)))</f>
        <v>51.820000000000022</v>
      </c>
      <c r="AG348" s="24">
        <f>IF(Weekly[[#This Row],[Actual]]="","",IF(AND(Weekly[[#This Row],[XGB_P]]=FALSE,Weekly[[#This Row],[Actual]]=TRUE),AG347+Weekly[[#This Row],[BF H Odds]]-1,IF(AND(Weekly[[#This Row],[XGB_P]]=TRUE,Weekly[[#This Row],[Actual]]=FALSE),AG347+Weekly[[#This Row],[BF V Odds]]-1,AG347-1)))</f>
        <v>21.74</v>
      </c>
      <c r="AH348" s="24">
        <f>IF(Weekly[[#This Row],[Actual]]="","",IF(AND(Weekly[[#This Row],[QDA_P]]=Weekly[[#This Row],[Actual]],Weekly[[#This Row],[QDA_P]]=TRUE),AH347+Weekly[[#This Row],[BF H Odds]]-1,IF(AND(Weekly[[#This Row],[QDA_P]]=Weekly[[#This Row],[Actual]],Weekly[[#This Row],[QDA_P]]=FALSE),AH347+Weekly[[#This Row],[BF V Odds]]-1,AH347-1)))</f>
        <v>8.1700000000000088</v>
      </c>
      <c r="AI348" s="24">
        <f>IF(Weekly[[#This Row],[Actual]]="","",IF(AND(Weekly[[#This Row],[QDA_P]]=FALSE,Weekly[[#This Row],[Actual]]=TRUE),AI347+Weekly[[#This Row],[BF H Odds]]-1,IF(AND(Weekly[[#This Row],[QDA_P]]=TRUE,Weekly[[#This Row],[Actual]]=FALSE),AI347+Weekly[[#This Row],[BF V Odds]]-1,AI347-1)))</f>
        <v>65.390000000000015</v>
      </c>
      <c r="AJ348" s="24">
        <f>IF(Weekly[[#This Row],[Actual]]="","",IF(AND(Weekly[[#This Row],[KNC_P]]=FALSE,Weekly[[#This Row],[Actual]]=TRUE),AJ347+Weekly[[#This Row],[BF H Odds]]-1,IF(AND(Weekly[[#This Row],[KNC_P]]=TRUE,Weekly[[#This Row],[Actual]]=FALSE),AJ347+Weekly[[#This Row],[BF V Odds]]-1,AJ347-1)))</f>
        <v>53.969999999999978</v>
      </c>
      <c r="AK348" s="24">
        <f>IF(Weekly[[#This Row],[Actual]]="","",IF(AND(Weekly[[#This Row],[KNC_P]]=FALSE,Weekly[[#This Row],[Actual]]=TRUE),AK347+Weekly[[#This Row],[BF H Odds]]-1,IF(AND(Weekly[[#This Row],[KNC_P]]=TRUE,Weekly[[#This Row],[Actual]]=FALSE),AK347+Weekly[[#This Row],[BF V Odds]]-1,AK347-1)))</f>
        <v>52.869999999999969</v>
      </c>
      <c r="AL348" s="30">
        <f>IF(Weekly[[#This Row],[Actual]]="","",COUNTIF(Weekly[[#This Row],[SVC_P]:[QDA_P]],TRUE))</f>
        <v>1</v>
      </c>
      <c r="AM348" s="30">
        <f>IF(Weekly[[#This Row],[Actual]]="","",COUNTIF(Weekly[[#This Row],[SVC_P]:[QDA_P]],FALSE))</f>
        <v>6</v>
      </c>
      <c r="AN348" s="36" t="str">
        <f>IF(AND(Weekly[[#This Row],[BF V Odds]]&gt;$BO$6,Weekly[[#This Row],[BF V Odds]] &lt; $BO$7),Weekly[[#This Row],[BF V Odds]],"")</f>
        <v/>
      </c>
      <c r="AO348" s="36">
        <f>IF(AND(Weekly[[#This Row],[BF H Odds]]&gt;$BO$6, Weekly[[#This Row],[BF H Odds]] &lt; $BO$7),Weekly[[#This Row],[BF H Odds]],"")</f>
        <v>4.3</v>
      </c>
      <c r="AP348" s="37">
        <f>IF(AND(Weekly[[#This Row],[V Odds &lt;]]="",Weekly[[#This Row],[H Odds &lt;]]=""),AP347,IF(AND(Weekly[[#This Row],[H Odds &lt;]]&lt;&gt;"",Weekly[[#This Row],[SVC_P]]=TRUE,Weekly[[#This Row],[Actual]]=TRUE),AP347+Weekly[[#This Row],[H Odds &lt;]]-1,IF(AND(Weekly[[#This Row],[V Odds &lt;]]&lt;&gt;"",Weekly[[#This Row],[SVC_P]]=FALSE,Weekly[[#This Row],[Actual]]=FALSE),AP347+Weekly[[#This Row],[V Odds &lt;]]-1,IF(AND(Weekly[[#This Row],[V Odds &lt;]]&lt;&gt;"",Weekly[[#This Row],[SVC_P]]=FALSE,Weekly[[#This Row],[Actual]]=TRUE),AP347-1,IF(AND(Weekly[[#This Row],[H Odds &lt;]]&lt;&gt;"",Weekly[[#This Row],[SVC_P]]=TRUE,Weekly[[#This Row],[Actual]]=FALSE),AP347-1,AP347)))))</f>
        <v>75.38000000000001</v>
      </c>
      <c r="AQ348" s="37">
        <f>IF(AND(Weekly[[#This Row],[V Odds &lt;]]="",Weekly[[#This Row],[H Odds &lt;]]=""),AQ347,IF(AND(Weekly[[#This Row],[H Odds &lt;]]&lt;&gt;"",Weekly[[#This Row],[ADBC_P]]=TRUE,Weekly[[#This Row],[Actual]]=TRUE),AQ347+Weekly[[#This Row],[H Odds &lt;]]-1,IF(AND(Weekly[[#This Row],[V Odds &lt;]]&lt;&gt;"",Weekly[[#This Row],[ADBC_P]]=FALSE,Weekly[[#This Row],[Actual]]=FALSE),AQ347+Weekly[[#This Row],[V Odds &lt;]]-1,IF(AND(Weekly[[#This Row],[V Odds &lt;]]&lt;&gt;"",Weekly[[#This Row],[ADBC_P]]=FALSE,Weekly[[#This Row],[Actual]]=TRUE),AQ347-1,IF(AND(Weekly[[#This Row],[H Odds &lt;]]&lt;&gt;"",Weekly[[#This Row],[ADBC_P]]=TRUE,Weekly[[#This Row],[Actual]]=FALSE),AQ347-1,AQ347)))))</f>
        <v>49.779999999999994</v>
      </c>
      <c r="AR348" s="37">
        <f>IF(AND(Weekly[[#This Row],[V Odds &lt;]]="",Weekly[[#This Row],[H Odds &lt;]]=""),AR347,IF(AND(Weekly[[#This Row],[H Odds &lt;]]&lt;&gt;"",Weekly[[#This Row],[RFC_P]]=TRUE,Weekly[[#This Row],[Actual]]=TRUE),AR347+Weekly[[#This Row],[H Odds &lt;]]-1,IF(AND(Weekly[[#This Row],[V Odds &lt;]]&lt;&gt;"",Weekly[[#This Row],[RFC_P]]=FALSE,Weekly[[#This Row],[Actual]]=FALSE),AR347+Weekly[[#This Row],[V Odds &lt;]]-1,IF(AND(Weekly[[#This Row],[V Odds &lt;]]&lt;&gt;"",Weekly[[#This Row],[RFC_P]]=FALSE,Weekly[[#This Row],[Actual]]=TRUE),AR347-1,IF(AND(Weekly[[#This Row],[H Odds &lt;]]&lt;&gt;"",Weekly[[#This Row],[RFC_P]]=TRUE,Weekly[[#This Row],[Actual]]=FALSE),AR347-1,AR347)))))</f>
        <v>53.789999999999992</v>
      </c>
      <c r="AS348" s="37">
        <f>IF(AND(Weekly[[#This Row],[V Odds &lt;]]="",Weekly[[#This Row],[H Odds &lt;]]=""),AS347,IF(AND(Weekly[[#This Row],[H Odds &lt;]]&lt;&gt;"",Weekly[[#This Row],[GBC_P]]=TRUE,Weekly[[#This Row],[Actual]]=TRUE),AS347+Weekly[[#This Row],[H Odds &lt;]]-1,IF(AND(Weekly[[#This Row],[V Odds &lt;]]&lt;&gt;"",Weekly[[#This Row],[GBC_P]]=FALSE,Weekly[[#This Row],[Actual]]=FALSE),AS347+Weekly[[#This Row],[V Odds &lt;]]-1,IF(AND(Weekly[[#This Row],[V Odds &lt;]]&lt;&gt;"",Weekly[[#This Row],[GBC_P]]=FALSE,Weekly[[#This Row],[Actual]]=TRUE),AS347-1,IF(AND(Weekly[[#This Row],[H Odds &lt;]]&lt;&gt;"",Weekly[[#This Row],[GBC_P]]=TRUE,Weekly[[#This Row],[Actual]]=FALSE),AS347-1,AS347)))))</f>
        <v>53.58</v>
      </c>
      <c r="AT348" s="37">
        <f>IF(AND(Weekly[[#This Row],[V Odds &lt;]]="",Weekly[[#This Row],[H Odds &lt;]]=""),AT347,IF(AND(Weekly[[#This Row],[H Odds &lt;]]&lt;&gt;"",Weekly[[#This Row],[HGBC_P]]=TRUE,Weekly[[#This Row],[Actual]]=TRUE),AT347+Weekly[[#This Row],[H Odds &lt;]]-1,IF(AND(Weekly[[#This Row],[V Odds &lt;]]&lt;&gt;"",Weekly[[#This Row],[HGBC_P]]=FALSE,Weekly[[#This Row],[Actual]]=FALSE),AT347+Weekly[[#This Row],[V Odds &lt;]]-1,IF(AND(Weekly[[#This Row],[V Odds &lt;]]&lt;&gt;"",Weekly[[#This Row],[HGBC_P]]=FALSE,Weekly[[#This Row],[Actual]]=TRUE),AT347-1,IF(AND(Weekly[[#This Row],[H Odds &lt;]]&lt;&gt;"",Weekly[[#This Row],[HGBC_P]]=TRUE,Weekly[[#This Row],[Actual]]=FALSE),AT347-1,AT347)))))</f>
        <v>59.659999999999989</v>
      </c>
      <c r="AU348" s="37">
        <f>IF(AND(Weekly[[#This Row],[V Odds &lt;]]="",Weekly[[#This Row],[H Odds &lt;]]=""),AU347,IF(AND(Weekly[[#This Row],[H Odds &lt;]]&lt;&gt;"",Weekly[[#This Row],[XGB_P]]=TRUE,Weekly[[#This Row],[Actual]]=TRUE),AU347+Weekly[[#This Row],[H Odds &lt;]]-1,IF(AND(Weekly[[#This Row],[V Odds &lt;]]&lt;&gt;"",Weekly[[#This Row],[XGB_P]]=FALSE,Weekly[[#This Row],[Actual]]=FALSE),AU347+Weekly[[#This Row],[V Odds &lt;]]-1,IF(AND(Weekly[[#This Row],[V Odds &lt;]]&lt;&gt;"",Weekly[[#This Row],[XGB_P]]=FALSE,Weekly[[#This Row],[Actual]]=TRUE),AU347-1,IF(AND(Weekly[[#This Row],[H Odds &lt;]]&lt;&gt;"",Weekly[[#This Row],[XGB_P]]=TRUE,Weekly[[#This Row],[Actual]]=FALSE),AU347-1,AU347)))))</f>
        <v>68.760000000000005</v>
      </c>
      <c r="AV348" s="37">
        <f>IF(AND(Weekly[[#This Row],[V Odds &lt;]]="",Weekly[[#This Row],[H Odds &lt;]]=""),AV347,IF(AND(Weekly[[#This Row],[H Odds &lt;]]&lt;&gt;"",Weekly[[#This Row],[QDA_P]]=TRUE,Weekly[[#This Row],[Actual]]=TRUE),AV347+Weekly[[#This Row],[H Odds &lt;]]-1,IF(AND(Weekly[[#This Row],[V Odds &lt;]]&lt;&gt;"",Weekly[[#This Row],[QDA_P]]=FALSE,Weekly[[#This Row],[Actual]]=FALSE),AV347+Weekly[[#This Row],[V Odds &lt;]]-1,IF(AND(Weekly[[#This Row],[V Odds &lt;]]&lt;&gt;"",Weekly[[#This Row],[QDA_P]]=FALSE,Weekly[[#This Row],[Actual]]=TRUE),AV347-1,IF(AND(Weekly[[#This Row],[H Odds &lt;]]&lt;&gt;"",Weekly[[#This Row],[QDA_P]]=TRUE,Weekly[[#This Row],[Actual]]=FALSE),AV347-1,AV347)))))</f>
        <v>56.249999999999979</v>
      </c>
      <c r="AW348" s="37">
        <f>IF(AND(Weekly[[#This Row],[H Odds &lt;]]="",Weekly[[#This Row],[V Odds &lt;]]=""),AW347,IF(AND(Weekly[[#This Row],[KNC_P]]=Weekly[[#This Row],[Actual]],Weekly[[#This Row],[KNC_P]]=TRUE),AW347+Weekly[[#This Row],[BF H Odds]]-1,IF(AND(Weekly[[#This Row],[KNC_P]]=Weekly[[#This Row],[Actual]],Weekly[[#This Row],[KNC_P]]=FALSE),AW347+Weekly[[#This Row],[BF V Odds]]-1,AW347-1)))</f>
        <v>46.510000000000005</v>
      </c>
      <c r="AX348" s="37">
        <f>IF(AND(Weekly[[#This Row],[V Odds &lt;]]="",Weekly[[#This Row],[H Odds &lt;]]=""),AX347,IF(AND(Weekly[[#This Row],[V Odds &lt;]]&lt;&gt;"",Weekly[[#This Row],[FALSES]]&gt;0,Weekly[[#This Row],[Actual]]=FALSE),AX347+Weekly[[#This Row],[V Odds &lt;]]-1,IF(AND(Weekly[[#This Row],[H Odds &lt;]]&lt;&gt;"",Weekly[[#This Row],[TRUES]]&gt;0,Weekly[[#This Row],[Actual]]=TRUE),AX347+Weekly[[#This Row],[H Odds &lt;]]-1,IF(AND(Weekly[[#This Row],[V Odds &lt;]]&lt;&gt;"",Weekly[[#This Row],[FALSES]]=0),AX347,IF(AND(Weekly[[#This Row],[H Odds &lt;]]&lt;&gt;"",Weekly[[#This Row],[TRUES]]=0),AX347,AX347-1)))))</f>
        <v>86.549999999999983</v>
      </c>
      <c r="AY348" s="37">
        <f>IF(AND(Weekly[[#This Row],[V Odds &lt;]]="",Weekly[[#This Row],[H Odds &lt;]]=""),AY347,IF(AND(Weekly[[#This Row],[V Odds &lt;]]&lt;&gt;"",Weekly[[#This Row],[FALSES]]&gt;0,Weekly[[#This Row],[Actual]]=FALSE),AY347+((Weekly[[#This Row],[V Odds &lt;]]-1)*0.92),IF(AND(Weekly[[#This Row],[H Odds &lt;]]&lt;&gt;"",Weekly[[#This Row],[TRUES]]&gt;0,Weekly[[#This Row],[Actual]]=TRUE),AY347+((Weekly[[#This Row],[H Odds &lt;]]-1)*0.92),IF(AND(Weekly[[#This Row],[V Odds &lt;]]&lt;&gt;"",Weekly[[#This Row],[FALSES]]=0),AY347,IF(AND(Weekly[[#This Row],[H Odds &lt;]]&lt;&gt;"",Weekly[[#This Row],[TRUES]]=0),AY347,AY347-1)))))</f>
        <v>79.066000000000031</v>
      </c>
      <c r="AZ348" s="37">
        <f>IF(AND(Weekly[[#This Row],[V Odds &lt;]]="",Weekly[[#This Row],[H Odds &lt;]]=""),AZ347,IF(AND(Weekly[[#This Row],[V Odds &lt;]]&lt;&gt;"",Weekly[[#This Row],[Actual]]=FALSE),AZ347+Weekly[[#This Row],[V Odds &lt;]]-1,IF(AND(Weekly[[#This Row],[H Odds &lt;]]&lt;&gt;"",Weekly[[#This Row],[Actual]]=TRUE),AZ347+Weekly[[#This Row],[H Odds &lt;]]-1,AZ347-1)))</f>
        <v>71.919999999999987</v>
      </c>
      <c r="BA348" s="38">
        <f>IF(Weekly[[#This Row],[H Odds &lt;]]="",BA347,IF(AND(Weekly[[#This Row],[H Odds &lt;]]&lt;&gt;"",Weekly[[#This Row],[SVC_P]]=TRUE,Weekly[[#This Row],[Actual]]=TRUE),BA347+Weekly[[#This Row],[H Odds &lt;]]-1,IF(AND(Weekly[[#This Row],[H Odds &lt;]]&lt;&gt;"",Weekly[[#This Row],[SVC_P]]=TRUE,Weekly[[#This Row],[Actual]]=FALSE),BA347-1,BA347)))</f>
        <v>70.339999999999989</v>
      </c>
      <c r="BB348" s="38">
        <f>IF(Weekly[[#This Row],[H Odds &lt;]]="",BB347,IF(AND(Weekly[[#This Row],[H Odds &lt;]]&lt;&gt;"",Weekly[[#This Row],[ADBC_P]]=TRUE,Weekly[[#This Row],[Actual]]=TRUE),BB347+Weekly[[#This Row],[H Odds &lt;]]-1,IF(AND(Weekly[[#This Row],[H Odds &lt;]]&lt;&gt;"",Weekly[[#This Row],[ADBC_P]]=TRUE,Weekly[[#This Row],[Actual]]=FALSE),BB347-1,BB347)))</f>
        <v>46.459999999999994</v>
      </c>
      <c r="BC348" s="38">
        <f>IF(Weekly[[#This Row],[H Odds &lt;]]="",BC347,IF(AND(Weekly[[#This Row],[H Odds &lt;]]&lt;&gt;"",Weekly[[#This Row],[RFC_P]]=TRUE,Weekly[[#This Row],[Actual]]=TRUE),BC347+Weekly[[#This Row],[H Odds &lt;]]-1,IF(AND(Weekly[[#This Row],[H Odds &lt;]]&lt;&gt;"",Weekly[[#This Row],[RFC_P]]=TRUE,Weekly[[#This Row],[Actual]]=FALSE),BC347-1,BC347)))</f>
        <v>45.859999999999992</v>
      </c>
      <c r="BD348" s="38">
        <f>IF(Weekly[[#This Row],[H Odds &lt;]]="",BD347,IF(AND(Weekly[[#This Row],[H Odds &lt;]]&lt;&gt;"",Weekly[[#This Row],[GBC_P]]=TRUE,Weekly[[#This Row],[Actual]]=TRUE),BD347+Weekly[[#This Row],[H Odds &lt;]]-1,IF(AND(Weekly[[#This Row],[H Odds &lt;]]&lt;&gt;"",Weekly[[#This Row],[GBC_P]]=TRUE,Weekly[[#This Row],[Actual]]=FALSE),BD347-1,BD347)))</f>
        <v>50.96</v>
      </c>
      <c r="BE348" s="38">
        <f>IF(Weekly[[#This Row],[H Odds &lt;]]="",BE347,IF(AND(Weekly[[#This Row],[H Odds &lt;]]&lt;&gt;"",Weekly[[#This Row],[HGBC_P]]=TRUE,Weekly[[#This Row],[Actual]]=TRUE),BE347+Weekly[[#This Row],[H Odds &lt;]]-1,IF(AND(Weekly[[#This Row],[H Odds &lt;]]&lt;&gt;"",Weekly[[#This Row],[HGBC_P]]=TRUE,Weekly[[#This Row],[Actual]]=FALSE),BE347-1,BE347)))</f>
        <v>58.759999999999991</v>
      </c>
      <c r="BF348" s="38">
        <f>IF(Weekly[[#This Row],[H Odds &lt;]]="",BF347,IF(AND(Weekly[[#This Row],[H Odds &lt;]]&lt;&gt;"",Weekly[[#This Row],[XGB_P]]=TRUE,Weekly[[#This Row],[Actual]]=TRUE),BF347+Weekly[[#This Row],[H Odds &lt;]]-1,IF(AND(Weekly[[#This Row],[H Odds &lt;]]&lt;&gt;"",Weekly[[#This Row],[XGB_P]]=TRUE,Weekly[[#This Row],[Actual]]=FALSE),BF347-1,BF347)))</f>
        <v>61.93</v>
      </c>
      <c r="BG348" s="38">
        <f>IF(Weekly[[#This Row],[H Odds &lt;]]="",BG347,IF(AND(Weekly[[#This Row],[H Odds &lt;]]&lt;&gt;"",Weekly[[#This Row],[QDA_P]]=TRUE,Weekly[[#This Row],[Actual]]=TRUE),BG347+Weekly[[#This Row],[H Odds &lt;]]-1,IF(AND(Weekly[[#This Row],[H Odds &lt;]]&lt;&gt;"",Weekly[[#This Row],[QDA_P]]=TRUE,Weekly[[#This Row],[Actual]]=FALSE),BG347-1,BG347)))</f>
        <v>45.179999999999993</v>
      </c>
      <c r="BH348" s="38">
        <f>IF(Weekly[[#This Row],[H Odds &lt;]]="",BH347,IF(AND(Weekly[[#This Row],[H Odds &lt;]]&lt;&gt;"",Weekly[[#This Row],[KNC_P]]=TRUE,Weekly[[#This Row],[Actual]]=TRUE),BH347+Weekly[[#This Row],[H Odds &lt;]]-1,IF(AND(Weekly[[#This Row],[H Odds &lt;]]&lt;&gt;"",Weekly[[#This Row],[KNC_P]]=TRUE,Weekly[[#This Row],[Actual]]=FALSE),BH347-1,BH347)))</f>
        <v>48.54999999999999</v>
      </c>
      <c r="BI348" s="38">
        <f>IF(Weekly[[#This Row],[H Odds &lt;]]="",BI347,IF(AND(Weekly[[#This Row],[H Odds &lt;]]&lt;&gt;"",Weekly[[#This Row],[TRUES]]&gt;0,Weekly[[#This Row],[Actual]]=TRUE),BI347+Weekly[[#This Row],[H Odds &lt;]]-1,IF(AND(Weekly[[#This Row],[H Odds &lt;]]&lt;&gt;"",Weekly[[#This Row],[TRUES]]=0),BI347,BI347-1)))</f>
        <v>70.339999999999989</v>
      </c>
      <c r="BJ348" s="38">
        <f>IF(Weekly[[#This Row],[H Odds &lt;]]="",BJ347,IF(AND(Weekly[[#This Row],[H Odds &lt;]]&lt;&gt;"",Weekly[[#This Row],[Actual]]=TRUE),BJ347+Weekly[[#This Row],[H Odds &lt;]]-1,IF(AND(Weekly[[#This Row],[H Odds &lt;]]&lt;&gt;"",Weekly[[#This Row],[Actual]]=FALSE),BJ347-1,BJ347)))</f>
        <v>72.239999999999995</v>
      </c>
      <c r="BK348" s="58">
        <f>IF(AND(Weekly[[#This Row],[TRUES]]&gt;4,Weekly[[#This Row],[Actual]]=TRUE),BK347+Weekly[[#This Row],[BF H Odds]]-1,IF(AND(Weekly[[#This Row],[FALSES]]&gt;4,Weekly[[#This Row],[Actual]]=FALSE),BK347+Weekly[[#This Row],[BF V Odds]]-1,IF(AND(Weekly[[#This Row],[TRUES]]&gt;4,Weekly[[#This Row],[Actual]]=FALSE),BK347-1,IF(AND(Weekly[[#This Row],[FALSES]]&gt;4,Weekly[[#This Row],[Actual]]=TRUE),BK347-1,BK347))))</f>
        <v>25.750000000000021</v>
      </c>
      <c r="BL348" s="58">
        <f>IF(AND(Weekly[[#This Row],[TRUES]]&gt;5,Weekly[[#This Row],[Actual]]=TRUE),BL347+Weekly[[#This Row],[BF H Odds]]-1,IF(AND(Weekly[[#This Row],[FALSES]]&gt;5,Weekly[[#This Row],[Actual]]=FALSE),BL347+Weekly[[#This Row],[BF V Odds]]-1,IF(AND(Weekly[[#This Row],[TRUES]]&gt;5,Weekly[[#This Row],[Actual]]=FALSE),BL347-1,IF(AND(Weekly[[#This Row],[FALSES]]&gt;5,Weekly[[#This Row],[Actual]]=TRUE),BL347-1,BL347))))</f>
        <v>27.460000000000022</v>
      </c>
      <c r="BM348" s="58">
        <f>IF(AND(Weekly[[#This Row],[TRUES]]&gt;6,Weekly[[#This Row],[Actual]]=TRUE),BM347+Weekly[[#This Row],[BF H Odds]]-1,IF(AND(Weekly[[#This Row],[FALSES]]&gt;6,Weekly[[#This Row],[Actual]]=FALSE),BM347+Weekly[[#This Row],[BF V Odds]]-1,IF(AND(Weekly[[#This Row],[TRUES]]&gt;6,Weekly[[#This Row],[Actual]]=FALSE),BM347-1,IF(AND(Weekly[[#This Row],[FALSES]]&gt;6,Weekly[[#This Row],[Actual]]=TRUE),BM347-1,BM347))))</f>
        <v>49.750000000000014</v>
      </c>
    </row>
    <row r="349" spans="1:65" x14ac:dyDescent="0.25">
      <c r="A349" s="34"/>
      <c r="B349" s="10">
        <v>44286</v>
      </c>
      <c r="C349" s="33" t="s">
        <v>35</v>
      </c>
      <c r="D349" s="15" t="s">
        <v>23</v>
      </c>
      <c r="E349" t="b">
        <v>1</v>
      </c>
      <c r="F349" t="b">
        <v>1</v>
      </c>
      <c r="G349" t="b">
        <v>1</v>
      </c>
      <c r="H349" t="b">
        <v>1</v>
      </c>
      <c r="I349" t="b">
        <v>1</v>
      </c>
      <c r="J349" t="b">
        <v>1</v>
      </c>
      <c r="K349" t="b">
        <v>1</v>
      </c>
      <c r="L349" t="b">
        <v>0</v>
      </c>
      <c r="O349" t="str">
        <f>IF(Weekly[[#This Row],[H/V]]="H",Weekly[[#This Row],[BF H Odds]],IF(Weekly[[#This Row],[H/V]]="V",Weekly[[#This Row],[BF V Odds]],""))</f>
        <v/>
      </c>
      <c r="P349" t="b">
        <v>1</v>
      </c>
      <c r="R349" s="35">
        <v>502.04</v>
      </c>
      <c r="S349" s="9">
        <v>502.04</v>
      </c>
      <c r="T349" s="13">
        <v>3.75</v>
      </c>
      <c r="U349" s="13">
        <v>1.35</v>
      </c>
      <c r="V349" s="24">
        <f>IF(Weekly[[#This Row],[Actual]]="","",IF(AND(Weekly[[#This Row],[SVC_P]]=Weekly[[#This Row],[Actual]],Weekly[[#This Row],[SVC_P]]=TRUE),V348+Weekly[[#This Row],[BF H Odds]]-1,IF(AND(Weekly[[#This Row],[SVC_P]]=Weekly[[#This Row],[Actual]],Weekly[[#This Row],[SVC_P]]=FALSE),V348+Weekly[[#This Row],[BF V Odds]]-1,V348-1)))</f>
        <v>71.190000000000026</v>
      </c>
      <c r="W349" s="24">
        <f>IF(Weekly[[#This Row],[Actual]]="","",IF(AND(Weekly[[#This Row],[SVC_P]]=FALSE,Weekly[[#This Row],[Actual]]=TRUE),W348+Weekly[[#This Row],[BF H Odds]]-1,IF(AND(Weekly[[#This Row],[SVC_P]]=TRUE,Weekly[[#This Row],[Actual]]=FALSE,),W348+Weekly[[#This Row],[BF V Odds]]-1,W348-1)))</f>
        <v>-288.95</v>
      </c>
      <c r="X349" s="24">
        <f>IF(Weekly[[#This Row],[Actual]]="","",IF(AND(Weekly[[#This Row],[ADBC_P]]=Weekly[[#This Row],[Actual]],Weekly[[#This Row],[ADBC_P]]=TRUE),X348+Weekly[[#This Row],[BF H Odds]]-1,IF(AND(Weekly[[#This Row],[ADBC_P]]=Weekly[[#This Row],[Actual]],Weekly[[#This Row],[ADBC_P]]=FALSE),X348+Weekly[[#This Row],[BF V Odds]]-1,X348-1)))</f>
        <v>28.600000000000023</v>
      </c>
      <c r="Y349" s="24">
        <f>IF(Weekly[[#This Row],[Actual]]="","",IF(AND(Weekly[[#This Row],[ADBC_P]]=FALSE,Weekly[[#This Row],[Actual]]=TRUE),Y348+Weekly[[#This Row],[BF H Odds]]-1,IF(AND(Weekly[[#This Row],[ADBC_P]]=TRUE,Weekly[[#This Row],[Actual]]=FALSE),Y348+Weekly[[#This Row],[BF V Odds]]-1,Y348-1)))</f>
        <v>44.309999999999995</v>
      </c>
      <c r="Z349" s="24">
        <f>IF(Weekly[[#This Row],[Actual]]="","",IF(AND(Weekly[[#This Row],[RFC_P]]=Weekly[[#This Row],[Actual]],Weekly[[#This Row],[RFC_P]]=TRUE),Z348+Weekly[[#This Row],[BF H Odds]]-1,IF(AND(Weekly[[#This Row],[RFC_P]]=Weekly[[#This Row],[Actual]],Weekly[[#This Row],[RFC_P]]=FALSE),Z348+Weekly[[#This Row],[BF V Odds]]-1,Z348-1)))</f>
        <v>24.590000000000025</v>
      </c>
      <c r="AA349" s="24">
        <f>IF(Weekly[[#This Row],[Actual]]="","",IF(AND(Weekly[[#This Row],[RFC_P]]=FALSE,Weekly[[#This Row],[Actual]]=TRUE),AA348+Weekly[[#This Row],[BF H Odds]]-1,IF(AND(Weekly[[#This Row],[RFC_P]]=TRUE,Weekly[[#This Row],[Actual]]=FALSE),AA348+Weekly[[#This Row],[BF V Odds]]-1,AA348-1)))</f>
        <v>48.319999999999972</v>
      </c>
      <c r="AB349" s="24">
        <f>IF(Weekly[[#This Row],[Actual]]="","",IF(AND(Weekly[[#This Row],[GBC_P]]=Weekly[[#This Row],[Actual]],Weekly[[#This Row],[GBC_P]]=TRUE),AB348+Weekly[[#This Row],[BF H Odds]]-1,IF(AND(Weekly[[#This Row],[GBC_P]]=Weekly[[#This Row],[Actual]],Weekly[[#This Row],[GBC_P]]=FALSE),AB348+Weekly[[#This Row],[BF V Odds]]-1,AB348-1)))</f>
        <v>28.690000000000005</v>
      </c>
      <c r="AC349" s="24">
        <f>IF(Weekly[[#This Row],[Actual]]="","",IF(AND(Weekly[[#This Row],[GBC_P]]=FALSE,Weekly[[#This Row],[Actual]]=TRUE),AC348+Weekly[[#This Row],[BF H Odds]]-1,IF(AND(Weekly[[#This Row],[GBC_P]]=TRUE,Weekly[[#This Row],[Actual]]=FALSE),AC348+Weekly[[#This Row],[BF V Odds]]-1,AC348-1)))</f>
        <v>44.21999999999997</v>
      </c>
      <c r="AD349" s="24">
        <f>IF(Weekly[[#This Row],[Actual]]="","",IF(AND(Weekly[[#This Row],[HGBC_P]]=Weekly[[#This Row],[Actual]],Weekly[[#This Row],[HGBC_P]]=TRUE),AD348+Weekly[[#This Row],[BF H Odds]]-1,IF(AND(Weekly[[#This Row],[HGBC_P]]=Weekly[[#This Row],[Actual]],Weekly[[#This Row],[HGBC_P]]=FALSE),AD348+Weekly[[#This Row],[BF V Odds]]-1,AD348-1)))</f>
        <v>30.160000000000025</v>
      </c>
      <c r="AE349" s="24">
        <f>IF(Weekly[[#This Row],[Actual]]="","",IF(AND(Weekly[[#This Row],[HGBC_P]]=FALSE,Weekly[[#This Row],[Actual]]=TRUE),AE348+Weekly[[#This Row],[BF H Odds]]-1,IF(AND(Weekly[[#This Row],[HGBC_P]]=TRUE,Weekly[[#This Row],[Actual]]=FALSE),AE348+Weekly[[#This Row],[BF V Odds]]-1,AE348-1)))</f>
        <v>42.75</v>
      </c>
      <c r="AF349" s="24">
        <f>IF(Weekly[[#This Row],[Actual]]="","",IF(AND(Weekly[[#This Row],[XGB_P]]=Weekly[[#This Row],[Actual]],Weekly[[#This Row],[XGB_P]]=TRUE),AF348+Weekly[[#This Row],[BF H Odds]]-1,IF(AND(Weekly[[#This Row],[XGB_P]]=Weekly[[#This Row],[Actual]],Weekly[[#This Row],[XGB_P]]=FALSE),AF348+Weekly[[#This Row],[BF V Odds]]-1,AF348-1)))</f>
        <v>52.170000000000023</v>
      </c>
      <c r="AG349" s="24">
        <f>IF(Weekly[[#This Row],[Actual]]="","",IF(AND(Weekly[[#This Row],[XGB_P]]=FALSE,Weekly[[#This Row],[Actual]]=TRUE),AG348+Weekly[[#This Row],[BF H Odds]]-1,IF(AND(Weekly[[#This Row],[XGB_P]]=TRUE,Weekly[[#This Row],[Actual]]=FALSE),AG348+Weekly[[#This Row],[BF V Odds]]-1,AG348-1)))</f>
        <v>20.74</v>
      </c>
      <c r="AH349" s="24">
        <f>IF(Weekly[[#This Row],[Actual]]="","",IF(AND(Weekly[[#This Row],[QDA_P]]=Weekly[[#This Row],[Actual]],Weekly[[#This Row],[QDA_P]]=TRUE),AH348+Weekly[[#This Row],[BF H Odds]]-1,IF(AND(Weekly[[#This Row],[QDA_P]]=Weekly[[#This Row],[Actual]],Weekly[[#This Row],[QDA_P]]=FALSE),AH348+Weekly[[#This Row],[BF V Odds]]-1,AH348-1)))</f>
        <v>8.5200000000000085</v>
      </c>
      <c r="AI349" s="24">
        <f>IF(Weekly[[#This Row],[Actual]]="","",IF(AND(Weekly[[#This Row],[QDA_P]]=FALSE,Weekly[[#This Row],[Actual]]=TRUE),AI348+Weekly[[#This Row],[BF H Odds]]-1,IF(AND(Weekly[[#This Row],[QDA_P]]=TRUE,Weekly[[#This Row],[Actual]]=FALSE),AI348+Weekly[[#This Row],[BF V Odds]]-1,AI348-1)))</f>
        <v>64.390000000000015</v>
      </c>
      <c r="AJ349" s="24">
        <f>IF(Weekly[[#This Row],[Actual]]="","",IF(AND(Weekly[[#This Row],[KNC_P]]=FALSE,Weekly[[#This Row],[Actual]]=TRUE),AJ348+Weekly[[#This Row],[BF H Odds]]-1,IF(AND(Weekly[[#This Row],[KNC_P]]=TRUE,Weekly[[#This Row],[Actual]]=FALSE),AJ348+Weekly[[#This Row],[BF V Odds]]-1,AJ348-1)))</f>
        <v>54.319999999999979</v>
      </c>
      <c r="AK349" s="24">
        <f>IF(Weekly[[#This Row],[Actual]]="","",IF(AND(Weekly[[#This Row],[KNC_P]]=FALSE,Weekly[[#This Row],[Actual]]=TRUE),AK348+Weekly[[#This Row],[BF H Odds]]-1,IF(AND(Weekly[[#This Row],[KNC_P]]=TRUE,Weekly[[#This Row],[Actual]]=FALSE),AK348+Weekly[[#This Row],[BF V Odds]]-1,AK348-1)))</f>
        <v>53.21999999999997</v>
      </c>
      <c r="AL349" s="30">
        <f>IF(Weekly[[#This Row],[Actual]]="","",COUNTIF(Weekly[[#This Row],[SVC_P]:[QDA_P]],TRUE))</f>
        <v>7</v>
      </c>
      <c r="AM349" s="30">
        <f>IF(Weekly[[#This Row],[Actual]]="","",COUNTIF(Weekly[[#This Row],[SVC_P]:[QDA_P]],FALSE))</f>
        <v>0</v>
      </c>
      <c r="AN349" s="36">
        <f>IF(AND(Weekly[[#This Row],[BF V Odds]]&gt;$BO$6,Weekly[[#This Row],[BF V Odds]] &lt; $BO$7),Weekly[[#This Row],[BF V Odds]],"")</f>
        <v>3.75</v>
      </c>
      <c r="AO349" s="36" t="str">
        <f>IF(AND(Weekly[[#This Row],[BF H Odds]]&gt;$BO$6, Weekly[[#This Row],[BF H Odds]] &lt; $BO$7),Weekly[[#This Row],[BF H Odds]],"")</f>
        <v/>
      </c>
      <c r="AP349" s="37">
        <f>IF(AND(Weekly[[#This Row],[V Odds &lt;]]="",Weekly[[#This Row],[H Odds &lt;]]=""),AP348,IF(AND(Weekly[[#This Row],[H Odds &lt;]]&lt;&gt;"",Weekly[[#This Row],[SVC_P]]=TRUE,Weekly[[#This Row],[Actual]]=TRUE),AP348+Weekly[[#This Row],[H Odds &lt;]]-1,IF(AND(Weekly[[#This Row],[V Odds &lt;]]&lt;&gt;"",Weekly[[#This Row],[SVC_P]]=FALSE,Weekly[[#This Row],[Actual]]=FALSE),AP348+Weekly[[#This Row],[V Odds &lt;]]-1,IF(AND(Weekly[[#This Row],[V Odds &lt;]]&lt;&gt;"",Weekly[[#This Row],[SVC_P]]=FALSE,Weekly[[#This Row],[Actual]]=TRUE),AP348-1,IF(AND(Weekly[[#This Row],[H Odds &lt;]]&lt;&gt;"",Weekly[[#This Row],[SVC_P]]=TRUE,Weekly[[#This Row],[Actual]]=FALSE),AP348-1,AP348)))))</f>
        <v>75.38000000000001</v>
      </c>
      <c r="AQ349" s="37">
        <f>IF(AND(Weekly[[#This Row],[V Odds &lt;]]="",Weekly[[#This Row],[H Odds &lt;]]=""),AQ348,IF(AND(Weekly[[#This Row],[H Odds &lt;]]&lt;&gt;"",Weekly[[#This Row],[ADBC_P]]=TRUE,Weekly[[#This Row],[Actual]]=TRUE),AQ348+Weekly[[#This Row],[H Odds &lt;]]-1,IF(AND(Weekly[[#This Row],[V Odds &lt;]]&lt;&gt;"",Weekly[[#This Row],[ADBC_P]]=FALSE,Weekly[[#This Row],[Actual]]=FALSE),AQ348+Weekly[[#This Row],[V Odds &lt;]]-1,IF(AND(Weekly[[#This Row],[V Odds &lt;]]&lt;&gt;"",Weekly[[#This Row],[ADBC_P]]=FALSE,Weekly[[#This Row],[Actual]]=TRUE),AQ348-1,IF(AND(Weekly[[#This Row],[H Odds &lt;]]&lt;&gt;"",Weekly[[#This Row],[ADBC_P]]=TRUE,Weekly[[#This Row],[Actual]]=FALSE),AQ348-1,AQ348)))))</f>
        <v>49.779999999999994</v>
      </c>
      <c r="AR349" s="37">
        <f>IF(AND(Weekly[[#This Row],[V Odds &lt;]]="",Weekly[[#This Row],[H Odds &lt;]]=""),AR348,IF(AND(Weekly[[#This Row],[H Odds &lt;]]&lt;&gt;"",Weekly[[#This Row],[RFC_P]]=TRUE,Weekly[[#This Row],[Actual]]=TRUE),AR348+Weekly[[#This Row],[H Odds &lt;]]-1,IF(AND(Weekly[[#This Row],[V Odds &lt;]]&lt;&gt;"",Weekly[[#This Row],[RFC_P]]=FALSE,Weekly[[#This Row],[Actual]]=FALSE),AR348+Weekly[[#This Row],[V Odds &lt;]]-1,IF(AND(Weekly[[#This Row],[V Odds &lt;]]&lt;&gt;"",Weekly[[#This Row],[RFC_P]]=FALSE,Weekly[[#This Row],[Actual]]=TRUE),AR348-1,IF(AND(Weekly[[#This Row],[H Odds &lt;]]&lt;&gt;"",Weekly[[#This Row],[RFC_P]]=TRUE,Weekly[[#This Row],[Actual]]=FALSE),AR348-1,AR348)))))</f>
        <v>53.789999999999992</v>
      </c>
      <c r="AS349" s="37">
        <f>IF(AND(Weekly[[#This Row],[V Odds &lt;]]="",Weekly[[#This Row],[H Odds &lt;]]=""),AS348,IF(AND(Weekly[[#This Row],[H Odds &lt;]]&lt;&gt;"",Weekly[[#This Row],[GBC_P]]=TRUE,Weekly[[#This Row],[Actual]]=TRUE),AS348+Weekly[[#This Row],[H Odds &lt;]]-1,IF(AND(Weekly[[#This Row],[V Odds &lt;]]&lt;&gt;"",Weekly[[#This Row],[GBC_P]]=FALSE,Weekly[[#This Row],[Actual]]=FALSE),AS348+Weekly[[#This Row],[V Odds &lt;]]-1,IF(AND(Weekly[[#This Row],[V Odds &lt;]]&lt;&gt;"",Weekly[[#This Row],[GBC_P]]=FALSE,Weekly[[#This Row],[Actual]]=TRUE),AS348-1,IF(AND(Weekly[[#This Row],[H Odds &lt;]]&lt;&gt;"",Weekly[[#This Row],[GBC_P]]=TRUE,Weekly[[#This Row],[Actual]]=FALSE),AS348-1,AS348)))))</f>
        <v>53.58</v>
      </c>
      <c r="AT349" s="37">
        <f>IF(AND(Weekly[[#This Row],[V Odds &lt;]]="",Weekly[[#This Row],[H Odds &lt;]]=""),AT348,IF(AND(Weekly[[#This Row],[H Odds &lt;]]&lt;&gt;"",Weekly[[#This Row],[HGBC_P]]=TRUE,Weekly[[#This Row],[Actual]]=TRUE),AT348+Weekly[[#This Row],[H Odds &lt;]]-1,IF(AND(Weekly[[#This Row],[V Odds &lt;]]&lt;&gt;"",Weekly[[#This Row],[HGBC_P]]=FALSE,Weekly[[#This Row],[Actual]]=FALSE),AT348+Weekly[[#This Row],[V Odds &lt;]]-1,IF(AND(Weekly[[#This Row],[V Odds &lt;]]&lt;&gt;"",Weekly[[#This Row],[HGBC_P]]=FALSE,Weekly[[#This Row],[Actual]]=TRUE),AT348-1,IF(AND(Weekly[[#This Row],[H Odds &lt;]]&lt;&gt;"",Weekly[[#This Row],[HGBC_P]]=TRUE,Weekly[[#This Row],[Actual]]=FALSE),AT348-1,AT348)))))</f>
        <v>59.659999999999989</v>
      </c>
      <c r="AU349" s="37">
        <f>IF(AND(Weekly[[#This Row],[V Odds &lt;]]="",Weekly[[#This Row],[H Odds &lt;]]=""),AU348,IF(AND(Weekly[[#This Row],[H Odds &lt;]]&lt;&gt;"",Weekly[[#This Row],[XGB_P]]=TRUE,Weekly[[#This Row],[Actual]]=TRUE),AU348+Weekly[[#This Row],[H Odds &lt;]]-1,IF(AND(Weekly[[#This Row],[V Odds &lt;]]&lt;&gt;"",Weekly[[#This Row],[XGB_P]]=FALSE,Weekly[[#This Row],[Actual]]=FALSE),AU348+Weekly[[#This Row],[V Odds &lt;]]-1,IF(AND(Weekly[[#This Row],[V Odds &lt;]]&lt;&gt;"",Weekly[[#This Row],[XGB_P]]=FALSE,Weekly[[#This Row],[Actual]]=TRUE),AU348-1,IF(AND(Weekly[[#This Row],[H Odds &lt;]]&lt;&gt;"",Weekly[[#This Row],[XGB_P]]=TRUE,Weekly[[#This Row],[Actual]]=FALSE),AU348-1,AU348)))))</f>
        <v>68.760000000000005</v>
      </c>
      <c r="AV349" s="37">
        <f>IF(AND(Weekly[[#This Row],[V Odds &lt;]]="",Weekly[[#This Row],[H Odds &lt;]]=""),AV348,IF(AND(Weekly[[#This Row],[H Odds &lt;]]&lt;&gt;"",Weekly[[#This Row],[QDA_P]]=TRUE,Weekly[[#This Row],[Actual]]=TRUE),AV348+Weekly[[#This Row],[H Odds &lt;]]-1,IF(AND(Weekly[[#This Row],[V Odds &lt;]]&lt;&gt;"",Weekly[[#This Row],[QDA_P]]=FALSE,Weekly[[#This Row],[Actual]]=FALSE),AV348+Weekly[[#This Row],[V Odds &lt;]]-1,IF(AND(Weekly[[#This Row],[V Odds &lt;]]&lt;&gt;"",Weekly[[#This Row],[QDA_P]]=FALSE,Weekly[[#This Row],[Actual]]=TRUE),AV348-1,IF(AND(Weekly[[#This Row],[H Odds &lt;]]&lt;&gt;"",Weekly[[#This Row],[QDA_P]]=TRUE,Weekly[[#This Row],[Actual]]=FALSE),AV348-1,AV348)))))</f>
        <v>56.249999999999979</v>
      </c>
      <c r="AW349" s="37">
        <f>IF(AND(Weekly[[#This Row],[H Odds &lt;]]="",Weekly[[#This Row],[V Odds &lt;]]=""),AW348,IF(AND(Weekly[[#This Row],[KNC_P]]=Weekly[[#This Row],[Actual]],Weekly[[#This Row],[KNC_P]]=TRUE),AW348+Weekly[[#This Row],[BF H Odds]]-1,IF(AND(Weekly[[#This Row],[KNC_P]]=Weekly[[#This Row],[Actual]],Weekly[[#This Row],[KNC_P]]=FALSE),AW348+Weekly[[#This Row],[BF V Odds]]-1,AW348-1)))</f>
        <v>45.510000000000005</v>
      </c>
      <c r="AX349" s="37">
        <f>IF(AND(Weekly[[#This Row],[V Odds &lt;]]="",Weekly[[#This Row],[H Odds &lt;]]=""),AX348,IF(AND(Weekly[[#This Row],[V Odds &lt;]]&lt;&gt;"",Weekly[[#This Row],[FALSES]]&gt;0,Weekly[[#This Row],[Actual]]=FALSE),AX348+Weekly[[#This Row],[V Odds &lt;]]-1,IF(AND(Weekly[[#This Row],[H Odds &lt;]]&lt;&gt;"",Weekly[[#This Row],[TRUES]]&gt;0,Weekly[[#This Row],[Actual]]=TRUE),AX348+Weekly[[#This Row],[H Odds &lt;]]-1,IF(AND(Weekly[[#This Row],[V Odds &lt;]]&lt;&gt;"",Weekly[[#This Row],[FALSES]]=0),AX348,IF(AND(Weekly[[#This Row],[H Odds &lt;]]&lt;&gt;"",Weekly[[#This Row],[TRUES]]=0),AX348,AX348-1)))))</f>
        <v>86.549999999999983</v>
      </c>
      <c r="AY349" s="37">
        <f>IF(AND(Weekly[[#This Row],[V Odds &lt;]]="",Weekly[[#This Row],[H Odds &lt;]]=""),AY348,IF(AND(Weekly[[#This Row],[V Odds &lt;]]&lt;&gt;"",Weekly[[#This Row],[FALSES]]&gt;0,Weekly[[#This Row],[Actual]]=FALSE),AY348+((Weekly[[#This Row],[V Odds &lt;]]-1)*0.92),IF(AND(Weekly[[#This Row],[H Odds &lt;]]&lt;&gt;"",Weekly[[#This Row],[TRUES]]&gt;0,Weekly[[#This Row],[Actual]]=TRUE),AY348+((Weekly[[#This Row],[H Odds &lt;]]-1)*0.92),IF(AND(Weekly[[#This Row],[V Odds &lt;]]&lt;&gt;"",Weekly[[#This Row],[FALSES]]=0),AY348,IF(AND(Weekly[[#This Row],[H Odds &lt;]]&lt;&gt;"",Weekly[[#This Row],[TRUES]]=0),AY348,AY348-1)))))</f>
        <v>79.066000000000031</v>
      </c>
      <c r="AZ349" s="37">
        <f>IF(AND(Weekly[[#This Row],[V Odds &lt;]]="",Weekly[[#This Row],[H Odds &lt;]]=""),AZ348,IF(AND(Weekly[[#This Row],[V Odds &lt;]]&lt;&gt;"",Weekly[[#This Row],[Actual]]=FALSE),AZ348+Weekly[[#This Row],[V Odds &lt;]]-1,IF(AND(Weekly[[#This Row],[H Odds &lt;]]&lt;&gt;"",Weekly[[#This Row],[Actual]]=TRUE),AZ348+Weekly[[#This Row],[H Odds &lt;]]-1,AZ348-1)))</f>
        <v>70.919999999999987</v>
      </c>
      <c r="BA349" s="38">
        <f>IF(Weekly[[#This Row],[H Odds &lt;]]="",BA348,IF(AND(Weekly[[#This Row],[H Odds &lt;]]&lt;&gt;"",Weekly[[#This Row],[SVC_P]]=TRUE,Weekly[[#This Row],[Actual]]=TRUE),BA348+Weekly[[#This Row],[H Odds &lt;]]-1,IF(AND(Weekly[[#This Row],[H Odds &lt;]]&lt;&gt;"",Weekly[[#This Row],[SVC_P]]=TRUE,Weekly[[#This Row],[Actual]]=FALSE),BA348-1,BA348)))</f>
        <v>70.339999999999989</v>
      </c>
      <c r="BB349" s="38">
        <f>IF(Weekly[[#This Row],[H Odds &lt;]]="",BB348,IF(AND(Weekly[[#This Row],[H Odds &lt;]]&lt;&gt;"",Weekly[[#This Row],[ADBC_P]]=TRUE,Weekly[[#This Row],[Actual]]=TRUE),BB348+Weekly[[#This Row],[H Odds &lt;]]-1,IF(AND(Weekly[[#This Row],[H Odds &lt;]]&lt;&gt;"",Weekly[[#This Row],[ADBC_P]]=TRUE,Weekly[[#This Row],[Actual]]=FALSE),BB348-1,BB348)))</f>
        <v>46.459999999999994</v>
      </c>
      <c r="BC349" s="38">
        <f>IF(Weekly[[#This Row],[H Odds &lt;]]="",BC348,IF(AND(Weekly[[#This Row],[H Odds &lt;]]&lt;&gt;"",Weekly[[#This Row],[RFC_P]]=TRUE,Weekly[[#This Row],[Actual]]=TRUE),BC348+Weekly[[#This Row],[H Odds &lt;]]-1,IF(AND(Weekly[[#This Row],[H Odds &lt;]]&lt;&gt;"",Weekly[[#This Row],[RFC_P]]=TRUE,Weekly[[#This Row],[Actual]]=FALSE),BC348-1,BC348)))</f>
        <v>45.859999999999992</v>
      </c>
      <c r="BD349" s="38">
        <f>IF(Weekly[[#This Row],[H Odds &lt;]]="",BD348,IF(AND(Weekly[[#This Row],[H Odds &lt;]]&lt;&gt;"",Weekly[[#This Row],[GBC_P]]=TRUE,Weekly[[#This Row],[Actual]]=TRUE),BD348+Weekly[[#This Row],[H Odds &lt;]]-1,IF(AND(Weekly[[#This Row],[H Odds &lt;]]&lt;&gt;"",Weekly[[#This Row],[GBC_P]]=TRUE,Weekly[[#This Row],[Actual]]=FALSE),BD348-1,BD348)))</f>
        <v>50.96</v>
      </c>
      <c r="BE349" s="38">
        <f>IF(Weekly[[#This Row],[H Odds &lt;]]="",BE348,IF(AND(Weekly[[#This Row],[H Odds &lt;]]&lt;&gt;"",Weekly[[#This Row],[HGBC_P]]=TRUE,Weekly[[#This Row],[Actual]]=TRUE),BE348+Weekly[[#This Row],[H Odds &lt;]]-1,IF(AND(Weekly[[#This Row],[H Odds &lt;]]&lt;&gt;"",Weekly[[#This Row],[HGBC_P]]=TRUE,Weekly[[#This Row],[Actual]]=FALSE),BE348-1,BE348)))</f>
        <v>58.759999999999991</v>
      </c>
      <c r="BF349" s="38">
        <f>IF(Weekly[[#This Row],[H Odds &lt;]]="",BF348,IF(AND(Weekly[[#This Row],[H Odds &lt;]]&lt;&gt;"",Weekly[[#This Row],[XGB_P]]=TRUE,Weekly[[#This Row],[Actual]]=TRUE),BF348+Weekly[[#This Row],[H Odds &lt;]]-1,IF(AND(Weekly[[#This Row],[H Odds &lt;]]&lt;&gt;"",Weekly[[#This Row],[XGB_P]]=TRUE,Weekly[[#This Row],[Actual]]=FALSE),BF348-1,BF348)))</f>
        <v>61.93</v>
      </c>
      <c r="BG349" s="38">
        <f>IF(Weekly[[#This Row],[H Odds &lt;]]="",BG348,IF(AND(Weekly[[#This Row],[H Odds &lt;]]&lt;&gt;"",Weekly[[#This Row],[QDA_P]]=TRUE,Weekly[[#This Row],[Actual]]=TRUE),BG348+Weekly[[#This Row],[H Odds &lt;]]-1,IF(AND(Weekly[[#This Row],[H Odds &lt;]]&lt;&gt;"",Weekly[[#This Row],[QDA_P]]=TRUE,Weekly[[#This Row],[Actual]]=FALSE),BG348-1,BG348)))</f>
        <v>45.179999999999993</v>
      </c>
      <c r="BH349" s="38">
        <f>IF(Weekly[[#This Row],[H Odds &lt;]]="",BH348,IF(AND(Weekly[[#This Row],[H Odds &lt;]]&lt;&gt;"",Weekly[[#This Row],[KNC_P]]=TRUE,Weekly[[#This Row],[Actual]]=TRUE),BH348+Weekly[[#This Row],[H Odds &lt;]]-1,IF(AND(Weekly[[#This Row],[H Odds &lt;]]&lt;&gt;"",Weekly[[#This Row],[KNC_P]]=TRUE,Weekly[[#This Row],[Actual]]=FALSE),BH348-1,BH348)))</f>
        <v>48.54999999999999</v>
      </c>
      <c r="BI349" s="38">
        <f>IF(Weekly[[#This Row],[H Odds &lt;]]="",BI348,IF(AND(Weekly[[#This Row],[H Odds &lt;]]&lt;&gt;"",Weekly[[#This Row],[TRUES]]&gt;0,Weekly[[#This Row],[Actual]]=TRUE),BI348+Weekly[[#This Row],[H Odds &lt;]]-1,IF(AND(Weekly[[#This Row],[H Odds &lt;]]&lt;&gt;"",Weekly[[#This Row],[TRUES]]=0),BI348,BI348-1)))</f>
        <v>70.339999999999989</v>
      </c>
      <c r="BJ349" s="38">
        <f>IF(Weekly[[#This Row],[H Odds &lt;]]="",BJ348,IF(AND(Weekly[[#This Row],[H Odds &lt;]]&lt;&gt;"",Weekly[[#This Row],[Actual]]=TRUE),BJ348+Weekly[[#This Row],[H Odds &lt;]]-1,IF(AND(Weekly[[#This Row],[H Odds &lt;]]&lt;&gt;"",Weekly[[#This Row],[Actual]]=FALSE),BJ348-1,BJ348)))</f>
        <v>72.239999999999995</v>
      </c>
      <c r="BK349" s="58">
        <f>IF(AND(Weekly[[#This Row],[TRUES]]&gt;4,Weekly[[#This Row],[Actual]]=TRUE),BK348+Weekly[[#This Row],[BF H Odds]]-1,IF(AND(Weekly[[#This Row],[FALSES]]&gt;4,Weekly[[#This Row],[Actual]]=FALSE),BK348+Weekly[[#This Row],[BF V Odds]]-1,IF(AND(Weekly[[#This Row],[TRUES]]&gt;4,Weekly[[#This Row],[Actual]]=FALSE),BK348-1,IF(AND(Weekly[[#This Row],[FALSES]]&gt;4,Weekly[[#This Row],[Actual]]=TRUE),BK348-1,BK348))))</f>
        <v>26.100000000000023</v>
      </c>
      <c r="BL349" s="58">
        <f>IF(AND(Weekly[[#This Row],[TRUES]]&gt;5,Weekly[[#This Row],[Actual]]=TRUE),BL348+Weekly[[#This Row],[BF H Odds]]-1,IF(AND(Weekly[[#This Row],[FALSES]]&gt;5,Weekly[[#This Row],[Actual]]=FALSE),BL348+Weekly[[#This Row],[BF V Odds]]-1,IF(AND(Weekly[[#This Row],[TRUES]]&gt;5,Weekly[[#This Row],[Actual]]=FALSE),BL348-1,IF(AND(Weekly[[#This Row],[FALSES]]&gt;5,Weekly[[#This Row],[Actual]]=TRUE),BL348-1,BL348))))</f>
        <v>27.810000000000024</v>
      </c>
      <c r="BM349" s="58">
        <f>IF(AND(Weekly[[#This Row],[TRUES]]&gt;6,Weekly[[#This Row],[Actual]]=TRUE),BM348+Weekly[[#This Row],[BF H Odds]]-1,IF(AND(Weekly[[#This Row],[FALSES]]&gt;6,Weekly[[#This Row],[Actual]]=FALSE),BM348+Weekly[[#This Row],[BF V Odds]]-1,IF(AND(Weekly[[#This Row],[TRUES]]&gt;6,Weekly[[#This Row],[Actual]]=FALSE),BM348-1,IF(AND(Weekly[[#This Row],[FALSES]]&gt;6,Weekly[[#This Row],[Actual]]=TRUE),BM348-1,BM348))))</f>
        <v>50.100000000000016</v>
      </c>
    </row>
    <row r="350" spans="1:65" x14ac:dyDescent="0.25">
      <c r="A350" s="34"/>
      <c r="B350" s="10">
        <v>44287</v>
      </c>
      <c r="C350" s="33" t="s">
        <v>14</v>
      </c>
      <c r="D350" s="15" t="s">
        <v>12</v>
      </c>
      <c r="E350" t="b">
        <v>1</v>
      </c>
      <c r="F350" t="b">
        <v>1</v>
      </c>
      <c r="G350" t="b">
        <v>1</v>
      </c>
      <c r="H350" t="b">
        <v>1</v>
      </c>
      <c r="I350" t="b">
        <v>1</v>
      </c>
      <c r="J350" t="b">
        <v>0</v>
      </c>
      <c r="K350" t="b">
        <v>1</v>
      </c>
      <c r="L350" t="b">
        <v>0</v>
      </c>
      <c r="M350" t="s">
        <v>100</v>
      </c>
      <c r="N350">
        <v>12.55</v>
      </c>
      <c r="O350">
        <f>IF(Weekly[[#This Row],[H/V]]="H",Weekly[[#This Row],[BF H Odds]],IF(Weekly[[#This Row],[H/V]]="V",Weekly[[#This Row],[BF V Odds]],""))</f>
        <v>5.5</v>
      </c>
      <c r="P350" t="b">
        <v>0</v>
      </c>
      <c r="Q350" t="s">
        <v>76</v>
      </c>
      <c r="R350" s="35">
        <f>IFERROR(IF(Weekly[[#This Row],[Won Bet?]]="yes",R349+(Weekly[[#This Row],[BF Odds]]*Weekly[[#This Row],[BF Stake]])-Weekly[[#This Row],[BF Stake]],R349-Weekly[[#This Row],[BF Stake]]),R349)</f>
        <v>489.49</v>
      </c>
      <c r="S350" s="9">
        <f>IFERROR(IF(Weekly[[#This Row],[Won Bet?]]="yes",S349+(((Weekly[[#This Row],[BF Odds]]*Weekly[[#This Row],[BF Stake]])-Weekly[[#This Row],[BF Stake]])*0.95),S349-Weekly[[#This Row],[BF Stake]]),S349)</f>
        <v>489.49</v>
      </c>
      <c r="T350" s="13">
        <v>1.21</v>
      </c>
      <c r="U350" s="13">
        <v>5.5</v>
      </c>
      <c r="V350" s="24">
        <f>IF(Weekly[[#This Row],[Actual]]="","",IF(AND(Weekly[[#This Row],[SVC_P]]=Weekly[[#This Row],[Actual]],Weekly[[#This Row],[SVC_P]]=TRUE),V349+Weekly[[#This Row],[BF H Odds]]-1,IF(AND(Weekly[[#This Row],[SVC_P]]=Weekly[[#This Row],[Actual]],Weekly[[#This Row],[SVC_P]]=FALSE),V349+Weekly[[#This Row],[BF V Odds]]-1,V349-1)))</f>
        <v>70.190000000000026</v>
      </c>
      <c r="W350" s="24">
        <f>IF(Weekly[[#This Row],[Actual]]="","",IF(AND(Weekly[[#This Row],[SVC_P]]=FALSE,Weekly[[#This Row],[Actual]]=TRUE),W349+Weekly[[#This Row],[BF H Odds]]-1,IF(AND(Weekly[[#This Row],[SVC_P]]=TRUE,Weekly[[#This Row],[Actual]]=FALSE,),W349+Weekly[[#This Row],[BF V Odds]]-1,W349-1)))</f>
        <v>-289.95</v>
      </c>
      <c r="X350" s="24">
        <f>IF(Weekly[[#This Row],[Actual]]="","",IF(AND(Weekly[[#This Row],[ADBC_P]]=Weekly[[#This Row],[Actual]],Weekly[[#This Row],[ADBC_P]]=TRUE),X349+Weekly[[#This Row],[BF H Odds]]-1,IF(AND(Weekly[[#This Row],[ADBC_P]]=Weekly[[#This Row],[Actual]],Weekly[[#This Row],[ADBC_P]]=FALSE),X349+Weekly[[#This Row],[BF V Odds]]-1,X349-1)))</f>
        <v>27.600000000000023</v>
      </c>
      <c r="Y350" s="24">
        <f>IF(Weekly[[#This Row],[Actual]]="","",IF(AND(Weekly[[#This Row],[ADBC_P]]=FALSE,Weekly[[#This Row],[Actual]]=TRUE),Y349+Weekly[[#This Row],[BF H Odds]]-1,IF(AND(Weekly[[#This Row],[ADBC_P]]=TRUE,Weekly[[#This Row],[Actual]]=FALSE),Y349+Weekly[[#This Row],[BF V Odds]]-1,Y349-1)))</f>
        <v>44.519999999999996</v>
      </c>
      <c r="Z350" s="24">
        <f>IF(Weekly[[#This Row],[Actual]]="","",IF(AND(Weekly[[#This Row],[RFC_P]]=Weekly[[#This Row],[Actual]],Weekly[[#This Row],[RFC_P]]=TRUE),Z349+Weekly[[#This Row],[BF H Odds]]-1,IF(AND(Weekly[[#This Row],[RFC_P]]=Weekly[[#This Row],[Actual]],Weekly[[#This Row],[RFC_P]]=FALSE),Z349+Weekly[[#This Row],[BF V Odds]]-1,Z349-1)))</f>
        <v>23.590000000000025</v>
      </c>
      <c r="AA350" s="24">
        <f>IF(Weekly[[#This Row],[Actual]]="","",IF(AND(Weekly[[#This Row],[RFC_P]]=FALSE,Weekly[[#This Row],[Actual]]=TRUE),AA349+Weekly[[#This Row],[BF H Odds]]-1,IF(AND(Weekly[[#This Row],[RFC_P]]=TRUE,Weekly[[#This Row],[Actual]]=FALSE),AA349+Weekly[[#This Row],[BF V Odds]]-1,AA349-1)))</f>
        <v>48.529999999999973</v>
      </c>
      <c r="AB350" s="24">
        <f>IF(Weekly[[#This Row],[Actual]]="","",IF(AND(Weekly[[#This Row],[GBC_P]]=Weekly[[#This Row],[Actual]],Weekly[[#This Row],[GBC_P]]=TRUE),AB349+Weekly[[#This Row],[BF H Odds]]-1,IF(AND(Weekly[[#This Row],[GBC_P]]=Weekly[[#This Row],[Actual]],Weekly[[#This Row],[GBC_P]]=FALSE),AB349+Weekly[[#This Row],[BF V Odds]]-1,AB349-1)))</f>
        <v>27.690000000000005</v>
      </c>
      <c r="AC350" s="24">
        <f>IF(Weekly[[#This Row],[Actual]]="","",IF(AND(Weekly[[#This Row],[GBC_P]]=FALSE,Weekly[[#This Row],[Actual]]=TRUE),AC349+Weekly[[#This Row],[BF H Odds]]-1,IF(AND(Weekly[[#This Row],[GBC_P]]=TRUE,Weekly[[#This Row],[Actual]]=FALSE),AC349+Weekly[[#This Row],[BF V Odds]]-1,AC349-1)))</f>
        <v>44.429999999999971</v>
      </c>
      <c r="AD350" s="24">
        <f>IF(Weekly[[#This Row],[Actual]]="","",IF(AND(Weekly[[#This Row],[HGBC_P]]=Weekly[[#This Row],[Actual]],Weekly[[#This Row],[HGBC_P]]=TRUE),AD349+Weekly[[#This Row],[BF H Odds]]-1,IF(AND(Weekly[[#This Row],[HGBC_P]]=Weekly[[#This Row],[Actual]],Weekly[[#This Row],[HGBC_P]]=FALSE),AD349+Weekly[[#This Row],[BF V Odds]]-1,AD349-1)))</f>
        <v>29.160000000000025</v>
      </c>
      <c r="AE350" s="24">
        <f>IF(Weekly[[#This Row],[Actual]]="","",IF(AND(Weekly[[#This Row],[HGBC_P]]=FALSE,Weekly[[#This Row],[Actual]]=TRUE),AE349+Weekly[[#This Row],[BF H Odds]]-1,IF(AND(Weekly[[#This Row],[HGBC_P]]=TRUE,Weekly[[#This Row],[Actual]]=FALSE),AE349+Weekly[[#This Row],[BF V Odds]]-1,AE349-1)))</f>
        <v>42.96</v>
      </c>
      <c r="AF350" s="24">
        <f>IF(Weekly[[#This Row],[Actual]]="","",IF(AND(Weekly[[#This Row],[XGB_P]]=Weekly[[#This Row],[Actual]],Weekly[[#This Row],[XGB_P]]=TRUE),AF349+Weekly[[#This Row],[BF H Odds]]-1,IF(AND(Weekly[[#This Row],[XGB_P]]=Weekly[[#This Row],[Actual]],Weekly[[#This Row],[XGB_P]]=FALSE),AF349+Weekly[[#This Row],[BF V Odds]]-1,AF349-1)))</f>
        <v>52.380000000000024</v>
      </c>
      <c r="AG350" s="24">
        <f>IF(Weekly[[#This Row],[Actual]]="","",IF(AND(Weekly[[#This Row],[XGB_P]]=FALSE,Weekly[[#This Row],[Actual]]=TRUE),AG349+Weekly[[#This Row],[BF H Odds]]-1,IF(AND(Weekly[[#This Row],[XGB_P]]=TRUE,Weekly[[#This Row],[Actual]]=FALSE),AG349+Weekly[[#This Row],[BF V Odds]]-1,AG349-1)))</f>
        <v>19.739999999999998</v>
      </c>
      <c r="AH350" s="24">
        <f>IF(Weekly[[#This Row],[Actual]]="","",IF(AND(Weekly[[#This Row],[QDA_P]]=Weekly[[#This Row],[Actual]],Weekly[[#This Row],[QDA_P]]=TRUE),AH349+Weekly[[#This Row],[BF H Odds]]-1,IF(AND(Weekly[[#This Row],[QDA_P]]=Weekly[[#This Row],[Actual]],Weekly[[#This Row],[QDA_P]]=FALSE),AH349+Weekly[[#This Row],[BF V Odds]]-1,AH349-1)))</f>
        <v>7.5200000000000085</v>
      </c>
      <c r="AI350" s="24">
        <f>IF(Weekly[[#This Row],[Actual]]="","",IF(AND(Weekly[[#This Row],[QDA_P]]=FALSE,Weekly[[#This Row],[Actual]]=TRUE),AI349+Weekly[[#This Row],[BF H Odds]]-1,IF(AND(Weekly[[#This Row],[QDA_P]]=TRUE,Weekly[[#This Row],[Actual]]=FALSE),AI349+Weekly[[#This Row],[BF V Odds]]-1,AI349-1)))</f>
        <v>64.600000000000009</v>
      </c>
      <c r="AJ350" s="24">
        <f>IF(Weekly[[#This Row],[Actual]]="","",IF(AND(Weekly[[#This Row],[KNC_P]]=FALSE,Weekly[[#This Row],[Actual]]=TRUE),AJ349+Weekly[[#This Row],[BF H Odds]]-1,IF(AND(Weekly[[#This Row],[KNC_P]]=TRUE,Weekly[[#This Row],[Actual]]=FALSE),AJ349+Weekly[[#This Row],[BF V Odds]]-1,AJ349-1)))</f>
        <v>53.319999999999979</v>
      </c>
      <c r="AK350" s="24">
        <f>IF(Weekly[[#This Row],[Actual]]="","",IF(AND(Weekly[[#This Row],[KNC_P]]=FALSE,Weekly[[#This Row],[Actual]]=TRUE),AK349+Weekly[[#This Row],[BF H Odds]]-1,IF(AND(Weekly[[#This Row],[KNC_P]]=TRUE,Weekly[[#This Row],[Actual]]=FALSE),AK349+Weekly[[#This Row],[BF V Odds]]-1,AK349-1)))</f>
        <v>52.21999999999997</v>
      </c>
      <c r="AL350" s="30">
        <f>IF(Weekly[[#This Row],[Actual]]="","",COUNTIF(Weekly[[#This Row],[SVC_P]:[QDA_P]],TRUE))</f>
        <v>6</v>
      </c>
      <c r="AM350" s="30">
        <f>IF(Weekly[[#This Row],[Actual]]="","",COUNTIF(Weekly[[#This Row],[SVC_P]:[QDA_P]],FALSE))</f>
        <v>1</v>
      </c>
      <c r="AN350" s="36" t="str">
        <f>IF(AND(Weekly[[#This Row],[BF V Odds]]&gt;$BO$6,Weekly[[#This Row],[BF V Odds]] &lt; $BO$7),Weekly[[#This Row],[BF V Odds]],"")</f>
        <v/>
      </c>
      <c r="AO350" s="36">
        <f>IF(AND(Weekly[[#This Row],[BF H Odds]]&gt;$BO$6, Weekly[[#This Row],[BF H Odds]] &lt; $BO$7),Weekly[[#This Row],[BF H Odds]],"")</f>
        <v>5.5</v>
      </c>
      <c r="AP350" s="37">
        <f>IF(AND(Weekly[[#This Row],[V Odds &lt;]]="",Weekly[[#This Row],[H Odds &lt;]]=""),AP349,IF(AND(Weekly[[#This Row],[H Odds &lt;]]&lt;&gt;"",Weekly[[#This Row],[SVC_P]]=TRUE,Weekly[[#This Row],[Actual]]=TRUE),AP349+Weekly[[#This Row],[H Odds &lt;]]-1,IF(AND(Weekly[[#This Row],[V Odds &lt;]]&lt;&gt;"",Weekly[[#This Row],[SVC_P]]=FALSE,Weekly[[#This Row],[Actual]]=FALSE),AP349+Weekly[[#This Row],[V Odds &lt;]]-1,IF(AND(Weekly[[#This Row],[V Odds &lt;]]&lt;&gt;"",Weekly[[#This Row],[SVC_P]]=FALSE,Weekly[[#This Row],[Actual]]=TRUE),AP349-1,IF(AND(Weekly[[#This Row],[H Odds &lt;]]&lt;&gt;"",Weekly[[#This Row],[SVC_P]]=TRUE,Weekly[[#This Row],[Actual]]=FALSE),AP349-1,AP349)))))</f>
        <v>74.38000000000001</v>
      </c>
      <c r="AQ350" s="37">
        <f>IF(AND(Weekly[[#This Row],[V Odds &lt;]]="",Weekly[[#This Row],[H Odds &lt;]]=""),AQ349,IF(AND(Weekly[[#This Row],[H Odds &lt;]]&lt;&gt;"",Weekly[[#This Row],[ADBC_P]]=TRUE,Weekly[[#This Row],[Actual]]=TRUE),AQ349+Weekly[[#This Row],[H Odds &lt;]]-1,IF(AND(Weekly[[#This Row],[V Odds &lt;]]&lt;&gt;"",Weekly[[#This Row],[ADBC_P]]=FALSE,Weekly[[#This Row],[Actual]]=FALSE),AQ349+Weekly[[#This Row],[V Odds &lt;]]-1,IF(AND(Weekly[[#This Row],[V Odds &lt;]]&lt;&gt;"",Weekly[[#This Row],[ADBC_P]]=FALSE,Weekly[[#This Row],[Actual]]=TRUE),AQ349-1,IF(AND(Weekly[[#This Row],[H Odds &lt;]]&lt;&gt;"",Weekly[[#This Row],[ADBC_P]]=TRUE,Weekly[[#This Row],[Actual]]=FALSE),AQ349-1,AQ349)))))</f>
        <v>48.779999999999994</v>
      </c>
      <c r="AR350" s="37">
        <f>IF(AND(Weekly[[#This Row],[V Odds &lt;]]="",Weekly[[#This Row],[H Odds &lt;]]=""),AR349,IF(AND(Weekly[[#This Row],[H Odds &lt;]]&lt;&gt;"",Weekly[[#This Row],[RFC_P]]=TRUE,Weekly[[#This Row],[Actual]]=TRUE),AR349+Weekly[[#This Row],[H Odds &lt;]]-1,IF(AND(Weekly[[#This Row],[V Odds &lt;]]&lt;&gt;"",Weekly[[#This Row],[RFC_P]]=FALSE,Weekly[[#This Row],[Actual]]=FALSE),AR349+Weekly[[#This Row],[V Odds &lt;]]-1,IF(AND(Weekly[[#This Row],[V Odds &lt;]]&lt;&gt;"",Weekly[[#This Row],[RFC_P]]=FALSE,Weekly[[#This Row],[Actual]]=TRUE),AR349-1,IF(AND(Weekly[[#This Row],[H Odds &lt;]]&lt;&gt;"",Weekly[[#This Row],[RFC_P]]=TRUE,Weekly[[#This Row],[Actual]]=FALSE),AR349-1,AR349)))))</f>
        <v>52.789999999999992</v>
      </c>
      <c r="AS350" s="37">
        <f>IF(AND(Weekly[[#This Row],[V Odds &lt;]]="",Weekly[[#This Row],[H Odds &lt;]]=""),AS349,IF(AND(Weekly[[#This Row],[H Odds &lt;]]&lt;&gt;"",Weekly[[#This Row],[GBC_P]]=TRUE,Weekly[[#This Row],[Actual]]=TRUE),AS349+Weekly[[#This Row],[H Odds &lt;]]-1,IF(AND(Weekly[[#This Row],[V Odds &lt;]]&lt;&gt;"",Weekly[[#This Row],[GBC_P]]=FALSE,Weekly[[#This Row],[Actual]]=FALSE),AS349+Weekly[[#This Row],[V Odds &lt;]]-1,IF(AND(Weekly[[#This Row],[V Odds &lt;]]&lt;&gt;"",Weekly[[#This Row],[GBC_P]]=FALSE,Weekly[[#This Row],[Actual]]=TRUE),AS349-1,IF(AND(Weekly[[#This Row],[H Odds &lt;]]&lt;&gt;"",Weekly[[#This Row],[GBC_P]]=TRUE,Weekly[[#This Row],[Actual]]=FALSE),AS349-1,AS349)))))</f>
        <v>52.58</v>
      </c>
      <c r="AT350" s="37">
        <f>IF(AND(Weekly[[#This Row],[V Odds &lt;]]="",Weekly[[#This Row],[H Odds &lt;]]=""),AT349,IF(AND(Weekly[[#This Row],[H Odds &lt;]]&lt;&gt;"",Weekly[[#This Row],[HGBC_P]]=TRUE,Weekly[[#This Row],[Actual]]=TRUE),AT349+Weekly[[#This Row],[H Odds &lt;]]-1,IF(AND(Weekly[[#This Row],[V Odds &lt;]]&lt;&gt;"",Weekly[[#This Row],[HGBC_P]]=FALSE,Weekly[[#This Row],[Actual]]=FALSE),AT349+Weekly[[#This Row],[V Odds &lt;]]-1,IF(AND(Weekly[[#This Row],[V Odds &lt;]]&lt;&gt;"",Weekly[[#This Row],[HGBC_P]]=FALSE,Weekly[[#This Row],[Actual]]=TRUE),AT349-1,IF(AND(Weekly[[#This Row],[H Odds &lt;]]&lt;&gt;"",Weekly[[#This Row],[HGBC_P]]=TRUE,Weekly[[#This Row],[Actual]]=FALSE),AT349-1,AT349)))))</f>
        <v>58.659999999999989</v>
      </c>
      <c r="AU350" s="37">
        <f>IF(AND(Weekly[[#This Row],[V Odds &lt;]]="",Weekly[[#This Row],[H Odds &lt;]]=""),AU349,IF(AND(Weekly[[#This Row],[H Odds &lt;]]&lt;&gt;"",Weekly[[#This Row],[XGB_P]]=TRUE,Weekly[[#This Row],[Actual]]=TRUE),AU349+Weekly[[#This Row],[H Odds &lt;]]-1,IF(AND(Weekly[[#This Row],[V Odds &lt;]]&lt;&gt;"",Weekly[[#This Row],[XGB_P]]=FALSE,Weekly[[#This Row],[Actual]]=FALSE),AU349+Weekly[[#This Row],[V Odds &lt;]]-1,IF(AND(Weekly[[#This Row],[V Odds &lt;]]&lt;&gt;"",Weekly[[#This Row],[XGB_P]]=FALSE,Weekly[[#This Row],[Actual]]=TRUE),AU349-1,IF(AND(Weekly[[#This Row],[H Odds &lt;]]&lt;&gt;"",Weekly[[#This Row],[XGB_P]]=TRUE,Weekly[[#This Row],[Actual]]=FALSE),AU349-1,AU349)))))</f>
        <v>68.760000000000005</v>
      </c>
      <c r="AV350" s="37">
        <f>IF(AND(Weekly[[#This Row],[V Odds &lt;]]="",Weekly[[#This Row],[H Odds &lt;]]=""),AV349,IF(AND(Weekly[[#This Row],[H Odds &lt;]]&lt;&gt;"",Weekly[[#This Row],[QDA_P]]=TRUE,Weekly[[#This Row],[Actual]]=TRUE),AV349+Weekly[[#This Row],[H Odds &lt;]]-1,IF(AND(Weekly[[#This Row],[V Odds &lt;]]&lt;&gt;"",Weekly[[#This Row],[QDA_P]]=FALSE,Weekly[[#This Row],[Actual]]=FALSE),AV349+Weekly[[#This Row],[V Odds &lt;]]-1,IF(AND(Weekly[[#This Row],[V Odds &lt;]]&lt;&gt;"",Weekly[[#This Row],[QDA_P]]=FALSE,Weekly[[#This Row],[Actual]]=TRUE),AV349-1,IF(AND(Weekly[[#This Row],[H Odds &lt;]]&lt;&gt;"",Weekly[[#This Row],[QDA_P]]=TRUE,Weekly[[#This Row],[Actual]]=FALSE),AV349-1,AV349)))))</f>
        <v>55.249999999999979</v>
      </c>
      <c r="AW350" s="37">
        <f>IF(AND(Weekly[[#This Row],[H Odds &lt;]]="",Weekly[[#This Row],[V Odds &lt;]]=""),AW349,IF(AND(Weekly[[#This Row],[KNC_P]]=Weekly[[#This Row],[Actual]],Weekly[[#This Row],[KNC_P]]=TRUE),AW349+Weekly[[#This Row],[BF H Odds]]-1,IF(AND(Weekly[[#This Row],[KNC_P]]=Weekly[[#This Row],[Actual]],Weekly[[#This Row],[KNC_P]]=FALSE),AW349+Weekly[[#This Row],[BF V Odds]]-1,AW349-1)))</f>
        <v>45.720000000000006</v>
      </c>
      <c r="AX350" s="37">
        <f>IF(AND(Weekly[[#This Row],[V Odds &lt;]]="",Weekly[[#This Row],[H Odds &lt;]]=""),AX349,IF(AND(Weekly[[#This Row],[V Odds &lt;]]&lt;&gt;"",Weekly[[#This Row],[FALSES]]&gt;0,Weekly[[#This Row],[Actual]]=FALSE),AX349+Weekly[[#This Row],[V Odds &lt;]]-1,IF(AND(Weekly[[#This Row],[H Odds &lt;]]&lt;&gt;"",Weekly[[#This Row],[TRUES]]&gt;0,Weekly[[#This Row],[Actual]]=TRUE),AX349+Weekly[[#This Row],[H Odds &lt;]]-1,IF(AND(Weekly[[#This Row],[V Odds &lt;]]&lt;&gt;"",Weekly[[#This Row],[FALSES]]=0),AX349,IF(AND(Weekly[[#This Row],[H Odds &lt;]]&lt;&gt;"",Weekly[[#This Row],[TRUES]]=0),AX349,AX349-1)))))</f>
        <v>85.549999999999983</v>
      </c>
      <c r="AY350" s="37">
        <f>IF(AND(Weekly[[#This Row],[V Odds &lt;]]="",Weekly[[#This Row],[H Odds &lt;]]=""),AY349,IF(AND(Weekly[[#This Row],[V Odds &lt;]]&lt;&gt;"",Weekly[[#This Row],[FALSES]]&gt;0,Weekly[[#This Row],[Actual]]=FALSE),AY349+((Weekly[[#This Row],[V Odds &lt;]]-1)*0.92),IF(AND(Weekly[[#This Row],[H Odds &lt;]]&lt;&gt;"",Weekly[[#This Row],[TRUES]]&gt;0,Weekly[[#This Row],[Actual]]=TRUE),AY349+((Weekly[[#This Row],[H Odds &lt;]]-1)*0.92),IF(AND(Weekly[[#This Row],[V Odds &lt;]]&lt;&gt;"",Weekly[[#This Row],[FALSES]]=0),AY349,IF(AND(Weekly[[#This Row],[H Odds &lt;]]&lt;&gt;"",Weekly[[#This Row],[TRUES]]=0),AY349,AY349-1)))))</f>
        <v>78.066000000000031</v>
      </c>
      <c r="AZ350" s="37">
        <f>IF(AND(Weekly[[#This Row],[V Odds &lt;]]="",Weekly[[#This Row],[H Odds &lt;]]=""),AZ349,IF(AND(Weekly[[#This Row],[V Odds &lt;]]&lt;&gt;"",Weekly[[#This Row],[Actual]]=FALSE),AZ349+Weekly[[#This Row],[V Odds &lt;]]-1,IF(AND(Weekly[[#This Row],[H Odds &lt;]]&lt;&gt;"",Weekly[[#This Row],[Actual]]=TRUE),AZ349+Weekly[[#This Row],[H Odds &lt;]]-1,AZ349-1)))</f>
        <v>69.919999999999987</v>
      </c>
      <c r="BA350" s="38">
        <f>IF(Weekly[[#This Row],[H Odds &lt;]]="",BA349,IF(AND(Weekly[[#This Row],[H Odds &lt;]]&lt;&gt;"",Weekly[[#This Row],[SVC_P]]=TRUE,Weekly[[#This Row],[Actual]]=TRUE),BA349+Weekly[[#This Row],[H Odds &lt;]]-1,IF(AND(Weekly[[#This Row],[H Odds &lt;]]&lt;&gt;"",Weekly[[#This Row],[SVC_P]]=TRUE,Weekly[[#This Row],[Actual]]=FALSE),BA349-1,BA349)))</f>
        <v>69.339999999999989</v>
      </c>
      <c r="BB350" s="38">
        <f>IF(Weekly[[#This Row],[H Odds &lt;]]="",BB349,IF(AND(Weekly[[#This Row],[H Odds &lt;]]&lt;&gt;"",Weekly[[#This Row],[ADBC_P]]=TRUE,Weekly[[#This Row],[Actual]]=TRUE),BB349+Weekly[[#This Row],[H Odds &lt;]]-1,IF(AND(Weekly[[#This Row],[H Odds &lt;]]&lt;&gt;"",Weekly[[#This Row],[ADBC_P]]=TRUE,Weekly[[#This Row],[Actual]]=FALSE),BB349-1,BB349)))</f>
        <v>45.459999999999994</v>
      </c>
      <c r="BC350" s="38">
        <f>IF(Weekly[[#This Row],[H Odds &lt;]]="",BC349,IF(AND(Weekly[[#This Row],[H Odds &lt;]]&lt;&gt;"",Weekly[[#This Row],[RFC_P]]=TRUE,Weekly[[#This Row],[Actual]]=TRUE),BC349+Weekly[[#This Row],[H Odds &lt;]]-1,IF(AND(Weekly[[#This Row],[H Odds &lt;]]&lt;&gt;"",Weekly[[#This Row],[RFC_P]]=TRUE,Weekly[[#This Row],[Actual]]=FALSE),BC349-1,BC349)))</f>
        <v>44.859999999999992</v>
      </c>
      <c r="BD350" s="38">
        <f>IF(Weekly[[#This Row],[H Odds &lt;]]="",BD349,IF(AND(Weekly[[#This Row],[H Odds &lt;]]&lt;&gt;"",Weekly[[#This Row],[GBC_P]]=TRUE,Weekly[[#This Row],[Actual]]=TRUE),BD349+Weekly[[#This Row],[H Odds &lt;]]-1,IF(AND(Weekly[[#This Row],[H Odds &lt;]]&lt;&gt;"",Weekly[[#This Row],[GBC_P]]=TRUE,Weekly[[#This Row],[Actual]]=FALSE),BD349-1,BD349)))</f>
        <v>49.96</v>
      </c>
      <c r="BE350" s="38">
        <f>IF(Weekly[[#This Row],[H Odds &lt;]]="",BE349,IF(AND(Weekly[[#This Row],[H Odds &lt;]]&lt;&gt;"",Weekly[[#This Row],[HGBC_P]]=TRUE,Weekly[[#This Row],[Actual]]=TRUE),BE349+Weekly[[#This Row],[H Odds &lt;]]-1,IF(AND(Weekly[[#This Row],[H Odds &lt;]]&lt;&gt;"",Weekly[[#This Row],[HGBC_P]]=TRUE,Weekly[[#This Row],[Actual]]=FALSE),BE349-1,BE349)))</f>
        <v>57.759999999999991</v>
      </c>
      <c r="BF350" s="38">
        <f>IF(Weekly[[#This Row],[H Odds &lt;]]="",BF349,IF(AND(Weekly[[#This Row],[H Odds &lt;]]&lt;&gt;"",Weekly[[#This Row],[XGB_P]]=TRUE,Weekly[[#This Row],[Actual]]=TRUE),BF349+Weekly[[#This Row],[H Odds &lt;]]-1,IF(AND(Weekly[[#This Row],[H Odds &lt;]]&lt;&gt;"",Weekly[[#This Row],[XGB_P]]=TRUE,Weekly[[#This Row],[Actual]]=FALSE),BF349-1,BF349)))</f>
        <v>61.93</v>
      </c>
      <c r="BG350" s="38">
        <f>IF(Weekly[[#This Row],[H Odds &lt;]]="",BG349,IF(AND(Weekly[[#This Row],[H Odds &lt;]]&lt;&gt;"",Weekly[[#This Row],[QDA_P]]=TRUE,Weekly[[#This Row],[Actual]]=TRUE),BG349+Weekly[[#This Row],[H Odds &lt;]]-1,IF(AND(Weekly[[#This Row],[H Odds &lt;]]&lt;&gt;"",Weekly[[#This Row],[QDA_P]]=TRUE,Weekly[[#This Row],[Actual]]=FALSE),BG349-1,BG349)))</f>
        <v>44.179999999999993</v>
      </c>
      <c r="BH350" s="38">
        <f>IF(Weekly[[#This Row],[H Odds &lt;]]="",BH349,IF(AND(Weekly[[#This Row],[H Odds &lt;]]&lt;&gt;"",Weekly[[#This Row],[KNC_P]]=TRUE,Weekly[[#This Row],[Actual]]=TRUE),BH349+Weekly[[#This Row],[H Odds &lt;]]-1,IF(AND(Weekly[[#This Row],[H Odds &lt;]]&lt;&gt;"",Weekly[[#This Row],[KNC_P]]=TRUE,Weekly[[#This Row],[Actual]]=FALSE),BH349-1,BH349)))</f>
        <v>48.54999999999999</v>
      </c>
      <c r="BI350" s="38">
        <f>IF(Weekly[[#This Row],[H Odds &lt;]]="",BI349,IF(AND(Weekly[[#This Row],[H Odds &lt;]]&lt;&gt;"",Weekly[[#This Row],[TRUES]]&gt;0,Weekly[[#This Row],[Actual]]=TRUE),BI349+Weekly[[#This Row],[H Odds &lt;]]-1,IF(AND(Weekly[[#This Row],[H Odds &lt;]]&lt;&gt;"",Weekly[[#This Row],[TRUES]]=0),BI349,BI349-1)))</f>
        <v>69.339999999999989</v>
      </c>
      <c r="BJ350" s="38">
        <f>IF(Weekly[[#This Row],[H Odds &lt;]]="",BJ349,IF(AND(Weekly[[#This Row],[H Odds &lt;]]&lt;&gt;"",Weekly[[#This Row],[Actual]]=TRUE),BJ349+Weekly[[#This Row],[H Odds &lt;]]-1,IF(AND(Weekly[[#This Row],[H Odds &lt;]]&lt;&gt;"",Weekly[[#This Row],[Actual]]=FALSE),BJ349-1,BJ349)))</f>
        <v>71.239999999999995</v>
      </c>
      <c r="BK350" s="58">
        <f>IF(AND(Weekly[[#This Row],[TRUES]]&gt;4,Weekly[[#This Row],[Actual]]=TRUE),BK349+Weekly[[#This Row],[BF H Odds]]-1,IF(AND(Weekly[[#This Row],[FALSES]]&gt;4,Weekly[[#This Row],[Actual]]=FALSE),BK349+Weekly[[#This Row],[BF V Odds]]-1,IF(AND(Weekly[[#This Row],[TRUES]]&gt;4,Weekly[[#This Row],[Actual]]=FALSE),BK349-1,IF(AND(Weekly[[#This Row],[FALSES]]&gt;4,Weekly[[#This Row],[Actual]]=TRUE),BK349-1,BK349))))</f>
        <v>25.100000000000023</v>
      </c>
      <c r="BL350" s="58">
        <f>IF(AND(Weekly[[#This Row],[TRUES]]&gt;5,Weekly[[#This Row],[Actual]]=TRUE),BL349+Weekly[[#This Row],[BF H Odds]]-1,IF(AND(Weekly[[#This Row],[FALSES]]&gt;5,Weekly[[#This Row],[Actual]]=FALSE),BL349+Weekly[[#This Row],[BF V Odds]]-1,IF(AND(Weekly[[#This Row],[TRUES]]&gt;5,Weekly[[#This Row],[Actual]]=FALSE),BL349-1,IF(AND(Weekly[[#This Row],[FALSES]]&gt;5,Weekly[[#This Row],[Actual]]=TRUE),BL349-1,BL349))))</f>
        <v>26.810000000000024</v>
      </c>
      <c r="BM350" s="58">
        <f>IF(AND(Weekly[[#This Row],[TRUES]]&gt;6,Weekly[[#This Row],[Actual]]=TRUE),BM349+Weekly[[#This Row],[BF H Odds]]-1,IF(AND(Weekly[[#This Row],[FALSES]]&gt;6,Weekly[[#This Row],[Actual]]=FALSE),BM349+Weekly[[#This Row],[BF V Odds]]-1,IF(AND(Weekly[[#This Row],[TRUES]]&gt;6,Weekly[[#This Row],[Actual]]=FALSE),BM349-1,IF(AND(Weekly[[#This Row],[FALSES]]&gt;6,Weekly[[#This Row],[Actual]]=TRUE),BM349-1,BM349))))</f>
        <v>50.100000000000016</v>
      </c>
    </row>
    <row r="351" spans="1:65" x14ac:dyDescent="0.25">
      <c r="A351" s="34"/>
      <c r="B351" s="10">
        <v>44287</v>
      </c>
      <c r="C351" s="33" t="s">
        <v>32</v>
      </c>
      <c r="D351" s="15" t="s">
        <v>24</v>
      </c>
      <c r="E351" t="b">
        <v>1</v>
      </c>
      <c r="F351" t="b">
        <v>1</v>
      </c>
      <c r="G351" t="b">
        <v>1</v>
      </c>
      <c r="H351" t="b">
        <v>0</v>
      </c>
      <c r="I351" t="b">
        <v>0</v>
      </c>
      <c r="J351" t="b">
        <v>1</v>
      </c>
      <c r="K351" t="b">
        <v>1</v>
      </c>
      <c r="L351" t="b">
        <v>1</v>
      </c>
      <c r="O351" t="str">
        <f>IF(Weekly[[#This Row],[H/V]]="H",Weekly[[#This Row],[BF H Odds]],IF(Weekly[[#This Row],[H/V]]="V",Weekly[[#This Row],[BF V Odds]],""))</f>
        <v/>
      </c>
      <c r="P351" t="b">
        <v>1</v>
      </c>
      <c r="R351" s="35">
        <f>IFERROR(IF(Weekly[[#This Row],[Won Bet?]]="yes",R350+(Weekly[[#This Row],[BF Odds]]*Weekly[[#This Row],[BF Stake]])-Weekly[[#This Row],[BF Stake]],R350-Weekly[[#This Row],[BF Stake]]),R350)</f>
        <v>489.49</v>
      </c>
      <c r="S351" s="9">
        <f>IFERROR(IF(Weekly[[#This Row],[Won Bet?]]="yes",S350+(((Weekly[[#This Row],[BF Odds]]*Weekly[[#This Row],[BF Stake]])-Weekly[[#This Row],[BF Stake]])*0.95),S350-Weekly[[#This Row],[BF Stake]]),S350)</f>
        <v>489.49</v>
      </c>
      <c r="T351" s="13">
        <v>1.7</v>
      </c>
      <c r="U351" s="13">
        <v>2.4</v>
      </c>
      <c r="V351" s="24">
        <f>IF(Weekly[[#This Row],[Actual]]="","",IF(AND(Weekly[[#This Row],[SVC_P]]=Weekly[[#This Row],[Actual]],Weekly[[#This Row],[SVC_P]]=TRUE),V350+Weekly[[#This Row],[BF H Odds]]-1,IF(AND(Weekly[[#This Row],[SVC_P]]=Weekly[[#This Row],[Actual]],Weekly[[#This Row],[SVC_P]]=FALSE),V350+Weekly[[#This Row],[BF V Odds]]-1,V350-1)))</f>
        <v>71.590000000000032</v>
      </c>
      <c r="W351" s="24">
        <f>IF(Weekly[[#This Row],[Actual]]="","",IF(AND(Weekly[[#This Row],[SVC_P]]=FALSE,Weekly[[#This Row],[Actual]]=TRUE),W350+Weekly[[#This Row],[BF H Odds]]-1,IF(AND(Weekly[[#This Row],[SVC_P]]=TRUE,Weekly[[#This Row],[Actual]]=FALSE,),W350+Weekly[[#This Row],[BF V Odds]]-1,W350-1)))</f>
        <v>-290.95</v>
      </c>
      <c r="X351" s="24">
        <f>IF(Weekly[[#This Row],[Actual]]="","",IF(AND(Weekly[[#This Row],[ADBC_P]]=Weekly[[#This Row],[Actual]],Weekly[[#This Row],[ADBC_P]]=TRUE),X350+Weekly[[#This Row],[BF H Odds]]-1,IF(AND(Weekly[[#This Row],[ADBC_P]]=Weekly[[#This Row],[Actual]],Weekly[[#This Row],[ADBC_P]]=FALSE),X350+Weekly[[#This Row],[BF V Odds]]-1,X350-1)))</f>
        <v>29.000000000000021</v>
      </c>
      <c r="Y351" s="24">
        <f>IF(Weekly[[#This Row],[Actual]]="","",IF(AND(Weekly[[#This Row],[ADBC_P]]=FALSE,Weekly[[#This Row],[Actual]]=TRUE),Y350+Weekly[[#This Row],[BF H Odds]]-1,IF(AND(Weekly[[#This Row],[ADBC_P]]=TRUE,Weekly[[#This Row],[Actual]]=FALSE),Y350+Weekly[[#This Row],[BF V Odds]]-1,Y350-1)))</f>
        <v>43.519999999999996</v>
      </c>
      <c r="Z351" s="24">
        <f>IF(Weekly[[#This Row],[Actual]]="","",IF(AND(Weekly[[#This Row],[RFC_P]]=Weekly[[#This Row],[Actual]],Weekly[[#This Row],[RFC_P]]=TRUE),Z350+Weekly[[#This Row],[BF H Odds]]-1,IF(AND(Weekly[[#This Row],[RFC_P]]=Weekly[[#This Row],[Actual]],Weekly[[#This Row],[RFC_P]]=FALSE),Z350+Weekly[[#This Row],[BF V Odds]]-1,Z350-1)))</f>
        <v>24.990000000000023</v>
      </c>
      <c r="AA351" s="24">
        <f>IF(Weekly[[#This Row],[Actual]]="","",IF(AND(Weekly[[#This Row],[RFC_P]]=FALSE,Weekly[[#This Row],[Actual]]=TRUE),AA350+Weekly[[#This Row],[BF H Odds]]-1,IF(AND(Weekly[[#This Row],[RFC_P]]=TRUE,Weekly[[#This Row],[Actual]]=FALSE),AA350+Weekly[[#This Row],[BF V Odds]]-1,AA350-1)))</f>
        <v>47.529999999999973</v>
      </c>
      <c r="AB351" s="24">
        <f>IF(Weekly[[#This Row],[Actual]]="","",IF(AND(Weekly[[#This Row],[GBC_P]]=Weekly[[#This Row],[Actual]],Weekly[[#This Row],[GBC_P]]=TRUE),AB350+Weekly[[#This Row],[BF H Odds]]-1,IF(AND(Weekly[[#This Row],[GBC_P]]=Weekly[[#This Row],[Actual]],Weekly[[#This Row],[GBC_P]]=FALSE),AB350+Weekly[[#This Row],[BF V Odds]]-1,AB350-1)))</f>
        <v>26.690000000000005</v>
      </c>
      <c r="AC351" s="24">
        <f>IF(Weekly[[#This Row],[Actual]]="","",IF(AND(Weekly[[#This Row],[GBC_P]]=FALSE,Weekly[[#This Row],[Actual]]=TRUE),AC350+Weekly[[#This Row],[BF H Odds]]-1,IF(AND(Weekly[[#This Row],[GBC_P]]=TRUE,Weekly[[#This Row],[Actual]]=FALSE),AC350+Weekly[[#This Row],[BF V Odds]]-1,AC350-1)))</f>
        <v>45.82999999999997</v>
      </c>
      <c r="AD351" s="24">
        <f>IF(Weekly[[#This Row],[Actual]]="","",IF(AND(Weekly[[#This Row],[HGBC_P]]=Weekly[[#This Row],[Actual]],Weekly[[#This Row],[HGBC_P]]=TRUE),AD350+Weekly[[#This Row],[BF H Odds]]-1,IF(AND(Weekly[[#This Row],[HGBC_P]]=Weekly[[#This Row],[Actual]],Weekly[[#This Row],[HGBC_P]]=FALSE),AD350+Weekly[[#This Row],[BF V Odds]]-1,AD350-1)))</f>
        <v>28.160000000000025</v>
      </c>
      <c r="AE351" s="24">
        <f>IF(Weekly[[#This Row],[Actual]]="","",IF(AND(Weekly[[#This Row],[HGBC_P]]=FALSE,Weekly[[#This Row],[Actual]]=TRUE),AE350+Weekly[[#This Row],[BF H Odds]]-1,IF(AND(Weekly[[#This Row],[HGBC_P]]=TRUE,Weekly[[#This Row],[Actual]]=FALSE),AE350+Weekly[[#This Row],[BF V Odds]]-1,AE350-1)))</f>
        <v>44.36</v>
      </c>
      <c r="AF351" s="24">
        <f>IF(Weekly[[#This Row],[Actual]]="","",IF(AND(Weekly[[#This Row],[XGB_P]]=Weekly[[#This Row],[Actual]],Weekly[[#This Row],[XGB_P]]=TRUE),AF350+Weekly[[#This Row],[BF H Odds]]-1,IF(AND(Weekly[[#This Row],[XGB_P]]=Weekly[[#This Row],[Actual]],Weekly[[#This Row],[XGB_P]]=FALSE),AF350+Weekly[[#This Row],[BF V Odds]]-1,AF350-1)))</f>
        <v>53.780000000000022</v>
      </c>
      <c r="AG351" s="24">
        <f>IF(Weekly[[#This Row],[Actual]]="","",IF(AND(Weekly[[#This Row],[XGB_P]]=FALSE,Weekly[[#This Row],[Actual]]=TRUE),AG350+Weekly[[#This Row],[BF H Odds]]-1,IF(AND(Weekly[[#This Row],[XGB_P]]=TRUE,Weekly[[#This Row],[Actual]]=FALSE),AG350+Weekly[[#This Row],[BF V Odds]]-1,AG350-1)))</f>
        <v>18.739999999999998</v>
      </c>
      <c r="AH351" s="24">
        <f>IF(Weekly[[#This Row],[Actual]]="","",IF(AND(Weekly[[#This Row],[QDA_P]]=Weekly[[#This Row],[Actual]],Weekly[[#This Row],[QDA_P]]=TRUE),AH350+Weekly[[#This Row],[BF H Odds]]-1,IF(AND(Weekly[[#This Row],[QDA_P]]=Weekly[[#This Row],[Actual]],Weekly[[#This Row],[QDA_P]]=FALSE),AH350+Weekly[[#This Row],[BF V Odds]]-1,AH350-1)))</f>
        <v>8.9200000000000088</v>
      </c>
      <c r="AI351" s="24">
        <f>IF(Weekly[[#This Row],[Actual]]="","",IF(AND(Weekly[[#This Row],[QDA_P]]=FALSE,Weekly[[#This Row],[Actual]]=TRUE),AI350+Weekly[[#This Row],[BF H Odds]]-1,IF(AND(Weekly[[#This Row],[QDA_P]]=TRUE,Weekly[[#This Row],[Actual]]=FALSE),AI350+Weekly[[#This Row],[BF V Odds]]-1,AI350-1)))</f>
        <v>63.600000000000009</v>
      </c>
      <c r="AJ351" s="24">
        <f>IF(Weekly[[#This Row],[Actual]]="","",IF(AND(Weekly[[#This Row],[KNC_P]]=FALSE,Weekly[[#This Row],[Actual]]=TRUE),AJ350+Weekly[[#This Row],[BF H Odds]]-1,IF(AND(Weekly[[#This Row],[KNC_P]]=TRUE,Weekly[[#This Row],[Actual]]=FALSE),AJ350+Weekly[[#This Row],[BF V Odds]]-1,AJ350-1)))</f>
        <v>52.319999999999979</v>
      </c>
      <c r="AK351" s="24">
        <f>IF(Weekly[[#This Row],[Actual]]="","",IF(AND(Weekly[[#This Row],[KNC_P]]=FALSE,Weekly[[#This Row],[Actual]]=TRUE),AK350+Weekly[[#This Row],[BF H Odds]]-1,IF(AND(Weekly[[#This Row],[KNC_P]]=TRUE,Weekly[[#This Row],[Actual]]=FALSE),AK350+Weekly[[#This Row],[BF V Odds]]-1,AK350-1)))</f>
        <v>51.21999999999997</v>
      </c>
      <c r="AL351" s="30">
        <f>IF(Weekly[[#This Row],[Actual]]="","",COUNTIF(Weekly[[#This Row],[SVC_P]:[QDA_P]],TRUE))</f>
        <v>5</v>
      </c>
      <c r="AM351" s="30">
        <f>IF(Weekly[[#This Row],[Actual]]="","",COUNTIF(Weekly[[#This Row],[SVC_P]:[QDA_P]],FALSE))</f>
        <v>2</v>
      </c>
      <c r="AN351" s="36" t="str">
        <f>IF(AND(Weekly[[#This Row],[BF V Odds]]&gt;$BO$6,Weekly[[#This Row],[BF V Odds]] &lt; $BO$7),Weekly[[#This Row],[BF V Odds]],"")</f>
        <v/>
      </c>
      <c r="AO351" s="36" t="str">
        <f>IF(AND(Weekly[[#This Row],[BF H Odds]]&gt;$BO$6, Weekly[[#This Row],[BF H Odds]] &lt; $BO$7),Weekly[[#This Row],[BF H Odds]],"")</f>
        <v/>
      </c>
      <c r="AP351" s="37">
        <f>IF(AND(Weekly[[#This Row],[V Odds &lt;]]="",Weekly[[#This Row],[H Odds &lt;]]=""),AP350,IF(AND(Weekly[[#This Row],[H Odds &lt;]]&lt;&gt;"",Weekly[[#This Row],[SVC_P]]=TRUE,Weekly[[#This Row],[Actual]]=TRUE),AP350+Weekly[[#This Row],[H Odds &lt;]]-1,IF(AND(Weekly[[#This Row],[V Odds &lt;]]&lt;&gt;"",Weekly[[#This Row],[SVC_P]]=FALSE,Weekly[[#This Row],[Actual]]=FALSE),AP350+Weekly[[#This Row],[V Odds &lt;]]-1,IF(AND(Weekly[[#This Row],[V Odds &lt;]]&lt;&gt;"",Weekly[[#This Row],[SVC_P]]=FALSE,Weekly[[#This Row],[Actual]]=TRUE),AP350-1,IF(AND(Weekly[[#This Row],[H Odds &lt;]]&lt;&gt;"",Weekly[[#This Row],[SVC_P]]=TRUE,Weekly[[#This Row],[Actual]]=FALSE),AP350-1,AP350)))))</f>
        <v>74.38000000000001</v>
      </c>
      <c r="AQ351" s="37">
        <f>IF(AND(Weekly[[#This Row],[V Odds &lt;]]="",Weekly[[#This Row],[H Odds &lt;]]=""),AQ350,IF(AND(Weekly[[#This Row],[H Odds &lt;]]&lt;&gt;"",Weekly[[#This Row],[ADBC_P]]=TRUE,Weekly[[#This Row],[Actual]]=TRUE),AQ350+Weekly[[#This Row],[H Odds &lt;]]-1,IF(AND(Weekly[[#This Row],[V Odds &lt;]]&lt;&gt;"",Weekly[[#This Row],[ADBC_P]]=FALSE,Weekly[[#This Row],[Actual]]=FALSE),AQ350+Weekly[[#This Row],[V Odds &lt;]]-1,IF(AND(Weekly[[#This Row],[V Odds &lt;]]&lt;&gt;"",Weekly[[#This Row],[ADBC_P]]=FALSE,Weekly[[#This Row],[Actual]]=TRUE),AQ350-1,IF(AND(Weekly[[#This Row],[H Odds &lt;]]&lt;&gt;"",Weekly[[#This Row],[ADBC_P]]=TRUE,Weekly[[#This Row],[Actual]]=FALSE),AQ350-1,AQ350)))))</f>
        <v>48.779999999999994</v>
      </c>
      <c r="AR351" s="37">
        <f>IF(AND(Weekly[[#This Row],[V Odds &lt;]]="",Weekly[[#This Row],[H Odds &lt;]]=""),AR350,IF(AND(Weekly[[#This Row],[H Odds &lt;]]&lt;&gt;"",Weekly[[#This Row],[RFC_P]]=TRUE,Weekly[[#This Row],[Actual]]=TRUE),AR350+Weekly[[#This Row],[H Odds &lt;]]-1,IF(AND(Weekly[[#This Row],[V Odds &lt;]]&lt;&gt;"",Weekly[[#This Row],[RFC_P]]=FALSE,Weekly[[#This Row],[Actual]]=FALSE),AR350+Weekly[[#This Row],[V Odds &lt;]]-1,IF(AND(Weekly[[#This Row],[V Odds &lt;]]&lt;&gt;"",Weekly[[#This Row],[RFC_P]]=FALSE,Weekly[[#This Row],[Actual]]=TRUE),AR350-1,IF(AND(Weekly[[#This Row],[H Odds &lt;]]&lt;&gt;"",Weekly[[#This Row],[RFC_P]]=TRUE,Weekly[[#This Row],[Actual]]=FALSE),AR350-1,AR350)))))</f>
        <v>52.789999999999992</v>
      </c>
      <c r="AS351" s="37">
        <f>IF(AND(Weekly[[#This Row],[V Odds &lt;]]="",Weekly[[#This Row],[H Odds &lt;]]=""),AS350,IF(AND(Weekly[[#This Row],[H Odds &lt;]]&lt;&gt;"",Weekly[[#This Row],[GBC_P]]=TRUE,Weekly[[#This Row],[Actual]]=TRUE),AS350+Weekly[[#This Row],[H Odds &lt;]]-1,IF(AND(Weekly[[#This Row],[V Odds &lt;]]&lt;&gt;"",Weekly[[#This Row],[GBC_P]]=FALSE,Weekly[[#This Row],[Actual]]=FALSE),AS350+Weekly[[#This Row],[V Odds &lt;]]-1,IF(AND(Weekly[[#This Row],[V Odds &lt;]]&lt;&gt;"",Weekly[[#This Row],[GBC_P]]=FALSE,Weekly[[#This Row],[Actual]]=TRUE),AS350-1,IF(AND(Weekly[[#This Row],[H Odds &lt;]]&lt;&gt;"",Weekly[[#This Row],[GBC_P]]=TRUE,Weekly[[#This Row],[Actual]]=FALSE),AS350-1,AS350)))))</f>
        <v>52.58</v>
      </c>
      <c r="AT351" s="37">
        <f>IF(AND(Weekly[[#This Row],[V Odds &lt;]]="",Weekly[[#This Row],[H Odds &lt;]]=""),AT350,IF(AND(Weekly[[#This Row],[H Odds &lt;]]&lt;&gt;"",Weekly[[#This Row],[HGBC_P]]=TRUE,Weekly[[#This Row],[Actual]]=TRUE),AT350+Weekly[[#This Row],[H Odds &lt;]]-1,IF(AND(Weekly[[#This Row],[V Odds &lt;]]&lt;&gt;"",Weekly[[#This Row],[HGBC_P]]=FALSE,Weekly[[#This Row],[Actual]]=FALSE),AT350+Weekly[[#This Row],[V Odds &lt;]]-1,IF(AND(Weekly[[#This Row],[V Odds &lt;]]&lt;&gt;"",Weekly[[#This Row],[HGBC_P]]=FALSE,Weekly[[#This Row],[Actual]]=TRUE),AT350-1,IF(AND(Weekly[[#This Row],[H Odds &lt;]]&lt;&gt;"",Weekly[[#This Row],[HGBC_P]]=TRUE,Weekly[[#This Row],[Actual]]=FALSE),AT350-1,AT350)))))</f>
        <v>58.659999999999989</v>
      </c>
      <c r="AU351" s="37">
        <f>IF(AND(Weekly[[#This Row],[V Odds &lt;]]="",Weekly[[#This Row],[H Odds &lt;]]=""),AU350,IF(AND(Weekly[[#This Row],[H Odds &lt;]]&lt;&gt;"",Weekly[[#This Row],[XGB_P]]=TRUE,Weekly[[#This Row],[Actual]]=TRUE),AU350+Weekly[[#This Row],[H Odds &lt;]]-1,IF(AND(Weekly[[#This Row],[V Odds &lt;]]&lt;&gt;"",Weekly[[#This Row],[XGB_P]]=FALSE,Weekly[[#This Row],[Actual]]=FALSE),AU350+Weekly[[#This Row],[V Odds &lt;]]-1,IF(AND(Weekly[[#This Row],[V Odds &lt;]]&lt;&gt;"",Weekly[[#This Row],[XGB_P]]=FALSE,Weekly[[#This Row],[Actual]]=TRUE),AU350-1,IF(AND(Weekly[[#This Row],[H Odds &lt;]]&lt;&gt;"",Weekly[[#This Row],[XGB_P]]=TRUE,Weekly[[#This Row],[Actual]]=FALSE),AU350-1,AU350)))))</f>
        <v>68.760000000000005</v>
      </c>
      <c r="AV351" s="37">
        <f>IF(AND(Weekly[[#This Row],[V Odds &lt;]]="",Weekly[[#This Row],[H Odds &lt;]]=""),AV350,IF(AND(Weekly[[#This Row],[H Odds &lt;]]&lt;&gt;"",Weekly[[#This Row],[QDA_P]]=TRUE,Weekly[[#This Row],[Actual]]=TRUE),AV350+Weekly[[#This Row],[H Odds &lt;]]-1,IF(AND(Weekly[[#This Row],[V Odds &lt;]]&lt;&gt;"",Weekly[[#This Row],[QDA_P]]=FALSE,Weekly[[#This Row],[Actual]]=FALSE),AV350+Weekly[[#This Row],[V Odds &lt;]]-1,IF(AND(Weekly[[#This Row],[V Odds &lt;]]&lt;&gt;"",Weekly[[#This Row],[QDA_P]]=FALSE,Weekly[[#This Row],[Actual]]=TRUE),AV350-1,IF(AND(Weekly[[#This Row],[H Odds &lt;]]&lt;&gt;"",Weekly[[#This Row],[QDA_P]]=TRUE,Weekly[[#This Row],[Actual]]=FALSE),AV350-1,AV350)))))</f>
        <v>55.249999999999979</v>
      </c>
      <c r="AW351" s="37">
        <f>IF(AND(Weekly[[#This Row],[H Odds &lt;]]="",Weekly[[#This Row],[V Odds &lt;]]=""),AW350,IF(AND(Weekly[[#This Row],[KNC_P]]=Weekly[[#This Row],[Actual]],Weekly[[#This Row],[KNC_P]]=TRUE),AW350+Weekly[[#This Row],[BF H Odds]]-1,IF(AND(Weekly[[#This Row],[KNC_P]]=Weekly[[#This Row],[Actual]],Weekly[[#This Row],[KNC_P]]=FALSE),AW350+Weekly[[#This Row],[BF V Odds]]-1,AW350-1)))</f>
        <v>45.720000000000006</v>
      </c>
      <c r="AX351" s="37">
        <f>IF(AND(Weekly[[#This Row],[V Odds &lt;]]="",Weekly[[#This Row],[H Odds &lt;]]=""),AX350,IF(AND(Weekly[[#This Row],[V Odds &lt;]]&lt;&gt;"",Weekly[[#This Row],[FALSES]]&gt;0,Weekly[[#This Row],[Actual]]=FALSE),AX350+Weekly[[#This Row],[V Odds &lt;]]-1,IF(AND(Weekly[[#This Row],[H Odds &lt;]]&lt;&gt;"",Weekly[[#This Row],[TRUES]]&gt;0,Weekly[[#This Row],[Actual]]=TRUE),AX350+Weekly[[#This Row],[H Odds &lt;]]-1,IF(AND(Weekly[[#This Row],[V Odds &lt;]]&lt;&gt;"",Weekly[[#This Row],[FALSES]]=0),AX350,IF(AND(Weekly[[#This Row],[H Odds &lt;]]&lt;&gt;"",Weekly[[#This Row],[TRUES]]=0),AX350,AX350-1)))))</f>
        <v>85.549999999999983</v>
      </c>
      <c r="AY351" s="37">
        <f>IF(AND(Weekly[[#This Row],[V Odds &lt;]]="",Weekly[[#This Row],[H Odds &lt;]]=""),AY350,IF(AND(Weekly[[#This Row],[V Odds &lt;]]&lt;&gt;"",Weekly[[#This Row],[FALSES]]&gt;0,Weekly[[#This Row],[Actual]]=FALSE),AY350+((Weekly[[#This Row],[V Odds &lt;]]-1)*0.92),IF(AND(Weekly[[#This Row],[H Odds &lt;]]&lt;&gt;"",Weekly[[#This Row],[TRUES]]&gt;0,Weekly[[#This Row],[Actual]]=TRUE),AY350+((Weekly[[#This Row],[H Odds &lt;]]-1)*0.92),IF(AND(Weekly[[#This Row],[V Odds &lt;]]&lt;&gt;"",Weekly[[#This Row],[FALSES]]=0),AY350,IF(AND(Weekly[[#This Row],[H Odds &lt;]]&lt;&gt;"",Weekly[[#This Row],[TRUES]]=0),AY350,AY350-1)))))</f>
        <v>78.066000000000031</v>
      </c>
      <c r="AZ351" s="37">
        <f>IF(AND(Weekly[[#This Row],[V Odds &lt;]]="",Weekly[[#This Row],[H Odds &lt;]]=""),AZ350,IF(AND(Weekly[[#This Row],[V Odds &lt;]]&lt;&gt;"",Weekly[[#This Row],[Actual]]=FALSE),AZ350+Weekly[[#This Row],[V Odds &lt;]]-1,IF(AND(Weekly[[#This Row],[H Odds &lt;]]&lt;&gt;"",Weekly[[#This Row],[Actual]]=TRUE),AZ350+Weekly[[#This Row],[H Odds &lt;]]-1,AZ350-1)))</f>
        <v>69.919999999999987</v>
      </c>
      <c r="BA351" s="38">
        <f>IF(Weekly[[#This Row],[H Odds &lt;]]="",BA350,IF(AND(Weekly[[#This Row],[H Odds &lt;]]&lt;&gt;"",Weekly[[#This Row],[SVC_P]]=TRUE,Weekly[[#This Row],[Actual]]=TRUE),BA350+Weekly[[#This Row],[H Odds &lt;]]-1,IF(AND(Weekly[[#This Row],[H Odds &lt;]]&lt;&gt;"",Weekly[[#This Row],[SVC_P]]=TRUE,Weekly[[#This Row],[Actual]]=FALSE),BA350-1,BA350)))</f>
        <v>69.339999999999989</v>
      </c>
      <c r="BB351" s="38">
        <f>IF(Weekly[[#This Row],[H Odds &lt;]]="",BB350,IF(AND(Weekly[[#This Row],[H Odds &lt;]]&lt;&gt;"",Weekly[[#This Row],[ADBC_P]]=TRUE,Weekly[[#This Row],[Actual]]=TRUE),BB350+Weekly[[#This Row],[H Odds &lt;]]-1,IF(AND(Weekly[[#This Row],[H Odds &lt;]]&lt;&gt;"",Weekly[[#This Row],[ADBC_P]]=TRUE,Weekly[[#This Row],[Actual]]=FALSE),BB350-1,BB350)))</f>
        <v>45.459999999999994</v>
      </c>
      <c r="BC351" s="38">
        <f>IF(Weekly[[#This Row],[H Odds &lt;]]="",BC350,IF(AND(Weekly[[#This Row],[H Odds &lt;]]&lt;&gt;"",Weekly[[#This Row],[RFC_P]]=TRUE,Weekly[[#This Row],[Actual]]=TRUE),BC350+Weekly[[#This Row],[H Odds &lt;]]-1,IF(AND(Weekly[[#This Row],[H Odds &lt;]]&lt;&gt;"",Weekly[[#This Row],[RFC_P]]=TRUE,Weekly[[#This Row],[Actual]]=FALSE),BC350-1,BC350)))</f>
        <v>44.859999999999992</v>
      </c>
      <c r="BD351" s="38">
        <f>IF(Weekly[[#This Row],[H Odds &lt;]]="",BD350,IF(AND(Weekly[[#This Row],[H Odds &lt;]]&lt;&gt;"",Weekly[[#This Row],[GBC_P]]=TRUE,Weekly[[#This Row],[Actual]]=TRUE),BD350+Weekly[[#This Row],[H Odds &lt;]]-1,IF(AND(Weekly[[#This Row],[H Odds &lt;]]&lt;&gt;"",Weekly[[#This Row],[GBC_P]]=TRUE,Weekly[[#This Row],[Actual]]=FALSE),BD350-1,BD350)))</f>
        <v>49.96</v>
      </c>
      <c r="BE351" s="38">
        <f>IF(Weekly[[#This Row],[H Odds &lt;]]="",BE350,IF(AND(Weekly[[#This Row],[H Odds &lt;]]&lt;&gt;"",Weekly[[#This Row],[HGBC_P]]=TRUE,Weekly[[#This Row],[Actual]]=TRUE),BE350+Weekly[[#This Row],[H Odds &lt;]]-1,IF(AND(Weekly[[#This Row],[H Odds &lt;]]&lt;&gt;"",Weekly[[#This Row],[HGBC_P]]=TRUE,Weekly[[#This Row],[Actual]]=FALSE),BE350-1,BE350)))</f>
        <v>57.759999999999991</v>
      </c>
      <c r="BF351" s="38">
        <f>IF(Weekly[[#This Row],[H Odds &lt;]]="",BF350,IF(AND(Weekly[[#This Row],[H Odds &lt;]]&lt;&gt;"",Weekly[[#This Row],[XGB_P]]=TRUE,Weekly[[#This Row],[Actual]]=TRUE),BF350+Weekly[[#This Row],[H Odds &lt;]]-1,IF(AND(Weekly[[#This Row],[H Odds &lt;]]&lt;&gt;"",Weekly[[#This Row],[XGB_P]]=TRUE,Weekly[[#This Row],[Actual]]=FALSE),BF350-1,BF350)))</f>
        <v>61.93</v>
      </c>
      <c r="BG351" s="38">
        <f>IF(Weekly[[#This Row],[H Odds &lt;]]="",BG350,IF(AND(Weekly[[#This Row],[H Odds &lt;]]&lt;&gt;"",Weekly[[#This Row],[QDA_P]]=TRUE,Weekly[[#This Row],[Actual]]=TRUE),BG350+Weekly[[#This Row],[H Odds &lt;]]-1,IF(AND(Weekly[[#This Row],[H Odds &lt;]]&lt;&gt;"",Weekly[[#This Row],[QDA_P]]=TRUE,Weekly[[#This Row],[Actual]]=FALSE),BG350-1,BG350)))</f>
        <v>44.179999999999993</v>
      </c>
      <c r="BH351" s="38">
        <f>IF(Weekly[[#This Row],[H Odds &lt;]]="",BH350,IF(AND(Weekly[[#This Row],[H Odds &lt;]]&lt;&gt;"",Weekly[[#This Row],[KNC_P]]=TRUE,Weekly[[#This Row],[Actual]]=TRUE),BH350+Weekly[[#This Row],[H Odds &lt;]]-1,IF(AND(Weekly[[#This Row],[H Odds &lt;]]&lt;&gt;"",Weekly[[#This Row],[KNC_P]]=TRUE,Weekly[[#This Row],[Actual]]=FALSE),BH350-1,BH350)))</f>
        <v>48.54999999999999</v>
      </c>
      <c r="BI351" s="38">
        <f>IF(Weekly[[#This Row],[H Odds &lt;]]="",BI350,IF(AND(Weekly[[#This Row],[H Odds &lt;]]&lt;&gt;"",Weekly[[#This Row],[TRUES]]&gt;0,Weekly[[#This Row],[Actual]]=TRUE),BI350+Weekly[[#This Row],[H Odds &lt;]]-1,IF(AND(Weekly[[#This Row],[H Odds &lt;]]&lt;&gt;"",Weekly[[#This Row],[TRUES]]=0),BI350,BI350-1)))</f>
        <v>69.339999999999989</v>
      </c>
      <c r="BJ351" s="38">
        <f>IF(Weekly[[#This Row],[H Odds &lt;]]="",BJ350,IF(AND(Weekly[[#This Row],[H Odds &lt;]]&lt;&gt;"",Weekly[[#This Row],[Actual]]=TRUE),BJ350+Weekly[[#This Row],[H Odds &lt;]]-1,IF(AND(Weekly[[#This Row],[H Odds &lt;]]&lt;&gt;"",Weekly[[#This Row],[Actual]]=FALSE),BJ350-1,BJ350)))</f>
        <v>71.239999999999995</v>
      </c>
      <c r="BK351" s="58">
        <f>IF(AND(Weekly[[#This Row],[TRUES]]&gt;4,Weekly[[#This Row],[Actual]]=TRUE),BK350+Weekly[[#This Row],[BF H Odds]]-1,IF(AND(Weekly[[#This Row],[FALSES]]&gt;4,Weekly[[#This Row],[Actual]]=FALSE),BK350+Weekly[[#This Row],[BF V Odds]]-1,IF(AND(Weekly[[#This Row],[TRUES]]&gt;4,Weekly[[#This Row],[Actual]]=FALSE),BK350-1,IF(AND(Weekly[[#This Row],[FALSES]]&gt;4,Weekly[[#This Row],[Actual]]=TRUE),BK350-1,BK350))))</f>
        <v>26.500000000000021</v>
      </c>
      <c r="BL351" s="58">
        <f>IF(AND(Weekly[[#This Row],[TRUES]]&gt;5,Weekly[[#This Row],[Actual]]=TRUE),BL350+Weekly[[#This Row],[BF H Odds]]-1,IF(AND(Weekly[[#This Row],[FALSES]]&gt;5,Weekly[[#This Row],[Actual]]=FALSE),BL350+Weekly[[#This Row],[BF V Odds]]-1,IF(AND(Weekly[[#This Row],[TRUES]]&gt;5,Weekly[[#This Row],[Actual]]=FALSE),BL350-1,IF(AND(Weekly[[#This Row],[FALSES]]&gt;5,Weekly[[#This Row],[Actual]]=TRUE),BL350-1,BL350))))</f>
        <v>26.810000000000024</v>
      </c>
      <c r="BM351" s="58">
        <f>IF(AND(Weekly[[#This Row],[TRUES]]&gt;6,Weekly[[#This Row],[Actual]]=TRUE),BM350+Weekly[[#This Row],[BF H Odds]]-1,IF(AND(Weekly[[#This Row],[FALSES]]&gt;6,Weekly[[#This Row],[Actual]]=FALSE),BM350+Weekly[[#This Row],[BF V Odds]]-1,IF(AND(Weekly[[#This Row],[TRUES]]&gt;6,Weekly[[#This Row],[Actual]]=FALSE),BM350-1,IF(AND(Weekly[[#This Row],[FALSES]]&gt;6,Weekly[[#This Row],[Actual]]=TRUE),BM350-1,BM350))))</f>
        <v>50.100000000000016</v>
      </c>
    </row>
    <row r="352" spans="1:65" x14ac:dyDescent="0.25">
      <c r="A352" s="34"/>
      <c r="B352" s="10">
        <v>44287</v>
      </c>
      <c r="C352" s="33" t="s">
        <v>27</v>
      </c>
      <c r="D352" s="15" t="s">
        <v>15</v>
      </c>
      <c r="E352" t="b">
        <v>1</v>
      </c>
      <c r="F352" t="b">
        <v>1</v>
      </c>
      <c r="G352" t="b">
        <v>0</v>
      </c>
      <c r="H352" t="b">
        <v>0</v>
      </c>
      <c r="I352" t="b">
        <v>0</v>
      </c>
      <c r="J352" t="b">
        <v>0</v>
      </c>
      <c r="K352" t="b">
        <v>1</v>
      </c>
      <c r="L352" t="b">
        <v>1</v>
      </c>
      <c r="O352" t="str">
        <f>IF(Weekly[[#This Row],[H/V]]="H",Weekly[[#This Row],[BF H Odds]],IF(Weekly[[#This Row],[H/V]]="V",Weekly[[#This Row],[BF V Odds]],""))</f>
        <v/>
      </c>
      <c r="P352" t="b">
        <v>1</v>
      </c>
      <c r="R352" s="35">
        <f>IFERROR(IF(Weekly[[#This Row],[Won Bet?]]="yes",R351+(Weekly[[#This Row],[BF Odds]]*Weekly[[#This Row],[BF Stake]])-Weekly[[#This Row],[BF Stake]],R351-Weekly[[#This Row],[BF Stake]]),R351)</f>
        <v>489.49</v>
      </c>
      <c r="S352" s="9">
        <f>IFERROR(IF(Weekly[[#This Row],[Won Bet?]]="yes",S351+(((Weekly[[#This Row],[BF Odds]]*Weekly[[#This Row],[BF Stake]])-Weekly[[#This Row],[BF Stake]])*0.95),S351-Weekly[[#This Row],[BF Stake]]),S351)</f>
        <v>489.49</v>
      </c>
      <c r="T352" s="13">
        <v>2.2200000000000002</v>
      </c>
      <c r="U352" s="13">
        <v>1.8</v>
      </c>
      <c r="V352" s="24">
        <f>IF(Weekly[[#This Row],[Actual]]="","",IF(AND(Weekly[[#This Row],[SVC_P]]=Weekly[[#This Row],[Actual]],Weekly[[#This Row],[SVC_P]]=TRUE),V351+Weekly[[#This Row],[BF H Odds]]-1,IF(AND(Weekly[[#This Row],[SVC_P]]=Weekly[[#This Row],[Actual]],Weekly[[#This Row],[SVC_P]]=FALSE),V351+Weekly[[#This Row],[BF V Odds]]-1,V351-1)))</f>
        <v>72.390000000000029</v>
      </c>
      <c r="W352" s="24">
        <f>IF(Weekly[[#This Row],[Actual]]="","",IF(AND(Weekly[[#This Row],[SVC_P]]=FALSE,Weekly[[#This Row],[Actual]]=TRUE),W351+Weekly[[#This Row],[BF H Odds]]-1,IF(AND(Weekly[[#This Row],[SVC_P]]=TRUE,Weekly[[#This Row],[Actual]]=FALSE,),W351+Weekly[[#This Row],[BF V Odds]]-1,W351-1)))</f>
        <v>-291.95</v>
      </c>
      <c r="X352" s="24">
        <f>IF(Weekly[[#This Row],[Actual]]="","",IF(AND(Weekly[[#This Row],[ADBC_P]]=Weekly[[#This Row],[Actual]],Weekly[[#This Row],[ADBC_P]]=TRUE),X351+Weekly[[#This Row],[BF H Odds]]-1,IF(AND(Weekly[[#This Row],[ADBC_P]]=Weekly[[#This Row],[Actual]],Weekly[[#This Row],[ADBC_P]]=FALSE),X351+Weekly[[#This Row],[BF V Odds]]-1,X351-1)))</f>
        <v>29.800000000000022</v>
      </c>
      <c r="Y352" s="24">
        <f>IF(Weekly[[#This Row],[Actual]]="","",IF(AND(Weekly[[#This Row],[ADBC_P]]=FALSE,Weekly[[#This Row],[Actual]]=TRUE),Y351+Weekly[[#This Row],[BF H Odds]]-1,IF(AND(Weekly[[#This Row],[ADBC_P]]=TRUE,Weekly[[#This Row],[Actual]]=FALSE),Y351+Weekly[[#This Row],[BF V Odds]]-1,Y351-1)))</f>
        <v>42.519999999999996</v>
      </c>
      <c r="Z352" s="24">
        <f>IF(Weekly[[#This Row],[Actual]]="","",IF(AND(Weekly[[#This Row],[RFC_P]]=Weekly[[#This Row],[Actual]],Weekly[[#This Row],[RFC_P]]=TRUE),Z351+Weekly[[#This Row],[BF H Odds]]-1,IF(AND(Weekly[[#This Row],[RFC_P]]=Weekly[[#This Row],[Actual]],Weekly[[#This Row],[RFC_P]]=FALSE),Z351+Weekly[[#This Row],[BF V Odds]]-1,Z351-1)))</f>
        <v>23.990000000000023</v>
      </c>
      <c r="AA352" s="24">
        <f>IF(Weekly[[#This Row],[Actual]]="","",IF(AND(Weekly[[#This Row],[RFC_P]]=FALSE,Weekly[[#This Row],[Actual]]=TRUE),AA351+Weekly[[#This Row],[BF H Odds]]-1,IF(AND(Weekly[[#This Row],[RFC_P]]=TRUE,Weekly[[#This Row],[Actual]]=FALSE),AA351+Weekly[[#This Row],[BF V Odds]]-1,AA351-1)))</f>
        <v>48.32999999999997</v>
      </c>
      <c r="AB352" s="24">
        <f>IF(Weekly[[#This Row],[Actual]]="","",IF(AND(Weekly[[#This Row],[GBC_P]]=Weekly[[#This Row],[Actual]],Weekly[[#This Row],[GBC_P]]=TRUE),AB351+Weekly[[#This Row],[BF H Odds]]-1,IF(AND(Weekly[[#This Row],[GBC_P]]=Weekly[[#This Row],[Actual]],Weekly[[#This Row],[GBC_P]]=FALSE),AB351+Weekly[[#This Row],[BF V Odds]]-1,AB351-1)))</f>
        <v>25.690000000000005</v>
      </c>
      <c r="AC352" s="24">
        <f>IF(Weekly[[#This Row],[Actual]]="","",IF(AND(Weekly[[#This Row],[GBC_P]]=FALSE,Weekly[[#This Row],[Actual]]=TRUE),AC351+Weekly[[#This Row],[BF H Odds]]-1,IF(AND(Weekly[[#This Row],[GBC_P]]=TRUE,Weekly[[#This Row],[Actual]]=FALSE),AC351+Weekly[[#This Row],[BF V Odds]]-1,AC351-1)))</f>
        <v>46.629999999999967</v>
      </c>
      <c r="AD352" s="24">
        <f>IF(Weekly[[#This Row],[Actual]]="","",IF(AND(Weekly[[#This Row],[HGBC_P]]=Weekly[[#This Row],[Actual]],Weekly[[#This Row],[HGBC_P]]=TRUE),AD351+Weekly[[#This Row],[BF H Odds]]-1,IF(AND(Weekly[[#This Row],[HGBC_P]]=Weekly[[#This Row],[Actual]],Weekly[[#This Row],[HGBC_P]]=FALSE),AD351+Weekly[[#This Row],[BF V Odds]]-1,AD351-1)))</f>
        <v>27.160000000000025</v>
      </c>
      <c r="AE352" s="24">
        <f>IF(Weekly[[#This Row],[Actual]]="","",IF(AND(Weekly[[#This Row],[HGBC_P]]=FALSE,Weekly[[#This Row],[Actual]]=TRUE),AE351+Weekly[[#This Row],[BF H Odds]]-1,IF(AND(Weekly[[#This Row],[HGBC_P]]=TRUE,Weekly[[#This Row],[Actual]]=FALSE),AE351+Weekly[[#This Row],[BF V Odds]]-1,AE351-1)))</f>
        <v>45.16</v>
      </c>
      <c r="AF352" s="24">
        <f>IF(Weekly[[#This Row],[Actual]]="","",IF(AND(Weekly[[#This Row],[XGB_P]]=Weekly[[#This Row],[Actual]],Weekly[[#This Row],[XGB_P]]=TRUE),AF351+Weekly[[#This Row],[BF H Odds]]-1,IF(AND(Weekly[[#This Row],[XGB_P]]=Weekly[[#This Row],[Actual]],Weekly[[#This Row],[XGB_P]]=FALSE),AF351+Weekly[[#This Row],[BF V Odds]]-1,AF351-1)))</f>
        <v>52.780000000000022</v>
      </c>
      <c r="AG352" s="24">
        <f>IF(Weekly[[#This Row],[Actual]]="","",IF(AND(Weekly[[#This Row],[XGB_P]]=FALSE,Weekly[[#This Row],[Actual]]=TRUE),AG351+Weekly[[#This Row],[BF H Odds]]-1,IF(AND(Weekly[[#This Row],[XGB_P]]=TRUE,Weekly[[#This Row],[Actual]]=FALSE),AG351+Weekly[[#This Row],[BF V Odds]]-1,AG351-1)))</f>
        <v>19.54</v>
      </c>
      <c r="AH352" s="24">
        <f>IF(Weekly[[#This Row],[Actual]]="","",IF(AND(Weekly[[#This Row],[QDA_P]]=Weekly[[#This Row],[Actual]],Weekly[[#This Row],[QDA_P]]=TRUE),AH351+Weekly[[#This Row],[BF H Odds]]-1,IF(AND(Weekly[[#This Row],[QDA_P]]=Weekly[[#This Row],[Actual]],Weekly[[#This Row],[QDA_P]]=FALSE),AH351+Weekly[[#This Row],[BF V Odds]]-1,AH351-1)))</f>
        <v>9.7200000000000095</v>
      </c>
      <c r="AI352" s="24">
        <f>IF(Weekly[[#This Row],[Actual]]="","",IF(AND(Weekly[[#This Row],[QDA_P]]=FALSE,Weekly[[#This Row],[Actual]]=TRUE),AI351+Weekly[[#This Row],[BF H Odds]]-1,IF(AND(Weekly[[#This Row],[QDA_P]]=TRUE,Weekly[[#This Row],[Actual]]=FALSE),AI351+Weekly[[#This Row],[BF V Odds]]-1,AI351-1)))</f>
        <v>62.600000000000009</v>
      </c>
      <c r="AJ352" s="24">
        <f>IF(Weekly[[#This Row],[Actual]]="","",IF(AND(Weekly[[#This Row],[KNC_P]]=FALSE,Weekly[[#This Row],[Actual]]=TRUE),AJ351+Weekly[[#This Row],[BF H Odds]]-1,IF(AND(Weekly[[#This Row],[KNC_P]]=TRUE,Weekly[[#This Row],[Actual]]=FALSE),AJ351+Weekly[[#This Row],[BF V Odds]]-1,AJ351-1)))</f>
        <v>51.319999999999979</v>
      </c>
      <c r="AK352" s="24">
        <f>IF(Weekly[[#This Row],[Actual]]="","",IF(AND(Weekly[[#This Row],[KNC_P]]=FALSE,Weekly[[#This Row],[Actual]]=TRUE),AK351+Weekly[[#This Row],[BF H Odds]]-1,IF(AND(Weekly[[#This Row],[KNC_P]]=TRUE,Weekly[[#This Row],[Actual]]=FALSE),AK351+Weekly[[#This Row],[BF V Odds]]-1,AK351-1)))</f>
        <v>50.21999999999997</v>
      </c>
      <c r="AL352" s="30">
        <f>IF(Weekly[[#This Row],[Actual]]="","",COUNTIF(Weekly[[#This Row],[SVC_P]:[QDA_P]],TRUE))</f>
        <v>3</v>
      </c>
      <c r="AM352" s="30">
        <f>IF(Weekly[[#This Row],[Actual]]="","",COUNTIF(Weekly[[#This Row],[SVC_P]:[QDA_P]],FALSE))</f>
        <v>4</v>
      </c>
      <c r="AN352" s="36" t="str">
        <f>IF(AND(Weekly[[#This Row],[BF V Odds]]&gt;$BO$6,Weekly[[#This Row],[BF V Odds]] &lt; $BO$7),Weekly[[#This Row],[BF V Odds]],"")</f>
        <v/>
      </c>
      <c r="AO352" s="36" t="str">
        <f>IF(AND(Weekly[[#This Row],[BF H Odds]]&gt;$BO$6, Weekly[[#This Row],[BF H Odds]] &lt; $BO$7),Weekly[[#This Row],[BF H Odds]],"")</f>
        <v/>
      </c>
      <c r="AP352" s="37">
        <f>IF(AND(Weekly[[#This Row],[V Odds &lt;]]="",Weekly[[#This Row],[H Odds &lt;]]=""),AP351,IF(AND(Weekly[[#This Row],[H Odds &lt;]]&lt;&gt;"",Weekly[[#This Row],[SVC_P]]=TRUE,Weekly[[#This Row],[Actual]]=TRUE),AP351+Weekly[[#This Row],[H Odds &lt;]]-1,IF(AND(Weekly[[#This Row],[V Odds &lt;]]&lt;&gt;"",Weekly[[#This Row],[SVC_P]]=FALSE,Weekly[[#This Row],[Actual]]=FALSE),AP351+Weekly[[#This Row],[V Odds &lt;]]-1,IF(AND(Weekly[[#This Row],[V Odds &lt;]]&lt;&gt;"",Weekly[[#This Row],[SVC_P]]=FALSE,Weekly[[#This Row],[Actual]]=TRUE),AP351-1,IF(AND(Weekly[[#This Row],[H Odds &lt;]]&lt;&gt;"",Weekly[[#This Row],[SVC_P]]=TRUE,Weekly[[#This Row],[Actual]]=FALSE),AP351-1,AP351)))))</f>
        <v>74.38000000000001</v>
      </c>
      <c r="AQ352" s="37">
        <f>IF(AND(Weekly[[#This Row],[V Odds &lt;]]="",Weekly[[#This Row],[H Odds &lt;]]=""),AQ351,IF(AND(Weekly[[#This Row],[H Odds &lt;]]&lt;&gt;"",Weekly[[#This Row],[ADBC_P]]=TRUE,Weekly[[#This Row],[Actual]]=TRUE),AQ351+Weekly[[#This Row],[H Odds &lt;]]-1,IF(AND(Weekly[[#This Row],[V Odds &lt;]]&lt;&gt;"",Weekly[[#This Row],[ADBC_P]]=FALSE,Weekly[[#This Row],[Actual]]=FALSE),AQ351+Weekly[[#This Row],[V Odds &lt;]]-1,IF(AND(Weekly[[#This Row],[V Odds &lt;]]&lt;&gt;"",Weekly[[#This Row],[ADBC_P]]=FALSE,Weekly[[#This Row],[Actual]]=TRUE),AQ351-1,IF(AND(Weekly[[#This Row],[H Odds &lt;]]&lt;&gt;"",Weekly[[#This Row],[ADBC_P]]=TRUE,Weekly[[#This Row],[Actual]]=FALSE),AQ351-1,AQ351)))))</f>
        <v>48.779999999999994</v>
      </c>
      <c r="AR352" s="37">
        <f>IF(AND(Weekly[[#This Row],[V Odds &lt;]]="",Weekly[[#This Row],[H Odds &lt;]]=""),AR351,IF(AND(Weekly[[#This Row],[H Odds &lt;]]&lt;&gt;"",Weekly[[#This Row],[RFC_P]]=TRUE,Weekly[[#This Row],[Actual]]=TRUE),AR351+Weekly[[#This Row],[H Odds &lt;]]-1,IF(AND(Weekly[[#This Row],[V Odds &lt;]]&lt;&gt;"",Weekly[[#This Row],[RFC_P]]=FALSE,Weekly[[#This Row],[Actual]]=FALSE),AR351+Weekly[[#This Row],[V Odds &lt;]]-1,IF(AND(Weekly[[#This Row],[V Odds &lt;]]&lt;&gt;"",Weekly[[#This Row],[RFC_P]]=FALSE,Weekly[[#This Row],[Actual]]=TRUE),AR351-1,IF(AND(Weekly[[#This Row],[H Odds &lt;]]&lt;&gt;"",Weekly[[#This Row],[RFC_P]]=TRUE,Weekly[[#This Row],[Actual]]=FALSE),AR351-1,AR351)))))</f>
        <v>52.789999999999992</v>
      </c>
      <c r="AS352" s="37">
        <f>IF(AND(Weekly[[#This Row],[V Odds &lt;]]="",Weekly[[#This Row],[H Odds &lt;]]=""),AS351,IF(AND(Weekly[[#This Row],[H Odds &lt;]]&lt;&gt;"",Weekly[[#This Row],[GBC_P]]=TRUE,Weekly[[#This Row],[Actual]]=TRUE),AS351+Weekly[[#This Row],[H Odds &lt;]]-1,IF(AND(Weekly[[#This Row],[V Odds &lt;]]&lt;&gt;"",Weekly[[#This Row],[GBC_P]]=FALSE,Weekly[[#This Row],[Actual]]=FALSE),AS351+Weekly[[#This Row],[V Odds &lt;]]-1,IF(AND(Weekly[[#This Row],[V Odds &lt;]]&lt;&gt;"",Weekly[[#This Row],[GBC_P]]=FALSE,Weekly[[#This Row],[Actual]]=TRUE),AS351-1,IF(AND(Weekly[[#This Row],[H Odds &lt;]]&lt;&gt;"",Weekly[[#This Row],[GBC_P]]=TRUE,Weekly[[#This Row],[Actual]]=FALSE),AS351-1,AS351)))))</f>
        <v>52.58</v>
      </c>
      <c r="AT352" s="37">
        <f>IF(AND(Weekly[[#This Row],[V Odds &lt;]]="",Weekly[[#This Row],[H Odds &lt;]]=""),AT351,IF(AND(Weekly[[#This Row],[H Odds &lt;]]&lt;&gt;"",Weekly[[#This Row],[HGBC_P]]=TRUE,Weekly[[#This Row],[Actual]]=TRUE),AT351+Weekly[[#This Row],[H Odds &lt;]]-1,IF(AND(Weekly[[#This Row],[V Odds &lt;]]&lt;&gt;"",Weekly[[#This Row],[HGBC_P]]=FALSE,Weekly[[#This Row],[Actual]]=FALSE),AT351+Weekly[[#This Row],[V Odds &lt;]]-1,IF(AND(Weekly[[#This Row],[V Odds &lt;]]&lt;&gt;"",Weekly[[#This Row],[HGBC_P]]=FALSE,Weekly[[#This Row],[Actual]]=TRUE),AT351-1,IF(AND(Weekly[[#This Row],[H Odds &lt;]]&lt;&gt;"",Weekly[[#This Row],[HGBC_P]]=TRUE,Weekly[[#This Row],[Actual]]=FALSE),AT351-1,AT351)))))</f>
        <v>58.659999999999989</v>
      </c>
      <c r="AU352" s="37">
        <f>IF(AND(Weekly[[#This Row],[V Odds &lt;]]="",Weekly[[#This Row],[H Odds &lt;]]=""),AU351,IF(AND(Weekly[[#This Row],[H Odds &lt;]]&lt;&gt;"",Weekly[[#This Row],[XGB_P]]=TRUE,Weekly[[#This Row],[Actual]]=TRUE),AU351+Weekly[[#This Row],[H Odds &lt;]]-1,IF(AND(Weekly[[#This Row],[V Odds &lt;]]&lt;&gt;"",Weekly[[#This Row],[XGB_P]]=FALSE,Weekly[[#This Row],[Actual]]=FALSE),AU351+Weekly[[#This Row],[V Odds &lt;]]-1,IF(AND(Weekly[[#This Row],[V Odds &lt;]]&lt;&gt;"",Weekly[[#This Row],[XGB_P]]=FALSE,Weekly[[#This Row],[Actual]]=TRUE),AU351-1,IF(AND(Weekly[[#This Row],[H Odds &lt;]]&lt;&gt;"",Weekly[[#This Row],[XGB_P]]=TRUE,Weekly[[#This Row],[Actual]]=FALSE),AU351-1,AU351)))))</f>
        <v>68.760000000000005</v>
      </c>
      <c r="AV352" s="37">
        <f>IF(AND(Weekly[[#This Row],[V Odds &lt;]]="",Weekly[[#This Row],[H Odds &lt;]]=""),AV351,IF(AND(Weekly[[#This Row],[H Odds &lt;]]&lt;&gt;"",Weekly[[#This Row],[QDA_P]]=TRUE,Weekly[[#This Row],[Actual]]=TRUE),AV351+Weekly[[#This Row],[H Odds &lt;]]-1,IF(AND(Weekly[[#This Row],[V Odds &lt;]]&lt;&gt;"",Weekly[[#This Row],[QDA_P]]=FALSE,Weekly[[#This Row],[Actual]]=FALSE),AV351+Weekly[[#This Row],[V Odds &lt;]]-1,IF(AND(Weekly[[#This Row],[V Odds &lt;]]&lt;&gt;"",Weekly[[#This Row],[QDA_P]]=FALSE,Weekly[[#This Row],[Actual]]=TRUE),AV351-1,IF(AND(Weekly[[#This Row],[H Odds &lt;]]&lt;&gt;"",Weekly[[#This Row],[QDA_P]]=TRUE,Weekly[[#This Row],[Actual]]=FALSE),AV351-1,AV351)))))</f>
        <v>55.249999999999979</v>
      </c>
      <c r="AW352" s="37">
        <f>IF(AND(Weekly[[#This Row],[H Odds &lt;]]="",Weekly[[#This Row],[V Odds &lt;]]=""),AW351,IF(AND(Weekly[[#This Row],[KNC_P]]=Weekly[[#This Row],[Actual]],Weekly[[#This Row],[KNC_P]]=TRUE),AW351+Weekly[[#This Row],[BF H Odds]]-1,IF(AND(Weekly[[#This Row],[KNC_P]]=Weekly[[#This Row],[Actual]],Weekly[[#This Row],[KNC_P]]=FALSE),AW351+Weekly[[#This Row],[BF V Odds]]-1,AW351-1)))</f>
        <v>45.720000000000006</v>
      </c>
      <c r="AX352" s="37">
        <f>IF(AND(Weekly[[#This Row],[V Odds &lt;]]="",Weekly[[#This Row],[H Odds &lt;]]=""),AX351,IF(AND(Weekly[[#This Row],[V Odds &lt;]]&lt;&gt;"",Weekly[[#This Row],[FALSES]]&gt;0,Weekly[[#This Row],[Actual]]=FALSE),AX351+Weekly[[#This Row],[V Odds &lt;]]-1,IF(AND(Weekly[[#This Row],[H Odds &lt;]]&lt;&gt;"",Weekly[[#This Row],[TRUES]]&gt;0,Weekly[[#This Row],[Actual]]=TRUE),AX351+Weekly[[#This Row],[H Odds &lt;]]-1,IF(AND(Weekly[[#This Row],[V Odds &lt;]]&lt;&gt;"",Weekly[[#This Row],[FALSES]]=0),AX351,IF(AND(Weekly[[#This Row],[H Odds &lt;]]&lt;&gt;"",Weekly[[#This Row],[TRUES]]=0),AX351,AX351-1)))))</f>
        <v>85.549999999999983</v>
      </c>
      <c r="AY352" s="37">
        <f>IF(AND(Weekly[[#This Row],[V Odds &lt;]]="",Weekly[[#This Row],[H Odds &lt;]]=""),AY351,IF(AND(Weekly[[#This Row],[V Odds &lt;]]&lt;&gt;"",Weekly[[#This Row],[FALSES]]&gt;0,Weekly[[#This Row],[Actual]]=FALSE),AY351+((Weekly[[#This Row],[V Odds &lt;]]-1)*0.92),IF(AND(Weekly[[#This Row],[H Odds &lt;]]&lt;&gt;"",Weekly[[#This Row],[TRUES]]&gt;0,Weekly[[#This Row],[Actual]]=TRUE),AY351+((Weekly[[#This Row],[H Odds &lt;]]-1)*0.92),IF(AND(Weekly[[#This Row],[V Odds &lt;]]&lt;&gt;"",Weekly[[#This Row],[FALSES]]=0),AY351,IF(AND(Weekly[[#This Row],[H Odds &lt;]]&lt;&gt;"",Weekly[[#This Row],[TRUES]]=0),AY351,AY351-1)))))</f>
        <v>78.066000000000031</v>
      </c>
      <c r="AZ352" s="37">
        <f>IF(AND(Weekly[[#This Row],[V Odds &lt;]]="",Weekly[[#This Row],[H Odds &lt;]]=""),AZ351,IF(AND(Weekly[[#This Row],[V Odds &lt;]]&lt;&gt;"",Weekly[[#This Row],[Actual]]=FALSE),AZ351+Weekly[[#This Row],[V Odds &lt;]]-1,IF(AND(Weekly[[#This Row],[H Odds &lt;]]&lt;&gt;"",Weekly[[#This Row],[Actual]]=TRUE),AZ351+Weekly[[#This Row],[H Odds &lt;]]-1,AZ351-1)))</f>
        <v>69.919999999999987</v>
      </c>
      <c r="BA352" s="38">
        <f>IF(Weekly[[#This Row],[H Odds &lt;]]="",BA351,IF(AND(Weekly[[#This Row],[H Odds &lt;]]&lt;&gt;"",Weekly[[#This Row],[SVC_P]]=TRUE,Weekly[[#This Row],[Actual]]=TRUE),BA351+Weekly[[#This Row],[H Odds &lt;]]-1,IF(AND(Weekly[[#This Row],[H Odds &lt;]]&lt;&gt;"",Weekly[[#This Row],[SVC_P]]=TRUE,Weekly[[#This Row],[Actual]]=FALSE),BA351-1,BA351)))</f>
        <v>69.339999999999989</v>
      </c>
      <c r="BB352" s="38">
        <f>IF(Weekly[[#This Row],[H Odds &lt;]]="",BB351,IF(AND(Weekly[[#This Row],[H Odds &lt;]]&lt;&gt;"",Weekly[[#This Row],[ADBC_P]]=TRUE,Weekly[[#This Row],[Actual]]=TRUE),BB351+Weekly[[#This Row],[H Odds &lt;]]-1,IF(AND(Weekly[[#This Row],[H Odds &lt;]]&lt;&gt;"",Weekly[[#This Row],[ADBC_P]]=TRUE,Weekly[[#This Row],[Actual]]=FALSE),BB351-1,BB351)))</f>
        <v>45.459999999999994</v>
      </c>
      <c r="BC352" s="38">
        <f>IF(Weekly[[#This Row],[H Odds &lt;]]="",BC351,IF(AND(Weekly[[#This Row],[H Odds &lt;]]&lt;&gt;"",Weekly[[#This Row],[RFC_P]]=TRUE,Weekly[[#This Row],[Actual]]=TRUE),BC351+Weekly[[#This Row],[H Odds &lt;]]-1,IF(AND(Weekly[[#This Row],[H Odds &lt;]]&lt;&gt;"",Weekly[[#This Row],[RFC_P]]=TRUE,Weekly[[#This Row],[Actual]]=FALSE),BC351-1,BC351)))</f>
        <v>44.859999999999992</v>
      </c>
      <c r="BD352" s="38">
        <f>IF(Weekly[[#This Row],[H Odds &lt;]]="",BD351,IF(AND(Weekly[[#This Row],[H Odds &lt;]]&lt;&gt;"",Weekly[[#This Row],[GBC_P]]=TRUE,Weekly[[#This Row],[Actual]]=TRUE),BD351+Weekly[[#This Row],[H Odds &lt;]]-1,IF(AND(Weekly[[#This Row],[H Odds &lt;]]&lt;&gt;"",Weekly[[#This Row],[GBC_P]]=TRUE,Weekly[[#This Row],[Actual]]=FALSE),BD351-1,BD351)))</f>
        <v>49.96</v>
      </c>
      <c r="BE352" s="38">
        <f>IF(Weekly[[#This Row],[H Odds &lt;]]="",BE351,IF(AND(Weekly[[#This Row],[H Odds &lt;]]&lt;&gt;"",Weekly[[#This Row],[HGBC_P]]=TRUE,Weekly[[#This Row],[Actual]]=TRUE),BE351+Weekly[[#This Row],[H Odds &lt;]]-1,IF(AND(Weekly[[#This Row],[H Odds &lt;]]&lt;&gt;"",Weekly[[#This Row],[HGBC_P]]=TRUE,Weekly[[#This Row],[Actual]]=FALSE),BE351-1,BE351)))</f>
        <v>57.759999999999991</v>
      </c>
      <c r="BF352" s="38">
        <f>IF(Weekly[[#This Row],[H Odds &lt;]]="",BF351,IF(AND(Weekly[[#This Row],[H Odds &lt;]]&lt;&gt;"",Weekly[[#This Row],[XGB_P]]=TRUE,Weekly[[#This Row],[Actual]]=TRUE),BF351+Weekly[[#This Row],[H Odds &lt;]]-1,IF(AND(Weekly[[#This Row],[H Odds &lt;]]&lt;&gt;"",Weekly[[#This Row],[XGB_P]]=TRUE,Weekly[[#This Row],[Actual]]=FALSE),BF351-1,BF351)))</f>
        <v>61.93</v>
      </c>
      <c r="BG352" s="38">
        <f>IF(Weekly[[#This Row],[H Odds &lt;]]="",BG351,IF(AND(Weekly[[#This Row],[H Odds &lt;]]&lt;&gt;"",Weekly[[#This Row],[QDA_P]]=TRUE,Weekly[[#This Row],[Actual]]=TRUE),BG351+Weekly[[#This Row],[H Odds &lt;]]-1,IF(AND(Weekly[[#This Row],[H Odds &lt;]]&lt;&gt;"",Weekly[[#This Row],[QDA_P]]=TRUE,Weekly[[#This Row],[Actual]]=FALSE),BG351-1,BG351)))</f>
        <v>44.179999999999993</v>
      </c>
      <c r="BH352" s="38">
        <f>IF(Weekly[[#This Row],[H Odds &lt;]]="",BH351,IF(AND(Weekly[[#This Row],[H Odds &lt;]]&lt;&gt;"",Weekly[[#This Row],[KNC_P]]=TRUE,Weekly[[#This Row],[Actual]]=TRUE),BH351+Weekly[[#This Row],[H Odds &lt;]]-1,IF(AND(Weekly[[#This Row],[H Odds &lt;]]&lt;&gt;"",Weekly[[#This Row],[KNC_P]]=TRUE,Weekly[[#This Row],[Actual]]=FALSE),BH351-1,BH351)))</f>
        <v>48.54999999999999</v>
      </c>
      <c r="BI352" s="38">
        <f>IF(Weekly[[#This Row],[H Odds &lt;]]="",BI351,IF(AND(Weekly[[#This Row],[H Odds &lt;]]&lt;&gt;"",Weekly[[#This Row],[TRUES]]&gt;0,Weekly[[#This Row],[Actual]]=TRUE),BI351+Weekly[[#This Row],[H Odds &lt;]]-1,IF(AND(Weekly[[#This Row],[H Odds &lt;]]&lt;&gt;"",Weekly[[#This Row],[TRUES]]=0),BI351,BI351-1)))</f>
        <v>69.339999999999989</v>
      </c>
      <c r="BJ352" s="38">
        <f>IF(Weekly[[#This Row],[H Odds &lt;]]="",BJ351,IF(AND(Weekly[[#This Row],[H Odds &lt;]]&lt;&gt;"",Weekly[[#This Row],[Actual]]=TRUE),BJ351+Weekly[[#This Row],[H Odds &lt;]]-1,IF(AND(Weekly[[#This Row],[H Odds &lt;]]&lt;&gt;"",Weekly[[#This Row],[Actual]]=FALSE),BJ351-1,BJ351)))</f>
        <v>71.239999999999995</v>
      </c>
      <c r="BK352" s="58">
        <f>IF(AND(Weekly[[#This Row],[TRUES]]&gt;4,Weekly[[#This Row],[Actual]]=TRUE),BK351+Weekly[[#This Row],[BF H Odds]]-1,IF(AND(Weekly[[#This Row],[FALSES]]&gt;4,Weekly[[#This Row],[Actual]]=FALSE),BK351+Weekly[[#This Row],[BF V Odds]]-1,IF(AND(Weekly[[#This Row],[TRUES]]&gt;4,Weekly[[#This Row],[Actual]]=FALSE),BK351-1,IF(AND(Weekly[[#This Row],[FALSES]]&gt;4,Weekly[[#This Row],[Actual]]=TRUE),BK351-1,BK351))))</f>
        <v>26.500000000000021</v>
      </c>
      <c r="BL352" s="58">
        <f>IF(AND(Weekly[[#This Row],[TRUES]]&gt;5,Weekly[[#This Row],[Actual]]=TRUE),BL351+Weekly[[#This Row],[BF H Odds]]-1,IF(AND(Weekly[[#This Row],[FALSES]]&gt;5,Weekly[[#This Row],[Actual]]=FALSE),BL351+Weekly[[#This Row],[BF V Odds]]-1,IF(AND(Weekly[[#This Row],[TRUES]]&gt;5,Weekly[[#This Row],[Actual]]=FALSE),BL351-1,IF(AND(Weekly[[#This Row],[FALSES]]&gt;5,Weekly[[#This Row],[Actual]]=TRUE),BL351-1,BL351))))</f>
        <v>26.810000000000024</v>
      </c>
      <c r="BM352" s="58">
        <f>IF(AND(Weekly[[#This Row],[TRUES]]&gt;6,Weekly[[#This Row],[Actual]]=TRUE),BM351+Weekly[[#This Row],[BF H Odds]]-1,IF(AND(Weekly[[#This Row],[FALSES]]&gt;6,Weekly[[#This Row],[Actual]]=FALSE),BM351+Weekly[[#This Row],[BF V Odds]]-1,IF(AND(Weekly[[#This Row],[TRUES]]&gt;6,Weekly[[#This Row],[Actual]]=FALSE),BM351-1,IF(AND(Weekly[[#This Row],[FALSES]]&gt;6,Weekly[[#This Row],[Actual]]=TRUE),BM351-1,BM351))))</f>
        <v>50.100000000000016</v>
      </c>
    </row>
    <row r="353" spans="1:65" x14ac:dyDescent="0.25">
      <c r="A353" s="34"/>
      <c r="B353" s="10">
        <v>44287</v>
      </c>
      <c r="C353" s="33" t="s">
        <v>33</v>
      </c>
      <c r="D353" s="15" t="s">
        <v>37</v>
      </c>
      <c r="E353" t="b">
        <v>1</v>
      </c>
      <c r="F353" t="b">
        <v>1</v>
      </c>
      <c r="G353" t="b">
        <v>1</v>
      </c>
      <c r="H353" t="b">
        <v>1</v>
      </c>
      <c r="I353" t="b">
        <v>1</v>
      </c>
      <c r="J353" t="b">
        <v>1</v>
      </c>
      <c r="K353" t="b">
        <v>1</v>
      </c>
      <c r="L353" t="b">
        <v>1</v>
      </c>
      <c r="O353" t="str">
        <f>IF(Weekly[[#This Row],[H/V]]="H",Weekly[[#This Row],[BF H Odds]],IF(Weekly[[#This Row],[H/V]]="V",Weekly[[#This Row],[BF V Odds]],""))</f>
        <v/>
      </c>
      <c r="P353" t="b">
        <v>1</v>
      </c>
      <c r="R353" s="35">
        <f>IFERROR(IF(Weekly[[#This Row],[Won Bet?]]="yes",R352+(Weekly[[#This Row],[BF Odds]]*Weekly[[#This Row],[BF Stake]])-Weekly[[#This Row],[BF Stake]],R352-Weekly[[#This Row],[BF Stake]]),R352)</f>
        <v>489.49</v>
      </c>
      <c r="S353" s="9">
        <f>IFERROR(IF(Weekly[[#This Row],[Won Bet?]]="yes",S352+(((Weekly[[#This Row],[BF Odds]]*Weekly[[#This Row],[BF Stake]])-Weekly[[#This Row],[BF Stake]])*0.95),S352-Weekly[[#This Row],[BF Stake]]),S352)</f>
        <v>489.49</v>
      </c>
      <c r="T353" s="13">
        <v>2.4</v>
      </c>
      <c r="U353" s="13">
        <v>1.7</v>
      </c>
      <c r="V353" s="24">
        <f>IF(Weekly[[#This Row],[Actual]]="","",IF(AND(Weekly[[#This Row],[SVC_P]]=Weekly[[#This Row],[Actual]],Weekly[[#This Row],[SVC_P]]=TRUE),V352+Weekly[[#This Row],[BF H Odds]]-1,IF(AND(Weekly[[#This Row],[SVC_P]]=Weekly[[#This Row],[Actual]],Weekly[[#This Row],[SVC_P]]=FALSE),V352+Weekly[[#This Row],[BF V Odds]]-1,V352-1)))</f>
        <v>73.090000000000032</v>
      </c>
      <c r="W353" s="24">
        <f>IF(Weekly[[#This Row],[Actual]]="","",IF(AND(Weekly[[#This Row],[SVC_P]]=FALSE,Weekly[[#This Row],[Actual]]=TRUE),W352+Weekly[[#This Row],[BF H Odds]]-1,IF(AND(Weekly[[#This Row],[SVC_P]]=TRUE,Weekly[[#This Row],[Actual]]=FALSE,),W352+Weekly[[#This Row],[BF V Odds]]-1,W352-1)))</f>
        <v>-292.95</v>
      </c>
      <c r="X353" s="24">
        <f>IF(Weekly[[#This Row],[Actual]]="","",IF(AND(Weekly[[#This Row],[ADBC_P]]=Weekly[[#This Row],[Actual]],Weekly[[#This Row],[ADBC_P]]=TRUE),X352+Weekly[[#This Row],[BF H Odds]]-1,IF(AND(Weekly[[#This Row],[ADBC_P]]=Weekly[[#This Row],[Actual]],Weekly[[#This Row],[ADBC_P]]=FALSE),X352+Weekly[[#This Row],[BF V Odds]]-1,X352-1)))</f>
        <v>30.500000000000021</v>
      </c>
      <c r="Y353" s="24">
        <f>IF(Weekly[[#This Row],[Actual]]="","",IF(AND(Weekly[[#This Row],[ADBC_P]]=FALSE,Weekly[[#This Row],[Actual]]=TRUE),Y352+Weekly[[#This Row],[BF H Odds]]-1,IF(AND(Weekly[[#This Row],[ADBC_P]]=TRUE,Weekly[[#This Row],[Actual]]=FALSE),Y352+Weekly[[#This Row],[BF V Odds]]-1,Y352-1)))</f>
        <v>41.519999999999996</v>
      </c>
      <c r="Z353" s="24">
        <f>IF(Weekly[[#This Row],[Actual]]="","",IF(AND(Weekly[[#This Row],[RFC_P]]=Weekly[[#This Row],[Actual]],Weekly[[#This Row],[RFC_P]]=TRUE),Z352+Weekly[[#This Row],[BF H Odds]]-1,IF(AND(Weekly[[#This Row],[RFC_P]]=Weekly[[#This Row],[Actual]],Weekly[[#This Row],[RFC_P]]=FALSE),Z352+Weekly[[#This Row],[BF V Odds]]-1,Z352-1)))</f>
        <v>24.690000000000023</v>
      </c>
      <c r="AA353" s="24">
        <f>IF(Weekly[[#This Row],[Actual]]="","",IF(AND(Weekly[[#This Row],[RFC_P]]=FALSE,Weekly[[#This Row],[Actual]]=TRUE),AA352+Weekly[[#This Row],[BF H Odds]]-1,IF(AND(Weekly[[#This Row],[RFC_P]]=TRUE,Weekly[[#This Row],[Actual]]=FALSE),AA352+Weekly[[#This Row],[BF V Odds]]-1,AA352-1)))</f>
        <v>47.32999999999997</v>
      </c>
      <c r="AB353" s="24">
        <f>IF(Weekly[[#This Row],[Actual]]="","",IF(AND(Weekly[[#This Row],[GBC_P]]=Weekly[[#This Row],[Actual]],Weekly[[#This Row],[GBC_P]]=TRUE),AB352+Weekly[[#This Row],[BF H Odds]]-1,IF(AND(Weekly[[#This Row],[GBC_P]]=Weekly[[#This Row],[Actual]],Weekly[[#This Row],[GBC_P]]=FALSE),AB352+Weekly[[#This Row],[BF V Odds]]-1,AB352-1)))</f>
        <v>26.390000000000004</v>
      </c>
      <c r="AC353" s="24">
        <f>IF(Weekly[[#This Row],[Actual]]="","",IF(AND(Weekly[[#This Row],[GBC_P]]=FALSE,Weekly[[#This Row],[Actual]]=TRUE),AC352+Weekly[[#This Row],[BF H Odds]]-1,IF(AND(Weekly[[#This Row],[GBC_P]]=TRUE,Weekly[[#This Row],[Actual]]=FALSE),AC352+Weekly[[#This Row],[BF V Odds]]-1,AC352-1)))</f>
        <v>45.629999999999967</v>
      </c>
      <c r="AD353" s="24">
        <f>IF(Weekly[[#This Row],[Actual]]="","",IF(AND(Weekly[[#This Row],[HGBC_P]]=Weekly[[#This Row],[Actual]],Weekly[[#This Row],[HGBC_P]]=TRUE),AD352+Weekly[[#This Row],[BF H Odds]]-1,IF(AND(Weekly[[#This Row],[HGBC_P]]=Weekly[[#This Row],[Actual]],Weekly[[#This Row],[HGBC_P]]=FALSE),AD352+Weekly[[#This Row],[BF V Odds]]-1,AD352-1)))</f>
        <v>27.860000000000024</v>
      </c>
      <c r="AE353" s="24">
        <f>IF(Weekly[[#This Row],[Actual]]="","",IF(AND(Weekly[[#This Row],[HGBC_P]]=FALSE,Weekly[[#This Row],[Actual]]=TRUE),AE352+Weekly[[#This Row],[BF H Odds]]-1,IF(AND(Weekly[[#This Row],[HGBC_P]]=TRUE,Weekly[[#This Row],[Actual]]=FALSE),AE352+Weekly[[#This Row],[BF V Odds]]-1,AE352-1)))</f>
        <v>44.16</v>
      </c>
      <c r="AF353" s="24">
        <f>IF(Weekly[[#This Row],[Actual]]="","",IF(AND(Weekly[[#This Row],[XGB_P]]=Weekly[[#This Row],[Actual]],Weekly[[#This Row],[XGB_P]]=TRUE),AF352+Weekly[[#This Row],[BF H Odds]]-1,IF(AND(Weekly[[#This Row],[XGB_P]]=Weekly[[#This Row],[Actual]],Weekly[[#This Row],[XGB_P]]=FALSE),AF352+Weekly[[#This Row],[BF V Odds]]-1,AF352-1)))</f>
        <v>53.480000000000025</v>
      </c>
      <c r="AG353" s="24">
        <f>IF(Weekly[[#This Row],[Actual]]="","",IF(AND(Weekly[[#This Row],[XGB_P]]=FALSE,Weekly[[#This Row],[Actual]]=TRUE),AG352+Weekly[[#This Row],[BF H Odds]]-1,IF(AND(Weekly[[#This Row],[XGB_P]]=TRUE,Weekly[[#This Row],[Actual]]=FALSE),AG352+Weekly[[#This Row],[BF V Odds]]-1,AG352-1)))</f>
        <v>18.54</v>
      </c>
      <c r="AH353" s="24">
        <f>IF(Weekly[[#This Row],[Actual]]="","",IF(AND(Weekly[[#This Row],[QDA_P]]=Weekly[[#This Row],[Actual]],Weekly[[#This Row],[QDA_P]]=TRUE),AH352+Weekly[[#This Row],[BF H Odds]]-1,IF(AND(Weekly[[#This Row],[QDA_P]]=Weekly[[#This Row],[Actual]],Weekly[[#This Row],[QDA_P]]=FALSE),AH352+Weekly[[#This Row],[BF V Odds]]-1,AH352-1)))</f>
        <v>10.420000000000009</v>
      </c>
      <c r="AI353" s="24">
        <f>IF(Weekly[[#This Row],[Actual]]="","",IF(AND(Weekly[[#This Row],[QDA_P]]=FALSE,Weekly[[#This Row],[Actual]]=TRUE),AI352+Weekly[[#This Row],[BF H Odds]]-1,IF(AND(Weekly[[#This Row],[QDA_P]]=TRUE,Weekly[[#This Row],[Actual]]=FALSE),AI352+Weekly[[#This Row],[BF V Odds]]-1,AI352-1)))</f>
        <v>61.600000000000009</v>
      </c>
      <c r="AJ353" s="24">
        <f>IF(Weekly[[#This Row],[Actual]]="","",IF(AND(Weekly[[#This Row],[KNC_P]]=FALSE,Weekly[[#This Row],[Actual]]=TRUE),AJ352+Weekly[[#This Row],[BF H Odds]]-1,IF(AND(Weekly[[#This Row],[KNC_P]]=TRUE,Weekly[[#This Row],[Actual]]=FALSE),AJ352+Weekly[[#This Row],[BF V Odds]]-1,AJ352-1)))</f>
        <v>50.319999999999979</v>
      </c>
      <c r="AK353" s="24">
        <f>IF(Weekly[[#This Row],[Actual]]="","",IF(AND(Weekly[[#This Row],[KNC_P]]=FALSE,Weekly[[#This Row],[Actual]]=TRUE),AK352+Weekly[[#This Row],[BF H Odds]]-1,IF(AND(Weekly[[#This Row],[KNC_P]]=TRUE,Weekly[[#This Row],[Actual]]=FALSE),AK352+Weekly[[#This Row],[BF V Odds]]-1,AK352-1)))</f>
        <v>49.21999999999997</v>
      </c>
      <c r="AL353" s="30">
        <f>IF(Weekly[[#This Row],[Actual]]="","",COUNTIF(Weekly[[#This Row],[SVC_P]:[QDA_P]],TRUE))</f>
        <v>7</v>
      </c>
      <c r="AM353" s="30">
        <f>IF(Weekly[[#This Row],[Actual]]="","",COUNTIF(Weekly[[#This Row],[SVC_P]:[QDA_P]],FALSE))</f>
        <v>0</v>
      </c>
      <c r="AN353" s="36" t="str">
        <f>IF(AND(Weekly[[#This Row],[BF V Odds]]&gt;$BO$6,Weekly[[#This Row],[BF V Odds]] &lt; $BO$7),Weekly[[#This Row],[BF V Odds]],"")</f>
        <v/>
      </c>
      <c r="AO353" s="36" t="str">
        <f>IF(AND(Weekly[[#This Row],[BF H Odds]]&gt;$BO$6, Weekly[[#This Row],[BF H Odds]] &lt; $BO$7),Weekly[[#This Row],[BF H Odds]],"")</f>
        <v/>
      </c>
      <c r="AP353" s="37">
        <f>IF(AND(Weekly[[#This Row],[V Odds &lt;]]="",Weekly[[#This Row],[H Odds &lt;]]=""),AP352,IF(AND(Weekly[[#This Row],[H Odds &lt;]]&lt;&gt;"",Weekly[[#This Row],[SVC_P]]=TRUE,Weekly[[#This Row],[Actual]]=TRUE),AP352+Weekly[[#This Row],[H Odds &lt;]]-1,IF(AND(Weekly[[#This Row],[V Odds &lt;]]&lt;&gt;"",Weekly[[#This Row],[SVC_P]]=FALSE,Weekly[[#This Row],[Actual]]=FALSE),AP352+Weekly[[#This Row],[V Odds &lt;]]-1,IF(AND(Weekly[[#This Row],[V Odds &lt;]]&lt;&gt;"",Weekly[[#This Row],[SVC_P]]=FALSE,Weekly[[#This Row],[Actual]]=TRUE),AP352-1,IF(AND(Weekly[[#This Row],[H Odds &lt;]]&lt;&gt;"",Weekly[[#This Row],[SVC_P]]=TRUE,Weekly[[#This Row],[Actual]]=FALSE),AP352-1,AP352)))))</f>
        <v>74.38000000000001</v>
      </c>
      <c r="AQ353" s="37">
        <f>IF(AND(Weekly[[#This Row],[V Odds &lt;]]="",Weekly[[#This Row],[H Odds &lt;]]=""),AQ352,IF(AND(Weekly[[#This Row],[H Odds &lt;]]&lt;&gt;"",Weekly[[#This Row],[ADBC_P]]=TRUE,Weekly[[#This Row],[Actual]]=TRUE),AQ352+Weekly[[#This Row],[H Odds &lt;]]-1,IF(AND(Weekly[[#This Row],[V Odds &lt;]]&lt;&gt;"",Weekly[[#This Row],[ADBC_P]]=FALSE,Weekly[[#This Row],[Actual]]=FALSE),AQ352+Weekly[[#This Row],[V Odds &lt;]]-1,IF(AND(Weekly[[#This Row],[V Odds &lt;]]&lt;&gt;"",Weekly[[#This Row],[ADBC_P]]=FALSE,Weekly[[#This Row],[Actual]]=TRUE),AQ352-1,IF(AND(Weekly[[#This Row],[H Odds &lt;]]&lt;&gt;"",Weekly[[#This Row],[ADBC_P]]=TRUE,Weekly[[#This Row],[Actual]]=FALSE),AQ352-1,AQ352)))))</f>
        <v>48.779999999999994</v>
      </c>
      <c r="AR353" s="37">
        <f>IF(AND(Weekly[[#This Row],[V Odds &lt;]]="",Weekly[[#This Row],[H Odds &lt;]]=""),AR352,IF(AND(Weekly[[#This Row],[H Odds &lt;]]&lt;&gt;"",Weekly[[#This Row],[RFC_P]]=TRUE,Weekly[[#This Row],[Actual]]=TRUE),AR352+Weekly[[#This Row],[H Odds &lt;]]-1,IF(AND(Weekly[[#This Row],[V Odds &lt;]]&lt;&gt;"",Weekly[[#This Row],[RFC_P]]=FALSE,Weekly[[#This Row],[Actual]]=FALSE),AR352+Weekly[[#This Row],[V Odds &lt;]]-1,IF(AND(Weekly[[#This Row],[V Odds &lt;]]&lt;&gt;"",Weekly[[#This Row],[RFC_P]]=FALSE,Weekly[[#This Row],[Actual]]=TRUE),AR352-1,IF(AND(Weekly[[#This Row],[H Odds &lt;]]&lt;&gt;"",Weekly[[#This Row],[RFC_P]]=TRUE,Weekly[[#This Row],[Actual]]=FALSE),AR352-1,AR352)))))</f>
        <v>52.789999999999992</v>
      </c>
      <c r="AS353" s="37">
        <f>IF(AND(Weekly[[#This Row],[V Odds &lt;]]="",Weekly[[#This Row],[H Odds &lt;]]=""),AS352,IF(AND(Weekly[[#This Row],[H Odds &lt;]]&lt;&gt;"",Weekly[[#This Row],[GBC_P]]=TRUE,Weekly[[#This Row],[Actual]]=TRUE),AS352+Weekly[[#This Row],[H Odds &lt;]]-1,IF(AND(Weekly[[#This Row],[V Odds &lt;]]&lt;&gt;"",Weekly[[#This Row],[GBC_P]]=FALSE,Weekly[[#This Row],[Actual]]=FALSE),AS352+Weekly[[#This Row],[V Odds &lt;]]-1,IF(AND(Weekly[[#This Row],[V Odds &lt;]]&lt;&gt;"",Weekly[[#This Row],[GBC_P]]=FALSE,Weekly[[#This Row],[Actual]]=TRUE),AS352-1,IF(AND(Weekly[[#This Row],[H Odds &lt;]]&lt;&gt;"",Weekly[[#This Row],[GBC_P]]=TRUE,Weekly[[#This Row],[Actual]]=FALSE),AS352-1,AS352)))))</f>
        <v>52.58</v>
      </c>
      <c r="AT353" s="37">
        <f>IF(AND(Weekly[[#This Row],[V Odds &lt;]]="",Weekly[[#This Row],[H Odds &lt;]]=""),AT352,IF(AND(Weekly[[#This Row],[H Odds &lt;]]&lt;&gt;"",Weekly[[#This Row],[HGBC_P]]=TRUE,Weekly[[#This Row],[Actual]]=TRUE),AT352+Weekly[[#This Row],[H Odds &lt;]]-1,IF(AND(Weekly[[#This Row],[V Odds &lt;]]&lt;&gt;"",Weekly[[#This Row],[HGBC_P]]=FALSE,Weekly[[#This Row],[Actual]]=FALSE),AT352+Weekly[[#This Row],[V Odds &lt;]]-1,IF(AND(Weekly[[#This Row],[V Odds &lt;]]&lt;&gt;"",Weekly[[#This Row],[HGBC_P]]=FALSE,Weekly[[#This Row],[Actual]]=TRUE),AT352-1,IF(AND(Weekly[[#This Row],[H Odds &lt;]]&lt;&gt;"",Weekly[[#This Row],[HGBC_P]]=TRUE,Weekly[[#This Row],[Actual]]=FALSE),AT352-1,AT352)))))</f>
        <v>58.659999999999989</v>
      </c>
      <c r="AU353" s="37">
        <f>IF(AND(Weekly[[#This Row],[V Odds &lt;]]="",Weekly[[#This Row],[H Odds &lt;]]=""),AU352,IF(AND(Weekly[[#This Row],[H Odds &lt;]]&lt;&gt;"",Weekly[[#This Row],[XGB_P]]=TRUE,Weekly[[#This Row],[Actual]]=TRUE),AU352+Weekly[[#This Row],[H Odds &lt;]]-1,IF(AND(Weekly[[#This Row],[V Odds &lt;]]&lt;&gt;"",Weekly[[#This Row],[XGB_P]]=FALSE,Weekly[[#This Row],[Actual]]=FALSE),AU352+Weekly[[#This Row],[V Odds &lt;]]-1,IF(AND(Weekly[[#This Row],[V Odds &lt;]]&lt;&gt;"",Weekly[[#This Row],[XGB_P]]=FALSE,Weekly[[#This Row],[Actual]]=TRUE),AU352-1,IF(AND(Weekly[[#This Row],[H Odds &lt;]]&lt;&gt;"",Weekly[[#This Row],[XGB_P]]=TRUE,Weekly[[#This Row],[Actual]]=FALSE),AU352-1,AU352)))))</f>
        <v>68.760000000000005</v>
      </c>
      <c r="AV353" s="37">
        <f>IF(AND(Weekly[[#This Row],[V Odds &lt;]]="",Weekly[[#This Row],[H Odds &lt;]]=""),AV352,IF(AND(Weekly[[#This Row],[H Odds &lt;]]&lt;&gt;"",Weekly[[#This Row],[QDA_P]]=TRUE,Weekly[[#This Row],[Actual]]=TRUE),AV352+Weekly[[#This Row],[H Odds &lt;]]-1,IF(AND(Weekly[[#This Row],[V Odds &lt;]]&lt;&gt;"",Weekly[[#This Row],[QDA_P]]=FALSE,Weekly[[#This Row],[Actual]]=FALSE),AV352+Weekly[[#This Row],[V Odds &lt;]]-1,IF(AND(Weekly[[#This Row],[V Odds &lt;]]&lt;&gt;"",Weekly[[#This Row],[QDA_P]]=FALSE,Weekly[[#This Row],[Actual]]=TRUE),AV352-1,IF(AND(Weekly[[#This Row],[H Odds &lt;]]&lt;&gt;"",Weekly[[#This Row],[QDA_P]]=TRUE,Weekly[[#This Row],[Actual]]=FALSE),AV352-1,AV352)))))</f>
        <v>55.249999999999979</v>
      </c>
      <c r="AW353" s="37">
        <f>IF(AND(Weekly[[#This Row],[H Odds &lt;]]="",Weekly[[#This Row],[V Odds &lt;]]=""),AW352,IF(AND(Weekly[[#This Row],[KNC_P]]=Weekly[[#This Row],[Actual]],Weekly[[#This Row],[KNC_P]]=TRUE),AW352+Weekly[[#This Row],[BF H Odds]]-1,IF(AND(Weekly[[#This Row],[KNC_P]]=Weekly[[#This Row],[Actual]],Weekly[[#This Row],[KNC_P]]=FALSE),AW352+Weekly[[#This Row],[BF V Odds]]-1,AW352-1)))</f>
        <v>45.720000000000006</v>
      </c>
      <c r="AX353" s="37">
        <f>IF(AND(Weekly[[#This Row],[V Odds &lt;]]="",Weekly[[#This Row],[H Odds &lt;]]=""),AX352,IF(AND(Weekly[[#This Row],[V Odds &lt;]]&lt;&gt;"",Weekly[[#This Row],[FALSES]]&gt;0,Weekly[[#This Row],[Actual]]=FALSE),AX352+Weekly[[#This Row],[V Odds &lt;]]-1,IF(AND(Weekly[[#This Row],[H Odds &lt;]]&lt;&gt;"",Weekly[[#This Row],[TRUES]]&gt;0,Weekly[[#This Row],[Actual]]=TRUE),AX352+Weekly[[#This Row],[H Odds &lt;]]-1,IF(AND(Weekly[[#This Row],[V Odds &lt;]]&lt;&gt;"",Weekly[[#This Row],[FALSES]]=0),AX352,IF(AND(Weekly[[#This Row],[H Odds &lt;]]&lt;&gt;"",Weekly[[#This Row],[TRUES]]=0),AX352,AX352-1)))))</f>
        <v>85.549999999999983</v>
      </c>
      <c r="AY353" s="37">
        <f>IF(AND(Weekly[[#This Row],[V Odds &lt;]]="",Weekly[[#This Row],[H Odds &lt;]]=""),AY352,IF(AND(Weekly[[#This Row],[V Odds &lt;]]&lt;&gt;"",Weekly[[#This Row],[FALSES]]&gt;0,Weekly[[#This Row],[Actual]]=FALSE),AY352+((Weekly[[#This Row],[V Odds &lt;]]-1)*0.92),IF(AND(Weekly[[#This Row],[H Odds &lt;]]&lt;&gt;"",Weekly[[#This Row],[TRUES]]&gt;0,Weekly[[#This Row],[Actual]]=TRUE),AY352+((Weekly[[#This Row],[H Odds &lt;]]-1)*0.92),IF(AND(Weekly[[#This Row],[V Odds &lt;]]&lt;&gt;"",Weekly[[#This Row],[FALSES]]=0),AY352,IF(AND(Weekly[[#This Row],[H Odds &lt;]]&lt;&gt;"",Weekly[[#This Row],[TRUES]]=0),AY352,AY352-1)))))</f>
        <v>78.066000000000031</v>
      </c>
      <c r="AZ353" s="37">
        <f>IF(AND(Weekly[[#This Row],[V Odds &lt;]]="",Weekly[[#This Row],[H Odds &lt;]]=""),AZ352,IF(AND(Weekly[[#This Row],[V Odds &lt;]]&lt;&gt;"",Weekly[[#This Row],[Actual]]=FALSE),AZ352+Weekly[[#This Row],[V Odds &lt;]]-1,IF(AND(Weekly[[#This Row],[H Odds &lt;]]&lt;&gt;"",Weekly[[#This Row],[Actual]]=TRUE),AZ352+Weekly[[#This Row],[H Odds &lt;]]-1,AZ352-1)))</f>
        <v>69.919999999999987</v>
      </c>
      <c r="BA353" s="38">
        <f>IF(Weekly[[#This Row],[H Odds &lt;]]="",BA352,IF(AND(Weekly[[#This Row],[H Odds &lt;]]&lt;&gt;"",Weekly[[#This Row],[SVC_P]]=TRUE,Weekly[[#This Row],[Actual]]=TRUE),BA352+Weekly[[#This Row],[H Odds &lt;]]-1,IF(AND(Weekly[[#This Row],[H Odds &lt;]]&lt;&gt;"",Weekly[[#This Row],[SVC_P]]=TRUE,Weekly[[#This Row],[Actual]]=FALSE),BA352-1,BA352)))</f>
        <v>69.339999999999989</v>
      </c>
      <c r="BB353" s="38">
        <f>IF(Weekly[[#This Row],[H Odds &lt;]]="",BB352,IF(AND(Weekly[[#This Row],[H Odds &lt;]]&lt;&gt;"",Weekly[[#This Row],[ADBC_P]]=TRUE,Weekly[[#This Row],[Actual]]=TRUE),BB352+Weekly[[#This Row],[H Odds &lt;]]-1,IF(AND(Weekly[[#This Row],[H Odds &lt;]]&lt;&gt;"",Weekly[[#This Row],[ADBC_P]]=TRUE,Weekly[[#This Row],[Actual]]=FALSE),BB352-1,BB352)))</f>
        <v>45.459999999999994</v>
      </c>
      <c r="BC353" s="38">
        <f>IF(Weekly[[#This Row],[H Odds &lt;]]="",BC352,IF(AND(Weekly[[#This Row],[H Odds &lt;]]&lt;&gt;"",Weekly[[#This Row],[RFC_P]]=TRUE,Weekly[[#This Row],[Actual]]=TRUE),BC352+Weekly[[#This Row],[H Odds &lt;]]-1,IF(AND(Weekly[[#This Row],[H Odds &lt;]]&lt;&gt;"",Weekly[[#This Row],[RFC_P]]=TRUE,Weekly[[#This Row],[Actual]]=FALSE),BC352-1,BC352)))</f>
        <v>44.859999999999992</v>
      </c>
      <c r="BD353" s="38">
        <f>IF(Weekly[[#This Row],[H Odds &lt;]]="",BD352,IF(AND(Weekly[[#This Row],[H Odds &lt;]]&lt;&gt;"",Weekly[[#This Row],[GBC_P]]=TRUE,Weekly[[#This Row],[Actual]]=TRUE),BD352+Weekly[[#This Row],[H Odds &lt;]]-1,IF(AND(Weekly[[#This Row],[H Odds &lt;]]&lt;&gt;"",Weekly[[#This Row],[GBC_P]]=TRUE,Weekly[[#This Row],[Actual]]=FALSE),BD352-1,BD352)))</f>
        <v>49.96</v>
      </c>
      <c r="BE353" s="38">
        <f>IF(Weekly[[#This Row],[H Odds &lt;]]="",BE352,IF(AND(Weekly[[#This Row],[H Odds &lt;]]&lt;&gt;"",Weekly[[#This Row],[HGBC_P]]=TRUE,Weekly[[#This Row],[Actual]]=TRUE),BE352+Weekly[[#This Row],[H Odds &lt;]]-1,IF(AND(Weekly[[#This Row],[H Odds &lt;]]&lt;&gt;"",Weekly[[#This Row],[HGBC_P]]=TRUE,Weekly[[#This Row],[Actual]]=FALSE),BE352-1,BE352)))</f>
        <v>57.759999999999991</v>
      </c>
      <c r="BF353" s="38">
        <f>IF(Weekly[[#This Row],[H Odds &lt;]]="",BF352,IF(AND(Weekly[[#This Row],[H Odds &lt;]]&lt;&gt;"",Weekly[[#This Row],[XGB_P]]=TRUE,Weekly[[#This Row],[Actual]]=TRUE),BF352+Weekly[[#This Row],[H Odds &lt;]]-1,IF(AND(Weekly[[#This Row],[H Odds &lt;]]&lt;&gt;"",Weekly[[#This Row],[XGB_P]]=TRUE,Weekly[[#This Row],[Actual]]=FALSE),BF352-1,BF352)))</f>
        <v>61.93</v>
      </c>
      <c r="BG353" s="38">
        <f>IF(Weekly[[#This Row],[H Odds &lt;]]="",BG352,IF(AND(Weekly[[#This Row],[H Odds &lt;]]&lt;&gt;"",Weekly[[#This Row],[QDA_P]]=TRUE,Weekly[[#This Row],[Actual]]=TRUE),BG352+Weekly[[#This Row],[H Odds &lt;]]-1,IF(AND(Weekly[[#This Row],[H Odds &lt;]]&lt;&gt;"",Weekly[[#This Row],[QDA_P]]=TRUE,Weekly[[#This Row],[Actual]]=FALSE),BG352-1,BG352)))</f>
        <v>44.179999999999993</v>
      </c>
      <c r="BH353" s="38">
        <f>IF(Weekly[[#This Row],[H Odds &lt;]]="",BH352,IF(AND(Weekly[[#This Row],[H Odds &lt;]]&lt;&gt;"",Weekly[[#This Row],[KNC_P]]=TRUE,Weekly[[#This Row],[Actual]]=TRUE),BH352+Weekly[[#This Row],[H Odds &lt;]]-1,IF(AND(Weekly[[#This Row],[H Odds &lt;]]&lt;&gt;"",Weekly[[#This Row],[KNC_P]]=TRUE,Weekly[[#This Row],[Actual]]=FALSE),BH352-1,BH352)))</f>
        <v>48.54999999999999</v>
      </c>
      <c r="BI353" s="38">
        <f>IF(Weekly[[#This Row],[H Odds &lt;]]="",BI352,IF(AND(Weekly[[#This Row],[H Odds &lt;]]&lt;&gt;"",Weekly[[#This Row],[TRUES]]&gt;0,Weekly[[#This Row],[Actual]]=TRUE),BI352+Weekly[[#This Row],[H Odds &lt;]]-1,IF(AND(Weekly[[#This Row],[H Odds &lt;]]&lt;&gt;"",Weekly[[#This Row],[TRUES]]=0),BI352,BI352-1)))</f>
        <v>69.339999999999989</v>
      </c>
      <c r="BJ353" s="38">
        <f>IF(Weekly[[#This Row],[H Odds &lt;]]="",BJ352,IF(AND(Weekly[[#This Row],[H Odds &lt;]]&lt;&gt;"",Weekly[[#This Row],[Actual]]=TRUE),BJ352+Weekly[[#This Row],[H Odds &lt;]]-1,IF(AND(Weekly[[#This Row],[H Odds &lt;]]&lt;&gt;"",Weekly[[#This Row],[Actual]]=FALSE),BJ352-1,BJ352)))</f>
        <v>71.239999999999995</v>
      </c>
      <c r="BK353" s="58">
        <f>IF(AND(Weekly[[#This Row],[TRUES]]&gt;4,Weekly[[#This Row],[Actual]]=TRUE),BK352+Weekly[[#This Row],[BF H Odds]]-1,IF(AND(Weekly[[#This Row],[FALSES]]&gt;4,Weekly[[#This Row],[Actual]]=FALSE),BK352+Weekly[[#This Row],[BF V Odds]]-1,IF(AND(Weekly[[#This Row],[TRUES]]&gt;4,Weekly[[#This Row],[Actual]]=FALSE),BK352-1,IF(AND(Weekly[[#This Row],[FALSES]]&gt;4,Weekly[[#This Row],[Actual]]=TRUE),BK352-1,BK352))))</f>
        <v>27.200000000000021</v>
      </c>
      <c r="BL353" s="58">
        <f>IF(AND(Weekly[[#This Row],[TRUES]]&gt;5,Weekly[[#This Row],[Actual]]=TRUE),BL352+Weekly[[#This Row],[BF H Odds]]-1,IF(AND(Weekly[[#This Row],[FALSES]]&gt;5,Weekly[[#This Row],[Actual]]=FALSE),BL352+Weekly[[#This Row],[BF V Odds]]-1,IF(AND(Weekly[[#This Row],[TRUES]]&gt;5,Weekly[[#This Row],[Actual]]=FALSE),BL352-1,IF(AND(Weekly[[#This Row],[FALSES]]&gt;5,Weekly[[#This Row],[Actual]]=TRUE),BL352-1,BL352))))</f>
        <v>27.510000000000023</v>
      </c>
      <c r="BM353" s="58">
        <f>IF(AND(Weekly[[#This Row],[TRUES]]&gt;6,Weekly[[#This Row],[Actual]]=TRUE),BM352+Weekly[[#This Row],[BF H Odds]]-1,IF(AND(Weekly[[#This Row],[FALSES]]&gt;6,Weekly[[#This Row],[Actual]]=FALSE),BM352+Weekly[[#This Row],[BF V Odds]]-1,IF(AND(Weekly[[#This Row],[TRUES]]&gt;6,Weekly[[#This Row],[Actual]]=FALSE),BM352-1,IF(AND(Weekly[[#This Row],[FALSES]]&gt;6,Weekly[[#This Row],[Actual]]=TRUE),BM352-1,BM352))))</f>
        <v>50.800000000000018</v>
      </c>
    </row>
    <row r="354" spans="1:65" x14ac:dyDescent="0.25">
      <c r="A354" s="34"/>
      <c r="B354" s="10">
        <v>44287</v>
      </c>
      <c r="C354" s="33" t="s">
        <v>26</v>
      </c>
      <c r="D354" s="15" t="s">
        <v>34</v>
      </c>
      <c r="E354" t="b">
        <v>1</v>
      </c>
      <c r="F354" t="b">
        <v>1</v>
      </c>
      <c r="G354" t="b">
        <v>1</v>
      </c>
      <c r="H354" t="b">
        <v>1</v>
      </c>
      <c r="I354" t="b">
        <v>1</v>
      </c>
      <c r="J354" t="b">
        <v>1</v>
      </c>
      <c r="K354" t="b">
        <v>1</v>
      </c>
      <c r="L354" t="b">
        <v>1</v>
      </c>
      <c r="O354" t="str">
        <f>IF(Weekly[[#This Row],[H/V]]="H",Weekly[[#This Row],[BF H Odds]],IF(Weekly[[#This Row],[H/V]]="V",Weekly[[#This Row],[BF V Odds]],""))</f>
        <v/>
      </c>
      <c r="P354" t="b">
        <v>0</v>
      </c>
      <c r="R354" s="35">
        <f>IFERROR(IF(Weekly[[#This Row],[Won Bet?]]="yes",R353+(Weekly[[#This Row],[BF Odds]]*Weekly[[#This Row],[BF Stake]])-Weekly[[#This Row],[BF Stake]],R353-Weekly[[#This Row],[BF Stake]]),R353)</f>
        <v>489.49</v>
      </c>
      <c r="S354" s="9">
        <f>IFERROR(IF(Weekly[[#This Row],[Won Bet?]]="yes",S353+(((Weekly[[#This Row],[BF Odds]]*Weekly[[#This Row],[BF Stake]])-Weekly[[#This Row],[BF Stake]])*0.95),S353-Weekly[[#This Row],[BF Stake]]),S353)</f>
        <v>489.49</v>
      </c>
      <c r="T354" s="13">
        <v>2.68</v>
      </c>
      <c r="U354" s="13">
        <v>1.58</v>
      </c>
      <c r="V354" s="24">
        <f>IF(Weekly[[#This Row],[Actual]]="","",IF(AND(Weekly[[#This Row],[SVC_P]]=Weekly[[#This Row],[Actual]],Weekly[[#This Row],[SVC_P]]=TRUE),V353+Weekly[[#This Row],[BF H Odds]]-1,IF(AND(Weekly[[#This Row],[SVC_P]]=Weekly[[#This Row],[Actual]],Weekly[[#This Row],[SVC_P]]=FALSE),V353+Weekly[[#This Row],[BF V Odds]]-1,V353-1)))</f>
        <v>72.090000000000032</v>
      </c>
      <c r="W354" s="24">
        <f>IF(Weekly[[#This Row],[Actual]]="","",IF(AND(Weekly[[#This Row],[SVC_P]]=FALSE,Weekly[[#This Row],[Actual]]=TRUE),W353+Weekly[[#This Row],[BF H Odds]]-1,IF(AND(Weekly[[#This Row],[SVC_P]]=TRUE,Weekly[[#This Row],[Actual]]=FALSE,),W353+Weekly[[#This Row],[BF V Odds]]-1,W353-1)))</f>
        <v>-293.95</v>
      </c>
      <c r="X354" s="24">
        <f>IF(Weekly[[#This Row],[Actual]]="","",IF(AND(Weekly[[#This Row],[ADBC_P]]=Weekly[[#This Row],[Actual]],Weekly[[#This Row],[ADBC_P]]=TRUE),X353+Weekly[[#This Row],[BF H Odds]]-1,IF(AND(Weekly[[#This Row],[ADBC_P]]=Weekly[[#This Row],[Actual]],Weekly[[#This Row],[ADBC_P]]=FALSE),X353+Weekly[[#This Row],[BF V Odds]]-1,X353-1)))</f>
        <v>29.500000000000021</v>
      </c>
      <c r="Y354" s="24">
        <f>IF(Weekly[[#This Row],[Actual]]="","",IF(AND(Weekly[[#This Row],[ADBC_P]]=FALSE,Weekly[[#This Row],[Actual]]=TRUE),Y353+Weekly[[#This Row],[BF H Odds]]-1,IF(AND(Weekly[[#This Row],[ADBC_P]]=TRUE,Weekly[[#This Row],[Actual]]=FALSE),Y353+Weekly[[#This Row],[BF V Odds]]-1,Y353-1)))</f>
        <v>43.199999999999996</v>
      </c>
      <c r="Z354" s="24">
        <f>IF(Weekly[[#This Row],[Actual]]="","",IF(AND(Weekly[[#This Row],[RFC_P]]=Weekly[[#This Row],[Actual]],Weekly[[#This Row],[RFC_P]]=TRUE),Z353+Weekly[[#This Row],[BF H Odds]]-1,IF(AND(Weekly[[#This Row],[RFC_P]]=Weekly[[#This Row],[Actual]],Weekly[[#This Row],[RFC_P]]=FALSE),Z353+Weekly[[#This Row],[BF V Odds]]-1,Z353-1)))</f>
        <v>23.690000000000023</v>
      </c>
      <c r="AA354" s="24">
        <f>IF(Weekly[[#This Row],[Actual]]="","",IF(AND(Weekly[[#This Row],[RFC_P]]=FALSE,Weekly[[#This Row],[Actual]]=TRUE),AA353+Weekly[[#This Row],[BF H Odds]]-1,IF(AND(Weekly[[#This Row],[RFC_P]]=TRUE,Weekly[[#This Row],[Actual]]=FALSE),AA353+Weekly[[#This Row],[BF V Odds]]-1,AA353-1)))</f>
        <v>49.00999999999997</v>
      </c>
      <c r="AB354" s="24">
        <f>IF(Weekly[[#This Row],[Actual]]="","",IF(AND(Weekly[[#This Row],[GBC_P]]=Weekly[[#This Row],[Actual]],Weekly[[#This Row],[GBC_P]]=TRUE),AB353+Weekly[[#This Row],[BF H Odds]]-1,IF(AND(Weekly[[#This Row],[GBC_P]]=Weekly[[#This Row],[Actual]],Weekly[[#This Row],[GBC_P]]=FALSE),AB353+Weekly[[#This Row],[BF V Odds]]-1,AB353-1)))</f>
        <v>25.390000000000004</v>
      </c>
      <c r="AC354" s="24">
        <f>IF(Weekly[[#This Row],[Actual]]="","",IF(AND(Weekly[[#This Row],[GBC_P]]=FALSE,Weekly[[#This Row],[Actual]]=TRUE),AC353+Weekly[[#This Row],[BF H Odds]]-1,IF(AND(Weekly[[#This Row],[GBC_P]]=TRUE,Weekly[[#This Row],[Actual]]=FALSE),AC353+Weekly[[#This Row],[BF V Odds]]-1,AC353-1)))</f>
        <v>47.309999999999967</v>
      </c>
      <c r="AD354" s="24">
        <f>IF(Weekly[[#This Row],[Actual]]="","",IF(AND(Weekly[[#This Row],[HGBC_P]]=Weekly[[#This Row],[Actual]],Weekly[[#This Row],[HGBC_P]]=TRUE),AD353+Weekly[[#This Row],[BF H Odds]]-1,IF(AND(Weekly[[#This Row],[HGBC_P]]=Weekly[[#This Row],[Actual]],Weekly[[#This Row],[HGBC_P]]=FALSE),AD353+Weekly[[#This Row],[BF V Odds]]-1,AD353-1)))</f>
        <v>26.860000000000024</v>
      </c>
      <c r="AE354" s="24">
        <f>IF(Weekly[[#This Row],[Actual]]="","",IF(AND(Weekly[[#This Row],[HGBC_P]]=FALSE,Weekly[[#This Row],[Actual]]=TRUE),AE353+Weekly[[#This Row],[BF H Odds]]-1,IF(AND(Weekly[[#This Row],[HGBC_P]]=TRUE,Weekly[[#This Row],[Actual]]=FALSE),AE353+Weekly[[#This Row],[BF V Odds]]-1,AE353-1)))</f>
        <v>45.839999999999996</v>
      </c>
      <c r="AF354" s="24">
        <f>IF(Weekly[[#This Row],[Actual]]="","",IF(AND(Weekly[[#This Row],[XGB_P]]=Weekly[[#This Row],[Actual]],Weekly[[#This Row],[XGB_P]]=TRUE),AF353+Weekly[[#This Row],[BF H Odds]]-1,IF(AND(Weekly[[#This Row],[XGB_P]]=Weekly[[#This Row],[Actual]],Weekly[[#This Row],[XGB_P]]=FALSE),AF353+Weekly[[#This Row],[BF V Odds]]-1,AF353-1)))</f>
        <v>52.480000000000025</v>
      </c>
      <c r="AG354" s="24">
        <f>IF(Weekly[[#This Row],[Actual]]="","",IF(AND(Weekly[[#This Row],[XGB_P]]=FALSE,Weekly[[#This Row],[Actual]]=TRUE),AG353+Weekly[[#This Row],[BF H Odds]]-1,IF(AND(Weekly[[#This Row],[XGB_P]]=TRUE,Weekly[[#This Row],[Actual]]=FALSE),AG353+Weekly[[#This Row],[BF V Odds]]-1,AG353-1)))</f>
        <v>20.22</v>
      </c>
      <c r="AH354" s="24">
        <f>IF(Weekly[[#This Row],[Actual]]="","",IF(AND(Weekly[[#This Row],[QDA_P]]=Weekly[[#This Row],[Actual]],Weekly[[#This Row],[QDA_P]]=TRUE),AH353+Weekly[[#This Row],[BF H Odds]]-1,IF(AND(Weekly[[#This Row],[QDA_P]]=Weekly[[#This Row],[Actual]],Weekly[[#This Row],[QDA_P]]=FALSE),AH353+Weekly[[#This Row],[BF V Odds]]-1,AH353-1)))</f>
        <v>9.4200000000000088</v>
      </c>
      <c r="AI354" s="24">
        <f>IF(Weekly[[#This Row],[Actual]]="","",IF(AND(Weekly[[#This Row],[QDA_P]]=FALSE,Weekly[[#This Row],[Actual]]=TRUE),AI353+Weekly[[#This Row],[BF H Odds]]-1,IF(AND(Weekly[[#This Row],[QDA_P]]=TRUE,Weekly[[#This Row],[Actual]]=FALSE),AI353+Weekly[[#This Row],[BF V Odds]]-1,AI353-1)))</f>
        <v>63.280000000000015</v>
      </c>
      <c r="AJ354" s="24">
        <f>IF(Weekly[[#This Row],[Actual]]="","",IF(AND(Weekly[[#This Row],[KNC_P]]=FALSE,Weekly[[#This Row],[Actual]]=TRUE),AJ353+Weekly[[#This Row],[BF H Odds]]-1,IF(AND(Weekly[[#This Row],[KNC_P]]=TRUE,Weekly[[#This Row],[Actual]]=FALSE),AJ353+Weekly[[#This Row],[BF V Odds]]-1,AJ353-1)))</f>
        <v>51.999999999999979</v>
      </c>
      <c r="AK354" s="24">
        <f>IF(Weekly[[#This Row],[Actual]]="","",IF(AND(Weekly[[#This Row],[KNC_P]]=FALSE,Weekly[[#This Row],[Actual]]=TRUE),AK353+Weekly[[#This Row],[BF H Odds]]-1,IF(AND(Weekly[[#This Row],[KNC_P]]=TRUE,Weekly[[#This Row],[Actual]]=FALSE),AK353+Weekly[[#This Row],[BF V Odds]]-1,AK353-1)))</f>
        <v>50.89999999999997</v>
      </c>
      <c r="AL354" s="30">
        <f>IF(Weekly[[#This Row],[Actual]]="","",COUNTIF(Weekly[[#This Row],[SVC_P]:[QDA_P]],TRUE))</f>
        <v>7</v>
      </c>
      <c r="AM354" s="30">
        <f>IF(Weekly[[#This Row],[Actual]]="","",COUNTIF(Weekly[[#This Row],[SVC_P]:[QDA_P]],FALSE))</f>
        <v>0</v>
      </c>
      <c r="AN354" s="36" t="str">
        <f>IF(AND(Weekly[[#This Row],[BF V Odds]]&gt;$BO$6,Weekly[[#This Row],[BF V Odds]] &lt; $BO$7),Weekly[[#This Row],[BF V Odds]],"")</f>
        <v/>
      </c>
      <c r="AO354" s="36" t="str">
        <f>IF(AND(Weekly[[#This Row],[BF H Odds]]&gt;$BO$6, Weekly[[#This Row],[BF H Odds]] &lt; $BO$7),Weekly[[#This Row],[BF H Odds]],"")</f>
        <v/>
      </c>
      <c r="AP354" s="37">
        <f>IF(AND(Weekly[[#This Row],[V Odds &lt;]]="",Weekly[[#This Row],[H Odds &lt;]]=""),AP353,IF(AND(Weekly[[#This Row],[H Odds &lt;]]&lt;&gt;"",Weekly[[#This Row],[SVC_P]]=TRUE,Weekly[[#This Row],[Actual]]=TRUE),AP353+Weekly[[#This Row],[H Odds &lt;]]-1,IF(AND(Weekly[[#This Row],[V Odds &lt;]]&lt;&gt;"",Weekly[[#This Row],[SVC_P]]=FALSE,Weekly[[#This Row],[Actual]]=FALSE),AP353+Weekly[[#This Row],[V Odds &lt;]]-1,IF(AND(Weekly[[#This Row],[V Odds &lt;]]&lt;&gt;"",Weekly[[#This Row],[SVC_P]]=FALSE,Weekly[[#This Row],[Actual]]=TRUE),AP353-1,IF(AND(Weekly[[#This Row],[H Odds &lt;]]&lt;&gt;"",Weekly[[#This Row],[SVC_P]]=TRUE,Weekly[[#This Row],[Actual]]=FALSE),AP353-1,AP353)))))</f>
        <v>74.38000000000001</v>
      </c>
      <c r="AQ354" s="37">
        <f>IF(AND(Weekly[[#This Row],[V Odds &lt;]]="",Weekly[[#This Row],[H Odds &lt;]]=""),AQ353,IF(AND(Weekly[[#This Row],[H Odds &lt;]]&lt;&gt;"",Weekly[[#This Row],[ADBC_P]]=TRUE,Weekly[[#This Row],[Actual]]=TRUE),AQ353+Weekly[[#This Row],[H Odds &lt;]]-1,IF(AND(Weekly[[#This Row],[V Odds &lt;]]&lt;&gt;"",Weekly[[#This Row],[ADBC_P]]=FALSE,Weekly[[#This Row],[Actual]]=FALSE),AQ353+Weekly[[#This Row],[V Odds &lt;]]-1,IF(AND(Weekly[[#This Row],[V Odds &lt;]]&lt;&gt;"",Weekly[[#This Row],[ADBC_P]]=FALSE,Weekly[[#This Row],[Actual]]=TRUE),AQ353-1,IF(AND(Weekly[[#This Row],[H Odds &lt;]]&lt;&gt;"",Weekly[[#This Row],[ADBC_P]]=TRUE,Weekly[[#This Row],[Actual]]=FALSE),AQ353-1,AQ353)))))</f>
        <v>48.779999999999994</v>
      </c>
      <c r="AR354" s="37">
        <f>IF(AND(Weekly[[#This Row],[V Odds &lt;]]="",Weekly[[#This Row],[H Odds &lt;]]=""),AR353,IF(AND(Weekly[[#This Row],[H Odds &lt;]]&lt;&gt;"",Weekly[[#This Row],[RFC_P]]=TRUE,Weekly[[#This Row],[Actual]]=TRUE),AR353+Weekly[[#This Row],[H Odds &lt;]]-1,IF(AND(Weekly[[#This Row],[V Odds &lt;]]&lt;&gt;"",Weekly[[#This Row],[RFC_P]]=FALSE,Weekly[[#This Row],[Actual]]=FALSE),AR353+Weekly[[#This Row],[V Odds &lt;]]-1,IF(AND(Weekly[[#This Row],[V Odds &lt;]]&lt;&gt;"",Weekly[[#This Row],[RFC_P]]=FALSE,Weekly[[#This Row],[Actual]]=TRUE),AR353-1,IF(AND(Weekly[[#This Row],[H Odds &lt;]]&lt;&gt;"",Weekly[[#This Row],[RFC_P]]=TRUE,Weekly[[#This Row],[Actual]]=FALSE),AR353-1,AR353)))))</f>
        <v>52.789999999999992</v>
      </c>
      <c r="AS354" s="37">
        <f>IF(AND(Weekly[[#This Row],[V Odds &lt;]]="",Weekly[[#This Row],[H Odds &lt;]]=""),AS353,IF(AND(Weekly[[#This Row],[H Odds &lt;]]&lt;&gt;"",Weekly[[#This Row],[GBC_P]]=TRUE,Weekly[[#This Row],[Actual]]=TRUE),AS353+Weekly[[#This Row],[H Odds &lt;]]-1,IF(AND(Weekly[[#This Row],[V Odds &lt;]]&lt;&gt;"",Weekly[[#This Row],[GBC_P]]=FALSE,Weekly[[#This Row],[Actual]]=FALSE),AS353+Weekly[[#This Row],[V Odds &lt;]]-1,IF(AND(Weekly[[#This Row],[V Odds &lt;]]&lt;&gt;"",Weekly[[#This Row],[GBC_P]]=FALSE,Weekly[[#This Row],[Actual]]=TRUE),AS353-1,IF(AND(Weekly[[#This Row],[H Odds &lt;]]&lt;&gt;"",Weekly[[#This Row],[GBC_P]]=TRUE,Weekly[[#This Row],[Actual]]=FALSE),AS353-1,AS353)))))</f>
        <v>52.58</v>
      </c>
      <c r="AT354" s="37">
        <f>IF(AND(Weekly[[#This Row],[V Odds &lt;]]="",Weekly[[#This Row],[H Odds &lt;]]=""),AT353,IF(AND(Weekly[[#This Row],[H Odds &lt;]]&lt;&gt;"",Weekly[[#This Row],[HGBC_P]]=TRUE,Weekly[[#This Row],[Actual]]=TRUE),AT353+Weekly[[#This Row],[H Odds &lt;]]-1,IF(AND(Weekly[[#This Row],[V Odds &lt;]]&lt;&gt;"",Weekly[[#This Row],[HGBC_P]]=FALSE,Weekly[[#This Row],[Actual]]=FALSE),AT353+Weekly[[#This Row],[V Odds &lt;]]-1,IF(AND(Weekly[[#This Row],[V Odds &lt;]]&lt;&gt;"",Weekly[[#This Row],[HGBC_P]]=FALSE,Weekly[[#This Row],[Actual]]=TRUE),AT353-1,IF(AND(Weekly[[#This Row],[H Odds &lt;]]&lt;&gt;"",Weekly[[#This Row],[HGBC_P]]=TRUE,Weekly[[#This Row],[Actual]]=FALSE),AT353-1,AT353)))))</f>
        <v>58.659999999999989</v>
      </c>
      <c r="AU354" s="37">
        <f>IF(AND(Weekly[[#This Row],[V Odds &lt;]]="",Weekly[[#This Row],[H Odds &lt;]]=""),AU353,IF(AND(Weekly[[#This Row],[H Odds &lt;]]&lt;&gt;"",Weekly[[#This Row],[XGB_P]]=TRUE,Weekly[[#This Row],[Actual]]=TRUE),AU353+Weekly[[#This Row],[H Odds &lt;]]-1,IF(AND(Weekly[[#This Row],[V Odds &lt;]]&lt;&gt;"",Weekly[[#This Row],[XGB_P]]=FALSE,Weekly[[#This Row],[Actual]]=FALSE),AU353+Weekly[[#This Row],[V Odds &lt;]]-1,IF(AND(Weekly[[#This Row],[V Odds &lt;]]&lt;&gt;"",Weekly[[#This Row],[XGB_P]]=FALSE,Weekly[[#This Row],[Actual]]=TRUE),AU353-1,IF(AND(Weekly[[#This Row],[H Odds &lt;]]&lt;&gt;"",Weekly[[#This Row],[XGB_P]]=TRUE,Weekly[[#This Row],[Actual]]=FALSE),AU353-1,AU353)))))</f>
        <v>68.760000000000005</v>
      </c>
      <c r="AV354" s="37">
        <f>IF(AND(Weekly[[#This Row],[V Odds &lt;]]="",Weekly[[#This Row],[H Odds &lt;]]=""),AV353,IF(AND(Weekly[[#This Row],[H Odds &lt;]]&lt;&gt;"",Weekly[[#This Row],[QDA_P]]=TRUE,Weekly[[#This Row],[Actual]]=TRUE),AV353+Weekly[[#This Row],[H Odds &lt;]]-1,IF(AND(Weekly[[#This Row],[V Odds &lt;]]&lt;&gt;"",Weekly[[#This Row],[QDA_P]]=FALSE,Weekly[[#This Row],[Actual]]=FALSE),AV353+Weekly[[#This Row],[V Odds &lt;]]-1,IF(AND(Weekly[[#This Row],[V Odds &lt;]]&lt;&gt;"",Weekly[[#This Row],[QDA_P]]=FALSE,Weekly[[#This Row],[Actual]]=TRUE),AV353-1,IF(AND(Weekly[[#This Row],[H Odds &lt;]]&lt;&gt;"",Weekly[[#This Row],[QDA_P]]=TRUE,Weekly[[#This Row],[Actual]]=FALSE),AV353-1,AV353)))))</f>
        <v>55.249999999999979</v>
      </c>
      <c r="AW354" s="37">
        <f>IF(AND(Weekly[[#This Row],[H Odds &lt;]]="",Weekly[[#This Row],[V Odds &lt;]]=""),AW353,IF(AND(Weekly[[#This Row],[KNC_P]]=Weekly[[#This Row],[Actual]],Weekly[[#This Row],[KNC_P]]=TRUE),AW353+Weekly[[#This Row],[BF H Odds]]-1,IF(AND(Weekly[[#This Row],[KNC_P]]=Weekly[[#This Row],[Actual]],Weekly[[#This Row],[KNC_P]]=FALSE),AW353+Weekly[[#This Row],[BF V Odds]]-1,AW353-1)))</f>
        <v>45.720000000000006</v>
      </c>
      <c r="AX354" s="37">
        <f>IF(AND(Weekly[[#This Row],[V Odds &lt;]]="",Weekly[[#This Row],[H Odds &lt;]]=""),AX353,IF(AND(Weekly[[#This Row],[V Odds &lt;]]&lt;&gt;"",Weekly[[#This Row],[FALSES]]&gt;0,Weekly[[#This Row],[Actual]]=FALSE),AX353+Weekly[[#This Row],[V Odds &lt;]]-1,IF(AND(Weekly[[#This Row],[H Odds &lt;]]&lt;&gt;"",Weekly[[#This Row],[TRUES]]&gt;0,Weekly[[#This Row],[Actual]]=TRUE),AX353+Weekly[[#This Row],[H Odds &lt;]]-1,IF(AND(Weekly[[#This Row],[V Odds &lt;]]&lt;&gt;"",Weekly[[#This Row],[FALSES]]=0),AX353,IF(AND(Weekly[[#This Row],[H Odds &lt;]]&lt;&gt;"",Weekly[[#This Row],[TRUES]]=0),AX353,AX353-1)))))</f>
        <v>85.549999999999983</v>
      </c>
      <c r="AY354" s="37">
        <f>IF(AND(Weekly[[#This Row],[V Odds &lt;]]="",Weekly[[#This Row],[H Odds &lt;]]=""),AY353,IF(AND(Weekly[[#This Row],[V Odds &lt;]]&lt;&gt;"",Weekly[[#This Row],[FALSES]]&gt;0,Weekly[[#This Row],[Actual]]=FALSE),AY353+((Weekly[[#This Row],[V Odds &lt;]]-1)*0.92),IF(AND(Weekly[[#This Row],[H Odds &lt;]]&lt;&gt;"",Weekly[[#This Row],[TRUES]]&gt;0,Weekly[[#This Row],[Actual]]=TRUE),AY353+((Weekly[[#This Row],[H Odds &lt;]]-1)*0.92),IF(AND(Weekly[[#This Row],[V Odds &lt;]]&lt;&gt;"",Weekly[[#This Row],[FALSES]]=0),AY353,IF(AND(Weekly[[#This Row],[H Odds &lt;]]&lt;&gt;"",Weekly[[#This Row],[TRUES]]=0),AY353,AY353-1)))))</f>
        <v>78.066000000000031</v>
      </c>
      <c r="AZ354" s="37">
        <f>IF(AND(Weekly[[#This Row],[V Odds &lt;]]="",Weekly[[#This Row],[H Odds &lt;]]=""),AZ353,IF(AND(Weekly[[#This Row],[V Odds &lt;]]&lt;&gt;"",Weekly[[#This Row],[Actual]]=FALSE),AZ353+Weekly[[#This Row],[V Odds &lt;]]-1,IF(AND(Weekly[[#This Row],[H Odds &lt;]]&lt;&gt;"",Weekly[[#This Row],[Actual]]=TRUE),AZ353+Weekly[[#This Row],[H Odds &lt;]]-1,AZ353-1)))</f>
        <v>69.919999999999987</v>
      </c>
      <c r="BA354" s="38">
        <f>IF(Weekly[[#This Row],[H Odds &lt;]]="",BA353,IF(AND(Weekly[[#This Row],[H Odds &lt;]]&lt;&gt;"",Weekly[[#This Row],[SVC_P]]=TRUE,Weekly[[#This Row],[Actual]]=TRUE),BA353+Weekly[[#This Row],[H Odds &lt;]]-1,IF(AND(Weekly[[#This Row],[H Odds &lt;]]&lt;&gt;"",Weekly[[#This Row],[SVC_P]]=TRUE,Weekly[[#This Row],[Actual]]=FALSE),BA353-1,BA353)))</f>
        <v>69.339999999999989</v>
      </c>
      <c r="BB354" s="38">
        <f>IF(Weekly[[#This Row],[H Odds &lt;]]="",BB353,IF(AND(Weekly[[#This Row],[H Odds &lt;]]&lt;&gt;"",Weekly[[#This Row],[ADBC_P]]=TRUE,Weekly[[#This Row],[Actual]]=TRUE),BB353+Weekly[[#This Row],[H Odds &lt;]]-1,IF(AND(Weekly[[#This Row],[H Odds &lt;]]&lt;&gt;"",Weekly[[#This Row],[ADBC_P]]=TRUE,Weekly[[#This Row],[Actual]]=FALSE),BB353-1,BB353)))</f>
        <v>45.459999999999994</v>
      </c>
      <c r="BC354" s="38">
        <f>IF(Weekly[[#This Row],[H Odds &lt;]]="",BC353,IF(AND(Weekly[[#This Row],[H Odds &lt;]]&lt;&gt;"",Weekly[[#This Row],[RFC_P]]=TRUE,Weekly[[#This Row],[Actual]]=TRUE),BC353+Weekly[[#This Row],[H Odds &lt;]]-1,IF(AND(Weekly[[#This Row],[H Odds &lt;]]&lt;&gt;"",Weekly[[#This Row],[RFC_P]]=TRUE,Weekly[[#This Row],[Actual]]=FALSE),BC353-1,BC353)))</f>
        <v>44.859999999999992</v>
      </c>
      <c r="BD354" s="38">
        <f>IF(Weekly[[#This Row],[H Odds &lt;]]="",BD353,IF(AND(Weekly[[#This Row],[H Odds &lt;]]&lt;&gt;"",Weekly[[#This Row],[GBC_P]]=TRUE,Weekly[[#This Row],[Actual]]=TRUE),BD353+Weekly[[#This Row],[H Odds &lt;]]-1,IF(AND(Weekly[[#This Row],[H Odds &lt;]]&lt;&gt;"",Weekly[[#This Row],[GBC_P]]=TRUE,Weekly[[#This Row],[Actual]]=FALSE),BD353-1,BD353)))</f>
        <v>49.96</v>
      </c>
      <c r="BE354" s="38">
        <f>IF(Weekly[[#This Row],[H Odds &lt;]]="",BE353,IF(AND(Weekly[[#This Row],[H Odds &lt;]]&lt;&gt;"",Weekly[[#This Row],[HGBC_P]]=TRUE,Weekly[[#This Row],[Actual]]=TRUE),BE353+Weekly[[#This Row],[H Odds &lt;]]-1,IF(AND(Weekly[[#This Row],[H Odds &lt;]]&lt;&gt;"",Weekly[[#This Row],[HGBC_P]]=TRUE,Weekly[[#This Row],[Actual]]=FALSE),BE353-1,BE353)))</f>
        <v>57.759999999999991</v>
      </c>
      <c r="BF354" s="38">
        <f>IF(Weekly[[#This Row],[H Odds &lt;]]="",BF353,IF(AND(Weekly[[#This Row],[H Odds &lt;]]&lt;&gt;"",Weekly[[#This Row],[XGB_P]]=TRUE,Weekly[[#This Row],[Actual]]=TRUE),BF353+Weekly[[#This Row],[H Odds &lt;]]-1,IF(AND(Weekly[[#This Row],[H Odds &lt;]]&lt;&gt;"",Weekly[[#This Row],[XGB_P]]=TRUE,Weekly[[#This Row],[Actual]]=FALSE),BF353-1,BF353)))</f>
        <v>61.93</v>
      </c>
      <c r="BG354" s="38">
        <f>IF(Weekly[[#This Row],[H Odds &lt;]]="",BG353,IF(AND(Weekly[[#This Row],[H Odds &lt;]]&lt;&gt;"",Weekly[[#This Row],[QDA_P]]=TRUE,Weekly[[#This Row],[Actual]]=TRUE),BG353+Weekly[[#This Row],[H Odds &lt;]]-1,IF(AND(Weekly[[#This Row],[H Odds &lt;]]&lt;&gt;"",Weekly[[#This Row],[QDA_P]]=TRUE,Weekly[[#This Row],[Actual]]=FALSE),BG353-1,BG353)))</f>
        <v>44.179999999999993</v>
      </c>
      <c r="BH354" s="38">
        <f>IF(Weekly[[#This Row],[H Odds &lt;]]="",BH353,IF(AND(Weekly[[#This Row],[H Odds &lt;]]&lt;&gt;"",Weekly[[#This Row],[KNC_P]]=TRUE,Weekly[[#This Row],[Actual]]=TRUE),BH353+Weekly[[#This Row],[H Odds &lt;]]-1,IF(AND(Weekly[[#This Row],[H Odds &lt;]]&lt;&gt;"",Weekly[[#This Row],[KNC_P]]=TRUE,Weekly[[#This Row],[Actual]]=FALSE),BH353-1,BH353)))</f>
        <v>48.54999999999999</v>
      </c>
      <c r="BI354" s="38">
        <f>IF(Weekly[[#This Row],[H Odds &lt;]]="",BI353,IF(AND(Weekly[[#This Row],[H Odds &lt;]]&lt;&gt;"",Weekly[[#This Row],[TRUES]]&gt;0,Weekly[[#This Row],[Actual]]=TRUE),BI353+Weekly[[#This Row],[H Odds &lt;]]-1,IF(AND(Weekly[[#This Row],[H Odds &lt;]]&lt;&gt;"",Weekly[[#This Row],[TRUES]]=0),BI353,BI353-1)))</f>
        <v>69.339999999999989</v>
      </c>
      <c r="BJ354" s="38">
        <f>IF(Weekly[[#This Row],[H Odds &lt;]]="",BJ353,IF(AND(Weekly[[#This Row],[H Odds &lt;]]&lt;&gt;"",Weekly[[#This Row],[Actual]]=TRUE),BJ353+Weekly[[#This Row],[H Odds &lt;]]-1,IF(AND(Weekly[[#This Row],[H Odds &lt;]]&lt;&gt;"",Weekly[[#This Row],[Actual]]=FALSE),BJ353-1,BJ353)))</f>
        <v>71.239999999999995</v>
      </c>
      <c r="BK354" s="58">
        <f>IF(AND(Weekly[[#This Row],[TRUES]]&gt;4,Weekly[[#This Row],[Actual]]=TRUE),BK353+Weekly[[#This Row],[BF H Odds]]-1,IF(AND(Weekly[[#This Row],[FALSES]]&gt;4,Weekly[[#This Row],[Actual]]=FALSE),BK353+Weekly[[#This Row],[BF V Odds]]-1,IF(AND(Weekly[[#This Row],[TRUES]]&gt;4,Weekly[[#This Row],[Actual]]=FALSE),BK353-1,IF(AND(Weekly[[#This Row],[FALSES]]&gt;4,Weekly[[#This Row],[Actual]]=TRUE),BK353-1,BK353))))</f>
        <v>26.200000000000021</v>
      </c>
      <c r="BL354" s="58">
        <f>IF(AND(Weekly[[#This Row],[TRUES]]&gt;5,Weekly[[#This Row],[Actual]]=TRUE),BL353+Weekly[[#This Row],[BF H Odds]]-1,IF(AND(Weekly[[#This Row],[FALSES]]&gt;5,Weekly[[#This Row],[Actual]]=FALSE),BL353+Weekly[[#This Row],[BF V Odds]]-1,IF(AND(Weekly[[#This Row],[TRUES]]&gt;5,Weekly[[#This Row],[Actual]]=FALSE),BL353-1,IF(AND(Weekly[[#This Row],[FALSES]]&gt;5,Weekly[[#This Row],[Actual]]=TRUE),BL353-1,BL353))))</f>
        <v>26.510000000000023</v>
      </c>
      <c r="BM354" s="58">
        <f>IF(AND(Weekly[[#This Row],[TRUES]]&gt;6,Weekly[[#This Row],[Actual]]=TRUE),BM353+Weekly[[#This Row],[BF H Odds]]-1,IF(AND(Weekly[[#This Row],[FALSES]]&gt;6,Weekly[[#This Row],[Actual]]=FALSE),BM353+Weekly[[#This Row],[BF V Odds]]-1,IF(AND(Weekly[[#This Row],[TRUES]]&gt;6,Weekly[[#This Row],[Actual]]=FALSE),BM353-1,IF(AND(Weekly[[#This Row],[FALSES]]&gt;6,Weekly[[#This Row],[Actual]]=TRUE),BM353-1,BM353))))</f>
        <v>49.800000000000018</v>
      </c>
    </row>
    <row r="355" spans="1:65" x14ac:dyDescent="0.25">
      <c r="A355" s="34"/>
      <c r="B355" s="10">
        <v>44287</v>
      </c>
      <c r="C355" s="33" t="s">
        <v>10</v>
      </c>
      <c r="D355" s="15" t="s">
        <v>36</v>
      </c>
      <c r="E355" t="b">
        <v>1</v>
      </c>
      <c r="F355" t="b">
        <v>1</v>
      </c>
      <c r="G355" t="b">
        <v>1</v>
      </c>
      <c r="H355" t="b">
        <v>1</v>
      </c>
      <c r="I355" t="b">
        <v>1</v>
      </c>
      <c r="J355" t="b">
        <v>1</v>
      </c>
      <c r="K355" t="b">
        <v>1</v>
      </c>
      <c r="L355" t="b">
        <v>1</v>
      </c>
      <c r="O355" t="str">
        <f>IF(Weekly[[#This Row],[H/V]]="H",Weekly[[#This Row],[BF H Odds]],IF(Weekly[[#This Row],[H/V]]="V",Weekly[[#This Row],[BF V Odds]],""))</f>
        <v/>
      </c>
      <c r="P355" t="b">
        <v>0</v>
      </c>
      <c r="R355" s="35">
        <f>IFERROR(IF(Weekly[[#This Row],[Won Bet?]]="yes",R354+(Weekly[[#This Row],[BF Odds]]*Weekly[[#This Row],[BF Stake]])-Weekly[[#This Row],[BF Stake]],R354-Weekly[[#This Row],[BF Stake]]),R354)</f>
        <v>489.49</v>
      </c>
      <c r="S355" s="9">
        <f>IFERROR(IF(Weekly[[#This Row],[Won Bet?]]="yes",S354+(((Weekly[[#This Row],[BF Odds]]*Weekly[[#This Row],[BF Stake]])-Weekly[[#This Row],[BF Stake]])*0.95),S354-Weekly[[#This Row],[BF Stake]]),S354)</f>
        <v>489.49</v>
      </c>
      <c r="T355" s="13">
        <v>2</v>
      </c>
      <c r="U355" s="13">
        <v>1.99</v>
      </c>
      <c r="V355" s="24">
        <f>IF(Weekly[[#This Row],[Actual]]="","",IF(AND(Weekly[[#This Row],[SVC_P]]=Weekly[[#This Row],[Actual]],Weekly[[#This Row],[SVC_P]]=TRUE),V354+Weekly[[#This Row],[BF H Odds]]-1,IF(AND(Weekly[[#This Row],[SVC_P]]=Weekly[[#This Row],[Actual]],Weekly[[#This Row],[SVC_P]]=FALSE),V354+Weekly[[#This Row],[BF V Odds]]-1,V354-1)))</f>
        <v>71.090000000000032</v>
      </c>
      <c r="W355" s="24">
        <f>IF(Weekly[[#This Row],[Actual]]="","",IF(AND(Weekly[[#This Row],[SVC_P]]=FALSE,Weekly[[#This Row],[Actual]]=TRUE),W354+Weekly[[#This Row],[BF H Odds]]-1,IF(AND(Weekly[[#This Row],[SVC_P]]=TRUE,Weekly[[#This Row],[Actual]]=FALSE,),W354+Weekly[[#This Row],[BF V Odds]]-1,W354-1)))</f>
        <v>-294.95</v>
      </c>
      <c r="X355" s="24">
        <f>IF(Weekly[[#This Row],[Actual]]="","",IF(AND(Weekly[[#This Row],[ADBC_P]]=Weekly[[#This Row],[Actual]],Weekly[[#This Row],[ADBC_P]]=TRUE),X354+Weekly[[#This Row],[BF H Odds]]-1,IF(AND(Weekly[[#This Row],[ADBC_P]]=Weekly[[#This Row],[Actual]],Weekly[[#This Row],[ADBC_P]]=FALSE),X354+Weekly[[#This Row],[BF V Odds]]-1,X354-1)))</f>
        <v>28.500000000000021</v>
      </c>
      <c r="Y355" s="24">
        <f>IF(Weekly[[#This Row],[Actual]]="","",IF(AND(Weekly[[#This Row],[ADBC_P]]=FALSE,Weekly[[#This Row],[Actual]]=TRUE),Y354+Weekly[[#This Row],[BF H Odds]]-1,IF(AND(Weekly[[#This Row],[ADBC_P]]=TRUE,Weekly[[#This Row],[Actual]]=FALSE),Y354+Weekly[[#This Row],[BF V Odds]]-1,Y354-1)))</f>
        <v>44.199999999999996</v>
      </c>
      <c r="Z355" s="24">
        <f>IF(Weekly[[#This Row],[Actual]]="","",IF(AND(Weekly[[#This Row],[RFC_P]]=Weekly[[#This Row],[Actual]],Weekly[[#This Row],[RFC_P]]=TRUE),Z354+Weekly[[#This Row],[BF H Odds]]-1,IF(AND(Weekly[[#This Row],[RFC_P]]=Weekly[[#This Row],[Actual]],Weekly[[#This Row],[RFC_P]]=FALSE),Z354+Weekly[[#This Row],[BF V Odds]]-1,Z354-1)))</f>
        <v>22.690000000000023</v>
      </c>
      <c r="AA355" s="24">
        <f>IF(Weekly[[#This Row],[Actual]]="","",IF(AND(Weekly[[#This Row],[RFC_P]]=FALSE,Weekly[[#This Row],[Actual]]=TRUE),AA354+Weekly[[#This Row],[BF H Odds]]-1,IF(AND(Weekly[[#This Row],[RFC_P]]=TRUE,Weekly[[#This Row],[Actual]]=FALSE),AA354+Weekly[[#This Row],[BF V Odds]]-1,AA354-1)))</f>
        <v>50.00999999999997</v>
      </c>
      <c r="AB355" s="24">
        <f>IF(Weekly[[#This Row],[Actual]]="","",IF(AND(Weekly[[#This Row],[GBC_P]]=Weekly[[#This Row],[Actual]],Weekly[[#This Row],[GBC_P]]=TRUE),AB354+Weekly[[#This Row],[BF H Odds]]-1,IF(AND(Weekly[[#This Row],[GBC_P]]=Weekly[[#This Row],[Actual]],Weekly[[#This Row],[GBC_P]]=FALSE),AB354+Weekly[[#This Row],[BF V Odds]]-1,AB354-1)))</f>
        <v>24.390000000000004</v>
      </c>
      <c r="AC355" s="24">
        <f>IF(Weekly[[#This Row],[Actual]]="","",IF(AND(Weekly[[#This Row],[GBC_P]]=FALSE,Weekly[[#This Row],[Actual]]=TRUE),AC354+Weekly[[#This Row],[BF H Odds]]-1,IF(AND(Weekly[[#This Row],[GBC_P]]=TRUE,Weekly[[#This Row],[Actual]]=FALSE),AC354+Weekly[[#This Row],[BF V Odds]]-1,AC354-1)))</f>
        <v>48.309999999999967</v>
      </c>
      <c r="AD355" s="24">
        <f>IF(Weekly[[#This Row],[Actual]]="","",IF(AND(Weekly[[#This Row],[HGBC_P]]=Weekly[[#This Row],[Actual]],Weekly[[#This Row],[HGBC_P]]=TRUE),AD354+Weekly[[#This Row],[BF H Odds]]-1,IF(AND(Weekly[[#This Row],[HGBC_P]]=Weekly[[#This Row],[Actual]],Weekly[[#This Row],[HGBC_P]]=FALSE),AD354+Weekly[[#This Row],[BF V Odds]]-1,AD354-1)))</f>
        <v>25.860000000000024</v>
      </c>
      <c r="AE355" s="24">
        <f>IF(Weekly[[#This Row],[Actual]]="","",IF(AND(Weekly[[#This Row],[HGBC_P]]=FALSE,Weekly[[#This Row],[Actual]]=TRUE),AE354+Weekly[[#This Row],[BF H Odds]]-1,IF(AND(Weekly[[#This Row],[HGBC_P]]=TRUE,Weekly[[#This Row],[Actual]]=FALSE),AE354+Weekly[[#This Row],[BF V Odds]]-1,AE354-1)))</f>
        <v>46.839999999999996</v>
      </c>
      <c r="AF355" s="24">
        <f>IF(Weekly[[#This Row],[Actual]]="","",IF(AND(Weekly[[#This Row],[XGB_P]]=Weekly[[#This Row],[Actual]],Weekly[[#This Row],[XGB_P]]=TRUE),AF354+Weekly[[#This Row],[BF H Odds]]-1,IF(AND(Weekly[[#This Row],[XGB_P]]=Weekly[[#This Row],[Actual]],Weekly[[#This Row],[XGB_P]]=FALSE),AF354+Weekly[[#This Row],[BF V Odds]]-1,AF354-1)))</f>
        <v>51.480000000000025</v>
      </c>
      <c r="AG355" s="24">
        <f>IF(Weekly[[#This Row],[Actual]]="","",IF(AND(Weekly[[#This Row],[XGB_P]]=FALSE,Weekly[[#This Row],[Actual]]=TRUE),AG354+Weekly[[#This Row],[BF H Odds]]-1,IF(AND(Weekly[[#This Row],[XGB_P]]=TRUE,Weekly[[#This Row],[Actual]]=FALSE),AG354+Weekly[[#This Row],[BF V Odds]]-1,AG354-1)))</f>
        <v>21.22</v>
      </c>
      <c r="AH355" s="24">
        <f>IF(Weekly[[#This Row],[Actual]]="","",IF(AND(Weekly[[#This Row],[QDA_P]]=Weekly[[#This Row],[Actual]],Weekly[[#This Row],[QDA_P]]=TRUE),AH354+Weekly[[#This Row],[BF H Odds]]-1,IF(AND(Weekly[[#This Row],[QDA_P]]=Weekly[[#This Row],[Actual]],Weekly[[#This Row],[QDA_P]]=FALSE),AH354+Weekly[[#This Row],[BF V Odds]]-1,AH354-1)))</f>
        <v>8.4200000000000088</v>
      </c>
      <c r="AI355" s="24">
        <f>IF(Weekly[[#This Row],[Actual]]="","",IF(AND(Weekly[[#This Row],[QDA_P]]=FALSE,Weekly[[#This Row],[Actual]]=TRUE),AI354+Weekly[[#This Row],[BF H Odds]]-1,IF(AND(Weekly[[#This Row],[QDA_P]]=TRUE,Weekly[[#This Row],[Actual]]=FALSE),AI354+Weekly[[#This Row],[BF V Odds]]-1,AI354-1)))</f>
        <v>64.280000000000015</v>
      </c>
      <c r="AJ355" s="24">
        <f>IF(Weekly[[#This Row],[Actual]]="","",IF(AND(Weekly[[#This Row],[KNC_P]]=FALSE,Weekly[[#This Row],[Actual]]=TRUE),AJ354+Weekly[[#This Row],[BF H Odds]]-1,IF(AND(Weekly[[#This Row],[KNC_P]]=TRUE,Weekly[[#This Row],[Actual]]=FALSE),AJ354+Weekly[[#This Row],[BF V Odds]]-1,AJ354-1)))</f>
        <v>52.999999999999979</v>
      </c>
      <c r="AK355" s="24">
        <f>IF(Weekly[[#This Row],[Actual]]="","",IF(AND(Weekly[[#This Row],[KNC_P]]=FALSE,Weekly[[#This Row],[Actual]]=TRUE),AK354+Weekly[[#This Row],[BF H Odds]]-1,IF(AND(Weekly[[#This Row],[KNC_P]]=TRUE,Weekly[[#This Row],[Actual]]=FALSE),AK354+Weekly[[#This Row],[BF V Odds]]-1,AK354-1)))</f>
        <v>51.89999999999997</v>
      </c>
      <c r="AL355" s="30">
        <f>IF(Weekly[[#This Row],[Actual]]="","",COUNTIF(Weekly[[#This Row],[SVC_P]:[QDA_P]],TRUE))</f>
        <v>7</v>
      </c>
      <c r="AM355" s="30">
        <f>IF(Weekly[[#This Row],[Actual]]="","",COUNTIF(Weekly[[#This Row],[SVC_P]:[QDA_P]],FALSE))</f>
        <v>0</v>
      </c>
      <c r="AN355" s="36" t="str">
        <f>IF(AND(Weekly[[#This Row],[BF V Odds]]&gt;$BO$6,Weekly[[#This Row],[BF V Odds]] &lt; $BO$7),Weekly[[#This Row],[BF V Odds]],"")</f>
        <v/>
      </c>
      <c r="AO355" s="36" t="str">
        <f>IF(AND(Weekly[[#This Row],[BF H Odds]]&gt;$BO$6, Weekly[[#This Row],[BF H Odds]] &lt; $BO$7),Weekly[[#This Row],[BF H Odds]],"")</f>
        <v/>
      </c>
      <c r="AP355" s="37">
        <f>IF(AND(Weekly[[#This Row],[V Odds &lt;]]="",Weekly[[#This Row],[H Odds &lt;]]=""),AP354,IF(AND(Weekly[[#This Row],[H Odds &lt;]]&lt;&gt;"",Weekly[[#This Row],[SVC_P]]=TRUE,Weekly[[#This Row],[Actual]]=TRUE),AP354+Weekly[[#This Row],[H Odds &lt;]]-1,IF(AND(Weekly[[#This Row],[V Odds &lt;]]&lt;&gt;"",Weekly[[#This Row],[SVC_P]]=FALSE,Weekly[[#This Row],[Actual]]=FALSE),AP354+Weekly[[#This Row],[V Odds &lt;]]-1,IF(AND(Weekly[[#This Row],[V Odds &lt;]]&lt;&gt;"",Weekly[[#This Row],[SVC_P]]=FALSE,Weekly[[#This Row],[Actual]]=TRUE),AP354-1,IF(AND(Weekly[[#This Row],[H Odds &lt;]]&lt;&gt;"",Weekly[[#This Row],[SVC_P]]=TRUE,Weekly[[#This Row],[Actual]]=FALSE),AP354-1,AP354)))))</f>
        <v>74.38000000000001</v>
      </c>
      <c r="AQ355" s="37">
        <f>IF(AND(Weekly[[#This Row],[V Odds &lt;]]="",Weekly[[#This Row],[H Odds &lt;]]=""),AQ354,IF(AND(Weekly[[#This Row],[H Odds &lt;]]&lt;&gt;"",Weekly[[#This Row],[ADBC_P]]=TRUE,Weekly[[#This Row],[Actual]]=TRUE),AQ354+Weekly[[#This Row],[H Odds &lt;]]-1,IF(AND(Weekly[[#This Row],[V Odds &lt;]]&lt;&gt;"",Weekly[[#This Row],[ADBC_P]]=FALSE,Weekly[[#This Row],[Actual]]=FALSE),AQ354+Weekly[[#This Row],[V Odds &lt;]]-1,IF(AND(Weekly[[#This Row],[V Odds &lt;]]&lt;&gt;"",Weekly[[#This Row],[ADBC_P]]=FALSE,Weekly[[#This Row],[Actual]]=TRUE),AQ354-1,IF(AND(Weekly[[#This Row],[H Odds &lt;]]&lt;&gt;"",Weekly[[#This Row],[ADBC_P]]=TRUE,Weekly[[#This Row],[Actual]]=FALSE),AQ354-1,AQ354)))))</f>
        <v>48.779999999999994</v>
      </c>
      <c r="AR355" s="37">
        <f>IF(AND(Weekly[[#This Row],[V Odds &lt;]]="",Weekly[[#This Row],[H Odds &lt;]]=""),AR354,IF(AND(Weekly[[#This Row],[H Odds &lt;]]&lt;&gt;"",Weekly[[#This Row],[RFC_P]]=TRUE,Weekly[[#This Row],[Actual]]=TRUE),AR354+Weekly[[#This Row],[H Odds &lt;]]-1,IF(AND(Weekly[[#This Row],[V Odds &lt;]]&lt;&gt;"",Weekly[[#This Row],[RFC_P]]=FALSE,Weekly[[#This Row],[Actual]]=FALSE),AR354+Weekly[[#This Row],[V Odds &lt;]]-1,IF(AND(Weekly[[#This Row],[V Odds &lt;]]&lt;&gt;"",Weekly[[#This Row],[RFC_P]]=FALSE,Weekly[[#This Row],[Actual]]=TRUE),AR354-1,IF(AND(Weekly[[#This Row],[H Odds &lt;]]&lt;&gt;"",Weekly[[#This Row],[RFC_P]]=TRUE,Weekly[[#This Row],[Actual]]=FALSE),AR354-1,AR354)))))</f>
        <v>52.789999999999992</v>
      </c>
      <c r="AS355" s="37">
        <f>IF(AND(Weekly[[#This Row],[V Odds &lt;]]="",Weekly[[#This Row],[H Odds &lt;]]=""),AS354,IF(AND(Weekly[[#This Row],[H Odds &lt;]]&lt;&gt;"",Weekly[[#This Row],[GBC_P]]=TRUE,Weekly[[#This Row],[Actual]]=TRUE),AS354+Weekly[[#This Row],[H Odds &lt;]]-1,IF(AND(Weekly[[#This Row],[V Odds &lt;]]&lt;&gt;"",Weekly[[#This Row],[GBC_P]]=FALSE,Weekly[[#This Row],[Actual]]=FALSE),AS354+Weekly[[#This Row],[V Odds &lt;]]-1,IF(AND(Weekly[[#This Row],[V Odds &lt;]]&lt;&gt;"",Weekly[[#This Row],[GBC_P]]=FALSE,Weekly[[#This Row],[Actual]]=TRUE),AS354-1,IF(AND(Weekly[[#This Row],[H Odds &lt;]]&lt;&gt;"",Weekly[[#This Row],[GBC_P]]=TRUE,Weekly[[#This Row],[Actual]]=FALSE),AS354-1,AS354)))))</f>
        <v>52.58</v>
      </c>
      <c r="AT355" s="37">
        <f>IF(AND(Weekly[[#This Row],[V Odds &lt;]]="",Weekly[[#This Row],[H Odds &lt;]]=""),AT354,IF(AND(Weekly[[#This Row],[H Odds &lt;]]&lt;&gt;"",Weekly[[#This Row],[HGBC_P]]=TRUE,Weekly[[#This Row],[Actual]]=TRUE),AT354+Weekly[[#This Row],[H Odds &lt;]]-1,IF(AND(Weekly[[#This Row],[V Odds &lt;]]&lt;&gt;"",Weekly[[#This Row],[HGBC_P]]=FALSE,Weekly[[#This Row],[Actual]]=FALSE),AT354+Weekly[[#This Row],[V Odds &lt;]]-1,IF(AND(Weekly[[#This Row],[V Odds &lt;]]&lt;&gt;"",Weekly[[#This Row],[HGBC_P]]=FALSE,Weekly[[#This Row],[Actual]]=TRUE),AT354-1,IF(AND(Weekly[[#This Row],[H Odds &lt;]]&lt;&gt;"",Weekly[[#This Row],[HGBC_P]]=TRUE,Weekly[[#This Row],[Actual]]=FALSE),AT354-1,AT354)))))</f>
        <v>58.659999999999989</v>
      </c>
      <c r="AU355" s="37">
        <f>IF(AND(Weekly[[#This Row],[V Odds &lt;]]="",Weekly[[#This Row],[H Odds &lt;]]=""),AU354,IF(AND(Weekly[[#This Row],[H Odds &lt;]]&lt;&gt;"",Weekly[[#This Row],[XGB_P]]=TRUE,Weekly[[#This Row],[Actual]]=TRUE),AU354+Weekly[[#This Row],[H Odds &lt;]]-1,IF(AND(Weekly[[#This Row],[V Odds &lt;]]&lt;&gt;"",Weekly[[#This Row],[XGB_P]]=FALSE,Weekly[[#This Row],[Actual]]=FALSE),AU354+Weekly[[#This Row],[V Odds &lt;]]-1,IF(AND(Weekly[[#This Row],[V Odds &lt;]]&lt;&gt;"",Weekly[[#This Row],[XGB_P]]=FALSE,Weekly[[#This Row],[Actual]]=TRUE),AU354-1,IF(AND(Weekly[[#This Row],[H Odds &lt;]]&lt;&gt;"",Weekly[[#This Row],[XGB_P]]=TRUE,Weekly[[#This Row],[Actual]]=FALSE),AU354-1,AU354)))))</f>
        <v>68.760000000000005</v>
      </c>
      <c r="AV355" s="37">
        <f>IF(AND(Weekly[[#This Row],[V Odds &lt;]]="",Weekly[[#This Row],[H Odds &lt;]]=""),AV354,IF(AND(Weekly[[#This Row],[H Odds &lt;]]&lt;&gt;"",Weekly[[#This Row],[QDA_P]]=TRUE,Weekly[[#This Row],[Actual]]=TRUE),AV354+Weekly[[#This Row],[H Odds &lt;]]-1,IF(AND(Weekly[[#This Row],[V Odds &lt;]]&lt;&gt;"",Weekly[[#This Row],[QDA_P]]=FALSE,Weekly[[#This Row],[Actual]]=FALSE),AV354+Weekly[[#This Row],[V Odds &lt;]]-1,IF(AND(Weekly[[#This Row],[V Odds &lt;]]&lt;&gt;"",Weekly[[#This Row],[QDA_P]]=FALSE,Weekly[[#This Row],[Actual]]=TRUE),AV354-1,IF(AND(Weekly[[#This Row],[H Odds &lt;]]&lt;&gt;"",Weekly[[#This Row],[QDA_P]]=TRUE,Weekly[[#This Row],[Actual]]=FALSE),AV354-1,AV354)))))</f>
        <v>55.249999999999979</v>
      </c>
      <c r="AW355" s="37">
        <f>IF(AND(Weekly[[#This Row],[H Odds &lt;]]="",Weekly[[#This Row],[V Odds &lt;]]=""),AW354,IF(AND(Weekly[[#This Row],[KNC_P]]=Weekly[[#This Row],[Actual]],Weekly[[#This Row],[KNC_P]]=TRUE),AW354+Weekly[[#This Row],[BF H Odds]]-1,IF(AND(Weekly[[#This Row],[KNC_P]]=Weekly[[#This Row],[Actual]],Weekly[[#This Row],[KNC_P]]=FALSE),AW354+Weekly[[#This Row],[BF V Odds]]-1,AW354-1)))</f>
        <v>45.720000000000006</v>
      </c>
      <c r="AX355" s="37">
        <f>IF(AND(Weekly[[#This Row],[V Odds &lt;]]="",Weekly[[#This Row],[H Odds &lt;]]=""),AX354,IF(AND(Weekly[[#This Row],[V Odds &lt;]]&lt;&gt;"",Weekly[[#This Row],[FALSES]]&gt;0,Weekly[[#This Row],[Actual]]=FALSE),AX354+Weekly[[#This Row],[V Odds &lt;]]-1,IF(AND(Weekly[[#This Row],[H Odds &lt;]]&lt;&gt;"",Weekly[[#This Row],[TRUES]]&gt;0,Weekly[[#This Row],[Actual]]=TRUE),AX354+Weekly[[#This Row],[H Odds &lt;]]-1,IF(AND(Weekly[[#This Row],[V Odds &lt;]]&lt;&gt;"",Weekly[[#This Row],[FALSES]]=0),AX354,IF(AND(Weekly[[#This Row],[H Odds &lt;]]&lt;&gt;"",Weekly[[#This Row],[TRUES]]=0),AX354,AX354-1)))))</f>
        <v>85.549999999999983</v>
      </c>
      <c r="AY355" s="37">
        <f>IF(AND(Weekly[[#This Row],[V Odds &lt;]]="",Weekly[[#This Row],[H Odds &lt;]]=""),AY354,IF(AND(Weekly[[#This Row],[V Odds &lt;]]&lt;&gt;"",Weekly[[#This Row],[FALSES]]&gt;0,Weekly[[#This Row],[Actual]]=FALSE),AY354+((Weekly[[#This Row],[V Odds &lt;]]-1)*0.92),IF(AND(Weekly[[#This Row],[H Odds &lt;]]&lt;&gt;"",Weekly[[#This Row],[TRUES]]&gt;0,Weekly[[#This Row],[Actual]]=TRUE),AY354+((Weekly[[#This Row],[H Odds &lt;]]-1)*0.92),IF(AND(Weekly[[#This Row],[V Odds &lt;]]&lt;&gt;"",Weekly[[#This Row],[FALSES]]=0),AY354,IF(AND(Weekly[[#This Row],[H Odds &lt;]]&lt;&gt;"",Weekly[[#This Row],[TRUES]]=0),AY354,AY354-1)))))</f>
        <v>78.066000000000031</v>
      </c>
      <c r="AZ355" s="37">
        <f>IF(AND(Weekly[[#This Row],[V Odds &lt;]]="",Weekly[[#This Row],[H Odds &lt;]]=""),AZ354,IF(AND(Weekly[[#This Row],[V Odds &lt;]]&lt;&gt;"",Weekly[[#This Row],[Actual]]=FALSE),AZ354+Weekly[[#This Row],[V Odds &lt;]]-1,IF(AND(Weekly[[#This Row],[H Odds &lt;]]&lt;&gt;"",Weekly[[#This Row],[Actual]]=TRUE),AZ354+Weekly[[#This Row],[H Odds &lt;]]-1,AZ354-1)))</f>
        <v>69.919999999999987</v>
      </c>
      <c r="BA355" s="38">
        <f>IF(Weekly[[#This Row],[H Odds &lt;]]="",BA354,IF(AND(Weekly[[#This Row],[H Odds &lt;]]&lt;&gt;"",Weekly[[#This Row],[SVC_P]]=TRUE,Weekly[[#This Row],[Actual]]=TRUE),BA354+Weekly[[#This Row],[H Odds &lt;]]-1,IF(AND(Weekly[[#This Row],[H Odds &lt;]]&lt;&gt;"",Weekly[[#This Row],[SVC_P]]=TRUE,Weekly[[#This Row],[Actual]]=FALSE),BA354-1,BA354)))</f>
        <v>69.339999999999989</v>
      </c>
      <c r="BB355" s="38">
        <f>IF(Weekly[[#This Row],[H Odds &lt;]]="",BB354,IF(AND(Weekly[[#This Row],[H Odds &lt;]]&lt;&gt;"",Weekly[[#This Row],[ADBC_P]]=TRUE,Weekly[[#This Row],[Actual]]=TRUE),BB354+Weekly[[#This Row],[H Odds &lt;]]-1,IF(AND(Weekly[[#This Row],[H Odds &lt;]]&lt;&gt;"",Weekly[[#This Row],[ADBC_P]]=TRUE,Weekly[[#This Row],[Actual]]=FALSE),BB354-1,BB354)))</f>
        <v>45.459999999999994</v>
      </c>
      <c r="BC355" s="38">
        <f>IF(Weekly[[#This Row],[H Odds &lt;]]="",BC354,IF(AND(Weekly[[#This Row],[H Odds &lt;]]&lt;&gt;"",Weekly[[#This Row],[RFC_P]]=TRUE,Weekly[[#This Row],[Actual]]=TRUE),BC354+Weekly[[#This Row],[H Odds &lt;]]-1,IF(AND(Weekly[[#This Row],[H Odds &lt;]]&lt;&gt;"",Weekly[[#This Row],[RFC_P]]=TRUE,Weekly[[#This Row],[Actual]]=FALSE),BC354-1,BC354)))</f>
        <v>44.859999999999992</v>
      </c>
      <c r="BD355" s="38">
        <f>IF(Weekly[[#This Row],[H Odds &lt;]]="",BD354,IF(AND(Weekly[[#This Row],[H Odds &lt;]]&lt;&gt;"",Weekly[[#This Row],[GBC_P]]=TRUE,Weekly[[#This Row],[Actual]]=TRUE),BD354+Weekly[[#This Row],[H Odds &lt;]]-1,IF(AND(Weekly[[#This Row],[H Odds &lt;]]&lt;&gt;"",Weekly[[#This Row],[GBC_P]]=TRUE,Weekly[[#This Row],[Actual]]=FALSE),BD354-1,BD354)))</f>
        <v>49.96</v>
      </c>
      <c r="BE355" s="38">
        <f>IF(Weekly[[#This Row],[H Odds &lt;]]="",BE354,IF(AND(Weekly[[#This Row],[H Odds &lt;]]&lt;&gt;"",Weekly[[#This Row],[HGBC_P]]=TRUE,Weekly[[#This Row],[Actual]]=TRUE),BE354+Weekly[[#This Row],[H Odds &lt;]]-1,IF(AND(Weekly[[#This Row],[H Odds &lt;]]&lt;&gt;"",Weekly[[#This Row],[HGBC_P]]=TRUE,Weekly[[#This Row],[Actual]]=FALSE),BE354-1,BE354)))</f>
        <v>57.759999999999991</v>
      </c>
      <c r="BF355" s="38">
        <f>IF(Weekly[[#This Row],[H Odds &lt;]]="",BF354,IF(AND(Weekly[[#This Row],[H Odds &lt;]]&lt;&gt;"",Weekly[[#This Row],[XGB_P]]=TRUE,Weekly[[#This Row],[Actual]]=TRUE),BF354+Weekly[[#This Row],[H Odds &lt;]]-1,IF(AND(Weekly[[#This Row],[H Odds &lt;]]&lt;&gt;"",Weekly[[#This Row],[XGB_P]]=TRUE,Weekly[[#This Row],[Actual]]=FALSE),BF354-1,BF354)))</f>
        <v>61.93</v>
      </c>
      <c r="BG355" s="38">
        <f>IF(Weekly[[#This Row],[H Odds &lt;]]="",BG354,IF(AND(Weekly[[#This Row],[H Odds &lt;]]&lt;&gt;"",Weekly[[#This Row],[QDA_P]]=TRUE,Weekly[[#This Row],[Actual]]=TRUE),BG354+Weekly[[#This Row],[H Odds &lt;]]-1,IF(AND(Weekly[[#This Row],[H Odds &lt;]]&lt;&gt;"",Weekly[[#This Row],[QDA_P]]=TRUE,Weekly[[#This Row],[Actual]]=FALSE),BG354-1,BG354)))</f>
        <v>44.179999999999993</v>
      </c>
      <c r="BH355" s="38">
        <f>IF(Weekly[[#This Row],[H Odds &lt;]]="",BH354,IF(AND(Weekly[[#This Row],[H Odds &lt;]]&lt;&gt;"",Weekly[[#This Row],[KNC_P]]=TRUE,Weekly[[#This Row],[Actual]]=TRUE),BH354+Weekly[[#This Row],[H Odds &lt;]]-1,IF(AND(Weekly[[#This Row],[H Odds &lt;]]&lt;&gt;"",Weekly[[#This Row],[KNC_P]]=TRUE,Weekly[[#This Row],[Actual]]=FALSE),BH354-1,BH354)))</f>
        <v>48.54999999999999</v>
      </c>
      <c r="BI355" s="38">
        <f>IF(Weekly[[#This Row],[H Odds &lt;]]="",BI354,IF(AND(Weekly[[#This Row],[H Odds &lt;]]&lt;&gt;"",Weekly[[#This Row],[TRUES]]&gt;0,Weekly[[#This Row],[Actual]]=TRUE),BI354+Weekly[[#This Row],[H Odds &lt;]]-1,IF(AND(Weekly[[#This Row],[H Odds &lt;]]&lt;&gt;"",Weekly[[#This Row],[TRUES]]=0),BI354,BI354-1)))</f>
        <v>69.339999999999989</v>
      </c>
      <c r="BJ355" s="38">
        <f>IF(Weekly[[#This Row],[H Odds &lt;]]="",BJ354,IF(AND(Weekly[[#This Row],[H Odds &lt;]]&lt;&gt;"",Weekly[[#This Row],[Actual]]=TRUE),BJ354+Weekly[[#This Row],[H Odds &lt;]]-1,IF(AND(Weekly[[#This Row],[H Odds &lt;]]&lt;&gt;"",Weekly[[#This Row],[Actual]]=FALSE),BJ354-1,BJ354)))</f>
        <v>71.239999999999995</v>
      </c>
      <c r="BK355" s="58">
        <f>IF(AND(Weekly[[#This Row],[TRUES]]&gt;4,Weekly[[#This Row],[Actual]]=TRUE),BK354+Weekly[[#This Row],[BF H Odds]]-1,IF(AND(Weekly[[#This Row],[FALSES]]&gt;4,Weekly[[#This Row],[Actual]]=FALSE),BK354+Weekly[[#This Row],[BF V Odds]]-1,IF(AND(Weekly[[#This Row],[TRUES]]&gt;4,Weekly[[#This Row],[Actual]]=FALSE),BK354-1,IF(AND(Weekly[[#This Row],[FALSES]]&gt;4,Weekly[[#This Row],[Actual]]=TRUE),BK354-1,BK354))))</f>
        <v>25.200000000000021</v>
      </c>
      <c r="BL355" s="58">
        <f>IF(AND(Weekly[[#This Row],[TRUES]]&gt;5,Weekly[[#This Row],[Actual]]=TRUE),BL354+Weekly[[#This Row],[BF H Odds]]-1,IF(AND(Weekly[[#This Row],[FALSES]]&gt;5,Weekly[[#This Row],[Actual]]=FALSE),BL354+Weekly[[#This Row],[BF V Odds]]-1,IF(AND(Weekly[[#This Row],[TRUES]]&gt;5,Weekly[[#This Row],[Actual]]=FALSE),BL354-1,IF(AND(Weekly[[#This Row],[FALSES]]&gt;5,Weekly[[#This Row],[Actual]]=TRUE),BL354-1,BL354))))</f>
        <v>25.510000000000023</v>
      </c>
      <c r="BM355" s="58">
        <f>IF(AND(Weekly[[#This Row],[TRUES]]&gt;6,Weekly[[#This Row],[Actual]]=TRUE),BM354+Weekly[[#This Row],[BF H Odds]]-1,IF(AND(Weekly[[#This Row],[FALSES]]&gt;6,Weekly[[#This Row],[Actual]]=FALSE),BM354+Weekly[[#This Row],[BF V Odds]]-1,IF(AND(Weekly[[#This Row],[TRUES]]&gt;6,Weekly[[#This Row],[Actual]]=FALSE),BM354-1,IF(AND(Weekly[[#This Row],[FALSES]]&gt;6,Weekly[[#This Row],[Actual]]=TRUE),BM354-1,BM354))))</f>
        <v>48.800000000000018</v>
      </c>
    </row>
    <row r="356" spans="1:65" x14ac:dyDescent="0.25">
      <c r="A356" s="34"/>
      <c r="B356" s="10">
        <v>44287</v>
      </c>
      <c r="C356" s="33" t="s">
        <v>17</v>
      </c>
      <c r="D356" s="15" t="s">
        <v>16</v>
      </c>
      <c r="E356" t="b">
        <v>1</v>
      </c>
      <c r="F356" t="b">
        <v>1</v>
      </c>
      <c r="G356" t="b">
        <v>1</v>
      </c>
      <c r="H356" t="b">
        <v>1</v>
      </c>
      <c r="I356" t="b">
        <v>1</v>
      </c>
      <c r="J356" t="b">
        <v>1</v>
      </c>
      <c r="K356" t="b">
        <v>1</v>
      </c>
      <c r="L356" t="b">
        <v>1</v>
      </c>
      <c r="O356" t="str">
        <f>IF(Weekly[[#This Row],[H/V]]="H",Weekly[[#This Row],[BF H Odds]],IF(Weekly[[#This Row],[H/V]]="V",Weekly[[#This Row],[BF V Odds]],""))</f>
        <v/>
      </c>
      <c r="P356" t="b">
        <v>0</v>
      </c>
      <c r="R356" s="35">
        <f>IFERROR(IF(Weekly[[#This Row],[Won Bet?]]="yes",R355+(Weekly[[#This Row],[BF Odds]]*Weekly[[#This Row],[BF Stake]])-Weekly[[#This Row],[BF Stake]],R355-Weekly[[#This Row],[BF Stake]]),R355)</f>
        <v>489.49</v>
      </c>
      <c r="S356" s="9">
        <f>IFERROR(IF(Weekly[[#This Row],[Won Bet?]]="yes",S355+(((Weekly[[#This Row],[BF Odds]]*Weekly[[#This Row],[BF Stake]])-Weekly[[#This Row],[BF Stake]])*0.95),S355-Weekly[[#This Row],[BF Stake]]),S355)</f>
        <v>489.49</v>
      </c>
      <c r="T356" s="13">
        <v>1.81</v>
      </c>
      <c r="U356" s="13">
        <v>2.2200000000000002</v>
      </c>
      <c r="V356" s="24">
        <f>IF(Weekly[[#This Row],[Actual]]="","",IF(AND(Weekly[[#This Row],[SVC_P]]=Weekly[[#This Row],[Actual]],Weekly[[#This Row],[SVC_P]]=TRUE),V355+Weekly[[#This Row],[BF H Odds]]-1,IF(AND(Weekly[[#This Row],[SVC_P]]=Weekly[[#This Row],[Actual]],Weekly[[#This Row],[SVC_P]]=FALSE),V355+Weekly[[#This Row],[BF V Odds]]-1,V355-1)))</f>
        <v>70.090000000000032</v>
      </c>
      <c r="W356" s="24">
        <f>IF(Weekly[[#This Row],[Actual]]="","",IF(AND(Weekly[[#This Row],[SVC_P]]=FALSE,Weekly[[#This Row],[Actual]]=TRUE),W355+Weekly[[#This Row],[BF H Odds]]-1,IF(AND(Weekly[[#This Row],[SVC_P]]=TRUE,Weekly[[#This Row],[Actual]]=FALSE,),W355+Weekly[[#This Row],[BF V Odds]]-1,W355-1)))</f>
        <v>-295.95</v>
      </c>
      <c r="X356" s="24">
        <f>IF(Weekly[[#This Row],[Actual]]="","",IF(AND(Weekly[[#This Row],[ADBC_P]]=Weekly[[#This Row],[Actual]],Weekly[[#This Row],[ADBC_P]]=TRUE),X355+Weekly[[#This Row],[BF H Odds]]-1,IF(AND(Weekly[[#This Row],[ADBC_P]]=Weekly[[#This Row],[Actual]],Weekly[[#This Row],[ADBC_P]]=FALSE),X355+Weekly[[#This Row],[BF V Odds]]-1,X355-1)))</f>
        <v>27.500000000000021</v>
      </c>
      <c r="Y356" s="24">
        <f>IF(Weekly[[#This Row],[Actual]]="","",IF(AND(Weekly[[#This Row],[ADBC_P]]=FALSE,Weekly[[#This Row],[Actual]]=TRUE),Y355+Weekly[[#This Row],[BF H Odds]]-1,IF(AND(Weekly[[#This Row],[ADBC_P]]=TRUE,Weekly[[#This Row],[Actual]]=FALSE),Y355+Weekly[[#This Row],[BF V Odds]]-1,Y355-1)))</f>
        <v>45.01</v>
      </c>
      <c r="Z356" s="24">
        <f>IF(Weekly[[#This Row],[Actual]]="","",IF(AND(Weekly[[#This Row],[RFC_P]]=Weekly[[#This Row],[Actual]],Weekly[[#This Row],[RFC_P]]=TRUE),Z355+Weekly[[#This Row],[BF H Odds]]-1,IF(AND(Weekly[[#This Row],[RFC_P]]=Weekly[[#This Row],[Actual]],Weekly[[#This Row],[RFC_P]]=FALSE),Z355+Weekly[[#This Row],[BF V Odds]]-1,Z355-1)))</f>
        <v>21.690000000000023</v>
      </c>
      <c r="AA356" s="24">
        <f>IF(Weekly[[#This Row],[Actual]]="","",IF(AND(Weekly[[#This Row],[RFC_P]]=FALSE,Weekly[[#This Row],[Actual]]=TRUE),AA355+Weekly[[#This Row],[BF H Odds]]-1,IF(AND(Weekly[[#This Row],[RFC_P]]=TRUE,Weekly[[#This Row],[Actual]]=FALSE),AA355+Weekly[[#This Row],[BF V Odds]]-1,AA355-1)))</f>
        <v>50.819999999999972</v>
      </c>
      <c r="AB356" s="24">
        <f>IF(Weekly[[#This Row],[Actual]]="","",IF(AND(Weekly[[#This Row],[GBC_P]]=Weekly[[#This Row],[Actual]],Weekly[[#This Row],[GBC_P]]=TRUE),AB355+Weekly[[#This Row],[BF H Odds]]-1,IF(AND(Weekly[[#This Row],[GBC_P]]=Weekly[[#This Row],[Actual]],Weekly[[#This Row],[GBC_P]]=FALSE),AB355+Weekly[[#This Row],[BF V Odds]]-1,AB355-1)))</f>
        <v>23.390000000000004</v>
      </c>
      <c r="AC356" s="24">
        <f>IF(Weekly[[#This Row],[Actual]]="","",IF(AND(Weekly[[#This Row],[GBC_P]]=FALSE,Weekly[[#This Row],[Actual]]=TRUE),AC355+Weekly[[#This Row],[BF H Odds]]-1,IF(AND(Weekly[[#This Row],[GBC_P]]=TRUE,Weekly[[#This Row],[Actual]]=FALSE),AC355+Weekly[[#This Row],[BF V Odds]]-1,AC355-1)))</f>
        <v>49.119999999999969</v>
      </c>
      <c r="AD356" s="24">
        <f>IF(Weekly[[#This Row],[Actual]]="","",IF(AND(Weekly[[#This Row],[HGBC_P]]=Weekly[[#This Row],[Actual]],Weekly[[#This Row],[HGBC_P]]=TRUE),AD355+Weekly[[#This Row],[BF H Odds]]-1,IF(AND(Weekly[[#This Row],[HGBC_P]]=Weekly[[#This Row],[Actual]],Weekly[[#This Row],[HGBC_P]]=FALSE),AD355+Weekly[[#This Row],[BF V Odds]]-1,AD355-1)))</f>
        <v>24.860000000000024</v>
      </c>
      <c r="AE356" s="24">
        <f>IF(Weekly[[#This Row],[Actual]]="","",IF(AND(Weekly[[#This Row],[HGBC_P]]=FALSE,Weekly[[#This Row],[Actual]]=TRUE),AE355+Weekly[[#This Row],[BF H Odds]]-1,IF(AND(Weekly[[#This Row],[HGBC_P]]=TRUE,Weekly[[#This Row],[Actual]]=FALSE),AE355+Weekly[[#This Row],[BF V Odds]]-1,AE355-1)))</f>
        <v>47.65</v>
      </c>
      <c r="AF356" s="24">
        <f>IF(Weekly[[#This Row],[Actual]]="","",IF(AND(Weekly[[#This Row],[XGB_P]]=Weekly[[#This Row],[Actual]],Weekly[[#This Row],[XGB_P]]=TRUE),AF355+Weekly[[#This Row],[BF H Odds]]-1,IF(AND(Weekly[[#This Row],[XGB_P]]=Weekly[[#This Row],[Actual]],Weekly[[#This Row],[XGB_P]]=FALSE),AF355+Weekly[[#This Row],[BF V Odds]]-1,AF355-1)))</f>
        <v>50.480000000000025</v>
      </c>
      <c r="AG356" s="24">
        <f>IF(Weekly[[#This Row],[Actual]]="","",IF(AND(Weekly[[#This Row],[XGB_P]]=FALSE,Weekly[[#This Row],[Actual]]=TRUE),AG355+Weekly[[#This Row],[BF H Odds]]-1,IF(AND(Weekly[[#This Row],[XGB_P]]=TRUE,Weekly[[#This Row],[Actual]]=FALSE),AG355+Weekly[[#This Row],[BF V Odds]]-1,AG355-1)))</f>
        <v>22.029999999999998</v>
      </c>
      <c r="AH356" s="24">
        <f>IF(Weekly[[#This Row],[Actual]]="","",IF(AND(Weekly[[#This Row],[QDA_P]]=Weekly[[#This Row],[Actual]],Weekly[[#This Row],[QDA_P]]=TRUE),AH355+Weekly[[#This Row],[BF H Odds]]-1,IF(AND(Weekly[[#This Row],[QDA_P]]=Weekly[[#This Row],[Actual]],Weekly[[#This Row],[QDA_P]]=FALSE),AH355+Weekly[[#This Row],[BF V Odds]]-1,AH355-1)))</f>
        <v>7.4200000000000088</v>
      </c>
      <c r="AI356" s="24">
        <f>IF(Weekly[[#This Row],[Actual]]="","",IF(AND(Weekly[[#This Row],[QDA_P]]=FALSE,Weekly[[#This Row],[Actual]]=TRUE),AI355+Weekly[[#This Row],[BF H Odds]]-1,IF(AND(Weekly[[#This Row],[QDA_P]]=TRUE,Weekly[[#This Row],[Actual]]=FALSE),AI355+Weekly[[#This Row],[BF V Odds]]-1,AI355-1)))</f>
        <v>65.090000000000018</v>
      </c>
      <c r="AJ356" s="24">
        <f>IF(Weekly[[#This Row],[Actual]]="","",IF(AND(Weekly[[#This Row],[KNC_P]]=FALSE,Weekly[[#This Row],[Actual]]=TRUE),AJ355+Weekly[[#This Row],[BF H Odds]]-1,IF(AND(Weekly[[#This Row],[KNC_P]]=TRUE,Weekly[[#This Row],[Actual]]=FALSE),AJ355+Weekly[[#This Row],[BF V Odds]]-1,AJ355-1)))</f>
        <v>53.809999999999981</v>
      </c>
      <c r="AK356" s="24">
        <f>IF(Weekly[[#This Row],[Actual]]="","",IF(AND(Weekly[[#This Row],[KNC_P]]=FALSE,Weekly[[#This Row],[Actual]]=TRUE),AK355+Weekly[[#This Row],[BF H Odds]]-1,IF(AND(Weekly[[#This Row],[KNC_P]]=TRUE,Weekly[[#This Row],[Actual]]=FALSE),AK355+Weekly[[#This Row],[BF V Odds]]-1,AK355-1)))</f>
        <v>52.709999999999972</v>
      </c>
      <c r="AL356" s="30">
        <f>IF(Weekly[[#This Row],[Actual]]="","",COUNTIF(Weekly[[#This Row],[SVC_P]:[QDA_P]],TRUE))</f>
        <v>7</v>
      </c>
      <c r="AM356" s="30">
        <f>IF(Weekly[[#This Row],[Actual]]="","",COUNTIF(Weekly[[#This Row],[SVC_P]:[QDA_P]],FALSE))</f>
        <v>0</v>
      </c>
      <c r="AN356" s="36" t="str">
        <f>IF(AND(Weekly[[#This Row],[BF V Odds]]&gt;$BO$6,Weekly[[#This Row],[BF V Odds]] &lt; $BO$7),Weekly[[#This Row],[BF V Odds]],"")</f>
        <v/>
      </c>
      <c r="AO356" s="36" t="str">
        <f>IF(AND(Weekly[[#This Row],[BF H Odds]]&gt;$BO$6, Weekly[[#This Row],[BF H Odds]] &lt; $BO$7),Weekly[[#This Row],[BF H Odds]],"")</f>
        <v/>
      </c>
      <c r="AP356" s="37">
        <f>IF(AND(Weekly[[#This Row],[V Odds &lt;]]="",Weekly[[#This Row],[H Odds &lt;]]=""),AP355,IF(AND(Weekly[[#This Row],[H Odds &lt;]]&lt;&gt;"",Weekly[[#This Row],[SVC_P]]=TRUE,Weekly[[#This Row],[Actual]]=TRUE),AP355+Weekly[[#This Row],[H Odds &lt;]]-1,IF(AND(Weekly[[#This Row],[V Odds &lt;]]&lt;&gt;"",Weekly[[#This Row],[SVC_P]]=FALSE,Weekly[[#This Row],[Actual]]=FALSE),AP355+Weekly[[#This Row],[V Odds &lt;]]-1,IF(AND(Weekly[[#This Row],[V Odds &lt;]]&lt;&gt;"",Weekly[[#This Row],[SVC_P]]=FALSE,Weekly[[#This Row],[Actual]]=TRUE),AP355-1,IF(AND(Weekly[[#This Row],[H Odds &lt;]]&lt;&gt;"",Weekly[[#This Row],[SVC_P]]=TRUE,Weekly[[#This Row],[Actual]]=FALSE),AP355-1,AP355)))))</f>
        <v>74.38000000000001</v>
      </c>
      <c r="AQ356" s="37">
        <f>IF(AND(Weekly[[#This Row],[V Odds &lt;]]="",Weekly[[#This Row],[H Odds &lt;]]=""),AQ355,IF(AND(Weekly[[#This Row],[H Odds &lt;]]&lt;&gt;"",Weekly[[#This Row],[ADBC_P]]=TRUE,Weekly[[#This Row],[Actual]]=TRUE),AQ355+Weekly[[#This Row],[H Odds &lt;]]-1,IF(AND(Weekly[[#This Row],[V Odds &lt;]]&lt;&gt;"",Weekly[[#This Row],[ADBC_P]]=FALSE,Weekly[[#This Row],[Actual]]=FALSE),AQ355+Weekly[[#This Row],[V Odds &lt;]]-1,IF(AND(Weekly[[#This Row],[V Odds &lt;]]&lt;&gt;"",Weekly[[#This Row],[ADBC_P]]=FALSE,Weekly[[#This Row],[Actual]]=TRUE),AQ355-1,IF(AND(Weekly[[#This Row],[H Odds &lt;]]&lt;&gt;"",Weekly[[#This Row],[ADBC_P]]=TRUE,Weekly[[#This Row],[Actual]]=FALSE),AQ355-1,AQ355)))))</f>
        <v>48.779999999999994</v>
      </c>
      <c r="AR356" s="37">
        <f>IF(AND(Weekly[[#This Row],[V Odds &lt;]]="",Weekly[[#This Row],[H Odds &lt;]]=""),AR355,IF(AND(Weekly[[#This Row],[H Odds &lt;]]&lt;&gt;"",Weekly[[#This Row],[RFC_P]]=TRUE,Weekly[[#This Row],[Actual]]=TRUE),AR355+Weekly[[#This Row],[H Odds &lt;]]-1,IF(AND(Weekly[[#This Row],[V Odds &lt;]]&lt;&gt;"",Weekly[[#This Row],[RFC_P]]=FALSE,Weekly[[#This Row],[Actual]]=FALSE),AR355+Weekly[[#This Row],[V Odds &lt;]]-1,IF(AND(Weekly[[#This Row],[V Odds &lt;]]&lt;&gt;"",Weekly[[#This Row],[RFC_P]]=FALSE,Weekly[[#This Row],[Actual]]=TRUE),AR355-1,IF(AND(Weekly[[#This Row],[H Odds &lt;]]&lt;&gt;"",Weekly[[#This Row],[RFC_P]]=TRUE,Weekly[[#This Row],[Actual]]=FALSE),AR355-1,AR355)))))</f>
        <v>52.789999999999992</v>
      </c>
      <c r="AS356" s="37">
        <f>IF(AND(Weekly[[#This Row],[V Odds &lt;]]="",Weekly[[#This Row],[H Odds &lt;]]=""),AS355,IF(AND(Weekly[[#This Row],[H Odds &lt;]]&lt;&gt;"",Weekly[[#This Row],[GBC_P]]=TRUE,Weekly[[#This Row],[Actual]]=TRUE),AS355+Weekly[[#This Row],[H Odds &lt;]]-1,IF(AND(Weekly[[#This Row],[V Odds &lt;]]&lt;&gt;"",Weekly[[#This Row],[GBC_P]]=FALSE,Weekly[[#This Row],[Actual]]=FALSE),AS355+Weekly[[#This Row],[V Odds &lt;]]-1,IF(AND(Weekly[[#This Row],[V Odds &lt;]]&lt;&gt;"",Weekly[[#This Row],[GBC_P]]=FALSE,Weekly[[#This Row],[Actual]]=TRUE),AS355-1,IF(AND(Weekly[[#This Row],[H Odds &lt;]]&lt;&gt;"",Weekly[[#This Row],[GBC_P]]=TRUE,Weekly[[#This Row],[Actual]]=FALSE),AS355-1,AS355)))))</f>
        <v>52.58</v>
      </c>
      <c r="AT356" s="37">
        <f>IF(AND(Weekly[[#This Row],[V Odds &lt;]]="",Weekly[[#This Row],[H Odds &lt;]]=""),AT355,IF(AND(Weekly[[#This Row],[H Odds &lt;]]&lt;&gt;"",Weekly[[#This Row],[HGBC_P]]=TRUE,Weekly[[#This Row],[Actual]]=TRUE),AT355+Weekly[[#This Row],[H Odds &lt;]]-1,IF(AND(Weekly[[#This Row],[V Odds &lt;]]&lt;&gt;"",Weekly[[#This Row],[HGBC_P]]=FALSE,Weekly[[#This Row],[Actual]]=FALSE),AT355+Weekly[[#This Row],[V Odds &lt;]]-1,IF(AND(Weekly[[#This Row],[V Odds &lt;]]&lt;&gt;"",Weekly[[#This Row],[HGBC_P]]=FALSE,Weekly[[#This Row],[Actual]]=TRUE),AT355-1,IF(AND(Weekly[[#This Row],[H Odds &lt;]]&lt;&gt;"",Weekly[[#This Row],[HGBC_P]]=TRUE,Weekly[[#This Row],[Actual]]=FALSE),AT355-1,AT355)))))</f>
        <v>58.659999999999989</v>
      </c>
      <c r="AU356" s="37">
        <f>IF(AND(Weekly[[#This Row],[V Odds &lt;]]="",Weekly[[#This Row],[H Odds &lt;]]=""),AU355,IF(AND(Weekly[[#This Row],[H Odds &lt;]]&lt;&gt;"",Weekly[[#This Row],[XGB_P]]=TRUE,Weekly[[#This Row],[Actual]]=TRUE),AU355+Weekly[[#This Row],[H Odds &lt;]]-1,IF(AND(Weekly[[#This Row],[V Odds &lt;]]&lt;&gt;"",Weekly[[#This Row],[XGB_P]]=FALSE,Weekly[[#This Row],[Actual]]=FALSE),AU355+Weekly[[#This Row],[V Odds &lt;]]-1,IF(AND(Weekly[[#This Row],[V Odds &lt;]]&lt;&gt;"",Weekly[[#This Row],[XGB_P]]=FALSE,Weekly[[#This Row],[Actual]]=TRUE),AU355-1,IF(AND(Weekly[[#This Row],[H Odds &lt;]]&lt;&gt;"",Weekly[[#This Row],[XGB_P]]=TRUE,Weekly[[#This Row],[Actual]]=FALSE),AU355-1,AU355)))))</f>
        <v>68.760000000000005</v>
      </c>
      <c r="AV356" s="37">
        <f>IF(AND(Weekly[[#This Row],[V Odds &lt;]]="",Weekly[[#This Row],[H Odds &lt;]]=""),AV355,IF(AND(Weekly[[#This Row],[H Odds &lt;]]&lt;&gt;"",Weekly[[#This Row],[QDA_P]]=TRUE,Weekly[[#This Row],[Actual]]=TRUE),AV355+Weekly[[#This Row],[H Odds &lt;]]-1,IF(AND(Weekly[[#This Row],[V Odds &lt;]]&lt;&gt;"",Weekly[[#This Row],[QDA_P]]=FALSE,Weekly[[#This Row],[Actual]]=FALSE),AV355+Weekly[[#This Row],[V Odds &lt;]]-1,IF(AND(Weekly[[#This Row],[V Odds &lt;]]&lt;&gt;"",Weekly[[#This Row],[QDA_P]]=FALSE,Weekly[[#This Row],[Actual]]=TRUE),AV355-1,IF(AND(Weekly[[#This Row],[H Odds &lt;]]&lt;&gt;"",Weekly[[#This Row],[QDA_P]]=TRUE,Weekly[[#This Row],[Actual]]=FALSE),AV355-1,AV355)))))</f>
        <v>55.249999999999979</v>
      </c>
      <c r="AW356" s="37">
        <f>IF(AND(Weekly[[#This Row],[H Odds &lt;]]="",Weekly[[#This Row],[V Odds &lt;]]=""),AW355,IF(AND(Weekly[[#This Row],[KNC_P]]=Weekly[[#This Row],[Actual]],Weekly[[#This Row],[KNC_P]]=TRUE),AW355+Weekly[[#This Row],[BF H Odds]]-1,IF(AND(Weekly[[#This Row],[KNC_P]]=Weekly[[#This Row],[Actual]],Weekly[[#This Row],[KNC_P]]=FALSE),AW355+Weekly[[#This Row],[BF V Odds]]-1,AW355-1)))</f>
        <v>45.720000000000006</v>
      </c>
      <c r="AX356" s="37">
        <f>IF(AND(Weekly[[#This Row],[V Odds &lt;]]="",Weekly[[#This Row],[H Odds &lt;]]=""),AX355,IF(AND(Weekly[[#This Row],[V Odds &lt;]]&lt;&gt;"",Weekly[[#This Row],[FALSES]]&gt;0,Weekly[[#This Row],[Actual]]=FALSE),AX355+Weekly[[#This Row],[V Odds &lt;]]-1,IF(AND(Weekly[[#This Row],[H Odds &lt;]]&lt;&gt;"",Weekly[[#This Row],[TRUES]]&gt;0,Weekly[[#This Row],[Actual]]=TRUE),AX355+Weekly[[#This Row],[H Odds &lt;]]-1,IF(AND(Weekly[[#This Row],[V Odds &lt;]]&lt;&gt;"",Weekly[[#This Row],[FALSES]]=0),AX355,IF(AND(Weekly[[#This Row],[H Odds &lt;]]&lt;&gt;"",Weekly[[#This Row],[TRUES]]=0),AX355,AX355-1)))))</f>
        <v>85.549999999999983</v>
      </c>
      <c r="AY356" s="37">
        <f>IF(AND(Weekly[[#This Row],[V Odds &lt;]]="",Weekly[[#This Row],[H Odds &lt;]]=""),AY355,IF(AND(Weekly[[#This Row],[V Odds &lt;]]&lt;&gt;"",Weekly[[#This Row],[FALSES]]&gt;0,Weekly[[#This Row],[Actual]]=FALSE),AY355+((Weekly[[#This Row],[V Odds &lt;]]-1)*0.92),IF(AND(Weekly[[#This Row],[H Odds &lt;]]&lt;&gt;"",Weekly[[#This Row],[TRUES]]&gt;0,Weekly[[#This Row],[Actual]]=TRUE),AY355+((Weekly[[#This Row],[H Odds &lt;]]-1)*0.92),IF(AND(Weekly[[#This Row],[V Odds &lt;]]&lt;&gt;"",Weekly[[#This Row],[FALSES]]=0),AY355,IF(AND(Weekly[[#This Row],[H Odds &lt;]]&lt;&gt;"",Weekly[[#This Row],[TRUES]]=0),AY355,AY355-1)))))</f>
        <v>78.066000000000031</v>
      </c>
      <c r="AZ356" s="37">
        <f>IF(AND(Weekly[[#This Row],[V Odds &lt;]]="",Weekly[[#This Row],[H Odds &lt;]]=""),AZ355,IF(AND(Weekly[[#This Row],[V Odds &lt;]]&lt;&gt;"",Weekly[[#This Row],[Actual]]=FALSE),AZ355+Weekly[[#This Row],[V Odds &lt;]]-1,IF(AND(Weekly[[#This Row],[H Odds &lt;]]&lt;&gt;"",Weekly[[#This Row],[Actual]]=TRUE),AZ355+Weekly[[#This Row],[H Odds &lt;]]-1,AZ355-1)))</f>
        <v>69.919999999999987</v>
      </c>
      <c r="BA356" s="38">
        <f>IF(Weekly[[#This Row],[H Odds &lt;]]="",BA355,IF(AND(Weekly[[#This Row],[H Odds &lt;]]&lt;&gt;"",Weekly[[#This Row],[SVC_P]]=TRUE,Weekly[[#This Row],[Actual]]=TRUE),BA355+Weekly[[#This Row],[H Odds &lt;]]-1,IF(AND(Weekly[[#This Row],[H Odds &lt;]]&lt;&gt;"",Weekly[[#This Row],[SVC_P]]=TRUE,Weekly[[#This Row],[Actual]]=FALSE),BA355-1,BA355)))</f>
        <v>69.339999999999989</v>
      </c>
      <c r="BB356" s="38">
        <f>IF(Weekly[[#This Row],[H Odds &lt;]]="",BB355,IF(AND(Weekly[[#This Row],[H Odds &lt;]]&lt;&gt;"",Weekly[[#This Row],[ADBC_P]]=TRUE,Weekly[[#This Row],[Actual]]=TRUE),BB355+Weekly[[#This Row],[H Odds &lt;]]-1,IF(AND(Weekly[[#This Row],[H Odds &lt;]]&lt;&gt;"",Weekly[[#This Row],[ADBC_P]]=TRUE,Weekly[[#This Row],[Actual]]=FALSE),BB355-1,BB355)))</f>
        <v>45.459999999999994</v>
      </c>
      <c r="BC356" s="38">
        <f>IF(Weekly[[#This Row],[H Odds &lt;]]="",BC355,IF(AND(Weekly[[#This Row],[H Odds &lt;]]&lt;&gt;"",Weekly[[#This Row],[RFC_P]]=TRUE,Weekly[[#This Row],[Actual]]=TRUE),BC355+Weekly[[#This Row],[H Odds &lt;]]-1,IF(AND(Weekly[[#This Row],[H Odds &lt;]]&lt;&gt;"",Weekly[[#This Row],[RFC_P]]=TRUE,Weekly[[#This Row],[Actual]]=FALSE),BC355-1,BC355)))</f>
        <v>44.859999999999992</v>
      </c>
      <c r="BD356" s="38">
        <f>IF(Weekly[[#This Row],[H Odds &lt;]]="",BD355,IF(AND(Weekly[[#This Row],[H Odds &lt;]]&lt;&gt;"",Weekly[[#This Row],[GBC_P]]=TRUE,Weekly[[#This Row],[Actual]]=TRUE),BD355+Weekly[[#This Row],[H Odds &lt;]]-1,IF(AND(Weekly[[#This Row],[H Odds &lt;]]&lt;&gt;"",Weekly[[#This Row],[GBC_P]]=TRUE,Weekly[[#This Row],[Actual]]=FALSE),BD355-1,BD355)))</f>
        <v>49.96</v>
      </c>
      <c r="BE356" s="38">
        <f>IF(Weekly[[#This Row],[H Odds &lt;]]="",BE355,IF(AND(Weekly[[#This Row],[H Odds &lt;]]&lt;&gt;"",Weekly[[#This Row],[HGBC_P]]=TRUE,Weekly[[#This Row],[Actual]]=TRUE),BE355+Weekly[[#This Row],[H Odds &lt;]]-1,IF(AND(Weekly[[#This Row],[H Odds &lt;]]&lt;&gt;"",Weekly[[#This Row],[HGBC_P]]=TRUE,Weekly[[#This Row],[Actual]]=FALSE),BE355-1,BE355)))</f>
        <v>57.759999999999991</v>
      </c>
      <c r="BF356" s="38">
        <f>IF(Weekly[[#This Row],[H Odds &lt;]]="",BF355,IF(AND(Weekly[[#This Row],[H Odds &lt;]]&lt;&gt;"",Weekly[[#This Row],[XGB_P]]=TRUE,Weekly[[#This Row],[Actual]]=TRUE),BF355+Weekly[[#This Row],[H Odds &lt;]]-1,IF(AND(Weekly[[#This Row],[H Odds &lt;]]&lt;&gt;"",Weekly[[#This Row],[XGB_P]]=TRUE,Weekly[[#This Row],[Actual]]=FALSE),BF355-1,BF355)))</f>
        <v>61.93</v>
      </c>
      <c r="BG356" s="38">
        <f>IF(Weekly[[#This Row],[H Odds &lt;]]="",BG355,IF(AND(Weekly[[#This Row],[H Odds &lt;]]&lt;&gt;"",Weekly[[#This Row],[QDA_P]]=TRUE,Weekly[[#This Row],[Actual]]=TRUE),BG355+Weekly[[#This Row],[H Odds &lt;]]-1,IF(AND(Weekly[[#This Row],[H Odds &lt;]]&lt;&gt;"",Weekly[[#This Row],[QDA_P]]=TRUE,Weekly[[#This Row],[Actual]]=FALSE),BG355-1,BG355)))</f>
        <v>44.179999999999993</v>
      </c>
      <c r="BH356" s="38">
        <f>IF(Weekly[[#This Row],[H Odds &lt;]]="",BH355,IF(AND(Weekly[[#This Row],[H Odds &lt;]]&lt;&gt;"",Weekly[[#This Row],[KNC_P]]=TRUE,Weekly[[#This Row],[Actual]]=TRUE),BH355+Weekly[[#This Row],[H Odds &lt;]]-1,IF(AND(Weekly[[#This Row],[H Odds &lt;]]&lt;&gt;"",Weekly[[#This Row],[KNC_P]]=TRUE,Weekly[[#This Row],[Actual]]=FALSE),BH355-1,BH355)))</f>
        <v>48.54999999999999</v>
      </c>
      <c r="BI356" s="38">
        <f>IF(Weekly[[#This Row],[H Odds &lt;]]="",BI355,IF(AND(Weekly[[#This Row],[H Odds &lt;]]&lt;&gt;"",Weekly[[#This Row],[TRUES]]&gt;0,Weekly[[#This Row],[Actual]]=TRUE),BI355+Weekly[[#This Row],[H Odds &lt;]]-1,IF(AND(Weekly[[#This Row],[H Odds &lt;]]&lt;&gt;"",Weekly[[#This Row],[TRUES]]=0),BI355,BI355-1)))</f>
        <v>69.339999999999989</v>
      </c>
      <c r="BJ356" s="38">
        <f>IF(Weekly[[#This Row],[H Odds &lt;]]="",BJ355,IF(AND(Weekly[[#This Row],[H Odds &lt;]]&lt;&gt;"",Weekly[[#This Row],[Actual]]=TRUE),BJ355+Weekly[[#This Row],[H Odds &lt;]]-1,IF(AND(Weekly[[#This Row],[H Odds &lt;]]&lt;&gt;"",Weekly[[#This Row],[Actual]]=FALSE),BJ355-1,BJ355)))</f>
        <v>71.239999999999995</v>
      </c>
      <c r="BK356" s="58">
        <f>IF(AND(Weekly[[#This Row],[TRUES]]&gt;4,Weekly[[#This Row],[Actual]]=TRUE),BK355+Weekly[[#This Row],[BF H Odds]]-1,IF(AND(Weekly[[#This Row],[FALSES]]&gt;4,Weekly[[#This Row],[Actual]]=FALSE),BK355+Weekly[[#This Row],[BF V Odds]]-1,IF(AND(Weekly[[#This Row],[TRUES]]&gt;4,Weekly[[#This Row],[Actual]]=FALSE),BK355-1,IF(AND(Weekly[[#This Row],[FALSES]]&gt;4,Weekly[[#This Row],[Actual]]=TRUE),BK355-1,BK355))))</f>
        <v>24.200000000000021</v>
      </c>
      <c r="BL356" s="58">
        <f>IF(AND(Weekly[[#This Row],[TRUES]]&gt;5,Weekly[[#This Row],[Actual]]=TRUE),BL355+Weekly[[#This Row],[BF H Odds]]-1,IF(AND(Weekly[[#This Row],[FALSES]]&gt;5,Weekly[[#This Row],[Actual]]=FALSE),BL355+Weekly[[#This Row],[BF V Odds]]-1,IF(AND(Weekly[[#This Row],[TRUES]]&gt;5,Weekly[[#This Row],[Actual]]=FALSE),BL355-1,IF(AND(Weekly[[#This Row],[FALSES]]&gt;5,Weekly[[#This Row],[Actual]]=TRUE),BL355-1,BL355))))</f>
        <v>24.510000000000023</v>
      </c>
      <c r="BM356" s="58">
        <f>IF(AND(Weekly[[#This Row],[TRUES]]&gt;6,Weekly[[#This Row],[Actual]]=TRUE),BM355+Weekly[[#This Row],[BF H Odds]]-1,IF(AND(Weekly[[#This Row],[FALSES]]&gt;6,Weekly[[#This Row],[Actual]]=FALSE),BM355+Weekly[[#This Row],[BF V Odds]]-1,IF(AND(Weekly[[#This Row],[TRUES]]&gt;6,Weekly[[#This Row],[Actual]]=FALSE),BM355-1,IF(AND(Weekly[[#This Row],[FALSES]]&gt;6,Weekly[[#This Row],[Actual]]=TRUE),BM355-1,BM355))))</f>
        <v>47.800000000000018</v>
      </c>
    </row>
    <row r="357" spans="1:65" x14ac:dyDescent="0.25">
      <c r="A357" s="34"/>
      <c r="B357" s="10">
        <v>44288</v>
      </c>
      <c r="C357" s="33" t="s">
        <v>33</v>
      </c>
      <c r="D357" s="15" t="s">
        <v>30</v>
      </c>
      <c r="E357" t="b">
        <v>1</v>
      </c>
      <c r="F357" t="b">
        <v>1</v>
      </c>
      <c r="G357" t="b">
        <v>1</v>
      </c>
      <c r="H357" t="b">
        <v>1</v>
      </c>
      <c r="I357" t="b">
        <v>0</v>
      </c>
      <c r="J357" t="b">
        <v>1</v>
      </c>
      <c r="K357" t="b">
        <v>1</v>
      </c>
      <c r="L357" t="b">
        <v>1</v>
      </c>
      <c r="M357" t="s">
        <v>101</v>
      </c>
      <c r="N357">
        <v>12.24</v>
      </c>
      <c r="O357">
        <f>IF(Weekly[[#This Row],[H/V]]="H",Weekly[[#This Row],[BF H Odds]],IF(Weekly[[#This Row],[H/V]]="V",Weekly[[#This Row],[BF V Odds]],""))</f>
        <v>2.84</v>
      </c>
      <c r="P357" t="b">
        <v>1</v>
      </c>
      <c r="R357" s="35">
        <f>IFERROR(IF(Weekly[[#This Row],[Won Bet?]]="yes",R356+(Weekly[[#This Row],[BF Odds]]*Weekly[[#This Row],[BF Stake]])-Weekly[[#This Row],[BF Stake]],R356-Weekly[[#This Row],[BF Stake]]),R356)</f>
        <v>477.25</v>
      </c>
      <c r="S357" s="9">
        <f>IFERROR(IF(Weekly[[#This Row],[Won Bet?]]="yes",S356+(((Weekly[[#This Row],[BF Odds]]*Weekly[[#This Row],[BF Stake]])-Weekly[[#This Row],[BF Stake]])*0.95),S356-Weekly[[#This Row],[BF Stake]]),S356)</f>
        <v>477.25</v>
      </c>
      <c r="T357" s="13">
        <v>2.84</v>
      </c>
      <c r="U357" s="13">
        <v>1.53</v>
      </c>
      <c r="V357" s="24">
        <f>IF(Weekly[[#This Row],[Actual]]="","",IF(AND(Weekly[[#This Row],[SVC_P]]=Weekly[[#This Row],[Actual]],Weekly[[#This Row],[SVC_P]]=TRUE),V356+Weekly[[#This Row],[BF H Odds]]-1,IF(AND(Weekly[[#This Row],[SVC_P]]=Weekly[[#This Row],[Actual]],Weekly[[#This Row],[SVC_P]]=FALSE),V356+Weekly[[#This Row],[BF V Odds]]-1,V356-1)))</f>
        <v>70.620000000000033</v>
      </c>
      <c r="W357" s="24">
        <f>IF(Weekly[[#This Row],[Actual]]="","",IF(AND(Weekly[[#This Row],[SVC_P]]=FALSE,Weekly[[#This Row],[Actual]]=TRUE),W356+Weekly[[#This Row],[BF H Odds]]-1,IF(AND(Weekly[[#This Row],[SVC_P]]=TRUE,Weekly[[#This Row],[Actual]]=FALSE,),W356+Weekly[[#This Row],[BF V Odds]]-1,W356-1)))</f>
        <v>-296.95</v>
      </c>
      <c r="X357" s="24">
        <f>IF(Weekly[[#This Row],[Actual]]="","",IF(AND(Weekly[[#This Row],[ADBC_P]]=Weekly[[#This Row],[Actual]],Weekly[[#This Row],[ADBC_P]]=TRUE),X356+Weekly[[#This Row],[BF H Odds]]-1,IF(AND(Weekly[[#This Row],[ADBC_P]]=Weekly[[#This Row],[Actual]],Weekly[[#This Row],[ADBC_P]]=FALSE),X356+Weekly[[#This Row],[BF V Odds]]-1,X356-1)))</f>
        <v>28.030000000000022</v>
      </c>
      <c r="Y357" s="24">
        <f>IF(Weekly[[#This Row],[Actual]]="","",IF(AND(Weekly[[#This Row],[ADBC_P]]=FALSE,Weekly[[#This Row],[Actual]]=TRUE),Y356+Weekly[[#This Row],[BF H Odds]]-1,IF(AND(Weekly[[#This Row],[ADBC_P]]=TRUE,Weekly[[#This Row],[Actual]]=FALSE),Y356+Weekly[[#This Row],[BF V Odds]]-1,Y356-1)))</f>
        <v>44.01</v>
      </c>
      <c r="Z357" s="24">
        <f>IF(Weekly[[#This Row],[Actual]]="","",IF(AND(Weekly[[#This Row],[RFC_P]]=Weekly[[#This Row],[Actual]],Weekly[[#This Row],[RFC_P]]=TRUE),Z356+Weekly[[#This Row],[BF H Odds]]-1,IF(AND(Weekly[[#This Row],[RFC_P]]=Weekly[[#This Row],[Actual]],Weekly[[#This Row],[RFC_P]]=FALSE),Z356+Weekly[[#This Row],[BF V Odds]]-1,Z356-1)))</f>
        <v>22.220000000000024</v>
      </c>
      <c r="AA357" s="24">
        <f>IF(Weekly[[#This Row],[Actual]]="","",IF(AND(Weekly[[#This Row],[RFC_P]]=FALSE,Weekly[[#This Row],[Actual]]=TRUE),AA356+Weekly[[#This Row],[BF H Odds]]-1,IF(AND(Weekly[[#This Row],[RFC_P]]=TRUE,Weekly[[#This Row],[Actual]]=FALSE),AA356+Weekly[[#This Row],[BF V Odds]]-1,AA356-1)))</f>
        <v>49.819999999999972</v>
      </c>
      <c r="AB357" s="24">
        <f>IF(Weekly[[#This Row],[Actual]]="","",IF(AND(Weekly[[#This Row],[GBC_P]]=Weekly[[#This Row],[Actual]],Weekly[[#This Row],[GBC_P]]=TRUE),AB356+Weekly[[#This Row],[BF H Odds]]-1,IF(AND(Weekly[[#This Row],[GBC_P]]=Weekly[[#This Row],[Actual]],Weekly[[#This Row],[GBC_P]]=FALSE),AB356+Weekly[[#This Row],[BF V Odds]]-1,AB356-1)))</f>
        <v>23.920000000000005</v>
      </c>
      <c r="AC357" s="24">
        <f>IF(Weekly[[#This Row],[Actual]]="","",IF(AND(Weekly[[#This Row],[GBC_P]]=FALSE,Weekly[[#This Row],[Actual]]=TRUE),AC356+Weekly[[#This Row],[BF H Odds]]-1,IF(AND(Weekly[[#This Row],[GBC_P]]=TRUE,Weekly[[#This Row],[Actual]]=FALSE),AC356+Weekly[[#This Row],[BF V Odds]]-1,AC356-1)))</f>
        <v>48.119999999999969</v>
      </c>
      <c r="AD357" s="24">
        <f>IF(Weekly[[#This Row],[Actual]]="","",IF(AND(Weekly[[#This Row],[HGBC_P]]=Weekly[[#This Row],[Actual]],Weekly[[#This Row],[HGBC_P]]=TRUE),AD356+Weekly[[#This Row],[BF H Odds]]-1,IF(AND(Weekly[[#This Row],[HGBC_P]]=Weekly[[#This Row],[Actual]],Weekly[[#This Row],[HGBC_P]]=FALSE),AD356+Weekly[[#This Row],[BF V Odds]]-1,AD356-1)))</f>
        <v>23.860000000000024</v>
      </c>
      <c r="AE357" s="24">
        <f>IF(Weekly[[#This Row],[Actual]]="","",IF(AND(Weekly[[#This Row],[HGBC_P]]=FALSE,Weekly[[#This Row],[Actual]]=TRUE),AE356+Weekly[[#This Row],[BF H Odds]]-1,IF(AND(Weekly[[#This Row],[HGBC_P]]=TRUE,Weekly[[#This Row],[Actual]]=FALSE),AE356+Weekly[[#This Row],[BF V Odds]]-1,AE356-1)))</f>
        <v>48.18</v>
      </c>
      <c r="AF357" s="24">
        <f>IF(Weekly[[#This Row],[Actual]]="","",IF(AND(Weekly[[#This Row],[XGB_P]]=Weekly[[#This Row],[Actual]],Weekly[[#This Row],[XGB_P]]=TRUE),AF356+Weekly[[#This Row],[BF H Odds]]-1,IF(AND(Weekly[[#This Row],[XGB_P]]=Weekly[[#This Row],[Actual]],Weekly[[#This Row],[XGB_P]]=FALSE),AF356+Weekly[[#This Row],[BF V Odds]]-1,AF356-1)))</f>
        <v>51.010000000000026</v>
      </c>
      <c r="AG357" s="24">
        <f>IF(Weekly[[#This Row],[Actual]]="","",IF(AND(Weekly[[#This Row],[XGB_P]]=FALSE,Weekly[[#This Row],[Actual]]=TRUE),AG356+Weekly[[#This Row],[BF H Odds]]-1,IF(AND(Weekly[[#This Row],[XGB_P]]=TRUE,Weekly[[#This Row],[Actual]]=FALSE),AG356+Weekly[[#This Row],[BF V Odds]]-1,AG356-1)))</f>
        <v>21.029999999999998</v>
      </c>
      <c r="AH357" s="24">
        <f>IF(Weekly[[#This Row],[Actual]]="","",IF(AND(Weekly[[#This Row],[QDA_P]]=Weekly[[#This Row],[Actual]],Weekly[[#This Row],[QDA_P]]=TRUE),AH356+Weekly[[#This Row],[BF H Odds]]-1,IF(AND(Weekly[[#This Row],[QDA_P]]=Weekly[[#This Row],[Actual]],Weekly[[#This Row],[QDA_P]]=FALSE),AH356+Weekly[[#This Row],[BF V Odds]]-1,AH356-1)))</f>
        <v>7.9500000000000082</v>
      </c>
      <c r="AI357" s="24">
        <f>IF(Weekly[[#This Row],[Actual]]="","",IF(AND(Weekly[[#This Row],[QDA_P]]=FALSE,Weekly[[#This Row],[Actual]]=TRUE),AI356+Weekly[[#This Row],[BF H Odds]]-1,IF(AND(Weekly[[#This Row],[QDA_P]]=TRUE,Weekly[[#This Row],[Actual]]=FALSE),AI356+Weekly[[#This Row],[BF V Odds]]-1,AI356-1)))</f>
        <v>64.090000000000018</v>
      </c>
      <c r="AJ357" s="24">
        <f>IF(Weekly[[#This Row],[Actual]]="","",IF(AND(Weekly[[#This Row],[KNC_P]]=FALSE,Weekly[[#This Row],[Actual]]=TRUE),AJ356+Weekly[[#This Row],[BF H Odds]]-1,IF(AND(Weekly[[#This Row],[KNC_P]]=TRUE,Weekly[[#This Row],[Actual]]=FALSE),AJ356+Weekly[[#This Row],[BF V Odds]]-1,AJ356-1)))</f>
        <v>52.809999999999981</v>
      </c>
      <c r="AK357" s="24">
        <f>IF(Weekly[[#This Row],[Actual]]="","",IF(AND(Weekly[[#This Row],[KNC_P]]=FALSE,Weekly[[#This Row],[Actual]]=TRUE),AK356+Weekly[[#This Row],[BF H Odds]]-1,IF(AND(Weekly[[#This Row],[KNC_P]]=TRUE,Weekly[[#This Row],[Actual]]=FALSE),AK356+Weekly[[#This Row],[BF V Odds]]-1,AK356-1)))</f>
        <v>51.709999999999972</v>
      </c>
      <c r="AL357" s="30">
        <f>IF(Weekly[[#This Row],[Actual]]="","",COUNTIF(Weekly[[#This Row],[SVC_P]:[QDA_P]],TRUE))</f>
        <v>6</v>
      </c>
      <c r="AM357" s="30">
        <f>IF(Weekly[[#This Row],[Actual]]="","",COUNTIF(Weekly[[#This Row],[SVC_P]:[QDA_P]],FALSE))</f>
        <v>1</v>
      </c>
      <c r="AN357" s="36" t="str">
        <f>IF(AND(Weekly[[#This Row],[BF V Odds]]&gt;$BO$6,Weekly[[#This Row],[BF V Odds]] &lt; $BO$7),Weekly[[#This Row],[BF V Odds]],"")</f>
        <v/>
      </c>
      <c r="AO357" s="36" t="str">
        <f>IF(AND(Weekly[[#This Row],[BF H Odds]]&gt;$BO$6, Weekly[[#This Row],[BF H Odds]] &lt; $BO$7),Weekly[[#This Row],[BF H Odds]],"")</f>
        <v/>
      </c>
      <c r="AP357" s="37">
        <f>IF(AND(Weekly[[#This Row],[V Odds &lt;]]="",Weekly[[#This Row],[H Odds &lt;]]=""),AP356,IF(AND(Weekly[[#This Row],[H Odds &lt;]]&lt;&gt;"",Weekly[[#This Row],[SVC_P]]=TRUE,Weekly[[#This Row],[Actual]]=TRUE),AP356+Weekly[[#This Row],[H Odds &lt;]]-1,IF(AND(Weekly[[#This Row],[V Odds &lt;]]&lt;&gt;"",Weekly[[#This Row],[SVC_P]]=FALSE,Weekly[[#This Row],[Actual]]=FALSE),AP356+Weekly[[#This Row],[V Odds &lt;]]-1,IF(AND(Weekly[[#This Row],[V Odds &lt;]]&lt;&gt;"",Weekly[[#This Row],[SVC_P]]=FALSE,Weekly[[#This Row],[Actual]]=TRUE),AP356-1,IF(AND(Weekly[[#This Row],[H Odds &lt;]]&lt;&gt;"",Weekly[[#This Row],[SVC_P]]=TRUE,Weekly[[#This Row],[Actual]]=FALSE),AP356-1,AP356)))))</f>
        <v>74.38000000000001</v>
      </c>
      <c r="AQ357" s="37">
        <f>IF(AND(Weekly[[#This Row],[V Odds &lt;]]="",Weekly[[#This Row],[H Odds &lt;]]=""),AQ356,IF(AND(Weekly[[#This Row],[H Odds &lt;]]&lt;&gt;"",Weekly[[#This Row],[ADBC_P]]=TRUE,Weekly[[#This Row],[Actual]]=TRUE),AQ356+Weekly[[#This Row],[H Odds &lt;]]-1,IF(AND(Weekly[[#This Row],[V Odds &lt;]]&lt;&gt;"",Weekly[[#This Row],[ADBC_P]]=FALSE,Weekly[[#This Row],[Actual]]=FALSE),AQ356+Weekly[[#This Row],[V Odds &lt;]]-1,IF(AND(Weekly[[#This Row],[V Odds &lt;]]&lt;&gt;"",Weekly[[#This Row],[ADBC_P]]=FALSE,Weekly[[#This Row],[Actual]]=TRUE),AQ356-1,IF(AND(Weekly[[#This Row],[H Odds &lt;]]&lt;&gt;"",Weekly[[#This Row],[ADBC_P]]=TRUE,Weekly[[#This Row],[Actual]]=FALSE),AQ356-1,AQ356)))))</f>
        <v>48.779999999999994</v>
      </c>
      <c r="AR357" s="37">
        <f>IF(AND(Weekly[[#This Row],[V Odds &lt;]]="",Weekly[[#This Row],[H Odds &lt;]]=""),AR356,IF(AND(Weekly[[#This Row],[H Odds &lt;]]&lt;&gt;"",Weekly[[#This Row],[RFC_P]]=TRUE,Weekly[[#This Row],[Actual]]=TRUE),AR356+Weekly[[#This Row],[H Odds &lt;]]-1,IF(AND(Weekly[[#This Row],[V Odds &lt;]]&lt;&gt;"",Weekly[[#This Row],[RFC_P]]=FALSE,Weekly[[#This Row],[Actual]]=FALSE),AR356+Weekly[[#This Row],[V Odds &lt;]]-1,IF(AND(Weekly[[#This Row],[V Odds &lt;]]&lt;&gt;"",Weekly[[#This Row],[RFC_P]]=FALSE,Weekly[[#This Row],[Actual]]=TRUE),AR356-1,IF(AND(Weekly[[#This Row],[H Odds &lt;]]&lt;&gt;"",Weekly[[#This Row],[RFC_P]]=TRUE,Weekly[[#This Row],[Actual]]=FALSE),AR356-1,AR356)))))</f>
        <v>52.789999999999992</v>
      </c>
      <c r="AS357" s="37">
        <f>IF(AND(Weekly[[#This Row],[V Odds &lt;]]="",Weekly[[#This Row],[H Odds &lt;]]=""),AS356,IF(AND(Weekly[[#This Row],[H Odds &lt;]]&lt;&gt;"",Weekly[[#This Row],[GBC_P]]=TRUE,Weekly[[#This Row],[Actual]]=TRUE),AS356+Weekly[[#This Row],[H Odds &lt;]]-1,IF(AND(Weekly[[#This Row],[V Odds &lt;]]&lt;&gt;"",Weekly[[#This Row],[GBC_P]]=FALSE,Weekly[[#This Row],[Actual]]=FALSE),AS356+Weekly[[#This Row],[V Odds &lt;]]-1,IF(AND(Weekly[[#This Row],[V Odds &lt;]]&lt;&gt;"",Weekly[[#This Row],[GBC_P]]=FALSE,Weekly[[#This Row],[Actual]]=TRUE),AS356-1,IF(AND(Weekly[[#This Row],[H Odds &lt;]]&lt;&gt;"",Weekly[[#This Row],[GBC_P]]=TRUE,Weekly[[#This Row],[Actual]]=FALSE),AS356-1,AS356)))))</f>
        <v>52.58</v>
      </c>
      <c r="AT357" s="37">
        <f>IF(AND(Weekly[[#This Row],[V Odds &lt;]]="",Weekly[[#This Row],[H Odds &lt;]]=""),AT356,IF(AND(Weekly[[#This Row],[H Odds &lt;]]&lt;&gt;"",Weekly[[#This Row],[HGBC_P]]=TRUE,Weekly[[#This Row],[Actual]]=TRUE),AT356+Weekly[[#This Row],[H Odds &lt;]]-1,IF(AND(Weekly[[#This Row],[V Odds &lt;]]&lt;&gt;"",Weekly[[#This Row],[HGBC_P]]=FALSE,Weekly[[#This Row],[Actual]]=FALSE),AT356+Weekly[[#This Row],[V Odds &lt;]]-1,IF(AND(Weekly[[#This Row],[V Odds &lt;]]&lt;&gt;"",Weekly[[#This Row],[HGBC_P]]=FALSE,Weekly[[#This Row],[Actual]]=TRUE),AT356-1,IF(AND(Weekly[[#This Row],[H Odds &lt;]]&lt;&gt;"",Weekly[[#This Row],[HGBC_P]]=TRUE,Weekly[[#This Row],[Actual]]=FALSE),AT356-1,AT356)))))</f>
        <v>58.659999999999989</v>
      </c>
      <c r="AU357" s="37">
        <f>IF(AND(Weekly[[#This Row],[V Odds &lt;]]="",Weekly[[#This Row],[H Odds &lt;]]=""),AU356,IF(AND(Weekly[[#This Row],[H Odds &lt;]]&lt;&gt;"",Weekly[[#This Row],[XGB_P]]=TRUE,Weekly[[#This Row],[Actual]]=TRUE),AU356+Weekly[[#This Row],[H Odds &lt;]]-1,IF(AND(Weekly[[#This Row],[V Odds &lt;]]&lt;&gt;"",Weekly[[#This Row],[XGB_P]]=FALSE,Weekly[[#This Row],[Actual]]=FALSE),AU356+Weekly[[#This Row],[V Odds &lt;]]-1,IF(AND(Weekly[[#This Row],[V Odds &lt;]]&lt;&gt;"",Weekly[[#This Row],[XGB_P]]=FALSE,Weekly[[#This Row],[Actual]]=TRUE),AU356-1,IF(AND(Weekly[[#This Row],[H Odds &lt;]]&lt;&gt;"",Weekly[[#This Row],[XGB_P]]=TRUE,Weekly[[#This Row],[Actual]]=FALSE),AU356-1,AU356)))))</f>
        <v>68.760000000000005</v>
      </c>
      <c r="AV357" s="37">
        <f>IF(AND(Weekly[[#This Row],[V Odds &lt;]]="",Weekly[[#This Row],[H Odds &lt;]]=""),AV356,IF(AND(Weekly[[#This Row],[H Odds &lt;]]&lt;&gt;"",Weekly[[#This Row],[QDA_P]]=TRUE,Weekly[[#This Row],[Actual]]=TRUE),AV356+Weekly[[#This Row],[H Odds &lt;]]-1,IF(AND(Weekly[[#This Row],[V Odds &lt;]]&lt;&gt;"",Weekly[[#This Row],[QDA_P]]=FALSE,Weekly[[#This Row],[Actual]]=FALSE),AV356+Weekly[[#This Row],[V Odds &lt;]]-1,IF(AND(Weekly[[#This Row],[V Odds &lt;]]&lt;&gt;"",Weekly[[#This Row],[QDA_P]]=FALSE,Weekly[[#This Row],[Actual]]=TRUE),AV356-1,IF(AND(Weekly[[#This Row],[H Odds &lt;]]&lt;&gt;"",Weekly[[#This Row],[QDA_P]]=TRUE,Weekly[[#This Row],[Actual]]=FALSE),AV356-1,AV356)))))</f>
        <v>55.249999999999979</v>
      </c>
      <c r="AW357" s="37">
        <f>IF(AND(Weekly[[#This Row],[H Odds &lt;]]="",Weekly[[#This Row],[V Odds &lt;]]=""),AW356,IF(AND(Weekly[[#This Row],[KNC_P]]=Weekly[[#This Row],[Actual]],Weekly[[#This Row],[KNC_P]]=TRUE),AW356+Weekly[[#This Row],[BF H Odds]]-1,IF(AND(Weekly[[#This Row],[KNC_P]]=Weekly[[#This Row],[Actual]],Weekly[[#This Row],[KNC_P]]=FALSE),AW356+Weekly[[#This Row],[BF V Odds]]-1,AW356-1)))</f>
        <v>45.720000000000006</v>
      </c>
      <c r="AX357" s="37">
        <f>IF(AND(Weekly[[#This Row],[V Odds &lt;]]="",Weekly[[#This Row],[H Odds &lt;]]=""),AX356,IF(AND(Weekly[[#This Row],[V Odds &lt;]]&lt;&gt;"",Weekly[[#This Row],[FALSES]]&gt;0,Weekly[[#This Row],[Actual]]=FALSE),AX356+Weekly[[#This Row],[V Odds &lt;]]-1,IF(AND(Weekly[[#This Row],[H Odds &lt;]]&lt;&gt;"",Weekly[[#This Row],[TRUES]]&gt;0,Weekly[[#This Row],[Actual]]=TRUE),AX356+Weekly[[#This Row],[H Odds &lt;]]-1,IF(AND(Weekly[[#This Row],[V Odds &lt;]]&lt;&gt;"",Weekly[[#This Row],[FALSES]]=0),AX356,IF(AND(Weekly[[#This Row],[H Odds &lt;]]&lt;&gt;"",Weekly[[#This Row],[TRUES]]=0),AX356,AX356-1)))))</f>
        <v>85.549999999999983</v>
      </c>
      <c r="AY357" s="37">
        <f>IF(AND(Weekly[[#This Row],[V Odds &lt;]]="",Weekly[[#This Row],[H Odds &lt;]]=""),AY356,IF(AND(Weekly[[#This Row],[V Odds &lt;]]&lt;&gt;"",Weekly[[#This Row],[FALSES]]&gt;0,Weekly[[#This Row],[Actual]]=FALSE),AY356+((Weekly[[#This Row],[V Odds &lt;]]-1)*0.92),IF(AND(Weekly[[#This Row],[H Odds &lt;]]&lt;&gt;"",Weekly[[#This Row],[TRUES]]&gt;0,Weekly[[#This Row],[Actual]]=TRUE),AY356+((Weekly[[#This Row],[H Odds &lt;]]-1)*0.92),IF(AND(Weekly[[#This Row],[V Odds &lt;]]&lt;&gt;"",Weekly[[#This Row],[FALSES]]=0),AY356,IF(AND(Weekly[[#This Row],[H Odds &lt;]]&lt;&gt;"",Weekly[[#This Row],[TRUES]]=0),AY356,AY356-1)))))</f>
        <v>78.066000000000031</v>
      </c>
      <c r="AZ357" s="37">
        <f>IF(AND(Weekly[[#This Row],[V Odds &lt;]]="",Weekly[[#This Row],[H Odds &lt;]]=""),AZ356,IF(AND(Weekly[[#This Row],[V Odds &lt;]]&lt;&gt;"",Weekly[[#This Row],[Actual]]=FALSE),AZ356+Weekly[[#This Row],[V Odds &lt;]]-1,IF(AND(Weekly[[#This Row],[H Odds &lt;]]&lt;&gt;"",Weekly[[#This Row],[Actual]]=TRUE),AZ356+Weekly[[#This Row],[H Odds &lt;]]-1,AZ356-1)))</f>
        <v>69.919999999999987</v>
      </c>
      <c r="BA357" s="38">
        <f>IF(Weekly[[#This Row],[H Odds &lt;]]="",BA356,IF(AND(Weekly[[#This Row],[H Odds &lt;]]&lt;&gt;"",Weekly[[#This Row],[SVC_P]]=TRUE,Weekly[[#This Row],[Actual]]=TRUE),BA356+Weekly[[#This Row],[H Odds &lt;]]-1,IF(AND(Weekly[[#This Row],[H Odds &lt;]]&lt;&gt;"",Weekly[[#This Row],[SVC_P]]=TRUE,Weekly[[#This Row],[Actual]]=FALSE),BA356-1,BA356)))</f>
        <v>69.339999999999989</v>
      </c>
      <c r="BB357" s="38">
        <f>IF(Weekly[[#This Row],[H Odds &lt;]]="",BB356,IF(AND(Weekly[[#This Row],[H Odds &lt;]]&lt;&gt;"",Weekly[[#This Row],[ADBC_P]]=TRUE,Weekly[[#This Row],[Actual]]=TRUE),BB356+Weekly[[#This Row],[H Odds &lt;]]-1,IF(AND(Weekly[[#This Row],[H Odds &lt;]]&lt;&gt;"",Weekly[[#This Row],[ADBC_P]]=TRUE,Weekly[[#This Row],[Actual]]=FALSE),BB356-1,BB356)))</f>
        <v>45.459999999999994</v>
      </c>
      <c r="BC357" s="38">
        <f>IF(Weekly[[#This Row],[H Odds &lt;]]="",BC356,IF(AND(Weekly[[#This Row],[H Odds &lt;]]&lt;&gt;"",Weekly[[#This Row],[RFC_P]]=TRUE,Weekly[[#This Row],[Actual]]=TRUE),BC356+Weekly[[#This Row],[H Odds &lt;]]-1,IF(AND(Weekly[[#This Row],[H Odds &lt;]]&lt;&gt;"",Weekly[[#This Row],[RFC_P]]=TRUE,Weekly[[#This Row],[Actual]]=FALSE),BC356-1,BC356)))</f>
        <v>44.859999999999992</v>
      </c>
      <c r="BD357" s="38">
        <f>IF(Weekly[[#This Row],[H Odds &lt;]]="",BD356,IF(AND(Weekly[[#This Row],[H Odds &lt;]]&lt;&gt;"",Weekly[[#This Row],[GBC_P]]=TRUE,Weekly[[#This Row],[Actual]]=TRUE),BD356+Weekly[[#This Row],[H Odds &lt;]]-1,IF(AND(Weekly[[#This Row],[H Odds &lt;]]&lt;&gt;"",Weekly[[#This Row],[GBC_P]]=TRUE,Weekly[[#This Row],[Actual]]=FALSE),BD356-1,BD356)))</f>
        <v>49.96</v>
      </c>
      <c r="BE357" s="38">
        <f>IF(Weekly[[#This Row],[H Odds &lt;]]="",BE356,IF(AND(Weekly[[#This Row],[H Odds &lt;]]&lt;&gt;"",Weekly[[#This Row],[HGBC_P]]=TRUE,Weekly[[#This Row],[Actual]]=TRUE),BE356+Weekly[[#This Row],[H Odds &lt;]]-1,IF(AND(Weekly[[#This Row],[H Odds &lt;]]&lt;&gt;"",Weekly[[#This Row],[HGBC_P]]=TRUE,Weekly[[#This Row],[Actual]]=FALSE),BE356-1,BE356)))</f>
        <v>57.759999999999991</v>
      </c>
      <c r="BF357" s="38">
        <f>IF(Weekly[[#This Row],[H Odds &lt;]]="",BF356,IF(AND(Weekly[[#This Row],[H Odds &lt;]]&lt;&gt;"",Weekly[[#This Row],[XGB_P]]=TRUE,Weekly[[#This Row],[Actual]]=TRUE),BF356+Weekly[[#This Row],[H Odds &lt;]]-1,IF(AND(Weekly[[#This Row],[H Odds &lt;]]&lt;&gt;"",Weekly[[#This Row],[XGB_P]]=TRUE,Weekly[[#This Row],[Actual]]=FALSE),BF356-1,BF356)))</f>
        <v>61.93</v>
      </c>
      <c r="BG357" s="38">
        <f>IF(Weekly[[#This Row],[H Odds &lt;]]="",BG356,IF(AND(Weekly[[#This Row],[H Odds &lt;]]&lt;&gt;"",Weekly[[#This Row],[QDA_P]]=TRUE,Weekly[[#This Row],[Actual]]=TRUE),BG356+Weekly[[#This Row],[H Odds &lt;]]-1,IF(AND(Weekly[[#This Row],[H Odds &lt;]]&lt;&gt;"",Weekly[[#This Row],[QDA_P]]=TRUE,Weekly[[#This Row],[Actual]]=FALSE),BG356-1,BG356)))</f>
        <v>44.179999999999993</v>
      </c>
      <c r="BH357" s="38">
        <f>IF(Weekly[[#This Row],[H Odds &lt;]]="",BH356,IF(AND(Weekly[[#This Row],[H Odds &lt;]]&lt;&gt;"",Weekly[[#This Row],[KNC_P]]=TRUE,Weekly[[#This Row],[Actual]]=TRUE),BH356+Weekly[[#This Row],[H Odds &lt;]]-1,IF(AND(Weekly[[#This Row],[H Odds &lt;]]&lt;&gt;"",Weekly[[#This Row],[KNC_P]]=TRUE,Weekly[[#This Row],[Actual]]=FALSE),BH356-1,BH356)))</f>
        <v>48.54999999999999</v>
      </c>
      <c r="BI357" s="38">
        <f>IF(Weekly[[#This Row],[H Odds &lt;]]="",BI356,IF(AND(Weekly[[#This Row],[H Odds &lt;]]&lt;&gt;"",Weekly[[#This Row],[TRUES]]&gt;0,Weekly[[#This Row],[Actual]]=TRUE),BI356+Weekly[[#This Row],[H Odds &lt;]]-1,IF(AND(Weekly[[#This Row],[H Odds &lt;]]&lt;&gt;"",Weekly[[#This Row],[TRUES]]=0),BI356,BI356-1)))</f>
        <v>69.339999999999989</v>
      </c>
      <c r="BJ357" s="38">
        <f>IF(Weekly[[#This Row],[H Odds &lt;]]="",BJ356,IF(AND(Weekly[[#This Row],[H Odds &lt;]]&lt;&gt;"",Weekly[[#This Row],[Actual]]=TRUE),BJ356+Weekly[[#This Row],[H Odds &lt;]]-1,IF(AND(Weekly[[#This Row],[H Odds &lt;]]&lt;&gt;"",Weekly[[#This Row],[Actual]]=FALSE),BJ356-1,BJ356)))</f>
        <v>71.239999999999995</v>
      </c>
      <c r="BK357" s="58">
        <f>IF(AND(Weekly[[#This Row],[TRUES]]&gt;4,Weekly[[#This Row],[Actual]]=TRUE),BK356+Weekly[[#This Row],[BF H Odds]]-1,IF(AND(Weekly[[#This Row],[FALSES]]&gt;4,Weekly[[#This Row],[Actual]]=FALSE),BK356+Weekly[[#This Row],[BF V Odds]]-1,IF(AND(Weekly[[#This Row],[TRUES]]&gt;4,Weekly[[#This Row],[Actual]]=FALSE),BK356-1,IF(AND(Weekly[[#This Row],[FALSES]]&gt;4,Weekly[[#This Row],[Actual]]=TRUE),BK356-1,BK356))))</f>
        <v>24.730000000000022</v>
      </c>
      <c r="BL357" s="58">
        <f>IF(AND(Weekly[[#This Row],[TRUES]]&gt;5,Weekly[[#This Row],[Actual]]=TRUE),BL356+Weekly[[#This Row],[BF H Odds]]-1,IF(AND(Weekly[[#This Row],[FALSES]]&gt;5,Weekly[[#This Row],[Actual]]=FALSE),BL356+Weekly[[#This Row],[BF V Odds]]-1,IF(AND(Weekly[[#This Row],[TRUES]]&gt;5,Weekly[[#This Row],[Actual]]=FALSE),BL356-1,IF(AND(Weekly[[#This Row],[FALSES]]&gt;5,Weekly[[#This Row],[Actual]]=TRUE),BL356-1,BL356))))</f>
        <v>25.040000000000024</v>
      </c>
      <c r="BM357" s="58">
        <f>IF(AND(Weekly[[#This Row],[TRUES]]&gt;6,Weekly[[#This Row],[Actual]]=TRUE),BM356+Weekly[[#This Row],[BF H Odds]]-1,IF(AND(Weekly[[#This Row],[FALSES]]&gt;6,Weekly[[#This Row],[Actual]]=FALSE),BM356+Weekly[[#This Row],[BF V Odds]]-1,IF(AND(Weekly[[#This Row],[TRUES]]&gt;6,Weekly[[#This Row],[Actual]]=FALSE),BM356-1,IF(AND(Weekly[[#This Row],[FALSES]]&gt;6,Weekly[[#This Row],[Actual]]=TRUE),BM356-1,BM356))))</f>
        <v>47.800000000000018</v>
      </c>
    </row>
    <row r="358" spans="1:65" x14ac:dyDescent="0.25">
      <c r="A358" s="34"/>
      <c r="B358" s="10">
        <v>44288</v>
      </c>
      <c r="C358" s="33" t="s">
        <v>20</v>
      </c>
      <c r="D358" s="15" t="s">
        <v>31</v>
      </c>
      <c r="E358" t="b">
        <v>1</v>
      </c>
      <c r="F358" t="b">
        <v>1</v>
      </c>
      <c r="G358" t="b">
        <v>1</v>
      </c>
      <c r="H358" t="b">
        <v>1</v>
      </c>
      <c r="I358" t="b">
        <v>1</v>
      </c>
      <c r="J358" t="b">
        <v>1</v>
      </c>
      <c r="K358" t="b">
        <v>1</v>
      </c>
      <c r="L358" t="b">
        <v>1</v>
      </c>
      <c r="O358" t="str">
        <f>IF(Weekly[[#This Row],[H/V]]="H",Weekly[[#This Row],[BF H Odds]],IF(Weekly[[#This Row],[H/V]]="V",Weekly[[#This Row],[BF V Odds]],""))</f>
        <v/>
      </c>
      <c r="P358" t="b">
        <v>1</v>
      </c>
      <c r="R358" s="35">
        <f>IFERROR(IF(Weekly[[#This Row],[Won Bet?]]="yes",R357+(Weekly[[#This Row],[BF Odds]]*Weekly[[#This Row],[BF Stake]])-Weekly[[#This Row],[BF Stake]],R357-Weekly[[#This Row],[BF Stake]]),R357)</f>
        <v>477.25</v>
      </c>
      <c r="S358" s="9">
        <f>IFERROR(IF(Weekly[[#This Row],[Won Bet?]]="yes",S357+(((Weekly[[#This Row],[BF Odds]]*Weekly[[#This Row],[BF Stake]])-Weekly[[#This Row],[BF Stake]])*0.95),S357-Weekly[[#This Row],[BF Stake]]),S357)</f>
        <v>477.25</v>
      </c>
      <c r="T358" s="13">
        <v>7.2</v>
      </c>
      <c r="U358" s="13">
        <v>1.1499999999999999</v>
      </c>
      <c r="V358" s="24">
        <f>IF(Weekly[[#This Row],[Actual]]="","",IF(AND(Weekly[[#This Row],[SVC_P]]=Weekly[[#This Row],[Actual]],Weekly[[#This Row],[SVC_P]]=TRUE),V357+Weekly[[#This Row],[BF H Odds]]-1,IF(AND(Weekly[[#This Row],[SVC_P]]=Weekly[[#This Row],[Actual]],Weekly[[#This Row],[SVC_P]]=FALSE),V357+Weekly[[#This Row],[BF V Odds]]-1,V357-1)))</f>
        <v>70.770000000000039</v>
      </c>
      <c r="W358" s="24">
        <f>IF(Weekly[[#This Row],[Actual]]="","",IF(AND(Weekly[[#This Row],[SVC_P]]=FALSE,Weekly[[#This Row],[Actual]]=TRUE),W357+Weekly[[#This Row],[BF H Odds]]-1,IF(AND(Weekly[[#This Row],[SVC_P]]=TRUE,Weekly[[#This Row],[Actual]]=FALSE,),W357+Weekly[[#This Row],[BF V Odds]]-1,W357-1)))</f>
        <v>-297.95</v>
      </c>
      <c r="X358" s="24">
        <f>IF(Weekly[[#This Row],[Actual]]="","",IF(AND(Weekly[[#This Row],[ADBC_P]]=Weekly[[#This Row],[Actual]],Weekly[[#This Row],[ADBC_P]]=TRUE),X357+Weekly[[#This Row],[BF H Odds]]-1,IF(AND(Weekly[[#This Row],[ADBC_P]]=Weekly[[#This Row],[Actual]],Weekly[[#This Row],[ADBC_P]]=FALSE),X357+Weekly[[#This Row],[BF V Odds]]-1,X357-1)))</f>
        <v>28.180000000000021</v>
      </c>
      <c r="Y358" s="24">
        <f>IF(Weekly[[#This Row],[Actual]]="","",IF(AND(Weekly[[#This Row],[ADBC_P]]=FALSE,Weekly[[#This Row],[Actual]]=TRUE),Y357+Weekly[[#This Row],[BF H Odds]]-1,IF(AND(Weekly[[#This Row],[ADBC_P]]=TRUE,Weekly[[#This Row],[Actual]]=FALSE),Y357+Weekly[[#This Row],[BF V Odds]]-1,Y357-1)))</f>
        <v>43.01</v>
      </c>
      <c r="Z358" s="24">
        <f>IF(Weekly[[#This Row],[Actual]]="","",IF(AND(Weekly[[#This Row],[RFC_P]]=Weekly[[#This Row],[Actual]],Weekly[[#This Row],[RFC_P]]=TRUE),Z357+Weekly[[#This Row],[BF H Odds]]-1,IF(AND(Weekly[[#This Row],[RFC_P]]=Weekly[[#This Row],[Actual]],Weekly[[#This Row],[RFC_P]]=FALSE),Z357+Weekly[[#This Row],[BF V Odds]]-1,Z357-1)))</f>
        <v>22.370000000000022</v>
      </c>
      <c r="AA358" s="24">
        <f>IF(Weekly[[#This Row],[Actual]]="","",IF(AND(Weekly[[#This Row],[RFC_P]]=FALSE,Weekly[[#This Row],[Actual]]=TRUE),AA357+Weekly[[#This Row],[BF H Odds]]-1,IF(AND(Weekly[[#This Row],[RFC_P]]=TRUE,Weekly[[#This Row],[Actual]]=FALSE),AA357+Weekly[[#This Row],[BF V Odds]]-1,AA357-1)))</f>
        <v>48.819999999999972</v>
      </c>
      <c r="AB358" s="24">
        <f>IF(Weekly[[#This Row],[Actual]]="","",IF(AND(Weekly[[#This Row],[GBC_P]]=Weekly[[#This Row],[Actual]],Weekly[[#This Row],[GBC_P]]=TRUE),AB357+Weekly[[#This Row],[BF H Odds]]-1,IF(AND(Weekly[[#This Row],[GBC_P]]=Weekly[[#This Row],[Actual]],Weekly[[#This Row],[GBC_P]]=FALSE),AB357+Weekly[[#This Row],[BF V Odds]]-1,AB357-1)))</f>
        <v>24.070000000000004</v>
      </c>
      <c r="AC358" s="24">
        <f>IF(Weekly[[#This Row],[Actual]]="","",IF(AND(Weekly[[#This Row],[GBC_P]]=FALSE,Weekly[[#This Row],[Actual]]=TRUE),AC357+Weekly[[#This Row],[BF H Odds]]-1,IF(AND(Weekly[[#This Row],[GBC_P]]=TRUE,Weekly[[#This Row],[Actual]]=FALSE),AC357+Weekly[[#This Row],[BF V Odds]]-1,AC357-1)))</f>
        <v>47.119999999999969</v>
      </c>
      <c r="AD358" s="24">
        <f>IF(Weekly[[#This Row],[Actual]]="","",IF(AND(Weekly[[#This Row],[HGBC_P]]=Weekly[[#This Row],[Actual]],Weekly[[#This Row],[HGBC_P]]=TRUE),AD357+Weekly[[#This Row],[BF H Odds]]-1,IF(AND(Weekly[[#This Row],[HGBC_P]]=Weekly[[#This Row],[Actual]],Weekly[[#This Row],[HGBC_P]]=FALSE),AD357+Weekly[[#This Row],[BF V Odds]]-1,AD357-1)))</f>
        <v>24.010000000000023</v>
      </c>
      <c r="AE358" s="24">
        <f>IF(Weekly[[#This Row],[Actual]]="","",IF(AND(Weekly[[#This Row],[HGBC_P]]=FALSE,Weekly[[#This Row],[Actual]]=TRUE),AE357+Weekly[[#This Row],[BF H Odds]]-1,IF(AND(Weekly[[#This Row],[HGBC_P]]=TRUE,Weekly[[#This Row],[Actual]]=FALSE),AE357+Weekly[[#This Row],[BF V Odds]]-1,AE357-1)))</f>
        <v>47.18</v>
      </c>
      <c r="AF358" s="24">
        <f>IF(Weekly[[#This Row],[Actual]]="","",IF(AND(Weekly[[#This Row],[XGB_P]]=Weekly[[#This Row],[Actual]],Weekly[[#This Row],[XGB_P]]=TRUE),AF357+Weekly[[#This Row],[BF H Odds]]-1,IF(AND(Weekly[[#This Row],[XGB_P]]=Weekly[[#This Row],[Actual]],Weekly[[#This Row],[XGB_P]]=FALSE),AF357+Weekly[[#This Row],[BF V Odds]]-1,AF357-1)))</f>
        <v>51.160000000000025</v>
      </c>
      <c r="AG358" s="24">
        <f>IF(Weekly[[#This Row],[Actual]]="","",IF(AND(Weekly[[#This Row],[XGB_P]]=FALSE,Weekly[[#This Row],[Actual]]=TRUE),AG357+Weekly[[#This Row],[BF H Odds]]-1,IF(AND(Weekly[[#This Row],[XGB_P]]=TRUE,Weekly[[#This Row],[Actual]]=FALSE),AG357+Weekly[[#This Row],[BF V Odds]]-1,AG357-1)))</f>
        <v>20.029999999999998</v>
      </c>
      <c r="AH358" s="24">
        <f>IF(Weekly[[#This Row],[Actual]]="","",IF(AND(Weekly[[#This Row],[QDA_P]]=Weekly[[#This Row],[Actual]],Weekly[[#This Row],[QDA_P]]=TRUE),AH357+Weekly[[#This Row],[BF H Odds]]-1,IF(AND(Weekly[[#This Row],[QDA_P]]=Weekly[[#This Row],[Actual]],Weekly[[#This Row],[QDA_P]]=FALSE),AH357+Weekly[[#This Row],[BF V Odds]]-1,AH357-1)))</f>
        <v>8.1000000000000085</v>
      </c>
      <c r="AI358" s="24">
        <f>IF(Weekly[[#This Row],[Actual]]="","",IF(AND(Weekly[[#This Row],[QDA_P]]=FALSE,Weekly[[#This Row],[Actual]]=TRUE),AI357+Weekly[[#This Row],[BF H Odds]]-1,IF(AND(Weekly[[#This Row],[QDA_P]]=TRUE,Weekly[[#This Row],[Actual]]=FALSE),AI357+Weekly[[#This Row],[BF V Odds]]-1,AI357-1)))</f>
        <v>63.090000000000018</v>
      </c>
      <c r="AJ358" s="24">
        <f>IF(Weekly[[#This Row],[Actual]]="","",IF(AND(Weekly[[#This Row],[KNC_P]]=FALSE,Weekly[[#This Row],[Actual]]=TRUE),AJ357+Weekly[[#This Row],[BF H Odds]]-1,IF(AND(Weekly[[#This Row],[KNC_P]]=TRUE,Weekly[[#This Row],[Actual]]=FALSE),AJ357+Weekly[[#This Row],[BF V Odds]]-1,AJ357-1)))</f>
        <v>51.809999999999981</v>
      </c>
      <c r="AK358" s="24">
        <f>IF(Weekly[[#This Row],[Actual]]="","",IF(AND(Weekly[[#This Row],[KNC_P]]=FALSE,Weekly[[#This Row],[Actual]]=TRUE),AK357+Weekly[[#This Row],[BF H Odds]]-1,IF(AND(Weekly[[#This Row],[KNC_P]]=TRUE,Weekly[[#This Row],[Actual]]=FALSE),AK357+Weekly[[#This Row],[BF V Odds]]-1,AK357-1)))</f>
        <v>50.709999999999972</v>
      </c>
      <c r="AL358" s="30">
        <f>IF(Weekly[[#This Row],[Actual]]="","",COUNTIF(Weekly[[#This Row],[SVC_P]:[QDA_P]],TRUE))</f>
        <v>7</v>
      </c>
      <c r="AM358" s="30">
        <f>IF(Weekly[[#This Row],[Actual]]="","",COUNTIF(Weekly[[#This Row],[SVC_P]:[QDA_P]],FALSE))</f>
        <v>0</v>
      </c>
      <c r="AN358" s="36" t="str">
        <f>IF(AND(Weekly[[#This Row],[BF V Odds]]&gt;$BO$6,Weekly[[#This Row],[BF V Odds]] &lt; $BO$7),Weekly[[#This Row],[BF V Odds]],"")</f>
        <v/>
      </c>
      <c r="AO358" s="36" t="str">
        <f>IF(AND(Weekly[[#This Row],[BF H Odds]]&gt;$BO$6, Weekly[[#This Row],[BF H Odds]] &lt; $BO$7),Weekly[[#This Row],[BF H Odds]],"")</f>
        <v/>
      </c>
      <c r="AP358" s="37">
        <f>IF(AND(Weekly[[#This Row],[V Odds &lt;]]="",Weekly[[#This Row],[H Odds &lt;]]=""),AP357,IF(AND(Weekly[[#This Row],[H Odds &lt;]]&lt;&gt;"",Weekly[[#This Row],[SVC_P]]=TRUE,Weekly[[#This Row],[Actual]]=TRUE),AP357+Weekly[[#This Row],[H Odds &lt;]]-1,IF(AND(Weekly[[#This Row],[V Odds &lt;]]&lt;&gt;"",Weekly[[#This Row],[SVC_P]]=FALSE,Weekly[[#This Row],[Actual]]=FALSE),AP357+Weekly[[#This Row],[V Odds &lt;]]-1,IF(AND(Weekly[[#This Row],[V Odds &lt;]]&lt;&gt;"",Weekly[[#This Row],[SVC_P]]=FALSE,Weekly[[#This Row],[Actual]]=TRUE),AP357-1,IF(AND(Weekly[[#This Row],[H Odds &lt;]]&lt;&gt;"",Weekly[[#This Row],[SVC_P]]=TRUE,Weekly[[#This Row],[Actual]]=FALSE),AP357-1,AP357)))))</f>
        <v>74.38000000000001</v>
      </c>
      <c r="AQ358" s="37">
        <f>IF(AND(Weekly[[#This Row],[V Odds &lt;]]="",Weekly[[#This Row],[H Odds &lt;]]=""),AQ357,IF(AND(Weekly[[#This Row],[H Odds &lt;]]&lt;&gt;"",Weekly[[#This Row],[ADBC_P]]=TRUE,Weekly[[#This Row],[Actual]]=TRUE),AQ357+Weekly[[#This Row],[H Odds &lt;]]-1,IF(AND(Weekly[[#This Row],[V Odds &lt;]]&lt;&gt;"",Weekly[[#This Row],[ADBC_P]]=FALSE,Weekly[[#This Row],[Actual]]=FALSE),AQ357+Weekly[[#This Row],[V Odds &lt;]]-1,IF(AND(Weekly[[#This Row],[V Odds &lt;]]&lt;&gt;"",Weekly[[#This Row],[ADBC_P]]=FALSE,Weekly[[#This Row],[Actual]]=TRUE),AQ357-1,IF(AND(Weekly[[#This Row],[H Odds &lt;]]&lt;&gt;"",Weekly[[#This Row],[ADBC_P]]=TRUE,Weekly[[#This Row],[Actual]]=FALSE),AQ357-1,AQ357)))))</f>
        <v>48.779999999999994</v>
      </c>
      <c r="AR358" s="37">
        <f>IF(AND(Weekly[[#This Row],[V Odds &lt;]]="",Weekly[[#This Row],[H Odds &lt;]]=""),AR357,IF(AND(Weekly[[#This Row],[H Odds &lt;]]&lt;&gt;"",Weekly[[#This Row],[RFC_P]]=TRUE,Weekly[[#This Row],[Actual]]=TRUE),AR357+Weekly[[#This Row],[H Odds &lt;]]-1,IF(AND(Weekly[[#This Row],[V Odds &lt;]]&lt;&gt;"",Weekly[[#This Row],[RFC_P]]=FALSE,Weekly[[#This Row],[Actual]]=FALSE),AR357+Weekly[[#This Row],[V Odds &lt;]]-1,IF(AND(Weekly[[#This Row],[V Odds &lt;]]&lt;&gt;"",Weekly[[#This Row],[RFC_P]]=FALSE,Weekly[[#This Row],[Actual]]=TRUE),AR357-1,IF(AND(Weekly[[#This Row],[H Odds &lt;]]&lt;&gt;"",Weekly[[#This Row],[RFC_P]]=TRUE,Weekly[[#This Row],[Actual]]=FALSE),AR357-1,AR357)))))</f>
        <v>52.789999999999992</v>
      </c>
      <c r="AS358" s="37">
        <f>IF(AND(Weekly[[#This Row],[V Odds &lt;]]="",Weekly[[#This Row],[H Odds &lt;]]=""),AS357,IF(AND(Weekly[[#This Row],[H Odds &lt;]]&lt;&gt;"",Weekly[[#This Row],[GBC_P]]=TRUE,Weekly[[#This Row],[Actual]]=TRUE),AS357+Weekly[[#This Row],[H Odds &lt;]]-1,IF(AND(Weekly[[#This Row],[V Odds &lt;]]&lt;&gt;"",Weekly[[#This Row],[GBC_P]]=FALSE,Weekly[[#This Row],[Actual]]=FALSE),AS357+Weekly[[#This Row],[V Odds &lt;]]-1,IF(AND(Weekly[[#This Row],[V Odds &lt;]]&lt;&gt;"",Weekly[[#This Row],[GBC_P]]=FALSE,Weekly[[#This Row],[Actual]]=TRUE),AS357-1,IF(AND(Weekly[[#This Row],[H Odds &lt;]]&lt;&gt;"",Weekly[[#This Row],[GBC_P]]=TRUE,Weekly[[#This Row],[Actual]]=FALSE),AS357-1,AS357)))))</f>
        <v>52.58</v>
      </c>
      <c r="AT358" s="37">
        <f>IF(AND(Weekly[[#This Row],[V Odds &lt;]]="",Weekly[[#This Row],[H Odds &lt;]]=""),AT357,IF(AND(Weekly[[#This Row],[H Odds &lt;]]&lt;&gt;"",Weekly[[#This Row],[HGBC_P]]=TRUE,Weekly[[#This Row],[Actual]]=TRUE),AT357+Weekly[[#This Row],[H Odds &lt;]]-1,IF(AND(Weekly[[#This Row],[V Odds &lt;]]&lt;&gt;"",Weekly[[#This Row],[HGBC_P]]=FALSE,Weekly[[#This Row],[Actual]]=FALSE),AT357+Weekly[[#This Row],[V Odds &lt;]]-1,IF(AND(Weekly[[#This Row],[V Odds &lt;]]&lt;&gt;"",Weekly[[#This Row],[HGBC_P]]=FALSE,Weekly[[#This Row],[Actual]]=TRUE),AT357-1,IF(AND(Weekly[[#This Row],[H Odds &lt;]]&lt;&gt;"",Weekly[[#This Row],[HGBC_P]]=TRUE,Weekly[[#This Row],[Actual]]=FALSE),AT357-1,AT357)))))</f>
        <v>58.659999999999989</v>
      </c>
      <c r="AU358" s="37">
        <f>IF(AND(Weekly[[#This Row],[V Odds &lt;]]="",Weekly[[#This Row],[H Odds &lt;]]=""),AU357,IF(AND(Weekly[[#This Row],[H Odds &lt;]]&lt;&gt;"",Weekly[[#This Row],[XGB_P]]=TRUE,Weekly[[#This Row],[Actual]]=TRUE),AU357+Weekly[[#This Row],[H Odds &lt;]]-1,IF(AND(Weekly[[#This Row],[V Odds &lt;]]&lt;&gt;"",Weekly[[#This Row],[XGB_P]]=FALSE,Weekly[[#This Row],[Actual]]=FALSE),AU357+Weekly[[#This Row],[V Odds &lt;]]-1,IF(AND(Weekly[[#This Row],[V Odds &lt;]]&lt;&gt;"",Weekly[[#This Row],[XGB_P]]=FALSE,Weekly[[#This Row],[Actual]]=TRUE),AU357-1,IF(AND(Weekly[[#This Row],[H Odds &lt;]]&lt;&gt;"",Weekly[[#This Row],[XGB_P]]=TRUE,Weekly[[#This Row],[Actual]]=FALSE),AU357-1,AU357)))))</f>
        <v>68.760000000000005</v>
      </c>
      <c r="AV358" s="37">
        <f>IF(AND(Weekly[[#This Row],[V Odds &lt;]]="",Weekly[[#This Row],[H Odds &lt;]]=""),AV357,IF(AND(Weekly[[#This Row],[H Odds &lt;]]&lt;&gt;"",Weekly[[#This Row],[QDA_P]]=TRUE,Weekly[[#This Row],[Actual]]=TRUE),AV357+Weekly[[#This Row],[H Odds &lt;]]-1,IF(AND(Weekly[[#This Row],[V Odds &lt;]]&lt;&gt;"",Weekly[[#This Row],[QDA_P]]=FALSE,Weekly[[#This Row],[Actual]]=FALSE),AV357+Weekly[[#This Row],[V Odds &lt;]]-1,IF(AND(Weekly[[#This Row],[V Odds &lt;]]&lt;&gt;"",Weekly[[#This Row],[QDA_P]]=FALSE,Weekly[[#This Row],[Actual]]=TRUE),AV357-1,IF(AND(Weekly[[#This Row],[H Odds &lt;]]&lt;&gt;"",Weekly[[#This Row],[QDA_P]]=TRUE,Weekly[[#This Row],[Actual]]=FALSE),AV357-1,AV357)))))</f>
        <v>55.249999999999979</v>
      </c>
      <c r="AW358" s="37">
        <f>IF(AND(Weekly[[#This Row],[H Odds &lt;]]="",Weekly[[#This Row],[V Odds &lt;]]=""),AW357,IF(AND(Weekly[[#This Row],[KNC_P]]=Weekly[[#This Row],[Actual]],Weekly[[#This Row],[KNC_P]]=TRUE),AW357+Weekly[[#This Row],[BF H Odds]]-1,IF(AND(Weekly[[#This Row],[KNC_P]]=Weekly[[#This Row],[Actual]],Weekly[[#This Row],[KNC_P]]=FALSE),AW357+Weekly[[#This Row],[BF V Odds]]-1,AW357-1)))</f>
        <v>45.720000000000006</v>
      </c>
      <c r="AX358" s="37">
        <f>IF(AND(Weekly[[#This Row],[V Odds &lt;]]="",Weekly[[#This Row],[H Odds &lt;]]=""),AX357,IF(AND(Weekly[[#This Row],[V Odds &lt;]]&lt;&gt;"",Weekly[[#This Row],[FALSES]]&gt;0,Weekly[[#This Row],[Actual]]=FALSE),AX357+Weekly[[#This Row],[V Odds &lt;]]-1,IF(AND(Weekly[[#This Row],[H Odds &lt;]]&lt;&gt;"",Weekly[[#This Row],[TRUES]]&gt;0,Weekly[[#This Row],[Actual]]=TRUE),AX357+Weekly[[#This Row],[H Odds &lt;]]-1,IF(AND(Weekly[[#This Row],[V Odds &lt;]]&lt;&gt;"",Weekly[[#This Row],[FALSES]]=0),AX357,IF(AND(Weekly[[#This Row],[H Odds &lt;]]&lt;&gt;"",Weekly[[#This Row],[TRUES]]=0),AX357,AX357-1)))))</f>
        <v>85.549999999999983</v>
      </c>
      <c r="AY358" s="37">
        <f>IF(AND(Weekly[[#This Row],[V Odds &lt;]]="",Weekly[[#This Row],[H Odds &lt;]]=""),AY357,IF(AND(Weekly[[#This Row],[V Odds &lt;]]&lt;&gt;"",Weekly[[#This Row],[FALSES]]&gt;0,Weekly[[#This Row],[Actual]]=FALSE),AY357+((Weekly[[#This Row],[V Odds &lt;]]-1)*0.92),IF(AND(Weekly[[#This Row],[H Odds &lt;]]&lt;&gt;"",Weekly[[#This Row],[TRUES]]&gt;0,Weekly[[#This Row],[Actual]]=TRUE),AY357+((Weekly[[#This Row],[H Odds &lt;]]-1)*0.92),IF(AND(Weekly[[#This Row],[V Odds &lt;]]&lt;&gt;"",Weekly[[#This Row],[FALSES]]=0),AY357,IF(AND(Weekly[[#This Row],[H Odds &lt;]]&lt;&gt;"",Weekly[[#This Row],[TRUES]]=0),AY357,AY357-1)))))</f>
        <v>78.066000000000031</v>
      </c>
      <c r="AZ358" s="37">
        <f>IF(AND(Weekly[[#This Row],[V Odds &lt;]]="",Weekly[[#This Row],[H Odds &lt;]]=""),AZ357,IF(AND(Weekly[[#This Row],[V Odds &lt;]]&lt;&gt;"",Weekly[[#This Row],[Actual]]=FALSE),AZ357+Weekly[[#This Row],[V Odds &lt;]]-1,IF(AND(Weekly[[#This Row],[H Odds &lt;]]&lt;&gt;"",Weekly[[#This Row],[Actual]]=TRUE),AZ357+Weekly[[#This Row],[H Odds &lt;]]-1,AZ357-1)))</f>
        <v>69.919999999999987</v>
      </c>
      <c r="BA358" s="38">
        <f>IF(Weekly[[#This Row],[H Odds &lt;]]="",BA357,IF(AND(Weekly[[#This Row],[H Odds &lt;]]&lt;&gt;"",Weekly[[#This Row],[SVC_P]]=TRUE,Weekly[[#This Row],[Actual]]=TRUE),BA357+Weekly[[#This Row],[H Odds &lt;]]-1,IF(AND(Weekly[[#This Row],[H Odds &lt;]]&lt;&gt;"",Weekly[[#This Row],[SVC_P]]=TRUE,Weekly[[#This Row],[Actual]]=FALSE),BA357-1,BA357)))</f>
        <v>69.339999999999989</v>
      </c>
      <c r="BB358" s="38">
        <f>IF(Weekly[[#This Row],[H Odds &lt;]]="",BB357,IF(AND(Weekly[[#This Row],[H Odds &lt;]]&lt;&gt;"",Weekly[[#This Row],[ADBC_P]]=TRUE,Weekly[[#This Row],[Actual]]=TRUE),BB357+Weekly[[#This Row],[H Odds &lt;]]-1,IF(AND(Weekly[[#This Row],[H Odds &lt;]]&lt;&gt;"",Weekly[[#This Row],[ADBC_P]]=TRUE,Weekly[[#This Row],[Actual]]=FALSE),BB357-1,BB357)))</f>
        <v>45.459999999999994</v>
      </c>
      <c r="BC358" s="38">
        <f>IF(Weekly[[#This Row],[H Odds &lt;]]="",BC357,IF(AND(Weekly[[#This Row],[H Odds &lt;]]&lt;&gt;"",Weekly[[#This Row],[RFC_P]]=TRUE,Weekly[[#This Row],[Actual]]=TRUE),BC357+Weekly[[#This Row],[H Odds &lt;]]-1,IF(AND(Weekly[[#This Row],[H Odds &lt;]]&lt;&gt;"",Weekly[[#This Row],[RFC_P]]=TRUE,Weekly[[#This Row],[Actual]]=FALSE),BC357-1,BC357)))</f>
        <v>44.859999999999992</v>
      </c>
      <c r="BD358" s="38">
        <f>IF(Weekly[[#This Row],[H Odds &lt;]]="",BD357,IF(AND(Weekly[[#This Row],[H Odds &lt;]]&lt;&gt;"",Weekly[[#This Row],[GBC_P]]=TRUE,Weekly[[#This Row],[Actual]]=TRUE),BD357+Weekly[[#This Row],[H Odds &lt;]]-1,IF(AND(Weekly[[#This Row],[H Odds &lt;]]&lt;&gt;"",Weekly[[#This Row],[GBC_P]]=TRUE,Weekly[[#This Row],[Actual]]=FALSE),BD357-1,BD357)))</f>
        <v>49.96</v>
      </c>
      <c r="BE358" s="38">
        <f>IF(Weekly[[#This Row],[H Odds &lt;]]="",BE357,IF(AND(Weekly[[#This Row],[H Odds &lt;]]&lt;&gt;"",Weekly[[#This Row],[HGBC_P]]=TRUE,Weekly[[#This Row],[Actual]]=TRUE),BE357+Weekly[[#This Row],[H Odds &lt;]]-1,IF(AND(Weekly[[#This Row],[H Odds &lt;]]&lt;&gt;"",Weekly[[#This Row],[HGBC_P]]=TRUE,Weekly[[#This Row],[Actual]]=FALSE),BE357-1,BE357)))</f>
        <v>57.759999999999991</v>
      </c>
      <c r="BF358" s="38">
        <f>IF(Weekly[[#This Row],[H Odds &lt;]]="",BF357,IF(AND(Weekly[[#This Row],[H Odds &lt;]]&lt;&gt;"",Weekly[[#This Row],[XGB_P]]=TRUE,Weekly[[#This Row],[Actual]]=TRUE),BF357+Weekly[[#This Row],[H Odds &lt;]]-1,IF(AND(Weekly[[#This Row],[H Odds &lt;]]&lt;&gt;"",Weekly[[#This Row],[XGB_P]]=TRUE,Weekly[[#This Row],[Actual]]=FALSE),BF357-1,BF357)))</f>
        <v>61.93</v>
      </c>
      <c r="BG358" s="38">
        <f>IF(Weekly[[#This Row],[H Odds &lt;]]="",BG357,IF(AND(Weekly[[#This Row],[H Odds &lt;]]&lt;&gt;"",Weekly[[#This Row],[QDA_P]]=TRUE,Weekly[[#This Row],[Actual]]=TRUE),BG357+Weekly[[#This Row],[H Odds &lt;]]-1,IF(AND(Weekly[[#This Row],[H Odds &lt;]]&lt;&gt;"",Weekly[[#This Row],[QDA_P]]=TRUE,Weekly[[#This Row],[Actual]]=FALSE),BG357-1,BG357)))</f>
        <v>44.179999999999993</v>
      </c>
      <c r="BH358" s="38">
        <f>IF(Weekly[[#This Row],[H Odds &lt;]]="",BH357,IF(AND(Weekly[[#This Row],[H Odds &lt;]]&lt;&gt;"",Weekly[[#This Row],[KNC_P]]=TRUE,Weekly[[#This Row],[Actual]]=TRUE),BH357+Weekly[[#This Row],[H Odds &lt;]]-1,IF(AND(Weekly[[#This Row],[H Odds &lt;]]&lt;&gt;"",Weekly[[#This Row],[KNC_P]]=TRUE,Weekly[[#This Row],[Actual]]=FALSE),BH357-1,BH357)))</f>
        <v>48.54999999999999</v>
      </c>
      <c r="BI358" s="38">
        <f>IF(Weekly[[#This Row],[H Odds &lt;]]="",BI357,IF(AND(Weekly[[#This Row],[H Odds &lt;]]&lt;&gt;"",Weekly[[#This Row],[TRUES]]&gt;0,Weekly[[#This Row],[Actual]]=TRUE),BI357+Weekly[[#This Row],[H Odds &lt;]]-1,IF(AND(Weekly[[#This Row],[H Odds &lt;]]&lt;&gt;"",Weekly[[#This Row],[TRUES]]=0),BI357,BI357-1)))</f>
        <v>69.339999999999989</v>
      </c>
      <c r="BJ358" s="38">
        <f>IF(Weekly[[#This Row],[H Odds &lt;]]="",BJ357,IF(AND(Weekly[[#This Row],[H Odds &lt;]]&lt;&gt;"",Weekly[[#This Row],[Actual]]=TRUE),BJ357+Weekly[[#This Row],[H Odds &lt;]]-1,IF(AND(Weekly[[#This Row],[H Odds &lt;]]&lt;&gt;"",Weekly[[#This Row],[Actual]]=FALSE),BJ357-1,BJ357)))</f>
        <v>71.239999999999995</v>
      </c>
      <c r="BK358" s="58">
        <f>IF(AND(Weekly[[#This Row],[TRUES]]&gt;4,Weekly[[#This Row],[Actual]]=TRUE),BK357+Weekly[[#This Row],[BF H Odds]]-1,IF(AND(Weekly[[#This Row],[FALSES]]&gt;4,Weekly[[#This Row],[Actual]]=FALSE),BK357+Weekly[[#This Row],[BF V Odds]]-1,IF(AND(Weekly[[#This Row],[TRUES]]&gt;4,Weekly[[#This Row],[Actual]]=FALSE),BK357-1,IF(AND(Weekly[[#This Row],[FALSES]]&gt;4,Weekly[[#This Row],[Actual]]=TRUE),BK357-1,BK357))))</f>
        <v>24.88000000000002</v>
      </c>
      <c r="BL358" s="58">
        <f>IF(AND(Weekly[[#This Row],[TRUES]]&gt;5,Weekly[[#This Row],[Actual]]=TRUE),BL357+Weekly[[#This Row],[BF H Odds]]-1,IF(AND(Weekly[[#This Row],[FALSES]]&gt;5,Weekly[[#This Row],[Actual]]=FALSE),BL357+Weekly[[#This Row],[BF V Odds]]-1,IF(AND(Weekly[[#This Row],[TRUES]]&gt;5,Weekly[[#This Row],[Actual]]=FALSE),BL357-1,IF(AND(Weekly[[#This Row],[FALSES]]&gt;5,Weekly[[#This Row],[Actual]]=TRUE),BL357-1,BL357))))</f>
        <v>25.190000000000023</v>
      </c>
      <c r="BM358" s="58">
        <f>IF(AND(Weekly[[#This Row],[TRUES]]&gt;6,Weekly[[#This Row],[Actual]]=TRUE),BM357+Weekly[[#This Row],[BF H Odds]]-1,IF(AND(Weekly[[#This Row],[FALSES]]&gt;6,Weekly[[#This Row],[Actual]]=FALSE),BM357+Weekly[[#This Row],[BF V Odds]]-1,IF(AND(Weekly[[#This Row],[TRUES]]&gt;6,Weekly[[#This Row],[Actual]]=FALSE),BM357-1,IF(AND(Weekly[[#This Row],[FALSES]]&gt;6,Weekly[[#This Row],[Actual]]=TRUE),BM357-1,BM357))))</f>
        <v>47.950000000000017</v>
      </c>
    </row>
    <row r="359" spans="1:65" x14ac:dyDescent="0.25">
      <c r="A359" s="34"/>
      <c r="B359" s="10">
        <v>44288</v>
      </c>
      <c r="C359" s="33" t="s">
        <v>18</v>
      </c>
      <c r="D359" s="15" t="s">
        <v>28</v>
      </c>
      <c r="E359" t="b">
        <v>1</v>
      </c>
      <c r="F359" t="b">
        <v>1</v>
      </c>
      <c r="G359" t="b">
        <v>1</v>
      </c>
      <c r="H359" t="b">
        <v>1</v>
      </c>
      <c r="I359" t="b">
        <v>1</v>
      </c>
      <c r="J359" t="b">
        <v>1</v>
      </c>
      <c r="K359" t="b">
        <v>1</v>
      </c>
      <c r="L359" t="b">
        <v>1</v>
      </c>
      <c r="M359" t="s">
        <v>100</v>
      </c>
      <c r="N359">
        <v>12.24</v>
      </c>
      <c r="O359">
        <f>IF(Weekly[[#This Row],[H/V]]="H",Weekly[[#This Row],[BF H Odds]],IF(Weekly[[#This Row],[H/V]]="V",Weekly[[#This Row],[BF V Odds]],""))</f>
        <v>3.15</v>
      </c>
      <c r="P359" t="b">
        <v>0</v>
      </c>
      <c r="R359" s="35">
        <f>IFERROR(IF(Weekly[[#This Row],[Won Bet?]]="yes",R358+(Weekly[[#This Row],[BF Odds]]*Weekly[[#This Row],[BF Stake]])-Weekly[[#This Row],[BF Stake]],R358-Weekly[[#This Row],[BF Stake]]),R358)</f>
        <v>465.01</v>
      </c>
      <c r="S359" s="9">
        <f>IFERROR(IF(Weekly[[#This Row],[Won Bet?]]="yes",S358+(((Weekly[[#This Row],[BF Odds]]*Weekly[[#This Row],[BF Stake]])-Weekly[[#This Row],[BF Stake]])*0.95),S358-Weekly[[#This Row],[BF Stake]]),S358)</f>
        <v>465.01</v>
      </c>
      <c r="T359" s="13">
        <v>1.45</v>
      </c>
      <c r="U359" s="13">
        <v>3.15</v>
      </c>
      <c r="V359" s="24">
        <f>IF(Weekly[[#This Row],[Actual]]="","",IF(AND(Weekly[[#This Row],[SVC_P]]=Weekly[[#This Row],[Actual]],Weekly[[#This Row],[SVC_P]]=TRUE),V358+Weekly[[#This Row],[BF H Odds]]-1,IF(AND(Weekly[[#This Row],[SVC_P]]=Weekly[[#This Row],[Actual]],Weekly[[#This Row],[SVC_P]]=FALSE),V358+Weekly[[#This Row],[BF V Odds]]-1,V358-1)))</f>
        <v>69.770000000000039</v>
      </c>
      <c r="W359" s="24">
        <f>IF(Weekly[[#This Row],[Actual]]="","",IF(AND(Weekly[[#This Row],[SVC_P]]=FALSE,Weekly[[#This Row],[Actual]]=TRUE),W358+Weekly[[#This Row],[BF H Odds]]-1,IF(AND(Weekly[[#This Row],[SVC_P]]=TRUE,Weekly[[#This Row],[Actual]]=FALSE,),W358+Weekly[[#This Row],[BF V Odds]]-1,W358-1)))</f>
        <v>-298.95</v>
      </c>
      <c r="X359" s="24">
        <f>IF(Weekly[[#This Row],[Actual]]="","",IF(AND(Weekly[[#This Row],[ADBC_P]]=Weekly[[#This Row],[Actual]],Weekly[[#This Row],[ADBC_P]]=TRUE),X358+Weekly[[#This Row],[BF H Odds]]-1,IF(AND(Weekly[[#This Row],[ADBC_P]]=Weekly[[#This Row],[Actual]],Weekly[[#This Row],[ADBC_P]]=FALSE),X358+Weekly[[#This Row],[BF V Odds]]-1,X358-1)))</f>
        <v>27.180000000000021</v>
      </c>
      <c r="Y359" s="24">
        <f>IF(Weekly[[#This Row],[Actual]]="","",IF(AND(Weekly[[#This Row],[ADBC_P]]=FALSE,Weekly[[#This Row],[Actual]]=TRUE),Y358+Weekly[[#This Row],[BF H Odds]]-1,IF(AND(Weekly[[#This Row],[ADBC_P]]=TRUE,Weekly[[#This Row],[Actual]]=FALSE),Y358+Weekly[[#This Row],[BF V Odds]]-1,Y358-1)))</f>
        <v>43.46</v>
      </c>
      <c r="Z359" s="24">
        <f>IF(Weekly[[#This Row],[Actual]]="","",IF(AND(Weekly[[#This Row],[RFC_P]]=Weekly[[#This Row],[Actual]],Weekly[[#This Row],[RFC_P]]=TRUE),Z358+Weekly[[#This Row],[BF H Odds]]-1,IF(AND(Weekly[[#This Row],[RFC_P]]=Weekly[[#This Row],[Actual]],Weekly[[#This Row],[RFC_P]]=FALSE),Z358+Weekly[[#This Row],[BF V Odds]]-1,Z358-1)))</f>
        <v>21.370000000000022</v>
      </c>
      <c r="AA359" s="24">
        <f>IF(Weekly[[#This Row],[Actual]]="","",IF(AND(Weekly[[#This Row],[RFC_P]]=FALSE,Weekly[[#This Row],[Actual]]=TRUE),AA358+Weekly[[#This Row],[BF H Odds]]-1,IF(AND(Weekly[[#This Row],[RFC_P]]=TRUE,Weekly[[#This Row],[Actual]]=FALSE),AA358+Weekly[[#This Row],[BF V Odds]]-1,AA358-1)))</f>
        <v>49.269999999999975</v>
      </c>
      <c r="AB359" s="24">
        <f>IF(Weekly[[#This Row],[Actual]]="","",IF(AND(Weekly[[#This Row],[GBC_P]]=Weekly[[#This Row],[Actual]],Weekly[[#This Row],[GBC_P]]=TRUE),AB358+Weekly[[#This Row],[BF H Odds]]-1,IF(AND(Weekly[[#This Row],[GBC_P]]=Weekly[[#This Row],[Actual]],Weekly[[#This Row],[GBC_P]]=FALSE),AB358+Weekly[[#This Row],[BF V Odds]]-1,AB358-1)))</f>
        <v>23.070000000000004</v>
      </c>
      <c r="AC359" s="24">
        <f>IF(Weekly[[#This Row],[Actual]]="","",IF(AND(Weekly[[#This Row],[GBC_P]]=FALSE,Weekly[[#This Row],[Actual]]=TRUE),AC358+Weekly[[#This Row],[BF H Odds]]-1,IF(AND(Weekly[[#This Row],[GBC_P]]=TRUE,Weekly[[#This Row],[Actual]]=FALSE),AC358+Weekly[[#This Row],[BF V Odds]]-1,AC358-1)))</f>
        <v>47.569999999999972</v>
      </c>
      <c r="AD359" s="24">
        <f>IF(Weekly[[#This Row],[Actual]]="","",IF(AND(Weekly[[#This Row],[HGBC_P]]=Weekly[[#This Row],[Actual]],Weekly[[#This Row],[HGBC_P]]=TRUE),AD358+Weekly[[#This Row],[BF H Odds]]-1,IF(AND(Weekly[[#This Row],[HGBC_P]]=Weekly[[#This Row],[Actual]],Weekly[[#This Row],[HGBC_P]]=FALSE),AD358+Weekly[[#This Row],[BF V Odds]]-1,AD358-1)))</f>
        <v>23.010000000000023</v>
      </c>
      <c r="AE359" s="24">
        <f>IF(Weekly[[#This Row],[Actual]]="","",IF(AND(Weekly[[#This Row],[HGBC_P]]=FALSE,Weekly[[#This Row],[Actual]]=TRUE),AE358+Weekly[[#This Row],[BF H Odds]]-1,IF(AND(Weekly[[#This Row],[HGBC_P]]=TRUE,Weekly[[#This Row],[Actual]]=FALSE),AE358+Weekly[[#This Row],[BF V Odds]]-1,AE358-1)))</f>
        <v>47.63</v>
      </c>
      <c r="AF359" s="24">
        <f>IF(Weekly[[#This Row],[Actual]]="","",IF(AND(Weekly[[#This Row],[XGB_P]]=Weekly[[#This Row],[Actual]],Weekly[[#This Row],[XGB_P]]=TRUE),AF358+Weekly[[#This Row],[BF H Odds]]-1,IF(AND(Weekly[[#This Row],[XGB_P]]=Weekly[[#This Row],[Actual]],Weekly[[#This Row],[XGB_P]]=FALSE),AF358+Weekly[[#This Row],[BF V Odds]]-1,AF358-1)))</f>
        <v>50.160000000000025</v>
      </c>
      <c r="AG359" s="24">
        <f>IF(Weekly[[#This Row],[Actual]]="","",IF(AND(Weekly[[#This Row],[XGB_P]]=FALSE,Weekly[[#This Row],[Actual]]=TRUE),AG358+Weekly[[#This Row],[BF H Odds]]-1,IF(AND(Weekly[[#This Row],[XGB_P]]=TRUE,Weekly[[#This Row],[Actual]]=FALSE),AG358+Weekly[[#This Row],[BF V Odds]]-1,AG358-1)))</f>
        <v>20.479999999999997</v>
      </c>
      <c r="AH359" s="24">
        <f>IF(Weekly[[#This Row],[Actual]]="","",IF(AND(Weekly[[#This Row],[QDA_P]]=Weekly[[#This Row],[Actual]],Weekly[[#This Row],[QDA_P]]=TRUE),AH358+Weekly[[#This Row],[BF H Odds]]-1,IF(AND(Weekly[[#This Row],[QDA_P]]=Weekly[[#This Row],[Actual]],Weekly[[#This Row],[QDA_P]]=FALSE),AH358+Weekly[[#This Row],[BF V Odds]]-1,AH358-1)))</f>
        <v>7.1000000000000085</v>
      </c>
      <c r="AI359" s="24">
        <f>IF(Weekly[[#This Row],[Actual]]="","",IF(AND(Weekly[[#This Row],[QDA_P]]=FALSE,Weekly[[#This Row],[Actual]]=TRUE),AI358+Weekly[[#This Row],[BF H Odds]]-1,IF(AND(Weekly[[#This Row],[QDA_P]]=TRUE,Weekly[[#This Row],[Actual]]=FALSE),AI358+Weekly[[#This Row],[BF V Odds]]-1,AI358-1)))</f>
        <v>63.54000000000002</v>
      </c>
      <c r="AJ359" s="24">
        <f>IF(Weekly[[#This Row],[Actual]]="","",IF(AND(Weekly[[#This Row],[KNC_P]]=FALSE,Weekly[[#This Row],[Actual]]=TRUE),AJ358+Weekly[[#This Row],[BF H Odds]]-1,IF(AND(Weekly[[#This Row],[KNC_P]]=TRUE,Weekly[[#This Row],[Actual]]=FALSE),AJ358+Weekly[[#This Row],[BF V Odds]]-1,AJ358-1)))</f>
        <v>52.259999999999984</v>
      </c>
      <c r="AK359" s="24">
        <f>IF(Weekly[[#This Row],[Actual]]="","",IF(AND(Weekly[[#This Row],[KNC_P]]=FALSE,Weekly[[#This Row],[Actual]]=TRUE),AK358+Weekly[[#This Row],[BF H Odds]]-1,IF(AND(Weekly[[#This Row],[KNC_P]]=TRUE,Weekly[[#This Row],[Actual]]=FALSE),AK358+Weekly[[#This Row],[BF V Odds]]-1,AK358-1)))</f>
        <v>51.159999999999975</v>
      </c>
      <c r="AL359" s="30">
        <f>IF(Weekly[[#This Row],[Actual]]="","",COUNTIF(Weekly[[#This Row],[SVC_P]:[QDA_P]],TRUE))</f>
        <v>7</v>
      </c>
      <c r="AM359" s="30">
        <f>IF(Weekly[[#This Row],[Actual]]="","",COUNTIF(Weekly[[#This Row],[SVC_P]:[QDA_P]],FALSE))</f>
        <v>0</v>
      </c>
      <c r="AN359" s="36" t="str">
        <f>IF(AND(Weekly[[#This Row],[BF V Odds]]&gt;$BO$6,Weekly[[#This Row],[BF V Odds]] &lt; $BO$7),Weekly[[#This Row],[BF V Odds]],"")</f>
        <v/>
      </c>
      <c r="AO359" s="36">
        <f>IF(AND(Weekly[[#This Row],[BF H Odds]]&gt;$BO$6, Weekly[[#This Row],[BF H Odds]] &lt; $BO$7),Weekly[[#This Row],[BF H Odds]],"")</f>
        <v>3.15</v>
      </c>
      <c r="AP359" s="37">
        <f>IF(AND(Weekly[[#This Row],[V Odds &lt;]]="",Weekly[[#This Row],[H Odds &lt;]]=""),AP358,IF(AND(Weekly[[#This Row],[H Odds &lt;]]&lt;&gt;"",Weekly[[#This Row],[SVC_P]]=TRUE,Weekly[[#This Row],[Actual]]=TRUE),AP358+Weekly[[#This Row],[H Odds &lt;]]-1,IF(AND(Weekly[[#This Row],[V Odds &lt;]]&lt;&gt;"",Weekly[[#This Row],[SVC_P]]=FALSE,Weekly[[#This Row],[Actual]]=FALSE),AP358+Weekly[[#This Row],[V Odds &lt;]]-1,IF(AND(Weekly[[#This Row],[V Odds &lt;]]&lt;&gt;"",Weekly[[#This Row],[SVC_P]]=FALSE,Weekly[[#This Row],[Actual]]=TRUE),AP358-1,IF(AND(Weekly[[#This Row],[H Odds &lt;]]&lt;&gt;"",Weekly[[#This Row],[SVC_P]]=TRUE,Weekly[[#This Row],[Actual]]=FALSE),AP358-1,AP358)))))</f>
        <v>73.38000000000001</v>
      </c>
      <c r="AQ359" s="37">
        <f>IF(AND(Weekly[[#This Row],[V Odds &lt;]]="",Weekly[[#This Row],[H Odds &lt;]]=""),AQ358,IF(AND(Weekly[[#This Row],[H Odds &lt;]]&lt;&gt;"",Weekly[[#This Row],[ADBC_P]]=TRUE,Weekly[[#This Row],[Actual]]=TRUE),AQ358+Weekly[[#This Row],[H Odds &lt;]]-1,IF(AND(Weekly[[#This Row],[V Odds &lt;]]&lt;&gt;"",Weekly[[#This Row],[ADBC_P]]=FALSE,Weekly[[#This Row],[Actual]]=FALSE),AQ358+Weekly[[#This Row],[V Odds &lt;]]-1,IF(AND(Weekly[[#This Row],[V Odds &lt;]]&lt;&gt;"",Weekly[[#This Row],[ADBC_P]]=FALSE,Weekly[[#This Row],[Actual]]=TRUE),AQ358-1,IF(AND(Weekly[[#This Row],[H Odds &lt;]]&lt;&gt;"",Weekly[[#This Row],[ADBC_P]]=TRUE,Weekly[[#This Row],[Actual]]=FALSE),AQ358-1,AQ358)))))</f>
        <v>47.779999999999994</v>
      </c>
      <c r="AR359" s="37">
        <f>IF(AND(Weekly[[#This Row],[V Odds &lt;]]="",Weekly[[#This Row],[H Odds &lt;]]=""),AR358,IF(AND(Weekly[[#This Row],[H Odds &lt;]]&lt;&gt;"",Weekly[[#This Row],[RFC_P]]=TRUE,Weekly[[#This Row],[Actual]]=TRUE),AR358+Weekly[[#This Row],[H Odds &lt;]]-1,IF(AND(Weekly[[#This Row],[V Odds &lt;]]&lt;&gt;"",Weekly[[#This Row],[RFC_P]]=FALSE,Weekly[[#This Row],[Actual]]=FALSE),AR358+Weekly[[#This Row],[V Odds &lt;]]-1,IF(AND(Weekly[[#This Row],[V Odds &lt;]]&lt;&gt;"",Weekly[[#This Row],[RFC_P]]=FALSE,Weekly[[#This Row],[Actual]]=TRUE),AR358-1,IF(AND(Weekly[[#This Row],[H Odds &lt;]]&lt;&gt;"",Weekly[[#This Row],[RFC_P]]=TRUE,Weekly[[#This Row],[Actual]]=FALSE),AR358-1,AR358)))))</f>
        <v>51.789999999999992</v>
      </c>
      <c r="AS359" s="37">
        <f>IF(AND(Weekly[[#This Row],[V Odds &lt;]]="",Weekly[[#This Row],[H Odds &lt;]]=""),AS358,IF(AND(Weekly[[#This Row],[H Odds &lt;]]&lt;&gt;"",Weekly[[#This Row],[GBC_P]]=TRUE,Weekly[[#This Row],[Actual]]=TRUE),AS358+Weekly[[#This Row],[H Odds &lt;]]-1,IF(AND(Weekly[[#This Row],[V Odds &lt;]]&lt;&gt;"",Weekly[[#This Row],[GBC_P]]=FALSE,Weekly[[#This Row],[Actual]]=FALSE),AS358+Weekly[[#This Row],[V Odds &lt;]]-1,IF(AND(Weekly[[#This Row],[V Odds &lt;]]&lt;&gt;"",Weekly[[#This Row],[GBC_P]]=FALSE,Weekly[[#This Row],[Actual]]=TRUE),AS358-1,IF(AND(Weekly[[#This Row],[H Odds &lt;]]&lt;&gt;"",Weekly[[#This Row],[GBC_P]]=TRUE,Weekly[[#This Row],[Actual]]=FALSE),AS358-1,AS358)))))</f>
        <v>51.58</v>
      </c>
      <c r="AT359" s="37">
        <f>IF(AND(Weekly[[#This Row],[V Odds &lt;]]="",Weekly[[#This Row],[H Odds &lt;]]=""),AT358,IF(AND(Weekly[[#This Row],[H Odds &lt;]]&lt;&gt;"",Weekly[[#This Row],[HGBC_P]]=TRUE,Weekly[[#This Row],[Actual]]=TRUE),AT358+Weekly[[#This Row],[H Odds &lt;]]-1,IF(AND(Weekly[[#This Row],[V Odds &lt;]]&lt;&gt;"",Weekly[[#This Row],[HGBC_P]]=FALSE,Weekly[[#This Row],[Actual]]=FALSE),AT358+Weekly[[#This Row],[V Odds &lt;]]-1,IF(AND(Weekly[[#This Row],[V Odds &lt;]]&lt;&gt;"",Weekly[[#This Row],[HGBC_P]]=FALSE,Weekly[[#This Row],[Actual]]=TRUE),AT358-1,IF(AND(Weekly[[#This Row],[H Odds &lt;]]&lt;&gt;"",Weekly[[#This Row],[HGBC_P]]=TRUE,Weekly[[#This Row],[Actual]]=FALSE),AT358-1,AT358)))))</f>
        <v>57.659999999999989</v>
      </c>
      <c r="AU359" s="37">
        <f>IF(AND(Weekly[[#This Row],[V Odds &lt;]]="",Weekly[[#This Row],[H Odds &lt;]]=""),AU358,IF(AND(Weekly[[#This Row],[H Odds &lt;]]&lt;&gt;"",Weekly[[#This Row],[XGB_P]]=TRUE,Weekly[[#This Row],[Actual]]=TRUE),AU358+Weekly[[#This Row],[H Odds &lt;]]-1,IF(AND(Weekly[[#This Row],[V Odds &lt;]]&lt;&gt;"",Weekly[[#This Row],[XGB_P]]=FALSE,Weekly[[#This Row],[Actual]]=FALSE),AU358+Weekly[[#This Row],[V Odds &lt;]]-1,IF(AND(Weekly[[#This Row],[V Odds &lt;]]&lt;&gt;"",Weekly[[#This Row],[XGB_P]]=FALSE,Weekly[[#This Row],[Actual]]=TRUE),AU358-1,IF(AND(Weekly[[#This Row],[H Odds &lt;]]&lt;&gt;"",Weekly[[#This Row],[XGB_P]]=TRUE,Weekly[[#This Row],[Actual]]=FALSE),AU358-1,AU358)))))</f>
        <v>67.760000000000005</v>
      </c>
      <c r="AV359" s="37">
        <f>IF(AND(Weekly[[#This Row],[V Odds &lt;]]="",Weekly[[#This Row],[H Odds &lt;]]=""),AV358,IF(AND(Weekly[[#This Row],[H Odds &lt;]]&lt;&gt;"",Weekly[[#This Row],[QDA_P]]=TRUE,Weekly[[#This Row],[Actual]]=TRUE),AV358+Weekly[[#This Row],[H Odds &lt;]]-1,IF(AND(Weekly[[#This Row],[V Odds &lt;]]&lt;&gt;"",Weekly[[#This Row],[QDA_P]]=FALSE,Weekly[[#This Row],[Actual]]=FALSE),AV358+Weekly[[#This Row],[V Odds &lt;]]-1,IF(AND(Weekly[[#This Row],[V Odds &lt;]]&lt;&gt;"",Weekly[[#This Row],[QDA_P]]=FALSE,Weekly[[#This Row],[Actual]]=TRUE),AV358-1,IF(AND(Weekly[[#This Row],[H Odds &lt;]]&lt;&gt;"",Weekly[[#This Row],[QDA_P]]=TRUE,Weekly[[#This Row],[Actual]]=FALSE),AV358-1,AV358)))))</f>
        <v>54.249999999999979</v>
      </c>
      <c r="AW359" s="37">
        <f>IF(AND(Weekly[[#This Row],[H Odds &lt;]]="",Weekly[[#This Row],[V Odds &lt;]]=""),AW358,IF(AND(Weekly[[#This Row],[KNC_P]]=Weekly[[#This Row],[Actual]],Weekly[[#This Row],[KNC_P]]=TRUE),AW358+Weekly[[#This Row],[BF H Odds]]-1,IF(AND(Weekly[[#This Row],[KNC_P]]=Weekly[[#This Row],[Actual]],Weekly[[#This Row],[KNC_P]]=FALSE),AW358+Weekly[[#This Row],[BF V Odds]]-1,AW358-1)))</f>
        <v>44.720000000000006</v>
      </c>
      <c r="AX359" s="37">
        <f>IF(AND(Weekly[[#This Row],[V Odds &lt;]]="",Weekly[[#This Row],[H Odds &lt;]]=""),AX358,IF(AND(Weekly[[#This Row],[V Odds &lt;]]&lt;&gt;"",Weekly[[#This Row],[FALSES]]&gt;0,Weekly[[#This Row],[Actual]]=FALSE),AX358+Weekly[[#This Row],[V Odds &lt;]]-1,IF(AND(Weekly[[#This Row],[H Odds &lt;]]&lt;&gt;"",Weekly[[#This Row],[TRUES]]&gt;0,Weekly[[#This Row],[Actual]]=TRUE),AX358+Weekly[[#This Row],[H Odds &lt;]]-1,IF(AND(Weekly[[#This Row],[V Odds &lt;]]&lt;&gt;"",Weekly[[#This Row],[FALSES]]=0),AX358,IF(AND(Weekly[[#This Row],[H Odds &lt;]]&lt;&gt;"",Weekly[[#This Row],[TRUES]]=0),AX358,AX358-1)))))</f>
        <v>84.549999999999983</v>
      </c>
      <c r="AY359" s="37">
        <f>IF(AND(Weekly[[#This Row],[V Odds &lt;]]="",Weekly[[#This Row],[H Odds &lt;]]=""),AY358,IF(AND(Weekly[[#This Row],[V Odds &lt;]]&lt;&gt;"",Weekly[[#This Row],[FALSES]]&gt;0,Weekly[[#This Row],[Actual]]=FALSE),AY358+((Weekly[[#This Row],[V Odds &lt;]]-1)*0.92),IF(AND(Weekly[[#This Row],[H Odds &lt;]]&lt;&gt;"",Weekly[[#This Row],[TRUES]]&gt;0,Weekly[[#This Row],[Actual]]=TRUE),AY358+((Weekly[[#This Row],[H Odds &lt;]]-1)*0.92),IF(AND(Weekly[[#This Row],[V Odds &lt;]]&lt;&gt;"",Weekly[[#This Row],[FALSES]]=0),AY358,IF(AND(Weekly[[#This Row],[H Odds &lt;]]&lt;&gt;"",Weekly[[#This Row],[TRUES]]=0),AY358,AY358-1)))))</f>
        <v>77.066000000000031</v>
      </c>
      <c r="AZ359" s="37">
        <f>IF(AND(Weekly[[#This Row],[V Odds &lt;]]="",Weekly[[#This Row],[H Odds &lt;]]=""),AZ358,IF(AND(Weekly[[#This Row],[V Odds &lt;]]&lt;&gt;"",Weekly[[#This Row],[Actual]]=FALSE),AZ358+Weekly[[#This Row],[V Odds &lt;]]-1,IF(AND(Weekly[[#This Row],[H Odds &lt;]]&lt;&gt;"",Weekly[[#This Row],[Actual]]=TRUE),AZ358+Weekly[[#This Row],[H Odds &lt;]]-1,AZ358-1)))</f>
        <v>68.919999999999987</v>
      </c>
      <c r="BA359" s="38">
        <f>IF(Weekly[[#This Row],[H Odds &lt;]]="",BA358,IF(AND(Weekly[[#This Row],[H Odds &lt;]]&lt;&gt;"",Weekly[[#This Row],[SVC_P]]=TRUE,Weekly[[#This Row],[Actual]]=TRUE),BA358+Weekly[[#This Row],[H Odds &lt;]]-1,IF(AND(Weekly[[#This Row],[H Odds &lt;]]&lt;&gt;"",Weekly[[#This Row],[SVC_P]]=TRUE,Weekly[[#This Row],[Actual]]=FALSE),BA358-1,BA358)))</f>
        <v>68.339999999999989</v>
      </c>
      <c r="BB359" s="38">
        <f>IF(Weekly[[#This Row],[H Odds &lt;]]="",BB358,IF(AND(Weekly[[#This Row],[H Odds &lt;]]&lt;&gt;"",Weekly[[#This Row],[ADBC_P]]=TRUE,Weekly[[#This Row],[Actual]]=TRUE),BB358+Weekly[[#This Row],[H Odds &lt;]]-1,IF(AND(Weekly[[#This Row],[H Odds &lt;]]&lt;&gt;"",Weekly[[#This Row],[ADBC_P]]=TRUE,Weekly[[#This Row],[Actual]]=FALSE),BB358-1,BB358)))</f>
        <v>44.459999999999994</v>
      </c>
      <c r="BC359" s="38">
        <f>IF(Weekly[[#This Row],[H Odds &lt;]]="",BC358,IF(AND(Weekly[[#This Row],[H Odds &lt;]]&lt;&gt;"",Weekly[[#This Row],[RFC_P]]=TRUE,Weekly[[#This Row],[Actual]]=TRUE),BC358+Weekly[[#This Row],[H Odds &lt;]]-1,IF(AND(Weekly[[#This Row],[H Odds &lt;]]&lt;&gt;"",Weekly[[#This Row],[RFC_P]]=TRUE,Weekly[[#This Row],[Actual]]=FALSE),BC358-1,BC358)))</f>
        <v>43.859999999999992</v>
      </c>
      <c r="BD359" s="38">
        <f>IF(Weekly[[#This Row],[H Odds &lt;]]="",BD358,IF(AND(Weekly[[#This Row],[H Odds &lt;]]&lt;&gt;"",Weekly[[#This Row],[GBC_P]]=TRUE,Weekly[[#This Row],[Actual]]=TRUE),BD358+Weekly[[#This Row],[H Odds &lt;]]-1,IF(AND(Weekly[[#This Row],[H Odds &lt;]]&lt;&gt;"",Weekly[[#This Row],[GBC_P]]=TRUE,Weekly[[#This Row],[Actual]]=FALSE),BD358-1,BD358)))</f>
        <v>48.96</v>
      </c>
      <c r="BE359" s="38">
        <f>IF(Weekly[[#This Row],[H Odds &lt;]]="",BE358,IF(AND(Weekly[[#This Row],[H Odds &lt;]]&lt;&gt;"",Weekly[[#This Row],[HGBC_P]]=TRUE,Weekly[[#This Row],[Actual]]=TRUE),BE358+Weekly[[#This Row],[H Odds &lt;]]-1,IF(AND(Weekly[[#This Row],[H Odds &lt;]]&lt;&gt;"",Weekly[[#This Row],[HGBC_P]]=TRUE,Weekly[[#This Row],[Actual]]=FALSE),BE358-1,BE358)))</f>
        <v>56.759999999999991</v>
      </c>
      <c r="BF359" s="38">
        <f>IF(Weekly[[#This Row],[H Odds &lt;]]="",BF358,IF(AND(Weekly[[#This Row],[H Odds &lt;]]&lt;&gt;"",Weekly[[#This Row],[XGB_P]]=TRUE,Weekly[[#This Row],[Actual]]=TRUE),BF358+Weekly[[#This Row],[H Odds &lt;]]-1,IF(AND(Weekly[[#This Row],[H Odds &lt;]]&lt;&gt;"",Weekly[[#This Row],[XGB_P]]=TRUE,Weekly[[#This Row],[Actual]]=FALSE),BF358-1,BF358)))</f>
        <v>60.93</v>
      </c>
      <c r="BG359" s="38">
        <f>IF(Weekly[[#This Row],[H Odds &lt;]]="",BG358,IF(AND(Weekly[[#This Row],[H Odds &lt;]]&lt;&gt;"",Weekly[[#This Row],[QDA_P]]=TRUE,Weekly[[#This Row],[Actual]]=TRUE),BG358+Weekly[[#This Row],[H Odds &lt;]]-1,IF(AND(Weekly[[#This Row],[H Odds &lt;]]&lt;&gt;"",Weekly[[#This Row],[QDA_P]]=TRUE,Weekly[[#This Row],[Actual]]=FALSE),BG358-1,BG358)))</f>
        <v>43.179999999999993</v>
      </c>
      <c r="BH359" s="38">
        <f>IF(Weekly[[#This Row],[H Odds &lt;]]="",BH358,IF(AND(Weekly[[#This Row],[H Odds &lt;]]&lt;&gt;"",Weekly[[#This Row],[KNC_P]]=TRUE,Weekly[[#This Row],[Actual]]=TRUE),BH358+Weekly[[#This Row],[H Odds &lt;]]-1,IF(AND(Weekly[[#This Row],[H Odds &lt;]]&lt;&gt;"",Weekly[[#This Row],[KNC_P]]=TRUE,Weekly[[#This Row],[Actual]]=FALSE),BH358-1,BH358)))</f>
        <v>47.54999999999999</v>
      </c>
      <c r="BI359" s="38">
        <f>IF(Weekly[[#This Row],[H Odds &lt;]]="",BI358,IF(AND(Weekly[[#This Row],[H Odds &lt;]]&lt;&gt;"",Weekly[[#This Row],[TRUES]]&gt;0,Weekly[[#This Row],[Actual]]=TRUE),BI358+Weekly[[#This Row],[H Odds &lt;]]-1,IF(AND(Weekly[[#This Row],[H Odds &lt;]]&lt;&gt;"",Weekly[[#This Row],[TRUES]]=0),BI358,BI358-1)))</f>
        <v>68.339999999999989</v>
      </c>
      <c r="BJ359" s="38">
        <f>IF(Weekly[[#This Row],[H Odds &lt;]]="",BJ358,IF(AND(Weekly[[#This Row],[H Odds &lt;]]&lt;&gt;"",Weekly[[#This Row],[Actual]]=TRUE),BJ358+Weekly[[#This Row],[H Odds &lt;]]-1,IF(AND(Weekly[[#This Row],[H Odds &lt;]]&lt;&gt;"",Weekly[[#This Row],[Actual]]=FALSE),BJ358-1,BJ358)))</f>
        <v>70.239999999999995</v>
      </c>
      <c r="BK359" s="58">
        <f>IF(AND(Weekly[[#This Row],[TRUES]]&gt;4,Weekly[[#This Row],[Actual]]=TRUE),BK358+Weekly[[#This Row],[BF H Odds]]-1,IF(AND(Weekly[[#This Row],[FALSES]]&gt;4,Weekly[[#This Row],[Actual]]=FALSE),BK358+Weekly[[#This Row],[BF V Odds]]-1,IF(AND(Weekly[[#This Row],[TRUES]]&gt;4,Weekly[[#This Row],[Actual]]=FALSE),BK358-1,IF(AND(Weekly[[#This Row],[FALSES]]&gt;4,Weekly[[#This Row],[Actual]]=TRUE),BK358-1,BK358))))</f>
        <v>23.88000000000002</v>
      </c>
      <c r="BL359" s="58">
        <f>IF(AND(Weekly[[#This Row],[TRUES]]&gt;5,Weekly[[#This Row],[Actual]]=TRUE),BL358+Weekly[[#This Row],[BF H Odds]]-1,IF(AND(Weekly[[#This Row],[FALSES]]&gt;5,Weekly[[#This Row],[Actual]]=FALSE),BL358+Weekly[[#This Row],[BF V Odds]]-1,IF(AND(Weekly[[#This Row],[TRUES]]&gt;5,Weekly[[#This Row],[Actual]]=FALSE),BL358-1,IF(AND(Weekly[[#This Row],[FALSES]]&gt;5,Weekly[[#This Row],[Actual]]=TRUE),BL358-1,BL358))))</f>
        <v>24.190000000000023</v>
      </c>
      <c r="BM359" s="58">
        <f>IF(AND(Weekly[[#This Row],[TRUES]]&gt;6,Weekly[[#This Row],[Actual]]=TRUE),BM358+Weekly[[#This Row],[BF H Odds]]-1,IF(AND(Weekly[[#This Row],[FALSES]]&gt;6,Weekly[[#This Row],[Actual]]=FALSE),BM358+Weekly[[#This Row],[BF V Odds]]-1,IF(AND(Weekly[[#This Row],[TRUES]]&gt;6,Weekly[[#This Row],[Actual]]=FALSE),BM358-1,IF(AND(Weekly[[#This Row],[FALSES]]&gt;6,Weekly[[#This Row],[Actual]]=TRUE),BM358-1,BM358))))</f>
        <v>46.950000000000017</v>
      </c>
    </row>
    <row r="360" spans="1:65" x14ac:dyDescent="0.25">
      <c r="A360" s="34"/>
      <c r="B360" s="10">
        <v>44288</v>
      </c>
      <c r="C360" s="33" t="s">
        <v>27</v>
      </c>
      <c r="D360" s="15" t="s">
        <v>9</v>
      </c>
      <c r="E360" t="b">
        <v>1</v>
      </c>
      <c r="F360" t="b">
        <v>1</v>
      </c>
      <c r="G360" t="b">
        <v>0</v>
      </c>
      <c r="H360" t="b">
        <v>0</v>
      </c>
      <c r="I360" t="b">
        <v>0</v>
      </c>
      <c r="J360" t="b">
        <v>1</v>
      </c>
      <c r="K360" t="b">
        <v>1</v>
      </c>
      <c r="L360" t="b">
        <v>0</v>
      </c>
      <c r="M360" t="s">
        <v>101</v>
      </c>
      <c r="N360">
        <v>12.24</v>
      </c>
      <c r="O360">
        <f>IF(Weekly[[#This Row],[H/V]]="H",Weekly[[#This Row],[BF H Odds]],IF(Weekly[[#This Row],[H/V]]="V",Weekly[[#This Row],[BF V Odds]],""))</f>
        <v>3</v>
      </c>
      <c r="P360" t="b">
        <v>0</v>
      </c>
      <c r="Q360" t="s">
        <v>66</v>
      </c>
      <c r="R360" s="35">
        <f>IFERROR(IF(Weekly[[#This Row],[Won Bet?]]="yes",R359+(Weekly[[#This Row],[BF Odds]]*Weekly[[#This Row],[BF Stake]])-Weekly[[#This Row],[BF Stake]],R359-Weekly[[#This Row],[BF Stake]]),R359)</f>
        <v>489.49</v>
      </c>
      <c r="S360" s="9">
        <f>IFERROR(IF(Weekly[[#This Row],[Won Bet?]]="yes",S359+(((Weekly[[#This Row],[BF Odds]]*Weekly[[#This Row],[BF Stake]])-Weekly[[#This Row],[BF Stake]])*0.95),S359-Weekly[[#This Row],[BF Stake]]),S359)</f>
        <v>488.26599999999996</v>
      </c>
      <c r="T360" s="13">
        <v>3</v>
      </c>
      <c r="U360" s="13">
        <v>1.48</v>
      </c>
      <c r="V360" s="24">
        <f>IF(Weekly[[#This Row],[Actual]]="","",IF(AND(Weekly[[#This Row],[SVC_P]]=Weekly[[#This Row],[Actual]],Weekly[[#This Row],[SVC_P]]=TRUE),V359+Weekly[[#This Row],[BF H Odds]]-1,IF(AND(Weekly[[#This Row],[SVC_P]]=Weekly[[#This Row],[Actual]],Weekly[[#This Row],[SVC_P]]=FALSE),V359+Weekly[[#This Row],[BF V Odds]]-1,V359-1)))</f>
        <v>68.770000000000039</v>
      </c>
      <c r="W360" s="24">
        <f>IF(Weekly[[#This Row],[Actual]]="","",IF(AND(Weekly[[#This Row],[SVC_P]]=FALSE,Weekly[[#This Row],[Actual]]=TRUE),W359+Weekly[[#This Row],[BF H Odds]]-1,IF(AND(Weekly[[#This Row],[SVC_P]]=TRUE,Weekly[[#This Row],[Actual]]=FALSE,),W359+Weekly[[#This Row],[BF V Odds]]-1,W359-1)))</f>
        <v>-299.95</v>
      </c>
      <c r="X360" s="24">
        <f>IF(Weekly[[#This Row],[Actual]]="","",IF(AND(Weekly[[#This Row],[ADBC_P]]=Weekly[[#This Row],[Actual]],Weekly[[#This Row],[ADBC_P]]=TRUE),X359+Weekly[[#This Row],[BF H Odds]]-1,IF(AND(Weekly[[#This Row],[ADBC_P]]=Weekly[[#This Row],[Actual]],Weekly[[#This Row],[ADBC_P]]=FALSE),X359+Weekly[[#This Row],[BF V Odds]]-1,X359-1)))</f>
        <v>26.180000000000021</v>
      </c>
      <c r="Y360" s="24">
        <f>IF(Weekly[[#This Row],[Actual]]="","",IF(AND(Weekly[[#This Row],[ADBC_P]]=FALSE,Weekly[[#This Row],[Actual]]=TRUE),Y359+Weekly[[#This Row],[BF H Odds]]-1,IF(AND(Weekly[[#This Row],[ADBC_P]]=TRUE,Weekly[[#This Row],[Actual]]=FALSE),Y359+Weekly[[#This Row],[BF V Odds]]-1,Y359-1)))</f>
        <v>45.46</v>
      </c>
      <c r="Z360" s="24">
        <f>IF(Weekly[[#This Row],[Actual]]="","",IF(AND(Weekly[[#This Row],[RFC_P]]=Weekly[[#This Row],[Actual]],Weekly[[#This Row],[RFC_P]]=TRUE),Z359+Weekly[[#This Row],[BF H Odds]]-1,IF(AND(Weekly[[#This Row],[RFC_P]]=Weekly[[#This Row],[Actual]],Weekly[[#This Row],[RFC_P]]=FALSE),Z359+Weekly[[#This Row],[BF V Odds]]-1,Z359-1)))</f>
        <v>23.370000000000022</v>
      </c>
      <c r="AA360" s="24">
        <f>IF(Weekly[[#This Row],[Actual]]="","",IF(AND(Weekly[[#This Row],[RFC_P]]=FALSE,Weekly[[#This Row],[Actual]]=TRUE),AA359+Weekly[[#This Row],[BF H Odds]]-1,IF(AND(Weekly[[#This Row],[RFC_P]]=TRUE,Weekly[[#This Row],[Actual]]=FALSE),AA359+Weekly[[#This Row],[BF V Odds]]-1,AA359-1)))</f>
        <v>48.269999999999975</v>
      </c>
      <c r="AB360" s="24">
        <f>IF(Weekly[[#This Row],[Actual]]="","",IF(AND(Weekly[[#This Row],[GBC_P]]=Weekly[[#This Row],[Actual]],Weekly[[#This Row],[GBC_P]]=TRUE),AB359+Weekly[[#This Row],[BF H Odds]]-1,IF(AND(Weekly[[#This Row],[GBC_P]]=Weekly[[#This Row],[Actual]],Weekly[[#This Row],[GBC_P]]=FALSE),AB359+Weekly[[#This Row],[BF V Odds]]-1,AB359-1)))</f>
        <v>25.070000000000004</v>
      </c>
      <c r="AC360" s="24">
        <f>IF(Weekly[[#This Row],[Actual]]="","",IF(AND(Weekly[[#This Row],[GBC_P]]=FALSE,Weekly[[#This Row],[Actual]]=TRUE),AC359+Weekly[[#This Row],[BF H Odds]]-1,IF(AND(Weekly[[#This Row],[GBC_P]]=TRUE,Weekly[[#This Row],[Actual]]=FALSE),AC359+Weekly[[#This Row],[BF V Odds]]-1,AC359-1)))</f>
        <v>46.569999999999972</v>
      </c>
      <c r="AD360" s="24">
        <f>IF(Weekly[[#This Row],[Actual]]="","",IF(AND(Weekly[[#This Row],[HGBC_P]]=Weekly[[#This Row],[Actual]],Weekly[[#This Row],[HGBC_P]]=TRUE),AD359+Weekly[[#This Row],[BF H Odds]]-1,IF(AND(Weekly[[#This Row],[HGBC_P]]=Weekly[[#This Row],[Actual]],Weekly[[#This Row],[HGBC_P]]=FALSE),AD359+Weekly[[#This Row],[BF V Odds]]-1,AD359-1)))</f>
        <v>25.010000000000023</v>
      </c>
      <c r="AE360" s="24">
        <f>IF(Weekly[[#This Row],[Actual]]="","",IF(AND(Weekly[[#This Row],[HGBC_P]]=FALSE,Weekly[[#This Row],[Actual]]=TRUE),AE359+Weekly[[#This Row],[BF H Odds]]-1,IF(AND(Weekly[[#This Row],[HGBC_P]]=TRUE,Weekly[[#This Row],[Actual]]=FALSE),AE359+Weekly[[#This Row],[BF V Odds]]-1,AE359-1)))</f>
        <v>46.63</v>
      </c>
      <c r="AF360" s="24">
        <f>IF(Weekly[[#This Row],[Actual]]="","",IF(AND(Weekly[[#This Row],[XGB_P]]=Weekly[[#This Row],[Actual]],Weekly[[#This Row],[XGB_P]]=TRUE),AF359+Weekly[[#This Row],[BF H Odds]]-1,IF(AND(Weekly[[#This Row],[XGB_P]]=Weekly[[#This Row],[Actual]],Weekly[[#This Row],[XGB_P]]=FALSE),AF359+Weekly[[#This Row],[BF V Odds]]-1,AF359-1)))</f>
        <v>49.160000000000025</v>
      </c>
      <c r="AG360" s="24">
        <f>IF(Weekly[[#This Row],[Actual]]="","",IF(AND(Weekly[[#This Row],[XGB_P]]=FALSE,Weekly[[#This Row],[Actual]]=TRUE),AG359+Weekly[[#This Row],[BF H Odds]]-1,IF(AND(Weekly[[#This Row],[XGB_P]]=TRUE,Weekly[[#This Row],[Actual]]=FALSE),AG359+Weekly[[#This Row],[BF V Odds]]-1,AG359-1)))</f>
        <v>22.479999999999997</v>
      </c>
      <c r="AH360" s="24">
        <f>IF(Weekly[[#This Row],[Actual]]="","",IF(AND(Weekly[[#This Row],[QDA_P]]=Weekly[[#This Row],[Actual]],Weekly[[#This Row],[QDA_P]]=TRUE),AH359+Weekly[[#This Row],[BF H Odds]]-1,IF(AND(Weekly[[#This Row],[QDA_P]]=Weekly[[#This Row],[Actual]],Weekly[[#This Row],[QDA_P]]=FALSE),AH359+Weekly[[#This Row],[BF V Odds]]-1,AH359-1)))</f>
        <v>6.1000000000000085</v>
      </c>
      <c r="AI360" s="24">
        <f>IF(Weekly[[#This Row],[Actual]]="","",IF(AND(Weekly[[#This Row],[QDA_P]]=FALSE,Weekly[[#This Row],[Actual]]=TRUE),AI359+Weekly[[#This Row],[BF H Odds]]-1,IF(AND(Weekly[[#This Row],[QDA_P]]=TRUE,Weekly[[#This Row],[Actual]]=FALSE),AI359+Weekly[[#This Row],[BF V Odds]]-1,AI359-1)))</f>
        <v>65.54000000000002</v>
      </c>
      <c r="AJ360" s="24">
        <f>IF(Weekly[[#This Row],[Actual]]="","",IF(AND(Weekly[[#This Row],[KNC_P]]=FALSE,Weekly[[#This Row],[Actual]]=TRUE),AJ359+Weekly[[#This Row],[BF H Odds]]-1,IF(AND(Weekly[[#This Row],[KNC_P]]=TRUE,Weekly[[#This Row],[Actual]]=FALSE),AJ359+Weekly[[#This Row],[BF V Odds]]-1,AJ359-1)))</f>
        <v>51.259999999999984</v>
      </c>
      <c r="AK360" s="24">
        <f>IF(Weekly[[#This Row],[Actual]]="","",IF(AND(Weekly[[#This Row],[KNC_P]]=FALSE,Weekly[[#This Row],[Actual]]=TRUE),AK359+Weekly[[#This Row],[BF H Odds]]-1,IF(AND(Weekly[[#This Row],[KNC_P]]=TRUE,Weekly[[#This Row],[Actual]]=FALSE),AK359+Weekly[[#This Row],[BF V Odds]]-1,AK359-1)))</f>
        <v>50.159999999999975</v>
      </c>
      <c r="AL360" s="30">
        <f>IF(Weekly[[#This Row],[Actual]]="","",COUNTIF(Weekly[[#This Row],[SVC_P]:[QDA_P]],TRUE))</f>
        <v>4</v>
      </c>
      <c r="AM360" s="30">
        <f>IF(Weekly[[#This Row],[Actual]]="","",COUNTIF(Weekly[[#This Row],[SVC_P]:[QDA_P]],FALSE))</f>
        <v>3</v>
      </c>
      <c r="AN360" s="36" t="str">
        <f>IF(AND(Weekly[[#This Row],[BF V Odds]]&gt;$BO$6,Weekly[[#This Row],[BF V Odds]] &lt; $BO$7),Weekly[[#This Row],[BF V Odds]],"")</f>
        <v/>
      </c>
      <c r="AO360" s="36" t="str">
        <f>IF(AND(Weekly[[#This Row],[BF H Odds]]&gt;$BO$6, Weekly[[#This Row],[BF H Odds]] &lt; $BO$7),Weekly[[#This Row],[BF H Odds]],"")</f>
        <v/>
      </c>
      <c r="AP360" s="37">
        <f>IF(AND(Weekly[[#This Row],[V Odds &lt;]]="",Weekly[[#This Row],[H Odds &lt;]]=""),AP359,IF(AND(Weekly[[#This Row],[H Odds &lt;]]&lt;&gt;"",Weekly[[#This Row],[SVC_P]]=TRUE,Weekly[[#This Row],[Actual]]=TRUE),AP359+Weekly[[#This Row],[H Odds &lt;]]-1,IF(AND(Weekly[[#This Row],[V Odds &lt;]]&lt;&gt;"",Weekly[[#This Row],[SVC_P]]=FALSE,Weekly[[#This Row],[Actual]]=FALSE),AP359+Weekly[[#This Row],[V Odds &lt;]]-1,IF(AND(Weekly[[#This Row],[V Odds &lt;]]&lt;&gt;"",Weekly[[#This Row],[SVC_P]]=FALSE,Weekly[[#This Row],[Actual]]=TRUE),AP359-1,IF(AND(Weekly[[#This Row],[H Odds &lt;]]&lt;&gt;"",Weekly[[#This Row],[SVC_P]]=TRUE,Weekly[[#This Row],[Actual]]=FALSE),AP359-1,AP359)))))</f>
        <v>73.38000000000001</v>
      </c>
      <c r="AQ360" s="37">
        <f>IF(AND(Weekly[[#This Row],[V Odds &lt;]]="",Weekly[[#This Row],[H Odds &lt;]]=""),AQ359,IF(AND(Weekly[[#This Row],[H Odds &lt;]]&lt;&gt;"",Weekly[[#This Row],[ADBC_P]]=TRUE,Weekly[[#This Row],[Actual]]=TRUE),AQ359+Weekly[[#This Row],[H Odds &lt;]]-1,IF(AND(Weekly[[#This Row],[V Odds &lt;]]&lt;&gt;"",Weekly[[#This Row],[ADBC_P]]=FALSE,Weekly[[#This Row],[Actual]]=FALSE),AQ359+Weekly[[#This Row],[V Odds &lt;]]-1,IF(AND(Weekly[[#This Row],[V Odds &lt;]]&lt;&gt;"",Weekly[[#This Row],[ADBC_P]]=FALSE,Weekly[[#This Row],[Actual]]=TRUE),AQ359-1,IF(AND(Weekly[[#This Row],[H Odds &lt;]]&lt;&gt;"",Weekly[[#This Row],[ADBC_P]]=TRUE,Weekly[[#This Row],[Actual]]=FALSE),AQ359-1,AQ359)))))</f>
        <v>47.779999999999994</v>
      </c>
      <c r="AR360" s="37">
        <f>IF(AND(Weekly[[#This Row],[V Odds &lt;]]="",Weekly[[#This Row],[H Odds &lt;]]=""),AR359,IF(AND(Weekly[[#This Row],[H Odds &lt;]]&lt;&gt;"",Weekly[[#This Row],[RFC_P]]=TRUE,Weekly[[#This Row],[Actual]]=TRUE),AR359+Weekly[[#This Row],[H Odds &lt;]]-1,IF(AND(Weekly[[#This Row],[V Odds &lt;]]&lt;&gt;"",Weekly[[#This Row],[RFC_P]]=FALSE,Weekly[[#This Row],[Actual]]=FALSE),AR359+Weekly[[#This Row],[V Odds &lt;]]-1,IF(AND(Weekly[[#This Row],[V Odds &lt;]]&lt;&gt;"",Weekly[[#This Row],[RFC_P]]=FALSE,Weekly[[#This Row],[Actual]]=TRUE),AR359-1,IF(AND(Weekly[[#This Row],[H Odds &lt;]]&lt;&gt;"",Weekly[[#This Row],[RFC_P]]=TRUE,Weekly[[#This Row],[Actual]]=FALSE),AR359-1,AR359)))))</f>
        <v>51.789999999999992</v>
      </c>
      <c r="AS360" s="37">
        <f>IF(AND(Weekly[[#This Row],[V Odds &lt;]]="",Weekly[[#This Row],[H Odds &lt;]]=""),AS359,IF(AND(Weekly[[#This Row],[H Odds &lt;]]&lt;&gt;"",Weekly[[#This Row],[GBC_P]]=TRUE,Weekly[[#This Row],[Actual]]=TRUE),AS359+Weekly[[#This Row],[H Odds &lt;]]-1,IF(AND(Weekly[[#This Row],[V Odds &lt;]]&lt;&gt;"",Weekly[[#This Row],[GBC_P]]=FALSE,Weekly[[#This Row],[Actual]]=FALSE),AS359+Weekly[[#This Row],[V Odds &lt;]]-1,IF(AND(Weekly[[#This Row],[V Odds &lt;]]&lt;&gt;"",Weekly[[#This Row],[GBC_P]]=FALSE,Weekly[[#This Row],[Actual]]=TRUE),AS359-1,IF(AND(Weekly[[#This Row],[H Odds &lt;]]&lt;&gt;"",Weekly[[#This Row],[GBC_P]]=TRUE,Weekly[[#This Row],[Actual]]=FALSE),AS359-1,AS359)))))</f>
        <v>51.58</v>
      </c>
      <c r="AT360" s="37">
        <f>IF(AND(Weekly[[#This Row],[V Odds &lt;]]="",Weekly[[#This Row],[H Odds &lt;]]=""),AT359,IF(AND(Weekly[[#This Row],[H Odds &lt;]]&lt;&gt;"",Weekly[[#This Row],[HGBC_P]]=TRUE,Weekly[[#This Row],[Actual]]=TRUE),AT359+Weekly[[#This Row],[H Odds &lt;]]-1,IF(AND(Weekly[[#This Row],[V Odds &lt;]]&lt;&gt;"",Weekly[[#This Row],[HGBC_P]]=FALSE,Weekly[[#This Row],[Actual]]=FALSE),AT359+Weekly[[#This Row],[V Odds &lt;]]-1,IF(AND(Weekly[[#This Row],[V Odds &lt;]]&lt;&gt;"",Weekly[[#This Row],[HGBC_P]]=FALSE,Weekly[[#This Row],[Actual]]=TRUE),AT359-1,IF(AND(Weekly[[#This Row],[H Odds &lt;]]&lt;&gt;"",Weekly[[#This Row],[HGBC_P]]=TRUE,Weekly[[#This Row],[Actual]]=FALSE),AT359-1,AT359)))))</f>
        <v>57.659999999999989</v>
      </c>
      <c r="AU360" s="37">
        <f>IF(AND(Weekly[[#This Row],[V Odds &lt;]]="",Weekly[[#This Row],[H Odds &lt;]]=""),AU359,IF(AND(Weekly[[#This Row],[H Odds &lt;]]&lt;&gt;"",Weekly[[#This Row],[XGB_P]]=TRUE,Weekly[[#This Row],[Actual]]=TRUE),AU359+Weekly[[#This Row],[H Odds &lt;]]-1,IF(AND(Weekly[[#This Row],[V Odds &lt;]]&lt;&gt;"",Weekly[[#This Row],[XGB_P]]=FALSE,Weekly[[#This Row],[Actual]]=FALSE),AU359+Weekly[[#This Row],[V Odds &lt;]]-1,IF(AND(Weekly[[#This Row],[V Odds &lt;]]&lt;&gt;"",Weekly[[#This Row],[XGB_P]]=FALSE,Weekly[[#This Row],[Actual]]=TRUE),AU359-1,IF(AND(Weekly[[#This Row],[H Odds &lt;]]&lt;&gt;"",Weekly[[#This Row],[XGB_P]]=TRUE,Weekly[[#This Row],[Actual]]=FALSE),AU359-1,AU359)))))</f>
        <v>67.760000000000005</v>
      </c>
      <c r="AV360" s="37">
        <f>IF(AND(Weekly[[#This Row],[V Odds &lt;]]="",Weekly[[#This Row],[H Odds &lt;]]=""),AV359,IF(AND(Weekly[[#This Row],[H Odds &lt;]]&lt;&gt;"",Weekly[[#This Row],[QDA_P]]=TRUE,Weekly[[#This Row],[Actual]]=TRUE),AV359+Weekly[[#This Row],[H Odds &lt;]]-1,IF(AND(Weekly[[#This Row],[V Odds &lt;]]&lt;&gt;"",Weekly[[#This Row],[QDA_P]]=FALSE,Weekly[[#This Row],[Actual]]=FALSE),AV359+Weekly[[#This Row],[V Odds &lt;]]-1,IF(AND(Weekly[[#This Row],[V Odds &lt;]]&lt;&gt;"",Weekly[[#This Row],[QDA_P]]=FALSE,Weekly[[#This Row],[Actual]]=TRUE),AV359-1,IF(AND(Weekly[[#This Row],[H Odds &lt;]]&lt;&gt;"",Weekly[[#This Row],[QDA_P]]=TRUE,Weekly[[#This Row],[Actual]]=FALSE),AV359-1,AV359)))))</f>
        <v>54.249999999999979</v>
      </c>
      <c r="AW360" s="37">
        <f>IF(AND(Weekly[[#This Row],[H Odds &lt;]]="",Weekly[[#This Row],[V Odds &lt;]]=""),AW359,IF(AND(Weekly[[#This Row],[KNC_P]]=Weekly[[#This Row],[Actual]],Weekly[[#This Row],[KNC_P]]=TRUE),AW359+Weekly[[#This Row],[BF H Odds]]-1,IF(AND(Weekly[[#This Row],[KNC_P]]=Weekly[[#This Row],[Actual]],Weekly[[#This Row],[KNC_P]]=FALSE),AW359+Weekly[[#This Row],[BF V Odds]]-1,AW359-1)))</f>
        <v>44.720000000000006</v>
      </c>
      <c r="AX360" s="37">
        <f>IF(AND(Weekly[[#This Row],[V Odds &lt;]]="",Weekly[[#This Row],[H Odds &lt;]]=""),AX359,IF(AND(Weekly[[#This Row],[V Odds &lt;]]&lt;&gt;"",Weekly[[#This Row],[FALSES]]&gt;0,Weekly[[#This Row],[Actual]]=FALSE),AX359+Weekly[[#This Row],[V Odds &lt;]]-1,IF(AND(Weekly[[#This Row],[H Odds &lt;]]&lt;&gt;"",Weekly[[#This Row],[TRUES]]&gt;0,Weekly[[#This Row],[Actual]]=TRUE),AX359+Weekly[[#This Row],[H Odds &lt;]]-1,IF(AND(Weekly[[#This Row],[V Odds &lt;]]&lt;&gt;"",Weekly[[#This Row],[FALSES]]=0),AX359,IF(AND(Weekly[[#This Row],[H Odds &lt;]]&lt;&gt;"",Weekly[[#This Row],[TRUES]]=0),AX359,AX359-1)))))</f>
        <v>84.549999999999983</v>
      </c>
      <c r="AY360" s="37">
        <f>IF(AND(Weekly[[#This Row],[V Odds &lt;]]="",Weekly[[#This Row],[H Odds &lt;]]=""),AY359,IF(AND(Weekly[[#This Row],[V Odds &lt;]]&lt;&gt;"",Weekly[[#This Row],[FALSES]]&gt;0,Weekly[[#This Row],[Actual]]=FALSE),AY359+((Weekly[[#This Row],[V Odds &lt;]]-1)*0.92),IF(AND(Weekly[[#This Row],[H Odds &lt;]]&lt;&gt;"",Weekly[[#This Row],[TRUES]]&gt;0,Weekly[[#This Row],[Actual]]=TRUE),AY359+((Weekly[[#This Row],[H Odds &lt;]]-1)*0.92),IF(AND(Weekly[[#This Row],[V Odds &lt;]]&lt;&gt;"",Weekly[[#This Row],[FALSES]]=0),AY359,IF(AND(Weekly[[#This Row],[H Odds &lt;]]&lt;&gt;"",Weekly[[#This Row],[TRUES]]=0),AY359,AY359-1)))))</f>
        <v>77.066000000000031</v>
      </c>
      <c r="AZ360" s="37">
        <f>IF(AND(Weekly[[#This Row],[V Odds &lt;]]="",Weekly[[#This Row],[H Odds &lt;]]=""),AZ359,IF(AND(Weekly[[#This Row],[V Odds &lt;]]&lt;&gt;"",Weekly[[#This Row],[Actual]]=FALSE),AZ359+Weekly[[#This Row],[V Odds &lt;]]-1,IF(AND(Weekly[[#This Row],[H Odds &lt;]]&lt;&gt;"",Weekly[[#This Row],[Actual]]=TRUE),AZ359+Weekly[[#This Row],[H Odds &lt;]]-1,AZ359-1)))</f>
        <v>68.919999999999987</v>
      </c>
      <c r="BA360" s="38">
        <f>IF(Weekly[[#This Row],[H Odds &lt;]]="",BA359,IF(AND(Weekly[[#This Row],[H Odds &lt;]]&lt;&gt;"",Weekly[[#This Row],[SVC_P]]=TRUE,Weekly[[#This Row],[Actual]]=TRUE),BA359+Weekly[[#This Row],[H Odds &lt;]]-1,IF(AND(Weekly[[#This Row],[H Odds &lt;]]&lt;&gt;"",Weekly[[#This Row],[SVC_P]]=TRUE,Weekly[[#This Row],[Actual]]=FALSE),BA359-1,BA359)))</f>
        <v>68.339999999999989</v>
      </c>
      <c r="BB360" s="38">
        <f>IF(Weekly[[#This Row],[H Odds &lt;]]="",BB359,IF(AND(Weekly[[#This Row],[H Odds &lt;]]&lt;&gt;"",Weekly[[#This Row],[ADBC_P]]=TRUE,Weekly[[#This Row],[Actual]]=TRUE),BB359+Weekly[[#This Row],[H Odds &lt;]]-1,IF(AND(Weekly[[#This Row],[H Odds &lt;]]&lt;&gt;"",Weekly[[#This Row],[ADBC_P]]=TRUE,Weekly[[#This Row],[Actual]]=FALSE),BB359-1,BB359)))</f>
        <v>44.459999999999994</v>
      </c>
      <c r="BC360" s="38">
        <f>IF(Weekly[[#This Row],[H Odds &lt;]]="",BC359,IF(AND(Weekly[[#This Row],[H Odds &lt;]]&lt;&gt;"",Weekly[[#This Row],[RFC_P]]=TRUE,Weekly[[#This Row],[Actual]]=TRUE),BC359+Weekly[[#This Row],[H Odds &lt;]]-1,IF(AND(Weekly[[#This Row],[H Odds &lt;]]&lt;&gt;"",Weekly[[#This Row],[RFC_P]]=TRUE,Weekly[[#This Row],[Actual]]=FALSE),BC359-1,BC359)))</f>
        <v>43.859999999999992</v>
      </c>
      <c r="BD360" s="38">
        <f>IF(Weekly[[#This Row],[H Odds &lt;]]="",BD359,IF(AND(Weekly[[#This Row],[H Odds &lt;]]&lt;&gt;"",Weekly[[#This Row],[GBC_P]]=TRUE,Weekly[[#This Row],[Actual]]=TRUE),BD359+Weekly[[#This Row],[H Odds &lt;]]-1,IF(AND(Weekly[[#This Row],[H Odds &lt;]]&lt;&gt;"",Weekly[[#This Row],[GBC_P]]=TRUE,Weekly[[#This Row],[Actual]]=FALSE),BD359-1,BD359)))</f>
        <v>48.96</v>
      </c>
      <c r="BE360" s="38">
        <f>IF(Weekly[[#This Row],[H Odds &lt;]]="",BE359,IF(AND(Weekly[[#This Row],[H Odds &lt;]]&lt;&gt;"",Weekly[[#This Row],[HGBC_P]]=TRUE,Weekly[[#This Row],[Actual]]=TRUE),BE359+Weekly[[#This Row],[H Odds &lt;]]-1,IF(AND(Weekly[[#This Row],[H Odds &lt;]]&lt;&gt;"",Weekly[[#This Row],[HGBC_P]]=TRUE,Weekly[[#This Row],[Actual]]=FALSE),BE359-1,BE359)))</f>
        <v>56.759999999999991</v>
      </c>
      <c r="BF360" s="38">
        <f>IF(Weekly[[#This Row],[H Odds &lt;]]="",BF359,IF(AND(Weekly[[#This Row],[H Odds &lt;]]&lt;&gt;"",Weekly[[#This Row],[XGB_P]]=TRUE,Weekly[[#This Row],[Actual]]=TRUE),BF359+Weekly[[#This Row],[H Odds &lt;]]-1,IF(AND(Weekly[[#This Row],[H Odds &lt;]]&lt;&gt;"",Weekly[[#This Row],[XGB_P]]=TRUE,Weekly[[#This Row],[Actual]]=FALSE),BF359-1,BF359)))</f>
        <v>60.93</v>
      </c>
      <c r="BG360" s="38">
        <f>IF(Weekly[[#This Row],[H Odds &lt;]]="",BG359,IF(AND(Weekly[[#This Row],[H Odds &lt;]]&lt;&gt;"",Weekly[[#This Row],[QDA_P]]=TRUE,Weekly[[#This Row],[Actual]]=TRUE),BG359+Weekly[[#This Row],[H Odds &lt;]]-1,IF(AND(Weekly[[#This Row],[H Odds &lt;]]&lt;&gt;"",Weekly[[#This Row],[QDA_P]]=TRUE,Weekly[[#This Row],[Actual]]=FALSE),BG359-1,BG359)))</f>
        <v>43.179999999999993</v>
      </c>
      <c r="BH360" s="38">
        <f>IF(Weekly[[#This Row],[H Odds &lt;]]="",BH359,IF(AND(Weekly[[#This Row],[H Odds &lt;]]&lt;&gt;"",Weekly[[#This Row],[KNC_P]]=TRUE,Weekly[[#This Row],[Actual]]=TRUE),BH359+Weekly[[#This Row],[H Odds &lt;]]-1,IF(AND(Weekly[[#This Row],[H Odds &lt;]]&lt;&gt;"",Weekly[[#This Row],[KNC_P]]=TRUE,Weekly[[#This Row],[Actual]]=FALSE),BH359-1,BH359)))</f>
        <v>47.54999999999999</v>
      </c>
      <c r="BI360" s="38">
        <f>IF(Weekly[[#This Row],[H Odds &lt;]]="",BI359,IF(AND(Weekly[[#This Row],[H Odds &lt;]]&lt;&gt;"",Weekly[[#This Row],[TRUES]]&gt;0,Weekly[[#This Row],[Actual]]=TRUE),BI359+Weekly[[#This Row],[H Odds &lt;]]-1,IF(AND(Weekly[[#This Row],[H Odds &lt;]]&lt;&gt;"",Weekly[[#This Row],[TRUES]]=0),BI359,BI359-1)))</f>
        <v>68.339999999999989</v>
      </c>
      <c r="BJ360" s="38">
        <f>IF(Weekly[[#This Row],[H Odds &lt;]]="",BJ359,IF(AND(Weekly[[#This Row],[H Odds &lt;]]&lt;&gt;"",Weekly[[#This Row],[Actual]]=TRUE),BJ359+Weekly[[#This Row],[H Odds &lt;]]-1,IF(AND(Weekly[[#This Row],[H Odds &lt;]]&lt;&gt;"",Weekly[[#This Row],[Actual]]=FALSE),BJ359-1,BJ359)))</f>
        <v>70.239999999999995</v>
      </c>
      <c r="BK360" s="58">
        <f>IF(AND(Weekly[[#This Row],[TRUES]]&gt;4,Weekly[[#This Row],[Actual]]=TRUE),BK359+Weekly[[#This Row],[BF H Odds]]-1,IF(AND(Weekly[[#This Row],[FALSES]]&gt;4,Weekly[[#This Row],[Actual]]=FALSE),BK359+Weekly[[#This Row],[BF V Odds]]-1,IF(AND(Weekly[[#This Row],[TRUES]]&gt;4,Weekly[[#This Row],[Actual]]=FALSE),BK359-1,IF(AND(Weekly[[#This Row],[FALSES]]&gt;4,Weekly[[#This Row],[Actual]]=TRUE),BK359-1,BK359))))</f>
        <v>23.88000000000002</v>
      </c>
      <c r="BL360" s="58">
        <f>IF(AND(Weekly[[#This Row],[TRUES]]&gt;5,Weekly[[#This Row],[Actual]]=TRUE),BL359+Weekly[[#This Row],[BF H Odds]]-1,IF(AND(Weekly[[#This Row],[FALSES]]&gt;5,Weekly[[#This Row],[Actual]]=FALSE),BL359+Weekly[[#This Row],[BF V Odds]]-1,IF(AND(Weekly[[#This Row],[TRUES]]&gt;5,Weekly[[#This Row],[Actual]]=FALSE),BL359-1,IF(AND(Weekly[[#This Row],[FALSES]]&gt;5,Weekly[[#This Row],[Actual]]=TRUE),BL359-1,BL359))))</f>
        <v>24.190000000000023</v>
      </c>
      <c r="BM360" s="58">
        <f>IF(AND(Weekly[[#This Row],[TRUES]]&gt;6,Weekly[[#This Row],[Actual]]=TRUE),BM359+Weekly[[#This Row],[BF H Odds]]-1,IF(AND(Weekly[[#This Row],[FALSES]]&gt;6,Weekly[[#This Row],[Actual]]=FALSE),BM359+Weekly[[#This Row],[BF V Odds]]-1,IF(AND(Weekly[[#This Row],[TRUES]]&gt;6,Weekly[[#This Row],[Actual]]=FALSE),BM359-1,IF(AND(Weekly[[#This Row],[FALSES]]&gt;6,Weekly[[#This Row],[Actual]]=TRUE),BM359-1,BM359))))</f>
        <v>46.950000000000017</v>
      </c>
    </row>
    <row r="361" spans="1:65" x14ac:dyDescent="0.25">
      <c r="A361" s="34"/>
      <c r="B361" s="10">
        <v>44288</v>
      </c>
      <c r="C361" s="33" t="s">
        <v>29</v>
      </c>
      <c r="D361" s="15" t="s">
        <v>22</v>
      </c>
      <c r="E361" t="b">
        <v>1</v>
      </c>
      <c r="F361" t="b">
        <v>1</v>
      </c>
      <c r="G361" t="b">
        <v>1</v>
      </c>
      <c r="H361" t="b">
        <v>1</v>
      </c>
      <c r="I361" t="b">
        <v>1</v>
      </c>
      <c r="J361" t="b">
        <v>1</v>
      </c>
      <c r="K361" t="b">
        <v>1</v>
      </c>
      <c r="L361" t="b">
        <v>0</v>
      </c>
      <c r="O361" t="str">
        <f>IF(Weekly[[#This Row],[H/V]]="H",Weekly[[#This Row],[BF H Odds]],IF(Weekly[[#This Row],[H/V]]="V",Weekly[[#This Row],[BF V Odds]],""))</f>
        <v/>
      </c>
      <c r="P361" t="b">
        <v>1</v>
      </c>
      <c r="R361" s="35">
        <f>IFERROR(IF(Weekly[[#This Row],[Won Bet?]]="yes",R360+(Weekly[[#This Row],[BF Odds]]*Weekly[[#This Row],[BF Stake]])-Weekly[[#This Row],[BF Stake]],R360-Weekly[[#This Row],[BF Stake]]),R360)</f>
        <v>489.49</v>
      </c>
      <c r="S361" s="9">
        <f>IFERROR(IF(Weekly[[#This Row],[Won Bet?]]="yes",S360+(((Weekly[[#This Row],[BF Odds]]*Weekly[[#This Row],[BF Stake]])-Weekly[[#This Row],[BF Stake]])*0.95),S360-Weekly[[#This Row],[BF Stake]]),S360)</f>
        <v>488.26599999999996</v>
      </c>
      <c r="T361" s="13">
        <v>3.25</v>
      </c>
      <c r="U361" s="13">
        <v>1.43</v>
      </c>
      <c r="V361" s="24">
        <f>IF(Weekly[[#This Row],[Actual]]="","",IF(AND(Weekly[[#This Row],[SVC_P]]=Weekly[[#This Row],[Actual]],Weekly[[#This Row],[SVC_P]]=TRUE),V360+Weekly[[#This Row],[BF H Odds]]-1,IF(AND(Weekly[[#This Row],[SVC_P]]=Weekly[[#This Row],[Actual]],Weekly[[#This Row],[SVC_P]]=FALSE),V360+Weekly[[#This Row],[BF V Odds]]-1,V360-1)))</f>
        <v>69.200000000000045</v>
      </c>
      <c r="W361" s="24">
        <f>IF(Weekly[[#This Row],[Actual]]="","",IF(AND(Weekly[[#This Row],[SVC_P]]=FALSE,Weekly[[#This Row],[Actual]]=TRUE),W360+Weekly[[#This Row],[BF H Odds]]-1,IF(AND(Weekly[[#This Row],[SVC_P]]=TRUE,Weekly[[#This Row],[Actual]]=FALSE,),W360+Weekly[[#This Row],[BF V Odds]]-1,W360-1)))</f>
        <v>-300.95</v>
      </c>
      <c r="X361" s="24">
        <f>IF(Weekly[[#This Row],[Actual]]="","",IF(AND(Weekly[[#This Row],[ADBC_P]]=Weekly[[#This Row],[Actual]],Weekly[[#This Row],[ADBC_P]]=TRUE),X360+Weekly[[#This Row],[BF H Odds]]-1,IF(AND(Weekly[[#This Row],[ADBC_P]]=Weekly[[#This Row],[Actual]],Weekly[[#This Row],[ADBC_P]]=FALSE),X360+Weekly[[#This Row],[BF V Odds]]-1,X360-1)))</f>
        <v>26.610000000000021</v>
      </c>
      <c r="Y361" s="24">
        <f>IF(Weekly[[#This Row],[Actual]]="","",IF(AND(Weekly[[#This Row],[ADBC_P]]=FALSE,Weekly[[#This Row],[Actual]]=TRUE),Y360+Weekly[[#This Row],[BF H Odds]]-1,IF(AND(Weekly[[#This Row],[ADBC_P]]=TRUE,Weekly[[#This Row],[Actual]]=FALSE),Y360+Weekly[[#This Row],[BF V Odds]]-1,Y360-1)))</f>
        <v>44.46</v>
      </c>
      <c r="Z361" s="24">
        <f>IF(Weekly[[#This Row],[Actual]]="","",IF(AND(Weekly[[#This Row],[RFC_P]]=Weekly[[#This Row],[Actual]],Weekly[[#This Row],[RFC_P]]=TRUE),Z360+Weekly[[#This Row],[BF H Odds]]-1,IF(AND(Weekly[[#This Row],[RFC_P]]=Weekly[[#This Row],[Actual]],Weekly[[#This Row],[RFC_P]]=FALSE),Z360+Weekly[[#This Row],[BF V Odds]]-1,Z360-1)))</f>
        <v>23.800000000000022</v>
      </c>
      <c r="AA361" s="24">
        <f>IF(Weekly[[#This Row],[Actual]]="","",IF(AND(Weekly[[#This Row],[RFC_P]]=FALSE,Weekly[[#This Row],[Actual]]=TRUE),AA360+Weekly[[#This Row],[BF H Odds]]-1,IF(AND(Weekly[[#This Row],[RFC_P]]=TRUE,Weekly[[#This Row],[Actual]]=FALSE),AA360+Weekly[[#This Row],[BF V Odds]]-1,AA360-1)))</f>
        <v>47.269999999999975</v>
      </c>
      <c r="AB361" s="24">
        <f>IF(Weekly[[#This Row],[Actual]]="","",IF(AND(Weekly[[#This Row],[GBC_P]]=Weekly[[#This Row],[Actual]],Weekly[[#This Row],[GBC_P]]=TRUE),AB360+Weekly[[#This Row],[BF H Odds]]-1,IF(AND(Weekly[[#This Row],[GBC_P]]=Weekly[[#This Row],[Actual]],Weekly[[#This Row],[GBC_P]]=FALSE),AB360+Weekly[[#This Row],[BF V Odds]]-1,AB360-1)))</f>
        <v>25.500000000000004</v>
      </c>
      <c r="AC361" s="24">
        <f>IF(Weekly[[#This Row],[Actual]]="","",IF(AND(Weekly[[#This Row],[GBC_P]]=FALSE,Weekly[[#This Row],[Actual]]=TRUE),AC360+Weekly[[#This Row],[BF H Odds]]-1,IF(AND(Weekly[[#This Row],[GBC_P]]=TRUE,Weekly[[#This Row],[Actual]]=FALSE),AC360+Weekly[[#This Row],[BF V Odds]]-1,AC360-1)))</f>
        <v>45.569999999999972</v>
      </c>
      <c r="AD361" s="24">
        <f>IF(Weekly[[#This Row],[Actual]]="","",IF(AND(Weekly[[#This Row],[HGBC_P]]=Weekly[[#This Row],[Actual]],Weekly[[#This Row],[HGBC_P]]=TRUE),AD360+Weekly[[#This Row],[BF H Odds]]-1,IF(AND(Weekly[[#This Row],[HGBC_P]]=Weekly[[#This Row],[Actual]],Weekly[[#This Row],[HGBC_P]]=FALSE),AD360+Weekly[[#This Row],[BF V Odds]]-1,AD360-1)))</f>
        <v>25.440000000000023</v>
      </c>
      <c r="AE361" s="24">
        <f>IF(Weekly[[#This Row],[Actual]]="","",IF(AND(Weekly[[#This Row],[HGBC_P]]=FALSE,Weekly[[#This Row],[Actual]]=TRUE),AE360+Weekly[[#This Row],[BF H Odds]]-1,IF(AND(Weekly[[#This Row],[HGBC_P]]=TRUE,Weekly[[#This Row],[Actual]]=FALSE),AE360+Weekly[[#This Row],[BF V Odds]]-1,AE360-1)))</f>
        <v>45.63</v>
      </c>
      <c r="AF361" s="24">
        <f>IF(Weekly[[#This Row],[Actual]]="","",IF(AND(Weekly[[#This Row],[XGB_P]]=Weekly[[#This Row],[Actual]],Weekly[[#This Row],[XGB_P]]=TRUE),AF360+Weekly[[#This Row],[BF H Odds]]-1,IF(AND(Weekly[[#This Row],[XGB_P]]=Weekly[[#This Row],[Actual]],Weekly[[#This Row],[XGB_P]]=FALSE),AF360+Weekly[[#This Row],[BF V Odds]]-1,AF360-1)))</f>
        <v>49.590000000000025</v>
      </c>
      <c r="AG361" s="24">
        <f>IF(Weekly[[#This Row],[Actual]]="","",IF(AND(Weekly[[#This Row],[XGB_P]]=FALSE,Weekly[[#This Row],[Actual]]=TRUE),AG360+Weekly[[#This Row],[BF H Odds]]-1,IF(AND(Weekly[[#This Row],[XGB_P]]=TRUE,Weekly[[#This Row],[Actual]]=FALSE),AG360+Weekly[[#This Row],[BF V Odds]]-1,AG360-1)))</f>
        <v>21.479999999999997</v>
      </c>
      <c r="AH361" s="24">
        <f>IF(Weekly[[#This Row],[Actual]]="","",IF(AND(Weekly[[#This Row],[QDA_P]]=Weekly[[#This Row],[Actual]],Weekly[[#This Row],[QDA_P]]=TRUE),AH360+Weekly[[#This Row],[BF H Odds]]-1,IF(AND(Weekly[[#This Row],[QDA_P]]=Weekly[[#This Row],[Actual]],Weekly[[#This Row],[QDA_P]]=FALSE),AH360+Weekly[[#This Row],[BF V Odds]]-1,AH360-1)))</f>
        <v>6.5300000000000082</v>
      </c>
      <c r="AI361" s="24">
        <f>IF(Weekly[[#This Row],[Actual]]="","",IF(AND(Weekly[[#This Row],[QDA_P]]=FALSE,Weekly[[#This Row],[Actual]]=TRUE),AI360+Weekly[[#This Row],[BF H Odds]]-1,IF(AND(Weekly[[#This Row],[QDA_P]]=TRUE,Weekly[[#This Row],[Actual]]=FALSE),AI360+Weekly[[#This Row],[BF V Odds]]-1,AI360-1)))</f>
        <v>64.54000000000002</v>
      </c>
      <c r="AJ361" s="24">
        <f>IF(Weekly[[#This Row],[Actual]]="","",IF(AND(Weekly[[#This Row],[KNC_P]]=FALSE,Weekly[[#This Row],[Actual]]=TRUE),AJ360+Weekly[[#This Row],[BF H Odds]]-1,IF(AND(Weekly[[#This Row],[KNC_P]]=TRUE,Weekly[[#This Row],[Actual]]=FALSE),AJ360+Weekly[[#This Row],[BF V Odds]]-1,AJ360-1)))</f>
        <v>51.689999999999984</v>
      </c>
      <c r="AK361" s="24">
        <f>IF(Weekly[[#This Row],[Actual]]="","",IF(AND(Weekly[[#This Row],[KNC_P]]=FALSE,Weekly[[#This Row],[Actual]]=TRUE),AK360+Weekly[[#This Row],[BF H Odds]]-1,IF(AND(Weekly[[#This Row],[KNC_P]]=TRUE,Weekly[[#This Row],[Actual]]=FALSE),AK360+Weekly[[#This Row],[BF V Odds]]-1,AK360-1)))</f>
        <v>50.589999999999975</v>
      </c>
      <c r="AL361" s="30">
        <f>IF(Weekly[[#This Row],[Actual]]="","",COUNTIF(Weekly[[#This Row],[SVC_P]:[QDA_P]],TRUE))</f>
        <v>7</v>
      </c>
      <c r="AM361" s="30">
        <f>IF(Weekly[[#This Row],[Actual]]="","",COUNTIF(Weekly[[#This Row],[SVC_P]:[QDA_P]],FALSE))</f>
        <v>0</v>
      </c>
      <c r="AN361" s="36">
        <f>IF(AND(Weekly[[#This Row],[BF V Odds]]&gt;$BO$6,Weekly[[#This Row],[BF V Odds]] &lt; $BO$7),Weekly[[#This Row],[BF V Odds]],"")</f>
        <v>3.25</v>
      </c>
      <c r="AO361" s="36" t="str">
        <f>IF(AND(Weekly[[#This Row],[BF H Odds]]&gt;$BO$6, Weekly[[#This Row],[BF H Odds]] &lt; $BO$7),Weekly[[#This Row],[BF H Odds]],"")</f>
        <v/>
      </c>
      <c r="AP361" s="37">
        <f>IF(AND(Weekly[[#This Row],[V Odds &lt;]]="",Weekly[[#This Row],[H Odds &lt;]]=""),AP360,IF(AND(Weekly[[#This Row],[H Odds &lt;]]&lt;&gt;"",Weekly[[#This Row],[SVC_P]]=TRUE,Weekly[[#This Row],[Actual]]=TRUE),AP360+Weekly[[#This Row],[H Odds &lt;]]-1,IF(AND(Weekly[[#This Row],[V Odds &lt;]]&lt;&gt;"",Weekly[[#This Row],[SVC_P]]=FALSE,Weekly[[#This Row],[Actual]]=FALSE),AP360+Weekly[[#This Row],[V Odds &lt;]]-1,IF(AND(Weekly[[#This Row],[V Odds &lt;]]&lt;&gt;"",Weekly[[#This Row],[SVC_P]]=FALSE,Weekly[[#This Row],[Actual]]=TRUE),AP360-1,IF(AND(Weekly[[#This Row],[H Odds &lt;]]&lt;&gt;"",Weekly[[#This Row],[SVC_P]]=TRUE,Weekly[[#This Row],[Actual]]=FALSE),AP360-1,AP360)))))</f>
        <v>73.38000000000001</v>
      </c>
      <c r="AQ361" s="37">
        <f>IF(AND(Weekly[[#This Row],[V Odds &lt;]]="",Weekly[[#This Row],[H Odds &lt;]]=""),AQ360,IF(AND(Weekly[[#This Row],[H Odds &lt;]]&lt;&gt;"",Weekly[[#This Row],[ADBC_P]]=TRUE,Weekly[[#This Row],[Actual]]=TRUE),AQ360+Weekly[[#This Row],[H Odds &lt;]]-1,IF(AND(Weekly[[#This Row],[V Odds &lt;]]&lt;&gt;"",Weekly[[#This Row],[ADBC_P]]=FALSE,Weekly[[#This Row],[Actual]]=FALSE),AQ360+Weekly[[#This Row],[V Odds &lt;]]-1,IF(AND(Weekly[[#This Row],[V Odds &lt;]]&lt;&gt;"",Weekly[[#This Row],[ADBC_P]]=FALSE,Weekly[[#This Row],[Actual]]=TRUE),AQ360-1,IF(AND(Weekly[[#This Row],[H Odds &lt;]]&lt;&gt;"",Weekly[[#This Row],[ADBC_P]]=TRUE,Weekly[[#This Row],[Actual]]=FALSE),AQ360-1,AQ360)))))</f>
        <v>47.779999999999994</v>
      </c>
      <c r="AR361" s="37">
        <f>IF(AND(Weekly[[#This Row],[V Odds &lt;]]="",Weekly[[#This Row],[H Odds &lt;]]=""),AR360,IF(AND(Weekly[[#This Row],[H Odds &lt;]]&lt;&gt;"",Weekly[[#This Row],[RFC_P]]=TRUE,Weekly[[#This Row],[Actual]]=TRUE),AR360+Weekly[[#This Row],[H Odds &lt;]]-1,IF(AND(Weekly[[#This Row],[V Odds &lt;]]&lt;&gt;"",Weekly[[#This Row],[RFC_P]]=FALSE,Weekly[[#This Row],[Actual]]=FALSE),AR360+Weekly[[#This Row],[V Odds &lt;]]-1,IF(AND(Weekly[[#This Row],[V Odds &lt;]]&lt;&gt;"",Weekly[[#This Row],[RFC_P]]=FALSE,Weekly[[#This Row],[Actual]]=TRUE),AR360-1,IF(AND(Weekly[[#This Row],[H Odds &lt;]]&lt;&gt;"",Weekly[[#This Row],[RFC_P]]=TRUE,Weekly[[#This Row],[Actual]]=FALSE),AR360-1,AR360)))))</f>
        <v>51.789999999999992</v>
      </c>
      <c r="AS361" s="37">
        <f>IF(AND(Weekly[[#This Row],[V Odds &lt;]]="",Weekly[[#This Row],[H Odds &lt;]]=""),AS360,IF(AND(Weekly[[#This Row],[H Odds &lt;]]&lt;&gt;"",Weekly[[#This Row],[GBC_P]]=TRUE,Weekly[[#This Row],[Actual]]=TRUE),AS360+Weekly[[#This Row],[H Odds &lt;]]-1,IF(AND(Weekly[[#This Row],[V Odds &lt;]]&lt;&gt;"",Weekly[[#This Row],[GBC_P]]=FALSE,Weekly[[#This Row],[Actual]]=FALSE),AS360+Weekly[[#This Row],[V Odds &lt;]]-1,IF(AND(Weekly[[#This Row],[V Odds &lt;]]&lt;&gt;"",Weekly[[#This Row],[GBC_P]]=FALSE,Weekly[[#This Row],[Actual]]=TRUE),AS360-1,IF(AND(Weekly[[#This Row],[H Odds &lt;]]&lt;&gt;"",Weekly[[#This Row],[GBC_P]]=TRUE,Weekly[[#This Row],[Actual]]=FALSE),AS360-1,AS360)))))</f>
        <v>51.58</v>
      </c>
      <c r="AT361" s="37">
        <f>IF(AND(Weekly[[#This Row],[V Odds &lt;]]="",Weekly[[#This Row],[H Odds &lt;]]=""),AT360,IF(AND(Weekly[[#This Row],[H Odds &lt;]]&lt;&gt;"",Weekly[[#This Row],[HGBC_P]]=TRUE,Weekly[[#This Row],[Actual]]=TRUE),AT360+Weekly[[#This Row],[H Odds &lt;]]-1,IF(AND(Weekly[[#This Row],[V Odds &lt;]]&lt;&gt;"",Weekly[[#This Row],[HGBC_P]]=FALSE,Weekly[[#This Row],[Actual]]=FALSE),AT360+Weekly[[#This Row],[V Odds &lt;]]-1,IF(AND(Weekly[[#This Row],[V Odds &lt;]]&lt;&gt;"",Weekly[[#This Row],[HGBC_P]]=FALSE,Weekly[[#This Row],[Actual]]=TRUE),AT360-1,IF(AND(Weekly[[#This Row],[H Odds &lt;]]&lt;&gt;"",Weekly[[#This Row],[HGBC_P]]=TRUE,Weekly[[#This Row],[Actual]]=FALSE),AT360-1,AT360)))))</f>
        <v>57.659999999999989</v>
      </c>
      <c r="AU361" s="37">
        <f>IF(AND(Weekly[[#This Row],[V Odds &lt;]]="",Weekly[[#This Row],[H Odds &lt;]]=""),AU360,IF(AND(Weekly[[#This Row],[H Odds &lt;]]&lt;&gt;"",Weekly[[#This Row],[XGB_P]]=TRUE,Weekly[[#This Row],[Actual]]=TRUE),AU360+Weekly[[#This Row],[H Odds &lt;]]-1,IF(AND(Weekly[[#This Row],[V Odds &lt;]]&lt;&gt;"",Weekly[[#This Row],[XGB_P]]=FALSE,Weekly[[#This Row],[Actual]]=FALSE),AU360+Weekly[[#This Row],[V Odds &lt;]]-1,IF(AND(Weekly[[#This Row],[V Odds &lt;]]&lt;&gt;"",Weekly[[#This Row],[XGB_P]]=FALSE,Weekly[[#This Row],[Actual]]=TRUE),AU360-1,IF(AND(Weekly[[#This Row],[H Odds &lt;]]&lt;&gt;"",Weekly[[#This Row],[XGB_P]]=TRUE,Weekly[[#This Row],[Actual]]=FALSE),AU360-1,AU360)))))</f>
        <v>67.760000000000005</v>
      </c>
      <c r="AV361" s="37">
        <f>IF(AND(Weekly[[#This Row],[V Odds &lt;]]="",Weekly[[#This Row],[H Odds &lt;]]=""),AV360,IF(AND(Weekly[[#This Row],[H Odds &lt;]]&lt;&gt;"",Weekly[[#This Row],[QDA_P]]=TRUE,Weekly[[#This Row],[Actual]]=TRUE),AV360+Weekly[[#This Row],[H Odds &lt;]]-1,IF(AND(Weekly[[#This Row],[V Odds &lt;]]&lt;&gt;"",Weekly[[#This Row],[QDA_P]]=FALSE,Weekly[[#This Row],[Actual]]=FALSE),AV360+Weekly[[#This Row],[V Odds &lt;]]-1,IF(AND(Weekly[[#This Row],[V Odds &lt;]]&lt;&gt;"",Weekly[[#This Row],[QDA_P]]=FALSE,Weekly[[#This Row],[Actual]]=TRUE),AV360-1,IF(AND(Weekly[[#This Row],[H Odds &lt;]]&lt;&gt;"",Weekly[[#This Row],[QDA_P]]=TRUE,Weekly[[#This Row],[Actual]]=FALSE),AV360-1,AV360)))))</f>
        <v>54.249999999999979</v>
      </c>
      <c r="AW361" s="37">
        <f>IF(AND(Weekly[[#This Row],[H Odds &lt;]]="",Weekly[[#This Row],[V Odds &lt;]]=""),AW360,IF(AND(Weekly[[#This Row],[KNC_P]]=Weekly[[#This Row],[Actual]],Weekly[[#This Row],[KNC_P]]=TRUE),AW360+Weekly[[#This Row],[BF H Odds]]-1,IF(AND(Weekly[[#This Row],[KNC_P]]=Weekly[[#This Row],[Actual]],Weekly[[#This Row],[KNC_P]]=FALSE),AW360+Weekly[[#This Row],[BF V Odds]]-1,AW360-1)))</f>
        <v>43.720000000000006</v>
      </c>
      <c r="AX361" s="37">
        <f>IF(AND(Weekly[[#This Row],[V Odds &lt;]]="",Weekly[[#This Row],[H Odds &lt;]]=""),AX360,IF(AND(Weekly[[#This Row],[V Odds &lt;]]&lt;&gt;"",Weekly[[#This Row],[FALSES]]&gt;0,Weekly[[#This Row],[Actual]]=FALSE),AX360+Weekly[[#This Row],[V Odds &lt;]]-1,IF(AND(Weekly[[#This Row],[H Odds &lt;]]&lt;&gt;"",Weekly[[#This Row],[TRUES]]&gt;0,Weekly[[#This Row],[Actual]]=TRUE),AX360+Weekly[[#This Row],[H Odds &lt;]]-1,IF(AND(Weekly[[#This Row],[V Odds &lt;]]&lt;&gt;"",Weekly[[#This Row],[FALSES]]=0),AX360,IF(AND(Weekly[[#This Row],[H Odds &lt;]]&lt;&gt;"",Weekly[[#This Row],[TRUES]]=0),AX360,AX360-1)))))</f>
        <v>84.549999999999983</v>
      </c>
      <c r="AY361" s="37">
        <f>IF(AND(Weekly[[#This Row],[V Odds &lt;]]="",Weekly[[#This Row],[H Odds &lt;]]=""),AY360,IF(AND(Weekly[[#This Row],[V Odds &lt;]]&lt;&gt;"",Weekly[[#This Row],[FALSES]]&gt;0,Weekly[[#This Row],[Actual]]=FALSE),AY360+((Weekly[[#This Row],[V Odds &lt;]]-1)*0.92),IF(AND(Weekly[[#This Row],[H Odds &lt;]]&lt;&gt;"",Weekly[[#This Row],[TRUES]]&gt;0,Weekly[[#This Row],[Actual]]=TRUE),AY360+((Weekly[[#This Row],[H Odds &lt;]]-1)*0.92),IF(AND(Weekly[[#This Row],[V Odds &lt;]]&lt;&gt;"",Weekly[[#This Row],[FALSES]]=0),AY360,IF(AND(Weekly[[#This Row],[H Odds &lt;]]&lt;&gt;"",Weekly[[#This Row],[TRUES]]=0),AY360,AY360-1)))))</f>
        <v>77.066000000000031</v>
      </c>
      <c r="AZ361" s="37">
        <f>IF(AND(Weekly[[#This Row],[V Odds &lt;]]="",Weekly[[#This Row],[H Odds &lt;]]=""),AZ360,IF(AND(Weekly[[#This Row],[V Odds &lt;]]&lt;&gt;"",Weekly[[#This Row],[Actual]]=FALSE),AZ360+Weekly[[#This Row],[V Odds &lt;]]-1,IF(AND(Weekly[[#This Row],[H Odds &lt;]]&lt;&gt;"",Weekly[[#This Row],[Actual]]=TRUE),AZ360+Weekly[[#This Row],[H Odds &lt;]]-1,AZ360-1)))</f>
        <v>67.919999999999987</v>
      </c>
      <c r="BA361" s="38">
        <f>IF(Weekly[[#This Row],[H Odds &lt;]]="",BA360,IF(AND(Weekly[[#This Row],[H Odds &lt;]]&lt;&gt;"",Weekly[[#This Row],[SVC_P]]=TRUE,Weekly[[#This Row],[Actual]]=TRUE),BA360+Weekly[[#This Row],[H Odds &lt;]]-1,IF(AND(Weekly[[#This Row],[H Odds &lt;]]&lt;&gt;"",Weekly[[#This Row],[SVC_P]]=TRUE,Weekly[[#This Row],[Actual]]=FALSE),BA360-1,BA360)))</f>
        <v>68.339999999999989</v>
      </c>
      <c r="BB361" s="38">
        <f>IF(Weekly[[#This Row],[H Odds &lt;]]="",BB360,IF(AND(Weekly[[#This Row],[H Odds &lt;]]&lt;&gt;"",Weekly[[#This Row],[ADBC_P]]=TRUE,Weekly[[#This Row],[Actual]]=TRUE),BB360+Weekly[[#This Row],[H Odds &lt;]]-1,IF(AND(Weekly[[#This Row],[H Odds &lt;]]&lt;&gt;"",Weekly[[#This Row],[ADBC_P]]=TRUE,Weekly[[#This Row],[Actual]]=FALSE),BB360-1,BB360)))</f>
        <v>44.459999999999994</v>
      </c>
      <c r="BC361" s="38">
        <f>IF(Weekly[[#This Row],[H Odds &lt;]]="",BC360,IF(AND(Weekly[[#This Row],[H Odds &lt;]]&lt;&gt;"",Weekly[[#This Row],[RFC_P]]=TRUE,Weekly[[#This Row],[Actual]]=TRUE),BC360+Weekly[[#This Row],[H Odds &lt;]]-1,IF(AND(Weekly[[#This Row],[H Odds &lt;]]&lt;&gt;"",Weekly[[#This Row],[RFC_P]]=TRUE,Weekly[[#This Row],[Actual]]=FALSE),BC360-1,BC360)))</f>
        <v>43.859999999999992</v>
      </c>
      <c r="BD361" s="38">
        <f>IF(Weekly[[#This Row],[H Odds &lt;]]="",BD360,IF(AND(Weekly[[#This Row],[H Odds &lt;]]&lt;&gt;"",Weekly[[#This Row],[GBC_P]]=TRUE,Weekly[[#This Row],[Actual]]=TRUE),BD360+Weekly[[#This Row],[H Odds &lt;]]-1,IF(AND(Weekly[[#This Row],[H Odds &lt;]]&lt;&gt;"",Weekly[[#This Row],[GBC_P]]=TRUE,Weekly[[#This Row],[Actual]]=FALSE),BD360-1,BD360)))</f>
        <v>48.96</v>
      </c>
      <c r="BE361" s="38">
        <f>IF(Weekly[[#This Row],[H Odds &lt;]]="",BE360,IF(AND(Weekly[[#This Row],[H Odds &lt;]]&lt;&gt;"",Weekly[[#This Row],[HGBC_P]]=TRUE,Weekly[[#This Row],[Actual]]=TRUE),BE360+Weekly[[#This Row],[H Odds &lt;]]-1,IF(AND(Weekly[[#This Row],[H Odds &lt;]]&lt;&gt;"",Weekly[[#This Row],[HGBC_P]]=TRUE,Weekly[[#This Row],[Actual]]=FALSE),BE360-1,BE360)))</f>
        <v>56.759999999999991</v>
      </c>
      <c r="BF361" s="38">
        <f>IF(Weekly[[#This Row],[H Odds &lt;]]="",BF360,IF(AND(Weekly[[#This Row],[H Odds &lt;]]&lt;&gt;"",Weekly[[#This Row],[XGB_P]]=TRUE,Weekly[[#This Row],[Actual]]=TRUE),BF360+Weekly[[#This Row],[H Odds &lt;]]-1,IF(AND(Weekly[[#This Row],[H Odds &lt;]]&lt;&gt;"",Weekly[[#This Row],[XGB_P]]=TRUE,Weekly[[#This Row],[Actual]]=FALSE),BF360-1,BF360)))</f>
        <v>60.93</v>
      </c>
      <c r="BG361" s="38">
        <f>IF(Weekly[[#This Row],[H Odds &lt;]]="",BG360,IF(AND(Weekly[[#This Row],[H Odds &lt;]]&lt;&gt;"",Weekly[[#This Row],[QDA_P]]=TRUE,Weekly[[#This Row],[Actual]]=TRUE),BG360+Weekly[[#This Row],[H Odds &lt;]]-1,IF(AND(Weekly[[#This Row],[H Odds &lt;]]&lt;&gt;"",Weekly[[#This Row],[QDA_P]]=TRUE,Weekly[[#This Row],[Actual]]=FALSE),BG360-1,BG360)))</f>
        <v>43.179999999999993</v>
      </c>
      <c r="BH361" s="38">
        <f>IF(Weekly[[#This Row],[H Odds &lt;]]="",BH360,IF(AND(Weekly[[#This Row],[H Odds &lt;]]&lt;&gt;"",Weekly[[#This Row],[KNC_P]]=TRUE,Weekly[[#This Row],[Actual]]=TRUE),BH360+Weekly[[#This Row],[H Odds &lt;]]-1,IF(AND(Weekly[[#This Row],[H Odds &lt;]]&lt;&gt;"",Weekly[[#This Row],[KNC_P]]=TRUE,Weekly[[#This Row],[Actual]]=FALSE),BH360-1,BH360)))</f>
        <v>47.54999999999999</v>
      </c>
      <c r="BI361" s="38">
        <f>IF(Weekly[[#This Row],[H Odds &lt;]]="",BI360,IF(AND(Weekly[[#This Row],[H Odds &lt;]]&lt;&gt;"",Weekly[[#This Row],[TRUES]]&gt;0,Weekly[[#This Row],[Actual]]=TRUE),BI360+Weekly[[#This Row],[H Odds &lt;]]-1,IF(AND(Weekly[[#This Row],[H Odds &lt;]]&lt;&gt;"",Weekly[[#This Row],[TRUES]]=0),BI360,BI360-1)))</f>
        <v>68.339999999999989</v>
      </c>
      <c r="BJ361" s="38">
        <f>IF(Weekly[[#This Row],[H Odds &lt;]]="",BJ360,IF(AND(Weekly[[#This Row],[H Odds &lt;]]&lt;&gt;"",Weekly[[#This Row],[Actual]]=TRUE),BJ360+Weekly[[#This Row],[H Odds &lt;]]-1,IF(AND(Weekly[[#This Row],[H Odds &lt;]]&lt;&gt;"",Weekly[[#This Row],[Actual]]=FALSE),BJ360-1,BJ360)))</f>
        <v>70.239999999999995</v>
      </c>
      <c r="BK361" s="58">
        <f>IF(AND(Weekly[[#This Row],[TRUES]]&gt;4,Weekly[[#This Row],[Actual]]=TRUE),BK360+Weekly[[#This Row],[BF H Odds]]-1,IF(AND(Weekly[[#This Row],[FALSES]]&gt;4,Weekly[[#This Row],[Actual]]=FALSE),BK360+Weekly[[#This Row],[BF V Odds]]-1,IF(AND(Weekly[[#This Row],[TRUES]]&gt;4,Weekly[[#This Row],[Actual]]=FALSE),BK360-1,IF(AND(Weekly[[#This Row],[FALSES]]&gt;4,Weekly[[#This Row],[Actual]]=TRUE),BK360-1,BK360))))</f>
        <v>24.31000000000002</v>
      </c>
      <c r="BL361" s="58">
        <f>IF(AND(Weekly[[#This Row],[TRUES]]&gt;5,Weekly[[#This Row],[Actual]]=TRUE),BL360+Weekly[[#This Row],[BF H Odds]]-1,IF(AND(Weekly[[#This Row],[FALSES]]&gt;5,Weekly[[#This Row],[Actual]]=FALSE),BL360+Weekly[[#This Row],[BF V Odds]]-1,IF(AND(Weekly[[#This Row],[TRUES]]&gt;5,Weekly[[#This Row],[Actual]]=FALSE),BL360-1,IF(AND(Weekly[[#This Row],[FALSES]]&gt;5,Weekly[[#This Row],[Actual]]=TRUE),BL360-1,BL360))))</f>
        <v>24.620000000000022</v>
      </c>
      <c r="BM361" s="58">
        <f>IF(AND(Weekly[[#This Row],[TRUES]]&gt;6,Weekly[[#This Row],[Actual]]=TRUE),BM360+Weekly[[#This Row],[BF H Odds]]-1,IF(AND(Weekly[[#This Row],[FALSES]]&gt;6,Weekly[[#This Row],[Actual]]=FALSE),BM360+Weekly[[#This Row],[BF V Odds]]-1,IF(AND(Weekly[[#This Row],[TRUES]]&gt;6,Weekly[[#This Row],[Actual]]=FALSE),BM360-1,IF(AND(Weekly[[#This Row],[FALSES]]&gt;6,Weekly[[#This Row],[Actual]]=TRUE),BM360-1,BM360))))</f>
        <v>47.380000000000017</v>
      </c>
    </row>
    <row r="362" spans="1:65" x14ac:dyDescent="0.25">
      <c r="A362" s="34"/>
      <c r="B362" s="10">
        <v>44288</v>
      </c>
      <c r="C362" s="33" t="s">
        <v>10</v>
      </c>
      <c r="D362" s="15" t="s">
        <v>34</v>
      </c>
      <c r="E362" t="b">
        <v>0</v>
      </c>
      <c r="F362" t="b">
        <v>1</v>
      </c>
      <c r="G362" t="b">
        <v>1</v>
      </c>
      <c r="H362" t="b">
        <v>1</v>
      </c>
      <c r="I362" t="b">
        <v>1</v>
      </c>
      <c r="J362" t="b">
        <v>1</v>
      </c>
      <c r="K362" t="b">
        <v>1</v>
      </c>
      <c r="L362" t="b">
        <v>1</v>
      </c>
      <c r="O362" t="str">
        <f>IF(Weekly[[#This Row],[H/V]]="H",Weekly[[#This Row],[BF H Odds]],IF(Weekly[[#This Row],[H/V]]="V",Weekly[[#This Row],[BF V Odds]],""))</f>
        <v/>
      </c>
      <c r="P362" t="b">
        <v>0</v>
      </c>
      <c r="R362" s="35">
        <f>IFERROR(IF(Weekly[[#This Row],[Won Bet?]]="yes",R361+(Weekly[[#This Row],[BF Odds]]*Weekly[[#This Row],[BF Stake]])-Weekly[[#This Row],[BF Stake]],R361-Weekly[[#This Row],[BF Stake]]),R361)</f>
        <v>489.49</v>
      </c>
      <c r="S362" s="9">
        <f>IFERROR(IF(Weekly[[#This Row],[Won Bet?]]="yes",S361+(((Weekly[[#This Row],[BF Odds]]*Weekly[[#This Row],[BF Stake]])-Weekly[[#This Row],[BF Stake]])*0.95),S361-Weekly[[#This Row],[BF Stake]]),S361)</f>
        <v>488.26599999999996</v>
      </c>
      <c r="T362" s="13">
        <v>2.1</v>
      </c>
      <c r="U362" s="13">
        <v>1.9</v>
      </c>
      <c r="V362" s="24">
        <f>IF(Weekly[[#This Row],[Actual]]="","",IF(AND(Weekly[[#This Row],[SVC_P]]=Weekly[[#This Row],[Actual]],Weekly[[#This Row],[SVC_P]]=TRUE),V361+Weekly[[#This Row],[BF H Odds]]-1,IF(AND(Weekly[[#This Row],[SVC_P]]=Weekly[[#This Row],[Actual]],Weekly[[#This Row],[SVC_P]]=FALSE),V361+Weekly[[#This Row],[BF V Odds]]-1,V361-1)))</f>
        <v>70.30000000000004</v>
      </c>
      <c r="W362" s="24">
        <f>IF(Weekly[[#This Row],[Actual]]="","",IF(AND(Weekly[[#This Row],[SVC_P]]=FALSE,Weekly[[#This Row],[Actual]]=TRUE),W361+Weekly[[#This Row],[BF H Odds]]-1,IF(AND(Weekly[[#This Row],[SVC_P]]=TRUE,Weekly[[#This Row],[Actual]]=FALSE,),W361+Weekly[[#This Row],[BF V Odds]]-1,W361-1)))</f>
        <v>-301.95</v>
      </c>
      <c r="X362" s="24">
        <f>IF(Weekly[[#This Row],[Actual]]="","",IF(AND(Weekly[[#This Row],[ADBC_P]]=Weekly[[#This Row],[Actual]],Weekly[[#This Row],[ADBC_P]]=TRUE),X361+Weekly[[#This Row],[BF H Odds]]-1,IF(AND(Weekly[[#This Row],[ADBC_P]]=Weekly[[#This Row],[Actual]],Weekly[[#This Row],[ADBC_P]]=FALSE),X361+Weekly[[#This Row],[BF V Odds]]-1,X361-1)))</f>
        <v>25.610000000000021</v>
      </c>
      <c r="Y362" s="24">
        <f>IF(Weekly[[#This Row],[Actual]]="","",IF(AND(Weekly[[#This Row],[ADBC_P]]=FALSE,Weekly[[#This Row],[Actual]]=TRUE),Y361+Weekly[[#This Row],[BF H Odds]]-1,IF(AND(Weekly[[#This Row],[ADBC_P]]=TRUE,Weekly[[#This Row],[Actual]]=FALSE),Y361+Weekly[[#This Row],[BF V Odds]]-1,Y361-1)))</f>
        <v>45.56</v>
      </c>
      <c r="Z362" s="24">
        <f>IF(Weekly[[#This Row],[Actual]]="","",IF(AND(Weekly[[#This Row],[RFC_P]]=Weekly[[#This Row],[Actual]],Weekly[[#This Row],[RFC_P]]=TRUE),Z361+Weekly[[#This Row],[BF H Odds]]-1,IF(AND(Weekly[[#This Row],[RFC_P]]=Weekly[[#This Row],[Actual]],Weekly[[#This Row],[RFC_P]]=FALSE),Z361+Weekly[[#This Row],[BF V Odds]]-1,Z361-1)))</f>
        <v>22.800000000000022</v>
      </c>
      <c r="AA362" s="24">
        <f>IF(Weekly[[#This Row],[Actual]]="","",IF(AND(Weekly[[#This Row],[RFC_P]]=FALSE,Weekly[[#This Row],[Actual]]=TRUE),AA361+Weekly[[#This Row],[BF H Odds]]-1,IF(AND(Weekly[[#This Row],[RFC_P]]=TRUE,Weekly[[#This Row],[Actual]]=FALSE),AA361+Weekly[[#This Row],[BF V Odds]]-1,AA361-1)))</f>
        <v>48.369999999999976</v>
      </c>
      <c r="AB362" s="24">
        <f>IF(Weekly[[#This Row],[Actual]]="","",IF(AND(Weekly[[#This Row],[GBC_P]]=Weekly[[#This Row],[Actual]],Weekly[[#This Row],[GBC_P]]=TRUE),AB361+Weekly[[#This Row],[BF H Odds]]-1,IF(AND(Weekly[[#This Row],[GBC_P]]=Weekly[[#This Row],[Actual]],Weekly[[#This Row],[GBC_P]]=FALSE),AB361+Weekly[[#This Row],[BF V Odds]]-1,AB361-1)))</f>
        <v>24.500000000000004</v>
      </c>
      <c r="AC362" s="24">
        <f>IF(Weekly[[#This Row],[Actual]]="","",IF(AND(Weekly[[#This Row],[GBC_P]]=FALSE,Weekly[[#This Row],[Actual]]=TRUE),AC361+Weekly[[#This Row],[BF H Odds]]-1,IF(AND(Weekly[[#This Row],[GBC_P]]=TRUE,Weekly[[#This Row],[Actual]]=FALSE),AC361+Weekly[[#This Row],[BF V Odds]]-1,AC361-1)))</f>
        <v>46.669999999999973</v>
      </c>
      <c r="AD362" s="24">
        <f>IF(Weekly[[#This Row],[Actual]]="","",IF(AND(Weekly[[#This Row],[HGBC_P]]=Weekly[[#This Row],[Actual]],Weekly[[#This Row],[HGBC_P]]=TRUE),AD361+Weekly[[#This Row],[BF H Odds]]-1,IF(AND(Weekly[[#This Row],[HGBC_P]]=Weekly[[#This Row],[Actual]],Weekly[[#This Row],[HGBC_P]]=FALSE),AD361+Weekly[[#This Row],[BF V Odds]]-1,AD361-1)))</f>
        <v>24.440000000000023</v>
      </c>
      <c r="AE362" s="24">
        <f>IF(Weekly[[#This Row],[Actual]]="","",IF(AND(Weekly[[#This Row],[HGBC_P]]=FALSE,Weekly[[#This Row],[Actual]]=TRUE),AE361+Weekly[[#This Row],[BF H Odds]]-1,IF(AND(Weekly[[#This Row],[HGBC_P]]=TRUE,Weekly[[#This Row],[Actual]]=FALSE),AE361+Weekly[[#This Row],[BF V Odds]]-1,AE361-1)))</f>
        <v>46.730000000000004</v>
      </c>
      <c r="AF362" s="24">
        <f>IF(Weekly[[#This Row],[Actual]]="","",IF(AND(Weekly[[#This Row],[XGB_P]]=Weekly[[#This Row],[Actual]],Weekly[[#This Row],[XGB_P]]=TRUE),AF361+Weekly[[#This Row],[BF H Odds]]-1,IF(AND(Weekly[[#This Row],[XGB_P]]=Weekly[[#This Row],[Actual]],Weekly[[#This Row],[XGB_P]]=FALSE),AF361+Weekly[[#This Row],[BF V Odds]]-1,AF361-1)))</f>
        <v>48.590000000000025</v>
      </c>
      <c r="AG362" s="24">
        <f>IF(Weekly[[#This Row],[Actual]]="","",IF(AND(Weekly[[#This Row],[XGB_P]]=FALSE,Weekly[[#This Row],[Actual]]=TRUE),AG361+Weekly[[#This Row],[BF H Odds]]-1,IF(AND(Weekly[[#This Row],[XGB_P]]=TRUE,Weekly[[#This Row],[Actual]]=FALSE),AG361+Weekly[[#This Row],[BF V Odds]]-1,AG361-1)))</f>
        <v>22.58</v>
      </c>
      <c r="AH362" s="24">
        <f>IF(Weekly[[#This Row],[Actual]]="","",IF(AND(Weekly[[#This Row],[QDA_P]]=Weekly[[#This Row],[Actual]],Weekly[[#This Row],[QDA_P]]=TRUE),AH361+Weekly[[#This Row],[BF H Odds]]-1,IF(AND(Weekly[[#This Row],[QDA_P]]=Weekly[[#This Row],[Actual]],Weekly[[#This Row],[QDA_P]]=FALSE),AH361+Weekly[[#This Row],[BF V Odds]]-1,AH361-1)))</f>
        <v>5.5300000000000082</v>
      </c>
      <c r="AI362" s="24">
        <f>IF(Weekly[[#This Row],[Actual]]="","",IF(AND(Weekly[[#This Row],[QDA_P]]=FALSE,Weekly[[#This Row],[Actual]]=TRUE),AI361+Weekly[[#This Row],[BF H Odds]]-1,IF(AND(Weekly[[#This Row],[QDA_P]]=TRUE,Weekly[[#This Row],[Actual]]=FALSE),AI361+Weekly[[#This Row],[BF V Odds]]-1,AI361-1)))</f>
        <v>65.640000000000015</v>
      </c>
      <c r="AJ362" s="24">
        <f>IF(Weekly[[#This Row],[Actual]]="","",IF(AND(Weekly[[#This Row],[KNC_P]]=FALSE,Weekly[[#This Row],[Actual]]=TRUE),AJ361+Weekly[[#This Row],[BF H Odds]]-1,IF(AND(Weekly[[#This Row],[KNC_P]]=TRUE,Weekly[[#This Row],[Actual]]=FALSE),AJ361+Weekly[[#This Row],[BF V Odds]]-1,AJ361-1)))</f>
        <v>52.789999999999985</v>
      </c>
      <c r="AK362" s="24">
        <f>IF(Weekly[[#This Row],[Actual]]="","",IF(AND(Weekly[[#This Row],[KNC_P]]=FALSE,Weekly[[#This Row],[Actual]]=TRUE),AK361+Weekly[[#This Row],[BF H Odds]]-1,IF(AND(Weekly[[#This Row],[KNC_P]]=TRUE,Weekly[[#This Row],[Actual]]=FALSE),AK361+Weekly[[#This Row],[BF V Odds]]-1,AK361-1)))</f>
        <v>51.689999999999976</v>
      </c>
      <c r="AL362" s="30">
        <f>IF(Weekly[[#This Row],[Actual]]="","",COUNTIF(Weekly[[#This Row],[SVC_P]:[QDA_P]],TRUE))</f>
        <v>6</v>
      </c>
      <c r="AM362" s="30">
        <f>IF(Weekly[[#This Row],[Actual]]="","",COUNTIF(Weekly[[#This Row],[SVC_P]:[QDA_P]],FALSE))</f>
        <v>1</v>
      </c>
      <c r="AN362" s="36" t="str">
        <f>IF(AND(Weekly[[#This Row],[BF V Odds]]&gt;$BO$6,Weekly[[#This Row],[BF V Odds]] &lt; $BO$7),Weekly[[#This Row],[BF V Odds]],"")</f>
        <v/>
      </c>
      <c r="AO362" s="36" t="str">
        <f>IF(AND(Weekly[[#This Row],[BF H Odds]]&gt;$BO$6, Weekly[[#This Row],[BF H Odds]] &lt; $BO$7),Weekly[[#This Row],[BF H Odds]],"")</f>
        <v/>
      </c>
      <c r="AP362" s="37">
        <f>IF(AND(Weekly[[#This Row],[V Odds &lt;]]="",Weekly[[#This Row],[H Odds &lt;]]=""),AP361,IF(AND(Weekly[[#This Row],[H Odds &lt;]]&lt;&gt;"",Weekly[[#This Row],[SVC_P]]=TRUE,Weekly[[#This Row],[Actual]]=TRUE),AP361+Weekly[[#This Row],[H Odds &lt;]]-1,IF(AND(Weekly[[#This Row],[V Odds &lt;]]&lt;&gt;"",Weekly[[#This Row],[SVC_P]]=FALSE,Weekly[[#This Row],[Actual]]=FALSE),AP361+Weekly[[#This Row],[V Odds &lt;]]-1,IF(AND(Weekly[[#This Row],[V Odds &lt;]]&lt;&gt;"",Weekly[[#This Row],[SVC_P]]=FALSE,Weekly[[#This Row],[Actual]]=TRUE),AP361-1,IF(AND(Weekly[[#This Row],[H Odds &lt;]]&lt;&gt;"",Weekly[[#This Row],[SVC_P]]=TRUE,Weekly[[#This Row],[Actual]]=FALSE),AP361-1,AP361)))))</f>
        <v>73.38000000000001</v>
      </c>
      <c r="AQ362" s="37">
        <f>IF(AND(Weekly[[#This Row],[V Odds &lt;]]="",Weekly[[#This Row],[H Odds &lt;]]=""),AQ361,IF(AND(Weekly[[#This Row],[H Odds &lt;]]&lt;&gt;"",Weekly[[#This Row],[ADBC_P]]=TRUE,Weekly[[#This Row],[Actual]]=TRUE),AQ361+Weekly[[#This Row],[H Odds &lt;]]-1,IF(AND(Weekly[[#This Row],[V Odds &lt;]]&lt;&gt;"",Weekly[[#This Row],[ADBC_P]]=FALSE,Weekly[[#This Row],[Actual]]=FALSE),AQ361+Weekly[[#This Row],[V Odds &lt;]]-1,IF(AND(Weekly[[#This Row],[V Odds &lt;]]&lt;&gt;"",Weekly[[#This Row],[ADBC_P]]=FALSE,Weekly[[#This Row],[Actual]]=TRUE),AQ361-1,IF(AND(Weekly[[#This Row],[H Odds &lt;]]&lt;&gt;"",Weekly[[#This Row],[ADBC_P]]=TRUE,Weekly[[#This Row],[Actual]]=FALSE),AQ361-1,AQ361)))))</f>
        <v>47.779999999999994</v>
      </c>
      <c r="AR362" s="37">
        <f>IF(AND(Weekly[[#This Row],[V Odds &lt;]]="",Weekly[[#This Row],[H Odds &lt;]]=""),AR361,IF(AND(Weekly[[#This Row],[H Odds &lt;]]&lt;&gt;"",Weekly[[#This Row],[RFC_P]]=TRUE,Weekly[[#This Row],[Actual]]=TRUE),AR361+Weekly[[#This Row],[H Odds &lt;]]-1,IF(AND(Weekly[[#This Row],[V Odds &lt;]]&lt;&gt;"",Weekly[[#This Row],[RFC_P]]=FALSE,Weekly[[#This Row],[Actual]]=FALSE),AR361+Weekly[[#This Row],[V Odds &lt;]]-1,IF(AND(Weekly[[#This Row],[V Odds &lt;]]&lt;&gt;"",Weekly[[#This Row],[RFC_P]]=FALSE,Weekly[[#This Row],[Actual]]=TRUE),AR361-1,IF(AND(Weekly[[#This Row],[H Odds &lt;]]&lt;&gt;"",Weekly[[#This Row],[RFC_P]]=TRUE,Weekly[[#This Row],[Actual]]=FALSE),AR361-1,AR361)))))</f>
        <v>51.789999999999992</v>
      </c>
      <c r="AS362" s="37">
        <f>IF(AND(Weekly[[#This Row],[V Odds &lt;]]="",Weekly[[#This Row],[H Odds &lt;]]=""),AS361,IF(AND(Weekly[[#This Row],[H Odds &lt;]]&lt;&gt;"",Weekly[[#This Row],[GBC_P]]=TRUE,Weekly[[#This Row],[Actual]]=TRUE),AS361+Weekly[[#This Row],[H Odds &lt;]]-1,IF(AND(Weekly[[#This Row],[V Odds &lt;]]&lt;&gt;"",Weekly[[#This Row],[GBC_P]]=FALSE,Weekly[[#This Row],[Actual]]=FALSE),AS361+Weekly[[#This Row],[V Odds &lt;]]-1,IF(AND(Weekly[[#This Row],[V Odds &lt;]]&lt;&gt;"",Weekly[[#This Row],[GBC_P]]=FALSE,Weekly[[#This Row],[Actual]]=TRUE),AS361-1,IF(AND(Weekly[[#This Row],[H Odds &lt;]]&lt;&gt;"",Weekly[[#This Row],[GBC_P]]=TRUE,Weekly[[#This Row],[Actual]]=FALSE),AS361-1,AS361)))))</f>
        <v>51.58</v>
      </c>
      <c r="AT362" s="37">
        <f>IF(AND(Weekly[[#This Row],[V Odds &lt;]]="",Weekly[[#This Row],[H Odds &lt;]]=""),AT361,IF(AND(Weekly[[#This Row],[H Odds &lt;]]&lt;&gt;"",Weekly[[#This Row],[HGBC_P]]=TRUE,Weekly[[#This Row],[Actual]]=TRUE),AT361+Weekly[[#This Row],[H Odds &lt;]]-1,IF(AND(Weekly[[#This Row],[V Odds &lt;]]&lt;&gt;"",Weekly[[#This Row],[HGBC_P]]=FALSE,Weekly[[#This Row],[Actual]]=FALSE),AT361+Weekly[[#This Row],[V Odds &lt;]]-1,IF(AND(Weekly[[#This Row],[V Odds &lt;]]&lt;&gt;"",Weekly[[#This Row],[HGBC_P]]=FALSE,Weekly[[#This Row],[Actual]]=TRUE),AT361-1,IF(AND(Weekly[[#This Row],[H Odds &lt;]]&lt;&gt;"",Weekly[[#This Row],[HGBC_P]]=TRUE,Weekly[[#This Row],[Actual]]=FALSE),AT361-1,AT361)))))</f>
        <v>57.659999999999989</v>
      </c>
      <c r="AU362" s="37">
        <f>IF(AND(Weekly[[#This Row],[V Odds &lt;]]="",Weekly[[#This Row],[H Odds &lt;]]=""),AU361,IF(AND(Weekly[[#This Row],[H Odds &lt;]]&lt;&gt;"",Weekly[[#This Row],[XGB_P]]=TRUE,Weekly[[#This Row],[Actual]]=TRUE),AU361+Weekly[[#This Row],[H Odds &lt;]]-1,IF(AND(Weekly[[#This Row],[V Odds &lt;]]&lt;&gt;"",Weekly[[#This Row],[XGB_P]]=FALSE,Weekly[[#This Row],[Actual]]=FALSE),AU361+Weekly[[#This Row],[V Odds &lt;]]-1,IF(AND(Weekly[[#This Row],[V Odds &lt;]]&lt;&gt;"",Weekly[[#This Row],[XGB_P]]=FALSE,Weekly[[#This Row],[Actual]]=TRUE),AU361-1,IF(AND(Weekly[[#This Row],[H Odds &lt;]]&lt;&gt;"",Weekly[[#This Row],[XGB_P]]=TRUE,Weekly[[#This Row],[Actual]]=FALSE),AU361-1,AU361)))))</f>
        <v>67.760000000000005</v>
      </c>
      <c r="AV362" s="37">
        <f>IF(AND(Weekly[[#This Row],[V Odds &lt;]]="",Weekly[[#This Row],[H Odds &lt;]]=""),AV361,IF(AND(Weekly[[#This Row],[H Odds &lt;]]&lt;&gt;"",Weekly[[#This Row],[QDA_P]]=TRUE,Weekly[[#This Row],[Actual]]=TRUE),AV361+Weekly[[#This Row],[H Odds &lt;]]-1,IF(AND(Weekly[[#This Row],[V Odds &lt;]]&lt;&gt;"",Weekly[[#This Row],[QDA_P]]=FALSE,Weekly[[#This Row],[Actual]]=FALSE),AV361+Weekly[[#This Row],[V Odds &lt;]]-1,IF(AND(Weekly[[#This Row],[V Odds &lt;]]&lt;&gt;"",Weekly[[#This Row],[QDA_P]]=FALSE,Weekly[[#This Row],[Actual]]=TRUE),AV361-1,IF(AND(Weekly[[#This Row],[H Odds &lt;]]&lt;&gt;"",Weekly[[#This Row],[QDA_P]]=TRUE,Weekly[[#This Row],[Actual]]=FALSE),AV361-1,AV361)))))</f>
        <v>54.249999999999979</v>
      </c>
      <c r="AW362" s="37">
        <f>IF(AND(Weekly[[#This Row],[H Odds &lt;]]="",Weekly[[#This Row],[V Odds &lt;]]=""),AW361,IF(AND(Weekly[[#This Row],[KNC_P]]=Weekly[[#This Row],[Actual]],Weekly[[#This Row],[KNC_P]]=TRUE),AW361+Weekly[[#This Row],[BF H Odds]]-1,IF(AND(Weekly[[#This Row],[KNC_P]]=Weekly[[#This Row],[Actual]],Weekly[[#This Row],[KNC_P]]=FALSE),AW361+Weekly[[#This Row],[BF V Odds]]-1,AW361-1)))</f>
        <v>43.720000000000006</v>
      </c>
      <c r="AX362" s="37">
        <f>IF(AND(Weekly[[#This Row],[V Odds &lt;]]="",Weekly[[#This Row],[H Odds &lt;]]=""),AX361,IF(AND(Weekly[[#This Row],[V Odds &lt;]]&lt;&gt;"",Weekly[[#This Row],[FALSES]]&gt;0,Weekly[[#This Row],[Actual]]=FALSE),AX361+Weekly[[#This Row],[V Odds &lt;]]-1,IF(AND(Weekly[[#This Row],[H Odds &lt;]]&lt;&gt;"",Weekly[[#This Row],[TRUES]]&gt;0,Weekly[[#This Row],[Actual]]=TRUE),AX361+Weekly[[#This Row],[H Odds &lt;]]-1,IF(AND(Weekly[[#This Row],[V Odds &lt;]]&lt;&gt;"",Weekly[[#This Row],[FALSES]]=0),AX361,IF(AND(Weekly[[#This Row],[H Odds &lt;]]&lt;&gt;"",Weekly[[#This Row],[TRUES]]=0),AX361,AX361-1)))))</f>
        <v>84.549999999999983</v>
      </c>
      <c r="AY362" s="37">
        <f>IF(AND(Weekly[[#This Row],[V Odds &lt;]]="",Weekly[[#This Row],[H Odds &lt;]]=""),AY361,IF(AND(Weekly[[#This Row],[V Odds &lt;]]&lt;&gt;"",Weekly[[#This Row],[FALSES]]&gt;0,Weekly[[#This Row],[Actual]]=FALSE),AY361+((Weekly[[#This Row],[V Odds &lt;]]-1)*0.92),IF(AND(Weekly[[#This Row],[H Odds &lt;]]&lt;&gt;"",Weekly[[#This Row],[TRUES]]&gt;0,Weekly[[#This Row],[Actual]]=TRUE),AY361+((Weekly[[#This Row],[H Odds &lt;]]-1)*0.92),IF(AND(Weekly[[#This Row],[V Odds &lt;]]&lt;&gt;"",Weekly[[#This Row],[FALSES]]=0),AY361,IF(AND(Weekly[[#This Row],[H Odds &lt;]]&lt;&gt;"",Weekly[[#This Row],[TRUES]]=0),AY361,AY361-1)))))</f>
        <v>77.066000000000031</v>
      </c>
      <c r="AZ362" s="37">
        <f>IF(AND(Weekly[[#This Row],[V Odds &lt;]]="",Weekly[[#This Row],[H Odds &lt;]]=""),AZ361,IF(AND(Weekly[[#This Row],[V Odds &lt;]]&lt;&gt;"",Weekly[[#This Row],[Actual]]=FALSE),AZ361+Weekly[[#This Row],[V Odds &lt;]]-1,IF(AND(Weekly[[#This Row],[H Odds &lt;]]&lt;&gt;"",Weekly[[#This Row],[Actual]]=TRUE),AZ361+Weekly[[#This Row],[H Odds &lt;]]-1,AZ361-1)))</f>
        <v>67.919999999999987</v>
      </c>
      <c r="BA362" s="38">
        <f>IF(Weekly[[#This Row],[H Odds &lt;]]="",BA361,IF(AND(Weekly[[#This Row],[H Odds &lt;]]&lt;&gt;"",Weekly[[#This Row],[SVC_P]]=TRUE,Weekly[[#This Row],[Actual]]=TRUE),BA361+Weekly[[#This Row],[H Odds &lt;]]-1,IF(AND(Weekly[[#This Row],[H Odds &lt;]]&lt;&gt;"",Weekly[[#This Row],[SVC_P]]=TRUE,Weekly[[#This Row],[Actual]]=FALSE),BA361-1,BA361)))</f>
        <v>68.339999999999989</v>
      </c>
      <c r="BB362" s="38">
        <f>IF(Weekly[[#This Row],[H Odds &lt;]]="",BB361,IF(AND(Weekly[[#This Row],[H Odds &lt;]]&lt;&gt;"",Weekly[[#This Row],[ADBC_P]]=TRUE,Weekly[[#This Row],[Actual]]=TRUE),BB361+Weekly[[#This Row],[H Odds &lt;]]-1,IF(AND(Weekly[[#This Row],[H Odds &lt;]]&lt;&gt;"",Weekly[[#This Row],[ADBC_P]]=TRUE,Weekly[[#This Row],[Actual]]=FALSE),BB361-1,BB361)))</f>
        <v>44.459999999999994</v>
      </c>
      <c r="BC362" s="38">
        <f>IF(Weekly[[#This Row],[H Odds &lt;]]="",BC361,IF(AND(Weekly[[#This Row],[H Odds &lt;]]&lt;&gt;"",Weekly[[#This Row],[RFC_P]]=TRUE,Weekly[[#This Row],[Actual]]=TRUE),BC361+Weekly[[#This Row],[H Odds &lt;]]-1,IF(AND(Weekly[[#This Row],[H Odds &lt;]]&lt;&gt;"",Weekly[[#This Row],[RFC_P]]=TRUE,Weekly[[#This Row],[Actual]]=FALSE),BC361-1,BC361)))</f>
        <v>43.859999999999992</v>
      </c>
      <c r="BD362" s="38">
        <f>IF(Weekly[[#This Row],[H Odds &lt;]]="",BD361,IF(AND(Weekly[[#This Row],[H Odds &lt;]]&lt;&gt;"",Weekly[[#This Row],[GBC_P]]=TRUE,Weekly[[#This Row],[Actual]]=TRUE),BD361+Weekly[[#This Row],[H Odds &lt;]]-1,IF(AND(Weekly[[#This Row],[H Odds &lt;]]&lt;&gt;"",Weekly[[#This Row],[GBC_P]]=TRUE,Weekly[[#This Row],[Actual]]=FALSE),BD361-1,BD361)))</f>
        <v>48.96</v>
      </c>
      <c r="BE362" s="38">
        <f>IF(Weekly[[#This Row],[H Odds &lt;]]="",BE361,IF(AND(Weekly[[#This Row],[H Odds &lt;]]&lt;&gt;"",Weekly[[#This Row],[HGBC_P]]=TRUE,Weekly[[#This Row],[Actual]]=TRUE),BE361+Weekly[[#This Row],[H Odds &lt;]]-1,IF(AND(Weekly[[#This Row],[H Odds &lt;]]&lt;&gt;"",Weekly[[#This Row],[HGBC_P]]=TRUE,Weekly[[#This Row],[Actual]]=FALSE),BE361-1,BE361)))</f>
        <v>56.759999999999991</v>
      </c>
      <c r="BF362" s="38">
        <f>IF(Weekly[[#This Row],[H Odds &lt;]]="",BF361,IF(AND(Weekly[[#This Row],[H Odds &lt;]]&lt;&gt;"",Weekly[[#This Row],[XGB_P]]=TRUE,Weekly[[#This Row],[Actual]]=TRUE),BF361+Weekly[[#This Row],[H Odds &lt;]]-1,IF(AND(Weekly[[#This Row],[H Odds &lt;]]&lt;&gt;"",Weekly[[#This Row],[XGB_P]]=TRUE,Weekly[[#This Row],[Actual]]=FALSE),BF361-1,BF361)))</f>
        <v>60.93</v>
      </c>
      <c r="BG362" s="38">
        <f>IF(Weekly[[#This Row],[H Odds &lt;]]="",BG361,IF(AND(Weekly[[#This Row],[H Odds &lt;]]&lt;&gt;"",Weekly[[#This Row],[QDA_P]]=TRUE,Weekly[[#This Row],[Actual]]=TRUE),BG361+Weekly[[#This Row],[H Odds &lt;]]-1,IF(AND(Weekly[[#This Row],[H Odds &lt;]]&lt;&gt;"",Weekly[[#This Row],[QDA_P]]=TRUE,Weekly[[#This Row],[Actual]]=FALSE),BG361-1,BG361)))</f>
        <v>43.179999999999993</v>
      </c>
      <c r="BH362" s="38">
        <f>IF(Weekly[[#This Row],[H Odds &lt;]]="",BH361,IF(AND(Weekly[[#This Row],[H Odds &lt;]]&lt;&gt;"",Weekly[[#This Row],[KNC_P]]=TRUE,Weekly[[#This Row],[Actual]]=TRUE),BH361+Weekly[[#This Row],[H Odds &lt;]]-1,IF(AND(Weekly[[#This Row],[H Odds &lt;]]&lt;&gt;"",Weekly[[#This Row],[KNC_P]]=TRUE,Weekly[[#This Row],[Actual]]=FALSE),BH361-1,BH361)))</f>
        <v>47.54999999999999</v>
      </c>
      <c r="BI362" s="38">
        <f>IF(Weekly[[#This Row],[H Odds &lt;]]="",BI361,IF(AND(Weekly[[#This Row],[H Odds &lt;]]&lt;&gt;"",Weekly[[#This Row],[TRUES]]&gt;0,Weekly[[#This Row],[Actual]]=TRUE),BI361+Weekly[[#This Row],[H Odds &lt;]]-1,IF(AND(Weekly[[#This Row],[H Odds &lt;]]&lt;&gt;"",Weekly[[#This Row],[TRUES]]=0),BI361,BI361-1)))</f>
        <v>68.339999999999989</v>
      </c>
      <c r="BJ362" s="38">
        <f>IF(Weekly[[#This Row],[H Odds &lt;]]="",BJ361,IF(AND(Weekly[[#This Row],[H Odds &lt;]]&lt;&gt;"",Weekly[[#This Row],[Actual]]=TRUE),BJ361+Weekly[[#This Row],[H Odds &lt;]]-1,IF(AND(Weekly[[#This Row],[H Odds &lt;]]&lt;&gt;"",Weekly[[#This Row],[Actual]]=FALSE),BJ361-1,BJ361)))</f>
        <v>70.239999999999995</v>
      </c>
      <c r="BK362" s="58">
        <f>IF(AND(Weekly[[#This Row],[TRUES]]&gt;4,Weekly[[#This Row],[Actual]]=TRUE),BK361+Weekly[[#This Row],[BF H Odds]]-1,IF(AND(Weekly[[#This Row],[FALSES]]&gt;4,Weekly[[#This Row],[Actual]]=FALSE),BK361+Weekly[[#This Row],[BF V Odds]]-1,IF(AND(Weekly[[#This Row],[TRUES]]&gt;4,Weekly[[#This Row],[Actual]]=FALSE),BK361-1,IF(AND(Weekly[[#This Row],[FALSES]]&gt;4,Weekly[[#This Row],[Actual]]=TRUE),BK361-1,BK361))))</f>
        <v>23.31000000000002</v>
      </c>
      <c r="BL362" s="58">
        <f>IF(AND(Weekly[[#This Row],[TRUES]]&gt;5,Weekly[[#This Row],[Actual]]=TRUE),BL361+Weekly[[#This Row],[BF H Odds]]-1,IF(AND(Weekly[[#This Row],[FALSES]]&gt;5,Weekly[[#This Row],[Actual]]=FALSE),BL361+Weekly[[#This Row],[BF V Odds]]-1,IF(AND(Weekly[[#This Row],[TRUES]]&gt;5,Weekly[[#This Row],[Actual]]=FALSE),BL361-1,IF(AND(Weekly[[#This Row],[FALSES]]&gt;5,Weekly[[#This Row],[Actual]]=TRUE),BL361-1,BL361))))</f>
        <v>23.620000000000022</v>
      </c>
      <c r="BM362" s="58">
        <f>IF(AND(Weekly[[#This Row],[TRUES]]&gt;6,Weekly[[#This Row],[Actual]]=TRUE),BM361+Weekly[[#This Row],[BF H Odds]]-1,IF(AND(Weekly[[#This Row],[FALSES]]&gt;6,Weekly[[#This Row],[Actual]]=FALSE),BM361+Weekly[[#This Row],[BF V Odds]]-1,IF(AND(Weekly[[#This Row],[TRUES]]&gt;6,Weekly[[#This Row],[Actual]]=FALSE),BM361-1,IF(AND(Weekly[[#This Row],[FALSES]]&gt;6,Weekly[[#This Row],[Actual]]=TRUE),BM361-1,BM361))))</f>
        <v>47.380000000000017</v>
      </c>
    </row>
    <row r="363" spans="1:65" x14ac:dyDescent="0.25">
      <c r="A363" s="34"/>
      <c r="B363" s="10">
        <v>44288</v>
      </c>
      <c r="C363" s="33" t="s">
        <v>35</v>
      </c>
      <c r="D363" s="15" t="s">
        <v>25</v>
      </c>
      <c r="E363" t="b">
        <v>1</v>
      </c>
      <c r="F363" t="b">
        <v>1</v>
      </c>
      <c r="G363" t="b">
        <v>1</v>
      </c>
      <c r="H363" t="b">
        <v>1</v>
      </c>
      <c r="I363" t="b">
        <v>1</v>
      </c>
      <c r="J363" t="b">
        <v>0</v>
      </c>
      <c r="K363" t="b">
        <v>1</v>
      </c>
      <c r="L363" t="b">
        <v>0</v>
      </c>
      <c r="M363" t="s">
        <v>101</v>
      </c>
      <c r="N363">
        <v>12.24</v>
      </c>
      <c r="O363">
        <f>IF(Weekly[[#This Row],[H/V]]="H",Weekly[[#This Row],[BF H Odds]],IF(Weekly[[#This Row],[H/V]]="V",Weekly[[#This Row],[BF V Odds]],""))</f>
        <v>8.1999999999999993</v>
      </c>
      <c r="P363" t="b">
        <v>1</v>
      </c>
      <c r="Q363" t="s">
        <v>76</v>
      </c>
      <c r="R363" s="35">
        <f>IFERROR(IF(Weekly[[#This Row],[Won Bet?]]="yes",R362+(Weekly[[#This Row],[BF Odds]]*Weekly[[#This Row],[BF Stake]])-Weekly[[#This Row],[BF Stake]],R362-Weekly[[#This Row],[BF Stake]]),R362)</f>
        <v>477.25</v>
      </c>
      <c r="S363" s="9">
        <f>IFERROR(IF(Weekly[[#This Row],[Won Bet?]]="yes",S362+(((Weekly[[#This Row],[BF Odds]]*Weekly[[#This Row],[BF Stake]])-Weekly[[#This Row],[BF Stake]])*0.95),S362-Weekly[[#This Row],[BF Stake]]),S362)</f>
        <v>476.02599999999995</v>
      </c>
      <c r="T363" s="13">
        <v>8.1999999999999993</v>
      </c>
      <c r="U363" s="13">
        <v>1.1299999999999999</v>
      </c>
      <c r="V363" s="24">
        <f>IF(Weekly[[#This Row],[Actual]]="","",IF(AND(Weekly[[#This Row],[SVC_P]]=Weekly[[#This Row],[Actual]],Weekly[[#This Row],[SVC_P]]=TRUE),V362+Weekly[[#This Row],[BF H Odds]]-1,IF(AND(Weekly[[#This Row],[SVC_P]]=Weekly[[#This Row],[Actual]],Weekly[[#This Row],[SVC_P]]=FALSE),V362+Weekly[[#This Row],[BF V Odds]]-1,V362-1)))</f>
        <v>70.430000000000035</v>
      </c>
      <c r="W363" s="24">
        <f>IF(Weekly[[#This Row],[Actual]]="","",IF(AND(Weekly[[#This Row],[SVC_P]]=FALSE,Weekly[[#This Row],[Actual]]=TRUE),W362+Weekly[[#This Row],[BF H Odds]]-1,IF(AND(Weekly[[#This Row],[SVC_P]]=TRUE,Weekly[[#This Row],[Actual]]=FALSE,),W362+Weekly[[#This Row],[BF V Odds]]-1,W362-1)))</f>
        <v>-302.95</v>
      </c>
      <c r="X363" s="24">
        <f>IF(Weekly[[#This Row],[Actual]]="","",IF(AND(Weekly[[#This Row],[ADBC_P]]=Weekly[[#This Row],[Actual]],Weekly[[#This Row],[ADBC_P]]=TRUE),X362+Weekly[[#This Row],[BF H Odds]]-1,IF(AND(Weekly[[#This Row],[ADBC_P]]=Weekly[[#This Row],[Actual]],Weekly[[#This Row],[ADBC_P]]=FALSE),X362+Weekly[[#This Row],[BF V Odds]]-1,X362-1)))</f>
        <v>25.74000000000002</v>
      </c>
      <c r="Y363" s="24">
        <f>IF(Weekly[[#This Row],[Actual]]="","",IF(AND(Weekly[[#This Row],[ADBC_P]]=FALSE,Weekly[[#This Row],[Actual]]=TRUE),Y362+Weekly[[#This Row],[BF H Odds]]-1,IF(AND(Weekly[[#This Row],[ADBC_P]]=TRUE,Weekly[[#This Row],[Actual]]=FALSE),Y362+Weekly[[#This Row],[BF V Odds]]-1,Y362-1)))</f>
        <v>44.56</v>
      </c>
      <c r="Z363" s="24">
        <f>IF(Weekly[[#This Row],[Actual]]="","",IF(AND(Weekly[[#This Row],[RFC_P]]=Weekly[[#This Row],[Actual]],Weekly[[#This Row],[RFC_P]]=TRUE),Z362+Weekly[[#This Row],[BF H Odds]]-1,IF(AND(Weekly[[#This Row],[RFC_P]]=Weekly[[#This Row],[Actual]],Weekly[[#This Row],[RFC_P]]=FALSE),Z362+Weekly[[#This Row],[BF V Odds]]-1,Z362-1)))</f>
        <v>22.930000000000021</v>
      </c>
      <c r="AA363" s="24">
        <f>IF(Weekly[[#This Row],[Actual]]="","",IF(AND(Weekly[[#This Row],[RFC_P]]=FALSE,Weekly[[#This Row],[Actual]]=TRUE),AA362+Weekly[[#This Row],[BF H Odds]]-1,IF(AND(Weekly[[#This Row],[RFC_P]]=TRUE,Weekly[[#This Row],[Actual]]=FALSE),AA362+Weekly[[#This Row],[BF V Odds]]-1,AA362-1)))</f>
        <v>47.369999999999976</v>
      </c>
      <c r="AB363" s="24">
        <f>IF(Weekly[[#This Row],[Actual]]="","",IF(AND(Weekly[[#This Row],[GBC_P]]=Weekly[[#This Row],[Actual]],Weekly[[#This Row],[GBC_P]]=TRUE),AB362+Weekly[[#This Row],[BF H Odds]]-1,IF(AND(Weekly[[#This Row],[GBC_P]]=Weekly[[#This Row],[Actual]],Weekly[[#This Row],[GBC_P]]=FALSE),AB362+Weekly[[#This Row],[BF V Odds]]-1,AB362-1)))</f>
        <v>24.630000000000003</v>
      </c>
      <c r="AC363" s="24">
        <f>IF(Weekly[[#This Row],[Actual]]="","",IF(AND(Weekly[[#This Row],[GBC_P]]=FALSE,Weekly[[#This Row],[Actual]]=TRUE),AC362+Weekly[[#This Row],[BF H Odds]]-1,IF(AND(Weekly[[#This Row],[GBC_P]]=TRUE,Weekly[[#This Row],[Actual]]=FALSE),AC362+Weekly[[#This Row],[BF V Odds]]-1,AC362-1)))</f>
        <v>45.669999999999973</v>
      </c>
      <c r="AD363" s="24">
        <f>IF(Weekly[[#This Row],[Actual]]="","",IF(AND(Weekly[[#This Row],[HGBC_P]]=Weekly[[#This Row],[Actual]],Weekly[[#This Row],[HGBC_P]]=TRUE),AD362+Weekly[[#This Row],[BF H Odds]]-1,IF(AND(Weekly[[#This Row],[HGBC_P]]=Weekly[[#This Row],[Actual]],Weekly[[#This Row],[HGBC_P]]=FALSE),AD362+Weekly[[#This Row],[BF V Odds]]-1,AD362-1)))</f>
        <v>24.570000000000022</v>
      </c>
      <c r="AE363" s="24">
        <f>IF(Weekly[[#This Row],[Actual]]="","",IF(AND(Weekly[[#This Row],[HGBC_P]]=FALSE,Weekly[[#This Row],[Actual]]=TRUE),AE362+Weekly[[#This Row],[BF H Odds]]-1,IF(AND(Weekly[[#This Row],[HGBC_P]]=TRUE,Weekly[[#This Row],[Actual]]=FALSE),AE362+Weekly[[#This Row],[BF V Odds]]-1,AE362-1)))</f>
        <v>45.730000000000004</v>
      </c>
      <c r="AF363" s="24">
        <f>IF(Weekly[[#This Row],[Actual]]="","",IF(AND(Weekly[[#This Row],[XGB_P]]=Weekly[[#This Row],[Actual]],Weekly[[#This Row],[XGB_P]]=TRUE),AF362+Weekly[[#This Row],[BF H Odds]]-1,IF(AND(Weekly[[#This Row],[XGB_P]]=Weekly[[#This Row],[Actual]],Weekly[[#This Row],[XGB_P]]=FALSE),AF362+Weekly[[#This Row],[BF V Odds]]-1,AF362-1)))</f>
        <v>47.590000000000025</v>
      </c>
      <c r="AG363" s="24">
        <f>IF(Weekly[[#This Row],[Actual]]="","",IF(AND(Weekly[[#This Row],[XGB_P]]=FALSE,Weekly[[#This Row],[Actual]]=TRUE),AG362+Weekly[[#This Row],[BF H Odds]]-1,IF(AND(Weekly[[#This Row],[XGB_P]]=TRUE,Weekly[[#This Row],[Actual]]=FALSE),AG362+Weekly[[#This Row],[BF V Odds]]-1,AG362-1)))</f>
        <v>22.709999999999997</v>
      </c>
      <c r="AH363" s="24">
        <f>IF(Weekly[[#This Row],[Actual]]="","",IF(AND(Weekly[[#This Row],[QDA_P]]=Weekly[[#This Row],[Actual]],Weekly[[#This Row],[QDA_P]]=TRUE),AH362+Weekly[[#This Row],[BF H Odds]]-1,IF(AND(Weekly[[#This Row],[QDA_P]]=Weekly[[#This Row],[Actual]],Weekly[[#This Row],[QDA_P]]=FALSE),AH362+Weekly[[#This Row],[BF V Odds]]-1,AH362-1)))</f>
        <v>5.6600000000000081</v>
      </c>
      <c r="AI363" s="24">
        <f>IF(Weekly[[#This Row],[Actual]]="","",IF(AND(Weekly[[#This Row],[QDA_P]]=FALSE,Weekly[[#This Row],[Actual]]=TRUE),AI362+Weekly[[#This Row],[BF H Odds]]-1,IF(AND(Weekly[[#This Row],[QDA_P]]=TRUE,Weekly[[#This Row],[Actual]]=FALSE),AI362+Weekly[[#This Row],[BF V Odds]]-1,AI362-1)))</f>
        <v>64.640000000000015</v>
      </c>
      <c r="AJ363" s="24">
        <f>IF(Weekly[[#This Row],[Actual]]="","",IF(AND(Weekly[[#This Row],[KNC_P]]=FALSE,Weekly[[#This Row],[Actual]]=TRUE),AJ362+Weekly[[#This Row],[BF H Odds]]-1,IF(AND(Weekly[[#This Row],[KNC_P]]=TRUE,Weekly[[#This Row],[Actual]]=FALSE),AJ362+Weekly[[#This Row],[BF V Odds]]-1,AJ362-1)))</f>
        <v>52.919999999999987</v>
      </c>
      <c r="AK363" s="24">
        <f>IF(Weekly[[#This Row],[Actual]]="","",IF(AND(Weekly[[#This Row],[KNC_P]]=FALSE,Weekly[[#This Row],[Actual]]=TRUE),AK362+Weekly[[#This Row],[BF H Odds]]-1,IF(AND(Weekly[[#This Row],[KNC_P]]=TRUE,Weekly[[#This Row],[Actual]]=FALSE),AK362+Weekly[[#This Row],[BF V Odds]]-1,AK362-1)))</f>
        <v>51.819999999999979</v>
      </c>
      <c r="AL363" s="30">
        <f>IF(Weekly[[#This Row],[Actual]]="","",COUNTIF(Weekly[[#This Row],[SVC_P]:[QDA_P]],TRUE))</f>
        <v>6</v>
      </c>
      <c r="AM363" s="30">
        <f>IF(Weekly[[#This Row],[Actual]]="","",COUNTIF(Weekly[[#This Row],[SVC_P]:[QDA_P]],FALSE))</f>
        <v>1</v>
      </c>
      <c r="AN363" s="36" t="str">
        <f>IF(AND(Weekly[[#This Row],[BF V Odds]]&gt;$BO$6,Weekly[[#This Row],[BF V Odds]] &lt; $BO$7),Weekly[[#This Row],[BF V Odds]],"")</f>
        <v/>
      </c>
      <c r="AO363" s="36" t="str">
        <f>IF(AND(Weekly[[#This Row],[BF H Odds]]&gt;$BO$6, Weekly[[#This Row],[BF H Odds]] &lt; $BO$7),Weekly[[#This Row],[BF H Odds]],"")</f>
        <v/>
      </c>
      <c r="AP363" s="37">
        <f>IF(AND(Weekly[[#This Row],[V Odds &lt;]]="",Weekly[[#This Row],[H Odds &lt;]]=""),AP362,IF(AND(Weekly[[#This Row],[H Odds &lt;]]&lt;&gt;"",Weekly[[#This Row],[SVC_P]]=TRUE,Weekly[[#This Row],[Actual]]=TRUE),AP362+Weekly[[#This Row],[H Odds &lt;]]-1,IF(AND(Weekly[[#This Row],[V Odds &lt;]]&lt;&gt;"",Weekly[[#This Row],[SVC_P]]=FALSE,Weekly[[#This Row],[Actual]]=FALSE),AP362+Weekly[[#This Row],[V Odds &lt;]]-1,IF(AND(Weekly[[#This Row],[V Odds &lt;]]&lt;&gt;"",Weekly[[#This Row],[SVC_P]]=FALSE,Weekly[[#This Row],[Actual]]=TRUE),AP362-1,IF(AND(Weekly[[#This Row],[H Odds &lt;]]&lt;&gt;"",Weekly[[#This Row],[SVC_P]]=TRUE,Weekly[[#This Row],[Actual]]=FALSE),AP362-1,AP362)))))</f>
        <v>73.38000000000001</v>
      </c>
      <c r="AQ363" s="37">
        <f>IF(AND(Weekly[[#This Row],[V Odds &lt;]]="",Weekly[[#This Row],[H Odds &lt;]]=""),AQ362,IF(AND(Weekly[[#This Row],[H Odds &lt;]]&lt;&gt;"",Weekly[[#This Row],[ADBC_P]]=TRUE,Weekly[[#This Row],[Actual]]=TRUE),AQ362+Weekly[[#This Row],[H Odds &lt;]]-1,IF(AND(Weekly[[#This Row],[V Odds &lt;]]&lt;&gt;"",Weekly[[#This Row],[ADBC_P]]=FALSE,Weekly[[#This Row],[Actual]]=FALSE),AQ362+Weekly[[#This Row],[V Odds &lt;]]-1,IF(AND(Weekly[[#This Row],[V Odds &lt;]]&lt;&gt;"",Weekly[[#This Row],[ADBC_P]]=FALSE,Weekly[[#This Row],[Actual]]=TRUE),AQ362-1,IF(AND(Weekly[[#This Row],[H Odds &lt;]]&lt;&gt;"",Weekly[[#This Row],[ADBC_P]]=TRUE,Weekly[[#This Row],[Actual]]=FALSE),AQ362-1,AQ362)))))</f>
        <v>47.779999999999994</v>
      </c>
      <c r="AR363" s="37">
        <f>IF(AND(Weekly[[#This Row],[V Odds &lt;]]="",Weekly[[#This Row],[H Odds &lt;]]=""),AR362,IF(AND(Weekly[[#This Row],[H Odds &lt;]]&lt;&gt;"",Weekly[[#This Row],[RFC_P]]=TRUE,Weekly[[#This Row],[Actual]]=TRUE),AR362+Weekly[[#This Row],[H Odds &lt;]]-1,IF(AND(Weekly[[#This Row],[V Odds &lt;]]&lt;&gt;"",Weekly[[#This Row],[RFC_P]]=FALSE,Weekly[[#This Row],[Actual]]=FALSE),AR362+Weekly[[#This Row],[V Odds &lt;]]-1,IF(AND(Weekly[[#This Row],[V Odds &lt;]]&lt;&gt;"",Weekly[[#This Row],[RFC_P]]=FALSE,Weekly[[#This Row],[Actual]]=TRUE),AR362-1,IF(AND(Weekly[[#This Row],[H Odds &lt;]]&lt;&gt;"",Weekly[[#This Row],[RFC_P]]=TRUE,Weekly[[#This Row],[Actual]]=FALSE),AR362-1,AR362)))))</f>
        <v>51.789999999999992</v>
      </c>
      <c r="AS363" s="37">
        <f>IF(AND(Weekly[[#This Row],[V Odds &lt;]]="",Weekly[[#This Row],[H Odds &lt;]]=""),AS362,IF(AND(Weekly[[#This Row],[H Odds &lt;]]&lt;&gt;"",Weekly[[#This Row],[GBC_P]]=TRUE,Weekly[[#This Row],[Actual]]=TRUE),AS362+Weekly[[#This Row],[H Odds &lt;]]-1,IF(AND(Weekly[[#This Row],[V Odds &lt;]]&lt;&gt;"",Weekly[[#This Row],[GBC_P]]=FALSE,Weekly[[#This Row],[Actual]]=FALSE),AS362+Weekly[[#This Row],[V Odds &lt;]]-1,IF(AND(Weekly[[#This Row],[V Odds &lt;]]&lt;&gt;"",Weekly[[#This Row],[GBC_P]]=FALSE,Weekly[[#This Row],[Actual]]=TRUE),AS362-1,IF(AND(Weekly[[#This Row],[H Odds &lt;]]&lt;&gt;"",Weekly[[#This Row],[GBC_P]]=TRUE,Weekly[[#This Row],[Actual]]=FALSE),AS362-1,AS362)))))</f>
        <v>51.58</v>
      </c>
      <c r="AT363" s="37">
        <f>IF(AND(Weekly[[#This Row],[V Odds &lt;]]="",Weekly[[#This Row],[H Odds &lt;]]=""),AT362,IF(AND(Weekly[[#This Row],[H Odds &lt;]]&lt;&gt;"",Weekly[[#This Row],[HGBC_P]]=TRUE,Weekly[[#This Row],[Actual]]=TRUE),AT362+Weekly[[#This Row],[H Odds &lt;]]-1,IF(AND(Weekly[[#This Row],[V Odds &lt;]]&lt;&gt;"",Weekly[[#This Row],[HGBC_P]]=FALSE,Weekly[[#This Row],[Actual]]=FALSE),AT362+Weekly[[#This Row],[V Odds &lt;]]-1,IF(AND(Weekly[[#This Row],[V Odds &lt;]]&lt;&gt;"",Weekly[[#This Row],[HGBC_P]]=FALSE,Weekly[[#This Row],[Actual]]=TRUE),AT362-1,IF(AND(Weekly[[#This Row],[H Odds &lt;]]&lt;&gt;"",Weekly[[#This Row],[HGBC_P]]=TRUE,Weekly[[#This Row],[Actual]]=FALSE),AT362-1,AT362)))))</f>
        <v>57.659999999999989</v>
      </c>
      <c r="AU363" s="37">
        <f>IF(AND(Weekly[[#This Row],[V Odds &lt;]]="",Weekly[[#This Row],[H Odds &lt;]]=""),AU362,IF(AND(Weekly[[#This Row],[H Odds &lt;]]&lt;&gt;"",Weekly[[#This Row],[XGB_P]]=TRUE,Weekly[[#This Row],[Actual]]=TRUE),AU362+Weekly[[#This Row],[H Odds &lt;]]-1,IF(AND(Weekly[[#This Row],[V Odds &lt;]]&lt;&gt;"",Weekly[[#This Row],[XGB_P]]=FALSE,Weekly[[#This Row],[Actual]]=FALSE),AU362+Weekly[[#This Row],[V Odds &lt;]]-1,IF(AND(Weekly[[#This Row],[V Odds &lt;]]&lt;&gt;"",Weekly[[#This Row],[XGB_P]]=FALSE,Weekly[[#This Row],[Actual]]=TRUE),AU362-1,IF(AND(Weekly[[#This Row],[H Odds &lt;]]&lt;&gt;"",Weekly[[#This Row],[XGB_P]]=TRUE,Weekly[[#This Row],[Actual]]=FALSE),AU362-1,AU362)))))</f>
        <v>67.760000000000005</v>
      </c>
      <c r="AV363" s="37">
        <f>IF(AND(Weekly[[#This Row],[V Odds &lt;]]="",Weekly[[#This Row],[H Odds &lt;]]=""),AV362,IF(AND(Weekly[[#This Row],[H Odds &lt;]]&lt;&gt;"",Weekly[[#This Row],[QDA_P]]=TRUE,Weekly[[#This Row],[Actual]]=TRUE),AV362+Weekly[[#This Row],[H Odds &lt;]]-1,IF(AND(Weekly[[#This Row],[V Odds &lt;]]&lt;&gt;"",Weekly[[#This Row],[QDA_P]]=FALSE,Weekly[[#This Row],[Actual]]=FALSE),AV362+Weekly[[#This Row],[V Odds &lt;]]-1,IF(AND(Weekly[[#This Row],[V Odds &lt;]]&lt;&gt;"",Weekly[[#This Row],[QDA_P]]=FALSE,Weekly[[#This Row],[Actual]]=TRUE),AV362-1,IF(AND(Weekly[[#This Row],[H Odds &lt;]]&lt;&gt;"",Weekly[[#This Row],[QDA_P]]=TRUE,Weekly[[#This Row],[Actual]]=FALSE),AV362-1,AV362)))))</f>
        <v>54.249999999999979</v>
      </c>
      <c r="AW363" s="37">
        <f>IF(AND(Weekly[[#This Row],[H Odds &lt;]]="",Weekly[[#This Row],[V Odds &lt;]]=""),AW362,IF(AND(Weekly[[#This Row],[KNC_P]]=Weekly[[#This Row],[Actual]],Weekly[[#This Row],[KNC_P]]=TRUE),AW362+Weekly[[#This Row],[BF H Odds]]-1,IF(AND(Weekly[[#This Row],[KNC_P]]=Weekly[[#This Row],[Actual]],Weekly[[#This Row],[KNC_P]]=FALSE),AW362+Weekly[[#This Row],[BF V Odds]]-1,AW362-1)))</f>
        <v>43.720000000000006</v>
      </c>
      <c r="AX363" s="37">
        <f>IF(AND(Weekly[[#This Row],[V Odds &lt;]]="",Weekly[[#This Row],[H Odds &lt;]]=""),AX362,IF(AND(Weekly[[#This Row],[V Odds &lt;]]&lt;&gt;"",Weekly[[#This Row],[FALSES]]&gt;0,Weekly[[#This Row],[Actual]]=FALSE),AX362+Weekly[[#This Row],[V Odds &lt;]]-1,IF(AND(Weekly[[#This Row],[H Odds &lt;]]&lt;&gt;"",Weekly[[#This Row],[TRUES]]&gt;0,Weekly[[#This Row],[Actual]]=TRUE),AX362+Weekly[[#This Row],[H Odds &lt;]]-1,IF(AND(Weekly[[#This Row],[V Odds &lt;]]&lt;&gt;"",Weekly[[#This Row],[FALSES]]=0),AX362,IF(AND(Weekly[[#This Row],[H Odds &lt;]]&lt;&gt;"",Weekly[[#This Row],[TRUES]]=0),AX362,AX362-1)))))</f>
        <v>84.549999999999983</v>
      </c>
      <c r="AY363" s="37">
        <f>IF(AND(Weekly[[#This Row],[V Odds &lt;]]="",Weekly[[#This Row],[H Odds &lt;]]=""),AY362,IF(AND(Weekly[[#This Row],[V Odds &lt;]]&lt;&gt;"",Weekly[[#This Row],[FALSES]]&gt;0,Weekly[[#This Row],[Actual]]=FALSE),AY362+((Weekly[[#This Row],[V Odds &lt;]]-1)*0.92),IF(AND(Weekly[[#This Row],[H Odds &lt;]]&lt;&gt;"",Weekly[[#This Row],[TRUES]]&gt;0,Weekly[[#This Row],[Actual]]=TRUE),AY362+((Weekly[[#This Row],[H Odds &lt;]]-1)*0.92),IF(AND(Weekly[[#This Row],[V Odds &lt;]]&lt;&gt;"",Weekly[[#This Row],[FALSES]]=0),AY362,IF(AND(Weekly[[#This Row],[H Odds &lt;]]&lt;&gt;"",Weekly[[#This Row],[TRUES]]=0),AY362,AY362-1)))))</f>
        <v>77.066000000000031</v>
      </c>
      <c r="AZ363" s="37">
        <f>IF(AND(Weekly[[#This Row],[V Odds &lt;]]="",Weekly[[#This Row],[H Odds &lt;]]=""),AZ362,IF(AND(Weekly[[#This Row],[V Odds &lt;]]&lt;&gt;"",Weekly[[#This Row],[Actual]]=FALSE),AZ362+Weekly[[#This Row],[V Odds &lt;]]-1,IF(AND(Weekly[[#This Row],[H Odds &lt;]]&lt;&gt;"",Weekly[[#This Row],[Actual]]=TRUE),AZ362+Weekly[[#This Row],[H Odds &lt;]]-1,AZ362-1)))</f>
        <v>67.919999999999987</v>
      </c>
      <c r="BA363" s="38">
        <f>IF(Weekly[[#This Row],[H Odds &lt;]]="",BA362,IF(AND(Weekly[[#This Row],[H Odds &lt;]]&lt;&gt;"",Weekly[[#This Row],[SVC_P]]=TRUE,Weekly[[#This Row],[Actual]]=TRUE),BA362+Weekly[[#This Row],[H Odds &lt;]]-1,IF(AND(Weekly[[#This Row],[H Odds &lt;]]&lt;&gt;"",Weekly[[#This Row],[SVC_P]]=TRUE,Weekly[[#This Row],[Actual]]=FALSE),BA362-1,BA362)))</f>
        <v>68.339999999999989</v>
      </c>
      <c r="BB363" s="38">
        <f>IF(Weekly[[#This Row],[H Odds &lt;]]="",BB362,IF(AND(Weekly[[#This Row],[H Odds &lt;]]&lt;&gt;"",Weekly[[#This Row],[ADBC_P]]=TRUE,Weekly[[#This Row],[Actual]]=TRUE),BB362+Weekly[[#This Row],[H Odds &lt;]]-1,IF(AND(Weekly[[#This Row],[H Odds &lt;]]&lt;&gt;"",Weekly[[#This Row],[ADBC_P]]=TRUE,Weekly[[#This Row],[Actual]]=FALSE),BB362-1,BB362)))</f>
        <v>44.459999999999994</v>
      </c>
      <c r="BC363" s="38">
        <f>IF(Weekly[[#This Row],[H Odds &lt;]]="",BC362,IF(AND(Weekly[[#This Row],[H Odds &lt;]]&lt;&gt;"",Weekly[[#This Row],[RFC_P]]=TRUE,Weekly[[#This Row],[Actual]]=TRUE),BC362+Weekly[[#This Row],[H Odds &lt;]]-1,IF(AND(Weekly[[#This Row],[H Odds &lt;]]&lt;&gt;"",Weekly[[#This Row],[RFC_P]]=TRUE,Weekly[[#This Row],[Actual]]=FALSE),BC362-1,BC362)))</f>
        <v>43.859999999999992</v>
      </c>
      <c r="BD363" s="38">
        <f>IF(Weekly[[#This Row],[H Odds &lt;]]="",BD362,IF(AND(Weekly[[#This Row],[H Odds &lt;]]&lt;&gt;"",Weekly[[#This Row],[GBC_P]]=TRUE,Weekly[[#This Row],[Actual]]=TRUE),BD362+Weekly[[#This Row],[H Odds &lt;]]-1,IF(AND(Weekly[[#This Row],[H Odds &lt;]]&lt;&gt;"",Weekly[[#This Row],[GBC_P]]=TRUE,Weekly[[#This Row],[Actual]]=FALSE),BD362-1,BD362)))</f>
        <v>48.96</v>
      </c>
      <c r="BE363" s="38">
        <f>IF(Weekly[[#This Row],[H Odds &lt;]]="",BE362,IF(AND(Weekly[[#This Row],[H Odds &lt;]]&lt;&gt;"",Weekly[[#This Row],[HGBC_P]]=TRUE,Weekly[[#This Row],[Actual]]=TRUE),BE362+Weekly[[#This Row],[H Odds &lt;]]-1,IF(AND(Weekly[[#This Row],[H Odds &lt;]]&lt;&gt;"",Weekly[[#This Row],[HGBC_P]]=TRUE,Weekly[[#This Row],[Actual]]=FALSE),BE362-1,BE362)))</f>
        <v>56.759999999999991</v>
      </c>
      <c r="BF363" s="38">
        <f>IF(Weekly[[#This Row],[H Odds &lt;]]="",BF362,IF(AND(Weekly[[#This Row],[H Odds &lt;]]&lt;&gt;"",Weekly[[#This Row],[XGB_P]]=TRUE,Weekly[[#This Row],[Actual]]=TRUE),BF362+Weekly[[#This Row],[H Odds &lt;]]-1,IF(AND(Weekly[[#This Row],[H Odds &lt;]]&lt;&gt;"",Weekly[[#This Row],[XGB_P]]=TRUE,Weekly[[#This Row],[Actual]]=FALSE),BF362-1,BF362)))</f>
        <v>60.93</v>
      </c>
      <c r="BG363" s="38">
        <f>IF(Weekly[[#This Row],[H Odds &lt;]]="",BG362,IF(AND(Weekly[[#This Row],[H Odds &lt;]]&lt;&gt;"",Weekly[[#This Row],[QDA_P]]=TRUE,Weekly[[#This Row],[Actual]]=TRUE),BG362+Weekly[[#This Row],[H Odds &lt;]]-1,IF(AND(Weekly[[#This Row],[H Odds &lt;]]&lt;&gt;"",Weekly[[#This Row],[QDA_P]]=TRUE,Weekly[[#This Row],[Actual]]=FALSE),BG362-1,BG362)))</f>
        <v>43.179999999999993</v>
      </c>
      <c r="BH363" s="38">
        <f>IF(Weekly[[#This Row],[H Odds &lt;]]="",BH362,IF(AND(Weekly[[#This Row],[H Odds &lt;]]&lt;&gt;"",Weekly[[#This Row],[KNC_P]]=TRUE,Weekly[[#This Row],[Actual]]=TRUE),BH362+Weekly[[#This Row],[H Odds &lt;]]-1,IF(AND(Weekly[[#This Row],[H Odds &lt;]]&lt;&gt;"",Weekly[[#This Row],[KNC_P]]=TRUE,Weekly[[#This Row],[Actual]]=FALSE),BH362-1,BH362)))</f>
        <v>47.54999999999999</v>
      </c>
      <c r="BI363" s="38">
        <f>IF(Weekly[[#This Row],[H Odds &lt;]]="",BI362,IF(AND(Weekly[[#This Row],[H Odds &lt;]]&lt;&gt;"",Weekly[[#This Row],[TRUES]]&gt;0,Weekly[[#This Row],[Actual]]=TRUE),BI362+Weekly[[#This Row],[H Odds &lt;]]-1,IF(AND(Weekly[[#This Row],[H Odds &lt;]]&lt;&gt;"",Weekly[[#This Row],[TRUES]]=0),BI362,BI362-1)))</f>
        <v>68.339999999999989</v>
      </c>
      <c r="BJ363" s="38">
        <f>IF(Weekly[[#This Row],[H Odds &lt;]]="",BJ362,IF(AND(Weekly[[#This Row],[H Odds &lt;]]&lt;&gt;"",Weekly[[#This Row],[Actual]]=TRUE),BJ362+Weekly[[#This Row],[H Odds &lt;]]-1,IF(AND(Weekly[[#This Row],[H Odds &lt;]]&lt;&gt;"",Weekly[[#This Row],[Actual]]=FALSE),BJ362-1,BJ362)))</f>
        <v>70.239999999999995</v>
      </c>
      <c r="BK363" s="58">
        <f>IF(AND(Weekly[[#This Row],[TRUES]]&gt;4,Weekly[[#This Row],[Actual]]=TRUE),BK362+Weekly[[#This Row],[BF H Odds]]-1,IF(AND(Weekly[[#This Row],[FALSES]]&gt;4,Weekly[[#This Row],[Actual]]=FALSE),BK362+Weekly[[#This Row],[BF V Odds]]-1,IF(AND(Weekly[[#This Row],[TRUES]]&gt;4,Weekly[[#This Row],[Actual]]=FALSE),BK362-1,IF(AND(Weekly[[#This Row],[FALSES]]&gt;4,Weekly[[#This Row],[Actual]]=TRUE),BK362-1,BK362))))</f>
        <v>23.440000000000019</v>
      </c>
      <c r="BL363" s="58">
        <f>IF(AND(Weekly[[#This Row],[TRUES]]&gt;5,Weekly[[#This Row],[Actual]]=TRUE),BL362+Weekly[[#This Row],[BF H Odds]]-1,IF(AND(Weekly[[#This Row],[FALSES]]&gt;5,Weekly[[#This Row],[Actual]]=FALSE),BL362+Weekly[[#This Row],[BF V Odds]]-1,IF(AND(Weekly[[#This Row],[TRUES]]&gt;5,Weekly[[#This Row],[Actual]]=FALSE),BL362-1,IF(AND(Weekly[[#This Row],[FALSES]]&gt;5,Weekly[[#This Row],[Actual]]=TRUE),BL362-1,BL362))))</f>
        <v>23.750000000000021</v>
      </c>
      <c r="BM363" s="58">
        <f>IF(AND(Weekly[[#This Row],[TRUES]]&gt;6,Weekly[[#This Row],[Actual]]=TRUE),BM362+Weekly[[#This Row],[BF H Odds]]-1,IF(AND(Weekly[[#This Row],[FALSES]]&gt;6,Weekly[[#This Row],[Actual]]=FALSE),BM362+Weekly[[#This Row],[BF V Odds]]-1,IF(AND(Weekly[[#This Row],[TRUES]]&gt;6,Weekly[[#This Row],[Actual]]=FALSE),BM362-1,IF(AND(Weekly[[#This Row],[FALSES]]&gt;6,Weekly[[#This Row],[Actual]]=TRUE),BM362-1,BM362))))</f>
        <v>47.380000000000017</v>
      </c>
    </row>
    <row r="364" spans="1:65" x14ac:dyDescent="0.25">
      <c r="A364" s="34"/>
      <c r="B364" s="10">
        <v>44288</v>
      </c>
      <c r="C364" s="33" t="s">
        <v>38</v>
      </c>
      <c r="D364" s="15" t="s">
        <v>23</v>
      </c>
      <c r="E364" t="b">
        <v>1</v>
      </c>
      <c r="F364" t="b">
        <v>1</v>
      </c>
      <c r="G364" t="b">
        <v>1</v>
      </c>
      <c r="H364" t="b">
        <v>1</v>
      </c>
      <c r="I364" t="b">
        <v>1</v>
      </c>
      <c r="J364" t="b">
        <v>1</v>
      </c>
      <c r="K364" t="b">
        <v>1</v>
      </c>
      <c r="L364" t="b">
        <v>0</v>
      </c>
      <c r="O364" t="str">
        <f>IF(Weekly[[#This Row],[H/V]]="H",Weekly[[#This Row],[BF H Odds]],IF(Weekly[[#This Row],[H/V]]="V",Weekly[[#This Row],[BF V Odds]],""))</f>
        <v/>
      </c>
      <c r="P364" t="b">
        <v>1</v>
      </c>
      <c r="R364" s="35">
        <f>IFERROR(IF(Weekly[[#This Row],[Won Bet?]]="yes",R363+(Weekly[[#This Row],[BF Odds]]*Weekly[[#This Row],[BF Stake]])-Weekly[[#This Row],[BF Stake]],R363-Weekly[[#This Row],[BF Stake]]),R363)</f>
        <v>477.25</v>
      </c>
      <c r="S364" s="9">
        <f>IFERROR(IF(Weekly[[#This Row],[Won Bet?]]="yes",S363+(((Weekly[[#This Row],[BF Odds]]*Weekly[[#This Row],[BF Stake]])-Weekly[[#This Row],[BF Stake]])*0.95),S363-Weekly[[#This Row],[BF Stake]]),S363)</f>
        <v>476.02599999999995</v>
      </c>
      <c r="T364" s="13">
        <v>8.8000000000000007</v>
      </c>
      <c r="U364" s="13">
        <v>1.1200000000000001</v>
      </c>
      <c r="V364" s="24">
        <f>IF(Weekly[[#This Row],[Actual]]="","",IF(AND(Weekly[[#This Row],[SVC_P]]=Weekly[[#This Row],[Actual]],Weekly[[#This Row],[SVC_P]]=TRUE),V363+Weekly[[#This Row],[BF H Odds]]-1,IF(AND(Weekly[[#This Row],[SVC_P]]=Weekly[[#This Row],[Actual]],Weekly[[#This Row],[SVC_P]]=FALSE),V363+Weekly[[#This Row],[BF V Odds]]-1,V363-1)))</f>
        <v>70.55000000000004</v>
      </c>
      <c r="W364" s="24">
        <f>IF(Weekly[[#This Row],[Actual]]="","",IF(AND(Weekly[[#This Row],[SVC_P]]=FALSE,Weekly[[#This Row],[Actual]]=TRUE),W363+Weekly[[#This Row],[BF H Odds]]-1,IF(AND(Weekly[[#This Row],[SVC_P]]=TRUE,Weekly[[#This Row],[Actual]]=FALSE,),W363+Weekly[[#This Row],[BF V Odds]]-1,W363-1)))</f>
        <v>-303.95</v>
      </c>
      <c r="X364" s="24">
        <f>IF(Weekly[[#This Row],[Actual]]="","",IF(AND(Weekly[[#This Row],[ADBC_P]]=Weekly[[#This Row],[Actual]],Weekly[[#This Row],[ADBC_P]]=TRUE),X363+Weekly[[#This Row],[BF H Odds]]-1,IF(AND(Weekly[[#This Row],[ADBC_P]]=Weekly[[#This Row],[Actual]],Weekly[[#This Row],[ADBC_P]]=FALSE),X363+Weekly[[#This Row],[BF V Odds]]-1,X363-1)))</f>
        <v>25.860000000000021</v>
      </c>
      <c r="Y364" s="24">
        <f>IF(Weekly[[#This Row],[Actual]]="","",IF(AND(Weekly[[#This Row],[ADBC_P]]=FALSE,Weekly[[#This Row],[Actual]]=TRUE),Y363+Weekly[[#This Row],[BF H Odds]]-1,IF(AND(Weekly[[#This Row],[ADBC_P]]=TRUE,Weekly[[#This Row],[Actual]]=FALSE),Y363+Weekly[[#This Row],[BF V Odds]]-1,Y363-1)))</f>
        <v>43.56</v>
      </c>
      <c r="Z364" s="24">
        <f>IF(Weekly[[#This Row],[Actual]]="","",IF(AND(Weekly[[#This Row],[RFC_P]]=Weekly[[#This Row],[Actual]],Weekly[[#This Row],[RFC_P]]=TRUE),Z363+Weekly[[#This Row],[BF H Odds]]-1,IF(AND(Weekly[[#This Row],[RFC_P]]=Weekly[[#This Row],[Actual]],Weekly[[#This Row],[RFC_P]]=FALSE),Z363+Weekly[[#This Row],[BF V Odds]]-1,Z363-1)))</f>
        <v>23.050000000000022</v>
      </c>
      <c r="AA364" s="24">
        <f>IF(Weekly[[#This Row],[Actual]]="","",IF(AND(Weekly[[#This Row],[RFC_P]]=FALSE,Weekly[[#This Row],[Actual]]=TRUE),AA363+Weekly[[#This Row],[BF H Odds]]-1,IF(AND(Weekly[[#This Row],[RFC_P]]=TRUE,Weekly[[#This Row],[Actual]]=FALSE),AA363+Weekly[[#This Row],[BF V Odds]]-1,AA363-1)))</f>
        <v>46.369999999999976</v>
      </c>
      <c r="AB364" s="24">
        <f>IF(Weekly[[#This Row],[Actual]]="","",IF(AND(Weekly[[#This Row],[GBC_P]]=Weekly[[#This Row],[Actual]],Weekly[[#This Row],[GBC_P]]=TRUE),AB363+Weekly[[#This Row],[BF H Odds]]-1,IF(AND(Weekly[[#This Row],[GBC_P]]=Weekly[[#This Row],[Actual]],Weekly[[#This Row],[GBC_P]]=FALSE),AB363+Weekly[[#This Row],[BF V Odds]]-1,AB363-1)))</f>
        <v>24.750000000000004</v>
      </c>
      <c r="AC364" s="24">
        <f>IF(Weekly[[#This Row],[Actual]]="","",IF(AND(Weekly[[#This Row],[GBC_P]]=FALSE,Weekly[[#This Row],[Actual]]=TRUE),AC363+Weekly[[#This Row],[BF H Odds]]-1,IF(AND(Weekly[[#This Row],[GBC_P]]=TRUE,Weekly[[#This Row],[Actual]]=FALSE),AC363+Weekly[[#This Row],[BF V Odds]]-1,AC363-1)))</f>
        <v>44.669999999999973</v>
      </c>
      <c r="AD364" s="24">
        <f>IF(Weekly[[#This Row],[Actual]]="","",IF(AND(Weekly[[#This Row],[HGBC_P]]=Weekly[[#This Row],[Actual]],Weekly[[#This Row],[HGBC_P]]=TRUE),AD363+Weekly[[#This Row],[BF H Odds]]-1,IF(AND(Weekly[[#This Row],[HGBC_P]]=Weekly[[#This Row],[Actual]],Weekly[[#This Row],[HGBC_P]]=FALSE),AD363+Weekly[[#This Row],[BF V Odds]]-1,AD363-1)))</f>
        <v>24.690000000000023</v>
      </c>
      <c r="AE364" s="24">
        <f>IF(Weekly[[#This Row],[Actual]]="","",IF(AND(Weekly[[#This Row],[HGBC_P]]=FALSE,Weekly[[#This Row],[Actual]]=TRUE),AE363+Weekly[[#This Row],[BF H Odds]]-1,IF(AND(Weekly[[#This Row],[HGBC_P]]=TRUE,Weekly[[#This Row],[Actual]]=FALSE),AE363+Weekly[[#This Row],[BF V Odds]]-1,AE363-1)))</f>
        <v>44.730000000000004</v>
      </c>
      <c r="AF364" s="24">
        <f>IF(Weekly[[#This Row],[Actual]]="","",IF(AND(Weekly[[#This Row],[XGB_P]]=Weekly[[#This Row],[Actual]],Weekly[[#This Row],[XGB_P]]=TRUE),AF363+Weekly[[#This Row],[BF H Odds]]-1,IF(AND(Weekly[[#This Row],[XGB_P]]=Weekly[[#This Row],[Actual]],Weekly[[#This Row],[XGB_P]]=FALSE),AF363+Weekly[[#This Row],[BF V Odds]]-1,AF363-1)))</f>
        <v>47.710000000000022</v>
      </c>
      <c r="AG364" s="24">
        <f>IF(Weekly[[#This Row],[Actual]]="","",IF(AND(Weekly[[#This Row],[XGB_P]]=FALSE,Weekly[[#This Row],[Actual]]=TRUE),AG363+Weekly[[#This Row],[BF H Odds]]-1,IF(AND(Weekly[[#This Row],[XGB_P]]=TRUE,Weekly[[#This Row],[Actual]]=FALSE),AG363+Weekly[[#This Row],[BF V Odds]]-1,AG363-1)))</f>
        <v>21.709999999999997</v>
      </c>
      <c r="AH364" s="24">
        <f>IF(Weekly[[#This Row],[Actual]]="","",IF(AND(Weekly[[#This Row],[QDA_P]]=Weekly[[#This Row],[Actual]],Weekly[[#This Row],[QDA_P]]=TRUE),AH363+Weekly[[#This Row],[BF H Odds]]-1,IF(AND(Weekly[[#This Row],[QDA_P]]=Weekly[[#This Row],[Actual]],Weekly[[#This Row],[QDA_P]]=FALSE),AH363+Weekly[[#This Row],[BF V Odds]]-1,AH363-1)))</f>
        <v>5.7800000000000082</v>
      </c>
      <c r="AI364" s="24">
        <f>IF(Weekly[[#This Row],[Actual]]="","",IF(AND(Weekly[[#This Row],[QDA_P]]=FALSE,Weekly[[#This Row],[Actual]]=TRUE),AI363+Weekly[[#This Row],[BF H Odds]]-1,IF(AND(Weekly[[#This Row],[QDA_P]]=TRUE,Weekly[[#This Row],[Actual]]=FALSE),AI363+Weekly[[#This Row],[BF V Odds]]-1,AI363-1)))</f>
        <v>63.640000000000015</v>
      </c>
      <c r="AJ364" s="24">
        <f>IF(Weekly[[#This Row],[Actual]]="","",IF(AND(Weekly[[#This Row],[KNC_P]]=FALSE,Weekly[[#This Row],[Actual]]=TRUE),AJ363+Weekly[[#This Row],[BF H Odds]]-1,IF(AND(Weekly[[#This Row],[KNC_P]]=TRUE,Weekly[[#This Row],[Actual]]=FALSE),AJ363+Weekly[[#This Row],[BF V Odds]]-1,AJ363-1)))</f>
        <v>53.039999999999985</v>
      </c>
      <c r="AK364" s="24">
        <f>IF(Weekly[[#This Row],[Actual]]="","",IF(AND(Weekly[[#This Row],[KNC_P]]=FALSE,Weekly[[#This Row],[Actual]]=TRUE),AK363+Weekly[[#This Row],[BF H Odds]]-1,IF(AND(Weekly[[#This Row],[KNC_P]]=TRUE,Weekly[[#This Row],[Actual]]=FALSE),AK363+Weekly[[#This Row],[BF V Odds]]-1,AK363-1)))</f>
        <v>51.939999999999976</v>
      </c>
      <c r="AL364" s="30">
        <f>IF(Weekly[[#This Row],[Actual]]="","",COUNTIF(Weekly[[#This Row],[SVC_P]:[QDA_P]],TRUE))</f>
        <v>7</v>
      </c>
      <c r="AM364" s="30">
        <f>IF(Weekly[[#This Row],[Actual]]="","",COUNTIF(Weekly[[#This Row],[SVC_P]:[QDA_P]],FALSE))</f>
        <v>0</v>
      </c>
      <c r="AN364" s="36" t="str">
        <f>IF(AND(Weekly[[#This Row],[BF V Odds]]&gt;$BO$6,Weekly[[#This Row],[BF V Odds]] &lt; $BO$7),Weekly[[#This Row],[BF V Odds]],"")</f>
        <v/>
      </c>
      <c r="AO364" s="36" t="str">
        <f>IF(AND(Weekly[[#This Row],[BF H Odds]]&gt;$BO$6, Weekly[[#This Row],[BF H Odds]] &lt; $BO$7),Weekly[[#This Row],[BF H Odds]],"")</f>
        <v/>
      </c>
      <c r="AP364" s="37">
        <f>IF(AND(Weekly[[#This Row],[V Odds &lt;]]="",Weekly[[#This Row],[H Odds &lt;]]=""),AP363,IF(AND(Weekly[[#This Row],[H Odds &lt;]]&lt;&gt;"",Weekly[[#This Row],[SVC_P]]=TRUE,Weekly[[#This Row],[Actual]]=TRUE),AP363+Weekly[[#This Row],[H Odds &lt;]]-1,IF(AND(Weekly[[#This Row],[V Odds &lt;]]&lt;&gt;"",Weekly[[#This Row],[SVC_P]]=FALSE,Weekly[[#This Row],[Actual]]=FALSE),AP363+Weekly[[#This Row],[V Odds &lt;]]-1,IF(AND(Weekly[[#This Row],[V Odds &lt;]]&lt;&gt;"",Weekly[[#This Row],[SVC_P]]=FALSE,Weekly[[#This Row],[Actual]]=TRUE),AP363-1,IF(AND(Weekly[[#This Row],[H Odds &lt;]]&lt;&gt;"",Weekly[[#This Row],[SVC_P]]=TRUE,Weekly[[#This Row],[Actual]]=FALSE),AP363-1,AP363)))))</f>
        <v>73.38000000000001</v>
      </c>
      <c r="AQ364" s="37">
        <f>IF(AND(Weekly[[#This Row],[V Odds &lt;]]="",Weekly[[#This Row],[H Odds &lt;]]=""),AQ363,IF(AND(Weekly[[#This Row],[H Odds &lt;]]&lt;&gt;"",Weekly[[#This Row],[ADBC_P]]=TRUE,Weekly[[#This Row],[Actual]]=TRUE),AQ363+Weekly[[#This Row],[H Odds &lt;]]-1,IF(AND(Weekly[[#This Row],[V Odds &lt;]]&lt;&gt;"",Weekly[[#This Row],[ADBC_P]]=FALSE,Weekly[[#This Row],[Actual]]=FALSE),AQ363+Weekly[[#This Row],[V Odds &lt;]]-1,IF(AND(Weekly[[#This Row],[V Odds &lt;]]&lt;&gt;"",Weekly[[#This Row],[ADBC_P]]=FALSE,Weekly[[#This Row],[Actual]]=TRUE),AQ363-1,IF(AND(Weekly[[#This Row],[H Odds &lt;]]&lt;&gt;"",Weekly[[#This Row],[ADBC_P]]=TRUE,Weekly[[#This Row],[Actual]]=FALSE),AQ363-1,AQ363)))))</f>
        <v>47.779999999999994</v>
      </c>
      <c r="AR364" s="37">
        <f>IF(AND(Weekly[[#This Row],[V Odds &lt;]]="",Weekly[[#This Row],[H Odds &lt;]]=""),AR363,IF(AND(Weekly[[#This Row],[H Odds &lt;]]&lt;&gt;"",Weekly[[#This Row],[RFC_P]]=TRUE,Weekly[[#This Row],[Actual]]=TRUE),AR363+Weekly[[#This Row],[H Odds &lt;]]-1,IF(AND(Weekly[[#This Row],[V Odds &lt;]]&lt;&gt;"",Weekly[[#This Row],[RFC_P]]=FALSE,Weekly[[#This Row],[Actual]]=FALSE),AR363+Weekly[[#This Row],[V Odds &lt;]]-1,IF(AND(Weekly[[#This Row],[V Odds &lt;]]&lt;&gt;"",Weekly[[#This Row],[RFC_P]]=FALSE,Weekly[[#This Row],[Actual]]=TRUE),AR363-1,IF(AND(Weekly[[#This Row],[H Odds &lt;]]&lt;&gt;"",Weekly[[#This Row],[RFC_P]]=TRUE,Weekly[[#This Row],[Actual]]=FALSE),AR363-1,AR363)))))</f>
        <v>51.789999999999992</v>
      </c>
      <c r="AS364" s="37">
        <f>IF(AND(Weekly[[#This Row],[V Odds &lt;]]="",Weekly[[#This Row],[H Odds &lt;]]=""),AS363,IF(AND(Weekly[[#This Row],[H Odds &lt;]]&lt;&gt;"",Weekly[[#This Row],[GBC_P]]=TRUE,Weekly[[#This Row],[Actual]]=TRUE),AS363+Weekly[[#This Row],[H Odds &lt;]]-1,IF(AND(Weekly[[#This Row],[V Odds &lt;]]&lt;&gt;"",Weekly[[#This Row],[GBC_P]]=FALSE,Weekly[[#This Row],[Actual]]=FALSE),AS363+Weekly[[#This Row],[V Odds &lt;]]-1,IF(AND(Weekly[[#This Row],[V Odds &lt;]]&lt;&gt;"",Weekly[[#This Row],[GBC_P]]=FALSE,Weekly[[#This Row],[Actual]]=TRUE),AS363-1,IF(AND(Weekly[[#This Row],[H Odds &lt;]]&lt;&gt;"",Weekly[[#This Row],[GBC_P]]=TRUE,Weekly[[#This Row],[Actual]]=FALSE),AS363-1,AS363)))))</f>
        <v>51.58</v>
      </c>
      <c r="AT364" s="37">
        <f>IF(AND(Weekly[[#This Row],[V Odds &lt;]]="",Weekly[[#This Row],[H Odds &lt;]]=""),AT363,IF(AND(Weekly[[#This Row],[H Odds &lt;]]&lt;&gt;"",Weekly[[#This Row],[HGBC_P]]=TRUE,Weekly[[#This Row],[Actual]]=TRUE),AT363+Weekly[[#This Row],[H Odds &lt;]]-1,IF(AND(Weekly[[#This Row],[V Odds &lt;]]&lt;&gt;"",Weekly[[#This Row],[HGBC_P]]=FALSE,Weekly[[#This Row],[Actual]]=FALSE),AT363+Weekly[[#This Row],[V Odds &lt;]]-1,IF(AND(Weekly[[#This Row],[V Odds &lt;]]&lt;&gt;"",Weekly[[#This Row],[HGBC_P]]=FALSE,Weekly[[#This Row],[Actual]]=TRUE),AT363-1,IF(AND(Weekly[[#This Row],[H Odds &lt;]]&lt;&gt;"",Weekly[[#This Row],[HGBC_P]]=TRUE,Weekly[[#This Row],[Actual]]=FALSE),AT363-1,AT363)))))</f>
        <v>57.659999999999989</v>
      </c>
      <c r="AU364" s="37">
        <f>IF(AND(Weekly[[#This Row],[V Odds &lt;]]="",Weekly[[#This Row],[H Odds &lt;]]=""),AU363,IF(AND(Weekly[[#This Row],[H Odds &lt;]]&lt;&gt;"",Weekly[[#This Row],[XGB_P]]=TRUE,Weekly[[#This Row],[Actual]]=TRUE),AU363+Weekly[[#This Row],[H Odds &lt;]]-1,IF(AND(Weekly[[#This Row],[V Odds &lt;]]&lt;&gt;"",Weekly[[#This Row],[XGB_P]]=FALSE,Weekly[[#This Row],[Actual]]=FALSE),AU363+Weekly[[#This Row],[V Odds &lt;]]-1,IF(AND(Weekly[[#This Row],[V Odds &lt;]]&lt;&gt;"",Weekly[[#This Row],[XGB_P]]=FALSE,Weekly[[#This Row],[Actual]]=TRUE),AU363-1,IF(AND(Weekly[[#This Row],[H Odds &lt;]]&lt;&gt;"",Weekly[[#This Row],[XGB_P]]=TRUE,Weekly[[#This Row],[Actual]]=FALSE),AU363-1,AU363)))))</f>
        <v>67.760000000000005</v>
      </c>
      <c r="AV364" s="37">
        <f>IF(AND(Weekly[[#This Row],[V Odds &lt;]]="",Weekly[[#This Row],[H Odds &lt;]]=""),AV363,IF(AND(Weekly[[#This Row],[H Odds &lt;]]&lt;&gt;"",Weekly[[#This Row],[QDA_P]]=TRUE,Weekly[[#This Row],[Actual]]=TRUE),AV363+Weekly[[#This Row],[H Odds &lt;]]-1,IF(AND(Weekly[[#This Row],[V Odds &lt;]]&lt;&gt;"",Weekly[[#This Row],[QDA_P]]=FALSE,Weekly[[#This Row],[Actual]]=FALSE),AV363+Weekly[[#This Row],[V Odds &lt;]]-1,IF(AND(Weekly[[#This Row],[V Odds &lt;]]&lt;&gt;"",Weekly[[#This Row],[QDA_P]]=FALSE,Weekly[[#This Row],[Actual]]=TRUE),AV363-1,IF(AND(Weekly[[#This Row],[H Odds &lt;]]&lt;&gt;"",Weekly[[#This Row],[QDA_P]]=TRUE,Weekly[[#This Row],[Actual]]=FALSE),AV363-1,AV363)))))</f>
        <v>54.249999999999979</v>
      </c>
      <c r="AW364" s="37">
        <f>IF(AND(Weekly[[#This Row],[H Odds &lt;]]="",Weekly[[#This Row],[V Odds &lt;]]=""),AW363,IF(AND(Weekly[[#This Row],[KNC_P]]=Weekly[[#This Row],[Actual]],Weekly[[#This Row],[KNC_P]]=TRUE),AW363+Weekly[[#This Row],[BF H Odds]]-1,IF(AND(Weekly[[#This Row],[KNC_P]]=Weekly[[#This Row],[Actual]],Weekly[[#This Row],[KNC_P]]=FALSE),AW363+Weekly[[#This Row],[BF V Odds]]-1,AW363-1)))</f>
        <v>43.720000000000006</v>
      </c>
      <c r="AX364" s="37">
        <f>IF(AND(Weekly[[#This Row],[V Odds &lt;]]="",Weekly[[#This Row],[H Odds &lt;]]=""),AX363,IF(AND(Weekly[[#This Row],[V Odds &lt;]]&lt;&gt;"",Weekly[[#This Row],[FALSES]]&gt;0,Weekly[[#This Row],[Actual]]=FALSE),AX363+Weekly[[#This Row],[V Odds &lt;]]-1,IF(AND(Weekly[[#This Row],[H Odds &lt;]]&lt;&gt;"",Weekly[[#This Row],[TRUES]]&gt;0,Weekly[[#This Row],[Actual]]=TRUE),AX363+Weekly[[#This Row],[H Odds &lt;]]-1,IF(AND(Weekly[[#This Row],[V Odds &lt;]]&lt;&gt;"",Weekly[[#This Row],[FALSES]]=0),AX363,IF(AND(Weekly[[#This Row],[H Odds &lt;]]&lt;&gt;"",Weekly[[#This Row],[TRUES]]=0),AX363,AX363-1)))))</f>
        <v>84.549999999999983</v>
      </c>
      <c r="AY364" s="37">
        <f>IF(AND(Weekly[[#This Row],[V Odds &lt;]]="",Weekly[[#This Row],[H Odds &lt;]]=""),AY363,IF(AND(Weekly[[#This Row],[V Odds &lt;]]&lt;&gt;"",Weekly[[#This Row],[FALSES]]&gt;0,Weekly[[#This Row],[Actual]]=FALSE),AY363+((Weekly[[#This Row],[V Odds &lt;]]-1)*0.92),IF(AND(Weekly[[#This Row],[H Odds &lt;]]&lt;&gt;"",Weekly[[#This Row],[TRUES]]&gt;0,Weekly[[#This Row],[Actual]]=TRUE),AY363+((Weekly[[#This Row],[H Odds &lt;]]-1)*0.92),IF(AND(Weekly[[#This Row],[V Odds &lt;]]&lt;&gt;"",Weekly[[#This Row],[FALSES]]=0),AY363,IF(AND(Weekly[[#This Row],[H Odds &lt;]]&lt;&gt;"",Weekly[[#This Row],[TRUES]]=0),AY363,AY363-1)))))</f>
        <v>77.066000000000031</v>
      </c>
      <c r="AZ364" s="37">
        <f>IF(AND(Weekly[[#This Row],[V Odds &lt;]]="",Weekly[[#This Row],[H Odds &lt;]]=""),AZ363,IF(AND(Weekly[[#This Row],[V Odds &lt;]]&lt;&gt;"",Weekly[[#This Row],[Actual]]=FALSE),AZ363+Weekly[[#This Row],[V Odds &lt;]]-1,IF(AND(Weekly[[#This Row],[H Odds &lt;]]&lt;&gt;"",Weekly[[#This Row],[Actual]]=TRUE),AZ363+Weekly[[#This Row],[H Odds &lt;]]-1,AZ363-1)))</f>
        <v>67.919999999999987</v>
      </c>
      <c r="BA364" s="38">
        <f>IF(Weekly[[#This Row],[H Odds &lt;]]="",BA363,IF(AND(Weekly[[#This Row],[H Odds &lt;]]&lt;&gt;"",Weekly[[#This Row],[SVC_P]]=TRUE,Weekly[[#This Row],[Actual]]=TRUE),BA363+Weekly[[#This Row],[H Odds &lt;]]-1,IF(AND(Weekly[[#This Row],[H Odds &lt;]]&lt;&gt;"",Weekly[[#This Row],[SVC_P]]=TRUE,Weekly[[#This Row],[Actual]]=FALSE),BA363-1,BA363)))</f>
        <v>68.339999999999989</v>
      </c>
      <c r="BB364" s="38">
        <f>IF(Weekly[[#This Row],[H Odds &lt;]]="",BB363,IF(AND(Weekly[[#This Row],[H Odds &lt;]]&lt;&gt;"",Weekly[[#This Row],[ADBC_P]]=TRUE,Weekly[[#This Row],[Actual]]=TRUE),BB363+Weekly[[#This Row],[H Odds &lt;]]-1,IF(AND(Weekly[[#This Row],[H Odds &lt;]]&lt;&gt;"",Weekly[[#This Row],[ADBC_P]]=TRUE,Weekly[[#This Row],[Actual]]=FALSE),BB363-1,BB363)))</f>
        <v>44.459999999999994</v>
      </c>
      <c r="BC364" s="38">
        <f>IF(Weekly[[#This Row],[H Odds &lt;]]="",BC363,IF(AND(Weekly[[#This Row],[H Odds &lt;]]&lt;&gt;"",Weekly[[#This Row],[RFC_P]]=TRUE,Weekly[[#This Row],[Actual]]=TRUE),BC363+Weekly[[#This Row],[H Odds &lt;]]-1,IF(AND(Weekly[[#This Row],[H Odds &lt;]]&lt;&gt;"",Weekly[[#This Row],[RFC_P]]=TRUE,Weekly[[#This Row],[Actual]]=FALSE),BC363-1,BC363)))</f>
        <v>43.859999999999992</v>
      </c>
      <c r="BD364" s="38">
        <f>IF(Weekly[[#This Row],[H Odds &lt;]]="",BD363,IF(AND(Weekly[[#This Row],[H Odds &lt;]]&lt;&gt;"",Weekly[[#This Row],[GBC_P]]=TRUE,Weekly[[#This Row],[Actual]]=TRUE),BD363+Weekly[[#This Row],[H Odds &lt;]]-1,IF(AND(Weekly[[#This Row],[H Odds &lt;]]&lt;&gt;"",Weekly[[#This Row],[GBC_P]]=TRUE,Weekly[[#This Row],[Actual]]=FALSE),BD363-1,BD363)))</f>
        <v>48.96</v>
      </c>
      <c r="BE364" s="38">
        <f>IF(Weekly[[#This Row],[H Odds &lt;]]="",BE363,IF(AND(Weekly[[#This Row],[H Odds &lt;]]&lt;&gt;"",Weekly[[#This Row],[HGBC_P]]=TRUE,Weekly[[#This Row],[Actual]]=TRUE),BE363+Weekly[[#This Row],[H Odds &lt;]]-1,IF(AND(Weekly[[#This Row],[H Odds &lt;]]&lt;&gt;"",Weekly[[#This Row],[HGBC_P]]=TRUE,Weekly[[#This Row],[Actual]]=FALSE),BE363-1,BE363)))</f>
        <v>56.759999999999991</v>
      </c>
      <c r="BF364" s="38">
        <f>IF(Weekly[[#This Row],[H Odds &lt;]]="",BF363,IF(AND(Weekly[[#This Row],[H Odds &lt;]]&lt;&gt;"",Weekly[[#This Row],[XGB_P]]=TRUE,Weekly[[#This Row],[Actual]]=TRUE),BF363+Weekly[[#This Row],[H Odds &lt;]]-1,IF(AND(Weekly[[#This Row],[H Odds &lt;]]&lt;&gt;"",Weekly[[#This Row],[XGB_P]]=TRUE,Weekly[[#This Row],[Actual]]=FALSE),BF363-1,BF363)))</f>
        <v>60.93</v>
      </c>
      <c r="BG364" s="38">
        <f>IF(Weekly[[#This Row],[H Odds &lt;]]="",BG363,IF(AND(Weekly[[#This Row],[H Odds &lt;]]&lt;&gt;"",Weekly[[#This Row],[QDA_P]]=TRUE,Weekly[[#This Row],[Actual]]=TRUE),BG363+Weekly[[#This Row],[H Odds &lt;]]-1,IF(AND(Weekly[[#This Row],[H Odds &lt;]]&lt;&gt;"",Weekly[[#This Row],[QDA_P]]=TRUE,Weekly[[#This Row],[Actual]]=FALSE),BG363-1,BG363)))</f>
        <v>43.179999999999993</v>
      </c>
      <c r="BH364" s="38">
        <f>IF(Weekly[[#This Row],[H Odds &lt;]]="",BH363,IF(AND(Weekly[[#This Row],[H Odds &lt;]]&lt;&gt;"",Weekly[[#This Row],[KNC_P]]=TRUE,Weekly[[#This Row],[Actual]]=TRUE),BH363+Weekly[[#This Row],[H Odds &lt;]]-1,IF(AND(Weekly[[#This Row],[H Odds &lt;]]&lt;&gt;"",Weekly[[#This Row],[KNC_P]]=TRUE,Weekly[[#This Row],[Actual]]=FALSE),BH363-1,BH363)))</f>
        <v>47.54999999999999</v>
      </c>
      <c r="BI364" s="38">
        <f>IF(Weekly[[#This Row],[H Odds &lt;]]="",BI363,IF(AND(Weekly[[#This Row],[H Odds &lt;]]&lt;&gt;"",Weekly[[#This Row],[TRUES]]&gt;0,Weekly[[#This Row],[Actual]]=TRUE),BI363+Weekly[[#This Row],[H Odds &lt;]]-1,IF(AND(Weekly[[#This Row],[H Odds &lt;]]&lt;&gt;"",Weekly[[#This Row],[TRUES]]=0),BI363,BI363-1)))</f>
        <v>68.339999999999989</v>
      </c>
      <c r="BJ364" s="38">
        <f>IF(Weekly[[#This Row],[H Odds &lt;]]="",BJ363,IF(AND(Weekly[[#This Row],[H Odds &lt;]]&lt;&gt;"",Weekly[[#This Row],[Actual]]=TRUE),BJ363+Weekly[[#This Row],[H Odds &lt;]]-1,IF(AND(Weekly[[#This Row],[H Odds &lt;]]&lt;&gt;"",Weekly[[#This Row],[Actual]]=FALSE),BJ363-1,BJ363)))</f>
        <v>70.239999999999995</v>
      </c>
      <c r="BK364" s="58">
        <f>IF(AND(Weekly[[#This Row],[TRUES]]&gt;4,Weekly[[#This Row],[Actual]]=TRUE),BK363+Weekly[[#This Row],[BF H Odds]]-1,IF(AND(Weekly[[#This Row],[FALSES]]&gt;4,Weekly[[#This Row],[Actual]]=FALSE),BK363+Weekly[[#This Row],[BF V Odds]]-1,IF(AND(Weekly[[#This Row],[TRUES]]&gt;4,Weekly[[#This Row],[Actual]]=FALSE),BK363-1,IF(AND(Weekly[[#This Row],[FALSES]]&gt;4,Weekly[[#This Row],[Actual]]=TRUE),BK363-1,BK363))))</f>
        <v>23.56000000000002</v>
      </c>
      <c r="BL364" s="58">
        <f>IF(AND(Weekly[[#This Row],[TRUES]]&gt;5,Weekly[[#This Row],[Actual]]=TRUE),BL363+Weekly[[#This Row],[BF H Odds]]-1,IF(AND(Weekly[[#This Row],[FALSES]]&gt;5,Weekly[[#This Row],[Actual]]=FALSE),BL363+Weekly[[#This Row],[BF V Odds]]-1,IF(AND(Weekly[[#This Row],[TRUES]]&gt;5,Weekly[[#This Row],[Actual]]=FALSE),BL363-1,IF(AND(Weekly[[#This Row],[FALSES]]&gt;5,Weekly[[#This Row],[Actual]]=TRUE),BL363-1,BL363))))</f>
        <v>23.870000000000022</v>
      </c>
      <c r="BM364" s="58">
        <f>IF(AND(Weekly[[#This Row],[TRUES]]&gt;6,Weekly[[#This Row],[Actual]]=TRUE),BM363+Weekly[[#This Row],[BF H Odds]]-1,IF(AND(Weekly[[#This Row],[FALSES]]&gt;6,Weekly[[#This Row],[Actual]]=FALSE),BM363+Weekly[[#This Row],[BF V Odds]]-1,IF(AND(Weekly[[#This Row],[TRUES]]&gt;6,Weekly[[#This Row],[Actual]]=FALSE),BM363-1,IF(AND(Weekly[[#This Row],[FALSES]]&gt;6,Weekly[[#This Row],[Actual]]=TRUE),BM363-1,BM363))))</f>
        <v>47.500000000000014</v>
      </c>
    </row>
    <row r="365" spans="1:65" x14ac:dyDescent="0.25">
      <c r="A365" s="34"/>
      <c r="B365" s="10">
        <v>44288</v>
      </c>
      <c r="C365" s="33" t="s">
        <v>11</v>
      </c>
      <c r="D365" s="15" t="s">
        <v>19</v>
      </c>
      <c r="E365" t="b">
        <v>1</v>
      </c>
      <c r="F365" t="b">
        <v>1</v>
      </c>
      <c r="G365" t="b">
        <v>1</v>
      </c>
      <c r="H365" t="b">
        <v>1</v>
      </c>
      <c r="I365" t="b">
        <v>1</v>
      </c>
      <c r="J365" t="b">
        <v>0</v>
      </c>
      <c r="K365" t="b">
        <v>1</v>
      </c>
      <c r="L365" t="b">
        <v>1</v>
      </c>
      <c r="O365" t="str">
        <f>IF(Weekly[[#This Row],[H/V]]="H",Weekly[[#This Row],[BF H Odds]],IF(Weekly[[#This Row],[H/V]]="V",Weekly[[#This Row],[BF V Odds]],""))</f>
        <v/>
      </c>
      <c r="P365" t="b">
        <v>0</v>
      </c>
      <c r="R365" s="35">
        <f>IFERROR(IF(Weekly[[#This Row],[Won Bet?]]="yes",R364+(Weekly[[#This Row],[BF Odds]]*Weekly[[#This Row],[BF Stake]])-Weekly[[#This Row],[BF Stake]],R364-Weekly[[#This Row],[BF Stake]]),R364)</f>
        <v>477.25</v>
      </c>
      <c r="S365" s="9">
        <f>IFERROR(IF(Weekly[[#This Row],[Won Bet?]]="yes",S364+(((Weekly[[#This Row],[BF Odds]]*Weekly[[#This Row],[BF Stake]])-Weekly[[#This Row],[BF Stake]])*0.95),S364-Weekly[[#This Row],[BF Stake]]),S364)</f>
        <v>476.02599999999995</v>
      </c>
      <c r="T365" s="13">
        <v>1.73</v>
      </c>
      <c r="U365" s="13">
        <v>2.3199999999999998</v>
      </c>
      <c r="V365" s="24">
        <f>IF(Weekly[[#This Row],[Actual]]="","",IF(AND(Weekly[[#This Row],[SVC_P]]=Weekly[[#This Row],[Actual]],Weekly[[#This Row],[SVC_P]]=TRUE),V364+Weekly[[#This Row],[BF H Odds]]-1,IF(AND(Weekly[[#This Row],[SVC_P]]=Weekly[[#This Row],[Actual]],Weekly[[#This Row],[SVC_P]]=FALSE),V364+Weekly[[#This Row],[BF V Odds]]-1,V364-1)))</f>
        <v>69.55000000000004</v>
      </c>
      <c r="W365" s="24">
        <f>IF(Weekly[[#This Row],[Actual]]="","",IF(AND(Weekly[[#This Row],[SVC_P]]=FALSE,Weekly[[#This Row],[Actual]]=TRUE),W364+Weekly[[#This Row],[BF H Odds]]-1,IF(AND(Weekly[[#This Row],[SVC_P]]=TRUE,Weekly[[#This Row],[Actual]]=FALSE,),W364+Weekly[[#This Row],[BF V Odds]]-1,W364-1)))</f>
        <v>-304.95</v>
      </c>
      <c r="X365" s="24">
        <f>IF(Weekly[[#This Row],[Actual]]="","",IF(AND(Weekly[[#This Row],[ADBC_P]]=Weekly[[#This Row],[Actual]],Weekly[[#This Row],[ADBC_P]]=TRUE),X364+Weekly[[#This Row],[BF H Odds]]-1,IF(AND(Weekly[[#This Row],[ADBC_P]]=Weekly[[#This Row],[Actual]],Weekly[[#This Row],[ADBC_P]]=FALSE),X364+Weekly[[#This Row],[BF V Odds]]-1,X364-1)))</f>
        <v>24.860000000000021</v>
      </c>
      <c r="Y365" s="24">
        <f>IF(Weekly[[#This Row],[Actual]]="","",IF(AND(Weekly[[#This Row],[ADBC_P]]=FALSE,Weekly[[#This Row],[Actual]]=TRUE),Y364+Weekly[[#This Row],[BF H Odds]]-1,IF(AND(Weekly[[#This Row],[ADBC_P]]=TRUE,Weekly[[#This Row],[Actual]]=FALSE),Y364+Weekly[[#This Row],[BF V Odds]]-1,Y364-1)))</f>
        <v>44.29</v>
      </c>
      <c r="Z365" s="24">
        <f>IF(Weekly[[#This Row],[Actual]]="","",IF(AND(Weekly[[#This Row],[RFC_P]]=Weekly[[#This Row],[Actual]],Weekly[[#This Row],[RFC_P]]=TRUE),Z364+Weekly[[#This Row],[BF H Odds]]-1,IF(AND(Weekly[[#This Row],[RFC_P]]=Weekly[[#This Row],[Actual]],Weekly[[#This Row],[RFC_P]]=FALSE),Z364+Weekly[[#This Row],[BF V Odds]]-1,Z364-1)))</f>
        <v>22.050000000000022</v>
      </c>
      <c r="AA365" s="24">
        <f>IF(Weekly[[#This Row],[Actual]]="","",IF(AND(Weekly[[#This Row],[RFC_P]]=FALSE,Weekly[[#This Row],[Actual]]=TRUE),AA364+Weekly[[#This Row],[BF H Odds]]-1,IF(AND(Weekly[[#This Row],[RFC_P]]=TRUE,Weekly[[#This Row],[Actual]]=FALSE),AA364+Weekly[[#This Row],[BF V Odds]]-1,AA364-1)))</f>
        <v>47.099999999999973</v>
      </c>
      <c r="AB365" s="24">
        <f>IF(Weekly[[#This Row],[Actual]]="","",IF(AND(Weekly[[#This Row],[GBC_P]]=Weekly[[#This Row],[Actual]],Weekly[[#This Row],[GBC_P]]=TRUE),AB364+Weekly[[#This Row],[BF H Odds]]-1,IF(AND(Weekly[[#This Row],[GBC_P]]=Weekly[[#This Row],[Actual]],Weekly[[#This Row],[GBC_P]]=FALSE),AB364+Weekly[[#This Row],[BF V Odds]]-1,AB364-1)))</f>
        <v>23.750000000000004</v>
      </c>
      <c r="AC365" s="24">
        <f>IF(Weekly[[#This Row],[Actual]]="","",IF(AND(Weekly[[#This Row],[GBC_P]]=FALSE,Weekly[[#This Row],[Actual]]=TRUE),AC364+Weekly[[#This Row],[BF H Odds]]-1,IF(AND(Weekly[[#This Row],[GBC_P]]=TRUE,Weekly[[#This Row],[Actual]]=FALSE),AC364+Weekly[[#This Row],[BF V Odds]]-1,AC364-1)))</f>
        <v>45.39999999999997</v>
      </c>
      <c r="AD365" s="24">
        <f>IF(Weekly[[#This Row],[Actual]]="","",IF(AND(Weekly[[#This Row],[HGBC_P]]=Weekly[[#This Row],[Actual]],Weekly[[#This Row],[HGBC_P]]=TRUE),AD364+Weekly[[#This Row],[BF H Odds]]-1,IF(AND(Weekly[[#This Row],[HGBC_P]]=Weekly[[#This Row],[Actual]],Weekly[[#This Row],[HGBC_P]]=FALSE),AD364+Weekly[[#This Row],[BF V Odds]]-1,AD364-1)))</f>
        <v>23.690000000000023</v>
      </c>
      <c r="AE365" s="24">
        <f>IF(Weekly[[#This Row],[Actual]]="","",IF(AND(Weekly[[#This Row],[HGBC_P]]=FALSE,Weekly[[#This Row],[Actual]]=TRUE),AE364+Weekly[[#This Row],[BF H Odds]]-1,IF(AND(Weekly[[#This Row],[HGBC_P]]=TRUE,Weekly[[#This Row],[Actual]]=FALSE),AE364+Weekly[[#This Row],[BF V Odds]]-1,AE364-1)))</f>
        <v>45.46</v>
      </c>
      <c r="AF365" s="24">
        <f>IF(Weekly[[#This Row],[Actual]]="","",IF(AND(Weekly[[#This Row],[XGB_P]]=Weekly[[#This Row],[Actual]],Weekly[[#This Row],[XGB_P]]=TRUE),AF364+Weekly[[#This Row],[BF H Odds]]-1,IF(AND(Weekly[[#This Row],[XGB_P]]=Weekly[[#This Row],[Actual]],Weekly[[#This Row],[XGB_P]]=FALSE),AF364+Weekly[[#This Row],[BF V Odds]]-1,AF364-1)))</f>
        <v>48.440000000000019</v>
      </c>
      <c r="AG365" s="24">
        <f>IF(Weekly[[#This Row],[Actual]]="","",IF(AND(Weekly[[#This Row],[XGB_P]]=FALSE,Weekly[[#This Row],[Actual]]=TRUE),AG364+Weekly[[#This Row],[BF H Odds]]-1,IF(AND(Weekly[[#This Row],[XGB_P]]=TRUE,Weekly[[#This Row],[Actual]]=FALSE),AG364+Weekly[[#This Row],[BF V Odds]]-1,AG364-1)))</f>
        <v>20.709999999999997</v>
      </c>
      <c r="AH365" s="24">
        <f>IF(Weekly[[#This Row],[Actual]]="","",IF(AND(Weekly[[#This Row],[QDA_P]]=Weekly[[#This Row],[Actual]],Weekly[[#This Row],[QDA_P]]=TRUE),AH364+Weekly[[#This Row],[BF H Odds]]-1,IF(AND(Weekly[[#This Row],[QDA_P]]=Weekly[[#This Row],[Actual]],Weekly[[#This Row],[QDA_P]]=FALSE),AH364+Weekly[[#This Row],[BF V Odds]]-1,AH364-1)))</f>
        <v>4.7800000000000082</v>
      </c>
      <c r="AI365" s="24">
        <f>IF(Weekly[[#This Row],[Actual]]="","",IF(AND(Weekly[[#This Row],[QDA_P]]=FALSE,Weekly[[#This Row],[Actual]]=TRUE),AI364+Weekly[[#This Row],[BF H Odds]]-1,IF(AND(Weekly[[#This Row],[QDA_P]]=TRUE,Weekly[[#This Row],[Actual]]=FALSE),AI364+Weekly[[#This Row],[BF V Odds]]-1,AI364-1)))</f>
        <v>64.370000000000019</v>
      </c>
      <c r="AJ365" s="24">
        <f>IF(Weekly[[#This Row],[Actual]]="","",IF(AND(Weekly[[#This Row],[KNC_P]]=FALSE,Weekly[[#This Row],[Actual]]=TRUE),AJ364+Weekly[[#This Row],[BF H Odds]]-1,IF(AND(Weekly[[#This Row],[KNC_P]]=TRUE,Weekly[[#This Row],[Actual]]=FALSE),AJ364+Weekly[[#This Row],[BF V Odds]]-1,AJ364-1)))</f>
        <v>53.769999999999982</v>
      </c>
      <c r="AK365" s="24">
        <f>IF(Weekly[[#This Row],[Actual]]="","",IF(AND(Weekly[[#This Row],[KNC_P]]=FALSE,Weekly[[#This Row],[Actual]]=TRUE),AK364+Weekly[[#This Row],[BF H Odds]]-1,IF(AND(Weekly[[#This Row],[KNC_P]]=TRUE,Weekly[[#This Row],[Actual]]=FALSE),AK364+Weekly[[#This Row],[BF V Odds]]-1,AK364-1)))</f>
        <v>52.669999999999973</v>
      </c>
      <c r="AL365" s="30">
        <f>IF(Weekly[[#This Row],[Actual]]="","",COUNTIF(Weekly[[#This Row],[SVC_P]:[QDA_P]],TRUE))</f>
        <v>6</v>
      </c>
      <c r="AM365" s="30">
        <f>IF(Weekly[[#This Row],[Actual]]="","",COUNTIF(Weekly[[#This Row],[SVC_P]:[QDA_P]],FALSE))</f>
        <v>1</v>
      </c>
      <c r="AN365" s="36" t="str">
        <f>IF(AND(Weekly[[#This Row],[BF V Odds]]&gt;$BO$6,Weekly[[#This Row],[BF V Odds]] &lt; $BO$7),Weekly[[#This Row],[BF V Odds]],"")</f>
        <v/>
      </c>
      <c r="AO365" s="36" t="str">
        <f>IF(AND(Weekly[[#This Row],[BF H Odds]]&gt;$BO$6, Weekly[[#This Row],[BF H Odds]] &lt; $BO$7),Weekly[[#This Row],[BF H Odds]],"")</f>
        <v/>
      </c>
      <c r="AP365" s="37">
        <f>IF(AND(Weekly[[#This Row],[V Odds &lt;]]="",Weekly[[#This Row],[H Odds &lt;]]=""),AP364,IF(AND(Weekly[[#This Row],[H Odds &lt;]]&lt;&gt;"",Weekly[[#This Row],[SVC_P]]=TRUE,Weekly[[#This Row],[Actual]]=TRUE),AP364+Weekly[[#This Row],[H Odds &lt;]]-1,IF(AND(Weekly[[#This Row],[V Odds &lt;]]&lt;&gt;"",Weekly[[#This Row],[SVC_P]]=FALSE,Weekly[[#This Row],[Actual]]=FALSE),AP364+Weekly[[#This Row],[V Odds &lt;]]-1,IF(AND(Weekly[[#This Row],[V Odds &lt;]]&lt;&gt;"",Weekly[[#This Row],[SVC_P]]=FALSE,Weekly[[#This Row],[Actual]]=TRUE),AP364-1,IF(AND(Weekly[[#This Row],[H Odds &lt;]]&lt;&gt;"",Weekly[[#This Row],[SVC_P]]=TRUE,Weekly[[#This Row],[Actual]]=FALSE),AP364-1,AP364)))))</f>
        <v>73.38000000000001</v>
      </c>
      <c r="AQ365" s="37">
        <f>IF(AND(Weekly[[#This Row],[V Odds &lt;]]="",Weekly[[#This Row],[H Odds &lt;]]=""),AQ364,IF(AND(Weekly[[#This Row],[H Odds &lt;]]&lt;&gt;"",Weekly[[#This Row],[ADBC_P]]=TRUE,Weekly[[#This Row],[Actual]]=TRUE),AQ364+Weekly[[#This Row],[H Odds &lt;]]-1,IF(AND(Weekly[[#This Row],[V Odds &lt;]]&lt;&gt;"",Weekly[[#This Row],[ADBC_P]]=FALSE,Weekly[[#This Row],[Actual]]=FALSE),AQ364+Weekly[[#This Row],[V Odds &lt;]]-1,IF(AND(Weekly[[#This Row],[V Odds &lt;]]&lt;&gt;"",Weekly[[#This Row],[ADBC_P]]=FALSE,Weekly[[#This Row],[Actual]]=TRUE),AQ364-1,IF(AND(Weekly[[#This Row],[H Odds &lt;]]&lt;&gt;"",Weekly[[#This Row],[ADBC_P]]=TRUE,Weekly[[#This Row],[Actual]]=FALSE),AQ364-1,AQ364)))))</f>
        <v>47.779999999999994</v>
      </c>
      <c r="AR365" s="37">
        <f>IF(AND(Weekly[[#This Row],[V Odds &lt;]]="",Weekly[[#This Row],[H Odds &lt;]]=""),AR364,IF(AND(Weekly[[#This Row],[H Odds &lt;]]&lt;&gt;"",Weekly[[#This Row],[RFC_P]]=TRUE,Weekly[[#This Row],[Actual]]=TRUE),AR364+Weekly[[#This Row],[H Odds &lt;]]-1,IF(AND(Weekly[[#This Row],[V Odds &lt;]]&lt;&gt;"",Weekly[[#This Row],[RFC_P]]=FALSE,Weekly[[#This Row],[Actual]]=FALSE),AR364+Weekly[[#This Row],[V Odds &lt;]]-1,IF(AND(Weekly[[#This Row],[V Odds &lt;]]&lt;&gt;"",Weekly[[#This Row],[RFC_P]]=FALSE,Weekly[[#This Row],[Actual]]=TRUE),AR364-1,IF(AND(Weekly[[#This Row],[H Odds &lt;]]&lt;&gt;"",Weekly[[#This Row],[RFC_P]]=TRUE,Weekly[[#This Row],[Actual]]=FALSE),AR364-1,AR364)))))</f>
        <v>51.789999999999992</v>
      </c>
      <c r="AS365" s="37">
        <f>IF(AND(Weekly[[#This Row],[V Odds &lt;]]="",Weekly[[#This Row],[H Odds &lt;]]=""),AS364,IF(AND(Weekly[[#This Row],[H Odds &lt;]]&lt;&gt;"",Weekly[[#This Row],[GBC_P]]=TRUE,Weekly[[#This Row],[Actual]]=TRUE),AS364+Weekly[[#This Row],[H Odds &lt;]]-1,IF(AND(Weekly[[#This Row],[V Odds &lt;]]&lt;&gt;"",Weekly[[#This Row],[GBC_P]]=FALSE,Weekly[[#This Row],[Actual]]=FALSE),AS364+Weekly[[#This Row],[V Odds &lt;]]-1,IF(AND(Weekly[[#This Row],[V Odds &lt;]]&lt;&gt;"",Weekly[[#This Row],[GBC_P]]=FALSE,Weekly[[#This Row],[Actual]]=TRUE),AS364-1,IF(AND(Weekly[[#This Row],[H Odds &lt;]]&lt;&gt;"",Weekly[[#This Row],[GBC_P]]=TRUE,Weekly[[#This Row],[Actual]]=FALSE),AS364-1,AS364)))))</f>
        <v>51.58</v>
      </c>
      <c r="AT365" s="37">
        <f>IF(AND(Weekly[[#This Row],[V Odds &lt;]]="",Weekly[[#This Row],[H Odds &lt;]]=""),AT364,IF(AND(Weekly[[#This Row],[H Odds &lt;]]&lt;&gt;"",Weekly[[#This Row],[HGBC_P]]=TRUE,Weekly[[#This Row],[Actual]]=TRUE),AT364+Weekly[[#This Row],[H Odds &lt;]]-1,IF(AND(Weekly[[#This Row],[V Odds &lt;]]&lt;&gt;"",Weekly[[#This Row],[HGBC_P]]=FALSE,Weekly[[#This Row],[Actual]]=FALSE),AT364+Weekly[[#This Row],[V Odds &lt;]]-1,IF(AND(Weekly[[#This Row],[V Odds &lt;]]&lt;&gt;"",Weekly[[#This Row],[HGBC_P]]=FALSE,Weekly[[#This Row],[Actual]]=TRUE),AT364-1,IF(AND(Weekly[[#This Row],[H Odds &lt;]]&lt;&gt;"",Weekly[[#This Row],[HGBC_P]]=TRUE,Weekly[[#This Row],[Actual]]=FALSE),AT364-1,AT364)))))</f>
        <v>57.659999999999989</v>
      </c>
      <c r="AU365" s="37">
        <f>IF(AND(Weekly[[#This Row],[V Odds &lt;]]="",Weekly[[#This Row],[H Odds &lt;]]=""),AU364,IF(AND(Weekly[[#This Row],[H Odds &lt;]]&lt;&gt;"",Weekly[[#This Row],[XGB_P]]=TRUE,Weekly[[#This Row],[Actual]]=TRUE),AU364+Weekly[[#This Row],[H Odds &lt;]]-1,IF(AND(Weekly[[#This Row],[V Odds &lt;]]&lt;&gt;"",Weekly[[#This Row],[XGB_P]]=FALSE,Weekly[[#This Row],[Actual]]=FALSE),AU364+Weekly[[#This Row],[V Odds &lt;]]-1,IF(AND(Weekly[[#This Row],[V Odds &lt;]]&lt;&gt;"",Weekly[[#This Row],[XGB_P]]=FALSE,Weekly[[#This Row],[Actual]]=TRUE),AU364-1,IF(AND(Weekly[[#This Row],[H Odds &lt;]]&lt;&gt;"",Weekly[[#This Row],[XGB_P]]=TRUE,Weekly[[#This Row],[Actual]]=FALSE),AU364-1,AU364)))))</f>
        <v>67.760000000000005</v>
      </c>
      <c r="AV365" s="37">
        <f>IF(AND(Weekly[[#This Row],[V Odds &lt;]]="",Weekly[[#This Row],[H Odds &lt;]]=""),AV364,IF(AND(Weekly[[#This Row],[H Odds &lt;]]&lt;&gt;"",Weekly[[#This Row],[QDA_P]]=TRUE,Weekly[[#This Row],[Actual]]=TRUE),AV364+Weekly[[#This Row],[H Odds &lt;]]-1,IF(AND(Weekly[[#This Row],[V Odds &lt;]]&lt;&gt;"",Weekly[[#This Row],[QDA_P]]=FALSE,Weekly[[#This Row],[Actual]]=FALSE),AV364+Weekly[[#This Row],[V Odds &lt;]]-1,IF(AND(Weekly[[#This Row],[V Odds &lt;]]&lt;&gt;"",Weekly[[#This Row],[QDA_P]]=FALSE,Weekly[[#This Row],[Actual]]=TRUE),AV364-1,IF(AND(Weekly[[#This Row],[H Odds &lt;]]&lt;&gt;"",Weekly[[#This Row],[QDA_P]]=TRUE,Weekly[[#This Row],[Actual]]=FALSE),AV364-1,AV364)))))</f>
        <v>54.249999999999979</v>
      </c>
      <c r="AW365" s="37">
        <f>IF(AND(Weekly[[#This Row],[H Odds &lt;]]="",Weekly[[#This Row],[V Odds &lt;]]=""),AW364,IF(AND(Weekly[[#This Row],[KNC_P]]=Weekly[[#This Row],[Actual]],Weekly[[#This Row],[KNC_P]]=TRUE),AW364+Weekly[[#This Row],[BF H Odds]]-1,IF(AND(Weekly[[#This Row],[KNC_P]]=Weekly[[#This Row],[Actual]],Weekly[[#This Row],[KNC_P]]=FALSE),AW364+Weekly[[#This Row],[BF V Odds]]-1,AW364-1)))</f>
        <v>43.720000000000006</v>
      </c>
      <c r="AX365" s="37">
        <f>IF(AND(Weekly[[#This Row],[V Odds &lt;]]="",Weekly[[#This Row],[H Odds &lt;]]=""),AX364,IF(AND(Weekly[[#This Row],[V Odds &lt;]]&lt;&gt;"",Weekly[[#This Row],[FALSES]]&gt;0,Weekly[[#This Row],[Actual]]=FALSE),AX364+Weekly[[#This Row],[V Odds &lt;]]-1,IF(AND(Weekly[[#This Row],[H Odds &lt;]]&lt;&gt;"",Weekly[[#This Row],[TRUES]]&gt;0,Weekly[[#This Row],[Actual]]=TRUE),AX364+Weekly[[#This Row],[H Odds &lt;]]-1,IF(AND(Weekly[[#This Row],[V Odds &lt;]]&lt;&gt;"",Weekly[[#This Row],[FALSES]]=0),AX364,IF(AND(Weekly[[#This Row],[H Odds &lt;]]&lt;&gt;"",Weekly[[#This Row],[TRUES]]=0),AX364,AX364-1)))))</f>
        <v>84.549999999999983</v>
      </c>
      <c r="AY365" s="37">
        <f>IF(AND(Weekly[[#This Row],[V Odds &lt;]]="",Weekly[[#This Row],[H Odds &lt;]]=""),AY364,IF(AND(Weekly[[#This Row],[V Odds &lt;]]&lt;&gt;"",Weekly[[#This Row],[FALSES]]&gt;0,Weekly[[#This Row],[Actual]]=FALSE),AY364+((Weekly[[#This Row],[V Odds &lt;]]-1)*0.92),IF(AND(Weekly[[#This Row],[H Odds &lt;]]&lt;&gt;"",Weekly[[#This Row],[TRUES]]&gt;0,Weekly[[#This Row],[Actual]]=TRUE),AY364+((Weekly[[#This Row],[H Odds &lt;]]-1)*0.92),IF(AND(Weekly[[#This Row],[V Odds &lt;]]&lt;&gt;"",Weekly[[#This Row],[FALSES]]=0),AY364,IF(AND(Weekly[[#This Row],[H Odds &lt;]]&lt;&gt;"",Weekly[[#This Row],[TRUES]]=0),AY364,AY364-1)))))</f>
        <v>77.066000000000031</v>
      </c>
      <c r="AZ365" s="37">
        <f>IF(AND(Weekly[[#This Row],[V Odds &lt;]]="",Weekly[[#This Row],[H Odds &lt;]]=""),AZ364,IF(AND(Weekly[[#This Row],[V Odds &lt;]]&lt;&gt;"",Weekly[[#This Row],[Actual]]=FALSE),AZ364+Weekly[[#This Row],[V Odds &lt;]]-1,IF(AND(Weekly[[#This Row],[H Odds &lt;]]&lt;&gt;"",Weekly[[#This Row],[Actual]]=TRUE),AZ364+Weekly[[#This Row],[H Odds &lt;]]-1,AZ364-1)))</f>
        <v>67.919999999999987</v>
      </c>
      <c r="BA365" s="38">
        <f>IF(Weekly[[#This Row],[H Odds &lt;]]="",BA364,IF(AND(Weekly[[#This Row],[H Odds &lt;]]&lt;&gt;"",Weekly[[#This Row],[SVC_P]]=TRUE,Weekly[[#This Row],[Actual]]=TRUE),BA364+Weekly[[#This Row],[H Odds &lt;]]-1,IF(AND(Weekly[[#This Row],[H Odds &lt;]]&lt;&gt;"",Weekly[[#This Row],[SVC_P]]=TRUE,Weekly[[#This Row],[Actual]]=FALSE),BA364-1,BA364)))</f>
        <v>68.339999999999989</v>
      </c>
      <c r="BB365" s="38">
        <f>IF(Weekly[[#This Row],[H Odds &lt;]]="",BB364,IF(AND(Weekly[[#This Row],[H Odds &lt;]]&lt;&gt;"",Weekly[[#This Row],[ADBC_P]]=TRUE,Weekly[[#This Row],[Actual]]=TRUE),BB364+Weekly[[#This Row],[H Odds &lt;]]-1,IF(AND(Weekly[[#This Row],[H Odds &lt;]]&lt;&gt;"",Weekly[[#This Row],[ADBC_P]]=TRUE,Weekly[[#This Row],[Actual]]=FALSE),BB364-1,BB364)))</f>
        <v>44.459999999999994</v>
      </c>
      <c r="BC365" s="38">
        <f>IF(Weekly[[#This Row],[H Odds &lt;]]="",BC364,IF(AND(Weekly[[#This Row],[H Odds &lt;]]&lt;&gt;"",Weekly[[#This Row],[RFC_P]]=TRUE,Weekly[[#This Row],[Actual]]=TRUE),BC364+Weekly[[#This Row],[H Odds &lt;]]-1,IF(AND(Weekly[[#This Row],[H Odds &lt;]]&lt;&gt;"",Weekly[[#This Row],[RFC_P]]=TRUE,Weekly[[#This Row],[Actual]]=FALSE),BC364-1,BC364)))</f>
        <v>43.859999999999992</v>
      </c>
      <c r="BD365" s="38">
        <f>IF(Weekly[[#This Row],[H Odds &lt;]]="",BD364,IF(AND(Weekly[[#This Row],[H Odds &lt;]]&lt;&gt;"",Weekly[[#This Row],[GBC_P]]=TRUE,Weekly[[#This Row],[Actual]]=TRUE),BD364+Weekly[[#This Row],[H Odds &lt;]]-1,IF(AND(Weekly[[#This Row],[H Odds &lt;]]&lt;&gt;"",Weekly[[#This Row],[GBC_P]]=TRUE,Weekly[[#This Row],[Actual]]=FALSE),BD364-1,BD364)))</f>
        <v>48.96</v>
      </c>
      <c r="BE365" s="38">
        <f>IF(Weekly[[#This Row],[H Odds &lt;]]="",BE364,IF(AND(Weekly[[#This Row],[H Odds &lt;]]&lt;&gt;"",Weekly[[#This Row],[HGBC_P]]=TRUE,Weekly[[#This Row],[Actual]]=TRUE),BE364+Weekly[[#This Row],[H Odds &lt;]]-1,IF(AND(Weekly[[#This Row],[H Odds &lt;]]&lt;&gt;"",Weekly[[#This Row],[HGBC_P]]=TRUE,Weekly[[#This Row],[Actual]]=FALSE),BE364-1,BE364)))</f>
        <v>56.759999999999991</v>
      </c>
      <c r="BF365" s="38">
        <f>IF(Weekly[[#This Row],[H Odds &lt;]]="",BF364,IF(AND(Weekly[[#This Row],[H Odds &lt;]]&lt;&gt;"",Weekly[[#This Row],[XGB_P]]=TRUE,Weekly[[#This Row],[Actual]]=TRUE),BF364+Weekly[[#This Row],[H Odds &lt;]]-1,IF(AND(Weekly[[#This Row],[H Odds &lt;]]&lt;&gt;"",Weekly[[#This Row],[XGB_P]]=TRUE,Weekly[[#This Row],[Actual]]=FALSE),BF364-1,BF364)))</f>
        <v>60.93</v>
      </c>
      <c r="BG365" s="38">
        <f>IF(Weekly[[#This Row],[H Odds &lt;]]="",BG364,IF(AND(Weekly[[#This Row],[H Odds &lt;]]&lt;&gt;"",Weekly[[#This Row],[QDA_P]]=TRUE,Weekly[[#This Row],[Actual]]=TRUE),BG364+Weekly[[#This Row],[H Odds &lt;]]-1,IF(AND(Weekly[[#This Row],[H Odds &lt;]]&lt;&gt;"",Weekly[[#This Row],[QDA_P]]=TRUE,Weekly[[#This Row],[Actual]]=FALSE),BG364-1,BG364)))</f>
        <v>43.179999999999993</v>
      </c>
      <c r="BH365" s="38">
        <f>IF(Weekly[[#This Row],[H Odds &lt;]]="",BH364,IF(AND(Weekly[[#This Row],[H Odds &lt;]]&lt;&gt;"",Weekly[[#This Row],[KNC_P]]=TRUE,Weekly[[#This Row],[Actual]]=TRUE),BH364+Weekly[[#This Row],[H Odds &lt;]]-1,IF(AND(Weekly[[#This Row],[H Odds &lt;]]&lt;&gt;"",Weekly[[#This Row],[KNC_P]]=TRUE,Weekly[[#This Row],[Actual]]=FALSE),BH364-1,BH364)))</f>
        <v>47.54999999999999</v>
      </c>
      <c r="BI365" s="38">
        <f>IF(Weekly[[#This Row],[H Odds &lt;]]="",BI364,IF(AND(Weekly[[#This Row],[H Odds &lt;]]&lt;&gt;"",Weekly[[#This Row],[TRUES]]&gt;0,Weekly[[#This Row],[Actual]]=TRUE),BI364+Weekly[[#This Row],[H Odds &lt;]]-1,IF(AND(Weekly[[#This Row],[H Odds &lt;]]&lt;&gt;"",Weekly[[#This Row],[TRUES]]=0),BI364,BI364-1)))</f>
        <v>68.339999999999989</v>
      </c>
      <c r="BJ365" s="38">
        <f>IF(Weekly[[#This Row],[H Odds &lt;]]="",BJ364,IF(AND(Weekly[[#This Row],[H Odds &lt;]]&lt;&gt;"",Weekly[[#This Row],[Actual]]=TRUE),BJ364+Weekly[[#This Row],[H Odds &lt;]]-1,IF(AND(Weekly[[#This Row],[H Odds &lt;]]&lt;&gt;"",Weekly[[#This Row],[Actual]]=FALSE),BJ364-1,BJ364)))</f>
        <v>70.239999999999995</v>
      </c>
      <c r="BK365" s="58">
        <f>IF(AND(Weekly[[#This Row],[TRUES]]&gt;4,Weekly[[#This Row],[Actual]]=TRUE),BK364+Weekly[[#This Row],[BF H Odds]]-1,IF(AND(Weekly[[#This Row],[FALSES]]&gt;4,Weekly[[#This Row],[Actual]]=FALSE),BK364+Weekly[[#This Row],[BF V Odds]]-1,IF(AND(Weekly[[#This Row],[TRUES]]&gt;4,Weekly[[#This Row],[Actual]]=FALSE),BK364-1,IF(AND(Weekly[[#This Row],[FALSES]]&gt;4,Weekly[[#This Row],[Actual]]=TRUE),BK364-1,BK364))))</f>
        <v>22.56000000000002</v>
      </c>
      <c r="BL365" s="58">
        <f>IF(AND(Weekly[[#This Row],[TRUES]]&gt;5,Weekly[[#This Row],[Actual]]=TRUE),BL364+Weekly[[#This Row],[BF H Odds]]-1,IF(AND(Weekly[[#This Row],[FALSES]]&gt;5,Weekly[[#This Row],[Actual]]=FALSE),BL364+Weekly[[#This Row],[BF V Odds]]-1,IF(AND(Weekly[[#This Row],[TRUES]]&gt;5,Weekly[[#This Row],[Actual]]=FALSE),BL364-1,IF(AND(Weekly[[#This Row],[FALSES]]&gt;5,Weekly[[#This Row],[Actual]]=TRUE),BL364-1,BL364))))</f>
        <v>22.870000000000022</v>
      </c>
      <c r="BM365" s="58">
        <f>IF(AND(Weekly[[#This Row],[TRUES]]&gt;6,Weekly[[#This Row],[Actual]]=TRUE),BM364+Weekly[[#This Row],[BF H Odds]]-1,IF(AND(Weekly[[#This Row],[FALSES]]&gt;6,Weekly[[#This Row],[Actual]]=FALSE),BM364+Weekly[[#This Row],[BF V Odds]]-1,IF(AND(Weekly[[#This Row],[TRUES]]&gt;6,Weekly[[#This Row],[Actual]]=FALSE),BM364-1,IF(AND(Weekly[[#This Row],[FALSES]]&gt;6,Weekly[[#This Row],[Actual]]=TRUE),BM364-1,BM364))))</f>
        <v>47.500000000000014</v>
      </c>
    </row>
    <row r="366" spans="1:65" x14ac:dyDescent="0.25">
      <c r="A366" s="34"/>
      <c r="B366" s="10">
        <v>44288</v>
      </c>
      <c r="C366" s="33" t="s">
        <v>21</v>
      </c>
      <c r="D366" s="15" t="s">
        <v>13</v>
      </c>
      <c r="E366" t="b">
        <v>1</v>
      </c>
      <c r="F366" t="b">
        <v>1</v>
      </c>
      <c r="G366" t="b">
        <v>1</v>
      </c>
      <c r="H366" t="b">
        <v>1</v>
      </c>
      <c r="I366" t="b">
        <v>1</v>
      </c>
      <c r="J366" t="b">
        <v>1</v>
      </c>
      <c r="K366" t="b">
        <v>1</v>
      </c>
      <c r="L366" t="b">
        <v>0</v>
      </c>
      <c r="O366" t="str">
        <f>IF(Weekly[[#This Row],[H/V]]="H",Weekly[[#This Row],[BF H Odds]],IF(Weekly[[#This Row],[H/V]]="V",Weekly[[#This Row],[BF V Odds]],""))</f>
        <v/>
      </c>
      <c r="P366" t="b">
        <v>0</v>
      </c>
      <c r="R366" s="35">
        <f>IFERROR(IF(Weekly[[#This Row],[Won Bet?]]="yes",R365+(Weekly[[#This Row],[BF Odds]]*Weekly[[#This Row],[BF Stake]])-Weekly[[#This Row],[BF Stake]],R365-Weekly[[#This Row],[BF Stake]]),R365)</f>
        <v>477.25</v>
      </c>
      <c r="S366" s="9">
        <f>IFERROR(IF(Weekly[[#This Row],[Won Bet?]]="yes",S365+(((Weekly[[#This Row],[BF Odds]]*Weekly[[#This Row],[BF Stake]])-Weekly[[#This Row],[BF Stake]])*0.95),S365-Weekly[[#This Row],[BF Stake]]),S365)</f>
        <v>476.02599999999995</v>
      </c>
      <c r="T366" s="13">
        <v>2.66</v>
      </c>
      <c r="U366" s="13">
        <v>1.59</v>
      </c>
      <c r="V366" s="24">
        <f>IF(Weekly[[#This Row],[Actual]]="","",IF(AND(Weekly[[#This Row],[SVC_P]]=Weekly[[#This Row],[Actual]],Weekly[[#This Row],[SVC_P]]=TRUE),V365+Weekly[[#This Row],[BF H Odds]]-1,IF(AND(Weekly[[#This Row],[SVC_P]]=Weekly[[#This Row],[Actual]],Weekly[[#This Row],[SVC_P]]=FALSE),V365+Weekly[[#This Row],[BF V Odds]]-1,V365-1)))</f>
        <v>68.55000000000004</v>
      </c>
      <c r="W366" s="24">
        <f>IF(Weekly[[#This Row],[Actual]]="","",IF(AND(Weekly[[#This Row],[SVC_P]]=FALSE,Weekly[[#This Row],[Actual]]=TRUE),W365+Weekly[[#This Row],[BF H Odds]]-1,IF(AND(Weekly[[#This Row],[SVC_P]]=TRUE,Weekly[[#This Row],[Actual]]=FALSE,),W365+Weekly[[#This Row],[BF V Odds]]-1,W365-1)))</f>
        <v>-305.95</v>
      </c>
      <c r="X366" s="24">
        <f>IF(Weekly[[#This Row],[Actual]]="","",IF(AND(Weekly[[#This Row],[ADBC_P]]=Weekly[[#This Row],[Actual]],Weekly[[#This Row],[ADBC_P]]=TRUE),X365+Weekly[[#This Row],[BF H Odds]]-1,IF(AND(Weekly[[#This Row],[ADBC_P]]=Weekly[[#This Row],[Actual]],Weekly[[#This Row],[ADBC_P]]=FALSE),X365+Weekly[[#This Row],[BF V Odds]]-1,X365-1)))</f>
        <v>23.860000000000021</v>
      </c>
      <c r="Y366" s="24">
        <f>IF(Weekly[[#This Row],[Actual]]="","",IF(AND(Weekly[[#This Row],[ADBC_P]]=FALSE,Weekly[[#This Row],[Actual]]=TRUE),Y365+Weekly[[#This Row],[BF H Odds]]-1,IF(AND(Weekly[[#This Row],[ADBC_P]]=TRUE,Weekly[[#This Row],[Actual]]=FALSE),Y365+Weekly[[#This Row],[BF V Odds]]-1,Y365-1)))</f>
        <v>45.95</v>
      </c>
      <c r="Z366" s="24">
        <f>IF(Weekly[[#This Row],[Actual]]="","",IF(AND(Weekly[[#This Row],[RFC_P]]=Weekly[[#This Row],[Actual]],Weekly[[#This Row],[RFC_P]]=TRUE),Z365+Weekly[[#This Row],[BF H Odds]]-1,IF(AND(Weekly[[#This Row],[RFC_P]]=Weekly[[#This Row],[Actual]],Weekly[[#This Row],[RFC_P]]=FALSE),Z365+Weekly[[#This Row],[BF V Odds]]-1,Z365-1)))</f>
        <v>21.050000000000022</v>
      </c>
      <c r="AA366" s="24">
        <f>IF(Weekly[[#This Row],[Actual]]="","",IF(AND(Weekly[[#This Row],[RFC_P]]=FALSE,Weekly[[#This Row],[Actual]]=TRUE),AA365+Weekly[[#This Row],[BF H Odds]]-1,IF(AND(Weekly[[#This Row],[RFC_P]]=TRUE,Weekly[[#This Row],[Actual]]=FALSE),AA365+Weekly[[#This Row],[BF V Odds]]-1,AA365-1)))</f>
        <v>48.759999999999977</v>
      </c>
      <c r="AB366" s="24">
        <f>IF(Weekly[[#This Row],[Actual]]="","",IF(AND(Weekly[[#This Row],[GBC_P]]=Weekly[[#This Row],[Actual]],Weekly[[#This Row],[GBC_P]]=TRUE),AB365+Weekly[[#This Row],[BF H Odds]]-1,IF(AND(Weekly[[#This Row],[GBC_P]]=Weekly[[#This Row],[Actual]],Weekly[[#This Row],[GBC_P]]=FALSE),AB365+Weekly[[#This Row],[BF V Odds]]-1,AB365-1)))</f>
        <v>22.750000000000004</v>
      </c>
      <c r="AC366" s="24">
        <f>IF(Weekly[[#This Row],[Actual]]="","",IF(AND(Weekly[[#This Row],[GBC_P]]=FALSE,Weekly[[#This Row],[Actual]]=TRUE),AC365+Weekly[[#This Row],[BF H Odds]]-1,IF(AND(Weekly[[#This Row],[GBC_P]]=TRUE,Weekly[[#This Row],[Actual]]=FALSE),AC365+Weekly[[#This Row],[BF V Odds]]-1,AC365-1)))</f>
        <v>47.059999999999974</v>
      </c>
      <c r="AD366" s="24">
        <f>IF(Weekly[[#This Row],[Actual]]="","",IF(AND(Weekly[[#This Row],[HGBC_P]]=Weekly[[#This Row],[Actual]],Weekly[[#This Row],[HGBC_P]]=TRUE),AD365+Weekly[[#This Row],[BF H Odds]]-1,IF(AND(Weekly[[#This Row],[HGBC_P]]=Weekly[[#This Row],[Actual]],Weekly[[#This Row],[HGBC_P]]=FALSE),AD365+Weekly[[#This Row],[BF V Odds]]-1,AD365-1)))</f>
        <v>22.690000000000023</v>
      </c>
      <c r="AE366" s="24">
        <f>IF(Weekly[[#This Row],[Actual]]="","",IF(AND(Weekly[[#This Row],[HGBC_P]]=FALSE,Weekly[[#This Row],[Actual]]=TRUE),AE365+Weekly[[#This Row],[BF H Odds]]-1,IF(AND(Weekly[[#This Row],[HGBC_P]]=TRUE,Weekly[[#This Row],[Actual]]=FALSE),AE365+Weekly[[#This Row],[BF V Odds]]-1,AE365-1)))</f>
        <v>47.120000000000005</v>
      </c>
      <c r="AF366" s="24">
        <f>IF(Weekly[[#This Row],[Actual]]="","",IF(AND(Weekly[[#This Row],[XGB_P]]=Weekly[[#This Row],[Actual]],Weekly[[#This Row],[XGB_P]]=TRUE),AF365+Weekly[[#This Row],[BF H Odds]]-1,IF(AND(Weekly[[#This Row],[XGB_P]]=Weekly[[#This Row],[Actual]],Weekly[[#This Row],[XGB_P]]=FALSE),AF365+Weekly[[#This Row],[BF V Odds]]-1,AF365-1)))</f>
        <v>47.440000000000019</v>
      </c>
      <c r="AG366" s="24">
        <f>IF(Weekly[[#This Row],[Actual]]="","",IF(AND(Weekly[[#This Row],[XGB_P]]=FALSE,Weekly[[#This Row],[Actual]]=TRUE),AG365+Weekly[[#This Row],[BF H Odds]]-1,IF(AND(Weekly[[#This Row],[XGB_P]]=TRUE,Weekly[[#This Row],[Actual]]=FALSE),AG365+Weekly[[#This Row],[BF V Odds]]-1,AG365-1)))</f>
        <v>22.369999999999997</v>
      </c>
      <c r="AH366" s="24">
        <f>IF(Weekly[[#This Row],[Actual]]="","",IF(AND(Weekly[[#This Row],[QDA_P]]=Weekly[[#This Row],[Actual]],Weekly[[#This Row],[QDA_P]]=TRUE),AH365+Weekly[[#This Row],[BF H Odds]]-1,IF(AND(Weekly[[#This Row],[QDA_P]]=Weekly[[#This Row],[Actual]],Weekly[[#This Row],[QDA_P]]=FALSE),AH365+Weekly[[#This Row],[BF V Odds]]-1,AH365-1)))</f>
        <v>3.7800000000000082</v>
      </c>
      <c r="AI366" s="24">
        <f>IF(Weekly[[#This Row],[Actual]]="","",IF(AND(Weekly[[#This Row],[QDA_P]]=FALSE,Weekly[[#This Row],[Actual]]=TRUE),AI365+Weekly[[#This Row],[BF H Odds]]-1,IF(AND(Weekly[[#This Row],[QDA_P]]=TRUE,Weekly[[#This Row],[Actual]]=FALSE),AI365+Weekly[[#This Row],[BF V Odds]]-1,AI365-1)))</f>
        <v>66.030000000000015</v>
      </c>
      <c r="AJ366" s="24">
        <f>IF(Weekly[[#This Row],[Actual]]="","",IF(AND(Weekly[[#This Row],[KNC_P]]=FALSE,Weekly[[#This Row],[Actual]]=TRUE),AJ365+Weekly[[#This Row],[BF H Odds]]-1,IF(AND(Weekly[[#This Row],[KNC_P]]=TRUE,Weekly[[#This Row],[Actual]]=FALSE),AJ365+Weekly[[#This Row],[BF V Odds]]-1,AJ365-1)))</f>
        <v>52.769999999999982</v>
      </c>
      <c r="AK366" s="24">
        <f>IF(Weekly[[#This Row],[Actual]]="","",IF(AND(Weekly[[#This Row],[KNC_P]]=FALSE,Weekly[[#This Row],[Actual]]=TRUE),AK365+Weekly[[#This Row],[BF H Odds]]-1,IF(AND(Weekly[[#This Row],[KNC_P]]=TRUE,Weekly[[#This Row],[Actual]]=FALSE),AK365+Weekly[[#This Row],[BF V Odds]]-1,AK365-1)))</f>
        <v>51.669999999999973</v>
      </c>
      <c r="AL366" s="30">
        <f>IF(Weekly[[#This Row],[Actual]]="","",COUNTIF(Weekly[[#This Row],[SVC_P]:[QDA_P]],TRUE))</f>
        <v>7</v>
      </c>
      <c r="AM366" s="30">
        <f>IF(Weekly[[#This Row],[Actual]]="","",COUNTIF(Weekly[[#This Row],[SVC_P]:[QDA_P]],FALSE))</f>
        <v>0</v>
      </c>
      <c r="AN366" s="36" t="str">
        <f>IF(AND(Weekly[[#This Row],[BF V Odds]]&gt;$BO$6,Weekly[[#This Row],[BF V Odds]] &lt; $BO$7),Weekly[[#This Row],[BF V Odds]],"")</f>
        <v/>
      </c>
      <c r="AO366" s="36" t="str">
        <f>IF(AND(Weekly[[#This Row],[BF H Odds]]&gt;$BO$6, Weekly[[#This Row],[BF H Odds]] &lt; $BO$7),Weekly[[#This Row],[BF H Odds]],"")</f>
        <v/>
      </c>
      <c r="AP366" s="37">
        <f>IF(AND(Weekly[[#This Row],[V Odds &lt;]]="",Weekly[[#This Row],[H Odds &lt;]]=""),AP365,IF(AND(Weekly[[#This Row],[H Odds &lt;]]&lt;&gt;"",Weekly[[#This Row],[SVC_P]]=TRUE,Weekly[[#This Row],[Actual]]=TRUE),AP365+Weekly[[#This Row],[H Odds &lt;]]-1,IF(AND(Weekly[[#This Row],[V Odds &lt;]]&lt;&gt;"",Weekly[[#This Row],[SVC_P]]=FALSE,Weekly[[#This Row],[Actual]]=FALSE),AP365+Weekly[[#This Row],[V Odds &lt;]]-1,IF(AND(Weekly[[#This Row],[V Odds &lt;]]&lt;&gt;"",Weekly[[#This Row],[SVC_P]]=FALSE,Weekly[[#This Row],[Actual]]=TRUE),AP365-1,IF(AND(Weekly[[#This Row],[H Odds &lt;]]&lt;&gt;"",Weekly[[#This Row],[SVC_P]]=TRUE,Weekly[[#This Row],[Actual]]=FALSE),AP365-1,AP365)))))</f>
        <v>73.38000000000001</v>
      </c>
      <c r="AQ366" s="37">
        <f>IF(AND(Weekly[[#This Row],[V Odds &lt;]]="",Weekly[[#This Row],[H Odds &lt;]]=""),AQ365,IF(AND(Weekly[[#This Row],[H Odds &lt;]]&lt;&gt;"",Weekly[[#This Row],[ADBC_P]]=TRUE,Weekly[[#This Row],[Actual]]=TRUE),AQ365+Weekly[[#This Row],[H Odds &lt;]]-1,IF(AND(Weekly[[#This Row],[V Odds &lt;]]&lt;&gt;"",Weekly[[#This Row],[ADBC_P]]=FALSE,Weekly[[#This Row],[Actual]]=FALSE),AQ365+Weekly[[#This Row],[V Odds &lt;]]-1,IF(AND(Weekly[[#This Row],[V Odds &lt;]]&lt;&gt;"",Weekly[[#This Row],[ADBC_P]]=FALSE,Weekly[[#This Row],[Actual]]=TRUE),AQ365-1,IF(AND(Weekly[[#This Row],[H Odds &lt;]]&lt;&gt;"",Weekly[[#This Row],[ADBC_P]]=TRUE,Weekly[[#This Row],[Actual]]=FALSE),AQ365-1,AQ365)))))</f>
        <v>47.779999999999994</v>
      </c>
      <c r="AR366" s="37">
        <f>IF(AND(Weekly[[#This Row],[V Odds &lt;]]="",Weekly[[#This Row],[H Odds &lt;]]=""),AR365,IF(AND(Weekly[[#This Row],[H Odds &lt;]]&lt;&gt;"",Weekly[[#This Row],[RFC_P]]=TRUE,Weekly[[#This Row],[Actual]]=TRUE),AR365+Weekly[[#This Row],[H Odds &lt;]]-1,IF(AND(Weekly[[#This Row],[V Odds &lt;]]&lt;&gt;"",Weekly[[#This Row],[RFC_P]]=FALSE,Weekly[[#This Row],[Actual]]=FALSE),AR365+Weekly[[#This Row],[V Odds &lt;]]-1,IF(AND(Weekly[[#This Row],[V Odds &lt;]]&lt;&gt;"",Weekly[[#This Row],[RFC_P]]=FALSE,Weekly[[#This Row],[Actual]]=TRUE),AR365-1,IF(AND(Weekly[[#This Row],[H Odds &lt;]]&lt;&gt;"",Weekly[[#This Row],[RFC_P]]=TRUE,Weekly[[#This Row],[Actual]]=FALSE),AR365-1,AR365)))))</f>
        <v>51.789999999999992</v>
      </c>
      <c r="AS366" s="37">
        <f>IF(AND(Weekly[[#This Row],[V Odds &lt;]]="",Weekly[[#This Row],[H Odds &lt;]]=""),AS365,IF(AND(Weekly[[#This Row],[H Odds &lt;]]&lt;&gt;"",Weekly[[#This Row],[GBC_P]]=TRUE,Weekly[[#This Row],[Actual]]=TRUE),AS365+Weekly[[#This Row],[H Odds &lt;]]-1,IF(AND(Weekly[[#This Row],[V Odds &lt;]]&lt;&gt;"",Weekly[[#This Row],[GBC_P]]=FALSE,Weekly[[#This Row],[Actual]]=FALSE),AS365+Weekly[[#This Row],[V Odds &lt;]]-1,IF(AND(Weekly[[#This Row],[V Odds &lt;]]&lt;&gt;"",Weekly[[#This Row],[GBC_P]]=FALSE,Weekly[[#This Row],[Actual]]=TRUE),AS365-1,IF(AND(Weekly[[#This Row],[H Odds &lt;]]&lt;&gt;"",Weekly[[#This Row],[GBC_P]]=TRUE,Weekly[[#This Row],[Actual]]=FALSE),AS365-1,AS365)))))</f>
        <v>51.58</v>
      </c>
      <c r="AT366" s="37">
        <f>IF(AND(Weekly[[#This Row],[V Odds &lt;]]="",Weekly[[#This Row],[H Odds &lt;]]=""),AT365,IF(AND(Weekly[[#This Row],[H Odds &lt;]]&lt;&gt;"",Weekly[[#This Row],[HGBC_P]]=TRUE,Weekly[[#This Row],[Actual]]=TRUE),AT365+Weekly[[#This Row],[H Odds &lt;]]-1,IF(AND(Weekly[[#This Row],[V Odds &lt;]]&lt;&gt;"",Weekly[[#This Row],[HGBC_P]]=FALSE,Weekly[[#This Row],[Actual]]=FALSE),AT365+Weekly[[#This Row],[V Odds &lt;]]-1,IF(AND(Weekly[[#This Row],[V Odds &lt;]]&lt;&gt;"",Weekly[[#This Row],[HGBC_P]]=FALSE,Weekly[[#This Row],[Actual]]=TRUE),AT365-1,IF(AND(Weekly[[#This Row],[H Odds &lt;]]&lt;&gt;"",Weekly[[#This Row],[HGBC_P]]=TRUE,Weekly[[#This Row],[Actual]]=FALSE),AT365-1,AT365)))))</f>
        <v>57.659999999999989</v>
      </c>
      <c r="AU366" s="37">
        <f>IF(AND(Weekly[[#This Row],[V Odds &lt;]]="",Weekly[[#This Row],[H Odds &lt;]]=""),AU365,IF(AND(Weekly[[#This Row],[H Odds &lt;]]&lt;&gt;"",Weekly[[#This Row],[XGB_P]]=TRUE,Weekly[[#This Row],[Actual]]=TRUE),AU365+Weekly[[#This Row],[H Odds &lt;]]-1,IF(AND(Weekly[[#This Row],[V Odds &lt;]]&lt;&gt;"",Weekly[[#This Row],[XGB_P]]=FALSE,Weekly[[#This Row],[Actual]]=FALSE),AU365+Weekly[[#This Row],[V Odds &lt;]]-1,IF(AND(Weekly[[#This Row],[V Odds &lt;]]&lt;&gt;"",Weekly[[#This Row],[XGB_P]]=FALSE,Weekly[[#This Row],[Actual]]=TRUE),AU365-1,IF(AND(Weekly[[#This Row],[H Odds &lt;]]&lt;&gt;"",Weekly[[#This Row],[XGB_P]]=TRUE,Weekly[[#This Row],[Actual]]=FALSE),AU365-1,AU365)))))</f>
        <v>67.760000000000005</v>
      </c>
      <c r="AV366" s="37">
        <f>IF(AND(Weekly[[#This Row],[V Odds &lt;]]="",Weekly[[#This Row],[H Odds &lt;]]=""),AV365,IF(AND(Weekly[[#This Row],[H Odds &lt;]]&lt;&gt;"",Weekly[[#This Row],[QDA_P]]=TRUE,Weekly[[#This Row],[Actual]]=TRUE),AV365+Weekly[[#This Row],[H Odds &lt;]]-1,IF(AND(Weekly[[#This Row],[V Odds &lt;]]&lt;&gt;"",Weekly[[#This Row],[QDA_P]]=FALSE,Weekly[[#This Row],[Actual]]=FALSE),AV365+Weekly[[#This Row],[V Odds &lt;]]-1,IF(AND(Weekly[[#This Row],[V Odds &lt;]]&lt;&gt;"",Weekly[[#This Row],[QDA_P]]=FALSE,Weekly[[#This Row],[Actual]]=TRUE),AV365-1,IF(AND(Weekly[[#This Row],[H Odds &lt;]]&lt;&gt;"",Weekly[[#This Row],[QDA_P]]=TRUE,Weekly[[#This Row],[Actual]]=FALSE),AV365-1,AV365)))))</f>
        <v>54.249999999999979</v>
      </c>
      <c r="AW366" s="37">
        <f>IF(AND(Weekly[[#This Row],[H Odds &lt;]]="",Weekly[[#This Row],[V Odds &lt;]]=""),AW365,IF(AND(Weekly[[#This Row],[KNC_P]]=Weekly[[#This Row],[Actual]],Weekly[[#This Row],[KNC_P]]=TRUE),AW365+Weekly[[#This Row],[BF H Odds]]-1,IF(AND(Weekly[[#This Row],[KNC_P]]=Weekly[[#This Row],[Actual]],Weekly[[#This Row],[KNC_P]]=FALSE),AW365+Weekly[[#This Row],[BF V Odds]]-1,AW365-1)))</f>
        <v>43.720000000000006</v>
      </c>
      <c r="AX366" s="37">
        <f>IF(AND(Weekly[[#This Row],[V Odds &lt;]]="",Weekly[[#This Row],[H Odds &lt;]]=""),AX365,IF(AND(Weekly[[#This Row],[V Odds &lt;]]&lt;&gt;"",Weekly[[#This Row],[FALSES]]&gt;0,Weekly[[#This Row],[Actual]]=FALSE),AX365+Weekly[[#This Row],[V Odds &lt;]]-1,IF(AND(Weekly[[#This Row],[H Odds &lt;]]&lt;&gt;"",Weekly[[#This Row],[TRUES]]&gt;0,Weekly[[#This Row],[Actual]]=TRUE),AX365+Weekly[[#This Row],[H Odds &lt;]]-1,IF(AND(Weekly[[#This Row],[V Odds &lt;]]&lt;&gt;"",Weekly[[#This Row],[FALSES]]=0),AX365,IF(AND(Weekly[[#This Row],[H Odds &lt;]]&lt;&gt;"",Weekly[[#This Row],[TRUES]]=0),AX365,AX365-1)))))</f>
        <v>84.549999999999983</v>
      </c>
      <c r="AY366" s="37">
        <f>IF(AND(Weekly[[#This Row],[V Odds &lt;]]="",Weekly[[#This Row],[H Odds &lt;]]=""),AY365,IF(AND(Weekly[[#This Row],[V Odds &lt;]]&lt;&gt;"",Weekly[[#This Row],[FALSES]]&gt;0,Weekly[[#This Row],[Actual]]=FALSE),AY365+((Weekly[[#This Row],[V Odds &lt;]]-1)*0.92),IF(AND(Weekly[[#This Row],[H Odds &lt;]]&lt;&gt;"",Weekly[[#This Row],[TRUES]]&gt;0,Weekly[[#This Row],[Actual]]=TRUE),AY365+((Weekly[[#This Row],[H Odds &lt;]]-1)*0.92),IF(AND(Weekly[[#This Row],[V Odds &lt;]]&lt;&gt;"",Weekly[[#This Row],[FALSES]]=0),AY365,IF(AND(Weekly[[#This Row],[H Odds &lt;]]&lt;&gt;"",Weekly[[#This Row],[TRUES]]=0),AY365,AY365-1)))))</f>
        <v>77.066000000000031</v>
      </c>
      <c r="AZ366" s="37">
        <f>IF(AND(Weekly[[#This Row],[V Odds &lt;]]="",Weekly[[#This Row],[H Odds &lt;]]=""),AZ365,IF(AND(Weekly[[#This Row],[V Odds &lt;]]&lt;&gt;"",Weekly[[#This Row],[Actual]]=FALSE),AZ365+Weekly[[#This Row],[V Odds &lt;]]-1,IF(AND(Weekly[[#This Row],[H Odds &lt;]]&lt;&gt;"",Weekly[[#This Row],[Actual]]=TRUE),AZ365+Weekly[[#This Row],[H Odds &lt;]]-1,AZ365-1)))</f>
        <v>67.919999999999987</v>
      </c>
      <c r="BA366" s="38">
        <f>IF(Weekly[[#This Row],[H Odds &lt;]]="",BA365,IF(AND(Weekly[[#This Row],[H Odds &lt;]]&lt;&gt;"",Weekly[[#This Row],[SVC_P]]=TRUE,Weekly[[#This Row],[Actual]]=TRUE),BA365+Weekly[[#This Row],[H Odds &lt;]]-1,IF(AND(Weekly[[#This Row],[H Odds &lt;]]&lt;&gt;"",Weekly[[#This Row],[SVC_P]]=TRUE,Weekly[[#This Row],[Actual]]=FALSE),BA365-1,BA365)))</f>
        <v>68.339999999999989</v>
      </c>
      <c r="BB366" s="38">
        <f>IF(Weekly[[#This Row],[H Odds &lt;]]="",BB365,IF(AND(Weekly[[#This Row],[H Odds &lt;]]&lt;&gt;"",Weekly[[#This Row],[ADBC_P]]=TRUE,Weekly[[#This Row],[Actual]]=TRUE),BB365+Weekly[[#This Row],[H Odds &lt;]]-1,IF(AND(Weekly[[#This Row],[H Odds &lt;]]&lt;&gt;"",Weekly[[#This Row],[ADBC_P]]=TRUE,Weekly[[#This Row],[Actual]]=FALSE),BB365-1,BB365)))</f>
        <v>44.459999999999994</v>
      </c>
      <c r="BC366" s="38">
        <f>IF(Weekly[[#This Row],[H Odds &lt;]]="",BC365,IF(AND(Weekly[[#This Row],[H Odds &lt;]]&lt;&gt;"",Weekly[[#This Row],[RFC_P]]=TRUE,Weekly[[#This Row],[Actual]]=TRUE),BC365+Weekly[[#This Row],[H Odds &lt;]]-1,IF(AND(Weekly[[#This Row],[H Odds &lt;]]&lt;&gt;"",Weekly[[#This Row],[RFC_P]]=TRUE,Weekly[[#This Row],[Actual]]=FALSE),BC365-1,BC365)))</f>
        <v>43.859999999999992</v>
      </c>
      <c r="BD366" s="38">
        <f>IF(Weekly[[#This Row],[H Odds &lt;]]="",BD365,IF(AND(Weekly[[#This Row],[H Odds &lt;]]&lt;&gt;"",Weekly[[#This Row],[GBC_P]]=TRUE,Weekly[[#This Row],[Actual]]=TRUE),BD365+Weekly[[#This Row],[H Odds &lt;]]-1,IF(AND(Weekly[[#This Row],[H Odds &lt;]]&lt;&gt;"",Weekly[[#This Row],[GBC_P]]=TRUE,Weekly[[#This Row],[Actual]]=FALSE),BD365-1,BD365)))</f>
        <v>48.96</v>
      </c>
      <c r="BE366" s="38">
        <f>IF(Weekly[[#This Row],[H Odds &lt;]]="",BE365,IF(AND(Weekly[[#This Row],[H Odds &lt;]]&lt;&gt;"",Weekly[[#This Row],[HGBC_P]]=TRUE,Weekly[[#This Row],[Actual]]=TRUE),BE365+Weekly[[#This Row],[H Odds &lt;]]-1,IF(AND(Weekly[[#This Row],[H Odds &lt;]]&lt;&gt;"",Weekly[[#This Row],[HGBC_P]]=TRUE,Weekly[[#This Row],[Actual]]=FALSE),BE365-1,BE365)))</f>
        <v>56.759999999999991</v>
      </c>
      <c r="BF366" s="38">
        <f>IF(Weekly[[#This Row],[H Odds &lt;]]="",BF365,IF(AND(Weekly[[#This Row],[H Odds &lt;]]&lt;&gt;"",Weekly[[#This Row],[XGB_P]]=TRUE,Weekly[[#This Row],[Actual]]=TRUE),BF365+Weekly[[#This Row],[H Odds &lt;]]-1,IF(AND(Weekly[[#This Row],[H Odds &lt;]]&lt;&gt;"",Weekly[[#This Row],[XGB_P]]=TRUE,Weekly[[#This Row],[Actual]]=FALSE),BF365-1,BF365)))</f>
        <v>60.93</v>
      </c>
      <c r="BG366" s="38">
        <f>IF(Weekly[[#This Row],[H Odds &lt;]]="",BG365,IF(AND(Weekly[[#This Row],[H Odds &lt;]]&lt;&gt;"",Weekly[[#This Row],[QDA_P]]=TRUE,Weekly[[#This Row],[Actual]]=TRUE),BG365+Weekly[[#This Row],[H Odds &lt;]]-1,IF(AND(Weekly[[#This Row],[H Odds &lt;]]&lt;&gt;"",Weekly[[#This Row],[QDA_P]]=TRUE,Weekly[[#This Row],[Actual]]=FALSE),BG365-1,BG365)))</f>
        <v>43.179999999999993</v>
      </c>
      <c r="BH366" s="38">
        <f>IF(Weekly[[#This Row],[H Odds &lt;]]="",BH365,IF(AND(Weekly[[#This Row],[H Odds &lt;]]&lt;&gt;"",Weekly[[#This Row],[KNC_P]]=TRUE,Weekly[[#This Row],[Actual]]=TRUE),BH365+Weekly[[#This Row],[H Odds &lt;]]-1,IF(AND(Weekly[[#This Row],[H Odds &lt;]]&lt;&gt;"",Weekly[[#This Row],[KNC_P]]=TRUE,Weekly[[#This Row],[Actual]]=FALSE),BH365-1,BH365)))</f>
        <v>47.54999999999999</v>
      </c>
      <c r="BI366" s="38">
        <f>IF(Weekly[[#This Row],[H Odds &lt;]]="",BI365,IF(AND(Weekly[[#This Row],[H Odds &lt;]]&lt;&gt;"",Weekly[[#This Row],[TRUES]]&gt;0,Weekly[[#This Row],[Actual]]=TRUE),BI365+Weekly[[#This Row],[H Odds &lt;]]-1,IF(AND(Weekly[[#This Row],[H Odds &lt;]]&lt;&gt;"",Weekly[[#This Row],[TRUES]]=0),BI365,BI365-1)))</f>
        <v>68.339999999999989</v>
      </c>
      <c r="BJ366" s="38">
        <f>IF(Weekly[[#This Row],[H Odds &lt;]]="",BJ365,IF(AND(Weekly[[#This Row],[H Odds &lt;]]&lt;&gt;"",Weekly[[#This Row],[Actual]]=TRUE),BJ365+Weekly[[#This Row],[H Odds &lt;]]-1,IF(AND(Weekly[[#This Row],[H Odds &lt;]]&lt;&gt;"",Weekly[[#This Row],[Actual]]=FALSE),BJ365-1,BJ365)))</f>
        <v>70.239999999999995</v>
      </c>
      <c r="BK366" s="58">
        <f>IF(AND(Weekly[[#This Row],[TRUES]]&gt;4,Weekly[[#This Row],[Actual]]=TRUE),BK365+Weekly[[#This Row],[BF H Odds]]-1,IF(AND(Weekly[[#This Row],[FALSES]]&gt;4,Weekly[[#This Row],[Actual]]=FALSE),BK365+Weekly[[#This Row],[BF V Odds]]-1,IF(AND(Weekly[[#This Row],[TRUES]]&gt;4,Weekly[[#This Row],[Actual]]=FALSE),BK365-1,IF(AND(Weekly[[#This Row],[FALSES]]&gt;4,Weekly[[#This Row],[Actual]]=TRUE),BK365-1,BK365))))</f>
        <v>21.56000000000002</v>
      </c>
      <c r="BL366" s="58">
        <f>IF(AND(Weekly[[#This Row],[TRUES]]&gt;5,Weekly[[#This Row],[Actual]]=TRUE),BL365+Weekly[[#This Row],[BF H Odds]]-1,IF(AND(Weekly[[#This Row],[FALSES]]&gt;5,Weekly[[#This Row],[Actual]]=FALSE),BL365+Weekly[[#This Row],[BF V Odds]]-1,IF(AND(Weekly[[#This Row],[TRUES]]&gt;5,Weekly[[#This Row],[Actual]]=FALSE),BL365-1,IF(AND(Weekly[[#This Row],[FALSES]]&gt;5,Weekly[[#This Row],[Actual]]=TRUE),BL365-1,BL365))))</f>
        <v>21.870000000000022</v>
      </c>
      <c r="BM366" s="58">
        <f>IF(AND(Weekly[[#This Row],[TRUES]]&gt;6,Weekly[[#This Row],[Actual]]=TRUE),BM365+Weekly[[#This Row],[BF H Odds]]-1,IF(AND(Weekly[[#This Row],[FALSES]]&gt;6,Weekly[[#This Row],[Actual]]=FALSE),BM365+Weekly[[#This Row],[BF V Odds]]-1,IF(AND(Weekly[[#This Row],[TRUES]]&gt;6,Weekly[[#This Row],[Actual]]=FALSE),BM365-1,IF(AND(Weekly[[#This Row],[FALSES]]&gt;6,Weekly[[#This Row],[Actual]]=TRUE),BM365-1,BM365))))</f>
        <v>46.500000000000014</v>
      </c>
    </row>
    <row r="367" spans="1:65" x14ac:dyDescent="0.25">
      <c r="A367" s="34"/>
      <c r="B367" s="10">
        <v>44289</v>
      </c>
      <c r="C367" s="33" t="s">
        <v>18</v>
      </c>
      <c r="D367" s="15" t="s">
        <v>32</v>
      </c>
      <c r="E367" t="b">
        <v>1</v>
      </c>
      <c r="F367" t="b">
        <v>1</v>
      </c>
      <c r="G367" t="b">
        <v>1</v>
      </c>
      <c r="H367" t="b">
        <v>1</v>
      </c>
      <c r="I367" t="b">
        <v>1</v>
      </c>
      <c r="J367" t="b">
        <v>1</v>
      </c>
      <c r="K367" t="b">
        <v>1</v>
      </c>
      <c r="L367" t="b">
        <v>1</v>
      </c>
      <c r="M367" t="s">
        <v>100</v>
      </c>
      <c r="N367">
        <v>11.93</v>
      </c>
      <c r="O367">
        <f>IF(Weekly[[#This Row],[H/V]]="H",Weekly[[#This Row],[BF H Odds]],IF(Weekly[[#This Row],[H/V]]="V",Weekly[[#This Row],[BF V Odds]],""))</f>
        <v>3.05</v>
      </c>
      <c r="P367" t="b">
        <v>0</v>
      </c>
      <c r="Q367" t="s">
        <v>76</v>
      </c>
      <c r="R367" s="35">
        <f>IFERROR(IF(Weekly[[#This Row],[Won Bet?]]="yes",R366+(Weekly[[#This Row],[BF Odds]]*Weekly[[#This Row],[BF Stake]])-Weekly[[#This Row],[BF Stake]],R366-Weekly[[#This Row],[BF Stake]]),R366)</f>
        <v>465.32</v>
      </c>
      <c r="S367" s="9">
        <f>IFERROR(IF(Weekly[[#This Row],[Won Bet?]]="yes",S366+(((Weekly[[#This Row],[BF Odds]]*Weekly[[#This Row],[BF Stake]])-Weekly[[#This Row],[BF Stake]])*0.95),S366-Weekly[[#This Row],[BF Stake]]),S366)</f>
        <v>464.09599999999995</v>
      </c>
      <c r="T367">
        <v>1.47</v>
      </c>
      <c r="U367">
        <v>3.05</v>
      </c>
      <c r="V367" s="24">
        <f>IF(Weekly[[#This Row],[Actual]]="","",IF(AND(Weekly[[#This Row],[SVC_P]]=Weekly[[#This Row],[Actual]],Weekly[[#This Row],[SVC_P]]=TRUE),V366+Weekly[[#This Row],[BF H Odds]]-1,IF(AND(Weekly[[#This Row],[SVC_P]]=Weekly[[#This Row],[Actual]],Weekly[[#This Row],[SVC_P]]=FALSE),V366+Weekly[[#This Row],[BF V Odds]]-1,V366-1)))</f>
        <v>67.55000000000004</v>
      </c>
      <c r="W367" s="24">
        <f>IF(Weekly[[#This Row],[Actual]]="","",IF(AND(Weekly[[#This Row],[SVC_P]]=FALSE,Weekly[[#This Row],[Actual]]=TRUE),W366+Weekly[[#This Row],[BF H Odds]]-1,IF(AND(Weekly[[#This Row],[SVC_P]]=TRUE,Weekly[[#This Row],[Actual]]=FALSE,),W366+Weekly[[#This Row],[BF V Odds]]-1,W366-1)))</f>
        <v>-306.95</v>
      </c>
      <c r="X367" s="24">
        <f>IF(Weekly[[#This Row],[Actual]]="","",IF(AND(Weekly[[#This Row],[ADBC_P]]=Weekly[[#This Row],[Actual]],Weekly[[#This Row],[ADBC_P]]=TRUE),X366+Weekly[[#This Row],[BF H Odds]]-1,IF(AND(Weekly[[#This Row],[ADBC_P]]=Weekly[[#This Row],[Actual]],Weekly[[#This Row],[ADBC_P]]=FALSE),X366+Weekly[[#This Row],[BF V Odds]]-1,X366-1)))</f>
        <v>22.860000000000021</v>
      </c>
      <c r="Y367" s="24">
        <f>IF(Weekly[[#This Row],[Actual]]="","",IF(AND(Weekly[[#This Row],[ADBC_P]]=FALSE,Weekly[[#This Row],[Actual]]=TRUE),Y366+Weekly[[#This Row],[BF H Odds]]-1,IF(AND(Weekly[[#This Row],[ADBC_P]]=TRUE,Weekly[[#This Row],[Actual]]=FALSE),Y366+Weekly[[#This Row],[BF V Odds]]-1,Y366-1)))</f>
        <v>46.42</v>
      </c>
      <c r="Z367" s="24">
        <f>IF(Weekly[[#This Row],[Actual]]="","",IF(AND(Weekly[[#This Row],[RFC_P]]=Weekly[[#This Row],[Actual]],Weekly[[#This Row],[RFC_P]]=TRUE),Z366+Weekly[[#This Row],[BF H Odds]]-1,IF(AND(Weekly[[#This Row],[RFC_P]]=Weekly[[#This Row],[Actual]],Weekly[[#This Row],[RFC_P]]=FALSE),Z366+Weekly[[#This Row],[BF V Odds]]-1,Z366-1)))</f>
        <v>20.050000000000022</v>
      </c>
      <c r="AA367" s="24">
        <f>IF(Weekly[[#This Row],[Actual]]="","",IF(AND(Weekly[[#This Row],[RFC_P]]=FALSE,Weekly[[#This Row],[Actual]]=TRUE),AA366+Weekly[[#This Row],[BF H Odds]]-1,IF(AND(Weekly[[#This Row],[RFC_P]]=TRUE,Weekly[[#This Row],[Actual]]=FALSE),AA366+Weekly[[#This Row],[BF V Odds]]-1,AA366-1)))</f>
        <v>49.229999999999976</v>
      </c>
      <c r="AB367" s="24">
        <f>IF(Weekly[[#This Row],[Actual]]="","",IF(AND(Weekly[[#This Row],[GBC_P]]=Weekly[[#This Row],[Actual]],Weekly[[#This Row],[GBC_P]]=TRUE),AB366+Weekly[[#This Row],[BF H Odds]]-1,IF(AND(Weekly[[#This Row],[GBC_P]]=Weekly[[#This Row],[Actual]],Weekly[[#This Row],[GBC_P]]=FALSE),AB366+Weekly[[#This Row],[BF V Odds]]-1,AB366-1)))</f>
        <v>21.750000000000004</v>
      </c>
      <c r="AC367" s="24">
        <f>IF(Weekly[[#This Row],[Actual]]="","",IF(AND(Weekly[[#This Row],[GBC_P]]=FALSE,Weekly[[#This Row],[Actual]]=TRUE),AC366+Weekly[[#This Row],[BF H Odds]]-1,IF(AND(Weekly[[#This Row],[GBC_P]]=TRUE,Weekly[[#This Row],[Actual]]=FALSE),AC366+Weekly[[#This Row],[BF V Odds]]-1,AC366-1)))</f>
        <v>47.529999999999973</v>
      </c>
      <c r="AD367" s="24">
        <f>IF(Weekly[[#This Row],[Actual]]="","",IF(AND(Weekly[[#This Row],[HGBC_P]]=Weekly[[#This Row],[Actual]],Weekly[[#This Row],[HGBC_P]]=TRUE),AD366+Weekly[[#This Row],[BF H Odds]]-1,IF(AND(Weekly[[#This Row],[HGBC_P]]=Weekly[[#This Row],[Actual]],Weekly[[#This Row],[HGBC_P]]=FALSE),AD366+Weekly[[#This Row],[BF V Odds]]-1,AD366-1)))</f>
        <v>21.690000000000023</v>
      </c>
      <c r="AE367" s="24">
        <f>IF(Weekly[[#This Row],[Actual]]="","",IF(AND(Weekly[[#This Row],[HGBC_P]]=FALSE,Weekly[[#This Row],[Actual]]=TRUE),AE366+Weekly[[#This Row],[BF H Odds]]-1,IF(AND(Weekly[[#This Row],[HGBC_P]]=TRUE,Weekly[[#This Row],[Actual]]=FALSE),AE366+Weekly[[#This Row],[BF V Odds]]-1,AE366-1)))</f>
        <v>47.59</v>
      </c>
      <c r="AF367" s="24">
        <f>IF(Weekly[[#This Row],[Actual]]="","",IF(AND(Weekly[[#This Row],[XGB_P]]=Weekly[[#This Row],[Actual]],Weekly[[#This Row],[XGB_P]]=TRUE),AF366+Weekly[[#This Row],[BF H Odds]]-1,IF(AND(Weekly[[#This Row],[XGB_P]]=Weekly[[#This Row],[Actual]],Weekly[[#This Row],[XGB_P]]=FALSE),AF366+Weekly[[#This Row],[BF V Odds]]-1,AF366-1)))</f>
        <v>46.440000000000019</v>
      </c>
      <c r="AG367" s="24">
        <f>IF(Weekly[[#This Row],[Actual]]="","",IF(AND(Weekly[[#This Row],[XGB_P]]=FALSE,Weekly[[#This Row],[Actual]]=TRUE),AG366+Weekly[[#This Row],[BF H Odds]]-1,IF(AND(Weekly[[#This Row],[XGB_P]]=TRUE,Weekly[[#This Row],[Actual]]=FALSE),AG366+Weekly[[#This Row],[BF V Odds]]-1,AG366-1)))</f>
        <v>22.839999999999996</v>
      </c>
      <c r="AH367" s="24">
        <f>IF(Weekly[[#This Row],[Actual]]="","",IF(AND(Weekly[[#This Row],[QDA_P]]=Weekly[[#This Row],[Actual]],Weekly[[#This Row],[QDA_P]]=TRUE),AH366+Weekly[[#This Row],[BF H Odds]]-1,IF(AND(Weekly[[#This Row],[QDA_P]]=Weekly[[#This Row],[Actual]],Weekly[[#This Row],[QDA_P]]=FALSE),AH366+Weekly[[#This Row],[BF V Odds]]-1,AH366-1)))</f>
        <v>2.7800000000000082</v>
      </c>
      <c r="AI367" s="24">
        <f>IF(Weekly[[#This Row],[Actual]]="","",IF(AND(Weekly[[#This Row],[QDA_P]]=FALSE,Weekly[[#This Row],[Actual]]=TRUE),AI366+Weekly[[#This Row],[BF H Odds]]-1,IF(AND(Weekly[[#This Row],[QDA_P]]=TRUE,Weekly[[#This Row],[Actual]]=FALSE),AI366+Weekly[[#This Row],[BF V Odds]]-1,AI366-1)))</f>
        <v>66.500000000000014</v>
      </c>
      <c r="AJ367" s="24">
        <f>IF(Weekly[[#This Row],[Actual]]="","",IF(AND(Weekly[[#This Row],[KNC_P]]=FALSE,Weekly[[#This Row],[Actual]]=TRUE),AJ366+Weekly[[#This Row],[BF H Odds]]-1,IF(AND(Weekly[[#This Row],[KNC_P]]=TRUE,Weekly[[#This Row],[Actual]]=FALSE),AJ366+Weekly[[#This Row],[BF V Odds]]-1,AJ366-1)))</f>
        <v>53.239999999999981</v>
      </c>
      <c r="AK367" s="24">
        <f>IF(Weekly[[#This Row],[Actual]]="","",IF(AND(Weekly[[#This Row],[KNC_P]]=FALSE,Weekly[[#This Row],[Actual]]=TRUE),AK366+Weekly[[#This Row],[BF H Odds]]-1,IF(AND(Weekly[[#This Row],[KNC_P]]=TRUE,Weekly[[#This Row],[Actual]]=FALSE),AK366+Weekly[[#This Row],[BF V Odds]]-1,AK366-1)))</f>
        <v>52.139999999999972</v>
      </c>
      <c r="AL367" s="30">
        <f>IF(Weekly[[#This Row],[Actual]]="","",COUNTIF(Weekly[[#This Row],[SVC_P]:[QDA_P]],TRUE))</f>
        <v>7</v>
      </c>
      <c r="AM367" s="30">
        <f>IF(Weekly[[#This Row],[Actual]]="","",COUNTIF(Weekly[[#This Row],[SVC_P]:[QDA_P]],FALSE))</f>
        <v>0</v>
      </c>
      <c r="AN367" s="36" t="str">
        <f>IF(AND(Weekly[[#This Row],[BF V Odds]]&gt;$BO$6,Weekly[[#This Row],[BF V Odds]] &lt; $BO$7),Weekly[[#This Row],[BF V Odds]],"")</f>
        <v/>
      </c>
      <c r="AO367" s="36">
        <f>IF(AND(Weekly[[#This Row],[BF H Odds]]&gt;$BO$6, Weekly[[#This Row],[BF H Odds]] &lt; $BO$7),Weekly[[#This Row],[BF H Odds]],"")</f>
        <v>3.05</v>
      </c>
      <c r="AP367" s="37">
        <f>IF(AND(Weekly[[#This Row],[V Odds &lt;]]="",Weekly[[#This Row],[H Odds &lt;]]=""),AP366,IF(AND(Weekly[[#This Row],[H Odds &lt;]]&lt;&gt;"",Weekly[[#This Row],[SVC_P]]=TRUE,Weekly[[#This Row],[Actual]]=TRUE),AP366+Weekly[[#This Row],[H Odds &lt;]]-1,IF(AND(Weekly[[#This Row],[V Odds &lt;]]&lt;&gt;"",Weekly[[#This Row],[SVC_P]]=FALSE,Weekly[[#This Row],[Actual]]=FALSE),AP366+Weekly[[#This Row],[V Odds &lt;]]-1,IF(AND(Weekly[[#This Row],[V Odds &lt;]]&lt;&gt;"",Weekly[[#This Row],[SVC_P]]=FALSE,Weekly[[#This Row],[Actual]]=TRUE),AP366-1,IF(AND(Weekly[[#This Row],[H Odds &lt;]]&lt;&gt;"",Weekly[[#This Row],[SVC_P]]=TRUE,Weekly[[#This Row],[Actual]]=FALSE),AP366-1,AP366)))))</f>
        <v>72.38000000000001</v>
      </c>
      <c r="AQ367" s="37">
        <f>IF(AND(Weekly[[#This Row],[V Odds &lt;]]="",Weekly[[#This Row],[H Odds &lt;]]=""),AQ366,IF(AND(Weekly[[#This Row],[H Odds &lt;]]&lt;&gt;"",Weekly[[#This Row],[ADBC_P]]=TRUE,Weekly[[#This Row],[Actual]]=TRUE),AQ366+Weekly[[#This Row],[H Odds &lt;]]-1,IF(AND(Weekly[[#This Row],[V Odds &lt;]]&lt;&gt;"",Weekly[[#This Row],[ADBC_P]]=FALSE,Weekly[[#This Row],[Actual]]=FALSE),AQ366+Weekly[[#This Row],[V Odds &lt;]]-1,IF(AND(Weekly[[#This Row],[V Odds &lt;]]&lt;&gt;"",Weekly[[#This Row],[ADBC_P]]=FALSE,Weekly[[#This Row],[Actual]]=TRUE),AQ366-1,IF(AND(Weekly[[#This Row],[H Odds &lt;]]&lt;&gt;"",Weekly[[#This Row],[ADBC_P]]=TRUE,Weekly[[#This Row],[Actual]]=FALSE),AQ366-1,AQ366)))))</f>
        <v>46.779999999999994</v>
      </c>
      <c r="AR367" s="37">
        <f>IF(AND(Weekly[[#This Row],[V Odds &lt;]]="",Weekly[[#This Row],[H Odds &lt;]]=""),AR366,IF(AND(Weekly[[#This Row],[H Odds &lt;]]&lt;&gt;"",Weekly[[#This Row],[RFC_P]]=TRUE,Weekly[[#This Row],[Actual]]=TRUE),AR366+Weekly[[#This Row],[H Odds &lt;]]-1,IF(AND(Weekly[[#This Row],[V Odds &lt;]]&lt;&gt;"",Weekly[[#This Row],[RFC_P]]=FALSE,Weekly[[#This Row],[Actual]]=FALSE),AR366+Weekly[[#This Row],[V Odds &lt;]]-1,IF(AND(Weekly[[#This Row],[V Odds &lt;]]&lt;&gt;"",Weekly[[#This Row],[RFC_P]]=FALSE,Weekly[[#This Row],[Actual]]=TRUE),AR366-1,IF(AND(Weekly[[#This Row],[H Odds &lt;]]&lt;&gt;"",Weekly[[#This Row],[RFC_P]]=TRUE,Weekly[[#This Row],[Actual]]=FALSE),AR366-1,AR366)))))</f>
        <v>50.789999999999992</v>
      </c>
      <c r="AS367" s="37">
        <f>IF(AND(Weekly[[#This Row],[V Odds &lt;]]="",Weekly[[#This Row],[H Odds &lt;]]=""),AS366,IF(AND(Weekly[[#This Row],[H Odds &lt;]]&lt;&gt;"",Weekly[[#This Row],[GBC_P]]=TRUE,Weekly[[#This Row],[Actual]]=TRUE),AS366+Weekly[[#This Row],[H Odds &lt;]]-1,IF(AND(Weekly[[#This Row],[V Odds &lt;]]&lt;&gt;"",Weekly[[#This Row],[GBC_P]]=FALSE,Weekly[[#This Row],[Actual]]=FALSE),AS366+Weekly[[#This Row],[V Odds &lt;]]-1,IF(AND(Weekly[[#This Row],[V Odds &lt;]]&lt;&gt;"",Weekly[[#This Row],[GBC_P]]=FALSE,Weekly[[#This Row],[Actual]]=TRUE),AS366-1,IF(AND(Weekly[[#This Row],[H Odds &lt;]]&lt;&gt;"",Weekly[[#This Row],[GBC_P]]=TRUE,Weekly[[#This Row],[Actual]]=FALSE),AS366-1,AS366)))))</f>
        <v>50.58</v>
      </c>
      <c r="AT367" s="37">
        <f>IF(AND(Weekly[[#This Row],[V Odds &lt;]]="",Weekly[[#This Row],[H Odds &lt;]]=""),AT366,IF(AND(Weekly[[#This Row],[H Odds &lt;]]&lt;&gt;"",Weekly[[#This Row],[HGBC_P]]=TRUE,Weekly[[#This Row],[Actual]]=TRUE),AT366+Weekly[[#This Row],[H Odds &lt;]]-1,IF(AND(Weekly[[#This Row],[V Odds &lt;]]&lt;&gt;"",Weekly[[#This Row],[HGBC_P]]=FALSE,Weekly[[#This Row],[Actual]]=FALSE),AT366+Weekly[[#This Row],[V Odds &lt;]]-1,IF(AND(Weekly[[#This Row],[V Odds &lt;]]&lt;&gt;"",Weekly[[#This Row],[HGBC_P]]=FALSE,Weekly[[#This Row],[Actual]]=TRUE),AT366-1,IF(AND(Weekly[[#This Row],[H Odds &lt;]]&lt;&gt;"",Weekly[[#This Row],[HGBC_P]]=TRUE,Weekly[[#This Row],[Actual]]=FALSE),AT366-1,AT366)))))</f>
        <v>56.659999999999989</v>
      </c>
      <c r="AU367" s="37">
        <f>IF(AND(Weekly[[#This Row],[V Odds &lt;]]="",Weekly[[#This Row],[H Odds &lt;]]=""),AU366,IF(AND(Weekly[[#This Row],[H Odds &lt;]]&lt;&gt;"",Weekly[[#This Row],[XGB_P]]=TRUE,Weekly[[#This Row],[Actual]]=TRUE),AU366+Weekly[[#This Row],[H Odds &lt;]]-1,IF(AND(Weekly[[#This Row],[V Odds &lt;]]&lt;&gt;"",Weekly[[#This Row],[XGB_P]]=FALSE,Weekly[[#This Row],[Actual]]=FALSE),AU366+Weekly[[#This Row],[V Odds &lt;]]-1,IF(AND(Weekly[[#This Row],[V Odds &lt;]]&lt;&gt;"",Weekly[[#This Row],[XGB_P]]=FALSE,Weekly[[#This Row],[Actual]]=TRUE),AU366-1,IF(AND(Weekly[[#This Row],[H Odds &lt;]]&lt;&gt;"",Weekly[[#This Row],[XGB_P]]=TRUE,Weekly[[#This Row],[Actual]]=FALSE),AU366-1,AU366)))))</f>
        <v>66.760000000000005</v>
      </c>
      <c r="AV367" s="37">
        <f>IF(AND(Weekly[[#This Row],[V Odds &lt;]]="",Weekly[[#This Row],[H Odds &lt;]]=""),AV366,IF(AND(Weekly[[#This Row],[H Odds &lt;]]&lt;&gt;"",Weekly[[#This Row],[QDA_P]]=TRUE,Weekly[[#This Row],[Actual]]=TRUE),AV366+Weekly[[#This Row],[H Odds &lt;]]-1,IF(AND(Weekly[[#This Row],[V Odds &lt;]]&lt;&gt;"",Weekly[[#This Row],[QDA_P]]=FALSE,Weekly[[#This Row],[Actual]]=FALSE),AV366+Weekly[[#This Row],[V Odds &lt;]]-1,IF(AND(Weekly[[#This Row],[V Odds &lt;]]&lt;&gt;"",Weekly[[#This Row],[QDA_P]]=FALSE,Weekly[[#This Row],[Actual]]=TRUE),AV366-1,IF(AND(Weekly[[#This Row],[H Odds &lt;]]&lt;&gt;"",Weekly[[#This Row],[QDA_P]]=TRUE,Weekly[[#This Row],[Actual]]=FALSE),AV366-1,AV366)))))</f>
        <v>53.249999999999979</v>
      </c>
      <c r="AW367" s="37">
        <f>IF(AND(Weekly[[#This Row],[H Odds &lt;]]="",Weekly[[#This Row],[V Odds &lt;]]=""),AW366,IF(AND(Weekly[[#This Row],[KNC_P]]=Weekly[[#This Row],[Actual]],Weekly[[#This Row],[KNC_P]]=TRUE),AW366+Weekly[[#This Row],[BF H Odds]]-1,IF(AND(Weekly[[#This Row],[KNC_P]]=Weekly[[#This Row],[Actual]],Weekly[[#This Row],[KNC_P]]=FALSE),AW366+Weekly[[#This Row],[BF V Odds]]-1,AW366-1)))</f>
        <v>42.720000000000006</v>
      </c>
      <c r="AX367" s="37">
        <f>IF(AND(Weekly[[#This Row],[V Odds &lt;]]="",Weekly[[#This Row],[H Odds &lt;]]=""),AX366,IF(AND(Weekly[[#This Row],[V Odds &lt;]]&lt;&gt;"",Weekly[[#This Row],[FALSES]]&gt;0,Weekly[[#This Row],[Actual]]=FALSE),AX366+Weekly[[#This Row],[V Odds &lt;]]-1,IF(AND(Weekly[[#This Row],[H Odds &lt;]]&lt;&gt;"",Weekly[[#This Row],[TRUES]]&gt;0,Weekly[[#This Row],[Actual]]=TRUE),AX366+Weekly[[#This Row],[H Odds &lt;]]-1,IF(AND(Weekly[[#This Row],[V Odds &lt;]]&lt;&gt;"",Weekly[[#This Row],[FALSES]]=0),AX366,IF(AND(Weekly[[#This Row],[H Odds &lt;]]&lt;&gt;"",Weekly[[#This Row],[TRUES]]=0),AX366,AX366-1)))))</f>
        <v>83.549999999999983</v>
      </c>
      <c r="AY367" s="37">
        <f>IF(AND(Weekly[[#This Row],[V Odds &lt;]]="",Weekly[[#This Row],[H Odds &lt;]]=""),AY366,IF(AND(Weekly[[#This Row],[V Odds &lt;]]&lt;&gt;"",Weekly[[#This Row],[FALSES]]&gt;0,Weekly[[#This Row],[Actual]]=FALSE),AY366+((Weekly[[#This Row],[V Odds &lt;]]-1)*0.92),IF(AND(Weekly[[#This Row],[H Odds &lt;]]&lt;&gt;"",Weekly[[#This Row],[TRUES]]&gt;0,Weekly[[#This Row],[Actual]]=TRUE),AY366+((Weekly[[#This Row],[H Odds &lt;]]-1)*0.92),IF(AND(Weekly[[#This Row],[V Odds &lt;]]&lt;&gt;"",Weekly[[#This Row],[FALSES]]=0),AY366,IF(AND(Weekly[[#This Row],[H Odds &lt;]]&lt;&gt;"",Weekly[[#This Row],[TRUES]]=0),AY366,AY366-1)))))</f>
        <v>76.066000000000031</v>
      </c>
      <c r="AZ367" s="37">
        <f>IF(AND(Weekly[[#This Row],[V Odds &lt;]]="",Weekly[[#This Row],[H Odds &lt;]]=""),AZ366,IF(AND(Weekly[[#This Row],[V Odds &lt;]]&lt;&gt;"",Weekly[[#This Row],[Actual]]=FALSE),AZ366+Weekly[[#This Row],[V Odds &lt;]]-1,IF(AND(Weekly[[#This Row],[H Odds &lt;]]&lt;&gt;"",Weekly[[#This Row],[Actual]]=TRUE),AZ366+Weekly[[#This Row],[H Odds &lt;]]-1,AZ366-1)))</f>
        <v>66.919999999999987</v>
      </c>
      <c r="BA367" s="38">
        <f>IF(Weekly[[#This Row],[H Odds &lt;]]="",BA366,IF(AND(Weekly[[#This Row],[H Odds &lt;]]&lt;&gt;"",Weekly[[#This Row],[SVC_P]]=TRUE,Weekly[[#This Row],[Actual]]=TRUE),BA366+Weekly[[#This Row],[H Odds &lt;]]-1,IF(AND(Weekly[[#This Row],[H Odds &lt;]]&lt;&gt;"",Weekly[[#This Row],[SVC_P]]=TRUE,Weekly[[#This Row],[Actual]]=FALSE),BA366-1,BA366)))</f>
        <v>67.339999999999989</v>
      </c>
      <c r="BB367" s="38">
        <f>IF(Weekly[[#This Row],[H Odds &lt;]]="",BB366,IF(AND(Weekly[[#This Row],[H Odds &lt;]]&lt;&gt;"",Weekly[[#This Row],[ADBC_P]]=TRUE,Weekly[[#This Row],[Actual]]=TRUE),BB366+Weekly[[#This Row],[H Odds &lt;]]-1,IF(AND(Weekly[[#This Row],[H Odds &lt;]]&lt;&gt;"",Weekly[[#This Row],[ADBC_P]]=TRUE,Weekly[[#This Row],[Actual]]=FALSE),BB366-1,BB366)))</f>
        <v>43.459999999999994</v>
      </c>
      <c r="BC367" s="38">
        <f>IF(Weekly[[#This Row],[H Odds &lt;]]="",BC366,IF(AND(Weekly[[#This Row],[H Odds &lt;]]&lt;&gt;"",Weekly[[#This Row],[RFC_P]]=TRUE,Weekly[[#This Row],[Actual]]=TRUE),BC366+Weekly[[#This Row],[H Odds &lt;]]-1,IF(AND(Weekly[[#This Row],[H Odds &lt;]]&lt;&gt;"",Weekly[[#This Row],[RFC_P]]=TRUE,Weekly[[#This Row],[Actual]]=FALSE),BC366-1,BC366)))</f>
        <v>42.859999999999992</v>
      </c>
      <c r="BD367" s="38">
        <f>IF(Weekly[[#This Row],[H Odds &lt;]]="",BD366,IF(AND(Weekly[[#This Row],[H Odds &lt;]]&lt;&gt;"",Weekly[[#This Row],[GBC_P]]=TRUE,Weekly[[#This Row],[Actual]]=TRUE),BD366+Weekly[[#This Row],[H Odds &lt;]]-1,IF(AND(Weekly[[#This Row],[H Odds &lt;]]&lt;&gt;"",Weekly[[#This Row],[GBC_P]]=TRUE,Weekly[[#This Row],[Actual]]=FALSE),BD366-1,BD366)))</f>
        <v>47.96</v>
      </c>
      <c r="BE367" s="38">
        <f>IF(Weekly[[#This Row],[H Odds &lt;]]="",BE366,IF(AND(Weekly[[#This Row],[H Odds &lt;]]&lt;&gt;"",Weekly[[#This Row],[HGBC_P]]=TRUE,Weekly[[#This Row],[Actual]]=TRUE),BE366+Weekly[[#This Row],[H Odds &lt;]]-1,IF(AND(Weekly[[#This Row],[H Odds &lt;]]&lt;&gt;"",Weekly[[#This Row],[HGBC_P]]=TRUE,Weekly[[#This Row],[Actual]]=FALSE),BE366-1,BE366)))</f>
        <v>55.759999999999991</v>
      </c>
      <c r="BF367" s="38">
        <f>IF(Weekly[[#This Row],[H Odds &lt;]]="",BF366,IF(AND(Weekly[[#This Row],[H Odds &lt;]]&lt;&gt;"",Weekly[[#This Row],[XGB_P]]=TRUE,Weekly[[#This Row],[Actual]]=TRUE),BF366+Weekly[[#This Row],[H Odds &lt;]]-1,IF(AND(Weekly[[#This Row],[H Odds &lt;]]&lt;&gt;"",Weekly[[#This Row],[XGB_P]]=TRUE,Weekly[[#This Row],[Actual]]=FALSE),BF366-1,BF366)))</f>
        <v>59.93</v>
      </c>
      <c r="BG367" s="38">
        <f>IF(Weekly[[#This Row],[H Odds &lt;]]="",BG366,IF(AND(Weekly[[#This Row],[H Odds &lt;]]&lt;&gt;"",Weekly[[#This Row],[QDA_P]]=TRUE,Weekly[[#This Row],[Actual]]=TRUE),BG366+Weekly[[#This Row],[H Odds &lt;]]-1,IF(AND(Weekly[[#This Row],[H Odds &lt;]]&lt;&gt;"",Weekly[[#This Row],[QDA_P]]=TRUE,Weekly[[#This Row],[Actual]]=FALSE),BG366-1,BG366)))</f>
        <v>42.179999999999993</v>
      </c>
      <c r="BH367" s="38">
        <f>IF(Weekly[[#This Row],[H Odds &lt;]]="",BH366,IF(AND(Weekly[[#This Row],[H Odds &lt;]]&lt;&gt;"",Weekly[[#This Row],[KNC_P]]=TRUE,Weekly[[#This Row],[Actual]]=TRUE),BH366+Weekly[[#This Row],[H Odds &lt;]]-1,IF(AND(Weekly[[#This Row],[H Odds &lt;]]&lt;&gt;"",Weekly[[#This Row],[KNC_P]]=TRUE,Weekly[[#This Row],[Actual]]=FALSE),BH366-1,BH366)))</f>
        <v>46.54999999999999</v>
      </c>
      <c r="BI367" s="38">
        <f>IF(Weekly[[#This Row],[H Odds &lt;]]="",BI366,IF(AND(Weekly[[#This Row],[H Odds &lt;]]&lt;&gt;"",Weekly[[#This Row],[TRUES]]&gt;0,Weekly[[#This Row],[Actual]]=TRUE),BI366+Weekly[[#This Row],[H Odds &lt;]]-1,IF(AND(Weekly[[#This Row],[H Odds &lt;]]&lt;&gt;"",Weekly[[#This Row],[TRUES]]=0),BI366,BI366-1)))</f>
        <v>67.339999999999989</v>
      </c>
      <c r="BJ367" s="38">
        <f>IF(Weekly[[#This Row],[H Odds &lt;]]="",BJ366,IF(AND(Weekly[[#This Row],[H Odds &lt;]]&lt;&gt;"",Weekly[[#This Row],[Actual]]=TRUE),BJ366+Weekly[[#This Row],[H Odds &lt;]]-1,IF(AND(Weekly[[#This Row],[H Odds &lt;]]&lt;&gt;"",Weekly[[#This Row],[Actual]]=FALSE),BJ366-1,BJ366)))</f>
        <v>69.239999999999995</v>
      </c>
      <c r="BK367" s="58">
        <f>IF(AND(Weekly[[#This Row],[TRUES]]&gt;4,Weekly[[#This Row],[Actual]]=TRUE),BK366+Weekly[[#This Row],[BF H Odds]]-1,IF(AND(Weekly[[#This Row],[FALSES]]&gt;4,Weekly[[#This Row],[Actual]]=FALSE),BK366+Weekly[[#This Row],[BF V Odds]]-1,IF(AND(Weekly[[#This Row],[TRUES]]&gt;4,Weekly[[#This Row],[Actual]]=FALSE),BK366-1,IF(AND(Weekly[[#This Row],[FALSES]]&gt;4,Weekly[[#This Row],[Actual]]=TRUE),BK366-1,BK366))))</f>
        <v>20.56000000000002</v>
      </c>
      <c r="BL367" s="58">
        <f>IF(AND(Weekly[[#This Row],[TRUES]]&gt;5,Weekly[[#This Row],[Actual]]=TRUE),BL366+Weekly[[#This Row],[BF H Odds]]-1,IF(AND(Weekly[[#This Row],[FALSES]]&gt;5,Weekly[[#This Row],[Actual]]=FALSE),BL366+Weekly[[#This Row],[BF V Odds]]-1,IF(AND(Weekly[[#This Row],[TRUES]]&gt;5,Weekly[[#This Row],[Actual]]=FALSE),BL366-1,IF(AND(Weekly[[#This Row],[FALSES]]&gt;5,Weekly[[#This Row],[Actual]]=TRUE),BL366-1,BL366))))</f>
        <v>20.870000000000022</v>
      </c>
      <c r="BM367" s="58">
        <f>IF(AND(Weekly[[#This Row],[TRUES]]&gt;6,Weekly[[#This Row],[Actual]]=TRUE),BM366+Weekly[[#This Row],[BF H Odds]]-1,IF(AND(Weekly[[#This Row],[FALSES]]&gt;6,Weekly[[#This Row],[Actual]]=FALSE),BM366+Weekly[[#This Row],[BF V Odds]]-1,IF(AND(Weekly[[#This Row],[TRUES]]&gt;6,Weekly[[#This Row],[Actual]]=FALSE),BM366-1,IF(AND(Weekly[[#This Row],[FALSES]]&gt;6,Weekly[[#This Row],[Actual]]=TRUE),BM366-1,BM366))))</f>
        <v>45.500000000000014</v>
      </c>
    </row>
    <row r="368" spans="1:65" x14ac:dyDescent="0.25">
      <c r="A368" s="34"/>
      <c r="B368" s="10">
        <v>44289</v>
      </c>
      <c r="C368" s="33" t="s">
        <v>28</v>
      </c>
      <c r="D368" s="15" t="s">
        <v>24</v>
      </c>
      <c r="E368" t="b">
        <v>1</v>
      </c>
      <c r="F368" t="b">
        <v>1</v>
      </c>
      <c r="G368" t="b">
        <v>1</v>
      </c>
      <c r="H368" t="b">
        <v>0</v>
      </c>
      <c r="I368" t="b">
        <v>0</v>
      </c>
      <c r="J368" t="b">
        <v>1</v>
      </c>
      <c r="K368" t="b">
        <v>1</v>
      </c>
      <c r="L368" t="b">
        <v>1</v>
      </c>
      <c r="O368" t="str">
        <f>IF(Weekly[[#This Row],[H/V]]="H",Weekly[[#This Row],[BF H Odds]],IF(Weekly[[#This Row],[H/V]]="V",Weekly[[#This Row],[BF V Odds]],""))</f>
        <v/>
      </c>
      <c r="P368" t="b">
        <v>0</v>
      </c>
      <c r="R368" s="35">
        <f>IFERROR(IF(Weekly[[#This Row],[Won Bet?]]="yes",R367+(Weekly[[#This Row],[BF Odds]]*Weekly[[#This Row],[BF Stake]])-Weekly[[#This Row],[BF Stake]],R367-Weekly[[#This Row],[BF Stake]]),R367)</f>
        <v>465.32</v>
      </c>
      <c r="S368" s="9">
        <f>IFERROR(IF(Weekly[[#This Row],[Won Bet?]]="yes",S367+(((Weekly[[#This Row],[BF Odds]]*Weekly[[#This Row],[BF Stake]])-Weekly[[#This Row],[BF Stake]])*0.95),S367-Weekly[[#This Row],[BF Stake]]),S367)</f>
        <v>464.09599999999995</v>
      </c>
      <c r="T368">
        <v>1.85</v>
      </c>
      <c r="U368">
        <v>2.16</v>
      </c>
      <c r="V368" s="24">
        <f>IF(Weekly[[#This Row],[Actual]]="","",IF(AND(Weekly[[#This Row],[SVC_P]]=Weekly[[#This Row],[Actual]],Weekly[[#This Row],[SVC_P]]=TRUE),V367+Weekly[[#This Row],[BF H Odds]]-1,IF(AND(Weekly[[#This Row],[SVC_P]]=Weekly[[#This Row],[Actual]],Weekly[[#This Row],[SVC_P]]=FALSE),V367+Weekly[[#This Row],[BF V Odds]]-1,V367-1)))</f>
        <v>66.55000000000004</v>
      </c>
      <c r="W368" s="24">
        <f>IF(Weekly[[#This Row],[Actual]]="","",IF(AND(Weekly[[#This Row],[SVC_P]]=FALSE,Weekly[[#This Row],[Actual]]=TRUE),W367+Weekly[[#This Row],[BF H Odds]]-1,IF(AND(Weekly[[#This Row],[SVC_P]]=TRUE,Weekly[[#This Row],[Actual]]=FALSE,),W367+Weekly[[#This Row],[BF V Odds]]-1,W367-1)))</f>
        <v>-307.95</v>
      </c>
      <c r="X368" s="24">
        <f>IF(Weekly[[#This Row],[Actual]]="","",IF(AND(Weekly[[#This Row],[ADBC_P]]=Weekly[[#This Row],[Actual]],Weekly[[#This Row],[ADBC_P]]=TRUE),X367+Weekly[[#This Row],[BF H Odds]]-1,IF(AND(Weekly[[#This Row],[ADBC_P]]=Weekly[[#This Row],[Actual]],Weekly[[#This Row],[ADBC_P]]=FALSE),X367+Weekly[[#This Row],[BF V Odds]]-1,X367-1)))</f>
        <v>21.860000000000021</v>
      </c>
      <c r="Y368" s="24">
        <f>IF(Weekly[[#This Row],[Actual]]="","",IF(AND(Weekly[[#This Row],[ADBC_P]]=FALSE,Weekly[[#This Row],[Actual]]=TRUE),Y367+Weekly[[#This Row],[BF H Odds]]-1,IF(AND(Weekly[[#This Row],[ADBC_P]]=TRUE,Weekly[[#This Row],[Actual]]=FALSE),Y367+Weekly[[#This Row],[BF V Odds]]-1,Y367-1)))</f>
        <v>47.27</v>
      </c>
      <c r="Z368" s="24">
        <f>IF(Weekly[[#This Row],[Actual]]="","",IF(AND(Weekly[[#This Row],[RFC_P]]=Weekly[[#This Row],[Actual]],Weekly[[#This Row],[RFC_P]]=TRUE),Z367+Weekly[[#This Row],[BF H Odds]]-1,IF(AND(Weekly[[#This Row],[RFC_P]]=Weekly[[#This Row],[Actual]],Weekly[[#This Row],[RFC_P]]=FALSE),Z367+Weekly[[#This Row],[BF V Odds]]-1,Z367-1)))</f>
        <v>19.050000000000022</v>
      </c>
      <c r="AA368" s="24">
        <f>IF(Weekly[[#This Row],[Actual]]="","",IF(AND(Weekly[[#This Row],[RFC_P]]=FALSE,Weekly[[#This Row],[Actual]]=TRUE),AA367+Weekly[[#This Row],[BF H Odds]]-1,IF(AND(Weekly[[#This Row],[RFC_P]]=TRUE,Weekly[[#This Row],[Actual]]=FALSE),AA367+Weekly[[#This Row],[BF V Odds]]-1,AA367-1)))</f>
        <v>50.079999999999977</v>
      </c>
      <c r="AB368" s="24">
        <f>IF(Weekly[[#This Row],[Actual]]="","",IF(AND(Weekly[[#This Row],[GBC_P]]=Weekly[[#This Row],[Actual]],Weekly[[#This Row],[GBC_P]]=TRUE),AB367+Weekly[[#This Row],[BF H Odds]]-1,IF(AND(Weekly[[#This Row],[GBC_P]]=Weekly[[#This Row],[Actual]],Weekly[[#This Row],[GBC_P]]=FALSE),AB367+Weekly[[#This Row],[BF V Odds]]-1,AB367-1)))</f>
        <v>22.600000000000005</v>
      </c>
      <c r="AC368" s="24">
        <f>IF(Weekly[[#This Row],[Actual]]="","",IF(AND(Weekly[[#This Row],[GBC_P]]=FALSE,Weekly[[#This Row],[Actual]]=TRUE),AC367+Weekly[[#This Row],[BF H Odds]]-1,IF(AND(Weekly[[#This Row],[GBC_P]]=TRUE,Weekly[[#This Row],[Actual]]=FALSE),AC367+Weekly[[#This Row],[BF V Odds]]-1,AC367-1)))</f>
        <v>46.529999999999973</v>
      </c>
      <c r="AD368" s="24">
        <f>IF(Weekly[[#This Row],[Actual]]="","",IF(AND(Weekly[[#This Row],[HGBC_P]]=Weekly[[#This Row],[Actual]],Weekly[[#This Row],[HGBC_P]]=TRUE),AD367+Weekly[[#This Row],[BF H Odds]]-1,IF(AND(Weekly[[#This Row],[HGBC_P]]=Weekly[[#This Row],[Actual]],Weekly[[#This Row],[HGBC_P]]=FALSE),AD367+Weekly[[#This Row],[BF V Odds]]-1,AD367-1)))</f>
        <v>22.540000000000024</v>
      </c>
      <c r="AE368" s="24">
        <f>IF(Weekly[[#This Row],[Actual]]="","",IF(AND(Weekly[[#This Row],[HGBC_P]]=FALSE,Weekly[[#This Row],[Actual]]=TRUE),AE367+Weekly[[#This Row],[BF H Odds]]-1,IF(AND(Weekly[[#This Row],[HGBC_P]]=TRUE,Weekly[[#This Row],[Actual]]=FALSE),AE367+Weekly[[#This Row],[BF V Odds]]-1,AE367-1)))</f>
        <v>46.59</v>
      </c>
      <c r="AF368" s="24">
        <f>IF(Weekly[[#This Row],[Actual]]="","",IF(AND(Weekly[[#This Row],[XGB_P]]=Weekly[[#This Row],[Actual]],Weekly[[#This Row],[XGB_P]]=TRUE),AF367+Weekly[[#This Row],[BF H Odds]]-1,IF(AND(Weekly[[#This Row],[XGB_P]]=Weekly[[#This Row],[Actual]],Weekly[[#This Row],[XGB_P]]=FALSE),AF367+Weekly[[#This Row],[BF V Odds]]-1,AF367-1)))</f>
        <v>45.440000000000019</v>
      </c>
      <c r="AG368" s="24">
        <f>IF(Weekly[[#This Row],[Actual]]="","",IF(AND(Weekly[[#This Row],[XGB_P]]=FALSE,Weekly[[#This Row],[Actual]]=TRUE),AG367+Weekly[[#This Row],[BF H Odds]]-1,IF(AND(Weekly[[#This Row],[XGB_P]]=TRUE,Weekly[[#This Row],[Actual]]=FALSE),AG367+Weekly[[#This Row],[BF V Odds]]-1,AG367-1)))</f>
        <v>23.689999999999998</v>
      </c>
      <c r="AH368" s="24">
        <f>IF(Weekly[[#This Row],[Actual]]="","",IF(AND(Weekly[[#This Row],[QDA_P]]=Weekly[[#This Row],[Actual]],Weekly[[#This Row],[QDA_P]]=TRUE),AH367+Weekly[[#This Row],[BF H Odds]]-1,IF(AND(Weekly[[#This Row],[QDA_P]]=Weekly[[#This Row],[Actual]],Weekly[[#This Row],[QDA_P]]=FALSE),AH367+Weekly[[#This Row],[BF V Odds]]-1,AH367-1)))</f>
        <v>1.7800000000000082</v>
      </c>
      <c r="AI368" s="24">
        <f>IF(Weekly[[#This Row],[Actual]]="","",IF(AND(Weekly[[#This Row],[QDA_P]]=FALSE,Weekly[[#This Row],[Actual]]=TRUE),AI367+Weekly[[#This Row],[BF H Odds]]-1,IF(AND(Weekly[[#This Row],[QDA_P]]=TRUE,Weekly[[#This Row],[Actual]]=FALSE),AI367+Weekly[[#This Row],[BF V Odds]]-1,AI367-1)))</f>
        <v>67.350000000000009</v>
      </c>
      <c r="AJ368" s="24">
        <f>IF(Weekly[[#This Row],[Actual]]="","",IF(AND(Weekly[[#This Row],[KNC_P]]=FALSE,Weekly[[#This Row],[Actual]]=TRUE),AJ367+Weekly[[#This Row],[BF H Odds]]-1,IF(AND(Weekly[[#This Row],[KNC_P]]=TRUE,Weekly[[#This Row],[Actual]]=FALSE),AJ367+Weekly[[#This Row],[BF V Odds]]-1,AJ367-1)))</f>
        <v>54.089999999999982</v>
      </c>
      <c r="AK368" s="24">
        <f>IF(Weekly[[#This Row],[Actual]]="","",IF(AND(Weekly[[#This Row],[KNC_P]]=FALSE,Weekly[[#This Row],[Actual]]=TRUE),AK367+Weekly[[#This Row],[BF H Odds]]-1,IF(AND(Weekly[[#This Row],[KNC_P]]=TRUE,Weekly[[#This Row],[Actual]]=FALSE),AK367+Weekly[[#This Row],[BF V Odds]]-1,AK367-1)))</f>
        <v>52.989999999999974</v>
      </c>
      <c r="AL368" s="30">
        <f>IF(Weekly[[#This Row],[Actual]]="","",COUNTIF(Weekly[[#This Row],[SVC_P]:[QDA_P]],TRUE))</f>
        <v>5</v>
      </c>
      <c r="AM368" s="30">
        <f>IF(Weekly[[#This Row],[Actual]]="","",COUNTIF(Weekly[[#This Row],[SVC_P]:[QDA_P]],FALSE))</f>
        <v>2</v>
      </c>
      <c r="AN368" s="36" t="str">
        <f>IF(AND(Weekly[[#This Row],[BF V Odds]]&gt;$BO$6,Weekly[[#This Row],[BF V Odds]] &lt; $BO$7),Weekly[[#This Row],[BF V Odds]],"")</f>
        <v/>
      </c>
      <c r="AO368" s="36" t="str">
        <f>IF(AND(Weekly[[#This Row],[BF H Odds]]&gt;$BO$6, Weekly[[#This Row],[BF H Odds]] &lt; $BO$7),Weekly[[#This Row],[BF H Odds]],"")</f>
        <v/>
      </c>
      <c r="AP368" s="37">
        <f>IF(AND(Weekly[[#This Row],[V Odds &lt;]]="",Weekly[[#This Row],[H Odds &lt;]]=""),AP367,IF(AND(Weekly[[#This Row],[H Odds &lt;]]&lt;&gt;"",Weekly[[#This Row],[SVC_P]]=TRUE,Weekly[[#This Row],[Actual]]=TRUE),AP367+Weekly[[#This Row],[H Odds &lt;]]-1,IF(AND(Weekly[[#This Row],[V Odds &lt;]]&lt;&gt;"",Weekly[[#This Row],[SVC_P]]=FALSE,Weekly[[#This Row],[Actual]]=FALSE),AP367+Weekly[[#This Row],[V Odds &lt;]]-1,IF(AND(Weekly[[#This Row],[V Odds &lt;]]&lt;&gt;"",Weekly[[#This Row],[SVC_P]]=FALSE,Weekly[[#This Row],[Actual]]=TRUE),AP367-1,IF(AND(Weekly[[#This Row],[H Odds &lt;]]&lt;&gt;"",Weekly[[#This Row],[SVC_P]]=TRUE,Weekly[[#This Row],[Actual]]=FALSE),AP367-1,AP367)))))</f>
        <v>72.38000000000001</v>
      </c>
      <c r="AQ368" s="37">
        <f>IF(AND(Weekly[[#This Row],[V Odds &lt;]]="",Weekly[[#This Row],[H Odds &lt;]]=""),AQ367,IF(AND(Weekly[[#This Row],[H Odds &lt;]]&lt;&gt;"",Weekly[[#This Row],[ADBC_P]]=TRUE,Weekly[[#This Row],[Actual]]=TRUE),AQ367+Weekly[[#This Row],[H Odds &lt;]]-1,IF(AND(Weekly[[#This Row],[V Odds &lt;]]&lt;&gt;"",Weekly[[#This Row],[ADBC_P]]=FALSE,Weekly[[#This Row],[Actual]]=FALSE),AQ367+Weekly[[#This Row],[V Odds &lt;]]-1,IF(AND(Weekly[[#This Row],[V Odds &lt;]]&lt;&gt;"",Weekly[[#This Row],[ADBC_P]]=FALSE,Weekly[[#This Row],[Actual]]=TRUE),AQ367-1,IF(AND(Weekly[[#This Row],[H Odds &lt;]]&lt;&gt;"",Weekly[[#This Row],[ADBC_P]]=TRUE,Weekly[[#This Row],[Actual]]=FALSE),AQ367-1,AQ367)))))</f>
        <v>46.779999999999994</v>
      </c>
      <c r="AR368" s="37">
        <f>IF(AND(Weekly[[#This Row],[V Odds &lt;]]="",Weekly[[#This Row],[H Odds &lt;]]=""),AR367,IF(AND(Weekly[[#This Row],[H Odds &lt;]]&lt;&gt;"",Weekly[[#This Row],[RFC_P]]=TRUE,Weekly[[#This Row],[Actual]]=TRUE),AR367+Weekly[[#This Row],[H Odds &lt;]]-1,IF(AND(Weekly[[#This Row],[V Odds &lt;]]&lt;&gt;"",Weekly[[#This Row],[RFC_P]]=FALSE,Weekly[[#This Row],[Actual]]=FALSE),AR367+Weekly[[#This Row],[V Odds &lt;]]-1,IF(AND(Weekly[[#This Row],[V Odds &lt;]]&lt;&gt;"",Weekly[[#This Row],[RFC_P]]=FALSE,Weekly[[#This Row],[Actual]]=TRUE),AR367-1,IF(AND(Weekly[[#This Row],[H Odds &lt;]]&lt;&gt;"",Weekly[[#This Row],[RFC_P]]=TRUE,Weekly[[#This Row],[Actual]]=FALSE),AR367-1,AR367)))))</f>
        <v>50.789999999999992</v>
      </c>
      <c r="AS368" s="37">
        <f>IF(AND(Weekly[[#This Row],[V Odds &lt;]]="",Weekly[[#This Row],[H Odds &lt;]]=""),AS367,IF(AND(Weekly[[#This Row],[H Odds &lt;]]&lt;&gt;"",Weekly[[#This Row],[GBC_P]]=TRUE,Weekly[[#This Row],[Actual]]=TRUE),AS367+Weekly[[#This Row],[H Odds &lt;]]-1,IF(AND(Weekly[[#This Row],[V Odds &lt;]]&lt;&gt;"",Weekly[[#This Row],[GBC_P]]=FALSE,Weekly[[#This Row],[Actual]]=FALSE),AS367+Weekly[[#This Row],[V Odds &lt;]]-1,IF(AND(Weekly[[#This Row],[V Odds &lt;]]&lt;&gt;"",Weekly[[#This Row],[GBC_P]]=FALSE,Weekly[[#This Row],[Actual]]=TRUE),AS367-1,IF(AND(Weekly[[#This Row],[H Odds &lt;]]&lt;&gt;"",Weekly[[#This Row],[GBC_P]]=TRUE,Weekly[[#This Row],[Actual]]=FALSE),AS367-1,AS367)))))</f>
        <v>50.58</v>
      </c>
      <c r="AT368" s="37">
        <f>IF(AND(Weekly[[#This Row],[V Odds &lt;]]="",Weekly[[#This Row],[H Odds &lt;]]=""),AT367,IF(AND(Weekly[[#This Row],[H Odds &lt;]]&lt;&gt;"",Weekly[[#This Row],[HGBC_P]]=TRUE,Weekly[[#This Row],[Actual]]=TRUE),AT367+Weekly[[#This Row],[H Odds &lt;]]-1,IF(AND(Weekly[[#This Row],[V Odds &lt;]]&lt;&gt;"",Weekly[[#This Row],[HGBC_P]]=FALSE,Weekly[[#This Row],[Actual]]=FALSE),AT367+Weekly[[#This Row],[V Odds &lt;]]-1,IF(AND(Weekly[[#This Row],[V Odds &lt;]]&lt;&gt;"",Weekly[[#This Row],[HGBC_P]]=FALSE,Weekly[[#This Row],[Actual]]=TRUE),AT367-1,IF(AND(Weekly[[#This Row],[H Odds &lt;]]&lt;&gt;"",Weekly[[#This Row],[HGBC_P]]=TRUE,Weekly[[#This Row],[Actual]]=FALSE),AT367-1,AT367)))))</f>
        <v>56.659999999999989</v>
      </c>
      <c r="AU368" s="37">
        <f>IF(AND(Weekly[[#This Row],[V Odds &lt;]]="",Weekly[[#This Row],[H Odds &lt;]]=""),AU367,IF(AND(Weekly[[#This Row],[H Odds &lt;]]&lt;&gt;"",Weekly[[#This Row],[XGB_P]]=TRUE,Weekly[[#This Row],[Actual]]=TRUE),AU367+Weekly[[#This Row],[H Odds &lt;]]-1,IF(AND(Weekly[[#This Row],[V Odds &lt;]]&lt;&gt;"",Weekly[[#This Row],[XGB_P]]=FALSE,Weekly[[#This Row],[Actual]]=FALSE),AU367+Weekly[[#This Row],[V Odds &lt;]]-1,IF(AND(Weekly[[#This Row],[V Odds &lt;]]&lt;&gt;"",Weekly[[#This Row],[XGB_P]]=FALSE,Weekly[[#This Row],[Actual]]=TRUE),AU367-1,IF(AND(Weekly[[#This Row],[H Odds &lt;]]&lt;&gt;"",Weekly[[#This Row],[XGB_P]]=TRUE,Weekly[[#This Row],[Actual]]=FALSE),AU367-1,AU367)))))</f>
        <v>66.760000000000005</v>
      </c>
      <c r="AV368" s="37">
        <f>IF(AND(Weekly[[#This Row],[V Odds &lt;]]="",Weekly[[#This Row],[H Odds &lt;]]=""),AV367,IF(AND(Weekly[[#This Row],[H Odds &lt;]]&lt;&gt;"",Weekly[[#This Row],[QDA_P]]=TRUE,Weekly[[#This Row],[Actual]]=TRUE),AV367+Weekly[[#This Row],[H Odds &lt;]]-1,IF(AND(Weekly[[#This Row],[V Odds &lt;]]&lt;&gt;"",Weekly[[#This Row],[QDA_P]]=FALSE,Weekly[[#This Row],[Actual]]=FALSE),AV367+Weekly[[#This Row],[V Odds &lt;]]-1,IF(AND(Weekly[[#This Row],[V Odds &lt;]]&lt;&gt;"",Weekly[[#This Row],[QDA_P]]=FALSE,Weekly[[#This Row],[Actual]]=TRUE),AV367-1,IF(AND(Weekly[[#This Row],[H Odds &lt;]]&lt;&gt;"",Weekly[[#This Row],[QDA_P]]=TRUE,Weekly[[#This Row],[Actual]]=FALSE),AV367-1,AV367)))))</f>
        <v>53.249999999999979</v>
      </c>
      <c r="AW368" s="37">
        <f>IF(AND(Weekly[[#This Row],[H Odds &lt;]]="",Weekly[[#This Row],[V Odds &lt;]]=""),AW367,IF(AND(Weekly[[#This Row],[KNC_P]]=Weekly[[#This Row],[Actual]],Weekly[[#This Row],[KNC_P]]=TRUE),AW367+Weekly[[#This Row],[BF H Odds]]-1,IF(AND(Weekly[[#This Row],[KNC_P]]=Weekly[[#This Row],[Actual]],Weekly[[#This Row],[KNC_P]]=FALSE),AW367+Weekly[[#This Row],[BF V Odds]]-1,AW367-1)))</f>
        <v>42.720000000000006</v>
      </c>
      <c r="AX368" s="37">
        <f>IF(AND(Weekly[[#This Row],[V Odds &lt;]]="",Weekly[[#This Row],[H Odds &lt;]]=""),AX367,IF(AND(Weekly[[#This Row],[V Odds &lt;]]&lt;&gt;"",Weekly[[#This Row],[FALSES]]&gt;0,Weekly[[#This Row],[Actual]]=FALSE),AX367+Weekly[[#This Row],[V Odds &lt;]]-1,IF(AND(Weekly[[#This Row],[H Odds &lt;]]&lt;&gt;"",Weekly[[#This Row],[TRUES]]&gt;0,Weekly[[#This Row],[Actual]]=TRUE),AX367+Weekly[[#This Row],[H Odds &lt;]]-1,IF(AND(Weekly[[#This Row],[V Odds &lt;]]&lt;&gt;"",Weekly[[#This Row],[FALSES]]=0),AX367,IF(AND(Weekly[[#This Row],[H Odds &lt;]]&lt;&gt;"",Weekly[[#This Row],[TRUES]]=0),AX367,AX367-1)))))</f>
        <v>83.549999999999983</v>
      </c>
      <c r="AY368" s="37">
        <f>IF(AND(Weekly[[#This Row],[V Odds &lt;]]="",Weekly[[#This Row],[H Odds &lt;]]=""),AY367,IF(AND(Weekly[[#This Row],[V Odds &lt;]]&lt;&gt;"",Weekly[[#This Row],[FALSES]]&gt;0,Weekly[[#This Row],[Actual]]=FALSE),AY367+((Weekly[[#This Row],[V Odds &lt;]]-1)*0.92),IF(AND(Weekly[[#This Row],[H Odds &lt;]]&lt;&gt;"",Weekly[[#This Row],[TRUES]]&gt;0,Weekly[[#This Row],[Actual]]=TRUE),AY367+((Weekly[[#This Row],[H Odds &lt;]]-1)*0.92),IF(AND(Weekly[[#This Row],[V Odds &lt;]]&lt;&gt;"",Weekly[[#This Row],[FALSES]]=0),AY367,IF(AND(Weekly[[#This Row],[H Odds &lt;]]&lt;&gt;"",Weekly[[#This Row],[TRUES]]=0),AY367,AY367-1)))))</f>
        <v>76.066000000000031</v>
      </c>
      <c r="AZ368" s="37">
        <f>IF(AND(Weekly[[#This Row],[V Odds &lt;]]="",Weekly[[#This Row],[H Odds &lt;]]=""),AZ367,IF(AND(Weekly[[#This Row],[V Odds &lt;]]&lt;&gt;"",Weekly[[#This Row],[Actual]]=FALSE),AZ367+Weekly[[#This Row],[V Odds &lt;]]-1,IF(AND(Weekly[[#This Row],[H Odds &lt;]]&lt;&gt;"",Weekly[[#This Row],[Actual]]=TRUE),AZ367+Weekly[[#This Row],[H Odds &lt;]]-1,AZ367-1)))</f>
        <v>66.919999999999987</v>
      </c>
      <c r="BA368" s="38">
        <f>IF(Weekly[[#This Row],[H Odds &lt;]]="",BA367,IF(AND(Weekly[[#This Row],[H Odds &lt;]]&lt;&gt;"",Weekly[[#This Row],[SVC_P]]=TRUE,Weekly[[#This Row],[Actual]]=TRUE),BA367+Weekly[[#This Row],[H Odds &lt;]]-1,IF(AND(Weekly[[#This Row],[H Odds &lt;]]&lt;&gt;"",Weekly[[#This Row],[SVC_P]]=TRUE,Weekly[[#This Row],[Actual]]=FALSE),BA367-1,BA367)))</f>
        <v>67.339999999999989</v>
      </c>
      <c r="BB368" s="38">
        <f>IF(Weekly[[#This Row],[H Odds &lt;]]="",BB367,IF(AND(Weekly[[#This Row],[H Odds &lt;]]&lt;&gt;"",Weekly[[#This Row],[ADBC_P]]=TRUE,Weekly[[#This Row],[Actual]]=TRUE),BB367+Weekly[[#This Row],[H Odds &lt;]]-1,IF(AND(Weekly[[#This Row],[H Odds &lt;]]&lt;&gt;"",Weekly[[#This Row],[ADBC_P]]=TRUE,Weekly[[#This Row],[Actual]]=FALSE),BB367-1,BB367)))</f>
        <v>43.459999999999994</v>
      </c>
      <c r="BC368" s="38">
        <f>IF(Weekly[[#This Row],[H Odds &lt;]]="",BC367,IF(AND(Weekly[[#This Row],[H Odds &lt;]]&lt;&gt;"",Weekly[[#This Row],[RFC_P]]=TRUE,Weekly[[#This Row],[Actual]]=TRUE),BC367+Weekly[[#This Row],[H Odds &lt;]]-1,IF(AND(Weekly[[#This Row],[H Odds &lt;]]&lt;&gt;"",Weekly[[#This Row],[RFC_P]]=TRUE,Weekly[[#This Row],[Actual]]=FALSE),BC367-1,BC367)))</f>
        <v>42.859999999999992</v>
      </c>
      <c r="BD368" s="38">
        <f>IF(Weekly[[#This Row],[H Odds &lt;]]="",BD367,IF(AND(Weekly[[#This Row],[H Odds &lt;]]&lt;&gt;"",Weekly[[#This Row],[GBC_P]]=TRUE,Weekly[[#This Row],[Actual]]=TRUE),BD367+Weekly[[#This Row],[H Odds &lt;]]-1,IF(AND(Weekly[[#This Row],[H Odds &lt;]]&lt;&gt;"",Weekly[[#This Row],[GBC_P]]=TRUE,Weekly[[#This Row],[Actual]]=FALSE),BD367-1,BD367)))</f>
        <v>47.96</v>
      </c>
      <c r="BE368" s="38">
        <f>IF(Weekly[[#This Row],[H Odds &lt;]]="",BE367,IF(AND(Weekly[[#This Row],[H Odds &lt;]]&lt;&gt;"",Weekly[[#This Row],[HGBC_P]]=TRUE,Weekly[[#This Row],[Actual]]=TRUE),BE367+Weekly[[#This Row],[H Odds &lt;]]-1,IF(AND(Weekly[[#This Row],[H Odds &lt;]]&lt;&gt;"",Weekly[[#This Row],[HGBC_P]]=TRUE,Weekly[[#This Row],[Actual]]=FALSE),BE367-1,BE367)))</f>
        <v>55.759999999999991</v>
      </c>
      <c r="BF368" s="38">
        <f>IF(Weekly[[#This Row],[H Odds &lt;]]="",BF367,IF(AND(Weekly[[#This Row],[H Odds &lt;]]&lt;&gt;"",Weekly[[#This Row],[XGB_P]]=TRUE,Weekly[[#This Row],[Actual]]=TRUE),BF367+Weekly[[#This Row],[H Odds &lt;]]-1,IF(AND(Weekly[[#This Row],[H Odds &lt;]]&lt;&gt;"",Weekly[[#This Row],[XGB_P]]=TRUE,Weekly[[#This Row],[Actual]]=FALSE),BF367-1,BF367)))</f>
        <v>59.93</v>
      </c>
      <c r="BG368" s="38">
        <f>IF(Weekly[[#This Row],[H Odds &lt;]]="",BG367,IF(AND(Weekly[[#This Row],[H Odds &lt;]]&lt;&gt;"",Weekly[[#This Row],[QDA_P]]=TRUE,Weekly[[#This Row],[Actual]]=TRUE),BG367+Weekly[[#This Row],[H Odds &lt;]]-1,IF(AND(Weekly[[#This Row],[H Odds &lt;]]&lt;&gt;"",Weekly[[#This Row],[QDA_P]]=TRUE,Weekly[[#This Row],[Actual]]=FALSE),BG367-1,BG367)))</f>
        <v>42.179999999999993</v>
      </c>
      <c r="BH368" s="38">
        <f>IF(Weekly[[#This Row],[H Odds &lt;]]="",BH367,IF(AND(Weekly[[#This Row],[H Odds &lt;]]&lt;&gt;"",Weekly[[#This Row],[KNC_P]]=TRUE,Weekly[[#This Row],[Actual]]=TRUE),BH367+Weekly[[#This Row],[H Odds &lt;]]-1,IF(AND(Weekly[[#This Row],[H Odds &lt;]]&lt;&gt;"",Weekly[[#This Row],[KNC_P]]=TRUE,Weekly[[#This Row],[Actual]]=FALSE),BH367-1,BH367)))</f>
        <v>46.54999999999999</v>
      </c>
      <c r="BI368" s="38">
        <f>IF(Weekly[[#This Row],[H Odds &lt;]]="",BI367,IF(AND(Weekly[[#This Row],[H Odds &lt;]]&lt;&gt;"",Weekly[[#This Row],[TRUES]]&gt;0,Weekly[[#This Row],[Actual]]=TRUE),BI367+Weekly[[#This Row],[H Odds &lt;]]-1,IF(AND(Weekly[[#This Row],[H Odds &lt;]]&lt;&gt;"",Weekly[[#This Row],[TRUES]]=0),BI367,BI367-1)))</f>
        <v>67.339999999999989</v>
      </c>
      <c r="BJ368" s="38">
        <f>IF(Weekly[[#This Row],[H Odds &lt;]]="",BJ367,IF(AND(Weekly[[#This Row],[H Odds &lt;]]&lt;&gt;"",Weekly[[#This Row],[Actual]]=TRUE),BJ367+Weekly[[#This Row],[H Odds &lt;]]-1,IF(AND(Weekly[[#This Row],[H Odds &lt;]]&lt;&gt;"",Weekly[[#This Row],[Actual]]=FALSE),BJ367-1,BJ367)))</f>
        <v>69.239999999999995</v>
      </c>
      <c r="BK368" s="58">
        <f>IF(AND(Weekly[[#This Row],[TRUES]]&gt;4,Weekly[[#This Row],[Actual]]=TRUE),BK367+Weekly[[#This Row],[BF H Odds]]-1,IF(AND(Weekly[[#This Row],[FALSES]]&gt;4,Weekly[[#This Row],[Actual]]=FALSE),BK367+Weekly[[#This Row],[BF V Odds]]-1,IF(AND(Weekly[[#This Row],[TRUES]]&gt;4,Weekly[[#This Row],[Actual]]=FALSE),BK367-1,IF(AND(Weekly[[#This Row],[FALSES]]&gt;4,Weekly[[#This Row],[Actual]]=TRUE),BK367-1,BK367))))</f>
        <v>19.56000000000002</v>
      </c>
      <c r="BL368" s="58">
        <f>IF(AND(Weekly[[#This Row],[TRUES]]&gt;5,Weekly[[#This Row],[Actual]]=TRUE),BL367+Weekly[[#This Row],[BF H Odds]]-1,IF(AND(Weekly[[#This Row],[FALSES]]&gt;5,Weekly[[#This Row],[Actual]]=FALSE),BL367+Weekly[[#This Row],[BF V Odds]]-1,IF(AND(Weekly[[#This Row],[TRUES]]&gt;5,Weekly[[#This Row],[Actual]]=FALSE),BL367-1,IF(AND(Weekly[[#This Row],[FALSES]]&gt;5,Weekly[[#This Row],[Actual]]=TRUE),BL367-1,BL367))))</f>
        <v>20.870000000000022</v>
      </c>
      <c r="BM368" s="58">
        <f>IF(AND(Weekly[[#This Row],[TRUES]]&gt;6,Weekly[[#This Row],[Actual]]=TRUE),BM367+Weekly[[#This Row],[BF H Odds]]-1,IF(AND(Weekly[[#This Row],[FALSES]]&gt;6,Weekly[[#This Row],[Actual]]=FALSE),BM367+Weekly[[#This Row],[BF V Odds]]-1,IF(AND(Weekly[[#This Row],[TRUES]]&gt;6,Weekly[[#This Row],[Actual]]=FALSE),BM367-1,IF(AND(Weekly[[#This Row],[FALSES]]&gt;6,Weekly[[#This Row],[Actual]]=TRUE),BM367-1,BM367))))</f>
        <v>45.500000000000014</v>
      </c>
    </row>
    <row r="369" spans="1:65" x14ac:dyDescent="0.25">
      <c r="A369" s="34"/>
      <c r="B369" s="10">
        <v>44289</v>
      </c>
      <c r="C369" s="33" t="s">
        <v>12</v>
      </c>
      <c r="D369" s="15" t="s">
        <v>37</v>
      </c>
      <c r="E369" t="b">
        <v>1</v>
      </c>
      <c r="F369" t="b">
        <v>1</v>
      </c>
      <c r="G369" t="b">
        <v>1</v>
      </c>
      <c r="H369" t="b">
        <v>0</v>
      </c>
      <c r="I369" t="b">
        <v>1</v>
      </c>
      <c r="J369" t="b">
        <v>1</v>
      </c>
      <c r="K369" t="b">
        <v>1</v>
      </c>
      <c r="L369" t="b">
        <v>1</v>
      </c>
      <c r="M369" t="s">
        <v>101</v>
      </c>
      <c r="N369">
        <v>11.93</v>
      </c>
      <c r="O369">
        <f>IF(Weekly[[#This Row],[H/V]]="H",Weekly[[#This Row],[BF H Odds]],IF(Weekly[[#This Row],[H/V]]="V",Weekly[[#This Row],[BF V Odds]],""))</f>
        <v>7.8</v>
      </c>
      <c r="P369" t="b">
        <v>1</v>
      </c>
      <c r="Q369" t="s">
        <v>76</v>
      </c>
      <c r="R369" s="35">
        <f>IFERROR(IF(Weekly[[#This Row],[Won Bet?]]="yes",R368+(Weekly[[#This Row],[BF Odds]]*Weekly[[#This Row],[BF Stake]])-Weekly[[#This Row],[BF Stake]],R368-Weekly[[#This Row],[BF Stake]]),R368)</f>
        <v>453.39</v>
      </c>
      <c r="S369" s="9">
        <f>IFERROR(IF(Weekly[[#This Row],[Won Bet?]]="yes",S368+(((Weekly[[#This Row],[BF Odds]]*Weekly[[#This Row],[BF Stake]])-Weekly[[#This Row],[BF Stake]])*0.95),S368-Weekly[[#This Row],[BF Stake]]),S368)</f>
        <v>452.16599999999994</v>
      </c>
      <c r="T369">
        <v>7.8</v>
      </c>
      <c r="U369">
        <v>1.1399999999999999</v>
      </c>
      <c r="V369" s="24">
        <f>IF(Weekly[[#This Row],[Actual]]="","",IF(AND(Weekly[[#This Row],[SVC_P]]=Weekly[[#This Row],[Actual]],Weekly[[#This Row],[SVC_P]]=TRUE),V368+Weekly[[#This Row],[BF H Odds]]-1,IF(AND(Weekly[[#This Row],[SVC_P]]=Weekly[[#This Row],[Actual]],Weekly[[#This Row],[SVC_P]]=FALSE),V368+Weekly[[#This Row],[BF V Odds]]-1,V368-1)))</f>
        <v>66.69000000000004</v>
      </c>
      <c r="W369" s="24">
        <f>IF(Weekly[[#This Row],[Actual]]="","",IF(AND(Weekly[[#This Row],[SVC_P]]=FALSE,Weekly[[#This Row],[Actual]]=TRUE),W368+Weekly[[#This Row],[BF H Odds]]-1,IF(AND(Weekly[[#This Row],[SVC_P]]=TRUE,Weekly[[#This Row],[Actual]]=FALSE,),W368+Weekly[[#This Row],[BF V Odds]]-1,W368-1)))</f>
        <v>-308.95</v>
      </c>
      <c r="X369" s="24">
        <f>IF(Weekly[[#This Row],[Actual]]="","",IF(AND(Weekly[[#This Row],[ADBC_P]]=Weekly[[#This Row],[Actual]],Weekly[[#This Row],[ADBC_P]]=TRUE),X368+Weekly[[#This Row],[BF H Odds]]-1,IF(AND(Weekly[[#This Row],[ADBC_P]]=Weekly[[#This Row],[Actual]],Weekly[[#This Row],[ADBC_P]]=FALSE),X368+Weekly[[#This Row],[BF V Odds]]-1,X368-1)))</f>
        <v>22.000000000000021</v>
      </c>
      <c r="Y369" s="24">
        <f>IF(Weekly[[#This Row],[Actual]]="","",IF(AND(Weekly[[#This Row],[ADBC_P]]=FALSE,Weekly[[#This Row],[Actual]]=TRUE),Y368+Weekly[[#This Row],[BF H Odds]]-1,IF(AND(Weekly[[#This Row],[ADBC_P]]=TRUE,Weekly[[#This Row],[Actual]]=FALSE),Y368+Weekly[[#This Row],[BF V Odds]]-1,Y368-1)))</f>
        <v>46.27</v>
      </c>
      <c r="Z369" s="24">
        <f>IF(Weekly[[#This Row],[Actual]]="","",IF(AND(Weekly[[#This Row],[RFC_P]]=Weekly[[#This Row],[Actual]],Weekly[[#This Row],[RFC_P]]=TRUE),Z368+Weekly[[#This Row],[BF H Odds]]-1,IF(AND(Weekly[[#This Row],[RFC_P]]=Weekly[[#This Row],[Actual]],Weekly[[#This Row],[RFC_P]]=FALSE),Z368+Weekly[[#This Row],[BF V Odds]]-1,Z368-1)))</f>
        <v>19.190000000000023</v>
      </c>
      <c r="AA369" s="24">
        <f>IF(Weekly[[#This Row],[Actual]]="","",IF(AND(Weekly[[#This Row],[RFC_P]]=FALSE,Weekly[[#This Row],[Actual]]=TRUE),AA368+Weekly[[#This Row],[BF H Odds]]-1,IF(AND(Weekly[[#This Row],[RFC_P]]=TRUE,Weekly[[#This Row],[Actual]]=FALSE),AA368+Weekly[[#This Row],[BF V Odds]]-1,AA368-1)))</f>
        <v>49.079999999999977</v>
      </c>
      <c r="AB369" s="24">
        <f>IF(Weekly[[#This Row],[Actual]]="","",IF(AND(Weekly[[#This Row],[GBC_P]]=Weekly[[#This Row],[Actual]],Weekly[[#This Row],[GBC_P]]=TRUE),AB368+Weekly[[#This Row],[BF H Odds]]-1,IF(AND(Weekly[[#This Row],[GBC_P]]=Weekly[[#This Row],[Actual]],Weekly[[#This Row],[GBC_P]]=FALSE),AB368+Weekly[[#This Row],[BF V Odds]]-1,AB368-1)))</f>
        <v>21.600000000000005</v>
      </c>
      <c r="AC369" s="24">
        <f>IF(Weekly[[#This Row],[Actual]]="","",IF(AND(Weekly[[#This Row],[GBC_P]]=FALSE,Weekly[[#This Row],[Actual]]=TRUE),AC368+Weekly[[#This Row],[BF H Odds]]-1,IF(AND(Weekly[[#This Row],[GBC_P]]=TRUE,Weekly[[#This Row],[Actual]]=FALSE),AC368+Weekly[[#This Row],[BF V Odds]]-1,AC368-1)))</f>
        <v>46.669999999999973</v>
      </c>
      <c r="AD369" s="24">
        <f>IF(Weekly[[#This Row],[Actual]]="","",IF(AND(Weekly[[#This Row],[HGBC_P]]=Weekly[[#This Row],[Actual]],Weekly[[#This Row],[HGBC_P]]=TRUE),AD368+Weekly[[#This Row],[BF H Odds]]-1,IF(AND(Weekly[[#This Row],[HGBC_P]]=Weekly[[#This Row],[Actual]],Weekly[[#This Row],[HGBC_P]]=FALSE),AD368+Weekly[[#This Row],[BF V Odds]]-1,AD368-1)))</f>
        <v>22.680000000000025</v>
      </c>
      <c r="AE369" s="24">
        <f>IF(Weekly[[#This Row],[Actual]]="","",IF(AND(Weekly[[#This Row],[HGBC_P]]=FALSE,Weekly[[#This Row],[Actual]]=TRUE),AE368+Weekly[[#This Row],[BF H Odds]]-1,IF(AND(Weekly[[#This Row],[HGBC_P]]=TRUE,Weekly[[#This Row],[Actual]]=FALSE),AE368+Weekly[[#This Row],[BF V Odds]]-1,AE368-1)))</f>
        <v>45.59</v>
      </c>
      <c r="AF369" s="24">
        <f>IF(Weekly[[#This Row],[Actual]]="","",IF(AND(Weekly[[#This Row],[XGB_P]]=Weekly[[#This Row],[Actual]],Weekly[[#This Row],[XGB_P]]=TRUE),AF368+Weekly[[#This Row],[BF H Odds]]-1,IF(AND(Weekly[[#This Row],[XGB_P]]=Weekly[[#This Row],[Actual]],Weekly[[#This Row],[XGB_P]]=FALSE),AF368+Weekly[[#This Row],[BF V Odds]]-1,AF368-1)))</f>
        <v>45.58000000000002</v>
      </c>
      <c r="AG369" s="24">
        <f>IF(Weekly[[#This Row],[Actual]]="","",IF(AND(Weekly[[#This Row],[XGB_P]]=FALSE,Weekly[[#This Row],[Actual]]=TRUE),AG368+Weekly[[#This Row],[BF H Odds]]-1,IF(AND(Weekly[[#This Row],[XGB_P]]=TRUE,Weekly[[#This Row],[Actual]]=FALSE),AG368+Weekly[[#This Row],[BF V Odds]]-1,AG368-1)))</f>
        <v>22.689999999999998</v>
      </c>
      <c r="AH369" s="24">
        <f>IF(Weekly[[#This Row],[Actual]]="","",IF(AND(Weekly[[#This Row],[QDA_P]]=Weekly[[#This Row],[Actual]],Weekly[[#This Row],[QDA_P]]=TRUE),AH368+Weekly[[#This Row],[BF H Odds]]-1,IF(AND(Weekly[[#This Row],[QDA_P]]=Weekly[[#This Row],[Actual]],Weekly[[#This Row],[QDA_P]]=FALSE),AH368+Weekly[[#This Row],[BF V Odds]]-1,AH368-1)))</f>
        <v>1.9200000000000079</v>
      </c>
      <c r="AI369" s="24">
        <f>IF(Weekly[[#This Row],[Actual]]="","",IF(AND(Weekly[[#This Row],[QDA_P]]=FALSE,Weekly[[#This Row],[Actual]]=TRUE),AI368+Weekly[[#This Row],[BF H Odds]]-1,IF(AND(Weekly[[#This Row],[QDA_P]]=TRUE,Weekly[[#This Row],[Actual]]=FALSE),AI368+Weekly[[#This Row],[BF V Odds]]-1,AI368-1)))</f>
        <v>66.350000000000009</v>
      </c>
      <c r="AJ369" s="24">
        <f>IF(Weekly[[#This Row],[Actual]]="","",IF(AND(Weekly[[#This Row],[KNC_P]]=FALSE,Weekly[[#This Row],[Actual]]=TRUE),AJ368+Weekly[[#This Row],[BF H Odds]]-1,IF(AND(Weekly[[#This Row],[KNC_P]]=TRUE,Weekly[[#This Row],[Actual]]=FALSE),AJ368+Weekly[[#This Row],[BF V Odds]]-1,AJ368-1)))</f>
        <v>53.089999999999982</v>
      </c>
      <c r="AK369" s="24">
        <f>IF(Weekly[[#This Row],[Actual]]="","",IF(AND(Weekly[[#This Row],[KNC_P]]=FALSE,Weekly[[#This Row],[Actual]]=TRUE),AK368+Weekly[[#This Row],[BF H Odds]]-1,IF(AND(Weekly[[#This Row],[KNC_P]]=TRUE,Weekly[[#This Row],[Actual]]=FALSE),AK368+Weekly[[#This Row],[BF V Odds]]-1,AK368-1)))</f>
        <v>51.989999999999974</v>
      </c>
      <c r="AL369" s="30">
        <f>IF(Weekly[[#This Row],[Actual]]="","",COUNTIF(Weekly[[#This Row],[SVC_P]:[QDA_P]],TRUE))</f>
        <v>6</v>
      </c>
      <c r="AM369" s="30">
        <f>IF(Weekly[[#This Row],[Actual]]="","",COUNTIF(Weekly[[#This Row],[SVC_P]:[QDA_P]],FALSE))</f>
        <v>1</v>
      </c>
      <c r="AN369" s="36" t="str">
        <f>IF(AND(Weekly[[#This Row],[BF V Odds]]&gt;$BO$6,Weekly[[#This Row],[BF V Odds]] &lt; $BO$7),Weekly[[#This Row],[BF V Odds]],"")</f>
        <v/>
      </c>
      <c r="AO369" s="36" t="str">
        <f>IF(AND(Weekly[[#This Row],[BF H Odds]]&gt;$BO$6, Weekly[[#This Row],[BF H Odds]] &lt; $BO$7),Weekly[[#This Row],[BF H Odds]],"")</f>
        <v/>
      </c>
      <c r="AP369" s="37">
        <f>IF(AND(Weekly[[#This Row],[V Odds &lt;]]="",Weekly[[#This Row],[H Odds &lt;]]=""),AP368,IF(AND(Weekly[[#This Row],[H Odds &lt;]]&lt;&gt;"",Weekly[[#This Row],[SVC_P]]=TRUE,Weekly[[#This Row],[Actual]]=TRUE),AP368+Weekly[[#This Row],[H Odds &lt;]]-1,IF(AND(Weekly[[#This Row],[V Odds &lt;]]&lt;&gt;"",Weekly[[#This Row],[SVC_P]]=FALSE,Weekly[[#This Row],[Actual]]=FALSE),AP368+Weekly[[#This Row],[V Odds &lt;]]-1,IF(AND(Weekly[[#This Row],[V Odds &lt;]]&lt;&gt;"",Weekly[[#This Row],[SVC_P]]=FALSE,Weekly[[#This Row],[Actual]]=TRUE),AP368-1,IF(AND(Weekly[[#This Row],[H Odds &lt;]]&lt;&gt;"",Weekly[[#This Row],[SVC_P]]=TRUE,Weekly[[#This Row],[Actual]]=FALSE),AP368-1,AP368)))))</f>
        <v>72.38000000000001</v>
      </c>
      <c r="AQ369" s="37">
        <f>IF(AND(Weekly[[#This Row],[V Odds &lt;]]="",Weekly[[#This Row],[H Odds &lt;]]=""),AQ368,IF(AND(Weekly[[#This Row],[H Odds &lt;]]&lt;&gt;"",Weekly[[#This Row],[ADBC_P]]=TRUE,Weekly[[#This Row],[Actual]]=TRUE),AQ368+Weekly[[#This Row],[H Odds &lt;]]-1,IF(AND(Weekly[[#This Row],[V Odds &lt;]]&lt;&gt;"",Weekly[[#This Row],[ADBC_P]]=FALSE,Weekly[[#This Row],[Actual]]=FALSE),AQ368+Weekly[[#This Row],[V Odds &lt;]]-1,IF(AND(Weekly[[#This Row],[V Odds &lt;]]&lt;&gt;"",Weekly[[#This Row],[ADBC_P]]=FALSE,Weekly[[#This Row],[Actual]]=TRUE),AQ368-1,IF(AND(Weekly[[#This Row],[H Odds &lt;]]&lt;&gt;"",Weekly[[#This Row],[ADBC_P]]=TRUE,Weekly[[#This Row],[Actual]]=FALSE),AQ368-1,AQ368)))))</f>
        <v>46.779999999999994</v>
      </c>
      <c r="AR369" s="37">
        <f>IF(AND(Weekly[[#This Row],[V Odds &lt;]]="",Weekly[[#This Row],[H Odds &lt;]]=""),AR368,IF(AND(Weekly[[#This Row],[H Odds &lt;]]&lt;&gt;"",Weekly[[#This Row],[RFC_P]]=TRUE,Weekly[[#This Row],[Actual]]=TRUE),AR368+Weekly[[#This Row],[H Odds &lt;]]-1,IF(AND(Weekly[[#This Row],[V Odds &lt;]]&lt;&gt;"",Weekly[[#This Row],[RFC_P]]=FALSE,Weekly[[#This Row],[Actual]]=FALSE),AR368+Weekly[[#This Row],[V Odds &lt;]]-1,IF(AND(Weekly[[#This Row],[V Odds &lt;]]&lt;&gt;"",Weekly[[#This Row],[RFC_P]]=FALSE,Weekly[[#This Row],[Actual]]=TRUE),AR368-1,IF(AND(Weekly[[#This Row],[H Odds &lt;]]&lt;&gt;"",Weekly[[#This Row],[RFC_P]]=TRUE,Weekly[[#This Row],[Actual]]=FALSE),AR368-1,AR368)))))</f>
        <v>50.789999999999992</v>
      </c>
      <c r="AS369" s="37">
        <f>IF(AND(Weekly[[#This Row],[V Odds &lt;]]="",Weekly[[#This Row],[H Odds &lt;]]=""),AS368,IF(AND(Weekly[[#This Row],[H Odds &lt;]]&lt;&gt;"",Weekly[[#This Row],[GBC_P]]=TRUE,Weekly[[#This Row],[Actual]]=TRUE),AS368+Weekly[[#This Row],[H Odds &lt;]]-1,IF(AND(Weekly[[#This Row],[V Odds &lt;]]&lt;&gt;"",Weekly[[#This Row],[GBC_P]]=FALSE,Weekly[[#This Row],[Actual]]=FALSE),AS368+Weekly[[#This Row],[V Odds &lt;]]-1,IF(AND(Weekly[[#This Row],[V Odds &lt;]]&lt;&gt;"",Weekly[[#This Row],[GBC_P]]=FALSE,Weekly[[#This Row],[Actual]]=TRUE),AS368-1,IF(AND(Weekly[[#This Row],[H Odds &lt;]]&lt;&gt;"",Weekly[[#This Row],[GBC_P]]=TRUE,Weekly[[#This Row],[Actual]]=FALSE),AS368-1,AS368)))))</f>
        <v>50.58</v>
      </c>
      <c r="AT369" s="37">
        <f>IF(AND(Weekly[[#This Row],[V Odds &lt;]]="",Weekly[[#This Row],[H Odds &lt;]]=""),AT368,IF(AND(Weekly[[#This Row],[H Odds &lt;]]&lt;&gt;"",Weekly[[#This Row],[HGBC_P]]=TRUE,Weekly[[#This Row],[Actual]]=TRUE),AT368+Weekly[[#This Row],[H Odds &lt;]]-1,IF(AND(Weekly[[#This Row],[V Odds &lt;]]&lt;&gt;"",Weekly[[#This Row],[HGBC_P]]=FALSE,Weekly[[#This Row],[Actual]]=FALSE),AT368+Weekly[[#This Row],[V Odds &lt;]]-1,IF(AND(Weekly[[#This Row],[V Odds &lt;]]&lt;&gt;"",Weekly[[#This Row],[HGBC_P]]=FALSE,Weekly[[#This Row],[Actual]]=TRUE),AT368-1,IF(AND(Weekly[[#This Row],[H Odds &lt;]]&lt;&gt;"",Weekly[[#This Row],[HGBC_P]]=TRUE,Weekly[[#This Row],[Actual]]=FALSE),AT368-1,AT368)))))</f>
        <v>56.659999999999989</v>
      </c>
      <c r="AU369" s="37">
        <f>IF(AND(Weekly[[#This Row],[V Odds &lt;]]="",Weekly[[#This Row],[H Odds &lt;]]=""),AU368,IF(AND(Weekly[[#This Row],[H Odds &lt;]]&lt;&gt;"",Weekly[[#This Row],[XGB_P]]=TRUE,Weekly[[#This Row],[Actual]]=TRUE),AU368+Weekly[[#This Row],[H Odds &lt;]]-1,IF(AND(Weekly[[#This Row],[V Odds &lt;]]&lt;&gt;"",Weekly[[#This Row],[XGB_P]]=FALSE,Weekly[[#This Row],[Actual]]=FALSE),AU368+Weekly[[#This Row],[V Odds &lt;]]-1,IF(AND(Weekly[[#This Row],[V Odds &lt;]]&lt;&gt;"",Weekly[[#This Row],[XGB_P]]=FALSE,Weekly[[#This Row],[Actual]]=TRUE),AU368-1,IF(AND(Weekly[[#This Row],[H Odds &lt;]]&lt;&gt;"",Weekly[[#This Row],[XGB_P]]=TRUE,Weekly[[#This Row],[Actual]]=FALSE),AU368-1,AU368)))))</f>
        <v>66.760000000000005</v>
      </c>
      <c r="AV369" s="37">
        <f>IF(AND(Weekly[[#This Row],[V Odds &lt;]]="",Weekly[[#This Row],[H Odds &lt;]]=""),AV368,IF(AND(Weekly[[#This Row],[H Odds &lt;]]&lt;&gt;"",Weekly[[#This Row],[QDA_P]]=TRUE,Weekly[[#This Row],[Actual]]=TRUE),AV368+Weekly[[#This Row],[H Odds &lt;]]-1,IF(AND(Weekly[[#This Row],[V Odds &lt;]]&lt;&gt;"",Weekly[[#This Row],[QDA_P]]=FALSE,Weekly[[#This Row],[Actual]]=FALSE),AV368+Weekly[[#This Row],[V Odds &lt;]]-1,IF(AND(Weekly[[#This Row],[V Odds &lt;]]&lt;&gt;"",Weekly[[#This Row],[QDA_P]]=FALSE,Weekly[[#This Row],[Actual]]=TRUE),AV368-1,IF(AND(Weekly[[#This Row],[H Odds &lt;]]&lt;&gt;"",Weekly[[#This Row],[QDA_P]]=TRUE,Weekly[[#This Row],[Actual]]=FALSE),AV368-1,AV368)))))</f>
        <v>53.249999999999979</v>
      </c>
      <c r="AW369" s="37">
        <f>IF(AND(Weekly[[#This Row],[H Odds &lt;]]="",Weekly[[#This Row],[V Odds &lt;]]=""),AW368,IF(AND(Weekly[[#This Row],[KNC_P]]=Weekly[[#This Row],[Actual]],Weekly[[#This Row],[KNC_P]]=TRUE),AW368+Weekly[[#This Row],[BF H Odds]]-1,IF(AND(Weekly[[#This Row],[KNC_P]]=Weekly[[#This Row],[Actual]],Weekly[[#This Row],[KNC_P]]=FALSE),AW368+Weekly[[#This Row],[BF V Odds]]-1,AW368-1)))</f>
        <v>42.720000000000006</v>
      </c>
      <c r="AX369" s="37">
        <f>IF(AND(Weekly[[#This Row],[V Odds &lt;]]="",Weekly[[#This Row],[H Odds &lt;]]=""),AX368,IF(AND(Weekly[[#This Row],[V Odds &lt;]]&lt;&gt;"",Weekly[[#This Row],[FALSES]]&gt;0,Weekly[[#This Row],[Actual]]=FALSE),AX368+Weekly[[#This Row],[V Odds &lt;]]-1,IF(AND(Weekly[[#This Row],[H Odds &lt;]]&lt;&gt;"",Weekly[[#This Row],[TRUES]]&gt;0,Weekly[[#This Row],[Actual]]=TRUE),AX368+Weekly[[#This Row],[H Odds &lt;]]-1,IF(AND(Weekly[[#This Row],[V Odds &lt;]]&lt;&gt;"",Weekly[[#This Row],[FALSES]]=0),AX368,IF(AND(Weekly[[#This Row],[H Odds &lt;]]&lt;&gt;"",Weekly[[#This Row],[TRUES]]=0),AX368,AX368-1)))))</f>
        <v>83.549999999999983</v>
      </c>
      <c r="AY369" s="37">
        <f>IF(AND(Weekly[[#This Row],[V Odds &lt;]]="",Weekly[[#This Row],[H Odds &lt;]]=""),AY368,IF(AND(Weekly[[#This Row],[V Odds &lt;]]&lt;&gt;"",Weekly[[#This Row],[FALSES]]&gt;0,Weekly[[#This Row],[Actual]]=FALSE),AY368+((Weekly[[#This Row],[V Odds &lt;]]-1)*0.92),IF(AND(Weekly[[#This Row],[H Odds &lt;]]&lt;&gt;"",Weekly[[#This Row],[TRUES]]&gt;0,Weekly[[#This Row],[Actual]]=TRUE),AY368+((Weekly[[#This Row],[H Odds &lt;]]-1)*0.92),IF(AND(Weekly[[#This Row],[V Odds &lt;]]&lt;&gt;"",Weekly[[#This Row],[FALSES]]=0),AY368,IF(AND(Weekly[[#This Row],[H Odds &lt;]]&lt;&gt;"",Weekly[[#This Row],[TRUES]]=0),AY368,AY368-1)))))</f>
        <v>76.066000000000031</v>
      </c>
      <c r="AZ369" s="37">
        <f>IF(AND(Weekly[[#This Row],[V Odds &lt;]]="",Weekly[[#This Row],[H Odds &lt;]]=""),AZ368,IF(AND(Weekly[[#This Row],[V Odds &lt;]]&lt;&gt;"",Weekly[[#This Row],[Actual]]=FALSE),AZ368+Weekly[[#This Row],[V Odds &lt;]]-1,IF(AND(Weekly[[#This Row],[H Odds &lt;]]&lt;&gt;"",Weekly[[#This Row],[Actual]]=TRUE),AZ368+Weekly[[#This Row],[H Odds &lt;]]-1,AZ368-1)))</f>
        <v>66.919999999999987</v>
      </c>
      <c r="BA369" s="38">
        <f>IF(Weekly[[#This Row],[H Odds &lt;]]="",BA368,IF(AND(Weekly[[#This Row],[H Odds &lt;]]&lt;&gt;"",Weekly[[#This Row],[SVC_P]]=TRUE,Weekly[[#This Row],[Actual]]=TRUE),BA368+Weekly[[#This Row],[H Odds &lt;]]-1,IF(AND(Weekly[[#This Row],[H Odds &lt;]]&lt;&gt;"",Weekly[[#This Row],[SVC_P]]=TRUE,Weekly[[#This Row],[Actual]]=FALSE),BA368-1,BA368)))</f>
        <v>67.339999999999989</v>
      </c>
      <c r="BB369" s="38">
        <f>IF(Weekly[[#This Row],[H Odds &lt;]]="",BB368,IF(AND(Weekly[[#This Row],[H Odds &lt;]]&lt;&gt;"",Weekly[[#This Row],[ADBC_P]]=TRUE,Weekly[[#This Row],[Actual]]=TRUE),BB368+Weekly[[#This Row],[H Odds &lt;]]-1,IF(AND(Weekly[[#This Row],[H Odds &lt;]]&lt;&gt;"",Weekly[[#This Row],[ADBC_P]]=TRUE,Weekly[[#This Row],[Actual]]=FALSE),BB368-1,BB368)))</f>
        <v>43.459999999999994</v>
      </c>
      <c r="BC369" s="38">
        <f>IF(Weekly[[#This Row],[H Odds &lt;]]="",BC368,IF(AND(Weekly[[#This Row],[H Odds &lt;]]&lt;&gt;"",Weekly[[#This Row],[RFC_P]]=TRUE,Weekly[[#This Row],[Actual]]=TRUE),BC368+Weekly[[#This Row],[H Odds &lt;]]-1,IF(AND(Weekly[[#This Row],[H Odds &lt;]]&lt;&gt;"",Weekly[[#This Row],[RFC_P]]=TRUE,Weekly[[#This Row],[Actual]]=FALSE),BC368-1,BC368)))</f>
        <v>42.859999999999992</v>
      </c>
      <c r="BD369" s="38">
        <f>IF(Weekly[[#This Row],[H Odds &lt;]]="",BD368,IF(AND(Weekly[[#This Row],[H Odds &lt;]]&lt;&gt;"",Weekly[[#This Row],[GBC_P]]=TRUE,Weekly[[#This Row],[Actual]]=TRUE),BD368+Weekly[[#This Row],[H Odds &lt;]]-1,IF(AND(Weekly[[#This Row],[H Odds &lt;]]&lt;&gt;"",Weekly[[#This Row],[GBC_P]]=TRUE,Weekly[[#This Row],[Actual]]=FALSE),BD368-1,BD368)))</f>
        <v>47.96</v>
      </c>
      <c r="BE369" s="38">
        <f>IF(Weekly[[#This Row],[H Odds &lt;]]="",BE368,IF(AND(Weekly[[#This Row],[H Odds &lt;]]&lt;&gt;"",Weekly[[#This Row],[HGBC_P]]=TRUE,Weekly[[#This Row],[Actual]]=TRUE),BE368+Weekly[[#This Row],[H Odds &lt;]]-1,IF(AND(Weekly[[#This Row],[H Odds &lt;]]&lt;&gt;"",Weekly[[#This Row],[HGBC_P]]=TRUE,Weekly[[#This Row],[Actual]]=FALSE),BE368-1,BE368)))</f>
        <v>55.759999999999991</v>
      </c>
      <c r="BF369" s="38">
        <f>IF(Weekly[[#This Row],[H Odds &lt;]]="",BF368,IF(AND(Weekly[[#This Row],[H Odds &lt;]]&lt;&gt;"",Weekly[[#This Row],[XGB_P]]=TRUE,Weekly[[#This Row],[Actual]]=TRUE),BF368+Weekly[[#This Row],[H Odds &lt;]]-1,IF(AND(Weekly[[#This Row],[H Odds &lt;]]&lt;&gt;"",Weekly[[#This Row],[XGB_P]]=TRUE,Weekly[[#This Row],[Actual]]=FALSE),BF368-1,BF368)))</f>
        <v>59.93</v>
      </c>
      <c r="BG369" s="38">
        <f>IF(Weekly[[#This Row],[H Odds &lt;]]="",BG368,IF(AND(Weekly[[#This Row],[H Odds &lt;]]&lt;&gt;"",Weekly[[#This Row],[QDA_P]]=TRUE,Weekly[[#This Row],[Actual]]=TRUE),BG368+Weekly[[#This Row],[H Odds &lt;]]-1,IF(AND(Weekly[[#This Row],[H Odds &lt;]]&lt;&gt;"",Weekly[[#This Row],[QDA_P]]=TRUE,Weekly[[#This Row],[Actual]]=FALSE),BG368-1,BG368)))</f>
        <v>42.179999999999993</v>
      </c>
      <c r="BH369" s="38">
        <f>IF(Weekly[[#This Row],[H Odds &lt;]]="",BH368,IF(AND(Weekly[[#This Row],[H Odds &lt;]]&lt;&gt;"",Weekly[[#This Row],[KNC_P]]=TRUE,Weekly[[#This Row],[Actual]]=TRUE),BH368+Weekly[[#This Row],[H Odds &lt;]]-1,IF(AND(Weekly[[#This Row],[H Odds &lt;]]&lt;&gt;"",Weekly[[#This Row],[KNC_P]]=TRUE,Weekly[[#This Row],[Actual]]=FALSE),BH368-1,BH368)))</f>
        <v>46.54999999999999</v>
      </c>
      <c r="BI369" s="38">
        <f>IF(Weekly[[#This Row],[H Odds &lt;]]="",BI368,IF(AND(Weekly[[#This Row],[H Odds &lt;]]&lt;&gt;"",Weekly[[#This Row],[TRUES]]&gt;0,Weekly[[#This Row],[Actual]]=TRUE),BI368+Weekly[[#This Row],[H Odds &lt;]]-1,IF(AND(Weekly[[#This Row],[H Odds &lt;]]&lt;&gt;"",Weekly[[#This Row],[TRUES]]=0),BI368,BI368-1)))</f>
        <v>67.339999999999989</v>
      </c>
      <c r="BJ369" s="38">
        <f>IF(Weekly[[#This Row],[H Odds &lt;]]="",BJ368,IF(AND(Weekly[[#This Row],[H Odds &lt;]]&lt;&gt;"",Weekly[[#This Row],[Actual]]=TRUE),BJ368+Weekly[[#This Row],[H Odds &lt;]]-1,IF(AND(Weekly[[#This Row],[H Odds &lt;]]&lt;&gt;"",Weekly[[#This Row],[Actual]]=FALSE),BJ368-1,BJ368)))</f>
        <v>69.239999999999995</v>
      </c>
      <c r="BK369" s="58">
        <f>IF(AND(Weekly[[#This Row],[TRUES]]&gt;4,Weekly[[#This Row],[Actual]]=TRUE),BK368+Weekly[[#This Row],[BF H Odds]]-1,IF(AND(Weekly[[#This Row],[FALSES]]&gt;4,Weekly[[#This Row],[Actual]]=FALSE),BK368+Weekly[[#This Row],[BF V Odds]]-1,IF(AND(Weekly[[#This Row],[TRUES]]&gt;4,Weekly[[#This Row],[Actual]]=FALSE),BK368-1,IF(AND(Weekly[[#This Row],[FALSES]]&gt;4,Weekly[[#This Row],[Actual]]=TRUE),BK368-1,BK368))))</f>
        <v>19.700000000000021</v>
      </c>
      <c r="BL369" s="58">
        <f>IF(AND(Weekly[[#This Row],[TRUES]]&gt;5,Weekly[[#This Row],[Actual]]=TRUE),BL368+Weekly[[#This Row],[BF H Odds]]-1,IF(AND(Weekly[[#This Row],[FALSES]]&gt;5,Weekly[[#This Row],[Actual]]=FALSE),BL368+Weekly[[#This Row],[BF V Odds]]-1,IF(AND(Weekly[[#This Row],[TRUES]]&gt;5,Weekly[[#This Row],[Actual]]=FALSE),BL368-1,IF(AND(Weekly[[#This Row],[FALSES]]&gt;5,Weekly[[#This Row],[Actual]]=TRUE),BL368-1,BL368))))</f>
        <v>21.010000000000023</v>
      </c>
      <c r="BM369" s="58">
        <f>IF(AND(Weekly[[#This Row],[TRUES]]&gt;6,Weekly[[#This Row],[Actual]]=TRUE),BM368+Weekly[[#This Row],[BF H Odds]]-1,IF(AND(Weekly[[#This Row],[FALSES]]&gt;6,Weekly[[#This Row],[Actual]]=FALSE),BM368+Weekly[[#This Row],[BF V Odds]]-1,IF(AND(Weekly[[#This Row],[TRUES]]&gt;6,Weekly[[#This Row],[Actual]]=FALSE),BM368-1,IF(AND(Weekly[[#This Row],[FALSES]]&gt;6,Weekly[[#This Row],[Actual]]=TRUE),BM368-1,BM368))))</f>
        <v>45.500000000000014</v>
      </c>
    </row>
    <row r="370" spans="1:65" x14ac:dyDescent="0.25">
      <c r="A370" s="34"/>
      <c r="B370" s="10">
        <v>44289</v>
      </c>
      <c r="C370" s="33" t="s">
        <v>29</v>
      </c>
      <c r="D370" s="15" t="s">
        <v>14</v>
      </c>
      <c r="E370" t="b">
        <v>1</v>
      </c>
      <c r="F370" t="b">
        <v>1</v>
      </c>
      <c r="G370" t="b">
        <v>1</v>
      </c>
      <c r="H370" t="b">
        <v>1</v>
      </c>
      <c r="I370" t="b">
        <v>1</v>
      </c>
      <c r="J370" t="b">
        <v>1</v>
      </c>
      <c r="K370" t="b">
        <v>1</v>
      </c>
      <c r="L370" t="b">
        <v>1</v>
      </c>
      <c r="O370" t="str">
        <f>IF(Weekly[[#This Row],[H/V]]="H",Weekly[[#This Row],[BF H Odds]],IF(Weekly[[#This Row],[H/V]]="V",Weekly[[#This Row],[BF V Odds]],""))</f>
        <v/>
      </c>
      <c r="P370" t="b">
        <v>1</v>
      </c>
      <c r="R370" s="35">
        <f>IFERROR(IF(Weekly[[#This Row],[Won Bet?]]="yes",R369+(Weekly[[#This Row],[BF Odds]]*Weekly[[#This Row],[BF Stake]])-Weekly[[#This Row],[BF Stake]],R369-Weekly[[#This Row],[BF Stake]]),R369)</f>
        <v>453.39</v>
      </c>
      <c r="S370" s="9">
        <f>IFERROR(IF(Weekly[[#This Row],[Won Bet?]]="yes",S369+(((Weekly[[#This Row],[BF Odds]]*Weekly[[#This Row],[BF Stake]])-Weekly[[#This Row],[BF Stake]])*0.95),S369-Weekly[[#This Row],[BF Stake]]),S369)</f>
        <v>452.16599999999994</v>
      </c>
      <c r="T370">
        <v>8.6</v>
      </c>
      <c r="U370">
        <v>1.1200000000000001</v>
      </c>
      <c r="V370" s="24">
        <f>IF(Weekly[[#This Row],[Actual]]="","",IF(AND(Weekly[[#This Row],[SVC_P]]=Weekly[[#This Row],[Actual]],Weekly[[#This Row],[SVC_P]]=TRUE),V369+Weekly[[#This Row],[BF H Odds]]-1,IF(AND(Weekly[[#This Row],[SVC_P]]=Weekly[[#This Row],[Actual]],Weekly[[#This Row],[SVC_P]]=FALSE),V369+Weekly[[#This Row],[BF V Odds]]-1,V369-1)))</f>
        <v>66.810000000000045</v>
      </c>
      <c r="W370" s="24">
        <f>IF(Weekly[[#This Row],[Actual]]="","",IF(AND(Weekly[[#This Row],[SVC_P]]=FALSE,Weekly[[#This Row],[Actual]]=TRUE),W369+Weekly[[#This Row],[BF H Odds]]-1,IF(AND(Weekly[[#This Row],[SVC_P]]=TRUE,Weekly[[#This Row],[Actual]]=FALSE,),W369+Weekly[[#This Row],[BF V Odds]]-1,W369-1)))</f>
        <v>-309.95</v>
      </c>
      <c r="X370" s="24">
        <f>IF(Weekly[[#This Row],[Actual]]="","",IF(AND(Weekly[[#This Row],[ADBC_P]]=Weekly[[#This Row],[Actual]],Weekly[[#This Row],[ADBC_P]]=TRUE),X369+Weekly[[#This Row],[BF H Odds]]-1,IF(AND(Weekly[[#This Row],[ADBC_P]]=Weekly[[#This Row],[Actual]],Weekly[[#This Row],[ADBC_P]]=FALSE),X369+Weekly[[#This Row],[BF V Odds]]-1,X369-1)))</f>
        <v>22.120000000000022</v>
      </c>
      <c r="Y370" s="24">
        <f>IF(Weekly[[#This Row],[Actual]]="","",IF(AND(Weekly[[#This Row],[ADBC_P]]=FALSE,Weekly[[#This Row],[Actual]]=TRUE),Y369+Weekly[[#This Row],[BF H Odds]]-1,IF(AND(Weekly[[#This Row],[ADBC_P]]=TRUE,Weekly[[#This Row],[Actual]]=FALSE),Y369+Weekly[[#This Row],[BF V Odds]]-1,Y369-1)))</f>
        <v>45.27</v>
      </c>
      <c r="Z370" s="24">
        <f>IF(Weekly[[#This Row],[Actual]]="","",IF(AND(Weekly[[#This Row],[RFC_P]]=Weekly[[#This Row],[Actual]],Weekly[[#This Row],[RFC_P]]=TRUE),Z369+Weekly[[#This Row],[BF H Odds]]-1,IF(AND(Weekly[[#This Row],[RFC_P]]=Weekly[[#This Row],[Actual]],Weekly[[#This Row],[RFC_P]]=FALSE),Z369+Weekly[[#This Row],[BF V Odds]]-1,Z369-1)))</f>
        <v>19.310000000000024</v>
      </c>
      <c r="AA370" s="24">
        <f>IF(Weekly[[#This Row],[Actual]]="","",IF(AND(Weekly[[#This Row],[RFC_P]]=FALSE,Weekly[[#This Row],[Actual]]=TRUE),AA369+Weekly[[#This Row],[BF H Odds]]-1,IF(AND(Weekly[[#This Row],[RFC_P]]=TRUE,Weekly[[#This Row],[Actual]]=FALSE),AA369+Weekly[[#This Row],[BF V Odds]]-1,AA369-1)))</f>
        <v>48.079999999999977</v>
      </c>
      <c r="AB370" s="24">
        <f>IF(Weekly[[#This Row],[Actual]]="","",IF(AND(Weekly[[#This Row],[GBC_P]]=Weekly[[#This Row],[Actual]],Weekly[[#This Row],[GBC_P]]=TRUE),AB369+Weekly[[#This Row],[BF H Odds]]-1,IF(AND(Weekly[[#This Row],[GBC_P]]=Weekly[[#This Row],[Actual]],Weekly[[#This Row],[GBC_P]]=FALSE),AB369+Weekly[[#This Row],[BF V Odds]]-1,AB369-1)))</f>
        <v>21.720000000000006</v>
      </c>
      <c r="AC370" s="24">
        <f>IF(Weekly[[#This Row],[Actual]]="","",IF(AND(Weekly[[#This Row],[GBC_P]]=FALSE,Weekly[[#This Row],[Actual]]=TRUE),AC369+Weekly[[#This Row],[BF H Odds]]-1,IF(AND(Weekly[[#This Row],[GBC_P]]=TRUE,Weekly[[#This Row],[Actual]]=FALSE),AC369+Weekly[[#This Row],[BF V Odds]]-1,AC369-1)))</f>
        <v>45.669999999999973</v>
      </c>
      <c r="AD370" s="24">
        <f>IF(Weekly[[#This Row],[Actual]]="","",IF(AND(Weekly[[#This Row],[HGBC_P]]=Weekly[[#This Row],[Actual]],Weekly[[#This Row],[HGBC_P]]=TRUE),AD369+Weekly[[#This Row],[BF H Odds]]-1,IF(AND(Weekly[[#This Row],[HGBC_P]]=Weekly[[#This Row],[Actual]],Weekly[[#This Row],[HGBC_P]]=FALSE),AD369+Weekly[[#This Row],[BF V Odds]]-1,AD369-1)))</f>
        <v>22.800000000000026</v>
      </c>
      <c r="AE370" s="24">
        <f>IF(Weekly[[#This Row],[Actual]]="","",IF(AND(Weekly[[#This Row],[HGBC_P]]=FALSE,Weekly[[#This Row],[Actual]]=TRUE),AE369+Weekly[[#This Row],[BF H Odds]]-1,IF(AND(Weekly[[#This Row],[HGBC_P]]=TRUE,Weekly[[#This Row],[Actual]]=FALSE),AE369+Weekly[[#This Row],[BF V Odds]]-1,AE369-1)))</f>
        <v>44.59</v>
      </c>
      <c r="AF370" s="24">
        <f>IF(Weekly[[#This Row],[Actual]]="","",IF(AND(Weekly[[#This Row],[XGB_P]]=Weekly[[#This Row],[Actual]],Weekly[[#This Row],[XGB_P]]=TRUE),AF369+Weekly[[#This Row],[BF H Odds]]-1,IF(AND(Weekly[[#This Row],[XGB_P]]=Weekly[[#This Row],[Actual]],Weekly[[#This Row],[XGB_P]]=FALSE),AF369+Weekly[[#This Row],[BF V Odds]]-1,AF369-1)))</f>
        <v>45.700000000000017</v>
      </c>
      <c r="AG370" s="24">
        <f>IF(Weekly[[#This Row],[Actual]]="","",IF(AND(Weekly[[#This Row],[XGB_P]]=FALSE,Weekly[[#This Row],[Actual]]=TRUE),AG369+Weekly[[#This Row],[BF H Odds]]-1,IF(AND(Weekly[[#This Row],[XGB_P]]=TRUE,Weekly[[#This Row],[Actual]]=FALSE),AG369+Weekly[[#This Row],[BF V Odds]]-1,AG369-1)))</f>
        <v>21.689999999999998</v>
      </c>
      <c r="AH370" s="24">
        <f>IF(Weekly[[#This Row],[Actual]]="","",IF(AND(Weekly[[#This Row],[QDA_P]]=Weekly[[#This Row],[Actual]],Weekly[[#This Row],[QDA_P]]=TRUE),AH369+Weekly[[#This Row],[BF H Odds]]-1,IF(AND(Weekly[[#This Row],[QDA_P]]=Weekly[[#This Row],[Actual]],Weekly[[#This Row],[QDA_P]]=FALSE),AH369+Weekly[[#This Row],[BF V Odds]]-1,AH369-1)))</f>
        <v>2.040000000000008</v>
      </c>
      <c r="AI370" s="24">
        <f>IF(Weekly[[#This Row],[Actual]]="","",IF(AND(Weekly[[#This Row],[QDA_P]]=FALSE,Weekly[[#This Row],[Actual]]=TRUE),AI369+Weekly[[#This Row],[BF H Odds]]-1,IF(AND(Weekly[[#This Row],[QDA_P]]=TRUE,Weekly[[#This Row],[Actual]]=FALSE),AI369+Weekly[[#This Row],[BF V Odds]]-1,AI369-1)))</f>
        <v>65.350000000000009</v>
      </c>
      <c r="AJ370" s="24">
        <f>IF(Weekly[[#This Row],[Actual]]="","",IF(AND(Weekly[[#This Row],[KNC_P]]=FALSE,Weekly[[#This Row],[Actual]]=TRUE),AJ369+Weekly[[#This Row],[BF H Odds]]-1,IF(AND(Weekly[[#This Row],[KNC_P]]=TRUE,Weekly[[#This Row],[Actual]]=FALSE),AJ369+Weekly[[#This Row],[BF V Odds]]-1,AJ369-1)))</f>
        <v>52.089999999999982</v>
      </c>
      <c r="AK370" s="24">
        <f>IF(Weekly[[#This Row],[Actual]]="","",IF(AND(Weekly[[#This Row],[KNC_P]]=FALSE,Weekly[[#This Row],[Actual]]=TRUE),AK369+Weekly[[#This Row],[BF H Odds]]-1,IF(AND(Weekly[[#This Row],[KNC_P]]=TRUE,Weekly[[#This Row],[Actual]]=FALSE),AK369+Weekly[[#This Row],[BF V Odds]]-1,AK369-1)))</f>
        <v>50.989999999999974</v>
      </c>
      <c r="AL370" s="30">
        <f>IF(Weekly[[#This Row],[Actual]]="","",COUNTIF(Weekly[[#This Row],[SVC_P]:[QDA_P]],TRUE))</f>
        <v>7</v>
      </c>
      <c r="AM370" s="30">
        <f>IF(Weekly[[#This Row],[Actual]]="","",COUNTIF(Weekly[[#This Row],[SVC_P]:[QDA_P]],FALSE))</f>
        <v>0</v>
      </c>
      <c r="AN370" s="36" t="str">
        <f>IF(AND(Weekly[[#This Row],[BF V Odds]]&gt;$BO$6,Weekly[[#This Row],[BF V Odds]] &lt; $BO$7),Weekly[[#This Row],[BF V Odds]],"")</f>
        <v/>
      </c>
      <c r="AO370" s="36" t="str">
        <f>IF(AND(Weekly[[#This Row],[BF H Odds]]&gt;$BO$6, Weekly[[#This Row],[BF H Odds]] &lt; $BO$7),Weekly[[#This Row],[BF H Odds]],"")</f>
        <v/>
      </c>
      <c r="AP370" s="37">
        <f>IF(AND(Weekly[[#This Row],[V Odds &lt;]]="",Weekly[[#This Row],[H Odds &lt;]]=""),AP369,IF(AND(Weekly[[#This Row],[H Odds &lt;]]&lt;&gt;"",Weekly[[#This Row],[SVC_P]]=TRUE,Weekly[[#This Row],[Actual]]=TRUE),AP369+Weekly[[#This Row],[H Odds &lt;]]-1,IF(AND(Weekly[[#This Row],[V Odds &lt;]]&lt;&gt;"",Weekly[[#This Row],[SVC_P]]=FALSE,Weekly[[#This Row],[Actual]]=FALSE),AP369+Weekly[[#This Row],[V Odds &lt;]]-1,IF(AND(Weekly[[#This Row],[V Odds &lt;]]&lt;&gt;"",Weekly[[#This Row],[SVC_P]]=FALSE,Weekly[[#This Row],[Actual]]=TRUE),AP369-1,IF(AND(Weekly[[#This Row],[H Odds &lt;]]&lt;&gt;"",Weekly[[#This Row],[SVC_P]]=TRUE,Weekly[[#This Row],[Actual]]=FALSE),AP369-1,AP369)))))</f>
        <v>72.38000000000001</v>
      </c>
      <c r="AQ370" s="37">
        <f>IF(AND(Weekly[[#This Row],[V Odds &lt;]]="",Weekly[[#This Row],[H Odds &lt;]]=""),AQ369,IF(AND(Weekly[[#This Row],[H Odds &lt;]]&lt;&gt;"",Weekly[[#This Row],[ADBC_P]]=TRUE,Weekly[[#This Row],[Actual]]=TRUE),AQ369+Weekly[[#This Row],[H Odds &lt;]]-1,IF(AND(Weekly[[#This Row],[V Odds &lt;]]&lt;&gt;"",Weekly[[#This Row],[ADBC_P]]=FALSE,Weekly[[#This Row],[Actual]]=FALSE),AQ369+Weekly[[#This Row],[V Odds &lt;]]-1,IF(AND(Weekly[[#This Row],[V Odds &lt;]]&lt;&gt;"",Weekly[[#This Row],[ADBC_P]]=FALSE,Weekly[[#This Row],[Actual]]=TRUE),AQ369-1,IF(AND(Weekly[[#This Row],[H Odds &lt;]]&lt;&gt;"",Weekly[[#This Row],[ADBC_P]]=TRUE,Weekly[[#This Row],[Actual]]=FALSE),AQ369-1,AQ369)))))</f>
        <v>46.779999999999994</v>
      </c>
      <c r="AR370" s="37">
        <f>IF(AND(Weekly[[#This Row],[V Odds &lt;]]="",Weekly[[#This Row],[H Odds &lt;]]=""),AR369,IF(AND(Weekly[[#This Row],[H Odds &lt;]]&lt;&gt;"",Weekly[[#This Row],[RFC_P]]=TRUE,Weekly[[#This Row],[Actual]]=TRUE),AR369+Weekly[[#This Row],[H Odds &lt;]]-1,IF(AND(Weekly[[#This Row],[V Odds &lt;]]&lt;&gt;"",Weekly[[#This Row],[RFC_P]]=FALSE,Weekly[[#This Row],[Actual]]=FALSE),AR369+Weekly[[#This Row],[V Odds &lt;]]-1,IF(AND(Weekly[[#This Row],[V Odds &lt;]]&lt;&gt;"",Weekly[[#This Row],[RFC_P]]=FALSE,Weekly[[#This Row],[Actual]]=TRUE),AR369-1,IF(AND(Weekly[[#This Row],[H Odds &lt;]]&lt;&gt;"",Weekly[[#This Row],[RFC_P]]=TRUE,Weekly[[#This Row],[Actual]]=FALSE),AR369-1,AR369)))))</f>
        <v>50.789999999999992</v>
      </c>
      <c r="AS370" s="37">
        <f>IF(AND(Weekly[[#This Row],[V Odds &lt;]]="",Weekly[[#This Row],[H Odds &lt;]]=""),AS369,IF(AND(Weekly[[#This Row],[H Odds &lt;]]&lt;&gt;"",Weekly[[#This Row],[GBC_P]]=TRUE,Weekly[[#This Row],[Actual]]=TRUE),AS369+Weekly[[#This Row],[H Odds &lt;]]-1,IF(AND(Weekly[[#This Row],[V Odds &lt;]]&lt;&gt;"",Weekly[[#This Row],[GBC_P]]=FALSE,Weekly[[#This Row],[Actual]]=FALSE),AS369+Weekly[[#This Row],[V Odds &lt;]]-1,IF(AND(Weekly[[#This Row],[V Odds &lt;]]&lt;&gt;"",Weekly[[#This Row],[GBC_P]]=FALSE,Weekly[[#This Row],[Actual]]=TRUE),AS369-1,IF(AND(Weekly[[#This Row],[H Odds &lt;]]&lt;&gt;"",Weekly[[#This Row],[GBC_P]]=TRUE,Weekly[[#This Row],[Actual]]=FALSE),AS369-1,AS369)))))</f>
        <v>50.58</v>
      </c>
      <c r="AT370" s="37">
        <f>IF(AND(Weekly[[#This Row],[V Odds &lt;]]="",Weekly[[#This Row],[H Odds &lt;]]=""),AT369,IF(AND(Weekly[[#This Row],[H Odds &lt;]]&lt;&gt;"",Weekly[[#This Row],[HGBC_P]]=TRUE,Weekly[[#This Row],[Actual]]=TRUE),AT369+Weekly[[#This Row],[H Odds &lt;]]-1,IF(AND(Weekly[[#This Row],[V Odds &lt;]]&lt;&gt;"",Weekly[[#This Row],[HGBC_P]]=FALSE,Weekly[[#This Row],[Actual]]=FALSE),AT369+Weekly[[#This Row],[V Odds &lt;]]-1,IF(AND(Weekly[[#This Row],[V Odds &lt;]]&lt;&gt;"",Weekly[[#This Row],[HGBC_P]]=FALSE,Weekly[[#This Row],[Actual]]=TRUE),AT369-1,IF(AND(Weekly[[#This Row],[H Odds &lt;]]&lt;&gt;"",Weekly[[#This Row],[HGBC_P]]=TRUE,Weekly[[#This Row],[Actual]]=FALSE),AT369-1,AT369)))))</f>
        <v>56.659999999999989</v>
      </c>
      <c r="AU370" s="37">
        <f>IF(AND(Weekly[[#This Row],[V Odds &lt;]]="",Weekly[[#This Row],[H Odds &lt;]]=""),AU369,IF(AND(Weekly[[#This Row],[H Odds &lt;]]&lt;&gt;"",Weekly[[#This Row],[XGB_P]]=TRUE,Weekly[[#This Row],[Actual]]=TRUE),AU369+Weekly[[#This Row],[H Odds &lt;]]-1,IF(AND(Weekly[[#This Row],[V Odds &lt;]]&lt;&gt;"",Weekly[[#This Row],[XGB_P]]=FALSE,Weekly[[#This Row],[Actual]]=FALSE),AU369+Weekly[[#This Row],[V Odds &lt;]]-1,IF(AND(Weekly[[#This Row],[V Odds &lt;]]&lt;&gt;"",Weekly[[#This Row],[XGB_P]]=FALSE,Weekly[[#This Row],[Actual]]=TRUE),AU369-1,IF(AND(Weekly[[#This Row],[H Odds &lt;]]&lt;&gt;"",Weekly[[#This Row],[XGB_P]]=TRUE,Weekly[[#This Row],[Actual]]=FALSE),AU369-1,AU369)))))</f>
        <v>66.760000000000005</v>
      </c>
      <c r="AV370" s="37">
        <f>IF(AND(Weekly[[#This Row],[V Odds &lt;]]="",Weekly[[#This Row],[H Odds &lt;]]=""),AV369,IF(AND(Weekly[[#This Row],[H Odds &lt;]]&lt;&gt;"",Weekly[[#This Row],[QDA_P]]=TRUE,Weekly[[#This Row],[Actual]]=TRUE),AV369+Weekly[[#This Row],[H Odds &lt;]]-1,IF(AND(Weekly[[#This Row],[V Odds &lt;]]&lt;&gt;"",Weekly[[#This Row],[QDA_P]]=FALSE,Weekly[[#This Row],[Actual]]=FALSE),AV369+Weekly[[#This Row],[V Odds &lt;]]-1,IF(AND(Weekly[[#This Row],[V Odds &lt;]]&lt;&gt;"",Weekly[[#This Row],[QDA_P]]=FALSE,Weekly[[#This Row],[Actual]]=TRUE),AV369-1,IF(AND(Weekly[[#This Row],[H Odds &lt;]]&lt;&gt;"",Weekly[[#This Row],[QDA_P]]=TRUE,Weekly[[#This Row],[Actual]]=FALSE),AV369-1,AV369)))))</f>
        <v>53.249999999999979</v>
      </c>
      <c r="AW370" s="37">
        <f>IF(AND(Weekly[[#This Row],[H Odds &lt;]]="",Weekly[[#This Row],[V Odds &lt;]]=""),AW369,IF(AND(Weekly[[#This Row],[KNC_P]]=Weekly[[#This Row],[Actual]],Weekly[[#This Row],[KNC_P]]=TRUE),AW369+Weekly[[#This Row],[BF H Odds]]-1,IF(AND(Weekly[[#This Row],[KNC_P]]=Weekly[[#This Row],[Actual]],Weekly[[#This Row],[KNC_P]]=FALSE),AW369+Weekly[[#This Row],[BF V Odds]]-1,AW369-1)))</f>
        <v>42.720000000000006</v>
      </c>
      <c r="AX370" s="37">
        <f>IF(AND(Weekly[[#This Row],[V Odds &lt;]]="",Weekly[[#This Row],[H Odds &lt;]]=""),AX369,IF(AND(Weekly[[#This Row],[V Odds &lt;]]&lt;&gt;"",Weekly[[#This Row],[FALSES]]&gt;0,Weekly[[#This Row],[Actual]]=FALSE),AX369+Weekly[[#This Row],[V Odds &lt;]]-1,IF(AND(Weekly[[#This Row],[H Odds &lt;]]&lt;&gt;"",Weekly[[#This Row],[TRUES]]&gt;0,Weekly[[#This Row],[Actual]]=TRUE),AX369+Weekly[[#This Row],[H Odds &lt;]]-1,IF(AND(Weekly[[#This Row],[V Odds &lt;]]&lt;&gt;"",Weekly[[#This Row],[FALSES]]=0),AX369,IF(AND(Weekly[[#This Row],[H Odds &lt;]]&lt;&gt;"",Weekly[[#This Row],[TRUES]]=0),AX369,AX369-1)))))</f>
        <v>83.549999999999983</v>
      </c>
      <c r="AY370" s="37">
        <f>IF(AND(Weekly[[#This Row],[V Odds &lt;]]="",Weekly[[#This Row],[H Odds &lt;]]=""),AY369,IF(AND(Weekly[[#This Row],[V Odds &lt;]]&lt;&gt;"",Weekly[[#This Row],[FALSES]]&gt;0,Weekly[[#This Row],[Actual]]=FALSE),AY369+((Weekly[[#This Row],[V Odds &lt;]]-1)*0.92),IF(AND(Weekly[[#This Row],[H Odds &lt;]]&lt;&gt;"",Weekly[[#This Row],[TRUES]]&gt;0,Weekly[[#This Row],[Actual]]=TRUE),AY369+((Weekly[[#This Row],[H Odds &lt;]]-1)*0.92),IF(AND(Weekly[[#This Row],[V Odds &lt;]]&lt;&gt;"",Weekly[[#This Row],[FALSES]]=0),AY369,IF(AND(Weekly[[#This Row],[H Odds &lt;]]&lt;&gt;"",Weekly[[#This Row],[TRUES]]=0),AY369,AY369-1)))))</f>
        <v>76.066000000000031</v>
      </c>
      <c r="AZ370" s="37">
        <f>IF(AND(Weekly[[#This Row],[V Odds &lt;]]="",Weekly[[#This Row],[H Odds &lt;]]=""),AZ369,IF(AND(Weekly[[#This Row],[V Odds &lt;]]&lt;&gt;"",Weekly[[#This Row],[Actual]]=FALSE),AZ369+Weekly[[#This Row],[V Odds &lt;]]-1,IF(AND(Weekly[[#This Row],[H Odds &lt;]]&lt;&gt;"",Weekly[[#This Row],[Actual]]=TRUE),AZ369+Weekly[[#This Row],[H Odds &lt;]]-1,AZ369-1)))</f>
        <v>66.919999999999987</v>
      </c>
      <c r="BA370" s="38">
        <f>IF(Weekly[[#This Row],[H Odds &lt;]]="",BA369,IF(AND(Weekly[[#This Row],[H Odds &lt;]]&lt;&gt;"",Weekly[[#This Row],[SVC_P]]=TRUE,Weekly[[#This Row],[Actual]]=TRUE),BA369+Weekly[[#This Row],[H Odds &lt;]]-1,IF(AND(Weekly[[#This Row],[H Odds &lt;]]&lt;&gt;"",Weekly[[#This Row],[SVC_P]]=TRUE,Weekly[[#This Row],[Actual]]=FALSE),BA369-1,BA369)))</f>
        <v>67.339999999999989</v>
      </c>
      <c r="BB370" s="38">
        <f>IF(Weekly[[#This Row],[H Odds &lt;]]="",BB369,IF(AND(Weekly[[#This Row],[H Odds &lt;]]&lt;&gt;"",Weekly[[#This Row],[ADBC_P]]=TRUE,Weekly[[#This Row],[Actual]]=TRUE),BB369+Weekly[[#This Row],[H Odds &lt;]]-1,IF(AND(Weekly[[#This Row],[H Odds &lt;]]&lt;&gt;"",Weekly[[#This Row],[ADBC_P]]=TRUE,Weekly[[#This Row],[Actual]]=FALSE),BB369-1,BB369)))</f>
        <v>43.459999999999994</v>
      </c>
      <c r="BC370" s="38">
        <f>IF(Weekly[[#This Row],[H Odds &lt;]]="",BC369,IF(AND(Weekly[[#This Row],[H Odds &lt;]]&lt;&gt;"",Weekly[[#This Row],[RFC_P]]=TRUE,Weekly[[#This Row],[Actual]]=TRUE),BC369+Weekly[[#This Row],[H Odds &lt;]]-1,IF(AND(Weekly[[#This Row],[H Odds &lt;]]&lt;&gt;"",Weekly[[#This Row],[RFC_P]]=TRUE,Weekly[[#This Row],[Actual]]=FALSE),BC369-1,BC369)))</f>
        <v>42.859999999999992</v>
      </c>
      <c r="BD370" s="38">
        <f>IF(Weekly[[#This Row],[H Odds &lt;]]="",BD369,IF(AND(Weekly[[#This Row],[H Odds &lt;]]&lt;&gt;"",Weekly[[#This Row],[GBC_P]]=TRUE,Weekly[[#This Row],[Actual]]=TRUE),BD369+Weekly[[#This Row],[H Odds &lt;]]-1,IF(AND(Weekly[[#This Row],[H Odds &lt;]]&lt;&gt;"",Weekly[[#This Row],[GBC_P]]=TRUE,Weekly[[#This Row],[Actual]]=FALSE),BD369-1,BD369)))</f>
        <v>47.96</v>
      </c>
      <c r="BE370" s="38">
        <f>IF(Weekly[[#This Row],[H Odds &lt;]]="",BE369,IF(AND(Weekly[[#This Row],[H Odds &lt;]]&lt;&gt;"",Weekly[[#This Row],[HGBC_P]]=TRUE,Weekly[[#This Row],[Actual]]=TRUE),BE369+Weekly[[#This Row],[H Odds &lt;]]-1,IF(AND(Weekly[[#This Row],[H Odds &lt;]]&lt;&gt;"",Weekly[[#This Row],[HGBC_P]]=TRUE,Weekly[[#This Row],[Actual]]=FALSE),BE369-1,BE369)))</f>
        <v>55.759999999999991</v>
      </c>
      <c r="BF370" s="38">
        <f>IF(Weekly[[#This Row],[H Odds &lt;]]="",BF369,IF(AND(Weekly[[#This Row],[H Odds &lt;]]&lt;&gt;"",Weekly[[#This Row],[XGB_P]]=TRUE,Weekly[[#This Row],[Actual]]=TRUE),BF369+Weekly[[#This Row],[H Odds &lt;]]-1,IF(AND(Weekly[[#This Row],[H Odds &lt;]]&lt;&gt;"",Weekly[[#This Row],[XGB_P]]=TRUE,Weekly[[#This Row],[Actual]]=FALSE),BF369-1,BF369)))</f>
        <v>59.93</v>
      </c>
      <c r="BG370" s="38">
        <f>IF(Weekly[[#This Row],[H Odds &lt;]]="",BG369,IF(AND(Weekly[[#This Row],[H Odds &lt;]]&lt;&gt;"",Weekly[[#This Row],[QDA_P]]=TRUE,Weekly[[#This Row],[Actual]]=TRUE),BG369+Weekly[[#This Row],[H Odds &lt;]]-1,IF(AND(Weekly[[#This Row],[H Odds &lt;]]&lt;&gt;"",Weekly[[#This Row],[QDA_P]]=TRUE,Weekly[[#This Row],[Actual]]=FALSE),BG369-1,BG369)))</f>
        <v>42.179999999999993</v>
      </c>
      <c r="BH370" s="38">
        <f>IF(Weekly[[#This Row],[H Odds &lt;]]="",BH369,IF(AND(Weekly[[#This Row],[H Odds &lt;]]&lt;&gt;"",Weekly[[#This Row],[KNC_P]]=TRUE,Weekly[[#This Row],[Actual]]=TRUE),BH369+Weekly[[#This Row],[H Odds &lt;]]-1,IF(AND(Weekly[[#This Row],[H Odds &lt;]]&lt;&gt;"",Weekly[[#This Row],[KNC_P]]=TRUE,Weekly[[#This Row],[Actual]]=FALSE),BH369-1,BH369)))</f>
        <v>46.54999999999999</v>
      </c>
      <c r="BI370" s="38">
        <f>IF(Weekly[[#This Row],[H Odds &lt;]]="",BI369,IF(AND(Weekly[[#This Row],[H Odds &lt;]]&lt;&gt;"",Weekly[[#This Row],[TRUES]]&gt;0,Weekly[[#This Row],[Actual]]=TRUE),BI369+Weekly[[#This Row],[H Odds &lt;]]-1,IF(AND(Weekly[[#This Row],[H Odds &lt;]]&lt;&gt;"",Weekly[[#This Row],[TRUES]]=0),BI369,BI369-1)))</f>
        <v>67.339999999999989</v>
      </c>
      <c r="BJ370" s="38">
        <f>IF(Weekly[[#This Row],[H Odds &lt;]]="",BJ369,IF(AND(Weekly[[#This Row],[H Odds &lt;]]&lt;&gt;"",Weekly[[#This Row],[Actual]]=TRUE),BJ369+Weekly[[#This Row],[H Odds &lt;]]-1,IF(AND(Weekly[[#This Row],[H Odds &lt;]]&lt;&gt;"",Weekly[[#This Row],[Actual]]=FALSE),BJ369-1,BJ369)))</f>
        <v>69.239999999999995</v>
      </c>
      <c r="BK370" s="58">
        <f>IF(AND(Weekly[[#This Row],[TRUES]]&gt;4,Weekly[[#This Row],[Actual]]=TRUE),BK369+Weekly[[#This Row],[BF H Odds]]-1,IF(AND(Weekly[[#This Row],[FALSES]]&gt;4,Weekly[[#This Row],[Actual]]=FALSE),BK369+Weekly[[#This Row],[BF V Odds]]-1,IF(AND(Weekly[[#This Row],[TRUES]]&gt;4,Weekly[[#This Row],[Actual]]=FALSE),BK369-1,IF(AND(Weekly[[#This Row],[FALSES]]&gt;4,Weekly[[#This Row],[Actual]]=TRUE),BK369-1,BK369))))</f>
        <v>19.820000000000022</v>
      </c>
      <c r="BL370" s="58">
        <f>IF(AND(Weekly[[#This Row],[TRUES]]&gt;5,Weekly[[#This Row],[Actual]]=TRUE),BL369+Weekly[[#This Row],[BF H Odds]]-1,IF(AND(Weekly[[#This Row],[FALSES]]&gt;5,Weekly[[#This Row],[Actual]]=FALSE),BL369+Weekly[[#This Row],[BF V Odds]]-1,IF(AND(Weekly[[#This Row],[TRUES]]&gt;5,Weekly[[#This Row],[Actual]]=FALSE),BL369-1,IF(AND(Weekly[[#This Row],[FALSES]]&gt;5,Weekly[[#This Row],[Actual]]=TRUE),BL369-1,BL369))))</f>
        <v>21.130000000000024</v>
      </c>
      <c r="BM370" s="58">
        <f>IF(AND(Weekly[[#This Row],[TRUES]]&gt;6,Weekly[[#This Row],[Actual]]=TRUE),BM369+Weekly[[#This Row],[BF H Odds]]-1,IF(AND(Weekly[[#This Row],[FALSES]]&gt;6,Weekly[[#This Row],[Actual]]=FALSE),BM369+Weekly[[#This Row],[BF V Odds]]-1,IF(AND(Weekly[[#This Row],[TRUES]]&gt;6,Weekly[[#This Row],[Actual]]=FALSE),BM369-1,IF(AND(Weekly[[#This Row],[FALSES]]&gt;6,Weekly[[#This Row],[Actual]]=TRUE),BM369-1,BM369))))</f>
        <v>45.620000000000012</v>
      </c>
    </row>
    <row r="371" spans="1:65" x14ac:dyDescent="0.25">
      <c r="A371" s="34"/>
      <c r="B371" s="10">
        <v>44289</v>
      </c>
      <c r="C371" s="33" t="s">
        <v>9</v>
      </c>
      <c r="D371" s="15" t="s">
        <v>36</v>
      </c>
      <c r="E371" t="b">
        <v>1</v>
      </c>
      <c r="F371" t="b">
        <v>1</v>
      </c>
      <c r="G371" t="b">
        <v>1</v>
      </c>
      <c r="H371" t="b">
        <v>0</v>
      </c>
      <c r="I371" t="b">
        <v>0</v>
      </c>
      <c r="J371" t="b">
        <v>1</v>
      </c>
      <c r="K371" t="b">
        <v>1</v>
      </c>
      <c r="L371" t="b">
        <v>1</v>
      </c>
      <c r="M371" t="s">
        <v>101</v>
      </c>
      <c r="N371">
        <v>11.93</v>
      </c>
      <c r="O371">
        <f>IF(Weekly[[#This Row],[H/V]]="H",Weekly[[#This Row],[BF H Odds]],IF(Weekly[[#This Row],[H/V]]="V",Weekly[[#This Row],[BF V Odds]],""))</f>
        <v>3</v>
      </c>
      <c r="P371" t="b">
        <v>0</v>
      </c>
      <c r="Q371" t="s">
        <v>66</v>
      </c>
      <c r="R371" s="35">
        <f>IFERROR(IF(Weekly[[#This Row],[Won Bet?]]="yes",R370+(Weekly[[#This Row],[BF Odds]]*Weekly[[#This Row],[BF Stake]])-Weekly[[#This Row],[BF Stake]],R370-Weekly[[#This Row],[BF Stake]]),R370)</f>
        <v>477.25</v>
      </c>
      <c r="S371" s="9">
        <f>IFERROR(IF(Weekly[[#This Row],[Won Bet?]]="yes",S370+(((Weekly[[#This Row],[BF Odds]]*Weekly[[#This Row],[BF Stake]])-Weekly[[#This Row],[BF Stake]])*0.95),S370-Weekly[[#This Row],[BF Stake]]),S370)</f>
        <v>474.83299999999991</v>
      </c>
      <c r="T371">
        <v>3</v>
      </c>
      <c r="U371">
        <v>1.48</v>
      </c>
      <c r="V371" s="24">
        <f>IF(Weekly[[#This Row],[Actual]]="","",IF(AND(Weekly[[#This Row],[SVC_P]]=Weekly[[#This Row],[Actual]],Weekly[[#This Row],[SVC_P]]=TRUE),V370+Weekly[[#This Row],[BF H Odds]]-1,IF(AND(Weekly[[#This Row],[SVC_P]]=Weekly[[#This Row],[Actual]],Weekly[[#This Row],[SVC_P]]=FALSE),V370+Weekly[[#This Row],[BF V Odds]]-1,V370-1)))</f>
        <v>65.810000000000045</v>
      </c>
      <c r="W371" s="24">
        <f>IF(Weekly[[#This Row],[Actual]]="","",IF(AND(Weekly[[#This Row],[SVC_P]]=FALSE,Weekly[[#This Row],[Actual]]=TRUE),W370+Weekly[[#This Row],[BF H Odds]]-1,IF(AND(Weekly[[#This Row],[SVC_P]]=TRUE,Weekly[[#This Row],[Actual]]=FALSE,),W370+Weekly[[#This Row],[BF V Odds]]-1,W370-1)))</f>
        <v>-310.95</v>
      </c>
      <c r="X371" s="24">
        <f>IF(Weekly[[#This Row],[Actual]]="","",IF(AND(Weekly[[#This Row],[ADBC_P]]=Weekly[[#This Row],[Actual]],Weekly[[#This Row],[ADBC_P]]=TRUE),X370+Weekly[[#This Row],[BF H Odds]]-1,IF(AND(Weekly[[#This Row],[ADBC_P]]=Weekly[[#This Row],[Actual]],Weekly[[#This Row],[ADBC_P]]=FALSE),X370+Weekly[[#This Row],[BF V Odds]]-1,X370-1)))</f>
        <v>21.120000000000022</v>
      </c>
      <c r="Y371" s="24">
        <f>IF(Weekly[[#This Row],[Actual]]="","",IF(AND(Weekly[[#This Row],[ADBC_P]]=FALSE,Weekly[[#This Row],[Actual]]=TRUE),Y370+Weekly[[#This Row],[BF H Odds]]-1,IF(AND(Weekly[[#This Row],[ADBC_P]]=TRUE,Weekly[[#This Row],[Actual]]=FALSE),Y370+Weekly[[#This Row],[BF V Odds]]-1,Y370-1)))</f>
        <v>47.27</v>
      </c>
      <c r="Z371" s="24">
        <f>IF(Weekly[[#This Row],[Actual]]="","",IF(AND(Weekly[[#This Row],[RFC_P]]=Weekly[[#This Row],[Actual]],Weekly[[#This Row],[RFC_P]]=TRUE),Z370+Weekly[[#This Row],[BF H Odds]]-1,IF(AND(Weekly[[#This Row],[RFC_P]]=Weekly[[#This Row],[Actual]],Weekly[[#This Row],[RFC_P]]=FALSE),Z370+Weekly[[#This Row],[BF V Odds]]-1,Z370-1)))</f>
        <v>18.310000000000024</v>
      </c>
      <c r="AA371" s="24">
        <f>IF(Weekly[[#This Row],[Actual]]="","",IF(AND(Weekly[[#This Row],[RFC_P]]=FALSE,Weekly[[#This Row],[Actual]]=TRUE),AA370+Weekly[[#This Row],[BF H Odds]]-1,IF(AND(Weekly[[#This Row],[RFC_P]]=TRUE,Weekly[[#This Row],[Actual]]=FALSE),AA370+Weekly[[#This Row],[BF V Odds]]-1,AA370-1)))</f>
        <v>50.079999999999977</v>
      </c>
      <c r="AB371" s="24">
        <f>IF(Weekly[[#This Row],[Actual]]="","",IF(AND(Weekly[[#This Row],[GBC_P]]=Weekly[[#This Row],[Actual]],Weekly[[#This Row],[GBC_P]]=TRUE),AB370+Weekly[[#This Row],[BF H Odds]]-1,IF(AND(Weekly[[#This Row],[GBC_P]]=Weekly[[#This Row],[Actual]],Weekly[[#This Row],[GBC_P]]=FALSE),AB370+Weekly[[#This Row],[BF V Odds]]-1,AB370-1)))</f>
        <v>23.720000000000006</v>
      </c>
      <c r="AC371" s="24">
        <f>IF(Weekly[[#This Row],[Actual]]="","",IF(AND(Weekly[[#This Row],[GBC_P]]=FALSE,Weekly[[#This Row],[Actual]]=TRUE),AC370+Weekly[[#This Row],[BF H Odds]]-1,IF(AND(Weekly[[#This Row],[GBC_P]]=TRUE,Weekly[[#This Row],[Actual]]=FALSE),AC370+Weekly[[#This Row],[BF V Odds]]-1,AC370-1)))</f>
        <v>44.669999999999973</v>
      </c>
      <c r="AD371" s="24">
        <f>IF(Weekly[[#This Row],[Actual]]="","",IF(AND(Weekly[[#This Row],[HGBC_P]]=Weekly[[#This Row],[Actual]],Weekly[[#This Row],[HGBC_P]]=TRUE),AD370+Weekly[[#This Row],[BF H Odds]]-1,IF(AND(Weekly[[#This Row],[HGBC_P]]=Weekly[[#This Row],[Actual]],Weekly[[#This Row],[HGBC_P]]=FALSE),AD370+Weekly[[#This Row],[BF V Odds]]-1,AD370-1)))</f>
        <v>24.800000000000026</v>
      </c>
      <c r="AE371" s="24">
        <f>IF(Weekly[[#This Row],[Actual]]="","",IF(AND(Weekly[[#This Row],[HGBC_P]]=FALSE,Weekly[[#This Row],[Actual]]=TRUE),AE370+Weekly[[#This Row],[BF H Odds]]-1,IF(AND(Weekly[[#This Row],[HGBC_P]]=TRUE,Weekly[[#This Row],[Actual]]=FALSE),AE370+Weekly[[#This Row],[BF V Odds]]-1,AE370-1)))</f>
        <v>43.59</v>
      </c>
      <c r="AF371" s="24">
        <f>IF(Weekly[[#This Row],[Actual]]="","",IF(AND(Weekly[[#This Row],[XGB_P]]=Weekly[[#This Row],[Actual]],Weekly[[#This Row],[XGB_P]]=TRUE),AF370+Weekly[[#This Row],[BF H Odds]]-1,IF(AND(Weekly[[#This Row],[XGB_P]]=Weekly[[#This Row],[Actual]],Weekly[[#This Row],[XGB_P]]=FALSE),AF370+Weekly[[#This Row],[BF V Odds]]-1,AF370-1)))</f>
        <v>44.700000000000017</v>
      </c>
      <c r="AG371" s="24">
        <f>IF(Weekly[[#This Row],[Actual]]="","",IF(AND(Weekly[[#This Row],[XGB_P]]=FALSE,Weekly[[#This Row],[Actual]]=TRUE),AG370+Weekly[[#This Row],[BF H Odds]]-1,IF(AND(Weekly[[#This Row],[XGB_P]]=TRUE,Weekly[[#This Row],[Actual]]=FALSE),AG370+Weekly[[#This Row],[BF V Odds]]-1,AG370-1)))</f>
        <v>23.689999999999998</v>
      </c>
      <c r="AH371" s="24">
        <f>IF(Weekly[[#This Row],[Actual]]="","",IF(AND(Weekly[[#This Row],[QDA_P]]=Weekly[[#This Row],[Actual]],Weekly[[#This Row],[QDA_P]]=TRUE),AH370+Weekly[[#This Row],[BF H Odds]]-1,IF(AND(Weekly[[#This Row],[QDA_P]]=Weekly[[#This Row],[Actual]],Weekly[[#This Row],[QDA_P]]=FALSE),AH370+Weekly[[#This Row],[BF V Odds]]-1,AH370-1)))</f>
        <v>1.040000000000008</v>
      </c>
      <c r="AI371" s="24">
        <f>IF(Weekly[[#This Row],[Actual]]="","",IF(AND(Weekly[[#This Row],[QDA_P]]=FALSE,Weekly[[#This Row],[Actual]]=TRUE),AI370+Weekly[[#This Row],[BF H Odds]]-1,IF(AND(Weekly[[#This Row],[QDA_P]]=TRUE,Weekly[[#This Row],[Actual]]=FALSE),AI370+Weekly[[#This Row],[BF V Odds]]-1,AI370-1)))</f>
        <v>67.350000000000009</v>
      </c>
      <c r="AJ371" s="24">
        <f>IF(Weekly[[#This Row],[Actual]]="","",IF(AND(Weekly[[#This Row],[KNC_P]]=FALSE,Weekly[[#This Row],[Actual]]=TRUE),AJ370+Weekly[[#This Row],[BF H Odds]]-1,IF(AND(Weekly[[#This Row],[KNC_P]]=TRUE,Weekly[[#This Row],[Actual]]=FALSE),AJ370+Weekly[[#This Row],[BF V Odds]]-1,AJ370-1)))</f>
        <v>54.089999999999982</v>
      </c>
      <c r="AK371" s="24">
        <f>IF(Weekly[[#This Row],[Actual]]="","",IF(AND(Weekly[[#This Row],[KNC_P]]=FALSE,Weekly[[#This Row],[Actual]]=TRUE),AK370+Weekly[[#This Row],[BF H Odds]]-1,IF(AND(Weekly[[#This Row],[KNC_P]]=TRUE,Weekly[[#This Row],[Actual]]=FALSE),AK370+Weekly[[#This Row],[BF V Odds]]-1,AK370-1)))</f>
        <v>52.989999999999974</v>
      </c>
      <c r="AL371" s="30">
        <f>IF(Weekly[[#This Row],[Actual]]="","",COUNTIF(Weekly[[#This Row],[SVC_P]:[QDA_P]],TRUE))</f>
        <v>5</v>
      </c>
      <c r="AM371" s="30">
        <f>IF(Weekly[[#This Row],[Actual]]="","",COUNTIF(Weekly[[#This Row],[SVC_P]:[QDA_P]],FALSE))</f>
        <v>2</v>
      </c>
      <c r="AN371" s="36" t="str">
        <f>IF(AND(Weekly[[#This Row],[BF V Odds]]&gt;$BO$6,Weekly[[#This Row],[BF V Odds]] &lt; $BO$7),Weekly[[#This Row],[BF V Odds]],"")</f>
        <v/>
      </c>
      <c r="AO371" s="36" t="str">
        <f>IF(AND(Weekly[[#This Row],[BF H Odds]]&gt;$BO$6, Weekly[[#This Row],[BF H Odds]] &lt; $BO$7),Weekly[[#This Row],[BF H Odds]],"")</f>
        <v/>
      </c>
      <c r="AP371" s="37">
        <f>IF(AND(Weekly[[#This Row],[V Odds &lt;]]="",Weekly[[#This Row],[H Odds &lt;]]=""),AP370,IF(AND(Weekly[[#This Row],[H Odds &lt;]]&lt;&gt;"",Weekly[[#This Row],[SVC_P]]=TRUE,Weekly[[#This Row],[Actual]]=TRUE),AP370+Weekly[[#This Row],[H Odds &lt;]]-1,IF(AND(Weekly[[#This Row],[V Odds &lt;]]&lt;&gt;"",Weekly[[#This Row],[SVC_P]]=FALSE,Weekly[[#This Row],[Actual]]=FALSE),AP370+Weekly[[#This Row],[V Odds &lt;]]-1,IF(AND(Weekly[[#This Row],[V Odds &lt;]]&lt;&gt;"",Weekly[[#This Row],[SVC_P]]=FALSE,Weekly[[#This Row],[Actual]]=TRUE),AP370-1,IF(AND(Weekly[[#This Row],[H Odds &lt;]]&lt;&gt;"",Weekly[[#This Row],[SVC_P]]=TRUE,Weekly[[#This Row],[Actual]]=FALSE),AP370-1,AP370)))))</f>
        <v>72.38000000000001</v>
      </c>
      <c r="AQ371" s="37">
        <f>IF(AND(Weekly[[#This Row],[V Odds &lt;]]="",Weekly[[#This Row],[H Odds &lt;]]=""),AQ370,IF(AND(Weekly[[#This Row],[H Odds &lt;]]&lt;&gt;"",Weekly[[#This Row],[ADBC_P]]=TRUE,Weekly[[#This Row],[Actual]]=TRUE),AQ370+Weekly[[#This Row],[H Odds &lt;]]-1,IF(AND(Weekly[[#This Row],[V Odds &lt;]]&lt;&gt;"",Weekly[[#This Row],[ADBC_P]]=FALSE,Weekly[[#This Row],[Actual]]=FALSE),AQ370+Weekly[[#This Row],[V Odds &lt;]]-1,IF(AND(Weekly[[#This Row],[V Odds &lt;]]&lt;&gt;"",Weekly[[#This Row],[ADBC_P]]=FALSE,Weekly[[#This Row],[Actual]]=TRUE),AQ370-1,IF(AND(Weekly[[#This Row],[H Odds &lt;]]&lt;&gt;"",Weekly[[#This Row],[ADBC_P]]=TRUE,Weekly[[#This Row],[Actual]]=FALSE),AQ370-1,AQ370)))))</f>
        <v>46.779999999999994</v>
      </c>
      <c r="AR371" s="37">
        <f>IF(AND(Weekly[[#This Row],[V Odds &lt;]]="",Weekly[[#This Row],[H Odds &lt;]]=""),AR370,IF(AND(Weekly[[#This Row],[H Odds &lt;]]&lt;&gt;"",Weekly[[#This Row],[RFC_P]]=TRUE,Weekly[[#This Row],[Actual]]=TRUE),AR370+Weekly[[#This Row],[H Odds &lt;]]-1,IF(AND(Weekly[[#This Row],[V Odds &lt;]]&lt;&gt;"",Weekly[[#This Row],[RFC_P]]=FALSE,Weekly[[#This Row],[Actual]]=FALSE),AR370+Weekly[[#This Row],[V Odds &lt;]]-1,IF(AND(Weekly[[#This Row],[V Odds &lt;]]&lt;&gt;"",Weekly[[#This Row],[RFC_P]]=FALSE,Weekly[[#This Row],[Actual]]=TRUE),AR370-1,IF(AND(Weekly[[#This Row],[H Odds &lt;]]&lt;&gt;"",Weekly[[#This Row],[RFC_P]]=TRUE,Weekly[[#This Row],[Actual]]=FALSE),AR370-1,AR370)))))</f>
        <v>50.789999999999992</v>
      </c>
      <c r="AS371" s="37">
        <f>IF(AND(Weekly[[#This Row],[V Odds &lt;]]="",Weekly[[#This Row],[H Odds &lt;]]=""),AS370,IF(AND(Weekly[[#This Row],[H Odds &lt;]]&lt;&gt;"",Weekly[[#This Row],[GBC_P]]=TRUE,Weekly[[#This Row],[Actual]]=TRUE),AS370+Weekly[[#This Row],[H Odds &lt;]]-1,IF(AND(Weekly[[#This Row],[V Odds &lt;]]&lt;&gt;"",Weekly[[#This Row],[GBC_P]]=FALSE,Weekly[[#This Row],[Actual]]=FALSE),AS370+Weekly[[#This Row],[V Odds &lt;]]-1,IF(AND(Weekly[[#This Row],[V Odds &lt;]]&lt;&gt;"",Weekly[[#This Row],[GBC_P]]=FALSE,Weekly[[#This Row],[Actual]]=TRUE),AS370-1,IF(AND(Weekly[[#This Row],[H Odds &lt;]]&lt;&gt;"",Weekly[[#This Row],[GBC_P]]=TRUE,Weekly[[#This Row],[Actual]]=FALSE),AS370-1,AS370)))))</f>
        <v>50.58</v>
      </c>
      <c r="AT371" s="37">
        <f>IF(AND(Weekly[[#This Row],[V Odds &lt;]]="",Weekly[[#This Row],[H Odds &lt;]]=""),AT370,IF(AND(Weekly[[#This Row],[H Odds &lt;]]&lt;&gt;"",Weekly[[#This Row],[HGBC_P]]=TRUE,Weekly[[#This Row],[Actual]]=TRUE),AT370+Weekly[[#This Row],[H Odds &lt;]]-1,IF(AND(Weekly[[#This Row],[V Odds &lt;]]&lt;&gt;"",Weekly[[#This Row],[HGBC_P]]=FALSE,Weekly[[#This Row],[Actual]]=FALSE),AT370+Weekly[[#This Row],[V Odds &lt;]]-1,IF(AND(Weekly[[#This Row],[V Odds &lt;]]&lt;&gt;"",Weekly[[#This Row],[HGBC_P]]=FALSE,Weekly[[#This Row],[Actual]]=TRUE),AT370-1,IF(AND(Weekly[[#This Row],[H Odds &lt;]]&lt;&gt;"",Weekly[[#This Row],[HGBC_P]]=TRUE,Weekly[[#This Row],[Actual]]=FALSE),AT370-1,AT370)))))</f>
        <v>56.659999999999989</v>
      </c>
      <c r="AU371" s="37">
        <f>IF(AND(Weekly[[#This Row],[V Odds &lt;]]="",Weekly[[#This Row],[H Odds &lt;]]=""),AU370,IF(AND(Weekly[[#This Row],[H Odds &lt;]]&lt;&gt;"",Weekly[[#This Row],[XGB_P]]=TRUE,Weekly[[#This Row],[Actual]]=TRUE),AU370+Weekly[[#This Row],[H Odds &lt;]]-1,IF(AND(Weekly[[#This Row],[V Odds &lt;]]&lt;&gt;"",Weekly[[#This Row],[XGB_P]]=FALSE,Weekly[[#This Row],[Actual]]=FALSE),AU370+Weekly[[#This Row],[V Odds &lt;]]-1,IF(AND(Weekly[[#This Row],[V Odds &lt;]]&lt;&gt;"",Weekly[[#This Row],[XGB_P]]=FALSE,Weekly[[#This Row],[Actual]]=TRUE),AU370-1,IF(AND(Weekly[[#This Row],[H Odds &lt;]]&lt;&gt;"",Weekly[[#This Row],[XGB_P]]=TRUE,Weekly[[#This Row],[Actual]]=FALSE),AU370-1,AU370)))))</f>
        <v>66.760000000000005</v>
      </c>
      <c r="AV371" s="37">
        <f>IF(AND(Weekly[[#This Row],[V Odds &lt;]]="",Weekly[[#This Row],[H Odds &lt;]]=""),AV370,IF(AND(Weekly[[#This Row],[H Odds &lt;]]&lt;&gt;"",Weekly[[#This Row],[QDA_P]]=TRUE,Weekly[[#This Row],[Actual]]=TRUE),AV370+Weekly[[#This Row],[H Odds &lt;]]-1,IF(AND(Weekly[[#This Row],[V Odds &lt;]]&lt;&gt;"",Weekly[[#This Row],[QDA_P]]=FALSE,Weekly[[#This Row],[Actual]]=FALSE),AV370+Weekly[[#This Row],[V Odds &lt;]]-1,IF(AND(Weekly[[#This Row],[V Odds &lt;]]&lt;&gt;"",Weekly[[#This Row],[QDA_P]]=FALSE,Weekly[[#This Row],[Actual]]=TRUE),AV370-1,IF(AND(Weekly[[#This Row],[H Odds &lt;]]&lt;&gt;"",Weekly[[#This Row],[QDA_P]]=TRUE,Weekly[[#This Row],[Actual]]=FALSE),AV370-1,AV370)))))</f>
        <v>53.249999999999979</v>
      </c>
      <c r="AW371" s="37">
        <f>IF(AND(Weekly[[#This Row],[H Odds &lt;]]="",Weekly[[#This Row],[V Odds &lt;]]=""),AW370,IF(AND(Weekly[[#This Row],[KNC_P]]=Weekly[[#This Row],[Actual]],Weekly[[#This Row],[KNC_P]]=TRUE),AW370+Weekly[[#This Row],[BF H Odds]]-1,IF(AND(Weekly[[#This Row],[KNC_P]]=Weekly[[#This Row],[Actual]],Weekly[[#This Row],[KNC_P]]=FALSE),AW370+Weekly[[#This Row],[BF V Odds]]-1,AW370-1)))</f>
        <v>42.720000000000006</v>
      </c>
      <c r="AX371" s="37">
        <f>IF(AND(Weekly[[#This Row],[V Odds &lt;]]="",Weekly[[#This Row],[H Odds &lt;]]=""),AX370,IF(AND(Weekly[[#This Row],[V Odds &lt;]]&lt;&gt;"",Weekly[[#This Row],[FALSES]]&gt;0,Weekly[[#This Row],[Actual]]=FALSE),AX370+Weekly[[#This Row],[V Odds &lt;]]-1,IF(AND(Weekly[[#This Row],[H Odds &lt;]]&lt;&gt;"",Weekly[[#This Row],[TRUES]]&gt;0,Weekly[[#This Row],[Actual]]=TRUE),AX370+Weekly[[#This Row],[H Odds &lt;]]-1,IF(AND(Weekly[[#This Row],[V Odds &lt;]]&lt;&gt;"",Weekly[[#This Row],[FALSES]]=0),AX370,IF(AND(Weekly[[#This Row],[H Odds &lt;]]&lt;&gt;"",Weekly[[#This Row],[TRUES]]=0),AX370,AX370-1)))))</f>
        <v>83.549999999999983</v>
      </c>
      <c r="AY371" s="37">
        <f>IF(AND(Weekly[[#This Row],[V Odds &lt;]]="",Weekly[[#This Row],[H Odds &lt;]]=""),AY370,IF(AND(Weekly[[#This Row],[V Odds &lt;]]&lt;&gt;"",Weekly[[#This Row],[FALSES]]&gt;0,Weekly[[#This Row],[Actual]]=FALSE),AY370+((Weekly[[#This Row],[V Odds &lt;]]-1)*0.92),IF(AND(Weekly[[#This Row],[H Odds &lt;]]&lt;&gt;"",Weekly[[#This Row],[TRUES]]&gt;0,Weekly[[#This Row],[Actual]]=TRUE),AY370+((Weekly[[#This Row],[H Odds &lt;]]-1)*0.92),IF(AND(Weekly[[#This Row],[V Odds &lt;]]&lt;&gt;"",Weekly[[#This Row],[FALSES]]=0),AY370,IF(AND(Weekly[[#This Row],[H Odds &lt;]]&lt;&gt;"",Weekly[[#This Row],[TRUES]]=0),AY370,AY370-1)))))</f>
        <v>76.066000000000031</v>
      </c>
      <c r="AZ371" s="37">
        <f>IF(AND(Weekly[[#This Row],[V Odds &lt;]]="",Weekly[[#This Row],[H Odds &lt;]]=""),AZ370,IF(AND(Weekly[[#This Row],[V Odds &lt;]]&lt;&gt;"",Weekly[[#This Row],[Actual]]=FALSE),AZ370+Weekly[[#This Row],[V Odds &lt;]]-1,IF(AND(Weekly[[#This Row],[H Odds &lt;]]&lt;&gt;"",Weekly[[#This Row],[Actual]]=TRUE),AZ370+Weekly[[#This Row],[H Odds &lt;]]-1,AZ370-1)))</f>
        <v>66.919999999999987</v>
      </c>
      <c r="BA371" s="38">
        <f>IF(Weekly[[#This Row],[H Odds &lt;]]="",BA370,IF(AND(Weekly[[#This Row],[H Odds &lt;]]&lt;&gt;"",Weekly[[#This Row],[SVC_P]]=TRUE,Weekly[[#This Row],[Actual]]=TRUE),BA370+Weekly[[#This Row],[H Odds &lt;]]-1,IF(AND(Weekly[[#This Row],[H Odds &lt;]]&lt;&gt;"",Weekly[[#This Row],[SVC_P]]=TRUE,Weekly[[#This Row],[Actual]]=FALSE),BA370-1,BA370)))</f>
        <v>67.339999999999989</v>
      </c>
      <c r="BB371" s="38">
        <f>IF(Weekly[[#This Row],[H Odds &lt;]]="",BB370,IF(AND(Weekly[[#This Row],[H Odds &lt;]]&lt;&gt;"",Weekly[[#This Row],[ADBC_P]]=TRUE,Weekly[[#This Row],[Actual]]=TRUE),BB370+Weekly[[#This Row],[H Odds &lt;]]-1,IF(AND(Weekly[[#This Row],[H Odds &lt;]]&lt;&gt;"",Weekly[[#This Row],[ADBC_P]]=TRUE,Weekly[[#This Row],[Actual]]=FALSE),BB370-1,BB370)))</f>
        <v>43.459999999999994</v>
      </c>
      <c r="BC371" s="38">
        <f>IF(Weekly[[#This Row],[H Odds &lt;]]="",BC370,IF(AND(Weekly[[#This Row],[H Odds &lt;]]&lt;&gt;"",Weekly[[#This Row],[RFC_P]]=TRUE,Weekly[[#This Row],[Actual]]=TRUE),BC370+Weekly[[#This Row],[H Odds &lt;]]-1,IF(AND(Weekly[[#This Row],[H Odds &lt;]]&lt;&gt;"",Weekly[[#This Row],[RFC_P]]=TRUE,Weekly[[#This Row],[Actual]]=FALSE),BC370-1,BC370)))</f>
        <v>42.859999999999992</v>
      </c>
      <c r="BD371" s="38">
        <f>IF(Weekly[[#This Row],[H Odds &lt;]]="",BD370,IF(AND(Weekly[[#This Row],[H Odds &lt;]]&lt;&gt;"",Weekly[[#This Row],[GBC_P]]=TRUE,Weekly[[#This Row],[Actual]]=TRUE),BD370+Weekly[[#This Row],[H Odds &lt;]]-1,IF(AND(Weekly[[#This Row],[H Odds &lt;]]&lt;&gt;"",Weekly[[#This Row],[GBC_P]]=TRUE,Weekly[[#This Row],[Actual]]=FALSE),BD370-1,BD370)))</f>
        <v>47.96</v>
      </c>
      <c r="BE371" s="38">
        <f>IF(Weekly[[#This Row],[H Odds &lt;]]="",BE370,IF(AND(Weekly[[#This Row],[H Odds &lt;]]&lt;&gt;"",Weekly[[#This Row],[HGBC_P]]=TRUE,Weekly[[#This Row],[Actual]]=TRUE),BE370+Weekly[[#This Row],[H Odds &lt;]]-1,IF(AND(Weekly[[#This Row],[H Odds &lt;]]&lt;&gt;"",Weekly[[#This Row],[HGBC_P]]=TRUE,Weekly[[#This Row],[Actual]]=FALSE),BE370-1,BE370)))</f>
        <v>55.759999999999991</v>
      </c>
      <c r="BF371" s="38">
        <f>IF(Weekly[[#This Row],[H Odds &lt;]]="",BF370,IF(AND(Weekly[[#This Row],[H Odds &lt;]]&lt;&gt;"",Weekly[[#This Row],[XGB_P]]=TRUE,Weekly[[#This Row],[Actual]]=TRUE),BF370+Weekly[[#This Row],[H Odds &lt;]]-1,IF(AND(Weekly[[#This Row],[H Odds &lt;]]&lt;&gt;"",Weekly[[#This Row],[XGB_P]]=TRUE,Weekly[[#This Row],[Actual]]=FALSE),BF370-1,BF370)))</f>
        <v>59.93</v>
      </c>
      <c r="BG371" s="38">
        <f>IF(Weekly[[#This Row],[H Odds &lt;]]="",BG370,IF(AND(Weekly[[#This Row],[H Odds &lt;]]&lt;&gt;"",Weekly[[#This Row],[QDA_P]]=TRUE,Weekly[[#This Row],[Actual]]=TRUE),BG370+Weekly[[#This Row],[H Odds &lt;]]-1,IF(AND(Weekly[[#This Row],[H Odds &lt;]]&lt;&gt;"",Weekly[[#This Row],[QDA_P]]=TRUE,Weekly[[#This Row],[Actual]]=FALSE),BG370-1,BG370)))</f>
        <v>42.179999999999993</v>
      </c>
      <c r="BH371" s="38">
        <f>IF(Weekly[[#This Row],[H Odds &lt;]]="",BH370,IF(AND(Weekly[[#This Row],[H Odds &lt;]]&lt;&gt;"",Weekly[[#This Row],[KNC_P]]=TRUE,Weekly[[#This Row],[Actual]]=TRUE),BH370+Weekly[[#This Row],[H Odds &lt;]]-1,IF(AND(Weekly[[#This Row],[H Odds &lt;]]&lt;&gt;"",Weekly[[#This Row],[KNC_P]]=TRUE,Weekly[[#This Row],[Actual]]=FALSE),BH370-1,BH370)))</f>
        <v>46.54999999999999</v>
      </c>
      <c r="BI371" s="38">
        <f>IF(Weekly[[#This Row],[H Odds &lt;]]="",BI370,IF(AND(Weekly[[#This Row],[H Odds &lt;]]&lt;&gt;"",Weekly[[#This Row],[TRUES]]&gt;0,Weekly[[#This Row],[Actual]]=TRUE),BI370+Weekly[[#This Row],[H Odds &lt;]]-1,IF(AND(Weekly[[#This Row],[H Odds &lt;]]&lt;&gt;"",Weekly[[#This Row],[TRUES]]=0),BI370,BI370-1)))</f>
        <v>67.339999999999989</v>
      </c>
      <c r="BJ371" s="38">
        <f>IF(Weekly[[#This Row],[H Odds &lt;]]="",BJ370,IF(AND(Weekly[[#This Row],[H Odds &lt;]]&lt;&gt;"",Weekly[[#This Row],[Actual]]=TRUE),BJ370+Weekly[[#This Row],[H Odds &lt;]]-1,IF(AND(Weekly[[#This Row],[H Odds &lt;]]&lt;&gt;"",Weekly[[#This Row],[Actual]]=FALSE),BJ370-1,BJ370)))</f>
        <v>69.239999999999995</v>
      </c>
      <c r="BK371" s="58">
        <f>IF(AND(Weekly[[#This Row],[TRUES]]&gt;4,Weekly[[#This Row],[Actual]]=TRUE),BK370+Weekly[[#This Row],[BF H Odds]]-1,IF(AND(Weekly[[#This Row],[FALSES]]&gt;4,Weekly[[#This Row],[Actual]]=FALSE),BK370+Weekly[[#This Row],[BF V Odds]]-1,IF(AND(Weekly[[#This Row],[TRUES]]&gt;4,Weekly[[#This Row],[Actual]]=FALSE),BK370-1,IF(AND(Weekly[[#This Row],[FALSES]]&gt;4,Weekly[[#This Row],[Actual]]=TRUE),BK370-1,BK370))))</f>
        <v>18.820000000000022</v>
      </c>
      <c r="BL371" s="58">
        <f>IF(AND(Weekly[[#This Row],[TRUES]]&gt;5,Weekly[[#This Row],[Actual]]=TRUE),BL370+Weekly[[#This Row],[BF H Odds]]-1,IF(AND(Weekly[[#This Row],[FALSES]]&gt;5,Weekly[[#This Row],[Actual]]=FALSE),BL370+Weekly[[#This Row],[BF V Odds]]-1,IF(AND(Weekly[[#This Row],[TRUES]]&gt;5,Weekly[[#This Row],[Actual]]=FALSE),BL370-1,IF(AND(Weekly[[#This Row],[FALSES]]&gt;5,Weekly[[#This Row],[Actual]]=TRUE),BL370-1,BL370))))</f>
        <v>21.130000000000024</v>
      </c>
      <c r="BM371" s="58">
        <f>IF(AND(Weekly[[#This Row],[TRUES]]&gt;6,Weekly[[#This Row],[Actual]]=TRUE),BM370+Weekly[[#This Row],[BF H Odds]]-1,IF(AND(Weekly[[#This Row],[FALSES]]&gt;6,Weekly[[#This Row],[Actual]]=FALSE),BM370+Weekly[[#This Row],[BF V Odds]]-1,IF(AND(Weekly[[#This Row],[TRUES]]&gt;6,Weekly[[#This Row],[Actual]]=FALSE),BM370-1,IF(AND(Weekly[[#This Row],[FALSES]]&gt;6,Weekly[[#This Row],[Actual]]=TRUE),BM370-1,BM370))))</f>
        <v>45.620000000000012</v>
      </c>
    </row>
    <row r="372" spans="1:65" x14ac:dyDescent="0.25">
      <c r="A372" s="34"/>
      <c r="B372" s="10">
        <v>44289</v>
      </c>
      <c r="C372" s="33" t="s">
        <v>26</v>
      </c>
      <c r="D372" s="15" t="s">
        <v>25</v>
      </c>
      <c r="E372" t="b">
        <v>1</v>
      </c>
      <c r="F372" t="b">
        <v>1</v>
      </c>
      <c r="G372" t="b">
        <v>1</v>
      </c>
      <c r="H372" t="b">
        <v>1</v>
      </c>
      <c r="I372" t="b">
        <v>1</v>
      </c>
      <c r="J372" t="b">
        <v>1</v>
      </c>
      <c r="K372" t="b">
        <v>1</v>
      </c>
      <c r="L372" t="b">
        <v>1</v>
      </c>
      <c r="O372" t="str">
        <f>IF(Weekly[[#This Row],[H/V]]="H",Weekly[[#This Row],[BF H Odds]],IF(Weekly[[#This Row],[H/V]]="V",Weekly[[#This Row],[BF V Odds]],""))</f>
        <v/>
      </c>
      <c r="P372" t="b">
        <v>1</v>
      </c>
      <c r="R372" s="35">
        <f>IFERROR(IF(Weekly[[#This Row],[Won Bet?]]="yes",R371+(Weekly[[#This Row],[BF Odds]]*Weekly[[#This Row],[BF Stake]])-Weekly[[#This Row],[BF Stake]],R371-Weekly[[#This Row],[BF Stake]]),R371)</f>
        <v>477.25</v>
      </c>
      <c r="S372" s="9">
        <f>IFERROR(IF(Weekly[[#This Row],[Won Bet?]]="yes",S371+(((Weekly[[#This Row],[BF Odds]]*Weekly[[#This Row],[BF Stake]])-Weekly[[#This Row],[BF Stake]])*0.95),S371-Weekly[[#This Row],[BF Stake]]),S371)</f>
        <v>474.83299999999991</v>
      </c>
      <c r="T372">
        <v>11.5</v>
      </c>
      <c r="U372">
        <v>1.0900000000000001</v>
      </c>
      <c r="V372" s="24">
        <f>IF(Weekly[[#This Row],[Actual]]="","",IF(AND(Weekly[[#This Row],[SVC_P]]=Weekly[[#This Row],[Actual]],Weekly[[#This Row],[SVC_P]]=TRUE),V371+Weekly[[#This Row],[BF H Odds]]-1,IF(AND(Weekly[[#This Row],[SVC_P]]=Weekly[[#This Row],[Actual]],Weekly[[#This Row],[SVC_P]]=FALSE),V371+Weekly[[#This Row],[BF V Odds]]-1,V371-1)))</f>
        <v>65.900000000000048</v>
      </c>
      <c r="W372" s="24">
        <f>IF(Weekly[[#This Row],[Actual]]="","",IF(AND(Weekly[[#This Row],[SVC_P]]=FALSE,Weekly[[#This Row],[Actual]]=TRUE),W371+Weekly[[#This Row],[BF H Odds]]-1,IF(AND(Weekly[[#This Row],[SVC_P]]=TRUE,Weekly[[#This Row],[Actual]]=FALSE,),W371+Weekly[[#This Row],[BF V Odds]]-1,W371-1)))</f>
        <v>-311.95</v>
      </c>
      <c r="X372" s="24">
        <f>IF(Weekly[[#This Row],[Actual]]="","",IF(AND(Weekly[[#This Row],[ADBC_P]]=Weekly[[#This Row],[Actual]],Weekly[[#This Row],[ADBC_P]]=TRUE),X371+Weekly[[#This Row],[BF H Odds]]-1,IF(AND(Weekly[[#This Row],[ADBC_P]]=Weekly[[#This Row],[Actual]],Weekly[[#This Row],[ADBC_P]]=FALSE),X371+Weekly[[#This Row],[BF V Odds]]-1,X371-1)))</f>
        <v>21.210000000000022</v>
      </c>
      <c r="Y372" s="24">
        <f>IF(Weekly[[#This Row],[Actual]]="","",IF(AND(Weekly[[#This Row],[ADBC_P]]=FALSE,Weekly[[#This Row],[Actual]]=TRUE),Y371+Weekly[[#This Row],[BF H Odds]]-1,IF(AND(Weekly[[#This Row],[ADBC_P]]=TRUE,Weekly[[#This Row],[Actual]]=FALSE),Y371+Weekly[[#This Row],[BF V Odds]]-1,Y371-1)))</f>
        <v>46.27</v>
      </c>
      <c r="Z372" s="24">
        <f>IF(Weekly[[#This Row],[Actual]]="","",IF(AND(Weekly[[#This Row],[RFC_P]]=Weekly[[#This Row],[Actual]],Weekly[[#This Row],[RFC_P]]=TRUE),Z371+Weekly[[#This Row],[BF H Odds]]-1,IF(AND(Weekly[[#This Row],[RFC_P]]=Weekly[[#This Row],[Actual]],Weekly[[#This Row],[RFC_P]]=FALSE),Z371+Weekly[[#This Row],[BF V Odds]]-1,Z371-1)))</f>
        <v>18.400000000000023</v>
      </c>
      <c r="AA372" s="24">
        <f>IF(Weekly[[#This Row],[Actual]]="","",IF(AND(Weekly[[#This Row],[RFC_P]]=FALSE,Weekly[[#This Row],[Actual]]=TRUE),AA371+Weekly[[#This Row],[BF H Odds]]-1,IF(AND(Weekly[[#This Row],[RFC_P]]=TRUE,Weekly[[#This Row],[Actual]]=FALSE),AA371+Weekly[[#This Row],[BF V Odds]]-1,AA371-1)))</f>
        <v>49.079999999999977</v>
      </c>
      <c r="AB372" s="24">
        <f>IF(Weekly[[#This Row],[Actual]]="","",IF(AND(Weekly[[#This Row],[GBC_P]]=Weekly[[#This Row],[Actual]],Weekly[[#This Row],[GBC_P]]=TRUE),AB371+Weekly[[#This Row],[BF H Odds]]-1,IF(AND(Weekly[[#This Row],[GBC_P]]=Weekly[[#This Row],[Actual]],Weekly[[#This Row],[GBC_P]]=FALSE),AB371+Weekly[[#This Row],[BF V Odds]]-1,AB371-1)))</f>
        <v>23.810000000000006</v>
      </c>
      <c r="AC372" s="24">
        <f>IF(Weekly[[#This Row],[Actual]]="","",IF(AND(Weekly[[#This Row],[GBC_P]]=FALSE,Weekly[[#This Row],[Actual]]=TRUE),AC371+Weekly[[#This Row],[BF H Odds]]-1,IF(AND(Weekly[[#This Row],[GBC_P]]=TRUE,Weekly[[#This Row],[Actual]]=FALSE),AC371+Weekly[[#This Row],[BF V Odds]]-1,AC371-1)))</f>
        <v>43.669999999999973</v>
      </c>
      <c r="AD372" s="24">
        <f>IF(Weekly[[#This Row],[Actual]]="","",IF(AND(Weekly[[#This Row],[HGBC_P]]=Weekly[[#This Row],[Actual]],Weekly[[#This Row],[HGBC_P]]=TRUE),AD371+Weekly[[#This Row],[BF H Odds]]-1,IF(AND(Weekly[[#This Row],[HGBC_P]]=Weekly[[#This Row],[Actual]],Weekly[[#This Row],[HGBC_P]]=FALSE),AD371+Weekly[[#This Row],[BF V Odds]]-1,AD371-1)))</f>
        <v>24.890000000000025</v>
      </c>
      <c r="AE372" s="24">
        <f>IF(Weekly[[#This Row],[Actual]]="","",IF(AND(Weekly[[#This Row],[HGBC_P]]=FALSE,Weekly[[#This Row],[Actual]]=TRUE),AE371+Weekly[[#This Row],[BF H Odds]]-1,IF(AND(Weekly[[#This Row],[HGBC_P]]=TRUE,Weekly[[#This Row],[Actual]]=FALSE),AE371+Weekly[[#This Row],[BF V Odds]]-1,AE371-1)))</f>
        <v>42.59</v>
      </c>
      <c r="AF372" s="24">
        <f>IF(Weekly[[#This Row],[Actual]]="","",IF(AND(Weekly[[#This Row],[XGB_P]]=Weekly[[#This Row],[Actual]],Weekly[[#This Row],[XGB_P]]=TRUE),AF371+Weekly[[#This Row],[BF H Odds]]-1,IF(AND(Weekly[[#This Row],[XGB_P]]=Weekly[[#This Row],[Actual]],Weekly[[#This Row],[XGB_P]]=FALSE),AF371+Weekly[[#This Row],[BF V Odds]]-1,AF371-1)))</f>
        <v>44.79000000000002</v>
      </c>
      <c r="AG372" s="24">
        <f>IF(Weekly[[#This Row],[Actual]]="","",IF(AND(Weekly[[#This Row],[XGB_P]]=FALSE,Weekly[[#This Row],[Actual]]=TRUE),AG371+Weekly[[#This Row],[BF H Odds]]-1,IF(AND(Weekly[[#This Row],[XGB_P]]=TRUE,Weekly[[#This Row],[Actual]]=FALSE),AG371+Weekly[[#This Row],[BF V Odds]]-1,AG371-1)))</f>
        <v>22.689999999999998</v>
      </c>
      <c r="AH372" s="24">
        <f>IF(Weekly[[#This Row],[Actual]]="","",IF(AND(Weekly[[#This Row],[QDA_P]]=Weekly[[#This Row],[Actual]],Weekly[[#This Row],[QDA_P]]=TRUE),AH371+Weekly[[#This Row],[BF H Odds]]-1,IF(AND(Weekly[[#This Row],[QDA_P]]=Weekly[[#This Row],[Actual]],Weekly[[#This Row],[QDA_P]]=FALSE),AH371+Weekly[[#This Row],[BF V Odds]]-1,AH371-1)))</f>
        <v>1.1300000000000079</v>
      </c>
      <c r="AI372" s="24">
        <f>IF(Weekly[[#This Row],[Actual]]="","",IF(AND(Weekly[[#This Row],[QDA_P]]=FALSE,Weekly[[#This Row],[Actual]]=TRUE),AI371+Weekly[[#This Row],[BF H Odds]]-1,IF(AND(Weekly[[#This Row],[QDA_P]]=TRUE,Weekly[[#This Row],[Actual]]=FALSE),AI371+Weekly[[#This Row],[BF V Odds]]-1,AI371-1)))</f>
        <v>66.350000000000009</v>
      </c>
      <c r="AJ372" s="24">
        <f>IF(Weekly[[#This Row],[Actual]]="","",IF(AND(Weekly[[#This Row],[KNC_P]]=FALSE,Weekly[[#This Row],[Actual]]=TRUE),AJ371+Weekly[[#This Row],[BF H Odds]]-1,IF(AND(Weekly[[#This Row],[KNC_P]]=TRUE,Weekly[[#This Row],[Actual]]=FALSE),AJ371+Weekly[[#This Row],[BF V Odds]]-1,AJ371-1)))</f>
        <v>53.089999999999982</v>
      </c>
      <c r="AK372" s="24">
        <f>IF(Weekly[[#This Row],[Actual]]="","",IF(AND(Weekly[[#This Row],[KNC_P]]=FALSE,Weekly[[#This Row],[Actual]]=TRUE),AK371+Weekly[[#This Row],[BF H Odds]]-1,IF(AND(Weekly[[#This Row],[KNC_P]]=TRUE,Weekly[[#This Row],[Actual]]=FALSE),AK371+Weekly[[#This Row],[BF V Odds]]-1,AK371-1)))</f>
        <v>51.989999999999974</v>
      </c>
      <c r="AL372" s="30">
        <f>IF(Weekly[[#This Row],[Actual]]="","",COUNTIF(Weekly[[#This Row],[SVC_P]:[QDA_P]],TRUE))</f>
        <v>7</v>
      </c>
      <c r="AM372" s="30">
        <f>IF(Weekly[[#This Row],[Actual]]="","",COUNTIF(Weekly[[#This Row],[SVC_P]:[QDA_P]],FALSE))</f>
        <v>0</v>
      </c>
      <c r="AN372" s="36" t="str">
        <f>IF(AND(Weekly[[#This Row],[BF V Odds]]&gt;$BO$6,Weekly[[#This Row],[BF V Odds]] &lt; $BO$7),Weekly[[#This Row],[BF V Odds]],"")</f>
        <v/>
      </c>
      <c r="AO372" s="36" t="str">
        <f>IF(AND(Weekly[[#This Row],[BF H Odds]]&gt;$BO$6, Weekly[[#This Row],[BF H Odds]] &lt; $BO$7),Weekly[[#This Row],[BF H Odds]],"")</f>
        <v/>
      </c>
      <c r="AP372" s="37">
        <f>IF(AND(Weekly[[#This Row],[V Odds &lt;]]="",Weekly[[#This Row],[H Odds &lt;]]=""),AP371,IF(AND(Weekly[[#This Row],[H Odds &lt;]]&lt;&gt;"",Weekly[[#This Row],[SVC_P]]=TRUE,Weekly[[#This Row],[Actual]]=TRUE),AP371+Weekly[[#This Row],[H Odds &lt;]]-1,IF(AND(Weekly[[#This Row],[V Odds &lt;]]&lt;&gt;"",Weekly[[#This Row],[SVC_P]]=FALSE,Weekly[[#This Row],[Actual]]=FALSE),AP371+Weekly[[#This Row],[V Odds &lt;]]-1,IF(AND(Weekly[[#This Row],[V Odds &lt;]]&lt;&gt;"",Weekly[[#This Row],[SVC_P]]=FALSE,Weekly[[#This Row],[Actual]]=TRUE),AP371-1,IF(AND(Weekly[[#This Row],[H Odds &lt;]]&lt;&gt;"",Weekly[[#This Row],[SVC_P]]=TRUE,Weekly[[#This Row],[Actual]]=FALSE),AP371-1,AP371)))))</f>
        <v>72.38000000000001</v>
      </c>
      <c r="AQ372" s="37">
        <f>IF(AND(Weekly[[#This Row],[V Odds &lt;]]="",Weekly[[#This Row],[H Odds &lt;]]=""),AQ371,IF(AND(Weekly[[#This Row],[H Odds &lt;]]&lt;&gt;"",Weekly[[#This Row],[ADBC_P]]=TRUE,Weekly[[#This Row],[Actual]]=TRUE),AQ371+Weekly[[#This Row],[H Odds &lt;]]-1,IF(AND(Weekly[[#This Row],[V Odds &lt;]]&lt;&gt;"",Weekly[[#This Row],[ADBC_P]]=FALSE,Weekly[[#This Row],[Actual]]=FALSE),AQ371+Weekly[[#This Row],[V Odds &lt;]]-1,IF(AND(Weekly[[#This Row],[V Odds &lt;]]&lt;&gt;"",Weekly[[#This Row],[ADBC_P]]=FALSE,Weekly[[#This Row],[Actual]]=TRUE),AQ371-1,IF(AND(Weekly[[#This Row],[H Odds &lt;]]&lt;&gt;"",Weekly[[#This Row],[ADBC_P]]=TRUE,Weekly[[#This Row],[Actual]]=FALSE),AQ371-1,AQ371)))))</f>
        <v>46.779999999999994</v>
      </c>
      <c r="AR372" s="37">
        <f>IF(AND(Weekly[[#This Row],[V Odds &lt;]]="",Weekly[[#This Row],[H Odds &lt;]]=""),AR371,IF(AND(Weekly[[#This Row],[H Odds &lt;]]&lt;&gt;"",Weekly[[#This Row],[RFC_P]]=TRUE,Weekly[[#This Row],[Actual]]=TRUE),AR371+Weekly[[#This Row],[H Odds &lt;]]-1,IF(AND(Weekly[[#This Row],[V Odds &lt;]]&lt;&gt;"",Weekly[[#This Row],[RFC_P]]=FALSE,Weekly[[#This Row],[Actual]]=FALSE),AR371+Weekly[[#This Row],[V Odds &lt;]]-1,IF(AND(Weekly[[#This Row],[V Odds &lt;]]&lt;&gt;"",Weekly[[#This Row],[RFC_P]]=FALSE,Weekly[[#This Row],[Actual]]=TRUE),AR371-1,IF(AND(Weekly[[#This Row],[H Odds &lt;]]&lt;&gt;"",Weekly[[#This Row],[RFC_P]]=TRUE,Weekly[[#This Row],[Actual]]=FALSE),AR371-1,AR371)))))</f>
        <v>50.789999999999992</v>
      </c>
      <c r="AS372" s="37">
        <f>IF(AND(Weekly[[#This Row],[V Odds &lt;]]="",Weekly[[#This Row],[H Odds &lt;]]=""),AS371,IF(AND(Weekly[[#This Row],[H Odds &lt;]]&lt;&gt;"",Weekly[[#This Row],[GBC_P]]=TRUE,Weekly[[#This Row],[Actual]]=TRUE),AS371+Weekly[[#This Row],[H Odds &lt;]]-1,IF(AND(Weekly[[#This Row],[V Odds &lt;]]&lt;&gt;"",Weekly[[#This Row],[GBC_P]]=FALSE,Weekly[[#This Row],[Actual]]=FALSE),AS371+Weekly[[#This Row],[V Odds &lt;]]-1,IF(AND(Weekly[[#This Row],[V Odds &lt;]]&lt;&gt;"",Weekly[[#This Row],[GBC_P]]=FALSE,Weekly[[#This Row],[Actual]]=TRUE),AS371-1,IF(AND(Weekly[[#This Row],[H Odds &lt;]]&lt;&gt;"",Weekly[[#This Row],[GBC_P]]=TRUE,Weekly[[#This Row],[Actual]]=FALSE),AS371-1,AS371)))))</f>
        <v>50.58</v>
      </c>
      <c r="AT372" s="37">
        <f>IF(AND(Weekly[[#This Row],[V Odds &lt;]]="",Weekly[[#This Row],[H Odds &lt;]]=""),AT371,IF(AND(Weekly[[#This Row],[H Odds &lt;]]&lt;&gt;"",Weekly[[#This Row],[HGBC_P]]=TRUE,Weekly[[#This Row],[Actual]]=TRUE),AT371+Weekly[[#This Row],[H Odds &lt;]]-1,IF(AND(Weekly[[#This Row],[V Odds &lt;]]&lt;&gt;"",Weekly[[#This Row],[HGBC_P]]=FALSE,Weekly[[#This Row],[Actual]]=FALSE),AT371+Weekly[[#This Row],[V Odds &lt;]]-1,IF(AND(Weekly[[#This Row],[V Odds &lt;]]&lt;&gt;"",Weekly[[#This Row],[HGBC_P]]=FALSE,Weekly[[#This Row],[Actual]]=TRUE),AT371-1,IF(AND(Weekly[[#This Row],[H Odds &lt;]]&lt;&gt;"",Weekly[[#This Row],[HGBC_P]]=TRUE,Weekly[[#This Row],[Actual]]=FALSE),AT371-1,AT371)))))</f>
        <v>56.659999999999989</v>
      </c>
      <c r="AU372" s="37">
        <f>IF(AND(Weekly[[#This Row],[V Odds &lt;]]="",Weekly[[#This Row],[H Odds &lt;]]=""),AU371,IF(AND(Weekly[[#This Row],[H Odds &lt;]]&lt;&gt;"",Weekly[[#This Row],[XGB_P]]=TRUE,Weekly[[#This Row],[Actual]]=TRUE),AU371+Weekly[[#This Row],[H Odds &lt;]]-1,IF(AND(Weekly[[#This Row],[V Odds &lt;]]&lt;&gt;"",Weekly[[#This Row],[XGB_P]]=FALSE,Weekly[[#This Row],[Actual]]=FALSE),AU371+Weekly[[#This Row],[V Odds &lt;]]-1,IF(AND(Weekly[[#This Row],[V Odds &lt;]]&lt;&gt;"",Weekly[[#This Row],[XGB_P]]=FALSE,Weekly[[#This Row],[Actual]]=TRUE),AU371-1,IF(AND(Weekly[[#This Row],[H Odds &lt;]]&lt;&gt;"",Weekly[[#This Row],[XGB_P]]=TRUE,Weekly[[#This Row],[Actual]]=FALSE),AU371-1,AU371)))))</f>
        <v>66.760000000000005</v>
      </c>
      <c r="AV372" s="37">
        <f>IF(AND(Weekly[[#This Row],[V Odds &lt;]]="",Weekly[[#This Row],[H Odds &lt;]]=""),AV371,IF(AND(Weekly[[#This Row],[H Odds &lt;]]&lt;&gt;"",Weekly[[#This Row],[QDA_P]]=TRUE,Weekly[[#This Row],[Actual]]=TRUE),AV371+Weekly[[#This Row],[H Odds &lt;]]-1,IF(AND(Weekly[[#This Row],[V Odds &lt;]]&lt;&gt;"",Weekly[[#This Row],[QDA_P]]=FALSE,Weekly[[#This Row],[Actual]]=FALSE),AV371+Weekly[[#This Row],[V Odds &lt;]]-1,IF(AND(Weekly[[#This Row],[V Odds &lt;]]&lt;&gt;"",Weekly[[#This Row],[QDA_P]]=FALSE,Weekly[[#This Row],[Actual]]=TRUE),AV371-1,IF(AND(Weekly[[#This Row],[H Odds &lt;]]&lt;&gt;"",Weekly[[#This Row],[QDA_P]]=TRUE,Weekly[[#This Row],[Actual]]=FALSE),AV371-1,AV371)))))</f>
        <v>53.249999999999979</v>
      </c>
      <c r="AW372" s="37">
        <f>IF(AND(Weekly[[#This Row],[H Odds &lt;]]="",Weekly[[#This Row],[V Odds &lt;]]=""),AW371,IF(AND(Weekly[[#This Row],[KNC_P]]=Weekly[[#This Row],[Actual]],Weekly[[#This Row],[KNC_P]]=TRUE),AW371+Weekly[[#This Row],[BF H Odds]]-1,IF(AND(Weekly[[#This Row],[KNC_P]]=Weekly[[#This Row],[Actual]],Weekly[[#This Row],[KNC_P]]=FALSE),AW371+Weekly[[#This Row],[BF V Odds]]-1,AW371-1)))</f>
        <v>42.720000000000006</v>
      </c>
      <c r="AX372" s="37">
        <f>IF(AND(Weekly[[#This Row],[V Odds &lt;]]="",Weekly[[#This Row],[H Odds &lt;]]=""),AX371,IF(AND(Weekly[[#This Row],[V Odds &lt;]]&lt;&gt;"",Weekly[[#This Row],[FALSES]]&gt;0,Weekly[[#This Row],[Actual]]=FALSE),AX371+Weekly[[#This Row],[V Odds &lt;]]-1,IF(AND(Weekly[[#This Row],[H Odds &lt;]]&lt;&gt;"",Weekly[[#This Row],[TRUES]]&gt;0,Weekly[[#This Row],[Actual]]=TRUE),AX371+Weekly[[#This Row],[H Odds &lt;]]-1,IF(AND(Weekly[[#This Row],[V Odds &lt;]]&lt;&gt;"",Weekly[[#This Row],[FALSES]]=0),AX371,IF(AND(Weekly[[#This Row],[H Odds &lt;]]&lt;&gt;"",Weekly[[#This Row],[TRUES]]=0),AX371,AX371-1)))))</f>
        <v>83.549999999999983</v>
      </c>
      <c r="AY372" s="37">
        <f>IF(AND(Weekly[[#This Row],[V Odds &lt;]]="",Weekly[[#This Row],[H Odds &lt;]]=""),AY371,IF(AND(Weekly[[#This Row],[V Odds &lt;]]&lt;&gt;"",Weekly[[#This Row],[FALSES]]&gt;0,Weekly[[#This Row],[Actual]]=FALSE),AY371+((Weekly[[#This Row],[V Odds &lt;]]-1)*0.92),IF(AND(Weekly[[#This Row],[H Odds &lt;]]&lt;&gt;"",Weekly[[#This Row],[TRUES]]&gt;0,Weekly[[#This Row],[Actual]]=TRUE),AY371+((Weekly[[#This Row],[H Odds &lt;]]-1)*0.92),IF(AND(Weekly[[#This Row],[V Odds &lt;]]&lt;&gt;"",Weekly[[#This Row],[FALSES]]=0),AY371,IF(AND(Weekly[[#This Row],[H Odds &lt;]]&lt;&gt;"",Weekly[[#This Row],[TRUES]]=0),AY371,AY371-1)))))</f>
        <v>76.066000000000031</v>
      </c>
      <c r="AZ372" s="37">
        <f>IF(AND(Weekly[[#This Row],[V Odds &lt;]]="",Weekly[[#This Row],[H Odds &lt;]]=""),AZ371,IF(AND(Weekly[[#This Row],[V Odds &lt;]]&lt;&gt;"",Weekly[[#This Row],[Actual]]=FALSE),AZ371+Weekly[[#This Row],[V Odds &lt;]]-1,IF(AND(Weekly[[#This Row],[H Odds &lt;]]&lt;&gt;"",Weekly[[#This Row],[Actual]]=TRUE),AZ371+Weekly[[#This Row],[H Odds &lt;]]-1,AZ371-1)))</f>
        <v>66.919999999999987</v>
      </c>
      <c r="BA372" s="38">
        <f>IF(Weekly[[#This Row],[H Odds &lt;]]="",BA371,IF(AND(Weekly[[#This Row],[H Odds &lt;]]&lt;&gt;"",Weekly[[#This Row],[SVC_P]]=TRUE,Weekly[[#This Row],[Actual]]=TRUE),BA371+Weekly[[#This Row],[H Odds &lt;]]-1,IF(AND(Weekly[[#This Row],[H Odds &lt;]]&lt;&gt;"",Weekly[[#This Row],[SVC_P]]=TRUE,Weekly[[#This Row],[Actual]]=FALSE),BA371-1,BA371)))</f>
        <v>67.339999999999989</v>
      </c>
      <c r="BB372" s="38">
        <f>IF(Weekly[[#This Row],[H Odds &lt;]]="",BB371,IF(AND(Weekly[[#This Row],[H Odds &lt;]]&lt;&gt;"",Weekly[[#This Row],[ADBC_P]]=TRUE,Weekly[[#This Row],[Actual]]=TRUE),BB371+Weekly[[#This Row],[H Odds &lt;]]-1,IF(AND(Weekly[[#This Row],[H Odds &lt;]]&lt;&gt;"",Weekly[[#This Row],[ADBC_P]]=TRUE,Weekly[[#This Row],[Actual]]=FALSE),BB371-1,BB371)))</f>
        <v>43.459999999999994</v>
      </c>
      <c r="BC372" s="38">
        <f>IF(Weekly[[#This Row],[H Odds &lt;]]="",BC371,IF(AND(Weekly[[#This Row],[H Odds &lt;]]&lt;&gt;"",Weekly[[#This Row],[RFC_P]]=TRUE,Weekly[[#This Row],[Actual]]=TRUE),BC371+Weekly[[#This Row],[H Odds &lt;]]-1,IF(AND(Weekly[[#This Row],[H Odds &lt;]]&lt;&gt;"",Weekly[[#This Row],[RFC_P]]=TRUE,Weekly[[#This Row],[Actual]]=FALSE),BC371-1,BC371)))</f>
        <v>42.859999999999992</v>
      </c>
      <c r="BD372" s="38">
        <f>IF(Weekly[[#This Row],[H Odds &lt;]]="",BD371,IF(AND(Weekly[[#This Row],[H Odds &lt;]]&lt;&gt;"",Weekly[[#This Row],[GBC_P]]=TRUE,Weekly[[#This Row],[Actual]]=TRUE),BD371+Weekly[[#This Row],[H Odds &lt;]]-1,IF(AND(Weekly[[#This Row],[H Odds &lt;]]&lt;&gt;"",Weekly[[#This Row],[GBC_P]]=TRUE,Weekly[[#This Row],[Actual]]=FALSE),BD371-1,BD371)))</f>
        <v>47.96</v>
      </c>
      <c r="BE372" s="38">
        <f>IF(Weekly[[#This Row],[H Odds &lt;]]="",BE371,IF(AND(Weekly[[#This Row],[H Odds &lt;]]&lt;&gt;"",Weekly[[#This Row],[HGBC_P]]=TRUE,Weekly[[#This Row],[Actual]]=TRUE),BE371+Weekly[[#This Row],[H Odds &lt;]]-1,IF(AND(Weekly[[#This Row],[H Odds &lt;]]&lt;&gt;"",Weekly[[#This Row],[HGBC_P]]=TRUE,Weekly[[#This Row],[Actual]]=FALSE),BE371-1,BE371)))</f>
        <v>55.759999999999991</v>
      </c>
      <c r="BF372" s="38">
        <f>IF(Weekly[[#This Row],[H Odds &lt;]]="",BF371,IF(AND(Weekly[[#This Row],[H Odds &lt;]]&lt;&gt;"",Weekly[[#This Row],[XGB_P]]=TRUE,Weekly[[#This Row],[Actual]]=TRUE),BF371+Weekly[[#This Row],[H Odds &lt;]]-1,IF(AND(Weekly[[#This Row],[H Odds &lt;]]&lt;&gt;"",Weekly[[#This Row],[XGB_P]]=TRUE,Weekly[[#This Row],[Actual]]=FALSE),BF371-1,BF371)))</f>
        <v>59.93</v>
      </c>
      <c r="BG372" s="38">
        <f>IF(Weekly[[#This Row],[H Odds &lt;]]="",BG371,IF(AND(Weekly[[#This Row],[H Odds &lt;]]&lt;&gt;"",Weekly[[#This Row],[QDA_P]]=TRUE,Weekly[[#This Row],[Actual]]=TRUE),BG371+Weekly[[#This Row],[H Odds &lt;]]-1,IF(AND(Weekly[[#This Row],[H Odds &lt;]]&lt;&gt;"",Weekly[[#This Row],[QDA_P]]=TRUE,Weekly[[#This Row],[Actual]]=FALSE),BG371-1,BG371)))</f>
        <v>42.179999999999993</v>
      </c>
      <c r="BH372" s="38">
        <f>IF(Weekly[[#This Row],[H Odds &lt;]]="",BH371,IF(AND(Weekly[[#This Row],[H Odds &lt;]]&lt;&gt;"",Weekly[[#This Row],[KNC_P]]=TRUE,Weekly[[#This Row],[Actual]]=TRUE),BH371+Weekly[[#This Row],[H Odds &lt;]]-1,IF(AND(Weekly[[#This Row],[H Odds &lt;]]&lt;&gt;"",Weekly[[#This Row],[KNC_P]]=TRUE,Weekly[[#This Row],[Actual]]=FALSE),BH371-1,BH371)))</f>
        <v>46.54999999999999</v>
      </c>
      <c r="BI372" s="38">
        <f>IF(Weekly[[#This Row],[H Odds &lt;]]="",BI371,IF(AND(Weekly[[#This Row],[H Odds &lt;]]&lt;&gt;"",Weekly[[#This Row],[TRUES]]&gt;0,Weekly[[#This Row],[Actual]]=TRUE),BI371+Weekly[[#This Row],[H Odds &lt;]]-1,IF(AND(Weekly[[#This Row],[H Odds &lt;]]&lt;&gt;"",Weekly[[#This Row],[TRUES]]=0),BI371,BI371-1)))</f>
        <v>67.339999999999989</v>
      </c>
      <c r="BJ372" s="38">
        <f>IF(Weekly[[#This Row],[H Odds &lt;]]="",BJ371,IF(AND(Weekly[[#This Row],[H Odds &lt;]]&lt;&gt;"",Weekly[[#This Row],[Actual]]=TRUE),BJ371+Weekly[[#This Row],[H Odds &lt;]]-1,IF(AND(Weekly[[#This Row],[H Odds &lt;]]&lt;&gt;"",Weekly[[#This Row],[Actual]]=FALSE),BJ371-1,BJ371)))</f>
        <v>69.239999999999995</v>
      </c>
      <c r="BK372" s="58">
        <f>IF(AND(Weekly[[#This Row],[TRUES]]&gt;4,Weekly[[#This Row],[Actual]]=TRUE),BK371+Weekly[[#This Row],[BF H Odds]]-1,IF(AND(Weekly[[#This Row],[FALSES]]&gt;4,Weekly[[#This Row],[Actual]]=FALSE),BK371+Weekly[[#This Row],[BF V Odds]]-1,IF(AND(Weekly[[#This Row],[TRUES]]&gt;4,Weekly[[#This Row],[Actual]]=FALSE),BK371-1,IF(AND(Weekly[[#This Row],[FALSES]]&gt;4,Weekly[[#This Row],[Actual]]=TRUE),BK371-1,BK371))))</f>
        <v>18.910000000000021</v>
      </c>
      <c r="BL372" s="58">
        <f>IF(AND(Weekly[[#This Row],[TRUES]]&gt;5,Weekly[[#This Row],[Actual]]=TRUE),BL371+Weekly[[#This Row],[BF H Odds]]-1,IF(AND(Weekly[[#This Row],[FALSES]]&gt;5,Weekly[[#This Row],[Actual]]=FALSE),BL371+Weekly[[#This Row],[BF V Odds]]-1,IF(AND(Weekly[[#This Row],[TRUES]]&gt;5,Weekly[[#This Row],[Actual]]=FALSE),BL371-1,IF(AND(Weekly[[#This Row],[FALSES]]&gt;5,Weekly[[#This Row],[Actual]]=TRUE),BL371-1,BL371))))</f>
        <v>21.220000000000024</v>
      </c>
      <c r="BM372" s="58">
        <f>IF(AND(Weekly[[#This Row],[TRUES]]&gt;6,Weekly[[#This Row],[Actual]]=TRUE),BM371+Weekly[[#This Row],[BF H Odds]]-1,IF(AND(Weekly[[#This Row],[FALSES]]&gt;6,Weekly[[#This Row],[Actual]]=FALSE),BM371+Weekly[[#This Row],[BF V Odds]]-1,IF(AND(Weekly[[#This Row],[TRUES]]&gt;6,Weekly[[#This Row],[Actual]]=FALSE),BM371-1,IF(AND(Weekly[[#This Row],[FALSES]]&gt;6,Weekly[[#This Row],[Actual]]=TRUE),BM371-1,BM371))))</f>
        <v>45.710000000000015</v>
      </c>
    </row>
    <row r="373" spans="1:65" x14ac:dyDescent="0.25">
      <c r="A373" s="34"/>
      <c r="B373" s="10">
        <v>44289</v>
      </c>
      <c r="C373" s="33" t="s">
        <v>38</v>
      </c>
      <c r="D373" s="15" t="s">
        <v>19</v>
      </c>
      <c r="E373" t="b">
        <v>1</v>
      </c>
      <c r="F373" t="b">
        <v>1</v>
      </c>
      <c r="G373" t="b">
        <v>1</v>
      </c>
      <c r="H373" t="b">
        <v>1</v>
      </c>
      <c r="I373" t="b">
        <v>1</v>
      </c>
      <c r="J373" t="b">
        <v>1</v>
      </c>
      <c r="K373" t="b">
        <v>1</v>
      </c>
      <c r="L373" t="b">
        <v>1</v>
      </c>
      <c r="O373" t="str">
        <f>IF(Weekly[[#This Row],[H/V]]="H",Weekly[[#This Row],[BF H Odds]],IF(Weekly[[#This Row],[H/V]]="V",Weekly[[#This Row],[BF V Odds]],""))</f>
        <v/>
      </c>
      <c r="P373" t="b">
        <v>1</v>
      </c>
      <c r="R373" s="35">
        <f>IFERROR(IF(Weekly[[#This Row],[Won Bet?]]="yes",R372+(Weekly[[#This Row],[BF Odds]]*Weekly[[#This Row],[BF Stake]])-Weekly[[#This Row],[BF Stake]],R372-Weekly[[#This Row],[BF Stake]]),R372)</f>
        <v>477.25</v>
      </c>
      <c r="S373" s="9">
        <f>IFERROR(IF(Weekly[[#This Row],[Won Bet?]]="yes",S372+(((Weekly[[#This Row],[BF Odds]]*Weekly[[#This Row],[BF Stake]])-Weekly[[#This Row],[BF Stake]])*0.95),S372-Weekly[[#This Row],[BF Stake]]),S372)</f>
        <v>474.83299999999991</v>
      </c>
      <c r="T373">
        <v>6.8</v>
      </c>
      <c r="U373">
        <v>1.1599999999999999</v>
      </c>
      <c r="V373" s="24">
        <f>IF(Weekly[[#This Row],[Actual]]="","",IF(AND(Weekly[[#This Row],[SVC_P]]=Weekly[[#This Row],[Actual]],Weekly[[#This Row],[SVC_P]]=TRUE),V372+Weekly[[#This Row],[BF H Odds]]-1,IF(AND(Weekly[[#This Row],[SVC_P]]=Weekly[[#This Row],[Actual]],Weekly[[#This Row],[SVC_P]]=FALSE),V372+Weekly[[#This Row],[BF V Odds]]-1,V372-1)))</f>
        <v>66.060000000000045</v>
      </c>
      <c r="W373" s="24">
        <f>IF(Weekly[[#This Row],[Actual]]="","",IF(AND(Weekly[[#This Row],[SVC_P]]=FALSE,Weekly[[#This Row],[Actual]]=TRUE),W372+Weekly[[#This Row],[BF H Odds]]-1,IF(AND(Weekly[[#This Row],[SVC_P]]=TRUE,Weekly[[#This Row],[Actual]]=FALSE,),W372+Weekly[[#This Row],[BF V Odds]]-1,W372-1)))</f>
        <v>-312.95</v>
      </c>
      <c r="X373" s="24">
        <f>IF(Weekly[[#This Row],[Actual]]="","",IF(AND(Weekly[[#This Row],[ADBC_P]]=Weekly[[#This Row],[Actual]],Weekly[[#This Row],[ADBC_P]]=TRUE),X372+Weekly[[#This Row],[BF H Odds]]-1,IF(AND(Weekly[[#This Row],[ADBC_P]]=Weekly[[#This Row],[Actual]],Weekly[[#This Row],[ADBC_P]]=FALSE),X372+Weekly[[#This Row],[BF V Odds]]-1,X372-1)))</f>
        <v>21.370000000000022</v>
      </c>
      <c r="Y373" s="24">
        <f>IF(Weekly[[#This Row],[Actual]]="","",IF(AND(Weekly[[#This Row],[ADBC_P]]=FALSE,Weekly[[#This Row],[Actual]]=TRUE),Y372+Weekly[[#This Row],[BF H Odds]]-1,IF(AND(Weekly[[#This Row],[ADBC_P]]=TRUE,Weekly[[#This Row],[Actual]]=FALSE),Y372+Weekly[[#This Row],[BF V Odds]]-1,Y372-1)))</f>
        <v>45.27</v>
      </c>
      <c r="Z373" s="24">
        <f>IF(Weekly[[#This Row],[Actual]]="","",IF(AND(Weekly[[#This Row],[RFC_P]]=Weekly[[#This Row],[Actual]],Weekly[[#This Row],[RFC_P]]=TRUE),Z372+Weekly[[#This Row],[BF H Odds]]-1,IF(AND(Weekly[[#This Row],[RFC_P]]=Weekly[[#This Row],[Actual]],Weekly[[#This Row],[RFC_P]]=FALSE),Z372+Weekly[[#This Row],[BF V Odds]]-1,Z372-1)))</f>
        <v>18.560000000000024</v>
      </c>
      <c r="AA373" s="24">
        <f>IF(Weekly[[#This Row],[Actual]]="","",IF(AND(Weekly[[#This Row],[RFC_P]]=FALSE,Weekly[[#This Row],[Actual]]=TRUE),AA372+Weekly[[#This Row],[BF H Odds]]-1,IF(AND(Weekly[[#This Row],[RFC_P]]=TRUE,Weekly[[#This Row],[Actual]]=FALSE),AA372+Weekly[[#This Row],[BF V Odds]]-1,AA372-1)))</f>
        <v>48.079999999999977</v>
      </c>
      <c r="AB373" s="24">
        <f>IF(Weekly[[#This Row],[Actual]]="","",IF(AND(Weekly[[#This Row],[GBC_P]]=Weekly[[#This Row],[Actual]],Weekly[[#This Row],[GBC_P]]=TRUE),AB372+Weekly[[#This Row],[BF H Odds]]-1,IF(AND(Weekly[[#This Row],[GBC_P]]=Weekly[[#This Row],[Actual]],Weekly[[#This Row],[GBC_P]]=FALSE),AB372+Weekly[[#This Row],[BF V Odds]]-1,AB372-1)))</f>
        <v>23.970000000000006</v>
      </c>
      <c r="AC373" s="24">
        <f>IF(Weekly[[#This Row],[Actual]]="","",IF(AND(Weekly[[#This Row],[GBC_P]]=FALSE,Weekly[[#This Row],[Actual]]=TRUE),AC372+Weekly[[#This Row],[BF H Odds]]-1,IF(AND(Weekly[[#This Row],[GBC_P]]=TRUE,Weekly[[#This Row],[Actual]]=FALSE),AC372+Weekly[[#This Row],[BF V Odds]]-1,AC372-1)))</f>
        <v>42.669999999999973</v>
      </c>
      <c r="AD373" s="24">
        <f>IF(Weekly[[#This Row],[Actual]]="","",IF(AND(Weekly[[#This Row],[HGBC_P]]=Weekly[[#This Row],[Actual]],Weekly[[#This Row],[HGBC_P]]=TRUE),AD372+Weekly[[#This Row],[BF H Odds]]-1,IF(AND(Weekly[[#This Row],[HGBC_P]]=Weekly[[#This Row],[Actual]],Weekly[[#This Row],[HGBC_P]]=FALSE),AD372+Weekly[[#This Row],[BF V Odds]]-1,AD372-1)))</f>
        <v>25.050000000000026</v>
      </c>
      <c r="AE373" s="24">
        <f>IF(Weekly[[#This Row],[Actual]]="","",IF(AND(Weekly[[#This Row],[HGBC_P]]=FALSE,Weekly[[#This Row],[Actual]]=TRUE),AE372+Weekly[[#This Row],[BF H Odds]]-1,IF(AND(Weekly[[#This Row],[HGBC_P]]=TRUE,Weekly[[#This Row],[Actual]]=FALSE),AE372+Weekly[[#This Row],[BF V Odds]]-1,AE372-1)))</f>
        <v>41.59</v>
      </c>
      <c r="AF373" s="24">
        <f>IF(Weekly[[#This Row],[Actual]]="","",IF(AND(Weekly[[#This Row],[XGB_P]]=Weekly[[#This Row],[Actual]],Weekly[[#This Row],[XGB_P]]=TRUE),AF372+Weekly[[#This Row],[BF H Odds]]-1,IF(AND(Weekly[[#This Row],[XGB_P]]=Weekly[[#This Row],[Actual]],Weekly[[#This Row],[XGB_P]]=FALSE),AF372+Weekly[[#This Row],[BF V Odds]]-1,AF372-1)))</f>
        <v>44.950000000000017</v>
      </c>
      <c r="AG373" s="24">
        <f>IF(Weekly[[#This Row],[Actual]]="","",IF(AND(Weekly[[#This Row],[XGB_P]]=FALSE,Weekly[[#This Row],[Actual]]=TRUE),AG372+Weekly[[#This Row],[BF H Odds]]-1,IF(AND(Weekly[[#This Row],[XGB_P]]=TRUE,Weekly[[#This Row],[Actual]]=FALSE),AG372+Weekly[[#This Row],[BF V Odds]]-1,AG372-1)))</f>
        <v>21.689999999999998</v>
      </c>
      <c r="AH373" s="24">
        <f>IF(Weekly[[#This Row],[Actual]]="","",IF(AND(Weekly[[#This Row],[QDA_P]]=Weekly[[#This Row],[Actual]],Weekly[[#This Row],[QDA_P]]=TRUE),AH372+Weekly[[#This Row],[BF H Odds]]-1,IF(AND(Weekly[[#This Row],[QDA_P]]=Weekly[[#This Row],[Actual]],Weekly[[#This Row],[QDA_P]]=FALSE),AH372+Weekly[[#This Row],[BF V Odds]]-1,AH372-1)))</f>
        <v>1.290000000000008</v>
      </c>
      <c r="AI373" s="24">
        <f>IF(Weekly[[#This Row],[Actual]]="","",IF(AND(Weekly[[#This Row],[QDA_P]]=FALSE,Weekly[[#This Row],[Actual]]=TRUE),AI372+Weekly[[#This Row],[BF H Odds]]-1,IF(AND(Weekly[[#This Row],[QDA_P]]=TRUE,Weekly[[#This Row],[Actual]]=FALSE),AI372+Weekly[[#This Row],[BF V Odds]]-1,AI372-1)))</f>
        <v>65.350000000000009</v>
      </c>
      <c r="AJ373" s="24">
        <f>IF(Weekly[[#This Row],[Actual]]="","",IF(AND(Weekly[[#This Row],[KNC_P]]=FALSE,Weekly[[#This Row],[Actual]]=TRUE),AJ372+Weekly[[#This Row],[BF H Odds]]-1,IF(AND(Weekly[[#This Row],[KNC_P]]=TRUE,Weekly[[#This Row],[Actual]]=FALSE),AJ372+Weekly[[#This Row],[BF V Odds]]-1,AJ372-1)))</f>
        <v>52.089999999999982</v>
      </c>
      <c r="AK373" s="24">
        <f>IF(Weekly[[#This Row],[Actual]]="","",IF(AND(Weekly[[#This Row],[KNC_P]]=FALSE,Weekly[[#This Row],[Actual]]=TRUE),AK372+Weekly[[#This Row],[BF H Odds]]-1,IF(AND(Weekly[[#This Row],[KNC_P]]=TRUE,Weekly[[#This Row],[Actual]]=FALSE),AK372+Weekly[[#This Row],[BF V Odds]]-1,AK372-1)))</f>
        <v>50.989999999999974</v>
      </c>
      <c r="AL373" s="30">
        <f>IF(Weekly[[#This Row],[Actual]]="","",COUNTIF(Weekly[[#This Row],[SVC_P]:[QDA_P]],TRUE))</f>
        <v>7</v>
      </c>
      <c r="AM373" s="30">
        <f>IF(Weekly[[#This Row],[Actual]]="","",COUNTIF(Weekly[[#This Row],[SVC_P]:[QDA_P]],FALSE))</f>
        <v>0</v>
      </c>
      <c r="AN373" s="36">
        <f>IF(AND(Weekly[[#This Row],[BF V Odds]]&gt;$BO$6,Weekly[[#This Row],[BF V Odds]] &lt; $BO$7),Weekly[[#This Row],[BF V Odds]],"")</f>
        <v>6.8</v>
      </c>
      <c r="AO373" s="36" t="str">
        <f>IF(AND(Weekly[[#This Row],[BF H Odds]]&gt;$BO$6, Weekly[[#This Row],[BF H Odds]] &lt; $BO$7),Weekly[[#This Row],[BF H Odds]],"")</f>
        <v/>
      </c>
      <c r="AP373" s="37">
        <f>IF(AND(Weekly[[#This Row],[V Odds &lt;]]="",Weekly[[#This Row],[H Odds &lt;]]=""),AP372,IF(AND(Weekly[[#This Row],[H Odds &lt;]]&lt;&gt;"",Weekly[[#This Row],[SVC_P]]=TRUE,Weekly[[#This Row],[Actual]]=TRUE),AP372+Weekly[[#This Row],[H Odds &lt;]]-1,IF(AND(Weekly[[#This Row],[V Odds &lt;]]&lt;&gt;"",Weekly[[#This Row],[SVC_P]]=FALSE,Weekly[[#This Row],[Actual]]=FALSE),AP372+Weekly[[#This Row],[V Odds &lt;]]-1,IF(AND(Weekly[[#This Row],[V Odds &lt;]]&lt;&gt;"",Weekly[[#This Row],[SVC_P]]=FALSE,Weekly[[#This Row],[Actual]]=TRUE),AP372-1,IF(AND(Weekly[[#This Row],[H Odds &lt;]]&lt;&gt;"",Weekly[[#This Row],[SVC_P]]=TRUE,Weekly[[#This Row],[Actual]]=FALSE),AP372-1,AP372)))))</f>
        <v>72.38000000000001</v>
      </c>
      <c r="AQ373" s="37">
        <f>IF(AND(Weekly[[#This Row],[V Odds &lt;]]="",Weekly[[#This Row],[H Odds &lt;]]=""),AQ372,IF(AND(Weekly[[#This Row],[H Odds &lt;]]&lt;&gt;"",Weekly[[#This Row],[ADBC_P]]=TRUE,Weekly[[#This Row],[Actual]]=TRUE),AQ372+Weekly[[#This Row],[H Odds &lt;]]-1,IF(AND(Weekly[[#This Row],[V Odds &lt;]]&lt;&gt;"",Weekly[[#This Row],[ADBC_P]]=FALSE,Weekly[[#This Row],[Actual]]=FALSE),AQ372+Weekly[[#This Row],[V Odds &lt;]]-1,IF(AND(Weekly[[#This Row],[V Odds &lt;]]&lt;&gt;"",Weekly[[#This Row],[ADBC_P]]=FALSE,Weekly[[#This Row],[Actual]]=TRUE),AQ372-1,IF(AND(Weekly[[#This Row],[H Odds &lt;]]&lt;&gt;"",Weekly[[#This Row],[ADBC_P]]=TRUE,Weekly[[#This Row],[Actual]]=FALSE),AQ372-1,AQ372)))))</f>
        <v>46.779999999999994</v>
      </c>
      <c r="AR373" s="37">
        <f>IF(AND(Weekly[[#This Row],[V Odds &lt;]]="",Weekly[[#This Row],[H Odds &lt;]]=""),AR372,IF(AND(Weekly[[#This Row],[H Odds &lt;]]&lt;&gt;"",Weekly[[#This Row],[RFC_P]]=TRUE,Weekly[[#This Row],[Actual]]=TRUE),AR372+Weekly[[#This Row],[H Odds &lt;]]-1,IF(AND(Weekly[[#This Row],[V Odds &lt;]]&lt;&gt;"",Weekly[[#This Row],[RFC_P]]=FALSE,Weekly[[#This Row],[Actual]]=FALSE),AR372+Weekly[[#This Row],[V Odds &lt;]]-1,IF(AND(Weekly[[#This Row],[V Odds &lt;]]&lt;&gt;"",Weekly[[#This Row],[RFC_P]]=FALSE,Weekly[[#This Row],[Actual]]=TRUE),AR372-1,IF(AND(Weekly[[#This Row],[H Odds &lt;]]&lt;&gt;"",Weekly[[#This Row],[RFC_P]]=TRUE,Weekly[[#This Row],[Actual]]=FALSE),AR372-1,AR372)))))</f>
        <v>50.789999999999992</v>
      </c>
      <c r="AS373" s="37">
        <f>IF(AND(Weekly[[#This Row],[V Odds &lt;]]="",Weekly[[#This Row],[H Odds &lt;]]=""),AS372,IF(AND(Weekly[[#This Row],[H Odds &lt;]]&lt;&gt;"",Weekly[[#This Row],[GBC_P]]=TRUE,Weekly[[#This Row],[Actual]]=TRUE),AS372+Weekly[[#This Row],[H Odds &lt;]]-1,IF(AND(Weekly[[#This Row],[V Odds &lt;]]&lt;&gt;"",Weekly[[#This Row],[GBC_P]]=FALSE,Weekly[[#This Row],[Actual]]=FALSE),AS372+Weekly[[#This Row],[V Odds &lt;]]-1,IF(AND(Weekly[[#This Row],[V Odds &lt;]]&lt;&gt;"",Weekly[[#This Row],[GBC_P]]=FALSE,Weekly[[#This Row],[Actual]]=TRUE),AS372-1,IF(AND(Weekly[[#This Row],[H Odds &lt;]]&lt;&gt;"",Weekly[[#This Row],[GBC_P]]=TRUE,Weekly[[#This Row],[Actual]]=FALSE),AS372-1,AS372)))))</f>
        <v>50.58</v>
      </c>
      <c r="AT373" s="37">
        <f>IF(AND(Weekly[[#This Row],[V Odds &lt;]]="",Weekly[[#This Row],[H Odds &lt;]]=""),AT372,IF(AND(Weekly[[#This Row],[H Odds &lt;]]&lt;&gt;"",Weekly[[#This Row],[HGBC_P]]=TRUE,Weekly[[#This Row],[Actual]]=TRUE),AT372+Weekly[[#This Row],[H Odds &lt;]]-1,IF(AND(Weekly[[#This Row],[V Odds &lt;]]&lt;&gt;"",Weekly[[#This Row],[HGBC_P]]=FALSE,Weekly[[#This Row],[Actual]]=FALSE),AT372+Weekly[[#This Row],[V Odds &lt;]]-1,IF(AND(Weekly[[#This Row],[V Odds &lt;]]&lt;&gt;"",Weekly[[#This Row],[HGBC_P]]=FALSE,Weekly[[#This Row],[Actual]]=TRUE),AT372-1,IF(AND(Weekly[[#This Row],[H Odds &lt;]]&lt;&gt;"",Weekly[[#This Row],[HGBC_P]]=TRUE,Weekly[[#This Row],[Actual]]=FALSE),AT372-1,AT372)))))</f>
        <v>56.659999999999989</v>
      </c>
      <c r="AU373" s="37">
        <f>IF(AND(Weekly[[#This Row],[V Odds &lt;]]="",Weekly[[#This Row],[H Odds &lt;]]=""),AU372,IF(AND(Weekly[[#This Row],[H Odds &lt;]]&lt;&gt;"",Weekly[[#This Row],[XGB_P]]=TRUE,Weekly[[#This Row],[Actual]]=TRUE),AU372+Weekly[[#This Row],[H Odds &lt;]]-1,IF(AND(Weekly[[#This Row],[V Odds &lt;]]&lt;&gt;"",Weekly[[#This Row],[XGB_P]]=FALSE,Weekly[[#This Row],[Actual]]=FALSE),AU372+Weekly[[#This Row],[V Odds &lt;]]-1,IF(AND(Weekly[[#This Row],[V Odds &lt;]]&lt;&gt;"",Weekly[[#This Row],[XGB_P]]=FALSE,Weekly[[#This Row],[Actual]]=TRUE),AU372-1,IF(AND(Weekly[[#This Row],[H Odds &lt;]]&lt;&gt;"",Weekly[[#This Row],[XGB_P]]=TRUE,Weekly[[#This Row],[Actual]]=FALSE),AU372-1,AU372)))))</f>
        <v>66.760000000000005</v>
      </c>
      <c r="AV373" s="37">
        <f>IF(AND(Weekly[[#This Row],[V Odds &lt;]]="",Weekly[[#This Row],[H Odds &lt;]]=""),AV372,IF(AND(Weekly[[#This Row],[H Odds &lt;]]&lt;&gt;"",Weekly[[#This Row],[QDA_P]]=TRUE,Weekly[[#This Row],[Actual]]=TRUE),AV372+Weekly[[#This Row],[H Odds &lt;]]-1,IF(AND(Weekly[[#This Row],[V Odds &lt;]]&lt;&gt;"",Weekly[[#This Row],[QDA_P]]=FALSE,Weekly[[#This Row],[Actual]]=FALSE),AV372+Weekly[[#This Row],[V Odds &lt;]]-1,IF(AND(Weekly[[#This Row],[V Odds &lt;]]&lt;&gt;"",Weekly[[#This Row],[QDA_P]]=FALSE,Weekly[[#This Row],[Actual]]=TRUE),AV372-1,IF(AND(Weekly[[#This Row],[H Odds &lt;]]&lt;&gt;"",Weekly[[#This Row],[QDA_P]]=TRUE,Weekly[[#This Row],[Actual]]=FALSE),AV372-1,AV372)))))</f>
        <v>53.249999999999979</v>
      </c>
      <c r="AW373" s="37">
        <f>IF(AND(Weekly[[#This Row],[H Odds &lt;]]="",Weekly[[#This Row],[V Odds &lt;]]=""),AW372,IF(AND(Weekly[[#This Row],[KNC_P]]=Weekly[[#This Row],[Actual]],Weekly[[#This Row],[KNC_P]]=TRUE),AW372+Weekly[[#This Row],[BF H Odds]]-1,IF(AND(Weekly[[#This Row],[KNC_P]]=Weekly[[#This Row],[Actual]],Weekly[[#This Row],[KNC_P]]=FALSE),AW372+Weekly[[#This Row],[BF V Odds]]-1,AW372-1)))</f>
        <v>42.88</v>
      </c>
      <c r="AX373" s="37">
        <f>IF(AND(Weekly[[#This Row],[V Odds &lt;]]="",Weekly[[#This Row],[H Odds &lt;]]=""),AX372,IF(AND(Weekly[[#This Row],[V Odds &lt;]]&lt;&gt;"",Weekly[[#This Row],[FALSES]]&gt;0,Weekly[[#This Row],[Actual]]=FALSE),AX372+Weekly[[#This Row],[V Odds &lt;]]-1,IF(AND(Weekly[[#This Row],[H Odds &lt;]]&lt;&gt;"",Weekly[[#This Row],[TRUES]]&gt;0,Weekly[[#This Row],[Actual]]=TRUE),AX372+Weekly[[#This Row],[H Odds &lt;]]-1,IF(AND(Weekly[[#This Row],[V Odds &lt;]]&lt;&gt;"",Weekly[[#This Row],[FALSES]]=0),AX372,IF(AND(Weekly[[#This Row],[H Odds &lt;]]&lt;&gt;"",Weekly[[#This Row],[TRUES]]=0),AX372,AX372-1)))))</f>
        <v>83.549999999999983</v>
      </c>
      <c r="AY373" s="37">
        <f>IF(AND(Weekly[[#This Row],[V Odds &lt;]]="",Weekly[[#This Row],[H Odds &lt;]]=""),AY372,IF(AND(Weekly[[#This Row],[V Odds &lt;]]&lt;&gt;"",Weekly[[#This Row],[FALSES]]&gt;0,Weekly[[#This Row],[Actual]]=FALSE),AY372+((Weekly[[#This Row],[V Odds &lt;]]-1)*0.92),IF(AND(Weekly[[#This Row],[H Odds &lt;]]&lt;&gt;"",Weekly[[#This Row],[TRUES]]&gt;0,Weekly[[#This Row],[Actual]]=TRUE),AY372+((Weekly[[#This Row],[H Odds &lt;]]-1)*0.92),IF(AND(Weekly[[#This Row],[V Odds &lt;]]&lt;&gt;"",Weekly[[#This Row],[FALSES]]=0),AY372,IF(AND(Weekly[[#This Row],[H Odds &lt;]]&lt;&gt;"",Weekly[[#This Row],[TRUES]]=0),AY372,AY372-1)))))</f>
        <v>76.066000000000031</v>
      </c>
      <c r="AZ373" s="37">
        <f>IF(AND(Weekly[[#This Row],[V Odds &lt;]]="",Weekly[[#This Row],[H Odds &lt;]]=""),AZ372,IF(AND(Weekly[[#This Row],[V Odds &lt;]]&lt;&gt;"",Weekly[[#This Row],[Actual]]=FALSE),AZ372+Weekly[[#This Row],[V Odds &lt;]]-1,IF(AND(Weekly[[#This Row],[H Odds &lt;]]&lt;&gt;"",Weekly[[#This Row],[Actual]]=TRUE),AZ372+Weekly[[#This Row],[H Odds &lt;]]-1,AZ372-1)))</f>
        <v>65.919999999999987</v>
      </c>
      <c r="BA373" s="38">
        <f>IF(Weekly[[#This Row],[H Odds &lt;]]="",BA372,IF(AND(Weekly[[#This Row],[H Odds &lt;]]&lt;&gt;"",Weekly[[#This Row],[SVC_P]]=TRUE,Weekly[[#This Row],[Actual]]=TRUE),BA372+Weekly[[#This Row],[H Odds &lt;]]-1,IF(AND(Weekly[[#This Row],[H Odds &lt;]]&lt;&gt;"",Weekly[[#This Row],[SVC_P]]=TRUE,Weekly[[#This Row],[Actual]]=FALSE),BA372-1,BA372)))</f>
        <v>67.339999999999989</v>
      </c>
      <c r="BB373" s="38">
        <f>IF(Weekly[[#This Row],[H Odds &lt;]]="",BB372,IF(AND(Weekly[[#This Row],[H Odds &lt;]]&lt;&gt;"",Weekly[[#This Row],[ADBC_P]]=TRUE,Weekly[[#This Row],[Actual]]=TRUE),BB372+Weekly[[#This Row],[H Odds &lt;]]-1,IF(AND(Weekly[[#This Row],[H Odds &lt;]]&lt;&gt;"",Weekly[[#This Row],[ADBC_P]]=TRUE,Weekly[[#This Row],[Actual]]=FALSE),BB372-1,BB372)))</f>
        <v>43.459999999999994</v>
      </c>
      <c r="BC373" s="38">
        <f>IF(Weekly[[#This Row],[H Odds &lt;]]="",BC372,IF(AND(Weekly[[#This Row],[H Odds &lt;]]&lt;&gt;"",Weekly[[#This Row],[RFC_P]]=TRUE,Weekly[[#This Row],[Actual]]=TRUE),BC372+Weekly[[#This Row],[H Odds &lt;]]-1,IF(AND(Weekly[[#This Row],[H Odds &lt;]]&lt;&gt;"",Weekly[[#This Row],[RFC_P]]=TRUE,Weekly[[#This Row],[Actual]]=FALSE),BC372-1,BC372)))</f>
        <v>42.859999999999992</v>
      </c>
      <c r="BD373" s="38">
        <f>IF(Weekly[[#This Row],[H Odds &lt;]]="",BD372,IF(AND(Weekly[[#This Row],[H Odds &lt;]]&lt;&gt;"",Weekly[[#This Row],[GBC_P]]=TRUE,Weekly[[#This Row],[Actual]]=TRUE),BD372+Weekly[[#This Row],[H Odds &lt;]]-1,IF(AND(Weekly[[#This Row],[H Odds &lt;]]&lt;&gt;"",Weekly[[#This Row],[GBC_P]]=TRUE,Weekly[[#This Row],[Actual]]=FALSE),BD372-1,BD372)))</f>
        <v>47.96</v>
      </c>
      <c r="BE373" s="38">
        <f>IF(Weekly[[#This Row],[H Odds &lt;]]="",BE372,IF(AND(Weekly[[#This Row],[H Odds &lt;]]&lt;&gt;"",Weekly[[#This Row],[HGBC_P]]=TRUE,Weekly[[#This Row],[Actual]]=TRUE),BE372+Weekly[[#This Row],[H Odds &lt;]]-1,IF(AND(Weekly[[#This Row],[H Odds &lt;]]&lt;&gt;"",Weekly[[#This Row],[HGBC_P]]=TRUE,Weekly[[#This Row],[Actual]]=FALSE),BE372-1,BE372)))</f>
        <v>55.759999999999991</v>
      </c>
      <c r="BF373" s="38">
        <f>IF(Weekly[[#This Row],[H Odds &lt;]]="",BF372,IF(AND(Weekly[[#This Row],[H Odds &lt;]]&lt;&gt;"",Weekly[[#This Row],[XGB_P]]=TRUE,Weekly[[#This Row],[Actual]]=TRUE),BF372+Weekly[[#This Row],[H Odds &lt;]]-1,IF(AND(Weekly[[#This Row],[H Odds &lt;]]&lt;&gt;"",Weekly[[#This Row],[XGB_P]]=TRUE,Weekly[[#This Row],[Actual]]=FALSE),BF372-1,BF372)))</f>
        <v>59.93</v>
      </c>
      <c r="BG373" s="38">
        <f>IF(Weekly[[#This Row],[H Odds &lt;]]="",BG372,IF(AND(Weekly[[#This Row],[H Odds &lt;]]&lt;&gt;"",Weekly[[#This Row],[QDA_P]]=TRUE,Weekly[[#This Row],[Actual]]=TRUE),BG372+Weekly[[#This Row],[H Odds &lt;]]-1,IF(AND(Weekly[[#This Row],[H Odds &lt;]]&lt;&gt;"",Weekly[[#This Row],[QDA_P]]=TRUE,Weekly[[#This Row],[Actual]]=FALSE),BG372-1,BG372)))</f>
        <v>42.179999999999993</v>
      </c>
      <c r="BH373" s="38">
        <f>IF(Weekly[[#This Row],[H Odds &lt;]]="",BH372,IF(AND(Weekly[[#This Row],[H Odds &lt;]]&lt;&gt;"",Weekly[[#This Row],[KNC_P]]=TRUE,Weekly[[#This Row],[Actual]]=TRUE),BH372+Weekly[[#This Row],[H Odds &lt;]]-1,IF(AND(Weekly[[#This Row],[H Odds &lt;]]&lt;&gt;"",Weekly[[#This Row],[KNC_P]]=TRUE,Weekly[[#This Row],[Actual]]=FALSE),BH372-1,BH372)))</f>
        <v>46.54999999999999</v>
      </c>
      <c r="BI373" s="38">
        <f>IF(Weekly[[#This Row],[H Odds &lt;]]="",BI372,IF(AND(Weekly[[#This Row],[H Odds &lt;]]&lt;&gt;"",Weekly[[#This Row],[TRUES]]&gt;0,Weekly[[#This Row],[Actual]]=TRUE),BI372+Weekly[[#This Row],[H Odds &lt;]]-1,IF(AND(Weekly[[#This Row],[H Odds &lt;]]&lt;&gt;"",Weekly[[#This Row],[TRUES]]=0),BI372,BI372-1)))</f>
        <v>67.339999999999989</v>
      </c>
      <c r="BJ373" s="38">
        <f>IF(Weekly[[#This Row],[H Odds &lt;]]="",BJ372,IF(AND(Weekly[[#This Row],[H Odds &lt;]]&lt;&gt;"",Weekly[[#This Row],[Actual]]=TRUE),BJ372+Weekly[[#This Row],[H Odds &lt;]]-1,IF(AND(Weekly[[#This Row],[H Odds &lt;]]&lt;&gt;"",Weekly[[#This Row],[Actual]]=FALSE),BJ372-1,BJ372)))</f>
        <v>69.239999999999995</v>
      </c>
      <c r="BK373" s="58">
        <f>IF(AND(Weekly[[#This Row],[TRUES]]&gt;4,Weekly[[#This Row],[Actual]]=TRUE),BK372+Weekly[[#This Row],[BF H Odds]]-1,IF(AND(Weekly[[#This Row],[FALSES]]&gt;4,Weekly[[#This Row],[Actual]]=FALSE),BK372+Weekly[[#This Row],[BF V Odds]]-1,IF(AND(Weekly[[#This Row],[TRUES]]&gt;4,Weekly[[#This Row],[Actual]]=FALSE),BK372-1,IF(AND(Weekly[[#This Row],[FALSES]]&gt;4,Weekly[[#This Row],[Actual]]=TRUE),BK372-1,BK372))))</f>
        <v>19.070000000000022</v>
      </c>
      <c r="BL373" s="58">
        <f>IF(AND(Weekly[[#This Row],[TRUES]]&gt;5,Weekly[[#This Row],[Actual]]=TRUE),BL372+Weekly[[#This Row],[BF H Odds]]-1,IF(AND(Weekly[[#This Row],[FALSES]]&gt;5,Weekly[[#This Row],[Actual]]=FALSE),BL372+Weekly[[#This Row],[BF V Odds]]-1,IF(AND(Weekly[[#This Row],[TRUES]]&gt;5,Weekly[[#This Row],[Actual]]=FALSE),BL372-1,IF(AND(Weekly[[#This Row],[FALSES]]&gt;5,Weekly[[#This Row],[Actual]]=TRUE),BL372-1,BL372))))</f>
        <v>21.380000000000024</v>
      </c>
      <c r="BM373" s="58">
        <f>IF(AND(Weekly[[#This Row],[TRUES]]&gt;6,Weekly[[#This Row],[Actual]]=TRUE),BM372+Weekly[[#This Row],[BF H Odds]]-1,IF(AND(Weekly[[#This Row],[FALSES]]&gt;6,Weekly[[#This Row],[Actual]]=FALSE),BM372+Weekly[[#This Row],[BF V Odds]]-1,IF(AND(Weekly[[#This Row],[TRUES]]&gt;6,Weekly[[#This Row],[Actual]]=FALSE),BM372-1,IF(AND(Weekly[[#This Row],[FALSES]]&gt;6,Weekly[[#This Row],[Actual]]=TRUE),BM372-1,BM372))))</f>
        <v>45.870000000000012</v>
      </c>
    </row>
    <row r="374" spans="1:65" x14ac:dyDescent="0.25">
      <c r="A374" s="34"/>
      <c r="B374" s="10">
        <v>44289</v>
      </c>
      <c r="C374" s="33" t="s">
        <v>11</v>
      </c>
      <c r="D374" s="15" t="s">
        <v>13</v>
      </c>
      <c r="E374" t="b">
        <v>1</v>
      </c>
      <c r="F374" t="b">
        <v>1</v>
      </c>
      <c r="G374" t="b">
        <v>1</v>
      </c>
      <c r="H374" t="b">
        <v>0</v>
      </c>
      <c r="I374" t="b">
        <v>1</v>
      </c>
      <c r="J374" t="b">
        <v>1</v>
      </c>
      <c r="K374" t="b">
        <v>1</v>
      </c>
      <c r="L374" t="b">
        <v>1</v>
      </c>
      <c r="M374" t="s">
        <v>100</v>
      </c>
      <c r="N374">
        <v>11.93</v>
      </c>
      <c r="O374">
        <f>IF(Weekly[[#This Row],[H/V]]="H",Weekly[[#This Row],[BF H Odds]],IF(Weekly[[#This Row],[H/V]]="V",Weekly[[#This Row],[BF V Odds]],""))</f>
        <v>2.46</v>
      </c>
      <c r="P374" t="b">
        <v>0</v>
      </c>
      <c r="Q374" t="s">
        <v>76</v>
      </c>
      <c r="R374" s="35">
        <f>IFERROR(IF(Weekly[[#This Row],[Won Bet?]]="yes",R373+(Weekly[[#This Row],[BF Odds]]*Weekly[[#This Row],[BF Stake]])-Weekly[[#This Row],[BF Stake]],R373-Weekly[[#This Row],[BF Stake]]),R373)</f>
        <v>465.32</v>
      </c>
      <c r="S374" s="9">
        <f>IFERROR(IF(Weekly[[#This Row],[Won Bet?]]="yes",S373+(((Weekly[[#This Row],[BF Odds]]*Weekly[[#This Row],[BF Stake]])-Weekly[[#This Row],[BF Stake]])*0.95),S373-Weekly[[#This Row],[BF Stake]]),S373)</f>
        <v>462.90299999999991</v>
      </c>
      <c r="T374">
        <v>1.65</v>
      </c>
      <c r="U374">
        <v>2.46</v>
      </c>
      <c r="V374" s="24">
        <f>IF(Weekly[[#This Row],[Actual]]="","",IF(AND(Weekly[[#This Row],[SVC_P]]=Weekly[[#This Row],[Actual]],Weekly[[#This Row],[SVC_P]]=TRUE),V373+Weekly[[#This Row],[BF H Odds]]-1,IF(AND(Weekly[[#This Row],[SVC_P]]=Weekly[[#This Row],[Actual]],Weekly[[#This Row],[SVC_P]]=FALSE),V373+Weekly[[#This Row],[BF V Odds]]-1,V373-1)))</f>
        <v>65.060000000000045</v>
      </c>
      <c r="W374" s="24">
        <f>IF(Weekly[[#This Row],[Actual]]="","",IF(AND(Weekly[[#This Row],[SVC_P]]=FALSE,Weekly[[#This Row],[Actual]]=TRUE),W373+Weekly[[#This Row],[BF H Odds]]-1,IF(AND(Weekly[[#This Row],[SVC_P]]=TRUE,Weekly[[#This Row],[Actual]]=FALSE,),W373+Weekly[[#This Row],[BF V Odds]]-1,W373-1)))</f>
        <v>-313.95</v>
      </c>
      <c r="X374" s="24">
        <f>IF(Weekly[[#This Row],[Actual]]="","",IF(AND(Weekly[[#This Row],[ADBC_P]]=Weekly[[#This Row],[Actual]],Weekly[[#This Row],[ADBC_P]]=TRUE),X373+Weekly[[#This Row],[BF H Odds]]-1,IF(AND(Weekly[[#This Row],[ADBC_P]]=Weekly[[#This Row],[Actual]],Weekly[[#This Row],[ADBC_P]]=FALSE),X373+Weekly[[#This Row],[BF V Odds]]-1,X373-1)))</f>
        <v>20.370000000000022</v>
      </c>
      <c r="Y374" s="24">
        <f>IF(Weekly[[#This Row],[Actual]]="","",IF(AND(Weekly[[#This Row],[ADBC_P]]=FALSE,Weekly[[#This Row],[Actual]]=TRUE),Y373+Weekly[[#This Row],[BF H Odds]]-1,IF(AND(Weekly[[#This Row],[ADBC_P]]=TRUE,Weekly[[#This Row],[Actual]]=FALSE),Y373+Weekly[[#This Row],[BF V Odds]]-1,Y373-1)))</f>
        <v>45.92</v>
      </c>
      <c r="Z374" s="24">
        <f>IF(Weekly[[#This Row],[Actual]]="","",IF(AND(Weekly[[#This Row],[RFC_P]]=Weekly[[#This Row],[Actual]],Weekly[[#This Row],[RFC_P]]=TRUE),Z373+Weekly[[#This Row],[BF H Odds]]-1,IF(AND(Weekly[[#This Row],[RFC_P]]=Weekly[[#This Row],[Actual]],Weekly[[#This Row],[RFC_P]]=FALSE),Z373+Weekly[[#This Row],[BF V Odds]]-1,Z373-1)))</f>
        <v>17.560000000000024</v>
      </c>
      <c r="AA374" s="24">
        <f>IF(Weekly[[#This Row],[Actual]]="","",IF(AND(Weekly[[#This Row],[RFC_P]]=FALSE,Weekly[[#This Row],[Actual]]=TRUE),AA373+Weekly[[#This Row],[BF H Odds]]-1,IF(AND(Weekly[[#This Row],[RFC_P]]=TRUE,Weekly[[#This Row],[Actual]]=FALSE),AA373+Weekly[[#This Row],[BF V Odds]]-1,AA373-1)))</f>
        <v>48.729999999999976</v>
      </c>
      <c r="AB374" s="24">
        <f>IF(Weekly[[#This Row],[Actual]]="","",IF(AND(Weekly[[#This Row],[GBC_P]]=Weekly[[#This Row],[Actual]],Weekly[[#This Row],[GBC_P]]=TRUE),AB373+Weekly[[#This Row],[BF H Odds]]-1,IF(AND(Weekly[[#This Row],[GBC_P]]=Weekly[[#This Row],[Actual]],Weekly[[#This Row],[GBC_P]]=FALSE),AB373+Weekly[[#This Row],[BF V Odds]]-1,AB373-1)))</f>
        <v>24.620000000000005</v>
      </c>
      <c r="AC374" s="24">
        <f>IF(Weekly[[#This Row],[Actual]]="","",IF(AND(Weekly[[#This Row],[GBC_P]]=FALSE,Weekly[[#This Row],[Actual]]=TRUE),AC373+Weekly[[#This Row],[BF H Odds]]-1,IF(AND(Weekly[[#This Row],[GBC_P]]=TRUE,Weekly[[#This Row],[Actual]]=FALSE),AC373+Weekly[[#This Row],[BF V Odds]]-1,AC373-1)))</f>
        <v>41.669999999999973</v>
      </c>
      <c r="AD374" s="24">
        <f>IF(Weekly[[#This Row],[Actual]]="","",IF(AND(Weekly[[#This Row],[HGBC_P]]=Weekly[[#This Row],[Actual]],Weekly[[#This Row],[HGBC_P]]=TRUE),AD373+Weekly[[#This Row],[BF H Odds]]-1,IF(AND(Weekly[[#This Row],[HGBC_P]]=Weekly[[#This Row],[Actual]],Weekly[[#This Row],[HGBC_P]]=FALSE),AD373+Weekly[[#This Row],[BF V Odds]]-1,AD373-1)))</f>
        <v>24.050000000000026</v>
      </c>
      <c r="AE374" s="24">
        <f>IF(Weekly[[#This Row],[Actual]]="","",IF(AND(Weekly[[#This Row],[HGBC_P]]=FALSE,Weekly[[#This Row],[Actual]]=TRUE),AE373+Weekly[[#This Row],[BF H Odds]]-1,IF(AND(Weekly[[#This Row],[HGBC_P]]=TRUE,Weekly[[#This Row],[Actual]]=FALSE),AE373+Weekly[[#This Row],[BF V Odds]]-1,AE373-1)))</f>
        <v>42.24</v>
      </c>
      <c r="AF374" s="24">
        <f>IF(Weekly[[#This Row],[Actual]]="","",IF(AND(Weekly[[#This Row],[XGB_P]]=Weekly[[#This Row],[Actual]],Weekly[[#This Row],[XGB_P]]=TRUE),AF373+Weekly[[#This Row],[BF H Odds]]-1,IF(AND(Weekly[[#This Row],[XGB_P]]=Weekly[[#This Row],[Actual]],Weekly[[#This Row],[XGB_P]]=FALSE),AF373+Weekly[[#This Row],[BF V Odds]]-1,AF373-1)))</f>
        <v>43.950000000000017</v>
      </c>
      <c r="AG374" s="24">
        <f>IF(Weekly[[#This Row],[Actual]]="","",IF(AND(Weekly[[#This Row],[XGB_P]]=FALSE,Weekly[[#This Row],[Actual]]=TRUE),AG373+Weekly[[#This Row],[BF H Odds]]-1,IF(AND(Weekly[[#This Row],[XGB_P]]=TRUE,Weekly[[#This Row],[Actual]]=FALSE),AG373+Weekly[[#This Row],[BF V Odds]]-1,AG373-1)))</f>
        <v>22.339999999999996</v>
      </c>
      <c r="AH374" s="24">
        <f>IF(Weekly[[#This Row],[Actual]]="","",IF(AND(Weekly[[#This Row],[QDA_P]]=Weekly[[#This Row],[Actual]],Weekly[[#This Row],[QDA_P]]=TRUE),AH373+Weekly[[#This Row],[BF H Odds]]-1,IF(AND(Weekly[[#This Row],[QDA_P]]=Weekly[[#This Row],[Actual]],Weekly[[#This Row],[QDA_P]]=FALSE),AH373+Weekly[[#This Row],[BF V Odds]]-1,AH373-1)))</f>
        <v>0.29000000000000803</v>
      </c>
      <c r="AI374" s="24">
        <f>IF(Weekly[[#This Row],[Actual]]="","",IF(AND(Weekly[[#This Row],[QDA_P]]=FALSE,Weekly[[#This Row],[Actual]]=TRUE),AI373+Weekly[[#This Row],[BF H Odds]]-1,IF(AND(Weekly[[#This Row],[QDA_P]]=TRUE,Weekly[[#This Row],[Actual]]=FALSE),AI373+Weekly[[#This Row],[BF V Odds]]-1,AI373-1)))</f>
        <v>66.000000000000014</v>
      </c>
      <c r="AJ374" s="24">
        <f>IF(Weekly[[#This Row],[Actual]]="","",IF(AND(Weekly[[#This Row],[KNC_P]]=FALSE,Weekly[[#This Row],[Actual]]=TRUE),AJ373+Weekly[[#This Row],[BF H Odds]]-1,IF(AND(Weekly[[#This Row],[KNC_P]]=TRUE,Weekly[[#This Row],[Actual]]=FALSE),AJ373+Weekly[[#This Row],[BF V Odds]]-1,AJ373-1)))</f>
        <v>52.739999999999981</v>
      </c>
      <c r="AK374" s="24">
        <f>IF(Weekly[[#This Row],[Actual]]="","",IF(AND(Weekly[[#This Row],[KNC_P]]=FALSE,Weekly[[#This Row],[Actual]]=TRUE),AK373+Weekly[[#This Row],[BF H Odds]]-1,IF(AND(Weekly[[#This Row],[KNC_P]]=TRUE,Weekly[[#This Row],[Actual]]=FALSE),AK373+Weekly[[#This Row],[BF V Odds]]-1,AK373-1)))</f>
        <v>51.639999999999972</v>
      </c>
      <c r="AL374" s="30">
        <f>IF(Weekly[[#This Row],[Actual]]="","",COUNTIF(Weekly[[#This Row],[SVC_P]:[QDA_P]],TRUE))</f>
        <v>6</v>
      </c>
      <c r="AM374" s="30">
        <f>IF(Weekly[[#This Row],[Actual]]="","",COUNTIF(Weekly[[#This Row],[SVC_P]:[QDA_P]],FALSE))</f>
        <v>1</v>
      </c>
      <c r="AN374" s="36" t="str">
        <f>IF(AND(Weekly[[#This Row],[BF V Odds]]&gt;$BO$6,Weekly[[#This Row],[BF V Odds]] &lt; $BO$7),Weekly[[#This Row],[BF V Odds]],"")</f>
        <v/>
      </c>
      <c r="AO374" s="36" t="str">
        <f>IF(AND(Weekly[[#This Row],[BF H Odds]]&gt;$BO$6, Weekly[[#This Row],[BF H Odds]] &lt; $BO$7),Weekly[[#This Row],[BF H Odds]],"")</f>
        <v/>
      </c>
      <c r="AP374" s="37">
        <f>IF(AND(Weekly[[#This Row],[V Odds &lt;]]="",Weekly[[#This Row],[H Odds &lt;]]=""),AP373,IF(AND(Weekly[[#This Row],[H Odds &lt;]]&lt;&gt;"",Weekly[[#This Row],[SVC_P]]=TRUE,Weekly[[#This Row],[Actual]]=TRUE),AP373+Weekly[[#This Row],[H Odds &lt;]]-1,IF(AND(Weekly[[#This Row],[V Odds &lt;]]&lt;&gt;"",Weekly[[#This Row],[SVC_P]]=FALSE,Weekly[[#This Row],[Actual]]=FALSE),AP373+Weekly[[#This Row],[V Odds &lt;]]-1,IF(AND(Weekly[[#This Row],[V Odds &lt;]]&lt;&gt;"",Weekly[[#This Row],[SVC_P]]=FALSE,Weekly[[#This Row],[Actual]]=TRUE),AP373-1,IF(AND(Weekly[[#This Row],[H Odds &lt;]]&lt;&gt;"",Weekly[[#This Row],[SVC_P]]=TRUE,Weekly[[#This Row],[Actual]]=FALSE),AP373-1,AP373)))))</f>
        <v>72.38000000000001</v>
      </c>
      <c r="AQ374" s="37">
        <f>IF(AND(Weekly[[#This Row],[V Odds &lt;]]="",Weekly[[#This Row],[H Odds &lt;]]=""),AQ373,IF(AND(Weekly[[#This Row],[H Odds &lt;]]&lt;&gt;"",Weekly[[#This Row],[ADBC_P]]=TRUE,Weekly[[#This Row],[Actual]]=TRUE),AQ373+Weekly[[#This Row],[H Odds &lt;]]-1,IF(AND(Weekly[[#This Row],[V Odds &lt;]]&lt;&gt;"",Weekly[[#This Row],[ADBC_P]]=FALSE,Weekly[[#This Row],[Actual]]=FALSE),AQ373+Weekly[[#This Row],[V Odds &lt;]]-1,IF(AND(Weekly[[#This Row],[V Odds &lt;]]&lt;&gt;"",Weekly[[#This Row],[ADBC_P]]=FALSE,Weekly[[#This Row],[Actual]]=TRUE),AQ373-1,IF(AND(Weekly[[#This Row],[H Odds &lt;]]&lt;&gt;"",Weekly[[#This Row],[ADBC_P]]=TRUE,Weekly[[#This Row],[Actual]]=FALSE),AQ373-1,AQ373)))))</f>
        <v>46.779999999999994</v>
      </c>
      <c r="AR374" s="37">
        <f>IF(AND(Weekly[[#This Row],[V Odds &lt;]]="",Weekly[[#This Row],[H Odds &lt;]]=""),AR373,IF(AND(Weekly[[#This Row],[H Odds &lt;]]&lt;&gt;"",Weekly[[#This Row],[RFC_P]]=TRUE,Weekly[[#This Row],[Actual]]=TRUE),AR373+Weekly[[#This Row],[H Odds &lt;]]-1,IF(AND(Weekly[[#This Row],[V Odds &lt;]]&lt;&gt;"",Weekly[[#This Row],[RFC_P]]=FALSE,Weekly[[#This Row],[Actual]]=FALSE),AR373+Weekly[[#This Row],[V Odds &lt;]]-1,IF(AND(Weekly[[#This Row],[V Odds &lt;]]&lt;&gt;"",Weekly[[#This Row],[RFC_P]]=FALSE,Weekly[[#This Row],[Actual]]=TRUE),AR373-1,IF(AND(Weekly[[#This Row],[H Odds &lt;]]&lt;&gt;"",Weekly[[#This Row],[RFC_P]]=TRUE,Weekly[[#This Row],[Actual]]=FALSE),AR373-1,AR373)))))</f>
        <v>50.789999999999992</v>
      </c>
      <c r="AS374" s="37">
        <f>IF(AND(Weekly[[#This Row],[V Odds &lt;]]="",Weekly[[#This Row],[H Odds &lt;]]=""),AS373,IF(AND(Weekly[[#This Row],[H Odds &lt;]]&lt;&gt;"",Weekly[[#This Row],[GBC_P]]=TRUE,Weekly[[#This Row],[Actual]]=TRUE),AS373+Weekly[[#This Row],[H Odds &lt;]]-1,IF(AND(Weekly[[#This Row],[V Odds &lt;]]&lt;&gt;"",Weekly[[#This Row],[GBC_P]]=FALSE,Weekly[[#This Row],[Actual]]=FALSE),AS373+Weekly[[#This Row],[V Odds &lt;]]-1,IF(AND(Weekly[[#This Row],[V Odds &lt;]]&lt;&gt;"",Weekly[[#This Row],[GBC_P]]=FALSE,Weekly[[#This Row],[Actual]]=TRUE),AS373-1,IF(AND(Weekly[[#This Row],[H Odds &lt;]]&lt;&gt;"",Weekly[[#This Row],[GBC_P]]=TRUE,Weekly[[#This Row],[Actual]]=FALSE),AS373-1,AS373)))))</f>
        <v>50.58</v>
      </c>
      <c r="AT374" s="37">
        <f>IF(AND(Weekly[[#This Row],[V Odds &lt;]]="",Weekly[[#This Row],[H Odds &lt;]]=""),AT373,IF(AND(Weekly[[#This Row],[H Odds &lt;]]&lt;&gt;"",Weekly[[#This Row],[HGBC_P]]=TRUE,Weekly[[#This Row],[Actual]]=TRUE),AT373+Weekly[[#This Row],[H Odds &lt;]]-1,IF(AND(Weekly[[#This Row],[V Odds &lt;]]&lt;&gt;"",Weekly[[#This Row],[HGBC_P]]=FALSE,Weekly[[#This Row],[Actual]]=FALSE),AT373+Weekly[[#This Row],[V Odds &lt;]]-1,IF(AND(Weekly[[#This Row],[V Odds &lt;]]&lt;&gt;"",Weekly[[#This Row],[HGBC_P]]=FALSE,Weekly[[#This Row],[Actual]]=TRUE),AT373-1,IF(AND(Weekly[[#This Row],[H Odds &lt;]]&lt;&gt;"",Weekly[[#This Row],[HGBC_P]]=TRUE,Weekly[[#This Row],[Actual]]=FALSE),AT373-1,AT373)))))</f>
        <v>56.659999999999989</v>
      </c>
      <c r="AU374" s="37">
        <f>IF(AND(Weekly[[#This Row],[V Odds &lt;]]="",Weekly[[#This Row],[H Odds &lt;]]=""),AU373,IF(AND(Weekly[[#This Row],[H Odds &lt;]]&lt;&gt;"",Weekly[[#This Row],[XGB_P]]=TRUE,Weekly[[#This Row],[Actual]]=TRUE),AU373+Weekly[[#This Row],[H Odds &lt;]]-1,IF(AND(Weekly[[#This Row],[V Odds &lt;]]&lt;&gt;"",Weekly[[#This Row],[XGB_P]]=FALSE,Weekly[[#This Row],[Actual]]=FALSE),AU373+Weekly[[#This Row],[V Odds &lt;]]-1,IF(AND(Weekly[[#This Row],[V Odds &lt;]]&lt;&gt;"",Weekly[[#This Row],[XGB_P]]=FALSE,Weekly[[#This Row],[Actual]]=TRUE),AU373-1,IF(AND(Weekly[[#This Row],[H Odds &lt;]]&lt;&gt;"",Weekly[[#This Row],[XGB_P]]=TRUE,Weekly[[#This Row],[Actual]]=FALSE),AU373-1,AU373)))))</f>
        <v>66.760000000000005</v>
      </c>
      <c r="AV374" s="37">
        <f>IF(AND(Weekly[[#This Row],[V Odds &lt;]]="",Weekly[[#This Row],[H Odds &lt;]]=""),AV373,IF(AND(Weekly[[#This Row],[H Odds &lt;]]&lt;&gt;"",Weekly[[#This Row],[QDA_P]]=TRUE,Weekly[[#This Row],[Actual]]=TRUE),AV373+Weekly[[#This Row],[H Odds &lt;]]-1,IF(AND(Weekly[[#This Row],[V Odds &lt;]]&lt;&gt;"",Weekly[[#This Row],[QDA_P]]=FALSE,Weekly[[#This Row],[Actual]]=FALSE),AV373+Weekly[[#This Row],[V Odds &lt;]]-1,IF(AND(Weekly[[#This Row],[V Odds &lt;]]&lt;&gt;"",Weekly[[#This Row],[QDA_P]]=FALSE,Weekly[[#This Row],[Actual]]=TRUE),AV373-1,IF(AND(Weekly[[#This Row],[H Odds &lt;]]&lt;&gt;"",Weekly[[#This Row],[QDA_P]]=TRUE,Weekly[[#This Row],[Actual]]=FALSE),AV373-1,AV373)))))</f>
        <v>53.249999999999979</v>
      </c>
      <c r="AW374" s="37">
        <f>IF(AND(Weekly[[#This Row],[H Odds &lt;]]="",Weekly[[#This Row],[V Odds &lt;]]=""),AW373,IF(AND(Weekly[[#This Row],[KNC_P]]=Weekly[[#This Row],[Actual]],Weekly[[#This Row],[KNC_P]]=TRUE),AW373+Weekly[[#This Row],[BF H Odds]]-1,IF(AND(Weekly[[#This Row],[KNC_P]]=Weekly[[#This Row],[Actual]],Weekly[[#This Row],[KNC_P]]=FALSE),AW373+Weekly[[#This Row],[BF V Odds]]-1,AW373-1)))</f>
        <v>42.88</v>
      </c>
      <c r="AX374" s="37">
        <f>IF(AND(Weekly[[#This Row],[V Odds &lt;]]="",Weekly[[#This Row],[H Odds &lt;]]=""),AX373,IF(AND(Weekly[[#This Row],[V Odds &lt;]]&lt;&gt;"",Weekly[[#This Row],[FALSES]]&gt;0,Weekly[[#This Row],[Actual]]=FALSE),AX373+Weekly[[#This Row],[V Odds &lt;]]-1,IF(AND(Weekly[[#This Row],[H Odds &lt;]]&lt;&gt;"",Weekly[[#This Row],[TRUES]]&gt;0,Weekly[[#This Row],[Actual]]=TRUE),AX373+Weekly[[#This Row],[H Odds &lt;]]-1,IF(AND(Weekly[[#This Row],[V Odds &lt;]]&lt;&gt;"",Weekly[[#This Row],[FALSES]]=0),AX373,IF(AND(Weekly[[#This Row],[H Odds &lt;]]&lt;&gt;"",Weekly[[#This Row],[TRUES]]=0),AX373,AX373-1)))))</f>
        <v>83.549999999999983</v>
      </c>
      <c r="AY374" s="37">
        <f>IF(AND(Weekly[[#This Row],[V Odds &lt;]]="",Weekly[[#This Row],[H Odds &lt;]]=""),AY373,IF(AND(Weekly[[#This Row],[V Odds &lt;]]&lt;&gt;"",Weekly[[#This Row],[FALSES]]&gt;0,Weekly[[#This Row],[Actual]]=FALSE),AY373+((Weekly[[#This Row],[V Odds &lt;]]-1)*0.92),IF(AND(Weekly[[#This Row],[H Odds &lt;]]&lt;&gt;"",Weekly[[#This Row],[TRUES]]&gt;0,Weekly[[#This Row],[Actual]]=TRUE),AY373+((Weekly[[#This Row],[H Odds &lt;]]-1)*0.92),IF(AND(Weekly[[#This Row],[V Odds &lt;]]&lt;&gt;"",Weekly[[#This Row],[FALSES]]=0),AY373,IF(AND(Weekly[[#This Row],[H Odds &lt;]]&lt;&gt;"",Weekly[[#This Row],[TRUES]]=0),AY373,AY373-1)))))</f>
        <v>76.066000000000031</v>
      </c>
      <c r="AZ374" s="37">
        <f>IF(AND(Weekly[[#This Row],[V Odds &lt;]]="",Weekly[[#This Row],[H Odds &lt;]]=""),AZ373,IF(AND(Weekly[[#This Row],[V Odds &lt;]]&lt;&gt;"",Weekly[[#This Row],[Actual]]=FALSE),AZ373+Weekly[[#This Row],[V Odds &lt;]]-1,IF(AND(Weekly[[#This Row],[H Odds &lt;]]&lt;&gt;"",Weekly[[#This Row],[Actual]]=TRUE),AZ373+Weekly[[#This Row],[H Odds &lt;]]-1,AZ373-1)))</f>
        <v>65.919999999999987</v>
      </c>
      <c r="BA374" s="38">
        <f>IF(Weekly[[#This Row],[H Odds &lt;]]="",BA373,IF(AND(Weekly[[#This Row],[H Odds &lt;]]&lt;&gt;"",Weekly[[#This Row],[SVC_P]]=TRUE,Weekly[[#This Row],[Actual]]=TRUE),BA373+Weekly[[#This Row],[H Odds &lt;]]-1,IF(AND(Weekly[[#This Row],[H Odds &lt;]]&lt;&gt;"",Weekly[[#This Row],[SVC_P]]=TRUE,Weekly[[#This Row],[Actual]]=FALSE),BA373-1,BA373)))</f>
        <v>67.339999999999989</v>
      </c>
      <c r="BB374" s="38">
        <f>IF(Weekly[[#This Row],[H Odds &lt;]]="",BB373,IF(AND(Weekly[[#This Row],[H Odds &lt;]]&lt;&gt;"",Weekly[[#This Row],[ADBC_P]]=TRUE,Weekly[[#This Row],[Actual]]=TRUE),BB373+Weekly[[#This Row],[H Odds &lt;]]-1,IF(AND(Weekly[[#This Row],[H Odds &lt;]]&lt;&gt;"",Weekly[[#This Row],[ADBC_P]]=TRUE,Weekly[[#This Row],[Actual]]=FALSE),BB373-1,BB373)))</f>
        <v>43.459999999999994</v>
      </c>
      <c r="BC374" s="38">
        <f>IF(Weekly[[#This Row],[H Odds &lt;]]="",BC373,IF(AND(Weekly[[#This Row],[H Odds &lt;]]&lt;&gt;"",Weekly[[#This Row],[RFC_P]]=TRUE,Weekly[[#This Row],[Actual]]=TRUE),BC373+Weekly[[#This Row],[H Odds &lt;]]-1,IF(AND(Weekly[[#This Row],[H Odds &lt;]]&lt;&gt;"",Weekly[[#This Row],[RFC_P]]=TRUE,Weekly[[#This Row],[Actual]]=FALSE),BC373-1,BC373)))</f>
        <v>42.859999999999992</v>
      </c>
      <c r="BD374" s="38">
        <f>IF(Weekly[[#This Row],[H Odds &lt;]]="",BD373,IF(AND(Weekly[[#This Row],[H Odds &lt;]]&lt;&gt;"",Weekly[[#This Row],[GBC_P]]=TRUE,Weekly[[#This Row],[Actual]]=TRUE),BD373+Weekly[[#This Row],[H Odds &lt;]]-1,IF(AND(Weekly[[#This Row],[H Odds &lt;]]&lt;&gt;"",Weekly[[#This Row],[GBC_P]]=TRUE,Weekly[[#This Row],[Actual]]=FALSE),BD373-1,BD373)))</f>
        <v>47.96</v>
      </c>
      <c r="BE374" s="38">
        <f>IF(Weekly[[#This Row],[H Odds &lt;]]="",BE373,IF(AND(Weekly[[#This Row],[H Odds &lt;]]&lt;&gt;"",Weekly[[#This Row],[HGBC_P]]=TRUE,Weekly[[#This Row],[Actual]]=TRUE),BE373+Weekly[[#This Row],[H Odds &lt;]]-1,IF(AND(Weekly[[#This Row],[H Odds &lt;]]&lt;&gt;"",Weekly[[#This Row],[HGBC_P]]=TRUE,Weekly[[#This Row],[Actual]]=FALSE),BE373-1,BE373)))</f>
        <v>55.759999999999991</v>
      </c>
      <c r="BF374" s="38">
        <f>IF(Weekly[[#This Row],[H Odds &lt;]]="",BF373,IF(AND(Weekly[[#This Row],[H Odds &lt;]]&lt;&gt;"",Weekly[[#This Row],[XGB_P]]=TRUE,Weekly[[#This Row],[Actual]]=TRUE),BF373+Weekly[[#This Row],[H Odds &lt;]]-1,IF(AND(Weekly[[#This Row],[H Odds &lt;]]&lt;&gt;"",Weekly[[#This Row],[XGB_P]]=TRUE,Weekly[[#This Row],[Actual]]=FALSE),BF373-1,BF373)))</f>
        <v>59.93</v>
      </c>
      <c r="BG374" s="38">
        <f>IF(Weekly[[#This Row],[H Odds &lt;]]="",BG373,IF(AND(Weekly[[#This Row],[H Odds &lt;]]&lt;&gt;"",Weekly[[#This Row],[QDA_P]]=TRUE,Weekly[[#This Row],[Actual]]=TRUE),BG373+Weekly[[#This Row],[H Odds &lt;]]-1,IF(AND(Weekly[[#This Row],[H Odds &lt;]]&lt;&gt;"",Weekly[[#This Row],[QDA_P]]=TRUE,Weekly[[#This Row],[Actual]]=FALSE),BG373-1,BG373)))</f>
        <v>42.179999999999993</v>
      </c>
      <c r="BH374" s="38">
        <f>IF(Weekly[[#This Row],[H Odds &lt;]]="",BH373,IF(AND(Weekly[[#This Row],[H Odds &lt;]]&lt;&gt;"",Weekly[[#This Row],[KNC_P]]=TRUE,Weekly[[#This Row],[Actual]]=TRUE),BH373+Weekly[[#This Row],[H Odds &lt;]]-1,IF(AND(Weekly[[#This Row],[H Odds &lt;]]&lt;&gt;"",Weekly[[#This Row],[KNC_P]]=TRUE,Weekly[[#This Row],[Actual]]=FALSE),BH373-1,BH373)))</f>
        <v>46.54999999999999</v>
      </c>
      <c r="BI374" s="38">
        <f>IF(Weekly[[#This Row],[H Odds &lt;]]="",BI373,IF(AND(Weekly[[#This Row],[H Odds &lt;]]&lt;&gt;"",Weekly[[#This Row],[TRUES]]&gt;0,Weekly[[#This Row],[Actual]]=TRUE),BI373+Weekly[[#This Row],[H Odds &lt;]]-1,IF(AND(Weekly[[#This Row],[H Odds &lt;]]&lt;&gt;"",Weekly[[#This Row],[TRUES]]=0),BI373,BI373-1)))</f>
        <v>67.339999999999989</v>
      </c>
      <c r="BJ374" s="38">
        <f>IF(Weekly[[#This Row],[H Odds &lt;]]="",BJ373,IF(AND(Weekly[[#This Row],[H Odds &lt;]]&lt;&gt;"",Weekly[[#This Row],[Actual]]=TRUE),BJ373+Weekly[[#This Row],[H Odds &lt;]]-1,IF(AND(Weekly[[#This Row],[H Odds &lt;]]&lt;&gt;"",Weekly[[#This Row],[Actual]]=FALSE),BJ373-1,BJ373)))</f>
        <v>69.239999999999995</v>
      </c>
      <c r="BK374" s="58">
        <f>IF(AND(Weekly[[#This Row],[TRUES]]&gt;4,Weekly[[#This Row],[Actual]]=TRUE),BK373+Weekly[[#This Row],[BF H Odds]]-1,IF(AND(Weekly[[#This Row],[FALSES]]&gt;4,Weekly[[#This Row],[Actual]]=FALSE),BK373+Weekly[[#This Row],[BF V Odds]]-1,IF(AND(Weekly[[#This Row],[TRUES]]&gt;4,Weekly[[#This Row],[Actual]]=FALSE),BK373-1,IF(AND(Weekly[[#This Row],[FALSES]]&gt;4,Weekly[[#This Row],[Actual]]=TRUE),BK373-1,BK373))))</f>
        <v>18.070000000000022</v>
      </c>
      <c r="BL374" s="58">
        <f>IF(AND(Weekly[[#This Row],[TRUES]]&gt;5,Weekly[[#This Row],[Actual]]=TRUE),BL373+Weekly[[#This Row],[BF H Odds]]-1,IF(AND(Weekly[[#This Row],[FALSES]]&gt;5,Weekly[[#This Row],[Actual]]=FALSE),BL373+Weekly[[#This Row],[BF V Odds]]-1,IF(AND(Weekly[[#This Row],[TRUES]]&gt;5,Weekly[[#This Row],[Actual]]=FALSE),BL373-1,IF(AND(Weekly[[#This Row],[FALSES]]&gt;5,Weekly[[#This Row],[Actual]]=TRUE),BL373-1,BL373))))</f>
        <v>20.380000000000024</v>
      </c>
      <c r="BM374" s="58">
        <f>IF(AND(Weekly[[#This Row],[TRUES]]&gt;6,Weekly[[#This Row],[Actual]]=TRUE),BM373+Weekly[[#This Row],[BF H Odds]]-1,IF(AND(Weekly[[#This Row],[FALSES]]&gt;6,Weekly[[#This Row],[Actual]]=FALSE),BM373+Weekly[[#This Row],[BF V Odds]]-1,IF(AND(Weekly[[#This Row],[TRUES]]&gt;6,Weekly[[#This Row],[Actual]]=FALSE),BM373-1,IF(AND(Weekly[[#This Row],[FALSES]]&gt;6,Weekly[[#This Row],[Actual]]=TRUE),BM373-1,BM373))))</f>
        <v>45.870000000000012</v>
      </c>
    </row>
    <row r="375" spans="1:65" x14ac:dyDescent="0.25">
      <c r="A375" s="34"/>
      <c r="B375" s="10">
        <v>44290</v>
      </c>
      <c r="C375" s="33" t="s">
        <v>15</v>
      </c>
      <c r="D375" s="15" t="s">
        <v>35</v>
      </c>
      <c r="E375" t="b">
        <v>1</v>
      </c>
      <c r="F375" t="b">
        <v>1</v>
      </c>
      <c r="G375" t="b">
        <v>1</v>
      </c>
      <c r="H375" t="b">
        <v>0</v>
      </c>
      <c r="I375" t="b">
        <v>0</v>
      </c>
      <c r="J375" t="b">
        <v>0</v>
      </c>
      <c r="K375" t="b">
        <v>1</v>
      </c>
      <c r="L375" t="b">
        <v>1</v>
      </c>
      <c r="O375" t="str">
        <f>IF(Weekly[[#This Row],[H/V]]="H",Weekly[[#This Row],[BF H Odds]],IF(Weekly[[#This Row],[H/V]]="V",Weekly[[#This Row],[BF V Odds]],""))</f>
        <v/>
      </c>
      <c r="P375" t="b">
        <v>1</v>
      </c>
      <c r="R375" s="35">
        <f>IFERROR(IF(Weekly[[#This Row],[Won Bet?]]="yes",R374+(Weekly[[#This Row],[BF Odds]]*Weekly[[#This Row],[BF Stake]])-Weekly[[#This Row],[BF Stake]],R374-Weekly[[#This Row],[BF Stake]]),R374)</f>
        <v>465.32</v>
      </c>
      <c r="S375" s="9">
        <f>IFERROR(IF(Weekly[[#This Row],[Won Bet?]]="yes",S374+(((Weekly[[#This Row],[BF Odds]]*Weekly[[#This Row],[BF Stake]])-Weekly[[#This Row],[BF Stake]])*0.95),S374-Weekly[[#This Row],[BF Stake]]),S374)</f>
        <v>462.90299999999991</v>
      </c>
      <c r="T375" s="13">
        <v>1.76</v>
      </c>
      <c r="U375" s="13">
        <v>2.2599999999999998</v>
      </c>
      <c r="V375" s="24">
        <f>IF(Weekly[[#This Row],[Actual]]="","",IF(AND(Weekly[[#This Row],[SVC_P]]=Weekly[[#This Row],[Actual]],Weekly[[#This Row],[SVC_P]]=TRUE),V374+Weekly[[#This Row],[BF H Odds]]-1,IF(AND(Weekly[[#This Row],[SVC_P]]=Weekly[[#This Row],[Actual]],Weekly[[#This Row],[SVC_P]]=FALSE),V374+Weekly[[#This Row],[BF V Odds]]-1,V374-1)))</f>
        <v>66.32000000000005</v>
      </c>
      <c r="W375" s="24">
        <f>IF(Weekly[[#This Row],[Actual]]="","",IF(AND(Weekly[[#This Row],[SVC_P]]=FALSE,Weekly[[#This Row],[Actual]]=TRUE),W374+Weekly[[#This Row],[BF H Odds]]-1,IF(AND(Weekly[[#This Row],[SVC_P]]=TRUE,Weekly[[#This Row],[Actual]]=FALSE,),W374+Weekly[[#This Row],[BF V Odds]]-1,W374-1)))</f>
        <v>-314.95</v>
      </c>
      <c r="X375" s="24">
        <f>IF(Weekly[[#This Row],[Actual]]="","",IF(AND(Weekly[[#This Row],[ADBC_P]]=Weekly[[#This Row],[Actual]],Weekly[[#This Row],[ADBC_P]]=TRUE),X374+Weekly[[#This Row],[BF H Odds]]-1,IF(AND(Weekly[[#This Row],[ADBC_P]]=Weekly[[#This Row],[Actual]],Weekly[[#This Row],[ADBC_P]]=FALSE),X374+Weekly[[#This Row],[BF V Odds]]-1,X374-1)))</f>
        <v>21.630000000000024</v>
      </c>
      <c r="Y375" s="24">
        <f>IF(Weekly[[#This Row],[Actual]]="","",IF(AND(Weekly[[#This Row],[ADBC_P]]=FALSE,Weekly[[#This Row],[Actual]]=TRUE),Y374+Weekly[[#This Row],[BF H Odds]]-1,IF(AND(Weekly[[#This Row],[ADBC_P]]=TRUE,Weekly[[#This Row],[Actual]]=FALSE),Y374+Weekly[[#This Row],[BF V Odds]]-1,Y374-1)))</f>
        <v>44.92</v>
      </c>
      <c r="Z375" s="24">
        <f>IF(Weekly[[#This Row],[Actual]]="","",IF(AND(Weekly[[#This Row],[RFC_P]]=Weekly[[#This Row],[Actual]],Weekly[[#This Row],[RFC_P]]=TRUE),Z374+Weekly[[#This Row],[BF H Odds]]-1,IF(AND(Weekly[[#This Row],[RFC_P]]=Weekly[[#This Row],[Actual]],Weekly[[#This Row],[RFC_P]]=FALSE),Z374+Weekly[[#This Row],[BF V Odds]]-1,Z374-1)))</f>
        <v>18.820000000000022</v>
      </c>
      <c r="AA375" s="24">
        <f>IF(Weekly[[#This Row],[Actual]]="","",IF(AND(Weekly[[#This Row],[RFC_P]]=FALSE,Weekly[[#This Row],[Actual]]=TRUE),AA374+Weekly[[#This Row],[BF H Odds]]-1,IF(AND(Weekly[[#This Row],[RFC_P]]=TRUE,Weekly[[#This Row],[Actual]]=FALSE),AA374+Weekly[[#This Row],[BF V Odds]]-1,AA374-1)))</f>
        <v>47.729999999999976</v>
      </c>
      <c r="AB375" s="24">
        <f>IF(Weekly[[#This Row],[Actual]]="","",IF(AND(Weekly[[#This Row],[GBC_P]]=Weekly[[#This Row],[Actual]],Weekly[[#This Row],[GBC_P]]=TRUE),AB374+Weekly[[#This Row],[BF H Odds]]-1,IF(AND(Weekly[[#This Row],[GBC_P]]=Weekly[[#This Row],[Actual]],Weekly[[#This Row],[GBC_P]]=FALSE),AB374+Weekly[[#This Row],[BF V Odds]]-1,AB374-1)))</f>
        <v>23.620000000000005</v>
      </c>
      <c r="AC375" s="24">
        <f>IF(Weekly[[#This Row],[Actual]]="","",IF(AND(Weekly[[#This Row],[GBC_P]]=FALSE,Weekly[[#This Row],[Actual]]=TRUE),AC374+Weekly[[#This Row],[BF H Odds]]-1,IF(AND(Weekly[[#This Row],[GBC_P]]=TRUE,Weekly[[#This Row],[Actual]]=FALSE),AC374+Weekly[[#This Row],[BF V Odds]]-1,AC374-1)))</f>
        <v>42.929999999999971</v>
      </c>
      <c r="AD375" s="24">
        <f>IF(Weekly[[#This Row],[Actual]]="","",IF(AND(Weekly[[#This Row],[HGBC_P]]=Weekly[[#This Row],[Actual]],Weekly[[#This Row],[HGBC_P]]=TRUE),AD374+Weekly[[#This Row],[BF H Odds]]-1,IF(AND(Weekly[[#This Row],[HGBC_P]]=Weekly[[#This Row],[Actual]],Weekly[[#This Row],[HGBC_P]]=FALSE),AD374+Weekly[[#This Row],[BF V Odds]]-1,AD374-1)))</f>
        <v>23.050000000000026</v>
      </c>
      <c r="AE375" s="24">
        <f>IF(Weekly[[#This Row],[Actual]]="","",IF(AND(Weekly[[#This Row],[HGBC_P]]=FALSE,Weekly[[#This Row],[Actual]]=TRUE),AE374+Weekly[[#This Row],[BF H Odds]]-1,IF(AND(Weekly[[#This Row],[HGBC_P]]=TRUE,Weekly[[#This Row],[Actual]]=FALSE),AE374+Weekly[[#This Row],[BF V Odds]]-1,AE374-1)))</f>
        <v>43.5</v>
      </c>
      <c r="AF375" s="24">
        <f>IF(Weekly[[#This Row],[Actual]]="","",IF(AND(Weekly[[#This Row],[XGB_P]]=Weekly[[#This Row],[Actual]],Weekly[[#This Row],[XGB_P]]=TRUE),AF374+Weekly[[#This Row],[BF H Odds]]-1,IF(AND(Weekly[[#This Row],[XGB_P]]=Weekly[[#This Row],[Actual]],Weekly[[#This Row],[XGB_P]]=FALSE),AF374+Weekly[[#This Row],[BF V Odds]]-1,AF374-1)))</f>
        <v>42.950000000000017</v>
      </c>
      <c r="AG375" s="24">
        <f>IF(Weekly[[#This Row],[Actual]]="","",IF(AND(Weekly[[#This Row],[XGB_P]]=FALSE,Weekly[[#This Row],[Actual]]=TRUE),AG374+Weekly[[#This Row],[BF H Odds]]-1,IF(AND(Weekly[[#This Row],[XGB_P]]=TRUE,Weekly[[#This Row],[Actual]]=FALSE),AG374+Weekly[[#This Row],[BF V Odds]]-1,AG374-1)))</f>
        <v>23.599999999999994</v>
      </c>
      <c r="AH375" s="24">
        <f>IF(Weekly[[#This Row],[Actual]]="","",IF(AND(Weekly[[#This Row],[QDA_P]]=Weekly[[#This Row],[Actual]],Weekly[[#This Row],[QDA_P]]=TRUE),AH374+Weekly[[#This Row],[BF H Odds]]-1,IF(AND(Weekly[[#This Row],[QDA_P]]=Weekly[[#This Row],[Actual]],Weekly[[#This Row],[QDA_P]]=FALSE),AH374+Weekly[[#This Row],[BF V Odds]]-1,AH374-1)))</f>
        <v>1.5500000000000078</v>
      </c>
      <c r="AI375" s="24">
        <f>IF(Weekly[[#This Row],[Actual]]="","",IF(AND(Weekly[[#This Row],[QDA_P]]=FALSE,Weekly[[#This Row],[Actual]]=TRUE),AI374+Weekly[[#This Row],[BF H Odds]]-1,IF(AND(Weekly[[#This Row],[QDA_P]]=TRUE,Weekly[[#This Row],[Actual]]=FALSE),AI374+Weekly[[#This Row],[BF V Odds]]-1,AI374-1)))</f>
        <v>65.000000000000014</v>
      </c>
      <c r="AJ375" s="24">
        <f>IF(Weekly[[#This Row],[Actual]]="","",IF(AND(Weekly[[#This Row],[KNC_P]]=FALSE,Weekly[[#This Row],[Actual]]=TRUE),AJ374+Weekly[[#This Row],[BF H Odds]]-1,IF(AND(Weekly[[#This Row],[KNC_P]]=TRUE,Weekly[[#This Row],[Actual]]=FALSE),AJ374+Weekly[[#This Row],[BF V Odds]]-1,AJ374-1)))</f>
        <v>51.739999999999981</v>
      </c>
      <c r="AK375" s="24">
        <f>IF(Weekly[[#This Row],[Actual]]="","",IF(AND(Weekly[[#This Row],[KNC_P]]=FALSE,Weekly[[#This Row],[Actual]]=TRUE),AK374+Weekly[[#This Row],[BF H Odds]]-1,IF(AND(Weekly[[#This Row],[KNC_P]]=TRUE,Weekly[[#This Row],[Actual]]=FALSE),AK374+Weekly[[#This Row],[BF V Odds]]-1,AK374-1)))</f>
        <v>50.639999999999972</v>
      </c>
      <c r="AL375" s="30">
        <f>IF(Weekly[[#This Row],[Actual]]="","",COUNTIF(Weekly[[#This Row],[SVC_P]:[QDA_P]],TRUE))</f>
        <v>4</v>
      </c>
      <c r="AM375" s="30">
        <f>IF(Weekly[[#This Row],[Actual]]="","",COUNTIF(Weekly[[#This Row],[SVC_P]:[QDA_P]],FALSE))</f>
        <v>3</v>
      </c>
      <c r="AN375" s="36" t="str">
        <f>IF(AND(Weekly[[#This Row],[BF V Odds]]&gt;$BO$6,Weekly[[#This Row],[BF V Odds]] &lt; $BO$7),Weekly[[#This Row],[BF V Odds]],"")</f>
        <v/>
      </c>
      <c r="AO375" s="36" t="str">
        <f>IF(AND(Weekly[[#This Row],[BF H Odds]]&gt;$BO$6, Weekly[[#This Row],[BF H Odds]] &lt; $BO$7),Weekly[[#This Row],[BF H Odds]],"")</f>
        <v/>
      </c>
      <c r="AP375" s="37">
        <f>IF(AND(Weekly[[#This Row],[V Odds &lt;]]="",Weekly[[#This Row],[H Odds &lt;]]=""),AP374,IF(AND(Weekly[[#This Row],[H Odds &lt;]]&lt;&gt;"",Weekly[[#This Row],[SVC_P]]=TRUE,Weekly[[#This Row],[Actual]]=TRUE),AP374+Weekly[[#This Row],[H Odds &lt;]]-1,IF(AND(Weekly[[#This Row],[V Odds &lt;]]&lt;&gt;"",Weekly[[#This Row],[SVC_P]]=FALSE,Weekly[[#This Row],[Actual]]=FALSE),AP374+Weekly[[#This Row],[V Odds &lt;]]-1,IF(AND(Weekly[[#This Row],[V Odds &lt;]]&lt;&gt;"",Weekly[[#This Row],[SVC_P]]=FALSE,Weekly[[#This Row],[Actual]]=TRUE),AP374-1,IF(AND(Weekly[[#This Row],[H Odds &lt;]]&lt;&gt;"",Weekly[[#This Row],[SVC_P]]=TRUE,Weekly[[#This Row],[Actual]]=FALSE),AP374-1,AP374)))))</f>
        <v>72.38000000000001</v>
      </c>
      <c r="AQ375" s="37">
        <f>IF(AND(Weekly[[#This Row],[V Odds &lt;]]="",Weekly[[#This Row],[H Odds &lt;]]=""),AQ374,IF(AND(Weekly[[#This Row],[H Odds &lt;]]&lt;&gt;"",Weekly[[#This Row],[ADBC_P]]=TRUE,Weekly[[#This Row],[Actual]]=TRUE),AQ374+Weekly[[#This Row],[H Odds &lt;]]-1,IF(AND(Weekly[[#This Row],[V Odds &lt;]]&lt;&gt;"",Weekly[[#This Row],[ADBC_P]]=FALSE,Weekly[[#This Row],[Actual]]=FALSE),AQ374+Weekly[[#This Row],[V Odds &lt;]]-1,IF(AND(Weekly[[#This Row],[V Odds &lt;]]&lt;&gt;"",Weekly[[#This Row],[ADBC_P]]=FALSE,Weekly[[#This Row],[Actual]]=TRUE),AQ374-1,IF(AND(Weekly[[#This Row],[H Odds &lt;]]&lt;&gt;"",Weekly[[#This Row],[ADBC_P]]=TRUE,Weekly[[#This Row],[Actual]]=FALSE),AQ374-1,AQ374)))))</f>
        <v>46.779999999999994</v>
      </c>
      <c r="AR375" s="37">
        <f>IF(AND(Weekly[[#This Row],[V Odds &lt;]]="",Weekly[[#This Row],[H Odds &lt;]]=""),AR374,IF(AND(Weekly[[#This Row],[H Odds &lt;]]&lt;&gt;"",Weekly[[#This Row],[RFC_P]]=TRUE,Weekly[[#This Row],[Actual]]=TRUE),AR374+Weekly[[#This Row],[H Odds &lt;]]-1,IF(AND(Weekly[[#This Row],[V Odds &lt;]]&lt;&gt;"",Weekly[[#This Row],[RFC_P]]=FALSE,Weekly[[#This Row],[Actual]]=FALSE),AR374+Weekly[[#This Row],[V Odds &lt;]]-1,IF(AND(Weekly[[#This Row],[V Odds &lt;]]&lt;&gt;"",Weekly[[#This Row],[RFC_P]]=FALSE,Weekly[[#This Row],[Actual]]=TRUE),AR374-1,IF(AND(Weekly[[#This Row],[H Odds &lt;]]&lt;&gt;"",Weekly[[#This Row],[RFC_P]]=TRUE,Weekly[[#This Row],[Actual]]=FALSE),AR374-1,AR374)))))</f>
        <v>50.789999999999992</v>
      </c>
      <c r="AS375" s="37">
        <f>IF(AND(Weekly[[#This Row],[V Odds &lt;]]="",Weekly[[#This Row],[H Odds &lt;]]=""),AS374,IF(AND(Weekly[[#This Row],[H Odds &lt;]]&lt;&gt;"",Weekly[[#This Row],[GBC_P]]=TRUE,Weekly[[#This Row],[Actual]]=TRUE),AS374+Weekly[[#This Row],[H Odds &lt;]]-1,IF(AND(Weekly[[#This Row],[V Odds &lt;]]&lt;&gt;"",Weekly[[#This Row],[GBC_P]]=FALSE,Weekly[[#This Row],[Actual]]=FALSE),AS374+Weekly[[#This Row],[V Odds &lt;]]-1,IF(AND(Weekly[[#This Row],[V Odds &lt;]]&lt;&gt;"",Weekly[[#This Row],[GBC_P]]=FALSE,Weekly[[#This Row],[Actual]]=TRUE),AS374-1,IF(AND(Weekly[[#This Row],[H Odds &lt;]]&lt;&gt;"",Weekly[[#This Row],[GBC_P]]=TRUE,Weekly[[#This Row],[Actual]]=FALSE),AS374-1,AS374)))))</f>
        <v>50.58</v>
      </c>
      <c r="AT375" s="37">
        <f>IF(AND(Weekly[[#This Row],[V Odds &lt;]]="",Weekly[[#This Row],[H Odds &lt;]]=""),AT374,IF(AND(Weekly[[#This Row],[H Odds &lt;]]&lt;&gt;"",Weekly[[#This Row],[HGBC_P]]=TRUE,Weekly[[#This Row],[Actual]]=TRUE),AT374+Weekly[[#This Row],[H Odds &lt;]]-1,IF(AND(Weekly[[#This Row],[V Odds &lt;]]&lt;&gt;"",Weekly[[#This Row],[HGBC_P]]=FALSE,Weekly[[#This Row],[Actual]]=FALSE),AT374+Weekly[[#This Row],[V Odds &lt;]]-1,IF(AND(Weekly[[#This Row],[V Odds &lt;]]&lt;&gt;"",Weekly[[#This Row],[HGBC_P]]=FALSE,Weekly[[#This Row],[Actual]]=TRUE),AT374-1,IF(AND(Weekly[[#This Row],[H Odds &lt;]]&lt;&gt;"",Weekly[[#This Row],[HGBC_P]]=TRUE,Weekly[[#This Row],[Actual]]=FALSE),AT374-1,AT374)))))</f>
        <v>56.659999999999989</v>
      </c>
      <c r="AU375" s="37">
        <f>IF(AND(Weekly[[#This Row],[V Odds &lt;]]="",Weekly[[#This Row],[H Odds &lt;]]=""),AU374,IF(AND(Weekly[[#This Row],[H Odds &lt;]]&lt;&gt;"",Weekly[[#This Row],[XGB_P]]=TRUE,Weekly[[#This Row],[Actual]]=TRUE),AU374+Weekly[[#This Row],[H Odds &lt;]]-1,IF(AND(Weekly[[#This Row],[V Odds &lt;]]&lt;&gt;"",Weekly[[#This Row],[XGB_P]]=FALSE,Weekly[[#This Row],[Actual]]=FALSE),AU374+Weekly[[#This Row],[V Odds &lt;]]-1,IF(AND(Weekly[[#This Row],[V Odds &lt;]]&lt;&gt;"",Weekly[[#This Row],[XGB_P]]=FALSE,Weekly[[#This Row],[Actual]]=TRUE),AU374-1,IF(AND(Weekly[[#This Row],[H Odds &lt;]]&lt;&gt;"",Weekly[[#This Row],[XGB_P]]=TRUE,Weekly[[#This Row],[Actual]]=FALSE),AU374-1,AU374)))))</f>
        <v>66.760000000000005</v>
      </c>
      <c r="AV375" s="37">
        <f>IF(AND(Weekly[[#This Row],[V Odds &lt;]]="",Weekly[[#This Row],[H Odds &lt;]]=""),AV374,IF(AND(Weekly[[#This Row],[H Odds &lt;]]&lt;&gt;"",Weekly[[#This Row],[QDA_P]]=TRUE,Weekly[[#This Row],[Actual]]=TRUE),AV374+Weekly[[#This Row],[H Odds &lt;]]-1,IF(AND(Weekly[[#This Row],[V Odds &lt;]]&lt;&gt;"",Weekly[[#This Row],[QDA_P]]=FALSE,Weekly[[#This Row],[Actual]]=FALSE),AV374+Weekly[[#This Row],[V Odds &lt;]]-1,IF(AND(Weekly[[#This Row],[V Odds &lt;]]&lt;&gt;"",Weekly[[#This Row],[QDA_P]]=FALSE,Weekly[[#This Row],[Actual]]=TRUE),AV374-1,IF(AND(Weekly[[#This Row],[H Odds &lt;]]&lt;&gt;"",Weekly[[#This Row],[QDA_P]]=TRUE,Weekly[[#This Row],[Actual]]=FALSE),AV374-1,AV374)))))</f>
        <v>53.249999999999979</v>
      </c>
      <c r="AW375" s="37">
        <f>IF(AND(Weekly[[#This Row],[H Odds &lt;]]="",Weekly[[#This Row],[V Odds &lt;]]=""),AW374,IF(AND(Weekly[[#This Row],[KNC_P]]=Weekly[[#This Row],[Actual]],Weekly[[#This Row],[KNC_P]]=TRUE),AW374+Weekly[[#This Row],[BF H Odds]]-1,IF(AND(Weekly[[#This Row],[KNC_P]]=Weekly[[#This Row],[Actual]],Weekly[[#This Row],[KNC_P]]=FALSE),AW374+Weekly[[#This Row],[BF V Odds]]-1,AW374-1)))</f>
        <v>42.88</v>
      </c>
      <c r="AX375" s="37">
        <f>IF(AND(Weekly[[#This Row],[V Odds &lt;]]="",Weekly[[#This Row],[H Odds &lt;]]=""),AX374,IF(AND(Weekly[[#This Row],[V Odds &lt;]]&lt;&gt;"",Weekly[[#This Row],[FALSES]]&gt;0,Weekly[[#This Row],[Actual]]=FALSE),AX374+Weekly[[#This Row],[V Odds &lt;]]-1,IF(AND(Weekly[[#This Row],[H Odds &lt;]]&lt;&gt;"",Weekly[[#This Row],[TRUES]]&gt;0,Weekly[[#This Row],[Actual]]=TRUE),AX374+Weekly[[#This Row],[H Odds &lt;]]-1,IF(AND(Weekly[[#This Row],[V Odds &lt;]]&lt;&gt;"",Weekly[[#This Row],[FALSES]]=0),AX374,IF(AND(Weekly[[#This Row],[H Odds &lt;]]&lt;&gt;"",Weekly[[#This Row],[TRUES]]=0),AX374,AX374-1)))))</f>
        <v>83.549999999999983</v>
      </c>
      <c r="AY375" s="37">
        <f>IF(AND(Weekly[[#This Row],[V Odds &lt;]]="",Weekly[[#This Row],[H Odds &lt;]]=""),AY374,IF(AND(Weekly[[#This Row],[V Odds &lt;]]&lt;&gt;"",Weekly[[#This Row],[FALSES]]&gt;0,Weekly[[#This Row],[Actual]]=FALSE),AY374+((Weekly[[#This Row],[V Odds &lt;]]-1)*0.92),IF(AND(Weekly[[#This Row],[H Odds &lt;]]&lt;&gt;"",Weekly[[#This Row],[TRUES]]&gt;0,Weekly[[#This Row],[Actual]]=TRUE),AY374+((Weekly[[#This Row],[H Odds &lt;]]-1)*0.92),IF(AND(Weekly[[#This Row],[V Odds &lt;]]&lt;&gt;"",Weekly[[#This Row],[FALSES]]=0),AY374,IF(AND(Weekly[[#This Row],[H Odds &lt;]]&lt;&gt;"",Weekly[[#This Row],[TRUES]]=0),AY374,AY374-1)))))</f>
        <v>76.066000000000031</v>
      </c>
      <c r="AZ375" s="37">
        <f>IF(AND(Weekly[[#This Row],[V Odds &lt;]]="",Weekly[[#This Row],[H Odds &lt;]]=""),AZ374,IF(AND(Weekly[[#This Row],[V Odds &lt;]]&lt;&gt;"",Weekly[[#This Row],[Actual]]=FALSE),AZ374+Weekly[[#This Row],[V Odds &lt;]]-1,IF(AND(Weekly[[#This Row],[H Odds &lt;]]&lt;&gt;"",Weekly[[#This Row],[Actual]]=TRUE),AZ374+Weekly[[#This Row],[H Odds &lt;]]-1,AZ374-1)))</f>
        <v>65.919999999999987</v>
      </c>
      <c r="BA375" s="38">
        <f>IF(Weekly[[#This Row],[H Odds &lt;]]="",BA374,IF(AND(Weekly[[#This Row],[H Odds &lt;]]&lt;&gt;"",Weekly[[#This Row],[SVC_P]]=TRUE,Weekly[[#This Row],[Actual]]=TRUE),BA374+Weekly[[#This Row],[H Odds &lt;]]-1,IF(AND(Weekly[[#This Row],[H Odds &lt;]]&lt;&gt;"",Weekly[[#This Row],[SVC_P]]=TRUE,Weekly[[#This Row],[Actual]]=FALSE),BA374-1,BA374)))</f>
        <v>67.339999999999989</v>
      </c>
      <c r="BB375" s="38">
        <f>IF(Weekly[[#This Row],[H Odds &lt;]]="",BB374,IF(AND(Weekly[[#This Row],[H Odds &lt;]]&lt;&gt;"",Weekly[[#This Row],[ADBC_P]]=TRUE,Weekly[[#This Row],[Actual]]=TRUE),BB374+Weekly[[#This Row],[H Odds &lt;]]-1,IF(AND(Weekly[[#This Row],[H Odds &lt;]]&lt;&gt;"",Weekly[[#This Row],[ADBC_P]]=TRUE,Weekly[[#This Row],[Actual]]=FALSE),BB374-1,BB374)))</f>
        <v>43.459999999999994</v>
      </c>
      <c r="BC375" s="38">
        <f>IF(Weekly[[#This Row],[H Odds &lt;]]="",BC374,IF(AND(Weekly[[#This Row],[H Odds &lt;]]&lt;&gt;"",Weekly[[#This Row],[RFC_P]]=TRUE,Weekly[[#This Row],[Actual]]=TRUE),BC374+Weekly[[#This Row],[H Odds &lt;]]-1,IF(AND(Weekly[[#This Row],[H Odds &lt;]]&lt;&gt;"",Weekly[[#This Row],[RFC_P]]=TRUE,Weekly[[#This Row],[Actual]]=FALSE),BC374-1,BC374)))</f>
        <v>42.859999999999992</v>
      </c>
      <c r="BD375" s="38">
        <f>IF(Weekly[[#This Row],[H Odds &lt;]]="",BD374,IF(AND(Weekly[[#This Row],[H Odds &lt;]]&lt;&gt;"",Weekly[[#This Row],[GBC_P]]=TRUE,Weekly[[#This Row],[Actual]]=TRUE),BD374+Weekly[[#This Row],[H Odds &lt;]]-1,IF(AND(Weekly[[#This Row],[H Odds &lt;]]&lt;&gt;"",Weekly[[#This Row],[GBC_P]]=TRUE,Weekly[[#This Row],[Actual]]=FALSE),BD374-1,BD374)))</f>
        <v>47.96</v>
      </c>
      <c r="BE375" s="38">
        <f>IF(Weekly[[#This Row],[H Odds &lt;]]="",BE374,IF(AND(Weekly[[#This Row],[H Odds &lt;]]&lt;&gt;"",Weekly[[#This Row],[HGBC_P]]=TRUE,Weekly[[#This Row],[Actual]]=TRUE),BE374+Weekly[[#This Row],[H Odds &lt;]]-1,IF(AND(Weekly[[#This Row],[H Odds &lt;]]&lt;&gt;"",Weekly[[#This Row],[HGBC_P]]=TRUE,Weekly[[#This Row],[Actual]]=FALSE),BE374-1,BE374)))</f>
        <v>55.759999999999991</v>
      </c>
      <c r="BF375" s="38">
        <f>IF(Weekly[[#This Row],[H Odds &lt;]]="",BF374,IF(AND(Weekly[[#This Row],[H Odds &lt;]]&lt;&gt;"",Weekly[[#This Row],[XGB_P]]=TRUE,Weekly[[#This Row],[Actual]]=TRUE),BF374+Weekly[[#This Row],[H Odds &lt;]]-1,IF(AND(Weekly[[#This Row],[H Odds &lt;]]&lt;&gt;"",Weekly[[#This Row],[XGB_P]]=TRUE,Weekly[[#This Row],[Actual]]=FALSE),BF374-1,BF374)))</f>
        <v>59.93</v>
      </c>
      <c r="BG375" s="38">
        <f>IF(Weekly[[#This Row],[H Odds &lt;]]="",BG374,IF(AND(Weekly[[#This Row],[H Odds &lt;]]&lt;&gt;"",Weekly[[#This Row],[QDA_P]]=TRUE,Weekly[[#This Row],[Actual]]=TRUE),BG374+Weekly[[#This Row],[H Odds &lt;]]-1,IF(AND(Weekly[[#This Row],[H Odds &lt;]]&lt;&gt;"",Weekly[[#This Row],[QDA_P]]=TRUE,Weekly[[#This Row],[Actual]]=FALSE),BG374-1,BG374)))</f>
        <v>42.179999999999993</v>
      </c>
      <c r="BH375" s="38">
        <f>IF(Weekly[[#This Row],[H Odds &lt;]]="",BH374,IF(AND(Weekly[[#This Row],[H Odds &lt;]]&lt;&gt;"",Weekly[[#This Row],[KNC_P]]=TRUE,Weekly[[#This Row],[Actual]]=TRUE),BH374+Weekly[[#This Row],[H Odds &lt;]]-1,IF(AND(Weekly[[#This Row],[H Odds &lt;]]&lt;&gt;"",Weekly[[#This Row],[KNC_P]]=TRUE,Weekly[[#This Row],[Actual]]=FALSE),BH374-1,BH374)))</f>
        <v>46.54999999999999</v>
      </c>
      <c r="BI375" s="38">
        <f>IF(Weekly[[#This Row],[H Odds &lt;]]="",BI374,IF(AND(Weekly[[#This Row],[H Odds &lt;]]&lt;&gt;"",Weekly[[#This Row],[TRUES]]&gt;0,Weekly[[#This Row],[Actual]]=TRUE),BI374+Weekly[[#This Row],[H Odds &lt;]]-1,IF(AND(Weekly[[#This Row],[H Odds &lt;]]&lt;&gt;"",Weekly[[#This Row],[TRUES]]=0),BI374,BI374-1)))</f>
        <v>67.339999999999989</v>
      </c>
      <c r="BJ375" s="38">
        <f>IF(Weekly[[#This Row],[H Odds &lt;]]="",BJ374,IF(AND(Weekly[[#This Row],[H Odds &lt;]]&lt;&gt;"",Weekly[[#This Row],[Actual]]=TRUE),BJ374+Weekly[[#This Row],[H Odds &lt;]]-1,IF(AND(Weekly[[#This Row],[H Odds &lt;]]&lt;&gt;"",Weekly[[#This Row],[Actual]]=FALSE),BJ374-1,BJ374)))</f>
        <v>69.239999999999995</v>
      </c>
      <c r="BK375" s="58">
        <f>IF(AND(Weekly[[#This Row],[TRUES]]&gt;4,Weekly[[#This Row],[Actual]]=TRUE),BK374+Weekly[[#This Row],[BF H Odds]]-1,IF(AND(Weekly[[#This Row],[FALSES]]&gt;4,Weekly[[#This Row],[Actual]]=FALSE),BK374+Weekly[[#This Row],[BF V Odds]]-1,IF(AND(Weekly[[#This Row],[TRUES]]&gt;4,Weekly[[#This Row],[Actual]]=FALSE),BK374-1,IF(AND(Weekly[[#This Row],[FALSES]]&gt;4,Weekly[[#This Row],[Actual]]=TRUE),BK374-1,BK374))))</f>
        <v>18.070000000000022</v>
      </c>
      <c r="BL375" s="58">
        <f>IF(AND(Weekly[[#This Row],[TRUES]]&gt;5,Weekly[[#This Row],[Actual]]=TRUE),BL374+Weekly[[#This Row],[BF H Odds]]-1,IF(AND(Weekly[[#This Row],[FALSES]]&gt;5,Weekly[[#This Row],[Actual]]=FALSE),BL374+Weekly[[#This Row],[BF V Odds]]-1,IF(AND(Weekly[[#This Row],[TRUES]]&gt;5,Weekly[[#This Row],[Actual]]=FALSE),BL374-1,IF(AND(Weekly[[#This Row],[FALSES]]&gt;5,Weekly[[#This Row],[Actual]]=TRUE),BL374-1,BL374))))</f>
        <v>20.380000000000024</v>
      </c>
      <c r="BM375" s="58">
        <f>IF(AND(Weekly[[#This Row],[TRUES]]&gt;6,Weekly[[#This Row],[Actual]]=TRUE),BM374+Weekly[[#This Row],[BF H Odds]]-1,IF(AND(Weekly[[#This Row],[FALSES]]&gt;6,Weekly[[#This Row],[Actual]]=FALSE),BM374+Weekly[[#This Row],[BF V Odds]]-1,IF(AND(Weekly[[#This Row],[TRUES]]&gt;6,Weekly[[#This Row],[Actual]]=FALSE),BM374-1,IF(AND(Weekly[[#This Row],[FALSES]]&gt;6,Weekly[[#This Row],[Actual]]=TRUE),BM374-1,BM374))))</f>
        <v>45.870000000000012</v>
      </c>
    </row>
    <row r="376" spans="1:65" x14ac:dyDescent="0.25">
      <c r="A376" s="34"/>
      <c r="B376" s="10">
        <v>44290</v>
      </c>
      <c r="C376" s="33" t="s">
        <v>21</v>
      </c>
      <c r="D376" s="15" t="s">
        <v>16</v>
      </c>
      <c r="E376" t="b">
        <v>1</v>
      </c>
      <c r="F376" t="b">
        <v>1</v>
      </c>
      <c r="G376" t="b">
        <v>1</v>
      </c>
      <c r="H376" t="b">
        <v>1</v>
      </c>
      <c r="I376" t="b">
        <v>0</v>
      </c>
      <c r="J376" t="b">
        <v>1</v>
      </c>
      <c r="K376" t="b">
        <v>1</v>
      </c>
      <c r="L376" t="b">
        <v>1</v>
      </c>
      <c r="M376" t="s">
        <v>101</v>
      </c>
      <c r="N376">
        <v>11.63</v>
      </c>
      <c r="O376">
        <f>IF(Weekly[[#This Row],[H/V]]="H",Weekly[[#This Row],[BF H Odds]],IF(Weekly[[#This Row],[H/V]]="V",Weekly[[#This Row],[BF V Odds]],""))</f>
        <v>5.7</v>
      </c>
      <c r="P376" t="b">
        <v>1</v>
      </c>
      <c r="Q376" t="s">
        <v>76</v>
      </c>
      <c r="R376" s="35">
        <f>IFERROR(IF(Weekly[[#This Row],[Won Bet?]]="yes",R375+(Weekly[[#This Row],[BF Odds]]*Weekly[[#This Row],[BF Stake]])-Weekly[[#This Row],[BF Stake]],R375-Weekly[[#This Row],[BF Stake]]),R375)</f>
        <v>453.69</v>
      </c>
      <c r="S376" s="9">
        <f>IFERROR(IF(Weekly[[#This Row],[Won Bet?]]="yes",S375+(((Weekly[[#This Row],[BF Odds]]*Weekly[[#This Row],[BF Stake]])-Weekly[[#This Row],[BF Stake]])*0.95),S375-Weekly[[#This Row],[BF Stake]]),S375)</f>
        <v>451.27299999999991</v>
      </c>
      <c r="T376" s="13">
        <v>5.7</v>
      </c>
      <c r="U376" s="13">
        <v>1.17</v>
      </c>
      <c r="V376" s="24">
        <f>IF(Weekly[[#This Row],[Actual]]="","",IF(AND(Weekly[[#This Row],[SVC_P]]=Weekly[[#This Row],[Actual]],Weekly[[#This Row],[SVC_P]]=TRUE),V375+Weekly[[#This Row],[BF H Odds]]-1,IF(AND(Weekly[[#This Row],[SVC_P]]=Weekly[[#This Row],[Actual]],Weekly[[#This Row],[SVC_P]]=FALSE),V375+Weekly[[#This Row],[BF V Odds]]-1,V375-1)))</f>
        <v>66.490000000000052</v>
      </c>
      <c r="W376" s="24">
        <f>IF(Weekly[[#This Row],[Actual]]="","",IF(AND(Weekly[[#This Row],[SVC_P]]=FALSE,Weekly[[#This Row],[Actual]]=TRUE),W375+Weekly[[#This Row],[BF H Odds]]-1,IF(AND(Weekly[[#This Row],[SVC_P]]=TRUE,Weekly[[#This Row],[Actual]]=FALSE,),W375+Weekly[[#This Row],[BF V Odds]]-1,W375-1)))</f>
        <v>-315.95</v>
      </c>
      <c r="X376" s="24">
        <f>IF(Weekly[[#This Row],[Actual]]="","",IF(AND(Weekly[[#This Row],[ADBC_P]]=Weekly[[#This Row],[Actual]],Weekly[[#This Row],[ADBC_P]]=TRUE),X375+Weekly[[#This Row],[BF H Odds]]-1,IF(AND(Weekly[[#This Row],[ADBC_P]]=Weekly[[#This Row],[Actual]],Weekly[[#This Row],[ADBC_P]]=FALSE),X375+Weekly[[#This Row],[BF V Odds]]-1,X375-1)))</f>
        <v>21.800000000000026</v>
      </c>
      <c r="Y376" s="24">
        <f>IF(Weekly[[#This Row],[Actual]]="","",IF(AND(Weekly[[#This Row],[ADBC_P]]=FALSE,Weekly[[#This Row],[Actual]]=TRUE),Y375+Weekly[[#This Row],[BF H Odds]]-1,IF(AND(Weekly[[#This Row],[ADBC_P]]=TRUE,Weekly[[#This Row],[Actual]]=FALSE),Y375+Weekly[[#This Row],[BF V Odds]]-1,Y375-1)))</f>
        <v>43.92</v>
      </c>
      <c r="Z376" s="24">
        <f>IF(Weekly[[#This Row],[Actual]]="","",IF(AND(Weekly[[#This Row],[RFC_P]]=Weekly[[#This Row],[Actual]],Weekly[[#This Row],[RFC_P]]=TRUE),Z375+Weekly[[#This Row],[BF H Odds]]-1,IF(AND(Weekly[[#This Row],[RFC_P]]=Weekly[[#This Row],[Actual]],Weekly[[#This Row],[RFC_P]]=FALSE),Z375+Weekly[[#This Row],[BF V Odds]]-1,Z375-1)))</f>
        <v>18.990000000000023</v>
      </c>
      <c r="AA376" s="24">
        <f>IF(Weekly[[#This Row],[Actual]]="","",IF(AND(Weekly[[#This Row],[RFC_P]]=FALSE,Weekly[[#This Row],[Actual]]=TRUE),AA375+Weekly[[#This Row],[BF H Odds]]-1,IF(AND(Weekly[[#This Row],[RFC_P]]=TRUE,Weekly[[#This Row],[Actual]]=FALSE),AA375+Weekly[[#This Row],[BF V Odds]]-1,AA375-1)))</f>
        <v>46.729999999999976</v>
      </c>
      <c r="AB376" s="24">
        <f>IF(Weekly[[#This Row],[Actual]]="","",IF(AND(Weekly[[#This Row],[GBC_P]]=Weekly[[#This Row],[Actual]],Weekly[[#This Row],[GBC_P]]=TRUE),AB375+Weekly[[#This Row],[BF H Odds]]-1,IF(AND(Weekly[[#This Row],[GBC_P]]=Weekly[[#This Row],[Actual]],Weekly[[#This Row],[GBC_P]]=FALSE),AB375+Weekly[[#This Row],[BF V Odds]]-1,AB375-1)))</f>
        <v>23.790000000000006</v>
      </c>
      <c r="AC376" s="24">
        <f>IF(Weekly[[#This Row],[Actual]]="","",IF(AND(Weekly[[#This Row],[GBC_P]]=FALSE,Weekly[[#This Row],[Actual]]=TRUE),AC375+Weekly[[#This Row],[BF H Odds]]-1,IF(AND(Weekly[[#This Row],[GBC_P]]=TRUE,Weekly[[#This Row],[Actual]]=FALSE),AC375+Weekly[[#This Row],[BF V Odds]]-1,AC375-1)))</f>
        <v>41.929999999999971</v>
      </c>
      <c r="AD376" s="24">
        <f>IF(Weekly[[#This Row],[Actual]]="","",IF(AND(Weekly[[#This Row],[HGBC_P]]=Weekly[[#This Row],[Actual]],Weekly[[#This Row],[HGBC_P]]=TRUE),AD375+Weekly[[#This Row],[BF H Odds]]-1,IF(AND(Weekly[[#This Row],[HGBC_P]]=Weekly[[#This Row],[Actual]],Weekly[[#This Row],[HGBC_P]]=FALSE),AD375+Weekly[[#This Row],[BF V Odds]]-1,AD375-1)))</f>
        <v>22.050000000000026</v>
      </c>
      <c r="AE376" s="24">
        <f>IF(Weekly[[#This Row],[Actual]]="","",IF(AND(Weekly[[#This Row],[HGBC_P]]=FALSE,Weekly[[#This Row],[Actual]]=TRUE),AE375+Weekly[[#This Row],[BF H Odds]]-1,IF(AND(Weekly[[#This Row],[HGBC_P]]=TRUE,Weekly[[#This Row],[Actual]]=FALSE),AE375+Weekly[[#This Row],[BF V Odds]]-1,AE375-1)))</f>
        <v>43.67</v>
      </c>
      <c r="AF376" s="24">
        <f>IF(Weekly[[#This Row],[Actual]]="","",IF(AND(Weekly[[#This Row],[XGB_P]]=Weekly[[#This Row],[Actual]],Weekly[[#This Row],[XGB_P]]=TRUE),AF375+Weekly[[#This Row],[BF H Odds]]-1,IF(AND(Weekly[[#This Row],[XGB_P]]=Weekly[[#This Row],[Actual]],Weekly[[#This Row],[XGB_P]]=FALSE),AF375+Weekly[[#This Row],[BF V Odds]]-1,AF375-1)))</f>
        <v>43.120000000000019</v>
      </c>
      <c r="AG376" s="24">
        <f>IF(Weekly[[#This Row],[Actual]]="","",IF(AND(Weekly[[#This Row],[XGB_P]]=FALSE,Weekly[[#This Row],[Actual]]=TRUE),AG375+Weekly[[#This Row],[BF H Odds]]-1,IF(AND(Weekly[[#This Row],[XGB_P]]=TRUE,Weekly[[#This Row],[Actual]]=FALSE),AG375+Weekly[[#This Row],[BF V Odds]]-1,AG375-1)))</f>
        <v>22.599999999999994</v>
      </c>
      <c r="AH376" s="24">
        <f>IF(Weekly[[#This Row],[Actual]]="","",IF(AND(Weekly[[#This Row],[QDA_P]]=Weekly[[#This Row],[Actual]],Weekly[[#This Row],[QDA_P]]=TRUE),AH375+Weekly[[#This Row],[BF H Odds]]-1,IF(AND(Weekly[[#This Row],[QDA_P]]=Weekly[[#This Row],[Actual]],Weekly[[#This Row],[QDA_P]]=FALSE),AH375+Weekly[[#This Row],[BF V Odds]]-1,AH375-1)))</f>
        <v>1.7200000000000077</v>
      </c>
      <c r="AI376" s="24">
        <f>IF(Weekly[[#This Row],[Actual]]="","",IF(AND(Weekly[[#This Row],[QDA_P]]=FALSE,Weekly[[#This Row],[Actual]]=TRUE),AI375+Weekly[[#This Row],[BF H Odds]]-1,IF(AND(Weekly[[#This Row],[QDA_P]]=TRUE,Weekly[[#This Row],[Actual]]=FALSE),AI375+Weekly[[#This Row],[BF V Odds]]-1,AI375-1)))</f>
        <v>64.000000000000014</v>
      </c>
      <c r="AJ376" s="24">
        <f>IF(Weekly[[#This Row],[Actual]]="","",IF(AND(Weekly[[#This Row],[KNC_P]]=FALSE,Weekly[[#This Row],[Actual]]=TRUE),AJ375+Weekly[[#This Row],[BF H Odds]]-1,IF(AND(Weekly[[#This Row],[KNC_P]]=TRUE,Weekly[[#This Row],[Actual]]=FALSE),AJ375+Weekly[[#This Row],[BF V Odds]]-1,AJ375-1)))</f>
        <v>50.739999999999981</v>
      </c>
      <c r="AK376" s="24">
        <f>IF(Weekly[[#This Row],[Actual]]="","",IF(AND(Weekly[[#This Row],[KNC_P]]=FALSE,Weekly[[#This Row],[Actual]]=TRUE),AK375+Weekly[[#This Row],[BF H Odds]]-1,IF(AND(Weekly[[#This Row],[KNC_P]]=TRUE,Weekly[[#This Row],[Actual]]=FALSE),AK375+Weekly[[#This Row],[BF V Odds]]-1,AK375-1)))</f>
        <v>49.639999999999972</v>
      </c>
      <c r="AL376" s="30">
        <f>IF(Weekly[[#This Row],[Actual]]="","",COUNTIF(Weekly[[#This Row],[SVC_P]:[QDA_P]],TRUE))</f>
        <v>6</v>
      </c>
      <c r="AM376" s="30">
        <f>IF(Weekly[[#This Row],[Actual]]="","",COUNTIF(Weekly[[#This Row],[SVC_P]:[QDA_P]],FALSE))</f>
        <v>1</v>
      </c>
      <c r="AN376" s="36">
        <f>IF(AND(Weekly[[#This Row],[BF V Odds]]&gt;$BO$6,Weekly[[#This Row],[BF V Odds]] &lt; $BO$7),Weekly[[#This Row],[BF V Odds]],"")</f>
        <v>5.7</v>
      </c>
      <c r="AO376" s="36" t="str">
        <f>IF(AND(Weekly[[#This Row],[BF H Odds]]&gt;$BO$6, Weekly[[#This Row],[BF H Odds]] &lt; $BO$7),Weekly[[#This Row],[BF H Odds]],"")</f>
        <v/>
      </c>
      <c r="AP376" s="37">
        <f>IF(AND(Weekly[[#This Row],[V Odds &lt;]]="",Weekly[[#This Row],[H Odds &lt;]]=""),AP375,IF(AND(Weekly[[#This Row],[H Odds &lt;]]&lt;&gt;"",Weekly[[#This Row],[SVC_P]]=TRUE,Weekly[[#This Row],[Actual]]=TRUE),AP375+Weekly[[#This Row],[H Odds &lt;]]-1,IF(AND(Weekly[[#This Row],[V Odds &lt;]]&lt;&gt;"",Weekly[[#This Row],[SVC_P]]=FALSE,Weekly[[#This Row],[Actual]]=FALSE),AP375+Weekly[[#This Row],[V Odds &lt;]]-1,IF(AND(Weekly[[#This Row],[V Odds &lt;]]&lt;&gt;"",Weekly[[#This Row],[SVC_P]]=FALSE,Weekly[[#This Row],[Actual]]=TRUE),AP375-1,IF(AND(Weekly[[#This Row],[H Odds &lt;]]&lt;&gt;"",Weekly[[#This Row],[SVC_P]]=TRUE,Weekly[[#This Row],[Actual]]=FALSE),AP375-1,AP375)))))</f>
        <v>72.38000000000001</v>
      </c>
      <c r="AQ376" s="37">
        <f>IF(AND(Weekly[[#This Row],[V Odds &lt;]]="",Weekly[[#This Row],[H Odds &lt;]]=""),AQ375,IF(AND(Weekly[[#This Row],[H Odds &lt;]]&lt;&gt;"",Weekly[[#This Row],[ADBC_P]]=TRUE,Weekly[[#This Row],[Actual]]=TRUE),AQ375+Weekly[[#This Row],[H Odds &lt;]]-1,IF(AND(Weekly[[#This Row],[V Odds &lt;]]&lt;&gt;"",Weekly[[#This Row],[ADBC_P]]=FALSE,Weekly[[#This Row],[Actual]]=FALSE),AQ375+Weekly[[#This Row],[V Odds &lt;]]-1,IF(AND(Weekly[[#This Row],[V Odds &lt;]]&lt;&gt;"",Weekly[[#This Row],[ADBC_P]]=FALSE,Weekly[[#This Row],[Actual]]=TRUE),AQ375-1,IF(AND(Weekly[[#This Row],[H Odds &lt;]]&lt;&gt;"",Weekly[[#This Row],[ADBC_P]]=TRUE,Weekly[[#This Row],[Actual]]=FALSE),AQ375-1,AQ375)))))</f>
        <v>46.779999999999994</v>
      </c>
      <c r="AR376" s="37">
        <f>IF(AND(Weekly[[#This Row],[V Odds &lt;]]="",Weekly[[#This Row],[H Odds &lt;]]=""),AR375,IF(AND(Weekly[[#This Row],[H Odds &lt;]]&lt;&gt;"",Weekly[[#This Row],[RFC_P]]=TRUE,Weekly[[#This Row],[Actual]]=TRUE),AR375+Weekly[[#This Row],[H Odds &lt;]]-1,IF(AND(Weekly[[#This Row],[V Odds &lt;]]&lt;&gt;"",Weekly[[#This Row],[RFC_P]]=FALSE,Weekly[[#This Row],[Actual]]=FALSE),AR375+Weekly[[#This Row],[V Odds &lt;]]-1,IF(AND(Weekly[[#This Row],[V Odds &lt;]]&lt;&gt;"",Weekly[[#This Row],[RFC_P]]=FALSE,Weekly[[#This Row],[Actual]]=TRUE),AR375-1,IF(AND(Weekly[[#This Row],[H Odds &lt;]]&lt;&gt;"",Weekly[[#This Row],[RFC_P]]=TRUE,Weekly[[#This Row],[Actual]]=FALSE),AR375-1,AR375)))))</f>
        <v>50.789999999999992</v>
      </c>
      <c r="AS376" s="37">
        <f>IF(AND(Weekly[[#This Row],[V Odds &lt;]]="",Weekly[[#This Row],[H Odds &lt;]]=""),AS375,IF(AND(Weekly[[#This Row],[H Odds &lt;]]&lt;&gt;"",Weekly[[#This Row],[GBC_P]]=TRUE,Weekly[[#This Row],[Actual]]=TRUE),AS375+Weekly[[#This Row],[H Odds &lt;]]-1,IF(AND(Weekly[[#This Row],[V Odds &lt;]]&lt;&gt;"",Weekly[[#This Row],[GBC_P]]=FALSE,Weekly[[#This Row],[Actual]]=FALSE),AS375+Weekly[[#This Row],[V Odds &lt;]]-1,IF(AND(Weekly[[#This Row],[V Odds &lt;]]&lt;&gt;"",Weekly[[#This Row],[GBC_P]]=FALSE,Weekly[[#This Row],[Actual]]=TRUE),AS375-1,IF(AND(Weekly[[#This Row],[H Odds &lt;]]&lt;&gt;"",Weekly[[#This Row],[GBC_P]]=TRUE,Weekly[[#This Row],[Actual]]=FALSE),AS375-1,AS375)))))</f>
        <v>50.58</v>
      </c>
      <c r="AT376" s="37">
        <f>IF(AND(Weekly[[#This Row],[V Odds &lt;]]="",Weekly[[#This Row],[H Odds &lt;]]=""),AT375,IF(AND(Weekly[[#This Row],[H Odds &lt;]]&lt;&gt;"",Weekly[[#This Row],[HGBC_P]]=TRUE,Weekly[[#This Row],[Actual]]=TRUE),AT375+Weekly[[#This Row],[H Odds &lt;]]-1,IF(AND(Weekly[[#This Row],[V Odds &lt;]]&lt;&gt;"",Weekly[[#This Row],[HGBC_P]]=FALSE,Weekly[[#This Row],[Actual]]=FALSE),AT375+Weekly[[#This Row],[V Odds &lt;]]-1,IF(AND(Weekly[[#This Row],[V Odds &lt;]]&lt;&gt;"",Weekly[[#This Row],[HGBC_P]]=FALSE,Weekly[[#This Row],[Actual]]=TRUE),AT375-1,IF(AND(Weekly[[#This Row],[H Odds &lt;]]&lt;&gt;"",Weekly[[#This Row],[HGBC_P]]=TRUE,Weekly[[#This Row],[Actual]]=FALSE),AT375-1,AT375)))))</f>
        <v>55.659999999999989</v>
      </c>
      <c r="AU376" s="37">
        <f>IF(AND(Weekly[[#This Row],[V Odds &lt;]]="",Weekly[[#This Row],[H Odds &lt;]]=""),AU375,IF(AND(Weekly[[#This Row],[H Odds &lt;]]&lt;&gt;"",Weekly[[#This Row],[XGB_P]]=TRUE,Weekly[[#This Row],[Actual]]=TRUE),AU375+Weekly[[#This Row],[H Odds &lt;]]-1,IF(AND(Weekly[[#This Row],[V Odds &lt;]]&lt;&gt;"",Weekly[[#This Row],[XGB_P]]=FALSE,Weekly[[#This Row],[Actual]]=FALSE),AU375+Weekly[[#This Row],[V Odds &lt;]]-1,IF(AND(Weekly[[#This Row],[V Odds &lt;]]&lt;&gt;"",Weekly[[#This Row],[XGB_P]]=FALSE,Weekly[[#This Row],[Actual]]=TRUE),AU375-1,IF(AND(Weekly[[#This Row],[H Odds &lt;]]&lt;&gt;"",Weekly[[#This Row],[XGB_P]]=TRUE,Weekly[[#This Row],[Actual]]=FALSE),AU375-1,AU375)))))</f>
        <v>66.760000000000005</v>
      </c>
      <c r="AV376" s="37">
        <f>IF(AND(Weekly[[#This Row],[V Odds &lt;]]="",Weekly[[#This Row],[H Odds &lt;]]=""),AV375,IF(AND(Weekly[[#This Row],[H Odds &lt;]]&lt;&gt;"",Weekly[[#This Row],[QDA_P]]=TRUE,Weekly[[#This Row],[Actual]]=TRUE),AV375+Weekly[[#This Row],[H Odds &lt;]]-1,IF(AND(Weekly[[#This Row],[V Odds &lt;]]&lt;&gt;"",Weekly[[#This Row],[QDA_P]]=FALSE,Weekly[[#This Row],[Actual]]=FALSE),AV375+Weekly[[#This Row],[V Odds &lt;]]-1,IF(AND(Weekly[[#This Row],[V Odds &lt;]]&lt;&gt;"",Weekly[[#This Row],[QDA_P]]=FALSE,Weekly[[#This Row],[Actual]]=TRUE),AV375-1,IF(AND(Weekly[[#This Row],[H Odds &lt;]]&lt;&gt;"",Weekly[[#This Row],[QDA_P]]=TRUE,Weekly[[#This Row],[Actual]]=FALSE),AV375-1,AV375)))))</f>
        <v>53.249999999999979</v>
      </c>
      <c r="AW376" s="37">
        <f>IF(AND(Weekly[[#This Row],[H Odds &lt;]]="",Weekly[[#This Row],[V Odds &lt;]]=""),AW375,IF(AND(Weekly[[#This Row],[KNC_P]]=Weekly[[#This Row],[Actual]],Weekly[[#This Row],[KNC_P]]=TRUE),AW375+Weekly[[#This Row],[BF H Odds]]-1,IF(AND(Weekly[[#This Row],[KNC_P]]=Weekly[[#This Row],[Actual]],Weekly[[#This Row],[KNC_P]]=FALSE),AW375+Weekly[[#This Row],[BF V Odds]]-1,AW375-1)))</f>
        <v>43.050000000000004</v>
      </c>
      <c r="AX376" s="37">
        <f>IF(AND(Weekly[[#This Row],[V Odds &lt;]]="",Weekly[[#This Row],[H Odds &lt;]]=""),AX375,IF(AND(Weekly[[#This Row],[V Odds &lt;]]&lt;&gt;"",Weekly[[#This Row],[FALSES]]&gt;0,Weekly[[#This Row],[Actual]]=FALSE),AX375+Weekly[[#This Row],[V Odds &lt;]]-1,IF(AND(Weekly[[#This Row],[H Odds &lt;]]&lt;&gt;"",Weekly[[#This Row],[TRUES]]&gt;0,Weekly[[#This Row],[Actual]]=TRUE),AX375+Weekly[[#This Row],[H Odds &lt;]]-1,IF(AND(Weekly[[#This Row],[V Odds &lt;]]&lt;&gt;"",Weekly[[#This Row],[FALSES]]=0),AX375,IF(AND(Weekly[[#This Row],[H Odds &lt;]]&lt;&gt;"",Weekly[[#This Row],[TRUES]]=0),AX375,AX375-1)))))</f>
        <v>82.549999999999983</v>
      </c>
      <c r="AY376" s="37">
        <f>IF(AND(Weekly[[#This Row],[V Odds &lt;]]="",Weekly[[#This Row],[H Odds &lt;]]=""),AY375,IF(AND(Weekly[[#This Row],[V Odds &lt;]]&lt;&gt;"",Weekly[[#This Row],[FALSES]]&gt;0,Weekly[[#This Row],[Actual]]=FALSE),AY375+((Weekly[[#This Row],[V Odds &lt;]]-1)*0.92),IF(AND(Weekly[[#This Row],[H Odds &lt;]]&lt;&gt;"",Weekly[[#This Row],[TRUES]]&gt;0,Weekly[[#This Row],[Actual]]=TRUE),AY375+((Weekly[[#This Row],[H Odds &lt;]]-1)*0.92),IF(AND(Weekly[[#This Row],[V Odds &lt;]]&lt;&gt;"",Weekly[[#This Row],[FALSES]]=0),AY375,IF(AND(Weekly[[#This Row],[H Odds &lt;]]&lt;&gt;"",Weekly[[#This Row],[TRUES]]=0),AY375,AY375-1)))))</f>
        <v>75.066000000000031</v>
      </c>
      <c r="AZ376" s="37">
        <f>IF(AND(Weekly[[#This Row],[V Odds &lt;]]="",Weekly[[#This Row],[H Odds &lt;]]=""),AZ375,IF(AND(Weekly[[#This Row],[V Odds &lt;]]&lt;&gt;"",Weekly[[#This Row],[Actual]]=FALSE),AZ375+Weekly[[#This Row],[V Odds &lt;]]-1,IF(AND(Weekly[[#This Row],[H Odds &lt;]]&lt;&gt;"",Weekly[[#This Row],[Actual]]=TRUE),AZ375+Weekly[[#This Row],[H Odds &lt;]]-1,AZ375-1)))</f>
        <v>64.919999999999987</v>
      </c>
      <c r="BA376" s="38">
        <f>IF(Weekly[[#This Row],[H Odds &lt;]]="",BA375,IF(AND(Weekly[[#This Row],[H Odds &lt;]]&lt;&gt;"",Weekly[[#This Row],[SVC_P]]=TRUE,Weekly[[#This Row],[Actual]]=TRUE),BA375+Weekly[[#This Row],[H Odds &lt;]]-1,IF(AND(Weekly[[#This Row],[H Odds &lt;]]&lt;&gt;"",Weekly[[#This Row],[SVC_P]]=TRUE,Weekly[[#This Row],[Actual]]=FALSE),BA375-1,BA375)))</f>
        <v>67.339999999999989</v>
      </c>
      <c r="BB376" s="38">
        <f>IF(Weekly[[#This Row],[H Odds &lt;]]="",BB375,IF(AND(Weekly[[#This Row],[H Odds &lt;]]&lt;&gt;"",Weekly[[#This Row],[ADBC_P]]=TRUE,Weekly[[#This Row],[Actual]]=TRUE),BB375+Weekly[[#This Row],[H Odds &lt;]]-1,IF(AND(Weekly[[#This Row],[H Odds &lt;]]&lt;&gt;"",Weekly[[#This Row],[ADBC_P]]=TRUE,Weekly[[#This Row],[Actual]]=FALSE),BB375-1,BB375)))</f>
        <v>43.459999999999994</v>
      </c>
      <c r="BC376" s="38">
        <f>IF(Weekly[[#This Row],[H Odds &lt;]]="",BC375,IF(AND(Weekly[[#This Row],[H Odds &lt;]]&lt;&gt;"",Weekly[[#This Row],[RFC_P]]=TRUE,Weekly[[#This Row],[Actual]]=TRUE),BC375+Weekly[[#This Row],[H Odds &lt;]]-1,IF(AND(Weekly[[#This Row],[H Odds &lt;]]&lt;&gt;"",Weekly[[#This Row],[RFC_P]]=TRUE,Weekly[[#This Row],[Actual]]=FALSE),BC375-1,BC375)))</f>
        <v>42.859999999999992</v>
      </c>
      <c r="BD376" s="38">
        <f>IF(Weekly[[#This Row],[H Odds &lt;]]="",BD375,IF(AND(Weekly[[#This Row],[H Odds &lt;]]&lt;&gt;"",Weekly[[#This Row],[GBC_P]]=TRUE,Weekly[[#This Row],[Actual]]=TRUE),BD375+Weekly[[#This Row],[H Odds &lt;]]-1,IF(AND(Weekly[[#This Row],[H Odds &lt;]]&lt;&gt;"",Weekly[[#This Row],[GBC_P]]=TRUE,Weekly[[#This Row],[Actual]]=FALSE),BD375-1,BD375)))</f>
        <v>47.96</v>
      </c>
      <c r="BE376" s="38">
        <f>IF(Weekly[[#This Row],[H Odds &lt;]]="",BE375,IF(AND(Weekly[[#This Row],[H Odds &lt;]]&lt;&gt;"",Weekly[[#This Row],[HGBC_P]]=TRUE,Weekly[[#This Row],[Actual]]=TRUE),BE375+Weekly[[#This Row],[H Odds &lt;]]-1,IF(AND(Weekly[[#This Row],[H Odds &lt;]]&lt;&gt;"",Weekly[[#This Row],[HGBC_P]]=TRUE,Weekly[[#This Row],[Actual]]=FALSE),BE375-1,BE375)))</f>
        <v>55.759999999999991</v>
      </c>
      <c r="BF376" s="38">
        <f>IF(Weekly[[#This Row],[H Odds &lt;]]="",BF375,IF(AND(Weekly[[#This Row],[H Odds &lt;]]&lt;&gt;"",Weekly[[#This Row],[XGB_P]]=TRUE,Weekly[[#This Row],[Actual]]=TRUE),BF375+Weekly[[#This Row],[H Odds &lt;]]-1,IF(AND(Weekly[[#This Row],[H Odds &lt;]]&lt;&gt;"",Weekly[[#This Row],[XGB_P]]=TRUE,Weekly[[#This Row],[Actual]]=FALSE),BF375-1,BF375)))</f>
        <v>59.93</v>
      </c>
      <c r="BG376" s="38">
        <f>IF(Weekly[[#This Row],[H Odds &lt;]]="",BG375,IF(AND(Weekly[[#This Row],[H Odds &lt;]]&lt;&gt;"",Weekly[[#This Row],[QDA_P]]=TRUE,Weekly[[#This Row],[Actual]]=TRUE),BG375+Weekly[[#This Row],[H Odds &lt;]]-1,IF(AND(Weekly[[#This Row],[H Odds &lt;]]&lt;&gt;"",Weekly[[#This Row],[QDA_P]]=TRUE,Weekly[[#This Row],[Actual]]=FALSE),BG375-1,BG375)))</f>
        <v>42.179999999999993</v>
      </c>
      <c r="BH376" s="38">
        <f>IF(Weekly[[#This Row],[H Odds &lt;]]="",BH375,IF(AND(Weekly[[#This Row],[H Odds &lt;]]&lt;&gt;"",Weekly[[#This Row],[KNC_P]]=TRUE,Weekly[[#This Row],[Actual]]=TRUE),BH375+Weekly[[#This Row],[H Odds &lt;]]-1,IF(AND(Weekly[[#This Row],[H Odds &lt;]]&lt;&gt;"",Weekly[[#This Row],[KNC_P]]=TRUE,Weekly[[#This Row],[Actual]]=FALSE),BH375-1,BH375)))</f>
        <v>46.54999999999999</v>
      </c>
      <c r="BI376" s="38">
        <f>IF(Weekly[[#This Row],[H Odds &lt;]]="",BI375,IF(AND(Weekly[[#This Row],[H Odds &lt;]]&lt;&gt;"",Weekly[[#This Row],[TRUES]]&gt;0,Weekly[[#This Row],[Actual]]=TRUE),BI375+Weekly[[#This Row],[H Odds &lt;]]-1,IF(AND(Weekly[[#This Row],[H Odds &lt;]]&lt;&gt;"",Weekly[[#This Row],[TRUES]]=0),BI375,BI375-1)))</f>
        <v>67.339999999999989</v>
      </c>
      <c r="BJ376" s="38">
        <f>IF(Weekly[[#This Row],[H Odds &lt;]]="",BJ375,IF(AND(Weekly[[#This Row],[H Odds &lt;]]&lt;&gt;"",Weekly[[#This Row],[Actual]]=TRUE),BJ375+Weekly[[#This Row],[H Odds &lt;]]-1,IF(AND(Weekly[[#This Row],[H Odds &lt;]]&lt;&gt;"",Weekly[[#This Row],[Actual]]=FALSE),BJ375-1,BJ375)))</f>
        <v>69.239999999999995</v>
      </c>
      <c r="BK376" s="58">
        <f>IF(AND(Weekly[[#This Row],[TRUES]]&gt;4,Weekly[[#This Row],[Actual]]=TRUE),BK375+Weekly[[#This Row],[BF H Odds]]-1,IF(AND(Weekly[[#This Row],[FALSES]]&gt;4,Weekly[[#This Row],[Actual]]=FALSE),BK375+Weekly[[#This Row],[BF V Odds]]-1,IF(AND(Weekly[[#This Row],[TRUES]]&gt;4,Weekly[[#This Row],[Actual]]=FALSE),BK375-1,IF(AND(Weekly[[#This Row],[FALSES]]&gt;4,Weekly[[#This Row],[Actual]]=TRUE),BK375-1,BK375))))</f>
        <v>18.240000000000023</v>
      </c>
      <c r="BL376" s="58">
        <f>IF(AND(Weekly[[#This Row],[TRUES]]&gt;5,Weekly[[#This Row],[Actual]]=TRUE),BL375+Weekly[[#This Row],[BF H Odds]]-1,IF(AND(Weekly[[#This Row],[FALSES]]&gt;5,Weekly[[#This Row],[Actual]]=FALSE),BL375+Weekly[[#This Row],[BF V Odds]]-1,IF(AND(Weekly[[#This Row],[TRUES]]&gt;5,Weekly[[#This Row],[Actual]]=FALSE),BL375-1,IF(AND(Weekly[[#This Row],[FALSES]]&gt;5,Weekly[[#This Row],[Actual]]=TRUE),BL375-1,BL375))))</f>
        <v>20.550000000000026</v>
      </c>
      <c r="BM376" s="58">
        <f>IF(AND(Weekly[[#This Row],[TRUES]]&gt;6,Weekly[[#This Row],[Actual]]=TRUE),BM375+Weekly[[#This Row],[BF H Odds]]-1,IF(AND(Weekly[[#This Row],[FALSES]]&gt;6,Weekly[[#This Row],[Actual]]=FALSE),BM375+Weekly[[#This Row],[BF V Odds]]-1,IF(AND(Weekly[[#This Row],[TRUES]]&gt;6,Weekly[[#This Row],[Actual]]=FALSE),BM375-1,IF(AND(Weekly[[#This Row],[FALSES]]&gt;6,Weekly[[#This Row],[Actual]]=TRUE),BM375-1,BM375))))</f>
        <v>45.870000000000012</v>
      </c>
    </row>
    <row r="377" spans="1:65" x14ac:dyDescent="0.25">
      <c r="A377" s="34"/>
      <c r="B377" s="10">
        <v>44290</v>
      </c>
      <c r="C377" s="33" t="s">
        <v>27</v>
      </c>
      <c r="D377" s="15" t="s">
        <v>31</v>
      </c>
      <c r="E377" t="b">
        <v>1</v>
      </c>
      <c r="F377" t="b">
        <v>1</v>
      </c>
      <c r="G377" t="b">
        <v>0</v>
      </c>
      <c r="H377" t="b">
        <v>0</v>
      </c>
      <c r="I377" t="b">
        <v>0</v>
      </c>
      <c r="J377" t="b">
        <v>0</v>
      </c>
      <c r="K377" t="b">
        <v>1</v>
      </c>
      <c r="L377" t="b">
        <v>1</v>
      </c>
      <c r="M377" t="s">
        <v>101</v>
      </c>
      <c r="N377">
        <v>11.63</v>
      </c>
      <c r="O377">
        <f>IF(Weekly[[#This Row],[H/V]]="H",Weekly[[#This Row],[BF H Odds]],IF(Weekly[[#This Row],[H/V]]="V",Weekly[[#This Row],[BF V Odds]],""))</f>
        <v>4.3</v>
      </c>
      <c r="P377" t="b">
        <v>1</v>
      </c>
      <c r="Q377" t="s">
        <v>76</v>
      </c>
      <c r="R377" s="35">
        <f>IFERROR(IF(Weekly[[#This Row],[Won Bet?]]="yes",R376+(Weekly[[#This Row],[BF Odds]]*Weekly[[#This Row],[BF Stake]])-Weekly[[#This Row],[BF Stake]],R376-Weekly[[#This Row],[BF Stake]]),R376)</f>
        <v>442.06</v>
      </c>
      <c r="S377" s="9">
        <f>IFERROR(IF(Weekly[[#This Row],[Won Bet?]]="yes",S376+(((Weekly[[#This Row],[BF Odds]]*Weekly[[#This Row],[BF Stake]])-Weekly[[#This Row],[BF Stake]])*0.95),S376-Weekly[[#This Row],[BF Stake]]),S376)</f>
        <v>439.64299999999992</v>
      </c>
      <c r="T377" s="13">
        <v>4.3</v>
      </c>
      <c r="U377" s="13">
        <v>1.2</v>
      </c>
      <c r="V377" s="24">
        <f>IF(Weekly[[#This Row],[Actual]]="","",IF(AND(Weekly[[#This Row],[SVC_P]]=Weekly[[#This Row],[Actual]],Weekly[[#This Row],[SVC_P]]=TRUE),V376+Weekly[[#This Row],[BF H Odds]]-1,IF(AND(Weekly[[#This Row],[SVC_P]]=Weekly[[#This Row],[Actual]],Weekly[[#This Row],[SVC_P]]=FALSE),V376+Weekly[[#This Row],[BF V Odds]]-1,V376-1)))</f>
        <v>66.690000000000055</v>
      </c>
      <c r="W377" s="24">
        <f>IF(Weekly[[#This Row],[Actual]]="","",IF(AND(Weekly[[#This Row],[SVC_P]]=FALSE,Weekly[[#This Row],[Actual]]=TRUE),W376+Weekly[[#This Row],[BF H Odds]]-1,IF(AND(Weekly[[#This Row],[SVC_P]]=TRUE,Weekly[[#This Row],[Actual]]=FALSE,),W376+Weekly[[#This Row],[BF V Odds]]-1,W376-1)))</f>
        <v>-316.95</v>
      </c>
      <c r="X377" s="24">
        <f>IF(Weekly[[#This Row],[Actual]]="","",IF(AND(Weekly[[#This Row],[ADBC_P]]=Weekly[[#This Row],[Actual]],Weekly[[#This Row],[ADBC_P]]=TRUE),X376+Weekly[[#This Row],[BF H Odds]]-1,IF(AND(Weekly[[#This Row],[ADBC_P]]=Weekly[[#This Row],[Actual]],Weekly[[#This Row],[ADBC_P]]=FALSE),X376+Weekly[[#This Row],[BF V Odds]]-1,X376-1)))</f>
        <v>22.000000000000025</v>
      </c>
      <c r="Y377" s="24">
        <f>IF(Weekly[[#This Row],[Actual]]="","",IF(AND(Weekly[[#This Row],[ADBC_P]]=FALSE,Weekly[[#This Row],[Actual]]=TRUE),Y376+Weekly[[#This Row],[BF H Odds]]-1,IF(AND(Weekly[[#This Row],[ADBC_P]]=TRUE,Weekly[[#This Row],[Actual]]=FALSE),Y376+Weekly[[#This Row],[BF V Odds]]-1,Y376-1)))</f>
        <v>42.92</v>
      </c>
      <c r="Z377" s="24">
        <f>IF(Weekly[[#This Row],[Actual]]="","",IF(AND(Weekly[[#This Row],[RFC_P]]=Weekly[[#This Row],[Actual]],Weekly[[#This Row],[RFC_P]]=TRUE),Z376+Weekly[[#This Row],[BF H Odds]]-1,IF(AND(Weekly[[#This Row],[RFC_P]]=Weekly[[#This Row],[Actual]],Weekly[[#This Row],[RFC_P]]=FALSE),Z376+Weekly[[#This Row],[BF V Odds]]-1,Z376-1)))</f>
        <v>17.990000000000023</v>
      </c>
      <c r="AA377" s="24">
        <f>IF(Weekly[[#This Row],[Actual]]="","",IF(AND(Weekly[[#This Row],[RFC_P]]=FALSE,Weekly[[#This Row],[Actual]]=TRUE),AA376+Weekly[[#This Row],[BF H Odds]]-1,IF(AND(Weekly[[#This Row],[RFC_P]]=TRUE,Weekly[[#This Row],[Actual]]=FALSE),AA376+Weekly[[#This Row],[BF V Odds]]-1,AA376-1)))</f>
        <v>46.929999999999978</v>
      </c>
      <c r="AB377" s="24">
        <f>IF(Weekly[[#This Row],[Actual]]="","",IF(AND(Weekly[[#This Row],[GBC_P]]=Weekly[[#This Row],[Actual]],Weekly[[#This Row],[GBC_P]]=TRUE),AB376+Weekly[[#This Row],[BF H Odds]]-1,IF(AND(Weekly[[#This Row],[GBC_P]]=Weekly[[#This Row],[Actual]],Weekly[[#This Row],[GBC_P]]=FALSE),AB376+Weekly[[#This Row],[BF V Odds]]-1,AB376-1)))</f>
        <v>22.790000000000006</v>
      </c>
      <c r="AC377" s="24">
        <f>IF(Weekly[[#This Row],[Actual]]="","",IF(AND(Weekly[[#This Row],[GBC_P]]=FALSE,Weekly[[#This Row],[Actual]]=TRUE),AC376+Weekly[[#This Row],[BF H Odds]]-1,IF(AND(Weekly[[#This Row],[GBC_P]]=TRUE,Weekly[[#This Row],[Actual]]=FALSE),AC376+Weekly[[#This Row],[BF V Odds]]-1,AC376-1)))</f>
        <v>42.129999999999974</v>
      </c>
      <c r="AD377" s="24">
        <f>IF(Weekly[[#This Row],[Actual]]="","",IF(AND(Weekly[[#This Row],[HGBC_P]]=Weekly[[#This Row],[Actual]],Weekly[[#This Row],[HGBC_P]]=TRUE),AD376+Weekly[[#This Row],[BF H Odds]]-1,IF(AND(Weekly[[#This Row],[HGBC_P]]=Weekly[[#This Row],[Actual]],Weekly[[#This Row],[HGBC_P]]=FALSE),AD376+Weekly[[#This Row],[BF V Odds]]-1,AD376-1)))</f>
        <v>21.050000000000026</v>
      </c>
      <c r="AE377" s="24">
        <f>IF(Weekly[[#This Row],[Actual]]="","",IF(AND(Weekly[[#This Row],[HGBC_P]]=FALSE,Weekly[[#This Row],[Actual]]=TRUE),AE376+Weekly[[#This Row],[BF H Odds]]-1,IF(AND(Weekly[[#This Row],[HGBC_P]]=TRUE,Weekly[[#This Row],[Actual]]=FALSE),AE376+Weekly[[#This Row],[BF V Odds]]-1,AE376-1)))</f>
        <v>43.870000000000005</v>
      </c>
      <c r="AF377" s="24">
        <f>IF(Weekly[[#This Row],[Actual]]="","",IF(AND(Weekly[[#This Row],[XGB_P]]=Weekly[[#This Row],[Actual]],Weekly[[#This Row],[XGB_P]]=TRUE),AF376+Weekly[[#This Row],[BF H Odds]]-1,IF(AND(Weekly[[#This Row],[XGB_P]]=Weekly[[#This Row],[Actual]],Weekly[[#This Row],[XGB_P]]=FALSE),AF376+Weekly[[#This Row],[BF V Odds]]-1,AF376-1)))</f>
        <v>42.120000000000019</v>
      </c>
      <c r="AG377" s="24">
        <f>IF(Weekly[[#This Row],[Actual]]="","",IF(AND(Weekly[[#This Row],[XGB_P]]=FALSE,Weekly[[#This Row],[Actual]]=TRUE),AG376+Weekly[[#This Row],[BF H Odds]]-1,IF(AND(Weekly[[#This Row],[XGB_P]]=TRUE,Weekly[[#This Row],[Actual]]=FALSE),AG376+Weekly[[#This Row],[BF V Odds]]-1,AG376-1)))</f>
        <v>22.799999999999994</v>
      </c>
      <c r="AH377" s="24">
        <f>IF(Weekly[[#This Row],[Actual]]="","",IF(AND(Weekly[[#This Row],[QDA_P]]=Weekly[[#This Row],[Actual]],Weekly[[#This Row],[QDA_P]]=TRUE),AH376+Weekly[[#This Row],[BF H Odds]]-1,IF(AND(Weekly[[#This Row],[QDA_P]]=Weekly[[#This Row],[Actual]],Weekly[[#This Row],[QDA_P]]=FALSE),AH376+Weekly[[#This Row],[BF V Odds]]-1,AH376-1)))</f>
        <v>1.9200000000000079</v>
      </c>
      <c r="AI377" s="24">
        <f>IF(Weekly[[#This Row],[Actual]]="","",IF(AND(Weekly[[#This Row],[QDA_P]]=FALSE,Weekly[[#This Row],[Actual]]=TRUE),AI376+Weekly[[#This Row],[BF H Odds]]-1,IF(AND(Weekly[[#This Row],[QDA_P]]=TRUE,Weekly[[#This Row],[Actual]]=FALSE),AI376+Weekly[[#This Row],[BF V Odds]]-1,AI376-1)))</f>
        <v>63.000000000000014</v>
      </c>
      <c r="AJ377" s="24">
        <f>IF(Weekly[[#This Row],[Actual]]="","",IF(AND(Weekly[[#This Row],[KNC_P]]=FALSE,Weekly[[#This Row],[Actual]]=TRUE),AJ376+Weekly[[#This Row],[BF H Odds]]-1,IF(AND(Weekly[[#This Row],[KNC_P]]=TRUE,Weekly[[#This Row],[Actual]]=FALSE),AJ376+Weekly[[#This Row],[BF V Odds]]-1,AJ376-1)))</f>
        <v>49.739999999999981</v>
      </c>
      <c r="AK377" s="24">
        <f>IF(Weekly[[#This Row],[Actual]]="","",IF(AND(Weekly[[#This Row],[KNC_P]]=FALSE,Weekly[[#This Row],[Actual]]=TRUE),AK376+Weekly[[#This Row],[BF H Odds]]-1,IF(AND(Weekly[[#This Row],[KNC_P]]=TRUE,Weekly[[#This Row],[Actual]]=FALSE),AK376+Weekly[[#This Row],[BF V Odds]]-1,AK376-1)))</f>
        <v>48.639999999999972</v>
      </c>
      <c r="AL377" s="30">
        <f>IF(Weekly[[#This Row],[Actual]]="","",COUNTIF(Weekly[[#This Row],[SVC_P]:[QDA_P]],TRUE))</f>
        <v>3</v>
      </c>
      <c r="AM377" s="30">
        <f>IF(Weekly[[#This Row],[Actual]]="","",COUNTIF(Weekly[[#This Row],[SVC_P]:[QDA_P]],FALSE))</f>
        <v>4</v>
      </c>
      <c r="AN377" s="36">
        <f>IF(AND(Weekly[[#This Row],[BF V Odds]]&gt;$BO$6,Weekly[[#This Row],[BF V Odds]] &lt; $BO$7),Weekly[[#This Row],[BF V Odds]],"")</f>
        <v>4.3</v>
      </c>
      <c r="AO377" s="36" t="str">
        <f>IF(AND(Weekly[[#This Row],[BF H Odds]]&gt;$BO$6, Weekly[[#This Row],[BF H Odds]] &lt; $BO$7),Weekly[[#This Row],[BF H Odds]],"")</f>
        <v/>
      </c>
      <c r="AP377" s="37">
        <f>IF(AND(Weekly[[#This Row],[V Odds &lt;]]="",Weekly[[#This Row],[H Odds &lt;]]=""),AP376,IF(AND(Weekly[[#This Row],[H Odds &lt;]]&lt;&gt;"",Weekly[[#This Row],[SVC_P]]=TRUE,Weekly[[#This Row],[Actual]]=TRUE),AP376+Weekly[[#This Row],[H Odds &lt;]]-1,IF(AND(Weekly[[#This Row],[V Odds &lt;]]&lt;&gt;"",Weekly[[#This Row],[SVC_P]]=FALSE,Weekly[[#This Row],[Actual]]=FALSE),AP376+Weekly[[#This Row],[V Odds &lt;]]-1,IF(AND(Weekly[[#This Row],[V Odds &lt;]]&lt;&gt;"",Weekly[[#This Row],[SVC_P]]=FALSE,Weekly[[#This Row],[Actual]]=TRUE),AP376-1,IF(AND(Weekly[[#This Row],[H Odds &lt;]]&lt;&gt;"",Weekly[[#This Row],[SVC_P]]=TRUE,Weekly[[#This Row],[Actual]]=FALSE),AP376-1,AP376)))))</f>
        <v>72.38000000000001</v>
      </c>
      <c r="AQ377" s="37">
        <f>IF(AND(Weekly[[#This Row],[V Odds &lt;]]="",Weekly[[#This Row],[H Odds &lt;]]=""),AQ376,IF(AND(Weekly[[#This Row],[H Odds &lt;]]&lt;&gt;"",Weekly[[#This Row],[ADBC_P]]=TRUE,Weekly[[#This Row],[Actual]]=TRUE),AQ376+Weekly[[#This Row],[H Odds &lt;]]-1,IF(AND(Weekly[[#This Row],[V Odds &lt;]]&lt;&gt;"",Weekly[[#This Row],[ADBC_P]]=FALSE,Weekly[[#This Row],[Actual]]=FALSE),AQ376+Weekly[[#This Row],[V Odds &lt;]]-1,IF(AND(Weekly[[#This Row],[V Odds &lt;]]&lt;&gt;"",Weekly[[#This Row],[ADBC_P]]=FALSE,Weekly[[#This Row],[Actual]]=TRUE),AQ376-1,IF(AND(Weekly[[#This Row],[H Odds &lt;]]&lt;&gt;"",Weekly[[#This Row],[ADBC_P]]=TRUE,Weekly[[#This Row],[Actual]]=FALSE),AQ376-1,AQ376)))))</f>
        <v>46.779999999999994</v>
      </c>
      <c r="AR377" s="37">
        <f>IF(AND(Weekly[[#This Row],[V Odds &lt;]]="",Weekly[[#This Row],[H Odds &lt;]]=""),AR376,IF(AND(Weekly[[#This Row],[H Odds &lt;]]&lt;&gt;"",Weekly[[#This Row],[RFC_P]]=TRUE,Weekly[[#This Row],[Actual]]=TRUE),AR376+Weekly[[#This Row],[H Odds &lt;]]-1,IF(AND(Weekly[[#This Row],[V Odds &lt;]]&lt;&gt;"",Weekly[[#This Row],[RFC_P]]=FALSE,Weekly[[#This Row],[Actual]]=FALSE),AR376+Weekly[[#This Row],[V Odds &lt;]]-1,IF(AND(Weekly[[#This Row],[V Odds &lt;]]&lt;&gt;"",Weekly[[#This Row],[RFC_P]]=FALSE,Weekly[[#This Row],[Actual]]=TRUE),AR376-1,IF(AND(Weekly[[#This Row],[H Odds &lt;]]&lt;&gt;"",Weekly[[#This Row],[RFC_P]]=TRUE,Weekly[[#This Row],[Actual]]=FALSE),AR376-1,AR376)))))</f>
        <v>49.789999999999992</v>
      </c>
      <c r="AS377" s="37">
        <f>IF(AND(Weekly[[#This Row],[V Odds &lt;]]="",Weekly[[#This Row],[H Odds &lt;]]=""),AS376,IF(AND(Weekly[[#This Row],[H Odds &lt;]]&lt;&gt;"",Weekly[[#This Row],[GBC_P]]=TRUE,Weekly[[#This Row],[Actual]]=TRUE),AS376+Weekly[[#This Row],[H Odds &lt;]]-1,IF(AND(Weekly[[#This Row],[V Odds &lt;]]&lt;&gt;"",Weekly[[#This Row],[GBC_P]]=FALSE,Weekly[[#This Row],[Actual]]=FALSE),AS376+Weekly[[#This Row],[V Odds &lt;]]-1,IF(AND(Weekly[[#This Row],[V Odds &lt;]]&lt;&gt;"",Weekly[[#This Row],[GBC_P]]=FALSE,Weekly[[#This Row],[Actual]]=TRUE),AS376-1,IF(AND(Weekly[[#This Row],[H Odds &lt;]]&lt;&gt;"",Weekly[[#This Row],[GBC_P]]=TRUE,Weekly[[#This Row],[Actual]]=FALSE),AS376-1,AS376)))))</f>
        <v>49.58</v>
      </c>
      <c r="AT377" s="37">
        <f>IF(AND(Weekly[[#This Row],[V Odds &lt;]]="",Weekly[[#This Row],[H Odds &lt;]]=""),AT376,IF(AND(Weekly[[#This Row],[H Odds &lt;]]&lt;&gt;"",Weekly[[#This Row],[HGBC_P]]=TRUE,Weekly[[#This Row],[Actual]]=TRUE),AT376+Weekly[[#This Row],[H Odds &lt;]]-1,IF(AND(Weekly[[#This Row],[V Odds &lt;]]&lt;&gt;"",Weekly[[#This Row],[HGBC_P]]=FALSE,Weekly[[#This Row],[Actual]]=FALSE),AT376+Weekly[[#This Row],[V Odds &lt;]]-1,IF(AND(Weekly[[#This Row],[V Odds &lt;]]&lt;&gt;"",Weekly[[#This Row],[HGBC_P]]=FALSE,Weekly[[#This Row],[Actual]]=TRUE),AT376-1,IF(AND(Weekly[[#This Row],[H Odds &lt;]]&lt;&gt;"",Weekly[[#This Row],[HGBC_P]]=TRUE,Weekly[[#This Row],[Actual]]=FALSE),AT376-1,AT376)))))</f>
        <v>54.659999999999989</v>
      </c>
      <c r="AU377" s="37">
        <f>IF(AND(Weekly[[#This Row],[V Odds &lt;]]="",Weekly[[#This Row],[H Odds &lt;]]=""),AU376,IF(AND(Weekly[[#This Row],[H Odds &lt;]]&lt;&gt;"",Weekly[[#This Row],[XGB_P]]=TRUE,Weekly[[#This Row],[Actual]]=TRUE),AU376+Weekly[[#This Row],[H Odds &lt;]]-1,IF(AND(Weekly[[#This Row],[V Odds &lt;]]&lt;&gt;"",Weekly[[#This Row],[XGB_P]]=FALSE,Weekly[[#This Row],[Actual]]=FALSE),AU376+Weekly[[#This Row],[V Odds &lt;]]-1,IF(AND(Weekly[[#This Row],[V Odds &lt;]]&lt;&gt;"",Weekly[[#This Row],[XGB_P]]=FALSE,Weekly[[#This Row],[Actual]]=TRUE),AU376-1,IF(AND(Weekly[[#This Row],[H Odds &lt;]]&lt;&gt;"",Weekly[[#This Row],[XGB_P]]=TRUE,Weekly[[#This Row],[Actual]]=FALSE),AU376-1,AU376)))))</f>
        <v>65.760000000000005</v>
      </c>
      <c r="AV377" s="37">
        <f>IF(AND(Weekly[[#This Row],[V Odds &lt;]]="",Weekly[[#This Row],[H Odds &lt;]]=""),AV376,IF(AND(Weekly[[#This Row],[H Odds &lt;]]&lt;&gt;"",Weekly[[#This Row],[QDA_P]]=TRUE,Weekly[[#This Row],[Actual]]=TRUE),AV376+Weekly[[#This Row],[H Odds &lt;]]-1,IF(AND(Weekly[[#This Row],[V Odds &lt;]]&lt;&gt;"",Weekly[[#This Row],[QDA_P]]=FALSE,Weekly[[#This Row],[Actual]]=FALSE),AV376+Weekly[[#This Row],[V Odds &lt;]]-1,IF(AND(Weekly[[#This Row],[V Odds &lt;]]&lt;&gt;"",Weekly[[#This Row],[QDA_P]]=FALSE,Weekly[[#This Row],[Actual]]=TRUE),AV376-1,IF(AND(Weekly[[#This Row],[H Odds &lt;]]&lt;&gt;"",Weekly[[#This Row],[QDA_P]]=TRUE,Weekly[[#This Row],[Actual]]=FALSE),AV376-1,AV376)))))</f>
        <v>53.249999999999979</v>
      </c>
      <c r="AW377" s="37">
        <f>IF(AND(Weekly[[#This Row],[H Odds &lt;]]="",Weekly[[#This Row],[V Odds &lt;]]=""),AW376,IF(AND(Weekly[[#This Row],[KNC_P]]=Weekly[[#This Row],[Actual]],Weekly[[#This Row],[KNC_P]]=TRUE),AW376+Weekly[[#This Row],[BF H Odds]]-1,IF(AND(Weekly[[#This Row],[KNC_P]]=Weekly[[#This Row],[Actual]],Weekly[[#This Row],[KNC_P]]=FALSE),AW376+Weekly[[#This Row],[BF V Odds]]-1,AW376-1)))</f>
        <v>43.250000000000007</v>
      </c>
      <c r="AX377" s="37">
        <f>IF(AND(Weekly[[#This Row],[V Odds &lt;]]="",Weekly[[#This Row],[H Odds &lt;]]=""),AX376,IF(AND(Weekly[[#This Row],[V Odds &lt;]]&lt;&gt;"",Weekly[[#This Row],[FALSES]]&gt;0,Weekly[[#This Row],[Actual]]=FALSE),AX376+Weekly[[#This Row],[V Odds &lt;]]-1,IF(AND(Weekly[[#This Row],[H Odds &lt;]]&lt;&gt;"",Weekly[[#This Row],[TRUES]]&gt;0,Weekly[[#This Row],[Actual]]=TRUE),AX376+Weekly[[#This Row],[H Odds &lt;]]-1,IF(AND(Weekly[[#This Row],[V Odds &lt;]]&lt;&gt;"",Weekly[[#This Row],[FALSES]]=0),AX376,IF(AND(Weekly[[#This Row],[H Odds &lt;]]&lt;&gt;"",Weekly[[#This Row],[TRUES]]=0),AX376,AX376-1)))))</f>
        <v>81.549999999999983</v>
      </c>
      <c r="AY377" s="37">
        <f>IF(AND(Weekly[[#This Row],[V Odds &lt;]]="",Weekly[[#This Row],[H Odds &lt;]]=""),AY376,IF(AND(Weekly[[#This Row],[V Odds &lt;]]&lt;&gt;"",Weekly[[#This Row],[FALSES]]&gt;0,Weekly[[#This Row],[Actual]]=FALSE),AY376+((Weekly[[#This Row],[V Odds &lt;]]-1)*0.92),IF(AND(Weekly[[#This Row],[H Odds &lt;]]&lt;&gt;"",Weekly[[#This Row],[TRUES]]&gt;0,Weekly[[#This Row],[Actual]]=TRUE),AY376+((Weekly[[#This Row],[H Odds &lt;]]-1)*0.92),IF(AND(Weekly[[#This Row],[V Odds &lt;]]&lt;&gt;"",Weekly[[#This Row],[FALSES]]=0),AY376,IF(AND(Weekly[[#This Row],[H Odds &lt;]]&lt;&gt;"",Weekly[[#This Row],[TRUES]]=0),AY376,AY376-1)))))</f>
        <v>74.066000000000031</v>
      </c>
      <c r="AZ377" s="37">
        <f>IF(AND(Weekly[[#This Row],[V Odds &lt;]]="",Weekly[[#This Row],[H Odds &lt;]]=""),AZ376,IF(AND(Weekly[[#This Row],[V Odds &lt;]]&lt;&gt;"",Weekly[[#This Row],[Actual]]=FALSE),AZ376+Weekly[[#This Row],[V Odds &lt;]]-1,IF(AND(Weekly[[#This Row],[H Odds &lt;]]&lt;&gt;"",Weekly[[#This Row],[Actual]]=TRUE),AZ376+Weekly[[#This Row],[H Odds &lt;]]-1,AZ376-1)))</f>
        <v>63.919999999999987</v>
      </c>
      <c r="BA377" s="38">
        <f>IF(Weekly[[#This Row],[H Odds &lt;]]="",BA376,IF(AND(Weekly[[#This Row],[H Odds &lt;]]&lt;&gt;"",Weekly[[#This Row],[SVC_P]]=TRUE,Weekly[[#This Row],[Actual]]=TRUE),BA376+Weekly[[#This Row],[H Odds &lt;]]-1,IF(AND(Weekly[[#This Row],[H Odds &lt;]]&lt;&gt;"",Weekly[[#This Row],[SVC_P]]=TRUE,Weekly[[#This Row],[Actual]]=FALSE),BA376-1,BA376)))</f>
        <v>67.339999999999989</v>
      </c>
      <c r="BB377" s="38">
        <f>IF(Weekly[[#This Row],[H Odds &lt;]]="",BB376,IF(AND(Weekly[[#This Row],[H Odds &lt;]]&lt;&gt;"",Weekly[[#This Row],[ADBC_P]]=TRUE,Weekly[[#This Row],[Actual]]=TRUE),BB376+Weekly[[#This Row],[H Odds &lt;]]-1,IF(AND(Weekly[[#This Row],[H Odds &lt;]]&lt;&gt;"",Weekly[[#This Row],[ADBC_P]]=TRUE,Weekly[[#This Row],[Actual]]=FALSE),BB376-1,BB376)))</f>
        <v>43.459999999999994</v>
      </c>
      <c r="BC377" s="38">
        <f>IF(Weekly[[#This Row],[H Odds &lt;]]="",BC376,IF(AND(Weekly[[#This Row],[H Odds &lt;]]&lt;&gt;"",Weekly[[#This Row],[RFC_P]]=TRUE,Weekly[[#This Row],[Actual]]=TRUE),BC376+Weekly[[#This Row],[H Odds &lt;]]-1,IF(AND(Weekly[[#This Row],[H Odds &lt;]]&lt;&gt;"",Weekly[[#This Row],[RFC_P]]=TRUE,Weekly[[#This Row],[Actual]]=FALSE),BC376-1,BC376)))</f>
        <v>42.859999999999992</v>
      </c>
      <c r="BD377" s="38">
        <f>IF(Weekly[[#This Row],[H Odds &lt;]]="",BD376,IF(AND(Weekly[[#This Row],[H Odds &lt;]]&lt;&gt;"",Weekly[[#This Row],[GBC_P]]=TRUE,Weekly[[#This Row],[Actual]]=TRUE),BD376+Weekly[[#This Row],[H Odds &lt;]]-1,IF(AND(Weekly[[#This Row],[H Odds &lt;]]&lt;&gt;"",Weekly[[#This Row],[GBC_P]]=TRUE,Weekly[[#This Row],[Actual]]=FALSE),BD376-1,BD376)))</f>
        <v>47.96</v>
      </c>
      <c r="BE377" s="38">
        <f>IF(Weekly[[#This Row],[H Odds &lt;]]="",BE376,IF(AND(Weekly[[#This Row],[H Odds &lt;]]&lt;&gt;"",Weekly[[#This Row],[HGBC_P]]=TRUE,Weekly[[#This Row],[Actual]]=TRUE),BE376+Weekly[[#This Row],[H Odds &lt;]]-1,IF(AND(Weekly[[#This Row],[H Odds &lt;]]&lt;&gt;"",Weekly[[#This Row],[HGBC_P]]=TRUE,Weekly[[#This Row],[Actual]]=FALSE),BE376-1,BE376)))</f>
        <v>55.759999999999991</v>
      </c>
      <c r="BF377" s="38">
        <f>IF(Weekly[[#This Row],[H Odds &lt;]]="",BF376,IF(AND(Weekly[[#This Row],[H Odds &lt;]]&lt;&gt;"",Weekly[[#This Row],[XGB_P]]=TRUE,Weekly[[#This Row],[Actual]]=TRUE),BF376+Weekly[[#This Row],[H Odds &lt;]]-1,IF(AND(Weekly[[#This Row],[H Odds &lt;]]&lt;&gt;"",Weekly[[#This Row],[XGB_P]]=TRUE,Weekly[[#This Row],[Actual]]=FALSE),BF376-1,BF376)))</f>
        <v>59.93</v>
      </c>
      <c r="BG377" s="38">
        <f>IF(Weekly[[#This Row],[H Odds &lt;]]="",BG376,IF(AND(Weekly[[#This Row],[H Odds &lt;]]&lt;&gt;"",Weekly[[#This Row],[QDA_P]]=TRUE,Weekly[[#This Row],[Actual]]=TRUE),BG376+Weekly[[#This Row],[H Odds &lt;]]-1,IF(AND(Weekly[[#This Row],[H Odds &lt;]]&lt;&gt;"",Weekly[[#This Row],[QDA_P]]=TRUE,Weekly[[#This Row],[Actual]]=FALSE),BG376-1,BG376)))</f>
        <v>42.179999999999993</v>
      </c>
      <c r="BH377" s="38">
        <f>IF(Weekly[[#This Row],[H Odds &lt;]]="",BH376,IF(AND(Weekly[[#This Row],[H Odds &lt;]]&lt;&gt;"",Weekly[[#This Row],[KNC_P]]=TRUE,Weekly[[#This Row],[Actual]]=TRUE),BH376+Weekly[[#This Row],[H Odds &lt;]]-1,IF(AND(Weekly[[#This Row],[H Odds &lt;]]&lt;&gt;"",Weekly[[#This Row],[KNC_P]]=TRUE,Weekly[[#This Row],[Actual]]=FALSE),BH376-1,BH376)))</f>
        <v>46.54999999999999</v>
      </c>
      <c r="BI377" s="38">
        <f>IF(Weekly[[#This Row],[H Odds &lt;]]="",BI376,IF(AND(Weekly[[#This Row],[H Odds &lt;]]&lt;&gt;"",Weekly[[#This Row],[TRUES]]&gt;0,Weekly[[#This Row],[Actual]]=TRUE),BI376+Weekly[[#This Row],[H Odds &lt;]]-1,IF(AND(Weekly[[#This Row],[H Odds &lt;]]&lt;&gt;"",Weekly[[#This Row],[TRUES]]=0),BI376,BI376-1)))</f>
        <v>67.339999999999989</v>
      </c>
      <c r="BJ377" s="38">
        <f>IF(Weekly[[#This Row],[H Odds &lt;]]="",BJ376,IF(AND(Weekly[[#This Row],[H Odds &lt;]]&lt;&gt;"",Weekly[[#This Row],[Actual]]=TRUE),BJ376+Weekly[[#This Row],[H Odds &lt;]]-1,IF(AND(Weekly[[#This Row],[H Odds &lt;]]&lt;&gt;"",Weekly[[#This Row],[Actual]]=FALSE),BJ376-1,BJ376)))</f>
        <v>69.239999999999995</v>
      </c>
      <c r="BK377" s="58">
        <f>IF(AND(Weekly[[#This Row],[TRUES]]&gt;4,Weekly[[#This Row],[Actual]]=TRUE),BK376+Weekly[[#This Row],[BF H Odds]]-1,IF(AND(Weekly[[#This Row],[FALSES]]&gt;4,Weekly[[#This Row],[Actual]]=FALSE),BK376+Weekly[[#This Row],[BF V Odds]]-1,IF(AND(Weekly[[#This Row],[TRUES]]&gt;4,Weekly[[#This Row],[Actual]]=FALSE),BK376-1,IF(AND(Weekly[[#This Row],[FALSES]]&gt;4,Weekly[[#This Row],[Actual]]=TRUE),BK376-1,BK376))))</f>
        <v>18.240000000000023</v>
      </c>
      <c r="BL377" s="58">
        <f>IF(AND(Weekly[[#This Row],[TRUES]]&gt;5,Weekly[[#This Row],[Actual]]=TRUE),BL376+Weekly[[#This Row],[BF H Odds]]-1,IF(AND(Weekly[[#This Row],[FALSES]]&gt;5,Weekly[[#This Row],[Actual]]=FALSE),BL376+Weekly[[#This Row],[BF V Odds]]-1,IF(AND(Weekly[[#This Row],[TRUES]]&gt;5,Weekly[[#This Row],[Actual]]=FALSE),BL376-1,IF(AND(Weekly[[#This Row],[FALSES]]&gt;5,Weekly[[#This Row],[Actual]]=TRUE),BL376-1,BL376))))</f>
        <v>20.550000000000026</v>
      </c>
      <c r="BM377" s="58">
        <f>IF(AND(Weekly[[#This Row],[TRUES]]&gt;6,Weekly[[#This Row],[Actual]]=TRUE),BM376+Weekly[[#This Row],[BF H Odds]]-1,IF(AND(Weekly[[#This Row],[FALSES]]&gt;6,Weekly[[#This Row],[Actual]]=FALSE),BM376+Weekly[[#This Row],[BF V Odds]]-1,IF(AND(Weekly[[#This Row],[TRUES]]&gt;6,Weekly[[#This Row],[Actual]]=FALSE),BM376-1,IF(AND(Weekly[[#This Row],[FALSES]]&gt;6,Weekly[[#This Row],[Actual]]=TRUE),BM376-1,BM376))))</f>
        <v>45.870000000000012</v>
      </c>
    </row>
    <row r="378" spans="1:65" x14ac:dyDescent="0.25">
      <c r="A378" s="34"/>
      <c r="B378" s="10">
        <v>44290</v>
      </c>
      <c r="C378" s="33" t="s">
        <v>22</v>
      </c>
      <c r="D378" s="15" t="s">
        <v>14</v>
      </c>
      <c r="E378" t="b">
        <v>1</v>
      </c>
      <c r="F378" t="b">
        <v>1</v>
      </c>
      <c r="G378" t="b">
        <v>1</v>
      </c>
      <c r="H378" t="b">
        <v>1</v>
      </c>
      <c r="I378" t="b">
        <v>0</v>
      </c>
      <c r="J378" t="b">
        <v>1</v>
      </c>
      <c r="K378" t="b">
        <v>1</v>
      </c>
      <c r="L378" t="b">
        <v>0</v>
      </c>
      <c r="O378" t="str">
        <f>IF(Weekly[[#This Row],[H/V]]="H",Weekly[[#This Row],[BF H Odds]],IF(Weekly[[#This Row],[H/V]]="V",Weekly[[#This Row],[BF V Odds]],""))</f>
        <v/>
      </c>
      <c r="P378" t="b">
        <v>0</v>
      </c>
      <c r="R378" s="35">
        <f>IFERROR(IF(Weekly[[#This Row],[Won Bet?]]="yes",R377+(Weekly[[#This Row],[BF Odds]]*Weekly[[#This Row],[BF Stake]])-Weekly[[#This Row],[BF Stake]],R377-Weekly[[#This Row],[BF Stake]]),R377)</f>
        <v>442.06</v>
      </c>
      <c r="S378" s="9">
        <f>IFERROR(IF(Weekly[[#This Row],[Won Bet?]]="yes",S377+(((Weekly[[#This Row],[BF Odds]]*Weekly[[#This Row],[BF Stake]])-Weekly[[#This Row],[BF Stake]])*0.95),S377-Weekly[[#This Row],[BF Stake]]),S377)</f>
        <v>439.64299999999992</v>
      </c>
      <c r="T378" s="13">
        <v>2.3199999999999998</v>
      </c>
      <c r="U378" s="13">
        <v>1.68</v>
      </c>
      <c r="V378" s="24">
        <f>IF(Weekly[[#This Row],[Actual]]="","",IF(AND(Weekly[[#This Row],[SVC_P]]=Weekly[[#This Row],[Actual]],Weekly[[#This Row],[SVC_P]]=TRUE),V377+Weekly[[#This Row],[BF H Odds]]-1,IF(AND(Weekly[[#This Row],[SVC_P]]=Weekly[[#This Row],[Actual]],Weekly[[#This Row],[SVC_P]]=FALSE),V377+Weekly[[#This Row],[BF V Odds]]-1,V377-1)))</f>
        <v>65.690000000000055</v>
      </c>
      <c r="W378" s="24">
        <f>IF(Weekly[[#This Row],[Actual]]="","",IF(AND(Weekly[[#This Row],[SVC_P]]=FALSE,Weekly[[#This Row],[Actual]]=TRUE),W377+Weekly[[#This Row],[BF H Odds]]-1,IF(AND(Weekly[[#This Row],[SVC_P]]=TRUE,Weekly[[#This Row],[Actual]]=FALSE,),W377+Weekly[[#This Row],[BF V Odds]]-1,W377-1)))</f>
        <v>-317.95</v>
      </c>
      <c r="X378" s="24">
        <f>IF(Weekly[[#This Row],[Actual]]="","",IF(AND(Weekly[[#This Row],[ADBC_P]]=Weekly[[#This Row],[Actual]],Weekly[[#This Row],[ADBC_P]]=TRUE),X377+Weekly[[#This Row],[BF H Odds]]-1,IF(AND(Weekly[[#This Row],[ADBC_P]]=Weekly[[#This Row],[Actual]],Weekly[[#This Row],[ADBC_P]]=FALSE),X377+Weekly[[#This Row],[BF V Odds]]-1,X377-1)))</f>
        <v>21.000000000000025</v>
      </c>
      <c r="Y378" s="24">
        <f>IF(Weekly[[#This Row],[Actual]]="","",IF(AND(Weekly[[#This Row],[ADBC_P]]=FALSE,Weekly[[#This Row],[Actual]]=TRUE),Y377+Weekly[[#This Row],[BF H Odds]]-1,IF(AND(Weekly[[#This Row],[ADBC_P]]=TRUE,Weekly[[#This Row],[Actual]]=FALSE),Y377+Weekly[[#This Row],[BF V Odds]]-1,Y377-1)))</f>
        <v>44.24</v>
      </c>
      <c r="Z378" s="24">
        <f>IF(Weekly[[#This Row],[Actual]]="","",IF(AND(Weekly[[#This Row],[RFC_P]]=Weekly[[#This Row],[Actual]],Weekly[[#This Row],[RFC_P]]=TRUE),Z377+Weekly[[#This Row],[BF H Odds]]-1,IF(AND(Weekly[[#This Row],[RFC_P]]=Weekly[[#This Row],[Actual]],Weekly[[#This Row],[RFC_P]]=FALSE),Z377+Weekly[[#This Row],[BF V Odds]]-1,Z377-1)))</f>
        <v>16.990000000000023</v>
      </c>
      <c r="AA378" s="24">
        <f>IF(Weekly[[#This Row],[Actual]]="","",IF(AND(Weekly[[#This Row],[RFC_P]]=FALSE,Weekly[[#This Row],[Actual]]=TRUE),AA377+Weekly[[#This Row],[BF H Odds]]-1,IF(AND(Weekly[[#This Row],[RFC_P]]=TRUE,Weekly[[#This Row],[Actual]]=FALSE),AA377+Weekly[[#This Row],[BF V Odds]]-1,AA377-1)))</f>
        <v>48.249999999999979</v>
      </c>
      <c r="AB378" s="24">
        <f>IF(Weekly[[#This Row],[Actual]]="","",IF(AND(Weekly[[#This Row],[GBC_P]]=Weekly[[#This Row],[Actual]],Weekly[[#This Row],[GBC_P]]=TRUE),AB377+Weekly[[#This Row],[BF H Odds]]-1,IF(AND(Weekly[[#This Row],[GBC_P]]=Weekly[[#This Row],[Actual]],Weekly[[#This Row],[GBC_P]]=FALSE),AB377+Weekly[[#This Row],[BF V Odds]]-1,AB377-1)))</f>
        <v>21.790000000000006</v>
      </c>
      <c r="AC378" s="24">
        <f>IF(Weekly[[#This Row],[Actual]]="","",IF(AND(Weekly[[#This Row],[GBC_P]]=FALSE,Weekly[[#This Row],[Actual]]=TRUE),AC377+Weekly[[#This Row],[BF H Odds]]-1,IF(AND(Weekly[[#This Row],[GBC_P]]=TRUE,Weekly[[#This Row],[Actual]]=FALSE),AC377+Weekly[[#This Row],[BF V Odds]]-1,AC377-1)))</f>
        <v>43.449999999999974</v>
      </c>
      <c r="AD378" s="24">
        <f>IF(Weekly[[#This Row],[Actual]]="","",IF(AND(Weekly[[#This Row],[HGBC_P]]=Weekly[[#This Row],[Actual]],Weekly[[#This Row],[HGBC_P]]=TRUE),AD377+Weekly[[#This Row],[BF H Odds]]-1,IF(AND(Weekly[[#This Row],[HGBC_P]]=Weekly[[#This Row],[Actual]],Weekly[[#This Row],[HGBC_P]]=FALSE),AD377+Weekly[[#This Row],[BF V Odds]]-1,AD377-1)))</f>
        <v>22.370000000000026</v>
      </c>
      <c r="AE378" s="24">
        <f>IF(Weekly[[#This Row],[Actual]]="","",IF(AND(Weekly[[#This Row],[HGBC_P]]=FALSE,Weekly[[#This Row],[Actual]]=TRUE),AE377+Weekly[[#This Row],[BF H Odds]]-1,IF(AND(Weekly[[#This Row],[HGBC_P]]=TRUE,Weekly[[#This Row],[Actual]]=FALSE),AE377+Weekly[[#This Row],[BF V Odds]]-1,AE377-1)))</f>
        <v>42.870000000000005</v>
      </c>
      <c r="AF378" s="24">
        <f>IF(Weekly[[#This Row],[Actual]]="","",IF(AND(Weekly[[#This Row],[XGB_P]]=Weekly[[#This Row],[Actual]],Weekly[[#This Row],[XGB_P]]=TRUE),AF377+Weekly[[#This Row],[BF H Odds]]-1,IF(AND(Weekly[[#This Row],[XGB_P]]=Weekly[[#This Row],[Actual]],Weekly[[#This Row],[XGB_P]]=FALSE),AF377+Weekly[[#This Row],[BF V Odds]]-1,AF377-1)))</f>
        <v>41.120000000000019</v>
      </c>
      <c r="AG378" s="24">
        <f>IF(Weekly[[#This Row],[Actual]]="","",IF(AND(Weekly[[#This Row],[XGB_P]]=FALSE,Weekly[[#This Row],[Actual]]=TRUE),AG377+Weekly[[#This Row],[BF H Odds]]-1,IF(AND(Weekly[[#This Row],[XGB_P]]=TRUE,Weekly[[#This Row],[Actual]]=FALSE),AG377+Weekly[[#This Row],[BF V Odds]]-1,AG377-1)))</f>
        <v>24.119999999999994</v>
      </c>
      <c r="AH378" s="24">
        <f>IF(Weekly[[#This Row],[Actual]]="","",IF(AND(Weekly[[#This Row],[QDA_P]]=Weekly[[#This Row],[Actual]],Weekly[[#This Row],[QDA_P]]=TRUE),AH377+Weekly[[#This Row],[BF H Odds]]-1,IF(AND(Weekly[[#This Row],[QDA_P]]=Weekly[[#This Row],[Actual]],Weekly[[#This Row],[QDA_P]]=FALSE),AH377+Weekly[[#This Row],[BF V Odds]]-1,AH377-1)))</f>
        <v>0.92000000000000792</v>
      </c>
      <c r="AI378" s="24">
        <f>IF(Weekly[[#This Row],[Actual]]="","",IF(AND(Weekly[[#This Row],[QDA_P]]=FALSE,Weekly[[#This Row],[Actual]]=TRUE),AI377+Weekly[[#This Row],[BF H Odds]]-1,IF(AND(Weekly[[#This Row],[QDA_P]]=TRUE,Weekly[[#This Row],[Actual]]=FALSE),AI377+Weekly[[#This Row],[BF V Odds]]-1,AI377-1)))</f>
        <v>64.320000000000007</v>
      </c>
      <c r="AJ378" s="24">
        <f>IF(Weekly[[#This Row],[Actual]]="","",IF(AND(Weekly[[#This Row],[KNC_P]]=FALSE,Weekly[[#This Row],[Actual]]=TRUE),AJ377+Weekly[[#This Row],[BF H Odds]]-1,IF(AND(Weekly[[#This Row],[KNC_P]]=TRUE,Weekly[[#This Row],[Actual]]=FALSE),AJ377+Weekly[[#This Row],[BF V Odds]]-1,AJ377-1)))</f>
        <v>48.739999999999981</v>
      </c>
      <c r="AK378" s="24">
        <f>IF(Weekly[[#This Row],[Actual]]="","",IF(AND(Weekly[[#This Row],[KNC_P]]=FALSE,Weekly[[#This Row],[Actual]]=TRUE),AK377+Weekly[[#This Row],[BF H Odds]]-1,IF(AND(Weekly[[#This Row],[KNC_P]]=TRUE,Weekly[[#This Row],[Actual]]=FALSE),AK377+Weekly[[#This Row],[BF V Odds]]-1,AK377-1)))</f>
        <v>47.639999999999972</v>
      </c>
      <c r="AL378" s="30">
        <f>IF(Weekly[[#This Row],[Actual]]="","",COUNTIF(Weekly[[#This Row],[SVC_P]:[QDA_P]],TRUE))</f>
        <v>6</v>
      </c>
      <c r="AM378" s="30">
        <f>IF(Weekly[[#This Row],[Actual]]="","",COUNTIF(Weekly[[#This Row],[SVC_P]:[QDA_P]],FALSE))</f>
        <v>1</v>
      </c>
      <c r="AN378" s="36" t="str">
        <f>IF(AND(Weekly[[#This Row],[BF V Odds]]&gt;$BO$6,Weekly[[#This Row],[BF V Odds]] &lt; $BO$7),Weekly[[#This Row],[BF V Odds]],"")</f>
        <v/>
      </c>
      <c r="AO378" s="36" t="str">
        <f>IF(AND(Weekly[[#This Row],[BF H Odds]]&gt;$BO$6, Weekly[[#This Row],[BF H Odds]] &lt; $BO$7),Weekly[[#This Row],[BF H Odds]],"")</f>
        <v/>
      </c>
      <c r="AP378" s="37">
        <f>IF(AND(Weekly[[#This Row],[V Odds &lt;]]="",Weekly[[#This Row],[H Odds &lt;]]=""),AP377,IF(AND(Weekly[[#This Row],[H Odds &lt;]]&lt;&gt;"",Weekly[[#This Row],[SVC_P]]=TRUE,Weekly[[#This Row],[Actual]]=TRUE),AP377+Weekly[[#This Row],[H Odds &lt;]]-1,IF(AND(Weekly[[#This Row],[V Odds &lt;]]&lt;&gt;"",Weekly[[#This Row],[SVC_P]]=FALSE,Weekly[[#This Row],[Actual]]=FALSE),AP377+Weekly[[#This Row],[V Odds &lt;]]-1,IF(AND(Weekly[[#This Row],[V Odds &lt;]]&lt;&gt;"",Weekly[[#This Row],[SVC_P]]=FALSE,Weekly[[#This Row],[Actual]]=TRUE),AP377-1,IF(AND(Weekly[[#This Row],[H Odds &lt;]]&lt;&gt;"",Weekly[[#This Row],[SVC_P]]=TRUE,Weekly[[#This Row],[Actual]]=FALSE),AP377-1,AP377)))))</f>
        <v>72.38000000000001</v>
      </c>
      <c r="AQ378" s="37">
        <f>IF(AND(Weekly[[#This Row],[V Odds &lt;]]="",Weekly[[#This Row],[H Odds &lt;]]=""),AQ377,IF(AND(Weekly[[#This Row],[H Odds &lt;]]&lt;&gt;"",Weekly[[#This Row],[ADBC_P]]=TRUE,Weekly[[#This Row],[Actual]]=TRUE),AQ377+Weekly[[#This Row],[H Odds &lt;]]-1,IF(AND(Weekly[[#This Row],[V Odds &lt;]]&lt;&gt;"",Weekly[[#This Row],[ADBC_P]]=FALSE,Weekly[[#This Row],[Actual]]=FALSE),AQ377+Weekly[[#This Row],[V Odds &lt;]]-1,IF(AND(Weekly[[#This Row],[V Odds &lt;]]&lt;&gt;"",Weekly[[#This Row],[ADBC_P]]=FALSE,Weekly[[#This Row],[Actual]]=TRUE),AQ377-1,IF(AND(Weekly[[#This Row],[H Odds &lt;]]&lt;&gt;"",Weekly[[#This Row],[ADBC_P]]=TRUE,Weekly[[#This Row],[Actual]]=FALSE),AQ377-1,AQ377)))))</f>
        <v>46.779999999999994</v>
      </c>
      <c r="AR378" s="37">
        <f>IF(AND(Weekly[[#This Row],[V Odds &lt;]]="",Weekly[[#This Row],[H Odds &lt;]]=""),AR377,IF(AND(Weekly[[#This Row],[H Odds &lt;]]&lt;&gt;"",Weekly[[#This Row],[RFC_P]]=TRUE,Weekly[[#This Row],[Actual]]=TRUE),AR377+Weekly[[#This Row],[H Odds &lt;]]-1,IF(AND(Weekly[[#This Row],[V Odds &lt;]]&lt;&gt;"",Weekly[[#This Row],[RFC_P]]=FALSE,Weekly[[#This Row],[Actual]]=FALSE),AR377+Weekly[[#This Row],[V Odds &lt;]]-1,IF(AND(Weekly[[#This Row],[V Odds &lt;]]&lt;&gt;"",Weekly[[#This Row],[RFC_P]]=FALSE,Weekly[[#This Row],[Actual]]=TRUE),AR377-1,IF(AND(Weekly[[#This Row],[H Odds &lt;]]&lt;&gt;"",Weekly[[#This Row],[RFC_P]]=TRUE,Weekly[[#This Row],[Actual]]=FALSE),AR377-1,AR377)))))</f>
        <v>49.789999999999992</v>
      </c>
      <c r="AS378" s="37">
        <f>IF(AND(Weekly[[#This Row],[V Odds &lt;]]="",Weekly[[#This Row],[H Odds &lt;]]=""),AS377,IF(AND(Weekly[[#This Row],[H Odds &lt;]]&lt;&gt;"",Weekly[[#This Row],[GBC_P]]=TRUE,Weekly[[#This Row],[Actual]]=TRUE),AS377+Weekly[[#This Row],[H Odds &lt;]]-1,IF(AND(Weekly[[#This Row],[V Odds &lt;]]&lt;&gt;"",Weekly[[#This Row],[GBC_P]]=FALSE,Weekly[[#This Row],[Actual]]=FALSE),AS377+Weekly[[#This Row],[V Odds &lt;]]-1,IF(AND(Weekly[[#This Row],[V Odds &lt;]]&lt;&gt;"",Weekly[[#This Row],[GBC_P]]=FALSE,Weekly[[#This Row],[Actual]]=TRUE),AS377-1,IF(AND(Weekly[[#This Row],[H Odds &lt;]]&lt;&gt;"",Weekly[[#This Row],[GBC_P]]=TRUE,Weekly[[#This Row],[Actual]]=FALSE),AS377-1,AS377)))))</f>
        <v>49.58</v>
      </c>
      <c r="AT378" s="37">
        <f>IF(AND(Weekly[[#This Row],[V Odds &lt;]]="",Weekly[[#This Row],[H Odds &lt;]]=""),AT377,IF(AND(Weekly[[#This Row],[H Odds &lt;]]&lt;&gt;"",Weekly[[#This Row],[HGBC_P]]=TRUE,Weekly[[#This Row],[Actual]]=TRUE),AT377+Weekly[[#This Row],[H Odds &lt;]]-1,IF(AND(Weekly[[#This Row],[V Odds &lt;]]&lt;&gt;"",Weekly[[#This Row],[HGBC_P]]=FALSE,Weekly[[#This Row],[Actual]]=FALSE),AT377+Weekly[[#This Row],[V Odds &lt;]]-1,IF(AND(Weekly[[#This Row],[V Odds &lt;]]&lt;&gt;"",Weekly[[#This Row],[HGBC_P]]=FALSE,Weekly[[#This Row],[Actual]]=TRUE),AT377-1,IF(AND(Weekly[[#This Row],[H Odds &lt;]]&lt;&gt;"",Weekly[[#This Row],[HGBC_P]]=TRUE,Weekly[[#This Row],[Actual]]=FALSE),AT377-1,AT377)))))</f>
        <v>54.659999999999989</v>
      </c>
      <c r="AU378" s="37">
        <f>IF(AND(Weekly[[#This Row],[V Odds &lt;]]="",Weekly[[#This Row],[H Odds &lt;]]=""),AU377,IF(AND(Weekly[[#This Row],[H Odds &lt;]]&lt;&gt;"",Weekly[[#This Row],[XGB_P]]=TRUE,Weekly[[#This Row],[Actual]]=TRUE),AU377+Weekly[[#This Row],[H Odds &lt;]]-1,IF(AND(Weekly[[#This Row],[V Odds &lt;]]&lt;&gt;"",Weekly[[#This Row],[XGB_P]]=FALSE,Weekly[[#This Row],[Actual]]=FALSE),AU377+Weekly[[#This Row],[V Odds &lt;]]-1,IF(AND(Weekly[[#This Row],[V Odds &lt;]]&lt;&gt;"",Weekly[[#This Row],[XGB_P]]=FALSE,Weekly[[#This Row],[Actual]]=TRUE),AU377-1,IF(AND(Weekly[[#This Row],[H Odds &lt;]]&lt;&gt;"",Weekly[[#This Row],[XGB_P]]=TRUE,Weekly[[#This Row],[Actual]]=FALSE),AU377-1,AU377)))))</f>
        <v>65.760000000000005</v>
      </c>
      <c r="AV378" s="37">
        <f>IF(AND(Weekly[[#This Row],[V Odds &lt;]]="",Weekly[[#This Row],[H Odds &lt;]]=""),AV377,IF(AND(Weekly[[#This Row],[H Odds &lt;]]&lt;&gt;"",Weekly[[#This Row],[QDA_P]]=TRUE,Weekly[[#This Row],[Actual]]=TRUE),AV377+Weekly[[#This Row],[H Odds &lt;]]-1,IF(AND(Weekly[[#This Row],[V Odds &lt;]]&lt;&gt;"",Weekly[[#This Row],[QDA_P]]=FALSE,Weekly[[#This Row],[Actual]]=FALSE),AV377+Weekly[[#This Row],[V Odds &lt;]]-1,IF(AND(Weekly[[#This Row],[V Odds &lt;]]&lt;&gt;"",Weekly[[#This Row],[QDA_P]]=FALSE,Weekly[[#This Row],[Actual]]=TRUE),AV377-1,IF(AND(Weekly[[#This Row],[H Odds &lt;]]&lt;&gt;"",Weekly[[#This Row],[QDA_P]]=TRUE,Weekly[[#This Row],[Actual]]=FALSE),AV377-1,AV377)))))</f>
        <v>53.249999999999979</v>
      </c>
      <c r="AW378" s="37">
        <f>IF(AND(Weekly[[#This Row],[H Odds &lt;]]="",Weekly[[#This Row],[V Odds &lt;]]=""),AW377,IF(AND(Weekly[[#This Row],[KNC_P]]=Weekly[[#This Row],[Actual]],Weekly[[#This Row],[KNC_P]]=TRUE),AW377+Weekly[[#This Row],[BF H Odds]]-1,IF(AND(Weekly[[#This Row],[KNC_P]]=Weekly[[#This Row],[Actual]],Weekly[[#This Row],[KNC_P]]=FALSE),AW377+Weekly[[#This Row],[BF V Odds]]-1,AW377-1)))</f>
        <v>43.250000000000007</v>
      </c>
      <c r="AX378" s="37">
        <f>IF(AND(Weekly[[#This Row],[V Odds &lt;]]="",Weekly[[#This Row],[H Odds &lt;]]=""),AX377,IF(AND(Weekly[[#This Row],[V Odds &lt;]]&lt;&gt;"",Weekly[[#This Row],[FALSES]]&gt;0,Weekly[[#This Row],[Actual]]=FALSE),AX377+Weekly[[#This Row],[V Odds &lt;]]-1,IF(AND(Weekly[[#This Row],[H Odds &lt;]]&lt;&gt;"",Weekly[[#This Row],[TRUES]]&gt;0,Weekly[[#This Row],[Actual]]=TRUE),AX377+Weekly[[#This Row],[H Odds &lt;]]-1,IF(AND(Weekly[[#This Row],[V Odds &lt;]]&lt;&gt;"",Weekly[[#This Row],[FALSES]]=0),AX377,IF(AND(Weekly[[#This Row],[H Odds &lt;]]&lt;&gt;"",Weekly[[#This Row],[TRUES]]=0),AX377,AX377-1)))))</f>
        <v>81.549999999999983</v>
      </c>
      <c r="AY378" s="37">
        <f>IF(AND(Weekly[[#This Row],[V Odds &lt;]]="",Weekly[[#This Row],[H Odds &lt;]]=""),AY377,IF(AND(Weekly[[#This Row],[V Odds &lt;]]&lt;&gt;"",Weekly[[#This Row],[FALSES]]&gt;0,Weekly[[#This Row],[Actual]]=FALSE),AY377+((Weekly[[#This Row],[V Odds &lt;]]-1)*0.92),IF(AND(Weekly[[#This Row],[H Odds &lt;]]&lt;&gt;"",Weekly[[#This Row],[TRUES]]&gt;0,Weekly[[#This Row],[Actual]]=TRUE),AY377+((Weekly[[#This Row],[H Odds &lt;]]-1)*0.92),IF(AND(Weekly[[#This Row],[V Odds &lt;]]&lt;&gt;"",Weekly[[#This Row],[FALSES]]=0),AY377,IF(AND(Weekly[[#This Row],[H Odds &lt;]]&lt;&gt;"",Weekly[[#This Row],[TRUES]]=0),AY377,AY377-1)))))</f>
        <v>74.066000000000031</v>
      </c>
      <c r="AZ378" s="37">
        <f>IF(AND(Weekly[[#This Row],[V Odds &lt;]]="",Weekly[[#This Row],[H Odds &lt;]]=""),AZ377,IF(AND(Weekly[[#This Row],[V Odds &lt;]]&lt;&gt;"",Weekly[[#This Row],[Actual]]=FALSE),AZ377+Weekly[[#This Row],[V Odds &lt;]]-1,IF(AND(Weekly[[#This Row],[H Odds &lt;]]&lt;&gt;"",Weekly[[#This Row],[Actual]]=TRUE),AZ377+Weekly[[#This Row],[H Odds &lt;]]-1,AZ377-1)))</f>
        <v>63.919999999999987</v>
      </c>
      <c r="BA378" s="38">
        <f>IF(Weekly[[#This Row],[H Odds &lt;]]="",BA377,IF(AND(Weekly[[#This Row],[H Odds &lt;]]&lt;&gt;"",Weekly[[#This Row],[SVC_P]]=TRUE,Weekly[[#This Row],[Actual]]=TRUE),BA377+Weekly[[#This Row],[H Odds &lt;]]-1,IF(AND(Weekly[[#This Row],[H Odds &lt;]]&lt;&gt;"",Weekly[[#This Row],[SVC_P]]=TRUE,Weekly[[#This Row],[Actual]]=FALSE),BA377-1,BA377)))</f>
        <v>67.339999999999989</v>
      </c>
      <c r="BB378" s="38">
        <f>IF(Weekly[[#This Row],[H Odds &lt;]]="",BB377,IF(AND(Weekly[[#This Row],[H Odds &lt;]]&lt;&gt;"",Weekly[[#This Row],[ADBC_P]]=TRUE,Weekly[[#This Row],[Actual]]=TRUE),BB377+Weekly[[#This Row],[H Odds &lt;]]-1,IF(AND(Weekly[[#This Row],[H Odds &lt;]]&lt;&gt;"",Weekly[[#This Row],[ADBC_P]]=TRUE,Weekly[[#This Row],[Actual]]=FALSE),BB377-1,BB377)))</f>
        <v>43.459999999999994</v>
      </c>
      <c r="BC378" s="38">
        <f>IF(Weekly[[#This Row],[H Odds &lt;]]="",BC377,IF(AND(Weekly[[#This Row],[H Odds &lt;]]&lt;&gt;"",Weekly[[#This Row],[RFC_P]]=TRUE,Weekly[[#This Row],[Actual]]=TRUE),BC377+Weekly[[#This Row],[H Odds &lt;]]-1,IF(AND(Weekly[[#This Row],[H Odds &lt;]]&lt;&gt;"",Weekly[[#This Row],[RFC_P]]=TRUE,Weekly[[#This Row],[Actual]]=FALSE),BC377-1,BC377)))</f>
        <v>42.859999999999992</v>
      </c>
      <c r="BD378" s="38">
        <f>IF(Weekly[[#This Row],[H Odds &lt;]]="",BD377,IF(AND(Weekly[[#This Row],[H Odds &lt;]]&lt;&gt;"",Weekly[[#This Row],[GBC_P]]=TRUE,Weekly[[#This Row],[Actual]]=TRUE),BD377+Weekly[[#This Row],[H Odds &lt;]]-1,IF(AND(Weekly[[#This Row],[H Odds &lt;]]&lt;&gt;"",Weekly[[#This Row],[GBC_P]]=TRUE,Weekly[[#This Row],[Actual]]=FALSE),BD377-1,BD377)))</f>
        <v>47.96</v>
      </c>
      <c r="BE378" s="38">
        <f>IF(Weekly[[#This Row],[H Odds &lt;]]="",BE377,IF(AND(Weekly[[#This Row],[H Odds &lt;]]&lt;&gt;"",Weekly[[#This Row],[HGBC_P]]=TRUE,Weekly[[#This Row],[Actual]]=TRUE),BE377+Weekly[[#This Row],[H Odds &lt;]]-1,IF(AND(Weekly[[#This Row],[H Odds &lt;]]&lt;&gt;"",Weekly[[#This Row],[HGBC_P]]=TRUE,Weekly[[#This Row],[Actual]]=FALSE),BE377-1,BE377)))</f>
        <v>55.759999999999991</v>
      </c>
      <c r="BF378" s="38">
        <f>IF(Weekly[[#This Row],[H Odds &lt;]]="",BF377,IF(AND(Weekly[[#This Row],[H Odds &lt;]]&lt;&gt;"",Weekly[[#This Row],[XGB_P]]=TRUE,Weekly[[#This Row],[Actual]]=TRUE),BF377+Weekly[[#This Row],[H Odds &lt;]]-1,IF(AND(Weekly[[#This Row],[H Odds &lt;]]&lt;&gt;"",Weekly[[#This Row],[XGB_P]]=TRUE,Weekly[[#This Row],[Actual]]=FALSE),BF377-1,BF377)))</f>
        <v>59.93</v>
      </c>
      <c r="BG378" s="38">
        <f>IF(Weekly[[#This Row],[H Odds &lt;]]="",BG377,IF(AND(Weekly[[#This Row],[H Odds &lt;]]&lt;&gt;"",Weekly[[#This Row],[QDA_P]]=TRUE,Weekly[[#This Row],[Actual]]=TRUE),BG377+Weekly[[#This Row],[H Odds &lt;]]-1,IF(AND(Weekly[[#This Row],[H Odds &lt;]]&lt;&gt;"",Weekly[[#This Row],[QDA_P]]=TRUE,Weekly[[#This Row],[Actual]]=FALSE),BG377-1,BG377)))</f>
        <v>42.179999999999993</v>
      </c>
      <c r="BH378" s="38">
        <f>IF(Weekly[[#This Row],[H Odds &lt;]]="",BH377,IF(AND(Weekly[[#This Row],[H Odds &lt;]]&lt;&gt;"",Weekly[[#This Row],[KNC_P]]=TRUE,Weekly[[#This Row],[Actual]]=TRUE),BH377+Weekly[[#This Row],[H Odds &lt;]]-1,IF(AND(Weekly[[#This Row],[H Odds &lt;]]&lt;&gt;"",Weekly[[#This Row],[KNC_P]]=TRUE,Weekly[[#This Row],[Actual]]=FALSE),BH377-1,BH377)))</f>
        <v>46.54999999999999</v>
      </c>
      <c r="BI378" s="38">
        <f>IF(Weekly[[#This Row],[H Odds &lt;]]="",BI377,IF(AND(Weekly[[#This Row],[H Odds &lt;]]&lt;&gt;"",Weekly[[#This Row],[TRUES]]&gt;0,Weekly[[#This Row],[Actual]]=TRUE),BI377+Weekly[[#This Row],[H Odds &lt;]]-1,IF(AND(Weekly[[#This Row],[H Odds &lt;]]&lt;&gt;"",Weekly[[#This Row],[TRUES]]=0),BI377,BI377-1)))</f>
        <v>67.339999999999989</v>
      </c>
      <c r="BJ378" s="38">
        <f>IF(Weekly[[#This Row],[H Odds &lt;]]="",BJ377,IF(AND(Weekly[[#This Row],[H Odds &lt;]]&lt;&gt;"",Weekly[[#This Row],[Actual]]=TRUE),BJ377+Weekly[[#This Row],[H Odds &lt;]]-1,IF(AND(Weekly[[#This Row],[H Odds &lt;]]&lt;&gt;"",Weekly[[#This Row],[Actual]]=FALSE),BJ377-1,BJ377)))</f>
        <v>69.239999999999995</v>
      </c>
      <c r="BK378" s="58">
        <f>IF(AND(Weekly[[#This Row],[TRUES]]&gt;4,Weekly[[#This Row],[Actual]]=TRUE),BK377+Weekly[[#This Row],[BF H Odds]]-1,IF(AND(Weekly[[#This Row],[FALSES]]&gt;4,Weekly[[#This Row],[Actual]]=FALSE),BK377+Weekly[[#This Row],[BF V Odds]]-1,IF(AND(Weekly[[#This Row],[TRUES]]&gt;4,Weekly[[#This Row],[Actual]]=FALSE),BK377-1,IF(AND(Weekly[[#This Row],[FALSES]]&gt;4,Weekly[[#This Row],[Actual]]=TRUE),BK377-1,BK377))))</f>
        <v>17.240000000000023</v>
      </c>
      <c r="BL378" s="58">
        <f>IF(AND(Weekly[[#This Row],[TRUES]]&gt;5,Weekly[[#This Row],[Actual]]=TRUE),BL377+Weekly[[#This Row],[BF H Odds]]-1,IF(AND(Weekly[[#This Row],[FALSES]]&gt;5,Weekly[[#This Row],[Actual]]=FALSE),BL377+Weekly[[#This Row],[BF V Odds]]-1,IF(AND(Weekly[[#This Row],[TRUES]]&gt;5,Weekly[[#This Row],[Actual]]=FALSE),BL377-1,IF(AND(Weekly[[#This Row],[FALSES]]&gt;5,Weekly[[#This Row],[Actual]]=TRUE),BL377-1,BL377))))</f>
        <v>19.550000000000026</v>
      </c>
      <c r="BM378" s="58">
        <f>IF(AND(Weekly[[#This Row],[TRUES]]&gt;6,Weekly[[#This Row],[Actual]]=TRUE),BM377+Weekly[[#This Row],[BF H Odds]]-1,IF(AND(Weekly[[#This Row],[FALSES]]&gt;6,Weekly[[#This Row],[Actual]]=FALSE),BM377+Weekly[[#This Row],[BF V Odds]]-1,IF(AND(Weekly[[#This Row],[TRUES]]&gt;6,Weekly[[#This Row],[Actual]]=FALSE),BM377-1,IF(AND(Weekly[[#This Row],[FALSES]]&gt;6,Weekly[[#This Row],[Actual]]=TRUE),BM377-1,BM377))))</f>
        <v>45.870000000000012</v>
      </c>
    </row>
    <row r="379" spans="1:65" x14ac:dyDescent="0.25">
      <c r="A379" s="34"/>
      <c r="B379" s="10">
        <v>44290</v>
      </c>
      <c r="C379" s="33" t="s">
        <v>33</v>
      </c>
      <c r="D379" s="15" t="s">
        <v>10</v>
      </c>
      <c r="E379" t="b">
        <v>1</v>
      </c>
      <c r="F379" t="b">
        <v>1</v>
      </c>
      <c r="G379" t="b">
        <v>1</v>
      </c>
      <c r="H379" t="b">
        <v>0</v>
      </c>
      <c r="I379" t="b">
        <v>0</v>
      </c>
      <c r="J379" t="b">
        <v>0</v>
      </c>
      <c r="K379" t="b">
        <v>1</v>
      </c>
      <c r="L379" t="b">
        <v>1</v>
      </c>
      <c r="O379" t="str">
        <f>IF(Weekly[[#This Row],[H/V]]="H",Weekly[[#This Row],[BF H Odds]],IF(Weekly[[#This Row],[H/V]]="V",Weekly[[#This Row],[BF V Odds]],""))</f>
        <v/>
      </c>
      <c r="P379" t="b">
        <v>1</v>
      </c>
      <c r="R379" s="35">
        <f>IFERROR(IF(Weekly[[#This Row],[Won Bet?]]="yes",R378+(Weekly[[#This Row],[BF Odds]]*Weekly[[#This Row],[BF Stake]])-Weekly[[#This Row],[BF Stake]],R378-Weekly[[#This Row],[BF Stake]]),R378)</f>
        <v>442.06</v>
      </c>
      <c r="S379" s="9">
        <f>IFERROR(IF(Weekly[[#This Row],[Won Bet?]]="yes",S378+(((Weekly[[#This Row],[BF Odds]]*Weekly[[#This Row],[BF Stake]])-Weekly[[#This Row],[BF Stake]])*0.95),S378-Weekly[[#This Row],[BF Stake]]),S378)</f>
        <v>439.64299999999992</v>
      </c>
      <c r="T379" s="13">
        <v>1.87</v>
      </c>
      <c r="U379" s="13">
        <v>2.08</v>
      </c>
      <c r="V379" s="24">
        <f>IF(Weekly[[#This Row],[Actual]]="","",IF(AND(Weekly[[#This Row],[SVC_P]]=Weekly[[#This Row],[Actual]],Weekly[[#This Row],[SVC_P]]=TRUE),V378+Weekly[[#This Row],[BF H Odds]]-1,IF(AND(Weekly[[#This Row],[SVC_P]]=Weekly[[#This Row],[Actual]],Weekly[[#This Row],[SVC_P]]=FALSE),V378+Weekly[[#This Row],[BF V Odds]]-1,V378-1)))</f>
        <v>66.770000000000053</v>
      </c>
      <c r="W379" s="24">
        <f>IF(Weekly[[#This Row],[Actual]]="","",IF(AND(Weekly[[#This Row],[SVC_P]]=FALSE,Weekly[[#This Row],[Actual]]=TRUE),W378+Weekly[[#This Row],[BF H Odds]]-1,IF(AND(Weekly[[#This Row],[SVC_P]]=TRUE,Weekly[[#This Row],[Actual]]=FALSE,),W378+Weekly[[#This Row],[BF V Odds]]-1,W378-1)))</f>
        <v>-318.95</v>
      </c>
      <c r="X379" s="24">
        <f>IF(Weekly[[#This Row],[Actual]]="","",IF(AND(Weekly[[#This Row],[ADBC_P]]=Weekly[[#This Row],[Actual]],Weekly[[#This Row],[ADBC_P]]=TRUE),X378+Weekly[[#This Row],[BF H Odds]]-1,IF(AND(Weekly[[#This Row],[ADBC_P]]=Weekly[[#This Row],[Actual]],Weekly[[#This Row],[ADBC_P]]=FALSE),X378+Weekly[[#This Row],[BF V Odds]]-1,X378-1)))</f>
        <v>22.080000000000027</v>
      </c>
      <c r="Y379" s="24">
        <f>IF(Weekly[[#This Row],[Actual]]="","",IF(AND(Weekly[[#This Row],[ADBC_P]]=FALSE,Weekly[[#This Row],[Actual]]=TRUE),Y378+Weekly[[#This Row],[BF H Odds]]-1,IF(AND(Weekly[[#This Row],[ADBC_P]]=TRUE,Weekly[[#This Row],[Actual]]=FALSE),Y378+Weekly[[#This Row],[BF V Odds]]-1,Y378-1)))</f>
        <v>43.24</v>
      </c>
      <c r="Z379" s="24">
        <f>IF(Weekly[[#This Row],[Actual]]="","",IF(AND(Weekly[[#This Row],[RFC_P]]=Weekly[[#This Row],[Actual]],Weekly[[#This Row],[RFC_P]]=TRUE),Z378+Weekly[[#This Row],[BF H Odds]]-1,IF(AND(Weekly[[#This Row],[RFC_P]]=Weekly[[#This Row],[Actual]],Weekly[[#This Row],[RFC_P]]=FALSE),Z378+Weekly[[#This Row],[BF V Odds]]-1,Z378-1)))</f>
        <v>18.070000000000022</v>
      </c>
      <c r="AA379" s="24">
        <f>IF(Weekly[[#This Row],[Actual]]="","",IF(AND(Weekly[[#This Row],[RFC_P]]=FALSE,Weekly[[#This Row],[Actual]]=TRUE),AA378+Weekly[[#This Row],[BF H Odds]]-1,IF(AND(Weekly[[#This Row],[RFC_P]]=TRUE,Weekly[[#This Row],[Actual]]=FALSE),AA378+Weekly[[#This Row],[BF V Odds]]-1,AA378-1)))</f>
        <v>47.249999999999979</v>
      </c>
      <c r="AB379" s="24">
        <f>IF(Weekly[[#This Row],[Actual]]="","",IF(AND(Weekly[[#This Row],[GBC_P]]=Weekly[[#This Row],[Actual]],Weekly[[#This Row],[GBC_P]]=TRUE),AB378+Weekly[[#This Row],[BF H Odds]]-1,IF(AND(Weekly[[#This Row],[GBC_P]]=Weekly[[#This Row],[Actual]],Weekly[[#This Row],[GBC_P]]=FALSE),AB378+Weekly[[#This Row],[BF V Odds]]-1,AB378-1)))</f>
        <v>20.790000000000006</v>
      </c>
      <c r="AC379" s="24">
        <f>IF(Weekly[[#This Row],[Actual]]="","",IF(AND(Weekly[[#This Row],[GBC_P]]=FALSE,Weekly[[#This Row],[Actual]]=TRUE),AC378+Weekly[[#This Row],[BF H Odds]]-1,IF(AND(Weekly[[#This Row],[GBC_P]]=TRUE,Weekly[[#This Row],[Actual]]=FALSE),AC378+Weekly[[#This Row],[BF V Odds]]-1,AC378-1)))</f>
        <v>44.529999999999973</v>
      </c>
      <c r="AD379" s="24">
        <f>IF(Weekly[[#This Row],[Actual]]="","",IF(AND(Weekly[[#This Row],[HGBC_P]]=Weekly[[#This Row],[Actual]],Weekly[[#This Row],[HGBC_P]]=TRUE),AD378+Weekly[[#This Row],[BF H Odds]]-1,IF(AND(Weekly[[#This Row],[HGBC_P]]=Weekly[[#This Row],[Actual]],Weekly[[#This Row],[HGBC_P]]=FALSE),AD378+Weekly[[#This Row],[BF V Odds]]-1,AD378-1)))</f>
        <v>21.370000000000026</v>
      </c>
      <c r="AE379" s="24">
        <f>IF(Weekly[[#This Row],[Actual]]="","",IF(AND(Weekly[[#This Row],[HGBC_P]]=FALSE,Weekly[[#This Row],[Actual]]=TRUE),AE378+Weekly[[#This Row],[BF H Odds]]-1,IF(AND(Weekly[[#This Row],[HGBC_P]]=TRUE,Weekly[[#This Row],[Actual]]=FALSE),AE378+Weekly[[#This Row],[BF V Odds]]-1,AE378-1)))</f>
        <v>43.95</v>
      </c>
      <c r="AF379" s="24">
        <f>IF(Weekly[[#This Row],[Actual]]="","",IF(AND(Weekly[[#This Row],[XGB_P]]=Weekly[[#This Row],[Actual]],Weekly[[#This Row],[XGB_P]]=TRUE),AF378+Weekly[[#This Row],[BF H Odds]]-1,IF(AND(Weekly[[#This Row],[XGB_P]]=Weekly[[#This Row],[Actual]],Weekly[[#This Row],[XGB_P]]=FALSE),AF378+Weekly[[#This Row],[BF V Odds]]-1,AF378-1)))</f>
        <v>40.120000000000019</v>
      </c>
      <c r="AG379" s="24">
        <f>IF(Weekly[[#This Row],[Actual]]="","",IF(AND(Weekly[[#This Row],[XGB_P]]=FALSE,Weekly[[#This Row],[Actual]]=TRUE),AG378+Weekly[[#This Row],[BF H Odds]]-1,IF(AND(Weekly[[#This Row],[XGB_P]]=TRUE,Weekly[[#This Row],[Actual]]=FALSE),AG378+Weekly[[#This Row],[BF V Odds]]-1,AG378-1)))</f>
        <v>25.199999999999996</v>
      </c>
      <c r="AH379" s="24">
        <f>IF(Weekly[[#This Row],[Actual]]="","",IF(AND(Weekly[[#This Row],[QDA_P]]=Weekly[[#This Row],[Actual]],Weekly[[#This Row],[QDA_P]]=TRUE),AH378+Weekly[[#This Row],[BF H Odds]]-1,IF(AND(Weekly[[#This Row],[QDA_P]]=Weekly[[#This Row],[Actual]],Weekly[[#This Row],[QDA_P]]=FALSE),AH378+Weekly[[#This Row],[BF V Odds]]-1,AH378-1)))</f>
        <v>2.000000000000008</v>
      </c>
      <c r="AI379" s="24">
        <f>IF(Weekly[[#This Row],[Actual]]="","",IF(AND(Weekly[[#This Row],[QDA_P]]=FALSE,Weekly[[#This Row],[Actual]]=TRUE),AI378+Weekly[[#This Row],[BF H Odds]]-1,IF(AND(Weekly[[#This Row],[QDA_P]]=TRUE,Weekly[[#This Row],[Actual]]=FALSE),AI378+Weekly[[#This Row],[BF V Odds]]-1,AI378-1)))</f>
        <v>63.320000000000007</v>
      </c>
      <c r="AJ379" s="24">
        <f>IF(Weekly[[#This Row],[Actual]]="","",IF(AND(Weekly[[#This Row],[KNC_P]]=FALSE,Weekly[[#This Row],[Actual]]=TRUE),AJ378+Weekly[[#This Row],[BF H Odds]]-1,IF(AND(Weekly[[#This Row],[KNC_P]]=TRUE,Weekly[[#This Row],[Actual]]=FALSE),AJ378+Weekly[[#This Row],[BF V Odds]]-1,AJ378-1)))</f>
        <v>47.739999999999981</v>
      </c>
      <c r="AK379" s="24">
        <f>IF(Weekly[[#This Row],[Actual]]="","",IF(AND(Weekly[[#This Row],[KNC_P]]=FALSE,Weekly[[#This Row],[Actual]]=TRUE),AK378+Weekly[[#This Row],[BF H Odds]]-1,IF(AND(Weekly[[#This Row],[KNC_P]]=TRUE,Weekly[[#This Row],[Actual]]=FALSE),AK378+Weekly[[#This Row],[BF V Odds]]-1,AK378-1)))</f>
        <v>46.639999999999972</v>
      </c>
      <c r="AL379" s="30">
        <f>IF(Weekly[[#This Row],[Actual]]="","",COUNTIF(Weekly[[#This Row],[SVC_P]:[QDA_P]],TRUE))</f>
        <v>4</v>
      </c>
      <c r="AM379" s="30">
        <f>IF(Weekly[[#This Row],[Actual]]="","",COUNTIF(Weekly[[#This Row],[SVC_P]:[QDA_P]],FALSE))</f>
        <v>3</v>
      </c>
      <c r="AN379" s="36" t="str">
        <f>IF(AND(Weekly[[#This Row],[BF V Odds]]&gt;$BO$6,Weekly[[#This Row],[BF V Odds]] &lt; $BO$7),Weekly[[#This Row],[BF V Odds]],"")</f>
        <v/>
      </c>
      <c r="AO379" s="36" t="str">
        <f>IF(AND(Weekly[[#This Row],[BF H Odds]]&gt;$BO$6, Weekly[[#This Row],[BF H Odds]] &lt; $BO$7),Weekly[[#This Row],[BF H Odds]],"")</f>
        <v/>
      </c>
      <c r="AP379" s="37">
        <f>IF(AND(Weekly[[#This Row],[V Odds &lt;]]="",Weekly[[#This Row],[H Odds &lt;]]=""),AP378,IF(AND(Weekly[[#This Row],[H Odds &lt;]]&lt;&gt;"",Weekly[[#This Row],[SVC_P]]=TRUE,Weekly[[#This Row],[Actual]]=TRUE),AP378+Weekly[[#This Row],[H Odds &lt;]]-1,IF(AND(Weekly[[#This Row],[V Odds &lt;]]&lt;&gt;"",Weekly[[#This Row],[SVC_P]]=FALSE,Weekly[[#This Row],[Actual]]=FALSE),AP378+Weekly[[#This Row],[V Odds &lt;]]-1,IF(AND(Weekly[[#This Row],[V Odds &lt;]]&lt;&gt;"",Weekly[[#This Row],[SVC_P]]=FALSE,Weekly[[#This Row],[Actual]]=TRUE),AP378-1,IF(AND(Weekly[[#This Row],[H Odds &lt;]]&lt;&gt;"",Weekly[[#This Row],[SVC_P]]=TRUE,Weekly[[#This Row],[Actual]]=FALSE),AP378-1,AP378)))))</f>
        <v>72.38000000000001</v>
      </c>
      <c r="AQ379" s="37">
        <f>IF(AND(Weekly[[#This Row],[V Odds &lt;]]="",Weekly[[#This Row],[H Odds &lt;]]=""),AQ378,IF(AND(Weekly[[#This Row],[H Odds &lt;]]&lt;&gt;"",Weekly[[#This Row],[ADBC_P]]=TRUE,Weekly[[#This Row],[Actual]]=TRUE),AQ378+Weekly[[#This Row],[H Odds &lt;]]-1,IF(AND(Weekly[[#This Row],[V Odds &lt;]]&lt;&gt;"",Weekly[[#This Row],[ADBC_P]]=FALSE,Weekly[[#This Row],[Actual]]=FALSE),AQ378+Weekly[[#This Row],[V Odds &lt;]]-1,IF(AND(Weekly[[#This Row],[V Odds &lt;]]&lt;&gt;"",Weekly[[#This Row],[ADBC_P]]=FALSE,Weekly[[#This Row],[Actual]]=TRUE),AQ378-1,IF(AND(Weekly[[#This Row],[H Odds &lt;]]&lt;&gt;"",Weekly[[#This Row],[ADBC_P]]=TRUE,Weekly[[#This Row],[Actual]]=FALSE),AQ378-1,AQ378)))))</f>
        <v>46.779999999999994</v>
      </c>
      <c r="AR379" s="37">
        <f>IF(AND(Weekly[[#This Row],[V Odds &lt;]]="",Weekly[[#This Row],[H Odds &lt;]]=""),AR378,IF(AND(Weekly[[#This Row],[H Odds &lt;]]&lt;&gt;"",Weekly[[#This Row],[RFC_P]]=TRUE,Weekly[[#This Row],[Actual]]=TRUE),AR378+Weekly[[#This Row],[H Odds &lt;]]-1,IF(AND(Weekly[[#This Row],[V Odds &lt;]]&lt;&gt;"",Weekly[[#This Row],[RFC_P]]=FALSE,Weekly[[#This Row],[Actual]]=FALSE),AR378+Weekly[[#This Row],[V Odds &lt;]]-1,IF(AND(Weekly[[#This Row],[V Odds &lt;]]&lt;&gt;"",Weekly[[#This Row],[RFC_P]]=FALSE,Weekly[[#This Row],[Actual]]=TRUE),AR378-1,IF(AND(Weekly[[#This Row],[H Odds &lt;]]&lt;&gt;"",Weekly[[#This Row],[RFC_P]]=TRUE,Weekly[[#This Row],[Actual]]=FALSE),AR378-1,AR378)))))</f>
        <v>49.789999999999992</v>
      </c>
      <c r="AS379" s="37">
        <f>IF(AND(Weekly[[#This Row],[V Odds &lt;]]="",Weekly[[#This Row],[H Odds &lt;]]=""),AS378,IF(AND(Weekly[[#This Row],[H Odds &lt;]]&lt;&gt;"",Weekly[[#This Row],[GBC_P]]=TRUE,Weekly[[#This Row],[Actual]]=TRUE),AS378+Weekly[[#This Row],[H Odds &lt;]]-1,IF(AND(Weekly[[#This Row],[V Odds &lt;]]&lt;&gt;"",Weekly[[#This Row],[GBC_P]]=FALSE,Weekly[[#This Row],[Actual]]=FALSE),AS378+Weekly[[#This Row],[V Odds &lt;]]-1,IF(AND(Weekly[[#This Row],[V Odds &lt;]]&lt;&gt;"",Weekly[[#This Row],[GBC_P]]=FALSE,Weekly[[#This Row],[Actual]]=TRUE),AS378-1,IF(AND(Weekly[[#This Row],[H Odds &lt;]]&lt;&gt;"",Weekly[[#This Row],[GBC_P]]=TRUE,Weekly[[#This Row],[Actual]]=FALSE),AS378-1,AS378)))))</f>
        <v>49.58</v>
      </c>
      <c r="AT379" s="37">
        <f>IF(AND(Weekly[[#This Row],[V Odds &lt;]]="",Weekly[[#This Row],[H Odds &lt;]]=""),AT378,IF(AND(Weekly[[#This Row],[H Odds &lt;]]&lt;&gt;"",Weekly[[#This Row],[HGBC_P]]=TRUE,Weekly[[#This Row],[Actual]]=TRUE),AT378+Weekly[[#This Row],[H Odds &lt;]]-1,IF(AND(Weekly[[#This Row],[V Odds &lt;]]&lt;&gt;"",Weekly[[#This Row],[HGBC_P]]=FALSE,Weekly[[#This Row],[Actual]]=FALSE),AT378+Weekly[[#This Row],[V Odds &lt;]]-1,IF(AND(Weekly[[#This Row],[V Odds &lt;]]&lt;&gt;"",Weekly[[#This Row],[HGBC_P]]=FALSE,Weekly[[#This Row],[Actual]]=TRUE),AT378-1,IF(AND(Weekly[[#This Row],[H Odds &lt;]]&lt;&gt;"",Weekly[[#This Row],[HGBC_P]]=TRUE,Weekly[[#This Row],[Actual]]=FALSE),AT378-1,AT378)))))</f>
        <v>54.659999999999989</v>
      </c>
      <c r="AU379" s="37">
        <f>IF(AND(Weekly[[#This Row],[V Odds &lt;]]="",Weekly[[#This Row],[H Odds &lt;]]=""),AU378,IF(AND(Weekly[[#This Row],[H Odds &lt;]]&lt;&gt;"",Weekly[[#This Row],[XGB_P]]=TRUE,Weekly[[#This Row],[Actual]]=TRUE),AU378+Weekly[[#This Row],[H Odds &lt;]]-1,IF(AND(Weekly[[#This Row],[V Odds &lt;]]&lt;&gt;"",Weekly[[#This Row],[XGB_P]]=FALSE,Weekly[[#This Row],[Actual]]=FALSE),AU378+Weekly[[#This Row],[V Odds &lt;]]-1,IF(AND(Weekly[[#This Row],[V Odds &lt;]]&lt;&gt;"",Weekly[[#This Row],[XGB_P]]=FALSE,Weekly[[#This Row],[Actual]]=TRUE),AU378-1,IF(AND(Weekly[[#This Row],[H Odds &lt;]]&lt;&gt;"",Weekly[[#This Row],[XGB_P]]=TRUE,Weekly[[#This Row],[Actual]]=FALSE),AU378-1,AU378)))))</f>
        <v>65.760000000000005</v>
      </c>
      <c r="AV379" s="37">
        <f>IF(AND(Weekly[[#This Row],[V Odds &lt;]]="",Weekly[[#This Row],[H Odds &lt;]]=""),AV378,IF(AND(Weekly[[#This Row],[H Odds &lt;]]&lt;&gt;"",Weekly[[#This Row],[QDA_P]]=TRUE,Weekly[[#This Row],[Actual]]=TRUE),AV378+Weekly[[#This Row],[H Odds &lt;]]-1,IF(AND(Weekly[[#This Row],[V Odds &lt;]]&lt;&gt;"",Weekly[[#This Row],[QDA_P]]=FALSE,Weekly[[#This Row],[Actual]]=FALSE),AV378+Weekly[[#This Row],[V Odds &lt;]]-1,IF(AND(Weekly[[#This Row],[V Odds &lt;]]&lt;&gt;"",Weekly[[#This Row],[QDA_P]]=FALSE,Weekly[[#This Row],[Actual]]=TRUE),AV378-1,IF(AND(Weekly[[#This Row],[H Odds &lt;]]&lt;&gt;"",Weekly[[#This Row],[QDA_P]]=TRUE,Weekly[[#This Row],[Actual]]=FALSE),AV378-1,AV378)))))</f>
        <v>53.249999999999979</v>
      </c>
      <c r="AW379" s="37">
        <f>IF(AND(Weekly[[#This Row],[H Odds &lt;]]="",Weekly[[#This Row],[V Odds &lt;]]=""),AW378,IF(AND(Weekly[[#This Row],[KNC_P]]=Weekly[[#This Row],[Actual]],Weekly[[#This Row],[KNC_P]]=TRUE),AW378+Weekly[[#This Row],[BF H Odds]]-1,IF(AND(Weekly[[#This Row],[KNC_P]]=Weekly[[#This Row],[Actual]],Weekly[[#This Row],[KNC_P]]=FALSE),AW378+Weekly[[#This Row],[BF V Odds]]-1,AW378-1)))</f>
        <v>43.250000000000007</v>
      </c>
      <c r="AX379" s="37">
        <f>IF(AND(Weekly[[#This Row],[V Odds &lt;]]="",Weekly[[#This Row],[H Odds &lt;]]=""),AX378,IF(AND(Weekly[[#This Row],[V Odds &lt;]]&lt;&gt;"",Weekly[[#This Row],[FALSES]]&gt;0,Weekly[[#This Row],[Actual]]=FALSE),AX378+Weekly[[#This Row],[V Odds &lt;]]-1,IF(AND(Weekly[[#This Row],[H Odds &lt;]]&lt;&gt;"",Weekly[[#This Row],[TRUES]]&gt;0,Weekly[[#This Row],[Actual]]=TRUE),AX378+Weekly[[#This Row],[H Odds &lt;]]-1,IF(AND(Weekly[[#This Row],[V Odds &lt;]]&lt;&gt;"",Weekly[[#This Row],[FALSES]]=0),AX378,IF(AND(Weekly[[#This Row],[H Odds &lt;]]&lt;&gt;"",Weekly[[#This Row],[TRUES]]=0),AX378,AX378-1)))))</f>
        <v>81.549999999999983</v>
      </c>
      <c r="AY379" s="37">
        <f>IF(AND(Weekly[[#This Row],[V Odds &lt;]]="",Weekly[[#This Row],[H Odds &lt;]]=""),AY378,IF(AND(Weekly[[#This Row],[V Odds &lt;]]&lt;&gt;"",Weekly[[#This Row],[FALSES]]&gt;0,Weekly[[#This Row],[Actual]]=FALSE),AY378+((Weekly[[#This Row],[V Odds &lt;]]-1)*0.92),IF(AND(Weekly[[#This Row],[H Odds &lt;]]&lt;&gt;"",Weekly[[#This Row],[TRUES]]&gt;0,Weekly[[#This Row],[Actual]]=TRUE),AY378+((Weekly[[#This Row],[H Odds &lt;]]-1)*0.92),IF(AND(Weekly[[#This Row],[V Odds &lt;]]&lt;&gt;"",Weekly[[#This Row],[FALSES]]=0),AY378,IF(AND(Weekly[[#This Row],[H Odds &lt;]]&lt;&gt;"",Weekly[[#This Row],[TRUES]]=0),AY378,AY378-1)))))</f>
        <v>74.066000000000031</v>
      </c>
      <c r="AZ379" s="37">
        <f>IF(AND(Weekly[[#This Row],[V Odds &lt;]]="",Weekly[[#This Row],[H Odds &lt;]]=""),AZ378,IF(AND(Weekly[[#This Row],[V Odds &lt;]]&lt;&gt;"",Weekly[[#This Row],[Actual]]=FALSE),AZ378+Weekly[[#This Row],[V Odds &lt;]]-1,IF(AND(Weekly[[#This Row],[H Odds &lt;]]&lt;&gt;"",Weekly[[#This Row],[Actual]]=TRUE),AZ378+Weekly[[#This Row],[H Odds &lt;]]-1,AZ378-1)))</f>
        <v>63.919999999999987</v>
      </c>
      <c r="BA379" s="38">
        <f>IF(Weekly[[#This Row],[H Odds &lt;]]="",BA378,IF(AND(Weekly[[#This Row],[H Odds &lt;]]&lt;&gt;"",Weekly[[#This Row],[SVC_P]]=TRUE,Weekly[[#This Row],[Actual]]=TRUE),BA378+Weekly[[#This Row],[H Odds &lt;]]-1,IF(AND(Weekly[[#This Row],[H Odds &lt;]]&lt;&gt;"",Weekly[[#This Row],[SVC_P]]=TRUE,Weekly[[#This Row],[Actual]]=FALSE),BA378-1,BA378)))</f>
        <v>67.339999999999989</v>
      </c>
      <c r="BB379" s="38">
        <f>IF(Weekly[[#This Row],[H Odds &lt;]]="",BB378,IF(AND(Weekly[[#This Row],[H Odds &lt;]]&lt;&gt;"",Weekly[[#This Row],[ADBC_P]]=TRUE,Weekly[[#This Row],[Actual]]=TRUE),BB378+Weekly[[#This Row],[H Odds &lt;]]-1,IF(AND(Weekly[[#This Row],[H Odds &lt;]]&lt;&gt;"",Weekly[[#This Row],[ADBC_P]]=TRUE,Weekly[[#This Row],[Actual]]=FALSE),BB378-1,BB378)))</f>
        <v>43.459999999999994</v>
      </c>
      <c r="BC379" s="38">
        <f>IF(Weekly[[#This Row],[H Odds &lt;]]="",BC378,IF(AND(Weekly[[#This Row],[H Odds &lt;]]&lt;&gt;"",Weekly[[#This Row],[RFC_P]]=TRUE,Weekly[[#This Row],[Actual]]=TRUE),BC378+Weekly[[#This Row],[H Odds &lt;]]-1,IF(AND(Weekly[[#This Row],[H Odds &lt;]]&lt;&gt;"",Weekly[[#This Row],[RFC_P]]=TRUE,Weekly[[#This Row],[Actual]]=FALSE),BC378-1,BC378)))</f>
        <v>42.859999999999992</v>
      </c>
      <c r="BD379" s="38">
        <f>IF(Weekly[[#This Row],[H Odds &lt;]]="",BD378,IF(AND(Weekly[[#This Row],[H Odds &lt;]]&lt;&gt;"",Weekly[[#This Row],[GBC_P]]=TRUE,Weekly[[#This Row],[Actual]]=TRUE),BD378+Weekly[[#This Row],[H Odds &lt;]]-1,IF(AND(Weekly[[#This Row],[H Odds &lt;]]&lt;&gt;"",Weekly[[#This Row],[GBC_P]]=TRUE,Weekly[[#This Row],[Actual]]=FALSE),BD378-1,BD378)))</f>
        <v>47.96</v>
      </c>
      <c r="BE379" s="38">
        <f>IF(Weekly[[#This Row],[H Odds &lt;]]="",BE378,IF(AND(Weekly[[#This Row],[H Odds &lt;]]&lt;&gt;"",Weekly[[#This Row],[HGBC_P]]=TRUE,Weekly[[#This Row],[Actual]]=TRUE),BE378+Weekly[[#This Row],[H Odds &lt;]]-1,IF(AND(Weekly[[#This Row],[H Odds &lt;]]&lt;&gt;"",Weekly[[#This Row],[HGBC_P]]=TRUE,Weekly[[#This Row],[Actual]]=FALSE),BE378-1,BE378)))</f>
        <v>55.759999999999991</v>
      </c>
      <c r="BF379" s="38">
        <f>IF(Weekly[[#This Row],[H Odds &lt;]]="",BF378,IF(AND(Weekly[[#This Row],[H Odds &lt;]]&lt;&gt;"",Weekly[[#This Row],[XGB_P]]=TRUE,Weekly[[#This Row],[Actual]]=TRUE),BF378+Weekly[[#This Row],[H Odds &lt;]]-1,IF(AND(Weekly[[#This Row],[H Odds &lt;]]&lt;&gt;"",Weekly[[#This Row],[XGB_P]]=TRUE,Weekly[[#This Row],[Actual]]=FALSE),BF378-1,BF378)))</f>
        <v>59.93</v>
      </c>
      <c r="BG379" s="38">
        <f>IF(Weekly[[#This Row],[H Odds &lt;]]="",BG378,IF(AND(Weekly[[#This Row],[H Odds &lt;]]&lt;&gt;"",Weekly[[#This Row],[QDA_P]]=TRUE,Weekly[[#This Row],[Actual]]=TRUE),BG378+Weekly[[#This Row],[H Odds &lt;]]-1,IF(AND(Weekly[[#This Row],[H Odds &lt;]]&lt;&gt;"",Weekly[[#This Row],[QDA_P]]=TRUE,Weekly[[#This Row],[Actual]]=FALSE),BG378-1,BG378)))</f>
        <v>42.179999999999993</v>
      </c>
      <c r="BH379" s="38">
        <f>IF(Weekly[[#This Row],[H Odds &lt;]]="",BH378,IF(AND(Weekly[[#This Row],[H Odds &lt;]]&lt;&gt;"",Weekly[[#This Row],[KNC_P]]=TRUE,Weekly[[#This Row],[Actual]]=TRUE),BH378+Weekly[[#This Row],[H Odds &lt;]]-1,IF(AND(Weekly[[#This Row],[H Odds &lt;]]&lt;&gt;"",Weekly[[#This Row],[KNC_P]]=TRUE,Weekly[[#This Row],[Actual]]=FALSE),BH378-1,BH378)))</f>
        <v>46.54999999999999</v>
      </c>
      <c r="BI379" s="38">
        <f>IF(Weekly[[#This Row],[H Odds &lt;]]="",BI378,IF(AND(Weekly[[#This Row],[H Odds &lt;]]&lt;&gt;"",Weekly[[#This Row],[TRUES]]&gt;0,Weekly[[#This Row],[Actual]]=TRUE),BI378+Weekly[[#This Row],[H Odds &lt;]]-1,IF(AND(Weekly[[#This Row],[H Odds &lt;]]&lt;&gt;"",Weekly[[#This Row],[TRUES]]=0),BI378,BI378-1)))</f>
        <v>67.339999999999989</v>
      </c>
      <c r="BJ379" s="38">
        <f>IF(Weekly[[#This Row],[H Odds &lt;]]="",BJ378,IF(AND(Weekly[[#This Row],[H Odds &lt;]]&lt;&gt;"",Weekly[[#This Row],[Actual]]=TRUE),BJ378+Weekly[[#This Row],[H Odds &lt;]]-1,IF(AND(Weekly[[#This Row],[H Odds &lt;]]&lt;&gt;"",Weekly[[#This Row],[Actual]]=FALSE),BJ378-1,BJ378)))</f>
        <v>69.239999999999995</v>
      </c>
      <c r="BK379" s="58">
        <f>IF(AND(Weekly[[#This Row],[TRUES]]&gt;4,Weekly[[#This Row],[Actual]]=TRUE),BK378+Weekly[[#This Row],[BF H Odds]]-1,IF(AND(Weekly[[#This Row],[FALSES]]&gt;4,Weekly[[#This Row],[Actual]]=FALSE),BK378+Weekly[[#This Row],[BF V Odds]]-1,IF(AND(Weekly[[#This Row],[TRUES]]&gt;4,Weekly[[#This Row],[Actual]]=FALSE),BK378-1,IF(AND(Weekly[[#This Row],[FALSES]]&gt;4,Weekly[[#This Row],[Actual]]=TRUE),BK378-1,BK378))))</f>
        <v>17.240000000000023</v>
      </c>
      <c r="BL379" s="58">
        <f>IF(AND(Weekly[[#This Row],[TRUES]]&gt;5,Weekly[[#This Row],[Actual]]=TRUE),BL378+Weekly[[#This Row],[BF H Odds]]-1,IF(AND(Weekly[[#This Row],[FALSES]]&gt;5,Weekly[[#This Row],[Actual]]=FALSE),BL378+Weekly[[#This Row],[BF V Odds]]-1,IF(AND(Weekly[[#This Row],[TRUES]]&gt;5,Weekly[[#This Row],[Actual]]=FALSE),BL378-1,IF(AND(Weekly[[#This Row],[FALSES]]&gt;5,Weekly[[#This Row],[Actual]]=TRUE),BL378-1,BL378))))</f>
        <v>19.550000000000026</v>
      </c>
      <c r="BM379" s="58">
        <f>IF(AND(Weekly[[#This Row],[TRUES]]&gt;6,Weekly[[#This Row],[Actual]]=TRUE),BM378+Weekly[[#This Row],[BF H Odds]]-1,IF(AND(Weekly[[#This Row],[FALSES]]&gt;6,Weekly[[#This Row],[Actual]]=FALSE),BM378+Weekly[[#This Row],[BF V Odds]]-1,IF(AND(Weekly[[#This Row],[TRUES]]&gt;6,Weekly[[#This Row],[Actual]]=FALSE),BM378-1,IF(AND(Weekly[[#This Row],[FALSES]]&gt;6,Weekly[[#This Row],[Actual]]=TRUE),BM378-1,BM378))))</f>
        <v>45.870000000000012</v>
      </c>
    </row>
    <row r="380" spans="1:65" x14ac:dyDescent="0.25">
      <c r="A380" s="34"/>
      <c r="B380" s="10">
        <v>44290</v>
      </c>
      <c r="C380" s="33" t="s">
        <v>34</v>
      </c>
      <c r="D380" s="15" t="s">
        <v>20</v>
      </c>
      <c r="E380" t="b">
        <v>1</v>
      </c>
      <c r="F380" t="b">
        <v>1</v>
      </c>
      <c r="G380" t="b">
        <v>1</v>
      </c>
      <c r="H380" t="b">
        <v>1</v>
      </c>
      <c r="I380" t="b">
        <v>1</v>
      </c>
      <c r="J380" t="b">
        <v>1</v>
      </c>
      <c r="K380" t="b">
        <v>1</v>
      </c>
      <c r="L380" t="b">
        <v>0</v>
      </c>
      <c r="M380" t="s">
        <v>100</v>
      </c>
      <c r="N380">
        <v>11.63</v>
      </c>
      <c r="O380">
        <f>IF(Weekly[[#This Row],[H/V]]="H",Weekly[[#This Row],[BF H Odds]],IF(Weekly[[#This Row],[H/V]]="V",Weekly[[#This Row],[BF V Odds]],""))</f>
        <v>2.84</v>
      </c>
      <c r="P380" t="b">
        <v>0</v>
      </c>
      <c r="Q380" t="s">
        <v>76</v>
      </c>
      <c r="R380" s="35">
        <f>IFERROR(IF(Weekly[[#This Row],[Won Bet?]]="yes",R379+(Weekly[[#This Row],[BF Odds]]*Weekly[[#This Row],[BF Stake]])-Weekly[[#This Row],[BF Stake]],R379-Weekly[[#This Row],[BF Stake]]),R379)</f>
        <v>430.43</v>
      </c>
      <c r="S380" s="9">
        <f>IFERROR(IF(Weekly[[#This Row],[Won Bet?]]="yes",S379+(((Weekly[[#This Row],[BF Odds]]*Weekly[[#This Row],[BF Stake]])-Weekly[[#This Row],[BF Stake]])*0.95),S379-Weekly[[#This Row],[BF Stake]]),S379)</f>
        <v>428.01299999999992</v>
      </c>
      <c r="T380" s="13">
        <v>1.53</v>
      </c>
      <c r="U380" s="13">
        <v>2.84</v>
      </c>
      <c r="V380" s="24">
        <f>IF(Weekly[[#This Row],[Actual]]="","",IF(AND(Weekly[[#This Row],[SVC_P]]=Weekly[[#This Row],[Actual]],Weekly[[#This Row],[SVC_P]]=TRUE),V379+Weekly[[#This Row],[BF H Odds]]-1,IF(AND(Weekly[[#This Row],[SVC_P]]=Weekly[[#This Row],[Actual]],Weekly[[#This Row],[SVC_P]]=FALSE),V379+Weekly[[#This Row],[BF V Odds]]-1,V379-1)))</f>
        <v>65.770000000000053</v>
      </c>
      <c r="W380" s="24">
        <f>IF(Weekly[[#This Row],[Actual]]="","",IF(AND(Weekly[[#This Row],[SVC_P]]=FALSE,Weekly[[#This Row],[Actual]]=TRUE),W379+Weekly[[#This Row],[BF H Odds]]-1,IF(AND(Weekly[[#This Row],[SVC_P]]=TRUE,Weekly[[#This Row],[Actual]]=FALSE,),W379+Weekly[[#This Row],[BF V Odds]]-1,W379-1)))</f>
        <v>-319.95</v>
      </c>
      <c r="X380" s="24">
        <f>IF(Weekly[[#This Row],[Actual]]="","",IF(AND(Weekly[[#This Row],[ADBC_P]]=Weekly[[#This Row],[Actual]],Weekly[[#This Row],[ADBC_P]]=TRUE),X379+Weekly[[#This Row],[BF H Odds]]-1,IF(AND(Weekly[[#This Row],[ADBC_P]]=Weekly[[#This Row],[Actual]],Weekly[[#This Row],[ADBC_P]]=FALSE),X379+Weekly[[#This Row],[BF V Odds]]-1,X379-1)))</f>
        <v>21.080000000000027</v>
      </c>
      <c r="Y380" s="24">
        <f>IF(Weekly[[#This Row],[Actual]]="","",IF(AND(Weekly[[#This Row],[ADBC_P]]=FALSE,Weekly[[#This Row],[Actual]]=TRUE),Y379+Weekly[[#This Row],[BF H Odds]]-1,IF(AND(Weekly[[#This Row],[ADBC_P]]=TRUE,Weekly[[#This Row],[Actual]]=FALSE),Y379+Weekly[[#This Row],[BF V Odds]]-1,Y379-1)))</f>
        <v>43.77</v>
      </c>
      <c r="Z380" s="24">
        <f>IF(Weekly[[#This Row],[Actual]]="","",IF(AND(Weekly[[#This Row],[RFC_P]]=Weekly[[#This Row],[Actual]],Weekly[[#This Row],[RFC_P]]=TRUE),Z379+Weekly[[#This Row],[BF H Odds]]-1,IF(AND(Weekly[[#This Row],[RFC_P]]=Weekly[[#This Row],[Actual]],Weekly[[#This Row],[RFC_P]]=FALSE),Z379+Weekly[[#This Row],[BF V Odds]]-1,Z379-1)))</f>
        <v>17.070000000000022</v>
      </c>
      <c r="AA380" s="24">
        <f>IF(Weekly[[#This Row],[Actual]]="","",IF(AND(Weekly[[#This Row],[RFC_P]]=FALSE,Weekly[[#This Row],[Actual]]=TRUE),AA379+Weekly[[#This Row],[BF H Odds]]-1,IF(AND(Weekly[[#This Row],[RFC_P]]=TRUE,Weekly[[#This Row],[Actual]]=FALSE),AA379+Weekly[[#This Row],[BF V Odds]]-1,AA379-1)))</f>
        <v>47.77999999999998</v>
      </c>
      <c r="AB380" s="24">
        <f>IF(Weekly[[#This Row],[Actual]]="","",IF(AND(Weekly[[#This Row],[GBC_P]]=Weekly[[#This Row],[Actual]],Weekly[[#This Row],[GBC_P]]=TRUE),AB379+Weekly[[#This Row],[BF H Odds]]-1,IF(AND(Weekly[[#This Row],[GBC_P]]=Weekly[[#This Row],[Actual]],Weekly[[#This Row],[GBC_P]]=FALSE),AB379+Weekly[[#This Row],[BF V Odds]]-1,AB379-1)))</f>
        <v>19.790000000000006</v>
      </c>
      <c r="AC380" s="24">
        <f>IF(Weekly[[#This Row],[Actual]]="","",IF(AND(Weekly[[#This Row],[GBC_P]]=FALSE,Weekly[[#This Row],[Actual]]=TRUE),AC379+Weekly[[#This Row],[BF H Odds]]-1,IF(AND(Weekly[[#This Row],[GBC_P]]=TRUE,Weekly[[#This Row],[Actual]]=FALSE),AC379+Weekly[[#This Row],[BF V Odds]]-1,AC379-1)))</f>
        <v>45.059999999999974</v>
      </c>
      <c r="AD380" s="24">
        <f>IF(Weekly[[#This Row],[Actual]]="","",IF(AND(Weekly[[#This Row],[HGBC_P]]=Weekly[[#This Row],[Actual]],Weekly[[#This Row],[HGBC_P]]=TRUE),AD379+Weekly[[#This Row],[BF H Odds]]-1,IF(AND(Weekly[[#This Row],[HGBC_P]]=Weekly[[#This Row],[Actual]],Weekly[[#This Row],[HGBC_P]]=FALSE),AD379+Weekly[[#This Row],[BF V Odds]]-1,AD379-1)))</f>
        <v>20.370000000000026</v>
      </c>
      <c r="AE380" s="24">
        <f>IF(Weekly[[#This Row],[Actual]]="","",IF(AND(Weekly[[#This Row],[HGBC_P]]=FALSE,Weekly[[#This Row],[Actual]]=TRUE),AE379+Weekly[[#This Row],[BF H Odds]]-1,IF(AND(Weekly[[#This Row],[HGBC_P]]=TRUE,Weekly[[#This Row],[Actual]]=FALSE),AE379+Weekly[[#This Row],[BF V Odds]]-1,AE379-1)))</f>
        <v>44.480000000000004</v>
      </c>
      <c r="AF380" s="24">
        <f>IF(Weekly[[#This Row],[Actual]]="","",IF(AND(Weekly[[#This Row],[XGB_P]]=Weekly[[#This Row],[Actual]],Weekly[[#This Row],[XGB_P]]=TRUE),AF379+Weekly[[#This Row],[BF H Odds]]-1,IF(AND(Weekly[[#This Row],[XGB_P]]=Weekly[[#This Row],[Actual]],Weekly[[#This Row],[XGB_P]]=FALSE),AF379+Weekly[[#This Row],[BF V Odds]]-1,AF379-1)))</f>
        <v>39.120000000000019</v>
      </c>
      <c r="AG380" s="24">
        <f>IF(Weekly[[#This Row],[Actual]]="","",IF(AND(Weekly[[#This Row],[XGB_P]]=FALSE,Weekly[[#This Row],[Actual]]=TRUE),AG379+Weekly[[#This Row],[BF H Odds]]-1,IF(AND(Weekly[[#This Row],[XGB_P]]=TRUE,Weekly[[#This Row],[Actual]]=FALSE),AG379+Weekly[[#This Row],[BF V Odds]]-1,AG379-1)))</f>
        <v>25.729999999999997</v>
      </c>
      <c r="AH380" s="24">
        <f>IF(Weekly[[#This Row],[Actual]]="","",IF(AND(Weekly[[#This Row],[QDA_P]]=Weekly[[#This Row],[Actual]],Weekly[[#This Row],[QDA_P]]=TRUE),AH379+Weekly[[#This Row],[BF H Odds]]-1,IF(AND(Weekly[[#This Row],[QDA_P]]=Weekly[[#This Row],[Actual]],Weekly[[#This Row],[QDA_P]]=FALSE),AH379+Weekly[[#This Row],[BF V Odds]]-1,AH379-1)))</f>
        <v>1.000000000000008</v>
      </c>
      <c r="AI380" s="24">
        <f>IF(Weekly[[#This Row],[Actual]]="","",IF(AND(Weekly[[#This Row],[QDA_P]]=FALSE,Weekly[[#This Row],[Actual]]=TRUE),AI379+Weekly[[#This Row],[BF H Odds]]-1,IF(AND(Weekly[[#This Row],[QDA_P]]=TRUE,Weekly[[#This Row],[Actual]]=FALSE),AI379+Weekly[[#This Row],[BF V Odds]]-1,AI379-1)))</f>
        <v>63.850000000000009</v>
      </c>
      <c r="AJ380" s="24">
        <f>IF(Weekly[[#This Row],[Actual]]="","",IF(AND(Weekly[[#This Row],[KNC_P]]=FALSE,Weekly[[#This Row],[Actual]]=TRUE),AJ379+Weekly[[#This Row],[BF H Odds]]-1,IF(AND(Weekly[[#This Row],[KNC_P]]=TRUE,Weekly[[#This Row],[Actual]]=FALSE),AJ379+Weekly[[#This Row],[BF V Odds]]-1,AJ379-1)))</f>
        <v>46.739999999999981</v>
      </c>
      <c r="AK380" s="24">
        <f>IF(Weekly[[#This Row],[Actual]]="","",IF(AND(Weekly[[#This Row],[KNC_P]]=FALSE,Weekly[[#This Row],[Actual]]=TRUE),AK379+Weekly[[#This Row],[BF H Odds]]-1,IF(AND(Weekly[[#This Row],[KNC_P]]=TRUE,Weekly[[#This Row],[Actual]]=FALSE),AK379+Weekly[[#This Row],[BF V Odds]]-1,AK379-1)))</f>
        <v>45.639999999999972</v>
      </c>
      <c r="AL380" s="30">
        <f>IF(Weekly[[#This Row],[Actual]]="","",COUNTIF(Weekly[[#This Row],[SVC_P]:[QDA_P]],TRUE))</f>
        <v>7</v>
      </c>
      <c r="AM380" s="30">
        <f>IF(Weekly[[#This Row],[Actual]]="","",COUNTIF(Weekly[[#This Row],[SVC_P]:[QDA_P]],FALSE))</f>
        <v>0</v>
      </c>
      <c r="AN380" s="36" t="str">
        <f>IF(AND(Weekly[[#This Row],[BF V Odds]]&gt;$BO$6,Weekly[[#This Row],[BF V Odds]] &lt; $BO$7),Weekly[[#This Row],[BF V Odds]],"")</f>
        <v/>
      </c>
      <c r="AO380" s="36" t="str">
        <f>IF(AND(Weekly[[#This Row],[BF H Odds]]&gt;$BO$6, Weekly[[#This Row],[BF H Odds]] &lt; $BO$7),Weekly[[#This Row],[BF H Odds]],"")</f>
        <v/>
      </c>
      <c r="AP380" s="37">
        <f>IF(AND(Weekly[[#This Row],[V Odds &lt;]]="",Weekly[[#This Row],[H Odds &lt;]]=""),AP379,IF(AND(Weekly[[#This Row],[H Odds &lt;]]&lt;&gt;"",Weekly[[#This Row],[SVC_P]]=TRUE,Weekly[[#This Row],[Actual]]=TRUE),AP379+Weekly[[#This Row],[H Odds &lt;]]-1,IF(AND(Weekly[[#This Row],[V Odds &lt;]]&lt;&gt;"",Weekly[[#This Row],[SVC_P]]=FALSE,Weekly[[#This Row],[Actual]]=FALSE),AP379+Weekly[[#This Row],[V Odds &lt;]]-1,IF(AND(Weekly[[#This Row],[V Odds &lt;]]&lt;&gt;"",Weekly[[#This Row],[SVC_P]]=FALSE,Weekly[[#This Row],[Actual]]=TRUE),AP379-1,IF(AND(Weekly[[#This Row],[H Odds &lt;]]&lt;&gt;"",Weekly[[#This Row],[SVC_P]]=TRUE,Weekly[[#This Row],[Actual]]=FALSE),AP379-1,AP379)))))</f>
        <v>72.38000000000001</v>
      </c>
      <c r="AQ380" s="37">
        <f>IF(AND(Weekly[[#This Row],[V Odds &lt;]]="",Weekly[[#This Row],[H Odds &lt;]]=""),AQ379,IF(AND(Weekly[[#This Row],[H Odds &lt;]]&lt;&gt;"",Weekly[[#This Row],[ADBC_P]]=TRUE,Weekly[[#This Row],[Actual]]=TRUE),AQ379+Weekly[[#This Row],[H Odds &lt;]]-1,IF(AND(Weekly[[#This Row],[V Odds &lt;]]&lt;&gt;"",Weekly[[#This Row],[ADBC_P]]=FALSE,Weekly[[#This Row],[Actual]]=FALSE),AQ379+Weekly[[#This Row],[V Odds &lt;]]-1,IF(AND(Weekly[[#This Row],[V Odds &lt;]]&lt;&gt;"",Weekly[[#This Row],[ADBC_P]]=FALSE,Weekly[[#This Row],[Actual]]=TRUE),AQ379-1,IF(AND(Weekly[[#This Row],[H Odds &lt;]]&lt;&gt;"",Weekly[[#This Row],[ADBC_P]]=TRUE,Weekly[[#This Row],[Actual]]=FALSE),AQ379-1,AQ379)))))</f>
        <v>46.779999999999994</v>
      </c>
      <c r="AR380" s="37">
        <f>IF(AND(Weekly[[#This Row],[V Odds &lt;]]="",Weekly[[#This Row],[H Odds &lt;]]=""),AR379,IF(AND(Weekly[[#This Row],[H Odds &lt;]]&lt;&gt;"",Weekly[[#This Row],[RFC_P]]=TRUE,Weekly[[#This Row],[Actual]]=TRUE),AR379+Weekly[[#This Row],[H Odds &lt;]]-1,IF(AND(Weekly[[#This Row],[V Odds &lt;]]&lt;&gt;"",Weekly[[#This Row],[RFC_P]]=FALSE,Weekly[[#This Row],[Actual]]=FALSE),AR379+Weekly[[#This Row],[V Odds &lt;]]-1,IF(AND(Weekly[[#This Row],[V Odds &lt;]]&lt;&gt;"",Weekly[[#This Row],[RFC_P]]=FALSE,Weekly[[#This Row],[Actual]]=TRUE),AR379-1,IF(AND(Weekly[[#This Row],[H Odds &lt;]]&lt;&gt;"",Weekly[[#This Row],[RFC_P]]=TRUE,Weekly[[#This Row],[Actual]]=FALSE),AR379-1,AR379)))))</f>
        <v>49.789999999999992</v>
      </c>
      <c r="AS380" s="37">
        <f>IF(AND(Weekly[[#This Row],[V Odds &lt;]]="",Weekly[[#This Row],[H Odds &lt;]]=""),AS379,IF(AND(Weekly[[#This Row],[H Odds &lt;]]&lt;&gt;"",Weekly[[#This Row],[GBC_P]]=TRUE,Weekly[[#This Row],[Actual]]=TRUE),AS379+Weekly[[#This Row],[H Odds &lt;]]-1,IF(AND(Weekly[[#This Row],[V Odds &lt;]]&lt;&gt;"",Weekly[[#This Row],[GBC_P]]=FALSE,Weekly[[#This Row],[Actual]]=FALSE),AS379+Weekly[[#This Row],[V Odds &lt;]]-1,IF(AND(Weekly[[#This Row],[V Odds &lt;]]&lt;&gt;"",Weekly[[#This Row],[GBC_P]]=FALSE,Weekly[[#This Row],[Actual]]=TRUE),AS379-1,IF(AND(Weekly[[#This Row],[H Odds &lt;]]&lt;&gt;"",Weekly[[#This Row],[GBC_P]]=TRUE,Weekly[[#This Row],[Actual]]=FALSE),AS379-1,AS379)))))</f>
        <v>49.58</v>
      </c>
      <c r="AT380" s="37">
        <f>IF(AND(Weekly[[#This Row],[V Odds &lt;]]="",Weekly[[#This Row],[H Odds &lt;]]=""),AT379,IF(AND(Weekly[[#This Row],[H Odds &lt;]]&lt;&gt;"",Weekly[[#This Row],[HGBC_P]]=TRUE,Weekly[[#This Row],[Actual]]=TRUE),AT379+Weekly[[#This Row],[H Odds &lt;]]-1,IF(AND(Weekly[[#This Row],[V Odds &lt;]]&lt;&gt;"",Weekly[[#This Row],[HGBC_P]]=FALSE,Weekly[[#This Row],[Actual]]=FALSE),AT379+Weekly[[#This Row],[V Odds &lt;]]-1,IF(AND(Weekly[[#This Row],[V Odds &lt;]]&lt;&gt;"",Weekly[[#This Row],[HGBC_P]]=FALSE,Weekly[[#This Row],[Actual]]=TRUE),AT379-1,IF(AND(Weekly[[#This Row],[H Odds &lt;]]&lt;&gt;"",Weekly[[#This Row],[HGBC_P]]=TRUE,Weekly[[#This Row],[Actual]]=FALSE),AT379-1,AT379)))))</f>
        <v>54.659999999999989</v>
      </c>
      <c r="AU380" s="37">
        <f>IF(AND(Weekly[[#This Row],[V Odds &lt;]]="",Weekly[[#This Row],[H Odds &lt;]]=""),AU379,IF(AND(Weekly[[#This Row],[H Odds &lt;]]&lt;&gt;"",Weekly[[#This Row],[XGB_P]]=TRUE,Weekly[[#This Row],[Actual]]=TRUE),AU379+Weekly[[#This Row],[H Odds &lt;]]-1,IF(AND(Weekly[[#This Row],[V Odds &lt;]]&lt;&gt;"",Weekly[[#This Row],[XGB_P]]=FALSE,Weekly[[#This Row],[Actual]]=FALSE),AU379+Weekly[[#This Row],[V Odds &lt;]]-1,IF(AND(Weekly[[#This Row],[V Odds &lt;]]&lt;&gt;"",Weekly[[#This Row],[XGB_P]]=FALSE,Weekly[[#This Row],[Actual]]=TRUE),AU379-1,IF(AND(Weekly[[#This Row],[H Odds &lt;]]&lt;&gt;"",Weekly[[#This Row],[XGB_P]]=TRUE,Weekly[[#This Row],[Actual]]=FALSE),AU379-1,AU379)))))</f>
        <v>65.760000000000005</v>
      </c>
      <c r="AV380" s="37">
        <f>IF(AND(Weekly[[#This Row],[V Odds &lt;]]="",Weekly[[#This Row],[H Odds &lt;]]=""),AV379,IF(AND(Weekly[[#This Row],[H Odds &lt;]]&lt;&gt;"",Weekly[[#This Row],[QDA_P]]=TRUE,Weekly[[#This Row],[Actual]]=TRUE),AV379+Weekly[[#This Row],[H Odds &lt;]]-1,IF(AND(Weekly[[#This Row],[V Odds &lt;]]&lt;&gt;"",Weekly[[#This Row],[QDA_P]]=FALSE,Weekly[[#This Row],[Actual]]=FALSE),AV379+Weekly[[#This Row],[V Odds &lt;]]-1,IF(AND(Weekly[[#This Row],[V Odds &lt;]]&lt;&gt;"",Weekly[[#This Row],[QDA_P]]=FALSE,Weekly[[#This Row],[Actual]]=TRUE),AV379-1,IF(AND(Weekly[[#This Row],[H Odds &lt;]]&lt;&gt;"",Weekly[[#This Row],[QDA_P]]=TRUE,Weekly[[#This Row],[Actual]]=FALSE),AV379-1,AV379)))))</f>
        <v>53.249999999999979</v>
      </c>
      <c r="AW380" s="37">
        <f>IF(AND(Weekly[[#This Row],[H Odds &lt;]]="",Weekly[[#This Row],[V Odds &lt;]]=""),AW379,IF(AND(Weekly[[#This Row],[KNC_P]]=Weekly[[#This Row],[Actual]],Weekly[[#This Row],[KNC_P]]=TRUE),AW379+Weekly[[#This Row],[BF H Odds]]-1,IF(AND(Weekly[[#This Row],[KNC_P]]=Weekly[[#This Row],[Actual]],Weekly[[#This Row],[KNC_P]]=FALSE),AW379+Weekly[[#This Row],[BF V Odds]]-1,AW379-1)))</f>
        <v>43.250000000000007</v>
      </c>
      <c r="AX380" s="37">
        <f>IF(AND(Weekly[[#This Row],[V Odds &lt;]]="",Weekly[[#This Row],[H Odds &lt;]]=""),AX379,IF(AND(Weekly[[#This Row],[V Odds &lt;]]&lt;&gt;"",Weekly[[#This Row],[FALSES]]&gt;0,Weekly[[#This Row],[Actual]]=FALSE),AX379+Weekly[[#This Row],[V Odds &lt;]]-1,IF(AND(Weekly[[#This Row],[H Odds &lt;]]&lt;&gt;"",Weekly[[#This Row],[TRUES]]&gt;0,Weekly[[#This Row],[Actual]]=TRUE),AX379+Weekly[[#This Row],[H Odds &lt;]]-1,IF(AND(Weekly[[#This Row],[V Odds &lt;]]&lt;&gt;"",Weekly[[#This Row],[FALSES]]=0),AX379,IF(AND(Weekly[[#This Row],[H Odds &lt;]]&lt;&gt;"",Weekly[[#This Row],[TRUES]]=0),AX379,AX379-1)))))</f>
        <v>81.549999999999983</v>
      </c>
      <c r="AY380" s="37">
        <f>IF(AND(Weekly[[#This Row],[V Odds &lt;]]="",Weekly[[#This Row],[H Odds &lt;]]=""),AY379,IF(AND(Weekly[[#This Row],[V Odds &lt;]]&lt;&gt;"",Weekly[[#This Row],[FALSES]]&gt;0,Weekly[[#This Row],[Actual]]=FALSE),AY379+((Weekly[[#This Row],[V Odds &lt;]]-1)*0.92),IF(AND(Weekly[[#This Row],[H Odds &lt;]]&lt;&gt;"",Weekly[[#This Row],[TRUES]]&gt;0,Weekly[[#This Row],[Actual]]=TRUE),AY379+((Weekly[[#This Row],[H Odds &lt;]]-1)*0.92),IF(AND(Weekly[[#This Row],[V Odds &lt;]]&lt;&gt;"",Weekly[[#This Row],[FALSES]]=0),AY379,IF(AND(Weekly[[#This Row],[H Odds &lt;]]&lt;&gt;"",Weekly[[#This Row],[TRUES]]=0),AY379,AY379-1)))))</f>
        <v>74.066000000000031</v>
      </c>
      <c r="AZ380" s="37">
        <f>IF(AND(Weekly[[#This Row],[V Odds &lt;]]="",Weekly[[#This Row],[H Odds &lt;]]=""),AZ379,IF(AND(Weekly[[#This Row],[V Odds &lt;]]&lt;&gt;"",Weekly[[#This Row],[Actual]]=FALSE),AZ379+Weekly[[#This Row],[V Odds &lt;]]-1,IF(AND(Weekly[[#This Row],[H Odds &lt;]]&lt;&gt;"",Weekly[[#This Row],[Actual]]=TRUE),AZ379+Weekly[[#This Row],[H Odds &lt;]]-1,AZ379-1)))</f>
        <v>63.919999999999987</v>
      </c>
      <c r="BA380" s="38">
        <f>IF(Weekly[[#This Row],[H Odds &lt;]]="",BA379,IF(AND(Weekly[[#This Row],[H Odds &lt;]]&lt;&gt;"",Weekly[[#This Row],[SVC_P]]=TRUE,Weekly[[#This Row],[Actual]]=TRUE),BA379+Weekly[[#This Row],[H Odds &lt;]]-1,IF(AND(Weekly[[#This Row],[H Odds &lt;]]&lt;&gt;"",Weekly[[#This Row],[SVC_P]]=TRUE,Weekly[[#This Row],[Actual]]=FALSE),BA379-1,BA379)))</f>
        <v>67.339999999999989</v>
      </c>
      <c r="BB380" s="38">
        <f>IF(Weekly[[#This Row],[H Odds &lt;]]="",BB379,IF(AND(Weekly[[#This Row],[H Odds &lt;]]&lt;&gt;"",Weekly[[#This Row],[ADBC_P]]=TRUE,Weekly[[#This Row],[Actual]]=TRUE),BB379+Weekly[[#This Row],[H Odds &lt;]]-1,IF(AND(Weekly[[#This Row],[H Odds &lt;]]&lt;&gt;"",Weekly[[#This Row],[ADBC_P]]=TRUE,Weekly[[#This Row],[Actual]]=FALSE),BB379-1,BB379)))</f>
        <v>43.459999999999994</v>
      </c>
      <c r="BC380" s="38">
        <f>IF(Weekly[[#This Row],[H Odds &lt;]]="",BC379,IF(AND(Weekly[[#This Row],[H Odds &lt;]]&lt;&gt;"",Weekly[[#This Row],[RFC_P]]=TRUE,Weekly[[#This Row],[Actual]]=TRUE),BC379+Weekly[[#This Row],[H Odds &lt;]]-1,IF(AND(Weekly[[#This Row],[H Odds &lt;]]&lt;&gt;"",Weekly[[#This Row],[RFC_P]]=TRUE,Weekly[[#This Row],[Actual]]=FALSE),BC379-1,BC379)))</f>
        <v>42.859999999999992</v>
      </c>
      <c r="BD380" s="38">
        <f>IF(Weekly[[#This Row],[H Odds &lt;]]="",BD379,IF(AND(Weekly[[#This Row],[H Odds &lt;]]&lt;&gt;"",Weekly[[#This Row],[GBC_P]]=TRUE,Weekly[[#This Row],[Actual]]=TRUE),BD379+Weekly[[#This Row],[H Odds &lt;]]-1,IF(AND(Weekly[[#This Row],[H Odds &lt;]]&lt;&gt;"",Weekly[[#This Row],[GBC_P]]=TRUE,Weekly[[#This Row],[Actual]]=FALSE),BD379-1,BD379)))</f>
        <v>47.96</v>
      </c>
      <c r="BE380" s="38">
        <f>IF(Weekly[[#This Row],[H Odds &lt;]]="",BE379,IF(AND(Weekly[[#This Row],[H Odds &lt;]]&lt;&gt;"",Weekly[[#This Row],[HGBC_P]]=TRUE,Weekly[[#This Row],[Actual]]=TRUE),BE379+Weekly[[#This Row],[H Odds &lt;]]-1,IF(AND(Weekly[[#This Row],[H Odds &lt;]]&lt;&gt;"",Weekly[[#This Row],[HGBC_P]]=TRUE,Weekly[[#This Row],[Actual]]=FALSE),BE379-1,BE379)))</f>
        <v>55.759999999999991</v>
      </c>
      <c r="BF380" s="38">
        <f>IF(Weekly[[#This Row],[H Odds &lt;]]="",BF379,IF(AND(Weekly[[#This Row],[H Odds &lt;]]&lt;&gt;"",Weekly[[#This Row],[XGB_P]]=TRUE,Weekly[[#This Row],[Actual]]=TRUE),BF379+Weekly[[#This Row],[H Odds &lt;]]-1,IF(AND(Weekly[[#This Row],[H Odds &lt;]]&lt;&gt;"",Weekly[[#This Row],[XGB_P]]=TRUE,Weekly[[#This Row],[Actual]]=FALSE),BF379-1,BF379)))</f>
        <v>59.93</v>
      </c>
      <c r="BG380" s="38">
        <f>IF(Weekly[[#This Row],[H Odds &lt;]]="",BG379,IF(AND(Weekly[[#This Row],[H Odds &lt;]]&lt;&gt;"",Weekly[[#This Row],[QDA_P]]=TRUE,Weekly[[#This Row],[Actual]]=TRUE),BG379+Weekly[[#This Row],[H Odds &lt;]]-1,IF(AND(Weekly[[#This Row],[H Odds &lt;]]&lt;&gt;"",Weekly[[#This Row],[QDA_P]]=TRUE,Weekly[[#This Row],[Actual]]=FALSE),BG379-1,BG379)))</f>
        <v>42.179999999999993</v>
      </c>
      <c r="BH380" s="38">
        <f>IF(Weekly[[#This Row],[H Odds &lt;]]="",BH379,IF(AND(Weekly[[#This Row],[H Odds &lt;]]&lt;&gt;"",Weekly[[#This Row],[KNC_P]]=TRUE,Weekly[[#This Row],[Actual]]=TRUE),BH379+Weekly[[#This Row],[H Odds &lt;]]-1,IF(AND(Weekly[[#This Row],[H Odds &lt;]]&lt;&gt;"",Weekly[[#This Row],[KNC_P]]=TRUE,Weekly[[#This Row],[Actual]]=FALSE),BH379-1,BH379)))</f>
        <v>46.54999999999999</v>
      </c>
      <c r="BI380" s="38">
        <f>IF(Weekly[[#This Row],[H Odds &lt;]]="",BI379,IF(AND(Weekly[[#This Row],[H Odds &lt;]]&lt;&gt;"",Weekly[[#This Row],[TRUES]]&gt;0,Weekly[[#This Row],[Actual]]=TRUE),BI379+Weekly[[#This Row],[H Odds &lt;]]-1,IF(AND(Weekly[[#This Row],[H Odds &lt;]]&lt;&gt;"",Weekly[[#This Row],[TRUES]]=0),BI379,BI379-1)))</f>
        <v>67.339999999999989</v>
      </c>
      <c r="BJ380" s="38">
        <f>IF(Weekly[[#This Row],[H Odds &lt;]]="",BJ379,IF(AND(Weekly[[#This Row],[H Odds &lt;]]&lt;&gt;"",Weekly[[#This Row],[Actual]]=TRUE),BJ379+Weekly[[#This Row],[H Odds &lt;]]-1,IF(AND(Weekly[[#This Row],[H Odds &lt;]]&lt;&gt;"",Weekly[[#This Row],[Actual]]=FALSE),BJ379-1,BJ379)))</f>
        <v>69.239999999999995</v>
      </c>
      <c r="BK380" s="58">
        <f>IF(AND(Weekly[[#This Row],[TRUES]]&gt;4,Weekly[[#This Row],[Actual]]=TRUE),BK379+Weekly[[#This Row],[BF H Odds]]-1,IF(AND(Weekly[[#This Row],[FALSES]]&gt;4,Weekly[[#This Row],[Actual]]=FALSE),BK379+Weekly[[#This Row],[BF V Odds]]-1,IF(AND(Weekly[[#This Row],[TRUES]]&gt;4,Weekly[[#This Row],[Actual]]=FALSE),BK379-1,IF(AND(Weekly[[#This Row],[FALSES]]&gt;4,Weekly[[#This Row],[Actual]]=TRUE),BK379-1,BK379))))</f>
        <v>16.240000000000023</v>
      </c>
      <c r="BL380" s="58">
        <f>IF(AND(Weekly[[#This Row],[TRUES]]&gt;5,Weekly[[#This Row],[Actual]]=TRUE),BL379+Weekly[[#This Row],[BF H Odds]]-1,IF(AND(Weekly[[#This Row],[FALSES]]&gt;5,Weekly[[#This Row],[Actual]]=FALSE),BL379+Weekly[[#This Row],[BF V Odds]]-1,IF(AND(Weekly[[#This Row],[TRUES]]&gt;5,Weekly[[#This Row],[Actual]]=FALSE),BL379-1,IF(AND(Weekly[[#This Row],[FALSES]]&gt;5,Weekly[[#This Row],[Actual]]=TRUE),BL379-1,BL379))))</f>
        <v>18.550000000000026</v>
      </c>
      <c r="BM380" s="58">
        <f>IF(AND(Weekly[[#This Row],[TRUES]]&gt;6,Weekly[[#This Row],[Actual]]=TRUE),BM379+Weekly[[#This Row],[BF H Odds]]-1,IF(AND(Weekly[[#This Row],[FALSES]]&gt;6,Weekly[[#This Row],[Actual]]=FALSE),BM379+Weekly[[#This Row],[BF V Odds]]-1,IF(AND(Weekly[[#This Row],[TRUES]]&gt;6,Weekly[[#This Row],[Actual]]=FALSE),BM379-1,IF(AND(Weekly[[#This Row],[FALSES]]&gt;6,Weekly[[#This Row],[Actual]]=TRUE),BM379-1,BM379))))</f>
        <v>44.870000000000012</v>
      </c>
    </row>
    <row r="381" spans="1:65" x14ac:dyDescent="0.25">
      <c r="A381" s="34"/>
      <c r="B381" s="10">
        <v>44290</v>
      </c>
      <c r="C381" s="33" t="s">
        <v>26</v>
      </c>
      <c r="D381" s="15" t="s">
        <v>17</v>
      </c>
      <c r="E381" t="b">
        <v>1</v>
      </c>
      <c r="F381" t="b">
        <v>1</v>
      </c>
      <c r="G381" t="b">
        <v>1</v>
      </c>
      <c r="H381" t="b">
        <v>0</v>
      </c>
      <c r="I381" t="b">
        <v>1</v>
      </c>
      <c r="J381" t="b">
        <v>0</v>
      </c>
      <c r="K381" t="b">
        <v>1</v>
      </c>
      <c r="L381" t="b">
        <v>1</v>
      </c>
      <c r="M381" t="s">
        <v>101</v>
      </c>
      <c r="N381">
        <v>11.63</v>
      </c>
      <c r="O381">
        <f>IF(Weekly[[#This Row],[H/V]]="H",Weekly[[#This Row],[BF H Odds]],IF(Weekly[[#This Row],[H/V]]="V",Weekly[[#This Row],[BF V Odds]],""))</f>
        <v>10</v>
      </c>
      <c r="P381" t="b">
        <v>1</v>
      </c>
      <c r="Q381" t="s">
        <v>76</v>
      </c>
      <c r="R381" s="35">
        <f>IFERROR(IF(Weekly[[#This Row],[Won Bet?]]="yes",R380+(Weekly[[#This Row],[BF Odds]]*Weekly[[#This Row],[BF Stake]])-Weekly[[#This Row],[BF Stake]],R380-Weekly[[#This Row],[BF Stake]]),R380)</f>
        <v>418.8</v>
      </c>
      <c r="S381" s="9">
        <f>IFERROR(IF(Weekly[[#This Row],[Won Bet?]]="yes",S380+(((Weekly[[#This Row],[BF Odds]]*Weekly[[#This Row],[BF Stake]])-Weekly[[#This Row],[BF Stake]])*0.95),S380-Weekly[[#This Row],[BF Stake]]),S380)</f>
        <v>416.38299999999992</v>
      </c>
      <c r="T381" s="13">
        <v>10</v>
      </c>
      <c r="U381" s="13">
        <v>1.07</v>
      </c>
      <c r="V381" s="24">
        <f>IF(Weekly[[#This Row],[Actual]]="","",IF(AND(Weekly[[#This Row],[SVC_P]]=Weekly[[#This Row],[Actual]],Weekly[[#This Row],[SVC_P]]=TRUE),V380+Weekly[[#This Row],[BF H Odds]]-1,IF(AND(Weekly[[#This Row],[SVC_P]]=Weekly[[#This Row],[Actual]],Weekly[[#This Row],[SVC_P]]=FALSE),V380+Weekly[[#This Row],[BF V Odds]]-1,V380-1)))</f>
        <v>65.840000000000046</v>
      </c>
      <c r="W381" s="24">
        <f>IF(Weekly[[#This Row],[Actual]]="","",IF(AND(Weekly[[#This Row],[SVC_P]]=FALSE,Weekly[[#This Row],[Actual]]=TRUE),W380+Weekly[[#This Row],[BF H Odds]]-1,IF(AND(Weekly[[#This Row],[SVC_P]]=TRUE,Weekly[[#This Row],[Actual]]=FALSE,),W380+Weekly[[#This Row],[BF V Odds]]-1,W380-1)))</f>
        <v>-320.95</v>
      </c>
      <c r="X381" s="24">
        <f>IF(Weekly[[#This Row],[Actual]]="","",IF(AND(Weekly[[#This Row],[ADBC_P]]=Weekly[[#This Row],[Actual]],Weekly[[#This Row],[ADBC_P]]=TRUE),X380+Weekly[[#This Row],[BF H Odds]]-1,IF(AND(Weekly[[#This Row],[ADBC_P]]=Weekly[[#This Row],[Actual]],Weekly[[#This Row],[ADBC_P]]=FALSE),X380+Weekly[[#This Row],[BF V Odds]]-1,X380-1)))</f>
        <v>21.150000000000027</v>
      </c>
      <c r="Y381" s="24">
        <f>IF(Weekly[[#This Row],[Actual]]="","",IF(AND(Weekly[[#This Row],[ADBC_P]]=FALSE,Weekly[[#This Row],[Actual]]=TRUE),Y380+Weekly[[#This Row],[BF H Odds]]-1,IF(AND(Weekly[[#This Row],[ADBC_P]]=TRUE,Weekly[[#This Row],[Actual]]=FALSE),Y380+Weekly[[#This Row],[BF V Odds]]-1,Y380-1)))</f>
        <v>42.77</v>
      </c>
      <c r="Z381" s="24">
        <f>IF(Weekly[[#This Row],[Actual]]="","",IF(AND(Weekly[[#This Row],[RFC_P]]=Weekly[[#This Row],[Actual]],Weekly[[#This Row],[RFC_P]]=TRUE),Z380+Weekly[[#This Row],[BF H Odds]]-1,IF(AND(Weekly[[#This Row],[RFC_P]]=Weekly[[#This Row],[Actual]],Weekly[[#This Row],[RFC_P]]=FALSE),Z380+Weekly[[#This Row],[BF V Odds]]-1,Z380-1)))</f>
        <v>17.140000000000022</v>
      </c>
      <c r="AA381" s="24">
        <f>IF(Weekly[[#This Row],[Actual]]="","",IF(AND(Weekly[[#This Row],[RFC_P]]=FALSE,Weekly[[#This Row],[Actual]]=TRUE),AA380+Weekly[[#This Row],[BF H Odds]]-1,IF(AND(Weekly[[#This Row],[RFC_P]]=TRUE,Weekly[[#This Row],[Actual]]=FALSE),AA380+Weekly[[#This Row],[BF V Odds]]-1,AA380-1)))</f>
        <v>46.77999999999998</v>
      </c>
      <c r="AB381" s="24">
        <f>IF(Weekly[[#This Row],[Actual]]="","",IF(AND(Weekly[[#This Row],[GBC_P]]=Weekly[[#This Row],[Actual]],Weekly[[#This Row],[GBC_P]]=TRUE),AB380+Weekly[[#This Row],[BF H Odds]]-1,IF(AND(Weekly[[#This Row],[GBC_P]]=Weekly[[#This Row],[Actual]],Weekly[[#This Row],[GBC_P]]=FALSE),AB380+Weekly[[#This Row],[BF V Odds]]-1,AB380-1)))</f>
        <v>18.790000000000006</v>
      </c>
      <c r="AC381" s="24">
        <f>IF(Weekly[[#This Row],[Actual]]="","",IF(AND(Weekly[[#This Row],[GBC_P]]=FALSE,Weekly[[#This Row],[Actual]]=TRUE),AC380+Weekly[[#This Row],[BF H Odds]]-1,IF(AND(Weekly[[#This Row],[GBC_P]]=TRUE,Weekly[[#This Row],[Actual]]=FALSE),AC380+Weekly[[#This Row],[BF V Odds]]-1,AC380-1)))</f>
        <v>45.129999999999974</v>
      </c>
      <c r="AD381" s="24">
        <f>IF(Weekly[[#This Row],[Actual]]="","",IF(AND(Weekly[[#This Row],[HGBC_P]]=Weekly[[#This Row],[Actual]],Weekly[[#This Row],[HGBC_P]]=TRUE),AD380+Weekly[[#This Row],[BF H Odds]]-1,IF(AND(Weekly[[#This Row],[HGBC_P]]=Weekly[[#This Row],[Actual]],Weekly[[#This Row],[HGBC_P]]=FALSE),AD380+Weekly[[#This Row],[BF V Odds]]-1,AD380-1)))</f>
        <v>20.440000000000026</v>
      </c>
      <c r="AE381" s="24">
        <f>IF(Weekly[[#This Row],[Actual]]="","",IF(AND(Weekly[[#This Row],[HGBC_P]]=FALSE,Weekly[[#This Row],[Actual]]=TRUE),AE380+Weekly[[#This Row],[BF H Odds]]-1,IF(AND(Weekly[[#This Row],[HGBC_P]]=TRUE,Weekly[[#This Row],[Actual]]=FALSE),AE380+Weekly[[#This Row],[BF V Odds]]-1,AE380-1)))</f>
        <v>43.480000000000004</v>
      </c>
      <c r="AF381" s="24">
        <f>IF(Weekly[[#This Row],[Actual]]="","",IF(AND(Weekly[[#This Row],[XGB_P]]=Weekly[[#This Row],[Actual]],Weekly[[#This Row],[XGB_P]]=TRUE),AF380+Weekly[[#This Row],[BF H Odds]]-1,IF(AND(Weekly[[#This Row],[XGB_P]]=Weekly[[#This Row],[Actual]],Weekly[[#This Row],[XGB_P]]=FALSE),AF380+Weekly[[#This Row],[BF V Odds]]-1,AF380-1)))</f>
        <v>38.120000000000019</v>
      </c>
      <c r="AG381" s="24">
        <f>IF(Weekly[[#This Row],[Actual]]="","",IF(AND(Weekly[[#This Row],[XGB_P]]=FALSE,Weekly[[#This Row],[Actual]]=TRUE),AG380+Weekly[[#This Row],[BF H Odds]]-1,IF(AND(Weekly[[#This Row],[XGB_P]]=TRUE,Weekly[[#This Row],[Actual]]=FALSE),AG380+Weekly[[#This Row],[BF V Odds]]-1,AG380-1)))</f>
        <v>25.799999999999997</v>
      </c>
      <c r="AH381" s="24">
        <f>IF(Weekly[[#This Row],[Actual]]="","",IF(AND(Weekly[[#This Row],[QDA_P]]=Weekly[[#This Row],[Actual]],Weekly[[#This Row],[QDA_P]]=TRUE),AH380+Weekly[[#This Row],[BF H Odds]]-1,IF(AND(Weekly[[#This Row],[QDA_P]]=Weekly[[#This Row],[Actual]],Weekly[[#This Row],[QDA_P]]=FALSE),AH380+Weekly[[#This Row],[BF V Odds]]-1,AH380-1)))</f>
        <v>1.0700000000000083</v>
      </c>
      <c r="AI381" s="24">
        <f>IF(Weekly[[#This Row],[Actual]]="","",IF(AND(Weekly[[#This Row],[QDA_P]]=FALSE,Weekly[[#This Row],[Actual]]=TRUE),AI380+Weekly[[#This Row],[BF H Odds]]-1,IF(AND(Weekly[[#This Row],[QDA_P]]=TRUE,Weekly[[#This Row],[Actual]]=FALSE),AI380+Weekly[[#This Row],[BF V Odds]]-1,AI380-1)))</f>
        <v>62.850000000000009</v>
      </c>
      <c r="AJ381" s="24">
        <f>IF(Weekly[[#This Row],[Actual]]="","",IF(AND(Weekly[[#This Row],[KNC_P]]=FALSE,Weekly[[#This Row],[Actual]]=TRUE),AJ380+Weekly[[#This Row],[BF H Odds]]-1,IF(AND(Weekly[[#This Row],[KNC_P]]=TRUE,Weekly[[#This Row],[Actual]]=FALSE),AJ380+Weekly[[#This Row],[BF V Odds]]-1,AJ380-1)))</f>
        <v>45.739999999999981</v>
      </c>
      <c r="AK381" s="24">
        <f>IF(Weekly[[#This Row],[Actual]]="","",IF(AND(Weekly[[#This Row],[KNC_P]]=FALSE,Weekly[[#This Row],[Actual]]=TRUE),AK380+Weekly[[#This Row],[BF H Odds]]-1,IF(AND(Weekly[[#This Row],[KNC_P]]=TRUE,Weekly[[#This Row],[Actual]]=FALSE),AK380+Weekly[[#This Row],[BF V Odds]]-1,AK380-1)))</f>
        <v>44.639999999999972</v>
      </c>
      <c r="AL381" s="30">
        <f>IF(Weekly[[#This Row],[Actual]]="","",COUNTIF(Weekly[[#This Row],[SVC_P]:[QDA_P]],TRUE))</f>
        <v>5</v>
      </c>
      <c r="AM381" s="30">
        <f>IF(Weekly[[#This Row],[Actual]]="","",COUNTIF(Weekly[[#This Row],[SVC_P]:[QDA_P]],FALSE))</f>
        <v>2</v>
      </c>
      <c r="AN381" s="36" t="str">
        <f>IF(AND(Weekly[[#This Row],[BF V Odds]]&gt;$BO$6,Weekly[[#This Row],[BF V Odds]] &lt; $BO$7),Weekly[[#This Row],[BF V Odds]],"")</f>
        <v/>
      </c>
      <c r="AO381" s="36" t="str">
        <f>IF(AND(Weekly[[#This Row],[BF H Odds]]&gt;$BO$6, Weekly[[#This Row],[BF H Odds]] &lt; $BO$7),Weekly[[#This Row],[BF H Odds]],"")</f>
        <v/>
      </c>
      <c r="AP381" s="37">
        <f>IF(AND(Weekly[[#This Row],[V Odds &lt;]]="",Weekly[[#This Row],[H Odds &lt;]]=""),AP380,IF(AND(Weekly[[#This Row],[H Odds &lt;]]&lt;&gt;"",Weekly[[#This Row],[SVC_P]]=TRUE,Weekly[[#This Row],[Actual]]=TRUE),AP380+Weekly[[#This Row],[H Odds &lt;]]-1,IF(AND(Weekly[[#This Row],[V Odds &lt;]]&lt;&gt;"",Weekly[[#This Row],[SVC_P]]=FALSE,Weekly[[#This Row],[Actual]]=FALSE),AP380+Weekly[[#This Row],[V Odds &lt;]]-1,IF(AND(Weekly[[#This Row],[V Odds &lt;]]&lt;&gt;"",Weekly[[#This Row],[SVC_P]]=FALSE,Weekly[[#This Row],[Actual]]=TRUE),AP380-1,IF(AND(Weekly[[#This Row],[H Odds &lt;]]&lt;&gt;"",Weekly[[#This Row],[SVC_P]]=TRUE,Weekly[[#This Row],[Actual]]=FALSE),AP380-1,AP380)))))</f>
        <v>72.38000000000001</v>
      </c>
      <c r="AQ381" s="37">
        <f>IF(AND(Weekly[[#This Row],[V Odds &lt;]]="",Weekly[[#This Row],[H Odds &lt;]]=""),AQ380,IF(AND(Weekly[[#This Row],[H Odds &lt;]]&lt;&gt;"",Weekly[[#This Row],[ADBC_P]]=TRUE,Weekly[[#This Row],[Actual]]=TRUE),AQ380+Weekly[[#This Row],[H Odds &lt;]]-1,IF(AND(Weekly[[#This Row],[V Odds &lt;]]&lt;&gt;"",Weekly[[#This Row],[ADBC_P]]=FALSE,Weekly[[#This Row],[Actual]]=FALSE),AQ380+Weekly[[#This Row],[V Odds &lt;]]-1,IF(AND(Weekly[[#This Row],[V Odds &lt;]]&lt;&gt;"",Weekly[[#This Row],[ADBC_P]]=FALSE,Weekly[[#This Row],[Actual]]=TRUE),AQ380-1,IF(AND(Weekly[[#This Row],[H Odds &lt;]]&lt;&gt;"",Weekly[[#This Row],[ADBC_P]]=TRUE,Weekly[[#This Row],[Actual]]=FALSE),AQ380-1,AQ380)))))</f>
        <v>46.779999999999994</v>
      </c>
      <c r="AR381" s="37">
        <f>IF(AND(Weekly[[#This Row],[V Odds &lt;]]="",Weekly[[#This Row],[H Odds &lt;]]=""),AR380,IF(AND(Weekly[[#This Row],[H Odds &lt;]]&lt;&gt;"",Weekly[[#This Row],[RFC_P]]=TRUE,Weekly[[#This Row],[Actual]]=TRUE),AR380+Weekly[[#This Row],[H Odds &lt;]]-1,IF(AND(Weekly[[#This Row],[V Odds &lt;]]&lt;&gt;"",Weekly[[#This Row],[RFC_P]]=FALSE,Weekly[[#This Row],[Actual]]=FALSE),AR380+Weekly[[#This Row],[V Odds &lt;]]-1,IF(AND(Weekly[[#This Row],[V Odds &lt;]]&lt;&gt;"",Weekly[[#This Row],[RFC_P]]=FALSE,Weekly[[#This Row],[Actual]]=TRUE),AR380-1,IF(AND(Weekly[[#This Row],[H Odds &lt;]]&lt;&gt;"",Weekly[[#This Row],[RFC_P]]=TRUE,Weekly[[#This Row],[Actual]]=FALSE),AR380-1,AR380)))))</f>
        <v>49.789999999999992</v>
      </c>
      <c r="AS381" s="37">
        <f>IF(AND(Weekly[[#This Row],[V Odds &lt;]]="",Weekly[[#This Row],[H Odds &lt;]]=""),AS380,IF(AND(Weekly[[#This Row],[H Odds &lt;]]&lt;&gt;"",Weekly[[#This Row],[GBC_P]]=TRUE,Weekly[[#This Row],[Actual]]=TRUE),AS380+Weekly[[#This Row],[H Odds &lt;]]-1,IF(AND(Weekly[[#This Row],[V Odds &lt;]]&lt;&gt;"",Weekly[[#This Row],[GBC_P]]=FALSE,Weekly[[#This Row],[Actual]]=FALSE),AS380+Weekly[[#This Row],[V Odds &lt;]]-1,IF(AND(Weekly[[#This Row],[V Odds &lt;]]&lt;&gt;"",Weekly[[#This Row],[GBC_P]]=FALSE,Weekly[[#This Row],[Actual]]=TRUE),AS380-1,IF(AND(Weekly[[#This Row],[H Odds &lt;]]&lt;&gt;"",Weekly[[#This Row],[GBC_P]]=TRUE,Weekly[[#This Row],[Actual]]=FALSE),AS380-1,AS380)))))</f>
        <v>49.58</v>
      </c>
      <c r="AT381" s="37">
        <f>IF(AND(Weekly[[#This Row],[V Odds &lt;]]="",Weekly[[#This Row],[H Odds &lt;]]=""),AT380,IF(AND(Weekly[[#This Row],[H Odds &lt;]]&lt;&gt;"",Weekly[[#This Row],[HGBC_P]]=TRUE,Weekly[[#This Row],[Actual]]=TRUE),AT380+Weekly[[#This Row],[H Odds &lt;]]-1,IF(AND(Weekly[[#This Row],[V Odds &lt;]]&lt;&gt;"",Weekly[[#This Row],[HGBC_P]]=FALSE,Weekly[[#This Row],[Actual]]=FALSE),AT380+Weekly[[#This Row],[V Odds &lt;]]-1,IF(AND(Weekly[[#This Row],[V Odds &lt;]]&lt;&gt;"",Weekly[[#This Row],[HGBC_P]]=FALSE,Weekly[[#This Row],[Actual]]=TRUE),AT380-1,IF(AND(Weekly[[#This Row],[H Odds &lt;]]&lt;&gt;"",Weekly[[#This Row],[HGBC_P]]=TRUE,Weekly[[#This Row],[Actual]]=FALSE),AT380-1,AT380)))))</f>
        <v>54.659999999999989</v>
      </c>
      <c r="AU381" s="37">
        <f>IF(AND(Weekly[[#This Row],[V Odds &lt;]]="",Weekly[[#This Row],[H Odds &lt;]]=""),AU380,IF(AND(Weekly[[#This Row],[H Odds &lt;]]&lt;&gt;"",Weekly[[#This Row],[XGB_P]]=TRUE,Weekly[[#This Row],[Actual]]=TRUE),AU380+Weekly[[#This Row],[H Odds &lt;]]-1,IF(AND(Weekly[[#This Row],[V Odds &lt;]]&lt;&gt;"",Weekly[[#This Row],[XGB_P]]=FALSE,Weekly[[#This Row],[Actual]]=FALSE),AU380+Weekly[[#This Row],[V Odds &lt;]]-1,IF(AND(Weekly[[#This Row],[V Odds &lt;]]&lt;&gt;"",Weekly[[#This Row],[XGB_P]]=FALSE,Weekly[[#This Row],[Actual]]=TRUE),AU380-1,IF(AND(Weekly[[#This Row],[H Odds &lt;]]&lt;&gt;"",Weekly[[#This Row],[XGB_P]]=TRUE,Weekly[[#This Row],[Actual]]=FALSE),AU380-1,AU380)))))</f>
        <v>65.760000000000005</v>
      </c>
      <c r="AV381" s="37">
        <f>IF(AND(Weekly[[#This Row],[V Odds &lt;]]="",Weekly[[#This Row],[H Odds &lt;]]=""),AV380,IF(AND(Weekly[[#This Row],[H Odds &lt;]]&lt;&gt;"",Weekly[[#This Row],[QDA_P]]=TRUE,Weekly[[#This Row],[Actual]]=TRUE),AV380+Weekly[[#This Row],[H Odds &lt;]]-1,IF(AND(Weekly[[#This Row],[V Odds &lt;]]&lt;&gt;"",Weekly[[#This Row],[QDA_P]]=FALSE,Weekly[[#This Row],[Actual]]=FALSE),AV380+Weekly[[#This Row],[V Odds &lt;]]-1,IF(AND(Weekly[[#This Row],[V Odds &lt;]]&lt;&gt;"",Weekly[[#This Row],[QDA_P]]=FALSE,Weekly[[#This Row],[Actual]]=TRUE),AV380-1,IF(AND(Weekly[[#This Row],[H Odds &lt;]]&lt;&gt;"",Weekly[[#This Row],[QDA_P]]=TRUE,Weekly[[#This Row],[Actual]]=FALSE),AV380-1,AV380)))))</f>
        <v>53.249999999999979</v>
      </c>
      <c r="AW381" s="37">
        <f>IF(AND(Weekly[[#This Row],[H Odds &lt;]]="",Weekly[[#This Row],[V Odds &lt;]]=""),AW380,IF(AND(Weekly[[#This Row],[KNC_P]]=Weekly[[#This Row],[Actual]],Weekly[[#This Row],[KNC_P]]=TRUE),AW380+Weekly[[#This Row],[BF H Odds]]-1,IF(AND(Weekly[[#This Row],[KNC_P]]=Weekly[[#This Row],[Actual]],Weekly[[#This Row],[KNC_P]]=FALSE),AW380+Weekly[[#This Row],[BF V Odds]]-1,AW380-1)))</f>
        <v>43.250000000000007</v>
      </c>
      <c r="AX381" s="37">
        <f>IF(AND(Weekly[[#This Row],[V Odds &lt;]]="",Weekly[[#This Row],[H Odds &lt;]]=""),AX380,IF(AND(Weekly[[#This Row],[V Odds &lt;]]&lt;&gt;"",Weekly[[#This Row],[FALSES]]&gt;0,Weekly[[#This Row],[Actual]]=FALSE),AX380+Weekly[[#This Row],[V Odds &lt;]]-1,IF(AND(Weekly[[#This Row],[H Odds &lt;]]&lt;&gt;"",Weekly[[#This Row],[TRUES]]&gt;0,Weekly[[#This Row],[Actual]]=TRUE),AX380+Weekly[[#This Row],[H Odds &lt;]]-1,IF(AND(Weekly[[#This Row],[V Odds &lt;]]&lt;&gt;"",Weekly[[#This Row],[FALSES]]=0),AX380,IF(AND(Weekly[[#This Row],[H Odds &lt;]]&lt;&gt;"",Weekly[[#This Row],[TRUES]]=0),AX380,AX380-1)))))</f>
        <v>81.549999999999983</v>
      </c>
      <c r="AY381" s="37">
        <f>IF(AND(Weekly[[#This Row],[V Odds &lt;]]="",Weekly[[#This Row],[H Odds &lt;]]=""),AY380,IF(AND(Weekly[[#This Row],[V Odds &lt;]]&lt;&gt;"",Weekly[[#This Row],[FALSES]]&gt;0,Weekly[[#This Row],[Actual]]=FALSE),AY380+((Weekly[[#This Row],[V Odds &lt;]]-1)*0.92),IF(AND(Weekly[[#This Row],[H Odds &lt;]]&lt;&gt;"",Weekly[[#This Row],[TRUES]]&gt;0,Weekly[[#This Row],[Actual]]=TRUE),AY380+((Weekly[[#This Row],[H Odds &lt;]]-1)*0.92),IF(AND(Weekly[[#This Row],[V Odds &lt;]]&lt;&gt;"",Weekly[[#This Row],[FALSES]]=0),AY380,IF(AND(Weekly[[#This Row],[H Odds &lt;]]&lt;&gt;"",Weekly[[#This Row],[TRUES]]=0),AY380,AY380-1)))))</f>
        <v>74.066000000000031</v>
      </c>
      <c r="AZ381" s="37">
        <f>IF(AND(Weekly[[#This Row],[V Odds &lt;]]="",Weekly[[#This Row],[H Odds &lt;]]=""),AZ380,IF(AND(Weekly[[#This Row],[V Odds &lt;]]&lt;&gt;"",Weekly[[#This Row],[Actual]]=FALSE),AZ380+Weekly[[#This Row],[V Odds &lt;]]-1,IF(AND(Weekly[[#This Row],[H Odds &lt;]]&lt;&gt;"",Weekly[[#This Row],[Actual]]=TRUE),AZ380+Weekly[[#This Row],[H Odds &lt;]]-1,AZ380-1)))</f>
        <v>63.919999999999987</v>
      </c>
      <c r="BA381" s="38">
        <f>IF(Weekly[[#This Row],[H Odds &lt;]]="",BA380,IF(AND(Weekly[[#This Row],[H Odds &lt;]]&lt;&gt;"",Weekly[[#This Row],[SVC_P]]=TRUE,Weekly[[#This Row],[Actual]]=TRUE),BA380+Weekly[[#This Row],[H Odds &lt;]]-1,IF(AND(Weekly[[#This Row],[H Odds &lt;]]&lt;&gt;"",Weekly[[#This Row],[SVC_P]]=TRUE,Weekly[[#This Row],[Actual]]=FALSE),BA380-1,BA380)))</f>
        <v>67.339999999999989</v>
      </c>
      <c r="BB381" s="38">
        <f>IF(Weekly[[#This Row],[H Odds &lt;]]="",BB380,IF(AND(Weekly[[#This Row],[H Odds &lt;]]&lt;&gt;"",Weekly[[#This Row],[ADBC_P]]=TRUE,Weekly[[#This Row],[Actual]]=TRUE),BB380+Weekly[[#This Row],[H Odds &lt;]]-1,IF(AND(Weekly[[#This Row],[H Odds &lt;]]&lt;&gt;"",Weekly[[#This Row],[ADBC_P]]=TRUE,Weekly[[#This Row],[Actual]]=FALSE),BB380-1,BB380)))</f>
        <v>43.459999999999994</v>
      </c>
      <c r="BC381" s="38">
        <f>IF(Weekly[[#This Row],[H Odds &lt;]]="",BC380,IF(AND(Weekly[[#This Row],[H Odds &lt;]]&lt;&gt;"",Weekly[[#This Row],[RFC_P]]=TRUE,Weekly[[#This Row],[Actual]]=TRUE),BC380+Weekly[[#This Row],[H Odds &lt;]]-1,IF(AND(Weekly[[#This Row],[H Odds &lt;]]&lt;&gt;"",Weekly[[#This Row],[RFC_P]]=TRUE,Weekly[[#This Row],[Actual]]=FALSE),BC380-1,BC380)))</f>
        <v>42.859999999999992</v>
      </c>
      <c r="BD381" s="38">
        <f>IF(Weekly[[#This Row],[H Odds &lt;]]="",BD380,IF(AND(Weekly[[#This Row],[H Odds &lt;]]&lt;&gt;"",Weekly[[#This Row],[GBC_P]]=TRUE,Weekly[[#This Row],[Actual]]=TRUE),BD380+Weekly[[#This Row],[H Odds &lt;]]-1,IF(AND(Weekly[[#This Row],[H Odds &lt;]]&lt;&gt;"",Weekly[[#This Row],[GBC_P]]=TRUE,Weekly[[#This Row],[Actual]]=FALSE),BD380-1,BD380)))</f>
        <v>47.96</v>
      </c>
      <c r="BE381" s="38">
        <f>IF(Weekly[[#This Row],[H Odds &lt;]]="",BE380,IF(AND(Weekly[[#This Row],[H Odds &lt;]]&lt;&gt;"",Weekly[[#This Row],[HGBC_P]]=TRUE,Weekly[[#This Row],[Actual]]=TRUE),BE380+Weekly[[#This Row],[H Odds &lt;]]-1,IF(AND(Weekly[[#This Row],[H Odds &lt;]]&lt;&gt;"",Weekly[[#This Row],[HGBC_P]]=TRUE,Weekly[[#This Row],[Actual]]=FALSE),BE380-1,BE380)))</f>
        <v>55.759999999999991</v>
      </c>
      <c r="BF381" s="38">
        <f>IF(Weekly[[#This Row],[H Odds &lt;]]="",BF380,IF(AND(Weekly[[#This Row],[H Odds &lt;]]&lt;&gt;"",Weekly[[#This Row],[XGB_P]]=TRUE,Weekly[[#This Row],[Actual]]=TRUE),BF380+Weekly[[#This Row],[H Odds &lt;]]-1,IF(AND(Weekly[[#This Row],[H Odds &lt;]]&lt;&gt;"",Weekly[[#This Row],[XGB_P]]=TRUE,Weekly[[#This Row],[Actual]]=FALSE),BF380-1,BF380)))</f>
        <v>59.93</v>
      </c>
      <c r="BG381" s="38">
        <f>IF(Weekly[[#This Row],[H Odds &lt;]]="",BG380,IF(AND(Weekly[[#This Row],[H Odds &lt;]]&lt;&gt;"",Weekly[[#This Row],[QDA_P]]=TRUE,Weekly[[#This Row],[Actual]]=TRUE),BG380+Weekly[[#This Row],[H Odds &lt;]]-1,IF(AND(Weekly[[#This Row],[H Odds &lt;]]&lt;&gt;"",Weekly[[#This Row],[QDA_P]]=TRUE,Weekly[[#This Row],[Actual]]=FALSE),BG380-1,BG380)))</f>
        <v>42.179999999999993</v>
      </c>
      <c r="BH381" s="38">
        <f>IF(Weekly[[#This Row],[H Odds &lt;]]="",BH380,IF(AND(Weekly[[#This Row],[H Odds &lt;]]&lt;&gt;"",Weekly[[#This Row],[KNC_P]]=TRUE,Weekly[[#This Row],[Actual]]=TRUE),BH380+Weekly[[#This Row],[H Odds &lt;]]-1,IF(AND(Weekly[[#This Row],[H Odds &lt;]]&lt;&gt;"",Weekly[[#This Row],[KNC_P]]=TRUE,Weekly[[#This Row],[Actual]]=FALSE),BH380-1,BH380)))</f>
        <v>46.54999999999999</v>
      </c>
      <c r="BI381" s="38">
        <f>IF(Weekly[[#This Row],[H Odds &lt;]]="",BI380,IF(AND(Weekly[[#This Row],[H Odds &lt;]]&lt;&gt;"",Weekly[[#This Row],[TRUES]]&gt;0,Weekly[[#This Row],[Actual]]=TRUE),BI380+Weekly[[#This Row],[H Odds &lt;]]-1,IF(AND(Weekly[[#This Row],[H Odds &lt;]]&lt;&gt;"",Weekly[[#This Row],[TRUES]]=0),BI380,BI380-1)))</f>
        <v>67.339999999999989</v>
      </c>
      <c r="BJ381" s="38">
        <f>IF(Weekly[[#This Row],[H Odds &lt;]]="",BJ380,IF(AND(Weekly[[#This Row],[H Odds &lt;]]&lt;&gt;"",Weekly[[#This Row],[Actual]]=TRUE),BJ380+Weekly[[#This Row],[H Odds &lt;]]-1,IF(AND(Weekly[[#This Row],[H Odds &lt;]]&lt;&gt;"",Weekly[[#This Row],[Actual]]=FALSE),BJ380-1,BJ380)))</f>
        <v>69.239999999999995</v>
      </c>
      <c r="BK381" s="58">
        <f>IF(AND(Weekly[[#This Row],[TRUES]]&gt;4,Weekly[[#This Row],[Actual]]=TRUE),BK380+Weekly[[#This Row],[BF H Odds]]-1,IF(AND(Weekly[[#This Row],[FALSES]]&gt;4,Weekly[[#This Row],[Actual]]=FALSE),BK380+Weekly[[#This Row],[BF V Odds]]-1,IF(AND(Weekly[[#This Row],[TRUES]]&gt;4,Weekly[[#This Row],[Actual]]=FALSE),BK380-1,IF(AND(Weekly[[#This Row],[FALSES]]&gt;4,Weekly[[#This Row],[Actual]]=TRUE),BK380-1,BK380))))</f>
        <v>16.310000000000024</v>
      </c>
      <c r="BL381" s="58">
        <f>IF(AND(Weekly[[#This Row],[TRUES]]&gt;5,Weekly[[#This Row],[Actual]]=TRUE),BL380+Weekly[[#This Row],[BF H Odds]]-1,IF(AND(Weekly[[#This Row],[FALSES]]&gt;5,Weekly[[#This Row],[Actual]]=FALSE),BL380+Weekly[[#This Row],[BF V Odds]]-1,IF(AND(Weekly[[#This Row],[TRUES]]&gt;5,Weekly[[#This Row],[Actual]]=FALSE),BL380-1,IF(AND(Weekly[[#This Row],[FALSES]]&gt;5,Weekly[[#This Row],[Actual]]=TRUE),BL380-1,BL380))))</f>
        <v>18.550000000000026</v>
      </c>
      <c r="BM381" s="58">
        <f>IF(AND(Weekly[[#This Row],[TRUES]]&gt;6,Weekly[[#This Row],[Actual]]=TRUE),BM380+Weekly[[#This Row],[BF H Odds]]-1,IF(AND(Weekly[[#This Row],[FALSES]]&gt;6,Weekly[[#This Row],[Actual]]=FALSE),BM380+Weekly[[#This Row],[BF V Odds]]-1,IF(AND(Weekly[[#This Row],[TRUES]]&gt;6,Weekly[[#This Row],[Actual]]=FALSE),BM380-1,IF(AND(Weekly[[#This Row],[FALSES]]&gt;6,Weekly[[#This Row],[Actual]]=TRUE),BM380-1,BM380))))</f>
        <v>44.870000000000012</v>
      </c>
    </row>
    <row r="382" spans="1:65" x14ac:dyDescent="0.25">
      <c r="A382" s="34"/>
      <c r="B382" s="10">
        <v>44291</v>
      </c>
      <c r="C382" s="33" t="s">
        <v>28</v>
      </c>
      <c r="D382" s="15" t="s">
        <v>15</v>
      </c>
      <c r="E382" t="b">
        <v>1</v>
      </c>
      <c r="F382" t="b">
        <v>1</v>
      </c>
      <c r="G382" t="b">
        <v>1</v>
      </c>
      <c r="H382" t="b">
        <v>0</v>
      </c>
      <c r="I382" t="b">
        <v>0</v>
      </c>
      <c r="J382" t="b">
        <v>0</v>
      </c>
      <c r="K382" t="b">
        <v>1</v>
      </c>
      <c r="L382" t="b">
        <v>1</v>
      </c>
      <c r="M382" t="s">
        <v>101</v>
      </c>
      <c r="N382">
        <v>10.47</v>
      </c>
      <c r="O382">
        <f>IF(Weekly[[#This Row],[H/V]]="H",Weekly[[#This Row],[BF H Odds]],IF(Weekly[[#This Row],[H/V]]="V",Weekly[[#This Row],[BF V Odds]],""))</f>
        <v>3.25</v>
      </c>
      <c r="P382" t="b">
        <v>1</v>
      </c>
      <c r="Q382" t="s">
        <v>76</v>
      </c>
      <c r="R382" s="35">
        <f>IFERROR(IF(Weekly[[#This Row],[Won Bet?]]="yes",R381+(Weekly[[#This Row],[BF Odds]]*Weekly[[#This Row],[BF Stake]])-Weekly[[#This Row],[BF Stake]],R381-Weekly[[#This Row],[BF Stake]]),R381)</f>
        <v>408.33</v>
      </c>
      <c r="S382" s="9">
        <f>IFERROR(IF(Weekly[[#This Row],[Won Bet?]]="yes",S381+(((Weekly[[#This Row],[BF Odds]]*Weekly[[#This Row],[BF Stake]])-Weekly[[#This Row],[BF Stake]])*0.95),S381-Weekly[[#This Row],[BF Stake]]),S381)</f>
        <v>405.9129999999999</v>
      </c>
      <c r="T382">
        <v>3.25</v>
      </c>
      <c r="U382">
        <v>1.43</v>
      </c>
      <c r="V382" s="24">
        <f>IF(Weekly[[#This Row],[Actual]]="","",IF(AND(Weekly[[#This Row],[SVC_P]]=Weekly[[#This Row],[Actual]],Weekly[[#This Row],[SVC_P]]=TRUE),V381+Weekly[[#This Row],[BF H Odds]]-1,IF(AND(Weekly[[#This Row],[SVC_P]]=Weekly[[#This Row],[Actual]],Weekly[[#This Row],[SVC_P]]=FALSE),V381+Weekly[[#This Row],[BF V Odds]]-1,V381-1)))</f>
        <v>66.270000000000053</v>
      </c>
      <c r="W382" s="24">
        <f>IF(Weekly[[#This Row],[Actual]]="","",IF(AND(Weekly[[#This Row],[SVC_P]]=FALSE,Weekly[[#This Row],[Actual]]=TRUE),W381+Weekly[[#This Row],[BF H Odds]]-1,IF(AND(Weekly[[#This Row],[SVC_P]]=TRUE,Weekly[[#This Row],[Actual]]=FALSE,),W381+Weekly[[#This Row],[BF V Odds]]-1,W381-1)))</f>
        <v>-321.95</v>
      </c>
      <c r="X382" s="24">
        <f>IF(Weekly[[#This Row],[Actual]]="","",IF(AND(Weekly[[#This Row],[ADBC_P]]=Weekly[[#This Row],[Actual]],Weekly[[#This Row],[ADBC_P]]=TRUE),X381+Weekly[[#This Row],[BF H Odds]]-1,IF(AND(Weekly[[#This Row],[ADBC_P]]=Weekly[[#This Row],[Actual]],Weekly[[#This Row],[ADBC_P]]=FALSE),X381+Weekly[[#This Row],[BF V Odds]]-1,X381-1)))</f>
        <v>21.580000000000027</v>
      </c>
      <c r="Y382" s="24">
        <f>IF(Weekly[[#This Row],[Actual]]="","",IF(AND(Weekly[[#This Row],[ADBC_P]]=FALSE,Weekly[[#This Row],[Actual]]=TRUE),Y381+Weekly[[#This Row],[BF H Odds]]-1,IF(AND(Weekly[[#This Row],[ADBC_P]]=TRUE,Weekly[[#This Row],[Actual]]=FALSE),Y381+Weekly[[#This Row],[BF V Odds]]-1,Y381-1)))</f>
        <v>41.77</v>
      </c>
      <c r="Z382" s="24">
        <f>IF(Weekly[[#This Row],[Actual]]="","",IF(AND(Weekly[[#This Row],[RFC_P]]=Weekly[[#This Row],[Actual]],Weekly[[#This Row],[RFC_P]]=TRUE),Z381+Weekly[[#This Row],[BF H Odds]]-1,IF(AND(Weekly[[#This Row],[RFC_P]]=Weekly[[#This Row],[Actual]],Weekly[[#This Row],[RFC_P]]=FALSE),Z381+Weekly[[#This Row],[BF V Odds]]-1,Z381-1)))</f>
        <v>17.570000000000022</v>
      </c>
      <c r="AA382" s="24">
        <f>IF(Weekly[[#This Row],[Actual]]="","",IF(AND(Weekly[[#This Row],[RFC_P]]=FALSE,Weekly[[#This Row],[Actual]]=TRUE),AA381+Weekly[[#This Row],[BF H Odds]]-1,IF(AND(Weekly[[#This Row],[RFC_P]]=TRUE,Weekly[[#This Row],[Actual]]=FALSE),AA381+Weekly[[#This Row],[BF V Odds]]-1,AA381-1)))</f>
        <v>45.77999999999998</v>
      </c>
      <c r="AB382" s="24">
        <f>IF(Weekly[[#This Row],[Actual]]="","",IF(AND(Weekly[[#This Row],[GBC_P]]=Weekly[[#This Row],[Actual]],Weekly[[#This Row],[GBC_P]]=TRUE),AB381+Weekly[[#This Row],[BF H Odds]]-1,IF(AND(Weekly[[#This Row],[GBC_P]]=Weekly[[#This Row],[Actual]],Weekly[[#This Row],[GBC_P]]=FALSE),AB381+Weekly[[#This Row],[BF V Odds]]-1,AB381-1)))</f>
        <v>17.790000000000006</v>
      </c>
      <c r="AC382" s="24">
        <f>IF(Weekly[[#This Row],[Actual]]="","",IF(AND(Weekly[[#This Row],[GBC_P]]=FALSE,Weekly[[#This Row],[Actual]]=TRUE),AC381+Weekly[[#This Row],[BF H Odds]]-1,IF(AND(Weekly[[#This Row],[GBC_P]]=TRUE,Weekly[[#This Row],[Actual]]=FALSE),AC381+Weekly[[#This Row],[BF V Odds]]-1,AC381-1)))</f>
        <v>45.559999999999974</v>
      </c>
      <c r="AD382" s="24">
        <f>IF(Weekly[[#This Row],[Actual]]="","",IF(AND(Weekly[[#This Row],[HGBC_P]]=Weekly[[#This Row],[Actual]],Weekly[[#This Row],[HGBC_P]]=TRUE),AD381+Weekly[[#This Row],[BF H Odds]]-1,IF(AND(Weekly[[#This Row],[HGBC_P]]=Weekly[[#This Row],[Actual]],Weekly[[#This Row],[HGBC_P]]=FALSE),AD381+Weekly[[#This Row],[BF V Odds]]-1,AD381-1)))</f>
        <v>19.440000000000026</v>
      </c>
      <c r="AE382" s="24">
        <f>IF(Weekly[[#This Row],[Actual]]="","",IF(AND(Weekly[[#This Row],[HGBC_P]]=FALSE,Weekly[[#This Row],[Actual]]=TRUE),AE381+Weekly[[#This Row],[BF H Odds]]-1,IF(AND(Weekly[[#This Row],[HGBC_P]]=TRUE,Weekly[[#This Row],[Actual]]=FALSE),AE381+Weekly[[#This Row],[BF V Odds]]-1,AE381-1)))</f>
        <v>43.910000000000004</v>
      </c>
      <c r="AF382" s="24">
        <f>IF(Weekly[[#This Row],[Actual]]="","",IF(AND(Weekly[[#This Row],[XGB_P]]=Weekly[[#This Row],[Actual]],Weekly[[#This Row],[XGB_P]]=TRUE),AF381+Weekly[[#This Row],[BF H Odds]]-1,IF(AND(Weekly[[#This Row],[XGB_P]]=Weekly[[#This Row],[Actual]],Weekly[[#This Row],[XGB_P]]=FALSE),AF381+Weekly[[#This Row],[BF V Odds]]-1,AF381-1)))</f>
        <v>37.120000000000019</v>
      </c>
      <c r="AG382" s="24">
        <f>IF(Weekly[[#This Row],[Actual]]="","",IF(AND(Weekly[[#This Row],[XGB_P]]=FALSE,Weekly[[#This Row],[Actual]]=TRUE),AG381+Weekly[[#This Row],[BF H Odds]]-1,IF(AND(Weekly[[#This Row],[XGB_P]]=TRUE,Weekly[[#This Row],[Actual]]=FALSE),AG381+Weekly[[#This Row],[BF V Odds]]-1,AG381-1)))</f>
        <v>26.229999999999997</v>
      </c>
      <c r="AH382" s="24">
        <f>IF(Weekly[[#This Row],[Actual]]="","",IF(AND(Weekly[[#This Row],[QDA_P]]=Weekly[[#This Row],[Actual]],Weekly[[#This Row],[QDA_P]]=TRUE),AH381+Weekly[[#This Row],[BF H Odds]]-1,IF(AND(Weekly[[#This Row],[QDA_P]]=Weekly[[#This Row],[Actual]],Weekly[[#This Row],[QDA_P]]=FALSE),AH381+Weekly[[#This Row],[BF V Odds]]-1,AH381-1)))</f>
        <v>1.500000000000008</v>
      </c>
      <c r="AI382" s="24">
        <f>IF(Weekly[[#This Row],[Actual]]="","",IF(AND(Weekly[[#This Row],[QDA_P]]=FALSE,Weekly[[#This Row],[Actual]]=TRUE),AI381+Weekly[[#This Row],[BF H Odds]]-1,IF(AND(Weekly[[#This Row],[QDA_P]]=TRUE,Weekly[[#This Row],[Actual]]=FALSE),AI381+Weekly[[#This Row],[BF V Odds]]-1,AI381-1)))</f>
        <v>61.850000000000009</v>
      </c>
      <c r="AJ382" s="24">
        <f>IF(Weekly[[#This Row],[Actual]]="","",IF(AND(Weekly[[#This Row],[KNC_P]]=FALSE,Weekly[[#This Row],[Actual]]=TRUE),AJ381+Weekly[[#This Row],[BF H Odds]]-1,IF(AND(Weekly[[#This Row],[KNC_P]]=TRUE,Weekly[[#This Row],[Actual]]=FALSE),AJ381+Weekly[[#This Row],[BF V Odds]]-1,AJ381-1)))</f>
        <v>44.739999999999981</v>
      </c>
      <c r="AK382" s="24">
        <f>IF(Weekly[[#This Row],[Actual]]="","",IF(AND(Weekly[[#This Row],[KNC_P]]=FALSE,Weekly[[#This Row],[Actual]]=TRUE),AK381+Weekly[[#This Row],[BF H Odds]]-1,IF(AND(Weekly[[#This Row],[KNC_P]]=TRUE,Weekly[[#This Row],[Actual]]=FALSE),AK381+Weekly[[#This Row],[BF V Odds]]-1,AK381-1)))</f>
        <v>43.639999999999972</v>
      </c>
      <c r="AL382" s="30">
        <f>IF(Weekly[[#This Row],[Actual]]="","",COUNTIF(Weekly[[#This Row],[SVC_P]:[QDA_P]],TRUE))</f>
        <v>4</v>
      </c>
      <c r="AM382" s="30">
        <f>IF(Weekly[[#This Row],[Actual]]="","",COUNTIF(Weekly[[#This Row],[SVC_P]:[QDA_P]],FALSE))</f>
        <v>3</v>
      </c>
      <c r="AN382" s="36">
        <f>IF(AND(Weekly[[#This Row],[BF V Odds]]&gt;$BO$6,Weekly[[#This Row],[BF V Odds]] &lt; $BO$7),Weekly[[#This Row],[BF V Odds]],"")</f>
        <v>3.25</v>
      </c>
      <c r="AO382" s="36" t="str">
        <f>IF(AND(Weekly[[#This Row],[BF H Odds]]&gt;$BO$6, Weekly[[#This Row],[BF H Odds]] &lt; $BO$7),Weekly[[#This Row],[BF H Odds]],"")</f>
        <v/>
      </c>
      <c r="AP382" s="37">
        <f>IF(AND(Weekly[[#This Row],[V Odds &lt;]]="",Weekly[[#This Row],[H Odds &lt;]]=""),AP381,IF(AND(Weekly[[#This Row],[H Odds &lt;]]&lt;&gt;"",Weekly[[#This Row],[SVC_P]]=TRUE,Weekly[[#This Row],[Actual]]=TRUE),AP381+Weekly[[#This Row],[H Odds &lt;]]-1,IF(AND(Weekly[[#This Row],[V Odds &lt;]]&lt;&gt;"",Weekly[[#This Row],[SVC_P]]=FALSE,Weekly[[#This Row],[Actual]]=FALSE),AP381+Weekly[[#This Row],[V Odds &lt;]]-1,IF(AND(Weekly[[#This Row],[V Odds &lt;]]&lt;&gt;"",Weekly[[#This Row],[SVC_P]]=FALSE,Weekly[[#This Row],[Actual]]=TRUE),AP381-1,IF(AND(Weekly[[#This Row],[H Odds &lt;]]&lt;&gt;"",Weekly[[#This Row],[SVC_P]]=TRUE,Weekly[[#This Row],[Actual]]=FALSE),AP381-1,AP381)))))</f>
        <v>72.38000000000001</v>
      </c>
      <c r="AQ382" s="37">
        <f>IF(AND(Weekly[[#This Row],[V Odds &lt;]]="",Weekly[[#This Row],[H Odds &lt;]]=""),AQ381,IF(AND(Weekly[[#This Row],[H Odds &lt;]]&lt;&gt;"",Weekly[[#This Row],[ADBC_P]]=TRUE,Weekly[[#This Row],[Actual]]=TRUE),AQ381+Weekly[[#This Row],[H Odds &lt;]]-1,IF(AND(Weekly[[#This Row],[V Odds &lt;]]&lt;&gt;"",Weekly[[#This Row],[ADBC_P]]=FALSE,Weekly[[#This Row],[Actual]]=FALSE),AQ381+Weekly[[#This Row],[V Odds &lt;]]-1,IF(AND(Weekly[[#This Row],[V Odds &lt;]]&lt;&gt;"",Weekly[[#This Row],[ADBC_P]]=FALSE,Weekly[[#This Row],[Actual]]=TRUE),AQ381-1,IF(AND(Weekly[[#This Row],[H Odds &lt;]]&lt;&gt;"",Weekly[[#This Row],[ADBC_P]]=TRUE,Weekly[[#This Row],[Actual]]=FALSE),AQ381-1,AQ381)))))</f>
        <v>46.779999999999994</v>
      </c>
      <c r="AR382" s="37">
        <f>IF(AND(Weekly[[#This Row],[V Odds &lt;]]="",Weekly[[#This Row],[H Odds &lt;]]=""),AR381,IF(AND(Weekly[[#This Row],[H Odds &lt;]]&lt;&gt;"",Weekly[[#This Row],[RFC_P]]=TRUE,Weekly[[#This Row],[Actual]]=TRUE),AR381+Weekly[[#This Row],[H Odds &lt;]]-1,IF(AND(Weekly[[#This Row],[V Odds &lt;]]&lt;&gt;"",Weekly[[#This Row],[RFC_P]]=FALSE,Weekly[[#This Row],[Actual]]=FALSE),AR381+Weekly[[#This Row],[V Odds &lt;]]-1,IF(AND(Weekly[[#This Row],[V Odds &lt;]]&lt;&gt;"",Weekly[[#This Row],[RFC_P]]=FALSE,Weekly[[#This Row],[Actual]]=TRUE),AR381-1,IF(AND(Weekly[[#This Row],[H Odds &lt;]]&lt;&gt;"",Weekly[[#This Row],[RFC_P]]=TRUE,Weekly[[#This Row],[Actual]]=FALSE),AR381-1,AR381)))))</f>
        <v>49.789999999999992</v>
      </c>
      <c r="AS382" s="37">
        <f>IF(AND(Weekly[[#This Row],[V Odds &lt;]]="",Weekly[[#This Row],[H Odds &lt;]]=""),AS381,IF(AND(Weekly[[#This Row],[H Odds &lt;]]&lt;&gt;"",Weekly[[#This Row],[GBC_P]]=TRUE,Weekly[[#This Row],[Actual]]=TRUE),AS381+Weekly[[#This Row],[H Odds &lt;]]-1,IF(AND(Weekly[[#This Row],[V Odds &lt;]]&lt;&gt;"",Weekly[[#This Row],[GBC_P]]=FALSE,Weekly[[#This Row],[Actual]]=FALSE),AS381+Weekly[[#This Row],[V Odds &lt;]]-1,IF(AND(Weekly[[#This Row],[V Odds &lt;]]&lt;&gt;"",Weekly[[#This Row],[GBC_P]]=FALSE,Weekly[[#This Row],[Actual]]=TRUE),AS381-1,IF(AND(Weekly[[#This Row],[H Odds &lt;]]&lt;&gt;"",Weekly[[#This Row],[GBC_P]]=TRUE,Weekly[[#This Row],[Actual]]=FALSE),AS381-1,AS381)))))</f>
        <v>48.58</v>
      </c>
      <c r="AT382" s="37">
        <f>IF(AND(Weekly[[#This Row],[V Odds &lt;]]="",Weekly[[#This Row],[H Odds &lt;]]=""),AT381,IF(AND(Weekly[[#This Row],[H Odds &lt;]]&lt;&gt;"",Weekly[[#This Row],[HGBC_P]]=TRUE,Weekly[[#This Row],[Actual]]=TRUE),AT381+Weekly[[#This Row],[H Odds &lt;]]-1,IF(AND(Weekly[[#This Row],[V Odds &lt;]]&lt;&gt;"",Weekly[[#This Row],[HGBC_P]]=FALSE,Weekly[[#This Row],[Actual]]=FALSE),AT381+Weekly[[#This Row],[V Odds &lt;]]-1,IF(AND(Weekly[[#This Row],[V Odds &lt;]]&lt;&gt;"",Weekly[[#This Row],[HGBC_P]]=FALSE,Weekly[[#This Row],[Actual]]=TRUE),AT381-1,IF(AND(Weekly[[#This Row],[H Odds &lt;]]&lt;&gt;"",Weekly[[#This Row],[HGBC_P]]=TRUE,Weekly[[#This Row],[Actual]]=FALSE),AT381-1,AT381)))))</f>
        <v>53.659999999999989</v>
      </c>
      <c r="AU382" s="37">
        <f>IF(AND(Weekly[[#This Row],[V Odds &lt;]]="",Weekly[[#This Row],[H Odds &lt;]]=""),AU381,IF(AND(Weekly[[#This Row],[H Odds &lt;]]&lt;&gt;"",Weekly[[#This Row],[XGB_P]]=TRUE,Weekly[[#This Row],[Actual]]=TRUE),AU381+Weekly[[#This Row],[H Odds &lt;]]-1,IF(AND(Weekly[[#This Row],[V Odds &lt;]]&lt;&gt;"",Weekly[[#This Row],[XGB_P]]=FALSE,Weekly[[#This Row],[Actual]]=FALSE),AU381+Weekly[[#This Row],[V Odds &lt;]]-1,IF(AND(Weekly[[#This Row],[V Odds &lt;]]&lt;&gt;"",Weekly[[#This Row],[XGB_P]]=FALSE,Weekly[[#This Row],[Actual]]=TRUE),AU381-1,IF(AND(Weekly[[#This Row],[H Odds &lt;]]&lt;&gt;"",Weekly[[#This Row],[XGB_P]]=TRUE,Weekly[[#This Row],[Actual]]=FALSE),AU381-1,AU381)))))</f>
        <v>64.760000000000005</v>
      </c>
      <c r="AV382" s="37">
        <f>IF(AND(Weekly[[#This Row],[V Odds &lt;]]="",Weekly[[#This Row],[H Odds &lt;]]=""),AV381,IF(AND(Weekly[[#This Row],[H Odds &lt;]]&lt;&gt;"",Weekly[[#This Row],[QDA_P]]=TRUE,Weekly[[#This Row],[Actual]]=TRUE),AV381+Weekly[[#This Row],[H Odds &lt;]]-1,IF(AND(Weekly[[#This Row],[V Odds &lt;]]&lt;&gt;"",Weekly[[#This Row],[QDA_P]]=FALSE,Weekly[[#This Row],[Actual]]=FALSE),AV381+Weekly[[#This Row],[V Odds &lt;]]-1,IF(AND(Weekly[[#This Row],[V Odds &lt;]]&lt;&gt;"",Weekly[[#This Row],[QDA_P]]=FALSE,Weekly[[#This Row],[Actual]]=TRUE),AV381-1,IF(AND(Weekly[[#This Row],[H Odds &lt;]]&lt;&gt;"",Weekly[[#This Row],[QDA_P]]=TRUE,Weekly[[#This Row],[Actual]]=FALSE),AV381-1,AV381)))))</f>
        <v>53.249999999999979</v>
      </c>
      <c r="AW382" s="37">
        <f>IF(AND(Weekly[[#This Row],[H Odds &lt;]]="",Weekly[[#This Row],[V Odds &lt;]]=""),AW381,IF(AND(Weekly[[#This Row],[KNC_P]]=Weekly[[#This Row],[Actual]],Weekly[[#This Row],[KNC_P]]=TRUE),AW381+Weekly[[#This Row],[BF H Odds]]-1,IF(AND(Weekly[[#This Row],[KNC_P]]=Weekly[[#This Row],[Actual]],Weekly[[#This Row],[KNC_P]]=FALSE),AW381+Weekly[[#This Row],[BF V Odds]]-1,AW381-1)))</f>
        <v>43.680000000000007</v>
      </c>
      <c r="AX382" s="37">
        <f>IF(AND(Weekly[[#This Row],[V Odds &lt;]]="",Weekly[[#This Row],[H Odds &lt;]]=""),AX381,IF(AND(Weekly[[#This Row],[V Odds &lt;]]&lt;&gt;"",Weekly[[#This Row],[FALSES]]&gt;0,Weekly[[#This Row],[Actual]]=FALSE),AX381+Weekly[[#This Row],[V Odds &lt;]]-1,IF(AND(Weekly[[#This Row],[H Odds &lt;]]&lt;&gt;"",Weekly[[#This Row],[TRUES]]&gt;0,Weekly[[#This Row],[Actual]]=TRUE),AX381+Weekly[[#This Row],[H Odds &lt;]]-1,IF(AND(Weekly[[#This Row],[V Odds &lt;]]&lt;&gt;"",Weekly[[#This Row],[FALSES]]=0),AX381,IF(AND(Weekly[[#This Row],[H Odds &lt;]]&lt;&gt;"",Weekly[[#This Row],[TRUES]]=0),AX381,AX381-1)))))</f>
        <v>80.549999999999983</v>
      </c>
      <c r="AY382" s="37">
        <f>IF(AND(Weekly[[#This Row],[V Odds &lt;]]="",Weekly[[#This Row],[H Odds &lt;]]=""),AY381,IF(AND(Weekly[[#This Row],[V Odds &lt;]]&lt;&gt;"",Weekly[[#This Row],[FALSES]]&gt;0,Weekly[[#This Row],[Actual]]=FALSE),AY381+((Weekly[[#This Row],[V Odds &lt;]]-1)*0.92),IF(AND(Weekly[[#This Row],[H Odds &lt;]]&lt;&gt;"",Weekly[[#This Row],[TRUES]]&gt;0,Weekly[[#This Row],[Actual]]=TRUE),AY381+((Weekly[[#This Row],[H Odds &lt;]]-1)*0.92),IF(AND(Weekly[[#This Row],[V Odds &lt;]]&lt;&gt;"",Weekly[[#This Row],[FALSES]]=0),AY381,IF(AND(Weekly[[#This Row],[H Odds &lt;]]&lt;&gt;"",Weekly[[#This Row],[TRUES]]=0),AY381,AY381-1)))))</f>
        <v>73.066000000000031</v>
      </c>
      <c r="AZ382" s="37">
        <f>IF(AND(Weekly[[#This Row],[V Odds &lt;]]="",Weekly[[#This Row],[H Odds &lt;]]=""),AZ381,IF(AND(Weekly[[#This Row],[V Odds &lt;]]&lt;&gt;"",Weekly[[#This Row],[Actual]]=FALSE),AZ381+Weekly[[#This Row],[V Odds &lt;]]-1,IF(AND(Weekly[[#This Row],[H Odds &lt;]]&lt;&gt;"",Weekly[[#This Row],[Actual]]=TRUE),AZ381+Weekly[[#This Row],[H Odds &lt;]]-1,AZ381-1)))</f>
        <v>62.919999999999987</v>
      </c>
      <c r="BA382" s="38">
        <f>IF(Weekly[[#This Row],[H Odds &lt;]]="",BA381,IF(AND(Weekly[[#This Row],[H Odds &lt;]]&lt;&gt;"",Weekly[[#This Row],[SVC_P]]=TRUE,Weekly[[#This Row],[Actual]]=TRUE),BA381+Weekly[[#This Row],[H Odds &lt;]]-1,IF(AND(Weekly[[#This Row],[H Odds &lt;]]&lt;&gt;"",Weekly[[#This Row],[SVC_P]]=TRUE,Weekly[[#This Row],[Actual]]=FALSE),BA381-1,BA381)))</f>
        <v>67.339999999999989</v>
      </c>
      <c r="BB382" s="38">
        <f>IF(Weekly[[#This Row],[H Odds &lt;]]="",BB381,IF(AND(Weekly[[#This Row],[H Odds &lt;]]&lt;&gt;"",Weekly[[#This Row],[ADBC_P]]=TRUE,Weekly[[#This Row],[Actual]]=TRUE),BB381+Weekly[[#This Row],[H Odds &lt;]]-1,IF(AND(Weekly[[#This Row],[H Odds &lt;]]&lt;&gt;"",Weekly[[#This Row],[ADBC_P]]=TRUE,Weekly[[#This Row],[Actual]]=FALSE),BB381-1,BB381)))</f>
        <v>43.459999999999994</v>
      </c>
      <c r="BC382" s="38">
        <f>IF(Weekly[[#This Row],[H Odds &lt;]]="",BC381,IF(AND(Weekly[[#This Row],[H Odds &lt;]]&lt;&gt;"",Weekly[[#This Row],[RFC_P]]=TRUE,Weekly[[#This Row],[Actual]]=TRUE),BC381+Weekly[[#This Row],[H Odds &lt;]]-1,IF(AND(Weekly[[#This Row],[H Odds &lt;]]&lt;&gt;"",Weekly[[#This Row],[RFC_P]]=TRUE,Weekly[[#This Row],[Actual]]=FALSE),BC381-1,BC381)))</f>
        <v>42.859999999999992</v>
      </c>
      <c r="BD382" s="38">
        <f>IF(Weekly[[#This Row],[H Odds &lt;]]="",BD381,IF(AND(Weekly[[#This Row],[H Odds &lt;]]&lt;&gt;"",Weekly[[#This Row],[GBC_P]]=TRUE,Weekly[[#This Row],[Actual]]=TRUE),BD381+Weekly[[#This Row],[H Odds &lt;]]-1,IF(AND(Weekly[[#This Row],[H Odds &lt;]]&lt;&gt;"",Weekly[[#This Row],[GBC_P]]=TRUE,Weekly[[#This Row],[Actual]]=FALSE),BD381-1,BD381)))</f>
        <v>47.96</v>
      </c>
      <c r="BE382" s="38">
        <f>IF(Weekly[[#This Row],[H Odds &lt;]]="",BE381,IF(AND(Weekly[[#This Row],[H Odds &lt;]]&lt;&gt;"",Weekly[[#This Row],[HGBC_P]]=TRUE,Weekly[[#This Row],[Actual]]=TRUE),BE381+Weekly[[#This Row],[H Odds &lt;]]-1,IF(AND(Weekly[[#This Row],[H Odds &lt;]]&lt;&gt;"",Weekly[[#This Row],[HGBC_P]]=TRUE,Weekly[[#This Row],[Actual]]=FALSE),BE381-1,BE381)))</f>
        <v>55.759999999999991</v>
      </c>
      <c r="BF382" s="38">
        <f>IF(Weekly[[#This Row],[H Odds &lt;]]="",BF381,IF(AND(Weekly[[#This Row],[H Odds &lt;]]&lt;&gt;"",Weekly[[#This Row],[XGB_P]]=TRUE,Weekly[[#This Row],[Actual]]=TRUE),BF381+Weekly[[#This Row],[H Odds &lt;]]-1,IF(AND(Weekly[[#This Row],[H Odds &lt;]]&lt;&gt;"",Weekly[[#This Row],[XGB_P]]=TRUE,Weekly[[#This Row],[Actual]]=FALSE),BF381-1,BF381)))</f>
        <v>59.93</v>
      </c>
      <c r="BG382" s="38">
        <f>IF(Weekly[[#This Row],[H Odds &lt;]]="",BG381,IF(AND(Weekly[[#This Row],[H Odds &lt;]]&lt;&gt;"",Weekly[[#This Row],[QDA_P]]=TRUE,Weekly[[#This Row],[Actual]]=TRUE),BG381+Weekly[[#This Row],[H Odds &lt;]]-1,IF(AND(Weekly[[#This Row],[H Odds &lt;]]&lt;&gt;"",Weekly[[#This Row],[QDA_P]]=TRUE,Weekly[[#This Row],[Actual]]=FALSE),BG381-1,BG381)))</f>
        <v>42.179999999999993</v>
      </c>
      <c r="BH382" s="38">
        <f>IF(Weekly[[#This Row],[H Odds &lt;]]="",BH381,IF(AND(Weekly[[#This Row],[H Odds &lt;]]&lt;&gt;"",Weekly[[#This Row],[KNC_P]]=TRUE,Weekly[[#This Row],[Actual]]=TRUE),BH381+Weekly[[#This Row],[H Odds &lt;]]-1,IF(AND(Weekly[[#This Row],[H Odds &lt;]]&lt;&gt;"",Weekly[[#This Row],[KNC_P]]=TRUE,Weekly[[#This Row],[Actual]]=FALSE),BH381-1,BH381)))</f>
        <v>46.54999999999999</v>
      </c>
      <c r="BI382" s="38">
        <f>IF(Weekly[[#This Row],[H Odds &lt;]]="",BI381,IF(AND(Weekly[[#This Row],[H Odds &lt;]]&lt;&gt;"",Weekly[[#This Row],[TRUES]]&gt;0,Weekly[[#This Row],[Actual]]=TRUE),BI381+Weekly[[#This Row],[H Odds &lt;]]-1,IF(AND(Weekly[[#This Row],[H Odds &lt;]]&lt;&gt;"",Weekly[[#This Row],[TRUES]]=0),BI381,BI381-1)))</f>
        <v>67.339999999999989</v>
      </c>
      <c r="BJ382" s="38">
        <f>IF(Weekly[[#This Row],[H Odds &lt;]]="",BJ381,IF(AND(Weekly[[#This Row],[H Odds &lt;]]&lt;&gt;"",Weekly[[#This Row],[Actual]]=TRUE),BJ381+Weekly[[#This Row],[H Odds &lt;]]-1,IF(AND(Weekly[[#This Row],[H Odds &lt;]]&lt;&gt;"",Weekly[[#This Row],[Actual]]=FALSE),BJ381-1,BJ381)))</f>
        <v>69.239999999999995</v>
      </c>
      <c r="BK382" s="58">
        <f>IF(AND(Weekly[[#This Row],[TRUES]]&gt;4,Weekly[[#This Row],[Actual]]=TRUE),BK381+Weekly[[#This Row],[BF H Odds]]-1,IF(AND(Weekly[[#This Row],[FALSES]]&gt;4,Weekly[[#This Row],[Actual]]=FALSE),BK381+Weekly[[#This Row],[BF V Odds]]-1,IF(AND(Weekly[[#This Row],[TRUES]]&gt;4,Weekly[[#This Row],[Actual]]=FALSE),BK381-1,IF(AND(Weekly[[#This Row],[FALSES]]&gt;4,Weekly[[#This Row],[Actual]]=TRUE),BK381-1,BK381))))</f>
        <v>16.310000000000024</v>
      </c>
      <c r="BL382" s="58">
        <f>IF(AND(Weekly[[#This Row],[TRUES]]&gt;5,Weekly[[#This Row],[Actual]]=TRUE),BL381+Weekly[[#This Row],[BF H Odds]]-1,IF(AND(Weekly[[#This Row],[FALSES]]&gt;5,Weekly[[#This Row],[Actual]]=FALSE),BL381+Weekly[[#This Row],[BF V Odds]]-1,IF(AND(Weekly[[#This Row],[TRUES]]&gt;5,Weekly[[#This Row],[Actual]]=FALSE),BL381-1,IF(AND(Weekly[[#This Row],[FALSES]]&gt;5,Weekly[[#This Row],[Actual]]=TRUE),BL381-1,BL381))))</f>
        <v>18.550000000000026</v>
      </c>
      <c r="BM382" s="58">
        <f>IF(AND(Weekly[[#This Row],[TRUES]]&gt;6,Weekly[[#This Row],[Actual]]=TRUE),BM381+Weekly[[#This Row],[BF H Odds]]-1,IF(AND(Weekly[[#This Row],[FALSES]]&gt;6,Weekly[[#This Row],[Actual]]=FALSE),BM381+Weekly[[#This Row],[BF V Odds]]-1,IF(AND(Weekly[[#This Row],[TRUES]]&gt;6,Weekly[[#This Row],[Actual]]=FALSE),BM381-1,IF(AND(Weekly[[#This Row],[FALSES]]&gt;6,Weekly[[#This Row],[Actual]]=TRUE),BM381-1,BM381))))</f>
        <v>44.870000000000012</v>
      </c>
    </row>
    <row r="383" spans="1:65" x14ac:dyDescent="0.25">
      <c r="A383" s="34"/>
      <c r="B383" s="10">
        <v>44291</v>
      </c>
      <c r="C383" s="33" t="s">
        <v>25</v>
      </c>
      <c r="D383" s="15" t="s">
        <v>18</v>
      </c>
      <c r="E383" t="b">
        <v>0</v>
      </c>
      <c r="F383" t="b">
        <v>1</v>
      </c>
      <c r="G383" t="b">
        <v>0</v>
      </c>
      <c r="H383" t="b">
        <v>0</v>
      </c>
      <c r="I383" t="b">
        <v>0</v>
      </c>
      <c r="J383" t="b">
        <v>0</v>
      </c>
      <c r="K383" t="b">
        <v>1</v>
      </c>
      <c r="L383" t="b">
        <v>1</v>
      </c>
      <c r="M383" t="s">
        <v>100</v>
      </c>
      <c r="N383">
        <v>10.47</v>
      </c>
      <c r="O383">
        <f>IF(Weekly[[#This Row],[H/V]]="H",Weekly[[#This Row],[BF H Odds]],IF(Weekly[[#This Row],[H/V]]="V",Weekly[[#This Row],[BF V Odds]],""))</f>
        <v>2.86</v>
      </c>
      <c r="P383" t="b">
        <v>1</v>
      </c>
      <c r="Q383" t="s">
        <v>66</v>
      </c>
      <c r="R383" s="35">
        <f>IFERROR(IF(Weekly[[#This Row],[Won Bet?]]="yes",R382+(Weekly[[#This Row],[BF Odds]]*Weekly[[#This Row],[BF Stake]])-Weekly[[#This Row],[BF Stake]],R382-Weekly[[#This Row],[BF Stake]]),R382)</f>
        <v>427.80419999999998</v>
      </c>
      <c r="S383" s="9">
        <f>IFERROR(IF(Weekly[[#This Row],[Won Bet?]]="yes",S382+(((Weekly[[#This Row],[BF Odds]]*Weekly[[#This Row],[BF Stake]])-Weekly[[#This Row],[BF Stake]])*0.95),S382-Weekly[[#This Row],[BF Stake]]),S382)</f>
        <v>424.41348999999991</v>
      </c>
      <c r="T383">
        <v>1.52</v>
      </c>
      <c r="U383">
        <v>2.86</v>
      </c>
      <c r="V383" s="24">
        <f>IF(Weekly[[#This Row],[Actual]]="","",IF(AND(Weekly[[#This Row],[SVC_P]]=Weekly[[#This Row],[Actual]],Weekly[[#This Row],[SVC_P]]=TRUE),V382+Weekly[[#This Row],[BF H Odds]]-1,IF(AND(Weekly[[#This Row],[SVC_P]]=Weekly[[#This Row],[Actual]],Weekly[[#This Row],[SVC_P]]=FALSE),V382+Weekly[[#This Row],[BF V Odds]]-1,V382-1)))</f>
        <v>65.270000000000053</v>
      </c>
      <c r="W383" s="24">
        <f>IF(Weekly[[#This Row],[Actual]]="","",IF(AND(Weekly[[#This Row],[SVC_P]]=FALSE,Weekly[[#This Row],[Actual]]=TRUE),W382+Weekly[[#This Row],[BF H Odds]]-1,IF(AND(Weekly[[#This Row],[SVC_P]]=TRUE,Weekly[[#This Row],[Actual]]=FALSE,),W382+Weekly[[#This Row],[BF V Odds]]-1,W382-1)))</f>
        <v>-320.08999999999997</v>
      </c>
      <c r="X383" s="24">
        <f>IF(Weekly[[#This Row],[Actual]]="","",IF(AND(Weekly[[#This Row],[ADBC_P]]=Weekly[[#This Row],[Actual]],Weekly[[#This Row],[ADBC_P]]=TRUE),X382+Weekly[[#This Row],[BF H Odds]]-1,IF(AND(Weekly[[#This Row],[ADBC_P]]=Weekly[[#This Row],[Actual]],Weekly[[#This Row],[ADBC_P]]=FALSE),X382+Weekly[[#This Row],[BF V Odds]]-1,X382-1)))</f>
        <v>23.440000000000026</v>
      </c>
      <c r="Y383" s="24">
        <f>IF(Weekly[[#This Row],[Actual]]="","",IF(AND(Weekly[[#This Row],[ADBC_P]]=FALSE,Weekly[[#This Row],[Actual]]=TRUE),Y382+Weekly[[#This Row],[BF H Odds]]-1,IF(AND(Weekly[[#This Row],[ADBC_P]]=TRUE,Weekly[[#This Row],[Actual]]=FALSE),Y382+Weekly[[#This Row],[BF V Odds]]-1,Y382-1)))</f>
        <v>40.770000000000003</v>
      </c>
      <c r="Z383" s="24">
        <f>IF(Weekly[[#This Row],[Actual]]="","",IF(AND(Weekly[[#This Row],[RFC_P]]=Weekly[[#This Row],[Actual]],Weekly[[#This Row],[RFC_P]]=TRUE),Z382+Weekly[[#This Row],[BF H Odds]]-1,IF(AND(Weekly[[#This Row],[RFC_P]]=Weekly[[#This Row],[Actual]],Weekly[[#This Row],[RFC_P]]=FALSE),Z382+Weekly[[#This Row],[BF V Odds]]-1,Z382-1)))</f>
        <v>16.570000000000022</v>
      </c>
      <c r="AA383" s="24">
        <f>IF(Weekly[[#This Row],[Actual]]="","",IF(AND(Weekly[[#This Row],[RFC_P]]=FALSE,Weekly[[#This Row],[Actual]]=TRUE),AA382+Weekly[[#This Row],[BF H Odds]]-1,IF(AND(Weekly[[#This Row],[RFC_P]]=TRUE,Weekly[[#This Row],[Actual]]=FALSE),AA382+Weekly[[#This Row],[BF V Odds]]-1,AA382-1)))</f>
        <v>47.639999999999979</v>
      </c>
      <c r="AB383" s="24">
        <f>IF(Weekly[[#This Row],[Actual]]="","",IF(AND(Weekly[[#This Row],[GBC_P]]=Weekly[[#This Row],[Actual]],Weekly[[#This Row],[GBC_P]]=TRUE),AB382+Weekly[[#This Row],[BF H Odds]]-1,IF(AND(Weekly[[#This Row],[GBC_P]]=Weekly[[#This Row],[Actual]],Weekly[[#This Row],[GBC_P]]=FALSE),AB382+Weekly[[#This Row],[BF V Odds]]-1,AB382-1)))</f>
        <v>16.790000000000006</v>
      </c>
      <c r="AC383" s="24">
        <f>IF(Weekly[[#This Row],[Actual]]="","",IF(AND(Weekly[[#This Row],[GBC_P]]=FALSE,Weekly[[#This Row],[Actual]]=TRUE),AC382+Weekly[[#This Row],[BF H Odds]]-1,IF(AND(Weekly[[#This Row],[GBC_P]]=TRUE,Weekly[[#This Row],[Actual]]=FALSE),AC382+Weekly[[#This Row],[BF V Odds]]-1,AC382-1)))</f>
        <v>47.419999999999973</v>
      </c>
      <c r="AD383" s="24">
        <f>IF(Weekly[[#This Row],[Actual]]="","",IF(AND(Weekly[[#This Row],[HGBC_P]]=Weekly[[#This Row],[Actual]],Weekly[[#This Row],[HGBC_P]]=TRUE),AD382+Weekly[[#This Row],[BF H Odds]]-1,IF(AND(Weekly[[#This Row],[HGBC_P]]=Weekly[[#This Row],[Actual]],Weekly[[#This Row],[HGBC_P]]=FALSE),AD382+Weekly[[#This Row],[BF V Odds]]-1,AD382-1)))</f>
        <v>18.440000000000026</v>
      </c>
      <c r="AE383" s="24">
        <f>IF(Weekly[[#This Row],[Actual]]="","",IF(AND(Weekly[[#This Row],[HGBC_P]]=FALSE,Weekly[[#This Row],[Actual]]=TRUE),AE382+Weekly[[#This Row],[BF H Odds]]-1,IF(AND(Weekly[[#This Row],[HGBC_P]]=TRUE,Weekly[[#This Row],[Actual]]=FALSE),AE382+Weekly[[#This Row],[BF V Odds]]-1,AE382-1)))</f>
        <v>45.77</v>
      </c>
      <c r="AF383" s="24">
        <f>IF(Weekly[[#This Row],[Actual]]="","",IF(AND(Weekly[[#This Row],[XGB_P]]=Weekly[[#This Row],[Actual]],Weekly[[#This Row],[XGB_P]]=TRUE),AF382+Weekly[[#This Row],[BF H Odds]]-1,IF(AND(Weekly[[#This Row],[XGB_P]]=Weekly[[#This Row],[Actual]],Weekly[[#This Row],[XGB_P]]=FALSE),AF382+Weekly[[#This Row],[BF V Odds]]-1,AF382-1)))</f>
        <v>36.120000000000019</v>
      </c>
      <c r="AG383" s="24">
        <f>IF(Weekly[[#This Row],[Actual]]="","",IF(AND(Weekly[[#This Row],[XGB_P]]=FALSE,Weekly[[#This Row],[Actual]]=TRUE),AG382+Weekly[[#This Row],[BF H Odds]]-1,IF(AND(Weekly[[#This Row],[XGB_P]]=TRUE,Weekly[[#This Row],[Actual]]=FALSE),AG382+Weekly[[#This Row],[BF V Odds]]-1,AG382-1)))</f>
        <v>28.089999999999996</v>
      </c>
      <c r="AH383" s="24">
        <f>IF(Weekly[[#This Row],[Actual]]="","",IF(AND(Weekly[[#This Row],[QDA_P]]=Weekly[[#This Row],[Actual]],Weekly[[#This Row],[QDA_P]]=TRUE),AH382+Weekly[[#This Row],[BF H Odds]]-1,IF(AND(Weekly[[#This Row],[QDA_P]]=Weekly[[#This Row],[Actual]],Weekly[[#This Row],[QDA_P]]=FALSE),AH382+Weekly[[#This Row],[BF V Odds]]-1,AH382-1)))</f>
        <v>3.3600000000000083</v>
      </c>
      <c r="AI383" s="24">
        <f>IF(Weekly[[#This Row],[Actual]]="","",IF(AND(Weekly[[#This Row],[QDA_P]]=FALSE,Weekly[[#This Row],[Actual]]=TRUE),AI382+Weekly[[#This Row],[BF H Odds]]-1,IF(AND(Weekly[[#This Row],[QDA_P]]=TRUE,Weekly[[#This Row],[Actual]]=FALSE),AI382+Weekly[[#This Row],[BF V Odds]]-1,AI382-1)))</f>
        <v>60.850000000000009</v>
      </c>
      <c r="AJ383" s="24">
        <f>IF(Weekly[[#This Row],[Actual]]="","",IF(AND(Weekly[[#This Row],[KNC_P]]=FALSE,Weekly[[#This Row],[Actual]]=TRUE),AJ382+Weekly[[#This Row],[BF H Odds]]-1,IF(AND(Weekly[[#This Row],[KNC_P]]=TRUE,Weekly[[#This Row],[Actual]]=FALSE),AJ382+Weekly[[#This Row],[BF V Odds]]-1,AJ382-1)))</f>
        <v>43.739999999999981</v>
      </c>
      <c r="AK383" s="24">
        <f>IF(Weekly[[#This Row],[Actual]]="","",IF(AND(Weekly[[#This Row],[KNC_P]]=FALSE,Weekly[[#This Row],[Actual]]=TRUE),AK382+Weekly[[#This Row],[BF H Odds]]-1,IF(AND(Weekly[[#This Row],[KNC_P]]=TRUE,Weekly[[#This Row],[Actual]]=FALSE),AK382+Weekly[[#This Row],[BF V Odds]]-1,AK382-1)))</f>
        <v>42.639999999999972</v>
      </c>
      <c r="AL383" s="30">
        <f>IF(Weekly[[#This Row],[Actual]]="","",COUNTIF(Weekly[[#This Row],[SVC_P]:[QDA_P]],TRUE))</f>
        <v>2</v>
      </c>
      <c r="AM383" s="30">
        <f>IF(Weekly[[#This Row],[Actual]]="","",COUNTIF(Weekly[[#This Row],[SVC_P]:[QDA_P]],FALSE))</f>
        <v>5</v>
      </c>
      <c r="AN383" s="36" t="str">
        <f>IF(AND(Weekly[[#This Row],[BF V Odds]]&gt;$BO$6,Weekly[[#This Row],[BF V Odds]] &lt; $BO$7),Weekly[[#This Row],[BF V Odds]],"")</f>
        <v/>
      </c>
      <c r="AO383" s="36" t="str">
        <f>IF(AND(Weekly[[#This Row],[BF H Odds]]&gt;$BO$6, Weekly[[#This Row],[BF H Odds]] &lt; $BO$7),Weekly[[#This Row],[BF H Odds]],"")</f>
        <v/>
      </c>
      <c r="AP383" s="37">
        <f>IF(AND(Weekly[[#This Row],[V Odds &lt;]]="",Weekly[[#This Row],[H Odds &lt;]]=""),AP382,IF(AND(Weekly[[#This Row],[H Odds &lt;]]&lt;&gt;"",Weekly[[#This Row],[SVC_P]]=TRUE,Weekly[[#This Row],[Actual]]=TRUE),AP382+Weekly[[#This Row],[H Odds &lt;]]-1,IF(AND(Weekly[[#This Row],[V Odds &lt;]]&lt;&gt;"",Weekly[[#This Row],[SVC_P]]=FALSE,Weekly[[#This Row],[Actual]]=FALSE),AP382+Weekly[[#This Row],[V Odds &lt;]]-1,IF(AND(Weekly[[#This Row],[V Odds &lt;]]&lt;&gt;"",Weekly[[#This Row],[SVC_P]]=FALSE,Weekly[[#This Row],[Actual]]=TRUE),AP382-1,IF(AND(Weekly[[#This Row],[H Odds &lt;]]&lt;&gt;"",Weekly[[#This Row],[SVC_P]]=TRUE,Weekly[[#This Row],[Actual]]=FALSE),AP382-1,AP382)))))</f>
        <v>72.38000000000001</v>
      </c>
      <c r="AQ383" s="37">
        <f>IF(AND(Weekly[[#This Row],[V Odds &lt;]]="",Weekly[[#This Row],[H Odds &lt;]]=""),AQ382,IF(AND(Weekly[[#This Row],[H Odds &lt;]]&lt;&gt;"",Weekly[[#This Row],[ADBC_P]]=TRUE,Weekly[[#This Row],[Actual]]=TRUE),AQ382+Weekly[[#This Row],[H Odds &lt;]]-1,IF(AND(Weekly[[#This Row],[V Odds &lt;]]&lt;&gt;"",Weekly[[#This Row],[ADBC_P]]=FALSE,Weekly[[#This Row],[Actual]]=FALSE),AQ382+Weekly[[#This Row],[V Odds &lt;]]-1,IF(AND(Weekly[[#This Row],[V Odds &lt;]]&lt;&gt;"",Weekly[[#This Row],[ADBC_P]]=FALSE,Weekly[[#This Row],[Actual]]=TRUE),AQ382-1,IF(AND(Weekly[[#This Row],[H Odds &lt;]]&lt;&gt;"",Weekly[[#This Row],[ADBC_P]]=TRUE,Weekly[[#This Row],[Actual]]=FALSE),AQ382-1,AQ382)))))</f>
        <v>46.779999999999994</v>
      </c>
      <c r="AR383" s="37">
        <f>IF(AND(Weekly[[#This Row],[V Odds &lt;]]="",Weekly[[#This Row],[H Odds &lt;]]=""),AR382,IF(AND(Weekly[[#This Row],[H Odds &lt;]]&lt;&gt;"",Weekly[[#This Row],[RFC_P]]=TRUE,Weekly[[#This Row],[Actual]]=TRUE),AR382+Weekly[[#This Row],[H Odds &lt;]]-1,IF(AND(Weekly[[#This Row],[V Odds &lt;]]&lt;&gt;"",Weekly[[#This Row],[RFC_P]]=FALSE,Weekly[[#This Row],[Actual]]=FALSE),AR382+Weekly[[#This Row],[V Odds &lt;]]-1,IF(AND(Weekly[[#This Row],[V Odds &lt;]]&lt;&gt;"",Weekly[[#This Row],[RFC_P]]=FALSE,Weekly[[#This Row],[Actual]]=TRUE),AR382-1,IF(AND(Weekly[[#This Row],[H Odds &lt;]]&lt;&gt;"",Weekly[[#This Row],[RFC_P]]=TRUE,Weekly[[#This Row],[Actual]]=FALSE),AR382-1,AR382)))))</f>
        <v>49.789999999999992</v>
      </c>
      <c r="AS383" s="37">
        <f>IF(AND(Weekly[[#This Row],[V Odds &lt;]]="",Weekly[[#This Row],[H Odds &lt;]]=""),AS382,IF(AND(Weekly[[#This Row],[H Odds &lt;]]&lt;&gt;"",Weekly[[#This Row],[GBC_P]]=TRUE,Weekly[[#This Row],[Actual]]=TRUE),AS382+Weekly[[#This Row],[H Odds &lt;]]-1,IF(AND(Weekly[[#This Row],[V Odds &lt;]]&lt;&gt;"",Weekly[[#This Row],[GBC_P]]=FALSE,Weekly[[#This Row],[Actual]]=FALSE),AS382+Weekly[[#This Row],[V Odds &lt;]]-1,IF(AND(Weekly[[#This Row],[V Odds &lt;]]&lt;&gt;"",Weekly[[#This Row],[GBC_P]]=FALSE,Weekly[[#This Row],[Actual]]=TRUE),AS382-1,IF(AND(Weekly[[#This Row],[H Odds &lt;]]&lt;&gt;"",Weekly[[#This Row],[GBC_P]]=TRUE,Weekly[[#This Row],[Actual]]=FALSE),AS382-1,AS382)))))</f>
        <v>48.58</v>
      </c>
      <c r="AT383" s="37">
        <f>IF(AND(Weekly[[#This Row],[V Odds &lt;]]="",Weekly[[#This Row],[H Odds &lt;]]=""),AT382,IF(AND(Weekly[[#This Row],[H Odds &lt;]]&lt;&gt;"",Weekly[[#This Row],[HGBC_P]]=TRUE,Weekly[[#This Row],[Actual]]=TRUE),AT382+Weekly[[#This Row],[H Odds &lt;]]-1,IF(AND(Weekly[[#This Row],[V Odds &lt;]]&lt;&gt;"",Weekly[[#This Row],[HGBC_P]]=FALSE,Weekly[[#This Row],[Actual]]=FALSE),AT382+Weekly[[#This Row],[V Odds &lt;]]-1,IF(AND(Weekly[[#This Row],[V Odds &lt;]]&lt;&gt;"",Weekly[[#This Row],[HGBC_P]]=FALSE,Weekly[[#This Row],[Actual]]=TRUE),AT382-1,IF(AND(Weekly[[#This Row],[H Odds &lt;]]&lt;&gt;"",Weekly[[#This Row],[HGBC_P]]=TRUE,Weekly[[#This Row],[Actual]]=FALSE),AT382-1,AT382)))))</f>
        <v>53.659999999999989</v>
      </c>
      <c r="AU383" s="37">
        <f>IF(AND(Weekly[[#This Row],[V Odds &lt;]]="",Weekly[[#This Row],[H Odds &lt;]]=""),AU382,IF(AND(Weekly[[#This Row],[H Odds &lt;]]&lt;&gt;"",Weekly[[#This Row],[XGB_P]]=TRUE,Weekly[[#This Row],[Actual]]=TRUE),AU382+Weekly[[#This Row],[H Odds &lt;]]-1,IF(AND(Weekly[[#This Row],[V Odds &lt;]]&lt;&gt;"",Weekly[[#This Row],[XGB_P]]=FALSE,Weekly[[#This Row],[Actual]]=FALSE),AU382+Weekly[[#This Row],[V Odds &lt;]]-1,IF(AND(Weekly[[#This Row],[V Odds &lt;]]&lt;&gt;"",Weekly[[#This Row],[XGB_P]]=FALSE,Weekly[[#This Row],[Actual]]=TRUE),AU382-1,IF(AND(Weekly[[#This Row],[H Odds &lt;]]&lt;&gt;"",Weekly[[#This Row],[XGB_P]]=TRUE,Weekly[[#This Row],[Actual]]=FALSE),AU382-1,AU382)))))</f>
        <v>64.760000000000005</v>
      </c>
      <c r="AV383" s="37">
        <f>IF(AND(Weekly[[#This Row],[V Odds &lt;]]="",Weekly[[#This Row],[H Odds &lt;]]=""),AV382,IF(AND(Weekly[[#This Row],[H Odds &lt;]]&lt;&gt;"",Weekly[[#This Row],[QDA_P]]=TRUE,Weekly[[#This Row],[Actual]]=TRUE),AV382+Weekly[[#This Row],[H Odds &lt;]]-1,IF(AND(Weekly[[#This Row],[V Odds &lt;]]&lt;&gt;"",Weekly[[#This Row],[QDA_P]]=FALSE,Weekly[[#This Row],[Actual]]=FALSE),AV382+Weekly[[#This Row],[V Odds &lt;]]-1,IF(AND(Weekly[[#This Row],[V Odds &lt;]]&lt;&gt;"",Weekly[[#This Row],[QDA_P]]=FALSE,Weekly[[#This Row],[Actual]]=TRUE),AV382-1,IF(AND(Weekly[[#This Row],[H Odds &lt;]]&lt;&gt;"",Weekly[[#This Row],[QDA_P]]=TRUE,Weekly[[#This Row],[Actual]]=FALSE),AV382-1,AV382)))))</f>
        <v>53.249999999999979</v>
      </c>
      <c r="AW383" s="37">
        <f>IF(AND(Weekly[[#This Row],[H Odds &lt;]]="",Weekly[[#This Row],[V Odds &lt;]]=""),AW382,IF(AND(Weekly[[#This Row],[KNC_P]]=Weekly[[#This Row],[Actual]],Weekly[[#This Row],[KNC_P]]=TRUE),AW382+Weekly[[#This Row],[BF H Odds]]-1,IF(AND(Weekly[[#This Row],[KNC_P]]=Weekly[[#This Row],[Actual]],Weekly[[#This Row],[KNC_P]]=FALSE),AW382+Weekly[[#This Row],[BF V Odds]]-1,AW382-1)))</f>
        <v>43.680000000000007</v>
      </c>
      <c r="AX383" s="37">
        <f>IF(AND(Weekly[[#This Row],[V Odds &lt;]]="",Weekly[[#This Row],[H Odds &lt;]]=""),AX382,IF(AND(Weekly[[#This Row],[V Odds &lt;]]&lt;&gt;"",Weekly[[#This Row],[FALSES]]&gt;0,Weekly[[#This Row],[Actual]]=FALSE),AX382+Weekly[[#This Row],[V Odds &lt;]]-1,IF(AND(Weekly[[#This Row],[H Odds &lt;]]&lt;&gt;"",Weekly[[#This Row],[TRUES]]&gt;0,Weekly[[#This Row],[Actual]]=TRUE),AX382+Weekly[[#This Row],[H Odds &lt;]]-1,IF(AND(Weekly[[#This Row],[V Odds &lt;]]&lt;&gt;"",Weekly[[#This Row],[FALSES]]=0),AX382,IF(AND(Weekly[[#This Row],[H Odds &lt;]]&lt;&gt;"",Weekly[[#This Row],[TRUES]]=0),AX382,AX382-1)))))</f>
        <v>80.549999999999983</v>
      </c>
      <c r="AY383" s="37">
        <f>IF(AND(Weekly[[#This Row],[V Odds &lt;]]="",Weekly[[#This Row],[H Odds &lt;]]=""),AY382,IF(AND(Weekly[[#This Row],[V Odds &lt;]]&lt;&gt;"",Weekly[[#This Row],[FALSES]]&gt;0,Weekly[[#This Row],[Actual]]=FALSE),AY382+((Weekly[[#This Row],[V Odds &lt;]]-1)*0.92),IF(AND(Weekly[[#This Row],[H Odds &lt;]]&lt;&gt;"",Weekly[[#This Row],[TRUES]]&gt;0,Weekly[[#This Row],[Actual]]=TRUE),AY382+((Weekly[[#This Row],[H Odds &lt;]]-1)*0.92),IF(AND(Weekly[[#This Row],[V Odds &lt;]]&lt;&gt;"",Weekly[[#This Row],[FALSES]]=0),AY382,IF(AND(Weekly[[#This Row],[H Odds &lt;]]&lt;&gt;"",Weekly[[#This Row],[TRUES]]=0),AY382,AY382-1)))))</f>
        <v>73.066000000000031</v>
      </c>
      <c r="AZ383" s="37">
        <f>IF(AND(Weekly[[#This Row],[V Odds &lt;]]="",Weekly[[#This Row],[H Odds &lt;]]=""),AZ382,IF(AND(Weekly[[#This Row],[V Odds &lt;]]&lt;&gt;"",Weekly[[#This Row],[Actual]]=FALSE),AZ382+Weekly[[#This Row],[V Odds &lt;]]-1,IF(AND(Weekly[[#This Row],[H Odds &lt;]]&lt;&gt;"",Weekly[[#This Row],[Actual]]=TRUE),AZ382+Weekly[[#This Row],[H Odds &lt;]]-1,AZ382-1)))</f>
        <v>62.919999999999987</v>
      </c>
      <c r="BA383" s="38">
        <f>IF(Weekly[[#This Row],[H Odds &lt;]]="",BA382,IF(AND(Weekly[[#This Row],[H Odds &lt;]]&lt;&gt;"",Weekly[[#This Row],[SVC_P]]=TRUE,Weekly[[#This Row],[Actual]]=TRUE),BA382+Weekly[[#This Row],[H Odds &lt;]]-1,IF(AND(Weekly[[#This Row],[H Odds &lt;]]&lt;&gt;"",Weekly[[#This Row],[SVC_P]]=TRUE,Weekly[[#This Row],[Actual]]=FALSE),BA382-1,BA382)))</f>
        <v>67.339999999999989</v>
      </c>
      <c r="BB383" s="38">
        <f>IF(Weekly[[#This Row],[H Odds &lt;]]="",BB382,IF(AND(Weekly[[#This Row],[H Odds &lt;]]&lt;&gt;"",Weekly[[#This Row],[ADBC_P]]=TRUE,Weekly[[#This Row],[Actual]]=TRUE),BB382+Weekly[[#This Row],[H Odds &lt;]]-1,IF(AND(Weekly[[#This Row],[H Odds &lt;]]&lt;&gt;"",Weekly[[#This Row],[ADBC_P]]=TRUE,Weekly[[#This Row],[Actual]]=FALSE),BB382-1,BB382)))</f>
        <v>43.459999999999994</v>
      </c>
      <c r="BC383" s="38">
        <f>IF(Weekly[[#This Row],[H Odds &lt;]]="",BC382,IF(AND(Weekly[[#This Row],[H Odds &lt;]]&lt;&gt;"",Weekly[[#This Row],[RFC_P]]=TRUE,Weekly[[#This Row],[Actual]]=TRUE),BC382+Weekly[[#This Row],[H Odds &lt;]]-1,IF(AND(Weekly[[#This Row],[H Odds &lt;]]&lt;&gt;"",Weekly[[#This Row],[RFC_P]]=TRUE,Weekly[[#This Row],[Actual]]=FALSE),BC382-1,BC382)))</f>
        <v>42.859999999999992</v>
      </c>
      <c r="BD383" s="38">
        <f>IF(Weekly[[#This Row],[H Odds &lt;]]="",BD382,IF(AND(Weekly[[#This Row],[H Odds &lt;]]&lt;&gt;"",Weekly[[#This Row],[GBC_P]]=TRUE,Weekly[[#This Row],[Actual]]=TRUE),BD382+Weekly[[#This Row],[H Odds &lt;]]-1,IF(AND(Weekly[[#This Row],[H Odds &lt;]]&lt;&gt;"",Weekly[[#This Row],[GBC_P]]=TRUE,Weekly[[#This Row],[Actual]]=FALSE),BD382-1,BD382)))</f>
        <v>47.96</v>
      </c>
      <c r="BE383" s="38">
        <f>IF(Weekly[[#This Row],[H Odds &lt;]]="",BE382,IF(AND(Weekly[[#This Row],[H Odds &lt;]]&lt;&gt;"",Weekly[[#This Row],[HGBC_P]]=TRUE,Weekly[[#This Row],[Actual]]=TRUE),BE382+Weekly[[#This Row],[H Odds &lt;]]-1,IF(AND(Weekly[[#This Row],[H Odds &lt;]]&lt;&gt;"",Weekly[[#This Row],[HGBC_P]]=TRUE,Weekly[[#This Row],[Actual]]=FALSE),BE382-1,BE382)))</f>
        <v>55.759999999999991</v>
      </c>
      <c r="BF383" s="38">
        <f>IF(Weekly[[#This Row],[H Odds &lt;]]="",BF382,IF(AND(Weekly[[#This Row],[H Odds &lt;]]&lt;&gt;"",Weekly[[#This Row],[XGB_P]]=TRUE,Weekly[[#This Row],[Actual]]=TRUE),BF382+Weekly[[#This Row],[H Odds &lt;]]-1,IF(AND(Weekly[[#This Row],[H Odds &lt;]]&lt;&gt;"",Weekly[[#This Row],[XGB_P]]=TRUE,Weekly[[#This Row],[Actual]]=FALSE),BF382-1,BF382)))</f>
        <v>59.93</v>
      </c>
      <c r="BG383" s="38">
        <f>IF(Weekly[[#This Row],[H Odds &lt;]]="",BG382,IF(AND(Weekly[[#This Row],[H Odds &lt;]]&lt;&gt;"",Weekly[[#This Row],[QDA_P]]=TRUE,Weekly[[#This Row],[Actual]]=TRUE),BG382+Weekly[[#This Row],[H Odds &lt;]]-1,IF(AND(Weekly[[#This Row],[H Odds &lt;]]&lt;&gt;"",Weekly[[#This Row],[QDA_P]]=TRUE,Weekly[[#This Row],[Actual]]=FALSE),BG382-1,BG382)))</f>
        <v>42.179999999999993</v>
      </c>
      <c r="BH383" s="38">
        <f>IF(Weekly[[#This Row],[H Odds &lt;]]="",BH382,IF(AND(Weekly[[#This Row],[H Odds &lt;]]&lt;&gt;"",Weekly[[#This Row],[KNC_P]]=TRUE,Weekly[[#This Row],[Actual]]=TRUE),BH382+Weekly[[#This Row],[H Odds &lt;]]-1,IF(AND(Weekly[[#This Row],[H Odds &lt;]]&lt;&gt;"",Weekly[[#This Row],[KNC_P]]=TRUE,Weekly[[#This Row],[Actual]]=FALSE),BH382-1,BH382)))</f>
        <v>46.54999999999999</v>
      </c>
      <c r="BI383" s="38">
        <f>IF(Weekly[[#This Row],[H Odds &lt;]]="",BI382,IF(AND(Weekly[[#This Row],[H Odds &lt;]]&lt;&gt;"",Weekly[[#This Row],[TRUES]]&gt;0,Weekly[[#This Row],[Actual]]=TRUE),BI382+Weekly[[#This Row],[H Odds &lt;]]-1,IF(AND(Weekly[[#This Row],[H Odds &lt;]]&lt;&gt;"",Weekly[[#This Row],[TRUES]]=0),BI382,BI382-1)))</f>
        <v>67.339999999999989</v>
      </c>
      <c r="BJ383" s="38">
        <f>IF(Weekly[[#This Row],[H Odds &lt;]]="",BJ382,IF(AND(Weekly[[#This Row],[H Odds &lt;]]&lt;&gt;"",Weekly[[#This Row],[Actual]]=TRUE),BJ382+Weekly[[#This Row],[H Odds &lt;]]-1,IF(AND(Weekly[[#This Row],[H Odds &lt;]]&lt;&gt;"",Weekly[[#This Row],[Actual]]=FALSE),BJ382-1,BJ382)))</f>
        <v>69.239999999999995</v>
      </c>
      <c r="BK383" s="58">
        <f>IF(AND(Weekly[[#This Row],[TRUES]]&gt;4,Weekly[[#This Row],[Actual]]=TRUE),BK382+Weekly[[#This Row],[BF H Odds]]-1,IF(AND(Weekly[[#This Row],[FALSES]]&gt;4,Weekly[[#This Row],[Actual]]=FALSE),BK382+Weekly[[#This Row],[BF V Odds]]-1,IF(AND(Weekly[[#This Row],[TRUES]]&gt;4,Weekly[[#This Row],[Actual]]=FALSE),BK382-1,IF(AND(Weekly[[#This Row],[FALSES]]&gt;4,Weekly[[#This Row],[Actual]]=TRUE),BK382-1,BK382))))</f>
        <v>15.310000000000024</v>
      </c>
      <c r="BL383" s="58">
        <f>IF(AND(Weekly[[#This Row],[TRUES]]&gt;5,Weekly[[#This Row],[Actual]]=TRUE),BL382+Weekly[[#This Row],[BF H Odds]]-1,IF(AND(Weekly[[#This Row],[FALSES]]&gt;5,Weekly[[#This Row],[Actual]]=FALSE),BL382+Weekly[[#This Row],[BF V Odds]]-1,IF(AND(Weekly[[#This Row],[TRUES]]&gt;5,Weekly[[#This Row],[Actual]]=FALSE),BL382-1,IF(AND(Weekly[[#This Row],[FALSES]]&gt;5,Weekly[[#This Row],[Actual]]=TRUE),BL382-1,BL382))))</f>
        <v>18.550000000000026</v>
      </c>
      <c r="BM383" s="58">
        <f>IF(AND(Weekly[[#This Row],[TRUES]]&gt;6,Weekly[[#This Row],[Actual]]=TRUE),BM382+Weekly[[#This Row],[BF H Odds]]-1,IF(AND(Weekly[[#This Row],[FALSES]]&gt;6,Weekly[[#This Row],[Actual]]=FALSE),BM382+Weekly[[#This Row],[BF V Odds]]-1,IF(AND(Weekly[[#This Row],[TRUES]]&gt;6,Weekly[[#This Row],[Actual]]=FALSE),BM382-1,IF(AND(Weekly[[#This Row],[FALSES]]&gt;6,Weekly[[#This Row],[Actual]]=TRUE),BM382-1,BM382))))</f>
        <v>44.870000000000012</v>
      </c>
    </row>
    <row r="384" spans="1:65" x14ac:dyDescent="0.25">
      <c r="A384" s="34"/>
      <c r="B384" s="10">
        <v>44291</v>
      </c>
      <c r="C384" s="33" t="s">
        <v>13</v>
      </c>
      <c r="D384" s="15" t="s">
        <v>29</v>
      </c>
      <c r="E384" t="b">
        <v>1</v>
      </c>
      <c r="F384" t="b">
        <v>0</v>
      </c>
      <c r="G384" t="b">
        <v>1</v>
      </c>
      <c r="H384" t="b">
        <v>0</v>
      </c>
      <c r="I384" t="b">
        <v>1</v>
      </c>
      <c r="J384" t="b">
        <v>1</v>
      </c>
      <c r="K384" t="b">
        <v>1</v>
      </c>
      <c r="L384" t="b">
        <v>1</v>
      </c>
      <c r="O384" t="str">
        <f>IF(Weekly[[#This Row],[H/V]]="H",Weekly[[#This Row],[BF H Odds]],IF(Weekly[[#This Row],[H/V]]="V",Weekly[[#This Row],[BF V Odds]],""))</f>
        <v/>
      </c>
      <c r="P384" t="b">
        <v>1</v>
      </c>
      <c r="R384" s="35">
        <f>IFERROR(IF(Weekly[[#This Row],[Won Bet?]]="yes",R383+(Weekly[[#This Row],[BF Odds]]*Weekly[[#This Row],[BF Stake]])-Weekly[[#This Row],[BF Stake]],R383-Weekly[[#This Row],[BF Stake]]),R383)</f>
        <v>427.80419999999998</v>
      </c>
      <c r="S384" s="9">
        <f>IFERROR(IF(Weekly[[#This Row],[Won Bet?]]="yes",S383+(((Weekly[[#This Row],[BF Odds]]*Weekly[[#This Row],[BF Stake]])-Weekly[[#This Row],[BF Stake]])*0.95),S383-Weekly[[#This Row],[BF Stake]]),S383)</f>
        <v>424.41348999999991</v>
      </c>
      <c r="T384">
        <v>1.66</v>
      </c>
      <c r="U384">
        <v>2.48</v>
      </c>
      <c r="V384" s="24">
        <f>IF(Weekly[[#This Row],[Actual]]="","",IF(AND(Weekly[[#This Row],[SVC_P]]=Weekly[[#This Row],[Actual]],Weekly[[#This Row],[SVC_P]]=TRUE),V383+Weekly[[#This Row],[BF H Odds]]-1,IF(AND(Weekly[[#This Row],[SVC_P]]=Weekly[[#This Row],[Actual]],Weekly[[#This Row],[SVC_P]]=FALSE),V383+Weekly[[#This Row],[BF V Odds]]-1,V383-1)))</f>
        <v>66.750000000000057</v>
      </c>
      <c r="W384" s="24">
        <f>IF(Weekly[[#This Row],[Actual]]="","",IF(AND(Weekly[[#This Row],[SVC_P]]=FALSE,Weekly[[#This Row],[Actual]]=TRUE),W383+Weekly[[#This Row],[BF H Odds]]-1,IF(AND(Weekly[[#This Row],[SVC_P]]=TRUE,Weekly[[#This Row],[Actual]]=FALSE,),W383+Weekly[[#This Row],[BF V Odds]]-1,W383-1)))</f>
        <v>-321.08999999999997</v>
      </c>
      <c r="X384" s="24">
        <f>IF(Weekly[[#This Row],[Actual]]="","",IF(AND(Weekly[[#This Row],[ADBC_P]]=Weekly[[#This Row],[Actual]],Weekly[[#This Row],[ADBC_P]]=TRUE),X383+Weekly[[#This Row],[BF H Odds]]-1,IF(AND(Weekly[[#This Row],[ADBC_P]]=Weekly[[#This Row],[Actual]],Weekly[[#This Row],[ADBC_P]]=FALSE),X383+Weekly[[#This Row],[BF V Odds]]-1,X383-1)))</f>
        <v>22.440000000000026</v>
      </c>
      <c r="Y384" s="24">
        <f>IF(Weekly[[#This Row],[Actual]]="","",IF(AND(Weekly[[#This Row],[ADBC_P]]=FALSE,Weekly[[#This Row],[Actual]]=TRUE),Y383+Weekly[[#This Row],[BF H Odds]]-1,IF(AND(Weekly[[#This Row],[ADBC_P]]=TRUE,Weekly[[#This Row],[Actual]]=FALSE),Y383+Weekly[[#This Row],[BF V Odds]]-1,Y383-1)))</f>
        <v>42.25</v>
      </c>
      <c r="Z384" s="24">
        <f>IF(Weekly[[#This Row],[Actual]]="","",IF(AND(Weekly[[#This Row],[RFC_P]]=Weekly[[#This Row],[Actual]],Weekly[[#This Row],[RFC_P]]=TRUE),Z383+Weekly[[#This Row],[BF H Odds]]-1,IF(AND(Weekly[[#This Row],[RFC_P]]=Weekly[[#This Row],[Actual]],Weekly[[#This Row],[RFC_P]]=FALSE),Z383+Weekly[[#This Row],[BF V Odds]]-1,Z383-1)))</f>
        <v>18.050000000000022</v>
      </c>
      <c r="AA384" s="24">
        <f>IF(Weekly[[#This Row],[Actual]]="","",IF(AND(Weekly[[#This Row],[RFC_P]]=FALSE,Weekly[[#This Row],[Actual]]=TRUE),AA383+Weekly[[#This Row],[BF H Odds]]-1,IF(AND(Weekly[[#This Row],[RFC_P]]=TRUE,Weekly[[#This Row],[Actual]]=FALSE),AA383+Weekly[[#This Row],[BF V Odds]]-1,AA383-1)))</f>
        <v>46.639999999999979</v>
      </c>
      <c r="AB384" s="24">
        <f>IF(Weekly[[#This Row],[Actual]]="","",IF(AND(Weekly[[#This Row],[GBC_P]]=Weekly[[#This Row],[Actual]],Weekly[[#This Row],[GBC_P]]=TRUE),AB383+Weekly[[#This Row],[BF H Odds]]-1,IF(AND(Weekly[[#This Row],[GBC_P]]=Weekly[[#This Row],[Actual]],Weekly[[#This Row],[GBC_P]]=FALSE),AB383+Weekly[[#This Row],[BF V Odds]]-1,AB383-1)))</f>
        <v>15.790000000000006</v>
      </c>
      <c r="AC384" s="24">
        <f>IF(Weekly[[#This Row],[Actual]]="","",IF(AND(Weekly[[#This Row],[GBC_P]]=FALSE,Weekly[[#This Row],[Actual]]=TRUE),AC383+Weekly[[#This Row],[BF H Odds]]-1,IF(AND(Weekly[[#This Row],[GBC_P]]=TRUE,Weekly[[#This Row],[Actual]]=FALSE),AC383+Weekly[[#This Row],[BF V Odds]]-1,AC383-1)))</f>
        <v>48.89999999999997</v>
      </c>
      <c r="AD384" s="24">
        <f>IF(Weekly[[#This Row],[Actual]]="","",IF(AND(Weekly[[#This Row],[HGBC_P]]=Weekly[[#This Row],[Actual]],Weekly[[#This Row],[HGBC_P]]=TRUE),AD383+Weekly[[#This Row],[BF H Odds]]-1,IF(AND(Weekly[[#This Row],[HGBC_P]]=Weekly[[#This Row],[Actual]],Weekly[[#This Row],[HGBC_P]]=FALSE),AD383+Weekly[[#This Row],[BF V Odds]]-1,AD383-1)))</f>
        <v>19.920000000000027</v>
      </c>
      <c r="AE384" s="24">
        <f>IF(Weekly[[#This Row],[Actual]]="","",IF(AND(Weekly[[#This Row],[HGBC_P]]=FALSE,Weekly[[#This Row],[Actual]]=TRUE),AE383+Weekly[[#This Row],[BF H Odds]]-1,IF(AND(Weekly[[#This Row],[HGBC_P]]=TRUE,Weekly[[#This Row],[Actual]]=FALSE),AE383+Weekly[[#This Row],[BF V Odds]]-1,AE383-1)))</f>
        <v>44.77</v>
      </c>
      <c r="AF384" s="24">
        <f>IF(Weekly[[#This Row],[Actual]]="","",IF(AND(Weekly[[#This Row],[XGB_P]]=Weekly[[#This Row],[Actual]],Weekly[[#This Row],[XGB_P]]=TRUE),AF383+Weekly[[#This Row],[BF H Odds]]-1,IF(AND(Weekly[[#This Row],[XGB_P]]=Weekly[[#This Row],[Actual]],Weekly[[#This Row],[XGB_P]]=FALSE),AF383+Weekly[[#This Row],[BF V Odds]]-1,AF383-1)))</f>
        <v>37.600000000000016</v>
      </c>
      <c r="AG384" s="24">
        <f>IF(Weekly[[#This Row],[Actual]]="","",IF(AND(Weekly[[#This Row],[XGB_P]]=FALSE,Weekly[[#This Row],[Actual]]=TRUE),AG383+Weekly[[#This Row],[BF H Odds]]-1,IF(AND(Weekly[[#This Row],[XGB_P]]=TRUE,Weekly[[#This Row],[Actual]]=FALSE),AG383+Weekly[[#This Row],[BF V Odds]]-1,AG383-1)))</f>
        <v>27.089999999999996</v>
      </c>
      <c r="AH384" s="24">
        <f>IF(Weekly[[#This Row],[Actual]]="","",IF(AND(Weekly[[#This Row],[QDA_P]]=Weekly[[#This Row],[Actual]],Weekly[[#This Row],[QDA_P]]=TRUE),AH383+Weekly[[#This Row],[BF H Odds]]-1,IF(AND(Weekly[[#This Row],[QDA_P]]=Weekly[[#This Row],[Actual]],Weekly[[#This Row],[QDA_P]]=FALSE),AH383+Weekly[[#This Row],[BF V Odds]]-1,AH383-1)))</f>
        <v>4.8400000000000087</v>
      </c>
      <c r="AI384" s="24">
        <f>IF(Weekly[[#This Row],[Actual]]="","",IF(AND(Weekly[[#This Row],[QDA_P]]=FALSE,Weekly[[#This Row],[Actual]]=TRUE),AI383+Weekly[[#This Row],[BF H Odds]]-1,IF(AND(Weekly[[#This Row],[QDA_P]]=TRUE,Weekly[[#This Row],[Actual]]=FALSE),AI383+Weekly[[#This Row],[BF V Odds]]-1,AI383-1)))</f>
        <v>59.850000000000009</v>
      </c>
      <c r="AJ384" s="24">
        <f>IF(Weekly[[#This Row],[Actual]]="","",IF(AND(Weekly[[#This Row],[KNC_P]]=FALSE,Weekly[[#This Row],[Actual]]=TRUE),AJ383+Weekly[[#This Row],[BF H Odds]]-1,IF(AND(Weekly[[#This Row],[KNC_P]]=TRUE,Weekly[[#This Row],[Actual]]=FALSE),AJ383+Weekly[[#This Row],[BF V Odds]]-1,AJ383-1)))</f>
        <v>42.739999999999981</v>
      </c>
      <c r="AK384" s="24">
        <f>IF(Weekly[[#This Row],[Actual]]="","",IF(AND(Weekly[[#This Row],[KNC_P]]=FALSE,Weekly[[#This Row],[Actual]]=TRUE),AK383+Weekly[[#This Row],[BF H Odds]]-1,IF(AND(Weekly[[#This Row],[KNC_P]]=TRUE,Weekly[[#This Row],[Actual]]=FALSE),AK383+Weekly[[#This Row],[BF V Odds]]-1,AK383-1)))</f>
        <v>41.639999999999972</v>
      </c>
      <c r="AL384" s="30">
        <f>IF(Weekly[[#This Row],[Actual]]="","",COUNTIF(Weekly[[#This Row],[SVC_P]:[QDA_P]],TRUE))</f>
        <v>5</v>
      </c>
      <c r="AM384" s="30">
        <f>IF(Weekly[[#This Row],[Actual]]="","",COUNTIF(Weekly[[#This Row],[SVC_P]:[QDA_P]],FALSE))</f>
        <v>2</v>
      </c>
      <c r="AN384" s="36" t="str">
        <f>IF(AND(Weekly[[#This Row],[BF V Odds]]&gt;$BO$6,Weekly[[#This Row],[BF V Odds]] &lt; $BO$7),Weekly[[#This Row],[BF V Odds]],"")</f>
        <v/>
      </c>
      <c r="AO384" s="36" t="str">
        <f>IF(AND(Weekly[[#This Row],[BF H Odds]]&gt;$BO$6, Weekly[[#This Row],[BF H Odds]] &lt; $BO$7),Weekly[[#This Row],[BF H Odds]],"")</f>
        <v/>
      </c>
      <c r="AP384" s="37">
        <f>IF(AND(Weekly[[#This Row],[V Odds &lt;]]="",Weekly[[#This Row],[H Odds &lt;]]=""),AP383,IF(AND(Weekly[[#This Row],[H Odds &lt;]]&lt;&gt;"",Weekly[[#This Row],[SVC_P]]=TRUE,Weekly[[#This Row],[Actual]]=TRUE),AP383+Weekly[[#This Row],[H Odds &lt;]]-1,IF(AND(Weekly[[#This Row],[V Odds &lt;]]&lt;&gt;"",Weekly[[#This Row],[SVC_P]]=FALSE,Weekly[[#This Row],[Actual]]=FALSE),AP383+Weekly[[#This Row],[V Odds &lt;]]-1,IF(AND(Weekly[[#This Row],[V Odds &lt;]]&lt;&gt;"",Weekly[[#This Row],[SVC_P]]=FALSE,Weekly[[#This Row],[Actual]]=TRUE),AP383-1,IF(AND(Weekly[[#This Row],[H Odds &lt;]]&lt;&gt;"",Weekly[[#This Row],[SVC_P]]=TRUE,Weekly[[#This Row],[Actual]]=FALSE),AP383-1,AP383)))))</f>
        <v>72.38000000000001</v>
      </c>
      <c r="AQ384" s="37">
        <f>IF(AND(Weekly[[#This Row],[V Odds &lt;]]="",Weekly[[#This Row],[H Odds &lt;]]=""),AQ383,IF(AND(Weekly[[#This Row],[H Odds &lt;]]&lt;&gt;"",Weekly[[#This Row],[ADBC_P]]=TRUE,Weekly[[#This Row],[Actual]]=TRUE),AQ383+Weekly[[#This Row],[H Odds &lt;]]-1,IF(AND(Weekly[[#This Row],[V Odds &lt;]]&lt;&gt;"",Weekly[[#This Row],[ADBC_P]]=FALSE,Weekly[[#This Row],[Actual]]=FALSE),AQ383+Weekly[[#This Row],[V Odds &lt;]]-1,IF(AND(Weekly[[#This Row],[V Odds &lt;]]&lt;&gt;"",Weekly[[#This Row],[ADBC_P]]=FALSE,Weekly[[#This Row],[Actual]]=TRUE),AQ383-1,IF(AND(Weekly[[#This Row],[H Odds &lt;]]&lt;&gt;"",Weekly[[#This Row],[ADBC_P]]=TRUE,Weekly[[#This Row],[Actual]]=FALSE),AQ383-1,AQ383)))))</f>
        <v>46.779999999999994</v>
      </c>
      <c r="AR384" s="37">
        <f>IF(AND(Weekly[[#This Row],[V Odds &lt;]]="",Weekly[[#This Row],[H Odds &lt;]]=""),AR383,IF(AND(Weekly[[#This Row],[H Odds &lt;]]&lt;&gt;"",Weekly[[#This Row],[RFC_P]]=TRUE,Weekly[[#This Row],[Actual]]=TRUE),AR383+Weekly[[#This Row],[H Odds &lt;]]-1,IF(AND(Weekly[[#This Row],[V Odds &lt;]]&lt;&gt;"",Weekly[[#This Row],[RFC_P]]=FALSE,Weekly[[#This Row],[Actual]]=FALSE),AR383+Weekly[[#This Row],[V Odds &lt;]]-1,IF(AND(Weekly[[#This Row],[V Odds &lt;]]&lt;&gt;"",Weekly[[#This Row],[RFC_P]]=FALSE,Weekly[[#This Row],[Actual]]=TRUE),AR383-1,IF(AND(Weekly[[#This Row],[H Odds &lt;]]&lt;&gt;"",Weekly[[#This Row],[RFC_P]]=TRUE,Weekly[[#This Row],[Actual]]=FALSE),AR383-1,AR383)))))</f>
        <v>49.789999999999992</v>
      </c>
      <c r="AS384" s="37">
        <f>IF(AND(Weekly[[#This Row],[V Odds &lt;]]="",Weekly[[#This Row],[H Odds &lt;]]=""),AS383,IF(AND(Weekly[[#This Row],[H Odds &lt;]]&lt;&gt;"",Weekly[[#This Row],[GBC_P]]=TRUE,Weekly[[#This Row],[Actual]]=TRUE),AS383+Weekly[[#This Row],[H Odds &lt;]]-1,IF(AND(Weekly[[#This Row],[V Odds &lt;]]&lt;&gt;"",Weekly[[#This Row],[GBC_P]]=FALSE,Weekly[[#This Row],[Actual]]=FALSE),AS383+Weekly[[#This Row],[V Odds &lt;]]-1,IF(AND(Weekly[[#This Row],[V Odds &lt;]]&lt;&gt;"",Weekly[[#This Row],[GBC_P]]=FALSE,Weekly[[#This Row],[Actual]]=TRUE),AS383-1,IF(AND(Weekly[[#This Row],[H Odds &lt;]]&lt;&gt;"",Weekly[[#This Row],[GBC_P]]=TRUE,Weekly[[#This Row],[Actual]]=FALSE),AS383-1,AS383)))))</f>
        <v>48.58</v>
      </c>
      <c r="AT384" s="37">
        <f>IF(AND(Weekly[[#This Row],[V Odds &lt;]]="",Weekly[[#This Row],[H Odds &lt;]]=""),AT383,IF(AND(Weekly[[#This Row],[H Odds &lt;]]&lt;&gt;"",Weekly[[#This Row],[HGBC_P]]=TRUE,Weekly[[#This Row],[Actual]]=TRUE),AT383+Weekly[[#This Row],[H Odds &lt;]]-1,IF(AND(Weekly[[#This Row],[V Odds &lt;]]&lt;&gt;"",Weekly[[#This Row],[HGBC_P]]=FALSE,Weekly[[#This Row],[Actual]]=FALSE),AT383+Weekly[[#This Row],[V Odds &lt;]]-1,IF(AND(Weekly[[#This Row],[V Odds &lt;]]&lt;&gt;"",Weekly[[#This Row],[HGBC_P]]=FALSE,Weekly[[#This Row],[Actual]]=TRUE),AT383-1,IF(AND(Weekly[[#This Row],[H Odds &lt;]]&lt;&gt;"",Weekly[[#This Row],[HGBC_P]]=TRUE,Weekly[[#This Row],[Actual]]=FALSE),AT383-1,AT383)))))</f>
        <v>53.659999999999989</v>
      </c>
      <c r="AU384" s="37">
        <f>IF(AND(Weekly[[#This Row],[V Odds &lt;]]="",Weekly[[#This Row],[H Odds &lt;]]=""),AU383,IF(AND(Weekly[[#This Row],[H Odds &lt;]]&lt;&gt;"",Weekly[[#This Row],[XGB_P]]=TRUE,Weekly[[#This Row],[Actual]]=TRUE),AU383+Weekly[[#This Row],[H Odds &lt;]]-1,IF(AND(Weekly[[#This Row],[V Odds &lt;]]&lt;&gt;"",Weekly[[#This Row],[XGB_P]]=FALSE,Weekly[[#This Row],[Actual]]=FALSE),AU383+Weekly[[#This Row],[V Odds &lt;]]-1,IF(AND(Weekly[[#This Row],[V Odds &lt;]]&lt;&gt;"",Weekly[[#This Row],[XGB_P]]=FALSE,Weekly[[#This Row],[Actual]]=TRUE),AU383-1,IF(AND(Weekly[[#This Row],[H Odds &lt;]]&lt;&gt;"",Weekly[[#This Row],[XGB_P]]=TRUE,Weekly[[#This Row],[Actual]]=FALSE),AU383-1,AU383)))))</f>
        <v>64.760000000000005</v>
      </c>
      <c r="AV384" s="37">
        <f>IF(AND(Weekly[[#This Row],[V Odds &lt;]]="",Weekly[[#This Row],[H Odds &lt;]]=""),AV383,IF(AND(Weekly[[#This Row],[H Odds &lt;]]&lt;&gt;"",Weekly[[#This Row],[QDA_P]]=TRUE,Weekly[[#This Row],[Actual]]=TRUE),AV383+Weekly[[#This Row],[H Odds &lt;]]-1,IF(AND(Weekly[[#This Row],[V Odds &lt;]]&lt;&gt;"",Weekly[[#This Row],[QDA_P]]=FALSE,Weekly[[#This Row],[Actual]]=FALSE),AV383+Weekly[[#This Row],[V Odds &lt;]]-1,IF(AND(Weekly[[#This Row],[V Odds &lt;]]&lt;&gt;"",Weekly[[#This Row],[QDA_P]]=FALSE,Weekly[[#This Row],[Actual]]=TRUE),AV383-1,IF(AND(Weekly[[#This Row],[H Odds &lt;]]&lt;&gt;"",Weekly[[#This Row],[QDA_P]]=TRUE,Weekly[[#This Row],[Actual]]=FALSE),AV383-1,AV383)))))</f>
        <v>53.249999999999979</v>
      </c>
      <c r="AW384" s="37">
        <f>IF(AND(Weekly[[#This Row],[H Odds &lt;]]="",Weekly[[#This Row],[V Odds &lt;]]=""),AW383,IF(AND(Weekly[[#This Row],[KNC_P]]=Weekly[[#This Row],[Actual]],Weekly[[#This Row],[KNC_P]]=TRUE),AW383+Weekly[[#This Row],[BF H Odds]]-1,IF(AND(Weekly[[#This Row],[KNC_P]]=Weekly[[#This Row],[Actual]],Weekly[[#This Row],[KNC_P]]=FALSE),AW383+Weekly[[#This Row],[BF V Odds]]-1,AW383-1)))</f>
        <v>43.680000000000007</v>
      </c>
      <c r="AX384" s="37">
        <f>IF(AND(Weekly[[#This Row],[V Odds &lt;]]="",Weekly[[#This Row],[H Odds &lt;]]=""),AX383,IF(AND(Weekly[[#This Row],[V Odds &lt;]]&lt;&gt;"",Weekly[[#This Row],[FALSES]]&gt;0,Weekly[[#This Row],[Actual]]=FALSE),AX383+Weekly[[#This Row],[V Odds &lt;]]-1,IF(AND(Weekly[[#This Row],[H Odds &lt;]]&lt;&gt;"",Weekly[[#This Row],[TRUES]]&gt;0,Weekly[[#This Row],[Actual]]=TRUE),AX383+Weekly[[#This Row],[H Odds &lt;]]-1,IF(AND(Weekly[[#This Row],[V Odds &lt;]]&lt;&gt;"",Weekly[[#This Row],[FALSES]]=0),AX383,IF(AND(Weekly[[#This Row],[H Odds &lt;]]&lt;&gt;"",Weekly[[#This Row],[TRUES]]=0),AX383,AX383-1)))))</f>
        <v>80.549999999999983</v>
      </c>
      <c r="AY384" s="37">
        <f>IF(AND(Weekly[[#This Row],[V Odds &lt;]]="",Weekly[[#This Row],[H Odds &lt;]]=""),AY383,IF(AND(Weekly[[#This Row],[V Odds &lt;]]&lt;&gt;"",Weekly[[#This Row],[FALSES]]&gt;0,Weekly[[#This Row],[Actual]]=FALSE),AY383+((Weekly[[#This Row],[V Odds &lt;]]-1)*0.92),IF(AND(Weekly[[#This Row],[H Odds &lt;]]&lt;&gt;"",Weekly[[#This Row],[TRUES]]&gt;0,Weekly[[#This Row],[Actual]]=TRUE),AY383+((Weekly[[#This Row],[H Odds &lt;]]-1)*0.92),IF(AND(Weekly[[#This Row],[V Odds &lt;]]&lt;&gt;"",Weekly[[#This Row],[FALSES]]=0),AY383,IF(AND(Weekly[[#This Row],[H Odds &lt;]]&lt;&gt;"",Weekly[[#This Row],[TRUES]]=0),AY383,AY383-1)))))</f>
        <v>73.066000000000031</v>
      </c>
      <c r="AZ384" s="37">
        <f>IF(AND(Weekly[[#This Row],[V Odds &lt;]]="",Weekly[[#This Row],[H Odds &lt;]]=""),AZ383,IF(AND(Weekly[[#This Row],[V Odds &lt;]]&lt;&gt;"",Weekly[[#This Row],[Actual]]=FALSE),AZ383+Weekly[[#This Row],[V Odds &lt;]]-1,IF(AND(Weekly[[#This Row],[H Odds &lt;]]&lt;&gt;"",Weekly[[#This Row],[Actual]]=TRUE),AZ383+Weekly[[#This Row],[H Odds &lt;]]-1,AZ383-1)))</f>
        <v>62.919999999999987</v>
      </c>
      <c r="BA384" s="38">
        <f>IF(Weekly[[#This Row],[H Odds &lt;]]="",BA383,IF(AND(Weekly[[#This Row],[H Odds &lt;]]&lt;&gt;"",Weekly[[#This Row],[SVC_P]]=TRUE,Weekly[[#This Row],[Actual]]=TRUE),BA383+Weekly[[#This Row],[H Odds &lt;]]-1,IF(AND(Weekly[[#This Row],[H Odds &lt;]]&lt;&gt;"",Weekly[[#This Row],[SVC_P]]=TRUE,Weekly[[#This Row],[Actual]]=FALSE),BA383-1,BA383)))</f>
        <v>67.339999999999989</v>
      </c>
      <c r="BB384" s="38">
        <f>IF(Weekly[[#This Row],[H Odds &lt;]]="",BB383,IF(AND(Weekly[[#This Row],[H Odds &lt;]]&lt;&gt;"",Weekly[[#This Row],[ADBC_P]]=TRUE,Weekly[[#This Row],[Actual]]=TRUE),BB383+Weekly[[#This Row],[H Odds &lt;]]-1,IF(AND(Weekly[[#This Row],[H Odds &lt;]]&lt;&gt;"",Weekly[[#This Row],[ADBC_P]]=TRUE,Weekly[[#This Row],[Actual]]=FALSE),BB383-1,BB383)))</f>
        <v>43.459999999999994</v>
      </c>
      <c r="BC384" s="38">
        <f>IF(Weekly[[#This Row],[H Odds &lt;]]="",BC383,IF(AND(Weekly[[#This Row],[H Odds &lt;]]&lt;&gt;"",Weekly[[#This Row],[RFC_P]]=TRUE,Weekly[[#This Row],[Actual]]=TRUE),BC383+Weekly[[#This Row],[H Odds &lt;]]-1,IF(AND(Weekly[[#This Row],[H Odds &lt;]]&lt;&gt;"",Weekly[[#This Row],[RFC_P]]=TRUE,Weekly[[#This Row],[Actual]]=FALSE),BC383-1,BC383)))</f>
        <v>42.859999999999992</v>
      </c>
      <c r="BD384" s="38">
        <f>IF(Weekly[[#This Row],[H Odds &lt;]]="",BD383,IF(AND(Weekly[[#This Row],[H Odds &lt;]]&lt;&gt;"",Weekly[[#This Row],[GBC_P]]=TRUE,Weekly[[#This Row],[Actual]]=TRUE),BD383+Weekly[[#This Row],[H Odds &lt;]]-1,IF(AND(Weekly[[#This Row],[H Odds &lt;]]&lt;&gt;"",Weekly[[#This Row],[GBC_P]]=TRUE,Weekly[[#This Row],[Actual]]=FALSE),BD383-1,BD383)))</f>
        <v>47.96</v>
      </c>
      <c r="BE384" s="38">
        <f>IF(Weekly[[#This Row],[H Odds &lt;]]="",BE383,IF(AND(Weekly[[#This Row],[H Odds &lt;]]&lt;&gt;"",Weekly[[#This Row],[HGBC_P]]=TRUE,Weekly[[#This Row],[Actual]]=TRUE),BE383+Weekly[[#This Row],[H Odds &lt;]]-1,IF(AND(Weekly[[#This Row],[H Odds &lt;]]&lt;&gt;"",Weekly[[#This Row],[HGBC_P]]=TRUE,Weekly[[#This Row],[Actual]]=FALSE),BE383-1,BE383)))</f>
        <v>55.759999999999991</v>
      </c>
      <c r="BF384" s="38">
        <f>IF(Weekly[[#This Row],[H Odds &lt;]]="",BF383,IF(AND(Weekly[[#This Row],[H Odds &lt;]]&lt;&gt;"",Weekly[[#This Row],[XGB_P]]=TRUE,Weekly[[#This Row],[Actual]]=TRUE),BF383+Weekly[[#This Row],[H Odds &lt;]]-1,IF(AND(Weekly[[#This Row],[H Odds &lt;]]&lt;&gt;"",Weekly[[#This Row],[XGB_P]]=TRUE,Weekly[[#This Row],[Actual]]=FALSE),BF383-1,BF383)))</f>
        <v>59.93</v>
      </c>
      <c r="BG384" s="38">
        <f>IF(Weekly[[#This Row],[H Odds &lt;]]="",BG383,IF(AND(Weekly[[#This Row],[H Odds &lt;]]&lt;&gt;"",Weekly[[#This Row],[QDA_P]]=TRUE,Weekly[[#This Row],[Actual]]=TRUE),BG383+Weekly[[#This Row],[H Odds &lt;]]-1,IF(AND(Weekly[[#This Row],[H Odds &lt;]]&lt;&gt;"",Weekly[[#This Row],[QDA_P]]=TRUE,Weekly[[#This Row],[Actual]]=FALSE),BG383-1,BG383)))</f>
        <v>42.179999999999993</v>
      </c>
      <c r="BH384" s="38">
        <f>IF(Weekly[[#This Row],[H Odds &lt;]]="",BH383,IF(AND(Weekly[[#This Row],[H Odds &lt;]]&lt;&gt;"",Weekly[[#This Row],[KNC_P]]=TRUE,Weekly[[#This Row],[Actual]]=TRUE),BH383+Weekly[[#This Row],[H Odds &lt;]]-1,IF(AND(Weekly[[#This Row],[H Odds &lt;]]&lt;&gt;"",Weekly[[#This Row],[KNC_P]]=TRUE,Weekly[[#This Row],[Actual]]=FALSE),BH383-1,BH383)))</f>
        <v>46.54999999999999</v>
      </c>
      <c r="BI384" s="38">
        <f>IF(Weekly[[#This Row],[H Odds &lt;]]="",BI383,IF(AND(Weekly[[#This Row],[H Odds &lt;]]&lt;&gt;"",Weekly[[#This Row],[TRUES]]&gt;0,Weekly[[#This Row],[Actual]]=TRUE),BI383+Weekly[[#This Row],[H Odds &lt;]]-1,IF(AND(Weekly[[#This Row],[H Odds &lt;]]&lt;&gt;"",Weekly[[#This Row],[TRUES]]=0),BI383,BI383-1)))</f>
        <v>67.339999999999989</v>
      </c>
      <c r="BJ384" s="38">
        <f>IF(Weekly[[#This Row],[H Odds &lt;]]="",BJ383,IF(AND(Weekly[[#This Row],[H Odds &lt;]]&lt;&gt;"",Weekly[[#This Row],[Actual]]=TRUE),BJ383+Weekly[[#This Row],[H Odds &lt;]]-1,IF(AND(Weekly[[#This Row],[H Odds &lt;]]&lt;&gt;"",Weekly[[#This Row],[Actual]]=FALSE),BJ383-1,BJ383)))</f>
        <v>69.239999999999995</v>
      </c>
      <c r="BK384" s="58">
        <f>IF(AND(Weekly[[#This Row],[TRUES]]&gt;4,Weekly[[#This Row],[Actual]]=TRUE),BK383+Weekly[[#This Row],[BF H Odds]]-1,IF(AND(Weekly[[#This Row],[FALSES]]&gt;4,Weekly[[#This Row],[Actual]]=FALSE),BK383+Weekly[[#This Row],[BF V Odds]]-1,IF(AND(Weekly[[#This Row],[TRUES]]&gt;4,Weekly[[#This Row],[Actual]]=FALSE),BK383-1,IF(AND(Weekly[[#This Row],[FALSES]]&gt;4,Weekly[[#This Row],[Actual]]=TRUE),BK383-1,BK383))))</f>
        <v>16.790000000000024</v>
      </c>
      <c r="BL384" s="58">
        <f>IF(AND(Weekly[[#This Row],[TRUES]]&gt;5,Weekly[[#This Row],[Actual]]=TRUE),BL383+Weekly[[#This Row],[BF H Odds]]-1,IF(AND(Weekly[[#This Row],[FALSES]]&gt;5,Weekly[[#This Row],[Actual]]=FALSE),BL383+Weekly[[#This Row],[BF V Odds]]-1,IF(AND(Weekly[[#This Row],[TRUES]]&gt;5,Weekly[[#This Row],[Actual]]=FALSE),BL383-1,IF(AND(Weekly[[#This Row],[FALSES]]&gt;5,Weekly[[#This Row],[Actual]]=TRUE),BL383-1,BL383))))</f>
        <v>18.550000000000026</v>
      </c>
      <c r="BM384" s="58">
        <f>IF(AND(Weekly[[#This Row],[TRUES]]&gt;6,Weekly[[#This Row],[Actual]]=TRUE),BM383+Weekly[[#This Row],[BF H Odds]]-1,IF(AND(Weekly[[#This Row],[FALSES]]&gt;6,Weekly[[#This Row],[Actual]]=FALSE),BM383+Weekly[[#This Row],[BF V Odds]]-1,IF(AND(Weekly[[#This Row],[TRUES]]&gt;6,Weekly[[#This Row],[Actual]]=FALSE),BM383-1,IF(AND(Weekly[[#This Row],[FALSES]]&gt;6,Weekly[[#This Row],[Actual]]=TRUE),BM383-1,BM383))))</f>
        <v>44.870000000000012</v>
      </c>
    </row>
    <row r="385" spans="1:65" x14ac:dyDescent="0.25">
      <c r="A385" s="34"/>
      <c r="B385" s="10">
        <v>44291</v>
      </c>
      <c r="C385" s="33" t="s">
        <v>24</v>
      </c>
      <c r="D385" s="15" t="s">
        <v>38</v>
      </c>
      <c r="E385" t="b">
        <v>1</v>
      </c>
      <c r="F385" t="b">
        <v>1</v>
      </c>
      <c r="G385" t="b">
        <v>1</v>
      </c>
      <c r="H385" t="b">
        <v>0</v>
      </c>
      <c r="I385" t="b">
        <v>1</v>
      </c>
      <c r="J385" t="b">
        <v>0</v>
      </c>
      <c r="K385" t="b">
        <v>1</v>
      </c>
      <c r="L385" t="b">
        <v>1</v>
      </c>
      <c r="O385" t="str">
        <f>IF(Weekly[[#This Row],[H/V]]="H",Weekly[[#This Row],[BF H Odds]],IF(Weekly[[#This Row],[H/V]]="V",Weekly[[#This Row],[BF V Odds]],""))</f>
        <v/>
      </c>
      <c r="P385" t="b">
        <v>0</v>
      </c>
      <c r="R385" s="35">
        <f>IFERROR(IF(Weekly[[#This Row],[Won Bet?]]="yes",R384+(Weekly[[#This Row],[BF Odds]]*Weekly[[#This Row],[BF Stake]])-Weekly[[#This Row],[BF Stake]],R384-Weekly[[#This Row],[BF Stake]]),R384)</f>
        <v>427.80419999999998</v>
      </c>
      <c r="S385" s="9">
        <f>IFERROR(IF(Weekly[[#This Row],[Won Bet?]]="yes",S384+(((Weekly[[#This Row],[BF Odds]]*Weekly[[#This Row],[BF Stake]])-Weekly[[#This Row],[BF Stake]])*0.95),S384-Weekly[[#This Row],[BF Stake]]),S384)</f>
        <v>424.41348999999991</v>
      </c>
      <c r="T385">
        <v>1.71</v>
      </c>
      <c r="U385">
        <v>2.38</v>
      </c>
      <c r="V385" s="24">
        <f>IF(Weekly[[#This Row],[Actual]]="","",IF(AND(Weekly[[#This Row],[SVC_P]]=Weekly[[#This Row],[Actual]],Weekly[[#This Row],[SVC_P]]=TRUE),V384+Weekly[[#This Row],[BF H Odds]]-1,IF(AND(Weekly[[#This Row],[SVC_P]]=Weekly[[#This Row],[Actual]],Weekly[[#This Row],[SVC_P]]=FALSE),V384+Weekly[[#This Row],[BF V Odds]]-1,V384-1)))</f>
        <v>65.750000000000057</v>
      </c>
      <c r="W385" s="24">
        <f>IF(Weekly[[#This Row],[Actual]]="","",IF(AND(Weekly[[#This Row],[SVC_P]]=FALSE,Weekly[[#This Row],[Actual]]=TRUE),W384+Weekly[[#This Row],[BF H Odds]]-1,IF(AND(Weekly[[#This Row],[SVC_P]]=TRUE,Weekly[[#This Row],[Actual]]=FALSE,),W384+Weekly[[#This Row],[BF V Odds]]-1,W384-1)))</f>
        <v>-322.08999999999997</v>
      </c>
      <c r="X385" s="24">
        <f>IF(Weekly[[#This Row],[Actual]]="","",IF(AND(Weekly[[#This Row],[ADBC_P]]=Weekly[[#This Row],[Actual]],Weekly[[#This Row],[ADBC_P]]=TRUE),X384+Weekly[[#This Row],[BF H Odds]]-1,IF(AND(Weekly[[#This Row],[ADBC_P]]=Weekly[[#This Row],[Actual]],Weekly[[#This Row],[ADBC_P]]=FALSE),X384+Weekly[[#This Row],[BF V Odds]]-1,X384-1)))</f>
        <v>21.440000000000026</v>
      </c>
      <c r="Y385" s="24">
        <f>IF(Weekly[[#This Row],[Actual]]="","",IF(AND(Weekly[[#This Row],[ADBC_P]]=FALSE,Weekly[[#This Row],[Actual]]=TRUE),Y384+Weekly[[#This Row],[BF H Odds]]-1,IF(AND(Weekly[[#This Row],[ADBC_P]]=TRUE,Weekly[[#This Row],[Actual]]=FALSE),Y384+Weekly[[#This Row],[BF V Odds]]-1,Y384-1)))</f>
        <v>42.96</v>
      </c>
      <c r="Z385" s="24">
        <f>IF(Weekly[[#This Row],[Actual]]="","",IF(AND(Weekly[[#This Row],[RFC_P]]=Weekly[[#This Row],[Actual]],Weekly[[#This Row],[RFC_P]]=TRUE),Z384+Weekly[[#This Row],[BF H Odds]]-1,IF(AND(Weekly[[#This Row],[RFC_P]]=Weekly[[#This Row],[Actual]],Weekly[[#This Row],[RFC_P]]=FALSE),Z384+Weekly[[#This Row],[BF V Odds]]-1,Z384-1)))</f>
        <v>17.050000000000022</v>
      </c>
      <c r="AA385" s="24">
        <f>IF(Weekly[[#This Row],[Actual]]="","",IF(AND(Weekly[[#This Row],[RFC_P]]=FALSE,Weekly[[#This Row],[Actual]]=TRUE),AA384+Weekly[[#This Row],[BF H Odds]]-1,IF(AND(Weekly[[#This Row],[RFC_P]]=TRUE,Weekly[[#This Row],[Actual]]=FALSE),AA384+Weekly[[#This Row],[BF V Odds]]-1,AA384-1)))</f>
        <v>47.34999999999998</v>
      </c>
      <c r="AB385" s="24">
        <f>IF(Weekly[[#This Row],[Actual]]="","",IF(AND(Weekly[[#This Row],[GBC_P]]=Weekly[[#This Row],[Actual]],Weekly[[#This Row],[GBC_P]]=TRUE),AB384+Weekly[[#This Row],[BF H Odds]]-1,IF(AND(Weekly[[#This Row],[GBC_P]]=Weekly[[#This Row],[Actual]],Weekly[[#This Row],[GBC_P]]=FALSE),AB384+Weekly[[#This Row],[BF V Odds]]-1,AB384-1)))</f>
        <v>16.500000000000007</v>
      </c>
      <c r="AC385" s="24">
        <f>IF(Weekly[[#This Row],[Actual]]="","",IF(AND(Weekly[[#This Row],[GBC_P]]=FALSE,Weekly[[#This Row],[Actual]]=TRUE),AC384+Weekly[[#This Row],[BF H Odds]]-1,IF(AND(Weekly[[#This Row],[GBC_P]]=TRUE,Weekly[[#This Row],[Actual]]=FALSE),AC384+Weekly[[#This Row],[BF V Odds]]-1,AC384-1)))</f>
        <v>47.89999999999997</v>
      </c>
      <c r="AD385" s="24">
        <f>IF(Weekly[[#This Row],[Actual]]="","",IF(AND(Weekly[[#This Row],[HGBC_P]]=Weekly[[#This Row],[Actual]],Weekly[[#This Row],[HGBC_P]]=TRUE),AD384+Weekly[[#This Row],[BF H Odds]]-1,IF(AND(Weekly[[#This Row],[HGBC_P]]=Weekly[[#This Row],[Actual]],Weekly[[#This Row],[HGBC_P]]=FALSE),AD384+Weekly[[#This Row],[BF V Odds]]-1,AD384-1)))</f>
        <v>18.920000000000027</v>
      </c>
      <c r="AE385" s="24">
        <f>IF(Weekly[[#This Row],[Actual]]="","",IF(AND(Weekly[[#This Row],[HGBC_P]]=FALSE,Weekly[[#This Row],[Actual]]=TRUE),AE384+Weekly[[#This Row],[BF H Odds]]-1,IF(AND(Weekly[[#This Row],[HGBC_P]]=TRUE,Weekly[[#This Row],[Actual]]=FALSE),AE384+Weekly[[#This Row],[BF V Odds]]-1,AE384-1)))</f>
        <v>45.480000000000004</v>
      </c>
      <c r="AF385" s="24">
        <f>IF(Weekly[[#This Row],[Actual]]="","",IF(AND(Weekly[[#This Row],[XGB_P]]=Weekly[[#This Row],[Actual]],Weekly[[#This Row],[XGB_P]]=TRUE),AF384+Weekly[[#This Row],[BF H Odds]]-1,IF(AND(Weekly[[#This Row],[XGB_P]]=Weekly[[#This Row],[Actual]],Weekly[[#This Row],[XGB_P]]=FALSE),AF384+Weekly[[#This Row],[BF V Odds]]-1,AF384-1)))</f>
        <v>38.310000000000016</v>
      </c>
      <c r="AG385" s="24">
        <f>IF(Weekly[[#This Row],[Actual]]="","",IF(AND(Weekly[[#This Row],[XGB_P]]=FALSE,Weekly[[#This Row],[Actual]]=TRUE),AG384+Weekly[[#This Row],[BF H Odds]]-1,IF(AND(Weekly[[#This Row],[XGB_P]]=TRUE,Weekly[[#This Row],[Actual]]=FALSE),AG384+Weekly[[#This Row],[BF V Odds]]-1,AG384-1)))</f>
        <v>26.089999999999996</v>
      </c>
      <c r="AH385" s="24">
        <f>IF(Weekly[[#This Row],[Actual]]="","",IF(AND(Weekly[[#This Row],[QDA_P]]=Weekly[[#This Row],[Actual]],Weekly[[#This Row],[QDA_P]]=TRUE),AH384+Weekly[[#This Row],[BF H Odds]]-1,IF(AND(Weekly[[#This Row],[QDA_P]]=Weekly[[#This Row],[Actual]],Weekly[[#This Row],[QDA_P]]=FALSE),AH384+Weekly[[#This Row],[BF V Odds]]-1,AH384-1)))</f>
        <v>3.8400000000000087</v>
      </c>
      <c r="AI385" s="24">
        <f>IF(Weekly[[#This Row],[Actual]]="","",IF(AND(Weekly[[#This Row],[QDA_P]]=FALSE,Weekly[[#This Row],[Actual]]=TRUE),AI384+Weekly[[#This Row],[BF H Odds]]-1,IF(AND(Weekly[[#This Row],[QDA_P]]=TRUE,Weekly[[#This Row],[Actual]]=FALSE),AI384+Weekly[[#This Row],[BF V Odds]]-1,AI384-1)))</f>
        <v>60.560000000000009</v>
      </c>
      <c r="AJ385" s="24">
        <f>IF(Weekly[[#This Row],[Actual]]="","",IF(AND(Weekly[[#This Row],[KNC_P]]=FALSE,Weekly[[#This Row],[Actual]]=TRUE),AJ384+Weekly[[#This Row],[BF H Odds]]-1,IF(AND(Weekly[[#This Row],[KNC_P]]=TRUE,Weekly[[#This Row],[Actual]]=FALSE),AJ384+Weekly[[#This Row],[BF V Odds]]-1,AJ384-1)))</f>
        <v>43.449999999999982</v>
      </c>
      <c r="AK385" s="24">
        <f>IF(Weekly[[#This Row],[Actual]]="","",IF(AND(Weekly[[#This Row],[KNC_P]]=FALSE,Weekly[[#This Row],[Actual]]=TRUE),AK384+Weekly[[#This Row],[BF H Odds]]-1,IF(AND(Weekly[[#This Row],[KNC_P]]=TRUE,Weekly[[#This Row],[Actual]]=FALSE),AK384+Weekly[[#This Row],[BF V Odds]]-1,AK384-1)))</f>
        <v>42.349999999999973</v>
      </c>
      <c r="AL385" s="30">
        <f>IF(Weekly[[#This Row],[Actual]]="","",COUNTIF(Weekly[[#This Row],[SVC_P]:[QDA_P]],TRUE))</f>
        <v>5</v>
      </c>
      <c r="AM385" s="30">
        <f>IF(Weekly[[#This Row],[Actual]]="","",COUNTIF(Weekly[[#This Row],[SVC_P]:[QDA_P]],FALSE))</f>
        <v>2</v>
      </c>
      <c r="AN385" s="36" t="str">
        <f>IF(AND(Weekly[[#This Row],[BF V Odds]]&gt;$BO$6,Weekly[[#This Row],[BF V Odds]] &lt; $BO$7),Weekly[[#This Row],[BF V Odds]],"")</f>
        <v/>
      </c>
      <c r="AO385" s="36" t="str">
        <f>IF(AND(Weekly[[#This Row],[BF H Odds]]&gt;$BO$6, Weekly[[#This Row],[BF H Odds]] &lt; $BO$7),Weekly[[#This Row],[BF H Odds]],"")</f>
        <v/>
      </c>
      <c r="AP385" s="37">
        <f>IF(AND(Weekly[[#This Row],[V Odds &lt;]]="",Weekly[[#This Row],[H Odds &lt;]]=""),AP384,IF(AND(Weekly[[#This Row],[H Odds &lt;]]&lt;&gt;"",Weekly[[#This Row],[SVC_P]]=TRUE,Weekly[[#This Row],[Actual]]=TRUE),AP384+Weekly[[#This Row],[H Odds &lt;]]-1,IF(AND(Weekly[[#This Row],[V Odds &lt;]]&lt;&gt;"",Weekly[[#This Row],[SVC_P]]=FALSE,Weekly[[#This Row],[Actual]]=FALSE),AP384+Weekly[[#This Row],[V Odds &lt;]]-1,IF(AND(Weekly[[#This Row],[V Odds &lt;]]&lt;&gt;"",Weekly[[#This Row],[SVC_P]]=FALSE,Weekly[[#This Row],[Actual]]=TRUE),AP384-1,IF(AND(Weekly[[#This Row],[H Odds &lt;]]&lt;&gt;"",Weekly[[#This Row],[SVC_P]]=TRUE,Weekly[[#This Row],[Actual]]=FALSE),AP384-1,AP384)))))</f>
        <v>72.38000000000001</v>
      </c>
      <c r="AQ385" s="37">
        <f>IF(AND(Weekly[[#This Row],[V Odds &lt;]]="",Weekly[[#This Row],[H Odds &lt;]]=""),AQ384,IF(AND(Weekly[[#This Row],[H Odds &lt;]]&lt;&gt;"",Weekly[[#This Row],[ADBC_P]]=TRUE,Weekly[[#This Row],[Actual]]=TRUE),AQ384+Weekly[[#This Row],[H Odds &lt;]]-1,IF(AND(Weekly[[#This Row],[V Odds &lt;]]&lt;&gt;"",Weekly[[#This Row],[ADBC_P]]=FALSE,Weekly[[#This Row],[Actual]]=FALSE),AQ384+Weekly[[#This Row],[V Odds &lt;]]-1,IF(AND(Weekly[[#This Row],[V Odds &lt;]]&lt;&gt;"",Weekly[[#This Row],[ADBC_P]]=FALSE,Weekly[[#This Row],[Actual]]=TRUE),AQ384-1,IF(AND(Weekly[[#This Row],[H Odds &lt;]]&lt;&gt;"",Weekly[[#This Row],[ADBC_P]]=TRUE,Weekly[[#This Row],[Actual]]=FALSE),AQ384-1,AQ384)))))</f>
        <v>46.779999999999994</v>
      </c>
      <c r="AR385" s="37">
        <f>IF(AND(Weekly[[#This Row],[V Odds &lt;]]="",Weekly[[#This Row],[H Odds &lt;]]=""),AR384,IF(AND(Weekly[[#This Row],[H Odds &lt;]]&lt;&gt;"",Weekly[[#This Row],[RFC_P]]=TRUE,Weekly[[#This Row],[Actual]]=TRUE),AR384+Weekly[[#This Row],[H Odds &lt;]]-1,IF(AND(Weekly[[#This Row],[V Odds &lt;]]&lt;&gt;"",Weekly[[#This Row],[RFC_P]]=FALSE,Weekly[[#This Row],[Actual]]=FALSE),AR384+Weekly[[#This Row],[V Odds &lt;]]-1,IF(AND(Weekly[[#This Row],[V Odds &lt;]]&lt;&gt;"",Weekly[[#This Row],[RFC_P]]=FALSE,Weekly[[#This Row],[Actual]]=TRUE),AR384-1,IF(AND(Weekly[[#This Row],[H Odds &lt;]]&lt;&gt;"",Weekly[[#This Row],[RFC_P]]=TRUE,Weekly[[#This Row],[Actual]]=FALSE),AR384-1,AR384)))))</f>
        <v>49.789999999999992</v>
      </c>
      <c r="AS385" s="37">
        <f>IF(AND(Weekly[[#This Row],[V Odds &lt;]]="",Weekly[[#This Row],[H Odds &lt;]]=""),AS384,IF(AND(Weekly[[#This Row],[H Odds &lt;]]&lt;&gt;"",Weekly[[#This Row],[GBC_P]]=TRUE,Weekly[[#This Row],[Actual]]=TRUE),AS384+Weekly[[#This Row],[H Odds &lt;]]-1,IF(AND(Weekly[[#This Row],[V Odds &lt;]]&lt;&gt;"",Weekly[[#This Row],[GBC_P]]=FALSE,Weekly[[#This Row],[Actual]]=FALSE),AS384+Weekly[[#This Row],[V Odds &lt;]]-1,IF(AND(Weekly[[#This Row],[V Odds &lt;]]&lt;&gt;"",Weekly[[#This Row],[GBC_P]]=FALSE,Weekly[[#This Row],[Actual]]=TRUE),AS384-1,IF(AND(Weekly[[#This Row],[H Odds &lt;]]&lt;&gt;"",Weekly[[#This Row],[GBC_P]]=TRUE,Weekly[[#This Row],[Actual]]=FALSE),AS384-1,AS384)))))</f>
        <v>48.58</v>
      </c>
      <c r="AT385" s="37">
        <f>IF(AND(Weekly[[#This Row],[V Odds &lt;]]="",Weekly[[#This Row],[H Odds &lt;]]=""),AT384,IF(AND(Weekly[[#This Row],[H Odds &lt;]]&lt;&gt;"",Weekly[[#This Row],[HGBC_P]]=TRUE,Weekly[[#This Row],[Actual]]=TRUE),AT384+Weekly[[#This Row],[H Odds &lt;]]-1,IF(AND(Weekly[[#This Row],[V Odds &lt;]]&lt;&gt;"",Weekly[[#This Row],[HGBC_P]]=FALSE,Weekly[[#This Row],[Actual]]=FALSE),AT384+Weekly[[#This Row],[V Odds &lt;]]-1,IF(AND(Weekly[[#This Row],[V Odds &lt;]]&lt;&gt;"",Weekly[[#This Row],[HGBC_P]]=FALSE,Weekly[[#This Row],[Actual]]=TRUE),AT384-1,IF(AND(Weekly[[#This Row],[H Odds &lt;]]&lt;&gt;"",Weekly[[#This Row],[HGBC_P]]=TRUE,Weekly[[#This Row],[Actual]]=FALSE),AT384-1,AT384)))))</f>
        <v>53.659999999999989</v>
      </c>
      <c r="AU385" s="37">
        <f>IF(AND(Weekly[[#This Row],[V Odds &lt;]]="",Weekly[[#This Row],[H Odds &lt;]]=""),AU384,IF(AND(Weekly[[#This Row],[H Odds &lt;]]&lt;&gt;"",Weekly[[#This Row],[XGB_P]]=TRUE,Weekly[[#This Row],[Actual]]=TRUE),AU384+Weekly[[#This Row],[H Odds &lt;]]-1,IF(AND(Weekly[[#This Row],[V Odds &lt;]]&lt;&gt;"",Weekly[[#This Row],[XGB_P]]=FALSE,Weekly[[#This Row],[Actual]]=FALSE),AU384+Weekly[[#This Row],[V Odds &lt;]]-1,IF(AND(Weekly[[#This Row],[V Odds &lt;]]&lt;&gt;"",Weekly[[#This Row],[XGB_P]]=FALSE,Weekly[[#This Row],[Actual]]=TRUE),AU384-1,IF(AND(Weekly[[#This Row],[H Odds &lt;]]&lt;&gt;"",Weekly[[#This Row],[XGB_P]]=TRUE,Weekly[[#This Row],[Actual]]=FALSE),AU384-1,AU384)))))</f>
        <v>64.760000000000005</v>
      </c>
      <c r="AV385" s="37">
        <f>IF(AND(Weekly[[#This Row],[V Odds &lt;]]="",Weekly[[#This Row],[H Odds &lt;]]=""),AV384,IF(AND(Weekly[[#This Row],[H Odds &lt;]]&lt;&gt;"",Weekly[[#This Row],[QDA_P]]=TRUE,Weekly[[#This Row],[Actual]]=TRUE),AV384+Weekly[[#This Row],[H Odds &lt;]]-1,IF(AND(Weekly[[#This Row],[V Odds &lt;]]&lt;&gt;"",Weekly[[#This Row],[QDA_P]]=FALSE,Weekly[[#This Row],[Actual]]=FALSE),AV384+Weekly[[#This Row],[V Odds &lt;]]-1,IF(AND(Weekly[[#This Row],[V Odds &lt;]]&lt;&gt;"",Weekly[[#This Row],[QDA_P]]=FALSE,Weekly[[#This Row],[Actual]]=TRUE),AV384-1,IF(AND(Weekly[[#This Row],[H Odds &lt;]]&lt;&gt;"",Weekly[[#This Row],[QDA_P]]=TRUE,Weekly[[#This Row],[Actual]]=FALSE),AV384-1,AV384)))))</f>
        <v>53.249999999999979</v>
      </c>
      <c r="AW385" s="37">
        <f>IF(AND(Weekly[[#This Row],[H Odds &lt;]]="",Weekly[[#This Row],[V Odds &lt;]]=""),AW384,IF(AND(Weekly[[#This Row],[KNC_P]]=Weekly[[#This Row],[Actual]],Weekly[[#This Row],[KNC_P]]=TRUE),AW384+Weekly[[#This Row],[BF H Odds]]-1,IF(AND(Weekly[[#This Row],[KNC_P]]=Weekly[[#This Row],[Actual]],Weekly[[#This Row],[KNC_P]]=FALSE),AW384+Weekly[[#This Row],[BF V Odds]]-1,AW384-1)))</f>
        <v>43.680000000000007</v>
      </c>
      <c r="AX385" s="37">
        <f>IF(AND(Weekly[[#This Row],[V Odds &lt;]]="",Weekly[[#This Row],[H Odds &lt;]]=""),AX384,IF(AND(Weekly[[#This Row],[V Odds &lt;]]&lt;&gt;"",Weekly[[#This Row],[FALSES]]&gt;0,Weekly[[#This Row],[Actual]]=FALSE),AX384+Weekly[[#This Row],[V Odds &lt;]]-1,IF(AND(Weekly[[#This Row],[H Odds &lt;]]&lt;&gt;"",Weekly[[#This Row],[TRUES]]&gt;0,Weekly[[#This Row],[Actual]]=TRUE),AX384+Weekly[[#This Row],[H Odds &lt;]]-1,IF(AND(Weekly[[#This Row],[V Odds &lt;]]&lt;&gt;"",Weekly[[#This Row],[FALSES]]=0),AX384,IF(AND(Weekly[[#This Row],[H Odds &lt;]]&lt;&gt;"",Weekly[[#This Row],[TRUES]]=0),AX384,AX384-1)))))</f>
        <v>80.549999999999983</v>
      </c>
      <c r="AY385" s="37">
        <f>IF(AND(Weekly[[#This Row],[V Odds &lt;]]="",Weekly[[#This Row],[H Odds &lt;]]=""),AY384,IF(AND(Weekly[[#This Row],[V Odds &lt;]]&lt;&gt;"",Weekly[[#This Row],[FALSES]]&gt;0,Weekly[[#This Row],[Actual]]=FALSE),AY384+((Weekly[[#This Row],[V Odds &lt;]]-1)*0.92),IF(AND(Weekly[[#This Row],[H Odds &lt;]]&lt;&gt;"",Weekly[[#This Row],[TRUES]]&gt;0,Weekly[[#This Row],[Actual]]=TRUE),AY384+((Weekly[[#This Row],[H Odds &lt;]]-1)*0.92),IF(AND(Weekly[[#This Row],[V Odds &lt;]]&lt;&gt;"",Weekly[[#This Row],[FALSES]]=0),AY384,IF(AND(Weekly[[#This Row],[H Odds &lt;]]&lt;&gt;"",Weekly[[#This Row],[TRUES]]=0),AY384,AY384-1)))))</f>
        <v>73.066000000000031</v>
      </c>
      <c r="AZ385" s="37">
        <f>IF(AND(Weekly[[#This Row],[V Odds &lt;]]="",Weekly[[#This Row],[H Odds &lt;]]=""),AZ384,IF(AND(Weekly[[#This Row],[V Odds &lt;]]&lt;&gt;"",Weekly[[#This Row],[Actual]]=FALSE),AZ384+Weekly[[#This Row],[V Odds &lt;]]-1,IF(AND(Weekly[[#This Row],[H Odds &lt;]]&lt;&gt;"",Weekly[[#This Row],[Actual]]=TRUE),AZ384+Weekly[[#This Row],[H Odds &lt;]]-1,AZ384-1)))</f>
        <v>62.919999999999987</v>
      </c>
      <c r="BA385" s="38">
        <f>IF(Weekly[[#This Row],[H Odds &lt;]]="",BA384,IF(AND(Weekly[[#This Row],[H Odds &lt;]]&lt;&gt;"",Weekly[[#This Row],[SVC_P]]=TRUE,Weekly[[#This Row],[Actual]]=TRUE),BA384+Weekly[[#This Row],[H Odds &lt;]]-1,IF(AND(Weekly[[#This Row],[H Odds &lt;]]&lt;&gt;"",Weekly[[#This Row],[SVC_P]]=TRUE,Weekly[[#This Row],[Actual]]=FALSE),BA384-1,BA384)))</f>
        <v>67.339999999999989</v>
      </c>
      <c r="BB385" s="38">
        <f>IF(Weekly[[#This Row],[H Odds &lt;]]="",BB384,IF(AND(Weekly[[#This Row],[H Odds &lt;]]&lt;&gt;"",Weekly[[#This Row],[ADBC_P]]=TRUE,Weekly[[#This Row],[Actual]]=TRUE),BB384+Weekly[[#This Row],[H Odds &lt;]]-1,IF(AND(Weekly[[#This Row],[H Odds &lt;]]&lt;&gt;"",Weekly[[#This Row],[ADBC_P]]=TRUE,Weekly[[#This Row],[Actual]]=FALSE),BB384-1,BB384)))</f>
        <v>43.459999999999994</v>
      </c>
      <c r="BC385" s="38">
        <f>IF(Weekly[[#This Row],[H Odds &lt;]]="",BC384,IF(AND(Weekly[[#This Row],[H Odds &lt;]]&lt;&gt;"",Weekly[[#This Row],[RFC_P]]=TRUE,Weekly[[#This Row],[Actual]]=TRUE),BC384+Weekly[[#This Row],[H Odds &lt;]]-1,IF(AND(Weekly[[#This Row],[H Odds &lt;]]&lt;&gt;"",Weekly[[#This Row],[RFC_P]]=TRUE,Weekly[[#This Row],[Actual]]=FALSE),BC384-1,BC384)))</f>
        <v>42.859999999999992</v>
      </c>
      <c r="BD385" s="38">
        <f>IF(Weekly[[#This Row],[H Odds &lt;]]="",BD384,IF(AND(Weekly[[#This Row],[H Odds &lt;]]&lt;&gt;"",Weekly[[#This Row],[GBC_P]]=TRUE,Weekly[[#This Row],[Actual]]=TRUE),BD384+Weekly[[#This Row],[H Odds &lt;]]-1,IF(AND(Weekly[[#This Row],[H Odds &lt;]]&lt;&gt;"",Weekly[[#This Row],[GBC_P]]=TRUE,Weekly[[#This Row],[Actual]]=FALSE),BD384-1,BD384)))</f>
        <v>47.96</v>
      </c>
      <c r="BE385" s="38">
        <f>IF(Weekly[[#This Row],[H Odds &lt;]]="",BE384,IF(AND(Weekly[[#This Row],[H Odds &lt;]]&lt;&gt;"",Weekly[[#This Row],[HGBC_P]]=TRUE,Weekly[[#This Row],[Actual]]=TRUE),BE384+Weekly[[#This Row],[H Odds &lt;]]-1,IF(AND(Weekly[[#This Row],[H Odds &lt;]]&lt;&gt;"",Weekly[[#This Row],[HGBC_P]]=TRUE,Weekly[[#This Row],[Actual]]=FALSE),BE384-1,BE384)))</f>
        <v>55.759999999999991</v>
      </c>
      <c r="BF385" s="38">
        <f>IF(Weekly[[#This Row],[H Odds &lt;]]="",BF384,IF(AND(Weekly[[#This Row],[H Odds &lt;]]&lt;&gt;"",Weekly[[#This Row],[XGB_P]]=TRUE,Weekly[[#This Row],[Actual]]=TRUE),BF384+Weekly[[#This Row],[H Odds &lt;]]-1,IF(AND(Weekly[[#This Row],[H Odds &lt;]]&lt;&gt;"",Weekly[[#This Row],[XGB_P]]=TRUE,Weekly[[#This Row],[Actual]]=FALSE),BF384-1,BF384)))</f>
        <v>59.93</v>
      </c>
      <c r="BG385" s="38">
        <f>IF(Weekly[[#This Row],[H Odds &lt;]]="",BG384,IF(AND(Weekly[[#This Row],[H Odds &lt;]]&lt;&gt;"",Weekly[[#This Row],[QDA_P]]=TRUE,Weekly[[#This Row],[Actual]]=TRUE),BG384+Weekly[[#This Row],[H Odds &lt;]]-1,IF(AND(Weekly[[#This Row],[H Odds &lt;]]&lt;&gt;"",Weekly[[#This Row],[QDA_P]]=TRUE,Weekly[[#This Row],[Actual]]=FALSE),BG384-1,BG384)))</f>
        <v>42.179999999999993</v>
      </c>
      <c r="BH385" s="38">
        <f>IF(Weekly[[#This Row],[H Odds &lt;]]="",BH384,IF(AND(Weekly[[#This Row],[H Odds &lt;]]&lt;&gt;"",Weekly[[#This Row],[KNC_P]]=TRUE,Weekly[[#This Row],[Actual]]=TRUE),BH384+Weekly[[#This Row],[H Odds &lt;]]-1,IF(AND(Weekly[[#This Row],[H Odds &lt;]]&lt;&gt;"",Weekly[[#This Row],[KNC_P]]=TRUE,Weekly[[#This Row],[Actual]]=FALSE),BH384-1,BH384)))</f>
        <v>46.54999999999999</v>
      </c>
      <c r="BI385" s="38">
        <f>IF(Weekly[[#This Row],[H Odds &lt;]]="",BI384,IF(AND(Weekly[[#This Row],[H Odds &lt;]]&lt;&gt;"",Weekly[[#This Row],[TRUES]]&gt;0,Weekly[[#This Row],[Actual]]=TRUE),BI384+Weekly[[#This Row],[H Odds &lt;]]-1,IF(AND(Weekly[[#This Row],[H Odds &lt;]]&lt;&gt;"",Weekly[[#This Row],[TRUES]]=0),BI384,BI384-1)))</f>
        <v>67.339999999999989</v>
      </c>
      <c r="BJ385" s="38">
        <f>IF(Weekly[[#This Row],[H Odds &lt;]]="",BJ384,IF(AND(Weekly[[#This Row],[H Odds &lt;]]&lt;&gt;"",Weekly[[#This Row],[Actual]]=TRUE),BJ384+Weekly[[#This Row],[H Odds &lt;]]-1,IF(AND(Weekly[[#This Row],[H Odds &lt;]]&lt;&gt;"",Weekly[[#This Row],[Actual]]=FALSE),BJ384-1,BJ384)))</f>
        <v>69.239999999999995</v>
      </c>
      <c r="BK385" s="58">
        <f>IF(AND(Weekly[[#This Row],[TRUES]]&gt;4,Weekly[[#This Row],[Actual]]=TRUE),BK384+Weekly[[#This Row],[BF H Odds]]-1,IF(AND(Weekly[[#This Row],[FALSES]]&gt;4,Weekly[[#This Row],[Actual]]=FALSE),BK384+Weekly[[#This Row],[BF V Odds]]-1,IF(AND(Weekly[[#This Row],[TRUES]]&gt;4,Weekly[[#This Row],[Actual]]=FALSE),BK384-1,IF(AND(Weekly[[#This Row],[FALSES]]&gt;4,Weekly[[#This Row],[Actual]]=TRUE),BK384-1,BK384))))</f>
        <v>15.790000000000024</v>
      </c>
      <c r="BL385" s="58">
        <f>IF(AND(Weekly[[#This Row],[TRUES]]&gt;5,Weekly[[#This Row],[Actual]]=TRUE),BL384+Weekly[[#This Row],[BF H Odds]]-1,IF(AND(Weekly[[#This Row],[FALSES]]&gt;5,Weekly[[#This Row],[Actual]]=FALSE),BL384+Weekly[[#This Row],[BF V Odds]]-1,IF(AND(Weekly[[#This Row],[TRUES]]&gt;5,Weekly[[#This Row],[Actual]]=FALSE),BL384-1,IF(AND(Weekly[[#This Row],[FALSES]]&gt;5,Weekly[[#This Row],[Actual]]=TRUE),BL384-1,BL384))))</f>
        <v>18.550000000000026</v>
      </c>
      <c r="BM385" s="58">
        <f>IF(AND(Weekly[[#This Row],[TRUES]]&gt;6,Weekly[[#This Row],[Actual]]=TRUE),BM384+Weekly[[#This Row],[BF H Odds]]-1,IF(AND(Weekly[[#This Row],[FALSES]]&gt;6,Weekly[[#This Row],[Actual]]=FALSE),BM384+Weekly[[#This Row],[BF V Odds]]-1,IF(AND(Weekly[[#This Row],[TRUES]]&gt;6,Weekly[[#This Row],[Actual]]=FALSE),BM384-1,IF(AND(Weekly[[#This Row],[FALSES]]&gt;6,Weekly[[#This Row],[Actual]]=TRUE),BM384-1,BM384))))</f>
        <v>44.870000000000012</v>
      </c>
    </row>
    <row r="386" spans="1:65" x14ac:dyDescent="0.25">
      <c r="A386" s="34"/>
      <c r="B386" s="10">
        <v>44291</v>
      </c>
      <c r="C386" s="33" t="s">
        <v>12</v>
      </c>
      <c r="D386" s="15" t="s">
        <v>36</v>
      </c>
      <c r="E386" t="b">
        <v>1</v>
      </c>
      <c r="F386" t="b">
        <v>1</v>
      </c>
      <c r="G386" t="b">
        <v>1</v>
      </c>
      <c r="H386" t="b">
        <v>1</v>
      </c>
      <c r="I386" t="b">
        <v>1</v>
      </c>
      <c r="J386" t="b">
        <v>1</v>
      </c>
      <c r="K386" t="b">
        <v>1</v>
      </c>
      <c r="L386" t="b">
        <v>1</v>
      </c>
      <c r="O386" t="str">
        <f>IF(Weekly[[#This Row],[H/V]]="H",Weekly[[#This Row],[BF H Odds]],IF(Weekly[[#This Row],[H/V]]="V",Weekly[[#This Row],[BF V Odds]],""))</f>
        <v/>
      </c>
      <c r="P386" t="b">
        <v>0</v>
      </c>
      <c r="R386" s="35">
        <f>IFERROR(IF(Weekly[[#This Row],[Won Bet?]]="yes",R385+(Weekly[[#This Row],[BF Odds]]*Weekly[[#This Row],[BF Stake]])-Weekly[[#This Row],[BF Stake]],R385-Weekly[[#This Row],[BF Stake]]),R385)</f>
        <v>427.80419999999998</v>
      </c>
      <c r="S386" s="9">
        <f>IFERROR(IF(Weekly[[#This Row],[Won Bet?]]="yes",S385+(((Weekly[[#This Row],[BF Odds]]*Weekly[[#This Row],[BF Stake]])-Weekly[[#This Row],[BF Stake]])*0.95),S385-Weekly[[#This Row],[BF Stake]]),S385)</f>
        <v>424.41348999999991</v>
      </c>
      <c r="T386">
        <v>4.7</v>
      </c>
      <c r="U386">
        <v>1.26</v>
      </c>
      <c r="V386" s="24">
        <f>IF(Weekly[[#This Row],[Actual]]="","",IF(AND(Weekly[[#This Row],[SVC_P]]=Weekly[[#This Row],[Actual]],Weekly[[#This Row],[SVC_P]]=TRUE),V385+Weekly[[#This Row],[BF H Odds]]-1,IF(AND(Weekly[[#This Row],[SVC_P]]=Weekly[[#This Row],[Actual]],Weekly[[#This Row],[SVC_P]]=FALSE),V385+Weekly[[#This Row],[BF V Odds]]-1,V385-1)))</f>
        <v>64.750000000000057</v>
      </c>
      <c r="W386" s="24">
        <f>IF(Weekly[[#This Row],[Actual]]="","",IF(AND(Weekly[[#This Row],[SVC_P]]=FALSE,Weekly[[#This Row],[Actual]]=TRUE),W385+Weekly[[#This Row],[BF H Odds]]-1,IF(AND(Weekly[[#This Row],[SVC_P]]=TRUE,Weekly[[#This Row],[Actual]]=FALSE,),W385+Weekly[[#This Row],[BF V Odds]]-1,W385-1)))</f>
        <v>-323.08999999999997</v>
      </c>
      <c r="X386" s="24">
        <f>IF(Weekly[[#This Row],[Actual]]="","",IF(AND(Weekly[[#This Row],[ADBC_P]]=Weekly[[#This Row],[Actual]],Weekly[[#This Row],[ADBC_P]]=TRUE),X385+Weekly[[#This Row],[BF H Odds]]-1,IF(AND(Weekly[[#This Row],[ADBC_P]]=Weekly[[#This Row],[Actual]],Weekly[[#This Row],[ADBC_P]]=FALSE),X385+Weekly[[#This Row],[BF V Odds]]-1,X385-1)))</f>
        <v>20.440000000000026</v>
      </c>
      <c r="Y386" s="24">
        <f>IF(Weekly[[#This Row],[Actual]]="","",IF(AND(Weekly[[#This Row],[ADBC_P]]=FALSE,Weekly[[#This Row],[Actual]]=TRUE),Y385+Weekly[[#This Row],[BF H Odds]]-1,IF(AND(Weekly[[#This Row],[ADBC_P]]=TRUE,Weekly[[#This Row],[Actual]]=FALSE),Y385+Weekly[[#This Row],[BF V Odds]]-1,Y385-1)))</f>
        <v>46.660000000000004</v>
      </c>
      <c r="Z386" s="24">
        <f>IF(Weekly[[#This Row],[Actual]]="","",IF(AND(Weekly[[#This Row],[RFC_P]]=Weekly[[#This Row],[Actual]],Weekly[[#This Row],[RFC_P]]=TRUE),Z385+Weekly[[#This Row],[BF H Odds]]-1,IF(AND(Weekly[[#This Row],[RFC_P]]=Weekly[[#This Row],[Actual]],Weekly[[#This Row],[RFC_P]]=FALSE),Z385+Weekly[[#This Row],[BF V Odds]]-1,Z385-1)))</f>
        <v>16.050000000000022</v>
      </c>
      <c r="AA386" s="24">
        <f>IF(Weekly[[#This Row],[Actual]]="","",IF(AND(Weekly[[#This Row],[RFC_P]]=FALSE,Weekly[[#This Row],[Actual]]=TRUE),AA385+Weekly[[#This Row],[BF H Odds]]-1,IF(AND(Weekly[[#This Row],[RFC_P]]=TRUE,Weekly[[#This Row],[Actual]]=FALSE),AA385+Weekly[[#This Row],[BF V Odds]]-1,AA385-1)))</f>
        <v>51.049999999999983</v>
      </c>
      <c r="AB386" s="24">
        <f>IF(Weekly[[#This Row],[Actual]]="","",IF(AND(Weekly[[#This Row],[GBC_P]]=Weekly[[#This Row],[Actual]],Weekly[[#This Row],[GBC_P]]=TRUE),AB385+Weekly[[#This Row],[BF H Odds]]-1,IF(AND(Weekly[[#This Row],[GBC_P]]=Weekly[[#This Row],[Actual]],Weekly[[#This Row],[GBC_P]]=FALSE),AB385+Weekly[[#This Row],[BF V Odds]]-1,AB385-1)))</f>
        <v>15.500000000000007</v>
      </c>
      <c r="AC386" s="24">
        <f>IF(Weekly[[#This Row],[Actual]]="","",IF(AND(Weekly[[#This Row],[GBC_P]]=FALSE,Weekly[[#This Row],[Actual]]=TRUE),AC385+Weekly[[#This Row],[BF H Odds]]-1,IF(AND(Weekly[[#This Row],[GBC_P]]=TRUE,Weekly[[#This Row],[Actual]]=FALSE),AC385+Weekly[[#This Row],[BF V Odds]]-1,AC385-1)))</f>
        <v>51.599999999999973</v>
      </c>
      <c r="AD386" s="24">
        <f>IF(Weekly[[#This Row],[Actual]]="","",IF(AND(Weekly[[#This Row],[HGBC_P]]=Weekly[[#This Row],[Actual]],Weekly[[#This Row],[HGBC_P]]=TRUE),AD385+Weekly[[#This Row],[BF H Odds]]-1,IF(AND(Weekly[[#This Row],[HGBC_P]]=Weekly[[#This Row],[Actual]],Weekly[[#This Row],[HGBC_P]]=FALSE),AD385+Weekly[[#This Row],[BF V Odds]]-1,AD385-1)))</f>
        <v>17.920000000000027</v>
      </c>
      <c r="AE386" s="24">
        <f>IF(Weekly[[#This Row],[Actual]]="","",IF(AND(Weekly[[#This Row],[HGBC_P]]=FALSE,Weekly[[#This Row],[Actual]]=TRUE),AE385+Weekly[[#This Row],[BF H Odds]]-1,IF(AND(Weekly[[#This Row],[HGBC_P]]=TRUE,Weekly[[#This Row],[Actual]]=FALSE),AE385+Weekly[[#This Row],[BF V Odds]]-1,AE385-1)))</f>
        <v>49.180000000000007</v>
      </c>
      <c r="AF386" s="24">
        <f>IF(Weekly[[#This Row],[Actual]]="","",IF(AND(Weekly[[#This Row],[XGB_P]]=Weekly[[#This Row],[Actual]],Weekly[[#This Row],[XGB_P]]=TRUE),AF385+Weekly[[#This Row],[BF H Odds]]-1,IF(AND(Weekly[[#This Row],[XGB_P]]=Weekly[[#This Row],[Actual]],Weekly[[#This Row],[XGB_P]]=FALSE),AF385+Weekly[[#This Row],[BF V Odds]]-1,AF385-1)))</f>
        <v>37.310000000000016</v>
      </c>
      <c r="AG386" s="24">
        <f>IF(Weekly[[#This Row],[Actual]]="","",IF(AND(Weekly[[#This Row],[XGB_P]]=FALSE,Weekly[[#This Row],[Actual]]=TRUE),AG385+Weekly[[#This Row],[BF H Odds]]-1,IF(AND(Weekly[[#This Row],[XGB_P]]=TRUE,Weekly[[#This Row],[Actual]]=FALSE),AG385+Weekly[[#This Row],[BF V Odds]]-1,AG385-1)))</f>
        <v>29.789999999999996</v>
      </c>
      <c r="AH386" s="24">
        <f>IF(Weekly[[#This Row],[Actual]]="","",IF(AND(Weekly[[#This Row],[QDA_P]]=Weekly[[#This Row],[Actual]],Weekly[[#This Row],[QDA_P]]=TRUE),AH385+Weekly[[#This Row],[BF H Odds]]-1,IF(AND(Weekly[[#This Row],[QDA_P]]=Weekly[[#This Row],[Actual]],Weekly[[#This Row],[QDA_P]]=FALSE),AH385+Weekly[[#This Row],[BF V Odds]]-1,AH385-1)))</f>
        <v>2.8400000000000087</v>
      </c>
      <c r="AI386" s="24">
        <f>IF(Weekly[[#This Row],[Actual]]="","",IF(AND(Weekly[[#This Row],[QDA_P]]=FALSE,Weekly[[#This Row],[Actual]]=TRUE),AI385+Weekly[[#This Row],[BF H Odds]]-1,IF(AND(Weekly[[#This Row],[QDA_P]]=TRUE,Weekly[[#This Row],[Actual]]=FALSE),AI385+Weekly[[#This Row],[BF V Odds]]-1,AI385-1)))</f>
        <v>64.260000000000005</v>
      </c>
      <c r="AJ386" s="24">
        <f>IF(Weekly[[#This Row],[Actual]]="","",IF(AND(Weekly[[#This Row],[KNC_P]]=FALSE,Weekly[[#This Row],[Actual]]=TRUE),AJ385+Weekly[[#This Row],[BF H Odds]]-1,IF(AND(Weekly[[#This Row],[KNC_P]]=TRUE,Weekly[[#This Row],[Actual]]=FALSE),AJ385+Weekly[[#This Row],[BF V Odds]]-1,AJ385-1)))</f>
        <v>47.149999999999984</v>
      </c>
      <c r="AK386" s="24">
        <f>IF(Weekly[[#This Row],[Actual]]="","",IF(AND(Weekly[[#This Row],[KNC_P]]=FALSE,Weekly[[#This Row],[Actual]]=TRUE),AK385+Weekly[[#This Row],[BF H Odds]]-1,IF(AND(Weekly[[#This Row],[KNC_P]]=TRUE,Weekly[[#This Row],[Actual]]=FALSE),AK385+Weekly[[#This Row],[BF V Odds]]-1,AK385-1)))</f>
        <v>46.049999999999976</v>
      </c>
      <c r="AL386" s="30">
        <f>IF(Weekly[[#This Row],[Actual]]="","",COUNTIF(Weekly[[#This Row],[SVC_P]:[QDA_P]],TRUE))</f>
        <v>7</v>
      </c>
      <c r="AM386" s="30">
        <f>IF(Weekly[[#This Row],[Actual]]="","",COUNTIF(Weekly[[#This Row],[SVC_P]:[QDA_P]],FALSE))</f>
        <v>0</v>
      </c>
      <c r="AN386" s="36">
        <f>IF(AND(Weekly[[#This Row],[BF V Odds]]&gt;$BO$6,Weekly[[#This Row],[BF V Odds]] &lt; $BO$7),Weekly[[#This Row],[BF V Odds]],"")</f>
        <v>4.7</v>
      </c>
      <c r="AO386" s="36" t="str">
        <f>IF(AND(Weekly[[#This Row],[BF H Odds]]&gt;$BO$6, Weekly[[#This Row],[BF H Odds]] &lt; $BO$7),Weekly[[#This Row],[BF H Odds]],"")</f>
        <v/>
      </c>
      <c r="AP386" s="37">
        <f>IF(AND(Weekly[[#This Row],[V Odds &lt;]]="",Weekly[[#This Row],[H Odds &lt;]]=""),AP385,IF(AND(Weekly[[#This Row],[H Odds &lt;]]&lt;&gt;"",Weekly[[#This Row],[SVC_P]]=TRUE,Weekly[[#This Row],[Actual]]=TRUE),AP385+Weekly[[#This Row],[H Odds &lt;]]-1,IF(AND(Weekly[[#This Row],[V Odds &lt;]]&lt;&gt;"",Weekly[[#This Row],[SVC_P]]=FALSE,Weekly[[#This Row],[Actual]]=FALSE),AP385+Weekly[[#This Row],[V Odds &lt;]]-1,IF(AND(Weekly[[#This Row],[V Odds &lt;]]&lt;&gt;"",Weekly[[#This Row],[SVC_P]]=FALSE,Weekly[[#This Row],[Actual]]=TRUE),AP385-1,IF(AND(Weekly[[#This Row],[H Odds &lt;]]&lt;&gt;"",Weekly[[#This Row],[SVC_P]]=TRUE,Weekly[[#This Row],[Actual]]=FALSE),AP385-1,AP385)))))</f>
        <v>72.38000000000001</v>
      </c>
      <c r="AQ386" s="37">
        <f>IF(AND(Weekly[[#This Row],[V Odds &lt;]]="",Weekly[[#This Row],[H Odds &lt;]]=""),AQ385,IF(AND(Weekly[[#This Row],[H Odds &lt;]]&lt;&gt;"",Weekly[[#This Row],[ADBC_P]]=TRUE,Weekly[[#This Row],[Actual]]=TRUE),AQ385+Weekly[[#This Row],[H Odds &lt;]]-1,IF(AND(Weekly[[#This Row],[V Odds &lt;]]&lt;&gt;"",Weekly[[#This Row],[ADBC_P]]=FALSE,Weekly[[#This Row],[Actual]]=FALSE),AQ385+Weekly[[#This Row],[V Odds &lt;]]-1,IF(AND(Weekly[[#This Row],[V Odds &lt;]]&lt;&gt;"",Weekly[[#This Row],[ADBC_P]]=FALSE,Weekly[[#This Row],[Actual]]=TRUE),AQ385-1,IF(AND(Weekly[[#This Row],[H Odds &lt;]]&lt;&gt;"",Weekly[[#This Row],[ADBC_P]]=TRUE,Weekly[[#This Row],[Actual]]=FALSE),AQ385-1,AQ385)))))</f>
        <v>46.779999999999994</v>
      </c>
      <c r="AR386" s="37">
        <f>IF(AND(Weekly[[#This Row],[V Odds &lt;]]="",Weekly[[#This Row],[H Odds &lt;]]=""),AR385,IF(AND(Weekly[[#This Row],[H Odds &lt;]]&lt;&gt;"",Weekly[[#This Row],[RFC_P]]=TRUE,Weekly[[#This Row],[Actual]]=TRUE),AR385+Weekly[[#This Row],[H Odds &lt;]]-1,IF(AND(Weekly[[#This Row],[V Odds &lt;]]&lt;&gt;"",Weekly[[#This Row],[RFC_P]]=FALSE,Weekly[[#This Row],[Actual]]=FALSE),AR385+Weekly[[#This Row],[V Odds &lt;]]-1,IF(AND(Weekly[[#This Row],[V Odds &lt;]]&lt;&gt;"",Weekly[[#This Row],[RFC_P]]=FALSE,Weekly[[#This Row],[Actual]]=TRUE),AR385-1,IF(AND(Weekly[[#This Row],[H Odds &lt;]]&lt;&gt;"",Weekly[[#This Row],[RFC_P]]=TRUE,Weekly[[#This Row],[Actual]]=FALSE),AR385-1,AR385)))))</f>
        <v>49.789999999999992</v>
      </c>
      <c r="AS386" s="37">
        <f>IF(AND(Weekly[[#This Row],[V Odds &lt;]]="",Weekly[[#This Row],[H Odds &lt;]]=""),AS385,IF(AND(Weekly[[#This Row],[H Odds &lt;]]&lt;&gt;"",Weekly[[#This Row],[GBC_P]]=TRUE,Weekly[[#This Row],[Actual]]=TRUE),AS385+Weekly[[#This Row],[H Odds &lt;]]-1,IF(AND(Weekly[[#This Row],[V Odds &lt;]]&lt;&gt;"",Weekly[[#This Row],[GBC_P]]=FALSE,Weekly[[#This Row],[Actual]]=FALSE),AS385+Weekly[[#This Row],[V Odds &lt;]]-1,IF(AND(Weekly[[#This Row],[V Odds &lt;]]&lt;&gt;"",Weekly[[#This Row],[GBC_P]]=FALSE,Weekly[[#This Row],[Actual]]=TRUE),AS385-1,IF(AND(Weekly[[#This Row],[H Odds &lt;]]&lt;&gt;"",Weekly[[#This Row],[GBC_P]]=TRUE,Weekly[[#This Row],[Actual]]=FALSE),AS385-1,AS385)))))</f>
        <v>48.58</v>
      </c>
      <c r="AT386" s="37">
        <f>IF(AND(Weekly[[#This Row],[V Odds &lt;]]="",Weekly[[#This Row],[H Odds &lt;]]=""),AT385,IF(AND(Weekly[[#This Row],[H Odds &lt;]]&lt;&gt;"",Weekly[[#This Row],[HGBC_P]]=TRUE,Weekly[[#This Row],[Actual]]=TRUE),AT385+Weekly[[#This Row],[H Odds &lt;]]-1,IF(AND(Weekly[[#This Row],[V Odds &lt;]]&lt;&gt;"",Weekly[[#This Row],[HGBC_P]]=FALSE,Weekly[[#This Row],[Actual]]=FALSE),AT385+Weekly[[#This Row],[V Odds &lt;]]-1,IF(AND(Weekly[[#This Row],[V Odds &lt;]]&lt;&gt;"",Weekly[[#This Row],[HGBC_P]]=FALSE,Weekly[[#This Row],[Actual]]=TRUE),AT385-1,IF(AND(Weekly[[#This Row],[H Odds &lt;]]&lt;&gt;"",Weekly[[#This Row],[HGBC_P]]=TRUE,Weekly[[#This Row],[Actual]]=FALSE),AT385-1,AT385)))))</f>
        <v>53.659999999999989</v>
      </c>
      <c r="AU386" s="37">
        <f>IF(AND(Weekly[[#This Row],[V Odds &lt;]]="",Weekly[[#This Row],[H Odds &lt;]]=""),AU385,IF(AND(Weekly[[#This Row],[H Odds &lt;]]&lt;&gt;"",Weekly[[#This Row],[XGB_P]]=TRUE,Weekly[[#This Row],[Actual]]=TRUE),AU385+Weekly[[#This Row],[H Odds &lt;]]-1,IF(AND(Weekly[[#This Row],[V Odds &lt;]]&lt;&gt;"",Weekly[[#This Row],[XGB_P]]=FALSE,Weekly[[#This Row],[Actual]]=FALSE),AU385+Weekly[[#This Row],[V Odds &lt;]]-1,IF(AND(Weekly[[#This Row],[V Odds &lt;]]&lt;&gt;"",Weekly[[#This Row],[XGB_P]]=FALSE,Weekly[[#This Row],[Actual]]=TRUE),AU385-1,IF(AND(Weekly[[#This Row],[H Odds &lt;]]&lt;&gt;"",Weekly[[#This Row],[XGB_P]]=TRUE,Weekly[[#This Row],[Actual]]=FALSE),AU385-1,AU385)))))</f>
        <v>64.760000000000005</v>
      </c>
      <c r="AV386" s="37">
        <f>IF(AND(Weekly[[#This Row],[V Odds &lt;]]="",Weekly[[#This Row],[H Odds &lt;]]=""),AV385,IF(AND(Weekly[[#This Row],[H Odds &lt;]]&lt;&gt;"",Weekly[[#This Row],[QDA_P]]=TRUE,Weekly[[#This Row],[Actual]]=TRUE),AV385+Weekly[[#This Row],[H Odds &lt;]]-1,IF(AND(Weekly[[#This Row],[V Odds &lt;]]&lt;&gt;"",Weekly[[#This Row],[QDA_P]]=FALSE,Weekly[[#This Row],[Actual]]=FALSE),AV385+Weekly[[#This Row],[V Odds &lt;]]-1,IF(AND(Weekly[[#This Row],[V Odds &lt;]]&lt;&gt;"",Weekly[[#This Row],[QDA_P]]=FALSE,Weekly[[#This Row],[Actual]]=TRUE),AV385-1,IF(AND(Weekly[[#This Row],[H Odds &lt;]]&lt;&gt;"",Weekly[[#This Row],[QDA_P]]=TRUE,Weekly[[#This Row],[Actual]]=FALSE),AV385-1,AV385)))))</f>
        <v>53.249999999999979</v>
      </c>
      <c r="AW386" s="37">
        <f>IF(AND(Weekly[[#This Row],[H Odds &lt;]]="",Weekly[[#This Row],[V Odds &lt;]]=""),AW385,IF(AND(Weekly[[#This Row],[KNC_P]]=Weekly[[#This Row],[Actual]],Weekly[[#This Row],[KNC_P]]=TRUE),AW385+Weekly[[#This Row],[BF H Odds]]-1,IF(AND(Weekly[[#This Row],[KNC_P]]=Weekly[[#This Row],[Actual]],Weekly[[#This Row],[KNC_P]]=FALSE),AW385+Weekly[[#This Row],[BF V Odds]]-1,AW385-1)))</f>
        <v>42.680000000000007</v>
      </c>
      <c r="AX386" s="37">
        <f>IF(AND(Weekly[[#This Row],[V Odds &lt;]]="",Weekly[[#This Row],[H Odds &lt;]]=""),AX385,IF(AND(Weekly[[#This Row],[V Odds &lt;]]&lt;&gt;"",Weekly[[#This Row],[FALSES]]&gt;0,Weekly[[#This Row],[Actual]]=FALSE),AX385+Weekly[[#This Row],[V Odds &lt;]]-1,IF(AND(Weekly[[#This Row],[H Odds &lt;]]&lt;&gt;"",Weekly[[#This Row],[TRUES]]&gt;0,Weekly[[#This Row],[Actual]]=TRUE),AX385+Weekly[[#This Row],[H Odds &lt;]]-1,IF(AND(Weekly[[#This Row],[V Odds &lt;]]&lt;&gt;"",Weekly[[#This Row],[FALSES]]=0),AX385,IF(AND(Weekly[[#This Row],[H Odds &lt;]]&lt;&gt;"",Weekly[[#This Row],[TRUES]]=0),AX385,AX385-1)))))</f>
        <v>80.549999999999983</v>
      </c>
      <c r="AY386" s="37">
        <f>IF(AND(Weekly[[#This Row],[V Odds &lt;]]="",Weekly[[#This Row],[H Odds &lt;]]=""),AY385,IF(AND(Weekly[[#This Row],[V Odds &lt;]]&lt;&gt;"",Weekly[[#This Row],[FALSES]]&gt;0,Weekly[[#This Row],[Actual]]=FALSE),AY385+((Weekly[[#This Row],[V Odds &lt;]]-1)*0.92),IF(AND(Weekly[[#This Row],[H Odds &lt;]]&lt;&gt;"",Weekly[[#This Row],[TRUES]]&gt;0,Weekly[[#This Row],[Actual]]=TRUE),AY385+((Weekly[[#This Row],[H Odds &lt;]]-1)*0.92),IF(AND(Weekly[[#This Row],[V Odds &lt;]]&lt;&gt;"",Weekly[[#This Row],[FALSES]]=0),AY385,IF(AND(Weekly[[#This Row],[H Odds &lt;]]&lt;&gt;"",Weekly[[#This Row],[TRUES]]=0),AY385,AY385-1)))))</f>
        <v>73.066000000000031</v>
      </c>
      <c r="AZ386" s="37">
        <f>IF(AND(Weekly[[#This Row],[V Odds &lt;]]="",Weekly[[#This Row],[H Odds &lt;]]=""),AZ385,IF(AND(Weekly[[#This Row],[V Odds &lt;]]&lt;&gt;"",Weekly[[#This Row],[Actual]]=FALSE),AZ385+Weekly[[#This Row],[V Odds &lt;]]-1,IF(AND(Weekly[[#This Row],[H Odds &lt;]]&lt;&gt;"",Weekly[[#This Row],[Actual]]=TRUE),AZ385+Weekly[[#This Row],[H Odds &lt;]]-1,AZ385-1)))</f>
        <v>66.61999999999999</v>
      </c>
      <c r="BA386" s="38">
        <f>IF(Weekly[[#This Row],[H Odds &lt;]]="",BA385,IF(AND(Weekly[[#This Row],[H Odds &lt;]]&lt;&gt;"",Weekly[[#This Row],[SVC_P]]=TRUE,Weekly[[#This Row],[Actual]]=TRUE),BA385+Weekly[[#This Row],[H Odds &lt;]]-1,IF(AND(Weekly[[#This Row],[H Odds &lt;]]&lt;&gt;"",Weekly[[#This Row],[SVC_P]]=TRUE,Weekly[[#This Row],[Actual]]=FALSE),BA385-1,BA385)))</f>
        <v>67.339999999999989</v>
      </c>
      <c r="BB386" s="38">
        <f>IF(Weekly[[#This Row],[H Odds &lt;]]="",BB385,IF(AND(Weekly[[#This Row],[H Odds &lt;]]&lt;&gt;"",Weekly[[#This Row],[ADBC_P]]=TRUE,Weekly[[#This Row],[Actual]]=TRUE),BB385+Weekly[[#This Row],[H Odds &lt;]]-1,IF(AND(Weekly[[#This Row],[H Odds &lt;]]&lt;&gt;"",Weekly[[#This Row],[ADBC_P]]=TRUE,Weekly[[#This Row],[Actual]]=FALSE),BB385-1,BB385)))</f>
        <v>43.459999999999994</v>
      </c>
      <c r="BC386" s="38">
        <f>IF(Weekly[[#This Row],[H Odds &lt;]]="",BC385,IF(AND(Weekly[[#This Row],[H Odds &lt;]]&lt;&gt;"",Weekly[[#This Row],[RFC_P]]=TRUE,Weekly[[#This Row],[Actual]]=TRUE),BC385+Weekly[[#This Row],[H Odds &lt;]]-1,IF(AND(Weekly[[#This Row],[H Odds &lt;]]&lt;&gt;"",Weekly[[#This Row],[RFC_P]]=TRUE,Weekly[[#This Row],[Actual]]=FALSE),BC385-1,BC385)))</f>
        <v>42.859999999999992</v>
      </c>
      <c r="BD386" s="38">
        <f>IF(Weekly[[#This Row],[H Odds &lt;]]="",BD385,IF(AND(Weekly[[#This Row],[H Odds &lt;]]&lt;&gt;"",Weekly[[#This Row],[GBC_P]]=TRUE,Weekly[[#This Row],[Actual]]=TRUE),BD385+Weekly[[#This Row],[H Odds &lt;]]-1,IF(AND(Weekly[[#This Row],[H Odds &lt;]]&lt;&gt;"",Weekly[[#This Row],[GBC_P]]=TRUE,Weekly[[#This Row],[Actual]]=FALSE),BD385-1,BD385)))</f>
        <v>47.96</v>
      </c>
      <c r="BE386" s="38">
        <f>IF(Weekly[[#This Row],[H Odds &lt;]]="",BE385,IF(AND(Weekly[[#This Row],[H Odds &lt;]]&lt;&gt;"",Weekly[[#This Row],[HGBC_P]]=TRUE,Weekly[[#This Row],[Actual]]=TRUE),BE385+Weekly[[#This Row],[H Odds &lt;]]-1,IF(AND(Weekly[[#This Row],[H Odds &lt;]]&lt;&gt;"",Weekly[[#This Row],[HGBC_P]]=TRUE,Weekly[[#This Row],[Actual]]=FALSE),BE385-1,BE385)))</f>
        <v>55.759999999999991</v>
      </c>
      <c r="BF386" s="38">
        <f>IF(Weekly[[#This Row],[H Odds &lt;]]="",BF385,IF(AND(Weekly[[#This Row],[H Odds &lt;]]&lt;&gt;"",Weekly[[#This Row],[XGB_P]]=TRUE,Weekly[[#This Row],[Actual]]=TRUE),BF385+Weekly[[#This Row],[H Odds &lt;]]-1,IF(AND(Weekly[[#This Row],[H Odds &lt;]]&lt;&gt;"",Weekly[[#This Row],[XGB_P]]=TRUE,Weekly[[#This Row],[Actual]]=FALSE),BF385-1,BF385)))</f>
        <v>59.93</v>
      </c>
      <c r="BG386" s="38">
        <f>IF(Weekly[[#This Row],[H Odds &lt;]]="",BG385,IF(AND(Weekly[[#This Row],[H Odds &lt;]]&lt;&gt;"",Weekly[[#This Row],[QDA_P]]=TRUE,Weekly[[#This Row],[Actual]]=TRUE),BG385+Weekly[[#This Row],[H Odds &lt;]]-1,IF(AND(Weekly[[#This Row],[H Odds &lt;]]&lt;&gt;"",Weekly[[#This Row],[QDA_P]]=TRUE,Weekly[[#This Row],[Actual]]=FALSE),BG385-1,BG385)))</f>
        <v>42.179999999999993</v>
      </c>
      <c r="BH386" s="38">
        <f>IF(Weekly[[#This Row],[H Odds &lt;]]="",BH385,IF(AND(Weekly[[#This Row],[H Odds &lt;]]&lt;&gt;"",Weekly[[#This Row],[KNC_P]]=TRUE,Weekly[[#This Row],[Actual]]=TRUE),BH385+Weekly[[#This Row],[H Odds &lt;]]-1,IF(AND(Weekly[[#This Row],[H Odds &lt;]]&lt;&gt;"",Weekly[[#This Row],[KNC_P]]=TRUE,Weekly[[#This Row],[Actual]]=FALSE),BH385-1,BH385)))</f>
        <v>46.54999999999999</v>
      </c>
      <c r="BI386" s="38">
        <f>IF(Weekly[[#This Row],[H Odds &lt;]]="",BI385,IF(AND(Weekly[[#This Row],[H Odds &lt;]]&lt;&gt;"",Weekly[[#This Row],[TRUES]]&gt;0,Weekly[[#This Row],[Actual]]=TRUE),BI385+Weekly[[#This Row],[H Odds &lt;]]-1,IF(AND(Weekly[[#This Row],[H Odds &lt;]]&lt;&gt;"",Weekly[[#This Row],[TRUES]]=0),BI385,BI385-1)))</f>
        <v>67.339999999999989</v>
      </c>
      <c r="BJ386" s="38">
        <f>IF(Weekly[[#This Row],[H Odds &lt;]]="",BJ385,IF(AND(Weekly[[#This Row],[H Odds &lt;]]&lt;&gt;"",Weekly[[#This Row],[Actual]]=TRUE),BJ385+Weekly[[#This Row],[H Odds &lt;]]-1,IF(AND(Weekly[[#This Row],[H Odds &lt;]]&lt;&gt;"",Weekly[[#This Row],[Actual]]=FALSE),BJ385-1,BJ385)))</f>
        <v>69.239999999999995</v>
      </c>
      <c r="BK386" s="58">
        <f>IF(AND(Weekly[[#This Row],[TRUES]]&gt;4,Weekly[[#This Row],[Actual]]=TRUE),BK385+Weekly[[#This Row],[BF H Odds]]-1,IF(AND(Weekly[[#This Row],[FALSES]]&gt;4,Weekly[[#This Row],[Actual]]=FALSE),BK385+Weekly[[#This Row],[BF V Odds]]-1,IF(AND(Weekly[[#This Row],[TRUES]]&gt;4,Weekly[[#This Row],[Actual]]=FALSE),BK385-1,IF(AND(Weekly[[#This Row],[FALSES]]&gt;4,Weekly[[#This Row],[Actual]]=TRUE),BK385-1,BK385))))</f>
        <v>14.790000000000024</v>
      </c>
      <c r="BL386" s="58">
        <f>IF(AND(Weekly[[#This Row],[TRUES]]&gt;5,Weekly[[#This Row],[Actual]]=TRUE),BL385+Weekly[[#This Row],[BF H Odds]]-1,IF(AND(Weekly[[#This Row],[FALSES]]&gt;5,Weekly[[#This Row],[Actual]]=FALSE),BL385+Weekly[[#This Row],[BF V Odds]]-1,IF(AND(Weekly[[#This Row],[TRUES]]&gt;5,Weekly[[#This Row],[Actual]]=FALSE),BL385-1,IF(AND(Weekly[[#This Row],[FALSES]]&gt;5,Weekly[[#This Row],[Actual]]=TRUE),BL385-1,BL385))))</f>
        <v>17.550000000000026</v>
      </c>
      <c r="BM386" s="58">
        <f>IF(AND(Weekly[[#This Row],[TRUES]]&gt;6,Weekly[[#This Row],[Actual]]=TRUE),BM385+Weekly[[#This Row],[BF H Odds]]-1,IF(AND(Weekly[[#This Row],[FALSES]]&gt;6,Weekly[[#This Row],[Actual]]=FALSE),BM385+Weekly[[#This Row],[BF V Odds]]-1,IF(AND(Weekly[[#This Row],[TRUES]]&gt;6,Weekly[[#This Row],[Actual]]=FALSE),BM385-1,IF(AND(Weekly[[#This Row],[FALSES]]&gt;6,Weekly[[#This Row],[Actual]]=TRUE),BM385-1,BM385))))</f>
        <v>43.870000000000012</v>
      </c>
    </row>
    <row r="387" spans="1:65" x14ac:dyDescent="0.25">
      <c r="A387" s="34"/>
      <c r="B387" s="10">
        <v>44291</v>
      </c>
      <c r="C387" s="33" t="s">
        <v>32</v>
      </c>
      <c r="D387" s="15" t="s">
        <v>30</v>
      </c>
      <c r="E387" t="b">
        <v>1</v>
      </c>
      <c r="F387" t="b">
        <v>0</v>
      </c>
      <c r="G387" t="b">
        <v>0</v>
      </c>
      <c r="H387" t="b">
        <v>0</v>
      </c>
      <c r="I387" t="b">
        <v>0</v>
      </c>
      <c r="J387" t="b">
        <v>0</v>
      </c>
      <c r="K387" t="b">
        <v>1</v>
      </c>
      <c r="L387" t="b">
        <v>1</v>
      </c>
      <c r="M387" t="s">
        <v>101</v>
      </c>
      <c r="N387">
        <v>10.47</v>
      </c>
      <c r="O387">
        <f>IF(Weekly[[#This Row],[H/V]]="H",Weekly[[#This Row],[BF H Odds]],IF(Weekly[[#This Row],[H/V]]="V",Weekly[[#This Row],[BF V Odds]],""))</f>
        <v>2.82</v>
      </c>
      <c r="P387" t="b">
        <v>1</v>
      </c>
      <c r="Q387" t="s">
        <v>76</v>
      </c>
      <c r="R387" s="35">
        <f>IFERROR(IF(Weekly[[#This Row],[Won Bet?]]="yes",R386+(Weekly[[#This Row],[BF Odds]]*Weekly[[#This Row],[BF Stake]])-Weekly[[#This Row],[BF Stake]],R386-Weekly[[#This Row],[BF Stake]]),R386)</f>
        <v>417.33419999999995</v>
      </c>
      <c r="S387" s="9">
        <f>IFERROR(IF(Weekly[[#This Row],[Won Bet?]]="yes",S386+(((Weekly[[#This Row],[BF Odds]]*Weekly[[#This Row],[BF Stake]])-Weekly[[#This Row],[BF Stake]])*0.95),S386-Weekly[[#This Row],[BF Stake]]),S386)</f>
        <v>413.94348999999988</v>
      </c>
      <c r="T387">
        <v>2.82</v>
      </c>
      <c r="U387">
        <v>1.53</v>
      </c>
      <c r="V387" s="24">
        <f>IF(Weekly[[#This Row],[Actual]]="","",IF(AND(Weekly[[#This Row],[SVC_P]]=Weekly[[#This Row],[Actual]],Weekly[[#This Row],[SVC_P]]=TRUE),V386+Weekly[[#This Row],[BF H Odds]]-1,IF(AND(Weekly[[#This Row],[SVC_P]]=Weekly[[#This Row],[Actual]],Weekly[[#This Row],[SVC_P]]=FALSE),V386+Weekly[[#This Row],[BF V Odds]]-1,V386-1)))</f>
        <v>65.280000000000058</v>
      </c>
      <c r="W387" s="24">
        <f>IF(Weekly[[#This Row],[Actual]]="","",IF(AND(Weekly[[#This Row],[SVC_P]]=FALSE,Weekly[[#This Row],[Actual]]=TRUE),W386+Weekly[[#This Row],[BF H Odds]]-1,IF(AND(Weekly[[#This Row],[SVC_P]]=TRUE,Weekly[[#This Row],[Actual]]=FALSE,),W386+Weekly[[#This Row],[BF V Odds]]-1,W386-1)))</f>
        <v>-324.08999999999997</v>
      </c>
      <c r="X387" s="24">
        <f>IF(Weekly[[#This Row],[Actual]]="","",IF(AND(Weekly[[#This Row],[ADBC_P]]=Weekly[[#This Row],[Actual]],Weekly[[#This Row],[ADBC_P]]=TRUE),X386+Weekly[[#This Row],[BF H Odds]]-1,IF(AND(Weekly[[#This Row],[ADBC_P]]=Weekly[[#This Row],[Actual]],Weekly[[#This Row],[ADBC_P]]=FALSE),X386+Weekly[[#This Row],[BF V Odds]]-1,X386-1)))</f>
        <v>19.440000000000026</v>
      </c>
      <c r="Y387" s="24">
        <f>IF(Weekly[[#This Row],[Actual]]="","",IF(AND(Weekly[[#This Row],[ADBC_P]]=FALSE,Weekly[[#This Row],[Actual]]=TRUE),Y386+Weekly[[#This Row],[BF H Odds]]-1,IF(AND(Weekly[[#This Row],[ADBC_P]]=TRUE,Weekly[[#This Row],[Actual]]=FALSE),Y386+Weekly[[#This Row],[BF V Odds]]-1,Y386-1)))</f>
        <v>47.190000000000005</v>
      </c>
      <c r="Z387" s="24">
        <f>IF(Weekly[[#This Row],[Actual]]="","",IF(AND(Weekly[[#This Row],[RFC_P]]=Weekly[[#This Row],[Actual]],Weekly[[#This Row],[RFC_P]]=TRUE),Z386+Weekly[[#This Row],[BF H Odds]]-1,IF(AND(Weekly[[#This Row],[RFC_P]]=Weekly[[#This Row],[Actual]],Weekly[[#This Row],[RFC_P]]=FALSE),Z386+Weekly[[#This Row],[BF V Odds]]-1,Z386-1)))</f>
        <v>15.050000000000022</v>
      </c>
      <c r="AA387" s="24">
        <f>IF(Weekly[[#This Row],[Actual]]="","",IF(AND(Weekly[[#This Row],[RFC_P]]=FALSE,Weekly[[#This Row],[Actual]]=TRUE),AA386+Weekly[[#This Row],[BF H Odds]]-1,IF(AND(Weekly[[#This Row],[RFC_P]]=TRUE,Weekly[[#This Row],[Actual]]=FALSE),AA386+Weekly[[#This Row],[BF V Odds]]-1,AA386-1)))</f>
        <v>51.579999999999984</v>
      </c>
      <c r="AB387" s="24">
        <f>IF(Weekly[[#This Row],[Actual]]="","",IF(AND(Weekly[[#This Row],[GBC_P]]=Weekly[[#This Row],[Actual]],Weekly[[#This Row],[GBC_P]]=TRUE),AB386+Weekly[[#This Row],[BF H Odds]]-1,IF(AND(Weekly[[#This Row],[GBC_P]]=Weekly[[#This Row],[Actual]],Weekly[[#This Row],[GBC_P]]=FALSE),AB386+Weekly[[#This Row],[BF V Odds]]-1,AB386-1)))</f>
        <v>14.500000000000007</v>
      </c>
      <c r="AC387" s="24">
        <f>IF(Weekly[[#This Row],[Actual]]="","",IF(AND(Weekly[[#This Row],[GBC_P]]=FALSE,Weekly[[#This Row],[Actual]]=TRUE),AC386+Weekly[[#This Row],[BF H Odds]]-1,IF(AND(Weekly[[#This Row],[GBC_P]]=TRUE,Weekly[[#This Row],[Actual]]=FALSE),AC386+Weekly[[#This Row],[BF V Odds]]-1,AC386-1)))</f>
        <v>52.129999999999974</v>
      </c>
      <c r="AD387" s="24">
        <f>IF(Weekly[[#This Row],[Actual]]="","",IF(AND(Weekly[[#This Row],[HGBC_P]]=Weekly[[#This Row],[Actual]],Weekly[[#This Row],[HGBC_P]]=TRUE),AD386+Weekly[[#This Row],[BF H Odds]]-1,IF(AND(Weekly[[#This Row],[HGBC_P]]=Weekly[[#This Row],[Actual]],Weekly[[#This Row],[HGBC_P]]=FALSE),AD386+Weekly[[#This Row],[BF V Odds]]-1,AD386-1)))</f>
        <v>16.920000000000027</v>
      </c>
      <c r="AE387" s="24">
        <f>IF(Weekly[[#This Row],[Actual]]="","",IF(AND(Weekly[[#This Row],[HGBC_P]]=FALSE,Weekly[[#This Row],[Actual]]=TRUE),AE386+Weekly[[#This Row],[BF H Odds]]-1,IF(AND(Weekly[[#This Row],[HGBC_P]]=TRUE,Weekly[[#This Row],[Actual]]=FALSE),AE386+Weekly[[#This Row],[BF V Odds]]-1,AE386-1)))</f>
        <v>49.710000000000008</v>
      </c>
      <c r="AF387" s="24">
        <f>IF(Weekly[[#This Row],[Actual]]="","",IF(AND(Weekly[[#This Row],[XGB_P]]=Weekly[[#This Row],[Actual]],Weekly[[#This Row],[XGB_P]]=TRUE),AF386+Weekly[[#This Row],[BF H Odds]]-1,IF(AND(Weekly[[#This Row],[XGB_P]]=Weekly[[#This Row],[Actual]],Weekly[[#This Row],[XGB_P]]=FALSE),AF386+Weekly[[#This Row],[BF V Odds]]-1,AF386-1)))</f>
        <v>36.310000000000016</v>
      </c>
      <c r="AG387" s="24">
        <f>IF(Weekly[[#This Row],[Actual]]="","",IF(AND(Weekly[[#This Row],[XGB_P]]=FALSE,Weekly[[#This Row],[Actual]]=TRUE),AG386+Weekly[[#This Row],[BF H Odds]]-1,IF(AND(Weekly[[#This Row],[XGB_P]]=TRUE,Weekly[[#This Row],[Actual]]=FALSE),AG386+Weekly[[#This Row],[BF V Odds]]-1,AG386-1)))</f>
        <v>30.319999999999997</v>
      </c>
      <c r="AH387" s="24">
        <f>IF(Weekly[[#This Row],[Actual]]="","",IF(AND(Weekly[[#This Row],[QDA_P]]=Weekly[[#This Row],[Actual]],Weekly[[#This Row],[QDA_P]]=TRUE),AH386+Weekly[[#This Row],[BF H Odds]]-1,IF(AND(Weekly[[#This Row],[QDA_P]]=Weekly[[#This Row],[Actual]],Weekly[[#This Row],[QDA_P]]=FALSE),AH386+Weekly[[#This Row],[BF V Odds]]-1,AH386-1)))</f>
        <v>3.370000000000009</v>
      </c>
      <c r="AI387" s="24">
        <f>IF(Weekly[[#This Row],[Actual]]="","",IF(AND(Weekly[[#This Row],[QDA_P]]=FALSE,Weekly[[#This Row],[Actual]]=TRUE),AI386+Weekly[[#This Row],[BF H Odds]]-1,IF(AND(Weekly[[#This Row],[QDA_P]]=TRUE,Weekly[[#This Row],[Actual]]=FALSE),AI386+Weekly[[#This Row],[BF V Odds]]-1,AI386-1)))</f>
        <v>63.260000000000005</v>
      </c>
      <c r="AJ387" s="24">
        <f>IF(Weekly[[#This Row],[Actual]]="","",IF(AND(Weekly[[#This Row],[KNC_P]]=FALSE,Weekly[[#This Row],[Actual]]=TRUE),AJ386+Weekly[[#This Row],[BF H Odds]]-1,IF(AND(Weekly[[#This Row],[KNC_P]]=TRUE,Weekly[[#This Row],[Actual]]=FALSE),AJ386+Weekly[[#This Row],[BF V Odds]]-1,AJ386-1)))</f>
        <v>46.149999999999984</v>
      </c>
      <c r="AK387" s="24">
        <f>IF(Weekly[[#This Row],[Actual]]="","",IF(AND(Weekly[[#This Row],[KNC_P]]=FALSE,Weekly[[#This Row],[Actual]]=TRUE),AK386+Weekly[[#This Row],[BF H Odds]]-1,IF(AND(Weekly[[#This Row],[KNC_P]]=TRUE,Weekly[[#This Row],[Actual]]=FALSE),AK386+Weekly[[#This Row],[BF V Odds]]-1,AK386-1)))</f>
        <v>45.049999999999976</v>
      </c>
      <c r="AL387" s="30">
        <f>IF(Weekly[[#This Row],[Actual]]="","",COUNTIF(Weekly[[#This Row],[SVC_P]:[QDA_P]],TRUE))</f>
        <v>2</v>
      </c>
      <c r="AM387" s="30">
        <f>IF(Weekly[[#This Row],[Actual]]="","",COUNTIF(Weekly[[#This Row],[SVC_P]:[QDA_P]],FALSE))</f>
        <v>5</v>
      </c>
      <c r="AN387" s="36" t="str">
        <f>IF(AND(Weekly[[#This Row],[BF V Odds]]&gt;$BO$6,Weekly[[#This Row],[BF V Odds]] &lt; $BO$7),Weekly[[#This Row],[BF V Odds]],"")</f>
        <v/>
      </c>
      <c r="AO387" s="36" t="str">
        <f>IF(AND(Weekly[[#This Row],[BF H Odds]]&gt;$BO$6, Weekly[[#This Row],[BF H Odds]] &lt; $BO$7),Weekly[[#This Row],[BF H Odds]],"")</f>
        <v/>
      </c>
      <c r="AP387" s="37">
        <f>IF(AND(Weekly[[#This Row],[V Odds &lt;]]="",Weekly[[#This Row],[H Odds &lt;]]=""),AP386,IF(AND(Weekly[[#This Row],[H Odds &lt;]]&lt;&gt;"",Weekly[[#This Row],[SVC_P]]=TRUE,Weekly[[#This Row],[Actual]]=TRUE),AP386+Weekly[[#This Row],[H Odds &lt;]]-1,IF(AND(Weekly[[#This Row],[V Odds &lt;]]&lt;&gt;"",Weekly[[#This Row],[SVC_P]]=FALSE,Weekly[[#This Row],[Actual]]=FALSE),AP386+Weekly[[#This Row],[V Odds &lt;]]-1,IF(AND(Weekly[[#This Row],[V Odds &lt;]]&lt;&gt;"",Weekly[[#This Row],[SVC_P]]=FALSE,Weekly[[#This Row],[Actual]]=TRUE),AP386-1,IF(AND(Weekly[[#This Row],[H Odds &lt;]]&lt;&gt;"",Weekly[[#This Row],[SVC_P]]=TRUE,Weekly[[#This Row],[Actual]]=FALSE),AP386-1,AP386)))))</f>
        <v>72.38000000000001</v>
      </c>
      <c r="AQ387" s="37">
        <f>IF(AND(Weekly[[#This Row],[V Odds &lt;]]="",Weekly[[#This Row],[H Odds &lt;]]=""),AQ386,IF(AND(Weekly[[#This Row],[H Odds &lt;]]&lt;&gt;"",Weekly[[#This Row],[ADBC_P]]=TRUE,Weekly[[#This Row],[Actual]]=TRUE),AQ386+Weekly[[#This Row],[H Odds &lt;]]-1,IF(AND(Weekly[[#This Row],[V Odds &lt;]]&lt;&gt;"",Weekly[[#This Row],[ADBC_P]]=FALSE,Weekly[[#This Row],[Actual]]=FALSE),AQ386+Weekly[[#This Row],[V Odds &lt;]]-1,IF(AND(Weekly[[#This Row],[V Odds &lt;]]&lt;&gt;"",Weekly[[#This Row],[ADBC_P]]=FALSE,Weekly[[#This Row],[Actual]]=TRUE),AQ386-1,IF(AND(Weekly[[#This Row],[H Odds &lt;]]&lt;&gt;"",Weekly[[#This Row],[ADBC_P]]=TRUE,Weekly[[#This Row],[Actual]]=FALSE),AQ386-1,AQ386)))))</f>
        <v>46.779999999999994</v>
      </c>
      <c r="AR387" s="37">
        <f>IF(AND(Weekly[[#This Row],[V Odds &lt;]]="",Weekly[[#This Row],[H Odds &lt;]]=""),AR386,IF(AND(Weekly[[#This Row],[H Odds &lt;]]&lt;&gt;"",Weekly[[#This Row],[RFC_P]]=TRUE,Weekly[[#This Row],[Actual]]=TRUE),AR386+Weekly[[#This Row],[H Odds &lt;]]-1,IF(AND(Weekly[[#This Row],[V Odds &lt;]]&lt;&gt;"",Weekly[[#This Row],[RFC_P]]=FALSE,Weekly[[#This Row],[Actual]]=FALSE),AR386+Weekly[[#This Row],[V Odds &lt;]]-1,IF(AND(Weekly[[#This Row],[V Odds &lt;]]&lt;&gt;"",Weekly[[#This Row],[RFC_P]]=FALSE,Weekly[[#This Row],[Actual]]=TRUE),AR386-1,IF(AND(Weekly[[#This Row],[H Odds &lt;]]&lt;&gt;"",Weekly[[#This Row],[RFC_P]]=TRUE,Weekly[[#This Row],[Actual]]=FALSE),AR386-1,AR386)))))</f>
        <v>49.789999999999992</v>
      </c>
      <c r="AS387" s="37">
        <f>IF(AND(Weekly[[#This Row],[V Odds &lt;]]="",Weekly[[#This Row],[H Odds &lt;]]=""),AS386,IF(AND(Weekly[[#This Row],[H Odds &lt;]]&lt;&gt;"",Weekly[[#This Row],[GBC_P]]=TRUE,Weekly[[#This Row],[Actual]]=TRUE),AS386+Weekly[[#This Row],[H Odds &lt;]]-1,IF(AND(Weekly[[#This Row],[V Odds &lt;]]&lt;&gt;"",Weekly[[#This Row],[GBC_P]]=FALSE,Weekly[[#This Row],[Actual]]=FALSE),AS386+Weekly[[#This Row],[V Odds &lt;]]-1,IF(AND(Weekly[[#This Row],[V Odds &lt;]]&lt;&gt;"",Weekly[[#This Row],[GBC_P]]=FALSE,Weekly[[#This Row],[Actual]]=TRUE),AS386-1,IF(AND(Weekly[[#This Row],[H Odds &lt;]]&lt;&gt;"",Weekly[[#This Row],[GBC_P]]=TRUE,Weekly[[#This Row],[Actual]]=FALSE),AS386-1,AS386)))))</f>
        <v>48.58</v>
      </c>
      <c r="AT387" s="37">
        <f>IF(AND(Weekly[[#This Row],[V Odds &lt;]]="",Weekly[[#This Row],[H Odds &lt;]]=""),AT386,IF(AND(Weekly[[#This Row],[H Odds &lt;]]&lt;&gt;"",Weekly[[#This Row],[HGBC_P]]=TRUE,Weekly[[#This Row],[Actual]]=TRUE),AT386+Weekly[[#This Row],[H Odds &lt;]]-1,IF(AND(Weekly[[#This Row],[V Odds &lt;]]&lt;&gt;"",Weekly[[#This Row],[HGBC_P]]=FALSE,Weekly[[#This Row],[Actual]]=FALSE),AT386+Weekly[[#This Row],[V Odds &lt;]]-1,IF(AND(Weekly[[#This Row],[V Odds &lt;]]&lt;&gt;"",Weekly[[#This Row],[HGBC_P]]=FALSE,Weekly[[#This Row],[Actual]]=TRUE),AT386-1,IF(AND(Weekly[[#This Row],[H Odds &lt;]]&lt;&gt;"",Weekly[[#This Row],[HGBC_P]]=TRUE,Weekly[[#This Row],[Actual]]=FALSE),AT386-1,AT386)))))</f>
        <v>53.659999999999989</v>
      </c>
      <c r="AU387" s="37">
        <f>IF(AND(Weekly[[#This Row],[V Odds &lt;]]="",Weekly[[#This Row],[H Odds &lt;]]=""),AU386,IF(AND(Weekly[[#This Row],[H Odds &lt;]]&lt;&gt;"",Weekly[[#This Row],[XGB_P]]=TRUE,Weekly[[#This Row],[Actual]]=TRUE),AU386+Weekly[[#This Row],[H Odds &lt;]]-1,IF(AND(Weekly[[#This Row],[V Odds &lt;]]&lt;&gt;"",Weekly[[#This Row],[XGB_P]]=FALSE,Weekly[[#This Row],[Actual]]=FALSE),AU386+Weekly[[#This Row],[V Odds &lt;]]-1,IF(AND(Weekly[[#This Row],[V Odds &lt;]]&lt;&gt;"",Weekly[[#This Row],[XGB_P]]=FALSE,Weekly[[#This Row],[Actual]]=TRUE),AU386-1,IF(AND(Weekly[[#This Row],[H Odds &lt;]]&lt;&gt;"",Weekly[[#This Row],[XGB_P]]=TRUE,Weekly[[#This Row],[Actual]]=FALSE),AU386-1,AU386)))))</f>
        <v>64.760000000000005</v>
      </c>
      <c r="AV387" s="37">
        <f>IF(AND(Weekly[[#This Row],[V Odds &lt;]]="",Weekly[[#This Row],[H Odds &lt;]]=""),AV386,IF(AND(Weekly[[#This Row],[H Odds &lt;]]&lt;&gt;"",Weekly[[#This Row],[QDA_P]]=TRUE,Weekly[[#This Row],[Actual]]=TRUE),AV386+Weekly[[#This Row],[H Odds &lt;]]-1,IF(AND(Weekly[[#This Row],[V Odds &lt;]]&lt;&gt;"",Weekly[[#This Row],[QDA_P]]=FALSE,Weekly[[#This Row],[Actual]]=FALSE),AV386+Weekly[[#This Row],[V Odds &lt;]]-1,IF(AND(Weekly[[#This Row],[V Odds &lt;]]&lt;&gt;"",Weekly[[#This Row],[QDA_P]]=FALSE,Weekly[[#This Row],[Actual]]=TRUE),AV386-1,IF(AND(Weekly[[#This Row],[H Odds &lt;]]&lt;&gt;"",Weekly[[#This Row],[QDA_P]]=TRUE,Weekly[[#This Row],[Actual]]=FALSE),AV386-1,AV386)))))</f>
        <v>53.249999999999979</v>
      </c>
      <c r="AW387" s="37">
        <f>IF(AND(Weekly[[#This Row],[H Odds &lt;]]="",Weekly[[#This Row],[V Odds &lt;]]=""),AW386,IF(AND(Weekly[[#This Row],[KNC_P]]=Weekly[[#This Row],[Actual]],Weekly[[#This Row],[KNC_P]]=TRUE),AW386+Weekly[[#This Row],[BF H Odds]]-1,IF(AND(Weekly[[#This Row],[KNC_P]]=Weekly[[#This Row],[Actual]],Weekly[[#This Row],[KNC_P]]=FALSE),AW386+Weekly[[#This Row],[BF V Odds]]-1,AW386-1)))</f>
        <v>42.680000000000007</v>
      </c>
      <c r="AX387" s="37">
        <f>IF(AND(Weekly[[#This Row],[V Odds &lt;]]="",Weekly[[#This Row],[H Odds &lt;]]=""),AX386,IF(AND(Weekly[[#This Row],[V Odds &lt;]]&lt;&gt;"",Weekly[[#This Row],[FALSES]]&gt;0,Weekly[[#This Row],[Actual]]=FALSE),AX386+Weekly[[#This Row],[V Odds &lt;]]-1,IF(AND(Weekly[[#This Row],[H Odds &lt;]]&lt;&gt;"",Weekly[[#This Row],[TRUES]]&gt;0,Weekly[[#This Row],[Actual]]=TRUE),AX386+Weekly[[#This Row],[H Odds &lt;]]-1,IF(AND(Weekly[[#This Row],[V Odds &lt;]]&lt;&gt;"",Weekly[[#This Row],[FALSES]]=0),AX386,IF(AND(Weekly[[#This Row],[H Odds &lt;]]&lt;&gt;"",Weekly[[#This Row],[TRUES]]=0),AX386,AX386-1)))))</f>
        <v>80.549999999999983</v>
      </c>
      <c r="AY387" s="37">
        <f>IF(AND(Weekly[[#This Row],[V Odds &lt;]]="",Weekly[[#This Row],[H Odds &lt;]]=""),AY386,IF(AND(Weekly[[#This Row],[V Odds &lt;]]&lt;&gt;"",Weekly[[#This Row],[FALSES]]&gt;0,Weekly[[#This Row],[Actual]]=FALSE),AY386+((Weekly[[#This Row],[V Odds &lt;]]-1)*0.92),IF(AND(Weekly[[#This Row],[H Odds &lt;]]&lt;&gt;"",Weekly[[#This Row],[TRUES]]&gt;0,Weekly[[#This Row],[Actual]]=TRUE),AY386+((Weekly[[#This Row],[H Odds &lt;]]-1)*0.92),IF(AND(Weekly[[#This Row],[V Odds &lt;]]&lt;&gt;"",Weekly[[#This Row],[FALSES]]=0),AY386,IF(AND(Weekly[[#This Row],[H Odds &lt;]]&lt;&gt;"",Weekly[[#This Row],[TRUES]]=0),AY386,AY386-1)))))</f>
        <v>73.066000000000031</v>
      </c>
      <c r="AZ387" s="37">
        <f>IF(AND(Weekly[[#This Row],[V Odds &lt;]]="",Weekly[[#This Row],[H Odds &lt;]]=""),AZ386,IF(AND(Weekly[[#This Row],[V Odds &lt;]]&lt;&gt;"",Weekly[[#This Row],[Actual]]=FALSE),AZ386+Weekly[[#This Row],[V Odds &lt;]]-1,IF(AND(Weekly[[#This Row],[H Odds &lt;]]&lt;&gt;"",Weekly[[#This Row],[Actual]]=TRUE),AZ386+Weekly[[#This Row],[H Odds &lt;]]-1,AZ386-1)))</f>
        <v>66.61999999999999</v>
      </c>
      <c r="BA387" s="38">
        <f>IF(Weekly[[#This Row],[H Odds &lt;]]="",BA386,IF(AND(Weekly[[#This Row],[H Odds &lt;]]&lt;&gt;"",Weekly[[#This Row],[SVC_P]]=TRUE,Weekly[[#This Row],[Actual]]=TRUE),BA386+Weekly[[#This Row],[H Odds &lt;]]-1,IF(AND(Weekly[[#This Row],[H Odds &lt;]]&lt;&gt;"",Weekly[[#This Row],[SVC_P]]=TRUE,Weekly[[#This Row],[Actual]]=FALSE),BA386-1,BA386)))</f>
        <v>67.339999999999989</v>
      </c>
      <c r="BB387" s="38">
        <f>IF(Weekly[[#This Row],[H Odds &lt;]]="",BB386,IF(AND(Weekly[[#This Row],[H Odds &lt;]]&lt;&gt;"",Weekly[[#This Row],[ADBC_P]]=TRUE,Weekly[[#This Row],[Actual]]=TRUE),BB386+Weekly[[#This Row],[H Odds &lt;]]-1,IF(AND(Weekly[[#This Row],[H Odds &lt;]]&lt;&gt;"",Weekly[[#This Row],[ADBC_P]]=TRUE,Weekly[[#This Row],[Actual]]=FALSE),BB386-1,BB386)))</f>
        <v>43.459999999999994</v>
      </c>
      <c r="BC387" s="38">
        <f>IF(Weekly[[#This Row],[H Odds &lt;]]="",BC386,IF(AND(Weekly[[#This Row],[H Odds &lt;]]&lt;&gt;"",Weekly[[#This Row],[RFC_P]]=TRUE,Weekly[[#This Row],[Actual]]=TRUE),BC386+Weekly[[#This Row],[H Odds &lt;]]-1,IF(AND(Weekly[[#This Row],[H Odds &lt;]]&lt;&gt;"",Weekly[[#This Row],[RFC_P]]=TRUE,Weekly[[#This Row],[Actual]]=FALSE),BC386-1,BC386)))</f>
        <v>42.859999999999992</v>
      </c>
      <c r="BD387" s="38">
        <f>IF(Weekly[[#This Row],[H Odds &lt;]]="",BD386,IF(AND(Weekly[[#This Row],[H Odds &lt;]]&lt;&gt;"",Weekly[[#This Row],[GBC_P]]=TRUE,Weekly[[#This Row],[Actual]]=TRUE),BD386+Weekly[[#This Row],[H Odds &lt;]]-1,IF(AND(Weekly[[#This Row],[H Odds &lt;]]&lt;&gt;"",Weekly[[#This Row],[GBC_P]]=TRUE,Weekly[[#This Row],[Actual]]=FALSE),BD386-1,BD386)))</f>
        <v>47.96</v>
      </c>
      <c r="BE387" s="38">
        <f>IF(Weekly[[#This Row],[H Odds &lt;]]="",BE386,IF(AND(Weekly[[#This Row],[H Odds &lt;]]&lt;&gt;"",Weekly[[#This Row],[HGBC_P]]=TRUE,Weekly[[#This Row],[Actual]]=TRUE),BE386+Weekly[[#This Row],[H Odds &lt;]]-1,IF(AND(Weekly[[#This Row],[H Odds &lt;]]&lt;&gt;"",Weekly[[#This Row],[HGBC_P]]=TRUE,Weekly[[#This Row],[Actual]]=FALSE),BE386-1,BE386)))</f>
        <v>55.759999999999991</v>
      </c>
      <c r="BF387" s="38">
        <f>IF(Weekly[[#This Row],[H Odds &lt;]]="",BF386,IF(AND(Weekly[[#This Row],[H Odds &lt;]]&lt;&gt;"",Weekly[[#This Row],[XGB_P]]=TRUE,Weekly[[#This Row],[Actual]]=TRUE),BF386+Weekly[[#This Row],[H Odds &lt;]]-1,IF(AND(Weekly[[#This Row],[H Odds &lt;]]&lt;&gt;"",Weekly[[#This Row],[XGB_P]]=TRUE,Weekly[[#This Row],[Actual]]=FALSE),BF386-1,BF386)))</f>
        <v>59.93</v>
      </c>
      <c r="BG387" s="38">
        <f>IF(Weekly[[#This Row],[H Odds &lt;]]="",BG386,IF(AND(Weekly[[#This Row],[H Odds &lt;]]&lt;&gt;"",Weekly[[#This Row],[QDA_P]]=TRUE,Weekly[[#This Row],[Actual]]=TRUE),BG386+Weekly[[#This Row],[H Odds &lt;]]-1,IF(AND(Weekly[[#This Row],[H Odds &lt;]]&lt;&gt;"",Weekly[[#This Row],[QDA_P]]=TRUE,Weekly[[#This Row],[Actual]]=FALSE),BG386-1,BG386)))</f>
        <v>42.179999999999993</v>
      </c>
      <c r="BH387" s="38">
        <f>IF(Weekly[[#This Row],[H Odds &lt;]]="",BH386,IF(AND(Weekly[[#This Row],[H Odds &lt;]]&lt;&gt;"",Weekly[[#This Row],[KNC_P]]=TRUE,Weekly[[#This Row],[Actual]]=TRUE),BH386+Weekly[[#This Row],[H Odds &lt;]]-1,IF(AND(Weekly[[#This Row],[H Odds &lt;]]&lt;&gt;"",Weekly[[#This Row],[KNC_P]]=TRUE,Weekly[[#This Row],[Actual]]=FALSE),BH386-1,BH386)))</f>
        <v>46.54999999999999</v>
      </c>
      <c r="BI387" s="38">
        <f>IF(Weekly[[#This Row],[H Odds &lt;]]="",BI386,IF(AND(Weekly[[#This Row],[H Odds &lt;]]&lt;&gt;"",Weekly[[#This Row],[TRUES]]&gt;0,Weekly[[#This Row],[Actual]]=TRUE),BI386+Weekly[[#This Row],[H Odds &lt;]]-1,IF(AND(Weekly[[#This Row],[H Odds &lt;]]&lt;&gt;"",Weekly[[#This Row],[TRUES]]=0),BI386,BI386-1)))</f>
        <v>67.339999999999989</v>
      </c>
      <c r="BJ387" s="38">
        <f>IF(Weekly[[#This Row],[H Odds &lt;]]="",BJ386,IF(AND(Weekly[[#This Row],[H Odds &lt;]]&lt;&gt;"",Weekly[[#This Row],[Actual]]=TRUE),BJ386+Weekly[[#This Row],[H Odds &lt;]]-1,IF(AND(Weekly[[#This Row],[H Odds &lt;]]&lt;&gt;"",Weekly[[#This Row],[Actual]]=FALSE),BJ386-1,BJ386)))</f>
        <v>69.239999999999995</v>
      </c>
      <c r="BK387" s="58">
        <f>IF(AND(Weekly[[#This Row],[TRUES]]&gt;4,Weekly[[#This Row],[Actual]]=TRUE),BK386+Weekly[[#This Row],[BF H Odds]]-1,IF(AND(Weekly[[#This Row],[FALSES]]&gt;4,Weekly[[#This Row],[Actual]]=FALSE),BK386+Weekly[[#This Row],[BF V Odds]]-1,IF(AND(Weekly[[#This Row],[TRUES]]&gt;4,Weekly[[#This Row],[Actual]]=FALSE),BK386-1,IF(AND(Weekly[[#This Row],[FALSES]]&gt;4,Weekly[[#This Row],[Actual]]=TRUE),BK386-1,BK386))))</f>
        <v>13.790000000000024</v>
      </c>
      <c r="BL387" s="58">
        <f>IF(AND(Weekly[[#This Row],[TRUES]]&gt;5,Weekly[[#This Row],[Actual]]=TRUE),BL386+Weekly[[#This Row],[BF H Odds]]-1,IF(AND(Weekly[[#This Row],[FALSES]]&gt;5,Weekly[[#This Row],[Actual]]=FALSE),BL386+Weekly[[#This Row],[BF V Odds]]-1,IF(AND(Weekly[[#This Row],[TRUES]]&gt;5,Weekly[[#This Row],[Actual]]=FALSE),BL386-1,IF(AND(Weekly[[#This Row],[FALSES]]&gt;5,Weekly[[#This Row],[Actual]]=TRUE),BL386-1,BL386))))</f>
        <v>17.550000000000026</v>
      </c>
      <c r="BM387" s="58">
        <f>IF(AND(Weekly[[#This Row],[TRUES]]&gt;6,Weekly[[#This Row],[Actual]]=TRUE),BM386+Weekly[[#This Row],[BF H Odds]]-1,IF(AND(Weekly[[#This Row],[FALSES]]&gt;6,Weekly[[#This Row],[Actual]]=FALSE),BM386+Weekly[[#This Row],[BF V Odds]]-1,IF(AND(Weekly[[#This Row],[TRUES]]&gt;6,Weekly[[#This Row],[Actual]]=FALSE),BM386-1,IF(AND(Weekly[[#This Row],[FALSES]]&gt;6,Weekly[[#This Row],[Actual]]=TRUE),BM386-1,BM386))))</f>
        <v>43.870000000000012</v>
      </c>
    </row>
    <row r="388" spans="1:65" x14ac:dyDescent="0.25">
      <c r="A388" s="34"/>
      <c r="B388" s="10">
        <v>44291</v>
      </c>
      <c r="C388" s="33" t="s">
        <v>23</v>
      </c>
      <c r="D388" s="15" t="s">
        <v>20</v>
      </c>
      <c r="E388" t="b">
        <v>1</v>
      </c>
      <c r="F388" t="b">
        <v>1</v>
      </c>
      <c r="G388" t="b">
        <v>1</v>
      </c>
      <c r="H388" t="b">
        <v>1</v>
      </c>
      <c r="I388" t="b">
        <v>1</v>
      </c>
      <c r="J388" t="b">
        <v>1</v>
      </c>
      <c r="K388" t="b">
        <v>1</v>
      </c>
      <c r="L388" t="b">
        <v>1</v>
      </c>
      <c r="M388" t="s">
        <v>100</v>
      </c>
      <c r="N388">
        <v>10.47</v>
      </c>
      <c r="O388">
        <f>IF(Weekly[[#This Row],[H/V]]="H",Weekly[[#This Row],[BF H Odds]],IF(Weekly[[#This Row],[H/V]]="V",Weekly[[#This Row],[BF V Odds]],""))</f>
        <v>9.8000000000000007</v>
      </c>
      <c r="P388" t="b">
        <v>0</v>
      </c>
      <c r="Q388" t="s">
        <v>76</v>
      </c>
      <c r="R388" s="35">
        <f>IFERROR(IF(Weekly[[#This Row],[Won Bet?]]="yes",R387+(Weekly[[#This Row],[BF Odds]]*Weekly[[#This Row],[BF Stake]])-Weekly[[#This Row],[BF Stake]],R387-Weekly[[#This Row],[BF Stake]]),R387)</f>
        <v>406.86419999999993</v>
      </c>
      <c r="S388" s="9">
        <f>IFERROR(IF(Weekly[[#This Row],[Won Bet?]]="yes",S387+(((Weekly[[#This Row],[BF Odds]]*Weekly[[#This Row],[BF Stake]])-Weekly[[#This Row],[BF Stake]])*0.95),S387-Weekly[[#This Row],[BF Stake]]),S387)</f>
        <v>403.47348999999986</v>
      </c>
      <c r="T388">
        <v>1.1100000000000001</v>
      </c>
      <c r="U388">
        <v>9.8000000000000007</v>
      </c>
      <c r="V388" s="24">
        <f>IF(Weekly[[#This Row],[Actual]]="","",IF(AND(Weekly[[#This Row],[SVC_P]]=Weekly[[#This Row],[Actual]],Weekly[[#This Row],[SVC_P]]=TRUE),V387+Weekly[[#This Row],[BF H Odds]]-1,IF(AND(Weekly[[#This Row],[SVC_P]]=Weekly[[#This Row],[Actual]],Weekly[[#This Row],[SVC_P]]=FALSE),V387+Weekly[[#This Row],[BF V Odds]]-1,V387-1)))</f>
        <v>64.280000000000058</v>
      </c>
      <c r="W388" s="24">
        <f>IF(Weekly[[#This Row],[Actual]]="","",IF(AND(Weekly[[#This Row],[SVC_P]]=FALSE,Weekly[[#This Row],[Actual]]=TRUE),W387+Weekly[[#This Row],[BF H Odds]]-1,IF(AND(Weekly[[#This Row],[SVC_P]]=TRUE,Weekly[[#This Row],[Actual]]=FALSE,),W387+Weekly[[#This Row],[BF V Odds]]-1,W387-1)))</f>
        <v>-325.08999999999997</v>
      </c>
      <c r="X388" s="24">
        <f>IF(Weekly[[#This Row],[Actual]]="","",IF(AND(Weekly[[#This Row],[ADBC_P]]=Weekly[[#This Row],[Actual]],Weekly[[#This Row],[ADBC_P]]=TRUE),X387+Weekly[[#This Row],[BF H Odds]]-1,IF(AND(Weekly[[#This Row],[ADBC_P]]=Weekly[[#This Row],[Actual]],Weekly[[#This Row],[ADBC_P]]=FALSE),X387+Weekly[[#This Row],[BF V Odds]]-1,X387-1)))</f>
        <v>18.440000000000026</v>
      </c>
      <c r="Y388" s="24">
        <f>IF(Weekly[[#This Row],[Actual]]="","",IF(AND(Weekly[[#This Row],[ADBC_P]]=FALSE,Weekly[[#This Row],[Actual]]=TRUE),Y387+Weekly[[#This Row],[BF H Odds]]-1,IF(AND(Weekly[[#This Row],[ADBC_P]]=TRUE,Weekly[[#This Row],[Actual]]=FALSE),Y387+Weekly[[#This Row],[BF V Odds]]-1,Y387-1)))</f>
        <v>47.300000000000004</v>
      </c>
      <c r="Z388" s="24">
        <f>IF(Weekly[[#This Row],[Actual]]="","",IF(AND(Weekly[[#This Row],[RFC_P]]=Weekly[[#This Row],[Actual]],Weekly[[#This Row],[RFC_P]]=TRUE),Z387+Weekly[[#This Row],[BF H Odds]]-1,IF(AND(Weekly[[#This Row],[RFC_P]]=Weekly[[#This Row],[Actual]],Weekly[[#This Row],[RFC_P]]=FALSE),Z387+Weekly[[#This Row],[BF V Odds]]-1,Z387-1)))</f>
        <v>14.050000000000022</v>
      </c>
      <c r="AA388" s="24">
        <f>IF(Weekly[[#This Row],[Actual]]="","",IF(AND(Weekly[[#This Row],[RFC_P]]=FALSE,Weekly[[#This Row],[Actual]]=TRUE),AA387+Weekly[[#This Row],[BF H Odds]]-1,IF(AND(Weekly[[#This Row],[RFC_P]]=TRUE,Weekly[[#This Row],[Actual]]=FALSE),AA387+Weekly[[#This Row],[BF V Odds]]-1,AA387-1)))</f>
        <v>51.689999999999984</v>
      </c>
      <c r="AB388" s="24">
        <f>IF(Weekly[[#This Row],[Actual]]="","",IF(AND(Weekly[[#This Row],[GBC_P]]=Weekly[[#This Row],[Actual]],Weekly[[#This Row],[GBC_P]]=TRUE),AB387+Weekly[[#This Row],[BF H Odds]]-1,IF(AND(Weekly[[#This Row],[GBC_P]]=Weekly[[#This Row],[Actual]],Weekly[[#This Row],[GBC_P]]=FALSE),AB387+Weekly[[#This Row],[BF V Odds]]-1,AB387-1)))</f>
        <v>13.500000000000007</v>
      </c>
      <c r="AC388" s="24">
        <f>IF(Weekly[[#This Row],[Actual]]="","",IF(AND(Weekly[[#This Row],[GBC_P]]=FALSE,Weekly[[#This Row],[Actual]]=TRUE),AC387+Weekly[[#This Row],[BF H Odds]]-1,IF(AND(Weekly[[#This Row],[GBC_P]]=TRUE,Weekly[[#This Row],[Actual]]=FALSE),AC387+Weekly[[#This Row],[BF V Odds]]-1,AC387-1)))</f>
        <v>52.239999999999974</v>
      </c>
      <c r="AD388" s="24">
        <f>IF(Weekly[[#This Row],[Actual]]="","",IF(AND(Weekly[[#This Row],[HGBC_P]]=Weekly[[#This Row],[Actual]],Weekly[[#This Row],[HGBC_P]]=TRUE),AD387+Weekly[[#This Row],[BF H Odds]]-1,IF(AND(Weekly[[#This Row],[HGBC_P]]=Weekly[[#This Row],[Actual]],Weekly[[#This Row],[HGBC_P]]=FALSE),AD387+Weekly[[#This Row],[BF V Odds]]-1,AD387-1)))</f>
        <v>15.920000000000027</v>
      </c>
      <c r="AE388" s="24">
        <f>IF(Weekly[[#This Row],[Actual]]="","",IF(AND(Weekly[[#This Row],[HGBC_P]]=FALSE,Weekly[[#This Row],[Actual]]=TRUE),AE387+Weekly[[#This Row],[BF H Odds]]-1,IF(AND(Weekly[[#This Row],[HGBC_P]]=TRUE,Weekly[[#This Row],[Actual]]=FALSE),AE387+Weekly[[#This Row],[BF V Odds]]-1,AE387-1)))</f>
        <v>49.820000000000007</v>
      </c>
      <c r="AF388" s="24">
        <f>IF(Weekly[[#This Row],[Actual]]="","",IF(AND(Weekly[[#This Row],[XGB_P]]=Weekly[[#This Row],[Actual]],Weekly[[#This Row],[XGB_P]]=TRUE),AF387+Weekly[[#This Row],[BF H Odds]]-1,IF(AND(Weekly[[#This Row],[XGB_P]]=Weekly[[#This Row],[Actual]],Weekly[[#This Row],[XGB_P]]=FALSE),AF387+Weekly[[#This Row],[BF V Odds]]-1,AF387-1)))</f>
        <v>35.310000000000016</v>
      </c>
      <c r="AG388" s="24">
        <f>IF(Weekly[[#This Row],[Actual]]="","",IF(AND(Weekly[[#This Row],[XGB_P]]=FALSE,Weekly[[#This Row],[Actual]]=TRUE),AG387+Weekly[[#This Row],[BF H Odds]]-1,IF(AND(Weekly[[#This Row],[XGB_P]]=TRUE,Weekly[[#This Row],[Actual]]=FALSE),AG387+Weekly[[#This Row],[BF V Odds]]-1,AG387-1)))</f>
        <v>30.429999999999996</v>
      </c>
      <c r="AH388" s="24">
        <f>IF(Weekly[[#This Row],[Actual]]="","",IF(AND(Weekly[[#This Row],[QDA_P]]=Weekly[[#This Row],[Actual]],Weekly[[#This Row],[QDA_P]]=TRUE),AH387+Weekly[[#This Row],[BF H Odds]]-1,IF(AND(Weekly[[#This Row],[QDA_P]]=Weekly[[#This Row],[Actual]],Weekly[[#This Row],[QDA_P]]=FALSE),AH387+Weekly[[#This Row],[BF V Odds]]-1,AH387-1)))</f>
        <v>2.370000000000009</v>
      </c>
      <c r="AI388" s="24">
        <f>IF(Weekly[[#This Row],[Actual]]="","",IF(AND(Weekly[[#This Row],[QDA_P]]=FALSE,Weekly[[#This Row],[Actual]]=TRUE),AI387+Weekly[[#This Row],[BF H Odds]]-1,IF(AND(Weekly[[#This Row],[QDA_P]]=TRUE,Weekly[[#This Row],[Actual]]=FALSE),AI387+Weekly[[#This Row],[BF V Odds]]-1,AI387-1)))</f>
        <v>63.370000000000005</v>
      </c>
      <c r="AJ388" s="24">
        <f>IF(Weekly[[#This Row],[Actual]]="","",IF(AND(Weekly[[#This Row],[KNC_P]]=FALSE,Weekly[[#This Row],[Actual]]=TRUE),AJ387+Weekly[[#This Row],[BF H Odds]]-1,IF(AND(Weekly[[#This Row],[KNC_P]]=TRUE,Weekly[[#This Row],[Actual]]=FALSE),AJ387+Weekly[[#This Row],[BF V Odds]]-1,AJ387-1)))</f>
        <v>46.259999999999984</v>
      </c>
      <c r="AK388" s="24">
        <f>IF(Weekly[[#This Row],[Actual]]="","",IF(AND(Weekly[[#This Row],[KNC_P]]=FALSE,Weekly[[#This Row],[Actual]]=TRUE),AK387+Weekly[[#This Row],[BF H Odds]]-1,IF(AND(Weekly[[#This Row],[KNC_P]]=TRUE,Weekly[[#This Row],[Actual]]=FALSE),AK387+Weekly[[#This Row],[BF V Odds]]-1,AK387-1)))</f>
        <v>45.159999999999975</v>
      </c>
      <c r="AL388" s="30">
        <f>IF(Weekly[[#This Row],[Actual]]="","",COUNTIF(Weekly[[#This Row],[SVC_P]:[QDA_P]],TRUE))</f>
        <v>7</v>
      </c>
      <c r="AM388" s="30">
        <f>IF(Weekly[[#This Row],[Actual]]="","",COUNTIF(Weekly[[#This Row],[SVC_P]:[QDA_P]],FALSE))</f>
        <v>0</v>
      </c>
      <c r="AN388" s="36" t="str">
        <f>IF(AND(Weekly[[#This Row],[BF V Odds]]&gt;$BO$6,Weekly[[#This Row],[BF V Odds]] &lt; $BO$7),Weekly[[#This Row],[BF V Odds]],"")</f>
        <v/>
      </c>
      <c r="AO388" s="36" t="str">
        <f>IF(AND(Weekly[[#This Row],[BF H Odds]]&gt;$BO$6, Weekly[[#This Row],[BF H Odds]] &lt; $BO$7),Weekly[[#This Row],[BF H Odds]],"")</f>
        <v/>
      </c>
      <c r="AP388" s="37">
        <f>IF(AND(Weekly[[#This Row],[V Odds &lt;]]="",Weekly[[#This Row],[H Odds &lt;]]=""),AP387,IF(AND(Weekly[[#This Row],[H Odds &lt;]]&lt;&gt;"",Weekly[[#This Row],[SVC_P]]=TRUE,Weekly[[#This Row],[Actual]]=TRUE),AP387+Weekly[[#This Row],[H Odds &lt;]]-1,IF(AND(Weekly[[#This Row],[V Odds &lt;]]&lt;&gt;"",Weekly[[#This Row],[SVC_P]]=FALSE,Weekly[[#This Row],[Actual]]=FALSE),AP387+Weekly[[#This Row],[V Odds &lt;]]-1,IF(AND(Weekly[[#This Row],[V Odds &lt;]]&lt;&gt;"",Weekly[[#This Row],[SVC_P]]=FALSE,Weekly[[#This Row],[Actual]]=TRUE),AP387-1,IF(AND(Weekly[[#This Row],[H Odds &lt;]]&lt;&gt;"",Weekly[[#This Row],[SVC_P]]=TRUE,Weekly[[#This Row],[Actual]]=FALSE),AP387-1,AP387)))))</f>
        <v>72.38000000000001</v>
      </c>
      <c r="AQ388" s="37">
        <f>IF(AND(Weekly[[#This Row],[V Odds &lt;]]="",Weekly[[#This Row],[H Odds &lt;]]=""),AQ387,IF(AND(Weekly[[#This Row],[H Odds &lt;]]&lt;&gt;"",Weekly[[#This Row],[ADBC_P]]=TRUE,Weekly[[#This Row],[Actual]]=TRUE),AQ387+Weekly[[#This Row],[H Odds &lt;]]-1,IF(AND(Weekly[[#This Row],[V Odds &lt;]]&lt;&gt;"",Weekly[[#This Row],[ADBC_P]]=FALSE,Weekly[[#This Row],[Actual]]=FALSE),AQ387+Weekly[[#This Row],[V Odds &lt;]]-1,IF(AND(Weekly[[#This Row],[V Odds &lt;]]&lt;&gt;"",Weekly[[#This Row],[ADBC_P]]=FALSE,Weekly[[#This Row],[Actual]]=TRUE),AQ387-1,IF(AND(Weekly[[#This Row],[H Odds &lt;]]&lt;&gt;"",Weekly[[#This Row],[ADBC_P]]=TRUE,Weekly[[#This Row],[Actual]]=FALSE),AQ387-1,AQ387)))))</f>
        <v>46.779999999999994</v>
      </c>
      <c r="AR388" s="37">
        <f>IF(AND(Weekly[[#This Row],[V Odds &lt;]]="",Weekly[[#This Row],[H Odds &lt;]]=""),AR387,IF(AND(Weekly[[#This Row],[H Odds &lt;]]&lt;&gt;"",Weekly[[#This Row],[RFC_P]]=TRUE,Weekly[[#This Row],[Actual]]=TRUE),AR387+Weekly[[#This Row],[H Odds &lt;]]-1,IF(AND(Weekly[[#This Row],[V Odds &lt;]]&lt;&gt;"",Weekly[[#This Row],[RFC_P]]=FALSE,Weekly[[#This Row],[Actual]]=FALSE),AR387+Weekly[[#This Row],[V Odds &lt;]]-1,IF(AND(Weekly[[#This Row],[V Odds &lt;]]&lt;&gt;"",Weekly[[#This Row],[RFC_P]]=FALSE,Weekly[[#This Row],[Actual]]=TRUE),AR387-1,IF(AND(Weekly[[#This Row],[H Odds &lt;]]&lt;&gt;"",Weekly[[#This Row],[RFC_P]]=TRUE,Weekly[[#This Row],[Actual]]=FALSE),AR387-1,AR387)))))</f>
        <v>49.789999999999992</v>
      </c>
      <c r="AS388" s="37">
        <f>IF(AND(Weekly[[#This Row],[V Odds &lt;]]="",Weekly[[#This Row],[H Odds &lt;]]=""),AS387,IF(AND(Weekly[[#This Row],[H Odds &lt;]]&lt;&gt;"",Weekly[[#This Row],[GBC_P]]=TRUE,Weekly[[#This Row],[Actual]]=TRUE),AS387+Weekly[[#This Row],[H Odds &lt;]]-1,IF(AND(Weekly[[#This Row],[V Odds &lt;]]&lt;&gt;"",Weekly[[#This Row],[GBC_P]]=FALSE,Weekly[[#This Row],[Actual]]=FALSE),AS387+Weekly[[#This Row],[V Odds &lt;]]-1,IF(AND(Weekly[[#This Row],[V Odds &lt;]]&lt;&gt;"",Weekly[[#This Row],[GBC_P]]=FALSE,Weekly[[#This Row],[Actual]]=TRUE),AS387-1,IF(AND(Weekly[[#This Row],[H Odds &lt;]]&lt;&gt;"",Weekly[[#This Row],[GBC_P]]=TRUE,Weekly[[#This Row],[Actual]]=FALSE),AS387-1,AS387)))))</f>
        <v>48.58</v>
      </c>
      <c r="AT388" s="37">
        <f>IF(AND(Weekly[[#This Row],[V Odds &lt;]]="",Weekly[[#This Row],[H Odds &lt;]]=""),AT387,IF(AND(Weekly[[#This Row],[H Odds &lt;]]&lt;&gt;"",Weekly[[#This Row],[HGBC_P]]=TRUE,Weekly[[#This Row],[Actual]]=TRUE),AT387+Weekly[[#This Row],[H Odds &lt;]]-1,IF(AND(Weekly[[#This Row],[V Odds &lt;]]&lt;&gt;"",Weekly[[#This Row],[HGBC_P]]=FALSE,Weekly[[#This Row],[Actual]]=FALSE),AT387+Weekly[[#This Row],[V Odds &lt;]]-1,IF(AND(Weekly[[#This Row],[V Odds &lt;]]&lt;&gt;"",Weekly[[#This Row],[HGBC_P]]=FALSE,Weekly[[#This Row],[Actual]]=TRUE),AT387-1,IF(AND(Weekly[[#This Row],[H Odds &lt;]]&lt;&gt;"",Weekly[[#This Row],[HGBC_P]]=TRUE,Weekly[[#This Row],[Actual]]=FALSE),AT387-1,AT387)))))</f>
        <v>53.659999999999989</v>
      </c>
      <c r="AU388" s="37">
        <f>IF(AND(Weekly[[#This Row],[V Odds &lt;]]="",Weekly[[#This Row],[H Odds &lt;]]=""),AU387,IF(AND(Weekly[[#This Row],[H Odds &lt;]]&lt;&gt;"",Weekly[[#This Row],[XGB_P]]=TRUE,Weekly[[#This Row],[Actual]]=TRUE),AU387+Weekly[[#This Row],[H Odds &lt;]]-1,IF(AND(Weekly[[#This Row],[V Odds &lt;]]&lt;&gt;"",Weekly[[#This Row],[XGB_P]]=FALSE,Weekly[[#This Row],[Actual]]=FALSE),AU387+Weekly[[#This Row],[V Odds &lt;]]-1,IF(AND(Weekly[[#This Row],[V Odds &lt;]]&lt;&gt;"",Weekly[[#This Row],[XGB_P]]=FALSE,Weekly[[#This Row],[Actual]]=TRUE),AU387-1,IF(AND(Weekly[[#This Row],[H Odds &lt;]]&lt;&gt;"",Weekly[[#This Row],[XGB_P]]=TRUE,Weekly[[#This Row],[Actual]]=FALSE),AU387-1,AU387)))))</f>
        <v>64.760000000000005</v>
      </c>
      <c r="AV388" s="37">
        <f>IF(AND(Weekly[[#This Row],[V Odds &lt;]]="",Weekly[[#This Row],[H Odds &lt;]]=""),AV387,IF(AND(Weekly[[#This Row],[H Odds &lt;]]&lt;&gt;"",Weekly[[#This Row],[QDA_P]]=TRUE,Weekly[[#This Row],[Actual]]=TRUE),AV387+Weekly[[#This Row],[H Odds &lt;]]-1,IF(AND(Weekly[[#This Row],[V Odds &lt;]]&lt;&gt;"",Weekly[[#This Row],[QDA_P]]=FALSE,Weekly[[#This Row],[Actual]]=FALSE),AV387+Weekly[[#This Row],[V Odds &lt;]]-1,IF(AND(Weekly[[#This Row],[V Odds &lt;]]&lt;&gt;"",Weekly[[#This Row],[QDA_P]]=FALSE,Weekly[[#This Row],[Actual]]=TRUE),AV387-1,IF(AND(Weekly[[#This Row],[H Odds &lt;]]&lt;&gt;"",Weekly[[#This Row],[QDA_P]]=TRUE,Weekly[[#This Row],[Actual]]=FALSE),AV387-1,AV387)))))</f>
        <v>53.249999999999979</v>
      </c>
      <c r="AW388" s="37">
        <f>IF(AND(Weekly[[#This Row],[H Odds &lt;]]="",Weekly[[#This Row],[V Odds &lt;]]=""),AW387,IF(AND(Weekly[[#This Row],[KNC_P]]=Weekly[[#This Row],[Actual]],Weekly[[#This Row],[KNC_P]]=TRUE),AW387+Weekly[[#This Row],[BF H Odds]]-1,IF(AND(Weekly[[#This Row],[KNC_P]]=Weekly[[#This Row],[Actual]],Weekly[[#This Row],[KNC_P]]=FALSE),AW387+Weekly[[#This Row],[BF V Odds]]-1,AW387-1)))</f>
        <v>42.680000000000007</v>
      </c>
      <c r="AX388" s="37">
        <f>IF(AND(Weekly[[#This Row],[V Odds &lt;]]="",Weekly[[#This Row],[H Odds &lt;]]=""),AX387,IF(AND(Weekly[[#This Row],[V Odds &lt;]]&lt;&gt;"",Weekly[[#This Row],[FALSES]]&gt;0,Weekly[[#This Row],[Actual]]=FALSE),AX387+Weekly[[#This Row],[V Odds &lt;]]-1,IF(AND(Weekly[[#This Row],[H Odds &lt;]]&lt;&gt;"",Weekly[[#This Row],[TRUES]]&gt;0,Weekly[[#This Row],[Actual]]=TRUE),AX387+Weekly[[#This Row],[H Odds &lt;]]-1,IF(AND(Weekly[[#This Row],[V Odds &lt;]]&lt;&gt;"",Weekly[[#This Row],[FALSES]]=0),AX387,IF(AND(Weekly[[#This Row],[H Odds &lt;]]&lt;&gt;"",Weekly[[#This Row],[TRUES]]=0),AX387,AX387-1)))))</f>
        <v>80.549999999999983</v>
      </c>
      <c r="AY388" s="37">
        <f>IF(AND(Weekly[[#This Row],[V Odds &lt;]]="",Weekly[[#This Row],[H Odds &lt;]]=""),AY387,IF(AND(Weekly[[#This Row],[V Odds &lt;]]&lt;&gt;"",Weekly[[#This Row],[FALSES]]&gt;0,Weekly[[#This Row],[Actual]]=FALSE),AY387+((Weekly[[#This Row],[V Odds &lt;]]-1)*0.92),IF(AND(Weekly[[#This Row],[H Odds &lt;]]&lt;&gt;"",Weekly[[#This Row],[TRUES]]&gt;0,Weekly[[#This Row],[Actual]]=TRUE),AY387+((Weekly[[#This Row],[H Odds &lt;]]-1)*0.92),IF(AND(Weekly[[#This Row],[V Odds &lt;]]&lt;&gt;"",Weekly[[#This Row],[FALSES]]=0),AY387,IF(AND(Weekly[[#This Row],[H Odds &lt;]]&lt;&gt;"",Weekly[[#This Row],[TRUES]]=0),AY387,AY387-1)))))</f>
        <v>73.066000000000031</v>
      </c>
      <c r="AZ388" s="37">
        <f>IF(AND(Weekly[[#This Row],[V Odds &lt;]]="",Weekly[[#This Row],[H Odds &lt;]]=""),AZ387,IF(AND(Weekly[[#This Row],[V Odds &lt;]]&lt;&gt;"",Weekly[[#This Row],[Actual]]=FALSE),AZ387+Weekly[[#This Row],[V Odds &lt;]]-1,IF(AND(Weekly[[#This Row],[H Odds &lt;]]&lt;&gt;"",Weekly[[#This Row],[Actual]]=TRUE),AZ387+Weekly[[#This Row],[H Odds &lt;]]-1,AZ387-1)))</f>
        <v>66.61999999999999</v>
      </c>
      <c r="BA388" s="38">
        <f>IF(Weekly[[#This Row],[H Odds &lt;]]="",BA387,IF(AND(Weekly[[#This Row],[H Odds &lt;]]&lt;&gt;"",Weekly[[#This Row],[SVC_P]]=TRUE,Weekly[[#This Row],[Actual]]=TRUE),BA387+Weekly[[#This Row],[H Odds &lt;]]-1,IF(AND(Weekly[[#This Row],[H Odds &lt;]]&lt;&gt;"",Weekly[[#This Row],[SVC_P]]=TRUE,Weekly[[#This Row],[Actual]]=FALSE),BA387-1,BA387)))</f>
        <v>67.339999999999989</v>
      </c>
      <c r="BB388" s="38">
        <f>IF(Weekly[[#This Row],[H Odds &lt;]]="",BB387,IF(AND(Weekly[[#This Row],[H Odds &lt;]]&lt;&gt;"",Weekly[[#This Row],[ADBC_P]]=TRUE,Weekly[[#This Row],[Actual]]=TRUE),BB387+Weekly[[#This Row],[H Odds &lt;]]-1,IF(AND(Weekly[[#This Row],[H Odds &lt;]]&lt;&gt;"",Weekly[[#This Row],[ADBC_P]]=TRUE,Weekly[[#This Row],[Actual]]=FALSE),BB387-1,BB387)))</f>
        <v>43.459999999999994</v>
      </c>
      <c r="BC388" s="38">
        <f>IF(Weekly[[#This Row],[H Odds &lt;]]="",BC387,IF(AND(Weekly[[#This Row],[H Odds &lt;]]&lt;&gt;"",Weekly[[#This Row],[RFC_P]]=TRUE,Weekly[[#This Row],[Actual]]=TRUE),BC387+Weekly[[#This Row],[H Odds &lt;]]-1,IF(AND(Weekly[[#This Row],[H Odds &lt;]]&lt;&gt;"",Weekly[[#This Row],[RFC_P]]=TRUE,Weekly[[#This Row],[Actual]]=FALSE),BC387-1,BC387)))</f>
        <v>42.859999999999992</v>
      </c>
      <c r="BD388" s="38">
        <f>IF(Weekly[[#This Row],[H Odds &lt;]]="",BD387,IF(AND(Weekly[[#This Row],[H Odds &lt;]]&lt;&gt;"",Weekly[[#This Row],[GBC_P]]=TRUE,Weekly[[#This Row],[Actual]]=TRUE),BD387+Weekly[[#This Row],[H Odds &lt;]]-1,IF(AND(Weekly[[#This Row],[H Odds &lt;]]&lt;&gt;"",Weekly[[#This Row],[GBC_P]]=TRUE,Weekly[[#This Row],[Actual]]=FALSE),BD387-1,BD387)))</f>
        <v>47.96</v>
      </c>
      <c r="BE388" s="38">
        <f>IF(Weekly[[#This Row],[H Odds &lt;]]="",BE387,IF(AND(Weekly[[#This Row],[H Odds &lt;]]&lt;&gt;"",Weekly[[#This Row],[HGBC_P]]=TRUE,Weekly[[#This Row],[Actual]]=TRUE),BE387+Weekly[[#This Row],[H Odds &lt;]]-1,IF(AND(Weekly[[#This Row],[H Odds &lt;]]&lt;&gt;"",Weekly[[#This Row],[HGBC_P]]=TRUE,Weekly[[#This Row],[Actual]]=FALSE),BE387-1,BE387)))</f>
        <v>55.759999999999991</v>
      </c>
      <c r="BF388" s="38">
        <f>IF(Weekly[[#This Row],[H Odds &lt;]]="",BF387,IF(AND(Weekly[[#This Row],[H Odds &lt;]]&lt;&gt;"",Weekly[[#This Row],[XGB_P]]=TRUE,Weekly[[#This Row],[Actual]]=TRUE),BF387+Weekly[[#This Row],[H Odds &lt;]]-1,IF(AND(Weekly[[#This Row],[H Odds &lt;]]&lt;&gt;"",Weekly[[#This Row],[XGB_P]]=TRUE,Weekly[[#This Row],[Actual]]=FALSE),BF387-1,BF387)))</f>
        <v>59.93</v>
      </c>
      <c r="BG388" s="38">
        <f>IF(Weekly[[#This Row],[H Odds &lt;]]="",BG387,IF(AND(Weekly[[#This Row],[H Odds &lt;]]&lt;&gt;"",Weekly[[#This Row],[QDA_P]]=TRUE,Weekly[[#This Row],[Actual]]=TRUE),BG387+Weekly[[#This Row],[H Odds &lt;]]-1,IF(AND(Weekly[[#This Row],[H Odds &lt;]]&lt;&gt;"",Weekly[[#This Row],[QDA_P]]=TRUE,Weekly[[#This Row],[Actual]]=FALSE),BG387-1,BG387)))</f>
        <v>42.179999999999993</v>
      </c>
      <c r="BH388" s="38">
        <f>IF(Weekly[[#This Row],[H Odds &lt;]]="",BH387,IF(AND(Weekly[[#This Row],[H Odds &lt;]]&lt;&gt;"",Weekly[[#This Row],[KNC_P]]=TRUE,Weekly[[#This Row],[Actual]]=TRUE),BH387+Weekly[[#This Row],[H Odds &lt;]]-1,IF(AND(Weekly[[#This Row],[H Odds &lt;]]&lt;&gt;"",Weekly[[#This Row],[KNC_P]]=TRUE,Weekly[[#This Row],[Actual]]=FALSE),BH387-1,BH387)))</f>
        <v>46.54999999999999</v>
      </c>
      <c r="BI388" s="38">
        <f>IF(Weekly[[#This Row],[H Odds &lt;]]="",BI387,IF(AND(Weekly[[#This Row],[H Odds &lt;]]&lt;&gt;"",Weekly[[#This Row],[TRUES]]&gt;0,Weekly[[#This Row],[Actual]]=TRUE),BI387+Weekly[[#This Row],[H Odds &lt;]]-1,IF(AND(Weekly[[#This Row],[H Odds &lt;]]&lt;&gt;"",Weekly[[#This Row],[TRUES]]=0),BI387,BI387-1)))</f>
        <v>67.339999999999989</v>
      </c>
      <c r="BJ388" s="38">
        <f>IF(Weekly[[#This Row],[H Odds &lt;]]="",BJ387,IF(AND(Weekly[[#This Row],[H Odds &lt;]]&lt;&gt;"",Weekly[[#This Row],[Actual]]=TRUE),BJ387+Weekly[[#This Row],[H Odds &lt;]]-1,IF(AND(Weekly[[#This Row],[H Odds &lt;]]&lt;&gt;"",Weekly[[#This Row],[Actual]]=FALSE),BJ387-1,BJ387)))</f>
        <v>69.239999999999995</v>
      </c>
      <c r="BK388" s="58">
        <f>IF(AND(Weekly[[#This Row],[TRUES]]&gt;4,Weekly[[#This Row],[Actual]]=TRUE),BK387+Weekly[[#This Row],[BF H Odds]]-1,IF(AND(Weekly[[#This Row],[FALSES]]&gt;4,Weekly[[#This Row],[Actual]]=FALSE),BK387+Weekly[[#This Row],[BF V Odds]]-1,IF(AND(Weekly[[#This Row],[TRUES]]&gt;4,Weekly[[#This Row],[Actual]]=FALSE),BK387-1,IF(AND(Weekly[[#This Row],[FALSES]]&gt;4,Weekly[[#This Row],[Actual]]=TRUE),BK387-1,BK387))))</f>
        <v>12.790000000000024</v>
      </c>
      <c r="BL388" s="58">
        <f>IF(AND(Weekly[[#This Row],[TRUES]]&gt;5,Weekly[[#This Row],[Actual]]=TRUE),BL387+Weekly[[#This Row],[BF H Odds]]-1,IF(AND(Weekly[[#This Row],[FALSES]]&gt;5,Weekly[[#This Row],[Actual]]=FALSE),BL387+Weekly[[#This Row],[BF V Odds]]-1,IF(AND(Weekly[[#This Row],[TRUES]]&gt;5,Weekly[[#This Row],[Actual]]=FALSE),BL387-1,IF(AND(Weekly[[#This Row],[FALSES]]&gt;5,Weekly[[#This Row],[Actual]]=TRUE),BL387-1,BL387))))</f>
        <v>16.550000000000026</v>
      </c>
      <c r="BM388" s="58">
        <f>IF(AND(Weekly[[#This Row],[TRUES]]&gt;6,Weekly[[#This Row],[Actual]]=TRUE),BM387+Weekly[[#This Row],[BF H Odds]]-1,IF(AND(Weekly[[#This Row],[FALSES]]&gt;6,Weekly[[#This Row],[Actual]]=FALSE),BM387+Weekly[[#This Row],[BF V Odds]]-1,IF(AND(Weekly[[#This Row],[TRUES]]&gt;6,Weekly[[#This Row],[Actual]]=FALSE),BM387-1,IF(AND(Weekly[[#This Row],[FALSES]]&gt;6,Weekly[[#This Row],[Actual]]=TRUE),BM387-1,BM387))))</f>
        <v>42.870000000000012</v>
      </c>
    </row>
    <row r="389" spans="1:65" x14ac:dyDescent="0.25">
      <c r="A389" s="34"/>
      <c r="B389" s="10">
        <v>44292</v>
      </c>
      <c r="C389" s="33" t="s">
        <v>35</v>
      </c>
      <c r="D389" s="15" t="s">
        <v>9</v>
      </c>
      <c r="E389" t="b">
        <v>1</v>
      </c>
      <c r="F389" t="b">
        <v>1</v>
      </c>
      <c r="G389" t="b">
        <v>1</v>
      </c>
      <c r="H389" t="b">
        <v>1</v>
      </c>
      <c r="I389" t="b">
        <v>1</v>
      </c>
      <c r="J389" t="b">
        <v>1</v>
      </c>
      <c r="K389" t="b">
        <v>1</v>
      </c>
      <c r="L389" t="b">
        <v>1</v>
      </c>
      <c r="O389" t="str">
        <f>IF(Weekly[[#This Row],[H/V]]="H",Weekly[[#This Row],[BF H Odds]],IF(Weekly[[#This Row],[H/V]]="V",Weekly[[#This Row],[BF V Odds]],""))</f>
        <v/>
      </c>
      <c r="P389" t="b">
        <v>0</v>
      </c>
      <c r="R389" s="35">
        <f>IFERROR(IF(Weekly[[#This Row],[Won Bet?]]="yes",R388+(Weekly[[#This Row],[BF Odds]]*Weekly[[#This Row],[BF Stake]])-Weekly[[#This Row],[BF Stake]],R388-Weekly[[#This Row],[BF Stake]]),R388)</f>
        <v>406.86419999999993</v>
      </c>
      <c r="S389" s="9">
        <f>IFERROR(IF(Weekly[[#This Row],[Won Bet?]]="yes",S388+(((Weekly[[#This Row],[BF Odds]]*Weekly[[#This Row],[BF Stake]])-Weekly[[#This Row],[BF Stake]])*0.95),S388-Weekly[[#This Row],[BF Stake]]),S388)</f>
        <v>403.47348999999986</v>
      </c>
      <c r="T389">
        <v>1.8</v>
      </c>
      <c r="U389">
        <v>2.2000000000000002</v>
      </c>
      <c r="V389" s="24">
        <f>IF(Weekly[[#This Row],[Actual]]="","",IF(AND(Weekly[[#This Row],[SVC_P]]=Weekly[[#This Row],[Actual]],Weekly[[#This Row],[SVC_P]]=TRUE),V388+Weekly[[#This Row],[BF H Odds]]-1,IF(AND(Weekly[[#This Row],[SVC_P]]=Weekly[[#This Row],[Actual]],Weekly[[#This Row],[SVC_P]]=FALSE),V388+Weekly[[#This Row],[BF V Odds]]-1,V388-1)))</f>
        <v>63.280000000000058</v>
      </c>
      <c r="W389" s="24">
        <f>IF(Weekly[[#This Row],[Actual]]="","",IF(AND(Weekly[[#This Row],[SVC_P]]=FALSE,Weekly[[#This Row],[Actual]]=TRUE),W388+Weekly[[#This Row],[BF H Odds]]-1,IF(AND(Weekly[[#This Row],[SVC_P]]=TRUE,Weekly[[#This Row],[Actual]]=FALSE,),W388+Weekly[[#This Row],[BF V Odds]]-1,W388-1)))</f>
        <v>-326.08999999999997</v>
      </c>
      <c r="X389" s="24">
        <f>IF(Weekly[[#This Row],[Actual]]="","",IF(AND(Weekly[[#This Row],[ADBC_P]]=Weekly[[#This Row],[Actual]],Weekly[[#This Row],[ADBC_P]]=TRUE),X388+Weekly[[#This Row],[BF H Odds]]-1,IF(AND(Weekly[[#This Row],[ADBC_P]]=Weekly[[#This Row],[Actual]],Weekly[[#This Row],[ADBC_P]]=FALSE),X388+Weekly[[#This Row],[BF V Odds]]-1,X388-1)))</f>
        <v>17.440000000000026</v>
      </c>
      <c r="Y389" s="24">
        <f>IF(Weekly[[#This Row],[Actual]]="","",IF(AND(Weekly[[#This Row],[ADBC_P]]=FALSE,Weekly[[#This Row],[Actual]]=TRUE),Y388+Weekly[[#This Row],[BF H Odds]]-1,IF(AND(Weekly[[#This Row],[ADBC_P]]=TRUE,Weekly[[#This Row],[Actual]]=FALSE),Y388+Weekly[[#This Row],[BF V Odds]]-1,Y388-1)))</f>
        <v>48.1</v>
      </c>
      <c r="Z389" s="24">
        <f>IF(Weekly[[#This Row],[Actual]]="","",IF(AND(Weekly[[#This Row],[RFC_P]]=Weekly[[#This Row],[Actual]],Weekly[[#This Row],[RFC_P]]=TRUE),Z388+Weekly[[#This Row],[BF H Odds]]-1,IF(AND(Weekly[[#This Row],[RFC_P]]=Weekly[[#This Row],[Actual]],Weekly[[#This Row],[RFC_P]]=FALSE),Z388+Weekly[[#This Row],[BF V Odds]]-1,Z388-1)))</f>
        <v>13.050000000000022</v>
      </c>
      <c r="AA389" s="24">
        <f>IF(Weekly[[#This Row],[Actual]]="","",IF(AND(Weekly[[#This Row],[RFC_P]]=FALSE,Weekly[[#This Row],[Actual]]=TRUE),AA388+Weekly[[#This Row],[BF H Odds]]-1,IF(AND(Weekly[[#This Row],[RFC_P]]=TRUE,Weekly[[#This Row],[Actual]]=FALSE),AA388+Weekly[[#This Row],[BF V Odds]]-1,AA388-1)))</f>
        <v>52.489999999999981</v>
      </c>
      <c r="AB389" s="24">
        <f>IF(Weekly[[#This Row],[Actual]]="","",IF(AND(Weekly[[#This Row],[GBC_P]]=Weekly[[#This Row],[Actual]],Weekly[[#This Row],[GBC_P]]=TRUE),AB388+Weekly[[#This Row],[BF H Odds]]-1,IF(AND(Weekly[[#This Row],[GBC_P]]=Weekly[[#This Row],[Actual]],Weekly[[#This Row],[GBC_P]]=FALSE),AB388+Weekly[[#This Row],[BF V Odds]]-1,AB388-1)))</f>
        <v>12.500000000000007</v>
      </c>
      <c r="AC389" s="24">
        <f>IF(Weekly[[#This Row],[Actual]]="","",IF(AND(Weekly[[#This Row],[GBC_P]]=FALSE,Weekly[[#This Row],[Actual]]=TRUE),AC388+Weekly[[#This Row],[BF H Odds]]-1,IF(AND(Weekly[[#This Row],[GBC_P]]=TRUE,Weekly[[#This Row],[Actual]]=FALSE),AC388+Weekly[[#This Row],[BF V Odds]]-1,AC388-1)))</f>
        <v>53.039999999999971</v>
      </c>
      <c r="AD389" s="24">
        <f>IF(Weekly[[#This Row],[Actual]]="","",IF(AND(Weekly[[#This Row],[HGBC_P]]=Weekly[[#This Row],[Actual]],Weekly[[#This Row],[HGBC_P]]=TRUE),AD388+Weekly[[#This Row],[BF H Odds]]-1,IF(AND(Weekly[[#This Row],[HGBC_P]]=Weekly[[#This Row],[Actual]],Weekly[[#This Row],[HGBC_P]]=FALSE),AD388+Weekly[[#This Row],[BF V Odds]]-1,AD388-1)))</f>
        <v>14.920000000000027</v>
      </c>
      <c r="AE389" s="24">
        <f>IF(Weekly[[#This Row],[Actual]]="","",IF(AND(Weekly[[#This Row],[HGBC_P]]=FALSE,Weekly[[#This Row],[Actual]]=TRUE),AE388+Weekly[[#This Row],[BF H Odds]]-1,IF(AND(Weekly[[#This Row],[HGBC_P]]=TRUE,Weekly[[#This Row],[Actual]]=FALSE),AE388+Weekly[[#This Row],[BF V Odds]]-1,AE388-1)))</f>
        <v>50.620000000000005</v>
      </c>
      <c r="AF389" s="24">
        <f>IF(Weekly[[#This Row],[Actual]]="","",IF(AND(Weekly[[#This Row],[XGB_P]]=Weekly[[#This Row],[Actual]],Weekly[[#This Row],[XGB_P]]=TRUE),AF388+Weekly[[#This Row],[BF H Odds]]-1,IF(AND(Weekly[[#This Row],[XGB_P]]=Weekly[[#This Row],[Actual]],Weekly[[#This Row],[XGB_P]]=FALSE),AF388+Weekly[[#This Row],[BF V Odds]]-1,AF388-1)))</f>
        <v>34.310000000000016</v>
      </c>
      <c r="AG389" s="24">
        <f>IF(Weekly[[#This Row],[Actual]]="","",IF(AND(Weekly[[#This Row],[XGB_P]]=FALSE,Weekly[[#This Row],[Actual]]=TRUE),AG388+Weekly[[#This Row],[BF H Odds]]-1,IF(AND(Weekly[[#This Row],[XGB_P]]=TRUE,Weekly[[#This Row],[Actual]]=FALSE),AG388+Weekly[[#This Row],[BF V Odds]]-1,AG388-1)))</f>
        <v>31.229999999999997</v>
      </c>
      <c r="AH389" s="24">
        <f>IF(Weekly[[#This Row],[Actual]]="","",IF(AND(Weekly[[#This Row],[QDA_P]]=Weekly[[#This Row],[Actual]],Weekly[[#This Row],[QDA_P]]=TRUE),AH388+Weekly[[#This Row],[BF H Odds]]-1,IF(AND(Weekly[[#This Row],[QDA_P]]=Weekly[[#This Row],[Actual]],Weekly[[#This Row],[QDA_P]]=FALSE),AH388+Weekly[[#This Row],[BF V Odds]]-1,AH388-1)))</f>
        <v>1.370000000000009</v>
      </c>
      <c r="AI389" s="24">
        <f>IF(Weekly[[#This Row],[Actual]]="","",IF(AND(Weekly[[#This Row],[QDA_P]]=FALSE,Weekly[[#This Row],[Actual]]=TRUE),AI388+Weekly[[#This Row],[BF H Odds]]-1,IF(AND(Weekly[[#This Row],[QDA_P]]=TRUE,Weekly[[#This Row],[Actual]]=FALSE),AI388+Weekly[[#This Row],[BF V Odds]]-1,AI388-1)))</f>
        <v>64.17</v>
      </c>
      <c r="AJ389" s="24">
        <f>IF(Weekly[[#This Row],[Actual]]="","",IF(AND(Weekly[[#This Row],[KNC_P]]=FALSE,Weekly[[#This Row],[Actual]]=TRUE),AJ388+Weekly[[#This Row],[BF H Odds]]-1,IF(AND(Weekly[[#This Row],[KNC_P]]=TRUE,Weekly[[#This Row],[Actual]]=FALSE),AJ388+Weekly[[#This Row],[BF V Odds]]-1,AJ388-1)))</f>
        <v>47.059999999999981</v>
      </c>
      <c r="AK389" s="24">
        <f>IF(Weekly[[#This Row],[Actual]]="","",IF(AND(Weekly[[#This Row],[KNC_P]]=FALSE,Weekly[[#This Row],[Actual]]=TRUE),AK388+Weekly[[#This Row],[BF H Odds]]-1,IF(AND(Weekly[[#This Row],[KNC_P]]=TRUE,Weekly[[#This Row],[Actual]]=FALSE),AK388+Weekly[[#This Row],[BF V Odds]]-1,AK388-1)))</f>
        <v>45.959999999999972</v>
      </c>
      <c r="AL389" s="30">
        <f>IF(Weekly[[#This Row],[Actual]]="","",COUNTIF(Weekly[[#This Row],[SVC_P]:[QDA_P]],TRUE))</f>
        <v>7</v>
      </c>
      <c r="AM389" s="30">
        <f>IF(Weekly[[#This Row],[Actual]]="","",COUNTIF(Weekly[[#This Row],[SVC_P]:[QDA_P]],FALSE))</f>
        <v>0</v>
      </c>
      <c r="AN389" s="36" t="str">
        <f>IF(AND(Weekly[[#This Row],[BF V Odds]]&gt;$BO$6,Weekly[[#This Row],[BF V Odds]] &lt; $BO$7),Weekly[[#This Row],[BF V Odds]],"")</f>
        <v/>
      </c>
      <c r="AO389" s="36" t="str">
        <f>IF(AND(Weekly[[#This Row],[BF H Odds]]&gt;$BO$6, Weekly[[#This Row],[BF H Odds]] &lt; $BO$7),Weekly[[#This Row],[BF H Odds]],"")</f>
        <v/>
      </c>
      <c r="AP389" s="37">
        <f>IF(AND(Weekly[[#This Row],[V Odds &lt;]]="",Weekly[[#This Row],[H Odds &lt;]]=""),AP388,IF(AND(Weekly[[#This Row],[H Odds &lt;]]&lt;&gt;"",Weekly[[#This Row],[SVC_P]]=TRUE,Weekly[[#This Row],[Actual]]=TRUE),AP388+Weekly[[#This Row],[H Odds &lt;]]-1,IF(AND(Weekly[[#This Row],[V Odds &lt;]]&lt;&gt;"",Weekly[[#This Row],[SVC_P]]=FALSE,Weekly[[#This Row],[Actual]]=FALSE),AP388+Weekly[[#This Row],[V Odds &lt;]]-1,IF(AND(Weekly[[#This Row],[V Odds &lt;]]&lt;&gt;"",Weekly[[#This Row],[SVC_P]]=FALSE,Weekly[[#This Row],[Actual]]=TRUE),AP388-1,IF(AND(Weekly[[#This Row],[H Odds &lt;]]&lt;&gt;"",Weekly[[#This Row],[SVC_P]]=TRUE,Weekly[[#This Row],[Actual]]=FALSE),AP388-1,AP388)))))</f>
        <v>72.38000000000001</v>
      </c>
      <c r="AQ389" s="37">
        <f>IF(AND(Weekly[[#This Row],[V Odds &lt;]]="",Weekly[[#This Row],[H Odds &lt;]]=""),AQ388,IF(AND(Weekly[[#This Row],[H Odds &lt;]]&lt;&gt;"",Weekly[[#This Row],[ADBC_P]]=TRUE,Weekly[[#This Row],[Actual]]=TRUE),AQ388+Weekly[[#This Row],[H Odds &lt;]]-1,IF(AND(Weekly[[#This Row],[V Odds &lt;]]&lt;&gt;"",Weekly[[#This Row],[ADBC_P]]=FALSE,Weekly[[#This Row],[Actual]]=FALSE),AQ388+Weekly[[#This Row],[V Odds &lt;]]-1,IF(AND(Weekly[[#This Row],[V Odds &lt;]]&lt;&gt;"",Weekly[[#This Row],[ADBC_P]]=FALSE,Weekly[[#This Row],[Actual]]=TRUE),AQ388-1,IF(AND(Weekly[[#This Row],[H Odds &lt;]]&lt;&gt;"",Weekly[[#This Row],[ADBC_P]]=TRUE,Weekly[[#This Row],[Actual]]=FALSE),AQ388-1,AQ388)))))</f>
        <v>46.779999999999994</v>
      </c>
      <c r="AR389" s="37">
        <f>IF(AND(Weekly[[#This Row],[V Odds &lt;]]="",Weekly[[#This Row],[H Odds &lt;]]=""),AR388,IF(AND(Weekly[[#This Row],[H Odds &lt;]]&lt;&gt;"",Weekly[[#This Row],[RFC_P]]=TRUE,Weekly[[#This Row],[Actual]]=TRUE),AR388+Weekly[[#This Row],[H Odds &lt;]]-1,IF(AND(Weekly[[#This Row],[V Odds &lt;]]&lt;&gt;"",Weekly[[#This Row],[RFC_P]]=FALSE,Weekly[[#This Row],[Actual]]=FALSE),AR388+Weekly[[#This Row],[V Odds &lt;]]-1,IF(AND(Weekly[[#This Row],[V Odds &lt;]]&lt;&gt;"",Weekly[[#This Row],[RFC_P]]=FALSE,Weekly[[#This Row],[Actual]]=TRUE),AR388-1,IF(AND(Weekly[[#This Row],[H Odds &lt;]]&lt;&gt;"",Weekly[[#This Row],[RFC_P]]=TRUE,Weekly[[#This Row],[Actual]]=FALSE),AR388-1,AR388)))))</f>
        <v>49.789999999999992</v>
      </c>
      <c r="AS389" s="37">
        <f>IF(AND(Weekly[[#This Row],[V Odds &lt;]]="",Weekly[[#This Row],[H Odds &lt;]]=""),AS388,IF(AND(Weekly[[#This Row],[H Odds &lt;]]&lt;&gt;"",Weekly[[#This Row],[GBC_P]]=TRUE,Weekly[[#This Row],[Actual]]=TRUE),AS388+Weekly[[#This Row],[H Odds &lt;]]-1,IF(AND(Weekly[[#This Row],[V Odds &lt;]]&lt;&gt;"",Weekly[[#This Row],[GBC_P]]=FALSE,Weekly[[#This Row],[Actual]]=FALSE),AS388+Weekly[[#This Row],[V Odds &lt;]]-1,IF(AND(Weekly[[#This Row],[V Odds &lt;]]&lt;&gt;"",Weekly[[#This Row],[GBC_P]]=FALSE,Weekly[[#This Row],[Actual]]=TRUE),AS388-1,IF(AND(Weekly[[#This Row],[H Odds &lt;]]&lt;&gt;"",Weekly[[#This Row],[GBC_P]]=TRUE,Weekly[[#This Row],[Actual]]=FALSE),AS388-1,AS388)))))</f>
        <v>48.58</v>
      </c>
      <c r="AT389" s="37">
        <f>IF(AND(Weekly[[#This Row],[V Odds &lt;]]="",Weekly[[#This Row],[H Odds &lt;]]=""),AT388,IF(AND(Weekly[[#This Row],[H Odds &lt;]]&lt;&gt;"",Weekly[[#This Row],[HGBC_P]]=TRUE,Weekly[[#This Row],[Actual]]=TRUE),AT388+Weekly[[#This Row],[H Odds &lt;]]-1,IF(AND(Weekly[[#This Row],[V Odds &lt;]]&lt;&gt;"",Weekly[[#This Row],[HGBC_P]]=FALSE,Weekly[[#This Row],[Actual]]=FALSE),AT388+Weekly[[#This Row],[V Odds &lt;]]-1,IF(AND(Weekly[[#This Row],[V Odds &lt;]]&lt;&gt;"",Weekly[[#This Row],[HGBC_P]]=FALSE,Weekly[[#This Row],[Actual]]=TRUE),AT388-1,IF(AND(Weekly[[#This Row],[H Odds &lt;]]&lt;&gt;"",Weekly[[#This Row],[HGBC_P]]=TRUE,Weekly[[#This Row],[Actual]]=FALSE),AT388-1,AT388)))))</f>
        <v>53.659999999999989</v>
      </c>
      <c r="AU389" s="37">
        <f>IF(AND(Weekly[[#This Row],[V Odds &lt;]]="",Weekly[[#This Row],[H Odds &lt;]]=""),AU388,IF(AND(Weekly[[#This Row],[H Odds &lt;]]&lt;&gt;"",Weekly[[#This Row],[XGB_P]]=TRUE,Weekly[[#This Row],[Actual]]=TRUE),AU388+Weekly[[#This Row],[H Odds &lt;]]-1,IF(AND(Weekly[[#This Row],[V Odds &lt;]]&lt;&gt;"",Weekly[[#This Row],[XGB_P]]=FALSE,Weekly[[#This Row],[Actual]]=FALSE),AU388+Weekly[[#This Row],[V Odds &lt;]]-1,IF(AND(Weekly[[#This Row],[V Odds &lt;]]&lt;&gt;"",Weekly[[#This Row],[XGB_P]]=FALSE,Weekly[[#This Row],[Actual]]=TRUE),AU388-1,IF(AND(Weekly[[#This Row],[H Odds &lt;]]&lt;&gt;"",Weekly[[#This Row],[XGB_P]]=TRUE,Weekly[[#This Row],[Actual]]=FALSE),AU388-1,AU388)))))</f>
        <v>64.760000000000005</v>
      </c>
      <c r="AV389" s="37">
        <f>IF(AND(Weekly[[#This Row],[V Odds &lt;]]="",Weekly[[#This Row],[H Odds &lt;]]=""),AV388,IF(AND(Weekly[[#This Row],[H Odds &lt;]]&lt;&gt;"",Weekly[[#This Row],[QDA_P]]=TRUE,Weekly[[#This Row],[Actual]]=TRUE),AV388+Weekly[[#This Row],[H Odds &lt;]]-1,IF(AND(Weekly[[#This Row],[V Odds &lt;]]&lt;&gt;"",Weekly[[#This Row],[QDA_P]]=FALSE,Weekly[[#This Row],[Actual]]=FALSE),AV388+Weekly[[#This Row],[V Odds &lt;]]-1,IF(AND(Weekly[[#This Row],[V Odds &lt;]]&lt;&gt;"",Weekly[[#This Row],[QDA_P]]=FALSE,Weekly[[#This Row],[Actual]]=TRUE),AV388-1,IF(AND(Weekly[[#This Row],[H Odds &lt;]]&lt;&gt;"",Weekly[[#This Row],[QDA_P]]=TRUE,Weekly[[#This Row],[Actual]]=FALSE),AV388-1,AV388)))))</f>
        <v>53.249999999999979</v>
      </c>
      <c r="AW389" s="37">
        <f>IF(AND(Weekly[[#This Row],[H Odds &lt;]]="",Weekly[[#This Row],[V Odds &lt;]]=""),AW388,IF(AND(Weekly[[#This Row],[KNC_P]]=Weekly[[#This Row],[Actual]],Weekly[[#This Row],[KNC_P]]=TRUE),AW388+Weekly[[#This Row],[BF H Odds]]-1,IF(AND(Weekly[[#This Row],[KNC_P]]=Weekly[[#This Row],[Actual]],Weekly[[#This Row],[KNC_P]]=FALSE),AW388+Weekly[[#This Row],[BF V Odds]]-1,AW388-1)))</f>
        <v>42.680000000000007</v>
      </c>
      <c r="AX389" s="37">
        <f>IF(AND(Weekly[[#This Row],[V Odds &lt;]]="",Weekly[[#This Row],[H Odds &lt;]]=""),AX388,IF(AND(Weekly[[#This Row],[V Odds &lt;]]&lt;&gt;"",Weekly[[#This Row],[FALSES]]&gt;0,Weekly[[#This Row],[Actual]]=FALSE),AX388+Weekly[[#This Row],[V Odds &lt;]]-1,IF(AND(Weekly[[#This Row],[H Odds &lt;]]&lt;&gt;"",Weekly[[#This Row],[TRUES]]&gt;0,Weekly[[#This Row],[Actual]]=TRUE),AX388+Weekly[[#This Row],[H Odds &lt;]]-1,IF(AND(Weekly[[#This Row],[V Odds &lt;]]&lt;&gt;"",Weekly[[#This Row],[FALSES]]=0),AX388,IF(AND(Weekly[[#This Row],[H Odds &lt;]]&lt;&gt;"",Weekly[[#This Row],[TRUES]]=0),AX388,AX388-1)))))</f>
        <v>80.549999999999983</v>
      </c>
      <c r="AY389" s="37">
        <f>IF(AND(Weekly[[#This Row],[V Odds &lt;]]="",Weekly[[#This Row],[H Odds &lt;]]=""),AY388,IF(AND(Weekly[[#This Row],[V Odds &lt;]]&lt;&gt;"",Weekly[[#This Row],[FALSES]]&gt;0,Weekly[[#This Row],[Actual]]=FALSE),AY388+((Weekly[[#This Row],[V Odds &lt;]]-1)*0.92),IF(AND(Weekly[[#This Row],[H Odds &lt;]]&lt;&gt;"",Weekly[[#This Row],[TRUES]]&gt;0,Weekly[[#This Row],[Actual]]=TRUE),AY388+((Weekly[[#This Row],[H Odds &lt;]]-1)*0.92),IF(AND(Weekly[[#This Row],[V Odds &lt;]]&lt;&gt;"",Weekly[[#This Row],[FALSES]]=0),AY388,IF(AND(Weekly[[#This Row],[H Odds &lt;]]&lt;&gt;"",Weekly[[#This Row],[TRUES]]=0),AY388,AY388-1)))))</f>
        <v>73.066000000000031</v>
      </c>
      <c r="AZ389" s="37">
        <f>IF(AND(Weekly[[#This Row],[V Odds &lt;]]="",Weekly[[#This Row],[H Odds &lt;]]=""),AZ388,IF(AND(Weekly[[#This Row],[V Odds &lt;]]&lt;&gt;"",Weekly[[#This Row],[Actual]]=FALSE),AZ388+Weekly[[#This Row],[V Odds &lt;]]-1,IF(AND(Weekly[[#This Row],[H Odds &lt;]]&lt;&gt;"",Weekly[[#This Row],[Actual]]=TRUE),AZ388+Weekly[[#This Row],[H Odds &lt;]]-1,AZ388-1)))</f>
        <v>66.61999999999999</v>
      </c>
      <c r="BA389" s="38">
        <f>IF(Weekly[[#This Row],[H Odds &lt;]]="",BA388,IF(AND(Weekly[[#This Row],[H Odds &lt;]]&lt;&gt;"",Weekly[[#This Row],[SVC_P]]=TRUE,Weekly[[#This Row],[Actual]]=TRUE),BA388+Weekly[[#This Row],[H Odds &lt;]]-1,IF(AND(Weekly[[#This Row],[H Odds &lt;]]&lt;&gt;"",Weekly[[#This Row],[SVC_P]]=TRUE,Weekly[[#This Row],[Actual]]=FALSE),BA388-1,BA388)))</f>
        <v>67.339999999999989</v>
      </c>
      <c r="BB389" s="38">
        <f>IF(Weekly[[#This Row],[H Odds &lt;]]="",BB388,IF(AND(Weekly[[#This Row],[H Odds &lt;]]&lt;&gt;"",Weekly[[#This Row],[ADBC_P]]=TRUE,Weekly[[#This Row],[Actual]]=TRUE),BB388+Weekly[[#This Row],[H Odds &lt;]]-1,IF(AND(Weekly[[#This Row],[H Odds &lt;]]&lt;&gt;"",Weekly[[#This Row],[ADBC_P]]=TRUE,Weekly[[#This Row],[Actual]]=FALSE),BB388-1,BB388)))</f>
        <v>43.459999999999994</v>
      </c>
      <c r="BC389" s="38">
        <f>IF(Weekly[[#This Row],[H Odds &lt;]]="",BC388,IF(AND(Weekly[[#This Row],[H Odds &lt;]]&lt;&gt;"",Weekly[[#This Row],[RFC_P]]=TRUE,Weekly[[#This Row],[Actual]]=TRUE),BC388+Weekly[[#This Row],[H Odds &lt;]]-1,IF(AND(Weekly[[#This Row],[H Odds &lt;]]&lt;&gt;"",Weekly[[#This Row],[RFC_P]]=TRUE,Weekly[[#This Row],[Actual]]=FALSE),BC388-1,BC388)))</f>
        <v>42.859999999999992</v>
      </c>
      <c r="BD389" s="38">
        <f>IF(Weekly[[#This Row],[H Odds &lt;]]="",BD388,IF(AND(Weekly[[#This Row],[H Odds &lt;]]&lt;&gt;"",Weekly[[#This Row],[GBC_P]]=TRUE,Weekly[[#This Row],[Actual]]=TRUE),BD388+Weekly[[#This Row],[H Odds &lt;]]-1,IF(AND(Weekly[[#This Row],[H Odds &lt;]]&lt;&gt;"",Weekly[[#This Row],[GBC_P]]=TRUE,Weekly[[#This Row],[Actual]]=FALSE),BD388-1,BD388)))</f>
        <v>47.96</v>
      </c>
      <c r="BE389" s="38">
        <f>IF(Weekly[[#This Row],[H Odds &lt;]]="",BE388,IF(AND(Weekly[[#This Row],[H Odds &lt;]]&lt;&gt;"",Weekly[[#This Row],[HGBC_P]]=TRUE,Weekly[[#This Row],[Actual]]=TRUE),BE388+Weekly[[#This Row],[H Odds &lt;]]-1,IF(AND(Weekly[[#This Row],[H Odds &lt;]]&lt;&gt;"",Weekly[[#This Row],[HGBC_P]]=TRUE,Weekly[[#This Row],[Actual]]=FALSE),BE388-1,BE388)))</f>
        <v>55.759999999999991</v>
      </c>
      <c r="BF389" s="38">
        <f>IF(Weekly[[#This Row],[H Odds &lt;]]="",BF388,IF(AND(Weekly[[#This Row],[H Odds &lt;]]&lt;&gt;"",Weekly[[#This Row],[XGB_P]]=TRUE,Weekly[[#This Row],[Actual]]=TRUE),BF388+Weekly[[#This Row],[H Odds &lt;]]-1,IF(AND(Weekly[[#This Row],[H Odds &lt;]]&lt;&gt;"",Weekly[[#This Row],[XGB_P]]=TRUE,Weekly[[#This Row],[Actual]]=FALSE),BF388-1,BF388)))</f>
        <v>59.93</v>
      </c>
      <c r="BG389" s="38">
        <f>IF(Weekly[[#This Row],[H Odds &lt;]]="",BG388,IF(AND(Weekly[[#This Row],[H Odds &lt;]]&lt;&gt;"",Weekly[[#This Row],[QDA_P]]=TRUE,Weekly[[#This Row],[Actual]]=TRUE),BG388+Weekly[[#This Row],[H Odds &lt;]]-1,IF(AND(Weekly[[#This Row],[H Odds &lt;]]&lt;&gt;"",Weekly[[#This Row],[QDA_P]]=TRUE,Weekly[[#This Row],[Actual]]=FALSE),BG388-1,BG388)))</f>
        <v>42.179999999999993</v>
      </c>
      <c r="BH389" s="38">
        <f>IF(Weekly[[#This Row],[H Odds &lt;]]="",BH388,IF(AND(Weekly[[#This Row],[H Odds &lt;]]&lt;&gt;"",Weekly[[#This Row],[KNC_P]]=TRUE,Weekly[[#This Row],[Actual]]=TRUE),BH388+Weekly[[#This Row],[H Odds &lt;]]-1,IF(AND(Weekly[[#This Row],[H Odds &lt;]]&lt;&gt;"",Weekly[[#This Row],[KNC_P]]=TRUE,Weekly[[#This Row],[Actual]]=FALSE),BH388-1,BH388)))</f>
        <v>46.54999999999999</v>
      </c>
      <c r="BI389" s="38">
        <f>IF(Weekly[[#This Row],[H Odds &lt;]]="",BI388,IF(AND(Weekly[[#This Row],[H Odds &lt;]]&lt;&gt;"",Weekly[[#This Row],[TRUES]]&gt;0,Weekly[[#This Row],[Actual]]=TRUE),BI388+Weekly[[#This Row],[H Odds &lt;]]-1,IF(AND(Weekly[[#This Row],[H Odds &lt;]]&lt;&gt;"",Weekly[[#This Row],[TRUES]]=0),BI388,BI388-1)))</f>
        <v>67.339999999999989</v>
      </c>
      <c r="BJ389" s="38">
        <f>IF(Weekly[[#This Row],[H Odds &lt;]]="",BJ388,IF(AND(Weekly[[#This Row],[H Odds &lt;]]&lt;&gt;"",Weekly[[#This Row],[Actual]]=TRUE),BJ388+Weekly[[#This Row],[H Odds &lt;]]-1,IF(AND(Weekly[[#This Row],[H Odds &lt;]]&lt;&gt;"",Weekly[[#This Row],[Actual]]=FALSE),BJ388-1,BJ388)))</f>
        <v>69.239999999999995</v>
      </c>
      <c r="BK389" s="58">
        <f>IF(AND(Weekly[[#This Row],[TRUES]]&gt;4,Weekly[[#This Row],[Actual]]=TRUE),BK388+Weekly[[#This Row],[BF H Odds]]-1,IF(AND(Weekly[[#This Row],[FALSES]]&gt;4,Weekly[[#This Row],[Actual]]=FALSE),BK388+Weekly[[#This Row],[BF V Odds]]-1,IF(AND(Weekly[[#This Row],[TRUES]]&gt;4,Weekly[[#This Row],[Actual]]=FALSE),BK388-1,IF(AND(Weekly[[#This Row],[FALSES]]&gt;4,Weekly[[#This Row],[Actual]]=TRUE),BK388-1,BK388))))</f>
        <v>11.790000000000024</v>
      </c>
      <c r="BL389" s="58">
        <f>IF(AND(Weekly[[#This Row],[TRUES]]&gt;5,Weekly[[#This Row],[Actual]]=TRUE),BL388+Weekly[[#This Row],[BF H Odds]]-1,IF(AND(Weekly[[#This Row],[FALSES]]&gt;5,Weekly[[#This Row],[Actual]]=FALSE),BL388+Weekly[[#This Row],[BF V Odds]]-1,IF(AND(Weekly[[#This Row],[TRUES]]&gt;5,Weekly[[#This Row],[Actual]]=FALSE),BL388-1,IF(AND(Weekly[[#This Row],[FALSES]]&gt;5,Weekly[[#This Row],[Actual]]=TRUE),BL388-1,BL388))))</f>
        <v>15.550000000000026</v>
      </c>
      <c r="BM389" s="58">
        <f>IF(AND(Weekly[[#This Row],[TRUES]]&gt;6,Weekly[[#This Row],[Actual]]=TRUE),BM388+Weekly[[#This Row],[BF H Odds]]-1,IF(AND(Weekly[[#This Row],[FALSES]]&gt;6,Weekly[[#This Row],[Actual]]=FALSE),BM388+Weekly[[#This Row],[BF V Odds]]-1,IF(AND(Weekly[[#This Row],[TRUES]]&gt;6,Weekly[[#This Row],[Actual]]=FALSE),BM388-1,IF(AND(Weekly[[#This Row],[FALSES]]&gt;6,Weekly[[#This Row],[Actual]]=TRUE),BM388-1,BM388))))</f>
        <v>41.870000000000012</v>
      </c>
    </row>
    <row r="390" spans="1:65" x14ac:dyDescent="0.25">
      <c r="A390" s="34"/>
      <c r="B390" s="10">
        <v>44292</v>
      </c>
      <c r="C390" s="33" t="s">
        <v>34</v>
      </c>
      <c r="D390" s="15" t="s">
        <v>10</v>
      </c>
      <c r="E390" t="b">
        <v>1</v>
      </c>
      <c r="F390" t="b">
        <v>1</v>
      </c>
      <c r="G390" t="b">
        <v>1</v>
      </c>
      <c r="H390" t="b">
        <v>1</v>
      </c>
      <c r="I390" t="b">
        <v>1</v>
      </c>
      <c r="J390" t="b">
        <v>1</v>
      </c>
      <c r="K390" t="b">
        <v>1</v>
      </c>
      <c r="L390" t="b">
        <v>1</v>
      </c>
      <c r="O390" t="str">
        <f>IF(Weekly[[#This Row],[H/V]]="H",Weekly[[#This Row],[BF H Odds]],IF(Weekly[[#This Row],[H/V]]="V",Weekly[[#This Row],[BF V Odds]],""))</f>
        <v/>
      </c>
      <c r="P390" t="b">
        <v>1</v>
      </c>
      <c r="R390" s="35">
        <f>IFERROR(IF(Weekly[[#This Row],[Won Bet?]]="yes",R389+(Weekly[[#This Row],[BF Odds]]*Weekly[[#This Row],[BF Stake]])-Weekly[[#This Row],[BF Stake]],R389-Weekly[[#This Row],[BF Stake]]),R389)</f>
        <v>406.86419999999993</v>
      </c>
      <c r="S390" s="9">
        <f>IFERROR(IF(Weekly[[#This Row],[Won Bet?]]="yes",S389+(((Weekly[[#This Row],[BF Odds]]*Weekly[[#This Row],[BF Stake]])-Weekly[[#This Row],[BF Stake]])*0.95),S389-Weekly[[#This Row],[BF Stake]]),S389)</f>
        <v>403.47348999999986</v>
      </c>
      <c r="T390">
        <v>2.4</v>
      </c>
      <c r="U390">
        <v>1.7</v>
      </c>
      <c r="V390" s="24">
        <f>IF(Weekly[[#This Row],[Actual]]="","",IF(AND(Weekly[[#This Row],[SVC_P]]=Weekly[[#This Row],[Actual]],Weekly[[#This Row],[SVC_P]]=TRUE),V389+Weekly[[#This Row],[BF H Odds]]-1,IF(AND(Weekly[[#This Row],[SVC_P]]=Weekly[[#This Row],[Actual]],Weekly[[#This Row],[SVC_P]]=FALSE),V389+Weekly[[#This Row],[BF V Odds]]-1,V389-1)))</f>
        <v>63.980000000000061</v>
      </c>
      <c r="W390" s="24">
        <f>IF(Weekly[[#This Row],[Actual]]="","",IF(AND(Weekly[[#This Row],[SVC_P]]=FALSE,Weekly[[#This Row],[Actual]]=TRUE),W389+Weekly[[#This Row],[BF H Odds]]-1,IF(AND(Weekly[[#This Row],[SVC_P]]=TRUE,Weekly[[#This Row],[Actual]]=FALSE,),W389+Weekly[[#This Row],[BF V Odds]]-1,W389-1)))</f>
        <v>-327.08999999999997</v>
      </c>
      <c r="X390" s="24">
        <f>IF(Weekly[[#This Row],[Actual]]="","",IF(AND(Weekly[[#This Row],[ADBC_P]]=Weekly[[#This Row],[Actual]],Weekly[[#This Row],[ADBC_P]]=TRUE),X389+Weekly[[#This Row],[BF H Odds]]-1,IF(AND(Weekly[[#This Row],[ADBC_P]]=Weekly[[#This Row],[Actual]],Weekly[[#This Row],[ADBC_P]]=FALSE),X389+Weekly[[#This Row],[BF V Odds]]-1,X389-1)))</f>
        <v>18.140000000000025</v>
      </c>
      <c r="Y390" s="24">
        <f>IF(Weekly[[#This Row],[Actual]]="","",IF(AND(Weekly[[#This Row],[ADBC_P]]=FALSE,Weekly[[#This Row],[Actual]]=TRUE),Y389+Weekly[[#This Row],[BF H Odds]]-1,IF(AND(Weekly[[#This Row],[ADBC_P]]=TRUE,Weekly[[#This Row],[Actual]]=FALSE),Y389+Weekly[[#This Row],[BF V Odds]]-1,Y389-1)))</f>
        <v>47.1</v>
      </c>
      <c r="Z390" s="24">
        <f>IF(Weekly[[#This Row],[Actual]]="","",IF(AND(Weekly[[#This Row],[RFC_P]]=Weekly[[#This Row],[Actual]],Weekly[[#This Row],[RFC_P]]=TRUE),Z389+Weekly[[#This Row],[BF H Odds]]-1,IF(AND(Weekly[[#This Row],[RFC_P]]=Weekly[[#This Row],[Actual]],Weekly[[#This Row],[RFC_P]]=FALSE),Z389+Weekly[[#This Row],[BF V Odds]]-1,Z389-1)))</f>
        <v>13.750000000000021</v>
      </c>
      <c r="AA390" s="24">
        <f>IF(Weekly[[#This Row],[Actual]]="","",IF(AND(Weekly[[#This Row],[RFC_P]]=FALSE,Weekly[[#This Row],[Actual]]=TRUE),AA389+Weekly[[#This Row],[BF H Odds]]-1,IF(AND(Weekly[[#This Row],[RFC_P]]=TRUE,Weekly[[#This Row],[Actual]]=FALSE),AA389+Weekly[[#This Row],[BF V Odds]]-1,AA389-1)))</f>
        <v>51.489999999999981</v>
      </c>
      <c r="AB390" s="24">
        <f>IF(Weekly[[#This Row],[Actual]]="","",IF(AND(Weekly[[#This Row],[GBC_P]]=Weekly[[#This Row],[Actual]],Weekly[[#This Row],[GBC_P]]=TRUE),AB389+Weekly[[#This Row],[BF H Odds]]-1,IF(AND(Weekly[[#This Row],[GBC_P]]=Weekly[[#This Row],[Actual]],Weekly[[#This Row],[GBC_P]]=FALSE),AB389+Weekly[[#This Row],[BF V Odds]]-1,AB389-1)))</f>
        <v>13.200000000000006</v>
      </c>
      <c r="AC390" s="24">
        <f>IF(Weekly[[#This Row],[Actual]]="","",IF(AND(Weekly[[#This Row],[GBC_P]]=FALSE,Weekly[[#This Row],[Actual]]=TRUE),AC389+Weekly[[#This Row],[BF H Odds]]-1,IF(AND(Weekly[[#This Row],[GBC_P]]=TRUE,Weekly[[#This Row],[Actual]]=FALSE),AC389+Weekly[[#This Row],[BF V Odds]]-1,AC389-1)))</f>
        <v>52.039999999999971</v>
      </c>
      <c r="AD390" s="24">
        <f>IF(Weekly[[#This Row],[Actual]]="","",IF(AND(Weekly[[#This Row],[HGBC_P]]=Weekly[[#This Row],[Actual]],Weekly[[#This Row],[HGBC_P]]=TRUE),AD389+Weekly[[#This Row],[BF H Odds]]-1,IF(AND(Weekly[[#This Row],[HGBC_P]]=Weekly[[#This Row],[Actual]],Weekly[[#This Row],[HGBC_P]]=FALSE),AD389+Weekly[[#This Row],[BF V Odds]]-1,AD389-1)))</f>
        <v>15.620000000000026</v>
      </c>
      <c r="AE390" s="24">
        <f>IF(Weekly[[#This Row],[Actual]]="","",IF(AND(Weekly[[#This Row],[HGBC_P]]=FALSE,Weekly[[#This Row],[Actual]]=TRUE),AE389+Weekly[[#This Row],[BF H Odds]]-1,IF(AND(Weekly[[#This Row],[HGBC_P]]=TRUE,Weekly[[#This Row],[Actual]]=FALSE),AE389+Weekly[[#This Row],[BF V Odds]]-1,AE389-1)))</f>
        <v>49.620000000000005</v>
      </c>
      <c r="AF390" s="24">
        <f>IF(Weekly[[#This Row],[Actual]]="","",IF(AND(Weekly[[#This Row],[XGB_P]]=Weekly[[#This Row],[Actual]],Weekly[[#This Row],[XGB_P]]=TRUE),AF389+Weekly[[#This Row],[BF H Odds]]-1,IF(AND(Weekly[[#This Row],[XGB_P]]=Weekly[[#This Row],[Actual]],Weekly[[#This Row],[XGB_P]]=FALSE),AF389+Weekly[[#This Row],[BF V Odds]]-1,AF389-1)))</f>
        <v>35.010000000000019</v>
      </c>
      <c r="AG390" s="24">
        <f>IF(Weekly[[#This Row],[Actual]]="","",IF(AND(Weekly[[#This Row],[XGB_P]]=FALSE,Weekly[[#This Row],[Actual]]=TRUE),AG389+Weekly[[#This Row],[BF H Odds]]-1,IF(AND(Weekly[[#This Row],[XGB_P]]=TRUE,Weekly[[#This Row],[Actual]]=FALSE),AG389+Weekly[[#This Row],[BF V Odds]]-1,AG389-1)))</f>
        <v>30.229999999999997</v>
      </c>
      <c r="AH390" s="24">
        <f>IF(Weekly[[#This Row],[Actual]]="","",IF(AND(Weekly[[#This Row],[QDA_P]]=Weekly[[#This Row],[Actual]],Weekly[[#This Row],[QDA_P]]=TRUE),AH389+Weekly[[#This Row],[BF H Odds]]-1,IF(AND(Weekly[[#This Row],[QDA_P]]=Weekly[[#This Row],[Actual]],Weekly[[#This Row],[QDA_P]]=FALSE),AH389+Weekly[[#This Row],[BF V Odds]]-1,AH389-1)))</f>
        <v>2.0700000000000092</v>
      </c>
      <c r="AI390" s="24">
        <f>IF(Weekly[[#This Row],[Actual]]="","",IF(AND(Weekly[[#This Row],[QDA_P]]=FALSE,Weekly[[#This Row],[Actual]]=TRUE),AI389+Weekly[[#This Row],[BF H Odds]]-1,IF(AND(Weekly[[#This Row],[QDA_P]]=TRUE,Weekly[[#This Row],[Actual]]=FALSE),AI389+Weekly[[#This Row],[BF V Odds]]-1,AI389-1)))</f>
        <v>63.17</v>
      </c>
      <c r="AJ390" s="24">
        <f>IF(Weekly[[#This Row],[Actual]]="","",IF(AND(Weekly[[#This Row],[KNC_P]]=FALSE,Weekly[[#This Row],[Actual]]=TRUE),AJ389+Weekly[[#This Row],[BF H Odds]]-1,IF(AND(Weekly[[#This Row],[KNC_P]]=TRUE,Weekly[[#This Row],[Actual]]=FALSE),AJ389+Weekly[[#This Row],[BF V Odds]]-1,AJ389-1)))</f>
        <v>46.059999999999981</v>
      </c>
      <c r="AK390" s="24">
        <f>IF(Weekly[[#This Row],[Actual]]="","",IF(AND(Weekly[[#This Row],[KNC_P]]=FALSE,Weekly[[#This Row],[Actual]]=TRUE),AK389+Weekly[[#This Row],[BF H Odds]]-1,IF(AND(Weekly[[#This Row],[KNC_P]]=TRUE,Weekly[[#This Row],[Actual]]=FALSE),AK389+Weekly[[#This Row],[BF V Odds]]-1,AK389-1)))</f>
        <v>44.959999999999972</v>
      </c>
      <c r="AL390" s="30">
        <f>IF(Weekly[[#This Row],[Actual]]="","",COUNTIF(Weekly[[#This Row],[SVC_P]:[QDA_P]],TRUE))</f>
        <v>7</v>
      </c>
      <c r="AM390" s="30">
        <f>IF(Weekly[[#This Row],[Actual]]="","",COUNTIF(Weekly[[#This Row],[SVC_P]:[QDA_P]],FALSE))</f>
        <v>0</v>
      </c>
      <c r="AN390" s="36" t="str">
        <f>IF(AND(Weekly[[#This Row],[BF V Odds]]&gt;$BO$6,Weekly[[#This Row],[BF V Odds]] &lt; $BO$7),Weekly[[#This Row],[BF V Odds]],"")</f>
        <v/>
      </c>
      <c r="AO390" s="36" t="str">
        <f>IF(AND(Weekly[[#This Row],[BF H Odds]]&gt;$BO$6, Weekly[[#This Row],[BF H Odds]] &lt; $BO$7),Weekly[[#This Row],[BF H Odds]],"")</f>
        <v/>
      </c>
      <c r="AP390" s="37">
        <f>IF(AND(Weekly[[#This Row],[V Odds &lt;]]="",Weekly[[#This Row],[H Odds &lt;]]=""),AP389,IF(AND(Weekly[[#This Row],[H Odds &lt;]]&lt;&gt;"",Weekly[[#This Row],[SVC_P]]=TRUE,Weekly[[#This Row],[Actual]]=TRUE),AP389+Weekly[[#This Row],[H Odds &lt;]]-1,IF(AND(Weekly[[#This Row],[V Odds &lt;]]&lt;&gt;"",Weekly[[#This Row],[SVC_P]]=FALSE,Weekly[[#This Row],[Actual]]=FALSE),AP389+Weekly[[#This Row],[V Odds &lt;]]-1,IF(AND(Weekly[[#This Row],[V Odds &lt;]]&lt;&gt;"",Weekly[[#This Row],[SVC_P]]=FALSE,Weekly[[#This Row],[Actual]]=TRUE),AP389-1,IF(AND(Weekly[[#This Row],[H Odds &lt;]]&lt;&gt;"",Weekly[[#This Row],[SVC_P]]=TRUE,Weekly[[#This Row],[Actual]]=FALSE),AP389-1,AP389)))))</f>
        <v>72.38000000000001</v>
      </c>
      <c r="AQ390" s="37">
        <f>IF(AND(Weekly[[#This Row],[V Odds &lt;]]="",Weekly[[#This Row],[H Odds &lt;]]=""),AQ389,IF(AND(Weekly[[#This Row],[H Odds &lt;]]&lt;&gt;"",Weekly[[#This Row],[ADBC_P]]=TRUE,Weekly[[#This Row],[Actual]]=TRUE),AQ389+Weekly[[#This Row],[H Odds &lt;]]-1,IF(AND(Weekly[[#This Row],[V Odds &lt;]]&lt;&gt;"",Weekly[[#This Row],[ADBC_P]]=FALSE,Weekly[[#This Row],[Actual]]=FALSE),AQ389+Weekly[[#This Row],[V Odds &lt;]]-1,IF(AND(Weekly[[#This Row],[V Odds &lt;]]&lt;&gt;"",Weekly[[#This Row],[ADBC_P]]=FALSE,Weekly[[#This Row],[Actual]]=TRUE),AQ389-1,IF(AND(Weekly[[#This Row],[H Odds &lt;]]&lt;&gt;"",Weekly[[#This Row],[ADBC_P]]=TRUE,Weekly[[#This Row],[Actual]]=FALSE),AQ389-1,AQ389)))))</f>
        <v>46.779999999999994</v>
      </c>
      <c r="AR390" s="37">
        <f>IF(AND(Weekly[[#This Row],[V Odds &lt;]]="",Weekly[[#This Row],[H Odds &lt;]]=""),AR389,IF(AND(Weekly[[#This Row],[H Odds &lt;]]&lt;&gt;"",Weekly[[#This Row],[RFC_P]]=TRUE,Weekly[[#This Row],[Actual]]=TRUE),AR389+Weekly[[#This Row],[H Odds &lt;]]-1,IF(AND(Weekly[[#This Row],[V Odds &lt;]]&lt;&gt;"",Weekly[[#This Row],[RFC_P]]=FALSE,Weekly[[#This Row],[Actual]]=FALSE),AR389+Weekly[[#This Row],[V Odds &lt;]]-1,IF(AND(Weekly[[#This Row],[V Odds &lt;]]&lt;&gt;"",Weekly[[#This Row],[RFC_P]]=FALSE,Weekly[[#This Row],[Actual]]=TRUE),AR389-1,IF(AND(Weekly[[#This Row],[H Odds &lt;]]&lt;&gt;"",Weekly[[#This Row],[RFC_P]]=TRUE,Weekly[[#This Row],[Actual]]=FALSE),AR389-1,AR389)))))</f>
        <v>49.789999999999992</v>
      </c>
      <c r="AS390" s="37">
        <f>IF(AND(Weekly[[#This Row],[V Odds &lt;]]="",Weekly[[#This Row],[H Odds &lt;]]=""),AS389,IF(AND(Weekly[[#This Row],[H Odds &lt;]]&lt;&gt;"",Weekly[[#This Row],[GBC_P]]=TRUE,Weekly[[#This Row],[Actual]]=TRUE),AS389+Weekly[[#This Row],[H Odds &lt;]]-1,IF(AND(Weekly[[#This Row],[V Odds &lt;]]&lt;&gt;"",Weekly[[#This Row],[GBC_P]]=FALSE,Weekly[[#This Row],[Actual]]=FALSE),AS389+Weekly[[#This Row],[V Odds &lt;]]-1,IF(AND(Weekly[[#This Row],[V Odds &lt;]]&lt;&gt;"",Weekly[[#This Row],[GBC_P]]=FALSE,Weekly[[#This Row],[Actual]]=TRUE),AS389-1,IF(AND(Weekly[[#This Row],[H Odds &lt;]]&lt;&gt;"",Weekly[[#This Row],[GBC_P]]=TRUE,Weekly[[#This Row],[Actual]]=FALSE),AS389-1,AS389)))))</f>
        <v>48.58</v>
      </c>
      <c r="AT390" s="37">
        <f>IF(AND(Weekly[[#This Row],[V Odds &lt;]]="",Weekly[[#This Row],[H Odds &lt;]]=""),AT389,IF(AND(Weekly[[#This Row],[H Odds &lt;]]&lt;&gt;"",Weekly[[#This Row],[HGBC_P]]=TRUE,Weekly[[#This Row],[Actual]]=TRUE),AT389+Weekly[[#This Row],[H Odds &lt;]]-1,IF(AND(Weekly[[#This Row],[V Odds &lt;]]&lt;&gt;"",Weekly[[#This Row],[HGBC_P]]=FALSE,Weekly[[#This Row],[Actual]]=FALSE),AT389+Weekly[[#This Row],[V Odds &lt;]]-1,IF(AND(Weekly[[#This Row],[V Odds &lt;]]&lt;&gt;"",Weekly[[#This Row],[HGBC_P]]=FALSE,Weekly[[#This Row],[Actual]]=TRUE),AT389-1,IF(AND(Weekly[[#This Row],[H Odds &lt;]]&lt;&gt;"",Weekly[[#This Row],[HGBC_P]]=TRUE,Weekly[[#This Row],[Actual]]=FALSE),AT389-1,AT389)))))</f>
        <v>53.659999999999989</v>
      </c>
      <c r="AU390" s="37">
        <f>IF(AND(Weekly[[#This Row],[V Odds &lt;]]="",Weekly[[#This Row],[H Odds &lt;]]=""),AU389,IF(AND(Weekly[[#This Row],[H Odds &lt;]]&lt;&gt;"",Weekly[[#This Row],[XGB_P]]=TRUE,Weekly[[#This Row],[Actual]]=TRUE),AU389+Weekly[[#This Row],[H Odds &lt;]]-1,IF(AND(Weekly[[#This Row],[V Odds &lt;]]&lt;&gt;"",Weekly[[#This Row],[XGB_P]]=FALSE,Weekly[[#This Row],[Actual]]=FALSE),AU389+Weekly[[#This Row],[V Odds &lt;]]-1,IF(AND(Weekly[[#This Row],[V Odds &lt;]]&lt;&gt;"",Weekly[[#This Row],[XGB_P]]=FALSE,Weekly[[#This Row],[Actual]]=TRUE),AU389-1,IF(AND(Weekly[[#This Row],[H Odds &lt;]]&lt;&gt;"",Weekly[[#This Row],[XGB_P]]=TRUE,Weekly[[#This Row],[Actual]]=FALSE),AU389-1,AU389)))))</f>
        <v>64.760000000000005</v>
      </c>
      <c r="AV390" s="37">
        <f>IF(AND(Weekly[[#This Row],[V Odds &lt;]]="",Weekly[[#This Row],[H Odds &lt;]]=""),AV389,IF(AND(Weekly[[#This Row],[H Odds &lt;]]&lt;&gt;"",Weekly[[#This Row],[QDA_P]]=TRUE,Weekly[[#This Row],[Actual]]=TRUE),AV389+Weekly[[#This Row],[H Odds &lt;]]-1,IF(AND(Weekly[[#This Row],[V Odds &lt;]]&lt;&gt;"",Weekly[[#This Row],[QDA_P]]=FALSE,Weekly[[#This Row],[Actual]]=FALSE),AV389+Weekly[[#This Row],[V Odds &lt;]]-1,IF(AND(Weekly[[#This Row],[V Odds &lt;]]&lt;&gt;"",Weekly[[#This Row],[QDA_P]]=FALSE,Weekly[[#This Row],[Actual]]=TRUE),AV389-1,IF(AND(Weekly[[#This Row],[H Odds &lt;]]&lt;&gt;"",Weekly[[#This Row],[QDA_P]]=TRUE,Weekly[[#This Row],[Actual]]=FALSE),AV389-1,AV389)))))</f>
        <v>53.249999999999979</v>
      </c>
      <c r="AW390" s="37">
        <f>IF(AND(Weekly[[#This Row],[H Odds &lt;]]="",Weekly[[#This Row],[V Odds &lt;]]=""),AW389,IF(AND(Weekly[[#This Row],[KNC_P]]=Weekly[[#This Row],[Actual]],Weekly[[#This Row],[KNC_P]]=TRUE),AW389+Weekly[[#This Row],[BF H Odds]]-1,IF(AND(Weekly[[#This Row],[KNC_P]]=Weekly[[#This Row],[Actual]],Weekly[[#This Row],[KNC_P]]=FALSE),AW389+Weekly[[#This Row],[BF V Odds]]-1,AW389-1)))</f>
        <v>42.680000000000007</v>
      </c>
      <c r="AX390" s="37">
        <f>IF(AND(Weekly[[#This Row],[V Odds &lt;]]="",Weekly[[#This Row],[H Odds &lt;]]=""),AX389,IF(AND(Weekly[[#This Row],[V Odds &lt;]]&lt;&gt;"",Weekly[[#This Row],[FALSES]]&gt;0,Weekly[[#This Row],[Actual]]=FALSE),AX389+Weekly[[#This Row],[V Odds &lt;]]-1,IF(AND(Weekly[[#This Row],[H Odds &lt;]]&lt;&gt;"",Weekly[[#This Row],[TRUES]]&gt;0,Weekly[[#This Row],[Actual]]=TRUE),AX389+Weekly[[#This Row],[H Odds &lt;]]-1,IF(AND(Weekly[[#This Row],[V Odds &lt;]]&lt;&gt;"",Weekly[[#This Row],[FALSES]]=0),AX389,IF(AND(Weekly[[#This Row],[H Odds &lt;]]&lt;&gt;"",Weekly[[#This Row],[TRUES]]=0),AX389,AX389-1)))))</f>
        <v>80.549999999999983</v>
      </c>
      <c r="AY390" s="37">
        <f>IF(AND(Weekly[[#This Row],[V Odds &lt;]]="",Weekly[[#This Row],[H Odds &lt;]]=""),AY389,IF(AND(Weekly[[#This Row],[V Odds &lt;]]&lt;&gt;"",Weekly[[#This Row],[FALSES]]&gt;0,Weekly[[#This Row],[Actual]]=FALSE),AY389+((Weekly[[#This Row],[V Odds &lt;]]-1)*0.92),IF(AND(Weekly[[#This Row],[H Odds &lt;]]&lt;&gt;"",Weekly[[#This Row],[TRUES]]&gt;0,Weekly[[#This Row],[Actual]]=TRUE),AY389+((Weekly[[#This Row],[H Odds &lt;]]-1)*0.92),IF(AND(Weekly[[#This Row],[V Odds &lt;]]&lt;&gt;"",Weekly[[#This Row],[FALSES]]=0),AY389,IF(AND(Weekly[[#This Row],[H Odds &lt;]]&lt;&gt;"",Weekly[[#This Row],[TRUES]]=0),AY389,AY389-1)))))</f>
        <v>73.066000000000031</v>
      </c>
      <c r="AZ390" s="37">
        <f>IF(AND(Weekly[[#This Row],[V Odds &lt;]]="",Weekly[[#This Row],[H Odds &lt;]]=""),AZ389,IF(AND(Weekly[[#This Row],[V Odds &lt;]]&lt;&gt;"",Weekly[[#This Row],[Actual]]=FALSE),AZ389+Weekly[[#This Row],[V Odds &lt;]]-1,IF(AND(Weekly[[#This Row],[H Odds &lt;]]&lt;&gt;"",Weekly[[#This Row],[Actual]]=TRUE),AZ389+Weekly[[#This Row],[H Odds &lt;]]-1,AZ389-1)))</f>
        <v>66.61999999999999</v>
      </c>
      <c r="BA390" s="38">
        <f>IF(Weekly[[#This Row],[H Odds &lt;]]="",BA389,IF(AND(Weekly[[#This Row],[H Odds &lt;]]&lt;&gt;"",Weekly[[#This Row],[SVC_P]]=TRUE,Weekly[[#This Row],[Actual]]=TRUE),BA389+Weekly[[#This Row],[H Odds &lt;]]-1,IF(AND(Weekly[[#This Row],[H Odds &lt;]]&lt;&gt;"",Weekly[[#This Row],[SVC_P]]=TRUE,Weekly[[#This Row],[Actual]]=FALSE),BA389-1,BA389)))</f>
        <v>67.339999999999989</v>
      </c>
      <c r="BB390" s="38">
        <f>IF(Weekly[[#This Row],[H Odds &lt;]]="",BB389,IF(AND(Weekly[[#This Row],[H Odds &lt;]]&lt;&gt;"",Weekly[[#This Row],[ADBC_P]]=TRUE,Weekly[[#This Row],[Actual]]=TRUE),BB389+Weekly[[#This Row],[H Odds &lt;]]-1,IF(AND(Weekly[[#This Row],[H Odds &lt;]]&lt;&gt;"",Weekly[[#This Row],[ADBC_P]]=TRUE,Weekly[[#This Row],[Actual]]=FALSE),BB389-1,BB389)))</f>
        <v>43.459999999999994</v>
      </c>
      <c r="BC390" s="38">
        <f>IF(Weekly[[#This Row],[H Odds &lt;]]="",BC389,IF(AND(Weekly[[#This Row],[H Odds &lt;]]&lt;&gt;"",Weekly[[#This Row],[RFC_P]]=TRUE,Weekly[[#This Row],[Actual]]=TRUE),BC389+Weekly[[#This Row],[H Odds &lt;]]-1,IF(AND(Weekly[[#This Row],[H Odds &lt;]]&lt;&gt;"",Weekly[[#This Row],[RFC_P]]=TRUE,Weekly[[#This Row],[Actual]]=FALSE),BC389-1,BC389)))</f>
        <v>42.859999999999992</v>
      </c>
      <c r="BD390" s="38">
        <f>IF(Weekly[[#This Row],[H Odds &lt;]]="",BD389,IF(AND(Weekly[[#This Row],[H Odds &lt;]]&lt;&gt;"",Weekly[[#This Row],[GBC_P]]=TRUE,Weekly[[#This Row],[Actual]]=TRUE),BD389+Weekly[[#This Row],[H Odds &lt;]]-1,IF(AND(Weekly[[#This Row],[H Odds &lt;]]&lt;&gt;"",Weekly[[#This Row],[GBC_P]]=TRUE,Weekly[[#This Row],[Actual]]=FALSE),BD389-1,BD389)))</f>
        <v>47.96</v>
      </c>
      <c r="BE390" s="38">
        <f>IF(Weekly[[#This Row],[H Odds &lt;]]="",BE389,IF(AND(Weekly[[#This Row],[H Odds &lt;]]&lt;&gt;"",Weekly[[#This Row],[HGBC_P]]=TRUE,Weekly[[#This Row],[Actual]]=TRUE),BE389+Weekly[[#This Row],[H Odds &lt;]]-1,IF(AND(Weekly[[#This Row],[H Odds &lt;]]&lt;&gt;"",Weekly[[#This Row],[HGBC_P]]=TRUE,Weekly[[#This Row],[Actual]]=FALSE),BE389-1,BE389)))</f>
        <v>55.759999999999991</v>
      </c>
      <c r="BF390" s="38">
        <f>IF(Weekly[[#This Row],[H Odds &lt;]]="",BF389,IF(AND(Weekly[[#This Row],[H Odds &lt;]]&lt;&gt;"",Weekly[[#This Row],[XGB_P]]=TRUE,Weekly[[#This Row],[Actual]]=TRUE),BF389+Weekly[[#This Row],[H Odds &lt;]]-1,IF(AND(Weekly[[#This Row],[H Odds &lt;]]&lt;&gt;"",Weekly[[#This Row],[XGB_P]]=TRUE,Weekly[[#This Row],[Actual]]=FALSE),BF389-1,BF389)))</f>
        <v>59.93</v>
      </c>
      <c r="BG390" s="38">
        <f>IF(Weekly[[#This Row],[H Odds &lt;]]="",BG389,IF(AND(Weekly[[#This Row],[H Odds &lt;]]&lt;&gt;"",Weekly[[#This Row],[QDA_P]]=TRUE,Weekly[[#This Row],[Actual]]=TRUE),BG389+Weekly[[#This Row],[H Odds &lt;]]-1,IF(AND(Weekly[[#This Row],[H Odds &lt;]]&lt;&gt;"",Weekly[[#This Row],[QDA_P]]=TRUE,Weekly[[#This Row],[Actual]]=FALSE),BG389-1,BG389)))</f>
        <v>42.179999999999993</v>
      </c>
      <c r="BH390" s="38">
        <f>IF(Weekly[[#This Row],[H Odds &lt;]]="",BH389,IF(AND(Weekly[[#This Row],[H Odds &lt;]]&lt;&gt;"",Weekly[[#This Row],[KNC_P]]=TRUE,Weekly[[#This Row],[Actual]]=TRUE),BH389+Weekly[[#This Row],[H Odds &lt;]]-1,IF(AND(Weekly[[#This Row],[H Odds &lt;]]&lt;&gt;"",Weekly[[#This Row],[KNC_P]]=TRUE,Weekly[[#This Row],[Actual]]=FALSE),BH389-1,BH389)))</f>
        <v>46.54999999999999</v>
      </c>
      <c r="BI390" s="38">
        <f>IF(Weekly[[#This Row],[H Odds &lt;]]="",BI389,IF(AND(Weekly[[#This Row],[H Odds &lt;]]&lt;&gt;"",Weekly[[#This Row],[TRUES]]&gt;0,Weekly[[#This Row],[Actual]]=TRUE),BI389+Weekly[[#This Row],[H Odds &lt;]]-1,IF(AND(Weekly[[#This Row],[H Odds &lt;]]&lt;&gt;"",Weekly[[#This Row],[TRUES]]=0),BI389,BI389-1)))</f>
        <v>67.339999999999989</v>
      </c>
      <c r="BJ390" s="38">
        <f>IF(Weekly[[#This Row],[H Odds &lt;]]="",BJ389,IF(AND(Weekly[[#This Row],[H Odds &lt;]]&lt;&gt;"",Weekly[[#This Row],[Actual]]=TRUE),BJ389+Weekly[[#This Row],[H Odds &lt;]]-1,IF(AND(Weekly[[#This Row],[H Odds &lt;]]&lt;&gt;"",Weekly[[#This Row],[Actual]]=FALSE),BJ389-1,BJ389)))</f>
        <v>69.239999999999995</v>
      </c>
      <c r="BK390" s="58">
        <f>IF(AND(Weekly[[#This Row],[TRUES]]&gt;4,Weekly[[#This Row],[Actual]]=TRUE),BK389+Weekly[[#This Row],[BF H Odds]]-1,IF(AND(Weekly[[#This Row],[FALSES]]&gt;4,Weekly[[#This Row],[Actual]]=FALSE),BK389+Weekly[[#This Row],[BF V Odds]]-1,IF(AND(Weekly[[#This Row],[TRUES]]&gt;4,Weekly[[#This Row],[Actual]]=FALSE),BK389-1,IF(AND(Weekly[[#This Row],[FALSES]]&gt;4,Weekly[[#This Row],[Actual]]=TRUE),BK389-1,BK389))))</f>
        <v>12.490000000000023</v>
      </c>
      <c r="BL390" s="58">
        <f>IF(AND(Weekly[[#This Row],[TRUES]]&gt;5,Weekly[[#This Row],[Actual]]=TRUE),BL389+Weekly[[#This Row],[BF H Odds]]-1,IF(AND(Weekly[[#This Row],[FALSES]]&gt;5,Weekly[[#This Row],[Actual]]=FALSE),BL389+Weekly[[#This Row],[BF V Odds]]-1,IF(AND(Weekly[[#This Row],[TRUES]]&gt;5,Weekly[[#This Row],[Actual]]=FALSE),BL389-1,IF(AND(Weekly[[#This Row],[FALSES]]&gt;5,Weekly[[#This Row],[Actual]]=TRUE),BL389-1,BL389))))</f>
        <v>16.250000000000025</v>
      </c>
      <c r="BM390" s="58">
        <f>IF(AND(Weekly[[#This Row],[TRUES]]&gt;6,Weekly[[#This Row],[Actual]]=TRUE),BM389+Weekly[[#This Row],[BF H Odds]]-1,IF(AND(Weekly[[#This Row],[FALSES]]&gt;6,Weekly[[#This Row],[Actual]]=FALSE),BM389+Weekly[[#This Row],[BF V Odds]]-1,IF(AND(Weekly[[#This Row],[TRUES]]&gt;6,Weekly[[#This Row],[Actual]]=FALSE),BM389-1,IF(AND(Weekly[[#This Row],[FALSES]]&gt;6,Weekly[[#This Row],[Actual]]=TRUE),BM389-1,BM389))))</f>
        <v>42.570000000000014</v>
      </c>
    </row>
    <row r="391" spans="1:65" x14ac:dyDescent="0.25">
      <c r="A391" s="34"/>
      <c r="B391" s="10">
        <v>44292</v>
      </c>
      <c r="C391" s="33" t="s">
        <v>14</v>
      </c>
      <c r="D391" s="15" t="s">
        <v>31</v>
      </c>
      <c r="E391" t="b">
        <v>1</v>
      </c>
      <c r="F391" t="b">
        <v>1</v>
      </c>
      <c r="G391" t="b">
        <v>1</v>
      </c>
      <c r="H391" t="b">
        <v>1</v>
      </c>
      <c r="I391" t="b">
        <v>0</v>
      </c>
      <c r="J391" t="b">
        <v>1</v>
      </c>
      <c r="K391" t="b">
        <v>1</v>
      </c>
      <c r="L391" t="b">
        <v>1</v>
      </c>
      <c r="O391" t="str">
        <f>IF(Weekly[[#This Row],[H/V]]="H",Weekly[[#This Row],[BF H Odds]],IF(Weekly[[#This Row],[H/V]]="V",Weekly[[#This Row],[BF V Odds]],""))</f>
        <v/>
      </c>
      <c r="P391" t="b">
        <v>0</v>
      </c>
      <c r="R391" s="35">
        <f>IFERROR(IF(Weekly[[#This Row],[Won Bet?]]="yes",R390+(Weekly[[#This Row],[BF Odds]]*Weekly[[#This Row],[BF Stake]])-Weekly[[#This Row],[BF Stake]],R390-Weekly[[#This Row],[BF Stake]]),R390)</f>
        <v>406.86419999999993</v>
      </c>
      <c r="S391" s="9">
        <f>IFERROR(IF(Weekly[[#This Row],[Won Bet?]]="yes",S390+(((Weekly[[#This Row],[BF Odds]]*Weekly[[#This Row],[BF Stake]])-Weekly[[#This Row],[BF Stake]])*0.95),S390-Weekly[[#This Row],[BF Stake]]),S390)</f>
        <v>403.47348999999986</v>
      </c>
      <c r="T391">
        <v>1.89</v>
      </c>
      <c r="U391">
        <v>2.12</v>
      </c>
      <c r="V391" s="24">
        <f>IF(Weekly[[#This Row],[Actual]]="","",IF(AND(Weekly[[#This Row],[SVC_P]]=Weekly[[#This Row],[Actual]],Weekly[[#This Row],[SVC_P]]=TRUE),V390+Weekly[[#This Row],[BF H Odds]]-1,IF(AND(Weekly[[#This Row],[SVC_P]]=Weekly[[#This Row],[Actual]],Weekly[[#This Row],[SVC_P]]=FALSE),V390+Weekly[[#This Row],[BF V Odds]]-1,V390-1)))</f>
        <v>62.980000000000061</v>
      </c>
      <c r="W391" s="24">
        <f>IF(Weekly[[#This Row],[Actual]]="","",IF(AND(Weekly[[#This Row],[SVC_P]]=FALSE,Weekly[[#This Row],[Actual]]=TRUE),W390+Weekly[[#This Row],[BF H Odds]]-1,IF(AND(Weekly[[#This Row],[SVC_P]]=TRUE,Weekly[[#This Row],[Actual]]=FALSE,),W390+Weekly[[#This Row],[BF V Odds]]-1,W390-1)))</f>
        <v>-328.09</v>
      </c>
      <c r="X391" s="24">
        <f>IF(Weekly[[#This Row],[Actual]]="","",IF(AND(Weekly[[#This Row],[ADBC_P]]=Weekly[[#This Row],[Actual]],Weekly[[#This Row],[ADBC_P]]=TRUE),X390+Weekly[[#This Row],[BF H Odds]]-1,IF(AND(Weekly[[#This Row],[ADBC_P]]=Weekly[[#This Row],[Actual]],Weekly[[#This Row],[ADBC_P]]=FALSE),X390+Weekly[[#This Row],[BF V Odds]]-1,X390-1)))</f>
        <v>17.140000000000025</v>
      </c>
      <c r="Y391" s="24">
        <f>IF(Weekly[[#This Row],[Actual]]="","",IF(AND(Weekly[[#This Row],[ADBC_P]]=FALSE,Weekly[[#This Row],[Actual]]=TRUE),Y390+Weekly[[#This Row],[BF H Odds]]-1,IF(AND(Weekly[[#This Row],[ADBC_P]]=TRUE,Weekly[[#This Row],[Actual]]=FALSE),Y390+Weekly[[#This Row],[BF V Odds]]-1,Y390-1)))</f>
        <v>47.99</v>
      </c>
      <c r="Z391" s="24">
        <f>IF(Weekly[[#This Row],[Actual]]="","",IF(AND(Weekly[[#This Row],[RFC_P]]=Weekly[[#This Row],[Actual]],Weekly[[#This Row],[RFC_P]]=TRUE),Z390+Weekly[[#This Row],[BF H Odds]]-1,IF(AND(Weekly[[#This Row],[RFC_P]]=Weekly[[#This Row],[Actual]],Weekly[[#This Row],[RFC_P]]=FALSE),Z390+Weekly[[#This Row],[BF V Odds]]-1,Z390-1)))</f>
        <v>12.750000000000021</v>
      </c>
      <c r="AA391" s="24">
        <f>IF(Weekly[[#This Row],[Actual]]="","",IF(AND(Weekly[[#This Row],[RFC_P]]=FALSE,Weekly[[#This Row],[Actual]]=TRUE),AA390+Weekly[[#This Row],[BF H Odds]]-1,IF(AND(Weekly[[#This Row],[RFC_P]]=TRUE,Weekly[[#This Row],[Actual]]=FALSE),AA390+Weekly[[#This Row],[BF V Odds]]-1,AA390-1)))</f>
        <v>52.379999999999981</v>
      </c>
      <c r="AB391" s="24">
        <f>IF(Weekly[[#This Row],[Actual]]="","",IF(AND(Weekly[[#This Row],[GBC_P]]=Weekly[[#This Row],[Actual]],Weekly[[#This Row],[GBC_P]]=TRUE),AB390+Weekly[[#This Row],[BF H Odds]]-1,IF(AND(Weekly[[#This Row],[GBC_P]]=Weekly[[#This Row],[Actual]],Weekly[[#This Row],[GBC_P]]=FALSE),AB390+Weekly[[#This Row],[BF V Odds]]-1,AB390-1)))</f>
        <v>12.200000000000006</v>
      </c>
      <c r="AC391" s="24">
        <f>IF(Weekly[[#This Row],[Actual]]="","",IF(AND(Weekly[[#This Row],[GBC_P]]=FALSE,Weekly[[#This Row],[Actual]]=TRUE),AC390+Weekly[[#This Row],[BF H Odds]]-1,IF(AND(Weekly[[#This Row],[GBC_P]]=TRUE,Weekly[[#This Row],[Actual]]=FALSE),AC390+Weekly[[#This Row],[BF V Odds]]-1,AC390-1)))</f>
        <v>52.929999999999971</v>
      </c>
      <c r="AD391" s="24">
        <f>IF(Weekly[[#This Row],[Actual]]="","",IF(AND(Weekly[[#This Row],[HGBC_P]]=Weekly[[#This Row],[Actual]],Weekly[[#This Row],[HGBC_P]]=TRUE),AD390+Weekly[[#This Row],[BF H Odds]]-1,IF(AND(Weekly[[#This Row],[HGBC_P]]=Weekly[[#This Row],[Actual]],Weekly[[#This Row],[HGBC_P]]=FALSE),AD390+Weekly[[#This Row],[BF V Odds]]-1,AD390-1)))</f>
        <v>16.510000000000026</v>
      </c>
      <c r="AE391" s="24">
        <f>IF(Weekly[[#This Row],[Actual]]="","",IF(AND(Weekly[[#This Row],[HGBC_P]]=FALSE,Weekly[[#This Row],[Actual]]=TRUE),AE390+Weekly[[#This Row],[BF H Odds]]-1,IF(AND(Weekly[[#This Row],[HGBC_P]]=TRUE,Weekly[[#This Row],[Actual]]=FALSE),AE390+Weekly[[#This Row],[BF V Odds]]-1,AE390-1)))</f>
        <v>48.620000000000005</v>
      </c>
      <c r="AF391" s="24">
        <f>IF(Weekly[[#This Row],[Actual]]="","",IF(AND(Weekly[[#This Row],[XGB_P]]=Weekly[[#This Row],[Actual]],Weekly[[#This Row],[XGB_P]]=TRUE),AF390+Weekly[[#This Row],[BF H Odds]]-1,IF(AND(Weekly[[#This Row],[XGB_P]]=Weekly[[#This Row],[Actual]],Weekly[[#This Row],[XGB_P]]=FALSE),AF390+Weekly[[#This Row],[BF V Odds]]-1,AF390-1)))</f>
        <v>34.010000000000019</v>
      </c>
      <c r="AG391" s="24">
        <f>IF(Weekly[[#This Row],[Actual]]="","",IF(AND(Weekly[[#This Row],[XGB_P]]=FALSE,Weekly[[#This Row],[Actual]]=TRUE),AG390+Weekly[[#This Row],[BF H Odds]]-1,IF(AND(Weekly[[#This Row],[XGB_P]]=TRUE,Weekly[[#This Row],[Actual]]=FALSE),AG390+Weekly[[#This Row],[BF V Odds]]-1,AG390-1)))</f>
        <v>31.119999999999997</v>
      </c>
      <c r="AH391" s="24">
        <f>IF(Weekly[[#This Row],[Actual]]="","",IF(AND(Weekly[[#This Row],[QDA_P]]=Weekly[[#This Row],[Actual]],Weekly[[#This Row],[QDA_P]]=TRUE),AH390+Weekly[[#This Row],[BF H Odds]]-1,IF(AND(Weekly[[#This Row],[QDA_P]]=Weekly[[#This Row],[Actual]],Weekly[[#This Row],[QDA_P]]=FALSE),AH390+Weekly[[#This Row],[BF V Odds]]-1,AH390-1)))</f>
        <v>1.0700000000000092</v>
      </c>
      <c r="AI391" s="24">
        <f>IF(Weekly[[#This Row],[Actual]]="","",IF(AND(Weekly[[#This Row],[QDA_P]]=FALSE,Weekly[[#This Row],[Actual]]=TRUE),AI390+Weekly[[#This Row],[BF H Odds]]-1,IF(AND(Weekly[[#This Row],[QDA_P]]=TRUE,Weekly[[#This Row],[Actual]]=FALSE),AI390+Weekly[[#This Row],[BF V Odds]]-1,AI390-1)))</f>
        <v>64.06</v>
      </c>
      <c r="AJ391" s="24">
        <f>IF(Weekly[[#This Row],[Actual]]="","",IF(AND(Weekly[[#This Row],[KNC_P]]=FALSE,Weekly[[#This Row],[Actual]]=TRUE),AJ390+Weekly[[#This Row],[BF H Odds]]-1,IF(AND(Weekly[[#This Row],[KNC_P]]=TRUE,Weekly[[#This Row],[Actual]]=FALSE),AJ390+Weekly[[#This Row],[BF V Odds]]-1,AJ390-1)))</f>
        <v>46.949999999999982</v>
      </c>
      <c r="AK391" s="24">
        <f>IF(Weekly[[#This Row],[Actual]]="","",IF(AND(Weekly[[#This Row],[KNC_P]]=FALSE,Weekly[[#This Row],[Actual]]=TRUE),AK390+Weekly[[#This Row],[BF H Odds]]-1,IF(AND(Weekly[[#This Row],[KNC_P]]=TRUE,Weekly[[#This Row],[Actual]]=FALSE),AK390+Weekly[[#This Row],[BF V Odds]]-1,AK390-1)))</f>
        <v>45.849999999999973</v>
      </c>
      <c r="AL391" s="30">
        <f>IF(Weekly[[#This Row],[Actual]]="","",COUNTIF(Weekly[[#This Row],[SVC_P]:[QDA_P]],TRUE))</f>
        <v>6</v>
      </c>
      <c r="AM391" s="30">
        <f>IF(Weekly[[#This Row],[Actual]]="","",COUNTIF(Weekly[[#This Row],[SVC_P]:[QDA_P]],FALSE))</f>
        <v>1</v>
      </c>
      <c r="AN391" s="36" t="str">
        <f>IF(AND(Weekly[[#This Row],[BF V Odds]]&gt;$BO$6,Weekly[[#This Row],[BF V Odds]] &lt; $BO$7),Weekly[[#This Row],[BF V Odds]],"")</f>
        <v/>
      </c>
      <c r="AO391" s="36" t="str">
        <f>IF(AND(Weekly[[#This Row],[BF H Odds]]&gt;$BO$6, Weekly[[#This Row],[BF H Odds]] &lt; $BO$7),Weekly[[#This Row],[BF H Odds]],"")</f>
        <v/>
      </c>
      <c r="AP391" s="37">
        <f>IF(AND(Weekly[[#This Row],[V Odds &lt;]]="",Weekly[[#This Row],[H Odds &lt;]]=""),AP390,IF(AND(Weekly[[#This Row],[H Odds &lt;]]&lt;&gt;"",Weekly[[#This Row],[SVC_P]]=TRUE,Weekly[[#This Row],[Actual]]=TRUE),AP390+Weekly[[#This Row],[H Odds &lt;]]-1,IF(AND(Weekly[[#This Row],[V Odds &lt;]]&lt;&gt;"",Weekly[[#This Row],[SVC_P]]=FALSE,Weekly[[#This Row],[Actual]]=FALSE),AP390+Weekly[[#This Row],[V Odds &lt;]]-1,IF(AND(Weekly[[#This Row],[V Odds &lt;]]&lt;&gt;"",Weekly[[#This Row],[SVC_P]]=FALSE,Weekly[[#This Row],[Actual]]=TRUE),AP390-1,IF(AND(Weekly[[#This Row],[H Odds &lt;]]&lt;&gt;"",Weekly[[#This Row],[SVC_P]]=TRUE,Weekly[[#This Row],[Actual]]=FALSE),AP390-1,AP390)))))</f>
        <v>72.38000000000001</v>
      </c>
      <c r="AQ391" s="37">
        <f>IF(AND(Weekly[[#This Row],[V Odds &lt;]]="",Weekly[[#This Row],[H Odds &lt;]]=""),AQ390,IF(AND(Weekly[[#This Row],[H Odds &lt;]]&lt;&gt;"",Weekly[[#This Row],[ADBC_P]]=TRUE,Weekly[[#This Row],[Actual]]=TRUE),AQ390+Weekly[[#This Row],[H Odds &lt;]]-1,IF(AND(Weekly[[#This Row],[V Odds &lt;]]&lt;&gt;"",Weekly[[#This Row],[ADBC_P]]=FALSE,Weekly[[#This Row],[Actual]]=FALSE),AQ390+Weekly[[#This Row],[V Odds &lt;]]-1,IF(AND(Weekly[[#This Row],[V Odds &lt;]]&lt;&gt;"",Weekly[[#This Row],[ADBC_P]]=FALSE,Weekly[[#This Row],[Actual]]=TRUE),AQ390-1,IF(AND(Weekly[[#This Row],[H Odds &lt;]]&lt;&gt;"",Weekly[[#This Row],[ADBC_P]]=TRUE,Weekly[[#This Row],[Actual]]=FALSE),AQ390-1,AQ390)))))</f>
        <v>46.779999999999994</v>
      </c>
      <c r="AR391" s="37">
        <f>IF(AND(Weekly[[#This Row],[V Odds &lt;]]="",Weekly[[#This Row],[H Odds &lt;]]=""),AR390,IF(AND(Weekly[[#This Row],[H Odds &lt;]]&lt;&gt;"",Weekly[[#This Row],[RFC_P]]=TRUE,Weekly[[#This Row],[Actual]]=TRUE),AR390+Weekly[[#This Row],[H Odds &lt;]]-1,IF(AND(Weekly[[#This Row],[V Odds &lt;]]&lt;&gt;"",Weekly[[#This Row],[RFC_P]]=FALSE,Weekly[[#This Row],[Actual]]=FALSE),AR390+Weekly[[#This Row],[V Odds &lt;]]-1,IF(AND(Weekly[[#This Row],[V Odds &lt;]]&lt;&gt;"",Weekly[[#This Row],[RFC_P]]=FALSE,Weekly[[#This Row],[Actual]]=TRUE),AR390-1,IF(AND(Weekly[[#This Row],[H Odds &lt;]]&lt;&gt;"",Weekly[[#This Row],[RFC_P]]=TRUE,Weekly[[#This Row],[Actual]]=FALSE),AR390-1,AR390)))))</f>
        <v>49.789999999999992</v>
      </c>
      <c r="AS391" s="37">
        <f>IF(AND(Weekly[[#This Row],[V Odds &lt;]]="",Weekly[[#This Row],[H Odds &lt;]]=""),AS390,IF(AND(Weekly[[#This Row],[H Odds &lt;]]&lt;&gt;"",Weekly[[#This Row],[GBC_P]]=TRUE,Weekly[[#This Row],[Actual]]=TRUE),AS390+Weekly[[#This Row],[H Odds &lt;]]-1,IF(AND(Weekly[[#This Row],[V Odds &lt;]]&lt;&gt;"",Weekly[[#This Row],[GBC_P]]=FALSE,Weekly[[#This Row],[Actual]]=FALSE),AS390+Weekly[[#This Row],[V Odds &lt;]]-1,IF(AND(Weekly[[#This Row],[V Odds &lt;]]&lt;&gt;"",Weekly[[#This Row],[GBC_P]]=FALSE,Weekly[[#This Row],[Actual]]=TRUE),AS390-1,IF(AND(Weekly[[#This Row],[H Odds &lt;]]&lt;&gt;"",Weekly[[#This Row],[GBC_P]]=TRUE,Weekly[[#This Row],[Actual]]=FALSE),AS390-1,AS390)))))</f>
        <v>48.58</v>
      </c>
      <c r="AT391" s="37">
        <f>IF(AND(Weekly[[#This Row],[V Odds &lt;]]="",Weekly[[#This Row],[H Odds &lt;]]=""),AT390,IF(AND(Weekly[[#This Row],[H Odds &lt;]]&lt;&gt;"",Weekly[[#This Row],[HGBC_P]]=TRUE,Weekly[[#This Row],[Actual]]=TRUE),AT390+Weekly[[#This Row],[H Odds &lt;]]-1,IF(AND(Weekly[[#This Row],[V Odds &lt;]]&lt;&gt;"",Weekly[[#This Row],[HGBC_P]]=FALSE,Weekly[[#This Row],[Actual]]=FALSE),AT390+Weekly[[#This Row],[V Odds &lt;]]-1,IF(AND(Weekly[[#This Row],[V Odds &lt;]]&lt;&gt;"",Weekly[[#This Row],[HGBC_P]]=FALSE,Weekly[[#This Row],[Actual]]=TRUE),AT390-1,IF(AND(Weekly[[#This Row],[H Odds &lt;]]&lt;&gt;"",Weekly[[#This Row],[HGBC_P]]=TRUE,Weekly[[#This Row],[Actual]]=FALSE),AT390-1,AT390)))))</f>
        <v>53.659999999999989</v>
      </c>
      <c r="AU391" s="37">
        <f>IF(AND(Weekly[[#This Row],[V Odds &lt;]]="",Weekly[[#This Row],[H Odds &lt;]]=""),AU390,IF(AND(Weekly[[#This Row],[H Odds &lt;]]&lt;&gt;"",Weekly[[#This Row],[XGB_P]]=TRUE,Weekly[[#This Row],[Actual]]=TRUE),AU390+Weekly[[#This Row],[H Odds &lt;]]-1,IF(AND(Weekly[[#This Row],[V Odds &lt;]]&lt;&gt;"",Weekly[[#This Row],[XGB_P]]=FALSE,Weekly[[#This Row],[Actual]]=FALSE),AU390+Weekly[[#This Row],[V Odds &lt;]]-1,IF(AND(Weekly[[#This Row],[V Odds &lt;]]&lt;&gt;"",Weekly[[#This Row],[XGB_P]]=FALSE,Weekly[[#This Row],[Actual]]=TRUE),AU390-1,IF(AND(Weekly[[#This Row],[H Odds &lt;]]&lt;&gt;"",Weekly[[#This Row],[XGB_P]]=TRUE,Weekly[[#This Row],[Actual]]=FALSE),AU390-1,AU390)))))</f>
        <v>64.760000000000005</v>
      </c>
      <c r="AV391" s="37">
        <f>IF(AND(Weekly[[#This Row],[V Odds &lt;]]="",Weekly[[#This Row],[H Odds &lt;]]=""),AV390,IF(AND(Weekly[[#This Row],[H Odds &lt;]]&lt;&gt;"",Weekly[[#This Row],[QDA_P]]=TRUE,Weekly[[#This Row],[Actual]]=TRUE),AV390+Weekly[[#This Row],[H Odds &lt;]]-1,IF(AND(Weekly[[#This Row],[V Odds &lt;]]&lt;&gt;"",Weekly[[#This Row],[QDA_P]]=FALSE,Weekly[[#This Row],[Actual]]=FALSE),AV390+Weekly[[#This Row],[V Odds &lt;]]-1,IF(AND(Weekly[[#This Row],[V Odds &lt;]]&lt;&gt;"",Weekly[[#This Row],[QDA_P]]=FALSE,Weekly[[#This Row],[Actual]]=TRUE),AV390-1,IF(AND(Weekly[[#This Row],[H Odds &lt;]]&lt;&gt;"",Weekly[[#This Row],[QDA_P]]=TRUE,Weekly[[#This Row],[Actual]]=FALSE),AV390-1,AV390)))))</f>
        <v>53.249999999999979</v>
      </c>
      <c r="AW391" s="37">
        <f>IF(AND(Weekly[[#This Row],[H Odds &lt;]]="",Weekly[[#This Row],[V Odds &lt;]]=""),AW390,IF(AND(Weekly[[#This Row],[KNC_P]]=Weekly[[#This Row],[Actual]],Weekly[[#This Row],[KNC_P]]=TRUE),AW390+Weekly[[#This Row],[BF H Odds]]-1,IF(AND(Weekly[[#This Row],[KNC_P]]=Weekly[[#This Row],[Actual]],Weekly[[#This Row],[KNC_P]]=FALSE),AW390+Weekly[[#This Row],[BF V Odds]]-1,AW390-1)))</f>
        <v>42.680000000000007</v>
      </c>
      <c r="AX391" s="37">
        <f>IF(AND(Weekly[[#This Row],[V Odds &lt;]]="",Weekly[[#This Row],[H Odds &lt;]]=""),AX390,IF(AND(Weekly[[#This Row],[V Odds &lt;]]&lt;&gt;"",Weekly[[#This Row],[FALSES]]&gt;0,Weekly[[#This Row],[Actual]]=FALSE),AX390+Weekly[[#This Row],[V Odds &lt;]]-1,IF(AND(Weekly[[#This Row],[H Odds &lt;]]&lt;&gt;"",Weekly[[#This Row],[TRUES]]&gt;0,Weekly[[#This Row],[Actual]]=TRUE),AX390+Weekly[[#This Row],[H Odds &lt;]]-1,IF(AND(Weekly[[#This Row],[V Odds &lt;]]&lt;&gt;"",Weekly[[#This Row],[FALSES]]=0),AX390,IF(AND(Weekly[[#This Row],[H Odds &lt;]]&lt;&gt;"",Weekly[[#This Row],[TRUES]]=0),AX390,AX390-1)))))</f>
        <v>80.549999999999983</v>
      </c>
      <c r="AY391" s="37">
        <f>IF(AND(Weekly[[#This Row],[V Odds &lt;]]="",Weekly[[#This Row],[H Odds &lt;]]=""),AY390,IF(AND(Weekly[[#This Row],[V Odds &lt;]]&lt;&gt;"",Weekly[[#This Row],[FALSES]]&gt;0,Weekly[[#This Row],[Actual]]=FALSE),AY390+((Weekly[[#This Row],[V Odds &lt;]]-1)*0.92),IF(AND(Weekly[[#This Row],[H Odds &lt;]]&lt;&gt;"",Weekly[[#This Row],[TRUES]]&gt;0,Weekly[[#This Row],[Actual]]=TRUE),AY390+((Weekly[[#This Row],[H Odds &lt;]]-1)*0.92),IF(AND(Weekly[[#This Row],[V Odds &lt;]]&lt;&gt;"",Weekly[[#This Row],[FALSES]]=0),AY390,IF(AND(Weekly[[#This Row],[H Odds &lt;]]&lt;&gt;"",Weekly[[#This Row],[TRUES]]=0),AY390,AY390-1)))))</f>
        <v>73.066000000000031</v>
      </c>
      <c r="AZ391" s="37">
        <f>IF(AND(Weekly[[#This Row],[V Odds &lt;]]="",Weekly[[#This Row],[H Odds &lt;]]=""),AZ390,IF(AND(Weekly[[#This Row],[V Odds &lt;]]&lt;&gt;"",Weekly[[#This Row],[Actual]]=FALSE),AZ390+Weekly[[#This Row],[V Odds &lt;]]-1,IF(AND(Weekly[[#This Row],[H Odds &lt;]]&lt;&gt;"",Weekly[[#This Row],[Actual]]=TRUE),AZ390+Weekly[[#This Row],[H Odds &lt;]]-1,AZ390-1)))</f>
        <v>66.61999999999999</v>
      </c>
      <c r="BA391" s="38">
        <f>IF(Weekly[[#This Row],[H Odds &lt;]]="",BA390,IF(AND(Weekly[[#This Row],[H Odds &lt;]]&lt;&gt;"",Weekly[[#This Row],[SVC_P]]=TRUE,Weekly[[#This Row],[Actual]]=TRUE),BA390+Weekly[[#This Row],[H Odds &lt;]]-1,IF(AND(Weekly[[#This Row],[H Odds &lt;]]&lt;&gt;"",Weekly[[#This Row],[SVC_P]]=TRUE,Weekly[[#This Row],[Actual]]=FALSE),BA390-1,BA390)))</f>
        <v>67.339999999999989</v>
      </c>
      <c r="BB391" s="38">
        <f>IF(Weekly[[#This Row],[H Odds &lt;]]="",BB390,IF(AND(Weekly[[#This Row],[H Odds &lt;]]&lt;&gt;"",Weekly[[#This Row],[ADBC_P]]=TRUE,Weekly[[#This Row],[Actual]]=TRUE),BB390+Weekly[[#This Row],[H Odds &lt;]]-1,IF(AND(Weekly[[#This Row],[H Odds &lt;]]&lt;&gt;"",Weekly[[#This Row],[ADBC_P]]=TRUE,Weekly[[#This Row],[Actual]]=FALSE),BB390-1,BB390)))</f>
        <v>43.459999999999994</v>
      </c>
      <c r="BC391" s="38">
        <f>IF(Weekly[[#This Row],[H Odds &lt;]]="",BC390,IF(AND(Weekly[[#This Row],[H Odds &lt;]]&lt;&gt;"",Weekly[[#This Row],[RFC_P]]=TRUE,Weekly[[#This Row],[Actual]]=TRUE),BC390+Weekly[[#This Row],[H Odds &lt;]]-1,IF(AND(Weekly[[#This Row],[H Odds &lt;]]&lt;&gt;"",Weekly[[#This Row],[RFC_P]]=TRUE,Weekly[[#This Row],[Actual]]=FALSE),BC390-1,BC390)))</f>
        <v>42.859999999999992</v>
      </c>
      <c r="BD391" s="38">
        <f>IF(Weekly[[#This Row],[H Odds &lt;]]="",BD390,IF(AND(Weekly[[#This Row],[H Odds &lt;]]&lt;&gt;"",Weekly[[#This Row],[GBC_P]]=TRUE,Weekly[[#This Row],[Actual]]=TRUE),BD390+Weekly[[#This Row],[H Odds &lt;]]-1,IF(AND(Weekly[[#This Row],[H Odds &lt;]]&lt;&gt;"",Weekly[[#This Row],[GBC_P]]=TRUE,Weekly[[#This Row],[Actual]]=FALSE),BD390-1,BD390)))</f>
        <v>47.96</v>
      </c>
      <c r="BE391" s="38">
        <f>IF(Weekly[[#This Row],[H Odds &lt;]]="",BE390,IF(AND(Weekly[[#This Row],[H Odds &lt;]]&lt;&gt;"",Weekly[[#This Row],[HGBC_P]]=TRUE,Weekly[[#This Row],[Actual]]=TRUE),BE390+Weekly[[#This Row],[H Odds &lt;]]-1,IF(AND(Weekly[[#This Row],[H Odds &lt;]]&lt;&gt;"",Weekly[[#This Row],[HGBC_P]]=TRUE,Weekly[[#This Row],[Actual]]=FALSE),BE390-1,BE390)))</f>
        <v>55.759999999999991</v>
      </c>
      <c r="BF391" s="38">
        <f>IF(Weekly[[#This Row],[H Odds &lt;]]="",BF390,IF(AND(Weekly[[#This Row],[H Odds &lt;]]&lt;&gt;"",Weekly[[#This Row],[XGB_P]]=TRUE,Weekly[[#This Row],[Actual]]=TRUE),BF390+Weekly[[#This Row],[H Odds &lt;]]-1,IF(AND(Weekly[[#This Row],[H Odds &lt;]]&lt;&gt;"",Weekly[[#This Row],[XGB_P]]=TRUE,Weekly[[#This Row],[Actual]]=FALSE),BF390-1,BF390)))</f>
        <v>59.93</v>
      </c>
      <c r="BG391" s="38">
        <f>IF(Weekly[[#This Row],[H Odds &lt;]]="",BG390,IF(AND(Weekly[[#This Row],[H Odds &lt;]]&lt;&gt;"",Weekly[[#This Row],[QDA_P]]=TRUE,Weekly[[#This Row],[Actual]]=TRUE),BG390+Weekly[[#This Row],[H Odds &lt;]]-1,IF(AND(Weekly[[#This Row],[H Odds &lt;]]&lt;&gt;"",Weekly[[#This Row],[QDA_P]]=TRUE,Weekly[[#This Row],[Actual]]=FALSE),BG390-1,BG390)))</f>
        <v>42.179999999999993</v>
      </c>
      <c r="BH391" s="38">
        <f>IF(Weekly[[#This Row],[H Odds &lt;]]="",BH390,IF(AND(Weekly[[#This Row],[H Odds &lt;]]&lt;&gt;"",Weekly[[#This Row],[KNC_P]]=TRUE,Weekly[[#This Row],[Actual]]=TRUE),BH390+Weekly[[#This Row],[H Odds &lt;]]-1,IF(AND(Weekly[[#This Row],[H Odds &lt;]]&lt;&gt;"",Weekly[[#This Row],[KNC_P]]=TRUE,Weekly[[#This Row],[Actual]]=FALSE),BH390-1,BH390)))</f>
        <v>46.54999999999999</v>
      </c>
      <c r="BI391" s="38">
        <f>IF(Weekly[[#This Row],[H Odds &lt;]]="",BI390,IF(AND(Weekly[[#This Row],[H Odds &lt;]]&lt;&gt;"",Weekly[[#This Row],[TRUES]]&gt;0,Weekly[[#This Row],[Actual]]=TRUE),BI390+Weekly[[#This Row],[H Odds &lt;]]-1,IF(AND(Weekly[[#This Row],[H Odds &lt;]]&lt;&gt;"",Weekly[[#This Row],[TRUES]]=0),BI390,BI390-1)))</f>
        <v>67.339999999999989</v>
      </c>
      <c r="BJ391" s="38">
        <f>IF(Weekly[[#This Row],[H Odds &lt;]]="",BJ390,IF(AND(Weekly[[#This Row],[H Odds &lt;]]&lt;&gt;"",Weekly[[#This Row],[Actual]]=TRUE),BJ390+Weekly[[#This Row],[H Odds &lt;]]-1,IF(AND(Weekly[[#This Row],[H Odds &lt;]]&lt;&gt;"",Weekly[[#This Row],[Actual]]=FALSE),BJ390-1,BJ390)))</f>
        <v>69.239999999999995</v>
      </c>
      <c r="BK391" s="58">
        <f>IF(AND(Weekly[[#This Row],[TRUES]]&gt;4,Weekly[[#This Row],[Actual]]=TRUE),BK390+Weekly[[#This Row],[BF H Odds]]-1,IF(AND(Weekly[[#This Row],[FALSES]]&gt;4,Weekly[[#This Row],[Actual]]=FALSE),BK390+Weekly[[#This Row],[BF V Odds]]-1,IF(AND(Weekly[[#This Row],[TRUES]]&gt;4,Weekly[[#This Row],[Actual]]=FALSE),BK390-1,IF(AND(Weekly[[#This Row],[FALSES]]&gt;4,Weekly[[#This Row],[Actual]]=TRUE),BK390-1,BK390))))</f>
        <v>11.490000000000023</v>
      </c>
      <c r="BL391" s="58">
        <f>IF(AND(Weekly[[#This Row],[TRUES]]&gt;5,Weekly[[#This Row],[Actual]]=TRUE),BL390+Weekly[[#This Row],[BF H Odds]]-1,IF(AND(Weekly[[#This Row],[FALSES]]&gt;5,Weekly[[#This Row],[Actual]]=FALSE),BL390+Weekly[[#This Row],[BF V Odds]]-1,IF(AND(Weekly[[#This Row],[TRUES]]&gt;5,Weekly[[#This Row],[Actual]]=FALSE),BL390-1,IF(AND(Weekly[[#This Row],[FALSES]]&gt;5,Weekly[[#This Row],[Actual]]=TRUE),BL390-1,BL390))))</f>
        <v>15.250000000000025</v>
      </c>
      <c r="BM391" s="58">
        <f>IF(AND(Weekly[[#This Row],[TRUES]]&gt;6,Weekly[[#This Row],[Actual]]=TRUE),BM390+Weekly[[#This Row],[BF H Odds]]-1,IF(AND(Weekly[[#This Row],[FALSES]]&gt;6,Weekly[[#This Row],[Actual]]=FALSE),BM390+Weekly[[#This Row],[BF V Odds]]-1,IF(AND(Weekly[[#This Row],[TRUES]]&gt;6,Weekly[[#This Row],[Actual]]=FALSE),BM390-1,IF(AND(Weekly[[#This Row],[FALSES]]&gt;6,Weekly[[#This Row],[Actual]]=TRUE),BM390-1,BM390))))</f>
        <v>42.570000000000014</v>
      </c>
    </row>
    <row r="392" spans="1:65" x14ac:dyDescent="0.25">
      <c r="A392" s="34"/>
      <c r="B392" s="10">
        <v>44292</v>
      </c>
      <c r="C392" s="33" t="s">
        <v>21</v>
      </c>
      <c r="D392" s="15" t="s">
        <v>30</v>
      </c>
      <c r="E392" t="b">
        <v>1</v>
      </c>
      <c r="F392" t="b">
        <v>0</v>
      </c>
      <c r="G392" t="b">
        <v>1</v>
      </c>
      <c r="H392" t="b">
        <v>1</v>
      </c>
      <c r="I392" t="b">
        <v>1</v>
      </c>
      <c r="J392" t="b">
        <v>1</v>
      </c>
      <c r="K392" t="b">
        <v>1</v>
      </c>
      <c r="L392" t="b">
        <v>1</v>
      </c>
      <c r="O392" t="str">
        <f>IF(Weekly[[#This Row],[H/V]]="H",Weekly[[#This Row],[BF H Odds]],IF(Weekly[[#This Row],[H/V]]="V",Weekly[[#This Row],[BF V Odds]],""))</f>
        <v/>
      </c>
      <c r="P392" t="b">
        <v>0</v>
      </c>
      <c r="R392" s="35">
        <f>IFERROR(IF(Weekly[[#This Row],[Won Bet?]]="yes",R391+(Weekly[[#This Row],[BF Odds]]*Weekly[[#This Row],[BF Stake]])-Weekly[[#This Row],[BF Stake]],R391-Weekly[[#This Row],[BF Stake]]),R391)</f>
        <v>406.86419999999993</v>
      </c>
      <c r="S392" s="9">
        <f>IFERROR(IF(Weekly[[#This Row],[Won Bet?]]="yes",S391+(((Weekly[[#This Row],[BF Odds]]*Weekly[[#This Row],[BF Stake]])-Weekly[[#This Row],[BF Stake]])*0.95),S391-Weekly[[#This Row],[BF Stake]]),S391)</f>
        <v>403.47348999999986</v>
      </c>
      <c r="T392">
        <v>1.89</v>
      </c>
      <c r="U392">
        <v>2.1</v>
      </c>
      <c r="V392" s="24">
        <f>IF(Weekly[[#This Row],[Actual]]="","",IF(AND(Weekly[[#This Row],[SVC_P]]=Weekly[[#This Row],[Actual]],Weekly[[#This Row],[SVC_P]]=TRUE),V391+Weekly[[#This Row],[BF H Odds]]-1,IF(AND(Weekly[[#This Row],[SVC_P]]=Weekly[[#This Row],[Actual]],Weekly[[#This Row],[SVC_P]]=FALSE),V391+Weekly[[#This Row],[BF V Odds]]-1,V391-1)))</f>
        <v>61.980000000000061</v>
      </c>
      <c r="W392" s="24">
        <f>IF(Weekly[[#This Row],[Actual]]="","",IF(AND(Weekly[[#This Row],[SVC_P]]=FALSE,Weekly[[#This Row],[Actual]]=TRUE),W391+Weekly[[#This Row],[BF H Odds]]-1,IF(AND(Weekly[[#This Row],[SVC_P]]=TRUE,Weekly[[#This Row],[Actual]]=FALSE,),W391+Weekly[[#This Row],[BF V Odds]]-1,W391-1)))</f>
        <v>-329.09</v>
      </c>
      <c r="X392" s="24">
        <f>IF(Weekly[[#This Row],[Actual]]="","",IF(AND(Weekly[[#This Row],[ADBC_P]]=Weekly[[#This Row],[Actual]],Weekly[[#This Row],[ADBC_P]]=TRUE),X391+Weekly[[#This Row],[BF H Odds]]-1,IF(AND(Weekly[[#This Row],[ADBC_P]]=Weekly[[#This Row],[Actual]],Weekly[[#This Row],[ADBC_P]]=FALSE),X391+Weekly[[#This Row],[BF V Odds]]-1,X391-1)))</f>
        <v>18.030000000000026</v>
      </c>
      <c r="Y392" s="24">
        <f>IF(Weekly[[#This Row],[Actual]]="","",IF(AND(Weekly[[#This Row],[ADBC_P]]=FALSE,Weekly[[#This Row],[Actual]]=TRUE),Y391+Weekly[[#This Row],[BF H Odds]]-1,IF(AND(Weekly[[#This Row],[ADBC_P]]=TRUE,Weekly[[#This Row],[Actual]]=FALSE),Y391+Weekly[[#This Row],[BF V Odds]]-1,Y391-1)))</f>
        <v>46.99</v>
      </c>
      <c r="Z392" s="24">
        <f>IF(Weekly[[#This Row],[Actual]]="","",IF(AND(Weekly[[#This Row],[RFC_P]]=Weekly[[#This Row],[Actual]],Weekly[[#This Row],[RFC_P]]=TRUE),Z391+Weekly[[#This Row],[BF H Odds]]-1,IF(AND(Weekly[[#This Row],[RFC_P]]=Weekly[[#This Row],[Actual]],Weekly[[#This Row],[RFC_P]]=FALSE),Z391+Weekly[[#This Row],[BF V Odds]]-1,Z391-1)))</f>
        <v>11.750000000000021</v>
      </c>
      <c r="AA392" s="24">
        <f>IF(Weekly[[#This Row],[Actual]]="","",IF(AND(Weekly[[#This Row],[RFC_P]]=FALSE,Weekly[[#This Row],[Actual]]=TRUE),AA391+Weekly[[#This Row],[BF H Odds]]-1,IF(AND(Weekly[[#This Row],[RFC_P]]=TRUE,Weekly[[#This Row],[Actual]]=FALSE),AA391+Weekly[[#This Row],[BF V Odds]]-1,AA391-1)))</f>
        <v>53.269999999999982</v>
      </c>
      <c r="AB392" s="24">
        <f>IF(Weekly[[#This Row],[Actual]]="","",IF(AND(Weekly[[#This Row],[GBC_P]]=Weekly[[#This Row],[Actual]],Weekly[[#This Row],[GBC_P]]=TRUE),AB391+Weekly[[#This Row],[BF H Odds]]-1,IF(AND(Weekly[[#This Row],[GBC_P]]=Weekly[[#This Row],[Actual]],Weekly[[#This Row],[GBC_P]]=FALSE),AB391+Weekly[[#This Row],[BF V Odds]]-1,AB391-1)))</f>
        <v>11.200000000000006</v>
      </c>
      <c r="AC392" s="24">
        <f>IF(Weekly[[#This Row],[Actual]]="","",IF(AND(Weekly[[#This Row],[GBC_P]]=FALSE,Weekly[[#This Row],[Actual]]=TRUE),AC391+Weekly[[#This Row],[BF H Odds]]-1,IF(AND(Weekly[[#This Row],[GBC_P]]=TRUE,Weekly[[#This Row],[Actual]]=FALSE),AC391+Weekly[[#This Row],[BF V Odds]]-1,AC391-1)))</f>
        <v>53.819999999999972</v>
      </c>
      <c r="AD392" s="24">
        <f>IF(Weekly[[#This Row],[Actual]]="","",IF(AND(Weekly[[#This Row],[HGBC_P]]=Weekly[[#This Row],[Actual]],Weekly[[#This Row],[HGBC_P]]=TRUE),AD391+Weekly[[#This Row],[BF H Odds]]-1,IF(AND(Weekly[[#This Row],[HGBC_P]]=Weekly[[#This Row],[Actual]],Weekly[[#This Row],[HGBC_P]]=FALSE),AD391+Weekly[[#This Row],[BF V Odds]]-1,AD391-1)))</f>
        <v>15.510000000000026</v>
      </c>
      <c r="AE392" s="24">
        <f>IF(Weekly[[#This Row],[Actual]]="","",IF(AND(Weekly[[#This Row],[HGBC_P]]=FALSE,Weekly[[#This Row],[Actual]]=TRUE),AE391+Weekly[[#This Row],[BF H Odds]]-1,IF(AND(Weekly[[#This Row],[HGBC_P]]=TRUE,Weekly[[#This Row],[Actual]]=FALSE),AE391+Weekly[[#This Row],[BF V Odds]]-1,AE391-1)))</f>
        <v>49.510000000000005</v>
      </c>
      <c r="AF392" s="24">
        <f>IF(Weekly[[#This Row],[Actual]]="","",IF(AND(Weekly[[#This Row],[XGB_P]]=Weekly[[#This Row],[Actual]],Weekly[[#This Row],[XGB_P]]=TRUE),AF391+Weekly[[#This Row],[BF H Odds]]-1,IF(AND(Weekly[[#This Row],[XGB_P]]=Weekly[[#This Row],[Actual]],Weekly[[#This Row],[XGB_P]]=FALSE),AF391+Weekly[[#This Row],[BF V Odds]]-1,AF391-1)))</f>
        <v>33.010000000000019</v>
      </c>
      <c r="AG392" s="24">
        <f>IF(Weekly[[#This Row],[Actual]]="","",IF(AND(Weekly[[#This Row],[XGB_P]]=FALSE,Weekly[[#This Row],[Actual]]=TRUE),AG391+Weekly[[#This Row],[BF H Odds]]-1,IF(AND(Weekly[[#This Row],[XGB_P]]=TRUE,Weekly[[#This Row],[Actual]]=FALSE),AG391+Weekly[[#This Row],[BF V Odds]]-1,AG391-1)))</f>
        <v>32.01</v>
      </c>
      <c r="AH392" s="24">
        <f>IF(Weekly[[#This Row],[Actual]]="","",IF(AND(Weekly[[#This Row],[QDA_P]]=Weekly[[#This Row],[Actual]],Weekly[[#This Row],[QDA_P]]=TRUE),AH391+Weekly[[#This Row],[BF H Odds]]-1,IF(AND(Weekly[[#This Row],[QDA_P]]=Weekly[[#This Row],[Actual]],Weekly[[#This Row],[QDA_P]]=FALSE),AH391+Weekly[[#This Row],[BF V Odds]]-1,AH391-1)))</f>
        <v>7.0000000000009166E-2</v>
      </c>
      <c r="AI392" s="24">
        <f>IF(Weekly[[#This Row],[Actual]]="","",IF(AND(Weekly[[#This Row],[QDA_P]]=FALSE,Weekly[[#This Row],[Actual]]=TRUE),AI391+Weekly[[#This Row],[BF H Odds]]-1,IF(AND(Weekly[[#This Row],[QDA_P]]=TRUE,Weekly[[#This Row],[Actual]]=FALSE),AI391+Weekly[[#This Row],[BF V Odds]]-1,AI391-1)))</f>
        <v>64.95</v>
      </c>
      <c r="AJ392" s="24">
        <f>IF(Weekly[[#This Row],[Actual]]="","",IF(AND(Weekly[[#This Row],[KNC_P]]=FALSE,Weekly[[#This Row],[Actual]]=TRUE),AJ391+Weekly[[#This Row],[BF H Odds]]-1,IF(AND(Weekly[[#This Row],[KNC_P]]=TRUE,Weekly[[#This Row],[Actual]]=FALSE),AJ391+Weekly[[#This Row],[BF V Odds]]-1,AJ391-1)))</f>
        <v>47.839999999999982</v>
      </c>
      <c r="AK392" s="24">
        <f>IF(Weekly[[#This Row],[Actual]]="","",IF(AND(Weekly[[#This Row],[KNC_P]]=FALSE,Weekly[[#This Row],[Actual]]=TRUE),AK391+Weekly[[#This Row],[BF H Odds]]-1,IF(AND(Weekly[[#This Row],[KNC_P]]=TRUE,Weekly[[#This Row],[Actual]]=FALSE),AK391+Weekly[[#This Row],[BF V Odds]]-1,AK391-1)))</f>
        <v>46.739999999999974</v>
      </c>
      <c r="AL392" s="30">
        <f>IF(Weekly[[#This Row],[Actual]]="","",COUNTIF(Weekly[[#This Row],[SVC_P]:[QDA_P]],TRUE))</f>
        <v>6</v>
      </c>
      <c r="AM392" s="30">
        <f>IF(Weekly[[#This Row],[Actual]]="","",COUNTIF(Weekly[[#This Row],[SVC_P]:[QDA_P]],FALSE))</f>
        <v>1</v>
      </c>
      <c r="AN392" s="36" t="str">
        <f>IF(AND(Weekly[[#This Row],[BF V Odds]]&gt;$BO$6,Weekly[[#This Row],[BF V Odds]] &lt; $BO$7),Weekly[[#This Row],[BF V Odds]],"")</f>
        <v/>
      </c>
      <c r="AO392" s="36" t="str">
        <f>IF(AND(Weekly[[#This Row],[BF H Odds]]&gt;$BO$6, Weekly[[#This Row],[BF H Odds]] &lt; $BO$7),Weekly[[#This Row],[BF H Odds]],"")</f>
        <v/>
      </c>
      <c r="AP392" s="37">
        <f>IF(AND(Weekly[[#This Row],[V Odds &lt;]]="",Weekly[[#This Row],[H Odds &lt;]]=""),AP391,IF(AND(Weekly[[#This Row],[H Odds &lt;]]&lt;&gt;"",Weekly[[#This Row],[SVC_P]]=TRUE,Weekly[[#This Row],[Actual]]=TRUE),AP391+Weekly[[#This Row],[H Odds &lt;]]-1,IF(AND(Weekly[[#This Row],[V Odds &lt;]]&lt;&gt;"",Weekly[[#This Row],[SVC_P]]=FALSE,Weekly[[#This Row],[Actual]]=FALSE),AP391+Weekly[[#This Row],[V Odds &lt;]]-1,IF(AND(Weekly[[#This Row],[V Odds &lt;]]&lt;&gt;"",Weekly[[#This Row],[SVC_P]]=FALSE,Weekly[[#This Row],[Actual]]=TRUE),AP391-1,IF(AND(Weekly[[#This Row],[H Odds &lt;]]&lt;&gt;"",Weekly[[#This Row],[SVC_P]]=TRUE,Weekly[[#This Row],[Actual]]=FALSE),AP391-1,AP391)))))</f>
        <v>72.38000000000001</v>
      </c>
      <c r="AQ392" s="37">
        <f>IF(AND(Weekly[[#This Row],[V Odds &lt;]]="",Weekly[[#This Row],[H Odds &lt;]]=""),AQ391,IF(AND(Weekly[[#This Row],[H Odds &lt;]]&lt;&gt;"",Weekly[[#This Row],[ADBC_P]]=TRUE,Weekly[[#This Row],[Actual]]=TRUE),AQ391+Weekly[[#This Row],[H Odds &lt;]]-1,IF(AND(Weekly[[#This Row],[V Odds &lt;]]&lt;&gt;"",Weekly[[#This Row],[ADBC_P]]=FALSE,Weekly[[#This Row],[Actual]]=FALSE),AQ391+Weekly[[#This Row],[V Odds &lt;]]-1,IF(AND(Weekly[[#This Row],[V Odds &lt;]]&lt;&gt;"",Weekly[[#This Row],[ADBC_P]]=FALSE,Weekly[[#This Row],[Actual]]=TRUE),AQ391-1,IF(AND(Weekly[[#This Row],[H Odds &lt;]]&lt;&gt;"",Weekly[[#This Row],[ADBC_P]]=TRUE,Weekly[[#This Row],[Actual]]=FALSE),AQ391-1,AQ391)))))</f>
        <v>46.779999999999994</v>
      </c>
      <c r="AR392" s="37">
        <f>IF(AND(Weekly[[#This Row],[V Odds &lt;]]="",Weekly[[#This Row],[H Odds &lt;]]=""),AR391,IF(AND(Weekly[[#This Row],[H Odds &lt;]]&lt;&gt;"",Weekly[[#This Row],[RFC_P]]=TRUE,Weekly[[#This Row],[Actual]]=TRUE),AR391+Weekly[[#This Row],[H Odds &lt;]]-1,IF(AND(Weekly[[#This Row],[V Odds &lt;]]&lt;&gt;"",Weekly[[#This Row],[RFC_P]]=FALSE,Weekly[[#This Row],[Actual]]=FALSE),AR391+Weekly[[#This Row],[V Odds &lt;]]-1,IF(AND(Weekly[[#This Row],[V Odds &lt;]]&lt;&gt;"",Weekly[[#This Row],[RFC_P]]=FALSE,Weekly[[#This Row],[Actual]]=TRUE),AR391-1,IF(AND(Weekly[[#This Row],[H Odds &lt;]]&lt;&gt;"",Weekly[[#This Row],[RFC_P]]=TRUE,Weekly[[#This Row],[Actual]]=FALSE),AR391-1,AR391)))))</f>
        <v>49.789999999999992</v>
      </c>
      <c r="AS392" s="37">
        <f>IF(AND(Weekly[[#This Row],[V Odds &lt;]]="",Weekly[[#This Row],[H Odds &lt;]]=""),AS391,IF(AND(Weekly[[#This Row],[H Odds &lt;]]&lt;&gt;"",Weekly[[#This Row],[GBC_P]]=TRUE,Weekly[[#This Row],[Actual]]=TRUE),AS391+Weekly[[#This Row],[H Odds &lt;]]-1,IF(AND(Weekly[[#This Row],[V Odds &lt;]]&lt;&gt;"",Weekly[[#This Row],[GBC_P]]=FALSE,Weekly[[#This Row],[Actual]]=FALSE),AS391+Weekly[[#This Row],[V Odds &lt;]]-1,IF(AND(Weekly[[#This Row],[V Odds &lt;]]&lt;&gt;"",Weekly[[#This Row],[GBC_P]]=FALSE,Weekly[[#This Row],[Actual]]=TRUE),AS391-1,IF(AND(Weekly[[#This Row],[H Odds &lt;]]&lt;&gt;"",Weekly[[#This Row],[GBC_P]]=TRUE,Weekly[[#This Row],[Actual]]=FALSE),AS391-1,AS391)))))</f>
        <v>48.58</v>
      </c>
      <c r="AT392" s="37">
        <f>IF(AND(Weekly[[#This Row],[V Odds &lt;]]="",Weekly[[#This Row],[H Odds &lt;]]=""),AT391,IF(AND(Weekly[[#This Row],[H Odds &lt;]]&lt;&gt;"",Weekly[[#This Row],[HGBC_P]]=TRUE,Weekly[[#This Row],[Actual]]=TRUE),AT391+Weekly[[#This Row],[H Odds &lt;]]-1,IF(AND(Weekly[[#This Row],[V Odds &lt;]]&lt;&gt;"",Weekly[[#This Row],[HGBC_P]]=FALSE,Weekly[[#This Row],[Actual]]=FALSE),AT391+Weekly[[#This Row],[V Odds &lt;]]-1,IF(AND(Weekly[[#This Row],[V Odds &lt;]]&lt;&gt;"",Weekly[[#This Row],[HGBC_P]]=FALSE,Weekly[[#This Row],[Actual]]=TRUE),AT391-1,IF(AND(Weekly[[#This Row],[H Odds &lt;]]&lt;&gt;"",Weekly[[#This Row],[HGBC_P]]=TRUE,Weekly[[#This Row],[Actual]]=FALSE),AT391-1,AT391)))))</f>
        <v>53.659999999999989</v>
      </c>
      <c r="AU392" s="37">
        <f>IF(AND(Weekly[[#This Row],[V Odds &lt;]]="",Weekly[[#This Row],[H Odds &lt;]]=""),AU391,IF(AND(Weekly[[#This Row],[H Odds &lt;]]&lt;&gt;"",Weekly[[#This Row],[XGB_P]]=TRUE,Weekly[[#This Row],[Actual]]=TRUE),AU391+Weekly[[#This Row],[H Odds &lt;]]-1,IF(AND(Weekly[[#This Row],[V Odds &lt;]]&lt;&gt;"",Weekly[[#This Row],[XGB_P]]=FALSE,Weekly[[#This Row],[Actual]]=FALSE),AU391+Weekly[[#This Row],[V Odds &lt;]]-1,IF(AND(Weekly[[#This Row],[V Odds &lt;]]&lt;&gt;"",Weekly[[#This Row],[XGB_P]]=FALSE,Weekly[[#This Row],[Actual]]=TRUE),AU391-1,IF(AND(Weekly[[#This Row],[H Odds &lt;]]&lt;&gt;"",Weekly[[#This Row],[XGB_P]]=TRUE,Weekly[[#This Row],[Actual]]=FALSE),AU391-1,AU391)))))</f>
        <v>64.760000000000005</v>
      </c>
      <c r="AV392" s="37">
        <f>IF(AND(Weekly[[#This Row],[V Odds &lt;]]="",Weekly[[#This Row],[H Odds &lt;]]=""),AV391,IF(AND(Weekly[[#This Row],[H Odds &lt;]]&lt;&gt;"",Weekly[[#This Row],[QDA_P]]=TRUE,Weekly[[#This Row],[Actual]]=TRUE),AV391+Weekly[[#This Row],[H Odds &lt;]]-1,IF(AND(Weekly[[#This Row],[V Odds &lt;]]&lt;&gt;"",Weekly[[#This Row],[QDA_P]]=FALSE,Weekly[[#This Row],[Actual]]=FALSE),AV391+Weekly[[#This Row],[V Odds &lt;]]-1,IF(AND(Weekly[[#This Row],[V Odds &lt;]]&lt;&gt;"",Weekly[[#This Row],[QDA_P]]=FALSE,Weekly[[#This Row],[Actual]]=TRUE),AV391-1,IF(AND(Weekly[[#This Row],[H Odds &lt;]]&lt;&gt;"",Weekly[[#This Row],[QDA_P]]=TRUE,Weekly[[#This Row],[Actual]]=FALSE),AV391-1,AV391)))))</f>
        <v>53.249999999999979</v>
      </c>
      <c r="AW392" s="37">
        <f>IF(AND(Weekly[[#This Row],[H Odds &lt;]]="",Weekly[[#This Row],[V Odds &lt;]]=""),AW391,IF(AND(Weekly[[#This Row],[KNC_P]]=Weekly[[#This Row],[Actual]],Weekly[[#This Row],[KNC_P]]=TRUE),AW391+Weekly[[#This Row],[BF H Odds]]-1,IF(AND(Weekly[[#This Row],[KNC_P]]=Weekly[[#This Row],[Actual]],Weekly[[#This Row],[KNC_P]]=FALSE),AW391+Weekly[[#This Row],[BF V Odds]]-1,AW391-1)))</f>
        <v>42.680000000000007</v>
      </c>
      <c r="AX392" s="37">
        <f>IF(AND(Weekly[[#This Row],[V Odds &lt;]]="",Weekly[[#This Row],[H Odds &lt;]]=""),AX391,IF(AND(Weekly[[#This Row],[V Odds &lt;]]&lt;&gt;"",Weekly[[#This Row],[FALSES]]&gt;0,Weekly[[#This Row],[Actual]]=FALSE),AX391+Weekly[[#This Row],[V Odds &lt;]]-1,IF(AND(Weekly[[#This Row],[H Odds &lt;]]&lt;&gt;"",Weekly[[#This Row],[TRUES]]&gt;0,Weekly[[#This Row],[Actual]]=TRUE),AX391+Weekly[[#This Row],[H Odds &lt;]]-1,IF(AND(Weekly[[#This Row],[V Odds &lt;]]&lt;&gt;"",Weekly[[#This Row],[FALSES]]=0),AX391,IF(AND(Weekly[[#This Row],[H Odds &lt;]]&lt;&gt;"",Weekly[[#This Row],[TRUES]]=0),AX391,AX391-1)))))</f>
        <v>80.549999999999983</v>
      </c>
      <c r="AY392" s="37">
        <f>IF(AND(Weekly[[#This Row],[V Odds &lt;]]="",Weekly[[#This Row],[H Odds &lt;]]=""),AY391,IF(AND(Weekly[[#This Row],[V Odds &lt;]]&lt;&gt;"",Weekly[[#This Row],[FALSES]]&gt;0,Weekly[[#This Row],[Actual]]=FALSE),AY391+((Weekly[[#This Row],[V Odds &lt;]]-1)*0.92),IF(AND(Weekly[[#This Row],[H Odds &lt;]]&lt;&gt;"",Weekly[[#This Row],[TRUES]]&gt;0,Weekly[[#This Row],[Actual]]=TRUE),AY391+((Weekly[[#This Row],[H Odds &lt;]]-1)*0.92),IF(AND(Weekly[[#This Row],[V Odds &lt;]]&lt;&gt;"",Weekly[[#This Row],[FALSES]]=0),AY391,IF(AND(Weekly[[#This Row],[H Odds &lt;]]&lt;&gt;"",Weekly[[#This Row],[TRUES]]=0),AY391,AY391-1)))))</f>
        <v>73.066000000000031</v>
      </c>
      <c r="AZ392" s="37">
        <f>IF(AND(Weekly[[#This Row],[V Odds &lt;]]="",Weekly[[#This Row],[H Odds &lt;]]=""),AZ391,IF(AND(Weekly[[#This Row],[V Odds &lt;]]&lt;&gt;"",Weekly[[#This Row],[Actual]]=FALSE),AZ391+Weekly[[#This Row],[V Odds &lt;]]-1,IF(AND(Weekly[[#This Row],[H Odds &lt;]]&lt;&gt;"",Weekly[[#This Row],[Actual]]=TRUE),AZ391+Weekly[[#This Row],[H Odds &lt;]]-1,AZ391-1)))</f>
        <v>66.61999999999999</v>
      </c>
      <c r="BA392" s="38">
        <f>IF(Weekly[[#This Row],[H Odds &lt;]]="",BA391,IF(AND(Weekly[[#This Row],[H Odds &lt;]]&lt;&gt;"",Weekly[[#This Row],[SVC_P]]=TRUE,Weekly[[#This Row],[Actual]]=TRUE),BA391+Weekly[[#This Row],[H Odds &lt;]]-1,IF(AND(Weekly[[#This Row],[H Odds &lt;]]&lt;&gt;"",Weekly[[#This Row],[SVC_P]]=TRUE,Weekly[[#This Row],[Actual]]=FALSE),BA391-1,BA391)))</f>
        <v>67.339999999999989</v>
      </c>
      <c r="BB392" s="38">
        <f>IF(Weekly[[#This Row],[H Odds &lt;]]="",BB391,IF(AND(Weekly[[#This Row],[H Odds &lt;]]&lt;&gt;"",Weekly[[#This Row],[ADBC_P]]=TRUE,Weekly[[#This Row],[Actual]]=TRUE),BB391+Weekly[[#This Row],[H Odds &lt;]]-1,IF(AND(Weekly[[#This Row],[H Odds &lt;]]&lt;&gt;"",Weekly[[#This Row],[ADBC_P]]=TRUE,Weekly[[#This Row],[Actual]]=FALSE),BB391-1,BB391)))</f>
        <v>43.459999999999994</v>
      </c>
      <c r="BC392" s="38">
        <f>IF(Weekly[[#This Row],[H Odds &lt;]]="",BC391,IF(AND(Weekly[[#This Row],[H Odds &lt;]]&lt;&gt;"",Weekly[[#This Row],[RFC_P]]=TRUE,Weekly[[#This Row],[Actual]]=TRUE),BC391+Weekly[[#This Row],[H Odds &lt;]]-1,IF(AND(Weekly[[#This Row],[H Odds &lt;]]&lt;&gt;"",Weekly[[#This Row],[RFC_P]]=TRUE,Weekly[[#This Row],[Actual]]=FALSE),BC391-1,BC391)))</f>
        <v>42.859999999999992</v>
      </c>
      <c r="BD392" s="38">
        <f>IF(Weekly[[#This Row],[H Odds &lt;]]="",BD391,IF(AND(Weekly[[#This Row],[H Odds &lt;]]&lt;&gt;"",Weekly[[#This Row],[GBC_P]]=TRUE,Weekly[[#This Row],[Actual]]=TRUE),BD391+Weekly[[#This Row],[H Odds &lt;]]-1,IF(AND(Weekly[[#This Row],[H Odds &lt;]]&lt;&gt;"",Weekly[[#This Row],[GBC_P]]=TRUE,Weekly[[#This Row],[Actual]]=FALSE),BD391-1,BD391)))</f>
        <v>47.96</v>
      </c>
      <c r="BE392" s="38">
        <f>IF(Weekly[[#This Row],[H Odds &lt;]]="",BE391,IF(AND(Weekly[[#This Row],[H Odds &lt;]]&lt;&gt;"",Weekly[[#This Row],[HGBC_P]]=TRUE,Weekly[[#This Row],[Actual]]=TRUE),BE391+Weekly[[#This Row],[H Odds &lt;]]-1,IF(AND(Weekly[[#This Row],[H Odds &lt;]]&lt;&gt;"",Weekly[[#This Row],[HGBC_P]]=TRUE,Weekly[[#This Row],[Actual]]=FALSE),BE391-1,BE391)))</f>
        <v>55.759999999999991</v>
      </c>
      <c r="BF392" s="38">
        <f>IF(Weekly[[#This Row],[H Odds &lt;]]="",BF391,IF(AND(Weekly[[#This Row],[H Odds &lt;]]&lt;&gt;"",Weekly[[#This Row],[XGB_P]]=TRUE,Weekly[[#This Row],[Actual]]=TRUE),BF391+Weekly[[#This Row],[H Odds &lt;]]-1,IF(AND(Weekly[[#This Row],[H Odds &lt;]]&lt;&gt;"",Weekly[[#This Row],[XGB_P]]=TRUE,Weekly[[#This Row],[Actual]]=FALSE),BF391-1,BF391)))</f>
        <v>59.93</v>
      </c>
      <c r="BG392" s="38">
        <f>IF(Weekly[[#This Row],[H Odds &lt;]]="",BG391,IF(AND(Weekly[[#This Row],[H Odds &lt;]]&lt;&gt;"",Weekly[[#This Row],[QDA_P]]=TRUE,Weekly[[#This Row],[Actual]]=TRUE),BG391+Weekly[[#This Row],[H Odds &lt;]]-1,IF(AND(Weekly[[#This Row],[H Odds &lt;]]&lt;&gt;"",Weekly[[#This Row],[QDA_P]]=TRUE,Weekly[[#This Row],[Actual]]=FALSE),BG391-1,BG391)))</f>
        <v>42.179999999999993</v>
      </c>
      <c r="BH392" s="38">
        <f>IF(Weekly[[#This Row],[H Odds &lt;]]="",BH391,IF(AND(Weekly[[#This Row],[H Odds &lt;]]&lt;&gt;"",Weekly[[#This Row],[KNC_P]]=TRUE,Weekly[[#This Row],[Actual]]=TRUE),BH391+Weekly[[#This Row],[H Odds &lt;]]-1,IF(AND(Weekly[[#This Row],[H Odds &lt;]]&lt;&gt;"",Weekly[[#This Row],[KNC_P]]=TRUE,Weekly[[#This Row],[Actual]]=FALSE),BH391-1,BH391)))</f>
        <v>46.54999999999999</v>
      </c>
      <c r="BI392" s="38">
        <f>IF(Weekly[[#This Row],[H Odds &lt;]]="",BI391,IF(AND(Weekly[[#This Row],[H Odds &lt;]]&lt;&gt;"",Weekly[[#This Row],[TRUES]]&gt;0,Weekly[[#This Row],[Actual]]=TRUE),BI391+Weekly[[#This Row],[H Odds &lt;]]-1,IF(AND(Weekly[[#This Row],[H Odds &lt;]]&lt;&gt;"",Weekly[[#This Row],[TRUES]]=0),BI391,BI391-1)))</f>
        <v>67.339999999999989</v>
      </c>
      <c r="BJ392" s="38">
        <f>IF(Weekly[[#This Row],[H Odds &lt;]]="",BJ391,IF(AND(Weekly[[#This Row],[H Odds &lt;]]&lt;&gt;"",Weekly[[#This Row],[Actual]]=TRUE),BJ391+Weekly[[#This Row],[H Odds &lt;]]-1,IF(AND(Weekly[[#This Row],[H Odds &lt;]]&lt;&gt;"",Weekly[[#This Row],[Actual]]=FALSE),BJ391-1,BJ391)))</f>
        <v>69.239999999999995</v>
      </c>
      <c r="BK392" s="58">
        <f>IF(AND(Weekly[[#This Row],[TRUES]]&gt;4,Weekly[[#This Row],[Actual]]=TRUE),BK391+Weekly[[#This Row],[BF H Odds]]-1,IF(AND(Weekly[[#This Row],[FALSES]]&gt;4,Weekly[[#This Row],[Actual]]=FALSE),BK391+Weekly[[#This Row],[BF V Odds]]-1,IF(AND(Weekly[[#This Row],[TRUES]]&gt;4,Weekly[[#This Row],[Actual]]=FALSE),BK391-1,IF(AND(Weekly[[#This Row],[FALSES]]&gt;4,Weekly[[#This Row],[Actual]]=TRUE),BK391-1,BK391))))</f>
        <v>10.490000000000023</v>
      </c>
      <c r="BL392" s="58">
        <f>IF(AND(Weekly[[#This Row],[TRUES]]&gt;5,Weekly[[#This Row],[Actual]]=TRUE),BL391+Weekly[[#This Row],[BF H Odds]]-1,IF(AND(Weekly[[#This Row],[FALSES]]&gt;5,Weekly[[#This Row],[Actual]]=FALSE),BL391+Weekly[[#This Row],[BF V Odds]]-1,IF(AND(Weekly[[#This Row],[TRUES]]&gt;5,Weekly[[#This Row],[Actual]]=FALSE),BL391-1,IF(AND(Weekly[[#This Row],[FALSES]]&gt;5,Weekly[[#This Row],[Actual]]=TRUE),BL391-1,BL391))))</f>
        <v>14.250000000000025</v>
      </c>
      <c r="BM392" s="58">
        <f>IF(AND(Weekly[[#This Row],[TRUES]]&gt;6,Weekly[[#This Row],[Actual]]=TRUE),BM391+Weekly[[#This Row],[BF H Odds]]-1,IF(AND(Weekly[[#This Row],[FALSES]]&gt;6,Weekly[[#This Row],[Actual]]=FALSE),BM391+Weekly[[#This Row],[BF V Odds]]-1,IF(AND(Weekly[[#This Row],[TRUES]]&gt;6,Weekly[[#This Row],[Actual]]=FALSE),BM391-1,IF(AND(Weekly[[#This Row],[FALSES]]&gt;6,Weekly[[#This Row],[Actual]]=TRUE),BM391-1,BM391))))</f>
        <v>42.570000000000014</v>
      </c>
    </row>
    <row r="393" spans="1:65" x14ac:dyDescent="0.25">
      <c r="A393" s="34"/>
      <c r="B393" s="10">
        <v>44292</v>
      </c>
      <c r="C393" s="33" t="s">
        <v>22</v>
      </c>
      <c r="D393" s="15" t="s">
        <v>37</v>
      </c>
      <c r="E393" t="b">
        <v>1</v>
      </c>
      <c r="F393" t="b">
        <v>1</v>
      </c>
      <c r="G393" t="b">
        <v>1</v>
      </c>
      <c r="H393" t="b">
        <v>1</v>
      </c>
      <c r="I393" t="b">
        <v>1</v>
      </c>
      <c r="J393" t="b">
        <v>1</v>
      </c>
      <c r="K393" t="b">
        <v>1</v>
      </c>
      <c r="L393" t="b">
        <v>1</v>
      </c>
      <c r="O393" t="str">
        <f>IF(Weekly[[#This Row],[H/V]]="H",Weekly[[#This Row],[BF H Odds]],IF(Weekly[[#This Row],[H/V]]="V",Weekly[[#This Row],[BF V Odds]],""))</f>
        <v/>
      </c>
      <c r="P393" t="b">
        <v>0</v>
      </c>
      <c r="R393" s="35">
        <f>IFERROR(IF(Weekly[[#This Row],[Won Bet?]]="yes",R392+(Weekly[[#This Row],[BF Odds]]*Weekly[[#This Row],[BF Stake]])-Weekly[[#This Row],[BF Stake]],R392-Weekly[[#This Row],[BF Stake]]),R392)</f>
        <v>406.86419999999993</v>
      </c>
      <c r="S393" s="9">
        <f>IFERROR(IF(Weekly[[#This Row],[Won Bet?]]="yes",S392+(((Weekly[[#This Row],[BF Odds]]*Weekly[[#This Row],[BF Stake]])-Weekly[[#This Row],[BF Stake]])*0.95),S392-Weekly[[#This Row],[BF Stake]]),S392)</f>
        <v>403.47348999999986</v>
      </c>
      <c r="T393">
        <v>2.98</v>
      </c>
      <c r="U393">
        <v>1.49</v>
      </c>
      <c r="V393" s="24">
        <f>IF(Weekly[[#This Row],[Actual]]="","",IF(AND(Weekly[[#This Row],[SVC_P]]=Weekly[[#This Row],[Actual]],Weekly[[#This Row],[SVC_P]]=TRUE),V392+Weekly[[#This Row],[BF H Odds]]-1,IF(AND(Weekly[[#This Row],[SVC_P]]=Weekly[[#This Row],[Actual]],Weekly[[#This Row],[SVC_P]]=FALSE),V392+Weekly[[#This Row],[BF V Odds]]-1,V392-1)))</f>
        <v>60.980000000000061</v>
      </c>
      <c r="W393" s="24">
        <f>IF(Weekly[[#This Row],[Actual]]="","",IF(AND(Weekly[[#This Row],[SVC_P]]=FALSE,Weekly[[#This Row],[Actual]]=TRUE),W392+Weekly[[#This Row],[BF H Odds]]-1,IF(AND(Weekly[[#This Row],[SVC_P]]=TRUE,Weekly[[#This Row],[Actual]]=FALSE,),W392+Weekly[[#This Row],[BF V Odds]]-1,W392-1)))</f>
        <v>-330.09</v>
      </c>
      <c r="X393" s="24">
        <f>IF(Weekly[[#This Row],[Actual]]="","",IF(AND(Weekly[[#This Row],[ADBC_P]]=Weekly[[#This Row],[Actual]],Weekly[[#This Row],[ADBC_P]]=TRUE),X392+Weekly[[#This Row],[BF H Odds]]-1,IF(AND(Weekly[[#This Row],[ADBC_P]]=Weekly[[#This Row],[Actual]],Weekly[[#This Row],[ADBC_P]]=FALSE),X392+Weekly[[#This Row],[BF V Odds]]-1,X392-1)))</f>
        <v>17.030000000000026</v>
      </c>
      <c r="Y393" s="24">
        <f>IF(Weekly[[#This Row],[Actual]]="","",IF(AND(Weekly[[#This Row],[ADBC_P]]=FALSE,Weekly[[#This Row],[Actual]]=TRUE),Y392+Weekly[[#This Row],[BF H Odds]]-1,IF(AND(Weekly[[#This Row],[ADBC_P]]=TRUE,Weekly[[#This Row],[Actual]]=FALSE),Y392+Weekly[[#This Row],[BF V Odds]]-1,Y392-1)))</f>
        <v>48.97</v>
      </c>
      <c r="Z393" s="24">
        <f>IF(Weekly[[#This Row],[Actual]]="","",IF(AND(Weekly[[#This Row],[RFC_P]]=Weekly[[#This Row],[Actual]],Weekly[[#This Row],[RFC_P]]=TRUE),Z392+Weekly[[#This Row],[BF H Odds]]-1,IF(AND(Weekly[[#This Row],[RFC_P]]=Weekly[[#This Row],[Actual]],Weekly[[#This Row],[RFC_P]]=FALSE),Z392+Weekly[[#This Row],[BF V Odds]]-1,Z392-1)))</f>
        <v>10.750000000000021</v>
      </c>
      <c r="AA393" s="24">
        <f>IF(Weekly[[#This Row],[Actual]]="","",IF(AND(Weekly[[#This Row],[RFC_P]]=FALSE,Weekly[[#This Row],[Actual]]=TRUE),AA392+Weekly[[#This Row],[BF H Odds]]-1,IF(AND(Weekly[[#This Row],[RFC_P]]=TRUE,Weekly[[#This Row],[Actual]]=FALSE),AA392+Weekly[[#This Row],[BF V Odds]]-1,AA392-1)))</f>
        <v>55.249999999999979</v>
      </c>
      <c r="AB393" s="24">
        <f>IF(Weekly[[#This Row],[Actual]]="","",IF(AND(Weekly[[#This Row],[GBC_P]]=Weekly[[#This Row],[Actual]],Weekly[[#This Row],[GBC_P]]=TRUE),AB392+Weekly[[#This Row],[BF H Odds]]-1,IF(AND(Weekly[[#This Row],[GBC_P]]=Weekly[[#This Row],[Actual]],Weekly[[#This Row],[GBC_P]]=FALSE),AB392+Weekly[[#This Row],[BF V Odds]]-1,AB392-1)))</f>
        <v>10.200000000000006</v>
      </c>
      <c r="AC393" s="24">
        <f>IF(Weekly[[#This Row],[Actual]]="","",IF(AND(Weekly[[#This Row],[GBC_P]]=FALSE,Weekly[[#This Row],[Actual]]=TRUE),AC392+Weekly[[#This Row],[BF H Odds]]-1,IF(AND(Weekly[[#This Row],[GBC_P]]=TRUE,Weekly[[#This Row],[Actual]]=FALSE),AC392+Weekly[[#This Row],[BF V Odds]]-1,AC392-1)))</f>
        <v>55.799999999999969</v>
      </c>
      <c r="AD393" s="24">
        <f>IF(Weekly[[#This Row],[Actual]]="","",IF(AND(Weekly[[#This Row],[HGBC_P]]=Weekly[[#This Row],[Actual]],Weekly[[#This Row],[HGBC_P]]=TRUE),AD392+Weekly[[#This Row],[BF H Odds]]-1,IF(AND(Weekly[[#This Row],[HGBC_P]]=Weekly[[#This Row],[Actual]],Weekly[[#This Row],[HGBC_P]]=FALSE),AD392+Weekly[[#This Row],[BF V Odds]]-1,AD392-1)))</f>
        <v>14.510000000000026</v>
      </c>
      <c r="AE393" s="24">
        <f>IF(Weekly[[#This Row],[Actual]]="","",IF(AND(Weekly[[#This Row],[HGBC_P]]=FALSE,Weekly[[#This Row],[Actual]]=TRUE),AE392+Weekly[[#This Row],[BF H Odds]]-1,IF(AND(Weekly[[#This Row],[HGBC_P]]=TRUE,Weekly[[#This Row],[Actual]]=FALSE),AE392+Weekly[[#This Row],[BF V Odds]]-1,AE392-1)))</f>
        <v>51.49</v>
      </c>
      <c r="AF393" s="24">
        <f>IF(Weekly[[#This Row],[Actual]]="","",IF(AND(Weekly[[#This Row],[XGB_P]]=Weekly[[#This Row],[Actual]],Weekly[[#This Row],[XGB_P]]=TRUE),AF392+Weekly[[#This Row],[BF H Odds]]-1,IF(AND(Weekly[[#This Row],[XGB_P]]=Weekly[[#This Row],[Actual]],Weekly[[#This Row],[XGB_P]]=FALSE),AF392+Weekly[[#This Row],[BF V Odds]]-1,AF392-1)))</f>
        <v>32.010000000000019</v>
      </c>
      <c r="AG393" s="24">
        <f>IF(Weekly[[#This Row],[Actual]]="","",IF(AND(Weekly[[#This Row],[XGB_P]]=FALSE,Weekly[[#This Row],[Actual]]=TRUE),AG392+Weekly[[#This Row],[BF H Odds]]-1,IF(AND(Weekly[[#This Row],[XGB_P]]=TRUE,Weekly[[#This Row],[Actual]]=FALSE),AG392+Weekly[[#This Row],[BF V Odds]]-1,AG392-1)))</f>
        <v>33.989999999999995</v>
      </c>
      <c r="AH393" s="24">
        <f>IF(Weekly[[#This Row],[Actual]]="","",IF(AND(Weekly[[#This Row],[QDA_P]]=Weekly[[#This Row],[Actual]],Weekly[[#This Row],[QDA_P]]=TRUE),AH392+Weekly[[#This Row],[BF H Odds]]-1,IF(AND(Weekly[[#This Row],[QDA_P]]=Weekly[[#This Row],[Actual]],Weekly[[#This Row],[QDA_P]]=FALSE),AH392+Weekly[[#This Row],[BF V Odds]]-1,AH392-1)))</f>
        <v>-0.92999999999999083</v>
      </c>
      <c r="AI393" s="24">
        <f>IF(Weekly[[#This Row],[Actual]]="","",IF(AND(Weekly[[#This Row],[QDA_P]]=FALSE,Weekly[[#This Row],[Actual]]=TRUE),AI392+Weekly[[#This Row],[BF H Odds]]-1,IF(AND(Weekly[[#This Row],[QDA_P]]=TRUE,Weekly[[#This Row],[Actual]]=FALSE),AI392+Weekly[[#This Row],[BF V Odds]]-1,AI392-1)))</f>
        <v>66.930000000000007</v>
      </c>
      <c r="AJ393" s="24">
        <f>IF(Weekly[[#This Row],[Actual]]="","",IF(AND(Weekly[[#This Row],[KNC_P]]=FALSE,Weekly[[#This Row],[Actual]]=TRUE),AJ392+Weekly[[#This Row],[BF H Odds]]-1,IF(AND(Weekly[[#This Row],[KNC_P]]=TRUE,Weekly[[#This Row],[Actual]]=FALSE),AJ392+Weekly[[#This Row],[BF V Odds]]-1,AJ392-1)))</f>
        <v>49.819999999999979</v>
      </c>
      <c r="AK393" s="24">
        <f>IF(Weekly[[#This Row],[Actual]]="","",IF(AND(Weekly[[#This Row],[KNC_P]]=FALSE,Weekly[[#This Row],[Actual]]=TRUE),AK392+Weekly[[#This Row],[BF H Odds]]-1,IF(AND(Weekly[[#This Row],[KNC_P]]=TRUE,Weekly[[#This Row],[Actual]]=FALSE),AK392+Weekly[[#This Row],[BF V Odds]]-1,AK392-1)))</f>
        <v>48.71999999999997</v>
      </c>
      <c r="AL393" s="30">
        <f>IF(Weekly[[#This Row],[Actual]]="","",COUNTIF(Weekly[[#This Row],[SVC_P]:[QDA_P]],TRUE))</f>
        <v>7</v>
      </c>
      <c r="AM393" s="30">
        <f>IF(Weekly[[#This Row],[Actual]]="","",COUNTIF(Weekly[[#This Row],[SVC_P]:[QDA_P]],FALSE))</f>
        <v>0</v>
      </c>
      <c r="AN393" s="36" t="str">
        <f>IF(AND(Weekly[[#This Row],[BF V Odds]]&gt;$BO$6,Weekly[[#This Row],[BF V Odds]] &lt; $BO$7),Weekly[[#This Row],[BF V Odds]],"")</f>
        <v/>
      </c>
      <c r="AO393" s="36" t="str">
        <f>IF(AND(Weekly[[#This Row],[BF H Odds]]&gt;$BO$6, Weekly[[#This Row],[BF H Odds]] &lt; $BO$7),Weekly[[#This Row],[BF H Odds]],"")</f>
        <v/>
      </c>
      <c r="AP393" s="37">
        <f>IF(AND(Weekly[[#This Row],[V Odds &lt;]]="",Weekly[[#This Row],[H Odds &lt;]]=""),AP392,IF(AND(Weekly[[#This Row],[H Odds &lt;]]&lt;&gt;"",Weekly[[#This Row],[SVC_P]]=TRUE,Weekly[[#This Row],[Actual]]=TRUE),AP392+Weekly[[#This Row],[H Odds &lt;]]-1,IF(AND(Weekly[[#This Row],[V Odds &lt;]]&lt;&gt;"",Weekly[[#This Row],[SVC_P]]=FALSE,Weekly[[#This Row],[Actual]]=FALSE),AP392+Weekly[[#This Row],[V Odds &lt;]]-1,IF(AND(Weekly[[#This Row],[V Odds &lt;]]&lt;&gt;"",Weekly[[#This Row],[SVC_P]]=FALSE,Weekly[[#This Row],[Actual]]=TRUE),AP392-1,IF(AND(Weekly[[#This Row],[H Odds &lt;]]&lt;&gt;"",Weekly[[#This Row],[SVC_P]]=TRUE,Weekly[[#This Row],[Actual]]=FALSE),AP392-1,AP392)))))</f>
        <v>72.38000000000001</v>
      </c>
      <c r="AQ393" s="37">
        <f>IF(AND(Weekly[[#This Row],[V Odds &lt;]]="",Weekly[[#This Row],[H Odds &lt;]]=""),AQ392,IF(AND(Weekly[[#This Row],[H Odds &lt;]]&lt;&gt;"",Weekly[[#This Row],[ADBC_P]]=TRUE,Weekly[[#This Row],[Actual]]=TRUE),AQ392+Weekly[[#This Row],[H Odds &lt;]]-1,IF(AND(Weekly[[#This Row],[V Odds &lt;]]&lt;&gt;"",Weekly[[#This Row],[ADBC_P]]=FALSE,Weekly[[#This Row],[Actual]]=FALSE),AQ392+Weekly[[#This Row],[V Odds &lt;]]-1,IF(AND(Weekly[[#This Row],[V Odds &lt;]]&lt;&gt;"",Weekly[[#This Row],[ADBC_P]]=FALSE,Weekly[[#This Row],[Actual]]=TRUE),AQ392-1,IF(AND(Weekly[[#This Row],[H Odds &lt;]]&lt;&gt;"",Weekly[[#This Row],[ADBC_P]]=TRUE,Weekly[[#This Row],[Actual]]=FALSE),AQ392-1,AQ392)))))</f>
        <v>46.779999999999994</v>
      </c>
      <c r="AR393" s="37">
        <f>IF(AND(Weekly[[#This Row],[V Odds &lt;]]="",Weekly[[#This Row],[H Odds &lt;]]=""),AR392,IF(AND(Weekly[[#This Row],[H Odds &lt;]]&lt;&gt;"",Weekly[[#This Row],[RFC_P]]=TRUE,Weekly[[#This Row],[Actual]]=TRUE),AR392+Weekly[[#This Row],[H Odds &lt;]]-1,IF(AND(Weekly[[#This Row],[V Odds &lt;]]&lt;&gt;"",Weekly[[#This Row],[RFC_P]]=FALSE,Weekly[[#This Row],[Actual]]=FALSE),AR392+Weekly[[#This Row],[V Odds &lt;]]-1,IF(AND(Weekly[[#This Row],[V Odds &lt;]]&lt;&gt;"",Weekly[[#This Row],[RFC_P]]=FALSE,Weekly[[#This Row],[Actual]]=TRUE),AR392-1,IF(AND(Weekly[[#This Row],[H Odds &lt;]]&lt;&gt;"",Weekly[[#This Row],[RFC_P]]=TRUE,Weekly[[#This Row],[Actual]]=FALSE),AR392-1,AR392)))))</f>
        <v>49.789999999999992</v>
      </c>
      <c r="AS393" s="37">
        <f>IF(AND(Weekly[[#This Row],[V Odds &lt;]]="",Weekly[[#This Row],[H Odds &lt;]]=""),AS392,IF(AND(Weekly[[#This Row],[H Odds &lt;]]&lt;&gt;"",Weekly[[#This Row],[GBC_P]]=TRUE,Weekly[[#This Row],[Actual]]=TRUE),AS392+Weekly[[#This Row],[H Odds &lt;]]-1,IF(AND(Weekly[[#This Row],[V Odds &lt;]]&lt;&gt;"",Weekly[[#This Row],[GBC_P]]=FALSE,Weekly[[#This Row],[Actual]]=FALSE),AS392+Weekly[[#This Row],[V Odds &lt;]]-1,IF(AND(Weekly[[#This Row],[V Odds &lt;]]&lt;&gt;"",Weekly[[#This Row],[GBC_P]]=FALSE,Weekly[[#This Row],[Actual]]=TRUE),AS392-1,IF(AND(Weekly[[#This Row],[H Odds &lt;]]&lt;&gt;"",Weekly[[#This Row],[GBC_P]]=TRUE,Weekly[[#This Row],[Actual]]=FALSE),AS392-1,AS392)))))</f>
        <v>48.58</v>
      </c>
      <c r="AT393" s="37">
        <f>IF(AND(Weekly[[#This Row],[V Odds &lt;]]="",Weekly[[#This Row],[H Odds &lt;]]=""),AT392,IF(AND(Weekly[[#This Row],[H Odds &lt;]]&lt;&gt;"",Weekly[[#This Row],[HGBC_P]]=TRUE,Weekly[[#This Row],[Actual]]=TRUE),AT392+Weekly[[#This Row],[H Odds &lt;]]-1,IF(AND(Weekly[[#This Row],[V Odds &lt;]]&lt;&gt;"",Weekly[[#This Row],[HGBC_P]]=FALSE,Weekly[[#This Row],[Actual]]=FALSE),AT392+Weekly[[#This Row],[V Odds &lt;]]-1,IF(AND(Weekly[[#This Row],[V Odds &lt;]]&lt;&gt;"",Weekly[[#This Row],[HGBC_P]]=FALSE,Weekly[[#This Row],[Actual]]=TRUE),AT392-1,IF(AND(Weekly[[#This Row],[H Odds &lt;]]&lt;&gt;"",Weekly[[#This Row],[HGBC_P]]=TRUE,Weekly[[#This Row],[Actual]]=FALSE),AT392-1,AT392)))))</f>
        <v>53.659999999999989</v>
      </c>
      <c r="AU393" s="37">
        <f>IF(AND(Weekly[[#This Row],[V Odds &lt;]]="",Weekly[[#This Row],[H Odds &lt;]]=""),AU392,IF(AND(Weekly[[#This Row],[H Odds &lt;]]&lt;&gt;"",Weekly[[#This Row],[XGB_P]]=TRUE,Weekly[[#This Row],[Actual]]=TRUE),AU392+Weekly[[#This Row],[H Odds &lt;]]-1,IF(AND(Weekly[[#This Row],[V Odds &lt;]]&lt;&gt;"",Weekly[[#This Row],[XGB_P]]=FALSE,Weekly[[#This Row],[Actual]]=FALSE),AU392+Weekly[[#This Row],[V Odds &lt;]]-1,IF(AND(Weekly[[#This Row],[V Odds &lt;]]&lt;&gt;"",Weekly[[#This Row],[XGB_P]]=FALSE,Weekly[[#This Row],[Actual]]=TRUE),AU392-1,IF(AND(Weekly[[#This Row],[H Odds &lt;]]&lt;&gt;"",Weekly[[#This Row],[XGB_P]]=TRUE,Weekly[[#This Row],[Actual]]=FALSE),AU392-1,AU392)))))</f>
        <v>64.760000000000005</v>
      </c>
      <c r="AV393" s="37">
        <f>IF(AND(Weekly[[#This Row],[V Odds &lt;]]="",Weekly[[#This Row],[H Odds &lt;]]=""),AV392,IF(AND(Weekly[[#This Row],[H Odds &lt;]]&lt;&gt;"",Weekly[[#This Row],[QDA_P]]=TRUE,Weekly[[#This Row],[Actual]]=TRUE),AV392+Weekly[[#This Row],[H Odds &lt;]]-1,IF(AND(Weekly[[#This Row],[V Odds &lt;]]&lt;&gt;"",Weekly[[#This Row],[QDA_P]]=FALSE,Weekly[[#This Row],[Actual]]=FALSE),AV392+Weekly[[#This Row],[V Odds &lt;]]-1,IF(AND(Weekly[[#This Row],[V Odds &lt;]]&lt;&gt;"",Weekly[[#This Row],[QDA_P]]=FALSE,Weekly[[#This Row],[Actual]]=TRUE),AV392-1,IF(AND(Weekly[[#This Row],[H Odds &lt;]]&lt;&gt;"",Weekly[[#This Row],[QDA_P]]=TRUE,Weekly[[#This Row],[Actual]]=FALSE),AV392-1,AV392)))))</f>
        <v>53.249999999999979</v>
      </c>
      <c r="AW393" s="37">
        <f>IF(AND(Weekly[[#This Row],[H Odds &lt;]]="",Weekly[[#This Row],[V Odds &lt;]]=""),AW392,IF(AND(Weekly[[#This Row],[KNC_P]]=Weekly[[#This Row],[Actual]],Weekly[[#This Row],[KNC_P]]=TRUE),AW392+Weekly[[#This Row],[BF H Odds]]-1,IF(AND(Weekly[[#This Row],[KNC_P]]=Weekly[[#This Row],[Actual]],Weekly[[#This Row],[KNC_P]]=FALSE),AW392+Weekly[[#This Row],[BF V Odds]]-1,AW392-1)))</f>
        <v>42.680000000000007</v>
      </c>
      <c r="AX393" s="37">
        <f>IF(AND(Weekly[[#This Row],[V Odds &lt;]]="",Weekly[[#This Row],[H Odds &lt;]]=""),AX392,IF(AND(Weekly[[#This Row],[V Odds &lt;]]&lt;&gt;"",Weekly[[#This Row],[FALSES]]&gt;0,Weekly[[#This Row],[Actual]]=FALSE),AX392+Weekly[[#This Row],[V Odds &lt;]]-1,IF(AND(Weekly[[#This Row],[H Odds &lt;]]&lt;&gt;"",Weekly[[#This Row],[TRUES]]&gt;0,Weekly[[#This Row],[Actual]]=TRUE),AX392+Weekly[[#This Row],[H Odds &lt;]]-1,IF(AND(Weekly[[#This Row],[V Odds &lt;]]&lt;&gt;"",Weekly[[#This Row],[FALSES]]=0),AX392,IF(AND(Weekly[[#This Row],[H Odds &lt;]]&lt;&gt;"",Weekly[[#This Row],[TRUES]]=0),AX392,AX392-1)))))</f>
        <v>80.549999999999983</v>
      </c>
      <c r="AY393" s="37">
        <f>IF(AND(Weekly[[#This Row],[V Odds &lt;]]="",Weekly[[#This Row],[H Odds &lt;]]=""),AY392,IF(AND(Weekly[[#This Row],[V Odds &lt;]]&lt;&gt;"",Weekly[[#This Row],[FALSES]]&gt;0,Weekly[[#This Row],[Actual]]=FALSE),AY392+((Weekly[[#This Row],[V Odds &lt;]]-1)*0.92),IF(AND(Weekly[[#This Row],[H Odds &lt;]]&lt;&gt;"",Weekly[[#This Row],[TRUES]]&gt;0,Weekly[[#This Row],[Actual]]=TRUE),AY392+((Weekly[[#This Row],[H Odds &lt;]]-1)*0.92),IF(AND(Weekly[[#This Row],[V Odds &lt;]]&lt;&gt;"",Weekly[[#This Row],[FALSES]]=0),AY392,IF(AND(Weekly[[#This Row],[H Odds &lt;]]&lt;&gt;"",Weekly[[#This Row],[TRUES]]=0),AY392,AY392-1)))))</f>
        <v>73.066000000000031</v>
      </c>
      <c r="AZ393" s="37">
        <f>IF(AND(Weekly[[#This Row],[V Odds &lt;]]="",Weekly[[#This Row],[H Odds &lt;]]=""),AZ392,IF(AND(Weekly[[#This Row],[V Odds &lt;]]&lt;&gt;"",Weekly[[#This Row],[Actual]]=FALSE),AZ392+Weekly[[#This Row],[V Odds &lt;]]-1,IF(AND(Weekly[[#This Row],[H Odds &lt;]]&lt;&gt;"",Weekly[[#This Row],[Actual]]=TRUE),AZ392+Weekly[[#This Row],[H Odds &lt;]]-1,AZ392-1)))</f>
        <v>66.61999999999999</v>
      </c>
      <c r="BA393" s="38">
        <f>IF(Weekly[[#This Row],[H Odds &lt;]]="",BA392,IF(AND(Weekly[[#This Row],[H Odds &lt;]]&lt;&gt;"",Weekly[[#This Row],[SVC_P]]=TRUE,Weekly[[#This Row],[Actual]]=TRUE),BA392+Weekly[[#This Row],[H Odds &lt;]]-1,IF(AND(Weekly[[#This Row],[H Odds &lt;]]&lt;&gt;"",Weekly[[#This Row],[SVC_P]]=TRUE,Weekly[[#This Row],[Actual]]=FALSE),BA392-1,BA392)))</f>
        <v>67.339999999999989</v>
      </c>
      <c r="BB393" s="38">
        <f>IF(Weekly[[#This Row],[H Odds &lt;]]="",BB392,IF(AND(Weekly[[#This Row],[H Odds &lt;]]&lt;&gt;"",Weekly[[#This Row],[ADBC_P]]=TRUE,Weekly[[#This Row],[Actual]]=TRUE),BB392+Weekly[[#This Row],[H Odds &lt;]]-1,IF(AND(Weekly[[#This Row],[H Odds &lt;]]&lt;&gt;"",Weekly[[#This Row],[ADBC_P]]=TRUE,Weekly[[#This Row],[Actual]]=FALSE),BB392-1,BB392)))</f>
        <v>43.459999999999994</v>
      </c>
      <c r="BC393" s="38">
        <f>IF(Weekly[[#This Row],[H Odds &lt;]]="",BC392,IF(AND(Weekly[[#This Row],[H Odds &lt;]]&lt;&gt;"",Weekly[[#This Row],[RFC_P]]=TRUE,Weekly[[#This Row],[Actual]]=TRUE),BC392+Weekly[[#This Row],[H Odds &lt;]]-1,IF(AND(Weekly[[#This Row],[H Odds &lt;]]&lt;&gt;"",Weekly[[#This Row],[RFC_P]]=TRUE,Weekly[[#This Row],[Actual]]=FALSE),BC392-1,BC392)))</f>
        <v>42.859999999999992</v>
      </c>
      <c r="BD393" s="38">
        <f>IF(Weekly[[#This Row],[H Odds &lt;]]="",BD392,IF(AND(Weekly[[#This Row],[H Odds &lt;]]&lt;&gt;"",Weekly[[#This Row],[GBC_P]]=TRUE,Weekly[[#This Row],[Actual]]=TRUE),BD392+Weekly[[#This Row],[H Odds &lt;]]-1,IF(AND(Weekly[[#This Row],[H Odds &lt;]]&lt;&gt;"",Weekly[[#This Row],[GBC_P]]=TRUE,Weekly[[#This Row],[Actual]]=FALSE),BD392-1,BD392)))</f>
        <v>47.96</v>
      </c>
      <c r="BE393" s="38">
        <f>IF(Weekly[[#This Row],[H Odds &lt;]]="",BE392,IF(AND(Weekly[[#This Row],[H Odds &lt;]]&lt;&gt;"",Weekly[[#This Row],[HGBC_P]]=TRUE,Weekly[[#This Row],[Actual]]=TRUE),BE392+Weekly[[#This Row],[H Odds &lt;]]-1,IF(AND(Weekly[[#This Row],[H Odds &lt;]]&lt;&gt;"",Weekly[[#This Row],[HGBC_P]]=TRUE,Weekly[[#This Row],[Actual]]=FALSE),BE392-1,BE392)))</f>
        <v>55.759999999999991</v>
      </c>
      <c r="BF393" s="38">
        <f>IF(Weekly[[#This Row],[H Odds &lt;]]="",BF392,IF(AND(Weekly[[#This Row],[H Odds &lt;]]&lt;&gt;"",Weekly[[#This Row],[XGB_P]]=TRUE,Weekly[[#This Row],[Actual]]=TRUE),BF392+Weekly[[#This Row],[H Odds &lt;]]-1,IF(AND(Weekly[[#This Row],[H Odds &lt;]]&lt;&gt;"",Weekly[[#This Row],[XGB_P]]=TRUE,Weekly[[#This Row],[Actual]]=FALSE),BF392-1,BF392)))</f>
        <v>59.93</v>
      </c>
      <c r="BG393" s="38">
        <f>IF(Weekly[[#This Row],[H Odds &lt;]]="",BG392,IF(AND(Weekly[[#This Row],[H Odds &lt;]]&lt;&gt;"",Weekly[[#This Row],[QDA_P]]=TRUE,Weekly[[#This Row],[Actual]]=TRUE),BG392+Weekly[[#This Row],[H Odds &lt;]]-1,IF(AND(Weekly[[#This Row],[H Odds &lt;]]&lt;&gt;"",Weekly[[#This Row],[QDA_P]]=TRUE,Weekly[[#This Row],[Actual]]=FALSE),BG392-1,BG392)))</f>
        <v>42.179999999999993</v>
      </c>
      <c r="BH393" s="38">
        <f>IF(Weekly[[#This Row],[H Odds &lt;]]="",BH392,IF(AND(Weekly[[#This Row],[H Odds &lt;]]&lt;&gt;"",Weekly[[#This Row],[KNC_P]]=TRUE,Weekly[[#This Row],[Actual]]=TRUE),BH392+Weekly[[#This Row],[H Odds &lt;]]-1,IF(AND(Weekly[[#This Row],[H Odds &lt;]]&lt;&gt;"",Weekly[[#This Row],[KNC_P]]=TRUE,Weekly[[#This Row],[Actual]]=FALSE),BH392-1,BH392)))</f>
        <v>46.54999999999999</v>
      </c>
      <c r="BI393" s="38">
        <f>IF(Weekly[[#This Row],[H Odds &lt;]]="",BI392,IF(AND(Weekly[[#This Row],[H Odds &lt;]]&lt;&gt;"",Weekly[[#This Row],[TRUES]]&gt;0,Weekly[[#This Row],[Actual]]=TRUE),BI392+Weekly[[#This Row],[H Odds &lt;]]-1,IF(AND(Weekly[[#This Row],[H Odds &lt;]]&lt;&gt;"",Weekly[[#This Row],[TRUES]]=0),BI392,BI392-1)))</f>
        <v>67.339999999999989</v>
      </c>
      <c r="BJ393" s="38">
        <f>IF(Weekly[[#This Row],[H Odds &lt;]]="",BJ392,IF(AND(Weekly[[#This Row],[H Odds &lt;]]&lt;&gt;"",Weekly[[#This Row],[Actual]]=TRUE),BJ392+Weekly[[#This Row],[H Odds &lt;]]-1,IF(AND(Weekly[[#This Row],[H Odds &lt;]]&lt;&gt;"",Weekly[[#This Row],[Actual]]=FALSE),BJ392-1,BJ392)))</f>
        <v>69.239999999999995</v>
      </c>
      <c r="BK393" s="58">
        <f>IF(AND(Weekly[[#This Row],[TRUES]]&gt;4,Weekly[[#This Row],[Actual]]=TRUE),BK392+Weekly[[#This Row],[BF H Odds]]-1,IF(AND(Weekly[[#This Row],[FALSES]]&gt;4,Weekly[[#This Row],[Actual]]=FALSE),BK392+Weekly[[#This Row],[BF V Odds]]-1,IF(AND(Weekly[[#This Row],[TRUES]]&gt;4,Weekly[[#This Row],[Actual]]=FALSE),BK392-1,IF(AND(Weekly[[#This Row],[FALSES]]&gt;4,Weekly[[#This Row],[Actual]]=TRUE),BK392-1,BK392))))</f>
        <v>9.4900000000000233</v>
      </c>
      <c r="BL393" s="58">
        <f>IF(AND(Weekly[[#This Row],[TRUES]]&gt;5,Weekly[[#This Row],[Actual]]=TRUE),BL392+Weekly[[#This Row],[BF H Odds]]-1,IF(AND(Weekly[[#This Row],[FALSES]]&gt;5,Weekly[[#This Row],[Actual]]=FALSE),BL392+Weekly[[#This Row],[BF V Odds]]-1,IF(AND(Weekly[[#This Row],[TRUES]]&gt;5,Weekly[[#This Row],[Actual]]=FALSE),BL392-1,IF(AND(Weekly[[#This Row],[FALSES]]&gt;5,Weekly[[#This Row],[Actual]]=TRUE),BL392-1,BL392))))</f>
        <v>13.250000000000025</v>
      </c>
      <c r="BM393" s="58">
        <f>IF(AND(Weekly[[#This Row],[TRUES]]&gt;6,Weekly[[#This Row],[Actual]]=TRUE),BM392+Weekly[[#This Row],[BF H Odds]]-1,IF(AND(Weekly[[#This Row],[FALSES]]&gt;6,Weekly[[#This Row],[Actual]]=FALSE),BM392+Weekly[[#This Row],[BF V Odds]]-1,IF(AND(Weekly[[#This Row],[TRUES]]&gt;6,Weekly[[#This Row],[Actual]]=FALSE),BM392-1,IF(AND(Weekly[[#This Row],[FALSES]]&gt;6,Weekly[[#This Row],[Actual]]=TRUE),BM392-1,BM392))))</f>
        <v>41.570000000000014</v>
      </c>
    </row>
    <row r="394" spans="1:65" x14ac:dyDescent="0.25">
      <c r="A394" s="34"/>
      <c r="B394" s="10">
        <v>44292</v>
      </c>
      <c r="C394" s="33" t="s">
        <v>24</v>
      </c>
      <c r="D394" s="15" t="s">
        <v>17</v>
      </c>
      <c r="E394" t="b">
        <v>1</v>
      </c>
      <c r="F394" t="b">
        <v>1</v>
      </c>
      <c r="G394" t="b">
        <v>1</v>
      </c>
      <c r="H394" t="b">
        <v>1</v>
      </c>
      <c r="I394" t="b">
        <v>1</v>
      </c>
      <c r="J394" t="b">
        <v>1</v>
      </c>
      <c r="K394" t="b">
        <v>1</v>
      </c>
      <c r="L394" t="b">
        <v>1</v>
      </c>
      <c r="O394" t="str">
        <f>IF(Weekly[[#This Row],[H/V]]="H",Weekly[[#This Row],[BF H Odds]],IF(Weekly[[#This Row],[H/V]]="V",Weekly[[#This Row],[BF V Odds]],""))</f>
        <v/>
      </c>
      <c r="P394" t="b">
        <v>1</v>
      </c>
      <c r="R394" s="35">
        <f>IFERROR(IF(Weekly[[#This Row],[Won Bet?]]="yes",R393+(Weekly[[#This Row],[BF Odds]]*Weekly[[#This Row],[BF Stake]])-Weekly[[#This Row],[BF Stake]],R393-Weekly[[#This Row],[BF Stake]]),R393)</f>
        <v>406.86419999999993</v>
      </c>
      <c r="S394" s="9">
        <f>IFERROR(IF(Weekly[[#This Row],[Won Bet?]]="yes",S393+(((Weekly[[#This Row],[BF Odds]]*Weekly[[#This Row],[BF Stake]])-Weekly[[#This Row],[BF Stake]])*0.95),S393-Weekly[[#This Row],[BF Stake]]),S393)</f>
        <v>403.47348999999986</v>
      </c>
      <c r="T394">
        <v>8.6</v>
      </c>
      <c r="U394">
        <v>1.1200000000000001</v>
      </c>
      <c r="V394" s="24">
        <f>IF(Weekly[[#This Row],[Actual]]="","",IF(AND(Weekly[[#This Row],[SVC_P]]=Weekly[[#This Row],[Actual]],Weekly[[#This Row],[SVC_P]]=TRUE),V393+Weekly[[#This Row],[BF H Odds]]-1,IF(AND(Weekly[[#This Row],[SVC_P]]=Weekly[[#This Row],[Actual]],Weekly[[#This Row],[SVC_P]]=FALSE),V393+Weekly[[#This Row],[BF V Odds]]-1,V393-1)))</f>
        <v>61.100000000000058</v>
      </c>
      <c r="W394" s="24">
        <f>IF(Weekly[[#This Row],[Actual]]="","",IF(AND(Weekly[[#This Row],[SVC_P]]=FALSE,Weekly[[#This Row],[Actual]]=TRUE),W393+Weekly[[#This Row],[BF H Odds]]-1,IF(AND(Weekly[[#This Row],[SVC_P]]=TRUE,Weekly[[#This Row],[Actual]]=FALSE,),W393+Weekly[[#This Row],[BF V Odds]]-1,W393-1)))</f>
        <v>-331.09</v>
      </c>
      <c r="X394" s="24">
        <f>IF(Weekly[[#This Row],[Actual]]="","",IF(AND(Weekly[[#This Row],[ADBC_P]]=Weekly[[#This Row],[Actual]],Weekly[[#This Row],[ADBC_P]]=TRUE),X393+Weekly[[#This Row],[BF H Odds]]-1,IF(AND(Weekly[[#This Row],[ADBC_P]]=Weekly[[#This Row],[Actual]],Weekly[[#This Row],[ADBC_P]]=FALSE),X393+Weekly[[#This Row],[BF V Odds]]-1,X393-1)))</f>
        <v>17.150000000000027</v>
      </c>
      <c r="Y394" s="24">
        <f>IF(Weekly[[#This Row],[Actual]]="","",IF(AND(Weekly[[#This Row],[ADBC_P]]=FALSE,Weekly[[#This Row],[Actual]]=TRUE),Y393+Weekly[[#This Row],[BF H Odds]]-1,IF(AND(Weekly[[#This Row],[ADBC_P]]=TRUE,Weekly[[#This Row],[Actual]]=FALSE),Y393+Weekly[[#This Row],[BF V Odds]]-1,Y393-1)))</f>
        <v>47.97</v>
      </c>
      <c r="Z394" s="24">
        <f>IF(Weekly[[#This Row],[Actual]]="","",IF(AND(Weekly[[#This Row],[RFC_P]]=Weekly[[#This Row],[Actual]],Weekly[[#This Row],[RFC_P]]=TRUE),Z393+Weekly[[#This Row],[BF H Odds]]-1,IF(AND(Weekly[[#This Row],[RFC_P]]=Weekly[[#This Row],[Actual]],Weekly[[#This Row],[RFC_P]]=FALSE),Z393+Weekly[[#This Row],[BF V Odds]]-1,Z393-1)))</f>
        <v>10.870000000000022</v>
      </c>
      <c r="AA394" s="24">
        <f>IF(Weekly[[#This Row],[Actual]]="","",IF(AND(Weekly[[#This Row],[RFC_P]]=FALSE,Weekly[[#This Row],[Actual]]=TRUE),AA393+Weekly[[#This Row],[BF H Odds]]-1,IF(AND(Weekly[[#This Row],[RFC_P]]=TRUE,Weekly[[#This Row],[Actual]]=FALSE),AA393+Weekly[[#This Row],[BF V Odds]]-1,AA393-1)))</f>
        <v>54.249999999999979</v>
      </c>
      <c r="AB394" s="24">
        <f>IF(Weekly[[#This Row],[Actual]]="","",IF(AND(Weekly[[#This Row],[GBC_P]]=Weekly[[#This Row],[Actual]],Weekly[[#This Row],[GBC_P]]=TRUE),AB393+Weekly[[#This Row],[BF H Odds]]-1,IF(AND(Weekly[[#This Row],[GBC_P]]=Weekly[[#This Row],[Actual]],Weekly[[#This Row],[GBC_P]]=FALSE),AB393+Weekly[[#This Row],[BF V Odds]]-1,AB393-1)))</f>
        <v>10.320000000000007</v>
      </c>
      <c r="AC394" s="24">
        <f>IF(Weekly[[#This Row],[Actual]]="","",IF(AND(Weekly[[#This Row],[GBC_P]]=FALSE,Weekly[[#This Row],[Actual]]=TRUE),AC393+Weekly[[#This Row],[BF H Odds]]-1,IF(AND(Weekly[[#This Row],[GBC_P]]=TRUE,Weekly[[#This Row],[Actual]]=FALSE),AC393+Weekly[[#This Row],[BF V Odds]]-1,AC393-1)))</f>
        <v>54.799999999999969</v>
      </c>
      <c r="AD394" s="24">
        <f>IF(Weekly[[#This Row],[Actual]]="","",IF(AND(Weekly[[#This Row],[HGBC_P]]=Weekly[[#This Row],[Actual]],Weekly[[#This Row],[HGBC_P]]=TRUE),AD393+Weekly[[#This Row],[BF H Odds]]-1,IF(AND(Weekly[[#This Row],[HGBC_P]]=Weekly[[#This Row],[Actual]],Weekly[[#This Row],[HGBC_P]]=FALSE),AD393+Weekly[[#This Row],[BF V Odds]]-1,AD393-1)))</f>
        <v>14.630000000000027</v>
      </c>
      <c r="AE394" s="24">
        <f>IF(Weekly[[#This Row],[Actual]]="","",IF(AND(Weekly[[#This Row],[HGBC_P]]=FALSE,Weekly[[#This Row],[Actual]]=TRUE),AE393+Weekly[[#This Row],[BF H Odds]]-1,IF(AND(Weekly[[#This Row],[HGBC_P]]=TRUE,Weekly[[#This Row],[Actual]]=FALSE),AE393+Weekly[[#This Row],[BF V Odds]]-1,AE393-1)))</f>
        <v>50.49</v>
      </c>
      <c r="AF394" s="24">
        <f>IF(Weekly[[#This Row],[Actual]]="","",IF(AND(Weekly[[#This Row],[XGB_P]]=Weekly[[#This Row],[Actual]],Weekly[[#This Row],[XGB_P]]=TRUE),AF393+Weekly[[#This Row],[BF H Odds]]-1,IF(AND(Weekly[[#This Row],[XGB_P]]=Weekly[[#This Row],[Actual]],Weekly[[#This Row],[XGB_P]]=FALSE),AF393+Weekly[[#This Row],[BF V Odds]]-1,AF393-1)))</f>
        <v>32.130000000000017</v>
      </c>
      <c r="AG394" s="24">
        <f>IF(Weekly[[#This Row],[Actual]]="","",IF(AND(Weekly[[#This Row],[XGB_P]]=FALSE,Weekly[[#This Row],[Actual]]=TRUE),AG393+Weekly[[#This Row],[BF H Odds]]-1,IF(AND(Weekly[[#This Row],[XGB_P]]=TRUE,Weekly[[#This Row],[Actual]]=FALSE),AG393+Weekly[[#This Row],[BF V Odds]]-1,AG393-1)))</f>
        <v>32.989999999999995</v>
      </c>
      <c r="AH394" s="24">
        <f>IF(Weekly[[#This Row],[Actual]]="","",IF(AND(Weekly[[#This Row],[QDA_P]]=Weekly[[#This Row],[Actual]],Weekly[[#This Row],[QDA_P]]=TRUE),AH393+Weekly[[#This Row],[BF H Odds]]-1,IF(AND(Weekly[[#This Row],[QDA_P]]=Weekly[[#This Row],[Actual]],Weekly[[#This Row],[QDA_P]]=FALSE),AH393+Weekly[[#This Row],[BF V Odds]]-1,AH393-1)))</f>
        <v>-0.80999999999999073</v>
      </c>
      <c r="AI394" s="24">
        <f>IF(Weekly[[#This Row],[Actual]]="","",IF(AND(Weekly[[#This Row],[QDA_P]]=FALSE,Weekly[[#This Row],[Actual]]=TRUE),AI393+Weekly[[#This Row],[BF H Odds]]-1,IF(AND(Weekly[[#This Row],[QDA_P]]=TRUE,Weekly[[#This Row],[Actual]]=FALSE),AI393+Weekly[[#This Row],[BF V Odds]]-1,AI393-1)))</f>
        <v>65.930000000000007</v>
      </c>
      <c r="AJ394" s="24">
        <f>IF(Weekly[[#This Row],[Actual]]="","",IF(AND(Weekly[[#This Row],[KNC_P]]=FALSE,Weekly[[#This Row],[Actual]]=TRUE),AJ393+Weekly[[#This Row],[BF H Odds]]-1,IF(AND(Weekly[[#This Row],[KNC_P]]=TRUE,Weekly[[#This Row],[Actual]]=FALSE),AJ393+Weekly[[#This Row],[BF V Odds]]-1,AJ393-1)))</f>
        <v>48.819999999999979</v>
      </c>
      <c r="AK394" s="24">
        <f>IF(Weekly[[#This Row],[Actual]]="","",IF(AND(Weekly[[#This Row],[KNC_P]]=FALSE,Weekly[[#This Row],[Actual]]=TRUE),AK393+Weekly[[#This Row],[BF H Odds]]-1,IF(AND(Weekly[[#This Row],[KNC_P]]=TRUE,Weekly[[#This Row],[Actual]]=FALSE),AK393+Weekly[[#This Row],[BF V Odds]]-1,AK393-1)))</f>
        <v>47.71999999999997</v>
      </c>
      <c r="AL394" s="30">
        <f>IF(Weekly[[#This Row],[Actual]]="","",COUNTIF(Weekly[[#This Row],[SVC_P]:[QDA_P]],TRUE))</f>
        <v>7</v>
      </c>
      <c r="AM394" s="30">
        <f>IF(Weekly[[#This Row],[Actual]]="","",COUNTIF(Weekly[[#This Row],[SVC_P]:[QDA_P]],FALSE))</f>
        <v>0</v>
      </c>
      <c r="AN394" s="36" t="str">
        <f>IF(AND(Weekly[[#This Row],[BF V Odds]]&gt;$BO$6,Weekly[[#This Row],[BF V Odds]] &lt; $BO$7),Weekly[[#This Row],[BF V Odds]],"")</f>
        <v/>
      </c>
      <c r="AO394" s="36" t="str">
        <f>IF(AND(Weekly[[#This Row],[BF H Odds]]&gt;$BO$6, Weekly[[#This Row],[BF H Odds]] &lt; $BO$7),Weekly[[#This Row],[BF H Odds]],"")</f>
        <v/>
      </c>
      <c r="AP394" s="37">
        <f>IF(AND(Weekly[[#This Row],[V Odds &lt;]]="",Weekly[[#This Row],[H Odds &lt;]]=""),AP393,IF(AND(Weekly[[#This Row],[H Odds &lt;]]&lt;&gt;"",Weekly[[#This Row],[SVC_P]]=TRUE,Weekly[[#This Row],[Actual]]=TRUE),AP393+Weekly[[#This Row],[H Odds &lt;]]-1,IF(AND(Weekly[[#This Row],[V Odds &lt;]]&lt;&gt;"",Weekly[[#This Row],[SVC_P]]=FALSE,Weekly[[#This Row],[Actual]]=FALSE),AP393+Weekly[[#This Row],[V Odds &lt;]]-1,IF(AND(Weekly[[#This Row],[V Odds &lt;]]&lt;&gt;"",Weekly[[#This Row],[SVC_P]]=FALSE,Weekly[[#This Row],[Actual]]=TRUE),AP393-1,IF(AND(Weekly[[#This Row],[H Odds &lt;]]&lt;&gt;"",Weekly[[#This Row],[SVC_P]]=TRUE,Weekly[[#This Row],[Actual]]=FALSE),AP393-1,AP393)))))</f>
        <v>72.38000000000001</v>
      </c>
      <c r="AQ394" s="37">
        <f>IF(AND(Weekly[[#This Row],[V Odds &lt;]]="",Weekly[[#This Row],[H Odds &lt;]]=""),AQ393,IF(AND(Weekly[[#This Row],[H Odds &lt;]]&lt;&gt;"",Weekly[[#This Row],[ADBC_P]]=TRUE,Weekly[[#This Row],[Actual]]=TRUE),AQ393+Weekly[[#This Row],[H Odds &lt;]]-1,IF(AND(Weekly[[#This Row],[V Odds &lt;]]&lt;&gt;"",Weekly[[#This Row],[ADBC_P]]=FALSE,Weekly[[#This Row],[Actual]]=FALSE),AQ393+Weekly[[#This Row],[V Odds &lt;]]-1,IF(AND(Weekly[[#This Row],[V Odds &lt;]]&lt;&gt;"",Weekly[[#This Row],[ADBC_P]]=FALSE,Weekly[[#This Row],[Actual]]=TRUE),AQ393-1,IF(AND(Weekly[[#This Row],[H Odds &lt;]]&lt;&gt;"",Weekly[[#This Row],[ADBC_P]]=TRUE,Weekly[[#This Row],[Actual]]=FALSE),AQ393-1,AQ393)))))</f>
        <v>46.779999999999994</v>
      </c>
      <c r="AR394" s="37">
        <f>IF(AND(Weekly[[#This Row],[V Odds &lt;]]="",Weekly[[#This Row],[H Odds &lt;]]=""),AR393,IF(AND(Weekly[[#This Row],[H Odds &lt;]]&lt;&gt;"",Weekly[[#This Row],[RFC_P]]=TRUE,Weekly[[#This Row],[Actual]]=TRUE),AR393+Weekly[[#This Row],[H Odds &lt;]]-1,IF(AND(Weekly[[#This Row],[V Odds &lt;]]&lt;&gt;"",Weekly[[#This Row],[RFC_P]]=FALSE,Weekly[[#This Row],[Actual]]=FALSE),AR393+Weekly[[#This Row],[V Odds &lt;]]-1,IF(AND(Weekly[[#This Row],[V Odds &lt;]]&lt;&gt;"",Weekly[[#This Row],[RFC_P]]=FALSE,Weekly[[#This Row],[Actual]]=TRUE),AR393-1,IF(AND(Weekly[[#This Row],[H Odds &lt;]]&lt;&gt;"",Weekly[[#This Row],[RFC_P]]=TRUE,Weekly[[#This Row],[Actual]]=FALSE),AR393-1,AR393)))))</f>
        <v>49.789999999999992</v>
      </c>
      <c r="AS394" s="37">
        <f>IF(AND(Weekly[[#This Row],[V Odds &lt;]]="",Weekly[[#This Row],[H Odds &lt;]]=""),AS393,IF(AND(Weekly[[#This Row],[H Odds &lt;]]&lt;&gt;"",Weekly[[#This Row],[GBC_P]]=TRUE,Weekly[[#This Row],[Actual]]=TRUE),AS393+Weekly[[#This Row],[H Odds &lt;]]-1,IF(AND(Weekly[[#This Row],[V Odds &lt;]]&lt;&gt;"",Weekly[[#This Row],[GBC_P]]=FALSE,Weekly[[#This Row],[Actual]]=FALSE),AS393+Weekly[[#This Row],[V Odds &lt;]]-1,IF(AND(Weekly[[#This Row],[V Odds &lt;]]&lt;&gt;"",Weekly[[#This Row],[GBC_P]]=FALSE,Weekly[[#This Row],[Actual]]=TRUE),AS393-1,IF(AND(Weekly[[#This Row],[H Odds &lt;]]&lt;&gt;"",Weekly[[#This Row],[GBC_P]]=TRUE,Weekly[[#This Row],[Actual]]=FALSE),AS393-1,AS393)))))</f>
        <v>48.58</v>
      </c>
      <c r="AT394" s="37">
        <f>IF(AND(Weekly[[#This Row],[V Odds &lt;]]="",Weekly[[#This Row],[H Odds &lt;]]=""),AT393,IF(AND(Weekly[[#This Row],[H Odds &lt;]]&lt;&gt;"",Weekly[[#This Row],[HGBC_P]]=TRUE,Weekly[[#This Row],[Actual]]=TRUE),AT393+Weekly[[#This Row],[H Odds &lt;]]-1,IF(AND(Weekly[[#This Row],[V Odds &lt;]]&lt;&gt;"",Weekly[[#This Row],[HGBC_P]]=FALSE,Weekly[[#This Row],[Actual]]=FALSE),AT393+Weekly[[#This Row],[V Odds &lt;]]-1,IF(AND(Weekly[[#This Row],[V Odds &lt;]]&lt;&gt;"",Weekly[[#This Row],[HGBC_P]]=FALSE,Weekly[[#This Row],[Actual]]=TRUE),AT393-1,IF(AND(Weekly[[#This Row],[H Odds &lt;]]&lt;&gt;"",Weekly[[#This Row],[HGBC_P]]=TRUE,Weekly[[#This Row],[Actual]]=FALSE),AT393-1,AT393)))))</f>
        <v>53.659999999999989</v>
      </c>
      <c r="AU394" s="37">
        <f>IF(AND(Weekly[[#This Row],[V Odds &lt;]]="",Weekly[[#This Row],[H Odds &lt;]]=""),AU393,IF(AND(Weekly[[#This Row],[H Odds &lt;]]&lt;&gt;"",Weekly[[#This Row],[XGB_P]]=TRUE,Weekly[[#This Row],[Actual]]=TRUE),AU393+Weekly[[#This Row],[H Odds &lt;]]-1,IF(AND(Weekly[[#This Row],[V Odds &lt;]]&lt;&gt;"",Weekly[[#This Row],[XGB_P]]=FALSE,Weekly[[#This Row],[Actual]]=FALSE),AU393+Weekly[[#This Row],[V Odds &lt;]]-1,IF(AND(Weekly[[#This Row],[V Odds &lt;]]&lt;&gt;"",Weekly[[#This Row],[XGB_P]]=FALSE,Weekly[[#This Row],[Actual]]=TRUE),AU393-1,IF(AND(Weekly[[#This Row],[H Odds &lt;]]&lt;&gt;"",Weekly[[#This Row],[XGB_P]]=TRUE,Weekly[[#This Row],[Actual]]=FALSE),AU393-1,AU393)))))</f>
        <v>64.760000000000005</v>
      </c>
      <c r="AV394" s="37">
        <f>IF(AND(Weekly[[#This Row],[V Odds &lt;]]="",Weekly[[#This Row],[H Odds &lt;]]=""),AV393,IF(AND(Weekly[[#This Row],[H Odds &lt;]]&lt;&gt;"",Weekly[[#This Row],[QDA_P]]=TRUE,Weekly[[#This Row],[Actual]]=TRUE),AV393+Weekly[[#This Row],[H Odds &lt;]]-1,IF(AND(Weekly[[#This Row],[V Odds &lt;]]&lt;&gt;"",Weekly[[#This Row],[QDA_P]]=FALSE,Weekly[[#This Row],[Actual]]=FALSE),AV393+Weekly[[#This Row],[V Odds &lt;]]-1,IF(AND(Weekly[[#This Row],[V Odds &lt;]]&lt;&gt;"",Weekly[[#This Row],[QDA_P]]=FALSE,Weekly[[#This Row],[Actual]]=TRUE),AV393-1,IF(AND(Weekly[[#This Row],[H Odds &lt;]]&lt;&gt;"",Weekly[[#This Row],[QDA_P]]=TRUE,Weekly[[#This Row],[Actual]]=FALSE),AV393-1,AV393)))))</f>
        <v>53.249999999999979</v>
      </c>
      <c r="AW394" s="37">
        <f>IF(AND(Weekly[[#This Row],[H Odds &lt;]]="",Weekly[[#This Row],[V Odds &lt;]]=""),AW393,IF(AND(Weekly[[#This Row],[KNC_P]]=Weekly[[#This Row],[Actual]],Weekly[[#This Row],[KNC_P]]=TRUE),AW393+Weekly[[#This Row],[BF H Odds]]-1,IF(AND(Weekly[[#This Row],[KNC_P]]=Weekly[[#This Row],[Actual]],Weekly[[#This Row],[KNC_P]]=FALSE),AW393+Weekly[[#This Row],[BF V Odds]]-1,AW393-1)))</f>
        <v>42.680000000000007</v>
      </c>
      <c r="AX394" s="37">
        <f>IF(AND(Weekly[[#This Row],[V Odds &lt;]]="",Weekly[[#This Row],[H Odds &lt;]]=""),AX393,IF(AND(Weekly[[#This Row],[V Odds &lt;]]&lt;&gt;"",Weekly[[#This Row],[FALSES]]&gt;0,Weekly[[#This Row],[Actual]]=FALSE),AX393+Weekly[[#This Row],[V Odds &lt;]]-1,IF(AND(Weekly[[#This Row],[H Odds &lt;]]&lt;&gt;"",Weekly[[#This Row],[TRUES]]&gt;0,Weekly[[#This Row],[Actual]]=TRUE),AX393+Weekly[[#This Row],[H Odds &lt;]]-1,IF(AND(Weekly[[#This Row],[V Odds &lt;]]&lt;&gt;"",Weekly[[#This Row],[FALSES]]=0),AX393,IF(AND(Weekly[[#This Row],[H Odds &lt;]]&lt;&gt;"",Weekly[[#This Row],[TRUES]]=0),AX393,AX393-1)))))</f>
        <v>80.549999999999983</v>
      </c>
      <c r="AY394" s="37">
        <f>IF(AND(Weekly[[#This Row],[V Odds &lt;]]="",Weekly[[#This Row],[H Odds &lt;]]=""),AY393,IF(AND(Weekly[[#This Row],[V Odds &lt;]]&lt;&gt;"",Weekly[[#This Row],[FALSES]]&gt;0,Weekly[[#This Row],[Actual]]=FALSE),AY393+((Weekly[[#This Row],[V Odds &lt;]]-1)*0.92),IF(AND(Weekly[[#This Row],[H Odds &lt;]]&lt;&gt;"",Weekly[[#This Row],[TRUES]]&gt;0,Weekly[[#This Row],[Actual]]=TRUE),AY393+((Weekly[[#This Row],[H Odds &lt;]]-1)*0.92),IF(AND(Weekly[[#This Row],[V Odds &lt;]]&lt;&gt;"",Weekly[[#This Row],[FALSES]]=0),AY393,IF(AND(Weekly[[#This Row],[H Odds &lt;]]&lt;&gt;"",Weekly[[#This Row],[TRUES]]=0),AY393,AY393-1)))))</f>
        <v>73.066000000000031</v>
      </c>
      <c r="AZ394" s="37">
        <f>IF(AND(Weekly[[#This Row],[V Odds &lt;]]="",Weekly[[#This Row],[H Odds &lt;]]=""),AZ393,IF(AND(Weekly[[#This Row],[V Odds &lt;]]&lt;&gt;"",Weekly[[#This Row],[Actual]]=FALSE),AZ393+Weekly[[#This Row],[V Odds &lt;]]-1,IF(AND(Weekly[[#This Row],[H Odds &lt;]]&lt;&gt;"",Weekly[[#This Row],[Actual]]=TRUE),AZ393+Weekly[[#This Row],[H Odds &lt;]]-1,AZ393-1)))</f>
        <v>66.61999999999999</v>
      </c>
      <c r="BA394" s="38">
        <f>IF(Weekly[[#This Row],[H Odds &lt;]]="",BA393,IF(AND(Weekly[[#This Row],[H Odds &lt;]]&lt;&gt;"",Weekly[[#This Row],[SVC_P]]=TRUE,Weekly[[#This Row],[Actual]]=TRUE),BA393+Weekly[[#This Row],[H Odds &lt;]]-1,IF(AND(Weekly[[#This Row],[H Odds &lt;]]&lt;&gt;"",Weekly[[#This Row],[SVC_P]]=TRUE,Weekly[[#This Row],[Actual]]=FALSE),BA393-1,BA393)))</f>
        <v>67.339999999999989</v>
      </c>
      <c r="BB394" s="38">
        <f>IF(Weekly[[#This Row],[H Odds &lt;]]="",BB393,IF(AND(Weekly[[#This Row],[H Odds &lt;]]&lt;&gt;"",Weekly[[#This Row],[ADBC_P]]=TRUE,Weekly[[#This Row],[Actual]]=TRUE),BB393+Weekly[[#This Row],[H Odds &lt;]]-1,IF(AND(Weekly[[#This Row],[H Odds &lt;]]&lt;&gt;"",Weekly[[#This Row],[ADBC_P]]=TRUE,Weekly[[#This Row],[Actual]]=FALSE),BB393-1,BB393)))</f>
        <v>43.459999999999994</v>
      </c>
      <c r="BC394" s="38">
        <f>IF(Weekly[[#This Row],[H Odds &lt;]]="",BC393,IF(AND(Weekly[[#This Row],[H Odds &lt;]]&lt;&gt;"",Weekly[[#This Row],[RFC_P]]=TRUE,Weekly[[#This Row],[Actual]]=TRUE),BC393+Weekly[[#This Row],[H Odds &lt;]]-1,IF(AND(Weekly[[#This Row],[H Odds &lt;]]&lt;&gt;"",Weekly[[#This Row],[RFC_P]]=TRUE,Weekly[[#This Row],[Actual]]=FALSE),BC393-1,BC393)))</f>
        <v>42.859999999999992</v>
      </c>
      <c r="BD394" s="38">
        <f>IF(Weekly[[#This Row],[H Odds &lt;]]="",BD393,IF(AND(Weekly[[#This Row],[H Odds &lt;]]&lt;&gt;"",Weekly[[#This Row],[GBC_P]]=TRUE,Weekly[[#This Row],[Actual]]=TRUE),BD393+Weekly[[#This Row],[H Odds &lt;]]-1,IF(AND(Weekly[[#This Row],[H Odds &lt;]]&lt;&gt;"",Weekly[[#This Row],[GBC_P]]=TRUE,Weekly[[#This Row],[Actual]]=FALSE),BD393-1,BD393)))</f>
        <v>47.96</v>
      </c>
      <c r="BE394" s="38">
        <f>IF(Weekly[[#This Row],[H Odds &lt;]]="",BE393,IF(AND(Weekly[[#This Row],[H Odds &lt;]]&lt;&gt;"",Weekly[[#This Row],[HGBC_P]]=TRUE,Weekly[[#This Row],[Actual]]=TRUE),BE393+Weekly[[#This Row],[H Odds &lt;]]-1,IF(AND(Weekly[[#This Row],[H Odds &lt;]]&lt;&gt;"",Weekly[[#This Row],[HGBC_P]]=TRUE,Weekly[[#This Row],[Actual]]=FALSE),BE393-1,BE393)))</f>
        <v>55.759999999999991</v>
      </c>
      <c r="BF394" s="38">
        <f>IF(Weekly[[#This Row],[H Odds &lt;]]="",BF393,IF(AND(Weekly[[#This Row],[H Odds &lt;]]&lt;&gt;"",Weekly[[#This Row],[XGB_P]]=TRUE,Weekly[[#This Row],[Actual]]=TRUE),BF393+Weekly[[#This Row],[H Odds &lt;]]-1,IF(AND(Weekly[[#This Row],[H Odds &lt;]]&lt;&gt;"",Weekly[[#This Row],[XGB_P]]=TRUE,Weekly[[#This Row],[Actual]]=FALSE),BF393-1,BF393)))</f>
        <v>59.93</v>
      </c>
      <c r="BG394" s="38">
        <f>IF(Weekly[[#This Row],[H Odds &lt;]]="",BG393,IF(AND(Weekly[[#This Row],[H Odds &lt;]]&lt;&gt;"",Weekly[[#This Row],[QDA_P]]=TRUE,Weekly[[#This Row],[Actual]]=TRUE),BG393+Weekly[[#This Row],[H Odds &lt;]]-1,IF(AND(Weekly[[#This Row],[H Odds &lt;]]&lt;&gt;"",Weekly[[#This Row],[QDA_P]]=TRUE,Weekly[[#This Row],[Actual]]=FALSE),BG393-1,BG393)))</f>
        <v>42.179999999999993</v>
      </c>
      <c r="BH394" s="38">
        <f>IF(Weekly[[#This Row],[H Odds &lt;]]="",BH393,IF(AND(Weekly[[#This Row],[H Odds &lt;]]&lt;&gt;"",Weekly[[#This Row],[KNC_P]]=TRUE,Weekly[[#This Row],[Actual]]=TRUE),BH393+Weekly[[#This Row],[H Odds &lt;]]-1,IF(AND(Weekly[[#This Row],[H Odds &lt;]]&lt;&gt;"",Weekly[[#This Row],[KNC_P]]=TRUE,Weekly[[#This Row],[Actual]]=FALSE),BH393-1,BH393)))</f>
        <v>46.54999999999999</v>
      </c>
      <c r="BI394" s="38">
        <f>IF(Weekly[[#This Row],[H Odds &lt;]]="",BI393,IF(AND(Weekly[[#This Row],[H Odds &lt;]]&lt;&gt;"",Weekly[[#This Row],[TRUES]]&gt;0,Weekly[[#This Row],[Actual]]=TRUE),BI393+Weekly[[#This Row],[H Odds &lt;]]-1,IF(AND(Weekly[[#This Row],[H Odds &lt;]]&lt;&gt;"",Weekly[[#This Row],[TRUES]]=0),BI393,BI393-1)))</f>
        <v>67.339999999999989</v>
      </c>
      <c r="BJ394" s="38">
        <f>IF(Weekly[[#This Row],[H Odds &lt;]]="",BJ393,IF(AND(Weekly[[#This Row],[H Odds &lt;]]&lt;&gt;"",Weekly[[#This Row],[Actual]]=TRUE),BJ393+Weekly[[#This Row],[H Odds &lt;]]-1,IF(AND(Weekly[[#This Row],[H Odds &lt;]]&lt;&gt;"",Weekly[[#This Row],[Actual]]=FALSE),BJ393-1,BJ393)))</f>
        <v>69.239999999999995</v>
      </c>
      <c r="BK394" s="58">
        <f>IF(AND(Weekly[[#This Row],[TRUES]]&gt;4,Weekly[[#This Row],[Actual]]=TRUE),BK393+Weekly[[#This Row],[BF H Odds]]-1,IF(AND(Weekly[[#This Row],[FALSES]]&gt;4,Weekly[[#This Row],[Actual]]=FALSE),BK393+Weekly[[#This Row],[BF V Odds]]-1,IF(AND(Weekly[[#This Row],[TRUES]]&gt;4,Weekly[[#This Row],[Actual]]=FALSE),BK393-1,IF(AND(Weekly[[#This Row],[FALSES]]&gt;4,Weekly[[#This Row],[Actual]]=TRUE),BK393-1,BK393))))</f>
        <v>9.6100000000000243</v>
      </c>
      <c r="BL394" s="58">
        <f>IF(AND(Weekly[[#This Row],[TRUES]]&gt;5,Weekly[[#This Row],[Actual]]=TRUE),BL393+Weekly[[#This Row],[BF H Odds]]-1,IF(AND(Weekly[[#This Row],[FALSES]]&gt;5,Weekly[[#This Row],[Actual]]=FALSE),BL393+Weekly[[#This Row],[BF V Odds]]-1,IF(AND(Weekly[[#This Row],[TRUES]]&gt;5,Weekly[[#This Row],[Actual]]=FALSE),BL393-1,IF(AND(Weekly[[#This Row],[FALSES]]&gt;5,Weekly[[#This Row],[Actual]]=TRUE),BL393-1,BL393))))</f>
        <v>13.370000000000026</v>
      </c>
      <c r="BM394" s="58">
        <f>IF(AND(Weekly[[#This Row],[TRUES]]&gt;6,Weekly[[#This Row],[Actual]]=TRUE),BM393+Weekly[[#This Row],[BF H Odds]]-1,IF(AND(Weekly[[#This Row],[FALSES]]&gt;6,Weekly[[#This Row],[Actual]]=FALSE),BM393+Weekly[[#This Row],[BF V Odds]]-1,IF(AND(Weekly[[#This Row],[TRUES]]&gt;6,Weekly[[#This Row],[Actual]]=FALSE),BM393-1,IF(AND(Weekly[[#This Row],[FALSES]]&gt;6,Weekly[[#This Row],[Actual]]=TRUE),BM393-1,BM393))))</f>
        <v>41.690000000000012</v>
      </c>
    </row>
    <row r="395" spans="1:65" x14ac:dyDescent="0.25">
      <c r="A395" s="34"/>
      <c r="B395" s="10">
        <v>44292</v>
      </c>
      <c r="C395" s="33" t="s">
        <v>11</v>
      </c>
      <c r="D395" s="15" t="s">
        <v>33</v>
      </c>
      <c r="E395" t="b">
        <v>1</v>
      </c>
      <c r="F395" t="b">
        <v>0</v>
      </c>
      <c r="G395" t="b">
        <v>1</v>
      </c>
      <c r="H395" t="b">
        <v>0</v>
      </c>
      <c r="I395" t="b">
        <v>0</v>
      </c>
      <c r="J395" t="b">
        <v>0</v>
      </c>
      <c r="K395" t="b">
        <v>0</v>
      </c>
      <c r="L395" t="b">
        <v>0</v>
      </c>
      <c r="M395" t="s">
        <v>100</v>
      </c>
      <c r="N395">
        <v>10.17</v>
      </c>
      <c r="O395">
        <f>IF(Weekly[[#This Row],[H/V]]="H",Weekly[[#This Row],[BF H Odds]],IF(Weekly[[#This Row],[H/V]]="V",Weekly[[#This Row],[BF V Odds]],""))</f>
        <v>3.3</v>
      </c>
      <c r="P395" t="b">
        <v>1</v>
      </c>
      <c r="Q395" t="s">
        <v>66</v>
      </c>
      <c r="R395" s="35">
        <f>IFERROR(IF(Weekly[[#This Row],[Won Bet?]]="yes",R394+(Weekly[[#This Row],[BF Odds]]*Weekly[[#This Row],[BF Stake]])-Weekly[[#This Row],[BF Stake]],R394-Weekly[[#This Row],[BF Stake]]),R394)</f>
        <v>430.25519999999989</v>
      </c>
      <c r="S395" s="9">
        <f>IFERROR(IF(Weekly[[#This Row],[Won Bet?]]="yes",S394+(((Weekly[[#This Row],[BF Odds]]*Weekly[[#This Row],[BF Stake]])-Weekly[[#This Row],[BF Stake]])*0.95),S394-Weekly[[#This Row],[BF Stake]]),S394)</f>
        <v>425.69493999999986</v>
      </c>
      <c r="T395">
        <v>1.42</v>
      </c>
      <c r="U395">
        <v>3.3</v>
      </c>
      <c r="V395" s="24">
        <f>IF(Weekly[[#This Row],[Actual]]="","",IF(AND(Weekly[[#This Row],[SVC_P]]=Weekly[[#This Row],[Actual]],Weekly[[#This Row],[SVC_P]]=TRUE),V394+Weekly[[#This Row],[BF H Odds]]-1,IF(AND(Weekly[[#This Row],[SVC_P]]=Weekly[[#This Row],[Actual]],Weekly[[#This Row],[SVC_P]]=FALSE),V394+Weekly[[#This Row],[BF V Odds]]-1,V394-1)))</f>
        <v>63.400000000000063</v>
      </c>
      <c r="W395" s="24">
        <f>IF(Weekly[[#This Row],[Actual]]="","",IF(AND(Weekly[[#This Row],[SVC_P]]=FALSE,Weekly[[#This Row],[Actual]]=TRUE),W394+Weekly[[#This Row],[BF H Odds]]-1,IF(AND(Weekly[[#This Row],[SVC_P]]=TRUE,Weekly[[#This Row],[Actual]]=FALSE,),W394+Weekly[[#This Row],[BF V Odds]]-1,W394-1)))</f>
        <v>-332.09</v>
      </c>
      <c r="X395" s="24">
        <f>IF(Weekly[[#This Row],[Actual]]="","",IF(AND(Weekly[[#This Row],[ADBC_P]]=Weekly[[#This Row],[Actual]],Weekly[[#This Row],[ADBC_P]]=TRUE),X394+Weekly[[#This Row],[BF H Odds]]-1,IF(AND(Weekly[[#This Row],[ADBC_P]]=Weekly[[#This Row],[Actual]],Weekly[[#This Row],[ADBC_P]]=FALSE),X394+Weekly[[#This Row],[BF V Odds]]-1,X394-1)))</f>
        <v>16.150000000000027</v>
      </c>
      <c r="Y395" s="24">
        <f>IF(Weekly[[#This Row],[Actual]]="","",IF(AND(Weekly[[#This Row],[ADBC_P]]=FALSE,Weekly[[#This Row],[Actual]]=TRUE),Y394+Weekly[[#This Row],[BF H Odds]]-1,IF(AND(Weekly[[#This Row],[ADBC_P]]=TRUE,Weekly[[#This Row],[Actual]]=FALSE),Y394+Weekly[[#This Row],[BF V Odds]]-1,Y394-1)))</f>
        <v>50.269999999999996</v>
      </c>
      <c r="Z395" s="24">
        <f>IF(Weekly[[#This Row],[Actual]]="","",IF(AND(Weekly[[#This Row],[RFC_P]]=Weekly[[#This Row],[Actual]],Weekly[[#This Row],[RFC_P]]=TRUE),Z394+Weekly[[#This Row],[BF H Odds]]-1,IF(AND(Weekly[[#This Row],[RFC_P]]=Weekly[[#This Row],[Actual]],Weekly[[#This Row],[RFC_P]]=FALSE),Z394+Weekly[[#This Row],[BF V Odds]]-1,Z394-1)))</f>
        <v>13.170000000000023</v>
      </c>
      <c r="AA395" s="24">
        <f>IF(Weekly[[#This Row],[Actual]]="","",IF(AND(Weekly[[#This Row],[RFC_P]]=FALSE,Weekly[[#This Row],[Actual]]=TRUE),AA394+Weekly[[#This Row],[BF H Odds]]-1,IF(AND(Weekly[[#This Row],[RFC_P]]=TRUE,Weekly[[#This Row],[Actual]]=FALSE),AA394+Weekly[[#This Row],[BF V Odds]]-1,AA394-1)))</f>
        <v>53.249999999999979</v>
      </c>
      <c r="AB395" s="24">
        <f>IF(Weekly[[#This Row],[Actual]]="","",IF(AND(Weekly[[#This Row],[GBC_P]]=Weekly[[#This Row],[Actual]],Weekly[[#This Row],[GBC_P]]=TRUE),AB394+Weekly[[#This Row],[BF H Odds]]-1,IF(AND(Weekly[[#This Row],[GBC_P]]=Weekly[[#This Row],[Actual]],Weekly[[#This Row],[GBC_P]]=FALSE),AB394+Weekly[[#This Row],[BF V Odds]]-1,AB394-1)))</f>
        <v>9.3200000000000074</v>
      </c>
      <c r="AC395" s="24">
        <f>IF(Weekly[[#This Row],[Actual]]="","",IF(AND(Weekly[[#This Row],[GBC_P]]=FALSE,Weekly[[#This Row],[Actual]]=TRUE),AC394+Weekly[[#This Row],[BF H Odds]]-1,IF(AND(Weekly[[#This Row],[GBC_P]]=TRUE,Weekly[[#This Row],[Actual]]=FALSE),AC394+Weekly[[#This Row],[BF V Odds]]-1,AC394-1)))</f>
        <v>57.099999999999966</v>
      </c>
      <c r="AD395" s="24">
        <f>IF(Weekly[[#This Row],[Actual]]="","",IF(AND(Weekly[[#This Row],[HGBC_P]]=Weekly[[#This Row],[Actual]],Weekly[[#This Row],[HGBC_P]]=TRUE),AD394+Weekly[[#This Row],[BF H Odds]]-1,IF(AND(Weekly[[#This Row],[HGBC_P]]=Weekly[[#This Row],[Actual]],Weekly[[#This Row],[HGBC_P]]=FALSE),AD394+Weekly[[#This Row],[BF V Odds]]-1,AD394-1)))</f>
        <v>13.630000000000027</v>
      </c>
      <c r="AE395" s="24">
        <f>IF(Weekly[[#This Row],[Actual]]="","",IF(AND(Weekly[[#This Row],[HGBC_P]]=FALSE,Weekly[[#This Row],[Actual]]=TRUE),AE394+Weekly[[#This Row],[BF H Odds]]-1,IF(AND(Weekly[[#This Row],[HGBC_P]]=TRUE,Weekly[[#This Row],[Actual]]=FALSE),AE394+Weekly[[#This Row],[BF V Odds]]-1,AE394-1)))</f>
        <v>52.79</v>
      </c>
      <c r="AF395" s="24">
        <f>IF(Weekly[[#This Row],[Actual]]="","",IF(AND(Weekly[[#This Row],[XGB_P]]=Weekly[[#This Row],[Actual]],Weekly[[#This Row],[XGB_P]]=TRUE),AF394+Weekly[[#This Row],[BF H Odds]]-1,IF(AND(Weekly[[#This Row],[XGB_P]]=Weekly[[#This Row],[Actual]],Weekly[[#This Row],[XGB_P]]=FALSE),AF394+Weekly[[#This Row],[BF V Odds]]-1,AF394-1)))</f>
        <v>31.130000000000017</v>
      </c>
      <c r="AG395" s="24">
        <f>IF(Weekly[[#This Row],[Actual]]="","",IF(AND(Weekly[[#This Row],[XGB_P]]=FALSE,Weekly[[#This Row],[Actual]]=TRUE),AG394+Weekly[[#This Row],[BF H Odds]]-1,IF(AND(Weekly[[#This Row],[XGB_P]]=TRUE,Weekly[[#This Row],[Actual]]=FALSE),AG394+Weekly[[#This Row],[BF V Odds]]-1,AG394-1)))</f>
        <v>35.289999999999992</v>
      </c>
      <c r="AH395" s="24">
        <f>IF(Weekly[[#This Row],[Actual]]="","",IF(AND(Weekly[[#This Row],[QDA_P]]=Weekly[[#This Row],[Actual]],Weekly[[#This Row],[QDA_P]]=TRUE),AH394+Weekly[[#This Row],[BF H Odds]]-1,IF(AND(Weekly[[#This Row],[QDA_P]]=Weekly[[#This Row],[Actual]],Weekly[[#This Row],[QDA_P]]=FALSE),AH394+Weekly[[#This Row],[BF V Odds]]-1,AH394-1)))</f>
        <v>-1.8099999999999907</v>
      </c>
      <c r="AI395" s="24">
        <f>IF(Weekly[[#This Row],[Actual]]="","",IF(AND(Weekly[[#This Row],[QDA_P]]=FALSE,Weekly[[#This Row],[Actual]]=TRUE),AI394+Weekly[[#This Row],[BF H Odds]]-1,IF(AND(Weekly[[#This Row],[QDA_P]]=TRUE,Weekly[[#This Row],[Actual]]=FALSE),AI394+Weekly[[#This Row],[BF V Odds]]-1,AI394-1)))</f>
        <v>68.23</v>
      </c>
      <c r="AJ395" s="24">
        <f>IF(Weekly[[#This Row],[Actual]]="","",IF(AND(Weekly[[#This Row],[KNC_P]]=FALSE,Weekly[[#This Row],[Actual]]=TRUE),AJ394+Weekly[[#This Row],[BF H Odds]]-1,IF(AND(Weekly[[#This Row],[KNC_P]]=TRUE,Weekly[[#This Row],[Actual]]=FALSE),AJ394+Weekly[[#This Row],[BF V Odds]]-1,AJ394-1)))</f>
        <v>51.119999999999976</v>
      </c>
      <c r="AK395" s="24">
        <f>IF(Weekly[[#This Row],[Actual]]="","",IF(AND(Weekly[[#This Row],[KNC_P]]=FALSE,Weekly[[#This Row],[Actual]]=TRUE),AK394+Weekly[[#This Row],[BF H Odds]]-1,IF(AND(Weekly[[#This Row],[KNC_P]]=TRUE,Weekly[[#This Row],[Actual]]=FALSE),AK394+Weekly[[#This Row],[BF V Odds]]-1,AK394-1)))</f>
        <v>50.019999999999968</v>
      </c>
      <c r="AL395" s="30">
        <f>IF(Weekly[[#This Row],[Actual]]="","",COUNTIF(Weekly[[#This Row],[SVC_P]:[QDA_P]],TRUE))</f>
        <v>2</v>
      </c>
      <c r="AM395" s="30">
        <f>IF(Weekly[[#This Row],[Actual]]="","",COUNTIF(Weekly[[#This Row],[SVC_P]:[QDA_P]],FALSE))</f>
        <v>5</v>
      </c>
      <c r="AN395" s="36" t="str">
        <f>IF(AND(Weekly[[#This Row],[BF V Odds]]&gt;$BO$6,Weekly[[#This Row],[BF V Odds]] &lt; $BO$7),Weekly[[#This Row],[BF V Odds]],"")</f>
        <v/>
      </c>
      <c r="AO395" s="36">
        <f>IF(AND(Weekly[[#This Row],[BF H Odds]]&gt;$BO$6, Weekly[[#This Row],[BF H Odds]] &lt; $BO$7),Weekly[[#This Row],[BF H Odds]],"")</f>
        <v>3.3</v>
      </c>
      <c r="AP395" s="37">
        <f>IF(AND(Weekly[[#This Row],[V Odds &lt;]]="",Weekly[[#This Row],[H Odds &lt;]]=""),AP394,IF(AND(Weekly[[#This Row],[H Odds &lt;]]&lt;&gt;"",Weekly[[#This Row],[SVC_P]]=TRUE,Weekly[[#This Row],[Actual]]=TRUE),AP394+Weekly[[#This Row],[H Odds &lt;]]-1,IF(AND(Weekly[[#This Row],[V Odds &lt;]]&lt;&gt;"",Weekly[[#This Row],[SVC_P]]=FALSE,Weekly[[#This Row],[Actual]]=FALSE),AP394+Weekly[[#This Row],[V Odds &lt;]]-1,IF(AND(Weekly[[#This Row],[V Odds &lt;]]&lt;&gt;"",Weekly[[#This Row],[SVC_P]]=FALSE,Weekly[[#This Row],[Actual]]=TRUE),AP394-1,IF(AND(Weekly[[#This Row],[H Odds &lt;]]&lt;&gt;"",Weekly[[#This Row],[SVC_P]]=TRUE,Weekly[[#This Row],[Actual]]=FALSE),AP394-1,AP394)))))</f>
        <v>74.680000000000007</v>
      </c>
      <c r="AQ395" s="37">
        <f>IF(AND(Weekly[[#This Row],[V Odds &lt;]]="",Weekly[[#This Row],[H Odds &lt;]]=""),AQ394,IF(AND(Weekly[[#This Row],[H Odds &lt;]]&lt;&gt;"",Weekly[[#This Row],[ADBC_P]]=TRUE,Weekly[[#This Row],[Actual]]=TRUE),AQ394+Weekly[[#This Row],[H Odds &lt;]]-1,IF(AND(Weekly[[#This Row],[V Odds &lt;]]&lt;&gt;"",Weekly[[#This Row],[ADBC_P]]=FALSE,Weekly[[#This Row],[Actual]]=FALSE),AQ394+Weekly[[#This Row],[V Odds &lt;]]-1,IF(AND(Weekly[[#This Row],[V Odds &lt;]]&lt;&gt;"",Weekly[[#This Row],[ADBC_P]]=FALSE,Weekly[[#This Row],[Actual]]=TRUE),AQ394-1,IF(AND(Weekly[[#This Row],[H Odds &lt;]]&lt;&gt;"",Weekly[[#This Row],[ADBC_P]]=TRUE,Weekly[[#This Row],[Actual]]=FALSE),AQ394-1,AQ394)))))</f>
        <v>46.779999999999994</v>
      </c>
      <c r="AR395" s="37">
        <f>IF(AND(Weekly[[#This Row],[V Odds &lt;]]="",Weekly[[#This Row],[H Odds &lt;]]=""),AR394,IF(AND(Weekly[[#This Row],[H Odds &lt;]]&lt;&gt;"",Weekly[[#This Row],[RFC_P]]=TRUE,Weekly[[#This Row],[Actual]]=TRUE),AR394+Weekly[[#This Row],[H Odds &lt;]]-1,IF(AND(Weekly[[#This Row],[V Odds &lt;]]&lt;&gt;"",Weekly[[#This Row],[RFC_P]]=FALSE,Weekly[[#This Row],[Actual]]=FALSE),AR394+Weekly[[#This Row],[V Odds &lt;]]-1,IF(AND(Weekly[[#This Row],[V Odds &lt;]]&lt;&gt;"",Weekly[[#This Row],[RFC_P]]=FALSE,Weekly[[#This Row],[Actual]]=TRUE),AR394-1,IF(AND(Weekly[[#This Row],[H Odds &lt;]]&lt;&gt;"",Weekly[[#This Row],[RFC_P]]=TRUE,Weekly[[#This Row],[Actual]]=FALSE),AR394-1,AR394)))))</f>
        <v>52.089999999999989</v>
      </c>
      <c r="AS395" s="37">
        <f>IF(AND(Weekly[[#This Row],[V Odds &lt;]]="",Weekly[[#This Row],[H Odds &lt;]]=""),AS394,IF(AND(Weekly[[#This Row],[H Odds &lt;]]&lt;&gt;"",Weekly[[#This Row],[GBC_P]]=TRUE,Weekly[[#This Row],[Actual]]=TRUE),AS394+Weekly[[#This Row],[H Odds &lt;]]-1,IF(AND(Weekly[[#This Row],[V Odds &lt;]]&lt;&gt;"",Weekly[[#This Row],[GBC_P]]=FALSE,Weekly[[#This Row],[Actual]]=FALSE),AS394+Weekly[[#This Row],[V Odds &lt;]]-1,IF(AND(Weekly[[#This Row],[V Odds &lt;]]&lt;&gt;"",Weekly[[#This Row],[GBC_P]]=FALSE,Weekly[[#This Row],[Actual]]=TRUE),AS394-1,IF(AND(Weekly[[#This Row],[H Odds &lt;]]&lt;&gt;"",Weekly[[#This Row],[GBC_P]]=TRUE,Weekly[[#This Row],[Actual]]=FALSE),AS394-1,AS394)))))</f>
        <v>48.58</v>
      </c>
      <c r="AT395" s="37">
        <f>IF(AND(Weekly[[#This Row],[V Odds &lt;]]="",Weekly[[#This Row],[H Odds &lt;]]=""),AT394,IF(AND(Weekly[[#This Row],[H Odds &lt;]]&lt;&gt;"",Weekly[[#This Row],[HGBC_P]]=TRUE,Weekly[[#This Row],[Actual]]=TRUE),AT394+Weekly[[#This Row],[H Odds &lt;]]-1,IF(AND(Weekly[[#This Row],[V Odds &lt;]]&lt;&gt;"",Weekly[[#This Row],[HGBC_P]]=FALSE,Weekly[[#This Row],[Actual]]=FALSE),AT394+Weekly[[#This Row],[V Odds &lt;]]-1,IF(AND(Weekly[[#This Row],[V Odds &lt;]]&lt;&gt;"",Weekly[[#This Row],[HGBC_P]]=FALSE,Weekly[[#This Row],[Actual]]=TRUE),AT394-1,IF(AND(Weekly[[#This Row],[H Odds &lt;]]&lt;&gt;"",Weekly[[#This Row],[HGBC_P]]=TRUE,Weekly[[#This Row],[Actual]]=FALSE),AT394-1,AT394)))))</f>
        <v>53.659999999999989</v>
      </c>
      <c r="AU395" s="37">
        <f>IF(AND(Weekly[[#This Row],[V Odds &lt;]]="",Weekly[[#This Row],[H Odds &lt;]]=""),AU394,IF(AND(Weekly[[#This Row],[H Odds &lt;]]&lt;&gt;"",Weekly[[#This Row],[XGB_P]]=TRUE,Weekly[[#This Row],[Actual]]=TRUE),AU394+Weekly[[#This Row],[H Odds &lt;]]-1,IF(AND(Weekly[[#This Row],[V Odds &lt;]]&lt;&gt;"",Weekly[[#This Row],[XGB_P]]=FALSE,Weekly[[#This Row],[Actual]]=FALSE),AU394+Weekly[[#This Row],[V Odds &lt;]]-1,IF(AND(Weekly[[#This Row],[V Odds &lt;]]&lt;&gt;"",Weekly[[#This Row],[XGB_P]]=FALSE,Weekly[[#This Row],[Actual]]=TRUE),AU394-1,IF(AND(Weekly[[#This Row],[H Odds &lt;]]&lt;&gt;"",Weekly[[#This Row],[XGB_P]]=TRUE,Weekly[[#This Row],[Actual]]=FALSE),AU394-1,AU394)))))</f>
        <v>64.760000000000005</v>
      </c>
      <c r="AV395" s="37">
        <f>IF(AND(Weekly[[#This Row],[V Odds &lt;]]="",Weekly[[#This Row],[H Odds &lt;]]=""),AV394,IF(AND(Weekly[[#This Row],[H Odds &lt;]]&lt;&gt;"",Weekly[[#This Row],[QDA_P]]=TRUE,Weekly[[#This Row],[Actual]]=TRUE),AV394+Weekly[[#This Row],[H Odds &lt;]]-1,IF(AND(Weekly[[#This Row],[V Odds &lt;]]&lt;&gt;"",Weekly[[#This Row],[QDA_P]]=FALSE,Weekly[[#This Row],[Actual]]=FALSE),AV394+Weekly[[#This Row],[V Odds &lt;]]-1,IF(AND(Weekly[[#This Row],[V Odds &lt;]]&lt;&gt;"",Weekly[[#This Row],[QDA_P]]=FALSE,Weekly[[#This Row],[Actual]]=TRUE),AV394-1,IF(AND(Weekly[[#This Row],[H Odds &lt;]]&lt;&gt;"",Weekly[[#This Row],[QDA_P]]=TRUE,Weekly[[#This Row],[Actual]]=FALSE),AV394-1,AV394)))))</f>
        <v>53.249999999999979</v>
      </c>
      <c r="AW395" s="37">
        <f>IF(AND(Weekly[[#This Row],[H Odds &lt;]]="",Weekly[[#This Row],[V Odds &lt;]]=""),AW394,IF(AND(Weekly[[#This Row],[KNC_P]]=Weekly[[#This Row],[Actual]],Weekly[[#This Row],[KNC_P]]=TRUE),AW394+Weekly[[#This Row],[BF H Odds]]-1,IF(AND(Weekly[[#This Row],[KNC_P]]=Weekly[[#This Row],[Actual]],Weekly[[#This Row],[KNC_P]]=FALSE),AW394+Weekly[[#This Row],[BF V Odds]]-1,AW394-1)))</f>
        <v>41.680000000000007</v>
      </c>
      <c r="AX395" s="37">
        <f>IF(AND(Weekly[[#This Row],[V Odds &lt;]]="",Weekly[[#This Row],[H Odds &lt;]]=""),AX394,IF(AND(Weekly[[#This Row],[V Odds &lt;]]&lt;&gt;"",Weekly[[#This Row],[FALSES]]&gt;0,Weekly[[#This Row],[Actual]]=FALSE),AX394+Weekly[[#This Row],[V Odds &lt;]]-1,IF(AND(Weekly[[#This Row],[H Odds &lt;]]&lt;&gt;"",Weekly[[#This Row],[TRUES]]&gt;0,Weekly[[#This Row],[Actual]]=TRUE),AX394+Weekly[[#This Row],[H Odds &lt;]]-1,IF(AND(Weekly[[#This Row],[V Odds &lt;]]&lt;&gt;"",Weekly[[#This Row],[FALSES]]=0),AX394,IF(AND(Weekly[[#This Row],[H Odds &lt;]]&lt;&gt;"",Weekly[[#This Row],[TRUES]]=0),AX394,AX394-1)))))</f>
        <v>82.84999999999998</v>
      </c>
      <c r="AY395" s="37">
        <f>IF(AND(Weekly[[#This Row],[V Odds &lt;]]="",Weekly[[#This Row],[H Odds &lt;]]=""),AY394,IF(AND(Weekly[[#This Row],[V Odds &lt;]]&lt;&gt;"",Weekly[[#This Row],[FALSES]]&gt;0,Weekly[[#This Row],[Actual]]=FALSE),AY394+((Weekly[[#This Row],[V Odds &lt;]]-1)*0.92),IF(AND(Weekly[[#This Row],[H Odds &lt;]]&lt;&gt;"",Weekly[[#This Row],[TRUES]]&gt;0,Weekly[[#This Row],[Actual]]=TRUE),AY394+((Weekly[[#This Row],[H Odds &lt;]]-1)*0.92),IF(AND(Weekly[[#This Row],[V Odds &lt;]]&lt;&gt;"",Weekly[[#This Row],[FALSES]]=0),AY394,IF(AND(Weekly[[#This Row],[H Odds &lt;]]&lt;&gt;"",Weekly[[#This Row],[TRUES]]=0),AY394,AY394-1)))))</f>
        <v>75.182000000000031</v>
      </c>
      <c r="AZ395" s="37">
        <f>IF(AND(Weekly[[#This Row],[V Odds &lt;]]="",Weekly[[#This Row],[H Odds &lt;]]=""),AZ394,IF(AND(Weekly[[#This Row],[V Odds &lt;]]&lt;&gt;"",Weekly[[#This Row],[Actual]]=FALSE),AZ394+Weekly[[#This Row],[V Odds &lt;]]-1,IF(AND(Weekly[[#This Row],[H Odds &lt;]]&lt;&gt;"",Weekly[[#This Row],[Actual]]=TRUE),AZ394+Weekly[[#This Row],[H Odds &lt;]]-1,AZ394-1)))</f>
        <v>68.919999999999987</v>
      </c>
      <c r="BA395" s="38">
        <f>IF(Weekly[[#This Row],[H Odds &lt;]]="",BA394,IF(AND(Weekly[[#This Row],[H Odds &lt;]]&lt;&gt;"",Weekly[[#This Row],[SVC_P]]=TRUE,Weekly[[#This Row],[Actual]]=TRUE),BA394+Weekly[[#This Row],[H Odds &lt;]]-1,IF(AND(Weekly[[#This Row],[H Odds &lt;]]&lt;&gt;"",Weekly[[#This Row],[SVC_P]]=TRUE,Weekly[[#This Row],[Actual]]=FALSE),BA394-1,BA394)))</f>
        <v>69.639999999999986</v>
      </c>
      <c r="BB395" s="38">
        <f>IF(Weekly[[#This Row],[H Odds &lt;]]="",BB394,IF(AND(Weekly[[#This Row],[H Odds &lt;]]&lt;&gt;"",Weekly[[#This Row],[ADBC_P]]=TRUE,Weekly[[#This Row],[Actual]]=TRUE),BB394+Weekly[[#This Row],[H Odds &lt;]]-1,IF(AND(Weekly[[#This Row],[H Odds &lt;]]&lt;&gt;"",Weekly[[#This Row],[ADBC_P]]=TRUE,Weekly[[#This Row],[Actual]]=FALSE),BB394-1,BB394)))</f>
        <v>43.459999999999994</v>
      </c>
      <c r="BC395" s="38">
        <f>IF(Weekly[[#This Row],[H Odds &lt;]]="",BC394,IF(AND(Weekly[[#This Row],[H Odds &lt;]]&lt;&gt;"",Weekly[[#This Row],[RFC_P]]=TRUE,Weekly[[#This Row],[Actual]]=TRUE),BC394+Weekly[[#This Row],[H Odds &lt;]]-1,IF(AND(Weekly[[#This Row],[H Odds &lt;]]&lt;&gt;"",Weekly[[#This Row],[RFC_P]]=TRUE,Weekly[[#This Row],[Actual]]=FALSE),BC394-1,BC394)))</f>
        <v>45.159999999999989</v>
      </c>
      <c r="BD395" s="38">
        <f>IF(Weekly[[#This Row],[H Odds &lt;]]="",BD394,IF(AND(Weekly[[#This Row],[H Odds &lt;]]&lt;&gt;"",Weekly[[#This Row],[GBC_P]]=TRUE,Weekly[[#This Row],[Actual]]=TRUE),BD394+Weekly[[#This Row],[H Odds &lt;]]-1,IF(AND(Weekly[[#This Row],[H Odds &lt;]]&lt;&gt;"",Weekly[[#This Row],[GBC_P]]=TRUE,Weekly[[#This Row],[Actual]]=FALSE),BD394-1,BD394)))</f>
        <v>47.96</v>
      </c>
      <c r="BE395" s="38">
        <f>IF(Weekly[[#This Row],[H Odds &lt;]]="",BE394,IF(AND(Weekly[[#This Row],[H Odds &lt;]]&lt;&gt;"",Weekly[[#This Row],[HGBC_P]]=TRUE,Weekly[[#This Row],[Actual]]=TRUE),BE394+Weekly[[#This Row],[H Odds &lt;]]-1,IF(AND(Weekly[[#This Row],[H Odds &lt;]]&lt;&gt;"",Weekly[[#This Row],[HGBC_P]]=TRUE,Weekly[[#This Row],[Actual]]=FALSE),BE394-1,BE394)))</f>
        <v>55.759999999999991</v>
      </c>
      <c r="BF395" s="38">
        <f>IF(Weekly[[#This Row],[H Odds &lt;]]="",BF394,IF(AND(Weekly[[#This Row],[H Odds &lt;]]&lt;&gt;"",Weekly[[#This Row],[XGB_P]]=TRUE,Weekly[[#This Row],[Actual]]=TRUE),BF394+Weekly[[#This Row],[H Odds &lt;]]-1,IF(AND(Weekly[[#This Row],[H Odds &lt;]]&lt;&gt;"",Weekly[[#This Row],[XGB_P]]=TRUE,Weekly[[#This Row],[Actual]]=FALSE),BF394-1,BF394)))</f>
        <v>59.93</v>
      </c>
      <c r="BG395" s="38">
        <f>IF(Weekly[[#This Row],[H Odds &lt;]]="",BG394,IF(AND(Weekly[[#This Row],[H Odds &lt;]]&lt;&gt;"",Weekly[[#This Row],[QDA_P]]=TRUE,Weekly[[#This Row],[Actual]]=TRUE),BG394+Weekly[[#This Row],[H Odds &lt;]]-1,IF(AND(Weekly[[#This Row],[H Odds &lt;]]&lt;&gt;"",Weekly[[#This Row],[QDA_P]]=TRUE,Weekly[[#This Row],[Actual]]=FALSE),BG394-1,BG394)))</f>
        <v>42.179999999999993</v>
      </c>
      <c r="BH395" s="38">
        <f>IF(Weekly[[#This Row],[H Odds &lt;]]="",BH394,IF(AND(Weekly[[#This Row],[H Odds &lt;]]&lt;&gt;"",Weekly[[#This Row],[KNC_P]]=TRUE,Weekly[[#This Row],[Actual]]=TRUE),BH394+Weekly[[#This Row],[H Odds &lt;]]-1,IF(AND(Weekly[[#This Row],[H Odds &lt;]]&lt;&gt;"",Weekly[[#This Row],[KNC_P]]=TRUE,Weekly[[#This Row],[Actual]]=FALSE),BH394-1,BH394)))</f>
        <v>46.54999999999999</v>
      </c>
      <c r="BI395" s="38">
        <f>IF(Weekly[[#This Row],[H Odds &lt;]]="",BI394,IF(AND(Weekly[[#This Row],[H Odds &lt;]]&lt;&gt;"",Weekly[[#This Row],[TRUES]]&gt;0,Weekly[[#This Row],[Actual]]=TRUE),BI394+Weekly[[#This Row],[H Odds &lt;]]-1,IF(AND(Weekly[[#This Row],[H Odds &lt;]]&lt;&gt;"",Weekly[[#This Row],[TRUES]]=0),BI394,BI394-1)))</f>
        <v>69.639999999999986</v>
      </c>
      <c r="BJ395" s="38">
        <f>IF(Weekly[[#This Row],[H Odds &lt;]]="",BJ394,IF(AND(Weekly[[#This Row],[H Odds &lt;]]&lt;&gt;"",Weekly[[#This Row],[Actual]]=TRUE),BJ394+Weekly[[#This Row],[H Odds &lt;]]-1,IF(AND(Weekly[[#This Row],[H Odds &lt;]]&lt;&gt;"",Weekly[[#This Row],[Actual]]=FALSE),BJ394-1,BJ394)))</f>
        <v>71.539999999999992</v>
      </c>
      <c r="BK395" s="58">
        <f>IF(AND(Weekly[[#This Row],[TRUES]]&gt;4,Weekly[[#This Row],[Actual]]=TRUE),BK394+Weekly[[#This Row],[BF H Odds]]-1,IF(AND(Weekly[[#This Row],[FALSES]]&gt;4,Weekly[[#This Row],[Actual]]=FALSE),BK394+Weekly[[#This Row],[BF V Odds]]-1,IF(AND(Weekly[[#This Row],[TRUES]]&gt;4,Weekly[[#This Row],[Actual]]=FALSE),BK394-1,IF(AND(Weekly[[#This Row],[FALSES]]&gt;4,Weekly[[#This Row],[Actual]]=TRUE),BK394-1,BK394))))</f>
        <v>8.6100000000000243</v>
      </c>
      <c r="BL395" s="58">
        <f>IF(AND(Weekly[[#This Row],[TRUES]]&gt;5,Weekly[[#This Row],[Actual]]=TRUE),BL394+Weekly[[#This Row],[BF H Odds]]-1,IF(AND(Weekly[[#This Row],[FALSES]]&gt;5,Weekly[[#This Row],[Actual]]=FALSE),BL394+Weekly[[#This Row],[BF V Odds]]-1,IF(AND(Weekly[[#This Row],[TRUES]]&gt;5,Weekly[[#This Row],[Actual]]=FALSE),BL394-1,IF(AND(Weekly[[#This Row],[FALSES]]&gt;5,Weekly[[#This Row],[Actual]]=TRUE),BL394-1,BL394))))</f>
        <v>13.370000000000026</v>
      </c>
      <c r="BM395" s="58">
        <f>IF(AND(Weekly[[#This Row],[TRUES]]&gt;6,Weekly[[#This Row],[Actual]]=TRUE),BM394+Weekly[[#This Row],[BF H Odds]]-1,IF(AND(Weekly[[#This Row],[FALSES]]&gt;6,Weekly[[#This Row],[Actual]]=FALSE),BM394+Weekly[[#This Row],[BF V Odds]]-1,IF(AND(Weekly[[#This Row],[TRUES]]&gt;6,Weekly[[#This Row],[Actual]]=FALSE),BM394-1,IF(AND(Weekly[[#This Row],[FALSES]]&gt;6,Weekly[[#This Row],[Actual]]=TRUE),BM394-1,BM394))))</f>
        <v>41.690000000000012</v>
      </c>
    </row>
    <row r="396" spans="1:65" x14ac:dyDescent="0.25">
      <c r="A396" s="34"/>
      <c r="B396" s="10">
        <v>44292</v>
      </c>
      <c r="C396" s="33" t="s">
        <v>19</v>
      </c>
      <c r="D396" s="15" t="s">
        <v>16</v>
      </c>
      <c r="E396" t="b">
        <v>1</v>
      </c>
      <c r="F396" t="b">
        <v>1</v>
      </c>
      <c r="G396" t="b">
        <v>1</v>
      </c>
      <c r="H396" t="b">
        <v>0</v>
      </c>
      <c r="I396" t="b">
        <v>1</v>
      </c>
      <c r="J396" t="b">
        <v>0</v>
      </c>
      <c r="K396" t="b">
        <v>1</v>
      </c>
      <c r="L396" t="b">
        <v>1</v>
      </c>
      <c r="M396" t="s">
        <v>101</v>
      </c>
      <c r="N396">
        <v>10.17</v>
      </c>
      <c r="O396">
        <f>IF(Weekly[[#This Row],[H/V]]="H",Weekly[[#This Row],[BF H Odds]],IF(Weekly[[#This Row],[H/V]]="V",Weekly[[#This Row],[BF V Odds]],""))</f>
        <v>3.1</v>
      </c>
      <c r="P396" t="b">
        <v>1</v>
      </c>
      <c r="Q396" t="s">
        <v>76</v>
      </c>
      <c r="R396" s="35">
        <f>IFERROR(IF(Weekly[[#This Row],[Won Bet?]]="yes",R395+(Weekly[[#This Row],[BF Odds]]*Weekly[[#This Row],[BF Stake]])-Weekly[[#This Row],[BF Stake]],R395-Weekly[[#This Row],[BF Stake]]),R395)</f>
        <v>420.08519999999987</v>
      </c>
      <c r="S396" s="9">
        <f>IFERROR(IF(Weekly[[#This Row],[Won Bet?]]="yes",S395+(((Weekly[[#This Row],[BF Odds]]*Weekly[[#This Row],[BF Stake]])-Weekly[[#This Row],[BF Stake]])*0.95),S395-Weekly[[#This Row],[BF Stake]]),S395)</f>
        <v>415.52493999999984</v>
      </c>
      <c r="T396">
        <v>3.1</v>
      </c>
      <c r="U396">
        <v>1.46</v>
      </c>
      <c r="V396" s="24">
        <f>IF(Weekly[[#This Row],[Actual]]="","",IF(AND(Weekly[[#This Row],[SVC_P]]=Weekly[[#This Row],[Actual]],Weekly[[#This Row],[SVC_P]]=TRUE),V395+Weekly[[#This Row],[BF H Odds]]-1,IF(AND(Weekly[[#This Row],[SVC_P]]=Weekly[[#This Row],[Actual]],Weekly[[#This Row],[SVC_P]]=FALSE),V395+Weekly[[#This Row],[BF V Odds]]-1,V395-1)))</f>
        <v>63.860000000000056</v>
      </c>
      <c r="W396" s="24">
        <f>IF(Weekly[[#This Row],[Actual]]="","",IF(AND(Weekly[[#This Row],[SVC_P]]=FALSE,Weekly[[#This Row],[Actual]]=TRUE),W395+Weekly[[#This Row],[BF H Odds]]-1,IF(AND(Weekly[[#This Row],[SVC_P]]=TRUE,Weekly[[#This Row],[Actual]]=FALSE,),W395+Weekly[[#This Row],[BF V Odds]]-1,W395-1)))</f>
        <v>-333.09</v>
      </c>
      <c r="X396" s="24">
        <f>IF(Weekly[[#This Row],[Actual]]="","",IF(AND(Weekly[[#This Row],[ADBC_P]]=Weekly[[#This Row],[Actual]],Weekly[[#This Row],[ADBC_P]]=TRUE),X395+Weekly[[#This Row],[BF H Odds]]-1,IF(AND(Weekly[[#This Row],[ADBC_P]]=Weekly[[#This Row],[Actual]],Weekly[[#This Row],[ADBC_P]]=FALSE),X395+Weekly[[#This Row],[BF V Odds]]-1,X395-1)))</f>
        <v>16.610000000000028</v>
      </c>
      <c r="Y396" s="24">
        <f>IF(Weekly[[#This Row],[Actual]]="","",IF(AND(Weekly[[#This Row],[ADBC_P]]=FALSE,Weekly[[#This Row],[Actual]]=TRUE),Y395+Weekly[[#This Row],[BF H Odds]]-1,IF(AND(Weekly[[#This Row],[ADBC_P]]=TRUE,Weekly[[#This Row],[Actual]]=FALSE),Y395+Weekly[[#This Row],[BF V Odds]]-1,Y395-1)))</f>
        <v>49.269999999999996</v>
      </c>
      <c r="Z396" s="24">
        <f>IF(Weekly[[#This Row],[Actual]]="","",IF(AND(Weekly[[#This Row],[RFC_P]]=Weekly[[#This Row],[Actual]],Weekly[[#This Row],[RFC_P]]=TRUE),Z395+Weekly[[#This Row],[BF H Odds]]-1,IF(AND(Weekly[[#This Row],[RFC_P]]=Weekly[[#This Row],[Actual]],Weekly[[#This Row],[RFC_P]]=FALSE),Z395+Weekly[[#This Row],[BF V Odds]]-1,Z395-1)))</f>
        <v>13.630000000000024</v>
      </c>
      <c r="AA396" s="24">
        <f>IF(Weekly[[#This Row],[Actual]]="","",IF(AND(Weekly[[#This Row],[RFC_P]]=FALSE,Weekly[[#This Row],[Actual]]=TRUE),AA395+Weekly[[#This Row],[BF H Odds]]-1,IF(AND(Weekly[[#This Row],[RFC_P]]=TRUE,Weekly[[#This Row],[Actual]]=FALSE),AA395+Weekly[[#This Row],[BF V Odds]]-1,AA395-1)))</f>
        <v>52.249999999999979</v>
      </c>
      <c r="AB396" s="24">
        <f>IF(Weekly[[#This Row],[Actual]]="","",IF(AND(Weekly[[#This Row],[GBC_P]]=Weekly[[#This Row],[Actual]],Weekly[[#This Row],[GBC_P]]=TRUE),AB395+Weekly[[#This Row],[BF H Odds]]-1,IF(AND(Weekly[[#This Row],[GBC_P]]=Weekly[[#This Row],[Actual]],Weekly[[#This Row],[GBC_P]]=FALSE),AB395+Weekly[[#This Row],[BF V Odds]]-1,AB395-1)))</f>
        <v>8.3200000000000074</v>
      </c>
      <c r="AC396" s="24">
        <f>IF(Weekly[[#This Row],[Actual]]="","",IF(AND(Weekly[[#This Row],[GBC_P]]=FALSE,Weekly[[#This Row],[Actual]]=TRUE),AC395+Weekly[[#This Row],[BF H Odds]]-1,IF(AND(Weekly[[#This Row],[GBC_P]]=TRUE,Weekly[[#This Row],[Actual]]=FALSE),AC395+Weekly[[#This Row],[BF V Odds]]-1,AC395-1)))</f>
        <v>57.559999999999967</v>
      </c>
      <c r="AD396" s="24">
        <f>IF(Weekly[[#This Row],[Actual]]="","",IF(AND(Weekly[[#This Row],[HGBC_P]]=Weekly[[#This Row],[Actual]],Weekly[[#This Row],[HGBC_P]]=TRUE),AD395+Weekly[[#This Row],[BF H Odds]]-1,IF(AND(Weekly[[#This Row],[HGBC_P]]=Weekly[[#This Row],[Actual]],Weekly[[#This Row],[HGBC_P]]=FALSE),AD395+Weekly[[#This Row],[BF V Odds]]-1,AD395-1)))</f>
        <v>14.090000000000028</v>
      </c>
      <c r="AE396" s="24">
        <f>IF(Weekly[[#This Row],[Actual]]="","",IF(AND(Weekly[[#This Row],[HGBC_P]]=FALSE,Weekly[[#This Row],[Actual]]=TRUE),AE395+Weekly[[#This Row],[BF H Odds]]-1,IF(AND(Weekly[[#This Row],[HGBC_P]]=TRUE,Weekly[[#This Row],[Actual]]=FALSE),AE395+Weekly[[#This Row],[BF V Odds]]-1,AE395-1)))</f>
        <v>51.79</v>
      </c>
      <c r="AF396" s="24">
        <f>IF(Weekly[[#This Row],[Actual]]="","",IF(AND(Weekly[[#This Row],[XGB_P]]=Weekly[[#This Row],[Actual]],Weekly[[#This Row],[XGB_P]]=TRUE),AF395+Weekly[[#This Row],[BF H Odds]]-1,IF(AND(Weekly[[#This Row],[XGB_P]]=Weekly[[#This Row],[Actual]],Weekly[[#This Row],[XGB_P]]=FALSE),AF395+Weekly[[#This Row],[BF V Odds]]-1,AF395-1)))</f>
        <v>30.130000000000017</v>
      </c>
      <c r="AG396" s="24">
        <f>IF(Weekly[[#This Row],[Actual]]="","",IF(AND(Weekly[[#This Row],[XGB_P]]=FALSE,Weekly[[#This Row],[Actual]]=TRUE),AG395+Weekly[[#This Row],[BF H Odds]]-1,IF(AND(Weekly[[#This Row],[XGB_P]]=TRUE,Weekly[[#This Row],[Actual]]=FALSE),AG395+Weekly[[#This Row],[BF V Odds]]-1,AG395-1)))</f>
        <v>35.749999999999993</v>
      </c>
      <c r="AH396" s="24">
        <f>IF(Weekly[[#This Row],[Actual]]="","",IF(AND(Weekly[[#This Row],[QDA_P]]=Weekly[[#This Row],[Actual]],Weekly[[#This Row],[QDA_P]]=TRUE),AH395+Weekly[[#This Row],[BF H Odds]]-1,IF(AND(Weekly[[#This Row],[QDA_P]]=Weekly[[#This Row],[Actual]],Weekly[[#This Row],[QDA_P]]=FALSE),AH395+Weekly[[#This Row],[BF V Odds]]-1,AH395-1)))</f>
        <v>-1.3499999999999908</v>
      </c>
      <c r="AI396" s="24">
        <f>IF(Weekly[[#This Row],[Actual]]="","",IF(AND(Weekly[[#This Row],[QDA_P]]=FALSE,Weekly[[#This Row],[Actual]]=TRUE),AI395+Weekly[[#This Row],[BF H Odds]]-1,IF(AND(Weekly[[#This Row],[QDA_P]]=TRUE,Weekly[[#This Row],[Actual]]=FALSE),AI395+Weekly[[#This Row],[BF V Odds]]-1,AI395-1)))</f>
        <v>67.23</v>
      </c>
      <c r="AJ396" s="24">
        <f>IF(Weekly[[#This Row],[Actual]]="","",IF(AND(Weekly[[#This Row],[KNC_P]]=FALSE,Weekly[[#This Row],[Actual]]=TRUE),AJ395+Weekly[[#This Row],[BF H Odds]]-1,IF(AND(Weekly[[#This Row],[KNC_P]]=TRUE,Weekly[[#This Row],[Actual]]=FALSE),AJ395+Weekly[[#This Row],[BF V Odds]]-1,AJ395-1)))</f>
        <v>50.119999999999976</v>
      </c>
      <c r="AK396" s="24">
        <f>IF(Weekly[[#This Row],[Actual]]="","",IF(AND(Weekly[[#This Row],[KNC_P]]=FALSE,Weekly[[#This Row],[Actual]]=TRUE),AK395+Weekly[[#This Row],[BF H Odds]]-1,IF(AND(Weekly[[#This Row],[KNC_P]]=TRUE,Weekly[[#This Row],[Actual]]=FALSE),AK395+Weekly[[#This Row],[BF V Odds]]-1,AK395-1)))</f>
        <v>49.019999999999968</v>
      </c>
      <c r="AL396" s="30">
        <f>IF(Weekly[[#This Row],[Actual]]="","",COUNTIF(Weekly[[#This Row],[SVC_P]:[QDA_P]],TRUE))</f>
        <v>5</v>
      </c>
      <c r="AM396" s="30">
        <f>IF(Weekly[[#This Row],[Actual]]="","",COUNTIF(Weekly[[#This Row],[SVC_P]:[QDA_P]],FALSE))</f>
        <v>2</v>
      </c>
      <c r="AN396" s="36">
        <f>IF(AND(Weekly[[#This Row],[BF V Odds]]&gt;$BO$6,Weekly[[#This Row],[BF V Odds]] &lt; $BO$7),Weekly[[#This Row],[BF V Odds]],"")</f>
        <v>3.1</v>
      </c>
      <c r="AO396" s="36" t="str">
        <f>IF(AND(Weekly[[#This Row],[BF H Odds]]&gt;$BO$6, Weekly[[#This Row],[BF H Odds]] &lt; $BO$7),Weekly[[#This Row],[BF H Odds]],"")</f>
        <v/>
      </c>
      <c r="AP396" s="37">
        <f>IF(AND(Weekly[[#This Row],[V Odds &lt;]]="",Weekly[[#This Row],[H Odds &lt;]]=""),AP395,IF(AND(Weekly[[#This Row],[H Odds &lt;]]&lt;&gt;"",Weekly[[#This Row],[SVC_P]]=TRUE,Weekly[[#This Row],[Actual]]=TRUE),AP395+Weekly[[#This Row],[H Odds &lt;]]-1,IF(AND(Weekly[[#This Row],[V Odds &lt;]]&lt;&gt;"",Weekly[[#This Row],[SVC_P]]=FALSE,Weekly[[#This Row],[Actual]]=FALSE),AP395+Weekly[[#This Row],[V Odds &lt;]]-1,IF(AND(Weekly[[#This Row],[V Odds &lt;]]&lt;&gt;"",Weekly[[#This Row],[SVC_P]]=FALSE,Weekly[[#This Row],[Actual]]=TRUE),AP395-1,IF(AND(Weekly[[#This Row],[H Odds &lt;]]&lt;&gt;"",Weekly[[#This Row],[SVC_P]]=TRUE,Weekly[[#This Row],[Actual]]=FALSE),AP395-1,AP395)))))</f>
        <v>74.680000000000007</v>
      </c>
      <c r="AQ396" s="37">
        <f>IF(AND(Weekly[[#This Row],[V Odds &lt;]]="",Weekly[[#This Row],[H Odds &lt;]]=""),AQ395,IF(AND(Weekly[[#This Row],[H Odds &lt;]]&lt;&gt;"",Weekly[[#This Row],[ADBC_P]]=TRUE,Weekly[[#This Row],[Actual]]=TRUE),AQ395+Weekly[[#This Row],[H Odds &lt;]]-1,IF(AND(Weekly[[#This Row],[V Odds &lt;]]&lt;&gt;"",Weekly[[#This Row],[ADBC_P]]=FALSE,Weekly[[#This Row],[Actual]]=FALSE),AQ395+Weekly[[#This Row],[V Odds &lt;]]-1,IF(AND(Weekly[[#This Row],[V Odds &lt;]]&lt;&gt;"",Weekly[[#This Row],[ADBC_P]]=FALSE,Weekly[[#This Row],[Actual]]=TRUE),AQ395-1,IF(AND(Weekly[[#This Row],[H Odds &lt;]]&lt;&gt;"",Weekly[[#This Row],[ADBC_P]]=TRUE,Weekly[[#This Row],[Actual]]=FALSE),AQ395-1,AQ395)))))</f>
        <v>46.779999999999994</v>
      </c>
      <c r="AR396" s="37">
        <f>IF(AND(Weekly[[#This Row],[V Odds &lt;]]="",Weekly[[#This Row],[H Odds &lt;]]=""),AR395,IF(AND(Weekly[[#This Row],[H Odds &lt;]]&lt;&gt;"",Weekly[[#This Row],[RFC_P]]=TRUE,Weekly[[#This Row],[Actual]]=TRUE),AR395+Weekly[[#This Row],[H Odds &lt;]]-1,IF(AND(Weekly[[#This Row],[V Odds &lt;]]&lt;&gt;"",Weekly[[#This Row],[RFC_P]]=FALSE,Weekly[[#This Row],[Actual]]=FALSE),AR395+Weekly[[#This Row],[V Odds &lt;]]-1,IF(AND(Weekly[[#This Row],[V Odds &lt;]]&lt;&gt;"",Weekly[[#This Row],[RFC_P]]=FALSE,Weekly[[#This Row],[Actual]]=TRUE),AR395-1,IF(AND(Weekly[[#This Row],[H Odds &lt;]]&lt;&gt;"",Weekly[[#This Row],[RFC_P]]=TRUE,Weekly[[#This Row],[Actual]]=FALSE),AR395-1,AR395)))))</f>
        <v>52.089999999999989</v>
      </c>
      <c r="AS396" s="37">
        <f>IF(AND(Weekly[[#This Row],[V Odds &lt;]]="",Weekly[[#This Row],[H Odds &lt;]]=""),AS395,IF(AND(Weekly[[#This Row],[H Odds &lt;]]&lt;&gt;"",Weekly[[#This Row],[GBC_P]]=TRUE,Weekly[[#This Row],[Actual]]=TRUE),AS395+Weekly[[#This Row],[H Odds &lt;]]-1,IF(AND(Weekly[[#This Row],[V Odds &lt;]]&lt;&gt;"",Weekly[[#This Row],[GBC_P]]=FALSE,Weekly[[#This Row],[Actual]]=FALSE),AS395+Weekly[[#This Row],[V Odds &lt;]]-1,IF(AND(Weekly[[#This Row],[V Odds &lt;]]&lt;&gt;"",Weekly[[#This Row],[GBC_P]]=FALSE,Weekly[[#This Row],[Actual]]=TRUE),AS395-1,IF(AND(Weekly[[#This Row],[H Odds &lt;]]&lt;&gt;"",Weekly[[#This Row],[GBC_P]]=TRUE,Weekly[[#This Row],[Actual]]=FALSE),AS395-1,AS395)))))</f>
        <v>47.58</v>
      </c>
      <c r="AT396" s="37">
        <f>IF(AND(Weekly[[#This Row],[V Odds &lt;]]="",Weekly[[#This Row],[H Odds &lt;]]=""),AT395,IF(AND(Weekly[[#This Row],[H Odds &lt;]]&lt;&gt;"",Weekly[[#This Row],[HGBC_P]]=TRUE,Weekly[[#This Row],[Actual]]=TRUE),AT395+Weekly[[#This Row],[H Odds &lt;]]-1,IF(AND(Weekly[[#This Row],[V Odds &lt;]]&lt;&gt;"",Weekly[[#This Row],[HGBC_P]]=FALSE,Weekly[[#This Row],[Actual]]=FALSE),AT395+Weekly[[#This Row],[V Odds &lt;]]-1,IF(AND(Weekly[[#This Row],[V Odds &lt;]]&lt;&gt;"",Weekly[[#This Row],[HGBC_P]]=FALSE,Weekly[[#This Row],[Actual]]=TRUE),AT395-1,IF(AND(Weekly[[#This Row],[H Odds &lt;]]&lt;&gt;"",Weekly[[#This Row],[HGBC_P]]=TRUE,Weekly[[#This Row],[Actual]]=FALSE),AT395-1,AT395)))))</f>
        <v>53.659999999999989</v>
      </c>
      <c r="AU396" s="37">
        <f>IF(AND(Weekly[[#This Row],[V Odds &lt;]]="",Weekly[[#This Row],[H Odds &lt;]]=""),AU395,IF(AND(Weekly[[#This Row],[H Odds &lt;]]&lt;&gt;"",Weekly[[#This Row],[XGB_P]]=TRUE,Weekly[[#This Row],[Actual]]=TRUE),AU395+Weekly[[#This Row],[H Odds &lt;]]-1,IF(AND(Weekly[[#This Row],[V Odds &lt;]]&lt;&gt;"",Weekly[[#This Row],[XGB_P]]=FALSE,Weekly[[#This Row],[Actual]]=FALSE),AU395+Weekly[[#This Row],[V Odds &lt;]]-1,IF(AND(Weekly[[#This Row],[V Odds &lt;]]&lt;&gt;"",Weekly[[#This Row],[XGB_P]]=FALSE,Weekly[[#This Row],[Actual]]=TRUE),AU395-1,IF(AND(Weekly[[#This Row],[H Odds &lt;]]&lt;&gt;"",Weekly[[#This Row],[XGB_P]]=TRUE,Weekly[[#This Row],[Actual]]=FALSE),AU395-1,AU395)))))</f>
        <v>63.760000000000005</v>
      </c>
      <c r="AV396" s="37">
        <f>IF(AND(Weekly[[#This Row],[V Odds &lt;]]="",Weekly[[#This Row],[H Odds &lt;]]=""),AV395,IF(AND(Weekly[[#This Row],[H Odds &lt;]]&lt;&gt;"",Weekly[[#This Row],[QDA_P]]=TRUE,Weekly[[#This Row],[Actual]]=TRUE),AV395+Weekly[[#This Row],[H Odds &lt;]]-1,IF(AND(Weekly[[#This Row],[V Odds &lt;]]&lt;&gt;"",Weekly[[#This Row],[QDA_P]]=FALSE,Weekly[[#This Row],[Actual]]=FALSE),AV395+Weekly[[#This Row],[V Odds &lt;]]-1,IF(AND(Weekly[[#This Row],[V Odds &lt;]]&lt;&gt;"",Weekly[[#This Row],[QDA_P]]=FALSE,Weekly[[#This Row],[Actual]]=TRUE),AV395-1,IF(AND(Weekly[[#This Row],[H Odds &lt;]]&lt;&gt;"",Weekly[[#This Row],[QDA_P]]=TRUE,Weekly[[#This Row],[Actual]]=FALSE),AV395-1,AV395)))))</f>
        <v>53.249999999999979</v>
      </c>
      <c r="AW396" s="37">
        <f>IF(AND(Weekly[[#This Row],[H Odds &lt;]]="",Weekly[[#This Row],[V Odds &lt;]]=""),AW395,IF(AND(Weekly[[#This Row],[KNC_P]]=Weekly[[#This Row],[Actual]],Weekly[[#This Row],[KNC_P]]=TRUE),AW395+Weekly[[#This Row],[BF H Odds]]-1,IF(AND(Weekly[[#This Row],[KNC_P]]=Weekly[[#This Row],[Actual]],Weekly[[#This Row],[KNC_P]]=FALSE),AW395+Weekly[[#This Row],[BF V Odds]]-1,AW395-1)))</f>
        <v>42.140000000000008</v>
      </c>
      <c r="AX396" s="37">
        <f>IF(AND(Weekly[[#This Row],[V Odds &lt;]]="",Weekly[[#This Row],[H Odds &lt;]]=""),AX395,IF(AND(Weekly[[#This Row],[V Odds &lt;]]&lt;&gt;"",Weekly[[#This Row],[FALSES]]&gt;0,Weekly[[#This Row],[Actual]]=FALSE),AX395+Weekly[[#This Row],[V Odds &lt;]]-1,IF(AND(Weekly[[#This Row],[H Odds &lt;]]&lt;&gt;"",Weekly[[#This Row],[TRUES]]&gt;0,Weekly[[#This Row],[Actual]]=TRUE),AX395+Weekly[[#This Row],[H Odds &lt;]]-1,IF(AND(Weekly[[#This Row],[V Odds &lt;]]&lt;&gt;"",Weekly[[#This Row],[FALSES]]=0),AX395,IF(AND(Weekly[[#This Row],[H Odds &lt;]]&lt;&gt;"",Weekly[[#This Row],[TRUES]]=0),AX395,AX395-1)))))</f>
        <v>81.84999999999998</v>
      </c>
      <c r="AY396" s="37">
        <f>IF(AND(Weekly[[#This Row],[V Odds &lt;]]="",Weekly[[#This Row],[H Odds &lt;]]=""),AY395,IF(AND(Weekly[[#This Row],[V Odds &lt;]]&lt;&gt;"",Weekly[[#This Row],[FALSES]]&gt;0,Weekly[[#This Row],[Actual]]=FALSE),AY395+((Weekly[[#This Row],[V Odds &lt;]]-1)*0.92),IF(AND(Weekly[[#This Row],[H Odds &lt;]]&lt;&gt;"",Weekly[[#This Row],[TRUES]]&gt;0,Weekly[[#This Row],[Actual]]=TRUE),AY395+((Weekly[[#This Row],[H Odds &lt;]]-1)*0.92),IF(AND(Weekly[[#This Row],[V Odds &lt;]]&lt;&gt;"",Weekly[[#This Row],[FALSES]]=0),AY395,IF(AND(Weekly[[#This Row],[H Odds &lt;]]&lt;&gt;"",Weekly[[#This Row],[TRUES]]=0),AY395,AY395-1)))))</f>
        <v>74.182000000000031</v>
      </c>
      <c r="AZ396" s="37">
        <f>IF(AND(Weekly[[#This Row],[V Odds &lt;]]="",Weekly[[#This Row],[H Odds &lt;]]=""),AZ395,IF(AND(Weekly[[#This Row],[V Odds &lt;]]&lt;&gt;"",Weekly[[#This Row],[Actual]]=FALSE),AZ395+Weekly[[#This Row],[V Odds &lt;]]-1,IF(AND(Weekly[[#This Row],[H Odds &lt;]]&lt;&gt;"",Weekly[[#This Row],[Actual]]=TRUE),AZ395+Weekly[[#This Row],[H Odds &lt;]]-1,AZ395-1)))</f>
        <v>67.919999999999987</v>
      </c>
      <c r="BA396" s="38">
        <f>IF(Weekly[[#This Row],[H Odds &lt;]]="",BA395,IF(AND(Weekly[[#This Row],[H Odds &lt;]]&lt;&gt;"",Weekly[[#This Row],[SVC_P]]=TRUE,Weekly[[#This Row],[Actual]]=TRUE),BA395+Weekly[[#This Row],[H Odds &lt;]]-1,IF(AND(Weekly[[#This Row],[H Odds &lt;]]&lt;&gt;"",Weekly[[#This Row],[SVC_P]]=TRUE,Weekly[[#This Row],[Actual]]=FALSE),BA395-1,BA395)))</f>
        <v>69.639999999999986</v>
      </c>
      <c r="BB396" s="38">
        <f>IF(Weekly[[#This Row],[H Odds &lt;]]="",BB395,IF(AND(Weekly[[#This Row],[H Odds &lt;]]&lt;&gt;"",Weekly[[#This Row],[ADBC_P]]=TRUE,Weekly[[#This Row],[Actual]]=TRUE),BB395+Weekly[[#This Row],[H Odds &lt;]]-1,IF(AND(Weekly[[#This Row],[H Odds &lt;]]&lt;&gt;"",Weekly[[#This Row],[ADBC_P]]=TRUE,Weekly[[#This Row],[Actual]]=FALSE),BB395-1,BB395)))</f>
        <v>43.459999999999994</v>
      </c>
      <c r="BC396" s="38">
        <f>IF(Weekly[[#This Row],[H Odds &lt;]]="",BC395,IF(AND(Weekly[[#This Row],[H Odds &lt;]]&lt;&gt;"",Weekly[[#This Row],[RFC_P]]=TRUE,Weekly[[#This Row],[Actual]]=TRUE),BC395+Weekly[[#This Row],[H Odds &lt;]]-1,IF(AND(Weekly[[#This Row],[H Odds &lt;]]&lt;&gt;"",Weekly[[#This Row],[RFC_P]]=TRUE,Weekly[[#This Row],[Actual]]=FALSE),BC395-1,BC395)))</f>
        <v>45.159999999999989</v>
      </c>
      <c r="BD396" s="38">
        <f>IF(Weekly[[#This Row],[H Odds &lt;]]="",BD395,IF(AND(Weekly[[#This Row],[H Odds &lt;]]&lt;&gt;"",Weekly[[#This Row],[GBC_P]]=TRUE,Weekly[[#This Row],[Actual]]=TRUE),BD395+Weekly[[#This Row],[H Odds &lt;]]-1,IF(AND(Weekly[[#This Row],[H Odds &lt;]]&lt;&gt;"",Weekly[[#This Row],[GBC_P]]=TRUE,Weekly[[#This Row],[Actual]]=FALSE),BD395-1,BD395)))</f>
        <v>47.96</v>
      </c>
      <c r="BE396" s="38">
        <f>IF(Weekly[[#This Row],[H Odds &lt;]]="",BE395,IF(AND(Weekly[[#This Row],[H Odds &lt;]]&lt;&gt;"",Weekly[[#This Row],[HGBC_P]]=TRUE,Weekly[[#This Row],[Actual]]=TRUE),BE395+Weekly[[#This Row],[H Odds &lt;]]-1,IF(AND(Weekly[[#This Row],[H Odds &lt;]]&lt;&gt;"",Weekly[[#This Row],[HGBC_P]]=TRUE,Weekly[[#This Row],[Actual]]=FALSE),BE395-1,BE395)))</f>
        <v>55.759999999999991</v>
      </c>
      <c r="BF396" s="38">
        <f>IF(Weekly[[#This Row],[H Odds &lt;]]="",BF395,IF(AND(Weekly[[#This Row],[H Odds &lt;]]&lt;&gt;"",Weekly[[#This Row],[XGB_P]]=TRUE,Weekly[[#This Row],[Actual]]=TRUE),BF395+Weekly[[#This Row],[H Odds &lt;]]-1,IF(AND(Weekly[[#This Row],[H Odds &lt;]]&lt;&gt;"",Weekly[[#This Row],[XGB_P]]=TRUE,Weekly[[#This Row],[Actual]]=FALSE),BF395-1,BF395)))</f>
        <v>59.93</v>
      </c>
      <c r="BG396" s="38">
        <f>IF(Weekly[[#This Row],[H Odds &lt;]]="",BG395,IF(AND(Weekly[[#This Row],[H Odds &lt;]]&lt;&gt;"",Weekly[[#This Row],[QDA_P]]=TRUE,Weekly[[#This Row],[Actual]]=TRUE),BG395+Weekly[[#This Row],[H Odds &lt;]]-1,IF(AND(Weekly[[#This Row],[H Odds &lt;]]&lt;&gt;"",Weekly[[#This Row],[QDA_P]]=TRUE,Weekly[[#This Row],[Actual]]=FALSE),BG395-1,BG395)))</f>
        <v>42.179999999999993</v>
      </c>
      <c r="BH396" s="38">
        <f>IF(Weekly[[#This Row],[H Odds &lt;]]="",BH395,IF(AND(Weekly[[#This Row],[H Odds &lt;]]&lt;&gt;"",Weekly[[#This Row],[KNC_P]]=TRUE,Weekly[[#This Row],[Actual]]=TRUE),BH395+Weekly[[#This Row],[H Odds &lt;]]-1,IF(AND(Weekly[[#This Row],[H Odds &lt;]]&lt;&gt;"",Weekly[[#This Row],[KNC_P]]=TRUE,Weekly[[#This Row],[Actual]]=FALSE),BH395-1,BH395)))</f>
        <v>46.54999999999999</v>
      </c>
      <c r="BI396" s="38">
        <f>IF(Weekly[[#This Row],[H Odds &lt;]]="",BI395,IF(AND(Weekly[[#This Row],[H Odds &lt;]]&lt;&gt;"",Weekly[[#This Row],[TRUES]]&gt;0,Weekly[[#This Row],[Actual]]=TRUE),BI395+Weekly[[#This Row],[H Odds &lt;]]-1,IF(AND(Weekly[[#This Row],[H Odds &lt;]]&lt;&gt;"",Weekly[[#This Row],[TRUES]]=0),BI395,BI395-1)))</f>
        <v>69.639999999999986</v>
      </c>
      <c r="BJ396" s="38">
        <f>IF(Weekly[[#This Row],[H Odds &lt;]]="",BJ395,IF(AND(Weekly[[#This Row],[H Odds &lt;]]&lt;&gt;"",Weekly[[#This Row],[Actual]]=TRUE),BJ395+Weekly[[#This Row],[H Odds &lt;]]-1,IF(AND(Weekly[[#This Row],[H Odds &lt;]]&lt;&gt;"",Weekly[[#This Row],[Actual]]=FALSE),BJ395-1,BJ395)))</f>
        <v>71.539999999999992</v>
      </c>
      <c r="BK396" s="58">
        <f>IF(AND(Weekly[[#This Row],[TRUES]]&gt;4,Weekly[[#This Row],[Actual]]=TRUE),BK395+Weekly[[#This Row],[BF H Odds]]-1,IF(AND(Weekly[[#This Row],[FALSES]]&gt;4,Weekly[[#This Row],[Actual]]=FALSE),BK395+Weekly[[#This Row],[BF V Odds]]-1,IF(AND(Weekly[[#This Row],[TRUES]]&gt;4,Weekly[[#This Row],[Actual]]=FALSE),BK395-1,IF(AND(Weekly[[#This Row],[FALSES]]&gt;4,Weekly[[#This Row],[Actual]]=TRUE),BK395-1,BK395))))</f>
        <v>9.0700000000000252</v>
      </c>
      <c r="BL396" s="58">
        <f>IF(AND(Weekly[[#This Row],[TRUES]]&gt;5,Weekly[[#This Row],[Actual]]=TRUE),BL395+Weekly[[#This Row],[BF H Odds]]-1,IF(AND(Weekly[[#This Row],[FALSES]]&gt;5,Weekly[[#This Row],[Actual]]=FALSE),BL395+Weekly[[#This Row],[BF V Odds]]-1,IF(AND(Weekly[[#This Row],[TRUES]]&gt;5,Weekly[[#This Row],[Actual]]=FALSE),BL395-1,IF(AND(Weekly[[#This Row],[FALSES]]&gt;5,Weekly[[#This Row],[Actual]]=TRUE),BL395-1,BL395))))</f>
        <v>13.370000000000026</v>
      </c>
      <c r="BM396" s="58">
        <f>IF(AND(Weekly[[#This Row],[TRUES]]&gt;6,Weekly[[#This Row],[Actual]]=TRUE),BM395+Weekly[[#This Row],[BF H Odds]]-1,IF(AND(Weekly[[#This Row],[FALSES]]&gt;6,Weekly[[#This Row],[Actual]]=FALSE),BM395+Weekly[[#This Row],[BF V Odds]]-1,IF(AND(Weekly[[#This Row],[TRUES]]&gt;6,Weekly[[#This Row],[Actual]]=FALSE),BM395-1,IF(AND(Weekly[[#This Row],[FALSES]]&gt;6,Weekly[[#This Row],[Actual]]=TRUE),BM395-1,BM395))))</f>
        <v>41.690000000000012</v>
      </c>
    </row>
    <row r="397" spans="1:65" x14ac:dyDescent="0.25">
      <c r="A397" s="34"/>
      <c r="B397" s="10">
        <v>44293</v>
      </c>
      <c r="C397" s="33" t="s">
        <v>29</v>
      </c>
      <c r="D397" s="15" t="s">
        <v>9</v>
      </c>
      <c r="E397" t="b">
        <v>0</v>
      </c>
      <c r="F397" t="b">
        <v>0</v>
      </c>
      <c r="G397" t="b">
        <v>0</v>
      </c>
      <c r="H397" t="b">
        <v>0</v>
      </c>
      <c r="I397" t="b">
        <v>0</v>
      </c>
      <c r="J397" t="b">
        <v>0</v>
      </c>
      <c r="K397" t="b">
        <v>1</v>
      </c>
      <c r="L397" t="b">
        <v>1</v>
      </c>
      <c r="O397" t="str">
        <f>IF(Weekly[[#This Row],[H/V]]="H",Weekly[[#This Row],[BF H Odds]],IF(Weekly[[#This Row],[H/V]]="V",Weekly[[#This Row],[BF V Odds]],""))</f>
        <v/>
      </c>
      <c r="P397" t="b">
        <v>1</v>
      </c>
      <c r="R397" s="35">
        <f>IFERROR(IF(Weekly[[#This Row],[Won Bet?]]="yes",R396+(Weekly[[#This Row],[BF Odds]]*Weekly[[#This Row],[BF Stake]])-Weekly[[#This Row],[BF Stake]],R396-Weekly[[#This Row],[BF Stake]]),R396)</f>
        <v>420.08519999999987</v>
      </c>
      <c r="S397" s="9">
        <f>IFERROR(IF(Weekly[[#This Row],[Won Bet?]]="yes",S396+(((Weekly[[#This Row],[BF Odds]]*Weekly[[#This Row],[BF Stake]])-Weekly[[#This Row],[BF Stake]])*0.95),S396-Weekly[[#This Row],[BF Stake]]),S396)</f>
        <v>415.52493999999984</v>
      </c>
      <c r="T397">
        <v>1.92</v>
      </c>
      <c r="U397">
        <v>2.06</v>
      </c>
      <c r="V397" s="24">
        <f>IF(Weekly[[#This Row],[Actual]]="","",IF(AND(Weekly[[#This Row],[SVC_P]]=Weekly[[#This Row],[Actual]],Weekly[[#This Row],[SVC_P]]=TRUE),V396+Weekly[[#This Row],[BF H Odds]]-1,IF(AND(Weekly[[#This Row],[SVC_P]]=Weekly[[#This Row],[Actual]],Weekly[[#This Row],[SVC_P]]=FALSE),V396+Weekly[[#This Row],[BF V Odds]]-1,V396-1)))</f>
        <v>62.860000000000056</v>
      </c>
      <c r="W397" s="24">
        <f>IF(Weekly[[#This Row],[Actual]]="","",IF(AND(Weekly[[#This Row],[SVC_P]]=FALSE,Weekly[[#This Row],[Actual]]=TRUE),W396+Weekly[[#This Row],[BF H Odds]]-1,IF(AND(Weekly[[#This Row],[SVC_P]]=TRUE,Weekly[[#This Row],[Actual]]=FALSE,),W396+Weekly[[#This Row],[BF V Odds]]-1,W396-1)))</f>
        <v>-332.03</v>
      </c>
      <c r="X397" s="24">
        <f>IF(Weekly[[#This Row],[Actual]]="","",IF(AND(Weekly[[#This Row],[ADBC_P]]=Weekly[[#This Row],[Actual]],Weekly[[#This Row],[ADBC_P]]=TRUE),X396+Weekly[[#This Row],[BF H Odds]]-1,IF(AND(Weekly[[#This Row],[ADBC_P]]=Weekly[[#This Row],[Actual]],Weekly[[#This Row],[ADBC_P]]=FALSE),X396+Weekly[[#This Row],[BF V Odds]]-1,X396-1)))</f>
        <v>15.610000000000028</v>
      </c>
      <c r="Y397" s="24">
        <f>IF(Weekly[[#This Row],[Actual]]="","",IF(AND(Weekly[[#This Row],[ADBC_P]]=FALSE,Weekly[[#This Row],[Actual]]=TRUE),Y396+Weekly[[#This Row],[BF H Odds]]-1,IF(AND(Weekly[[#This Row],[ADBC_P]]=TRUE,Weekly[[#This Row],[Actual]]=FALSE),Y396+Weekly[[#This Row],[BF V Odds]]-1,Y396-1)))</f>
        <v>50.33</v>
      </c>
      <c r="Z397" s="24">
        <f>IF(Weekly[[#This Row],[Actual]]="","",IF(AND(Weekly[[#This Row],[RFC_P]]=Weekly[[#This Row],[Actual]],Weekly[[#This Row],[RFC_P]]=TRUE),Z396+Weekly[[#This Row],[BF H Odds]]-1,IF(AND(Weekly[[#This Row],[RFC_P]]=Weekly[[#This Row],[Actual]],Weekly[[#This Row],[RFC_P]]=FALSE),Z396+Weekly[[#This Row],[BF V Odds]]-1,Z396-1)))</f>
        <v>12.630000000000024</v>
      </c>
      <c r="AA397" s="24">
        <f>IF(Weekly[[#This Row],[Actual]]="","",IF(AND(Weekly[[#This Row],[RFC_P]]=FALSE,Weekly[[#This Row],[Actual]]=TRUE),AA396+Weekly[[#This Row],[BF H Odds]]-1,IF(AND(Weekly[[#This Row],[RFC_P]]=TRUE,Weekly[[#This Row],[Actual]]=FALSE),AA396+Weekly[[#This Row],[BF V Odds]]-1,AA396-1)))</f>
        <v>53.309999999999981</v>
      </c>
      <c r="AB397" s="24">
        <f>IF(Weekly[[#This Row],[Actual]]="","",IF(AND(Weekly[[#This Row],[GBC_P]]=Weekly[[#This Row],[Actual]],Weekly[[#This Row],[GBC_P]]=TRUE),AB396+Weekly[[#This Row],[BF H Odds]]-1,IF(AND(Weekly[[#This Row],[GBC_P]]=Weekly[[#This Row],[Actual]],Weekly[[#This Row],[GBC_P]]=FALSE),AB396+Weekly[[#This Row],[BF V Odds]]-1,AB396-1)))</f>
        <v>7.3200000000000074</v>
      </c>
      <c r="AC397" s="24">
        <f>IF(Weekly[[#This Row],[Actual]]="","",IF(AND(Weekly[[#This Row],[GBC_P]]=FALSE,Weekly[[#This Row],[Actual]]=TRUE),AC396+Weekly[[#This Row],[BF H Odds]]-1,IF(AND(Weekly[[#This Row],[GBC_P]]=TRUE,Weekly[[#This Row],[Actual]]=FALSE),AC396+Weekly[[#This Row],[BF V Odds]]-1,AC396-1)))</f>
        <v>58.619999999999969</v>
      </c>
      <c r="AD397" s="24">
        <f>IF(Weekly[[#This Row],[Actual]]="","",IF(AND(Weekly[[#This Row],[HGBC_P]]=Weekly[[#This Row],[Actual]],Weekly[[#This Row],[HGBC_P]]=TRUE),AD396+Weekly[[#This Row],[BF H Odds]]-1,IF(AND(Weekly[[#This Row],[HGBC_P]]=Weekly[[#This Row],[Actual]],Weekly[[#This Row],[HGBC_P]]=FALSE),AD396+Weekly[[#This Row],[BF V Odds]]-1,AD396-1)))</f>
        <v>13.090000000000028</v>
      </c>
      <c r="AE397" s="24">
        <f>IF(Weekly[[#This Row],[Actual]]="","",IF(AND(Weekly[[#This Row],[HGBC_P]]=FALSE,Weekly[[#This Row],[Actual]]=TRUE),AE396+Weekly[[#This Row],[BF H Odds]]-1,IF(AND(Weekly[[#This Row],[HGBC_P]]=TRUE,Weekly[[#This Row],[Actual]]=FALSE),AE396+Weekly[[#This Row],[BF V Odds]]-1,AE396-1)))</f>
        <v>52.85</v>
      </c>
      <c r="AF397" s="24">
        <f>IF(Weekly[[#This Row],[Actual]]="","",IF(AND(Weekly[[#This Row],[XGB_P]]=Weekly[[#This Row],[Actual]],Weekly[[#This Row],[XGB_P]]=TRUE),AF396+Weekly[[#This Row],[BF H Odds]]-1,IF(AND(Weekly[[#This Row],[XGB_P]]=Weekly[[#This Row],[Actual]],Weekly[[#This Row],[XGB_P]]=FALSE),AF396+Weekly[[#This Row],[BF V Odds]]-1,AF396-1)))</f>
        <v>29.130000000000017</v>
      </c>
      <c r="AG397" s="24">
        <f>IF(Weekly[[#This Row],[Actual]]="","",IF(AND(Weekly[[#This Row],[XGB_P]]=FALSE,Weekly[[#This Row],[Actual]]=TRUE),AG396+Weekly[[#This Row],[BF H Odds]]-1,IF(AND(Weekly[[#This Row],[XGB_P]]=TRUE,Weekly[[#This Row],[Actual]]=FALSE),AG396+Weekly[[#This Row],[BF V Odds]]-1,AG396-1)))</f>
        <v>36.809999999999995</v>
      </c>
      <c r="AH397" s="24">
        <f>IF(Weekly[[#This Row],[Actual]]="","",IF(AND(Weekly[[#This Row],[QDA_P]]=Weekly[[#This Row],[Actual]],Weekly[[#This Row],[QDA_P]]=TRUE),AH396+Weekly[[#This Row],[BF H Odds]]-1,IF(AND(Weekly[[#This Row],[QDA_P]]=Weekly[[#This Row],[Actual]],Weekly[[#This Row],[QDA_P]]=FALSE),AH396+Weekly[[#This Row],[BF V Odds]]-1,AH396-1)))</f>
        <v>-0.28999999999999071</v>
      </c>
      <c r="AI397" s="24">
        <f>IF(Weekly[[#This Row],[Actual]]="","",IF(AND(Weekly[[#This Row],[QDA_P]]=FALSE,Weekly[[#This Row],[Actual]]=TRUE),AI396+Weekly[[#This Row],[BF H Odds]]-1,IF(AND(Weekly[[#This Row],[QDA_P]]=TRUE,Weekly[[#This Row],[Actual]]=FALSE),AI396+Weekly[[#This Row],[BF V Odds]]-1,AI396-1)))</f>
        <v>66.23</v>
      </c>
      <c r="AJ397" s="24">
        <f>IF(Weekly[[#This Row],[Actual]]="","",IF(AND(Weekly[[#This Row],[KNC_P]]=FALSE,Weekly[[#This Row],[Actual]]=TRUE),AJ396+Weekly[[#This Row],[BF H Odds]]-1,IF(AND(Weekly[[#This Row],[KNC_P]]=TRUE,Weekly[[#This Row],[Actual]]=FALSE),AJ396+Weekly[[#This Row],[BF V Odds]]-1,AJ396-1)))</f>
        <v>49.119999999999976</v>
      </c>
      <c r="AK397" s="24">
        <f>IF(Weekly[[#This Row],[Actual]]="","",IF(AND(Weekly[[#This Row],[KNC_P]]=FALSE,Weekly[[#This Row],[Actual]]=TRUE),AK396+Weekly[[#This Row],[BF H Odds]]-1,IF(AND(Weekly[[#This Row],[KNC_P]]=TRUE,Weekly[[#This Row],[Actual]]=FALSE),AK396+Weekly[[#This Row],[BF V Odds]]-1,AK396-1)))</f>
        <v>48.019999999999968</v>
      </c>
      <c r="AL397" s="30">
        <f>IF(Weekly[[#This Row],[Actual]]="","",COUNTIF(Weekly[[#This Row],[SVC_P]:[QDA_P]],TRUE))</f>
        <v>1</v>
      </c>
      <c r="AM397" s="30">
        <f>IF(Weekly[[#This Row],[Actual]]="","",COUNTIF(Weekly[[#This Row],[SVC_P]:[QDA_P]],FALSE))</f>
        <v>6</v>
      </c>
      <c r="AN397" s="36" t="str">
        <f>IF(AND(Weekly[[#This Row],[BF V Odds]]&gt;$BO$6,Weekly[[#This Row],[BF V Odds]] &lt; $BO$7),Weekly[[#This Row],[BF V Odds]],"")</f>
        <v/>
      </c>
      <c r="AO397" s="36" t="str">
        <f>IF(AND(Weekly[[#This Row],[BF H Odds]]&gt;$BO$6, Weekly[[#This Row],[BF H Odds]] &lt; $BO$7),Weekly[[#This Row],[BF H Odds]],"")</f>
        <v/>
      </c>
      <c r="AP397" s="37">
        <f>IF(AND(Weekly[[#This Row],[V Odds &lt;]]="",Weekly[[#This Row],[H Odds &lt;]]=""),AP396,IF(AND(Weekly[[#This Row],[H Odds &lt;]]&lt;&gt;"",Weekly[[#This Row],[SVC_P]]=TRUE,Weekly[[#This Row],[Actual]]=TRUE),AP396+Weekly[[#This Row],[H Odds &lt;]]-1,IF(AND(Weekly[[#This Row],[V Odds &lt;]]&lt;&gt;"",Weekly[[#This Row],[SVC_P]]=FALSE,Weekly[[#This Row],[Actual]]=FALSE),AP396+Weekly[[#This Row],[V Odds &lt;]]-1,IF(AND(Weekly[[#This Row],[V Odds &lt;]]&lt;&gt;"",Weekly[[#This Row],[SVC_P]]=FALSE,Weekly[[#This Row],[Actual]]=TRUE),AP396-1,IF(AND(Weekly[[#This Row],[H Odds &lt;]]&lt;&gt;"",Weekly[[#This Row],[SVC_P]]=TRUE,Weekly[[#This Row],[Actual]]=FALSE),AP396-1,AP396)))))</f>
        <v>74.680000000000007</v>
      </c>
      <c r="AQ397" s="37">
        <f>IF(AND(Weekly[[#This Row],[V Odds &lt;]]="",Weekly[[#This Row],[H Odds &lt;]]=""),AQ396,IF(AND(Weekly[[#This Row],[H Odds &lt;]]&lt;&gt;"",Weekly[[#This Row],[ADBC_P]]=TRUE,Weekly[[#This Row],[Actual]]=TRUE),AQ396+Weekly[[#This Row],[H Odds &lt;]]-1,IF(AND(Weekly[[#This Row],[V Odds &lt;]]&lt;&gt;"",Weekly[[#This Row],[ADBC_P]]=FALSE,Weekly[[#This Row],[Actual]]=FALSE),AQ396+Weekly[[#This Row],[V Odds &lt;]]-1,IF(AND(Weekly[[#This Row],[V Odds &lt;]]&lt;&gt;"",Weekly[[#This Row],[ADBC_P]]=FALSE,Weekly[[#This Row],[Actual]]=TRUE),AQ396-1,IF(AND(Weekly[[#This Row],[H Odds &lt;]]&lt;&gt;"",Weekly[[#This Row],[ADBC_P]]=TRUE,Weekly[[#This Row],[Actual]]=FALSE),AQ396-1,AQ396)))))</f>
        <v>46.779999999999994</v>
      </c>
      <c r="AR397" s="37">
        <f>IF(AND(Weekly[[#This Row],[V Odds &lt;]]="",Weekly[[#This Row],[H Odds &lt;]]=""),AR396,IF(AND(Weekly[[#This Row],[H Odds &lt;]]&lt;&gt;"",Weekly[[#This Row],[RFC_P]]=TRUE,Weekly[[#This Row],[Actual]]=TRUE),AR396+Weekly[[#This Row],[H Odds &lt;]]-1,IF(AND(Weekly[[#This Row],[V Odds &lt;]]&lt;&gt;"",Weekly[[#This Row],[RFC_P]]=FALSE,Weekly[[#This Row],[Actual]]=FALSE),AR396+Weekly[[#This Row],[V Odds &lt;]]-1,IF(AND(Weekly[[#This Row],[V Odds &lt;]]&lt;&gt;"",Weekly[[#This Row],[RFC_P]]=FALSE,Weekly[[#This Row],[Actual]]=TRUE),AR396-1,IF(AND(Weekly[[#This Row],[H Odds &lt;]]&lt;&gt;"",Weekly[[#This Row],[RFC_P]]=TRUE,Weekly[[#This Row],[Actual]]=FALSE),AR396-1,AR396)))))</f>
        <v>52.089999999999989</v>
      </c>
      <c r="AS397" s="37">
        <f>IF(AND(Weekly[[#This Row],[V Odds &lt;]]="",Weekly[[#This Row],[H Odds &lt;]]=""),AS396,IF(AND(Weekly[[#This Row],[H Odds &lt;]]&lt;&gt;"",Weekly[[#This Row],[GBC_P]]=TRUE,Weekly[[#This Row],[Actual]]=TRUE),AS396+Weekly[[#This Row],[H Odds &lt;]]-1,IF(AND(Weekly[[#This Row],[V Odds &lt;]]&lt;&gt;"",Weekly[[#This Row],[GBC_P]]=FALSE,Weekly[[#This Row],[Actual]]=FALSE),AS396+Weekly[[#This Row],[V Odds &lt;]]-1,IF(AND(Weekly[[#This Row],[V Odds &lt;]]&lt;&gt;"",Weekly[[#This Row],[GBC_P]]=FALSE,Weekly[[#This Row],[Actual]]=TRUE),AS396-1,IF(AND(Weekly[[#This Row],[H Odds &lt;]]&lt;&gt;"",Weekly[[#This Row],[GBC_P]]=TRUE,Weekly[[#This Row],[Actual]]=FALSE),AS396-1,AS396)))))</f>
        <v>47.58</v>
      </c>
      <c r="AT397" s="37">
        <f>IF(AND(Weekly[[#This Row],[V Odds &lt;]]="",Weekly[[#This Row],[H Odds &lt;]]=""),AT396,IF(AND(Weekly[[#This Row],[H Odds &lt;]]&lt;&gt;"",Weekly[[#This Row],[HGBC_P]]=TRUE,Weekly[[#This Row],[Actual]]=TRUE),AT396+Weekly[[#This Row],[H Odds &lt;]]-1,IF(AND(Weekly[[#This Row],[V Odds &lt;]]&lt;&gt;"",Weekly[[#This Row],[HGBC_P]]=FALSE,Weekly[[#This Row],[Actual]]=FALSE),AT396+Weekly[[#This Row],[V Odds &lt;]]-1,IF(AND(Weekly[[#This Row],[V Odds &lt;]]&lt;&gt;"",Weekly[[#This Row],[HGBC_P]]=FALSE,Weekly[[#This Row],[Actual]]=TRUE),AT396-1,IF(AND(Weekly[[#This Row],[H Odds &lt;]]&lt;&gt;"",Weekly[[#This Row],[HGBC_P]]=TRUE,Weekly[[#This Row],[Actual]]=FALSE),AT396-1,AT396)))))</f>
        <v>53.659999999999989</v>
      </c>
      <c r="AU397" s="37">
        <f>IF(AND(Weekly[[#This Row],[V Odds &lt;]]="",Weekly[[#This Row],[H Odds &lt;]]=""),AU396,IF(AND(Weekly[[#This Row],[H Odds &lt;]]&lt;&gt;"",Weekly[[#This Row],[XGB_P]]=TRUE,Weekly[[#This Row],[Actual]]=TRUE),AU396+Weekly[[#This Row],[H Odds &lt;]]-1,IF(AND(Weekly[[#This Row],[V Odds &lt;]]&lt;&gt;"",Weekly[[#This Row],[XGB_P]]=FALSE,Weekly[[#This Row],[Actual]]=FALSE),AU396+Weekly[[#This Row],[V Odds &lt;]]-1,IF(AND(Weekly[[#This Row],[V Odds &lt;]]&lt;&gt;"",Weekly[[#This Row],[XGB_P]]=FALSE,Weekly[[#This Row],[Actual]]=TRUE),AU396-1,IF(AND(Weekly[[#This Row],[H Odds &lt;]]&lt;&gt;"",Weekly[[#This Row],[XGB_P]]=TRUE,Weekly[[#This Row],[Actual]]=FALSE),AU396-1,AU396)))))</f>
        <v>63.760000000000005</v>
      </c>
      <c r="AV397" s="37">
        <f>IF(AND(Weekly[[#This Row],[V Odds &lt;]]="",Weekly[[#This Row],[H Odds &lt;]]=""),AV396,IF(AND(Weekly[[#This Row],[H Odds &lt;]]&lt;&gt;"",Weekly[[#This Row],[QDA_P]]=TRUE,Weekly[[#This Row],[Actual]]=TRUE),AV396+Weekly[[#This Row],[H Odds &lt;]]-1,IF(AND(Weekly[[#This Row],[V Odds &lt;]]&lt;&gt;"",Weekly[[#This Row],[QDA_P]]=FALSE,Weekly[[#This Row],[Actual]]=FALSE),AV396+Weekly[[#This Row],[V Odds &lt;]]-1,IF(AND(Weekly[[#This Row],[V Odds &lt;]]&lt;&gt;"",Weekly[[#This Row],[QDA_P]]=FALSE,Weekly[[#This Row],[Actual]]=TRUE),AV396-1,IF(AND(Weekly[[#This Row],[H Odds &lt;]]&lt;&gt;"",Weekly[[#This Row],[QDA_P]]=TRUE,Weekly[[#This Row],[Actual]]=FALSE),AV396-1,AV396)))))</f>
        <v>53.249999999999979</v>
      </c>
      <c r="AW397" s="37">
        <f>IF(AND(Weekly[[#This Row],[H Odds &lt;]]="",Weekly[[#This Row],[V Odds &lt;]]=""),AW396,IF(AND(Weekly[[#This Row],[KNC_P]]=Weekly[[#This Row],[Actual]],Weekly[[#This Row],[KNC_P]]=TRUE),AW396+Weekly[[#This Row],[BF H Odds]]-1,IF(AND(Weekly[[#This Row],[KNC_P]]=Weekly[[#This Row],[Actual]],Weekly[[#This Row],[KNC_P]]=FALSE),AW396+Weekly[[#This Row],[BF V Odds]]-1,AW396-1)))</f>
        <v>42.140000000000008</v>
      </c>
      <c r="AX397" s="37">
        <f>IF(AND(Weekly[[#This Row],[V Odds &lt;]]="",Weekly[[#This Row],[H Odds &lt;]]=""),AX396,IF(AND(Weekly[[#This Row],[V Odds &lt;]]&lt;&gt;"",Weekly[[#This Row],[FALSES]]&gt;0,Weekly[[#This Row],[Actual]]=FALSE),AX396+Weekly[[#This Row],[V Odds &lt;]]-1,IF(AND(Weekly[[#This Row],[H Odds &lt;]]&lt;&gt;"",Weekly[[#This Row],[TRUES]]&gt;0,Weekly[[#This Row],[Actual]]=TRUE),AX396+Weekly[[#This Row],[H Odds &lt;]]-1,IF(AND(Weekly[[#This Row],[V Odds &lt;]]&lt;&gt;"",Weekly[[#This Row],[FALSES]]=0),AX396,IF(AND(Weekly[[#This Row],[H Odds &lt;]]&lt;&gt;"",Weekly[[#This Row],[TRUES]]=0),AX396,AX396-1)))))</f>
        <v>81.84999999999998</v>
      </c>
      <c r="AY397" s="37">
        <f>IF(AND(Weekly[[#This Row],[V Odds &lt;]]="",Weekly[[#This Row],[H Odds &lt;]]=""),AY396,IF(AND(Weekly[[#This Row],[V Odds &lt;]]&lt;&gt;"",Weekly[[#This Row],[FALSES]]&gt;0,Weekly[[#This Row],[Actual]]=FALSE),AY396+((Weekly[[#This Row],[V Odds &lt;]]-1)*0.92),IF(AND(Weekly[[#This Row],[H Odds &lt;]]&lt;&gt;"",Weekly[[#This Row],[TRUES]]&gt;0,Weekly[[#This Row],[Actual]]=TRUE),AY396+((Weekly[[#This Row],[H Odds &lt;]]-1)*0.92),IF(AND(Weekly[[#This Row],[V Odds &lt;]]&lt;&gt;"",Weekly[[#This Row],[FALSES]]=0),AY396,IF(AND(Weekly[[#This Row],[H Odds &lt;]]&lt;&gt;"",Weekly[[#This Row],[TRUES]]=0),AY396,AY396-1)))))</f>
        <v>74.182000000000031</v>
      </c>
      <c r="AZ397" s="37">
        <f>IF(AND(Weekly[[#This Row],[V Odds &lt;]]="",Weekly[[#This Row],[H Odds &lt;]]=""),AZ396,IF(AND(Weekly[[#This Row],[V Odds &lt;]]&lt;&gt;"",Weekly[[#This Row],[Actual]]=FALSE),AZ396+Weekly[[#This Row],[V Odds &lt;]]-1,IF(AND(Weekly[[#This Row],[H Odds &lt;]]&lt;&gt;"",Weekly[[#This Row],[Actual]]=TRUE),AZ396+Weekly[[#This Row],[H Odds &lt;]]-1,AZ396-1)))</f>
        <v>67.919999999999987</v>
      </c>
      <c r="BA397" s="38">
        <f>IF(Weekly[[#This Row],[H Odds &lt;]]="",BA396,IF(AND(Weekly[[#This Row],[H Odds &lt;]]&lt;&gt;"",Weekly[[#This Row],[SVC_P]]=TRUE,Weekly[[#This Row],[Actual]]=TRUE),BA396+Weekly[[#This Row],[H Odds &lt;]]-1,IF(AND(Weekly[[#This Row],[H Odds &lt;]]&lt;&gt;"",Weekly[[#This Row],[SVC_P]]=TRUE,Weekly[[#This Row],[Actual]]=FALSE),BA396-1,BA396)))</f>
        <v>69.639999999999986</v>
      </c>
      <c r="BB397" s="38">
        <f>IF(Weekly[[#This Row],[H Odds &lt;]]="",BB396,IF(AND(Weekly[[#This Row],[H Odds &lt;]]&lt;&gt;"",Weekly[[#This Row],[ADBC_P]]=TRUE,Weekly[[#This Row],[Actual]]=TRUE),BB396+Weekly[[#This Row],[H Odds &lt;]]-1,IF(AND(Weekly[[#This Row],[H Odds &lt;]]&lt;&gt;"",Weekly[[#This Row],[ADBC_P]]=TRUE,Weekly[[#This Row],[Actual]]=FALSE),BB396-1,BB396)))</f>
        <v>43.459999999999994</v>
      </c>
      <c r="BC397" s="38">
        <f>IF(Weekly[[#This Row],[H Odds &lt;]]="",BC396,IF(AND(Weekly[[#This Row],[H Odds &lt;]]&lt;&gt;"",Weekly[[#This Row],[RFC_P]]=TRUE,Weekly[[#This Row],[Actual]]=TRUE),BC396+Weekly[[#This Row],[H Odds &lt;]]-1,IF(AND(Weekly[[#This Row],[H Odds &lt;]]&lt;&gt;"",Weekly[[#This Row],[RFC_P]]=TRUE,Weekly[[#This Row],[Actual]]=FALSE),BC396-1,BC396)))</f>
        <v>45.159999999999989</v>
      </c>
      <c r="BD397" s="38">
        <f>IF(Weekly[[#This Row],[H Odds &lt;]]="",BD396,IF(AND(Weekly[[#This Row],[H Odds &lt;]]&lt;&gt;"",Weekly[[#This Row],[GBC_P]]=TRUE,Weekly[[#This Row],[Actual]]=TRUE),BD396+Weekly[[#This Row],[H Odds &lt;]]-1,IF(AND(Weekly[[#This Row],[H Odds &lt;]]&lt;&gt;"",Weekly[[#This Row],[GBC_P]]=TRUE,Weekly[[#This Row],[Actual]]=FALSE),BD396-1,BD396)))</f>
        <v>47.96</v>
      </c>
      <c r="BE397" s="38">
        <f>IF(Weekly[[#This Row],[H Odds &lt;]]="",BE396,IF(AND(Weekly[[#This Row],[H Odds &lt;]]&lt;&gt;"",Weekly[[#This Row],[HGBC_P]]=TRUE,Weekly[[#This Row],[Actual]]=TRUE),BE396+Weekly[[#This Row],[H Odds &lt;]]-1,IF(AND(Weekly[[#This Row],[H Odds &lt;]]&lt;&gt;"",Weekly[[#This Row],[HGBC_P]]=TRUE,Weekly[[#This Row],[Actual]]=FALSE),BE396-1,BE396)))</f>
        <v>55.759999999999991</v>
      </c>
      <c r="BF397" s="38">
        <f>IF(Weekly[[#This Row],[H Odds &lt;]]="",BF396,IF(AND(Weekly[[#This Row],[H Odds &lt;]]&lt;&gt;"",Weekly[[#This Row],[XGB_P]]=TRUE,Weekly[[#This Row],[Actual]]=TRUE),BF396+Weekly[[#This Row],[H Odds &lt;]]-1,IF(AND(Weekly[[#This Row],[H Odds &lt;]]&lt;&gt;"",Weekly[[#This Row],[XGB_P]]=TRUE,Weekly[[#This Row],[Actual]]=FALSE),BF396-1,BF396)))</f>
        <v>59.93</v>
      </c>
      <c r="BG397" s="38">
        <f>IF(Weekly[[#This Row],[H Odds &lt;]]="",BG396,IF(AND(Weekly[[#This Row],[H Odds &lt;]]&lt;&gt;"",Weekly[[#This Row],[QDA_P]]=TRUE,Weekly[[#This Row],[Actual]]=TRUE),BG396+Weekly[[#This Row],[H Odds &lt;]]-1,IF(AND(Weekly[[#This Row],[H Odds &lt;]]&lt;&gt;"",Weekly[[#This Row],[QDA_P]]=TRUE,Weekly[[#This Row],[Actual]]=FALSE),BG396-1,BG396)))</f>
        <v>42.179999999999993</v>
      </c>
      <c r="BH397" s="38">
        <f>IF(Weekly[[#This Row],[H Odds &lt;]]="",BH396,IF(AND(Weekly[[#This Row],[H Odds &lt;]]&lt;&gt;"",Weekly[[#This Row],[KNC_P]]=TRUE,Weekly[[#This Row],[Actual]]=TRUE),BH396+Weekly[[#This Row],[H Odds &lt;]]-1,IF(AND(Weekly[[#This Row],[H Odds &lt;]]&lt;&gt;"",Weekly[[#This Row],[KNC_P]]=TRUE,Weekly[[#This Row],[Actual]]=FALSE),BH396-1,BH396)))</f>
        <v>46.54999999999999</v>
      </c>
      <c r="BI397" s="38">
        <f>IF(Weekly[[#This Row],[H Odds &lt;]]="",BI396,IF(AND(Weekly[[#This Row],[H Odds &lt;]]&lt;&gt;"",Weekly[[#This Row],[TRUES]]&gt;0,Weekly[[#This Row],[Actual]]=TRUE),BI396+Weekly[[#This Row],[H Odds &lt;]]-1,IF(AND(Weekly[[#This Row],[H Odds &lt;]]&lt;&gt;"",Weekly[[#This Row],[TRUES]]=0),BI396,BI396-1)))</f>
        <v>69.639999999999986</v>
      </c>
      <c r="BJ397" s="38">
        <f>IF(Weekly[[#This Row],[H Odds &lt;]]="",BJ396,IF(AND(Weekly[[#This Row],[H Odds &lt;]]&lt;&gt;"",Weekly[[#This Row],[Actual]]=TRUE),BJ396+Weekly[[#This Row],[H Odds &lt;]]-1,IF(AND(Weekly[[#This Row],[H Odds &lt;]]&lt;&gt;"",Weekly[[#This Row],[Actual]]=FALSE),BJ396-1,BJ396)))</f>
        <v>71.539999999999992</v>
      </c>
      <c r="BK397" s="58">
        <f>IF(AND(Weekly[[#This Row],[TRUES]]&gt;4,Weekly[[#This Row],[Actual]]=TRUE),BK396+Weekly[[#This Row],[BF H Odds]]-1,IF(AND(Weekly[[#This Row],[FALSES]]&gt;4,Weekly[[#This Row],[Actual]]=FALSE),BK396+Weekly[[#This Row],[BF V Odds]]-1,IF(AND(Weekly[[#This Row],[TRUES]]&gt;4,Weekly[[#This Row],[Actual]]=FALSE),BK396-1,IF(AND(Weekly[[#This Row],[FALSES]]&gt;4,Weekly[[#This Row],[Actual]]=TRUE),BK396-1,BK396))))</f>
        <v>8.0700000000000252</v>
      </c>
      <c r="BL397" s="58">
        <f>IF(AND(Weekly[[#This Row],[TRUES]]&gt;5,Weekly[[#This Row],[Actual]]=TRUE),BL396+Weekly[[#This Row],[BF H Odds]]-1,IF(AND(Weekly[[#This Row],[FALSES]]&gt;5,Weekly[[#This Row],[Actual]]=FALSE),BL396+Weekly[[#This Row],[BF V Odds]]-1,IF(AND(Weekly[[#This Row],[TRUES]]&gt;5,Weekly[[#This Row],[Actual]]=FALSE),BL396-1,IF(AND(Weekly[[#This Row],[FALSES]]&gt;5,Weekly[[#This Row],[Actual]]=TRUE),BL396-1,BL396))))</f>
        <v>12.370000000000026</v>
      </c>
      <c r="BM397" s="58">
        <f>IF(AND(Weekly[[#This Row],[TRUES]]&gt;6,Weekly[[#This Row],[Actual]]=TRUE),BM396+Weekly[[#This Row],[BF H Odds]]-1,IF(AND(Weekly[[#This Row],[FALSES]]&gt;6,Weekly[[#This Row],[Actual]]=FALSE),BM396+Weekly[[#This Row],[BF V Odds]]-1,IF(AND(Weekly[[#This Row],[TRUES]]&gt;6,Weekly[[#This Row],[Actual]]=FALSE),BM396-1,IF(AND(Weekly[[#This Row],[FALSES]]&gt;6,Weekly[[#This Row],[Actual]]=TRUE),BM396-1,BM396))))</f>
        <v>41.690000000000012</v>
      </c>
    </row>
    <row r="398" spans="1:65" x14ac:dyDescent="0.25">
      <c r="A398" s="34"/>
      <c r="B398" s="10">
        <v>44293</v>
      </c>
      <c r="C398" s="33" t="s">
        <v>32</v>
      </c>
      <c r="D398" s="15" t="s">
        <v>26</v>
      </c>
      <c r="E398" t="b">
        <v>1</v>
      </c>
      <c r="F398" t="b">
        <v>1</v>
      </c>
      <c r="G398" t="b">
        <v>1</v>
      </c>
      <c r="H398" t="b">
        <v>1</v>
      </c>
      <c r="I398" t="b">
        <v>1</v>
      </c>
      <c r="J398" t="b">
        <v>1</v>
      </c>
      <c r="K398" t="b">
        <v>1</v>
      </c>
      <c r="L398" t="b">
        <v>1</v>
      </c>
      <c r="O398" t="str">
        <f>IF(Weekly[[#This Row],[H/V]]="H",Weekly[[#This Row],[BF H Odds]],IF(Weekly[[#This Row],[H/V]]="V",Weekly[[#This Row],[BF V Odds]],""))</f>
        <v/>
      </c>
      <c r="P398" t="b">
        <v>0</v>
      </c>
      <c r="R398" s="35">
        <f>IFERROR(IF(Weekly[[#This Row],[Won Bet?]]="yes",R397+(Weekly[[#This Row],[BF Odds]]*Weekly[[#This Row],[BF Stake]])-Weekly[[#This Row],[BF Stake]],R397-Weekly[[#This Row],[BF Stake]]),R397)</f>
        <v>420.08519999999987</v>
      </c>
      <c r="S398" s="9">
        <f>IFERROR(IF(Weekly[[#This Row],[Won Bet?]]="yes",S397+(((Weekly[[#This Row],[BF Odds]]*Weekly[[#This Row],[BF Stake]])-Weekly[[#This Row],[BF Stake]])*0.95),S397-Weekly[[#This Row],[BF Stake]]),S397)</f>
        <v>415.52493999999984</v>
      </c>
      <c r="T398">
        <v>1.64</v>
      </c>
      <c r="U398">
        <v>2.5</v>
      </c>
      <c r="V398" s="24">
        <f>IF(Weekly[[#This Row],[Actual]]="","",IF(AND(Weekly[[#This Row],[SVC_P]]=Weekly[[#This Row],[Actual]],Weekly[[#This Row],[SVC_P]]=TRUE),V397+Weekly[[#This Row],[BF H Odds]]-1,IF(AND(Weekly[[#This Row],[SVC_P]]=Weekly[[#This Row],[Actual]],Weekly[[#This Row],[SVC_P]]=FALSE),V397+Weekly[[#This Row],[BF V Odds]]-1,V397-1)))</f>
        <v>61.860000000000056</v>
      </c>
      <c r="W398" s="24">
        <f>IF(Weekly[[#This Row],[Actual]]="","",IF(AND(Weekly[[#This Row],[SVC_P]]=FALSE,Weekly[[#This Row],[Actual]]=TRUE),W397+Weekly[[#This Row],[BF H Odds]]-1,IF(AND(Weekly[[#This Row],[SVC_P]]=TRUE,Weekly[[#This Row],[Actual]]=FALSE,),W397+Weekly[[#This Row],[BF V Odds]]-1,W397-1)))</f>
        <v>-333.03</v>
      </c>
      <c r="X398" s="24">
        <f>IF(Weekly[[#This Row],[Actual]]="","",IF(AND(Weekly[[#This Row],[ADBC_P]]=Weekly[[#This Row],[Actual]],Weekly[[#This Row],[ADBC_P]]=TRUE),X397+Weekly[[#This Row],[BF H Odds]]-1,IF(AND(Weekly[[#This Row],[ADBC_P]]=Weekly[[#This Row],[Actual]],Weekly[[#This Row],[ADBC_P]]=FALSE),X397+Weekly[[#This Row],[BF V Odds]]-1,X397-1)))</f>
        <v>14.610000000000028</v>
      </c>
      <c r="Y398" s="24">
        <f>IF(Weekly[[#This Row],[Actual]]="","",IF(AND(Weekly[[#This Row],[ADBC_P]]=FALSE,Weekly[[#This Row],[Actual]]=TRUE),Y397+Weekly[[#This Row],[BF H Odds]]-1,IF(AND(Weekly[[#This Row],[ADBC_P]]=TRUE,Weekly[[#This Row],[Actual]]=FALSE),Y397+Weekly[[#This Row],[BF V Odds]]-1,Y397-1)))</f>
        <v>50.97</v>
      </c>
      <c r="Z398" s="24">
        <f>IF(Weekly[[#This Row],[Actual]]="","",IF(AND(Weekly[[#This Row],[RFC_P]]=Weekly[[#This Row],[Actual]],Weekly[[#This Row],[RFC_P]]=TRUE),Z397+Weekly[[#This Row],[BF H Odds]]-1,IF(AND(Weekly[[#This Row],[RFC_P]]=Weekly[[#This Row],[Actual]],Weekly[[#This Row],[RFC_P]]=FALSE),Z397+Weekly[[#This Row],[BF V Odds]]-1,Z397-1)))</f>
        <v>11.630000000000024</v>
      </c>
      <c r="AA398" s="24">
        <f>IF(Weekly[[#This Row],[Actual]]="","",IF(AND(Weekly[[#This Row],[RFC_P]]=FALSE,Weekly[[#This Row],[Actual]]=TRUE),AA397+Weekly[[#This Row],[BF H Odds]]-1,IF(AND(Weekly[[#This Row],[RFC_P]]=TRUE,Weekly[[#This Row],[Actual]]=FALSE),AA397+Weekly[[#This Row],[BF V Odds]]-1,AA397-1)))</f>
        <v>53.949999999999982</v>
      </c>
      <c r="AB398" s="24">
        <f>IF(Weekly[[#This Row],[Actual]]="","",IF(AND(Weekly[[#This Row],[GBC_P]]=Weekly[[#This Row],[Actual]],Weekly[[#This Row],[GBC_P]]=TRUE),AB397+Weekly[[#This Row],[BF H Odds]]-1,IF(AND(Weekly[[#This Row],[GBC_P]]=Weekly[[#This Row],[Actual]],Weekly[[#This Row],[GBC_P]]=FALSE),AB397+Weekly[[#This Row],[BF V Odds]]-1,AB397-1)))</f>
        <v>6.3200000000000074</v>
      </c>
      <c r="AC398" s="24">
        <f>IF(Weekly[[#This Row],[Actual]]="","",IF(AND(Weekly[[#This Row],[GBC_P]]=FALSE,Weekly[[#This Row],[Actual]]=TRUE),AC397+Weekly[[#This Row],[BF H Odds]]-1,IF(AND(Weekly[[#This Row],[GBC_P]]=TRUE,Weekly[[#This Row],[Actual]]=FALSE),AC397+Weekly[[#This Row],[BF V Odds]]-1,AC397-1)))</f>
        <v>59.25999999999997</v>
      </c>
      <c r="AD398" s="24">
        <f>IF(Weekly[[#This Row],[Actual]]="","",IF(AND(Weekly[[#This Row],[HGBC_P]]=Weekly[[#This Row],[Actual]],Weekly[[#This Row],[HGBC_P]]=TRUE),AD397+Weekly[[#This Row],[BF H Odds]]-1,IF(AND(Weekly[[#This Row],[HGBC_P]]=Weekly[[#This Row],[Actual]],Weekly[[#This Row],[HGBC_P]]=FALSE),AD397+Weekly[[#This Row],[BF V Odds]]-1,AD397-1)))</f>
        <v>12.090000000000028</v>
      </c>
      <c r="AE398" s="24">
        <f>IF(Weekly[[#This Row],[Actual]]="","",IF(AND(Weekly[[#This Row],[HGBC_P]]=FALSE,Weekly[[#This Row],[Actual]]=TRUE),AE397+Weekly[[#This Row],[BF H Odds]]-1,IF(AND(Weekly[[#This Row],[HGBC_P]]=TRUE,Weekly[[#This Row],[Actual]]=FALSE),AE397+Weekly[[#This Row],[BF V Odds]]-1,AE397-1)))</f>
        <v>53.49</v>
      </c>
      <c r="AF398" s="24">
        <f>IF(Weekly[[#This Row],[Actual]]="","",IF(AND(Weekly[[#This Row],[XGB_P]]=Weekly[[#This Row],[Actual]],Weekly[[#This Row],[XGB_P]]=TRUE),AF397+Weekly[[#This Row],[BF H Odds]]-1,IF(AND(Weekly[[#This Row],[XGB_P]]=Weekly[[#This Row],[Actual]],Weekly[[#This Row],[XGB_P]]=FALSE),AF397+Weekly[[#This Row],[BF V Odds]]-1,AF397-1)))</f>
        <v>28.130000000000017</v>
      </c>
      <c r="AG398" s="24">
        <f>IF(Weekly[[#This Row],[Actual]]="","",IF(AND(Weekly[[#This Row],[XGB_P]]=FALSE,Weekly[[#This Row],[Actual]]=TRUE),AG397+Weekly[[#This Row],[BF H Odds]]-1,IF(AND(Weekly[[#This Row],[XGB_P]]=TRUE,Weekly[[#This Row],[Actual]]=FALSE),AG397+Weekly[[#This Row],[BF V Odds]]-1,AG397-1)))</f>
        <v>37.449999999999996</v>
      </c>
      <c r="AH398" s="24">
        <f>IF(Weekly[[#This Row],[Actual]]="","",IF(AND(Weekly[[#This Row],[QDA_P]]=Weekly[[#This Row],[Actual]],Weekly[[#This Row],[QDA_P]]=TRUE),AH397+Weekly[[#This Row],[BF H Odds]]-1,IF(AND(Weekly[[#This Row],[QDA_P]]=Weekly[[#This Row],[Actual]],Weekly[[#This Row],[QDA_P]]=FALSE),AH397+Weekly[[#This Row],[BF V Odds]]-1,AH397-1)))</f>
        <v>-1.2899999999999907</v>
      </c>
      <c r="AI398" s="24">
        <f>IF(Weekly[[#This Row],[Actual]]="","",IF(AND(Weekly[[#This Row],[QDA_P]]=FALSE,Weekly[[#This Row],[Actual]]=TRUE),AI397+Weekly[[#This Row],[BF H Odds]]-1,IF(AND(Weekly[[#This Row],[QDA_P]]=TRUE,Weekly[[#This Row],[Actual]]=FALSE),AI397+Weekly[[#This Row],[BF V Odds]]-1,AI397-1)))</f>
        <v>66.87</v>
      </c>
      <c r="AJ398" s="24">
        <f>IF(Weekly[[#This Row],[Actual]]="","",IF(AND(Weekly[[#This Row],[KNC_P]]=FALSE,Weekly[[#This Row],[Actual]]=TRUE),AJ397+Weekly[[#This Row],[BF H Odds]]-1,IF(AND(Weekly[[#This Row],[KNC_P]]=TRUE,Weekly[[#This Row],[Actual]]=FALSE),AJ397+Weekly[[#This Row],[BF V Odds]]-1,AJ397-1)))</f>
        <v>49.759999999999977</v>
      </c>
      <c r="AK398" s="24">
        <f>IF(Weekly[[#This Row],[Actual]]="","",IF(AND(Weekly[[#This Row],[KNC_P]]=FALSE,Weekly[[#This Row],[Actual]]=TRUE),AK397+Weekly[[#This Row],[BF H Odds]]-1,IF(AND(Weekly[[#This Row],[KNC_P]]=TRUE,Weekly[[#This Row],[Actual]]=FALSE),AK397+Weekly[[#This Row],[BF V Odds]]-1,AK397-1)))</f>
        <v>48.659999999999968</v>
      </c>
      <c r="AL398" s="30">
        <f>IF(Weekly[[#This Row],[Actual]]="","",COUNTIF(Weekly[[#This Row],[SVC_P]:[QDA_P]],TRUE))</f>
        <v>7</v>
      </c>
      <c r="AM398" s="30">
        <f>IF(Weekly[[#This Row],[Actual]]="","",COUNTIF(Weekly[[#This Row],[SVC_P]:[QDA_P]],FALSE))</f>
        <v>0</v>
      </c>
      <c r="AN398" s="36" t="str">
        <f>IF(AND(Weekly[[#This Row],[BF V Odds]]&gt;$BO$6,Weekly[[#This Row],[BF V Odds]] &lt; $BO$7),Weekly[[#This Row],[BF V Odds]],"")</f>
        <v/>
      </c>
      <c r="AO398" s="36" t="str">
        <f>IF(AND(Weekly[[#This Row],[BF H Odds]]&gt;$BO$6, Weekly[[#This Row],[BF H Odds]] &lt; $BO$7),Weekly[[#This Row],[BF H Odds]],"")</f>
        <v/>
      </c>
      <c r="AP398" s="37">
        <f>IF(AND(Weekly[[#This Row],[V Odds &lt;]]="",Weekly[[#This Row],[H Odds &lt;]]=""),AP397,IF(AND(Weekly[[#This Row],[H Odds &lt;]]&lt;&gt;"",Weekly[[#This Row],[SVC_P]]=TRUE,Weekly[[#This Row],[Actual]]=TRUE),AP397+Weekly[[#This Row],[H Odds &lt;]]-1,IF(AND(Weekly[[#This Row],[V Odds &lt;]]&lt;&gt;"",Weekly[[#This Row],[SVC_P]]=FALSE,Weekly[[#This Row],[Actual]]=FALSE),AP397+Weekly[[#This Row],[V Odds &lt;]]-1,IF(AND(Weekly[[#This Row],[V Odds &lt;]]&lt;&gt;"",Weekly[[#This Row],[SVC_P]]=FALSE,Weekly[[#This Row],[Actual]]=TRUE),AP397-1,IF(AND(Weekly[[#This Row],[H Odds &lt;]]&lt;&gt;"",Weekly[[#This Row],[SVC_P]]=TRUE,Weekly[[#This Row],[Actual]]=FALSE),AP397-1,AP397)))))</f>
        <v>74.680000000000007</v>
      </c>
      <c r="AQ398" s="37">
        <f>IF(AND(Weekly[[#This Row],[V Odds &lt;]]="",Weekly[[#This Row],[H Odds &lt;]]=""),AQ397,IF(AND(Weekly[[#This Row],[H Odds &lt;]]&lt;&gt;"",Weekly[[#This Row],[ADBC_P]]=TRUE,Weekly[[#This Row],[Actual]]=TRUE),AQ397+Weekly[[#This Row],[H Odds &lt;]]-1,IF(AND(Weekly[[#This Row],[V Odds &lt;]]&lt;&gt;"",Weekly[[#This Row],[ADBC_P]]=FALSE,Weekly[[#This Row],[Actual]]=FALSE),AQ397+Weekly[[#This Row],[V Odds &lt;]]-1,IF(AND(Weekly[[#This Row],[V Odds &lt;]]&lt;&gt;"",Weekly[[#This Row],[ADBC_P]]=FALSE,Weekly[[#This Row],[Actual]]=TRUE),AQ397-1,IF(AND(Weekly[[#This Row],[H Odds &lt;]]&lt;&gt;"",Weekly[[#This Row],[ADBC_P]]=TRUE,Weekly[[#This Row],[Actual]]=FALSE),AQ397-1,AQ397)))))</f>
        <v>46.779999999999994</v>
      </c>
      <c r="AR398" s="37">
        <f>IF(AND(Weekly[[#This Row],[V Odds &lt;]]="",Weekly[[#This Row],[H Odds &lt;]]=""),AR397,IF(AND(Weekly[[#This Row],[H Odds &lt;]]&lt;&gt;"",Weekly[[#This Row],[RFC_P]]=TRUE,Weekly[[#This Row],[Actual]]=TRUE),AR397+Weekly[[#This Row],[H Odds &lt;]]-1,IF(AND(Weekly[[#This Row],[V Odds &lt;]]&lt;&gt;"",Weekly[[#This Row],[RFC_P]]=FALSE,Weekly[[#This Row],[Actual]]=FALSE),AR397+Weekly[[#This Row],[V Odds &lt;]]-1,IF(AND(Weekly[[#This Row],[V Odds &lt;]]&lt;&gt;"",Weekly[[#This Row],[RFC_P]]=FALSE,Weekly[[#This Row],[Actual]]=TRUE),AR397-1,IF(AND(Weekly[[#This Row],[H Odds &lt;]]&lt;&gt;"",Weekly[[#This Row],[RFC_P]]=TRUE,Weekly[[#This Row],[Actual]]=FALSE),AR397-1,AR397)))))</f>
        <v>52.089999999999989</v>
      </c>
      <c r="AS398" s="37">
        <f>IF(AND(Weekly[[#This Row],[V Odds &lt;]]="",Weekly[[#This Row],[H Odds &lt;]]=""),AS397,IF(AND(Weekly[[#This Row],[H Odds &lt;]]&lt;&gt;"",Weekly[[#This Row],[GBC_P]]=TRUE,Weekly[[#This Row],[Actual]]=TRUE),AS397+Weekly[[#This Row],[H Odds &lt;]]-1,IF(AND(Weekly[[#This Row],[V Odds &lt;]]&lt;&gt;"",Weekly[[#This Row],[GBC_P]]=FALSE,Weekly[[#This Row],[Actual]]=FALSE),AS397+Weekly[[#This Row],[V Odds &lt;]]-1,IF(AND(Weekly[[#This Row],[V Odds &lt;]]&lt;&gt;"",Weekly[[#This Row],[GBC_P]]=FALSE,Weekly[[#This Row],[Actual]]=TRUE),AS397-1,IF(AND(Weekly[[#This Row],[H Odds &lt;]]&lt;&gt;"",Weekly[[#This Row],[GBC_P]]=TRUE,Weekly[[#This Row],[Actual]]=FALSE),AS397-1,AS397)))))</f>
        <v>47.58</v>
      </c>
      <c r="AT398" s="37">
        <f>IF(AND(Weekly[[#This Row],[V Odds &lt;]]="",Weekly[[#This Row],[H Odds &lt;]]=""),AT397,IF(AND(Weekly[[#This Row],[H Odds &lt;]]&lt;&gt;"",Weekly[[#This Row],[HGBC_P]]=TRUE,Weekly[[#This Row],[Actual]]=TRUE),AT397+Weekly[[#This Row],[H Odds &lt;]]-1,IF(AND(Weekly[[#This Row],[V Odds &lt;]]&lt;&gt;"",Weekly[[#This Row],[HGBC_P]]=FALSE,Weekly[[#This Row],[Actual]]=FALSE),AT397+Weekly[[#This Row],[V Odds &lt;]]-1,IF(AND(Weekly[[#This Row],[V Odds &lt;]]&lt;&gt;"",Weekly[[#This Row],[HGBC_P]]=FALSE,Weekly[[#This Row],[Actual]]=TRUE),AT397-1,IF(AND(Weekly[[#This Row],[H Odds &lt;]]&lt;&gt;"",Weekly[[#This Row],[HGBC_P]]=TRUE,Weekly[[#This Row],[Actual]]=FALSE),AT397-1,AT397)))))</f>
        <v>53.659999999999989</v>
      </c>
      <c r="AU398" s="37">
        <f>IF(AND(Weekly[[#This Row],[V Odds &lt;]]="",Weekly[[#This Row],[H Odds &lt;]]=""),AU397,IF(AND(Weekly[[#This Row],[H Odds &lt;]]&lt;&gt;"",Weekly[[#This Row],[XGB_P]]=TRUE,Weekly[[#This Row],[Actual]]=TRUE),AU397+Weekly[[#This Row],[H Odds &lt;]]-1,IF(AND(Weekly[[#This Row],[V Odds &lt;]]&lt;&gt;"",Weekly[[#This Row],[XGB_P]]=FALSE,Weekly[[#This Row],[Actual]]=FALSE),AU397+Weekly[[#This Row],[V Odds &lt;]]-1,IF(AND(Weekly[[#This Row],[V Odds &lt;]]&lt;&gt;"",Weekly[[#This Row],[XGB_P]]=FALSE,Weekly[[#This Row],[Actual]]=TRUE),AU397-1,IF(AND(Weekly[[#This Row],[H Odds &lt;]]&lt;&gt;"",Weekly[[#This Row],[XGB_P]]=TRUE,Weekly[[#This Row],[Actual]]=FALSE),AU397-1,AU397)))))</f>
        <v>63.760000000000005</v>
      </c>
      <c r="AV398" s="37">
        <f>IF(AND(Weekly[[#This Row],[V Odds &lt;]]="",Weekly[[#This Row],[H Odds &lt;]]=""),AV397,IF(AND(Weekly[[#This Row],[H Odds &lt;]]&lt;&gt;"",Weekly[[#This Row],[QDA_P]]=TRUE,Weekly[[#This Row],[Actual]]=TRUE),AV397+Weekly[[#This Row],[H Odds &lt;]]-1,IF(AND(Weekly[[#This Row],[V Odds &lt;]]&lt;&gt;"",Weekly[[#This Row],[QDA_P]]=FALSE,Weekly[[#This Row],[Actual]]=FALSE),AV397+Weekly[[#This Row],[V Odds &lt;]]-1,IF(AND(Weekly[[#This Row],[V Odds &lt;]]&lt;&gt;"",Weekly[[#This Row],[QDA_P]]=FALSE,Weekly[[#This Row],[Actual]]=TRUE),AV397-1,IF(AND(Weekly[[#This Row],[H Odds &lt;]]&lt;&gt;"",Weekly[[#This Row],[QDA_P]]=TRUE,Weekly[[#This Row],[Actual]]=FALSE),AV397-1,AV397)))))</f>
        <v>53.249999999999979</v>
      </c>
      <c r="AW398" s="37">
        <f>IF(AND(Weekly[[#This Row],[H Odds &lt;]]="",Weekly[[#This Row],[V Odds &lt;]]=""),AW397,IF(AND(Weekly[[#This Row],[KNC_P]]=Weekly[[#This Row],[Actual]],Weekly[[#This Row],[KNC_P]]=TRUE),AW397+Weekly[[#This Row],[BF H Odds]]-1,IF(AND(Weekly[[#This Row],[KNC_P]]=Weekly[[#This Row],[Actual]],Weekly[[#This Row],[KNC_P]]=FALSE),AW397+Weekly[[#This Row],[BF V Odds]]-1,AW397-1)))</f>
        <v>42.140000000000008</v>
      </c>
      <c r="AX398" s="37">
        <f>IF(AND(Weekly[[#This Row],[V Odds &lt;]]="",Weekly[[#This Row],[H Odds &lt;]]=""),AX397,IF(AND(Weekly[[#This Row],[V Odds &lt;]]&lt;&gt;"",Weekly[[#This Row],[FALSES]]&gt;0,Weekly[[#This Row],[Actual]]=FALSE),AX397+Weekly[[#This Row],[V Odds &lt;]]-1,IF(AND(Weekly[[#This Row],[H Odds &lt;]]&lt;&gt;"",Weekly[[#This Row],[TRUES]]&gt;0,Weekly[[#This Row],[Actual]]=TRUE),AX397+Weekly[[#This Row],[H Odds &lt;]]-1,IF(AND(Weekly[[#This Row],[V Odds &lt;]]&lt;&gt;"",Weekly[[#This Row],[FALSES]]=0),AX397,IF(AND(Weekly[[#This Row],[H Odds &lt;]]&lt;&gt;"",Weekly[[#This Row],[TRUES]]=0),AX397,AX397-1)))))</f>
        <v>81.84999999999998</v>
      </c>
      <c r="AY398" s="37">
        <f>IF(AND(Weekly[[#This Row],[V Odds &lt;]]="",Weekly[[#This Row],[H Odds &lt;]]=""),AY397,IF(AND(Weekly[[#This Row],[V Odds &lt;]]&lt;&gt;"",Weekly[[#This Row],[FALSES]]&gt;0,Weekly[[#This Row],[Actual]]=FALSE),AY397+((Weekly[[#This Row],[V Odds &lt;]]-1)*0.92),IF(AND(Weekly[[#This Row],[H Odds &lt;]]&lt;&gt;"",Weekly[[#This Row],[TRUES]]&gt;0,Weekly[[#This Row],[Actual]]=TRUE),AY397+((Weekly[[#This Row],[H Odds &lt;]]-1)*0.92),IF(AND(Weekly[[#This Row],[V Odds &lt;]]&lt;&gt;"",Weekly[[#This Row],[FALSES]]=0),AY397,IF(AND(Weekly[[#This Row],[H Odds &lt;]]&lt;&gt;"",Weekly[[#This Row],[TRUES]]=0),AY397,AY397-1)))))</f>
        <v>74.182000000000031</v>
      </c>
      <c r="AZ398" s="37">
        <f>IF(AND(Weekly[[#This Row],[V Odds &lt;]]="",Weekly[[#This Row],[H Odds &lt;]]=""),AZ397,IF(AND(Weekly[[#This Row],[V Odds &lt;]]&lt;&gt;"",Weekly[[#This Row],[Actual]]=FALSE),AZ397+Weekly[[#This Row],[V Odds &lt;]]-1,IF(AND(Weekly[[#This Row],[H Odds &lt;]]&lt;&gt;"",Weekly[[#This Row],[Actual]]=TRUE),AZ397+Weekly[[#This Row],[H Odds &lt;]]-1,AZ397-1)))</f>
        <v>67.919999999999987</v>
      </c>
      <c r="BA398" s="38">
        <f>IF(Weekly[[#This Row],[H Odds &lt;]]="",BA397,IF(AND(Weekly[[#This Row],[H Odds &lt;]]&lt;&gt;"",Weekly[[#This Row],[SVC_P]]=TRUE,Weekly[[#This Row],[Actual]]=TRUE),BA397+Weekly[[#This Row],[H Odds &lt;]]-1,IF(AND(Weekly[[#This Row],[H Odds &lt;]]&lt;&gt;"",Weekly[[#This Row],[SVC_P]]=TRUE,Weekly[[#This Row],[Actual]]=FALSE),BA397-1,BA397)))</f>
        <v>69.639999999999986</v>
      </c>
      <c r="BB398" s="38">
        <f>IF(Weekly[[#This Row],[H Odds &lt;]]="",BB397,IF(AND(Weekly[[#This Row],[H Odds &lt;]]&lt;&gt;"",Weekly[[#This Row],[ADBC_P]]=TRUE,Weekly[[#This Row],[Actual]]=TRUE),BB397+Weekly[[#This Row],[H Odds &lt;]]-1,IF(AND(Weekly[[#This Row],[H Odds &lt;]]&lt;&gt;"",Weekly[[#This Row],[ADBC_P]]=TRUE,Weekly[[#This Row],[Actual]]=FALSE),BB397-1,BB397)))</f>
        <v>43.459999999999994</v>
      </c>
      <c r="BC398" s="38">
        <f>IF(Weekly[[#This Row],[H Odds &lt;]]="",BC397,IF(AND(Weekly[[#This Row],[H Odds &lt;]]&lt;&gt;"",Weekly[[#This Row],[RFC_P]]=TRUE,Weekly[[#This Row],[Actual]]=TRUE),BC397+Weekly[[#This Row],[H Odds &lt;]]-1,IF(AND(Weekly[[#This Row],[H Odds &lt;]]&lt;&gt;"",Weekly[[#This Row],[RFC_P]]=TRUE,Weekly[[#This Row],[Actual]]=FALSE),BC397-1,BC397)))</f>
        <v>45.159999999999989</v>
      </c>
      <c r="BD398" s="38">
        <f>IF(Weekly[[#This Row],[H Odds &lt;]]="",BD397,IF(AND(Weekly[[#This Row],[H Odds &lt;]]&lt;&gt;"",Weekly[[#This Row],[GBC_P]]=TRUE,Weekly[[#This Row],[Actual]]=TRUE),BD397+Weekly[[#This Row],[H Odds &lt;]]-1,IF(AND(Weekly[[#This Row],[H Odds &lt;]]&lt;&gt;"",Weekly[[#This Row],[GBC_P]]=TRUE,Weekly[[#This Row],[Actual]]=FALSE),BD397-1,BD397)))</f>
        <v>47.96</v>
      </c>
      <c r="BE398" s="38">
        <f>IF(Weekly[[#This Row],[H Odds &lt;]]="",BE397,IF(AND(Weekly[[#This Row],[H Odds &lt;]]&lt;&gt;"",Weekly[[#This Row],[HGBC_P]]=TRUE,Weekly[[#This Row],[Actual]]=TRUE),BE397+Weekly[[#This Row],[H Odds &lt;]]-1,IF(AND(Weekly[[#This Row],[H Odds &lt;]]&lt;&gt;"",Weekly[[#This Row],[HGBC_P]]=TRUE,Weekly[[#This Row],[Actual]]=FALSE),BE397-1,BE397)))</f>
        <v>55.759999999999991</v>
      </c>
      <c r="BF398" s="38">
        <f>IF(Weekly[[#This Row],[H Odds &lt;]]="",BF397,IF(AND(Weekly[[#This Row],[H Odds &lt;]]&lt;&gt;"",Weekly[[#This Row],[XGB_P]]=TRUE,Weekly[[#This Row],[Actual]]=TRUE),BF397+Weekly[[#This Row],[H Odds &lt;]]-1,IF(AND(Weekly[[#This Row],[H Odds &lt;]]&lt;&gt;"",Weekly[[#This Row],[XGB_P]]=TRUE,Weekly[[#This Row],[Actual]]=FALSE),BF397-1,BF397)))</f>
        <v>59.93</v>
      </c>
      <c r="BG398" s="38">
        <f>IF(Weekly[[#This Row],[H Odds &lt;]]="",BG397,IF(AND(Weekly[[#This Row],[H Odds &lt;]]&lt;&gt;"",Weekly[[#This Row],[QDA_P]]=TRUE,Weekly[[#This Row],[Actual]]=TRUE),BG397+Weekly[[#This Row],[H Odds &lt;]]-1,IF(AND(Weekly[[#This Row],[H Odds &lt;]]&lt;&gt;"",Weekly[[#This Row],[QDA_P]]=TRUE,Weekly[[#This Row],[Actual]]=FALSE),BG397-1,BG397)))</f>
        <v>42.179999999999993</v>
      </c>
      <c r="BH398" s="38">
        <f>IF(Weekly[[#This Row],[H Odds &lt;]]="",BH397,IF(AND(Weekly[[#This Row],[H Odds &lt;]]&lt;&gt;"",Weekly[[#This Row],[KNC_P]]=TRUE,Weekly[[#This Row],[Actual]]=TRUE),BH397+Weekly[[#This Row],[H Odds &lt;]]-1,IF(AND(Weekly[[#This Row],[H Odds &lt;]]&lt;&gt;"",Weekly[[#This Row],[KNC_P]]=TRUE,Weekly[[#This Row],[Actual]]=FALSE),BH397-1,BH397)))</f>
        <v>46.54999999999999</v>
      </c>
      <c r="BI398" s="38">
        <f>IF(Weekly[[#This Row],[H Odds &lt;]]="",BI397,IF(AND(Weekly[[#This Row],[H Odds &lt;]]&lt;&gt;"",Weekly[[#This Row],[TRUES]]&gt;0,Weekly[[#This Row],[Actual]]=TRUE),BI397+Weekly[[#This Row],[H Odds &lt;]]-1,IF(AND(Weekly[[#This Row],[H Odds &lt;]]&lt;&gt;"",Weekly[[#This Row],[TRUES]]=0),BI397,BI397-1)))</f>
        <v>69.639999999999986</v>
      </c>
      <c r="BJ398" s="38">
        <f>IF(Weekly[[#This Row],[H Odds &lt;]]="",BJ397,IF(AND(Weekly[[#This Row],[H Odds &lt;]]&lt;&gt;"",Weekly[[#This Row],[Actual]]=TRUE),BJ397+Weekly[[#This Row],[H Odds &lt;]]-1,IF(AND(Weekly[[#This Row],[H Odds &lt;]]&lt;&gt;"",Weekly[[#This Row],[Actual]]=FALSE),BJ397-1,BJ397)))</f>
        <v>71.539999999999992</v>
      </c>
      <c r="BK398" s="58">
        <f>IF(AND(Weekly[[#This Row],[TRUES]]&gt;4,Weekly[[#This Row],[Actual]]=TRUE),BK397+Weekly[[#This Row],[BF H Odds]]-1,IF(AND(Weekly[[#This Row],[FALSES]]&gt;4,Weekly[[#This Row],[Actual]]=FALSE),BK397+Weekly[[#This Row],[BF V Odds]]-1,IF(AND(Weekly[[#This Row],[TRUES]]&gt;4,Weekly[[#This Row],[Actual]]=FALSE),BK397-1,IF(AND(Weekly[[#This Row],[FALSES]]&gt;4,Weekly[[#This Row],[Actual]]=TRUE),BK397-1,BK397))))</f>
        <v>7.0700000000000252</v>
      </c>
      <c r="BL398" s="58">
        <f>IF(AND(Weekly[[#This Row],[TRUES]]&gt;5,Weekly[[#This Row],[Actual]]=TRUE),BL397+Weekly[[#This Row],[BF H Odds]]-1,IF(AND(Weekly[[#This Row],[FALSES]]&gt;5,Weekly[[#This Row],[Actual]]=FALSE),BL397+Weekly[[#This Row],[BF V Odds]]-1,IF(AND(Weekly[[#This Row],[TRUES]]&gt;5,Weekly[[#This Row],[Actual]]=FALSE),BL397-1,IF(AND(Weekly[[#This Row],[FALSES]]&gt;5,Weekly[[#This Row],[Actual]]=TRUE),BL397-1,BL397))))</f>
        <v>11.370000000000026</v>
      </c>
      <c r="BM398" s="58">
        <f>IF(AND(Weekly[[#This Row],[TRUES]]&gt;6,Weekly[[#This Row],[Actual]]=TRUE),BM397+Weekly[[#This Row],[BF H Odds]]-1,IF(AND(Weekly[[#This Row],[FALSES]]&gt;6,Weekly[[#This Row],[Actual]]=FALSE),BM397+Weekly[[#This Row],[BF V Odds]]-1,IF(AND(Weekly[[#This Row],[TRUES]]&gt;6,Weekly[[#This Row],[Actual]]=FALSE),BM397-1,IF(AND(Weekly[[#This Row],[FALSES]]&gt;6,Weekly[[#This Row],[Actual]]=TRUE),BM397-1,BM397))))</f>
        <v>40.690000000000012</v>
      </c>
    </row>
    <row r="399" spans="1:65" x14ac:dyDescent="0.25">
      <c r="A399" s="34"/>
      <c r="B399" s="10">
        <v>44293</v>
      </c>
      <c r="C399" s="33" t="s">
        <v>28</v>
      </c>
      <c r="D399" s="15" t="s">
        <v>31</v>
      </c>
      <c r="E399" t="b">
        <v>1</v>
      </c>
      <c r="F399" t="b">
        <v>1</v>
      </c>
      <c r="G399" t="b">
        <v>1</v>
      </c>
      <c r="H399" t="b">
        <v>0</v>
      </c>
      <c r="I399" t="b">
        <v>0</v>
      </c>
      <c r="J399" t="b">
        <v>0</v>
      </c>
      <c r="K399" t="b">
        <v>0</v>
      </c>
      <c r="L399" t="b">
        <v>1</v>
      </c>
      <c r="O399" t="str">
        <f>IF(Weekly[[#This Row],[H/V]]="H",Weekly[[#This Row],[BF H Odds]],IF(Weekly[[#This Row],[H/V]]="V",Weekly[[#This Row],[BF V Odds]],""))</f>
        <v/>
      </c>
      <c r="P399" t="b">
        <v>1</v>
      </c>
      <c r="R399" s="35">
        <f>IFERROR(IF(Weekly[[#This Row],[Won Bet?]]="yes",R398+(Weekly[[#This Row],[BF Odds]]*Weekly[[#This Row],[BF Stake]])-Weekly[[#This Row],[BF Stake]],R398-Weekly[[#This Row],[BF Stake]]),R398)</f>
        <v>420.08519999999987</v>
      </c>
      <c r="S399" s="9">
        <f>IFERROR(IF(Weekly[[#This Row],[Won Bet?]]="yes",S398+(((Weekly[[#This Row],[BF Odds]]*Weekly[[#This Row],[BF Stake]])-Weekly[[#This Row],[BF Stake]])*0.95),S398-Weekly[[#This Row],[BF Stake]]),S398)</f>
        <v>415.52493999999984</v>
      </c>
      <c r="T399">
        <v>2.42</v>
      </c>
      <c r="U399">
        <v>1.69</v>
      </c>
      <c r="V399" s="24">
        <f>IF(Weekly[[#This Row],[Actual]]="","",IF(AND(Weekly[[#This Row],[SVC_P]]=Weekly[[#This Row],[Actual]],Weekly[[#This Row],[SVC_P]]=TRUE),V398+Weekly[[#This Row],[BF H Odds]]-1,IF(AND(Weekly[[#This Row],[SVC_P]]=Weekly[[#This Row],[Actual]],Weekly[[#This Row],[SVC_P]]=FALSE),V398+Weekly[[#This Row],[BF V Odds]]-1,V398-1)))</f>
        <v>62.550000000000054</v>
      </c>
      <c r="W399" s="24">
        <f>IF(Weekly[[#This Row],[Actual]]="","",IF(AND(Weekly[[#This Row],[SVC_P]]=FALSE,Weekly[[#This Row],[Actual]]=TRUE),W398+Weekly[[#This Row],[BF H Odds]]-1,IF(AND(Weekly[[#This Row],[SVC_P]]=TRUE,Weekly[[#This Row],[Actual]]=FALSE,),W398+Weekly[[#This Row],[BF V Odds]]-1,W398-1)))</f>
        <v>-334.03</v>
      </c>
      <c r="X399" s="24">
        <f>IF(Weekly[[#This Row],[Actual]]="","",IF(AND(Weekly[[#This Row],[ADBC_P]]=Weekly[[#This Row],[Actual]],Weekly[[#This Row],[ADBC_P]]=TRUE),X398+Weekly[[#This Row],[BF H Odds]]-1,IF(AND(Weekly[[#This Row],[ADBC_P]]=Weekly[[#This Row],[Actual]],Weekly[[#This Row],[ADBC_P]]=FALSE),X398+Weekly[[#This Row],[BF V Odds]]-1,X398-1)))</f>
        <v>15.300000000000029</v>
      </c>
      <c r="Y399" s="24">
        <f>IF(Weekly[[#This Row],[Actual]]="","",IF(AND(Weekly[[#This Row],[ADBC_P]]=FALSE,Weekly[[#This Row],[Actual]]=TRUE),Y398+Weekly[[#This Row],[BF H Odds]]-1,IF(AND(Weekly[[#This Row],[ADBC_P]]=TRUE,Weekly[[#This Row],[Actual]]=FALSE),Y398+Weekly[[#This Row],[BF V Odds]]-1,Y398-1)))</f>
        <v>49.97</v>
      </c>
      <c r="Z399" s="24">
        <f>IF(Weekly[[#This Row],[Actual]]="","",IF(AND(Weekly[[#This Row],[RFC_P]]=Weekly[[#This Row],[Actual]],Weekly[[#This Row],[RFC_P]]=TRUE),Z398+Weekly[[#This Row],[BF H Odds]]-1,IF(AND(Weekly[[#This Row],[RFC_P]]=Weekly[[#This Row],[Actual]],Weekly[[#This Row],[RFC_P]]=FALSE),Z398+Weekly[[#This Row],[BF V Odds]]-1,Z398-1)))</f>
        <v>12.320000000000023</v>
      </c>
      <c r="AA399" s="24">
        <f>IF(Weekly[[#This Row],[Actual]]="","",IF(AND(Weekly[[#This Row],[RFC_P]]=FALSE,Weekly[[#This Row],[Actual]]=TRUE),AA398+Weekly[[#This Row],[BF H Odds]]-1,IF(AND(Weekly[[#This Row],[RFC_P]]=TRUE,Weekly[[#This Row],[Actual]]=FALSE),AA398+Weekly[[#This Row],[BF V Odds]]-1,AA398-1)))</f>
        <v>52.949999999999982</v>
      </c>
      <c r="AB399" s="24">
        <f>IF(Weekly[[#This Row],[Actual]]="","",IF(AND(Weekly[[#This Row],[GBC_P]]=Weekly[[#This Row],[Actual]],Weekly[[#This Row],[GBC_P]]=TRUE),AB398+Weekly[[#This Row],[BF H Odds]]-1,IF(AND(Weekly[[#This Row],[GBC_P]]=Weekly[[#This Row],[Actual]],Weekly[[#This Row],[GBC_P]]=FALSE),AB398+Weekly[[#This Row],[BF V Odds]]-1,AB398-1)))</f>
        <v>5.3200000000000074</v>
      </c>
      <c r="AC399" s="24">
        <f>IF(Weekly[[#This Row],[Actual]]="","",IF(AND(Weekly[[#This Row],[GBC_P]]=FALSE,Weekly[[#This Row],[Actual]]=TRUE),AC398+Weekly[[#This Row],[BF H Odds]]-1,IF(AND(Weekly[[#This Row],[GBC_P]]=TRUE,Weekly[[#This Row],[Actual]]=FALSE),AC398+Weekly[[#This Row],[BF V Odds]]-1,AC398-1)))</f>
        <v>59.949999999999967</v>
      </c>
      <c r="AD399" s="24">
        <f>IF(Weekly[[#This Row],[Actual]]="","",IF(AND(Weekly[[#This Row],[HGBC_P]]=Weekly[[#This Row],[Actual]],Weekly[[#This Row],[HGBC_P]]=TRUE),AD398+Weekly[[#This Row],[BF H Odds]]-1,IF(AND(Weekly[[#This Row],[HGBC_P]]=Weekly[[#This Row],[Actual]],Weekly[[#This Row],[HGBC_P]]=FALSE),AD398+Weekly[[#This Row],[BF V Odds]]-1,AD398-1)))</f>
        <v>11.090000000000028</v>
      </c>
      <c r="AE399" s="24">
        <f>IF(Weekly[[#This Row],[Actual]]="","",IF(AND(Weekly[[#This Row],[HGBC_P]]=FALSE,Weekly[[#This Row],[Actual]]=TRUE),AE398+Weekly[[#This Row],[BF H Odds]]-1,IF(AND(Weekly[[#This Row],[HGBC_P]]=TRUE,Weekly[[#This Row],[Actual]]=FALSE),AE398+Weekly[[#This Row],[BF V Odds]]-1,AE398-1)))</f>
        <v>54.18</v>
      </c>
      <c r="AF399" s="24">
        <f>IF(Weekly[[#This Row],[Actual]]="","",IF(AND(Weekly[[#This Row],[XGB_P]]=Weekly[[#This Row],[Actual]],Weekly[[#This Row],[XGB_P]]=TRUE),AF398+Weekly[[#This Row],[BF H Odds]]-1,IF(AND(Weekly[[#This Row],[XGB_P]]=Weekly[[#This Row],[Actual]],Weekly[[#This Row],[XGB_P]]=FALSE),AF398+Weekly[[#This Row],[BF V Odds]]-1,AF398-1)))</f>
        <v>27.130000000000017</v>
      </c>
      <c r="AG399" s="24">
        <f>IF(Weekly[[#This Row],[Actual]]="","",IF(AND(Weekly[[#This Row],[XGB_P]]=FALSE,Weekly[[#This Row],[Actual]]=TRUE),AG398+Weekly[[#This Row],[BF H Odds]]-1,IF(AND(Weekly[[#This Row],[XGB_P]]=TRUE,Weekly[[#This Row],[Actual]]=FALSE),AG398+Weekly[[#This Row],[BF V Odds]]-1,AG398-1)))</f>
        <v>38.139999999999993</v>
      </c>
      <c r="AH399" s="24">
        <f>IF(Weekly[[#This Row],[Actual]]="","",IF(AND(Weekly[[#This Row],[QDA_P]]=Weekly[[#This Row],[Actual]],Weekly[[#This Row],[QDA_P]]=TRUE),AH398+Weekly[[#This Row],[BF H Odds]]-1,IF(AND(Weekly[[#This Row],[QDA_P]]=Weekly[[#This Row],[Actual]],Weekly[[#This Row],[QDA_P]]=FALSE),AH398+Weekly[[#This Row],[BF V Odds]]-1,AH398-1)))</f>
        <v>-2.2899999999999907</v>
      </c>
      <c r="AI399" s="24">
        <f>IF(Weekly[[#This Row],[Actual]]="","",IF(AND(Weekly[[#This Row],[QDA_P]]=FALSE,Weekly[[#This Row],[Actual]]=TRUE),AI398+Weekly[[#This Row],[BF H Odds]]-1,IF(AND(Weekly[[#This Row],[QDA_P]]=TRUE,Weekly[[#This Row],[Actual]]=FALSE),AI398+Weekly[[#This Row],[BF V Odds]]-1,AI398-1)))</f>
        <v>67.56</v>
      </c>
      <c r="AJ399" s="24">
        <f>IF(Weekly[[#This Row],[Actual]]="","",IF(AND(Weekly[[#This Row],[KNC_P]]=FALSE,Weekly[[#This Row],[Actual]]=TRUE),AJ398+Weekly[[#This Row],[BF H Odds]]-1,IF(AND(Weekly[[#This Row],[KNC_P]]=TRUE,Weekly[[#This Row],[Actual]]=FALSE),AJ398+Weekly[[#This Row],[BF V Odds]]-1,AJ398-1)))</f>
        <v>48.759999999999977</v>
      </c>
      <c r="AK399" s="24">
        <f>IF(Weekly[[#This Row],[Actual]]="","",IF(AND(Weekly[[#This Row],[KNC_P]]=FALSE,Weekly[[#This Row],[Actual]]=TRUE),AK398+Weekly[[#This Row],[BF H Odds]]-1,IF(AND(Weekly[[#This Row],[KNC_P]]=TRUE,Weekly[[#This Row],[Actual]]=FALSE),AK398+Weekly[[#This Row],[BF V Odds]]-1,AK398-1)))</f>
        <v>47.659999999999968</v>
      </c>
      <c r="AL399" s="30">
        <f>IF(Weekly[[#This Row],[Actual]]="","",COUNTIF(Weekly[[#This Row],[SVC_P]:[QDA_P]],TRUE))</f>
        <v>3</v>
      </c>
      <c r="AM399" s="30">
        <f>IF(Weekly[[#This Row],[Actual]]="","",COUNTIF(Weekly[[#This Row],[SVC_P]:[QDA_P]],FALSE))</f>
        <v>4</v>
      </c>
      <c r="AN399" s="36" t="str">
        <f>IF(AND(Weekly[[#This Row],[BF V Odds]]&gt;$BO$6,Weekly[[#This Row],[BF V Odds]] &lt; $BO$7),Weekly[[#This Row],[BF V Odds]],"")</f>
        <v/>
      </c>
      <c r="AO399" s="36" t="str">
        <f>IF(AND(Weekly[[#This Row],[BF H Odds]]&gt;$BO$6, Weekly[[#This Row],[BF H Odds]] &lt; $BO$7),Weekly[[#This Row],[BF H Odds]],"")</f>
        <v/>
      </c>
      <c r="AP399" s="37">
        <f>IF(AND(Weekly[[#This Row],[V Odds &lt;]]="",Weekly[[#This Row],[H Odds &lt;]]=""),AP398,IF(AND(Weekly[[#This Row],[H Odds &lt;]]&lt;&gt;"",Weekly[[#This Row],[SVC_P]]=TRUE,Weekly[[#This Row],[Actual]]=TRUE),AP398+Weekly[[#This Row],[H Odds &lt;]]-1,IF(AND(Weekly[[#This Row],[V Odds &lt;]]&lt;&gt;"",Weekly[[#This Row],[SVC_P]]=FALSE,Weekly[[#This Row],[Actual]]=FALSE),AP398+Weekly[[#This Row],[V Odds &lt;]]-1,IF(AND(Weekly[[#This Row],[V Odds &lt;]]&lt;&gt;"",Weekly[[#This Row],[SVC_P]]=FALSE,Weekly[[#This Row],[Actual]]=TRUE),AP398-1,IF(AND(Weekly[[#This Row],[H Odds &lt;]]&lt;&gt;"",Weekly[[#This Row],[SVC_P]]=TRUE,Weekly[[#This Row],[Actual]]=FALSE),AP398-1,AP398)))))</f>
        <v>74.680000000000007</v>
      </c>
      <c r="AQ399" s="37">
        <f>IF(AND(Weekly[[#This Row],[V Odds &lt;]]="",Weekly[[#This Row],[H Odds &lt;]]=""),AQ398,IF(AND(Weekly[[#This Row],[H Odds &lt;]]&lt;&gt;"",Weekly[[#This Row],[ADBC_P]]=TRUE,Weekly[[#This Row],[Actual]]=TRUE),AQ398+Weekly[[#This Row],[H Odds &lt;]]-1,IF(AND(Weekly[[#This Row],[V Odds &lt;]]&lt;&gt;"",Weekly[[#This Row],[ADBC_P]]=FALSE,Weekly[[#This Row],[Actual]]=FALSE),AQ398+Weekly[[#This Row],[V Odds &lt;]]-1,IF(AND(Weekly[[#This Row],[V Odds &lt;]]&lt;&gt;"",Weekly[[#This Row],[ADBC_P]]=FALSE,Weekly[[#This Row],[Actual]]=TRUE),AQ398-1,IF(AND(Weekly[[#This Row],[H Odds &lt;]]&lt;&gt;"",Weekly[[#This Row],[ADBC_P]]=TRUE,Weekly[[#This Row],[Actual]]=FALSE),AQ398-1,AQ398)))))</f>
        <v>46.779999999999994</v>
      </c>
      <c r="AR399" s="37">
        <f>IF(AND(Weekly[[#This Row],[V Odds &lt;]]="",Weekly[[#This Row],[H Odds &lt;]]=""),AR398,IF(AND(Weekly[[#This Row],[H Odds &lt;]]&lt;&gt;"",Weekly[[#This Row],[RFC_P]]=TRUE,Weekly[[#This Row],[Actual]]=TRUE),AR398+Weekly[[#This Row],[H Odds &lt;]]-1,IF(AND(Weekly[[#This Row],[V Odds &lt;]]&lt;&gt;"",Weekly[[#This Row],[RFC_P]]=FALSE,Weekly[[#This Row],[Actual]]=FALSE),AR398+Weekly[[#This Row],[V Odds &lt;]]-1,IF(AND(Weekly[[#This Row],[V Odds &lt;]]&lt;&gt;"",Weekly[[#This Row],[RFC_P]]=FALSE,Weekly[[#This Row],[Actual]]=TRUE),AR398-1,IF(AND(Weekly[[#This Row],[H Odds &lt;]]&lt;&gt;"",Weekly[[#This Row],[RFC_P]]=TRUE,Weekly[[#This Row],[Actual]]=FALSE),AR398-1,AR398)))))</f>
        <v>52.089999999999989</v>
      </c>
      <c r="AS399" s="37">
        <f>IF(AND(Weekly[[#This Row],[V Odds &lt;]]="",Weekly[[#This Row],[H Odds &lt;]]=""),AS398,IF(AND(Weekly[[#This Row],[H Odds &lt;]]&lt;&gt;"",Weekly[[#This Row],[GBC_P]]=TRUE,Weekly[[#This Row],[Actual]]=TRUE),AS398+Weekly[[#This Row],[H Odds &lt;]]-1,IF(AND(Weekly[[#This Row],[V Odds &lt;]]&lt;&gt;"",Weekly[[#This Row],[GBC_P]]=FALSE,Weekly[[#This Row],[Actual]]=FALSE),AS398+Weekly[[#This Row],[V Odds &lt;]]-1,IF(AND(Weekly[[#This Row],[V Odds &lt;]]&lt;&gt;"",Weekly[[#This Row],[GBC_P]]=FALSE,Weekly[[#This Row],[Actual]]=TRUE),AS398-1,IF(AND(Weekly[[#This Row],[H Odds &lt;]]&lt;&gt;"",Weekly[[#This Row],[GBC_P]]=TRUE,Weekly[[#This Row],[Actual]]=FALSE),AS398-1,AS398)))))</f>
        <v>47.58</v>
      </c>
      <c r="AT399" s="37">
        <f>IF(AND(Weekly[[#This Row],[V Odds &lt;]]="",Weekly[[#This Row],[H Odds &lt;]]=""),AT398,IF(AND(Weekly[[#This Row],[H Odds &lt;]]&lt;&gt;"",Weekly[[#This Row],[HGBC_P]]=TRUE,Weekly[[#This Row],[Actual]]=TRUE),AT398+Weekly[[#This Row],[H Odds &lt;]]-1,IF(AND(Weekly[[#This Row],[V Odds &lt;]]&lt;&gt;"",Weekly[[#This Row],[HGBC_P]]=FALSE,Weekly[[#This Row],[Actual]]=FALSE),AT398+Weekly[[#This Row],[V Odds &lt;]]-1,IF(AND(Weekly[[#This Row],[V Odds &lt;]]&lt;&gt;"",Weekly[[#This Row],[HGBC_P]]=FALSE,Weekly[[#This Row],[Actual]]=TRUE),AT398-1,IF(AND(Weekly[[#This Row],[H Odds &lt;]]&lt;&gt;"",Weekly[[#This Row],[HGBC_P]]=TRUE,Weekly[[#This Row],[Actual]]=FALSE),AT398-1,AT398)))))</f>
        <v>53.659999999999989</v>
      </c>
      <c r="AU399" s="37">
        <f>IF(AND(Weekly[[#This Row],[V Odds &lt;]]="",Weekly[[#This Row],[H Odds &lt;]]=""),AU398,IF(AND(Weekly[[#This Row],[H Odds &lt;]]&lt;&gt;"",Weekly[[#This Row],[XGB_P]]=TRUE,Weekly[[#This Row],[Actual]]=TRUE),AU398+Weekly[[#This Row],[H Odds &lt;]]-1,IF(AND(Weekly[[#This Row],[V Odds &lt;]]&lt;&gt;"",Weekly[[#This Row],[XGB_P]]=FALSE,Weekly[[#This Row],[Actual]]=FALSE),AU398+Weekly[[#This Row],[V Odds &lt;]]-1,IF(AND(Weekly[[#This Row],[V Odds &lt;]]&lt;&gt;"",Weekly[[#This Row],[XGB_P]]=FALSE,Weekly[[#This Row],[Actual]]=TRUE),AU398-1,IF(AND(Weekly[[#This Row],[H Odds &lt;]]&lt;&gt;"",Weekly[[#This Row],[XGB_P]]=TRUE,Weekly[[#This Row],[Actual]]=FALSE),AU398-1,AU398)))))</f>
        <v>63.760000000000005</v>
      </c>
      <c r="AV399" s="37">
        <f>IF(AND(Weekly[[#This Row],[V Odds &lt;]]="",Weekly[[#This Row],[H Odds &lt;]]=""),AV398,IF(AND(Weekly[[#This Row],[H Odds &lt;]]&lt;&gt;"",Weekly[[#This Row],[QDA_P]]=TRUE,Weekly[[#This Row],[Actual]]=TRUE),AV398+Weekly[[#This Row],[H Odds &lt;]]-1,IF(AND(Weekly[[#This Row],[V Odds &lt;]]&lt;&gt;"",Weekly[[#This Row],[QDA_P]]=FALSE,Weekly[[#This Row],[Actual]]=FALSE),AV398+Weekly[[#This Row],[V Odds &lt;]]-1,IF(AND(Weekly[[#This Row],[V Odds &lt;]]&lt;&gt;"",Weekly[[#This Row],[QDA_P]]=FALSE,Weekly[[#This Row],[Actual]]=TRUE),AV398-1,IF(AND(Weekly[[#This Row],[H Odds &lt;]]&lt;&gt;"",Weekly[[#This Row],[QDA_P]]=TRUE,Weekly[[#This Row],[Actual]]=FALSE),AV398-1,AV398)))))</f>
        <v>53.249999999999979</v>
      </c>
      <c r="AW399" s="37">
        <f>IF(AND(Weekly[[#This Row],[H Odds &lt;]]="",Weekly[[#This Row],[V Odds &lt;]]=""),AW398,IF(AND(Weekly[[#This Row],[KNC_P]]=Weekly[[#This Row],[Actual]],Weekly[[#This Row],[KNC_P]]=TRUE),AW398+Weekly[[#This Row],[BF H Odds]]-1,IF(AND(Weekly[[#This Row],[KNC_P]]=Weekly[[#This Row],[Actual]],Weekly[[#This Row],[KNC_P]]=FALSE),AW398+Weekly[[#This Row],[BF V Odds]]-1,AW398-1)))</f>
        <v>42.140000000000008</v>
      </c>
      <c r="AX399" s="37">
        <f>IF(AND(Weekly[[#This Row],[V Odds &lt;]]="",Weekly[[#This Row],[H Odds &lt;]]=""),AX398,IF(AND(Weekly[[#This Row],[V Odds &lt;]]&lt;&gt;"",Weekly[[#This Row],[FALSES]]&gt;0,Weekly[[#This Row],[Actual]]=FALSE),AX398+Weekly[[#This Row],[V Odds &lt;]]-1,IF(AND(Weekly[[#This Row],[H Odds &lt;]]&lt;&gt;"",Weekly[[#This Row],[TRUES]]&gt;0,Weekly[[#This Row],[Actual]]=TRUE),AX398+Weekly[[#This Row],[H Odds &lt;]]-1,IF(AND(Weekly[[#This Row],[V Odds &lt;]]&lt;&gt;"",Weekly[[#This Row],[FALSES]]=0),AX398,IF(AND(Weekly[[#This Row],[H Odds &lt;]]&lt;&gt;"",Weekly[[#This Row],[TRUES]]=0),AX398,AX398-1)))))</f>
        <v>81.84999999999998</v>
      </c>
      <c r="AY399" s="37">
        <f>IF(AND(Weekly[[#This Row],[V Odds &lt;]]="",Weekly[[#This Row],[H Odds &lt;]]=""),AY398,IF(AND(Weekly[[#This Row],[V Odds &lt;]]&lt;&gt;"",Weekly[[#This Row],[FALSES]]&gt;0,Weekly[[#This Row],[Actual]]=FALSE),AY398+((Weekly[[#This Row],[V Odds &lt;]]-1)*0.92),IF(AND(Weekly[[#This Row],[H Odds &lt;]]&lt;&gt;"",Weekly[[#This Row],[TRUES]]&gt;0,Weekly[[#This Row],[Actual]]=TRUE),AY398+((Weekly[[#This Row],[H Odds &lt;]]-1)*0.92),IF(AND(Weekly[[#This Row],[V Odds &lt;]]&lt;&gt;"",Weekly[[#This Row],[FALSES]]=0),AY398,IF(AND(Weekly[[#This Row],[H Odds &lt;]]&lt;&gt;"",Weekly[[#This Row],[TRUES]]=0),AY398,AY398-1)))))</f>
        <v>74.182000000000031</v>
      </c>
      <c r="AZ399" s="37">
        <f>IF(AND(Weekly[[#This Row],[V Odds &lt;]]="",Weekly[[#This Row],[H Odds &lt;]]=""),AZ398,IF(AND(Weekly[[#This Row],[V Odds &lt;]]&lt;&gt;"",Weekly[[#This Row],[Actual]]=FALSE),AZ398+Weekly[[#This Row],[V Odds &lt;]]-1,IF(AND(Weekly[[#This Row],[H Odds &lt;]]&lt;&gt;"",Weekly[[#This Row],[Actual]]=TRUE),AZ398+Weekly[[#This Row],[H Odds &lt;]]-1,AZ398-1)))</f>
        <v>67.919999999999987</v>
      </c>
      <c r="BA399" s="38">
        <f>IF(Weekly[[#This Row],[H Odds &lt;]]="",BA398,IF(AND(Weekly[[#This Row],[H Odds &lt;]]&lt;&gt;"",Weekly[[#This Row],[SVC_P]]=TRUE,Weekly[[#This Row],[Actual]]=TRUE),BA398+Weekly[[#This Row],[H Odds &lt;]]-1,IF(AND(Weekly[[#This Row],[H Odds &lt;]]&lt;&gt;"",Weekly[[#This Row],[SVC_P]]=TRUE,Weekly[[#This Row],[Actual]]=FALSE),BA398-1,BA398)))</f>
        <v>69.639999999999986</v>
      </c>
      <c r="BB399" s="38">
        <f>IF(Weekly[[#This Row],[H Odds &lt;]]="",BB398,IF(AND(Weekly[[#This Row],[H Odds &lt;]]&lt;&gt;"",Weekly[[#This Row],[ADBC_P]]=TRUE,Weekly[[#This Row],[Actual]]=TRUE),BB398+Weekly[[#This Row],[H Odds &lt;]]-1,IF(AND(Weekly[[#This Row],[H Odds &lt;]]&lt;&gt;"",Weekly[[#This Row],[ADBC_P]]=TRUE,Weekly[[#This Row],[Actual]]=FALSE),BB398-1,BB398)))</f>
        <v>43.459999999999994</v>
      </c>
      <c r="BC399" s="38">
        <f>IF(Weekly[[#This Row],[H Odds &lt;]]="",BC398,IF(AND(Weekly[[#This Row],[H Odds &lt;]]&lt;&gt;"",Weekly[[#This Row],[RFC_P]]=TRUE,Weekly[[#This Row],[Actual]]=TRUE),BC398+Weekly[[#This Row],[H Odds &lt;]]-1,IF(AND(Weekly[[#This Row],[H Odds &lt;]]&lt;&gt;"",Weekly[[#This Row],[RFC_P]]=TRUE,Weekly[[#This Row],[Actual]]=FALSE),BC398-1,BC398)))</f>
        <v>45.159999999999989</v>
      </c>
      <c r="BD399" s="38">
        <f>IF(Weekly[[#This Row],[H Odds &lt;]]="",BD398,IF(AND(Weekly[[#This Row],[H Odds &lt;]]&lt;&gt;"",Weekly[[#This Row],[GBC_P]]=TRUE,Weekly[[#This Row],[Actual]]=TRUE),BD398+Weekly[[#This Row],[H Odds &lt;]]-1,IF(AND(Weekly[[#This Row],[H Odds &lt;]]&lt;&gt;"",Weekly[[#This Row],[GBC_P]]=TRUE,Weekly[[#This Row],[Actual]]=FALSE),BD398-1,BD398)))</f>
        <v>47.96</v>
      </c>
      <c r="BE399" s="38">
        <f>IF(Weekly[[#This Row],[H Odds &lt;]]="",BE398,IF(AND(Weekly[[#This Row],[H Odds &lt;]]&lt;&gt;"",Weekly[[#This Row],[HGBC_P]]=TRUE,Weekly[[#This Row],[Actual]]=TRUE),BE398+Weekly[[#This Row],[H Odds &lt;]]-1,IF(AND(Weekly[[#This Row],[H Odds &lt;]]&lt;&gt;"",Weekly[[#This Row],[HGBC_P]]=TRUE,Weekly[[#This Row],[Actual]]=FALSE),BE398-1,BE398)))</f>
        <v>55.759999999999991</v>
      </c>
      <c r="BF399" s="38">
        <f>IF(Weekly[[#This Row],[H Odds &lt;]]="",BF398,IF(AND(Weekly[[#This Row],[H Odds &lt;]]&lt;&gt;"",Weekly[[#This Row],[XGB_P]]=TRUE,Weekly[[#This Row],[Actual]]=TRUE),BF398+Weekly[[#This Row],[H Odds &lt;]]-1,IF(AND(Weekly[[#This Row],[H Odds &lt;]]&lt;&gt;"",Weekly[[#This Row],[XGB_P]]=TRUE,Weekly[[#This Row],[Actual]]=FALSE),BF398-1,BF398)))</f>
        <v>59.93</v>
      </c>
      <c r="BG399" s="38">
        <f>IF(Weekly[[#This Row],[H Odds &lt;]]="",BG398,IF(AND(Weekly[[#This Row],[H Odds &lt;]]&lt;&gt;"",Weekly[[#This Row],[QDA_P]]=TRUE,Weekly[[#This Row],[Actual]]=TRUE),BG398+Weekly[[#This Row],[H Odds &lt;]]-1,IF(AND(Weekly[[#This Row],[H Odds &lt;]]&lt;&gt;"",Weekly[[#This Row],[QDA_P]]=TRUE,Weekly[[#This Row],[Actual]]=FALSE),BG398-1,BG398)))</f>
        <v>42.179999999999993</v>
      </c>
      <c r="BH399" s="38">
        <f>IF(Weekly[[#This Row],[H Odds &lt;]]="",BH398,IF(AND(Weekly[[#This Row],[H Odds &lt;]]&lt;&gt;"",Weekly[[#This Row],[KNC_P]]=TRUE,Weekly[[#This Row],[Actual]]=TRUE),BH398+Weekly[[#This Row],[H Odds &lt;]]-1,IF(AND(Weekly[[#This Row],[H Odds &lt;]]&lt;&gt;"",Weekly[[#This Row],[KNC_P]]=TRUE,Weekly[[#This Row],[Actual]]=FALSE),BH398-1,BH398)))</f>
        <v>46.54999999999999</v>
      </c>
      <c r="BI399" s="38">
        <f>IF(Weekly[[#This Row],[H Odds &lt;]]="",BI398,IF(AND(Weekly[[#This Row],[H Odds &lt;]]&lt;&gt;"",Weekly[[#This Row],[TRUES]]&gt;0,Weekly[[#This Row],[Actual]]=TRUE),BI398+Weekly[[#This Row],[H Odds &lt;]]-1,IF(AND(Weekly[[#This Row],[H Odds &lt;]]&lt;&gt;"",Weekly[[#This Row],[TRUES]]=0),BI398,BI398-1)))</f>
        <v>69.639999999999986</v>
      </c>
      <c r="BJ399" s="38">
        <f>IF(Weekly[[#This Row],[H Odds &lt;]]="",BJ398,IF(AND(Weekly[[#This Row],[H Odds &lt;]]&lt;&gt;"",Weekly[[#This Row],[Actual]]=TRUE),BJ398+Weekly[[#This Row],[H Odds &lt;]]-1,IF(AND(Weekly[[#This Row],[H Odds &lt;]]&lt;&gt;"",Weekly[[#This Row],[Actual]]=FALSE),BJ398-1,BJ398)))</f>
        <v>71.539999999999992</v>
      </c>
      <c r="BK399" s="58">
        <f>IF(AND(Weekly[[#This Row],[TRUES]]&gt;4,Weekly[[#This Row],[Actual]]=TRUE),BK398+Weekly[[#This Row],[BF H Odds]]-1,IF(AND(Weekly[[#This Row],[FALSES]]&gt;4,Weekly[[#This Row],[Actual]]=FALSE),BK398+Weekly[[#This Row],[BF V Odds]]-1,IF(AND(Weekly[[#This Row],[TRUES]]&gt;4,Weekly[[#This Row],[Actual]]=FALSE),BK398-1,IF(AND(Weekly[[#This Row],[FALSES]]&gt;4,Weekly[[#This Row],[Actual]]=TRUE),BK398-1,BK398))))</f>
        <v>7.0700000000000252</v>
      </c>
      <c r="BL399" s="58">
        <f>IF(AND(Weekly[[#This Row],[TRUES]]&gt;5,Weekly[[#This Row],[Actual]]=TRUE),BL398+Weekly[[#This Row],[BF H Odds]]-1,IF(AND(Weekly[[#This Row],[FALSES]]&gt;5,Weekly[[#This Row],[Actual]]=FALSE),BL398+Weekly[[#This Row],[BF V Odds]]-1,IF(AND(Weekly[[#This Row],[TRUES]]&gt;5,Weekly[[#This Row],[Actual]]=FALSE),BL398-1,IF(AND(Weekly[[#This Row],[FALSES]]&gt;5,Weekly[[#This Row],[Actual]]=TRUE),BL398-1,BL398))))</f>
        <v>11.370000000000026</v>
      </c>
      <c r="BM399" s="58">
        <f>IF(AND(Weekly[[#This Row],[TRUES]]&gt;6,Weekly[[#This Row],[Actual]]=TRUE),BM398+Weekly[[#This Row],[BF H Odds]]-1,IF(AND(Weekly[[#This Row],[FALSES]]&gt;6,Weekly[[#This Row],[Actual]]=FALSE),BM398+Weekly[[#This Row],[BF V Odds]]-1,IF(AND(Weekly[[#This Row],[TRUES]]&gt;6,Weekly[[#This Row],[Actual]]=FALSE),BM398-1,IF(AND(Weekly[[#This Row],[FALSES]]&gt;6,Weekly[[#This Row],[Actual]]=TRUE),BM398-1,BM398))))</f>
        <v>40.690000000000012</v>
      </c>
    </row>
    <row r="400" spans="1:65" x14ac:dyDescent="0.25">
      <c r="A400" s="34"/>
      <c r="B400" s="10">
        <v>44293</v>
      </c>
      <c r="C400" s="33" t="s">
        <v>34</v>
      </c>
      <c r="D400" s="15" t="s">
        <v>15</v>
      </c>
      <c r="E400" t="b">
        <v>1</v>
      </c>
      <c r="F400" t="b">
        <v>1</v>
      </c>
      <c r="G400" t="b">
        <v>1</v>
      </c>
      <c r="H400" t="b">
        <v>0</v>
      </c>
      <c r="I400" t="b">
        <v>0</v>
      </c>
      <c r="J400" t="b">
        <v>1</v>
      </c>
      <c r="K400" t="b">
        <v>1</v>
      </c>
      <c r="L400" t="b">
        <v>1</v>
      </c>
      <c r="M400" t="s">
        <v>101</v>
      </c>
      <c r="N400">
        <v>10.5</v>
      </c>
      <c r="O400">
        <f>IF(Weekly[[#This Row],[H/V]]="H",Weekly[[#This Row],[BF H Odds]],IF(Weekly[[#This Row],[H/V]]="V",Weekly[[#This Row],[BF V Odds]],""))</f>
        <v>4.4000000000000004</v>
      </c>
      <c r="P400" t="b">
        <v>1</v>
      </c>
      <c r="Q400" t="s">
        <v>76</v>
      </c>
      <c r="R400" s="35">
        <f>IFERROR(IF(Weekly[[#This Row],[Won Bet?]]="yes",R399+(Weekly[[#This Row],[BF Odds]]*Weekly[[#This Row],[BF Stake]])-Weekly[[#This Row],[BF Stake]],R399-Weekly[[#This Row],[BF Stake]]),R399)</f>
        <v>409.58519999999987</v>
      </c>
      <c r="S400" s="9">
        <f>IFERROR(IF(Weekly[[#This Row],[Won Bet?]]="yes",S399+(((Weekly[[#This Row],[BF Odds]]*Weekly[[#This Row],[BF Stake]])-Weekly[[#This Row],[BF Stake]])*0.95),S399-Weekly[[#This Row],[BF Stake]]),S399)</f>
        <v>405.02493999999984</v>
      </c>
      <c r="T400">
        <v>4.4000000000000004</v>
      </c>
      <c r="U400">
        <v>1.28</v>
      </c>
      <c r="V400" s="24">
        <f>IF(Weekly[[#This Row],[Actual]]="","",IF(AND(Weekly[[#This Row],[SVC_P]]=Weekly[[#This Row],[Actual]],Weekly[[#This Row],[SVC_P]]=TRUE),V399+Weekly[[#This Row],[BF H Odds]]-1,IF(AND(Weekly[[#This Row],[SVC_P]]=Weekly[[#This Row],[Actual]],Weekly[[#This Row],[SVC_P]]=FALSE),V399+Weekly[[#This Row],[BF V Odds]]-1,V399-1)))</f>
        <v>62.830000000000055</v>
      </c>
      <c r="W400" s="24">
        <f>IF(Weekly[[#This Row],[Actual]]="","",IF(AND(Weekly[[#This Row],[SVC_P]]=FALSE,Weekly[[#This Row],[Actual]]=TRUE),W399+Weekly[[#This Row],[BF H Odds]]-1,IF(AND(Weekly[[#This Row],[SVC_P]]=TRUE,Weekly[[#This Row],[Actual]]=FALSE,),W399+Weekly[[#This Row],[BF V Odds]]-1,W399-1)))</f>
        <v>-335.03</v>
      </c>
      <c r="X400" s="24">
        <f>IF(Weekly[[#This Row],[Actual]]="","",IF(AND(Weekly[[#This Row],[ADBC_P]]=Weekly[[#This Row],[Actual]],Weekly[[#This Row],[ADBC_P]]=TRUE),X399+Weekly[[#This Row],[BF H Odds]]-1,IF(AND(Weekly[[#This Row],[ADBC_P]]=Weekly[[#This Row],[Actual]],Weekly[[#This Row],[ADBC_P]]=FALSE),X399+Weekly[[#This Row],[BF V Odds]]-1,X399-1)))</f>
        <v>15.58000000000003</v>
      </c>
      <c r="Y400" s="24">
        <f>IF(Weekly[[#This Row],[Actual]]="","",IF(AND(Weekly[[#This Row],[ADBC_P]]=FALSE,Weekly[[#This Row],[Actual]]=TRUE),Y399+Weekly[[#This Row],[BF H Odds]]-1,IF(AND(Weekly[[#This Row],[ADBC_P]]=TRUE,Weekly[[#This Row],[Actual]]=FALSE),Y399+Weekly[[#This Row],[BF V Odds]]-1,Y399-1)))</f>
        <v>48.97</v>
      </c>
      <c r="Z400" s="24">
        <f>IF(Weekly[[#This Row],[Actual]]="","",IF(AND(Weekly[[#This Row],[RFC_P]]=Weekly[[#This Row],[Actual]],Weekly[[#This Row],[RFC_P]]=TRUE),Z399+Weekly[[#This Row],[BF H Odds]]-1,IF(AND(Weekly[[#This Row],[RFC_P]]=Weekly[[#This Row],[Actual]],Weekly[[#This Row],[RFC_P]]=FALSE),Z399+Weekly[[#This Row],[BF V Odds]]-1,Z399-1)))</f>
        <v>12.600000000000023</v>
      </c>
      <c r="AA400" s="24">
        <f>IF(Weekly[[#This Row],[Actual]]="","",IF(AND(Weekly[[#This Row],[RFC_P]]=FALSE,Weekly[[#This Row],[Actual]]=TRUE),AA399+Weekly[[#This Row],[BF H Odds]]-1,IF(AND(Weekly[[#This Row],[RFC_P]]=TRUE,Weekly[[#This Row],[Actual]]=FALSE),AA399+Weekly[[#This Row],[BF V Odds]]-1,AA399-1)))</f>
        <v>51.949999999999982</v>
      </c>
      <c r="AB400" s="24">
        <f>IF(Weekly[[#This Row],[Actual]]="","",IF(AND(Weekly[[#This Row],[GBC_P]]=Weekly[[#This Row],[Actual]],Weekly[[#This Row],[GBC_P]]=TRUE),AB399+Weekly[[#This Row],[BF H Odds]]-1,IF(AND(Weekly[[#This Row],[GBC_P]]=Weekly[[#This Row],[Actual]],Weekly[[#This Row],[GBC_P]]=FALSE),AB399+Weekly[[#This Row],[BF V Odds]]-1,AB399-1)))</f>
        <v>4.3200000000000074</v>
      </c>
      <c r="AC400" s="24">
        <f>IF(Weekly[[#This Row],[Actual]]="","",IF(AND(Weekly[[#This Row],[GBC_P]]=FALSE,Weekly[[#This Row],[Actual]]=TRUE),AC399+Weekly[[#This Row],[BF H Odds]]-1,IF(AND(Weekly[[#This Row],[GBC_P]]=TRUE,Weekly[[#This Row],[Actual]]=FALSE),AC399+Weekly[[#This Row],[BF V Odds]]-1,AC399-1)))</f>
        <v>60.229999999999968</v>
      </c>
      <c r="AD400" s="24">
        <f>IF(Weekly[[#This Row],[Actual]]="","",IF(AND(Weekly[[#This Row],[HGBC_P]]=Weekly[[#This Row],[Actual]],Weekly[[#This Row],[HGBC_P]]=TRUE),AD399+Weekly[[#This Row],[BF H Odds]]-1,IF(AND(Weekly[[#This Row],[HGBC_P]]=Weekly[[#This Row],[Actual]],Weekly[[#This Row],[HGBC_P]]=FALSE),AD399+Weekly[[#This Row],[BF V Odds]]-1,AD399-1)))</f>
        <v>10.090000000000028</v>
      </c>
      <c r="AE400" s="24">
        <f>IF(Weekly[[#This Row],[Actual]]="","",IF(AND(Weekly[[#This Row],[HGBC_P]]=FALSE,Weekly[[#This Row],[Actual]]=TRUE),AE399+Weekly[[#This Row],[BF H Odds]]-1,IF(AND(Weekly[[#This Row],[HGBC_P]]=TRUE,Weekly[[#This Row],[Actual]]=FALSE),AE399+Weekly[[#This Row],[BF V Odds]]-1,AE399-1)))</f>
        <v>54.46</v>
      </c>
      <c r="AF400" s="24">
        <f>IF(Weekly[[#This Row],[Actual]]="","",IF(AND(Weekly[[#This Row],[XGB_P]]=Weekly[[#This Row],[Actual]],Weekly[[#This Row],[XGB_P]]=TRUE),AF399+Weekly[[#This Row],[BF H Odds]]-1,IF(AND(Weekly[[#This Row],[XGB_P]]=Weekly[[#This Row],[Actual]],Weekly[[#This Row],[XGB_P]]=FALSE),AF399+Weekly[[#This Row],[BF V Odds]]-1,AF399-1)))</f>
        <v>27.410000000000018</v>
      </c>
      <c r="AG400" s="24">
        <f>IF(Weekly[[#This Row],[Actual]]="","",IF(AND(Weekly[[#This Row],[XGB_P]]=FALSE,Weekly[[#This Row],[Actual]]=TRUE),AG399+Weekly[[#This Row],[BF H Odds]]-1,IF(AND(Weekly[[#This Row],[XGB_P]]=TRUE,Weekly[[#This Row],[Actual]]=FALSE),AG399+Weekly[[#This Row],[BF V Odds]]-1,AG399-1)))</f>
        <v>37.139999999999993</v>
      </c>
      <c r="AH400" s="24">
        <f>IF(Weekly[[#This Row],[Actual]]="","",IF(AND(Weekly[[#This Row],[QDA_P]]=Weekly[[#This Row],[Actual]],Weekly[[#This Row],[QDA_P]]=TRUE),AH399+Weekly[[#This Row],[BF H Odds]]-1,IF(AND(Weekly[[#This Row],[QDA_P]]=Weekly[[#This Row],[Actual]],Weekly[[#This Row],[QDA_P]]=FALSE),AH399+Weekly[[#This Row],[BF V Odds]]-1,AH399-1)))</f>
        <v>-2.0099999999999909</v>
      </c>
      <c r="AI400" s="24">
        <f>IF(Weekly[[#This Row],[Actual]]="","",IF(AND(Weekly[[#This Row],[QDA_P]]=FALSE,Weekly[[#This Row],[Actual]]=TRUE),AI399+Weekly[[#This Row],[BF H Odds]]-1,IF(AND(Weekly[[#This Row],[QDA_P]]=TRUE,Weekly[[#This Row],[Actual]]=FALSE),AI399+Weekly[[#This Row],[BF V Odds]]-1,AI399-1)))</f>
        <v>66.56</v>
      </c>
      <c r="AJ400" s="24">
        <f>IF(Weekly[[#This Row],[Actual]]="","",IF(AND(Weekly[[#This Row],[KNC_P]]=FALSE,Weekly[[#This Row],[Actual]]=TRUE),AJ399+Weekly[[#This Row],[BF H Odds]]-1,IF(AND(Weekly[[#This Row],[KNC_P]]=TRUE,Weekly[[#This Row],[Actual]]=FALSE),AJ399+Weekly[[#This Row],[BF V Odds]]-1,AJ399-1)))</f>
        <v>47.759999999999977</v>
      </c>
      <c r="AK400" s="24">
        <f>IF(Weekly[[#This Row],[Actual]]="","",IF(AND(Weekly[[#This Row],[KNC_P]]=FALSE,Weekly[[#This Row],[Actual]]=TRUE),AK399+Weekly[[#This Row],[BF H Odds]]-1,IF(AND(Weekly[[#This Row],[KNC_P]]=TRUE,Weekly[[#This Row],[Actual]]=FALSE),AK399+Weekly[[#This Row],[BF V Odds]]-1,AK399-1)))</f>
        <v>46.659999999999968</v>
      </c>
      <c r="AL400" s="30">
        <f>IF(Weekly[[#This Row],[Actual]]="","",COUNTIF(Weekly[[#This Row],[SVC_P]:[QDA_P]],TRUE))</f>
        <v>5</v>
      </c>
      <c r="AM400" s="30">
        <f>IF(Weekly[[#This Row],[Actual]]="","",COUNTIF(Weekly[[#This Row],[SVC_P]:[QDA_P]],FALSE))</f>
        <v>2</v>
      </c>
      <c r="AN400" s="36">
        <f>IF(AND(Weekly[[#This Row],[BF V Odds]]&gt;$BO$6,Weekly[[#This Row],[BF V Odds]] &lt; $BO$7),Weekly[[#This Row],[BF V Odds]],"")</f>
        <v>4.4000000000000004</v>
      </c>
      <c r="AO400" s="36" t="str">
        <f>IF(AND(Weekly[[#This Row],[BF H Odds]]&gt;$BO$6, Weekly[[#This Row],[BF H Odds]] &lt; $BO$7),Weekly[[#This Row],[BF H Odds]],"")</f>
        <v/>
      </c>
      <c r="AP400" s="37">
        <f>IF(AND(Weekly[[#This Row],[V Odds &lt;]]="",Weekly[[#This Row],[H Odds &lt;]]=""),AP399,IF(AND(Weekly[[#This Row],[H Odds &lt;]]&lt;&gt;"",Weekly[[#This Row],[SVC_P]]=TRUE,Weekly[[#This Row],[Actual]]=TRUE),AP399+Weekly[[#This Row],[H Odds &lt;]]-1,IF(AND(Weekly[[#This Row],[V Odds &lt;]]&lt;&gt;"",Weekly[[#This Row],[SVC_P]]=FALSE,Weekly[[#This Row],[Actual]]=FALSE),AP399+Weekly[[#This Row],[V Odds &lt;]]-1,IF(AND(Weekly[[#This Row],[V Odds &lt;]]&lt;&gt;"",Weekly[[#This Row],[SVC_P]]=FALSE,Weekly[[#This Row],[Actual]]=TRUE),AP399-1,IF(AND(Weekly[[#This Row],[H Odds &lt;]]&lt;&gt;"",Weekly[[#This Row],[SVC_P]]=TRUE,Weekly[[#This Row],[Actual]]=FALSE),AP399-1,AP399)))))</f>
        <v>74.680000000000007</v>
      </c>
      <c r="AQ400" s="37">
        <f>IF(AND(Weekly[[#This Row],[V Odds &lt;]]="",Weekly[[#This Row],[H Odds &lt;]]=""),AQ399,IF(AND(Weekly[[#This Row],[H Odds &lt;]]&lt;&gt;"",Weekly[[#This Row],[ADBC_P]]=TRUE,Weekly[[#This Row],[Actual]]=TRUE),AQ399+Weekly[[#This Row],[H Odds &lt;]]-1,IF(AND(Weekly[[#This Row],[V Odds &lt;]]&lt;&gt;"",Weekly[[#This Row],[ADBC_P]]=FALSE,Weekly[[#This Row],[Actual]]=FALSE),AQ399+Weekly[[#This Row],[V Odds &lt;]]-1,IF(AND(Weekly[[#This Row],[V Odds &lt;]]&lt;&gt;"",Weekly[[#This Row],[ADBC_P]]=FALSE,Weekly[[#This Row],[Actual]]=TRUE),AQ399-1,IF(AND(Weekly[[#This Row],[H Odds &lt;]]&lt;&gt;"",Weekly[[#This Row],[ADBC_P]]=TRUE,Weekly[[#This Row],[Actual]]=FALSE),AQ399-1,AQ399)))))</f>
        <v>46.779999999999994</v>
      </c>
      <c r="AR400" s="37">
        <f>IF(AND(Weekly[[#This Row],[V Odds &lt;]]="",Weekly[[#This Row],[H Odds &lt;]]=""),AR399,IF(AND(Weekly[[#This Row],[H Odds &lt;]]&lt;&gt;"",Weekly[[#This Row],[RFC_P]]=TRUE,Weekly[[#This Row],[Actual]]=TRUE),AR399+Weekly[[#This Row],[H Odds &lt;]]-1,IF(AND(Weekly[[#This Row],[V Odds &lt;]]&lt;&gt;"",Weekly[[#This Row],[RFC_P]]=FALSE,Weekly[[#This Row],[Actual]]=FALSE),AR399+Weekly[[#This Row],[V Odds &lt;]]-1,IF(AND(Weekly[[#This Row],[V Odds &lt;]]&lt;&gt;"",Weekly[[#This Row],[RFC_P]]=FALSE,Weekly[[#This Row],[Actual]]=TRUE),AR399-1,IF(AND(Weekly[[#This Row],[H Odds &lt;]]&lt;&gt;"",Weekly[[#This Row],[RFC_P]]=TRUE,Weekly[[#This Row],[Actual]]=FALSE),AR399-1,AR399)))))</f>
        <v>52.089999999999989</v>
      </c>
      <c r="AS400" s="37">
        <f>IF(AND(Weekly[[#This Row],[V Odds &lt;]]="",Weekly[[#This Row],[H Odds &lt;]]=""),AS399,IF(AND(Weekly[[#This Row],[H Odds &lt;]]&lt;&gt;"",Weekly[[#This Row],[GBC_P]]=TRUE,Weekly[[#This Row],[Actual]]=TRUE),AS399+Weekly[[#This Row],[H Odds &lt;]]-1,IF(AND(Weekly[[#This Row],[V Odds &lt;]]&lt;&gt;"",Weekly[[#This Row],[GBC_P]]=FALSE,Weekly[[#This Row],[Actual]]=FALSE),AS399+Weekly[[#This Row],[V Odds &lt;]]-1,IF(AND(Weekly[[#This Row],[V Odds &lt;]]&lt;&gt;"",Weekly[[#This Row],[GBC_P]]=FALSE,Weekly[[#This Row],[Actual]]=TRUE),AS399-1,IF(AND(Weekly[[#This Row],[H Odds &lt;]]&lt;&gt;"",Weekly[[#This Row],[GBC_P]]=TRUE,Weekly[[#This Row],[Actual]]=FALSE),AS399-1,AS399)))))</f>
        <v>46.58</v>
      </c>
      <c r="AT400" s="37">
        <f>IF(AND(Weekly[[#This Row],[V Odds &lt;]]="",Weekly[[#This Row],[H Odds &lt;]]=""),AT399,IF(AND(Weekly[[#This Row],[H Odds &lt;]]&lt;&gt;"",Weekly[[#This Row],[HGBC_P]]=TRUE,Weekly[[#This Row],[Actual]]=TRUE),AT399+Weekly[[#This Row],[H Odds &lt;]]-1,IF(AND(Weekly[[#This Row],[V Odds &lt;]]&lt;&gt;"",Weekly[[#This Row],[HGBC_P]]=FALSE,Weekly[[#This Row],[Actual]]=FALSE),AT399+Weekly[[#This Row],[V Odds &lt;]]-1,IF(AND(Weekly[[#This Row],[V Odds &lt;]]&lt;&gt;"",Weekly[[#This Row],[HGBC_P]]=FALSE,Weekly[[#This Row],[Actual]]=TRUE),AT399-1,IF(AND(Weekly[[#This Row],[H Odds &lt;]]&lt;&gt;"",Weekly[[#This Row],[HGBC_P]]=TRUE,Weekly[[#This Row],[Actual]]=FALSE),AT399-1,AT399)))))</f>
        <v>52.659999999999989</v>
      </c>
      <c r="AU400" s="37">
        <f>IF(AND(Weekly[[#This Row],[V Odds &lt;]]="",Weekly[[#This Row],[H Odds &lt;]]=""),AU399,IF(AND(Weekly[[#This Row],[H Odds &lt;]]&lt;&gt;"",Weekly[[#This Row],[XGB_P]]=TRUE,Weekly[[#This Row],[Actual]]=TRUE),AU399+Weekly[[#This Row],[H Odds &lt;]]-1,IF(AND(Weekly[[#This Row],[V Odds &lt;]]&lt;&gt;"",Weekly[[#This Row],[XGB_P]]=FALSE,Weekly[[#This Row],[Actual]]=FALSE),AU399+Weekly[[#This Row],[V Odds &lt;]]-1,IF(AND(Weekly[[#This Row],[V Odds &lt;]]&lt;&gt;"",Weekly[[#This Row],[XGB_P]]=FALSE,Weekly[[#This Row],[Actual]]=TRUE),AU399-1,IF(AND(Weekly[[#This Row],[H Odds &lt;]]&lt;&gt;"",Weekly[[#This Row],[XGB_P]]=TRUE,Weekly[[#This Row],[Actual]]=FALSE),AU399-1,AU399)))))</f>
        <v>63.760000000000005</v>
      </c>
      <c r="AV400" s="37">
        <f>IF(AND(Weekly[[#This Row],[V Odds &lt;]]="",Weekly[[#This Row],[H Odds &lt;]]=""),AV399,IF(AND(Weekly[[#This Row],[H Odds &lt;]]&lt;&gt;"",Weekly[[#This Row],[QDA_P]]=TRUE,Weekly[[#This Row],[Actual]]=TRUE),AV399+Weekly[[#This Row],[H Odds &lt;]]-1,IF(AND(Weekly[[#This Row],[V Odds &lt;]]&lt;&gt;"",Weekly[[#This Row],[QDA_P]]=FALSE,Weekly[[#This Row],[Actual]]=FALSE),AV399+Weekly[[#This Row],[V Odds &lt;]]-1,IF(AND(Weekly[[#This Row],[V Odds &lt;]]&lt;&gt;"",Weekly[[#This Row],[QDA_P]]=FALSE,Weekly[[#This Row],[Actual]]=TRUE),AV399-1,IF(AND(Weekly[[#This Row],[H Odds &lt;]]&lt;&gt;"",Weekly[[#This Row],[QDA_P]]=TRUE,Weekly[[#This Row],[Actual]]=FALSE),AV399-1,AV399)))))</f>
        <v>53.249999999999979</v>
      </c>
      <c r="AW400" s="37">
        <f>IF(AND(Weekly[[#This Row],[H Odds &lt;]]="",Weekly[[#This Row],[V Odds &lt;]]=""),AW399,IF(AND(Weekly[[#This Row],[KNC_P]]=Weekly[[#This Row],[Actual]],Weekly[[#This Row],[KNC_P]]=TRUE),AW399+Weekly[[#This Row],[BF H Odds]]-1,IF(AND(Weekly[[#This Row],[KNC_P]]=Weekly[[#This Row],[Actual]],Weekly[[#This Row],[KNC_P]]=FALSE),AW399+Weekly[[#This Row],[BF V Odds]]-1,AW399-1)))</f>
        <v>42.420000000000009</v>
      </c>
      <c r="AX400" s="37">
        <f>IF(AND(Weekly[[#This Row],[V Odds &lt;]]="",Weekly[[#This Row],[H Odds &lt;]]=""),AX399,IF(AND(Weekly[[#This Row],[V Odds &lt;]]&lt;&gt;"",Weekly[[#This Row],[FALSES]]&gt;0,Weekly[[#This Row],[Actual]]=FALSE),AX399+Weekly[[#This Row],[V Odds &lt;]]-1,IF(AND(Weekly[[#This Row],[H Odds &lt;]]&lt;&gt;"",Weekly[[#This Row],[TRUES]]&gt;0,Weekly[[#This Row],[Actual]]=TRUE),AX399+Weekly[[#This Row],[H Odds &lt;]]-1,IF(AND(Weekly[[#This Row],[V Odds &lt;]]&lt;&gt;"",Weekly[[#This Row],[FALSES]]=0),AX399,IF(AND(Weekly[[#This Row],[H Odds &lt;]]&lt;&gt;"",Weekly[[#This Row],[TRUES]]=0),AX399,AX399-1)))))</f>
        <v>80.84999999999998</v>
      </c>
      <c r="AY400" s="37">
        <f>IF(AND(Weekly[[#This Row],[V Odds &lt;]]="",Weekly[[#This Row],[H Odds &lt;]]=""),AY399,IF(AND(Weekly[[#This Row],[V Odds &lt;]]&lt;&gt;"",Weekly[[#This Row],[FALSES]]&gt;0,Weekly[[#This Row],[Actual]]=FALSE),AY399+((Weekly[[#This Row],[V Odds &lt;]]-1)*0.92),IF(AND(Weekly[[#This Row],[H Odds &lt;]]&lt;&gt;"",Weekly[[#This Row],[TRUES]]&gt;0,Weekly[[#This Row],[Actual]]=TRUE),AY399+((Weekly[[#This Row],[H Odds &lt;]]-1)*0.92),IF(AND(Weekly[[#This Row],[V Odds &lt;]]&lt;&gt;"",Weekly[[#This Row],[FALSES]]=0),AY399,IF(AND(Weekly[[#This Row],[H Odds &lt;]]&lt;&gt;"",Weekly[[#This Row],[TRUES]]=0),AY399,AY399-1)))))</f>
        <v>73.182000000000031</v>
      </c>
      <c r="AZ400" s="37">
        <f>IF(AND(Weekly[[#This Row],[V Odds &lt;]]="",Weekly[[#This Row],[H Odds &lt;]]=""),AZ399,IF(AND(Weekly[[#This Row],[V Odds &lt;]]&lt;&gt;"",Weekly[[#This Row],[Actual]]=FALSE),AZ399+Weekly[[#This Row],[V Odds &lt;]]-1,IF(AND(Weekly[[#This Row],[H Odds &lt;]]&lt;&gt;"",Weekly[[#This Row],[Actual]]=TRUE),AZ399+Weekly[[#This Row],[H Odds &lt;]]-1,AZ399-1)))</f>
        <v>66.919999999999987</v>
      </c>
      <c r="BA400" s="38">
        <f>IF(Weekly[[#This Row],[H Odds &lt;]]="",BA399,IF(AND(Weekly[[#This Row],[H Odds &lt;]]&lt;&gt;"",Weekly[[#This Row],[SVC_P]]=TRUE,Weekly[[#This Row],[Actual]]=TRUE),BA399+Weekly[[#This Row],[H Odds &lt;]]-1,IF(AND(Weekly[[#This Row],[H Odds &lt;]]&lt;&gt;"",Weekly[[#This Row],[SVC_P]]=TRUE,Weekly[[#This Row],[Actual]]=FALSE),BA399-1,BA399)))</f>
        <v>69.639999999999986</v>
      </c>
      <c r="BB400" s="38">
        <f>IF(Weekly[[#This Row],[H Odds &lt;]]="",BB399,IF(AND(Weekly[[#This Row],[H Odds &lt;]]&lt;&gt;"",Weekly[[#This Row],[ADBC_P]]=TRUE,Weekly[[#This Row],[Actual]]=TRUE),BB399+Weekly[[#This Row],[H Odds &lt;]]-1,IF(AND(Weekly[[#This Row],[H Odds &lt;]]&lt;&gt;"",Weekly[[#This Row],[ADBC_P]]=TRUE,Weekly[[#This Row],[Actual]]=FALSE),BB399-1,BB399)))</f>
        <v>43.459999999999994</v>
      </c>
      <c r="BC400" s="38">
        <f>IF(Weekly[[#This Row],[H Odds &lt;]]="",BC399,IF(AND(Weekly[[#This Row],[H Odds &lt;]]&lt;&gt;"",Weekly[[#This Row],[RFC_P]]=TRUE,Weekly[[#This Row],[Actual]]=TRUE),BC399+Weekly[[#This Row],[H Odds &lt;]]-1,IF(AND(Weekly[[#This Row],[H Odds &lt;]]&lt;&gt;"",Weekly[[#This Row],[RFC_P]]=TRUE,Weekly[[#This Row],[Actual]]=FALSE),BC399-1,BC399)))</f>
        <v>45.159999999999989</v>
      </c>
      <c r="BD400" s="38">
        <f>IF(Weekly[[#This Row],[H Odds &lt;]]="",BD399,IF(AND(Weekly[[#This Row],[H Odds &lt;]]&lt;&gt;"",Weekly[[#This Row],[GBC_P]]=TRUE,Weekly[[#This Row],[Actual]]=TRUE),BD399+Weekly[[#This Row],[H Odds &lt;]]-1,IF(AND(Weekly[[#This Row],[H Odds &lt;]]&lt;&gt;"",Weekly[[#This Row],[GBC_P]]=TRUE,Weekly[[#This Row],[Actual]]=FALSE),BD399-1,BD399)))</f>
        <v>47.96</v>
      </c>
      <c r="BE400" s="38">
        <f>IF(Weekly[[#This Row],[H Odds &lt;]]="",BE399,IF(AND(Weekly[[#This Row],[H Odds &lt;]]&lt;&gt;"",Weekly[[#This Row],[HGBC_P]]=TRUE,Weekly[[#This Row],[Actual]]=TRUE),BE399+Weekly[[#This Row],[H Odds &lt;]]-1,IF(AND(Weekly[[#This Row],[H Odds &lt;]]&lt;&gt;"",Weekly[[#This Row],[HGBC_P]]=TRUE,Weekly[[#This Row],[Actual]]=FALSE),BE399-1,BE399)))</f>
        <v>55.759999999999991</v>
      </c>
      <c r="BF400" s="38">
        <f>IF(Weekly[[#This Row],[H Odds &lt;]]="",BF399,IF(AND(Weekly[[#This Row],[H Odds &lt;]]&lt;&gt;"",Weekly[[#This Row],[XGB_P]]=TRUE,Weekly[[#This Row],[Actual]]=TRUE),BF399+Weekly[[#This Row],[H Odds &lt;]]-1,IF(AND(Weekly[[#This Row],[H Odds &lt;]]&lt;&gt;"",Weekly[[#This Row],[XGB_P]]=TRUE,Weekly[[#This Row],[Actual]]=FALSE),BF399-1,BF399)))</f>
        <v>59.93</v>
      </c>
      <c r="BG400" s="38">
        <f>IF(Weekly[[#This Row],[H Odds &lt;]]="",BG399,IF(AND(Weekly[[#This Row],[H Odds &lt;]]&lt;&gt;"",Weekly[[#This Row],[QDA_P]]=TRUE,Weekly[[#This Row],[Actual]]=TRUE),BG399+Weekly[[#This Row],[H Odds &lt;]]-1,IF(AND(Weekly[[#This Row],[H Odds &lt;]]&lt;&gt;"",Weekly[[#This Row],[QDA_P]]=TRUE,Weekly[[#This Row],[Actual]]=FALSE),BG399-1,BG399)))</f>
        <v>42.179999999999993</v>
      </c>
      <c r="BH400" s="38">
        <f>IF(Weekly[[#This Row],[H Odds &lt;]]="",BH399,IF(AND(Weekly[[#This Row],[H Odds &lt;]]&lt;&gt;"",Weekly[[#This Row],[KNC_P]]=TRUE,Weekly[[#This Row],[Actual]]=TRUE),BH399+Weekly[[#This Row],[H Odds &lt;]]-1,IF(AND(Weekly[[#This Row],[H Odds &lt;]]&lt;&gt;"",Weekly[[#This Row],[KNC_P]]=TRUE,Weekly[[#This Row],[Actual]]=FALSE),BH399-1,BH399)))</f>
        <v>46.54999999999999</v>
      </c>
      <c r="BI400" s="38">
        <f>IF(Weekly[[#This Row],[H Odds &lt;]]="",BI399,IF(AND(Weekly[[#This Row],[H Odds &lt;]]&lt;&gt;"",Weekly[[#This Row],[TRUES]]&gt;0,Weekly[[#This Row],[Actual]]=TRUE),BI399+Weekly[[#This Row],[H Odds &lt;]]-1,IF(AND(Weekly[[#This Row],[H Odds &lt;]]&lt;&gt;"",Weekly[[#This Row],[TRUES]]=0),BI399,BI399-1)))</f>
        <v>69.639999999999986</v>
      </c>
      <c r="BJ400" s="38">
        <f>IF(Weekly[[#This Row],[H Odds &lt;]]="",BJ399,IF(AND(Weekly[[#This Row],[H Odds &lt;]]&lt;&gt;"",Weekly[[#This Row],[Actual]]=TRUE),BJ399+Weekly[[#This Row],[H Odds &lt;]]-1,IF(AND(Weekly[[#This Row],[H Odds &lt;]]&lt;&gt;"",Weekly[[#This Row],[Actual]]=FALSE),BJ399-1,BJ399)))</f>
        <v>71.539999999999992</v>
      </c>
      <c r="BK400" s="58">
        <f>IF(AND(Weekly[[#This Row],[TRUES]]&gt;4,Weekly[[#This Row],[Actual]]=TRUE),BK399+Weekly[[#This Row],[BF H Odds]]-1,IF(AND(Weekly[[#This Row],[FALSES]]&gt;4,Weekly[[#This Row],[Actual]]=FALSE),BK399+Weekly[[#This Row],[BF V Odds]]-1,IF(AND(Weekly[[#This Row],[TRUES]]&gt;4,Weekly[[#This Row],[Actual]]=FALSE),BK399-1,IF(AND(Weekly[[#This Row],[FALSES]]&gt;4,Weekly[[#This Row],[Actual]]=TRUE),BK399-1,BK399))))</f>
        <v>7.3500000000000245</v>
      </c>
      <c r="BL400" s="58">
        <f>IF(AND(Weekly[[#This Row],[TRUES]]&gt;5,Weekly[[#This Row],[Actual]]=TRUE),BL399+Weekly[[#This Row],[BF H Odds]]-1,IF(AND(Weekly[[#This Row],[FALSES]]&gt;5,Weekly[[#This Row],[Actual]]=FALSE),BL399+Weekly[[#This Row],[BF V Odds]]-1,IF(AND(Weekly[[#This Row],[TRUES]]&gt;5,Weekly[[#This Row],[Actual]]=FALSE),BL399-1,IF(AND(Weekly[[#This Row],[FALSES]]&gt;5,Weekly[[#This Row],[Actual]]=TRUE),BL399-1,BL399))))</f>
        <v>11.370000000000026</v>
      </c>
      <c r="BM400" s="58">
        <f>IF(AND(Weekly[[#This Row],[TRUES]]&gt;6,Weekly[[#This Row],[Actual]]=TRUE),BM399+Weekly[[#This Row],[BF H Odds]]-1,IF(AND(Weekly[[#This Row],[FALSES]]&gt;6,Weekly[[#This Row],[Actual]]=FALSE),BM399+Weekly[[#This Row],[BF V Odds]]-1,IF(AND(Weekly[[#This Row],[TRUES]]&gt;6,Weekly[[#This Row],[Actual]]=FALSE),BM399-1,IF(AND(Weekly[[#This Row],[FALSES]]&gt;6,Weekly[[#This Row],[Actual]]=TRUE),BM399-1,BM399))))</f>
        <v>40.690000000000012</v>
      </c>
    </row>
    <row r="401" spans="1:65" x14ac:dyDescent="0.25">
      <c r="A401" s="34"/>
      <c r="B401" s="10">
        <v>44293</v>
      </c>
      <c r="C401" s="33" t="s">
        <v>22</v>
      </c>
      <c r="D401" s="15" t="s">
        <v>10</v>
      </c>
      <c r="E401" t="b">
        <v>1</v>
      </c>
      <c r="F401" t="b">
        <v>1</v>
      </c>
      <c r="G401" t="b">
        <v>1</v>
      </c>
      <c r="H401" t="b">
        <v>1</v>
      </c>
      <c r="I401" t="b">
        <v>1</v>
      </c>
      <c r="J401" t="b">
        <v>1</v>
      </c>
      <c r="K401" t="b">
        <v>1</v>
      </c>
      <c r="L401" t="b">
        <v>1</v>
      </c>
      <c r="O401" t="str">
        <f>IF(Weekly[[#This Row],[H/V]]="H",Weekly[[#This Row],[BF H Odds]],IF(Weekly[[#This Row],[H/V]]="V",Weekly[[#This Row],[BF V Odds]],""))</f>
        <v/>
      </c>
      <c r="P401" t="b">
        <v>0</v>
      </c>
      <c r="R401" s="35">
        <f>IFERROR(IF(Weekly[[#This Row],[Won Bet?]]="yes",R400+(Weekly[[#This Row],[BF Odds]]*Weekly[[#This Row],[BF Stake]])-Weekly[[#This Row],[BF Stake]],R400-Weekly[[#This Row],[BF Stake]]),R400)</f>
        <v>409.58519999999987</v>
      </c>
      <c r="S401" s="9">
        <f>IFERROR(IF(Weekly[[#This Row],[Won Bet?]]="yes",S400+(((Weekly[[#This Row],[BF Odds]]*Weekly[[#This Row],[BF Stake]])-Weekly[[#This Row],[BF Stake]])*0.95),S400-Weekly[[#This Row],[BF Stake]]),S400)</f>
        <v>405.02493999999984</v>
      </c>
      <c r="T401">
        <v>2.12</v>
      </c>
      <c r="U401">
        <v>1.88</v>
      </c>
      <c r="V401" s="24">
        <f>IF(Weekly[[#This Row],[Actual]]="","",IF(AND(Weekly[[#This Row],[SVC_P]]=Weekly[[#This Row],[Actual]],Weekly[[#This Row],[SVC_P]]=TRUE),V400+Weekly[[#This Row],[BF H Odds]]-1,IF(AND(Weekly[[#This Row],[SVC_P]]=Weekly[[#This Row],[Actual]],Weekly[[#This Row],[SVC_P]]=FALSE),V400+Weekly[[#This Row],[BF V Odds]]-1,V400-1)))</f>
        <v>61.830000000000055</v>
      </c>
      <c r="W401" s="24">
        <f>IF(Weekly[[#This Row],[Actual]]="","",IF(AND(Weekly[[#This Row],[SVC_P]]=FALSE,Weekly[[#This Row],[Actual]]=TRUE),W400+Weekly[[#This Row],[BF H Odds]]-1,IF(AND(Weekly[[#This Row],[SVC_P]]=TRUE,Weekly[[#This Row],[Actual]]=FALSE,),W400+Weekly[[#This Row],[BF V Odds]]-1,W400-1)))</f>
        <v>-336.03</v>
      </c>
      <c r="X401" s="24">
        <f>IF(Weekly[[#This Row],[Actual]]="","",IF(AND(Weekly[[#This Row],[ADBC_P]]=Weekly[[#This Row],[Actual]],Weekly[[#This Row],[ADBC_P]]=TRUE),X400+Weekly[[#This Row],[BF H Odds]]-1,IF(AND(Weekly[[#This Row],[ADBC_P]]=Weekly[[#This Row],[Actual]],Weekly[[#This Row],[ADBC_P]]=FALSE),X400+Weekly[[#This Row],[BF V Odds]]-1,X400-1)))</f>
        <v>14.58000000000003</v>
      </c>
      <c r="Y401" s="24">
        <f>IF(Weekly[[#This Row],[Actual]]="","",IF(AND(Weekly[[#This Row],[ADBC_P]]=FALSE,Weekly[[#This Row],[Actual]]=TRUE),Y400+Weekly[[#This Row],[BF H Odds]]-1,IF(AND(Weekly[[#This Row],[ADBC_P]]=TRUE,Weekly[[#This Row],[Actual]]=FALSE),Y400+Weekly[[#This Row],[BF V Odds]]-1,Y400-1)))</f>
        <v>50.089999999999996</v>
      </c>
      <c r="Z401" s="24">
        <f>IF(Weekly[[#This Row],[Actual]]="","",IF(AND(Weekly[[#This Row],[RFC_P]]=Weekly[[#This Row],[Actual]],Weekly[[#This Row],[RFC_P]]=TRUE),Z400+Weekly[[#This Row],[BF H Odds]]-1,IF(AND(Weekly[[#This Row],[RFC_P]]=Weekly[[#This Row],[Actual]],Weekly[[#This Row],[RFC_P]]=FALSE),Z400+Weekly[[#This Row],[BF V Odds]]-1,Z400-1)))</f>
        <v>11.600000000000023</v>
      </c>
      <c r="AA401" s="24">
        <f>IF(Weekly[[#This Row],[Actual]]="","",IF(AND(Weekly[[#This Row],[RFC_P]]=FALSE,Weekly[[#This Row],[Actual]]=TRUE),AA400+Weekly[[#This Row],[BF H Odds]]-1,IF(AND(Weekly[[#This Row],[RFC_P]]=TRUE,Weekly[[#This Row],[Actual]]=FALSE),AA400+Weekly[[#This Row],[BF V Odds]]-1,AA400-1)))</f>
        <v>53.069999999999979</v>
      </c>
      <c r="AB401" s="24">
        <f>IF(Weekly[[#This Row],[Actual]]="","",IF(AND(Weekly[[#This Row],[GBC_P]]=Weekly[[#This Row],[Actual]],Weekly[[#This Row],[GBC_P]]=TRUE),AB400+Weekly[[#This Row],[BF H Odds]]-1,IF(AND(Weekly[[#This Row],[GBC_P]]=Weekly[[#This Row],[Actual]],Weekly[[#This Row],[GBC_P]]=FALSE),AB400+Weekly[[#This Row],[BF V Odds]]-1,AB400-1)))</f>
        <v>3.3200000000000074</v>
      </c>
      <c r="AC401" s="24">
        <f>IF(Weekly[[#This Row],[Actual]]="","",IF(AND(Weekly[[#This Row],[GBC_P]]=FALSE,Weekly[[#This Row],[Actual]]=TRUE),AC400+Weekly[[#This Row],[BF H Odds]]-1,IF(AND(Weekly[[#This Row],[GBC_P]]=TRUE,Weekly[[#This Row],[Actual]]=FALSE),AC400+Weekly[[#This Row],[BF V Odds]]-1,AC400-1)))</f>
        <v>61.349999999999966</v>
      </c>
      <c r="AD401" s="24">
        <f>IF(Weekly[[#This Row],[Actual]]="","",IF(AND(Weekly[[#This Row],[HGBC_P]]=Weekly[[#This Row],[Actual]],Weekly[[#This Row],[HGBC_P]]=TRUE),AD400+Weekly[[#This Row],[BF H Odds]]-1,IF(AND(Weekly[[#This Row],[HGBC_P]]=Weekly[[#This Row],[Actual]],Weekly[[#This Row],[HGBC_P]]=FALSE),AD400+Weekly[[#This Row],[BF V Odds]]-1,AD400-1)))</f>
        <v>9.0900000000000283</v>
      </c>
      <c r="AE401" s="24">
        <f>IF(Weekly[[#This Row],[Actual]]="","",IF(AND(Weekly[[#This Row],[HGBC_P]]=FALSE,Weekly[[#This Row],[Actual]]=TRUE),AE400+Weekly[[#This Row],[BF H Odds]]-1,IF(AND(Weekly[[#This Row],[HGBC_P]]=TRUE,Weekly[[#This Row],[Actual]]=FALSE),AE400+Weekly[[#This Row],[BF V Odds]]-1,AE400-1)))</f>
        <v>55.58</v>
      </c>
      <c r="AF401" s="24">
        <f>IF(Weekly[[#This Row],[Actual]]="","",IF(AND(Weekly[[#This Row],[XGB_P]]=Weekly[[#This Row],[Actual]],Weekly[[#This Row],[XGB_P]]=TRUE),AF400+Weekly[[#This Row],[BF H Odds]]-1,IF(AND(Weekly[[#This Row],[XGB_P]]=Weekly[[#This Row],[Actual]],Weekly[[#This Row],[XGB_P]]=FALSE),AF400+Weekly[[#This Row],[BF V Odds]]-1,AF400-1)))</f>
        <v>26.410000000000018</v>
      </c>
      <c r="AG401" s="24">
        <f>IF(Weekly[[#This Row],[Actual]]="","",IF(AND(Weekly[[#This Row],[XGB_P]]=FALSE,Weekly[[#This Row],[Actual]]=TRUE),AG400+Weekly[[#This Row],[BF H Odds]]-1,IF(AND(Weekly[[#This Row],[XGB_P]]=TRUE,Weekly[[#This Row],[Actual]]=FALSE),AG400+Weekly[[#This Row],[BF V Odds]]-1,AG400-1)))</f>
        <v>38.259999999999991</v>
      </c>
      <c r="AH401" s="24">
        <f>IF(Weekly[[#This Row],[Actual]]="","",IF(AND(Weekly[[#This Row],[QDA_P]]=Weekly[[#This Row],[Actual]],Weekly[[#This Row],[QDA_P]]=TRUE),AH400+Weekly[[#This Row],[BF H Odds]]-1,IF(AND(Weekly[[#This Row],[QDA_P]]=Weekly[[#This Row],[Actual]],Weekly[[#This Row],[QDA_P]]=FALSE),AH400+Weekly[[#This Row],[BF V Odds]]-1,AH400-1)))</f>
        <v>-3.0099999999999909</v>
      </c>
      <c r="AI401" s="24">
        <f>IF(Weekly[[#This Row],[Actual]]="","",IF(AND(Weekly[[#This Row],[QDA_P]]=FALSE,Weekly[[#This Row],[Actual]]=TRUE),AI400+Weekly[[#This Row],[BF H Odds]]-1,IF(AND(Weekly[[#This Row],[QDA_P]]=TRUE,Weekly[[#This Row],[Actual]]=FALSE),AI400+Weekly[[#This Row],[BF V Odds]]-1,AI400-1)))</f>
        <v>67.680000000000007</v>
      </c>
      <c r="AJ401" s="24">
        <f>IF(Weekly[[#This Row],[Actual]]="","",IF(AND(Weekly[[#This Row],[KNC_P]]=FALSE,Weekly[[#This Row],[Actual]]=TRUE),AJ400+Weekly[[#This Row],[BF H Odds]]-1,IF(AND(Weekly[[#This Row],[KNC_P]]=TRUE,Weekly[[#This Row],[Actual]]=FALSE),AJ400+Weekly[[#This Row],[BF V Odds]]-1,AJ400-1)))</f>
        <v>48.879999999999974</v>
      </c>
      <c r="AK401" s="24">
        <f>IF(Weekly[[#This Row],[Actual]]="","",IF(AND(Weekly[[#This Row],[KNC_P]]=FALSE,Weekly[[#This Row],[Actual]]=TRUE),AK400+Weekly[[#This Row],[BF H Odds]]-1,IF(AND(Weekly[[#This Row],[KNC_P]]=TRUE,Weekly[[#This Row],[Actual]]=FALSE),AK400+Weekly[[#This Row],[BF V Odds]]-1,AK400-1)))</f>
        <v>47.779999999999966</v>
      </c>
      <c r="AL401" s="30">
        <f>IF(Weekly[[#This Row],[Actual]]="","",COUNTIF(Weekly[[#This Row],[SVC_P]:[QDA_P]],TRUE))</f>
        <v>7</v>
      </c>
      <c r="AM401" s="30">
        <f>IF(Weekly[[#This Row],[Actual]]="","",COUNTIF(Weekly[[#This Row],[SVC_P]:[QDA_P]],FALSE))</f>
        <v>0</v>
      </c>
      <c r="AN401" s="36" t="str">
        <f>IF(AND(Weekly[[#This Row],[BF V Odds]]&gt;$BO$6,Weekly[[#This Row],[BF V Odds]] &lt; $BO$7),Weekly[[#This Row],[BF V Odds]],"")</f>
        <v/>
      </c>
      <c r="AO401" s="36" t="str">
        <f>IF(AND(Weekly[[#This Row],[BF H Odds]]&gt;$BO$6, Weekly[[#This Row],[BF H Odds]] &lt; $BO$7),Weekly[[#This Row],[BF H Odds]],"")</f>
        <v/>
      </c>
      <c r="AP401" s="37">
        <f>IF(AND(Weekly[[#This Row],[V Odds &lt;]]="",Weekly[[#This Row],[H Odds &lt;]]=""),AP400,IF(AND(Weekly[[#This Row],[H Odds &lt;]]&lt;&gt;"",Weekly[[#This Row],[SVC_P]]=TRUE,Weekly[[#This Row],[Actual]]=TRUE),AP400+Weekly[[#This Row],[H Odds &lt;]]-1,IF(AND(Weekly[[#This Row],[V Odds &lt;]]&lt;&gt;"",Weekly[[#This Row],[SVC_P]]=FALSE,Weekly[[#This Row],[Actual]]=FALSE),AP400+Weekly[[#This Row],[V Odds &lt;]]-1,IF(AND(Weekly[[#This Row],[V Odds &lt;]]&lt;&gt;"",Weekly[[#This Row],[SVC_P]]=FALSE,Weekly[[#This Row],[Actual]]=TRUE),AP400-1,IF(AND(Weekly[[#This Row],[H Odds &lt;]]&lt;&gt;"",Weekly[[#This Row],[SVC_P]]=TRUE,Weekly[[#This Row],[Actual]]=FALSE),AP400-1,AP400)))))</f>
        <v>74.680000000000007</v>
      </c>
      <c r="AQ401" s="37">
        <f>IF(AND(Weekly[[#This Row],[V Odds &lt;]]="",Weekly[[#This Row],[H Odds &lt;]]=""),AQ400,IF(AND(Weekly[[#This Row],[H Odds &lt;]]&lt;&gt;"",Weekly[[#This Row],[ADBC_P]]=TRUE,Weekly[[#This Row],[Actual]]=TRUE),AQ400+Weekly[[#This Row],[H Odds &lt;]]-1,IF(AND(Weekly[[#This Row],[V Odds &lt;]]&lt;&gt;"",Weekly[[#This Row],[ADBC_P]]=FALSE,Weekly[[#This Row],[Actual]]=FALSE),AQ400+Weekly[[#This Row],[V Odds &lt;]]-1,IF(AND(Weekly[[#This Row],[V Odds &lt;]]&lt;&gt;"",Weekly[[#This Row],[ADBC_P]]=FALSE,Weekly[[#This Row],[Actual]]=TRUE),AQ400-1,IF(AND(Weekly[[#This Row],[H Odds &lt;]]&lt;&gt;"",Weekly[[#This Row],[ADBC_P]]=TRUE,Weekly[[#This Row],[Actual]]=FALSE),AQ400-1,AQ400)))))</f>
        <v>46.779999999999994</v>
      </c>
      <c r="AR401" s="37">
        <f>IF(AND(Weekly[[#This Row],[V Odds &lt;]]="",Weekly[[#This Row],[H Odds &lt;]]=""),AR400,IF(AND(Weekly[[#This Row],[H Odds &lt;]]&lt;&gt;"",Weekly[[#This Row],[RFC_P]]=TRUE,Weekly[[#This Row],[Actual]]=TRUE),AR400+Weekly[[#This Row],[H Odds &lt;]]-1,IF(AND(Weekly[[#This Row],[V Odds &lt;]]&lt;&gt;"",Weekly[[#This Row],[RFC_P]]=FALSE,Weekly[[#This Row],[Actual]]=FALSE),AR400+Weekly[[#This Row],[V Odds &lt;]]-1,IF(AND(Weekly[[#This Row],[V Odds &lt;]]&lt;&gt;"",Weekly[[#This Row],[RFC_P]]=FALSE,Weekly[[#This Row],[Actual]]=TRUE),AR400-1,IF(AND(Weekly[[#This Row],[H Odds &lt;]]&lt;&gt;"",Weekly[[#This Row],[RFC_P]]=TRUE,Weekly[[#This Row],[Actual]]=FALSE),AR400-1,AR400)))))</f>
        <v>52.089999999999989</v>
      </c>
      <c r="AS401" s="37">
        <f>IF(AND(Weekly[[#This Row],[V Odds &lt;]]="",Weekly[[#This Row],[H Odds &lt;]]=""),AS400,IF(AND(Weekly[[#This Row],[H Odds &lt;]]&lt;&gt;"",Weekly[[#This Row],[GBC_P]]=TRUE,Weekly[[#This Row],[Actual]]=TRUE),AS400+Weekly[[#This Row],[H Odds &lt;]]-1,IF(AND(Weekly[[#This Row],[V Odds &lt;]]&lt;&gt;"",Weekly[[#This Row],[GBC_P]]=FALSE,Weekly[[#This Row],[Actual]]=FALSE),AS400+Weekly[[#This Row],[V Odds &lt;]]-1,IF(AND(Weekly[[#This Row],[V Odds &lt;]]&lt;&gt;"",Weekly[[#This Row],[GBC_P]]=FALSE,Weekly[[#This Row],[Actual]]=TRUE),AS400-1,IF(AND(Weekly[[#This Row],[H Odds &lt;]]&lt;&gt;"",Weekly[[#This Row],[GBC_P]]=TRUE,Weekly[[#This Row],[Actual]]=FALSE),AS400-1,AS400)))))</f>
        <v>46.58</v>
      </c>
      <c r="AT401" s="37">
        <f>IF(AND(Weekly[[#This Row],[V Odds &lt;]]="",Weekly[[#This Row],[H Odds &lt;]]=""),AT400,IF(AND(Weekly[[#This Row],[H Odds &lt;]]&lt;&gt;"",Weekly[[#This Row],[HGBC_P]]=TRUE,Weekly[[#This Row],[Actual]]=TRUE),AT400+Weekly[[#This Row],[H Odds &lt;]]-1,IF(AND(Weekly[[#This Row],[V Odds &lt;]]&lt;&gt;"",Weekly[[#This Row],[HGBC_P]]=FALSE,Weekly[[#This Row],[Actual]]=FALSE),AT400+Weekly[[#This Row],[V Odds &lt;]]-1,IF(AND(Weekly[[#This Row],[V Odds &lt;]]&lt;&gt;"",Weekly[[#This Row],[HGBC_P]]=FALSE,Weekly[[#This Row],[Actual]]=TRUE),AT400-1,IF(AND(Weekly[[#This Row],[H Odds &lt;]]&lt;&gt;"",Weekly[[#This Row],[HGBC_P]]=TRUE,Weekly[[#This Row],[Actual]]=FALSE),AT400-1,AT400)))))</f>
        <v>52.659999999999989</v>
      </c>
      <c r="AU401" s="37">
        <f>IF(AND(Weekly[[#This Row],[V Odds &lt;]]="",Weekly[[#This Row],[H Odds &lt;]]=""),AU400,IF(AND(Weekly[[#This Row],[H Odds &lt;]]&lt;&gt;"",Weekly[[#This Row],[XGB_P]]=TRUE,Weekly[[#This Row],[Actual]]=TRUE),AU400+Weekly[[#This Row],[H Odds &lt;]]-1,IF(AND(Weekly[[#This Row],[V Odds &lt;]]&lt;&gt;"",Weekly[[#This Row],[XGB_P]]=FALSE,Weekly[[#This Row],[Actual]]=FALSE),AU400+Weekly[[#This Row],[V Odds &lt;]]-1,IF(AND(Weekly[[#This Row],[V Odds &lt;]]&lt;&gt;"",Weekly[[#This Row],[XGB_P]]=FALSE,Weekly[[#This Row],[Actual]]=TRUE),AU400-1,IF(AND(Weekly[[#This Row],[H Odds &lt;]]&lt;&gt;"",Weekly[[#This Row],[XGB_P]]=TRUE,Weekly[[#This Row],[Actual]]=FALSE),AU400-1,AU400)))))</f>
        <v>63.760000000000005</v>
      </c>
      <c r="AV401" s="37">
        <f>IF(AND(Weekly[[#This Row],[V Odds &lt;]]="",Weekly[[#This Row],[H Odds &lt;]]=""),AV400,IF(AND(Weekly[[#This Row],[H Odds &lt;]]&lt;&gt;"",Weekly[[#This Row],[QDA_P]]=TRUE,Weekly[[#This Row],[Actual]]=TRUE),AV400+Weekly[[#This Row],[H Odds &lt;]]-1,IF(AND(Weekly[[#This Row],[V Odds &lt;]]&lt;&gt;"",Weekly[[#This Row],[QDA_P]]=FALSE,Weekly[[#This Row],[Actual]]=FALSE),AV400+Weekly[[#This Row],[V Odds &lt;]]-1,IF(AND(Weekly[[#This Row],[V Odds &lt;]]&lt;&gt;"",Weekly[[#This Row],[QDA_P]]=FALSE,Weekly[[#This Row],[Actual]]=TRUE),AV400-1,IF(AND(Weekly[[#This Row],[H Odds &lt;]]&lt;&gt;"",Weekly[[#This Row],[QDA_P]]=TRUE,Weekly[[#This Row],[Actual]]=FALSE),AV400-1,AV400)))))</f>
        <v>53.249999999999979</v>
      </c>
      <c r="AW401" s="37">
        <f>IF(AND(Weekly[[#This Row],[H Odds &lt;]]="",Weekly[[#This Row],[V Odds &lt;]]=""),AW400,IF(AND(Weekly[[#This Row],[KNC_P]]=Weekly[[#This Row],[Actual]],Weekly[[#This Row],[KNC_P]]=TRUE),AW400+Weekly[[#This Row],[BF H Odds]]-1,IF(AND(Weekly[[#This Row],[KNC_P]]=Weekly[[#This Row],[Actual]],Weekly[[#This Row],[KNC_P]]=FALSE),AW400+Weekly[[#This Row],[BF V Odds]]-1,AW400-1)))</f>
        <v>42.420000000000009</v>
      </c>
      <c r="AX401" s="37">
        <f>IF(AND(Weekly[[#This Row],[V Odds &lt;]]="",Weekly[[#This Row],[H Odds &lt;]]=""),AX400,IF(AND(Weekly[[#This Row],[V Odds &lt;]]&lt;&gt;"",Weekly[[#This Row],[FALSES]]&gt;0,Weekly[[#This Row],[Actual]]=FALSE),AX400+Weekly[[#This Row],[V Odds &lt;]]-1,IF(AND(Weekly[[#This Row],[H Odds &lt;]]&lt;&gt;"",Weekly[[#This Row],[TRUES]]&gt;0,Weekly[[#This Row],[Actual]]=TRUE),AX400+Weekly[[#This Row],[H Odds &lt;]]-1,IF(AND(Weekly[[#This Row],[V Odds &lt;]]&lt;&gt;"",Weekly[[#This Row],[FALSES]]=0),AX400,IF(AND(Weekly[[#This Row],[H Odds &lt;]]&lt;&gt;"",Weekly[[#This Row],[TRUES]]=0),AX400,AX400-1)))))</f>
        <v>80.84999999999998</v>
      </c>
      <c r="AY401" s="37">
        <f>IF(AND(Weekly[[#This Row],[V Odds &lt;]]="",Weekly[[#This Row],[H Odds &lt;]]=""),AY400,IF(AND(Weekly[[#This Row],[V Odds &lt;]]&lt;&gt;"",Weekly[[#This Row],[FALSES]]&gt;0,Weekly[[#This Row],[Actual]]=FALSE),AY400+((Weekly[[#This Row],[V Odds &lt;]]-1)*0.92),IF(AND(Weekly[[#This Row],[H Odds &lt;]]&lt;&gt;"",Weekly[[#This Row],[TRUES]]&gt;0,Weekly[[#This Row],[Actual]]=TRUE),AY400+((Weekly[[#This Row],[H Odds &lt;]]-1)*0.92),IF(AND(Weekly[[#This Row],[V Odds &lt;]]&lt;&gt;"",Weekly[[#This Row],[FALSES]]=0),AY400,IF(AND(Weekly[[#This Row],[H Odds &lt;]]&lt;&gt;"",Weekly[[#This Row],[TRUES]]=0),AY400,AY400-1)))))</f>
        <v>73.182000000000031</v>
      </c>
      <c r="AZ401" s="37">
        <f>IF(AND(Weekly[[#This Row],[V Odds &lt;]]="",Weekly[[#This Row],[H Odds &lt;]]=""),AZ400,IF(AND(Weekly[[#This Row],[V Odds &lt;]]&lt;&gt;"",Weekly[[#This Row],[Actual]]=FALSE),AZ400+Weekly[[#This Row],[V Odds &lt;]]-1,IF(AND(Weekly[[#This Row],[H Odds &lt;]]&lt;&gt;"",Weekly[[#This Row],[Actual]]=TRUE),AZ400+Weekly[[#This Row],[H Odds &lt;]]-1,AZ400-1)))</f>
        <v>66.919999999999987</v>
      </c>
      <c r="BA401" s="38">
        <f>IF(Weekly[[#This Row],[H Odds &lt;]]="",BA400,IF(AND(Weekly[[#This Row],[H Odds &lt;]]&lt;&gt;"",Weekly[[#This Row],[SVC_P]]=TRUE,Weekly[[#This Row],[Actual]]=TRUE),BA400+Weekly[[#This Row],[H Odds &lt;]]-1,IF(AND(Weekly[[#This Row],[H Odds &lt;]]&lt;&gt;"",Weekly[[#This Row],[SVC_P]]=TRUE,Weekly[[#This Row],[Actual]]=FALSE),BA400-1,BA400)))</f>
        <v>69.639999999999986</v>
      </c>
      <c r="BB401" s="38">
        <f>IF(Weekly[[#This Row],[H Odds &lt;]]="",BB400,IF(AND(Weekly[[#This Row],[H Odds &lt;]]&lt;&gt;"",Weekly[[#This Row],[ADBC_P]]=TRUE,Weekly[[#This Row],[Actual]]=TRUE),BB400+Weekly[[#This Row],[H Odds &lt;]]-1,IF(AND(Weekly[[#This Row],[H Odds &lt;]]&lt;&gt;"",Weekly[[#This Row],[ADBC_P]]=TRUE,Weekly[[#This Row],[Actual]]=FALSE),BB400-1,BB400)))</f>
        <v>43.459999999999994</v>
      </c>
      <c r="BC401" s="38">
        <f>IF(Weekly[[#This Row],[H Odds &lt;]]="",BC400,IF(AND(Weekly[[#This Row],[H Odds &lt;]]&lt;&gt;"",Weekly[[#This Row],[RFC_P]]=TRUE,Weekly[[#This Row],[Actual]]=TRUE),BC400+Weekly[[#This Row],[H Odds &lt;]]-1,IF(AND(Weekly[[#This Row],[H Odds &lt;]]&lt;&gt;"",Weekly[[#This Row],[RFC_P]]=TRUE,Weekly[[#This Row],[Actual]]=FALSE),BC400-1,BC400)))</f>
        <v>45.159999999999989</v>
      </c>
      <c r="BD401" s="38">
        <f>IF(Weekly[[#This Row],[H Odds &lt;]]="",BD400,IF(AND(Weekly[[#This Row],[H Odds &lt;]]&lt;&gt;"",Weekly[[#This Row],[GBC_P]]=TRUE,Weekly[[#This Row],[Actual]]=TRUE),BD400+Weekly[[#This Row],[H Odds &lt;]]-1,IF(AND(Weekly[[#This Row],[H Odds &lt;]]&lt;&gt;"",Weekly[[#This Row],[GBC_P]]=TRUE,Weekly[[#This Row],[Actual]]=FALSE),BD400-1,BD400)))</f>
        <v>47.96</v>
      </c>
      <c r="BE401" s="38">
        <f>IF(Weekly[[#This Row],[H Odds &lt;]]="",BE400,IF(AND(Weekly[[#This Row],[H Odds &lt;]]&lt;&gt;"",Weekly[[#This Row],[HGBC_P]]=TRUE,Weekly[[#This Row],[Actual]]=TRUE),BE400+Weekly[[#This Row],[H Odds &lt;]]-1,IF(AND(Weekly[[#This Row],[H Odds &lt;]]&lt;&gt;"",Weekly[[#This Row],[HGBC_P]]=TRUE,Weekly[[#This Row],[Actual]]=FALSE),BE400-1,BE400)))</f>
        <v>55.759999999999991</v>
      </c>
      <c r="BF401" s="38">
        <f>IF(Weekly[[#This Row],[H Odds &lt;]]="",BF400,IF(AND(Weekly[[#This Row],[H Odds &lt;]]&lt;&gt;"",Weekly[[#This Row],[XGB_P]]=TRUE,Weekly[[#This Row],[Actual]]=TRUE),BF400+Weekly[[#This Row],[H Odds &lt;]]-1,IF(AND(Weekly[[#This Row],[H Odds &lt;]]&lt;&gt;"",Weekly[[#This Row],[XGB_P]]=TRUE,Weekly[[#This Row],[Actual]]=FALSE),BF400-1,BF400)))</f>
        <v>59.93</v>
      </c>
      <c r="BG401" s="38">
        <f>IF(Weekly[[#This Row],[H Odds &lt;]]="",BG400,IF(AND(Weekly[[#This Row],[H Odds &lt;]]&lt;&gt;"",Weekly[[#This Row],[QDA_P]]=TRUE,Weekly[[#This Row],[Actual]]=TRUE),BG400+Weekly[[#This Row],[H Odds &lt;]]-1,IF(AND(Weekly[[#This Row],[H Odds &lt;]]&lt;&gt;"",Weekly[[#This Row],[QDA_P]]=TRUE,Weekly[[#This Row],[Actual]]=FALSE),BG400-1,BG400)))</f>
        <v>42.179999999999993</v>
      </c>
      <c r="BH401" s="38">
        <f>IF(Weekly[[#This Row],[H Odds &lt;]]="",BH400,IF(AND(Weekly[[#This Row],[H Odds &lt;]]&lt;&gt;"",Weekly[[#This Row],[KNC_P]]=TRUE,Weekly[[#This Row],[Actual]]=TRUE),BH400+Weekly[[#This Row],[H Odds &lt;]]-1,IF(AND(Weekly[[#This Row],[H Odds &lt;]]&lt;&gt;"",Weekly[[#This Row],[KNC_P]]=TRUE,Weekly[[#This Row],[Actual]]=FALSE),BH400-1,BH400)))</f>
        <v>46.54999999999999</v>
      </c>
      <c r="BI401" s="38">
        <f>IF(Weekly[[#This Row],[H Odds &lt;]]="",BI400,IF(AND(Weekly[[#This Row],[H Odds &lt;]]&lt;&gt;"",Weekly[[#This Row],[TRUES]]&gt;0,Weekly[[#This Row],[Actual]]=TRUE),BI400+Weekly[[#This Row],[H Odds &lt;]]-1,IF(AND(Weekly[[#This Row],[H Odds &lt;]]&lt;&gt;"",Weekly[[#This Row],[TRUES]]=0),BI400,BI400-1)))</f>
        <v>69.639999999999986</v>
      </c>
      <c r="BJ401" s="38">
        <f>IF(Weekly[[#This Row],[H Odds &lt;]]="",BJ400,IF(AND(Weekly[[#This Row],[H Odds &lt;]]&lt;&gt;"",Weekly[[#This Row],[Actual]]=TRUE),BJ400+Weekly[[#This Row],[H Odds &lt;]]-1,IF(AND(Weekly[[#This Row],[H Odds &lt;]]&lt;&gt;"",Weekly[[#This Row],[Actual]]=FALSE),BJ400-1,BJ400)))</f>
        <v>71.539999999999992</v>
      </c>
      <c r="BK401" s="58">
        <f>IF(AND(Weekly[[#This Row],[TRUES]]&gt;4,Weekly[[#This Row],[Actual]]=TRUE),BK400+Weekly[[#This Row],[BF H Odds]]-1,IF(AND(Weekly[[#This Row],[FALSES]]&gt;4,Weekly[[#This Row],[Actual]]=FALSE),BK400+Weekly[[#This Row],[BF V Odds]]-1,IF(AND(Weekly[[#This Row],[TRUES]]&gt;4,Weekly[[#This Row],[Actual]]=FALSE),BK400-1,IF(AND(Weekly[[#This Row],[FALSES]]&gt;4,Weekly[[#This Row],[Actual]]=TRUE),BK400-1,BK400))))</f>
        <v>6.3500000000000245</v>
      </c>
      <c r="BL401" s="58">
        <f>IF(AND(Weekly[[#This Row],[TRUES]]&gt;5,Weekly[[#This Row],[Actual]]=TRUE),BL400+Weekly[[#This Row],[BF H Odds]]-1,IF(AND(Weekly[[#This Row],[FALSES]]&gt;5,Weekly[[#This Row],[Actual]]=FALSE),BL400+Weekly[[#This Row],[BF V Odds]]-1,IF(AND(Weekly[[#This Row],[TRUES]]&gt;5,Weekly[[#This Row],[Actual]]=FALSE),BL400-1,IF(AND(Weekly[[#This Row],[FALSES]]&gt;5,Weekly[[#This Row],[Actual]]=TRUE),BL400-1,BL400))))</f>
        <v>10.370000000000026</v>
      </c>
      <c r="BM401" s="58">
        <f>IF(AND(Weekly[[#This Row],[TRUES]]&gt;6,Weekly[[#This Row],[Actual]]=TRUE),BM400+Weekly[[#This Row],[BF H Odds]]-1,IF(AND(Weekly[[#This Row],[FALSES]]&gt;6,Weekly[[#This Row],[Actual]]=FALSE),BM400+Weekly[[#This Row],[BF V Odds]]-1,IF(AND(Weekly[[#This Row],[TRUES]]&gt;6,Weekly[[#This Row],[Actual]]=FALSE),BM400-1,IF(AND(Weekly[[#This Row],[FALSES]]&gt;6,Weekly[[#This Row],[Actual]]=TRUE),BM400-1,BM400))))</f>
        <v>39.690000000000012</v>
      </c>
    </row>
    <row r="402" spans="1:65" x14ac:dyDescent="0.25">
      <c r="A402" s="34"/>
      <c r="B402" s="10">
        <v>44293</v>
      </c>
      <c r="C402" s="33" t="s">
        <v>18</v>
      </c>
      <c r="D402" s="15" t="s">
        <v>20</v>
      </c>
      <c r="E402" t="b">
        <v>1</v>
      </c>
      <c r="F402" t="b">
        <v>1</v>
      </c>
      <c r="G402" t="b">
        <v>1</v>
      </c>
      <c r="H402" t="b">
        <v>1</v>
      </c>
      <c r="I402" t="b">
        <v>1</v>
      </c>
      <c r="J402" t="b">
        <v>1</v>
      </c>
      <c r="K402" t="b">
        <v>1</v>
      </c>
      <c r="L402" t="b">
        <v>1</v>
      </c>
      <c r="M402" t="s">
        <v>100</v>
      </c>
      <c r="N402">
        <v>10.5</v>
      </c>
      <c r="O402">
        <f>IF(Weekly[[#This Row],[H/V]]="H",Weekly[[#This Row],[BF H Odds]],IF(Weekly[[#This Row],[H/V]]="V",Weekly[[#This Row],[BF V Odds]],""))</f>
        <v>5.7</v>
      </c>
      <c r="P402" t="b">
        <v>1</v>
      </c>
      <c r="Q402" t="s">
        <v>66</v>
      </c>
      <c r="R402" s="35">
        <f>IFERROR(IF(Weekly[[#This Row],[Won Bet?]]="yes",R401+(Weekly[[#This Row],[BF Odds]]*Weekly[[#This Row],[BF Stake]])-Weekly[[#This Row],[BF Stake]],R401-Weekly[[#This Row],[BF Stake]]),R401)</f>
        <v>458.9351999999999</v>
      </c>
      <c r="S402" s="9">
        <f>IFERROR(IF(Weekly[[#This Row],[Won Bet?]]="yes",S401+(((Weekly[[#This Row],[BF Odds]]*Weekly[[#This Row],[BF Stake]])-Weekly[[#This Row],[BF Stake]])*0.95),S401-Weekly[[#This Row],[BF Stake]]),S401)</f>
        <v>451.90743999999984</v>
      </c>
      <c r="T402">
        <v>1.2</v>
      </c>
      <c r="U402">
        <v>5.7</v>
      </c>
      <c r="V402" s="24">
        <f>IF(Weekly[[#This Row],[Actual]]="","",IF(AND(Weekly[[#This Row],[SVC_P]]=Weekly[[#This Row],[Actual]],Weekly[[#This Row],[SVC_P]]=TRUE),V401+Weekly[[#This Row],[BF H Odds]]-1,IF(AND(Weekly[[#This Row],[SVC_P]]=Weekly[[#This Row],[Actual]],Weekly[[#This Row],[SVC_P]]=FALSE),V401+Weekly[[#This Row],[BF V Odds]]-1,V401-1)))</f>
        <v>66.530000000000058</v>
      </c>
      <c r="W402" s="24">
        <f>IF(Weekly[[#This Row],[Actual]]="","",IF(AND(Weekly[[#This Row],[SVC_P]]=FALSE,Weekly[[#This Row],[Actual]]=TRUE),W401+Weekly[[#This Row],[BF H Odds]]-1,IF(AND(Weekly[[#This Row],[SVC_P]]=TRUE,Weekly[[#This Row],[Actual]]=FALSE,),W401+Weekly[[#This Row],[BF V Odds]]-1,W401-1)))</f>
        <v>-337.03</v>
      </c>
      <c r="X402" s="24">
        <f>IF(Weekly[[#This Row],[Actual]]="","",IF(AND(Weekly[[#This Row],[ADBC_P]]=Weekly[[#This Row],[Actual]],Weekly[[#This Row],[ADBC_P]]=TRUE),X401+Weekly[[#This Row],[BF H Odds]]-1,IF(AND(Weekly[[#This Row],[ADBC_P]]=Weekly[[#This Row],[Actual]],Weekly[[#This Row],[ADBC_P]]=FALSE),X401+Weekly[[#This Row],[BF V Odds]]-1,X401-1)))</f>
        <v>19.28000000000003</v>
      </c>
      <c r="Y402" s="24">
        <f>IF(Weekly[[#This Row],[Actual]]="","",IF(AND(Weekly[[#This Row],[ADBC_P]]=FALSE,Weekly[[#This Row],[Actual]]=TRUE),Y401+Weekly[[#This Row],[BF H Odds]]-1,IF(AND(Weekly[[#This Row],[ADBC_P]]=TRUE,Weekly[[#This Row],[Actual]]=FALSE),Y401+Weekly[[#This Row],[BF V Odds]]-1,Y401-1)))</f>
        <v>49.089999999999996</v>
      </c>
      <c r="Z402" s="24">
        <f>IF(Weekly[[#This Row],[Actual]]="","",IF(AND(Weekly[[#This Row],[RFC_P]]=Weekly[[#This Row],[Actual]],Weekly[[#This Row],[RFC_P]]=TRUE),Z401+Weekly[[#This Row],[BF H Odds]]-1,IF(AND(Weekly[[#This Row],[RFC_P]]=Weekly[[#This Row],[Actual]],Weekly[[#This Row],[RFC_P]]=FALSE),Z401+Weekly[[#This Row],[BF V Odds]]-1,Z401-1)))</f>
        <v>16.300000000000022</v>
      </c>
      <c r="AA402" s="24">
        <f>IF(Weekly[[#This Row],[Actual]]="","",IF(AND(Weekly[[#This Row],[RFC_P]]=FALSE,Weekly[[#This Row],[Actual]]=TRUE),AA401+Weekly[[#This Row],[BF H Odds]]-1,IF(AND(Weekly[[#This Row],[RFC_P]]=TRUE,Weekly[[#This Row],[Actual]]=FALSE),AA401+Weekly[[#This Row],[BF V Odds]]-1,AA401-1)))</f>
        <v>52.069999999999979</v>
      </c>
      <c r="AB402" s="24">
        <f>IF(Weekly[[#This Row],[Actual]]="","",IF(AND(Weekly[[#This Row],[GBC_P]]=Weekly[[#This Row],[Actual]],Weekly[[#This Row],[GBC_P]]=TRUE),AB401+Weekly[[#This Row],[BF H Odds]]-1,IF(AND(Weekly[[#This Row],[GBC_P]]=Weekly[[#This Row],[Actual]],Weekly[[#This Row],[GBC_P]]=FALSE),AB401+Weekly[[#This Row],[BF V Odds]]-1,AB401-1)))</f>
        <v>8.0200000000000067</v>
      </c>
      <c r="AC402" s="24">
        <f>IF(Weekly[[#This Row],[Actual]]="","",IF(AND(Weekly[[#This Row],[GBC_P]]=FALSE,Weekly[[#This Row],[Actual]]=TRUE),AC401+Weekly[[#This Row],[BF H Odds]]-1,IF(AND(Weekly[[#This Row],[GBC_P]]=TRUE,Weekly[[#This Row],[Actual]]=FALSE),AC401+Weekly[[#This Row],[BF V Odds]]-1,AC401-1)))</f>
        <v>60.349999999999966</v>
      </c>
      <c r="AD402" s="24">
        <f>IF(Weekly[[#This Row],[Actual]]="","",IF(AND(Weekly[[#This Row],[HGBC_P]]=Weekly[[#This Row],[Actual]],Weekly[[#This Row],[HGBC_P]]=TRUE),AD401+Weekly[[#This Row],[BF H Odds]]-1,IF(AND(Weekly[[#This Row],[HGBC_P]]=Weekly[[#This Row],[Actual]],Weekly[[#This Row],[HGBC_P]]=FALSE),AD401+Weekly[[#This Row],[BF V Odds]]-1,AD401-1)))</f>
        <v>13.790000000000028</v>
      </c>
      <c r="AE402" s="24">
        <f>IF(Weekly[[#This Row],[Actual]]="","",IF(AND(Weekly[[#This Row],[HGBC_P]]=FALSE,Weekly[[#This Row],[Actual]]=TRUE),AE401+Weekly[[#This Row],[BF H Odds]]-1,IF(AND(Weekly[[#This Row],[HGBC_P]]=TRUE,Weekly[[#This Row],[Actual]]=FALSE),AE401+Weekly[[#This Row],[BF V Odds]]-1,AE401-1)))</f>
        <v>54.58</v>
      </c>
      <c r="AF402" s="24">
        <f>IF(Weekly[[#This Row],[Actual]]="","",IF(AND(Weekly[[#This Row],[XGB_P]]=Weekly[[#This Row],[Actual]],Weekly[[#This Row],[XGB_P]]=TRUE),AF401+Weekly[[#This Row],[BF H Odds]]-1,IF(AND(Weekly[[#This Row],[XGB_P]]=Weekly[[#This Row],[Actual]],Weekly[[#This Row],[XGB_P]]=FALSE),AF401+Weekly[[#This Row],[BF V Odds]]-1,AF401-1)))</f>
        <v>31.110000000000021</v>
      </c>
      <c r="AG402" s="24">
        <f>IF(Weekly[[#This Row],[Actual]]="","",IF(AND(Weekly[[#This Row],[XGB_P]]=FALSE,Weekly[[#This Row],[Actual]]=TRUE),AG401+Weekly[[#This Row],[BF H Odds]]-1,IF(AND(Weekly[[#This Row],[XGB_P]]=TRUE,Weekly[[#This Row],[Actual]]=FALSE),AG401+Weekly[[#This Row],[BF V Odds]]-1,AG401-1)))</f>
        <v>37.259999999999991</v>
      </c>
      <c r="AH402" s="24">
        <f>IF(Weekly[[#This Row],[Actual]]="","",IF(AND(Weekly[[#This Row],[QDA_P]]=Weekly[[#This Row],[Actual]],Weekly[[#This Row],[QDA_P]]=TRUE),AH401+Weekly[[#This Row],[BF H Odds]]-1,IF(AND(Weekly[[#This Row],[QDA_P]]=Weekly[[#This Row],[Actual]],Weekly[[#This Row],[QDA_P]]=FALSE),AH401+Weekly[[#This Row],[BF V Odds]]-1,AH401-1)))</f>
        <v>1.6900000000000093</v>
      </c>
      <c r="AI402" s="24">
        <f>IF(Weekly[[#This Row],[Actual]]="","",IF(AND(Weekly[[#This Row],[QDA_P]]=FALSE,Weekly[[#This Row],[Actual]]=TRUE),AI401+Weekly[[#This Row],[BF H Odds]]-1,IF(AND(Weekly[[#This Row],[QDA_P]]=TRUE,Weekly[[#This Row],[Actual]]=FALSE),AI401+Weekly[[#This Row],[BF V Odds]]-1,AI401-1)))</f>
        <v>66.680000000000007</v>
      </c>
      <c r="AJ402" s="24">
        <f>IF(Weekly[[#This Row],[Actual]]="","",IF(AND(Weekly[[#This Row],[KNC_P]]=FALSE,Weekly[[#This Row],[Actual]]=TRUE),AJ401+Weekly[[#This Row],[BF H Odds]]-1,IF(AND(Weekly[[#This Row],[KNC_P]]=TRUE,Weekly[[#This Row],[Actual]]=FALSE),AJ401+Weekly[[#This Row],[BF V Odds]]-1,AJ401-1)))</f>
        <v>47.879999999999974</v>
      </c>
      <c r="AK402" s="24">
        <f>IF(Weekly[[#This Row],[Actual]]="","",IF(AND(Weekly[[#This Row],[KNC_P]]=FALSE,Weekly[[#This Row],[Actual]]=TRUE),AK401+Weekly[[#This Row],[BF H Odds]]-1,IF(AND(Weekly[[#This Row],[KNC_P]]=TRUE,Weekly[[#This Row],[Actual]]=FALSE),AK401+Weekly[[#This Row],[BF V Odds]]-1,AK401-1)))</f>
        <v>46.779999999999966</v>
      </c>
      <c r="AL402" s="30">
        <f>IF(Weekly[[#This Row],[Actual]]="","",COUNTIF(Weekly[[#This Row],[SVC_P]:[QDA_P]],TRUE))</f>
        <v>7</v>
      </c>
      <c r="AM402" s="30">
        <f>IF(Weekly[[#This Row],[Actual]]="","",COUNTIF(Weekly[[#This Row],[SVC_P]:[QDA_P]],FALSE))</f>
        <v>0</v>
      </c>
      <c r="AN402" s="36" t="str">
        <f>IF(AND(Weekly[[#This Row],[BF V Odds]]&gt;$BO$6,Weekly[[#This Row],[BF V Odds]] &lt; $BO$7),Weekly[[#This Row],[BF V Odds]],"")</f>
        <v/>
      </c>
      <c r="AO402" s="36">
        <f>IF(AND(Weekly[[#This Row],[BF H Odds]]&gt;$BO$6, Weekly[[#This Row],[BF H Odds]] &lt; $BO$7),Weekly[[#This Row],[BF H Odds]],"")</f>
        <v>5.7</v>
      </c>
      <c r="AP402" s="37">
        <f>IF(AND(Weekly[[#This Row],[V Odds &lt;]]="",Weekly[[#This Row],[H Odds &lt;]]=""),AP401,IF(AND(Weekly[[#This Row],[H Odds &lt;]]&lt;&gt;"",Weekly[[#This Row],[SVC_P]]=TRUE,Weekly[[#This Row],[Actual]]=TRUE),AP401+Weekly[[#This Row],[H Odds &lt;]]-1,IF(AND(Weekly[[#This Row],[V Odds &lt;]]&lt;&gt;"",Weekly[[#This Row],[SVC_P]]=FALSE,Weekly[[#This Row],[Actual]]=FALSE),AP401+Weekly[[#This Row],[V Odds &lt;]]-1,IF(AND(Weekly[[#This Row],[V Odds &lt;]]&lt;&gt;"",Weekly[[#This Row],[SVC_P]]=FALSE,Weekly[[#This Row],[Actual]]=TRUE),AP401-1,IF(AND(Weekly[[#This Row],[H Odds &lt;]]&lt;&gt;"",Weekly[[#This Row],[SVC_P]]=TRUE,Weekly[[#This Row],[Actual]]=FALSE),AP401-1,AP401)))))</f>
        <v>79.38000000000001</v>
      </c>
      <c r="AQ402" s="37">
        <f>IF(AND(Weekly[[#This Row],[V Odds &lt;]]="",Weekly[[#This Row],[H Odds &lt;]]=""),AQ401,IF(AND(Weekly[[#This Row],[H Odds &lt;]]&lt;&gt;"",Weekly[[#This Row],[ADBC_P]]=TRUE,Weekly[[#This Row],[Actual]]=TRUE),AQ401+Weekly[[#This Row],[H Odds &lt;]]-1,IF(AND(Weekly[[#This Row],[V Odds &lt;]]&lt;&gt;"",Weekly[[#This Row],[ADBC_P]]=FALSE,Weekly[[#This Row],[Actual]]=FALSE),AQ401+Weekly[[#This Row],[V Odds &lt;]]-1,IF(AND(Weekly[[#This Row],[V Odds &lt;]]&lt;&gt;"",Weekly[[#This Row],[ADBC_P]]=FALSE,Weekly[[#This Row],[Actual]]=TRUE),AQ401-1,IF(AND(Weekly[[#This Row],[H Odds &lt;]]&lt;&gt;"",Weekly[[#This Row],[ADBC_P]]=TRUE,Weekly[[#This Row],[Actual]]=FALSE),AQ401-1,AQ401)))))</f>
        <v>51.48</v>
      </c>
      <c r="AR402" s="37">
        <f>IF(AND(Weekly[[#This Row],[V Odds &lt;]]="",Weekly[[#This Row],[H Odds &lt;]]=""),AR401,IF(AND(Weekly[[#This Row],[H Odds &lt;]]&lt;&gt;"",Weekly[[#This Row],[RFC_P]]=TRUE,Weekly[[#This Row],[Actual]]=TRUE),AR401+Weekly[[#This Row],[H Odds &lt;]]-1,IF(AND(Weekly[[#This Row],[V Odds &lt;]]&lt;&gt;"",Weekly[[#This Row],[RFC_P]]=FALSE,Weekly[[#This Row],[Actual]]=FALSE),AR401+Weekly[[#This Row],[V Odds &lt;]]-1,IF(AND(Weekly[[#This Row],[V Odds &lt;]]&lt;&gt;"",Weekly[[#This Row],[RFC_P]]=FALSE,Weekly[[#This Row],[Actual]]=TRUE),AR401-1,IF(AND(Weekly[[#This Row],[H Odds &lt;]]&lt;&gt;"",Weekly[[#This Row],[RFC_P]]=TRUE,Weekly[[#This Row],[Actual]]=FALSE),AR401-1,AR401)))))</f>
        <v>56.789999999999992</v>
      </c>
      <c r="AS402" s="37">
        <f>IF(AND(Weekly[[#This Row],[V Odds &lt;]]="",Weekly[[#This Row],[H Odds &lt;]]=""),AS401,IF(AND(Weekly[[#This Row],[H Odds &lt;]]&lt;&gt;"",Weekly[[#This Row],[GBC_P]]=TRUE,Weekly[[#This Row],[Actual]]=TRUE),AS401+Weekly[[#This Row],[H Odds &lt;]]-1,IF(AND(Weekly[[#This Row],[V Odds &lt;]]&lt;&gt;"",Weekly[[#This Row],[GBC_P]]=FALSE,Weekly[[#This Row],[Actual]]=FALSE),AS401+Weekly[[#This Row],[V Odds &lt;]]-1,IF(AND(Weekly[[#This Row],[V Odds &lt;]]&lt;&gt;"",Weekly[[#This Row],[GBC_P]]=FALSE,Weekly[[#This Row],[Actual]]=TRUE),AS401-1,IF(AND(Weekly[[#This Row],[H Odds &lt;]]&lt;&gt;"",Weekly[[#This Row],[GBC_P]]=TRUE,Weekly[[#This Row],[Actual]]=FALSE),AS401-1,AS401)))))</f>
        <v>51.28</v>
      </c>
      <c r="AT402" s="37">
        <f>IF(AND(Weekly[[#This Row],[V Odds &lt;]]="",Weekly[[#This Row],[H Odds &lt;]]=""),AT401,IF(AND(Weekly[[#This Row],[H Odds &lt;]]&lt;&gt;"",Weekly[[#This Row],[HGBC_P]]=TRUE,Weekly[[#This Row],[Actual]]=TRUE),AT401+Weekly[[#This Row],[H Odds &lt;]]-1,IF(AND(Weekly[[#This Row],[V Odds &lt;]]&lt;&gt;"",Weekly[[#This Row],[HGBC_P]]=FALSE,Weekly[[#This Row],[Actual]]=FALSE),AT401+Weekly[[#This Row],[V Odds &lt;]]-1,IF(AND(Weekly[[#This Row],[V Odds &lt;]]&lt;&gt;"",Weekly[[#This Row],[HGBC_P]]=FALSE,Weekly[[#This Row],[Actual]]=TRUE),AT401-1,IF(AND(Weekly[[#This Row],[H Odds &lt;]]&lt;&gt;"",Weekly[[#This Row],[HGBC_P]]=TRUE,Weekly[[#This Row],[Actual]]=FALSE),AT401-1,AT401)))))</f>
        <v>57.359999999999992</v>
      </c>
      <c r="AU402" s="37">
        <f>IF(AND(Weekly[[#This Row],[V Odds &lt;]]="",Weekly[[#This Row],[H Odds &lt;]]=""),AU401,IF(AND(Weekly[[#This Row],[H Odds &lt;]]&lt;&gt;"",Weekly[[#This Row],[XGB_P]]=TRUE,Weekly[[#This Row],[Actual]]=TRUE),AU401+Weekly[[#This Row],[H Odds &lt;]]-1,IF(AND(Weekly[[#This Row],[V Odds &lt;]]&lt;&gt;"",Weekly[[#This Row],[XGB_P]]=FALSE,Weekly[[#This Row],[Actual]]=FALSE),AU401+Weekly[[#This Row],[V Odds &lt;]]-1,IF(AND(Weekly[[#This Row],[V Odds &lt;]]&lt;&gt;"",Weekly[[#This Row],[XGB_P]]=FALSE,Weekly[[#This Row],[Actual]]=TRUE),AU401-1,IF(AND(Weekly[[#This Row],[H Odds &lt;]]&lt;&gt;"",Weekly[[#This Row],[XGB_P]]=TRUE,Weekly[[#This Row],[Actual]]=FALSE),AU401-1,AU401)))))</f>
        <v>68.460000000000008</v>
      </c>
      <c r="AV402" s="37">
        <f>IF(AND(Weekly[[#This Row],[V Odds &lt;]]="",Weekly[[#This Row],[H Odds &lt;]]=""),AV401,IF(AND(Weekly[[#This Row],[H Odds &lt;]]&lt;&gt;"",Weekly[[#This Row],[QDA_P]]=TRUE,Weekly[[#This Row],[Actual]]=TRUE),AV401+Weekly[[#This Row],[H Odds &lt;]]-1,IF(AND(Weekly[[#This Row],[V Odds &lt;]]&lt;&gt;"",Weekly[[#This Row],[QDA_P]]=FALSE,Weekly[[#This Row],[Actual]]=FALSE),AV401+Weekly[[#This Row],[V Odds &lt;]]-1,IF(AND(Weekly[[#This Row],[V Odds &lt;]]&lt;&gt;"",Weekly[[#This Row],[QDA_P]]=FALSE,Weekly[[#This Row],[Actual]]=TRUE),AV401-1,IF(AND(Weekly[[#This Row],[H Odds &lt;]]&lt;&gt;"",Weekly[[#This Row],[QDA_P]]=TRUE,Weekly[[#This Row],[Actual]]=FALSE),AV401-1,AV401)))))</f>
        <v>57.949999999999982</v>
      </c>
      <c r="AW402" s="37">
        <f>IF(AND(Weekly[[#This Row],[H Odds &lt;]]="",Weekly[[#This Row],[V Odds &lt;]]=""),AW401,IF(AND(Weekly[[#This Row],[KNC_P]]=Weekly[[#This Row],[Actual]],Weekly[[#This Row],[KNC_P]]=TRUE),AW401+Weekly[[#This Row],[BF H Odds]]-1,IF(AND(Weekly[[#This Row],[KNC_P]]=Weekly[[#This Row],[Actual]],Weekly[[#This Row],[KNC_P]]=FALSE),AW401+Weekly[[#This Row],[BF V Odds]]-1,AW401-1)))</f>
        <v>47.120000000000012</v>
      </c>
      <c r="AX402" s="37">
        <f>IF(AND(Weekly[[#This Row],[V Odds &lt;]]="",Weekly[[#This Row],[H Odds &lt;]]=""),AX401,IF(AND(Weekly[[#This Row],[V Odds &lt;]]&lt;&gt;"",Weekly[[#This Row],[FALSES]]&gt;0,Weekly[[#This Row],[Actual]]=FALSE),AX401+Weekly[[#This Row],[V Odds &lt;]]-1,IF(AND(Weekly[[#This Row],[H Odds &lt;]]&lt;&gt;"",Weekly[[#This Row],[TRUES]]&gt;0,Weekly[[#This Row],[Actual]]=TRUE),AX401+Weekly[[#This Row],[H Odds &lt;]]-1,IF(AND(Weekly[[#This Row],[V Odds &lt;]]&lt;&gt;"",Weekly[[#This Row],[FALSES]]=0),AX401,IF(AND(Weekly[[#This Row],[H Odds &lt;]]&lt;&gt;"",Weekly[[#This Row],[TRUES]]=0),AX401,AX401-1)))))</f>
        <v>85.549999999999983</v>
      </c>
      <c r="AY402" s="37">
        <f>IF(AND(Weekly[[#This Row],[V Odds &lt;]]="",Weekly[[#This Row],[H Odds &lt;]]=""),AY401,IF(AND(Weekly[[#This Row],[V Odds &lt;]]&lt;&gt;"",Weekly[[#This Row],[FALSES]]&gt;0,Weekly[[#This Row],[Actual]]=FALSE),AY401+((Weekly[[#This Row],[V Odds &lt;]]-1)*0.92),IF(AND(Weekly[[#This Row],[H Odds &lt;]]&lt;&gt;"",Weekly[[#This Row],[TRUES]]&gt;0,Weekly[[#This Row],[Actual]]=TRUE),AY401+((Weekly[[#This Row],[H Odds &lt;]]-1)*0.92),IF(AND(Weekly[[#This Row],[V Odds &lt;]]&lt;&gt;"",Weekly[[#This Row],[FALSES]]=0),AY401,IF(AND(Weekly[[#This Row],[H Odds &lt;]]&lt;&gt;"",Weekly[[#This Row],[TRUES]]=0),AY401,AY401-1)))))</f>
        <v>77.506000000000029</v>
      </c>
      <c r="AZ402" s="37">
        <f>IF(AND(Weekly[[#This Row],[V Odds &lt;]]="",Weekly[[#This Row],[H Odds &lt;]]=""),AZ401,IF(AND(Weekly[[#This Row],[V Odds &lt;]]&lt;&gt;"",Weekly[[#This Row],[Actual]]=FALSE),AZ401+Weekly[[#This Row],[V Odds &lt;]]-1,IF(AND(Weekly[[#This Row],[H Odds &lt;]]&lt;&gt;"",Weekly[[#This Row],[Actual]]=TRUE),AZ401+Weekly[[#This Row],[H Odds &lt;]]-1,AZ401-1)))</f>
        <v>71.61999999999999</v>
      </c>
      <c r="BA402" s="38">
        <f>IF(Weekly[[#This Row],[H Odds &lt;]]="",BA401,IF(AND(Weekly[[#This Row],[H Odds &lt;]]&lt;&gt;"",Weekly[[#This Row],[SVC_P]]=TRUE,Weekly[[#This Row],[Actual]]=TRUE),BA401+Weekly[[#This Row],[H Odds &lt;]]-1,IF(AND(Weekly[[#This Row],[H Odds &lt;]]&lt;&gt;"",Weekly[[#This Row],[SVC_P]]=TRUE,Weekly[[#This Row],[Actual]]=FALSE),BA401-1,BA401)))</f>
        <v>74.339999999999989</v>
      </c>
      <c r="BB402" s="38">
        <f>IF(Weekly[[#This Row],[H Odds &lt;]]="",BB401,IF(AND(Weekly[[#This Row],[H Odds &lt;]]&lt;&gt;"",Weekly[[#This Row],[ADBC_P]]=TRUE,Weekly[[#This Row],[Actual]]=TRUE),BB401+Weekly[[#This Row],[H Odds &lt;]]-1,IF(AND(Weekly[[#This Row],[H Odds &lt;]]&lt;&gt;"",Weekly[[#This Row],[ADBC_P]]=TRUE,Weekly[[#This Row],[Actual]]=FALSE),BB401-1,BB401)))</f>
        <v>48.16</v>
      </c>
      <c r="BC402" s="38">
        <f>IF(Weekly[[#This Row],[H Odds &lt;]]="",BC401,IF(AND(Weekly[[#This Row],[H Odds &lt;]]&lt;&gt;"",Weekly[[#This Row],[RFC_P]]=TRUE,Weekly[[#This Row],[Actual]]=TRUE),BC401+Weekly[[#This Row],[H Odds &lt;]]-1,IF(AND(Weekly[[#This Row],[H Odds &lt;]]&lt;&gt;"",Weekly[[#This Row],[RFC_P]]=TRUE,Weekly[[#This Row],[Actual]]=FALSE),BC401-1,BC401)))</f>
        <v>49.859999999999992</v>
      </c>
      <c r="BD402" s="38">
        <f>IF(Weekly[[#This Row],[H Odds &lt;]]="",BD401,IF(AND(Weekly[[#This Row],[H Odds &lt;]]&lt;&gt;"",Weekly[[#This Row],[GBC_P]]=TRUE,Weekly[[#This Row],[Actual]]=TRUE),BD401+Weekly[[#This Row],[H Odds &lt;]]-1,IF(AND(Weekly[[#This Row],[H Odds &lt;]]&lt;&gt;"",Weekly[[#This Row],[GBC_P]]=TRUE,Weekly[[#This Row],[Actual]]=FALSE),BD401-1,BD401)))</f>
        <v>52.660000000000004</v>
      </c>
      <c r="BE402" s="38">
        <f>IF(Weekly[[#This Row],[H Odds &lt;]]="",BE401,IF(AND(Weekly[[#This Row],[H Odds &lt;]]&lt;&gt;"",Weekly[[#This Row],[HGBC_P]]=TRUE,Weekly[[#This Row],[Actual]]=TRUE),BE401+Weekly[[#This Row],[H Odds &lt;]]-1,IF(AND(Weekly[[#This Row],[H Odds &lt;]]&lt;&gt;"",Weekly[[#This Row],[HGBC_P]]=TRUE,Weekly[[#This Row],[Actual]]=FALSE),BE401-1,BE401)))</f>
        <v>60.459999999999994</v>
      </c>
      <c r="BF402" s="38">
        <f>IF(Weekly[[#This Row],[H Odds &lt;]]="",BF401,IF(AND(Weekly[[#This Row],[H Odds &lt;]]&lt;&gt;"",Weekly[[#This Row],[XGB_P]]=TRUE,Weekly[[#This Row],[Actual]]=TRUE),BF401+Weekly[[#This Row],[H Odds &lt;]]-1,IF(AND(Weekly[[#This Row],[H Odds &lt;]]&lt;&gt;"",Weekly[[#This Row],[XGB_P]]=TRUE,Weekly[[#This Row],[Actual]]=FALSE),BF401-1,BF401)))</f>
        <v>64.63</v>
      </c>
      <c r="BG402" s="38">
        <f>IF(Weekly[[#This Row],[H Odds &lt;]]="",BG401,IF(AND(Weekly[[#This Row],[H Odds &lt;]]&lt;&gt;"",Weekly[[#This Row],[QDA_P]]=TRUE,Weekly[[#This Row],[Actual]]=TRUE),BG401+Weekly[[#This Row],[H Odds &lt;]]-1,IF(AND(Weekly[[#This Row],[H Odds &lt;]]&lt;&gt;"",Weekly[[#This Row],[QDA_P]]=TRUE,Weekly[[#This Row],[Actual]]=FALSE),BG401-1,BG401)))</f>
        <v>46.879999999999995</v>
      </c>
      <c r="BH402" s="38">
        <f>IF(Weekly[[#This Row],[H Odds &lt;]]="",BH401,IF(AND(Weekly[[#This Row],[H Odds &lt;]]&lt;&gt;"",Weekly[[#This Row],[KNC_P]]=TRUE,Weekly[[#This Row],[Actual]]=TRUE),BH401+Weekly[[#This Row],[H Odds &lt;]]-1,IF(AND(Weekly[[#This Row],[H Odds &lt;]]&lt;&gt;"",Weekly[[#This Row],[KNC_P]]=TRUE,Weekly[[#This Row],[Actual]]=FALSE),BH401-1,BH401)))</f>
        <v>51.249999999999993</v>
      </c>
      <c r="BI402" s="38">
        <f>IF(Weekly[[#This Row],[H Odds &lt;]]="",BI401,IF(AND(Weekly[[#This Row],[H Odds &lt;]]&lt;&gt;"",Weekly[[#This Row],[TRUES]]&gt;0,Weekly[[#This Row],[Actual]]=TRUE),BI401+Weekly[[#This Row],[H Odds &lt;]]-1,IF(AND(Weekly[[#This Row],[H Odds &lt;]]&lt;&gt;"",Weekly[[#This Row],[TRUES]]=0),BI401,BI401-1)))</f>
        <v>74.339999999999989</v>
      </c>
      <c r="BJ402" s="38">
        <f>IF(Weekly[[#This Row],[H Odds &lt;]]="",BJ401,IF(AND(Weekly[[#This Row],[H Odds &lt;]]&lt;&gt;"",Weekly[[#This Row],[Actual]]=TRUE),BJ401+Weekly[[#This Row],[H Odds &lt;]]-1,IF(AND(Weekly[[#This Row],[H Odds &lt;]]&lt;&gt;"",Weekly[[#This Row],[Actual]]=FALSE),BJ401-1,BJ401)))</f>
        <v>76.239999999999995</v>
      </c>
      <c r="BK402" s="58">
        <f>IF(AND(Weekly[[#This Row],[TRUES]]&gt;4,Weekly[[#This Row],[Actual]]=TRUE),BK401+Weekly[[#This Row],[BF H Odds]]-1,IF(AND(Weekly[[#This Row],[FALSES]]&gt;4,Weekly[[#This Row],[Actual]]=FALSE),BK401+Weekly[[#This Row],[BF V Odds]]-1,IF(AND(Weekly[[#This Row],[TRUES]]&gt;4,Weekly[[#This Row],[Actual]]=FALSE),BK401-1,IF(AND(Weekly[[#This Row],[FALSES]]&gt;4,Weekly[[#This Row],[Actual]]=TRUE),BK401-1,BK401))))</f>
        <v>11.050000000000026</v>
      </c>
      <c r="BL402" s="58">
        <f>IF(AND(Weekly[[#This Row],[TRUES]]&gt;5,Weekly[[#This Row],[Actual]]=TRUE),BL401+Weekly[[#This Row],[BF H Odds]]-1,IF(AND(Weekly[[#This Row],[FALSES]]&gt;5,Weekly[[#This Row],[Actual]]=FALSE),BL401+Weekly[[#This Row],[BF V Odds]]-1,IF(AND(Weekly[[#This Row],[TRUES]]&gt;5,Weekly[[#This Row],[Actual]]=FALSE),BL401-1,IF(AND(Weekly[[#This Row],[FALSES]]&gt;5,Weekly[[#This Row],[Actual]]=TRUE),BL401-1,BL401))))</f>
        <v>15.070000000000025</v>
      </c>
      <c r="BM402" s="58">
        <f>IF(AND(Weekly[[#This Row],[TRUES]]&gt;6,Weekly[[#This Row],[Actual]]=TRUE),BM401+Weekly[[#This Row],[BF H Odds]]-1,IF(AND(Weekly[[#This Row],[FALSES]]&gt;6,Weekly[[#This Row],[Actual]]=FALSE),BM401+Weekly[[#This Row],[BF V Odds]]-1,IF(AND(Weekly[[#This Row],[TRUES]]&gt;6,Weekly[[#This Row],[Actual]]=FALSE),BM401-1,IF(AND(Weekly[[#This Row],[FALSES]]&gt;6,Weekly[[#This Row],[Actual]]=TRUE),BM401-1,BM401))))</f>
        <v>44.390000000000015</v>
      </c>
    </row>
    <row r="403" spans="1:65" x14ac:dyDescent="0.25">
      <c r="A403" s="34"/>
      <c r="B403" s="10">
        <v>44293</v>
      </c>
      <c r="C403" s="33" t="s">
        <v>27</v>
      </c>
      <c r="D403" s="15" t="s">
        <v>38</v>
      </c>
      <c r="E403" t="b">
        <v>1</v>
      </c>
      <c r="F403" t="b">
        <v>1</v>
      </c>
      <c r="G403" t="b">
        <v>1</v>
      </c>
      <c r="H403" t="b">
        <v>0</v>
      </c>
      <c r="I403" t="b">
        <v>0</v>
      </c>
      <c r="J403" t="b">
        <v>0</v>
      </c>
      <c r="K403" t="b">
        <v>1</v>
      </c>
      <c r="L403" t="b">
        <v>1</v>
      </c>
      <c r="M403" t="s">
        <v>100</v>
      </c>
      <c r="N403">
        <v>10.5</v>
      </c>
      <c r="O403">
        <f>IF(Weekly[[#This Row],[H/V]]="H",Weekly[[#This Row],[BF H Odds]],IF(Weekly[[#This Row],[H/V]]="V",Weekly[[#This Row],[BF V Odds]],""))</f>
        <v>2.94</v>
      </c>
      <c r="P403" t="b">
        <v>0</v>
      </c>
      <c r="Q403" t="s">
        <v>76</v>
      </c>
      <c r="R403" s="35">
        <f>IFERROR(IF(Weekly[[#This Row],[Won Bet?]]="yes",R402+(Weekly[[#This Row],[BF Odds]]*Weekly[[#This Row],[BF Stake]])-Weekly[[#This Row],[BF Stake]],R402-Weekly[[#This Row],[BF Stake]]),R402)</f>
        <v>448.4351999999999</v>
      </c>
      <c r="S403" s="9">
        <f>IFERROR(IF(Weekly[[#This Row],[Won Bet?]]="yes",S402+(((Weekly[[#This Row],[BF Odds]]*Weekly[[#This Row],[BF Stake]])-Weekly[[#This Row],[BF Stake]])*0.95),S402-Weekly[[#This Row],[BF Stake]]),S402)</f>
        <v>441.40743999999984</v>
      </c>
      <c r="T403">
        <v>1.5</v>
      </c>
      <c r="U403">
        <v>2.94</v>
      </c>
      <c r="V403" s="24">
        <f>IF(Weekly[[#This Row],[Actual]]="","",IF(AND(Weekly[[#This Row],[SVC_P]]=Weekly[[#This Row],[Actual]],Weekly[[#This Row],[SVC_P]]=TRUE),V402+Weekly[[#This Row],[BF H Odds]]-1,IF(AND(Weekly[[#This Row],[SVC_P]]=Weekly[[#This Row],[Actual]],Weekly[[#This Row],[SVC_P]]=FALSE),V402+Weekly[[#This Row],[BF V Odds]]-1,V402-1)))</f>
        <v>65.530000000000058</v>
      </c>
      <c r="W403" s="24">
        <f>IF(Weekly[[#This Row],[Actual]]="","",IF(AND(Weekly[[#This Row],[SVC_P]]=FALSE,Weekly[[#This Row],[Actual]]=TRUE),W402+Weekly[[#This Row],[BF H Odds]]-1,IF(AND(Weekly[[#This Row],[SVC_P]]=TRUE,Weekly[[#This Row],[Actual]]=FALSE,),W402+Weekly[[#This Row],[BF V Odds]]-1,W402-1)))</f>
        <v>-338.03</v>
      </c>
      <c r="X403" s="24">
        <f>IF(Weekly[[#This Row],[Actual]]="","",IF(AND(Weekly[[#This Row],[ADBC_P]]=Weekly[[#This Row],[Actual]],Weekly[[#This Row],[ADBC_P]]=TRUE),X402+Weekly[[#This Row],[BF H Odds]]-1,IF(AND(Weekly[[#This Row],[ADBC_P]]=Weekly[[#This Row],[Actual]],Weekly[[#This Row],[ADBC_P]]=FALSE),X402+Weekly[[#This Row],[BF V Odds]]-1,X402-1)))</f>
        <v>18.28000000000003</v>
      </c>
      <c r="Y403" s="24">
        <f>IF(Weekly[[#This Row],[Actual]]="","",IF(AND(Weekly[[#This Row],[ADBC_P]]=FALSE,Weekly[[#This Row],[Actual]]=TRUE),Y402+Weekly[[#This Row],[BF H Odds]]-1,IF(AND(Weekly[[#This Row],[ADBC_P]]=TRUE,Weekly[[#This Row],[Actual]]=FALSE),Y402+Weekly[[#This Row],[BF V Odds]]-1,Y402-1)))</f>
        <v>49.589999999999996</v>
      </c>
      <c r="Z403" s="24">
        <f>IF(Weekly[[#This Row],[Actual]]="","",IF(AND(Weekly[[#This Row],[RFC_P]]=Weekly[[#This Row],[Actual]],Weekly[[#This Row],[RFC_P]]=TRUE),Z402+Weekly[[#This Row],[BF H Odds]]-1,IF(AND(Weekly[[#This Row],[RFC_P]]=Weekly[[#This Row],[Actual]],Weekly[[#This Row],[RFC_P]]=FALSE),Z402+Weekly[[#This Row],[BF V Odds]]-1,Z402-1)))</f>
        <v>15.300000000000022</v>
      </c>
      <c r="AA403" s="24">
        <f>IF(Weekly[[#This Row],[Actual]]="","",IF(AND(Weekly[[#This Row],[RFC_P]]=FALSE,Weekly[[#This Row],[Actual]]=TRUE),AA402+Weekly[[#This Row],[BF H Odds]]-1,IF(AND(Weekly[[#This Row],[RFC_P]]=TRUE,Weekly[[#This Row],[Actual]]=FALSE),AA402+Weekly[[#This Row],[BF V Odds]]-1,AA402-1)))</f>
        <v>52.569999999999979</v>
      </c>
      <c r="AB403" s="24">
        <f>IF(Weekly[[#This Row],[Actual]]="","",IF(AND(Weekly[[#This Row],[GBC_P]]=Weekly[[#This Row],[Actual]],Weekly[[#This Row],[GBC_P]]=TRUE),AB402+Weekly[[#This Row],[BF H Odds]]-1,IF(AND(Weekly[[#This Row],[GBC_P]]=Weekly[[#This Row],[Actual]],Weekly[[#This Row],[GBC_P]]=FALSE),AB402+Weekly[[#This Row],[BF V Odds]]-1,AB402-1)))</f>
        <v>8.5200000000000067</v>
      </c>
      <c r="AC403" s="24">
        <f>IF(Weekly[[#This Row],[Actual]]="","",IF(AND(Weekly[[#This Row],[GBC_P]]=FALSE,Weekly[[#This Row],[Actual]]=TRUE),AC402+Weekly[[#This Row],[BF H Odds]]-1,IF(AND(Weekly[[#This Row],[GBC_P]]=TRUE,Weekly[[#This Row],[Actual]]=FALSE),AC402+Weekly[[#This Row],[BF V Odds]]-1,AC402-1)))</f>
        <v>59.349999999999966</v>
      </c>
      <c r="AD403" s="24">
        <f>IF(Weekly[[#This Row],[Actual]]="","",IF(AND(Weekly[[#This Row],[HGBC_P]]=Weekly[[#This Row],[Actual]],Weekly[[#This Row],[HGBC_P]]=TRUE),AD402+Weekly[[#This Row],[BF H Odds]]-1,IF(AND(Weekly[[#This Row],[HGBC_P]]=Weekly[[#This Row],[Actual]],Weekly[[#This Row],[HGBC_P]]=FALSE),AD402+Weekly[[#This Row],[BF V Odds]]-1,AD402-1)))</f>
        <v>14.290000000000028</v>
      </c>
      <c r="AE403" s="24">
        <f>IF(Weekly[[#This Row],[Actual]]="","",IF(AND(Weekly[[#This Row],[HGBC_P]]=FALSE,Weekly[[#This Row],[Actual]]=TRUE),AE402+Weekly[[#This Row],[BF H Odds]]-1,IF(AND(Weekly[[#This Row],[HGBC_P]]=TRUE,Weekly[[#This Row],[Actual]]=FALSE),AE402+Weekly[[#This Row],[BF V Odds]]-1,AE402-1)))</f>
        <v>53.58</v>
      </c>
      <c r="AF403" s="24">
        <f>IF(Weekly[[#This Row],[Actual]]="","",IF(AND(Weekly[[#This Row],[XGB_P]]=Weekly[[#This Row],[Actual]],Weekly[[#This Row],[XGB_P]]=TRUE),AF402+Weekly[[#This Row],[BF H Odds]]-1,IF(AND(Weekly[[#This Row],[XGB_P]]=Weekly[[#This Row],[Actual]],Weekly[[#This Row],[XGB_P]]=FALSE),AF402+Weekly[[#This Row],[BF V Odds]]-1,AF402-1)))</f>
        <v>31.610000000000021</v>
      </c>
      <c r="AG403" s="24">
        <f>IF(Weekly[[#This Row],[Actual]]="","",IF(AND(Weekly[[#This Row],[XGB_P]]=FALSE,Weekly[[#This Row],[Actual]]=TRUE),AG402+Weekly[[#This Row],[BF H Odds]]-1,IF(AND(Weekly[[#This Row],[XGB_P]]=TRUE,Weekly[[#This Row],[Actual]]=FALSE),AG402+Weekly[[#This Row],[BF V Odds]]-1,AG402-1)))</f>
        <v>36.259999999999991</v>
      </c>
      <c r="AH403" s="24">
        <f>IF(Weekly[[#This Row],[Actual]]="","",IF(AND(Weekly[[#This Row],[QDA_P]]=Weekly[[#This Row],[Actual]],Weekly[[#This Row],[QDA_P]]=TRUE),AH402+Weekly[[#This Row],[BF H Odds]]-1,IF(AND(Weekly[[#This Row],[QDA_P]]=Weekly[[#This Row],[Actual]],Weekly[[#This Row],[QDA_P]]=FALSE),AH402+Weekly[[#This Row],[BF V Odds]]-1,AH402-1)))</f>
        <v>0.69000000000000927</v>
      </c>
      <c r="AI403" s="24">
        <f>IF(Weekly[[#This Row],[Actual]]="","",IF(AND(Weekly[[#This Row],[QDA_P]]=FALSE,Weekly[[#This Row],[Actual]]=TRUE),AI402+Weekly[[#This Row],[BF H Odds]]-1,IF(AND(Weekly[[#This Row],[QDA_P]]=TRUE,Weekly[[#This Row],[Actual]]=FALSE),AI402+Weekly[[#This Row],[BF V Odds]]-1,AI402-1)))</f>
        <v>67.180000000000007</v>
      </c>
      <c r="AJ403" s="24">
        <f>IF(Weekly[[#This Row],[Actual]]="","",IF(AND(Weekly[[#This Row],[KNC_P]]=FALSE,Weekly[[#This Row],[Actual]]=TRUE),AJ402+Weekly[[#This Row],[BF H Odds]]-1,IF(AND(Weekly[[#This Row],[KNC_P]]=TRUE,Weekly[[#This Row],[Actual]]=FALSE),AJ402+Weekly[[#This Row],[BF V Odds]]-1,AJ402-1)))</f>
        <v>48.379999999999974</v>
      </c>
      <c r="AK403" s="24">
        <f>IF(Weekly[[#This Row],[Actual]]="","",IF(AND(Weekly[[#This Row],[KNC_P]]=FALSE,Weekly[[#This Row],[Actual]]=TRUE),AK402+Weekly[[#This Row],[BF H Odds]]-1,IF(AND(Weekly[[#This Row],[KNC_P]]=TRUE,Weekly[[#This Row],[Actual]]=FALSE),AK402+Weekly[[#This Row],[BF V Odds]]-1,AK402-1)))</f>
        <v>47.279999999999966</v>
      </c>
      <c r="AL403" s="30">
        <f>IF(Weekly[[#This Row],[Actual]]="","",COUNTIF(Weekly[[#This Row],[SVC_P]:[QDA_P]],TRUE))</f>
        <v>4</v>
      </c>
      <c r="AM403" s="30">
        <f>IF(Weekly[[#This Row],[Actual]]="","",COUNTIF(Weekly[[#This Row],[SVC_P]:[QDA_P]],FALSE))</f>
        <v>3</v>
      </c>
      <c r="AN403" s="36" t="str">
        <f>IF(AND(Weekly[[#This Row],[BF V Odds]]&gt;$BO$6,Weekly[[#This Row],[BF V Odds]] &lt; $BO$7),Weekly[[#This Row],[BF V Odds]],"")</f>
        <v/>
      </c>
      <c r="AO403" s="36" t="str">
        <f>IF(AND(Weekly[[#This Row],[BF H Odds]]&gt;$BO$6, Weekly[[#This Row],[BF H Odds]] &lt; $BO$7),Weekly[[#This Row],[BF H Odds]],"")</f>
        <v/>
      </c>
      <c r="AP403" s="37">
        <f>IF(AND(Weekly[[#This Row],[V Odds &lt;]]="",Weekly[[#This Row],[H Odds &lt;]]=""),AP402,IF(AND(Weekly[[#This Row],[H Odds &lt;]]&lt;&gt;"",Weekly[[#This Row],[SVC_P]]=TRUE,Weekly[[#This Row],[Actual]]=TRUE),AP402+Weekly[[#This Row],[H Odds &lt;]]-1,IF(AND(Weekly[[#This Row],[V Odds &lt;]]&lt;&gt;"",Weekly[[#This Row],[SVC_P]]=FALSE,Weekly[[#This Row],[Actual]]=FALSE),AP402+Weekly[[#This Row],[V Odds &lt;]]-1,IF(AND(Weekly[[#This Row],[V Odds &lt;]]&lt;&gt;"",Weekly[[#This Row],[SVC_P]]=FALSE,Weekly[[#This Row],[Actual]]=TRUE),AP402-1,IF(AND(Weekly[[#This Row],[H Odds &lt;]]&lt;&gt;"",Weekly[[#This Row],[SVC_P]]=TRUE,Weekly[[#This Row],[Actual]]=FALSE),AP402-1,AP402)))))</f>
        <v>79.38000000000001</v>
      </c>
      <c r="AQ403" s="37">
        <f>IF(AND(Weekly[[#This Row],[V Odds &lt;]]="",Weekly[[#This Row],[H Odds &lt;]]=""),AQ402,IF(AND(Weekly[[#This Row],[H Odds &lt;]]&lt;&gt;"",Weekly[[#This Row],[ADBC_P]]=TRUE,Weekly[[#This Row],[Actual]]=TRUE),AQ402+Weekly[[#This Row],[H Odds &lt;]]-1,IF(AND(Weekly[[#This Row],[V Odds &lt;]]&lt;&gt;"",Weekly[[#This Row],[ADBC_P]]=FALSE,Weekly[[#This Row],[Actual]]=FALSE),AQ402+Weekly[[#This Row],[V Odds &lt;]]-1,IF(AND(Weekly[[#This Row],[V Odds &lt;]]&lt;&gt;"",Weekly[[#This Row],[ADBC_P]]=FALSE,Weekly[[#This Row],[Actual]]=TRUE),AQ402-1,IF(AND(Weekly[[#This Row],[H Odds &lt;]]&lt;&gt;"",Weekly[[#This Row],[ADBC_P]]=TRUE,Weekly[[#This Row],[Actual]]=FALSE),AQ402-1,AQ402)))))</f>
        <v>51.48</v>
      </c>
      <c r="AR403" s="37">
        <f>IF(AND(Weekly[[#This Row],[V Odds &lt;]]="",Weekly[[#This Row],[H Odds &lt;]]=""),AR402,IF(AND(Weekly[[#This Row],[H Odds &lt;]]&lt;&gt;"",Weekly[[#This Row],[RFC_P]]=TRUE,Weekly[[#This Row],[Actual]]=TRUE),AR402+Weekly[[#This Row],[H Odds &lt;]]-1,IF(AND(Weekly[[#This Row],[V Odds &lt;]]&lt;&gt;"",Weekly[[#This Row],[RFC_P]]=FALSE,Weekly[[#This Row],[Actual]]=FALSE),AR402+Weekly[[#This Row],[V Odds &lt;]]-1,IF(AND(Weekly[[#This Row],[V Odds &lt;]]&lt;&gt;"",Weekly[[#This Row],[RFC_P]]=FALSE,Weekly[[#This Row],[Actual]]=TRUE),AR402-1,IF(AND(Weekly[[#This Row],[H Odds &lt;]]&lt;&gt;"",Weekly[[#This Row],[RFC_P]]=TRUE,Weekly[[#This Row],[Actual]]=FALSE),AR402-1,AR402)))))</f>
        <v>56.789999999999992</v>
      </c>
      <c r="AS403" s="37">
        <f>IF(AND(Weekly[[#This Row],[V Odds &lt;]]="",Weekly[[#This Row],[H Odds &lt;]]=""),AS402,IF(AND(Weekly[[#This Row],[H Odds &lt;]]&lt;&gt;"",Weekly[[#This Row],[GBC_P]]=TRUE,Weekly[[#This Row],[Actual]]=TRUE),AS402+Weekly[[#This Row],[H Odds &lt;]]-1,IF(AND(Weekly[[#This Row],[V Odds &lt;]]&lt;&gt;"",Weekly[[#This Row],[GBC_P]]=FALSE,Weekly[[#This Row],[Actual]]=FALSE),AS402+Weekly[[#This Row],[V Odds &lt;]]-1,IF(AND(Weekly[[#This Row],[V Odds &lt;]]&lt;&gt;"",Weekly[[#This Row],[GBC_P]]=FALSE,Weekly[[#This Row],[Actual]]=TRUE),AS402-1,IF(AND(Weekly[[#This Row],[H Odds &lt;]]&lt;&gt;"",Weekly[[#This Row],[GBC_P]]=TRUE,Weekly[[#This Row],[Actual]]=FALSE),AS402-1,AS402)))))</f>
        <v>51.28</v>
      </c>
      <c r="AT403" s="37">
        <f>IF(AND(Weekly[[#This Row],[V Odds &lt;]]="",Weekly[[#This Row],[H Odds &lt;]]=""),AT402,IF(AND(Weekly[[#This Row],[H Odds &lt;]]&lt;&gt;"",Weekly[[#This Row],[HGBC_P]]=TRUE,Weekly[[#This Row],[Actual]]=TRUE),AT402+Weekly[[#This Row],[H Odds &lt;]]-1,IF(AND(Weekly[[#This Row],[V Odds &lt;]]&lt;&gt;"",Weekly[[#This Row],[HGBC_P]]=FALSE,Weekly[[#This Row],[Actual]]=FALSE),AT402+Weekly[[#This Row],[V Odds &lt;]]-1,IF(AND(Weekly[[#This Row],[V Odds &lt;]]&lt;&gt;"",Weekly[[#This Row],[HGBC_P]]=FALSE,Weekly[[#This Row],[Actual]]=TRUE),AT402-1,IF(AND(Weekly[[#This Row],[H Odds &lt;]]&lt;&gt;"",Weekly[[#This Row],[HGBC_P]]=TRUE,Weekly[[#This Row],[Actual]]=FALSE),AT402-1,AT402)))))</f>
        <v>57.359999999999992</v>
      </c>
      <c r="AU403" s="37">
        <f>IF(AND(Weekly[[#This Row],[V Odds &lt;]]="",Weekly[[#This Row],[H Odds &lt;]]=""),AU402,IF(AND(Weekly[[#This Row],[H Odds &lt;]]&lt;&gt;"",Weekly[[#This Row],[XGB_P]]=TRUE,Weekly[[#This Row],[Actual]]=TRUE),AU402+Weekly[[#This Row],[H Odds &lt;]]-1,IF(AND(Weekly[[#This Row],[V Odds &lt;]]&lt;&gt;"",Weekly[[#This Row],[XGB_P]]=FALSE,Weekly[[#This Row],[Actual]]=FALSE),AU402+Weekly[[#This Row],[V Odds &lt;]]-1,IF(AND(Weekly[[#This Row],[V Odds &lt;]]&lt;&gt;"",Weekly[[#This Row],[XGB_P]]=FALSE,Weekly[[#This Row],[Actual]]=TRUE),AU402-1,IF(AND(Weekly[[#This Row],[H Odds &lt;]]&lt;&gt;"",Weekly[[#This Row],[XGB_P]]=TRUE,Weekly[[#This Row],[Actual]]=FALSE),AU402-1,AU402)))))</f>
        <v>68.460000000000008</v>
      </c>
      <c r="AV403" s="37">
        <f>IF(AND(Weekly[[#This Row],[V Odds &lt;]]="",Weekly[[#This Row],[H Odds &lt;]]=""),AV402,IF(AND(Weekly[[#This Row],[H Odds &lt;]]&lt;&gt;"",Weekly[[#This Row],[QDA_P]]=TRUE,Weekly[[#This Row],[Actual]]=TRUE),AV402+Weekly[[#This Row],[H Odds &lt;]]-1,IF(AND(Weekly[[#This Row],[V Odds &lt;]]&lt;&gt;"",Weekly[[#This Row],[QDA_P]]=FALSE,Weekly[[#This Row],[Actual]]=FALSE),AV402+Weekly[[#This Row],[V Odds &lt;]]-1,IF(AND(Weekly[[#This Row],[V Odds &lt;]]&lt;&gt;"",Weekly[[#This Row],[QDA_P]]=FALSE,Weekly[[#This Row],[Actual]]=TRUE),AV402-1,IF(AND(Weekly[[#This Row],[H Odds &lt;]]&lt;&gt;"",Weekly[[#This Row],[QDA_P]]=TRUE,Weekly[[#This Row],[Actual]]=FALSE),AV402-1,AV402)))))</f>
        <v>57.949999999999982</v>
      </c>
      <c r="AW403" s="37">
        <f>IF(AND(Weekly[[#This Row],[H Odds &lt;]]="",Weekly[[#This Row],[V Odds &lt;]]=""),AW402,IF(AND(Weekly[[#This Row],[KNC_P]]=Weekly[[#This Row],[Actual]],Weekly[[#This Row],[KNC_P]]=TRUE),AW402+Weekly[[#This Row],[BF H Odds]]-1,IF(AND(Weekly[[#This Row],[KNC_P]]=Weekly[[#This Row],[Actual]],Weekly[[#This Row],[KNC_P]]=FALSE),AW402+Weekly[[#This Row],[BF V Odds]]-1,AW402-1)))</f>
        <v>47.120000000000012</v>
      </c>
      <c r="AX403" s="37">
        <f>IF(AND(Weekly[[#This Row],[V Odds &lt;]]="",Weekly[[#This Row],[H Odds &lt;]]=""),AX402,IF(AND(Weekly[[#This Row],[V Odds &lt;]]&lt;&gt;"",Weekly[[#This Row],[FALSES]]&gt;0,Weekly[[#This Row],[Actual]]=FALSE),AX402+Weekly[[#This Row],[V Odds &lt;]]-1,IF(AND(Weekly[[#This Row],[H Odds &lt;]]&lt;&gt;"",Weekly[[#This Row],[TRUES]]&gt;0,Weekly[[#This Row],[Actual]]=TRUE),AX402+Weekly[[#This Row],[H Odds &lt;]]-1,IF(AND(Weekly[[#This Row],[V Odds &lt;]]&lt;&gt;"",Weekly[[#This Row],[FALSES]]=0),AX402,IF(AND(Weekly[[#This Row],[H Odds &lt;]]&lt;&gt;"",Weekly[[#This Row],[TRUES]]=0),AX402,AX402-1)))))</f>
        <v>85.549999999999983</v>
      </c>
      <c r="AY403" s="37">
        <f>IF(AND(Weekly[[#This Row],[V Odds &lt;]]="",Weekly[[#This Row],[H Odds &lt;]]=""),AY402,IF(AND(Weekly[[#This Row],[V Odds &lt;]]&lt;&gt;"",Weekly[[#This Row],[FALSES]]&gt;0,Weekly[[#This Row],[Actual]]=FALSE),AY402+((Weekly[[#This Row],[V Odds &lt;]]-1)*0.92),IF(AND(Weekly[[#This Row],[H Odds &lt;]]&lt;&gt;"",Weekly[[#This Row],[TRUES]]&gt;0,Weekly[[#This Row],[Actual]]=TRUE),AY402+((Weekly[[#This Row],[H Odds &lt;]]-1)*0.92),IF(AND(Weekly[[#This Row],[V Odds &lt;]]&lt;&gt;"",Weekly[[#This Row],[FALSES]]=0),AY402,IF(AND(Weekly[[#This Row],[H Odds &lt;]]&lt;&gt;"",Weekly[[#This Row],[TRUES]]=0),AY402,AY402-1)))))</f>
        <v>77.506000000000029</v>
      </c>
      <c r="AZ403" s="37">
        <f>IF(AND(Weekly[[#This Row],[V Odds &lt;]]="",Weekly[[#This Row],[H Odds &lt;]]=""),AZ402,IF(AND(Weekly[[#This Row],[V Odds &lt;]]&lt;&gt;"",Weekly[[#This Row],[Actual]]=FALSE),AZ402+Weekly[[#This Row],[V Odds &lt;]]-1,IF(AND(Weekly[[#This Row],[H Odds &lt;]]&lt;&gt;"",Weekly[[#This Row],[Actual]]=TRUE),AZ402+Weekly[[#This Row],[H Odds &lt;]]-1,AZ402-1)))</f>
        <v>71.61999999999999</v>
      </c>
      <c r="BA403" s="38">
        <f>IF(Weekly[[#This Row],[H Odds &lt;]]="",BA402,IF(AND(Weekly[[#This Row],[H Odds &lt;]]&lt;&gt;"",Weekly[[#This Row],[SVC_P]]=TRUE,Weekly[[#This Row],[Actual]]=TRUE),BA402+Weekly[[#This Row],[H Odds &lt;]]-1,IF(AND(Weekly[[#This Row],[H Odds &lt;]]&lt;&gt;"",Weekly[[#This Row],[SVC_P]]=TRUE,Weekly[[#This Row],[Actual]]=FALSE),BA402-1,BA402)))</f>
        <v>74.339999999999989</v>
      </c>
      <c r="BB403" s="38">
        <f>IF(Weekly[[#This Row],[H Odds &lt;]]="",BB402,IF(AND(Weekly[[#This Row],[H Odds &lt;]]&lt;&gt;"",Weekly[[#This Row],[ADBC_P]]=TRUE,Weekly[[#This Row],[Actual]]=TRUE),BB402+Weekly[[#This Row],[H Odds &lt;]]-1,IF(AND(Weekly[[#This Row],[H Odds &lt;]]&lt;&gt;"",Weekly[[#This Row],[ADBC_P]]=TRUE,Weekly[[#This Row],[Actual]]=FALSE),BB402-1,BB402)))</f>
        <v>48.16</v>
      </c>
      <c r="BC403" s="38">
        <f>IF(Weekly[[#This Row],[H Odds &lt;]]="",BC402,IF(AND(Weekly[[#This Row],[H Odds &lt;]]&lt;&gt;"",Weekly[[#This Row],[RFC_P]]=TRUE,Weekly[[#This Row],[Actual]]=TRUE),BC402+Weekly[[#This Row],[H Odds &lt;]]-1,IF(AND(Weekly[[#This Row],[H Odds &lt;]]&lt;&gt;"",Weekly[[#This Row],[RFC_P]]=TRUE,Weekly[[#This Row],[Actual]]=FALSE),BC402-1,BC402)))</f>
        <v>49.859999999999992</v>
      </c>
      <c r="BD403" s="38">
        <f>IF(Weekly[[#This Row],[H Odds &lt;]]="",BD402,IF(AND(Weekly[[#This Row],[H Odds &lt;]]&lt;&gt;"",Weekly[[#This Row],[GBC_P]]=TRUE,Weekly[[#This Row],[Actual]]=TRUE),BD402+Weekly[[#This Row],[H Odds &lt;]]-1,IF(AND(Weekly[[#This Row],[H Odds &lt;]]&lt;&gt;"",Weekly[[#This Row],[GBC_P]]=TRUE,Weekly[[#This Row],[Actual]]=FALSE),BD402-1,BD402)))</f>
        <v>52.660000000000004</v>
      </c>
      <c r="BE403" s="38">
        <f>IF(Weekly[[#This Row],[H Odds &lt;]]="",BE402,IF(AND(Weekly[[#This Row],[H Odds &lt;]]&lt;&gt;"",Weekly[[#This Row],[HGBC_P]]=TRUE,Weekly[[#This Row],[Actual]]=TRUE),BE402+Weekly[[#This Row],[H Odds &lt;]]-1,IF(AND(Weekly[[#This Row],[H Odds &lt;]]&lt;&gt;"",Weekly[[#This Row],[HGBC_P]]=TRUE,Weekly[[#This Row],[Actual]]=FALSE),BE402-1,BE402)))</f>
        <v>60.459999999999994</v>
      </c>
      <c r="BF403" s="38">
        <f>IF(Weekly[[#This Row],[H Odds &lt;]]="",BF402,IF(AND(Weekly[[#This Row],[H Odds &lt;]]&lt;&gt;"",Weekly[[#This Row],[XGB_P]]=TRUE,Weekly[[#This Row],[Actual]]=TRUE),BF402+Weekly[[#This Row],[H Odds &lt;]]-1,IF(AND(Weekly[[#This Row],[H Odds &lt;]]&lt;&gt;"",Weekly[[#This Row],[XGB_P]]=TRUE,Weekly[[#This Row],[Actual]]=FALSE),BF402-1,BF402)))</f>
        <v>64.63</v>
      </c>
      <c r="BG403" s="38">
        <f>IF(Weekly[[#This Row],[H Odds &lt;]]="",BG402,IF(AND(Weekly[[#This Row],[H Odds &lt;]]&lt;&gt;"",Weekly[[#This Row],[QDA_P]]=TRUE,Weekly[[#This Row],[Actual]]=TRUE),BG402+Weekly[[#This Row],[H Odds &lt;]]-1,IF(AND(Weekly[[#This Row],[H Odds &lt;]]&lt;&gt;"",Weekly[[#This Row],[QDA_P]]=TRUE,Weekly[[#This Row],[Actual]]=FALSE),BG402-1,BG402)))</f>
        <v>46.879999999999995</v>
      </c>
      <c r="BH403" s="38">
        <f>IF(Weekly[[#This Row],[H Odds &lt;]]="",BH402,IF(AND(Weekly[[#This Row],[H Odds &lt;]]&lt;&gt;"",Weekly[[#This Row],[KNC_P]]=TRUE,Weekly[[#This Row],[Actual]]=TRUE),BH402+Weekly[[#This Row],[H Odds &lt;]]-1,IF(AND(Weekly[[#This Row],[H Odds &lt;]]&lt;&gt;"",Weekly[[#This Row],[KNC_P]]=TRUE,Weekly[[#This Row],[Actual]]=FALSE),BH402-1,BH402)))</f>
        <v>51.249999999999993</v>
      </c>
      <c r="BI403" s="38">
        <f>IF(Weekly[[#This Row],[H Odds &lt;]]="",BI402,IF(AND(Weekly[[#This Row],[H Odds &lt;]]&lt;&gt;"",Weekly[[#This Row],[TRUES]]&gt;0,Weekly[[#This Row],[Actual]]=TRUE),BI402+Weekly[[#This Row],[H Odds &lt;]]-1,IF(AND(Weekly[[#This Row],[H Odds &lt;]]&lt;&gt;"",Weekly[[#This Row],[TRUES]]=0),BI402,BI402-1)))</f>
        <v>74.339999999999989</v>
      </c>
      <c r="BJ403" s="38">
        <f>IF(Weekly[[#This Row],[H Odds &lt;]]="",BJ402,IF(AND(Weekly[[#This Row],[H Odds &lt;]]&lt;&gt;"",Weekly[[#This Row],[Actual]]=TRUE),BJ402+Weekly[[#This Row],[H Odds &lt;]]-1,IF(AND(Weekly[[#This Row],[H Odds &lt;]]&lt;&gt;"",Weekly[[#This Row],[Actual]]=FALSE),BJ402-1,BJ402)))</f>
        <v>76.239999999999995</v>
      </c>
      <c r="BK403" s="58">
        <f>IF(AND(Weekly[[#This Row],[TRUES]]&gt;4,Weekly[[#This Row],[Actual]]=TRUE),BK402+Weekly[[#This Row],[BF H Odds]]-1,IF(AND(Weekly[[#This Row],[FALSES]]&gt;4,Weekly[[#This Row],[Actual]]=FALSE),BK402+Weekly[[#This Row],[BF V Odds]]-1,IF(AND(Weekly[[#This Row],[TRUES]]&gt;4,Weekly[[#This Row],[Actual]]=FALSE),BK402-1,IF(AND(Weekly[[#This Row],[FALSES]]&gt;4,Weekly[[#This Row],[Actual]]=TRUE),BK402-1,BK402))))</f>
        <v>11.050000000000026</v>
      </c>
      <c r="BL403" s="58">
        <f>IF(AND(Weekly[[#This Row],[TRUES]]&gt;5,Weekly[[#This Row],[Actual]]=TRUE),BL402+Weekly[[#This Row],[BF H Odds]]-1,IF(AND(Weekly[[#This Row],[FALSES]]&gt;5,Weekly[[#This Row],[Actual]]=FALSE),BL402+Weekly[[#This Row],[BF V Odds]]-1,IF(AND(Weekly[[#This Row],[TRUES]]&gt;5,Weekly[[#This Row],[Actual]]=FALSE),BL402-1,IF(AND(Weekly[[#This Row],[FALSES]]&gt;5,Weekly[[#This Row],[Actual]]=TRUE),BL402-1,BL402))))</f>
        <v>15.070000000000025</v>
      </c>
      <c r="BM403" s="58">
        <f>IF(AND(Weekly[[#This Row],[TRUES]]&gt;6,Weekly[[#This Row],[Actual]]=TRUE),BM402+Weekly[[#This Row],[BF H Odds]]-1,IF(AND(Weekly[[#This Row],[FALSES]]&gt;6,Weekly[[#This Row],[Actual]]=FALSE),BM402+Weekly[[#This Row],[BF V Odds]]-1,IF(AND(Weekly[[#This Row],[TRUES]]&gt;6,Weekly[[#This Row],[Actual]]=FALSE),BM402-1,IF(AND(Weekly[[#This Row],[FALSES]]&gt;6,Weekly[[#This Row],[Actual]]=TRUE),BM402-1,BM402))))</f>
        <v>44.390000000000015</v>
      </c>
    </row>
    <row r="404" spans="1:65" x14ac:dyDescent="0.25">
      <c r="A404" s="34"/>
      <c r="B404" s="10">
        <v>44293</v>
      </c>
      <c r="C404" s="33" t="s">
        <v>36</v>
      </c>
      <c r="D404" s="15" t="s">
        <v>17</v>
      </c>
      <c r="E404" t="b">
        <v>1</v>
      </c>
      <c r="F404" t="b">
        <v>1</v>
      </c>
      <c r="G404" t="b">
        <v>1</v>
      </c>
      <c r="H404" t="b">
        <v>1</v>
      </c>
      <c r="I404" t="b">
        <v>1</v>
      </c>
      <c r="J404" t="b">
        <v>1</v>
      </c>
      <c r="K404" t="b">
        <v>1</v>
      </c>
      <c r="L404" t="b">
        <v>1</v>
      </c>
      <c r="O404" t="str">
        <f>IF(Weekly[[#This Row],[H/V]]="H",Weekly[[#This Row],[BF H Odds]],IF(Weekly[[#This Row],[H/V]]="V",Weekly[[#This Row],[BF V Odds]],""))</f>
        <v/>
      </c>
      <c r="P404" t="b">
        <v>1</v>
      </c>
      <c r="R404" s="35">
        <f>IFERROR(IF(Weekly[[#This Row],[Won Bet?]]="yes",R403+(Weekly[[#This Row],[BF Odds]]*Weekly[[#This Row],[BF Stake]])-Weekly[[#This Row],[BF Stake]],R403-Weekly[[#This Row],[BF Stake]]),R403)</f>
        <v>448.4351999999999</v>
      </c>
      <c r="S404" s="9">
        <f>IFERROR(IF(Weekly[[#This Row],[Won Bet?]]="yes",S403+(((Weekly[[#This Row],[BF Odds]]*Weekly[[#This Row],[BF Stake]])-Weekly[[#This Row],[BF Stake]])*0.95),S403-Weekly[[#This Row],[BF Stake]]),S403)</f>
        <v>441.40743999999984</v>
      </c>
      <c r="T404">
        <v>3.25</v>
      </c>
      <c r="U404">
        <v>1.43</v>
      </c>
      <c r="V404" s="24">
        <f>IF(Weekly[[#This Row],[Actual]]="","",IF(AND(Weekly[[#This Row],[SVC_P]]=Weekly[[#This Row],[Actual]],Weekly[[#This Row],[SVC_P]]=TRUE),V403+Weekly[[#This Row],[BF H Odds]]-1,IF(AND(Weekly[[#This Row],[SVC_P]]=Weekly[[#This Row],[Actual]],Weekly[[#This Row],[SVC_P]]=FALSE),V403+Weekly[[#This Row],[BF V Odds]]-1,V403-1)))</f>
        <v>65.960000000000065</v>
      </c>
      <c r="W404" s="24">
        <f>IF(Weekly[[#This Row],[Actual]]="","",IF(AND(Weekly[[#This Row],[SVC_P]]=FALSE,Weekly[[#This Row],[Actual]]=TRUE),W403+Weekly[[#This Row],[BF H Odds]]-1,IF(AND(Weekly[[#This Row],[SVC_P]]=TRUE,Weekly[[#This Row],[Actual]]=FALSE,),W403+Weekly[[#This Row],[BF V Odds]]-1,W403-1)))</f>
        <v>-339.03</v>
      </c>
      <c r="X404" s="24">
        <f>IF(Weekly[[#This Row],[Actual]]="","",IF(AND(Weekly[[#This Row],[ADBC_P]]=Weekly[[#This Row],[Actual]],Weekly[[#This Row],[ADBC_P]]=TRUE),X403+Weekly[[#This Row],[BF H Odds]]-1,IF(AND(Weekly[[#This Row],[ADBC_P]]=Weekly[[#This Row],[Actual]],Weekly[[#This Row],[ADBC_P]]=FALSE),X403+Weekly[[#This Row],[BF V Odds]]-1,X403-1)))</f>
        <v>18.710000000000029</v>
      </c>
      <c r="Y404" s="24">
        <f>IF(Weekly[[#This Row],[Actual]]="","",IF(AND(Weekly[[#This Row],[ADBC_P]]=FALSE,Weekly[[#This Row],[Actual]]=TRUE),Y403+Weekly[[#This Row],[BF H Odds]]-1,IF(AND(Weekly[[#This Row],[ADBC_P]]=TRUE,Weekly[[#This Row],[Actual]]=FALSE),Y403+Weekly[[#This Row],[BF V Odds]]-1,Y403-1)))</f>
        <v>48.589999999999996</v>
      </c>
      <c r="Z404" s="24">
        <f>IF(Weekly[[#This Row],[Actual]]="","",IF(AND(Weekly[[#This Row],[RFC_P]]=Weekly[[#This Row],[Actual]],Weekly[[#This Row],[RFC_P]]=TRUE),Z403+Weekly[[#This Row],[BF H Odds]]-1,IF(AND(Weekly[[#This Row],[RFC_P]]=Weekly[[#This Row],[Actual]],Weekly[[#This Row],[RFC_P]]=FALSE),Z403+Weekly[[#This Row],[BF V Odds]]-1,Z403-1)))</f>
        <v>15.730000000000022</v>
      </c>
      <c r="AA404" s="24">
        <f>IF(Weekly[[#This Row],[Actual]]="","",IF(AND(Weekly[[#This Row],[RFC_P]]=FALSE,Weekly[[#This Row],[Actual]]=TRUE),AA403+Weekly[[#This Row],[BF H Odds]]-1,IF(AND(Weekly[[#This Row],[RFC_P]]=TRUE,Weekly[[#This Row],[Actual]]=FALSE),AA403+Weekly[[#This Row],[BF V Odds]]-1,AA403-1)))</f>
        <v>51.569999999999979</v>
      </c>
      <c r="AB404" s="24">
        <f>IF(Weekly[[#This Row],[Actual]]="","",IF(AND(Weekly[[#This Row],[GBC_P]]=Weekly[[#This Row],[Actual]],Weekly[[#This Row],[GBC_P]]=TRUE),AB403+Weekly[[#This Row],[BF H Odds]]-1,IF(AND(Weekly[[#This Row],[GBC_P]]=Weekly[[#This Row],[Actual]],Weekly[[#This Row],[GBC_P]]=FALSE),AB403+Weekly[[#This Row],[BF V Odds]]-1,AB403-1)))</f>
        <v>8.9500000000000064</v>
      </c>
      <c r="AC404" s="24">
        <f>IF(Weekly[[#This Row],[Actual]]="","",IF(AND(Weekly[[#This Row],[GBC_P]]=FALSE,Weekly[[#This Row],[Actual]]=TRUE),AC403+Weekly[[#This Row],[BF H Odds]]-1,IF(AND(Weekly[[#This Row],[GBC_P]]=TRUE,Weekly[[#This Row],[Actual]]=FALSE),AC403+Weekly[[#This Row],[BF V Odds]]-1,AC403-1)))</f>
        <v>58.349999999999966</v>
      </c>
      <c r="AD404" s="24">
        <f>IF(Weekly[[#This Row],[Actual]]="","",IF(AND(Weekly[[#This Row],[HGBC_P]]=Weekly[[#This Row],[Actual]],Weekly[[#This Row],[HGBC_P]]=TRUE),AD403+Weekly[[#This Row],[BF H Odds]]-1,IF(AND(Weekly[[#This Row],[HGBC_P]]=Weekly[[#This Row],[Actual]],Weekly[[#This Row],[HGBC_P]]=FALSE),AD403+Weekly[[#This Row],[BF V Odds]]-1,AD403-1)))</f>
        <v>14.720000000000027</v>
      </c>
      <c r="AE404" s="24">
        <f>IF(Weekly[[#This Row],[Actual]]="","",IF(AND(Weekly[[#This Row],[HGBC_P]]=FALSE,Weekly[[#This Row],[Actual]]=TRUE),AE403+Weekly[[#This Row],[BF H Odds]]-1,IF(AND(Weekly[[#This Row],[HGBC_P]]=TRUE,Weekly[[#This Row],[Actual]]=FALSE),AE403+Weekly[[#This Row],[BF V Odds]]-1,AE403-1)))</f>
        <v>52.58</v>
      </c>
      <c r="AF404" s="24">
        <f>IF(Weekly[[#This Row],[Actual]]="","",IF(AND(Weekly[[#This Row],[XGB_P]]=Weekly[[#This Row],[Actual]],Weekly[[#This Row],[XGB_P]]=TRUE),AF403+Weekly[[#This Row],[BF H Odds]]-1,IF(AND(Weekly[[#This Row],[XGB_P]]=Weekly[[#This Row],[Actual]],Weekly[[#This Row],[XGB_P]]=FALSE),AF403+Weekly[[#This Row],[BF V Odds]]-1,AF403-1)))</f>
        <v>32.04000000000002</v>
      </c>
      <c r="AG404" s="24">
        <f>IF(Weekly[[#This Row],[Actual]]="","",IF(AND(Weekly[[#This Row],[XGB_P]]=FALSE,Weekly[[#This Row],[Actual]]=TRUE),AG403+Weekly[[#This Row],[BF H Odds]]-1,IF(AND(Weekly[[#This Row],[XGB_P]]=TRUE,Weekly[[#This Row],[Actual]]=FALSE),AG403+Weekly[[#This Row],[BF V Odds]]-1,AG403-1)))</f>
        <v>35.259999999999991</v>
      </c>
      <c r="AH404" s="24">
        <f>IF(Weekly[[#This Row],[Actual]]="","",IF(AND(Weekly[[#This Row],[QDA_P]]=Weekly[[#This Row],[Actual]],Weekly[[#This Row],[QDA_P]]=TRUE),AH403+Weekly[[#This Row],[BF H Odds]]-1,IF(AND(Weekly[[#This Row],[QDA_P]]=Weekly[[#This Row],[Actual]],Weekly[[#This Row],[QDA_P]]=FALSE),AH403+Weekly[[#This Row],[BF V Odds]]-1,AH403-1)))</f>
        <v>1.120000000000009</v>
      </c>
      <c r="AI404" s="24">
        <f>IF(Weekly[[#This Row],[Actual]]="","",IF(AND(Weekly[[#This Row],[QDA_P]]=FALSE,Weekly[[#This Row],[Actual]]=TRUE),AI403+Weekly[[#This Row],[BF H Odds]]-1,IF(AND(Weekly[[#This Row],[QDA_P]]=TRUE,Weekly[[#This Row],[Actual]]=FALSE),AI403+Weekly[[#This Row],[BF V Odds]]-1,AI403-1)))</f>
        <v>66.180000000000007</v>
      </c>
      <c r="AJ404" s="24">
        <f>IF(Weekly[[#This Row],[Actual]]="","",IF(AND(Weekly[[#This Row],[KNC_P]]=FALSE,Weekly[[#This Row],[Actual]]=TRUE),AJ403+Weekly[[#This Row],[BF H Odds]]-1,IF(AND(Weekly[[#This Row],[KNC_P]]=TRUE,Weekly[[#This Row],[Actual]]=FALSE),AJ403+Weekly[[#This Row],[BF V Odds]]-1,AJ403-1)))</f>
        <v>47.379999999999974</v>
      </c>
      <c r="AK404" s="24">
        <f>IF(Weekly[[#This Row],[Actual]]="","",IF(AND(Weekly[[#This Row],[KNC_P]]=FALSE,Weekly[[#This Row],[Actual]]=TRUE),AK403+Weekly[[#This Row],[BF H Odds]]-1,IF(AND(Weekly[[#This Row],[KNC_P]]=TRUE,Weekly[[#This Row],[Actual]]=FALSE),AK403+Weekly[[#This Row],[BF V Odds]]-1,AK403-1)))</f>
        <v>46.279999999999966</v>
      </c>
      <c r="AL404" s="30">
        <f>IF(Weekly[[#This Row],[Actual]]="","",COUNTIF(Weekly[[#This Row],[SVC_P]:[QDA_P]],TRUE))</f>
        <v>7</v>
      </c>
      <c r="AM404" s="30">
        <f>IF(Weekly[[#This Row],[Actual]]="","",COUNTIF(Weekly[[#This Row],[SVC_P]:[QDA_P]],FALSE))</f>
        <v>0</v>
      </c>
      <c r="AN404" s="36">
        <f>IF(AND(Weekly[[#This Row],[BF V Odds]]&gt;$BO$6,Weekly[[#This Row],[BF V Odds]] &lt; $BO$7),Weekly[[#This Row],[BF V Odds]],"")</f>
        <v>3.25</v>
      </c>
      <c r="AO404" s="36" t="str">
        <f>IF(AND(Weekly[[#This Row],[BF H Odds]]&gt;$BO$6, Weekly[[#This Row],[BF H Odds]] &lt; $BO$7),Weekly[[#This Row],[BF H Odds]],"")</f>
        <v/>
      </c>
      <c r="AP404" s="37">
        <f>IF(AND(Weekly[[#This Row],[V Odds &lt;]]="",Weekly[[#This Row],[H Odds &lt;]]=""),AP403,IF(AND(Weekly[[#This Row],[H Odds &lt;]]&lt;&gt;"",Weekly[[#This Row],[SVC_P]]=TRUE,Weekly[[#This Row],[Actual]]=TRUE),AP403+Weekly[[#This Row],[H Odds &lt;]]-1,IF(AND(Weekly[[#This Row],[V Odds &lt;]]&lt;&gt;"",Weekly[[#This Row],[SVC_P]]=FALSE,Weekly[[#This Row],[Actual]]=FALSE),AP403+Weekly[[#This Row],[V Odds &lt;]]-1,IF(AND(Weekly[[#This Row],[V Odds &lt;]]&lt;&gt;"",Weekly[[#This Row],[SVC_P]]=FALSE,Weekly[[#This Row],[Actual]]=TRUE),AP403-1,IF(AND(Weekly[[#This Row],[H Odds &lt;]]&lt;&gt;"",Weekly[[#This Row],[SVC_P]]=TRUE,Weekly[[#This Row],[Actual]]=FALSE),AP403-1,AP403)))))</f>
        <v>79.38000000000001</v>
      </c>
      <c r="AQ404" s="37">
        <f>IF(AND(Weekly[[#This Row],[V Odds &lt;]]="",Weekly[[#This Row],[H Odds &lt;]]=""),AQ403,IF(AND(Weekly[[#This Row],[H Odds &lt;]]&lt;&gt;"",Weekly[[#This Row],[ADBC_P]]=TRUE,Weekly[[#This Row],[Actual]]=TRUE),AQ403+Weekly[[#This Row],[H Odds &lt;]]-1,IF(AND(Weekly[[#This Row],[V Odds &lt;]]&lt;&gt;"",Weekly[[#This Row],[ADBC_P]]=FALSE,Weekly[[#This Row],[Actual]]=FALSE),AQ403+Weekly[[#This Row],[V Odds &lt;]]-1,IF(AND(Weekly[[#This Row],[V Odds &lt;]]&lt;&gt;"",Weekly[[#This Row],[ADBC_P]]=FALSE,Weekly[[#This Row],[Actual]]=TRUE),AQ403-1,IF(AND(Weekly[[#This Row],[H Odds &lt;]]&lt;&gt;"",Weekly[[#This Row],[ADBC_P]]=TRUE,Weekly[[#This Row],[Actual]]=FALSE),AQ403-1,AQ403)))))</f>
        <v>51.48</v>
      </c>
      <c r="AR404" s="37">
        <f>IF(AND(Weekly[[#This Row],[V Odds &lt;]]="",Weekly[[#This Row],[H Odds &lt;]]=""),AR403,IF(AND(Weekly[[#This Row],[H Odds &lt;]]&lt;&gt;"",Weekly[[#This Row],[RFC_P]]=TRUE,Weekly[[#This Row],[Actual]]=TRUE),AR403+Weekly[[#This Row],[H Odds &lt;]]-1,IF(AND(Weekly[[#This Row],[V Odds &lt;]]&lt;&gt;"",Weekly[[#This Row],[RFC_P]]=FALSE,Weekly[[#This Row],[Actual]]=FALSE),AR403+Weekly[[#This Row],[V Odds &lt;]]-1,IF(AND(Weekly[[#This Row],[V Odds &lt;]]&lt;&gt;"",Weekly[[#This Row],[RFC_P]]=FALSE,Weekly[[#This Row],[Actual]]=TRUE),AR403-1,IF(AND(Weekly[[#This Row],[H Odds &lt;]]&lt;&gt;"",Weekly[[#This Row],[RFC_P]]=TRUE,Weekly[[#This Row],[Actual]]=FALSE),AR403-1,AR403)))))</f>
        <v>56.789999999999992</v>
      </c>
      <c r="AS404" s="37">
        <f>IF(AND(Weekly[[#This Row],[V Odds &lt;]]="",Weekly[[#This Row],[H Odds &lt;]]=""),AS403,IF(AND(Weekly[[#This Row],[H Odds &lt;]]&lt;&gt;"",Weekly[[#This Row],[GBC_P]]=TRUE,Weekly[[#This Row],[Actual]]=TRUE),AS403+Weekly[[#This Row],[H Odds &lt;]]-1,IF(AND(Weekly[[#This Row],[V Odds &lt;]]&lt;&gt;"",Weekly[[#This Row],[GBC_P]]=FALSE,Weekly[[#This Row],[Actual]]=FALSE),AS403+Weekly[[#This Row],[V Odds &lt;]]-1,IF(AND(Weekly[[#This Row],[V Odds &lt;]]&lt;&gt;"",Weekly[[#This Row],[GBC_P]]=FALSE,Weekly[[#This Row],[Actual]]=TRUE),AS403-1,IF(AND(Weekly[[#This Row],[H Odds &lt;]]&lt;&gt;"",Weekly[[#This Row],[GBC_P]]=TRUE,Weekly[[#This Row],[Actual]]=FALSE),AS403-1,AS403)))))</f>
        <v>51.28</v>
      </c>
      <c r="AT404" s="37">
        <f>IF(AND(Weekly[[#This Row],[V Odds &lt;]]="",Weekly[[#This Row],[H Odds &lt;]]=""),AT403,IF(AND(Weekly[[#This Row],[H Odds &lt;]]&lt;&gt;"",Weekly[[#This Row],[HGBC_P]]=TRUE,Weekly[[#This Row],[Actual]]=TRUE),AT403+Weekly[[#This Row],[H Odds &lt;]]-1,IF(AND(Weekly[[#This Row],[V Odds &lt;]]&lt;&gt;"",Weekly[[#This Row],[HGBC_P]]=FALSE,Weekly[[#This Row],[Actual]]=FALSE),AT403+Weekly[[#This Row],[V Odds &lt;]]-1,IF(AND(Weekly[[#This Row],[V Odds &lt;]]&lt;&gt;"",Weekly[[#This Row],[HGBC_P]]=FALSE,Weekly[[#This Row],[Actual]]=TRUE),AT403-1,IF(AND(Weekly[[#This Row],[H Odds &lt;]]&lt;&gt;"",Weekly[[#This Row],[HGBC_P]]=TRUE,Weekly[[#This Row],[Actual]]=FALSE),AT403-1,AT403)))))</f>
        <v>57.359999999999992</v>
      </c>
      <c r="AU404" s="37">
        <f>IF(AND(Weekly[[#This Row],[V Odds &lt;]]="",Weekly[[#This Row],[H Odds &lt;]]=""),AU403,IF(AND(Weekly[[#This Row],[H Odds &lt;]]&lt;&gt;"",Weekly[[#This Row],[XGB_P]]=TRUE,Weekly[[#This Row],[Actual]]=TRUE),AU403+Weekly[[#This Row],[H Odds &lt;]]-1,IF(AND(Weekly[[#This Row],[V Odds &lt;]]&lt;&gt;"",Weekly[[#This Row],[XGB_P]]=FALSE,Weekly[[#This Row],[Actual]]=FALSE),AU403+Weekly[[#This Row],[V Odds &lt;]]-1,IF(AND(Weekly[[#This Row],[V Odds &lt;]]&lt;&gt;"",Weekly[[#This Row],[XGB_P]]=FALSE,Weekly[[#This Row],[Actual]]=TRUE),AU403-1,IF(AND(Weekly[[#This Row],[H Odds &lt;]]&lt;&gt;"",Weekly[[#This Row],[XGB_P]]=TRUE,Weekly[[#This Row],[Actual]]=FALSE),AU403-1,AU403)))))</f>
        <v>68.460000000000008</v>
      </c>
      <c r="AV404" s="37">
        <f>IF(AND(Weekly[[#This Row],[V Odds &lt;]]="",Weekly[[#This Row],[H Odds &lt;]]=""),AV403,IF(AND(Weekly[[#This Row],[H Odds &lt;]]&lt;&gt;"",Weekly[[#This Row],[QDA_P]]=TRUE,Weekly[[#This Row],[Actual]]=TRUE),AV403+Weekly[[#This Row],[H Odds &lt;]]-1,IF(AND(Weekly[[#This Row],[V Odds &lt;]]&lt;&gt;"",Weekly[[#This Row],[QDA_P]]=FALSE,Weekly[[#This Row],[Actual]]=FALSE),AV403+Weekly[[#This Row],[V Odds &lt;]]-1,IF(AND(Weekly[[#This Row],[V Odds &lt;]]&lt;&gt;"",Weekly[[#This Row],[QDA_P]]=FALSE,Weekly[[#This Row],[Actual]]=TRUE),AV403-1,IF(AND(Weekly[[#This Row],[H Odds &lt;]]&lt;&gt;"",Weekly[[#This Row],[QDA_P]]=TRUE,Weekly[[#This Row],[Actual]]=FALSE),AV403-1,AV403)))))</f>
        <v>57.949999999999982</v>
      </c>
      <c r="AW404" s="37">
        <f>IF(AND(Weekly[[#This Row],[H Odds &lt;]]="",Weekly[[#This Row],[V Odds &lt;]]=""),AW403,IF(AND(Weekly[[#This Row],[KNC_P]]=Weekly[[#This Row],[Actual]],Weekly[[#This Row],[KNC_P]]=TRUE),AW403+Weekly[[#This Row],[BF H Odds]]-1,IF(AND(Weekly[[#This Row],[KNC_P]]=Weekly[[#This Row],[Actual]],Weekly[[#This Row],[KNC_P]]=FALSE),AW403+Weekly[[#This Row],[BF V Odds]]-1,AW403-1)))</f>
        <v>47.550000000000011</v>
      </c>
      <c r="AX404" s="37">
        <f>IF(AND(Weekly[[#This Row],[V Odds &lt;]]="",Weekly[[#This Row],[H Odds &lt;]]=""),AX403,IF(AND(Weekly[[#This Row],[V Odds &lt;]]&lt;&gt;"",Weekly[[#This Row],[FALSES]]&gt;0,Weekly[[#This Row],[Actual]]=FALSE),AX403+Weekly[[#This Row],[V Odds &lt;]]-1,IF(AND(Weekly[[#This Row],[H Odds &lt;]]&lt;&gt;"",Weekly[[#This Row],[TRUES]]&gt;0,Weekly[[#This Row],[Actual]]=TRUE),AX403+Weekly[[#This Row],[H Odds &lt;]]-1,IF(AND(Weekly[[#This Row],[V Odds &lt;]]&lt;&gt;"",Weekly[[#This Row],[FALSES]]=0),AX403,IF(AND(Weekly[[#This Row],[H Odds &lt;]]&lt;&gt;"",Weekly[[#This Row],[TRUES]]=0),AX403,AX403-1)))))</f>
        <v>85.549999999999983</v>
      </c>
      <c r="AY404" s="37">
        <f>IF(AND(Weekly[[#This Row],[V Odds &lt;]]="",Weekly[[#This Row],[H Odds &lt;]]=""),AY403,IF(AND(Weekly[[#This Row],[V Odds &lt;]]&lt;&gt;"",Weekly[[#This Row],[FALSES]]&gt;0,Weekly[[#This Row],[Actual]]=FALSE),AY403+((Weekly[[#This Row],[V Odds &lt;]]-1)*0.92),IF(AND(Weekly[[#This Row],[H Odds &lt;]]&lt;&gt;"",Weekly[[#This Row],[TRUES]]&gt;0,Weekly[[#This Row],[Actual]]=TRUE),AY403+((Weekly[[#This Row],[H Odds &lt;]]-1)*0.92),IF(AND(Weekly[[#This Row],[V Odds &lt;]]&lt;&gt;"",Weekly[[#This Row],[FALSES]]=0),AY403,IF(AND(Weekly[[#This Row],[H Odds &lt;]]&lt;&gt;"",Weekly[[#This Row],[TRUES]]=0),AY403,AY403-1)))))</f>
        <v>77.506000000000029</v>
      </c>
      <c r="AZ404" s="37">
        <f>IF(AND(Weekly[[#This Row],[V Odds &lt;]]="",Weekly[[#This Row],[H Odds &lt;]]=""),AZ403,IF(AND(Weekly[[#This Row],[V Odds &lt;]]&lt;&gt;"",Weekly[[#This Row],[Actual]]=FALSE),AZ403+Weekly[[#This Row],[V Odds &lt;]]-1,IF(AND(Weekly[[#This Row],[H Odds &lt;]]&lt;&gt;"",Weekly[[#This Row],[Actual]]=TRUE),AZ403+Weekly[[#This Row],[H Odds &lt;]]-1,AZ403-1)))</f>
        <v>70.61999999999999</v>
      </c>
      <c r="BA404" s="38">
        <f>IF(Weekly[[#This Row],[H Odds &lt;]]="",BA403,IF(AND(Weekly[[#This Row],[H Odds &lt;]]&lt;&gt;"",Weekly[[#This Row],[SVC_P]]=TRUE,Weekly[[#This Row],[Actual]]=TRUE),BA403+Weekly[[#This Row],[H Odds &lt;]]-1,IF(AND(Weekly[[#This Row],[H Odds &lt;]]&lt;&gt;"",Weekly[[#This Row],[SVC_P]]=TRUE,Weekly[[#This Row],[Actual]]=FALSE),BA403-1,BA403)))</f>
        <v>74.339999999999989</v>
      </c>
      <c r="BB404" s="38">
        <f>IF(Weekly[[#This Row],[H Odds &lt;]]="",BB403,IF(AND(Weekly[[#This Row],[H Odds &lt;]]&lt;&gt;"",Weekly[[#This Row],[ADBC_P]]=TRUE,Weekly[[#This Row],[Actual]]=TRUE),BB403+Weekly[[#This Row],[H Odds &lt;]]-1,IF(AND(Weekly[[#This Row],[H Odds &lt;]]&lt;&gt;"",Weekly[[#This Row],[ADBC_P]]=TRUE,Weekly[[#This Row],[Actual]]=FALSE),BB403-1,BB403)))</f>
        <v>48.16</v>
      </c>
      <c r="BC404" s="38">
        <f>IF(Weekly[[#This Row],[H Odds &lt;]]="",BC403,IF(AND(Weekly[[#This Row],[H Odds &lt;]]&lt;&gt;"",Weekly[[#This Row],[RFC_P]]=TRUE,Weekly[[#This Row],[Actual]]=TRUE),BC403+Weekly[[#This Row],[H Odds &lt;]]-1,IF(AND(Weekly[[#This Row],[H Odds &lt;]]&lt;&gt;"",Weekly[[#This Row],[RFC_P]]=TRUE,Weekly[[#This Row],[Actual]]=FALSE),BC403-1,BC403)))</f>
        <v>49.859999999999992</v>
      </c>
      <c r="BD404" s="38">
        <f>IF(Weekly[[#This Row],[H Odds &lt;]]="",BD403,IF(AND(Weekly[[#This Row],[H Odds &lt;]]&lt;&gt;"",Weekly[[#This Row],[GBC_P]]=TRUE,Weekly[[#This Row],[Actual]]=TRUE),BD403+Weekly[[#This Row],[H Odds &lt;]]-1,IF(AND(Weekly[[#This Row],[H Odds &lt;]]&lt;&gt;"",Weekly[[#This Row],[GBC_P]]=TRUE,Weekly[[#This Row],[Actual]]=FALSE),BD403-1,BD403)))</f>
        <v>52.660000000000004</v>
      </c>
      <c r="BE404" s="38">
        <f>IF(Weekly[[#This Row],[H Odds &lt;]]="",BE403,IF(AND(Weekly[[#This Row],[H Odds &lt;]]&lt;&gt;"",Weekly[[#This Row],[HGBC_P]]=TRUE,Weekly[[#This Row],[Actual]]=TRUE),BE403+Weekly[[#This Row],[H Odds &lt;]]-1,IF(AND(Weekly[[#This Row],[H Odds &lt;]]&lt;&gt;"",Weekly[[#This Row],[HGBC_P]]=TRUE,Weekly[[#This Row],[Actual]]=FALSE),BE403-1,BE403)))</f>
        <v>60.459999999999994</v>
      </c>
      <c r="BF404" s="38">
        <f>IF(Weekly[[#This Row],[H Odds &lt;]]="",BF403,IF(AND(Weekly[[#This Row],[H Odds &lt;]]&lt;&gt;"",Weekly[[#This Row],[XGB_P]]=TRUE,Weekly[[#This Row],[Actual]]=TRUE),BF403+Weekly[[#This Row],[H Odds &lt;]]-1,IF(AND(Weekly[[#This Row],[H Odds &lt;]]&lt;&gt;"",Weekly[[#This Row],[XGB_P]]=TRUE,Weekly[[#This Row],[Actual]]=FALSE),BF403-1,BF403)))</f>
        <v>64.63</v>
      </c>
      <c r="BG404" s="38">
        <f>IF(Weekly[[#This Row],[H Odds &lt;]]="",BG403,IF(AND(Weekly[[#This Row],[H Odds &lt;]]&lt;&gt;"",Weekly[[#This Row],[QDA_P]]=TRUE,Weekly[[#This Row],[Actual]]=TRUE),BG403+Weekly[[#This Row],[H Odds &lt;]]-1,IF(AND(Weekly[[#This Row],[H Odds &lt;]]&lt;&gt;"",Weekly[[#This Row],[QDA_P]]=TRUE,Weekly[[#This Row],[Actual]]=FALSE),BG403-1,BG403)))</f>
        <v>46.879999999999995</v>
      </c>
      <c r="BH404" s="38">
        <f>IF(Weekly[[#This Row],[H Odds &lt;]]="",BH403,IF(AND(Weekly[[#This Row],[H Odds &lt;]]&lt;&gt;"",Weekly[[#This Row],[KNC_P]]=TRUE,Weekly[[#This Row],[Actual]]=TRUE),BH403+Weekly[[#This Row],[H Odds &lt;]]-1,IF(AND(Weekly[[#This Row],[H Odds &lt;]]&lt;&gt;"",Weekly[[#This Row],[KNC_P]]=TRUE,Weekly[[#This Row],[Actual]]=FALSE),BH403-1,BH403)))</f>
        <v>51.249999999999993</v>
      </c>
      <c r="BI404" s="38">
        <f>IF(Weekly[[#This Row],[H Odds &lt;]]="",BI403,IF(AND(Weekly[[#This Row],[H Odds &lt;]]&lt;&gt;"",Weekly[[#This Row],[TRUES]]&gt;0,Weekly[[#This Row],[Actual]]=TRUE),BI403+Weekly[[#This Row],[H Odds &lt;]]-1,IF(AND(Weekly[[#This Row],[H Odds &lt;]]&lt;&gt;"",Weekly[[#This Row],[TRUES]]=0),BI403,BI403-1)))</f>
        <v>74.339999999999989</v>
      </c>
      <c r="BJ404" s="38">
        <f>IF(Weekly[[#This Row],[H Odds &lt;]]="",BJ403,IF(AND(Weekly[[#This Row],[H Odds &lt;]]&lt;&gt;"",Weekly[[#This Row],[Actual]]=TRUE),BJ403+Weekly[[#This Row],[H Odds &lt;]]-1,IF(AND(Weekly[[#This Row],[H Odds &lt;]]&lt;&gt;"",Weekly[[#This Row],[Actual]]=FALSE),BJ403-1,BJ403)))</f>
        <v>76.239999999999995</v>
      </c>
      <c r="BK404" s="58">
        <f>IF(AND(Weekly[[#This Row],[TRUES]]&gt;4,Weekly[[#This Row],[Actual]]=TRUE),BK403+Weekly[[#This Row],[BF H Odds]]-1,IF(AND(Weekly[[#This Row],[FALSES]]&gt;4,Weekly[[#This Row],[Actual]]=FALSE),BK403+Weekly[[#This Row],[BF V Odds]]-1,IF(AND(Weekly[[#This Row],[TRUES]]&gt;4,Weekly[[#This Row],[Actual]]=FALSE),BK403-1,IF(AND(Weekly[[#This Row],[FALSES]]&gt;4,Weekly[[#This Row],[Actual]]=TRUE),BK403-1,BK403))))</f>
        <v>11.480000000000025</v>
      </c>
      <c r="BL404" s="58">
        <f>IF(AND(Weekly[[#This Row],[TRUES]]&gt;5,Weekly[[#This Row],[Actual]]=TRUE),BL403+Weekly[[#This Row],[BF H Odds]]-1,IF(AND(Weekly[[#This Row],[FALSES]]&gt;5,Weekly[[#This Row],[Actual]]=FALSE),BL403+Weekly[[#This Row],[BF V Odds]]-1,IF(AND(Weekly[[#This Row],[TRUES]]&gt;5,Weekly[[#This Row],[Actual]]=FALSE),BL403-1,IF(AND(Weekly[[#This Row],[FALSES]]&gt;5,Weekly[[#This Row],[Actual]]=TRUE),BL403-1,BL403))))</f>
        <v>15.500000000000025</v>
      </c>
      <c r="BM404" s="58">
        <f>IF(AND(Weekly[[#This Row],[TRUES]]&gt;6,Weekly[[#This Row],[Actual]]=TRUE),BM403+Weekly[[#This Row],[BF H Odds]]-1,IF(AND(Weekly[[#This Row],[FALSES]]&gt;6,Weekly[[#This Row],[Actual]]=FALSE),BM403+Weekly[[#This Row],[BF V Odds]]-1,IF(AND(Weekly[[#This Row],[TRUES]]&gt;6,Weekly[[#This Row],[Actual]]=FALSE),BM403-1,IF(AND(Weekly[[#This Row],[FALSES]]&gt;6,Weekly[[#This Row],[Actual]]=TRUE),BM403-1,BM403))))</f>
        <v>44.820000000000014</v>
      </c>
    </row>
    <row r="405" spans="1:65" x14ac:dyDescent="0.25">
      <c r="A405" s="34"/>
      <c r="B405" s="10">
        <v>44293</v>
      </c>
      <c r="C405" s="33" t="s">
        <v>25</v>
      </c>
      <c r="D405" s="15" t="s">
        <v>23</v>
      </c>
      <c r="E405" t="b">
        <v>1</v>
      </c>
      <c r="F405" t="b">
        <v>1</v>
      </c>
      <c r="G405" t="b">
        <v>1</v>
      </c>
      <c r="H405" t="b">
        <v>1</v>
      </c>
      <c r="I405" t="b">
        <v>1</v>
      </c>
      <c r="J405" t="b">
        <v>1</v>
      </c>
      <c r="K405" t="b">
        <v>1</v>
      </c>
      <c r="L405" t="b">
        <v>0</v>
      </c>
      <c r="O405" t="str">
        <f>IF(Weekly[[#This Row],[H/V]]="H",Weekly[[#This Row],[BF H Odds]],IF(Weekly[[#This Row],[H/V]]="V",Weekly[[#This Row],[BF V Odds]],""))</f>
        <v/>
      </c>
      <c r="P405" t="b">
        <v>1</v>
      </c>
      <c r="R405" s="35">
        <f>IFERROR(IF(Weekly[[#This Row],[Won Bet?]]="yes",R404+(Weekly[[#This Row],[BF Odds]]*Weekly[[#This Row],[BF Stake]])-Weekly[[#This Row],[BF Stake]],R404-Weekly[[#This Row],[BF Stake]]),R404)</f>
        <v>448.4351999999999</v>
      </c>
      <c r="S405" s="9">
        <f>IFERROR(IF(Weekly[[#This Row],[Won Bet?]]="yes",S404+(((Weekly[[#This Row],[BF Odds]]*Weekly[[#This Row],[BF Stake]])-Weekly[[#This Row],[BF Stake]])*0.95),S404-Weekly[[#This Row],[BF Stake]]),S404)</f>
        <v>441.40743999999984</v>
      </c>
      <c r="T405">
        <v>1.8</v>
      </c>
      <c r="U405">
        <v>2.2200000000000002</v>
      </c>
      <c r="V405" s="24">
        <f>IF(Weekly[[#This Row],[Actual]]="","",IF(AND(Weekly[[#This Row],[SVC_P]]=Weekly[[#This Row],[Actual]],Weekly[[#This Row],[SVC_P]]=TRUE),V404+Weekly[[#This Row],[BF H Odds]]-1,IF(AND(Weekly[[#This Row],[SVC_P]]=Weekly[[#This Row],[Actual]],Weekly[[#This Row],[SVC_P]]=FALSE),V404+Weekly[[#This Row],[BF V Odds]]-1,V404-1)))</f>
        <v>67.180000000000064</v>
      </c>
      <c r="W405" s="24">
        <f>IF(Weekly[[#This Row],[Actual]]="","",IF(AND(Weekly[[#This Row],[SVC_P]]=FALSE,Weekly[[#This Row],[Actual]]=TRUE),W404+Weekly[[#This Row],[BF H Odds]]-1,IF(AND(Weekly[[#This Row],[SVC_P]]=TRUE,Weekly[[#This Row],[Actual]]=FALSE,),W404+Weekly[[#This Row],[BF V Odds]]-1,W404-1)))</f>
        <v>-340.03</v>
      </c>
      <c r="X405" s="24">
        <f>IF(Weekly[[#This Row],[Actual]]="","",IF(AND(Weekly[[#This Row],[ADBC_P]]=Weekly[[#This Row],[Actual]],Weekly[[#This Row],[ADBC_P]]=TRUE),X404+Weekly[[#This Row],[BF H Odds]]-1,IF(AND(Weekly[[#This Row],[ADBC_P]]=Weekly[[#This Row],[Actual]],Weekly[[#This Row],[ADBC_P]]=FALSE),X404+Weekly[[#This Row],[BF V Odds]]-1,X404-1)))</f>
        <v>19.930000000000028</v>
      </c>
      <c r="Y405" s="24">
        <f>IF(Weekly[[#This Row],[Actual]]="","",IF(AND(Weekly[[#This Row],[ADBC_P]]=FALSE,Weekly[[#This Row],[Actual]]=TRUE),Y404+Weekly[[#This Row],[BF H Odds]]-1,IF(AND(Weekly[[#This Row],[ADBC_P]]=TRUE,Weekly[[#This Row],[Actual]]=FALSE),Y404+Weekly[[#This Row],[BF V Odds]]-1,Y404-1)))</f>
        <v>47.589999999999996</v>
      </c>
      <c r="Z405" s="24">
        <f>IF(Weekly[[#This Row],[Actual]]="","",IF(AND(Weekly[[#This Row],[RFC_P]]=Weekly[[#This Row],[Actual]],Weekly[[#This Row],[RFC_P]]=TRUE),Z404+Weekly[[#This Row],[BF H Odds]]-1,IF(AND(Weekly[[#This Row],[RFC_P]]=Weekly[[#This Row],[Actual]],Weekly[[#This Row],[RFC_P]]=FALSE),Z404+Weekly[[#This Row],[BF V Odds]]-1,Z404-1)))</f>
        <v>16.950000000000021</v>
      </c>
      <c r="AA405" s="24">
        <f>IF(Weekly[[#This Row],[Actual]]="","",IF(AND(Weekly[[#This Row],[RFC_P]]=FALSE,Weekly[[#This Row],[Actual]]=TRUE),AA404+Weekly[[#This Row],[BF H Odds]]-1,IF(AND(Weekly[[#This Row],[RFC_P]]=TRUE,Weekly[[#This Row],[Actual]]=FALSE),AA404+Weekly[[#This Row],[BF V Odds]]-1,AA404-1)))</f>
        <v>50.569999999999979</v>
      </c>
      <c r="AB405" s="24">
        <f>IF(Weekly[[#This Row],[Actual]]="","",IF(AND(Weekly[[#This Row],[GBC_P]]=Weekly[[#This Row],[Actual]],Weekly[[#This Row],[GBC_P]]=TRUE),AB404+Weekly[[#This Row],[BF H Odds]]-1,IF(AND(Weekly[[#This Row],[GBC_P]]=Weekly[[#This Row],[Actual]],Weekly[[#This Row],[GBC_P]]=FALSE),AB404+Weekly[[#This Row],[BF V Odds]]-1,AB404-1)))</f>
        <v>10.170000000000007</v>
      </c>
      <c r="AC405" s="24">
        <f>IF(Weekly[[#This Row],[Actual]]="","",IF(AND(Weekly[[#This Row],[GBC_P]]=FALSE,Weekly[[#This Row],[Actual]]=TRUE),AC404+Weekly[[#This Row],[BF H Odds]]-1,IF(AND(Weekly[[#This Row],[GBC_P]]=TRUE,Weekly[[#This Row],[Actual]]=FALSE),AC404+Weekly[[#This Row],[BF V Odds]]-1,AC404-1)))</f>
        <v>57.349999999999966</v>
      </c>
      <c r="AD405" s="24">
        <f>IF(Weekly[[#This Row],[Actual]]="","",IF(AND(Weekly[[#This Row],[HGBC_P]]=Weekly[[#This Row],[Actual]],Weekly[[#This Row],[HGBC_P]]=TRUE),AD404+Weekly[[#This Row],[BF H Odds]]-1,IF(AND(Weekly[[#This Row],[HGBC_P]]=Weekly[[#This Row],[Actual]],Weekly[[#This Row],[HGBC_P]]=FALSE),AD404+Weekly[[#This Row],[BF V Odds]]-1,AD404-1)))</f>
        <v>15.940000000000026</v>
      </c>
      <c r="AE405" s="24">
        <f>IF(Weekly[[#This Row],[Actual]]="","",IF(AND(Weekly[[#This Row],[HGBC_P]]=FALSE,Weekly[[#This Row],[Actual]]=TRUE),AE404+Weekly[[#This Row],[BF H Odds]]-1,IF(AND(Weekly[[#This Row],[HGBC_P]]=TRUE,Weekly[[#This Row],[Actual]]=FALSE),AE404+Weekly[[#This Row],[BF V Odds]]-1,AE404-1)))</f>
        <v>51.58</v>
      </c>
      <c r="AF405" s="24">
        <f>IF(Weekly[[#This Row],[Actual]]="","",IF(AND(Weekly[[#This Row],[XGB_P]]=Weekly[[#This Row],[Actual]],Weekly[[#This Row],[XGB_P]]=TRUE),AF404+Weekly[[#This Row],[BF H Odds]]-1,IF(AND(Weekly[[#This Row],[XGB_P]]=Weekly[[#This Row],[Actual]],Weekly[[#This Row],[XGB_P]]=FALSE),AF404+Weekly[[#This Row],[BF V Odds]]-1,AF404-1)))</f>
        <v>33.260000000000019</v>
      </c>
      <c r="AG405" s="24">
        <f>IF(Weekly[[#This Row],[Actual]]="","",IF(AND(Weekly[[#This Row],[XGB_P]]=FALSE,Weekly[[#This Row],[Actual]]=TRUE),AG404+Weekly[[#This Row],[BF H Odds]]-1,IF(AND(Weekly[[#This Row],[XGB_P]]=TRUE,Weekly[[#This Row],[Actual]]=FALSE),AG404+Weekly[[#This Row],[BF V Odds]]-1,AG404-1)))</f>
        <v>34.259999999999991</v>
      </c>
      <c r="AH405" s="24">
        <f>IF(Weekly[[#This Row],[Actual]]="","",IF(AND(Weekly[[#This Row],[QDA_P]]=Weekly[[#This Row],[Actual]],Weekly[[#This Row],[QDA_P]]=TRUE),AH404+Weekly[[#This Row],[BF H Odds]]-1,IF(AND(Weekly[[#This Row],[QDA_P]]=Weekly[[#This Row],[Actual]],Weekly[[#This Row],[QDA_P]]=FALSE),AH404+Weekly[[#This Row],[BF V Odds]]-1,AH404-1)))</f>
        <v>2.3400000000000092</v>
      </c>
      <c r="AI405" s="24">
        <f>IF(Weekly[[#This Row],[Actual]]="","",IF(AND(Weekly[[#This Row],[QDA_P]]=FALSE,Weekly[[#This Row],[Actual]]=TRUE),AI404+Weekly[[#This Row],[BF H Odds]]-1,IF(AND(Weekly[[#This Row],[QDA_P]]=TRUE,Weekly[[#This Row],[Actual]]=FALSE),AI404+Weekly[[#This Row],[BF V Odds]]-1,AI404-1)))</f>
        <v>65.180000000000007</v>
      </c>
      <c r="AJ405" s="24">
        <f>IF(Weekly[[#This Row],[Actual]]="","",IF(AND(Weekly[[#This Row],[KNC_P]]=FALSE,Weekly[[#This Row],[Actual]]=TRUE),AJ404+Weekly[[#This Row],[BF H Odds]]-1,IF(AND(Weekly[[#This Row],[KNC_P]]=TRUE,Weekly[[#This Row],[Actual]]=FALSE),AJ404+Weekly[[#This Row],[BF V Odds]]-1,AJ404-1)))</f>
        <v>48.599999999999973</v>
      </c>
      <c r="AK405" s="24">
        <f>IF(Weekly[[#This Row],[Actual]]="","",IF(AND(Weekly[[#This Row],[KNC_P]]=FALSE,Weekly[[#This Row],[Actual]]=TRUE),AK404+Weekly[[#This Row],[BF H Odds]]-1,IF(AND(Weekly[[#This Row],[KNC_P]]=TRUE,Weekly[[#This Row],[Actual]]=FALSE),AK404+Weekly[[#This Row],[BF V Odds]]-1,AK404-1)))</f>
        <v>47.499999999999964</v>
      </c>
      <c r="AL405" s="30">
        <f>IF(Weekly[[#This Row],[Actual]]="","",COUNTIF(Weekly[[#This Row],[SVC_P]:[QDA_P]],TRUE))</f>
        <v>7</v>
      </c>
      <c r="AM405" s="30">
        <f>IF(Weekly[[#This Row],[Actual]]="","",COUNTIF(Weekly[[#This Row],[SVC_P]:[QDA_P]],FALSE))</f>
        <v>0</v>
      </c>
      <c r="AN405" s="36" t="str">
        <f>IF(AND(Weekly[[#This Row],[BF V Odds]]&gt;$BO$6,Weekly[[#This Row],[BF V Odds]] &lt; $BO$7),Weekly[[#This Row],[BF V Odds]],"")</f>
        <v/>
      </c>
      <c r="AO405" s="36" t="str">
        <f>IF(AND(Weekly[[#This Row],[BF H Odds]]&gt;$BO$6, Weekly[[#This Row],[BF H Odds]] &lt; $BO$7),Weekly[[#This Row],[BF H Odds]],"")</f>
        <v/>
      </c>
      <c r="AP405" s="37">
        <f>IF(AND(Weekly[[#This Row],[V Odds &lt;]]="",Weekly[[#This Row],[H Odds &lt;]]=""),AP404,IF(AND(Weekly[[#This Row],[H Odds &lt;]]&lt;&gt;"",Weekly[[#This Row],[SVC_P]]=TRUE,Weekly[[#This Row],[Actual]]=TRUE),AP404+Weekly[[#This Row],[H Odds &lt;]]-1,IF(AND(Weekly[[#This Row],[V Odds &lt;]]&lt;&gt;"",Weekly[[#This Row],[SVC_P]]=FALSE,Weekly[[#This Row],[Actual]]=FALSE),AP404+Weekly[[#This Row],[V Odds &lt;]]-1,IF(AND(Weekly[[#This Row],[V Odds &lt;]]&lt;&gt;"",Weekly[[#This Row],[SVC_P]]=FALSE,Weekly[[#This Row],[Actual]]=TRUE),AP404-1,IF(AND(Weekly[[#This Row],[H Odds &lt;]]&lt;&gt;"",Weekly[[#This Row],[SVC_P]]=TRUE,Weekly[[#This Row],[Actual]]=FALSE),AP404-1,AP404)))))</f>
        <v>79.38000000000001</v>
      </c>
      <c r="AQ405" s="37">
        <f>IF(AND(Weekly[[#This Row],[V Odds &lt;]]="",Weekly[[#This Row],[H Odds &lt;]]=""),AQ404,IF(AND(Weekly[[#This Row],[H Odds &lt;]]&lt;&gt;"",Weekly[[#This Row],[ADBC_P]]=TRUE,Weekly[[#This Row],[Actual]]=TRUE),AQ404+Weekly[[#This Row],[H Odds &lt;]]-1,IF(AND(Weekly[[#This Row],[V Odds &lt;]]&lt;&gt;"",Weekly[[#This Row],[ADBC_P]]=FALSE,Weekly[[#This Row],[Actual]]=FALSE),AQ404+Weekly[[#This Row],[V Odds &lt;]]-1,IF(AND(Weekly[[#This Row],[V Odds &lt;]]&lt;&gt;"",Weekly[[#This Row],[ADBC_P]]=FALSE,Weekly[[#This Row],[Actual]]=TRUE),AQ404-1,IF(AND(Weekly[[#This Row],[H Odds &lt;]]&lt;&gt;"",Weekly[[#This Row],[ADBC_P]]=TRUE,Weekly[[#This Row],[Actual]]=FALSE),AQ404-1,AQ404)))))</f>
        <v>51.48</v>
      </c>
      <c r="AR405" s="37">
        <f>IF(AND(Weekly[[#This Row],[V Odds &lt;]]="",Weekly[[#This Row],[H Odds &lt;]]=""),AR404,IF(AND(Weekly[[#This Row],[H Odds &lt;]]&lt;&gt;"",Weekly[[#This Row],[RFC_P]]=TRUE,Weekly[[#This Row],[Actual]]=TRUE),AR404+Weekly[[#This Row],[H Odds &lt;]]-1,IF(AND(Weekly[[#This Row],[V Odds &lt;]]&lt;&gt;"",Weekly[[#This Row],[RFC_P]]=FALSE,Weekly[[#This Row],[Actual]]=FALSE),AR404+Weekly[[#This Row],[V Odds &lt;]]-1,IF(AND(Weekly[[#This Row],[V Odds &lt;]]&lt;&gt;"",Weekly[[#This Row],[RFC_P]]=FALSE,Weekly[[#This Row],[Actual]]=TRUE),AR404-1,IF(AND(Weekly[[#This Row],[H Odds &lt;]]&lt;&gt;"",Weekly[[#This Row],[RFC_P]]=TRUE,Weekly[[#This Row],[Actual]]=FALSE),AR404-1,AR404)))))</f>
        <v>56.789999999999992</v>
      </c>
      <c r="AS405" s="37">
        <f>IF(AND(Weekly[[#This Row],[V Odds &lt;]]="",Weekly[[#This Row],[H Odds &lt;]]=""),AS404,IF(AND(Weekly[[#This Row],[H Odds &lt;]]&lt;&gt;"",Weekly[[#This Row],[GBC_P]]=TRUE,Weekly[[#This Row],[Actual]]=TRUE),AS404+Weekly[[#This Row],[H Odds &lt;]]-1,IF(AND(Weekly[[#This Row],[V Odds &lt;]]&lt;&gt;"",Weekly[[#This Row],[GBC_P]]=FALSE,Weekly[[#This Row],[Actual]]=FALSE),AS404+Weekly[[#This Row],[V Odds &lt;]]-1,IF(AND(Weekly[[#This Row],[V Odds &lt;]]&lt;&gt;"",Weekly[[#This Row],[GBC_P]]=FALSE,Weekly[[#This Row],[Actual]]=TRUE),AS404-1,IF(AND(Weekly[[#This Row],[H Odds &lt;]]&lt;&gt;"",Weekly[[#This Row],[GBC_P]]=TRUE,Weekly[[#This Row],[Actual]]=FALSE),AS404-1,AS404)))))</f>
        <v>51.28</v>
      </c>
      <c r="AT405" s="37">
        <f>IF(AND(Weekly[[#This Row],[V Odds &lt;]]="",Weekly[[#This Row],[H Odds &lt;]]=""),AT404,IF(AND(Weekly[[#This Row],[H Odds &lt;]]&lt;&gt;"",Weekly[[#This Row],[HGBC_P]]=TRUE,Weekly[[#This Row],[Actual]]=TRUE),AT404+Weekly[[#This Row],[H Odds &lt;]]-1,IF(AND(Weekly[[#This Row],[V Odds &lt;]]&lt;&gt;"",Weekly[[#This Row],[HGBC_P]]=FALSE,Weekly[[#This Row],[Actual]]=FALSE),AT404+Weekly[[#This Row],[V Odds &lt;]]-1,IF(AND(Weekly[[#This Row],[V Odds &lt;]]&lt;&gt;"",Weekly[[#This Row],[HGBC_P]]=FALSE,Weekly[[#This Row],[Actual]]=TRUE),AT404-1,IF(AND(Weekly[[#This Row],[H Odds &lt;]]&lt;&gt;"",Weekly[[#This Row],[HGBC_P]]=TRUE,Weekly[[#This Row],[Actual]]=FALSE),AT404-1,AT404)))))</f>
        <v>57.359999999999992</v>
      </c>
      <c r="AU405" s="37">
        <f>IF(AND(Weekly[[#This Row],[V Odds &lt;]]="",Weekly[[#This Row],[H Odds &lt;]]=""),AU404,IF(AND(Weekly[[#This Row],[H Odds &lt;]]&lt;&gt;"",Weekly[[#This Row],[XGB_P]]=TRUE,Weekly[[#This Row],[Actual]]=TRUE),AU404+Weekly[[#This Row],[H Odds &lt;]]-1,IF(AND(Weekly[[#This Row],[V Odds &lt;]]&lt;&gt;"",Weekly[[#This Row],[XGB_P]]=FALSE,Weekly[[#This Row],[Actual]]=FALSE),AU404+Weekly[[#This Row],[V Odds &lt;]]-1,IF(AND(Weekly[[#This Row],[V Odds &lt;]]&lt;&gt;"",Weekly[[#This Row],[XGB_P]]=FALSE,Weekly[[#This Row],[Actual]]=TRUE),AU404-1,IF(AND(Weekly[[#This Row],[H Odds &lt;]]&lt;&gt;"",Weekly[[#This Row],[XGB_P]]=TRUE,Weekly[[#This Row],[Actual]]=FALSE),AU404-1,AU404)))))</f>
        <v>68.460000000000008</v>
      </c>
      <c r="AV405" s="37">
        <f>IF(AND(Weekly[[#This Row],[V Odds &lt;]]="",Weekly[[#This Row],[H Odds &lt;]]=""),AV404,IF(AND(Weekly[[#This Row],[H Odds &lt;]]&lt;&gt;"",Weekly[[#This Row],[QDA_P]]=TRUE,Weekly[[#This Row],[Actual]]=TRUE),AV404+Weekly[[#This Row],[H Odds &lt;]]-1,IF(AND(Weekly[[#This Row],[V Odds &lt;]]&lt;&gt;"",Weekly[[#This Row],[QDA_P]]=FALSE,Weekly[[#This Row],[Actual]]=FALSE),AV404+Weekly[[#This Row],[V Odds &lt;]]-1,IF(AND(Weekly[[#This Row],[V Odds &lt;]]&lt;&gt;"",Weekly[[#This Row],[QDA_P]]=FALSE,Weekly[[#This Row],[Actual]]=TRUE),AV404-1,IF(AND(Weekly[[#This Row],[H Odds &lt;]]&lt;&gt;"",Weekly[[#This Row],[QDA_P]]=TRUE,Weekly[[#This Row],[Actual]]=FALSE),AV404-1,AV404)))))</f>
        <v>57.949999999999982</v>
      </c>
      <c r="AW405" s="37">
        <f>IF(AND(Weekly[[#This Row],[H Odds &lt;]]="",Weekly[[#This Row],[V Odds &lt;]]=""),AW404,IF(AND(Weekly[[#This Row],[KNC_P]]=Weekly[[#This Row],[Actual]],Weekly[[#This Row],[KNC_P]]=TRUE),AW404+Weekly[[#This Row],[BF H Odds]]-1,IF(AND(Weekly[[#This Row],[KNC_P]]=Weekly[[#This Row],[Actual]],Weekly[[#This Row],[KNC_P]]=FALSE),AW404+Weekly[[#This Row],[BF V Odds]]-1,AW404-1)))</f>
        <v>47.550000000000011</v>
      </c>
      <c r="AX405" s="37">
        <f>IF(AND(Weekly[[#This Row],[V Odds &lt;]]="",Weekly[[#This Row],[H Odds &lt;]]=""),AX404,IF(AND(Weekly[[#This Row],[V Odds &lt;]]&lt;&gt;"",Weekly[[#This Row],[FALSES]]&gt;0,Weekly[[#This Row],[Actual]]=FALSE),AX404+Weekly[[#This Row],[V Odds &lt;]]-1,IF(AND(Weekly[[#This Row],[H Odds &lt;]]&lt;&gt;"",Weekly[[#This Row],[TRUES]]&gt;0,Weekly[[#This Row],[Actual]]=TRUE),AX404+Weekly[[#This Row],[H Odds &lt;]]-1,IF(AND(Weekly[[#This Row],[V Odds &lt;]]&lt;&gt;"",Weekly[[#This Row],[FALSES]]=0),AX404,IF(AND(Weekly[[#This Row],[H Odds &lt;]]&lt;&gt;"",Weekly[[#This Row],[TRUES]]=0),AX404,AX404-1)))))</f>
        <v>85.549999999999983</v>
      </c>
      <c r="AY405" s="37">
        <f>IF(AND(Weekly[[#This Row],[V Odds &lt;]]="",Weekly[[#This Row],[H Odds &lt;]]=""),AY404,IF(AND(Weekly[[#This Row],[V Odds &lt;]]&lt;&gt;"",Weekly[[#This Row],[FALSES]]&gt;0,Weekly[[#This Row],[Actual]]=FALSE),AY404+((Weekly[[#This Row],[V Odds &lt;]]-1)*0.92),IF(AND(Weekly[[#This Row],[H Odds &lt;]]&lt;&gt;"",Weekly[[#This Row],[TRUES]]&gt;0,Weekly[[#This Row],[Actual]]=TRUE),AY404+((Weekly[[#This Row],[H Odds &lt;]]-1)*0.92),IF(AND(Weekly[[#This Row],[V Odds &lt;]]&lt;&gt;"",Weekly[[#This Row],[FALSES]]=0),AY404,IF(AND(Weekly[[#This Row],[H Odds &lt;]]&lt;&gt;"",Weekly[[#This Row],[TRUES]]=0),AY404,AY404-1)))))</f>
        <v>77.506000000000029</v>
      </c>
      <c r="AZ405" s="37">
        <f>IF(AND(Weekly[[#This Row],[V Odds &lt;]]="",Weekly[[#This Row],[H Odds &lt;]]=""),AZ404,IF(AND(Weekly[[#This Row],[V Odds &lt;]]&lt;&gt;"",Weekly[[#This Row],[Actual]]=FALSE),AZ404+Weekly[[#This Row],[V Odds &lt;]]-1,IF(AND(Weekly[[#This Row],[H Odds &lt;]]&lt;&gt;"",Weekly[[#This Row],[Actual]]=TRUE),AZ404+Weekly[[#This Row],[H Odds &lt;]]-1,AZ404-1)))</f>
        <v>70.61999999999999</v>
      </c>
      <c r="BA405" s="38">
        <f>IF(Weekly[[#This Row],[H Odds &lt;]]="",BA404,IF(AND(Weekly[[#This Row],[H Odds &lt;]]&lt;&gt;"",Weekly[[#This Row],[SVC_P]]=TRUE,Weekly[[#This Row],[Actual]]=TRUE),BA404+Weekly[[#This Row],[H Odds &lt;]]-1,IF(AND(Weekly[[#This Row],[H Odds &lt;]]&lt;&gt;"",Weekly[[#This Row],[SVC_P]]=TRUE,Weekly[[#This Row],[Actual]]=FALSE),BA404-1,BA404)))</f>
        <v>74.339999999999989</v>
      </c>
      <c r="BB405" s="38">
        <f>IF(Weekly[[#This Row],[H Odds &lt;]]="",BB404,IF(AND(Weekly[[#This Row],[H Odds &lt;]]&lt;&gt;"",Weekly[[#This Row],[ADBC_P]]=TRUE,Weekly[[#This Row],[Actual]]=TRUE),BB404+Weekly[[#This Row],[H Odds &lt;]]-1,IF(AND(Weekly[[#This Row],[H Odds &lt;]]&lt;&gt;"",Weekly[[#This Row],[ADBC_P]]=TRUE,Weekly[[#This Row],[Actual]]=FALSE),BB404-1,BB404)))</f>
        <v>48.16</v>
      </c>
      <c r="BC405" s="38">
        <f>IF(Weekly[[#This Row],[H Odds &lt;]]="",BC404,IF(AND(Weekly[[#This Row],[H Odds &lt;]]&lt;&gt;"",Weekly[[#This Row],[RFC_P]]=TRUE,Weekly[[#This Row],[Actual]]=TRUE),BC404+Weekly[[#This Row],[H Odds &lt;]]-1,IF(AND(Weekly[[#This Row],[H Odds &lt;]]&lt;&gt;"",Weekly[[#This Row],[RFC_P]]=TRUE,Weekly[[#This Row],[Actual]]=FALSE),BC404-1,BC404)))</f>
        <v>49.859999999999992</v>
      </c>
      <c r="BD405" s="38">
        <f>IF(Weekly[[#This Row],[H Odds &lt;]]="",BD404,IF(AND(Weekly[[#This Row],[H Odds &lt;]]&lt;&gt;"",Weekly[[#This Row],[GBC_P]]=TRUE,Weekly[[#This Row],[Actual]]=TRUE),BD404+Weekly[[#This Row],[H Odds &lt;]]-1,IF(AND(Weekly[[#This Row],[H Odds &lt;]]&lt;&gt;"",Weekly[[#This Row],[GBC_P]]=TRUE,Weekly[[#This Row],[Actual]]=FALSE),BD404-1,BD404)))</f>
        <v>52.660000000000004</v>
      </c>
      <c r="BE405" s="38">
        <f>IF(Weekly[[#This Row],[H Odds &lt;]]="",BE404,IF(AND(Weekly[[#This Row],[H Odds &lt;]]&lt;&gt;"",Weekly[[#This Row],[HGBC_P]]=TRUE,Weekly[[#This Row],[Actual]]=TRUE),BE404+Weekly[[#This Row],[H Odds &lt;]]-1,IF(AND(Weekly[[#This Row],[H Odds &lt;]]&lt;&gt;"",Weekly[[#This Row],[HGBC_P]]=TRUE,Weekly[[#This Row],[Actual]]=FALSE),BE404-1,BE404)))</f>
        <v>60.459999999999994</v>
      </c>
      <c r="BF405" s="38">
        <f>IF(Weekly[[#This Row],[H Odds &lt;]]="",BF404,IF(AND(Weekly[[#This Row],[H Odds &lt;]]&lt;&gt;"",Weekly[[#This Row],[XGB_P]]=TRUE,Weekly[[#This Row],[Actual]]=TRUE),BF404+Weekly[[#This Row],[H Odds &lt;]]-1,IF(AND(Weekly[[#This Row],[H Odds &lt;]]&lt;&gt;"",Weekly[[#This Row],[XGB_P]]=TRUE,Weekly[[#This Row],[Actual]]=FALSE),BF404-1,BF404)))</f>
        <v>64.63</v>
      </c>
      <c r="BG405" s="38">
        <f>IF(Weekly[[#This Row],[H Odds &lt;]]="",BG404,IF(AND(Weekly[[#This Row],[H Odds &lt;]]&lt;&gt;"",Weekly[[#This Row],[QDA_P]]=TRUE,Weekly[[#This Row],[Actual]]=TRUE),BG404+Weekly[[#This Row],[H Odds &lt;]]-1,IF(AND(Weekly[[#This Row],[H Odds &lt;]]&lt;&gt;"",Weekly[[#This Row],[QDA_P]]=TRUE,Weekly[[#This Row],[Actual]]=FALSE),BG404-1,BG404)))</f>
        <v>46.879999999999995</v>
      </c>
      <c r="BH405" s="38">
        <f>IF(Weekly[[#This Row],[H Odds &lt;]]="",BH404,IF(AND(Weekly[[#This Row],[H Odds &lt;]]&lt;&gt;"",Weekly[[#This Row],[KNC_P]]=TRUE,Weekly[[#This Row],[Actual]]=TRUE),BH404+Weekly[[#This Row],[H Odds &lt;]]-1,IF(AND(Weekly[[#This Row],[H Odds &lt;]]&lt;&gt;"",Weekly[[#This Row],[KNC_P]]=TRUE,Weekly[[#This Row],[Actual]]=FALSE),BH404-1,BH404)))</f>
        <v>51.249999999999993</v>
      </c>
      <c r="BI405" s="38">
        <f>IF(Weekly[[#This Row],[H Odds &lt;]]="",BI404,IF(AND(Weekly[[#This Row],[H Odds &lt;]]&lt;&gt;"",Weekly[[#This Row],[TRUES]]&gt;0,Weekly[[#This Row],[Actual]]=TRUE),BI404+Weekly[[#This Row],[H Odds &lt;]]-1,IF(AND(Weekly[[#This Row],[H Odds &lt;]]&lt;&gt;"",Weekly[[#This Row],[TRUES]]=0),BI404,BI404-1)))</f>
        <v>74.339999999999989</v>
      </c>
      <c r="BJ405" s="38">
        <f>IF(Weekly[[#This Row],[H Odds &lt;]]="",BJ404,IF(AND(Weekly[[#This Row],[H Odds &lt;]]&lt;&gt;"",Weekly[[#This Row],[Actual]]=TRUE),BJ404+Weekly[[#This Row],[H Odds &lt;]]-1,IF(AND(Weekly[[#This Row],[H Odds &lt;]]&lt;&gt;"",Weekly[[#This Row],[Actual]]=FALSE),BJ404-1,BJ404)))</f>
        <v>76.239999999999995</v>
      </c>
      <c r="BK405" s="58">
        <f>IF(AND(Weekly[[#This Row],[TRUES]]&gt;4,Weekly[[#This Row],[Actual]]=TRUE),BK404+Weekly[[#This Row],[BF H Odds]]-1,IF(AND(Weekly[[#This Row],[FALSES]]&gt;4,Weekly[[#This Row],[Actual]]=FALSE),BK404+Weekly[[#This Row],[BF V Odds]]-1,IF(AND(Weekly[[#This Row],[TRUES]]&gt;4,Weekly[[#This Row],[Actual]]=FALSE),BK404-1,IF(AND(Weekly[[#This Row],[FALSES]]&gt;4,Weekly[[#This Row],[Actual]]=TRUE),BK404-1,BK404))))</f>
        <v>12.700000000000026</v>
      </c>
      <c r="BL405" s="58">
        <f>IF(AND(Weekly[[#This Row],[TRUES]]&gt;5,Weekly[[#This Row],[Actual]]=TRUE),BL404+Weekly[[#This Row],[BF H Odds]]-1,IF(AND(Weekly[[#This Row],[FALSES]]&gt;5,Weekly[[#This Row],[Actual]]=FALSE),BL404+Weekly[[#This Row],[BF V Odds]]-1,IF(AND(Weekly[[#This Row],[TRUES]]&gt;5,Weekly[[#This Row],[Actual]]=FALSE),BL404-1,IF(AND(Weekly[[#This Row],[FALSES]]&gt;5,Weekly[[#This Row],[Actual]]=TRUE),BL404-1,BL404))))</f>
        <v>16.720000000000024</v>
      </c>
      <c r="BM405" s="58">
        <f>IF(AND(Weekly[[#This Row],[TRUES]]&gt;6,Weekly[[#This Row],[Actual]]=TRUE),BM404+Weekly[[#This Row],[BF H Odds]]-1,IF(AND(Weekly[[#This Row],[FALSES]]&gt;6,Weekly[[#This Row],[Actual]]=FALSE),BM404+Weekly[[#This Row],[BF V Odds]]-1,IF(AND(Weekly[[#This Row],[TRUES]]&gt;6,Weekly[[#This Row],[Actual]]=FALSE),BM404-1,IF(AND(Weekly[[#This Row],[FALSES]]&gt;6,Weekly[[#This Row],[Actual]]=TRUE),BM404-1,BM404))))</f>
        <v>46.040000000000013</v>
      </c>
    </row>
    <row r="406" spans="1:65" x14ac:dyDescent="0.25">
      <c r="A406" s="34"/>
      <c r="B406" s="10">
        <v>44294</v>
      </c>
      <c r="C406" s="17" t="s">
        <v>21</v>
      </c>
      <c r="D406" s="15" t="s">
        <v>37</v>
      </c>
      <c r="E406" t="b">
        <v>1</v>
      </c>
      <c r="F406" t="b">
        <v>1</v>
      </c>
      <c r="G406" t="b">
        <v>1</v>
      </c>
      <c r="H406" t="b">
        <v>0</v>
      </c>
      <c r="I406" t="b">
        <v>0</v>
      </c>
      <c r="J406" t="b">
        <v>0</v>
      </c>
      <c r="K406" t="b">
        <v>1</v>
      </c>
      <c r="L406" t="b">
        <v>0</v>
      </c>
      <c r="M406" t="s">
        <v>101</v>
      </c>
      <c r="N406">
        <v>11.21</v>
      </c>
      <c r="O406">
        <f>IF(Weekly[[#This Row],[H/V]]="H",Weekly[[#This Row],[BF H Odds]],IF(Weekly[[#This Row],[H/V]]="V",Weekly[[#This Row],[BF V Odds]],""))</f>
        <v>5</v>
      </c>
      <c r="P406" t="b">
        <v>1</v>
      </c>
      <c r="Q406" t="s">
        <v>76</v>
      </c>
      <c r="R406" s="35">
        <f>IFERROR(IF(Weekly[[#This Row],[Won Bet?]]="yes",R405+(Weekly[[#This Row],[BF Odds]]*Weekly[[#This Row],[BF Stake]])-Weekly[[#This Row],[BF Stake]],R405-Weekly[[#This Row],[BF Stake]]),R405)</f>
        <v>437.22519999999992</v>
      </c>
      <c r="S406" s="9">
        <f>IFERROR(IF(Weekly[[#This Row],[Won Bet?]]="yes",S405+(((Weekly[[#This Row],[BF Odds]]*Weekly[[#This Row],[BF Stake]])-Weekly[[#This Row],[BF Stake]])*0.95),S405-Weekly[[#This Row],[BF Stake]]),S405)</f>
        <v>430.19743999999986</v>
      </c>
      <c r="T406">
        <v>5</v>
      </c>
      <c r="U406">
        <v>1.24</v>
      </c>
      <c r="V406" s="24">
        <f>IF(Weekly[[#This Row],[Actual]]="","",IF(AND(Weekly[[#This Row],[SVC_P]]=Weekly[[#This Row],[Actual]],Weekly[[#This Row],[SVC_P]]=TRUE),V405+Weekly[[#This Row],[BF H Odds]]-1,IF(AND(Weekly[[#This Row],[SVC_P]]=Weekly[[#This Row],[Actual]],Weekly[[#This Row],[SVC_P]]=FALSE),V405+Weekly[[#This Row],[BF V Odds]]-1,V405-1)))</f>
        <v>67.420000000000059</v>
      </c>
      <c r="W406" s="24">
        <f>IF(Weekly[[#This Row],[Actual]]="","",IF(AND(Weekly[[#This Row],[SVC_P]]=FALSE,Weekly[[#This Row],[Actual]]=TRUE),W405+Weekly[[#This Row],[BF H Odds]]-1,IF(AND(Weekly[[#This Row],[SVC_P]]=TRUE,Weekly[[#This Row],[Actual]]=FALSE,),W405+Weekly[[#This Row],[BF V Odds]]-1,W405-1)))</f>
        <v>-341.03</v>
      </c>
      <c r="X406" s="24">
        <f>IF(Weekly[[#This Row],[Actual]]="","",IF(AND(Weekly[[#This Row],[ADBC_P]]=Weekly[[#This Row],[Actual]],Weekly[[#This Row],[ADBC_P]]=TRUE),X405+Weekly[[#This Row],[BF H Odds]]-1,IF(AND(Weekly[[#This Row],[ADBC_P]]=Weekly[[#This Row],[Actual]],Weekly[[#This Row],[ADBC_P]]=FALSE),X405+Weekly[[#This Row],[BF V Odds]]-1,X405-1)))</f>
        <v>20.170000000000027</v>
      </c>
      <c r="Y406" s="24">
        <f>IF(Weekly[[#This Row],[Actual]]="","",IF(AND(Weekly[[#This Row],[ADBC_P]]=FALSE,Weekly[[#This Row],[Actual]]=TRUE),Y405+Weekly[[#This Row],[BF H Odds]]-1,IF(AND(Weekly[[#This Row],[ADBC_P]]=TRUE,Weekly[[#This Row],[Actual]]=FALSE),Y405+Weekly[[#This Row],[BF V Odds]]-1,Y405-1)))</f>
        <v>46.589999999999996</v>
      </c>
      <c r="Z406" s="24">
        <f>IF(Weekly[[#This Row],[Actual]]="","",IF(AND(Weekly[[#This Row],[RFC_P]]=Weekly[[#This Row],[Actual]],Weekly[[#This Row],[RFC_P]]=TRUE),Z405+Weekly[[#This Row],[BF H Odds]]-1,IF(AND(Weekly[[#This Row],[RFC_P]]=Weekly[[#This Row],[Actual]],Weekly[[#This Row],[RFC_P]]=FALSE),Z405+Weekly[[#This Row],[BF V Odds]]-1,Z405-1)))</f>
        <v>17.190000000000019</v>
      </c>
      <c r="AA406" s="24">
        <f>IF(Weekly[[#This Row],[Actual]]="","",IF(AND(Weekly[[#This Row],[RFC_P]]=FALSE,Weekly[[#This Row],[Actual]]=TRUE),AA405+Weekly[[#This Row],[BF H Odds]]-1,IF(AND(Weekly[[#This Row],[RFC_P]]=TRUE,Weekly[[#This Row],[Actual]]=FALSE),AA405+Weekly[[#This Row],[BF V Odds]]-1,AA405-1)))</f>
        <v>49.569999999999979</v>
      </c>
      <c r="AB406" s="24">
        <f>IF(Weekly[[#This Row],[Actual]]="","",IF(AND(Weekly[[#This Row],[GBC_P]]=Weekly[[#This Row],[Actual]],Weekly[[#This Row],[GBC_P]]=TRUE),AB405+Weekly[[#This Row],[BF H Odds]]-1,IF(AND(Weekly[[#This Row],[GBC_P]]=Weekly[[#This Row],[Actual]],Weekly[[#This Row],[GBC_P]]=FALSE),AB405+Weekly[[#This Row],[BF V Odds]]-1,AB405-1)))</f>
        <v>9.170000000000007</v>
      </c>
      <c r="AC406" s="24">
        <f>IF(Weekly[[#This Row],[Actual]]="","",IF(AND(Weekly[[#This Row],[GBC_P]]=FALSE,Weekly[[#This Row],[Actual]]=TRUE),AC405+Weekly[[#This Row],[BF H Odds]]-1,IF(AND(Weekly[[#This Row],[GBC_P]]=TRUE,Weekly[[#This Row],[Actual]]=FALSE),AC405+Weekly[[#This Row],[BF V Odds]]-1,AC405-1)))</f>
        <v>57.589999999999968</v>
      </c>
      <c r="AD406" s="24">
        <f>IF(Weekly[[#This Row],[Actual]]="","",IF(AND(Weekly[[#This Row],[HGBC_P]]=Weekly[[#This Row],[Actual]],Weekly[[#This Row],[HGBC_P]]=TRUE),AD405+Weekly[[#This Row],[BF H Odds]]-1,IF(AND(Weekly[[#This Row],[HGBC_P]]=Weekly[[#This Row],[Actual]],Weekly[[#This Row],[HGBC_P]]=FALSE),AD405+Weekly[[#This Row],[BF V Odds]]-1,AD405-1)))</f>
        <v>14.940000000000026</v>
      </c>
      <c r="AE406" s="24">
        <f>IF(Weekly[[#This Row],[Actual]]="","",IF(AND(Weekly[[#This Row],[HGBC_P]]=FALSE,Weekly[[#This Row],[Actual]]=TRUE),AE405+Weekly[[#This Row],[BF H Odds]]-1,IF(AND(Weekly[[#This Row],[HGBC_P]]=TRUE,Weekly[[#This Row],[Actual]]=FALSE),AE405+Weekly[[#This Row],[BF V Odds]]-1,AE405-1)))</f>
        <v>51.82</v>
      </c>
      <c r="AF406" s="24">
        <f>IF(Weekly[[#This Row],[Actual]]="","",IF(AND(Weekly[[#This Row],[XGB_P]]=Weekly[[#This Row],[Actual]],Weekly[[#This Row],[XGB_P]]=TRUE),AF405+Weekly[[#This Row],[BF H Odds]]-1,IF(AND(Weekly[[#This Row],[XGB_P]]=Weekly[[#This Row],[Actual]],Weekly[[#This Row],[XGB_P]]=FALSE),AF405+Weekly[[#This Row],[BF V Odds]]-1,AF405-1)))</f>
        <v>32.260000000000019</v>
      </c>
      <c r="AG406" s="24">
        <f>IF(Weekly[[#This Row],[Actual]]="","",IF(AND(Weekly[[#This Row],[XGB_P]]=FALSE,Weekly[[#This Row],[Actual]]=TRUE),AG405+Weekly[[#This Row],[BF H Odds]]-1,IF(AND(Weekly[[#This Row],[XGB_P]]=TRUE,Weekly[[#This Row],[Actual]]=FALSE),AG405+Weekly[[#This Row],[BF V Odds]]-1,AG405-1)))</f>
        <v>34.499999999999993</v>
      </c>
      <c r="AH406" s="24">
        <f>IF(Weekly[[#This Row],[Actual]]="","",IF(AND(Weekly[[#This Row],[QDA_P]]=Weekly[[#This Row],[Actual]],Weekly[[#This Row],[QDA_P]]=TRUE),AH405+Weekly[[#This Row],[BF H Odds]]-1,IF(AND(Weekly[[#This Row],[QDA_P]]=Weekly[[#This Row],[Actual]],Weekly[[#This Row],[QDA_P]]=FALSE),AH405+Weekly[[#This Row],[BF V Odds]]-1,AH405-1)))</f>
        <v>2.580000000000009</v>
      </c>
      <c r="AI406" s="24">
        <f>IF(Weekly[[#This Row],[Actual]]="","",IF(AND(Weekly[[#This Row],[QDA_P]]=FALSE,Weekly[[#This Row],[Actual]]=TRUE),AI405+Weekly[[#This Row],[BF H Odds]]-1,IF(AND(Weekly[[#This Row],[QDA_P]]=TRUE,Weekly[[#This Row],[Actual]]=FALSE),AI405+Weekly[[#This Row],[BF V Odds]]-1,AI405-1)))</f>
        <v>64.180000000000007</v>
      </c>
      <c r="AJ406" s="24">
        <f>IF(Weekly[[#This Row],[Actual]]="","",IF(AND(Weekly[[#This Row],[KNC_P]]=FALSE,Weekly[[#This Row],[Actual]]=TRUE),AJ405+Weekly[[#This Row],[BF H Odds]]-1,IF(AND(Weekly[[#This Row],[KNC_P]]=TRUE,Weekly[[#This Row],[Actual]]=FALSE),AJ405+Weekly[[#This Row],[BF V Odds]]-1,AJ405-1)))</f>
        <v>48.839999999999975</v>
      </c>
      <c r="AK406" s="24">
        <f>IF(Weekly[[#This Row],[Actual]]="","",IF(AND(Weekly[[#This Row],[KNC_P]]=FALSE,Weekly[[#This Row],[Actual]]=TRUE),AK405+Weekly[[#This Row],[BF H Odds]]-1,IF(AND(Weekly[[#This Row],[KNC_P]]=TRUE,Weekly[[#This Row],[Actual]]=FALSE),AK405+Weekly[[#This Row],[BF V Odds]]-1,AK405-1)))</f>
        <v>47.739999999999966</v>
      </c>
      <c r="AL406" s="30">
        <f>IF(Weekly[[#This Row],[Actual]]="","",COUNTIF(Weekly[[#This Row],[SVC_P]:[QDA_P]],TRUE))</f>
        <v>4</v>
      </c>
      <c r="AM406" s="30">
        <f>IF(Weekly[[#This Row],[Actual]]="","",COUNTIF(Weekly[[#This Row],[SVC_P]:[QDA_P]],FALSE))</f>
        <v>3</v>
      </c>
      <c r="AN406" s="36">
        <f>IF(AND(Weekly[[#This Row],[BF V Odds]]&gt;$BO$6,Weekly[[#This Row],[BF V Odds]] &lt; $BO$7),Weekly[[#This Row],[BF V Odds]],"")</f>
        <v>5</v>
      </c>
      <c r="AO406" s="36" t="str">
        <f>IF(AND(Weekly[[#This Row],[BF H Odds]]&gt;$BO$6, Weekly[[#This Row],[BF H Odds]] &lt; $BO$7),Weekly[[#This Row],[BF H Odds]],"")</f>
        <v/>
      </c>
      <c r="AP406" s="37">
        <f>IF(AND(Weekly[[#This Row],[V Odds &lt;]]="",Weekly[[#This Row],[H Odds &lt;]]=""),AP405,IF(AND(Weekly[[#This Row],[H Odds &lt;]]&lt;&gt;"",Weekly[[#This Row],[SVC_P]]=TRUE,Weekly[[#This Row],[Actual]]=TRUE),AP405+Weekly[[#This Row],[H Odds &lt;]]-1,IF(AND(Weekly[[#This Row],[V Odds &lt;]]&lt;&gt;"",Weekly[[#This Row],[SVC_P]]=FALSE,Weekly[[#This Row],[Actual]]=FALSE),AP405+Weekly[[#This Row],[V Odds &lt;]]-1,IF(AND(Weekly[[#This Row],[V Odds &lt;]]&lt;&gt;"",Weekly[[#This Row],[SVC_P]]=FALSE,Weekly[[#This Row],[Actual]]=TRUE),AP405-1,IF(AND(Weekly[[#This Row],[H Odds &lt;]]&lt;&gt;"",Weekly[[#This Row],[SVC_P]]=TRUE,Weekly[[#This Row],[Actual]]=FALSE),AP405-1,AP405)))))</f>
        <v>79.38000000000001</v>
      </c>
      <c r="AQ406" s="37">
        <f>IF(AND(Weekly[[#This Row],[V Odds &lt;]]="",Weekly[[#This Row],[H Odds &lt;]]=""),AQ405,IF(AND(Weekly[[#This Row],[H Odds &lt;]]&lt;&gt;"",Weekly[[#This Row],[ADBC_P]]=TRUE,Weekly[[#This Row],[Actual]]=TRUE),AQ405+Weekly[[#This Row],[H Odds &lt;]]-1,IF(AND(Weekly[[#This Row],[V Odds &lt;]]&lt;&gt;"",Weekly[[#This Row],[ADBC_P]]=FALSE,Weekly[[#This Row],[Actual]]=FALSE),AQ405+Weekly[[#This Row],[V Odds &lt;]]-1,IF(AND(Weekly[[#This Row],[V Odds &lt;]]&lt;&gt;"",Weekly[[#This Row],[ADBC_P]]=FALSE,Weekly[[#This Row],[Actual]]=TRUE),AQ405-1,IF(AND(Weekly[[#This Row],[H Odds &lt;]]&lt;&gt;"",Weekly[[#This Row],[ADBC_P]]=TRUE,Weekly[[#This Row],[Actual]]=FALSE),AQ405-1,AQ405)))))</f>
        <v>51.48</v>
      </c>
      <c r="AR406" s="37">
        <f>IF(AND(Weekly[[#This Row],[V Odds &lt;]]="",Weekly[[#This Row],[H Odds &lt;]]=""),AR405,IF(AND(Weekly[[#This Row],[H Odds &lt;]]&lt;&gt;"",Weekly[[#This Row],[RFC_P]]=TRUE,Weekly[[#This Row],[Actual]]=TRUE),AR405+Weekly[[#This Row],[H Odds &lt;]]-1,IF(AND(Weekly[[#This Row],[V Odds &lt;]]&lt;&gt;"",Weekly[[#This Row],[RFC_P]]=FALSE,Weekly[[#This Row],[Actual]]=FALSE),AR405+Weekly[[#This Row],[V Odds &lt;]]-1,IF(AND(Weekly[[#This Row],[V Odds &lt;]]&lt;&gt;"",Weekly[[#This Row],[RFC_P]]=FALSE,Weekly[[#This Row],[Actual]]=TRUE),AR405-1,IF(AND(Weekly[[#This Row],[H Odds &lt;]]&lt;&gt;"",Weekly[[#This Row],[RFC_P]]=TRUE,Weekly[[#This Row],[Actual]]=FALSE),AR405-1,AR405)))))</f>
        <v>56.789999999999992</v>
      </c>
      <c r="AS406" s="37">
        <f>IF(AND(Weekly[[#This Row],[V Odds &lt;]]="",Weekly[[#This Row],[H Odds &lt;]]=""),AS405,IF(AND(Weekly[[#This Row],[H Odds &lt;]]&lt;&gt;"",Weekly[[#This Row],[GBC_P]]=TRUE,Weekly[[#This Row],[Actual]]=TRUE),AS405+Weekly[[#This Row],[H Odds &lt;]]-1,IF(AND(Weekly[[#This Row],[V Odds &lt;]]&lt;&gt;"",Weekly[[#This Row],[GBC_P]]=FALSE,Weekly[[#This Row],[Actual]]=FALSE),AS405+Weekly[[#This Row],[V Odds &lt;]]-1,IF(AND(Weekly[[#This Row],[V Odds &lt;]]&lt;&gt;"",Weekly[[#This Row],[GBC_P]]=FALSE,Weekly[[#This Row],[Actual]]=TRUE),AS405-1,IF(AND(Weekly[[#This Row],[H Odds &lt;]]&lt;&gt;"",Weekly[[#This Row],[GBC_P]]=TRUE,Weekly[[#This Row],[Actual]]=FALSE),AS405-1,AS405)))))</f>
        <v>50.28</v>
      </c>
      <c r="AT406" s="37">
        <f>IF(AND(Weekly[[#This Row],[V Odds &lt;]]="",Weekly[[#This Row],[H Odds &lt;]]=""),AT405,IF(AND(Weekly[[#This Row],[H Odds &lt;]]&lt;&gt;"",Weekly[[#This Row],[HGBC_P]]=TRUE,Weekly[[#This Row],[Actual]]=TRUE),AT405+Weekly[[#This Row],[H Odds &lt;]]-1,IF(AND(Weekly[[#This Row],[V Odds &lt;]]&lt;&gt;"",Weekly[[#This Row],[HGBC_P]]=FALSE,Weekly[[#This Row],[Actual]]=FALSE),AT405+Weekly[[#This Row],[V Odds &lt;]]-1,IF(AND(Weekly[[#This Row],[V Odds &lt;]]&lt;&gt;"",Weekly[[#This Row],[HGBC_P]]=FALSE,Weekly[[#This Row],[Actual]]=TRUE),AT405-1,IF(AND(Weekly[[#This Row],[H Odds &lt;]]&lt;&gt;"",Weekly[[#This Row],[HGBC_P]]=TRUE,Weekly[[#This Row],[Actual]]=FALSE),AT405-1,AT405)))))</f>
        <v>56.359999999999992</v>
      </c>
      <c r="AU406" s="37">
        <f>IF(AND(Weekly[[#This Row],[V Odds &lt;]]="",Weekly[[#This Row],[H Odds &lt;]]=""),AU405,IF(AND(Weekly[[#This Row],[H Odds &lt;]]&lt;&gt;"",Weekly[[#This Row],[XGB_P]]=TRUE,Weekly[[#This Row],[Actual]]=TRUE),AU405+Weekly[[#This Row],[H Odds &lt;]]-1,IF(AND(Weekly[[#This Row],[V Odds &lt;]]&lt;&gt;"",Weekly[[#This Row],[XGB_P]]=FALSE,Weekly[[#This Row],[Actual]]=FALSE),AU405+Weekly[[#This Row],[V Odds &lt;]]-1,IF(AND(Weekly[[#This Row],[V Odds &lt;]]&lt;&gt;"",Weekly[[#This Row],[XGB_P]]=FALSE,Weekly[[#This Row],[Actual]]=TRUE),AU405-1,IF(AND(Weekly[[#This Row],[H Odds &lt;]]&lt;&gt;"",Weekly[[#This Row],[XGB_P]]=TRUE,Weekly[[#This Row],[Actual]]=FALSE),AU405-1,AU405)))))</f>
        <v>67.460000000000008</v>
      </c>
      <c r="AV406" s="37">
        <f>IF(AND(Weekly[[#This Row],[V Odds &lt;]]="",Weekly[[#This Row],[H Odds &lt;]]=""),AV405,IF(AND(Weekly[[#This Row],[H Odds &lt;]]&lt;&gt;"",Weekly[[#This Row],[QDA_P]]=TRUE,Weekly[[#This Row],[Actual]]=TRUE),AV405+Weekly[[#This Row],[H Odds &lt;]]-1,IF(AND(Weekly[[#This Row],[V Odds &lt;]]&lt;&gt;"",Weekly[[#This Row],[QDA_P]]=FALSE,Weekly[[#This Row],[Actual]]=FALSE),AV405+Weekly[[#This Row],[V Odds &lt;]]-1,IF(AND(Weekly[[#This Row],[V Odds &lt;]]&lt;&gt;"",Weekly[[#This Row],[QDA_P]]=FALSE,Weekly[[#This Row],[Actual]]=TRUE),AV405-1,IF(AND(Weekly[[#This Row],[H Odds &lt;]]&lt;&gt;"",Weekly[[#This Row],[QDA_P]]=TRUE,Weekly[[#This Row],[Actual]]=FALSE),AV405-1,AV405)))))</f>
        <v>57.949999999999982</v>
      </c>
      <c r="AW406" s="37">
        <f>IF(AND(Weekly[[#This Row],[H Odds &lt;]]="",Weekly[[#This Row],[V Odds &lt;]]=""),AW405,IF(AND(Weekly[[#This Row],[KNC_P]]=Weekly[[#This Row],[Actual]],Weekly[[#This Row],[KNC_P]]=TRUE),AW405+Weekly[[#This Row],[BF H Odds]]-1,IF(AND(Weekly[[#This Row],[KNC_P]]=Weekly[[#This Row],[Actual]],Weekly[[#This Row],[KNC_P]]=FALSE),AW405+Weekly[[#This Row],[BF V Odds]]-1,AW405-1)))</f>
        <v>46.550000000000011</v>
      </c>
      <c r="AX406" s="37">
        <f>IF(AND(Weekly[[#This Row],[V Odds &lt;]]="",Weekly[[#This Row],[H Odds &lt;]]=""),AX405,IF(AND(Weekly[[#This Row],[V Odds &lt;]]&lt;&gt;"",Weekly[[#This Row],[FALSES]]&gt;0,Weekly[[#This Row],[Actual]]=FALSE),AX405+Weekly[[#This Row],[V Odds &lt;]]-1,IF(AND(Weekly[[#This Row],[H Odds &lt;]]&lt;&gt;"",Weekly[[#This Row],[TRUES]]&gt;0,Weekly[[#This Row],[Actual]]=TRUE),AX405+Weekly[[#This Row],[H Odds &lt;]]-1,IF(AND(Weekly[[#This Row],[V Odds &lt;]]&lt;&gt;"",Weekly[[#This Row],[FALSES]]=0),AX405,IF(AND(Weekly[[#This Row],[H Odds &lt;]]&lt;&gt;"",Weekly[[#This Row],[TRUES]]=0),AX405,AX405-1)))))</f>
        <v>84.549999999999983</v>
      </c>
      <c r="AY406" s="37">
        <f>IF(AND(Weekly[[#This Row],[V Odds &lt;]]="",Weekly[[#This Row],[H Odds &lt;]]=""),AY405,IF(AND(Weekly[[#This Row],[V Odds &lt;]]&lt;&gt;"",Weekly[[#This Row],[FALSES]]&gt;0,Weekly[[#This Row],[Actual]]=FALSE),AY405+((Weekly[[#This Row],[V Odds &lt;]]-1)*0.92),IF(AND(Weekly[[#This Row],[H Odds &lt;]]&lt;&gt;"",Weekly[[#This Row],[TRUES]]&gt;0,Weekly[[#This Row],[Actual]]=TRUE),AY405+((Weekly[[#This Row],[H Odds &lt;]]-1)*0.92),IF(AND(Weekly[[#This Row],[V Odds &lt;]]&lt;&gt;"",Weekly[[#This Row],[FALSES]]=0),AY405,IF(AND(Weekly[[#This Row],[H Odds &lt;]]&lt;&gt;"",Weekly[[#This Row],[TRUES]]=0),AY405,AY405-1)))))</f>
        <v>76.506000000000029</v>
      </c>
      <c r="AZ406" s="37">
        <f>IF(AND(Weekly[[#This Row],[V Odds &lt;]]="",Weekly[[#This Row],[H Odds &lt;]]=""),AZ405,IF(AND(Weekly[[#This Row],[V Odds &lt;]]&lt;&gt;"",Weekly[[#This Row],[Actual]]=FALSE),AZ405+Weekly[[#This Row],[V Odds &lt;]]-1,IF(AND(Weekly[[#This Row],[H Odds &lt;]]&lt;&gt;"",Weekly[[#This Row],[Actual]]=TRUE),AZ405+Weekly[[#This Row],[H Odds &lt;]]-1,AZ405-1)))</f>
        <v>69.61999999999999</v>
      </c>
      <c r="BA406" s="38">
        <f>IF(Weekly[[#This Row],[H Odds &lt;]]="",BA405,IF(AND(Weekly[[#This Row],[H Odds &lt;]]&lt;&gt;"",Weekly[[#This Row],[SVC_P]]=TRUE,Weekly[[#This Row],[Actual]]=TRUE),BA405+Weekly[[#This Row],[H Odds &lt;]]-1,IF(AND(Weekly[[#This Row],[H Odds &lt;]]&lt;&gt;"",Weekly[[#This Row],[SVC_P]]=TRUE,Weekly[[#This Row],[Actual]]=FALSE),BA405-1,BA405)))</f>
        <v>74.339999999999989</v>
      </c>
      <c r="BB406" s="38">
        <f>IF(Weekly[[#This Row],[H Odds &lt;]]="",BB405,IF(AND(Weekly[[#This Row],[H Odds &lt;]]&lt;&gt;"",Weekly[[#This Row],[ADBC_P]]=TRUE,Weekly[[#This Row],[Actual]]=TRUE),BB405+Weekly[[#This Row],[H Odds &lt;]]-1,IF(AND(Weekly[[#This Row],[H Odds &lt;]]&lt;&gt;"",Weekly[[#This Row],[ADBC_P]]=TRUE,Weekly[[#This Row],[Actual]]=FALSE),BB405-1,BB405)))</f>
        <v>48.16</v>
      </c>
      <c r="BC406" s="38">
        <f>IF(Weekly[[#This Row],[H Odds &lt;]]="",BC405,IF(AND(Weekly[[#This Row],[H Odds &lt;]]&lt;&gt;"",Weekly[[#This Row],[RFC_P]]=TRUE,Weekly[[#This Row],[Actual]]=TRUE),BC405+Weekly[[#This Row],[H Odds &lt;]]-1,IF(AND(Weekly[[#This Row],[H Odds &lt;]]&lt;&gt;"",Weekly[[#This Row],[RFC_P]]=TRUE,Weekly[[#This Row],[Actual]]=FALSE),BC405-1,BC405)))</f>
        <v>49.859999999999992</v>
      </c>
      <c r="BD406" s="38">
        <f>IF(Weekly[[#This Row],[H Odds &lt;]]="",BD405,IF(AND(Weekly[[#This Row],[H Odds &lt;]]&lt;&gt;"",Weekly[[#This Row],[GBC_P]]=TRUE,Weekly[[#This Row],[Actual]]=TRUE),BD405+Weekly[[#This Row],[H Odds &lt;]]-1,IF(AND(Weekly[[#This Row],[H Odds &lt;]]&lt;&gt;"",Weekly[[#This Row],[GBC_P]]=TRUE,Weekly[[#This Row],[Actual]]=FALSE),BD405-1,BD405)))</f>
        <v>52.660000000000004</v>
      </c>
      <c r="BE406" s="38">
        <f>IF(Weekly[[#This Row],[H Odds &lt;]]="",BE405,IF(AND(Weekly[[#This Row],[H Odds &lt;]]&lt;&gt;"",Weekly[[#This Row],[HGBC_P]]=TRUE,Weekly[[#This Row],[Actual]]=TRUE),BE405+Weekly[[#This Row],[H Odds &lt;]]-1,IF(AND(Weekly[[#This Row],[H Odds &lt;]]&lt;&gt;"",Weekly[[#This Row],[HGBC_P]]=TRUE,Weekly[[#This Row],[Actual]]=FALSE),BE405-1,BE405)))</f>
        <v>60.459999999999994</v>
      </c>
      <c r="BF406" s="38">
        <f>IF(Weekly[[#This Row],[H Odds &lt;]]="",BF405,IF(AND(Weekly[[#This Row],[H Odds &lt;]]&lt;&gt;"",Weekly[[#This Row],[XGB_P]]=TRUE,Weekly[[#This Row],[Actual]]=TRUE),BF405+Weekly[[#This Row],[H Odds &lt;]]-1,IF(AND(Weekly[[#This Row],[H Odds &lt;]]&lt;&gt;"",Weekly[[#This Row],[XGB_P]]=TRUE,Weekly[[#This Row],[Actual]]=FALSE),BF405-1,BF405)))</f>
        <v>64.63</v>
      </c>
      <c r="BG406" s="38">
        <f>IF(Weekly[[#This Row],[H Odds &lt;]]="",BG405,IF(AND(Weekly[[#This Row],[H Odds &lt;]]&lt;&gt;"",Weekly[[#This Row],[QDA_P]]=TRUE,Weekly[[#This Row],[Actual]]=TRUE),BG405+Weekly[[#This Row],[H Odds &lt;]]-1,IF(AND(Weekly[[#This Row],[H Odds &lt;]]&lt;&gt;"",Weekly[[#This Row],[QDA_P]]=TRUE,Weekly[[#This Row],[Actual]]=FALSE),BG405-1,BG405)))</f>
        <v>46.879999999999995</v>
      </c>
      <c r="BH406" s="38">
        <f>IF(Weekly[[#This Row],[H Odds &lt;]]="",BH405,IF(AND(Weekly[[#This Row],[H Odds &lt;]]&lt;&gt;"",Weekly[[#This Row],[KNC_P]]=TRUE,Weekly[[#This Row],[Actual]]=TRUE),BH405+Weekly[[#This Row],[H Odds &lt;]]-1,IF(AND(Weekly[[#This Row],[H Odds &lt;]]&lt;&gt;"",Weekly[[#This Row],[KNC_P]]=TRUE,Weekly[[#This Row],[Actual]]=FALSE),BH405-1,BH405)))</f>
        <v>51.249999999999993</v>
      </c>
      <c r="BI406" s="38">
        <f>IF(Weekly[[#This Row],[H Odds &lt;]]="",BI405,IF(AND(Weekly[[#This Row],[H Odds &lt;]]&lt;&gt;"",Weekly[[#This Row],[TRUES]]&gt;0,Weekly[[#This Row],[Actual]]=TRUE),BI405+Weekly[[#This Row],[H Odds &lt;]]-1,IF(AND(Weekly[[#This Row],[H Odds &lt;]]&lt;&gt;"",Weekly[[#This Row],[TRUES]]=0),BI405,BI405-1)))</f>
        <v>74.339999999999989</v>
      </c>
      <c r="BJ406" s="38">
        <f>IF(Weekly[[#This Row],[H Odds &lt;]]="",BJ405,IF(AND(Weekly[[#This Row],[H Odds &lt;]]&lt;&gt;"",Weekly[[#This Row],[Actual]]=TRUE),BJ405+Weekly[[#This Row],[H Odds &lt;]]-1,IF(AND(Weekly[[#This Row],[H Odds &lt;]]&lt;&gt;"",Weekly[[#This Row],[Actual]]=FALSE),BJ405-1,BJ405)))</f>
        <v>76.239999999999995</v>
      </c>
      <c r="BK406" s="58">
        <f>IF(AND(Weekly[[#This Row],[TRUES]]&gt;4,Weekly[[#This Row],[Actual]]=TRUE),BK405+Weekly[[#This Row],[BF H Odds]]-1,IF(AND(Weekly[[#This Row],[FALSES]]&gt;4,Weekly[[#This Row],[Actual]]=FALSE),BK405+Weekly[[#This Row],[BF V Odds]]-1,IF(AND(Weekly[[#This Row],[TRUES]]&gt;4,Weekly[[#This Row],[Actual]]=FALSE),BK405-1,IF(AND(Weekly[[#This Row],[FALSES]]&gt;4,Weekly[[#This Row],[Actual]]=TRUE),BK405-1,BK405))))</f>
        <v>12.700000000000026</v>
      </c>
      <c r="BL406" s="58">
        <f>IF(AND(Weekly[[#This Row],[TRUES]]&gt;5,Weekly[[#This Row],[Actual]]=TRUE),BL405+Weekly[[#This Row],[BF H Odds]]-1,IF(AND(Weekly[[#This Row],[FALSES]]&gt;5,Weekly[[#This Row],[Actual]]=FALSE),BL405+Weekly[[#This Row],[BF V Odds]]-1,IF(AND(Weekly[[#This Row],[TRUES]]&gt;5,Weekly[[#This Row],[Actual]]=FALSE),BL405-1,IF(AND(Weekly[[#This Row],[FALSES]]&gt;5,Weekly[[#This Row],[Actual]]=TRUE),BL405-1,BL405))))</f>
        <v>16.720000000000024</v>
      </c>
      <c r="BM406" s="58">
        <f>IF(AND(Weekly[[#This Row],[TRUES]]&gt;6,Weekly[[#This Row],[Actual]]=TRUE),BM405+Weekly[[#This Row],[BF H Odds]]-1,IF(AND(Weekly[[#This Row],[FALSES]]&gt;6,Weekly[[#This Row],[Actual]]=FALSE),BM405+Weekly[[#This Row],[BF V Odds]]-1,IF(AND(Weekly[[#This Row],[TRUES]]&gt;6,Weekly[[#This Row],[Actual]]=FALSE),BM405-1,IF(AND(Weekly[[#This Row],[FALSES]]&gt;6,Weekly[[#This Row],[Actual]]=TRUE),BM405-1,BM405))))</f>
        <v>46.040000000000013</v>
      </c>
    </row>
    <row r="407" spans="1:65" x14ac:dyDescent="0.25">
      <c r="A407" s="34"/>
      <c r="B407" s="10">
        <v>44294</v>
      </c>
      <c r="C407" s="17" t="s">
        <v>35</v>
      </c>
      <c r="D407" s="15" t="s">
        <v>30</v>
      </c>
      <c r="E407" t="b">
        <v>0</v>
      </c>
      <c r="F407" t="b">
        <v>0</v>
      </c>
      <c r="G407" t="b">
        <v>0</v>
      </c>
      <c r="H407" t="b">
        <v>0</v>
      </c>
      <c r="I407" t="b">
        <v>0</v>
      </c>
      <c r="J407" t="b">
        <v>0</v>
      </c>
      <c r="K407" t="b">
        <v>1</v>
      </c>
      <c r="L407" t="b">
        <v>0</v>
      </c>
      <c r="M407" t="s">
        <v>100</v>
      </c>
      <c r="N407">
        <v>11.21</v>
      </c>
      <c r="O407">
        <f>IF(Weekly[[#This Row],[H/V]]="H",Weekly[[#This Row],[BF H Odds]],IF(Weekly[[#This Row],[H/V]]="V",Weekly[[#This Row],[BF V Odds]],""))</f>
        <v>2.7</v>
      </c>
      <c r="P407" t="b">
        <v>0</v>
      </c>
      <c r="Q407" t="s">
        <v>76</v>
      </c>
      <c r="R407" s="35">
        <f>IFERROR(IF(Weekly[[#This Row],[Won Bet?]]="yes",R406+(Weekly[[#This Row],[BF Odds]]*Weekly[[#This Row],[BF Stake]])-Weekly[[#This Row],[BF Stake]],R406-Weekly[[#This Row],[BF Stake]]),R406)</f>
        <v>426.01519999999994</v>
      </c>
      <c r="S407" s="9">
        <f>IFERROR(IF(Weekly[[#This Row],[Won Bet?]]="yes",S406+(((Weekly[[#This Row],[BF Odds]]*Weekly[[#This Row],[BF Stake]])-Weekly[[#This Row],[BF Stake]])*0.95),S406-Weekly[[#This Row],[BF Stake]]),S406)</f>
        <v>418.98743999999988</v>
      </c>
      <c r="T407">
        <v>1.58</v>
      </c>
      <c r="U407">
        <v>2.7</v>
      </c>
      <c r="V407" s="24">
        <f>IF(Weekly[[#This Row],[Actual]]="","",IF(AND(Weekly[[#This Row],[SVC_P]]=Weekly[[#This Row],[Actual]],Weekly[[#This Row],[SVC_P]]=TRUE),V406+Weekly[[#This Row],[BF H Odds]]-1,IF(AND(Weekly[[#This Row],[SVC_P]]=Weekly[[#This Row],[Actual]],Weekly[[#This Row],[SVC_P]]=FALSE),V406+Weekly[[#This Row],[BF V Odds]]-1,V406-1)))</f>
        <v>68.000000000000057</v>
      </c>
      <c r="W407" s="24">
        <f>IF(Weekly[[#This Row],[Actual]]="","",IF(AND(Weekly[[#This Row],[SVC_P]]=FALSE,Weekly[[#This Row],[Actual]]=TRUE),W406+Weekly[[#This Row],[BF H Odds]]-1,IF(AND(Weekly[[#This Row],[SVC_P]]=TRUE,Weekly[[#This Row],[Actual]]=FALSE,),W406+Weekly[[#This Row],[BF V Odds]]-1,W406-1)))</f>
        <v>-342.03</v>
      </c>
      <c r="X407" s="24">
        <f>IF(Weekly[[#This Row],[Actual]]="","",IF(AND(Weekly[[#This Row],[ADBC_P]]=Weekly[[#This Row],[Actual]],Weekly[[#This Row],[ADBC_P]]=TRUE),X406+Weekly[[#This Row],[BF H Odds]]-1,IF(AND(Weekly[[#This Row],[ADBC_P]]=Weekly[[#This Row],[Actual]],Weekly[[#This Row],[ADBC_P]]=FALSE),X406+Weekly[[#This Row],[BF V Odds]]-1,X406-1)))</f>
        <v>20.750000000000028</v>
      </c>
      <c r="Y407" s="24">
        <f>IF(Weekly[[#This Row],[Actual]]="","",IF(AND(Weekly[[#This Row],[ADBC_P]]=FALSE,Weekly[[#This Row],[Actual]]=TRUE),Y406+Weekly[[#This Row],[BF H Odds]]-1,IF(AND(Weekly[[#This Row],[ADBC_P]]=TRUE,Weekly[[#This Row],[Actual]]=FALSE),Y406+Weekly[[#This Row],[BF V Odds]]-1,Y406-1)))</f>
        <v>45.589999999999996</v>
      </c>
      <c r="Z407" s="24">
        <f>IF(Weekly[[#This Row],[Actual]]="","",IF(AND(Weekly[[#This Row],[RFC_P]]=Weekly[[#This Row],[Actual]],Weekly[[#This Row],[RFC_P]]=TRUE),Z406+Weekly[[#This Row],[BF H Odds]]-1,IF(AND(Weekly[[#This Row],[RFC_P]]=Weekly[[#This Row],[Actual]],Weekly[[#This Row],[RFC_P]]=FALSE),Z406+Weekly[[#This Row],[BF V Odds]]-1,Z406-1)))</f>
        <v>17.770000000000017</v>
      </c>
      <c r="AA407" s="24">
        <f>IF(Weekly[[#This Row],[Actual]]="","",IF(AND(Weekly[[#This Row],[RFC_P]]=FALSE,Weekly[[#This Row],[Actual]]=TRUE),AA406+Weekly[[#This Row],[BF H Odds]]-1,IF(AND(Weekly[[#This Row],[RFC_P]]=TRUE,Weekly[[#This Row],[Actual]]=FALSE),AA406+Weekly[[#This Row],[BF V Odds]]-1,AA406-1)))</f>
        <v>48.569999999999979</v>
      </c>
      <c r="AB407" s="24">
        <f>IF(Weekly[[#This Row],[Actual]]="","",IF(AND(Weekly[[#This Row],[GBC_P]]=Weekly[[#This Row],[Actual]],Weekly[[#This Row],[GBC_P]]=TRUE),AB406+Weekly[[#This Row],[BF H Odds]]-1,IF(AND(Weekly[[#This Row],[GBC_P]]=Weekly[[#This Row],[Actual]],Weekly[[#This Row],[GBC_P]]=FALSE),AB406+Weekly[[#This Row],[BF V Odds]]-1,AB406-1)))</f>
        <v>9.7500000000000071</v>
      </c>
      <c r="AC407" s="24">
        <f>IF(Weekly[[#This Row],[Actual]]="","",IF(AND(Weekly[[#This Row],[GBC_P]]=FALSE,Weekly[[#This Row],[Actual]]=TRUE),AC406+Weekly[[#This Row],[BF H Odds]]-1,IF(AND(Weekly[[#This Row],[GBC_P]]=TRUE,Weekly[[#This Row],[Actual]]=FALSE),AC406+Weekly[[#This Row],[BF V Odds]]-1,AC406-1)))</f>
        <v>56.589999999999968</v>
      </c>
      <c r="AD407" s="24">
        <f>IF(Weekly[[#This Row],[Actual]]="","",IF(AND(Weekly[[#This Row],[HGBC_P]]=Weekly[[#This Row],[Actual]],Weekly[[#This Row],[HGBC_P]]=TRUE),AD406+Weekly[[#This Row],[BF H Odds]]-1,IF(AND(Weekly[[#This Row],[HGBC_P]]=Weekly[[#This Row],[Actual]],Weekly[[#This Row],[HGBC_P]]=FALSE),AD406+Weekly[[#This Row],[BF V Odds]]-1,AD406-1)))</f>
        <v>15.520000000000024</v>
      </c>
      <c r="AE407" s="24">
        <f>IF(Weekly[[#This Row],[Actual]]="","",IF(AND(Weekly[[#This Row],[HGBC_P]]=FALSE,Weekly[[#This Row],[Actual]]=TRUE),AE406+Weekly[[#This Row],[BF H Odds]]-1,IF(AND(Weekly[[#This Row],[HGBC_P]]=TRUE,Weekly[[#This Row],[Actual]]=FALSE),AE406+Weekly[[#This Row],[BF V Odds]]-1,AE406-1)))</f>
        <v>50.82</v>
      </c>
      <c r="AF407" s="24">
        <f>IF(Weekly[[#This Row],[Actual]]="","",IF(AND(Weekly[[#This Row],[XGB_P]]=Weekly[[#This Row],[Actual]],Weekly[[#This Row],[XGB_P]]=TRUE),AF406+Weekly[[#This Row],[BF H Odds]]-1,IF(AND(Weekly[[#This Row],[XGB_P]]=Weekly[[#This Row],[Actual]],Weekly[[#This Row],[XGB_P]]=FALSE),AF406+Weekly[[#This Row],[BF V Odds]]-1,AF406-1)))</f>
        <v>32.840000000000018</v>
      </c>
      <c r="AG407" s="24">
        <f>IF(Weekly[[#This Row],[Actual]]="","",IF(AND(Weekly[[#This Row],[XGB_P]]=FALSE,Weekly[[#This Row],[Actual]]=TRUE),AG406+Weekly[[#This Row],[BF H Odds]]-1,IF(AND(Weekly[[#This Row],[XGB_P]]=TRUE,Weekly[[#This Row],[Actual]]=FALSE),AG406+Weekly[[#This Row],[BF V Odds]]-1,AG406-1)))</f>
        <v>33.499999999999993</v>
      </c>
      <c r="AH407" s="24">
        <f>IF(Weekly[[#This Row],[Actual]]="","",IF(AND(Weekly[[#This Row],[QDA_P]]=Weekly[[#This Row],[Actual]],Weekly[[#This Row],[QDA_P]]=TRUE),AH406+Weekly[[#This Row],[BF H Odds]]-1,IF(AND(Weekly[[#This Row],[QDA_P]]=Weekly[[#This Row],[Actual]],Weekly[[#This Row],[QDA_P]]=FALSE),AH406+Weekly[[#This Row],[BF V Odds]]-1,AH406-1)))</f>
        <v>1.580000000000009</v>
      </c>
      <c r="AI407" s="24">
        <f>IF(Weekly[[#This Row],[Actual]]="","",IF(AND(Weekly[[#This Row],[QDA_P]]=FALSE,Weekly[[#This Row],[Actual]]=TRUE),AI406+Weekly[[#This Row],[BF H Odds]]-1,IF(AND(Weekly[[#This Row],[QDA_P]]=TRUE,Weekly[[#This Row],[Actual]]=FALSE),AI406+Weekly[[#This Row],[BF V Odds]]-1,AI406-1)))</f>
        <v>64.760000000000005</v>
      </c>
      <c r="AJ407" s="24">
        <f>IF(Weekly[[#This Row],[Actual]]="","",IF(AND(Weekly[[#This Row],[KNC_P]]=FALSE,Weekly[[#This Row],[Actual]]=TRUE),AJ406+Weekly[[#This Row],[BF H Odds]]-1,IF(AND(Weekly[[#This Row],[KNC_P]]=TRUE,Weekly[[#This Row],[Actual]]=FALSE),AJ406+Weekly[[#This Row],[BF V Odds]]-1,AJ406-1)))</f>
        <v>47.839999999999975</v>
      </c>
      <c r="AK407" s="24">
        <f>IF(Weekly[[#This Row],[Actual]]="","",IF(AND(Weekly[[#This Row],[KNC_P]]=FALSE,Weekly[[#This Row],[Actual]]=TRUE),AK406+Weekly[[#This Row],[BF H Odds]]-1,IF(AND(Weekly[[#This Row],[KNC_P]]=TRUE,Weekly[[#This Row],[Actual]]=FALSE),AK406+Weekly[[#This Row],[BF V Odds]]-1,AK406-1)))</f>
        <v>46.739999999999966</v>
      </c>
      <c r="AL407" s="30">
        <f>IF(Weekly[[#This Row],[Actual]]="","",COUNTIF(Weekly[[#This Row],[SVC_P]:[QDA_P]],TRUE))</f>
        <v>1</v>
      </c>
      <c r="AM407" s="30">
        <f>IF(Weekly[[#This Row],[Actual]]="","",COUNTIF(Weekly[[#This Row],[SVC_P]:[QDA_P]],FALSE))</f>
        <v>6</v>
      </c>
      <c r="AN407" s="36" t="str">
        <f>IF(AND(Weekly[[#This Row],[BF V Odds]]&gt;$BO$6,Weekly[[#This Row],[BF V Odds]] &lt; $BO$7),Weekly[[#This Row],[BF V Odds]],"")</f>
        <v/>
      </c>
      <c r="AO407" s="36" t="str">
        <f>IF(AND(Weekly[[#This Row],[BF H Odds]]&gt;$BO$6, Weekly[[#This Row],[BF H Odds]] &lt; $BO$7),Weekly[[#This Row],[BF H Odds]],"")</f>
        <v/>
      </c>
      <c r="AP407" s="37">
        <f>IF(AND(Weekly[[#This Row],[V Odds &lt;]]="",Weekly[[#This Row],[H Odds &lt;]]=""),AP406,IF(AND(Weekly[[#This Row],[H Odds &lt;]]&lt;&gt;"",Weekly[[#This Row],[SVC_P]]=TRUE,Weekly[[#This Row],[Actual]]=TRUE),AP406+Weekly[[#This Row],[H Odds &lt;]]-1,IF(AND(Weekly[[#This Row],[V Odds &lt;]]&lt;&gt;"",Weekly[[#This Row],[SVC_P]]=FALSE,Weekly[[#This Row],[Actual]]=FALSE),AP406+Weekly[[#This Row],[V Odds &lt;]]-1,IF(AND(Weekly[[#This Row],[V Odds &lt;]]&lt;&gt;"",Weekly[[#This Row],[SVC_P]]=FALSE,Weekly[[#This Row],[Actual]]=TRUE),AP406-1,IF(AND(Weekly[[#This Row],[H Odds &lt;]]&lt;&gt;"",Weekly[[#This Row],[SVC_P]]=TRUE,Weekly[[#This Row],[Actual]]=FALSE),AP406-1,AP406)))))</f>
        <v>79.38000000000001</v>
      </c>
      <c r="AQ407" s="37">
        <f>IF(AND(Weekly[[#This Row],[V Odds &lt;]]="",Weekly[[#This Row],[H Odds &lt;]]=""),AQ406,IF(AND(Weekly[[#This Row],[H Odds &lt;]]&lt;&gt;"",Weekly[[#This Row],[ADBC_P]]=TRUE,Weekly[[#This Row],[Actual]]=TRUE),AQ406+Weekly[[#This Row],[H Odds &lt;]]-1,IF(AND(Weekly[[#This Row],[V Odds &lt;]]&lt;&gt;"",Weekly[[#This Row],[ADBC_P]]=FALSE,Weekly[[#This Row],[Actual]]=FALSE),AQ406+Weekly[[#This Row],[V Odds &lt;]]-1,IF(AND(Weekly[[#This Row],[V Odds &lt;]]&lt;&gt;"",Weekly[[#This Row],[ADBC_P]]=FALSE,Weekly[[#This Row],[Actual]]=TRUE),AQ406-1,IF(AND(Weekly[[#This Row],[H Odds &lt;]]&lt;&gt;"",Weekly[[#This Row],[ADBC_P]]=TRUE,Weekly[[#This Row],[Actual]]=FALSE),AQ406-1,AQ406)))))</f>
        <v>51.48</v>
      </c>
      <c r="AR407" s="37">
        <f>IF(AND(Weekly[[#This Row],[V Odds &lt;]]="",Weekly[[#This Row],[H Odds &lt;]]=""),AR406,IF(AND(Weekly[[#This Row],[H Odds &lt;]]&lt;&gt;"",Weekly[[#This Row],[RFC_P]]=TRUE,Weekly[[#This Row],[Actual]]=TRUE),AR406+Weekly[[#This Row],[H Odds &lt;]]-1,IF(AND(Weekly[[#This Row],[V Odds &lt;]]&lt;&gt;"",Weekly[[#This Row],[RFC_P]]=FALSE,Weekly[[#This Row],[Actual]]=FALSE),AR406+Weekly[[#This Row],[V Odds &lt;]]-1,IF(AND(Weekly[[#This Row],[V Odds &lt;]]&lt;&gt;"",Weekly[[#This Row],[RFC_P]]=FALSE,Weekly[[#This Row],[Actual]]=TRUE),AR406-1,IF(AND(Weekly[[#This Row],[H Odds &lt;]]&lt;&gt;"",Weekly[[#This Row],[RFC_P]]=TRUE,Weekly[[#This Row],[Actual]]=FALSE),AR406-1,AR406)))))</f>
        <v>56.789999999999992</v>
      </c>
      <c r="AS407" s="37">
        <f>IF(AND(Weekly[[#This Row],[V Odds &lt;]]="",Weekly[[#This Row],[H Odds &lt;]]=""),AS406,IF(AND(Weekly[[#This Row],[H Odds &lt;]]&lt;&gt;"",Weekly[[#This Row],[GBC_P]]=TRUE,Weekly[[#This Row],[Actual]]=TRUE),AS406+Weekly[[#This Row],[H Odds &lt;]]-1,IF(AND(Weekly[[#This Row],[V Odds &lt;]]&lt;&gt;"",Weekly[[#This Row],[GBC_P]]=FALSE,Weekly[[#This Row],[Actual]]=FALSE),AS406+Weekly[[#This Row],[V Odds &lt;]]-1,IF(AND(Weekly[[#This Row],[V Odds &lt;]]&lt;&gt;"",Weekly[[#This Row],[GBC_P]]=FALSE,Weekly[[#This Row],[Actual]]=TRUE),AS406-1,IF(AND(Weekly[[#This Row],[H Odds &lt;]]&lt;&gt;"",Weekly[[#This Row],[GBC_P]]=TRUE,Weekly[[#This Row],[Actual]]=FALSE),AS406-1,AS406)))))</f>
        <v>50.28</v>
      </c>
      <c r="AT407" s="37">
        <f>IF(AND(Weekly[[#This Row],[V Odds &lt;]]="",Weekly[[#This Row],[H Odds &lt;]]=""),AT406,IF(AND(Weekly[[#This Row],[H Odds &lt;]]&lt;&gt;"",Weekly[[#This Row],[HGBC_P]]=TRUE,Weekly[[#This Row],[Actual]]=TRUE),AT406+Weekly[[#This Row],[H Odds &lt;]]-1,IF(AND(Weekly[[#This Row],[V Odds &lt;]]&lt;&gt;"",Weekly[[#This Row],[HGBC_P]]=FALSE,Weekly[[#This Row],[Actual]]=FALSE),AT406+Weekly[[#This Row],[V Odds &lt;]]-1,IF(AND(Weekly[[#This Row],[V Odds &lt;]]&lt;&gt;"",Weekly[[#This Row],[HGBC_P]]=FALSE,Weekly[[#This Row],[Actual]]=TRUE),AT406-1,IF(AND(Weekly[[#This Row],[H Odds &lt;]]&lt;&gt;"",Weekly[[#This Row],[HGBC_P]]=TRUE,Weekly[[#This Row],[Actual]]=FALSE),AT406-1,AT406)))))</f>
        <v>56.359999999999992</v>
      </c>
      <c r="AU407" s="37">
        <f>IF(AND(Weekly[[#This Row],[V Odds &lt;]]="",Weekly[[#This Row],[H Odds &lt;]]=""),AU406,IF(AND(Weekly[[#This Row],[H Odds &lt;]]&lt;&gt;"",Weekly[[#This Row],[XGB_P]]=TRUE,Weekly[[#This Row],[Actual]]=TRUE),AU406+Weekly[[#This Row],[H Odds &lt;]]-1,IF(AND(Weekly[[#This Row],[V Odds &lt;]]&lt;&gt;"",Weekly[[#This Row],[XGB_P]]=FALSE,Weekly[[#This Row],[Actual]]=FALSE),AU406+Weekly[[#This Row],[V Odds &lt;]]-1,IF(AND(Weekly[[#This Row],[V Odds &lt;]]&lt;&gt;"",Weekly[[#This Row],[XGB_P]]=FALSE,Weekly[[#This Row],[Actual]]=TRUE),AU406-1,IF(AND(Weekly[[#This Row],[H Odds &lt;]]&lt;&gt;"",Weekly[[#This Row],[XGB_P]]=TRUE,Weekly[[#This Row],[Actual]]=FALSE),AU406-1,AU406)))))</f>
        <v>67.460000000000008</v>
      </c>
      <c r="AV407" s="37">
        <f>IF(AND(Weekly[[#This Row],[V Odds &lt;]]="",Weekly[[#This Row],[H Odds &lt;]]=""),AV406,IF(AND(Weekly[[#This Row],[H Odds &lt;]]&lt;&gt;"",Weekly[[#This Row],[QDA_P]]=TRUE,Weekly[[#This Row],[Actual]]=TRUE),AV406+Weekly[[#This Row],[H Odds &lt;]]-1,IF(AND(Weekly[[#This Row],[V Odds &lt;]]&lt;&gt;"",Weekly[[#This Row],[QDA_P]]=FALSE,Weekly[[#This Row],[Actual]]=FALSE),AV406+Weekly[[#This Row],[V Odds &lt;]]-1,IF(AND(Weekly[[#This Row],[V Odds &lt;]]&lt;&gt;"",Weekly[[#This Row],[QDA_P]]=FALSE,Weekly[[#This Row],[Actual]]=TRUE),AV406-1,IF(AND(Weekly[[#This Row],[H Odds &lt;]]&lt;&gt;"",Weekly[[#This Row],[QDA_P]]=TRUE,Weekly[[#This Row],[Actual]]=FALSE),AV406-1,AV406)))))</f>
        <v>57.949999999999982</v>
      </c>
      <c r="AW407" s="37">
        <f>IF(AND(Weekly[[#This Row],[H Odds &lt;]]="",Weekly[[#This Row],[V Odds &lt;]]=""),AW406,IF(AND(Weekly[[#This Row],[KNC_P]]=Weekly[[#This Row],[Actual]],Weekly[[#This Row],[KNC_P]]=TRUE),AW406+Weekly[[#This Row],[BF H Odds]]-1,IF(AND(Weekly[[#This Row],[KNC_P]]=Weekly[[#This Row],[Actual]],Weekly[[#This Row],[KNC_P]]=FALSE),AW406+Weekly[[#This Row],[BF V Odds]]-1,AW406-1)))</f>
        <v>46.550000000000011</v>
      </c>
      <c r="AX407" s="37">
        <f>IF(AND(Weekly[[#This Row],[V Odds &lt;]]="",Weekly[[#This Row],[H Odds &lt;]]=""),AX406,IF(AND(Weekly[[#This Row],[V Odds &lt;]]&lt;&gt;"",Weekly[[#This Row],[FALSES]]&gt;0,Weekly[[#This Row],[Actual]]=FALSE),AX406+Weekly[[#This Row],[V Odds &lt;]]-1,IF(AND(Weekly[[#This Row],[H Odds &lt;]]&lt;&gt;"",Weekly[[#This Row],[TRUES]]&gt;0,Weekly[[#This Row],[Actual]]=TRUE),AX406+Weekly[[#This Row],[H Odds &lt;]]-1,IF(AND(Weekly[[#This Row],[V Odds &lt;]]&lt;&gt;"",Weekly[[#This Row],[FALSES]]=0),AX406,IF(AND(Weekly[[#This Row],[H Odds &lt;]]&lt;&gt;"",Weekly[[#This Row],[TRUES]]=0),AX406,AX406-1)))))</f>
        <v>84.549999999999983</v>
      </c>
      <c r="AY407" s="37">
        <f>IF(AND(Weekly[[#This Row],[V Odds &lt;]]="",Weekly[[#This Row],[H Odds &lt;]]=""),AY406,IF(AND(Weekly[[#This Row],[V Odds &lt;]]&lt;&gt;"",Weekly[[#This Row],[FALSES]]&gt;0,Weekly[[#This Row],[Actual]]=FALSE),AY406+((Weekly[[#This Row],[V Odds &lt;]]-1)*0.92),IF(AND(Weekly[[#This Row],[H Odds &lt;]]&lt;&gt;"",Weekly[[#This Row],[TRUES]]&gt;0,Weekly[[#This Row],[Actual]]=TRUE),AY406+((Weekly[[#This Row],[H Odds &lt;]]-1)*0.92),IF(AND(Weekly[[#This Row],[V Odds &lt;]]&lt;&gt;"",Weekly[[#This Row],[FALSES]]=0),AY406,IF(AND(Weekly[[#This Row],[H Odds &lt;]]&lt;&gt;"",Weekly[[#This Row],[TRUES]]=0),AY406,AY406-1)))))</f>
        <v>76.506000000000029</v>
      </c>
      <c r="AZ407" s="37">
        <f>IF(AND(Weekly[[#This Row],[V Odds &lt;]]="",Weekly[[#This Row],[H Odds &lt;]]=""),AZ406,IF(AND(Weekly[[#This Row],[V Odds &lt;]]&lt;&gt;"",Weekly[[#This Row],[Actual]]=FALSE),AZ406+Weekly[[#This Row],[V Odds &lt;]]-1,IF(AND(Weekly[[#This Row],[H Odds &lt;]]&lt;&gt;"",Weekly[[#This Row],[Actual]]=TRUE),AZ406+Weekly[[#This Row],[H Odds &lt;]]-1,AZ406-1)))</f>
        <v>69.61999999999999</v>
      </c>
      <c r="BA407" s="38">
        <f>IF(Weekly[[#This Row],[H Odds &lt;]]="",BA406,IF(AND(Weekly[[#This Row],[H Odds &lt;]]&lt;&gt;"",Weekly[[#This Row],[SVC_P]]=TRUE,Weekly[[#This Row],[Actual]]=TRUE),BA406+Weekly[[#This Row],[H Odds &lt;]]-1,IF(AND(Weekly[[#This Row],[H Odds &lt;]]&lt;&gt;"",Weekly[[#This Row],[SVC_P]]=TRUE,Weekly[[#This Row],[Actual]]=FALSE),BA406-1,BA406)))</f>
        <v>74.339999999999989</v>
      </c>
      <c r="BB407" s="38">
        <f>IF(Weekly[[#This Row],[H Odds &lt;]]="",BB406,IF(AND(Weekly[[#This Row],[H Odds &lt;]]&lt;&gt;"",Weekly[[#This Row],[ADBC_P]]=TRUE,Weekly[[#This Row],[Actual]]=TRUE),BB406+Weekly[[#This Row],[H Odds &lt;]]-1,IF(AND(Weekly[[#This Row],[H Odds &lt;]]&lt;&gt;"",Weekly[[#This Row],[ADBC_P]]=TRUE,Weekly[[#This Row],[Actual]]=FALSE),BB406-1,BB406)))</f>
        <v>48.16</v>
      </c>
      <c r="BC407" s="38">
        <f>IF(Weekly[[#This Row],[H Odds &lt;]]="",BC406,IF(AND(Weekly[[#This Row],[H Odds &lt;]]&lt;&gt;"",Weekly[[#This Row],[RFC_P]]=TRUE,Weekly[[#This Row],[Actual]]=TRUE),BC406+Weekly[[#This Row],[H Odds &lt;]]-1,IF(AND(Weekly[[#This Row],[H Odds &lt;]]&lt;&gt;"",Weekly[[#This Row],[RFC_P]]=TRUE,Weekly[[#This Row],[Actual]]=FALSE),BC406-1,BC406)))</f>
        <v>49.859999999999992</v>
      </c>
      <c r="BD407" s="38">
        <f>IF(Weekly[[#This Row],[H Odds &lt;]]="",BD406,IF(AND(Weekly[[#This Row],[H Odds &lt;]]&lt;&gt;"",Weekly[[#This Row],[GBC_P]]=TRUE,Weekly[[#This Row],[Actual]]=TRUE),BD406+Weekly[[#This Row],[H Odds &lt;]]-1,IF(AND(Weekly[[#This Row],[H Odds &lt;]]&lt;&gt;"",Weekly[[#This Row],[GBC_P]]=TRUE,Weekly[[#This Row],[Actual]]=FALSE),BD406-1,BD406)))</f>
        <v>52.660000000000004</v>
      </c>
      <c r="BE407" s="38">
        <f>IF(Weekly[[#This Row],[H Odds &lt;]]="",BE406,IF(AND(Weekly[[#This Row],[H Odds &lt;]]&lt;&gt;"",Weekly[[#This Row],[HGBC_P]]=TRUE,Weekly[[#This Row],[Actual]]=TRUE),BE406+Weekly[[#This Row],[H Odds &lt;]]-1,IF(AND(Weekly[[#This Row],[H Odds &lt;]]&lt;&gt;"",Weekly[[#This Row],[HGBC_P]]=TRUE,Weekly[[#This Row],[Actual]]=FALSE),BE406-1,BE406)))</f>
        <v>60.459999999999994</v>
      </c>
      <c r="BF407" s="38">
        <f>IF(Weekly[[#This Row],[H Odds &lt;]]="",BF406,IF(AND(Weekly[[#This Row],[H Odds &lt;]]&lt;&gt;"",Weekly[[#This Row],[XGB_P]]=TRUE,Weekly[[#This Row],[Actual]]=TRUE),BF406+Weekly[[#This Row],[H Odds &lt;]]-1,IF(AND(Weekly[[#This Row],[H Odds &lt;]]&lt;&gt;"",Weekly[[#This Row],[XGB_P]]=TRUE,Weekly[[#This Row],[Actual]]=FALSE),BF406-1,BF406)))</f>
        <v>64.63</v>
      </c>
      <c r="BG407" s="38">
        <f>IF(Weekly[[#This Row],[H Odds &lt;]]="",BG406,IF(AND(Weekly[[#This Row],[H Odds &lt;]]&lt;&gt;"",Weekly[[#This Row],[QDA_P]]=TRUE,Weekly[[#This Row],[Actual]]=TRUE),BG406+Weekly[[#This Row],[H Odds &lt;]]-1,IF(AND(Weekly[[#This Row],[H Odds &lt;]]&lt;&gt;"",Weekly[[#This Row],[QDA_P]]=TRUE,Weekly[[#This Row],[Actual]]=FALSE),BG406-1,BG406)))</f>
        <v>46.879999999999995</v>
      </c>
      <c r="BH407" s="38">
        <f>IF(Weekly[[#This Row],[H Odds &lt;]]="",BH406,IF(AND(Weekly[[#This Row],[H Odds &lt;]]&lt;&gt;"",Weekly[[#This Row],[KNC_P]]=TRUE,Weekly[[#This Row],[Actual]]=TRUE),BH406+Weekly[[#This Row],[H Odds &lt;]]-1,IF(AND(Weekly[[#This Row],[H Odds &lt;]]&lt;&gt;"",Weekly[[#This Row],[KNC_P]]=TRUE,Weekly[[#This Row],[Actual]]=FALSE),BH406-1,BH406)))</f>
        <v>51.249999999999993</v>
      </c>
      <c r="BI407" s="38">
        <f>IF(Weekly[[#This Row],[H Odds &lt;]]="",BI406,IF(AND(Weekly[[#This Row],[H Odds &lt;]]&lt;&gt;"",Weekly[[#This Row],[TRUES]]&gt;0,Weekly[[#This Row],[Actual]]=TRUE),BI406+Weekly[[#This Row],[H Odds &lt;]]-1,IF(AND(Weekly[[#This Row],[H Odds &lt;]]&lt;&gt;"",Weekly[[#This Row],[TRUES]]=0),BI406,BI406-1)))</f>
        <v>74.339999999999989</v>
      </c>
      <c r="BJ407" s="38">
        <f>IF(Weekly[[#This Row],[H Odds &lt;]]="",BJ406,IF(AND(Weekly[[#This Row],[H Odds &lt;]]&lt;&gt;"",Weekly[[#This Row],[Actual]]=TRUE),BJ406+Weekly[[#This Row],[H Odds &lt;]]-1,IF(AND(Weekly[[#This Row],[H Odds &lt;]]&lt;&gt;"",Weekly[[#This Row],[Actual]]=FALSE),BJ406-1,BJ406)))</f>
        <v>76.239999999999995</v>
      </c>
      <c r="BK407" s="58">
        <f>IF(AND(Weekly[[#This Row],[TRUES]]&gt;4,Weekly[[#This Row],[Actual]]=TRUE),BK406+Weekly[[#This Row],[BF H Odds]]-1,IF(AND(Weekly[[#This Row],[FALSES]]&gt;4,Weekly[[#This Row],[Actual]]=FALSE),BK406+Weekly[[#This Row],[BF V Odds]]-1,IF(AND(Weekly[[#This Row],[TRUES]]&gt;4,Weekly[[#This Row],[Actual]]=FALSE),BK406-1,IF(AND(Weekly[[#This Row],[FALSES]]&gt;4,Weekly[[#This Row],[Actual]]=TRUE),BK406-1,BK406))))</f>
        <v>13.280000000000026</v>
      </c>
      <c r="BL407" s="58">
        <f>IF(AND(Weekly[[#This Row],[TRUES]]&gt;5,Weekly[[#This Row],[Actual]]=TRUE),BL406+Weekly[[#This Row],[BF H Odds]]-1,IF(AND(Weekly[[#This Row],[FALSES]]&gt;5,Weekly[[#This Row],[Actual]]=FALSE),BL406+Weekly[[#This Row],[BF V Odds]]-1,IF(AND(Weekly[[#This Row],[TRUES]]&gt;5,Weekly[[#This Row],[Actual]]=FALSE),BL406-1,IF(AND(Weekly[[#This Row],[FALSES]]&gt;5,Weekly[[#This Row],[Actual]]=TRUE),BL406-1,BL406))))</f>
        <v>17.300000000000026</v>
      </c>
      <c r="BM407" s="58">
        <f>IF(AND(Weekly[[#This Row],[TRUES]]&gt;6,Weekly[[#This Row],[Actual]]=TRUE),BM406+Weekly[[#This Row],[BF H Odds]]-1,IF(AND(Weekly[[#This Row],[FALSES]]&gt;6,Weekly[[#This Row],[Actual]]=FALSE),BM406+Weekly[[#This Row],[BF V Odds]]-1,IF(AND(Weekly[[#This Row],[TRUES]]&gt;6,Weekly[[#This Row],[Actual]]=FALSE),BM406-1,IF(AND(Weekly[[#This Row],[FALSES]]&gt;6,Weekly[[#This Row],[Actual]]=TRUE),BM406-1,BM406))))</f>
        <v>46.040000000000013</v>
      </c>
    </row>
    <row r="408" spans="1:65" x14ac:dyDescent="0.25">
      <c r="A408" s="34"/>
      <c r="B408" s="10">
        <v>44294</v>
      </c>
      <c r="C408" s="17" t="s">
        <v>12</v>
      </c>
      <c r="D408" s="15" t="s">
        <v>38</v>
      </c>
      <c r="E408" t="b">
        <v>1</v>
      </c>
      <c r="F408" t="b">
        <v>1</v>
      </c>
      <c r="G408" t="b">
        <v>1</v>
      </c>
      <c r="H408" t="b">
        <v>1</v>
      </c>
      <c r="I408" t="b">
        <v>1</v>
      </c>
      <c r="J408" t="b">
        <v>1</v>
      </c>
      <c r="K408" t="b">
        <v>1</v>
      </c>
      <c r="L408" t="b">
        <v>1</v>
      </c>
      <c r="M408" t="s">
        <v>100</v>
      </c>
      <c r="N408">
        <v>11.21</v>
      </c>
      <c r="O408">
        <f>IF(Weekly[[#This Row],[H/V]]="H",Weekly[[#This Row],[BF H Odds]],IF(Weekly[[#This Row],[H/V]]="V",Weekly[[#This Row],[BF V Odds]],""))</f>
        <v>2.68</v>
      </c>
      <c r="P408" t="b">
        <v>0</v>
      </c>
      <c r="Q408" t="s">
        <v>76</v>
      </c>
      <c r="R408" s="35">
        <f>IFERROR(IF(Weekly[[#This Row],[Won Bet?]]="yes",R407+(Weekly[[#This Row],[BF Odds]]*Weekly[[#This Row],[BF Stake]])-Weekly[[#This Row],[BF Stake]],R407-Weekly[[#This Row],[BF Stake]]),R407)</f>
        <v>414.80519999999996</v>
      </c>
      <c r="S408" s="9">
        <f>IFERROR(IF(Weekly[[#This Row],[Won Bet?]]="yes",S407+(((Weekly[[#This Row],[BF Odds]]*Weekly[[#This Row],[BF Stake]])-Weekly[[#This Row],[BF Stake]])*0.95),S407-Weekly[[#This Row],[BF Stake]]),S407)</f>
        <v>407.7774399999999</v>
      </c>
      <c r="T408">
        <v>1.58</v>
      </c>
      <c r="U408">
        <v>2.68</v>
      </c>
      <c r="V408" s="24">
        <f>IF(Weekly[[#This Row],[Actual]]="","",IF(AND(Weekly[[#This Row],[SVC_P]]=Weekly[[#This Row],[Actual]],Weekly[[#This Row],[SVC_P]]=TRUE),V407+Weekly[[#This Row],[BF H Odds]]-1,IF(AND(Weekly[[#This Row],[SVC_P]]=Weekly[[#This Row],[Actual]],Weekly[[#This Row],[SVC_P]]=FALSE),V407+Weekly[[#This Row],[BF V Odds]]-1,V407-1)))</f>
        <v>67.000000000000057</v>
      </c>
      <c r="W408" s="24">
        <f>IF(Weekly[[#This Row],[Actual]]="","",IF(AND(Weekly[[#This Row],[SVC_P]]=FALSE,Weekly[[#This Row],[Actual]]=TRUE),W407+Weekly[[#This Row],[BF H Odds]]-1,IF(AND(Weekly[[#This Row],[SVC_P]]=TRUE,Weekly[[#This Row],[Actual]]=FALSE,),W407+Weekly[[#This Row],[BF V Odds]]-1,W407-1)))</f>
        <v>-343.03</v>
      </c>
      <c r="X408" s="24">
        <f>IF(Weekly[[#This Row],[Actual]]="","",IF(AND(Weekly[[#This Row],[ADBC_P]]=Weekly[[#This Row],[Actual]],Weekly[[#This Row],[ADBC_P]]=TRUE),X407+Weekly[[#This Row],[BF H Odds]]-1,IF(AND(Weekly[[#This Row],[ADBC_P]]=Weekly[[#This Row],[Actual]],Weekly[[#This Row],[ADBC_P]]=FALSE),X407+Weekly[[#This Row],[BF V Odds]]-1,X407-1)))</f>
        <v>19.750000000000028</v>
      </c>
      <c r="Y408" s="24">
        <f>IF(Weekly[[#This Row],[Actual]]="","",IF(AND(Weekly[[#This Row],[ADBC_P]]=FALSE,Weekly[[#This Row],[Actual]]=TRUE),Y407+Weekly[[#This Row],[BF H Odds]]-1,IF(AND(Weekly[[#This Row],[ADBC_P]]=TRUE,Weekly[[#This Row],[Actual]]=FALSE),Y407+Weekly[[#This Row],[BF V Odds]]-1,Y407-1)))</f>
        <v>46.169999999999995</v>
      </c>
      <c r="Z408" s="24">
        <f>IF(Weekly[[#This Row],[Actual]]="","",IF(AND(Weekly[[#This Row],[RFC_P]]=Weekly[[#This Row],[Actual]],Weekly[[#This Row],[RFC_P]]=TRUE),Z407+Weekly[[#This Row],[BF H Odds]]-1,IF(AND(Weekly[[#This Row],[RFC_P]]=Weekly[[#This Row],[Actual]],Weekly[[#This Row],[RFC_P]]=FALSE),Z407+Weekly[[#This Row],[BF V Odds]]-1,Z407-1)))</f>
        <v>16.770000000000017</v>
      </c>
      <c r="AA408" s="24">
        <f>IF(Weekly[[#This Row],[Actual]]="","",IF(AND(Weekly[[#This Row],[RFC_P]]=FALSE,Weekly[[#This Row],[Actual]]=TRUE),AA407+Weekly[[#This Row],[BF H Odds]]-1,IF(AND(Weekly[[#This Row],[RFC_P]]=TRUE,Weekly[[#This Row],[Actual]]=FALSE),AA407+Weekly[[#This Row],[BF V Odds]]-1,AA407-1)))</f>
        <v>49.149999999999977</v>
      </c>
      <c r="AB408" s="24">
        <f>IF(Weekly[[#This Row],[Actual]]="","",IF(AND(Weekly[[#This Row],[GBC_P]]=Weekly[[#This Row],[Actual]],Weekly[[#This Row],[GBC_P]]=TRUE),AB407+Weekly[[#This Row],[BF H Odds]]-1,IF(AND(Weekly[[#This Row],[GBC_P]]=Weekly[[#This Row],[Actual]],Weekly[[#This Row],[GBC_P]]=FALSE),AB407+Weekly[[#This Row],[BF V Odds]]-1,AB407-1)))</f>
        <v>8.7500000000000071</v>
      </c>
      <c r="AC408" s="24">
        <f>IF(Weekly[[#This Row],[Actual]]="","",IF(AND(Weekly[[#This Row],[GBC_P]]=FALSE,Weekly[[#This Row],[Actual]]=TRUE),AC407+Weekly[[#This Row],[BF H Odds]]-1,IF(AND(Weekly[[#This Row],[GBC_P]]=TRUE,Weekly[[#This Row],[Actual]]=FALSE),AC407+Weekly[[#This Row],[BF V Odds]]-1,AC407-1)))</f>
        <v>57.169999999999966</v>
      </c>
      <c r="AD408" s="24">
        <f>IF(Weekly[[#This Row],[Actual]]="","",IF(AND(Weekly[[#This Row],[HGBC_P]]=Weekly[[#This Row],[Actual]],Weekly[[#This Row],[HGBC_P]]=TRUE),AD407+Weekly[[#This Row],[BF H Odds]]-1,IF(AND(Weekly[[#This Row],[HGBC_P]]=Weekly[[#This Row],[Actual]],Weekly[[#This Row],[HGBC_P]]=FALSE),AD407+Weekly[[#This Row],[BF V Odds]]-1,AD407-1)))</f>
        <v>14.520000000000024</v>
      </c>
      <c r="AE408" s="24">
        <f>IF(Weekly[[#This Row],[Actual]]="","",IF(AND(Weekly[[#This Row],[HGBC_P]]=FALSE,Weekly[[#This Row],[Actual]]=TRUE),AE407+Weekly[[#This Row],[BF H Odds]]-1,IF(AND(Weekly[[#This Row],[HGBC_P]]=TRUE,Weekly[[#This Row],[Actual]]=FALSE),AE407+Weekly[[#This Row],[BF V Odds]]-1,AE407-1)))</f>
        <v>51.4</v>
      </c>
      <c r="AF408" s="24">
        <f>IF(Weekly[[#This Row],[Actual]]="","",IF(AND(Weekly[[#This Row],[XGB_P]]=Weekly[[#This Row],[Actual]],Weekly[[#This Row],[XGB_P]]=TRUE),AF407+Weekly[[#This Row],[BF H Odds]]-1,IF(AND(Weekly[[#This Row],[XGB_P]]=Weekly[[#This Row],[Actual]],Weekly[[#This Row],[XGB_P]]=FALSE),AF407+Weekly[[#This Row],[BF V Odds]]-1,AF407-1)))</f>
        <v>31.840000000000018</v>
      </c>
      <c r="AG408" s="24">
        <f>IF(Weekly[[#This Row],[Actual]]="","",IF(AND(Weekly[[#This Row],[XGB_P]]=FALSE,Weekly[[#This Row],[Actual]]=TRUE),AG407+Weekly[[#This Row],[BF H Odds]]-1,IF(AND(Weekly[[#This Row],[XGB_P]]=TRUE,Weekly[[#This Row],[Actual]]=FALSE),AG407+Weekly[[#This Row],[BF V Odds]]-1,AG407-1)))</f>
        <v>34.079999999999991</v>
      </c>
      <c r="AH408" s="24">
        <f>IF(Weekly[[#This Row],[Actual]]="","",IF(AND(Weekly[[#This Row],[QDA_P]]=Weekly[[#This Row],[Actual]],Weekly[[#This Row],[QDA_P]]=TRUE),AH407+Weekly[[#This Row],[BF H Odds]]-1,IF(AND(Weekly[[#This Row],[QDA_P]]=Weekly[[#This Row],[Actual]],Weekly[[#This Row],[QDA_P]]=FALSE),AH407+Weekly[[#This Row],[BF V Odds]]-1,AH407-1)))</f>
        <v>0.58000000000000895</v>
      </c>
      <c r="AI408" s="24">
        <f>IF(Weekly[[#This Row],[Actual]]="","",IF(AND(Weekly[[#This Row],[QDA_P]]=FALSE,Weekly[[#This Row],[Actual]]=TRUE),AI407+Weekly[[#This Row],[BF H Odds]]-1,IF(AND(Weekly[[#This Row],[QDA_P]]=TRUE,Weekly[[#This Row],[Actual]]=FALSE),AI407+Weekly[[#This Row],[BF V Odds]]-1,AI407-1)))</f>
        <v>65.34</v>
      </c>
      <c r="AJ408" s="24">
        <f>IF(Weekly[[#This Row],[Actual]]="","",IF(AND(Weekly[[#This Row],[KNC_P]]=FALSE,Weekly[[#This Row],[Actual]]=TRUE),AJ407+Weekly[[#This Row],[BF H Odds]]-1,IF(AND(Weekly[[#This Row],[KNC_P]]=TRUE,Weekly[[#This Row],[Actual]]=FALSE),AJ407+Weekly[[#This Row],[BF V Odds]]-1,AJ407-1)))</f>
        <v>48.419999999999973</v>
      </c>
      <c r="AK408" s="24">
        <f>IF(Weekly[[#This Row],[Actual]]="","",IF(AND(Weekly[[#This Row],[KNC_P]]=FALSE,Weekly[[#This Row],[Actual]]=TRUE),AK407+Weekly[[#This Row],[BF H Odds]]-1,IF(AND(Weekly[[#This Row],[KNC_P]]=TRUE,Weekly[[#This Row],[Actual]]=FALSE),AK407+Weekly[[#This Row],[BF V Odds]]-1,AK407-1)))</f>
        <v>47.319999999999965</v>
      </c>
      <c r="AL408" s="30">
        <f>IF(Weekly[[#This Row],[Actual]]="","",COUNTIF(Weekly[[#This Row],[SVC_P]:[QDA_P]],TRUE))</f>
        <v>7</v>
      </c>
      <c r="AM408" s="30">
        <f>IF(Weekly[[#This Row],[Actual]]="","",COUNTIF(Weekly[[#This Row],[SVC_P]:[QDA_P]],FALSE))</f>
        <v>0</v>
      </c>
      <c r="AN408" s="36" t="str">
        <f>IF(AND(Weekly[[#This Row],[BF V Odds]]&gt;$BO$6,Weekly[[#This Row],[BF V Odds]] &lt; $BO$7),Weekly[[#This Row],[BF V Odds]],"")</f>
        <v/>
      </c>
      <c r="AO408" s="36" t="str">
        <f>IF(AND(Weekly[[#This Row],[BF H Odds]]&gt;$BO$6, Weekly[[#This Row],[BF H Odds]] &lt; $BO$7),Weekly[[#This Row],[BF H Odds]],"")</f>
        <v/>
      </c>
      <c r="AP408" s="37">
        <f>IF(AND(Weekly[[#This Row],[V Odds &lt;]]="",Weekly[[#This Row],[H Odds &lt;]]=""),AP407,IF(AND(Weekly[[#This Row],[H Odds &lt;]]&lt;&gt;"",Weekly[[#This Row],[SVC_P]]=TRUE,Weekly[[#This Row],[Actual]]=TRUE),AP407+Weekly[[#This Row],[H Odds &lt;]]-1,IF(AND(Weekly[[#This Row],[V Odds &lt;]]&lt;&gt;"",Weekly[[#This Row],[SVC_P]]=FALSE,Weekly[[#This Row],[Actual]]=FALSE),AP407+Weekly[[#This Row],[V Odds &lt;]]-1,IF(AND(Weekly[[#This Row],[V Odds &lt;]]&lt;&gt;"",Weekly[[#This Row],[SVC_P]]=FALSE,Weekly[[#This Row],[Actual]]=TRUE),AP407-1,IF(AND(Weekly[[#This Row],[H Odds &lt;]]&lt;&gt;"",Weekly[[#This Row],[SVC_P]]=TRUE,Weekly[[#This Row],[Actual]]=FALSE),AP407-1,AP407)))))</f>
        <v>79.38000000000001</v>
      </c>
      <c r="AQ408" s="37">
        <f>IF(AND(Weekly[[#This Row],[V Odds &lt;]]="",Weekly[[#This Row],[H Odds &lt;]]=""),AQ407,IF(AND(Weekly[[#This Row],[H Odds &lt;]]&lt;&gt;"",Weekly[[#This Row],[ADBC_P]]=TRUE,Weekly[[#This Row],[Actual]]=TRUE),AQ407+Weekly[[#This Row],[H Odds &lt;]]-1,IF(AND(Weekly[[#This Row],[V Odds &lt;]]&lt;&gt;"",Weekly[[#This Row],[ADBC_P]]=FALSE,Weekly[[#This Row],[Actual]]=FALSE),AQ407+Weekly[[#This Row],[V Odds &lt;]]-1,IF(AND(Weekly[[#This Row],[V Odds &lt;]]&lt;&gt;"",Weekly[[#This Row],[ADBC_P]]=FALSE,Weekly[[#This Row],[Actual]]=TRUE),AQ407-1,IF(AND(Weekly[[#This Row],[H Odds &lt;]]&lt;&gt;"",Weekly[[#This Row],[ADBC_P]]=TRUE,Weekly[[#This Row],[Actual]]=FALSE),AQ407-1,AQ407)))))</f>
        <v>51.48</v>
      </c>
      <c r="AR408" s="37">
        <f>IF(AND(Weekly[[#This Row],[V Odds &lt;]]="",Weekly[[#This Row],[H Odds &lt;]]=""),AR407,IF(AND(Weekly[[#This Row],[H Odds &lt;]]&lt;&gt;"",Weekly[[#This Row],[RFC_P]]=TRUE,Weekly[[#This Row],[Actual]]=TRUE),AR407+Weekly[[#This Row],[H Odds &lt;]]-1,IF(AND(Weekly[[#This Row],[V Odds &lt;]]&lt;&gt;"",Weekly[[#This Row],[RFC_P]]=FALSE,Weekly[[#This Row],[Actual]]=FALSE),AR407+Weekly[[#This Row],[V Odds &lt;]]-1,IF(AND(Weekly[[#This Row],[V Odds &lt;]]&lt;&gt;"",Weekly[[#This Row],[RFC_P]]=FALSE,Weekly[[#This Row],[Actual]]=TRUE),AR407-1,IF(AND(Weekly[[#This Row],[H Odds &lt;]]&lt;&gt;"",Weekly[[#This Row],[RFC_P]]=TRUE,Weekly[[#This Row],[Actual]]=FALSE),AR407-1,AR407)))))</f>
        <v>56.789999999999992</v>
      </c>
      <c r="AS408" s="37">
        <f>IF(AND(Weekly[[#This Row],[V Odds &lt;]]="",Weekly[[#This Row],[H Odds &lt;]]=""),AS407,IF(AND(Weekly[[#This Row],[H Odds &lt;]]&lt;&gt;"",Weekly[[#This Row],[GBC_P]]=TRUE,Weekly[[#This Row],[Actual]]=TRUE),AS407+Weekly[[#This Row],[H Odds &lt;]]-1,IF(AND(Weekly[[#This Row],[V Odds &lt;]]&lt;&gt;"",Weekly[[#This Row],[GBC_P]]=FALSE,Weekly[[#This Row],[Actual]]=FALSE),AS407+Weekly[[#This Row],[V Odds &lt;]]-1,IF(AND(Weekly[[#This Row],[V Odds &lt;]]&lt;&gt;"",Weekly[[#This Row],[GBC_P]]=FALSE,Weekly[[#This Row],[Actual]]=TRUE),AS407-1,IF(AND(Weekly[[#This Row],[H Odds &lt;]]&lt;&gt;"",Weekly[[#This Row],[GBC_P]]=TRUE,Weekly[[#This Row],[Actual]]=FALSE),AS407-1,AS407)))))</f>
        <v>50.28</v>
      </c>
      <c r="AT408" s="37">
        <f>IF(AND(Weekly[[#This Row],[V Odds &lt;]]="",Weekly[[#This Row],[H Odds &lt;]]=""),AT407,IF(AND(Weekly[[#This Row],[H Odds &lt;]]&lt;&gt;"",Weekly[[#This Row],[HGBC_P]]=TRUE,Weekly[[#This Row],[Actual]]=TRUE),AT407+Weekly[[#This Row],[H Odds &lt;]]-1,IF(AND(Weekly[[#This Row],[V Odds &lt;]]&lt;&gt;"",Weekly[[#This Row],[HGBC_P]]=FALSE,Weekly[[#This Row],[Actual]]=FALSE),AT407+Weekly[[#This Row],[V Odds &lt;]]-1,IF(AND(Weekly[[#This Row],[V Odds &lt;]]&lt;&gt;"",Weekly[[#This Row],[HGBC_P]]=FALSE,Weekly[[#This Row],[Actual]]=TRUE),AT407-1,IF(AND(Weekly[[#This Row],[H Odds &lt;]]&lt;&gt;"",Weekly[[#This Row],[HGBC_P]]=TRUE,Weekly[[#This Row],[Actual]]=FALSE),AT407-1,AT407)))))</f>
        <v>56.359999999999992</v>
      </c>
      <c r="AU408" s="37">
        <f>IF(AND(Weekly[[#This Row],[V Odds &lt;]]="",Weekly[[#This Row],[H Odds &lt;]]=""),AU407,IF(AND(Weekly[[#This Row],[H Odds &lt;]]&lt;&gt;"",Weekly[[#This Row],[XGB_P]]=TRUE,Weekly[[#This Row],[Actual]]=TRUE),AU407+Weekly[[#This Row],[H Odds &lt;]]-1,IF(AND(Weekly[[#This Row],[V Odds &lt;]]&lt;&gt;"",Weekly[[#This Row],[XGB_P]]=FALSE,Weekly[[#This Row],[Actual]]=FALSE),AU407+Weekly[[#This Row],[V Odds &lt;]]-1,IF(AND(Weekly[[#This Row],[V Odds &lt;]]&lt;&gt;"",Weekly[[#This Row],[XGB_P]]=FALSE,Weekly[[#This Row],[Actual]]=TRUE),AU407-1,IF(AND(Weekly[[#This Row],[H Odds &lt;]]&lt;&gt;"",Weekly[[#This Row],[XGB_P]]=TRUE,Weekly[[#This Row],[Actual]]=FALSE),AU407-1,AU407)))))</f>
        <v>67.460000000000008</v>
      </c>
      <c r="AV408" s="37">
        <f>IF(AND(Weekly[[#This Row],[V Odds &lt;]]="",Weekly[[#This Row],[H Odds &lt;]]=""),AV407,IF(AND(Weekly[[#This Row],[H Odds &lt;]]&lt;&gt;"",Weekly[[#This Row],[QDA_P]]=TRUE,Weekly[[#This Row],[Actual]]=TRUE),AV407+Weekly[[#This Row],[H Odds &lt;]]-1,IF(AND(Weekly[[#This Row],[V Odds &lt;]]&lt;&gt;"",Weekly[[#This Row],[QDA_P]]=FALSE,Weekly[[#This Row],[Actual]]=FALSE),AV407+Weekly[[#This Row],[V Odds &lt;]]-1,IF(AND(Weekly[[#This Row],[V Odds &lt;]]&lt;&gt;"",Weekly[[#This Row],[QDA_P]]=FALSE,Weekly[[#This Row],[Actual]]=TRUE),AV407-1,IF(AND(Weekly[[#This Row],[H Odds &lt;]]&lt;&gt;"",Weekly[[#This Row],[QDA_P]]=TRUE,Weekly[[#This Row],[Actual]]=FALSE),AV407-1,AV407)))))</f>
        <v>57.949999999999982</v>
      </c>
      <c r="AW408" s="37">
        <f>IF(AND(Weekly[[#This Row],[H Odds &lt;]]="",Weekly[[#This Row],[V Odds &lt;]]=""),AW407,IF(AND(Weekly[[#This Row],[KNC_P]]=Weekly[[#This Row],[Actual]],Weekly[[#This Row],[KNC_P]]=TRUE),AW407+Weekly[[#This Row],[BF H Odds]]-1,IF(AND(Weekly[[#This Row],[KNC_P]]=Weekly[[#This Row],[Actual]],Weekly[[#This Row],[KNC_P]]=FALSE),AW407+Weekly[[#This Row],[BF V Odds]]-1,AW407-1)))</f>
        <v>46.550000000000011</v>
      </c>
      <c r="AX408" s="37">
        <f>IF(AND(Weekly[[#This Row],[V Odds &lt;]]="",Weekly[[#This Row],[H Odds &lt;]]=""),AX407,IF(AND(Weekly[[#This Row],[V Odds &lt;]]&lt;&gt;"",Weekly[[#This Row],[FALSES]]&gt;0,Weekly[[#This Row],[Actual]]=FALSE),AX407+Weekly[[#This Row],[V Odds &lt;]]-1,IF(AND(Weekly[[#This Row],[H Odds &lt;]]&lt;&gt;"",Weekly[[#This Row],[TRUES]]&gt;0,Weekly[[#This Row],[Actual]]=TRUE),AX407+Weekly[[#This Row],[H Odds &lt;]]-1,IF(AND(Weekly[[#This Row],[V Odds &lt;]]&lt;&gt;"",Weekly[[#This Row],[FALSES]]=0),AX407,IF(AND(Weekly[[#This Row],[H Odds &lt;]]&lt;&gt;"",Weekly[[#This Row],[TRUES]]=0),AX407,AX407-1)))))</f>
        <v>84.549999999999983</v>
      </c>
      <c r="AY408" s="37">
        <f>IF(AND(Weekly[[#This Row],[V Odds &lt;]]="",Weekly[[#This Row],[H Odds &lt;]]=""),AY407,IF(AND(Weekly[[#This Row],[V Odds &lt;]]&lt;&gt;"",Weekly[[#This Row],[FALSES]]&gt;0,Weekly[[#This Row],[Actual]]=FALSE),AY407+((Weekly[[#This Row],[V Odds &lt;]]-1)*0.92),IF(AND(Weekly[[#This Row],[H Odds &lt;]]&lt;&gt;"",Weekly[[#This Row],[TRUES]]&gt;0,Weekly[[#This Row],[Actual]]=TRUE),AY407+((Weekly[[#This Row],[H Odds &lt;]]-1)*0.92),IF(AND(Weekly[[#This Row],[V Odds &lt;]]&lt;&gt;"",Weekly[[#This Row],[FALSES]]=0),AY407,IF(AND(Weekly[[#This Row],[H Odds &lt;]]&lt;&gt;"",Weekly[[#This Row],[TRUES]]=0),AY407,AY407-1)))))</f>
        <v>76.506000000000029</v>
      </c>
      <c r="AZ408" s="37">
        <f>IF(AND(Weekly[[#This Row],[V Odds &lt;]]="",Weekly[[#This Row],[H Odds &lt;]]=""),AZ407,IF(AND(Weekly[[#This Row],[V Odds &lt;]]&lt;&gt;"",Weekly[[#This Row],[Actual]]=FALSE),AZ407+Weekly[[#This Row],[V Odds &lt;]]-1,IF(AND(Weekly[[#This Row],[H Odds &lt;]]&lt;&gt;"",Weekly[[#This Row],[Actual]]=TRUE),AZ407+Weekly[[#This Row],[H Odds &lt;]]-1,AZ407-1)))</f>
        <v>69.61999999999999</v>
      </c>
      <c r="BA408" s="38">
        <f>IF(Weekly[[#This Row],[H Odds &lt;]]="",BA407,IF(AND(Weekly[[#This Row],[H Odds &lt;]]&lt;&gt;"",Weekly[[#This Row],[SVC_P]]=TRUE,Weekly[[#This Row],[Actual]]=TRUE),BA407+Weekly[[#This Row],[H Odds &lt;]]-1,IF(AND(Weekly[[#This Row],[H Odds &lt;]]&lt;&gt;"",Weekly[[#This Row],[SVC_P]]=TRUE,Weekly[[#This Row],[Actual]]=FALSE),BA407-1,BA407)))</f>
        <v>74.339999999999989</v>
      </c>
      <c r="BB408" s="38">
        <f>IF(Weekly[[#This Row],[H Odds &lt;]]="",BB407,IF(AND(Weekly[[#This Row],[H Odds &lt;]]&lt;&gt;"",Weekly[[#This Row],[ADBC_P]]=TRUE,Weekly[[#This Row],[Actual]]=TRUE),BB407+Weekly[[#This Row],[H Odds &lt;]]-1,IF(AND(Weekly[[#This Row],[H Odds &lt;]]&lt;&gt;"",Weekly[[#This Row],[ADBC_P]]=TRUE,Weekly[[#This Row],[Actual]]=FALSE),BB407-1,BB407)))</f>
        <v>48.16</v>
      </c>
      <c r="BC408" s="38">
        <f>IF(Weekly[[#This Row],[H Odds &lt;]]="",BC407,IF(AND(Weekly[[#This Row],[H Odds &lt;]]&lt;&gt;"",Weekly[[#This Row],[RFC_P]]=TRUE,Weekly[[#This Row],[Actual]]=TRUE),BC407+Weekly[[#This Row],[H Odds &lt;]]-1,IF(AND(Weekly[[#This Row],[H Odds &lt;]]&lt;&gt;"",Weekly[[#This Row],[RFC_P]]=TRUE,Weekly[[#This Row],[Actual]]=FALSE),BC407-1,BC407)))</f>
        <v>49.859999999999992</v>
      </c>
      <c r="BD408" s="38">
        <f>IF(Weekly[[#This Row],[H Odds &lt;]]="",BD407,IF(AND(Weekly[[#This Row],[H Odds &lt;]]&lt;&gt;"",Weekly[[#This Row],[GBC_P]]=TRUE,Weekly[[#This Row],[Actual]]=TRUE),BD407+Weekly[[#This Row],[H Odds &lt;]]-1,IF(AND(Weekly[[#This Row],[H Odds &lt;]]&lt;&gt;"",Weekly[[#This Row],[GBC_P]]=TRUE,Weekly[[#This Row],[Actual]]=FALSE),BD407-1,BD407)))</f>
        <v>52.660000000000004</v>
      </c>
      <c r="BE408" s="38">
        <f>IF(Weekly[[#This Row],[H Odds &lt;]]="",BE407,IF(AND(Weekly[[#This Row],[H Odds &lt;]]&lt;&gt;"",Weekly[[#This Row],[HGBC_P]]=TRUE,Weekly[[#This Row],[Actual]]=TRUE),BE407+Weekly[[#This Row],[H Odds &lt;]]-1,IF(AND(Weekly[[#This Row],[H Odds &lt;]]&lt;&gt;"",Weekly[[#This Row],[HGBC_P]]=TRUE,Weekly[[#This Row],[Actual]]=FALSE),BE407-1,BE407)))</f>
        <v>60.459999999999994</v>
      </c>
      <c r="BF408" s="38">
        <f>IF(Weekly[[#This Row],[H Odds &lt;]]="",BF407,IF(AND(Weekly[[#This Row],[H Odds &lt;]]&lt;&gt;"",Weekly[[#This Row],[XGB_P]]=TRUE,Weekly[[#This Row],[Actual]]=TRUE),BF407+Weekly[[#This Row],[H Odds &lt;]]-1,IF(AND(Weekly[[#This Row],[H Odds &lt;]]&lt;&gt;"",Weekly[[#This Row],[XGB_P]]=TRUE,Weekly[[#This Row],[Actual]]=FALSE),BF407-1,BF407)))</f>
        <v>64.63</v>
      </c>
      <c r="BG408" s="38">
        <f>IF(Weekly[[#This Row],[H Odds &lt;]]="",BG407,IF(AND(Weekly[[#This Row],[H Odds &lt;]]&lt;&gt;"",Weekly[[#This Row],[QDA_P]]=TRUE,Weekly[[#This Row],[Actual]]=TRUE),BG407+Weekly[[#This Row],[H Odds &lt;]]-1,IF(AND(Weekly[[#This Row],[H Odds &lt;]]&lt;&gt;"",Weekly[[#This Row],[QDA_P]]=TRUE,Weekly[[#This Row],[Actual]]=FALSE),BG407-1,BG407)))</f>
        <v>46.879999999999995</v>
      </c>
      <c r="BH408" s="38">
        <f>IF(Weekly[[#This Row],[H Odds &lt;]]="",BH407,IF(AND(Weekly[[#This Row],[H Odds &lt;]]&lt;&gt;"",Weekly[[#This Row],[KNC_P]]=TRUE,Weekly[[#This Row],[Actual]]=TRUE),BH407+Weekly[[#This Row],[H Odds &lt;]]-1,IF(AND(Weekly[[#This Row],[H Odds &lt;]]&lt;&gt;"",Weekly[[#This Row],[KNC_P]]=TRUE,Weekly[[#This Row],[Actual]]=FALSE),BH407-1,BH407)))</f>
        <v>51.249999999999993</v>
      </c>
      <c r="BI408" s="38">
        <f>IF(Weekly[[#This Row],[H Odds &lt;]]="",BI407,IF(AND(Weekly[[#This Row],[H Odds &lt;]]&lt;&gt;"",Weekly[[#This Row],[TRUES]]&gt;0,Weekly[[#This Row],[Actual]]=TRUE),BI407+Weekly[[#This Row],[H Odds &lt;]]-1,IF(AND(Weekly[[#This Row],[H Odds &lt;]]&lt;&gt;"",Weekly[[#This Row],[TRUES]]=0),BI407,BI407-1)))</f>
        <v>74.339999999999989</v>
      </c>
      <c r="BJ408" s="38">
        <f>IF(Weekly[[#This Row],[H Odds &lt;]]="",BJ407,IF(AND(Weekly[[#This Row],[H Odds &lt;]]&lt;&gt;"",Weekly[[#This Row],[Actual]]=TRUE),BJ407+Weekly[[#This Row],[H Odds &lt;]]-1,IF(AND(Weekly[[#This Row],[H Odds &lt;]]&lt;&gt;"",Weekly[[#This Row],[Actual]]=FALSE),BJ407-1,BJ407)))</f>
        <v>76.239999999999995</v>
      </c>
      <c r="BK408" s="58">
        <f>IF(AND(Weekly[[#This Row],[TRUES]]&gt;4,Weekly[[#This Row],[Actual]]=TRUE),BK407+Weekly[[#This Row],[BF H Odds]]-1,IF(AND(Weekly[[#This Row],[FALSES]]&gt;4,Weekly[[#This Row],[Actual]]=FALSE),BK407+Weekly[[#This Row],[BF V Odds]]-1,IF(AND(Weekly[[#This Row],[TRUES]]&gt;4,Weekly[[#This Row],[Actual]]=FALSE),BK407-1,IF(AND(Weekly[[#This Row],[FALSES]]&gt;4,Weekly[[#This Row],[Actual]]=TRUE),BK407-1,BK407))))</f>
        <v>12.280000000000026</v>
      </c>
      <c r="BL408" s="58">
        <f>IF(AND(Weekly[[#This Row],[TRUES]]&gt;5,Weekly[[#This Row],[Actual]]=TRUE),BL407+Weekly[[#This Row],[BF H Odds]]-1,IF(AND(Weekly[[#This Row],[FALSES]]&gt;5,Weekly[[#This Row],[Actual]]=FALSE),BL407+Weekly[[#This Row],[BF V Odds]]-1,IF(AND(Weekly[[#This Row],[TRUES]]&gt;5,Weekly[[#This Row],[Actual]]=FALSE),BL407-1,IF(AND(Weekly[[#This Row],[FALSES]]&gt;5,Weekly[[#This Row],[Actual]]=TRUE),BL407-1,BL407))))</f>
        <v>16.300000000000026</v>
      </c>
      <c r="BM408" s="58">
        <f>IF(AND(Weekly[[#This Row],[TRUES]]&gt;6,Weekly[[#This Row],[Actual]]=TRUE),BM407+Weekly[[#This Row],[BF H Odds]]-1,IF(AND(Weekly[[#This Row],[FALSES]]&gt;6,Weekly[[#This Row],[Actual]]=FALSE),BM407+Weekly[[#This Row],[BF V Odds]]-1,IF(AND(Weekly[[#This Row],[TRUES]]&gt;6,Weekly[[#This Row],[Actual]]=FALSE),BM407-1,IF(AND(Weekly[[#This Row],[FALSES]]&gt;6,Weekly[[#This Row],[Actual]]=TRUE),BM407-1,BM407))))</f>
        <v>45.040000000000013</v>
      </c>
    </row>
    <row r="409" spans="1:65" x14ac:dyDescent="0.25">
      <c r="A409" s="34"/>
      <c r="B409" s="10">
        <v>44294</v>
      </c>
      <c r="C409" s="17" t="s">
        <v>11</v>
      </c>
      <c r="D409" s="15" t="s">
        <v>18</v>
      </c>
      <c r="E409" t="b">
        <v>1</v>
      </c>
      <c r="F409" t="b">
        <v>0</v>
      </c>
      <c r="G409" t="b">
        <v>1</v>
      </c>
      <c r="H409" t="b">
        <v>1</v>
      </c>
      <c r="I409" t="b">
        <v>1</v>
      </c>
      <c r="J409" t="b">
        <v>1</v>
      </c>
      <c r="K409" t="b">
        <v>0</v>
      </c>
      <c r="L409" t="b">
        <v>1</v>
      </c>
      <c r="O409" t="str">
        <f>IF(Weekly[[#This Row],[H/V]]="H",Weekly[[#This Row],[BF H Odds]],IF(Weekly[[#This Row],[H/V]]="V",Weekly[[#This Row],[BF V Odds]],""))</f>
        <v/>
      </c>
      <c r="P409" t="b">
        <v>1</v>
      </c>
      <c r="R409" s="35">
        <f>IFERROR(IF(Weekly[[#This Row],[Won Bet?]]="yes",R408+(Weekly[[#This Row],[BF Odds]]*Weekly[[#This Row],[BF Stake]])-Weekly[[#This Row],[BF Stake]],R408-Weekly[[#This Row],[BF Stake]]),R408)</f>
        <v>414.80519999999996</v>
      </c>
      <c r="S409" s="9">
        <f>IFERROR(IF(Weekly[[#This Row],[Won Bet?]]="yes",S408+(((Weekly[[#This Row],[BF Odds]]*Weekly[[#This Row],[BF Stake]])-Weekly[[#This Row],[BF Stake]])*0.95),S408-Weekly[[#This Row],[BF Stake]]),S408)</f>
        <v>407.7774399999999</v>
      </c>
      <c r="T409">
        <v>2.2000000000000002</v>
      </c>
      <c r="U409">
        <v>1.81</v>
      </c>
      <c r="V409" s="24">
        <f>IF(Weekly[[#This Row],[Actual]]="","",IF(AND(Weekly[[#This Row],[SVC_P]]=Weekly[[#This Row],[Actual]],Weekly[[#This Row],[SVC_P]]=TRUE),V408+Weekly[[#This Row],[BF H Odds]]-1,IF(AND(Weekly[[#This Row],[SVC_P]]=Weekly[[#This Row],[Actual]],Weekly[[#This Row],[SVC_P]]=FALSE),V408+Weekly[[#This Row],[BF V Odds]]-1,V408-1)))</f>
        <v>67.810000000000059</v>
      </c>
      <c r="W409" s="24">
        <f>IF(Weekly[[#This Row],[Actual]]="","",IF(AND(Weekly[[#This Row],[SVC_P]]=FALSE,Weekly[[#This Row],[Actual]]=TRUE),W408+Weekly[[#This Row],[BF H Odds]]-1,IF(AND(Weekly[[#This Row],[SVC_P]]=TRUE,Weekly[[#This Row],[Actual]]=FALSE,),W408+Weekly[[#This Row],[BF V Odds]]-1,W408-1)))</f>
        <v>-344.03</v>
      </c>
      <c r="X409" s="24">
        <f>IF(Weekly[[#This Row],[Actual]]="","",IF(AND(Weekly[[#This Row],[ADBC_P]]=Weekly[[#This Row],[Actual]],Weekly[[#This Row],[ADBC_P]]=TRUE),X408+Weekly[[#This Row],[BF H Odds]]-1,IF(AND(Weekly[[#This Row],[ADBC_P]]=Weekly[[#This Row],[Actual]],Weekly[[#This Row],[ADBC_P]]=FALSE),X408+Weekly[[#This Row],[BF V Odds]]-1,X408-1)))</f>
        <v>18.750000000000028</v>
      </c>
      <c r="Y409" s="24">
        <f>IF(Weekly[[#This Row],[Actual]]="","",IF(AND(Weekly[[#This Row],[ADBC_P]]=FALSE,Weekly[[#This Row],[Actual]]=TRUE),Y408+Weekly[[#This Row],[BF H Odds]]-1,IF(AND(Weekly[[#This Row],[ADBC_P]]=TRUE,Weekly[[#This Row],[Actual]]=FALSE),Y408+Weekly[[#This Row],[BF V Odds]]-1,Y408-1)))</f>
        <v>46.98</v>
      </c>
      <c r="Z409" s="24">
        <f>IF(Weekly[[#This Row],[Actual]]="","",IF(AND(Weekly[[#This Row],[RFC_P]]=Weekly[[#This Row],[Actual]],Weekly[[#This Row],[RFC_P]]=TRUE),Z408+Weekly[[#This Row],[BF H Odds]]-1,IF(AND(Weekly[[#This Row],[RFC_P]]=Weekly[[#This Row],[Actual]],Weekly[[#This Row],[RFC_P]]=FALSE),Z408+Weekly[[#This Row],[BF V Odds]]-1,Z408-1)))</f>
        <v>17.580000000000016</v>
      </c>
      <c r="AA409" s="24">
        <f>IF(Weekly[[#This Row],[Actual]]="","",IF(AND(Weekly[[#This Row],[RFC_P]]=FALSE,Weekly[[#This Row],[Actual]]=TRUE),AA408+Weekly[[#This Row],[BF H Odds]]-1,IF(AND(Weekly[[#This Row],[RFC_P]]=TRUE,Weekly[[#This Row],[Actual]]=FALSE),AA408+Weekly[[#This Row],[BF V Odds]]-1,AA408-1)))</f>
        <v>48.149999999999977</v>
      </c>
      <c r="AB409" s="24">
        <f>IF(Weekly[[#This Row],[Actual]]="","",IF(AND(Weekly[[#This Row],[GBC_P]]=Weekly[[#This Row],[Actual]],Weekly[[#This Row],[GBC_P]]=TRUE),AB408+Weekly[[#This Row],[BF H Odds]]-1,IF(AND(Weekly[[#This Row],[GBC_P]]=Weekly[[#This Row],[Actual]],Weekly[[#This Row],[GBC_P]]=FALSE),AB408+Weekly[[#This Row],[BF V Odds]]-1,AB408-1)))</f>
        <v>9.5600000000000076</v>
      </c>
      <c r="AC409" s="24">
        <f>IF(Weekly[[#This Row],[Actual]]="","",IF(AND(Weekly[[#This Row],[GBC_P]]=FALSE,Weekly[[#This Row],[Actual]]=TRUE),AC408+Weekly[[#This Row],[BF H Odds]]-1,IF(AND(Weekly[[#This Row],[GBC_P]]=TRUE,Weekly[[#This Row],[Actual]]=FALSE),AC408+Weekly[[#This Row],[BF V Odds]]-1,AC408-1)))</f>
        <v>56.169999999999966</v>
      </c>
      <c r="AD409" s="24">
        <f>IF(Weekly[[#This Row],[Actual]]="","",IF(AND(Weekly[[#This Row],[HGBC_P]]=Weekly[[#This Row],[Actual]],Weekly[[#This Row],[HGBC_P]]=TRUE),AD408+Weekly[[#This Row],[BF H Odds]]-1,IF(AND(Weekly[[#This Row],[HGBC_P]]=Weekly[[#This Row],[Actual]],Weekly[[#This Row],[HGBC_P]]=FALSE),AD408+Weekly[[#This Row],[BF V Odds]]-1,AD408-1)))</f>
        <v>15.330000000000023</v>
      </c>
      <c r="AE409" s="24">
        <f>IF(Weekly[[#This Row],[Actual]]="","",IF(AND(Weekly[[#This Row],[HGBC_P]]=FALSE,Weekly[[#This Row],[Actual]]=TRUE),AE408+Weekly[[#This Row],[BF H Odds]]-1,IF(AND(Weekly[[#This Row],[HGBC_P]]=TRUE,Weekly[[#This Row],[Actual]]=FALSE),AE408+Weekly[[#This Row],[BF V Odds]]-1,AE408-1)))</f>
        <v>50.4</v>
      </c>
      <c r="AF409" s="24">
        <f>IF(Weekly[[#This Row],[Actual]]="","",IF(AND(Weekly[[#This Row],[XGB_P]]=Weekly[[#This Row],[Actual]],Weekly[[#This Row],[XGB_P]]=TRUE),AF408+Weekly[[#This Row],[BF H Odds]]-1,IF(AND(Weekly[[#This Row],[XGB_P]]=Weekly[[#This Row],[Actual]],Weekly[[#This Row],[XGB_P]]=FALSE),AF408+Weekly[[#This Row],[BF V Odds]]-1,AF408-1)))</f>
        <v>32.65000000000002</v>
      </c>
      <c r="AG409" s="24">
        <f>IF(Weekly[[#This Row],[Actual]]="","",IF(AND(Weekly[[#This Row],[XGB_P]]=FALSE,Weekly[[#This Row],[Actual]]=TRUE),AG408+Weekly[[#This Row],[BF H Odds]]-1,IF(AND(Weekly[[#This Row],[XGB_P]]=TRUE,Weekly[[#This Row],[Actual]]=FALSE),AG408+Weekly[[#This Row],[BF V Odds]]-1,AG408-1)))</f>
        <v>33.079999999999991</v>
      </c>
      <c r="AH409" s="24">
        <f>IF(Weekly[[#This Row],[Actual]]="","",IF(AND(Weekly[[#This Row],[QDA_P]]=Weekly[[#This Row],[Actual]],Weekly[[#This Row],[QDA_P]]=TRUE),AH408+Weekly[[#This Row],[BF H Odds]]-1,IF(AND(Weekly[[#This Row],[QDA_P]]=Weekly[[#This Row],[Actual]],Weekly[[#This Row],[QDA_P]]=FALSE),AH408+Weekly[[#This Row],[BF V Odds]]-1,AH408-1)))</f>
        <v>-0.41999999999999105</v>
      </c>
      <c r="AI409" s="24">
        <f>IF(Weekly[[#This Row],[Actual]]="","",IF(AND(Weekly[[#This Row],[QDA_P]]=FALSE,Weekly[[#This Row],[Actual]]=TRUE),AI408+Weekly[[#This Row],[BF H Odds]]-1,IF(AND(Weekly[[#This Row],[QDA_P]]=TRUE,Weekly[[#This Row],[Actual]]=FALSE),AI408+Weekly[[#This Row],[BF V Odds]]-1,AI408-1)))</f>
        <v>66.150000000000006</v>
      </c>
      <c r="AJ409" s="24">
        <f>IF(Weekly[[#This Row],[Actual]]="","",IF(AND(Weekly[[#This Row],[KNC_P]]=FALSE,Weekly[[#This Row],[Actual]]=TRUE),AJ408+Weekly[[#This Row],[BF H Odds]]-1,IF(AND(Weekly[[#This Row],[KNC_P]]=TRUE,Weekly[[#This Row],[Actual]]=FALSE),AJ408+Weekly[[#This Row],[BF V Odds]]-1,AJ408-1)))</f>
        <v>47.419999999999973</v>
      </c>
      <c r="AK409" s="24">
        <f>IF(Weekly[[#This Row],[Actual]]="","",IF(AND(Weekly[[#This Row],[KNC_P]]=FALSE,Weekly[[#This Row],[Actual]]=TRUE),AK408+Weekly[[#This Row],[BF H Odds]]-1,IF(AND(Weekly[[#This Row],[KNC_P]]=TRUE,Weekly[[#This Row],[Actual]]=FALSE),AK408+Weekly[[#This Row],[BF V Odds]]-1,AK408-1)))</f>
        <v>46.319999999999965</v>
      </c>
      <c r="AL409" s="30">
        <f>IF(Weekly[[#This Row],[Actual]]="","",COUNTIF(Weekly[[#This Row],[SVC_P]:[QDA_P]],TRUE))</f>
        <v>5</v>
      </c>
      <c r="AM409" s="30">
        <f>IF(Weekly[[#This Row],[Actual]]="","",COUNTIF(Weekly[[#This Row],[SVC_P]:[QDA_P]],FALSE))</f>
        <v>2</v>
      </c>
      <c r="AN409" s="36" t="str">
        <f>IF(AND(Weekly[[#This Row],[BF V Odds]]&gt;$BO$6,Weekly[[#This Row],[BF V Odds]] &lt; $BO$7),Weekly[[#This Row],[BF V Odds]],"")</f>
        <v/>
      </c>
      <c r="AO409" s="36" t="str">
        <f>IF(AND(Weekly[[#This Row],[BF H Odds]]&gt;$BO$6, Weekly[[#This Row],[BF H Odds]] &lt; $BO$7),Weekly[[#This Row],[BF H Odds]],"")</f>
        <v/>
      </c>
      <c r="AP409" s="37">
        <f>IF(AND(Weekly[[#This Row],[V Odds &lt;]]="",Weekly[[#This Row],[H Odds &lt;]]=""),AP408,IF(AND(Weekly[[#This Row],[H Odds &lt;]]&lt;&gt;"",Weekly[[#This Row],[SVC_P]]=TRUE,Weekly[[#This Row],[Actual]]=TRUE),AP408+Weekly[[#This Row],[H Odds &lt;]]-1,IF(AND(Weekly[[#This Row],[V Odds &lt;]]&lt;&gt;"",Weekly[[#This Row],[SVC_P]]=FALSE,Weekly[[#This Row],[Actual]]=FALSE),AP408+Weekly[[#This Row],[V Odds &lt;]]-1,IF(AND(Weekly[[#This Row],[V Odds &lt;]]&lt;&gt;"",Weekly[[#This Row],[SVC_P]]=FALSE,Weekly[[#This Row],[Actual]]=TRUE),AP408-1,IF(AND(Weekly[[#This Row],[H Odds &lt;]]&lt;&gt;"",Weekly[[#This Row],[SVC_P]]=TRUE,Weekly[[#This Row],[Actual]]=FALSE),AP408-1,AP408)))))</f>
        <v>79.38000000000001</v>
      </c>
      <c r="AQ409" s="37">
        <f>IF(AND(Weekly[[#This Row],[V Odds &lt;]]="",Weekly[[#This Row],[H Odds &lt;]]=""),AQ408,IF(AND(Weekly[[#This Row],[H Odds &lt;]]&lt;&gt;"",Weekly[[#This Row],[ADBC_P]]=TRUE,Weekly[[#This Row],[Actual]]=TRUE),AQ408+Weekly[[#This Row],[H Odds &lt;]]-1,IF(AND(Weekly[[#This Row],[V Odds &lt;]]&lt;&gt;"",Weekly[[#This Row],[ADBC_P]]=FALSE,Weekly[[#This Row],[Actual]]=FALSE),AQ408+Weekly[[#This Row],[V Odds &lt;]]-1,IF(AND(Weekly[[#This Row],[V Odds &lt;]]&lt;&gt;"",Weekly[[#This Row],[ADBC_P]]=FALSE,Weekly[[#This Row],[Actual]]=TRUE),AQ408-1,IF(AND(Weekly[[#This Row],[H Odds &lt;]]&lt;&gt;"",Weekly[[#This Row],[ADBC_P]]=TRUE,Weekly[[#This Row],[Actual]]=FALSE),AQ408-1,AQ408)))))</f>
        <v>51.48</v>
      </c>
      <c r="AR409" s="37">
        <f>IF(AND(Weekly[[#This Row],[V Odds &lt;]]="",Weekly[[#This Row],[H Odds &lt;]]=""),AR408,IF(AND(Weekly[[#This Row],[H Odds &lt;]]&lt;&gt;"",Weekly[[#This Row],[RFC_P]]=TRUE,Weekly[[#This Row],[Actual]]=TRUE),AR408+Weekly[[#This Row],[H Odds &lt;]]-1,IF(AND(Weekly[[#This Row],[V Odds &lt;]]&lt;&gt;"",Weekly[[#This Row],[RFC_P]]=FALSE,Weekly[[#This Row],[Actual]]=FALSE),AR408+Weekly[[#This Row],[V Odds &lt;]]-1,IF(AND(Weekly[[#This Row],[V Odds &lt;]]&lt;&gt;"",Weekly[[#This Row],[RFC_P]]=FALSE,Weekly[[#This Row],[Actual]]=TRUE),AR408-1,IF(AND(Weekly[[#This Row],[H Odds &lt;]]&lt;&gt;"",Weekly[[#This Row],[RFC_P]]=TRUE,Weekly[[#This Row],[Actual]]=FALSE),AR408-1,AR408)))))</f>
        <v>56.789999999999992</v>
      </c>
      <c r="AS409" s="37">
        <f>IF(AND(Weekly[[#This Row],[V Odds &lt;]]="",Weekly[[#This Row],[H Odds &lt;]]=""),AS408,IF(AND(Weekly[[#This Row],[H Odds &lt;]]&lt;&gt;"",Weekly[[#This Row],[GBC_P]]=TRUE,Weekly[[#This Row],[Actual]]=TRUE),AS408+Weekly[[#This Row],[H Odds &lt;]]-1,IF(AND(Weekly[[#This Row],[V Odds &lt;]]&lt;&gt;"",Weekly[[#This Row],[GBC_P]]=FALSE,Weekly[[#This Row],[Actual]]=FALSE),AS408+Weekly[[#This Row],[V Odds &lt;]]-1,IF(AND(Weekly[[#This Row],[V Odds &lt;]]&lt;&gt;"",Weekly[[#This Row],[GBC_P]]=FALSE,Weekly[[#This Row],[Actual]]=TRUE),AS408-1,IF(AND(Weekly[[#This Row],[H Odds &lt;]]&lt;&gt;"",Weekly[[#This Row],[GBC_P]]=TRUE,Weekly[[#This Row],[Actual]]=FALSE),AS408-1,AS408)))))</f>
        <v>50.28</v>
      </c>
      <c r="AT409" s="37">
        <f>IF(AND(Weekly[[#This Row],[V Odds &lt;]]="",Weekly[[#This Row],[H Odds &lt;]]=""),AT408,IF(AND(Weekly[[#This Row],[H Odds &lt;]]&lt;&gt;"",Weekly[[#This Row],[HGBC_P]]=TRUE,Weekly[[#This Row],[Actual]]=TRUE),AT408+Weekly[[#This Row],[H Odds &lt;]]-1,IF(AND(Weekly[[#This Row],[V Odds &lt;]]&lt;&gt;"",Weekly[[#This Row],[HGBC_P]]=FALSE,Weekly[[#This Row],[Actual]]=FALSE),AT408+Weekly[[#This Row],[V Odds &lt;]]-1,IF(AND(Weekly[[#This Row],[V Odds &lt;]]&lt;&gt;"",Weekly[[#This Row],[HGBC_P]]=FALSE,Weekly[[#This Row],[Actual]]=TRUE),AT408-1,IF(AND(Weekly[[#This Row],[H Odds &lt;]]&lt;&gt;"",Weekly[[#This Row],[HGBC_P]]=TRUE,Weekly[[#This Row],[Actual]]=FALSE),AT408-1,AT408)))))</f>
        <v>56.359999999999992</v>
      </c>
      <c r="AU409" s="37">
        <f>IF(AND(Weekly[[#This Row],[V Odds &lt;]]="",Weekly[[#This Row],[H Odds &lt;]]=""),AU408,IF(AND(Weekly[[#This Row],[H Odds &lt;]]&lt;&gt;"",Weekly[[#This Row],[XGB_P]]=TRUE,Weekly[[#This Row],[Actual]]=TRUE),AU408+Weekly[[#This Row],[H Odds &lt;]]-1,IF(AND(Weekly[[#This Row],[V Odds &lt;]]&lt;&gt;"",Weekly[[#This Row],[XGB_P]]=FALSE,Weekly[[#This Row],[Actual]]=FALSE),AU408+Weekly[[#This Row],[V Odds &lt;]]-1,IF(AND(Weekly[[#This Row],[V Odds &lt;]]&lt;&gt;"",Weekly[[#This Row],[XGB_P]]=FALSE,Weekly[[#This Row],[Actual]]=TRUE),AU408-1,IF(AND(Weekly[[#This Row],[H Odds &lt;]]&lt;&gt;"",Weekly[[#This Row],[XGB_P]]=TRUE,Weekly[[#This Row],[Actual]]=FALSE),AU408-1,AU408)))))</f>
        <v>67.460000000000008</v>
      </c>
      <c r="AV409" s="37">
        <f>IF(AND(Weekly[[#This Row],[V Odds &lt;]]="",Weekly[[#This Row],[H Odds &lt;]]=""),AV408,IF(AND(Weekly[[#This Row],[H Odds &lt;]]&lt;&gt;"",Weekly[[#This Row],[QDA_P]]=TRUE,Weekly[[#This Row],[Actual]]=TRUE),AV408+Weekly[[#This Row],[H Odds &lt;]]-1,IF(AND(Weekly[[#This Row],[V Odds &lt;]]&lt;&gt;"",Weekly[[#This Row],[QDA_P]]=FALSE,Weekly[[#This Row],[Actual]]=FALSE),AV408+Weekly[[#This Row],[V Odds &lt;]]-1,IF(AND(Weekly[[#This Row],[V Odds &lt;]]&lt;&gt;"",Weekly[[#This Row],[QDA_P]]=FALSE,Weekly[[#This Row],[Actual]]=TRUE),AV408-1,IF(AND(Weekly[[#This Row],[H Odds &lt;]]&lt;&gt;"",Weekly[[#This Row],[QDA_P]]=TRUE,Weekly[[#This Row],[Actual]]=FALSE),AV408-1,AV408)))))</f>
        <v>57.949999999999982</v>
      </c>
      <c r="AW409" s="37">
        <f>IF(AND(Weekly[[#This Row],[H Odds &lt;]]="",Weekly[[#This Row],[V Odds &lt;]]=""),AW408,IF(AND(Weekly[[#This Row],[KNC_P]]=Weekly[[#This Row],[Actual]],Weekly[[#This Row],[KNC_P]]=TRUE),AW408+Weekly[[#This Row],[BF H Odds]]-1,IF(AND(Weekly[[#This Row],[KNC_P]]=Weekly[[#This Row],[Actual]],Weekly[[#This Row],[KNC_P]]=FALSE),AW408+Weekly[[#This Row],[BF V Odds]]-1,AW408-1)))</f>
        <v>46.550000000000011</v>
      </c>
      <c r="AX409" s="37">
        <f>IF(AND(Weekly[[#This Row],[V Odds &lt;]]="",Weekly[[#This Row],[H Odds &lt;]]=""),AX408,IF(AND(Weekly[[#This Row],[V Odds &lt;]]&lt;&gt;"",Weekly[[#This Row],[FALSES]]&gt;0,Weekly[[#This Row],[Actual]]=FALSE),AX408+Weekly[[#This Row],[V Odds &lt;]]-1,IF(AND(Weekly[[#This Row],[H Odds &lt;]]&lt;&gt;"",Weekly[[#This Row],[TRUES]]&gt;0,Weekly[[#This Row],[Actual]]=TRUE),AX408+Weekly[[#This Row],[H Odds &lt;]]-1,IF(AND(Weekly[[#This Row],[V Odds &lt;]]&lt;&gt;"",Weekly[[#This Row],[FALSES]]=0),AX408,IF(AND(Weekly[[#This Row],[H Odds &lt;]]&lt;&gt;"",Weekly[[#This Row],[TRUES]]=0),AX408,AX408-1)))))</f>
        <v>84.549999999999983</v>
      </c>
      <c r="AY409" s="37">
        <f>IF(AND(Weekly[[#This Row],[V Odds &lt;]]="",Weekly[[#This Row],[H Odds &lt;]]=""),AY408,IF(AND(Weekly[[#This Row],[V Odds &lt;]]&lt;&gt;"",Weekly[[#This Row],[FALSES]]&gt;0,Weekly[[#This Row],[Actual]]=FALSE),AY408+((Weekly[[#This Row],[V Odds &lt;]]-1)*0.92),IF(AND(Weekly[[#This Row],[H Odds &lt;]]&lt;&gt;"",Weekly[[#This Row],[TRUES]]&gt;0,Weekly[[#This Row],[Actual]]=TRUE),AY408+((Weekly[[#This Row],[H Odds &lt;]]-1)*0.92),IF(AND(Weekly[[#This Row],[V Odds &lt;]]&lt;&gt;"",Weekly[[#This Row],[FALSES]]=0),AY408,IF(AND(Weekly[[#This Row],[H Odds &lt;]]&lt;&gt;"",Weekly[[#This Row],[TRUES]]=0),AY408,AY408-1)))))</f>
        <v>76.506000000000029</v>
      </c>
      <c r="AZ409" s="37">
        <f>IF(AND(Weekly[[#This Row],[V Odds &lt;]]="",Weekly[[#This Row],[H Odds &lt;]]=""),AZ408,IF(AND(Weekly[[#This Row],[V Odds &lt;]]&lt;&gt;"",Weekly[[#This Row],[Actual]]=FALSE),AZ408+Weekly[[#This Row],[V Odds &lt;]]-1,IF(AND(Weekly[[#This Row],[H Odds &lt;]]&lt;&gt;"",Weekly[[#This Row],[Actual]]=TRUE),AZ408+Weekly[[#This Row],[H Odds &lt;]]-1,AZ408-1)))</f>
        <v>69.61999999999999</v>
      </c>
      <c r="BA409" s="38">
        <f>IF(Weekly[[#This Row],[H Odds &lt;]]="",BA408,IF(AND(Weekly[[#This Row],[H Odds &lt;]]&lt;&gt;"",Weekly[[#This Row],[SVC_P]]=TRUE,Weekly[[#This Row],[Actual]]=TRUE),BA408+Weekly[[#This Row],[H Odds &lt;]]-1,IF(AND(Weekly[[#This Row],[H Odds &lt;]]&lt;&gt;"",Weekly[[#This Row],[SVC_P]]=TRUE,Weekly[[#This Row],[Actual]]=FALSE),BA408-1,BA408)))</f>
        <v>74.339999999999989</v>
      </c>
      <c r="BB409" s="38">
        <f>IF(Weekly[[#This Row],[H Odds &lt;]]="",BB408,IF(AND(Weekly[[#This Row],[H Odds &lt;]]&lt;&gt;"",Weekly[[#This Row],[ADBC_P]]=TRUE,Weekly[[#This Row],[Actual]]=TRUE),BB408+Weekly[[#This Row],[H Odds &lt;]]-1,IF(AND(Weekly[[#This Row],[H Odds &lt;]]&lt;&gt;"",Weekly[[#This Row],[ADBC_P]]=TRUE,Weekly[[#This Row],[Actual]]=FALSE),BB408-1,BB408)))</f>
        <v>48.16</v>
      </c>
      <c r="BC409" s="38">
        <f>IF(Weekly[[#This Row],[H Odds &lt;]]="",BC408,IF(AND(Weekly[[#This Row],[H Odds &lt;]]&lt;&gt;"",Weekly[[#This Row],[RFC_P]]=TRUE,Weekly[[#This Row],[Actual]]=TRUE),BC408+Weekly[[#This Row],[H Odds &lt;]]-1,IF(AND(Weekly[[#This Row],[H Odds &lt;]]&lt;&gt;"",Weekly[[#This Row],[RFC_P]]=TRUE,Weekly[[#This Row],[Actual]]=FALSE),BC408-1,BC408)))</f>
        <v>49.859999999999992</v>
      </c>
      <c r="BD409" s="38">
        <f>IF(Weekly[[#This Row],[H Odds &lt;]]="",BD408,IF(AND(Weekly[[#This Row],[H Odds &lt;]]&lt;&gt;"",Weekly[[#This Row],[GBC_P]]=TRUE,Weekly[[#This Row],[Actual]]=TRUE),BD408+Weekly[[#This Row],[H Odds &lt;]]-1,IF(AND(Weekly[[#This Row],[H Odds &lt;]]&lt;&gt;"",Weekly[[#This Row],[GBC_P]]=TRUE,Weekly[[#This Row],[Actual]]=FALSE),BD408-1,BD408)))</f>
        <v>52.660000000000004</v>
      </c>
      <c r="BE409" s="38">
        <f>IF(Weekly[[#This Row],[H Odds &lt;]]="",BE408,IF(AND(Weekly[[#This Row],[H Odds &lt;]]&lt;&gt;"",Weekly[[#This Row],[HGBC_P]]=TRUE,Weekly[[#This Row],[Actual]]=TRUE),BE408+Weekly[[#This Row],[H Odds &lt;]]-1,IF(AND(Weekly[[#This Row],[H Odds &lt;]]&lt;&gt;"",Weekly[[#This Row],[HGBC_P]]=TRUE,Weekly[[#This Row],[Actual]]=FALSE),BE408-1,BE408)))</f>
        <v>60.459999999999994</v>
      </c>
      <c r="BF409" s="38">
        <f>IF(Weekly[[#This Row],[H Odds &lt;]]="",BF408,IF(AND(Weekly[[#This Row],[H Odds &lt;]]&lt;&gt;"",Weekly[[#This Row],[XGB_P]]=TRUE,Weekly[[#This Row],[Actual]]=TRUE),BF408+Weekly[[#This Row],[H Odds &lt;]]-1,IF(AND(Weekly[[#This Row],[H Odds &lt;]]&lt;&gt;"",Weekly[[#This Row],[XGB_P]]=TRUE,Weekly[[#This Row],[Actual]]=FALSE),BF408-1,BF408)))</f>
        <v>64.63</v>
      </c>
      <c r="BG409" s="38">
        <f>IF(Weekly[[#This Row],[H Odds &lt;]]="",BG408,IF(AND(Weekly[[#This Row],[H Odds &lt;]]&lt;&gt;"",Weekly[[#This Row],[QDA_P]]=TRUE,Weekly[[#This Row],[Actual]]=TRUE),BG408+Weekly[[#This Row],[H Odds &lt;]]-1,IF(AND(Weekly[[#This Row],[H Odds &lt;]]&lt;&gt;"",Weekly[[#This Row],[QDA_P]]=TRUE,Weekly[[#This Row],[Actual]]=FALSE),BG408-1,BG408)))</f>
        <v>46.879999999999995</v>
      </c>
      <c r="BH409" s="38">
        <f>IF(Weekly[[#This Row],[H Odds &lt;]]="",BH408,IF(AND(Weekly[[#This Row],[H Odds &lt;]]&lt;&gt;"",Weekly[[#This Row],[KNC_P]]=TRUE,Weekly[[#This Row],[Actual]]=TRUE),BH408+Weekly[[#This Row],[H Odds &lt;]]-1,IF(AND(Weekly[[#This Row],[H Odds &lt;]]&lt;&gt;"",Weekly[[#This Row],[KNC_P]]=TRUE,Weekly[[#This Row],[Actual]]=FALSE),BH408-1,BH408)))</f>
        <v>51.249999999999993</v>
      </c>
      <c r="BI409" s="38">
        <f>IF(Weekly[[#This Row],[H Odds &lt;]]="",BI408,IF(AND(Weekly[[#This Row],[H Odds &lt;]]&lt;&gt;"",Weekly[[#This Row],[TRUES]]&gt;0,Weekly[[#This Row],[Actual]]=TRUE),BI408+Weekly[[#This Row],[H Odds &lt;]]-1,IF(AND(Weekly[[#This Row],[H Odds &lt;]]&lt;&gt;"",Weekly[[#This Row],[TRUES]]=0),BI408,BI408-1)))</f>
        <v>74.339999999999989</v>
      </c>
      <c r="BJ409" s="38">
        <f>IF(Weekly[[#This Row],[H Odds &lt;]]="",BJ408,IF(AND(Weekly[[#This Row],[H Odds &lt;]]&lt;&gt;"",Weekly[[#This Row],[Actual]]=TRUE),BJ408+Weekly[[#This Row],[H Odds &lt;]]-1,IF(AND(Weekly[[#This Row],[H Odds &lt;]]&lt;&gt;"",Weekly[[#This Row],[Actual]]=FALSE),BJ408-1,BJ408)))</f>
        <v>76.239999999999995</v>
      </c>
      <c r="BK409" s="58">
        <f>IF(AND(Weekly[[#This Row],[TRUES]]&gt;4,Weekly[[#This Row],[Actual]]=TRUE),BK408+Weekly[[#This Row],[BF H Odds]]-1,IF(AND(Weekly[[#This Row],[FALSES]]&gt;4,Weekly[[#This Row],[Actual]]=FALSE),BK408+Weekly[[#This Row],[BF V Odds]]-1,IF(AND(Weekly[[#This Row],[TRUES]]&gt;4,Weekly[[#This Row],[Actual]]=FALSE),BK408-1,IF(AND(Weekly[[#This Row],[FALSES]]&gt;4,Weekly[[#This Row],[Actual]]=TRUE),BK408-1,BK408))))</f>
        <v>13.090000000000027</v>
      </c>
      <c r="BL409" s="58">
        <f>IF(AND(Weekly[[#This Row],[TRUES]]&gt;5,Weekly[[#This Row],[Actual]]=TRUE),BL408+Weekly[[#This Row],[BF H Odds]]-1,IF(AND(Weekly[[#This Row],[FALSES]]&gt;5,Weekly[[#This Row],[Actual]]=FALSE),BL408+Weekly[[#This Row],[BF V Odds]]-1,IF(AND(Weekly[[#This Row],[TRUES]]&gt;5,Weekly[[#This Row],[Actual]]=FALSE),BL408-1,IF(AND(Weekly[[#This Row],[FALSES]]&gt;5,Weekly[[#This Row],[Actual]]=TRUE),BL408-1,BL408))))</f>
        <v>16.300000000000026</v>
      </c>
      <c r="BM409" s="58">
        <f>IF(AND(Weekly[[#This Row],[TRUES]]&gt;6,Weekly[[#This Row],[Actual]]=TRUE),BM408+Weekly[[#This Row],[BF H Odds]]-1,IF(AND(Weekly[[#This Row],[FALSES]]&gt;6,Weekly[[#This Row],[Actual]]=FALSE),BM408+Weekly[[#This Row],[BF V Odds]]-1,IF(AND(Weekly[[#This Row],[TRUES]]&gt;6,Weekly[[#This Row],[Actual]]=FALSE),BM408-1,IF(AND(Weekly[[#This Row],[FALSES]]&gt;6,Weekly[[#This Row],[Actual]]=TRUE),BM408-1,BM408))))</f>
        <v>45.040000000000013</v>
      </c>
    </row>
    <row r="410" spans="1:65" x14ac:dyDescent="0.25">
      <c r="A410" s="34"/>
      <c r="B410" s="10">
        <v>44294</v>
      </c>
      <c r="C410" s="17" t="s">
        <v>23</v>
      </c>
      <c r="D410" s="15" t="s">
        <v>16</v>
      </c>
      <c r="E410" t="b">
        <v>1</v>
      </c>
      <c r="F410" t="b">
        <v>1</v>
      </c>
      <c r="G410" t="b">
        <v>0</v>
      </c>
      <c r="H410" t="b">
        <v>1</v>
      </c>
      <c r="I410" t="b">
        <v>0</v>
      </c>
      <c r="J410" t="b">
        <v>1</v>
      </c>
      <c r="K410" t="b">
        <v>1</v>
      </c>
      <c r="L410" t="b">
        <v>1</v>
      </c>
      <c r="M410" t="s">
        <v>101</v>
      </c>
      <c r="N410">
        <v>11.21</v>
      </c>
      <c r="O410">
        <f>IF(Weekly[[#This Row],[H/V]]="H",Weekly[[#This Row],[BF H Odds]],IF(Weekly[[#This Row],[H/V]]="V",Weekly[[#This Row],[BF V Odds]],""))</f>
        <v>3.2</v>
      </c>
      <c r="P410" t="b">
        <v>0</v>
      </c>
      <c r="Q410" t="s">
        <v>76</v>
      </c>
      <c r="R410" s="35">
        <f>IFERROR(IF(Weekly[[#This Row],[Won Bet?]]="yes",R409+(Weekly[[#This Row],[BF Odds]]*Weekly[[#This Row],[BF Stake]])-Weekly[[#This Row],[BF Stake]],R409-Weekly[[#This Row],[BF Stake]]),R409)</f>
        <v>403.59519999999998</v>
      </c>
      <c r="S410" s="9">
        <f>IFERROR(IF(Weekly[[#This Row],[Won Bet?]]="yes",S409+(((Weekly[[#This Row],[BF Odds]]*Weekly[[#This Row],[BF Stake]])-Weekly[[#This Row],[BF Stake]])*0.95),S409-Weekly[[#This Row],[BF Stake]]),S409)</f>
        <v>396.56743999999992</v>
      </c>
      <c r="T410">
        <v>3.2</v>
      </c>
      <c r="U410">
        <v>1.45</v>
      </c>
      <c r="V410" s="24">
        <f>IF(Weekly[[#This Row],[Actual]]="","",IF(AND(Weekly[[#This Row],[SVC_P]]=Weekly[[#This Row],[Actual]],Weekly[[#This Row],[SVC_P]]=TRUE),V409+Weekly[[#This Row],[BF H Odds]]-1,IF(AND(Weekly[[#This Row],[SVC_P]]=Weekly[[#This Row],[Actual]],Weekly[[#This Row],[SVC_P]]=FALSE),V409+Weekly[[#This Row],[BF V Odds]]-1,V409-1)))</f>
        <v>66.810000000000059</v>
      </c>
      <c r="W410" s="24">
        <f>IF(Weekly[[#This Row],[Actual]]="","",IF(AND(Weekly[[#This Row],[SVC_P]]=FALSE,Weekly[[#This Row],[Actual]]=TRUE),W409+Weekly[[#This Row],[BF H Odds]]-1,IF(AND(Weekly[[#This Row],[SVC_P]]=TRUE,Weekly[[#This Row],[Actual]]=FALSE,),W409+Weekly[[#This Row],[BF V Odds]]-1,W409-1)))</f>
        <v>-345.03</v>
      </c>
      <c r="X410" s="24">
        <f>IF(Weekly[[#This Row],[Actual]]="","",IF(AND(Weekly[[#This Row],[ADBC_P]]=Weekly[[#This Row],[Actual]],Weekly[[#This Row],[ADBC_P]]=TRUE),X409+Weekly[[#This Row],[BF H Odds]]-1,IF(AND(Weekly[[#This Row],[ADBC_P]]=Weekly[[#This Row],[Actual]],Weekly[[#This Row],[ADBC_P]]=FALSE),X409+Weekly[[#This Row],[BF V Odds]]-1,X409-1)))</f>
        <v>17.750000000000028</v>
      </c>
      <c r="Y410" s="24">
        <f>IF(Weekly[[#This Row],[Actual]]="","",IF(AND(Weekly[[#This Row],[ADBC_P]]=FALSE,Weekly[[#This Row],[Actual]]=TRUE),Y409+Weekly[[#This Row],[BF H Odds]]-1,IF(AND(Weekly[[#This Row],[ADBC_P]]=TRUE,Weekly[[#This Row],[Actual]]=FALSE),Y409+Weekly[[#This Row],[BF V Odds]]-1,Y409-1)))</f>
        <v>49.18</v>
      </c>
      <c r="Z410" s="24">
        <f>IF(Weekly[[#This Row],[Actual]]="","",IF(AND(Weekly[[#This Row],[RFC_P]]=Weekly[[#This Row],[Actual]],Weekly[[#This Row],[RFC_P]]=TRUE),Z409+Weekly[[#This Row],[BF H Odds]]-1,IF(AND(Weekly[[#This Row],[RFC_P]]=Weekly[[#This Row],[Actual]],Weekly[[#This Row],[RFC_P]]=FALSE),Z409+Weekly[[#This Row],[BF V Odds]]-1,Z409-1)))</f>
        <v>19.780000000000015</v>
      </c>
      <c r="AA410" s="24">
        <f>IF(Weekly[[#This Row],[Actual]]="","",IF(AND(Weekly[[#This Row],[RFC_P]]=FALSE,Weekly[[#This Row],[Actual]]=TRUE),AA409+Weekly[[#This Row],[BF H Odds]]-1,IF(AND(Weekly[[#This Row],[RFC_P]]=TRUE,Weekly[[#This Row],[Actual]]=FALSE),AA409+Weekly[[#This Row],[BF V Odds]]-1,AA409-1)))</f>
        <v>47.149999999999977</v>
      </c>
      <c r="AB410" s="24">
        <f>IF(Weekly[[#This Row],[Actual]]="","",IF(AND(Weekly[[#This Row],[GBC_P]]=Weekly[[#This Row],[Actual]],Weekly[[#This Row],[GBC_P]]=TRUE),AB409+Weekly[[#This Row],[BF H Odds]]-1,IF(AND(Weekly[[#This Row],[GBC_P]]=Weekly[[#This Row],[Actual]],Weekly[[#This Row],[GBC_P]]=FALSE),AB409+Weekly[[#This Row],[BF V Odds]]-1,AB409-1)))</f>
        <v>8.5600000000000076</v>
      </c>
      <c r="AC410" s="24">
        <f>IF(Weekly[[#This Row],[Actual]]="","",IF(AND(Weekly[[#This Row],[GBC_P]]=FALSE,Weekly[[#This Row],[Actual]]=TRUE),AC409+Weekly[[#This Row],[BF H Odds]]-1,IF(AND(Weekly[[#This Row],[GBC_P]]=TRUE,Weekly[[#This Row],[Actual]]=FALSE),AC409+Weekly[[#This Row],[BF V Odds]]-1,AC409-1)))</f>
        <v>58.369999999999969</v>
      </c>
      <c r="AD410" s="24">
        <f>IF(Weekly[[#This Row],[Actual]]="","",IF(AND(Weekly[[#This Row],[HGBC_P]]=Weekly[[#This Row],[Actual]],Weekly[[#This Row],[HGBC_P]]=TRUE),AD409+Weekly[[#This Row],[BF H Odds]]-1,IF(AND(Weekly[[#This Row],[HGBC_P]]=Weekly[[#This Row],[Actual]],Weekly[[#This Row],[HGBC_P]]=FALSE),AD409+Weekly[[#This Row],[BF V Odds]]-1,AD409-1)))</f>
        <v>17.530000000000022</v>
      </c>
      <c r="AE410" s="24">
        <f>IF(Weekly[[#This Row],[Actual]]="","",IF(AND(Weekly[[#This Row],[HGBC_P]]=FALSE,Weekly[[#This Row],[Actual]]=TRUE),AE409+Weekly[[#This Row],[BF H Odds]]-1,IF(AND(Weekly[[#This Row],[HGBC_P]]=TRUE,Weekly[[#This Row],[Actual]]=FALSE),AE409+Weekly[[#This Row],[BF V Odds]]-1,AE409-1)))</f>
        <v>49.4</v>
      </c>
      <c r="AF410" s="24">
        <f>IF(Weekly[[#This Row],[Actual]]="","",IF(AND(Weekly[[#This Row],[XGB_P]]=Weekly[[#This Row],[Actual]],Weekly[[#This Row],[XGB_P]]=TRUE),AF409+Weekly[[#This Row],[BF H Odds]]-1,IF(AND(Weekly[[#This Row],[XGB_P]]=Weekly[[#This Row],[Actual]],Weekly[[#This Row],[XGB_P]]=FALSE),AF409+Weekly[[#This Row],[BF V Odds]]-1,AF409-1)))</f>
        <v>31.65000000000002</v>
      </c>
      <c r="AG410" s="24">
        <f>IF(Weekly[[#This Row],[Actual]]="","",IF(AND(Weekly[[#This Row],[XGB_P]]=FALSE,Weekly[[#This Row],[Actual]]=TRUE),AG409+Weekly[[#This Row],[BF H Odds]]-1,IF(AND(Weekly[[#This Row],[XGB_P]]=TRUE,Weekly[[#This Row],[Actual]]=FALSE),AG409+Weekly[[#This Row],[BF V Odds]]-1,AG409-1)))</f>
        <v>35.279999999999994</v>
      </c>
      <c r="AH410" s="24">
        <f>IF(Weekly[[#This Row],[Actual]]="","",IF(AND(Weekly[[#This Row],[QDA_P]]=Weekly[[#This Row],[Actual]],Weekly[[#This Row],[QDA_P]]=TRUE),AH409+Weekly[[#This Row],[BF H Odds]]-1,IF(AND(Weekly[[#This Row],[QDA_P]]=Weekly[[#This Row],[Actual]],Weekly[[#This Row],[QDA_P]]=FALSE),AH409+Weekly[[#This Row],[BF V Odds]]-1,AH409-1)))</f>
        <v>-1.419999999999991</v>
      </c>
      <c r="AI410" s="24">
        <f>IF(Weekly[[#This Row],[Actual]]="","",IF(AND(Weekly[[#This Row],[QDA_P]]=FALSE,Weekly[[#This Row],[Actual]]=TRUE),AI409+Weekly[[#This Row],[BF H Odds]]-1,IF(AND(Weekly[[#This Row],[QDA_P]]=TRUE,Weekly[[#This Row],[Actual]]=FALSE),AI409+Weekly[[#This Row],[BF V Odds]]-1,AI409-1)))</f>
        <v>68.350000000000009</v>
      </c>
      <c r="AJ410" s="24">
        <f>IF(Weekly[[#This Row],[Actual]]="","",IF(AND(Weekly[[#This Row],[KNC_P]]=FALSE,Weekly[[#This Row],[Actual]]=TRUE),AJ409+Weekly[[#This Row],[BF H Odds]]-1,IF(AND(Weekly[[#This Row],[KNC_P]]=TRUE,Weekly[[#This Row],[Actual]]=FALSE),AJ409+Weekly[[#This Row],[BF V Odds]]-1,AJ409-1)))</f>
        <v>49.619999999999976</v>
      </c>
      <c r="AK410" s="24">
        <f>IF(Weekly[[#This Row],[Actual]]="","",IF(AND(Weekly[[#This Row],[KNC_P]]=FALSE,Weekly[[#This Row],[Actual]]=TRUE),AK409+Weekly[[#This Row],[BF H Odds]]-1,IF(AND(Weekly[[#This Row],[KNC_P]]=TRUE,Weekly[[#This Row],[Actual]]=FALSE),AK409+Weekly[[#This Row],[BF V Odds]]-1,AK409-1)))</f>
        <v>48.519999999999968</v>
      </c>
      <c r="AL410" s="30">
        <f>IF(Weekly[[#This Row],[Actual]]="","",COUNTIF(Weekly[[#This Row],[SVC_P]:[QDA_P]],TRUE))</f>
        <v>5</v>
      </c>
      <c r="AM410" s="30">
        <f>IF(Weekly[[#This Row],[Actual]]="","",COUNTIF(Weekly[[#This Row],[SVC_P]:[QDA_P]],FALSE))</f>
        <v>2</v>
      </c>
      <c r="AN410" s="36">
        <f>IF(AND(Weekly[[#This Row],[BF V Odds]]&gt;$BO$6,Weekly[[#This Row],[BF V Odds]] &lt; $BO$7),Weekly[[#This Row],[BF V Odds]],"")</f>
        <v>3.2</v>
      </c>
      <c r="AO410" s="36" t="str">
        <f>IF(AND(Weekly[[#This Row],[BF H Odds]]&gt;$BO$6, Weekly[[#This Row],[BF H Odds]] &lt; $BO$7),Weekly[[#This Row],[BF H Odds]],"")</f>
        <v/>
      </c>
      <c r="AP410" s="37">
        <f>IF(AND(Weekly[[#This Row],[V Odds &lt;]]="",Weekly[[#This Row],[H Odds &lt;]]=""),AP409,IF(AND(Weekly[[#This Row],[H Odds &lt;]]&lt;&gt;"",Weekly[[#This Row],[SVC_P]]=TRUE,Weekly[[#This Row],[Actual]]=TRUE),AP409+Weekly[[#This Row],[H Odds &lt;]]-1,IF(AND(Weekly[[#This Row],[V Odds &lt;]]&lt;&gt;"",Weekly[[#This Row],[SVC_P]]=FALSE,Weekly[[#This Row],[Actual]]=FALSE),AP409+Weekly[[#This Row],[V Odds &lt;]]-1,IF(AND(Weekly[[#This Row],[V Odds &lt;]]&lt;&gt;"",Weekly[[#This Row],[SVC_P]]=FALSE,Weekly[[#This Row],[Actual]]=TRUE),AP409-1,IF(AND(Weekly[[#This Row],[H Odds &lt;]]&lt;&gt;"",Weekly[[#This Row],[SVC_P]]=TRUE,Weekly[[#This Row],[Actual]]=FALSE),AP409-1,AP409)))))</f>
        <v>79.38000000000001</v>
      </c>
      <c r="AQ410" s="37">
        <f>IF(AND(Weekly[[#This Row],[V Odds &lt;]]="",Weekly[[#This Row],[H Odds &lt;]]=""),AQ409,IF(AND(Weekly[[#This Row],[H Odds &lt;]]&lt;&gt;"",Weekly[[#This Row],[ADBC_P]]=TRUE,Weekly[[#This Row],[Actual]]=TRUE),AQ409+Weekly[[#This Row],[H Odds &lt;]]-1,IF(AND(Weekly[[#This Row],[V Odds &lt;]]&lt;&gt;"",Weekly[[#This Row],[ADBC_P]]=FALSE,Weekly[[#This Row],[Actual]]=FALSE),AQ409+Weekly[[#This Row],[V Odds &lt;]]-1,IF(AND(Weekly[[#This Row],[V Odds &lt;]]&lt;&gt;"",Weekly[[#This Row],[ADBC_P]]=FALSE,Weekly[[#This Row],[Actual]]=TRUE),AQ409-1,IF(AND(Weekly[[#This Row],[H Odds &lt;]]&lt;&gt;"",Weekly[[#This Row],[ADBC_P]]=TRUE,Weekly[[#This Row],[Actual]]=FALSE),AQ409-1,AQ409)))))</f>
        <v>51.48</v>
      </c>
      <c r="AR410" s="37">
        <f>IF(AND(Weekly[[#This Row],[V Odds &lt;]]="",Weekly[[#This Row],[H Odds &lt;]]=""),AR409,IF(AND(Weekly[[#This Row],[H Odds &lt;]]&lt;&gt;"",Weekly[[#This Row],[RFC_P]]=TRUE,Weekly[[#This Row],[Actual]]=TRUE),AR409+Weekly[[#This Row],[H Odds &lt;]]-1,IF(AND(Weekly[[#This Row],[V Odds &lt;]]&lt;&gt;"",Weekly[[#This Row],[RFC_P]]=FALSE,Weekly[[#This Row],[Actual]]=FALSE),AR409+Weekly[[#This Row],[V Odds &lt;]]-1,IF(AND(Weekly[[#This Row],[V Odds &lt;]]&lt;&gt;"",Weekly[[#This Row],[RFC_P]]=FALSE,Weekly[[#This Row],[Actual]]=TRUE),AR409-1,IF(AND(Weekly[[#This Row],[H Odds &lt;]]&lt;&gt;"",Weekly[[#This Row],[RFC_P]]=TRUE,Weekly[[#This Row],[Actual]]=FALSE),AR409-1,AR409)))))</f>
        <v>58.989999999999995</v>
      </c>
      <c r="AS410" s="37">
        <f>IF(AND(Weekly[[#This Row],[V Odds &lt;]]="",Weekly[[#This Row],[H Odds &lt;]]=""),AS409,IF(AND(Weekly[[#This Row],[H Odds &lt;]]&lt;&gt;"",Weekly[[#This Row],[GBC_P]]=TRUE,Weekly[[#This Row],[Actual]]=TRUE),AS409+Weekly[[#This Row],[H Odds &lt;]]-1,IF(AND(Weekly[[#This Row],[V Odds &lt;]]&lt;&gt;"",Weekly[[#This Row],[GBC_P]]=FALSE,Weekly[[#This Row],[Actual]]=FALSE),AS409+Weekly[[#This Row],[V Odds &lt;]]-1,IF(AND(Weekly[[#This Row],[V Odds &lt;]]&lt;&gt;"",Weekly[[#This Row],[GBC_P]]=FALSE,Weekly[[#This Row],[Actual]]=TRUE),AS409-1,IF(AND(Weekly[[#This Row],[H Odds &lt;]]&lt;&gt;"",Weekly[[#This Row],[GBC_P]]=TRUE,Weekly[[#This Row],[Actual]]=FALSE),AS409-1,AS409)))))</f>
        <v>50.28</v>
      </c>
      <c r="AT410" s="37">
        <f>IF(AND(Weekly[[#This Row],[V Odds &lt;]]="",Weekly[[#This Row],[H Odds &lt;]]=""),AT409,IF(AND(Weekly[[#This Row],[H Odds &lt;]]&lt;&gt;"",Weekly[[#This Row],[HGBC_P]]=TRUE,Weekly[[#This Row],[Actual]]=TRUE),AT409+Weekly[[#This Row],[H Odds &lt;]]-1,IF(AND(Weekly[[#This Row],[V Odds &lt;]]&lt;&gt;"",Weekly[[#This Row],[HGBC_P]]=FALSE,Weekly[[#This Row],[Actual]]=FALSE),AT409+Weekly[[#This Row],[V Odds &lt;]]-1,IF(AND(Weekly[[#This Row],[V Odds &lt;]]&lt;&gt;"",Weekly[[#This Row],[HGBC_P]]=FALSE,Weekly[[#This Row],[Actual]]=TRUE),AT409-1,IF(AND(Weekly[[#This Row],[H Odds &lt;]]&lt;&gt;"",Weekly[[#This Row],[HGBC_P]]=TRUE,Weekly[[#This Row],[Actual]]=FALSE),AT409-1,AT409)))))</f>
        <v>58.559999999999995</v>
      </c>
      <c r="AU410" s="37">
        <f>IF(AND(Weekly[[#This Row],[V Odds &lt;]]="",Weekly[[#This Row],[H Odds &lt;]]=""),AU409,IF(AND(Weekly[[#This Row],[H Odds &lt;]]&lt;&gt;"",Weekly[[#This Row],[XGB_P]]=TRUE,Weekly[[#This Row],[Actual]]=TRUE),AU409+Weekly[[#This Row],[H Odds &lt;]]-1,IF(AND(Weekly[[#This Row],[V Odds &lt;]]&lt;&gt;"",Weekly[[#This Row],[XGB_P]]=FALSE,Weekly[[#This Row],[Actual]]=FALSE),AU409+Weekly[[#This Row],[V Odds &lt;]]-1,IF(AND(Weekly[[#This Row],[V Odds &lt;]]&lt;&gt;"",Weekly[[#This Row],[XGB_P]]=FALSE,Weekly[[#This Row],[Actual]]=TRUE),AU409-1,IF(AND(Weekly[[#This Row],[H Odds &lt;]]&lt;&gt;"",Weekly[[#This Row],[XGB_P]]=TRUE,Weekly[[#This Row],[Actual]]=FALSE),AU409-1,AU409)))))</f>
        <v>67.460000000000008</v>
      </c>
      <c r="AV410" s="37">
        <f>IF(AND(Weekly[[#This Row],[V Odds &lt;]]="",Weekly[[#This Row],[H Odds &lt;]]=""),AV409,IF(AND(Weekly[[#This Row],[H Odds &lt;]]&lt;&gt;"",Weekly[[#This Row],[QDA_P]]=TRUE,Weekly[[#This Row],[Actual]]=TRUE),AV409+Weekly[[#This Row],[H Odds &lt;]]-1,IF(AND(Weekly[[#This Row],[V Odds &lt;]]&lt;&gt;"",Weekly[[#This Row],[QDA_P]]=FALSE,Weekly[[#This Row],[Actual]]=FALSE),AV409+Weekly[[#This Row],[V Odds &lt;]]-1,IF(AND(Weekly[[#This Row],[V Odds &lt;]]&lt;&gt;"",Weekly[[#This Row],[QDA_P]]=FALSE,Weekly[[#This Row],[Actual]]=TRUE),AV409-1,IF(AND(Weekly[[#This Row],[H Odds &lt;]]&lt;&gt;"",Weekly[[#This Row],[QDA_P]]=TRUE,Weekly[[#This Row],[Actual]]=FALSE),AV409-1,AV409)))))</f>
        <v>57.949999999999982</v>
      </c>
      <c r="AW410" s="37">
        <f>IF(AND(Weekly[[#This Row],[H Odds &lt;]]="",Weekly[[#This Row],[V Odds &lt;]]=""),AW409,IF(AND(Weekly[[#This Row],[KNC_P]]=Weekly[[#This Row],[Actual]],Weekly[[#This Row],[KNC_P]]=TRUE),AW409+Weekly[[#This Row],[BF H Odds]]-1,IF(AND(Weekly[[#This Row],[KNC_P]]=Weekly[[#This Row],[Actual]],Weekly[[#This Row],[KNC_P]]=FALSE),AW409+Weekly[[#This Row],[BF V Odds]]-1,AW409-1)))</f>
        <v>45.550000000000011</v>
      </c>
      <c r="AX410" s="37">
        <f>IF(AND(Weekly[[#This Row],[V Odds &lt;]]="",Weekly[[#This Row],[H Odds &lt;]]=""),AX409,IF(AND(Weekly[[#This Row],[V Odds &lt;]]&lt;&gt;"",Weekly[[#This Row],[FALSES]]&gt;0,Weekly[[#This Row],[Actual]]=FALSE),AX409+Weekly[[#This Row],[V Odds &lt;]]-1,IF(AND(Weekly[[#This Row],[H Odds &lt;]]&lt;&gt;"",Weekly[[#This Row],[TRUES]]&gt;0,Weekly[[#This Row],[Actual]]=TRUE),AX409+Weekly[[#This Row],[H Odds &lt;]]-1,IF(AND(Weekly[[#This Row],[V Odds &lt;]]&lt;&gt;"",Weekly[[#This Row],[FALSES]]=0),AX409,IF(AND(Weekly[[#This Row],[H Odds &lt;]]&lt;&gt;"",Weekly[[#This Row],[TRUES]]=0),AX409,AX409-1)))))</f>
        <v>86.749999999999986</v>
      </c>
      <c r="AY410" s="37">
        <f>IF(AND(Weekly[[#This Row],[V Odds &lt;]]="",Weekly[[#This Row],[H Odds &lt;]]=""),AY409,IF(AND(Weekly[[#This Row],[V Odds &lt;]]&lt;&gt;"",Weekly[[#This Row],[FALSES]]&gt;0,Weekly[[#This Row],[Actual]]=FALSE),AY409+((Weekly[[#This Row],[V Odds &lt;]]-1)*0.92),IF(AND(Weekly[[#This Row],[H Odds &lt;]]&lt;&gt;"",Weekly[[#This Row],[TRUES]]&gt;0,Weekly[[#This Row],[Actual]]=TRUE),AY409+((Weekly[[#This Row],[H Odds &lt;]]-1)*0.92),IF(AND(Weekly[[#This Row],[V Odds &lt;]]&lt;&gt;"",Weekly[[#This Row],[FALSES]]=0),AY409,IF(AND(Weekly[[#This Row],[H Odds &lt;]]&lt;&gt;"",Weekly[[#This Row],[TRUES]]=0),AY409,AY409-1)))))</f>
        <v>78.53000000000003</v>
      </c>
      <c r="AZ410" s="37">
        <f>IF(AND(Weekly[[#This Row],[V Odds &lt;]]="",Weekly[[#This Row],[H Odds &lt;]]=""),AZ409,IF(AND(Weekly[[#This Row],[V Odds &lt;]]&lt;&gt;"",Weekly[[#This Row],[Actual]]=FALSE),AZ409+Weekly[[#This Row],[V Odds &lt;]]-1,IF(AND(Weekly[[#This Row],[H Odds &lt;]]&lt;&gt;"",Weekly[[#This Row],[Actual]]=TRUE),AZ409+Weekly[[#This Row],[H Odds &lt;]]-1,AZ409-1)))</f>
        <v>71.819999999999993</v>
      </c>
      <c r="BA410" s="38">
        <f>IF(Weekly[[#This Row],[H Odds &lt;]]="",BA409,IF(AND(Weekly[[#This Row],[H Odds &lt;]]&lt;&gt;"",Weekly[[#This Row],[SVC_P]]=TRUE,Weekly[[#This Row],[Actual]]=TRUE),BA409+Weekly[[#This Row],[H Odds &lt;]]-1,IF(AND(Weekly[[#This Row],[H Odds &lt;]]&lt;&gt;"",Weekly[[#This Row],[SVC_P]]=TRUE,Weekly[[#This Row],[Actual]]=FALSE),BA409-1,BA409)))</f>
        <v>74.339999999999989</v>
      </c>
      <c r="BB410" s="38">
        <f>IF(Weekly[[#This Row],[H Odds &lt;]]="",BB409,IF(AND(Weekly[[#This Row],[H Odds &lt;]]&lt;&gt;"",Weekly[[#This Row],[ADBC_P]]=TRUE,Weekly[[#This Row],[Actual]]=TRUE),BB409+Weekly[[#This Row],[H Odds &lt;]]-1,IF(AND(Weekly[[#This Row],[H Odds &lt;]]&lt;&gt;"",Weekly[[#This Row],[ADBC_P]]=TRUE,Weekly[[#This Row],[Actual]]=FALSE),BB409-1,BB409)))</f>
        <v>48.16</v>
      </c>
      <c r="BC410" s="38">
        <f>IF(Weekly[[#This Row],[H Odds &lt;]]="",BC409,IF(AND(Weekly[[#This Row],[H Odds &lt;]]&lt;&gt;"",Weekly[[#This Row],[RFC_P]]=TRUE,Weekly[[#This Row],[Actual]]=TRUE),BC409+Weekly[[#This Row],[H Odds &lt;]]-1,IF(AND(Weekly[[#This Row],[H Odds &lt;]]&lt;&gt;"",Weekly[[#This Row],[RFC_P]]=TRUE,Weekly[[#This Row],[Actual]]=FALSE),BC409-1,BC409)))</f>
        <v>49.859999999999992</v>
      </c>
      <c r="BD410" s="38">
        <f>IF(Weekly[[#This Row],[H Odds &lt;]]="",BD409,IF(AND(Weekly[[#This Row],[H Odds &lt;]]&lt;&gt;"",Weekly[[#This Row],[GBC_P]]=TRUE,Weekly[[#This Row],[Actual]]=TRUE),BD409+Weekly[[#This Row],[H Odds &lt;]]-1,IF(AND(Weekly[[#This Row],[H Odds &lt;]]&lt;&gt;"",Weekly[[#This Row],[GBC_P]]=TRUE,Weekly[[#This Row],[Actual]]=FALSE),BD409-1,BD409)))</f>
        <v>52.660000000000004</v>
      </c>
      <c r="BE410" s="38">
        <f>IF(Weekly[[#This Row],[H Odds &lt;]]="",BE409,IF(AND(Weekly[[#This Row],[H Odds &lt;]]&lt;&gt;"",Weekly[[#This Row],[HGBC_P]]=TRUE,Weekly[[#This Row],[Actual]]=TRUE),BE409+Weekly[[#This Row],[H Odds &lt;]]-1,IF(AND(Weekly[[#This Row],[H Odds &lt;]]&lt;&gt;"",Weekly[[#This Row],[HGBC_P]]=TRUE,Weekly[[#This Row],[Actual]]=FALSE),BE409-1,BE409)))</f>
        <v>60.459999999999994</v>
      </c>
      <c r="BF410" s="38">
        <f>IF(Weekly[[#This Row],[H Odds &lt;]]="",BF409,IF(AND(Weekly[[#This Row],[H Odds &lt;]]&lt;&gt;"",Weekly[[#This Row],[XGB_P]]=TRUE,Weekly[[#This Row],[Actual]]=TRUE),BF409+Weekly[[#This Row],[H Odds &lt;]]-1,IF(AND(Weekly[[#This Row],[H Odds &lt;]]&lt;&gt;"",Weekly[[#This Row],[XGB_P]]=TRUE,Weekly[[#This Row],[Actual]]=FALSE),BF409-1,BF409)))</f>
        <v>64.63</v>
      </c>
      <c r="BG410" s="38">
        <f>IF(Weekly[[#This Row],[H Odds &lt;]]="",BG409,IF(AND(Weekly[[#This Row],[H Odds &lt;]]&lt;&gt;"",Weekly[[#This Row],[QDA_P]]=TRUE,Weekly[[#This Row],[Actual]]=TRUE),BG409+Weekly[[#This Row],[H Odds &lt;]]-1,IF(AND(Weekly[[#This Row],[H Odds &lt;]]&lt;&gt;"",Weekly[[#This Row],[QDA_P]]=TRUE,Weekly[[#This Row],[Actual]]=FALSE),BG409-1,BG409)))</f>
        <v>46.879999999999995</v>
      </c>
      <c r="BH410" s="38">
        <f>IF(Weekly[[#This Row],[H Odds &lt;]]="",BH409,IF(AND(Weekly[[#This Row],[H Odds &lt;]]&lt;&gt;"",Weekly[[#This Row],[KNC_P]]=TRUE,Weekly[[#This Row],[Actual]]=TRUE),BH409+Weekly[[#This Row],[H Odds &lt;]]-1,IF(AND(Weekly[[#This Row],[H Odds &lt;]]&lt;&gt;"",Weekly[[#This Row],[KNC_P]]=TRUE,Weekly[[#This Row],[Actual]]=FALSE),BH409-1,BH409)))</f>
        <v>51.249999999999993</v>
      </c>
      <c r="BI410" s="38">
        <f>IF(Weekly[[#This Row],[H Odds &lt;]]="",BI409,IF(AND(Weekly[[#This Row],[H Odds &lt;]]&lt;&gt;"",Weekly[[#This Row],[TRUES]]&gt;0,Weekly[[#This Row],[Actual]]=TRUE),BI409+Weekly[[#This Row],[H Odds &lt;]]-1,IF(AND(Weekly[[#This Row],[H Odds &lt;]]&lt;&gt;"",Weekly[[#This Row],[TRUES]]=0),BI409,BI409-1)))</f>
        <v>74.339999999999989</v>
      </c>
      <c r="BJ410" s="38">
        <f>IF(Weekly[[#This Row],[H Odds &lt;]]="",BJ409,IF(AND(Weekly[[#This Row],[H Odds &lt;]]&lt;&gt;"",Weekly[[#This Row],[Actual]]=TRUE),BJ409+Weekly[[#This Row],[H Odds &lt;]]-1,IF(AND(Weekly[[#This Row],[H Odds &lt;]]&lt;&gt;"",Weekly[[#This Row],[Actual]]=FALSE),BJ409-1,BJ409)))</f>
        <v>76.239999999999995</v>
      </c>
      <c r="BK410" s="58">
        <f>IF(AND(Weekly[[#This Row],[TRUES]]&gt;4,Weekly[[#This Row],[Actual]]=TRUE),BK409+Weekly[[#This Row],[BF H Odds]]-1,IF(AND(Weekly[[#This Row],[FALSES]]&gt;4,Weekly[[#This Row],[Actual]]=FALSE),BK409+Weekly[[#This Row],[BF V Odds]]-1,IF(AND(Weekly[[#This Row],[TRUES]]&gt;4,Weekly[[#This Row],[Actual]]=FALSE),BK409-1,IF(AND(Weekly[[#This Row],[FALSES]]&gt;4,Weekly[[#This Row],[Actual]]=TRUE),BK409-1,BK409))))</f>
        <v>12.090000000000027</v>
      </c>
      <c r="BL410" s="58">
        <f>IF(AND(Weekly[[#This Row],[TRUES]]&gt;5,Weekly[[#This Row],[Actual]]=TRUE),BL409+Weekly[[#This Row],[BF H Odds]]-1,IF(AND(Weekly[[#This Row],[FALSES]]&gt;5,Weekly[[#This Row],[Actual]]=FALSE),BL409+Weekly[[#This Row],[BF V Odds]]-1,IF(AND(Weekly[[#This Row],[TRUES]]&gt;5,Weekly[[#This Row],[Actual]]=FALSE),BL409-1,IF(AND(Weekly[[#This Row],[FALSES]]&gt;5,Weekly[[#This Row],[Actual]]=TRUE),BL409-1,BL409))))</f>
        <v>16.300000000000026</v>
      </c>
      <c r="BM410" s="58">
        <f>IF(AND(Weekly[[#This Row],[TRUES]]&gt;6,Weekly[[#This Row],[Actual]]=TRUE),BM409+Weekly[[#This Row],[BF H Odds]]-1,IF(AND(Weekly[[#This Row],[FALSES]]&gt;6,Weekly[[#This Row],[Actual]]=FALSE),BM409+Weekly[[#This Row],[BF V Odds]]-1,IF(AND(Weekly[[#This Row],[TRUES]]&gt;6,Weekly[[#This Row],[Actual]]=FALSE),BM409-1,IF(AND(Weekly[[#This Row],[FALSES]]&gt;6,Weekly[[#This Row],[Actual]]=TRUE),BM409-1,BM409))))</f>
        <v>45.040000000000013</v>
      </c>
    </row>
    <row r="411" spans="1:65" x14ac:dyDescent="0.25">
      <c r="A411" s="34"/>
      <c r="B411" s="10">
        <v>44294</v>
      </c>
      <c r="C411" s="17" t="s">
        <v>24</v>
      </c>
      <c r="D411" s="15" t="s">
        <v>13</v>
      </c>
      <c r="E411" t="b">
        <v>1</v>
      </c>
      <c r="F411" t="b">
        <v>1</v>
      </c>
      <c r="G411" t="b">
        <v>1</v>
      </c>
      <c r="H411" t="b">
        <v>1</v>
      </c>
      <c r="I411" t="b">
        <v>1</v>
      </c>
      <c r="J411" t="b">
        <v>1</v>
      </c>
      <c r="K411" t="b">
        <v>1</v>
      </c>
      <c r="L411" t="b">
        <v>0</v>
      </c>
      <c r="O411" t="str">
        <f>IF(Weekly[[#This Row],[H/V]]="H",Weekly[[#This Row],[BF H Odds]],IF(Weekly[[#This Row],[H/V]]="V",Weekly[[#This Row],[BF V Odds]],""))</f>
        <v/>
      </c>
      <c r="P411" t="b">
        <v>0</v>
      </c>
      <c r="R411" s="35">
        <f>IFERROR(IF(Weekly[[#This Row],[Won Bet?]]="yes",R410+(Weekly[[#This Row],[BF Odds]]*Weekly[[#This Row],[BF Stake]])-Weekly[[#This Row],[BF Stake]],R410-Weekly[[#This Row],[BF Stake]]),R410)</f>
        <v>403.59519999999998</v>
      </c>
      <c r="S411" s="9">
        <f>IFERROR(IF(Weekly[[#This Row],[Won Bet?]]="yes",S410+(((Weekly[[#This Row],[BF Odds]]*Weekly[[#This Row],[BF Stake]])-Weekly[[#This Row],[BF Stake]])*0.95),S410-Weekly[[#This Row],[BF Stake]]),S410)</f>
        <v>396.56743999999992</v>
      </c>
      <c r="T411">
        <v>3.65</v>
      </c>
      <c r="U411">
        <v>1.36</v>
      </c>
      <c r="V411" s="24">
        <f>IF(Weekly[[#This Row],[Actual]]="","",IF(AND(Weekly[[#This Row],[SVC_P]]=Weekly[[#This Row],[Actual]],Weekly[[#This Row],[SVC_P]]=TRUE),V410+Weekly[[#This Row],[BF H Odds]]-1,IF(AND(Weekly[[#This Row],[SVC_P]]=Weekly[[#This Row],[Actual]],Weekly[[#This Row],[SVC_P]]=FALSE),V410+Weekly[[#This Row],[BF V Odds]]-1,V410-1)))</f>
        <v>65.810000000000059</v>
      </c>
      <c r="W411" s="24">
        <f>IF(Weekly[[#This Row],[Actual]]="","",IF(AND(Weekly[[#This Row],[SVC_P]]=FALSE,Weekly[[#This Row],[Actual]]=TRUE),W410+Weekly[[#This Row],[BF H Odds]]-1,IF(AND(Weekly[[#This Row],[SVC_P]]=TRUE,Weekly[[#This Row],[Actual]]=FALSE,),W410+Weekly[[#This Row],[BF V Odds]]-1,W410-1)))</f>
        <v>-346.03</v>
      </c>
      <c r="X411" s="24">
        <f>IF(Weekly[[#This Row],[Actual]]="","",IF(AND(Weekly[[#This Row],[ADBC_P]]=Weekly[[#This Row],[Actual]],Weekly[[#This Row],[ADBC_P]]=TRUE),X410+Weekly[[#This Row],[BF H Odds]]-1,IF(AND(Weekly[[#This Row],[ADBC_P]]=Weekly[[#This Row],[Actual]],Weekly[[#This Row],[ADBC_P]]=FALSE),X410+Weekly[[#This Row],[BF V Odds]]-1,X410-1)))</f>
        <v>16.750000000000028</v>
      </c>
      <c r="Y411" s="24">
        <f>IF(Weekly[[#This Row],[Actual]]="","",IF(AND(Weekly[[#This Row],[ADBC_P]]=FALSE,Weekly[[#This Row],[Actual]]=TRUE),Y410+Weekly[[#This Row],[BF H Odds]]-1,IF(AND(Weekly[[#This Row],[ADBC_P]]=TRUE,Weekly[[#This Row],[Actual]]=FALSE),Y410+Weekly[[#This Row],[BF V Odds]]-1,Y410-1)))</f>
        <v>51.83</v>
      </c>
      <c r="Z411" s="24">
        <f>IF(Weekly[[#This Row],[Actual]]="","",IF(AND(Weekly[[#This Row],[RFC_P]]=Weekly[[#This Row],[Actual]],Weekly[[#This Row],[RFC_P]]=TRUE),Z410+Weekly[[#This Row],[BF H Odds]]-1,IF(AND(Weekly[[#This Row],[RFC_P]]=Weekly[[#This Row],[Actual]],Weekly[[#This Row],[RFC_P]]=FALSE),Z410+Weekly[[#This Row],[BF V Odds]]-1,Z410-1)))</f>
        <v>18.780000000000015</v>
      </c>
      <c r="AA411" s="24">
        <f>IF(Weekly[[#This Row],[Actual]]="","",IF(AND(Weekly[[#This Row],[RFC_P]]=FALSE,Weekly[[#This Row],[Actual]]=TRUE),AA410+Weekly[[#This Row],[BF H Odds]]-1,IF(AND(Weekly[[#This Row],[RFC_P]]=TRUE,Weekly[[#This Row],[Actual]]=FALSE),AA410+Weekly[[#This Row],[BF V Odds]]-1,AA410-1)))</f>
        <v>49.799999999999976</v>
      </c>
      <c r="AB411" s="24">
        <f>IF(Weekly[[#This Row],[Actual]]="","",IF(AND(Weekly[[#This Row],[GBC_P]]=Weekly[[#This Row],[Actual]],Weekly[[#This Row],[GBC_P]]=TRUE),AB410+Weekly[[#This Row],[BF H Odds]]-1,IF(AND(Weekly[[#This Row],[GBC_P]]=Weekly[[#This Row],[Actual]],Weekly[[#This Row],[GBC_P]]=FALSE),AB410+Weekly[[#This Row],[BF V Odds]]-1,AB410-1)))</f>
        <v>7.5600000000000076</v>
      </c>
      <c r="AC411" s="24">
        <f>IF(Weekly[[#This Row],[Actual]]="","",IF(AND(Weekly[[#This Row],[GBC_P]]=FALSE,Weekly[[#This Row],[Actual]]=TRUE),AC410+Weekly[[#This Row],[BF H Odds]]-1,IF(AND(Weekly[[#This Row],[GBC_P]]=TRUE,Weekly[[#This Row],[Actual]]=FALSE),AC410+Weekly[[#This Row],[BF V Odds]]-1,AC410-1)))</f>
        <v>61.019999999999968</v>
      </c>
      <c r="AD411" s="24">
        <f>IF(Weekly[[#This Row],[Actual]]="","",IF(AND(Weekly[[#This Row],[HGBC_P]]=Weekly[[#This Row],[Actual]],Weekly[[#This Row],[HGBC_P]]=TRUE),AD410+Weekly[[#This Row],[BF H Odds]]-1,IF(AND(Weekly[[#This Row],[HGBC_P]]=Weekly[[#This Row],[Actual]],Weekly[[#This Row],[HGBC_P]]=FALSE),AD410+Weekly[[#This Row],[BF V Odds]]-1,AD410-1)))</f>
        <v>16.530000000000022</v>
      </c>
      <c r="AE411" s="24">
        <f>IF(Weekly[[#This Row],[Actual]]="","",IF(AND(Weekly[[#This Row],[HGBC_P]]=FALSE,Weekly[[#This Row],[Actual]]=TRUE),AE410+Weekly[[#This Row],[BF H Odds]]-1,IF(AND(Weekly[[#This Row],[HGBC_P]]=TRUE,Weekly[[#This Row],[Actual]]=FALSE),AE410+Weekly[[#This Row],[BF V Odds]]-1,AE410-1)))</f>
        <v>52.05</v>
      </c>
      <c r="AF411" s="24">
        <f>IF(Weekly[[#This Row],[Actual]]="","",IF(AND(Weekly[[#This Row],[XGB_P]]=Weekly[[#This Row],[Actual]],Weekly[[#This Row],[XGB_P]]=TRUE),AF410+Weekly[[#This Row],[BF H Odds]]-1,IF(AND(Weekly[[#This Row],[XGB_P]]=Weekly[[#This Row],[Actual]],Weekly[[#This Row],[XGB_P]]=FALSE),AF410+Weekly[[#This Row],[BF V Odds]]-1,AF410-1)))</f>
        <v>30.65000000000002</v>
      </c>
      <c r="AG411" s="24">
        <f>IF(Weekly[[#This Row],[Actual]]="","",IF(AND(Weekly[[#This Row],[XGB_P]]=FALSE,Weekly[[#This Row],[Actual]]=TRUE),AG410+Weekly[[#This Row],[BF H Odds]]-1,IF(AND(Weekly[[#This Row],[XGB_P]]=TRUE,Weekly[[#This Row],[Actual]]=FALSE),AG410+Weekly[[#This Row],[BF V Odds]]-1,AG410-1)))</f>
        <v>37.929999999999993</v>
      </c>
      <c r="AH411" s="24">
        <f>IF(Weekly[[#This Row],[Actual]]="","",IF(AND(Weekly[[#This Row],[QDA_P]]=Weekly[[#This Row],[Actual]],Weekly[[#This Row],[QDA_P]]=TRUE),AH410+Weekly[[#This Row],[BF H Odds]]-1,IF(AND(Weekly[[#This Row],[QDA_P]]=Weekly[[#This Row],[Actual]],Weekly[[#This Row],[QDA_P]]=FALSE),AH410+Weekly[[#This Row],[BF V Odds]]-1,AH410-1)))</f>
        <v>-2.419999999999991</v>
      </c>
      <c r="AI411" s="24">
        <f>IF(Weekly[[#This Row],[Actual]]="","",IF(AND(Weekly[[#This Row],[QDA_P]]=FALSE,Weekly[[#This Row],[Actual]]=TRUE),AI410+Weekly[[#This Row],[BF H Odds]]-1,IF(AND(Weekly[[#This Row],[QDA_P]]=TRUE,Weekly[[#This Row],[Actual]]=FALSE),AI410+Weekly[[#This Row],[BF V Odds]]-1,AI410-1)))</f>
        <v>71.000000000000014</v>
      </c>
      <c r="AJ411" s="24">
        <f>IF(Weekly[[#This Row],[Actual]]="","",IF(AND(Weekly[[#This Row],[KNC_P]]=FALSE,Weekly[[#This Row],[Actual]]=TRUE),AJ410+Weekly[[#This Row],[BF H Odds]]-1,IF(AND(Weekly[[#This Row],[KNC_P]]=TRUE,Weekly[[#This Row],[Actual]]=FALSE),AJ410+Weekly[[#This Row],[BF V Odds]]-1,AJ410-1)))</f>
        <v>48.619999999999976</v>
      </c>
      <c r="AK411" s="24">
        <f>IF(Weekly[[#This Row],[Actual]]="","",IF(AND(Weekly[[#This Row],[KNC_P]]=FALSE,Weekly[[#This Row],[Actual]]=TRUE),AK410+Weekly[[#This Row],[BF H Odds]]-1,IF(AND(Weekly[[#This Row],[KNC_P]]=TRUE,Weekly[[#This Row],[Actual]]=FALSE),AK410+Weekly[[#This Row],[BF V Odds]]-1,AK410-1)))</f>
        <v>47.519999999999968</v>
      </c>
      <c r="AL411" s="30">
        <f>IF(Weekly[[#This Row],[Actual]]="","",COUNTIF(Weekly[[#This Row],[SVC_P]:[QDA_P]],TRUE))</f>
        <v>7</v>
      </c>
      <c r="AM411" s="30">
        <f>IF(Weekly[[#This Row],[Actual]]="","",COUNTIF(Weekly[[#This Row],[SVC_P]:[QDA_P]],FALSE))</f>
        <v>0</v>
      </c>
      <c r="AN411" s="36">
        <f>IF(AND(Weekly[[#This Row],[BF V Odds]]&gt;$BO$6,Weekly[[#This Row],[BF V Odds]] &lt; $BO$7),Weekly[[#This Row],[BF V Odds]],"")</f>
        <v>3.65</v>
      </c>
      <c r="AO411" s="36" t="str">
        <f>IF(AND(Weekly[[#This Row],[BF H Odds]]&gt;$BO$6, Weekly[[#This Row],[BF H Odds]] &lt; $BO$7),Weekly[[#This Row],[BF H Odds]],"")</f>
        <v/>
      </c>
      <c r="AP411" s="37">
        <f>IF(AND(Weekly[[#This Row],[V Odds &lt;]]="",Weekly[[#This Row],[H Odds &lt;]]=""),AP410,IF(AND(Weekly[[#This Row],[H Odds &lt;]]&lt;&gt;"",Weekly[[#This Row],[SVC_P]]=TRUE,Weekly[[#This Row],[Actual]]=TRUE),AP410+Weekly[[#This Row],[H Odds &lt;]]-1,IF(AND(Weekly[[#This Row],[V Odds &lt;]]&lt;&gt;"",Weekly[[#This Row],[SVC_P]]=FALSE,Weekly[[#This Row],[Actual]]=FALSE),AP410+Weekly[[#This Row],[V Odds &lt;]]-1,IF(AND(Weekly[[#This Row],[V Odds &lt;]]&lt;&gt;"",Weekly[[#This Row],[SVC_P]]=FALSE,Weekly[[#This Row],[Actual]]=TRUE),AP410-1,IF(AND(Weekly[[#This Row],[H Odds &lt;]]&lt;&gt;"",Weekly[[#This Row],[SVC_P]]=TRUE,Weekly[[#This Row],[Actual]]=FALSE),AP410-1,AP410)))))</f>
        <v>79.38000000000001</v>
      </c>
      <c r="AQ411" s="37">
        <f>IF(AND(Weekly[[#This Row],[V Odds &lt;]]="",Weekly[[#This Row],[H Odds &lt;]]=""),AQ410,IF(AND(Weekly[[#This Row],[H Odds &lt;]]&lt;&gt;"",Weekly[[#This Row],[ADBC_P]]=TRUE,Weekly[[#This Row],[Actual]]=TRUE),AQ410+Weekly[[#This Row],[H Odds &lt;]]-1,IF(AND(Weekly[[#This Row],[V Odds &lt;]]&lt;&gt;"",Weekly[[#This Row],[ADBC_P]]=FALSE,Weekly[[#This Row],[Actual]]=FALSE),AQ410+Weekly[[#This Row],[V Odds &lt;]]-1,IF(AND(Weekly[[#This Row],[V Odds &lt;]]&lt;&gt;"",Weekly[[#This Row],[ADBC_P]]=FALSE,Weekly[[#This Row],[Actual]]=TRUE),AQ410-1,IF(AND(Weekly[[#This Row],[H Odds &lt;]]&lt;&gt;"",Weekly[[#This Row],[ADBC_P]]=TRUE,Weekly[[#This Row],[Actual]]=FALSE),AQ410-1,AQ410)))))</f>
        <v>51.48</v>
      </c>
      <c r="AR411" s="37">
        <f>IF(AND(Weekly[[#This Row],[V Odds &lt;]]="",Weekly[[#This Row],[H Odds &lt;]]=""),AR410,IF(AND(Weekly[[#This Row],[H Odds &lt;]]&lt;&gt;"",Weekly[[#This Row],[RFC_P]]=TRUE,Weekly[[#This Row],[Actual]]=TRUE),AR410+Weekly[[#This Row],[H Odds &lt;]]-1,IF(AND(Weekly[[#This Row],[V Odds &lt;]]&lt;&gt;"",Weekly[[#This Row],[RFC_P]]=FALSE,Weekly[[#This Row],[Actual]]=FALSE),AR410+Weekly[[#This Row],[V Odds &lt;]]-1,IF(AND(Weekly[[#This Row],[V Odds &lt;]]&lt;&gt;"",Weekly[[#This Row],[RFC_P]]=FALSE,Weekly[[#This Row],[Actual]]=TRUE),AR410-1,IF(AND(Weekly[[#This Row],[H Odds &lt;]]&lt;&gt;"",Weekly[[#This Row],[RFC_P]]=TRUE,Weekly[[#This Row],[Actual]]=FALSE),AR410-1,AR410)))))</f>
        <v>58.989999999999995</v>
      </c>
      <c r="AS411" s="37">
        <f>IF(AND(Weekly[[#This Row],[V Odds &lt;]]="",Weekly[[#This Row],[H Odds &lt;]]=""),AS410,IF(AND(Weekly[[#This Row],[H Odds &lt;]]&lt;&gt;"",Weekly[[#This Row],[GBC_P]]=TRUE,Weekly[[#This Row],[Actual]]=TRUE),AS410+Weekly[[#This Row],[H Odds &lt;]]-1,IF(AND(Weekly[[#This Row],[V Odds &lt;]]&lt;&gt;"",Weekly[[#This Row],[GBC_P]]=FALSE,Weekly[[#This Row],[Actual]]=FALSE),AS410+Weekly[[#This Row],[V Odds &lt;]]-1,IF(AND(Weekly[[#This Row],[V Odds &lt;]]&lt;&gt;"",Weekly[[#This Row],[GBC_P]]=FALSE,Weekly[[#This Row],[Actual]]=TRUE),AS410-1,IF(AND(Weekly[[#This Row],[H Odds &lt;]]&lt;&gt;"",Weekly[[#This Row],[GBC_P]]=TRUE,Weekly[[#This Row],[Actual]]=FALSE),AS410-1,AS410)))))</f>
        <v>50.28</v>
      </c>
      <c r="AT411" s="37">
        <f>IF(AND(Weekly[[#This Row],[V Odds &lt;]]="",Weekly[[#This Row],[H Odds &lt;]]=""),AT410,IF(AND(Weekly[[#This Row],[H Odds &lt;]]&lt;&gt;"",Weekly[[#This Row],[HGBC_P]]=TRUE,Weekly[[#This Row],[Actual]]=TRUE),AT410+Weekly[[#This Row],[H Odds &lt;]]-1,IF(AND(Weekly[[#This Row],[V Odds &lt;]]&lt;&gt;"",Weekly[[#This Row],[HGBC_P]]=FALSE,Weekly[[#This Row],[Actual]]=FALSE),AT410+Weekly[[#This Row],[V Odds &lt;]]-1,IF(AND(Weekly[[#This Row],[V Odds &lt;]]&lt;&gt;"",Weekly[[#This Row],[HGBC_P]]=FALSE,Weekly[[#This Row],[Actual]]=TRUE),AT410-1,IF(AND(Weekly[[#This Row],[H Odds &lt;]]&lt;&gt;"",Weekly[[#This Row],[HGBC_P]]=TRUE,Weekly[[#This Row],[Actual]]=FALSE),AT410-1,AT410)))))</f>
        <v>58.559999999999995</v>
      </c>
      <c r="AU411" s="37">
        <f>IF(AND(Weekly[[#This Row],[V Odds &lt;]]="",Weekly[[#This Row],[H Odds &lt;]]=""),AU410,IF(AND(Weekly[[#This Row],[H Odds &lt;]]&lt;&gt;"",Weekly[[#This Row],[XGB_P]]=TRUE,Weekly[[#This Row],[Actual]]=TRUE),AU410+Weekly[[#This Row],[H Odds &lt;]]-1,IF(AND(Weekly[[#This Row],[V Odds &lt;]]&lt;&gt;"",Weekly[[#This Row],[XGB_P]]=FALSE,Weekly[[#This Row],[Actual]]=FALSE),AU410+Weekly[[#This Row],[V Odds &lt;]]-1,IF(AND(Weekly[[#This Row],[V Odds &lt;]]&lt;&gt;"",Weekly[[#This Row],[XGB_P]]=FALSE,Weekly[[#This Row],[Actual]]=TRUE),AU410-1,IF(AND(Weekly[[#This Row],[H Odds &lt;]]&lt;&gt;"",Weekly[[#This Row],[XGB_P]]=TRUE,Weekly[[#This Row],[Actual]]=FALSE),AU410-1,AU410)))))</f>
        <v>67.460000000000008</v>
      </c>
      <c r="AV411" s="37">
        <f>IF(AND(Weekly[[#This Row],[V Odds &lt;]]="",Weekly[[#This Row],[H Odds &lt;]]=""),AV410,IF(AND(Weekly[[#This Row],[H Odds &lt;]]&lt;&gt;"",Weekly[[#This Row],[QDA_P]]=TRUE,Weekly[[#This Row],[Actual]]=TRUE),AV410+Weekly[[#This Row],[H Odds &lt;]]-1,IF(AND(Weekly[[#This Row],[V Odds &lt;]]&lt;&gt;"",Weekly[[#This Row],[QDA_P]]=FALSE,Weekly[[#This Row],[Actual]]=FALSE),AV410+Weekly[[#This Row],[V Odds &lt;]]-1,IF(AND(Weekly[[#This Row],[V Odds &lt;]]&lt;&gt;"",Weekly[[#This Row],[QDA_P]]=FALSE,Weekly[[#This Row],[Actual]]=TRUE),AV410-1,IF(AND(Weekly[[#This Row],[H Odds &lt;]]&lt;&gt;"",Weekly[[#This Row],[QDA_P]]=TRUE,Weekly[[#This Row],[Actual]]=FALSE),AV410-1,AV410)))))</f>
        <v>57.949999999999982</v>
      </c>
      <c r="AW411" s="37">
        <f>IF(AND(Weekly[[#This Row],[H Odds &lt;]]="",Weekly[[#This Row],[V Odds &lt;]]=""),AW410,IF(AND(Weekly[[#This Row],[KNC_P]]=Weekly[[#This Row],[Actual]],Weekly[[#This Row],[KNC_P]]=TRUE),AW410+Weekly[[#This Row],[BF H Odds]]-1,IF(AND(Weekly[[#This Row],[KNC_P]]=Weekly[[#This Row],[Actual]],Weekly[[#This Row],[KNC_P]]=FALSE),AW410+Weekly[[#This Row],[BF V Odds]]-1,AW410-1)))</f>
        <v>48.20000000000001</v>
      </c>
      <c r="AX411" s="37">
        <f>IF(AND(Weekly[[#This Row],[V Odds &lt;]]="",Weekly[[#This Row],[H Odds &lt;]]=""),AX410,IF(AND(Weekly[[#This Row],[V Odds &lt;]]&lt;&gt;"",Weekly[[#This Row],[FALSES]]&gt;0,Weekly[[#This Row],[Actual]]=FALSE),AX410+Weekly[[#This Row],[V Odds &lt;]]-1,IF(AND(Weekly[[#This Row],[H Odds &lt;]]&lt;&gt;"",Weekly[[#This Row],[TRUES]]&gt;0,Weekly[[#This Row],[Actual]]=TRUE),AX410+Weekly[[#This Row],[H Odds &lt;]]-1,IF(AND(Weekly[[#This Row],[V Odds &lt;]]&lt;&gt;"",Weekly[[#This Row],[FALSES]]=0),AX410,IF(AND(Weekly[[#This Row],[H Odds &lt;]]&lt;&gt;"",Weekly[[#This Row],[TRUES]]=0),AX410,AX410-1)))))</f>
        <v>86.749999999999986</v>
      </c>
      <c r="AY411" s="37">
        <f>IF(AND(Weekly[[#This Row],[V Odds &lt;]]="",Weekly[[#This Row],[H Odds &lt;]]=""),AY410,IF(AND(Weekly[[#This Row],[V Odds &lt;]]&lt;&gt;"",Weekly[[#This Row],[FALSES]]&gt;0,Weekly[[#This Row],[Actual]]=FALSE),AY410+((Weekly[[#This Row],[V Odds &lt;]]-1)*0.92),IF(AND(Weekly[[#This Row],[H Odds &lt;]]&lt;&gt;"",Weekly[[#This Row],[TRUES]]&gt;0,Weekly[[#This Row],[Actual]]=TRUE),AY410+((Weekly[[#This Row],[H Odds &lt;]]-1)*0.92),IF(AND(Weekly[[#This Row],[V Odds &lt;]]&lt;&gt;"",Weekly[[#This Row],[FALSES]]=0),AY410,IF(AND(Weekly[[#This Row],[H Odds &lt;]]&lt;&gt;"",Weekly[[#This Row],[TRUES]]=0),AY410,AY410-1)))))</f>
        <v>78.53000000000003</v>
      </c>
      <c r="AZ411" s="37">
        <f>IF(AND(Weekly[[#This Row],[V Odds &lt;]]="",Weekly[[#This Row],[H Odds &lt;]]=""),AZ410,IF(AND(Weekly[[#This Row],[V Odds &lt;]]&lt;&gt;"",Weekly[[#This Row],[Actual]]=FALSE),AZ410+Weekly[[#This Row],[V Odds &lt;]]-1,IF(AND(Weekly[[#This Row],[H Odds &lt;]]&lt;&gt;"",Weekly[[#This Row],[Actual]]=TRUE),AZ410+Weekly[[#This Row],[H Odds &lt;]]-1,AZ410-1)))</f>
        <v>74.47</v>
      </c>
      <c r="BA411" s="38">
        <f>IF(Weekly[[#This Row],[H Odds &lt;]]="",BA410,IF(AND(Weekly[[#This Row],[H Odds &lt;]]&lt;&gt;"",Weekly[[#This Row],[SVC_P]]=TRUE,Weekly[[#This Row],[Actual]]=TRUE),BA410+Weekly[[#This Row],[H Odds &lt;]]-1,IF(AND(Weekly[[#This Row],[H Odds &lt;]]&lt;&gt;"",Weekly[[#This Row],[SVC_P]]=TRUE,Weekly[[#This Row],[Actual]]=FALSE),BA410-1,BA410)))</f>
        <v>74.339999999999989</v>
      </c>
      <c r="BB411" s="38">
        <f>IF(Weekly[[#This Row],[H Odds &lt;]]="",BB410,IF(AND(Weekly[[#This Row],[H Odds &lt;]]&lt;&gt;"",Weekly[[#This Row],[ADBC_P]]=TRUE,Weekly[[#This Row],[Actual]]=TRUE),BB410+Weekly[[#This Row],[H Odds &lt;]]-1,IF(AND(Weekly[[#This Row],[H Odds &lt;]]&lt;&gt;"",Weekly[[#This Row],[ADBC_P]]=TRUE,Weekly[[#This Row],[Actual]]=FALSE),BB410-1,BB410)))</f>
        <v>48.16</v>
      </c>
      <c r="BC411" s="38">
        <f>IF(Weekly[[#This Row],[H Odds &lt;]]="",BC410,IF(AND(Weekly[[#This Row],[H Odds &lt;]]&lt;&gt;"",Weekly[[#This Row],[RFC_P]]=TRUE,Weekly[[#This Row],[Actual]]=TRUE),BC410+Weekly[[#This Row],[H Odds &lt;]]-1,IF(AND(Weekly[[#This Row],[H Odds &lt;]]&lt;&gt;"",Weekly[[#This Row],[RFC_P]]=TRUE,Weekly[[#This Row],[Actual]]=FALSE),BC410-1,BC410)))</f>
        <v>49.859999999999992</v>
      </c>
      <c r="BD411" s="38">
        <f>IF(Weekly[[#This Row],[H Odds &lt;]]="",BD410,IF(AND(Weekly[[#This Row],[H Odds &lt;]]&lt;&gt;"",Weekly[[#This Row],[GBC_P]]=TRUE,Weekly[[#This Row],[Actual]]=TRUE),BD410+Weekly[[#This Row],[H Odds &lt;]]-1,IF(AND(Weekly[[#This Row],[H Odds &lt;]]&lt;&gt;"",Weekly[[#This Row],[GBC_P]]=TRUE,Weekly[[#This Row],[Actual]]=FALSE),BD410-1,BD410)))</f>
        <v>52.660000000000004</v>
      </c>
      <c r="BE411" s="38">
        <f>IF(Weekly[[#This Row],[H Odds &lt;]]="",BE410,IF(AND(Weekly[[#This Row],[H Odds &lt;]]&lt;&gt;"",Weekly[[#This Row],[HGBC_P]]=TRUE,Weekly[[#This Row],[Actual]]=TRUE),BE410+Weekly[[#This Row],[H Odds &lt;]]-1,IF(AND(Weekly[[#This Row],[H Odds &lt;]]&lt;&gt;"",Weekly[[#This Row],[HGBC_P]]=TRUE,Weekly[[#This Row],[Actual]]=FALSE),BE410-1,BE410)))</f>
        <v>60.459999999999994</v>
      </c>
      <c r="BF411" s="38">
        <f>IF(Weekly[[#This Row],[H Odds &lt;]]="",BF410,IF(AND(Weekly[[#This Row],[H Odds &lt;]]&lt;&gt;"",Weekly[[#This Row],[XGB_P]]=TRUE,Weekly[[#This Row],[Actual]]=TRUE),BF410+Weekly[[#This Row],[H Odds &lt;]]-1,IF(AND(Weekly[[#This Row],[H Odds &lt;]]&lt;&gt;"",Weekly[[#This Row],[XGB_P]]=TRUE,Weekly[[#This Row],[Actual]]=FALSE),BF410-1,BF410)))</f>
        <v>64.63</v>
      </c>
      <c r="BG411" s="38">
        <f>IF(Weekly[[#This Row],[H Odds &lt;]]="",BG410,IF(AND(Weekly[[#This Row],[H Odds &lt;]]&lt;&gt;"",Weekly[[#This Row],[QDA_P]]=TRUE,Weekly[[#This Row],[Actual]]=TRUE),BG410+Weekly[[#This Row],[H Odds &lt;]]-1,IF(AND(Weekly[[#This Row],[H Odds &lt;]]&lt;&gt;"",Weekly[[#This Row],[QDA_P]]=TRUE,Weekly[[#This Row],[Actual]]=FALSE),BG410-1,BG410)))</f>
        <v>46.879999999999995</v>
      </c>
      <c r="BH411" s="38">
        <f>IF(Weekly[[#This Row],[H Odds &lt;]]="",BH410,IF(AND(Weekly[[#This Row],[H Odds &lt;]]&lt;&gt;"",Weekly[[#This Row],[KNC_P]]=TRUE,Weekly[[#This Row],[Actual]]=TRUE),BH410+Weekly[[#This Row],[H Odds &lt;]]-1,IF(AND(Weekly[[#This Row],[H Odds &lt;]]&lt;&gt;"",Weekly[[#This Row],[KNC_P]]=TRUE,Weekly[[#This Row],[Actual]]=FALSE),BH410-1,BH410)))</f>
        <v>51.249999999999993</v>
      </c>
      <c r="BI411" s="38">
        <f>IF(Weekly[[#This Row],[H Odds &lt;]]="",BI410,IF(AND(Weekly[[#This Row],[H Odds &lt;]]&lt;&gt;"",Weekly[[#This Row],[TRUES]]&gt;0,Weekly[[#This Row],[Actual]]=TRUE),BI410+Weekly[[#This Row],[H Odds &lt;]]-1,IF(AND(Weekly[[#This Row],[H Odds &lt;]]&lt;&gt;"",Weekly[[#This Row],[TRUES]]=0),BI410,BI410-1)))</f>
        <v>74.339999999999989</v>
      </c>
      <c r="BJ411" s="38">
        <f>IF(Weekly[[#This Row],[H Odds &lt;]]="",BJ410,IF(AND(Weekly[[#This Row],[H Odds &lt;]]&lt;&gt;"",Weekly[[#This Row],[Actual]]=TRUE),BJ410+Weekly[[#This Row],[H Odds &lt;]]-1,IF(AND(Weekly[[#This Row],[H Odds &lt;]]&lt;&gt;"",Weekly[[#This Row],[Actual]]=FALSE),BJ410-1,BJ410)))</f>
        <v>76.239999999999995</v>
      </c>
      <c r="BK411" s="58">
        <f>IF(AND(Weekly[[#This Row],[TRUES]]&gt;4,Weekly[[#This Row],[Actual]]=TRUE),BK410+Weekly[[#This Row],[BF H Odds]]-1,IF(AND(Weekly[[#This Row],[FALSES]]&gt;4,Weekly[[#This Row],[Actual]]=FALSE),BK410+Weekly[[#This Row],[BF V Odds]]-1,IF(AND(Weekly[[#This Row],[TRUES]]&gt;4,Weekly[[#This Row],[Actual]]=FALSE),BK410-1,IF(AND(Weekly[[#This Row],[FALSES]]&gt;4,Weekly[[#This Row],[Actual]]=TRUE),BK410-1,BK410))))</f>
        <v>11.090000000000027</v>
      </c>
      <c r="BL411" s="58">
        <f>IF(AND(Weekly[[#This Row],[TRUES]]&gt;5,Weekly[[#This Row],[Actual]]=TRUE),BL410+Weekly[[#This Row],[BF H Odds]]-1,IF(AND(Weekly[[#This Row],[FALSES]]&gt;5,Weekly[[#This Row],[Actual]]=FALSE),BL410+Weekly[[#This Row],[BF V Odds]]-1,IF(AND(Weekly[[#This Row],[TRUES]]&gt;5,Weekly[[#This Row],[Actual]]=FALSE),BL410-1,IF(AND(Weekly[[#This Row],[FALSES]]&gt;5,Weekly[[#This Row],[Actual]]=TRUE),BL410-1,BL410))))</f>
        <v>15.300000000000026</v>
      </c>
      <c r="BM411" s="58">
        <f>IF(AND(Weekly[[#This Row],[TRUES]]&gt;6,Weekly[[#This Row],[Actual]]=TRUE),BM410+Weekly[[#This Row],[BF H Odds]]-1,IF(AND(Weekly[[#This Row],[FALSES]]&gt;6,Weekly[[#This Row],[Actual]]=FALSE),BM410+Weekly[[#This Row],[BF V Odds]]-1,IF(AND(Weekly[[#This Row],[TRUES]]&gt;6,Weekly[[#This Row],[Actual]]=FALSE),BM410-1,IF(AND(Weekly[[#This Row],[FALSES]]&gt;6,Weekly[[#This Row],[Actual]]=TRUE),BM410-1,BM410))))</f>
        <v>44.040000000000013</v>
      </c>
    </row>
    <row r="412" spans="1:65" x14ac:dyDescent="0.25">
      <c r="A412" s="34"/>
      <c r="B412" s="10">
        <v>44294</v>
      </c>
      <c r="C412" s="17" t="s">
        <v>19</v>
      </c>
      <c r="D412" s="15" t="s">
        <v>25</v>
      </c>
      <c r="E412" t="b">
        <v>1</v>
      </c>
      <c r="F412" t="b">
        <v>1</v>
      </c>
      <c r="G412" t="b">
        <v>1</v>
      </c>
      <c r="H412" t="b">
        <v>1</v>
      </c>
      <c r="I412" t="b">
        <v>1</v>
      </c>
      <c r="J412" t="b">
        <v>1</v>
      </c>
      <c r="K412" t="b">
        <v>1</v>
      </c>
      <c r="L412" t="b">
        <v>1</v>
      </c>
      <c r="O412" t="str">
        <f>IF(Weekly[[#This Row],[H/V]]="H",Weekly[[#This Row],[BF H Odds]],IF(Weekly[[#This Row],[H/V]]="V",Weekly[[#This Row],[BF V Odds]],""))</f>
        <v/>
      </c>
      <c r="P412" t="b">
        <v>1</v>
      </c>
      <c r="R412" s="35">
        <f>IFERROR(IF(Weekly[[#This Row],[Won Bet?]]="yes",R411+(Weekly[[#This Row],[BF Odds]]*Weekly[[#This Row],[BF Stake]])-Weekly[[#This Row],[BF Stake]],R411-Weekly[[#This Row],[BF Stake]]),R411)</f>
        <v>403.59519999999998</v>
      </c>
      <c r="S412" s="9">
        <f>IFERROR(IF(Weekly[[#This Row],[Won Bet?]]="yes",S411+(((Weekly[[#This Row],[BF Odds]]*Weekly[[#This Row],[BF Stake]])-Weekly[[#This Row],[BF Stake]])*0.95),S411-Weekly[[#This Row],[BF Stake]]),S411)</f>
        <v>396.56743999999992</v>
      </c>
      <c r="T412">
        <v>3.2</v>
      </c>
      <c r="U412">
        <v>1.45</v>
      </c>
      <c r="V412" s="24">
        <f>IF(Weekly[[#This Row],[Actual]]="","",IF(AND(Weekly[[#This Row],[SVC_P]]=Weekly[[#This Row],[Actual]],Weekly[[#This Row],[SVC_P]]=TRUE),V411+Weekly[[#This Row],[BF H Odds]]-1,IF(AND(Weekly[[#This Row],[SVC_P]]=Weekly[[#This Row],[Actual]],Weekly[[#This Row],[SVC_P]]=FALSE),V411+Weekly[[#This Row],[BF V Odds]]-1,V411-1)))</f>
        <v>66.260000000000062</v>
      </c>
      <c r="W412" s="24">
        <f>IF(Weekly[[#This Row],[Actual]]="","",IF(AND(Weekly[[#This Row],[SVC_P]]=FALSE,Weekly[[#This Row],[Actual]]=TRUE),W411+Weekly[[#This Row],[BF H Odds]]-1,IF(AND(Weekly[[#This Row],[SVC_P]]=TRUE,Weekly[[#This Row],[Actual]]=FALSE,),W411+Weekly[[#This Row],[BF V Odds]]-1,W411-1)))</f>
        <v>-347.03</v>
      </c>
      <c r="X412" s="24">
        <f>IF(Weekly[[#This Row],[Actual]]="","",IF(AND(Weekly[[#This Row],[ADBC_P]]=Weekly[[#This Row],[Actual]],Weekly[[#This Row],[ADBC_P]]=TRUE),X411+Weekly[[#This Row],[BF H Odds]]-1,IF(AND(Weekly[[#This Row],[ADBC_P]]=Weekly[[#This Row],[Actual]],Weekly[[#This Row],[ADBC_P]]=FALSE),X411+Weekly[[#This Row],[BF V Odds]]-1,X411-1)))</f>
        <v>17.200000000000028</v>
      </c>
      <c r="Y412" s="24">
        <f>IF(Weekly[[#This Row],[Actual]]="","",IF(AND(Weekly[[#This Row],[ADBC_P]]=FALSE,Weekly[[#This Row],[Actual]]=TRUE),Y411+Weekly[[#This Row],[BF H Odds]]-1,IF(AND(Weekly[[#This Row],[ADBC_P]]=TRUE,Weekly[[#This Row],[Actual]]=FALSE),Y411+Weekly[[#This Row],[BF V Odds]]-1,Y411-1)))</f>
        <v>50.83</v>
      </c>
      <c r="Z412" s="24">
        <f>IF(Weekly[[#This Row],[Actual]]="","",IF(AND(Weekly[[#This Row],[RFC_P]]=Weekly[[#This Row],[Actual]],Weekly[[#This Row],[RFC_P]]=TRUE),Z411+Weekly[[#This Row],[BF H Odds]]-1,IF(AND(Weekly[[#This Row],[RFC_P]]=Weekly[[#This Row],[Actual]],Weekly[[#This Row],[RFC_P]]=FALSE),Z411+Weekly[[#This Row],[BF V Odds]]-1,Z411-1)))</f>
        <v>19.230000000000015</v>
      </c>
      <c r="AA412" s="24">
        <f>IF(Weekly[[#This Row],[Actual]]="","",IF(AND(Weekly[[#This Row],[RFC_P]]=FALSE,Weekly[[#This Row],[Actual]]=TRUE),AA411+Weekly[[#This Row],[BF H Odds]]-1,IF(AND(Weekly[[#This Row],[RFC_P]]=TRUE,Weekly[[#This Row],[Actual]]=FALSE),AA411+Weekly[[#This Row],[BF V Odds]]-1,AA411-1)))</f>
        <v>48.799999999999976</v>
      </c>
      <c r="AB412" s="24">
        <f>IF(Weekly[[#This Row],[Actual]]="","",IF(AND(Weekly[[#This Row],[GBC_P]]=Weekly[[#This Row],[Actual]],Weekly[[#This Row],[GBC_P]]=TRUE),AB411+Weekly[[#This Row],[BF H Odds]]-1,IF(AND(Weekly[[#This Row],[GBC_P]]=Weekly[[#This Row],[Actual]],Weekly[[#This Row],[GBC_P]]=FALSE),AB411+Weekly[[#This Row],[BF V Odds]]-1,AB411-1)))</f>
        <v>8.0100000000000069</v>
      </c>
      <c r="AC412" s="24">
        <f>IF(Weekly[[#This Row],[Actual]]="","",IF(AND(Weekly[[#This Row],[GBC_P]]=FALSE,Weekly[[#This Row],[Actual]]=TRUE),AC411+Weekly[[#This Row],[BF H Odds]]-1,IF(AND(Weekly[[#This Row],[GBC_P]]=TRUE,Weekly[[#This Row],[Actual]]=FALSE),AC411+Weekly[[#This Row],[BF V Odds]]-1,AC411-1)))</f>
        <v>60.019999999999968</v>
      </c>
      <c r="AD412" s="24">
        <f>IF(Weekly[[#This Row],[Actual]]="","",IF(AND(Weekly[[#This Row],[HGBC_P]]=Weekly[[#This Row],[Actual]],Weekly[[#This Row],[HGBC_P]]=TRUE),AD411+Weekly[[#This Row],[BF H Odds]]-1,IF(AND(Weekly[[#This Row],[HGBC_P]]=Weekly[[#This Row],[Actual]],Weekly[[#This Row],[HGBC_P]]=FALSE),AD411+Weekly[[#This Row],[BF V Odds]]-1,AD411-1)))</f>
        <v>16.980000000000022</v>
      </c>
      <c r="AE412" s="24">
        <f>IF(Weekly[[#This Row],[Actual]]="","",IF(AND(Weekly[[#This Row],[HGBC_P]]=FALSE,Weekly[[#This Row],[Actual]]=TRUE),AE411+Weekly[[#This Row],[BF H Odds]]-1,IF(AND(Weekly[[#This Row],[HGBC_P]]=TRUE,Weekly[[#This Row],[Actual]]=FALSE),AE411+Weekly[[#This Row],[BF V Odds]]-1,AE411-1)))</f>
        <v>51.05</v>
      </c>
      <c r="AF412" s="24">
        <f>IF(Weekly[[#This Row],[Actual]]="","",IF(AND(Weekly[[#This Row],[XGB_P]]=Weekly[[#This Row],[Actual]],Weekly[[#This Row],[XGB_P]]=TRUE),AF411+Weekly[[#This Row],[BF H Odds]]-1,IF(AND(Weekly[[#This Row],[XGB_P]]=Weekly[[#This Row],[Actual]],Weekly[[#This Row],[XGB_P]]=FALSE),AF411+Weekly[[#This Row],[BF V Odds]]-1,AF411-1)))</f>
        <v>31.100000000000023</v>
      </c>
      <c r="AG412" s="24">
        <f>IF(Weekly[[#This Row],[Actual]]="","",IF(AND(Weekly[[#This Row],[XGB_P]]=FALSE,Weekly[[#This Row],[Actual]]=TRUE),AG411+Weekly[[#This Row],[BF H Odds]]-1,IF(AND(Weekly[[#This Row],[XGB_P]]=TRUE,Weekly[[#This Row],[Actual]]=FALSE),AG411+Weekly[[#This Row],[BF V Odds]]-1,AG411-1)))</f>
        <v>36.929999999999993</v>
      </c>
      <c r="AH412" s="24">
        <f>IF(Weekly[[#This Row],[Actual]]="","",IF(AND(Weekly[[#This Row],[QDA_P]]=Weekly[[#This Row],[Actual]],Weekly[[#This Row],[QDA_P]]=TRUE),AH411+Weekly[[#This Row],[BF H Odds]]-1,IF(AND(Weekly[[#This Row],[QDA_P]]=Weekly[[#This Row],[Actual]],Weekly[[#This Row],[QDA_P]]=FALSE),AH411+Weekly[[#This Row],[BF V Odds]]-1,AH411-1)))</f>
        <v>-1.9699999999999911</v>
      </c>
      <c r="AI412" s="24">
        <f>IF(Weekly[[#This Row],[Actual]]="","",IF(AND(Weekly[[#This Row],[QDA_P]]=FALSE,Weekly[[#This Row],[Actual]]=TRUE),AI411+Weekly[[#This Row],[BF H Odds]]-1,IF(AND(Weekly[[#This Row],[QDA_P]]=TRUE,Weekly[[#This Row],[Actual]]=FALSE),AI411+Weekly[[#This Row],[BF V Odds]]-1,AI411-1)))</f>
        <v>70.000000000000014</v>
      </c>
      <c r="AJ412" s="24">
        <f>IF(Weekly[[#This Row],[Actual]]="","",IF(AND(Weekly[[#This Row],[KNC_P]]=FALSE,Weekly[[#This Row],[Actual]]=TRUE),AJ411+Weekly[[#This Row],[BF H Odds]]-1,IF(AND(Weekly[[#This Row],[KNC_P]]=TRUE,Weekly[[#This Row],[Actual]]=FALSE),AJ411+Weekly[[#This Row],[BF V Odds]]-1,AJ411-1)))</f>
        <v>47.619999999999976</v>
      </c>
      <c r="AK412" s="24">
        <f>IF(Weekly[[#This Row],[Actual]]="","",IF(AND(Weekly[[#This Row],[KNC_P]]=FALSE,Weekly[[#This Row],[Actual]]=TRUE),AK411+Weekly[[#This Row],[BF H Odds]]-1,IF(AND(Weekly[[#This Row],[KNC_P]]=TRUE,Weekly[[#This Row],[Actual]]=FALSE),AK411+Weekly[[#This Row],[BF V Odds]]-1,AK411-1)))</f>
        <v>46.519999999999968</v>
      </c>
      <c r="AL412" s="30">
        <f>IF(Weekly[[#This Row],[Actual]]="","",COUNTIF(Weekly[[#This Row],[SVC_P]:[QDA_P]],TRUE))</f>
        <v>7</v>
      </c>
      <c r="AM412" s="30">
        <f>IF(Weekly[[#This Row],[Actual]]="","",COUNTIF(Weekly[[#This Row],[SVC_P]:[QDA_P]],FALSE))</f>
        <v>0</v>
      </c>
      <c r="AN412" s="36">
        <f>IF(AND(Weekly[[#This Row],[BF V Odds]]&gt;$BO$6,Weekly[[#This Row],[BF V Odds]] &lt; $BO$7),Weekly[[#This Row],[BF V Odds]],"")</f>
        <v>3.2</v>
      </c>
      <c r="AO412" s="36" t="str">
        <f>IF(AND(Weekly[[#This Row],[BF H Odds]]&gt;$BO$6, Weekly[[#This Row],[BF H Odds]] &lt; $BO$7),Weekly[[#This Row],[BF H Odds]],"")</f>
        <v/>
      </c>
      <c r="AP412" s="37">
        <f>IF(AND(Weekly[[#This Row],[V Odds &lt;]]="",Weekly[[#This Row],[H Odds &lt;]]=""),AP411,IF(AND(Weekly[[#This Row],[H Odds &lt;]]&lt;&gt;"",Weekly[[#This Row],[SVC_P]]=TRUE,Weekly[[#This Row],[Actual]]=TRUE),AP411+Weekly[[#This Row],[H Odds &lt;]]-1,IF(AND(Weekly[[#This Row],[V Odds &lt;]]&lt;&gt;"",Weekly[[#This Row],[SVC_P]]=FALSE,Weekly[[#This Row],[Actual]]=FALSE),AP411+Weekly[[#This Row],[V Odds &lt;]]-1,IF(AND(Weekly[[#This Row],[V Odds &lt;]]&lt;&gt;"",Weekly[[#This Row],[SVC_P]]=FALSE,Weekly[[#This Row],[Actual]]=TRUE),AP411-1,IF(AND(Weekly[[#This Row],[H Odds &lt;]]&lt;&gt;"",Weekly[[#This Row],[SVC_P]]=TRUE,Weekly[[#This Row],[Actual]]=FALSE),AP411-1,AP411)))))</f>
        <v>79.38000000000001</v>
      </c>
      <c r="AQ412" s="37">
        <f>IF(AND(Weekly[[#This Row],[V Odds &lt;]]="",Weekly[[#This Row],[H Odds &lt;]]=""),AQ411,IF(AND(Weekly[[#This Row],[H Odds &lt;]]&lt;&gt;"",Weekly[[#This Row],[ADBC_P]]=TRUE,Weekly[[#This Row],[Actual]]=TRUE),AQ411+Weekly[[#This Row],[H Odds &lt;]]-1,IF(AND(Weekly[[#This Row],[V Odds &lt;]]&lt;&gt;"",Weekly[[#This Row],[ADBC_P]]=FALSE,Weekly[[#This Row],[Actual]]=FALSE),AQ411+Weekly[[#This Row],[V Odds &lt;]]-1,IF(AND(Weekly[[#This Row],[V Odds &lt;]]&lt;&gt;"",Weekly[[#This Row],[ADBC_P]]=FALSE,Weekly[[#This Row],[Actual]]=TRUE),AQ411-1,IF(AND(Weekly[[#This Row],[H Odds &lt;]]&lt;&gt;"",Weekly[[#This Row],[ADBC_P]]=TRUE,Weekly[[#This Row],[Actual]]=FALSE),AQ411-1,AQ411)))))</f>
        <v>51.48</v>
      </c>
      <c r="AR412" s="37">
        <f>IF(AND(Weekly[[#This Row],[V Odds &lt;]]="",Weekly[[#This Row],[H Odds &lt;]]=""),AR411,IF(AND(Weekly[[#This Row],[H Odds &lt;]]&lt;&gt;"",Weekly[[#This Row],[RFC_P]]=TRUE,Weekly[[#This Row],[Actual]]=TRUE),AR411+Weekly[[#This Row],[H Odds &lt;]]-1,IF(AND(Weekly[[#This Row],[V Odds &lt;]]&lt;&gt;"",Weekly[[#This Row],[RFC_P]]=FALSE,Weekly[[#This Row],[Actual]]=FALSE),AR411+Weekly[[#This Row],[V Odds &lt;]]-1,IF(AND(Weekly[[#This Row],[V Odds &lt;]]&lt;&gt;"",Weekly[[#This Row],[RFC_P]]=FALSE,Weekly[[#This Row],[Actual]]=TRUE),AR411-1,IF(AND(Weekly[[#This Row],[H Odds &lt;]]&lt;&gt;"",Weekly[[#This Row],[RFC_P]]=TRUE,Weekly[[#This Row],[Actual]]=FALSE),AR411-1,AR411)))))</f>
        <v>58.989999999999995</v>
      </c>
      <c r="AS412" s="37">
        <f>IF(AND(Weekly[[#This Row],[V Odds &lt;]]="",Weekly[[#This Row],[H Odds &lt;]]=""),AS411,IF(AND(Weekly[[#This Row],[H Odds &lt;]]&lt;&gt;"",Weekly[[#This Row],[GBC_P]]=TRUE,Weekly[[#This Row],[Actual]]=TRUE),AS411+Weekly[[#This Row],[H Odds &lt;]]-1,IF(AND(Weekly[[#This Row],[V Odds &lt;]]&lt;&gt;"",Weekly[[#This Row],[GBC_P]]=FALSE,Weekly[[#This Row],[Actual]]=FALSE),AS411+Weekly[[#This Row],[V Odds &lt;]]-1,IF(AND(Weekly[[#This Row],[V Odds &lt;]]&lt;&gt;"",Weekly[[#This Row],[GBC_P]]=FALSE,Weekly[[#This Row],[Actual]]=TRUE),AS411-1,IF(AND(Weekly[[#This Row],[H Odds &lt;]]&lt;&gt;"",Weekly[[#This Row],[GBC_P]]=TRUE,Weekly[[#This Row],[Actual]]=FALSE),AS411-1,AS411)))))</f>
        <v>50.28</v>
      </c>
      <c r="AT412" s="37">
        <f>IF(AND(Weekly[[#This Row],[V Odds &lt;]]="",Weekly[[#This Row],[H Odds &lt;]]=""),AT411,IF(AND(Weekly[[#This Row],[H Odds &lt;]]&lt;&gt;"",Weekly[[#This Row],[HGBC_P]]=TRUE,Weekly[[#This Row],[Actual]]=TRUE),AT411+Weekly[[#This Row],[H Odds &lt;]]-1,IF(AND(Weekly[[#This Row],[V Odds &lt;]]&lt;&gt;"",Weekly[[#This Row],[HGBC_P]]=FALSE,Weekly[[#This Row],[Actual]]=FALSE),AT411+Weekly[[#This Row],[V Odds &lt;]]-1,IF(AND(Weekly[[#This Row],[V Odds &lt;]]&lt;&gt;"",Weekly[[#This Row],[HGBC_P]]=FALSE,Weekly[[#This Row],[Actual]]=TRUE),AT411-1,IF(AND(Weekly[[#This Row],[H Odds &lt;]]&lt;&gt;"",Weekly[[#This Row],[HGBC_P]]=TRUE,Weekly[[#This Row],[Actual]]=FALSE),AT411-1,AT411)))))</f>
        <v>58.559999999999995</v>
      </c>
      <c r="AU412" s="37">
        <f>IF(AND(Weekly[[#This Row],[V Odds &lt;]]="",Weekly[[#This Row],[H Odds &lt;]]=""),AU411,IF(AND(Weekly[[#This Row],[H Odds &lt;]]&lt;&gt;"",Weekly[[#This Row],[XGB_P]]=TRUE,Weekly[[#This Row],[Actual]]=TRUE),AU411+Weekly[[#This Row],[H Odds &lt;]]-1,IF(AND(Weekly[[#This Row],[V Odds &lt;]]&lt;&gt;"",Weekly[[#This Row],[XGB_P]]=FALSE,Weekly[[#This Row],[Actual]]=FALSE),AU411+Weekly[[#This Row],[V Odds &lt;]]-1,IF(AND(Weekly[[#This Row],[V Odds &lt;]]&lt;&gt;"",Weekly[[#This Row],[XGB_P]]=FALSE,Weekly[[#This Row],[Actual]]=TRUE),AU411-1,IF(AND(Weekly[[#This Row],[H Odds &lt;]]&lt;&gt;"",Weekly[[#This Row],[XGB_P]]=TRUE,Weekly[[#This Row],[Actual]]=FALSE),AU411-1,AU411)))))</f>
        <v>67.460000000000008</v>
      </c>
      <c r="AV412" s="37">
        <f>IF(AND(Weekly[[#This Row],[V Odds &lt;]]="",Weekly[[#This Row],[H Odds &lt;]]=""),AV411,IF(AND(Weekly[[#This Row],[H Odds &lt;]]&lt;&gt;"",Weekly[[#This Row],[QDA_P]]=TRUE,Weekly[[#This Row],[Actual]]=TRUE),AV411+Weekly[[#This Row],[H Odds &lt;]]-1,IF(AND(Weekly[[#This Row],[V Odds &lt;]]&lt;&gt;"",Weekly[[#This Row],[QDA_P]]=FALSE,Weekly[[#This Row],[Actual]]=FALSE),AV411+Weekly[[#This Row],[V Odds &lt;]]-1,IF(AND(Weekly[[#This Row],[V Odds &lt;]]&lt;&gt;"",Weekly[[#This Row],[QDA_P]]=FALSE,Weekly[[#This Row],[Actual]]=TRUE),AV411-1,IF(AND(Weekly[[#This Row],[H Odds &lt;]]&lt;&gt;"",Weekly[[#This Row],[QDA_P]]=TRUE,Weekly[[#This Row],[Actual]]=FALSE),AV411-1,AV411)))))</f>
        <v>57.949999999999982</v>
      </c>
      <c r="AW412" s="37">
        <f>IF(AND(Weekly[[#This Row],[H Odds &lt;]]="",Weekly[[#This Row],[V Odds &lt;]]=""),AW411,IF(AND(Weekly[[#This Row],[KNC_P]]=Weekly[[#This Row],[Actual]],Weekly[[#This Row],[KNC_P]]=TRUE),AW411+Weekly[[#This Row],[BF H Odds]]-1,IF(AND(Weekly[[#This Row],[KNC_P]]=Weekly[[#This Row],[Actual]],Weekly[[#This Row],[KNC_P]]=FALSE),AW411+Weekly[[#This Row],[BF V Odds]]-1,AW411-1)))</f>
        <v>48.650000000000013</v>
      </c>
      <c r="AX412" s="37">
        <f>IF(AND(Weekly[[#This Row],[V Odds &lt;]]="",Weekly[[#This Row],[H Odds &lt;]]=""),AX411,IF(AND(Weekly[[#This Row],[V Odds &lt;]]&lt;&gt;"",Weekly[[#This Row],[FALSES]]&gt;0,Weekly[[#This Row],[Actual]]=FALSE),AX411+Weekly[[#This Row],[V Odds &lt;]]-1,IF(AND(Weekly[[#This Row],[H Odds &lt;]]&lt;&gt;"",Weekly[[#This Row],[TRUES]]&gt;0,Weekly[[#This Row],[Actual]]=TRUE),AX411+Weekly[[#This Row],[H Odds &lt;]]-1,IF(AND(Weekly[[#This Row],[V Odds &lt;]]&lt;&gt;"",Weekly[[#This Row],[FALSES]]=0),AX411,IF(AND(Weekly[[#This Row],[H Odds &lt;]]&lt;&gt;"",Weekly[[#This Row],[TRUES]]=0),AX411,AX411-1)))))</f>
        <v>86.749999999999986</v>
      </c>
      <c r="AY412" s="37">
        <f>IF(AND(Weekly[[#This Row],[V Odds &lt;]]="",Weekly[[#This Row],[H Odds &lt;]]=""),AY411,IF(AND(Weekly[[#This Row],[V Odds &lt;]]&lt;&gt;"",Weekly[[#This Row],[FALSES]]&gt;0,Weekly[[#This Row],[Actual]]=FALSE),AY411+((Weekly[[#This Row],[V Odds &lt;]]-1)*0.92),IF(AND(Weekly[[#This Row],[H Odds &lt;]]&lt;&gt;"",Weekly[[#This Row],[TRUES]]&gt;0,Weekly[[#This Row],[Actual]]=TRUE),AY411+((Weekly[[#This Row],[H Odds &lt;]]-1)*0.92),IF(AND(Weekly[[#This Row],[V Odds &lt;]]&lt;&gt;"",Weekly[[#This Row],[FALSES]]=0),AY411,IF(AND(Weekly[[#This Row],[H Odds &lt;]]&lt;&gt;"",Weekly[[#This Row],[TRUES]]=0),AY411,AY411-1)))))</f>
        <v>78.53000000000003</v>
      </c>
      <c r="AZ412" s="37">
        <f>IF(AND(Weekly[[#This Row],[V Odds &lt;]]="",Weekly[[#This Row],[H Odds &lt;]]=""),AZ411,IF(AND(Weekly[[#This Row],[V Odds &lt;]]&lt;&gt;"",Weekly[[#This Row],[Actual]]=FALSE),AZ411+Weekly[[#This Row],[V Odds &lt;]]-1,IF(AND(Weekly[[#This Row],[H Odds &lt;]]&lt;&gt;"",Weekly[[#This Row],[Actual]]=TRUE),AZ411+Weekly[[#This Row],[H Odds &lt;]]-1,AZ411-1)))</f>
        <v>73.47</v>
      </c>
      <c r="BA412" s="38">
        <f>IF(Weekly[[#This Row],[H Odds &lt;]]="",BA411,IF(AND(Weekly[[#This Row],[H Odds &lt;]]&lt;&gt;"",Weekly[[#This Row],[SVC_P]]=TRUE,Weekly[[#This Row],[Actual]]=TRUE),BA411+Weekly[[#This Row],[H Odds &lt;]]-1,IF(AND(Weekly[[#This Row],[H Odds &lt;]]&lt;&gt;"",Weekly[[#This Row],[SVC_P]]=TRUE,Weekly[[#This Row],[Actual]]=FALSE),BA411-1,BA411)))</f>
        <v>74.339999999999989</v>
      </c>
      <c r="BB412" s="38">
        <f>IF(Weekly[[#This Row],[H Odds &lt;]]="",BB411,IF(AND(Weekly[[#This Row],[H Odds &lt;]]&lt;&gt;"",Weekly[[#This Row],[ADBC_P]]=TRUE,Weekly[[#This Row],[Actual]]=TRUE),BB411+Weekly[[#This Row],[H Odds &lt;]]-1,IF(AND(Weekly[[#This Row],[H Odds &lt;]]&lt;&gt;"",Weekly[[#This Row],[ADBC_P]]=TRUE,Weekly[[#This Row],[Actual]]=FALSE),BB411-1,BB411)))</f>
        <v>48.16</v>
      </c>
      <c r="BC412" s="38">
        <f>IF(Weekly[[#This Row],[H Odds &lt;]]="",BC411,IF(AND(Weekly[[#This Row],[H Odds &lt;]]&lt;&gt;"",Weekly[[#This Row],[RFC_P]]=TRUE,Weekly[[#This Row],[Actual]]=TRUE),BC411+Weekly[[#This Row],[H Odds &lt;]]-1,IF(AND(Weekly[[#This Row],[H Odds &lt;]]&lt;&gt;"",Weekly[[#This Row],[RFC_P]]=TRUE,Weekly[[#This Row],[Actual]]=FALSE),BC411-1,BC411)))</f>
        <v>49.859999999999992</v>
      </c>
      <c r="BD412" s="38">
        <f>IF(Weekly[[#This Row],[H Odds &lt;]]="",BD411,IF(AND(Weekly[[#This Row],[H Odds &lt;]]&lt;&gt;"",Weekly[[#This Row],[GBC_P]]=TRUE,Weekly[[#This Row],[Actual]]=TRUE),BD411+Weekly[[#This Row],[H Odds &lt;]]-1,IF(AND(Weekly[[#This Row],[H Odds &lt;]]&lt;&gt;"",Weekly[[#This Row],[GBC_P]]=TRUE,Weekly[[#This Row],[Actual]]=FALSE),BD411-1,BD411)))</f>
        <v>52.660000000000004</v>
      </c>
      <c r="BE412" s="38">
        <f>IF(Weekly[[#This Row],[H Odds &lt;]]="",BE411,IF(AND(Weekly[[#This Row],[H Odds &lt;]]&lt;&gt;"",Weekly[[#This Row],[HGBC_P]]=TRUE,Weekly[[#This Row],[Actual]]=TRUE),BE411+Weekly[[#This Row],[H Odds &lt;]]-1,IF(AND(Weekly[[#This Row],[H Odds &lt;]]&lt;&gt;"",Weekly[[#This Row],[HGBC_P]]=TRUE,Weekly[[#This Row],[Actual]]=FALSE),BE411-1,BE411)))</f>
        <v>60.459999999999994</v>
      </c>
      <c r="BF412" s="38">
        <f>IF(Weekly[[#This Row],[H Odds &lt;]]="",BF411,IF(AND(Weekly[[#This Row],[H Odds &lt;]]&lt;&gt;"",Weekly[[#This Row],[XGB_P]]=TRUE,Weekly[[#This Row],[Actual]]=TRUE),BF411+Weekly[[#This Row],[H Odds &lt;]]-1,IF(AND(Weekly[[#This Row],[H Odds &lt;]]&lt;&gt;"",Weekly[[#This Row],[XGB_P]]=TRUE,Weekly[[#This Row],[Actual]]=FALSE),BF411-1,BF411)))</f>
        <v>64.63</v>
      </c>
      <c r="BG412" s="38">
        <f>IF(Weekly[[#This Row],[H Odds &lt;]]="",BG411,IF(AND(Weekly[[#This Row],[H Odds &lt;]]&lt;&gt;"",Weekly[[#This Row],[QDA_P]]=TRUE,Weekly[[#This Row],[Actual]]=TRUE),BG411+Weekly[[#This Row],[H Odds &lt;]]-1,IF(AND(Weekly[[#This Row],[H Odds &lt;]]&lt;&gt;"",Weekly[[#This Row],[QDA_P]]=TRUE,Weekly[[#This Row],[Actual]]=FALSE),BG411-1,BG411)))</f>
        <v>46.879999999999995</v>
      </c>
      <c r="BH412" s="38">
        <f>IF(Weekly[[#This Row],[H Odds &lt;]]="",BH411,IF(AND(Weekly[[#This Row],[H Odds &lt;]]&lt;&gt;"",Weekly[[#This Row],[KNC_P]]=TRUE,Weekly[[#This Row],[Actual]]=TRUE),BH411+Weekly[[#This Row],[H Odds &lt;]]-1,IF(AND(Weekly[[#This Row],[H Odds &lt;]]&lt;&gt;"",Weekly[[#This Row],[KNC_P]]=TRUE,Weekly[[#This Row],[Actual]]=FALSE),BH411-1,BH411)))</f>
        <v>51.249999999999993</v>
      </c>
      <c r="BI412" s="38">
        <f>IF(Weekly[[#This Row],[H Odds &lt;]]="",BI411,IF(AND(Weekly[[#This Row],[H Odds &lt;]]&lt;&gt;"",Weekly[[#This Row],[TRUES]]&gt;0,Weekly[[#This Row],[Actual]]=TRUE),BI411+Weekly[[#This Row],[H Odds &lt;]]-1,IF(AND(Weekly[[#This Row],[H Odds &lt;]]&lt;&gt;"",Weekly[[#This Row],[TRUES]]=0),BI411,BI411-1)))</f>
        <v>74.339999999999989</v>
      </c>
      <c r="BJ412" s="38">
        <f>IF(Weekly[[#This Row],[H Odds &lt;]]="",BJ411,IF(AND(Weekly[[#This Row],[H Odds &lt;]]&lt;&gt;"",Weekly[[#This Row],[Actual]]=TRUE),BJ411+Weekly[[#This Row],[H Odds &lt;]]-1,IF(AND(Weekly[[#This Row],[H Odds &lt;]]&lt;&gt;"",Weekly[[#This Row],[Actual]]=FALSE),BJ411-1,BJ411)))</f>
        <v>76.239999999999995</v>
      </c>
      <c r="BK412" s="58">
        <f>IF(AND(Weekly[[#This Row],[TRUES]]&gt;4,Weekly[[#This Row],[Actual]]=TRUE),BK411+Weekly[[#This Row],[BF H Odds]]-1,IF(AND(Weekly[[#This Row],[FALSES]]&gt;4,Weekly[[#This Row],[Actual]]=FALSE),BK411+Weekly[[#This Row],[BF V Odds]]-1,IF(AND(Weekly[[#This Row],[TRUES]]&gt;4,Weekly[[#This Row],[Actual]]=FALSE),BK411-1,IF(AND(Weekly[[#This Row],[FALSES]]&gt;4,Weekly[[#This Row],[Actual]]=TRUE),BK411-1,BK411))))</f>
        <v>11.540000000000026</v>
      </c>
      <c r="BL412" s="58">
        <f>IF(AND(Weekly[[#This Row],[TRUES]]&gt;5,Weekly[[#This Row],[Actual]]=TRUE),BL411+Weekly[[#This Row],[BF H Odds]]-1,IF(AND(Weekly[[#This Row],[FALSES]]&gt;5,Weekly[[#This Row],[Actual]]=FALSE),BL411+Weekly[[#This Row],[BF V Odds]]-1,IF(AND(Weekly[[#This Row],[TRUES]]&gt;5,Weekly[[#This Row],[Actual]]=FALSE),BL411-1,IF(AND(Weekly[[#This Row],[FALSES]]&gt;5,Weekly[[#This Row],[Actual]]=TRUE),BL411-1,BL411))))</f>
        <v>15.750000000000025</v>
      </c>
      <c r="BM412" s="58">
        <f>IF(AND(Weekly[[#This Row],[TRUES]]&gt;6,Weekly[[#This Row],[Actual]]=TRUE),BM411+Weekly[[#This Row],[BF H Odds]]-1,IF(AND(Weekly[[#This Row],[FALSES]]&gt;6,Weekly[[#This Row],[Actual]]=FALSE),BM411+Weekly[[#This Row],[BF V Odds]]-1,IF(AND(Weekly[[#This Row],[TRUES]]&gt;6,Weekly[[#This Row],[Actual]]=FALSE),BM411-1,IF(AND(Weekly[[#This Row],[FALSES]]&gt;6,Weekly[[#This Row],[Actual]]=TRUE),BM411-1,BM411))))</f>
        <v>44.490000000000016</v>
      </c>
    </row>
    <row r="413" spans="1:65" x14ac:dyDescent="0.25">
      <c r="A413" s="34"/>
      <c r="B413" s="10">
        <v>44295</v>
      </c>
      <c r="C413" s="17" t="s">
        <v>9</v>
      </c>
      <c r="D413" s="15" t="s">
        <v>26</v>
      </c>
      <c r="E413" t="b">
        <v>1</v>
      </c>
      <c r="F413" t="b">
        <v>1</v>
      </c>
      <c r="G413" t="b">
        <v>1</v>
      </c>
      <c r="H413" t="b">
        <v>1</v>
      </c>
      <c r="I413" t="b">
        <v>0</v>
      </c>
      <c r="J413" t="b">
        <v>0</v>
      </c>
      <c r="K413" t="b">
        <v>1</v>
      </c>
      <c r="L413" t="b">
        <v>1</v>
      </c>
      <c r="M413" t="s">
        <v>100</v>
      </c>
      <c r="N413">
        <v>10.09</v>
      </c>
      <c r="O413">
        <f>IF(Weekly[[#This Row],[H/V]]="H",Weekly[[#This Row],[BF H Odds]],IF(Weekly[[#This Row],[H/V]]="V",Weekly[[#This Row],[BF V Odds]],""))</f>
        <v>2.84</v>
      </c>
      <c r="P413" t="b">
        <v>0</v>
      </c>
      <c r="Q413" t="s">
        <v>76</v>
      </c>
      <c r="R413" s="35">
        <f>IFERROR(IF(Weekly[[#This Row],[Won Bet?]]="yes",R412+(Weekly[[#This Row],[BF Odds]]*Weekly[[#This Row],[BF Stake]])-Weekly[[#This Row],[BF Stake]],R412-Weekly[[#This Row],[BF Stake]]),R412)</f>
        <v>393.5052</v>
      </c>
      <c r="S413" s="9">
        <f>IFERROR(IF(Weekly[[#This Row],[Won Bet?]]="yes",S412+(((Weekly[[#This Row],[BF Odds]]*Weekly[[#This Row],[BF Stake]])-Weekly[[#This Row],[BF Stake]])*0.95),S412-Weekly[[#This Row],[BF Stake]]),S412)</f>
        <v>386.47743999999994</v>
      </c>
      <c r="T413">
        <v>1.53</v>
      </c>
      <c r="U413">
        <v>2.84</v>
      </c>
      <c r="V413" s="24">
        <f>IF(Weekly[[#This Row],[Actual]]="","",IF(AND(Weekly[[#This Row],[SVC_P]]=Weekly[[#This Row],[Actual]],Weekly[[#This Row],[SVC_P]]=TRUE),V412+Weekly[[#This Row],[BF H Odds]]-1,IF(AND(Weekly[[#This Row],[SVC_P]]=Weekly[[#This Row],[Actual]],Weekly[[#This Row],[SVC_P]]=FALSE),V412+Weekly[[#This Row],[BF V Odds]]-1,V412-1)))</f>
        <v>65.260000000000062</v>
      </c>
      <c r="W413" s="24">
        <f>IF(Weekly[[#This Row],[Actual]]="","",IF(AND(Weekly[[#This Row],[SVC_P]]=FALSE,Weekly[[#This Row],[Actual]]=TRUE),W412+Weekly[[#This Row],[BF H Odds]]-1,IF(AND(Weekly[[#This Row],[SVC_P]]=TRUE,Weekly[[#This Row],[Actual]]=FALSE,),W412+Weekly[[#This Row],[BF V Odds]]-1,W412-1)))</f>
        <v>-348.03</v>
      </c>
      <c r="X413" s="24">
        <f>IF(Weekly[[#This Row],[Actual]]="","",IF(AND(Weekly[[#This Row],[ADBC_P]]=Weekly[[#This Row],[Actual]],Weekly[[#This Row],[ADBC_P]]=TRUE),X412+Weekly[[#This Row],[BF H Odds]]-1,IF(AND(Weekly[[#This Row],[ADBC_P]]=Weekly[[#This Row],[Actual]],Weekly[[#This Row],[ADBC_P]]=FALSE),X412+Weekly[[#This Row],[BF V Odds]]-1,X412-1)))</f>
        <v>16.200000000000028</v>
      </c>
      <c r="Y413" s="24">
        <f>IF(Weekly[[#This Row],[Actual]]="","",IF(AND(Weekly[[#This Row],[ADBC_P]]=FALSE,Weekly[[#This Row],[Actual]]=TRUE),Y412+Weekly[[#This Row],[BF H Odds]]-1,IF(AND(Weekly[[#This Row],[ADBC_P]]=TRUE,Weekly[[#This Row],[Actual]]=FALSE),Y412+Weekly[[#This Row],[BF V Odds]]-1,Y412-1)))</f>
        <v>51.36</v>
      </c>
      <c r="Z413" s="24">
        <f>IF(Weekly[[#This Row],[Actual]]="","",IF(AND(Weekly[[#This Row],[RFC_P]]=Weekly[[#This Row],[Actual]],Weekly[[#This Row],[RFC_P]]=TRUE),Z412+Weekly[[#This Row],[BF H Odds]]-1,IF(AND(Weekly[[#This Row],[RFC_P]]=Weekly[[#This Row],[Actual]],Weekly[[#This Row],[RFC_P]]=FALSE),Z412+Weekly[[#This Row],[BF V Odds]]-1,Z412-1)))</f>
        <v>18.230000000000015</v>
      </c>
      <c r="AA413" s="24">
        <f>IF(Weekly[[#This Row],[Actual]]="","",IF(AND(Weekly[[#This Row],[RFC_P]]=FALSE,Weekly[[#This Row],[Actual]]=TRUE),AA412+Weekly[[#This Row],[BF H Odds]]-1,IF(AND(Weekly[[#This Row],[RFC_P]]=TRUE,Weekly[[#This Row],[Actual]]=FALSE),AA412+Weekly[[#This Row],[BF V Odds]]-1,AA412-1)))</f>
        <v>49.329999999999977</v>
      </c>
      <c r="AB413" s="24">
        <f>IF(Weekly[[#This Row],[Actual]]="","",IF(AND(Weekly[[#This Row],[GBC_P]]=Weekly[[#This Row],[Actual]],Weekly[[#This Row],[GBC_P]]=TRUE),AB412+Weekly[[#This Row],[BF H Odds]]-1,IF(AND(Weekly[[#This Row],[GBC_P]]=Weekly[[#This Row],[Actual]],Weekly[[#This Row],[GBC_P]]=FALSE),AB412+Weekly[[#This Row],[BF V Odds]]-1,AB412-1)))</f>
        <v>7.0100000000000069</v>
      </c>
      <c r="AC413" s="24">
        <f>IF(Weekly[[#This Row],[Actual]]="","",IF(AND(Weekly[[#This Row],[GBC_P]]=FALSE,Weekly[[#This Row],[Actual]]=TRUE),AC412+Weekly[[#This Row],[BF H Odds]]-1,IF(AND(Weekly[[#This Row],[GBC_P]]=TRUE,Weekly[[#This Row],[Actual]]=FALSE),AC412+Weekly[[#This Row],[BF V Odds]]-1,AC412-1)))</f>
        <v>60.549999999999969</v>
      </c>
      <c r="AD413" s="24">
        <f>IF(Weekly[[#This Row],[Actual]]="","",IF(AND(Weekly[[#This Row],[HGBC_P]]=Weekly[[#This Row],[Actual]],Weekly[[#This Row],[HGBC_P]]=TRUE),AD412+Weekly[[#This Row],[BF H Odds]]-1,IF(AND(Weekly[[#This Row],[HGBC_P]]=Weekly[[#This Row],[Actual]],Weekly[[#This Row],[HGBC_P]]=FALSE),AD412+Weekly[[#This Row],[BF V Odds]]-1,AD412-1)))</f>
        <v>17.510000000000023</v>
      </c>
      <c r="AE413" s="24">
        <f>IF(Weekly[[#This Row],[Actual]]="","",IF(AND(Weekly[[#This Row],[HGBC_P]]=FALSE,Weekly[[#This Row],[Actual]]=TRUE),AE412+Weekly[[#This Row],[BF H Odds]]-1,IF(AND(Weekly[[#This Row],[HGBC_P]]=TRUE,Weekly[[#This Row],[Actual]]=FALSE),AE412+Weekly[[#This Row],[BF V Odds]]-1,AE412-1)))</f>
        <v>50.05</v>
      </c>
      <c r="AF413" s="24">
        <f>IF(Weekly[[#This Row],[Actual]]="","",IF(AND(Weekly[[#This Row],[XGB_P]]=Weekly[[#This Row],[Actual]],Weekly[[#This Row],[XGB_P]]=TRUE),AF412+Weekly[[#This Row],[BF H Odds]]-1,IF(AND(Weekly[[#This Row],[XGB_P]]=Weekly[[#This Row],[Actual]],Weekly[[#This Row],[XGB_P]]=FALSE),AF412+Weekly[[#This Row],[BF V Odds]]-1,AF412-1)))</f>
        <v>31.630000000000024</v>
      </c>
      <c r="AG413" s="24">
        <f>IF(Weekly[[#This Row],[Actual]]="","",IF(AND(Weekly[[#This Row],[XGB_P]]=FALSE,Weekly[[#This Row],[Actual]]=TRUE),AG412+Weekly[[#This Row],[BF H Odds]]-1,IF(AND(Weekly[[#This Row],[XGB_P]]=TRUE,Weekly[[#This Row],[Actual]]=FALSE),AG412+Weekly[[#This Row],[BF V Odds]]-1,AG412-1)))</f>
        <v>35.929999999999993</v>
      </c>
      <c r="AH413" s="24">
        <f>IF(Weekly[[#This Row],[Actual]]="","",IF(AND(Weekly[[#This Row],[QDA_P]]=Weekly[[#This Row],[Actual]],Weekly[[#This Row],[QDA_P]]=TRUE),AH412+Weekly[[#This Row],[BF H Odds]]-1,IF(AND(Weekly[[#This Row],[QDA_P]]=Weekly[[#This Row],[Actual]],Weekly[[#This Row],[QDA_P]]=FALSE),AH412+Weekly[[#This Row],[BF V Odds]]-1,AH412-1)))</f>
        <v>-2.9699999999999909</v>
      </c>
      <c r="AI413" s="24">
        <f>IF(Weekly[[#This Row],[Actual]]="","",IF(AND(Weekly[[#This Row],[QDA_P]]=FALSE,Weekly[[#This Row],[Actual]]=TRUE),AI412+Weekly[[#This Row],[BF H Odds]]-1,IF(AND(Weekly[[#This Row],[QDA_P]]=TRUE,Weekly[[#This Row],[Actual]]=FALSE),AI412+Weekly[[#This Row],[BF V Odds]]-1,AI412-1)))</f>
        <v>70.530000000000015</v>
      </c>
      <c r="AJ413" s="24">
        <f>IF(Weekly[[#This Row],[Actual]]="","",IF(AND(Weekly[[#This Row],[KNC_P]]=FALSE,Weekly[[#This Row],[Actual]]=TRUE),AJ412+Weekly[[#This Row],[BF H Odds]]-1,IF(AND(Weekly[[#This Row],[KNC_P]]=TRUE,Weekly[[#This Row],[Actual]]=FALSE),AJ412+Weekly[[#This Row],[BF V Odds]]-1,AJ412-1)))</f>
        <v>48.149999999999977</v>
      </c>
      <c r="AK413" s="24">
        <f>IF(Weekly[[#This Row],[Actual]]="","",IF(AND(Weekly[[#This Row],[KNC_P]]=FALSE,Weekly[[#This Row],[Actual]]=TRUE),AK412+Weekly[[#This Row],[BF H Odds]]-1,IF(AND(Weekly[[#This Row],[KNC_P]]=TRUE,Weekly[[#This Row],[Actual]]=FALSE),AK412+Weekly[[#This Row],[BF V Odds]]-1,AK412-1)))</f>
        <v>47.049999999999969</v>
      </c>
      <c r="AL413" s="30">
        <f>IF(Weekly[[#This Row],[Actual]]="","",COUNTIF(Weekly[[#This Row],[SVC_P]:[QDA_P]],TRUE))</f>
        <v>5</v>
      </c>
      <c r="AM413" s="30">
        <f>IF(Weekly[[#This Row],[Actual]]="","",COUNTIF(Weekly[[#This Row],[SVC_P]:[QDA_P]],FALSE))</f>
        <v>2</v>
      </c>
      <c r="AN413" s="36" t="str">
        <f>IF(AND(Weekly[[#This Row],[BF V Odds]]&gt;$BO$6,Weekly[[#This Row],[BF V Odds]] &lt; $BO$7),Weekly[[#This Row],[BF V Odds]],"")</f>
        <v/>
      </c>
      <c r="AO413" s="36" t="str">
        <f>IF(AND(Weekly[[#This Row],[BF H Odds]]&gt;$BO$6, Weekly[[#This Row],[BF H Odds]] &lt; $BO$7),Weekly[[#This Row],[BF H Odds]],"")</f>
        <v/>
      </c>
      <c r="AP413" s="37">
        <f>IF(AND(Weekly[[#This Row],[V Odds &lt;]]="",Weekly[[#This Row],[H Odds &lt;]]=""),AP412,IF(AND(Weekly[[#This Row],[H Odds &lt;]]&lt;&gt;"",Weekly[[#This Row],[SVC_P]]=TRUE,Weekly[[#This Row],[Actual]]=TRUE),AP412+Weekly[[#This Row],[H Odds &lt;]]-1,IF(AND(Weekly[[#This Row],[V Odds &lt;]]&lt;&gt;"",Weekly[[#This Row],[SVC_P]]=FALSE,Weekly[[#This Row],[Actual]]=FALSE),AP412+Weekly[[#This Row],[V Odds &lt;]]-1,IF(AND(Weekly[[#This Row],[V Odds &lt;]]&lt;&gt;"",Weekly[[#This Row],[SVC_P]]=FALSE,Weekly[[#This Row],[Actual]]=TRUE),AP412-1,IF(AND(Weekly[[#This Row],[H Odds &lt;]]&lt;&gt;"",Weekly[[#This Row],[SVC_P]]=TRUE,Weekly[[#This Row],[Actual]]=FALSE),AP412-1,AP412)))))</f>
        <v>79.38000000000001</v>
      </c>
      <c r="AQ413" s="37">
        <f>IF(AND(Weekly[[#This Row],[V Odds &lt;]]="",Weekly[[#This Row],[H Odds &lt;]]=""),AQ412,IF(AND(Weekly[[#This Row],[H Odds &lt;]]&lt;&gt;"",Weekly[[#This Row],[ADBC_P]]=TRUE,Weekly[[#This Row],[Actual]]=TRUE),AQ412+Weekly[[#This Row],[H Odds &lt;]]-1,IF(AND(Weekly[[#This Row],[V Odds &lt;]]&lt;&gt;"",Weekly[[#This Row],[ADBC_P]]=FALSE,Weekly[[#This Row],[Actual]]=FALSE),AQ412+Weekly[[#This Row],[V Odds &lt;]]-1,IF(AND(Weekly[[#This Row],[V Odds &lt;]]&lt;&gt;"",Weekly[[#This Row],[ADBC_P]]=FALSE,Weekly[[#This Row],[Actual]]=TRUE),AQ412-1,IF(AND(Weekly[[#This Row],[H Odds &lt;]]&lt;&gt;"",Weekly[[#This Row],[ADBC_P]]=TRUE,Weekly[[#This Row],[Actual]]=FALSE),AQ412-1,AQ412)))))</f>
        <v>51.48</v>
      </c>
      <c r="AR413" s="37">
        <f>IF(AND(Weekly[[#This Row],[V Odds &lt;]]="",Weekly[[#This Row],[H Odds &lt;]]=""),AR412,IF(AND(Weekly[[#This Row],[H Odds &lt;]]&lt;&gt;"",Weekly[[#This Row],[RFC_P]]=TRUE,Weekly[[#This Row],[Actual]]=TRUE),AR412+Weekly[[#This Row],[H Odds &lt;]]-1,IF(AND(Weekly[[#This Row],[V Odds &lt;]]&lt;&gt;"",Weekly[[#This Row],[RFC_P]]=FALSE,Weekly[[#This Row],[Actual]]=FALSE),AR412+Weekly[[#This Row],[V Odds &lt;]]-1,IF(AND(Weekly[[#This Row],[V Odds &lt;]]&lt;&gt;"",Weekly[[#This Row],[RFC_P]]=FALSE,Weekly[[#This Row],[Actual]]=TRUE),AR412-1,IF(AND(Weekly[[#This Row],[H Odds &lt;]]&lt;&gt;"",Weekly[[#This Row],[RFC_P]]=TRUE,Weekly[[#This Row],[Actual]]=FALSE),AR412-1,AR412)))))</f>
        <v>58.989999999999995</v>
      </c>
      <c r="AS413" s="37">
        <f>IF(AND(Weekly[[#This Row],[V Odds &lt;]]="",Weekly[[#This Row],[H Odds &lt;]]=""),AS412,IF(AND(Weekly[[#This Row],[H Odds &lt;]]&lt;&gt;"",Weekly[[#This Row],[GBC_P]]=TRUE,Weekly[[#This Row],[Actual]]=TRUE),AS412+Weekly[[#This Row],[H Odds &lt;]]-1,IF(AND(Weekly[[#This Row],[V Odds &lt;]]&lt;&gt;"",Weekly[[#This Row],[GBC_P]]=FALSE,Weekly[[#This Row],[Actual]]=FALSE),AS412+Weekly[[#This Row],[V Odds &lt;]]-1,IF(AND(Weekly[[#This Row],[V Odds &lt;]]&lt;&gt;"",Weekly[[#This Row],[GBC_P]]=FALSE,Weekly[[#This Row],[Actual]]=TRUE),AS412-1,IF(AND(Weekly[[#This Row],[H Odds &lt;]]&lt;&gt;"",Weekly[[#This Row],[GBC_P]]=TRUE,Weekly[[#This Row],[Actual]]=FALSE),AS412-1,AS412)))))</f>
        <v>50.28</v>
      </c>
      <c r="AT413" s="37">
        <f>IF(AND(Weekly[[#This Row],[V Odds &lt;]]="",Weekly[[#This Row],[H Odds &lt;]]=""),AT412,IF(AND(Weekly[[#This Row],[H Odds &lt;]]&lt;&gt;"",Weekly[[#This Row],[HGBC_P]]=TRUE,Weekly[[#This Row],[Actual]]=TRUE),AT412+Weekly[[#This Row],[H Odds &lt;]]-1,IF(AND(Weekly[[#This Row],[V Odds &lt;]]&lt;&gt;"",Weekly[[#This Row],[HGBC_P]]=FALSE,Weekly[[#This Row],[Actual]]=FALSE),AT412+Weekly[[#This Row],[V Odds &lt;]]-1,IF(AND(Weekly[[#This Row],[V Odds &lt;]]&lt;&gt;"",Weekly[[#This Row],[HGBC_P]]=FALSE,Weekly[[#This Row],[Actual]]=TRUE),AT412-1,IF(AND(Weekly[[#This Row],[H Odds &lt;]]&lt;&gt;"",Weekly[[#This Row],[HGBC_P]]=TRUE,Weekly[[#This Row],[Actual]]=FALSE),AT412-1,AT412)))))</f>
        <v>58.559999999999995</v>
      </c>
      <c r="AU413" s="37">
        <f>IF(AND(Weekly[[#This Row],[V Odds &lt;]]="",Weekly[[#This Row],[H Odds &lt;]]=""),AU412,IF(AND(Weekly[[#This Row],[H Odds &lt;]]&lt;&gt;"",Weekly[[#This Row],[XGB_P]]=TRUE,Weekly[[#This Row],[Actual]]=TRUE),AU412+Weekly[[#This Row],[H Odds &lt;]]-1,IF(AND(Weekly[[#This Row],[V Odds &lt;]]&lt;&gt;"",Weekly[[#This Row],[XGB_P]]=FALSE,Weekly[[#This Row],[Actual]]=FALSE),AU412+Weekly[[#This Row],[V Odds &lt;]]-1,IF(AND(Weekly[[#This Row],[V Odds &lt;]]&lt;&gt;"",Weekly[[#This Row],[XGB_P]]=FALSE,Weekly[[#This Row],[Actual]]=TRUE),AU412-1,IF(AND(Weekly[[#This Row],[H Odds &lt;]]&lt;&gt;"",Weekly[[#This Row],[XGB_P]]=TRUE,Weekly[[#This Row],[Actual]]=FALSE),AU412-1,AU412)))))</f>
        <v>67.460000000000008</v>
      </c>
      <c r="AV413" s="37">
        <f>IF(AND(Weekly[[#This Row],[V Odds &lt;]]="",Weekly[[#This Row],[H Odds &lt;]]=""),AV412,IF(AND(Weekly[[#This Row],[H Odds &lt;]]&lt;&gt;"",Weekly[[#This Row],[QDA_P]]=TRUE,Weekly[[#This Row],[Actual]]=TRUE),AV412+Weekly[[#This Row],[H Odds &lt;]]-1,IF(AND(Weekly[[#This Row],[V Odds &lt;]]&lt;&gt;"",Weekly[[#This Row],[QDA_P]]=FALSE,Weekly[[#This Row],[Actual]]=FALSE),AV412+Weekly[[#This Row],[V Odds &lt;]]-1,IF(AND(Weekly[[#This Row],[V Odds &lt;]]&lt;&gt;"",Weekly[[#This Row],[QDA_P]]=FALSE,Weekly[[#This Row],[Actual]]=TRUE),AV412-1,IF(AND(Weekly[[#This Row],[H Odds &lt;]]&lt;&gt;"",Weekly[[#This Row],[QDA_P]]=TRUE,Weekly[[#This Row],[Actual]]=FALSE),AV412-1,AV412)))))</f>
        <v>57.949999999999982</v>
      </c>
      <c r="AW413" s="37">
        <f>IF(AND(Weekly[[#This Row],[H Odds &lt;]]="",Weekly[[#This Row],[V Odds &lt;]]=""),AW412,IF(AND(Weekly[[#This Row],[KNC_P]]=Weekly[[#This Row],[Actual]],Weekly[[#This Row],[KNC_P]]=TRUE),AW412+Weekly[[#This Row],[BF H Odds]]-1,IF(AND(Weekly[[#This Row],[KNC_P]]=Weekly[[#This Row],[Actual]],Weekly[[#This Row],[KNC_P]]=FALSE),AW412+Weekly[[#This Row],[BF V Odds]]-1,AW412-1)))</f>
        <v>48.650000000000013</v>
      </c>
      <c r="AX413" s="37">
        <f>IF(AND(Weekly[[#This Row],[V Odds &lt;]]="",Weekly[[#This Row],[H Odds &lt;]]=""),AX412,IF(AND(Weekly[[#This Row],[V Odds &lt;]]&lt;&gt;"",Weekly[[#This Row],[FALSES]]&gt;0,Weekly[[#This Row],[Actual]]=FALSE),AX412+Weekly[[#This Row],[V Odds &lt;]]-1,IF(AND(Weekly[[#This Row],[H Odds &lt;]]&lt;&gt;"",Weekly[[#This Row],[TRUES]]&gt;0,Weekly[[#This Row],[Actual]]=TRUE),AX412+Weekly[[#This Row],[H Odds &lt;]]-1,IF(AND(Weekly[[#This Row],[V Odds &lt;]]&lt;&gt;"",Weekly[[#This Row],[FALSES]]=0),AX412,IF(AND(Weekly[[#This Row],[H Odds &lt;]]&lt;&gt;"",Weekly[[#This Row],[TRUES]]=0),AX412,AX412-1)))))</f>
        <v>86.749999999999986</v>
      </c>
      <c r="AY413" s="37">
        <f>IF(AND(Weekly[[#This Row],[V Odds &lt;]]="",Weekly[[#This Row],[H Odds &lt;]]=""),AY412,IF(AND(Weekly[[#This Row],[V Odds &lt;]]&lt;&gt;"",Weekly[[#This Row],[FALSES]]&gt;0,Weekly[[#This Row],[Actual]]=FALSE),AY412+((Weekly[[#This Row],[V Odds &lt;]]-1)*0.92),IF(AND(Weekly[[#This Row],[H Odds &lt;]]&lt;&gt;"",Weekly[[#This Row],[TRUES]]&gt;0,Weekly[[#This Row],[Actual]]=TRUE),AY412+((Weekly[[#This Row],[H Odds &lt;]]-1)*0.92),IF(AND(Weekly[[#This Row],[V Odds &lt;]]&lt;&gt;"",Weekly[[#This Row],[FALSES]]=0),AY412,IF(AND(Weekly[[#This Row],[H Odds &lt;]]&lt;&gt;"",Weekly[[#This Row],[TRUES]]=0),AY412,AY412-1)))))</f>
        <v>78.53000000000003</v>
      </c>
      <c r="AZ413" s="37">
        <f>IF(AND(Weekly[[#This Row],[V Odds &lt;]]="",Weekly[[#This Row],[H Odds &lt;]]=""),AZ412,IF(AND(Weekly[[#This Row],[V Odds &lt;]]&lt;&gt;"",Weekly[[#This Row],[Actual]]=FALSE),AZ412+Weekly[[#This Row],[V Odds &lt;]]-1,IF(AND(Weekly[[#This Row],[H Odds &lt;]]&lt;&gt;"",Weekly[[#This Row],[Actual]]=TRUE),AZ412+Weekly[[#This Row],[H Odds &lt;]]-1,AZ412-1)))</f>
        <v>73.47</v>
      </c>
      <c r="BA413" s="38">
        <f>IF(Weekly[[#This Row],[H Odds &lt;]]="",BA412,IF(AND(Weekly[[#This Row],[H Odds &lt;]]&lt;&gt;"",Weekly[[#This Row],[SVC_P]]=TRUE,Weekly[[#This Row],[Actual]]=TRUE),BA412+Weekly[[#This Row],[H Odds &lt;]]-1,IF(AND(Weekly[[#This Row],[H Odds &lt;]]&lt;&gt;"",Weekly[[#This Row],[SVC_P]]=TRUE,Weekly[[#This Row],[Actual]]=FALSE),BA412-1,BA412)))</f>
        <v>74.339999999999989</v>
      </c>
      <c r="BB413" s="38">
        <f>IF(Weekly[[#This Row],[H Odds &lt;]]="",BB412,IF(AND(Weekly[[#This Row],[H Odds &lt;]]&lt;&gt;"",Weekly[[#This Row],[ADBC_P]]=TRUE,Weekly[[#This Row],[Actual]]=TRUE),BB412+Weekly[[#This Row],[H Odds &lt;]]-1,IF(AND(Weekly[[#This Row],[H Odds &lt;]]&lt;&gt;"",Weekly[[#This Row],[ADBC_P]]=TRUE,Weekly[[#This Row],[Actual]]=FALSE),BB412-1,BB412)))</f>
        <v>48.16</v>
      </c>
      <c r="BC413" s="38">
        <f>IF(Weekly[[#This Row],[H Odds &lt;]]="",BC412,IF(AND(Weekly[[#This Row],[H Odds &lt;]]&lt;&gt;"",Weekly[[#This Row],[RFC_P]]=TRUE,Weekly[[#This Row],[Actual]]=TRUE),BC412+Weekly[[#This Row],[H Odds &lt;]]-1,IF(AND(Weekly[[#This Row],[H Odds &lt;]]&lt;&gt;"",Weekly[[#This Row],[RFC_P]]=TRUE,Weekly[[#This Row],[Actual]]=FALSE),BC412-1,BC412)))</f>
        <v>49.859999999999992</v>
      </c>
      <c r="BD413" s="38">
        <f>IF(Weekly[[#This Row],[H Odds &lt;]]="",BD412,IF(AND(Weekly[[#This Row],[H Odds &lt;]]&lt;&gt;"",Weekly[[#This Row],[GBC_P]]=TRUE,Weekly[[#This Row],[Actual]]=TRUE),BD412+Weekly[[#This Row],[H Odds &lt;]]-1,IF(AND(Weekly[[#This Row],[H Odds &lt;]]&lt;&gt;"",Weekly[[#This Row],[GBC_P]]=TRUE,Weekly[[#This Row],[Actual]]=FALSE),BD412-1,BD412)))</f>
        <v>52.660000000000004</v>
      </c>
      <c r="BE413" s="38">
        <f>IF(Weekly[[#This Row],[H Odds &lt;]]="",BE412,IF(AND(Weekly[[#This Row],[H Odds &lt;]]&lt;&gt;"",Weekly[[#This Row],[HGBC_P]]=TRUE,Weekly[[#This Row],[Actual]]=TRUE),BE412+Weekly[[#This Row],[H Odds &lt;]]-1,IF(AND(Weekly[[#This Row],[H Odds &lt;]]&lt;&gt;"",Weekly[[#This Row],[HGBC_P]]=TRUE,Weekly[[#This Row],[Actual]]=FALSE),BE412-1,BE412)))</f>
        <v>60.459999999999994</v>
      </c>
      <c r="BF413" s="38">
        <f>IF(Weekly[[#This Row],[H Odds &lt;]]="",BF412,IF(AND(Weekly[[#This Row],[H Odds &lt;]]&lt;&gt;"",Weekly[[#This Row],[XGB_P]]=TRUE,Weekly[[#This Row],[Actual]]=TRUE),BF412+Weekly[[#This Row],[H Odds &lt;]]-1,IF(AND(Weekly[[#This Row],[H Odds &lt;]]&lt;&gt;"",Weekly[[#This Row],[XGB_P]]=TRUE,Weekly[[#This Row],[Actual]]=FALSE),BF412-1,BF412)))</f>
        <v>64.63</v>
      </c>
      <c r="BG413" s="38">
        <f>IF(Weekly[[#This Row],[H Odds &lt;]]="",BG412,IF(AND(Weekly[[#This Row],[H Odds &lt;]]&lt;&gt;"",Weekly[[#This Row],[QDA_P]]=TRUE,Weekly[[#This Row],[Actual]]=TRUE),BG412+Weekly[[#This Row],[H Odds &lt;]]-1,IF(AND(Weekly[[#This Row],[H Odds &lt;]]&lt;&gt;"",Weekly[[#This Row],[QDA_P]]=TRUE,Weekly[[#This Row],[Actual]]=FALSE),BG412-1,BG412)))</f>
        <v>46.879999999999995</v>
      </c>
      <c r="BH413" s="38">
        <f>IF(Weekly[[#This Row],[H Odds &lt;]]="",BH412,IF(AND(Weekly[[#This Row],[H Odds &lt;]]&lt;&gt;"",Weekly[[#This Row],[KNC_P]]=TRUE,Weekly[[#This Row],[Actual]]=TRUE),BH412+Weekly[[#This Row],[H Odds &lt;]]-1,IF(AND(Weekly[[#This Row],[H Odds &lt;]]&lt;&gt;"",Weekly[[#This Row],[KNC_P]]=TRUE,Weekly[[#This Row],[Actual]]=FALSE),BH412-1,BH412)))</f>
        <v>51.249999999999993</v>
      </c>
      <c r="BI413" s="38">
        <f>IF(Weekly[[#This Row],[H Odds &lt;]]="",BI412,IF(AND(Weekly[[#This Row],[H Odds &lt;]]&lt;&gt;"",Weekly[[#This Row],[TRUES]]&gt;0,Weekly[[#This Row],[Actual]]=TRUE),BI412+Weekly[[#This Row],[H Odds &lt;]]-1,IF(AND(Weekly[[#This Row],[H Odds &lt;]]&lt;&gt;"",Weekly[[#This Row],[TRUES]]=0),BI412,BI412-1)))</f>
        <v>74.339999999999989</v>
      </c>
      <c r="BJ413" s="38">
        <f>IF(Weekly[[#This Row],[H Odds &lt;]]="",BJ412,IF(AND(Weekly[[#This Row],[H Odds &lt;]]&lt;&gt;"",Weekly[[#This Row],[Actual]]=TRUE),BJ412+Weekly[[#This Row],[H Odds &lt;]]-1,IF(AND(Weekly[[#This Row],[H Odds &lt;]]&lt;&gt;"",Weekly[[#This Row],[Actual]]=FALSE),BJ412-1,BJ412)))</f>
        <v>76.239999999999995</v>
      </c>
      <c r="BK413" s="58">
        <f>IF(AND(Weekly[[#This Row],[TRUES]]&gt;4,Weekly[[#This Row],[Actual]]=TRUE),BK412+Weekly[[#This Row],[BF H Odds]]-1,IF(AND(Weekly[[#This Row],[FALSES]]&gt;4,Weekly[[#This Row],[Actual]]=FALSE),BK412+Weekly[[#This Row],[BF V Odds]]-1,IF(AND(Weekly[[#This Row],[TRUES]]&gt;4,Weekly[[#This Row],[Actual]]=FALSE),BK412-1,IF(AND(Weekly[[#This Row],[FALSES]]&gt;4,Weekly[[#This Row],[Actual]]=TRUE),BK412-1,BK412))))</f>
        <v>10.540000000000026</v>
      </c>
      <c r="BL413" s="58">
        <f>IF(AND(Weekly[[#This Row],[TRUES]]&gt;5,Weekly[[#This Row],[Actual]]=TRUE),BL412+Weekly[[#This Row],[BF H Odds]]-1,IF(AND(Weekly[[#This Row],[FALSES]]&gt;5,Weekly[[#This Row],[Actual]]=FALSE),BL412+Weekly[[#This Row],[BF V Odds]]-1,IF(AND(Weekly[[#This Row],[TRUES]]&gt;5,Weekly[[#This Row],[Actual]]=FALSE),BL412-1,IF(AND(Weekly[[#This Row],[FALSES]]&gt;5,Weekly[[#This Row],[Actual]]=TRUE),BL412-1,BL412))))</f>
        <v>15.750000000000025</v>
      </c>
      <c r="BM413" s="58">
        <f>IF(AND(Weekly[[#This Row],[TRUES]]&gt;6,Weekly[[#This Row],[Actual]]=TRUE),BM412+Weekly[[#This Row],[BF H Odds]]-1,IF(AND(Weekly[[#This Row],[FALSES]]&gt;6,Weekly[[#This Row],[Actual]]=FALSE),BM412+Weekly[[#This Row],[BF V Odds]]-1,IF(AND(Weekly[[#This Row],[TRUES]]&gt;6,Weekly[[#This Row],[Actual]]=FALSE),BM412-1,IF(AND(Weekly[[#This Row],[FALSES]]&gt;6,Weekly[[#This Row],[Actual]]=TRUE),BM412-1,BM412))))</f>
        <v>44.490000000000016</v>
      </c>
    </row>
    <row r="414" spans="1:65" x14ac:dyDescent="0.25">
      <c r="A414" s="34"/>
      <c r="B414" s="10">
        <v>44295</v>
      </c>
      <c r="C414" s="17" t="s">
        <v>29</v>
      </c>
      <c r="D414" s="15" t="s">
        <v>31</v>
      </c>
      <c r="E414" t="b">
        <v>1</v>
      </c>
      <c r="F414" t="b">
        <v>0</v>
      </c>
      <c r="G414" t="b">
        <v>0</v>
      </c>
      <c r="H414" t="b">
        <v>0</v>
      </c>
      <c r="I414" t="b">
        <v>0</v>
      </c>
      <c r="J414" t="b">
        <v>0</v>
      </c>
      <c r="K414" t="b">
        <v>1</v>
      </c>
      <c r="L414" t="b">
        <v>1</v>
      </c>
      <c r="M414" t="s">
        <v>101</v>
      </c>
      <c r="N414">
        <v>10.09</v>
      </c>
      <c r="O414">
        <f>IF(Weekly[[#This Row],[H/V]]="H",Weekly[[#This Row],[BF H Odds]],IF(Weekly[[#This Row],[H/V]]="V",Weekly[[#This Row],[BF V Odds]],""))</f>
        <v>4.5</v>
      </c>
      <c r="P414" t="b">
        <v>1</v>
      </c>
      <c r="Q414" t="s">
        <v>76</v>
      </c>
      <c r="R414" s="35">
        <f>IFERROR(IF(Weekly[[#This Row],[Won Bet?]]="yes",R413+(Weekly[[#This Row],[BF Odds]]*Weekly[[#This Row],[BF Stake]])-Weekly[[#This Row],[BF Stake]],R413-Weekly[[#This Row],[BF Stake]]),R413)</f>
        <v>383.41520000000003</v>
      </c>
      <c r="S414" s="9">
        <f>IFERROR(IF(Weekly[[#This Row],[Won Bet?]]="yes",S413+(((Weekly[[#This Row],[BF Odds]]*Weekly[[#This Row],[BF Stake]])-Weekly[[#This Row],[BF Stake]])*0.95),S413-Weekly[[#This Row],[BF Stake]]),S413)</f>
        <v>376.38743999999997</v>
      </c>
      <c r="T414">
        <v>4.5</v>
      </c>
      <c r="U414">
        <v>1.27</v>
      </c>
      <c r="V414" s="24">
        <f>IF(Weekly[[#This Row],[Actual]]="","",IF(AND(Weekly[[#This Row],[SVC_P]]=Weekly[[#This Row],[Actual]],Weekly[[#This Row],[SVC_P]]=TRUE),V413+Weekly[[#This Row],[BF H Odds]]-1,IF(AND(Weekly[[#This Row],[SVC_P]]=Weekly[[#This Row],[Actual]],Weekly[[#This Row],[SVC_P]]=FALSE),V413+Weekly[[#This Row],[BF V Odds]]-1,V413-1)))</f>
        <v>65.530000000000058</v>
      </c>
      <c r="W414" s="24">
        <f>IF(Weekly[[#This Row],[Actual]]="","",IF(AND(Weekly[[#This Row],[SVC_P]]=FALSE,Weekly[[#This Row],[Actual]]=TRUE),W413+Weekly[[#This Row],[BF H Odds]]-1,IF(AND(Weekly[[#This Row],[SVC_P]]=TRUE,Weekly[[#This Row],[Actual]]=FALSE,),W413+Weekly[[#This Row],[BF V Odds]]-1,W413-1)))</f>
        <v>-349.03</v>
      </c>
      <c r="X414" s="24">
        <f>IF(Weekly[[#This Row],[Actual]]="","",IF(AND(Weekly[[#This Row],[ADBC_P]]=Weekly[[#This Row],[Actual]],Weekly[[#This Row],[ADBC_P]]=TRUE),X413+Weekly[[#This Row],[BF H Odds]]-1,IF(AND(Weekly[[#This Row],[ADBC_P]]=Weekly[[#This Row],[Actual]],Weekly[[#This Row],[ADBC_P]]=FALSE),X413+Weekly[[#This Row],[BF V Odds]]-1,X413-1)))</f>
        <v>15.200000000000028</v>
      </c>
      <c r="Y414" s="24">
        <f>IF(Weekly[[#This Row],[Actual]]="","",IF(AND(Weekly[[#This Row],[ADBC_P]]=FALSE,Weekly[[#This Row],[Actual]]=TRUE),Y413+Weekly[[#This Row],[BF H Odds]]-1,IF(AND(Weekly[[#This Row],[ADBC_P]]=TRUE,Weekly[[#This Row],[Actual]]=FALSE),Y413+Weekly[[#This Row],[BF V Odds]]-1,Y413-1)))</f>
        <v>51.63</v>
      </c>
      <c r="Z414" s="24">
        <f>IF(Weekly[[#This Row],[Actual]]="","",IF(AND(Weekly[[#This Row],[RFC_P]]=Weekly[[#This Row],[Actual]],Weekly[[#This Row],[RFC_P]]=TRUE),Z413+Weekly[[#This Row],[BF H Odds]]-1,IF(AND(Weekly[[#This Row],[RFC_P]]=Weekly[[#This Row],[Actual]],Weekly[[#This Row],[RFC_P]]=FALSE),Z413+Weekly[[#This Row],[BF V Odds]]-1,Z413-1)))</f>
        <v>17.230000000000015</v>
      </c>
      <c r="AA414" s="24">
        <f>IF(Weekly[[#This Row],[Actual]]="","",IF(AND(Weekly[[#This Row],[RFC_P]]=FALSE,Weekly[[#This Row],[Actual]]=TRUE),AA413+Weekly[[#This Row],[BF H Odds]]-1,IF(AND(Weekly[[#This Row],[RFC_P]]=TRUE,Weekly[[#This Row],[Actual]]=FALSE),AA413+Weekly[[#This Row],[BF V Odds]]-1,AA413-1)))</f>
        <v>49.59999999999998</v>
      </c>
      <c r="AB414" s="24">
        <f>IF(Weekly[[#This Row],[Actual]]="","",IF(AND(Weekly[[#This Row],[GBC_P]]=Weekly[[#This Row],[Actual]],Weekly[[#This Row],[GBC_P]]=TRUE),AB413+Weekly[[#This Row],[BF H Odds]]-1,IF(AND(Weekly[[#This Row],[GBC_P]]=Weekly[[#This Row],[Actual]],Weekly[[#This Row],[GBC_P]]=FALSE),AB413+Weekly[[#This Row],[BF V Odds]]-1,AB413-1)))</f>
        <v>6.0100000000000069</v>
      </c>
      <c r="AC414" s="24">
        <f>IF(Weekly[[#This Row],[Actual]]="","",IF(AND(Weekly[[#This Row],[GBC_P]]=FALSE,Weekly[[#This Row],[Actual]]=TRUE),AC413+Weekly[[#This Row],[BF H Odds]]-1,IF(AND(Weekly[[#This Row],[GBC_P]]=TRUE,Weekly[[#This Row],[Actual]]=FALSE),AC413+Weekly[[#This Row],[BF V Odds]]-1,AC413-1)))</f>
        <v>60.819999999999972</v>
      </c>
      <c r="AD414" s="24">
        <f>IF(Weekly[[#This Row],[Actual]]="","",IF(AND(Weekly[[#This Row],[HGBC_P]]=Weekly[[#This Row],[Actual]],Weekly[[#This Row],[HGBC_P]]=TRUE),AD413+Weekly[[#This Row],[BF H Odds]]-1,IF(AND(Weekly[[#This Row],[HGBC_P]]=Weekly[[#This Row],[Actual]],Weekly[[#This Row],[HGBC_P]]=FALSE),AD413+Weekly[[#This Row],[BF V Odds]]-1,AD413-1)))</f>
        <v>16.510000000000023</v>
      </c>
      <c r="AE414" s="24">
        <f>IF(Weekly[[#This Row],[Actual]]="","",IF(AND(Weekly[[#This Row],[HGBC_P]]=FALSE,Weekly[[#This Row],[Actual]]=TRUE),AE413+Weekly[[#This Row],[BF H Odds]]-1,IF(AND(Weekly[[#This Row],[HGBC_P]]=TRUE,Weekly[[#This Row],[Actual]]=FALSE),AE413+Weekly[[#This Row],[BF V Odds]]-1,AE413-1)))</f>
        <v>50.32</v>
      </c>
      <c r="AF414" s="24">
        <f>IF(Weekly[[#This Row],[Actual]]="","",IF(AND(Weekly[[#This Row],[XGB_P]]=Weekly[[#This Row],[Actual]],Weekly[[#This Row],[XGB_P]]=TRUE),AF413+Weekly[[#This Row],[BF H Odds]]-1,IF(AND(Weekly[[#This Row],[XGB_P]]=Weekly[[#This Row],[Actual]],Weekly[[#This Row],[XGB_P]]=FALSE),AF413+Weekly[[#This Row],[BF V Odds]]-1,AF413-1)))</f>
        <v>30.630000000000024</v>
      </c>
      <c r="AG414" s="24">
        <f>IF(Weekly[[#This Row],[Actual]]="","",IF(AND(Weekly[[#This Row],[XGB_P]]=FALSE,Weekly[[#This Row],[Actual]]=TRUE),AG413+Weekly[[#This Row],[BF H Odds]]-1,IF(AND(Weekly[[#This Row],[XGB_P]]=TRUE,Weekly[[#This Row],[Actual]]=FALSE),AG413+Weekly[[#This Row],[BF V Odds]]-1,AG413-1)))</f>
        <v>36.199999999999996</v>
      </c>
      <c r="AH414" s="24">
        <f>IF(Weekly[[#This Row],[Actual]]="","",IF(AND(Weekly[[#This Row],[QDA_P]]=Weekly[[#This Row],[Actual]],Weekly[[#This Row],[QDA_P]]=TRUE),AH413+Weekly[[#This Row],[BF H Odds]]-1,IF(AND(Weekly[[#This Row],[QDA_P]]=Weekly[[#This Row],[Actual]],Weekly[[#This Row],[QDA_P]]=FALSE),AH413+Weekly[[#This Row],[BF V Odds]]-1,AH413-1)))</f>
        <v>-2.6999999999999909</v>
      </c>
      <c r="AI414" s="24">
        <f>IF(Weekly[[#This Row],[Actual]]="","",IF(AND(Weekly[[#This Row],[QDA_P]]=FALSE,Weekly[[#This Row],[Actual]]=TRUE),AI413+Weekly[[#This Row],[BF H Odds]]-1,IF(AND(Weekly[[#This Row],[QDA_P]]=TRUE,Weekly[[#This Row],[Actual]]=FALSE),AI413+Weekly[[#This Row],[BF V Odds]]-1,AI413-1)))</f>
        <v>69.530000000000015</v>
      </c>
      <c r="AJ414" s="24">
        <f>IF(Weekly[[#This Row],[Actual]]="","",IF(AND(Weekly[[#This Row],[KNC_P]]=FALSE,Weekly[[#This Row],[Actual]]=TRUE),AJ413+Weekly[[#This Row],[BF H Odds]]-1,IF(AND(Weekly[[#This Row],[KNC_P]]=TRUE,Weekly[[#This Row],[Actual]]=FALSE),AJ413+Weekly[[#This Row],[BF V Odds]]-1,AJ413-1)))</f>
        <v>47.149999999999977</v>
      </c>
      <c r="AK414" s="24">
        <f>IF(Weekly[[#This Row],[Actual]]="","",IF(AND(Weekly[[#This Row],[KNC_P]]=FALSE,Weekly[[#This Row],[Actual]]=TRUE),AK413+Weekly[[#This Row],[BF H Odds]]-1,IF(AND(Weekly[[#This Row],[KNC_P]]=TRUE,Weekly[[#This Row],[Actual]]=FALSE),AK413+Weekly[[#This Row],[BF V Odds]]-1,AK413-1)))</f>
        <v>46.049999999999969</v>
      </c>
      <c r="AL414" s="30">
        <f>IF(Weekly[[#This Row],[Actual]]="","",COUNTIF(Weekly[[#This Row],[SVC_P]:[QDA_P]],TRUE))</f>
        <v>2</v>
      </c>
      <c r="AM414" s="30">
        <f>IF(Weekly[[#This Row],[Actual]]="","",COUNTIF(Weekly[[#This Row],[SVC_P]:[QDA_P]],FALSE))</f>
        <v>5</v>
      </c>
      <c r="AN414" s="36">
        <f>IF(AND(Weekly[[#This Row],[BF V Odds]]&gt;$BO$6,Weekly[[#This Row],[BF V Odds]] &lt; $BO$7),Weekly[[#This Row],[BF V Odds]],"")</f>
        <v>4.5</v>
      </c>
      <c r="AO414" s="36" t="str">
        <f>IF(AND(Weekly[[#This Row],[BF H Odds]]&gt;$BO$6, Weekly[[#This Row],[BF H Odds]] &lt; $BO$7),Weekly[[#This Row],[BF H Odds]],"")</f>
        <v/>
      </c>
      <c r="AP414" s="37">
        <f>IF(AND(Weekly[[#This Row],[V Odds &lt;]]="",Weekly[[#This Row],[H Odds &lt;]]=""),AP413,IF(AND(Weekly[[#This Row],[H Odds &lt;]]&lt;&gt;"",Weekly[[#This Row],[SVC_P]]=TRUE,Weekly[[#This Row],[Actual]]=TRUE),AP413+Weekly[[#This Row],[H Odds &lt;]]-1,IF(AND(Weekly[[#This Row],[V Odds &lt;]]&lt;&gt;"",Weekly[[#This Row],[SVC_P]]=FALSE,Weekly[[#This Row],[Actual]]=FALSE),AP413+Weekly[[#This Row],[V Odds &lt;]]-1,IF(AND(Weekly[[#This Row],[V Odds &lt;]]&lt;&gt;"",Weekly[[#This Row],[SVC_P]]=FALSE,Weekly[[#This Row],[Actual]]=TRUE),AP413-1,IF(AND(Weekly[[#This Row],[H Odds &lt;]]&lt;&gt;"",Weekly[[#This Row],[SVC_P]]=TRUE,Weekly[[#This Row],[Actual]]=FALSE),AP413-1,AP413)))))</f>
        <v>79.38000000000001</v>
      </c>
      <c r="AQ414" s="37">
        <f>IF(AND(Weekly[[#This Row],[V Odds &lt;]]="",Weekly[[#This Row],[H Odds &lt;]]=""),AQ413,IF(AND(Weekly[[#This Row],[H Odds &lt;]]&lt;&gt;"",Weekly[[#This Row],[ADBC_P]]=TRUE,Weekly[[#This Row],[Actual]]=TRUE),AQ413+Weekly[[#This Row],[H Odds &lt;]]-1,IF(AND(Weekly[[#This Row],[V Odds &lt;]]&lt;&gt;"",Weekly[[#This Row],[ADBC_P]]=FALSE,Weekly[[#This Row],[Actual]]=FALSE),AQ413+Weekly[[#This Row],[V Odds &lt;]]-1,IF(AND(Weekly[[#This Row],[V Odds &lt;]]&lt;&gt;"",Weekly[[#This Row],[ADBC_P]]=FALSE,Weekly[[#This Row],[Actual]]=TRUE),AQ413-1,IF(AND(Weekly[[#This Row],[H Odds &lt;]]&lt;&gt;"",Weekly[[#This Row],[ADBC_P]]=TRUE,Weekly[[#This Row],[Actual]]=FALSE),AQ413-1,AQ413)))))</f>
        <v>50.48</v>
      </c>
      <c r="AR414" s="37">
        <f>IF(AND(Weekly[[#This Row],[V Odds &lt;]]="",Weekly[[#This Row],[H Odds &lt;]]=""),AR413,IF(AND(Weekly[[#This Row],[H Odds &lt;]]&lt;&gt;"",Weekly[[#This Row],[RFC_P]]=TRUE,Weekly[[#This Row],[Actual]]=TRUE),AR413+Weekly[[#This Row],[H Odds &lt;]]-1,IF(AND(Weekly[[#This Row],[V Odds &lt;]]&lt;&gt;"",Weekly[[#This Row],[RFC_P]]=FALSE,Weekly[[#This Row],[Actual]]=FALSE),AR413+Weekly[[#This Row],[V Odds &lt;]]-1,IF(AND(Weekly[[#This Row],[V Odds &lt;]]&lt;&gt;"",Weekly[[#This Row],[RFC_P]]=FALSE,Weekly[[#This Row],[Actual]]=TRUE),AR413-1,IF(AND(Weekly[[#This Row],[H Odds &lt;]]&lt;&gt;"",Weekly[[#This Row],[RFC_P]]=TRUE,Weekly[[#This Row],[Actual]]=FALSE),AR413-1,AR413)))))</f>
        <v>57.989999999999995</v>
      </c>
      <c r="AS414" s="37">
        <f>IF(AND(Weekly[[#This Row],[V Odds &lt;]]="",Weekly[[#This Row],[H Odds &lt;]]=""),AS413,IF(AND(Weekly[[#This Row],[H Odds &lt;]]&lt;&gt;"",Weekly[[#This Row],[GBC_P]]=TRUE,Weekly[[#This Row],[Actual]]=TRUE),AS413+Weekly[[#This Row],[H Odds &lt;]]-1,IF(AND(Weekly[[#This Row],[V Odds &lt;]]&lt;&gt;"",Weekly[[#This Row],[GBC_P]]=FALSE,Weekly[[#This Row],[Actual]]=FALSE),AS413+Weekly[[#This Row],[V Odds &lt;]]-1,IF(AND(Weekly[[#This Row],[V Odds &lt;]]&lt;&gt;"",Weekly[[#This Row],[GBC_P]]=FALSE,Weekly[[#This Row],[Actual]]=TRUE),AS413-1,IF(AND(Weekly[[#This Row],[H Odds &lt;]]&lt;&gt;"",Weekly[[#This Row],[GBC_P]]=TRUE,Weekly[[#This Row],[Actual]]=FALSE),AS413-1,AS413)))))</f>
        <v>49.28</v>
      </c>
      <c r="AT414" s="37">
        <f>IF(AND(Weekly[[#This Row],[V Odds &lt;]]="",Weekly[[#This Row],[H Odds &lt;]]=""),AT413,IF(AND(Weekly[[#This Row],[H Odds &lt;]]&lt;&gt;"",Weekly[[#This Row],[HGBC_P]]=TRUE,Weekly[[#This Row],[Actual]]=TRUE),AT413+Weekly[[#This Row],[H Odds &lt;]]-1,IF(AND(Weekly[[#This Row],[V Odds &lt;]]&lt;&gt;"",Weekly[[#This Row],[HGBC_P]]=FALSE,Weekly[[#This Row],[Actual]]=FALSE),AT413+Weekly[[#This Row],[V Odds &lt;]]-1,IF(AND(Weekly[[#This Row],[V Odds &lt;]]&lt;&gt;"",Weekly[[#This Row],[HGBC_P]]=FALSE,Weekly[[#This Row],[Actual]]=TRUE),AT413-1,IF(AND(Weekly[[#This Row],[H Odds &lt;]]&lt;&gt;"",Weekly[[#This Row],[HGBC_P]]=TRUE,Weekly[[#This Row],[Actual]]=FALSE),AT413-1,AT413)))))</f>
        <v>57.559999999999995</v>
      </c>
      <c r="AU414" s="37">
        <f>IF(AND(Weekly[[#This Row],[V Odds &lt;]]="",Weekly[[#This Row],[H Odds &lt;]]=""),AU413,IF(AND(Weekly[[#This Row],[H Odds &lt;]]&lt;&gt;"",Weekly[[#This Row],[XGB_P]]=TRUE,Weekly[[#This Row],[Actual]]=TRUE),AU413+Weekly[[#This Row],[H Odds &lt;]]-1,IF(AND(Weekly[[#This Row],[V Odds &lt;]]&lt;&gt;"",Weekly[[#This Row],[XGB_P]]=FALSE,Weekly[[#This Row],[Actual]]=FALSE),AU413+Weekly[[#This Row],[V Odds &lt;]]-1,IF(AND(Weekly[[#This Row],[V Odds &lt;]]&lt;&gt;"",Weekly[[#This Row],[XGB_P]]=FALSE,Weekly[[#This Row],[Actual]]=TRUE),AU413-1,IF(AND(Weekly[[#This Row],[H Odds &lt;]]&lt;&gt;"",Weekly[[#This Row],[XGB_P]]=TRUE,Weekly[[#This Row],[Actual]]=FALSE),AU413-1,AU413)))))</f>
        <v>66.460000000000008</v>
      </c>
      <c r="AV414" s="37">
        <f>IF(AND(Weekly[[#This Row],[V Odds &lt;]]="",Weekly[[#This Row],[H Odds &lt;]]=""),AV413,IF(AND(Weekly[[#This Row],[H Odds &lt;]]&lt;&gt;"",Weekly[[#This Row],[QDA_P]]=TRUE,Weekly[[#This Row],[Actual]]=TRUE),AV413+Weekly[[#This Row],[H Odds &lt;]]-1,IF(AND(Weekly[[#This Row],[V Odds &lt;]]&lt;&gt;"",Weekly[[#This Row],[QDA_P]]=FALSE,Weekly[[#This Row],[Actual]]=FALSE),AV413+Weekly[[#This Row],[V Odds &lt;]]-1,IF(AND(Weekly[[#This Row],[V Odds &lt;]]&lt;&gt;"",Weekly[[#This Row],[QDA_P]]=FALSE,Weekly[[#This Row],[Actual]]=TRUE),AV413-1,IF(AND(Weekly[[#This Row],[H Odds &lt;]]&lt;&gt;"",Weekly[[#This Row],[QDA_P]]=TRUE,Weekly[[#This Row],[Actual]]=FALSE),AV413-1,AV413)))))</f>
        <v>57.949999999999982</v>
      </c>
      <c r="AW414" s="37">
        <f>IF(AND(Weekly[[#This Row],[H Odds &lt;]]="",Weekly[[#This Row],[V Odds &lt;]]=""),AW413,IF(AND(Weekly[[#This Row],[KNC_P]]=Weekly[[#This Row],[Actual]],Weekly[[#This Row],[KNC_P]]=TRUE),AW413+Weekly[[#This Row],[BF H Odds]]-1,IF(AND(Weekly[[#This Row],[KNC_P]]=Weekly[[#This Row],[Actual]],Weekly[[#This Row],[KNC_P]]=FALSE),AW413+Weekly[[#This Row],[BF V Odds]]-1,AW413-1)))</f>
        <v>48.920000000000016</v>
      </c>
      <c r="AX414" s="37">
        <f>IF(AND(Weekly[[#This Row],[V Odds &lt;]]="",Weekly[[#This Row],[H Odds &lt;]]=""),AX413,IF(AND(Weekly[[#This Row],[V Odds &lt;]]&lt;&gt;"",Weekly[[#This Row],[FALSES]]&gt;0,Weekly[[#This Row],[Actual]]=FALSE),AX413+Weekly[[#This Row],[V Odds &lt;]]-1,IF(AND(Weekly[[#This Row],[H Odds &lt;]]&lt;&gt;"",Weekly[[#This Row],[TRUES]]&gt;0,Weekly[[#This Row],[Actual]]=TRUE),AX413+Weekly[[#This Row],[H Odds &lt;]]-1,IF(AND(Weekly[[#This Row],[V Odds &lt;]]&lt;&gt;"",Weekly[[#This Row],[FALSES]]=0),AX413,IF(AND(Weekly[[#This Row],[H Odds &lt;]]&lt;&gt;"",Weekly[[#This Row],[TRUES]]=0),AX413,AX413-1)))))</f>
        <v>85.749999999999986</v>
      </c>
      <c r="AY414" s="37">
        <f>IF(AND(Weekly[[#This Row],[V Odds &lt;]]="",Weekly[[#This Row],[H Odds &lt;]]=""),AY413,IF(AND(Weekly[[#This Row],[V Odds &lt;]]&lt;&gt;"",Weekly[[#This Row],[FALSES]]&gt;0,Weekly[[#This Row],[Actual]]=FALSE),AY413+((Weekly[[#This Row],[V Odds &lt;]]-1)*0.92),IF(AND(Weekly[[#This Row],[H Odds &lt;]]&lt;&gt;"",Weekly[[#This Row],[TRUES]]&gt;0,Weekly[[#This Row],[Actual]]=TRUE),AY413+((Weekly[[#This Row],[H Odds &lt;]]-1)*0.92),IF(AND(Weekly[[#This Row],[V Odds &lt;]]&lt;&gt;"",Weekly[[#This Row],[FALSES]]=0),AY413,IF(AND(Weekly[[#This Row],[H Odds &lt;]]&lt;&gt;"",Weekly[[#This Row],[TRUES]]=0),AY413,AY413-1)))))</f>
        <v>77.53000000000003</v>
      </c>
      <c r="AZ414" s="37">
        <f>IF(AND(Weekly[[#This Row],[V Odds &lt;]]="",Weekly[[#This Row],[H Odds &lt;]]=""),AZ413,IF(AND(Weekly[[#This Row],[V Odds &lt;]]&lt;&gt;"",Weekly[[#This Row],[Actual]]=FALSE),AZ413+Weekly[[#This Row],[V Odds &lt;]]-1,IF(AND(Weekly[[#This Row],[H Odds &lt;]]&lt;&gt;"",Weekly[[#This Row],[Actual]]=TRUE),AZ413+Weekly[[#This Row],[H Odds &lt;]]-1,AZ413-1)))</f>
        <v>72.47</v>
      </c>
      <c r="BA414" s="38">
        <f>IF(Weekly[[#This Row],[H Odds &lt;]]="",BA413,IF(AND(Weekly[[#This Row],[H Odds &lt;]]&lt;&gt;"",Weekly[[#This Row],[SVC_P]]=TRUE,Weekly[[#This Row],[Actual]]=TRUE),BA413+Weekly[[#This Row],[H Odds &lt;]]-1,IF(AND(Weekly[[#This Row],[H Odds &lt;]]&lt;&gt;"",Weekly[[#This Row],[SVC_P]]=TRUE,Weekly[[#This Row],[Actual]]=FALSE),BA413-1,BA413)))</f>
        <v>74.339999999999989</v>
      </c>
      <c r="BB414" s="38">
        <f>IF(Weekly[[#This Row],[H Odds &lt;]]="",BB413,IF(AND(Weekly[[#This Row],[H Odds &lt;]]&lt;&gt;"",Weekly[[#This Row],[ADBC_P]]=TRUE,Weekly[[#This Row],[Actual]]=TRUE),BB413+Weekly[[#This Row],[H Odds &lt;]]-1,IF(AND(Weekly[[#This Row],[H Odds &lt;]]&lt;&gt;"",Weekly[[#This Row],[ADBC_P]]=TRUE,Weekly[[#This Row],[Actual]]=FALSE),BB413-1,BB413)))</f>
        <v>48.16</v>
      </c>
      <c r="BC414" s="38">
        <f>IF(Weekly[[#This Row],[H Odds &lt;]]="",BC413,IF(AND(Weekly[[#This Row],[H Odds &lt;]]&lt;&gt;"",Weekly[[#This Row],[RFC_P]]=TRUE,Weekly[[#This Row],[Actual]]=TRUE),BC413+Weekly[[#This Row],[H Odds &lt;]]-1,IF(AND(Weekly[[#This Row],[H Odds &lt;]]&lt;&gt;"",Weekly[[#This Row],[RFC_P]]=TRUE,Weekly[[#This Row],[Actual]]=FALSE),BC413-1,BC413)))</f>
        <v>49.859999999999992</v>
      </c>
      <c r="BD414" s="38">
        <f>IF(Weekly[[#This Row],[H Odds &lt;]]="",BD413,IF(AND(Weekly[[#This Row],[H Odds &lt;]]&lt;&gt;"",Weekly[[#This Row],[GBC_P]]=TRUE,Weekly[[#This Row],[Actual]]=TRUE),BD413+Weekly[[#This Row],[H Odds &lt;]]-1,IF(AND(Weekly[[#This Row],[H Odds &lt;]]&lt;&gt;"",Weekly[[#This Row],[GBC_P]]=TRUE,Weekly[[#This Row],[Actual]]=FALSE),BD413-1,BD413)))</f>
        <v>52.660000000000004</v>
      </c>
      <c r="BE414" s="38">
        <f>IF(Weekly[[#This Row],[H Odds &lt;]]="",BE413,IF(AND(Weekly[[#This Row],[H Odds &lt;]]&lt;&gt;"",Weekly[[#This Row],[HGBC_P]]=TRUE,Weekly[[#This Row],[Actual]]=TRUE),BE413+Weekly[[#This Row],[H Odds &lt;]]-1,IF(AND(Weekly[[#This Row],[H Odds &lt;]]&lt;&gt;"",Weekly[[#This Row],[HGBC_P]]=TRUE,Weekly[[#This Row],[Actual]]=FALSE),BE413-1,BE413)))</f>
        <v>60.459999999999994</v>
      </c>
      <c r="BF414" s="38">
        <f>IF(Weekly[[#This Row],[H Odds &lt;]]="",BF413,IF(AND(Weekly[[#This Row],[H Odds &lt;]]&lt;&gt;"",Weekly[[#This Row],[XGB_P]]=TRUE,Weekly[[#This Row],[Actual]]=TRUE),BF413+Weekly[[#This Row],[H Odds &lt;]]-1,IF(AND(Weekly[[#This Row],[H Odds &lt;]]&lt;&gt;"",Weekly[[#This Row],[XGB_P]]=TRUE,Weekly[[#This Row],[Actual]]=FALSE),BF413-1,BF413)))</f>
        <v>64.63</v>
      </c>
      <c r="BG414" s="38">
        <f>IF(Weekly[[#This Row],[H Odds &lt;]]="",BG413,IF(AND(Weekly[[#This Row],[H Odds &lt;]]&lt;&gt;"",Weekly[[#This Row],[QDA_P]]=TRUE,Weekly[[#This Row],[Actual]]=TRUE),BG413+Weekly[[#This Row],[H Odds &lt;]]-1,IF(AND(Weekly[[#This Row],[H Odds &lt;]]&lt;&gt;"",Weekly[[#This Row],[QDA_P]]=TRUE,Weekly[[#This Row],[Actual]]=FALSE),BG413-1,BG413)))</f>
        <v>46.879999999999995</v>
      </c>
      <c r="BH414" s="38">
        <f>IF(Weekly[[#This Row],[H Odds &lt;]]="",BH413,IF(AND(Weekly[[#This Row],[H Odds &lt;]]&lt;&gt;"",Weekly[[#This Row],[KNC_P]]=TRUE,Weekly[[#This Row],[Actual]]=TRUE),BH413+Weekly[[#This Row],[H Odds &lt;]]-1,IF(AND(Weekly[[#This Row],[H Odds &lt;]]&lt;&gt;"",Weekly[[#This Row],[KNC_P]]=TRUE,Weekly[[#This Row],[Actual]]=FALSE),BH413-1,BH413)))</f>
        <v>51.249999999999993</v>
      </c>
      <c r="BI414" s="38">
        <f>IF(Weekly[[#This Row],[H Odds &lt;]]="",BI413,IF(AND(Weekly[[#This Row],[H Odds &lt;]]&lt;&gt;"",Weekly[[#This Row],[TRUES]]&gt;0,Weekly[[#This Row],[Actual]]=TRUE),BI413+Weekly[[#This Row],[H Odds &lt;]]-1,IF(AND(Weekly[[#This Row],[H Odds &lt;]]&lt;&gt;"",Weekly[[#This Row],[TRUES]]=0),BI413,BI413-1)))</f>
        <v>74.339999999999989</v>
      </c>
      <c r="BJ414" s="38">
        <f>IF(Weekly[[#This Row],[H Odds &lt;]]="",BJ413,IF(AND(Weekly[[#This Row],[H Odds &lt;]]&lt;&gt;"",Weekly[[#This Row],[Actual]]=TRUE),BJ413+Weekly[[#This Row],[H Odds &lt;]]-1,IF(AND(Weekly[[#This Row],[H Odds &lt;]]&lt;&gt;"",Weekly[[#This Row],[Actual]]=FALSE),BJ413-1,BJ413)))</f>
        <v>76.239999999999995</v>
      </c>
      <c r="BK414" s="58">
        <f>IF(AND(Weekly[[#This Row],[TRUES]]&gt;4,Weekly[[#This Row],[Actual]]=TRUE),BK413+Weekly[[#This Row],[BF H Odds]]-1,IF(AND(Weekly[[#This Row],[FALSES]]&gt;4,Weekly[[#This Row],[Actual]]=FALSE),BK413+Weekly[[#This Row],[BF V Odds]]-1,IF(AND(Weekly[[#This Row],[TRUES]]&gt;4,Weekly[[#This Row],[Actual]]=FALSE),BK413-1,IF(AND(Weekly[[#This Row],[FALSES]]&gt;4,Weekly[[#This Row],[Actual]]=TRUE),BK413-1,BK413))))</f>
        <v>9.5400000000000258</v>
      </c>
      <c r="BL414" s="58">
        <f>IF(AND(Weekly[[#This Row],[TRUES]]&gt;5,Weekly[[#This Row],[Actual]]=TRUE),BL413+Weekly[[#This Row],[BF H Odds]]-1,IF(AND(Weekly[[#This Row],[FALSES]]&gt;5,Weekly[[#This Row],[Actual]]=FALSE),BL413+Weekly[[#This Row],[BF V Odds]]-1,IF(AND(Weekly[[#This Row],[TRUES]]&gt;5,Weekly[[#This Row],[Actual]]=FALSE),BL413-1,IF(AND(Weekly[[#This Row],[FALSES]]&gt;5,Weekly[[#This Row],[Actual]]=TRUE),BL413-1,BL413))))</f>
        <v>15.750000000000025</v>
      </c>
      <c r="BM414" s="58">
        <f>IF(AND(Weekly[[#This Row],[TRUES]]&gt;6,Weekly[[#This Row],[Actual]]=TRUE),BM413+Weekly[[#This Row],[BF H Odds]]-1,IF(AND(Weekly[[#This Row],[FALSES]]&gt;6,Weekly[[#This Row],[Actual]]=FALSE),BM413+Weekly[[#This Row],[BF V Odds]]-1,IF(AND(Weekly[[#This Row],[TRUES]]&gt;6,Weekly[[#This Row],[Actual]]=FALSE),BM413-1,IF(AND(Weekly[[#This Row],[FALSES]]&gt;6,Weekly[[#This Row],[Actual]]=TRUE),BM413-1,BM413))))</f>
        <v>44.490000000000016</v>
      </c>
    </row>
    <row r="415" spans="1:65" x14ac:dyDescent="0.25">
      <c r="A415" s="34"/>
      <c r="B415" s="10">
        <v>44295</v>
      </c>
      <c r="C415" s="17" t="s">
        <v>22</v>
      </c>
      <c r="D415" s="15" t="s">
        <v>28</v>
      </c>
      <c r="E415" t="b">
        <v>1</v>
      </c>
      <c r="F415" t="b">
        <v>0</v>
      </c>
      <c r="G415" t="b">
        <v>1</v>
      </c>
      <c r="H415" t="b">
        <v>1</v>
      </c>
      <c r="I415" t="b">
        <v>1</v>
      </c>
      <c r="J415" t="b">
        <v>1</v>
      </c>
      <c r="K415" t="b">
        <v>1</v>
      </c>
      <c r="L415" t="b">
        <v>1</v>
      </c>
      <c r="O415" t="str">
        <f>IF(Weekly[[#This Row],[H/V]]="H",Weekly[[#This Row],[BF H Odds]],IF(Weekly[[#This Row],[H/V]]="V",Weekly[[#This Row],[BF V Odds]],""))</f>
        <v/>
      </c>
      <c r="P415" t="b">
        <v>1</v>
      </c>
      <c r="R415" s="35">
        <f>IFERROR(IF(Weekly[[#This Row],[Won Bet?]]="yes",R414+(Weekly[[#This Row],[BF Odds]]*Weekly[[#This Row],[BF Stake]])-Weekly[[#This Row],[BF Stake]],R414-Weekly[[#This Row],[BF Stake]]),R414)</f>
        <v>383.41520000000003</v>
      </c>
      <c r="S415" s="9">
        <f>IFERROR(IF(Weekly[[#This Row],[Won Bet?]]="yes",S414+(((Weekly[[#This Row],[BF Odds]]*Weekly[[#This Row],[BF Stake]])-Weekly[[#This Row],[BF Stake]])*0.95),S414-Weekly[[#This Row],[BF Stake]]),S414)</f>
        <v>376.38743999999997</v>
      </c>
      <c r="T415">
        <v>1.9</v>
      </c>
      <c r="U415">
        <v>2.1</v>
      </c>
      <c r="V415" s="24">
        <f>IF(Weekly[[#This Row],[Actual]]="","",IF(AND(Weekly[[#This Row],[SVC_P]]=Weekly[[#This Row],[Actual]],Weekly[[#This Row],[SVC_P]]=TRUE),V414+Weekly[[#This Row],[BF H Odds]]-1,IF(AND(Weekly[[#This Row],[SVC_P]]=Weekly[[#This Row],[Actual]],Weekly[[#This Row],[SVC_P]]=FALSE),V414+Weekly[[#This Row],[BF V Odds]]-1,V414-1)))</f>
        <v>66.630000000000052</v>
      </c>
      <c r="W415" s="24">
        <f>IF(Weekly[[#This Row],[Actual]]="","",IF(AND(Weekly[[#This Row],[SVC_P]]=FALSE,Weekly[[#This Row],[Actual]]=TRUE),W414+Weekly[[#This Row],[BF H Odds]]-1,IF(AND(Weekly[[#This Row],[SVC_P]]=TRUE,Weekly[[#This Row],[Actual]]=FALSE,),W414+Weekly[[#This Row],[BF V Odds]]-1,W414-1)))</f>
        <v>-350.03</v>
      </c>
      <c r="X415" s="24">
        <f>IF(Weekly[[#This Row],[Actual]]="","",IF(AND(Weekly[[#This Row],[ADBC_P]]=Weekly[[#This Row],[Actual]],Weekly[[#This Row],[ADBC_P]]=TRUE),X414+Weekly[[#This Row],[BF H Odds]]-1,IF(AND(Weekly[[#This Row],[ADBC_P]]=Weekly[[#This Row],[Actual]],Weekly[[#This Row],[ADBC_P]]=FALSE),X414+Weekly[[#This Row],[BF V Odds]]-1,X414-1)))</f>
        <v>14.200000000000028</v>
      </c>
      <c r="Y415" s="24">
        <f>IF(Weekly[[#This Row],[Actual]]="","",IF(AND(Weekly[[#This Row],[ADBC_P]]=FALSE,Weekly[[#This Row],[Actual]]=TRUE),Y414+Weekly[[#This Row],[BF H Odds]]-1,IF(AND(Weekly[[#This Row],[ADBC_P]]=TRUE,Weekly[[#This Row],[Actual]]=FALSE),Y414+Weekly[[#This Row],[BF V Odds]]-1,Y414-1)))</f>
        <v>52.730000000000004</v>
      </c>
      <c r="Z415" s="24">
        <f>IF(Weekly[[#This Row],[Actual]]="","",IF(AND(Weekly[[#This Row],[RFC_P]]=Weekly[[#This Row],[Actual]],Weekly[[#This Row],[RFC_P]]=TRUE),Z414+Weekly[[#This Row],[BF H Odds]]-1,IF(AND(Weekly[[#This Row],[RFC_P]]=Weekly[[#This Row],[Actual]],Weekly[[#This Row],[RFC_P]]=FALSE),Z414+Weekly[[#This Row],[BF V Odds]]-1,Z414-1)))</f>
        <v>18.330000000000016</v>
      </c>
      <c r="AA415" s="24">
        <f>IF(Weekly[[#This Row],[Actual]]="","",IF(AND(Weekly[[#This Row],[RFC_P]]=FALSE,Weekly[[#This Row],[Actual]]=TRUE),AA414+Weekly[[#This Row],[BF H Odds]]-1,IF(AND(Weekly[[#This Row],[RFC_P]]=TRUE,Weekly[[#This Row],[Actual]]=FALSE),AA414+Weekly[[#This Row],[BF V Odds]]-1,AA414-1)))</f>
        <v>48.59999999999998</v>
      </c>
      <c r="AB415" s="24">
        <f>IF(Weekly[[#This Row],[Actual]]="","",IF(AND(Weekly[[#This Row],[GBC_P]]=Weekly[[#This Row],[Actual]],Weekly[[#This Row],[GBC_P]]=TRUE),AB414+Weekly[[#This Row],[BF H Odds]]-1,IF(AND(Weekly[[#This Row],[GBC_P]]=Weekly[[#This Row],[Actual]],Weekly[[#This Row],[GBC_P]]=FALSE),AB414+Weekly[[#This Row],[BF V Odds]]-1,AB414-1)))</f>
        <v>7.1100000000000065</v>
      </c>
      <c r="AC415" s="24">
        <f>IF(Weekly[[#This Row],[Actual]]="","",IF(AND(Weekly[[#This Row],[GBC_P]]=FALSE,Weekly[[#This Row],[Actual]]=TRUE),AC414+Weekly[[#This Row],[BF H Odds]]-1,IF(AND(Weekly[[#This Row],[GBC_P]]=TRUE,Weekly[[#This Row],[Actual]]=FALSE),AC414+Weekly[[#This Row],[BF V Odds]]-1,AC414-1)))</f>
        <v>59.819999999999972</v>
      </c>
      <c r="AD415" s="24">
        <f>IF(Weekly[[#This Row],[Actual]]="","",IF(AND(Weekly[[#This Row],[HGBC_P]]=Weekly[[#This Row],[Actual]],Weekly[[#This Row],[HGBC_P]]=TRUE),AD414+Weekly[[#This Row],[BF H Odds]]-1,IF(AND(Weekly[[#This Row],[HGBC_P]]=Weekly[[#This Row],[Actual]],Weekly[[#This Row],[HGBC_P]]=FALSE),AD414+Weekly[[#This Row],[BF V Odds]]-1,AD414-1)))</f>
        <v>17.610000000000024</v>
      </c>
      <c r="AE415" s="24">
        <f>IF(Weekly[[#This Row],[Actual]]="","",IF(AND(Weekly[[#This Row],[HGBC_P]]=FALSE,Weekly[[#This Row],[Actual]]=TRUE),AE414+Weekly[[#This Row],[BF H Odds]]-1,IF(AND(Weekly[[#This Row],[HGBC_P]]=TRUE,Weekly[[#This Row],[Actual]]=FALSE),AE414+Weekly[[#This Row],[BF V Odds]]-1,AE414-1)))</f>
        <v>49.32</v>
      </c>
      <c r="AF415" s="24">
        <f>IF(Weekly[[#This Row],[Actual]]="","",IF(AND(Weekly[[#This Row],[XGB_P]]=Weekly[[#This Row],[Actual]],Weekly[[#This Row],[XGB_P]]=TRUE),AF414+Weekly[[#This Row],[BF H Odds]]-1,IF(AND(Weekly[[#This Row],[XGB_P]]=Weekly[[#This Row],[Actual]],Weekly[[#This Row],[XGB_P]]=FALSE),AF414+Weekly[[#This Row],[BF V Odds]]-1,AF414-1)))</f>
        <v>31.730000000000025</v>
      </c>
      <c r="AG415" s="24">
        <f>IF(Weekly[[#This Row],[Actual]]="","",IF(AND(Weekly[[#This Row],[XGB_P]]=FALSE,Weekly[[#This Row],[Actual]]=TRUE),AG414+Weekly[[#This Row],[BF H Odds]]-1,IF(AND(Weekly[[#This Row],[XGB_P]]=TRUE,Weekly[[#This Row],[Actual]]=FALSE),AG414+Weekly[[#This Row],[BF V Odds]]-1,AG414-1)))</f>
        <v>35.199999999999996</v>
      </c>
      <c r="AH415" s="24">
        <f>IF(Weekly[[#This Row],[Actual]]="","",IF(AND(Weekly[[#This Row],[QDA_P]]=Weekly[[#This Row],[Actual]],Weekly[[#This Row],[QDA_P]]=TRUE),AH414+Weekly[[#This Row],[BF H Odds]]-1,IF(AND(Weekly[[#This Row],[QDA_P]]=Weekly[[#This Row],[Actual]],Weekly[[#This Row],[QDA_P]]=FALSE),AH414+Weekly[[#This Row],[BF V Odds]]-1,AH414-1)))</f>
        <v>-1.5999999999999908</v>
      </c>
      <c r="AI415" s="24">
        <f>IF(Weekly[[#This Row],[Actual]]="","",IF(AND(Weekly[[#This Row],[QDA_P]]=FALSE,Weekly[[#This Row],[Actual]]=TRUE),AI414+Weekly[[#This Row],[BF H Odds]]-1,IF(AND(Weekly[[#This Row],[QDA_P]]=TRUE,Weekly[[#This Row],[Actual]]=FALSE),AI414+Weekly[[#This Row],[BF V Odds]]-1,AI414-1)))</f>
        <v>68.530000000000015</v>
      </c>
      <c r="AJ415" s="24">
        <f>IF(Weekly[[#This Row],[Actual]]="","",IF(AND(Weekly[[#This Row],[KNC_P]]=FALSE,Weekly[[#This Row],[Actual]]=TRUE),AJ414+Weekly[[#This Row],[BF H Odds]]-1,IF(AND(Weekly[[#This Row],[KNC_P]]=TRUE,Weekly[[#This Row],[Actual]]=FALSE),AJ414+Weekly[[#This Row],[BF V Odds]]-1,AJ414-1)))</f>
        <v>46.149999999999977</v>
      </c>
      <c r="AK415" s="24">
        <f>IF(Weekly[[#This Row],[Actual]]="","",IF(AND(Weekly[[#This Row],[KNC_P]]=FALSE,Weekly[[#This Row],[Actual]]=TRUE),AK414+Weekly[[#This Row],[BF H Odds]]-1,IF(AND(Weekly[[#This Row],[KNC_P]]=TRUE,Weekly[[#This Row],[Actual]]=FALSE),AK414+Weekly[[#This Row],[BF V Odds]]-1,AK414-1)))</f>
        <v>45.049999999999969</v>
      </c>
      <c r="AL415" s="30">
        <f>IF(Weekly[[#This Row],[Actual]]="","",COUNTIF(Weekly[[#This Row],[SVC_P]:[QDA_P]],TRUE))</f>
        <v>6</v>
      </c>
      <c r="AM415" s="30">
        <f>IF(Weekly[[#This Row],[Actual]]="","",COUNTIF(Weekly[[#This Row],[SVC_P]:[QDA_P]],FALSE))</f>
        <v>1</v>
      </c>
      <c r="AN415" s="36" t="str">
        <f>IF(AND(Weekly[[#This Row],[BF V Odds]]&gt;$BO$6,Weekly[[#This Row],[BF V Odds]] &lt; $BO$7),Weekly[[#This Row],[BF V Odds]],"")</f>
        <v/>
      </c>
      <c r="AO415" s="36" t="str">
        <f>IF(AND(Weekly[[#This Row],[BF H Odds]]&gt;$BO$6, Weekly[[#This Row],[BF H Odds]] &lt; $BO$7),Weekly[[#This Row],[BF H Odds]],"")</f>
        <v/>
      </c>
      <c r="AP415" s="37">
        <f>IF(AND(Weekly[[#This Row],[V Odds &lt;]]="",Weekly[[#This Row],[H Odds &lt;]]=""),AP414,IF(AND(Weekly[[#This Row],[H Odds &lt;]]&lt;&gt;"",Weekly[[#This Row],[SVC_P]]=TRUE,Weekly[[#This Row],[Actual]]=TRUE),AP414+Weekly[[#This Row],[H Odds &lt;]]-1,IF(AND(Weekly[[#This Row],[V Odds &lt;]]&lt;&gt;"",Weekly[[#This Row],[SVC_P]]=FALSE,Weekly[[#This Row],[Actual]]=FALSE),AP414+Weekly[[#This Row],[V Odds &lt;]]-1,IF(AND(Weekly[[#This Row],[V Odds &lt;]]&lt;&gt;"",Weekly[[#This Row],[SVC_P]]=FALSE,Weekly[[#This Row],[Actual]]=TRUE),AP414-1,IF(AND(Weekly[[#This Row],[H Odds &lt;]]&lt;&gt;"",Weekly[[#This Row],[SVC_P]]=TRUE,Weekly[[#This Row],[Actual]]=FALSE),AP414-1,AP414)))))</f>
        <v>79.38000000000001</v>
      </c>
      <c r="AQ415" s="37">
        <f>IF(AND(Weekly[[#This Row],[V Odds &lt;]]="",Weekly[[#This Row],[H Odds &lt;]]=""),AQ414,IF(AND(Weekly[[#This Row],[H Odds &lt;]]&lt;&gt;"",Weekly[[#This Row],[ADBC_P]]=TRUE,Weekly[[#This Row],[Actual]]=TRUE),AQ414+Weekly[[#This Row],[H Odds &lt;]]-1,IF(AND(Weekly[[#This Row],[V Odds &lt;]]&lt;&gt;"",Weekly[[#This Row],[ADBC_P]]=FALSE,Weekly[[#This Row],[Actual]]=FALSE),AQ414+Weekly[[#This Row],[V Odds &lt;]]-1,IF(AND(Weekly[[#This Row],[V Odds &lt;]]&lt;&gt;"",Weekly[[#This Row],[ADBC_P]]=FALSE,Weekly[[#This Row],[Actual]]=TRUE),AQ414-1,IF(AND(Weekly[[#This Row],[H Odds &lt;]]&lt;&gt;"",Weekly[[#This Row],[ADBC_P]]=TRUE,Weekly[[#This Row],[Actual]]=FALSE),AQ414-1,AQ414)))))</f>
        <v>50.48</v>
      </c>
      <c r="AR415" s="37">
        <f>IF(AND(Weekly[[#This Row],[V Odds &lt;]]="",Weekly[[#This Row],[H Odds &lt;]]=""),AR414,IF(AND(Weekly[[#This Row],[H Odds &lt;]]&lt;&gt;"",Weekly[[#This Row],[RFC_P]]=TRUE,Weekly[[#This Row],[Actual]]=TRUE),AR414+Weekly[[#This Row],[H Odds &lt;]]-1,IF(AND(Weekly[[#This Row],[V Odds &lt;]]&lt;&gt;"",Weekly[[#This Row],[RFC_P]]=FALSE,Weekly[[#This Row],[Actual]]=FALSE),AR414+Weekly[[#This Row],[V Odds &lt;]]-1,IF(AND(Weekly[[#This Row],[V Odds &lt;]]&lt;&gt;"",Weekly[[#This Row],[RFC_P]]=FALSE,Weekly[[#This Row],[Actual]]=TRUE),AR414-1,IF(AND(Weekly[[#This Row],[H Odds &lt;]]&lt;&gt;"",Weekly[[#This Row],[RFC_P]]=TRUE,Weekly[[#This Row],[Actual]]=FALSE),AR414-1,AR414)))))</f>
        <v>57.989999999999995</v>
      </c>
      <c r="AS415" s="37">
        <f>IF(AND(Weekly[[#This Row],[V Odds &lt;]]="",Weekly[[#This Row],[H Odds &lt;]]=""),AS414,IF(AND(Weekly[[#This Row],[H Odds &lt;]]&lt;&gt;"",Weekly[[#This Row],[GBC_P]]=TRUE,Weekly[[#This Row],[Actual]]=TRUE),AS414+Weekly[[#This Row],[H Odds &lt;]]-1,IF(AND(Weekly[[#This Row],[V Odds &lt;]]&lt;&gt;"",Weekly[[#This Row],[GBC_P]]=FALSE,Weekly[[#This Row],[Actual]]=FALSE),AS414+Weekly[[#This Row],[V Odds &lt;]]-1,IF(AND(Weekly[[#This Row],[V Odds &lt;]]&lt;&gt;"",Weekly[[#This Row],[GBC_P]]=FALSE,Weekly[[#This Row],[Actual]]=TRUE),AS414-1,IF(AND(Weekly[[#This Row],[H Odds &lt;]]&lt;&gt;"",Weekly[[#This Row],[GBC_P]]=TRUE,Weekly[[#This Row],[Actual]]=FALSE),AS414-1,AS414)))))</f>
        <v>49.28</v>
      </c>
      <c r="AT415" s="37">
        <f>IF(AND(Weekly[[#This Row],[V Odds &lt;]]="",Weekly[[#This Row],[H Odds &lt;]]=""),AT414,IF(AND(Weekly[[#This Row],[H Odds &lt;]]&lt;&gt;"",Weekly[[#This Row],[HGBC_P]]=TRUE,Weekly[[#This Row],[Actual]]=TRUE),AT414+Weekly[[#This Row],[H Odds &lt;]]-1,IF(AND(Weekly[[#This Row],[V Odds &lt;]]&lt;&gt;"",Weekly[[#This Row],[HGBC_P]]=FALSE,Weekly[[#This Row],[Actual]]=FALSE),AT414+Weekly[[#This Row],[V Odds &lt;]]-1,IF(AND(Weekly[[#This Row],[V Odds &lt;]]&lt;&gt;"",Weekly[[#This Row],[HGBC_P]]=FALSE,Weekly[[#This Row],[Actual]]=TRUE),AT414-1,IF(AND(Weekly[[#This Row],[H Odds &lt;]]&lt;&gt;"",Weekly[[#This Row],[HGBC_P]]=TRUE,Weekly[[#This Row],[Actual]]=FALSE),AT414-1,AT414)))))</f>
        <v>57.559999999999995</v>
      </c>
      <c r="AU415" s="37">
        <f>IF(AND(Weekly[[#This Row],[V Odds &lt;]]="",Weekly[[#This Row],[H Odds &lt;]]=""),AU414,IF(AND(Weekly[[#This Row],[H Odds &lt;]]&lt;&gt;"",Weekly[[#This Row],[XGB_P]]=TRUE,Weekly[[#This Row],[Actual]]=TRUE),AU414+Weekly[[#This Row],[H Odds &lt;]]-1,IF(AND(Weekly[[#This Row],[V Odds &lt;]]&lt;&gt;"",Weekly[[#This Row],[XGB_P]]=FALSE,Weekly[[#This Row],[Actual]]=FALSE),AU414+Weekly[[#This Row],[V Odds &lt;]]-1,IF(AND(Weekly[[#This Row],[V Odds &lt;]]&lt;&gt;"",Weekly[[#This Row],[XGB_P]]=FALSE,Weekly[[#This Row],[Actual]]=TRUE),AU414-1,IF(AND(Weekly[[#This Row],[H Odds &lt;]]&lt;&gt;"",Weekly[[#This Row],[XGB_P]]=TRUE,Weekly[[#This Row],[Actual]]=FALSE),AU414-1,AU414)))))</f>
        <v>66.460000000000008</v>
      </c>
      <c r="AV415" s="37">
        <f>IF(AND(Weekly[[#This Row],[V Odds &lt;]]="",Weekly[[#This Row],[H Odds &lt;]]=""),AV414,IF(AND(Weekly[[#This Row],[H Odds &lt;]]&lt;&gt;"",Weekly[[#This Row],[QDA_P]]=TRUE,Weekly[[#This Row],[Actual]]=TRUE),AV414+Weekly[[#This Row],[H Odds &lt;]]-1,IF(AND(Weekly[[#This Row],[V Odds &lt;]]&lt;&gt;"",Weekly[[#This Row],[QDA_P]]=FALSE,Weekly[[#This Row],[Actual]]=FALSE),AV414+Weekly[[#This Row],[V Odds &lt;]]-1,IF(AND(Weekly[[#This Row],[V Odds &lt;]]&lt;&gt;"",Weekly[[#This Row],[QDA_P]]=FALSE,Weekly[[#This Row],[Actual]]=TRUE),AV414-1,IF(AND(Weekly[[#This Row],[H Odds &lt;]]&lt;&gt;"",Weekly[[#This Row],[QDA_P]]=TRUE,Weekly[[#This Row],[Actual]]=FALSE),AV414-1,AV414)))))</f>
        <v>57.949999999999982</v>
      </c>
      <c r="AW415" s="37">
        <f>IF(AND(Weekly[[#This Row],[H Odds &lt;]]="",Weekly[[#This Row],[V Odds &lt;]]=""),AW414,IF(AND(Weekly[[#This Row],[KNC_P]]=Weekly[[#This Row],[Actual]],Weekly[[#This Row],[KNC_P]]=TRUE),AW414+Weekly[[#This Row],[BF H Odds]]-1,IF(AND(Weekly[[#This Row],[KNC_P]]=Weekly[[#This Row],[Actual]],Weekly[[#This Row],[KNC_P]]=FALSE),AW414+Weekly[[#This Row],[BF V Odds]]-1,AW414-1)))</f>
        <v>48.920000000000016</v>
      </c>
      <c r="AX415" s="37">
        <f>IF(AND(Weekly[[#This Row],[V Odds &lt;]]="",Weekly[[#This Row],[H Odds &lt;]]=""),AX414,IF(AND(Weekly[[#This Row],[V Odds &lt;]]&lt;&gt;"",Weekly[[#This Row],[FALSES]]&gt;0,Weekly[[#This Row],[Actual]]=FALSE),AX414+Weekly[[#This Row],[V Odds &lt;]]-1,IF(AND(Weekly[[#This Row],[H Odds &lt;]]&lt;&gt;"",Weekly[[#This Row],[TRUES]]&gt;0,Weekly[[#This Row],[Actual]]=TRUE),AX414+Weekly[[#This Row],[H Odds &lt;]]-1,IF(AND(Weekly[[#This Row],[V Odds &lt;]]&lt;&gt;"",Weekly[[#This Row],[FALSES]]=0),AX414,IF(AND(Weekly[[#This Row],[H Odds &lt;]]&lt;&gt;"",Weekly[[#This Row],[TRUES]]=0),AX414,AX414-1)))))</f>
        <v>85.749999999999986</v>
      </c>
      <c r="AY415" s="37">
        <f>IF(AND(Weekly[[#This Row],[V Odds &lt;]]="",Weekly[[#This Row],[H Odds &lt;]]=""),AY414,IF(AND(Weekly[[#This Row],[V Odds &lt;]]&lt;&gt;"",Weekly[[#This Row],[FALSES]]&gt;0,Weekly[[#This Row],[Actual]]=FALSE),AY414+((Weekly[[#This Row],[V Odds &lt;]]-1)*0.92),IF(AND(Weekly[[#This Row],[H Odds &lt;]]&lt;&gt;"",Weekly[[#This Row],[TRUES]]&gt;0,Weekly[[#This Row],[Actual]]=TRUE),AY414+((Weekly[[#This Row],[H Odds &lt;]]-1)*0.92),IF(AND(Weekly[[#This Row],[V Odds &lt;]]&lt;&gt;"",Weekly[[#This Row],[FALSES]]=0),AY414,IF(AND(Weekly[[#This Row],[H Odds &lt;]]&lt;&gt;"",Weekly[[#This Row],[TRUES]]=0),AY414,AY414-1)))))</f>
        <v>77.53000000000003</v>
      </c>
      <c r="AZ415" s="37">
        <f>IF(AND(Weekly[[#This Row],[V Odds &lt;]]="",Weekly[[#This Row],[H Odds &lt;]]=""),AZ414,IF(AND(Weekly[[#This Row],[V Odds &lt;]]&lt;&gt;"",Weekly[[#This Row],[Actual]]=FALSE),AZ414+Weekly[[#This Row],[V Odds &lt;]]-1,IF(AND(Weekly[[#This Row],[H Odds &lt;]]&lt;&gt;"",Weekly[[#This Row],[Actual]]=TRUE),AZ414+Weekly[[#This Row],[H Odds &lt;]]-1,AZ414-1)))</f>
        <v>72.47</v>
      </c>
      <c r="BA415" s="38">
        <f>IF(Weekly[[#This Row],[H Odds &lt;]]="",BA414,IF(AND(Weekly[[#This Row],[H Odds &lt;]]&lt;&gt;"",Weekly[[#This Row],[SVC_P]]=TRUE,Weekly[[#This Row],[Actual]]=TRUE),BA414+Weekly[[#This Row],[H Odds &lt;]]-1,IF(AND(Weekly[[#This Row],[H Odds &lt;]]&lt;&gt;"",Weekly[[#This Row],[SVC_P]]=TRUE,Weekly[[#This Row],[Actual]]=FALSE),BA414-1,BA414)))</f>
        <v>74.339999999999989</v>
      </c>
      <c r="BB415" s="38">
        <f>IF(Weekly[[#This Row],[H Odds &lt;]]="",BB414,IF(AND(Weekly[[#This Row],[H Odds &lt;]]&lt;&gt;"",Weekly[[#This Row],[ADBC_P]]=TRUE,Weekly[[#This Row],[Actual]]=TRUE),BB414+Weekly[[#This Row],[H Odds &lt;]]-1,IF(AND(Weekly[[#This Row],[H Odds &lt;]]&lt;&gt;"",Weekly[[#This Row],[ADBC_P]]=TRUE,Weekly[[#This Row],[Actual]]=FALSE),BB414-1,BB414)))</f>
        <v>48.16</v>
      </c>
      <c r="BC415" s="38">
        <f>IF(Weekly[[#This Row],[H Odds &lt;]]="",BC414,IF(AND(Weekly[[#This Row],[H Odds &lt;]]&lt;&gt;"",Weekly[[#This Row],[RFC_P]]=TRUE,Weekly[[#This Row],[Actual]]=TRUE),BC414+Weekly[[#This Row],[H Odds &lt;]]-1,IF(AND(Weekly[[#This Row],[H Odds &lt;]]&lt;&gt;"",Weekly[[#This Row],[RFC_P]]=TRUE,Weekly[[#This Row],[Actual]]=FALSE),BC414-1,BC414)))</f>
        <v>49.859999999999992</v>
      </c>
      <c r="BD415" s="38">
        <f>IF(Weekly[[#This Row],[H Odds &lt;]]="",BD414,IF(AND(Weekly[[#This Row],[H Odds &lt;]]&lt;&gt;"",Weekly[[#This Row],[GBC_P]]=TRUE,Weekly[[#This Row],[Actual]]=TRUE),BD414+Weekly[[#This Row],[H Odds &lt;]]-1,IF(AND(Weekly[[#This Row],[H Odds &lt;]]&lt;&gt;"",Weekly[[#This Row],[GBC_P]]=TRUE,Weekly[[#This Row],[Actual]]=FALSE),BD414-1,BD414)))</f>
        <v>52.660000000000004</v>
      </c>
      <c r="BE415" s="38">
        <f>IF(Weekly[[#This Row],[H Odds &lt;]]="",BE414,IF(AND(Weekly[[#This Row],[H Odds &lt;]]&lt;&gt;"",Weekly[[#This Row],[HGBC_P]]=TRUE,Weekly[[#This Row],[Actual]]=TRUE),BE414+Weekly[[#This Row],[H Odds &lt;]]-1,IF(AND(Weekly[[#This Row],[H Odds &lt;]]&lt;&gt;"",Weekly[[#This Row],[HGBC_P]]=TRUE,Weekly[[#This Row],[Actual]]=FALSE),BE414-1,BE414)))</f>
        <v>60.459999999999994</v>
      </c>
      <c r="BF415" s="38">
        <f>IF(Weekly[[#This Row],[H Odds &lt;]]="",BF414,IF(AND(Weekly[[#This Row],[H Odds &lt;]]&lt;&gt;"",Weekly[[#This Row],[XGB_P]]=TRUE,Weekly[[#This Row],[Actual]]=TRUE),BF414+Weekly[[#This Row],[H Odds &lt;]]-1,IF(AND(Weekly[[#This Row],[H Odds &lt;]]&lt;&gt;"",Weekly[[#This Row],[XGB_P]]=TRUE,Weekly[[#This Row],[Actual]]=FALSE),BF414-1,BF414)))</f>
        <v>64.63</v>
      </c>
      <c r="BG415" s="38">
        <f>IF(Weekly[[#This Row],[H Odds &lt;]]="",BG414,IF(AND(Weekly[[#This Row],[H Odds &lt;]]&lt;&gt;"",Weekly[[#This Row],[QDA_P]]=TRUE,Weekly[[#This Row],[Actual]]=TRUE),BG414+Weekly[[#This Row],[H Odds &lt;]]-1,IF(AND(Weekly[[#This Row],[H Odds &lt;]]&lt;&gt;"",Weekly[[#This Row],[QDA_P]]=TRUE,Weekly[[#This Row],[Actual]]=FALSE),BG414-1,BG414)))</f>
        <v>46.879999999999995</v>
      </c>
      <c r="BH415" s="38">
        <f>IF(Weekly[[#This Row],[H Odds &lt;]]="",BH414,IF(AND(Weekly[[#This Row],[H Odds &lt;]]&lt;&gt;"",Weekly[[#This Row],[KNC_P]]=TRUE,Weekly[[#This Row],[Actual]]=TRUE),BH414+Weekly[[#This Row],[H Odds &lt;]]-1,IF(AND(Weekly[[#This Row],[H Odds &lt;]]&lt;&gt;"",Weekly[[#This Row],[KNC_P]]=TRUE,Weekly[[#This Row],[Actual]]=FALSE),BH414-1,BH414)))</f>
        <v>51.249999999999993</v>
      </c>
      <c r="BI415" s="38">
        <f>IF(Weekly[[#This Row],[H Odds &lt;]]="",BI414,IF(AND(Weekly[[#This Row],[H Odds &lt;]]&lt;&gt;"",Weekly[[#This Row],[TRUES]]&gt;0,Weekly[[#This Row],[Actual]]=TRUE),BI414+Weekly[[#This Row],[H Odds &lt;]]-1,IF(AND(Weekly[[#This Row],[H Odds &lt;]]&lt;&gt;"",Weekly[[#This Row],[TRUES]]=0),BI414,BI414-1)))</f>
        <v>74.339999999999989</v>
      </c>
      <c r="BJ415" s="38">
        <f>IF(Weekly[[#This Row],[H Odds &lt;]]="",BJ414,IF(AND(Weekly[[#This Row],[H Odds &lt;]]&lt;&gt;"",Weekly[[#This Row],[Actual]]=TRUE),BJ414+Weekly[[#This Row],[H Odds &lt;]]-1,IF(AND(Weekly[[#This Row],[H Odds &lt;]]&lt;&gt;"",Weekly[[#This Row],[Actual]]=FALSE),BJ414-1,BJ414)))</f>
        <v>76.239999999999995</v>
      </c>
      <c r="BK415" s="58">
        <f>IF(AND(Weekly[[#This Row],[TRUES]]&gt;4,Weekly[[#This Row],[Actual]]=TRUE),BK414+Weekly[[#This Row],[BF H Odds]]-1,IF(AND(Weekly[[#This Row],[FALSES]]&gt;4,Weekly[[#This Row],[Actual]]=FALSE),BK414+Weekly[[#This Row],[BF V Odds]]-1,IF(AND(Weekly[[#This Row],[TRUES]]&gt;4,Weekly[[#This Row],[Actual]]=FALSE),BK414-1,IF(AND(Weekly[[#This Row],[FALSES]]&gt;4,Weekly[[#This Row],[Actual]]=TRUE),BK414-1,BK414))))</f>
        <v>10.640000000000025</v>
      </c>
      <c r="BL415" s="58">
        <f>IF(AND(Weekly[[#This Row],[TRUES]]&gt;5,Weekly[[#This Row],[Actual]]=TRUE),BL414+Weekly[[#This Row],[BF H Odds]]-1,IF(AND(Weekly[[#This Row],[FALSES]]&gt;5,Weekly[[#This Row],[Actual]]=FALSE),BL414+Weekly[[#This Row],[BF V Odds]]-1,IF(AND(Weekly[[#This Row],[TRUES]]&gt;5,Weekly[[#This Row],[Actual]]=FALSE),BL414-1,IF(AND(Weekly[[#This Row],[FALSES]]&gt;5,Weekly[[#This Row],[Actual]]=TRUE),BL414-1,BL414))))</f>
        <v>16.850000000000026</v>
      </c>
      <c r="BM415" s="58">
        <f>IF(AND(Weekly[[#This Row],[TRUES]]&gt;6,Weekly[[#This Row],[Actual]]=TRUE),BM414+Weekly[[#This Row],[BF H Odds]]-1,IF(AND(Weekly[[#This Row],[FALSES]]&gt;6,Weekly[[#This Row],[Actual]]=FALSE),BM414+Weekly[[#This Row],[BF V Odds]]-1,IF(AND(Weekly[[#This Row],[TRUES]]&gt;6,Weekly[[#This Row],[Actual]]=FALSE),BM414-1,IF(AND(Weekly[[#This Row],[FALSES]]&gt;6,Weekly[[#This Row],[Actual]]=TRUE),BM414-1,BM414))))</f>
        <v>44.490000000000016</v>
      </c>
    </row>
    <row r="416" spans="1:65" x14ac:dyDescent="0.25">
      <c r="A416" s="34"/>
      <c r="B416" s="10">
        <v>44295</v>
      </c>
      <c r="C416" s="17" t="s">
        <v>35</v>
      </c>
      <c r="D416" s="15" t="s">
        <v>10</v>
      </c>
      <c r="E416" t="b">
        <v>1</v>
      </c>
      <c r="F416" t="b">
        <v>1</v>
      </c>
      <c r="G416" t="b">
        <v>1</v>
      </c>
      <c r="H416" t="b">
        <v>1</v>
      </c>
      <c r="I416" t="b">
        <v>1</v>
      </c>
      <c r="J416" t="b">
        <v>1</v>
      </c>
      <c r="K416" t="b">
        <v>1</v>
      </c>
      <c r="L416" t="b">
        <v>1</v>
      </c>
      <c r="O416" t="str">
        <f>IF(Weekly[[#This Row],[H/V]]="H",Weekly[[#This Row],[BF H Odds]],IF(Weekly[[#This Row],[H/V]]="V",Weekly[[#This Row],[BF V Odds]],""))</f>
        <v/>
      </c>
      <c r="P416" t="b">
        <v>1</v>
      </c>
      <c r="R416" s="35">
        <f>IFERROR(IF(Weekly[[#This Row],[Won Bet?]]="yes",R415+(Weekly[[#This Row],[BF Odds]]*Weekly[[#This Row],[BF Stake]])-Weekly[[#This Row],[BF Stake]],R415-Weekly[[#This Row],[BF Stake]]),R415)</f>
        <v>383.41520000000003</v>
      </c>
      <c r="S416" s="9">
        <f>IFERROR(IF(Weekly[[#This Row],[Won Bet?]]="yes",S415+(((Weekly[[#This Row],[BF Odds]]*Weekly[[#This Row],[BF Stake]])-Weekly[[#This Row],[BF Stake]])*0.95),S415-Weekly[[#This Row],[BF Stake]]),S415)</f>
        <v>376.38743999999997</v>
      </c>
      <c r="T416">
        <v>2.1</v>
      </c>
      <c r="U416">
        <v>1.9</v>
      </c>
      <c r="V416" s="24">
        <f>IF(Weekly[[#This Row],[Actual]]="","",IF(AND(Weekly[[#This Row],[SVC_P]]=Weekly[[#This Row],[Actual]],Weekly[[#This Row],[SVC_P]]=TRUE),V415+Weekly[[#This Row],[BF H Odds]]-1,IF(AND(Weekly[[#This Row],[SVC_P]]=Weekly[[#This Row],[Actual]],Weekly[[#This Row],[SVC_P]]=FALSE),V415+Weekly[[#This Row],[BF V Odds]]-1,V415-1)))</f>
        <v>67.530000000000058</v>
      </c>
      <c r="W416" s="24">
        <f>IF(Weekly[[#This Row],[Actual]]="","",IF(AND(Weekly[[#This Row],[SVC_P]]=FALSE,Weekly[[#This Row],[Actual]]=TRUE),W415+Weekly[[#This Row],[BF H Odds]]-1,IF(AND(Weekly[[#This Row],[SVC_P]]=TRUE,Weekly[[#This Row],[Actual]]=FALSE,),W415+Weekly[[#This Row],[BF V Odds]]-1,W415-1)))</f>
        <v>-351.03</v>
      </c>
      <c r="X416" s="24">
        <f>IF(Weekly[[#This Row],[Actual]]="","",IF(AND(Weekly[[#This Row],[ADBC_P]]=Weekly[[#This Row],[Actual]],Weekly[[#This Row],[ADBC_P]]=TRUE),X415+Weekly[[#This Row],[BF H Odds]]-1,IF(AND(Weekly[[#This Row],[ADBC_P]]=Weekly[[#This Row],[Actual]],Weekly[[#This Row],[ADBC_P]]=FALSE),X415+Weekly[[#This Row],[BF V Odds]]-1,X415-1)))</f>
        <v>15.100000000000026</v>
      </c>
      <c r="Y416" s="24">
        <f>IF(Weekly[[#This Row],[Actual]]="","",IF(AND(Weekly[[#This Row],[ADBC_P]]=FALSE,Weekly[[#This Row],[Actual]]=TRUE),Y415+Weekly[[#This Row],[BF H Odds]]-1,IF(AND(Weekly[[#This Row],[ADBC_P]]=TRUE,Weekly[[#This Row],[Actual]]=FALSE),Y415+Weekly[[#This Row],[BF V Odds]]-1,Y415-1)))</f>
        <v>51.730000000000004</v>
      </c>
      <c r="Z416" s="24">
        <f>IF(Weekly[[#This Row],[Actual]]="","",IF(AND(Weekly[[#This Row],[RFC_P]]=Weekly[[#This Row],[Actual]],Weekly[[#This Row],[RFC_P]]=TRUE),Z415+Weekly[[#This Row],[BF H Odds]]-1,IF(AND(Weekly[[#This Row],[RFC_P]]=Weekly[[#This Row],[Actual]],Weekly[[#This Row],[RFC_P]]=FALSE),Z415+Weekly[[#This Row],[BF V Odds]]-1,Z415-1)))</f>
        <v>19.230000000000015</v>
      </c>
      <c r="AA416" s="24">
        <f>IF(Weekly[[#This Row],[Actual]]="","",IF(AND(Weekly[[#This Row],[RFC_P]]=FALSE,Weekly[[#This Row],[Actual]]=TRUE),AA415+Weekly[[#This Row],[BF H Odds]]-1,IF(AND(Weekly[[#This Row],[RFC_P]]=TRUE,Weekly[[#This Row],[Actual]]=FALSE),AA415+Weekly[[#This Row],[BF V Odds]]-1,AA415-1)))</f>
        <v>47.59999999999998</v>
      </c>
      <c r="AB416" s="24">
        <f>IF(Weekly[[#This Row],[Actual]]="","",IF(AND(Weekly[[#This Row],[GBC_P]]=Weekly[[#This Row],[Actual]],Weekly[[#This Row],[GBC_P]]=TRUE),AB415+Weekly[[#This Row],[BF H Odds]]-1,IF(AND(Weekly[[#This Row],[GBC_P]]=Weekly[[#This Row],[Actual]],Weekly[[#This Row],[GBC_P]]=FALSE),AB415+Weekly[[#This Row],[BF V Odds]]-1,AB415-1)))</f>
        <v>8.0100000000000069</v>
      </c>
      <c r="AC416" s="24">
        <f>IF(Weekly[[#This Row],[Actual]]="","",IF(AND(Weekly[[#This Row],[GBC_P]]=FALSE,Weekly[[#This Row],[Actual]]=TRUE),AC415+Weekly[[#This Row],[BF H Odds]]-1,IF(AND(Weekly[[#This Row],[GBC_P]]=TRUE,Weekly[[#This Row],[Actual]]=FALSE),AC415+Weekly[[#This Row],[BF V Odds]]-1,AC415-1)))</f>
        <v>58.819999999999972</v>
      </c>
      <c r="AD416" s="24">
        <f>IF(Weekly[[#This Row],[Actual]]="","",IF(AND(Weekly[[#This Row],[HGBC_P]]=Weekly[[#This Row],[Actual]],Weekly[[#This Row],[HGBC_P]]=TRUE),AD415+Weekly[[#This Row],[BF H Odds]]-1,IF(AND(Weekly[[#This Row],[HGBC_P]]=Weekly[[#This Row],[Actual]],Weekly[[#This Row],[HGBC_P]]=FALSE),AD415+Weekly[[#This Row],[BF V Odds]]-1,AD415-1)))</f>
        <v>18.510000000000023</v>
      </c>
      <c r="AE416" s="24">
        <f>IF(Weekly[[#This Row],[Actual]]="","",IF(AND(Weekly[[#This Row],[HGBC_P]]=FALSE,Weekly[[#This Row],[Actual]]=TRUE),AE415+Weekly[[#This Row],[BF H Odds]]-1,IF(AND(Weekly[[#This Row],[HGBC_P]]=TRUE,Weekly[[#This Row],[Actual]]=FALSE),AE415+Weekly[[#This Row],[BF V Odds]]-1,AE415-1)))</f>
        <v>48.32</v>
      </c>
      <c r="AF416" s="24">
        <f>IF(Weekly[[#This Row],[Actual]]="","",IF(AND(Weekly[[#This Row],[XGB_P]]=Weekly[[#This Row],[Actual]],Weekly[[#This Row],[XGB_P]]=TRUE),AF415+Weekly[[#This Row],[BF H Odds]]-1,IF(AND(Weekly[[#This Row],[XGB_P]]=Weekly[[#This Row],[Actual]],Weekly[[#This Row],[XGB_P]]=FALSE),AF415+Weekly[[#This Row],[BF V Odds]]-1,AF415-1)))</f>
        <v>32.630000000000024</v>
      </c>
      <c r="AG416" s="24">
        <f>IF(Weekly[[#This Row],[Actual]]="","",IF(AND(Weekly[[#This Row],[XGB_P]]=FALSE,Weekly[[#This Row],[Actual]]=TRUE),AG415+Weekly[[#This Row],[BF H Odds]]-1,IF(AND(Weekly[[#This Row],[XGB_P]]=TRUE,Weekly[[#This Row],[Actual]]=FALSE),AG415+Weekly[[#This Row],[BF V Odds]]-1,AG415-1)))</f>
        <v>34.199999999999996</v>
      </c>
      <c r="AH416" s="24">
        <f>IF(Weekly[[#This Row],[Actual]]="","",IF(AND(Weekly[[#This Row],[QDA_P]]=Weekly[[#This Row],[Actual]],Weekly[[#This Row],[QDA_P]]=TRUE),AH415+Weekly[[#This Row],[BF H Odds]]-1,IF(AND(Weekly[[#This Row],[QDA_P]]=Weekly[[#This Row],[Actual]],Weekly[[#This Row],[QDA_P]]=FALSE),AH415+Weekly[[#This Row],[BF V Odds]]-1,AH415-1)))</f>
        <v>-0.69999999999999085</v>
      </c>
      <c r="AI416" s="24">
        <f>IF(Weekly[[#This Row],[Actual]]="","",IF(AND(Weekly[[#This Row],[QDA_P]]=FALSE,Weekly[[#This Row],[Actual]]=TRUE),AI415+Weekly[[#This Row],[BF H Odds]]-1,IF(AND(Weekly[[#This Row],[QDA_P]]=TRUE,Weekly[[#This Row],[Actual]]=FALSE),AI415+Weekly[[#This Row],[BF V Odds]]-1,AI415-1)))</f>
        <v>67.530000000000015</v>
      </c>
      <c r="AJ416" s="24">
        <f>IF(Weekly[[#This Row],[Actual]]="","",IF(AND(Weekly[[#This Row],[KNC_P]]=FALSE,Weekly[[#This Row],[Actual]]=TRUE),AJ415+Weekly[[#This Row],[BF H Odds]]-1,IF(AND(Weekly[[#This Row],[KNC_P]]=TRUE,Weekly[[#This Row],[Actual]]=FALSE),AJ415+Weekly[[#This Row],[BF V Odds]]-1,AJ415-1)))</f>
        <v>45.149999999999977</v>
      </c>
      <c r="AK416" s="24">
        <f>IF(Weekly[[#This Row],[Actual]]="","",IF(AND(Weekly[[#This Row],[KNC_P]]=FALSE,Weekly[[#This Row],[Actual]]=TRUE),AK415+Weekly[[#This Row],[BF H Odds]]-1,IF(AND(Weekly[[#This Row],[KNC_P]]=TRUE,Weekly[[#This Row],[Actual]]=FALSE),AK415+Weekly[[#This Row],[BF V Odds]]-1,AK415-1)))</f>
        <v>44.049999999999969</v>
      </c>
      <c r="AL416" s="30">
        <f>IF(Weekly[[#This Row],[Actual]]="","",COUNTIF(Weekly[[#This Row],[SVC_P]:[QDA_P]],TRUE))</f>
        <v>7</v>
      </c>
      <c r="AM416" s="30">
        <f>IF(Weekly[[#This Row],[Actual]]="","",COUNTIF(Weekly[[#This Row],[SVC_P]:[QDA_P]],FALSE))</f>
        <v>0</v>
      </c>
      <c r="AN416" s="36" t="str">
        <f>IF(AND(Weekly[[#This Row],[BF V Odds]]&gt;$BO$6,Weekly[[#This Row],[BF V Odds]] &lt; $BO$7),Weekly[[#This Row],[BF V Odds]],"")</f>
        <v/>
      </c>
      <c r="AO416" s="36" t="str">
        <f>IF(AND(Weekly[[#This Row],[BF H Odds]]&gt;$BO$6, Weekly[[#This Row],[BF H Odds]] &lt; $BO$7),Weekly[[#This Row],[BF H Odds]],"")</f>
        <v/>
      </c>
      <c r="AP416" s="37">
        <f>IF(AND(Weekly[[#This Row],[V Odds &lt;]]="",Weekly[[#This Row],[H Odds &lt;]]=""),AP415,IF(AND(Weekly[[#This Row],[H Odds &lt;]]&lt;&gt;"",Weekly[[#This Row],[SVC_P]]=TRUE,Weekly[[#This Row],[Actual]]=TRUE),AP415+Weekly[[#This Row],[H Odds &lt;]]-1,IF(AND(Weekly[[#This Row],[V Odds &lt;]]&lt;&gt;"",Weekly[[#This Row],[SVC_P]]=FALSE,Weekly[[#This Row],[Actual]]=FALSE),AP415+Weekly[[#This Row],[V Odds &lt;]]-1,IF(AND(Weekly[[#This Row],[V Odds &lt;]]&lt;&gt;"",Weekly[[#This Row],[SVC_P]]=FALSE,Weekly[[#This Row],[Actual]]=TRUE),AP415-1,IF(AND(Weekly[[#This Row],[H Odds &lt;]]&lt;&gt;"",Weekly[[#This Row],[SVC_P]]=TRUE,Weekly[[#This Row],[Actual]]=FALSE),AP415-1,AP415)))))</f>
        <v>79.38000000000001</v>
      </c>
      <c r="AQ416" s="37">
        <f>IF(AND(Weekly[[#This Row],[V Odds &lt;]]="",Weekly[[#This Row],[H Odds &lt;]]=""),AQ415,IF(AND(Weekly[[#This Row],[H Odds &lt;]]&lt;&gt;"",Weekly[[#This Row],[ADBC_P]]=TRUE,Weekly[[#This Row],[Actual]]=TRUE),AQ415+Weekly[[#This Row],[H Odds &lt;]]-1,IF(AND(Weekly[[#This Row],[V Odds &lt;]]&lt;&gt;"",Weekly[[#This Row],[ADBC_P]]=FALSE,Weekly[[#This Row],[Actual]]=FALSE),AQ415+Weekly[[#This Row],[V Odds &lt;]]-1,IF(AND(Weekly[[#This Row],[V Odds &lt;]]&lt;&gt;"",Weekly[[#This Row],[ADBC_P]]=FALSE,Weekly[[#This Row],[Actual]]=TRUE),AQ415-1,IF(AND(Weekly[[#This Row],[H Odds &lt;]]&lt;&gt;"",Weekly[[#This Row],[ADBC_P]]=TRUE,Weekly[[#This Row],[Actual]]=FALSE),AQ415-1,AQ415)))))</f>
        <v>50.48</v>
      </c>
      <c r="AR416" s="37">
        <f>IF(AND(Weekly[[#This Row],[V Odds &lt;]]="",Weekly[[#This Row],[H Odds &lt;]]=""),AR415,IF(AND(Weekly[[#This Row],[H Odds &lt;]]&lt;&gt;"",Weekly[[#This Row],[RFC_P]]=TRUE,Weekly[[#This Row],[Actual]]=TRUE),AR415+Weekly[[#This Row],[H Odds &lt;]]-1,IF(AND(Weekly[[#This Row],[V Odds &lt;]]&lt;&gt;"",Weekly[[#This Row],[RFC_P]]=FALSE,Weekly[[#This Row],[Actual]]=FALSE),AR415+Weekly[[#This Row],[V Odds &lt;]]-1,IF(AND(Weekly[[#This Row],[V Odds &lt;]]&lt;&gt;"",Weekly[[#This Row],[RFC_P]]=FALSE,Weekly[[#This Row],[Actual]]=TRUE),AR415-1,IF(AND(Weekly[[#This Row],[H Odds &lt;]]&lt;&gt;"",Weekly[[#This Row],[RFC_P]]=TRUE,Weekly[[#This Row],[Actual]]=FALSE),AR415-1,AR415)))))</f>
        <v>57.989999999999995</v>
      </c>
      <c r="AS416" s="37">
        <f>IF(AND(Weekly[[#This Row],[V Odds &lt;]]="",Weekly[[#This Row],[H Odds &lt;]]=""),AS415,IF(AND(Weekly[[#This Row],[H Odds &lt;]]&lt;&gt;"",Weekly[[#This Row],[GBC_P]]=TRUE,Weekly[[#This Row],[Actual]]=TRUE),AS415+Weekly[[#This Row],[H Odds &lt;]]-1,IF(AND(Weekly[[#This Row],[V Odds &lt;]]&lt;&gt;"",Weekly[[#This Row],[GBC_P]]=FALSE,Weekly[[#This Row],[Actual]]=FALSE),AS415+Weekly[[#This Row],[V Odds &lt;]]-1,IF(AND(Weekly[[#This Row],[V Odds &lt;]]&lt;&gt;"",Weekly[[#This Row],[GBC_P]]=FALSE,Weekly[[#This Row],[Actual]]=TRUE),AS415-1,IF(AND(Weekly[[#This Row],[H Odds &lt;]]&lt;&gt;"",Weekly[[#This Row],[GBC_P]]=TRUE,Weekly[[#This Row],[Actual]]=FALSE),AS415-1,AS415)))))</f>
        <v>49.28</v>
      </c>
      <c r="AT416" s="37">
        <f>IF(AND(Weekly[[#This Row],[V Odds &lt;]]="",Weekly[[#This Row],[H Odds &lt;]]=""),AT415,IF(AND(Weekly[[#This Row],[H Odds &lt;]]&lt;&gt;"",Weekly[[#This Row],[HGBC_P]]=TRUE,Weekly[[#This Row],[Actual]]=TRUE),AT415+Weekly[[#This Row],[H Odds &lt;]]-1,IF(AND(Weekly[[#This Row],[V Odds &lt;]]&lt;&gt;"",Weekly[[#This Row],[HGBC_P]]=FALSE,Weekly[[#This Row],[Actual]]=FALSE),AT415+Weekly[[#This Row],[V Odds &lt;]]-1,IF(AND(Weekly[[#This Row],[V Odds &lt;]]&lt;&gt;"",Weekly[[#This Row],[HGBC_P]]=FALSE,Weekly[[#This Row],[Actual]]=TRUE),AT415-1,IF(AND(Weekly[[#This Row],[H Odds &lt;]]&lt;&gt;"",Weekly[[#This Row],[HGBC_P]]=TRUE,Weekly[[#This Row],[Actual]]=FALSE),AT415-1,AT415)))))</f>
        <v>57.559999999999995</v>
      </c>
      <c r="AU416" s="37">
        <f>IF(AND(Weekly[[#This Row],[V Odds &lt;]]="",Weekly[[#This Row],[H Odds &lt;]]=""),AU415,IF(AND(Weekly[[#This Row],[H Odds &lt;]]&lt;&gt;"",Weekly[[#This Row],[XGB_P]]=TRUE,Weekly[[#This Row],[Actual]]=TRUE),AU415+Weekly[[#This Row],[H Odds &lt;]]-1,IF(AND(Weekly[[#This Row],[V Odds &lt;]]&lt;&gt;"",Weekly[[#This Row],[XGB_P]]=FALSE,Weekly[[#This Row],[Actual]]=FALSE),AU415+Weekly[[#This Row],[V Odds &lt;]]-1,IF(AND(Weekly[[#This Row],[V Odds &lt;]]&lt;&gt;"",Weekly[[#This Row],[XGB_P]]=FALSE,Weekly[[#This Row],[Actual]]=TRUE),AU415-1,IF(AND(Weekly[[#This Row],[H Odds &lt;]]&lt;&gt;"",Weekly[[#This Row],[XGB_P]]=TRUE,Weekly[[#This Row],[Actual]]=FALSE),AU415-1,AU415)))))</f>
        <v>66.460000000000008</v>
      </c>
      <c r="AV416" s="37">
        <f>IF(AND(Weekly[[#This Row],[V Odds &lt;]]="",Weekly[[#This Row],[H Odds &lt;]]=""),AV415,IF(AND(Weekly[[#This Row],[H Odds &lt;]]&lt;&gt;"",Weekly[[#This Row],[QDA_P]]=TRUE,Weekly[[#This Row],[Actual]]=TRUE),AV415+Weekly[[#This Row],[H Odds &lt;]]-1,IF(AND(Weekly[[#This Row],[V Odds &lt;]]&lt;&gt;"",Weekly[[#This Row],[QDA_P]]=FALSE,Weekly[[#This Row],[Actual]]=FALSE),AV415+Weekly[[#This Row],[V Odds &lt;]]-1,IF(AND(Weekly[[#This Row],[V Odds &lt;]]&lt;&gt;"",Weekly[[#This Row],[QDA_P]]=FALSE,Weekly[[#This Row],[Actual]]=TRUE),AV415-1,IF(AND(Weekly[[#This Row],[H Odds &lt;]]&lt;&gt;"",Weekly[[#This Row],[QDA_P]]=TRUE,Weekly[[#This Row],[Actual]]=FALSE),AV415-1,AV415)))))</f>
        <v>57.949999999999982</v>
      </c>
      <c r="AW416" s="37">
        <f>IF(AND(Weekly[[#This Row],[H Odds &lt;]]="",Weekly[[#This Row],[V Odds &lt;]]=""),AW415,IF(AND(Weekly[[#This Row],[KNC_P]]=Weekly[[#This Row],[Actual]],Weekly[[#This Row],[KNC_P]]=TRUE),AW415+Weekly[[#This Row],[BF H Odds]]-1,IF(AND(Weekly[[#This Row],[KNC_P]]=Weekly[[#This Row],[Actual]],Weekly[[#This Row],[KNC_P]]=FALSE),AW415+Weekly[[#This Row],[BF V Odds]]-1,AW415-1)))</f>
        <v>48.920000000000016</v>
      </c>
      <c r="AX416" s="37">
        <f>IF(AND(Weekly[[#This Row],[V Odds &lt;]]="",Weekly[[#This Row],[H Odds &lt;]]=""),AX415,IF(AND(Weekly[[#This Row],[V Odds &lt;]]&lt;&gt;"",Weekly[[#This Row],[FALSES]]&gt;0,Weekly[[#This Row],[Actual]]=FALSE),AX415+Weekly[[#This Row],[V Odds &lt;]]-1,IF(AND(Weekly[[#This Row],[H Odds &lt;]]&lt;&gt;"",Weekly[[#This Row],[TRUES]]&gt;0,Weekly[[#This Row],[Actual]]=TRUE),AX415+Weekly[[#This Row],[H Odds &lt;]]-1,IF(AND(Weekly[[#This Row],[V Odds &lt;]]&lt;&gt;"",Weekly[[#This Row],[FALSES]]=0),AX415,IF(AND(Weekly[[#This Row],[H Odds &lt;]]&lt;&gt;"",Weekly[[#This Row],[TRUES]]=0),AX415,AX415-1)))))</f>
        <v>85.749999999999986</v>
      </c>
      <c r="AY416" s="37">
        <f>IF(AND(Weekly[[#This Row],[V Odds &lt;]]="",Weekly[[#This Row],[H Odds &lt;]]=""),AY415,IF(AND(Weekly[[#This Row],[V Odds &lt;]]&lt;&gt;"",Weekly[[#This Row],[FALSES]]&gt;0,Weekly[[#This Row],[Actual]]=FALSE),AY415+((Weekly[[#This Row],[V Odds &lt;]]-1)*0.92),IF(AND(Weekly[[#This Row],[H Odds &lt;]]&lt;&gt;"",Weekly[[#This Row],[TRUES]]&gt;0,Weekly[[#This Row],[Actual]]=TRUE),AY415+((Weekly[[#This Row],[H Odds &lt;]]-1)*0.92),IF(AND(Weekly[[#This Row],[V Odds &lt;]]&lt;&gt;"",Weekly[[#This Row],[FALSES]]=0),AY415,IF(AND(Weekly[[#This Row],[H Odds &lt;]]&lt;&gt;"",Weekly[[#This Row],[TRUES]]=0),AY415,AY415-1)))))</f>
        <v>77.53000000000003</v>
      </c>
      <c r="AZ416" s="37">
        <f>IF(AND(Weekly[[#This Row],[V Odds &lt;]]="",Weekly[[#This Row],[H Odds &lt;]]=""),AZ415,IF(AND(Weekly[[#This Row],[V Odds &lt;]]&lt;&gt;"",Weekly[[#This Row],[Actual]]=FALSE),AZ415+Weekly[[#This Row],[V Odds &lt;]]-1,IF(AND(Weekly[[#This Row],[H Odds &lt;]]&lt;&gt;"",Weekly[[#This Row],[Actual]]=TRUE),AZ415+Weekly[[#This Row],[H Odds &lt;]]-1,AZ415-1)))</f>
        <v>72.47</v>
      </c>
      <c r="BA416" s="38">
        <f>IF(Weekly[[#This Row],[H Odds &lt;]]="",BA415,IF(AND(Weekly[[#This Row],[H Odds &lt;]]&lt;&gt;"",Weekly[[#This Row],[SVC_P]]=TRUE,Weekly[[#This Row],[Actual]]=TRUE),BA415+Weekly[[#This Row],[H Odds &lt;]]-1,IF(AND(Weekly[[#This Row],[H Odds &lt;]]&lt;&gt;"",Weekly[[#This Row],[SVC_P]]=TRUE,Weekly[[#This Row],[Actual]]=FALSE),BA415-1,BA415)))</f>
        <v>74.339999999999989</v>
      </c>
      <c r="BB416" s="38">
        <f>IF(Weekly[[#This Row],[H Odds &lt;]]="",BB415,IF(AND(Weekly[[#This Row],[H Odds &lt;]]&lt;&gt;"",Weekly[[#This Row],[ADBC_P]]=TRUE,Weekly[[#This Row],[Actual]]=TRUE),BB415+Weekly[[#This Row],[H Odds &lt;]]-1,IF(AND(Weekly[[#This Row],[H Odds &lt;]]&lt;&gt;"",Weekly[[#This Row],[ADBC_P]]=TRUE,Weekly[[#This Row],[Actual]]=FALSE),BB415-1,BB415)))</f>
        <v>48.16</v>
      </c>
      <c r="BC416" s="38">
        <f>IF(Weekly[[#This Row],[H Odds &lt;]]="",BC415,IF(AND(Weekly[[#This Row],[H Odds &lt;]]&lt;&gt;"",Weekly[[#This Row],[RFC_P]]=TRUE,Weekly[[#This Row],[Actual]]=TRUE),BC415+Weekly[[#This Row],[H Odds &lt;]]-1,IF(AND(Weekly[[#This Row],[H Odds &lt;]]&lt;&gt;"",Weekly[[#This Row],[RFC_P]]=TRUE,Weekly[[#This Row],[Actual]]=FALSE),BC415-1,BC415)))</f>
        <v>49.859999999999992</v>
      </c>
      <c r="BD416" s="38">
        <f>IF(Weekly[[#This Row],[H Odds &lt;]]="",BD415,IF(AND(Weekly[[#This Row],[H Odds &lt;]]&lt;&gt;"",Weekly[[#This Row],[GBC_P]]=TRUE,Weekly[[#This Row],[Actual]]=TRUE),BD415+Weekly[[#This Row],[H Odds &lt;]]-1,IF(AND(Weekly[[#This Row],[H Odds &lt;]]&lt;&gt;"",Weekly[[#This Row],[GBC_P]]=TRUE,Weekly[[#This Row],[Actual]]=FALSE),BD415-1,BD415)))</f>
        <v>52.660000000000004</v>
      </c>
      <c r="BE416" s="38">
        <f>IF(Weekly[[#This Row],[H Odds &lt;]]="",BE415,IF(AND(Weekly[[#This Row],[H Odds &lt;]]&lt;&gt;"",Weekly[[#This Row],[HGBC_P]]=TRUE,Weekly[[#This Row],[Actual]]=TRUE),BE415+Weekly[[#This Row],[H Odds &lt;]]-1,IF(AND(Weekly[[#This Row],[H Odds &lt;]]&lt;&gt;"",Weekly[[#This Row],[HGBC_P]]=TRUE,Weekly[[#This Row],[Actual]]=FALSE),BE415-1,BE415)))</f>
        <v>60.459999999999994</v>
      </c>
      <c r="BF416" s="38">
        <f>IF(Weekly[[#This Row],[H Odds &lt;]]="",BF415,IF(AND(Weekly[[#This Row],[H Odds &lt;]]&lt;&gt;"",Weekly[[#This Row],[XGB_P]]=TRUE,Weekly[[#This Row],[Actual]]=TRUE),BF415+Weekly[[#This Row],[H Odds &lt;]]-1,IF(AND(Weekly[[#This Row],[H Odds &lt;]]&lt;&gt;"",Weekly[[#This Row],[XGB_P]]=TRUE,Weekly[[#This Row],[Actual]]=FALSE),BF415-1,BF415)))</f>
        <v>64.63</v>
      </c>
      <c r="BG416" s="38">
        <f>IF(Weekly[[#This Row],[H Odds &lt;]]="",BG415,IF(AND(Weekly[[#This Row],[H Odds &lt;]]&lt;&gt;"",Weekly[[#This Row],[QDA_P]]=TRUE,Weekly[[#This Row],[Actual]]=TRUE),BG415+Weekly[[#This Row],[H Odds &lt;]]-1,IF(AND(Weekly[[#This Row],[H Odds &lt;]]&lt;&gt;"",Weekly[[#This Row],[QDA_P]]=TRUE,Weekly[[#This Row],[Actual]]=FALSE),BG415-1,BG415)))</f>
        <v>46.879999999999995</v>
      </c>
      <c r="BH416" s="38">
        <f>IF(Weekly[[#This Row],[H Odds &lt;]]="",BH415,IF(AND(Weekly[[#This Row],[H Odds &lt;]]&lt;&gt;"",Weekly[[#This Row],[KNC_P]]=TRUE,Weekly[[#This Row],[Actual]]=TRUE),BH415+Weekly[[#This Row],[H Odds &lt;]]-1,IF(AND(Weekly[[#This Row],[H Odds &lt;]]&lt;&gt;"",Weekly[[#This Row],[KNC_P]]=TRUE,Weekly[[#This Row],[Actual]]=FALSE),BH415-1,BH415)))</f>
        <v>51.249999999999993</v>
      </c>
      <c r="BI416" s="38">
        <f>IF(Weekly[[#This Row],[H Odds &lt;]]="",BI415,IF(AND(Weekly[[#This Row],[H Odds &lt;]]&lt;&gt;"",Weekly[[#This Row],[TRUES]]&gt;0,Weekly[[#This Row],[Actual]]=TRUE),BI415+Weekly[[#This Row],[H Odds &lt;]]-1,IF(AND(Weekly[[#This Row],[H Odds &lt;]]&lt;&gt;"",Weekly[[#This Row],[TRUES]]=0),BI415,BI415-1)))</f>
        <v>74.339999999999989</v>
      </c>
      <c r="BJ416" s="38">
        <f>IF(Weekly[[#This Row],[H Odds &lt;]]="",BJ415,IF(AND(Weekly[[#This Row],[H Odds &lt;]]&lt;&gt;"",Weekly[[#This Row],[Actual]]=TRUE),BJ415+Weekly[[#This Row],[H Odds &lt;]]-1,IF(AND(Weekly[[#This Row],[H Odds &lt;]]&lt;&gt;"",Weekly[[#This Row],[Actual]]=FALSE),BJ415-1,BJ415)))</f>
        <v>76.239999999999995</v>
      </c>
      <c r="BK416" s="58">
        <f>IF(AND(Weekly[[#This Row],[TRUES]]&gt;4,Weekly[[#This Row],[Actual]]=TRUE),BK415+Weekly[[#This Row],[BF H Odds]]-1,IF(AND(Weekly[[#This Row],[FALSES]]&gt;4,Weekly[[#This Row],[Actual]]=FALSE),BK415+Weekly[[#This Row],[BF V Odds]]-1,IF(AND(Weekly[[#This Row],[TRUES]]&gt;4,Weekly[[#This Row],[Actual]]=FALSE),BK415-1,IF(AND(Weekly[[#This Row],[FALSES]]&gt;4,Weekly[[#This Row],[Actual]]=TRUE),BK415-1,BK415))))</f>
        <v>11.540000000000026</v>
      </c>
      <c r="BL416" s="58">
        <f>IF(AND(Weekly[[#This Row],[TRUES]]&gt;5,Weekly[[#This Row],[Actual]]=TRUE),BL415+Weekly[[#This Row],[BF H Odds]]-1,IF(AND(Weekly[[#This Row],[FALSES]]&gt;5,Weekly[[#This Row],[Actual]]=FALSE),BL415+Weekly[[#This Row],[BF V Odds]]-1,IF(AND(Weekly[[#This Row],[TRUES]]&gt;5,Weekly[[#This Row],[Actual]]=FALSE),BL415-1,IF(AND(Weekly[[#This Row],[FALSES]]&gt;5,Weekly[[#This Row],[Actual]]=TRUE),BL415-1,BL415))))</f>
        <v>17.750000000000025</v>
      </c>
      <c r="BM416" s="58">
        <f>IF(AND(Weekly[[#This Row],[TRUES]]&gt;6,Weekly[[#This Row],[Actual]]=TRUE),BM415+Weekly[[#This Row],[BF H Odds]]-1,IF(AND(Weekly[[#This Row],[FALSES]]&gt;6,Weekly[[#This Row],[Actual]]=FALSE),BM415+Weekly[[#This Row],[BF V Odds]]-1,IF(AND(Weekly[[#This Row],[TRUES]]&gt;6,Weekly[[#This Row],[Actual]]=FALSE),BM415-1,IF(AND(Weekly[[#This Row],[FALSES]]&gt;6,Weekly[[#This Row],[Actual]]=TRUE),BM415-1,BM415))))</f>
        <v>45.390000000000015</v>
      </c>
    </row>
    <row r="417" spans="1:65" x14ac:dyDescent="0.25">
      <c r="A417" s="34"/>
      <c r="B417" s="10">
        <v>44295</v>
      </c>
      <c r="C417" s="17" t="s">
        <v>14</v>
      </c>
      <c r="D417" s="15" t="s">
        <v>34</v>
      </c>
      <c r="E417" t="b">
        <v>1</v>
      </c>
      <c r="F417" t="b">
        <v>1</v>
      </c>
      <c r="G417" t="b">
        <v>1</v>
      </c>
      <c r="H417" t="b">
        <v>1</v>
      </c>
      <c r="I417" t="b">
        <v>0</v>
      </c>
      <c r="J417" t="b">
        <v>1</v>
      </c>
      <c r="K417" t="b">
        <v>1</v>
      </c>
      <c r="L417" t="b">
        <v>1</v>
      </c>
      <c r="M417" t="s">
        <v>100</v>
      </c>
      <c r="N417">
        <v>10.09</v>
      </c>
      <c r="O417">
        <f>IF(Weekly[[#This Row],[H/V]]="H",Weekly[[#This Row],[BF H Odds]],IF(Weekly[[#This Row],[H/V]]="V",Weekly[[#This Row],[BF V Odds]],""))</f>
        <v>3.45</v>
      </c>
      <c r="P417" t="b">
        <v>1</v>
      </c>
      <c r="Q417" t="s">
        <v>66</v>
      </c>
      <c r="R417" s="35">
        <f>IFERROR(IF(Weekly[[#This Row],[Won Bet?]]="yes",R416+(Weekly[[#This Row],[BF Odds]]*Weekly[[#This Row],[BF Stake]])-Weekly[[#This Row],[BF Stake]],R416-Weekly[[#This Row],[BF Stake]]),R416)</f>
        <v>408.13570000000004</v>
      </c>
      <c r="S417" s="9">
        <f>IFERROR(IF(Weekly[[#This Row],[Won Bet?]]="yes",S416+(((Weekly[[#This Row],[BF Odds]]*Weekly[[#This Row],[BF Stake]])-Weekly[[#This Row],[BF Stake]])*0.95),S416-Weekly[[#This Row],[BF Stake]]),S416)</f>
        <v>399.87191499999994</v>
      </c>
      <c r="T417">
        <v>1.4</v>
      </c>
      <c r="U417">
        <v>3.45</v>
      </c>
      <c r="V417" s="24">
        <f>IF(Weekly[[#This Row],[Actual]]="","",IF(AND(Weekly[[#This Row],[SVC_P]]=Weekly[[#This Row],[Actual]],Weekly[[#This Row],[SVC_P]]=TRUE),V416+Weekly[[#This Row],[BF H Odds]]-1,IF(AND(Weekly[[#This Row],[SVC_P]]=Weekly[[#This Row],[Actual]],Weekly[[#This Row],[SVC_P]]=FALSE),V416+Weekly[[#This Row],[BF V Odds]]-1,V416-1)))</f>
        <v>69.980000000000061</v>
      </c>
      <c r="W417" s="24">
        <f>IF(Weekly[[#This Row],[Actual]]="","",IF(AND(Weekly[[#This Row],[SVC_P]]=FALSE,Weekly[[#This Row],[Actual]]=TRUE),W416+Weekly[[#This Row],[BF H Odds]]-1,IF(AND(Weekly[[#This Row],[SVC_P]]=TRUE,Weekly[[#This Row],[Actual]]=FALSE,),W416+Weekly[[#This Row],[BF V Odds]]-1,W416-1)))</f>
        <v>-352.03</v>
      </c>
      <c r="X417" s="24">
        <f>IF(Weekly[[#This Row],[Actual]]="","",IF(AND(Weekly[[#This Row],[ADBC_P]]=Weekly[[#This Row],[Actual]],Weekly[[#This Row],[ADBC_P]]=TRUE),X416+Weekly[[#This Row],[BF H Odds]]-1,IF(AND(Weekly[[#This Row],[ADBC_P]]=Weekly[[#This Row],[Actual]],Weekly[[#This Row],[ADBC_P]]=FALSE),X416+Weekly[[#This Row],[BF V Odds]]-1,X416-1)))</f>
        <v>17.550000000000026</v>
      </c>
      <c r="Y417" s="24">
        <f>IF(Weekly[[#This Row],[Actual]]="","",IF(AND(Weekly[[#This Row],[ADBC_P]]=FALSE,Weekly[[#This Row],[Actual]]=TRUE),Y416+Weekly[[#This Row],[BF H Odds]]-1,IF(AND(Weekly[[#This Row],[ADBC_P]]=TRUE,Weekly[[#This Row],[Actual]]=FALSE),Y416+Weekly[[#This Row],[BF V Odds]]-1,Y416-1)))</f>
        <v>50.730000000000004</v>
      </c>
      <c r="Z417" s="24">
        <f>IF(Weekly[[#This Row],[Actual]]="","",IF(AND(Weekly[[#This Row],[RFC_P]]=Weekly[[#This Row],[Actual]],Weekly[[#This Row],[RFC_P]]=TRUE),Z416+Weekly[[#This Row],[BF H Odds]]-1,IF(AND(Weekly[[#This Row],[RFC_P]]=Weekly[[#This Row],[Actual]],Weekly[[#This Row],[RFC_P]]=FALSE),Z416+Weekly[[#This Row],[BF V Odds]]-1,Z416-1)))</f>
        <v>21.680000000000014</v>
      </c>
      <c r="AA417" s="24">
        <f>IF(Weekly[[#This Row],[Actual]]="","",IF(AND(Weekly[[#This Row],[RFC_P]]=FALSE,Weekly[[#This Row],[Actual]]=TRUE),AA416+Weekly[[#This Row],[BF H Odds]]-1,IF(AND(Weekly[[#This Row],[RFC_P]]=TRUE,Weekly[[#This Row],[Actual]]=FALSE),AA416+Weekly[[#This Row],[BF V Odds]]-1,AA416-1)))</f>
        <v>46.59999999999998</v>
      </c>
      <c r="AB417" s="24">
        <f>IF(Weekly[[#This Row],[Actual]]="","",IF(AND(Weekly[[#This Row],[GBC_P]]=Weekly[[#This Row],[Actual]],Weekly[[#This Row],[GBC_P]]=TRUE),AB416+Weekly[[#This Row],[BF H Odds]]-1,IF(AND(Weekly[[#This Row],[GBC_P]]=Weekly[[#This Row],[Actual]],Weekly[[#This Row],[GBC_P]]=FALSE),AB416+Weekly[[#This Row],[BF V Odds]]-1,AB416-1)))</f>
        <v>10.460000000000008</v>
      </c>
      <c r="AC417" s="24">
        <f>IF(Weekly[[#This Row],[Actual]]="","",IF(AND(Weekly[[#This Row],[GBC_P]]=FALSE,Weekly[[#This Row],[Actual]]=TRUE),AC416+Weekly[[#This Row],[BF H Odds]]-1,IF(AND(Weekly[[#This Row],[GBC_P]]=TRUE,Weekly[[#This Row],[Actual]]=FALSE),AC416+Weekly[[#This Row],[BF V Odds]]-1,AC416-1)))</f>
        <v>57.819999999999972</v>
      </c>
      <c r="AD417" s="24">
        <f>IF(Weekly[[#This Row],[Actual]]="","",IF(AND(Weekly[[#This Row],[HGBC_P]]=Weekly[[#This Row],[Actual]],Weekly[[#This Row],[HGBC_P]]=TRUE),AD416+Weekly[[#This Row],[BF H Odds]]-1,IF(AND(Weekly[[#This Row],[HGBC_P]]=Weekly[[#This Row],[Actual]],Weekly[[#This Row],[HGBC_P]]=FALSE),AD416+Weekly[[#This Row],[BF V Odds]]-1,AD416-1)))</f>
        <v>17.510000000000023</v>
      </c>
      <c r="AE417" s="24">
        <f>IF(Weekly[[#This Row],[Actual]]="","",IF(AND(Weekly[[#This Row],[HGBC_P]]=FALSE,Weekly[[#This Row],[Actual]]=TRUE),AE416+Weekly[[#This Row],[BF H Odds]]-1,IF(AND(Weekly[[#This Row],[HGBC_P]]=TRUE,Weekly[[#This Row],[Actual]]=FALSE),AE416+Weekly[[#This Row],[BF V Odds]]-1,AE416-1)))</f>
        <v>50.77</v>
      </c>
      <c r="AF417" s="24">
        <f>IF(Weekly[[#This Row],[Actual]]="","",IF(AND(Weekly[[#This Row],[XGB_P]]=Weekly[[#This Row],[Actual]],Weekly[[#This Row],[XGB_P]]=TRUE),AF416+Weekly[[#This Row],[BF H Odds]]-1,IF(AND(Weekly[[#This Row],[XGB_P]]=Weekly[[#This Row],[Actual]],Weekly[[#This Row],[XGB_P]]=FALSE),AF416+Weekly[[#This Row],[BF V Odds]]-1,AF416-1)))</f>
        <v>35.080000000000027</v>
      </c>
      <c r="AG417" s="24">
        <f>IF(Weekly[[#This Row],[Actual]]="","",IF(AND(Weekly[[#This Row],[XGB_P]]=FALSE,Weekly[[#This Row],[Actual]]=TRUE),AG416+Weekly[[#This Row],[BF H Odds]]-1,IF(AND(Weekly[[#This Row],[XGB_P]]=TRUE,Weekly[[#This Row],[Actual]]=FALSE),AG416+Weekly[[#This Row],[BF V Odds]]-1,AG416-1)))</f>
        <v>33.199999999999996</v>
      </c>
      <c r="AH417" s="24">
        <f>IF(Weekly[[#This Row],[Actual]]="","",IF(AND(Weekly[[#This Row],[QDA_P]]=Weekly[[#This Row],[Actual]],Weekly[[#This Row],[QDA_P]]=TRUE),AH416+Weekly[[#This Row],[BF H Odds]]-1,IF(AND(Weekly[[#This Row],[QDA_P]]=Weekly[[#This Row],[Actual]],Weekly[[#This Row],[QDA_P]]=FALSE),AH416+Weekly[[#This Row],[BF V Odds]]-1,AH416-1)))</f>
        <v>1.7500000000000093</v>
      </c>
      <c r="AI417" s="24">
        <f>IF(Weekly[[#This Row],[Actual]]="","",IF(AND(Weekly[[#This Row],[QDA_P]]=FALSE,Weekly[[#This Row],[Actual]]=TRUE),AI416+Weekly[[#This Row],[BF H Odds]]-1,IF(AND(Weekly[[#This Row],[QDA_P]]=TRUE,Weekly[[#This Row],[Actual]]=FALSE),AI416+Weekly[[#This Row],[BF V Odds]]-1,AI416-1)))</f>
        <v>66.530000000000015</v>
      </c>
      <c r="AJ417" s="24">
        <f>IF(Weekly[[#This Row],[Actual]]="","",IF(AND(Weekly[[#This Row],[KNC_P]]=FALSE,Weekly[[#This Row],[Actual]]=TRUE),AJ416+Weekly[[#This Row],[BF H Odds]]-1,IF(AND(Weekly[[#This Row],[KNC_P]]=TRUE,Weekly[[#This Row],[Actual]]=FALSE),AJ416+Weekly[[#This Row],[BF V Odds]]-1,AJ416-1)))</f>
        <v>44.149999999999977</v>
      </c>
      <c r="AK417" s="24">
        <f>IF(Weekly[[#This Row],[Actual]]="","",IF(AND(Weekly[[#This Row],[KNC_P]]=FALSE,Weekly[[#This Row],[Actual]]=TRUE),AK416+Weekly[[#This Row],[BF H Odds]]-1,IF(AND(Weekly[[#This Row],[KNC_P]]=TRUE,Weekly[[#This Row],[Actual]]=FALSE),AK416+Weekly[[#This Row],[BF V Odds]]-1,AK416-1)))</f>
        <v>43.049999999999969</v>
      </c>
      <c r="AL417" s="30">
        <f>IF(Weekly[[#This Row],[Actual]]="","",COUNTIF(Weekly[[#This Row],[SVC_P]:[QDA_P]],TRUE))</f>
        <v>6</v>
      </c>
      <c r="AM417" s="30">
        <f>IF(Weekly[[#This Row],[Actual]]="","",COUNTIF(Weekly[[#This Row],[SVC_P]:[QDA_P]],FALSE))</f>
        <v>1</v>
      </c>
      <c r="AN417" s="36" t="str">
        <f>IF(AND(Weekly[[#This Row],[BF V Odds]]&gt;$BO$6,Weekly[[#This Row],[BF V Odds]] &lt; $BO$7),Weekly[[#This Row],[BF V Odds]],"")</f>
        <v/>
      </c>
      <c r="AO417" s="36">
        <f>IF(AND(Weekly[[#This Row],[BF H Odds]]&gt;$BO$6, Weekly[[#This Row],[BF H Odds]] &lt; $BO$7),Weekly[[#This Row],[BF H Odds]],"")</f>
        <v>3.45</v>
      </c>
      <c r="AP417" s="37">
        <f>IF(AND(Weekly[[#This Row],[V Odds &lt;]]="",Weekly[[#This Row],[H Odds &lt;]]=""),AP416,IF(AND(Weekly[[#This Row],[H Odds &lt;]]&lt;&gt;"",Weekly[[#This Row],[SVC_P]]=TRUE,Weekly[[#This Row],[Actual]]=TRUE),AP416+Weekly[[#This Row],[H Odds &lt;]]-1,IF(AND(Weekly[[#This Row],[V Odds &lt;]]&lt;&gt;"",Weekly[[#This Row],[SVC_P]]=FALSE,Weekly[[#This Row],[Actual]]=FALSE),AP416+Weekly[[#This Row],[V Odds &lt;]]-1,IF(AND(Weekly[[#This Row],[V Odds &lt;]]&lt;&gt;"",Weekly[[#This Row],[SVC_P]]=FALSE,Weekly[[#This Row],[Actual]]=TRUE),AP416-1,IF(AND(Weekly[[#This Row],[H Odds &lt;]]&lt;&gt;"",Weekly[[#This Row],[SVC_P]]=TRUE,Weekly[[#This Row],[Actual]]=FALSE),AP416-1,AP416)))))</f>
        <v>81.830000000000013</v>
      </c>
      <c r="AQ417" s="37">
        <f>IF(AND(Weekly[[#This Row],[V Odds &lt;]]="",Weekly[[#This Row],[H Odds &lt;]]=""),AQ416,IF(AND(Weekly[[#This Row],[H Odds &lt;]]&lt;&gt;"",Weekly[[#This Row],[ADBC_P]]=TRUE,Weekly[[#This Row],[Actual]]=TRUE),AQ416+Weekly[[#This Row],[H Odds &lt;]]-1,IF(AND(Weekly[[#This Row],[V Odds &lt;]]&lt;&gt;"",Weekly[[#This Row],[ADBC_P]]=FALSE,Weekly[[#This Row],[Actual]]=FALSE),AQ416+Weekly[[#This Row],[V Odds &lt;]]-1,IF(AND(Weekly[[#This Row],[V Odds &lt;]]&lt;&gt;"",Weekly[[#This Row],[ADBC_P]]=FALSE,Weekly[[#This Row],[Actual]]=TRUE),AQ416-1,IF(AND(Weekly[[#This Row],[H Odds &lt;]]&lt;&gt;"",Weekly[[#This Row],[ADBC_P]]=TRUE,Weekly[[#This Row],[Actual]]=FALSE),AQ416-1,AQ416)))))</f>
        <v>52.93</v>
      </c>
      <c r="AR417" s="37">
        <f>IF(AND(Weekly[[#This Row],[V Odds &lt;]]="",Weekly[[#This Row],[H Odds &lt;]]=""),AR416,IF(AND(Weekly[[#This Row],[H Odds &lt;]]&lt;&gt;"",Weekly[[#This Row],[RFC_P]]=TRUE,Weekly[[#This Row],[Actual]]=TRUE),AR416+Weekly[[#This Row],[H Odds &lt;]]-1,IF(AND(Weekly[[#This Row],[V Odds &lt;]]&lt;&gt;"",Weekly[[#This Row],[RFC_P]]=FALSE,Weekly[[#This Row],[Actual]]=FALSE),AR416+Weekly[[#This Row],[V Odds &lt;]]-1,IF(AND(Weekly[[#This Row],[V Odds &lt;]]&lt;&gt;"",Weekly[[#This Row],[RFC_P]]=FALSE,Weekly[[#This Row],[Actual]]=TRUE),AR416-1,IF(AND(Weekly[[#This Row],[H Odds &lt;]]&lt;&gt;"",Weekly[[#This Row],[RFC_P]]=TRUE,Weekly[[#This Row],[Actual]]=FALSE),AR416-1,AR416)))))</f>
        <v>60.44</v>
      </c>
      <c r="AS417" s="37">
        <f>IF(AND(Weekly[[#This Row],[V Odds &lt;]]="",Weekly[[#This Row],[H Odds &lt;]]=""),AS416,IF(AND(Weekly[[#This Row],[H Odds &lt;]]&lt;&gt;"",Weekly[[#This Row],[GBC_P]]=TRUE,Weekly[[#This Row],[Actual]]=TRUE),AS416+Weekly[[#This Row],[H Odds &lt;]]-1,IF(AND(Weekly[[#This Row],[V Odds &lt;]]&lt;&gt;"",Weekly[[#This Row],[GBC_P]]=FALSE,Weekly[[#This Row],[Actual]]=FALSE),AS416+Weekly[[#This Row],[V Odds &lt;]]-1,IF(AND(Weekly[[#This Row],[V Odds &lt;]]&lt;&gt;"",Weekly[[#This Row],[GBC_P]]=FALSE,Weekly[[#This Row],[Actual]]=TRUE),AS416-1,IF(AND(Weekly[[#This Row],[H Odds &lt;]]&lt;&gt;"",Weekly[[#This Row],[GBC_P]]=TRUE,Weekly[[#This Row],[Actual]]=FALSE),AS416-1,AS416)))))</f>
        <v>51.730000000000004</v>
      </c>
      <c r="AT417" s="37">
        <f>IF(AND(Weekly[[#This Row],[V Odds &lt;]]="",Weekly[[#This Row],[H Odds &lt;]]=""),AT416,IF(AND(Weekly[[#This Row],[H Odds &lt;]]&lt;&gt;"",Weekly[[#This Row],[HGBC_P]]=TRUE,Weekly[[#This Row],[Actual]]=TRUE),AT416+Weekly[[#This Row],[H Odds &lt;]]-1,IF(AND(Weekly[[#This Row],[V Odds &lt;]]&lt;&gt;"",Weekly[[#This Row],[HGBC_P]]=FALSE,Weekly[[#This Row],[Actual]]=FALSE),AT416+Weekly[[#This Row],[V Odds &lt;]]-1,IF(AND(Weekly[[#This Row],[V Odds &lt;]]&lt;&gt;"",Weekly[[#This Row],[HGBC_P]]=FALSE,Weekly[[#This Row],[Actual]]=TRUE),AT416-1,IF(AND(Weekly[[#This Row],[H Odds &lt;]]&lt;&gt;"",Weekly[[#This Row],[HGBC_P]]=TRUE,Weekly[[#This Row],[Actual]]=FALSE),AT416-1,AT416)))))</f>
        <v>57.559999999999995</v>
      </c>
      <c r="AU417" s="37">
        <f>IF(AND(Weekly[[#This Row],[V Odds &lt;]]="",Weekly[[#This Row],[H Odds &lt;]]=""),AU416,IF(AND(Weekly[[#This Row],[H Odds &lt;]]&lt;&gt;"",Weekly[[#This Row],[XGB_P]]=TRUE,Weekly[[#This Row],[Actual]]=TRUE),AU416+Weekly[[#This Row],[H Odds &lt;]]-1,IF(AND(Weekly[[#This Row],[V Odds &lt;]]&lt;&gt;"",Weekly[[#This Row],[XGB_P]]=FALSE,Weekly[[#This Row],[Actual]]=FALSE),AU416+Weekly[[#This Row],[V Odds &lt;]]-1,IF(AND(Weekly[[#This Row],[V Odds &lt;]]&lt;&gt;"",Weekly[[#This Row],[XGB_P]]=FALSE,Weekly[[#This Row],[Actual]]=TRUE),AU416-1,IF(AND(Weekly[[#This Row],[H Odds &lt;]]&lt;&gt;"",Weekly[[#This Row],[XGB_P]]=TRUE,Weekly[[#This Row],[Actual]]=FALSE),AU416-1,AU416)))))</f>
        <v>68.910000000000011</v>
      </c>
      <c r="AV417" s="37">
        <f>IF(AND(Weekly[[#This Row],[V Odds &lt;]]="",Weekly[[#This Row],[H Odds &lt;]]=""),AV416,IF(AND(Weekly[[#This Row],[H Odds &lt;]]&lt;&gt;"",Weekly[[#This Row],[QDA_P]]=TRUE,Weekly[[#This Row],[Actual]]=TRUE),AV416+Weekly[[#This Row],[H Odds &lt;]]-1,IF(AND(Weekly[[#This Row],[V Odds &lt;]]&lt;&gt;"",Weekly[[#This Row],[QDA_P]]=FALSE,Weekly[[#This Row],[Actual]]=FALSE),AV416+Weekly[[#This Row],[V Odds &lt;]]-1,IF(AND(Weekly[[#This Row],[V Odds &lt;]]&lt;&gt;"",Weekly[[#This Row],[QDA_P]]=FALSE,Weekly[[#This Row],[Actual]]=TRUE),AV416-1,IF(AND(Weekly[[#This Row],[H Odds &lt;]]&lt;&gt;"",Weekly[[#This Row],[QDA_P]]=TRUE,Weekly[[#This Row],[Actual]]=FALSE),AV416-1,AV416)))))</f>
        <v>60.399999999999984</v>
      </c>
      <c r="AW417" s="37">
        <f>IF(AND(Weekly[[#This Row],[H Odds &lt;]]="",Weekly[[#This Row],[V Odds &lt;]]=""),AW416,IF(AND(Weekly[[#This Row],[KNC_P]]=Weekly[[#This Row],[Actual]],Weekly[[#This Row],[KNC_P]]=TRUE),AW416+Weekly[[#This Row],[BF H Odds]]-1,IF(AND(Weekly[[#This Row],[KNC_P]]=Weekly[[#This Row],[Actual]],Weekly[[#This Row],[KNC_P]]=FALSE),AW416+Weekly[[#This Row],[BF V Odds]]-1,AW416-1)))</f>
        <v>51.370000000000019</v>
      </c>
      <c r="AX417" s="37">
        <f>IF(AND(Weekly[[#This Row],[V Odds &lt;]]="",Weekly[[#This Row],[H Odds &lt;]]=""),AX416,IF(AND(Weekly[[#This Row],[V Odds &lt;]]&lt;&gt;"",Weekly[[#This Row],[FALSES]]&gt;0,Weekly[[#This Row],[Actual]]=FALSE),AX416+Weekly[[#This Row],[V Odds &lt;]]-1,IF(AND(Weekly[[#This Row],[H Odds &lt;]]&lt;&gt;"",Weekly[[#This Row],[TRUES]]&gt;0,Weekly[[#This Row],[Actual]]=TRUE),AX416+Weekly[[#This Row],[H Odds &lt;]]-1,IF(AND(Weekly[[#This Row],[V Odds &lt;]]&lt;&gt;"",Weekly[[#This Row],[FALSES]]=0),AX416,IF(AND(Weekly[[#This Row],[H Odds &lt;]]&lt;&gt;"",Weekly[[#This Row],[TRUES]]=0),AX416,AX416-1)))))</f>
        <v>88.199999999999989</v>
      </c>
      <c r="AY417" s="37">
        <f>IF(AND(Weekly[[#This Row],[V Odds &lt;]]="",Weekly[[#This Row],[H Odds &lt;]]=""),AY416,IF(AND(Weekly[[#This Row],[V Odds &lt;]]&lt;&gt;"",Weekly[[#This Row],[FALSES]]&gt;0,Weekly[[#This Row],[Actual]]=FALSE),AY416+((Weekly[[#This Row],[V Odds &lt;]]-1)*0.92),IF(AND(Weekly[[#This Row],[H Odds &lt;]]&lt;&gt;"",Weekly[[#This Row],[TRUES]]&gt;0,Weekly[[#This Row],[Actual]]=TRUE),AY416+((Weekly[[#This Row],[H Odds &lt;]]-1)*0.92),IF(AND(Weekly[[#This Row],[V Odds &lt;]]&lt;&gt;"",Weekly[[#This Row],[FALSES]]=0),AY416,IF(AND(Weekly[[#This Row],[H Odds &lt;]]&lt;&gt;"",Weekly[[#This Row],[TRUES]]=0),AY416,AY416-1)))))</f>
        <v>79.784000000000034</v>
      </c>
      <c r="AZ417" s="37">
        <f>IF(AND(Weekly[[#This Row],[V Odds &lt;]]="",Weekly[[#This Row],[H Odds &lt;]]=""),AZ416,IF(AND(Weekly[[#This Row],[V Odds &lt;]]&lt;&gt;"",Weekly[[#This Row],[Actual]]=FALSE),AZ416+Weekly[[#This Row],[V Odds &lt;]]-1,IF(AND(Weekly[[#This Row],[H Odds &lt;]]&lt;&gt;"",Weekly[[#This Row],[Actual]]=TRUE),AZ416+Weekly[[#This Row],[H Odds &lt;]]-1,AZ416-1)))</f>
        <v>74.92</v>
      </c>
      <c r="BA417" s="38">
        <f>IF(Weekly[[#This Row],[H Odds &lt;]]="",BA416,IF(AND(Weekly[[#This Row],[H Odds &lt;]]&lt;&gt;"",Weekly[[#This Row],[SVC_P]]=TRUE,Weekly[[#This Row],[Actual]]=TRUE),BA416+Weekly[[#This Row],[H Odds &lt;]]-1,IF(AND(Weekly[[#This Row],[H Odds &lt;]]&lt;&gt;"",Weekly[[#This Row],[SVC_P]]=TRUE,Weekly[[#This Row],[Actual]]=FALSE),BA416-1,BA416)))</f>
        <v>76.789999999999992</v>
      </c>
      <c r="BB417" s="38">
        <f>IF(Weekly[[#This Row],[H Odds &lt;]]="",BB416,IF(AND(Weekly[[#This Row],[H Odds &lt;]]&lt;&gt;"",Weekly[[#This Row],[ADBC_P]]=TRUE,Weekly[[#This Row],[Actual]]=TRUE),BB416+Weekly[[#This Row],[H Odds &lt;]]-1,IF(AND(Weekly[[#This Row],[H Odds &lt;]]&lt;&gt;"",Weekly[[#This Row],[ADBC_P]]=TRUE,Weekly[[#This Row],[Actual]]=FALSE),BB416-1,BB416)))</f>
        <v>50.61</v>
      </c>
      <c r="BC417" s="38">
        <f>IF(Weekly[[#This Row],[H Odds &lt;]]="",BC416,IF(AND(Weekly[[#This Row],[H Odds &lt;]]&lt;&gt;"",Weekly[[#This Row],[RFC_P]]=TRUE,Weekly[[#This Row],[Actual]]=TRUE),BC416+Weekly[[#This Row],[H Odds &lt;]]-1,IF(AND(Weekly[[#This Row],[H Odds &lt;]]&lt;&gt;"",Weekly[[#This Row],[RFC_P]]=TRUE,Weekly[[#This Row],[Actual]]=FALSE),BC416-1,BC416)))</f>
        <v>52.309999999999995</v>
      </c>
      <c r="BD417" s="38">
        <f>IF(Weekly[[#This Row],[H Odds &lt;]]="",BD416,IF(AND(Weekly[[#This Row],[H Odds &lt;]]&lt;&gt;"",Weekly[[#This Row],[GBC_P]]=TRUE,Weekly[[#This Row],[Actual]]=TRUE),BD416+Weekly[[#This Row],[H Odds &lt;]]-1,IF(AND(Weekly[[#This Row],[H Odds &lt;]]&lt;&gt;"",Weekly[[#This Row],[GBC_P]]=TRUE,Weekly[[#This Row],[Actual]]=FALSE),BD416-1,BD416)))</f>
        <v>55.110000000000007</v>
      </c>
      <c r="BE417" s="38">
        <f>IF(Weekly[[#This Row],[H Odds &lt;]]="",BE416,IF(AND(Weekly[[#This Row],[H Odds &lt;]]&lt;&gt;"",Weekly[[#This Row],[HGBC_P]]=TRUE,Weekly[[#This Row],[Actual]]=TRUE),BE416+Weekly[[#This Row],[H Odds &lt;]]-1,IF(AND(Weekly[[#This Row],[H Odds &lt;]]&lt;&gt;"",Weekly[[#This Row],[HGBC_P]]=TRUE,Weekly[[#This Row],[Actual]]=FALSE),BE416-1,BE416)))</f>
        <v>60.459999999999994</v>
      </c>
      <c r="BF417" s="38">
        <f>IF(Weekly[[#This Row],[H Odds &lt;]]="",BF416,IF(AND(Weekly[[#This Row],[H Odds &lt;]]&lt;&gt;"",Weekly[[#This Row],[XGB_P]]=TRUE,Weekly[[#This Row],[Actual]]=TRUE),BF416+Weekly[[#This Row],[H Odds &lt;]]-1,IF(AND(Weekly[[#This Row],[H Odds &lt;]]&lt;&gt;"",Weekly[[#This Row],[XGB_P]]=TRUE,Weekly[[#This Row],[Actual]]=FALSE),BF416-1,BF416)))</f>
        <v>67.08</v>
      </c>
      <c r="BG417" s="38">
        <f>IF(Weekly[[#This Row],[H Odds &lt;]]="",BG416,IF(AND(Weekly[[#This Row],[H Odds &lt;]]&lt;&gt;"",Weekly[[#This Row],[QDA_P]]=TRUE,Weekly[[#This Row],[Actual]]=TRUE),BG416+Weekly[[#This Row],[H Odds &lt;]]-1,IF(AND(Weekly[[#This Row],[H Odds &lt;]]&lt;&gt;"",Weekly[[#This Row],[QDA_P]]=TRUE,Weekly[[#This Row],[Actual]]=FALSE),BG416-1,BG416)))</f>
        <v>49.33</v>
      </c>
      <c r="BH417" s="38">
        <f>IF(Weekly[[#This Row],[H Odds &lt;]]="",BH416,IF(AND(Weekly[[#This Row],[H Odds &lt;]]&lt;&gt;"",Weekly[[#This Row],[KNC_P]]=TRUE,Weekly[[#This Row],[Actual]]=TRUE),BH416+Weekly[[#This Row],[H Odds &lt;]]-1,IF(AND(Weekly[[#This Row],[H Odds &lt;]]&lt;&gt;"",Weekly[[#This Row],[KNC_P]]=TRUE,Weekly[[#This Row],[Actual]]=FALSE),BH416-1,BH416)))</f>
        <v>53.699999999999996</v>
      </c>
      <c r="BI417" s="38">
        <f>IF(Weekly[[#This Row],[H Odds &lt;]]="",BI416,IF(AND(Weekly[[#This Row],[H Odds &lt;]]&lt;&gt;"",Weekly[[#This Row],[TRUES]]&gt;0,Weekly[[#This Row],[Actual]]=TRUE),BI416+Weekly[[#This Row],[H Odds &lt;]]-1,IF(AND(Weekly[[#This Row],[H Odds &lt;]]&lt;&gt;"",Weekly[[#This Row],[TRUES]]=0),BI416,BI416-1)))</f>
        <v>76.789999999999992</v>
      </c>
      <c r="BJ417" s="38">
        <f>IF(Weekly[[#This Row],[H Odds &lt;]]="",BJ416,IF(AND(Weekly[[#This Row],[H Odds &lt;]]&lt;&gt;"",Weekly[[#This Row],[Actual]]=TRUE),BJ416+Weekly[[#This Row],[H Odds &lt;]]-1,IF(AND(Weekly[[#This Row],[H Odds &lt;]]&lt;&gt;"",Weekly[[#This Row],[Actual]]=FALSE),BJ416-1,BJ416)))</f>
        <v>78.69</v>
      </c>
      <c r="BK417" s="58">
        <f>IF(AND(Weekly[[#This Row],[TRUES]]&gt;4,Weekly[[#This Row],[Actual]]=TRUE),BK416+Weekly[[#This Row],[BF H Odds]]-1,IF(AND(Weekly[[#This Row],[FALSES]]&gt;4,Weekly[[#This Row],[Actual]]=FALSE),BK416+Weekly[[#This Row],[BF V Odds]]-1,IF(AND(Weekly[[#This Row],[TRUES]]&gt;4,Weekly[[#This Row],[Actual]]=FALSE),BK416-1,IF(AND(Weekly[[#This Row],[FALSES]]&gt;4,Weekly[[#This Row],[Actual]]=TRUE),BK416-1,BK416))))</f>
        <v>13.990000000000027</v>
      </c>
      <c r="BL417" s="58">
        <f>IF(AND(Weekly[[#This Row],[TRUES]]&gt;5,Weekly[[#This Row],[Actual]]=TRUE),BL416+Weekly[[#This Row],[BF H Odds]]-1,IF(AND(Weekly[[#This Row],[FALSES]]&gt;5,Weekly[[#This Row],[Actual]]=FALSE),BL416+Weekly[[#This Row],[BF V Odds]]-1,IF(AND(Weekly[[#This Row],[TRUES]]&gt;5,Weekly[[#This Row],[Actual]]=FALSE),BL416-1,IF(AND(Weekly[[#This Row],[FALSES]]&gt;5,Weekly[[#This Row],[Actual]]=TRUE),BL416-1,BL416))))</f>
        <v>20.200000000000024</v>
      </c>
      <c r="BM417" s="58">
        <f>IF(AND(Weekly[[#This Row],[TRUES]]&gt;6,Weekly[[#This Row],[Actual]]=TRUE),BM416+Weekly[[#This Row],[BF H Odds]]-1,IF(AND(Weekly[[#This Row],[FALSES]]&gt;6,Weekly[[#This Row],[Actual]]=FALSE),BM416+Weekly[[#This Row],[BF V Odds]]-1,IF(AND(Weekly[[#This Row],[TRUES]]&gt;6,Weekly[[#This Row],[Actual]]=FALSE),BM416-1,IF(AND(Weekly[[#This Row],[FALSES]]&gt;6,Weekly[[#This Row],[Actual]]=TRUE),BM416-1,BM416))))</f>
        <v>45.390000000000015</v>
      </c>
    </row>
    <row r="418" spans="1:65" x14ac:dyDescent="0.25">
      <c r="A418" s="34"/>
      <c r="B418" s="10">
        <v>44295</v>
      </c>
      <c r="C418" s="17" t="s">
        <v>36</v>
      </c>
      <c r="D418" s="15" t="s">
        <v>17</v>
      </c>
      <c r="E418" t="b">
        <v>1</v>
      </c>
      <c r="F418" t="b">
        <v>1</v>
      </c>
      <c r="G418" t="b">
        <v>1</v>
      </c>
      <c r="H418" t="b">
        <v>1</v>
      </c>
      <c r="I418" t="b">
        <v>1</v>
      </c>
      <c r="J418" t="b">
        <v>1</v>
      </c>
      <c r="K418" t="b">
        <v>1</v>
      </c>
      <c r="L418" t="b">
        <v>0</v>
      </c>
      <c r="O418" t="str">
        <f>IF(Weekly[[#This Row],[H/V]]="H",Weekly[[#This Row],[BF H Odds]],IF(Weekly[[#This Row],[H/V]]="V",Weekly[[#This Row],[BF V Odds]],""))</f>
        <v/>
      </c>
      <c r="P418" t="b">
        <v>1</v>
      </c>
      <c r="R418" s="35">
        <f>IFERROR(IF(Weekly[[#This Row],[Won Bet?]]="yes",R417+(Weekly[[#This Row],[BF Odds]]*Weekly[[#This Row],[BF Stake]])-Weekly[[#This Row],[BF Stake]],R417-Weekly[[#This Row],[BF Stake]]),R417)</f>
        <v>408.13570000000004</v>
      </c>
      <c r="S418" s="9">
        <f>IFERROR(IF(Weekly[[#This Row],[Won Bet?]]="yes",S417+(((Weekly[[#This Row],[BF Odds]]*Weekly[[#This Row],[BF Stake]])-Weekly[[#This Row],[BF Stake]])*0.95),S417-Weekly[[#This Row],[BF Stake]]),S417)</f>
        <v>399.87191499999994</v>
      </c>
      <c r="T418">
        <v>4.2</v>
      </c>
      <c r="U418">
        <v>1.3</v>
      </c>
      <c r="V418" s="24">
        <f>IF(Weekly[[#This Row],[Actual]]="","",IF(AND(Weekly[[#This Row],[SVC_P]]=Weekly[[#This Row],[Actual]],Weekly[[#This Row],[SVC_P]]=TRUE),V417+Weekly[[#This Row],[BF H Odds]]-1,IF(AND(Weekly[[#This Row],[SVC_P]]=Weekly[[#This Row],[Actual]],Weekly[[#This Row],[SVC_P]]=FALSE),V417+Weekly[[#This Row],[BF V Odds]]-1,V417-1)))</f>
        <v>70.280000000000058</v>
      </c>
      <c r="W418" s="24">
        <f>IF(Weekly[[#This Row],[Actual]]="","",IF(AND(Weekly[[#This Row],[SVC_P]]=FALSE,Weekly[[#This Row],[Actual]]=TRUE),W417+Weekly[[#This Row],[BF H Odds]]-1,IF(AND(Weekly[[#This Row],[SVC_P]]=TRUE,Weekly[[#This Row],[Actual]]=FALSE,),W417+Weekly[[#This Row],[BF V Odds]]-1,W417-1)))</f>
        <v>-353.03</v>
      </c>
      <c r="X418" s="24">
        <f>IF(Weekly[[#This Row],[Actual]]="","",IF(AND(Weekly[[#This Row],[ADBC_P]]=Weekly[[#This Row],[Actual]],Weekly[[#This Row],[ADBC_P]]=TRUE),X417+Weekly[[#This Row],[BF H Odds]]-1,IF(AND(Weekly[[#This Row],[ADBC_P]]=Weekly[[#This Row],[Actual]],Weekly[[#This Row],[ADBC_P]]=FALSE),X417+Weekly[[#This Row],[BF V Odds]]-1,X417-1)))</f>
        <v>17.850000000000026</v>
      </c>
      <c r="Y418" s="24">
        <f>IF(Weekly[[#This Row],[Actual]]="","",IF(AND(Weekly[[#This Row],[ADBC_P]]=FALSE,Weekly[[#This Row],[Actual]]=TRUE),Y417+Weekly[[#This Row],[BF H Odds]]-1,IF(AND(Weekly[[#This Row],[ADBC_P]]=TRUE,Weekly[[#This Row],[Actual]]=FALSE),Y417+Weekly[[#This Row],[BF V Odds]]-1,Y417-1)))</f>
        <v>49.730000000000004</v>
      </c>
      <c r="Z418" s="24">
        <f>IF(Weekly[[#This Row],[Actual]]="","",IF(AND(Weekly[[#This Row],[RFC_P]]=Weekly[[#This Row],[Actual]],Weekly[[#This Row],[RFC_P]]=TRUE),Z417+Weekly[[#This Row],[BF H Odds]]-1,IF(AND(Weekly[[#This Row],[RFC_P]]=Weekly[[#This Row],[Actual]],Weekly[[#This Row],[RFC_P]]=FALSE),Z417+Weekly[[#This Row],[BF V Odds]]-1,Z417-1)))</f>
        <v>21.980000000000015</v>
      </c>
      <c r="AA418" s="24">
        <f>IF(Weekly[[#This Row],[Actual]]="","",IF(AND(Weekly[[#This Row],[RFC_P]]=FALSE,Weekly[[#This Row],[Actual]]=TRUE),AA417+Weekly[[#This Row],[BF H Odds]]-1,IF(AND(Weekly[[#This Row],[RFC_P]]=TRUE,Weekly[[#This Row],[Actual]]=FALSE),AA417+Weekly[[#This Row],[BF V Odds]]-1,AA417-1)))</f>
        <v>45.59999999999998</v>
      </c>
      <c r="AB418" s="24">
        <f>IF(Weekly[[#This Row],[Actual]]="","",IF(AND(Weekly[[#This Row],[GBC_P]]=Weekly[[#This Row],[Actual]],Weekly[[#This Row],[GBC_P]]=TRUE),AB417+Weekly[[#This Row],[BF H Odds]]-1,IF(AND(Weekly[[#This Row],[GBC_P]]=Weekly[[#This Row],[Actual]],Weekly[[#This Row],[GBC_P]]=FALSE),AB417+Weekly[[#This Row],[BF V Odds]]-1,AB417-1)))</f>
        <v>10.760000000000009</v>
      </c>
      <c r="AC418" s="24">
        <f>IF(Weekly[[#This Row],[Actual]]="","",IF(AND(Weekly[[#This Row],[GBC_P]]=FALSE,Weekly[[#This Row],[Actual]]=TRUE),AC417+Weekly[[#This Row],[BF H Odds]]-1,IF(AND(Weekly[[#This Row],[GBC_P]]=TRUE,Weekly[[#This Row],[Actual]]=FALSE),AC417+Weekly[[#This Row],[BF V Odds]]-1,AC417-1)))</f>
        <v>56.819999999999972</v>
      </c>
      <c r="AD418" s="24">
        <f>IF(Weekly[[#This Row],[Actual]]="","",IF(AND(Weekly[[#This Row],[HGBC_P]]=Weekly[[#This Row],[Actual]],Weekly[[#This Row],[HGBC_P]]=TRUE),AD417+Weekly[[#This Row],[BF H Odds]]-1,IF(AND(Weekly[[#This Row],[HGBC_P]]=Weekly[[#This Row],[Actual]],Weekly[[#This Row],[HGBC_P]]=FALSE),AD417+Weekly[[#This Row],[BF V Odds]]-1,AD417-1)))</f>
        <v>17.810000000000024</v>
      </c>
      <c r="AE418" s="24">
        <f>IF(Weekly[[#This Row],[Actual]]="","",IF(AND(Weekly[[#This Row],[HGBC_P]]=FALSE,Weekly[[#This Row],[Actual]]=TRUE),AE417+Weekly[[#This Row],[BF H Odds]]-1,IF(AND(Weekly[[#This Row],[HGBC_P]]=TRUE,Weekly[[#This Row],[Actual]]=FALSE),AE417+Weekly[[#This Row],[BF V Odds]]-1,AE417-1)))</f>
        <v>49.77</v>
      </c>
      <c r="AF418" s="24">
        <f>IF(Weekly[[#This Row],[Actual]]="","",IF(AND(Weekly[[#This Row],[XGB_P]]=Weekly[[#This Row],[Actual]],Weekly[[#This Row],[XGB_P]]=TRUE),AF417+Weekly[[#This Row],[BF H Odds]]-1,IF(AND(Weekly[[#This Row],[XGB_P]]=Weekly[[#This Row],[Actual]],Weekly[[#This Row],[XGB_P]]=FALSE),AF417+Weekly[[#This Row],[BF V Odds]]-1,AF417-1)))</f>
        <v>35.380000000000024</v>
      </c>
      <c r="AG418" s="24">
        <f>IF(Weekly[[#This Row],[Actual]]="","",IF(AND(Weekly[[#This Row],[XGB_P]]=FALSE,Weekly[[#This Row],[Actual]]=TRUE),AG417+Weekly[[#This Row],[BF H Odds]]-1,IF(AND(Weekly[[#This Row],[XGB_P]]=TRUE,Weekly[[#This Row],[Actual]]=FALSE),AG417+Weekly[[#This Row],[BF V Odds]]-1,AG417-1)))</f>
        <v>32.199999999999996</v>
      </c>
      <c r="AH418" s="24">
        <f>IF(Weekly[[#This Row],[Actual]]="","",IF(AND(Weekly[[#This Row],[QDA_P]]=Weekly[[#This Row],[Actual]],Weekly[[#This Row],[QDA_P]]=TRUE),AH417+Weekly[[#This Row],[BF H Odds]]-1,IF(AND(Weekly[[#This Row],[QDA_P]]=Weekly[[#This Row],[Actual]],Weekly[[#This Row],[QDA_P]]=FALSE),AH417+Weekly[[#This Row],[BF V Odds]]-1,AH417-1)))</f>
        <v>2.0500000000000096</v>
      </c>
      <c r="AI418" s="24">
        <f>IF(Weekly[[#This Row],[Actual]]="","",IF(AND(Weekly[[#This Row],[QDA_P]]=FALSE,Weekly[[#This Row],[Actual]]=TRUE),AI417+Weekly[[#This Row],[BF H Odds]]-1,IF(AND(Weekly[[#This Row],[QDA_P]]=TRUE,Weekly[[#This Row],[Actual]]=FALSE),AI417+Weekly[[#This Row],[BF V Odds]]-1,AI417-1)))</f>
        <v>65.530000000000015</v>
      </c>
      <c r="AJ418" s="24">
        <f>IF(Weekly[[#This Row],[Actual]]="","",IF(AND(Weekly[[#This Row],[KNC_P]]=FALSE,Weekly[[#This Row],[Actual]]=TRUE),AJ417+Weekly[[#This Row],[BF H Odds]]-1,IF(AND(Weekly[[#This Row],[KNC_P]]=TRUE,Weekly[[#This Row],[Actual]]=FALSE),AJ417+Weekly[[#This Row],[BF V Odds]]-1,AJ417-1)))</f>
        <v>44.449999999999974</v>
      </c>
      <c r="AK418" s="24">
        <f>IF(Weekly[[#This Row],[Actual]]="","",IF(AND(Weekly[[#This Row],[KNC_P]]=FALSE,Weekly[[#This Row],[Actual]]=TRUE),AK417+Weekly[[#This Row],[BF H Odds]]-1,IF(AND(Weekly[[#This Row],[KNC_P]]=TRUE,Weekly[[#This Row],[Actual]]=FALSE),AK417+Weekly[[#This Row],[BF V Odds]]-1,AK417-1)))</f>
        <v>43.349999999999966</v>
      </c>
      <c r="AL418" s="30">
        <f>IF(Weekly[[#This Row],[Actual]]="","",COUNTIF(Weekly[[#This Row],[SVC_P]:[QDA_P]],TRUE))</f>
        <v>7</v>
      </c>
      <c r="AM418" s="30">
        <f>IF(Weekly[[#This Row],[Actual]]="","",COUNTIF(Weekly[[#This Row],[SVC_P]:[QDA_P]],FALSE))</f>
        <v>0</v>
      </c>
      <c r="AN418" s="36">
        <f>IF(AND(Weekly[[#This Row],[BF V Odds]]&gt;$BO$6,Weekly[[#This Row],[BF V Odds]] &lt; $BO$7),Weekly[[#This Row],[BF V Odds]],"")</f>
        <v>4.2</v>
      </c>
      <c r="AO418" s="36" t="str">
        <f>IF(AND(Weekly[[#This Row],[BF H Odds]]&gt;$BO$6, Weekly[[#This Row],[BF H Odds]] &lt; $BO$7),Weekly[[#This Row],[BF H Odds]],"")</f>
        <v/>
      </c>
      <c r="AP418" s="37">
        <f>IF(AND(Weekly[[#This Row],[V Odds &lt;]]="",Weekly[[#This Row],[H Odds &lt;]]=""),AP417,IF(AND(Weekly[[#This Row],[H Odds &lt;]]&lt;&gt;"",Weekly[[#This Row],[SVC_P]]=TRUE,Weekly[[#This Row],[Actual]]=TRUE),AP417+Weekly[[#This Row],[H Odds &lt;]]-1,IF(AND(Weekly[[#This Row],[V Odds &lt;]]&lt;&gt;"",Weekly[[#This Row],[SVC_P]]=FALSE,Weekly[[#This Row],[Actual]]=FALSE),AP417+Weekly[[#This Row],[V Odds &lt;]]-1,IF(AND(Weekly[[#This Row],[V Odds &lt;]]&lt;&gt;"",Weekly[[#This Row],[SVC_P]]=FALSE,Weekly[[#This Row],[Actual]]=TRUE),AP417-1,IF(AND(Weekly[[#This Row],[H Odds &lt;]]&lt;&gt;"",Weekly[[#This Row],[SVC_P]]=TRUE,Weekly[[#This Row],[Actual]]=FALSE),AP417-1,AP417)))))</f>
        <v>81.830000000000013</v>
      </c>
      <c r="AQ418" s="37">
        <f>IF(AND(Weekly[[#This Row],[V Odds &lt;]]="",Weekly[[#This Row],[H Odds &lt;]]=""),AQ417,IF(AND(Weekly[[#This Row],[H Odds &lt;]]&lt;&gt;"",Weekly[[#This Row],[ADBC_P]]=TRUE,Weekly[[#This Row],[Actual]]=TRUE),AQ417+Weekly[[#This Row],[H Odds &lt;]]-1,IF(AND(Weekly[[#This Row],[V Odds &lt;]]&lt;&gt;"",Weekly[[#This Row],[ADBC_P]]=FALSE,Weekly[[#This Row],[Actual]]=FALSE),AQ417+Weekly[[#This Row],[V Odds &lt;]]-1,IF(AND(Weekly[[#This Row],[V Odds &lt;]]&lt;&gt;"",Weekly[[#This Row],[ADBC_P]]=FALSE,Weekly[[#This Row],[Actual]]=TRUE),AQ417-1,IF(AND(Weekly[[#This Row],[H Odds &lt;]]&lt;&gt;"",Weekly[[#This Row],[ADBC_P]]=TRUE,Weekly[[#This Row],[Actual]]=FALSE),AQ417-1,AQ417)))))</f>
        <v>52.93</v>
      </c>
      <c r="AR418" s="37">
        <f>IF(AND(Weekly[[#This Row],[V Odds &lt;]]="",Weekly[[#This Row],[H Odds &lt;]]=""),AR417,IF(AND(Weekly[[#This Row],[H Odds &lt;]]&lt;&gt;"",Weekly[[#This Row],[RFC_P]]=TRUE,Weekly[[#This Row],[Actual]]=TRUE),AR417+Weekly[[#This Row],[H Odds &lt;]]-1,IF(AND(Weekly[[#This Row],[V Odds &lt;]]&lt;&gt;"",Weekly[[#This Row],[RFC_P]]=FALSE,Weekly[[#This Row],[Actual]]=FALSE),AR417+Weekly[[#This Row],[V Odds &lt;]]-1,IF(AND(Weekly[[#This Row],[V Odds &lt;]]&lt;&gt;"",Weekly[[#This Row],[RFC_P]]=FALSE,Weekly[[#This Row],[Actual]]=TRUE),AR417-1,IF(AND(Weekly[[#This Row],[H Odds &lt;]]&lt;&gt;"",Weekly[[#This Row],[RFC_P]]=TRUE,Weekly[[#This Row],[Actual]]=FALSE),AR417-1,AR417)))))</f>
        <v>60.44</v>
      </c>
      <c r="AS418" s="37">
        <f>IF(AND(Weekly[[#This Row],[V Odds &lt;]]="",Weekly[[#This Row],[H Odds &lt;]]=""),AS417,IF(AND(Weekly[[#This Row],[H Odds &lt;]]&lt;&gt;"",Weekly[[#This Row],[GBC_P]]=TRUE,Weekly[[#This Row],[Actual]]=TRUE),AS417+Weekly[[#This Row],[H Odds &lt;]]-1,IF(AND(Weekly[[#This Row],[V Odds &lt;]]&lt;&gt;"",Weekly[[#This Row],[GBC_P]]=FALSE,Weekly[[#This Row],[Actual]]=FALSE),AS417+Weekly[[#This Row],[V Odds &lt;]]-1,IF(AND(Weekly[[#This Row],[V Odds &lt;]]&lt;&gt;"",Weekly[[#This Row],[GBC_P]]=FALSE,Weekly[[#This Row],[Actual]]=TRUE),AS417-1,IF(AND(Weekly[[#This Row],[H Odds &lt;]]&lt;&gt;"",Weekly[[#This Row],[GBC_P]]=TRUE,Weekly[[#This Row],[Actual]]=FALSE),AS417-1,AS417)))))</f>
        <v>51.730000000000004</v>
      </c>
      <c r="AT418" s="37">
        <f>IF(AND(Weekly[[#This Row],[V Odds &lt;]]="",Weekly[[#This Row],[H Odds &lt;]]=""),AT417,IF(AND(Weekly[[#This Row],[H Odds &lt;]]&lt;&gt;"",Weekly[[#This Row],[HGBC_P]]=TRUE,Weekly[[#This Row],[Actual]]=TRUE),AT417+Weekly[[#This Row],[H Odds &lt;]]-1,IF(AND(Weekly[[#This Row],[V Odds &lt;]]&lt;&gt;"",Weekly[[#This Row],[HGBC_P]]=FALSE,Weekly[[#This Row],[Actual]]=FALSE),AT417+Weekly[[#This Row],[V Odds &lt;]]-1,IF(AND(Weekly[[#This Row],[V Odds &lt;]]&lt;&gt;"",Weekly[[#This Row],[HGBC_P]]=FALSE,Weekly[[#This Row],[Actual]]=TRUE),AT417-1,IF(AND(Weekly[[#This Row],[H Odds &lt;]]&lt;&gt;"",Weekly[[#This Row],[HGBC_P]]=TRUE,Weekly[[#This Row],[Actual]]=FALSE),AT417-1,AT417)))))</f>
        <v>57.559999999999995</v>
      </c>
      <c r="AU418" s="37">
        <f>IF(AND(Weekly[[#This Row],[V Odds &lt;]]="",Weekly[[#This Row],[H Odds &lt;]]=""),AU417,IF(AND(Weekly[[#This Row],[H Odds &lt;]]&lt;&gt;"",Weekly[[#This Row],[XGB_P]]=TRUE,Weekly[[#This Row],[Actual]]=TRUE),AU417+Weekly[[#This Row],[H Odds &lt;]]-1,IF(AND(Weekly[[#This Row],[V Odds &lt;]]&lt;&gt;"",Weekly[[#This Row],[XGB_P]]=FALSE,Weekly[[#This Row],[Actual]]=FALSE),AU417+Weekly[[#This Row],[V Odds &lt;]]-1,IF(AND(Weekly[[#This Row],[V Odds &lt;]]&lt;&gt;"",Weekly[[#This Row],[XGB_P]]=FALSE,Weekly[[#This Row],[Actual]]=TRUE),AU417-1,IF(AND(Weekly[[#This Row],[H Odds &lt;]]&lt;&gt;"",Weekly[[#This Row],[XGB_P]]=TRUE,Weekly[[#This Row],[Actual]]=FALSE),AU417-1,AU417)))))</f>
        <v>68.910000000000011</v>
      </c>
      <c r="AV418" s="37">
        <f>IF(AND(Weekly[[#This Row],[V Odds &lt;]]="",Weekly[[#This Row],[H Odds &lt;]]=""),AV417,IF(AND(Weekly[[#This Row],[H Odds &lt;]]&lt;&gt;"",Weekly[[#This Row],[QDA_P]]=TRUE,Weekly[[#This Row],[Actual]]=TRUE),AV417+Weekly[[#This Row],[H Odds &lt;]]-1,IF(AND(Weekly[[#This Row],[V Odds &lt;]]&lt;&gt;"",Weekly[[#This Row],[QDA_P]]=FALSE,Weekly[[#This Row],[Actual]]=FALSE),AV417+Weekly[[#This Row],[V Odds &lt;]]-1,IF(AND(Weekly[[#This Row],[V Odds &lt;]]&lt;&gt;"",Weekly[[#This Row],[QDA_P]]=FALSE,Weekly[[#This Row],[Actual]]=TRUE),AV417-1,IF(AND(Weekly[[#This Row],[H Odds &lt;]]&lt;&gt;"",Weekly[[#This Row],[QDA_P]]=TRUE,Weekly[[#This Row],[Actual]]=FALSE),AV417-1,AV417)))))</f>
        <v>60.399999999999984</v>
      </c>
      <c r="AW418" s="37">
        <f>IF(AND(Weekly[[#This Row],[H Odds &lt;]]="",Weekly[[#This Row],[V Odds &lt;]]=""),AW417,IF(AND(Weekly[[#This Row],[KNC_P]]=Weekly[[#This Row],[Actual]],Weekly[[#This Row],[KNC_P]]=TRUE),AW417+Weekly[[#This Row],[BF H Odds]]-1,IF(AND(Weekly[[#This Row],[KNC_P]]=Weekly[[#This Row],[Actual]],Weekly[[#This Row],[KNC_P]]=FALSE),AW417+Weekly[[#This Row],[BF V Odds]]-1,AW417-1)))</f>
        <v>50.370000000000019</v>
      </c>
      <c r="AX418" s="37">
        <f>IF(AND(Weekly[[#This Row],[V Odds &lt;]]="",Weekly[[#This Row],[H Odds &lt;]]=""),AX417,IF(AND(Weekly[[#This Row],[V Odds &lt;]]&lt;&gt;"",Weekly[[#This Row],[FALSES]]&gt;0,Weekly[[#This Row],[Actual]]=FALSE),AX417+Weekly[[#This Row],[V Odds &lt;]]-1,IF(AND(Weekly[[#This Row],[H Odds &lt;]]&lt;&gt;"",Weekly[[#This Row],[TRUES]]&gt;0,Weekly[[#This Row],[Actual]]=TRUE),AX417+Weekly[[#This Row],[H Odds &lt;]]-1,IF(AND(Weekly[[#This Row],[V Odds &lt;]]&lt;&gt;"",Weekly[[#This Row],[FALSES]]=0),AX417,IF(AND(Weekly[[#This Row],[H Odds &lt;]]&lt;&gt;"",Weekly[[#This Row],[TRUES]]=0),AX417,AX417-1)))))</f>
        <v>88.199999999999989</v>
      </c>
      <c r="AY418" s="37">
        <f>IF(AND(Weekly[[#This Row],[V Odds &lt;]]="",Weekly[[#This Row],[H Odds &lt;]]=""),AY417,IF(AND(Weekly[[#This Row],[V Odds &lt;]]&lt;&gt;"",Weekly[[#This Row],[FALSES]]&gt;0,Weekly[[#This Row],[Actual]]=FALSE),AY417+((Weekly[[#This Row],[V Odds &lt;]]-1)*0.92),IF(AND(Weekly[[#This Row],[H Odds &lt;]]&lt;&gt;"",Weekly[[#This Row],[TRUES]]&gt;0,Weekly[[#This Row],[Actual]]=TRUE),AY417+((Weekly[[#This Row],[H Odds &lt;]]-1)*0.92),IF(AND(Weekly[[#This Row],[V Odds &lt;]]&lt;&gt;"",Weekly[[#This Row],[FALSES]]=0),AY417,IF(AND(Weekly[[#This Row],[H Odds &lt;]]&lt;&gt;"",Weekly[[#This Row],[TRUES]]=0),AY417,AY417-1)))))</f>
        <v>79.784000000000034</v>
      </c>
      <c r="AZ418" s="37">
        <f>IF(AND(Weekly[[#This Row],[V Odds &lt;]]="",Weekly[[#This Row],[H Odds &lt;]]=""),AZ417,IF(AND(Weekly[[#This Row],[V Odds &lt;]]&lt;&gt;"",Weekly[[#This Row],[Actual]]=FALSE),AZ417+Weekly[[#This Row],[V Odds &lt;]]-1,IF(AND(Weekly[[#This Row],[H Odds &lt;]]&lt;&gt;"",Weekly[[#This Row],[Actual]]=TRUE),AZ417+Weekly[[#This Row],[H Odds &lt;]]-1,AZ417-1)))</f>
        <v>73.92</v>
      </c>
      <c r="BA418" s="38">
        <f>IF(Weekly[[#This Row],[H Odds &lt;]]="",BA417,IF(AND(Weekly[[#This Row],[H Odds &lt;]]&lt;&gt;"",Weekly[[#This Row],[SVC_P]]=TRUE,Weekly[[#This Row],[Actual]]=TRUE),BA417+Weekly[[#This Row],[H Odds &lt;]]-1,IF(AND(Weekly[[#This Row],[H Odds &lt;]]&lt;&gt;"",Weekly[[#This Row],[SVC_P]]=TRUE,Weekly[[#This Row],[Actual]]=FALSE),BA417-1,BA417)))</f>
        <v>76.789999999999992</v>
      </c>
      <c r="BB418" s="38">
        <f>IF(Weekly[[#This Row],[H Odds &lt;]]="",BB417,IF(AND(Weekly[[#This Row],[H Odds &lt;]]&lt;&gt;"",Weekly[[#This Row],[ADBC_P]]=TRUE,Weekly[[#This Row],[Actual]]=TRUE),BB417+Weekly[[#This Row],[H Odds &lt;]]-1,IF(AND(Weekly[[#This Row],[H Odds &lt;]]&lt;&gt;"",Weekly[[#This Row],[ADBC_P]]=TRUE,Weekly[[#This Row],[Actual]]=FALSE),BB417-1,BB417)))</f>
        <v>50.61</v>
      </c>
      <c r="BC418" s="38">
        <f>IF(Weekly[[#This Row],[H Odds &lt;]]="",BC417,IF(AND(Weekly[[#This Row],[H Odds &lt;]]&lt;&gt;"",Weekly[[#This Row],[RFC_P]]=TRUE,Weekly[[#This Row],[Actual]]=TRUE),BC417+Weekly[[#This Row],[H Odds &lt;]]-1,IF(AND(Weekly[[#This Row],[H Odds &lt;]]&lt;&gt;"",Weekly[[#This Row],[RFC_P]]=TRUE,Weekly[[#This Row],[Actual]]=FALSE),BC417-1,BC417)))</f>
        <v>52.309999999999995</v>
      </c>
      <c r="BD418" s="38">
        <f>IF(Weekly[[#This Row],[H Odds &lt;]]="",BD417,IF(AND(Weekly[[#This Row],[H Odds &lt;]]&lt;&gt;"",Weekly[[#This Row],[GBC_P]]=TRUE,Weekly[[#This Row],[Actual]]=TRUE),BD417+Weekly[[#This Row],[H Odds &lt;]]-1,IF(AND(Weekly[[#This Row],[H Odds &lt;]]&lt;&gt;"",Weekly[[#This Row],[GBC_P]]=TRUE,Weekly[[#This Row],[Actual]]=FALSE),BD417-1,BD417)))</f>
        <v>55.110000000000007</v>
      </c>
      <c r="BE418" s="38">
        <f>IF(Weekly[[#This Row],[H Odds &lt;]]="",BE417,IF(AND(Weekly[[#This Row],[H Odds &lt;]]&lt;&gt;"",Weekly[[#This Row],[HGBC_P]]=TRUE,Weekly[[#This Row],[Actual]]=TRUE),BE417+Weekly[[#This Row],[H Odds &lt;]]-1,IF(AND(Weekly[[#This Row],[H Odds &lt;]]&lt;&gt;"",Weekly[[#This Row],[HGBC_P]]=TRUE,Weekly[[#This Row],[Actual]]=FALSE),BE417-1,BE417)))</f>
        <v>60.459999999999994</v>
      </c>
      <c r="BF418" s="38">
        <f>IF(Weekly[[#This Row],[H Odds &lt;]]="",BF417,IF(AND(Weekly[[#This Row],[H Odds &lt;]]&lt;&gt;"",Weekly[[#This Row],[XGB_P]]=TRUE,Weekly[[#This Row],[Actual]]=TRUE),BF417+Weekly[[#This Row],[H Odds &lt;]]-1,IF(AND(Weekly[[#This Row],[H Odds &lt;]]&lt;&gt;"",Weekly[[#This Row],[XGB_P]]=TRUE,Weekly[[#This Row],[Actual]]=FALSE),BF417-1,BF417)))</f>
        <v>67.08</v>
      </c>
      <c r="BG418" s="38">
        <f>IF(Weekly[[#This Row],[H Odds &lt;]]="",BG417,IF(AND(Weekly[[#This Row],[H Odds &lt;]]&lt;&gt;"",Weekly[[#This Row],[QDA_P]]=TRUE,Weekly[[#This Row],[Actual]]=TRUE),BG417+Weekly[[#This Row],[H Odds &lt;]]-1,IF(AND(Weekly[[#This Row],[H Odds &lt;]]&lt;&gt;"",Weekly[[#This Row],[QDA_P]]=TRUE,Weekly[[#This Row],[Actual]]=FALSE),BG417-1,BG417)))</f>
        <v>49.33</v>
      </c>
      <c r="BH418" s="38">
        <f>IF(Weekly[[#This Row],[H Odds &lt;]]="",BH417,IF(AND(Weekly[[#This Row],[H Odds &lt;]]&lt;&gt;"",Weekly[[#This Row],[KNC_P]]=TRUE,Weekly[[#This Row],[Actual]]=TRUE),BH417+Weekly[[#This Row],[H Odds &lt;]]-1,IF(AND(Weekly[[#This Row],[H Odds &lt;]]&lt;&gt;"",Weekly[[#This Row],[KNC_P]]=TRUE,Weekly[[#This Row],[Actual]]=FALSE),BH417-1,BH417)))</f>
        <v>53.699999999999996</v>
      </c>
      <c r="BI418" s="38">
        <f>IF(Weekly[[#This Row],[H Odds &lt;]]="",BI417,IF(AND(Weekly[[#This Row],[H Odds &lt;]]&lt;&gt;"",Weekly[[#This Row],[TRUES]]&gt;0,Weekly[[#This Row],[Actual]]=TRUE),BI417+Weekly[[#This Row],[H Odds &lt;]]-1,IF(AND(Weekly[[#This Row],[H Odds &lt;]]&lt;&gt;"",Weekly[[#This Row],[TRUES]]=0),BI417,BI417-1)))</f>
        <v>76.789999999999992</v>
      </c>
      <c r="BJ418" s="38">
        <f>IF(Weekly[[#This Row],[H Odds &lt;]]="",BJ417,IF(AND(Weekly[[#This Row],[H Odds &lt;]]&lt;&gt;"",Weekly[[#This Row],[Actual]]=TRUE),BJ417+Weekly[[#This Row],[H Odds &lt;]]-1,IF(AND(Weekly[[#This Row],[H Odds &lt;]]&lt;&gt;"",Weekly[[#This Row],[Actual]]=FALSE),BJ417-1,BJ417)))</f>
        <v>78.69</v>
      </c>
      <c r="BK418" s="58">
        <f>IF(AND(Weekly[[#This Row],[TRUES]]&gt;4,Weekly[[#This Row],[Actual]]=TRUE),BK417+Weekly[[#This Row],[BF H Odds]]-1,IF(AND(Weekly[[#This Row],[FALSES]]&gt;4,Weekly[[#This Row],[Actual]]=FALSE),BK417+Weekly[[#This Row],[BF V Odds]]-1,IF(AND(Weekly[[#This Row],[TRUES]]&gt;4,Weekly[[#This Row],[Actual]]=FALSE),BK417-1,IF(AND(Weekly[[#This Row],[FALSES]]&gt;4,Weekly[[#This Row],[Actual]]=TRUE),BK417-1,BK417))))</f>
        <v>14.290000000000028</v>
      </c>
      <c r="BL418" s="58">
        <f>IF(AND(Weekly[[#This Row],[TRUES]]&gt;5,Weekly[[#This Row],[Actual]]=TRUE),BL417+Weekly[[#This Row],[BF H Odds]]-1,IF(AND(Weekly[[#This Row],[FALSES]]&gt;5,Weekly[[#This Row],[Actual]]=FALSE),BL417+Weekly[[#This Row],[BF V Odds]]-1,IF(AND(Weekly[[#This Row],[TRUES]]&gt;5,Weekly[[#This Row],[Actual]]=FALSE),BL417-1,IF(AND(Weekly[[#This Row],[FALSES]]&gt;5,Weekly[[#This Row],[Actual]]=TRUE),BL417-1,BL417))))</f>
        <v>20.500000000000025</v>
      </c>
      <c r="BM418" s="58">
        <f>IF(AND(Weekly[[#This Row],[TRUES]]&gt;6,Weekly[[#This Row],[Actual]]=TRUE),BM417+Weekly[[#This Row],[BF H Odds]]-1,IF(AND(Weekly[[#This Row],[FALSES]]&gt;6,Weekly[[#This Row],[Actual]]=FALSE),BM417+Weekly[[#This Row],[BF V Odds]]-1,IF(AND(Weekly[[#This Row],[TRUES]]&gt;6,Weekly[[#This Row],[Actual]]=FALSE),BM417-1,IF(AND(Weekly[[#This Row],[FALSES]]&gt;6,Weekly[[#This Row],[Actual]]=TRUE),BM417-1,BM417))))</f>
        <v>45.690000000000012</v>
      </c>
    </row>
    <row r="419" spans="1:65" x14ac:dyDescent="0.25">
      <c r="A419" s="34"/>
      <c r="B419" s="10">
        <v>44295</v>
      </c>
      <c r="C419" s="17" t="s">
        <v>27</v>
      </c>
      <c r="D419" s="15" t="s">
        <v>11</v>
      </c>
      <c r="E419" t="b">
        <v>1</v>
      </c>
      <c r="F419" t="b">
        <v>1</v>
      </c>
      <c r="G419" t="b">
        <v>1</v>
      </c>
      <c r="H419" t="b">
        <v>1</v>
      </c>
      <c r="I419" t="b">
        <v>1</v>
      </c>
      <c r="J419" t="b">
        <v>0</v>
      </c>
      <c r="K419" t="b">
        <v>1</v>
      </c>
      <c r="L419" t="b">
        <v>0</v>
      </c>
      <c r="O419" t="str">
        <f>IF(Weekly[[#This Row],[H/V]]="H",Weekly[[#This Row],[BF H Odds]],IF(Weekly[[#This Row],[H/V]]="V",Weekly[[#This Row],[BF V Odds]],""))</f>
        <v/>
      </c>
      <c r="P419" t="b">
        <v>0</v>
      </c>
      <c r="R419" s="35">
        <f>IFERROR(IF(Weekly[[#This Row],[Won Bet?]]="yes",R418+(Weekly[[#This Row],[BF Odds]]*Weekly[[#This Row],[BF Stake]])-Weekly[[#This Row],[BF Stake]],R418-Weekly[[#This Row],[BF Stake]]),R418)</f>
        <v>408.13570000000004</v>
      </c>
      <c r="S419" s="9">
        <f>IFERROR(IF(Weekly[[#This Row],[Won Bet?]]="yes",S418+(((Weekly[[#This Row],[BF Odds]]*Weekly[[#This Row],[BF Stake]])-Weekly[[#This Row],[BF Stake]])*0.95),S418-Weekly[[#This Row],[BF Stake]]),S418)</f>
        <v>399.87191499999994</v>
      </c>
      <c r="T419">
        <v>2</v>
      </c>
      <c r="U419">
        <v>1.5</v>
      </c>
      <c r="V419" s="24">
        <f>IF(Weekly[[#This Row],[Actual]]="","",IF(AND(Weekly[[#This Row],[SVC_P]]=Weekly[[#This Row],[Actual]],Weekly[[#This Row],[SVC_P]]=TRUE),V418+Weekly[[#This Row],[BF H Odds]]-1,IF(AND(Weekly[[#This Row],[SVC_P]]=Weekly[[#This Row],[Actual]],Weekly[[#This Row],[SVC_P]]=FALSE),V418+Weekly[[#This Row],[BF V Odds]]-1,V418-1)))</f>
        <v>69.280000000000058</v>
      </c>
      <c r="W419" s="24">
        <f>IF(Weekly[[#This Row],[Actual]]="","",IF(AND(Weekly[[#This Row],[SVC_P]]=FALSE,Weekly[[#This Row],[Actual]]=TRUE),W418+Weekly[[#This Row],[BF H Odds]]-1,IF(AND(Weekly[[#This Row],[SVC_P]]=TRUE,Weekly[[#This Row],[Actual]]=FALSE,),W418+Weekly[[#This Row],[BF V Odds]]-1,W418-1)))</f>
        <v>-354.03</v>
      </c>
      <c r="X419" s="24">
        <f>IF(Weekly[[#This Row],[Actual]]="","",IF(AND(Weekly[[#This Row],[ADBC_P]]=Weekly[[#This Row],[Actual]],Weekly[[#This Row],[ADBC_P]]=TRUE),X418+Weekly[[#This Row],[BF H Odds]]-1,IF(AND(Weekly[[#This Row],[ADBC_P]]=Weekly[[#This Row],[Actual]],Weekly[[#This Row],[ADBC_P]]=FALSE),X418+Weekly[[#This Row],[BF V Odds]]-1,X418-1)))</f>
        <v>16.850000000000026</v>
      </c>
      <c r="Y419" s="24">
        <f>IF(Weekly[[#This Row],[Actual]]="","",IF(AND(Weekly[[#This Row],[ADBC_P]]=FALSE,Weekly[[#This Row],[Actual]]=TRUE),Y418+Weekly[[#This Row],[BF H Odds]]-1,IF(AND(Weekly[[#This Row],[ADBC_P]]=TRUE,Weekly[[#This Row],[Actual]]=FALSE),Y418+Weekly[[#This Row],[BF V Odds]]-1,Y418-1)))</f>
        <v>50.730000000000004</v>
      </c>
      <c r="Z419" s="24">
        <f>IF(Weekly[[#This Row],[Actual]]="","",IF(AND(Weekly[[#This Row],[RFC_P]]=Weekly[[#This Row],[Actual]],Weekly[[#This Row],[RFC_P]]=TRUE),Z418+Weekly[[#This Row],[BF H Odds]]-1,IF(AND(Weekly[[#This Row],[RFC_P]]=Weekly[[#This Row],[Actual]],Weekly[[#This Row],[RFC_P]]=FALSE),Z418+Weekly[[#This Row],[BF V Odds]]-1,Z418-1)))</f>
        <v>20.980000000000015</v>
      </c>
      <c r="AA419" s="24">
        <f>IF(Weekly[[#This Row],[Actual]]="","",IF(AND(Weekly[[#This Row],[RFC_P]]=FALSE,Weekly[[#This Row],[Actual]]=TRUE),AA418+Weekly[[#This Row],[BF H Odds]]-1,IF(AND(Weekly[[#This Row],[RFC_P]]=TRUE,Weekly[[#This Row],[Actual]]=FALSE),AA418+Weekly[[#This Row],[BF V Odds]]-1,AA418-1)))</f>
        <v>46.59999999999998</v>
      </c>
      <c r="AB419" s="24">
        <f>IF(Weekly[[#This Row],[Actual]]="","",IF(AND(Weekly[[#This Row],[GBC_P]]=Weekly[[#This Row],[Actual]],Weekly[[#This Row],[GBC_P]]=TRUE),AB418+Weekly[[#This Row],[BF H Odds]]-1,IF(AND(Weekly[[#This Row],[GBC_P]]=Weekly[[#This Row],[Actual]],Weekly[[#This Row],[GBC_P]]=FALSE),AB418+Weekly[[#This Row],[BF V Odds]]-1,AB418-1)))</f>
        <v>9.7600000000000087</v>
      </c>
      <c r="AC419" s="24">
        <f>IF(Weekly[[#This Row],[Actual]]="","",IF(AND(Weekly[[#This Row],[GBC_P]]=FALSE,Weekly[[#This Row],[Actual]]=TRUE),AC418+Weekly[[#This Row],[BF H Odds]]-1,IF(AND(Weekly[[#This Row],[GBC_P]]=TRUE,Weekly[[#This Row],[Actual]]=FALSE),AC418+Weekly[[#This Row],[BF V Odds]]-1,AC418-1)))</f>
        <v>57.819999999999972</v>
      </c>
      <c r="AD419" s="24">
        <f>IF(Weekly[[#This Row],[Actual]]="","",IF(AND(Weekly[[#This Row],[HGBC_P]]=Weekly[[#This Row],[Actual]],Weekly[[#This Row],[HGBC_P]]=TRUE),AD418+Weekly[[#This Row],[BF H Odds]]-1,IF(AND(Weekly[[#This Row],[HGBC_P]]=Weekly[[#This Row],[Actual]],Weekly[[#This Row],[HGBC_P]]=FALSE),AD418+Weekly[[#This Row],[BF V Odds]]-1,AD418-1)))</f>
        <v>16.810000000000024</v>
      </c>
      <c r="AE419" s="24">
        <f>IF(Weekly[[#This Row],[Actual]]="","",IF(AND(Weekly[[#This Row],[HGBC_P]]=FALSE,Weekly[[#This Row],[Actual]]=TRUE),AE418+Weekly[[#This Row],[BF H Odds]]-1,IF(AND(Weekly[[#This Row],[HGBC_P]]=TRUE,Weekly[[#This Row],[Actual]]=FALSE),AE418+Weekly[[#This Row],[BF V Odds]]-1,AE418-1)))</f>
        <v>50.77</v>
      </c>
      <c r="AF419" s="24">
        <f>IF(Weekly[[#This Row],[Actual]]="","",IF(AND(Weekly[[#This Row],[XGB_P]]=Weekly[[#This Row],[Actual]],Weekly[[#This Row],[XGB_P]]=TRUE),AF418+Weekly[[#This Row],[BF H Odds]]-1,IF(AND(Weekly[[#This Row],[XGB_P]]=Weekly[[#This Row],[Actual]],Weekly[[#This Row],[XGB_P]]=FALSE),AF418+Weekly[[#This Row],[BF V Odds]]-1,AF418-1)))</f>
        <v>36.380000000000024</v>
      </c>
      <c r="AG419" s="24">
        <f>IF(Weekly[[#This Row],[Actual]]="","",IF(AND(Weekly[[#This Row],[XGB_P]]=FALSE,Weekly[[#This Row],[Actual]]=TRUE),AG418+Weekly[[#This Row],[BF H Odds]]-1,IF(AND(Weekly[[#This Row],[XGB_P]]=TRUE,Weekly[[#This Row],[Actual]]=FALSE),AG418+Weekly[[#This Row],[BF V Odds]]-1,AG418-1)))</f>
        <v>31.199999999999996</v>
      </c>
      <c r="AH419" s="24">
        <f>IF(Weekly[[#This Row],[Actual]]="","",IF(AND(Weekly[[#This Row],[QDA_P]]=Weekly[[#This Row],[Actual]],Weekly[[#This Row],[QDA_P]]=TRUE),AH418+Weekly[[#This Row],[BF H Odds]]-1,IF(AND(Weekly[[#This Row],[QDA_P]]=Weekly[[#This Row],[Actual]],Weekly[[#This Row],[QDA_P]]=FALSE),AH418+Weekly[[#This Row],[BF V Odds]]-1,AH418-1)))</f>
        <v>1.0500000000000096</v>
      </c>
      <c r="AI419" s="24">
        <f>IF(Weekly[[#This Row],[Actual]]="","",IF(AND(Weekly[[#This Row],[QDA_P]]=FALSE,Weekly[[#This Row],[Actual]]=TRUE),AI418+Weekly[[#This Row],[BF H Odds]]-1,IF(AND(Weekly[[#This Row],[QDA_P]]=TRUE,Weekly[[#This Row],[Actual]]=FALSE),AI418+Weekly[[#This Row],[BF V Odds]]-1,AI418-1)))</f>
        <v>66.530000000000015</v>
      </c>
      <c r="AJ419" s="24">
        <f>IF(Weekly[[#This Row],[Actual]]="","",IF(AND(Weekly[[#This Row],[KNC_P]]=FALSE,Weekly[[#This Row],[Actual]]=TRUE),AJ418+Weekly[[#This Row],[BF H Odds]]-1,IF(AND(Weekly[[#This Row],[KNC_P]]=TRUE,Weekly[[#This Row],[Actual]]=FALSE),AJ418+Weekly[[#This Row],[BF V Odds]]-1,AJ418-1)))</f>
        <v>43.449999999999974</v>
      </c>
      <c r="AK419" s="24">
        <f>IF(Weekly[[#This Row],[Actual]]="","",IF(AND(Weekly[[#This Row],[KNC_P]]=FALSE,Weekly[[#This Row],[Actual]]=TRUE),AK418+Weekly[[#This Row],[BF H Odds]]-1,IF(AND(Weekly[[#This Row],[KNC_P]]=TRUE,Weekly[[#This Row],[Actual]]=FALSE),AK418+Weekly[[#This Row],[BF V Odds]]-1,AK418-1)))</f>
        <v>42.349999999999966</v>
      </c>
      <c r="AL419" s="30">
        <f>IF(Weekly[[#This Row],[Actual]]="","",COUNTIF(Weekly[[#This Row],[SVC_P]:[QDA_P]],TRUE))</f>
        <v>6</v>
      </c>
      <c r="AM419" s="30">
        <f>IF(Weekly[[#This Row],[Actual]]="","",COUNTIF(Weekly[[#This Row],[SVC_P]:[QDA_P]],FALSE))</f>
        <v>1</v>
      </c>
      <c r="AN419" s="36" t="str">
        <f>IF(AND(Weekly[[#This Row],[BF V Odds]]&gt;$BO$6,Weekly[[#This Row],[BF V Odds]] &lt; $BO$7),Weekly[[#This Row],[BF V Odds]],"")</f>
        <v/>
      </c>
      <c r="AO419" s="36" t="str">
        <f>IF(AND(Weekly[[#This Row],[BF H Odds]]&gt;$BO$6, Weekly[[#This Row],[BF H Odds]] &lt; $BO$7),Weekly[[#This Row],[BF H Odds]],"")</f>
        <v/>
      </c>
      <c r="AP419" s="37">
        <f>IF(AND(Weekly[[#This Row],[V Odds &lt;]]="",Weekly[[#This Row],[H Odds &lt;]]=""),AP418,IF(AND(Weekly[[#This Row],[H Odds &lt;]]&lt;&gt;"",Weekly[[#This Row],[SVC_P]]=TRUE,Weekly[[#This Row],[Actual]]=TRUE),AP418+Weekly[[#This Row],[H Odds &lt;]]-1,IF(AND(Weekly[[#This Row],[V Odds &lt;]]&lt;&gt;"",Weekly[[#This Row],[SVC_P]]=FALSE,Weekly[[#This Row],[Actual]]=FALSE),AP418+Weekly[[#This Row],[V Odds &lt;]]-1,IF(AND(Weekly[[#This Row],[V Odds &lt;]]&lt;&gt;"",Weekly[[#This Row],[SVC_P]]=FALSE,Weekly[[#This Row],[Actual]]=TRUE),AP418-1,IF(AND(Weekly[[#This Row],[H Odds &lt;]]&lt;&gt;"",Weekly[[#This Row],[SVC_P]]=TRUE,Weekly[[#This Row],[Actual]]=FALSE),AP418-1,AP418)))))</f>
        <v>81.830000000000013</v>
      </c>
      <c r="AQ419" s="37">
        <f>IF(AND(Weekly[[#This Row],[V Odds &lt;]]="",Weekly[[#This Row],[H Odds &lt;]]=""),AQ418,IF(AND(Weekly[[#This Row],[H Odds &lt;]]&lt;&gt;"",Weekly[[#This Row],[ADBC_P]]=TRUE,Weekly[[#This Row],[Actual]]=TRUE),AQ418+Weekly[[#This Row],[H Odds &lt;]]-1,IF(AND(Weekly[[#This Row],[V Odds &lt;]]&lt;&gt;"",Weekly[[#This Row],[ADBC_P]]=FALSE,Weekly[[#This Row],[Actual]]=FALSE),AQ418+Weekly[[#This Row],[V Odds &lt;]]-1,IF(AND(Weekly[[#This Row],[V Odds &lt;]]&lt;&gt;"",Weekly[[#This Row],[ADBC_P]]=FALSE,Weekly[[#This Row],[Actual]]=TRUE),AQ418-1,IF(AND(Weekly[[#This Row],[H Odds &lt;]]&lt;&gt;"",Weekly[[#This Row],[ADBC_P]]=TRUE,Weekly[[#This Row],[Actual]]=FALSE),AQ418-1,AQ418)))))</f>
        <v>52.93</v>
      </c>
      <c r="AR419" s="37">
        <f>IF(AND(Weekly[[#This Row],[V Odds &lt;]]="",Weekly[[#This Row],[H Odds &lt;]]=""),AR418,IF(AND(Weekly[[#This Row],[H Odds &lt;]]&lt;&gt;"",Weekly[[#This Row],[RFC_P]]=TRUE,Weekly[[#This Row],[Actual]]=TRUE),AR418+Weekly[[#This Row],[H Odds &lt;]]-1,IF(AND(Weekly[[#This Row],[V Odds &lt;]]&lt;&gt;"",Weekly[[#This Row],[RFC_P]]=FALSE,Weekly[[#This Row],[Actual]]=FALSE),AR418+Weekly[[#This Row],[V Odds &lt;]]-1,IF(AND(Weekly[[#This Row],[V Odds &lt;]]&lt;&gt;"",Weekly[[#This Row],[RFC_P]]=FALSE,Weekly[[#This Row],[Actual]]=TRUE),AR418-1,IF(AND(Weekly[[#This Row],[H Odds &lt;]]&lt;&gt;"",Weekly[[#This Row],[RFC_P]]=TRUE,Weekly[[#This Row],[Actual]]=FALSE),AR418-1,AR418)))))</f>
        <v>60.44</v>
      </c>
      <c r="AS419" s="37">
        <f>IF(AND(Weekly[[#This Row],[V Odds &lt;]]="",Weekly[[#This Row],[H Odds &lt;]]=""),AS418,IF(AND(Weekly[[#This Row],[H Odds &lt;]]&lt;&gt;"",Weekly[[#This Row],[GBC_P]]=TRUE,Weekly[[#This Row],[Actual]]=TRUE),AS418+Weekly[[#This Row],[H Odds &lt;]]-1,IF(AND(Weekly[[#This Row],[V Odds &lt;]]&lt;&gt;"",Weekly[[#This Row],[GBC_P]]=FALSE,Weekly[[#This Row],[Actual]]=FALSE),AS418+Weekly[[#This Row],[V Odds &lt;]]-1,IF(AND(Weekly[[#This Row],[V Odds &lt;]]&lt;&gt;"",Weekly[[#This Row],[GBC_P]]=FALSE,Weekly[[#This Row],[Actual]]=TRUE),AS418-1,IF(AND(Weekly[[#This Row],[H Odds &lt;]]&lt;&gt;"",Weekly[[#This Row],[GBC_P]]=TRUE,Weekly[[#This Row],[Actual]]=FALSE),AS418-1,AS418)))))</f>
        <v>51.730000000000004</v>
      </c>
      <c r="AT419" s="37">
        <f>IF(AND(Weekly[[#This Row],[V Odds &lt;]]="",Weekly[[#This Row],[H Odds &lt;]]=""),AT418,IF(AND(Weekly[[#This Row],[H Odds &lt;]]&lt;&gt;"",Weekly[[#This Row],[HGBC_P]]=TRUE,Weekly[[#This Row],[Actual]]=TRUE),AT418+Weekly[[#This Row],[H Odds &lt;]]-1,IF(AND(Weekly[[#This Row],[V Odds &lt;]]&lt;&gt;"",Weekly[[#This Row],[HGBC_P]]=FALSE,Weekly[[#This Row],[Actual]]=FALSE),AT418+Weekly[[#This Row],[V Odds &lt;]]-1,IF(AND(Weekly[[#This Row],[V Odds &lt;]]&lt;&gt;"",Weekly[[#This Row],[HGBC_P]]=FALSE,Weekly[[#This Row],[Actual]]=TRUE),AT418-1,IF(AND(Weekly[[#This Row],[H Odds &lt;]]&lt;&gt;"",Weekly[[#This Row],[HGBC_P]]=TRUE,Weekly[[#This Row],[Actual]]=FALSE),AT418-1,AT418)))))</f>
        <v>57.559999999999995</v>
      </c>
      <c r="AU419" s="37">
        <f>IF(AND(Weekly[[#This Row],[V Odds &lt;]]="",Weekly[[#This Row],[H Odds &lt;]]=""),AU418,IF(AND(Weekly[[#This Row],[H Odds &lt;]]&lt;&gt;"",Weekly[[#This Row],[XGB_P]]=TRUE,Weekly[[#This Row],[Actual]]=TRUE),AU418+Weekly[[#This Row],[H Odds &lt;]]-1,IF(AND(Weekly[[#This Row],[V Odds &lt;]]&lt;&gt;"",Weekly[[#This Row],[XGB_P]]=FALSE,Weekly[[#This Row],[Actual]]=FALSE),AU418+Weekly[[#This Row],[V Odds &lt;]]-1,IF(AND(Weekly[[#This Row],[V Odds &lt;]]&lt;&gt;"",Weekly[[#This Row],[XGB_P]]=FALSE,Weekly[[#This Row],[Actual]]=TRUE),AU418-1,IF(AND(Weekly[[#This Row],[H Odds &lt;]]&lt;&gt;"",Weekly[[#This Row],[XGB_P]]=TRUE,Weekly[[#This Row],[Actual]]=FALSE),AU418-1,AU418)))))</f>
        <v>68.910000000000011</v>
      </c>
      <c r="AV419" s="37">
        <f>IF(AND(Weekly[[#This Row],[V Odds &lt;]]="",Weekly[[#This Row],[H Odds &lt;]]=""),AV418,IF(AND(Weekly[[#This Row],[H Odds &lt;]]&lt;&gt;"",Weekly[[#This Row],[QDA_P]]=TRUE,Weekly[[#This Row],[Actual]]=TRUE),AV418+Weekly[[#This Row],[H Odds &lt;]]-1,IF(AND(Weekly[[#This Row],[V Odds &lt;]]&lt;&gt;"",Weekly[[#This Row],[QDA_P]]=FALSE,Weekly[[#This Row],[Actual]]=FALSE),AV418+Weekly[[#This Row],[V Odds &lt;]]-1,IF(AND(Weekly[[#This Row],[V Odds &lt;]]&lt;&gt;"",Weekly[[#This Row],[QDA_P]]=FALSE,Weekly[[#This Row],[Actual]]=TRUE),AV418-1,IF(AND(Weekly[[#This Row],[H Odds &lt;]]&lt;&gt;"",Weekly[[#This Row],[QDA_P]]=TRUE,Weekly[[#This Row],[Actual]]=FALSE),AV418-1,AV418)))))</f>
        <v>60.399999999999984</v>
      </c>
      <c r="AW419" s="37">
        <f>IF(AND(Weekly[[#This Row],[H Odds &lt;]]="",Weekly[[#This Row],[V Odds &lt;]]=""),AW418,IF(AND(Weekly[[#This Row],[KNC_P]]=Weekly[[#This Row],[Actual]],Weekly[[#This Row],[KNC_P]]=TRUE),AW418+Weekly[[#This Row],[BF H Odds]]-1,IF(AND(Weekly[[#This Row],[KNC_P]]=Weekly[[#This Row],[Actual]],Weekly[[#This Row],[KNC_P]]=FALSE),AW418+Weekly[[#This Row],[BF V Odds]]-1,AW418-1)))</f>
        <v>50.370000000000019</v>
      </c>
      <c r="AX419" s="37">
        <f>IF(AND(Weekly[[#This Row],[V Odds &lt;]]="",Weekly[[#This Row],[H Odds &lt;]]=""),AX418,IF(AND(Weekly[[#This Row],[V Odds &lt;]]&lt;&gt;"",Weekly[[#This Row],[FALSES]]&gt;0,Weekly[[#This Row],[Actual]]=FALSE),AX418+Weekly[[#This Row],[V Odds &lt;]]-1,IF(AND(Weekly[[#This Row],[H Odds &lt;]]&lt;&gt;"",Weekly[[#This Row],[TRUES]]&gt;0,Weekly[[#This Row],[Actual]]=TRUE),AX418+Weekly[[#This Row],[H Odds &lt;]]-1,IF(AND(Weekly[[#This Row],[V Odds &lt;]]&lt;&gt;"",Weekly[[#This Row],[FALSES]]=0),AX418,IF(AND(Weekly[[#This Row],[H Odds &lt;]]&lt;&gt;"",Weekly[[#This Row],[TRUES]]=0),AX418,AX418-1)))))</f>
        <v>88.199999999999989</v>
      </c>
      <c r="AY419" s="37">
        <f>IF(AND(Weekly[[#This Row],[V Odds &lt;]]="",Weekly[[#This Row],[H Odds &lt;]]=""),AY418,IF(AND(Weekly[[#This Row],[V Odds &lt;]]&lt;&gt;"",Weekly[[#This Row],[FALSES]]&gt;0,Weekly[[#This Row],[Actual]]=FALSE),AY418+((Weekly[[#This Row],[V Odds &lt;]]-1)*0.92),IF(AND(Weekly[[#This Row],[H Odds &lt;]]&lt;&gt;"",Weekly[[#This Row],[TRUES]]&gt;0,Weekly[[#This Row],[Actual]]=TRUE),AY418+((Weekly[[#This Row],[H Odds &lt;]]-1)*0.92),IF(AND(Weekly[[#This Row],[V Odds &lt;]]&lt;&gt;"",Weekly[[#This Row],[FALSES]]=0),AY418,IF(AND(Weekly[[#This Row],[H Odds &lt;]]&lt;&gt;"",Weekly[[#This Row],[TRUES]]=0),AY418,AY418-1)))))</f>
        <v>79.784000000000034</v>
      </c>
      <c r="AZ419" s="37">
        <f>IF(AND(Weekly[[#This Row],[V Odds &lt;]]="",Weekly[[#This Row],[H Odds &lt;]]=""),AZ418,IF(AND(Weekly[[#This Row],[V Odds &lt;]]&lt;&gt;"",Weekly[[#This Row],[Actual]]=FALSE),AZ418+Weekly[[#This Row],[V Odds &lt;]]-1,IF(AND(Weekly[[#This Row],[H Odds &lt;]]&lt;&gt;"",Weekly[[#This Row],[Actual]]=TRUE),AZ418+Weekly[[#This Row],[H Odds &lt;]]-1,AZ418-1)))</f>
        <v>73.92</v>
      </c>
      <c r="BA419" s="38">
        <f>IF(Weekly[[#This Row],[H Odds &lt;]]="",BA418,IF(AND(Weekly[[#This Row],[H Odds &lt;]]&lt;&gt;"",Weekly[[#This Row],[SVC_P]]=TRUE,Weekly[[#This Row],[Actual]]=TRUE),BA418+Weekly[[#This Row],[H Odds &lt;]]-1,IF(AND(Weekly[[#This Row],[H Odds &lt;]]&lt;&gt;"",Weekly[[#This Row],[SVC_P]]=TRUE,Weekly[[#This Row],[Actual]]=FALSE),BA418-1,BA418)))</f>
        <v>76.789999999999992</v>
      </c>
      <c r="BB419" s="38">
        <f>IF(Weekly[[#This Row],[H Odds &lt;]]="",BB418,IF(AND(Weekly[[#This Row],[H Odds &lt;]]&lt;&gt;"",Weekly[[#This Row],[ADBC_P]]=TRUE,Weekly[[#This Row],[Actual]]=TRUE),BB418+Weekly[[#This Row],[H Odds &lt;]]-1,IF(AND(Weekly[[#This Row],[H Odds &lt;]]&lt;&gt;"",Weekly[[#This Row],[ADBC_P]]=TRUE,Weekly[[#This Row],[Actual]]=FALSE),BB418-1,BB418)))</f>
        <v>50.61</v>
      </c>
      <c r="BC419" s="38">
        <f>IF(Weekly[[#This Row],[H Odds &lt;]]="",BC418,IF(AND(Weekly[[#This Row],[H Odds &lt;]]&lt;&gt;"",Weekly[[#This Row],[RFC_P]]=TRUE,Weekly[[#This Row],[Actual]]=TRUE),BC418+Weekly[[#This Row],[H Odds &lt;]]-1,IF(AND(Weekly[[#This Row],[H Odds &lt;]]&lt;&gt;"",Weekly[[#This Row],[RFC_P]]=TRUE,Weekly[[#This Row],[Actual]]=FALSE),BC418-1,BC418)))</f>
        <v>52.309999999999995</v>
      </c>
      <c r="BD419" s="38">
        <f>IF(Weekly[[#This Row],[H Odds &lt;]]="",BD418,IF(AND(Weekly[[#This Row],[H Odds &lt;]]&lt;&gt;"",Weekly[[#This Row],[GBC_P]]=TRUE,Weekly[[#This Row],[Actual]]=TRUE),BD418+Weekly[[#This Row],[H Odds &lt;]]-1,IF(AND(Weekly[[#This Row],[H Odds &lt;]]&lt;&gt;"",Weekly[[#This Row],[GBC_P]]=TRUE,Weekly[[#This Row],[Actual]]=FALSE),BD418-1,BD418)))</f>
        <v>55.110000000000007</v>
      </c>
      <c r="BE419" s="38">
        <f>IF(Weekly[[#This Row],[H Odds &lt;]]="",BE418,IF(AND(Weekly[[#This Row],[H Odds &lt;]]&lt;&gt;"",Weekly[[#This Row],[HGBC_P]]=TRUE,Weekly[[#This Row],[Actual]]=TRUE),BE418+Weekly[[#This Row],[H Odds &lt;]]-1,IF(AND(Weekly[[#This Row],[H Odds &lt;]]&lt;&gt;"",Weekly[[#This Row],[HGBC_P]]=TRUE,Weekly[[#This Row],[Actual]]=FALSE),BE418-1,BE418)))</f>
        <v>60.459999999999994</v>
      </c>
      <c r="BF419" s="38">
        <f>IF(Weekly[[#This Row],[H Odds &lt;]]="",BF418,IF(AND(Weekly[[#This Row],[H Odds &lt;]]&lt;&gt;"",Weekly[[#This Row],[XGB_P]]=TRUE,Weekly[[#This Row],[Actual]]=TRUE),BF418+Weekly[[#This Row],[H Odds &lt;]]-1,IF(AND(Weekly[[#This Row],[H Odds &lt;]]&lt;&gt;"",Weekly[[#This Row],[XGB_P]]=TRUE,Weekly[[#This Row],[Actual]]=FALSE),BF418-1,BF418)))</f>
        <v>67.08</v>
      </c>
      <c r="BG419" s="38">
        <f>IF(Weekly[[#This Row],[H Odds &lt;]]="",BG418,IF(AND(Weekly[[#This Row],[H Odds &lt;]]&lt;&gt;"",Weekly[[#This Row],[QDA_P]]=TRUE,Weekly[[#This Row],[Actual]]=TRUE),BG418+Weekly[[#This Row],[H Odds &lt;]]-1,IF(AND(Weekly[[#This Row],[H Odds &lt;]]&lt;&gt;"",Weekly[[#This Row],[QDA_P]]=TRUE,Weekly[[#This Row],[Actual]]=FALSE),BG418-1,BG418)))</f>
        <v>49.33</v>
      </c>
      <c r="BH419" s="38">
        <f>IF(Weekly[[#This Row],[H Odds &lt;]]="",BH418,IF(AND(Weekly[[#This Row],[H Odds &lt;]]&lt;&gt;"",Weekly[[#This Row],[KNC_P]]=TRUE,Weekly[[#This Row],[Actual]]=TRUE),BH418+Weekly[[#This Row],[H Odds &lt;]]-1,IF(AND(Weekly[[#This Row],[H Odds &lt;]]&lt;&gt;"",Weekly[[#This Row],[KNC_P]]=TRUE,Weekly[[#This Row],[Actual]]=FALSE),BH418-1,BH418)))</f>
        <v>53.699999999999996</v>
      </c>
      <c r="BI419" s="38">
        <f>IF(Weekly[[#This Row],[H Odds &lt;]]="",BI418,IF(AND(Weekly[[#This Row],[H Odds &lt;]]&lt;&gt;"",Weekly[[#This Row],[TRUES]]&gt;0,Weekly[[#This Row],[Actual]]=TRUE),BI418+Weekly[[#This Row],[H Odds &lt;]]-1,IF(AND(Weekly[[#This Row],[H Odds &lt;]]&lt;&gt;"",Weekly[[#This Row],[TRUES]]=0),BI418,BI418-1)))</f>
        <v>76.789999999999992</v>
      </c>
      <c r="BJ419" s="38">
        <f>IF(Weekly[[#This Row],[H Odds &lt;]]="",BJ418,IF(AND(Weekly[[#This Row],[H Odds &lt;]]&lt;&gt;"",Weekly[[#This Row],[Actual]]=TRUE),BJ418+Weekly[[#This Row],[H Odds &lt;]]-1,IF(AND(Weekly[[#This Row],[H Odds &lt;]]&lt;&gt;"",Weekly[[#This Row],[Actual]]=FALSE),BJ418-1,BJ418)))</f>
        <v>78.69</v>
      </c>
      <c r="BK419" s="58">
        <f>IF(AND(Weekly[[#This Row],[TRUES]]&gt;4,Weekly[[#This Row],[Actual]]=TRUE),BK418+Weekly[[#This Row],[BF H Odds]]-1,IF(AND(Weekly[[#This Row],[FALSES]]&gt;4,Weekly[[#This Row],[Actual]]=FALSE),BK418+Weekly[[#This Row],[BF V Odds]]-1,IF(AND(Weekly[[#This Row],[TRUES]]&gt;4,Weekly[[#This Row],[Actual]]=FALSE),BK418-1,IF(AND(Weekly[[#This Row],[FALSES]]&gt;4,Weekly[[#This Row],[Actual]]=TRUE),BK418-1,BK418))))</f>
        <v>13.290000000000028</v>
      </c>
      <c r="BL419" s="58">
        <f>IF(AND(Weekly[[#This Row],[TRUES]]&gt;5,Weekly[[#This Row],[Actual]]=TRUE),BL418+Weekly[[#This Row],[BF H Odds]]-1,IF(AND(Weekly[[#This Row],[FALSES]]&gt;5,Weekly[[#This Row],[Actual]]=FALSE),BL418+Weekly[[#This Row],[BF V Odds]]-1,IF(AND(Weekly[[#This Row],[TRUES]]&gt;5,Weekly[[#This Row],[Actual]]=FALSE),BL418-1,IF(AND(Weekly[[#This Row],[FALSES]]&gt;5,Weekly[[#This Row],[Actual]]=TRUE),BL418-1,BL418))))</f>
        <v>19.500000000000025</v>
      </c>
      <c r="BM419" s="58">
        <f>IF(AND(Weekly[[#This Row],[TRUES]]&gt;6,Weekly[[#This Row],[Actual]]=TRUE),BM418+Weekly[[#This Row],[BF H Odds]]-1,IF(AND(Weekly[[#This Row],[FALSES]]&gt;6,Weekly[[#This Row],[Actual]]=FALSE),BM418+Weekly[[#This Row],[BF V Odds]]-1,IF(AND(Weekly[[#This Row],[TRUES]]&gt;6,Weekly[[#This Row],[Actual]]=FALSE),BM418-1,IF(AND(Weekly[[#This Row],[FALSES]]&gt;6,Weekly[[#This Row],[Actual]]=TRUE),BM418-1,BM418))))</f>
        <v>45.690000000000012</v>
      </c>
    </row>
    <row r="420" spans="1:65" x14ac:dyDescent="0.25">
      <c r="A420" s="34"/>
      <c r="B420" s="10">
        <v>44295</v>
      </c>
      <c r="C420" s="17" t="s">
        <v>32</v>
      </c>
      <c r="D420" s="15" t="s">
        <v>33</v>
      </c>
      <c r="E420" t="b">
        <v>1</v>
      </c>
      <c r="F420" t="b">
        <v>0</v>
      </c>
      <c r="G420" t="b">
        <v>1</v>
      </c>
      <c r="H420" t="b">
        <v>1</v>
      </c>
      <c r="I420" t="b">
        <v>1</v>
      </c>
      <c r="J420" t="b">
        <v>0</v>
      </c>
      <c r="K420" t="b">
        <v>1</v>
      </c>
      <c r="L420" t="b">
        <v>1</v>
      </c>
      <c r="M420" t="s">
        <v>101</v>
      </c>
      <c r="N420">
        <v>10.09</v>
      </c>
      <c r="O420">
        <f>IF(Weekly[[#This Row],[H/V]]="H",Weekly[[#This Row],[BF H Odds]],IF(Weekly[[#This Row],[H/V]]="V",Weekly[[#This Row],[BF V Odds]],""))</f>
        <v>2.84</v>
      </c>
      <c r="P420" t="b">
        <v>0</v>
      </c>
      <c r="Q420" t="s">
        <v>66</v>
      </c>
      <c r="R420" s="35">
        <f>IFERROR(IF(Weekly[[#This Row],[Won Bet?]]="yes",R419+(Weekly[[#This Row],[BF Odds]]*Weekly[[#This Row],[BF Stake]])-Weekly[[#This Row],[BF Stake]],R419-Weekly[[#This Row],[BF Stake]]),R419)</f>
        <v>426.70130000000006</v>
      </c>
      <c r="S420" s="9">
        <f>IFERROR(IF(Weekly[[#This Row],[Won Bet?]]="yes",S419+(((Weekly[[#This Row],[BF Odds]]*Weekly[[#This Row],[BF Stake]])-Weekly[[#This Row],[BF Stake]])*0.95),S419-Weekly[[#This Row],[BF Stake]]),S419)</f>
        <v>417.50923499999993</v>
      </c>
      <c r="T420">
        <v>2.84</v>
      </c>
      <c r="U420">
        <v>1.54</v>
      </c>
      <c r="V420" s="24">
        <f>IF(Weekly[[#This Row],[Actual]]="","",IF(AND(Weekly[[#This Row],[SVC_P]]=Weekly[[#This Row],[Actual]],Weekly[[#This Row],[SVC_P]]=TRUE),V419+Weekly[[#This Row],[BF H Odds]]-1,IF(AND(Weekly[[#This Row],[SVC_P]]=Weekly[[#This Row],[Actual]],Weekly[[#This Row],[SVC_P]]=FALSE),V419+Weekly[[#This Row],[BF V Odds]]-1,V419-1)))</f>
        <v>68.280000000000058</v>
      </c>
      <c r="W420" s="24">
        <f>IF(Weekly[[#This Row],[Actual]]="","",IF(AND(Weekly[[#This Row],[SVC_P]]=FALSE,Weekly[[#This Row],[Actual]]=TRUE),W419+Weekly[[#This Row],[BF H Odds]]-1,IF(AND(Weekly[[#This Row],[SVC_P]]=TRUE,Weekly[[#This Row],[Actual]]=FALSE,),W419+Weekly[[#This Row],[BF V Odds]]-1,W419-1)))</f>
        <v>-355.03</v>
      </c>
      <c r="X420" s="24">
        <f>IF(Weekly[[#This Row],[Actual]]="","",IF(AND(Weekly[[#This Row],[ADBC_P]]=Weekly[[#This Row],[Actual]],Weekly[[#This Row],[ADBC_P]]=TRUE),X419+Weekly[[#This Row],[BF H Odds]]-1,IF(AND(Weekly[[#This Row],[ADBC_P]]=Weekly[[#This Row],[Actual]],Weekly[[#This Row],[ADBC_P]]=FALSE),X419+Weekly[[#This Row],[BF V Odds]]-1,X419-1)))</f>
        <v>18.690000000000026</v>
      </c>
      <c r="Y420" s="24">
        <f>IF(Weekly[[#This Row],[Actual]]="","",IF(AND(Weekly[[#This Row],[ADBC_P]]=FALSE,Weekly[[#This Row],[Actual]]=TRUE),Y419+Weekly[[#This Row],[BF H Odds]]-1,IF(AND(Weekly[[#This Row],[ADBC_P]]=TRUE,Weekly[[#This Row],[Actual]]=FALSE),Y419+Weekly[[#This Row],[BF V Odds]]-1,Y419-1)))</f>
        <v>49.730000000000004</v>
      </c>
      <c r="Z420" s="24">
        <f>IF(Weekly[[#This Row],[Actual]]="","",IF(AND(Weekly[[#This Row],[RFC_P]]=Weekly[[#This Row],[Actual]],Weekly[[#This Row],[RFC_P]]=TRUE),Z419+Weekly[[#This Row],[BF H Odds]]-1,IF(AND(Weekly[[#This Row],[RFC_P]]=Weekly[[#This Row],[Actual]],Weekly[[#This Row],[RFC_P]]=FALSE),Z419+Weekly[[#This Row],[BF V Odds]]-1,Z419-1)))</f>
        <v>19.980000000000015</v>
      </c>
      <c r="AA420" s="24">
        <f>IF(Weekly[[#This Row],[Actual]]="","",IF(AND(Weekly[[#This Row],[RFC_P]]=FALSE,Weekly[[#This Row],[Actual]]=TRUE),AA419+Weekly[[#This Row],[BF H Odds]]-1,IF(AND(Weekly[[#This Row],[RFC_P]]=TRUE,Weekly[[#This Row],[Actual]]=FALSE),AA419+Weekly[[#This Row],[BF V Odds]]-1,AA419-1)))</f>
        <v>48.439999999999984</v>
      </c>
      <c r="AB420" s="24">
        <f>IF(Weekly[[#This Row],[Actual]]="","",IF(AND(Weekly[[#This Row],[GBC_P]]=Weekly[[#This Row],[Actual]],Weekly[[#This Row],[GBC_P]]=TRUE),AB419+Weekly[[#This Row],[BF H Odds]]-1,IF(AND(Weekly[[#This Row],[GBC_P]]=Weekly[[#This Row],[Actual]],Weekly[[#This Row],[GBC_P]]=FALSE),AB419+Weekly[[#This Row],[BF V Odds]]-1,AB419-1)))</f>
        <v>8.7600000000000087</v>
      </c>
      <c r="AC420" s="24">
        <f>IF(Weekly[[#This Row],[Actual]]="","",IF(AND(Weekly[[#This Row],[GBC_P]]=FALSE,Weekly[[#This Row],[Actual]]=TRUE),AC419+Weekly[[#This Row],[BF H Odds]]-1,IF(AND(Weekly[[#This Row],[GBC_P]]=TRUE,Weekly[[#This Row],[Actual]]=FALSE),AC419+Weekly[[#This Row],[BF V Odds]]-1,AC419-1)))</f>
        <v>59.659999999999968</v>
      </c>
      <c r="AD420" s="24">
        <f>IF(Weekly[[#This Row],[Actual]]="","",IF(AND(Weekly[[#This Row],[HGBC_P]]=Weekly[[#This Row],[Actual]],Weekly[[#This Row],[HGBC_P]]=TRUE),AD419+Weekly[[#This Row],[BF H Odds]]-1,IF(AND(Weekly[[#This Row],[HGBC_P]]=Weekly[[#This Row],[Actual]],Weekly[[#This Row],[HGBC_P]]=FALSE),AD419+Weekly[[#This Row],[BF V Odds]]-1,AD419-1)))</f>
        <v>15.810000000000024</v>
      </c>
      <c r="AE420" s="24">
        <f>IF(Weekly[[#This Row],[Actual]]="","",IF(AND(Weekly[[#This Row],[HGBC_P]]=FALSE,Weekly[[#This Row],[Actual]]=TRUE),AE419+Weekly[[#This Row],[BF H Odds]]-1,IF(AND(Weekly[[#This Row],[HGBC_P]]=TRUE,Weekly[[#This Row],[Actual]]=FALSE),AE419+Weekly[[#This Row],[BF V Odds]]-1,AE419-1)))</f>
        <v>52.61</v>
      </c>
      <c r="AF420" s="24">
        <f>IF(Weekly[[#This Row],[Actual]]="","",IF(AND(Weekly[[#This Row],[XGB_P]]=Weekly[[#This Row],[Actual]],Weekly[[#This Row],[XGB_P]]=TRUE),AF419+Weekly[[#This Row],[BF H Odds]]-1,IF(AND(Weekly[[#This Row],[XGB_P]]=Weekly[[#This Row],[Actual]],Weekly[[#This Row],[XGB_P]]=FALSE),AF419+Weekly[[#This Row],[BF V Odds]]-1,AF419-1)))</f>
        <v>38.220000000000027</v>
      </c>
      <c r="AG420" s="24">
        <f>IF(Weekly[[#This Row],[Actual]]="","",IF(AND(Weekly[[#This Row],[XGB_P]]=FALSE,Weekly[[#This Row],[Actual]]=TRUE),AG419+Weekly[[#This Row],[BF H Odds]]-1,IF(AND(Weekly[[#This Row],[XGB_P]]=TRUE,Weekly[[#This Row],[Actual]]=FALSE),AG419+Weekly[[#This Row],[BF V Odds]]-1,AG419-1)))</f>
        <v>30.199999999999996</v>
      </c>
      <c r="AH420" s="24">
        <f>IF(Weekly[[#This Row],[Actual]]="","",IF(AND(Weekly[[#This Row],[QDA_P]]=Weekly[[#This Row],[Actual]],Weekly[[#This Row],[QDA_P]]=TRUE),AH419+Weekly[[#This Row],[BF H Odds]]-1,IF(AND(Weekly[[#This Row],[QDA_P]]=Weekly[[#This Row],[Actual]],Weekly[[#This Row],[QDA_P]]=FALSE),AH419+Weekly[[#This Row],[BF V Odds]]-1,AH419-1)))</f>
        <v>5.0000000000009592E-2</v>
      </c>
      <c r="AI420" s="24">
        <f>IF(Weekly[[#This Row],[Actual]]="","",IF(AND(Weekly[[#This Row],[QDA_P]]=FALSE,Weekly[[#This Row],[Actual]]=TRUE),AI419+Weekly[[#This Row],[BF H Odds]]-1,IF(AND(Weekly[[#This Row],[QDA_P]]=TRUE,Weekly[[#This Row],[Actual]]=FALSE),AI419+Weekly[[#This Row],[BF V Odds]]-1,AI419-1)))</f>
        <v>68.370000000000019</v>
      </c>
      <c r="AJ420" s="24">
        <f>IF(Weekly[[#This Row],[Actual]]="","",IF(AND(Weekly[[#This Row],[KNC_P]]=FALSE,Weekly[[#This Row],[Actual]]=TRUE),AJ419+Weekly[[#This Row],[BF H Odds]]-1,IF(AND(Weekly[[#This Row],[KNC_P]]=TRUE,Weekly[[#This Row],[Actual]]=FALSE),AJ419+Weekly[[#This Row],[BF V Odds]]-1,AJ419-1)))</f>
        <v>45.289999999999978</v>
      </c>
      <c r="AK420" s="24">
        <f>IF(Weekly[[#This Row],[Actual]]="","",IF(AND(Weekly[[#This Row],[KNC_P]]=FALSE,Weekly[[#This Row],[Actual]]=TRUE),AK419+Weekly[[#This Row],[BF H Odds]]-1,IF(AND(Weekly[[#This Row],[KNC_P]]=TRUE,Weekly[[#This Row],[Actual]]=FALSE),AK419+Weekly[[#This Row],[BF V Odds]]-1,AK419-1)))</f>
        <v>44.189999999999969</v>
      </c>
      <c r="AL420" s="30">
        <f>IF(Weekly[[#This Row],[Actual]]="","",COUNTIF(Weekly[[#This Row],[SVC_P]:[QDA_P]],TRUE))</f>
        <v>5</v>
      </c>
      <c r="AM420" s="30">
        <f>IF(Weekly[[#This Row],[Actual]]="","",COUNTIF(Weekly[[#This Row],[SVC_P]:[QDA_P]],FALSE))</f>
        <v>2</v>
      </c>
      <c r="AN420" s="36" t="str">
        <f>IF(AND(Weekly[[#This Row],[BF V Odds]]&gt;$BO$6,Weekly[[#This Row],[BF V Odds]] &lt; $BO$7),Weekly[[#This Row],[BF V Odds]],"")</f>
        <v/>
      </c>
      <c r="AO420" s="36" t="str">
        <f>IF(AND(Weekly[[#This Row],[BF H Odds]]&gt;$BO$6, Weekly[[#This Row],[BF H Odds]] &lt; $BO$7),Weekly[[#This Row],[BF H Odds]],"")</f>
        <v/>
      </c>
      <c r="AP420" s="37">
        <f>IF(AND(Weekly[[#This Row],[V Odds &lt;]]="",Weekly[[#This Row],[H Odds &lt;]]=""),AP419,IF(AND(Weekly[[#This Row],[H Odds &lt;]]&lt;&gt;"",Weekly[[#This Row],[SVC_P]]=TRUE,Weekly[[#This Row],[Actual]]=TRUE),AP419+Weekly[[#This Row],[H Odds &lt;]]-1,IF(AND(Weekly[[#This Row],[V Odds &lt;]]&lt;&gt;"",Weekly[[#This Row],[SVC_P]]=FALSE,Weekly[[#This Row],[Actual]]=FALSE),AP419+Weekly[[#This Row],[V Odds &lt;]]-1,IF(AND(Weekly[[#This Row],[V Odds &lt;]]&lt;&gt;"",Weekly[[#This Row],[SVC_P]]=FALSE,Weekly[[#This Row],[Actual]]=TRUE),AP419-1,IF(AND(Weekly[[#This Row],[H Odds &lt;]]&lt;&gt;"",Weekly[[#This Row],[SVC_P]]=TRUE,Weekly[[#This Row],[Actual]]=FALSE),AP419-1,AP419)))))</f>
        <v>81.830000000000013</v>
      </c>
      <c r="AQ420" s="37">
        <f>IF(AND(Weekly[[#This Row],[V Odds &lt;]]="",Weekly[[#This Row],[H Odds &lt;]]=""),AQ419,IF(AND(Weekly[[#This Row],[H Odds &lt;]]&lt;&gt;"",Weekly[[#This Row],[ADBC_P]]=TRUE,Weekly[[#This Row],[Actual]]=TRUE),AQ419+Weekly[[#This Row],[H Odds &lt;]]-1,IF(AND(Weekly[[#This Row],[V Odds &lt;]]&lt;&gt;"",Weekly[[#This Row],[ADBC_P]]=FALSE,Weekly[[#This Row],[Actual]]=FALSE),AQ419+Weekly[[#This Row],[V Odds &lt;]]-1,IF(AND(Weekly[[#This Row],[V Odds &lt;]]&lt;&gt;"",Weekly[[#This Row],[ADBC_P]]=FALSE,Weekly[[#This Row],[Actual]]=TRUE),AQ419-1,IF(AND(Weekly[[#This Row],[H Odds &lt;]]&lt;&gt;"",Weekly[[#This Row],[ADBC_P]]=TRUE,Weekly[[#This Row],[Actual]]=FALSE),AQ419-1,AQ419)))))</f>
        <v>52.93</v>
      </c>
      <c r="AR420" s="37">
        <f>IF(AND(Weekly[[#This Row],[V Odds &lt;]]="",Weekly[[#This Row],[H Odds &lt;]]=""),AR419,IF(AND(Weekly[[#This Row],[H Odds &lt;]]&lt;&gt;"",Weekly[[#This Row],[RFC_P]]=TRUE,Weekly[[#This Row],[Actual]]=TRUE),AR419+Weekly[[#This Row],[H Odds &lt;]]-1,IF(AND(Weekly[[#This Row],[V Odds &lt;]]&lt;&gt;"",Weekly[[#This Row],[RFC_P]]=FALSE,Weekly[[#This Row],[Actual]]=FALSE),AR419+Weekly[[#This Row],[V Odds &lt;]]-1,IF(AND(Weekly[[#This Row],[V Odds &lt;]]&lt;&gt;"",Weekly[[#This Row],[RFC_P]]=FALSE,Weekly[[#This Row],[Actual]]=TRUE),AR419-1,IF(AND(Weekly[[#This Row],[H Odds &lt;]]&lt;&gt;"",Weekly[[#This Row],[RFC_P]]=TRUE,Weekly[[#This Row],[Actual]]=FALSE),AR419-1,AR419)))))</f>
        <v>60.44</v>
      </c>
      <c r="AS420" s="37">
        <f>IF(AND(Weekly[[#This Row],[V Odds &lt;]]="",Weekly[[#This Row],[H Odds &lt;]]=""),AS419,IF(AND(Weekly[[#This Row],[H Odds &lt;]]&lt;&gt;"",Weekly[[#This Row],[GBC_P]]=TRUE,Weekly[[#This Row],[Actual]]=TRUE),AS419+Weekly[[#This Row],[H Odds &lt;]]-1,IF(AND(Weekly[[#This Row],[V Odds &lt;]]&lt;&gt;"",Weekly[[#This Row],[GBC_P]]=FALSE,Weekly[[#This Row],[Actual]]=FALSE),AS419+Weekly[[#This Row],[V Odds &lt;]]-1,IF(AND(Weekly[[#This Row],[V Odds &lt;]]&lt;&gt;"",Weekly[[#This Row],[GBC_P]]=FALSE,Weekly[[#This Row],[Actual]]=TRUE),AS419-1,IF(AND(Weekly[[#This Row],[H Odds &lt;]]&lt;&gt;"",Weekly[[#This Row],[GBC_P]]=TRUE,Weekly[[#This Row],[Actual]]=FALSE),AS419-1,AS419)))))</f>
        <v>51.730000000000004</v>
      </c>
      <c r="AT420" s="37">
        <f>IF(AND(Weekly[[#This Row],[V Odds &lt;]]="",Weekly[[#This Row],[H Odds &lt;]]=""),AT419,IF(AND(Weekly[[#This Row],[H Odds &lt;]]&lt;&gt;"",Weekly[[#This Row],[HGBC_P]]=TRUE,Weekly[[#This Row],[Actual]]=TRUE),AT419+Weekly[[#This Row],[H Odds &lt;]]-1,IF(AND(Weekly[[#This Row],[V Odds &lt;]]&lt;&gt;"",Weekly[[#This Row],[HGBC_P]]=FALSE,Weekly[[#This Row],[Actual]]=FALSE),AT419+Weekly[[#This Row],[V Odds &lt;]]-1,IF(AND(Weekly[[#This Row],[V Odds &lt;]]&lt;&gt;"",Weekly[[#This Row],[HGBC_P]]=FALSE,Weekly[[#This Row],[Actual]]=TRUE),AT419-1,IF(AND(Weekly[[#This Row],[H Odds &lt;]]&lt;&gt;"",Weekly[[#This Row],[HGBC_P]]=TRUE,Weekly[[#This Row],[Actual]]=FALSE),AT419-1,AT419)))))</f>
        <v>57.559999999999995</v>
      </c>
      <c r="AU420" s="37">
        <f>IF(AND(Weekly[[#This Row],[V Odds &lt;]]="",Weekly[[#This Row],[H Odds &lt;]]=""),AU419,IF(AND(Weekly[[#This Row],[H Odds &lt;]]&lt;&gt;"",Weekly[[#This Row],[XGB_P]]=TRUE,Weekly[[#This Row],[Actual]]=TRUE),AU419+Weekly[[#This Row],[H Odds &lt;]]-1,IF(AND(Weekly[[#This Row],[V Odds &lt;]]&lt;&gt;"",Weekly[[#This Row],[XGB_P]]=FALSE,Weekly[[#This Row],[Actual]]=FALSE),AU419+Weekly[[#This Row],[V Odds &lt;]]-1,IF(AND(Weekly[[#This Row],[V Odds &lt;]]&lt;&gt;"",Weekly[[#This Row],[XGB_P]]=FALSE,Weekly[[#This Row],[Actual]]=TRUE),AU419-1,IF(AND(Weekly[[#This Row],[H Odds &lt;]]&lt;&gt;"",Weekly[[#This Row],[XGB_P]]=TRUE,Weekly[[#This Row],[Actual]]=FALSE),AU419-1,AU419)))))</f>
        <v>68.910000000000011</v>
      </c>
      <c r="AV420" s="37">
        <f>IF(AND(Weekly[[#This Row],[V Odds &lt;]]="",Weekly[[#This Row],[H Odds &lt;]]=""),AV419,IF(AND(Weekly[[#This Row],[H Odds &lt;]]&lt;&gt;"",Weekly[[#This Row],[QDA_P]]=TRUE,Weekly[[#This Row],[Actual]]=TRUE),AV419+Weekly[[#This Row],[H Odds &lt;]]-1,IF(AND(Weekly[[#This Row],[V Odds &lt;]]&lt;&gt;"",Weekly[[#This Row],[QDA_P]]=FALSE,Weekly[[#This Row],[Actual]]=FALSE),AV419+Weekly[[#This Row],[V Odds &lt;]]-1,IF(AND(Weekly[[#This Row],[V Odds &lt;]]&lt;&gt;"",Weekly[[#This Row],[QDA_P]]=FALSE,Weekly[[#This Row],[Actual]]=TRUE),AV419-1,IF(AND(Weekly[[#This Row],[H Odds &lt;]]&lt;&gt;"",Weekly[[#This Row],[QDA_P]]=TRUE,Weekly[[#This Row],[Actual]]=FALSE),AV419-1,AV419)))))</f>
        <v>60.399999999999984</v>
      </c>
      <c r="AW420" s="37">
        <f>IF(AND(Weekly[[#This Row],[H Odds &lt;]]="",Weekly[[#This Row],[V Odds &lt;]]=""),AW419,IF(AND(Weekly[[#This Row],[KNC_P]]=Weekly[[#This Row],[Actual]],Weekly[[#This Row],[KNC_P]]=TRUE),AW419+Weekly[[#This Row],[BF H Odds]]-1,IF(AND(Weekly[[#This Row],[KNC_P]]=Weekly[[#This Row],[Actual]],Weekly[[#This Row],[KNC_P]]=FALSE),AW419+Weekly[[#This Row],[BF V Odds]]-1,AW419-1)))</f>
        <v>50.370000000000019</v>
      </c>
      <c r="AX420" s="37">
        <f>IF(AND(Weekly[[#This Row],[V Odds &lt;]]="",Weekly[[#This Row],[H Odds &lt;]]=""),AX419,IF(AND(Weekly[[#This Row],[V Odds &lt;]]&lt;&gt;"",Weekly[[#This Row],[FALSES]]&gt;0,Weekly[[#This Row],[Actual]]=FALSE),AX419+Weekly[[#This Row],[V Odds &lt;]]-1,IF(AND(Weekly[[#This Row],[H Odds &lt;]]&lt;&gt;"",Weekly[[#This Row],[TRUES]]&gt;0,Weekly[[#This Row],[Actual]]=TRUE),AX419+Weekly[[#This Row],[H Odds &lt;]]-1,IF(AND(Weekly[[#This Row],[V Odds &lt;]]&lt;&gt;"",Weekly[[#This Row],[FALSES]]=0),AX419,IF(AND(Weekly[[#This Row],[H Odds &lt;]]&lt;&gt;"",Weekly[[#This Row],[TRUES]]=0),AX419,AX419-1)))))</f>
        <v>88.199999999999989</v>
      </c>
      <c r="AY420" s="37">
        <f>IF(AND(Weekly[[#This Row],[V Odds &lt;]]="",Weekly[[#This Row],[H Odds &lt;]]=""),AY419,IF(AND(Weekly[[#This Row],[V Odds &lt;]]&lt;&gt;"",Weekly[[#This Row],[FALSES]]&gt;0,Weekly[[#This Row],[Actual]]=FALSE),AY419+((Weekly[[#This Row],[V Odds &lt;]]-1)*0.92),IF(AND(Weekly[[#This Row],[H Odds &lt;]]&lt;&gt;"",Weekly[[#This Row],[TRUES]]&gt;0,Weekly[[#This Row],[Actual]]=TRUE),AY419+((Weekly[[#This Row],[H Odds &lt;]]-1)*0.92),IF(AND(Weekly[[#This Row],[V Odds &lt;]]&lt;&gt;"",Weekly[[#This Row],[FALSES]]=0),AY419,IF(AND(Weekly[[#This Row],[H Odds &lt;]]&lt;&gt;"",Weekly[[#This Row],[TRUES]]=0),AY419,AY419-1)))))</f>
        <v>79.784000000000034</v>
      </c>
      <c r="AZ420" s="37">
        <f>IF(AND(Weekly[[#This Row],[V Odds &lt;]]="",Weekly[[#This Row],[H Odds &lt;]]=""),AZ419,IF(AND(Weekly[[#This Row],[V Odds &lt;]]&lt;&gt;"",Weekly[[#This Row],[Actual]]=FALSE),AZ419+Weekly[[#This Row],[V Odds &lt;]]-1,IF(AND(Weekly[[#This Row],[H Odds &lt;]]&lt;&gt;"",Weekly[[#This Row],[Actual]]=TRUE),AZ419+Weekly[[#This Row],[H Odds &lt;]]-1,AZ419-1)))</f>
        <v>73.92</v>
      </c>
      <c r="BA420" s="38">
        <f>IF(Weekly[[#This Row],[H Odds &lt;]]="",BA419,IF(AND(Weekly[[#This Row],[H Odds &lt;]]&lt;&gt;"",Weekly[[#This Row],[SVC_P]]=TRUE,Weekly[[#This Row],[Actual]]=TRUE),BA419+Weekly[[#This Row],[H Odds &lt;]]-1,IF(AND(Weekly[[#This Row],[H Odds &lt;]]&lt;&gt;"",Weekly[[#This Row],[SVC_P]]=TRUE,Weekly[[#This Row],[Actual]]=FALSE),BA419-1,BA419)))</f>
        <v>76.789999999999992</v>
      </c>
      <c r="BB420" s="38">
        <f>IF(Weekly[[#This Row],[H Odds &lt;]]="",BB419,IF(AND(Weekly[[#This Row],[H Odds &lt;]]&lt;&gt;"",Weekly[[#This Row],[ADBC_P]]=TRUE,Weekly[[#This Row],[Actual]]=TRUE),BB419+Weekly[[#This Row],[H Odds &lt;]]-1,IF(AND(Weekly[[#This Row],[H Odds &lt;]]&lt;&gt;"",Weekly[[#This Row],[ADBC_P]]=TRUE,Weekly[[#This Row],[Actual]]=FALSE),BB419-1,BB419)))</f>
        <v>50.61</v>
      </c>
      <c r="BC420" s="38">
        <f>IF(Weekly[[#This Row],[H Odds &lt;]]="",BC419,IF(AND(Weekly[[#This Row],[H Odds &lt;]]&lt;&gt;"",Weekly[[#This Row],[RFC_P]]=TRUE,Weekly[[#This Row],[Actual]]=TRUE),BC419+Weekly[[#This Row],[H Odds &lt;]]-1,IF(AND(Weekly[[#This Row],[H Odds &lt;]]&lt;&gt;"",Weekly[[#This Row],[RFC_P]]=TRUE,Weekly[[#This Row],[Actual]]=FALSE),BC419-1,BC419)))</f>
        <v>52.309999999999995</v>
      </c>
      <c r="BD420" s="38">
        <f>IF(Weekly[[#This Row],[H Odds &lt;]]="",BD419,IF(AND(Weekly[[#This Row],[H Odds &lt;]]&lt;&gt;"",Weekly[[#This Row],[GBC_P]]=TRUE,Weekly[[#This Row],[Actual]]=TRUE),BD419+Weekly[[#This Row],[H Odds &lt;]]-1,IF(AND(Weekly[[#This Row],[H Odds &lt;]]&lt;&gt;"",Weekly[[#This Row],[GBC_P]]=TRUE,Weekly[[#This Row],[Actual]]=FALSE),BD419-1,BD419)))</f>
        <v>55.110000000000007</v>
      </c>
      <c r="BE420" s="38">
        <f>IF(Weekly[[#This Row],[H Odds &lt;]]="",BE419,IF(AND(Weekly[[#This Row],[H Odds &lt;]]&lt;&gt;"",Weekly[[#This Row],[HGBC_P]]=TRUE,Weekly[[#This Row],[Actual]]=TRUE),BE419+Weekly[[#This Row],[H Odds &lt;]]-1,IF(AND(Weekly[[#This Row],[H Odds &lt;]]&lt;&gt;"",Weekly[[#This Row],[HGBC_P]]=TRUE,Weekly[[#This Row],[Actual]]=FALSE),BE419-1,BE419)))</f>
        <v>60.459999999999994</v>
      </c>
      <c r="BF420" s="38">
        <f>IF(Weekly[[#This Row],[H Odds &lt;]]="",BF419,IF(AND(Weekly[[#This Row],[H Odds &lt;]]&lt;&gt;"",Weekly[[#This Row],[XGB_P]]=TRUE,Weekly[[#This Row],[Actual]]=TRUE),BF419+Weekly[[#This Row],[H Odds &lt;]]-1,IF(AND(Weekly[[#This Row],[H Odds &lt;]]&lt;&gt;"",Weekly[[#This Row],[XGB_P]]=TRUE,Weekly[[#This Row],[Actual]]=FALSE),BF419-1,BF419)))</f>
        <v>67.08</v>
      </c>
      <c r="BG420" s="38">
        <f>IF(Weekly[[#This Row],[H Odds &lt;]]="",BG419,IF(AND(Weekly[[#This Row],[H Odds &lt;]]&lt;&gt;"",Weekly[[#This Row],[QDA_P]]=TRUE,Weekly[[#This Row],[Actual]]=TRUE),BG419+Weekly[[#This Row],[H Odds &lt;]]-1,IF(AND(Weekly[[#This Row],[H Odds &lt;]]&lt;&gt;"",Weekly[[#This Row],[QDA_P]]=TRUE,Weekly[[#This Row],[Actual]]=FALSE),BG419-1,BG419)))</f>
        <v>49.33</v>
      </c>
      <c r="BH420" s="38">
        <f>IF(Weekly[[#This Row],[H Odds &lt;]]="",BH419,IF(AND(Weekly[[#This Row],[H Odds &lt;]]&lt;&gt;"",Weekly[[#This Row],[KNC_P]]=TRUE,Weekly[[#This Row],[Actual]]=TRUE),BH419+Weekly[[#This Row],[H Odds &lt;]]-1,IF(AND(Weekly[[#This Row],[H Odds &lt;]]&lt;&gt;"",Weekly[[#This Row],[KNC_P]]=TRUE,Weekly[[#This Row],[Actual]]=FALSE),BH419-1,BH419)))</f>
        <v>53.699999999999996</v>
      </c>
      <c r="BI420" s="38">
        <f>IF(Weekly[[#This Row],[H Odds &lt;]]="",BI419,IF(AND(Weekly[[#This Row],[H Odds &lt;]]&lt;&gt;"",Weekly[[#This Row],[TRUES]]&gt;0,Weekly[[#This Row],[Actual]]=TRUE),BI419+Weekly[[#This Row],[H Odds &lt;]]-1,IF(AND(Weekly[[#This Row],[H Odds &lt;]]&lt;&gt;"",Weekly[[#This Row],[TRUES]]=0),BI419,BI419-1)))</f>
        <v>76.789999999999992</v>
      </c>
      <c r="BJ420" s="38">
        <f>IF(Weekly[[#This Row],[H Odds &lt;]]="",BJ419,IF(AND(Weekly[[#This Row],[H Odds &lt;]]&lt;&gt;"",Weekly[[#This Row],[Actual]]=TRUE),BJ419+Weekly[[#This Row],[H Odds &lt;]]-1,IF(AND(Weekly[[#This Row],[H Odds &lt;]]&lt;&gt;"",Weekly[[#This Row],[Actual]]=FALSE),BJ419-1,BJ419)))</f>
        <v>78.69</v>
      </c>
      <c r="BK420" s="58">
        <f>IF(AND(Weekly[[#This Row],[TRUES]]&gt;4,Weekly[[#This Row],[Actual]]=TRUE),BK419+Weekly[[#This Row],[BF H Odds]]-1,IF(AND(Weekly[[#This Row],[FALSES]]&gt;4,Weekly[[#This Row],[Actual]]=FALSE),BK419+Weekly[[#This Row],[BF V Odds]]-1,IF(AND(Weekly[[#This Row],[TRUES]]&gt;4,Weekly[[#This Row],[Actual]]=FALSE),BK419-1,IF(AND(Weekly[[#This Row],[FALSES]]&gt;4,Weekly[[#This Row],[Actual]]=TRUE),BK419-1,BK419))))</f>
        <v>12.290000000000028</v>
      </c>
      <c r="BL420" s="58">
        <f>IF(AND(Weekly[[#This Row],[TRUES]]&gt;5,Weekly[[#This Row],[Actual]]=TRUE),BL419+Weekly[[#This Row],[BF H Odds]]-1,IF(AND(Weekly[[#This Row],[FALSES]]&gt;5,Weekly[[#This Row],[Actual]]=FALSE),BL419+Weekly[[#This Row],[BF V Odds]]-1,IF(AND(Weekly[[#This Row],[TRUES]]&gt;5,Weekly[[#This Row],[Actual]]=FALSE),BL419-1,IF(AND(Weekly[[#This Row],[FALSES]]&gt;5,Weekly[[#This Row],[Actual]]=TRUE),BL419-1,BL419))))</f>
        <v>19.500000000000025</v>
      </c>
      <c r="BM420" s="58">
        <f>IF(AND(Weekly[[#This Row],[TRUES]]&gt;6,Weekly[[#This Row],[Actual]]=TRUE),BM419+Weekly[[#This Row],[BF H Odds]]-1,IF(AND(Weekly[[#This Row],[FALSES]]&gt;6,Weekly[[#This Row],[Actual]]=FALSE),BM419+Weekly[[#This Row],[BF V Odds]]-1,IF(AND(Weekly[[#This Row],[TRUES]]&gt;6,Weekly[[#This Row],[Actual]]=FALSE),BM419-1,IF(AND(Weekly[[#This Row],[FALSES]]&gt;6,Weekly[[#This Row],[Actual]]=TRUE),BM419-1,BM419))))</f>
        <v>45.690000000000012</v>
      </c>
    </row>
    <row r="421" spans="1:65" x14ac:dyDescent="0.25">
      <c r="A421" s="34"/>
      <c r="B421" s="10">
        <v>44295</v>
      </c>
      <c r="C421" s="17" t="s">
        <v>20</v>
      </c>
      <c r="D421" s="15" t="s">
        <v>16</v>
      </c>
      <c r="E421" t="b">
        <v>1</v>
      </c>
      <c r="F421" t="b">
        <v>1</v>
      </c>
      <c r="G421" t="b">
        <v>1</v>
      </c>
      <c r="H421" t="b">
        <v>0</v>
      </c>
      <c r="I421" t="b">
        <v>0</v>
      </c>
      <c r="J421" t="b">
        <v>0</v>
      </c>
      <c r="K421" t="b">
        <v>1</v>
      </c>
      <c r="L421" t="b">
        <v>1</v>
      </c>
      <c r="M421" t="s">
        <v>101</v>
      </c>
      <c r="N421">
        <v>10.09</v>
      </c>
      <c r="O421">
        <f>IF(Weekly[[#This Row],[H/V]]="H",Weekly[[#This Row],[BF H Odds]],IF(Weekly[[#This Row],[H/V]]="V",Weekly[[#This Row],[BF V Odds]],""))</f>
        <v>6</v>
      </c>
      <c r="P421" t="b">
        <v>1</v>
      </c>
      <c r="Q421" t="s">
        <v>76</v>
      </c>
      <c r="R421" s="35">
        <f>IFERROR(IF(Weekly[[#This Row],[Won Bet?]]="yes",R420+(Weekly[[#This Row],[BF Odds]]*Weekly[[#This Row],[BF Stake]])-Weekly[[#This Row],[BF Stake]],R420-Weekly[[#This Row],[BF Stake]]),R420)</f>
        <v>416.61130000000009</v>
      </c>
      <c r="S421" s="9">
        <f>IFERROR(IF(Weekly[[#This Row],[Won Bet?]]="yes",S420+(((Weekly[[#This Row],[BF Odds]]*Weekly[[#This Row],[BF Stake]])-Weekly[[#This Row],[BF Stake]])*0.95),S420-Weekly[[#This Row],[BF Stake]]),S420)</f>
        <v>407.41923499999996</v>
      </c>
      <c r="T421">
        <v>6</v>
      </c>
      <c r="U421">
        <v>1.1599999999999999</v>
      </c>
      <c r="V421" s="24">
        <f>IF(Weekly[[#This Row],[Actual]]="","",IF(AND(Weekly[[#This Row],[SVC_P]]=Weekly[[#This Row],[Actual]],Weekly[[#This Row],[SVC_P]]=TRUE),V420+Weekly[[#This Row],[BF H Odds]]-1,IF(AND(Weekly[[#This Row],[SVC_P]]=Weekly[[#This Row],[Actual]],Weekly[[#This Row],[SVC_P]]=FALSE),V420+Weekly[[#This Row],[BF V Odds]]-1,V420-1)))</f>
        <v>68.440000000000055</v>
      </c>
      <c r="W421" s="24">
        <f>IF(Weekly[[#This Row],[Actual]]="","",IF(AND(Weekly[[#This Row],[SVC_P]]=FALSE,Weekly[[#This Row],[Actual]]=TRUE),W420+Weekly[[#This Row],[BF H Odds]]-1,IF(AND(Weekly[[#This Row],[SVC_P]]=TRUE,Weekly[[#This Row],[Actual]]=FALSE,),W420+Weekly[[#This Row],[BF V Odds]]-1,W420-1)))</f>
        <v>-356.03</v>
      </c>
      <c r="X421" s="24">
        <f>IF(Weekly[[#This Row],[Actual]]="","",IF(AND(Weekly[[#This Row],[ADBC_P]]=Weekly[[#This Row],[Actual]],Weekly[[#This Row],[ADBC_P]]=TRUE),X420+Weekly[[#This Row],[BF H Odds]]-1,IF(AND(Weekly[[#This Row],[ADBC_P]]=Weekly[[#This Row],[Actual]],Weekly[[#This Row],[ADBC_P]]=FALSE),X420+Weekly[[#This Row],[BF V Odds]]-1,X420-1)))</f>
        <v>18.850000000000026</v>
      </c>
      <c r="Y421" s="24">
        <f>IF(Weekly[[#This Row],[Actual]]="","",IF(AND(Weekly[[#This Row],[ADBC_P]]=FALSE,Weekly[[#This Row],[Actual]]=TRUE),Y420+Weekly[[#This Row],[BF H Odds]]-1,IF(AND(Weekly[[#This Row],[ADBC_P]]=TRUE,Weekly[[#This Row],[Actual]]=FALSE),Y420+Weekly[[#This Row],[BF V Odds]]-1,Y420-1)))</f>
        <v>48.730000000000004</v>
      </c>
      <c r="Z421" s="24">
        <f>IF(Weekly[[#This Row],[Actual]]="","",IF(AND(Weekly[[#This Row],[RFC_P]]=Weekly[[#This Row],[Actual]],Weekly[[#This Row],[RFC_P]]=TRUE),Z420+Weekly[[#This Row],[BF H Odds]]-1,IF(AND(Weekly[[#This Row],[RFC_P]]=Weekly[[#This Row],[Actual]],Weekly[[#This Row],[RFC_P]]=FALSE),Z420+Weekly[[#This Row],[BF V Odds]]-1,Z420-1)))</f>
        <v>20.140000000000015</v>
      </c>
      <c r="AA421" s="24">
        <f>IF(Weekly[[#This Row],[Actual]]="","",IF(AND(Weekly[[#This Row],[RFC_P]]=FALSE,Weekly[[#This Row],[Actual]]=TRUE),AA420+Weekly[[#This Row],[BF H Odds]]-1,IF(AND(Weekly[[#This Row],[RFC_P]]=TRUE,Weekly[[#This Row],[Actual]]=FALSE),AA420+Weekly[[#This Row],[BF V Odds]]-1,AA420-1)))</f>
        <v>47.439999999999984</v>
      </c>
      <c r="AB421" s="24">
        <f>IF(Weekly[[#This Row],[Actual]]="","",IF(AND(Weekly[[#This Row],[GBC_P]]=Weekly[[#This Row],[Actual]],Weekly[[#This Row],[GBC_P]]=TRUE),AB420+Weekly[[#This Row],[BF H Odds]]-1,IF(AND(Weekly[[#This Row],[GBC_P]]=Weekly[[#This Row],[Actual]],Weekly[[#This Row],[GBC_P]]=FALSE),AB420+Weekly[[#This Row],[BF V Odds]]-1,AB420-1)))</f>
        <v>7.7600000000000087</v>
      </c>
      <c r="AC421" s="24">
        <f>IF(Weekly[[#This Row],[Actual]]="","",IF(AND(Weekly[[#This Row],[GBC_P]]=FALSE,Weekly[[#This Row],[Actual]]=TRUE),AC420+Weekly[[#This Row],[BF H Odds]]-1,IF(AND(Weekly[[#This Row],[GBC_P]]=TRUE,Weekly[[#This Row],[Actual]]=FALSE),AC420+Weekly[[#This Row],[BF V Odds]]-1,AC420-1)))</f>
        <v>59.819999999999965</v>
      </c>
      <c r="AD421" s="24">
        <f>IF(Weekly[[#This Row],[Actual]]="","",IF(AND(Weekly[[#This Row],[HGBC_P]]=Weekly[[#This Row],[Actual]],Weekly[[#This Row],[HGBC_P]]=TRUE),AD420+Weekly[[#This Row],[BF H Odds]]-1,IF(AND(Weekly[[#This Row],[HGBC_P]]=Weekly[[#This Row],[Actual]],Weekly[[#This Row],[HGBC_P]]=FALSE),AD420+Weekly[[#This Row],[BF V Odds]]-1,AD420-1)))</f>
        <v>14.810000000000024</v>
      </c>
      <c r="AE421" s="24">
        <f>IF(Weekly[[#This Row],[Actual]]="","",IF(AND(Weekly[[#This Row],[HGBC_P]]=FALSE,Weekly[[#This Row],[Actual]]=TRUE),AE420+Weekly[[#This Row],[BF H Odds]]-1,IF(AND(Weekly[[#This Row],[HGBC_P]]=TRUE,Weekly[[#This Row],[Actual]]=FALSE),AE420+Weekly[[#This Row],[BF V Odds]]-1,AE420-1)))</f>
        <v>52.769999999999996</v>
      </c>
      <c r="AF421" s="24">
        <f>IF(Weekly[[#This Row],[Actual]]="","",IF(AND(Weekly[[#This Row],[XGB_P]]=Weekly[[#This Row],[Actual]],Weekly[[#This Row],[XGB_P]]=TRUE),AF420+Weekly[[#This Row],[BF H Odds]]-1,IF(AND(Weekly[[#This Row],[XGB_P]]=Weekly[[#This Row],[Actual]],Weekly[[#This Row],[XGB_P]]=FALSE),AF420+Weekly[[#This Row],[BF V Odds]]-1,AF420-1)))</f>
        <v>37.220000000000027</v>
      </c>
      <c r="AG421" s="24">
        <f>IF(Weekly[[#This Row],[Actual]]="","",IF(AND(Weekly[[#This Row],[XGB_P]]=FALSE,Weekly[[#This Row],[Actual]]=TRUE),AG420+Weekly[[#This Row],[BF H Odds]]-1,IF(AND(Weekly[[#This Row],[XGB_P]]=TRUE,Weekly[[#This Row],[Actual]]=FALSE),AG420+Weekly[[#This Row],[BF V Odds]]-1,AG420-1)))</f>
        <v>30.359999999999996</v>
      </c>
      <c r="AH421" s="24">
        <f>IF(Weekly[[#This Row],[Actual]]="","",IF(AND(Weekly[[#This Row],[QDA_P]]=Weekly[[#This Row],[Actual]],Weekly[[#This Row],[QDA_P]]=TRUE),AH420+Weekly[[#This Row],[BF H Odds]]-1,IF(AND(Weekly[[#This Row],[QDA_P]]=Weekly[[#This Row],[Actual]],Weekly[[#This Row],[QDA_P]]=FALSE),AH420+Weekly[[#This Row],[BF V Odds]]-1,AH420-1)))</f>
        <v>0.21000000000000951</v>
      </c>
      <c r="AI421" s="24">
        <f>IF(Weekly[[#This Row],[Actual]]="","",IF(AND(Weekly[[#This Row],[QDA_P]]=FALSE,Weekly[[#This Row],[Actual]]=TRUE),AI420+Weekly[[#This Row],[BF H Odds]]-1,IF(AND(Weekly[[#This Row],[QDA_P]]=TRUE,Weekly[[#This Row],[Actual]]=FALSE),AI420+Weekly[[#This Row],[BF V Odds]]-1,AI420-1)))</f>
        <v>67.370000000000019</v>
      </c>
      <c r="AJ421" s="24">
        <f>IF(Weekly[[#This Row],[Actual]]="","",IF(AND(Weekly[[#This Row],[KNC_P]]=FALSE,Weekly[[#This Row],[Actual]]=TRUE),AJ420+Weekly[[#This Row],[BF H Odds]]-1,IF(AND(Weekly[[#This Row],[KNC_P]]=TRUE,Weekly[[#This Row],[Actual]]=FALSE),AJ420+Weekly[[#This Row],[BF V Odds]]-1,AJ420-1)))</f>
        <v>44.289999999999978</v>
      </c>
      <c r="AK421" s="24">
        <f>IF(Weekly[[#This Row],[Actual]]="","",IF(AND(Weekly[[#This Row],[KNC_P]]=FALSE,Weekly[[#This Row],[Actual]]=TRUE),AK420+Weekly[[#This Row],[BF H Odds]]-1,IF(AND(Weekly[[#This Row],[KNC_P]]=TRUE,Weekly[[#This Row],[Actual]]=FALSE),AK420+Weekly[[#This Row],[BF V Odds]]-1,AK420-1)))</f>
        <v>43.189999999999969</v>
      </c>
      <c r="AL421" s="30">
        <f>IF(Weekly[[#This Row],[Actual]]="","",COUNTIF(Weekly[[#This Row],[SVC_P]:[QDA_P]],TRUE))</f>
        <v>4</v>
      </c>
      <c r="AM421" s="30">
        <f>IF(Weekly[[#This Row],[Actual]]="","",COUNTIF(Weekly[[#This Row],[SVC_P]:[QDA_P]],FALSE))</f>
        <v>3</v>
      </c>
      <c r="AN421" s="36">
        <f>IF(AND(Weekly[[#This Row],[BF V Odds]]&gt;$BO$6,Weekly[[#This Row],[BF V Odds]] &lt; $BO$7),Weekly[[#This Row],[BF V Odds]],"")</f>
        <v>6</v>
      </c>
      <c r="AO421" s="36" t="str">
        <f>IF(AND(Weekly[[#This Row],[BF H Odds]]&gt;$BO$6, Weekly[[#This Row],[BF H Odds]] &lt; $BO$7),Weekly[[#This Row],[BF H Odds]],"")</f>
        <v/>
      </c>
      <c r="AP421" s="37">
        <f>IF(AND(Weekly[[#This Row],[V Odds &lt;]]="",Weekly[[#This Row],[H Odds &lt;]]=""),AP420,IF(AND(Weekly[[#This Row],[H Odds &lt;]]&lt;&gt;"",Weekly[[#This Row],[SVC_P]]=TRUE,Weekly[[#This Row],[Actual]]=TRUE),AP420+Weekly[[#This Row],[H Odds &lt;]]-1,IF(AND(Weekly[[#This Row],[V Odds &lt;]]&lt;&gt;"",Weekly[[#This Row],[SVC_P]]=FALSE,Weekly[[#This Row],[Actual]]=FALSE),AP420+Weekly[[#This Row],[V Odds &lt;]]-1,IF(AND(Weekly[[#This Row],[V Odds &lt;]]&lt;&gt;"",Weekly[[#This Row],[SVC_P]]=FALSE,Weekly[[#This Row],[Actual]]=TRUE),AP420-1,IF(AND(Weekly[[#This Row],[H Odds &lt;]]&lt;&gt;"",Weekly[[#This Row],[SVC_P]]=TRUE,Weekly[[#This Row],[Actual]]=FALSE),AP420-1,AP420)))))</f>
        <v>81.830000000000013</v>
      </c>
      <c r="AQ421" s="37">
        <f>IF(AND(Weekly[[#This Row],[V Odds &lt;]]="",Weekly[[#This Row],[H Odds &lt;]]=""),AQ420,IF(AND(Weekly[[#This Row],[H Odds &lt;]]&lt;&gt;"",Weekly[[#This Row],[ADBC_P]]=TRUE,Weekly[[#This Row],[Actual]]=TRUE),AQ420+Weekly[[#This Row],[H Odds &lt;]]-1,IF(AND(Weekly[[#This Row],[V Odds &lt;]]&lt;&gt;"",Weekly[[#This Row],[ADBC_P]]=FALSE,Weekly[[#This Row],[Actual]]=FALSE),AQ420+Weekly[[#This Row],[V Odds &lt;]]-1,IF(AND(Weekly[[#This Row],[V Odds &lt;]]&lt;&gt;"",Weekly[[#This Row],[ADBC_P]]=FALSE,Weekly[[#This Row],[Actual]]=TRUE),AQ420-1,IF(AND(Weekly[[#This Row],[H Odds &lt;]]&lt;&gt;"",Weekly[[#This Row],[ADBC_P]]=TRUE,Weekly[[#This Row],[Actual]]=FALSE),AQ420-1,AQ420)))))</f>
        <v>52.93</v>
      </c>
      <c r="AR421" s="37">
        <f>IF(AND(Weekly[[#This Row],[V Odds &lt;]]="",Weekly[[#This Row],[H Odds &lt;]]=""),AR420,IF(AND(Weekly[[#This Row],[H Odds &lt;]]&lt;&gt;"",Weekly[[#This Row],[RFC_P]]=TRUE,Weekly[[#This Row],[Actual]]=TRUE),AR420+Weekly[[#This Row],[H Odds &lt;]]-1,IF(AND(Weekly[[#This Row],[V Odds &lt;]]&lt;&gt;"",Weekly[[#This Row],[RFC_P]]=FALSE,Weekly[[#This Row],[Actual]]=FALSE),AR420+Weekly[[#This Row],[V Odds &lt;]]-1,IF(AND(Weekly[[#This Row],[V Odds &lt;]]&lt;&gt;"",Weekly[[#This Row],[RFC_P]]=FALSE,Weekly[[#This Row],[Actual]]=TRUE),AR420-1,IF(AND(Weekly[[#This Row],[H Odds &lt;]]&lt;&gt;"",Weekly[[#This Row],[RFC_P]]=TRUE,Weekly[[#This Row],[Actual]]=FALSE),AR420-1,AR420)))))</f>
        <v>60.44</v>
      </c>
      <c r="AS421" s="37">
        <f>IF(AND(Weekly[[#This Row],[V Odds &lt;]]="",Weekly[[#This Row],[H Odds &lt;]]=""),AS420,IF(AND(Weekly[[#This Row],[H Odds &lt;]]&lt;&gt;"",Weekly[[#This Row],[GBC_P]]=TRUE,Weekly[[#This Row],[Actual]]=TRUE),AS420+Weekly[[#This Row],[H Odds &lt;]]-1,IF(AND(Weekly[[#This Row],[V Odds &lt;]]&lt;&gt;"",Weekly[[#This Row],[GBC_P]]=FALSE,Weekly[[#This Row],[Actual]]=FALSE),AS420+Weekly[[#This Row],[V Odds &lt;]]-1,IF(AND(Weekly[[#This Row],[V Odds &lt;]]&lt;&gt;"",Weekly[[#This Row],[GBC_P]]=FALSE,Weekly[[#This Row],[Actual]]=TRUE),AS420-1,IF(AND(Weekly[[#This Row],[H Odds &lt;]]&lt;&gt;"",Weekly[[#This Row],[GBC_P]]=TRUE,Weekly[[#This Row],[Actual]]=FALSE),AS420-1,AS420)))))</f>
        <v>50.730000000000004</v>
      </c>
      <c r="AT421" s="37">
        <f>IF(AND(Weekly[[#This Row],[V Odds &lt;]]="",Weekly[[#This Row],[H Odds &lt;]]=""),AT420,IF(AND(Weekly[[#This Row],[H Odds &lt;]]&lt;&gt;"",Weekly[[#This Row],[HGBC_P]]=TRUE,Weekly[[#This Row],[Actual]]=TRUE),AT420+Weekly[[#This Row],[H Odds &lt;]]-1,IF(AND(Weekly[[#This Row],[V Odds &lt;]]&lt;&gt;"",Weekly[[#This Row],[HGBC_P]]=FALSE,Weekly[[#This Row],[Actual]]=FALSE),AT420+Weekly[[#This Row],[V Odds &lt;]]-1,IF(AND(Weekly[[#This Row],[V Odds &lt;]]&lt;&gt;"",Weekly[[#This Row],[HGBC_P]]=FALSE,Weekly[[#This Row],[Actual]]=TRUE),AT420-1,IF(AND(Weekly[[#This Row],[H Odds &lt;]]&lt;&gt;"",Weekly[[#This Row],[HGBC_P]]=TRUE,Weekly[[#This Row],[Actual]]=FALSE),AT420-1,AT420)))))</f>
        <v>56.559999999999995</v>
      </c>
      <c r="AU421" s="37">
        <f>IF(AND(Weekly[[#This Row],[V Odds &lt;]]="",Weekly[[#This Row],[H Odds &lt;]]=""),AU420,IF(AND(Weekly[[#This Row],[H Odds &lt;]]&lt;&gt;"",Weekly[[#This Row],[XGB_P]]=TRUE,Weekly[[#This Row],[Actual]]=TRUE),AU420+Weekly[[#This Row],[H Odds &lt;]]-1,IF(AND(Weekly[[#This Row],[V Odds &lt;]]&lt;&gt;"",Weekly[[#This Row],[XGB_P]]=FALSE,Weekly[[#This Row],[Actual]]=FALSE),AU420+Weekly[[#This Row],[V Odds &lt;]]-1,IF(AND(Weekly[[#This Row],[V Odds &lt;]]&lt;&gt;"",Weekly[[#This Row],[XGB_P]]=FALSE,Weekly[[#This Row],[Actual]]=TRUE),AU420-1,IF(AND(Weekly[[#This Row],[H Odds &lt;]]&lt;&gt;"",Weekly[[#This Row],[XGB_P]]=TRUE,Weekly[[#This Row],[Actual]]=FALSE),AU420-1,AU420)))))</f>
        <v>67.910000000000011</v>
      </c>
      <c r="AV421" s="37">
        <f>IF(AND(Weekly[[#This Row],[V Odds &lt;]]="",Weekly[[#This Row],[H Odds &lt;]]=""),AV420,IF(AND(Weekly[[#This Row],[H Odds &lt;]]&lt;&gt;"",Weekly[[#This Row],[QDA_P]]=TRUE,Weekly[[#This Row],[Actual]]=TRUE),AV420+Weekly[[#This Row],[H Odds &lt;]]-1,IF(AND(Weekly[[#This Row],[V Odds &lt;]]&lt;&gt;"",Weekly[[#This Row],[QDA_P]]=FALSE,Weekly[[#This Row],[Actual]]=FALSE),AV420+Weekly[[#This Row],[V Odds &lt;]]-1,IF(AND(Weekly[[#This Row],[V Odds &lt;]]&lt;&gt;"",Weekly[[#This Row],[QDA_P]]=FALSE,Weekly[[#This Row],[Actual]]=TRUE),AV420-1,IF(AND(Weekly[[#This Row],[H Odds &lt;]]&lt;&gt;"",Weekly[[#This Row],[QDA_P]]=TRUE,Weekly[[#This Row],[Actual]]=FALSE),AV420-1,AV420)))))</f>
        <v>60.399999999999984</v>
      </c>
      <c r="AW421" s="37">
        <f>IF(AND(Weekly[[#This Row],[H Odds &lt;]]="",Weekly[[#This Row],[V Odds &lt;]]=""),AW420,IF(AND(Weekly[[#This Row],[KNC_P]]=Weekly[[#This Row],[Actual]],Weekly[[#This Row],[KNC_P]]=TRUE),AW420+Weekly[[#This Row],[BF H Odds]]-1,IF(AND(Weekly[[#This Row],[KNC_P]]=Weekly[[#This Row],[Actual]],Weekly[[#This Row],[KNC_P]]=FALSE),AW420+Weekly[[#This Row],[BF V Odds]]-1,AW420-1)))</f>
        <v>50.530000000000015</v>
      </c>
      <c r="AX421" s="37">
        <f>IF(AND(Weekly[[#This Row],[V Odds &lt;]]="",Weekly[[#This Row],[H Odds &lt;]]=""),AX420,IF(AND(Weekly[[#This Row],[V Odds &lt;]]&lt;&gt;"",Weekly[[#This Row],[FALSES]]&gt;0,Weekly[[#This Row],[Actual]]=FALSE),AX420+Weekly[[#This Row],[V Odds &lt;]]-1,IF(AND(Weekly[[#This Row],[H Odds &lt;]]&lt;&gt;"",Weekly[[#This Row],[TRUES]]&gt;0,Weekly[[#This Row],[Actual]]=TRUE),AX420+Weekly[[#This Row],[H Odds &lt;]]-1,IF(AND(Weekly[[#This Row],[V Odds &lt;]]&lt;&gt;"",Weekly[[#This Row],[FALSES]]=0),AX420,IF(AND(Weekly[[#This Row],[H Odds &lt;]]&lt;&gt;"",Weekly[[#This Row],[TRUES]]=0),AX420,AX420-1)))))</f>
        <v>87.199999999999989</v>
      </c>
      <c r="AY421" s="37">
        <f>IF(AND(Weekly[[#This Row],[V Odds &lt;]]="",Weekly[[#This Row],[H Odds &lt;]]=""),AY420,IF(AND(Weekly[[#This Row],[V Odds &lt;]]&lt;&gt;"",Weekly[[#This Row],[FALSES]]&gt;0,Weekly[[#This Row],[Actual]]=FALSE),AY420+((Weekly[[#This Row],[V Odds &lt;]]-1)*0.92),IF(AND(Weekly[[#This Row],[H Odds &lt;]]&lt;&gt;"",Weekly[[#This Row],[TRUES]]&gt;0,Weekly[[#This Row],[Actual]]=TRUE),AY420+((Weekly[[#This Row],[H Odds &lt;]]-1)*0.92),IF(AND(Weekly[[#This Row],[V Odds &lt;]]&lt;&gt;"",Weekly[[#This Row],[FALSES]]=0),AY420,IF(AND(Weekly[[#This Row],[H Odds &lt;]]&lt;&gt;"",Weekly[[#This Row],[TRUES]]=0),AY420,AY420-1)))))</f>
        <v>78.784000000000034</v>
      </c>
      <c r="AZ421" s="37">
        <f>IF(AND(Weekly[[#This Row],[V Odds &lt;]]="",Weekly[[#This Row],[H Odds &lt;]]=""),AZ420,IF(AND(Weekly[[#This Row],[V Odds &lt;]]&lt;&gt;"",Weekly[[#This Row],[Actual]]=FALSE),AZ420+Weekly[[#This Row],[V Odds &lt;]]-1,IF(AND(Weekly[[#This Row],[H Odds &lt;]]&lt;&gt;"",Weekly[[#This Row],[Actual]]=TRUE),AZ420+Weekly[[#This Row],[H Odds &lt;]]-1,AZ420-1)))</f>
        <v>72.92</v>
      </c>
      <c r="BA421" s="38">
        <f>IF(Weekly[[#This Row],[H Odds &lt;]]="",BA420,IF(AND(Weekly[[#This Row],[H Odds &lt;]]&lt;&gt;"",Weekly[[#This Row],[SVC_P]]=TRUE,Weekly[[#This Row],[Actual]]=TRUE),BA420+Weekly[[#This Row],[H Odds &lt;]]-1,IF(AND(Weekly[[#This Row],[H Odds &lt;]]&lt;&gt;"",Weekly[[#This Row],[SVC_P]]=TRUE,Weekly[[#This Row],[Actual]]=FALSE),BA420-1,BA420)))</f>
        <v>76.789999999999992</v>
      </c>
      <c r="BB421" s="38">
        <f>IF(Weekly[[#This Row],[H Odds &lt;]]="",BB420,IF(AND(Weekly[[#This Row],[H Odds &lt;]]&lt;&gt;"",Weekly[[#This Row],[ADBC_P]]=TRUE,Weekly[[#This Row],[Actual]]=TRUE),BB420+Weekly[[#This Row],[H Odds &lt;]]-1,IF(AND(Weekly[[#This Row],[H Odds &lt;]]&lt;&gt;"",Weekly[[#This Row],[ADBC_P]]=TRUE,Weekly[[#This Row],[Actual]]=FALSE),BB420-1,BB420)))</f>
        <v>50.61</v>
      </c>
      <c r="BC421" s="38">
        <f>IF(Weekly[[#This Row],[H Odds &lt;]]="",BC420,IF(AND(Weekly[[#This Row],[H Odds &lt;]]&lt;&gt;"",Weekly[[#This Row],[RFC_P]]=TRUE,Weekly[[#This Row],[Actual]]=TRUE),BC420+Weekly[[#This Row],[H Odds &lt;]]-1,IF(AND(Weekly[[#This Row],[H Odds &lt;]]&lt;&gt;"",Weekly[[#This Row],[RFC_P]]=TRUE,Weekly[[#This Row],[Actual]]=FALSE),BC420-1,BC420)))</f>
        <v>52.309999999999995</v>
      </c>
      <c r="BD421" s="38">
        <f>IF(Weekly[[#This Row],[H Odds &lt;]]="",BD420,IF(AND(Weekly[[#This Row],[H Odds &lt;]]&lt;&gt;"",Weekly[[#This Row],[GBC_P]]=TRUE,Weekly[[#This Row],[Actual]]=TRUE),BD420+Weekly[[#This Row],[H Odds &lt;]]-1,IF(AND(Weekly[[#This Row],[H Odds &lt;]]&lt;&gt;"",Weekly[[#This Row],[GBC_P]]=TRUE,Weekly[[#This Row],[Actual]]=FALSE),BD420-1,BD420)))</f>
        <v>55.110000000000007</v>
      </c>
      <c r="BE421" s="38">
        <f>IF(Weekly[[#This Row],[H Odds &lt;]]="",BE420,IF(AND(Weekly[[#This Row],[H Odds &lt;]]&lt;&gt;"",Weekly[[#This Row],[HGBC_P]]=TRUE,Weekly[[#This Row],[Actual]]=TRUE),BE420+Weekly[[#This Row],[H Odds &lt;]]-1,IF(AND(Weekly[[#This Row],[H Odds &lt;]]&lt;&gt;"",Weekly[[#This Row],[HGBC_P]]=TRUE,Weekly[[#This Row],[Actual]]=FALSE),BE420-1,BE420)))</f>
        <v>60.459999999999994</v>
      </c>
      <c r="BF421" s="38">
        <f>IF(Weekly[[#This Row],[H Odds &lt;]]="",BF420,IF(AND(Weekly[[#This Row],[H Odds &lt;]]&lt;&gt;"",Weekly[[#This Row],[XGB_P]]=TRUE,Weekly[[#This Row],[Actual]]=TRUE),BF420+Weekly[[#This Row],[H Odds &lt;]]-1,IF(AND(Weekly[[#This Row],[H Odds &lt;]]&lt;&gt;"",Weekly[[#This Row],[XGB_P]]=TRUE,Weekly[[#This Row],[Actual]]=FALSE),BF420-1,BF420)))</f>
        <v>67.08</v>
      </c>
      <c r="BG421" s="38">
        <f>IF(Weekly[[#This Row],[H Odds &lt;]]="",BG420,IF(AND(Weekly[[#This Row],[H Odds &lt;]]&lt;&gt;"",Weekly[[#This Row],[QDA_P]]=TRUE,Weekly[[#This Row],[Actual]]=TRUE),BG420+Weekly[[#This Row],[H Odds &lt;]]-1,IF(AND(Weekly[[#This Row],[H Odds &lt;]]&lt;&gt;"",Weekly[[#This Row],[QDA_P]]=TRUE,Weekly[[#This Row],[Actual]]=FALSE),BG420-1,BG420)))</f>
        <v>49.33</v>
      </c>
      <c r="BH421" s="38">
        <f>IF(Weekly[[#This Row],[H Odds &lt;]]="",BH420,IF(AND(Weekly[[#This Row],[H Odds &lt;]]&lt;&gt;"",Weekly[[#This Row],[KNC_P]]=TRUE,Weekly[[#This Row],[Actual]]=TRUE),BH420+Weekly[[#This Row],[H Odds &lt;]]-1,IF(AND(Weekly[[#This Row],[H Odds &lt;]]&lt;&gt;"",Weekly[[#This Row],[KNC_P]]=TRUE,Weekly[[#This Row],[Actual]]=FALSE),BH420-1,BH420)))</f>
        <v>53.699999999999996</v>
      </c>
      <c r="BI421" s="38">
        <f>IF(Weekly[[#This Row],[H Odds &lt;]]="",BI420,IF(AND(Weekly[[#This Row],[H Odds &lt;]]&lt;&gt;"",Weekly[[#This Row],[TRUES]]&gt;0,Weekly[[#This Row],[Actual]]=TRUE),BI420+Weekly[[#This Row],[H Odds &lt;]]-1,IF(AND(Weekly[[#This Row],[H Odds &lt;]]&lt;&gt;"",Weekly[[#This Row],[TRUES]]=0),BI420,BI420-1)))</f>
        <v>76.789999999999992</v>
      </c>
      <c r="BJ421" s="38">
        <f>IF(Weekly[[#This Row],[H Odds &lt;]]="",BJ420,IF(AND(Weekly[[#This Row],[H Odds &lt;]]&lt;&gt;"",Weekly[[#This Row],[Actual]]=TRUE),BJ420+Weekly[[#This Row],[H Odds &lt;]]-1,IF(AND(Weekly[[#This Row],[H Odds &lt;]]&lt;&gt;"",Weekly[[#This Row],[Actual]]=FALSE),BJ420-1,BJ420)))</f>
        <v>78.69</v>
      </c>
      <c r="BK421" s="58">
        <f>IF(AND(Weekly[[#This Row],[TRUES]]&gt;4,Weekly[[#This Row],[Actual]]=TRUE),BK420+Weekly[[#This Row],[BF H Odds]]-1,IF(AND(Weekly[[#This Row],[FALSES]]&gt;4,Weekly[[#This Row],[Actual]]=FALSE),BK420+Weekly[[#This Row],[BF V Odds]]-1,IF(AND(Weekly[[#This Row],[TRUES]]&gt;4,Weekly[[#This Row],[Actual]]=FALSE),BK420-1,IF(AND(Weekly[[#This Row],[FALSES]]&gt;4,Weekly[[#This Row],[Actual]]=TRUE),BK420-1,BK420))))</f>
        <v>12.290000000000028</v>
      </c>
      <c r="BL421" s="58">
        <f>IF(AND(Weekly[[#This Row],[TRUES]]&gt;5,Weekly[[#This Row],[Actual]]=TRUE),BL420+Weekly[[#This Row],[BF H Odds]]-1,IF(AND(Weekly[[#This Row],[FALSES]]&gt;5,Weekly[[#This Row],[Actual]]=FALSE),BL420+Weekly[[#This Row],[BF V Odds]]-1,IF(AND(Weekly[[#This Row],[TRUES]]&gt;5,Weekly[[#This Row],[Actual]]=FALSE),BL420-1,IF(AND(Weekly[[#This Row],[FALSES]]&gt;5,Weekly[[#This Row],[Actual]]=TRUE),BL420-1,BL420))))</f>
        <v>19.500000000000025</v>
      </c>
      <c r="BM421" s="58">
        <f>IF(AND(Weekly[[#This Row],[TRUES]]&gt;6,Weekly[[#This Row],[Actual]]=TRUE),BM420+Weekly[[#This Row],[BF H Odds]]-1,IF(AND(Weekly[[#This Row],[FALSES]]&gt;6,Weekly[[#This Row],[Actual]]=FALSE),BM420+Weekly[[#This Row],[BF V Odds]]-1,IF(AND(Weekly[[#This Row],[TRUES]]&gt;6,Weekly[[#This Row],[Actual]]=FALSE),BM420-1,IF(AND(Weekly[[#This Row],[FALSES]]&gt;6,Weekly[[#This Row],[Actual]]=TRUE),BM420-1,BM420))))</f>
        <v>45.690000000000012</v>
      </c>
    </row>
    <row r="422" spans="1:65" x14ac:dyDescent="0.25">
      <c r="A422" s="34"/>
      <c r="B422" s="10">
        <v>44296</v>
      </c>
      <c r="C422" s="17" t="s">
        <v>30</v>
      </c>
      <c r="D422" s="15" t="s">
        <v>12</v>
      </c>
      <c r="E422" t="b">
        <v>1</v>
      </c>
      <c r="F422" t="b">
        <v>1</v>
      </c>
      <c r="G422" t="b">
        <v>0</v>
      </c>
      <c r="H422" t="b">
        <v>1</v>
      </c>
      <c r="I422" t="b">
        <v>0</v>
      </c>
      <c r="J422" t="b">
        <v>0</v>
      </c>
      <c r="K422" t="b">
        <v>1</v>
      </c>
      <c r="L422" t="b">
        <v>0</v>
      </c>
      <c r="O422" t="str">
        <f>IF(Weekly[[#This Row],[H/V]]="H",Weekly[[#This Row],[BF H Odds]],IF(Weekly[[#This Row],[H/V]]="V",Weekly[[#This Row],[BF V Odds]],""))</f>
        <v/>
      </c>
      <c r="P422" t="b">
        <v>0</v>
      </c>
      <c r="R422" s="35">
        <f>IFERROR(IF(Weekly[[#This Row],[Won Bet?]]="yes",R421+(Weekly[[#This Row],[BF Odds]]*Weekly[[#This Row],[BF Stake]])-Weekly[[#This Row],[BF Stake]],R421-Weekly[[#This Row],[BF Stake]]),R421)</f>
        <v>416.61130000000009</v>
      </c>
      <c r="S422" s="9">
        <f>IFERROR(IF(Weekly[[#This Row],[Won Bet?]]="yes",S421+(((Weekly[[#This Row],[BF Odds]]*Weekly[[#This Row],[BF Stake]])-Weekly[[#This Row],[BF Stake]])*0.95),S421-Weekly[[#This Row],[BF Stake]]),S421)</f>
        <v>407.41923499999996</v>
      </c>
      <c r="T422">
        <v>2.2400000000000002</v>
      </c>
      <c r="U422">
        <v>1.79</v>
      </c>
      <c r="V422" s="24">
        <f>IF(Weekly[[#This Row],[Actual]]="","",IF(AND(Weekly[[#This Row],[SVC_P]]=Weekly[[#This Row],[Actual]],Weekly[[#This Row],[SVC_P]]=TRUE),V421+Weekly[[#This Row],[BF H Odds]]-1,IF(AND(Weekly[[#This Row],[SVC_P]]=Weekly[[#This Row],[Actual]],Weekly[[#This Row],[SVC_P]]=FALSE),V421+Weekly[[#This Row],[BF V Odds]]-1,V421-1)))</f>
        <v>67.440000000000055</v>
      </c>
      <c r="W422" s="24">
        <f>IF(Weekly[[#This Row],[Actual]]="","",IF(AND(Weekly[[#This Row],[SVC_P]]=FALSE,Weekly[[#This Row],[Actual]]=TRUE),W421+Weekly[[#This Row],[BF H Odds]]-1,IF(AND(Weekly[[#This Row],[SVC_P]]=TRUE,Weekly[[#This Row],[Actual]]=FALSE,),W421+Weekly[[#This Row],[BF V Odds]]-1,W421-1)))</f>
        <v>-357.03</v>
      </c>
      <c r="X422" s="24">
        <f>IF(Weekly[[#This Row],[Actual]]="","",IF(AND(Weekly[[#This Row],[ADBC_P]]=Weekly[[#This Row],[Actual]],Weekly[[#This Row],[ADBC_P]]=TRUE),X421+Weekly[[#This Row],[BF H Odds]]-1,IF(AND(Weekly[[#This Row],[ADBC_P]]=Weekly[[#This Row],[Actual]],Weekly[[#This Row],[ADBC_P]]=FALSE),X421+Weekly[[#This Row],[BF V Odds]]-1,X421-1)))</f>
        <v>17.850000000000026</v>
      </c>
      <c r="Y422" s="24">
        <f>IF(Weekly[[#This Row],[Actual]]="","",IF(AND(Weekly[[#This Row],[ADBC_P]]=FALSE,Weekly[[#This Row],[Actual]]=TRUE),Y421+Weekly[[#This Row],[BF H Odds]]-1,IF(AND(Weekly[[#This Row],[ADBC_P]]=TRUE,Weekly[[#This Row],[Actual]]=FALSE),Y421+Weekly[[#This Row],[BF V Odds]]-1,Y421-1)))</f>
        <v>49.970000000000006</v>
      </c>
      <c r="Z422" s="24">
        <f>IF(Weekly[[#This Row],[Actual]]="","",IF(AND(Weekly[[#This Row],[RFC_P]]=Weekly[[#This Row],[Actual]],Weekly[[#This Row],[RFC_P]]=TRUE),Z421+Weekly[[#This Row],[BF H Odds]]-1,IF(AND(Weekly[[#This Row],[RFC_P]]=Weekly[[#This Row],[Actual]],Weekly[[#This Row],[RFC_P]]=FALSE),Z421+Weekly[[#This Row],[BF V Odds]]-1,Z421-1)))</f>
        <v>21.380000000000017</v>
      </c>
      <c r="AA422" s="24">
        <f>IF(Weekly[[#This Row],[Actual]]="","",IF(AND(Weekly[[#This Row],[RFC_P]]=FALSE,Weekly[[#This Row],[Actual]]=TRUE),AA421+Weekly[[#This Row],[BF H Odds]]-1,IF(AND(Weekly[[#This Row],[RFC_P]]=TRUE,Weekly[[#This Row],[Actual]]=FALSE),AA421+Weekly[[#This Row],[BF V Odds]]-1,AA421-1)))</f>
        <v>46.439999999999984</v>
      </c>
      <c r="AB422" s="24">
        <f>IF(Weekly[[#This Row],[Actual]]="","",IF(AND(Weekly[[#This Row],[GBC_P]]=Weekly[[#This Row],[Actual]],Weekly[[#This Row],[GBC_P]]=TRUE),AB421+Weekly[[#This Row],[BF H Odds]]-1,IF(AND(Weekly[[#This Row],[GBC_P]]=Weekly[[#This Row],[Actual]],Weekly[[#This Row],[GBC_P]]=FALSE),AB421+Weekly[[#This Row],[BF V Odds]]-1,AB421-1)))</f>
        <v>6.7600000000000087</v>
      </c>
      <c r="AC422" s="24">
        <f>IF(Weekly[[#This Row],[Actual]]="","",IF(AND(Weekly[[#This Row],[GBC_P]]=FALSE,Weekly[[#This Row],[Actual]]=TRUE),AC421+Weekly[[#This Row],[BF H Odds]]-1,IF(AND(Weekly[[#This Row],[GBC_P]]=TRUE,Weekly[[#This Row],[Actual]]=FALSE),AC421+Weekly[[#This Row],[BF V Odds]]-1,AC421-1)))</f>
        <v>61.059999999999967</v>
      </c>
      <c r="AD422" s="24">
        <f>IF(Weekly[[#This Row],[Actual]]="","",IF(AND(Weekly[[#This Row],[HGBC_P]]=Weekly[[#This Row],[Actual]],Weekly[[#This Row],[HGBC_P]]=TRUE),AD421+Weekly[[#This Row],[BF H Odds]]-1,IF(AND(Weekly[[#This Row],[HGBC_P]]=Weekly[[#This Row],[Actual]],Weekly[[#This Row],[HGBC_P]]=FALSE),AD421+Weekly[[#This Row],[BF V Odds]]-1,AD421-1)))</f>
        <v>16.050000000000026</v>
      </c>
      <c r="AE422" s="24">
        <f>IF(Weekly[[#This Row],[Actual]]="","",IF(AND(Weekly[[#This Row],[HGBC_P]]=FALSE,Weekly[[#This Row],[Actual]]=TRUE),AE421+Weekly[[#This Row],[BF H Odds]]-1,IF(AND(Weekly[[#This Row],[HGBC_P]]=TRUE,Weekly[[#This Row],[Actual]]=FALSE),AE421+Weekly[[#This Row],[BF V Odds]]-1,AE421-1)))</f>
        <v>51.769999999999996</v>
      </c>
      <c r="AF422" s="24">
        <f>IF(Weekly[[#This Row],[Actual]]="","",IF(AND(Weekly[[#This Row],[XGB_P]]=Weekly[[#This Row],[Actual]],Weekly[[#This Row],[XGB_P]]=TRUE),AF421+Weekly[[#This Row],[BF H Odds]]-1,IF(AND(Weekly[[#This Row],[XGB_P]]=Weekly[[#This Row],[Actual]],Weekly[[#This Row],[XGB_P]]=FALSE),AF421+Weekly[[#This Row],[BF V Odds]]-1,AF421-1)))</f>
        <v>38.460000000000029</v>
      </c>
      <c r="AG422" s="24">
        <f>IF(Weekly[[#This Row],[Actual]]="","",IF(AND(Weekly[[#This Row],[XGB_P]]=FALSE,Weekly[[#This Row],[Actual]]=TRUE),AG421+Weekly[[#This Row],[BF H Odds]]-1,IF(AND(Weekly[[#This Row],[XGB_P]]=TRUE,Weekly[[#This Row],[Actual]]=FALSE),AG421+Weekly[[#This Row],[BF V Odds]]-1,AG421-1)))</f>
        <v>29.359999999999996</v>
      </c>
      <c r="AH422" s="24">
        <f>IF(Weekly[[#This Row],[Actual]]="","",IF(AND(Weekly[[#This Row],[QDA_P]]=Weekly[[#This Row],[Actual]],Weekly[[#This Row],[QDA_P]]=TRUE),AH421+Weekly[[#This Row],[BF H Odds]]-1,IF(AND(Weekly[[#This Row],[QDA_P]]=Weekly[[#This Row],[Actual]],Weekly[[#This Row],[QDA_P]]=FALSE),AH421+Weekly[[#This Row],[BF V Odds]]-1,AH421-1)))</f>
        <v>-0.78999999999999049</v>
      </c>
      <c r="AI422" s="24">
        <f>IF(Weekly[[#This Row],[Actual]]="","",IF(AND(Weekly[[#This Row],[QDA_P]]=FALSE,Weekly[[#This Row],[Actual]]=TRUE),AI421+Weekly[[#This Row],[BF H Odds]]-1,IF(AND(Weekly[[#This Row],[QDA_P]]=TRUE,Weekly[[#This Row],[Actual]]=FALSE),AI421+Weekly[[#This Row],[BF V Odds]]-1,AI421-1)))</f>
        <v>68.610000000000014</v>
      </c>
      <c r="AJ422" s="24">
        <f>IF(Weekly[[#This Row],[Actual]]="","",IF(AND(Weekly[[#This Row],[KNC_P]]=FALSE,Weekly[[#This Row],[Actual]]=TRUE),AJ421+Weekly[[#This Row],[BF H Odds]]-1,IF(AND(Weekly[[#This Row],[KNC_P]]=TRUE,Weekly[[#This Row],[Actual]]=FALSE),AJ421+Weekly[[#This Row],[BF V Odds]]-1,AJ421-1)))</f>
        <v>43.289999999999978</v>
      </c>
      <c r="AK422" s="24">
        <f>IF(Weekly[[#This Row],[Actual]]="","",IF(AND(Weekly[[#This Row],[KNC_P]]=FALSE,Weekly[[#This Row],[Actual]]=TRUE),AK421+Weekly[[#This Row],[BF H Odds]]-1,IF(AND(Weekly[[#This Row],[KNC_P]]=TRUE,Weekly[[#This Row],[Actual]]=FALSE),AK421+Weekly[[#This Row],[BF V Odds]]-1,AK421-1)))</f>
        <v>42.189999999999969</v>
      </c>
      <c r="AL422" s="30">
        <f>IF(Weekly[[#This Row],[Actual]]="","",COUNTIF(Weekly[[#This Row],[SVC_P]:[QDA_P]],TRUE))</f>
        <v>4</v>
      </c>
      <c r="AM422" s="30">
        <f>IF(Weekly[[#This Row],[Actual]]="","",COUNTIF(Weekly[[#This Row],[SVC_P]:[QDA_P]],FALSE))</f>
        <v>3</v>
      </c>
      <c r="AN422" s="36" t="str">
        <f>IF(AND(Weekly[[#This Row],[BF V Odds]]&gt;$BO$6,Weekly[[#This Row],[BF V Odds]] &lt; $BO$7),Weekly[[#This Row],[BF V Odds]],"")</f>
        <v/>
      </c>
      <c r="AO422" s="36" t="str">
        <f>IF(AND(Weekly[[#This Row],[BF H Odds]]&gt;$BO$6, Weekly[[#This Row],[BF H Odds]] &lt; $BO$7),Weekly[[#This Row],[BF H Odds]],"")</f>
        <v/>
      </c>
      <c r="AP422" s="37">
        <f>IF(AND(Weekly[[#This Row],[V Odds &lt;]]="",Weekly[[#This Row],[H Odds &lt;]]=""),AP421,IF(AND(Weekly[[#This Row],[H Odds &lt;]]&lt;&gt;"",Weekly[[#This Row],[SVC_P]]=TRUE,Weekly[[#This Row],[Actual]]=TRUE),AP421+Weekly[[#This Row],[H Odds &lt;]]-1,IF(AND(Weekly[[#This Row],[V Odds &lt;]]&lt;&gt;"",Weekly[[#This Row],[SVC_P]]=FALSE,Weekly[[#This Row],[Actual]]=FALSE),AP421+Weekly[[#This Row],[V Odds &lt;]]-1,IF(AND(Weekly[[#This Row],[V Odds &lt;]]&lt;&gt;"",Weekly[[#This Row],[SVC_P]]=FALSE,Weekly[[#This Row],[Actual]]=TRUE),AP421-1,IF(AND(Weekly[[#This Row],[H Odds &lt;]]&lt;&gt;"",Weekly[[#This Row],[SVC_P]]=TRUE,Weekly[[#This Row],[Actual]]=FALSE),AP421-1,AP421)))))</f>
        <v>81.830000000000013</v>
      </c>
      <c r="AQ422" s="37">
        <f>IF(AND(Weekly[[#This Row],[V Odds &lt;]]="",Weekly[[#This Row],[H Odds &lt;]]=""),AQ421,IF(AND(Weekly[[#This Row],[H Odds &lt;]]&lt;&gt;"",Weekly[[#This Row],[ADBC_P]]=TRUE,Weekly[[#This Row],[Actual]]=TRUE),AQ421+Weekly[[#This Row],[H Odds &lt;]]-1,IF(AND(Weekly[[#This Row],[V Odds &lt;]]&lt;&gt;"",Weekly[[#This Row],[ADBC_P]]=FALSE,Weekly[[#This Row],[Actual]]=FALSE),AQ421+Weekly[[#This Row],[V Odds &lt;]]-1,IF(AND(Weekly[[#This Row],[V Odds &lt;]]&lt;&gt;"",Weekly[[#This Row],[ADBC_P]]=FALSE,Weekly[[#This Row],[Actual]]=TRUE),AQ421-1,IF(AND(Weekly[[#This Row],[H Odds &lt;]]&lt;&gt;"",Weekly[[#This Row],[ADBC_P]]=TRUE,Weekly[[#This Row],[Actual]]=FALSE),AQ421-1,AQ421)))))</f>
        <v>52.93</v>
      </c>
      <c r="AR422" s="37">
        <f>IF(AND(Weekly[[#This Row],[V Odds &lt;]]="",Weekly[[#This Row],[H Odds &lt;]]=""),AR421,IF(AND(Weekly[[#This Row],[H Odds &lt;]]&lt;&gt;"",Weekly[[#This Row],[RFC_P]]=TRUE,Weekly[[#This Row],[Actual]]=TRUE),AR421+Weekly[[#This Row],[H Odds &lt;]]-1,IF(AND(Weekly[[#This Row],[V Odds &lt;]]&lt;&gt;"",Weekly[[#This Row],[RFC_P]]=FALSE,Weekly[[#This Row],[Actual]]=FALSE),AR421+Weekly[[#This Row],[V Odds &lt;]]-1,IF(AND(Weekly[[#This Row],[V Odds &lt;]]&lt;&gt;"",Weekly[[#This Row],[RFC_P]]=FALSE,Weekly[[#This Row],[Actual]]=TRUE),AR421-1,IF(AND(Weekly[[#This Row],[H Odds &lt;]]&lt;&gt;"",Weekly[[#This Row],[RFC_P]]=TRUE,Weekly[[#This Row],[Actual]]=FALSE),AR421-1,AR421)))))</f>
        <v>60.44</v>
      </c>
      <c r="AS422" s="37">
        <f>IF(AND(Weekly[[#This Row],[V Odds &lt;]]="",Weekly[[#This Row],[H Odds &lt;]]=""),AS421,IF(AND(Weekly[[#This Row],[H Odds &lt;]]&lt;&gt;"",Weekly[[#This Row],[GBC_P]]=TRUE,Weekly[[#This Row],[Actual]]=TRUE),AS421+Weekly[[#This Row],[H Odds &lt;]]-1,IF(AND(Weekly[[#This Row],[V Odds &lt;]]&lt;&gt;"",Weekly[[#This Row],[GBC_P]]=FALSE,Weekly[[#This Row],[Actual]]=FALSE),AS421+Weekly[[#This Row],[V Odds &lt;]]-1,IF(AND(Weekly[[#This Row],[V Odds &lt;]]&lt;&gt;"",Weekly[[#This Row],[GBC_P]]=FALSE,Weekly[[#This Row],[Actual]]=TRUE),AS421-1,IF(AND(Weekly[[#This Row],[H Odds &lt;]]&lt;&gt;"",Weekly[[#This Row],[GBC_P]]=TRUE,Weekly[[#This Row],[Actual]]=FALSE),AS421-1,AS421)))))</f>
        <v>50.730000000000004</v>
      </c>
      <c r="AT422" s="37">
        <f>IF(AND(Weekly[[#This Row],[V Odds &lt;]]="",Weekly[[#This Row],[H Odds &lt;]]=""),AT421,IF(AND(Weekly[[#This Row],[H Odds &lt;]]&lt;&gt;"",Weekly[[#This Row],[HGBC_P]]=TRUE,Weekly[[#This Row],[Actual]]=TRUE),AT421+Weekly[[#This Row],[H Odds &lt;]]-1,IF(AND(Weekly[[#This Row],[V Odds &lt;]]&lt;&gt;"",Weekly[[#This Row],[HGBC_P]]=FALSE,Weekly[[#This Row],[Actual]]=FALSE),AT421+Weekly[[#This Row],[V Odds &lt;]]-1,IF(AND(Weekly[[#This Row],[V Odds &lt;]]&lt;&gt;"",Weekly[[#This Row],[HGBC_P]]=FALSE,Weekly[[#This Row],[Actual]]=TRUE),AT421-1,IF(AND(Weekly[[#This Row],[H Odds &lt;]]&lt;&gt;"",Weekly[[#This Row],[HGBC_P]]=TRUE,Weekly[[#This Row],[Actual]]=FALSE),AT421-1,AT421)))))</f>
        <v>56.559999999999995</v>
      </c>
      <c r="AU422" s="37">
        <f>IF(AND(Weekly[[#This Row],[V Odds &lt;]]="",Weekly[[#This Row],[H Odds &lt;]]=""),AU421,IF(AND(Weekly[[#This Row],[H Odds &lt;]]&lt;&gt;"",Weekly[[#This Row],[XGB_P]]=TRUE,Weekly[[#This Row],[Actual]]=TRUE),AU421+Weekly[[#This Row],[H Odds &lt;]]-1,IF(AND(Weekly[[#This Row],[V Odds &lt;]]&lt;&gt;"",Weekly[[#This Row],[XGB_P]]=FALSE,Weekly[[#This Row],[Actual]]=FALSE),AU421+Weekly[[#This Row],[V Odds &lt;]]-1,IF(AND(Weekly[[#This Row],[V Odds &lt;]]&lt;&gt;"",Weekly[[#This Row],[XGB_P]]=FALSE,Weekly[[#This Row],[Actual]]=TRUE),AU421-1,IF(AND(Weekly[[#This Row],[H Odds &lt;]]&lt;&gt;"",Weekly[[#This Row],[XGB_P]]=TRUE,Weekly[[#This Row],[Actual]]=FALSE),AU421-1,AU421)))))</f>
        <v>67.910000000000011</v>
      </c>
      <c r="AV422" s="37">
        <f>IF(AND(Weekly[[#This Row],[V Odds &lt;]]="",Weekly[[#This Row],[H Odds &lt;]]=""),AV421,IF(AND(Weekly[[#This Row],[H Odds &lt;]]&lt;&gt;"",Weekly[[#This Row],[QDA_P]]=TRUE,Weekly[[#This Row],[Actual]]=TRUE),AV421+Weekly[[#This Row],[H Odds &lt;]]-1,IF(AND(Weekly[[#This Row],[V Odds &lt;]]&lt;&gt;"",Weekly[[#This Row],[QDA_P]]=FALSE,Weekly[[#This Row],[Actual]]=FALSE),AV421+Weekly[[#This Row],[V Odds &lt;]]-1,IF(AND(Weekly[[#This Row],[V Odds &lt;]]&lt;&gt;"",Weekly[[#This Row],[QDA_P]]=FALSE,Weekly[[#This Row],[Actual]]=TRUE),AV421-1,IF(AND(Weekly[[#This Row],[H Odds &lt;]]&lt;&gt;"",Weekly[[#This Row],[QDA_P]]=TRUE,Weekly[[#This Row],[Actual]]=FALSE),AV421-1,AV421)))))</f>
        <v>60.399999999999984</v>
      </c>
      <c r="AW422" s="37">
        <f>IF(AND(Weekly[[#This Row],[H Odds &lt;]]="",Weekly[[#This Row],[V Odds &lt;]]=""),AW421,IF(AND(Weekly[[#This Row],[KNC_P]]=Weekly[[#This Row],[Actual]],Weekly[[#This Row],[KNC_P]]=TRUE),AW421+Weekly[[#This Row],[BF H Odds]]-1,IF(AND(Weekly[[#This Row],[KNC_P]]=Weekly[[#This Row],[Actual]],Weekly[[#This Row],[KNC_P]]=FALSE),AW421+Weekly[[#This Row],[BF V Odds]]-1,AW421-1)))</f>
        <v>50.530000000000015</v>
      </c>
      <c r="AX422" s="37">
        <f>IF(AND(Weekly[[#This Row],[V Odds &lt;]]="",Weekly[[#This Row],[H Odds &lt;]]=""),AX421,IF(AND(Weekly[[#This Row],[V Odds &lt;]]&lt;&gt;"",Weekly[[#This Row],[FALSES]]&gt;0,Weekly[[#This Row],[Actual]]=FALSE),AX421+Weekly[[#This Row],[V Odds &lt;]]-1,IF(AND(Weekly[[#This Row],[H Odds &lt;]]&lt;&gt;"",Weekly[[#This Row],[TRUES]]&gt;0,Weekly[[#This Row],[Actual]]=TRUE),AX421+Weekly[[#This Row],[H Odds &lt;]]-1,IF(AND(Weekly[[#This Row],[V Odds &lt;]]&lt;&gt;"",Weekly[[#This Row],[FALSES]]=0),AX421,IF(AND(Weekly[[#This Row],[H Odds &lt;]]&lt;&gt;"",Weekly[[#This Row],[TRUES]]=0),AX421,AX421-1)))))</f>
        <v>87.199999999999989</v>
      </c>
      <c r="AY422" s="37">
        <f>IF(AND(Weekly[[#This Row],[V Odds &lt;]]="",Weekly[[#This Row],[H Odds &lt;]]=""),AY421,IF(AND(Weekly[[#This Row],[V Odds &lt;]]&lt;&gt;"",Weekly[[#This Row],[FALSES]]&gt;0,Weekly[[#This Row],[Actual]]=FALSE),AY421+((Weekly[[#This Row],[V Odds &lt;]]-1)*0.92),IF(AND(Weekly[[#This Row],[H Odds &lt;]]&lt;&gt;"",Weekly[[#This Row],[TRUES]]&gt;0,Weekly[[#This Row],[Actual]]=TRUE),AY421+((Weekly[[#This Row],[H Odds &lt;]]-1)*0.92),IF(AND(Weekly[[#This Row],[V Odds &lt;]]&lt;&gt;"",Weekly[[#This Row],[FALSES]]=0),AY421,IF(AND(Weekly[[#This Row],[H Odds &lt;]]&lt;&gt;"",Weekly[[#This Row],[TRUES]]=0),AY421,AY421-1)))))</f>
        <v>78.784000000000034</v>
      </c>
      <c r="AZ422" s="37">
        <f>IF(AND(Weekly[[#This Row],[V Odds &lt;]]="",Weekly[[#This Row],[H Odds &lt;]]=""),AZ421,IF(AND(Weekly[[#This Row],[V Odds &lt;]]&lt;&gt;"",Weekly[[#This Row],[Actual]]=FALSE),AZ421+Weekly[[#This Row],[V Odds &lt;]]-1,IF(AND(Weekly[[#This Row],[H Odds &lt;]]&lt;&gt;"",Weekly[[#This Row],[Actual]]=TRUE),AZ421+Weekly[[#This Row],[H Odds &lt;]]-1,AZ421-1)))</f>
        <v>72.92</v>
      </c>
      <c r="BA422" s="38">
        <f>IF(Weekly[[#This Row],[H Odds &lt;]]="",BA421,IF(AND(Weekly[[#This Row],[H Odds &lt;]]&lt;&gt;"",Weekly[[#This Row],[SVC_P]]=TRUE,Weekly[[#This Row],[Actual]]=TRUE),BA421+Weekly[[#This Row],[H Odds &lt;]]-1,IF(AND(Weekly[[#This Row],[H Odds &lt;]]&lt;&gt;"",Weekly[[#This Row],[SVC_P]]=TRUE,Weekly[[#This Row],[Actual]]=FALSE),BA421-1,BA421)))</f>
        <v>76.789999999999992</v>
      </c>
      <c r="BB422" s="38">
        <f>IF(Weekly[[#This Row],[H Odds &lt;]]="",BB421,IF(AND(Weekly[[#This Row],[H Odds &lt;]]&lt;&gt;"",Weekly[[#This Row],[ADBC_P]]=TRUE,Weekly[[#This Row],[Actual]]=TRUE),BB421+Weekly[[#This Row],[H Odds &lt;]]-1,IF(AND(Weekly[[#This Row],[H Odds &lt;]]&lt;&gt;"",Weekly[[#This Row],[ADBC_P]]=TRUE,Weekly[[#This Row],[Actual]]=FALSE),BB421-1,BB421)))</f>
        <v>50.61</v>
      </c>
      <c r="BC422" s="38">
        <f>IF(Weekly[[#This Row],[H Odds &lt;]]="",BC421,IF(AND(Weekly[[#This Row],[H Odds &lt;]]&lt;&gt;"",Weekly[[#This Row],[RFC_P]]=TRUE,Weekly[[#This Row],[Actual]]=TRUE),BC421+Weekly[[#This Row],[H Odds &lt;]]-1,IF(AND(Weekly[[#This Row],[H Odds &lt;]]&lt;&gt;"",Weekly[[#This Row],[RFC_P]]=TRUE,Weekly[[#This Row],[Actual]]=FALSE),BC421-1,BC421)))</f>
        <v>52.309999999999995</v>
      </c>
      <c r="BD422" s="38">
        <f>IF(Weekly[[#This Row],[H Odds &lt;]]="",BD421,IF(AND(Weekly[[#This Row],[H Odds &lt;]]&lt;&gt;"",Weekly[[#This Row],[GBC_P]]=TRUE,Weekly[[#This Row],[Actual]]=TRUE),BD421+Weekly[[#This Row],[H Odds &lt;]]-1,IF(AND(Weekly[[#This Row],[H Odds &lt;]]&lt;&gt;"",Weekly[[#This Row],[GBC_P]]=TRUE,Weekly[[#This Row],[Actual]]=FALSE),BD421-1,BD421)))</f>
        <v>55.110000000000007</v>
      </c>
      <c r="BE422" s="38">
        <f>IF(Weekly[[#This Row],[H Odds &lt;]]="",BE421,IF(AND(Weekly[[#This Row],[H Odds &lt;]]&lt;&gt;"",Weekly[[#This Row],[HGBC_P]]=TRUE,Weekly[[#This Row],[Actual]]=TRUE),BE421+Weekly[[#This Row],[H Odds &lt;]]-1,IF(AND(Weekly[[#This Row],[H Odds &lt;]]&lt;&gt;"",Weekly[[#This Row],[HGBC_P]]=TRUE,Weekly[[#This Row],[Actual]]=FALSE),BE421-1,BE421)))</f>
        <v>60.459999999999994</v>
      </c>
      <c r="BF422" s="38">
        <f>IF(Weekly[[#This Row],[H Odds &lt;]]="",BF421,IF(AND(Weekly[[#This Row],[H Odds &lt;]]&lt;&gt;"",Weekly[[#This Row],[XGB_P]]=TRUE,Weekly[[#This Row],[Actual]]=TRUE),BF421+Weekly[[#This Row],[H Odds &lt;]]-1,IF(AND(Weekly[[#This Row],[H Odds &lt;]]&lt;&gt;"",Weekly[[#This Row],[XGB_P]]=TRUE,Weekly[[#This Row],[Actual]]=FALSE),BF421-1,BF421)))</f>
        <v>67.08</v>
      </c>
      <c r="BG422" s="38">
        <f>IF(Weekly[[#This Row],[H Odds &lt;]]="",BG421,IF(AND(Weekly[[#This Row],[H Odds &lt;]]&lt;&gt;"",Weekly[[#This Row],[QDA_P]]=TRUE,Weekly[[#This Row],[Actual]]=TRUE),BG421+Weekly[[#This Row],[H Odds &lt;]]-1,IF(AND(Weekly[[#This Row],[H Odds &lt;]]&lt;&gt;"",Weekly[[#This Row],[QDA_P]]=TRUE,Weekly[[#This Row],[Actual]]=FALSE),BG421-1,BG421)))</f>
        <v>49.33</v>
      </c>
      <c r="BH422" s="38">
        <f>IF(Weekly[[#This Row],[H Odds &lt;]]="",BH421,IF(AND(Weekly[[#This Row],[H Odds &lt;]]&lt;&gt;"",Weekly[[#This Row],[KNC_P]]=TRUE,Weekly[[#This Row],[Actual]]=TRUE),BH421+Weekly[[#This Row],[H Odds &lt;]]-1,IF(AND(Weekly[[#This Row],[H Odds &lt;]]&lt;&gt;"",Weekly[[#This Row],[KNC_P]]=TRUE,Weekly[[#This Row],[Actual]]=FALSE),BH421-1,BH421)))</f>
        <v>53.699999999999996</v>
      </c>
      <c r="BI422" s="38">
        <f>IF(Weekly[[#This Row],[H Odds &lt;]]="",BI421,IF(AND(Weekly[[#This Row],[H Odds &lt;]]&lt;&gt;"",Weekly[[#This Row],[TRUES]]&gt;0,Weekly[[#This Row],[Actual]]=TRUE),BI421+Weekly[[#This Row],[H Odds &lt;]]-1,IF(AND(Weekly[[#This Row],[H Odds &lt;]]&lt;&gt;"",Weekly[[#This Row],[TRUES]]=0),BI421,BI421-1)))</f>
        <v>76.789999999999992</v>
      </c>
      <c r="BJ422" s="38">
        <f>IF(Weekly[[#This Row],[H Odds &lt;]]="",BJ421,IF(AND(Weekly[[#This Row],[H Odds &lt;]]&lt;&gt;"",Weekly[[#This Row],[Actual]]=TRUE),BJ421+Weekly[[#This Row],[H Odds &lt;]]-1,IF(AND(Weekly[[#This Row],[H Odds &lt;]]&lt;&gt;"",Weekly[[#This Row],[Actual]]=FALSE),BJ421-1,BJ421)))</f>
        <v>78.69</v>
      </c>
      <c r="BK422" s="58">
        <f>IF(AND(Weekly[[#This Row],[TRUES]]&gt;4,Weekly[[#This Row],[Actual]]=TRUE),BK421+Weekly[[#This Row],[BF H Odds]]-1,IF(AND(Weekly[[#This Row],[FALSES]]&gt;4,Weekly[[#This Row],[Actual]]=FALSE),BK421+Weekly[[#This Row],[BF V Odds]]-1,IF(AND(Weekly[[#This Row],[TRUES]]&gt;4,Weekly[[#This Row],[Actual]]=FALSE),BK421-1,IF(AND(Weekly[[#This Row],[FALSES]]&gt;4,Weekly[[#This Row],[Actual]]=TRUE),BK421-1,BK421))))</f>
        <v>12.290000000000028</v>
      </c>
      <c r="BL422" s="58">
        <f>IF(AND(Weekly[[#This Row],[TRUES]]&gt;5,Weekly[[#This Row],[Actual]]=TRUE),BL421+Weekly[[#This Row],[BF H Odds]]-1,IF(AND(Weekly[[#This Row],[FALSES]]&gt;5,Weekly[[#This Row],[Actual]]=FALSE),BL421+Weekly[[#This Row],[BF V Odds]]-1,IF(AND(Weekly[[#This Row],[TRUES]]&gt;5,Weekly[[#This Row],[Actual]]=FALSE),BL421-1,IF(AND(Weekly[[#This Row],[FALSES]]&gt;5,Weekly[[#This Row],[Actual]]=TRUE),BL421-1,BL421))))</f>
        <v>19.500000000000025</v>
      </c>
      <c r="BM422" s="58">
        <f>IF(AND(Weekly[[#This Row],[TRUES]]&gt;6,Weekly[[#This Row],[Actual]]=TRUE),BM421+Weekly[[#This Row],[BF H Odds]]-1,IF(AND(Weekly[[#This Row],[FALSES]]&gt;6,Weekly[[#This Row],[Actual]]=FALSE),BM421+Weekly[[#This Row],[BF V Odds]]-1,IF(AND(Weekly[[#This Row],[TRUES]]&gt;6,Weekly[[#This Row],[Actual]]=FALSE),BM421-1,IF(AND(Weekly[[#This Row],[FALSES]]&gt;6,Weekly[[#This Row],[Actual]]=TRUE),BM421-1,BM421))))</f>
        <v>45.690000000000012</v>
      </c>
    </row>
    <row r="423" spans="1:65" x14ac:dyDescent="0.25">
      <c r="A423" s="34"/>
      <c r="B423" s="10">
        <v>44296</v>
      </c>
      <c r="C423" s="17" t="s">
        <v>21</v>
      </c>
      <c r="D423" s="15" t="s">
        <v>15</v>
      </c>
      <c r="E423" t="b">
        <v>1</v>
      </c>
      <c r="F423" t="b">
        <v>1</v>
      </c>
      <c r="G423" t="b">
        <v>0</v>
      </c>
      <c r="H423" t="b">
        <v>0</v>
      </c>
      <c r="I423" t="b">
        <v>0</v>
      </c>
      <c r="J423" t="b">
        <v>0</v>
      </c>
      <c r="K423" t="b">
        <v>1</v>
      </c>
      <c r="L423" t="b">
        <v>0</v>
      </c>
      <c r="M423" t="s">
        <v>101</v>
      </c>
      <c r="N423">
        <v>10.4</v>
      </c>
      <c r="O423">
        <f>IF(Weekly[[#This Row],[H/V]]="H",Weekly[[#This Row],[BF H Odds]],IF(Weekly[[#This Row],[H/V]]="V",Weekly[[#This Row],[BF V Odds]],""))</f>
        <v>6.6</v>
      </c>
      <c r="P423" t="b">
        <v>0</v>
      </c>
      <c r="Q423" t="s">
        <v>66</v>
      </c>
      <c r="R423" s="35">
        <f>IFERROR(IF(Weekly[[#This Row],[Won Bet?]]="yes",R422+(Weekly[[#This Row],[BF Odds]]*Weekly[[#This Row],[BF Stake]])-Weekly[[#This Row],[BF Stake]],R422-Weekly[[#This Row],[BF Stake]]),R422)</f>
        <v>474.85130000000009</v>
      </c>
      <c r="S423" s="9">
        <f>IFERROR(IF(Weekly[[#This Row],[Won Bet?]]="yes",S422+(((Weekly[[#This Row],[BF Odds]]*Weekly[[#This Row],[BF Stake]])-Weekly[[#This Row],[BF Stake]])*0.95),S422-Weekly[[#This Row],[BF Stake]]),S422)</f>
        <v>462.74723499999993</v>
      </c>
      <c r="T423">
        <v>6.6</v>
      </c>
      <c r="U423">
        <v>1.17</v>
      </c>
      <c r="V423" s="24">
        <f>IF(Weekly[[#This Row],[Actual]]="","",IF(AND(Weekly[[#This Row],[SVC_P]]=Weekly[[#This Row],[Actual]],Weekly[[#This Row],[SVC_P]]=TRUE),V422+Weekly[[#This Row],[BF H Odds]]-1,IF(AND(Weekly[[#This Row],[SVC_P]]=Weekly[[#This Row],[Actual]],Weekly[[#This Row],[SVC_P]]=FALSE),V422+Weekly[[#This Row],[BF V Odds]]-1,V422-1)))</f>
        <v>66.440000000000055</v>
      </c>
      <c r="W423" s="24">
        <f>IF(Weekly[[#This Row],[Actual]]="","",IF(AND(Weekly[[#This Row],[SVC_P]]=FALSE,Weekly[[#This Row],[Actual]]=TRUE),W422+Weekly[[#This Row],[BF H Odds]]-1,IF(AND(Weekly[[#This Row],[SVC_P]]=TRUE,Weekly[[#This Row],[Actual]]=FALSE,),W422+Weekly[[#This Row],[BF V Odds]]-1,W422-1)))</f>
        <v>-358.03</v>
      </c>
      <c r="X423" s="24">
        <f>IF(Weekly[[#This Row],[Actual]]="","",IF(AND(Weekly[[#This Row],[ADBC_P]]=Weekly[[#This Row],[Actual]],Weekly[[#This Row],[ADBC_P]]=TRUE),X422+Weekly[[#This Row],[BF H Odds]]-1,IF(AND(Weekly[[#This Row],[ADBC_P]]=Weekly[[#This Row],[Actual]],Weekly[[#This Row],[ADBC_P]]=FALSE),X422+Weekly[[#This Row],[BF V Odds]]-1,X422-1)))</f>
        <v>16.850000000000026</v>
      </c>
      <c r="Y423" s="24">
        <f>IF(Weekly[[#This Row],[Actual]]="","",IF(AND(Weekly[[#This Row],[ADBC_P]]=FALSE,Weekly[[#This Row],[Actual]]=TRUE),Y422+Weekly[[#This Row],[BF H Odds]]-1,IF(AND(Weekly[[#This Row],[ADBC_P]]=TRUE,Weekly[[#This Row],[Actual]]=FALSE),Y422+Weekly[[#This Row],[BF V Odds]]-1,Y422-1)))</f>
        <v>55.570000000000007</v>
      </c>
      <c r="Z423" s="24">
        <f>IF(Weekly[[#This Row],[Actual]]="","",IF(AND(Weekly[[#This Row],[RFC_P]]=Weekly[[#This Row],[Actual]],Weekly[[#This Row],[RFC_P]]=TRUE),Z422+Weekly[[#This Row],[BF H Odds]]-1,IF(AND(Weekly[[#This Row],[RFC_P]]=Weekly[[#This Row],[Actual]],Weekly[[#This Row],[RFC_P]]=FALSE),Z422+Weekly[[#This Row],[BF V Odds]]-1,Z422-1)))</f>
        <v>26.980000000000018</v>
      </c>
      <c r="AA423" s="24">
        <f>IF(Weekly[[#This Row],[Actual]]="","",IF(AND(Weekly[[#This Row],[RFC_P]]=FALSE,Weekly[[#This Row],[Actual]]=TRUE),AA422+Weekly[[#This Row],[BF H Odds]]-1,IF(AND(Weekly[[#This Row],[RFC_P]]=TRUE,Weekly[[#This Row],[Actual]]=FALSE),AA422+Weekly[[#This Row],[BF V Odds]]-1,AA422-1)))</f>
        <v>45.439999999999984</v>
      </c>
      <c r="AB423" s="24">
        <f>IF(Weekly[[#This Row],[Actual]]="","",IF(AND(Weekly[[#This Row],[GBC_P]]=Weekly[[#This Row],[Actual]],Weekly[[#This Row],[GBC_P]]=TRUE),AB422+Weekly[[#This Row],[BF H Odds]]-1,IF(AND(Weekly[[#This Row],[GBC_P]]=Weekly[[#This Row],[Actual]],Weekly[[#This Row],[GBC_P]]=FALSE),AB422+Weekly[[#This Row],[BF V Odds]]-1,AB422-1)))</f>
        <v>12.360000000000008</v>
      </c>
      <c r="AC423" s="24">
        <f>IF(Weekly[[#This Row],[Actual]]="","",IF(AND(Weekly[[#This Row],[GBC_P]]=FALSE,Weekly[[#This Row],[Actual]]=TRUE),AC422+Weekly[[#This Row],[BF H Odds]]-1,IF(AND(Weekly[[#This Row],[GBC_P]]=TRUE,Weekly[[#This Row],[Actual]]=FALSE),AC422+Weekly[[#This Row],[BF V Odds]]-1,AC422-1)))</f>
        <v>60.059999999999967</v>
      </c>
      <c r="AD423" s="24">
        <f>IF(Weekly[[#This Row],[Actual]]="","",IF(AND(Weekly[[#This Row],[HGBC_P]]=Weekly[[#This Row],[Actual]],Weekly[[#This Row],[HGBC_P]]=TRUE),AD422+Weekly[[#This Row],[BF H Odds]]-1,IF(AND(Weekly[[#This Row],[HGBC_P]]=Weekly[[#This Row],[Actual]],Weekly[[#This Row],[HGBC_P]]=FALSE),AD422+Weekly[[#This Row],[BF V Odds]]-1,AD422-1)))</f>
        <v>21.650000000000027</v>
      </c>
      <c r="AE423" s="24">
        <f>IF(Weekly[[#This Row],[Actual]]="","",IF(AND(Weekly[[#This Row],[HGBC_P]]=FALSE,Weekly[[#This Row],[Actual]]=TRUE),AE422+Weekly[[#This Row],[BF H Odds]]-1,IF(AND(Weekly[[#This Row],[HGBC_P]]=TRUE,Weekly[[#This Row],[Actual]]=FALSE),AE422+Weekly[[#This Row],[BF V Odds]]-1,AE422-1)))</f>
        <v>50.769999999999996</v>
      </c>
      <c r="AF423" s="24">
        <f>IF(Weekly[[#This Row],[Actual]]="","",IF(AND(Weekly[[#This Row],[XGB_P]]=Weekly[[#This Row],[Actual]],Weekly[[#This Row],[XGB_P]]=TRUE),AF422+Weekly[[#This Row],[BF H Odds]]-1,IF(AND(Weekly[[#This Row],[XGB_P]]=Weekly[[#This Row],[Actual]],Weekly[[#This Row],[XGB_P]]=FALSE),AF422+Weekly[[#This Row],[BF V Odds]]-1,AF422-1)))</f>
        <v>44.060000000000031</v>
      </c>
      <c r="AG423" s="24">
        <f>IF(Weekly[[#This Row],[Actual]]="","",IF(AND(Weekly[[#This Row],[XGB_P]]=FALSE,Weekly[[#This Row],[Actual]]=TRUE),AG422+Weekly[[#This Row],[BF H Odds]]-1,IF(AND(Weekly[[#This Row],[XGB_P]]=TRUE,Weekly[[#This Row],[Actual]]=FALSE),AG422+Weekly[[#This Row],[BF V Odds]]-1,AG422-1)))</f>
        <v>28.359999999999996</v>
      </c>
      <c r="AH423" s="24">
        <f>IF(Weekly[[#This Row],[Actual]]="","",IF(AND(Weekly[[#This Row],[QDA_P]]=Weekly[[#This Row],[Actual]],Weekly[[#This Row],[QDA_P]]=TRUE),AH422+Weekly[[#This Row],[BF H Odds]]-1,IF(AND(Weekly[[#This Row],[QDA_P]]=Weekly[[#This Row],[Actual]],Weekly[[#This Row],[QDA_P]]=FALSE),AH422+Weekly[[#This Row],[BF V Odds]]-1,AH422-1)))</f>
        <v>-1.7899999999999905</v>
      </c>
      <c r="AI423" s="24">
        <f>IF(Weekly[[#This Row],[Actual]]="","",IF(AND(Weekly[[#This Row],[QDA_P]]=FALSE,Weekly[[#This Row],[Actual]]=TRUE),AI422+Weekly[[#This Row],[BF H Odds]]-1,IF(AND(Weekly[[#This Row],[QDA_P]]=TRUE,Weekly[[#This Row],[Actual]]=FALSE),AI422+Weekly[[#This Row],[BF V Odds]]-1,AI422-1)))</f>
        <v>74.210000000000008</v>
      </c>
      <c r="AJ423" s="24">
        <f>IF(Weekly[[#This Row],[Actual]]="","",IF(AND(Weekly[[#This Row],[KNC_P]]=FALSE,Weekly[[#This Row],[Actual]]=TRUE),AJ422+Weekly[[#This Row],[BF H Odds]]-1,IF(AND(Weekly[[#This Row],[KNC_P]]=TRUE,Weekly[[#This Row],[Actual]]=FALSE),AJ422+Weekly[[#This Row],[BF V Odds]]-1,AJ422-1)))</f>
        <v>42.289999999999978</v>
      </c>
      <c r="AK423" s="24">
        <f>IF(Weekly[[#This Row],[Actual]]="","",IF(AND(Weekly[[#This Row],[KNC_P]]=FALSE,Weekly[[#This Row],[Actual]]=TRUE),AK422+Weekly[[#This Row],[BF H Odds]]-1,IF(AND(Weekly[[#This Row],[KNC_P]]=TRUE,Weekly[[#This Row],[Actual]]=FALSE),AK422+Weekly[[#This Row],[BF V Odds]]-1,AK422-1)))</f>
        <v>41.189999999999969</v>
      </c>
      <c r="AL423" s="30">
        <f>IF(Weekly[[#This Row],[Actual]]="","",COUNTIF(Weekly[[#This Row],[SVC_P]:[QDA_P]],TRUE))</f>
        <v>3</v>
      </c>
      <c r="AM423" s="30">
        <f>IF(Weekly[[#This Row],[Actual]]="","",COUNTIF(Weekly[[#This Row],[SVC_P]:[QDA_P]],FALSE))</f>
        <v>4</v>
      </c>
      <c r="AN423" s="36">
        <f>IF(AND(Weekly[[#This Row],[BF V Odds]]&gt;$BO$6,Weekly[[#This Row],[BF V Odds]] &lt; $BO$7),Weekly[[#This Row],[BF V Odds]],"")</f>
        <v>6.6</v>
      </c>
      <c r="AO423" s="36" t="str">
        <f>IF(AND(Weekly[[#This Row],[BF H Odds]]&gt;$BO$6, Weekly[[#This Row],[BF H Odds]] &lt; $BO$7),Weekly[[#This Row],[BF H Odds]],"")</f>
        <v/>
      </c>
      <c r="AP423" s="37">
        <f>IF(AND(Weekly[[#This Row],[V Odds &lt;]]="",Weekly[[#This Row],[H Odds &lt;]]=""),AP422,IF(AND(Weekly[[#This Row],[H Odds &lt;]]&lt;&gt;"",Weekly[[#This Row],[SVC_P]]=TRUE,Weekly[[#This Row],[Actual]]=TRUE),AP422+Weekly[[#This Row],[H Odds &lt;]]-1,IF(AND(Weekly[[#This Row],[V Odds &lt;]]&lt;&gt;"",Weekly[[#This Row],[SVC_P]]=FALSE,Weekly[[#This Row],[Actual]]=FALSE),AP422+Weekly[[#This Row],[V Odds &lt;]]-1,IF(AND(Weekly[[#This Row],[V Odds &lt;]]&lt;&gt;"",Weekly[[#This Row],[SVC_P]]=FALSE,Weekly[[#This Row],[Actual]]=TRUE),AP422-1,IF(AND(Weekly[[#This Row],[H Odds &lt;]]&lt;&gt;"",Weekly[[#This Row],[SVC_P]]=TRUE,Weekly[[#This Row],[Actual]]=FALSE),AP422-1,AP422)))))</f>
        <v>81.830000000000013</v>
      </c>
      <c r="AQ423" s="37">
        <f>IF(AND(Weekly[[#This Row],[V Odds &lt;]]="",Weekly[[#This Row],[H Odds &lt;]]=""),AQ422,IF(AND(Weekly[[#This Row],[H Odds &lt;]]&lt;&gt;"",Weekly[[#This Row],[ADBC_P]]=TRUE,Weekly[[#This Row],[Actual]]=TRUE),AQ422+Weekly[[#This Row],[H Odds &lt;]]-1,IF(AND(Weekly[[#This Row],[V Odds &lt;]]&lt;&gt;"",Weekly[[#This Row],[ADBC_P]]=FALSE,Weekly[[#This Row],[Actual]]=FALSE),AQ422+Weekly[[#This Row],[V Odds &lt;]]-1,IF(AND(Weekly[[#This Row],[V Odds &lt;]]&lt;&gt;"",Weekly[[#This Row],[ADBC_P]]=FALSE,Weekly[[#This Row],[Actual]]=TRUE),AQ422-1,IF(AND(Weekly[[#This Row],[H Odds &lt;]]&lt;&gt;"",Weekly[[#This Row],[ADBC_P]]=TRUE,Weekly[[#This Row],[Actual]]=FALSE),AQ422-1,AQ422)))))</f>
        <v>52.93</v>
      </c>
      <c r="AR423" s="37">
        <f>IF(AND(Weekly[[#This Row],[V Odds &lt;]]="",Weekly[[#This Row],[H Odds &lt;]]=""),AR422,IF(AND(Weekly[[#This Row],[H Odds &lt;]]&lt;&gt;"",Weekly[[#This Row],[RFC_P]]=TRUE,Weekly[[#This Row],[Actual]]=TRUE),AR422+Weekly[[#This Row],[H Odds &lt;]]-1,IF(AND(Weekly[[#This Row],[V Odds &lt;]]&lt;&gt;"",Weekly[[#This Row],[RFC_P]]=FALSE,Weekly[[#This Row],[Actual]]=FALSE),AR422+Weekly[[#This Row],[V Odds &lt;]]-1,IF(AND(Weekly[[#This Row],[V Odds &lt;]]&lt;&gt;"",Weekly[[#This Row],[RFC_P]]=FALSE,Weekly[[#This Row],[Actual]]=TRUE),AR422-1,IF(AND(Weekly[[#This Row],[H Odds &lt;]]&lt;&gt;"",Weekly[[#This Row],[RFC_P]]=TRUE,Weekly[[#This Row],[Actual]]=FALSE),AR422-1,AR422)))))</f>
        <v>66.039999999999992</v>
      </c>
      <c r="AS423" s="37">
        <f>IF(AND(Weekly[[#This Row],[V Odds &lt;]]="",Weekly[[#This Row],[H Odds &lt;]]=""),AS422,IF(AND(Weekly[[#This Row],[H Odds &lt;]]&lt;&gt;"",Weekly[[#This Row],[GBC_P]]=TRUE,Weekly[[#This Row],[Actual]]=TRUE),AS422+Weekly[[#This Row],[H Odds &lt;]]-1,IF(AND(Weekly[[#This Row],[V Odds &lt;]]&lt;&gt;"",Weekly[[#This Row],[GBC_P]]=FALSE,Weekly[[#This Row],[Actual]]=FALSE),AS422+Weekly[[#This Row],[V Odds &lt;]]-1,IF(AND(Weekly[[#This Row],[V Odds &lt;]]&lt;&gt;"",Weekly[[#This Row],[GBC_P]]=FALSE,Weekly[[#This Row],[Actual]]=TRUE),AS422-1,IF(AND(Weekly[[#This Row],[H Odds &lt;]]&lt;&gt;"",Weekly[[#This Row],[GBC_P]]=TRUE,Weekly[[#This Row],[Actual]]=FALSE),AS422-1,AS422)))))</f>
        <v>56.330000000000005</v>
      </c>
      <c r="AT423" s="37">
        <f>IF(AND(Weekly[[#This Row],[V Odds &lt;]]="",Weekly[[#This Row],[H Odds &lt;]]=""),AT422,IF(AND(Weekly[[#This Row],[H Odds &lt;]]&lt;&gt;"",Weekly[[#This Row],[HGBC_P]]=TRUE,Weekly[[#This Row],[Actual]]=TRUE),AT422+Weekly[[#This Row],[H Odds &lt;]]-1,IF(AND(Weekly[[#This Row],[V Odds &lt;]]&lt;&gt;"",Weekly[[#This Row],[HGBC_P]]=FALSE,Weekly[[#This Row],[Actual]]=FALSE),AT422+Weekly[[#This Row],[V Odds &lt;]]-1,IF(AND(Weekly[[#This Row],[V Odds &lt;]]&lt;&gt;"",Weekly[[#This Row],[HGBC_P]]=FALSE,Weekly[[#This Row],[Actual]]=TRUE),AT422-1,IF(AND(Weekly[[#This Row],[H Odds &lt;]]&lt;&gt;"",Weekly[[#This Row],[HGBC_P]]=TRUE,Weekly[[#This Row],[Actual]]=FALSE),AT422-1,AT422)))))</f>
        <v>62.16</v>
      </c>
      <c r="AU423" s="37">
        <f>IF(AND(Weekly[[#This Row],[V Odds &lt;]]="",Weekly[[#This Row],[H Odds &lt;]]=""),AU422,IF(AND(Weekly[[#This Row],[H Odds &lt;]]&lt;&gt;"",Weekly[[#This Row],[XGB_P]]=TRUE,Weekly[[#This Row],[Actual]]=TRUE),AU422+Weekly[[#This Row],[H Odds &lt;]]-1,IF(AND(Weekly[[#This Row],[V Odds &lt;]]&lt;&gt;"",Weekly[[#This Row],[XGB_P]]=FALSE,Weekly[[#This Row],[Actual]]=FALSE),AU422+Weekly[[#This Row],[V Odds &lt;]]-1,IF(AND(Weekly[[#This Row],[V Odds &lt;]]&lt;&gt;"",Weekly[[#This Row],[XGB_P]]=FALSE,Weekly[[#This Row],[Actual]]=TRUE),AU422-1,IF(AND(Weekly[[#This Row],[H Odds &lt;]]&lt;&gt;"",Weekly[[#This Row],[XGB_P]]=TRUE,Weekly[[#This Row],[Actual]]=FALSE),AU422-1,AU422)))))</f>
        <v>73.510000000000005</v>
      </c>
      <c r="AV423" s="37">
        <f>IF(AND(Weekly[[#This Row],[V Odds &lt;]]="",Weekly[[#This Row],[H Odds &lt;]]=""),AV422,IF(AND(Weekly[[#This Row],[H Odds &lt;]]&lt;&gt;"",Weekly[[#This Row],[QDA_P]]=TRUE,Weekly[[#This Row],[Actual]]=TRUE),AV422+Weekly[[#This Row],[H Odds &lt;]]-1,IF(AND(Weekly[[#This Row],[V Odds &lt;]]&lt;&gt;"",Weekly[[#This Row],[QDA_P]]=FALSE,Weekly[[#This Row],[Actual]]=FALSE),AV422+Weekly[[#This Row],[V Odds &lt;]]-1,IF(AND(Weekly[[#This Row],[V Odds &lt;]]&lt;&gt;"",Weekly[[#This Row],[QDA_P]]=FALSE,Weekly[[#This Row],[Actual]]=TRUE),AV422-1,IF(AND(Weekly[[#This Row],[H Odds &lt;]]&lt;&gt;"",Weekly[[#This Row],[QDA_P]]=TRUE,Weekly[[#This Row],[Actual]]=FALSE),AV422-1,AV422)))))</f>
        <v>60.399999999999984</v>
      </c>
      <c r="AW423" s="37">
        <f>IF(AND(Weekly[[#This Row],[H Odds &lt;]]="",Weekly[[#This Row],[V Odds &lt;]]=""),AW422,IF(AND(Weekly[[#This Row],[KNC_P]]=Weekly[[#This Row],[Actual]],Weekly[[#This Row],[KNC_P]]=TRUE),AW422+Weekly[[#This Row],[BF H Odds]]-1,IF(AND(Weekly[[#This Row],[KNC_P]]=Weekly[[#This Row],[Actual]],Weekly[[#This Row],[KNC_P]]=FALSE),AW422+Weekly[[#This Row],[BF V Odds]]-1,AW422-1)))</f>
        <v>56.130000000000017</v>
      </c>
      <c r="AX423" s="37">
        <f>IF(AND(Weekly[[#This Row],[V Odds &lt;]]="",Weekly[[#This Row],[H Odds &lt;]]=""),AX422,IF(AND(Weekly[[#This Row],[V Odds &lt;]]&lt;&gt;"",Weekly[[#This Row],[FALSES]]&gt;0,Weekly[[#This Row],[Actual]]=FALSE),AX422+Weekly[[#This Row],[V Odds &lt;]]-1,IF(AND(Weekly[[#This Row],[H Odds &lt;]]&lt;&gt;"",Weekly[[#This Row],[TRUES]]&gt;0,Weekly[[#This Row],[Actual]]=TRUE),AX422+Weekly[[#This Row],[H Odds &lt;]]-1,IF(AND(Weekly[[#This Row],[V Odds &lt;]]&lt;&gt;"",Weekly[[#This Row],[FALSES]]=0),AX422,IF(AND(Weekly[[#This Row],[H Odds &lt;]]&lt;&gt;"",Weekly[[#This Row],[TRUES]]=0),AX422,AX422-1)))))</f>
        <v>92.799999999999983</v>
      </c>
      <c r="AY423" s="37">
        <f>IF(AND(Weekly[[#This Row],[V Odds &lt;]]="",Weekly[[#This Row],[H Odds &lt;]]=""),AY422,IF(AND(Weekly[[#This Row],[V Odds &lt;]]&lt;&gt;"",Weekly[[#This Row],[FALSES]]&gt;0,Weekly[[#This Row],[Actual]]=FALSE),AY422+((Weekly[[#This Row],[V Odds &lt;]]-1)*0.92),IF(AND(Weekly[[#This Row],[H Odds &lt;]]&lt;&gt;"",Weekly[[#This Row],[TRUES]]&gt;0,Weekly[[#This Row],[Actual]]=TRUE),AY422+((Weekly[[#This Row],[H Odds &lt;]]-1)*0.92),IF(AND(Weekly[[#This Row],[V Odds &lt;]]&lt;&gt;"",Weekly[[#This Row],[FALSES]]=0),AY422,IF(AND(Weekly[[#This Row],[H Odds &lt;]]&lt;&gt;"",Weekly[[#This Row],[TRUES]]=0),AY422,AY422-1)))))</f>
        <v>83.936000000000035</v>
      </c>
      <c r="AZ423" s="37">
        <f>IF(AND(Weekly[[#This Row],[V Odds &lt;]]="",Weekly[[#This Row],[H Odds &lt;]]=""),AZ422,IF(AND(Weekly[[#This Row],[V Odds &lt;]]&lt;&gt;"",Weekly[[#This Row],[Actual]]=FALSE),AZ422+Weekly[[#This Row],[V Odds &lt;]]-1,IF(AND(Weekly[[#This Row],[H Odds &lt;]]&lt;&gt;"",Weekly[[#This Row],[Actual]]=TRUE),AZ422+Weekly[[#This Row],[H Odds &lt;]]-1,AZ422-1)))</f>
        <v>78.52</v>
      </c>
      <c r="BA423" s="38">
        <f>IF(Weekly[[#This Row],[H Odds &lt;]]="",BA422,IF(AND(Weekly[[#This Row],[H Odds &lt;]]&lt;&gt;"",Weekly[[#This Row],[SVC_P]]=TRUE,Weekly[[#This Row],[Actual]]=TRUE),BA422+Weekly[[#This Row],[H Odds &lt;]]-1,IF(AND(Weekly[[#This Row],[H Odds &lt;]]&lt;&gt;"",Weekly[[#This Row],[SVC_P]]=TRUE,Weekly[[#This Row],[Actual]]=FALSE),BA422-1,BA422)))</f>
        <v>76.789999999999992</v>
      </c>
      <c r="BB423" s="38">
        <f>IF(Weekly[[#This Row],[H Odds &lt;]]="",BB422,IF(AND(Weekly[[#This Row],[H Odds &lt;]]&lt;&gt;"",Weekly[[#This Row],[ADBC_P]]=TRUE,Weekly[[#This Row],[Actual]]=TRUE),BB422+Weekly[[#This Row],[H Odds &lt;]]-1,IF(AND(Weekly[[#This Row],[H Odds &lt;]]&lt;&gt;"",Weekly[[#This Row],[ADBC_P]]=TRUE,Weekly[[#This Row],[Actual]]=FALSE),BB422-1,BB422)))</f>
        <v>50.61</v>
      </c>
      <c r="BC423" s="38">
        <f>IF(Weekly[[#This Row],[H Odds &lt;]]="",BC422,IF(AND(Weekly[[#This Row],[H Odds &lt;]]&lt;&gt;"",Weekly[[#This Row],[RFC_P]]=TRUE,Weekly[[#This Row],[Actual]]=TRUE),BC422+Weekly[[#This Row],[H Odds &lt;]]-1,IF(AND(Weekly[[#This Row],[H Odds &lt;]]&lt;&gt;"",Weekly[[#This Row],[RFC_P]]=TRUE,Weekly[[#This Row],[Actual]]=FALSE),BC422-1,BC422)))</f>
        <v>52.309999999999995</v>
      </c>
      <c r="BD423" s="38">
        <f>IF(Weekly[[#This Row],[H Odds &lt;]]="",BD422,IF(AND(Weekly[[#This Row],[H Odds &lt;]]&lt;&gt;"",Weekly[[#This Row],[GBC_P]]=TRUE,Weekly[[#This Row],[Actual]]=TRUE),BD422+Weekly[[#This Row],[H Odds &lt;]]-1,IF(AND(Weekly[[#This Row],[H Odds &lt;]]&lt;&gt;"",Weekly[[#This Row],[GBC_P]]=TRUE,Weekly[[#This Row],[Actual]]=FALSE),BD422-1,BD422)))</f>
        <v>55.110000000000007</v>
      </c>
      <c r="BE423" s="38">
        <f>IF(Weekly[[#This Row],[H Odds &lt;]]="",BE422,IF(AND(Weekly[[#This Row],[H Odds &lt;]]&lt;&gt;"",Weekly[[#This Row],[HGBC_P]]=TRUE,Weekly[[#This Row],[Actual]]=TRUE),BE422+Weekly[[#This Row],[H Odds &lt;]]-1,IF(AND(Weekly[[#This Row],[H Odds &lt;]]&lt;&gt;"",Weekly[[#This Row],[HGBC_P]]=TRUE,Weekly[[#This Row],[Actual]]=FALSE),BE422-1,BE422)))</f>
        <v>60.459999999999994</v>
      </c>
      <c r="BF423" s="38">
        <f>IF(Weekly[[#This Row],[H Odds &lt;]]="",BF422,IF(AND(Weekly[[#This Row],[H Odds &lt;]]&lt;&gt;"",Weekly[[#This Row],[XGB_P]]=TRUE,Weekly[[#This Row],[Actual]]=TRUE),BF422+Weekly[[#This Row],[H Odds &lt;]]-1,IF(AND(Weekly[[#This Row],[H Odds &lt;]]&lt;&gt;"",Weekly[[#This Row],[XGB_P]]=TRUE,Weekly[[#This Row],[Actual]]=FALSE),BF422-1,BF422)))</f>
        <v>67.08</v>
      </c>
      <c r="BG423" s="38">
        <f>IF(Weekly[[#This Row],[H Odds &lt;]]="",BG422,IF(AND(Weekly[[#This Row],[H Odds &lt;]]&lt;&gt;"",Weekly[[#This Row],[QDA_P]]=TRUE,Weekly[[#This Row],[Actual]]=TRUE),BG422+Weekly[[#This Row],[H Odds &lt;]]-1,IF(AND(Weekly[[#This Row],[H Odds &lt;]]&lt;&gt;"",Weekly[[#This Row],[QDA_P]]=TRUE,Weekly[[#This Row],[Actual]]=FALSE),BG422-1,BG422)))</f>
        <v>49.33</v>
      </c>
      <c r="BH423" s="38">
        <f>IF(Weekly[[#This Row],[H Odds &lt;]]="",BH422,IF(AND(Weekly[[#This Row],[H Odds &lt;]]&lt;&gt;"",Weekly[[#This Row],[KNC_P]]=TRUE,Weekly[[#This Row],[Actual]]=TRUE),BH422+Weekly[[#This Row],[H Odds &lt;]]-1,IF(AND(Weekly[[#This Row],[H Odds &lt;]]&lt;&gt;"",Weekly[[#This Row],[KNC_P]]=TRUE,Weekly[[#This Row],[Actual]]=FALSE),BH422-1,BH422)))</f>
        <v>53.699999999999996</v>
      </c>
      <c r="BI423" s="38">
        <f>IF(Weekly[[#This Row],[H Odds &lt;]]="",BI422,IF(AND(Weekly[[#This Row],[H Odds &lt;]]&lt;&gt;"",Weekly[[#This Row],[TRUES]]&gt;0,Weekly[[#This Row],[Actual]]=TRUE),BI422+Weekly[[#This Row],[H Odds &lt;]]-1,IF(AND(Weekly[[#This Row],[H Odds &lt;]]&lt;&gt;"",Weekly[[#This Row],[TRUES]]=0),BI422,BI422-1)))</f>
        <v>76.789999999999992</v>
      </c>
      <c r="BJ423" s="38">
        <f>IF(Weekly[[#This Row],[H Odds &lt;]]="",BJ422,IF(AND(Weekly[[#This Row],[H Odds &lt;]]&lt;&gt;"",Weekly[[#This Row],[Actual]]=TRUE),BJ422+Weekly[[#This Row],[H Odds &lt;]]-1,IF(AND(Weekly[[#This Row],[H Odds &lt;]]&lt;&gt;"",Weekly[[#This Row],[Actual]]=FALSE),BJ422-1,BJ422)))</f>
        <v>78.69</v>
      </c>
      <c r="BK423" s="58">
        <f>IF(AND(Weekly[[#This Row],[TRUES]]&gt;4,Weekly[[#This Row],[Actual]]=TRUE),BK422+Weekly[[#This Row],[BF H Odds]]-1,IF(AND(Weekly[[#This Row],[FALSES]]&gt;4,Weekly[[#This Row],[Actual]]=FALSE),BK422+Weekly[[#This Row],[BF V Odds]]-1,IF(AND(Weekly[[#This Row],[TRUES]]&gt;4,Weekly[[#This Row],[Actual]]=FALSE),BK422-1,IF(AND(Weekly[[#This Row],[FALSES]]&gt;4,Weekly[[#This Row],[Actual]]=TRUE),BK422-1,BK422))))</f>
        <v>12.290000000000028</v>
      </c>
      <c r="BL423" s="58">
        <f>IF(AND(Weekly[[#This Row],[TRUES]]&gt;5,Weekly[[#This Row],[Actual]]=TRUE),BL422+Weekly[[#This Row],[BF H Odds]]-1,IF(AND(Weekly[[#This Row],[FALSES]]&gt;5,Weekly[[#This Row],[Actual]]=FALSE),BL422+Weekly[[#This Row],[BF V Odds]]-1,IF(AND(Weekly[[#This Row],[TRUES]]&gt;5,Weekly[[#This Row],[Actual]]=FALSE),BL422-1,IF(AND(Weekly[[#This Row],[FALSES]]&gt;5,Weekly[[#This Row],[Actual]]=TRUE),BL422-1,BL422))))</f>
        <v>19.500000000000025</v>
      </c>
      <c r="BM423" s="58">
        <f>IF(AND(Weekly[[#This Row],[TRUES]]&gt;6,Weekly[[#This Row],[Actual]]=TRUE),BM422+Weekly[[#This Row],[BF H Odds]]-1,IF(AND(Weekly[[#This Row],[FALSES]]&gt;6,Weekly[[#This Row],[Actual]]=FALSE),BM422+Weekly[[#This Row],[BF V Odds]]-1,IF(AND(Weekly[[#This Row],[TRUES]]&gt;6,Weekly[[#This Row],[Actual]]=FALSE),BM422-1,IF(AND(Weekly[[#This Row],[FALSES]]&gt;6,Weekly[[#This Row],[Actual]]=TRUE),BM422-1,BM422))))</f>
        <v>45.690000000000012</v>
      </c>
    </row>
    <row r="424" spans="1:65" x14ac:dyDescent="0.25">
      <c r="A424" s="34"/>
      <c r="B424" s="10">
        <v>44296</v>
      </c>
      <c r="C424" s="17" t="s">
        <v>14</v>
      </c>
      <c r="D424" s="15" t="s">
        <v>38</v>
      </c>
      <c r="E424" t="b">
        <v>1</v>
      </c>
      <c r="F424" t="b">
        <v>1</v>
      </c>
      <c r="G424" t="b">
        <v>1</v>
      </c>
      <c r="H424" t="b">
        <v>0</v>
      </c>
      <c r="I424" t="b">
        <v>0</v>
      </c>
      <c r="J424" t="b">
        <v>0</v>
      </c>
      <c r="K424" t="b">
        <v>1</v>
      </c>
      <c r="L424" t="b">
        <v>1</v>
      </c>
      <c r="M424" t="s">
        <v>100</v>
      </c>
      <c r="N424">
        <v>10.4</v>
      </c>
      <c r="O424">
        <f>IF(Weekly[[#This Row],[H/V]]="H",Weekly[[#This Row],[BF H Odds]],IF(Weekly[[#This Row],[H/V]]="V",Weekly[[#This Row],[BF V Odds]],""))</f>
        <v>5.8</v>
      </c>
      <c r="P424" t="b">
        <v>1</v>
      </c>
      <c r="Q424" t="s">
        <v>76</v>
      </c>
      <c r="R424" s="35">
        <f>IFERROR(IF(Weekly[[#This Row],[Won Bet?]]="yes",R423+(Weekly[[#This Row],[BF Odds]]*Weekly[[#This Row],[BF Stake]])-Weekly[[#This Row],[BF Stake]],R423-Weekly[[#This Row],[BF Stake]]),R423)</f>
        <v>464.45130000000012</v>
      </c>
      <c r="S424" s="9">
        <f>IFERROR(IF(Weekly[[#This Row],[Won Bet?]]="yes",S423+(((Weekly[[#This Row],[BF Odds]]*Weekly[[#This Row],[BF Stake]])-Weekly[[#This Row],[BF Stake]])*0.95),S423-Weekly[[#This Row],[BF Stake]]),S423)</f>
        <v>452.34723499999996</v>
      </c>
      <c r="T424">
        <v>1.2</v>
      </c>
      <c r="U424">
        <v>5.8</v>
      </c>
      <c r="V424" s="24">
        <f>IF(Weekly[[#This Row],[Actual]]="","",IF(AND(Weekly[[#This Row],[SVC_P]]=Weekly[[#This Row],[Actual]],Weekly[[#This Row],[SVC_P]]=TRUE),V423+Weekly[[#This Row],[BF H Odds]]-1,IF(AND(Weekly[[#This Row],[SVC_P]]=Weekly[[#This Row],[Actual]],Weekly[[#This Row],[SVC_P]]=FALSE),V423+Weekly[[#This Row],[BF V Odds]]-1,V423-1)))</f>
        <v>71.240000000000052</v>
      </c>
      <c r="W424" s="24">
        <f>IF(Weekly[[#This Row],[Actual]]="","",IF(AND(Weekly[[#This Row],[SVC_P]]=FALSE,Weekly[[#This Row],[Actual]]=TRUE),W423+Weekly[[#This Row],[BF H Odds]]-1,IF(AND(Weekly[[#This Row],[SVC_P]]=TRUE,Weekly[[#This Row],[Actual]]=FALSE,),W423+Weekly[[#This Row],[BF V Odds]]-1,W423-1)))</f>
        <v>-359.03</v>
      </c>
      <c r="X424" s="24">
        <f>IF(Weekly[[#This Row],[Actual]]="","",IF(AND(Weekly[[#This Row],[ADBC_P]]=Weekly[[#This Row],[Actual]],Weekly[[#This Row],[ADBC_P]]=TRUE),X423+Weekly[[#This Row],[BF H Odds]]-1,IF(AND(Weekly[[#This Row],[ADBC_P]]=Weekly[[#This Row],[Actual]],Weekly[[#This Row],[ADBC_P]]=FALSE),X423+Weekly[[#This Row],[BF V Odds]]-1,X423-1)))</f>
        <v>21.650000000000027</v>
      </c>
      <c r="Y424" s="24">
        <f>IF(Weekly[[#This Row],[Actual]]="","",IF(AND(Weekly[[#This Row],[ADBC_P]]=FALSE,Weekly[[#This Row],[Actual]]=TRUE),Y423+Weekly[[#This Row],[BF H Odds]]-1,IF(AND(Weekly[[#This Row],[ADBC_P]]=TRUE,Weekly[[#This Row],[Actual]]=FALSE),Y423+Weekly[[#This Row],[BF V Odds]]-1,Y423-1)))</f>
        <v>54.570000000000007</v>
      </c>
      <c r="Z424" s="24">
        <f>IF(Weekly[[#This Row],[Actual]]="","",IF(AND(Weekly[[#This Row],[RFC_P]]=Weekly[[#This Row],[Actual]],Weekly[[#This Row],[RFC_P]]=TRUE),Z423+Weekly[[#This Row],[BF H Odds]]-1,IF(AND(Weekly[[#This Row],[RFC_P]]=Weekly[[#This Row],[Actual]],Weekly[[#This Row],[RFC_P]]=FALSE),Z423+Weekly[[#This Row],[BF V Odds]]-1,Z423-1)))</f>
        <v>31.780000000000015</v>
      </c>
      <c r="AA424" s="24">
        <f>IF(Weekly[[#This Row],[Actual]]="","",IF(AND(Weekly[[#This Row],[RFC_P]]=FALSE,Weekly[[#This Row],[Actual]]=TRUE),AA423+Weekly[[#This Row],[BF H Odds]]-1,IF(AND(Weekly[[#This Row],[RFC_P]]=TRUE,Weekly[[#This Row],[Actual]]=FALSE),AA423+Weekly[[#This Row],[BF V Odds]]-1,AA423-1)))</f>
        <v>44.439999999999984</v>
      </c>
      <c r="AB424" s="24">
        <f>IF(Weekly[[#This Row],[Actual]]="","",IF(AND(Weekly[[#This Row],[GBC_P]]=Weekly[[#This Row],[Actual]],Weekly[[#This Row],[GBC_P]]=TRUE),AB423+Weekly[[#This Row],[BF H Odds]]-1,IF(AND(Weekly[[#This Row],[GBC_P]]=Weekly[[#This Row],[Actual]],Weekly[[#This Row],[GBC_P]]=FALSE),AB423+Weekly[[#This Row],[BF V Odds]]-1,AB423-1)))</f>
        <v>11.360000000000008</v>
      </c>
      <c r="AC424" s="24">
        <f>IF(Weekly[[#This Row],[Actual]]="","",IF(AND(Weekly[[#This Row],[GBC_P]]=FALSE,Weekly[[#This Row],[Actual]]=TRUE),AC423+Weekly[[#This Row],[BF H Odds]]-1,IF(AND(Weekly[[#This Row],[GBC_P]]=TRUE,Weekly[[#This Row],[Actual]]=FALSE),AC423+Weekly[[#This Row],[BF V Odds]]-1,AC423-1)))</f>
        <v>64.859999999999971</v>
      </c>
      <c r="AD424" s="24">
        <f>IF(Weekly[[#This Row],[Actual]]="","",IF(AND(Weekly[[#This Row],[HGBC_P]]=Weekly[[#This Row],[Actual]],Weekly[[#This Row],[HGBC_P]]=TRUE),AD423+Weekly[[#This Row],[BF H Odds]]-1,IF(AND(Weekly[[#This Row],[HGBC_P]]=Weekly[[#This Row],[Actual]],Weekly[[#This Row],[HGBC_P]]=FALSE),AD423+Weekly[[#This Row],[BF V Odds]]-1,AD423-1)))</f>
        <v>20.650000000000027</v>
      </c>
      <c r="AE424" s="24">
        <f>IF(Weekly[[#This Row],[Actual]]="","",IF(AND(Weekly[[#This Row],[HGBC_P]]=FALSE,Weekly[[#This Row],[Actual]]=TRUE),AE423+Weekly[[#This Row],[BF H Odds]]-1,IF(AND(Weekly[[#This Row],[HGBC_P]]=TRUE,Weekly[[#This Row],[Actual]]=FALSE),AE423+Weekly[[#This Row],[BF V Odds]]-1,AE423-1)))</f>
        <v>55.569999999999993</v>
      </c>
      <c r="AF424" s="24">
        <f>IF(Weekly[[#This Row],[Actual]]="","",IF(AND(Weekly[[#This Row],[XGB_P]]=Weekly[[#This Row],[Actual]],Weekly[[#This Row],[XGB_P]]=TRUE),AF423+Weekly[[#This Row],[BF H Odds]]-1,IF(AND(Weekly[[#This Row],[XGB_P]]=Weekly[[#This Row],[Actual]],Weekly[[#This Row],[XGB_P]]=FALSE),AF423+Weekly[[#This Row],[BF V Odds]]-1,AF423-1)))</f>
        <v>43.060000000000031</v>
      </c>
      <c r="AG424" s="24">
        <f>IF(Weekly[[#This Row],[Actual]]="","",IF(AND(Weekly[[#This Row],[XGB_P]]=FALSE,Weekly[[#This Row],[Actual]]=TRUE),AG423+Weekly[[#This Row],[BF H Odds]]-1,IF(AND(Weekly[[#This Row],[XGB_P]]=TRUE,Weekly[[#This Row],[Actual]]=FALSE),AG423+Weekly[[#This Row],[BF V Odds]]-1,AG423-1)))</f>
        <v>33.159999999999997</v>
      </c>
      <c r="AH424" s="24">
        <f>IF(Weekly[[#This Row],[Actual]]="","",IF(AND(Weekly[[#This Row],[QDA_P]]=Weekly[[#This Row],[Actual]],Weekly[[#This Row],[QDA_P]]=TRUE),AH423+Weekly[[#This Row],[BF H Odds]]-1,IF(AND(Weekly[[#This Row],[QDA_P]]=Weekly[[#This Row],[Actual]],Weekly[[#This Row],[QDA_P]]=FALSE),AH423+Weekly[[#This Row],[BF V Odds]]-1,AH423-1)))</f>
        <v>3.0100000000000096</v>
      </c>
      <c r="AI424" s="24">
        <f>IF(Weekly[[#This Row],[Actual]]="","",IF(AND(Weekly[[#This Row],[QDA_P]]=FALSE,Weekly[[#This Row],[Actual]]=TRUE),AI423+Weekly[[#This Row],[BF H Odds]]-1,IF(AND(Weekly[[#This Row],[QDA_P]]=TRUE,Weekly[[#This Row],[Actual]]=FALSE),AI423+Weekly[[#This Row],[BF V Odds]]-1,AI423-1)))</f>
        <v>73.210000000000008</v>
      </c>
      <c r="AJ424" s="24">
        <f>IF(Weekly[[#This Row],[Actual]]="","",IF(AND(Weekly[[#This Row],[KNC_P]]=FALSE,Weekly[[#This Row],[Actual]]=TRUE),AJ423+Weekly[[#This Row],[BF H Odds]]-1,IF(AND(Weekly[[#This Row],[KNC_P]]=TRUE,Weekly[[#This Row],[Actual]]=FALSE),AJ423+Weekly[[#This Row],[BF V Odds]]-1,AJ423-1)))</f>
        <v>41.289999999999978</v>
      </c>
      <c r="AK424" s="24">
        <f>IF(Weekly[[#This Row],[Actual]]="","",IF(AND(Weekly[[#This Row],[KNC_P]]=FALSE,Weekly[[#This Row],[Actual]]=TRUE),AK423+Weekly[[#This Row],[BF H Odds]]-1,IF(AND(Weekly[[#This Row],[KNC_P]]=TRUE,Weekly[[#This Row],[Actual]]=FALSE),AK423+Weekly[[#This Row],[BF V Odds]]-1,AK423-1)))</f>
        <v>40.189999999999969</v>
      </c>
      <c r="AL424" s="30">
        <f>IF(Weekly[[#This Row],[Actual]]="","",COUNTIF(Weekly[[#This Row],[SVC_P]:[QDA_P]],TRUE))</f>
        <v>4</v>
      </c>
      <c r="AM424" s="30">
        <f>IF(Weekly[[#This Row],[Actual]]="","",COUNTIF(Weekly[[#This Row],[SVC_P]:[QDA_P]],FALSE))</f>
        <v>3</v>
      </c>
      <c r="AN424" s="36" t="str">
        <f>IF(AND(Weekly[[#This Row],[BF V Odds]]&gt;$BO$6,Weekly[[#This Row],[BF V Odds]] &lt; $BO$7),Weekly[[#This Row],[BF V Odds]],"")</f>
        <v/>
      </c>
      <c r="AO424" s="36">
        <f>IF(AND(Weekly[[#This Row],[BF H Odds]]&gt;$BO$6, Weekly[[#This Row],[BF H Odds]] &lt; $BO$7),Weekly[[#This Row],[BF H Odds]],"")</f>
        <v>5.8</v>
      </c>
      <c r="AP424" s="37">
        <f>IF(AND(Weekly[[#This Row],[V Odds &lt;]]="",Weekly[[#This Row],[H Odds &lt;]]=""),AP423,IF(AND(Weekly[[#This Row],[H Odds &lt;]]&lt;&gt;"",Weekly[[#This Row],[SVC_P]]=TRUE,Weekly[[#This Row],[Actual]]=TRUE),AP423+Weekly[[#This Row],[H Odds &lt;]]-1,IF(AND(Weekly[[#This Row],[V Odds &lt;]]&lt;&gt;"",Weekly[[#This Row],[SVC_P]]=FALSE,Weekly[[#This Row],[Actual]]=FALSE),AP423+Weekly[[#This Row],[V Odds &lt;]]-1,IF(AND(Weekly[[#This Row],[V Odds &lt;]]&lt;&gt;"",Weekly[[#This Row],[SVC_P]]=FALSE,Weekly[[#This Row],[Actual]]=TRUE),AP423-1,IF(AND(Weekly[[#This Row],[H Odds &lt;]]&lt;&gt;"",Weekly[[#This Row],[SVC_P]]=TRUE,Weekly[[#This Row],[Actual]]=FALSE),AP423-1,AP423)))))</f>
        <v>86.63000000000001</v>
      </c>
      <c r="AQ424" s="37">
        <f>IF(AND(Weekly[[#This Row],[V Odds &lt;]]="",Weekly[[#This Row],[H Odds &lt;]]=""),AQ423,IF(AND(Weekly[[#This Row],[H Odds &lt;]]&lt;&gt;"",Weekly[[#This Row],[ADBC_P]]=TRUE,Weekly[[#This Row],[Actual]]=TRUE),AQ423+Weekly[[#This Row],[H Odds &lt;]]-1,IF(AND(Weekly[[#This Row],[V Odds &lt;]]&lt;&gt;"",Weekly[[#This Row],[ADBC_P]]=FALSE,Weekly[[#This Row],[Actual]]=FALSE),AQ423+Weekly[[#This Row],[V Odds &lt;]]-1,IF(AND(Weekly[[#This Row],[V Odds &lt;]]&lt;&gt;"",Weekly[[#This Row],[ADBC_P]]=FALSE,Weekly[[#This Row],[Actual]]=TRUE),AQ423-1,IF(AND(Weekly[[#This Row],[H Odds &lt;]]&lt;&gt;"",Weekly[[#This Row],[ADBC_P]]=TRUE,Weekly[[#This Row],[Actual]]=FALSE),AQ423-1,AQ423)))))</f>
        <v>57.73</v>
      </c>
      <c r="AR424" s="37">
        <f>IF(AND(Weekly[[#This Row],[V Odds &lt;]]="",Weekly[[#This Row],[H Odds &lt;]]=""),AR423,IF(AND(Weekly[[#This Row],[H Odds &lt;]]&lt;&gt;"",Weekly[[#This Row],[RFC_P]]=TRUE,Weekly[[#This Row],[Actual]]=TRUE),AR423+Weekly[[#This Row],[H Odds &lt;]]-1,IF(AND(Weekly[[#This Row],[V Odds &lt;]]&lt;&gt;"",Weekly[[#This Row],[RFC_P]]=FALSE,Weekly[[#This Row],[Actual]]=FALSE),AR423+Weekly[[#This Row],[V Odds &lt;]]-1,IF(AND(Weekly[[#This Row],[V Odds &lt;]]&lt;&gt;"",Weekly[[#This Row],[RFC_P]]=FALSE,Weekly[[#This Row],[Actual]]=TRUE),AR423-1,IF(AND(Weekly[[#This Row],[H Odds &lt;]]&lt;&gt;"",Weekly[[#This Row],[RFC_P]]=TRUE,Weekly[[#This Row],[Actual]]=FALSE),AR423-1,AR423)))))</f>
        <v>70.839999999999989</v>
      </c>
      <c r="AS424" s="37">
        <f>IF(AND(Weekly[[#This Row],[V Odds &lt;]]="",Weekly[[#This Row],[H Odds &lt;]]=""),AS423,IF(AND(Weekly[[#This Row],[H Odds &lt;]]&lt;&gt;"",Weekly[[#This Row],[GBC_P]]=TRUE,Weekly[[#This Row],[Actual]]=TRUE),AS423+Weekly[[#This Row],[H Odds &lt;]]-1,IF(AND(Weekly[[#This Row],[V Odds &lt;]]&lt;&gt;"",Weekly[[#This Row],[GBC_P]]=FALSE,Weekly[[#This Row],[Actual]]=FALSE),AS423+Weekly[[#This Row],[V Odds &lt;]]-1,IF(AND(Weekly[[#This Row],[V Odds &lt;]]&lt;&gt;"",Weekly[[#This Row],[GBC_P]]=FALSE,Weekly[[#This Row],[Actual]]=TRUE),AS423-1,IF(AND(Weekly[[#This Row],[H Odds &lt;]]&lt;&gt;"",Weekly[[#This Row],[GBC_P]]=TRUE,Weekly[[#This Row],[Actual]]=FALSE),AS423-1,AS423)))))</f>
        <v>56.330000000000005</v>
      </c>
      <c r="AT424" s="37">
        <f>IF(AND(Weekly[[#This Row],[V Odds &lt;]]="",Weekly[[#This Row],[H Odds &lt;]]=""),AT423,IF(AND(Weekly[[#This Row],[H Odds &lt;]]&lt;&gt;"",Weekly[[#This Row],[HGBC_P]]=TRUE,Weekly[[#This Row],[Actual]]=TRUE),AT423+Weekly[[#This Row],[H Odds &lt;]]-1,IF(AND(Weekly[[#This Row],[V Odds &lt;]]&lt;&gt;"",Weekly[[#This Row],[HGBC_P]]=FALSE,Weekly[[#This Row],[Actual]]=FALSE),AT423+Weekly[[#This Row],[V Odds &lt;]]-1,IF(AND(Weekly[[#This Row],[V Odds &lt;]]&lt;&gt;"",Weekly[[#This Row],[HGBC_P]]=FALSE,Weekly[[#This Row],[Actual]]=TRUE),AT423-1,IF(AND(Weekly[[#This Row],[H Odds &lt;]]&lt;&gt;"",Weekly[[#This Row],[HGBC_P]]=TRUE,Weekly[[#This Row],[Actual]]=FALSE),AT423-1,AT423)))))</f>
        <v>62.16</v>
      </c>
      <c r="AU424" s="37">
        <f>IF(AND(Weekly[[#This Row],[V Odds &lt;]]="",Weekly[[#This Row],[H Odds &lt;]]=""),AU423,IF(AND(Weekly[[#This Row],[H Odds &lt;]]&lt;&gt;"",Weekly[[#This Row],[XGB_P]]=TRUE,Weekly[[#This Row],[Actual]]=TRUE),AU423+Weekly[[#This Row],[H Odds &lt;]]-1,IF(AND(Weekly[[#This Row],[V Odds &lt;]]&lt;&gt;"",Weekly[[#This Row],[XGB_P]]=FALSE,Weekly[[#This Row],[Actual]]=FALSE),AU423+Weekly[[#This Row],[V Odds &lt;]]-1,IF(AND(Weekly[[#This Row],[V Odds &lt;]]&lt;&gt;"",Weekly[[#This Row],[XGB_P]]=FALSE,Weekly[[#This Row],[Actual]]=TRUE),AU423-1,IF(AND(Weekly[[#This Row],[H Odds &lt;]]&lt;&gt;"",Weekly[[#This Row],[XGB_P]]=TRUE,Weekly[[#This Row],[Actual]]=FALSE),AU423-1,AU423)))))</f>
        <v>73.510000000000005</v>
      </c>
      <c r="AV424" s="37">
        <f>IF(AND(Weekly[[#This Row],[V Odds &lt;]]="",Weekly[[#This Row],[H Odds &lt;]]=""),AV423,IF(AND(Weekly[[#This Row],[H Odds &lt;]]&lt;&gt;"",Weekly[[#This Row],[QDA_P]]=TRUE,Weekly[[#This Row],[Actual]]=TRUE),AV423+Weekly[[#This Row],[H Odds &lt;]]-1,IF(AND(Weekly[[#This Row],[V Odds &lt;]]&lt;&gt;"",Weekly[[#This Row],[QDA_P]]=FALSE,Weekly[[#This Row],[Actual]]=FALSE),AV423+Weekly[[#This Row],[V Odds &lt;]]-1,IF(AND(Weekly[[#This Row],[V Odds &lt;]]&lt;&gt;"",Weekly[[#This Row],[QDA_P]]=FALSE,Weekly[[#This Row],[Actual]]=TRUE),AV423-1,IF(AND(Weekly[[#This Row],[H Odds &lt;]]&lt;&gt;"",Weekly[[#This Row],[QDA_P]]=TRUE,Weekly[[#This Row],[Actual]]=FALSE),AV423-1,AV423)))))</f>
        <v>65.199999999999989</v>
      </c>
      <c r="AW424" s="37">
        <f>IF(AND(Weekly[[#This Row],[H Odds &lt;]]="",Weekly[[#This Row],[V Odds &lt;]]=""),AW423,IF(AND(Weekly[[#This Row],[KNC_P]]=Weekly[[#This Row],[Actual]],Weekly[[#This Row],[KNC_P]]=TRUE),AW423+Weekly[[#This Row],[BF H Odds]]-1,IF(AND(Weekly[[#This Row],[KNC_P]]=Weekly[[#This Row],[Actual]],Weekly[[#This Row],[KNC_P]]=FALSE),AW423+Weekly[[#This Row],[BF V Odds]]-1,AW423-1)))</f>
        <v>60.930000000000014</v>
      </c>
      <c r="AX424" s="37">
        <f>IF(AND(Weekly[[#This Row],[V Odds &lt;]]="",Weekly[[#This Row],[H Odds &lt;]]=""),AX423,IF(AND(Weekly[[#This Row],[V Odds &lt;]]&lt;&gt;"",Weekly[[#This Row],[FALSES]]&gt;0,Weekly[[#This Row],[Actual]]=FALSE),AX423+Weekly[[#This Row],[V Odds &lt;]]-1,IF(AND(Weekly[[#This Row],[H Odds &lt;]]&lt;&gt;"",Weekly[[#This Row],[TRUES]]&gt;0,Weekly[[#This Row],[Actual]]=TRUE),AX423+Weekly[[#This Row],[H Odds &lt;]]-1,IF(AND(Weekly[[#This Row],[V Odds &lt;]]&lt;&gt;"",Weekly[[#This Row],[FALSES]]=0),AX423,IF(AND(Weekly[[#This Row],[H Odds &lt;]]&lt;&gt;"",Weekly[[#This Row],[TRUES]]=0),AX423,AX423-1)))))</f>
        <v>97.59999999999998</v>
      </c>
      <c r="AY424" s="37">
        <f>IF(AND(Weekly[[#This Row],[V Odds &lt;]]="",Weekly[[#This Row],[H Odds &lt;]]=""),AY423,IF(AND(Weekly[[#This Row],[V Odds &lt;]]&lt;&gt;"",Weekly[[#This Row],[FALSES]]&gt;0,Weekly[[#This Row],[Actual]]=FALSE),AY423+((Weekly[[#This Row],[V Odds &lt;]]-1)*0.92),IF(AND(Weekly[[#This Row],[H Odds &lt;]]&lt;&gt;"",Weekly[[#This Row],[TRUES]]&gt;0,Weekly[[#This Row],[Actual]]=TRUE),AY423+((Weekly[[#This Row],[H Odds &lt;]]-1)*0.92),IF(AND(Weekly[[#This Row],[V Odds &lt;]]&lt;&gt;"",Weekly[[#This Row],[FALSES]]=0),AY423,IF(AND(Weekly[[#This Row],[H Odds &lt;]]&lt;&gt;"",Weekly[[#This Row],[TRUES]]=0),AY423,AY423-1)))))</f>
        <v>88.352000000000032</v>
      </c>
      <c r="AZ424" s="37">
        <f>IF(AND(Weekly[[#This Row],[V Odds &lt;]]="",Weekly[[#This Row],[H Odds &lt;]]=""),AZ423,IF(AND(Weekly[[#This Row],[V Odds &lt;]]&lt;&gt;"",Weekly[[#This Row],[Actual]]=FALSE),AZ423+Weekly[[#This Row],[V Odds &lt;]]-1,IF(AND(Weekly[[#This Row],[H Odds &lt;]]&lt;&gt;"",Weekly[[#This Row],[Actual]]=TRUE),AZ423+Weekly[[#This Row],[H Odds &lt;]]-1,AZ423-1)))</f>
        <v>83.32</v>
      </c>
      <c r="BA424" s="38">
        <f>IF(Weekly[[#This Row],[H Odds &lt;]]="",BA423,IF(AND(Weekly[[#This Row],[H Odds &lt;]]&lt;&gt;"",Weekly[[#This Row],[SVC_P]]=TRUE,Weekly[[#This Row],[Actual]]=TRUE),BA423+Weekly[[#This Row],[H Odds &lt;]]-1,IF(AND(Weekly[[#This Row],[H Odds &lt;]]&lt;&gt;"",Weekly[[#This Row],[SVC_P]]=TRUE,Weekly[[#This Row],[Actual]]=FALSE),BA423-1,BA423)))</f>
        <v>81.589999999999989</v>
      </c>
      <c r="BB424" s="38">
        <f>IF(Weekly[[#This Row],[H Odds &lt;]]="",BB423,IF(AND(Weekly[[#This Row],[H Odds &lt;]]&lt;&gt;"",Weekly[[#This Row],[ADBC_P]]=TRUE,Weekly[[#This Row],[Actual]]=TRUE),BB423+Weekly[[#This Row],[H Odds &lt;]]-1,IF(AND(Weekly[[#This Row],[H Odds &lt;]]&lt;&gt;"",Weekly[[#This Row],[ADBC_P]]=TRUE,Weekly[[#This Row],[Actual]]=FALSE),BB423-1,BB423)))</f>
        <v>55.41</v>
      </c>
      <c r="BC424" s="38">
        <f>IF(Weekly[[#This Row],[H Odds &lt;]]="",BC423,IF(AND(Weekly[[#This Row],[H Odds &lt;]]&lt;&gt;"",Weekly[[#This Row],[RFC_P]]=TRUE,Weekly[[#This Row],[Actual]]=TRUE),BC423+Weekly[[#This Row],[H Odds &lt;]]-1,IF(AND(Weekly[[#This Row],[H Odds &lt;]]&lt;&gt;"",Weekly[[#This Row],[RFC_P]]=TRUE,Weekly[[#This Row],[Actual]]=FALSE),BC423-1,BC423)))</f>
        <v>57.109999999999992</v>
      </c>
      <c r="BD424" s="38">
        <f>IF(Weekly[[#This Row],[H Odds &lt;]]="",BD423,IF(AND(Weekly[[#This Row],[H Odds &lt;]]&lt;&gt;"",Weekly[[#This Row],[GBC_P]]=TRUE,Weekly[[#This Row],[Actual]]=TRUE),BD423+Weekly[[#This Row],[H Odds &lt;]]-1,IF(AND(Weekly[[#This Row],[H Odds &lt;]]&lt;&gt;"",Weekly[[#This Row],[GBC_P]]=TRUE,Weekly[[#This Row],[Actual]]=FALSE),BD423-1,BD423)))</f>
        <v>55.110000000000007</v>
      </c>
      <c r="BE424" s="38">
        <f>IF(Weekly[[#This Row],[H Odds &lt;]]="",BE423,IF(AND(Weekly[[#This Row],[H Odds &lt;]]&lt;&gt;"",Weekly[[#This Row],[HGBC_P]]=TRUE,Weekly[[#This Row],[Actual]]=TRUE),BE423+Weekly[[#This Row],[H Odds &lt;]]-1,IF(AND(Weekly[[#This Row],[H Odds &lt;]]&lt;&gt;"",Weekly[[#This Row],[HGBC_P]]=TRUE,Weekly[[#This Row],[Actual]]=FALSE),BE423-1,BE423)))</f>
        <v>60.459999999999994</v>
      </c>
      <c r="BF424" s="38">
        <f>IF(Weekly[[#This Row],[H Odds &lt;]]="",BF423,IF(AND(Weekly[[#This Row],[H Odds &lt;]]&lt;&gt;"",Weekly[[#This Row],[XGB_P]]=TRUE,Weekly[[#This Row],[Actual]]=TRUE),BF423+Weekly[[#This Row],[H Odds &lt;]]-1,IF(AND(Weekly[[#This Row],[H Odds &lt;]]&lt;&gt;"",Weekly[[#This Row],[XGB_P]]=TRUE,Weekly[[#This Row],[Actual]]=FALSE),BF423-1,BF423)))</f>
        <v>67.08</v>
      </c>
      <c r="BG424" s="38">
        <f>IF(Weekly[[#This Row],[H Odds &lt;]]="",BG423,IF(AND(Weekly[[#This Row],[H Odds &lt;]]&lt;&gt;"",Weekly[[#This Row],[QDA_P]]=TRUE,Weekly[[#This Row],[Actual]]=TRUE),BG423+Weekly[[#This Row],[H Odds &lt;]]-1,IF(AND(Weekly[[#This Row],[H Odds &lt;]]&lt;&gt;"",Weekly[[#This Row],[QDA_P]]=TRUE,Weekly[[#This Row],[Actual]]=FALSE),BG423-1,BG423)))</f>
        <v>54.129999999999995</v>
      </c>
      <c r="BH424" s="38">
        <f>IF(Weekly[[#This Row],[H Odds &lt;]]="",BH423,IF(AND(Weekly[[#This Row],[H Odds &lt;]]&lt;&gt;"",Weekly[[#This Row],[KNC_P]]=TRUE,Weekly[[#This Row],[Actual]]=TRUE),BH423+Weekly[[#This Row],[H Odds &lt;]]-1,IF(AND(Weekly[[#This Row],[H Odds &lt;]]&lt;&gt;"",Weekly[[#This Row],[KNC_P]]=TRUE,Weekly[[#This Row],[Actual]]=FALSE),BH423-1,BH423)))</f>
        <v>58.499999999999993</v>
      </c>
      <c r="BI424" s="38">
        <f>IF(Weekly[[#This Row],[H Odds &lt;]]="",BI423,IF(AND(Weekly[[#This Row],[H Odds &lt;]]&lt;&gt;"",Weekly[[#This Row],[TRUES]]&gt;0,Weekly[[#This Row],[Actual]]=TRUE),BI423+Weekly[[#This Row],[H Odds &lt;]]-1,IF(AND(Weekly[[#This Row],[H Odds &lt;]]&lt;&gt;"",Weekly[[#This Row],[TRUES]]=0),BI423,BI423-1)))</f>
        <v>81.589999999999989</v>
      </c>
      <c r="BJ424" s="38">
        <f>IF(Weekly[[#This Row],[H Odds &lt;]]="",BJ423,IF(AND(Weekly[[#This Row],[H Odds &lt;]]&lt;&gt;"",Weekly[[#This Row],[Actual]]=TRUE),BJ423+Weekly[[#This Row],[H Odds &lt;]]-1,IF(AND(Weekly[[#This Row],[H Odds &lt;]]&lt;&gt;"",Weekly[[#This Row],[Actual]]=FALSE),BJ423-1,BJ423)))</f>
        <v>83.49</v>
      </c>
      <c r="BK424" s="58">
        <f>IF(AND(Weekly[[#This Row],[TRUES]]&gt;4,Weekly[[#This Row],[Actual]]=TRUE),BK423+Weekly[[#This Row],[BF H Odds]]-1,IF(AND(Weekly[[#This Row],[FALSES]]&gt;4,Weekly[[#This Row],[Actual]]=FALSE),BK423+Weekly[[#This Row],[BF V Odds]]-1,IF(AND(Weekly[[#This Row],[TRUES]]&gt;4,Weekly[[#This Row],[Actual]]=FALSE),BK423-1,IF(AND(Weekly[[#This Row],[FALSES]]&gt;4,Weekly[[#This Row],[Actual]]=TRUE),BK423-1,BK423))))</f>
        <v>12.290000000000028</v>
      </c>
      <c r="BL424" s="58">
        <f>IF(AND(Weekly[[#This Row],[TRUES]]&gt;5,Weekly[[#This Row],[Actual]]=TRUE),BL423+Weekly[[#This Row],[BF H Odds]]-1,IF(AND(Weekly[[#This Row],[FALSES]]&gt;5,Weekly[[#This Row],[Actual]]=FALSE),BL423+Weekly[[#This Row],[BF V Odds]]-1,IF(AND(Weekly[[#This Row],[TRUES]]&gt;5,Weekly[[#This Row],[Actual]]=FALSE),BL423-1,IF(AND(Weekly[[#This Row],[FALSES]]&gt;5,Weekly[[#This Row],[Actual]]=TRUE),BL423-1,BL423))))</f>
        <v>19.500000000000025</v>
      </c>
      <c r="BM424" s="58">
        <f>IF(AND(Weekly[[#This Row],[TRUES]]&gt;6,Weekly[[#This Row],[Actual]]=TRUE),BM423+Weekly[[#This Row],[BF H Odds]]-1,IF(AND(Weekly[[#This Row],[FALSES]]&gt;6,Weekly[[#This Row],[Actual]]=FALSE),BM423+Weekly[[#This Row],[BF V Odds]]-1,IF(AND(Weekly[[#This Row],[TRUES]]&gt;6,Weekly[[#This Row],[Actual]]=FALSE),BM423-1,IF(AND(Weekly[[#This Row],[FALSES]]&gt;6,Weekly[[#This Row],[Actual]]=TRUE),BM423-1,BM423))))</f>
        <v>45.690000000000012</v>
      </c>
    </row>
    <row r="425" spans="1:65" x14ac:dyDescent="0.25">
      <c r="A425" s="34"/>
      <c r="B425" s="10">
        <v>44296</v>
      </c>
      <c r="C425" s="17" t="s">
        <v>13</v>
      </c>
      <c r="D425" s="15" t="s">
        <v>25</v>
      </c>
      <c r="E425" t="b">
        <v>1</v>
      </c>
      <c r="F425" t="b">
        <v>1</v>
      </c>
      <c r="G425" t="b">
        <v>1</v>
      </c>
      <c r="H425" t="b">
        <v>1</v>
      </c>
      <c r="I425" t="b">
        <v>1</v>
      </c>
      <c r="J425" t="b">
        <v>1</v>
      </c>
      <c r="K425" t="b">
        <v>1</v>
      </c>
      <c r="L425" t="b">
        <v>1</v>
      </c>
      <c r="O425" t="str">
        <f>IF(Weekly[[#This Row],[H/V]]="H",Weekly[[#This Row],[BF H Odds]],IF(Weekly[[#This Row],[H/V]]="V",Weekly[[#This Row],[BF V Odds]],""))</f>
        <v/>
      </c>
      <c r="P425" t="b">
        <v>1</v>
      </c>
      <c r="R425" s="35">
        <f>IFERROR(IF(Weekly[[#This Row],[Won Bet?]]="yes",R424+(Weekly[[#This Row],[BF Odds]]*Weekly[[#This Row],[BF Stake]])-Weekly[[#This Row],[BF Stake]],R424-Weekly[[#This Row],[BF Stake]]),R424)</f>
        <v>464.45130000000012</v>
      </c>
      <c r="S425" s="9">
        <f>IFERROR(IF(Weekly[[#This Row],[Won Bet?]]="yes",S424+(((Weekly[[#This Row],[BF Odds]]*Weekly[[#This Row],[BF Stake]])-Weekly[[#This Row],[BF Stake]])*0.95),S424-Weekly[[#This Row],[BF Stake]]),S424)</f>
        <v>452.34723499999996</v>
      </c>
      <c r="T425">
        <v>7.2</v>
      </c>
      <c r="U425">
        <v>1.1499999999999999</v>
      </c>
      <c r="V425" s="24">
        <f>IF(Weekly[[#This Row],[Actual]]="","",IF(AND(Weekly[[#This Row],[SVC_P]]=Weekly[[#This Row],[Actual]],Weekly[[#This Row],[SVC_P]]=TRUE),V424+Weekly[[#This Row],[BF H Odds]]-1,IF(AND(Weekly[[#This Row],[SVC_P]]=Weekly[[#This Row],[Actual]],Weekly[[#This Row],[SVC_P]]=FALSE),V424+Weekly[[#This Row],[BF V Odds]]-1,V424-1)))</f>
        <v>71.390000000000057</v>
      </c>
      <c r="W425" s="24">
        <f>IF(Weekly[[#This Row],[Actual]]="","",IF(AND(Weekly[[#This Row],[SVC_P]]=FALSE,Weekly[[#This Row],[Actual]]=TRUE),W424+Weekly[[#This Row],[BF H Odds]]-1,IF(AND(Weekly[[#This Row],[SVC_P]]=TRUE,Weekly[[#This Row],[Actual]]=FALSE,),W424+Weekly[[#This Row],[BF V Odds]]-1,W424-1)))</f>
        <v>-360.03</v>
      </c>
      <c r="X425" s="24">
        <f>IF(Weekly[[#This Row],[Actual]]="","",IF(AND(Weekly[[#This Row],[ADBC_P]]=Weekly[[#This Row],[Actual]],Weekly[[#This Row],[ADBC_P]]=TRUE),X424+Weekly[[#This Row],[BF H Odds]]-1,IF(AND(Weekly[[#This Row],[ADBC_P]]=Weekly[[#This Row],[Actual]],Weekly[[#This Row],[ADBC_P]]=FALSE),X424+Weekly[[#This Row],[BF V Odds]]-1,X424-1)))</f>
        <v>21.800000000000026</v>
      </c>
      <c r="Y425" s="24">
        <f>IF(Weekly[[#This Row],[Actual]]="","",IF(AND(Weekly[[#This Row],[ADBC_P]]=FALSE,Weekly[[#This Row],[Actual]]=TRUE),Y424+Weekly[[#This Row],[BF H Odds]]-1,IF(AND(Weekly[[#This Row],[ADBC_P]]=TRUE,Weekly[[#This Row],[Actual]]=FALSE),Y424+Weekly[[#This Row],[BF V Odds]]-1,Y424-1)))</f>
        <v>53.570000000000007</v>
      </c>
      <c r="Z425" s="24">
        <f>IF(Weekly[[#This Row],[Actual]]="","",IF(AND(Weekly[[#This Row],[RFC_P]]=Weekly[[#This Row],[Actual]],Weekly[[#This Row],[RFC_P]]=TRUE),Z424+Weekly[[#This Row],[BF H Odds]]-1,IF(AND(Weekly[[#This Row],[RFC_P]]=Weekly[[#This Row],[Actual]],Weekly[[#This Row],[RFC_P]]=FALSE),Z424+Weekly[[#This Row],[BF V Odds]]-1,Z424-1)))</f>
        <v>31.930000000000014</v>
      </c>
      <c r="AA425" s="24">
        <f>IF(Weekly[[#This Row],[Actual]]="","",IF(AND(Weekly[[#This Row],[RFC_P]]=FALSE,Weekly[[#This Row],[Actual]]=TRUE),AA424+Weekly[[#This Row],[BF H Odds]]-1,IF(AND(Weekly[[#This Row],[RFC_P]]=TRUE,Weekly[[#This Row],[Actual]]=FALSE),AA424+Weekly[[#This Row],[BF V Odds]]-1,AA424-1)))</f>
        <v>43.439999999999984</v>
      </c>
      <c r="AB425" s="24">
        <f>IF(Weekly[[#This Row],[Actual]]="","",IF(AND(Weekly[[#This Row],[GBC_P]]=Weekly[[#This Row],[Actual]],Weekly[[#This Row],[GBC_P]]=TRUE),AB424+Weekly[[#This Row],[BF H Odds]]-1,IF(AND(Weekly[[#This Row],[GBC_P]]=Weekly[[#This Row],[Actual]],Weekly[[#This Row],[GBC_P]]=FALSE),AB424+Weekly[[#This Row],[BF V Odds]]-1,AB424-1)))</f>
        <v>11.510000000000009</v>
      </c>
      <c r="AC425" s="24">
        <f>IF(Weekly[[#This Row],[Actual]]="","",IF(AND(Weekly[[#This Row],[GBC_P]]=FALSE,Weekly[[#This Row],[Actual]]=TRUE),AC424+Weekly[[#This Row],[BF H Odds]]-1,IF(AND(Weekly[[#This Row],[GBC_P]]=TRUE,Weekly[[#This Row],[Actual]]=FALSE),AC424+Weekly[[#This Row],[BF V Odds]]-1,AC424-1)))</f>
        <v>63.859999999999971</v>
      </c>
      <c r="AD425" s="24">
        <f>IF(Weekly[[#This Row],[Actual]]="","",IF(AND(Weekly[[#This Row],[HGBC_P]]=Weekly[[#This Row],[Actual]],Weekly[[#This Row],[HGBC_P]]=TRUE),AD424+Weekly[[#This Row],[BF H Odds]]-1,IF(AND(Weekly[[#This Row],[HGBC_P]]=Weekly[[#This Row],[Actual]],Weekly[[#This Row],[HGBC_P]]=FALSE),AD424+Weekly[[#This Row],[BF V Odds]]-1,AD424-1)))</f>
        <v>20.800000000000026</v>
      </c>
      <c r="AE425" s="24">
        <f>IF(Weekly[[#This Row],[Actual]]="","",IF(AND(Weekly[[#This Row],[HGBC_P]]=FALSE,Weekly[[#This Row],[Actual]]=TRUE),AE424+Weekly[[#This Row],[BF H Odds]]-1,IF(AND(Weekly[[#This Row],[HGBC_P]]=TRUE,Weekly[[#This Row],[Actual]]=FALSE),AE424+Weekly[[#This Row],[BF V Odds]]-1,AE424-1)))</f>
        <v>54.569999999999993</v>
      </c>
      <c r="AF425" s="24">
        <f>IF(Weekly[[#This Row],[Actual]]="","",IF(AND(Weekly[[#This Row],[XGB_P]]=Weekly[[#This Row],[Actual]],Weekly[[#This Row],[XGB_P]]=TRUE),AF424+Weekly[[#This Row],[BF H Odds]]-1,IF(AND(Weekly[[#This Row],[XGB_P]]=Weekly[[#This Row],[Actual]],Weekly[[#This Row],[XGB_P]]=FALSE),AF424+Weekly[[#This Row],[BF V Odds]]-1,AF424-1)))</f>
        <v>43.210000000000029</v>
      </c>
      <c r="AG425" s="24">
        <f>IF(Weekly[[#This Row],[Actual]]="","",IF(AND(Weekly[[#This Row],[XGB_P]]=FALSE,Weekly[[#This Row],[Actual]]=TRUE),AG424+Weekly[[#This Row],[BF H Odds]]-1,IF(AND(Weekly[[#This Row],[XGB_P]]=TRUE,Weekly[[#This Row],[Actual]]=FALSE),AG424+Weekly[[#This Row],[BF V Odds]]-1,AG424-1)))</f>
        <v>32.159999999999997</v>
      </c>
      <c r="AH425" s="24">
        <f>IF(Weekly[[#This Row],[Actual]]="","",IF(AND(Weekly[[#This Row],[QDA_P]]=Weekly[[#This Row],[Actual]],Weekly[[#This Row],[QDA_P]]=TRUE),AH424+Weekly[[#This Row],[BF H Odds]]-1,IF(AND(Weekly[[#This Row],[QDA_P]]=Weekly[[#This Row],[Actual]],Weekly[[#This Row],[QDA_P]]=FALSE),AH424+Weekly[[#This Row],[BF V Odds]]-1,AH424-1)))</f>
        <v>3.160000000000009</v>
      </c>
      <c r="AI425" s="24">
        <f>IF(Weekly[[#This Row],[Actual]]="","",IF(AND(Weekly[[#This Row],[QDA_P]]=FALSE,Weekly[[#This Row],[Actual]]=TRUE),AI424+Weekly[[#This Row],[BF H Odds]]-1,IF(AND(Weekly[[#This Row],[QDA_P]]=TRUE,Weekly[[#This Row],[Actual]]=FALSE),AI424+Weekly[[#This Row],[BF V Odds]]-1,AI424-1)))</f>
        <v>72.210000000000008</v>
      </c>
      <c r="AJ425" s="24">
        <f>IF(Weekly[[#This Row],[Actual]]="","",IF(AND(Weekly[[#This Row],[KNC_P]]=FALSE,Weekly[[#This Row],[Actual]]=TRUE),AJ424+Weekly[[#This Row],[BF H Odds]]-1,IF(AND(Weekly[[#This Row],[KNC_P]]=TRUE,Weekly[[#This Row],[Actual]]=FALSE),AJ424+Weekly[[#This Row],[BF V Odds]]-1,AJ424-1)))</f>
        <v>40.289999999999978</v>
      </c>
      <c r="AK425" s="24">
        <f>IF(Weekly[[#This Row],[Actual]]="","",IF(AND(Weekly[[#This Row],[KNC_P]]=FALSE,Weekly[[#This Row],[Actual]]=TRUE),AK424+Weekly[[#This Row],[BF H Odds]]-1,IF(AND(Weekly[[#This Row],[KNC_P]]=TRUE,Weekly[[#This Row],[Actual]]=FALSE),AK424+Weekly[[#This Row],[BF V Odds]]-1,AK424-1)))</f>
        <v>39.189999999999969</v>
      </c>
      <c r="AL425" s="30">
        <f>IF(Weekly[[#This Row],[Actual]]="","",COUNTIF(Weekly[[#This Row],[SVC_P]:[QDA_P]],TRUE))</f>
        <v>7</v>
      </c>
      <c r="AM425" s="30">
        <f>IF(Weekly[[#This Row],[Actual]]="","",COUNTIF(Weekly[[#This Row],[SVC_P]:[QDA_P]],FALSE))</f>
        <v>0</v>
      </c>
      <c r="AN425" s="36" t="str">
        <f>IF(AND(Weekly[[#This Row],[BF V Odds]]&gt;$BO$6,Weekly[[#This Row],[BF V Odds]] &lt; $BO$7),Weekly[[#This Row],[BF V Odds]],"")</f>
        <v/>
      </c>
      <c r="AO425" s="36" t="str">
        <f>IF(AND(Weekly[[#This Row],[BF H Odds]]&gt;$BO$6, Weekly[[#This Row],[BF H Odds]] &lt; $BO$7),Weekly[[#This Row],[BF H Odds]],"")</f>
        <v/>
      </c>
      <c r="AP425" s="37">
        <f>IF(AND(Weekly[[#This Row],[V Odds &lt;]]="",Weekly[[#This Row],[H Odds &lt;]]=""),AP424,IF(AND(Weekly[[#This Row],[H Odds &lt;]]&lt;&gt;"",Weekly[[#This Row],[SVC_P]]=TRUE,Weekly[[#This Row],[Actual]]=TRUE),AP424+Weekly[[#This Row],[H Odds &lt;]]-1,IF(AND(Weekly[[#This Row],[V Odds &lt;]]&lt;&gt;"",Weekly[[#This Row],[SVC_P]]=FALSE,Weekly[[#This Row],[Actual]]=FALSE),AP424+Weekly[[#This Row],[V Odds &lt;]]-1,IF(AND(Weekly[[#This Row],[V Odds &lt;]]&lt;&gt;"",Weekly[[#This Row],[SVC_P]]=FALSE,Weekly[[#This Row],[Actual]]=TRUE),AP424-1,IF(AND(Weekly[[#This Row],[H Odds &lt;]]&lt;&gt;"",Weekly[[#This Row],[SVC_P]]=TRUE,Weekly[[#This Row],[Actual]]=FALSE),AP424-1,AP424)))))</f>
        <v>86.63000000000001</v>
      </c>
      <c r="AQ425" s="37">
        <f>IF(AND(Weekly[[#This Row],[V Odds &lt;]]="",Weekly[[#This Row],[H Odds &lt;]]=""),AQ424,IF(AND(Weekly[[#This Row],[H Odds &lt;]]&lt;&gt;"",Weekly[[#This Row],[ADBC_P]]=TRUE,Weekly[[#This Row],[Actual]]=TRUE),AQ424+Weekly[[#This Row],[H Odds &lt;]]-1,IF(AND(Weekly[[#This Row],[V Odds &lt;]]&lt;&gt;"",Weekly[[#This Row],[ADBC_P]]=FALSE,Weekly[[#This Row],[Actual]]=FALSE),AQ424+Weekly[[#This Row],[V Odds &lt;]]-1,IF(AND(Weekly[[#This Row],[V Odds &lt;]]&lt;&gt;"",Weekly[[#This Row],[ADBC_P]]=FALSE,Weekly[[#This Row],[Actual]]=TRUE),AQ424-1,IF(AND(Weekly[[#This Row],[H Odds &lt;]]&lt;&gt;"",Weekly[[#This Row],[ADBC_P]]=TRUE,Weekly[[#This Row],[Actual]]=FALSE),AQ424-1,AQ424)))))</f>
        <v>57.73</v>
      </c>
      <c r="AR425" s="37">
        <f>IF(AND(Weekly[[#This Row],[V Odds &lt;]]="",Weekly[[#This Row],[H Odds &lt;]]=""),AR424,IF(AND(Weekly[[#This Row],[H Odds &lt;]]&lt;&gt;"",Weekly[[#This Row],[RFC_P]]=TRUE,Weekly[[#This Row],[Actual]]=TRUE),AR424+Weekly[[#This Row],[H Odds &lt;]]-1,IF(AND(Weekly[[#This Row],[V Odds &lt;]]&lt;&gt;"",Weekly[[#This Row],[RFC_P]]=FALSE,Weekly[[#This Row],[Actual]]=FALSE),AR424+Weekly[[#This Row],[V Odds &lt;]]-1,IF(AND(Weekly[[#This Row],[V Odds &lt;]]&lt;&gt;"",Weekly[[#This Row],[RFC_P]]=FALSE,Weekly[[#This Row],[Actual]]=TRUE),AR424-1,IF(AND(Weekly[[#This Row],[H Odds &lt;]]&lt;&gt;"",Weekly[[#This Row],[RFC_P]]=TRUE,Weekly[[#This Row],[Actual]]=FALSE),AR424-1,AR424)))))</f>
        <v>70.839999999999989</v>
      </c>
      <c r="AS425" s="37">
        <f>IF(AND(Weekly[[#This Row],[V Odds &lt;]]="",Weekly[[#This Row],[H Odds &lt;]]=""),AS424,IF(AND(Weekly[[#This Row],[H Odds &lt;]]&lt;&gt;"",Weekly[[#This Row],[GBC_P]]=TRUE,Weekly[[#This Row],[Actual]]=TRUE),AS424+Weekly[[#This Row],[H Odds &lt;]]-1,IF(AND(Weekly[[#This Row],[V Odds &lt;]]&lt;&gt;"",Weekly[[#This Row],[GBC_P]]=FALSE,Weekly[[#This Row],[Actual]]=FALSE),AS424+Weekly[[#This Row],[V Odds &lt;]]-1,IF(AND(Weekly[[#This Row],[V Odds &lt;]]&lt;&gt;"",Weekly[[#This Row],[GBC_P]]=FALSE,Weekly[[#This Row],[Actual]]=TRUE),AS424-1,IF(AND(Weekly[[#This Row],[H Odds &lt;]]&lt;&gt;"",Weekly[[#This Row],[GBC_P]]=TRUE,Weekly[[#This Row],[Actual]]=FALSE),AS424-1,AS424)))))</f>
        <v>56.330000000000005</v>
      </c>
      <c r="AT425" s="37">
        <f>IF(AND(Weekly[[#This Row],[V Odds &lt;]]="",Weekly[[#This Row],[H Odds &lt;]]=""),AT424,IF(AND(Weekly[[#This Row],[H Odds &lt;]]&lt;&gt;"",Weekly[[#This Row],[HGBC_P]]=TRUE,Weekly[[#This Row],[Actual]]=TRUE),AT424+Weekly[[#This Row],[H Odds &lt;]]-1,IF(AND(Weekly[[#This Row],[V Odds &lt;]]&lt;&gt;"",Weekly[[#This Row],[HGBC_P]]=FALSE,Weekly[[#This Row],[Actual]]=FALSE),AT424+Weekly[[#This Row],[V Odds &lt;]]-1,IF(AND(Weekly[[#This Row],[V Odds &lt;]]&lt;&gt;"",Weekly[[#This Row],[HGBC_P]]=FALSE,Weekly[[#This Row],[Actual]]=TRUE),AT424-1,IF(AND(Weekly[[#This Row],[H Odds &lt;]]&lt;&gt;"",Weekly[[#This Row],[HGBC_P]]=TRUE,Weekly[[#This Row],[Actual]]=FALSE),AT424-1,AT424)))))</f>
        <v>62.16</v>
      </c>
      <c r="AU425" s="37">
        <f>IF(AND(Weekly[[#This Row],[V Odds &lt;]]="",Weekly[[#This Row],[H Odds &lt;]]=""),AU424,IF(AND(Weekly[[#This Row],[H Odds &lt;]]&lt;&gt;"",Weekly[[#This Row],[XGB_P]]=TRUE,Weekly[[#This Row],[Actual]]=TRUE),AU424+Weekly[[#This Row],[H Odds &lt;]]-1,IF(AND(Weekly[[#This Row],[V Odds &lt;]]&lt;&gt;"",Weekly[[#This Row],[XGB_P]]=FALSE,Weekly[[#This Row],[Actual]]=FALSE),AU424+Weekly[[#This Row],[V Odds &lt;]]-1,IF(AND(Weekly[[#This Row],[V Odds &lt;]]&lt;&gt;"",Weekly[[#This Row],[XGB_P]]=FALSE,Weekly[[#This Row],[Actual]]=TRUE),AU424-1,IF(AND(Weekly[[#This Row],[H Odds &lt;]]&lt;&gt;"",Weekly[[#This Row],[XGB_P]]=TRUE,Weekly[[#This Row],[Actual]]=FALSE),AU424-1,AU424)))))</f>
        <v>73.510000000000005</v>
      </c>
      <c r="AV425" s="37">
        <f>IF(AND(Weekly[[#This Row],[V Odds &lt;]]="",Weekly[[#This Row],[H Odds &lt;]]=""),AV424,IF(AND(Weekly[[#This Row],[H Odds &lt;]]&lt;&gt;"",Weekly[[#This Row],[QDA_P]]=TRUE,Weekly[[#This Row],[Actual]]=TRUE),AV424+Weekly[[#This Row],[H Odds &lt;]]-1,IF(AND(Weekly[[#This Row],[V Odds &lt;]]&lt;&gt;"",Weekly[[#This Row],[QDA_P]]=FALSE,Weekly[[#This Row],[Actual]]=FALSE),AV424+Weekly[[#This Row],[V Odds &lt;]]-1,IF(AND(Weekly[[#This Row],[V Odds &lt;]]&lt;&gt;"",Weekly[[#This Row],[QDA_P]]=FALSE,Weekly[[#This Row],[Actual]]=TRUE),AV424-1,IF(AND(Weekly[[#This Row],[H Odds &lt;]]&lt;&gt;"",Weekly[[#This Row],[QDA_P]]=TRUE,Weekly[[#This Row],[Actual]]=FALSE),AV424-1,AV424)))))</f>
        <v>65.199999999999989</v>
      </c>
      <c r="AW425" s="37">
        <f>IF(AND(Weekly[[#This Row],[H Odds &lt;]]="",Weekly[[#This Row],[V Odds &lt;]]=""),AW424,IF(AND(Weekly[[#This Row],[KNC_P]]=Weekly[[#This Row],[Actual]],Weekly[[#This Row],[KNC_P]]=TRUE),AW424+Weekly[[#This Row],[BF H Odds]]-1,IF(AND(Weekly[[#This Row],[KNC_P]]=Weekly[[#This Row],[Actual]],Weekly[[#This Row],[KNC_P]]=FALSE),AW424+Weekly[[#This Row],[BF V Odds]]-1,AW424-1)))</f>
        <v>60.930000000000014</v>
      </c>
      <c r="AX425" s="37">
        <f>IF(AND(Weekly[[#This Row],[V Odds &lt;]]="",Weekly[[#This Row],[H Odds &lt;]]=""),AX424,IF(AND(Weekly[[#This Row],[V Odds &lt;]]&lt;&gt;"",Weekly[[#This Row],[FALSES]]&gt;0,Weekly[[#This Row],[Actual]]=FALSE),AX424+Weekly[[#This Row],[V Odds &lt;]]-1,IF(AND(Weekly[[#This Row],[H Odds &lt;]]&lt;&gt;"",Weekly[[#This Row],[TRUES]]&gt;0,Weekly[[#This Row],[Actual]]=TRUE),AX424+Weekly[[#This Row],[H Odds &lt;]]-1,IF(AND(Weekly[[#This Row],[V Odds &lt;]]&lt;&gt;"",Weekly[[#This Row],[FALSES]]=0),AX424,IF(AND(Weekly[[#This Row],[H Odds &lt;]]&lt;&gt;"",Weekly[[#This Row],[TRUES]]=0),AX424,AX424-1)))))</f>
        <v>97.59999999999998</v>
      </c>
      <c r="AY425" s="37">
        <f>IF(AND(Weekly[[#This Row],[V Odds &lt;]]="",Weekly[[#This Row],[H Odds &lt;]]=""),AY424,IF(AND(Weekly[[#This Row],[V Odds &lt;]]&lt;&gt;"",Weekly[[#This Row],[FALSES]]&gt;0,Weekly[[#This Row],[Actual]]=FALSE),AY424+((Weekly[[#This Row],[V Odds &lt;]]-1)*0.92),IF(AND(Weekly[[#This Row],[H Odds &lt;]]&lt;&gt;"",Weekly[[#This Row],[TRUES]]&gt;0,Weekly[[#This Row],[Actual]]=TRUE),AY424+((Weekly[[#This Row],[H Odds &lt;]]-1)*0.92),IF(AND(Weekly[[#This Row],[V Odds &lt;]]&lt;&gt;"",Weekly[[#This Row],[FALSES]]=0),AY424,IF(AND(Weekly[[#This Row],[H Odds &lt;]]&lt;&gt;"",Weekly[[#This Row],[TRUES]]=0),AY424,AY424-1)))))</f>
        <v>88.352000000000032</v>
      </c>
      <c r="AZ425" s="37">
        <f>IF(AND(Weekly[[#This Row],[V Odds &lt;]]="",Weekly[[#This Row],[H Odds &lt;]]=""),AZ424,IF(AND(Weekly[[#This Row],[V Odds &lt;]]&lt;&gt;"",Weekly[[#This Row],[Actual]]=FALSE),AZ424+Weekly[[#This Row],[V Odds &lt;]]-1,IF(AND(Weekly[[#This Row],[H Odds &lt;]]&lt;&gt;"",Weekly[[#This Row],[Actual]]=TRUE),AZ424+Weekly[[#This Row],[H Odds &lt;]]-1,AZ424-1)))</f>
        <v>83.32</v>
      </c>
      <c r="BA425" s="38">
        <f>IF(Weekly[[#This Row],[H Odds &lt;]]="",BA424,IF(AND(Weekly[[#This Row],[H Odds &lt;]]&lt;&gt;"",Weekly[[#This Row],[SVC_P]]=TRUE,Weekly[[#This Row],[Actual]]=TRUE),BA424+Weekly[[#This Row],[H Odds &lt;]]-1,IF(AND(Weekly[[#This Row],[H Odds &lt;]]&lt;&gt;"",Weekly[[#This Row],[SVC_P]]=TRUE,Weekly[[#This Row],[Actual]]=FALSE),BA424-1,BA424)))</f>
        <v>81.589999999999989</v>
      </c>
      <c r="BB425" s="38">
        <f>IF(Weekly[[#This Row],[H Odds &lt;]]="",BB424,IF(AND(Weekly[[#This Row],[H Odds &lt;]]&lt;&gt;"",Weekly[[#This Row],[ADBC_P]]=TRUE,Weekly[[#This Row],[Actual]]=TRUE),BB424+Weekly[[#This Row],[H Odds &lt;]]-1,IF(AND(Weekly[[#This Row],[H Odds &lt;]]&lt;&gt;"",Weekly[[#This Row],[ADBC_P]]=TRUE,Weekly[[#This Row],[Actual]]=FALSE),BB424-1,BB424)))</f>
        <v>55.41</v>
      </c>
      <c r="BC425" s="38">
        <f>IF(Weekly[[#This Row],[H Odds &lt;]]="",BC424,IF(AND(Weekly[[#This Row],[H Odds &lt;]]&lt;&gt;"",Weekly[[#This Row],[RFC_P]]=TRUE,Weekly[[#This Row],[Actual]]=TRUE),BC424+Weekly[[#This Row],[H Odds &lt;]]-1,IF(AND(Weekly[[#This Row],[H Odds &lt;]]&lt;&gt;"",Weekly[[#This Row],[RFC_P]]=TRUE,Weekly[[#This Row],[Actual]]=FALSE),BC424-1,BC424)))</f>
        <v>57.109999999999992</v>
      </c>
      <c r="BD425" s="38">
        <f>IF(Weekly[[#This Row],[H Odds &lt;]]="",BD424,IF(AND(Weekly[[#This Row],[H Odds &lt;]]&lt;&gt;"",Weekly[[#This Row],[GBC_P]]=TRUE,Weekly[[#This Row],[Actual]]=TRUE),BD424+Weekly[[#This Row],[H Odds &lt;]]-1,IF(AND(Weekly[[#This Row],[H Odds &lt;]]&lt;&gt;"",Weekly[[#This Row],[GBC_P]]=TRUE,Weekly[[#This Row],[Actual]]=FALSE),BD424-1,BD424)))</f>
        <v>55.110000000000007</v>
      </c>
      <c r="BE425" s="38">
        <f>IF(Weekly[[#This Row],[H Odds &lt;]]="",BE424,IF(AND(Weekly[[#This Row],[H Odds &lt;]]&lt;&gt;"",Weekly[[#This Row],[HGBC_P]]=TRUE,Weekly[[#This Row],[Actual]]=TRUE),BE424+Weekly[[#This Row],[H Odds &lt;]]-1,IF(AND(Weekly[[#This Row],[H Odds &lt;]]&lt;&gt;"",Weekly[[#This Row],[HGBC_P]]=TRUE,Weekly[[#This Row],[Actual]]=FALSE),BE424-1,BE424)))</f>
        <v>60.459999999999994</v>
      </c>
      <c r="BF425" s="38">
        <f>IF(Weekly[[#This Row],[H Odds &lt;]]="",BF424,IF(AND(Weekly[[#This Row],[H Odds &lt;]]&lt;&gt;"",Weekly[[#This Row],[XGB_P]]=TRUE,Weekly[[#This Row],[Actual]]=TRUE),BF424+Weekly[[#This Row],[H Odds &lt;]]-1,IF(AND(Weekly[[#This Row],[H Odds &lt;]]&lt;&gt;"",Weekly[[#This Row],[XGB_P]]=TRUE,Weekly[[#This Row],[Actual]]=FALSE),BF424-1,BF424)))</f>
        <v>67.08</v>
      </c>
      <c r="BG425" s="38">
        <f>IF(Weekly[[#This Row],[H Odds &lt;]]="",BG424,IF(AND(Weekly[[#This Row],[H Odds &lt;]]&lt;&gt;"",Weekly[[#This Row],[QDA_P]]=TRUE,Weekly[[#This Row],[Actual]]=TRUE),BG424+Weekly[[#This Row],[H Odds &lt;]]-1,IF(AND(Weekly[[#This Row],[H Odds &lt;]]&lt;&gt;"",Weekly[[#This Row],[QDA_P]]=TRUE,Weekly[[#This Row],[Actual]]=FALSE),BG424-1,BG424)))</f>
        <v>54.129999999999995</v>
      </c>
      <c r="BH425" s="38">
        <f>IF(Weekly[[#This Row],[H Odds &lt;]]="",BH424,IF(AND(Weekly[[#This Row],[H Odds &lt;]]&lt;&gt;"",Weekly[[#This Row],[KNC_P]]=TRUE,Weekly[[#This Row],[Actual]]=TRUE),BH424+Weekly[[#This Row],[H Odds &lt;]]-1,IF(AND(Weekly[[#This Row],[H Odds &lt;]]&lt;&gt;"",Weekly[[#This Row],[KNC_P]]=TRUE,Weekly[[#This Row],[Actual]]=FALSE),BH424-1,BH424)))</f>
        <v>58.499999999999993</v>
      </c>
      <c r="BI425" s="38">
        <f>IF(Weekly[[#This Row],[H Odds &lt;]]="",BI424,IF(AND(Weekly[[#This Row],[H Odds &lt;]]&lt;&gt;"",Weekly[[#This Row],[TRUES]]&gt;0,Weekly[[#This Row],[Actual]]=TRUE),BI424+Weekly[[#This Row],[H Odds &lt;]]-1,IF(AND(Weekly[[#This Row],[H Odds &lt;]]&lt;&gt;"",Weekly[[#This Row],[TRUES]]=0),BI424,BI424-1)))</f>
        <v>81.589999999999989</v>
      </c>
      <c r="BJ425" s="38">
        <f>IF(Weekly[[#This Row],[H Odds &lt;]]="",BJ424,IF(AND(Weekly[[#This Row],[H Odds &lt;]]&lt;&gt;"",Weekly[[#This Row],[Actual]]=TRUE),BJ424+Weekly[[#This Row],[H Odds &lt;]]-1,IF(AND(Weekly[[#This Row],[H Odds &lt;]]&lt;&gt;"",Weekly[[#This Row],[Actual]]=FALSE),BJ424-1,BJ424)))</f>
        <v>83.49</v>
      </c>
      <c r="BK425" s="58">
        <f>IF(AND(Weekly[[#This Row],[TRUES]]&gt;4,Weekly[[#This Row],[Actual]]=TRUE),BK424+Weekly[[#This Row],[BF H Odds]]-1,IF(AND(Weekly[[#This Row],[FALSES]]&gt;4,Weekly[[#This Row],[Actual]]=FALSE),BK424+Weekly[[#This Row],[BF V Odds]]-1,IF(AND(Weekly[[#This Row],[TRUES]]&gt;4,Weekly[[#This Row],[Actual]]=FALSE),BK424-1,IF(AND(Weekly[[#This Row],[FALSES]]&gt;4,Weekly[[#This Row],[Actual]]=TRUE),BK424-1,BK424))))</f>
        <v>12.440000000000028</v>
      </c>
      <c r="BL425" s="58">
        <f>IF(AND(Weekly[[#This Row],[TRUES]]&gt;5,Weekly[[#This Row],[Actual]]=TRUE),BL424+Weekly[[#This Row],[BF H Odds]]-1,IF(AND(Weekly[[#This Row],[FALSES]]&gt;5,Weekly[[#This Row],[Actual]]=FALSE),BL424+Weekly[[#This Row],[BF V Odds]]-1,IF(AND(Weekly[[#This Row],[TRUES]]&gt;5,Weekly[[#This Row],[Actual]]=FALSE),BL424-1,IF(AND(Weekly[[#This Row],[FALSES]]&gt;5,Weekly[[#This Row],[Actual]]=TRUE),BL424-1,BL424))))</f>
        <v>19.650000000000023</v>
      </c>
      <c r="BM425" s="58">
        <f>IF(AND(Weekly[[#This Row],[TRUES]]&gt;6,Weekly[[#This Row],[Actual]]=TRUE),BM424+Weekly[[#This Row],[BF H Odds]]-1,IF(AND(Weekly[[#This Row],[FALSES]]&gt;6,Weekly[[#This Row],[Actual]]=FALSE),BM424+Weekly[[#This Row],[BF V Odds]]-1,IF(AND(Weekly[[#This Row],[TRUES]]&gt;6,Weekly[[#This Row],[Actual]]=FALSE),BM424-1,IF(AND(Weekly[[#This Row],[FALSES]]&gt;6,Weekly[[#This Row],[Actual]]=TRUE),BM424-1,BM424))))</f>
        <v>45.840000000000011</v>
      </c>
    </row>
    <row r="426" spans="1:65" x14ac:dyDescent="0.25">
      <c r="A426" s="34"/>
      <c r="B426" s="10">
        <v>44296</v>
      </c>
      <c r="C426" s="17" t="s">
        <v>20</v>
      </c>
      <c r="D426" s="15" t="s">
        <v>33</v>
      </c>
      <c r="E426" t="b">
        <v>1</v>
      </c>
      <c r="F426" t="b">
        <v>0</v>
      </c>
      <c r="G426" t="b">
        <v>1</v>
      </c>
      <c r="H426" t="b">
        <v>0</v>
      </c>
      <c r="I426" t="b">
        <v>0</v>
      </c>
      <c r="J426" t="b">
        <v>0</v>
      </c>
      <c r="K426" t="b">
        <v>0</v>
      </c>
      <c r="L426" t="b">
        <v>0</v>
      </c>
      <c r="M426" t="s">
        <v>101</v>
      </c>
      <c r="N426">
        <v>10.4</v>
      </c>
      <c r="O426">
        <f>IF(Weekly[[#This Row],[H/V]]="H",Weekly[[#This Row],[BF H Odds]],IF(Weekly[[#This Row],[H/V]]="V",Weekly[[#This Row],[BF V Odds]],""))</f>
        <v>3.9</v>
      </c>
      <c r="P426" t="b">
        <v>1</v>
      </c>
      <c r="Q426" t="s">
        <v>76</v>
      </c>
      <c r="R426" s="35">
        <f>IFERROR(IF(Weekly[[#This Row],[Won Bet?]]="yes",R425+(Weekly[[#This Row],[BF Odds]]*Weekly[[#This Row],[BF Stake]])-Weekly[[#This Row],[BF Stake]],R425-Weekly[[#This Row],[BF Stake]]),R425)</f>
        <v>454.05130000000014</v>
      </c>
      <c r="S426" s="9">
        <f>IFERROR(IF(Weekly[[#This Row],[Won Bet?]]="yes",S425+(((Weekly[[#This Row],[BF Odds]]*Weekly[[#This Row],[BF Stake]])-Weekly[[#This Row],[BF Stake]])*0.95),S425-Weekly[[#This Row],[BF Stake]]),S425)</f>
        <v>441.94723499999998</v>
      </c>
      <c r="T426">
        <v>3.9</v>
      </c>
      <c r="U426">
        <v>1.33</v>
      </c>
      <c r="V426" s="24">
        <f>IF(Weekly[[#This Row],[Actual]]="","",IF(AND(Weekly[[#This Row],[SVC_P]]=Weekly[[#This Row],[Actual]],Weekly[[#This Row],[SVC_P]]=TRUE),V425+Weekly[[#This Row],[BF H Odds]]-1,IF(AND(Weekly[[#This Row],[SVC_P]]=Weekly[[#This Row],[Actual]],Weekly[[#This Row],[SVC_P]]=FALSE),V425+Weekly[[#This Row],[BF V Odds]]-1,V425-1)))</f>
        <v>71.720000000000056</v>
      </c>
      <c r="W426" s="24">
        <f>IF(Weekly[[#This Row],[Actual]]="","",IF(AND(Weekly[[#This Row],[SVC_P]]=FALSE,Weekly[[#This Row],[Actual]]=TRUE),W425+Weekly[[#This Row],[BF H Odds]]-1,IF(AND(Weekly[[#This Row],[SVC_P]]=TRUE,Weekly[[#This Row],[Actual]]=FALSE,),W425+Weekly[[#This Row],[BF V Odds]]-1,W425-1)))</f>
        <v>-361.03</v>
      </c>
      <c r="X426" s="24">
        <f>IF(Weekly[[#This Row],[Actual]]="","",IF(AND(Weekly[[#This Row],[ADBC_P]]=Weekly[[#This Row],[Actual]],Weekly[[#This Row],[ADBC_P]]=TRUE),X425+Weekly[[#This Row],[BF H Odds]]-1,IF(AND(Weekly[[#This Row],[ADBC_P]]=Weekly[[#This Row],[Actual]],Weekly[[#This Row],[ADBC_P]]=FALSE),X425+Weekly[[#This Row],[BF V Odds]]-1,X425-1)))</f>
        <v>20.800000000000026</v>
      </c>
      <c r="Y426" s="24">
        <f>IF(Weekly[[#This Row],[Actual]]="","",IF(AND(Weekly[[#This Row],[ADBC_P]]=FALSE,Weekly[[#This Row],[Actual]]=TRUE),Y425+Weekly[[#This Row],[BF H Odds]]-1,IF(AND(Weekly[[#This Row],[ADBC_P]]=TRUE,Weekly[[#This Row],[Actual]]=FALSE),Y425+Weekly[[#This Row],[BF V Odds]]-1,Y425-1)))</f>
        <v>53.900000000000006</v>
      </c>
      <c r="Z426" s="24">
        <f>IF(Weekly[[#This Row],[Actual]]="","",IF(AND(Weekly[[#This Row],[RFC_P]]=Weekly[[#This Row],[Actual]],Weekly[[#This Row],[RFC_P]]=TRUE),Z425+Weekly[[#This Row],[BF H Odds]]-1,IF(AND(Weekly[[#This Row],[RFC_P]]=Weekly[[#This Row],[Actual]],Weekly[[#This Row],[RFC_P]]=FALSE),Z425+Weekly[[#This Row],[BF V Odds]]-1,Z425-1)))</f>
        <v>32.260000000000012</v>
      </c>
      <c r="AA426" s="24">
        <f>IF(Weekly[[#This Row],[Actual]]="","",IF(AND(Weekly[[#This Row],[RFC_P]]=FALSE,Weekly[[#This Row],[Actual]]=TRUE),AA425+Weekly[[#This Row],[BF H Odds]]-1,IF(AND(Weekly[[#This Row],[RFC_P]]=TRUE,Weekly[[#This Row],[Actual]]=FALSE),AA425+Weekly[[#This Row],[BF V Odds]]-1,AA425-1)))</f>
        <v>42.439999999999984</v>
      </c>
      <c r="AB426" s="24">
        <f>IF(Weekly[[#This Row],[Actual]]="","",IF(AND(Weekly[[#This Row],[GBC_P]]=Weekly[[#This Row],[Actual]],Weekly[[#This Row],[GBC_P]]=TRUE),AB425+Weekly[[#This Row],[BF H Odds]]-1,IF(AND(Weekly[[#This Row],[GBC_P]]=Weekly[[#This Row],[Actual]],Weekly[[#This Row],[GBC_P]]=FALSE),AB425+Weekly[[#This Row],[BF V Odds]]-1,AB425-1)))</f>
        <v>10.510000000000009</v>
      </c>
      <c r="AC426" s="24">
        <f>IF(Weekly[[#This Row],[Actual]]="","",IF(AND(Weekly[[#This Row],[GBC_P]]=FALSE,Weekly[[#This Row],[Actual]]=TRUE),AC425+Weekly[[#This Row],[BF H Odds]]-1,IF(AND(Weekly[[#This Row],[GBC_P]]=TRUE,Weekly[[#This Row],[Actual]]=FALSE),AC425+Weekly[[#This Row],[BF V Odds]]-1,AC425-1)))</f>
        <v>64.189999999999969</v>
      </c>
      <c r="AD426" s="24">
        <f>IF(Weekly[[#This Row],[Actual]]="","",IF(AND(Weekly[[#This Row],[HGBC_P]]=Weekly[[#This Row],[Actual]],Weekly[[#This Row],[HGBC_P]]=TRUE),AD425+Weekly[[#This Row],[BF H Odds]]-1,IF(AND(Weekly[[#This Row],[HGBC_P]]=Weekly[[#This Row],[Actual]],Weekly[[#This Row],[HGBC_P]]=FALSE),AD425+Weekly[[#This Row],[BF V Odds]]-1,AD425-1)))</f>
        <v>19.800000000000026</v>
      </c>
      <c r="AE426" s="24">
        <f>IF(Weekly[[#This Row],[Actual]]="","",IF(AND(Weekly[[#This Row],[HGBC_P]]=FALSE,Weekly[[#This Row],[Actual]]=TRUE),AE425+Weekly[[#This Row],[BF H Odds]]-1,IF(AND(Weekly[[#This Row],[HGBC_P]]=TRUE,Weekly[[#This Row],[Actual]]=FALSE),AE425+Weekly[[#This Row],[BF V Odds]]-1,AE425-1)))</f>
        <v>54.899999999999991</v>
      </c>
      <c r="AF426" s="24">
        <f>IF(Weekly[[#This Row],[Actual]]="","",IF(AND(Weekly[[#This Row],[XGB_P]]=Weekly[[#This Row],[Actual]],Weekly[[#This Row],[XGB_P]]=TRUE),AF425+Weekly[[#This Row],[BF H Odds]]-1,IF(AND(Weekly[[#This Row],[XGB_P]]=Weekly[[#This Row],[Actual]],Weekly[[#This Row],[XGB_P]]=FALSE),AF425+Weekly[[#This Row],[BF V Odds]]-1,AF425-1)))</f>
        <v>42.210000000000029</v>
      </c>
      <c r="AG426" s="24">
        <f>IF(Weekly[[#This Row],[Actual]]="","",IF(AND(Weekly[[#This Row],[XGB_P]]=FALSE,Weekly[[#This Row],[Actual]]=TRUE),AG425+Weekly[[#This Row],[BF H Odds]]-1,IF(AND(Weekly[[#This Row],[XGB_P]]=TRUE,Weekly[[#This Row],[Actual]]=FALSE),AG425+Weekly[[#This Row],[BF V Odds]]-1,AG425-1)))</f>
        <v>32.489999999999995</v>
      </c>
      <c r="AH426" s="24">
        <f>IF(Weekly[[#This Row],[Actual]]="","",IF(AND(Weekly[[#This Row],[QDA_P]]=Weekly[[#This Row],[Actual]],Weekly[[#This Row],[QDA_P]]=TRUE),AH425+Weekly[[#This Row],[BF H Odds]]-1,IF(AND(Weekly[[#This Row],[QDA_P]]=Weekly[[#This Row],[Actual]],Weekly[[#This Row],[QDA_P]]=FALSE),AH425+Weekly[[#This Row],[BF V Odds]]-1,AH425-1)))</f>
        <v>2.160000000000009</v>
      </c>
      <c r="AI426" s="24">
        <f>IF(Weekly[[#This Row],[Actual]]="","",IF(AND(Weekly[[#This Row],[QDA_P]]=FALSE,Weekly[[#This Row],[Actual]]=TRUE),AI425+Weekly[[#This Row],[BF H Odds]]-1,IF(AND(Weekly[[#This Row],[QDA_P]]=TRUE,Weekly[[#This Row],[Actual]]=FALSE),AI425+Weekly[[#This Row],[BF V Odds]]-1,AI425-1)))</f>
        <v>72.540000000000006</v>
      </c>
      <c r="AJ426" s="24">
        <f>IF(Weekly[[#This Row],[Actual]]="","",IF(AND(Weekly[[#This Row],[KNC_P]]=FALSE,Weekly[[#This Row],[Actual]]=TRUE),AJ425+Weekly[[#This Row],[BF H Odds]]-1,IF(AND(Weekly[[#This Row],[KNC_P]]=TRUE,Weekly[[#This Row],[Actual]]=FALSE),AJ425+Weekly[[#This Row],[BF V Odds]]-1,AJ425-1)))</f>
        <v>40.619999999999976</v>
      </c>
      <c r="AK426" s="24">
        <f>IF(Weekly[[#This Row],[Actual]]="","",IF(AND(Weekly[[#This Row],[KNC_P]]=FALSE,Weekly[[#This Row],[Actual]]=TRUE),AK425+Weekly[[#This Row],[BF H Odds]]-1,IF(AND(Weekly[[#This Row],[KNC_P]]=TRUE,Weekly[[#This Row],[Actual]]=FALSE),AK425+Weekly[[#This Row],[BF V Odds]]-1,AK425-1)))</f>
        <v>39.519999999999968</v>
      </c>
      <c r="AL426" s="30">
        <f>IF(Weekly[[#This Row],[Actual]]="","",COUNTIF(Weekly[[#This Row],[SVC_P]:[QDA_P]],TRUE))</f>
        <v>2</v>
      </c>
      <c r="AM426" s="30">
        <f>IF(Weekly[[#This Row],[Actual]]="","",COUNTIF(Weekly[[#This Row],[SVC_P]:[QDA_P]],FALSE))</f>
        <v>5</v>
      </c>
      <c r="AN426" s="36">
        <f>IF(AND(Weekly[[#This Row],[BF V Odds]]&gt;$BO$6,Weekly[[#This Row],[BF V Odds]] &lt; $BO$7),Weekly[[#This Row],[BF V Odds]],"")</f>
        <v>3.9</v>
      </c>
      <c r="AO426" s="36" t="str">
        <f>IF(AND(Weekly[[#This Row],[BF H Odds]]&gt;$BO$6, Weekly[[#This Row],[BF H Odds]] &lt; $BO$7),Weekly[[#This Row],[BF H Odds]],"")</f>
        <v/>
      </c>
      <c r="AP426" s="37">
        <f>IF(AND(Weekly[[#This Row],[V Odds &lt;]]="",Weekly[[#This Row],[H Odds &lt;]]=""),AP425,IF(AND(Weekly[[#This Row],[H Odds &lt;]]&lt;&gt;"",Weekly[[#This Row],[SVC_P]]=TRUE,Weekly[[#This Row],[Actual]]=TRUE),AP425+Weekly[[#This Row],[H Odds &lt;]]-1,IF(AND(Weekly[[#This Row],[V Odds &lt;]]&lt;&gt;"",Weekly[[#This Row],[SVC_P]]=FALSE,Weekly[[#This Row],[Actual]]=FALSE),AP425+Weekly[[#This Row],[V Odds &lt;]]-1,IF(AND(Weekly[[#This Row],[V Odds &lt;]]&lt;&gt;"",Weekly[[#This Row],[SVC_P]]=FALSE,Weekly[[#This Row],[Actual]]=TRUE),AP425-1,IF(AND(Weekly[[#This Row],[H Odds &lt;]]&lt;&gt;"",Weekly[[#This Row],[SVC_P]]=TRUE,Weekly[[#This Row],[Actual]]=FALSE),AP425-1,AP425)))))</f>
        <v>86.63000000000001</v>
      </c>
      <c r="AQ426" s="37">
        <f>IF(AND(Weekly[[#This Row],[V Odds &lt;]]="",Weekly[[#This Row],[H Odds &lt;]]=""),AQ425,IF(AND(Weekly[[#This Row],[H Odds &lt;]]&lt;&gt;"",Weekly[[#This Row],[ADBC_P]]=TRUE,Weekly[[#This Row],[Actual]]=TRUE),AQ425+Weekly[[#This Row],[H Odds &lt;]]-1,IF(AND(Weekly[[#This Row],[V Odds &lt;]]&lt;&gt;"",Weekly[[#This Row],[ADBC_P]]=FALSE,Weekly[[#This Row],[Actual]]=FALSE),AQ425+Weekly[[#This Row],[V Odds &lt;]]-1,IF(AND(Weekly[[#This Row],[V Odds &lt;]]&lt;&gt;"",Weekly[[#This Row],[ADBC_P]]=FALSE,Weekly[[#This Row],[Actual]]=TRUE),AQ425-1,IF(AND(Weekly[[#This Row],[H Odds &lt;]]&lt;&gt;"",Weekly[[#This Row],[ADBC_P]]=TRUE,Weekly[[#This Row],[Actual]]=FALSE),AQ425-1,AQ425)))))</f>
        <v>56.73</v>
      </c>
      <c r="AR426" s="37">
        <f>IF(AND(Weekly[[#This Row],[V Odds &lt;]]="",Weekly[[#This Row],[H Odds &lt;]]=""),AR425,IF(AND(Weekly[[#This Row],[H Odds &lt;]]&lt;&gt;"",Weekly[[#This Row],[RFC_P]]=TRUE,Weekly[[#This Row],[Actual]]=TRUE),AR425+Weekly[[#This Row],[H Odds &lt;]]-1,IF(AND(Weekly[[#This Row],[V Odds &lt;]]&lt;&gt;"",Weekly[[#This Row],[RFC_P]]=FALSE,Weekly[[#This Row],[Actual]]=FALSE),AR425+Weekly[[#This Row],[V Odds &lt;]]-1,IF(AND(Weekly[[#This Row],[V Odds &lt;]]&lt;&gt;"",Weekly[[#This Row],[RFC_P]]=FALSE,Weekly[[#This Row],[Actual]]=TRUE),AR425-1,IF(AND(Weekly[[#This Row],[H Odds &lt;]]&lt;&gt;"",Weekly[[#This Row],[RFC_P]]=TRUE,Weekly[[#This Row],[Actual]]=FALSE),AR425-1,AR425)))))</f>
        <v>70.839999999999989</v>
      </c>
      <c r="AS426" s="37">
        <f>IF(AND(Weekly[[#This Row],[V Odds &lt;]]="",Weekly[[#This Row],[H Odds &lt;]]=""),AS425,IF(AND(Weekly[[#This Row],[H Odds &lt;]]&lt;&gt;"",Weekly[[#This Row],[GBC_P]]=TRUE,Weekly[[#This Row],[Actual]]=TRUE),AS425+Weekly[[#This Row],[H Odds &lt;]]-1,IF(AND(Weekly[[#This Row],[V Odds &lt;]]&lt;&gt;"",Weekly[[#This Row],[GBC_P]]=FALSE,Weekly[[#This Row],[Actual]]=FALSE),AS425+Weekly[[#This Row],[V Odds &lt;]]-1,IF(AND(Weekly[[#This Row],[V Odds &lt;]]&lt;&gt;"",Weekly[[#This Row],[GBC_P]]=FALSE,Weekly[[#This Row],[Actual]]=TRUE),AS425-1,IF(AND(Weekly[[#This Row],[H Odds &lt;]]&lt;&gt;"",Weekly[[#This Row],[GBC_P]]=TRUE,Weekly[[#This Row],[Actual]]=FALSE),AS425-1,AS425)))))</f>
        <v>55.330000000000005</v>
      </c>
      <c r="AT426" s="37">
        <f>IF(AND(Weekly[[#This Row],[V Odds &lt;]]="",Weekly[[#This Row],[H Odds &lt;]]=""),AT425,IF(AND(Weekly[[#This Row],[H Odds &lt;]]&lt;&gt;"",Weekly[[#This Row],[HGBC_P]]=TRUE,Weekly[[#This Row],[Actual]]=TRUE),AT425+Weekly[[#This Row],[H Odds &lt;]]-1,IF(AND(Weekly[[#This Row],[V Odds &lt;]]&lt;&gt;"",Weekly[[#This Row],[HGBC_P]]=FALSE,Weekly[[#This Row],[Actual]]=FALSE),AT425+Weekly[[#This Row],[V Odds &lt;]]-1,IF(AND(Weekly[[#This Row],[V Odds &lt;]]&lt;&gt;"",Weekly[[#This Row],[HGBC_P]]=FALSE,Weekly[[#This Row],[Actual]]=TRUE),AT425-1,IF(AND(Weekly[[#This Row],[H Odds &lt;]]&lt;&gt;"",Weekly[[#This Row],[HGBC_P]]=TRUE,Weekly[[#This Row],[Actual]]=FALSE),AT425-1,AT425)))))</f>
        <v>61.16</v>
      </c>
      <c r="AU426" s="37">
        <f>IF(AND(Weekly[[#This Row],[V Odds &lt;]]="",Weekly[[#This Row],[H Odds &lt;]]=""),AU425,IF(AND(Weekly[[#This Row],[H Odds &lt;]]&lt;&gt;"",Weekly[[#This Row],[XGB_P]]=TRUE,Weekly[[#This Row],[Actual]]=TRUE),AU425+Weekly[[#This Row],[H Odds &lt;]]-1,IF(AND(Weekly[[#This Row],[V Odds &lt;]]&lt;&gt;"",Weekly[[#This Row],[XGB_P]]=FALSE,Weekly[[#This Row],[Actual]]=FALSE),AU425+Weekly[[#This Row],[V Odds &lt;]]-1,IF(AND(Weekly[[#This Row],[V Odds &lt;]]&lt;&gt;"",Weekly[[#This Row],[XGB_P]]=FALSE,Weekly[[#This Row],[Actual]]=TRUE),AU425-1,IF(AND(Weekly[[#This Row],[H Odds &lt;]]&lt;&gt;"",Weekly[[#This Row],[XGB_P]]=TRUE,Weekly[[#This Row],[Actual]]=FALSE),AU425-1,AU425)))))</f>
        <v>72.510000000000005</v>
      </c>
      <c r="AV426" s="37">
        <f>IF(AND(Weekly[[#This Row],[V Odds &lt;]]="",Weekly[[#This Row],[H Odds &lt;]]=""),AV425,IF(AND(Weekly[[#This Row],[H Odds &lt;]]&lt;&gt;"",Weekly[[#This Row],[QDA_P]]=TRUE,Weekly[[#This Row],[Actual]]=TRUE),AV425+Weekly[[#This Row],[H Odds &lt;]]-1,IF(AND(Weekly[[#This Row],[V Odds &lt;]]&lt;&gt;"",Weekly[[#This Row],[QDA_P]]=FALSE,Weekly[[#This Row],[Actual]]=FALSE),AV425+Weekly[[#This Row],[V Odds &lt;]]-1,IF(AND(Weekly[[#This Row],[V Odds &lt;]]&lt;&gt;"",Weekly[[#This Row],[QDA_P]]=FALSE,Weekly[[#This Row],[Actual]]=TRUE),AV425-1,IF(AND(Weekly[[#This Row],[H Odds &lt;]]&lt;&gt;"",Weekly[[#This Row],[QDA_P]]=TRUE,Weekly[[#This Row],[Actual]]=FALSE),AV425-1,AV425)))))</f>
        <v>64.199999999999989</v>
      </c>
      <c r="AW426" s="37">
        <f>IF(AND(Weekly[[#This Row],[H Odds &lt;]]="",Weekly[[#This Row],[V Odds &lt;]]=""),AW425,IF(AND(Weekly[[#This Row],[KNC_P]]=Weekly[[#This Row],[Actual]],Weekly[[#This Row],[KNC_P]]=TRUE),AW425+Weekly[[#This Row],[BF H Odds]]-1,IF(AND(Weekly[[#This Row],[KNC_P]]=Weekly[[#This Row],[Actual]],Weekly[[#This Row],[KNC_P]]=FALSE),AW425+Weekly[[#This Row],[BF V Odds]]-1,AW425-1)))</f>
        <v>59.930000000000014</v>
      </c>
      <c r="AX426" s="37">
        <f>IF(AND(Weekly[[#This Row],[V Odds &lt;]]="",Weekly[[#This Row],[H Odds &lt;]]=""),AX425,IF(AND(Weekly[[#This Row],[V Odds &lt;]]&lt;&gt;"",Weekly[[#This Row],[FALSES]]&gt;0,Weekly[[#This Row],[Actual]]=FALSE),AX425+Weekly[[#This Row],[V Odds &lt;]]-1,IF(AND(Weekly[[#This Row],[H Odds &lt;]]&lt;&gt;"",Weekly[[#This Row],[TRUES]]&gt;0,Weekly[[#This Row],[Actual]]=TRUE),AX425+Weekly[[#This Row],[H Odds &lt;]]-1,IF(AND(Weekly[[#This Row],[V Odds &lt;]]&lt;&gt;"",Weekly[[#This Row],[FALSES]]=0),AX425,IF(AND(Weekly[[#This Row],[H Odds &lt;]]&lt;&gt;"",Weekly[[#This Row],[TRUES]]=0),AX425,AX425-1)))))</f>
        <v>96.59999999999998</v>
      </c>
      <c r="AY426" s="37">
        <f>IF(AND(Weekly[[#This Row],[V Odds &lt;]]="",Weekly[[#This Row],[H Odds &lt;]]=""),AY425,IF(AND(Weekly[[#This Row],[V Odds &lt;]]&lt;&gt;"",Weekly[[#This Row],[FALSES]]&gt;0,Weekly[[#This Row],[Actual]]=FALSE),AY425+((Weekly[[#This Row],[V Odds &lt;]]-1)*0.92),IF(AND(Weekly[[#This Row],[H Odds &lt;]]&lt;&gt;"",Weekly[[#This Row],[TRUES]]&gt;0,Weekly[[#This Row],[Actual]]=TRUE),AY425+((Weekly[[#This Row],[H Odds &lt;]]-1)*0.92),IF(AND(Weekly[[#This Row],[V Odds &lt;]]&lt;&gt;"",Weekly[[#This Row],[FALSES]]=0),AY425,IF(AND(Weekly[[#This Row],[H Odds &lt;]]&lt;&gt;"",Weekly[[#This Row],[TRUES]]=0),AY425,AY425-1)))))</f>
        <v>87.352000000000032</v>
      </c>
      <c r="AZ426" s="37">
        <f>IF(AND(Weekly[[#This Row],[V Odds &lt;]]="",Weekly[[#This Row],[H Odds &lt;]]=""),AZ425,IF(AND(Weekly[[#This Row],[V Odds &lt;]]&lt;&gt;"",Weekly[[#This Row],[Actual]]=FALSE),AZ425+Weekly[[#This Row],[V Odds &lt;]]-1,IF(AND(Weekly[[#This Row],[H Odds &lt;]]&lt;&gt;"",Weekly[[#This Row],[Actual]]=TRUE),AZ425+Weekly[[#This Row],[H Odds &lt;]]-1,AZ425-1)))</f>
        <v>82.32</v>
      </c>
      <c r="BA426" s="38">
        <f>IF(Weekly[[#This Row],[H Odds &lt;]]="",BA425,IF(AND(Weekly[[#This Row],[H Odds &lt;]]&lt;&gt;"",Weekly[[#This Row],[SVC_P]]=TRUE,Weekly[[#This Row],[Actual]]=TRUE),BA425+Weekly[[#This Row],[H Odds &lt;]]-1,IF(AND(Weekly[[#This Row],[H Odds &lt;]]&lt;&gt;"",Weekly[[#This Row],[SVC_P]]=TRUE,Weekly[[#This Row],[Actual]]=FALSE),BA425-1,BA425)))</f>
        <v>81.589999999999989</v>
      </c>
      <c r="BB426" s="38">
        <f>IF(Weekly[[#This Row],[H Odds &lt;]]="",BB425,IF(AND(Weekly[[#This Row],[H Odds &lt;]]&lt;&gt;"",Weekly[[#This Row],[ADBC_P]]=TRUE,Weekly[[#This Row],[Actual]]=TRUE),BB425+Weekly[[#This Row],[H Odds &lt;]]-1,IF(AND(Weekly[[#This Row],[H Odds &lt;]]&lt;&gt;"",Weekly[[#This Row],[ADBC_P]]=TRUE,Weekly[[#This Row],[Actual]]=FALSE),BB425-1,BB425)))</f>
        <v>55.41</v>
      </c>
      <c r="BC426" s="38">
        <f>IF(Weekly[[#This Row],[H Odds &lt;]]="",BC425,IF(AND(Weekly[[#This Row],[H Odds &lt;]]&lt;&gt;"",Weekly[[#This Row],[RFC_P]]=TRUE,Weekly[[#This Row],[Actual]]=TRUE),BC425+Weekly[[#This Row],[H Odds &lt;]]-1,IF(AND(Weekly[[#This Row],[H Odds &lt;]]&lt;&gt;"",Weekly[[#This Row],[RFC_P]]=TRUE,Weekly[[#This Row],[Actual]]=FALSE),BC425-1,BC425)))</f>
        <v>57.109999999999992</v>
      </c>
      <c r="BD426" s="38">
        <f>IF(Weekly[[#This Row],[H Odds &lt;]]="",BD425,IF(AND(Weekly[[#This Row],[H Odds &lt;]]&lt;&gt;"",Weekly[[#This Row],[GBC_P]]=TRUE,Weekly[[#This Row],[Actual]]=TRUE),BD425+Weekly[[#This Row],[H Odds &lt;]]-1,IF(AND(Weekly[[#This Row],[H Odds &lt;]]&lt;&gt;"",Weekly[[#This Row],[GBC_P]]=TRUE,Weekly[[#This Row],[Actual]]=FALSE),BD425-1,BD425)))</f>
        <v>55.110000000000007</v>
      </c>
      <c r="BE426" s="38">
        <f>IF(Weekly[[#This Row],[H Odds &lt;]]="",BE425,IF(AND(Weekly[[#This Row],[H Odds &lt;]]&lt;&gt;"",Weekly[[#This Row],[HGBC_P]]=TRUE,Weekly[[#This Row],[Actual]]=TRUE),BE425+Weekly[[#This Row],[H Odds &lt;]]-1,IF(AND(Weekly[[#This Row],[H Odds &lt;]]&lt;&gt;"",Weekly[[#This Row],[HGBC_P]]=TRUE,Weekly[[#This Row],[Actual]]=FALSE),BE425-1,BE425)))</f>
        <v>60.459999999999994</v>
      </c>
      <c r="BF426" s="38">
        <f>IF(Weekly[[#This Row],[H Odds &lt;]]="",BF425,IF(AND(Weekly[[#This Row],[H Odds &lt;]]&lt;&gt;"",Weekly[[#This Row],[XGB_P]]=TRUE,Weekly[[#This Row],[Actual]]=TRUE),BF425+Weekly[[#This Row],[H Odds &lt;]]-1,IF(AND(Weekly[[#This Row],[H Odds &lt;]]&lt;&gt;"",Weekly[[#This Row],[XGB_P]]=TRUE,Weekly[[#This Row],[Actual]]=FALSE),BF425-1,BF425)))</f>
        <v>67.08</v>
      </c>
      <c r="BG426" s="38">
        <f>IF(Weekly[[#This Row],[H Odds &lt;]]="",BG425,IF(AND(Weekly[[#This Row],[H Odds &lt;]]&lt;&gt;"",Weekly[[#This Row],[QDA_P]]=TRUE,Weekly[[#This Row],[Actual]]=TRUE),BG425+Weekly[[#This Row],[H Odds &lt;]]-1,IF(AND(Weekly[[#This Row],[H Odds &lt;]]&lt;&gt;"",Weekly[[#This Row],[QDA_P]]=TRUE,Weekly[[#This Row],[Actual]]=FALSE),BG425-1,BG425)))</f>
        <v>54.129999999999995</v>
      </c>
      <c r="BH426" s="38">
        <f>IF(Weekly[[#This Row],[H Odds &lt;]]="",BH425,IF(AND(Weekly[[#This Row],[H Odds &lt;]]&lt;&gt;"",Weekly[[#This Row],[KNC_P]]=TRUE,Weekly[[#This Row],[Actual]]=TRUE),BH425+Weekly[[#This Row],[H Odds &lt;]]-1,IF(AND(Weekly[[#This Row],[H Odds &lt;]]&lt;&gt;"",Weekly[[#This Row],[KNC_P]]=TRUE,Weekly[[#This Row],[Actual]]=FALSE),BH425-1,BH425)))</f>
        <v>58.499999999999993</v>
      </c>
      <c r="BI426" s="38">
        <f>IF(Weekly[[#This Row],[H Odds &lt;]]="",BI425,IF(AND(Weekly[[#This Row],[H Odds &lt;]]&lt;&gt;"",Weekly[[#This Row],[TRUES]]&gt;0,Weekly[[#This Row],[Actual]]=TRUE),BI425+Weekly[[#This Row],[H Odds &lt;]]-1,IF(AND(Weekly[[#This Row],[H Odds &lt;]]&lt;&gt;"",Weekly[[#This Row],[TRUES]]=0),BI425,BI425-1)))</f>
        <v>81.589999999999989</v>
      </c>
      <c r="BJ426" s="38">
        <f>IF(Weekly[[#This Row],[H Odds &lt;]]="",BJ425,IF(AND(Weekly[[#This Row],[H Odds &lt;]]&lt;&gt;"",Weekly[[#This Row],[Actual]]=TRUE),BJ425+Weekly[[#This Row],[H Odds &lt;]]-1,IF(AND(Weekly[[#This Row],[H Odds &lt;]]&lt;&gt;"",Weekly[[#This Row],[Actual]]=FALSE),BJ425-1,BJ425)))</f>
        <v>83.49</v>
      </c>
      <c r="BK426" s="58">
        <f>IF(AND(Weekly[[#This Row],[TRUES]]&gt;4,Weekly[[#This Row],[Actual]]=TRUE),BK425+Weekly[[#This Row],[BF H Odds]]-1,IF(AND(Weekly[[#This Row],[FALSES]]&gt;4,Weekly[[#This Row],[Actual]]=FALSE),BK425+Weekly[[#This Row],[BF V Odds]]-1,IF(AND(Weekly[[#This Row],[TRUES]]&gt;4,Weekly[[#This Row],[Actual]]=FALSE),BK425-1,IF(AND(Weekly[[#This Row],[FALSES]]&gt;4,Weekly[[#This Row],[Actual]]=TRUE),BK425-1,BK425))))</f>
        <v>11.440000000000028</v>
      </c>
      <c r="BL426" s="58">
        <f>IF(AND(Weekly[[#This Row],[TRUES]]&gt;5,Weekly[[#This Row],[Actual]]=TRUE),BL425+Weekly[[#This Row],[BF H Odds]]-1,IF(AND(Weekly[[#This Row],[FALSES]]&gt;5,Weekly[[#This Row],[Actual]]=FALSE),BL425+Weekly[[#This Row],[BF V Odds]]-1,IF(AND(Weekly[[#This Row],[TRUES]]&gt;5,Weekly[[#This Row],[Actual]]=FALSE),BL425-1,IF(AND(Weekly[[#This Row],[FALSES]]&gt;5,Weekly[[#This Row],[Actual]]=TRUE),BL425-1,BL425))))</f>
        <v>19.650000000000023</v>
      </c>
      <c r="BM426" s="58">
        <f>IF(AND(Weekly[[#This Row],[TRUES]]&gt;6,Weekly[[#This Row],[Actual]]=TRUE),BM425+Weekly[[#This Row],[BF H Odds]]-1,IF(AND(Weekly[[#This Row],[FALSES]]&gt;6,Weekly[[#This Row],[Actual]]=FALSE),BM425+Weekly[[#This Row],[BF V Odds]]-1,IF(AND(Weekly[[#This Row],[TRUES]]&gt;6,Weekly[[#This Row],[Actual]]=FALSE),BM425-1,IF(AND(Weekly[[#This Row],[FALSES]]&gt;6,Weekly[[#This Row],[Actual]]=TRUE),BM425-1,BM425))))</f>
        <v>45.840000000000011</v>
      </c>
    </row>
    <row r="427" spans="1:65" x14ac:dyDescent="0.25">
      <c r="A427" s="34"/>
      <c r="B427" s="10">
        <v>44296</v>
      </c>
      <c r="C427" s="17" t="s">
        <v>32</v>
      </c>
      <c r="D427" s="15" t="s">
        <v>23</v>
      </c>
      <c r="E427" t="b">
        <v>1</v>
      </c>
      <c r="F427" t="b">
        <v>1</v>
      </c>
      <c r="G427" t="b">
        <v>1</v>
      </c>
      <c r="H427" t="b">
        <v>1</v>
      </c>
      <c r="I427" t="b">
        <v>1</v>
      </c>
      <c r="J427" t="b">
        <v>0</v>
      </c>
      <c r="K427" t="b">
        <v>1</v>
      </c>
      <c r="L427" t="b">
        <v>1</v>
      </c>
      <c r="M427" t="s">
        <v>101</v>
      </c>
      <c r="N427">
        <v>10.4</v>
      </c>
      <c r="O427">
        <f>IF(Weekly[[#This Row],[H/V]]="H",Weekly[[#This Row],[BF H Odds]],IF(Weekly[[#This Row],[H/V]]="V",Weekly[[#This Row],[BF V Odds]],""))</f>
        <v>8.6</v>
      </c>
      <c r="P427" t="b">
        <v>1</v>
      </c>
      <c r="Q427" t="s">
        <v>76</v>
      </c>
      <c r="R427" s="35">
        <f>IFERROR(IF(Weekly[[#This Row],[Won Bet?]]="yes",R426+(Weekly[[#This Row],[BF Odds]]*Weekly[[#This Row],[BF Stake]])-Weekly[[#This Row],[BF Stake]],R426-Weekly[[#This Row],[BF Stake]]),R426)</f>
        <v>443.65130000000016</v>
      </c>
      <c r="S427" s="9">
        <f>IFERROR(IF(Weekly[[#This Row],[Won Bet?]]="yes",S426+(((Weekly[[#This Row],[BF Odds]]*Weekly[[#This Row],[BF Stake]])-Weekly[[#This Row],[BF Stake]])*0.95),S426-Weekly[[#This Row],[BF Stake]]),S426)</f>
        <v>431.547235</v>
      </c>
      <c r="T427">
        <v>8.6</v>
      </c>
      <c r="U427">
        <v>1.1299999999999999</v>
      </c>
      <c r="V427" s="24">
        <f>IF(Weekly[[#This Row],[Actual]]="","",IF(AND(Weekly[[#This Row],[SVC_P]]=Weekly[[#This Row],[Actual]],Weekly[[#This Row],[SVC_P]]=TRUE),V426+Weekly[[#This Row],[BF H Odds]]-1,IF(AND(Weekly[[#This Row],[SVC_P]]=Weekly[[#This Row],[Actual]],Weekly[[#This Row],[SVC_P]]=FALSE),V426+Weekly[[#This Row],[BF V Odds]]-1,V426-1)))</f>
        <v>71.850000000000051</v>
      </c>
      <c r="W427" s="24">
        <f>IF(Weekly[[#This Row],[Actual]]="","",IF(AND(Weekly[[#This Row],[SVC_P]]=FALSE,Weekly[[#This Row],[Actual]]=TRUE),W426+Weekly[[#This Row],[BF H Odds]]-1,IF(AND(Weekly[[#This Row],[SVC_P]]=TRUE,Weekly[[#This Row],[Actual]]=FALSE,),W426+Weekly[[#This Row],[BF V Odds]]-1,W426-1)))</f>
        <v>-362.03</v>
      </c>
      <c r="X427" s="24">
        <f>IF(Weekly[[#This Row],[Actual]]="","",IF(AND(Weekly[[#This Row],[ADBC_P]]=Weekly[[#This Row],[Actual]],Weekly[[#This Row],[ADBC_P]]=TRUE),X426+Weekly[[#This Row],[BF H Odds]]-1,IF(AND(Weekly[[#This Row],[ADBC_P]]=Weekly[[#This Row],[Actual]],Weekly[[#This Row],[ADBC_P]]=FALSE),X426+Weekly[[#This Row],[BF V Odds]]-1,X426-1)))</f>
        <v>20.930000000000025</v>
      </c>
      <c r="Y427" s="24">
        <f>IF(Weekly[[#This Row],[Actual]]="","",IF(AND(Weekly[[#This Row],[ADBC_P]]=FALSE,Weekly[[#This Row],[Actual]]=TRUE),Y426+Weekly[[#This Row],[BF H Odds]]-1,IF(AND(Weekly[[#This Row],[ADBC_P]]=TRUE,Weekly[[#This Row],[Actual]]=FALSE),Y426+Weekly[[#This Row],[BF V Odds]]-1,Y426-1)))</f>
        <v>52.900000000000006</v>
      </c>
      <c r="Z427" s="24">
        <f>IF(Weekly[[#This Row],[Actual]]="","",IF(AND(Weekly[[#This Row],[RFC_P]]=Weekly[[#This Row],[Actual]],Weekly[[#This Row],[RFC_P]]=TRUE),Z426+Weekly[[#This Row],[BF H Odds]]-1,IF(AND(Weekly[[#This Row],[RFC_P]]=Weekly[[#This Row],[Actual]],Weekly[[#This Row],[RFC_P]]=FALSE),Z426+Weekly[[#This Row],[BF V Odds]]-1,Z426-1)))</f>
        <v>32.390000000000015</v>
      </c>
      <c r="AA427" s="24">
        <f>IF(Weekly[[#This Row],[Actual]]="","",IF(AND(Weekly[[#This Row],[RFC_P]]=FALSE,Weekly[[#This Row],[Actual]]=TRUE),AA426+Weekly[[#This Row],[BF H Odds]]-1,IF(AND(Weekly[[#This Row],[RFC_P]]=TRUE,Weekly[[#This Row],[Actual]]=FALSE),AA426+Weekly[[#This Row],[BF V Odds]]-1,AA426-1)))</f>
        <v>41.439999999999984</v>
      </c>
      <c r="AB427" s="24">
        <f>IF(Weekly[[#This Row],[Actual]]="","",IF(AND(Weekly[[#This Row],[GBC_P]]=Weekly[[#This Row],[Actual]],Weekly[[#This Row],[GBC_P]]=TRUE),AB426+Weekly[[#This Row],[BF H Odds]]-1,IF(AND(Weekly[[#This Row],[GBC_P]]=Weekly[[#This Row],[Actual]],Weekly[[#This Row],[GBC_P]]=FALSE),AB426+Weekly[[#This Row],[BF V Odds]]-1,AB426-1)))</f>
        <v>10.640000000000008</v>
      </c>
      <c r="AC427" s="24">
        <f>IF(Weekly[[#This Row],[Actual]]="","",IF(AND(Weekly[[#This Row],[GBC_P]]=FALSE,Weekly[[#This Row],[Actual]]=TRUE),AC426+Weekly[[#This Row],[BF H Odds]]-1,IF(AND(Weekly[[#This Row],[GBC_P]]=TRUE,Weekly[[#This Row],[Actual]]=FALSE),AC426+Weekly[[#This Row],[BF V Odds]]-1,AC426-1)))</f>
        <v>63.189999999999969</v>
      </c>
      <c r="AD427" s="24">
        <f>IF(Weekly[[#This Row],[Actual]]="","",IF(AND(Weekly[[#This Row],[HGBC_P]]=Weekly[[#This Row],[Actual]],Weekly[[#This Row],[HGBC_P]]=TRUE),AD426+Weekly[[#This Row],[BF H Odds]]-1,IF(AND(Weekly[[#This Row],[HGBC_P]]=Weekly[[#This Row],[Actual]],Weekly[[#This Row],[HGBC_P]]=FALSE),AD426+Weekly[[#This Row],[BF V Odds]]-1,AD426-1)))</f>
        <v>19.930000000000025</v>
      </c>
      <c r="AE427" s="24">
        <f>IF(Weekly[[#This Row],[Actual]]="","",IF(AND(Weekly[[#This Row],[HGBC_P]]=FALSE,Weekly[[#This Row],[Actual]]=TRUE),AE426+Weekly[[#This Row],[BF H Odds]]-1,IF(AND(Weekly[[#This Row],[HGBC_P]]=TRUE,Weekly[[#This Row],[Actual]]=FALSE),AE426+Weekly[[#This Row],[BF V Odds]]-1,AE426-1)))</f>
        <v>53.899999999999991</v>
      </c>
      <c r="AF427" s="24">
        <f>IF(Weekly[[#This Row],[Actual]]="","",IF(AND(Weekly[[#This Row],[XGB_P]]=Weekly[[#This Row],[Actual]],Weekly[[#This Row],[XGB_P]]=TRUE),AF426+Weekly[[#This Row],[BF H Odds]]-1,IF(AND(Weekly[[#This Row],[XGB_P]]=Weekly[[#This Row],[Actual]],Weekly[[#This Row],[XGB_P]]=FALSE),AF426+Weekly[[#This Row],[BF V Odds]]-1,AF426-1)))</f>
        <v>41.210000000000029</v>
      </c>
      <c r="AG427" s="24">
        <f>IF(Weekly[[#This Row],[Actual]]="","",IF(AND(Weekly[[#This Row],[XGB_P]]=FALSE,Weekly[[#This Row],[Actual]]=TRUE),AG426+Weekly[[#This Row],[BF H Odds]]-1,IF(AND(Weekly[[#This Row],[XGB_P]]=TRUE,Weekly[[#This Row],[Actual]]=FALSE),AG426+Weekly[[#This Row],[BF V Odds]]-1,AG426-1)))</f>
        <v>32.619999999999997</v>
      </c>
      <c r="AH427" s="24">
        <f>IF(Weekly[[#This Row],[Actual]]="","",IF(AND(Weekly[[#This Row],[QDA_P]]=Weekly[[#This Row],[Actual]],Weekly[[#This Row],[QDA_P]]=TRUE),AH426+Weekly[[#This Row],[BF H Odds]]-1,IF(AND(Weekly[[#This Row],[QDA_P]]=Weekly[[#This Row],[Actual]],Weekly[[#This Row],[QDA_P]]=FALSE),AH426+Weekly[[#This Row],[BF V Odds]]-1,AH426-1)))</f>
        <v>2.2900000000000089</v>
      </c>
      <c r="AI427" s="24">
        <f>IF(Weekly[[#This Row],[Actual]]="","",IF(AND(Weekly[[#This Row],[QDA_P]]=FALSE,Weekly[[#This Row],[Actual]]=TRUE),AI426+Weekly[[#This Row],[BF H Odds]]-1,IF(AND(Weekly[[#This Row],[QDA_P]]=TRUE,Weekly[[#This Row],[Actual]]=FALSE),AI426+Weekly[[#This Row],[BF V Odds]]-1,AI426-1)))</f>
        <v>71.540000000000006</v>
      </c>
      <c r="AJ427" s="24">
        <f>IF(Weekly[[#This Row],[Actual]]="","",IF(AND(Weekly[[#This Row],[KNC_P]]=FALSE,Weekly[[#This Row],[Actual]]=TRUE),AJ426+Weekly[[#This Row],[BF H Odds]]-1,IF(AND(Weekly[[#This Row],[KNC_P]]=TRUE,Weekly[[#This Row],[Actual]]=FALSE),AJ426+Weekly[[#This Row],[BF V Odds]]-1,AJ426-1)))</f>
        <v>39.619999999999976</v>
      </c>
      <c r="AK427" s="24">
        <f>IF(Weekly[[#This Row],[Actual]]="","",IF(AND(Weekly[[#This Row],[KNC_P]]=FALSE,Weekly[[#This Row],[Actual]]=TRUE),AK426+Weekly[[#This Row],[BF H Odds]]-1,IF(AND(Weekly[[#This Row],[KNC_P]]=TRUE,Weekly[[#This Row],[Actual]]=FALSE),AK426+Weekly[[#This Row],[BF V Odds]]-1,AK426-1)))</f>
        <v>38.519999999999968</v>
      </c>
      <c r="AL427" s="30">
        <f>IF(Weekly[[#This Row],[Actual]]="","",COUNTIF(Weekly[[#This Row],[SVC_P]:[QDA_P]],TRUE))</f>
        <v>6</v>
      </c>
      <c r="AM427" s="30">
        <f>IF(Weekly[[#This Row],[Actual]]="","",COUNTIF(Weekly[[#This Row],[SVC_P]:[QDA_P]],FALSE))</f>
        <v>1</v>
      </c>
      <c r="AN427" s="36" t="str">
        <f>IF(AND(Weekly[[#This Row],[BF V Odds]]&gt;$BO$6,Weekly[[#This Row],[BF V Odds]] &lt; $BO$7),Weekly[[#This Row],[BF V Odds]],"")</f>
        <v/>
      </c>
      <c r="AO427" s="36" t="str">
        <f>IF(AND(Weekly[[#This Row],[BF H Odds]]&gt;$BO$6, Weekly[[#This Row],[BF H Odds]] &lt; $BO$7),Weekly[[#This Row],[BF H Odds]],"")</f>
        <v/>
      </c>
      <c r="AP427" s="37">
        <f>IF(AND(Weekly[[#This Row],[V Odds &lt;]]="",Weekly[[#This Row],[H Odds &lt;]]=""),AP426,IF(AND(Weekly[[#This Row],[H Odds &lt;]]&lt;&gt;"",Weekly[[#This Row],[SVC_P]]=TRUE,Weekly[[#This Row],[Actual]]=TRUE),AP426+Weekly[[#This Row],[H Odds &lt;]]-1,IF(AND(Weekly[[#This Row],[V Odds &lt;]]&lt;&gt;"",Weekly[[#This Row],[SVC_P]]=FALSE,Weekly[[#This Row],[Actual]]=FALSE),AP426+Weekly[[#This Row],[V Odds &lt;]]-1,IF(AND(Weekly[[#This Row],[V Odds &lt;]]&lt;&gt;"",Weekly[[#This Row],[SVC_P]]=FALSE,Weekly[[#This Row],[Actual]]=TRUE),AP426-1,IF(AND(Weekly[[#This Row],[H Odds &lt;]]&lt;&gt;"",Weekly[[#This Row],[SVC_P]]=TRUE,Weekly[[#This Row],[Actual]]=FALSE),AP426-1,AP426)))))</f>
        <v>86.63000000000001</v>
      </c>
      <c r="AQ427" s="37">
        <f>IF(AND(Weekly[[#This Row],[V Odds &lt;]]="",Weekly[[#This Row],[H Odds &lt;]]=""),AQ426,IF(AND(Weekly[[#This Row],[H Odds &lt;]]&lt;&gt;"",Weekly[[#This Row],[ADBC_P]]=TRUE,Weekly[[#This Row],[Actual]]=TRUE),AQ426+Weekly[[#This Row],[H Odds &lt;]]-1,IF(AND(Weekly[[#This Row],[V Odds &lt;]]&lt;&gt;"",Weekly[[#This Row],[ADBC_P]]=FALSE,Weekly[[#This Row],[Actual]]=FALSE),AQ426+Weekly[[#This Row],[V Odds &lt;]]-1,IF(AND(Weekly[[#This Row],[V Odds &lt;]]&lt;&gt;"",Weekly[[#This Row],[ADBC_P]]=FALSE,Weekly[[#This Row],[Actual]]=TRUE),AQ426-1,IF(AND(Weekly[[#This Row],[H Odds &lt;]]&lt;&gt;"",Weekly[[#This Row],[ADBC_P]]=TRUE,Weekly[[#This Row],[Actual]]=FALSE),AQ426-1,AQ426)))))</f>
        <v>56.73</v>
      </c>
      <c r="AR427" s="37">
        <f>IF(AND(Weekly[[#This Row],[V Odds &lt;]]="",Weekly[[#This Row],[H Odds &lt;]]=""),AR426,IF(AND(Weekly[[#This Row],[H Odds &lt;]]&lt;&gt;"",Weekly[[#This Row],[RFC_P]]=TRUE,Weekly[[#This Row],[Actual]]=TRUE),AR426+Weekly[[#This Row],[H Odds &lt;]]-1,IF(AND(Weekly[[#This Row],[V Odds &lt;]]&lt;&gt;"",Weekly[[#This Row],[RFC_P]]=FALSE,Weekly[[#This Row],[Actual]]=FALSE),AR426+Weekly[[#This Row],[V Odds &lt;]]-1,IF(AND(Weekly[[#This Row],[V Odds &lt;]]&lt;&gt;"",Weekly[[#This Row],[RFC_P]]=FALSE,Weekly[[#This Row],[Actual]]=TRUE),AR426-1,IF(AND(Weekly[[#This Row],[H Odds &lt;]]&lt;&gt;"",Weekly[[#This Row],[RFC_P]]=TRUE,Weekly[[#This Row],[Actual]]=FALSE),AR426-1,AR426)))))</f>
        <v>70.839999999999989</v>
      </c>
      <c r="AS427" s="37">
        <f>IF(AND(Weekly[[#This Row],[V Odds &lt;]]="",Weekly[[#This Row],[H Odds &lt;]]=""),AS426,IF(AND(Weekly[[#This Row],[H Odds &lt;]]&lt;&gt;"",Weekly[[#This Row],[GBC_P]]=TRUE,Weekly[[#This Row],[Actual]]=TRUE),AS426+Weekly[[#This Row],[H Odds &lt;]]-1,IF(AND(Weekly[[#This Row],[V Odds &lt;]]&lt;&gt;"",Weekly[[#This Row],[GBC_P]]=FALSE,Weekly[[#This Row],[Actual]]=FALSE),AS426+Weekly[[#This Row],[V Odds &lt;]]-1,IF(AND(Weekly[[#This Row],[V Odds &lt;]]&lt;&gt;"",Weekly[[#This Row],[GBC_P]]=FALSE,Weekly[[#This Row],[Actual]]=TRUE),AS426-1,IF(AND(Weekly[[#This Row],[H Odds &lt;]]&lt;&gt;"",Weekly[[#This Row],[GBC_P]]=TRUE,Weekly[[#This Row],[Actual]]=FALSE),AS426-1,AS426)))))</f>
        <v>55.330000000000005</v>
      </c>
      <c r="AT427" s="37">
        <f>IF(AND(Weekly[[#This Row],[V Odds &lt;]]="",Weekly[[#This Row],[H Odds &lt;]]=""),AT426,IF(AND(Weekly[[#This Row],[H Odds &lt;]]&lt;&gt;"",Weekly[[#This Row],[HGBC_P]]=TRUE,Weekly[[#This Row],[Actual]]=TRUE),AT426+Weekly[[#This Row],[H Odds &lt;]]-1,IF(AND(Weekly[[#This Row],[V Odds &lt;]]&lt;&gt;"",Weekly[[#This Row],[HGBC_P]]=FALSE,Weekly[[#This Row],[Actual]]=FALSE),AT426+Weekly[[#This Row],[V Odds &lt;]]-1,IF(AND(Weekly[[#This Row],[V Odds &lt;]]&lt;&gt;"",Weekly[[#This Row],[HGBC_P]]=FALSE,Weekly[[#This Row],[Actual]]=TRUE),AT426-1,IF(AND(Weekly[[#This Row],[H Odds &lt;]]&lt;&gt;"",Weekly[[#This Row],[HGBC_P]]=TRUE,Weekly[[#This Row],[Actual]]=FALSE),AT426-1,AT426)))))</f>
        <v>61.16</v>
      </c>
      <c r="AU427" s="37">
        <f>IF(AND(Weekly[[#This Row],[V Odds &lt;]]="",Weekly[[#This Row],[H Odds &lt;]]=""),AU426,IF(AND(Weekly[[#This Row],[H Odds &lt;]]&lt;&gt;"",Weekly[[#This Row],[XGB_P]]=TRUE,Weekly[[#This Row],[Actual]]=TRUE),AU426+Weekly[[#This Row],[H Odds &lt;]]-1,IF(AND(Weekly[[#This Row],[V Odds &lt;]]&lt;&gt;"",Weekly[[#This Row],[XGB_P]]=FALSE,Weekly[[#This Row],[Actual]]=FALSE),AU426+Weekly[[#This Row],[V Odds &lt;]]-1,IF(AND(Weekly[[#This Row],[V Odds &lt;]]&lt;&gt;"",Weekly[[#This Row],[XGB_P]]=FALSE,Weekly[[#This Row],[Actual]]=TRUE),AU426-1,IF(AND(Weekly[[#This Row],[H Odds &lt;]]&lt;&gt;"",Weekly[[#This Row],[XGB_P]]=TRUE,Weekly[[#This Row],[Actual]]=FALSE),AU426-1,AU426)))))</f>
        <v>72.510000000000005</v>
      </c>
      <c r="AV427" s="37">
        <f>IF(AND(Weekly[[#This Row],[V Odds &lt;]]="",Weekly[[#This Row],[H Odds &lt;]]=""),AV426,IF(AND(Weekly[[#This Row],[H Odds &lt;]]&lt;&gt;"",Weekly[[#This Row],[QDA_P]]=TRUE,Weekly[[#This Row],[Actual]]=TRUE),AV426+Weekly[[#This Row],[H Odds &lt;]]-1,IF(AND(Weekly[[#This Row],[V Odds &lt;]]&lt;&gt;"",Weekly[[#This Row],[QDA_P]]=FALSE,Weekly[[#This Row],[Actual]]=FALSE),AV426+Weekly[[#This Row],[V Odds &lt;]]-1,IF(AND(Weekly[[#This Row],[V Odds &lt;]]&lt;&gt;"",Weekly[[#This Row],[QDA_P]]=FALSE,Weekly[[#This Row],[Actual]]=TRUE),AV426-1,IF(AND(Weekly[[#This Row],[H Odds &lt;]]&lt;&gt;"",Weekly[[#This Row],[QDA_P]]=TRUE,Weekly[[#This Row],[Actual]]=FALSE),AV426-1,AV426)))))</f>
        <v>64.199999999999989</v>
      </c>
      <c r="AW427" s="37">
        <f>IF(AND(Weekly[[#This Row],[H Odds &lt;]]="",Weekly[[#This Row],[V Odds &lt;]]=""),AW426,IF(AND(Weekly[[#This Row],[KNC_P]]=Weekly[[#This Row],[Actual]],Weekly[[#This Row],[KNC_P]]=TRUE),AW426+Weekly[[#This Row],[BF H Odds]]-1,IF(AND(Weekly[[#This Row],[KNC_P]]=Weekly[[#This Row],[Actual]],Weekly[[#This Row],[KNC_P]]=FALSE),AW426+Weekly[[#This Row],[BF V Odds]]-1,AW426-1)))</f>
        <v>59.930000000000014</v>
      </c>
      <c r="AX427" s="37">
        <f>IF(AND(Weekly[[#This Row],[V Odds &lt;]]="",Weekly[[#This Row],[H Odds &lt;]]=""),AX426,IF(AND(Weekly[[#This Row],[V Odds &lt;]]&lt;&gt;"",Weekly[[#This Row],[FALSES]]&gt;0,Weekly[[#This Row],[Actual]]=FALSE),AX426+Weekly[[#This Row],[V Odds &lt;]]-1,IF(AND(Weekly[[#This Row],[H Odds &lt;]]&lt;&gt;"",Weekly[[#This Row],[TRUES]]&gt;0,Weekly[[#This Row],[Actual]]=TRUE),AX426+Weekly[[#This Row],[H Odds &lt;]]-1,IF(AND(Weekly[[#This Row],[V Odds &lt;]]&lt;&gt;"",Weekly[[#This Row],[FALSES]]=0),AX426,IF(AND(Weekly[[#This Row],[H Odds &lt;]]&lt;&gt;"",Weekly[[#This Row],[TRUES]]=0),AX426,AX426-1)))))</f>
        <v>96.59999999999998</v>
      </c>
      <c r="AY427" s="37">
        <f>IF(AND(Weekly[[#This Row],[V Odds &lt;]]="",Weekly[[#This Row],[H Odds &lt;]]=""),AY426,IF(AND(Weekly[[#This Row],[V Odds &lt;]]&lt;&gt;"",Weekly[[#This Row],[FALSES]]&gt;0,Weekly[[#This Row],[Actual]]=FALSE),AY426+((Weekly[[#This Row],[V Odds &lt;]]-1)*0.92),IF(AND(Weekly[[#This Row],[H Odds &lt;]]&lt;&gt;"",Weekly[[#This Row],[TRUES]]&gt;0,Weekly[[#This Row],[Actual]]=TRUE),AY426+((Weekly[[#This Row],[H Odds &lt;]]-1)*0.92),IF(AND(Weekly[[#This Row],[V Odds &lt;]]&lt;&gt;"",Weekly[[#This Row],[FALSES]]=0),AY426,IF(AND(Weekly[[#This Row],[H Odds &lt;]]&lt;&gt;"",Weekly[[#This Row],[TRUES]]=0),AY426,AY426-1)))))</f>
        <v>87.352000000000032</v>
      </c>
      <c r="AZ427" s="37">
        <f>IF(AND(Weekly[[#This Row],[V Odds &lt;]]="",Weekly[[#This Row],[H Odds &lt;]]=""),AZ426,IF(AND(Weekly[[#This Row],[V Odds &lt;]]&lt;&gt;"",Weekly[[#This Row],[Actual]]=FALSE),AZ426+Weekly[[#This Row],[V Odds &lt;]]-1,IF(AND(Weekly[[#This Row],[H Odds &lt;]]&lt;&gt;"",Weekly[[#This Row],[Actual]]=TRUE),AZ426+Weekly[[#This Row],[H Odds &lt;]]-1,AZ426-1)))</f>
        <v>82.32</v>
      </c>
      <c r="BA427" s="38">
        <f>IF(Weekly[[#This Row],[H Odds &lt;]]="",BA426,IF(AND(Weekly[[#This Row],[H Odds &lt;]]&lt;&gt;"",Weekly[[#This Row],[SVC_P]]=TRUE,Weekly[[#This Row],[Actual]]=TRUE),BA426+Weekly[[#This Row],[H Odds &lt;]]-1,IF(AND(Weekly[[#This Row],[H Odds &lt;]]&lt;&gt;"",Weekly[[#This Row],[SVC_P]]=TRUE,Weekly[[#This Row],[Actual]]=FALSE),BA426-1,BA426)))</f>
        <v>81.589999999999989</v>
      </c>
      <c r="BB427" s="38">
        <f>IF(Weekly[[#This Row],[H Odds &lt;]]="",BB426,IF(AND(Weekly[[#This Row],[H Odds &lt;]]&lt;&gt;"",Weekly[[#This Row],[ADBC_P]]=TRUE,Weekly[[#This Row],[Actual]]=TRUE),BB426+Weekly[[#This Row],[H Odds &lt;]]-1,IF(AND(Weekly[[#This Row],[H Odds &lt;]]&lt;&gt;"",Weekly[[#This Row],[ADBC_P]]=TRUE,Weekly[[#This Row],[Actual]]=FALSE),BB426-1,BB426)))</f>
        <v>55.41</v>
      </c>
      <c r="BC427" s="38">
        <f>IF(Weekly[[#This Row],[H Odds &lt;]]="",BC426,IF(AND(Weekly[[#This Row],[H Odds &lt;]]&lt;&gt;"",Weekly[[#This Row],[RFC_P]]=TRUE,Weekly[[#This Row],[Actual]]=TRUE),BC426+Weekly[[#This Row],[H Odds &lt;]]-1,IF(AND(Weekly[[#This Row],[H Odds &lt;]]&lt;&gt;"",Weekly[[#This Row],[RFC_P]]=TRUE,Weekly[[#This Row],[Actual]]=FALSE),BC426-1,BC426)))</f>
        <v>57.109999999999992</v>
      </c>
      <c r="BD427" s="38">
        <f>IF(Weekly[[#This Row],[H Odds &lt;]]="",BD426,IF(AND(Weekly[[#This Row],[H Odds &lt;]]&lt;&gt;"",Weekly[[#This Row],[GBC_P]]=TRUE,Weekly[[#This Row],[Actual]]=TRUE),BD426+Weekly[[#This Row],[H Odds &lt;]]-1,IF(AND(Weekly[[#This Row],[H Odds &lt;]]&lt;&gt;"",Weekly[[#This Row],[GBC_P]]=TRUE,Weekly[[#This Row],[Actual]]=FALSE),BD426-1,BD426)))</f>
        <v>55.110000000000007</v>
      </c>
      <c r="BE427" s="38">
        <f>IF(Weekly[[#This Row],[H Odds &lt;]]="",BE426,IF(AND(Weekly[[#This Row],[H Odds &lt;]]&lt;&gt;"",Weekly[[#This Row],[HGBC_P]]=TRUE,Weekly[[#This Row],[Actual]]=TRUE),BE426+Weekly[[#This Row],[H Odds &lt;]]-1,IF(AND(Weekly[[#This Row],[H Odds &lt;]]&lt;&gt;"",Weekly[[#This Row],[HGBC_P]]=TRUE,Weekly[[#This Row],[Actual]]=FALSE),BE426-1,BE426)))</f>
        <v>60.459999999999994</v>
      </c>
      <c r="BF427" s="38">
        <f>IF(Weekly[[#This Row],[H Odds &lt;]]="",BF426,IF(AND(Weekly[[#This Row],[H Odds &lt;]]&lt;&gt;"",Weekly[[#This Row],[XGB_P]]=TRUE,Weekly[[#This Row],[Actual]]=TRUE),BF426+Weekly[[#This Row],[H Odds &lt;]]-1,IF(AND(Weekly[[#This Row],[H Odds &lt;]]&lt;&gt;"",Weekly[[#This Row],[XGB_P]]=TRUE,Weekly[[#This Row],[Actual]]=FALSE),BF426-1,BF426)))</f>
        <v>67.08</v>
      </c>
      <c r="BG427" s="38">
        <f>IF(Weekly[[#This Row],[H Odds &lt;]]="",BG426,IF(AND(Weekly[[#This Row],[H Odds &lt;]]&lt;&gt;"",Weekly[[#This Row],[QDA_P]]=TRUE,Weekly[[#This Row],[Actual]]=TRUE),BG426+Weekly[[#This Row],[H Odds &lt;]]-1,IF(AND(Weekly[[#This Row],[H Odds &lt;]]&lt;&gt;"",Weekly[[#This Row],[QDA_P]]=TRUE,Weekly[[#This Row],[Actual]]=FALSE),BG426-1,BG426)))</f>
        <v>54.129999999999995</v>
      </c>
      <c r="BH427" s="38">
        <f>IF(Weekly[[#This Row],[H Odds &lt;]]="",BH426,IF(AND(Weekly[[#This Row],[H Odds &lt;]]&lt;&gt;"",Weekly[[#This Row],[KNC_P]]=TRUE,Weekly[[#This Row],[Actual]]=TRUE),BH426+Weekly[[#This Row],[H Odds &lt;]]-1,IF(AND(Weekly[[#This Row],[H Odds &lt;]]&lt;&gt;"",Weekly[[#This Row],[KNC_P]]=TRUE,Weekly[[#This Row],[Actual]]=FALSE),BH426-1,BH426)))</f>
        <v>58.499999999999993</v>
      </c>
      <c r="BI427" s="38">
        <f>IF(Weekly[[#This Row],[H Odds &lt;]]="",BI426,IF(AND(Weekly[[#This Row],[H Odds &lt;]]&lt;&gt;"",Weekly[[#This Row],[TRUES]]&gt;0,Weekly[[#This Row],[Actual]]=TRUE),BI426+Weekly[[#This Row],[H Odds &lt;]]-1,IF(AND(Weekly[[#This Row],[H Odds &lt;]]&lt;&gt;"",Weekly[[#This Row],[TRUES]]=0),BI426,BI426-1)))</f>
        <v>81.589999999999989</v>
      </c>
      <c r="BJ427" s="38">
        <f>IF(Weekly[[#This Row],[H Odds &lt;]]="",BJ426,IF(AND(Weekly[[#This Row],[H Odds &lt;]]&lt;&gt;"",Weekly[[#This Row],[Actual]]=TRUE),BJ426+Weekly[[#This Row],[H Odds &lt;]]-1,IF(AND(Weekly[[#This Row],[H Odds &lt;]]&lt;&gt;"",Weekly[[#This Row],[Actual]]=FALSE),BJ426-1,BJ426)))</f>
        <v>83.49</v>
      </c>
      <c r="BK427" s="58">
        <f>IF(AND(Weekly[[#This Row],[TRUES]]&gt;4,Weekly[[#This Row],[Actual]]=TRUE),BK426+Weekly[[#This Row],[BF H Odds]]-1,IF(AND(Weekly[[#This Row],[FALSES]]&gt;4,Weekly[[#This Row],[Actual]]=FALSE),BK426+Weekly[[#This Row],[BF V Odds]]-1,IF(AND(Weekly[[#This Row],[TRUES]]&gt;4,Weekly[[#This Row],[Actual]]=FALSE),BK426-1,IF(AND(Weekly[[#This Row],[FALSES]]&gt;4,Weekly[[#This Row],[Actual]]=TRUE),BK426-1,BK426))))</f>
        <v>11.570000000000029</v>
      </c>
      <c r="BL427" s="58">
        <f>IF(AND(Weekly[[#This Row],[TRUES]]&gt;5,Weekly[[#This Row],[Actual]]=TRUE),BL426+Weekly[[#This Row],[BF H Odds]]-1,IF(AND(Weekly[[#This Row],[FALSES]]&gt;5,Weekly[[#This Row],[Actual]]=FALSE),BL426+Weekly[[#This Row],[BF V Odds]]-1,IF(AND(Weekly[[#This Row],[TRUES]]&gt;5,Weekly[[#This Row],[Actual]]=FALSE),BL426-1,IF(AND(Weekly[[#This Row],[FALSES]]&gt;5,Weekly[[#This Row],[Actual]]=TRUE),BL426-1,BL426))))</f>
        <v>19.780000000000022</v>
      </c>
      <c r="BM427" s="58">
        <f>IF(AND(Weekly[[#This Row],[TRUES]]&gt;6,Weekly[[#This Row],[Actual]]=TRUE),BM426+Weekly[[#This Row],[BF H Odds]]-1,IF(AND(Weekly[[#This Row],[FALSES]]&gt;6,Weekly[[#This Row],[Actual]]=FALSE),BM426+Weekly[[#This Row],[BF V Odds]]-1,IF(AND(Weekly[[#This Row],[TRUES]]&gt;6,Weekly[[#This Row],[Actual]]=FALSE),BM426-1,IF(AND(Weekly[[#This Row],[FALSES]]&gt;6,Weekly[[#This Row],[Actual]]=TRUE),BM426-1,BM426))))</f>
        <v>45.840000000000011</v>
      </c>
    </row>
    <row r="428" spans="1:65" x14ac:dyDescent="0.25">
      <c r="A428" s="34"/>
      <c r="B428" s="10">
        <v>44296</v>
      </c>
      <c r="C428" s="17" t="s">
        <v>24</v>
      </c>
      <c r="D428" s="15" t="s">
        <v>19</v>
      </c>
      <c r="E428" t="b">
        <v>1</v>
      </c>
      <c r="F428" t="b">
        <v>1</v>
      </c>
      <c r="G428" t="b">
        <v>1</v>
      </c>
      <c r="H428" t="b">
        <v>1</v>
      </c>
      <c r="I428" t="b">
        <v>1</v>
      </c>
      <c r="J428" t="b">
        <v>1</v>
      </c>
      <c r="K428" t="b">
        <v>1</v>
      </c>
      <c r="L428" t="b">
        <v>1</v>
      </c>
      <c r="O428" t="str">
        <f>IF(Weekly[[#This Row],[H/V]]="H",Weekly[[#This Row],[BF H Odds]],IF(Weekly[[#This Row],[H/V]]="V",Weekly[[#This Row],[BF V Odds]],""))</f>
        <v/>
      </c>
      <c r="P428" t="b">
        <v>1</v>
      </c>
      <c r="R428" s="35">
        <v>860.15</v>
      </c>
      <c r="S428" s="9">
        <v>860.15</v>
      </c>
      <c r="T428">
        <v>7</v>
      </c>
      <c r="U428">
        <v>1.1599999999999999</v>
      </c>
      <c r="V428" s="24">
        <f>IF(Weekly[[#This Row],[Actual]]="","",IF(AND(Weekly[[#This Row],[SVC_P]]=Weekly[[#This Row],[Actual]],Weekly[[#This Row],[SVC_P]]=TRUE),V427+Weekly[[#This Row],[BF H Odds]]-1,IF(AND(Weekly[[#This Row],[SVC_P]]=Weekly[[#This Row],[Actual]],Weekly[[#This Row],[SVC_P]]=FALSE),V427+Weekly[[#This Row],[BF V Odds]]-1,V427-1)))</f>
        <v>72.010000000000048</v>
      </c>
      <c r="W428" s="24">
        <f>IF(Weekly[[#This Row],[Actual]]="","",IF(AND(Weekly[[#This Row],[SVC_P]]=FALSE,Weekly[[#This Row],[Actual]]=TRUE),W427+Weekly[[#This Row],[BF H Odds]]-1,IF(AND(Weekly[[#This Row],[SVC_P]]=TRUE,Weekly[[#This Row],[Actual]]=FALSE,),W427+Weekly[[#This Row],[BF V Odds]]-1,W427-1)))</f>
        <v>-363.03</v>
      </c>
      <c r="X428" s="24">
        <f>IF(Weekly[[#This Row],[Actual]]="","",IF(AND(Weekly[[#This Row],[ADBC_P]]=Weekly[[#This Row],[Actual]],Weekly[[#This Row],[ADBC_P]]=TRUE),X427+Weekly[[#This Row],[BF H Odds]]-1,IF(AND(Weekly[[#This Row],[ADBC_P]]=Weekly[[#This Row],[Actual]],Weekly[[#This Row],[ADBC_P]]=FALSE),X427+Weekly[[#This Row],[BF V Odds]]-1,X427-1)))</f>
        <v>21.090000000000025</v>
      </c>
      <c r="Y428" s="24">
        <f>IF(Weekly[[#This Row],[Actual]]="","",IF(AND(Weekly[[#This Row],[ADBC_P]]=FALSE,Weekly[[#This Row],[Actual]]=TRUE),Y427+Weekly[[#This Row],[BF H Odds]]-1,IF(AND(Weekly[[#This Row],[ADBC_P]]=TRUE,Weekly[[#This Row],[Actual]]=FALSE),Y427+Weekly[[#This Row],[BF V Odds]]-1,Y427-1)))</f>
        <v>51.900000000000006</v>
      </c>
      <c r="Z428" s="24">
        <f>IF(Weekly[[#This Row],[Actual]]="","",IF(AND(Weekly[[#This Row],[RFC_P]]=Weekly[[#This Row],[Actual]],Weekly[[#This Row],[RFC_P]]=TRUE),Z427+Weekly[[#This Row],[BF H Odds]]-1,IF(AND(Weekly[[#This Row],[RFC_P]]=Weekly[[#This Row],[Actual]],Weekly[[#This Row],[RFC_P]]=FALSE),Z427+Weekly[[#This Row],[BF V Odds]]-1,Z427-1)))</f>
        <v>32.550000000000011</v>
      </c>
      <c r="AA428" s="24">
        <f>IF(Weekly[[#This Row],[Actual]]="","",IF(AND(Weekly[[#This Row],[RFC_P]]=FALSE,Weekly[[#This Row],[Actual]]=TRUE),AA427+Weekly[[#This Row],[BF H Odds]]-1,IF(AND(Weekly[[#This Row],[RFC_P]]=TRUE,Weekly[[#This Row],[Actual]]=FALSE),AA427+Weekly[[#This Row],[BF V Odds]]-1,AA427-1)))</f>
        <v>40.439999999999984</v>
      </c>
      <c r="AB428" s="24">
        <f>IF(Weekly[[#This Row],[Actual]]="","",IF(AND(Weekly[[#This Row],[GBC_P]]=Weekly[[#This Row],[Actual]],Weekly[[#This Row],[GBC_P]]=TRUE),AB427+Weekly[[#This Row],[BF H Odds]]-1,IF(AND(Weekly[[#This Row],[GBC_P]]=Weekly[[#This Row],[Actual]],Weekly[[#This Row],[GBC_P]]=FALSE),AB427+Weekly[[#This Row],[BF V Odds]]-1,AB427-1)))</f>
        <v>10.800000000000008</v>
      </c>
      <c r="AC428" s="24">
        <f>IF(Weekly[[#This Row],[Actual]]="","",IF(AND(Weekly[[#This Row],[GBC_P]]=FALSE,Weekly[[#This Row],[Actual]]=TRUE),AC427+Weekly[[#This Row],[BF H Odds]]-1,IF(AND(Weekly[[#This Row],[GBC_P]]=TRUE,Weekly[[#This Row],[Actual]]=FALSE),AC427+Weekly[[#This Row],[BF V Odds]]-1,AC427-1)))</f>
        <v>62.189999999999969</v>
      </c>
      <c r="AD428" s="24">
        <f>IF(Weekly[[#This Row],[Actual]]="","",IF(AND(Weekly[[#This Row],[HGBC_P]]=Weekly[[#This Row],[Actual]],Weekly[[#This Row],[HGBC_P]]=TRUE),AD427+Weekly[[#This Row],[BF H Odds]]-1,IF(AND(Weekly[[#This Row],[HGBC_P]]=Weekly[[#This Row],[Actual]],Weekly[[#This Row],[HGBC_P]]=FALSE),AD427+Weekly[[#This Row],[BF V Odds]]-1,AD427-1)))</f>
        <v>20.090000000000025</v>
      </c>
      <c r="AE428" s="24">
        <f>IF(Weekly[[#This Row],[Actual]]="","",IF(AND(Weekly[[#This Row],[HGBC_P]]=FALSE,Weekly[[#This Row],[Actual]]=TRUE),AE427+Weekly[[#This Row],[BF H Odds]]-1,IF(AND(Weekly[[#This Row],[HGBC_P]]=TRUE,Weekly[[#This Row],[Actual]]=FALSE),AE427+Weekly[[#This Row],[BF V Odds]]-1,AE427-1)))</f>
        <v>52.899999999999991</v>
      </c>
      <c r="AF428" s="24">
        <f>IF(Weekly[[#This Row],[Actual]]="","",IF(AND(Weekly[[#This Row],[XGB_P]]=Weekly[[#This Row],[Actual]],Weekly[[#This Row],[XGB_P]]=TRUE),AF427+Weekly[[#This Row],[BF H Odds]]-1,IF(AND(Weekly[[#This Row],[XGB_P]]=Weekly[[#This Row],[Actual]],Weekly[[#This Row],[XGB_P]]=FALSE),AF427+Weekly[[#This Row],[BF V Odds]]-1,AF427-1)))</f>
        <v>41.370000000000026</v>
      </c>
      <c r="AG428" s="24">
        <f>IF(Weekly[[#This Row],[Actual]]="","",IF(AND(Weekly[[#This Row],[XGB_P]]=FALSE,Weekly[[#This Row],[Actual]]=TRUE),AG427+Weekly[[#This Row],[BF H Odds]]-1,IF(AND(Weekly[[#This Row],[XGB_P]]=TRUE,Weekly[[#This Row],[Actual]]=FALSE),AG427+Weekly[[#This Row],[BF V Odds]]-1,AG427-1)))</f>
        <v>31.619999999999997</v>
      </c>
      <c r="AH428" s="24">
        <f>IF(Weekly[[#This Row],[Actual]]="","",IF(AND(Weekly[[#This Row],[QDA_P]]=Weekly[[#This Row],[Actual]],Weekly[[#This Row],[QDA_P]]=TRUE),AH427+Weekly[[#This Row],[BF H Odds]]-1,IF(AND(Weekly[[#This Row],[QDA_P]]=Weekly[[#This Row],[Actual]],Weekly[[#This Row],[QDA_P]]=FALSE),AH427+Weekly[[#This Row],[BF V Odds]]-1,AH427-1)))</f>
        <v>2.4500000000000091</v>
      </c>
      <c r="AI428" s="24">
        <f>IF(Weekly[[#This Row],[Actual]]="","",IF(AND(Weekly[[#This Row],[QDA_P]]=FALSE,Weekly[[#This Row],[Actual]]=TRUE),AI427+Weekly[[#This Row],[BF H Odds]]-1,IF(AND(Weekly[[#This Row],[QDA_P]]=TRUE,Weekly[[#This Row],[Actual]]=FALSE),AI427+Weekly[[#This Row],[BF V Odds]]-1,AI427-1)))</f>
        <v>70.540000000000006</v>
      </c>
      <c r="AJ428" s="24">
        <f>IF(Weekly[[#This Row],[Actual]]="","",IF(AND(Weekly[[#This Row],[KNC_P]]=FALSE,Weekly[[#This Row],[Actual]]=TRUE),AJ427+Weekly[[#This Row],[BF H Odds]]-1,IF(AND(Weekly[[#This Row],[KNC_P]]=TRUE,Weekly[[#This Row],[Actual]]=FALSE),AJ427+Weekly[[#This Row],[BF V Odds]]-1,AJ427-1)))</f>
        <v>38.619999999999976</v>
      </c>
      <c r="AK428" s="24">
        <f>IF(Weekly[[#This Row],[Actual]]="","",IF(AND(Weekly[[#This Row],[KNC_P]]=FALSE,Weekly[[#This Row],[Actual]]=TRUE),AK427+Weekly[[#This Row],[BF H Odds]]-1,IF(AND(Weekly[[#This Row],[KNC_P]]=TRUE,Weekly[[#This Row],[Actual]]=FALSE),AK427+Weekly[[#This Row],[BF V Odds]]-1,AK427-1)))</f>
        <v>37.519999999999968</v>
      </c>
      <c r="AL428" s="30">
        <f>IF(Weekly[[#This Row],[Actual]]="","",COUNTIF(Weekly[[#This Row],[SVC_P]:[QDA_P]],TRUE))</f>
        <v>7</v>
      </c>
      <c r="AM428" s="30">
        <f>IF(Weekly[[#This Row],[Actual]]="","",COUNTIF(Weekly[[#This Row],[SVC_P]:[QDA_P]],FALSE))</f>
        <v>0</v>
      </c>
      <c r="AN428" s="36" t="str">
        <f>IF(AND(Weekly[[#This Row],[BF V Odds]]&gt;$BO$6,Weekly[[#This Row],[BF V Odds]] &lt; $BO$7),Weekly[[#This Row],[BF V Odds]],"")</f>
        <v/>
      </c>
      <c r="AO428" s="36" t="str">
        <f>IF(AND(Weekly[[#This Row],[BF H Odds]]&gt;$BO$6, Weekly[[#This Row],[BF H Odds]] &lt; $BO$7),Weekly[[#This Row],[BF H Odds]],"")</f>
        <v/>
      </c>
      <c r="AP428" s="37">
        <f>IF(AND(Weekly[[#This Row],[V Odds &lt;]]="",Weekly[[#This Row],[H Odds &lt;]]=""),AP427,IF(AND(Weekly[[#This Row],[H Odds &lt;]]&lt;&gt;"",Weekly[[#This Row],[SVC_P]]=TRUE,Weekly[[#This Row],[Actual]]=TRUE),AP427+Weekly[[#This Row],[H Odds &lt;]]-1,IF(AND(Weekly[[#This Row],[V Odds &lt;]]&lt;&gt;"",Weekly[[#This Row],[SVC_P]]=FALSE,Weekly[[#This Row],[Actual]]=FALSE),AP427+Weekly[[#This Row],[V Odds &lt;]]-1,IF(AND(Weekly[[#This Row],[V Odds &lt;]]&lt;&gt;"",Weekly[[#This Row],[SVC_P]]=FALSE,Weekly[[#This Row],[Actual]]=TRUE),AP427-1,IF(AND(Weekly[[#This Row],[H Odds &lt;]]&lt;&gt;"",Weekly[[#This Row],[SVC_P]]=TRUE,Weekly[[#This Row],[Actual]]=FALSE),AP427-1,AP427)))))</f>
        <v>86.63000000000001</v>
      </c>
      <c r="AQ428" s="37">
        <f>IF(AND(Weekly[[#This Row],[V Odds &lt;]]="",Weekly[[#This Row],[H Odds &lt;]]=""),AQ427,IF(AND(Weekly[[#This Row],[H Odds &lt;]]&lt;&gt;"",Weekly[[#This Row],[ADBC_P]]=TRUE,Weekly[[#This Row],[Actual]]=TRUE),AQ427+Weekly[[#This Row],[H Odds &lt;]]-1,IF(AND(Weekly[[#This Row],[V Odds &lt;]]&lt;&gt;"",Weekly[[#This Row],[ADBC_P]]=FALSE,Weekly[[#This Row],[Actual]]=FALSE),AQ427+Weekly[[#This Row],[V Odds &lt;]]-1,IF(AND(Weekly[[#This Row],[V Odds &lt;]]&lt;&gt;"",Weekly[[#This Row],[ADBC_P]]=FALSE,Weekly[[#This Row],[Actual]]=TRUE),AQ427-1,IF(AND(Weekly[[#This Row],[H Odds &lt;]]&lt;&gt;"",Weekly[[#This Row],[ADBC_P]]=TRUE,Weekly[[#This Row],[Actual]]=FALSE),AQ427-1,AQ427)))))</f>
        <v>56.73</v>
      </c>
      <c r="AR428" s="37">
        <f>IF(AND(Weekly[[#This Row],[V Odds &lt;]]="",Weekly[[#This Row],[H Odds &lt;]]=""),AR427,IF(AND(Weekly[[#This Row],[H Odds &lt;]]&lt;&gt;"",Weekly[[#This Row],[RFC_P]]=TRUE,Weekly[[#This Row],[Actual]]=TRUE),AR427+Weekly[[#This Row],[H Odds &lt;]]-1,IF(AND(Weekly[[#This Row],[V Odds &lt;]]&lt;&gt;"",Weekly[[#This Row],[RFC_P]]=FALSE,Weekly[[#This Row],[Actual]]=FALSE),AR427+Weekly[[#This Row],[V Odds &lt;]]-1,IF(AND(Weekly[[#This Row],[V Odds &lt;]]&lt;&gt;"",Weekly[[#This Row],[RFC_P]]=FALSE,Weekly[[#This Row],[Actual]]=TRUE),AR427-1,IF(AND(Weekly[[#This Row],[H Odds &lt;]]&lt;&gt;"",Weekly[[#This Row],[RFC_P]]=TRUE,Weekly[[#This Row],[Actual]]=FALSE),AR427-1,AR427)))))</f>
        <v>70.839999999999989</v>
      </c>
      <c r="AS428" s="37">
        <f>IF(AND(Weekly[[#This Row],[V Odds &lt;]]="",Weekly[[#This Row],[H Odds &lt;]]=""),AS427,IF(AND(Weekly[[#This Row],[H Odds &lt;]]&lt;&gt;"",Weekly[[#This Row],[GBC_P]]=TRUE,Weekly[[#This Row],[Actual]]=TRUE),AS427+Weekly[[#This Row],[H Odds &lt;]]-1,IF(AND(Weekly[[#This Row],[V Odds &lt;]]&lt;&gt;"",Weekly[[#This Row],[GBC_P]]=FALSE,Weekly[[#This Row],[Actual]]=FALSE),AS427+Weekly[[#This Row],[V Odds &lt;]]-1,IF(AND(Weekly[[#This Row],[V Odds &lt;]]&lt;&gt;"",Weekly[[#This Row],[GBC_P]]=FALSE,Weekly[[#This Row],[Actual]]=TRUE),AS427-1,IF(AND(Weekly[[#This Row],[H Odds &lt;]]&lt;&gt;"",Weekly[[#This Row],[GBC_P]]=TRUE,Weekly[[#This Row],[Actual]]=FALSE),AS427-1,AS427)))))</f>
        <v>55.330000000000005</v>
      </c>
      <c r="AT428" s="37">
        <f>IF(AND(Weekly[[#This Row],[V Odds &lt;]]="",Weekly[[#This Row],[H Odds &lt;]]=""),AT427,IF(AND(Weekly[[#This Row],[H Odds &lt;]]&lt;&gt;"",Weekly[[#This Row],[HGBC_P]]=TRUE,Weekly[[#This Row],[Actual]]=TRUE),AT427+Weekly[[#This Row],[H Odds &lt;]]-1,IF(AND(Weekly[[#This Row],[V Odds &lt;]]&lt;&gt;"",Weekly[[#This Row],[HGBC_P]]=FALSE,Weekly[[#This Row],[Actual]]=FALSE),AT427+Weekly[[#This Row],[V Odds &lt;]]-1,IF(AND(Weekly[[#This Row],[V Odds &lt;]]&lt;&gt;"",Weekly[[#This Row],[HGBC_P]]=FALSE,Weekly[[#This Row],[Actual]]=TRUE),AT427-1,IF(AND(Weekly[[#This Row],[H Odds &lt;]]&lt;&gt;"",Weekly[[#This Row],[HGBC_P]]=TRUE,Weekly[[#This Row],[Actual]]=FALSE),AT427-1,AT427)))))</f>
        <v>61.16</v>
      </c>
      <c r="AU428" s="37">
        <f>IF(AND(Weekly[[#This Row],[V Odds &lt;]]="",Weekly[[#This Row],[H Odds &lt;]]=""),AU427,IF(AND(Weekly[[#This Row],[H Odds &lt;]]&lt;&gt;"",Weekly[[#This Row],[XGB_P]]=TRUE,Weekly[[#This Row],[Actual]]=TRUE),AU427+Weekly[[#This Row],[H Odds &lt;]]-1,IF(AND(Weekly[[#This Row],[V Odds &lt;]]&lt;&gt;"",Weekly[[#This Row],[XGB_P]]=FALSE,Weekly[[#This Row],[Actual]]=FALSE),AU427+Weekly[[#This Row],[V Odds &lt;]]-1,IF(AND(Weekly[[#This Row],[V Odds &lt;]]&lt;&gt;"",Weekly[[#This Row],[XGB_P]]=FALSE,Weekly[[#This Row],[Actual]]=TRUE),AU427-1,IF(AND(Weekly[[#This Row],[H Odds &lt;]]&lt;&gt;"",Weekly[[#This Row],[XGB_P]]=TRUE,Weekly[[#This Row],[Actual]]=FALSE),AU427-1,AU427)))))</f>
        <v>72.510000000000005</v>
      </c>
      <c r="AV428" s="37">
        <f>IF(AND(Weekly[[#This Row],[V Odds &lt;]]="",Weekly[[#This Row],[H Odds &lt;]]=""),AV427,IF(AND(Weekly[[#This Row],[H Odds &lt;]]&lt;&gt;"",Weekly[[#This Row],[QDA_P]]=TRUE,Weekly[[#This Row],[Actual]]=TRUE),AV427+Weekly[[#This Row],[H Odds &lt;]]-1,IF(AND(Weekly[[#This Row],[V Odds &lt;]]&lt;&gt;"",Weekly[[#This Row],[QDA_P]]=FALSE,Weekly[[#This Row],[Actual]]=FALSE),AV427+Weekly[[#This Row],[V Odds &lt;]]-1,IF(AND(Weekly[[#This Row],[V Odds &lt;]]&lt;&gt;"",Weekly[[#This Row],[QDA_P]]=FALSE,Weekly[[#This Row],[Actual]]=TRUE),AV427-1,IF(AND(Weekly[[#This Row],[H Odds &lt;]]&lt;&gt;"",Weekly[[#This Row],[QDA_P]]=TRUE,Weekly[[#This Row],[Actual]]=FALSE),AV427-1,AV427)))))</f>
        <v>64.199999999999989</v>
      </c>
      <c r="AW428" s="37">
        <f>IF(AND(Weekly[[#This Row],[H Odds &lt;]]="",Weekly[[#This Row],[V Odds &lt;]]=""),AW427,IF(AND(Weekly[[#This Row],[KNC_P]]=Weekly[[#This Row],[Actual]],Weekly[[#This Row],[KNC_P]]=TRUE),AW427+Weekly[[#This Row],[BF H Odds]]-1,IF(AND(Weekly[[#This Row],[KNC_P]]=Weekly[[#This Row],[Actual]],Weekly[[#This Row],[KNC_P]]=FALSE),AW427+Weekly[[#This Row],[BF V Odds]]-1,AW427-1)))</f>
        <v>59.930000000000014</v>
      </c>
      <c r="AX428" s="37">
        <f>IF(AND(Weekly[[#This Row],[V Odds &lt;]]="",Weekly[[#This Row],[H Odds &lt;]]=""),AX427,IF(AND(Weekly[[#This Row],[V Odds &lt;]]&lt;&gt;"",Weekly[[#This Row],[FALSES]]&gt;0,Weekly[[#This Row],[Actual]]=FALSE),AX427+Weekly[[#This Row],[V Odds &lt;]]-1,IF(AND(Weekly[[#This Row],[H Odds &lt;]]&lt;&gt;"",Weekly[[#This Row],[TRUES]]&gt;0,Weekly[[#This Row],[Actual]]=TRUE),AX427+Weekly[[#This Row],[H Odds &lt;]]-1,IF(AND(Weekly[[#This Row],[V Odds &lt;]]&lt;&gt;"",Weekly[[#This Row],[FALSES]]=0),AX427,IF(AND(Weekly[[#This Row],[H Odds &lt;]]&lt;&gt;"",Weekly[[#This Row],[TRUES]]=0),AX427,AX427-1)))))</f>
        <v>96.59999999999998</v>
      </c>
      <c r="AY428" s="37">
        <f>IF(AND(Weekly[[#This Row],[V Odds &lt;]]="",Weekly[[#This Row],[H Odds &lt;]]=""),AY427,IF(AND(Weekly[[#This Row],[V Odds &lt;]]&lt;&gt;"",Weekly[[#This Row],[FALSES]]&gt;0,Weekly[[#This Row],[Actual]]=FALSE),AY427+((Weekly[[#This Row],[V Odds &lt;]]-1)*0.92),IF(AND(Weekly[[#This Row],[H Odds &lt;]]&lt;&gt;"",Weekly[[#This Row],[TRUES]]&gt;0,Weekly[[#This Row],[Actual]]=TRUE),AY427+((Weekly[[#This Row],[H Odds &lt;]]-1)*0.92),IF(AND(Weekly[[#This Row],[V Odds &lt;]]&lt;&gt;"",Weekly[[#This Row],[FALSES]]=0),AY427,IF(AND(Weekly[[#This Row],[H Odds &lt;]]&lt;&gt;"",Weekly[[#This Row],[TRUES]]=0),AY427,AY427-1)))))</f>
        <v>87.352000000000032</v>
      </c>
      <c r="AZ428" s="37">
        <f>IF(AND(Weekly[[#This Row],[V Odds &lt;]]="",Weekly[[#This Row],[H Odds &lt;]]=""),AZ427,IF(AND(Weekly[[#This Row],[V Odds &lt;]]&lt;&gt;"",Weekly[[#This Row],[Actual]]=FALSE),AZ427+Weekly[[#This Row],[V Odds &lt;]]-1,IF(AND(Weekly[[#This Row],[H Odds &lt;]]&lt;&gt;"",Weekly[[#This Row],[Actual]]=TRUE),AZ427+Weekly[[#This Row],[H Odds &lt;]]-1,AZ427-1)))</f>
        <v>82.32</v>
      </c>
      <c r="BA428" s="38">
        <f>IF(Weekly[[#This Row],[H Odds &lt;]]="",BA427,IF(AND(Weekly[[#This Row],[H Odds &lt;]]&lt;&gt;"",Weekly[[#This Row],[SVC_P]]=TRUE,Weekly[[#This Row],[Actual]]=TRUE),BA427+Weekly[[#This Row],[H Odds &lt;]]-1,IF(AND(Weekly[[#This Row],[H Odds &lt;]]&lt;&gt;"",Weekly[[#This Row],[SVC_P]]=TRUE,Weekly[[#This Row],[Actual]]=FALSE),BA427-1,BA427)))</f>
        <v>81.589999999999989</v>
      </c>
      <c r="BB428" s="38">
        <f>IF(Weekly[[#This Row],[H Odds &lt;]]="",BB427,IF(AND(Weekly[[#This Row],[H Odds &lt;]]&lt;&gt;"",Weekly[[#This Row],[ADBC_P]]=TRUE,Weekly[[#This Row],[Actual]]=TRUE),BB427+Weekly[[#This Row],[H Odds &lt;]]-1,IF(AND(Weekly[[#This Row],[H Odds &lt;]]&lt;&gt;"",Weekly[[#This Row],[ADBC_P]]=TRUE,Weekly[[#This Row],[Actual]]=FALSE),BB427-1,BB427)))</f>
        <v>55.41</v>
      </c>
      <c r="BC428" s="38">
        <f>IF(Weekly[[#This Row],[H Odds &lt;]]="",BC427,IF(AND(Weekly[[#This Row],[H Odds &lt;]]&lt;&gt;"",Weekly[[#This Row],[RFC_P]]=TRUE,Weekly[[#This Row],[Actual]]=TRUE),BC427+Weekly[[#This Row],[H Odds &lt;]]-1,IF(AND(Weekly[[#This Row],[H Odds &lt;]]&lt;&gt;"",Weekly[[#This Row],[RFC_P]]=TRUE,Weekly[[#This Row],[Actual]]=FALSE),BC427-1,BC427)))</f>
        <v>57.109999999999992</v>
      </c>
      <c r="BD428" s="38">
        <f>IF(Weekly[[#This Row],[H Odds &lt;]]="",BD427,IF(AND(Weekly[[#This Row],[H Odds &lt;]]&lt;&gt;"",Weekly[[#This Row],[GBC_P]]=TRUE,Weekly[[#This Row],[Actual]]=TRUE),BD427+Weekly[[#This Row],[H Odds &lt;]]-1,IF(AND(Weekly[[#This Row],[H Odds &lt;]]&lt;&gt;"",Weekly[[#This Row],[GBC_P]]=TRUE,Weekly[[#This Row],[Actual]]=FALSE),BD427-1,BD427)))</f>
        <v>55.110000000000007</v>
      </c>
      <c r="BE428" s="38">
        <f>IF(Weekly[[#This Row],[H Odds &lt;]]="",BE427,IF(AND(Weekly[[#This Row],[H Odds &lt;]]&lt;&gt;"",Weekly[[#This Row],[HGBC_P]]=TRUE,Weekly[[#This Row],[Actual]]=TRUE),BE427+Weekly[[#This Row],[H Odds &lt;]]-1,IF(AND(Weekly[[#This Row],[H Odds &lt;]]&lt;&gt;"",Weekly[[#This Row],[HGBC_P]]=TRUE,Weekly[[#This Row],[Actual]]=FALSE),BE427-1,BE427)))</f>
        <v>60.459999999999994</v>
      </c>
      <c r="BF428" s="38">
        <f>IF(Weekly[[#This Row],[H Odds &lt;]]="",BF427,IF(AND(Weekly[[#This Row],[H Odds &lt;]]&lt;&gt;"",Weekly[[#This Row],[XGB_P]]=TRUE,Weekly[[#This Row],[Actual]]=TRUE),BF427+Weekly[[#This Row],[H Odds &lt;]]-1,IF(AND(Weekly[[#This Row],[H Odds &lt;]]&lt;&gt;"",Weekly[[#This Row],[XGB_P]]=TRUE,Weekly[[#This Row],[Actual]]=FALSE),BF427-1,BF427)))</f>
        <v>67.08</v>
      </c>
      <c r="BG428" s="38">
        <f>IF(Weekly[[#This Row],[H Odds &lt;]]="",BG427,IF(AND(Weekly[[#This Row],[H Odds &lt;]]&lt;&gt;"",Weekly[[#This Row],[QDA_P]]=TRUE,Weekly[[#This Row],[Actual]]=TRUE),BG427+Weekly[[#This Row],[H Odds &lt;]]-1,IF(AND(Weekly[[#This Row],[H Odds &lt;]]&lt;&gt;"",Weekly[[#This Row],[QDA_P]]=TRUE,Weekly[[#This Row],[Actual]]=FALSE),BG427-1,BG427)))</f>
        <v>54.129999999999995</v>
      </c>
      <c r="BH428" s="38">
        <f>IF(Weekly[[#This Row],[H Odds &lt;]]="",BH427,IF(AND(Weekly[[#This Row],[H Odds &lt;]]&lt;&gt;"",Weekly[[#This Row],[KNC_P]]=TRUE,Weekly[[#This Row],[Actual]]=TRUE),BH427+Weekly[[#This Row],[H Odds &lt;]]-1,IF(AND(Weekly[[#This Row],[H Odds &lt;]]&lt;&gt;"",Weekly[[#This Row],[KNC_P]]=TRUE,Weekly[[#This Row],[Actual]]=FALSE),BH427-1,BH427)))</f>
        <v>58.499999999999993</v>
      </c>
      <c r="BI428" s="38">
        <f>IF(Weekly[[#This Row],[H Odds &lt;]]="",BI427,IF(AND(Weekly[[#This Row],[H Odds &lt;]]&lt;&gt;"",Weekly[[#This Row],[TRUES]]&gt;0,Weekly[[#This Row],[Actual]]=TRUE),BI427+Weekly[[#This Row],[H Odds &lt;]]-1,IF(AND(Weekly[[#This Row],[H Odds &lt;]]&lt;&gt;"",Weekly[[#This Row],[TRUES]]=0),BI427,BI427-1)))</f>
        <v>81.589999999999989</v>
      </c>
      <c r="BJ428" s="38">
        <f>IF(Weekly[[#This Row],[H Odds &lt;]]="",BJ427,IF(AND(Weekly[[#This Row],[H Odds &lt;]]&lt;&gt;"",Weekly[[#This Row],[Actual]]=TRUE),BJ427+Weekly[[#This Row],[H Odds &lt;]]-1,IF(AND(Weekly[[#This Row],[H Odds &lt;]]&lt;&gt;"",Weekly[[#This Row],[Actual]]=FALSE),BJ427-1,BJ427)))</f>
        <v>83.49</v>
      </c>
      <c r="BK428" s="58">
        <f>IF(AND(Weekly[[#This Row],[TRUES]]&gt;4,Weekly[[#This Row],[Actual]]=TRUE),BK427+Weekly[[#This Row],[BF H Odds]]-1,IF(AND(Weekly[[#This Row],[FALSES]]&gt;4,Weekly[[#This Row],[Actual]]=FALSE),BK427+Weekly[[#This Row],[BF V Odds]]-1,IF(AND(Weekly[[#This Row],[TRUES]]&gt;4,Weekly[[#This Row],[Actual]]=FALSE),BK427-1,IF(AND(Weekly[[#This Row],[FALSES]]&gt;4,Weekly[[#This Row],[Actual]]=TRUE),BK427-1,BK427))))</f>
        <v>11.730000000000029</v>
      </c>
      <c r="BL428" s="58">
        <f>IF(AND(Weekly[[#This Row],[TRUES]]&gt;5,Weekly[[#This Row],[Actual]]=TRUE),BL427+Weekly[[#This Row],[BF H Odds]]-1,IF(AND(Weekly[[#This Row],[FALSES]]&gt;5,Weekly[[#This Row],[Actual]]=FALSE),BL427+Weekly[[#This Row],[BF V Odds]]-1,IF(AND(Weekly[[#This Row],[TRUES]]&gt;5,Weekly[[#This Row],[Actual]]=FALSE),BL427-1,IF(AND(Weekly[[#This Row],[FALSES]]&gt;5,Weekly[[#This Row],[Actual]]=TRUE),BL427-1,BL427))))</f>
        <v>19.940000000000023</v>
      </c>
      <c r="BM428" s="58">
        <f>IF(AND(Weekly[[#This Row],[TRUES]]&gt;6,Weekly[[#This Row],[Actual]]=TRUE),BM427+Weekly[[#This Row],[BF H Odds]]-1,IF(AND(Weekly[[#This Row],[FALSES]]&gt;6,Weekly[[#This Row],[Actual]]=FALSE),BM427+Weekly[[#This Row],[BF V Odds]]-1,IF(AND(Weekly[[#This Row],[TRUES]]&gt;6,Weekly[[#This Row],[Actual]]=FALSE),BM427-1,IF(AND(Weekly[[#This Row],[FALSES]]&gt;6,Weekly[[#This Row],[Actual]]=TRUE),BM427-1,BM427))))</f>
        <v>46.000000000000007</v>
      </c>
    </row>
    <row r="429" spans="1:65" x14ac:dyDescent="0.25">
      <c r="A429" s="34"/>
      <c r="B429" s="10">
        <v>44297</v>
      </c>
      <c r="C429" s="17" t="s">
        <v>10</v>
      </c>
      <c r="D429" s="15" t="s">
        <v>27</v>
      </c>
      <c r="E429" t="b">
        <v>1</v>
      </c>
      <c r="F429" t="b">
        <v>1</v>
      </c>
      <c r="G429" t="b">
        <v>1</v>
      </c>
      <c r="H429" t="b">
        <v>0</v>
      </c>
      <c r="I429" t="b">
        <v>1</v>
      </c>
      <c r="J429" t="b">
        <v>1</v>
      </c>
      <c r="K429" t="b">
        <v>1</v>
      </c>
      <c r="L429" t="b">
        <v>1</v>
      </c>
      <c r="O429" t="str">
        <f>IF(Weekly[[#This Row],[H/V]]="H",Weekly[[#This Row],[BF H Odds]],IF(Weekly[[#This Row],[H/V]]="V",Weekly[[#This Row],[BF V Odds]],""))</f>
        <v/>
      </c>
      <c r="P429" t="b">
        <v>0</v>
      </c>
      <c r="R429" s="35">
        <f>IFERROR(IF(Weekly[[#This Row],[Won Bet?]]="yes",R428+(Weekly[[#This Row],[BF Odds]]*Weekly[[#This Row],[BF Stake]])-Weekly[[#This Row],[BF Stake]],R428-Weekly[[#This Row],[BF Stake]]),R428)</f>
        <v>860.15</v>
      </c>
      <c r="S429" s="9">
        <f>IFERROR(IF(Weekly[[#This Row],[Won Bet?]]="yes",S428+(((Weekly[[#This Row],[BF Odds]]*Weekly[[#This Row],[BF Stake]])-Weekly[[#This Row],[BF Stake]])*0.92),S428-Weekly[[#This Row],[BF Stake]]),S428)</f>
        <v>860.15</v>
      </c>
      <c r="T429">
        <v>2.2000000000000002</v>
      </c>
      <c r="U429">
        <v>1.71</v>
      </c>
      <c r="V429" s="24">
        <f>IF(Weekly[[#This Row],[Actual]]="","",IF(AND(Weekly[[#This Row],[SVC_P]]=Weekly[[#This Row],[Actual]],Weekly[[#This Row],[SVC_P]]=TRUE),V428+Weekly[[#This Row],[BF H Odds]]-1,IF(AND(Weekly[[#This Row],[SVC_P]]=Weekly[[#This Row],[Actual]],Weekly[[#This Row],[SVC_P]]=FALSE),V428+Weekly[[#This Row],[BF V Odds]]-1,V428-1)))</f>
        <v>71.010000000000048</v>
      </c>
      <c r="W429" s="24">
        <f>IF(Weekly[[#This Row],[Actual]]="","",IF(AND(Weekly[[#This Row],[SVC_P]]=FALSE,Weekly[[#This Row],[Actual]]=TRUE),W428+Weekly[[#This Row],[BF H Odds]]-1,IF(AND(Weekly[[#This Row],[SVC_P]]=TRUE,Weekly[[#This Row],[Actual]]=FALSE,),W428+Weekly[[#This Row],[BF V Odds]]-1,W428-1)))</f>
        <v>-364.03</v>
      </c>
      <c r="X429" s="24">
        <f>IF(Weekly[[#This Row],[Actual]]="","",IF(AND(Weekly[[#This Row],[ADBC_P]]=Weekly[[#This Row],[Actual]],Weekly[[#This Row],[ADBC_P]]=TRUE),X428+Weekly[[#This Row],[BF H Odds]]-1,IF(AND(Weekly[[#This Row],[ADBC_P]]=Weekly[[#This Row],[Actual]],Weekly[[#This Row],[ADBC_P]]=FALSE),X428+Weekly[[#This Row],[BF V Odds]]-1,X428-1)))</f>
        <v>20.090000000000025</v>
      </c>
      <c r="Y429" s="24">
        <f>IF(Weekly[[#This Row],[Actual]]="","",IF(AND(Weekly[[#This Row],[ADBC_P]]=FALSE,Weekly[[#This Row],[Actual]]=TRUE),Y428+Weekly[[#This Row],[BF H Odds]]-1,IF(AND(Weekly[[#This Row],[ADBC_P]]=TRUE,Weekly[[#This Row],[Actual]]=FALSE),Y428+Weekly[[#This Row],[BF V Odds]]-1,Y428-1)))</f>
        <v>53.100000000000009</v>
      </c>
      <c r="Z429" s="24">
        <f>IF(Weekly[[#This Row],[Actual]]="","",IF(AND(Weekly[[#This Row],[RFC_P]]=Weekly[[#This Row],[Actual]],Weekly[[#This Row],[RFC_P]]=TRUE),Z428+Weekly[[#This Row],[BF H Odds]]-1,IF(AND(Weekly[[#This Row],[RFC_P]]=Weekly[[#This Row],[Actual]],Weekly[[#This Row],[RFC_P]]=FALSE),Z428+Weekly[[#This Row],[BF V Odds]]-1,Z428-1)))</f>
        <v>31.550000000000011</v>
      </c>
      <c r="AA429" s="24">
        <f>IF(Weekly[[#This Row],[Actual]]="","",IF(AND(Weekly[[#This Row],[RFC_P]]=FALSE,Weekly[[#This Row],[Actual]]=TRUE),AA428+Weekly[[#This Row],[BF H Odds]]-1,IF(AND(Weekly[[#This Row],[RFC_P]]=TRUE,Weekly[[#This Row],[Actual]]=FALSE),AA428+Weekly[[#This Row],[BF V Odds]]-1,AA428-1)))</f>
        <v>41.639999999999986</v>
      </c>
      <c r="AB429" s="24">
        <f>IF(Weekly[[#This Row],[Actual]]="","",IF(AND(Weekly[[#This Row],[GBC_P]]=Weekly[[#This Row],[Actual]],Weekly[[#This Row],[GBC_P]]=TRUE),AB428+Weekly[[#This Row],[BF H Odds]]-1,IF(AND(Weekly[[#This Row],[GBC_P]]=Weekly[[#This Row],[Actual]],Weekly[[#This Row],[GBC_P]]=FALSE),AB428+Weekly[[#This Row],[BF V Odds]]-1,AB428-1)))</f>
        <v>12.000000000000007</v>
      </c>
      <c r="AC429" s="24">
        <f>IF(Weekly[[#This Row],[Actual]]="","",IF(AND(Weekly[[#This Row],[GBC_P]]=FALSE,Weekly[[#This Row],[Actual]]=TRUE),AC428+Weekly[[#This Row],[BF H Odds]]-1,IF(AND(Weekly[[#This Row],[GBC_P]]=TRUE,Weekly[[#This Row],[Actual]]=FALSE),AC428+Weekly[[#This Row],[BF V Odds]]-1,AC428-1)))</f>
        <v>61.189999999999969</v>
      </c>
      <c r="AD429" s="24">
        <f>IF(Weekly[[#This Row],[Actual]]="","",IF(AND(Weekly[[#This Row],[HGBC_P]]=Weekly[[#This Row],[Actual]],Weekly[[#This Row],[HGBC_P]]=TRUE),AD428+Weekly[[#This Row],[BF H Odds]]-1,IF(AND(Weekly[[#This Row],[HGBC_P]]=Weekly[[#This Row],[Actual]],Weekly[[#This Row],[HGBC_P]]=FALSE),AD428+Weekly[[#This Row],[BF V Odds]]-1,AD428-1)))</f>
        <v>19.090000000000025</v>
      </c>
      <c r="AE429" s="24">
        <f>IF(Weekly[[#This Row],[Actual]]="","",IF(AND(Weekly[[#This Row],[HGBC_P]]=FALSE,Weekly[[#This Row],[Actual]]=TRUE),AE428+Weekly[[#This Row],[BF H Odds]]-1,IF(AND(Weekly[[#This Row],[HGBC_P]]=TRUE,Weekly[[#This Row],[Actual]]=FALSE),AE428+Weekly[[#This Row],[BF V Odds]]-1,AE428-1)))</f>
        <v>54.099999999999994</v>
      </c>
      <c r="AF429" s="24">
        <f>IF(Weekly[[#This Row],[Actual]]="","",IF(AND(Weekly[[#This Row],[XGB_P]]=Weekly[[#This Row],[Actual]],Weekly[[#This Row],[XGB_P]]=TRUE),AF428+Weekly[[#This Row],[BF H Odds]]-1,IF(AND(Weekly[[#This Row],[XGB_P]]=Weekly[[#This Row],[Actual]],Weekly[[#This Row],[XGB_P]]=FALSE),AF428+Weekly[[#This Row],[BF V Odds]]-1,AF428-1)))</f>
        <v>40.370000000000026</v>
      </c>
      <c r="AG429" s="24">
        <f>IF(Weekly[[#This Row],[Actual]]="","",IF(AND(Weekly[[#This Row],[XGB_P]]=FALSE,Weekly[[#This Row],[Actual]]=TRUE),AG428+Weekly[[#This Row],[BF H Odds]]-1,IF(AND(Weekly[[#This Row],[XGB_P]]=TRUE,Weekly[[#This Row],[Actual]]=FALSE),AG428+Weekly[[#This Row],[BF V Odds]]-1,AG428-1)))</f>
        <v>32.82</v>
      </c>
      <c r="AH429" s="24">
        <f>IF(Weekly[[#This Row],[Actual]]="","",IF(AND(Weekly[[#This Row],[QDA_P]]=Weekly[[#This Row],[Actual]],Weekly[[#This Row],[QDA_P]]=TRUE),AH428+Weekly[[#This Row],[BF H Odds]]-1,IF(AND(Weekly[[#This Row],[QDA_P]]=Weekly[[#This Row],[Actual]],Weekly[[#This Row],[QDA_P]]=FALSE),AH428+Weekly[[#This Row],[BF V Odds]]-1,AH428-1)))</f>
        <v>1.4500000000000091</v>
      </c>
      <c r="AI429" s="24">
        <f>IF(Weekly[[#This Row],[Actual]]="","",IF(AND(Weekly[[#This Row],[QDA_P]]=FALSE,Weekly[[#This Row],[Actual]]=TRUE),AI428+Weekly[[#This Row],[BF H Odds]]-1,IF(AND(Weekly[[#This Row],[QDA_P]]=TRUE,Weekly[[#This Row],[Actual]]=FALSE),AI428+Weekly[[#This Row],[BF V Odds]]-1,AI428-1)))</f>
        <v>71.740000000000009</v>
      </c>
      <c r="AJ429" s="24">
        <f>IF(Weekly[[#This Row],[Actual]]="","",IF(AND(Weekly[[#This Row],[KNC_P]]=FALSE,Weekly[[#This Row],[Actual]]=TRUE),AJ428+Weekly[[#This Row],[BF H Odds]]-1,IF(AND(Weekly[[#This Row],[KNC_P]]=TRUE,Weekly[[#This Row],[Actual]]=FALSE),AJ428+Weekly[[#This Row],[BF V Odds]]-1,AJ428-1)))</f>
        <v>39.819999999999979</v>
      </c>
      <c r="AK429" s="24">
        <f>IF(Weekly[[#This Row],[Actual]]="","",IF(AND(Weekly[[#This Row],[KNC_P]]=FALSE,Weekly[[#This Row],[Actual]]=TRUE),AK428+Weekly[[#This Row],[BF H Odds]]-1,IF(AND(Weekly[[#This Row],[KNC_P]]=TRUE,Weekly[[#This Row],[Actual]]=FALSE),AK428+Weekly[[#This Row],[BF V Odds]]-1,AK428-1)))</f>
        <v>38.71999999999997</v>
      </c>
      <c r="AL429" s="30">
        <f>IF(Weekly[[#This Row],[Actual]]="","",COUNTIF(Weekly[[#This Row],[SVC_P]:[QDA_P]],TRUE))</f>
        <v>6</v>
      </c>
      <c r="AM429" s="30">
        <f>IF(Weekly[[#This Row],[Actual]]="","",COUNTIF(Weekly[[#This Row],[SVC_P]:[QDA_P]],FALSE))</f>
        <v>1</v>
      </c>
      <c r="AN429" s="36" t="str">
        <f>IF(AND(Weekly[[#This Row],[BF V Odds]]&gt;$BO$6,Weekly[[#This Row],[BF V Odds]] &lt; $BO$7),Weekly[[#This Row],[BF V Odds]],"")</f>
        <v/>
      </c>
      <c r="AO429" s="36" t="str">
        <f>IF(AND(Weekly[[#This Row],[BF H Odds]]&gt;$BO$6, Weekly[[#This Row],[BF H Odds]] &lt; $BO$7),Weekly[[#This Row],[BF H Odds]],"")</f>
        <v/>
      </c>
      <c r="AP429" s="37">
        <f>IF(AND(Weekly[[#This Row],[V Odds &lt;]]="",Weekly[[#This Row],[H Odds &lt;]]=""),AP428,IF(AND(Weekly[[#This Row],[H Odds &lt;]]&lt;&gt;"",Weekly[[#This Row],[SVC_P]]=TRUE,Weekly[[#This Row],[Actual]]=TRUE),AP428+Weekly[[#This Row],[H Odds &lt;]]-1,IF(AND(Weekly[[#This Row],[V Odds &lt;]]&lt;&gt;"",Weekly[[#This Row],[SVC_P]]=FALSE,Weekly[[#This Row],[Actual]]=FALSE),AP428+Weekly[[#This Row],[V Odds &lt;]]-1,IF(AND(Weekly[[#This Row],[V Odds &lt;]]&lt;&gt;"",Weekly[[#This Row],[SVC_P]]=FALSE,Weekly[[#This Row],[Actual]]=TRUE),AP428-1,IF(AND(Weekly[[#This Row],[H Odds &lt;]]&lt;&gt;"",Weekly[[#This Row],[SVC_P]]=TRUE,Weekly[[#This Row],[Actual]]=FALSE),AP428-1,AP428)))))</f>
        <v>86.63000000000001</v>
      </c>
      <c r="AQ429" s="37">
        <f>IF(AND(Weekly[[#This Row],[V Odds &lt;]]="",Weekly[[#This Row],[H Odds &lt;]]=""),AQ428,IF(AND(Weekly[[#This Row],[H Odds &lt;]]&lt;&gt;"",Weekly[[#This Row],[ADBC_P]]=TRUE,Weekly[[#This Row],[Actual]]=TRUE),AQ428+Weekly[[#This Row],[H Odds &lt;]]-1,IF(AND(Weekly[[#This Row],[V Odds &lt;]]&lt;&gt;"",Weekly[[#This Row],[ADBC_P]]=FALSE,Weekly[[#This Row],[Actual]]=FALSE),AQ428+Weekly[[#This Row],[V Odds &lt;]]-1,IF(AND(Weekly[[#This Row],[V Odds &lt;]]&lt;&gt;"",Weekly[[#This Row],[ADBC_P]]=FALSE,Weekly[[#This Row],[Actual]]=TRUE),AQ428-1,IF(AND(Weekly[[#This Row],[H Odds &lt;]]&lt;&gt;"",Weekly[[#This Row],[ADBC_P]]=TRUE,Weekly[[#This Row],[Actual]]=FALSE),AQ428-1,AQ428)))))</f>
        <v>56.73</v>
      </c>
      <c r="AR429" s="37">
        <f>IF(AND(Weekly[[#This Row],[V Odds &lt;]]="",Weekly[[#This Row],[H Odds &lt;]]=""),AR428,IF(AND(Weekly[[#This Row],[H Odds &lt;]]&lt;&gt;"",Weekly[[#This Row],[RFC_P]]=TRUE,Weekly[[#This Row],[Actual]]=TRUE),AR428+Weekly[[#This Row],[H Odds &lt;]]-1,IF(AND(Weekly[[#This Row],[V Odds &lt;]]&lt;&gt;"",Weekly[[#This Row],[RFC_P]]=FALSE,Weekly[[#This Row],[Actual]]=FALSE),AR428+Weekly[[#This Row],[V Odds &lt;]]-1,IF(AND(Weekly[[#This Row],[V Odds &lt;]]&lt;&gt;"",Weekly[[#This Row],[RFC_P]]=FALSE,Weekly[[#This Row],[Actual]]=TRUE),AR428-1,IF(AND(Weekly[[#This Row],[H Odds &lt;]]&lt;&gt;"",Weekly[[#This Row],[RFC_P]]=TRUE,Weekly[[#This Row],[Actual]]=FALSE),AR428-1,AR428)))))</f>
        <v>70.839999999999989</v>
      </c>
      <c r="AS429" s="37">
        <f>IF(AND(Weekly[[#This Row],[V Odds &lt;]]="",Weekly[[#This Row],[H Odds &lt;]]=""),AS428,IF(AND(Weekly[[#This Row],[H Odds &lt;]]&lt;&gt;"",Weekly[[#This Row],[GBC_P]]=TRUE,Weekly[[#This Row],[Actual]]=TRUE),AS428+Weekly[[#This Row],[H Odds &lt;]]-1,IF(AND(Weekly[[#This Row],[V Odds &lt;]]&lt;&gt;"",Weekly[[#This Row],[GBC_P]]=FALSE,Weekly[[#This Row],[Actual]]=FALSE),AS428+Weekly[[#This Row],[V Odds &lt;]]-1,IF(AND(Weekly[[#This Row],[V Odds &lt;]]&lt;&gt;"",Weekly[[#This Row],[GBC_P]]=FALSE,Weekly[[#This Row],[Actual]]=TRUE),AS428-1,IF(AND(Weekly[[#This Row],[H Odds &lt;]]&lt;&gt;"",Weekly[[#This Row],[GBC_P]]=TRUE,Weekly[[#This Row],[Actual]]=FALSE),AS428-1,AS428)))))</f>
        <v>55.330000000000005</v>
      </c>
      <c r="AT429" s="37">
        <f>IF(AND(Weekly[[#This Row],[V Odds &lt;]]="",Weekly[[#This Row],[H Odds &lt;]]=""),AT428,IF(AND(Weekly[[#This Row],[H Odds &lt;]]&lt;&gt;"",Weekly[[#This Row],[HGBC_P]]=TRUE,Weekly[[#This Row],[Actual]]=TRUE),AT428+Weekly[[#This Row],[H Odds &lt;]]-1,IF(AND(Weekly[[#This Row],[V Odds &lt;]]&lt;&gt;"",Weekly[[#This Row],[HGBC_P]]=FALSE,Weekly[[#This Row],[Actual]]=FALSE),AT428+Weekly[[#This Row],[V Odds &lt;]]-1,IF(AND(Weekly[[#This Row],[V Odds &lt;]]&lt;&gt;"",Weekly[[#This Row],[HGBC_P]]=FALSE,Weekly[[#This Row],[Actual]]=TRUE),AT428-1,IF(AND(Weekly[[#This Row],[H Odds &lt;]]&lt;&gt;"",Weekly[[#This Row],[HGBC_P]]=TRUE,Weekly[[#This Row],[Actual]]=FALSE),AT428-1,AT428)))))</f>
        <v>61.16</v>
      </c>
      <c r="AU429" s="37">
        <f>IF(AND(Weekly[[#This Row],[V Odds &lt;]]="",Weekly[[#This Row],[H Odds &lt;]]=""),AU428,IF(AND(Weekly[[#This Row],[H Odds &lt;]]&lt;&gt;"",Weekly[[#This Row],[XGB_P]]=TRUE,Weekly[[#This Row],[Actual]]=TRUE),AU428+Weekly[[#This Row],[H Odds &lt;]]-1,IF(AND(Weekly[[#This Row],[V Odds &lt;]]&lt;&gt;"",Weekly[[#This Row],[XGB_P]]=FALSE,Weekly[[#This Row],[Actual]]=FALSE),AU428+Weekly[[#This Row],[V Odds &lt;]]-1,IF(AND(Weekly[[#This Row],[V Odds &lt;]]&lt;&gt;"",Weekly[[#This Row],[XGB_P]]=FALSE,Weekly[[#This Row],[Actual]]=TRUE),AU428-1,IF(AND(Weekly[[#This Row],[H Odds &lt;]]&lt;&gt;"",Weekly[[#This Row],[XGB_P]]=TRUE,Weekly[[#This Row],[Actual]]=FALSE),AU428-1,AU428)))))</f>
        <v>72.510000000000005</v>
      </c>
      <c r="AV429" s="37">
        <f>IF(AND(Weekly[[#This Row],[V Odds &lt;]]="",Weekly[[#This Row],[H Odds &lt;]]=""),AV428,IF(AND(Weekly[[#This Row],[H Odds &lt;]]&lt;&gt;"",Weekly[[#This Row],[QDA_P]]=TRUE,Weekly[[#This Row],[Actual]]=TRUE),AV428+Weekly[[#This Row],[H Odds &lt;]]-1,IF(AND(Weekly[[#This Row],[V Odds &lt;]]&lt;&gt;"",Weekly[[#This Row],[QDA_P]]=FALSE,Weekly[[#This Row],[Actual]]=FALSE),AV428+Weekly[[#This Row],[V Odds &lt;]]-1,IF(AND(Weekly[[#This Row],[V Odds &lt;]]&lt;&gt;"",Weekly[[#This Row],[QDA_P]]=FALSE,Weekly[[#This Row],[Actual]]=TRUE),AV428-1,IF(AND(Weekly[[#This Row],[H Odds &lt;]]&lt;&gt;"",Weekly[[#This Row],[QDA_P]]=TRUE,Weekly[[#This Row],[Actual]]=FALSE),AV428-1,AV428)))))</f>
        <v>64.199999999999989</v>
      </c>
      <c r="AW429" s="37">
        <f>IF(AND(Weekly[[#This Row],[H Odds &lt;]]="",Weekly[[#This Row],[V Odds &lt;]]=""),AW428,IF(AND(Weekly[[#This Row],[KNC_P]]=Weekly[[#This Row],[Actual]],Weekly[[#This Row],[KNC_P]]=TRUE),AW428+Weekly[[#This Row],[BF H Odds]]-1,IF(AND(Weekly[[#This Row],[KNC_P]]=Weekly[[#This Row],[Actual]],Weekly[[#This Row],[KNC_P]]=FALSE),AW428+Weekly[[#This Row],[BF V Odds]]-1,AW428-1)))</f>
        <v>59.930000000000014</v>
      </c>
      <c r="AX429" s="37">
        <f>IF(AND(Weekly[[#This Row],[V Odds &lt;]]="",Weekly[[#This Row],[H Odds &lt;]]=""),AX428,IF(AND(Weekly[[#This Row],[V Odds &lt;]]&lt;&gt;"",Weekly[[#This Row],[FALSES]]&gt;0,Weekly[[#This Row],[Actual]]=FALSE),AX428+Weekly[[#This Row],[V Odds &lt;]]-1,IF(AND(Weekly[[#This Row],[H Odds &lt;]]&lt;&gt;"",Weekly[[#This Row],[TRUES]]&gt;0,Weekly[[#This Row],[Actual]]=TRUE),AX428+Weekly[[#This Row],[H Odds &lt;]]-1,IF(AND(Weekly[[#This Row],[V Odds &lt;]]&lt;&gt;"",Weekly[[#This Row],[FALSES]]=0),AX428,IF(AND(Weekly[[#This Row],[H Odds &lt;]]&lt;&gt;"",Weekly[[#This Row],[TRUES]]=0),AX428,AX428-1)))))</f>
        <v>96.59999999999998</v>
      </c>
      <c r="AY429" s="37">
        <f>IF(AND(Weekly[[#This Row],[V Odds &lt;]]="",Weekly[[#This Row],[H Odds &lt;]]=""),AY428,IF(AND(Weekly[[#This Row],[V Odds &lt;]]&lt;&gt;"",Weekly[[#This Row],[FALSES]]&gt;0,Weekly[[#This Row],[Actual]]=FALSE),AY428+((Weekly[[#This Row],[V Odds &lt;]]-1)*0.92),IF(AND(Weekly[[#This Row],[H Odds &lt;]]&lt;&gt;"",Weekly[[#This Row],[TRUES]]&gt;0,Weekly[[#This Row],[Actual]]=TRUE),AY428+((Weekly[[#This Row],[H Odds &lt;]]-1)*0.92),IF(AND(Weekly[[#This Row],[V Odds &lt;]]&lt;&gt;"",Weekly[[#This Row],[FALSES]]=0),AY428,IF(AND(Weekly[[#This Row],[H Odds &lt;]]&lt;&gt;"",Weekly[[#This Row],[TRUES]]=0),AY428,AY428-1)))))</f>
        <v>87.352000000000032</v>
      </c>
      <c r="AZ429" s="37">
        <f>IF(AND(Weekly[[#This Row],[V Odds &lt;]]="",Weekly[[#This Row],[H Odds &lt;]]=""),AZ428,IF(AND(Weekly[[#This Row],[V Odds &lt;]]&lt;&gt;"",Weekly[[#This Row],[Actual]]=FALSE),AZ428+Weekly[[#This Row],[V Odds &lt;]]-1,IF(AND(Weekly[[#This Row],[H Odds &lt;]]&lt;&gt;"",Weekly[[#This Row],[Actual]]=TRUE),AZ428+Weekly[[#This Row],[H Odds &lt;]]-1,AZ428-1)))</f>
        <v>82.32</v>
      </c>
      <c r="BA429" s="38">
        <f>IF(Weekly[[#This Row],[H Odds &lt;]]="",BA428,IF(AND(Weekly[[#This Row],[H Odds &lt;]]&lt;&gt;"",Weekly[[#This Row],[SVC_P]]=TRUE,Weekly[[#This Row],[Actual]]=TRUE),BA428+Weekly[[#This Row],[H Odds &lt;]]-1,IF(AND(Weekly[[#This Row],[H Odds &lt;]]&lt;&gt;"",Weekly[[#This Row],[SVC_P]]=TRUE,Weekly[[#This Row],[Actual]]=FALSE),BA428-1,BA428)))</f>
        <v>81.589999999999989</v>
      </c>
      <c r="BB429" s="38">
        <f>IF(Weekly[[#This Row],[H Odds &lt;]]="",BB428,IF(AND(Weekly[[#This Row],[H Odds &lt;]]&lt;&gt;"",Weekly[[#This Row],[ADBC_P]]=TRUE,Weekly[[#This Row],[Actual]]=TRUE),BB428+Weekly[[#This Row],[H Odds &lt;]]-1,IF(AND(Weekly[[#This Row],[H Odds &lt;]]&lt;&gt;"",Weekly[[#This Row],[ADBC_P]]=TRUE,Weekly[[#This Row],[Actual]]=FALSE),BB428-1,BB428)))</f>
        <v>55.41</v>
      </c>
      <c r="BC429" s="38">
        <f>IF(Weekly[[#This Row],[H Odds &lt;]]="",BC428,IF(AND(Weekly[[#This Row],[H Odds &lt;]]&lt;&gt;"",Weekly[[#This Row],[RFC_P]]=TRUE,Weekly[[#This Row],[Actual]]=TRUE),BC428+Weekly[[#This Row],[H Odds &lt;]]-1,IF(AND(Weekly[[#This Row],[H Odds &lt;]]&lt;&gt;"",Weekly[[#This Row],[RFC_P]]=TRUE,Weekly[[#This Row],[Actual]]=FALSE),BC428-1,BC428)))</f>
        <v>57.109999999999992</v>
      </c>
      <c r="BD429" s="38">
        <f>IF(Weekly[[#This Row],[H Odds &lt;]]="",BD428,IF(AND(Weekly[[#This Row],[H Odds &lt;]]&lt;&gt;"",Weekly[[#This Row],[GBC_P]]=TRUE,Weekly[[#This Row],[Actual]]=TRUE),BD428+Weekly[[#This Row],[H Odds &lt;]]-1,IF(AND(Weekly[[#This Row],[H Odds &lt;]]&lt;&gt;"",Weekly[[#This Row],[GBC_P]]=TRUE,Weekly[[#This Row],[Actual]]=FALSE),BD428-1,BD428)))</f>
        <v>55.110000000000007</v>
      </c>
      <c r="BE429" s="38">
        <f>IF(Weekly[[#This Row],[H Odds &lt;]]="",BE428,IF(AND(Weekly[[#This Row],[H Odds &lt;]]&lt;&gt;"",Weekly[[#This Row],[HGBC_P]]=TRUE,Weekly[[#This Row],[Actual]]=TRUE),BE428+Weekly[[#This Row],[H Odds &lt;]]-1,IF(AND(Weekly[[#This Row],[H Odds &lt;]]&lt;&gt;"",Weekly[[#This Row],[HGBC_P]]=TRUE,Weekly[[#This Row],[Actual]]=FALSE),BE428-1,BE428)))</f>
        <v>60.459999999999994</v>
      </c>
      <c r="BF429" s="38">
        <f>IF(Weekly[[#This Row],[H Odds &lt;]]="",BF428,IF(AND(Weekly[[#This Row],[H Odds &lt;]]&lt;&gt;"",Weekly[[#This Row],[XGB_P]]=TRUE,Weekly[[#This Row],[Actual]]=TRUE),BF428+Weekly[[#This Row],[H Odds &lt;]]-1,IF(AND(Weekly[[#This Row],[H Odds &lt;]]&lt;&gt;"",Weekly[[#This Row],[XGB_P]]=TRUE,Weekly[[#This Row],[Actual]]=FALSE),BF428-1,BF428)))</f>
        <v>67.08</v>
      </c>
      <c r="BG429" s="38">
        <f>IF(Weekly[[#This Row],[H Odds &lt;]]="",BG428,IF(AND(Weekly[[#This Row],[H Odds &lt;]]&lt;&gt;"",Weekly[[#This Row],[QDA_P]]=TRUE,Weekly[[#This Row],[Actual]]=TRUE),BG428+Weekly[[#This Row],[H Odds &lt;]]-1,IF(AND(Weekly[[#This Row],[H Odds &lt;]]&lt;&gt;"",Weekly[[#This Row],[QDA_P]]=TRUE,Weekly[[#This Row],[Actual]]=FALSE),BG428-1,BG428)))</f>
        <v>54.129999999999995</v>
      </c>
      <c r="BH429" s="38">
        <f>IF(Weekly[[#This Row],[H Odds &lt;]]="",BH428,IF(AND(Weekly[[#This Row],[H Odds &lt;]]&lt;&gt;"",Weekly[[#This Row],[KNC_P]]=TRUE,Weekly[[#This Row],[Actual]]=TRUE),BH428+Weekly[[#This Row],[H Odds &lt;]]-1,IF(AND(Weekly[[#This Row],[H Odds &lt;]]&lt;&gt;"",Weekly[[#This Row],[KNC_P]]=TRUE,Weekly[[#This Row],[Actual]]=FALSE),BH428-1,BH428)))</f>
        <v>58.499999999999993</v>
      </c>
      <c r="BI429" s="38">
        <f>IF(Weekly[[#This Row],[H Odds &lt;]]="",BI428,IF(AND(Weekly[[#This Row],[H Odds &lt;]]&lt;&gt;"",Weekly[[#This Row],[TRUES]]&gt;0,Weekly[[#This Row],[Actual]]=TRUE),BI428+Weekly[[#This Row],[H Odds &lt;]]-1,IF(AND(Weekly[[#This Row],[H Odds &lt;]]&lt;&gt;"",Weekly[[#This Row],[TRUES]]=0),BI428,BI428-1)))</f>
        <v>81.589999999999989</v>
      </c>
      <c r="BJ429" s="38">
        <f>IF(Weekly[[#This Row],[H Odds &lt;]]="",BJ428,IF(AND(Weekly[[#This Row],[H Odds &lt;]]&lt;&gt;"",Weekly[[#This Row],[Actual]]=TRUE),BJ428+Weekly[[#This Row],[H Odds &lt;]]-1,IF(AND(Weekly[[#This Row],[H Odds &lt;]]&lt;&gt;"",Weekly[[#This Row],[Actual]]=FALSE),BJ428-1,BJ428)))</f>
        <v>83.49</v>
      </c>
      <c r="BK429" s="58">
        <f>IF(AND(Weekly[[#This Row],[TRUES]]&gt;4,Weekly[[#This Row],[Actual]]=TRUE),BK428+Weekly[[#This Row],[BF H Odds]]-1,IF(AND(Weekly[[#This Row],[FALSES]]&gt;4,Weekly[[#This Row],[Actual]]=FALSE),BK428+Weekly[[#This Row],[BF V Odds]]-1,IF(AND(Weekly[[#This Row],[TRUES]]&gt;4,Weekly[[#This Row],[Actual]]=FALSE),BK428-1,IF(AND(Weekly[[#This Row],[FALSES]]&gt;4,Weekly[[#This Row],[Actual]]=TRUE),BK428-1,BK428))))</f>
        <v>10.730000000000029</v>
      </c>
      <c r="BL429" s="58">
        <f>IF(AND(Weekly[[#This Row],[TRUES]]&gt;5,Weekly[[#This Row],[Actual]]=TRUE),BL428+Weekly[[#This Row],[BF H Odds]]-1,IF(AND(Weekly[[#This Row],[FALSES]]&gt;5,Weekly[[#This Row],[Actual]]=FALSE),BL428+Weekly[[#This Row],[BF V Odds]]-1,IF(AND(Weekly[[#This Row],[TRUES]]&gt;5,Weekly[[#This Row],[Actual]]=FALSE),BL428-1,IF(AND(Weekly[[#This Row],[FALSES]]&gt;5,Weekly[[#This Row],[Actual]]=TRUE),BL428-1,BL428))))</f>
        <v>18.940000000000023</v>
      </c>
      <c r="BM429" s="58">
        <f>IF(AND(Weekly[[#This Row],[TRUES]]&gt;6,Weekly[[#This Row],[Actual]]=TRUE),BM428+Weekly[[#This Row],[BF H Odds]]-1,IF(AND(Weekly[[#This Row],[FALSES]]&gt;6,Weekly[[#This Row],[Actual]]=FALSE),BM428+Weekly[[#This Row],[BF V Odds]]-1,IF(AND(Weekly[[#This Row],[TRUES]]&gt;6,Weekly[[#This Row],[Actual]]=FALSE),BM428-1,IF(AND(Weekly[[#This Row],[FALSES]]&gt;6,Weekly[[#This Row],[Actual]]=TRUE),BM428-1,BM428))))</f>
        <v>46.000000000000007</v>
      </c>
    </row>
    <row r="430" spans="1:65" x14ac:dyDescent="0.25">
      <c r="A430" s="34"/>
      <c r="B430" s="10">
        <v>44297</v>
      </c>
      <c r="C430" s="17" t="s">
        <v>31</v>
      </c>
      <c r="D430" s="15" t="s">
        <v>17</v>
      </c>
      <c r="E430" t="b">
        <v>1</v>
      </c>
      <c r="F430" t="b">
        <v>1</v>
      </c>
      <c r="G430" t="b">
        <v>1</v>
      </c>
      <c r="H430" t="b">
        <v>1</v>
      </c>
      <c r="I430" t="b">
        <v>1</v>
      </c>
      <c r="J430" t="b">
        <v>1</v>
      </c>
      <c r="K430" t="b">
        <v>1</v>
      </c>
      <c r="L430" t="b">
        <v>1</v>
      </c>
      <c r="O430" t="str">
        <f>IF(Weekly[[#This Row],[H/V]]="H",Weekly[[#This Row],[BF H Odds]],IF(Weekly[[#This Row],[H/V]]="V",Weekly[[#This Row],[BF V Odds]],""))</f>
        <v/>
      </c>
      <c r="P430" t="b">
        <v>0</v>
      </c>
      <c r="R430" s="35">
        <f>IFERROR(IF(Weekly[[#This Row],[Won Bet?]]="yes",R429+(Weekly[[#This Row],[BF Odds]]*Weekly[[#This Row],[BF Stake]])-Weekly[[#This Row],[BF Stake]],R429-Weekly[[#This Row],[BF Stake]]),R429)</f>
        <v>860.15</v>
      </c>
      <c r="S430" s="9">
        <f>IFERROR(IF(Weekly[[#This Row],[Won Bet?]]="yes",S429+(((Weekly[[#This Row],[BF Odds]]*Weekly[[#This Row],[BF Stake]])-Weekly[[#This Row],[BF Stake]])*0.92),S429-Weekly[[#This Row],[BF Stake]]),S429)</f>
        <v>860.15</v>
      </c>
      <c r="T430">
        <v>2.4</v>
      </c>
      <c r="U430">
        <v>1.62</v>
      </c>
      <c r="V430" s="24">
        <f>IF(Weekly[[#This Row],[Actual]]="","",IF(AND(Weekly[[#This Row],[SVC_P]]=Weekly[[#This Row],[Actual]],Weekly[[#This Row],[SVC_P]]=TRUE),V429+Weekly[[#This Row],[BF H Odds]]-1,IF(AND(Weekly[[#This Row],[SVC_P]]=Weekly[[#This Row],[Actual]],Weekly[[#This Row],[SVC_P]]=FALSE),V429+Weekly[[#This Row],[BF V Odds]]-1,V429-1)))</f>
        <v>70.010000000000048</v>
      </c>
      <c r="W430" s="24">
        <f>IF(Weekly[[#This Row],[Actual]]="","",IF(AND(Weekly[[#This Row],[SVC_P]]=FALSE,Weekly[[#This Row],[Actual]]=TRUE),W429+Weekly[[#This Row],[BF H Odds]]-1,IF(AND(Weekly[[#This Row],[SVC_P]]=TRUE,Weekly[[#This Row],[Actual]]=FALSE,),W429+Weekly[[#This Row],[BF V Odds]]-1,W429-1)))</f>
        <v>-365.03</v>
      </c>
      <c r="X430" s="24">
        <f>IF(Weekly[[#This Row],[Actual]]="","",IF(AND(Weekly[[#This Row],[ADBC_P]]=Weekly[[#This Row],[Actual]],Weekly[[#This Row],[ADBC_P]]=TRUE),X429+Weekly[[#This Row],[BF H Odds]]-1,IF(AND(Weekly[[#This Row],[ADBC_P]]=Weekly[[#This Row],[Actual]],Weekly[[#This Row],[ADBC_P]]=FALSE),X429+Weekly[[#This Row],[BF V Odds]]-1,X429-1)))</f>
        <v>19.090000000000025</v>
      </c>
      <c r="Y430" s="24">
        <f>IF(Weekly[[#This Row],[Actual]]="","",IF(AND(Weekly[[#This Row],[ADBC_P]]=FALSE,Weekly[[#This Row],[Actual]]=TRUE),Y429+Weekly[[#This Row],[BF H Odds]]-1,IF(AND(Weekly[[#This Row],[ADBC_P]]=TRUE,Weekly[[#This Row],[Actual]]=FALSE),Y429+Weekly[[#This Row],[BF V Odds]]-1,Y429-1)))</f>
        <v>54.500000000000007</v>
      </c>
      <c r="Z430" s="24">
        <f>IF(Weekly[[#This Row],[Actual]]="","",IF(AND(Weekly[[#This Row],[RFC_P]]=Weekly[[#This Row],[Actual]],Weekly[[#This Row],[RFC_P]]=TRUE),Z429+Weekly[[#This Row],[BF H Odds]]-1,IF(AND(Weekly[[#This Row],[RFC_P]]=Weekly[[#This Row],[Actual]],Weekly[[#This Row],[RFC_P]]=FALSE),Z429+Weekly[[#This Row],[BF V Odds]]-1,Z429-1)))</f>
        <v>30.550000000000011</v>
      </c>
      <c r="AA430" s="24">
        <f>IF(Weekly[[#This Row],[Actual]]="","",IF(AND(Weekly[[#This Row],[RFC_P]]=FALSE,Weekly[[#This Row],[Actual]]=TRUE),AA429+Weekly[[#This Row],[BF H Odds]]-1,IF(AND(Weekly[[#This Row],[RFC_P]]=TRUE,Weekly[[#This Row],[Actual]]=FALSE),AA429+Weekly[[#This Row],[BF V Odds]]-1,AA429-1)))</f>
        <v>43.039999999999985</v>
      </c>
      <c r="AB430" s="24">
        <f>IF(Weekly[[#This Row],[Actual]]="","",IF(AND(Weekly[[#This Row],[GBC_P]]=Weekly[[#This Row],[Actual]],Weekly[[#This Row],[GBC_P]]=TRUE),AB429+Weekly[[#This Row],[BF H Odds]]-1,IF(AND(Weekly[[#This Row],[GBC_P]]=Weekly[[#This Row],[Actual]],Weekly[[#This Row],[GBC_P]]=FALSE),AB429+Weekly[[#This Row],[BF V Odds]]-1,AB429-1)))</f>
        <v>11.000000000000007</v>
      </c>
      <c r="AC430" s="24">
        <f>IF(Weekly[[#This Row],[Actual]]="","",IF(AND(Weekly[[#This Row],[GBC_P]]=FALSE,Weekly[[#This Row],[Actual]]=TRUE),AC429+Weekly[[#This Row],[BF H Odds]]-1,IF(AND(Weekly[[#This Row],[GBC_P]]=TRUE,Weekly[[#This Row],[Actual]]=FALSE),AC429+Weekly[[#This Row],[BF V Odds]]-1,AC429-1)))</f>
        <v>62.589999999999968</v>
      </c>
      <c r="AD430" s="24">
        <f>IF(Weekly[[#This Row],[Actual]]="","",IF(AND(Weekly[[#This Row],[HGBC_P]]=Weekly[[#This Row],[Actual]],Weekly[[#This Row],[HGBC_P]]=TRUE),AD429+Weekly[[#This Row],[BF H Odds]]-1,IF(AND(Weekly[[#This Row],[HGBC_P]]=Weekly[[#This Row],[Actual]],Weekly[[#This Row],[HGBC_P]]=FALSE),AD429+Weekly[[#This Row],[BF V Odds]]-1,AD429-1)))</f>
        <v>18.090000000000025</v>
      </c>
      <c r="AE430" s="24">
        <f>IF(Weekly[[#This Row],[Actual]]="","",IF(AND(Weekly[[#This Row],[HGBC_P]]=FALSE,Weekly[[#This Row],[Actual]]=TRUE),AE429+Weekly[[#This Row],[BF H Odds]]-1,IF(AND(Weekly[[#This Row],[HGBC_P]]=TRUE,Weekly[[#This Row],[Actual]]=FALSE),AE429+Weekly[[#This Row],[BF V Odds]]-1,AE429-1)))</f>
        <v>55.499999999999993</v>
      </c>
      <c r="AF430" s="24">
        <f>IF(Weekly[[#This Row],[Actual]]="","",IF(AND(Weekly[[#This Row],[XGB_P]]=Weekly[[#This Row],[Actual]],Weekly[[#This Row],[XGB_P]]=TRUE),AF429+Weekly[[#This Row],[BF H Odds]]-1,IF(AND(Weekly[[#This Row],[XGB_P]]=Weekly[[#This Row],[Actual]],Weekly[[#This Row],[XGB_P]]=FALSE),AF429+Weekly[[#This Row],[BF V Odds]]-1,AF429-1)))</f>
        <v>39.370000000000026</v>
      </c>
      <c r="AG430" s="24">
        <f>IF(Weekly[[#This Row],[Actual]]="","",IF(AND(Weekly[[#This Row],[XGB_P]]=FALSE,Weekly[[#This Row],[Actual]]=TRUE),AG429+Weekly[[#This Row],[BF H Odds]]-1,IF(AND(Weekly[[#This Row],[XGB_P]]=TRUE,Weekly[[#This Row],[Actual]]=FALSE),AG429+Weekly[[#This Row],[BF V Odds]]-1,AG429-1)))</f>
        <v>34.22</v>
      </c>
      <c r="AH430" s="24">
        <f>IF(Weekly[[#This Row],[Actual]]="","",IF(AND(Weekly[[#This Row],[QDA_P]]=Weekly[[#This Row],[Actual]],Weekly[[#This Row],[QDA_P]]=TRUE),AH429+Weekly[[#This Row],[BF H Odds]]-1,IF(AND(Weekly[[#This Row],[QDA_P]]=Weekly[[#This Row],[Actual]],Weekly[[#This Row],[QDA_P]]=FALSE),AH429+Weekly[[#This Row],[BF V Odds]]-1,AH429-1)))</f>
        <v>0.45000000000000906</v>
      </c>
      <c r="AI430" s="24">
        <f>IF(Weekly[[#This Row],[Actual]]="","",IF(AND(Weekly[[#This Row],[QDA_P]]=FALSE,Weekly[[#This Row],[Actual]]=TRUE),AI429+Weekly[[#This Row],[BF H Odds]]-1,IF(AND(Weekly[[#This Row],[QDA_P]]=TRUE,Weekly[[#This Row],[Actual]]=FALSE),AI429+Weekly[[#This Row],[BF V Odds]]-1,AI429-1)))</f>
        <v>73.140000000000015</v>
      </c>
      <c r="AJ430" s="24">
        <f>IF(Weekly[[#This Row],[Actual]]="","",IF(AND(Weekly[[#This Row],[KNC_P]]=FALSE,Weekly[[#This Row],[Actual]]=TRUE),AJ429+Weekly[[#This Row],[BF H Odds]]-1,IF(AND(Weekly[[#This Row],[KNC_P]]=TRUE,Weekly[[#This Row],[Actual]]=FALSE),AJ429+Weekly[[#This Row],[BF V Odds]]-1,AJ429-1)))</f>
        <v>41.219999999999978</v>
      </c>
      <c r="AK430" s="24">
        <f>IF(Weekly[[#This Row],[Actual]]="","",IF(AND(Weekly[[#This Row],[KNC_P]]=FALSE,Weekly[[#This Row],[Actual]]=TRUE),AK429+Weekly[[#This Row],[BF H Odds]]-1,IF(AND(Weekly[[#This Row],[KNC_P]]=TRUE,Weekly[[#This Row],[Actual]]=FALSE),AK429+Weekly[[#This Row],[BF V Odds]]-1,AK429-1)))</f>
        <v>40.119999999999969</v>
      </c>
      <c r="AL430" s="30">
        <f>IF(Weekly[[#This Row],[Actual]]="","",COUNTIF(Weekly[[#This Row],[SVC_P]:[QDA_P]],TRUE))</f>
        <v>7</v>
      </c>
      <c r="AM430" s="30">
        <f>IF(Weekly[[#This Row],[Actual]]="","",COUNTIF(Weekly[[#This Row],[SVC_P]:[QDA_P]],FALSE))</f>
        <v>0</v>
      </c>
      <c r="AN430" s="36" t="str">
        <f>IF(AND(Weekly[[#This Row],[BF V Odds]]&gt;$BO$6,Weekly[[#This Row],[BF V Odds]] &lt; $BO$7),Weekly[[#This Row],[BF V Odds]],"")</f>
        <v/>
      </c>
      <c r="AO430" s="36" t="str">
        <f>IF(AND(Weekly[[#This Row],[BF H Odds]]&gt;$BO$6, Weekly[[#This Row],[BF H Odds]] &lt; $BO$7),Weekly[[#This Row],[BF H Odds]],"")</f>
        <v/>
      </c>
      <c r="AP430" s="37">
        <f>IF(AND(Weekly[[#This Row],[V Odds &lt;]]="",Weekly[[#This Row],[H Odds &lt;]]=""),AP429,IF(AND(Weekly[[#This Row],[H Odds &lt;]]&lt;&gt;"",Weekly[[#This Row],[SVC_P]]=TRUE,Weekly[[#This Row],[Actual]]=TRUE),AP429+Weekly[[#This Row],[H Odds &lt;]]-1,IF(AND(Weekly[[#This Row],[V Odds &lt;]]&lt;&gt;"",Weekly[[#This Row],[SVC_P]]=FALSE,Weekly[[#This Row],[Actual]]=FALSE),AP429+Weekly[[#This Row],[V Odds &lt;]]-1,IF(AND(Weekly[[#This Row],[V Odds &lt;]]&lt;&gt;"",Weekly[[#This Row],[SVC_P]]=FALSE,Weekly[[#This Row],[Actual]]=TRUE),AP429-1,IF(AND(Weekly[[#This Row],[H Odds &lt;]]&lt;&gt;"",Weekly[[#This Row],[SVC_P]]=TRUE,Weekly[[#This Row],[Actual]]=FALSE),AP429-1,AP429)))))</f>
        <v>86.63000000000001</v>
      </c>
      <c r="AQ430" s="37">
        <f>IF(AND(Weekly[[#This Row],[V Odds &lt;]]="",Weekly[[#This Row],[H Odds &lt;]]=""),AQ429,IF(AND(Weekly[[#This Row],[H Odds &lt;]]&lt;&gt;"",Weekly[[#This Row],[ADBC_P]]=TRUE,Weekly[[#This Row],[Actual]]=TRUE),AQ429+Weekly[[#This Row],[H Odds &lt;]]-1,IF(AND(Weekly[[#This Row],[V Odds &lt;]]&lt;&gt;"",Weekly[[#This Row],[ADBC_P]]=FALSE,Weekly[[#This Row],[Actual]]=FALSE),AQ429+Weekly[[#This Row],[V Odds &lt;]]-1,IF(AND(Weekly[[#This Row],[V Odds &lt;]]&lt;&gt;"",Weekly[[#This Row],[ADBC_P]]=FALSE,Weekly[[#This Row],[Actual]]=TRUE),AQ429-1,IF(AND(Weekly[[#This Row],[H Odds &lt;]]&lt;&gt;"",Weekly[[#This Row],[ADBC_P]]=TRUE,Weekly[[#This Row],[Actual]]=FALSE),AQ429-1,AQ429)))))</f>
        <v>56.73</v>
      </c>
      <c r="AR430" s="37">
        <f>IF(AND(Weekly[[#This Row],[V Odds &lt;]]="",Weekly[[#This Row],[H Odds &lt;]]=""),AR429,IF(AND(Weekly[[#This Row],[H Odds &lt;]]&lt;&gt;"",Weekly[[#This Row],[RFC_P]]=TRUE,Weekly[[#This Row],[Actual]]=TRUE),AR429+Weekly[[#This Row],[H Odds &lt;]]-1,IF(AND(Weekly[[#This Row],[V Odds &lt;]]&lt;&gt;"",Weekly[[#This Row],[RFC_P]]=FALSE,Weekly[[#This Row],[Actual]]=FALSE),AR429+Weekly[[#This Row],[V Odds &lt;]]-1,IF(AND(Weekly[[#This Row],[V Odds &lt;]]&lt;&gt;"",Weekly[[#This Row],[RFC_P]]=FALSE,Weekly[[#This Row],[Actual]]=TRUE),AR429-1,IF(AND(Weekly[[#This Row],[H Odds &lt;]]&lt;&gt;"",Weekly[[#This Row],[RFC_P]]=TRUE,Weekly[[#This Row],[Actual]]=FALSE),AR429-1,AR429)))))</f>
        <v>70.839999999999989</v>
      </c>
      <c r="AS430" s="37">
        <f>IF(AND(Weekly[[#This Row],[V Odds &lt;]]="",Weekly[[#This Row],[H Odds &lt;]]=""),AS429,IF(AND(Weekly[[#This Row],[H Odds &lt;]]&lt;&gt;"",Weekly[[#This Row],[GBC_P]]=TRUE,Weekly[[#This Row],[Actual]]=TRUE),AS429+Weekly[[#This Row],[H Odds &lt;]]-1,IF(AND(Weekly[[#This Row],[V Odds &lt;]]&lt;&gt;"",Weekly[[#This Row],[GBC_P]]=FALSE,Weekly[[#This Row],[Actual]]=FALSE),AS429+Weekly[[#This Row],[V Odds &lt;]]-1,IF(AND(Weekly[[#This Row],[V Odds &lt;]]&lt;&gt;"",Weekly[[#This Row],[GBC_P]]=FALSE,Weekly[[#This Row],[Actual]]=TRUE),AS429-1,IF(AND(Weekly[[#This Row],[H Odds &lt;]]&lt;&gt;"",Weekly[[#This Row],[GBC_P]]=TRUE,Weekly[[#This Row],[Actual]]=FALSE),AS429-1,AS429)))))</f>
        <v>55.330000000000005</v>
      </c>
      <c r="AT430" s="37">
        <f>IF(AND(Weekly[[#This Row],[V Odds &lt;]]="",Weekly[[#This Row],[H Odds &lt;]]=""),AT429,IF(AND(Weekly[[#This Row],[H Odds &lt;]]&lt;&gt;"",Weekly[[#This Row],[HGBC_P]]=TRUE,Weekly[[#This Row],[Actual]]=TRUE),AT429+Weekly[[#This Row],[H Odds &lt;]]-1,IF(AND(Weekly[[#This Row],[V Odds &lt;]]&lt;&gt;"",Weekly[[#This Row],[HGBC_P]]=FALSE,Weekly[[#This Row],[Actual]]=FALSE),AT429+Weekly[[#This Row],[V Odds &lt;]]-1,IF(AND(Weekly[[#This Row],[V Odds &lt;]]&lt;&gt;"",Weekly[[#This Row],[HGBC_P]]=FALSE,Weekly[[#This Row],[Actual]]=TRUE),AT429-1,IF(AND(Weekly[[#This Row],[H Odds &lt;]]&lt;&gt;"",Weekly[[#This Row],[HGBC_P]]=TRUE,Weekly[[#This Row],[Actual]]=FALSE),AT429-1,AT429)))))</f>
        <v>61.16</v>
      </c>
      <c r="AU430" s="37">
        <f>IF(AND(Weekly[[#This Row],[V Odds &lt;]]="",Weekly[[#This Row],[H Odds &lt;]]=""),AU429,IF(AND(Weekly[[#This Row],[H Odds &lt;]]&lt;&gt;"",Weekly[[#This Row],[XGB_P]]=TRUE,Weekly[[#This Row],[Actual]]=TRUE),AU429+Weekly[[#This Row],[H Odds &lt;]]-1,IF(AND(Weekly[[#This Row],[V Odds &lt;]]&lt;&gt;"",Weekly[[#This Row],[XGB_P]]=FALSE,Weekly[[#This Row],[Actual]]=FALSE),AU429+Weekly[[#This Row],[V Odds &lt;]]-1,IF(AND(Weekly[[#This Row],[V Odds &lt;]]&lt;&gt;"",Weekly[[#This Row],[XGB_P]]=FALSE,Weekly[[#This Row],[Actual]]=TRUE),AU429-1,IF(AND(Weekly[[#This Row],[H Odds &lt;]]&lt;&gt;"",Weekly[[#This Row],[XGB_P]]=TRUE,Weekly[[#This Row],[Actual]]=FALSE),AU429-1,AU429)))))</f>
        <v>72.510000000000005</v>
      </c>
      <c r="AV430" s="37">
        <f>IF(AND(Weekly[[#This Row],[V Odds &lt;]]="",Weekly[[#This Row],[H Odds &lt;]]=""),AV429,IF(AND(Weekly[[#This Row],[H Odds &lt;]]&lt;&gt;"",Weekly[[#This Row],[QDA_P]]=TRUE,Weekly[[#This Row],[Actual]]=TRUE),AV429+Weekly[[#This Row],[H Odds &lt;]]-1,IF(AND(Weekly[[#This Row],[V Odds &lt;]]&lt;&gt;"",Weekly[[#This Row],[QDA_P]]=FALSE,Weekly[[#This Row],[Actual]]=FALSE),AV429+Weekly[[#This Row],[V Odds &lt;]]-1,IF(AND(Weekly[[#This Row],[V Odds &lt;]]&lt;&gt;"",Weekly[[#This Row],[QDA_P]]=FALSE,Weekly[[#This Row],[Actual]]=TRUE),AV429-1,IF(AND(Weekly[[#This Row],[H Odds &lt;]]&lt;&gt;"",Weekly[[#This Row],[QDA_P]]=TRUE,Weekly[[#This Row],[Actual]]=FALSE),AV429-1,AV429)))))</f>
        <v>64.199999999999989</v>
      </c>
      <c r="AW430" s="37">
        <f>IF(AND(Weekly[[#This Row],[H Odds &lt;]]="",Weekly[[#This Row],[V Odds &lt;]]=""),AW429,IF(AND(Weekly[[#This Row],[KNC_P]]=Weekly[[#This Row],[Actual]],Weekly[[#This Row],[KNC_P]]=TRUE),AW429+Weekly[[#This Row],[BF H Odds]]-1,IF(AND(Weekly[[#This Row],[KNC_P]]=Weekly[[#This Row],[Actual]],Weekly[[#This Row],[KNC_P]]=FALSE),AW429+Weekly[[#This Row],[BF V Odds]]-1,AW429-1)))</f>
        <v>59.930000000000014</v>
      </c>
      <c r="AX430" s="37">
        <f>IF(AND(Weekly[[#This Row],[V Odds &lt;]]="",Weekly[[#This Row],[H Odds &lt;]]=""),AX429,IF(AND(Weekly[[#This Row],[V Odds &lt;]]&lt;&gt;"",Weekly[[#This Row],[FALSES]]&gt;0,Weekly[[#This Row],[Actual]]=FALSE),AX429+Weekly[[#This Row],[V Odds &lt;]]-1,IF(AND(Weekly[[#This Row],[H Odds &lt;]]&lt;&gt;"",Weekly[[#This Row],[TRUES]]&gt;0,Weekly[[#This Row],[Actual]]=TRUE),AX429+Weekly[[#This Row],[H Odds &lt;]]-1,IF(AND(Weekly[[#This Row],[V Odds &lt;]]&lt;&gt;"",Weekly[[#This Row],[FALSES]]=0),AX429,IF(AND(Weekly[[#This Row],[H Odds &lt;]]&lt;&gt;"",Weekly[[#This Row],[TRUES]]=0),AX429,AX429-1)))))</f>
        <v>96.59999999999998</v>
      </c>
      <c r="AY430" s="37">
        <f>IF(AND(Weekly[[#This Row],[V Odds &lt;]]="",Weekly[[#This Row],[H Odds &lt;]]=""),AY429,IF(AND(Weekly[[#This Row],[V Odds &lt;]]&lt;&gt;"",Weekly[[#This Row],[FALSES]]&gt;0,Weekly[[#This Row],[Actual]]=FALSE),AY429+((Weekly[[#This Row],[V Odds &lt;]]-1)*0.92),IF(AND(Weekly[[#This Row],[H Odds &lt;]]&lt;&gt;"",Weekly[[#This Row],[TRUES]]&gt;0,Weekly[[#This Row],[Actual]]=TRUE),AY429+((Weekly[[#This Row],[H Odds &lt;]]-1)*0.92),IF(AND(Weekly[[#This Row],[V Odds &lt;]]&lt;&gt;"",Weekly[[#This Row],[FALSES]]=0),AY429,IF(AND(Weekly[[#This Row],[H Odds &lt;]]&lt;&gt;"",Weekly[[#This Row],[TRUES]]=0),AY429,AY429-1)))))</f>
        <v>87.352000000000032</v>
      </c>
      <c r="AZ430" s="37">
        <f>IF(AND(Weekly[[#This Row],[V Odds &lt;]]="",Weekly[[#This Row],[H Odds &lt;]]=""),AZ429,IF(AND(Weekly[[#This Row],[V Odds &lt;]]&lt;&gt;"",Weekly[[#This Row],[Actual]]=FALSE),AZ429+Weekly[[#This Row],[V Odds &lt;]]-1,IF(AND(Weekly[[#This Row],[H Odds &lt;]]&lt;&gt;"",Weekly[[#This Row],[Actual]]=TRUE),AZ429+Weekly[[#This Row],[H Odds &lt;]]-1,AZ429-1)))</f>
        <v>82.32</v>
      </c>
      <c r="BA430" s="38">
        <f>IF(Weekly[[#This Row],[H Odds &lt;]]="",BA429,IF(AND(Weekly[[#This Row],[H Odds &lt;]]&lt;&gt;"",Weekly[[#This Row],[SVC_P]]=TRUE,Weekly[[#This Row],[Actual]]=TRUE),BA429+Weekly[[#This Row],[H Odds &lt;]]-1,IF(AND(Weekly[[#This Row],[H Odds &lt;]]&lt;&gt;"",Weekly[[#This Row],[SVC_P]]=TRUE,Weekly[[#This Row],[Actual]]=FALSE),BA429-1,BA429)))</f>
        <v>81.589999999999989</v>
      </c>
      <c r="BB430" s="38">
        <f>IF(Weekly[[#This Row],[H Odds &lt;]]="",BB429,IF(AND(Weekly[[#This Row],[H Odds &lt;]]&lt;&gt;"",Weekly[[#This Row],[ADBC_P]]=TRUE,Weekly[[#This Row],[Actual]]=TRUE),BB429+Weekly[[#This Row],[H Odds &lt;]]-1,IF(AND(Weekly[[#This Row],[H Odds &lt;]]&lt;&gt;"",Weekly[[#This Row],[ADBC_P]]=TRUE,Weekly[[#This Row],[Actual]]=FALSE),BB429-1,BB429)))</f>
        <v>55.41</v>
      </c>
      <c r="BC430" s="38">
        <f>IF(Weekly[[#This Row],[H Odds &lt;]]="",BC429,IF(AND(Weekly[[#This Row],[H Odds &lt;]]&lt;&gt;"",Weekly[[#This Row],[RFC_P]]=TRUE,Weekly[[#This Row],[Actual]]=TRUE),BC429+Weekly[[#This Row],[H Odds &lt;]]-1,IF(AND(Weekly[[#This Row],[H Odds &lt;]]&lt;&gt;"",Weekly[[#This Row],[RFC_P]]=TRUE,Weekly[[#This Row],[Actual]]=FALSE),BC429-1,BC429)))</f>
        <v>57.109999999999992</v>
      </c>
      <c r="BD430" s="38">
        <f>IF(Weekly[[#This Row],[H Odds &lt;]]="",BD429,IF(AND(Weekly[[#This Row],[H Odds &lt;]]&lt;&gt;"",Weekly[[#This Row],[GBC_P]]=TRUE,Weekly[[#This Row],[Actual]]=TRUE),BD429+Weekly[[#This Row],[H Odds &lt;]]-1,IF(AND(Weekly[[#This Row],[H Odds &lt;]]&lt;&gt;"",Weekly[[#This Row],[GBC_P]]=TRUE,Weekly[[#This Row],[Actual]]=FALSE),BD429-1,BD429)))</f>
        <v>55.110000000000007</v>
      </c>
      <c r="BE430" s="38">
        <f>IF(Weekly[[#This Row],[H Odds &lt;]]="",BE429,IF(AND(Weekly[[#This Row],[H Odds &lt;]]&lt;&gt;"",Weekly[[#This Row],[HGBC_P]]=TRUE,Weekly[[#This Row],[Actual]]=TRUE),BE429+Weekly[[#This Row],[H Odds &lt;]]-1,IF(AND(Weekly[[#This Row],[H Odds &lt;]]&lt;&gt;"",Weekly[[#This Row],[HGBC_P]]=TRUE,Weekly[[#This Row],[Actual]]=FALSE),BE429-1,BE429)))</f>
        <v>60.459999999999994</v>
      </c>
      <c r="BF430" s="38">
        <f>IF(Weekly[[#This Row],[H Odds &lt;]]="",BF429,IF(AND(Weekly[[#This Row],[H Odds &lt;]]&lt;&gt;"",Weekly[[#This Row],[XGB_P]]=TRUE,Weekly[[#This Row],[Actual]]=TRUE),BF429+Weekly[[#This Row],[H Odds &lt;]]-1,IF(AND(Weekly[[#This Row],[H Odds &lt;]]&lt;&gt;"",Weekly[[#This Row],[XGB_P]]=TRUE,Weekly[[#This Row],[Actual]]=FALSE),BF429-1,BF429)))</f>
        <v>67.08</v>
      </c>
      <c r="BG430" s="38">
        <f>IF(Weekly[[#This Row],[H Odds &lt;]]="",BG429,IF(AND(Weekly[[#This Row],[H Odds &lt;]]&lt;&gt;"",Weekly[[#This Row],[QDA_P]]=TRUE,Weekly[[#This Row],[Actual]]=TRUE),BG429+Weekly[[#This Row],[H Odds &lt;]]-1,IF(AND(Weekly[[#This Row],[H Odds &lt;]]&lt;&gt;"",Weekly[[#This Row],[QDA_P]]=TRUE,Weekly[[#This Row],[Actual]]=FALSE),BG429-1,BG429)))</f>
        <v>54.129999999999995</v>
      </c>
      <c r="BH430" s="38">
        <f>IF(Weekly[[#This Row],[H Odds &lt;]]="",BH429,IF(AND(Weekly[[#This Row],[H Odds &lt;]]&lt;&gt;"",Weekly[[#This Row],[KNC_P]]=TRUE,Weekly[[#This Row],[Actual]]=TRUE),BH429+Weekly[[#This Row],[H Odds &lt;]]-1,IF(AND(Weekly[[#This Row],[H Odds &lt;]]&lt;&gt;"",Weekly[[#This Row],[KNC_P]]=TRUE,Weekly[[#This Row],[Actual]]=FALSE),BH429-1,BH429)))</f>
        <v>58.499999999999993</v>
      </c>
      <c r="BI430" s="38">
        <f>IF(Weekly[[#This Row],[H Odds &lt;]]="",BI429,IF(AND(Weekly[[#This Row],[H Odds &lt;]]&lt;&gt;"",Weekly[[#This Row],[TRUES]]&gt;0,Weekly[[#This Row],[Actual]]=TRUE),BI429+Weekly[[#This Row],[H Odds &lt;]]-1,IF(AND(Weekly[[#This Row],[H Odds &lt;]]&lt;&gt;"",Weekly[[#This Row],[TRUES]]=0),BI429,BI429-1)))</f>
        <v>81.589999999999989</v>
      </c>
      <c r="BJ430" s="38">
        <f>IF(Weekly[[#This Row],[H Odds &lt;]]="",BJ429,IF(AND(Weekly[[#This Row],[H Odds &lt;]]&lt;&gt;"",Weekly[[#This Row],[Actual]]=TRUE),BJ429+Weekly[[#This Row],[H Odds &lt;]]-1,IF(AND(Weekly[[#This Row],[H Odds &lt;]]&lt;&gt;"",Weekly[[#This Row],[Actual]]=FALSE),BJ429-1,BJ429)))</f>
        <v>83.49</v>
      </c>
      <c r="BK430" s="58">
        <f>IF(AND(Weekly[[#This Row],[TRUES]]&gt;4,Weekly[[#This Row],[Actual]]=TRUE),BK429+Weekly[[#This Row],[BF H Odds]]-1,IF(AND(Weekly[[#This Row],[FALSES]]&gt;4,Weekly[[#This Row],[Actual]]=FALSE),BK429+Weekly[[#This Row],[BF V Odds]]-1,IF(AND(Weekly[[#This Row],[TRUES]]&gt;4,Weekly[[#This Row],[Actual]]=FALSE),BK429-1,IF(AND(Weekly[[#This Row],[FALSES]]&gt;4,Weekly[[#This Row],[Actual]]=TRUE),BK429-1,BK429))))</f>
        <v>9.7300000000000288</v>
      </c>
      <c r="BL430" s="58">
        <f>IF(AND(Weekly[[#This Row],[TRUES]]&gt;5,Weekly[[#This Row],[Actual]]=TRUE),BL429+Weekly[[#This Row],[BF H Odds]]-1,IF(AND(Weekly[[#This Row],[FALSES]]&gt;5,Weekly[[#This Row],[Actual]]=FALSE),BL429+Weekly[[#This Row],[BF V Odds]]-1,IF(AND(Weekly[[#This Row],[TRUES]]&gt;5,Weekly[[#This Row],[Actual]]=FALSE),BL429-1,IF(AND(Weekly[[#This Row],[FALSES]]&gt;5,Weekly[[#This Row],[Actual]]=TRUE),BL429-1,BL429))))</f>
        <v>17.940000000000023</v>
      </c>
      <c r="BM430" s="58">
        <f>IF(AND(Weekly[[#This Row],[TRUES]]&gt;6,Weekly[[#This Row],[Actual]]=TRUE),BM429+Weekly[[#This Row],[BF H Odds]]-1,IF(AND(Weekly[[#This Row],[FALSES]]&gt;6,Weekly[[#This Row],[Actual]]=FALSE),BM429+Weekly[[#This Row],[BF V Odds]]-1,IF(AND(Weekly[[#This Row],[TRUES]]&gt;6,Weekly[[#This Row],[Actual]]=FALSE),BM429-1,IF(AND(Weekly[[#This Row],[FALSES]]&gt;6,Weekly[[#This Row],[Actual]]=TRUE),BM429-1,BM429))))</f>
        <v>45.000000000000007</v>
      </c>
    </row>
    <row r="431" spans="1:65" x14ac:dyDescent="0.25">
      <c r="A431" s="34"/>
      <c r="B431" s="10">
        <v>44297</v>
      </c>
      <c r="C431" s="17" t="s">
        <v>34</v>
      </c>
      <c r="D431" s="15" t="s">
        <v>12</v>
      </c>
      <c r="E431" t="b">
        <v>1</v>
      </c>
      <c r="F431" t="b">
        <v>1</v>
      </c>
      <c r="G431" t="b">
        <v>1</v>
      </c>
      <c r="H431" t="b">
        <v>1</v>
      </c>
      <c r="I431" t="b">
        <v>1</v>
      </c>
      <c r="J431" t="b">
        <v>1</v>
      </c>
      <c r="K431" t="b">
        <v>1</v>
      </c>
      <c r="L431" t="b">
        <v>1</v>
      </c>
      <c r="M431" t="s">
        <v>100</v>
      </c>
      <c r="N431">
        <v>21.5</v>
      </c>
      <c r="O431">
        <f>IF(Weekly[[#This Row],[H/V]]="H",Weekly[[#This Row],[BF H Odds]],IF(Weekly[[#This Row],[H/V]]="V",Weekly[[#This Row],[BF V Odds]],""))</f>
        <v>3.9</v>
      </c>
      <c r="P431" t="b">
        <v>0</v>
      </c>
      <c r="Q431" t="s">
        <v>76</v>
      </c>
      <c r="R431" s="35">
        <f>IFERROR(IF(Weekly[[#This Row],[Won Bet?]]="yes",R430+(Weekly[[#This Row],[BF Odds]]*Weekly[[#This Row],[BF Stake]])-Weekly[[#This Row],[BF Stake]],R430-Weekly[[#This Row],[BF Stake]]),R430)</f>
        <v>838.65</v>
      </c>
      <c r="S431" s="9">
        <f>IFERROR(IF(Weekly[[#This Row],[Won Bet?]]="yes",S430+(((Weekly[[#This Row],[BF Odds]]*Weekly[[#This Row],[BF Stake]])-Weekly[[#This Row],[BF Stake]])*0.92),S430-Weekly[[#This Row],[BF Stake]]),S430)</f>
        <v>838.65</v>
      </c>
      <c r="T431" s="13">
        <v>1.33</v>
      </c>
      <c r="U431" s="13">
        <v>3.9</v>
      </c>
      <c r="V431" s="24">
        <f>IF(Weekly[[#This Row],[Actual]]="","",IF(AND(Weekly[[#This Row],[SVC_P]]=Weekly[[#This Row],[Actual]],Weekly[[#This Row],[SVC_P]]=TRUE),V430+Weekly[[#This Row],[BF H Odds]]-1,IF(AND(Weekly[[#This Row],[SVC_P]]=Weekly[[#This Row],[Actual]],Weekly[[#This Row],[SVC_P]]=FALSE),V430+Weekly[[#This Row],[BF V Odds]]-1,V430-1)))</f>
        <v>69.010000000000048</v>
      </c>
      <c r="W431" s="24">
        <f>IF(Weekly[[#This Row],[Actual]]="","",IF(AND(Weekly[[#This Row],[SVC_P]]=FALSE,Weekly[[#This Row],[Actual]]=TRUE),W430+Weekly[[#This Row],[BF H Odds]]-1,IF(AND(Weekly[[#This Row],[SVC_P]]=TRUE,Weekly[[#This Row],[Actual]]=FALSE,),W430+Weekly[[#This Row],[BF V Odds]]-1,W430-1)))</f>
        <v>-366.03</v>
      </c>
      <c r="X431" s="24">
        <f>IF(Weekly[[#This Row],[Actual]]="","",IF(AND(Weekly[[#This Row],[ADBC_P]]=Weekly[[#This Row],[Actual]],Weekly[[#This Row],[ADBC_P]]=TRUE),X430+Weekly[[#This Row],[BF H Odds]]-1,IF(AND(Weekly[[#This Row],[ADBC_P]]=Weekly[[#This Row],[Actual]],Weekly[[#This Row],[ADBC_P]]=FALSE),X430+Weekly[[#This Row],[BF V Odds]]-1,X430-1)))</f>
        <v>18.090000000000025</v>
      </c>
      <c r="Y431" s="24">
        <f>IF(Weekly[[#This Row],[Actual]]="","",IF(AND(Weekly[[#This Row],[ADBC_P]]=FALSE,Weekly[[#This Row],[Actual]]=TRUE),Y430+Weekly[[#This Row],[BF H Odds]]-1,IF(AND(Weekly[[#This Row],[ADBC_P]]=TRUE,Weekly[[#This Row],[Actual]]=FALSE),Y430+Weekly[[#This Row],[BF V Odds]]-1,Y430-1)))</f>
        <v>54.830000000000005</v>
      </c>
      <c r="Z431" s="24">
        <f>IF(Weekly[[#This Row],[Actual]]="","",IF(AND(Weekly[[#This Row],[RFC_P]]=Weekly[[#This Row],[Actual]],Weekly[[#This Row],[RFC_P]]=TRUE),Z430+Weekly[[#This Row],[BF H Odds]]-1,IF(AND(Weekly[[#This Row],[RFC_P]]=Weekly[[#This Row],[Actual]],Weekly[[#This Row],[RFC_P]]=FALSE),Z430+Weekly[[#This Row],[BF V Odds]]-1,Z430-1)))</f>
        <v>29.550000000000011</v>
      </c>
      <c r="AA431" s="24">
        <f>IF(Weekly[[#This Row],[Actual]]="","",IF(AND(Weekly[[#This Row],[RFC_P]]=FALSE,Weekly[[#This Row],[Actual]]=TRUE),AA430+Weekly[[#This Row],[BF H Odds]]-1,IF(AND(Weekly[[#This Row],[RFC_P]]=TRUE,Weekly[[#This Row],[Actual]]=FALSE),AA430+Weekly[[#This Row],[BF V Odds]]-1,AA430-1)))</f>
        <v>43.369999999999983</v>
      </c>
      <c r="AB431" s="24">
        <f>IF(Weekly[[#This Row],[Actual]]="","",IF(AND(Weekly[[#This Row],[GBC_P]]=Weekly[[#This Row],[Actual]],Weekly[[#This Row],[GBC_P]]=TRUE),AB430+Weekly[[#This Row],[BF H Odds]]-1,IF(AND(Weekly[[#This Row],[GBC_P]]=Weekly[[#This Row],[Actual]],Weekly[[#This Row],[GBC_P]]=FALSE),AB430+Weekly[[#This Row],[BF V Odds]]-1,AB430-1)))</f>
        <v>10.000000000000007</v>
      </c>
      <c r="AC431" s="24">
        <f>IF(Weekly[[#This Row],[Actual]]="","",IF(AND(Weekly[[#This Row],[GBC_P]]=FALSE,Weekly[[#This Row],[Actual]]=TRUE),AC430+Weekly[[#This Row],[BF H Odds]]-1,IF(AND(Weekly[[#This Row],[GBC_P]]=TRUE,Weekly[[#This Row],[Actual]]=FALSE),AC430+Weekly[[#This Row],[BF V Odds]]-1,AC430-1)))</f>
        <v>62.919999999999966</v>
      </c>
      <c r="AD431" s="24">
        <f>IF(Weekly[[#This Row],[Actual]]="","",IF(AND(Weekly[[#This Row],[HGBC_P]]=Weekly[[#This Row],[Actual]],Weekly[[#This Row],[HGBC_P]]=TRUE),AD430+Weekly[[#This Row],[BF H Odds]]-1,IF(AND(Weekly[[#This Row],[HGBC_P]]=Weekly[[#This Row],[Actual]],Weekly[[#This Row],[HGBC_P]]=FALSE),AD430+Weekly[[#This Row],[BF V Odds]]-1,AD430-1)))</f>
        <v>17.090000000000025</v>
      </c>
      <c r="AE431" s="24">
        <f>IF(Weekly[[#This Row],[Actual]]="","",IF(AND(Weekly[[#This Row],[HGBC_P]]=FALSE,Weekly[[#This Row],[Actual]]=TRUE),AE430+Weekly[[#This Row],[BF H Odds]]-1,IF(AND(Weekly[[#This Row],[HGBC_P]]=TRUE,Weekly[[#This Row],[Actual]]=FALSE),AE430+Weekly[[#This Row],[BF V Odds]]-1,AE430-1)))</f>
        <v>55.829999999999991</v>
      </c>
      <c r="AF431" s="24">
        <f>IF(Weekly[[#This Row],[Actual]]="","",IF(AND(Weekly[[#This Row],[XGB_P]]=Weekly[[#This Row],[Actual]],Weekly[[#This Row],[XGB_P]]=TRUE),AF430+Weekly[[#This Row],[BF H Odds]]-1,IF(AND(Weekly[[#This Row],[XGB_P]]=Weekly[[#This Row],[Actual]],Weekly[[#This Row],[XGB_P]]=FALSE),AF430+Weekly[[#This Row],[BF V Odds]]-1,AF430-1)))</f>
        <v>38.370000000000026</v>
      </c>
      <c r="AG431" s="24">
        <f>IF(Weekly[[#This Row],[Actual]]="","",IF(AND(Weekly[[#This Row],[XGB_P]]=FALSE,Weekly[[#This Row],[Actual]]=TRUE),AG430+Weekly[[#This Row],[BF H Odds]]-1,IF(AND(Weekly[[#This Row],[XGB_P]]=TRUE,Weekly[[#This Row],[Actual]]=FALSE),AG430+Weekly[[#This Row],[BF V Odds]]-1,AG430-1)))</f>
        <v>34.549999999999997</v>
      </c>
      <c r="AH431" s="24">
        <f>IF(Weekly[[#This Row],[Actual]]="","",IF(AND(Weekly[[#This Row],[QDA_P]]=Weekly[[#This Row],[Actual]],Weekly[[#This Row],[QDA_P]]=TRUE),AH430+Weekly[[#This Row],[BF H Odds]]-1,IF(AND(Weekly[[#This Row],[QDA_P]]=Weekly[[#This Row],[Actual]],Weekly[[#This Row],[QDA_P]]=FALSE),AH430+Weekly[[#This Row],[BF V Odds]]-1,AH430-1)))</f>
        <v>-0.54999999999999094</v>
      </c>
      <c r="AI431" s="24">
        <f>IF(Weekly[[#This Row],[Actual]]="","",IF(AND(Weekly[[#This Row],[QDA_P]]=FALSE,Weekly[[#This Row],[Actual]]=TRUE),AI430+Weekly[[#This Row],[BF H Odds]]-1,IF(AND(Weekly[[#This Row],[QDA_P]]=TRUE,Weekly[[#This Row],[Actual]]=FALSE),AI430+Weekly[[#This Row],[BF V Odds]]-1,AI430-1)))</f>
        <v>73.470000000000013</v>
      </c>
      <c r="AJ431" s="24">
        <f>IF(Weekly[[#This Row],[Actual]]="","",IF(AND(Weekly[[#This Row],[KNC_P]]=FALSE,Weekly[[#This Row],[Actual]]=TRUE),AJ430+Weekly[[#This Row],[BF H Odds]]-1,IF(AND(Weekly[[#This Row],[KNC_P]]=TRUE,Weekly[[#This Row],[Actual]]=FALSE),AJ430+Weekly[[#This Row],[BF V Odds]]-1,AJ430-1)))</f>
        <v>41.549999999999976</v>
      </c>
      <c r="AK431" s="24">
        <f>IF(Weekly[[#This Row],[Actual]]="","",IF(AND(Weekly[[#This Row],[KNC_P]]=FALSE,Weekly[[#This Row],[Actual]]=TRUE),AK430+Weekly[[#This Row],[BF H Odds]]-1,IF(AND(Weekly[[#This Row],[KNC_P]]=TRUE,Weekly[[#This Row],[Actual]]=FALSE),AK430+Weekly[[#This Row],[BF V Odds]]-1,AK430-1)))</f>
        <v>40.449999999999967</v>
      </c>
      <c r="AL431" s="30">
        <f>IF(Weekly[[#This Row],[Actual]]="","",COUNTIF(Weekly[[#This Row],[SVC_P]:[QDA_P]],TRUE))</f>
        <v>7</v>
      </c>
      <c r="AM431" s="30">
        <f>IF(Weekly[[#This Row],[Actual]]="","",COUNTIF(Weekly[[#This Row],[SVC_P]:[QDA_P]],FALSE))</f>
        <v>0</v>
      </c>
      <c r="AN431" s="36" t="str">
        <f>IF(AND(Weekly[[#This Row],[BF V Odds]]&gt;$BO$6,Weekly[[#This Row],[BF V Odds]] &lt; $BO$7),Weekly[[#This Row],[BF V Odds]],"")</f>
        <v/>
      </c>
      <c r="AO431" s="36">
        <f>IF(AND(Weekly[[#This Row],[BF H Odds]]&gt;$BO$6, Weekly[[#This Row],[BF H Odds]] &lt; $BO$7),Weekly[[#This Row],[BF H Odds]],"")</f>
        <v>3.9</v>
      </c>
      <c r="AP431" s="37">
        <f>IF(AND(Weekly[[#This Row],[V Odds &lt;]]="",Weekly[[#This Row],[H Odds &lt;]]=""),AP430,IF(AND(Weekly[[#This Row],[H Odds &lt;]]&lt;&gt;"",Weekly[[#This Row],[SVC_P]]=TRUE,Weekly[[#This Row],[Actual]]=TRUE),AP430+Weekly[[#This Row],[H Odds &lt;]]-1,IF(AND(Weekly[[#This Row],[V Odds &lt;]]&lt;&gt;"",Weekly[[#This Row],[SVC_P]]=FALSE,Weekly[[#This Row],[Actual]]=FALSE),AP430+Weekly[[#This Row],[V Odds &lt;]]-1,IF(AND(Weekly[[#This Row],[V Odds &lt;]]&lt;&gt;"",Weekly[[#This Row],[SVC_P]]=FALSE,Weekly[[#This Row],[Actual]]=TRUE),AP430-1,IF(AND(Weekly[[#This Row],[H Odds &lt;]]&lt;&gt;"",Weekly[[#This Row],[SVC_P]]=TRUE,Weekly[[#This Row],[Actual]]=FALSE),AP430-1,AP430)))))</f>
        <v>85.63000000000001</v>
      </c>
      <c r="AQ431" s="37">
        <f>IF(AND(Weekly[[#This Row],[V Odds &lt;]]="",Weekly[[#This Row],[H Odds &lt;]]=""),AQ430,IF(AND(Weekly[[#This Row],[H Odds &lt;]]&lt;&gt;"",Weekly[[#This Row],[ADBC_P]]=TRUE,Weekly[[#This Row],[Actual]]=TRUE),AQ430+Weekly[[#This Row],[H Odds &lt;]]-1,IF(AND(Weekly[[#This Row],[V Odds &lt;]]&lt;&gt;"",Weekly[[#This Row],[ADBC_P]]=FALSE,Weekly[[#This Row],[Actual]]=FALSE),AQ430+Weekly[[#This Row],[V Odds &lt;]]-1,IF(AND(Weekly[[#This Row],[V Odds &lt;]]&lt;&gt;"",Weekly[[#This Row],[ADBC_P]]=FALSE,Weekly[[#This Row],[Actual]]=TRUE),AQ430-1,IF(AND(Weekly[[#This Row],[H Odds &lt;]]&lt;&gt;"",Weekly[[#This Row],[ADBC_P]]=TRUE,Weekly[[#This Row],[Actual]]=FALSE),AQ430-1,AQ430)))))</f>
        <v>55.73</v>
      </c>
      <c r="AR431" s="37">
        <f>IF(AND(Weekly[[#This Row],[V Odds &lt;]]="",Weekly[[#This Row],[H Odds &lt;]]=""),AR430,IF(AND(Weekly[[#This Row],[H Odds &lt;]]&lt;&gt;"",Weekly[[#This Row],[RFC_P]]=TRUE,Weekly[[#This Row],[Actual]]=TRUE),AR430+Weekly[[#This Row],[H Odds &lt;]]-1,IF(AND(Weekly[[#This Row],[V Odds &lt;]]&lt;&gt;"",Weekly[[#This Row],[RFC_P]]=FALSE,Weekly[[#This Row],[Actual]]=FALSE),AR430+Weekly[[#This Row],[V Odds &lt;]]-1,IF(AND(Weekly[[#This Row],[V Odds &lt;]]&lt;&gt;"",Weekly[[#This Row],[RFC_P]]=FALSE,Weekly[[#This Row],[Actual]]=TRUE),AR430-1,IF(AND(Weekly[[#This Row],[H Odds &lt;]]&lt;&gt;"",Weekly[[#This Row],[RFC_P]]=TRUE,Weekly[[#This Row],[Actual]]=FALSE),AR430-1,AR430)))))</f>
        <v>69.839999999999989</v>
      </c>
      <c r="AS431" s="37">
        <f>IF(AND(Weekly[[#This Row],[V Odds &lt;]]="",Weekly[[#This Row],[H Odds &lt;]]=""),AS430,IF(AND(Weekly[[#This Row],[H Odds &lt;]]&lt;&gt;"",Weekly[[#This Row],[GBC_P]]=TRUE,Weekly[[#This Row],[Actual]]=TRUE),AS430+Weekly[[#This Row],[H Odds &lt;]]-1,IF(AND(Weekly[[#This Row],[V Odds &lt;]]&lt;&gt;"",Weekly[[#This Row],[GBC_P]]=FALSE,Weekly[[#This Row],[Actual]]=FALSE),AS430+Weekly[[#This Row],[V Odds &lt;]]-1,IF(AND(Weekly[[#This Row],[V Odds &lt;]]&lt;&gt;"",Weekly[[#This Row],[GBC_P]]=FALSE,Weekly[[#This Row],[Actual]]=TRUE),AS430-1,IF(AND(Weekly[[#This Row],[H Odds &lt;]]&lt;&gt;"",Weekly[[#This Row],[GBC_P]]=TRUE,Weekly[[#This Row],[Actual]]=FALSE),AS430-1,AS430)))))</f>
        <v>54.330000000000005</v>
      </c>
      <c r="AT431" s="37">
        <f>IF(AND(Weekly[[#This Row],[V Odds &lt;]]="",Weekly[[#This Row],[H Odds &lt;]]=""),AT430,IF(AND(Weekly[[#This Row],[H Odds &lt;]]&lt;&gt;"",Weekly[[#This Row],[HGBC_P]]=TRUE,Weekly[[#This Row],[Actual]]=TRUE),AT430+Weekly[[#This Row],[H Odds &lt;]]-1,IF(AND(Weekly[[#This Row],[V Odds &lt;]]&lt;&gt;"",Weekly[[#This Row],[HGBC_P]]=FALSE,Weekly[[#This Row],[Actual]]=FALSE),AT430+Weekly[[#This Row],[V Odds &lt;]]-1,IF(AND(Weekly[[#This Row],[V Odds &lt;]]&lt;&gt;"",Weekly[[#This Row],[HGBC_P]]=FALSE,Weekly[[#This Row],[Actual]]=TRUE),AT430-1,IF(AND(Weekly[[#This Row],[H Odds &lt;]]&lt;&gt;"",Weekly[[#This Row],[HGBC_P]]=TRUE,Weekly[[#This Row],[Actual]]=FALSE),AT430-1,AT430)))))</f>
        <v>60.16</v>
      </c>
      <c r="AU431" s="37">
        <f>IF(AND(Weekly[[#This Row],[V Odds &lt;]]="",Weekly[[#This Row],[H Odds &lt;]]=""),AU430,IF(AND(Weekly[[#This Row],[H Odds &lt;]]&lt;&gt;"",Weekly[[#This Row],[XGB_P]]=TRUE,Weekly[[#This Row],[Actual]]=TRUE),AU430+Weekly[[#This Row],[H Odds &lt;]]-1,IF(AND(Weekly[[#This Row],[V Odds &lt;]]&lt;&gt;"",Weekly[[#This Row],[XGB_P]]=FALSE,Weekly[[#This Row],[Actual]]=FALSE),AU430+Weekly[[#This Row],[V Odds &lt;]]-1,IF(AND(Weekly[[#This Row],[V Odds &lt;]]&lt;&gt;"",Weekly[[#This Row],[XGB_P]]=FALSE,Weekly[[#This Row],[Actual]]=TRUE),AU430-1,IF(AND(Weekly[[#This Row],[H Odds &lt;]]&lt;&gt;"",Weekly[[#This Row],[XGB_P]]=TRUE,Weekly[[#This Row],[Actual]]=FALSE),AU430-1,AU430)))))</f>
        <v>71.510000000000005</v>
      </c>
      <c r="AV431" s="37">
        <f>IF(AND(Weekly[[#This Row],[V Odds &lt;]]="",Weekly[[#This Row],[H Odds &lt;]]=""),AV430,IF(AND(Weekly[[#This Row],[H Odds &lt;]]&lt;&gt;"",Weekly[[#This Row],[QDA_P]]=TRUE,Weekly[[#This Row],[Actual]]=TRUE),AV430+Weekly[[#This Row],[H Odds &lt;]]-1,IF(AND(Weekly[[#This Row],[V Odds &lt;]]&lt;&gt;"",Weekly[[#This Row],[QDA_P]]=FALSE,Weekly[[#This Row],[Actual]]=FALSE),AV430+Weekly[[#This Row],[V Odds &lt;]]-1,IF(AND(Weekly[[#This Row],[V Odds &lt;]]&lt;&gt;"",Weekly[[#This Row],[QDA_P]]=FALSE,Weekly[[#This Row],[Actual]]=TRUE),AV430-1,IF(AND(Weekly[[#This Row],[H Odds &lt;]]&lt;&gt;"",Weekly[[#This Row],[QDA_P]]=TRUE,Weekly[[#This Row],[Actual]]=FALSE),AV430-1,AV430)))))</f>
        <v>63.199999999999989</v>
      </c>
      <c r="AW431" s="37">
        <f>IF(AND(Weekly[[#This Row],[H Odds &lt;]]="",Weekly[[#This Row],[V Odds &lt;]]=""),AW430,IF(AND(Weekly[[#This Row],[KNC_P]]=Weekly[[#This Row],[Actual]],Weekly[[#This Row],[KNC_P]]=TRUE),AW430+Weekly[[#This Row],[BF H Odds]]-1,IF(AND(Weekly[[#This Row],[KNC_P]]=Weekly[[#This Row],[Actual]],Weekly[[#This Row],[KNC_P]]=FALSE),AW430+Weekly[[#This Row],[BF V Odds]]-1,AW430-1)))</f>
        <v>58.930000000000014</v>
      </c>
      <c r="AX431" s="37">
        <f>IF(AND(Weekly[[#This Row],[V Odds &lt;]]="",Weekly[[#This Row],[H Odds &lt;]]=""),AX430,IF(AND(Weekly[[#This Row],[V Odds &lt;]]&lt;&gt;"",Weekly[[#This Row],[FALSES]]&gt;0,Weekly[[#This Row],[Actual]]=FALSE),AX430+Weekly[[#This Row],[V Odds &lt;]]-1,IF(AND(Weekly[[#This Row],[H Odds &lt;]]&lt;&gt;"",Weekly[[#This Row],[TRUES]]&gt;0,Weekly[[#This Row],[Actual]]=TRUE),AX430+Weekly[[#This Row],[H Odds &lt;]]-1,IF(AND(Weekly[[#This Row],[V Odds &lt;]]&lt;&gt;"",Weekly[[#This Row],[FALSES]]=0),AX430,IF(AND(Weekly[[#This Row],[H Odds &lt;]]&lt;&gt;"",Weekly[[#This Row],[TRUES]]=0),AX430,AX430-1)))))</f>
        <v>95.59999999999998</v>
      </c>
      <c r="AY431" s="37">
        <f>IF(AND(Weekly[[#This Row],[V Odds &lt;]]="",Weekly[[#This Row],[H Odds &lt;]]=""),AY430,IF(AND(Weekly[[#This Row],[V Odds &lt;]]&lt;&gt;"",Weekly[[#This Row],[FALSES]]&gt;0,Weekly[[#This Row],[Actual]]=FALSE),AY430+((Weekly[[#This Row],[V Odds &lt;]]-1)*0.92),IF(AND(Weekly[[#This Row],[H Odds &lt;]]&lt;&gt;"",Weekly[[#This Row],[TRUES]]&gt;0,Weekly[[#This Row],[Actual]]=TRUE),AY430+((Weekly[[#This Row],[H Odds &lt;]]-1)*0.92),IF(AND(Weekly[[#This Row],[V Odds &lt;]]&lt;&gt;"",Weekly[[#This Row],[FALSES]]=0),AY430,IF(AND(Weekly[[#This Row],[H Odds &lt;]]&lt;&gt;"",Weekly[[#This Row],[TRUES]]=0),AY430,AY430-1)))))</f>
        <v>86.352000000000032</v>
      </c>
      <c r="AZ431" s="37">
        <f>IF(AND(Weekly[[#This Row],[V Odds &lt;]]="",Weekly[[#This Row],[H Odds &lt;]]=""),AZ430,IF(AND(Weekly[[#This Row],[V Odds &lt;]]&lt;&gt;"",Weekly[[#This Row],[Actual]]=FALSE),AZ430+Weekly[[#This Row],[V Odds &lt;]]-1,IF(AND(Weekly[[#This Row],[H Odds &lt;]]&lt;&gt;"",Weekly[[#This Row],[Actual]]=TRUE),AZ430+Weekly[[#This Row],[H Odds &lt;]]-1,AZ430-1)))</f>
        <v>81.319999999999993</v>
      </c>
      <c r="BA431" s="38">
        <f>IF(Weekly[[#This Row],[H Odds &lt;]]="",BA430,IF(AND(Weekly[[#This Row],[H Odds &lt;]]&lt;&gt;"",Weekly[[#This Row],[SVC_P]]=TRUE,Weekly[[#This Row],[Actual]]=TRUE),BA430+Weekly[[#This Row],[H Odds &lt;]]-1,IF(AND(Weekly[[#This Row],[H Odds &lt;]]&lt;&gt;"",Weekly[[#This Row],[SVC_P]]=TRUE,Weekly[[#This Row],[Actual]]=FALSE),BA430-1,BA430)))</f>
        <v>80.589999999999989</v>
      </c>
      <c r="BB431" s="38">
        <f>IF(Weekly[[#This Row],[H Odds &lt;]]="",BB430,IF(AND(Weekly[[#This Row],[H Odds &lt;]]&lt;&gt;"",Weekly[[#This Row],[ADBC_P]]=TRUE,Weekly[[#This Row],[Actual]]=TRUE),BB430+Weekly[[#This Row],[H Odds &lt;]]-1,IF(AND(Weekly[[#This Row],[H Odds &lt;]]&lt;&gt;"",Weekly[[#This Row],[ADBC_P]]=TRUE,Weekly[[#This Row],[Actual]]=FALSE),BB430-1,BB430)))</f>
        <v>54.41</v>
      </c>
      <c r="BC431" s="38">
        <f>IF(Weekly[[#This Row],[H Odds &lt;]]="",BC430,IF(AND(Weekly[[#This Row],[H Odds &lt;]]&lt;&gt;"",Weekly[[#This Row],[RFC_P]]=TRUE,Weekly[[#This Row],[Actual]]=TRUE),BC430+Weekly[[#This Row],[H Odds &lt;]]-1,IF(AND(Weekly[[#This Row],[H Odds &lt;]]&lt;&gt;"",Weekly[[#This Row],[RFC_P]]=TRUE,Weekly[[#This Row],[Actual]]=FALSE),BC430-1,BC430)))</f>
        <v>56.109999999999992</v>
      </c>
      <c r="BD431" s="38">
        <f>IF(Weekly[[#This Row],[H Odds &lt;]]="",BD430,IF(AND(Weekly[[#This Row],[H Odds &lt;]]&lt;&gt;"",Weekly[[#This Row],[GBC_P]]=TRUE,Weekly[[#This Row],[Actual]]=TRUE),BD430+Weekly[[#This Row],[H Odds &lt;]]-1,IF(AND(Weekly[[#This Row],[H Odds &lt;]]&lt;&gt;"",Weekly[[#This Row],[GBC_P]]=TRUE,Weekly[[#This Row],[Actual]]=FALSE),BD430-1,BD430)))</f>
        <v>54.110000000000007</v>
      </c>
      <c r="BE431" s="38">
        <f>IF(Weekly[[#This Row],[H Odds &lt;]]="",BE430,IF(AND(Weekly[[#This Row],[H Odds &lt;]]&lt;&gt;"",Weekly[[#This Row],[HGBC_P]]=TRUE,Weekly[[#This Row],[Actual]]=TRUE),BE430+Weekly[[#This Row],[H Odds &lt;]]-1,IF(AND(Weekly[[#This Row],[H Odds &lt;]]&lt;&gt;"",Weekly[[#This Row],[HGBC_P]]=TRUE,Weekly[[#This Row],[Actual]]=FALSE),BE430-1,BE430)))</f>
        <v>59.459999999999994</v>
      </c>
      <c r="BF431" s="38">
        <f>IF(Weekly[[#This Row],[H Odds &lt;]]="",BF430,IF(AND(Weekly[[#This Row],[H Odds &lt;]]&lt;&gt;"",Weekly[[#This Row],[XGB_P]]=TRUE,Weekly[[#This Row],[Actual]]=TRUE),BF430+Weekly[[#This Row],[H Odds &lt;]]-1,IF(AND(Weekly[[#This Row],[H Odds &lt;]]&lt;&gt;"",Weekly[[#This Row],[XGB_P]]=TRUE,Weekly[[#This Row],[Actual]]=FALSE),BF430-1,BF430)))</f>
        <v>66.08</v>
      </c>
      <c r="BG431" s="38">
        <f>IF(Weekly[[#This Row],[H Odds &lt;]]="",BG430,IF(AND(Weekly[[#This Row],[H Odds &lt;]]&lt;&gt;"",Weekly[[#This Row],[QDA_P]]=TRUE,Weekly[[#This Row],[Actual]]=TRUE),BG430+Weekly[[#This Row],[H Odds &lt;]]-1,IF(AND(Weekly[[#This Row],[H Odds &lt;]]&lt;&gt;"",Weekly[[#This Row],[QDA_P]]=TRUE,Weekly[[#This Row],[Actual]]=FALSE),BG430-1,BG430)))</f>
        <v>53.129999999999995</v>
      </c>
      <c r="BH431" s="38">
        <f>IF(Weekly[[#This Row],[H Odds &lt;]]="",BH430,IF(AND(Weekly[[#This Row],[H Odds &lt;]]&lt;&gt;"",Weekly[[#This Row],[KNC_P]]=TRUE,Weekly[[#This Row],[Actual]]=TRUE),BH430+Weekly[[#This Row],[H Odds &lt;]]-1,IF(AND(Weekly[[#This Row],[H Odds &lt;]]&lt;&gt;"",Weekly[[#This Row],[KNC_P]]=TRUE,Weekly[[#This Row],[Actual]]=FALSE),BH430-1,BH430)))</f>
        <v>57.499999999999993</v>
      </c>
      <c r="BI431" s="38">
        <f>IF(Weekly[[#This Row],[H Odds &lt;]]="",BI430,IF(AND(Weekly[[#This Row],[H Odds &lt;]]&lt;&gt;"",Weekly[[#This Row],[TRUES]]&gt;0,Weekly[[#This Row],[Actual]]=TRUE),BI430+Weekly[[#This Row],[H Odds &lt;]]-1,IF(AND(Weekly[[#This Row],[H Odds &lt;]]&lt;&gt;"",Weekly[[#This Row],[TRUES]]=0),BI430,BI430-1)))</f>
        <v>80.589999999999989</v>
      </c>
      <c r="BJ431" s="38">
        <f>IF(Weekly[[#This Row],[H Odds &lt;]]="",BJ430,IF(AND(Weekly[[#This Row],[H Odds &lt;]]&lt;&gt;"",Weekly[[#This Row],[Actual]]=TRUE),BJ430+Weekly[[#This Row],[H Odds &lt;]]-1,IF(AND(Weekly[[#This Row],[H Odds &lt;]]&lt;&gt;"",Weekly[[#This Row],[Actual]]=FALSE),BJ430-1,BJ430)))</f>
        <v>82.49</v>
      </c>
      <c r="BK431" s="58">
        <f>IF(AND(Weekly[[#This Row],[TRUES]]&gt;4,Weekly[[#This Row],[Actual]]=TRUE),BK430+Weekly[[#This Row],[BF H Odds]]-1,IF(AND(Weekly[[#This Row],[FALSES]]&gt;4,Weekly[[#This Row],[Actual]]=FALSE),BK430+Weekly[[#This Row],[BF V Odds]]-1,IF(AND(Weekly[[#This Row],[TRUES]]&gt;4,Weekly[[#This Row],[Actual]]=FALSE),BK430-1,IF(AND(Weekly[[#This Row],[FALSES]]&gt;4,Weekly[[#This Row],[Actual]]=TRUE),BK430-1,BK430))))</f>
        <v>8.7300000000000288</v>
      </c>
      <c r="BL431" s="58">
        <f>IF(AND(Weekly[[#This Row],[TRUES]]&gt;5,Weekly[[#This Row],[Actual]]=TRUE),BL430+Weekly[[#This Row],[BF H Odds]]-1,IF(AND(Weekly[[#This Row],[FALSES]]&gt;5,Weekly[[#This Row],[Actual]]=FALSE),BL430+Weekly[[#This Row],[BF V Odds]]-1,IF(AND(Weekly[[#This Row],[TRUES]]&gt;5,Weekly[[#This Row],[Actual]]=FALSE),BL430-1,IF(AND(Weekly[[#This Row],[FALSES]]&gt;5,Weekly[[#This Row],[Actual]]=TRUE),BL430-1,BL430))))</f>
        <v>16.940000000000023</v>
      </c>
      <c r="BM431" s="58">
        <f>IF(AND(Weekly[[#This Row],[TRUES]]&gt;6,Weekly[[#This Row],[Actual]]=TRUE),BM430+Weekly[[#This Row],[BF H Odds]]-1,IF(AND(Weekly[[#This Row],[FALSES]]&gt;6,Weekly[[#This Row],[Actual]]=FALSE),BM430+Weekly[[#This Row],[BF V Odds]]-1,IF(AND(Weekly[[#This Row],[TRUES]]&gt;6,Weekly[[#This Row],[Actual]]=FALSE),BM430-1,IF(AND(Weekly[[#This Row],[FALSES]]&gt;6,Weekly[[#This Row],[Actual]]=TRUE),BM430-1,BM430))))</f>
        <v>44.000000000000007</v>
      </c>
    </row>
    <row r="432" spans="1:65" x14ac:dyDescent="0.25">
      <c r="A432" s="34"/>
      <c r="B432" s="10">
        <v>44297</v>
      </c>
      <c r="C432" s="17" t="s">
        <v>11</v>
      </c>
      <c r="D432" s="15" t="s">
        <v>26</v>
      </c>
      <c r="E432" t="b">
        <v>1</v>
      </c>
      <c r="F432" t="b">
        <v>1</v>
      </c>
      <c r="G432" t="b">
        <v>1</v>
      </c>
      <c r="H432" t="b">
        <v>0</v>
      </c>
      <c r="I432" t="b">
        <v>1</v>
      </c>
      <c r="J432" t="b">
        <v>1</v>
      </c>
      <c r="K432" t="b">
        <v>1</v>
      </c>
      <c r="L432" t="b">
        <v>1</v>
      </c>
      <c r="M432" t="s">
        <v>100</v>
      </c>
      <c r="N432">
        <v>21.5</v>
      </c>
      <c r="O432">
        <f>IF(Weekly[[#This Row],[H/V]]="H",Weekly[[#This Row],[BF H Odds]],IF(Weekly[[#This Row],[H/V]]="V",Weekly[[#This Row],[BF V Odds]],""))</f>
        <v>4.4000000000000004</v>
      </c>
      <c r="P432" t="b">
        <v>0</v>
      </c>
      <c r="Q432" t="s">
        <v>76</v>
      </c>
      <c r="R432" s="35">
        <f>IFERROR(IF(Weekly[[#This Row],[Won Bet?]]="yes",R431+(Weekly[[#This Row],[BF Odds]]*Weekly[[#This Row],[BF Stake]])-Weekly[[#This Row],[BF Stake]],R431-Weekly[[#This Row],[BF Stake]]),R431)</f>
        <v>817.15</v>
      </c>
      <c r="S432" s="9">
        <f>IFERROR(IF(Weekly[[#This Row],[Won Bet?]]="yes",S431+(((Weekly[[#This Row],[BF Odds]]*Weekly[[#This Row],[BF Stake]])-Weekly[[#This Row],[BF Stake]])*0.92),S431-Weekly[[#This Row],[BF Stake]]),S431)</f>
        <v>817.15</v>
      </c>
      <c r="T432" s="13">
        <v>1.28</v>
      </c>
      <c r="U432" s="13">
        <v>4.4000000000000004</v>
      </c>
      <c r="V432" s="24">
        <f>IF(Weekly[[#This Row],[Actual]]="","",IF(AND(Weekly[[#This Row],[SVC_P]]=Weekly[[#This Row],[Actual]],Weekly[[#This Row],[SVC_P]]=TRUE),V431+Weekly[[#This Row],[BF H Odds]]-1,IF(AND(Weekly[[#This Row],[SVC_P]]=Weekly[[#This Row],[Actual]],Weekly[[#This Row],[SVC_P]]=FALSE),V431+Weekly[[#This Row],[BF V Odds]]-1,V431-1)))</f>
        <v>68.010000000000048</v>
      </c>
      <c r="W432" s="24">
        <f>IF(Weekly[[#This Row],[Actual]]="","",IF(AND(Weekly[[#This Row],[SVC_P]]=FALSE,Weekly[[#This Row],[Actual]]=TRUE),W431+Weekly[[#This Row],[BF H Odds]]-1,IF(AND(Weekly[[#This Row],[SVC_P]]=TRUE,Weekly[[#This Row],[Actual]]=FALSE,),W431+Weekly[[#This Row],[BF V Odds]]-1,W431-1)))</f>
        <v>-367.03</v>
      </c>
      <c r="X432" s="24">
        <f>IF(Weekly[[#This Row],[Actual]]="","",IF(AND(Weekly[[#This Row],[ADBC_P]]=Weekly[[#This Row],[Actual]],Weekly[[#This Row],[ADBC_P]]=TRUE),X431+Weekly[[#This Row],[BF H Odds]]-1,IF(AND(Weekly[[#This Row],[ADBC_P]]=Weekly[[#This Row],[Actual]],Weekly[[#This Row],[ADBC_P]]=FALSE),X431+Weekly[[#This Row],[BF V Odds]]-1,X431-1)))</f>
        <v>17.090000000000025</v>
      </c>
      <c r="Y432" s="24">
        <f>IF(Weekly[[#This Row],[Actual]]="","",IF(AND(Weekly[[#This Row],[ADBC_P]]=FALSE,Weekly[[#This Row],[Actual]]=TRUE),Y431+Weekly[[#This Row],[BF H Odds]]-1,IF(AND(Weekly[[#This Row],[ADBC_P]]=TRUE,Weekly[[#This Row],[Actual]]=FALSE),Y431+Weekly[[#This Row],[BF V Odds]]-1,Y431-1)))</f>
        <v>55.110000000000007</v>
      </c>
      <c r="Z432" s="24">
        <f>IF(Weekly[[#This Row],[Actual]]="","",IF(AND(Weekly[[#This Row],[RFC_P]]=Weekly[[#This Row],[Actual]],Weekly[[#This Row],[RFC_P]]=TRUE),Z431+Weekly[[#This Row],[BF H Odds]]-1,IF(AND(Weekly[[#This Row],[RFC_P]]=Weekly[[#This Row],[Actual]],Weekly[[#This Row],[RFC_P]]=FALSE),Z431+Weekly[[#This Row],[BF V Odds]]-1,Z431-1)))</f>
        <v>28.550000000000011</v>
      </c>
      <c r="AA432" s="24">
        <f>IF(Weekly[[#This Row],[Actual]]="","",IF(AND(Weekly[[#This Row],[RFC_P]]=FALSE,Weekly[[#This Row],[Actual]]=TRUE),AA431+Weekly[[#This Row],[BF H Odds]]-1,IF(AND(Weekly[[#This Row],[RFC_P]]=TRUE,Weekly[[#This Row],[Actual]]=FALSE),AA431+Weekly[[#This Row],[BF V Odds]]-1,AA431-1)))</f>
        <v>43.649999999999984</v>
      </c>
      <c r="AB432" s="24">
        <f>IF(Weekly[[#This Row],[Actual]]="","",IF(AND(Weekly[[#This Row],[GBC_P]]=Weekly[[#This Row],[Actual]],Weekly[[#This Row],[GBC_P]]=TRUE),AB431+Weekly[[#This Row],[BF H Odds]]-1,IF(AND(Weekly[[#This Row],[GBC_P]]=Weekly[[#This Row],[Actual]],Weekly[[#This Row],[GBC_P]]=FALSE),AB431+Weekly[[#This Row],[BF V Odds]]-1,AB431-1)))</f>
        <v>10.280000000000006</v>
      </c>
      <c r="AC432" s="24">
        <f>IF(Weekly[[#This Row],[Actual]]="","",IF(AND(Weekly[[#This Row],[GBC_P]]=FALSE,Weekly[[#This Row],[Actual]]=TRUE),AC431+Weekly[[#This Row],[BF H Odds]]-1,IF(AND(Weekly[[#This Row],[GBC_P]]=TRUE,Weekly[[#This Row],[Actual]]=FALSE),AC431+Weekly[[#This Row],[BF V Odds]]-1,AC431-1)))</f>
        <v>61.919999999999966</v>
      </c>
      <c r="AD432" s="24">
        <f>IF(Weekly[[#This Row],[Actual]]="","",IF(AND(Weekly[[#This Row],[HGBC_P]]=Weekly[[#This Row],[Actual]],Weekly[[#This Row],[HGBC_P]]=TRUE),AD431+Weekly[[#This Row],[BF H Odds]]-1,IF(AND(Weekly[[#This Row],[HGBC_P]]=Weekly[[#This Row],[Actual]],Weekly[[#This Row],[HGBC_P]]=FALSE),AD431+Weekly[[#This Row],[BF V Odds]]-1,AD431-1)))</f>
        <v>16.090000000000025</v>
      </c>
      <c r="AE432" s="24">
        <f>IF(Weekly[[#This Row],[Actual]]="","",IF(AND(Weekly[[#This Row],[HGBC_P]]=FALSE,Weekly[[#This Row],[Actual]]=TRUE),AE431+Weekly[[#This Row],[BF H Odds]]-1,IF(AND(Weekly[[#This Row],[HGBC_P]]=TRUE,Weekly[[#This Row],[Actual]]=FALSE),AE431+Weekly[[#This Row],[BF V Odds]]-1,AE431-1)))</f>
        <v>56.109999999999992</v>
      </c>
      <c r="AF432" s="24">
        <f>IF(Weekly[[#This Row],[Actual]]="","",IF(AND(Weekly[[#This Row],[XGB_P]]=Weekly[[#This Row],[Actual]],Weekly[[#This Row],[XGB_P]]=TRUE),AF431+Weekly[[#This Row],[BF H Odds]]-1,IF(AND(Weekly[[#This Row],[XGB_P]]=Weekly[[#This Row],[Actual]],Weekly[[#This Row],[XGB_P]]=FALSE),AF431+Weekly[[#This Row],[BF V Odds]]-1,AF431-1)))</f>
        <v>37.370000000000026</v>
      </c>
      <c r="AG432" s="24">
        <f>IF(Weekly[[#This Row],[Actual]]="","",IF(AND(Weekly[[#This Row],[XGB_P]]=FALSE,Weekly[[#This Row],[Actual]]=TRUE),AG431+Weekly[[#This Row],[BF H Odds]]-1,IF(AND(Weekly[[#This Row],[XGB_P]]=TRUE,Weekly[[#This Row],[Actual]]=FALSE),AG431+Weekly[[#This Row],[BF V Odds]]-1,AG431-1)))</f>
        <v>34.83</v>
      </c>
      <c r="AH432" s="24">
        <f>IF(Weekly[[#This Row],[Actual]]="","",IF(AND(Weekly[[#This Row],[QDA_P]]=Weekly[[#This Row],[Actual]],Weekly[[#This Row],[QDA_P]]=TRUE),AH431+Weekly[[#This Row],[BF H Odds]]-1,IF(AND(Weekly[[#This Row],[QDA_P]]=Weekly[[#This Row],[Actual]],Weekly[[#This Row],[QDA_P]]=FALSE),AH431+Weekly[[#This Row],[BF V Odds]]-1,AH431-1)))</f>
        <v>-1.5499999999999909</v>
      </c>
      <c r="AI432" s="24">
        <f>IF(Weekly[[#This Row],[Actual]]="","",IF(AND(Weekly[[#This Row],[QDA_P]]=FALSE,Weekly[[#This Row],[Actual]]=TRUE),AI431+Weekly[[#This Row],[BF H Odds]]-1,IF(AND(Weekly[[#This Row],[QDA_P]]=TRUE,Weekly[[#This Row],[Actual]]=FALSE),AI431+Weekly[[#This Row],[BF V Odds]]-1,AI431-1)))</f>
        <v>73.750000000000014</v>
      </c>
      <c r="AJ432" s="24">
        <f>IF(Weekly[[#This Row],[Actual]]="","",IF(AND(Weekly[[#This Row],[KNC_P]]=FALSE,Weekly[[#This Row],[Actual]]=TRUE),AJ431+Weekly[[#This Row],[BF H Odds]]-1,IF(AND(Weekly[[#This Row],[KNC_P]]=TRUE,Weekly[[#This Row],[Actual]]=FALSE),AJ431+Weekly[[#This Row],[BF V Odds]]-1,AJ431-1)))</f>
        <v>41.829999999999977</v>
      </c>
      <c r="AK432" s="24">
        <f>IF(Weekly[[#This Row],[Actual]]="","",IF(AND(Weekly[[#This Row],[KNC_P]]=FALSE,Weekly[[#This Row],[Actual]]=TRUE),AK431+Weekly[[#This Row],[BF H Odds]]-1,IF(AND(Weekly[[#This Row],[KNC_P]]=TRUE,Weekly[[#This Row],[Actual]]=FALSE),AK431+Weekly[[#This Row],[BF V Odds]]-1,AK431-1)))</f>
        <v>40.729999999999968</v>
      </c>
      <c r="AL432" s="30">
        <f>IF(Weekly[[#This Row],[Actual]]="","",COUNTIF(Weekly[[#This Row],[SVC_P]:[QDA_P]],TRUE))</f>
        <v>6</v>
      </c>
      <c r="AM432" s="30">
        <f>IF(Weekly[[#This Row],[Actual]]="","",COUNTIF(Weekly[[#This Row],[SVC_P]:[QDA_P]],FALSE))</f>
        <v>1</v>
      </c>
      <c r="AN432" s="36" t="str">
        <f>IF(AND(Weekly[[#This Row],[BF V Odds]]&gt;$BO$6,Weekly[[#This Row],[BF V Odds]] &lt; $BO$7),Weekly[[#This Row],[BF V Odds]],"")</f>
        <v/>
      </c>
      <c r="AO432" s="36">
        <f>IF(AND(Weekly[[#This Row],[BF H Odds]]&gt;$BO$6, Weekly[[#This Row],[BF H Odds]] &lt; $BO$7),Weekly[[#This Row],[BF H Odds]],"")</f>
        <v>4.4000000000000004</v>
      </c>
      <c r="AP432" s="37">
        <f>IF(AND(Weekly[[#This Row],[V Odds &lt;]]="",Weekly[[#This Row],[H Odds &lt;]]=""),AP431,IF(AND(Weekly[[#This Row],[H Odds &lt;]]&lt;&gt;"",Weekly[[#This Row],[SVC_P]]=TRUE,Weekly[[#This Row],[Actual]]=TRUE),AP431+Weekly[[#This Row],[H Odds &lt;]]-1,IF(AND(Weekly[[#This Row],[V Odds &lt;]]&lt;&gt;"",Weekly[[#This Row],[SVC_P]]=FALSE,Weekly[[#This Row],[Actual]]=FALSE),AP431+Weekly[[#This Row],[V Odds &lt;]]-1,IF(AND(Weekly[[#This Row],[V Odds &lt;]]&lt;&gt;"",Weekly[[#This Row],[SVC_P]]=FALSE,Weekly[[#This Row],[Actual]]=TRUE),AP431-1,IF(AND(Weekly[[#This Row],[H Odds &lt;]]&lt;&gt;"",Weekly[[#This Row],[SVC_P]]=TRUE,Weekly[[#This Row],[Actual]]=FALSE),AP431-1,AP431)))))</f>
        <v>84.63000000000001</v>
      </c>
      <c r="AQ432" s="37">
        <f>IF(AND(Weekly[[#This Row],[V Odds &lt;]]="",Weekly[[#This Row],[H Odds &lt;]]=""),AQ431,IF(AND(Weekly[[#This Row],[H Odds &lt;]]&lt;&gt;"",Weekly[[#This Row],[ADBC_P]]=TRUE,Weekly[[#This Row],[Actual]]=TRUE),AQ431+Weekly[[#This Row],[H Odds &lt;]]-1,IF(AND(Weekly[[#This Row],[V Odds &lt;]]&lt;&gt;"",Weekly[[#This Row],[ADBC_P]]=FALSE,Weekly[[#This Row],[Actual]]=FALSE),AQ431+Weekly[[#This Row],[V Odds &lt;]]-1,IF(AND(Weekly[[#This Row],[V Odds &lt;]]&lt;&gt;"",Weekly[[#This Row],[ADBC_P]]=FALSE,Weekly[[#This Row],[Actual]]=TRUE),AQ431-1,IF(AND(Weekly[[#This Row],[H Odds &lt;]]&lt;&gt;"",Weekly[[#This Row],[ADBC_P]]=TRUE,Weekly[[#This Row],[Actual]]=FALSE),AQ431-1,AQ431)))))</f>
        <v>54.73</v>
      </c>
      <c r="AR432" s="37">
        <f>IF(AND(Weekly[[#This Row],[V Odds &lt;]]="",Weekly[[#This Row],[H Odds &lt;]]=""),AR431,IF(AND(Weekly[[#This Row],[H Odds &lt;]]&lt;&gt;"",Weekly[[#This Row],[RFC_P]]=TRUE,Weekly[[#This Row],[Actual]]=TRUE),AR431+Weekly[[#This Row],[H Odds &lt;]]-1,IF(AND(Weekly[[#This Row],[V Odds &lt;]]&lt;&gt;"",Weekly[[#This Row],[RFC_P]]=FALSE,Weekly[[#This Row],[Actual]]=FALSE),AR431+Weekly[[#This Row],[V Odds &lt;]]-1,IF(AND(Weekly[[#This Row],[V Odds &lt;]]&lt;&gt;"",Weekly[[#This Row],[RFC_P]]=FALSE,Weekly[[#This Row],[Actual]]=TRUE),AR431-1,IF(AND(Weekly[[#This Row],[H Odds &lt;]]&lt;&gt;"",Weekly[[#This Row],[RFC_P]]=TRUE,Weekly[[#This Row],[Actual]]=FALSE),AR431-1,AR431)))))</f>
        <v>68.839999999999989</v>
      </c>
      <c r="AS432" s="37">
        <f>IF(AND(Weekly[[#This Row],[V Odds &lt;]]="",Weekly[[#This Row],[H Odds &lt;]]=""),AS431,IF(AND(Weekly[[#This Row],[H Odds &lt;]]&lt;&gt;"",Weekly[[#This Row],[GBC_P]]=TRUE,Weekly[[#This Row],[Actual]]=TRUE),AS431+Weekly[[#This Row],[H Odds &lt;]]-1,IF(AND(Weekly[[#This Row],[V Odds &lt;]]&lt;&gt;"",Weekly[[#This Row],[GBC_P]]=FALSE,Weekly[[#This Row],[Actual]]=FALSE),AS431+Weekly[[#This Row],[V Odds &lt;]]-1,IF(AND(Weekly[[#This Row],[V Odds &lt;]]&lt;&gt;"",Weekly[[#This Row],[GBC_P]]=FALSE,Weekly[[#This Row],[Actual]]=TRUE),AS431-1,IF(AND(Weekly[[#This Row],[H Odds &lt;]]&lt;&gt;"",Weekly[[#This Row],[GBC_P]]=TRUE,Weekly[[#This Row],[Actual]]=FALSE),AS431-1,AS431)))))</f>
        <v>54.330000000000005</v>
      </c>
      <c r="AT432" s="37">
        <f>IF(AND(Weekly[[#This Row],[V Odds &lt;]]="",Weekly[[#This Row],[H Odds &lt;]]=""),AT431,IF(AND(Weekly[[#This Row],[H Odds &lt;]]&lt;&gt;"",Weekly[[#This Row],[HGBC_P]]=TRUE,Weekly[[#This Row],[Actual]]=TRUE),AT431+Weekly[[#This Row],[H Odds &lt;]]-1,IF(AND(Weekly[[#This Row],[V Odds &lt;]]&lt;&gt;"",Weekly[[#This Row],[HGBC_P]]=FALSE,Weekly[[#This Row],[Actual]]=FALSE),AT431+Weekly[[#This Row],[V Odds &lt;]]-1,IF(AND(Weekly[[#This Row],[V Odds &lt;]]&lt;&gt;"",Weekly[[#This Row],[HGBC_P]]=FALSE,Weekly[[#This Row],[Actual]]=TRUE),AT431-1,IF(AND(Weekly[[#This Row],[H Odds &lt;]]&lt;&gt;"",Weekly[[#This Row],[HGBC_P]]=TRUE,Weekly[[#This Row],[Actual]]=FALSE),AT431-1,AT431)))))</f>
        <v>59.16</v>
      </c>
      <c r="AU432" s="37">
        <f>IF(AND(Weekly[[#This Row],[V Odds &lt;]]="",Weekly[[#This Row],[H Odds &lt;]]=""),AU431,IF(AND(Weekly[[#This Row],[H Odds &lt;]]&lt;&gt;"",Weekly[[#This Row],[XGB_P]]=TRUE,Weekly[[#This Row],[Actual]]=TRUE),AU431+Weekly[[#This Row],[H Odds &lt;]]-1,IF(AND(Weekly[[#This Row],[V Odds &lt;]]&lt;&gt;"",Weekly[[#This Row],[XGB_P]]=FALSE,Weekly[[#This Row],[Actual]]=FALSE),AU431+Weekly[[#This Row],[V Odds &lt;]]-1,IF(AND(Weekly[[#This Row],[V Odds &lt;]]&lt;&gt;"",Weekly[[#This Row],[XGB_P]]=FALSE,Weekly[[#This Row],[Actual]]=TRUE),AU431-1,IF(AND(Weekly[[#This Row],[H Odds &lt;]]&lt;&gt;"",Weekly[[#This Row],[XGB_P]]=TRUE,Weekly[[#This Row],[Actual]]=FALSE),AU431-1,AU431)))))</f>
        <v>70.510000000000005</v>
      </c>
      <c r="AV432" s="37">
        <f>IF(AND(Weekly[[#This Row],[V Odds &lt;]]="",Weekly[[#This Row],[H Odds &lt;]]=""),AV431,IF(AND(Weekly[[#This Row],[H Odds &lt;]]&lt;&gt;"",Weekly[[#This Row],[QDA_P]]=TRUE,Weekly[[#This Row],[Actual]]=TRUE),AV431+Weekly[[#This Row],[H Odds &lt;]]-1,IF(AND(Weekly[[#This Row],[V Odds &lt;]]&lt;&gt;"",Weekly[[#This Row],[QDA_P]]=FALSE,Weekly[[#This Row],[Actual]]=FALSE),AV431+Weekly[[#This Row],[V Odds &lt;]]-1,IF(AND(Weekly[[#This Row],[V Odds &lt;]]&lt;&gt;"",Weekly[[#This Row],[QDA_P]]=FALSE,Weekly[[#This Row],[Actual]]=TRUE),AV431-1,IF(AND(Weekly[[#This Row],[H Odds &lt;]]&lt;&gt;"",Weekly[[#This Row],[QDA_P]]=TRUE,Weekly[[#This Row],[Actual]]=FALSE),AV431-1,AV431)))))</f>
        <v>62.199999999999989</v>
      </c>
      <c r="AW432" s="37">
        <f>IF(AND(Weekly[[#This Row],[H Odds &lt;]]="",Weekly[[#This Row],[V Odds &lt;]]=""),AW431,IF(AND(Weekly[[#This Row],[KNC_P]]=Weekly[[#This Row],[Actual]],Weekly[[#This Row],[KNC_P]]=TRUE),AW431+Weekly[[#This Row],[BF H Odds]]-1,IF(AND(Weekly[[#This Row],[KNC_P]]=Weekly[[#This Row],[Actual]],Weekly[[#This Row],[KNC_P]]=FALSE),AW431+Weekly[[#This Row],[BF V Odds]]-1,AW431-1)))</f>
        <v>57.930000000000014</v>
      </c>
      <c r="AX432" s="37">
        <f>IF(AND(Weekly[[#This Row],[V Odds &lt;]]="",Weekly[[#This Row],[H Odds &lt;]]=""),AX431,IF(AND(Weekly[[#This Row],[V Odds &lt;]]&lt;&gt;"",Weekly[[#This Row],[FALSES]]&gt;0,Weekly[[#This Row],[Actual]]=FALSE),AX431+Weekly[[#This Row],[V Odds &lt;]]-1,IF(AND(Weekly[[#This Row],[H Odds &lt;]]&lt;&gt;"",Weekly[[#This Row],[TRUES]]&gt;0,Weekly[[#This Row],[Actual]]=TRUE),AX431+Weekly[[#This Row],[H Odds &lt;]]-1,IF(AND(Weekly[[#This Row],[V Odds &lt;]]&lt;&gt;"",Weekly[[#This Row],[FALSES]]=0),AX431,IF(AND(Weekly[[#This Row],[H Odds &lt;]]&lt;&gt;"",Weekly[[#This Row],[TRUES]]=0),AX431,AX431-1)))))</f>
        <v>94.59999999999998</v>
      </c>
      <c r="AY432" s="37">
        <f>IF(AND(Weekly[[#This Row],[V Odds &lt;]]="",Weekly[[#This Row],[H Odds &lt;]]=""),AY431,IF(AND(Weekly[[#This Row],[V Odds &lt;]]&lt;&gt;"",Weekly[[#This Row],[FALSES]]&gt;0,Weekly[[#This Row],[Actual]]=FALSE),AY431+((Weekly[[#This Row],[V Odds &lt;]]-1)*0.92),IF(AND(Weekly[[#This Row],[H Odds &lt;]]&lt;&gt;"",Weekly[[#This Row],[TRUES]]&gt;0,Weekly[[#This Row],[Actual]]=TRUE),AY431+((Weekly[[#This Row],[H Odds &lt;]]-1)*0.92),IF(AND(Weekly[[#This Row],[V Odds &lt;]]&lt;&gt;"",Weekly[[#This Row],[FALSES]]=0),AY431,IF(AND(Weekly[[#This Row],[H Odds &lt;]]&lt;&gt;"",Weekly[[#This Row],[TRUES]]=0),AY431,AY431-1)))))</f>
        <v>85.352000000000032</v>
      </c>
      <c r="AZ432" s="37">
        <f>IF(AND(Weekly[[#This Row],[V Odds &lt;]]="",Weekly[[#This Row],[H Odds &lt;]]=""),AZ431,IF(AND(Weekly[[#This Row],[V Odds &lt;]]&lt;&gt;"",Weekly[[#This Row],[Actual]]=FALSE),AZ431+Weekly[[#This Row],[V Odds &lt;]]-1,IF(AND(Weekly[[#This Row],[H Odds &lt;]]&lt;&gt;"",Weekly[[#This Row],[Actual]]=TRUE),AZ431+Weekly[[#This Row],[H Odds &lt;]]-1,AZ431-1)))</f>
        <v>80.319999999999993</v>
      </c>
      <c r="BA432" s="38">
        <f>IF(Weekly[[#This Row],[H Odds &lt;]]="",BA431,IF(AND(Weekly[[#This Row],[H Odds &lt;]]&lt;&gt;"",Weekly[[#This Row],[SVC_P]]=TRUE,Weekly[[#This Row],[Actual]]=TRUE),BA431+Weekly[[#This Row],[H Odds &lt;]]-1,IF(AND(Weekly[[#This Row],[H Odds &lt;]]&lt;&gt;"",Weekly[[#This Row],[SVC_P]]=TRUE,Weekly[[#This Row],[Actual]]=FALSE),BA431-1,BA431)))</f>
        <v>79.589999999999989</v>
      </c>
      <c r="BB432" s="38">
        <f>IF(Weekly[[#This Row],[H Odds &lt;]]="",BB431,IF(AND(Weekly[[#This Row],[H Odds &lt;]]&lt;&gt;"",Weekly[[#This Row],[ADBC_P]]=TRUE,Weekly[[#This Row],[Actual]]=TRUE),BB431+Weekly[[#This Row],[H Odds &lt;]]-1,IF(AND(Weekly[[#This Row],[H Odds &lt;]]&lt;&gt;"",Weekly[[#This Row],[ADBC_P]]=TRUE,Weekly[[#This Row],[Actual]]=FALSE),BB431-1,BB431)))</f>
        <v>53.41</v>
      </c>
      <c r="BC432" s="38">
        <f>IF(Weekly[[#This Row],[H Odds &lt;]]="",BC431,IF(AND(Weekly[[#This Row],[H Odds &lt;]]&lt;&gt;"",Weekly[[#This Row],[RFC_P]]=TRUE,Weekly[[#This Row],[Actual]]=TRUE),BC431+Weekly[[#This Row],[H Odds &lt;]]-1,IF(AND(Weekly[[#This Row],[H Odds &lt;]]&lt;&gt;"",Weekly[[#This Row],[RFC_P]]=TRUE,Weekly[[#This Row],[Actual]]=FALSE),BC431-1,BC431)))</f>
        <v>55.109999999999992</v>
      </c>
      <c r="BD432" s="38">
        <f>IF(Weekly[[#This Row],[H Odds &lt;]]="",BD431,IF(AND(Weekly[[#This Row],[H Odds &lt;]]&lt;&gt;"",Weekly[[#This Row],[GBC_P]]=TRUE,Weekly[[#This Row],[Actual]]=TRUE),BD431+Weekly[[#This Row],[H Odds &lt;]]-1,IF(AND(Weekly[[#This Row],[H Odds &lt;]]&lt;&gt;"",Weekly[[#This Row],[GBC_P]]=TRUE,Weekly[[#This Row],[Actual]]=FALSE),BD431-1,BD431)))</f>
        <v>54.110000000000007</v>
      </c>
      <c r="BE432" s="38">
        <f>IF(Weekly[[#This Row],[H Odds &lt;]]="",BE431,IF(AND(Weekly[[#This Row],[H Odds &lt;]]&lt;&gt;"",Weekly[[#This Row],[HGBC_P]]=TRUE,Weekly[[#This Row],[Actual]]=TRUE),BE431+Weekly[[#This Row],[H Odds &lt;]]-1,IF(AND(Weekly[[#This Row],[H Odds &lt;]]&lt;&gt;"",Weekly[[#This Row],[HGBC_P]]=TRUE,Weekly[[#This Row],[Actual]]=FALSE),BE431-1,BE431)))</f>
        <v>58.459999999999994</v>
      </c>
      <c r="BF432" s="38">
        <f>IF(Weekly[[#This Row],[H Odds &lt;]]="",BF431,IF(AND(Weekly[[#This Row],[H Odds &lt;]]&lt;&gt;"",Weekly[[#This Row],[XGB_P]]=TRUE,Weekly[[#This Row],[Actual]]=TRUE),BF431+Weekly[[#This Row],[H Odds &lt;]]-1,IF(AND(Weekly[[#This Row],[H Odds &lt;]]&lt;&gt;"",Weekly[[#This Row],[XGB_P]]=TRUE,Weekly[[#This Row],[Actual]]=FALSE),BF431-1,BF431)))</f>
        <v>65.08</v>
      </c>
      <c r="BG432" s="38">
        <f>IF(Weekly[[#This Row],[H Odds &lt;]]="",BG431,IF(AND(Weekly[[#This Row],[H Odds &lt;]]&lt;&gt;"",Weekly[[#This Row],[QDA_P]]=TRUE,Weekly[[#This Row],[Actual]]=TRUE),BG431+Weekly[[#This Row],[H Odds &lt;]]-1,IF(AND(Weekly[[#This Row],[H Odds &lt;]]&lt;&gt;"",Weekly[[#This Row],[QDA_P]]=TRUE,Weekly[[#This Row],[Actual]]=FALSE),BG431-1,BG431)))</f>
        <v>52.129999999999995</v>
      </c>
      <c r="BH432" s="38">
        <f>IF(Weekly[[#This Row],[H Odds &lt;]]="",BH431,IF(AND(Weekly[[#This Row],[H Odds &lt;]]&lt;&gt;"",Weekly[[#This Row],[KNC_P]]=TRUE,Weekly[[#This Row],[Actual]]=TRUE),BH431+Weekly[[#This Row],[H Odds &lt;]]-1,IF(AND(Weekly[[#This Row],[H Odds &lt;]]&lt;&gt;"",Weekly[[#This Row],[KNC_P]]=TRUE,Weekly[[#This Row],[Actual]]=FALSE),BH431-1,BH431)))</f>
        <v>56.499999999999993</v>
      </c>
      <c r="BI432" s="38">
        <f>IF(Weekly[[#This Row],[H Odds &lt;]]="",BI431,IF(AND(Weekly[[#This Row],[H Odds &lt;]]&lt;&gt;"",Weekly[[#This Row],[TRUES]]&gt;0,Weekly[[#This Row],[Actual]]=TRUE),BI431+Weekly[[#This Row],[H Odds &lt;]]-1,IF(AND(Weekly[[#This Row],[H Odds &lt;]]&lt;&gt;"",Weekly[[#This Row],[TRUES]]=0),BI431,BI431-1)))</f>
        <v>79.589999999999989</v>
      </c>
      <c r="BJ432" s="38">
        <f>IF(Weekly[[#This Row],[H Odds &lt;]]="",BJ431,IF(AND(Weekly[[#This Row],[H Odds &lt;]]&lt;&gt;"",Weekly[[#This Row],[Actual]]=TRUE),BJ431+Weekly[[#This Row],[H Odds &lt;]]-1,IF(AND(Weekly[[#This Row],[H Odds &lt;]]&lt;&gt;"",Weekly[[#This Row],[Actual]]=FALSE),BJ431-1,BJ431)))</f>
        <v>81.489999999999995</v>
      </c>
      <c r="BK432" s="58">
        <f>IF(AND(Weekly[[#This Row],[TRUES]]&gt;4,Weekly[[#This Row],[Actual]]=TRUE),BK431+Weekly[[#This Row],[BF H Odds]]-1,IF(AND(Weekly[[#This Row],[FALSES]]&gt;4,Weekly[[#This Row],[Actual]]=FALSE),BK431+Weekly[[#This Row],[BF V Odds]]-1,IF(AND(Weekly[[#This Row],[TRUES]]&gt;4,Weekly[[#This Row],[Actual]]=FALSE),BK431-1,IF(AND(Weekly[[#This Row],[FALSES]]&gt;4,Weekly[[#This Row],[Actual]]=TRUE),BK431-1,BK431))))</f>
        <v>7.7300000000000288</v>
      </c>
      <c r="BL432" s="58">
        <f>IF(AND(Weekly[[#This Row],[TRUES]]&gt;5,Weekly[[#This Row],[Actual]]=TRUE),BL431+Weekly[[#This Row],[BF H Odds]]-1,IF(AND(Weekly[[#This Row],[FALSES]]&gt;5,Weekly[[#This Row],[Actual]]=FALSE),BL431+Weekly[[#This Row],[BF V Odds]]-1,IF(AND(Weekly[[#This Row],[TRUES]]&gt;5,Weekly[[#This Row],[Actual]]=FALSE),BL431-1,IF(AND(Weekly[[#This Row],[FALSES]]&gt;5,Weekly[[#This Row],[Actual]]=TRUE),BL431-1,BL431))))</f>
        <v>15.940000000000023</v>
      </c>
      <c r="BM432" s="58">
        <f>IF(AND(Weekly[[#This Row],[TRUES]]&gt;6,Weekly[[#This Row],[Actual]]=TRUE),BM431+Weekly[[#This Row],[BF H Odds]]-1,IF(AND(Weekly[[#This Row],[FALSES]]&gt;6,Weekly[[#This Row],[Actual]]=FALSE),BM431+Weekly[[#This Row],[BF V Odds]]-1,IF(AND(Weekly[[#This Row],[TRUES]]&gt;6,Weekly[[#This Row],[Actual]]=FALSE),BM431-1,IF(AND(Weekly[[#This Row],[FALSES]]&gt;6,Weekly[[#This Row],[Actual]]=TRUE),BM431-1,BM431))))</f>
        <v>44.000000000000007</v>
      </c>
    </row>
    <row r="433" spans="1:65" x14ac:dyDescent="0.25">
      <c r="A433" s="34"/>
      <c r="B433" s="10">
        <v>44297</v>
      </c>
      <c r="C433" s="17" t="s">
        <v>36</v>
      </c>
      <c r="D433" s="15" t="s">
        <v>18</v>
      </c>
      <c r="E433" t="b">
        <v>1</v>
      </c>
      <c r="F433" t="b">
        <v>1</v>
      </c>
      <c r="G433" t="b">
        <v>1</v>
      </c>
      <c r="H433" t="b">
        <v>1</v>
      </c>
      <c r="I433" t="b">
        <v>1</v>
      </c>
      <c r="J433" t="b">
        <v>1</v>
      </c>
      <c r="K433" t="b">
        <v>1</v>
      </c>
      <c r="L433" t="b">
        <v>1</v>
      </c>
      <c r="O433" t="str">
        <f>IF(Weekly[[#This Row],[H/V]]="H",Weekly[[#This Row],[BF H Odds]],IF(Weekly[[#This Row],[H/V]]="V",Weekly[[#This Row],[BF V Odds]],""))</f>
        <v/>
      </c>
      <c r="P433" t="b">
        <v>0</v>
      </c>
      <c r="R433" s="35">
        <f>IFERROR(IF(Weekly[[#This Row],[Won Bet?]]="yes",R432+(Weekly[[#This Row],[BF Odds]]*Weekly[[#This Row],[BF Stake]])-Weekly[[#This Row],[BF Stake]],R432-Weekly[[#This Row],[BF Stake]]),R432)</f>
        <v>817.15</v>
      </c>
      <c r="S433" s="9">
        <f>IFERROR(IF(Weekly[[#This Row],[Won Bet?]]="yes",S432+(((Weekly[[#This Row],[BF Odds]]*Weekly[[#This Row],[BF Stake]])-Weekly[[#This Row],[BF Stake]])*0.92),S432-Weekly[[#This Row],[BF Stake]]),S432)</f>
        <v>817.15</v>
      </c>
      <c r="T433" s="13">
        <v>3.25</v>
      </c>
      <c r="U433" s="13">
        <v>1.43</v>
      </c>
      <c r="V433" s="24">
        <f>IF(Weekly[[#This Row],[Actual]]="","",IF(AND(Weekly[[#This Row],[SVC_P]]=Weekly[[#This Row],[Actual]],Weekly[[#This Row],[SVC_P]]=TRUE),V432+Weekly[[#This Row],[BF H Odds]]-1,IF(AND(Weekly[[#This Row],[SVC_P]]=Weekly[[#This Row],[Actual]],Weekly[[#This Row],[SVC_P]]=FALSE),V432+Weekly[[#This Row],[BF V Odds]]-1,V432-1)))</f>
        <v>67.010000000000048</v>
      </c>
      <c r="W433" s="24">
        <f>IF(Weekly[[#This Row],[Actual]]="","",IF(AND(Weekly[[#This Row],[SVC_P]]=FALSE,Weekly[[#This Row],[Actual]]=TRUE),W432+Weekly[[#This Row],[BF H Odds]]-1,IF(AND(Weekly[[#This Row],[SVC_P]]=TRUE,Weekly[[#This Row],[Actual]]=FALSE,),W432+Weekly[[#This Row],[BF V Odds]]-1,W432-1)))</f>
        <v>-368.03</v>
      </c>
      <c r="X433" s="24">
        <f>IF(Weekly[[#This Row],[Actual]]="","",IF(AND(Weekly[[#This Row],[ADBC_P]]=Weekly[[#This Row],[Actual]],Weekly[[#This Row],[ADBC_P]]=TRUE),X432+Weekly[[#This Row],[BF H Odds]]-1,IF(AND(Weekly[[#This Row],[ADBC_P]]=Weekly[[#This Row],[Actual]],Weekly[[#This Row],[ADBC_P]]=FALSE),X432+Weekly[[#This Row],[BF V Odds]]-1,X432-1)))</f>
        <v>16.090000000000025</v>
      </c>
      <c r="Y433" s="24">
        <f>IF(Weekly[[#This Row],[Actual]]="","",IF(AND(Weekly[[#This Row],[ADBC_P]]=FALSE,Weekly[[#This Row],[Actual]]=TRUE),Y432+Weekly[[#This Row],[BF H Odds]]-1,IF(AND(Weekly[[#This Row],[ADBC_P]]=TRUE,Weekly[[#This Row],[Actual]]=FALSE),Y432+Weekly[[#This Row],[BF V Odds]]-1,Y432-1)))</f>
        <v>57.360000000000007</v>
      </c>
      <c r="Z433" s="24">
        <f>IF(Weekly[[#This Row],[Actual]]="","",IF(AND(Weekly[[#This Row],[RFC_P]]=Weekly[[#This Row],[Actual]],Weekly[[#This Row],[RFC_P]]=TRUE),Z432+Weekly[[#This Row],[BF H Odds]]-1,IF(AND(Weekly[[#This Row],[RFC_P]]=Weekly[[#This Row],[Actual]],Weekly[[#This Row],[RFC_P]]=FALSE),Z432+Weekly[[#This Row],[BF V Odds]]-1,Z432-1)))</f>
        <v>27.550000000000011</v>
      </c>
      <c r="AA433" s="24">
        <f>IF(Weekly[[#This Row],[Actual]]="","",IF(AND(Weekly[[#This Row],[RFC_P]]=FALSE,Weekly[[#This Row],[Actual]]=TRUE),AA432+Weekly[[#This Row],[BF H Odds]]-1,IF(AND(Weekly[[#This Row],[RFC_P]]=TRUE,Weekly[[#This Row],[Actual]]=FALSE),AA432+Weekly[[#This Row],[BF V Odds]]-1,AA432-1)))</f>
        <v>45.899999999999984</v>
      </c>
      <c r="AB433" s="24">
        <f>IF(Weekly[[#This Row],[Actual]]="","",IF(AND(Weekly[[#This Row],[GBC_P]]=Weekly[[#This Row],[Actual]],Weekly[[#This Row],[GBC_P]]=TRUE),AB432+Weekly[[#This Row],[BF H Odds]]-1,IF(AND(Weekly[[#This Row],[GBC_P]]=Weekly[[#This Row],[Actual]],Weekly[[#This Row],[GBC_P]]=FALSE),AB432+Weekly[[#This Row],[BF V Odds]]-1,AB432-1)))</f>
        <v>9.2800000000000065</v>
      </c>
      <c r="AC433" s="24">
        <f>IF(Weekly[[#This Row],[Actual]]="","",IF(AND(Weekly[[#This Row],[GBC_P]]=FALSE,Weekly[[#This Row],[Actual]]=TRUE),AC432+Weekly[[#This Row],[BF H Odds]]-1,IF(AND(Weekly[[#This Row],[GBC_P]]=TRUE,Weekly[[#This Row],[Actual]]=FALSE),AC432+Weekly[[#This Row],[BF V Odds]]-1,AC432-1)))</f>
        <v>64.169999999999959</v>
      </c>
      <c r="AD433" s="24">
        <f>IF(Weekly[[#This Row],[Actual]]="","",IF(AND(Weekly[[#This Row],[HGBC_P]]=Weekly[[#This Row],[Actual]],Weekly[[#This Row],[HGBC_P]]=TRUE),AD432+Weekly[[#This Row],[BF H Odds]]-1,IF(AND(Weekly[[#This Row],[HGBC_P]]=Weekly[[#This Row],[Actual]],Weekly[[#This Row],[HGBC_P]]=FALSE),AD432+Weekly[[#This Row],[BF V Odds]]-1,AD432-1)))</f>
        <v>15.090000000000025</v>
      </c>
      <c r="AE433" s="24">
        <f>IF(Weekly[[#This Row],[Actual]]="","",IF(AND(Weekly[[#This Row],[HGBC_P]]=FALSE,Weekly[[#This Row],[Actual]]=TRUE),AE432+Weekly[[#This Row],[BF H Odds]]-1,IF(AND(Weekly[[#This Row],[HGBC_P]]=TRUE,Weekly[[#This Row],[Actual]]=FALSE),AE432+Weekly[[#This Row],[BF V Odds]]-1,AE432-1)))</f>
        <v>58.359999999999992</v>
      </c>
      <c r="AF433" s="24">
        <f>IF(Weekly[[#This Row],[Actual]]="","",IF(AND(Weekly[[#This Row],[XGB_P]]=Weekly[[#This Row],[Actual]],Weekly[[#This Row],[XGB_P]]=TRUE),AF432+Weekly[[#This Row],[BF H Odds]]-1,IF(AND(Weekly[[#This Row],[XGB_P]]=Weekly[[#This Row],[Actual]],Weekly[[#This Row],[XGB_P]]=FALSE),AF432+Weekly[[#This Row],[BF V Odds]]-1,AF432-1)))</f>
        <v>36.370000000000026</v>
      </c>
      <c r="AG433" s="24">
        <f>IF(Weekly[[#This Row],[Actual]]="","",IF(AND(Weekly[[#This Row],[XGB_P]]=FALSE,Weekly[[#This Row],[Actual]]=TRUE),AG432+Weekly[[#This Row],[BF H Odds]]-1,IF(AND(Weekly[[#This Row],[XGB_P]]=TRUE,Weekly[[#This Row],[Actual]]=FALSE),AG432+Weekly[[#This Row],[BF V Odds]]-1,AG432-1)))</f>
        <v>37.08</v>
      </c>
      <c r="AH433" s="24">
        <f>IF(Weekly[[#This Row],[Actual]]="","",IF(AND(Weekly[[#This Row],[QDA_P]]=Weekly[[#This Row],[Actual]],Weekly[[#This Row],[QDA_P]]=TRUE),AH432+Weekly[[#This Row],[BF H Odds]]-1,IF(AND(Weekly[[#This Row],[QDA_P]]=Weekly[[#This Row],[Actual]],Weekly[[#This Row],[QDA_P]]=FALSE),AH432+Weekly[[#This Row],[BF V Odds]]-1,AH432-1)))</f>
        <v>-2.5499999999999909</v>
      </c>
      <c r="AI433" s="24">
        <f>IF(Weekly[[#This Row],[Actual]]="","",IF(AND(Weekly[[#This Row],[QDA_P]]=FALSE,Weekly[[#This Row],[Actual]]=TRUE),AI432+Weekly[[#This Row],[BF H Odds]]-1,IF(AND(Weekly[[#This Row],[QDA_P]]=TRUE,Weekly[[#This Row],[Actual]]=FALSE),AI432+Weekly[[#This Row],[BF V Odds]]-1,AI432-1)))</f>
        <v>76.000000000000014</v>
      </c>
      <c r="AJ433" s="24">
        <f>IF(Weekly[[#This Row],[Actual]]="","",IF(AND(Weekly[[#This Row],[KNC_P]]=FALSE,Weekly[[#This Row],[Actual]]=TRUE),AJ432+Weekly[[#This Row],[BF H Odds]]-1,IF(AND(Weekly[[#This Row],[KNC_P]]=TRUE,Weekly[[#This Row],[Actual]]=FALSE),AJ432+Weekly[[#This Row],[BF V Odds]]-1,AJ432-1)))</f>
        <v>44.079999999999977</v>
      </c>
      <c r="AK433" s="24">
        <f>IF(Weekly[[#This Row],[Actual]]="","",IF(AND(Weekly[[#This Row],[KNC_P]]=FALSE,Weekly[[#This Row],[Actual]]=TRUE),AK432+Weekly[[#This Row],[BF H Odds]]-1,IF(AND(Weekly[[#This Row],[KNC_P]]=TRUE,Weekly[[#This Row],[Actual]]=FALSE),AK432+Weekly[[#This Row],[BF V Odds]]-1,AK432-1)))</f>
        <v>42.979999999999968</v>
      </c>
      <c r="AL433" s="30">
        <f>IF(Weekly[[#This Row],[Actual]]="","",COUNTIF(Weekly[[#This Row],[SVC_P]:[QDA_P]],TRUE))</f>
        <v>7</v>
      </c>
      <c r="AM433" s="30">
        <f>IF(Weekly[[#This Row],[Actual]]="","",COUNTIF(Weekly[[#This Row],[SVC_P]:[QDA_P]],FALSE))</f>
        <v>0</v>
      </c>
      <c r="AN433" s="36">
        <f>IF(AND(Weekly[[#This Row],[BF V Odds]]&gt;$BO$6,Weekly[[#This Row],[BF V Odds]] &lt; $BO$7),Weekly[[#This Row],[BF V Odds]],"")</f>
        <v>3.25</v>
      </c>
      <c r="AO433" s="36" t="str">
        <f>IF(AND(Weekly[[#This Row],[BF H Odds]]&gt;$BO$6, Weekly[[#This Row],[BF H Odds]] &lt; $BO$7),Weekly[[#This Row],[BF H Odds]],"")</f>
        <v/>
      </c>
      <c r="AP433" s="37">
        <f>IF(AND(Weekly[[#This Row],[V Odds &lt;]]="",Weekly[[#This Row],[H Odds &lt;]]=""),AP432,IF(AND(Weekly[[#This Row],[H Odds &lt;]]&lt;&gt;"",Weekly[[#This Row],[SVC_P]]=TRUE,Weekly[[#This Row],[Actual]]=TRUE),AP432+Weekly[[#This Row],[H Odds &lt;]]-1,IF(AND(Weekly[[#This Row],[V Odds &lt;]]&lt;&gt;"",Weekly[[#This Row],[SVC_P]]=FALSE,Weekly[[#This Row],[Actual]]=FALSE),AP432+Weekly[[#This Row],[V Odds &lt;]]-1,IF(AND(Weekly[[#This Row],[V Odds &lt;]]&lt;&gt;"",Weekly[[#This Row],[SVC_P]]=FALSE,Weekly[[#This Row],[Actual]]=TRUE),AP432-1,IF(AND(Weekly[[#This Row],[H Odds &lt;]]&lt;&gt;"",Weekly[[#This Row],[SVC_P]]=TRUE,Weekly[[#This Row],[Actual]]=FALSE),AP432-1,AP432)))))</f>
        <v>84.63000000000001</v>
      </c>
      <c r="AQ433" s="37">
        <f>IF(AND(Weekly[[#This Row],[V Odds &lt;]]="",Weekly[[#This Row],[H Odds &lt;]]=""),AQ432,IF(AND(Weekly[[#This Row],[H Odds &lt;]]&lt;&gt;"",Weekly[[#This Row],[ADBC_P]]=TRUE,Weekly[[#This Row],[Actual]]=TRUE),AQ432+Weekly[[#This Row],[H Odds &lt;]]-1,IF(AND(Weekly[[#This Row],[V Odds &lt;]]&lt;&gt;"",Weekly[[#This Row],[ADBC_P]]=FALSE,Weekly[[#This Row],[Actual]]=FALSE),AQ432+Weekly[[#This Row],[V Odds &lt;]]-1,IF(AND(Weekly[[#This Row],[V Odds &lt;]]&lt;&gt;"",Weekly[[#This Row],[ADBC_P]]=FALSE,Weekly[[#This Row],[Actual]]=TRUE),AQ432-1,IF(AND(Weekly[[#This Row],[H Odds &lt;]]&lt;&gt;"",Weekly[[#This Row],[ADBC_P]]=TRUE,Weekly[[#This Row],[Actual]]=FALSE),AQ432-1,AQ432)))))</f>
        <v>54.73</v>
      </c>
      <c r="AR433" s="37">
        <f>IF(AND(Weekly[[#This Row],[V Odds &lt;]]="",Weekly[[#This Row],[H Odds &lt;]]=""),AR432,IF(AND(Weekly[[#This Row],[H Odds &lt;]]&lt;&gt;"",Weekly[[#This Row],[RFC_P]]=TRUE,Weekly[[#This Row],[Actual]]=TRUE),AR432+Weekly[[#This Row],[H Odds &lt;]]-1,IF(AND(Weekly[[#This Row],[V Odds &lt;]]&lt;&gt;"",Weekly[[#This Row],[RFC_P]]=FALSE,Weekly[[#This Row],[Actual]]=FALSE),AR432+Weekly[[#This Row],[V Odds &lt;]]-1,IF(AND(Weekly[[#This Row],[V Odds &lt;]]&lt;&gt;"",Weekly[[#This Row],[RFC_P]]=FALSE,Weekly[[#This Row],[Actual]]=TRUE),AR432-1,IF(AND(Weekly[[#This Row],[H Odds &lt;]]&lt;&gt;"",Weekly[[#This Row],[RFC_P]]=TRUE,Weekly[[#This Row],[Actual]]=FALSE),AR432-1,AR432)))))</f>
        <v>68.839999999999989</v>
      </c>
      <c r="AS433" s="37">
        <f>IF(AND(Weekly[[#This Row],[V Odds &lt;]]="",Weekly[[#This Row],[H Odds &lt;]]=""),AS432,IF(AND(Weekly[[#This Row],[H Odds &lt;]]&lt;&gt;"",Weekly[[#This Row],[GBC_P]]=TRUE,Weekly[[#This Row],[Actual]]=TRUE),AS432+Weekly[[#This Row],[H Odds &lt;]]-1,IF(AND(Weekly[[#This Row],[V Odds &lt;]]&lt;&gt;"",Weekly[[#This Row],[GBC_P]]=FALSE,Weekly[[#This Row],[Actual]]=FALSE),AS432+Weekly[[#This Row],[V Odds &lt;]]-1,IF(AND(Weekly[[#This Row],[V Odds &lt;]]&lt;&gt;"",Weekly[[#This Row],[GBC_P]]=FALSE,Weekly[[#This Row],[Actual]]=TRUE),AS432-1,IF(AND(Weekly[[#This Row],[H Odds &lt;]]&lt;&gt;"",Weekly[[#This Row],[GBC_P]]=TRUE,Weekly[[#This Row],[Actual]]=FALSE),AS432-1,AS432)))))</f>
        <v>54.330000000000005</v>
      </c>
      <c r="AT433" s="37">
        <f>IF(AND(Weekly[[#This Row],[V Odds &lt;]]="",Weekly[[#This Row],[H Odds &lt;]]=""),AT432,IF(AND(Weekly[[#This Row],[H Odds &lt;]]&lt;&gt;"",Weekly[[#This Row],[HGBC_P]]=TRUE,Weekly[[#This Row],[Actual]]=TRUE),AT432+Weekly[[#This Row],[H Odds &lt;]]-1,IF(AND(Weekly[[#This Row],[V Odds &lt;]]&lt;&gt;"",Weekly[[#This Row],[HGBC_P]]=FALSE,Weekly[[#This Row],[Actual]]=FALSE),AT432+Weekly[[#This Row],[V Odds &lt;]]-1,IF(AND(Weekly[[#This Row],[V Odds &lt;]]&lt;&gt;"",Weekly[[#This Row],[HGBC_P]]=FALSE,Weekly[[#This Row],[Actual]]=TRUE),AT432-1,IF(AND(Weekly[[#This Row],[H Odds &lt;]]&lt;&gt;"",Weekly[[#This Row],[HGBC_P]]=TRUE,Weekly[[#This Row],[Actual]]=FALSE),AT432-1,AT432)))))</f>
        <v>59.16</v>
      </c>
      <c r="AU433" s="37">
        <f>IF(AND(Weekly[[#This Row],[V Odds &lt;]]="",Weekly[[#This Row],[H Odds &lt;]]=""),AU432,IF(AND(Weekly[[#This Row],[H Odds &lt;]]&lt;&gt;"",Weekly[[#This Row],[XGB_P]]=TRUE,Weekly[[#This Row],[Actual]]=TRUE),AU432+Weekly[[#This Row],[H Odds &lt;]]-1,IF(AND(Weekly[[#This Row],[V Odds &lt;]]&lt;&gt;"",Weekly[[#This Row],[XGB_P]]=FALSE,Weekly[[#This Row],[Actual]]=FALSE),AU432+Weekly[[#This Row],[V Odds &lt;]]-1,IF(AND(Weekly[[#This Row],[V Odds &lt;]]&lt;&gt;"",Weekly[[#This Row],[XGB_P]]=FALSE,Weekly[[#This Row],[Actual]]=TRUE),AU432-1,IF(AND(Weekly[[#This Row],[H Odds &lt;]]&lt;&gt;"",Weekly[[#This Row],[XGB_P]]=TRUE,Weekly[[#This Row],[Actual]]=FALSE),AU432-1,AU432)))))</f>
        <v>70.510000000000005</v>
      </c>
      <c r="AV433" s="37">
        <f>IF(AND(Weekly[[#This Row],[V Odds &lt;]]="",Weekly[[#This Row],[H Odds &lt;]]=""),AV432,IF(AND(Weekly[[#This Row],[H Odds &lt;]]&lt;&gt;"",Weekly[[#This Row],[QDA_P]]=TRUE,Weekly[[#This Row],[Actual]]=TRUE),AV432+Weekly[[#This Row],[H Odds &lt;]]-1,IF(AND(Weekly[[#This Row],[V Odds &lt;]]&lt;&gt;"",Weekly[[#This Row],[QDA_P]]=FALSE,Weekly[[#This Row],[Actual]]=FALSE),AV432+Weekly[[#This Row],[V Odds &lt;]]-1,IF(AND(Weekly[[#This Row],[V Odds &lt;]]&lt;&gt;"",Weekly[[#This Row],[QDA_P]]=FALSE,Weekly[[#This Row],[Actual]]=TRUE),AV432-1,IF(AND(Weekly[[#This Row],[H Odds &lt;]]&lt;&gt;"",Weekly[[#This Row],[QDA_P]]=TRUE,Weekly[[#This Row],[Actual]]=FALSE),AV432-1,AV432)))))</f>
        <v>62.199999999999989</v>
      </c>
      <c r="AW433" s="37">
        <f>IF(AND(Weekly[[#This Row],[H Odds &lt;]]="",Weekly[[#This Row],[V Odds &lt;]]=""),AW432,IF(AND(Weekly[[#This Row],[KNC_P]]=Weekly[[#This Row],[Actual]],Weekly[[#This Row],[KNC_P]]=TRUE),AW432+Weekly[[#This Row],[BF H Odds]]-1,IF(AND(Weekly[[#This Row],[KNC_P]]=Weekly[[#This Row],[Actual]],Weekly[[#This Row],[KNC_P]]=FALSE),AW432+Weekly[[#This Row],[BF V Odds]]-1,AW432-1)))</f>
        <v>56.930000000000014</v>
      </c>
      <c r="AX433" s="37">
        <f>IF(AND(Weekly[[#This Row],[V Odds &lt;]]="",Weekly[[#This Row],[H Odds &lt;]]=""),AX432,IF(AND(Weekly[[#This Row],[V Odds &lt;]]&lt;&gt;"",Weekly[[#This Row],[FALSES]]&gt;0,Weekly[[#This Row],[Actual]]=FALSE),AX432+Weekly[[#This Row],[V Odds &lt;]]-1,IF(AND(Weekly[[#This Row],[H Odds &lt;]]&lt;&gt;"",Weekly[[#This Row],[TRUES]]&gt;0,Weekly[[#This Row],[Actual]]=TRUE),AX432+Weekly[[#This Row],[H Odds &lt;]]-1,IF(AND(Weekly[[#This Row],[V Odds &lt;]]&lt;&gt;"",Weekly[[#This Row],[FALSES]]=0),AX432,IF(AND(Weekly[[#This Row],[H Odds &lt;]]&lt;&gt;"",Weekly[[#This Row],[TRUES]]=0),AX432,AX432-1)))))</f>
        <v>94.59999999999998</v>
      </c>
      <c r="AY433" s="37">
        <f>IF(AND(Weekly[[#This Row],[V Odds &lt;]]="",Weekly[[#This Row],[H Odds &lt;]]=""),AY432,IF(AND(Weekly[[#This Row],[V Odds &lt;]]&lt;&gt;"",Weekly[[#This Row],[FALSES]]&gt;0,Weekly[[#This Row],[Actual]]=FALSE),AY432+((Weekly[[#This Row],[V Odds &lt;]]-1)*0.92),IF(AND(Weekly[[#This Row],[H Odds &lt;]]&lt;&gt;"",Weekly[[#This Row],[TRUES]]&gt;0,Weekly[[#This Row],[Actual]]=TRUE),AY432+((Weekly[[#This Row],[H Odds &lt;]]-1)*0.92),IF(AND(Weekly[[#This Row],[V Odds &lt;]]&lt;&gt;"",Weekly[[#This Row],[FALSES]]=0),AY432,IF(AND(Weekly[[#This Row],[H Odds &lt;]]&lt;&gt;"",Weekly[[#This Row],[TRUES]]=0),AY432,AY432-1)))))</f>
        <v>85.352000000000032</v>
      </c>
      <c r="AZ433" s="37">
        <f>IF(AND(Weekly[[#This Row],[V Odds &lt;]]="",Weekly[[#This Row],[H Odds &lt;]]=""),AZ432,IF(AND(Weekly[[#This Row],[V Odds &lt;]]&lt;&gt;"",Weekly[[#This Row],[Actual]]=FALSE),AZ432+Weekly[[#This Row],[V Odds &lt;]]-1,IF(AND(Weekly[[#This Row],[H Odds &lt;]]&lt;&gt;"",Weekly[[#This Row],[Actual]]=TRUE),AZ432+Weekly[[#This Row],[H Odds &lt;]]-1,AZ432-1)))</f>
        <v>82.57</v>
      </c>
      <c r="BA433" s="38">
        <f>IF(Weekly[[#This Row],[H Odds &lt;]]="",BA432,IF(AND(Weekly[[#This Row],[H Odds &lt;]]&lt;&gt;"",Weekly[[#This Row],[SVC_P]]=TRUE,Weekly[[#This Row],[Actual]]=TRUE),BA432+Weekly[[#This Row],[H Odds &lt;]]-1,IF(AND(Weekly[[#This Row],[H Odds &lt;]]&lt;&gt;"",Weekly[[#This Row],[SVC_P]]=TRUE,Weekly[[#This Row],[Actual]]=FALSE),BA432-1,BA432)))</f>
        <v>79.589999999999989</v>
      </c>
      <c r="BB433" s="38">
        <f>IF(Weekly[[#This Row],[H Odds &lt;]]="",BB432,IF(AND(Weekly[[#This Row],[H Odds &lt;]]&lt;&gt;"",Weekly[[#This Row],[ADBC_P]]=TRUE,Weekly[[#This Row],[Actual]]=TRUE),BB432+Weekly[[#This Row],[H Odds &lt;]]-1,IF(AND(Weekly[[#This Row],[H Odds &lt;]]&lt;&gt;"",Weekly[[#This Row],[ADBC_P]]=TRUE,Weekly[[#This Row],[Actual]]=FALSE),BB432-1,BB432)))</f>
        <v>53.41</v>
      </c>
      <c r="BC433" s="38">
        <f>IF(Weekly[[#This Row],[H Odds &lt;]]="",BC432,IF(AND(Weekly[[#This Row],[H Odds &lt;]]&lt;&gt;"",Weekly[[#This Row],[RFC_P]]=TRUE,Weekly[[#This Row],[Actual]]=TRUE),BC432+Weekly[[#This Row],[H Odds &lt;]]-1,IF(AND(Weekly[[#This Row],[H Odds &lt;]]&lt;&gt;"",Weekly[[#This Row],[RFC_P]]=TRUE,Weekly[[#This Row],[Actual]]=FALSE),BC432-1,BC432)))</f>
        <v>55.109999999999992</v>
      </c>
      <c r="BD433" s="38">
        <f>IF(Weekly[[#This Row],[H Odds &lt;]]="",BD432,IF(AND(Weekly[[#This Row],[H Odds &lt;]]&lt;&gt;"",Weekly[[#This Row],[GBC_P]]=TRUE,Weekly[[#This Row],[Actual]]=TRUE),BD432+Weekly[[#This Row],[H Odds &lt;]]-1,IF(AND(Weekly[[#This Row],[H Odds &lt;]]&lt;&gt;"",Weekly[[#This Row],[GBC_P]]=TRUE,Weekly[[#This Row],[Actual]]=FALSE),BD432-1,BD432)))</f>
        <v>54.110000000000007</v>
      </c>
      <c r="BE433" s="38">
        <f>IF(Weekly[[#This Row],[H Odds &lt;]]="",BE432,IF(AND(Weekly[[#This Row],[H Odds &lt;]]&lt;&gt;"",Weekly[[#This Row],[HGBC_P]]=TRUE,Weekly[[#This Row],[Actual]]=TRUE),BE432+Weekly[[#This Row],[H Odds &lt;]]-1,IF(AND(Weekly[[#This Row],[H Odds &lt;]]&lt;&gt;"",Weekly[[#This Row],[HGBC_P]]=TRUE,Weekly[[#This Row],[Actual]]=FALSE),BE432-1,BE432)))</f>
        <v>58.459999999999994</v>
      </c>
      <c r="BF433" s="38">
        <f>IF(Weekly[[#This Row],[H Odds &lt;]]="",BF432,IF(AND(Weekly[[#This Row],[H Odds &lt;]]&lt;&gt;"",Weekly[[#This Row],[XGB_P]]=TRUE,Weekly[[#This Row],[Actual]]=TRUE),BF432+Weekly[[#This Row],[H Odds &lt;]]-1,IF(AND(Weekly[[#This Row],[H Odds &lt;]]&lt;&gt;"",Weekly[[#This Row],[XGB_P]]=TRUE,Weekly[[#This Row],[Actual]]=FALSE),BF432-1,BF432)))</f>
        <v>65.08</v>
      </c>
      <c r="BG433" s="38">
        <f>IF(Weekly[[#This Row],[H Odds &lt;]]="",BG432,IF(AND(Weekly[[#This Row],[H Odds &lt;]]&lt;&gt;"",Weekly[[#This Row],[QDA_P]]=TRUE,Weekly[[#This Row],[Actual]]=TRUE),BG432+Weekly[[#This Row],[H Odds &lt;]]-1,IF(AND(Weekly[[#This Row],[H Odds &lt;]]&lt;&gt;"",Weekly[[#This Row],[QDA_P]]=TRUE,Weekly[[#This Row],[Actual]]=FALSE),BG432-1,BG432)))</f>
        <v>52.129999999999995</v>
      </c>
      <c r="BH433" s="38">
        <f>IF(Weekly[[#This Row],[H Odds &lt;]]="",BH432,IF(AND(Weekly[[#This Row],[H Odds &lt;]]&lt;&gt;"",Weekly[[#This Row],[KNC_P]]=TRUE,Weekly[[#This Row],[Actual]]=TRUE),BH432+Weekly[[#This Row],[H Odds &lt;]]-1,IF(AND(Weekly[[#This Row],[H Odds &lt;]]&lt;&gt;"",Weekly[[#This Row],[KNC_P]]=TRUE,Weekly[[#This Row],[Actual]]=FALSE),BH432-1,BH432)))</f>
        <v>56.499999999999993</v>
      </c>
      <c r="BI433" s="38">
        <f>IF(Weekly[[#This Row],[H Odds &lt;]]="",BI432,IF(AND(Weekly[[#This Row],[H Odds &lt;]]&lt;&gt;"",Weekly[[#This Row],[TRUES]]&gt;0,Weekly[[#This Row],[Actual]]=TRUE),BI432+Weekly[[#This Row],[H Odds &lt;]]-1,IF(AND(Weekly[[#This Row],[H Odds &lt;]]&lt;&gt;"",Weekly[[#This Row],[TRUES]]=0),BI432,BI432-1)))</f>
        <v>79.589999999999989</v>
      </c>
      <c r="BJ433" s="38">
        <f>IF(Weekly[[#This Row],[H Odds &lt;]]="",BJ432,IF(AND(Weekly[[#This Row],[H Odds &lt;]]&lt;&gt;"",Weekly[[#This Row],[Actual]]=TRUE),BJ432+Weekly[[#This Row],[H Odds &lt;]]-1,IF(AND(Weekly[[#This Row],[H Odds &lt;]]&lt;&gt;"",Weekly[[#This Row],[Actual]]=FALSE),BJ432-1,BJ432)))</f>
        <v>81.489999999999995</v>
      </c>
      <c r="BK433" s="58">
        <f>IF(AND(Weekly[[#This Row],[TRUES]]&gt;4,Weekly[[#This Row],[Actual]]=TRUE),BK432+Weekly[[#This Row],[BF H Odds]]-1,IF(AND(Weekly[[#This Row],[FALSES]]&gt;4,Weekly[[#This Row],[Actual]]=FALSE),BK432+Weekly[[#This Row],[BF V Odds]]-1,IF(AND(Weekly[[#This Row],[TRUES]]&gt;4,Weekly[[#This Row],[Actual]]=FALSE),BK432-1,IF(AND(Weekly[[#This Row],[FALSES]]&gt;4,Weekly[[#This Row],[Actual]]=TRUE),BK432-1,BK432))))</f>
        <v>6.7300000000000288</v>
      </c>
      <c r="BL433" s="58">
        <f>IF(AND(Weekly[[#This Row],[TRUES]]&gt;5,Weekly[[#This Row],[Actual]]=TRUE),BL432+Weekly[[#This Row],[BF H Odds]]-1,IF(AND(Weekly[[#This Row],[FALSES]]&gt;5,Weekly[[#This Row],[Actual]]=FALSE),BL432+Weekly[[#This Row],[BF V Odds]]-1,IF(AND(Weekly[[#This Row],[TRUES]]&gt;5,Weekly[[#This Row],[Actual]]=FALSE),BL432-1,IF(AND(Weekly[[#This Row],[FALSES]]&gt;5,Weekly[[#This Row],[Actual]]=TRUE),BL432-1,BL432))))</f>
        <v>14.940000000000023</v>
      </c>
      <c r="BM433" s="58">
        <f>IF(AND(Weekly[[#This Row],[TRUES]]&gt;6,Weekly[[#This Row],[Actual]]=TRUE),BM432+Weekly[[#This Row],[BF H Odds]]-1,IF(AND(Weekly[[#This Row],[FALSES]]&gt;6,Weekly[[#This Row],[Actual]]=FALSE),BM432+Weekly[[#This Row],[BF V Odds]]-1,IF(AND(Weekly[[#This Row],[TRUES]]&gt;6,Weekly[[#This Row],[Actual]]=FALSE),BM432-1,IF(AND(Weekly[[#This Row],[FALSES]]&gt;6,Weekly[[#This Row],[Actual]]=TRUE),BM432-1,BM432))))</f>
        <v>43.000000000000007</v>
      </c>
    </row>
    <row r="434" spans="1:65" x14ac:dyDescent="0.25">
      <c r="A434" s="34"/>
      <c r="B434" s="10">
        <v>44297</v>
      </c>
      <c r="C434" s="17" t="s">
        <v>9</v>
      </c>
      <c r="D434" s="15" t="s">
        <v>22</v>
      </c>
      <c r="E434" t="b">
        <v>1</v>
      </c>
      <c r="F434" t="b">
        <v>1</v>
      </c>
      <c r="G434" t="b">
        <v>1</v>
      </c>
      <c r="H434" t="b">
        <v>1</v>
      </c>
      <c r="I434" t="b">
        <v>1</v>
      </c>
      <c r="J434" t="b">
        <v>1</v>
      </c>
      <c r="K434" t="b">
        <v>0</v>
      </c>
      <c r="L434" t="b">
        <v>1</v>
      </c>
      <c r="O434" t="str">
        <f>IF(Weekly[[#This Row],[H/V]]="H",Weekly[[#This Row],[BF H Odds]],IF(Weekly[[#This Row],[H/V]]="V",Weekly[[#This Row],[BF V Odds]],""))</f>
        <v/>
      </c>
      <c r="P434" t="b">
        <v>0</v>
      </c>
      <c r="R434" s="35">
        <f>IFERROR(IF(Weekly[[#This Row],[Won Bet?]]="yes",R433+(Weekly[[#This Row],[BF Odds]]*Weekly[[#This Row],[BF Stake]])-Weekly[[#This Row],[BF Stake]],R433-Weekly[[#This Row],[BF Stake]]),R433)</f>
        <v>817.15</v>
      </c>
      <c r="S434" s="9">
        <f>IFERROR(IF(Weekly[[#This Row],[Won Bet?]]="yes",S433+(((Weekly[[#This Row],[BF Odds]]*Weekly[[#This Row],[BF Stake]])-Weekly[[#This Row],[BF Stake]])*0.92),S433-Weekly[[#This Row],[BF Stake]]),S433)</f>
        <v>817.15</v>
      </c>
      <c r="T434" s="13">
        <v>2.42</v>
      </c>
      <c r="U434" s="13">
        <v>1.69</v>
      </c>
      <c r="V434" s="24">
        <f>IF(Weekly[[#This Row],[Actual]]="","",IF(AND(Weekly[[#This Row],[SVC_P]]=Weekly[[#This Row],[Actual]],Weekly[[#This Row],[SVC_P]]=TRUE),V433+Weekly[[#This Row],[BF H Odds]]-1,IF(AND(Weekly[[#This Row],[SVC_P]]=Weekly[[#This Row],[Actual]],Weekly[[#This Row],[SVC_P]]=FALSE),V433+Weekly[[#This Row],[BF V Odds]]-1,V433-1)))</f>
        <v>66.010000000000048</v>
      </c>
      <c r="W434" s="24">
        <f>IF(Weekly[[#This Row],[Actual]]="","",IF(AND(Weekly[[#This Row],[SVC_P]]=FALSE,Weekly[[#This Row],[Actual]]=TRUE),W433+Weekly[[#This Row],[BF H Odds]]-1,IF(AND(Weekly[[#This Row],[SVC_P]]=TRUE,Weekly[[#This Row],[Actual]]=FALSE,),W433+Weekly[[#This Row],[BF V Odds]]-1,W433-1)))</f>
        <v>-369.03</v>
      </c>
      <c r="X434" s="24">
        <f>IF(Weekly[[#This Row],[Actual]]="","",IF(AND(Weekly[[#This Row],[ADBC_P]]=Weekly[[#This Row],[Actual]],Weekly[[#This Row],[ADBC_P]]=TRUE),X433+Weekly[[#This Row],[BF H Odds]]-1,IF(AND(Weekly[[#This Row],[ADBC_P]]=Weekly[[#This Row],[Actual]],Weekly[[#This Row],[ADBC_P]]=FALSE),X433+Weekly[[#This Row],[BF V Odds]]-1,X433-1)))</f>
        <v>15.090000000000025</v>
      </c>
      <c r="Y434" s="24">
        <f>IF(Weekly[[#This Row],[Actual]]="","",IF(AND(Weekly[[#This Row],[ADBC_P]]=FALSE,Weekly[[#This Row],[Actual]]=TRUE),Y433+Weekly[[#This Row],[BF H Odds]]-1,IF(AND(Weekly[[#This Row],[ADBC_P]]=TRUE,Weekly[[#This Row],[Actual]]=FALSE),Y433+Weekly[[#This Row],[BF V Odds]]-1,Y433-1)))</f>
        <v>58.780000000000008</v>
      </c>
      <c r="Z434" s="24">
        <f>IF(Weekly[[#This Row],[Actual]]="","",IF(AND(Weekly[[#This Row],[RFC_P]]=Weekly[[#This Row],[Actual]],Weekly[[#This Row],[RFC_P]]=TRUE),Z433+Weekly[[#This Row],[BF H Odds]]-1,IF(AND(Weekly[[#This Row],[RFC_P]]=Weekly[[#This Row],[Actual]],Weekly[[#This Row],[RFC_P]]=FALSE),Z433+Weekly[[#This Row],[BF V Odds]]-1,Z433-1)))</f>
        <v>26.550000000000011</v>
      </c>
      <c r="AA434" s="24">
        <f>IF(Weekly[[#This Row],[Actual]]="","",IF(AND(Weekly[[#This Row],[RFC_P]]=FALSE,Weekly[[#This Row],[Actual]]=TRUE),AA433+Weekly[[#This Row],[BF H Odds]]-1,IF(AND(Weekly[[#This Row],[RFC_P]]=TRUE,Weekly[[#This Row],[Actual]]=FALSE),AA433+Weekly[[#This Row],[BF V Odds]]-1,AA433-1)))</f>
        <v>47.319999999999986</v>
      </c>
      <c r="AB434" s="24">
        <f>IF(Weekly[[#This Row],[Actual]]="","",IF(AND(Weekly[[#This Row],[GBC_P]]=Weekly[[#This Row],[Actual]],Weekly[[#This Row],[GBC_P]]=TRUE),AB433+Weekly[[#This Row],[BF H Odds]]-1,IF(AND(Weekly[[#This Row],[GBC_P]]=Weekly[[#This Row],[Actual]],Weekly[[#This Row],[GBC_P]]=FALSE),AB433+Weekly[[#This Row],[BF V Odds]]-1,AB433-1)))</f>
        <v>8.2800000000000065</v>
      </c>
      <c r="AC434" s="24">
        <f>IF(Weekly[[#This Row],[Actual]]="","",IF(AND(Weekly[[#This Row],[GBC_P]]=FALSE,Weekly[[#This Row],[Actual]]=TRUE),AC433+Weekly[[#This Row],[BF H Odds]]-1,IF(AND(Weekly[[#This Row],[GBC_P]]=TRUE,Weekly[[#This Row],[Actual]]=FALSE),AC433+Weekly[[#This Row],[BF V Odds]]-1,AC433-1)))</f>
        <v>65.589999999999961</v>
      </c>
      <c r="AD434" s="24">
        <f>IF(Weekly[[#This Row],[Actual]]="","",IF(AND(Weekly[[#This Row],[HGBC_P]]=Weekly[[#This Row],[Actual]],Weekly[[#This Row],[HGBC_P]]=TRUE),AD433+Weekly[[#This Row],[BF H Odds]]-1,IF(AND(Weekly[[#This Row],[HGBC_P]]=Weekly[[#This Row],[Actual]],Weekly[[#This Row],[HGBC_P]]=FALSE),AD433+Weekly[[#This Row],[BF V Odds]]-1,AD433-1)))</f>
        <v>14.090000000000025</v>
      </c>
      <c r="AE434" s="24">
        <f>IF(Weekly[[#This Row],[Actual]]="","",IF(AND(Weekly[[#This Row],[HGBC_P]]=FALSE,Weekly[[#This Row],[Actual]]=TRUE),AE433+Weekly[[#This Row],[BF H Odds]]-1,IF(AND(Weekly[[#This Row],[HGBC_P]]=TRUE,Weekly[[#This Row],[Actual]]=FALSE),AE433+Weekly[[#This Row],[BF V Odds]]-1,AE433-1)))</f>
        <v>59.779999999999994</v>
      </c>
      <c r="AF434" s="24">
        <f>IF(Weekly[[#This Row],[Actual]]="","",IF(AND(Weekly[[#This Row],[XGB_P]]=Weekly[[#This Row],[Actual]],Weekly[[#This Row],[XGB_P]]=TRUE),AF433+Weekly[[#This Row],[BF H Odds]]-1,IF(AND(Weekly[[#This Row],[XGB_P]]=Weekly[[#This Row],[Actual]],Weekly[[#This Row],[XGB_P]]=FALSE),AF433+Weekly[[#This Row],[BF V Odds]]-1,AF433-1)))</f>
        <v>35.370000000000026</v>
      </c>
      <c r="AG434" s="24">
        <f>IF(Weekly[[#This Row],[Actual]]="","",IF(AND(Weekly[[#This Row],[XGB_P]]=FALSE,Weekly[[#This Row],[Actual]]=TRUE),AG433+Weekly[[#This Row],[BF H Odds]]-1,IF(AND(Weekly[[#This Row],[XGB_P]]=TRUE,Weekly[[#This Row],[Actual]]=FALSE),AG433+Weekly[[#This Row],[BF V Odds]]-1,AG433-1)))</f>
        <v>38.5</v>
      </c>
      <c r="AH434" s="24">
        <f>IF(Weekly[[#This Row],[Actual]]="","",IF(AND(Weekly[[#This Row],[QDA_P]]=Weekly[[#This Row],[Actual]],Weekly[[#This Row],[QDA_P]]=TRUE),AH433+Weekly[[#This Row],[BF H Odds]]-1,IF(AND(Weekly[[#This Row],[QDA_P]]=Weekly[[#This Row],[Actual]],Weekly[[#This Row],[QDA_P]]=FALSE),AH433+Weekly[[#This Row],[BF V Odds]]-1,AH433-1)))</f>
        <v>-1.129999999999991</v>
      </c>
      <c r="AI434" s="24">
        <f>IF(Weekly[[#This Row],[Actual]]="","",IF(AND(Weekly[[#This Row],[QDA_P]]=FALSE,Weekly[[#This Row],[Actual]]=TRUE),AI433+Weekly[[#This Row],[BF H Odds]]-1,IF(AND(Weekly[[#This Row],[QDA_P]]=TRUE,Weekly[[#This Row],[Actual]]=FALSE),AI433+Weekly[[#This Row],[BF V Odds]]-1,AI433-1)))</f>
        <v>75.000000000000014</v>
      </c>
      <c r="AJ434" s="24">
        <f>IF(Weekly[[#This Row],[Actual]]="","",IF(AND(Weekly[[#This Row],[KNC_P]]=FALSE,Weekly[[#This Row],[Actual]]=TRUE),AJ433+Weekly[[#This Row],[BF H Odds]]-1,IF(AND(Weekly[[#This Row],[KNC_P]]=TRUE,Weekly[[#This Row],[Actual]]=FALSE),AJ433+Weekly[[#This Row],[BF V Odds]]-1,AJ433-1)))</f>
        <v>45.499999999999979</v>
      </c>
      <c r="AK434" s="24">
        <f>IF(Weekly[[#This Row],[Actual]]="","",IF(AND(Weekly[[#This Row],[KNC_P]]=FALSE,Weekly[[#This Row],[Actual]]=TRUE),AK433+Weekly[[#This Row],[BF H Odds]]-1,IF(AND(Weekly[[#This Row],[KNC_P]]=TRUE,Weekly[[#This Row],[Actual]]=FALSE),AK433+Weekly[[#This Row],[BF V Odds]]-1,AK433-1)))</f>
        <v>44.39999999999997</v>
      </c>
      <c r="AL434" s="30">
        <f>IF(Weekly[[#This Row],[Actual]]="","",COUNTIF(Weekly[[#This Row],[SVC_P]:[QDA_P]],TRUE))</f>
        <v>6</v>
      </c>
      <c r="AM434" s="30">
        <f>IF(Weekly[[#This Row],[Actual]]="","",COUNTIF(Weekly[[#This Row],[SVC_P]:[QDA_P]],FALSE))</f>
        <v>1</v>
      </c>
      <c r="AN434" s="36" t="str">
        <f>IF(AND(Weekly[[#This Row],[BF V Odds]]&gt;$BO$6,Weekly[[#This Row],[BF V Odds]] &lt; $BO$7),Weekly[[#This Row],[BF V Odds]],"")</f>
        <v/>
      </c>
      <c r="AO434" s="36" t="str">
        <f>IF(AND(Weekly[[#This Row],[BF H Odds]]&gt;$BO$6, Weekly[[#This Row],[BF H Odds]] &lt; $BO$7),Weekly[[#This Row],[BF H Odds]],"")</f>
        <v/>
      </c>
      <c r="AP434" s="37">
        <f>IF(AND(Weekly[[#This Row],[V Odds &lt;]]="",Weekly[[#This Row],[H Odds &lt;]]=""),AP433,IF(AND(Weekly[[#This Row],[H Odds &lt;]]&lt;&gt;"",Weekly[[#This Row],[SVC_P]]=TRUE,Weekly[[#This Row],[Actual]]=TRUE),AP433+Weekly[[#This Row],[H Odds &lt;]]-1,IF(AND(Weekly[[#This Row],[V Odds &lt;]]&lt;&gt;"",Weekly[[#This Row],[SVC_P]]=FALSE,Weekly[[#This Row],[Actual]]=FALSE),AP433+Weekly[[#This Row],[V Odds &lt;]]-1,IF(AND(Weekly[[#This Row],[V Odds &lt;]]&lt;&gt;"",Weekly[[#This Row],[SVC_P]]=FALSE,Weekly[[#This Row],[Actual]]=TRUE),AP433-1,IF(AND(Weekly[[#This Row],[H Odds &lt;]]&lt;&gt;"",Weekly[[#This Row],[SVC_P]]=TRUE,Weekly[[#This Row],[Actual]]=FALSE),AP433-1,AP433)))))</f>
        <v>84.63000000000001</v>
      </c>
      <c r="AQ434" s="37">
        <f>IF(AND(Weekly[[#This Row],[V Odds &lt;]]="",Weekly[[#This Row],[H Odds &lt;]]=""),AQ433,IF(AND(Weekly[[#This Row],[H Odds &lt;]]&lt;&gt;"",Weekly[[#This Row],[ADBC_P]]=TRUE,Weekly[[#This Row],[Actual]]=TRUE),AQ433+Weekly[[#This Row],[H Odds &lt;]]-1,IF(AND(Weekly[[#This Row],[V Odds &lt;]]&lt;&gt;"",Weekly[[#This Row],[ADBC_P]]=FALSE,Weekly[[#This Row],[Actual]]=FALSE),AQ433+Weekly[[#This Row],[V Odds &lt;]]-1,IF(AND(Weekly[[#This Row],[V Odds &lt;]]&lt;&gt;"",Weekly[[#This Row],[ADBC_P]]=FALSE,Weekly[[#This Row],[Actual]]=TRUE),AQ433-1,IF(AND(Weekly[[#This Row],[H Odds &lt;]]&lt;&gt;"",Weekly[[#This Row],[ADBC_P]]=TRUE,Weekly[[#This Row],[Actual]]=FALSE),AQ433-1,AQ433)))))</f>
        <v>54.73</v>
      </c>
      <c r="AR434" s="37">
        <f>IF(AND(Weekly[[#This Row],[V Odds &lt;]]="",Weekly[[#This Row],[H Odds &lt;]]=""),AR433,IF(AND(Weekly[[#This Row],[H Odds &lt;]]&lt;&gt;"",Weekly[[#This Row],[RFC_P]]=TRUE,Weekly[[#This Row],[Actual]]=TRUE),AR433+Weekly[[#This Row],[H Odds &lt;]]-1,IF(AND(Weekly[[#This Row],[V Odds &lt;]]&lt;&gt;"",Weekly[[#This Row],[RFC_P]]=FALSE,Weekly[[#This Row],[Actual]]=FALSE),AR433+Weekly[[#This Row],[V Odds &lt;]]-1,IF(AND(Weekly[[#This Row],[V Odds &lt;]]&lt;&gt;"",Weekly[[#This Row],[RFC_P]]=FALSE,Weekly[[#This Row],[Actual]]=TRUE),AR433-1,IF(AND(Weekly[[#This Row],[H Odds &lt;]]&lt;&gt;"",Weekly[[#This Row],[RFC_P]]=TRUE,Weekly[[#This Row],[Actual]]=FALSE),AR433-1,AR433)))))</f>
        <v>68.839999999999989</v>
      </c>
      <c r="AS434" s="37">
        <f>IF(AND(Weekly[[#This Row],[V Odds &lt;]]="",Weekly[[#This Row],[H Odds &lt;]]=""),AS433,IF(AND(Weekly[[#This Row],[H Odds &lt;]]&lt;&gt;"",Weekly[[#This Row],[GBC_P]]=TRUE,Weekly[[#This Row],[Actual]]=TRUE),AS433+Weekly[[#This Row],[H Odds &lt;]]-1,IF(AND(Weekly[[#This Row],[V Odds &lt;]]&lt;&gt;"",Weekly[[#This Row],[GBC_P]]=FALSE,Weekly[[#This Row],[Actual]]=FALSE),AS433+Weekly[[#This Row],[V Odds &lt;]]-1,IF(AND(Weekly[[#This Row],[V Odds &lt;]]&lt;&gt;"",Weekly[[#This Row],[GBC_P]]=FALSE,Weekly[[#This Row],[Actual]]=TRUE),AS433-1,IF(AND(Weekly[[#This Row],[H Odds &lt;]]&lt;&gt;"",Weekly[[#This Row],[GBC_P]]=TRUE,Weekly[[#This Row],[Actual]]=FALSE),AS433-1,AS433)))))</f>
        <v>54.330000000000005</v>
      </c>
      <c r="AT434" s="37">
        <f>IF(AND(Weekly[[#This Row],[V Odds &lt;]]="",Weekly[[#This Row],[H Odds &lt;]]=""),AT433,IF(AND(Weekly[[#This Row],[H Odds &lt;]]&lt;&gt;"",Weekly[[#This Row],[HGBC_P]]=TRUE,Weekly[[#This Row],[Actual]]=TRUE),AT433+Weekly[[#This Row],[H Odds &lt;]]-1,IF(AND(Weekly[[#This Row],[V Odds &lt;]]&lt;&gt;"",Weekly[[#This Row],[HGBC_P]]=FALSE,Weekly[[#This Row],[Actual]]=FALSE),AT433+Weekly[[#This Row],[V Odds &lt;]]-1,IF(AND(Weekly[[#This Row],[V Odds &lt;]]&lt;&gt;"",Weekly[[#This Row],[HGBC_P]]=FALSE,Weekly[[#This Row],[Actual]]=TRUE),AT433-1,IF(AND(Weekly[[#This Row],[H Odds &lt;]]&lt;&gt;"",Weekly[[#This Row],[HGBC_P]]=TRUE,Weekly[[#This Row],[Actual]]=FALSE),AT433-1,AT433)))))</f>
        <v>59.16</v>
      </c>
      <c r="AU434" s="37">
        <f>IF(AND(Weekly[[#This Row],[V Odds &lt;]]="",Weekly[[#This Row],[H Odds &lt;]]=""),AU433,IF(AND(Weekly[[#This Row],[H Odds &lt;]]&lt;&gt;"",Weekly[[#This Row],[XGB_P]]=TRUE,Weekly[[#This Row],[Actual]]=TRUE),AU433+Weekly[[#This Row],[H Odds &lt;]]-1,IF(AND(Weekly[[#This Row],[V Odds &lt;]]&lt;&gt;"",Weekly[[#This Row],[XGB_P]]=FALSE,Weekly[[#This Row],[Actual]]=FALSE),AU433+Weekly[[#This Row],[V Odds &lt;]]-1,IF(AND(Weekly[[#This Row],[V Odds &lt;]]&lt;&gt;"",Weekly[[#This Row],[XGB_P]]=FALSE,Weekly[[#This Row],[Actual]]=TRUE),AU433-1,IF(AND(Weekly[[#This Row],[H Odds &lt;]]&lt;&gt;"",Weekly[[#This Row],[XGB_P]]=TRUE,Weekly[[#This Row],[Actual]]=FALSE),AU433-1,AU433)))))</f>
        <v>70.510000000000005</v>
      </c>
      <c r="AV434" s="37">
        <f>IF(AND(Weekly[[#This Row],[V Odds &lt;]]="",Weekly[[#This Row],[H Odds &lt;]]=""),AV433,IF(AND(Weekly[[#This Row],[H Odds &lt;]]&lt;&gt;"",Weekly[[#This Row],[QDA_P]]=TRUE,Weekly[[#This Row],[Actual]]=TRUE),AV433+Weekly[[#This Row],[H Odds &lt;]]-1,IF(AND(Weekly[[#This Row],[V Odds &lt;]]&lt;&gt;"",Weekly[[#This Row],[QDA_P]]=FALSE,Weekly[[#This Row],[Actual]]=FALSE),AV433+Weekly[[#This Row],[V Odds &lt;]]-1,IF(AND(Weekly[[#This Row],[V Odds &lt;]]&lt;&gt;"",Weekly[[#This Row],[QDA_P]]=FALSE,Weekly[[#This Row],[Actual]]=TRUE),AV433-1,IF(AND(Weekly[[#This Row],[H Odds &lt;]]&lt;&gt;"",Weekly[[#This Row],[QDA_P]]=TRUE,Weekly[[#This Row],[Actual]]=FALSE),AV433-1,AV433)))))</f>
        <v>62.199999999999989</v>
      </c>
      <c r="AW434" s="37">
        <f>IF(AND(Weekly[[#This Row],[H Odds &lt;]]="",Weekly[[#This Row],[V Odds &lt;]]=""),AW433,IF(AND(Weekly[[#This Row],[KNC_P]]=Weekly[[#This Row],[Actual]],Weekly[[#This Row],[KNC_P]]=TRUE),AW433+Weekly[[#This Row],[BF H Odds]]-1,IF(AND(Weekly[[#This Row],[KNC_P]]=Weekly[[#This Row],[Actual]],Weekly[[#This Row],[KNC_P]]=FALSE),AW433+Weekly[[#This Row],[BF V Odds]]-1,AW433-1)))</f>
        <v>56.930000000000014</v>
      </c>
      <c r="AX434" s="37">
        <f>IF(AND(Weekly[[#This Row],[V Odds &lt;]]="",Weekly[[#This Row],[H Odds &lt;]]=""),AX433,IF(AND(Weekly[[#This Row],[V Odds &lt;]]&lt;&gt;"",Weekly[[#This Row],[FALSES]]&gt;0,Weekly[[#This Row],[Actual]]=FALSE),AX433+Weekly[[#This Row],[V Odds &lt;]]-1,IF(AND(Weekly[[#This Row],[H Odds &lt;]]&lt;&gt;"",Weekly[[#This Row],[TRUES]]&gt;0,Weekly[[#This Row],[Actual]]=TRUE),AX433+Weekly[[#This Row],[H Odds &lt;]]-1,IF(AND(Weekly[[#This Row],[V Odds &lt;]]&lt;&gt;"",Weekly[[#This Row],[FALSES]]=0),AX433,IF(AND(Weekly[[#This Row],[H Odds &lt;]]&lt;&gt;"",Weekly[[#This Row],[TRUES]]=0),AX433,AX433-1)))))</f>
        <v>94.59999999999998</v>
      </c>
      <c r="AY434" s="37">
        <f>IF(AND(Weekly[[#This Row],[V Odds &lt;]]="",Weekly[[#This Row],[H Odds &lt;]]=""),AY433,IF(AND(Weekly[[#This Row],[V Odds &lt;]]&lt;&gt;"",Weekly[[#This Row],[FALSES]]&gt;0,Weekly[[#This Row],[Actual]]=FALSE),AY433+((Weekly[[#This Row],[V Odds &lt;]]-1)*0.92),IF(AND(Weekly[[#This Row],[H Odds &lt;]]&lt;&gt;"",Weekly[[#This Row],[TRUES]]&gt;0,Weekly[[#This Row],[Actual]]=TRUE),AY433+((Weekly[[#This Row],[H Odds &lt;]]-1)*0.92),IF(AND(Weekly[[#This Row],[V Odds &lt;]]&lt;&gt;"",Weekly[[#This Row],[FALSES]]=0),AY433,IF(AND(Weekly[[#This Row],[H Odds &lt;]]&lt;&gt;"",Weekly[[#This Row],[TRUES]]=0),AY433,AY433-1)))))</f>
        <v>85.352000000000032</v>
      </c>
      <c r="AZ434" s="37">
        <f>IF(AND(Weekly[[#This Row],[V Odds &lt;]]="",Weekly[[#This Row],[H Odds &lt;]]=""),AZ433,IF(AND(Weekly[[#This Row],[V Odds &lt;]]&lt;&gt;"",Weekly[[#This Row],[Actual]]=FALSE),AZ433+Weekly[[#This Row],[V Odds &lt;]]-1,IF(AND(Weekly[[#This Row],[H Odds &lt;]]&lt;&gt;"",Weekly[[#This Row],[Actual]]=TRUE),AZ433+Weekly[[#This Row],[H Odds &lt;]]-1,AZ433-1)))</f>
        <v>82.57</v>
      </c>
      <c r="BA434" s="38">
        <f>IF(Weekly[[#This Row],[H Odds &lt;]]="",BA433,IF(AND(Weekly[[#This Row],[H Odds &lt;]]&lt;&gt;"",Weekly[[#This Row],[SVC_P]]=TRUE,Weekly[[#This Row],[Actual]]=TRUE),BA433+Weekly[[#This Row],[H Odds &lt;]]-1,IF(AND(Weekly[[#This Row],[H Odds &lt;]]&lt;&gt;"",Weekly[[#This Row],[SVC_P]]=TRUE,Weekly[[#This Row],[Actual]]=FALSE),BA433-1,BA433)))</f>
        <v>79.589999999999989</v>
      </c>
      <c r="BB434" s="38">
        <f>IF(Weekly[[#This Row],[H Odds &lt;]]="",BB433,IF(AND(Weekly[[#This Row],[H Odds &lt;]]&lt;&gt;"",Weekly[[#This Row],[ADBC_P]]=TRUE,Weekly[[#This Row],[Actual]]=TRUE),BB433+Weekly[[#This Row],[H Odds &lt;]]-1,IF(AND(Weekly[[#This Row],[H Odds &lt;]]&lt;&gt;"",Weekly[[#This Row],[ADBC_P]]=TRUE,Weekly[[#This Row],[Actual]]=FALSE),BB433-1,BB433)))</f>
        <v>53.41</v>
      </c>
      <c r="BC434" s="38">
        <f>IF(Weekly[[#This Row],[H Odds &lt;]]="",BC433,IF(AND(Weekly[[#This Row],[H Odds &lt;]]&lt;&gt;"",Weekly[[#This Row],[RFC_P]]=TRUE,Weekly[[#This Row],[Actual]]=TRUE),BC433+Weekly[[#This Row],[H Odds &lt;]]-1,IF(AND(Weekly[[#This Row],[H Odds &lt;]]&lt;&gt;"",Weekly[[#This Row],[RFC_P]]=TRUE,Weekly[[#This Row],[Actual]]=FALSE),BC433-1,BC433)))</f>
        <v>55.109999999999992</v>
      </c>
      <c r="BD434" s="38">
        <f>IF(Weekly[[#This Row],[H Odds &lt;]]="",BD433,IF(AND(Weekly[[#This Row],[H Odds &lt;]]&lt;&gt;"",Weekly[[#This Row],[GBC_P]]=TRUE,Weekly[[#This Row],[Actual]]=TRUE),BD433+Weekly[[#This Row],[H Odds &lt;]]-1,IF(AND(Weekly[[#This Row],[H Odds &lt;]]&lt;&gt;"",Weekly[[#This Row],[GBC_P]]=TRUE,Weekly[[#This Row],[Actual]]=FALSE),BD433-1,BD433)))</f>
        <v>54.110000000000007</v>
      </c>
      <c r="BE434" s="38">
        <f>IF(Weekly[[#This Row],[H Odds &lt;]]="",BE433,IF(AND(Weekly[[#This Row],[H Odds &lt;]]&lt;&gt;"",Weekly[[#This Row],[HGBC_P]]=TRUE,Weekly[[#This Row],[Actual]]=TRUE),BE433+Weekly[[#This Row],[H Odds &lt;]]-1,IF(AND(Weekly[[#This Row],[H Odds &lt;]]&lt;&gt;"",Weekly[[#This Row],[HGBC_P]]=TRUE,Weekly[[#This Row],[Actual]]=FALSE),BE433-1,BE433)))</f>
        <v>58.459999999999994</v>
      </c>
      <c r="BF434" s="38">
        <f>IF(Weekly[[#This Row],[H Odds &lt;]]="",BF433,IF(AND(Weekly[[#This Row],[H Odds &lt;]]&lt;&gt;"",Weekly[[#This Row],[XGB_P]]=TRUE,Weekly[[#This Row],[Actual]]=TRUE),BF433+Weekly[[#This Row],[H Odds &lt;]]-1,IF(AND(Weekly[[#This Row],[H Odds &lt;]]&lt;&gt;"",Weekly[[#This Row],[XGB_P]]=TRUE,Weekly[[#This Row],[Actual]]=FALSE),BF433-1,BF433)))</f>
        <v>65.08</v>
      </c>
      <c r="BG434" s="38">
        <f>IF(Weekly[[#This Row],[H Odds &lt;]]="",BG433,IF(AND(Weekly[[#This Row],[H Odds &lt;]]&lt;&gt;"",Weekly[[#This Row],[QDA_P]]=TRUE,Weekly[[#This Row],[Actual]]=TRUE),BG433+Weekly[[#This Row],[H Odds &lt;]]-1,IF(AND(Weekly[[#This Row],[H Odds &lt;]]&lt;&gt;"",Weekly[[#This Row],[QDA_P]]=TRUE,Weekly[[#This Row],[Actual]]=FALSE),BG433-1,BG433)))</f>
        <v>52.129999999999995</v>
      </c>
      <c r="BH434" s="38">
        <f>IF(Weekly[[#This Row],[H Odds &lt;]]="",BH433,IF(AND(Weekly[[#This Row],[H Odds &lt;]]&lt;&gt;"",Weekly[[#This Row],[KNC_P]]=TRUE,Weekly[[#This Row],[Actual]]=TRUE),BH433+Weekly[[#This Row],[H Odds &lt;]]-1,IF(AND(Weekly[[#This Row],[H Odds &lt;]]&lt;&gt;"",Weekly[[#This Row],[KNC_P]]=TRUE,Weekly[[#This Row],[Actual]]=FALSE),BH433-1,BH433)))</f>
        <v>56.499999999999993</v>
      </c>
      <c r="BI434" s="38">
        <f>IF(Weekly[[#This Row],[H Odds &lt;]]="",BI433,IF(AND(Weekly[[#This Row],[H Odds &lt;]]&lt;&gt;"",Weekly[[#This Row],[TRUES]]&gt;0,Weekly[[#This Row],[Actual]]=TRUE),BI433+Weekly[[#This Row],[H Odds &lt;]]-1,IF(AND(Weekly[[#This Row],[H Odds &lt;]]&lt;&gt;"",Weekly[[#This Row],[TRUES]]=0),BI433,BI433-1)))</f>
        <v>79.589999999999989</v>
      </c>
      <c r="BJ434" s="38">
        <f>IF(Weekly[[#This Row],[H Odds &lt;]]="",BJ433,IF(AND(Weekly[[#This Row],[H Odds &lt;]]&lt;&gt;"",Weekly[[#This Row],[Actual]]=TRUE),BJ433+Weekly[[#This Row],[H Odds &lt;]]-1,IF(AND(Weekly[[#This Row],[H Odds &lt;]]&lt;&gt;"",Weekly[[#This Row],[Actual]]=FALSE),BJ433-1,BJ433)))</f>
        <v>81.489999999999995</v>
      </c>
      <c r="BK434" s="58">
        <f>IF(AND(Weekly[[#This Row],[TRUES]]&gt;4,Weekly[[#This Row],[Actual]]=TRUE),BK433+Weekly[[#This Row],[BF H Odds]]-1,IF(AND(Weekly[[#This Row],[FALSES]]&gt;4,Weekly[[#This Row],[Actual]]=FALSE),BK433+Weekly[[#This Row],[BF V Odds]]-1,IF(AND(Weekly[[#This Row],[TRUES]]&gt;4,Weekly[[#This Row],[Actual]]=FALSE),BK433-1,IF(AND(Weekly[[#This Row],[FALSES]]&gt;4,Weekly[[#This Row],[Actual]]=TRUE),BK433-1,BK433))))</f>
        <v>5.7300000000000288</v>
      </c>
      <c r="BL434" s="58">
        <f>IF(AND(Weekly[[#This Row],[TRUES]]&gt;5,Weekly[[#This Row],[Actual]]=TRUE),BL433+Weekly[[#This Row],[BF H Odds]]-1,IF(AND(Weekly[[#This Row],[FALSES]]&gt;5,Weekly[[#This Row],[Actual]]=FALSE),BL433+Weekly[[#This Row],[BF V Odds]]-1,IF(AND(Weekly[[#This Row],[TRUES]]&gt;5,Weekly[[#This Row],[Actual]]=FALSE),BL433-1,IF(AND(Weekly[[#This Row],[FALSES]]&gt;5,Weekly[[#This Row],[Actual]]=TRUE),BL433-1,BL433))))</f>
        <v>13.940000000000023</v>
      </c>
      <c r="BM434" s="58">
        <f>IF(AND(Weekly[[#This Row],[TRUES]]&gt;6,Weekly[[#This Row],[Actual]]=TRUE),BM433+Weekly[[#This Row],[BF H Odds]]-1,IF(AND(Weekly[[#This Row],[FALSES]]&gt;6,Weekly[[#This Row],[Actual]]=FALSE),BM433+Weekly[[#This Row],[BF V Odds]]-1,IF(AND(Weekly[[#This Row],[TRUES]]&gt;6,Weekly[[#This Row],[Actual]]=FALSE),BM433-1,IF(AND(Weekly[[#This Row],[FALSES]]&gt;6,Weekly[[#This Row],[Actual]]=TRUE),BM433-1,BM433))))</f>
        <v>43.000000000000007</v>
      </c>
    </row>
    <row r="435" spans="1:65" x14ac:dyDescent="0.25">
      <c r="A435" s="34"/>
      <c r="B435" s="10">
        <v>44297</v>
      </c>
      <c r="C435" s="17" t="s">
        <v>35</v>
      </c>
      <c r="D435" s="15" t="s">
        <v>29</v>
      </c>
      <c r="E435" t="b">
        <v>1</v>
      </c>
      <c r="F435" t="b">
        <v>1</v>
      </c>
      <c r="G435" t="b">
        <v>1</v>
      </c>
      <c r="H435" t="b">
        <v>1</v>
      </c>
      <c r="I435" t="b">
        <v>1</v>
      </c>
      <c r="J435" t="b">
        <v>1</v>
      </c>
      <c r="K435" t="b">
        <v>1</v>
      </c>
      <c r="L435" t="b">
        <v>1</v>
      </c>
      <c r="M435" t="s">
        <v>100</v>
      </c>
      <c r="N435">
        <v>21.5</v>
      </c>
      <c r="O435">
        <f>IF(Weekly[[#This Row],[H/V]]="H",Weekly[[#This Row],[BF H Odds]],IF(Weekly[[#This Row],[H/V]]="V",Weekly[[#This Row],[BF V Odds]],""))</f>
        <v>2.62</v>
      </c>
      <c r="P435" t="b">
        <v>1</v>
      </c>
      <c r="Q435" t="s">
        <v>66</v>
      </c>
      <c r="R435" s="35">
        <f>IFERROR(IF(Weekly[[#This Row],[Won Bet?]]="yes",R434+(Weekly[[#This Row],[BF Odds]]*Weekly[[#This Row],[BF Stake]])-Weekly[[#This Row],[BF Stake]],R434-Weekly[[#This Row],[BF Stake]]),R434)</f>
        <v>851.98</v>
      </c>
      <c r="S435" s="9">
        <f>IFERROR(IF(Weekly[[#This Row],[Won Bet?]]="yes",S434+(((Weekly[[#This Row],[BF Odds]]*Weekly[[#This Row],[BF Stake]])-Weekly[[#This Row],[BF Stake]])*0.92),S434-Weekly[[#This Row],[BF Stake]]),S434)</f>
        <v>849.19359999999995</v>
      </c>
      <c r="T435" s="13">
        <v>1.61</v>
      </c>
      <c r="U435" s="13">
        <v>2.62</v>
      </c>
      <c r="V435" s="24">
        <f>IF(Weekly[[#This Row],[Actual]]="","",IF(AND(Weekly[[#This Row],[SVC_P]]=Weekly[[#This Row],[Actual]],Weekly[[#This Row],[SVC_P]]=TRUE),V434+Weekly[[#This Row],[BF H Odds]]-1,IF(AND(Weekly[[#This Row],[SVC_P]]=Weekly[[#This Row],[Actual]],Weekly[[#This Row],[SVC_P]]=FALSE),V434+Weekly[[#This Row],[BF V Odds]]-1,V434-1)))</f>
        <v>67.630000000000052</v>
      </c>
      <c r="W435" s="24">
        <f>IF(Weekly[[#This Row],[Actual]]="","",IF(AND(Weekly[[#This Row],[SVC_P]]=FALSE,Weekly[[#This Row],[Actual]]=TRUE),W434+Weekly[[#This Row],[BF H Odds]]-1,IF(AND(Weekly[[#This Row],[SVC_P]]=TRUE,Weekly[[#This Row],[Actual]]=FALSE,),W434+Weekly[[#This Row],[BF V Odds]]-1,W434-1)))</f>
        <v>-370.03</v>
      </c>
      <c r="X435" s="24">
        <f>IF(Weekly[[#This Row],[Actual]]="","",IF(AND(Weekly[[#This Row],[ADBC_P]]=Weekly[[#This Row],[Actual]],Weekly[[#This Row],[ADBC_P]]=TRUE),X434+Weekly[[#This Row],[BF H Odds]]-1,IF(AND(Weekly[[#This Row],[ADBC_P]]=Weekly[[#This Row],[Actual]],Weekly[[#This Row],[ADBC_P]]=FALSE),X434+Weekly[[#This Row],[BF V Odds]]-1,X434-1)))</f>
        <v>16.710000000000026</v>
      </c>
      <c r="Y435" s="24">
        <f>IF(Weekly[[#This Row],[Actual]]="","",IF(AND(Weekly[[#This Row],[ADBC_P]]=FALSE,Weekly[[#This Row],[Actual]]=TRUE),Y434+Weekly[[#This Row],[BF H Odds]]-1,IF(AND(Weekly[[#This Row],[ADBC_P]]=TRUE,Weekly[[#This Row],[Actual]]=FALSE),Y434+Weekly[[#This Row],[BF V Odds]]-1,Y434-1)))</f>
        <v>57.780000000000008</v>
      </c>
      <c r="Z435" s="24">
        <f>IF(Weekly[[#This Row],[Actual]]="","",IF(AND(Weekly[[#This Row],[RFC_P]]=Weekly[[#This Row],[Actual]],Weekly[[#This Row],[RFC_P]]=TRUE),Z434+Weekly[[#This Row],[BF H Odds]]-1,IF(AND(Weekly[[#This Row],[RFC_P]]=Weekly[[#This Row],[Actual]],Weekly[[#This Row],[RFC_P]]=FALSE),Z434+Weekly[[#This Row],[BF V Odds]]-1,Z434-1)))</f>
        <v>28.170000000000012</v>
      </c>
      <c r="AA435" s="24">
        <f>IF(Weekly[[#This Row],[Actual]]="","",IF(AND(Weekly[[#This Row],[RFC_P]]=FALSE,Weekly[[#This Row],[Actual]]=TRUE),AA434+Weekly[[#This Row],[BF H Odds]]-1,IF(AND(Weekly[[#This Row],[RFC_P]]=TRUE,Weekly[[#This Row],[Actual]]=FALSE),AA434+Weekly[[#This Row],[BF V Odds]]-1,AA434-1)))</f>
        <v>46.319999999999986</v>
      </c>
      <c r="AB435" s="24">
        <f>IF(Weekly[[#This Row],[Actual]]="","",IF(AND(Weekly[[#This Row],[GBC_P]]=Weekly[[#This Row],[Actual]],Weekly[[#This Row],[GBC_P]]=TRUE),AB434+Weekly[[#This Row],[BF H Odds]]-1,IF(AND(Weekly[[#This Row],[GBC_P]]=Weekly[[#This Row],[Actual]],Weekly[[#This Row],[GBC_P]]=FALSE),AB434+Weekly[[#This Row],[BF V Odds]]-1,AB434-1)))</f>
        <v>9.9000000000000057</v>
      </c>
      <c r="AC435" s="24">
        <f>IF(Weekly[[#This Row],[Actual]]="","",IF(AND(Weekly[[#This Row],[GBC_P]]=FALSE,Weekly[[#This Row],[Actual]]=TRUE),AC434+Weekly[[#This Row],[BF H Odds]]-1,IF(AND(Weekly[[#This Row],[GBC_P]]=TRUE,Weekly[[#This Row],[Actual]]=FALSE),AC434+Weekly[[#This Row],[BF V Odds]]-1,AC434-1)))</f>
        <v>64.589999999999961</v>
      </c>
      <c r="AD435" s="24">
        <f>IF(Weekly[[#This Row],[Actual]]="","",IF(AND(Weekly[[#This Row],[HGBC_P]]=Weekly[[#This Row],[Actual]],Weekly[[#This Row],[HGBC_P]]=TRUE),AD434+Weekly[[#This Row],[BF H Odds]]-1,IF(AND(Weekly[[#This Row],[HGBC_P]]=Weekly[[#This Row],[Actual]],Weekly[[#This Row],[HGBC_P]]=FALSE),AD434+Weekly[[#This Row],[BF V Odds]]-1,AD434-1)))</f>
        <v>15.710000000000026</v>
      </c>
      <c r="AE435" s="24">
        <f>IF(Weekly[[#This Row],[Actual]]="","",IF(AND(Weekly[[#This Row],[HGBC_P]]=FALSE,Weekly[[#This Row],[Actual]]=TRUE),AE434+Weekly[[#This Row],[BF H Odds]]-1,IF(AND(Weekly[[#This Row],[HGBC_P]]=TRUE,Weekly[[#This Row],[Actual]]=FALSE),AE434+Weekly[[#This Row],[BF V Odds]]-1,AE434-1)))</f>
        <v>58.779999999999994</v>
      </c>
      <c r="AF435" s="24">
        <f>IF(Weekly[[#This Row],[Actual]]="","",IF(AND(Weekly[[#This Row],[XGB_P]]=Weekly[[#This Row],[Actual]],Weekly[[#This Row],[XGB_P]]=TRUE),AF434+Weekly[[#This Row],[BF H Odds]]-1,IF(AND(Weekly[[#This Row],[XGB_P]]=Weekly[[#This Row],[Actual]],Weekly[[#This Row],[XGB_P]]=FALSE),AF434+Weekly[[#This Row],[BF V Odds]]-1,AF434-1)))</f>
        <v>36.990000000000023</v>
      </c>
      <c r="AG435" s="24">
        <f>IF(Weekly[[#This Row],[Actual]]="","",IF(AND(Weekly[[#This Row],[XGB_P]]=FALSE,Weekly[[#This Row],[Actual]]=TRUE),AG434+Weekly[[#This Row],[BF H Odds]]-1,IF(AND(Weekly[[#This Row],[XGB_P]]=TRUE,Weekly[[#This Row],[Actual]]=FALSE),AG434+Weekly[[#This Row],[BF V Odds]]-1,AG434-1)))</f>
        <v>37.5</v>
      </c>
      <c r="AH435" s="24">
        <f>IF(Weekly[[#This Row],[Actual]]="","",IF(AND(Weekly[[#This Row],[QDA_P]]=Weekly[[#This Row],[Actual]],Weekly[[#This Row],[QDA_P]]=TRUE),AH434+Weekly[[#This Row],[BF H Odds]]-1,IF(AND(Weekly[[#This Row],[QDA_P]]=Weekly[[#This Row],[Actual]],Weekly[[#This Row],[QDA_P]]=FALSE),AH434+Weekly[[#This Row],[BF V Odds]]-1,AH434-1)))</f>
        <v>0.49000000000000909</v>
      </c>
      <c r="AI435" s="24">
        <f>IF(Weekly[[#This Row],[Actual]]="","",IF(AND(Weekly[[#This Row],[QDA_P]]=FALSE,Weekly[[#This Row],[Actual]]=TRUE),AI434+Weekly[[#This Row],[BF H Odds]]-1,IF(AND(Weekly[[#This Row],[QDA_P]]=TRUE,Weekly[[#This Row],[Actual]]=FALSE),AI434+Weekly[[#This Row],[BF V Odds]]-1,AI434-1)))</f>
        <v>74.000000000000014</v>
      </c>
      <c r="AJ435" s="24">
        <f>IF(Weekly[[#This Row],[Actual]]="","",IF(AND(Weekly[[#This Row],[KNC_P]]=FALSE,Weekly[[#This Row],[Actual]]=TRUE),AJ434+Weekly[[#This Row],[BF H Odds]]-1,IF(AND(Weekly[[#This Row],[KNC_P]]=TRUE,Weekly[[#This Row],[Actual]]=FALSE),AJ434+Weekly[[#This Row],[BF V Odds]]-1,AJ434-1)))</f>
        <v>44.499999999999979</v>
      </c>
      <c r="AK435" s="24">
        <f>IF(Weekly[[#This Row],[Actual]]="","",IF(AND(Weekly[[#This Row],[KNC_P]]=FALSE,Weekly[[#This Row],[Actual]]=TRUE),AK434+Weekly[[#This Row],[BF H Odds]]-1,IF(AND(Weekly[[#This Row],[KNC_P]]=TRUE,Weekly[[#This Row],[Actual]]=FALSE),AK434+Weekly[[#This Row],[BF V Odds]]-1,AK434-1)))</f>
        <v>43.39999999999997</v>
      </c>
      <c r="AL435" s="30">
        <f>IF(Weekly[[#This Row],[Actual]]="","",COUNTIF(Weekly[[#This Row],[SVC_P]:[QDA_P]],TRUE))</f>
        <v>7</v>
      </c>
      <c r="AM435" s="30">
        <f>IF(Weekly[[#This Row],[Actual]]="","",COUNTIF(Weekly[[#This Row],[SVC_P]:[QDA_P]],FALSE))</f>
        <v>0</v>
      </c>
      <c r="AN435" s="36" t="str">
        <f>IF(AND(Weekly[[#This Row],[BF V Odds]]&gt;$BO$6,Weekly[[#This Row],[BF V Odds]] &lt; $BO$7),Weekly[[#This Row],[BF V Odds]],"")</f>
        <v/>
      </c>
      <c r="AO435" s="36" t="str">
        <f>IF(AND(Weekly[[#This Row],[BF H Odds]]&gt;$BO$6, Weekly[[#This Row],[BF H Odds]] &lt; $BO$7),Weekly[[#This Row],[BF H Odds]],"")</f>
        <v/>
      </c>
      <c r="AP435" s="37">
        <f>IF(AND(Weekly[[#This Row],[V Odds &lt;]]="",Weekly[[#This Row],[H Odds &lt;]]=""),AP434,IF(AND(Weekly[[#This Row],[H Odds &lt;]]&lt;&gt;"",Weekly[[#This Row],[SVC_P]]=TRUE,Weekly[[#This Row],[Actual]]=TRUE),AP434+Weekly[[#This Row],[H Odds &lt;]]-1,IF(AND(Weekly[[#This Row],[V Odds &lt;]]&lt;&gt;"",Weekly[[#This Row],[SVC_P]]=FALSE,Weekly[[#This Row],[Actual]]=FALSE),AP434+Weekly[[#This Row],[V Odds &lt;]]-1,IF(AND(Weekly[[#This Row],[V Odds &lt;]]&lt;&gt;"",Weekly[[#This Row],[SVC_P]]=FALSE,Weekly[[#This Row],[Actual]]=TRUE),AP434-1,IF(AND(Weekly[[#This Row],[H Odds &lt;]]&lt;&gt;"",Weekly[[#This Row],[SVC_P]]=TRUE,Weekly[[#This Row],[Actual]]=FALSE),AP434-1,AP434)))))</f>
        <v>84.63000000000001</v>
      </c>
      <c r="AQ435" s="37">
        <f>IF(AND(Weekly[[#This Row],[V Odds &lt;]]="",Weekly[[#This Row],[H Odds &lt;]]=""),AQ434,IF(AND(Weekly[[#This Row],[H Odds &lt;]]&lt;&gt;"",Weekly[[#This Row],[ADBC_P]]=TRUE,Weekly[[#This Row],[Actual]]=TRUE),AQ434+Weekly[[#This Row],[H Odds &lt;]]-1,IF(AND(Weekly[[#This Row],[V Odds &lt;]]&lt;&gt;"",Weekly[[#This Row],[ADBC_P]]=FALSE,Weekly[[#This Row],[Actual]]=FALSE),AQ434+Weekly[[#This Row],[V Odds &lt;]]-1,IF(AND(Weekly[[#This Row],[V Odds &lt;]]&lt;&gt;"",Weekly[[#This Row],[ADBC_P]]=FALSE,Weekly[[#This Row],[Actual]]=TRUE),AQ434-1,IF(AND(Weekly[[#This Row],[H Odds &lt;]]&lt;&gt;"",Weekly[[#This Row],[ADBC_P]]=TRUE,Weekly[[#This Row],[Actual]]=FALSE),AQ434-1,AQ434)))))</f>
        <v>54.73</v>
      </c>
      <c r="AR435" s="37">
        <f>IF(AND(Weekly[[#This Row],[V Odds &lt;]]="",Weekly[[#This Row],[H Odds &lt;]]=""),AR434,IF(AND(Weekly[[#This Row],[H Odds &lt;]]&lt;&gt;"",Weekly[[#This Row],[RFC_P]]=TRUE,Weekly[[#This Row],[Actual]]=TRUE),AR434+Weekly[[#This Row],[H Odds &lt;]]-1,IF(AND(Weekly[[#This Row],[V Odds &lt;]]&lt;&gt;"",Weekly[[#This Row],[RFC_P]]=FALSE,Weekly[[#This Row],[Actual]]=FALSE),AR434+Weekly[[#This Row],[V Odds &lt;]]-1,IF(AND(Weekly[[#This Row],[V Odds &lt;]]&lt;&gt;"",Weekly[[#This Row],[RFC_P]]=FALSE,Weekly[[#This Row],[Actual]]=TRUE),AR434-1,IF(AND(Weekly[[#This Row],[H Odds &lt;]]&lt;&gt;"",Weekly[[#This Row],[RFC_P]]=TRUE,Weekly[[#This Row],[Actual]]=FALSE),AR434-1,AR434)))))</f>
        <v>68.839999999999989</v>
      </c>
      <c r="AS435" s="37">
        <f>IF(AND(Weekly[[#This Row],[V Odds &lt;]]="",Weekly[[#This Row],[H Odds &lt;]]=""),AS434,IF(AND(Weekly[[#This Row],[H Odds &lt;]]&lt;&gt;"",Weekly[[#This Row],[GBC_P]]=TRUE,Weekly[[#This Row],[Actual]]=TRUE),AS434+Weekly[[#This Row],[H Odds &lt;]]-1,IF(AND(Weekly[[#This Row],[V Odds &lt;]]&lt;&gt;"",Weekly[[#This Row],[GBC_P]]=FALSE,Weekly[[#This Row],[Actual]]=FALSE),AS434+Weekly[[#This Row],[V Odds &lt;]]-1,IF(AND(Weekly[[#This Row],[V Odds &lt;]]&lt;&gt;"",Weekly[[#This Row],[GBC_P]]=FALSE,Weekly[[#This Row],[Actual]]=TRUE),AS434-1,IF(AND(Weekly[[#This Row],[H Odds &lt;]]&lt;&gt;"",Weekly[[#This Row],[GBC_P]]=TRUE,Weekly[[#This Row],[Actual]]=FALSE),AS434-1,AS434)))))</f>
        <v>54.330000000000005</v>
      </c>
      <c r="AT435" s="37">
        <f>IF(AND(Weekly[[#This Row],[V Odds &lt;]]="",Weekly[[#This Row],[H Odds &lt;]]=""),AT434,IF(AND(Weekly[[#This Row],[H Odds &lt;]]&lt;&gt;"",Weekly[[#This Row],[HGBC_P]]=TRUE,Weekly[[#This Row],[Actual]]=TRUE),AT434+Weekly[[#This Row],[H Odds &lt;]]-1,IF(AND(Weekly[[#This Row],[V Odds &lt;]]&lt;&gt;"",Weekly[[#This Row],[HGBC_P]]=FALSE,Weekly[[#This Row],[Actual]]=FALSE),AT434+Weekly[[#This Row],[V Odds &lt;]]-1,IF(AND(Weekly[[#This Row],[V Odds &lt;]]&lt;&gt;"",Weekly[[#This Row],[HGBC_P]]=FALSE,Weekly[[#This Row],[Actual]]=TRUE),AT434-1,IF(AND(Weekly[[#This Row],[H Odds &lt;]]&lt;&gt;"",Weekly[[#This Row],[HGBC_P]]=TRUE,Weekly[[#This Row],[Actual]]=FALSE),AT434-1,AT434)))))</f>
        <v>59.16</v>
      </c>
      <c r="AU435" s="37">
        <f>IF(AND(Weekly[[#This Row],[V Odds &lt;]]="",Weekly[[#This Row],[H Odds &lt;]]=""),AU434,IF(AND(Weekly[[#This Row],[H Odds &lt;]]&lt;&gt;"",Weekly[[#This Row],[XGB_P]]=TRUE,Weekly[[#This Row],[Actual]]=TRUE),AU434+Weekly[[#This Row],[H Odds &lt;]]-1,IF(AND(Weekly[[#This Row],[V Odds &lt;]]&lt;&gt;"",Weekly[[#This Row],[XGB_P]]=FALSE,Weekly[[#This Row],[Actual]]=FALSE),AU434+Weekly[[#This Row],[V Odds &lt;]]-1,IF(AND(Weekly[[#This Row],[V Odds &lt;]]&lt;&gt;"",Weekly[[#This Row],[XGB_P]]=FALSE,Weekly[[#This Row],[Actual]]=TRUE),AU434-1,IF(AND(Weekly[[#This Row],[H Odds &lt;]]&lt;&gt;"",Weekly[[#This Row],[XGB_P]]=TRUE,Weekly[[#This Row],[Actual]]=FALSE),AU434-1,AU434)))))</f>
        <v>70.510000000000005</v>
      </c>
      <c r="AV435" s="37">
        <f>IF(AND(Weekly[[#This Row],[V Odds &lt;]]="",Weekly[[#This Row],[H Odds &lt;]]=""),AV434,IF(AND(Weekly[[#This Row],[H Odds &lt;]]&lt;&gt;"",Weekly[[#This Row],[QDA_P]]=TRUE,Weekly[[#This Row],[Actual]]=TRUE),AV434+Weekly[[#This Row],[H Odds &lt;]]-1,IF(AND(Weekly[[#This Row],[V Odds &lt;]]&lt;&gt;"",Weekly[[#This Row],[QDA_P]]=FALSE,Weekly[[#This Row],[Actual]]=FALSE),AV434+Weekly[[#This Row],[V Odds &lt;]]-1,IF(AND(Weekly[[#This Row],[V Odds &lt;]]&lt;&gt;"",Weekly[[#This Row],[QDA_P]]=FALSE,Weekly[[#This Row],[Actual]]=TRUE),AV434-1,IF(AND(Weekly[[#This Row],[H Odds &lt;]]&lt;&gt;"",Weekly[[#This Row],[QDA_P]]=TRUE,Weekly[[#This Row],[Actual]]=FALSE),AV434-1,AV434)))))</f>
        <v>62.199999999999989</v>
      </c>
      <c r="AW435" s="37">
        <f>IF(AND(Weekly[[#This Row],[H Odds &lt;]]="",Weekly[[#This Row],[V Odds &lt;]]=""),AW434,IF(AND(Weekly[[#This Row],[KNC_P]]=Weekly[[#This Row],[Actual]],Weekly[[#This Row],[KNC_P]]=TRUE),AW434+Weekly[[#This Row],[BF H Odds]]-1,IF(AND(Weekly[[#This Row],[KNC_P]]=Weekly[[#This Row],[Actual]],Weekly[[#This Row],[KNC_P]]=FALSE),AW434+Weekly[[#This Row],[BF V Odds]]-1,AW434-1)))</f>
        <v>56.930000000000014</v>
      </c>
      <c r="AX435" s="37">
        <f>IF(AND(Weekly[[#This Row],[V Odds &lt;]]="",Weekly[[#This Row],[H Odds &lt;]]=""),AX434,IF(AND(Weekly[[#This Row],[V Odds &lt;]]&lt;&gt;"",Weekly[[#This Row],[FALSES]]&gt;0,Weekly[[#This Row],[Actual]]=FALSE),AX434+Weekly[[#This Row],[V Odds &lt;]]-1,IF(AND(Weekly[[#This Row],[H Odds &lt;]]&lt;&gt;"",Weekly[[#This Row],[TRUES]]&gt;0,Weekly[[#This Row],[Actual]]=TRUE),AX434+Weekly[[#This Row],[H Odds &lt;]]-1,IF(AND(Weekly[[#This Row],[V Odds &lt;]]&lt;&gt;"",Weekly[[#This Row],[FALSES]]=0),AX434,IF(AND(Weekly[[#This Row],[H Odds &lt;]]&lt;&gt;"",Weekly[[#This Row],[TRUES]]=0),AX434,AX434-1)))))</f>
        <v>94.59999999999998</v>
      </c>
      <c r="AY435" s="37">
        <f>IF(AND(Weekly[[#This Row],[V Odds &lt;]]="",Weekly[[#This Row],[H Odds &lt;]]=""),AY434,IF(AND(Weekly[[#This Row],[V Odds &lt;]]&lt;&gt;"",Weekly[[#This Row],[FALSES]]&gt;0,Weekly[[#This Row],[Actual]]=FALSE),AY434+((Weekly[[#This Row],[V Odds &lt;]]-1)*0.92),IF(AND(Weekly[[#This Row],[H Odds &lt;]]&lt;&gt;"",Weekly[[#This Row],[TRUES]]&gt;0,Weekly[[#This Row],[Actual]]=TRUE),AY434+((Weekly[[#This Row],[H Odds &lt;]]-1)*0.92),IF(AND(Weekly[[#This Row],[V Odds &lt;]]&lt;&gt;"",Weekly[[#This Row],[FALSES]]=0),AY434,IF(AND(Weekly[[#This Row],[H Odds &lt;]]&lt;&gt;"",Weekly[[#This Row],[TRUES]]=0),AY434,AY434-1)))))</f>
        <v>85.352000000000032</v>
      </c>
      <c r="AZ435" s="37">
        <f>IF(AND(Weekly[[#This Row],[V Odds &lt;]]="",Weekly[[#This Row],[H Odds &lt;]]=""),AZ434,IF(AND(Weekly[[#This Row],[V Odds &lt;]]&lt;&gt;"",Weekly[[#This Row],[Actual]]=FALSE),AZ434+Weekly[[#This Row],[V Odds &lt;]]-1,IF(AND(Weekly[[#This Row],[H Odds &lt;]]&lt;&gt;"",Weekly[[#This Row],[Actual]]=TRUE),AZ434+Weekly[[#This Row],[H Odds &lt;]]-1,AZ434-1)))</f>
        <v>82.57</v>
      </c>
      <c r="BA435" s="38">
        <f>IF(Weekly[[#This Row],[H Odds &lt;]]="",BA434,IF(AND(Weekly[[#This Row],[H Odds &lt;]]&lt;&gt;"",Weekly[[#This Row],[SVC_P]]=TRUE,Weekly[[#This Row],[Actual]]=TRUE),BA434+Weekly[[#This Row],[H Odds &lt;]]-1,IF(AND(Weekly[[#This Row],[H Odds &lt;]]&lt;&gt;"",Weekly[[#This Row],[SVC_P]]=TRUE,Weekly[[#This Row],[Actual]]=FALSE),BA434-1,BA434)))</f>
        <v>79.589999999999989</v>
      </c>
      <c r="BB435" s="38">
        <f>IF(Weekly[[#This Row],[H Odds &lt;]]="",BB434,IF(AND(Weekly[[#This Row],[H Odds &lt;]]&lt;&gt;"",Weekly[[#This Row],[ADBC_P]]=TRUE,Weekly[[#This Row],[Actual]]=TRUE),BB434+Weekly[[#This Row],[H Odds &lt;]]-1,IF(AND(Weekly[[#This Row],[H Odds &lt;]]&lt;&gt;"",Weekly[[#This Row],[ADBC_P]]=TRUE,Weekly[[#This Row],[Actual]]=FALSE),BB434-1,BB434)))</f>
        <v>53.41</v>
      </c>
      <c r="BC435" s="38">
        <f>IF(Weekly[[#This Row],[H Odds &lt;]]="",BC434,IF(AND(Weekly[[#This Row],[H Odds &lt;]]&lt;&gt;"",Weekly[[#This Row],[RFC_P]]=TRUE,Weekly[[#This Row],[Actual]]=TRUE),BC434+Weekly[[#This Row],[H Odds &lt;]]-1,IF(AND(Weekly[[#This Row],[H Odds &lt;]]&lt;&gt;"",Weekly[[#This Row],[RFC_P]]=TRUE,Weekly[[#This Row],[Actual]]=FALSE),BC434-1,BC434)))</f>
        <v>55.109999999999992</v>
      </c>
      <c r="BD435" s="38">
        <f>IF(Weekly[[#This Row],[H Odds &lt;]]="",BD434,IF(AND(Weekly[[#This Row],[H Odds &lt;]]&lt;&gt;"",Weekly[[#This Row],[GBC_P]]=TRUE,Weekly[[#This Row],[Actual]]=TRUE),BD434+Weekly[[#This Row],[H Odds &lt;]]-1,IF(AND(Weekly[[#This Row],[H Odds &lt;]]&lt;&gt;"",Weekly[[#This Row],[GBC_P]]=TRUE,Weekly[[#This Row],[Actual]]=FALSE),BD434-1,BD434)))</f>
        <v>54.110000000000007</v>
      </c>
      <c r="BE435" s="38">
        <f>IF(Weekly[[#This Row],[H Odds &lt;]]="",BE434,IF(AND(Weekly[[#This Row],[H Odds &lt;]]&lt;&gt;"",Weekly[[#This Row],[HGBC_P]]=TRUE,Weekly[[#This Row],[Actual]]=TRUE),BE434+Weekly[[#This Row],[H Odds &lt;]]-1,IF(AND(Weekly[[#This Row],[H Odds &lt;]]&lt;&gt;"",Weekly[[#This Row],[HGBC_P]]=TRUE,Weekly[[#This Row],[Actual]]=FALSE),BE434-1,BE434)))</f>
        <v>58.459999999999994</v>
      </c>
      <c r="BF435" s="38">
        <f>IF(Weekly[[#This Row],[H Odds &lt;]]="",BF434,IF(AND(Weekly[[#This Row],[H Odds &lt;]]&lt;&gt;"",Weekly[[#This Row],[XGB_P]]=TRUE,Weekly[[#This Row],[Actual]]=TRUE),BF434+Weekly[[#This Row],[H Odds &lt;]]-1,IF(AND(Weekly[[#This Row],[H Odds &lt;]]&lt;&gt;"",Weekly[[#This Row],[XGB_P]]=TRUE,Weekly[[#This Row],[Actual]]=FALSE),BF434-1,BF434)))</f>
        <v>65.08</v>
      </c>
      <c r="BG435" s="38">
        <f>IF(Weekly[[#This Row],[H Odds &lt;]]="",BG434,IF(AND(Weekly[[#This Row],[H Odds &lt;]]&lt;&gt;"",Weekly[[#This Row],[QDA_P]]=TRUE,Weekly[[#This Row],[Actual]]=TRUE),BG434+Weekly[[#This Row],[H Odds &lt;]]-1,IF(AND(Weekly[[#This Row],[H Odds &lt;]]&lt;&gt;"",Weekly[[#This Row],[QDA_P]]=TRUE,Weekly[[#This Row],[Actual]]=FALSE),BG434-1,BG434)))</f>
        <v>52.129999999999995</v>
      </c>
      <c r="BH435" s="38">
        <f>IF(Weekly[[#This Row],[H Odds &lt;]]="",BH434,IF(AND(Weekly[[#This Row],[H Odds &lt;]]&lt;&gt;"",Weekly[[#This Row],[KNC_P]]=TRUE,Weekly[[#This Row],[Actual]]=TRUE),BH434+Weekly[[#This Row],[H Odds &lt;]]-1,IF(AND(Weekly[[#This Row],[H Odds &lt;]]&lt;&gt;"",Weekly[[#This Row],[KNC_P]]=TRUE,Weekly[[#This Row],[Actual]]=FALSE),BH434-1,BH434)))</f>
        <v>56.499999999999993</v>
      </c>
      <c r="BI435" s="38">
        <f>IF(Weekly[[#This Row],[H Odds &lt;]]="",BI434,IF(AND(Weekly[[#This Row],[H Odds &lt;]]&lt;&gt;"",Weekly[[#This Row],[TRUES]]&gt;0,Weekly[[#This Row],[Actual]]=TRUE),BI434+Weekly[[#This Row],[H Odds &lt;]]-1,IF(AND(Weekly[[#This Row],[H Odds &lt;]]&lt;&gt;"",Weekly[[#This Row],[TRUES]]=0),BI434,BI434-1)))</f>
        <v>79.589999999999989</v>
      </c>
      <c r="BJ435" s="38">
        <f>IF(Weekly[[#This Row],[H Odds &lt;]]="",BJ434,IF(AND(Weekly[[#This Row],[H Odds &lt;]]&lt;&gt;"",Weekly[[#This Row],[Actual]]=TRUE),BJ434+Weekly[[#This Row],[H Odds &lt;]]-1,IF(AND(Weekly[[#This Row],[H Odds &lt;]]&lt;&gt;"",Weekly[[#This Row],[Actual]]=FALSE),BJ434-1,BJ434)))</f>
        <v>81.489999999999995</v>
      </c>
      <c r="BK435" s="58">
        <f>IF(AND(Weekly[[#This Row],[TRUES]]&gt;4,Weekly[[#This Row],[Actual]]=TRUE),BK434+Weekly[[#This Row],[BF H Odds]]-1,IF(AND(Weekly[[#This Row],[FALSES]]&gt;4,Weekly[[#This Row],[Actual]]=FALSE),BK434+Weekly[[#This Row],[BF V Odds]]-1,IF(AND(Weekly[[#This Row],[TRUES]]&gt;4,Weekly[[#This Row],[Actual]]=FALSE),BK434-1,IF(AND(Weekly[[#This Row],[FALSES]]&gt;4,Weekly[[#This Row],[Actual]]=TRUE),BK434-1,BK434))))</f>
        <v>7.3500000000000298</v>
      </c>
      <c r="BL435" s="58">
        <f>IF(AND(Weekly[[#This Row],[TRUES]]&gt;5,Weekly[[#This Row],[Actual]]=TRUE),BL434+Weekly[[#This Row],[BF H Odds]]-1,IF(AND(Weekly[[#This Row],[FALSES]]&gt;5,Weekly[[#This Row],[Actual]]=FALSE),BL434+Weekly[[#This Row],[BF V Odds]]-1,IF(AND(Weekly[[#This Row],[TRUES]]&gt;5,Weekly[[#This Row],[Actual]]=FALSE),BL434-1,IF(AND(Weekly[[#This Row],[FALSES]]&gt;5,Weekly[[#This Row],[Actual]]=TRUE),BL434-1,BL434))))</f>
        <v>15.560000000000024</v>
      </c>
      <c r="BM435" s="58">
        <f>IF(AND(Weekly[[#This Row],[TRUES]]&gt;6,Weekly[[#This Row],[Actual]]=TRUE),BM434+Weekly[[#This Row],[BF H Odds]]-1,IF(AND(Weekly[[#This Row],[FALSES]]&gt;6,Weekly[[#This Row],[Actual]]=FALSE),BM434+Weekly[[#This Row],[BF V Odds]]-1,IF(AND(Weekly[[#This Row],[TRUES]]&gt;6,Weekly[[#This Row],[Actual]]=FALSE),BM434-1,IF(AND(Weekly[[#This Row],[FALSES]]&gt;6,Weekly[[#This Row],[Actual]]=TRUE),BM434-1,BM434))))</f>
        <v>44.620000000000005</v>
      </c>
    </row>
    <row r="436" spans="1:65" x14ac:dyDescent="0.25">
      <c r="A436" s="34"/>
      <c r="B436" s="10">
        <v>44297</v>
      </c>
      <c r="C436" s="17" t="s">
        <v>30</v>
      </c>
      <c r="D436" s="15" t="s">
        <v>28</v>
      </c>
      <c r="E436" t="b">
        <v>1</v>
      </c>
      <c r="F436" t="b">
        <v>1</v>
      </c>
      <c r="G436" t="b">
        <v>0</v>
      </c>
      <c r="H436" t="b">
        <v>1</v>
      </c>
      <c r="I436" t="b">
        <v>0</v>
      </c>
      <c r="J436" t="b">
        <v>0</v>
      </c>
      <c r="K436" t="b">
        <v>1</v>
      </c>
      <c r="L436" t="b">
        <v>0</v>
      </c>
      <c r="O436" t="str">
        <f>IF(Weekly[[#This Row],[H/V]]="H",Weekly[[#This Row],[BF H Odds]],IF(Weekly[[#This Row],[H/V]]="V",Weekly[[#This Row],[BF V Odds]],""))</f>
        <v/>
      </c>
      <c r="P436" t="b">
        <v>1</v>
      </c>
      <c r="R436" s="35">
        <f>IFERROR(IF(Weekly[[#This Row],[Won Bet?]]="yes",R435+(Weekly[[#This Row],[BF Odds]]*Weekly[[#This Row],[BF Stake]])-Weekly[[#This Row],[BF Stake]],R435-Weekly[[#This Row],[BF Stake]]),R435)</f>
        <v>851.98</v>
      </c>
      <c r="S436" s="9">
        <f>IFERROR(IF(Weekly[[#This Row],[Won Bet?]]="yes",S435+(((Weekly[[#This Row],[BF Odds]]*Weekly[[#This Row],[BF Stake]])-Weekly[[#This Row],[BF Stake]])*0.92),S435-Weekly[[#This Row],[BF Stake]]),S435)</f>
        <v>849.19359999999995</v>
      </c>
      <c r="T436" s="13">
        <v>2.5</v>
      </c>
      <c r="U436" s="13">
        <v>1.65</v>
      </c>
      <c r="V436" s="24">
        <f>IF(Weekly[[#This Row],[Actual]]="","",IF(AND(Weekly[[#This Row],[SVC_P]]=Weekly[[#This Row],[Actual]],Weekly[[#This Row],[SVC_P]]=TRUE),V435+Weekly[[#This Row],[BF H Odds]]-1,IF(AND(Weekly[[#This Row],[SVC_P]]=Weekly[[#This Row],[Actual]],Weekly[[#This Row],[SVC_P]]=FALSE),V435+Weekly[[#This Row],[BF V Odds]]-1,V435-1)))</f>
        <v>68.280000000000058</v>
      </c>
      <c r="W436" s="24">
        <f>IF(Weekly[[#This Row],[Actual]]="","",IF(AND(Weekly[[#This Row],[SVC_P]]=FALSE,Weekly[[#This Row],[Actual]]=TRUE),W435+Weekly[[#This Row],[BF H Odds]]-1,IF(AND(Weekly[[#This Row],[SVC_P]]=TRUE,Weekly[[#This Row],[Actual]]=FALSE,),W435+Weekly[[#This Row],[BF V Odds]]-1,W435-1)))</f>
        <v>-371.03</v>
      </c>
      <c r="X436" s="24">
        <f>IF(Weekly[[#This Row],[Actual]]="","",IF(AND(Weekly[[#This Row],[ADBC_P]]=Weekly[[#This Row],[Actual]],Weekly[[#This Row],[ADBC_P]]=TRUE),X435+Weekly[[#This Row],[BF H Odds]]-1,IF(AND(Weekly[[#This Row],[ADBC_P]]=Weekly[[#This Row],[Actual]],Weekly[[#This Row],[ADBC_P]]=FALSE),X435+Weekly[[#This Row],[BF V Odds]]-1,X435-1)))</f>
        <v>17.360000000000024</v>
      </c>
      <c r="Y436" s="24">
        <f>IF(Weekly[[#This Row],[Actual]]="","",IF(AND(Weekly[[#This Row],[ADBC_P]]=FALSE,Weekly[[#This Row],[Actual]]=TRUE),Y435+Weekly[[#This Row],[BF H Odds]]-1,IF(AND(Weekly[[#This Row],[ADBC_P]]=TRUE,Weekly[[#This Row],[Actual]]=FALSE),Y435+Weekly[[#This Row],[BF V Odds]]-1,Y435-1)))</f>
        <v>56.780000000000008</v>
      </c>
      <c r="Z436" s="24">
        <f>IF(Weekly[[#This Row],[Actual]]="","",IF(AND(Weekly[[#This Row],[RFC_P]]=Weekly[[#This Row],[Actual]],Weekly[[#This Row],[RFC_P]]=TRUE),Z435+Weekly[[#This Row],[BF H Odds]]-1,IF(AND(Weekly[[#This Row],[RFC_P]]=Weekly[[#This Row],[Actual]],Weekly[[#This Row],[RFC_P]]=FALSE),Z435+Weekly[[#This Row],[BF V Odds]]-1,Z435-1)))</f>
        <v>27.170000000000012</v>
      </c>
      <c r="AA436" s="24">
        <f>IF(Weekly[[#This Row],[Actual]]="","",IF(AND(Weekly[[#This Row],[RFC_P]]=FALSE,Weekly[[#This Row],[Actual]]=TRUE),AA435+Weekly[[#This Row],[BF H Odds]]-1,IF(AND(Weekly[[#This Row],[RFC_P]]=TRUE,Weekly[[#This Row],[Actual]]=FALSE),AA435+Weekly[[#This Row],[BF V Odds]]-1,AA435-1)))</f>
        <v>46.969999999999985</v>
      </c>
      <c r="AB436" s="24">
        <f>IF(Weekly[[#This Row],[Actual]]="","",IF(AND(Weekly[[#This Row],[GBC_P]]=Weekly[[#This Row],[Actual]],Weekly[[#This Row],[GBC_P]]=TRUE),AB435+Weekly[[#This Row],[BF H Odds]]-1,IF(AND(Weekly[[#This Row],[GBC_P]]=Weekly[[#This Row],[Actual]],Weekly[[#This Row],[GBC_P]]=FALSE),AB435+Weekly[[#This Row],[BF V Odds]]-1,AB435-1)))</f>
        <v>10.550000000000006</v>
      </c>
      <c r="AC436" s="24">
        <f>IF(Weekly[[#This Row],[Actual]]="","",IF(AND(Weekly[[#This Row],[GBC_P]]=FALSE,Weekly[[#This Row],[Actual]]=TRUE),AC435+Weekly[[#This Row],[BF H Odds]]-1,IF(AND(Weekly[[#This Row],[GBC_P]]=TRUE,Weekly[[#This Row],[Actual]]=FALSE),AC435+Weekly[[#This Row],[BF V Odds]]-1,AC435-1)))</f>
        <v>63.589999999999961</v>
      </c>
      <c r="AD436" s="24">
        <f>IF(Weekly[[#This Row],[Actual]]="","",IF(AND(Weekly[[#This Row],[HGBC_P]]=Weekly[[#This Row],[Actual]],Weekly[[#This Row],[HGBC_P]]=TRUE),AD435+Weekly[[#This Row],[BF H Odds]]-1,IF(AND(Weekly[[#This Row],[HGBC_P]]=Weekly[[#This Row],[Actual]],Weekly[[#This Row],[HGBC_P]]=FALSE),AD435+Weekly[[#This Row],[BF V Odds]]-1,AD435-1)))</f>
        <v>14.710000000000026</v>
      </c>
      <c r="AE436" s="24">
        <f>IF(Weekly[[#This Row],[Actual]]="","",IF(AND(Weekly[[#This Row],[HGBC_P]]=FALSE,Weekly[[#This Row],[Actual]]=TRUE),AE435+Weekly[[#This Row],[BF H Odds]]-1,IF(AND(Weekly[[#This Row],[HGBC_P]]=TRUE,Weekly[[#This Row],[Actual]]=FALSE),AE435+Weekly[[#This Row],[BF V Odds]]-1,AE435-1)))</f>
        <v>59.429999999999993</v>
      </c>
      <c r="AF436" s="24">
        <f>IF(Weekly[[#This Row],[Actual]]="","",IF(AND(Weekly[[#This Row],[XGB_P]]=Weekly[[#This Row],[Actual]],Weekly[[#This Row],[XGB_P]]=TRUE),AF435+Weekly[[#This Row],[BF H Odds]]-1,IF(AND(Weekly[[#This Row],[XGB_P]]=Weekly[[#This Row],[Actual]],Weekly[[#This Row],[XGB_P]]=FALSE),AF435+Weekly[[#This Row],[BF V Odds]]-1,AF435-1)))</f>
        <v>35.990000000000023</v>
      </c>
      <c r="AG436" s="24">
        <f>IF(Weekly[[#This Row],[Actual]]="","",IF(AND(Weekly[[#This Row],[XGB_P]]=FALSE,Weekly[[#This Row],[Actual]]=TRUE),AG435+Weekly[[#This Row],[BF H Odds]]-1,IF(AND(Weekly[[#This Row],[XGB_P]]=TRUE,Weekly[[#This Row],[Actual]]=FALSE),AG435+Weekly[[#This Row],[BF V Odds]]-1,AG435-1)))</f>
        <v>38.15</v>
      </c>
      <c r="AH436" s="24">
        <f>IF(Weekly[[#This Row],[Actual]]="","",IF(AND(Weekly[[#This Row],[QDA_P]]=Weekly[[#This Row],[Actual]],Weekly[[#This Row],[QDA_P]]=TRUE),AH435+Weekly[[#This Row],[BF H Odds]]-1,IF(AND(Weekly[[#This Row],[QDA_P]]=Weekly[[#This Row],[Actual]],Weekly[[#This Row],[QDA_P]]=FALSE),AH435+Weekly[[#This Row],[BF V Odds]]-1,AH435-1)))</f>
        <v>1.140000000000009</v>
      </c>
      <c r="AI436" s="24">
        <f>IF(Weekly[[#This Row],[Actual]]="","",IF(AND(Weekly[[#This Row],[QDA_P]]=FALSE,Weekly[[#This Row],[Actual]]=TRUE),AI435+Weekly[[#This Row],[BF H Odds]]-1,IF(AND(Weekly[[#This Row],[QDA_P]]=TRUE,Weekly[[#This Row],[Actual]]=FALSE),AI435+Weekly[[#This Row],[BF V Odds]]-1,AI435-1)))</f>
        <v>73.000000000000014</v>
      </c>
      <c r="AJ436" s="24">
        <f>IF(Weekly[[#This Row],[Actual]]="","",IF(AND(Weekly[[#This Row],[KNC_P]]=FALSE,Weekly[[#This Row],[Actual]]=TRUE),AJ435+Weekly[[#This Row],[BF H Odds]]-1,IF(AND(Weekly[[#This Row],[KNC_P]]=TRUE,Weekly[[#This Row],[Actual]]=FALSE),AJ435+Weekly[[#This Row],[BF V Odds]]-1,AJ435-1)))</f>
        <v>45.149999999999977</v>
      </c>
      <c r="AK436" s="24">
        <f>IF(Weekly[[#This Row],[Actual]]="","",IF(AND(Weekly[[#This Row],[KNC_P]]=FALSE,Weekly[[#This Row],[Actual]]=TRUE),AK435+Weekly[[#This Row],[BF H Odds]]-1,IF(AND(Weekly[[#This Row],[KNC_P]]=TRUE,Weekly[[#This Row],[Actual]]=FALSE),AK435+Weekly[[#This Row],[BF V Odds]]-1,AK435-1)))</f>
        <v>44.049999999999969</v>
      </c>
      <c r="AL436" s="30">
        <f>IF(Weekly[[#This Row],[Actual]]="","",COUNTIF(Weekly[[#This Row],[SVC_P]:[QDA_P]],TRUE))</f>
        <v>4</v>
      </c>
      <c r="AM436" s="30">
        <f>IF(Weekly[[#This Row],[Actual]]="","",COUNTIF(Weekly[[#This Row],[SVC_P]:[QDA_P]],FALSE))</f>
        <v>3</v>
      </c>
      <c r="AN436" s="36" t="str">
        <f>IF(AND(Weekly[[#This Row],[BF V Odds]]&gt;$BO$6,Weekly[[#This Row],[BF V Odds]] &lt; $BO$7),Weekly[[#This Row],[BF V Odds]],"")</f>
        <v/>
      </c>
      <c r="AO436" s="36" t="str">
        <f>IF(AND(Weekly[[#This Row],[BF H Odds]]&gt;$BO$6, Weekly[[#This Row],[BF H Odds]] &lt; $BO$7),Weekly[[#This Row],[BF H Odds]],"")</f>
        <v/>
      </c>
      <c r="AP436" s="37">
        <f>IF(AND(Weekly[[#This Row],[V Odds &lt;]]="",Weekly[[#This Row],[H Odds &lt;]]=""),AP435,IF(AND(Weekly[[#This Row],[H Odds &lt;]]&lt;&gt;"",Weekly[[#This Row],[SVC_P]]=TRUE,Weekly[[#This Row],[Actual]]=TRUE),AP435+Weekly[[#This Row],[H Odds &lt;]]-1,IF(AND(Weekly[[#This Row],[V Odds &lt;]]&lt;&gt;"",Weekly[[#This Row],[SVC_P]]=FALSE,Weekly[[#This Row],[Actual]]=FALSE),AP435+Weekly[[#This Row],[V Odds &lt;]]-1,IF(AND(Weekly[[#This Row],[V Odds &lt;]]&lt;&gt;"",Weekly[[#This Row],[SVC_P]]=FALSE,Weekly[[#This Row],[Actual]]=TRUE),AP435-1,IF(AND(Weekly[[#This Row],[H Odds &lt;]]&lt;&gt;"",Weekly[[#This Row],[SVC_P]]=TRUE,Weekly[[#This Row],[Actual]]=FALSE),AP435-1,AP435)))))</f>
        <v>84.63000000000001</v>
      </c>
      <c r="AQ436" s="37">
        <f>IF(AND(Weekly[[#This Row],[V Odds &lt;]]="",Weekly[[#This Row],[H Odds &lt;]]=""),AQ435,IF(AND(Weekly[[#This Row],[H Odds &lt;]]&lt;&gt;"",Weekly[[#This Row],[ADBC_P]]=TRUE,Weekly[[#This Row],[Actual]]=TRUE),AQ435+Weekly[[#This Row],[H Odds &lt;]]-1,IF(AND(Weekly[[#This Row],[V Odds &lt;]]&lt;&gt;"",Weekly[[#This Row],[ADBC_P]]=FALSE,Weekly[[#This Row],[Actual]]=FALSE),AQ435+Weekly[[#This Row],[V Odds &lt;]]-1,IF(AND(Weekly[[#This Row],[V Odds &lt;]]&lt;&gt;"",Weekly[[#This Row],[ADBC_P]]=FALSE,Weekly[[#This Row],[Actual]]=TRUE),AQ435-1,IF(AND(Weekly[[#This Row],[H Odds &lt;]]&lt;&gt;"",Weekly[[#This Row],[ADBC_P]]=TRUE,Weekly[[#This Row],[Actual]]=FALSE),AQ435-1,AQ435)))))</f>
        <v>54.73</v>
      </c>
      <c r="AR436" s="37">
        <f>IF(AND(Weekly[[#This Row],[V Odds &lt;]]="",Weekly[[#This Row],[H Odds &lt;]]=""),AR435,IF(AND(Weekly[[#This Row],[H Odds &lt;]]&lt;&gt;"",Weekly[[#This Row],[RFC_P]]=TRUE,Weekly[[#This Row],[Actual]]=TRUE),AR435+Weekly[[#This Row],[H Odds &lt;]]-1,IF(AND(Weekly[[#This Row],[V Odds &lt;]]&lt;&gt;"",Weekly[[#This Row],[RFC_P]]=FALSE,Weekly[[#This Row],[Actual]]=FALSE),AR435+Weekly[[#This Row],[V Odds &lt;]]-1,IF(AND(Weekly[[#This Row],[V Odds &lt;]]&lt;&gt;"",Weekly[[#This Row],[RFC_P]]=FALSE,Weekly[[#This Row],[Actual]]=TRUE),AR435-1,IF(AND(Weekly[[#This Row],[H Odds &lt;]]&lt;&gt;"",Weekly[[#This Row],[RFC_P]]=TRUE,Weekly[[#This Row],[Actual]]=FALSE),AR435-1,AR435)))))</f>
        <v>68.839999999999989</v>
      </c>
      <c r="AS436" s="37">
        <f>IF(AND(Weekly[[#This Row],[V Odds &lt;]]="",Weekly[[#This Row],[H Odds &lt;]]=""),AS435,IF(AND(Weekly[[#This Row],[H Odds &lt;]]&lt;&gt;"",Weekly[[#This Row],[GBC_P]]=TRUE,Weekly[[#This Row],[Actual]]=TRUE),AS435+Weekly[[#This Row],[H Odds &lt;]]-1,IF(AND(Weekly[[#This Row],[V Odds &lt;]]&lt;&gt;"",Weekly[[#This Row],[GBC_P]]=FALSE,Weekly[[#This Row],[Actual]]=FALSE),AS435+Weekly[[#This Row],[V Odds &lt;]]-1,IF(AND(Weekly[[#This Row],[V Odds &lt;]]&lt;&gt;"",Weekly[[#This Row],[GBC_P]]=FALSE,Weekly[[#This Row],[Actual]]=TRUE),AS435-1,IF(AND(Weekly[[#This Row],[H Odds &lt;]]&lt;&gt;"",Weekly[[#This Row],[GBC_P]]=TRUE,Weekly[[#This Row],[Actual]]=FALSE),AS435-1,AS435)))))</f>
        <v>54.330000000000005</v>
      </c>
      <c r="AT436" s="37">
        <f>IF(AND(Weekly[[#This Row],[V Odds &lt;]]="",Weekly[[#This Row],[H Odds &lt;]]=""),AT435,IF(AND(Weekly[[#This Row],[H Odds &lt;]]&lt;&gt;"",Weekly[[#This Row],[HGBC_P]]=TRUE,Weekly[[#This Row],[Actual]]=TRUE),AT435+Weekly[[#This Row],[H Odds &lt;]]-1,IF(AND(Weekly[[#This Row],[V Odds &lt;]]&lt;&gt;"",Weekly[[#This Row],[HGBC_P]]=FALSE,Weekly[[#This Row],[Actual]]=FALSE),AT435+Weekly[[#This Row],[V Odds &lt;]]-1,IF(AND(Weekly[[#This Row],[V Odds &lt;]]&lt;&gt;"",Weekly[[#This Row],[HGBC_P]]=FALSE,Weekly[[#This Row],[Actual]]=TRUE),AT435-1,IF(AND(Weekly[[#This Row],[H Odds &lt;]]&lt;&gt;"",Weekly[[#This Row],[HGBC_P]]=TRUE,Weekly[[#This Row],[Actual]]=FALSE),AT435-1,AT435)))))</f>
        <v>59.16</v>
      </c>
      <c r="AU436" s="37">
        <f>IF(AND(Weekly[[#This Row],[V Odds &lt;]]="",Weekly[[#This Row],[H Odds &lt;]]=""),AU435,IF(AND(Weekly[[#This Row],[H Odds &lt;]]&lt;&gt;"",Weekly[[#This Row],[XGB_P]]=TRUE,Weekly[[#This Row],[Actual]]=TRUE),AU435+Weekly[[#This Row],[H Odds &lt;]]-1,IF(AND(Weekly[[#This Row],[V Odds &lt;]]&lt;&gt;"",Weekly[[#This Row],[XGB_P]]=FALSE,Weekly[[#This Row],[Actual]]=FALSE),AU435+Weekly[[#This Row],[V Odds &lt;]]-1,IF(AND(Weekly[[#This Row],[V Odds &lt;]]&lt;&gt;"",Weekly[[#This Row],[XGB_P]]=FALSE,Weekly[[#This Row],[Actual]]=TRUE),AU435-1,IF(AND(Weekly[[#This Row],[H Odds &lt;]]&lt;&gt;"",Weekly[[#This Row],[XGB_P]]=TRUE,Weekly[[#This Row],[Actual]]=FALSE),AU435-1,AU435)))))</f>
        <v>70.510000000000005</v>
      </c>
      <c r="AV436" s="37">
        <f>IF(AND(Weekly[[#This Row],[V Odds &lt;]]="",Weekly[[#This Row],[H Odds &lt;]]=""),AV435,IF(AND(Weekly[[#This Row],[H Odds &lt;]]&lt;&gt;"",Weekly[[#This Row],[QDA_P]]=TRUE,Weekly[[#This Row],[Actual]]=TRUE),AV435+Weekly[[#This Row],[H Odds &lt;]]-1,IF(AND(Weekly[[#This Row],[V Odds &lt;]]&lt;&gt;"",Weekly[[#This Row],[QDA_P]]=FALSE,Weekly[[#This Row],[Actual]]=FALSE),AV435+Weekly[[#This Row],[V Odds &lt;]]-1,IF(AND(Weekly[[#This Row],[V Odds &lt;]]&lt;&gt;"",Weekly[[#This Row],[QDA_P]]=FALSE,Weekly[[#This Row],[Actual]]=TRUE),AV435-1,IF(AND(Weekly[[#This Row],[H Odds &lt;]]&lt;&gt;"",Weekly[[#This Row],[QDA_P]]=TRUE,Weekly[[#This Row],[Actual]]=FALSE),AV435-1,AV435)))))</f>
        <v>62.199999999999989</v>
      </c>
      <c r="AW436" s="37">
        <f>IF(AND(Weekly[[#This Row],[H Odds &lt;]]="",Weekly[[#This Row],[V Odds &lt;]]=""),AW435,IF(AND(Weekly[[#This Row],[KNC_P]]=Weekly[[#This Row],[Actual]],Weekly[[#This Row],[KNC_P]]=TRUE),AW435+Weekly[[#This Row],[BF H Odds]]-1,IF(AND(Weekly[[#This Row],[KNC_P]]=Weekly[[#This Row],[Actual]],Weekly[[#This Row],[KNC_P]]=FALSE),AW435+Weekly[[#This Row],[BF V Odds]]-1,AW435-1)))</f>
        <v>56.930000000000014</v>
      </c>
      <c r="AX436" s="37">
        <f>IF(AND(Weekly[[#This Row],[V Odds &lt;]]="",Weekly[[#This Row],[H Odds &lt;]]=""),AX435,IF(AND(Weekly[[#This Row],[V Odds &lt;]]&lt;&gt;"",Weekly[[#This Row],[FALSES]]&gt;0,Weekly[[#This Row],[Actual]]=FALSE),AX435+Weekly[[#This Row],[V Odds &lt;]]-1,IF(AND(Weekly[[#This Row],[H Odds &lt;]]&lt;&gt;"",Weekly[[#This Row],[TRUES]]&gt;0,Weekly[[#This Row],[Actual]]=TRUE),AX435+Weekly[[#This Row],[H Odds &lt;]]-1,IF(AND(Weekly[[#This Row],[V Odds &lt;]]&lt;&gt;"",Weekly[[#This Row],[FALSES]]=0),AX435,IF(AND(Weekly[[#This Row],[H Odds &lt;]]&lt;&gt;"",Weekly[[#This Row],[TRUES]]=0),AX435,AX435-1)))))</f>
        <v>94.59999999999998</v>
      </c>
      <c r="AY436" s="37">
        <f>IF(AND(Weekly[[#This Row],[V Odds &lt;]]="",Weekly[[#This Row],[H Odds &lt;]]=""),AY435,IF(AND(Weekly[[#This Row],[V Odds &lt;]]&lt;&gt;"",Weekly[[#This Row],[FALSES]]&gt;0,Weekly[[#This Row],[Actual]]=FALSE),AY435+((Weekly[[#This Row],[V Odds &lt;]]-1)*0.92),IF(AND(Weekly[[#This Row],[H Odds &lt;]]&lt;&gt;"",Weekly[[#This Row],[TRUES]]&gt;0,Weekly[[#This Row],[Actual]]=TRUE),AY435+((Weekly[[#This Row],[H Odds &lt;]]-1)*0.92),IF(AND(Weekly[[#This Row],[V Odds &lt;]]&lt;&gt;"",Weekly[[#This Row],[FALSES]]=0),AY435,IF(AND(Weekly[[#This Row],[H Odds &lt;]]&lt;&gt;"",Weekly[[#This Row],[TRUES]]=0),AY435,AY435-1)))))</f>
        <v>85.352000000000032</v>
      </c>
      <c r="AZ436" s="37">
        <f>IF(AND(Weekly[[#This Row],[V Odds &lt;]]="",Weekly[[#This Row],[H Odds &lt;]]=""),AZ435,IF(AND(Weekly[[#This Row],[V Odds &lt;]]&lt;&gt;"",Weekly[[#This Row],[Actual]]=FALSE),AZ435+Weekly[[#This Row],[V Odds &lt;]]-1,IF(AND(Weekly[[#This Row],[H Odds &lt;]]&lt;&gt;"",Weekly[[#This Row],[Actual]]=TRUE),AZ435+Weekly[[#This Row],[H Odds &lt;]]-1,AZ435-1)))</f>
        <v>82.57</v>
      </c>
      <c r="BA436" s="38">
        <f>IF(Weekly[[#This Row],[H Odds &lt;]]="",BA435,IF(AND(Weekly[[#This Row],[H Odds &lt;]]&lt;&gt;"",Weekly[[#This Row],[SVC_P]]=TRUE,Weekly[[#This Row],[Actual]]=TRUE),BA435+Weekly[[#This Row],[H Odds &lt;]]-1,IF(AND(Weekly[[#This Row],[H Odds &lt;]]&lt;&gt;"",Weekly[[#This Row],[SVC_P]]=TRUE,Weekly[[#This Row],[Actual]]=FALSE),BA435-1,BA435)))</f>
        <v>79.589999999999989</v>
      </c>
      <c r="BB436" s="38">
        <f>IF(Weekly[[#This Row],[H Odds &lt;]]="",BB435,IF(AND(Weekly[[#This Row],[H Odds &lt;]]&lt;&gt;"",Weekly[[#This Row],[ADBC_P]]=TRUE,Weekly[[#This Row],[Actual]]=TRUE),BB435+Weekly[[#This Row],[H Odds &lt;]]-1,IF(AND(Weekly[[#This Row],[H Odds &lt;]]&lt;&gt;"",Weekly[[#This Row],[ADBC_P]]=TRUE,Weekly[[#This Row],[Actual]]=FALSE),BB435-1,BB435)))</f>
        <v>53.41</v>
      </c>
      <c r="BC436" s="38">
        <f>IF(Weekly[[#This Row],[H Odds &lt;]]="",BC435,IF(AND(Weekly[[#This Row],[H Odds &lt;]]&lt;&gt;"",Weekly[[#This Row],[RFC_P]]=TRUE,Weekly[[#This Row],[Actual]]=TRUE),BC435+Weekly[[#This Row],[H Odds &lt;]]-1,IF(AND(Weekly[[#This Row],[H Odds &lt;]]&lt;&gt;"",Weekly[[#This Row],[RFC_P]]=TRUE,Weekly[[#This Row],[Actual]]=FALSE),BC435-1,BC435)))</f>
        <v>55.109999999999992</v>
      </c>
      <c r="BD436" s="38">
        <f>IF(Weekly[[#This Row],[H Odds &lt;]]="",BD435,IF(AND(Weekly[[#This Row],[H Odds &lt;]]&lt;&gt;"",Weekly[[#This Row],[GBC_P]]=TRUE,Weekly[[#This Row],[Actual]]=TRUE),BD435+Weekly[[#This Row],[H Odds &lt;]]-1,IF(AND(Weekly[[#This Row],[H Odds &lt;]]&lt;&gt;"",Weekly[[#This Row],[GBC_P]]=TRUE,Weekly[[#This Row],[Actual]]=FALSE),BD435-1,BD435)))</f>
        <v>54.110000000000007</v>
      </c>
      <c r="BE436" s="38">
        <f>IF(Weekly[[#This Row],[H Odds &lt;]]="",BE435,IF(AND(Weekly[[#This Row],[H Odds &lt;]]&lt;&gt;"",Weekly[[#This Row],[HGBC_P]]=TRUE,Weekly[[#This Row],[Actual]]=TRUE),BE435+Weekly[[#This Row],[H Odds &lt;]]-1,IF(AND(Weekly[[#This Row],[H Odds &lt;]]&lt;&gt;"",Weekly[[#This Row],[HGBC_P]]=TRUE,Weekly[[#This Row],[Actual]]=FALSE),BE435-1,BE435)))</f>
        <v>58.459999999999994</v>
      </c>
      <c r="BF436" s="38">
        <f>IF(Weekly[[#This Row],[H Odds &lt;]]="",BF435,IF(AND(Weekly[[#This Row],[H Odds &lt;]]&lt;&gt;"",Weekly[[#This Row],[XGB_P]]=TRUE,Weekly[[#This Row],[Actual]]=TRUE),BF435+Weekly[[#This Row],[H Odds &lt;]]-1,IF(AND(Weekly[[#This Row],[H Odds &lt;]]&lt;&gt;"",Weekly[[#This Row],[XGB_P]]=TRUE,Weekly[[#This Row],[Actual]]=FALSE),BF435-1,BF435)))</f>
        <v>65.08</v>
      </c>
      <c r="BG436" s="38">
        <f>IF(Weekly[[#This Row],[H Odds &lt;]]="",BG435,IF(AND(Weekly[[#This Row],[H Odds &lt;]]&lt;&gt;"",Weekly[[#This Row],[QDA_P]]=TRUE,Weekly[[#This Row],[Actual]]=TRUE),BG435+Weekly[[#This Row],[H Odds &lt;]]-1,IF(AND(Weekly[[#This Row],[H Odds &lt;]]&lt;&gt;"",Weekly[[#This Row],[QDA_P]]=TRUE,Weekly[[#This Row],[Actual]]=FALSE),BG435-1,BG435)))</f>
        <v>52.129999999999995</v>
      </c>
      <c r="BH436" s="38">
        <f>IF(Weekly[[#This Row],[H Odds &lt;]]="",BH435,IF(AND(Weekly[[#This Row],[H Odds &lt;]]&lt;&gt;"",Weekly[[#This Row],[KNC_P]]=TRUE,Weekly[[#This Row],[Actual]]=TRUE),BH435+Weekly[[#This Row],[H Odds &lt;]]-1,IF(AND(Weekly[[#This Row],[H Odds &lt;]]&lt;&gt;"",Weekly[[#This Row],[KNC_P]]=TRUE,Weekly[[#This Row],[Actual]]=FALSE),BH435-1,BH435)))</f>
        <v>56.499999999999993</v>
      </c>
      <c r="BI436" s="38">
        <f>IF(Weekly[[#This Row],[H Odds &lt;]]="",BI435,IF(AND(Weekly[[#This Row],[H Odds &lt;]]&lt;&gt;"",Weekly[[#This Row],[TRUES]]&gt;0,Weekly[[#This Row],[Actual]]=TRUE),BI435+Weekly[[#This Row],[H Odds &lt;]]-1,IF(AND(Weekly[[#This Row],[H Odds &lt;]]&lt;&gt;"",Weekly[[#This Row],[TRUES]]=0),BI435,BI435-1)))</f>
        <v>79.589999999999989</v>
      </c>
      <c r="BJ436" s="38">
        <f>IF(Weekly[[#This Row],[H Odds &lt;]]="",BJ435,IF(AND(Weekly[[#This Row],[H Odds &lt;]]&lt;&gt;"",Weekly[[#This Row],[Actual]]=TRUE),BJ435+Weekly[[#This Row],[H Odds &lt;]]-1,IF(AND(Weekly[[#This Row],[H Odds &lt;]]&lt;&gt;"",Weekly[[#This Row],[Actual]]=FALSE),BJ435-1,BJ435)))</f>
        <v>81.489999999999995</v>
      </c>
      <c r="BK436" s="58">
        <f>IF(AND(Weekly[[#This Row],[TRUES]]&gt;4,Weekly[[#This Row],[Actual]]=TRUE),BK435+Weekly[[#This Row],[BF H Odds]]-1,IF(AND(Weekly[[#This Row],[FALSES]]&gt;4,Weekly[[#This Row],[Actual]]=FALSE),BK435+Weekly[[#This Row],[BF V Odds]]-1,IF(AND(Weekly[[#This Row],[TRUES]]&gt;4,Weekly[[#This Row],[Actual]]=FALSE),BK435-1,IF(AND(Weekly[[#This Row],[FALSES]]&gt;4,Weekly[[#This Row],[Actual]]=TRUE),BK435-1,BK435))))</f>
        <v>7.3500000000000298</v>
      </c>
      <c r="BL436" s="58">
        <f>IF(AND(Weekly[[#This Row],[TRUES]]&gt;5,Weekly[[#This Row],[Actual]]=TRUE),BL435+Weekly[[#This Row],[BF H Odds]]-1,IF(AND(Weekly[[#This Row],[FALSES]]&gt;5,Weekly[[#This Row],[Actual]]=FALSE),BL435+Weekly[[#This Row],[BF V Odds]]-1,IF(AND(Weekly[[#This Row],[TRUES]]&gt;5,Weekly[[#This Row],[Actual]]=FALSE),BL435-1,IF(AND(Weekly[[#This Row],[FALSES]]&gt;5,Weekly[[#This Row],[Actual]]=TRUE),BL435-1,BL435))))</f>
        <v>15.560000000000024</v>
      </c>
      <c r="BM436" s="58">
        <f>IF(AND(Weekly[[#This Row],[TRUES]]&gt;6,Weekly[[#This Row],[Actual]]=TRUE),BM435+Weekly[[#This Row],[BF H Odds]]-1,IF(AND(Weekly[[#This Row],[FALSES]]&gt;6,Weekly[[#This Row],[Actual]]=FALSE),BM435+Weekly[[#This Row],[BF V Odds]]-1,IF(AND(Weekly[[#This Row],[TRUES]]&gt;6,Weekly[[#This Row],[Actual]]=FALSE),BM435-1,IF(AND(Weekly[[#This Row],[FALSES]]&gt;6,Weekly[[#This Row],[Actual]]=TRUE),BM435-1,BM435))))</f>
        <v>44.620000000000005</v>
      </c>
    </row>
    <row r="437" spans="1:65" x14ac:dyDescent="0.25">
      <c r="A437" s="34"/>
      <c r="B437" s="10">
        <v>44297</v>
      </c>
      <c r="C437" s="17" t="s">
        <v>24</v>
      </c>
      <c r="D437" s="15" t="s">
        <v>16</v>
      </c>
      <c r="E437" t="b">
        <v>1</v>
      </c>
      <c r="F437" t="b">
        <v>1</v>
      </c>
      <c r="G437" t="b">
        <v>1</v>
      </c>
      <c r="H437" t="b">
        <v>1</v>
      </c>
      <c r="I437" t="b">
        <v>0</v>
      </c>
      <c r="J437" t="b">
        <v>1</v>
      </c>
      <c r="K437" t="b">
        <v>1</v>
      </c>
      <c r="L437" t="b">
        <v>1</v>
      </c>
      <c r="M437" t="s">
        <v>101</v>
      </c>
      <c r="N437">
        <v>21.5</v>
      </c>
      <c r="O437">
        <f>IF(Weekly[[#This Row],[H/V]]="H",Weekly[[#This Row],[BF H Odds]],IF(Weekly[[#This Row],[H/V]]="V",Weekly[[#This Row],[BF V Odds]],""))</f>
        <v>8.1999999999999993</v>
      </c>
      <c r="P437" t="b">
        <v>1</v>
      </c>
      <c r="Q437" t="s">
        <v>76</v>
      </c>
      <c r="R437" s="35">
        <f>IFERROR(IF(Weekly[[#This Row],[Won Bet?]]="yes",R436+(Weekly[[#This Row],[BF Odds]]*Weekly[[#This Row],[BF Stake]])-Weekly[[#This Row],[BF Stake]],R436-Weekly[[#This Row],[BF Stake]]),R436)</f>
        <v>830.48</v>
      </c>
      <c r="S437" s="9">
        <f>IFERROR(IF(Weekly[[#This Row],[Won Bet?]]="yes",S436+(((Weekly[[#This Row],[BF Odds]]*Weekly[[#This Row],[BF Stake]])-Weekly[[#This Row],[BF Stake]])*0.92),S436-Weekly[[#This Row],[BF Stake]]),S436)</f>
        <v>827.69359999999995</v>
      </c>
      <c r="T437" s="13">
        <v>8.1999999999999993</v>
      </c>
      <c r="U437" s="13">
        <v>1.1299999999999999</v>
      </c>
      <c r="V437" s="24">
        <f>IF(Weekly[[#This Row],[Actual]]="","",IF(AND(Weekly[[#This Row],[SVC_P]]=Weekly[[#This Row],[Actual]],Weekly[[#This Row],[SVC_P]]=TRUE),V436+Weekly[[#This Row],[BF H Odds]]-1,IF(AND(Weekly[[#This Row],[SVC_P]]=Weekly[[#This Row],[Actual]],Weekly[[#This Row],[SVC_P]]=FALSE),V436+Weekly[[#This Row],[BF V Odds]]-1,V436-1)))</f>
        <v>68.410000000000053</v>
      </c>
      <c r="W437" s="24">
        <f>IF(Weekly[[#This Row],[Actual]]="","",IF(AND(Weekly[[#This Row],[SVC_P]]=FALSE,Weekly[[#This Row],[Actual]]=TRUE),W436+Weekly[[#This Row],[BF H Odds]]-1,IF(AND(Weekly[[#This Row],[SVC_P]]=TRUE,Weekly[[#This Row],[Actual]]=FALSE,),W436+Weekly[[#This Row],[BF V Odds]]-1,W436-1)))</f>
        <v>-372.03</v>
      </c>
      <c r="X437" s="24">
        <f>IF(Weekly[[#This Row],[Actual]]="","",IF(AND(Weekly[[#This Row],[ADBC_P]]=Weekly[[#This Row],[Actual]],Weekly[[#This Row],[ADBC_P]]=TRUE),X436+Weekly[[#This Row],[BF H Odds]]-1,IF(AND(Weekly[[#This Row],[ADBC_P]]=Weekly[[#This Row],[Actual]],Weekly[[#This Row],[ADBC_P]]=FALSE),X436+Weekly[[#This Row],[BF V Odds]]-1,X436-1)))</f>
        <v>17.490000000000023</v>
      </c>
      <c r="Y437" s="24">
        <f>IF(Weekly[[#This Row],[Actual]]="","",IF(AND(Weekly[[#This Row],[ADBC_P]]=FALSE,Weekly[[#This Row],[Actual]]=TRUE),Y436+Weekly[[#This Row],[BF H Odds]]-1,IF(AND(Weekly[[#This Row],[ADBC_P]]=TRUE,Weekly[[#This Row],[Actual]]=FALSE),Y436+Weekly[[#This Row],[BF V Odds]]-1,Y436-1)))</f>
        <v>55.780000000000008</v>
      </c>
      <c r="Z437" s="24">
        <f>IF(Weekly[[#This Row],[Actual]]="","",IF(AND(Weekly[[#This Row],[RFC_P]]=Weekly[[#This Row],[Actual]],Weekly[[#This Row],[RFC_P]]=TRUE),Z436+Weekly[[#This Row],[BF H Odds]]-1,IF(AND(Weekly[[#This Row],[RFC_P]]=Weekly[[#This Row],[Actual]],Weekly[[#This Row],[RFC_P]]=FALSE),Z436+Weekly[[#This Row],[BF V Odds]]-1,Z436-1)))</f>
        <v>27.300000000000011</v>
      </c>
      <c r="AA437" s="24">
        <f>IF(Weekly[[#This Row],[Actual]]="","",IF(AND(Weekly[[#This Row],[RFC_P]]=FALSE,Weekly[[#This Row],[Actual]]=TRUE),AA436+Weekly[[#This Row],[BF H Odds]]-1,IF(AND(Weekly[[#This Row],[RFC_P]]=TRUE,Weekly[[#This Row],[Actual]]=FALSE),AA436+Weekly[[#This Row],[BF V Odds]]-1,AA436-1)))</f>
        <v>45.969999999999985</v>
      </c>
      <c r="AB437" s="24">
        <f>IF(Weekly[[#This Row],[Actual]]="","",IF(AND(Weekly[[#This Row],[GBC_P]]=Weekly[[#This Row],[Actual]],Weekly[[#This Row],[GBC_P]]=TRUE),AB436+Weekly[[#This Row],[BF H Odds]]-1,IF(AND(Weekly[[#This Row],[GBC_P]]=Weekly[[#This Row],[Actual]],Weekly[[#This Row],[GBC_P]]=FALSE),AB436+Weekly[[#This Row],[BF V Odds]]-1,AB436-1)))</f>
        <v>10.680000000000007</v>
      </c>
      <c r="AC437" s="24">
        <f>IF(Weekly[[#This Row],[Actual]]="","",IF(AND(Weekly[[#This Row],[GBC_P]]=FALSE,Weekly[[#This Row],[Actual]]=TRUE),AC436+Weekly[[#This Row],[BF H Odds]]-1,IF(AND(Weekly[[#This Row],[GBC_P]]=TRUE,Weekly[[#This Row],[Actual]]=FALSE),AC436+Weekly[[#This Row],[BF V Odds]]-1,AC436-1)))</f>
        <v>62.589999999999961</v>
      </c>
      <c r="AD437" s="24">
        <f>IF(Weekly[[#This Row],[Actual]]="","",IF(AND(Weekly[[#This Row],[HGBC_P]]=Weekly[[#This Row],[Actual]],Weekly[[#This Row],[HGBC_P]]=TRUE),AD436+Weekly[[#This Row],[BF H Odds]]-1,IF(AND(Weekly[[#This Row],[HGBC_P]]=Weekly[[#This Row],[Actual]],Weekly[[#This Row],[HGBC_P]]=FALSE),AD436+Weekly[[#This Row],[BF V Odds]]-1,AD436-1)))</f>
        <v>13.710000000000026</v>
      </c>
      <c r="AE437" s="24">
        <f>IF(Weekly[[#This Row],[Actual]]="","",IF(AND(Weekly[[#This Row],[HGBC_P]]=FALSE,Weekly[[#This Row],[Actual]]=TRUE),AE436+Weekly[[#This Row],[BF H Odds]]-1,IF(AND(Weekly[[#This Row],[HGBC_P]]=TRUE,Weekly[[#This Row],[Actual]]=FALSE),AE436+Weekly[[#This Row],[BF V Odds]]-1,AE436-1)))</f>
        <v>59.559999999999995</v>
      </c>
      <c r="AF437" s="24">
        <f>IF(Weekly[[#This Row],[Actual]]="","",IF(AND(Weekly[[#This Row],[XGB_P]]=Weekly[[#This Row],[Actual]],Weekly[[#This Row],[XGB_P]]=TRUE),AF436+Weekly[[#This Row],[BF H Odds]]-1,IF(AND(Weekly[[#This Row],[XGB_P]]=Weekly[[#This Row],[Actual]],Weekly[[#This Row],[XGB_P]]=FALSE),AF436+Weekly[[#This Row],[BF V Odds]]-1,AF436-1)))</f>
        <v>36.120000000000026</v>
      </c>
      <c r="AG437" s="24">
        <f>IF(Weekly[[#This Row],[Actual]]="","",IF(AND(Weekly[[#This Row],[XGB_P]]=FALSE,Weekly[[#This Row],[Actual]]=TRUE),AG436+Weekly[[#This Row],[BF H Odds]]-1,IF(AND(Weekly[[#This Row],[XGB_P]]=TRUE,Weekly[[#This Row],[Actual]]=FALSE),AG436+Weekly[[#This Row],[BF V Odds]]-1,AG436-1)))</f>
        <v>37.15</v>
      </c>
      <c r="AH437" s="24">
        <f>IF(Weekly[[#This Row],[Actual]]="","",IF(AND(Weekly[[#This Row],[QDA_P]]=Weekly[[#This Row],[Actual]],Weekly[[#This Row],[QDA_P]]=TRUE),AH436+Weekly[[#This Row],[BF H Odds]]-1,IF(AND(Weekly[[#This Row],[QDA_P]]=Weekly[[#This Row],[Actual]],Weekly[[#This Row],[QDA_P]]=FALSE),AH436+Weekly[[#This Row],[BF V Odds]]-1,AH436-1)))</f>
        <v>1.2700000000000089</v>
      </c>
      <c r="AI437" s="24">
        <f>IF(Weekly[[#This Row],[Actual]]="","",IF(AND(Weekly[[#This Row],[QDA_P]]=FALSE,Weekly[[#This Row],[Actual]]=TRUE),AI436+Weekly[[#This Row],[BF H Odds]]-1,IF(AND(Weekly[[#This Row],[QDA_P]]=TRUE,Weekly[[#This Row],[Actual]]=FALSE),AI436+Weekly[[#This Row],[BF V Odds]]-1,AI436-1)))</f>
        <v>72.000000000000014</v>
      </c>
      <c r="AJ437" s="24">
        <f>IF(Weekly[[#This Row],[Actual]]="","",IF(AND(Weekly[[#This Row],[KNC_P]]=FALSE,Weekly[[#This Row],[Actual]]=TRUE),AJ436+Weekly[[#This Row],[BF H Odds]]-1,IF(AND(Weekly[[#This Row],[KNC_P]]=TRUE,Weekly[[#This Row],[Actual]]=FALSE),AJ436+Weekly[[#This Row],[BF V Odds]]-1,AJ436-1)))</f>
        <v>44.149999999999977</v>
      </c>
      <c r="AK437" s="24">
        <f>IF(Weekly[[#This Row],[Actual]]="","",IF(AND(Weekly[[#This Row],[KNC_P]]=FALSE,Weekly[[#This Row],[Actual]]=TRUE),AK436+Weekly[[#This Row],[BF H Odds]]-1,IF(AND(Weekly[[#This Row],[KNC_P]]=TRUE,Weekly[[#This Row],[Actual]]=FALSE),AK436+Weekly[[#This Row],[BF V Odds]]-1,AK436-1)))</f>
        <v>43.049999999999969</v>
      </c>
      <c r="AL437" s="30">
        <f>IF(Weekly[[#This Row],[Actual]]="","",COUNTIF(Weekly[[#This Row],[SVC_P]:[QDA_P]],TRUE))</f>
        <v>6</v>
      </c>
      <c r="AM437" s="30">
        <f>IF(Weekly[[#This Row],[Actual]]="","",COUNTIF(Weekly[[#This Row],[SVC_P]:[QDA_P]],FALSE))</f>
        <v>1</v>
      </c>
      <c r="AN437" s="36" t="str">
        <f>IF(AND(Weekly[[#This Row],[BF V Odds]]&gt;$BO$6,Weekly[[#This Row],[BF V Odds]] &lt; $BO$7),Weekly[[#This Row],[BF V Odds]],"")</f>
        <v/>
      </c>
      <c r="AO437" s="36" t="str">
        <f>IF(AND(Weekly[[#This Row],[BF H Odds]]&gt;$BO$6, Weekly[[#This Row],[BF H Odds]] &lt; $BO$7),Weekly[[#This Row],[BF H Odds]],"")</f>
        <v/>
      </c>
      <c r="AP437" s="37">
        <f>IF(AND(Weekly[[#This Row],[V Odds &lt;]]="",Weekly[[#This Row],[H Odds &lt;]]=""),AP436,IF(AND(Weekly[[#This Row],[H Odds &lt;]]&lt;&gt;"",Weekly[[#This Row],[SVC_P]]=TRUE,Weekly[[#This Row],[Actual]]=TRUE),AP436+Weekly[[#This Row],[H Odds &lt;]]-1,IF(AND(Weekly[[#This Row],[V Odds &lt;]]&lt;&gt;"",Weekly[[#This Row],[SVC_P]]=FALSE,Weekly[[#This Row],[Actual]]=FALSE),AP436+Weekly[[#This Row],[V Odds &lt;]]-1,IF(AND(Weekly[[#This Row],[V Odds &lt;]]&lt;&gt;"",Weekly[[#This Row],[SVC_P]]=FALSE,Weekly[[#This Row],[Actual]]=TRUE),AP436-1,IF(AND(Weekly[[#This Row],[H Odds &lt;]]&lt;&gt;"",Weekly[[#This Row],[SVC_P]]=TRUE,Weekly[[#This Row],[Actual]]=FALSE),AP436-1,AP436)))))</f>
        <v>84.63000000000001</v>
      </c>
      <c r="AQ437" s="37">
        <f>IF(AND(Weekly[[#This Row],[V Odds &lt;]]="",Weekly[[#This Row],[H Odds &lt;]]=""),AQ436,IF(AND(Weekly[[#This Row],[H Odds &lt;]]&lt;&gt;"",Weekly[[#This Row],[ADBC_P]]=TRUE,Weekly[[#This Row],[Actual]]=TRUE),AQ436+Weekly[[#This Row],[H Odds &lt;]]-1,IF(AND(Weekly[[#This Row],[V Odds &lt;]]&lt;&gt;"",Weekly[[#This Row],[ADBC_P]]=FALSE,Weekly[[#This Row],[Actual]]=FALSE),AQ436+Weekly[[#This Row],[V Odds &lt;]]-1,IF(AND(Weekly[[#This Row],[V Odds &lt;]]&lt;&gt;"",Weekly[[#This Row],[ADBC_P]]=FALSE,Weekly[[#This Row],[Actual]]=TRUE),AQ436-1,IF(AND(Weekly[[#This Row],[H Odds &lt;]]&lt;&gt;"",Weekly[[#This Row],[ADBC_P]]=TRUE,Weekly[[#This Row],[Actual]]=FALSE),AQ436-1,AQ436)))))</f>
        <v>54.73</v>
      </c>
      <c r="AR437" s="37">
        <f>IF(AND(Weekly[[#This Row],[V Odds &lt;]]="",Weekly[[#This Row],[H Odds &lt;]]=""),AR436,IF(AND(Weekly[[#This Row],[H Odds &lt;]]&lt;&gt;"",Weekly[[#This Row],[RFC_P]]=TRUE,Weekly[[#This Row],[Actual]]=TRUE),AR436+Weekly[[#This Row],[H Odds &lt;]]-1,IF(AND(Weekly[[#This Row],[V Odds &lt;]]&lt;&gt;"",Weekly[[#This Row],[RFC_P]]=FALSE,Weekly[[#This Row],[Actual]]=FALSE),AR436+Weekly[[#This Row],[V Odds &lt;]]-1,IF(AND(Weekly[[#This Row],[V Odds &lt;]]&lt;&gt;"",Weekly[[#This Row],[RFC_P]]=FALSE,Weekly[[#This Row],[Actual]]=TRUE),AR436-1,IF(AND(Weekly[[#This Row],[H Odds &lt;]]&lt;&gt;"",Weekly[[#This Row],[RFC_P]]=TRUE,Weekly[[#This Row],[Actual]]=FALSE),AR436-1,AR436)))))</f>
        <v>68.839999999999989</v>
      </c>
      <c r="AS437" s="37">
        <f>IF(AND(Weekly[[#This Row],[V Odds &lt;]]="",Weekly[[#This Row],[H Odds &lt;]]=""),AS436,IF(AND(Weekly[[#This Row],[H Odds &lt;]]&lt;&gt;"",Weekly[[#This Row],[GBC_P]]=TRUE,Weekly[[#This Row],[Actual]]=TRUE),AS436+Weekly[[#This Row],[H Odds &lt;]]-1,IF(AND(Weekly[[#This Row],[V Odds &lt;]]&lt;&gt;"",Weekly[[#This Row],[GBC_P]]=FALSE,Weekly[[#This Row],[Actual]]=FALSE),AS436+Weekly[[#This Row],[V Odds &lt;]]-1,IF(AND(Weekly[[#This Row],[V Odds &lt;]]&lt;&gt;"",Weekly[[#This Row],[GBC_P]]=FALSE,Weekly[[#This Row],[Actual]]=TRUE),AS436-1,IF(AND(Weekly[[#This Row],[H Odds &lt;]]&lt;&gt;"",Weekly[[#This Row],[GBC_P]]=TRUE,Weekly[[#This Row],[Actual]]=FALSE),AS436-1,AS436)))))</f>
        <v>54.330000000000005</v>
      </c>
      <c r="AT437" s="37">
        <f>IF(AND(Weekly[[#This Row],[V Odds &lt;]]="",Weekly[[#This Row],[H Odds &lt;]]=""),AT436,IF(AND(Weekly[[#This Row],[H Odds &lt;]]&lt;&gt;"",Weekly[[#This Row],[HGBC_P]]=TRUE,Weekly[[#This Row],[Actual]]=TRUE),AT436+Weekly[[#This Row],[H Odds &lt;]]-1,IF(AND(Weekly[[#This Row],[V Odds &lt;]]&lt;&gt;"",Weekly[[#This Row],[HGBC_P]]=FALSE,Weekly[[#This Row],[Actual]]=FALSE),AT436+Weekly[[#This Row],[V Odds &lt;]]-1,IF(AND(Weekly[[#This Row],[V Odds &lt;]]&lt;&gt;"",Weekly[[#This Row],[HGBC_P]]=FALSE,Weekly[[#This Row],[Actual]]=TRUE),AT436-1,IF(AND(Weekly[[#This Row],[H Odds &lt;]]&lt;&gt;"",Weekly[[#This Row],[HGBC_P]]=TRUE,Weekly[[#This Row],[Actual]]=FALSE),AT436-1,AT436)))))</f>
        <v>59.16</v>
      </c>
      <c r="AU437" s="37">
        <f>IF(AND(Weekly[[#This Row],[V Odds &lt;]]="",Weekly[[#This Row],[H Odds &lt;]]=""),AU436,IF(AND(Weekly[[#This Row],[H Odds &lt;]]&lt;&gt;"",Weekly[[#This Row],[XGB_P]]=TRUE,Weekly[[#This Row],[Actual]]=TRUE),AU436+Weekly[[#This Row],[H Odds &lt;]]-1,IF(AND(Weekly[[#This Row],[V Odds &lt;]]&lt;&gt;"",Weekly[[#This Row],[XGB_P]]=FALSE,Weekly[[#This Row],[Actual]]=FALSE),AU436+Weekly[[#This Row],[V Odds &lt;]]-1,IF(AND(Weekly[[#This Row],[V Odds &lt;]]&lt;&gt;"",Weekly[[#This Row],[XGB_P]]=FALSE,Weekly[[#This Row],[Actual]]=TRUE),AU436-1,IF(AND(Weekly[[#This Row],[H Odds &lt;]]&lt;&gt;"",Weekly[[#This Row],[XGB_P]]=TRUE,Weekly[[#This Row],[Actual]]=FALSE),AU436-1,AU436)))))</f>
        <v>70.510000000000005</v>
      </c>
      <c r="AV437" s="37">
        <f>IF(AND(Weekly[[#This Row],[V Odds &lt;]]="",Weekly[[#This Row],[H Odds &lt;]]=""),AV436,IF(AND(Weekly[[#This Row],[H Odds &lt;]]&lt;&gt;"",Weekly[[#This Row],[QDA_P]]=TRUE,Weekly[[#This Row],[Actual]]=TRUE),AV436+Weekly[[#This Row],[H Odds &lt;]]-1,IF(AND(Weekly[[#This Row],[V Odds &lt;]]&lt;&gt;"",Weekly[[#This Row],[QDA_P]]=FALSE,Weekly[[#This Row],[Actual]]=FALSE),AV436+Weekly[[#This Row],[V Odds &lt;]]-1,IF(AND(Weekly[[#This Row],[V Odds &lt;]]&lt;&gt;"",Weekly[[#This Row],[QDA_P]]=FALSE,Weekly[[#This Row],[Actual]]=TRUE),AV436-1,IF(AND(Weekly[[#This Row],[H Odds &lt;]]&lt;&gt;"",Weekly[[#This Row],[QDA_P]]=TRUE,Weekly[[#This Row],[Actual]]=FALSE),AV436-1,AV436)))))</f>
        <v>62.199999999999989</v>
      </c>
      <c r="AW437" s="37">
        <f>IF(AND(Weekly[[#This Row],[H Odds &lt;]]="",Weekly[[#This Row],[V Odds &lt;]]=""),AW436,IF(AND(Weekly[[#This Row],[KNC_P]]=Weekly[[#This Row],[Actual]],Weekly[[#This Row],[KNC_P]]=TRUE),AW436+Weekly[[#This Row],[BF H Odds]]-1,IF(AND(Weekly[[#This Row],[KNC_P]]=Weekly[[#This Row],[Actual]],Weekly[[#This Row],[KNC_P]]=FALSE),AW436+Weekly[[#This Row],[BF V Odds]]-1,AW436-1)))</f>
        <v>56.930000000000014</v>
      </c>
      <c r="AX437" s="37">
        <f>IF(AND(Weekly[[#This Row],[V Odds &lt;]]="",Weekly[[#This Row],[H Odds &lt;]]=""),AX436,IF(AND(Weekly[[#This Row],[V Odds &lt;]]&lt;&gt;"",Weekly[[#This Row],[FALSES]]&gt;0,Weekly[[#This Row],[Actual]]=FALSE),AX436+Weekly[[#This Row],[V Odds &lt;]]-1,IF(AND(Weekly[[#This Row],[H Odds &lt;]]&lt;&gt;"",Weekly[[#This Row],[TRUES]]&gt;0,Weekly[[#This Row],[Actual]]=TRUE),AX436+Weekly[[#This Row],[H Odds &lt;]]-1,IF(AND(Weekly[[#This Row],[V Odds &lt;]]&lt;&gt;"",Weekly[[#This Row],[FALSES]]=0),AX436,IF(AND(Weekly[[#This Row],[H Odds &lt;]]&lt;&gt;"",Weekly[[#This Row],[TRUES]]=0),AX436,AX436-1)))))</f>
        <v>94.59999999999998</v>
      </c>
      <c r="AY437" s="37">
        <f>IF(AND(Weekly[[#This Row],[V Odds &lt;]]="",Weekly[[#This Row],[H Odds &lt;]]=""),AY436,IF(AND(Weekly[[#This Row],[V Odds &lt;]]&lt;&gt;"",Weekly[[#This Row],[FALSES]]&gt;0,Weekly[[#This Row],[Actual]]=FALSE),AY436+((Weekly[[#This Row],[V Odds &lt;]]-1)*0.92),IF(AND(Weekly[[#This Row],[H Odds &lt;]]&lt;&gt;"",Weekly[[#This Row],[TRUES]]&gt;0,Weekly[[#This Row],[Actual]]=TRUE),AY436+((Weekly[[#This Row],[H Odds &lt;]]-1)*0.92),IF(AND(Weekly[[#This Row],[V Odds &lt;]]&lt;&gt;"",Weekly[[#This Row],[FALSES]]=0),AY436,IF(AND(Weekly[[#This Row],[H Odds &lt;]]&lt;&gt;"",Weekly[[#This Row],[TRUES]]=0),AY436,AY436-1)))))</f>
        <v>85.352000000000032</v>
      </c>
      <c r="AZ437" s="37">
        <f>IF(AND(Weekly[[#This Row],[V Odds &lt;]]="",Weekly[[#This Row],[H Odds &lt;]]=""),AZ436,IF(AND(Weekly[[#This Row],[V Odds &lt;]]&lt;&gt;"",Weekly[[#This Row],[Actual]]=FALSE),AZ436+Weekly[[#This Row],[V Odds &lt;]]-1,IF(AND(Weekly[[#This Row],[H Odds &lt;]]&lt;&gt;"",Weekly[[#This Row],[Actual]]=TRUE),AZ436+Weekly[[#This Row],[H Odds &lt;]]-1,AZ436-1)))</f>
        <v>82.57</v>
      </c>
      <c r="BA437" s="38">
        <f>IF(Weekly[[#This Row],[H Odds &lt;]]="",BA436,IF(AND(Weekly[[#This Row],[H Odds &lt;]]&lt;&gt;"",Weekly[[#This Row],[SVC_P]]=TRUE,Weekly[[#This Row],[Actual]]=TRUE),BA436+Weekly[[#This Row],[H Odds &lt;]]-1,IF(AND(Weekly[[#This Row],[H Odds &lt;]]&lt;&gt;"",Weekly[[#This Row],[SVC_P]]=TRUE,Weekly[[#This Row],[Actual]]=FALSE),BA436-1,BA436)))</f>
        <v>79.589999999999989</v>
      </c>
      <c r="BB437" s="38">
        <f>IF(Weekly[[#This Row],[H Odds &lt;]]="",BB436,IF(AND(Weekly[[#This Row],[H Odds &lt;]]&lt;&gt;"",Weekly[[#This Row],[ADBC_P]]=TRUE,Weekly[[#This Row],[Actual]]=TRUE),BB436+Weekly[[#This Row],[H Odds &lt;]]-1,IF(AND(Weekly[[#This Row],[H Odds &lt;]]&lt;&gt;"",Weekly[[#This Row],[ADBC_P]]=TRUE,Weekly[[#This Row],[Actual]]=FALSE),BB436-1,BB436)))</f>
        <v>53.41</v>
      </c>
      <c r="BC437" s="38">
        <f>IF(Weekly[[#This Row],[H Odds &lt;]]="",BC436,IF(AND(Weekly[[#This Row],[H Odds &lt;]]&lt;&gt;"",Weekly[[#This Row],[RFC_P]]=TRUE,Weekly[[#This Row],[Actual]]=TRUE),BC436+Weekly[[#This Row],[H Odds &lt;]]-1,IF(AND(Weekly[[#This Row],[H Odds &lt;]]&lt;&gt;"",Weekly[[#This Row],[RFC_P]]=TRUE,Weekly[[#This Row],[Actual]]=FALSE),BC436-1,BC436)))</f>
        <v>55.109999999999992</v>
      </c>
      <c r="BD437" s="38">
        <f>IF(Weekly[[#This Row],[H Odds &lt;]]="",BD436,IF(AND(Weekly[[#This Row],[H Odds &lt;]]&lt;&gt;"",Weekly[[#This Row],[GBC_P]]=TRUE,Weekly[[#This Row],[Actual]]=TRUE),BD436+Weekly[[#This Row],[H Odds &lt;]]-1,IF(AND(Weekly[[#This Row],[H Odds &lt;]]&lt;&gt;"",Weekly[[#This Row],[GBC_P]]=TRUE,Weekly[[#This Row],[Actual]]=FALSE),BD436-1,BD436)))</f>
        <v>54.110000000000007</v>
      </c>
      <c r="BE437" s="38">
        <f>IF(Weekly[[#This Row],[H Odds &lt;]]="",BE436,IF(AND(Weekly[[#This Row],[H Odds &lt;]]&lt;&gt;"",Weekly[[#This Row],[HGBC_P]]=TRUE,Weekly[[#This Row],[Actual]]=TRUE),BE436+Weekly[[#This Row],[H Odds &lt;]]-1,IF(AND(Weekly[[#This Row],[H Odds &lt;]]&lt;&gt;"",Weekly[[#This Row],[HGBC_P]]=TRUE,Weekly[[#This Row],[Actual]]=FALSE),BE436-1,BE436)))</f>
        <v>58.459999999999994</v>
      </c>
      <c r="BF437" s="38">
        <f>IF(Weekly[[#This Row],[H Odds &lt;]]="",BF436,IF(AND(Weekly[[#This Row],[H Odds &lt;]]&lt;&gt;"",Weekly[[#This Row],[XGB_P]]=TRUE,Weekly[[#This Row],[Actual]]=TRUE),BF436+Weekly[[#This Row],[H Odds &lt;]]-1,IF(AND(Weekly[[#This Row],[H Odds &lt;]]&lt;&gt;"",Weekly[[#This Row],[XGB_P]]=TRUE,Weekly[[#This Row],[Actual]]=FALSE),BF436-1,BF436)))</f>
        <v>65.08</v>
      </c>
      <c r="BG437" s="38">
        <f>IF(Weekly[[#This Row],[H Odds &lt;]]="",BG436,IF(AND(Weekly[[#This Row],[H Odds &lt;]]&lt;&gt;"",Weekly[[#This Row],[QDA_P]]=TRUE,Weekly[[#This Row],[Actual]]=TRUE),BG436+Weekly[[#This Row],[H Odds &lt;]]-1,IF(AND(Weekly[[#This Row],[H Odds &lt;]]&lt;&gt;"",Weekly[[#This Row],[QDA_P]]=TRUE,Weekly[[#This Row],[Actual]]=FALSE),BG436-1,BG436)))</f>
        <v>52.129999999999995</v>
      </c>
      <c r="BH437" s="38">
        <f>IF(Weekly[[#This Row],[H Odds &lt;]]="",BH436,IF(AND(Weekly[[#This Row],[H Odds &lt;]]&lt;&gt;"",Weekly[[#This Row],[KNC_P]]=TRUE,Weekly[[#This Row],[Actual]]=TRUE),BH436+Weekly[[#This Row],[H Odds &lt;]]-1,IF(AND(Weekly[[#This Row],[H Odds &lt;]]&lt;&gt;"",Weekly[[#This Row],[KNC_P]]=TRUE,Weekly[[#This Row],[Actual]]=FALSE),BH436-1,BH436)))</f>
        <v>56.499999999999993</v>
      </c>
      <c r="BI437" s="38">
        <f>IF(Weekly[[#This Row],[H Odds &lt;]]="",BI436,IF(AND(Weekly[[#This Row],[H Odds &lt;]]&lt;&gt;"",Weekly[[#This Row],[TRUES]]&gt;0,Weekly[[#This Row],[Actual]]=TRUE),BI436+Weekly[[#This Row],[H Odds &lt;]]-1,IF(AND(Weekly[[#This Row],[H Odds &lt;]]&lt;&gt;"",Weekly[[#This Row],[TRUES]]=0),BI436,BI436-1)))</f>
        <v>79.589999999999989</v>
      </c>
      <c r="BJ437" s="38">
        <f>IF(Weekly[[#This Row],[H Odds &lt;]]="",BJ436,IF(AND(Weekly[[#This Row],[H Odds &lt;]]&lt;&gt;"",Weekly[[#This Row],[Actual]]=TRUE),BJ436+Weekly[[#This Row],[H Odds &lt;]]-1,IF(AND(Weekly[[#This Row],[H Odds &lt;]]&lt;&gt;"",Weekly[[#This Row],[Actual]]=FALSE),BJ436-1,BJ436)))</f>
        <v>81.489999999999995</v>
      </c>
      <c r="BK437" s="58">
        <f>IF(AND(Weekly[[#This Row],[TRUES]]&gt;4,Weekly[[#This Row],[Actual]]=TRUE),BK436+Weekly[[#This Row],[BF H Odds]]-1,IF(AND(Weekly[[#This Row],[FALSES]]&gt;4,Weekly[[#This Row],[Actual]]=FALSE),BK436+Weekly[[#This Row],[BF V Odds]]-1,IF(AND(Weekly[[#This Row],[TRUES]]&gt;4,Weekly[[#This Row],[Actual]]=FALSE),BK436-1,IF(AND(Weekly[[#This Row],[FALSES]]&gt;4,Weekly[[#This Row],[Actual]]=TRUE),BK436-1,BK436))))</f>
        <v>7.4800000000000288</v>
      </c>
      <c r="BL437" s="58">
        <f>IF(AND(Weekly[[#This Row],[TRUES]]&gt;5,Weekly[[#This Row],[Actual]]=TRUE),BL436+Weekly[[#This Row],[BF H Odds]]-1,IF(AND(Weekly[[#This Row],[FALSES]]&gt;5,Weekly[[#This Row],[Actual]]=FALSE),BL436+Weekly[[#This Row],[BF V Odds]]-1,IF(AND(Weekly[[#This Row],[TRUES]]&gt;5,Weekly[[#This Row],[Actual]]=FALSE),BL436-1,IF(AND(Weekly[[#This Row],[FALSES]]&gt;5,Weekly[[#This Row],[Actual]]=TRUE),BL436-1,BL436))))</f>
        <v>15.690000000000023</v>
      </c>
      <c r="BM437" s="58">
        <f>IF(AND(Weekly[[#This Row],[TRUES]]&gt;6,Weekly[[#This Row],[Actual]]=TRUE),BM436+Weekly[[#This Row],[BF H Odds]]-1,IF(AND(Weekly[[#This Row],[FALSES]]&gt;6,Weekly[[#This Row],[Actual]]=FALSE),BM436+Weekly[[#This Row],[BF V Odds]]-1,IF(AND(Weekly[[#This Row],[TRUES]]&gt;6,Weekly[[#This Row],[Actual]]=FALSE),BM436-1,IF(AND(Weekly[[#This Row],[FALSES]]&gt;6,Weekly[[#This Row],[Actual]]=TRUE),BM436-1,BM436))))</f>
        <v>44.620000000000005</v>
      </c>
    </row>
    <row r="438" spans="1:65" x14ac:dyDescent="0.25">
      <c r="A438" s="34"/>
      <c r="B438" s="10">
        <v>44297</v>
      </c>
      <c r="C438" s="17" t="s">
        <v>37</v>
      </c>
      <c r="D438" s="15" t="s">
        <v>19</v>
      </c>
      <c r="E438" t="b">
        <v>1</v>
      </c>
      <c r="F438" t="b">
        <v>1</v>
      </c>
      <c r="G438" t="b">
        <v>0</v>
      </c>
      <c r="H438" t="b">
        <v>1</v>
      </c>
      <c r="I438" t="b">
        <v>1</v>
      </c>
      <c r="J438" t="b">
        <v>1</v>
      </c>
      <c r="K438" t="b">
        <v>1</v>
      </c>
      <c r="L438" t="b">
        <v>1</v>
      </c>
      <c r="O438" t="str">
        <f>IF(Weekly[[#This Row],[H/V]]="H",Weekly[[#This Row],[BF H Odds]],IF(Weekly[[#This Row],[H/V]]="V",Weekly[[#This Row],[BF V Odds]],""))</f>
        <v/>
      </c>
      <c r="P438" t="b">
        <v>0</v>
      </c>
      <c r="R438" s="35">
        <f>IFERROR(IF(Weekly[[#This Row],[Won Bet?]]="yes",R437+(Weekly[[#This Row],[BF Odds]]*Weekly[[#This Row],[BF Stake]])-Weekly[[#This Row],[BF Stake]],R437-Weekly[[#This Row],[BF Stake]]),R437)</f>
        <v>830.48</v>
      </c>
      <c r="S438" s="9">
        <f>IFERROR(IF(Weekly[[#This Row],[Won Bet?]]="yes",S437+(((Weekly[[#This Row],[BF Odds]]*Weekly[[#This Row],[BF Stake]])-Weekly[[#This Row],[BF Stake]])*0.92),S437-Weekly[[#This Row],[BF Stake]]),S437)</f>
        <v>827.69359999999995</v>
      </c>
      <c r="T438" s="13">
        <v>1.96</v>
      </c>
      <c r="U438" s="13">
        <v>2.02</v>
      </c>
      <c r="V438" s="24">
        <f>IF(Weekly[[#This Row],[Actual]]="","",IF(AND(Weekly[[#This Row],[SVC_P]]=Weekly[[#This Row],[Actual]],Weekly[[#This Row],[SVC_P]]=TRUE),V437+Weekly[[#This Row],[BF H Odds]]-1,IF(AND(Weekly[[#This Row],[SVC_P]]=Weekly[[#This Row],[Actual]],Weekly[[#This Row],[SVC_P]]=FALSE),V437+Weekly[[#This Row],[BF V Odds]]-1,V437-1)))</f>
        <v>67.410000000000053</v>
      </c>
      <c r="W438" s="24">
        <f>IF(Weekly[[#This Row],[Actual]]="","",IF(AND(Weekly[[#This Row],[SVC_P]]=FALSE,Weekly[[#This Row],[Actual]]=TRUE),W437+Weekly[[#This Row],[BF H Odds]]-1,IF(AND(Weekly[[#This Row],[SVC_P]]=TRUE,Weekly[[#This Row],[Actual]]=FALSE,),W437+Weekly[[#This Row],[BF V Odds]]-1,W437-1)))</f>
        <v>-373.03</v>
      </c>
      <c r="X438" s="24">
        <f>IF(Weekly[[#This Row],[Actual]]="","",IF(AND(Weekly[[#This Row],[ADBC_P]]=Weekly[[#This Row],[Actual]],Weekly[[#This Row],[ADBC_P]]=TRUE),X437+Weekly[[#This Row],[BF H Odds]]-1,IF(AND(Weekly[[#This Row],[ADBC_P]]=Weekly[[#This Row],[Actual]],Weekly[[#This Row],[ADBC_P]]=FALSE),X437+Weekly[[#This Row],[BF V Odds]]-1,X437-1)))</f>
        <v>16.490000000000023</v>
      </c>
      <c r="Y438" s="24">
        <f>IF(Weekly[[#This Row],[Actual]]="","",IF(AND(Weekly[[#This Row],[ADBC_P]]=FALSE,Weekly[[#This Row],[Actual]]=TRUE),Y437+Weekly[[#This Row],[BF H Odds]]-1,IF(AND(Weekly[[#This Row],[ADBC_P]]=TRUE,Weekly[[#This Row],[Actual]]=FALSE),Y437+Weekly[[#This Row],[BF V Odds]]-1,Y437-1)))</f>
        <v>56.740000000000009</v>
      </c>
      <c r="Z438" s="24">
        <f>IF(Weekly[[#This Row],[Actual]]="","",IF(AND(Weekly[[#This Row],[RFC_P]]=Weekly[[#This Row],[Actual]],Weekly[[#This Row],[RFC_P]]=TRUE),Z437+Weekly[[#This Row],[BF H Odds]]-1,IF(AND(Weekly[[#This Row],[RFC_P]]=Weekly[[#This Row],[Actual]],Weekly[[#This Row],[RFC_P]]=FALSE),Z437+Weekly[[#This Row],[BF V Odds]]-1,Z437-1)))</f>
        <v>28.260000000000012</v>
      </c>
      <c r="AA438" s="24">
        <f>IF(Weekly[[#This Row],[Actual]]="","",IF(AND(Weekly[[#This Row],[RFC_P]]=FALSE,Weekly[[#This Row],[Actual]]=TRUE),AA437+Weekly[[#This Row],[BF H Odds]]-1,IF(AND(Weekly[[#This Row],[RFC_P]]=TRUE,Weekly[[#This Row],[Actual]]=FALSE),AA437+Weekly[[#This Row],[BF V Odds]]-1,AA437-1)))</f>
        <v>44.969999999999985</v>
      </c>
      <c r="AB438" s="24">
        <f>IF(Weekly[[#This Row],[Actual]]="","",IF(AND(Weekly[[#This Row],[GBC_P]]=Weekly[[#This Row],[Actual]],Weekly[[#This Row],[GBC_P]]=TRUE),AB437+Weekly[[#This Row],[BF H Odds]]-1,IF(AND(Weekly[[#This Row],[GBC_P]]=Weekly[[#This Row],[Actual]],Weekly[[#This Row],[GBC_P]]=FALSE),AB437+Weekly[[#This Row],[BF V Odds]]-1,AB437-1)))</f>
        <v>9.6800000000000068</v>
      </c>
      <c r="AC438" s="24">
        <f>IF(Weekly[[#This Row],[Actual]]="","",IF(AND(Weekly[[#This Row],[GBC_P]]=FALSE,Weekly[[#This Row],[Actual]]=TRUE),AC437+Weekly[[#This Row],[BF H Odds]]-1,IF(AND(Weekly[[#This Row],[GBC_P]]=TRUE,Weekly[[#This Row],[Actual]]=FALSE),AC437+Weekly[[#This Row],[BF V Odds]]-1,AC437-1)))</f>
        <v>63.549999999999955</v>
      </c>
      <c r="AD438" s="24">
        <f>IF(Weekly[[#This Row],[Actual]]="","",IF(AND(Weekly[[#This Row],[HGBC_P]]=Weekly[[#This Row],[Actual]],Weekly[[#This Row],[HGBC_P]]=TRUE),AD437+Weekly[[#This Row],[BF H Odds]]-1,IF(AND(Weekly[[#This Row],[HGBC_P]]=Weekly[[#This Row],[Actual]],Weekly[[#This Row],[HGBC_P]]=FALSE),AD437+Weekly[[#This Row],[BF V Odds]]-1,AD437-1)))</f>
        <v>12.710000000000026</v>
      </c>
      <c r="AE438" s="24">
        <f>IF(Weekly[[#This Row],[Actual]]="","",IF(AND(Weekly[[#This Row],[HGBC_P]]=FALSE,Weekly[[#This Row],[Actual]]=TRUE),AE437+Weekly[[#This Row],[BF H Odds]]-1,IF(AND(Weekly[[#This Row],[HGBC_P]]=TRUE,Weekly[[#This Row],[Actual]]=FALSE),AE437+Weekly[[#This Row],[BF V Odds]]-1,AE437-1)))</f>
        <v>60.519999999999996</v>
      </c>
      <c r="AF438" s="24">
        <f>IF(Weekly[[#This Row],[Actual]]="","",IF(AND(Weekly[[#This Row],[XGB_P]]=Weekly[[#This Row],[Actual]],Weekly[[#This Row],[XGB_P]]=TRUE),AF437+Weekly[[#This Row],[BF H Odds]]-1,IF(AND(Weekly[[#This Row],[XGB_P]]=Weekly[[#This Row],[Actual]],Weekly[[#This Row],[XGB_P]]=FALSE),AF437+Weekly[[#This Row],[BF V Odds]]-1,AF437-1)))</f>
        <v>35.120000000000026</v>
      </c>
      <c r="AG438" s="24">
        <f>IF(Weekly[[#This Row],[Actual]]="","",IF(AND(Weekly[[#This Row],[XGB_P]]=FALSE,Weekly[[#This Row],[Actual]]=TRUE),AG437+Weekly[[#This Row],[BF H Odds]]-1,IF(AND(Weekly[[#This Row],[XGB_P]]=TRUE,Weekly[[#This Row],[Actual]]=FALSE),AG437+Weekly[[#This Row],[BF V Odds]]-1,AG437-1)))</f>
        <v>38.11</v>
      </c>
      <c r="AH438" s="24">
        <f>IF(Weekly[[#This Row],[Actual]]="","",IF(AND(Weekly[[#This Row],[QDA_P]]=Weekly[[#This Row],[Actual]],Weekly[[#This Row],[QDA_P]]=TRUE),AH437+Weekly[[#This Row],[BF H Odds]]-1,IF(AND(Weekly[[#This Row],[QDA_P]]=Weekly[[#This Row],[Actual]],Weekly[[#This Row],[QDA_P]]=FALSE),AH437+Weekly[[#This Row],[BF V Odds]]-1,AH437-1)))</f>
        <v>0.2700000000000089</v>
      </c>
      <c r="AI438" s="24">
        <f>IF(Weekly[[#This Row],[Actual]]="","",IF(AND(Weekly[[#This Row],[QDA_P]]=FALSE,Weekly[[#This Row],[Actual]]=TRUE),AI437+Weekly[[#This Row],[BF H Odds]]-1,IF(AND(Weekly[[#This Row],[QDA_P]]=TRUE,Weekly[[#This Row],[Actual]]=FALSE),AI437+Weekly[[#This Row],[BF V Odds]]-1,AI437-1)))</f>
        <v>72.960000000000008</v>
      </c>
      <c r="AJ438" s="24">
        <f>IF(Weekly[[#This Row],[Actual]]="","",IF(AND(Weekly[[#This Row],[KNC_P]]=FALSE,Weekly[[#This Row],[Actual]]=TRUE),AJ437+Weekly[[#This Row],[BF H Odds]]-1,IF(AND(Weekly[[#This Row],[KNC_P]]=TRUE,Weekly[[#This Row],[Actual]]=FALSE),AJ437+Weekly[[#This Row],[BF V Odds]]-1,AJ437-1)))</f>
        <v>45.109999999999978</v>
      </c>
      <c r="AK438" s="24">
        <f>IF(Weekly[[#This Row],[Actual]]="","",IF(AND(Weekly[[#This Row],[KNC_P]]=FALSE,Weekly[[#This Row],[Actual]]=TRUE),AK437+Weekly[[#This Row],[BF H Odds]]-1,IF(AND(Weekly[[#This Row],[KNC_P]]=TRUE,Weekly[[#This Row],[Actual]]=FALSE),AK437+Weekly[[#This Row],[BF V Odds]]-1,AK437-1)))</f>
        <v>44.00999999999997</v>
      </c>
      <c r="AL438" s="30">
        <f>IF(Weekly[[#This Row],[Actual]]="","",COUNTIF(Weekly[[#This Row],[SVC_P]:[QDA_P]],TRUE))</f>
        <v>6</v>
      </c>
      <c r="AM438" s="30">
        <f>IF(Weekly[[#This Row],[Actual]]="","",COUNTIF(Weekly[[#This Row],[SVC_P]:[QDA_P]],FALSE))</f>
        <v>1</v>
      </c>
      <c r="AN438" s="36" t="str">
        <f>IF(AND(Weekly[[#This Row],[BF V Odds]]&gt;$BO$6,Weekly[[#This Row],[BF V Odds]] &lt; $BO$7),Weekly[[#This Row],[BF V Odds]],"")</f>
        <v/>
      </c>
      <c r="AO438" s="36" t="str">
        <f>IF(AND(Weekly[[#This Row],[BF H Odds]]&gt;$BO$6, Weekly[[#This Row],[BF H Odds]] &lt; $BO$7),Weekly[[#This Row],[BF H Odds]],"")</f>
        <v/>
      </c>
      <c r="AP438" s="37">
        <f>IF(AND(Weekly[[#This Row],[V Odds &lt;]]="",Weekly[[#This Row],[H Odds &lt;]]=""),AP437,IF(AND(Weekly[[#This Row],[H Odds &lt;]]&lt;&gt;"",Weekly[[#This Row],[SVC_P]]=TRUE,Weekly[[#This Row],[Actual]]=TRUE),AP437+Weekly[[#This Row],[H Odds &lt;]]-1,IF(AND(Weekly[[#This Row],[V Odds &lt;]]&lt;&gt;"",Weekly[[#This Row],[SVC_P]]=FALSE,Weekly[[#This Row],[Actual]]=FALSE),AP437+Weekly[[#This Row],[V Odds &lt;]]-1,IF(AND(Weekly[[#This Row],[V Odds &lt;]]&lt;&gt;"",Weekly[[#This Row],[SVC_P]]=FALSE,Weekly[[#This Row],[Actual]]=TRUE),AP437-1,IF(AND(Weekly[[#This Row],[H Odds &lt;]]&lt;&gt;"",Weekly[[#This Row],[SVC_P]]=TRUE,Weekly[[#This Row],[Actual]]=FALSE),AP437-1,AP437)))))</f>
        <v>84.63000000000001</v>
      </c>
      <c r="AQ438" s="37">
        <f>IF(AND(Weekly[[#This Row],[V Odds &lt;]]="",Weekly[[#This Row],[H Odds &lt;]]=""),AQ437,IF(AND(Weekly[[#This Row],[H Odds &lt;]]&lt;&gt;"",Weekly[[#This Row],[ADBC_P]]=TRUE,Weekly[[#This Row],[Actual]]=TRUE),AQ437+Weekly[[#This Row],[H Odds &lt;]]-1,IF(AND(Weekly[[#This Row],[V Odds &lt;]]&lt;&gt;"",Weekly[[#This Row],[ADBC_P]]=FALSE,Weekly[[#This Row],[Actual]]=FALSE),AQ437+Weekly[[#This Row],[V Odds &lt;]]-1,IF(AND(Weekly[[#This Row],[V Odds &lt;]]&lt;&gt;"",Weekly[[#This Row],[ADBC_P]]=FALSE,Weekly[[#This Row],[Actual]]=TRUE),AQ437-1,IF(AND(Weekly[[#This Row],[H Odds &lt;]]&lt;&gt;"",Weekly[[#This Row],[ADBC_P]]=TRUE,Weekly[[#This Row],[Actual]]=FALSE),AQ437-1,AQ437)))))</f>
        <v>54.73</v>
      </c>
      <c r="AR438" s="37">
        <f>IF(AND(Weekly[[#This Row],[V Odds &lt;]]="",Weekly[[#This Row],[H Odds &lt;]]=""),AR437,IF(AND(Weekly[[#This Row],[H Odds &lt;]]&lt;&gt;"",Weekly[[#This Row],[RFC_P]]=TRUE,Weekly[[#This Row],[Actual]]=TRUE),AR437+Weekly[[#This Row],[H Odds &lt;]]-1,IF(AND(Weekly[[#This Row],[V Odds &lt;]]&lt;&gt;"",Weekly[[#This Row],[RFC_P]]=FALSE,Weekly[[#This Row],[Actual]]=FALSE),AR437+Weekly[[#This Row],[V Odds &lt;]]-1,IF(AND(Weekly[[#This Row],[V Odds &lt;]]&lt;&gt;"",Weekly[[#This Row],[RFC_P]]=FALSE,Weekly[[#This Row],[Actual]]=TRUE),AR437-1,IF(AND(Weekly[[#This Row],[H Odds &lt;]]&lt;&gt;"",Weekly[[#This Row],[RFC_P]]=TRUE,Weekly[[#This Row],[Actual]]=FALSE),AR437-1,AR437)))))</f>
        <v>68.839999999999989</v>
      </c>
      <c r="AS438" s="37">
        <f>IF(AND(Weekly[[#This Row],[V Odds &lt;]]="",Weekly[[#This Row],[H Odds &lt;]]=""),AS437,IF(AND(Weekly[[#This Row],[H Odds &lt;]]&lt;&gt;"",Weekly[[#This Row],[GBC_P]]=TRUE,Weekly[[#This Row],[Actual]]=TRUE),AS437+Weekly[[#This Row],[H Odds &lt;]]-1,IF(AND(Weekly[[#This Row],[V Odds &lt;]]&lt;&gt;"",Weekly[[#This Row],[GBC_P]]=FALSE,Weekly[[#This Row],[Actual]]=FALSE),AS437+Weekly[[#This Row],[V Odds &lt;]]-1,IF(AND(Weekly[[#This Row],[V Odds &lt;]]&lt;&gt;"",Weekly[[#This Row],[GBC_P]]=FALSE,Weekly[[#This Row],[Actual]]=TRUE),AS437-1,IF(AND(Weekly[[#This Row],[H Odds &lt;]]&lt;&gt;"",Weekly[[#This Row],[GBC_P]]=TRUE,Weekly[[#This Row],[Actual]]=FALSE),AS437-1,AS437)))))</f>
        <v>54.330000000000005</v>
      </c>
      <c r="AT438" s="37">
        <f>IF(AND(Weekly[[#This Row],[V Odds &lt;]]="",Weekly[[#This Row],[H Odds &lt;]]=""),AT437,IF(AND(Weekly[[#This Row],[H Odds &lt;]]&lt;&gt;"",Weekly[[#This Row],[HGBC_P]]=TRUE,Weekly[[#This Row],[Actual]]=TRUE),AT437+Weekly[[#This Row],[H Odds &lt;]]-1,IF(AND(Weekly[[#This Row],[V Odds &lt;]]&lt;&gt;"",Weekly[[#This Row],[HGBC_P]]=FALSE,Weekly[[#This Row],[Actual]]=FALSE),AT437+Weekly[[#This Row],[V Odds &lt;]]-1,IF(AND(Weekly[[#This Row],[V Odds &lt;]]&lt;&gt;"",Weekly[[#This Row],[HGBC_P]]=FALSE,Weekly[[#This Row],[Actual]]=TRUE),AT437-1,IF(AND(Weekly[[#This Row],[H Odds &lt;]]&lt;&gt;"",Weekly[[#This Row],[HGBC_P]]=TRUE,Weekly[[#This Row],[Actual]]=FALSE),AT437-1,AT437)))))</f>
        <v>59.16</v>
      </c>
      <c r="AU438" s="37">
        <f>IF(AND(Weekly[[#This Row],[V Odds &lt;]]="",Weekly[[#This Row],[H Odds &lt;]]=""),AU437,IF(AND(Weekly[[#This Row],[H Odds &lt;]]&lt;&gt;"",Weekly[[#This Row],[XGB_P]]=TRUE,Weekly[[#This Row],[Actual]]=TRUE),AU437+Weekly[[#This Row],[H Odds &lt;]]-1,IF(AND(Weekly[[#This Row],[V Odds &lt;]]&lt;&gt;"",Weekly[[#This Row],[XGB_P]]=FALSE,Weekly[[#This Row],[Actual]]=FALSE),AU437+Weekly[[#This Row],[V Odds &lt;]]-1,IF(AND(Weekly[[#This Row],[V Odds &lt;]]&lt;&gt;"",Weekly[[#This Row],[XGB_P]]=FALSE,Weekly[[#This Row],[Actual]]=TRUE),AU437-1,IF(AND(Weekly[[#This Row],[H Odds &lt;]]&lt;&gt;"",Weekly[[#This Row],[XGB_P]]=TRUE,Weekly[[#This Row],[Actual]]=FALSE),AU437-1,AU437)))))</f>
        <v>70.510000000000005</v>
      </c>
      <c r="AV438" s="37">
        <f>IF(AND(Weekly[[#This Row],[V Odds &lt;]]="",Weekly[[#This Row],[H Odds &lt;]]=""),AV437,IF(AND(Weekly[[#This Row],[H Odds &lt;]]&lt;&gt;"",Weekly[[#This Row],[QDA_P]]=TRUE,Weekly[[#This Row],[Actual]]=TRUE),AV437+Weekly[[#This Row],[H Odds &lt;]]-1,IF(AND(Weekly[[#This Row],[V Odds &lt;]]&lt;&gt;"",Weekly[[#This Row],[QDA_P]]=FALSE,Weekly[[#This Row],[Actual]]=FALSE),AV437+Weekly[[#This Row],[V Odds &lt;]]-1,IF(AND(Weekly[[#This Row],[V Odds &lt;]]&lt;&gt;"",Weekly[[#This Row],[QDA_P]]=FALSE,Weekly[[#This Row],[Actual]]=TRUE),AV437-1,IF(AND(Weekly[[#This Row],[H Odds &lt;]]&lt;&gt;"",Weekly[[#This Row],[QDA_P]]=TRUE,Weekly[[#This Row],[Actual]]=FALSE),AV437-1,AV437)))))</f>
        <v>62.199999999999989</v>
      </c>
      <c r="AW438" s="37">
        <f>IF(AND(Weekly[[#This Row],[H Odds &lt;]]="",Weekly[[#This Row],[V Odds &lt;]]=""),AW437,IF(AND(Weekly[[#This Row],[KNC_P]]=Weekly[[#This Row],[Actual]],Weekly[[#This Row],[KNC_P]]=TRUE),AW437+Weekly[[#This Row],[BF H Odds]]-1,IF(AND(Weekly[[#This Row],[KNC_P]]=Weekly[[#This Row],[Actual]],Weekly[[#This Row],[KNC_P]]=FALSE),AW437+Weekly[[#This Row],[BF V Odds]]-1,AW437-1)))</f>
        <v>56.930000000000014</v>
      </c>
      <c r="AX438" s="37">
        <f>IF(AND(Weekly[[#This Row],[V Odds &lt;]]="",Weekly[[#This Row],[H Odds &lt;]]=""),AX437,IF(AND(Weekly[[#This Row],[V Odds &lt;]]&lt;&gt;"",Weekly[[#This Row],[FALSES]]&gt;0,Weekly[[#This Row],[Actual]]=FALSE),AX437+Weekly[[#This Row],[V Odds &lt;]]-1,IF(AND(Weekly[[#This Row],[H Odds &lt;]]&lt;&gt;"",Weekly[[#This Row],[TRUES]]&gt;0,Weekly[[#This Row],[Actual]]=TRUE),AX437+Weekly[[#This Row],[H Odds &lt;]]-1,IF(AND(Weekly[[#This Row],[V Odds &lt;]]&lt;&gt;"",Weekly[[#This Row],[FALSES]]=0),AX437,IF(AND(Weekly[[#This Row],[H Odds &lt;]]&lt;&gt;"",Weekly[[#This Row],[TRUES]]=0),AX437,AX437-1)))))</f>
        <v>94.59999999999998</v>
      </c>
      <c r="AY438" s="37">
        <f>IF(AND(Weekly[[#This Row],[V Odds &lt;]]="",Weekly[[#This Row],[H Odds &lt;]]=""),AY437,IF(AND(Weekly[[#This Row],[V Odds &lt;]]&lt;&gt;"",Weekly[[#This Row],[FALSES]]&gt;0,Weekly[[#This Row],[Actual]]=FALSE),AY437+((Weekly[[#This Row],[V Odds &lt;]]-1)*0.92),IF(AND(Weekly[[#This Row],[H Odds &lt;]]&lt;&gt;"",Weekly[[#This Row],[TRUES]]&gt;0,Weekly[[#This Row],[Actual]]=TRUE),AY437+((Weekly[[#This Row],[H Odds &lt;]]-1)*0.92),IF(AND(Weekly[[#This Row],[V Odds &lt;]]&lt;&gt;"",Weekly[[#This Row],[FALSES]]=0),AY437,IF(AND(Weekly[[#This Row],[H Odds &lt;]]&lt;&gt;"",Weekly[[#This Row],[TRUES]]=0),AY437,AY437-1)))))</f>
        <v>85.352000000000032</v>
      </c>
      <c r="AZ438" s="37">
        <f>IF(AND(Weekly[[#This Row],[V Odds &lt;]]="",Weekly[[#This Row],[H Odds &lt;]]=""),AZ437,IF(AND(Weekly[[#This Row],[V Odds &lt;]]&lt;&gt;"",Weekly[[#This Row],[Actual]]=FALSE),AZ437+Weekly[[#This Row],[V Odds &lt;]]-1,IF(AND(Weekly[[#This Row],[H Odds &lt;]]&lt;&gt;"",Weekly[[#This Row],[Actual]]=TRUE),AZ437+Weekly[[#This Row],[H Odds &lt;]]-1,AZ437-1)))</f>
        <v>82.57</v>
      </c>
      <c r="BA438" s="38">
        <f>IF(Weekly[[#This Row],[H Odds &lt;]]="",BA437,IF(AND(Weekly[[#This Row],[H Odds &lt;]]&lt;&gt;"",Weekly[[#This Row],[SVC_P]]=TRUE,Weekly[[#This Row],[Actual]]=TRUE),BA437+Weekly[[#This Row],[H Odds &lt;]]-1,IF(AND(Weekly[[#This Row],[H Odds &lt;]]&lt;&gt;"",Weekly[[#This Row],[SVC_P]]=TRUE,Weekly[[#This Row],[Actual]]=FALSE),BA437-1,BA437)))</f>
        <v>79.589999999999989</v>
      </c>
      <c r="BB438" s="38">
        <f>IF(Weekly[[#This Row],[H Odds &lt;]]="",BB437,IF(AND(Weekly[[#This Row],[H Odds &lt;]]&lt;&gt;"",Weekly[[#This Row],[ADBC_P]]=TRUE,Weekly[[#This Row],[Actual]]=TRUE),BB437+Weekly[[#This Row],[H Odds &lt;]]-1,IF(AND(Weekly[[#This Row],[H Odds &lt;]]&lt;&gt;"",Weekly[[#This Row],[ADBC_P]]=TRUE,Weekly[[#This Row],[Actual]]=FALSE),BB437-1,BB437)))</f>
        <v>53.41</v>
      </c>
      <c r="BC438" s="38">
        <f>IF(Weekly[[#This Row],[H Odds &lt;]]="",BC437,IF(AND(Weekly[[#This Row],[H Odds &lt;]]&lt;&gt;"",Weekly[[#This Row],[RFC_P]]=TRUE,Weekly[[#This Row],[Actual]]=TRUE),BC437+Weekly[[#This Row],[H Odds &lt;]]-1,IF(AND(Weekly[[#This Row],[H Odds &lt;]]&lt;&gt;"",Weekly[[#This Row],[RFC_P]]=TRUE,Weekly[[#This Row],[Actual]]=FALSE),BC437-1,BC437)))</f>
        <v>55.109999999999992</v>
      </c>
      <c r="BD438" s="38">
        <f>IF(Weekly[[#This Row],[H Odds &lt;]]="",BD437,IF(AND(Weekly[[#This Row],[H Odds &lt;]]&lt;&gt;"",Weekly[[#This Row],[GBC_P]]=TRUE,Weekly[[#This Row],[Actual]]=TRUE),BD437+Weekly[[#This Row],[H Odds &lt;]]-1,IF(AND(Weekly[[#This Row],[H Odds &lt;]]&lt;&gt;"",Weekly[[#This Row],[GBC_P]]=TRUE,Weekly[[#This Row],[Actual]]=FALSE),BD437-1,BD437)))</f>
        <v>54.110000000000007</v>
      </c>
      <c r="BE438" s="38">
        <f>IF(Weekly[[#This Row],[H Odds &lt;]]="",BE437,IF(AND(Weekly[[#This Row],[H Odds &lt;]]&lt;&gt;"",Weekly[[#This Row],[HGBC_P]]=TRUE,Weekly[[#This Row],[Actual]]=TRUE),BE437+Weekly[[#This Row],[H Odds &lt;]]-1,IF(AND(Weekly[[#This Row],[H Odds &lt;]]&lt;&gt;"",Weekly[[#This Row],[HGBC_P]]=TRUE,Weekly[[#This Row],[Actual]]=FALSE),BE437-1,BE437)))</f>
        <v>58.459999999999994</v>
      </c>
      <c r="BF438" s="38">
        <f>IF(Weekly[[#This Row],[H Odds &lt;]]="",BF437,IF(AND(Weekly[[#This Row],[H Odds &lt;]]&lt;&gt;"",Weekly[[#This Row],[XGB_P]]=TRUE,Weekly[[#This Row],[Actual]]=TRUE),BF437+Weekly[[#This Row],[H Odds &lt;]]-1,IF(AND(Weekly[[#This Row],[H Odds &lt;]]&lt;&gt;"",Weekly[[#This Row],[XGB_P]]=TRUE,Weekly[[#This Row],[Actual]]=FALSE),BF437-1,BF437)))</f>
        <v>65.08</v>
      </c>
      <c r="BG438" s="38">
        <f>IF(Weekly[[#This Row],[H Odds &lt;]]="",BG437,IF(AND(Weekly[[#This Row],[H Odds &lt;]]&lt;&gt;"",Weekly[[#This Row],[QDA_P]]=TRUE,Weekly[[#This Row],[Actual]]=TRUE),BG437+Weekly[[#This Row],[H Odds &lt;]]-1,IF(AND(Weekly[[#This Row],[H Odds &lt;]]&lt;&gt;"",Weekly[[#This Row],[QDA_P]]=TRUE,Weekly[[#This Row],[Actual]]=FALSE),BG437-1,BG437)))</f>
        <v>52.129999999999995</v>
      </c>
      <c r="BH438" s="38">
        <f>IF(Weekly[[#This Row],[H Odds &lt;]]="",BH437,IF(AND(Weekly[[#This Row],[H Odds &lt;]]&lt;&gt;"",Weekly[[#This Row],[KNC_P]]=TRUE,Weekly[[#This Row],[Actual]]=TRUE),BH437+Weekly[[#This Row],[H Odds &lt;]]-1,IF(AND(Weekly[[#This Row],[H Odds &lt;]]&lt;&gt;"",Weekly[[#This Row],[KNC_P]]=TRUE,Weekly[[#This Row],[Actual]]=FALSE),BH437-1,BH437)))</f>
        <v>56.499999999999993</v>
      </c>
      <c r="BI438" s="38">
        <f>IF(Weekly[[#This Row],[H Odds &lt;]]="",BI437,IF(AND(Weekly[[#This Row],[H Odds &lt;]]&lt;&gt;"",Weekly[[#This Row],[TRUES]]&gt;0,Weekly[[#This Row],[Actual]]=TRUE),BI437+Weekly[[#This Row],[H Odds &lt;]]-1,IF(AND(Weekly[[#This Row],[H Odds &lt;]]&lt;&gt;"",Weekly[[#This Row],[TRUES]]=0),BI437,BI437-1)))</f>
        <v>79.589999999999989</v>
      </c>
      <c r="BJ438" s="38">
        <f>IF(Weekly[[#This Row],[H Odds &lt;]]="",BJ437,IF(AND(Weekly[[#This Row],[H Odds &lt;]]&lt;&gt;"",Weekly[[#This Row],[Actual]]=TRUE),BJ437+Weekly[[#This Row],[H Odds &lt;]]-1,IF(AND(Weekly[[#This Row],[H Odds &lt;]]&lt;&gt;"",Weekly[[#This Row],[Actual]]=FALSE),BJ437-1,BJ437)))</f>
        <v>81.489999999999995</v>
      </c>
      <c r="BK438" s="58">
        <f>IF(AND(Weekly[[#This Row],[TRUES]]&gt;4,Weekly[[#This Row],[Actual]]=TRUE),BK437+Weekly[[#This Row],[BF H Odds]]-1,IF(AND(Weekly[[#This Row],[FALSES]]&gt;4,Weekly[[#This Row],[Actual]]=FALSE),BK437+Weekly[[#This Row],[BF V Odds]]-1,IF(AND(Weekly[[#This Row],[TRUES]]&gt;4,Weekly[[#This Row],[Actual]]=FALSE),BK437-1,IF(AND(Weekly[[#This Row],[FALSES]]&gt;4,Weekly[[#This Row],[Actual]]=TRUE),BK437-1,BK437))))</f>
        <v>6.4800000000000288</v>
      </c>
      <c r="BL438" s="58">
        <f>IF(AND(Weekly[[#This Row],[TRUES]]&gt;5,Weekly[[#This Row],[Actual]]=TRUE),BL437+Weekly[[#This Row],[BF H Odds]]-1,IF(AND(Weekly[[#This Row],[FALSES]]&gt;5,Weekly[[#This Row],[Actual]]=FALSE),BL437+Weekly[[#This Row],[BF V Odds]]-1,IF(AND(Weekly[[#This Row],[TRUES]]&gt;5,Weekly[[#This Row],[Actual]]=FALSE),BL437-1,IF(AND(Weekly[[#This Row],[FALSES]]&gt;5,Weekly[[#This Row],[Actual]]=TRUE),BL437-1,BL437))))</f>
        <v>14.690000000000023</v>
      </c>
      <c r="BM438" s="58">
        <f>IF(AND(Weekly[[#This Row],[TRUES]]&gt;6,Weekly[[#This Row],[Actual]]=TRUE),BM437+Weekly[[#This Row],[BF H Odds]]-1,IF(AND(Weekly[[#This Row],[FALSES]]&gt;6,Weekly[[#This Row],[Actual]]=FALSE),BM437+Weekly[[#This Row],[BF V Odds]]-1,IF(AND(Weekly[[#This Row],[TRUES]]&gt;6,Weekly[[#This Row],[Actual]]=FALSE),BM437-1,IF(AND(Weekly[[#This Row],[FALSES]]&gt;6,Weekly[[#This Row],[Actual]]=TRUE),BM437-1,BM437))))</f>
        <v>44.620000000000005</v>
      </c>
    </row>
    <row r="439" spans="1:65" x14ac:dyDescent="0.25">
      <c r="A439" s="34"/>
      <c r="B439" s="10">
        <v>44298</v>
      </c>
      <c r="C439" s="17" t="s">
        <v>21</v>
      </c>
      <c r="D439" s="15" t="s">
        <v>28</v>
      </c>
      <c r="E439" t="b">
        <v>1</v>
      </c>
      <c r="F439" t="b">
        <v>1</v>
      </c>
      <c r="G439" t="b">
        <v>1</v>
      </c>
      <c r="H439" t="b">
        <v>1</v>
      </c>
      <c r="I439" t="b">
        <v>1</v>
      </c>
      <c r="J439" t="b">
        <v>1</v>
      </c>
      <c r="K439" t="b">
        <v>1</v>
      </c>
      <c r="L439" t="b">
        <v>1</v>
      </c>
      <c r="O439" t="str">
        <f>IF(Weekly[[#This Row],[H/V]]="H",Weekly[[#This Row],[BF H Odds]],IF(Weekly[[#This Row],[H/V]]="V",Weekly[[#This Row],[BF V Odds]],""))</f>
        <v/>
      </c>
      <c r="P439" t="b">
        <v>1</v>
      </c>
      <c r="R439" s="35">
        <f>IFERROR(IF(Weekly[[#This Row],[Won Bet?]]="yes",R438+(Weekly[[#This Row],[BF Odds]]*Weekly[[#This Row],[BF Stake]])-Weekly[[#This Row],[BF Stake]],R438-Weekly[[#This Row],[BF Stake]]),R438)</f>
        <v>830.48</v>
      </c>
      <c r="S439" s="9">
        <f>IFERROR(IF(Weekly[[#This Row],[Won Bet?]]="yes",S438+(((Weekly[[#This Row],[BF Odds]]*Weekly[[#This Row],[BF Stake]])-Weekly[[#This Row],[BF Stake]])*0.92),S438-Weekly[[#This Row],[BF Stake]]),S438)</f>
        <v>827.69359999999995</v>
      </c>
      <c r="T439">
        <v>2.14</v>
      </c>
      <c r="U439">
        <v>1.86</v>
      </c>
      <c r="V439" s="24">
        <f>IF(Weekly[[#This Row],[Actual]]="","",IF(AND(Weekly[[#This Row],[SVC_P]]=Weekly[[#This Row],[Actual]],Weekly[[#This Row],[SVC_P]]=TRUE),V438+Weekly[[#This Row],[BF H Odds]]-1,IF(AND(Weekly[[#This Row],[SVC_P]]=Weekly[[#This Row],[Actual]],Weekly[[#This Row],[SVC_P]]=FALSE),V438+Weekly[[#This Row],[BF V Odds]]-1,V438-1)))</f>
        <v>68.270000000000053</v>
      </c>
      <c r="W439" s="24">
        <f>IF(Weekly[[#This Row],[Actual]]="","",IF(AND(Weekly[[#This Row],[SVC_P]]=FALSE,Weekly[[#This Row],[Actual]]=TRUE),W438+Weekly[[#This Row],[BF H Odds]]-1,IF(AND(Weekly[[#This Row],[SVC_P]]=TRUE,Weekly[[#This Row],[Actual]]=FALSE,),W438+Weekly[[#This Row],[BF V Odds]]-1,W438-1)))</f>
        <v>-374.03</v>
      </c>
      <c r="X439" s="24">
        <f>IF(Weekly[[#This Row],[Actual]]="","",IF(AND(Weekly[[#This Row],[ADBC_P]]=Weekly[[#This Row],[Actual]],Weekly[[#This Row],[ADBC_P]]=TRUE),X438+Weekly[[#This Row],[BF H Odds]]-1,IF(AND(Weekly[[#This Row],[ADBC_P]]=Weekly[[#This Row],[Actual]],Weekly[[#This Row],[ADBC_P]]=FALSE),X438+Weekly[[#This Row],[BF V Odds]]-1,X438-1)))</f>
        <v>17.350000000000023</v>
      </c>
      <c r="Y439" s="24">
        <f>IF(Weekly[[#This Row],[Actual]]="","",IF(AND(Weekly[[#This Row],[ADBC_P]]=FALSE,Weekly[[#This Row],[Actual]]=TRUE),Y438+Weekly[[#This Row],[BF H Odds]]-1,IF(AND(Weekly[[#This Row],[ADBC_P]]=TRUE,Weekly[[#This Row],[Actual]]=FALSE),Y438+Weekly[[#This Row],[BF V Odds]]-1,Y438-1)))</f>
        <v>55.740000000000009</v>
      </c>
      <c r="Z439" s="24">
        <f>IF(Weekly[[#This Row],[Actual]]="","",IF(AND(Weekly[[#This Row],[RFC_P]]=Weekly[[#This Row],[Actual]],Weekly[[#This Row],[RFC_P]]=TRUE),Z438+Weekly[[#This Row],[BF H Odds]]-1,IF(AND(Weekly[[#This Row],[RFC_P]]=Weekly[[#This Row],[Actual]],Weekly[[#This Row],[RFC_P]]=FALSE),Z438+Weekly[[#This Row],[BF V Odds]]-1,Z438-1)))</f>
        <v>29.120000000000012</v>
      </c>
      <c r="AA439" s="24">
        <f>IF(Weekly[[#This Row],[Actual]]="","",IF(AND(Weekly[[#This Row],[RFC_P]]=FALSE,Weekly[[#This Row],[Actual]]=TRUE),AA438+Weekly[[#This Row],[BF H Odds]]-1,IF(AND(Weekly[[#This Row],[RFC_P]]=TRUE,Weekly[[#This Row],[Actual]]=FALSE),AA438+Weekly[[#This Row],[BF V Odds]]-1,AA438-1)))</f>
        <v>43.969999999999985</v>
      </c>
      <c r="AB439" s="24">
        <f>IF(Weekly[[#This Row],[Actual]]="","",IF(AND(Weekly[[#This Row],[GBC_P]]=Weekly[[#This Row],[Actual]],Weekly[[#This Row],[GBC_P]]=TRUE),AB438+Weekly[[#This Row],[BF H Odds]]-1,IF(AND(Weekly[[#This Row],[GBC_P]]=Weekly[[#This Row],[Actual]],Weekly[[#This Row],[GBC_P]]=FALSE),AB438+Weekly[[#This Row],[BF V Odds]]-1,AB438-1)))</f>
        <v>10.540000000000006</v>
      </c>
      <c r="AC439" s="24">
        <f>IF(Weekly[[#This Row],[Actual]]="","",IF(AND(Weekly[[#This Row],[GBC_P]]=FALSE,Weekly[[#This Row],[Actual]]=TRUE),AC438+Weekly[[#This Row],[BF H Odds]]-1,IF(AND(Weekly[[#This Row],[GBC_P]]=TRUE,Weekly[[#This Row],[Actual]]=FALSE),AC438+Weekly[[#This Row],[BF V Odds]]-1,AC438-1)))</f>
        <v>62.549999999999955</v>
      </c>
      <c r="AD439" s="24">
        <f>IF(Weekly[[#This Row],[Actual]]="","",IF(AND(Weekly[[#This Row],[HGBC_P]]=Weekly[[#This Row],[Actual]],Weekly[[#This Row],[HGBC_P]]=TRUE),AD438+Weekly[[#This Row],[BF H Odds]]-1,IF(AND(Weekly[[#This Row],[HGBC_P]]=Weekly[[#This Row],[Actual]],Weekly[[#This Row],[HGBC_P]]=FALSE),AD438+Weekly[[#This Row],[BF V Odds]]-1,AD438-1)))</f>
        <v>13.570000000000025</v>
      </c>
      <c r="AE439" s="24">
        <f>IF(Weekly[[#This Row],[Actual]]="","",IF(AND(Weekly[[#This Row],[HGBC_P]]=FALSE,Weekly[[#This Row],[Actual]]=TRUE),AE438+Weekly[[#This Row],[BF H Odds]]-1,IF(AND(Weekly[[#This Row],[HGBC_P]]=TRUE,Weekly[[#This Row],[Actual]]=FALSE),AE438+Weekly[[#This Row],[BF V Odds]]-1,AE438-1)))</f>
        <v>59.519999999999996</v>
      </c>
      <c r="AF439" s="24">
        <f>IF(Weekly[[#This Row],[Actual]]="","",IF(AND(Weekly[[#This Row],[XGB_P]]=Weekly[[#This Row],[Actual]],Weekly[[#This Row],[XGB_P]]=TRUE),AF438+Weekly[[#This Row],[BF H Odds]]-1,IF(AND(Weekly[[#This Row],[XGB_P]]=Weekly[[#This Row],[Actual]],Weekly[[#This Row],[XGB_P]]=FALSE),AF438+Weekly[[#This Row],[BF V Odds]]-1,AF438-1)))</f>
        <v>35.980000000000025</v>
      </c>
      <c r="AG439" s="24">
        <f>IF(Weekly[[#This Row],[Actual]]="","",IF(AND(Weekly[[#This Row],[XGB_P]]=FALSE,Weekly[[#This Row],[Actual]]=TRUE),AG438+Weekly[[#This Row],[BF H Odds]]-1,IF(AND(Weekly[[#This Row],[XGB_P]]=TRUE,Weekly[[#This Row],[Actual]]=FALSE),AG438+Weekly[[#This Row],[BF V Odds]]-1,AG438-1)))</f>
        <v>37.11</v>
      </c>
      <c r="AH439" s="24">
        <f>IF(Weekly[[#This Row],[Actual]]="","",IF(AND(Weekly[[#This Row],[QDA_P]]=Weekly[[#This Row],[Actual]],Weekly[[#This Row],[QDA_P]]=TRUE),AH438+Weekly[[#This Row],[BF H Odds]]-1,IF(AND(Weekly[[#This Row],[QDA_P]]=Weekly[[#This Row],[Actual]],Weekly[[#This Row],[QDA_P]]=FALSE),AH438+Weekly[[#This Row],[BF V Odds]]-1,AH438-1)))</f>
        <v>1.1300000000000088</v>
      </c>
      <c r="AI439" s="24">
        <f>IF(Weekly[[#This Row],[Actual]]="","",IF(AND(Weekly[[#This Row],[QDA_P]]=FALSE,Weekly[[#This Row],[Actual]]=TRUE),AI438+Weekly[[#This Row],[BF H Odds]]-1,IF(AND(Weekly[[#This Row],[QDA_P]]=TRUE,Weekly[[#This Row],[Actual]]=FALSE),AI438+Weekly[[#This Row],[BF V Odds]]-1,AI438-1)))</f>
        <v>71.960000000000008</v>
      </c>
      <c r="AJ439" s="24">
        <f>IF(Weekly[[#This Row],[Actual]]="","",IF(AND(Weekly[[#This Row],[KNC_P]]=FALSE,Weekly[[#This Row],[Actual]]=TRUE),AJ438+Weekly[[#This Row],[BF H Odds]]-1,IF(AND(Weekly[[#This Row],[KNC_P]]=TRUE,Weekly[[#This Row],[Actual]]=FALSE),AJ438+Weekly[[#This Row],[BF V Odds]]-1,AJ438-1)))</f>
        <v>44.109999999999978</v>
      </c>
      <c r="AK439" s="24">
        <f>IF(Weekly[[#This Row],[Actual]]="","",IF(AND(Weekly[[#This Row],[KNC_P]]=FALSE,Weekly[[#This Row],[Actual]]=TRUE),AK438+Weekly[[#This Row],[BF H Odds]]-1,IF(AND(Weekly[[#This Row],[KNC_P]]=TRUE,Weekly[[#This Row],[Actual]]=FALSE),AK438+Weekly[[#This Row],[BF V Odds]]-1,AK438-1)))</f>
        <v>43.00999999999997</v>
      </c>
      <c r="AL439" s="30">
        <f>IF(Weekly[[#This Row],[Actual]]="","",COUNTIF(Weekly[[#This Row],[SVC_P]:[QDA_P]],TRUE))</f>
        <v>7</v>
      </c>
      <c r="AM439" s="30">
        <f>IF(Weekly[[#This Row],[Actual]]="","",COUNTIF(Weekly[[#This Row],[SVC_P]:[QDA_P]],FALSE))</f>
        <v>0</v>
      </c>
      <c r="AN439" s="36" t="str">
        <f>IF(AND(Weekly[[#This Row],[BF V Odds]]&gt;$BO$6,Weekly[[#This Row],[BF V Odds]] &lt; $BO$7),Weekly[[#This Row],[BF V Odds]],"")</f>
        <v/>
      </c>
      <c r="AO439" s="36" t="str">
        <f>IF(AND(Weekly[[#This Row],[BF H Odds]]&gt;$BO$6, Weekly[[#This Row],[BF H Odds]] &lt; $BO$7),Weekly[[#This Row],[BF H Odds]],"")</f>
        <v/>
      </c>
      <c r="AP439" s="37">
        <f>IF(AND(Weekly[[#This Row],[V Odds &lt;]]="",Weekly[[#This Row],[H Odds &lt;]]=""),AP438,IF(AND(Weekly[[#This Row],[H Odds &lt;]]&lt;&gt;"",Weekly[[#This Row],[SVC_P]]=TRUE,Weekly[[#This Row],[Actual]]=TRUE),AP438+Weekly[[#This Row],[H Odds &lt;]]-1,IF(AND(Weekly[[#This Row],[V Odds &lt;]]&lt;&gt;"",Weekly[[#This Row],[SVC_P]]=FALSE,Weekly[[#This Row],[Actual]]=FALSE),AP438+Weekly[[#This Row],[V Odds &lt;]]-1,IF(AND(Weekly[[#This Row],[V Odds &lt;]]&lt;&gt;"",Weekly[[#This Row],[SVC_P]]=FALSE,Weekly[[#This Row],[Actual]]=TRUE),AP438-1,IF(AND(Weekly[[#This Row],[H Odds &lt;]]&lt;&gt;"",Weekly[[#This Row],[SVC_P]]=TRUE,Weekly[[#This Row],[Actual]]=FALSE),AP438-1,AP438)))))</f>
        <v>84.63000000000001</v>
      </c>
      <c r="AQ439" s="37">
        <f>IF(AND(Weekly[[#This Row],[V Odds &lt;]]="",Weekly[[#This Row],[H Odds &lt;]]=""),AQ438,IF(AND(Weekly[[#This Row],[H Odds &lt;]]&lt;&gt;"",Weekly[[#This Row],[ADBC_P]]=TRUE,Weekly[[#This Row],[Actual]]=TRUE),AQ438+Weekly[[#This Row],[H Odds &lt;]]-1,IF(AND(Weekly[[#This Row],[V Odds &lt;]]&lt;&gt;"",Weekly[[#This Row],[ADBC_P]]=FALSE,Weekly[[#This Row],[Actual]]=FALSE),AQ438+Weekly[[#This Row],[V Odds &lt;]]-1,IF(AND(Weekly[[#This Row],[V Odds &lt;]]&lt;&gt;"",Weekly[[#This Row],[ADBC_P]]=FALSE,Weekly[[#This Row],[Actual]]=TRUE),AQ438-1,IF(AND(Weekly[[#This Row],[H Odds &lt;]]&lt;&gt;"",Weekly[[#This Row],[ADBC_P]]=TRUE,Weekly[[#This Row],[Actual]]=FALSE),AQ438-1,AQ438)))))</f>
        <v>54.73</v>
      </c>
      <c r="AR439" s="37">
        <f>IF(AND(Weekly[[#This Row],[V Odds &lt;]]="",Weekly[[#This Row],[H Odds &lt;]]=""),AR438,IF(AND(Weekly[[#This Row],[H Odds &lt;]]&lt;&gt;"",Weekly[[#This Row],[RFC_P]]=TRUE,Weekly[[#This Row],[Actual]]=TRUE),AR438+Weekly[[#This Row],[H Odds &lt;]]-1,IF(AND(Weekly[[#This Row],[V Odds &lt;]]&lt;&gt;"",Weekly[[#This Row],[RFC_P]]=FALSE,Weekly[[#This Row],[Actual]]=FALSE),AR438+Weekly[[#This Row],[V Odds &lt;]]-1,IF(AND(Weekly[[#This Row],[V Odds &lt;]]&lt;&gt;"",Weekly[[#This Row],[RFC_P]]=FALSE,Weekly[[#This Row],[Actual]]=TRUE),AR438-1,IF(AND(Weekly[[#This Row],[H Odds &lt;]]&lt;&gt;"",Weekly[[#This Row],[RFC_P]]=TRUE,Weekly[[#This Row],[Actual]]=FALSE),AR438-1,AR438)))))</f>
        <v>68.839999999999989</v>
      </c>
      <c r="AS439" s="37">
        <f>IF(AND(Weekly[[#This Row],[V Odds &lt;]]="",Weekly[[#This Row],[H Odds &lt;]]=""),AS438,IF(AND(Weekly[[#This Row],[H Odds &lt;]]&lt;&gt;"",Weekly[[#This Row],[GBC_P]]=TRUE,Weekly[[#This Row],[Actual]]=TRUE),AS438+Weekly[[#This Row],[H Odds &lt;]]-1,IF(AND(Weekly[[#This Row],[V Odds &lt;]]&lt;&gt;"",Weekly[[#This Row],[GBC_P]]=FALSE,Weekly[[#This Row],[Actual]]=FALSE),AS438+Weekly[[#This Row],[V Odds &lt;]]-1,IF(AND(Weekly[[#This Row],[V Odds &lt;]]&lt;&gt;"",Weekly[[#This Row],[GBC_P]]=FALSE,Weekly[[#This Row],[Actual]]=TRUE),AS438-1,IF(AND(Weekly[[#This Row],[H Odds &lt;]]&lt;&gt;"",Weekly[[#This Row],[GBC_P]]=TRUE,Weekly[[#This Row],[Actual]]=FALSE),AS438-1,AS438)))))</f>
        <v>54.330000000000005</v>
      </c>
      <c r="AT439" s="37">
        <f>IF(AND(Weekly[[#This Row],[V Odds &lt;]]="",Weekly[[#This Row],[H Odds &lt;]]=""),AT438,IF(AND(Weekly[[#This Row],[H Odds &lt;]]&lt;&gt;"",Weekly[[#This Row],[HGBC_P]]=TRUE,Weekly[[#This Row],[Actual]]=TRUE),AT438+Weekly[[#This Row],[H Odds &lt;]]-1,IF(AND(Weekly[[#This Row],[V Odds &lt;]]&lt;&gt;"",Weekly[[#This Row],[HGBC_P]]=FALSE,Weekly[[#This Row],[Actual]]=FALSE),AT438+Weekly[[#This Row],[V Odds &lt;]]-1,IF(AND(Weekly[[#This Row],[V Odds &lt;]]&lt;&gt;"",Weekly[[#This Row],[HGBC_P]]=FALSE,Weekly[[#This Row],[Actual]]=TRUE),AT438-1,IF(AND(Weekly[[#This Row],[H Odds &lt;]]&lt;&gt;"",Weekly[[#This Row],[HGBC_P]]=TRUE,Weekly[[#This Row],[Actual]]=FALSE),AT438-1,AT438)))))</f>
        <v>59.16</v>
      </c>
      <c r="AU439" s="37">
        <f>IF(AND(Weekly[[#This Row],[V Odds &lt;]]="",Weekly[[#This Row],[H Odds &lt;]]=""),AU438,IF(AND(Weekly[[#This Row],[H Odds &lt;]]&lt;&gt;"",Weekly[[#This Row],[XGB_P]]=TRUE,Weekly[[#This Row],[Actual]]=TRUE),AU438+Weekly[[#This Row],[H Odds &lt;]]-1,IF(AND(Weekly[[#This Row],[V Odds &lt;]]&lt;&gt;"",Weekly[[#This Row],[XGB_P]]=FALSE,Weekly[[#This Row],[Actual]]=FALSE),AU438+Weekly[[#This Row],[V Odds &lt;]]-1,IF(AND(Weekly[[#This Row],[V Odds &lt;]]&lt;&gt;"",Weekly[[#This Row],[XGB_P]]=FALSE,Weekly[[#This Row],[Actual]]=TRUE),AU438-1,IF(AND(Weekly[[#This Row],[H Odds &lt;]]&lt;&gt;"",Weekly[[#This Row],[XGB_P]]=TRUE,Weekly[[#This Row],[Actual]]=FALSE),AU438-1,AU438)))))</f>
        <v>70.510000000000005</v>
      </c>
      <c r="AV439" s="37">
        <f>IF(AND(Weekly[[#This Row],[V Odds &lt;]]="",Weekly[[#This Row],[H Odds &lt;]]=""),AV438,IF(AND(Weekly[[#This Row],[H Odds &lt;]]&lt;&gt;"",Weekly[[#This Row],[QDA_P]]=TRUE,Weekly[[#This Row],[Actual]]=TRUE),AV438+Weekly[[#This Row],[H Odds &lt;]]-1,IF(AND(Weekly[[#This Row],[V Odds &lt;]]&lt;&gt;"",Weekly[[#This Row],[QDA_P]]=FALSE,Weekly[[#This Row],[Actual]]=FALSE),AV438+Weekly[[#This Row],[V Odds &lt;]]-1,IF(AND(Weekly[[#This Row],[V Odds &lt;]]&lt;&gt;"",Weekly[[#This Row],[QDA_P]]=FALSE,Weekly[[#This Row],[Actual]]=TRUE),AV438-1,IF(AND(Weekly[[#This Row],[H Odds &lt;]]&lt;&gt;"",Weekly[[#This Row],[QDA_P]]=TRUE,Weekly[[#This Row],[Actual]]=FALSE),AV438-1,AV438)))))</f>
        <v>62.199999999999989</v>
      </c>
      <c r="AW439" s="37">
        <f>IF(AND(Weekly[[#This Row],[H Odds &lt;]]="",Weekly[[#This Row],[V Odds &lt;]]=""),AW438,IF(AND(Weekly[[#This Row],[KNC_P]]=Weekly[[#This Row],[Actual]],Weekly[[#This Row],[KNC_P]]=TRUE),AW438+Weekly[[#This Row],[BF H Odds]]-1,IF(AND(Weekly[[#This Row],[KNC_P]]=Weekly[[#This Row],[Actual]],Weekly[[#This Row],[KNC_P]]=FALSE),AW438+Weekly[[#This Row],[BF V Odds]]-1,AW438-1)))</f>
        <v>56.930000000000014</v>
      </c>
      <c r="AX439" s="37">
        <f>IF(AND(Weekly[[#This Row],[V Odds &lt;]]="",Weekly[[#This Row],[H Odds &lt;]]=""),AX438,IF(AND(Weekly[[#This Row],[V Odds &lt;]]&lt;&gt;"",Weekly[[#This Row],[FALSES]]&gt;0,Weekly[[#This Row],[Actual]]=FALSE),AX438+Weekly[[#This Row],[V Odds &lt;]]-1,IF(AND(Weekly[[#This Row],[H Odds &lt;]]&lt;&gt;"",Weekly[[#This Row],[TRUES]]&gt;0,Weekly[[#This Row],[Actual]]=TRUE),AX438+Weekly[[#This Row],[H Odds &lt;]]-1,IF(AND(Weekly[[#This Row],[V Odds &lt;]]&lt;&gt;"",Weekly[[#This Row],[FALSES]]=0),AX438,IF(AND(Weekly[[#This Row],[H Odds &lt;]]&lt;&gt;"",Weekly[[#This Row],[TRUES]]=0),AX438,AX438-1)))))</f>
        <v>94.59999999999998</v>
      </c>
      <c r="AY439" s="37">
        <f>IF(AND(Weekly[[#This Row],[V Odds &lt;]]="",Weekly[[#This Row],[H Odds &lt;]]=""),AY438,IF(AND(Weekly[[#This Row],[V Odds &lt;]]&lt;&gt;"",Weekly[[#This Row],[FALSES]]&gt;0,Weekly[[#This Row],[Actual]]=FALSE),AY438+((Weekly[[#This Row],[V Odds &lt;]]-1)*0.92),IF(AND(Weekly[[#This Row],[H Odds &lt;]]&lt;&gt;"",Weekly[[#This Row],[TRUES]]&gt;0,Weekly[[#This Row],[Actual]]=TRUE),AY438+((Weekly[[#This Row],[H Odds &lt;]]-1)*0.92),IF(AND(Weekly[[#This Row],[V Odds &lt;]]&lt;&gt;"",Weekly[[#This Row],[FALSES]]=0),AY438,IF(AND(Weekly[[#This Row],[H Odds &lt;]]&lt;&gt;"",Weekly[[#This Row],[TRUES]]=0),AY438,AY438-1)))))</f>
        <v>85.352000000000032</v>
      </c>
      <c r="AZ439" s="37">
        <f>IF(AND(Weekly[[#This Row],[V Odds &lt;]]="",Weekly[[#This Row],[H Odds &lt;]]=""),AZ438,IF(AND(Weekly[[#This Row],[V Odds &lt;]]&lt;&gt;"",Weekly[[#This Row],[Actual]]=FALSE),AZ438+Weekly[[#This Row],[V Odds &lt;]]-1,IF(AND(Weekly[[#This Row],[H Odds &lt;]]&lt;&gt;"",Weekly[[#This Row],[Actual]]=TRUE),AZ438+Weekly[[#This Row],[H Odds &lt;]]-1,AZ438-1)))</f>
        <v>82.57</v>
      </c>
      <c r="BA439" s="38">
        <f>IF(Weekly[[#This Row],[H Odds &lt;]]="",BA438,IF(AND(Weekly[[#This Row],[H Odds &lt;]]&lt;&gt;"",Weekly[[#This Row],[SVC_P]]=TRUE,Weekly[[#This Row],[Actual]]=TRUE),BA438+Weekly[[#This Row],[H Odds &lt;]]-1,IF(AND(Weekly[[#This Row],[H Odds &lt;]]&lt;&gt;"",Weekly[[#This Row],[SVC_P]]=TRUE,Weekly[[#This Row],[Actual]]=FALSE),BA438-1,BA438)))</f>
        <v>79.589999999999989</v>
      </c>
      <c r="BB439" s="38">
        <f>IF(Weekly[[#This Row],[H Odds &lt;]]="",BB438,IF(AND(Weekly[[#This Row],[H Odds &lt;]]&lt;&gt;"",Weekly[[#This Row],[ADBC_P]]=TRUE,Weekly[[#This Row],[Actual]]=TRUE),BB438+Weekly[[#This Row],[H Odds &lt;]]-1,IF(AND(Weekly[[#This Row],[H Odds &lt;]]&lt;&gt;"",Weekly[[#This Row],[ADBC_P]]=TRUE,Weekly[[#This Row],[Actual]]=FALSE),BB438-1,BB438)))</f>
        <v>53.41</v>
      </c>
      <c r="BC439" s="38">
        <f>IF(Weekly[[#This Row],[H Odds &lt;]]="",BC438,IF(AND(Weekly[[#This Row],[H Odds &lt;]]&lt;&gt;"",Weekly[[#This Row],[RFC_P]]=TRUE,Weekly[[#This Row],[Actual]]=TRUE),BC438+Weekly[[#This Row],[H Odds &lt;]]-1,IF(AND(Weekly[[#This Row],[H Odds &lt;]]&lt;&gt;"",Weekly[[#This Row],[RFC_P]]=TRUE,Weekly[[#This Row],[Actual]]=FALSE),BC438-1,BC438)))</f>
        <v>55.109999999999992</v>
      </c>
      <c r="BD439" s="38">
        <f>IF(Weekly[[#This Row],[H Odds &lt;]]="",BD438,IF(AND(Weekly[[#This Row],[H Odds &lt;]]&lt;&gt;"",Weekly[[#This Row],[GBC_P]]=TRUE,Weekly[[#This Row],[Actual]]=TRUE),BD438+Weekly[[#This Row],[H Odds &lt;]]-1,IF(AND(Weekly[[#This Row],[H Odds &lt;]]&lt;&gt;"",Weekly[[#This Row],[GBC_P]]=TRUE,Weekly[[#This Row],[Actual]]=FALSE),BD438-1,BD438)))</f>
        <v>54.110000000000007</v>
      </c>
      <c r="BE439" s="38">
        <f>IF(Weekly[[#This Row],[H Odds &lt;]]="",BE438,IF(AND(Weekly[[#This Row],[H Odds &lt;]]&lt;&gt;"",Weekly[[#This Row],[HGBC_P]]=TRUE,Weekly[[#This Row],[Actual]]=TRUE),BE438+Weekly[[#This Row],[H Odds &lt;]]-1,IF(AND(Weekly[[#This Row],[H Odds &lt;]]&lt;&gt;"",Weekly[[#This Row],[HGBC_P]]=TRUE,Weekly[[#This Row],[Actual]]=FALSE),BE438-1,BE438)))</f>
        <v>58.459999999999994</v>
      </c>
      <c r="BF439" s="38">
        <f>IF(Weekly[[#This Row],[H Odds &lt;]]="",BF438,IF(AND(Weekly[[#This Row],[H Odds &lt;]]&lt;&gt;"",Weekly[[#This Row],[XGB_P]]=TRUE,Weekly[[#This Row],[Actual]]=TRUE),BF438+Weekly[[#This Row],[H Odds &lt;]]-1,IF(AND(Weekly[[#This Row],[H Odds &lt;]]&lt;&gt;"",Weekly[[#This Row],[XGB_P]]=TRUE,Weekly[[#This Row],[Actual]]=FALSE),BF438-1,BF438)))</f>
        <v>65.08</v>
      </c>
      <c r="BG439" s="38">
        <f>IF(Weekly[[#This Row],[H Odds &lt;]]="",BG438,IF(AND(Weekly[[#This Row],[H Odds &lt;]]&lt;&gt;"",Weekly[[#This Row],[QDA_P]]=TRUE,Weekly[[#This Row],[Actual]]=TRUE),BG438+Weekly[[#This Row],[H Odds &lt;]]-1,IF(AND(Weekly[[#This Row],[H Odds &lt;]]&lt;&gt;"",Weekly[[#This Row],[QDA_P]]=TRUE,Weekly[[#This Row],[Actual]]=FALSE),BG438-1,BG438)))</f>
        <v>52.129999999999995</v>
      </c>
      <c r="BH439" s="38">
        <f>IF(Weekly[[#This Row],[H Odds &lt;]]="",BH438,IF(AND(Weekly[[#This Row],[H Odds &lt;]]&lt;&gt;"",Weekly[[#This Row],[KNC_P]]=TRUE,Weekly[[#This Row],[Actual]]=TRUE),BH438+Weekly[[#This Row],[H Odds &lt;]]-1,IF(AND(Weekly[[#This Row],[H Odds &lt;]]&lt;&gt;"",Weekly[[#This Row],[KNC_P]]=TRUE,Weekly[[#This Row],[Actual]]=FALSE),BH438-1,BH438)))</f>
        <v>56.499999999999993</v>
      </c>
      <c r="BI439" s="38">
        <f>IF(Weekly[[#This Row],[H Odds &lt;]]="",BI438,IF(AND(Weekly[[#This Row],[H Odds &lt;]]&lt;&gt;"",Weekly[[#This Row],[TRUES]]&gt;0,Weekly[[#This Row],[Actual]]=TRUE),BI438+Weekly[[#This Row],[H Odds &lt;]]-1,IF(AND(Weekly[[#This Row],[H Odds &lt;]]&lt;&gt;"",Weekly[[#This Row],[TRUES]]=0),BI438,BI438-1)))</f>
        <v>79.589999999999989</v>
      </c>
      <c r="BJ439" s="38">
        <f>IF(Weekly[[#This Row],[H Odds &lt;]]="",BJ438,IF(AND(Weekly[[#This Row],[H Odds &lt;]]&lt;&gt;"",Weekly[[#This Row],[Actual]]=TRUE),BJ438+Weekly[[#This Row],[H Odds &lt;]]-1,IF(AND(Weekly[[#This Row],[H Odds &lt;]]&lt;&gt;"",Weekly[[#This Row],[Actual]]=FALSE),BJ438-1,BJ438)))</f>
        <v>81.489999999999995</v>
      </c>
      <c r="BK439" s="58">
        <f>IF(AND(Weekly[[#This Row],[TRUES]]&gt;4,Weekly[[#This Row],[Actual]]=TRUE),BK438+Weekly[[#This Row],[BF H Odds]]-1,IF(AND(Weekly[[#This Row],[FALSES]]&gt;4,Weekly[[#This Row],[Actual]]=FALSE),BK438+Weekly[[#This Row],[BF V Odds]]-1,IF(AND(Weekly[[#This Row],[TRUES]]&gt;4,Weekly[[#This Row],[Actual]]=FALSE),BK438-1,IF(AND(Weekly[[#This Row],[FALSES]]&gt;4,Weekly[[#This Row],[Actual]]=TRUE),BK438-1,BK438))))</f>
        <v>7.3400000000000283</v>
      </c>
      <c r="BL439" s="58">
        <f>IF(AND(Weekly[[#This Row],[TRUES]]&gt;5,Weekly[[#This Row],[Actual]]=TRUE),BL438+Weekly[[#This Row],[BF H Odds]]-1,IF(AND(Weekly[[#This Row],[FALSES]]&gt;5,Weekly[[#This Row],[Actual]]=FALSE),BL438+Weekly[[#This Row],[BF V Odds]]-1,IF(AND(Weekly[[#This Row],[TRUES]]&gt;5,Weekly[[#This Row],[Actual]]=FALSE),BL438-1,IF(AND(Weekly[[#This Row],[FALSES]]&gt;5,Weekly[[#This Row],[Actual]]=TRUE),BL438-1,BL438))))</f>
        <v>15.550000000000022</v>
      </c>
      <c r="BM439" s="58">
        <f>IF(AND(Weekly[[#This Row],[TRUES]]&gt;6,Weekly[[#This Row],[Actual]]=TRUE),BM438+Weekly[[#This Row],[BF H Odds]]-1,IF(AND(Weekly[[#This Row],[FALSES]]&gt;6,Weekly[[#This Row],[Actual]]=FALSE),BM438+Weekly[[#This Row],[BF V Odds]]-1,IF(AND(Weekly[[#This Row],[TRUES]]&gt;6,Weekly[[#This Row],[Actual]]=FALSE),BM438-1,IF(AND(Weekly[[#This Row],[FALSES]]&gt;6,Weekly[[#This Row],[Actual]]=TRUE),BM438-1,BM438))))</f>
        <v>45.480000000000004</v>
      </c>
    </row>
    <row r="440" spans="1:65" x14ac:dyDescent="0.25">
      <c r="A440" s="34"/>
      <c r="B440" s="10">
        <v>44298</v>
      </c>
      <c r="C440" s="17" t="s">
        <v>36</v>
      </c>
      <c r="D440" s="15" t="s">
        <v>26</v>
      </c>
      <c r="E440" t="b">
        <v>1</v>
      </c>
      <c r="F440" t="b">
        <v>1</v>
      </c>
      <c r="G440" t="b">
        <v>1</v>
      </c>
      <c r="H440" t="b">
        <v>1</v>
      </c>
      <c r="I440" t="b">
        <v>1</v>
      </c>
      <c r="J440" t="b">
        <v>1</v>
      </c>
      <c r="K440" t="b">
        <v>1</v>
      </c>
      <c r="L440" t="b">
        <v>1</v>
      </c>
      <c r="M440" t="s">
        <v>100</v>
      </c>
      <c r="N440">
        <v>20.75</v>
      </c>
      <c r="O440">
        <f>IF(Weekly[[#This Row],[H/V]]="H",Weekly[[#This Row],[BF H Odds]],IF(Weekly[[#This Row],[H/V]]="V",Weekly[[#This Row],[BF V Odds]],""))</f>
        <v>3.4</v>
      </c>
      <c r="P440" t="b">
        <v>0</v>
      </c>
      <c r="Q440" t="s">
        <v>76</v>
      </c>
      <c r="R440" s="35">
        <f>IFERROR(IF(Weekly[[#This Row],[Won Bet?]]="yes",R439+(Weekly[[#This Row],[BF Odds]]*Weekly[[#This Row],[BF Stake]])-Weekly[[#This Row],[BF Stake]],R439-Weekly[[#This Row],[BF Stake]]),R439)</f>
        <v>809.73</v>
      </c>
      <c r="S440" s="9">
        <f>IFERROR(IF(Weekly[[#This Row],[Won Bet?]]="yes",S439+(((Weekly[[#This Row],[BF Odds]]*Weekly[[#This Row],[BF Stake]])-Weekly[[#This Row],[BF Stake]])*0.92),S439-Weekly[[#This Row],[BF Stake]]),S439)</f>
        <v>806.94359999999995</v>
      </c>
      <c r="T440">
        <v>1.41</v>
      </c>
      <c r="U440">
        <v>3.4</v>
      </c>
      <c r="V440" s="24">
        <f>IF(Weekly[[#This Row],[Actual]]="","",IF(AND(Weekly[[#This Row],[SVC_P]]=Weekly[[#This Row],[Actual]],Weekly[[#This Row],[SVC_P]]=TRUE),V439+Weekly[[#This Row],[BF H Odds]]-1,IF(AND(Weekly[[#This Row],[SVC_P]]=Weekly[[#This Row],[Actual]],Weekly[[#This Row],[SVC_P]]=FALSE),V439+Weekly[[#This Row],[BF V Odds]]-1,V439-1)))</f>
        <v>67.270000000000053</v>
      </c>
      <c r="W440" s="24">
        <f>IF(Weekly[[#This Row],[Actual]]="","",IF(AND(Weekly[[#This Row],[SVC_P]]=FALSE,Weekly[[#This Row],[Actual]]=TRUE),W439+Weekly[[#This Row],[BF H Odds]]-1,IF(AND(Weekly[[#This Row],[SVC_P]]=TRUE,Weekly[[#This Row],[Actual]]=FALSE,),W439+Weekly[[#This Row],[BF V Odds]]-1,W439-1)))</f>
        <v>-375.03</v>
      </c>
      <c r="X440" s="24">
        <f>IF(Weekly[[#This Row],[Actual]]="","",IF(AND(Weekly[[#This Row],[ADBC_P]]=Weekly[[#This Row],[Actual]],Weekly[[#This Row],[ADBC_P]]=TRUE),X439+Weekly[[#This Row],[BF H Odds]]-1,IF(AND(Weekly[[#This Row],[ADBC_P]]=Weekly[[#This Row],[Actual]],Weekly[[#This Row],[ADBC_P]]=FALSE),X439+Weekly[[#This Row],[BF V Odds]]-1,X439-1)))</f>
        <v>16.350000000000023</v>
      </c>
      <c r="Y440" s="24">
        <f>IF(Weekly[[#This Row],[Actual]]="","",IF(AND(Weekly[[#This Row],[ADBC_P]]=FALSE,Weekly[[#This Row],[Actual]]=TRUE),Y439+Weekly[[#This Row],[BF H Odds]]-1,IF(AND(Weekly[[#This Row],[ADBC_P]]=TRUE,Weekly[[#This Row],[Actual]]=FALSE),Y439+Weekly[[#This Row],[BF V Odds]]-1,Y439-1)))</f>
        <v>56.150000000000006</v>
      </c>
      <c r="Z440" s="24">
        <f>IF(Weekly[[#This Row],[Actual]]="","",IF(AND(Weekly[[#This Row],[RFC_P]]=Weekly[[#This Row],[Actual]],Weekly[[#This Row],[RFC_P]]=TRUE),Z439+Weekly[[#This Row],[BF H Odds]]-1,IF(AND(Weekly[[#This Row],[RFC_P]]=Weekly[[#This Row],[Actual]],Weekly[[#This Row],[RFC_P]]=FALSE),Z439+Weekly[[#This Row],[BF V Odds]]-1,Z439-1)))</f>
        <v>28.120000000000012</v>
      </c>
      <c r="AA440" s="24">
        <f>IF(Weekly[[#This Row],[Actual]]="","",IF(AND(Weekly[[#This Row],[RFC_P]]=FALSE,Weekly[[#This Row],[Actual]]=TRUE),AA439+Weekly[[#This Row],[BF H Odds]]-1,IF(AND(Weekly[[#This Row],[RFC_P]]=TRUE,Weekly[[#This Row],[Actual]]=FALSE),AA439+Weekly[[#This Row],[BF V Odds]]-1,AA439-1)))</f>
        <v>44.379999999999981</v>
      </c>
      <c r="AB440" s="24">
        <f>IF(Weekly[[#This Row],[Actual]]="","",IF(AND(Weekly[[#This Row],[GBC_P]]=Weekly[[#This Row],[Actual]],Weekly[[#This Row],[GBC_P]]=TRUE),AB439+Weekly[[#This Row],[BF H Odds]]-1,IF(AND(Weekly[[#This Row],[GBC_P]]=Weekly[[#This Row],[Actual]],Weekly[[#This Row],[GBC_P]]=FALSE),AB439+Weekly[[#This Row],[BF V Odds]]-1,AB439-1)))</f>
        <v>9.5400000000000063</v>
      </c>
      <c r="AC440" s="24">
        <f>IF(Weekly[[#This Row],[Actual]]="","",IF(AND(Weekly[[#This Row],[GBC_P]]=FALSE,Weekly[[#This Row],[Actual]]=TRUE),AC439+Weekly[[#This Row],[BF H Odds]]-1,IF(AND(Weekly[[#This Row],[GBC_P]]=TRUE,Weekly[[#This Row],[Actual]]=FALSE),AC439+Weekly[[#This Row],[BF V Odds]]-1,AC439-1)))</f>
        <v>62.959999999999951</v>
      </c>
      <c r="AD440" s="24">
        <f>IF(Weekly[[#This Row],[Actual]]="","",IF(AND(Weekly[[#This Row],[HGBC_P]]=Weekly[[#This Row],[Actual]],Weekly[[#This Row],[HGBC_P]]=TRUE),AD439+Weekly[[#This Row],[BF H Odds]]-1,IF(AND(Weekly[[#This Row],[HGBC_P]]=Weekly[[#This Row],[Actual]],Weekly[[#This Row],[HGBC_P]]=FALSE),AD439+Weekly[[#This Row],[BF V Odds]]-1,AD439-1)))</f>
        <v>12.570000000000025</v>
      </c>
      <c r="AE440" s="24">
        <f>IF(Weekly[[#This Row],[Actual]]="","",IF(AND(Weekly[[#This Row],[HGBC_P]]=FALSE,Weekly[[#This Row],[Actual]]=TRUE),AE439+Weekly[[#This Row],[BF H Odds]]-1,IF(AND(Weekly[[#This Row],[HGBC_P]]=TRUE,Weekly[[#This Row],[Actual]]=FALSE),AE439+Weekly[[#This Row],[BF V Odds]]-1,AE439-1)))</f>
        <v>59.929999999999993</v>
      </c>
      <c r="AF440" s="24">
        <f>IF(Weekly[[#This Row],[Actual]]="","",IF(AND(Weekly[[#This Row],[XGB_P]]=Weekly[[#This Row],[Actual]],Weekly[[#This Row],[XGB_P]]=TRUE),AF439+Weekly[[#This Row],[BF H Odds]]-1,IF(AND(Weekly[[#This Row],[XGB_P]]=Weekly[[#This Row],[Actual]],Weekly[[#This Row],[XGB_P]]=FALSE),AF439+Weekly[[#This Row],[BF V Odds]]-1,AF439-1)))</f>
        <v>34.980000000000025</v>
      </c>
      <c r="AG440" s="24">
        <f>IF(Weekly[[#This Row],[Actual]]="","",IF(AND(Weekly[[#This Row],[XGB_P]]=FALSE,Weekly[[#This Row],[Actual]]=TRUE),AG439+Weekly[[#This Row],[BF H Odds]]-1,IF(AND(Weekly[[#This Row],[XGB_P]]=TRUE,Weekly[[#This Row],[Actual]]=FALSE),AG439+Weekly[[#This Row],[BF V Odds]]-1,AG439-1)))</f>
        <v>37.519999999999996</v>
      </c>
      <c r="AH440" s="24">
        <f>IF(Weekly[[#This Row],[Actual]]="","",IF(AND(Weekly[[#This Row],[QDA_P]]=Weekly[[#This Row],[Actual]],Weekly[[#This Row],[QDA_P]]=TRUE),AH439+Weekly[[#This Row],[BF H Odds]]-1,IF(AND(Weekly[[#This Row],[QDA_P]]=Weekly[[#This Row],[Actual]],Weekly[[#This Row],[QDA_P]]=FALSE),AH439+Weekly[[#This Row],[BF V Odds]]-1,AH439-1)))</f>
        <v>0.13000000000000878</v>
      </c>
      <c r="AI440" s="24">
        <f>IF(Weekly[[#This Row],[Actual]]="","",IF(AND(Weekly[[#This Row],[QDA_P]]=FALSE,Weekly[[#This Row],[Actual]]=TRUE),AI439+Weekly[[#This Row],[BF H Odds]]-1,IF(AND(Weekly[[#This Row],[QDA_P]]=TRUE,Weekly[[#This Row],[Actual]]=FALSE),AI439+Weekly[[#This Row],[BF V Odds]]-1,AI439-1)))</f>
        <v>72.37</v>
      </c>
      <c r="AJ440" s="24">
        <f>IF(Weekly[[#This Row],[Actual]]="","",IF(AND(Weekly[[#This Row],[KNC_P]]=FALSE,Weekly[[#This Row],[Actual]]=TRUE),AJ439+Weekly[[#This Row],[BF H Odds]]-1,IF(AND(Weekly[[#This Row],[KNC_P]]=TRUE,Weekly[[#This Row],[Actual]]=FALSE),AJ439+Weekly[[#This Row],[BF V Odds]]-1,AJ439-1)))</f>
        <v>44.519999999999975</v>
      </c>
      <c r="AK440" s="24">
        <f>IF(Weekly[[#This Row],[Actual]]="","",IF(AND(Weekly[[#This Row],[KNC_P]]=FALSE,Weekly[[#This Row],[Actual]]=TRUE),AK439+Weekly[[#This Row],[BF H Odds]]-1,IF(AND(Weekly[[#This Row],[KNC_P]]=TRUE,Weekly[[#This Row],[Actual]]=FALSE),AK439+Weekly[[#This Row],[BF V Odds]]-1,AK439-1)))</f>
        <v>43.419999999999966</v>
      </c>
      <c r="AL440" s="30">
        <f>IF(Weekly[[#This Row],[Actual]]="","",COUNTIF(Weekly[[#This Row],[SVC_P]:[QDA_P]],TRUE))</f>
        <v>7</v>
      </c>
      <c r="AM440" s="30">
        <f>IF(Weekly[[#This Row],[Actual]]="","",COUNTIF(Weekly[[#This Row],[SVC_P]:[QDA_P]],FALSE))</f>
        <v>0</v>
      </c>
      <c r="AN440" s="36" t="str">
        <f>IF(AND(Weekly[[#This Row],[BF V Odds]]&gt;$BO$6,Weekly[[#This Row],[BF V Odds]] &lt; $BO$7),Weekly[[#This Row],[BF V Odds]],"")</f>
        <v/>
      </c>
      <c r="AO440" s="36">
        <f>IF(AND(Weekly[[#This Row],[BF H Odds]]&gt;$BO$6, Weekly[[#This Row],[BF H Odds]] &lt; $BO$7),Weekly[[#This Row],[BF H Odds]],"")</f>
        <v>3.4</v>
      </c>
      <c r="AP440" s="37">
        <f>IF(AND(Weekly[[#This Row],[V Odds &lt;]]="",Weekly[[#This Row],[H Odds &lt;]]=""),AP439,IF(AND(Weekly[[#This Row],[H Odds &lt;]]&lt;&gt;"",Weekly[[#This Row],[SVC_P]]=TRUE,Weekly[[#This Row],[Actual]]=TRUE),AP439+Weekly[[#This Row],[H Odds &lt;]]-1,IF(AND(Weekly[[#This Row],[V Odds &lt;]]&lt;&gt;"",Weekly[[#This Row],[SVC_P]]=FALSE,Weekly[[#This Row],[Actual]]=FALSE),AP439+Weekly[[#This Row],[V Odds &lt;]]-1,IF(AND(Weekly[[#This Row],[V Odds &lt;]]&lt;&gt;"",Weekly[[#This Row],[SVC_P]]=FALSE,Weekly[[#This Row],[Actual]]=TRUE),AP439-1,IF(AND(Weekly[[#This Row],[H Odds &lt;]]&lt;&gt;"",Weekly[[#This Row],[SVC_P]]=TRUE,Weekly[[#This Row],[Actual]]=FALSE),AP439-1,AP439)))))</f>
        <v>83.63000000000001</v>
      </c>
      <c r="AQ440" s="37">
        <f>IF(AND(Weekly[[#This Row],[V Odds &lt;]]="",Weekly[[#This Row],[H Odds &lt;]]=""),AQ439,IF(AND(Weekly[[#This Row],[H Odds &lt;]]&lt;&gt;"",Weekly[[#This Row],[ADBC_P]]=TRUE,Weekly[[#This Row],[Actual]]=TRUE),AQ439+Weekly[[#This Row],[H Odds &lt;]]-1,IF(AND(Weekly[[#This Row],[V Odds &lt;]]&lt;&gt;"",Weekly[[#This Row],[ADBC_P]]=FALSE,Weekly[[#This Row],[Actual]]=FALSE),AQ439+Weekly[[#This Row],[V Odds &lt;]]-1,IF(AND(Weekly[[#This Row],[V Odds &lt;]]&lt;&gt;"",Weekly[[#This Row],[ADBC_P]]=FALSE,Weekly[[#This Row],[Actual]]=TRUE),AQ439-1,IF(AND(Weekly[[#This Row],[H Odds &lt;]]&lt;&gt;"",Weekly[[#This Row],[ADBC_P]]=TRUE,Weekly[[#This Row],[Actual]]=FALSE),AQ439-1,AQ439)))))</f>
        <v>53.73</v>
      </c>
      <c r="AR440" s="37">
        <f>IF(AND(Weekly[[#This Row],[V Odds &lt;]]="",Weekly[[#This Row],[H Odds &lt;]]=""),AR439,IF(AND(Weekly[[#This Row],[H Odds &lt;]]&lt;&gt;"",Weekly[[#This Row],[RFC_P]]=TRUE,Weekly[[#This Row],[Actual]]=TRUE),AR439+Weekly[[#This Row],[H Odds &lt;]]-1,IF(AND(Weekly[[#This Row],[V Odds &lt;]]&lt;&gt;"",Weekly[[#This Row],[RFC_P]]=FALSE,Weekly[[#This Row],[Actual]]=FALSE),AR439+Weekly[[#This Row],[V Odds &lt;]]-1,IF(AND(Weekly[[#This Row],[V Odds &lt;]]&lt;&gt;"",Weekly[[#This Row],[RFC_P]]=FALSE,Weekly[[#This Row],[Actual]]=TRUE),AR439-1,IF(AND(Weekly[[#This Row],[H Odds &lt;]]&lt;&gt;"",Weekly[[#This Row],[RFC_P]]=TRUE,Weekly[[#This Row],[Actual]]=FALSE),AR439-1,AR439)))))</f>
        <v>67.839999999999989</v>
      </c>
      <c r="AS440" s="37">
        <f>IF(AND(Weekly[[#This Row],[V Odds &lt;]]="",Weekly[[#This Row],[H Odds &lt;]]=""),AS439,IF(AND(Weekly[[#This Row],[H Odds &lt;]]&lt;&gt;"",Weekly[[#This Row],[GBC_P]]=TRUE,Weekly[[#This Row],[Actual]]=TRUE),AS439+Weekly[[#This Row],[H Odds &lt;]]-1,IF(AND(Weekly[[#This Row],[V Odds &lt;]]&lt;&gt;"",Weekly[[#This Row],[GBC_P]]=FALSE,Weekly[[#This Row],[Actual]]=FALSE),AS439+Weekly[[#This Row],[V Odds &lt;]]-1,IF(AND(Weekly[[#This Row],[V Odds &lt;]]&lt;&gt;"",Weekly[[#This Row],[GBC_P]]=FALSE,Weekly[[#This Row],[Actual]]=TRUE),AS439-1,IF(AND(Weekly[[#This Row],[H Odds &lt;]]&lt;&gt;"",Weekly[[#This Row],[GBC_P]]=TRUE,Weekly[[#This Row],[Actual]]=FALSE),AS439-1,AS439)))))</f>
        <v>53.330000000000005</v>
      </c>
      <c r="AT440" s="37">
        <f>IF(AND(Weekly[[#This Row],[V Odds &lt;]]="",Weekly[[#This Row],[H Odds &lt;]]=""),AT439,IF(AND(Weekly[[#This Row],[H Odds &lt;]]&lt;&gt;"",Weekly[[#This Row],[HGBC_P]]=TRUE,Weekly[[#This Row],[Actual]]=TRUE),AT439+Weekly[[#This Row],[H Odds &lt;]]-1,IF(AND(Weekly[[#This Row],[V Odds &lt;]]&lt;&gt;"",Weekly[[#This Row],[HGBC_P]]=FALSE,Weekly[[#This Row],[Actual]]=FALSE),AT439+Weekly[[#This Row],[V Odds &lt;]]-1,IF(AND(Weekly[[#This Row],[V Odds &lt;]]&lt;&gt;"",Weekly[[#This Row],[HGBC_P]]=FALSE,Weekly[[#This Row],[Actual]]=TRUE),AT439-1,IF(AND(Weekly[[#This Row],[H Odds &lt;]]&lt;&gt;"",Weekly[[#This Row],[HGBC_P]]=TRUE,Weekly[[#This Row],[Actual]]=FALSE),AT439-1,AT439)))))</f>
        <v>58.16</v>
      </c>
      <c r="AU440" s="37">
        <f>IF(AND(Weekly[[#This Row],[V Odds &lt;]]="",Weekly[[#This Row],[H Odds &lt;]]=""),AU439,IF(AND(Weekly[[#This Row],[H Odds &lt;]]&lt;&gt;"",Weekly[[#This Row],[XGB_P]]=TRUE,Weekly[[#This Row],[Actual]]=TRUE),AU439+Weekly[[#This Row],[H Odds &lt;]]-1,IF(AND(Weekly[[#This Row],[V Odds &lt;]]&lt;&gt;"",Weekly[[#This Row],[XGB_P]]=FALSE,Weekly[[#This Row],[Actual]]=FALSE),AU439+Weekly[[#This Row],[V Odds &lt;]]-1,IF(AND(Weekly[[#This Row],[V Odds &lt;]]&lt;&gt;"",Weekly[[#This Row],[XGB_P]]=FALSE,Weekly[[#This Row],[Actual]]=TRUE),AU439-1,IF(AND(Weekly[[#This Row],[H Odds &lt;]]&lt;&gt;"",Weekly[[#This Row],[XGB_P]]=TRUE,Weekly[[#This Row],[Actual]]=FALSE),AU439-1,AU439)))))</f>
        <v>69.510000000000005</v>
      </c>
      <c r="AV440" s="37">
        <f>IF(AND(Weekly[[#This Row],[V Odds &lt;]]="",Weekly[[#This Row],[H Odds &lt;]]=""),AV439,IF(AND(Weekly[[#This Row],[H Odds &lt;]]&lt;&gt;"",Weekly[[#This Row],[QDA_P]]=TRUE,Weekly[[#This Row],[Actual]]=TRUE),AV439+Weekly[[#This Row],[H Odds &lt;]]-1,IF(AND(Weekly[[#This Row],[V Odds &lt;]]&lt;&gt;"",Weekly[[#This Row],[QDA_P]]=FALSE,Weekly[[#This Row],[Actual]]=FALSE),AV439+Weekly[[#This Row],[V Odds &lt;]]-1,IF(AND(Weekly[[#This Row],[V Odds &lt;]]&lt;&gt;"",Weekly[[#This Row],[QDA_P]]=FALSE,Weekly[[#This Row],[Actual]]=TRUE),AV439-1,IF(AND(Weekly[[#This Row],[H Odds &lt;]]&lt;&gt;"",Weekly[[#This Row],[QDA_P]]=TRUE,Weekly[[#This Row],[Actual]]=FALSE),AV439-1,AV439)))))</f>
        <v>61.199999999999989</v>
      </c>
      <c r="AW440" s="37">
        <f>IF(AND(Weekly[[#This Row],[H Odds &lt;]]="",Weekly[[#This Row],[V Odds &lt;]]=""),AW439,IF(AND(Weekly[[#This Row],[KNC_P]]=Weekly[[#This Row],[Actual]],Weekly[[#This Row],[KNC_P]]=TRUE),AW439+Weekly[[#This Row],[BF H Odds]]-1,IF(AND(Weekly[[#This Row],[KNC_P]]=Weekly[[#This Row],[Actual]],Weekly[[#This Row],[KNC_P]]=FALSE),AW439+Weekly[[#This Row],[BF V Odds]]-1,AW439-1)))</f>
        <v>55.930000000000014</v>
      </c>
      <c r="AX440" s="37">
        <f>IF(AND(Weekly[[#This Row],[V Odds &lt;]]="",Weekly[[#This Row],[H Odds &lt;]]=""),AX439,IF(AND(Weekly[[#This Row],[V Odds &lt;]]&lt;&gt;"",Weekly[[#This Row],[FALSES]]&gt;0,Weekly[[#This Row],[Actual]]=FALSE),AX439+Weekly[[#This Row],[V Odds &lt;]]-1,IF(AND(Weekly[[#This Row],[H Odds &lt;]]&lt;&gt;"",Weekly[[#This Row],[TRUES]]&gt;0,Weekly[[#This Row],[Actual]]=TRUE),AX439+Weekly[[#This Row],[H Odds &lt;]]-1,IF(AND(Weekly[[#This Row],[V Odds &lt;]]&lt;&gt;"",Weekly[[#This Row],[FALSES]]=0),AX439,IF(AND(Weekly[[#This Row],[H Odds &lt;]]&lt;&gt;"",Weekly[[#This Row],[TRUES]]=0),AX439,AX439-1)))))</f>
        <v>93.59999999999998</v>
      </c>
      <c r="AY440" s="37">
        <f>IF(AND(Weekly[[#This Row],[V Odds &lt;]]="",Weekly[[#This Row],[H Odds &lt;]]=""),AY439,IF(AND(Weekly[[#This Row],[V Odds &lt;]]&lt;&gt;"",Weekly[[#This Row],[FALSES]]&gt;0,Weekly[[#This Row],[Actual]]=FALSE),AY439+((Weekly[[#This Row],[V Odds &lt;]]-1)*0.92),IF(AND(Weekly[[#This Row],[H Odds &lt;]]&lt;&gt;"",Weekly[[#This Row],[TRUES]]&gt;0,Weekly[[#This Row],[Actual]]=TRUE),AY439+((Weekly[[#This Row],[H Odds &lt;]]-1)*0.92),IF(AND(Weekly[[#This Row],[V Odds &lt;]]&lt;&gt;"",Weekly[[#This Row],[FALSES]]=0),AY439,IF(AND(Weekly[[#This Row],[H Odds &lt;]]&lt;&gt;"",Weekly[[#This Row],[TRUES]]=0),AY439,AY439-1)))))</f>
        <v>84.352000000000032</v>
      </c>
      <c r="AZ440" s="37">
        <f>IF(AND(Weekly[[#This Row],[V Odds &lt;]]="",Weekly[[#This Row],[H Odds &lt;]]=""),AZ439,IF(AND(Weekly[[#This Row],[V Odds &lt;]]&lt;&gt;"",Weekly[[#This Row],[Actual]]=FALSE),AZ439+Weekly[[#This Row],[V Odds &lt;]]-1,IF(AND(Weekly[[#This Row],[H Odds &lt;]]&lt;&gt;"",Weekly[[#This Row],[Actual]]=TRUE),AZ439+Weekly[[#This Row],[H Odds &lt;]]-1,AZ439-1)))</f>
        <v>81.569999999999993</v>
      </c>
      <c r="BA440" s="38">
        <f>IF(Weekly[[#This Row],[H Odds &lt;]]="",BA439,IF(AND(Weekly[[#This Row],[H Odds &lt;]]&lt;&gt;"",Weekly[[#This Row],[SVC_P]]=TRUE,Weekly[[#This Row],[Actual]]=TRUE),BA439+Weekly[[#This Row],[H Odds &lt;]]-1,IF(AND(Weekly[[#This Row],[H Odds &lt;]]&lt;&gt;"",Weekly[[#This Row],[SVC_P]]=TRUE,Weekly[[#This Row],[Actual]]=FALSE),BA439-1,BA439)))</f>
        <v>78.589999999999989</v>
      </c>
      <c r="BB440" s="38">
        <f>IF(Weekly[[#This Row],[H Odds &lt;]]="",BB439,IF(AND(Weekly[[#This Row],[H Odds &lt;]]&lt;&gt;"",Weekly[[#This Row],[ADBC_P]]=TRUE,Weekly[[#This Row],[Actual]]=TRUE),BB439+Weekly[[#This Row],[H Odds &lt;]]-1,IF(AND(Weekly[[#This Row],[H Odds &lt;]]&lt;&gt;"",Weekly[[#This Row],[ADBC_P]]=TRUE,Weekly[[#This Row],[Actual]]=FALSE),BB439-1,BB439)))</f>
        <v>52.41</v>
      </c>
      <c r="BC440" s="38">
        <f>IF(Weekly[[#This Row],[H Odds &lt;]]="",BC439,IF(AND(Weekly[[#This Row],[H Odds &lt;]]&lt;&gt;"",Weekly[[#This Row],[RFC_P]]=TRUE,Weekly[[#This Row],[Actual]]=TRUE),BC439+Weekly[[#This Row],[H Odds &lt;]]-1,IF(AND(Weekly[[#This Row],[H Odds &lt;]]&lt;&gt;"",Weekly[[#This Row],[RFC_P]]=TRUE,Weekly[[#This Row],[Actual]]=FALSE),BC439-1,BC439)))</f>
        <v>54.109999999999992</v>
      </c>
      <c r="BD440" s="38">
        <f>IF(Weekly[[#This Row],[H Odds &lt;]]="",BD439,IF(AND(Weekly[[#This Row],[H Odds &lt;]]&lt;&gt;"",Weekly[[#This Row],[GBC_P]]=TRUE,Weekly[[#This Row],[Actual]]=TRUE),BD439+Weekly[[#This Row],[H Odds &lt;]]-1,IF(AND(Weekly[[#This Row],[H Odds &lt;]]&lt;&gt;"",Weekly[[#This Row],[GBC_P]]=TRUE,Weekly[[#This Row],[Actual]]=FALSE),BD439-1,BD439)))</f>
        <v>53.110000000000007</v>
      </c>
      <c r="BE440" s="38">
        <f>IF(Weekly[[#This Row],[H Odds &lt;]]="",BE439,IF(AND(Weekly[[#This Row],[H Odds &lt;]]&lt;&gt;"",Weekly[[#This Row],[HGBC_P]]=TRUE,Weekly[[#This Row],[Actual]]=TRUE),BE439+Weekly[[#This Row],[H Odds &lt;]]-1,IF(AND(Weekly[[#This Row],[H Odds &lt;]]&lt;&gt;"",Weekly[[#This Row],[HGBC_P]]=TRUE,Weekly[[#This Row],[Actual]]=FALSE),BE439-1,BE439)))</f>
        <v>57.459999999999994</v>
      </c>
      <c r="BF440" s="38">
        <f>IF(Weekly[[#This Row],[H Odds &lt;]]="",BF439,IF(AND(Weekly[[#This Row],[H Odds &lt;]]&lt;&gt;"",Weekly[[#This Row],[XGB_P]]=TRUE,Weekly[[#This Row],[Actual]]=TRUE),BF439+Weekly[[#This Row],[H Odds &lt;]]-1,IF(AND(Weekly[[#This Row],[H Odds &lt;]]&lt;&gt;"",Weekly[[#This Row],[XGB_P]]=TRUE,Weekly[[#This Row],[Actual]]=FALSE),BF439-1,BF439)))</f>
        <v>64.08</v>
      </c>
      <c r="BG440" s="38">
        <f>IF(Weekly[[#This Row],[H Odds &lt;]]="",BG439,IF(AND(Weekly[[#This Row],[H Odds &lt;]]&lt;&gt;"",Weekly[[#This Row],[QDA_P]]=TRUE,Weekly[[#This Row],[Actual]]=TRUE),BG439+Weekly[[#This Row],[H Odds &lt;]]-1,IF(AND(Weekly[[#This Row],[H Odds &lt;]]&lt;&gt;"",Weekly[[#This Row],[QDA_P]]=TRUE,Weekly[[#This Row],[Actual]]=FALSE),BG439-1,BG439)))</f>
        <v>51.129999999999995</v>
      </c>
      <c r="BH440" s="38">
        <f>IF(Weekly[[#This Row],[H Odds &lt;]]="",BH439,IF(AND(Weekly[[#This Row],[H Odds &lt;]]&lt;&gt;"",Weekly[[#This Row],[KNC_P]]=TRUE,Weekly[[#This Row],[Actual]]=TRUE),BH439+Weekly[[#This Row],[H Odds &lt;]]-1,IF(AND(Weekly[[#This Row],[H Odds &lt;]]&lt;&gt;"",Weekly[[#This Row],[KNC_P]]=TRUE,Weekly[[#This Row],[Actual]]=FALSE),BH439-1,BH439)))</f>
        <v>55.499999999999993</v>
      </c>
      <c r="BI440" s="38">
        <f>IF(Weekly[[#This Row],[H Odds &lt;]]="",BI439,IF(AND(Weekly[[#This Row],[H Odds &lt;]]&lt;&gt;"",Weekly[[#This Row],[TRUES]]&gt;0,Weekly[[#This Row],[Actual]]=TRUE),BI439+Weekly[[#This Row],[H Odds &lt;]]-1,IF(AND(Weekly[[#This Row],[H Odds &lt;]]&lt;&gt;"",Weekly[[#This Row],[TRUES]]=0),BI439,BI439-1)))</f>
        <v>78.589999999999989</v>
      </c>
      <c r="BJ440" s="38">
        <f>IF(Weekly[[#This Row],[H Odds &lt;]]="",BJ439,IF(AND(Weekly[[#This Row],[H Odds &lt;]]&lt;&gt;"",Weekly[[#This Row],[Actual]]=TRUE),BJ439+Weekly[[#This Row],[H Odds &lt;]]-1,IF(AND(Weekly[[#This Row],[H Odds &lt;]]&lt;&gt;"",Weekly[[#This Row],[Actual]]=FALSE),BJ439-1,BJ439)))</f>
        <v>80.489999999999995</v>
      </c>
      <c r="BK440" s="58">
        <f>IF(AND(Weekly[[#This Row],[TRUES]]&gt;4,Weekly[[#This Row],[Actual]]=TRUE),BK439+Weekly[[#This Row],[BF H Odds]]-1,IF(AND(Weekly[[#This Row],[FALSES]]&gt;4,Weekly[[#This Row],[Actual]]=FALSE),BK439+Weekly[[#This Row],[BF V Odds]]-1,IF(AND(Weekly[[#This Row],[TRUES]]&gt;4,Weekly[[#This Row],[Actual]]=FALSE),BK439-1,IF(AND(Weekly[[#This Row],[FALSES]]&gt;4,Weekly[[#This Row],[Actual]]=TRUE),BK439-1,BK439))))</f>
        <v>6.3400000000000283</v>
      </c>
      <c r="BL440" s="58">
        <f>IF(AND(Weekly[[#This Row],[TRUES]]&gt;5,Weekly[[#This Row],[Actual]]=TRUE),BL439+Weekly[[#This Row],[BF H Odds]]-1,IF(AND(Weekly[[#This Row],[FALSES]]&gt;5,Weekly[[#This Row],[Actual]]=FALSE),BL439+Weekly[[#This Row],[BF V Odds]]-1,IF(AND(Weekly[[#This Row],[TRUES]]&gt;5,Weekly[[#This Row],[Actual]]=FALSE),BL439-1,IF(AND(Weekly[[#This Row],[FALSES]]&gt;5,Weekly[[#This Row],[Actual]]=TRUE),BL439-1,BL439))))</f>
        <v>14.550000000000022</v>
      </c>
      <c r="BM440" s="58">
        <f>IF(AND(Weekly[[#This Row],[TRUES]]&gt;6,Weekly[[#This Row],[Actual]]=TRUE),BM439+Weekly[[#This Row],[BF H Odds]]-1,IF(AND(Weekly[[#This Row],[FALSES]]&gt;6,Weekly[[#This Row],[Actual]]=FALSE),BM439+Weekly[[#This Row],[BF V Odds]]-1,IF(AND(Weekly[[#This Row],[TRUES]]&gt;6,Weekly[[#This Row],[Actual]]=FALSE),BM439-1,IF(AND(Weekly[[#This Row],[FALSES]]&gt;6,Weekly[[#This Row],[Actual]]=TRUE),BM439-1,BM439))))</f>
        <v>44.480000000000004</v>
      </c>
    </row>
    <row r="441" spans="1:65" x14ac:dyDescent="0.25">
      <c r="A441" s="34"/>
      <c r="B441" s="10">
        <v>44298</v>
      </c>
      <c r="C441" s="17" t="s">
        <v>14</v>
      </c>
      <c r="D441" s="15" t="s">
        <v>18</v>
      </c>
      <c r="E441" t="b">
        <v>1</v>
      </c>
      <c r="F441" t="b">
        <v>1</v>
      </c>
      <c r="G441" t="b">
        <v>1</v>
      </c>
      <c r="H441" t="b">
        <v>1</v>
      </c>
      <c r="I441" t="b">
        <v>1</v>
      </c>
      <c r="J441" t="b">
        <v>1</v>
      </c>
      <c r="K441" t="b">
        <v>1</v>
      </c>
      <c r="L441" t="b">
        <v>1</v>
      </c>
      <c r="O441" t="str">
        <f>IF(Weekly[[#This Row],[H/V]]="H",Weekly[[#This Row],[BF H Odds]],IF(Weekly[[#This Row],[H/V]]="V",Weekly[[#This Row],[BF V Odds]],""))</f>
        <v/>
      </c>
      <c r="P441" t="b">
        <v>0</v>
      </c>
      <c r="R441" s="35">
        <f>IFERROR(IF(Weekly[[#This Row],[Won Bet?]]="yes",R440+(Weekly[[#This Row],[BF Odds]]*Weekly[[#This Row],[BF Stake]])-Weekly[[#This Row],[BF Stake]],R440-Weekly[[#This Row],[BF Stake]]),R440)</f>
        <v>809.73</v>
      </c>
      <c r="S441" s="9">
        <f>IFERROR(IF(Weekly[[#This Row],[Won Bet?]]="yes",S440+(((Weekly[[#This Row],[BF Odds]]*Weekly[[#This Row],[BF Stake]])-Weekly[[#This Row],[BF Stake]])*0.92),S440-Weekly[[#This Row],[BF Stake]]),S440)</f>
        <v>806.94359999999995</v>
      </c>
      <c r="T441">
        <v>1.63</v>
      </c>
      <c r="U441">
        <v>2.56</v>
      </c>
      <c r="V441" s="24">
        <f>IF(Weekly[[#This Row],[Actual]]="","",IF(AND(Weekly[[#This Row],[SVC_P]]=Weekly[[#This Row],[Actual]],Weekly[[#This Row],[SVC_P]]=TRUE),V440+Weekly[[#This Row],[BF H Odds]]-1,IF(AND(Weekly[[#This Row],[SVC_P]]=Weekly[[#This Row],[Actual]],Weekly[[#This Row],[SVC_P]]=FALSE),V440+Weekly[[#This Row],[BF V Odds]]-1,V440-1)))</f>
        <v>66.270000000000053</v>
      </c>
      <c r="W441" s="24">
        <f>IF(Weekly[[#This Row],[Actual]]="","",IF(AND(Weekly[[#This Row],[SVC_P]]=FALSE,Weekly[[#This Row],[Actual]]=TRUE),W440+Weekly[[#This Row],[BF H Odds]]-1,IF(AND(Weekly[[#This Row],[SVC_P]]=TRUE,Weekly[[#This Row],[Actual]]=FALSE,),W440+Weekly[[#This Row],[BF V Odds]]-1,W440-1)))</f>
        <v>-376.03</v>
      </c>
      <c r="X441" s="24">
        <f>IF(Weekly[[#This Row],[Actual]]="","",IF(AND(Weekly[[#This Row],[ADBC_P]]=Weekly[[#This Row],[Actual]],Weekly[[#This Row],[ADBC_P]]=TRUE),X440+Weekly[[#This Row],[BF H Odds]]-1,IF(AND(Weekly[[#This Row],[ADBC_P]]=Weekly[[#This Row],[Actual]],Weekly[[#This Row],[ADBC_P]]=FALSE),X440+Weekly[[#This Row],[BF V Odds]]-1,X440-1)))</f>
        <v>15.350000000000023</v>
      </c>
      <c r="Y441" s="24">
        <f>IF(Weekly[[#This Row],[Actual]]="","",IF(AND(Weekly[[#This Row],[ADBC_P]]=FALSE,Weekly[[#This Row],[Actual]]=TRUE),Y440+Weekly[[#This Row],[BF H Odds]]-1,IF(AND(Weekly[[#This Row],[ADBC_P]]=TRUE,Weekly[[#This Row],[Actual]]=FALSE),Y440+Weekly[[#This Row],[BF V Odds]]-1,Y440-1)))</f>
        <v>56.780000000000008</v>
      </c>
      <c r="Z441" s="24">
        <f>IF(Weekly[[#This Row],[Actual]]="","",IF(AND(Weekly[[#This Row],[RFC_P]]=Weekly[[#This Row],[Actual]],Weekly[[#This Row],[RFC_P]]=TRUE),Z440+Weekly[[#This Row],[BF H Odds]]-1,IF(AND(Weekly[[#This Row],[RFC_P]]=Weekly[[#This Row],[Actual]],Weekly[[#This Row],[RFC_P]]=FALSE),Z440+Weekly[[#This Row],[BF V Odds]]-1,Z440-1)))</f>
        <v>27.120000000000012</v>
      </c>
      <c r="AA441" s="24">
        <f>IF(Weekly[[#This Row],[Actual]]="","",IF(AND(Weekly[[#This Row],[RFC_P]]=FALSE,Weekly[[#This Row],[Actual]]=TRUE),AA440+Weekly[[#This Row],[BF H Odds]]-1,IF(AND(Weekly[[#This Row],[RFC_P]]=TRUE,Weekly[[#This Row],[Actual]]=FALSE),AA440+Weekly[[#This Row],[BF V Odds]]-1,AA440-1)))</f>
        <v>45.009999999999984</v>
      </c>
      <c r="AB441" s="24">
        <f>IF(Weekly[[#This Row],[Actual]]="","",IF(AND(Weekly[[#This Row],[GBC_P]]=Weekly[[#This Row],[Actual]],Weekly[[#This Row],[GBC_P]]=TRUE),AB440+Weekly[[#This Row],[BF H Odds]]-1,IF(AND(Weekly[[#This Row],[GBC_P]]=Weekly[[#This Row],[Actual]],Weekly[[#This Row],[GBC_P]]=FALSE),AB440+Weekly[[#This Row],[BF V Odds]]-1,AB440-1)))</f>
        <v>8.5400000000000063</v>
      </c>
      <c r="AC441" s="24">
        <f>IF(Weekly[[#This Row],[Actual]]="","",IF(AND(Weekly[[#This Row],[GBC_P]]=FALSE,Weekly[[#This Row],[Actual]]=TRUE),AC440+Weekly[[#This Row],[BF H Odds]]-1,IF(AND(Weekly[[#This Row],[GBC_P]]=TRUE,Weekly[[#This Row],[Actual]]=FALSE),AC440+Weekly[[#This Row],[BF V Odds]]-1,AC440-1)))</f>
        <v>63.589999999999947</v>
      </c>
      <c r="AD441" s="24">
        <f>IF(Weekly[[#This Row],[Actual]]="","",IF(AND(Weekly[[#This Row],[HGBC_P]]=Weekly[[#This Row],[Actual]],Weekly[[#This Row],[HGBC_P]]=TRUE),AD440+Weekly[[#This Row],[BF H Odds]]-1,IF(AND(Weekly[[#This Row],[HGBC_P]]=Weekly[[#This Row],[Actual]],Weekly[[#This Row],[HGBC_P]]=FALSE),AD440+Weekly[[#This Row],[BF V Odds]]-1,AD440-1)))</f>
        <v>11.570000000000025</v>
      </c>
      <c r="AE441" s="24">
        <f>IF(Weekly[[#This Row],[Actual]]="","",IF(AND(Weekly[[#This Row],[HGBC_P]]=FALSE,Weekly[[#This Row],[Actual]]=TRUE),AE440+Weekly[[#This Row],[BF H Odds]]-1,IF(AND(Weekly[[#This Row],[HGBC_P]]=TRUE,Weekly[[#This Row],[Actual]]=FALSE),AE440+Weekly[[#This Row],[BF V Odds]]-1,AE440-1)))</f>
        <v>60.559999999999995</v>
      </c>
      <c r="AF441" s="24">
        <f>IF(Weekly[[#This Row],[Actual]]="","",IF(AND(Weekly[[#This Row],[XGB_P]]=Weekly[[#This Row],[Actual]],Weekly[[#This Row],[XGB_P]]=TRUE),AF440+Weekly[[#This Row],[BF H Odds]]-1,IF(AND(Weekly[[#This Row],[XGB_P]]=Weekly[[#This Row],[Actual]],Weekly[[#This Row],[XGB_P]]=FALSE),AF440+Weekly[[#This Row],[BF V Odds]]-1,AF440-1)))</f>
        <v>33.980000000000025</v>
      </c>
      <c r="AG441" s="24">
        <f>IF(Weekly[[#This Row],[Actual]]="","",IF(AND(Weekly[[#This Row],[XGB_P]]=FALSE,Weekly[[#This Row],[Actual]]=TRUE),AG440+Weekly[[#This Row],[BF H Odds]]-1,IF(AND(Weekly[[#This Row],[XGB_P]]=TRUE,Weekly[[#This Row],[Actual]]=FALSE),AG440+Weekly[[#This Row],[BF V Odds]]-1,AG440-1)))</f>
        <v>38.15</v>
      </c>
      <c r="AH441" s="24">
        <f>IF(Weekly[[#This Row],[Actual]]="","",IF(AND(Weekly[[#This Row],[QDA_P]]=Weekly[[#This Row],[Actual]],Weekly[[#This Row],[QDA_P]]=TRUE),AH440+Weekly[[#This Row],[BF H Odds]]-1,IF(AND(Weekly[[#This Row],[QDA_P]]=Weekly[[#This Row],[Actual]],Weekly[[#This Row],[QDA_P]]=FALSE),AH440+Weekly[[#This Row],[BF V Odds]]-1,AH440-1)))</f>
        <v>-0.86999999999999122</v>
      </c>
      <c r="AI441" s="24">
        <f>IF(Weekly[[#This Row],[Actual]]="","",IF(AND(Weekly[[#This Row],[QDA_P]]=FALSE,Weekly[[#This Row],[Actual]]=TRUE),AI440+Weekly[[#This Row],[BF H Odds]]-1,IF(AND(Weekly[[#This Row],[QDA_P]]=TRUE,Weekly[[#This Row],[Actual]]=FALSE),AI440+Weekly[[#This Row],[BF V Odds]]-1,AI440-1)))</f>
        <v>73</v>
      </c>
      <c r="AJ441" s="24">
        <f>IF(Weekly[[#This Row],[Actual]]="","",IF(AND(Weekly[[#This Row],[KNC_P]]=FALSE,Weekly[[#This Row],[Actual]]=TRUE),AJ440+Weekly[[#This Row],[BF H Odds]]-1,IF(AND(Weekly[[#This Row],[KNC_P]]=TRUE,Weekly[[#This Row],[Actual]]=FALSE),AJ440+Weekly[[#This Row],[BF V Odds]]-1,AJ440-1)))</f>
        <v>45.149999999999977</v>
      </c>
      <c r="AK441" s="24">
        <f>IF(Weekly[[#This Row],[Actual]]="","",IF(AND(Weekly[[#This Row],[KNC_P]]=FALSE,Weekly[[#This Row],[Actual]]=TRUE),AK440+Weekly[[#This Row],[BF H Odds]]-1,IF(AND(Weekly[[#This Row],[KNC_P]]=TRUE,Weekly[[#This Row],[Actual]]=FALSE),AK440+Weekly[[#This Row],[BF V Odds]]-1,AK440-1)))</f>
        <v>44.049999999999969</v>
      </c>
      <c r="AL441" s="30">
        <f>IF(Weekly[[#This Row],[Actual]]="","",COUNTIF(Weekly[[#This Row],[SVC_P]:[QDA_P]],TRUE))</f>
        <v>7</v>
      </c>
      <c r="AM441" s="30">
        <f>IF(Weekly[[#This Row],[Actual]]="","",COUNTIF(Weekly[[#This Row],[SVC_P]:[QDA_P]],FALSE))</f>
        <v>0</v>
      </c>
      <c r="AN441" s="36" t="str">
        <f>IF(AND(Weekly[[#This Row],[BF V Odds]]&gt;$BO$6,Weekly[[#This Row],[BF V Odds]] &lt; $BO$7),Weekly[[#This Row],[BF V Odds]],"")</f>
        <v/>
      </c>
      <c r="AO441" s="36" t="str">
        <f>IF(AND(Weekly[[#This Row],[BF H Odds]]&gt;$BO$6, Weekly[[#This Row],[BF H Odds]] &lt; $BO$7),Weekly[[#This Row],[BF H Odds]],"")</f>
        <v/>
      </c>
      <c r="AP441" s="37">
        <f>IF(AND(Weekly[[#This Row],[V Odds &lt;]]="",Weekly[[#This Row],[H Odds &lt;]]=""),AP440,IF(AND(Weekly[[#This Row],[H Odds &lt;]]&lt;&gt;"",Weekly[[#This Row],[SVC_P]]=TRUE,Weekly[[#This Row],[Actual]]=TRUE),AP440+Weekly[[#This Row],[H Odds &lt;]]-1,IF(AND(Weekly[[#This Row],[V Odds &lt;]]&lt;&gt;"",Weekly[[#This Row],[SVC_P]]=FALSE,Weekly[[#This Row],[Actual]]=FALSE),AP440+Weekly[[#This Row],[V Odds &lt;]]-1,IF(AND(Weekly[[#This Row],[V Odds &lt;]]&lt;&gt;"",Weekly[[#This Row],[SVC_P]]=FALSE,Weekly[[#This Row],[Actual]]=TRUE),AP440-1,IF(AND(Weekly[[#This Row],[H Odds &lt;]]&lt;&gt;"",Weekly[[#This Row],[SVC_P]]=TRUE,Weekly[[#This Row],[Actual]]=FALSE),AP440-1,AP440)))))</f>
        <v>83.63000000000001</v>
      </c>
      <c r="AQ441" s="37">
        <f>IF(AND(Weekly[[#This Row],[V Odds &lt;]]="",Weekly[[#This Row],[H Odds &lt;]]=""),AQ440,IF(AND(Weekly[[#This Row],[H Odds &lt;]]&lt;&gt;"",Weekly[[#This Row],[ADBC_P]]=TRUE,Weekly[[#This Row],[Actual]]=TRUE),AQ440+Weekly[[#This Row],[H Odds &lt;]]-1,IF(AND(Weekly[[#This Row],[V Odds &lt;]]&lt;&gt;"",Weekly[[#This Row],[ADBC_P]]=FALSE,Weekly[[#This Row],[Actual]]=FALSE),AQ440+Weekly[[#This Row],[V Odds &lt;]]-1,IF(AND(Weekly[[#This Row],[V Odds &lt;]]&lt;&gt;"",Weekly[[#This Row],[ADBC_P]]=FALSE,Weekly[[#This Row],[Actual]]=TRUE),AQ440-1,IF(AND(Weekly[[#This Row],[H Odds &lt;]]&lt;&gt;"",Weekly[[#This Row],[ADBC_P]]=TRUE,Weekly[[#This Row],[Actual]]=FALSE),AQ440-1,AQ440)))))</f>
        <v>53.73</v>
      </c>
      <c r="AR441" s="37">
        <f>IF(AND(Weekly[[#This Row],[V Odds &lt;]]="",Weekly[[#This Row],[H Odds &lt;]]=""),AR440,IF(AND(Weekly[[#This Row],[H Odds &lt;]]&lt;&gt;"",Weekly[[#This Row],[RFC_P]]=TRUE,Weekly[[#This Row],[Actual]]=TRUE),AR440+Weekly[[#This Row],[H Odds &lt;]]-1,IF(AND(Weekly[[#This Row],[V Odds &lt;]]&lt;&gt;"",Weekly[[#This Row],[RFC_P]]=FALSE,Weekly[[#This Row],[Actual]]=FALSE),AR440+Weekly[[#This Row],[V Odds &lt;]]-1,IF(AND(Weekly[[#This Row],[V Odds &lt;]]&lt;&gt;"",Weekly[[#This Row],[RFC_P]]=FALSE,Weekly[[#This Row],[Actual]]=TRUE),AR440-1,IF(AND(Weekly[[#This Row],[H Odds &lt;]]&lt;&gt;"",Weekly[[#This Row],[RFC_P]]=TRUE,Weekly[[#This Row],[Actual]]=FALSE),AR440-1,AR440)))))</f>
        <v>67.839999999999989</v>
      </c>
      <c r="AS441" s="37">
        <f>IF(AND(Weekly[[#This Row],[V Odds &lt;]]="",Weekly[[#This Row],[H Odds &lt;]]=""),AS440,IF(AND(Weekly[[#This Row],[H Odds &lt;]]&lt;&gt;"",Weekly[[#This Row],[GBC_P]]=TRUE,Weekly[[#This Row],[Actual]]=TRUE),AS440+Weekly[[#This Row],[H Odds &lt;]]-1,IF(AND(Weekly[[#This Row],[V Odds &lt;]]&lt;&gt;"",Weekly[[#This Row],[GBC_P]]=FALSE,Weekly[[#This Row],[Actual]]=FALSE),AS440+Weekly[[#This Row],[V Odds &lt;]]-1,IF(AND(Weekly[[#This Row],[V Odds &lt;]]&lt;&gt;"",Weekly[[#This Row],[GBC_P]]=FALSE,Weekly[[#This Row],[Actual]]=TRUE),AS440-1,IF(AND(Weekly[[#This Row],[H Odds &lt;]]&lt;&gt;"",Weekly[[#This Row],[GBC_P]]=TRUE,Weekly[[#This Row],[Actual]]=FALSE),AS440-1,AS440)))))</f>
        <v>53.330000000000005</v>
      </c>
      <c r="AT441" s="37">
        <f>IF(AND(Weekly[[#This Row],[V Odds &lt;]]="",Weekly[[#This Row],[H Odds &lt;]]=""),AT440,IF(AND(Weekly[[#This Row],[H Odds &lt;]]&lt;&gt;"",Weekly[[#This Row],[HGBC_P]]=TRUE,Weekly[[#This Row],[Actual]]=TRUE),AT440+Weekly[[#This Row],[H Odds &lt;]]-1,IF(AND(Weekly[[#This Row],[V Odds &lt;]]&lt;&gt;"",Weekly[[#This Row],[HGBC_P]]=FALSE,Weekly[[#This Row],[Actual]]=FALSE),AT440+Weekly[[#This Row],[V Odds &lt;]]-1,IF(AND(Weekly[[#This Row],[V Odds &lt;]]&lt;&gt;"",Weekly[[#This Row],[HGBC_P]]=FALSE,Weekly[[#This Row],[Actual]]=TRUE),AT440-1,IF(AND(Weekly[[#This Row],[H Odds &lt;]]&lt;&gt;"",Weekly[[#This Row],[HGBC_P]]=TRUE,Weekly[[#This Row],[Actual]]=FALSE),AT440-1,AT440)))))</f>
        <v>58.16</v>
      </c>
      <c r="AU441" s="37">
        <f>IF(AND(Weekly[[#This Row],[V Odds &lt;]]="",Weekly[[#This Row],[H Odds &lt;]]=""),AU440,IF(AND(Weekly[[#This Row],[H Odds &lt;]]&lt;&gt;"",Weekly[[#This Row],[XGB_P]]=TRUE,Weekly[[#This Row],[Actual]]=TRUE),AU440+Weekly[[#This Row],[H Odds &lt;]]-1,IF(AND(Weekly[[#This Row],[V Odds &lt;]]&lt;&gt;"",Weekly[[#This Row],[XGB_P]]=FALSE,Weekly[[#This Row],[Actual]]=FALSE),AU440+Weekly[[#This Row],[V Odds &lt;]]-1,IF(AND(Weekly[[#This Row],[V Odds &lt;]]&lt;&gt;"",Weekly[[#This Row],[XGB_P]]=FALSE,Weekly[[#This Row],[Actual]]=TRUE),AU440-1,IF(AND(Weekly[[#This Row],[H Odds &lt;]]&lt;&gt;"",Weekly[[#This Row],[XGB_P]]=TRUE,Weekly[[#This Row],[Actual]]=FALSE),AU440-1,AU440)))))</f>
        <v>69.510000000000005</v>
      </c>
      <c r="AV441" s="37">
        <f>IF(AND(Weekly[[#This Row],[V Odds &lt;]]="",Weekly[[#This Row],[H Odds &lt;]]=""),AV440,IF(AND(Weekly[[#This Row],[H Odds &lt;]]&lt;&gt;"",Weekly[[#This Row],[QDA_P]]=TRUE,Weekly[[#This Row],[Actual]]=TRUE),AV440+Weekly[[#This Row],[H Odds &lt;]]-1,IF(AND(Weekly[[#This Row],[V Odds &lt;]]&lt;&gt;"",Weekly[[#This Row],[QDA_P]]=FALSE,Weekly[[#This Row],[Actual]]=FALSE),AV440+Weekly[[#This Row],[V Odds &lt;]]-1,IF(AND(Weekly[[#This Row],[V Odds &lt;]]&lt;&gt;"",Weekly[[#This Row],[QDA_P]]=FALSE,Weekly[[#This Row],[Actual]]=TRUE),AV440-1,IF(AND(Weekly[[#This Row],[H Odds &lt;]]&lt;&gt;"",Weekly[[#This Row],[QDA_P]]=TRUE,Weekly[[#This Row],[Actual]]=FALSE),AV440-1,AV440)))))</f>
        <v>61.199999999999989</v>
      </c>
      <c r="AW441" s="37">
        <f>IF(AND(Weekly[[#This Row],[H Odds &lt;]]="",Weekly[[#This Row],[V Odds &lt;]]=""),AW440,IF(AND(Weekly[[#This Row],[KNC_P]]=Weekly[[#This Row],[Actual]],Weekly[[#This Row],[KNC_P]]=TRUE),AW440+Weekly[[#This Row],[BF H Odds]]-1,IF(AND(Weekly[[#This Row],[KNC_P]]=Weekly[[#This Row],[Actual]],Weekly[[#This Row],[KNC_P]]=FALSE),AW440+Weekly[[#This Row],[BF V Odds]]-1,AW440-1)))</f>
        <v>55.930000000000014</v>
      </c>
      <c r="AX441" s="37">
        <f>IF(AND(Weekly[[#This Row],[V Odds &lt;]]="",Weekly[[#This Row],[H Odds &lt;]]=""),AX440,IF(AND(Weekly[[#This Row],[V Odds &lt;]]&lt;&gt;"",Weekly[[#This Row],[FALSES]]&gt;0,Weekly[[#This Row],[Actual]]=FALSE),AX440+Weekly[[#This Row],[V Odds &lt;]]-1,IF(AND(Weekly[[#This Row],[H Odds &lt;]]&lt;&gt;"",Weekly[[#This Row],[TRUES]]&gt;0,Weekly[[#This Row],[Actual]]=TRUE),AX440+Weekly[[#This Row],[H Odds &lt;]]-1,IF(AND(Weekly[[#This Row],[V Odds &lt;]]&lt;&gt;"",Weekly[[#This Row],[FALSES]]=0),AX440,IF(AND(Weekly[[#This Row],[H Odds &lt;]]&lt;&gt;"",Weekly[[#This Row],[TRUES]]=0),AX440,AX440-1)))))</f>
        <v>93.59999999999998</v>
      </c>
      <c r="AY441" s="37">
        <f>IF(AND(Weekly[[#This Row],[V Odds &lt;]]="",Weekly[[#This Row],[H Odds &lt;]]=""),AY440,IF(AND(Weekly[[#This Row],[V Odds &lt;]]&lt;&gt;"",Weekly[[#This Row],[FALSES]]&gt;0,Weekly[[#This Row],[Actual]]=FALSE),AY440+((Weekly[[#This Row],[V Odds &lt;]]-1)*0.92),IF(AND(Weekly[[#This Row],[H Odds &lt;]]&lt;&gt;"",Weekly[[#This Row],[TRUES]]&gt;0,Weekly[[#This Row],[Actual]]=TRUE),AY440+((Weekly[[#This Row],[H Odds &lt;]]-1)*0.92),IF(AND(Weekly[[#This Row],[V Odds &lt;]]&lt;&gt;"",Weekly[[#This Row],[FALSES]]=0),AY440,IF(AND(Weekly[[#This Row],[H Odds &lt;]]&lt;&gt;"",Weekly[[#This Row],[TRUES]]=0),AY440,AY440-1)))))</f>
        <v>84.352000000000032</v>
      </c>
      <c r="AZ441" s="37">
        <f>IF(AND(Weekly[[#This Row],[V Odds &lt;]]="",Weekly[[#This Row],[H Odds &lt;]]=""),AZ440,IF(AND(Weekly[[#This Row],[V Odds &lt;]]&lt;&gt;"",Weekly[[#This Row],[Actual]]=FALSE),AZ440+Weekly[[#This Row],[V Odds &lt;]]-1,IF(AND(Weekly[[#This Row],[H Odds &lt;]]&lt;&gt;"",Weekly[[#This Row],[Actual]]=TRUE),AZ440+Weekly[[#This Row],[H Odds &lt;]]-1,AZ440-1)))</f>
        <v>81.569999999999993</v>
      </c>
      <c r="BA441" s="38">
        <f>IF(Weekly[[#This Row],[H Odds &lt;]]="",BA440,IF(AND(Weekly[[#This Row],[H Odds &lt;]]&lt;&gt;"",Weekly[[#This Row],[SVC_P]]=TRUE,Weekly[[#This Row],[Actual]]=TRUE),BA440+Weekly[[#This Row],[H Odds &lt;]]-1,IF(AND(Weekly[[#This Row],[H Odds &lt;]]&lt;&gt;"",Weekly[[#This Row],[SVC_P]]=TRUE,Weekly[[#This Row],[Actual]]=FALSE),BA440-1,BA440)))</f>
        <v>78.589999999999989</v>
      </c>
      <c r="BB441" s="38">
        <f>IF(Weekly[[#This Row],[H Odds &lt;]]="",BB440,IF(AND(Weekly[[#This Row],[H Odds &lt;]]&lt;&gt;"",Weekly[[#This Row],[ADBC_P]]=TRUE,Weekly[[#This Row],[Actual]]=TRUE),BB440+Weekly[[#This Row],[H Odds &lt;]]-1,IF(AND(Weekly[[#This Row],[H Odds &lt;]]&lt;&gt;"",Weekly[[#This Row],[ADBC_P]]=TRUE,Weekly[[#This Row],[Actual]]=FALSE),BB440-1,BB440)))</f>
        <v>52.41</v>
      </c>
      <c r="BC441" s="38">
        <f>IF(Weekly[[#This Row],[H Odds &lt;]]="",BC440,IF(AND(Weekly[[#This Row],[H Odds &lt;]]&lt;&gt;"",Weekly[[#This Row],[RFC_P]]=TRUE,Weekly[[#This Row],[Actual]]=TRUE),BC440+Weekly[[#This Row],[H Odds &lt;]]-1,IF(AND(Weekly[[#This Row],[H Odds &lt;]]&lt;&gt;"",Weekly[[#This Row],[RFC_P]]=TRUE,Weekly[[#This Row],[Actual]]=FALSE),BC440-1,BC440)))</f>
        <v>54.109999999999992</v>
      </c>
      <c r="BD441" s="38">
        <f>IF(Weekly[[#This Row],[H Odds &lt;]]="",BD440,IF(AND(Weekly[[#This Row],[H Odds &lt;]]&lt;&gt;"",Weekly[[#This Row],[GBC_P]]=TRUE,Weekly[[#This Row],[Actual]]=TRUE),BD440+Weekly[[#This Row],[H Odds &lt;]]-1,IF(AND(Weekly[[#This Row],[H Odds &lt;]]&lt;&gt;"",Weekly[[#This Row],[GBC_P]]=TRUE,Weekly[[#This Row],[Actual]]=FALSE),BD440-1,BD440)))</f>
        <v>53.110000000000007</v>
      </c>
      <c r="BE441" s="38">
        <f>IF(Weekly[[#This Row],[H Odds &lt;]]="",BE440,IF(AND(Weekly[[#This Row],[H Odds &lt;]]&lt;&gt;"",Weekly[[#This Row],[HGBC_P]]=TRUE,Weekly[[#This Row],[Actual]]=TRUE),BE440+Weekly[[#This Row],[H Odds &lt;]]-1,IF(AND(Weekly[[#This Row],[H Odds &lt;]]&lt;&gt;"",Weekly[[#This Row],[HGBC_P]]=TRUE,Weekly[[#This Row],[Actual]]=FALSE),BE440-1,BE440)))</f>
        <v>57.459999999999994</v>
      </c>
      <c r="BF441" s="38">
        <f>IF(Weekly[[#This Row],[H Odds &lt;]]="",BF440,IF(AND(Weekly[[#This Row],[H Odds &lt;]]&lt;&gt;"",Weekly[[#This Row],[XGB_P]]=TRUE,Weekly[[#This Row],[Actual]]=TRUE),BF440+Weekly[[#This Row],[H Odds &lt;]]-1,IF(AND(Weekly[[#This Row],[H Odds &lt;]]&lt;&gt;"",Weekly[[#This Row],[XGB_P]]=TRUE,Weekly[[#This Row],[Actual]]=FALSE),BF440-1,BF440)))</f>
        <v>64.08</v>
      </c>
      <c r="BG441" s="38">
        <f>IF(Weekly[[#This Row],[H Odds &lt;]]="",BG440,IF(AND(Weekly[[#This Row],[H Odds &lt;]]&lt;&gt;"",Weekly[[#This Row],[QDA_P]]=TRUE,Weekly[[#This Row],[Actual]]=TRUE),BG440+Weekly[[#This Row],[H Odds &lt;]]-1,IF(AND(Weekly[[#This Row],[H Odds &lt;]]&lt;&gt;"",Weekly[[#This Row],[QDA_P]]=TRUE,Weekly[[#This Row],[Actual]]=FALSE),BG440-1,BG440)))</f>
        <v>51.129999999999995</v>
      </c>
      <c r="BH441" s="38">
        <f>IF(Weekly[[#This Row],[H Odds &lt;]]="",BH440,IF(AND(Weekly[[#This Row],[H Odds &lt;]]&lt;&gt;"",Weekly[[#This Row],[KNC_P]]=TRUE,Weekly[[#This Row],[Actual]]=TRUE),BH440+Weekly[[#This Row],[H Odds &lt;]]-1,IF(AND(Weekly[[#This Row],[H Odds &lt;]]&lt;&gt;"",Weekly[[#This Row],[KNC_P]]=TRUE,Weekly[[#This Row],[Actual]]=FALSE),BH440-1,BH440)))</f>
        <v>55.499999999999993</v>
      </c>
      <c r="BI441" s="38">
        <f>IF(Weekly[[#This Row],[H Odds &lt;]]="",BI440,IF(AND(Weekly[[#This Row],[H Odds &lt;]]&lt;&gt;"",Weekly[[#This Row],[TRUES]]&gt;0,Weekly[[#This Row],[Actual]]=TRUE),BI440+Weekly[[#This Row],[H Odds &lt;]]-1,IF(AND(Weekly[[#This Row],[H Odds &lt;]]&lt;&gt;"",Weekly[[#This Row],[TRUES]]=0),BI440,BI440-1)))</f>
        <v>78.589999999999989</v>
      </c>
      <c r="BJ441" s="38">
        <f>IF(Weekly[[#This Row],[H Odds &lt;]]="",BJ440,IF(AND(Weekly[[#This Row],[H Odds &lt;]]&lt;&gt;"",Weekly[[#This Row],[Actual]]=TRUE),BJ440+Weekly[[#This Row],[H Odds &lt;]]-1,IF(AND(Weekly[[#This Row],[H Odds &lt;]]&lt;&gt;"",Weekly[[#This Row],[Actual]]=FALSE),BJ440-1,BJ440)))</f>
        <v>80.489999999999995</v>
      </c>
      <c r="BK441" s="58">
        <f>IF(AND(Weekly[[#This Row],[TRUES]]&gt;4,Weekly[[#This Row],[Actual]]=TRUE),BK440+Weekly[[#This Row],[BF H Odds]]-1,IF(AND(Weekly[[#This Row],[FALSES]]&gt;4,Weekly[[#This Row],[Actual]]=FALSE),BK440+Weekly[[#This Row],[BF V Odds]]-1,IF(AND(Weekly[[#This Row],[TRUES]]&gt;4,Weekly[[#This Row],[Actual]]=FALSE),BK440-1,IF(AND(Weekly[[#This Row],[FALSES]]&gt;4,Weekly[[#This Row],[Actual]]=TRUE),BK440-1,BK440))))</f>
        <v>5.3400000000000283</v>
      </c>
      <c r="BL441" s="58">
        <f>IF(AND(Weekly[[#This Row],[TRUES]]&gt;5,Weekly[[#This Row],[Actual]]=TRUE),BL440+Weekly[[#This Row],[BF H Odds]]-1,IF(AND(Weekly[[#This Row],[FALSES]]&gt;5,Weekly[[#This Row],[Actual]]=FALSE),BL440+Weekly[[#This Row],[BF V Odds]]-1,IF(AND(Weekly[[#This Row],[TRUES]]&gt;5,Weekly[[#This Row],[Actual]]=FALSE),BL440-1,IF(AND(Weekly[[#This Row],[FALSES]]&gt;5,Weekly[[#This Row],[Actual]]=TRUE),BL440-1,BL440))))</f>
        <v>13.550000000000022</v>
      </c>
      <c r="BM441" s="58">
        <f>IF(AND(Weekly[[#This Row],[TRUES]]&gt;6,Weekly[[#This Row],[Actual]]=TRUE),BM440+Weekly[[#This Row],[BF H Odds]]-1,IF(AND(Weekly[[#This Row],[FALSES]]&gt;6,Weekly[[#This Row],[Actual]]=FALSE),BM440+Weekly[[#This Row],[BF V Odds]]-1,IF(AND(Weekly[[#This Row],[TRUES]]&gt;6,Weekly[[#This Row],[Actual]]=FALSE),BM440-1,IF(AND(Weekly[[#This Row],[FALSES]]&gt;6,Weekly[[#This Row],[Actual]]=TRUE),BM440-1,BM440))))</f>
        <v>43.480000000000004</v>
      </c>
    </row>
    <row r="442" spans="1:65" x14ac:dyDescent="0.25">
      <c r="A442" s="34"/>
      <c r="B442" s="10">
        <v>44298</v>
      </c>
      <c r="C442" s="17" t="s">
        <v>35</v>
      </c>
      <c r="D442" s="15" t="s">
        <v>22</v>
      </c>
      <c r="E442" t="b">
        <v>1</v>
      </c>
      <c r="F442" t="b">
        <v>1</v>
      </c>
      <c r="G442" t="b">
        <v>1</v>
      </c>
      <c r="H442" t="b">
        <v>0</v>
      </c>
      <c r="I442" t="b">
        <v>0</v>
      </c>
      <c r="J442" t="b">
        <v>1</v>
      </c>
      <c r="K442" t="b">
        <v>0</v>
      </c>
      <c r="L442" t="b">
        <v>1</v>
      </c>
      <c r="O442" t="str">
        <f>IF(Weekly[[#This Row],[H/V]]="H",Weekly[[#This Row],[BF H Odds]],IF(Weekly[[#This Row],[H/V]]="V",Weekly[[#This Row],[BF V Odds]],""))</f>
        <v/>
      </c>
      <c r="P442" t="b">
        <v>1</v>
      </c>
      <c r="R442" s="35">
        <f>IFERROR(IF(Weekly[[#This Row],[Won Bet?]]="yes",R441+(Weekly[[#This Row],[BF Odds]]*Weekly[[#This Row],[BF Stake]])-Weekly[[#This Row],[BF Stake]],R441-Weekly[[#This Row],[BF Stake]]),R441)</f>
        <v>809.73</v>
      </c>
      <c r="S442" s="9">
        <f>IFERROR(IF(Weekly[[#This Row],[Won Bet?]]="yes",S441+(((Weekly[[#This Row],[BF Odds]]*Weekly[[#This Row],[BF Stake]])-Weekly[[#This Row],[BF Stake]])*0.92),S441-Weekly[[#This Row],[BF Stake]]),S441)</f>
        <v>806.94359999999995</v>
      </c>
      <c r="T442">
        <v>2.2599999999999998</v>
      </c>
      <c r="U442">
        <v>1.78</v>
      </c>
      <c r="V442" s="24">
        <f>IF(Weekly[[#This Row],[Actual]]="","",IF(AND(Weekly[[#This Row],[SVC_P]]=Weekly[[#This Row],[Actual]],Weekly[[#This Row],[SVC_P]]=TRUE),V441+Weekly[[#This Row],[BF H Odds]]-1,IF(AND(Weekly[[#This Row],[SVC_P]]=Weekly[[#This Row],[Actual]],Weekly[[#This Row],[SVC_P]]=FALSE),V441+Weekly[[#This Row],[BF V Odds]]-1,V441-1)))</f>
        <v>67.050000000000054</v>
      </c>
      <c r="W442" s="24">
        <f>IF(Weekly[[#This Row],[Actual]]="","",IF(AND(Weekly[[#This Row],[SVC_P]]=FALSE,Weekly[[#This Row],[Actual]]=TRUE),W441+Weekly[[#This Row],[BF H Odds]]-1,IF(AND(Weekly[[#This Row],[SVC_P]]=TRUE,Weekly[[#This Row],[Actual]]=FALSE,),W441+Weekly[[#This Row],[BF V Odds]]-1,W441-1)))</f>
        <v>-377.03</v>
      </c>
      <c r="X442" s="24">
        <f>IF(Weekly[[#This Row],[Actual]]="","",IF(AND(Weekly[[#This Row],[ADBC_P]]=Weekly[[#This Row],[Actual]],Weekly[[#This Row],[ADBC_P]]=TRUE),X441+Weekly[[#This Row],[BF H Odds]]-1,IF(AND(Weekly[[#This Row],[ADBC_P]]=Weekly[[#This Row],[Actual]],Weekly[[#This Row],[ADBC_P]]=FALSE),X441+Weekly[[#This Row],[BF V Odds]]-1,X441-1)))</f>
        <v>16.130000000000024</v>
      </c>
      <c r="Y442" s="24">
        <f>IF(Weekly[[#This Row],[Actual]]="","",IF(AND(Weekly[[#This Row],[ADBC_P]]=FALSE,Weekly[[#This Row],[Actual]]=TRUE),Y441+Weekly[[#This Row],[BF H Odds]]-1,IF(AND(Weekly[[#This Row],[ADBC_P]]=TRUE,Weekly[[#This Row],[Actual]]=FALSE),Y441+Weekly[[#This Row],[BF V Odds]]-1,Y441-1)))</f>
        <v>55.780000000000008</v>
      </c>
      <c r="Z442" s="24">
        <f>IF(Weekly[[#This Row],[Actual]]="","",IF(AND(Weekly[[#This Row],[RFC_P]]=Weekly[[#This Row],[Actual]],Weekly[[#This Row],[RFC_P]]=TRUE),Z441+Weekly[[#This Row],[BF H Odds]]-1,IF(AND(Weekly[[#This Row],[RFC_P]]=Weekly[[#This Row],[Actual]],Weekly[[#This Row],[RFC_P]]=FALSE),Z441+Weekly[[#This Row],[BF V Odds]]-1,Z441-1)))</f>
        <v>27.900000000000013</v>
      </c>
      <c r="AA442" s="24">
        <f>IF(Weekly[[#This Row],[Actual]]="","",IF(AND(Weekly[[#This Row],[RFC_P]]=FALSE,Weekly[[#This Row],[Actual]]=TRUE),AA441+Weekly[[#This Row],[BF H Odds]]-1,IF(AND(Weekly[[#This Row],[RFC_P]]=TRUE,Weekly[[#This Row],[Actual]]=FALSE),AA441+Weekly[[#This Row],[BF V Odds]]-1,AA441-1)))</f>
        <v>44.009999999999984</v>
      </c>
      <c r="AB442" s="24">
        <f>IF(Weekly[[#This Row],[Actual]]="","",IF(AND(Weekly[[#This Row],[GBC_P]]=Weekly[[#This Row],[Actual]],Weekly[[#This Row],[GBC_P]]=TRUE),AB441+Weekly[[#This Row],[BF H Odds]]-1,IF(AND(Weekly[[#This Row],[GBC_P]]=Weekly[[#This Row],[Actual]],Weekly[[#This Row],[GBC_P]]=FALSE),AB441+Weekly[[#This Row],[BF V Odds]]-1,AB441-1)))</f>
        <v>7.5400000000000063</v>
      </c>
      <c r="AC442" s="24">
        <f>IF(Weekly[[#This Row],[Actual]]="","",IF(AND(Weekly[[#This Row],[GBC_P]]=FALSE,Weekly[[#This Row],[Actual]]=TRUE),AC441+Weekly[[#This Row],[BF H Odds]]-1,IF(AND(Weekly[[#This Row],[GBC_P]]=TRUE,Weekly[[#This Row],[Actual]]=FALSE),AC441+Weekly[[#This Row],[BF V Odds]]-1,AC441-1)))</f>
        <v>64.369999999999948</v>
      </c>
      <c r="AD442" s="24">
        <f>IF(Weekly[[#This Row],[Actual]]="","",IF(AND(Weekly[[#This Row],[HGBC_P]]=Weekly[[#This Row],[Actual]],Weekly[[#This Row],[HGBC_P]]=TRUE),AD441+Weekly[[#This Row],[BF H Odds]]-1,IF(AND(Weekly[[#This Row],[HGBC_P]]=Weekly[[#This Row],[Actual]],Weekly[[#This Row],[HGBC_P]]=FALSE),AD441+Weekly[[#This Row],[BF V Odds]]-1,AD441-1)))</f>
        <v>10.570000000000025</v>
      </c>
      <c r="AE442" s="24">
        <f>IF(Weekly[[#This Row],[Actual]]="","",IF(AND(Weekly[[#This Row],[HGBC_P]]=FALSE,Weekly[[#This Row],[Actual]]=TRUE),AE441+Weekly[[#This Row],[BF H Odds]]-1,IF(AND(Weekly[[#This Row],[HGBC_P]]=TRUE,Weekly[[#This Row],[Actual]]=FALSE),AE441+Weekly[[#This Row],[BF V Odds]]-1,AE441-1)))</f>
        <v>61.339999999999996</v>
      </c>
      <c r="AF442" s="24">
        <f>IF(Weekly[[#This Row],[Actual]]="","",IF(AND(Weekly[[#This Row],[XGB_P]]=Weekly[[#This Row],[Actual]],Weekly[[#This Row],[XGB_P]]=TRUE),AF441+Weekly[[#This Row],[BF H Odds]]-1,IF(AND(Weekly[[#This Row],[XGB_P]]=Weekly[[#This Row],[Actual]],Weekly[[#This Row],[XGB_P]]=FALSE),AF441+Weekly[[#This Row],[BF V Odds]]-1,AF441-1)))</f>
        <v>34.760000000000026</v>
      </c>
      <c r="AG442" s="24">
        <f>IF(Weekly[[#This Row],[Actual]]="","",IF(AND(Weekly[[#This Row],[XGB_P]]=FALSE,Weekly[[#This Row],[Actual]]=TRUE),AG441+Weekly[[#This Row],[BF H Odds]]-1,IF(AND(Weekly[[#This Row],[XGB_P]]=TRUE,Weekly[[#This Row],[Actual]]=FALSE),AG441+Weekly[[#This Row],[BF V Odds]]-1,AG441-1)))</f>
        <v>37.15</v>
      </c>
      <c r="AH442" s="24">
        <f>IF(Weekly[[#This Row],[Actual]]="","",IF(AND(Weekly[[#This Row],[QDA_P]]=Weekly[[#This Row],[Actual]],Weekly[[#This Row],[QDA_P]]=TRUE),AH441+Weekly[[#This Row],[BF H Odds]]-1,IF(AND(Weekly[[#This Row],[QDA_P]]=Weekly[[#This Row],[Actual]],Weekly[[#This Row],[QDA_P]]=FALSE),AH441+Weekly[[#This Row],[BF V Odds]]-1,AH441-1)))</f>
        <v>-1.8699999999999912</v>
      </c>
      <c r="AI442" s="24">
        <f>IF(Weekly[[#This Row],[Actual]]="","",IF(AND(Weekly[[#This Row],[QDA_P]]=FALSE,Weekly[[#This Row],[Actual]]=TRUE),AI441+Weekly[[#This Row],[BF H Odds]]-1,IF(AND(Weekly[[#This Row],[QDA_P]]=TRUE,Weekly[[#This Row],[Actual]]=FALSE),AI441+Weekly[[#This Row],[BF V Odds]]-1,AI441-1)))</f>
        <v>73.78</v>
      </c>
      <c r="AJ442" s="24">
        <f>IF(Weekly[[#This Row],[Actual]]="","",IF(AND(Weekly[[#This Row],[KNC_P]]=FALSE,Weekly[[#This Row],[Actual]]=TRUE),AJ441+Weekly[[#This Row],[BF H Odds]]-1,IF(AND(Weekly[[#This Row],[KNC_P]]=TRUE,Weekly[[#This Row],[Actual]]=FALSE),AJ441+Weekly[[#This Row],[BF V Odds]]-1,AJ441-1)))</f>
        <v>44.149999999999977</v>
      </c>
      <c r="AK442" s="24">
        <f>IF(Weekly[[#This Row],[Actual]]="","",IF(AND(Weekly[[#This Row],[KNC_P]]=FALSE,Weekly[[#This Row],[Actual]]=TRUE),AK441+Weekly[[#This Row],[BF H Odds]]-1,IF(AND(Weekly[[#This Row],[KNC_P]]=TRUE,Weekly[[#This Row],[Actual]]=FALSE),AK441+Weekly[[#This Row],[BF V Odds]]-1,AK441-1)))</f>
        <v>43.049999999999969</v>
      </c>
      <c r="AL442" s="30">
        <f>IF(Weekly[[#This Row],[Actual]]="","",COUNTIF(Weekly[[#This Row],[SVC_P]:[QDA_P]],TRUE))</f>
        <v>4</v>
      </c>
      <c r="AM442" s="30">
        <f>IF(Weekly[[#This Row],[Actual]]="","",COUNTIF(Weekly[[#This Row],[SVC_P]:[QDA_P]],FALSE))</f>
        <v>3</v>
      </c>
      <c r="AN442" s="36" t="str">
        <f>IF(AND(Weekly[[#This Row],[BF V Odds]]&gt;$BO$6,Weekly[[#This Row],[BF V Odds]] &lt; $BO$7),Weekly[[#This Row],[BF V Odds]],"")</f>
        <v/>
      </c>
      <c r="AO442" s="36" t="str">
        <f>IF(AND(Weekly[[#This Row],[BF H Odds]]&gt;$BO$6, Weekly[[#This Row],[BF H Odds]] &lt; $BO$7),Weekly[[#This Row],[BF H Odds]],"")</f>
        <v/>
      </c>
      <c r="AP442" s="37">
        <f>IF(AND(Weekly[[#This Row],[V Odds &lt;]]="",Weekly[[#This Row],[H Odds &lt;]]=""),AP441,IF(AND(Weekly[[#This Row],[H Odds &lt;]]&lt;&gt;"",Weekly[[#This Row],[SVC_P]]=TRUE,Weekly[[#This Row],[Actual]]=TRUE),AP441+Weekly[[#This Row],[H Odds &lt;]]-1,IF(AND(Weekly[[#This Row],[V Odds &lt;]]&lt;&gt;"",Weekly[[#This Row],[SVC_P]]=FALSE,Weekly[[#This Row],[Actual]]=FALSE),AP441+Weekly[[#This Row],[V Odds &lt;]]-1,IF(AND(Weekly[[#This Row],[V Odds &lt;]]&lt;&gt;"",Weekly[[#This Row],[SVC_P]]=FALSE,Weekly[[#This Row],[Actual]]=TRUE),AP441-1,IF(AND(Weekly[[#This Row],[H Odds &lt;]]&lt;&gt;"",Weekly[[#This Row],[SVC_P]]=TRUE,Weekly[[#This Row],[Actual]]=FALSE),AP441-1,AP441)))))</f>
        <v>83.63000000000001</v>
      </c>
      <c r="AQ442" s="37">
        <f>IF(AND(Weekly[[#This Row],[V Odds &lt;]]="",Weekly[[#This Row],[H Odds &lt;]]=""),AQ441,IF(AND(Weekly[[#This Row],[H Odds &lt;]]&lt;&gt;"",Weekly[[#This Row],[ADBC_P]]=TRUE,Weekly[[#This Row],[Actual]]=TRUE),AQ441+Weekly[[#This Row],[H Odds &lt;]]-1,IF(AND(Weekly[[#This Row],[V Odds &lt;]]&lt;&gt;"",Weekly[[#This Row],[ADBC_P]]=FALSE,Weekly[[#This Row],[Actual]]=FALSE),AQ441+Weekly[[#This Row],[V Odds &lt;]]-1,IF(AND(Weekly[[#This Row],[V Odds &lt;]]&lt;&gt;"",Weekly[[#This Row],[ADBC_P]]=FALSE,Weekly[[#This Row],[Actual]]=TRUE),AQ441-1,IF(AND(Weekly[[#This Row],[H Odds &lt;]]&lt;&gt;"",Weekly[[#This Row],[ADBC_P]]=TRUE,Weekly[[#This Row],[Actual]]=FALSE),AQ441-1,AQ441)))))</f>
        <v>53.73</v>
      </c>
      <c r="AR442" s="37">
        <f>IF(AND(Weekly[[#This Row],[V Odds &lt;]]="",Weekly[[#This Row],[H Odds &lt;]]=""),AR441,IF(AND(Weekly[[#This Row],[H Odds &lt;]]&lt;&gt;"",Weekly[[#This Row],[RFC_P]]=TRUE,Weekly[[#This Row],[Actual]]=TRUE),AR441+Weekly[[#This Row],[H Odds &lt;]]-1,IF(AND(Weekly[[#This Row],[V Odds &lt;]]&lt;&gt;"",Weekly[[#This Row],[RFC_P]]=FALSE,Weekly[[#This Row],[Actual]]=FALSE),AR441+Weekly[[#This Row],[V Odds &lt;]]-1,IF(AND(Weekly[[#This Row],[V Odds &lt;]]&lt;&gt;"",Weekly[[#This Row],[RFC_P]]=FALSE,Weekly[[#This Row],[Actual]]=TRUE),AR441-1,IF(AND(Weekly[[#This Row],[H Odds &lt;]]&lt;&gt;"",Weekly[[#This Row],[RFC_P]]=TRUE,Weekly[[#This Row],[Actual]]=FALSE),AR441-1,AR441)))))</f>
        <v>67.839999999999989</v>
      </c>
      <c r="AS442" s="37">
        <f>IF(AND(Weekly[[#This Row],[V Odds &lt;]]="",Weekly[[#This Row],[H Odds &lt;]]=""),AS441,IF(AND(Weekly[[#This Row],[H Odds &lt;]]&lt;&gt;"",Weekly[[#This Row],[GBC_P]]=TRUE,Weekly[[#This Row],[Actual]]=TRUE),AS441+Weekly[[#This Row],[H Odds &lt;]]-1,IF(AND(Weekly[[#This Row],[V Odds &lt;]]&lt;&gt;"",Weekly[[#This Row],[GBC_P]]=FALSE,Weekly[[#This Row],[Actual]]=FALSE),AS441+Weekly[[#This Row],[V Odds &lt;]]-1,IF(AND(Weekly[[#This Row],[V Odds &lt;]]&lt;&gt;"",Weekly[[#This Row],[GBC_P]]=FALSE,Weekly[[#This Row],[Actual]]=TRUE),AS441-1,IF(AND(Weekly[[#This Row],[H Odds &lt;]]&lt;&gt;"",Weekly[[#This Row],[GBC_P]]=TRUE,Weekly[[#This Row],[Actual]]=FALSE),AS441-1,AS441)))))</f>
        <v>53.330000000000005</v>
      </c>
      <c r="AT442" s="37">
        <f>IF(AND(Weekly[[#This Row],[V Odds &lt;]]="",Weekly[[#This Row],[H Odds &lt;]]=""),AT441,IF(AND(Weekly[[#This Row],[H Odds &lt;]]&lt;&gt;"",Weekly[[#This Row],[HGBC_P]]=TRUE,Weekly[[#This Row],[Actual]]=TRUE),AT441+Weekly[[#This Row],[H Odds &lt;]]-1,IF(AND(Weekly[[#This Row],[V Odds &lt;]]&lt;&gt;"",Weekly[[#This Row],[HGBC_P]]=FALSE,Weekly[[#This Row],[Actual]]=FALSE),AT441+Weekly[[#This Row],[V Odds &lt;]]-1,IF(AND(Weekly[[#This Row],[V Odds &lt;]]&lt;&gt;"",Weekly[[#This Row],[HGBC_P]]=FALSE,Weekly[[#This Row],[Actual]]=TRUE),AT441-1,IF(AND(Weekly[[#This Row],[H Odds &lt;]]&lt;&gt;"",Weekly[[#This Row],[HGBC_P]]=TRUE,Weekly[[#This Row],[Actual]]=FALSE),AT441-1,AT441)))))</f>
        <v>58.16</v>
      </c>
      <c r="AU442" s="37">
        <f>IF(AND(Weekly[[#This Row],[V Odds &lt;]]="",Weekly[[#This Row],[H Odds &lt;]]=""),AU441,IF(AND(Weekly[[#This Row],[H Odds &lt;]]&lt;&gt;"",Weekly[[#This Row],[XGB_P]]=TRUE,Weekly[[#This Row],[Actual]]=TRUE),AU441+Weekly[[#This Row],[H Odds &lt;]]-1,IF(AND(Weekly[[#This Row],[V Odds &lt;]]&lt;&gt;"",Weekly[[#This Row],[XGB_P]]=FALSE,Weekly[[#This Row],[Actual]]=FALSE),AU441+Weekly[[#This Row],[V Odds &lt;]]-1,IF(AND(Weekly[[#This Row],[V Odds &lt;]]&lt;&gt;"",Weekly[[#This Row],[XGB_P]]=FALSE,Weekly[[#This Row],[Actual]]=TRUE),AU441-1,IF(AND(Weekly[[#This Row],[H Odds &lt;]]&lt;&gt;"",Weekly[[#This Row],[XGB_P]]=TRUE,Weekly[[#This Row],[Actual]]=FALSE),AU441-1,AU441)))))</f>
        <v>69.510000000000005</v>
      </c>
      <c r="AV442" s="37">
        <f>IF(AND(Weekly[[#This Row],[V Odds &lt;]]="",Weekly[[#This Row],[H Odds &lt;]]=""),AV441,IF(AND(Weekly[[#This Row],[H Odds &lt;]]&lt;&gt;"",Weekly[[#This Row],[QDA_P]]=TRUE,Weekly[[#This Row],[Actual]]=TRUE),AV441+Weekly[[#This Row],[H Odds &lt;]]-1,IF(AND(Weekly[[#This Row],[V Odds &lt;]]&lt;&gt;"",Weekly[[#This Row],[QDA_P]]=FALSE,Weekly[[#This Row],[Actual]]=FALSE),AV441+Weekly[[#This Row],[V Odds &lt;]]-1,IF(AND(Weekly[[#This Row],[V Odds &lt;]]&lt;&gt;"",Weekly[[#This Row],[QDA_P]]=FALSE,Weekly[[#This Row],[Actual]]=TRUE),AV441-1,IF(AND(Weekly[[#This Row],[H Odds &lt;]]&lt;&gt;"",Weekly[[#This Row],[QDA_P]]=TRUE,Weekly[[#This Row],[Actual]]=FALSE),AV441-1,AV441)))))</f>
        <v>61.199999999999989</v>
      </c>
      <c r="AW442" s="37">
        <f>IF(AND(Weekly[[#This Row],[H Odds &lt;]]="",Weekly[[#This Row],[V Odds &lt;]]=""),AW441,IF(AND(Weekly[[#This Row],[KNC_P]]=Weekly[[#This Row],[Actual]],Weekly[[#This Row],[KNC_P]]=TRUE),AW441+Weekly[[#This Row],[BF H Odds]]-1,IF(AND(Weekly[[#This Row],[KNC_P]]=Weekly[[#This Row],[Actual]],Weekly[[#This Row],[KNC_P]]=FALSE),AW441+Weekly[[#This Row],[BF V Odds]]-1,AW441-1)))</f>
        <v>55.930000000000014</v>
      </c>
      <c r="AX442" s="37">
        <f>IF(AND(Weekly[[#This Row],[V Odds &lt;]]="",Weekly[[#This Row],[H Odds &lt;]]=""),AX441,IF(AND(Weekly[[#This Row],[V Odds &lt;]]&lt;&gt;"",Weekly[[#This Row],[FALSES]]&gt;0,Weekly[[#This Row],[Actual]]=FALSE),AX441+Weekly[[#This Row],[V Odds &lt;]]-1,IF(AND(Weekly[[#This Row],[H Odds &lt;]]&lt;&gt;"",Weekly[[#This Row],[TRUES]]&gt;0,Weekly[[#This Row],[Actual]]=TRUE),AX441+Weekly[[#This Row],[H Odds &lt;]]-1,IF(AND(Weekly[[#This Row],[V Odds &lt;]]&lt;&gt;"",Weekly[[#This Row],[FALSES]]=0),AX441,IF(AND(Weekly[[#This Row],[H Odds &lt;]]&lt;&gt;"",Weekly[[#This Row],[TRUES]]=0),AX441,AX441-1)))))</f>
        <v>93.59999999999998</v>
      </c>
      <c r="AY442" s="37">
        <f>IF(AND(Weekly[[#This Row],[V Odds &lt;]]="",Weekly[[#This Row],[H Odds &lt;]]=""),AY441,IF(AND(Weekly[[#This Row],[V Odds &lt;]]&lt;&gt;"",Weekly[[#This Row],[FALSES]]&gt;0,Weekly[[#This Row],[Actual]]=FALSE),AY441+((Weekly[[#This Row],[V Odds &lt;]]-1)*0.92),IF(AND(Weekly[[#This Row],[H Odds &lt;]]&lt;&gt;"",Weekly[[#This Row],[TRUES]]&gt;0,Weekly[[#This Row],[Actual]]=TRUE),AY441+((Weekly[[#This Row],[H Odds &lt;]]-1)*0.92),IF(AND(Weekly[[#This Row],[V Odds &lt;]]&lt;&gt;"",Weekly[[#This Row],[FALSES]]=0),AY441,IF(AND(Weekly[[#This Row],[H Odds &lt;]]&lt;&gt;"",Weekly[[#This Row],[TRUES]]=0),AY441,AY441-1)))))</f>
        <v>84.352000000000032</v>
      </c>
      <c r="AZ442" s="37">
        <f>IF(AND(Weekly[[#This Row],[V Odds &lt;]]="",Weekly[[#This Row],[H Odds &lt;]]=""),AZ441,IF(AND(Weekly[[#This Row],[V Odds &lt;]]&lt;&gt;"",Weekly[[#This Row],[Actual]]=FALSE),AZ441+Weekly[[#This Row],[V Odds &lt;]]-1,IF(AND(Weekly[[#This Row],[H Odds &lt;]]&lt;&gt;"",Weekly[[#This Row],[Actual]]=TRUE),AZ441+Weekly[[#This Row],[H Odds &lt;]]-1,AZ441-1)))</f>
        <v>81.569999999999993</v>
      </c>
      <c r="BA442" s="38">
        <f>IF(Weekly[[#This Row],[H Odds &lt;]]="",BA441,IF(AND(Weekly[[#This Row],[H Odds &lt;]]&lt;&gt;"",Weekly[[#This Row],[SVC_P]]=TRUE,Weekly[[#This Row],[Actual]]=TRUE),BA441+Weekly[[#This Row],[H Odds &lt;]]-1,IF(AND(Weekly[[#This Row],[H Odds &lt;]]&lt;&gt;"",Weekly[[#This Row],[SVC_P]]=TRUE,Weekly[[#This Row],[Actual]]=FALSE),BA441-1,BA441)))</f>
        <v>78.589999999999989</v>
      </c>
      <c r="BB442" s="38">
        <f>IF(Weekly[[#This Row],[H Odds &lt;]]="",BB441,IF(AND(Weekly[[#This Row],[H Odds &lt;]]&lt;&gt;"",Weekly[[#This Row],[ADBC_P]]=TRUE,Weekly[[#This Row],[Actual]]=TRUE),BB441+Weekly[[#This Row],[H Odds &lt;]]-1,IF(AND(Weekly[[#This Row],[H Odds &lt;]]&lt;&gt;"",Weekly[[#This Row],[ADBC_P]]=TRUE,Weekly[[#This Row],[Actual]]=FALSE),BB441-1,BB441)))</f>
        <v>52.41</v>
      </c>
      <c r="BC442" s="38">
        <f>IF(Weekly[[#This Row],[H Odds &lt;]]="",BC441,IF(AND(Weekly[[#This Row],[H Odds &lt;]]&lt;&gt;"",Weekly[[#This Row],[RFC_P]]=TRUE,Weekly[[#This Row],[Actual]]=TRUE),BC441+Weekly[[#This Row],[H Odds &lt;]]-1,IF(AND(Weekly[[#This Row],[H Odds &lt;]]&lt;&gt;"",Weekly[[#This Row],[RFC_P]]=TRUE,Weekly[[#This Row],[Actual]]=FALSE),BC441-1,BC441)))</f>
        <v>54.109999999999992</v>
      </c>
      <c r="BD442" s="38">
        <f>IF(Weekly[[#This Row],[H Odds &lt;]]="",BD441,IF(AND(Weekly[[#This Row],[H Odds &lt;]]&lt;&gt;"",Weekly[[#This Row],[GBC_P]]=TRUE,Weekly[[#This Row],[Actual]]=TRUE),BD441+Weekly[[#This Row],[H Odds &lt;]]-1,IF(AND(Weekly[[#This Row],[H Odds &lt;]]&lt;&gt;"",Weekly[[#This Row],[GBC_P]]=TRUE,Weekly[[#This Row],[Actual]]=FALSE),BD441-1,BD441)))</f>
        <v>53.110000000000007</v>
      </c>
      <c r="BE442" s="38">
        <f>IF(Weekly[[#This Row],[H Odds &lt;]]="",BE441,IF(AND(Weekly[[#This Row],[H Odds &lt;]]&lt;&gt;"",Weekly[[#This Row],[HGBC_P]]=TRUE,Weekly[[#This Row],[Actual]]=TRUE),BE441+Weekly[[#This Row],[H Odds &lt;]]-1,IF(AND(Weekly[[#This Row],[H Odds &lt;]]&lt;&gt;"",Weekly[[#This Row],[HGBC_P]]=TRUE,Weekly[[#This Row],[Actual]]=FALSE),BE441-1,BE441)))</f>
        <v>57.459999999999994</v>
      </c>
      <c r="BF442" s="38">
        <f>IF(Weekly[[#This Row],[H Odds &lt;]]="",BF441,IF(AND(Weekly[[#This Row],[H Odds &lt;]]&lt;&gt;"",Weekly[[#This Row],[XGB_P]]=TRUE,Weekly[[#This Row],[Actual]]=TRUE),BF441+Weekly[[#This Row],[H Odds &lt;]]-1,IF(AND(Weekly[[#This Row],[H Odds &lt;]]&lt;&gt;"",Weekly[[#This Row],[XGB_P]]=TRUE,Weekly[[#This Row],[Actual]]=FALSE),BF441-1,BF441)))</f>
        <v>64.08</v>
      </c>
      <c r="BG442" s="38">
        <f>IF(Weekly[[#This Row],[H Odds &lt;]]="",BG441,IF(AND(Weekly[[#This Row],[H Odds &lt;]]&lt;&gt;"",Weekly[[#This Row],[QDA_P]]=TRUE,Weekly[[#This Row],[Actual]]=TRUE),BG441+Weekly[[#This Row],[H Odds &lt;]]-1,IF(AND(Weekly[[#This Row],[H Odds &lt;]]&lt;&gt;"",Weekly[[#This Row],[QDA_P]]=TRUE,Weekly[[#This Row],[Actual]]=FALSE),BG441-1,BG441)))</f>
        <v>51.129999999999995</v>
      </c>
      <c r="BH442" s="38">
        <f>IF(Weekly[[#This Row],[H Odds &lt;]]="",BH441,IF(AND(Weekly[[#This Row],[H Odds &lt;]]&lt;&gt;"",Weekly[[#This Row],[KNC_P]]=TRUE,Weekly[[#This Row],[Actual]]=TRUE),BH441+Weekly[[#This Row],[H Odds &lt;]]-1,IF(AND(Weekly[[#This Row],[H Odds &lt;]]&lt;&gt;"",Weekly[[#This Row],[KNC_P]]=TRUE,Weekly[[#This Row],[Actual]]=FALSE),BH441-1,BH441)))</f>
        <v>55.499999999999993</v>
      </c>
      <c r="BI442" s="38">
        <f>IF(Weekly[[#This Row],[H Odds &lt;]]="",BI441,IF(AND(Weekly[[#This Row],[H Odds &lt;]]&lt;&gt;"",Weekly[[#This Row],[TRUES]]&gt;0,Weekly[[#This Row],[Actual]]=TRUE),BI441+Weekly[[#This Row],[H Odds &lt;]]-1,IF(AND(Weekly[[#This Row],[H Odds &lt;]]&lt;&gt;"",Weekly[[#This Row],[TRUES]]=0),BI441,BI441-1)))</f>
        <v>78.589999999999989</v>
      </c>
      <c r="BJ442" s="38">
        <f>IF(Weekly[[#This Row],[H Odds &lt;]]="",BJ441,IF(AND(Weekly[[#This Row],[H Odds &lt;]]&lt;&gt;"",Weekly[[#This Row],[Actual]]=TRUE),BJ441+Weekly[[#This Row],[H Odds &lt;]]-1,IF(AND(Weekly[[#This Row],[H Odds &lt;]]&lt;&gt;"",Weekly[[#This Row],[Actual]]=FALSE),BJ441-1,BJ441)))</f>
        <v>80.489999999999995</v>
      </c>
      <c r="BK442" s="58">
        <f>IF(AND(Weekly[[#This Row],[TRUES]]&gt;4,Weekly[[#This Row],[Actual]]=TRUE),BK441+Weekly[[#This Row],[BF H Odds]]-1,IF(AND(Weekly[[#This Row],[FALSES]]&gt;4,Weekly[[#This Row],[Actual]]=FALSE),BK441+Weekly[[#This Row],[BF V Odds]]-1,IF(AND(Weekly[[#This Row],[TRUES]]&gt;4,Weekly[[#This Row],[Actual]]=FALSE),BK441-1,IF(AND(Weekly[[#This Row],[FALSES]]&gt;4,Weekly[[#This Row],[Actual]]=TRUE),BK441-1,BK441))))</f>
        <v>5.3400000000000283</v>
      </c>
      <c r="BL442" s="58">
        <f>IF(AND(Weekly[[#This Row],[TRUES]]&gt;5,Weekly[[#This Row],[Actual]]=TRUE),BL441+Weekly[[#This Row],[BF H Odds]]-1,IF(AND(Weekly[[#This Row],[FALSES]]&gt;5,Weekly[[#This Row],[Actual]]=FALSE),BL441+Weekly[[#This Row],[BF V Odds]]-1,IF(AND(Weekly[[#This Row],[TRUES]]&gt;5,Weekly[[#This Row],[Actual]]=FALSE),BL441-1,IF(AND(Weekly[[#This Row],[FALSES]]&gt;5,Weekly[[#This Row],[Actual]]=TRUE),BL441-1,BL441))))</f>
        <v>13.550000000000022</v>
      </c>
      <c r="BM442" s="58">
        <f>IF(AND(Weekly[[#This Row],[TRUES]]&gt;6,Weekly[[#This Row],[Actual]]=TRUE),BM441+Weekly[[#This Row],[BF H Odds]]-1,IF(AND(Weekly[[#This Row],[FALSES]]&gt;6,Weekly[[#This Row],[Actual]]=FALSE),BM441+Weekly[[#This Row],[BF V Odds]]-1,IF(AND(Weekly[[#This Row],[TRUES]]&gt;6,Weekly[[#This Row],[Actual]]=FALSE),BM441-1,IF(AND(Weekly[[#This Row],[FALSES]]&gt;6,Weekly[[#This Row],[Actual]]=TRUE),BM441-1,BM441))))</f>
        <v>43.480000000000004</v>
      </c>
    </row>
    <row r="443" spans="1:65" x14ac:dyDescent="0.25">
      <c r="A443" s="34"/>
      <c r="B443" s="10">
        <v>44298</v>
      </c>
      <c r="C443" s="17" t="s">
        <v>13</v>
      </c>
      <c r="D443" s="15" t="s">
        <v>34</v>
      </c>
      <c r="E443" t="b">
        <v>1</v>
      </c>
      <c r="F443" t="b">
        <v>1</v>
      </c>
      <c r="G443" t="b">
        <v>1</v>
      </c>
      <c r="H443" t="b">
        <v>1</v>
      </c>
      <c r="I443" t="b">
        <v>1</v>
      </c>
      <c r="J443" t="b">
        <v>1</v>
      </c>
      <c r="K443" t="b">
        <v>1</v>
      </c>
      <c r="L443" t="b">
        <v>1</v>
      </c>
      <c r="O443" t="str">
        <f>IF(Weekly[[#This Row],[H/V]]="H",Weekly[[#This Row],[BF H Odds]],IF(Weekly[[#This Row],[H/V]]="V",Weekly[[#This Row],[BF V Odds]],""))</f>
        <v/>
      </c>
      <c r="P443" t="b">
        <v>1</v>
      </c>
      <c r="R443" s="35">
        <f>IFERROR(IF(Weekly[[#This Row],[Won Bet?]]="yes",R442+(Weekly[[#This Row],[BF Odds]]*Weekly[[#This Row],[BF Stake]])-Weekly[[#This Row],[BF Stake]],R442-Weekly[[#This Row],[BF Stake]]),R442)</f>
        <v>809.73</v>
      </c>
      <c r="S443" s="9">
        <f>IFERROR(IF(Weekly[[#This Row],[Won Bet?]]="yes",S442+(((Weekly[[#This Row],[BF Odds]]*Weekly[[#This Row],[BF Stake]])-Weekly[[#This Row],[BF Stake]])*0.92),S442-Weekly[[#This Row],[BF Stake]]),S442)</f>
        <v>806.94359999999995</v>
      </c>
      <c r="T443">
        <v>2.2000000000000002</v>
      </c>
      <c r="U443">
        <v>1.82</v>
      </c>
      <c r="V443" s="24">
        <f>IF(Weekly[[#This Row],[Actual]]="","",IF(AND(Weekly[[#This Row],[SVC_P]]=Weekly[[#This Row],[Actual]],Weekly[[#This Row],[SVC_P]]=TRUE),V442+Weekly[[#This Row],[BF H Odds]]-1,IF(AND(Weekly[[#This Row],[SVC_P]]=Weekly[[#This Row],[Actual]],Weekly[[#This Row],[SVC_P]]=FALSE),V442+Weekly[[#This Row],[BF V Odds]]-1,V442-1)))</f>
        <v>67.870000000000047</v>
      </c>
      <c r="W443" s="24">
        <f>IF(Weekly[[#This Row],[Actual]]="","",IF(AND(Weekly[[#This Row],[SVC_P]]=FALSE,Weekly[[#This Row],[Actual]]=TRUE),W442+Weekly[[#This Row],[BF H Odds]]-1,IF(AND(Weekly[[#This Row],[SVC_P]]=TRUE,Weekly[[#This Row],[Actual]]=FALSE,),W442+Weekly[[#This Row],[BF V Odds]]-1,W442-1)))</f>
        <v>-378.03</v>
      </c>
      <c r="X443" s="24">
        <f>IF(Weekly[[#This Row],[Actual]]="","",IF(AND(Weekly[[#This Row],[ADBC_P]]=Weekly[[#This Row],[Actual]],Weekly[[#This Row],[ADBC_P]]=TRUE),X442+Weekly[[#This Row],[BF H Odds]]-1,IF(AND(Weekly[[#This Row],[ADBC_P]]=Weekly[[#This Row],[Actual]],Weekly[[#This Row],[ADBC_P]]=FALSE),X442+Weekly[[#This Row],[BF V Odds]]-1,X442-1)))</f>
        <v>16.950000000000024</v>
      </c>
      <c r="Y443" s="24">
        <f>IF(Weekly[[#This Row],[Actual]]="","",IF(AND(Weekly[[#This Row],[ADBC_P]]=FALSE,Weekly[[#This Row],[Actual]]=TRUE),Y442+Weekly[[#This Row],[BF H Odds]]-1,IF(AND(Weekly[[#This Row],[ADBC_P]]=TRUE,Weekly[[#This Row],[Actual]]=FALSE),Y442+Weekly[[#This Row],[BF V Odds]]-1,Y442-1)))</f>
        <v>54.780000000000008</v>
      </c>
      <c r="Z443" s="24">
        <f>IF(Weekly[[#This Row],[Actual]]="","",IF(AND(Weekly[[#This Row],[RFC_P]]=Weekly[[#This Row],[Actual]],Weekly[[#This Row],[RFC_P]]=TRUE),Z442+Weekly[[#This Row],[BF H Odds]]-1,IF(AND(Weekly[[#This Row],[RFC_P]]=Weekly[[#This Row],[Actual]],Weekly[[#This Row],[RFC_P]]=FALSE),Z442+Weekly[[#This Row],[BF V Odds]]-1,Z442-1)))</f>
        <v>28.720000000000013</v>
      </c>
      <c r="AA443" s="24">
        <f>IF(Weekly[[#This Row],[Actual]]="","",IF(AND(Weekly[[#This Row],[RFC_P]]=FALSE,Weekly[[#This Row],[Actual]]=TRUE),AA442+Weekly[[#This Row],[BF H Odds]]-1,IF(AND(Weekly[[#This Row],[RFC_P]]=TRUE,Weekly[[#This Row],[Actual]]=FALSE),AA442+Weekly[[#This Row],[BF V Odds]]-1,AA442-1)))</f>
        <v>43.009999999999984</v>
      </c>
      <c r="AB443" s="24">
        <f>IF(Weekly[[#This Row],[Actual]]="","",IF(AND(Weekly[[#This Row],[GBC_P]]=Weekly[[#This Row],[Actual]],Weekly[[#This Row],[GBC_P]]=TRUE),AB442+Weekly[[#This Row],[BF H Odds]]-1,IF(AND(Weekly[[#This Row],[GBC_P]]=Weekly[[#This Row],[Actual]],Weekly[[#This Row],[GBC_P]]=FALSE),AB442+Weekly[[#This Row],[BF V Odds]]-1,AB442-1)))</f>
        <v>8.3600000000000065</v>
      </c>
      <c r="AC443" s="24">
        <f>IF(Weekly[[#This Row],[Actual]]="","",IF(AND(Weekly[[#This Row],[GBC_P]]=FALSE,Weekly[[#This Row],[Actual]]=TRUE),AC442+Weekly[[#This Row],[BF H Odds]]-1,IF(AND(Weekly[[#This Row],[GBC_P]]=TRUE,Weekly[[#This Row],[Actual]]=FALSE),AC442+Weekly[[#This Row],[BF V Odds]]-1,AC442-1)))</f>
        <v>63.369999999999948</v>
      </c>
      <c r="AD443" s="24">
        <f>IF(Weekly[[#This Row],[Actual]]="","",IF(AND(Weekly[[#This Row],[HGBC_P]]=Weekly[[#This Row],[Actual]],Weekly[[#This Row],[HGBC_P]]=TRUE),AD442+Weekly[[#This Row],[BF H Odds]]-1,IF(AND(Weekly[[#This Row],[HGBC_P]]=Weekly[[#This Row],[Actual]],Weekly[[#This Row],[HGBC_P]]=FALSE),AD442+Weekly[[#This Row],[BF V Odds]]-1,AD442-1)))</f>
        <v>11.390000000000025</v>
      </c>
      <c r="AE443" s="24">
        <f>IF(Weekly[[#This Row],[Actual]]="","",IF(AND(Weekly[[#This Row],[HGBC_P]]=FALSE,Weekly[[#This Row],[Actual]]=TRUE),AE442+Weekly[[#This Row],[BF H Odds]]-1,IF(AND(Weekly[[#This Row],[HGBC_P]]=TRUE,Weekly[[#This Row],[Actual]]=FALSE),AE442+Weekly[[#This Row],[BF V Odds]]-1,AE442-1)))</f>
        <v>60.339999999999996</v>
      </c>
      <c r="AF443" s="24">
        <f>IF(Weekly[[#This Row],[Actual]]="","",IF(AND(Weekly[[#This Row],[XGB_P]]=Weekly[[#This Row],[Actual]],Weekly[[#This Row],[XGB_P]]=TRUE),AF442+Weekly[[#This Row],[BF H Odds]]-1,IF(AND(Weekly[[#This Row],[XGB_P]]=Weekly[[#This Row],[Actual]],Weekly[[#This Row],[XGB_P]]=FALSE),AF442+Weekly[[#This Row],[BF V Odds]]-1,AF442-1)))</f>
        <v>35.580000000000027</v>
      </c>
      <c r="AG443" s="24">
        <f>IF(Weekly[[#This Row],[Actual]]="","",IF(AND(Weekly[[#This Row],[XGB_P]]=FALSE,Weekly[[#This Row],[Actual]]=TRUE),AG442+Weekly[[#This Row],[BF H Odds]]-1,IF(AND(Weekly[[#This Row],[XGB_P]]=TRUE,Weekly[[#This Row],[Actual]]=FALSE),AG442+Weekly[[#This Row],[BF V Odds]]-1,AG442-1)))</f>
        <v>36.15</v>
      </c>
      <c r="AH443" s="24">
        <f>IF(Weekly[[#This Row],[Actual]]="","",IF(AND(Weekly[[#This Row],[QDA_P]]=Weekly[[#This Row],[Actual]],Weekly[[#This Row],[QDA_P]]=TRUE),AH442+Weekly[[#This Row],[BF H Odds]]-1,IF(AND(Weekly[[#This Row],[QDA_P]]=Weekly[[#This Row],[Actual]],Weekly[[#This Row],[QDA_P]]=FALSE),AH442+Weekly[[#This Row],[BF V Odds]]-1,AH442-1)))</f>
        <v>-1.0499999999999912</v>
      </c>
      <c r="AI443" s="24">
        <f>IF(Weekly[[#This Row],[Actual]]="","",IF(AND(Weekly[[#This Row],[QDA_P]]=FALSE,Weekly[[#This Row],[Actual]]=TRUE),AI442+Weekly[[#This Row],[BF H Odds]]-1,IF(AND(Weekly[[#This Row],[QDA_P]]=TRUE,Weekly[[#This Row],[Actual]]=FALSE),AI442+Weekly[[#This Row],[BF V Odds]]-1,AI442-1)))</f>
        <v>72.78</v>
      </c>
      <c r="AJ443" s="24">
        <f>IF(Weekly[[#This Row],[Actual]]="","",IF(AND(Weekly[[#This Row],[KNC_P]]=FALSE,Weekly[[#This Row],[Actual]]=TRUE),AJ442+Weekly[[#This Row],[BF H Odds]]-1,IF(AND(Weekly[[#This Row],[KNC_P]]=TRUE,Weekly[[#This Row],[Actual]]=FALSE),AJ442+Weekly[[#This Row],[BF V Odds]]-1,AJ442-1)))</f>
        <v>43.149999999999977</v>
      </c>
      <c r="AK443" s="24">
        <f>IF(Weekly[[#This Row],[Actual]]="","",IF(AND(Weekly[[#This Row],[KNC_P]]=FALSE,Weekly[[#This Row],[Actual]]=TRUE),AK442+Weekly[[#This Row],[BF H Odds]]-1,IF(AND(Weekly[[#This Row],[KNC_P]]=TRUE,Weekly[[#This Row],[Actual]]=FALSE),AK442+Weekly[[#This Row],[BF V Odds]]-1,AK442-1)))</f>
        <v>42.049999999999969</v>
      </c>
      <c r="AL443" s="30">
        <f>IF(Weekly[[#This Row],[Actual]]="","",COUNTIF(Weekly[[#This Row],[SVC_P]:[QDA_P]],TRUE))</f>
        <v>7</v>
      </c>
      <c r="AM443" s="30">
        <f>IF(Weekly[[#This Row],[Actual]]="","",COUNTIF(Weekly[[#This Row],[SVC_P]:[QDA_P]],FALSE))</f>
        <v>0</v>
      </c>
      <c r="AN443" s="36" t="str">
        <f>IF(AND(Weekly[[#This Row],[BF V Odds]]&gt;$BO$6,Weekly[[#This Row],[BF V Odds]] &lt; $BO$7),Weekly[[#This Row],[BF V Odds]],"")</f>
        <v/>
      </c>
      <c r="AO443" s="36" t="str">
        <f>IF(AND(Weekly[[#This Row],[BF H Odds]]&gt;$BO$6, Weekly[[#This Row],[BF H Odds]] &lt; $BO$7),Weekly[[#This Row],[BF H Odds]],"")</f>
        <v/>
      </c>
      <c r="AP443" s="37">
        <f>IF(AND(Weekly[[#This Row],[V Odds &lt;]]="",Weekly[[#This Row],[H Odds &lt;]]=""),AP442,IF(AND(Weekly[[#This Row],[H Odds &lt;]]&lt;&gt;"",Weekly[[#This Row],[SVC_P]]=TRUE,Weekly[[#This Row],[Actual]]=TRUE),AP442+Weekly[[#This Row],[H Odds &lt;]]-1,IF(AND(Weekly[[#This Row],[V Odds &lt;]]&lt;&gt;"",Weekly[[#This Row],[SVC_P]]=FALSE,Weekly[[#This Row],[Actual]]=FALSE),AP442+Weekly[[#This Row],[V Odds &lt;]]-1,IF(AND(Weekly[[#This Row],[V Odds &lt;]]&lt;&gt;"",Weekly[[#This Row],[SVC_P]]=FALSE,Weekly[[#This Row],[Actual]]=TRUE),AP442-1,IF(AND(Weekly[[#This Row],[H Odds &lt;]]&lt;&gt;"",Weekly[[#This Row],[SVC_P]]=TRUE,Weekly[[#This Row],[Actual]]=FALSE),AP442-1,AP442)))))</f>
        <v>83.63000000000001</v>
      </c>
      <c r="AQ443" s="37">
        <f>IF(AND(Weekly[[#This Row],[V Odds &lt;]]="",Weekly[[#This Row],[H Odds &lt;]]=""),AQ442,IF(AND(Weekly[[#This Row],[H Odds &lt;]]&lt;&gt;"",Weekly[[#This Row],[ADBC_P]]=TRUE,Weekly[[#This Row],[Actual]]=TRUE),AQ442+Weekly[[#This Row],[H Odds &lt;]]-1,IF(AND(Weekly[[#This Row],[V Odds &lt;]]&lt;&gt;"",Weekly[[#This Row],[ADBC_P]]=FALSE,Weekly[[#This Row],[Actual]]=FALSE),AQ442+Weekly[[#This Row],[V Odds &lt;]]-1,IF(AND(Weekly[[#This Row],[V Odds &lt;]]&lt;&gt;"",Weekly[[#This Row],[ADBC_P]]=FALSE,Weekly[[#This Row],[Actual]]=TRUE),AQ442-1,IF(AND(Weekly[[#This Row],[H Odds &lt;]]&lt;&gt;"",Weekly[[#This Row],[ADBC_P]]=TRUE,Weekly[[#This Row],[Actual]]=FALSE),AQ442-1,AQ442)))))</f>
        <v>53.73</v>
      </c>
      <c r="AR443" s="37">
        <f>IF(AND(Weekly[[#This Row],[V Odds &lt;]]="",Weekly[[#This Row],[H Odds &lt;]]=""),AR442,IF(AND(Weekly[[#This Row],[H Odds &lt;]]&lt;&gt;"",Weekly[[#This Row],[RFC_P]]=TRUE,Weekly[[#This Row],[Actual]]=TRUE),AR442+Weekly[[#This Row],[H Odds &lt;]]-1,IF(AND(Weekly[[#This Row],[V Odds &lt;]]&lt;&gt;"",Weekly[[#This Row],[RFC_P]]=FALSE,Weekly[[#This Row],[Actual]]=FALSE),AR442+Weekly[[#This Row],[V Odds &lt;]]-1,IF(AND(Weekly[[#This Row],[V Odds &lt;]]&lt;&gt;"",Weekly[[#This Row],[RFC_P]]=FALSE,Weekly[[#This Row],[Actual]]=TRUE),AR442-1,IF(AND(Weekly[[#This Row],[H Odds &lt;]]&lt;&gt;"",Weekly[[#This Row],[RFC_P]]=TRUE,Weekly[[#This Row],[Actual]]=FALSE),AR442-1,AR442)))))</f>
        <v>67.839999999999989</v>
      </c>
      <c r="AS443" s="37">
        <f>IF(AND(Weekly[[#This Row],[V Odds &lt;]]="",Weekly[[#This Row],[H Odds &lt;]]=""),AS442,IF(AND(Weekly[[#This Row],[H Odds &lt;]]&lt;&gt;"",Weekly[[#This Row],[GBC_P]]=TRUE,Weekly[[#This Row],[Actual]]=TRUE),AS442+Weekly[[#This Row],[H Odds &lt;]]-1,IF(AND(Weekly[[#This Row],[V Odds &lt;]]&lt;&gt;"",Weekly[[#This Row],[GBC_P]]=FALSE,Weekly[[#This Row],[Actual]]=FALSE),AS442+Weekly[[#This Row],[V Odds &lt;]]-1,IF(AND(Weekly[[#This Row],[V Odds &lt;]]&lt;&gt;"",Weekly[[#This Row],[GBC_P]]=FALSE,Weekly[[#This Row],[Actual]]=TRUE),AS442-1,IF(AND(Weekly[[#This Row],[H Odds &lt;]]&lt;&gt;"",Weekly[[#This Row],[GBC_P]]=TRUE,Weekly[[#This Row],[Actual]]=FALSE),AS442-1,AS442)))))</f>
        <v>53.330000000000005</v>
      </c>
      <c r="AT443" s="37">
        <f>IF(AND(Weekly[[#This Row],[V Odds &lt;]]="",Weekly[[#This Row],[H Odds &lt;]]=""),AT442,IF(AND(Weekly[[#This Row],[H Odds &lt;]]&lt;&gt;"",Weekly[[#This Row],[HGBC_P]]=TRUE,Weekly[[#This Row],[Actual]]=TRUE),AT442+Weekly[[#This Row],[H Odds &lt;]]-1,IF(AND(Weekly[[#This Row],[V Odds &lt;]]&lt;&gt;"",Weekly[[#This Row],[HGBC_P]]=FALSE,Weekly[[#This Row],[Actual]]=FALSE),AT442+Weekly[[#This Row],[V Odds &lt;]]-1,IF(AND(Weekly[[#This Row],[V Odds &lt;]]&lt;&gt;"",Weekly[[#This Row],[HGBC_P]]=FALSE,Weekly[[#This Row],[Actual]]=TRUE),AT442-1,IF(AND(Weekly[[#This Row],[H Odds &lt;]]&lt;&gt;"",Weekly[[#This Row],[HGBC_P]]=TRUE,Weekly[[#This Row],[Actual]]=FALSE),AT442-1,AT442)))))</f>
        <v>58.16</v>
      </c>
      <c r="AU443" s="37">
        <f>IF(AND(Weekly[[#This Row],[V Odds &lt;]]="",Weekly[[#This Row],[H Odds &lt;]]=""),AU442,IF(AND(Weekly[[#This Row],[H Odds &lt;]]&lt;&gt;"",Weekly[[#This Row],[XGB_P]]=TRUE,Weekly[[#This Row],[Actual]]=TRUE),AU442+Weekly[[#This Row],[H Odds &lt;]]-1,IF(AND(Weekly[[#This Row],[V Odds &lt;]]&lt;&gt;"",Weekly[[#This Row],[XGB_P]]=FALSE,Weekly[[#This Row],[Actual]]=FALSE),AU442+Weekly[[#This Row],[V Odds &lt;]]-1,IF(AND(Weekly[[#This Row],[V Odds &lt;]]&lt;&gt;"",Weekly[[#This Row],[XGB_P]]=FALSE,Weekly[[#This Row],[Actual]]=TRUE),AU442-1,IF(AND(Weekly[[#This Row],[H Odds &lt;]]&lt;&gt;"",Weekly[[#This Row],[XGB_P]]=TRUE,Weekly[[#This Row],[Actual]]=FALSE),AU442-1,AU442)))))</f>
        <v>69.510000000000005</v>
      </c>
      <c r="AV443" s="37">
        <f>IF(AND(Weekly[[#This Row],[V Odds &lt;]]="",Weekly[[#This Row],[H Odds &lt;]]=""),AV442,IF(AND(Weekly[[#This Row],[H Odds &lt;]]&lt;&gt;"",Weekly[[#This Row],[QDA_P]]=TRUE,Weekly[[#This Row],[Actual]]=TRUE),AV442+Weekly[[#This Row],[H Odds &lt;]]-1,IF(AND(Weekly[[#This Row],[V Odds &lt;]]&lt;&gt;"",Weekly[[#This Row],[QDA_P]]=FALSE,Weekly[[#This Row],[Actual]]=FALSE),AV442+Weekly[[#This Row],[V Odds &lt;]]-1,IF(AND(Weekly[[#This Row],[V Odds &lt;]]&lt;&gt;"",Weekly[[#This Row],[QDA_P]]=FALSE,Weekly[[#This Row],[Actual]]=TRUE),AV442-1,IF(AND(Weekly[[#This Row],[H Odds &lt;]]&lt;&gt;"",Weekly[[#This Row],[QDA_P]]=TRUE,Weekly[[#This Row],[Actual]]=FALSE),AV442-1,AV442)))))</f>
        <v>61.199999999999989</v>
      </c>
      <c r="AW443" s="37">
        <f>IF(AND(Weekly[[#This Row],[H Odds &lt;]]="",Weekly[[#This Row],[V Odds &lt;]]=""),AW442,IF(AND(Weekly[[#This Row],[KNC_P]]=Weekly[[#This Row],[Actual]],Weekly[[#This Row],[KNC_P]]=TRUE),AW442+Weekly[[#This Row],[BF H Odds]]-1,IF(AND(Weekly[[#This Row],[KNC_P]]=Weekly[[#This Row],[Actual]],Weekly[[#This Row],[KNC_P]]=FALSE),AW442+Weekly[[#This Row],[BF V Odds]]-1,AW442-1)))</f>
        <v>55.930000000000014</v>
      </c>
      <c r="AX443" s="37">
        <f>IF(AND(Weekly[[#This Row],[V Odds &lt;]]="",Weekly[[#This Row],[H Odds &lt;]]=""),AX442,IF(AND(Weekly[[#This Row],[V Odds &lt;]]&lt;&gt;"",Weekly[[#This Row],[FALSES]]&gt;0,Weekly[[#This Row],[Actual]]=FALSE),AX442+Weekly[[#This Row],[V Odds &lt;]]-1,IF(AND(Weekly[[#This Row],[H Odds &lt;]]&lt;&gt;"",Weekly[[#This Row],[TRUES]]&gt;0,Weekly[[#This Row],[Actual]]=TRUE),AX442+Weekly[[#This Row],[H Odds &lt;]]-1,IF(AND(Weekly[[#This Row],[V Odds &lt;]]&lt;&gt;"",Weekly[[#This Row],[FALSES]]=0),AX442,IF(AND(Weekly[[#This Row],[H Odds &lt;]]&lt;&gt;"",Weekly[[#This Row],[TRUES]]=0),AX442,AX442-1)))))</f>
        <v>93.59999999999998</v>
      </c>
      <c r="AY443" s="37">
        <f>IF(AND(Weekly[[#This Row],[V Odds &lt;]]="",Weekly[[#This Row],[H Odds &lt;]]=""),AY442,IF(AND(Weekly[[#This Row],[V Odds &lt;]]&lt;&gt;"",Weekly[[#This Row],[FALSES]]&gt;0,Weekly[[#This Row],[Actual]]=FALSE),AY442+((Weekly[[#This Row],[V Odds &lt;]]-1)*0.92),IF(AND(Weekly[[#This Row],[H Odds &lt;]]&lt;&gt;"",Weekly[[#This Row],[TRUES]]&gt;0,Weekly[[#This Row],[Actual]]=TRUE),AY442+((Weekly[[#This Row],[H Odds &lt;]]-1)*0.92),IF(AND(Weekly[[#This Row],[V Odds &lt;]]&lt;&gt;"",Weekly[[#This Row],[FALSES]]=0),AY442,IF(AND(Weekly[[#This Row],[H Odds &lt;]]&lt;&gt;"",Weekly[[#This Row],[TRUES]]=0),AY442,AY442-1)))))</f>
        <v>84.352000000000032</v>
      </c>
      <c r="AZ443" s="37">
        <f>IF(AND(Weekly[[#This Row],[V Odds &lt;]]="",Weekly[[#This Row],[H Odds &lt;]]=""),AZ442,IF(AND(Weekly[[#This Row],[V Odds &lt;]]&lt;&gt;"",Weekly[[#This Row],[Actual]]=FALSE),AZ442+Weekly[[#This Row],[V Odds &lt;]]-1,IF(AND(Weekly[[#This Row],[H Odds &lt;]]&lt;&gt;"",Weekly[[#This Row],[Actual]]=TRUE),AZ442+Weekly[[#This Row],[H Odds &lt;]]-1,AZ442-1)))</f>
        <v>81.569999999999993</v>
      </c>
      <c r="BA443" s="38">
        <f>IF(Weekly[[#This Row],[H Odds &lt;]]="",BA442,IF(AND(Weekly[[#This Row],[H Odds &lt;]]&lt;&gt;"",Weekly[[#This Row],[SVC_P]]=TRUE,Weekly[[#This Row],[Actual]]=TRUE),BA442+Weekly[[#This Row],[H Odds &lt;]]-1,IF(AND(Weekly[[#This Row],[H Odds &lt;]]&lt;&gt;"",Weekly[[#This Row],[SVC_P]]=TRUE,Weekly[[#This Row],[Actual]]=FALSE),BA442-1,BA442)))</f>
        <v>78.589999999999989</v>
      </c>
      <c r="BB443" s="38">
        <f>IF(Weekly[[#This Row],[H Odds &lt;]]="",BB442,IF(AND(Weekly[[#This Row],[H Odds &lt;]]&lt;&gt;"",Weekly[[#This Row],[ADBC_P]]=TRUE,Weekly[[#This Row],[Actual]]=TRUE),BB442+Weekly[[#This Row],[H Odds &lt;]]-1,IF(AND(Weekly[[#This Row],[H Odds &lt;]]&lt;&gt;"",Weekly[[#This Row],[ADBC_P]]=TRUE,Weekly[[#This Row],[Actual]]=FALSE),BB442-1,BB442)))</f>
        <v>52.41</v>
      </c>
      <c r="BC443" s="38">
        <f>IF(Weekly[[#This Row],[H Odds &lt;]]="",BC442,IF(AND(Weekly[[#This Row],[H Odds &lt;]]&lt;&gt;"",Weekly[[#This Row],[RFC_P]]=TRUE,Weekly[[#This Row],[Actual]]=TRUE),BC442+Weekly[[#This Row],[H Odds &lt;]]-1,IF(AND(Weekly[[#This Row],[H Odds &lt;]]&lt;&gt;"",Weekly[[#This Row],[RFC_P]]=TRUE,Weekly[[#This Row],[Actual]]=FALSE),BC442-1,BC442)))</f>
        <v>54.109999999999992</v>
      </c>
      <c r="BD443" s="38">
        <f>IF(Weekly[[#This Row],[H Odds &lt;]]="",BD442,IF(AND(Weekly[[#This Row],[H Odds &lt;]]&lt;&gt;"",Weekly[[#This Row],[GBC_P]]=TRUE,Weekly[[#This Row],[Actual]]=TRUE),BD442+Weekly[[#This Row],[H Odds &lt;]]-1,IF(AND(Weekly[[#This Row],[H Odds &lt;]]&lt;&gt;"",Weekly[[#This Row],[GBC_P]]=TRUE,Weekly[[#This Row],[Actual]]=FALSE),BD442-1,BD442)))</f>
        <v>53.110000000000007</v>
      </c>
      <c r="BE443" s="38">
        <f>IF(Weekly[[#This Row],[H Odds &lt;]]="",BE442,IF(AND(Weekly[[#This Row],[H Odds &lt;]]&lt;&gt;"",Weekly[[#This Row],[HGBC_P]]=TRUE,Weekly[[#This Row],[Actual]]=TRUE),BE442+Weekly[[#This Row],[H Odds &lt;]]-1,IF(AND(Weekly[[#This Row],[H Odds &lt;]]&lt;&gt;"",Weekly[[#This Row],[HGBC_P]]=TRUE,Weekly[[#This Row],[Actual]]=FALSE),BE442-1,BE442)))</f>
        <v>57.459999999999994</v>
      </c>
      <c r="BF443" s="38">
        <f>IF(Weekly[[#This Row],[H Odds &lt;]]="",BF442,IF(AND(Weekly[[#This Row],[H Odds &lt;]]&lt;&gt;"",Weekly[[#This Row],[XGB_P]]=TRUE,Weekly[[#This Row],[Actual]]=TRUE),BF442+Weekly[[#This Row],[H Odds &lt;]]-1,IF(AND(Weekly[[#This Row],[H Odds &lt;]]&lt;&gt;"",Weekly[[#This Row],[XGB_P]]=TRUE,Weekly[[#This Row],[Actual]]=FALSE),BF442-1,BF442)))</f>
        <v>64.08</v>
      </c>
      <c r="BG443" s="38">
        <f>IF(Weekly[[#This Row],[H Odds &lt;]]="",BG442,IF(AND(Weekly[[#This Row],[H Odds &lt;]]&lt;&gt;"",Weekly[[#This Row],[QDA_P]]=TRUE,Weekly[[#This Row],[Actual]]=TRUE),BG442+Weekly[[#This Row],[H Odds &lt;]]-1,IF(AND(Weekly[[#This Row],[H Odds &lt;]]&lt;&gt;"",Weekly[[#This Row],[QDA_P]]=TRUE,Weekly[[#This Row],[Actual]]=FALSE),BG442-1,BG442)))</f>
        <v>51.129999999999995</v>
      </c>
      <c r="BH443" s="38">
        <f>IF(Weekly[[#This Row],[H Odds &lt;]]="",BH442,IF(AND(Weekly[[#This Row],[H Odds &lt;]]&lt;&gt;"",Weekly[[#This Row],[KNC_P]]=TRUE,Weekly[[#This Row],[Actual]]=TRUE),BH442+Weekly[[#This Row],[H Odds &lt;]]-1,IF(AND(Weekly[[#This Row],[H Odds &lt;]]&lt;&gt;"",Weekly[[#This Row],[KNC_P]]=TRUE,Weekly[[#This Row],[Actual]]=FALSE),BH442-1,BH442)))</f>
        <v>55.499999999999993</v>
      </c>
      <c r="BI443" s="38">
        <f>IF(Weekly[[#This Row],[H Odds &lt;]]="",BI442,IF(AND(Weekly[[#This Row],[H Odds &lt;]]&lt;&gt;"",Weekly[[#This Row],[TRUES]]&gt;0,Weekly[[#This Row],[Actual]]=TRUE),BI442+Weekly[[#This Row],[H Odds &lt;]]-1,IF(AND(Weekly[[#This Row],[H Odds &lt;]]&lt;&gt;"",Weekly[[#This Row],[TRUES]]=0),BI442,BI442-1)))</f>
        <v>78.589999999999989</v>
      </c>
      <c r="BJ443" s="38">
        <f>IF(Weekly[[#This Row],[H Odds &lt;]]="",BJ442,IF(AND(Weekly[[#This Row],[H Odds &lt;]]&lt;&gt;"",Weekly[[#This Row],[Actual]]=TRUE),BJ442+Weekly[[#This Row],[H Odds &lt;]]-1,IF(AND(Weekly[[#This Row],[H Odds &lt;]]&lt;&gt;"",Weekly[[#This Row],[Actual]]=FALSE),BJ442-1,BJ442)))</f>
        <v>80.489999999999995</v>
      </c>
      <c r="BK443" s="58">
        <f>IF(AND(Weekly[[#This Row],[TRUES]]&gt;4,Weekly[[#This Row],[Actual]]=TRUE),BK442+Weekly[[#This Row],[BF H Odds]]-1,IF(AND(Weekly[[#This Row],[FALSES]]&gt;4,Weekly[[#This Row],[Actual]]=FALSE),BK442+Weekly[[#This Row],[BF V Odds]]-1,IF(AND(Weekly[[#This Row],[TRUES]]&gt;4,Weekly[[#This Row],[Actual]]=FALSE),BK442-1,IF(AND(Weekly[[#This Row],[FALSES]]&gt;4,Weekly[[#This Row],[Actual]]=TRUE),BK442-1,BK442))))</f>
        <v>6.1600000000000286</v>
      </c>
      <c r="BL443" s="58">
        <f>IF(AND(Weekly[[#This Row],[TRUES]]&gt;5,Weekly[[#This Row],[Actual]]=TRUE),BL442+Weekly[[#This Row],[BF H Odds]]-1,IF(AND(Weekly[[#This Row],[FALSES]]&gt;5,Weekly[[#This Row],[Actual]]=FALSE),BL442+Weekly[[#This Row],[BF V Odds]]-1,IF(AND(Weekly[[#This Row],[TRUES]]&gt;5,Weekly[[#This Row],[Actual]]=FALSE),BL442-1,IF(AND(Weekly[[#This Row],[FALSES]]&gt;5,Weekly[[#This Row],[Actual]]=TRUE),BL442-1,BL442))))</f>
        <v>14.370000000000022</v>
      </c>
      <c r="BM443" s="58">
        <f>IF(AND(Weekly[[#This Row],[TRUES]]&gt;6,Weekly[[#This Row],[Actual]]=TRUE),BM442+Weekly[[#This Row],[BF H Odds]]-1,IF(AND(Weekly[[#This Row],[FALSES]]&gt;6,Weekly[[#This Row],[Actual]]=FALSE),BM442+Weekly[[#This Row],[BF V Odds]]-1,IF(AND(Weekly[[#This Row],[TRUES]]&gt;6,Weekly[[#This Row],[Actual]]=FALSE),BM442-1,IF(AND(Weekly[[#This Row],[FALSES]]&gt;6,Weekly[[#This Row],[Actual]]=TRUE),BM442-1,BM442))))</f>
        <v>44.300000000000004</v>
      </c>
    </row>
    <row r="444" spans="1:65" x14ac:dyDescent="0.25">
      <c r="A444" s="34"/>
      <c r="B444" s="10">
        <v>44298</v>
      </c>
      <c r="C444" s="17" t="s">
        <v>32</v>
      </c>
      <c r="D444" s="15" t="s">
        <v>25</v>
      </c>
      <c r="E444" t="b">
        <v>1</v>
      </c>
      <c r="F444" t="b">
        <v>1</v>
      </c>
      <c r="G444" t="b">
        <v>0</v>
      </c>
      <c r="H444" t="b">
        <v>1</v>
      </c>
      <c r="I444" t="b">
        <v>1</v>
      </c>
      <c r="J444" t="b">
        <v>1</v>
      </c>
      <c r="K444" t="b">
        <v>1</v>
      </c>
      <c r="L444" t="b">
        <v>1</v>
      </c>
      <c r="M444" t="s">
        <v>101</v>
      </c>
      <c r="N444">
        <v>20.75</v>
      </c>
      <c r="O444">
        <f>IF(Weekly[[#This Row],[H/V]]="H",Weekly[[#This Row],[BF H Odds]],IF(Weekly[[#This Row],[H/V]]="V",Weekly[[#This Row],[BF V Odds]],""))</f>
        <v>6.6</v>
      </c>
      <c r="P444" t="b">
        <v>0</v>
      </c>
      <c r="Q444" t="s">
        <v>66</v>
      </c>
      <c r="R444" s="35">
        <f>IFERROR(IF(Weekly[[#This Row],[Won Bet?]]="yes",R443+(Weekly[[#This Row],[BF Odds]]*Weekly[[#This Row],[BF Stake]])-Weekly[[#This Row],[BF Stake]],R443-Weekly[[#This Row],[BF Stake]]),R443)</f>
        <v>925.93000000000006</v>
      </c>
      <c r="S444" s="9">
        <f>IFERROR(IF(Weekly[[#This Row],[Won Bet?]]="yes",S443+(((Weekly[[#This Row],[BF Odds]]*Weekly[[#This Row],[BF Stake]])-Weekly[[#This Row],[BF Stake]])*0.92),S443-Weekly[[#This Row],[BF Stake]]),S443)</f>
        <v>913.84759999999994</v>
      </c>
      <c r="T444">
        <v>6.6</v>
      </c>
      <c r="U444">
        <v>1.18</v>
      </c>
      <c r="V444" s="24">
        <f>IF(Weekly[[#This Row],[Actual]]="","",IF(AND(Weekly[[#This Row],[SVC_P]]=Weekly[[#This Row],[Actual]],Weekly[[#This Row],[SVC_P]]=TRUE),V443+Weekly[[#This Row],[BF H Odds]]-1,IF(AND(Weekly[[#This Row],[SVC_P]]=Weekly[[#This Row],[Actual]],Weekly[[#This Row],[SVC_P]]=FALSE),V443+Weekly[[#This Row],[BF V Odds]]-1,V443-1)))</f>
        <v>66.870000000000047</v>
      </c>
      <c r="W444" s="24">
        <f>IF(Weekly[[#This Row],[Actual]]="","",IF(AND(Weekly[[#This Row],[SVC_P]]=FALSE,Weekly[[#This Row],[Actual]]=TRUE),W443+Weekly[[#This Row],[BF H Odds]]-1,IF(AND(Weekly[[#This Row],[SVC_P]]=TRUE,Weekly[[#This Row],[Actual]]=FALSE,),W443+Weekly[[#This Row],[BF V Odds]]-1,W443-1)))</f>
        <v>-379.03</v>
      </c>
      <c r="X444" s="24">
        <f>IF(Weekly[[#This Row],[Actual]]="","",IF(AND(Weekly[[#This Row],[ADBC_P]]=Weekly[[#This Row],[Actual]],Weekly[[#This Row],[ADBC_P]]=TRUE),X443+Weekly[[#This Row],[BF H Odds]]-1,IF(AND(Weekly[[#This Row],[ADBC_P]]=Weekly[[#This Row],[Actual]],Weekly[[#This Row],[ADBC_P]]=FALSE),X443+Weekly[[#This Row],[BF V Odds]]-1,X443-1)))</f>
        <v>15.950000000000024</v>
      </c>
      <c r="Y444" s="24">
        <f>IF(Weekly[[#This Row],[Actual]]="","",IF(AND(Weekly[[#This Row],[ADBC_P]]=FALSE,Weekly[[#This Row],[Actual]]=TRUE),Y443+Weekly[[#This Row],[BF H Odds]]-1,IF(AND(Weekly[[#This Row],[ADBC_P]]=TRUE,Weekly[[#This Row],[Actual]]=FALSE),Y443+Weekly[[#This Row],[BF V Odds]]-1,Y443-1)))</f>
        <v>60.38000000000001</v>
      </c>
      <c r="Z444" s="24">
        <f>IF(Weekly[[#This Row],[Actual]]="","",IF(AND(Weekly[[#This Row],[RFC_P]]=Weekly[[#This Row],[Actual]],Weekly[[#This Row],[RFC_P]]=TRUE),Z443+Weekly[[#This Row],[BF H Odds]]-1,IF(AND(Weekly[[#This Row],[RFC_P]]=Weekly[[#This Row],[Actual]],Weekly[[#This Row],[RFC_P]]=FALSE),Z443+Weekly[[#This Row],[BF V Odds]]-1,Z443-1)))</f>
        <v>34.320000000000014</v>
      </c>
      <c r="AA444" s="24">
        <f>IF(Weekly[[#This Row],[Actual]]="","",IF(AND(Weekly[[#This Row],[RFC_P]]=FALSE,Weekly[[#This Row],[Actual]]=TRUE),AA443+Weekly[[#This Row],[BF H Odds]]-1,IF(AND(Weekly[[#This Row],[RFC_P]]=TRUE,Weekly[[#This Row],[Actual]]=FALSE),AA443+Weekly[[#This Row],[BF V Odds]]-1,AA443-1)))</f>
        <v>42.009999999999984</v>
      </c>
      <c r="AB444" s="24">
        <f>IF(Weekly[[#This Row],[Actual]]="","",IF(AND(Weekly[[#This Row],[GBC_P]]=Weekly[[#This Row],[Actual]],Weekly[[#This Row],[GBC_P]]=TRUE),AB443+Weekly[[#This Row],[BF H Odds]]-1,IF(AND(Weekly[[#This Row],[GBC_P]]=Weekly[[#This Row],[Actual]],Weekly[[#This Row],[GBC_P]]=FALSE),AB443+Weekly[[#This Row],[BF V Odds]]-1,AB443-1)))</f>
        <v>7.3600000000000065</v>
      </c>
      <c r="AC444" s="24">
        <f>IF(Weekly[[#This Row],[Actual]]="","",IF(AND(Weekly[[#This Row],[GBC_P]]=FALSE,Weekly[[#This Row],[Actual]]=TRUE),AC443+Weekly[[#This Row],[BF H Odds]]-1,IF(AND(Weekly[[#This Row],[GBC_P]]=TRUE,Weekly[[#This Row],[Actual]]=FALSE),AC443+Weekly[[#This Row],[BF V Odds]]-1,AC443-1)))</f>
        <v>68.969999999999942</v>
      </c>
      <c r="AD444" s="24">
        <f>IF(Weekly[[#This Row],[Actual]]="","",IF(AND(Weekly[[#This Row],[HGBC_P]]=Weekly[[#This Row],[Actual]],Weekly[[#This Row],[HGBC_P]]=TRUE),AD443+Weekly[[#This Row],[BF H Odds]]-1,IF(AND(Weekly[[#This Row],[HGBC_P]]=Weekly[[#This Row],[Actual]],Weekly[[#This Row],[HGBC_P]]=FALSE),AD443+Weekly[[#This Row],[BF V Odds]]-1,AD443-1)))</f>
        <v>10.390000000000025</v>
      </c>
      <c r="AE444" s="24">
        <f>IF(Weekly[[#This Row],[Actual]]="","",IF(AND(Weekly[[#This Row],[HGBC_P]]=FALSE,Weekly[[#This Row],[Actual]]=TRUE),AE443+Weekly[[#This Row],[BF H Odds]]-1,IF(AND(Weekly[[#This Row],[HGBC_P]]=TRUE,Weekly[[#This Row],[Actual]]=FALSE),AE443+Weekly[[#This Row],[BF V Odds]]-1,AE443-1)))</f>
        <v>65.94</v>
      </c>
      <c r="AF444" s="24">
        <f>IF(Weekly[[#This Row],[Actual]]="","",IF(AND(Weekly[[#This Row],[XGB_P]]=Weekly[[#This Row],[Actual]],Weekly[[#This Row],[XGB_P]]=TRUE),AF443+Weekly[[#This Row],[BF H Odds]]-1,IF(AND(Weekly[[#This Row],[XGB_P]]=Weekly[[#This Row],[Actual]],Weekly[[#This Row],[XGB_P]]=FALSE),AF443+Weekly[[#This Row],[BF V Odds]]-1,AF443-1)))</f>
        <v>34.580000000000027</v>
      </c>
      <c r="AG444" s="24">
        <f>IF(Weekly[[#This Row],[Actual]]="","",IF(AND(Weekly[[#This Row],[XGB_P]]=FALSE,Weekly[[#This Row],[Actual]]=TRUE),AG443+Weekly[[#This Row],[BF H Odds]]-1,IF(AND(Weekly[[#This Row],[XGB_P]]=TRUE,Weekly[[#This Row],[Actual]]=FALSE),AG443+Weekly[[#This Row],[BF V Odds]]-1,AG443-1)))</f>
        <v>41.75</v>
      </c>
      <c r="AH444" s="24">
        <f>IF(Weekly[[#This Row],[Actual]]="","",IF(AND(Weekly[[#This Row],[QDA_P]]=Weekly[[#This Row],[Actual]],Weekly[[#This Row],[QDA_P]]=TRUE),AH443+Weekly[[#This Row],[BF H Odds]]-1,IF(AND(Weekly[[#This Row],[QDA_P]]=Weekly[[#This Row],[Actual]],Weekly[[#This Row],[QDA_P]]=FALSE),AH443+Weekly[[#This Row],[BF V Odds]]-1,AH443-1)))</f>
        <v>-2.0499999999999909</v>
      </c>
      <c r="AI444" s="24">
        <f>IF(Weekly[[#This Row],[Actual]]="","",IF(AND(Weekly[[#This Row],[QDA_P]]=FALSE,Weekly[[#This Row],[Actual]]=TRUE),AI443+Weekly[[#This Row],[BF H Odds]]-1,IF(AND(Weekly[[#This Row],[QDA_P]]=TRUE,Weekly[[#This Row],[Actual]]=FALSE),AI443+Weekly[[#This Row],[BF V Odds]]-1,AI443-1)))</f>
        <v>78.38</v>
      </c>
      <c r="AJ444" s="24">
        <f>IF(Weekly[[#This Row],[Actual]]="","",IF(AND(Weekly[[#This Row],[KNC_P]]=FALSE,Weekly[[#This Row],[Actual]]=TRUE),AJ443+Weekly[[#This Row],[BF H Odds]]-1,IF(AND(Weekly[[#This Row],[KNC_P]]=TRUE,Weekly[[#This Row],[Actual]]=FALSE),AJ443+Weekly[[#This Row],[BF V Odds]]-1,AJ443-1)))</f>
        <v>48.749999999999979</v>
      </c>
      <c r="AK444" s="24">
        <f>IF(Weekly[[#This Row],[Actual]]="","",IF(AND(Weekly[[#This Row],[KNC_P]]=FALSE,Weekly[[#This Row],[Actual]]=TRUE),AK443+Weekly[[#This Row],[BF H Odds]]-1,IF(AND(Weekly[[#This Row],[KNC_P]]=TRUE,Weekly[[#This Row],[Actual]]=FALSE),AK443+Weekly[[#This Row],[BF V Odds]]-1,AK443-1)))</f>
        <v>47.64999999999997</v>
      </c>
      <c r="AL444" s="30">
        <f>IF(Weekly[[#This Row],[Actual]]="","",COUNTIF(Weekly[[#This Row],[SVC_P]:[QDA_P]],TRUE))</f>
        <v>6</v>
      </c>
      <c r="AM444" s="30">
        <f>IF(Weekly[[#This Row],[Actual]]="","",COUNTIF(Weekly[[#This Row],[SVC_P]:[QDA_P]],FALSE))</f>
        <v>1</v>
      </c>
      <c r="AN444" s="36">
        <f>IF(AND(Weekly[[#This Row],[BF V Odds]]&gt;$BO$6,Weekly[[#This Row],[BF V Odds]] &lt; $BO$7),Weekly[[#This Row],[BF V Odds]],"")</f>
        <v>6.6</v>
      </c>
      <c r="AO444" s="36" t="str">
        <f>IF(AND(Weekly[[#This Row],[BF H Odds]]&gt;$BO$6, Weekly[[#This Row],[BF H Odds]] &lt; $BO$7),Weekly[[#This Row],[BF H Odds]],"")</f>
        <v/>
      </c>
      <c r="AP444" s="37">
        <f>IF(AND(Weekly[[#This Row],[V Odds &lt;]]="",Weekly[[#This Row],[H Odds &lt;]]=""),AP443,IF(AND(Weekly[[#This Row],[H Odds &lt;]]&lt;&gt;"",Weekly[[#This Row],[SVC_P]]=TRUE,Weekly[[#This Row],[Actual]]=TRUE),AP443+Weekly[[#This Row],[H Odds &lt;]]-1,IF(AND(Weekly[[#This Row],[V Odds &lt;]]&lt;&gt;"",Weekly[[#This Row],[SVC_P]]=FALSE,Weekly[[#This Row],[Actual]]=FALSE),AP443+Weekly[[#This Row],[V Odds &lt;]]-1,IF(AND(Weekly[[#This Row],[V Odds &lt;]]&lt;&gt;"",Weekly[[#This Row],[SVC_P]]=FALSE,Weekly[[#This Row],[Actual]]=TRUE),AP443-1,IF(AND(Weekly[[#This Row],[H Odds &lt;]]&lt;&gt;"",Weekly[[#This Row],[SVC_P]]=TRUE,Weekly[[#This Row],[Actual]]=FALSE),AP443-1,AP443)))))</f>
        <v>83.63000000000001</v>
      </c>
      <c r="AQ444" s="37">
        <f>IF(AND(Weekly[[#This Row],[V Odds &lt;]]="",Weekly[[#This Row],[H Odds &lt;]]=""),AQ443,IF(AND(Weekly[[#This Row],[H Odds &lt;]]&lt;&gt;"",Weekly[[#This Row],[ADBC_P]]=TRUE,Weekly[[#This Row],[Actual]]=TRUE),AQ443+Weekly[[#This Row],[H Odds &lt;]]-1,IF(AND(Weekly[[#This Row],[V Odds &lt;]]&lt;&gt;"",Weekly[[#This Row],[ADBC_P]]=FALSE,Weekly[[#This Row],[Actual]]=FALSE),AQ443+Weekly[[#This Row],[V Odds &lt;]]-1,IF(AND(Weekly[[#This Row],[V Odds &lt;]]&lt;&gt;"",Weekly[[#This Row],[ADBC_P]]=FALSE,Weekly[[#This Row],[Actual]]=TRUE),AQ443-1,IF(AND(Weekly[[#This Row],[H Odds &lt;]]&lt;&gt;"",Weekly[[#This Row],[ADBC_P]]=TRUE,Weekly[[#This Row],[Actual]]=FALSE),AQ443-1,AQ443)))))</f>
        <v>53.73</v>
      </c>
      <c r="AR444" s="37">
        <f>IF(AND(Weekly[[#This Row],[V Odds &lt;]]="",Weekly[[#This Row],[H Odds &lt;]]=""),AR443,IF(AND(Weekly[[#This Row],[H Odds &lt;]]&lt;&gt;"",Weekly[[#This Row],[RFC_P]]=TRUE,Weekly[[#This Row],[Actual]]=TRUE),AR443+Weekly[[#This Row],[H Odds &lt;]]-1,IF(AND(Weekly[[#This Row],[V Odds &lt;]]&lt;&gt;"",Weekly[[#This Row],[RFC_P]]=FALSE,Weekly[[#This Row],[Actual]]=FALSE),AR443+Weekly[[#This Row],[V Odds &lt;]]-1,IF(AND(Weekly[[#This Row],[V Odds &lt;]]&lt;&gt;"",Weekly[[#This Row],[RFC_P]]=FALSE,Weekly[[#This Row],[Actual]]=TRUE),AR443-1,IF(AND(Weekly[[#This Row],[H Odds &lt;]]&lt;&gt;"",Weekly[[#This Row],[RFC_P]]=TRUE,Weekly[[#This Row],[Actual]]=FALSE),AR443-1,AR443)))))</f>
        <v>73.439999999999984</v>
      </c>
      <c r="AS444" s="37">
        <f>IF(AND(Weekly[[#This Row],[V Odds &lt;]]="",Weekly[[#This Row],[H Odds &lt;]]=""),AS443,IF(AND(Weekly[[#This Row],[H Odds &lt;]]&lt;&gt;"",Weekly[[#This Row],[GBC_P]]=TRUE,Weekly[[#This Row],[Actual]]=TRUE),AS443+Weekly[[#This Row],[H Odds &lt;]]-1,IF(AND(Weekly[[#This Row],[V Odds &lt;]]&lt;&gt;"",Weekly[[#This Row],[GBC_P]]=FALSE,Weekly[[#This Row],[Actual]]=FALSE),AS443+Weekly[[#This Row],[V Odds &lt;]]-1,IF(AND(Weekly[[#This Row],[V Odds &lt;]]&lt;&gt;"",Weekly[[#This Row],[GBC_P]]=FALSE,Weekly[[#This Row],[Actual]]=TRUE),AS443-1,IF(AND(Weekly[[#This Row],[H Odds &lt;]]&lt;&gt;"",Weekly[[#This Row],[GBC_P]]=TRUE,Weekly[[#This Row],[Actual]]=FALSE),AS443-1,AS443)))))</f>
        <v>53.330000000000005</v>
      </c>
      <c r="AT444" s="37">
        <f>IF(AND(Weekly[[#This Row],[V Odds &lt;]]="",Weekly[[#This Row],[H Odds &lt;]]=""),AT443,IF(AND(Weekly[[#This Row],[H Odds &lt;]]&lt;&gt;"",Weekly[[#This Row],[HGBC_P]]=TRUE,Weekly[[#This Row],[Actual]]=TRUE),AT443+Weekly[[#This Row],[H Odds &lt;]]-1,IF(AND(Weekly[[#This Row],[V Odds &lt;]]&lt;&gt;"",Weekly[[#This Row],[HGBC_P]]=FALSE,Weekly[[#This Row],[Actual]]=FALSE),AT443+Weekly[[#This Row],[V Odds &lt;]]-1,IF(AND(Weekly[[#This Row],[V Odds &lt;]]&lt;&gt;"",Weekly[[#This Row],[HGBC_P]]=FALSE,Weekly[[#This Row],[Actual]]=TRUE),AT443-1,IF(AND(Weekly[[#This Row],[H Odds &lt;]]&lt;&gt;"",Weekly[[#This Row],[HGBC_P]]=TRUE,Weekly[[#This Row],[Actual]]=FALSE),AT443-1,AT443)))))</f>
        <v>58.16</v>
      </c>
      <c r="AU444" s="37">
        <f>IF(AND(Weekly[[#This Row],[V Odds &lt;]]="",Weekly[[#This Row],[H Odds &lt;]]=""),AU443,IF(AND(Weekly[[#This Row],[H Odds &lt;]]&lt;&gt;"",Weekly[[#This Row],[XGB_P]]=TRUE,Weekly[[#This Row],[Actual]]=TRUE),AU443+Weekly[[#This Row],[H Odds &lt;]]-1,IF(AND(Weekly[[#This Row],[V Odds &lt;]]&lt;&gt;"",Weekly[[#This Row],[XGB_P]]=FALSE,Weekly[[#This Row],[Actual]]=FALSE),AU443+Weekly[[#This Row],[V Odds &lt;]]-1,IF(AND(Weekly[[#This Row],[V Odds &lt;]]&lt;&gt;"",Weekly[[#This Row],[XGB_P]]=FALSE,Weekly[[#This Row],[Actual]]=TRUE),AU443-1,IF(AND(Weekly[[#This Row],[H Odds &lt;]]&lt;&gt;"",Weekly[[#This Row],[XGB_P]]=TRUE,Weekly[[#This Row],[Actual]]=FALSE),AU443-1,AU443)))))</f>
        <v>69.510000000000005</v>
      </c>
      <c r="AV444" s="37">
        <f>IF(AND(Weekly[[#This Row],[V Odds &lt;]]="",Weekly[[#This Row],[H Odds &lt;]]=""),AV443,IF(AND(Weekly[[#This Row],[H Odds &lt;]]&lt;&gt;"",Weekly[[#This Row],[QDA_P]]=TRUE,Weekly[[#This Row],[Actual]]=TRUE),AV443+Weekly[[#This Row],[H Odds &lt;]]-1,IF(AND(Weekly[[#This Row],[V Odds &lt;]]&lt;&gt;"",Weekly[[#This Row],[QDA_P]]=FALSE,Weekly[[#This Row],[Actual]]=FALSE),AV443+Weekly[[#This Row],[V Odds &lt;]]-1,IF(AND(Weekly[[#This Row],[V Odds &lt;]]&lt;&gt;"",Weekly[[#This Row],[QDA_P]]=FALSE,Weekly[[#This Row],[Actual]]=TRUE),AV443-1,IF(AND(Weekly[[#This Row],[H Odds &lt;]]&lt;&gt;"",Weekly[[#This Row],[QDA_P]]=TRUE,Weekly[[#This Row],[Actual]]=FALSE),AV443-1,AV443)))))</f>
        <v>61.199999999999989</v>
      </c>
      <c r="AW444" s="37">
        <f>IF(AND(Weekly[[#This Row],[H Odds &lt;]]="",Weekly[[#This Row],[V Odds &lt;]]=""),AW443,IF(AND(Weekly[[#This Row],[KNC_P]]=Weekly[[#This Row],[Actual]],Weekly[[#This Row],[KNC_P]]=TRUE),AW443+Weekly[[#This Row],[BF H Odds]]-1,IF(AND(Weekly[[#This Row],[KNC_P]]=Weekly[[#This Row],[Actual]],Weekly[[#This Row],[KNC_P]]=FALSE),AW443+Weekly[[#This Row],[BF V Odds]]-1,AW443-1)))</f>
        <v>54.930000000000014</v>
      </c>
      <c r="AX444" s="37">
        <f>IF(AND(Weekly[[#This Row],[V Odds &lt;]]="",Weekly[[#This Row],[H Odds &lt;]]=""),AX443,IF(AND(Weekly[[#This Row],[V Odds &lt;]]&lt;&gt;"",Weekly[[#This Row],[FALSES]]&gt;0,Weekly[[#This Row],[Actual]]=FALSE),AX443+Weekly[[#This Row],[V Odds &lt;]]-1,IF(AND(Weekly[[#This Row],[H Odds &lt;]]&lt;&gt;"",Weekly[[#This Row],[TRUES]]&gt;0,Weekly[[#This Row],[Actual]]=TRUE),AX443+Weekly[[#This Row],[H Odds &lt;]]-1,IF(AND(Weekly[[#This Row],[V Odds &lt;]]&lt;&gt;"",Weekly[[#This Row],[FALSES]]=0),AX443,IF(AND(Weekly[[#This Row],[H Odds &lt;]]&lt;&gt;"",Weekly[[#This Row],[TRUES]]=0),AX443,AX443-1)))))</f>
        <v>99.199999999999974</v>
      </c>
      <c r="AY444" s="37">
        <f>IF(AND(Weekly[[#This Row],[V Odds &lt;]]="",Weekly[[#This Row],[H Odds &lt;]]=""),AY443,IF(AND(Weekly[[#This Row],[V Odds &lt;]]&lt;&gt;"",Weekly[[#This Row],[FALSES]]&gt;0,Weekly[[#This Row],[Actual]]=FALSE),AY443+((Weekly[[#This Row],[V Odds &lt;]]-1)*0.92),IF(AND(Weekly[[#This Row],[H Odds &lt;]]&lt;&gt;"",Weekly[[#This Row],[TRUES]]&gt;0,Weekly[[#This Row],[Actual]]=TRUE),AY443+((Weekly[[#This Row],[H Odds &lt;]]-1)*0.92),IF(AND(Weekly[[#This Row],[V Odds &lt;]]&lt;&gt;"",Weekly[[#This Row],[FALSES]]=0),AY443,IF(AND(Weekly[[#This Row],[H Odds &lt;]]&lt;&gt;"",Weekly[[#This Row],[TRUES]]=0),AY443,AY443-1)))))</f>
        <v>89.504000000000033</v>
      </c>
      <c r="AZ444" s="37">
        <f>IF(AND(Weekly[[#This Row],[V Odds &lt;]]="",Weekly[[#This Row],[H Odds &lt;]]=""),AZ443,IF(AND(Weekly[[#This Row],[V Odds &lt;]]&lt;&gt;"",Weekly[[#This Row],[Actual]]=FALSE),AZ443+Weekly[[#This Row],[V Odds &lt;]]-1,IF(AND(Weekly[[#This Row],[H Odds &lt;]]&lt;&gt;"",Weekly[[#This Row],[Actual]]=TRUE),AZ443+Weekly[[#This Row],[H Odds &lt;]]-1,AZ443-1)))</f>
        <v>87.169999999999987</v>
      </c>
      <c r="BA444" s="38">
        <f>IF(Weekly[[#This Row],[H Odds &lt;]]="",BA443,IF(AND(Weekly[[#This Row],[H Odds &lt;]]&lt;&gt;"",Weekly[[#This Row],[SVC_P]]=TRUE,Weekly[[#This Row],[Actual]]=TRUE),BA443+Weekly[[#This Row],[H Odds &lt;]]-1,IF(AND(Weekly[[#This Row],[H Odds &lt;]]&lt;&gt;"",Weekly[[#This Row],[SVC_P]]=TRUE,Weekly[[#This Row],[Actual]]=FALSE),BA443-1,BA443)))</f>
        <v>78.589999999999989</v>
      </c>
      <c r="BB444" s="38">
        <f>IF(Weekly[[#This Row],[H Odds &lt;]]="",BB443,IF(AND(Weekly[[#This Row],[H Odds &lt;]]&lt;&gt;"",Weekly[[#This Row],[ADBC_P]]=TRUE,Weekly[[#This Row],[Actual]]=TRUE),BB443+Weekly[[#This Row],[H Odds &lt;]]-1,IF(AND(Weekly[[#This Row],[H Odds &lt;]]&lt;&gt;"",Weekly[[#This Row],[ADBC_P]]=TRUE,Weekly[[#This Row],[Actual]]=FALSE),BB443-1,BB443)))</f>
        <v>52.41</v>
      </c>
      <c r="BC444" s="38">
        <f>IF(Weekly[[#This Row],[H Odds &lt;]]="",BC443,IF(AND(Weekly[[#This Row],[H Odds &lt;]]&lt;&gt;"",Weekly[[#This Row],[RFC_P]]=TRUE,Weekly[[#This Row],[Actual]]=TRUE),BC443+Weekly[[#This Row],[H Odds &lt;]]-1,IF(AND(Weekly[[#This Row],[H Odds &lt;]]&lt;&gt;"",Weekly[[#This Row],[RFC_P]]=TRUE,Weekly[[#This Row],[Actual]]=FALSE),BC443-1,BC443)))</f>
        <v>54.109999999999992</v>
      </c>
      <c r="BD444" s="38">
        <f>IF(Weekly[[#This Row],[H Odds &lt;]]="",BD443,IF(AND(Weekly[[#This Row],[H Odds &lt;]]&lt;&gt;"",Weekly[[#This Row],[GBC_P]]=TRUE,Weekly[[#This Row],[Actual]]=TRUE),BD443+Weekly[[#This Row],[H Odds &lt;]]-1,IF(AND(Weekly[[#This Row],[H Odds &lt;]]&lt;&gt;"",Weekly[[#This Row],[GBC_P]]=TRUE,Weekly[[#This Row],[Actual]]=FALSE),BD443-1,BD443)))</f>
        <v>53.110000000000007</v>
      </c>
      <c r="BE444" s="38">
        <f>IF(Weekly[[#This Row],[H Odds &lt;]]="",BE443,IF(AND(Weekly[[#This Row],[H Odds &lt;]]&lt;&gt;"",Weekly[[#This Row],[HGBC_P]]=TRUE,Weekly[[#This Row],[Actual]]=TRUE),BE443+Weekly[[#This Row],[H Odds &lt;]]-1,IF(AND(Weekly[[#This Row],[H Odds &lt;]]&lt;&gt;"",Weekly[[#This Row],[HGBC_P]]=TRUE,Weekly[[#This Row],[Actual]]=FALSE),BE443-1,BE443)))</f>
        <v>57.459999999999994</v>
      </c>
      <c r="BF444" s="38">
        <f>IF(Weekly[[#This Row],[H Odds &lt;]]="",BF443,IF(AND(Weekly[[#This Row],[H Odds &lt;]]&lt;&gt;"",Weekly[[#This Row],[XGB_P]]=TRUE,Weekly[[#This Row],[Actual]]=TRUE),BF443+Weekly[[#This Row],[H Odds &lt;]]-1,IF(AND(Weekly[[#This Row],[H Odds &lt;]]&lt;&gt;"",Weekly[[#This Row],[XGB_P]]=TRUE,Weekly[[#This Row],[Actual]]=FALSE),BF443-1,BF443)))</f>
        <v>64.08</v>
      </c>
      <c r="BG444" s="38">
        <f>IF(Weekly[[#This Row],[H Odds &lt;]]="",BG443,IF(AND(Weekly[[#This Row],[H Odds &lt;]]&lt;&gt;"",Weekly[[#This Row],[QDA_P]]=TRUE,Weekly[[#This Row],[Actual]]=TRUE),BG443+Weekly[[#This Row],[H Odds &lt;]]-1,IF(AND(Weekly[[#This Row],[H Odds &lt;]]&lt;&gt;"",Weekly[[#This Row],[QDA_P]]=TRUE,Weekly[[#This Row],[Actual]]=FALSE),BG443-1,BG443)))</f>
        <v>51.129999999999995</v>
      </c>
      <c r="BH444" s="38">
        <f>IF(Weekly[[#This Row],[H Odds &lt;]]="",BH443,IF(AND(Weekly[[#This Row],[H Odds &lt;]]&lt;&gt;"",Weekly[[#This Row],[KNC_P]]=TRUE,Weekly[[#This Row],[Actual]]=TRUE),BH443+Weekly[[#This Row],[H Odds &lt;]]-1,IF(AND(Weekly[[#This Row],[H Odds &lt;]]&lt;&gt;"",Weekly[[#This Row],[KNC_P]]=TRUE,Weekly[[#This Row],[Actual]]=FALSE),BH443-1,BH443)))</f>
        <v>55.499999999999993</v>
      </c>
      <c r="BI444" s="38">
        <f>IF(Weekly[[#This Row],[H Odds &lt;]]="",BI443,IF(AND(Weekly[[#This Row],[H Odds &lt;]]&lt;&gt;"",Weekly[[#This Row],[TRUES]]&gt;0,Weekly[[#This Row],[Actual]]=TRUE),BI443+Weekly[[#This Row],[H Odds &lt;]]-1,IF(AND(Weekly[[#This Row],[H Odds &lt;]]&lt;&gt;"",Weekly[[#This Row],[TRUES]]=0),BI443,BI443-1)))</f>
        <v>78.589999999999989</v>
      </c>
      <c r="BJ444" s="38">
        <f>IF(Weekly[[#This Row],[H Odds &lt;]]="",BJ443,IF(AND(Weekly[[#This Row],[H Odds &lt;]]&lt;&gt;"",Weekly[[#This Row],[Actual]]=TRUE),BJ443+Weekly[[#This Row],[H Odds &lt;]]-1,IF(AND(Weekly[[#This Row],[H Odds &lt;]]&lt;&gt;"",Weekly[[#This Row],[Actual]]=FALSE),BJ443-1,BJ443)))</f>
        <v>80.489999999999995</v>
      </c>
      <c r="BK444" s="58">
        <f>IF(AND(Weekly[[#This Row],[TRUES]]&gt;4,Weekly[[#This Row],[Actual]]=TRUE),BK443+Weekly[[#This Row],[BF H Odds]]-1,IF(AND(Weekly[[#This Row],[FALSES]]&gt;4,Weekly[[#This Row],[Actual]]=FALSE),BK443+Weekly[[#This Row],[BF V Odds]]-1,IF(AND(Weekly[[#This Row],[TRUES]]&gt;4,Weekly[[#This Row],[Actual]]=FALSE),BK443-1,IF(AND(Weekly[[#This Row],[FALSES]]&gt;4,Weekly[[#This Row],[Actual]]=TRUE),BK443-1,BK443))))</f>
        <v>5.1600000000000286</v>
      </c>
      <c r="BL444" s="58">
        <f>IF(AND(Weekly[[#This Row],[TRUES]]&gt;5,Weekly[[#This Row],[Actual]]=TRUE),BL443+Weekly[[#This Row],[BF H Odds]]-1,IF(AND(Weekly[[#This Row],[FALSES]]&gt;5,Weekly[[#This Row],[Actual]]=FALSE),BL443+Weekly[[#This Row],[BF V Odds]]-1,IF(AND(Weekly[[#This Row],[TRUES]]&gt;5,Weekly[[#This Row],[Actual]]=FALSE),BL443-1,IF(AND(Weekly[[#This Row],[FALSES]]&gt;5,Weekly[[#This Row],[Actual]]=TRUE),BL443-1,BL443))))</f>
        <v>13.370000000000022</v>
      </c>
      <c r="BM444" s="58">
        <f>IF(AND(Weekly[[#This Row],[TRUES]]&gt;6,Weekly[[#This Row],[Actual]]=TRUE),BM443+Weekly[[#This Row],[BF H Odds]]-1,IF(AND(Weekly[[#This Row],[FALSES]]&gt;6,Weekly[[#This Row],[Actual]]=FALSE),BM443+Weekly[[#This Row],[BF V Odds]]-1,IF(AND(Weekly[[#This Row],[TRUES]]&gt;6,Weekly[[#This Row],[Actual]]=FALSE),BM443-1,IF(AND(Weekly[[#This Row],[FALSES]]&gt;6,Weekly[[#This Row],[Actual]]=TRUE),BM443-1,BM443))))</f>
        <v>44.300000000000004</v>
      </c>
    </row>
    <row r="445" spans="1:65" x14ac:dyDescent="0.25">
      <c r="A445" s="34"/>
      <c r="B445" s="10">
        <v>44298</v>
      </c>
      <c r="C445" s="17" t="s">
        <v>17</v>
      </c>
      <c r="D445" s="15" t="s">
        <v>33</v>
      </c>
      <c r="E445" t="b">
        <v>1</v>
      </c>
      <c r="F445" t="b">
        <v>1</v>
      </c>
      <c r="G445" t="b">
        <v>1</v>
      </c>
      <c r="H445" t="b">
        <v>0</v>
      </c>
      <c r="I445" t="b">
        <v>0</v>
      </c>
      <c r="J445" t="b">
        <v>0</v>
      </c>
      <c r="K445" t="b">
        <v>0</v>
      </c>
      <c r="L445" t="b">
        <v>0</v>
      </c>
      <c r="M445" t="s">
        <v>100</v>
      </c>
      <c r="N445">
        <v>20.75</v>
      </c>
      <c r="O445">
        <f>IF(Weekly[[#This Row],[H/V]]="H",Weekly[[#This Row],[BF H Odds]],IF(Weekly[[#This Row],[H/V]]="V",Weekly[[#This Row],[BF V Odds]],""))</f>
        <v>2.64</v>
      </c>
      <c r="P445" t="b">
        <v>1</v>
      </c>
      <c r="Q445" t="s">
        <v>66</v>
      </c>
      <c r="R445" s="35">
        <f>IFERROR(IF(Weekly[[#This Row],[Won Bet?]]="yes",R444+(Weekly[[#This Row],[BF Odds]]*Weekly[[#This Row],[BF Stake]])-Weekly[[#This Row],[BF Stake]],R444-Weekly[[#This Row],[BF Stake]]),R444)</f>
        <v>959.96</v>
      </c>
      <c r="S445" s="9">
        <f>IFERROR(IF(Weekly[[#This Row],[Won Bet?]]="yes",S444+(((Weekly[[#This Row],[BF Odds]]*Weekly[[#This Row],[BF Stake]])-Weekly[[#This Row],[BF Stake]])*0.92),S444-Weekly[[#This Row],[BF Stake]]),S444)</f>
        <v>945.15519999999992</v>
      </c>
      <c r="T445">
        <v>1.59</v>
      </c>
      <c r="U445">
        <v>2.64</v>
      </c>
      <c r="V445" s="24">
        <f>IF(Weekly[[#This Row],[Actual]]="","",IF(AND(Weekly[[#This Row],[SVC_P]]=Weekly[[#This Row],[Actual]],Weekly[[#This Row],[SVC_P]]=TRUE),V444+Weekly[[#This Row],[BF H Odds]]-1,IF(AND(Weekly[[#This Row],[SVC_P]]=Weekly[[#This Row],[Actual]],Weekly[[#This Row],[SVC_P]]=FALSE),V444+Weekly[[#This Row],[BF V Odds]]-1,V444-1)))</f>
        <v>68.510000000000048</v>
      </c>
      <c r="W445" s="24">
        <f>IF(Weekly[[#This Row],[Actual]]="","",IF(AND(Weekly[[#This Row],[SVC_P]]=FALSE,Weekly[[#This Row],[Actual]]=TRUE),W444+Weekly[[#This Row],[BF H Odds]]-1,IF(AND(Weekly[[#This Row],[SVC_P]]=TRUE,Weekly[[#This Row],[Actual]]=FALSE,),W444+Weekly[[#This Row],[BF V Odds]]-1,W444-1)))</f>
        <v>-380.03</v>
      </c>
      <c r="X445" s="24">
        <f>IF(Weekly[[#This Row],[Actual]]="","",IF(AND(Weekly[[#This Row],[ADBC_P]]=Weekly[[#This Row],[Actual]],Weekly[[#This Row],[ADBC_P]]=TRUE),X444+Weekly[[#This Row],[BF H Odds]]-1,IF(AND(Weekly[[#This Row],[ADBC_P]]=Weekly[[#This Row],[Actual]],Weekly[[#This Row],[ADBC_P]]=FALSE),X444+Weekly[[#This Row],[BF V Odds]]-1,X444-1)))</f>
        <v>17.590000000000025</v>
      </c>
      <c r="Y445" s="24">
        <f>IF(Weekly[[#This Row],[Actual]]="","",IF(AND(Weekly[[#This Row],[ADBC_P]]=FALSE,Weekly[[#This Row],[Actual]]=TRUE),Y444+Weekly[[#This Row],[BF H Odds]]-1,IF(AND(Weekly[[#This Row],[ADBC_P]]=TRUE,Weekly[[#This Row],[Actual]]=FALSE),Y444+Weekly[[#This Row],[BF V Odds]]-1,Y444-1)))</f>
        <v>59.38000000000001</v>
      </c>
      <c r="Z445" s="24">
        <f>IF(Weekly[[#This Row],[Actual]]="","",IF(AND(Weekly[[#This Row],[RFC_P]]=Weekly[[#This Row],[Actual]],Weekly[[#This Row],[RFC_P]]=TRUE),Z444+Weekly[[#This Row],[BF H Odds]]-1,IF(AND(Weekly[[#This Row],[RFC_P]]=Weekly[[#This Row],[Actual]],Weekly[[#This Row],[RFC_P]]=FALSE),Z444+Weekly[[#This Row],[BF V Odds]]-1,Z444-1)))</f>
        <v>35.960000000000015</v>
      </c>
      <c r="AA445" s="24">
        <f>IF(Weekly[[#This Row],[Actual]]="","",IF(AND(Weekly[[#This Row],[RFC_P]]=FALSE,Weekly[[#This Row],[Actual]]=TRUE),AA444+Weekly[[#This Row],[BF H Odds]]-1,IF(AND(Weekly[[#This Row],[RFC_P]]=TRUE,Weekly[[#This Row],[Actual]]=FALSE),AA444+Weekly[[#This Row],[BF V Odds]]-1,AA444-1)))</f>
        <v>41.009999999999984</v>
      </c>
      <c r="AB445" s="24">
        <f>IF(Weekly[[#This Row],[Actual]]="","",IF(AND(Weekly[[#This Row],[GBC_P]]=Weekly[[#This Row],[Actual]],Weekly[[#This Row],[GBC_P]]=TRUE),AB444+Weekly[[#This Row],[BF H Odds]]-1,IF(AND(Weekly[[#This Row],[GBC_P]]=Weekly[[#This Row],[Actual]],Weekly[[#This Row],[GBC_P]]=FALSE),AB444+Weekly[[#This Row],[BF V Odds]]-1,AB444-1)))</f>
        <v>6.3600000000000065</v>
      </c>
      <c r="AC445" s="24">
        <f>IF(Weekly[[#This Row],[Actual]]="","",IF(AND(Weekly[[#This Row],[GBC_P]]=FALSE,Weekly[[#This Row],[Actual]]=TRUE),AC444+Weekly[[#This Row],[BF H Odds]]-1,IF(AND(Weekly[[#This Row],[GBC_P]]=TRUE,Weekly[[#This Row],[Actual]]=FALSE),AC444+Weekly[[#This Row],[BF V Odds]]-1,AC444-1)))</f>
        <v>70.609999999999943</v>
      </c>
      <c r="AD445" s="24">
        <f>IF(Weekly[[#This Row],[Actual]]="","",IF(AND(Weekly[[#This Row],[HGBC_P]]=Weekly[[#This Row],[Actual]],Weekly[[#This Row],[HGBC_P]]=TRUE),AD444+Weekly[[#This Row],[BF H Odds]]-1,IF(AND(Weekly[[#This Row],[HGBC_P]]=Weekly[[#This Row],[Actual]],Weekly[[#This Row],[HGBC_P]]=FALSE),AD444+Weekly[[#This Row],[BF V Odds]]-1,AD444-1)))</f>
        <v>9.3900000000000254</v>
      </c>
      <c r="AE445" s="24">
        <f>IF(Weekly[[#This Row],[Actual]]="","",IF(AND(Weekly[[#This Row],[HGBC_P]]=FALSE,Weekly[[#This Row],[Actual]]=TRUE),AE444+Weekly[[#This Row],[BF H Odds]]-1,IF(AND(Weekly[[#This Row],[HGBC_P]]=TRUE,Weekly[[#This Row],[Actual]]=FALSE),AE444+Weekly[[#This Row],[BF V Odds]]-1,AE444-1)))</f>
        <v>67.58</v>
      </c>
      <c r="AF445" s="24">
        <f>IF(Weekly[[#This Row],[Actual]]="","",IF(AND(Weekly[[#This Row],[XGB_P]]=Weekly[[#This Row],[Actual]],Weekly[[#This Row],[XGB_P]]=TRUE),AF444+Weekly[[#This Row],[BF H Odds]]-1,IF(AND(Weekly[[#This Row],[XGB_P]]=Weekly[[#This Row],[Actual]],Weekly[[#This Row],[XGB_P]]=FALSE),AF444+Weekly[[#This Row],[BF V Odds]]-1,AF444-1)))</f>
        <v>33.580000000000027</v>
      </c>
      <c r="AG445" s="24">
        <f>IF(Weekly[[#This Row],[Actual]]="","",IF(AND(Weekly[[#This Row],[XGB_P]]=FALSE,Weekly[[#This Row],[Actual]]=TRUE),AG444+Weekly[[#This Row],[BF H Odds]]-1,IF(AND(Weekly[[#This Row],[XGB_P]]=TRUE,Weekly[[#This Row],[Actual]]=FALSE),AG444+Weekly[[#This Row],[BF V Odds]]-1,AG444-1)))</f>
        <v>43.39</v>
      </c>
      <c r="AH445" s="24">
        <f>IF(Weekly[[#This Row],[Actual]]="","",IF(AND(Weekly[[#This Row],[QDA_P]]=Weekly[[#This Row],[Actual]],Weekly[[#This Row],[QDA_P]]=TRUE),AH444+Weekly[[#This Row],[BF H Odds]]-1,IF(AND(Weekly[[#This Row],[QDA_P]]=Weekly[[#This Row],[Actual]],Weekly[[#This Row],[QDA_P]]=FALSE),AH444+Weekly[[#This Row],[BF V Odds]]-1,AH444-1)))</f>
        <v>-3.0499999999999909</v>
      </c>
      <c r="AI445" s="24">
        <f>IF(Weekly[[#This Row],[Actual]]="","",IF(AND(Weekly[[#This Row],[QDA_P]]=FALSE,Weekly[[#This Row],[Actual]]=TRUE),AI444+Weekly[[#This Row],[BF H Odds]]-1,IF(AND(Weekly[[#This Row],[QDA_P]]=TRUE,Weekly[[#This Row],[Actual]]=FALSE),AI444+Weekly[[#This Row],[BF V Odds]]-1,AI444-1)))</f>
        <v>80.02</v>
      </c>
      <c r="AJ445" s="24">
        <f>IF(Weekly[[#This Row],[Actual]]="","",IF(AND(Weekly[[#This Row],[KNC_P]]=FALSE,Weekly[[#This Row],[Actual]]=TRUE),AJ444+Weekly[[#This Row],[BF H Odds]]-1,IF(AND(Weekly[[#This Row],[KNC_P]]=TRUE,Weekly[[#This Row],[Actual]]=FALSE),AJ444+Weekly[[#This Row],[BF V Odds]]-1,AJ444-1)))</f>
        <v>50.389999999999979</v>
      </c>
      <c r="AK445" s="24">
        <f>IF(Weekly[[#This Row],[Actual]]="","",IF(AND(Weekly[[#This Row],[KNC_P]]=FALSE,Weekly[[#This Row],[Actual]]=TRUE),AK444+Weekly[[#This Row],[BF H Odds]]-1,IF(AND(Weekly[[#This Row],[KNC_P]]=TRUE,Weekly[[#This Row],[Actual]]=FALSE),AK444+Weekly[[#This Row],[BF V Odds]]-1,AK444-1)))</f>
        <v>49.289999999999971</v>
      </c>
      <c r="AL445" s="30">
        <f>IF(Weekly[[#This Row],[Actual]]="","",COUNTIF(Weekly[[#This Row],[SVC_P]:[QDA_P]],TRUE))</f>
        <v>3</v>
      </c>
      <c r="AM445" s="30">
        <f>IF(Weekly[[#This Row],[Actual]]="","",COUNTIF(Weekly[[#This Row],[SVC_P]:[QDA_P]],FALSE))</f>
        <v>4</v>
      </c>
      <c r="AN445" s="36" t="str">
        <f>IF(AND(Weekly[[#This Row],[BF V Odds]]&gt;$BO$6,Weekly[[#This Row],[BF V Odds]] &lt; $BO$7),Weekly[[#This Row],[BF V Odds]],"")</f>
        <v/>
      </c>
      <c r="AO445" s="36" t="str">
        <f>IF(AND(Weekly[[#This Row],[BF H Odds]]&gt;$BO$6, Weekly[[#This Row],[BF H Odds]] &lt; $BO$7),Weekly[[#This Row],[BF H Odds]],"")</f>
        <v/>
      </c>
      <c r="AP445" s="37">
        <f>IF(AND(Weekly[[#This Row],[V Odds &lt;]]="",Weekly[[#This Row],[H Odds &lt;]]=""),AP444,IF(AND(Weekly[[#This Row],[H Odds &lt;]]&lt;&gt;"",Weekly[[#This Row],[SVC_P]]=TRUE,Weekly[[#This Row],[Actual]]=TRUE),AP444+Weekly[[#This Row],[H Odds &lt;]]-1,IF(AND(Weekly[[#This Row],[V Odds &lt;]]&lt;&gt;"",Weekly[[#This Row],[SVC_P]]=FALSE,Weekly[[#This Row],[Actual]]=FALSE),AP444+Weekly[[#This Row],[V Odds &lt;]]-1,IF(AND(Weekly[[#This Row],[V Odds &lt;]]&lt;&gt;"",Weekly[[#This Row],[SVC_P]]=FALSE,Weekly[[#This Row],[Actual]]=TRUE),AP444-1,IF(AND(Weekly[[#This Row],[H Odds &lt;]]&lt;&gt;"",Weekly[[#This Row],[SVC_P]]=TRUE,Weekly[[#This Row],[Actual]]=FALSE),AP444-1,AP444)))))</f>
        <v>83.63000000000001</v>
      </c>
      <c r="AQ445" s="37">
        <f>IF(AND(Weekly[[#This Row],[V Odds &lt;]]="",Weekly[[#This Row],[H Odds &lt;]]=""),AQ444,IF(AND(Weekly[[#This Row],[H Odds &lt;]]&lt;&gt;"",Weekly[[#This Row],[ADBC_P]]=TRUE,Weekly[[#This Row],[Actual]]=TRUE),AQ444+Weekly[[#This Row],[H Odds &lt;]]-1,IF(AND(Weekly[[#This Row],[V Odds &lt;]]&lt;&gt;"",Weekly[[#This Row],[ADBC_P]]=FALSE,Weekly[[#This Row],[Actual]]=FALSE),AQ444+Weekly[[#This Row],[V Odds &lt;]]-1,IF(AND(Weekly[[#This Row],[V Odds &lt;]]&lt;&gt;"",Weekly[[#This Row],[ADBC_P]]=FALSE,Weekly[[#This Row],[Actual]]=TRUE),AQ444-1,IF(AND(Weekly[[#This Row],[H Odds &lt;]]&lt;&gt;"",Weekly[[#This Row],[ADBC_P]]=TRUE,Weekly[[#This Row],[Actual]]=FALSE),AQ444-1,AQ444)))))</f>
        <v>53.73</v>
      </c>
      <c r="AR445" s="37">
        <f>IF(AND(Weekly[[#This Row],[V Odds &lt;]]="",Weekly[[#This Row],[H Odds &lt;]]=""),AR444,IF(AND(Weekly[[#This Row],[H Odds &lt;]]&lt;&gt;"",Weekly[[#This Row],[RFC_P]]=TRUE,Weekly[[#This Row],[Actual]]=TRUE),AR444+Weekly[[#This Row],[H Odds &lt;]]-1,IF(AND(Weekly[[#This Row],[V Odds &lt;]]&lt;&gt;"",Weekly[[#This Row],[RFC_P]]=FALSE,Weekly[[#This Row],[Actual]]=FALSE),AR444+Weekly[[#This Row],[V Odds &lt;]]-1,IF(AND(Weekly[[#This Row],[V Odds &lt;]]&lt;&gt;"",Weekly[[#This Row],[RFC_P]]=FALSE,Weekly[[#This Row],[Actual]]=TRUE),AR444-1,IF(AND(Weekly[[#This Row],[H Odds &lt;]]&lt;&gt;"",Weekly[[#This Row],[RFC_P]]=TRUE,Weekly[[#This Row],[Actual]]=FALSE),AR444-1,AR444)))))</f>
        <v>73.439999999999984</v>
      </c>
      <c r="AS445" s="37">
        <f>IF(AND(Weekly[[#This Row],[V Odds &lt;]]="",Weekly[[#This Row],[H Odds &lt;]]=""),AS444,IF(AND(Weekly[[#This Row],[H Odds &lt;]]&lt;&gt;"",Weekly[[#This Row],[GBC_P]]=TRUE,Weekly[[#This Row],[Actual]]=TRUE),AS444+Weekly[[#This Row],[H Odds &lt;]]-1,IF(AND(Weekly[[#This Row],[V Odds &lt;]]&lt;&gt;"",Weekly[[#This Row],[GBC_P]]=FALSE,Weekly[[#This Row],[Actual]]=FALSE),AS444+Weekly[[#This Row],[V Odds &lt;]]-1,IF(AND(Weekly[[#This Row],[V Odds &lt;]]&lt;&gt;"",Weekly[[#This Row],[GBC_P]]=FALSE,Weekly[[#This Row],[Actual]]=TRUE),AS444-1,IF(AND(Weekly[[#This Row],[H Odds &lt;]]&lt;&gt;"",Weekly[[#This Row],[GBC_P]]=TRUE,Weekly[[#This Row],[Actual]]=FALSE),AS444-1,AS444)))))</f>
        <v>53.330000000000005</v>
      </c>
      <c r="AT445" s="37">
        <f>IF(AND(Weekly[[#This Row],[V Odds &lt;]]="",Weekly[[#This Row],[H Odds &lt;]]=""),AT444,IF(AND(Weekly[[#This Row],[H Odds &lt;]]&lt;&gt;"",Weekly[[#This Row],[HGBC_P]]=TRUE,Weekly[[#This Row],[Actual]]=TRUE),AT444+Weekly[[#This Row],[H Odds &lt;]]-1,IF(AND(Weekly[[#This Row],[V Odds &lt;]]&lt;&gt;"",Weekly[[#This Row],[HGBC_P]]=FALSE,Weekly[[#This Row],[Actual]]=FALSE),AT444+Weekly[[#This Row],[V Odds &lt;]]-1,IF(AND(Weekly[[#This Row],[V Odds &lt;]]&lt;&gt;"",Weekly[[#This Row],[HGBC_P]]=FALSE,Weekly[[#This Row],[Actual]]=TRUE),AT444-1,IF(AND(Weekly[[#This Row],[H Odds &lt;]]&lt;&gt;"",Weekly[[#This Row],[HGBC_P]]=TRUE,Weekly[[#This Row],[Actual]]=FALSE),AT444-1,AT444)))))</f>
        <v>58.16</v>
      </c>
      <c r="AU445" s="37">
        <f>IF(AND(Weekly[[#This Row],[V Odds &lt;]]="",Weekly[[#This Row],[H Odds &lt;]]=""),AU444,IF(AND(Weekly[[#This Row],[H Odds &lt;]]&lt;&gt;"",Weekly[[#This Row],[XGB_P]]=TRUE,Weekly[[#This Row],[Actual]]=TRUE),AU444+Weekly[[#This Row],[H Odds &lt;]]-1,IF(AND(Weekly[[#This Row],[V Odds &lt;]]&lt;&gt;"",Weekly[[#This Row],[XGB_P]]=FALSE,Weekly[[#This Row],[Actual]]=FALSE),AU444+Weekly[[#This Row],[V Odds &lt;]]-1,IF(AND(Weekly[[#This Row],[V Odds &lt;]]&lt;&gt;"",Weekly[[#This Row],[XGB_P]]=FALSE,Weekly[[#This Row],[Actual]]=TRUE),AU444-1,IF(AND(Weekly[[#This Row],[H Odds &lt;]]&lt;&gt;"",Weekly[[#This Row],[XGB_P]]=TRUE,Weekly[[#This Row],[Actual]]=FALSE),AU444-1,AU444)))))</f>
        <v>69.510000000000005</v>
      </c>
      <c r="AV445" s="37">
        <f>IF(AND(Weekly[[#This Row],[V Odds &lt;]]="",Weekly[[#This Row],[H Odds &lt;]]=""),AV444,IF(AND(Weekly[[#This Row],[H Odds &lt;]]&lt;&gt;"",Weekly[[#This Row],[QDA_P]]=TRUE,Weekly[[#This Row],[Actual]]=TRUE),AV444+Weekly[[#This Row],[H Odds &lt;]]-1,IF(AND(Weekly[[#This Row],[V Odds &lt;]]&lt;&gt;"",Weekly[[#This Row],[QDA_P]]=FALSE,Weekly[[#This Row],[Actual]]=FALSE),AV444+Weekly[[#This Row],[V Odds &lt;]]-1,IF(AND(Weekly[[#This Row],[V Odds &lt;]]&lt;&gt;"",Weekly[[#This Row],[QDA_P]]=FALSE,Weekly[[#This Row],[Actual]]=TRUE),AV444-1,IF(AND(Weekly[[#This Row],[H Odds &lt;]]&lt;&gt;"",Weekly[[#This Row],[QDA_P]]=TRUE,Weekly[[#This Row],[Actual]]=FALSE),AV444-1,AV444)))))</f>
        <v>61.199999999999989</v>
      </c>
      <c r="AW445" s="37">
        <f>IF(AND(Weekly[[#This Row],[H Odds &lt;]]="",Weekly[[#This Row],[V Odds &lt;]]=""),AW444,IF(AND(Weekly[[#This Row],[KNC_P]]=Weekly[[#This Row],[Actual]],Weekly[[#This Row],[KNC_P]]=TRUE),AW444+Weekly[[#This Row],[BF H Odds]]-1,IF(AND(Weekly[[#This Row],[KNC_P]]=Weekly[[#This Row],[Actual]],Weekly[[#This Row],[KNC_P]]=FALSE),AW444+Weekly[[#This Row],[BF V Odds]]-1,AW444-1)))</f>
        <v>54.930000000000014</v>
      </c>
      <c r="AX445" s="37">
        <f>IF(AND(Weekly[[#This Row],[V Odds &lt;]]="",Weekly[[#This Row],[H Odds &lt;]]=""),AX444,IF(AND(Weekly[[#This Row],[V Odds &lt;]]&lt;&gt;"",Weekly[[#This Row],[FALSES]]&gt;0,Weekly[[#This Row],[Actual]]=FALSE),AX444+Weekly[[#This Row],[V Odds &lt;]]-1,IF(AND(Weekly[[#This Row],[H Odds &lt;]]&lt;&gt;"",Weekly[[#This Row],[TRUES]]&gt;0,Weekly[[#This Row],[Actual]]=TRUE),AX444+Weekly[[#This Row],[H Odds &lt;]]-1,IF(AND(Weekly[[#This Row],[V Odds &lt;]]&lt;&gt;"",Weekly[[#This Row],[FALSES]]=0),AX444,IF(AND(Weekly[[#This Row],[H Odds &lt;]]&lt;&gt;"",Weekly[[#This Row],[TRUES]]=0),AX444,AX444-1)))))</f>
        <v>99.199999999999974</v>
      </c>
      <c r="AY445" s="37">
        <f>IF(AND(Weekly[[#This Row],[V Odds &lt;]]="",Weekly[[#This Row],[H Odds &lt;]]=""),AY444,IF(AND(Weekly[[#This Row],[V Odds &lt;]]&lt;&gt;"",Weekly[[#This Row],[FALSES]]&gt;0,Weekly[[#This Row],[Actual]]=FALSE),AY444+((Weekly[[#This Row],[V Odds &lt;]]-1)*0.92),IF(AND(Weekly[[#This Row],[H Odds &lt;]]&lt;&gt;"",Weekly[[#This Row],[TRUES]]&gt;0,Weekly[[#This Row],[Actual]]=TRUE),AY444+((Weekly[[#This Row],[H Odds &lt;]]-1)*0.92),IF(AND(Weekly[[#This Row],[V Odds &lt;]]&lt;&gt;"",Weekly[[#This Row],[FALSES]]=0),AY444,IF(AND(Weekly[[#This Row],[H Odds &lt;]]&lt;&gt;"",Weekly[[#This Row],[TRUES]]=0),AY444,AY444-1)))))</f>
        <v>89.504000000000033</v>
      </c>
      <c r="AZ445" s="37">
        <f>IF(AND(Weekly[[#This Row],[V Odds &lt;]]="",Weekly[[#This Row],[H Odds &lt;]]=""),AZ444,IF(AND(Weekly[[#This Row],[V Odds &lt;]]&lt;&gt;"",Weekly[[#This Row],[Actual]]=FALSE),AZ444+Weekly[[#This Row],[V Odds &lt;]]-1,IF(AND(Weekly[[#This Row],[H Odds &lt;]]&lt;&gt;"",Weekly[[#This Row],[Actual]]=TRUE),AZ444+Weekly[[#This Row],[H Odds &lt;]]-1,AZ444-1)))</f>
        <v>87.169999999999987</v>
      </c>
      <c r="BA445" s="38">
        <f>IF(Weekly[[#This Row],[H Odds &lt;]]="",BA444,IF(AND(Weekly[[#This Row],[H Odds &lt;]]&lt;&gt;"",Weekly[[#This Row],[SVC_P]]=TRUE,Weekly[[#This Row],[Actual]]=TRUE),BA444+Weekly[[#This Row],[H Odds &lt;]]-1,IF(AND(Weekly[[#This Row],[H Odds &lt;]]&lt;&gt;"",Weekly[[#This Row],[SVC_P]]=TRUE,Weekly[[#This Row],[Actual]]=FALSE),BA444-1,BA444)))</f>
        <v>78.589999999999989</v>
      </c>
      <c r="BB445" s="38">
        <f>IF(Weekly[[#This Row],[H Odds &lt;]]="",BB444,IF(AND(Weekly[[#This Row],[H Odds &lt;]]&lt;&gt;"",Weekly[[#This Row],[ADBC_P]]=TRUE,Weekly[[#This Row],[Actual]]=TRUE),BB444+Weekly[[#This Row],[H Odds &lt;]]-1,IF(AND(Weekly[[#This Row],[H Odds &lt;]]&lt;&gt;"",Weekly[[#This Row],[ADBC_P]]=TRUE,Weekly[[#This Row],[Actual]]=FALSE),BB444-1,BB444)))</f>
        <v>52.41</v>
      </c>
      <c r="BC445" s="38">
        <f>IF(Weekly[[#This Row],[H Odds &lt;]]="",BC444,IF(AND(Weekly[[#This Row],[H Odds &lt;]]&lt;&gt;"",Weekly[[#This Row],[RFC_P]]=TRUE,Weekly[[#This Row],[Actual]]=TRUE),BC444+Weekly[[#This Row],[H Odds &lt;]]-1,IF(AND(Weekly[[#This Row],[H Odds &lt;]]&lt;&gt;"",Weekly[[#This Row],[RFC_P]]=TRUE,Weekly[[#This Row],[Actual]]=FALSE),BC444-1,BC444)))</f>
        <v>54.109999999999992</v>
      </c>
      <c r="BD445" s="38">
        <f>IF(Weekly[[#This Row],[H Odds &lt;]]="",BD444,IF(AND(Weekly[[#This Row],[H Odds &lt;]]&lt;&gt;"",Weekly[[#This Row],[GBC_P]]=TRUE,Weekly[[#This Row],[Actual]]=TRUE),BD444+Weekly[[#This Row],[H Odds &lt;]]-1,IF(AND(Weekly[[#This Row],[H Odds &lt;]]&lt;&gt;"",Weekly[[#This Row],[GBC_P]]=TRUE,Weekly[[#This Row],[Actual]]=FALSE),BD444-1,BD444)))</f>
        <v>53.110000000000007</v>
      </c>
      <c r="BE445" s="38">
        <f>IF(Weekly[[#This Row],[H Odds &lt;]]="",BE444,IF(AND(Weekly[[#This Row],[H Odds &lt;]]&lt;&gt;"",Weekly[[#This Row],[HGBC_P]]=TRUE,Weekly[[#This Row],[Actual]]=TRUE),BE444+Weekly[[#This Row],[H Odds &lt;]]-1,IF(AND(Weekly[[#This Row],[H Odds &lt;]]&lt;&gt;"",Weekly[[#This Row],[HGBC_P]]=TRUE,Weekly[[#This Row],[Actual]]=FALSE),BE444-1,BE444)))</f>
        <v>57.459999999999994</v>
      </c>
      <c r="BF445" s="38">
        <f>IF(Weekly[[#This Row],[H Odds &lt;]]="",BF444,IF(AND(Weekly[[#This Row],[H Odds &lt;]]&lt;&gt;"",Weekly[[#This Row],[XGB_P]]=TRUE,Weekly[[#This Row],[Actual]]=TRUE),BF444+Weekly[[#This Row],[H Odds &lt;]]-1,IF(AND(Weekly[[#This Row],[H Odds &lt;]]&lt;&gt;"",Weekly[[#This Row],[XGB_P]]=TRUE,Weekly[[#This Row],[Actual]]=FALSE),BF444-1,BF444)))</f>
        <v>64.08</v>
      </c>
      <c r="BG445" s="38">
        <f>IF(Weekly[[#This Row],[H Odds &lt;]]="",BG444,IF(AND(Weekly[[#This Row],[H Odds &lt;]]&lt;&gt;"",Weekly[[#This Row],[QDA_P]]=TRUE,Weekly[[#This Row],[Actual]]=TRUE),BG444+Weekly[[#This Row],[H Odds &lt;]]-1,IF(AND(Weekly[[#This Row],[H Odds &lt;]]&lt;&gt;"",Weekly[[#This Row],[QDA_P]]=TRUE,Weekly[[#This Row],[Actual]]=FALSE),BG444-1,BG444)))</f>
        <v>51.129999999999995</v>
      </c>
      <c r="BH445" s="38">
        <f>IF(Weekly[[#This Row],[H Odds &lt;]]="",BH444,IF(AND(Weekly[[#This Row],[H Odds &lt;]]&lt;&gt;"",Weekly[[#This Row],[KNC_P]]=TRUE,Weekly[[#This Row],[Actual]]=TRUE),BH444+Weekly[[#This Row],[H Odds &lt;]]-1,IF(AND(Weekly[[#This Row],[H Odds &lt;]]&lt;&gt;"",Weekly[[#This Row],[KNC_P]]=TRUE,Weekly[[#This Row],[Actual]]=FALSE),BH444-1,BH444)))</f>
        <v>55.499999999999993</v>
      </c>
      <c r="BI445" s="38">
        <f>IF(Weekly[[#This Row],[H Odds &lt;]]="",BI444,IF(AND(Weekly[[#This Row],[H Odds &lt;]]&lt;&gt;"",Weekly[[#This Row],[TRUES]]&gt;0,Weekly[[#This Row],[Actual]]=TRUE),BI444+Weekly[[#This Row],[H Odds &lt;]]-1,IF(AND(Weekly[[#This Row],[H Odds &lt;]]&lt;&gt;"",Weekly[[#This Row],[TRUES]]=0),BI444,BI444-1)))</f>
        <v>78.589999999999989</v>
      </c>
      <c r="BJ445" s="38">
        <f>IF(Weekly[[#This Row],[H Odds &lt;]]="",BJ444,IF(AND(Weekly[[#This Row],[H Odds &lt;]]&lt;&gt;"",Weekly[[#This Row],[Actual]]=TRUE),BJ444+Weekly[[#This Row],[H Odds &lt;]]-1,IF(AND(Weekly[[#This Row],[H Odds &lt;]]&lt;&gt;"",Weekly[[#This Row],[Actual]]=FALSE),BJ444-1,BJ444)))</f>
        <v>80.489999999999995</v>
      </c>
      <c r="BK445" s="58">
        <f>IF(AND(Weekly[[#This Row],[TRUES]]&gt;4,Weekly[[#This Row],[Actual]]=TRUE),BK444+Weekly[[#This Row],[BF H Odds]]-1,IF(AND(Weekly[[#This Row],[FALSES]]&gt;4,Weekly[[#This Row],[Actual]]=FALSE),BK444+Weekly[[#This Row],[BF V Odds]]-1,IF(AND(Weekly[[#This Row],[TRUES]]&gt;4,Weekly[[#This Row],[Actual]]=FALSE),BK444-1,IF(AND(Weekly[[#This Row],[FALSES]]&gt;4,Weekly[[#This Row],[Actual]]=TRUE),BK444-1,BK444))))</f>
        <v>5.1600000000000286</v>
      </c>
      <c r="BL445" s="58">
        <f>IF(AND(Weekly[[#This Row],[TRUES]]&gt;5,Weekly[[#This Row],[Actual]]=TRUE),BL444+Weekly[[#This Row],[BF H Odds]]-1,IF(AND(Weekly[[#This Row],[FALSES]]&gt;5,Weekly[[#This Row],[Actual]]=FALSE),BL444+Weekly[[#This Row],[BF V Odds]]-1,IF(AND(Weekly[[#This Row],[TRUES]]&gt;5,Weekly[[#This Row],[Actual]]=FALSE),BL444-1,IF(AND(Weekly[[#This Row],[FALSES]]&gt;5,Weekly[[#This Row],[Actual]]=TRUE),BL444-1,BL444))))</f>
        <v>13.370000000000022</v>
      </c>
      <c r="BM445" s="58">
        <f>IF(AND(Weekly[[#This Row],[TRUES]]&gt;6,Weekly[[#This Row],[Actual]]=TRUE),BM444+Weekly[[#This Row],[BF H Odds]]-1,IF(AND(Weekly[[#This Row],[FALSES]]&gt;6,Weekly[[#This Row],[Actual]]=FALSE),BM444+Weekly[[#This Row],[BF V Odds]]-1,IF(AND(Weekly[[#This Row],[TRUES]]&gt;6,Weekly[[#This Row],[Actual]]=FALSE),BM444-1,IF(AND(Weekly[[#This Row],[FALSES]]&gt;6,Weekly[[#This Row],[Actual]]=TRUE),BM444-1,BM444))))</f>
        <v>44.300000000000004</v>
      </c>
    </row>
    <row r="446" spans="1:65" x14ac:dyDescent="0.25">
      <c r="A446" s="34"/>
      <c r="B446" s="10">
        <v>44298</v>
      </c>
      <c r="C446" s="17" t="s">
        <v>20</v>
      </c>
      <c r="D446" s="15" t="s">
        <v>23</v>
      </c>
      <c r="E446" t="b">
        <v>1</v>
      </c>
      <c r="F446" t="b">
        <v>1</v>
      </c>
      <c r="G446" t="b">
        <v>1</v>
      </c>
      <c r="H446" t="b">
        <v>1</v>
      </c>
      <c r="I446" t="b">
        <v>1</v>
      </c>
      <c r="J446" t="b">
        <v>1</v>
      </c>
      <c r="K446" t="b">
        <v>1</v>
      </c>
      <c r="L446" t="b">
        <v>1</v>
      </c>
      <c r="O446" t="str">
        <f>IF(Weekly[[#This Row],[H/V]]="H",Weekly[[#This Row],[BF H Odds]],IF(Weekly[[#This Row],[H/V]]="V",Weekly[[#This Row],[BF V Odds]],""))</f>
        <v/>
      </c>
      <c r="P446" t="b">
        <v>1</v>
      </c>
      <c r="R446" s="35">
        <f>IFERROR(IF(Weekly[[#This Row],[Won Bet?]]="yes",R445+(Weekly[[#This Row],[BF Odds]]*Weekly[[#This Row],[BF Stake]])-Weekly[[#This Row],[BF Stake]],R445-Weekly[[#This Row],[BF Stake]]),R445)</f>
        <v>959.96</v>
      </c>
      <c r="S446" s="9">
        <f>IFERROR(IF(Weekly[[#This Row],[Won Bet?]]="yes",S445+(((Weekly[[#This Row],[BF Odds]]*Weekly[[#This Row],[BF Stake]])-Weekly[[#This Row],[BF Stake]])*0.92),S445-Weekly[[#This Row],[BF Stake]]),S445)</f>
        <v>945.15519999999992</v>
      </c>
      <c r="T446">
        <v>7.2</v>
      </c>
      <c r="U446">
        <v>1.1499999999999999</v>
      </c>
      <c r="V446" s="24">
        <f>IF(Weekly[[#This Row],[Actual]]="","",IF(AND(Weekly[[#This Row],[SVC_P]]=Weekly[[#This Row],[Actual]],Weekly[[#This Row],[SVC_P]]=TRUE),V445+Weekly[[#This Row],[BF H Odds]]-1,IF(AND(Weekly[[#This Row],[SVC_P]]=Weekly[[#This Row],[Actual]],Weekly[[#This Row],[SVC_P]]=FALSE),V445+Weekly[[#This Row],[BF V Odds]]-1,V445-1)))</f>
        <v>68.660000000000053</v>
      </c>
      <c r="W446" s="24">
        <f>IF(Weekly[[#This Row],[Actual]]="","",IF(AND(Weekly[[#This Row],[SVC_P]]=FALSE,Weekly[[#This Row],[Actual]]=TRUE),W445+Weekly[[#This Row],[BF H Odds]]-1,IF(AND(Weekly[[#This Row],[SVC_P]]=TRUE,Weekly[[#This Row],[Actual]]=FALSE,),W445+Weekly[[#This Row],[BF V Odds]]-1,W445-1)))</f>
        <v>-381.03</v>
      </c>
      <c r="X446" s="24">
        <f>IF(Weekly[[#This Row],[Actual]]="","",IF(AND(Weekly[[#This Row],[ADBC_P]]=Weekly[[#This Row],[Actual]],Weekly[[#This Row],[ADBC_P]]=TRUE),X445+Weekly[[#This Row],[BF H Odds]]-1,IF(AND(Weekly[[#This Row],[ADBC_P]]=Weekly[[#This Row],[Actual]],Weekly[[#This Row],[ADBC_P]]=FALSE),X445+Weekly[[#This Row],[BF V Odds]]-1,X445-1)))</f>
        <v>17.740000000000023</v>
      </c>
      <c r="Y446" s="24">
        <f>IF(Weekly[[#This Row],[Actual]]="","",IF(AND(Weekly[[#This Row],[ADBC_P]]=FALSE,Weekly[[#This Row],[Actual]]=TRUE),Y445+Weekly[[#This Row],[BF H Odds]]-1,IF(AND(Weekly[[#This Row],[ADBC_P]]=TRUE,Weekly[[#This Row],[Actual]]=FALSE),Y445+Weekly[[#This Row],[BF V Odds]]-1,Y445-1)))</f>
        <v>58.38000000000001</v>
      </c>
      <c r="Z446" s="24">
        <f>IF(Weekly[[#This Row],[Actual]]="","",IF(AND(Weekly[[#This Row],[RFC_P]]=Weekly[[#This Row],[Actual]],Weekly[[#This Row],[RFC_P]]=TRUE),Z445+Weekly[[#This Row],[BF H Odds]]-1,IF(AND(Weekly[[#This Row],[RFC_P]]=Weekly[[#This Row],[Actual]],Weekly[[#This Row],[RFC_P]]=FALSE),Z445+Weekly[[#This Row],[BF V Odds]]-1,Z445-1)))</f>
        <v>36.110000000000014</v>
      </c>
      <c r="AA446" s="24">
        <f>IF(Weekly[[#This Row],[Actual]]="","",IF(AND(Weekly[[#This Row],[RFC_P]]=FALSE,Weekly[[#This Row],[Actual]]=TRUE),AA445+Weekly[[#This Row],[BF H Odds]]-1,IF(AND(Weekly[[#This Row],[RFC_P]]=TRUE,Weekly[[#This Row],[Actual]]=FALSE),AA445+Weekly[[#This Row],[BF V Odds]]-1,AA445-1)))</f>
        <v>40.009999999999984</v>
      </c>
      <c r="AB446" s="24">
        <f>IF(Weekly[[#This Row],[Actual]]="","",IF(AND(Weekly[[#This Row],[GBC_P]]=Weekly[[#This Row],[Actual]],Weekly[[#This Row],[GBC_P]]=TRUE),AB445+Weekly[[#This Row],[BF H Odds]]-1,IF(AND(Weekly[[#This Row],[GBC_P]]=Weekly[[#This Row],[Actual]],Weekly[[#This Row],[GBC_P]]=FALSE),AB445+Weekly[[#This Row],[BF V Odds]]-1,AB445-1)))</f>
        <v>6.5100000000000069</v>
      </c>
      <c r="AC446" s="24">
        <f>IF(Weekly[[#This Row],[Actual]]="","",IF(AND(Weekly[[#This Row],[GBC_P]]=FALSE,Weekly[[#This Row],[Actual]]=TRUE),AC445+Weekly[[#This Row],[BF H Odds]]-1,IF(AND(Weekly[[#This Row],[GBC_P]]=TRUE,Weekly[[#This Row],[Actual]]=FALSE),AC445+Weekly[[#This Row],[BF V Odds]]-1,AC445-1)))</f>
        <v>69.609999999999943</v>
      </c>
      <c r="AD446" s="24">
        <f>IF(Weekly[[#This Row],[Actual]]="","",IF(AND(Weekly[[#This Row],[HGBC_P]]=Weekly[[#This Row],[Actual]],Weekly[[#This Row],[HGBC_P]]=TRUE),AD445+Weekly[[#This Row],[BF H Odds]]-1,IF(AND(Weekly[[#This Row],[HGBC_P]]=Weekly[[#This Row],[Actual]],Weekly[[#This Row],[HGBC_P]]=FALSE),AD445+Weekly[[#This Row],[BF V Odds]]-1,AD445-1)))</f>
        <v>9.5400000000000258</v>
      </c>
      <c r="AE446" s="24">
        <f>IF(Weekly[[#This Row],[Actual]]="","",IF(AND(Weekly[[#This Row],[HGBC_P]]=FALSE,Weekly[[#This Row],[Actual]]=TRUE),AE445+Weekly[[#This Row],[BF H Odds]]-1,IF(AND(Weekly[[#This Row],[HGBC_P]]=TRUE,Weekly[[#This Row],[Actual]]=FALSE),AE445+Weekly[[#This Row],[BF V Odds]]-1,AE445-1)))</f>
        <v>66.58</v>
      </c>
      <c r="AF446" s="24">
        <f>IF(Weekly[[#This Row],[Actual]]="","",IF(AND(Weekly[[#This Row],[XGB_P]]=Weekly[[#This Row],[Actual]],Weekly[[#This Row],[XGB_P]]=TRUE),AF445+Weekly[[#This Row],[BF H Odds]]-1,IF(AND(Weekly[[#This Row],[XGB_P]]=Weekly[[#This Row],[Actual]],Weekly[[#This Row],[XGB_P]]=FALSE),AF445+Weekly[[#This Row],[BF V Odds]]-1,AF445-1)))</f>
        <v>33.730000000000025</v>
      </c>
      <c r="AG446" s="24">
        <f>IF(Weekly[[#This Row],[Actual]]="","",IF(AND(Weekly[[#This Row],[XGB_P]]=FALSE,Weekly[[#This Row],[Actual]]=TRUE),AG445+Weekly[[#This Row],[BF H Odds]]-1,IF(AND(Weekly[[#This Row],[XGB_P]]=TRUE,Weekly[[#This Row],[Actual]]=FALSE),AG445+Weekly[[#This Row],[BF V Odds]]-1,AG445-1)))</f>
        <v>42.39</v>
      </c>
      <c r="AH446" s="24">
        <f>IF(Weekly[[#This Row],[Actual]]="","",IF(AND(Weekly[[#This Row],[QDA_P]]=Weekly[[#This Row],[Actual]],Weekly[[#This Row],[QDA_P]]=TRUE),AH445+Weekly[[#This Row],[BF H Odds]]-1,IF(AND(Weekly[[#This Row],[QDA_P]]=Weekly[[#This Row],[Actual]],Weekly[[#This Row],[QDA_P]]=FALSE),AH445+Weekly[[#This Row],[BF V Odds]]-1,AH445-1)))</f>
        <v>-2.899999999999991</v>
      </c>
      <c r="AI446" s="24">
        <f>IF(Weekly[[#This Row],[Actual]]="","",IF(AND(Weekly[[#This Row],[QDA_P]]=FALSE,Weekly[[#This Row],[Actual]]=TRUE),AI445+Weekly[[#This Row],[BF H Odds]]-1,IF(AND(Weekly[[#This Row],[QDA_P]]=TRUE,Weekly[[#This Row],[Actual]]=FALSE),AI445+Weekly[[#This Row],[BF V Odds]]-1,AI445-1)))</f>
        <v>79.02</v>
      </c>
      <c r="AJ446" s="24">
        <f>IF(Weekly[[#This Row],[Actual]]="","",IF(AND(Weekly[[#This Row],[KNC_P]]=FALSE,Weekly[[#This Row],[Actual]]=TRUE),AJ445+Weekly[[#This Row],[BF H Odds]]-1,IF(AND(Weekly[[#This Row],[KNC_P]]=TRUE,Weekly[[#This Row],[Actual]]=FALSE),AJ445+Weekly[[#This Row],[BF V Odds]]-1,AJ445-1)))</f>
        <v>49.389999999999979</v>
      </c>
      <c r="AK446" s="24">
        <f>IF(Weekly[[#This Row],[Actual]]="","",IF(AND(Weekly[[#This Row],[KNC_P]]=FALSE,Weekly[[#This Row],[Actual]]=TRUE),AK445+Weekly[[#This Row],[BF H Odds]]-1,IF(AND(Weekly[[#This Row],[KNC_P]]=TRUE,Weekly[[#This Row],[Actual]]=FALSE),AK445+Weekly[[#This Row],[BF V Odds]]-1,AK445-1)))</f>
        <v>48.289999999999971</v>
      </c>
      <c r="AL446" s="30">
        <f>IF(Weekly[[#This Row],[Actual]]="","",COUNTIF(Weekly[[#This Row],[SVC_P]:[QDA_P]],TRUE))</f>
        <v>7</v>
      </c>
      <c r="AM446" s="30">
        <f>IF(Weekly[[#This Row],[Actual]]="","",COUNTIF(Weekly[[#This Row],[SVC_P]:[QDA_P]],FALSE))</f>
        <v>0</v>
      </c>
      <c r="AN446" s="36" t="str">
        <f>IF(AND(Weekly[[#This Row],[BF V Odds]]&gt;$BO$6,Weekly[[#This Row],[BF V Odds]] &lt; $BO$7),Weekly[[#This Row],[BF V Odds]],"")</f>
        <v/>
      </c>
      <c r="AO446" s="36" t="str">
        <f>IF(AND(Weekly[[#This Row],[BF H Odds]]&gt;$BO$6, Weekly[[#This Row],[BF H Odds]] &lt; $BO$7),Weekly[[#This Row],[BF H Odds]],"")</f>
        <v/>
      </c>
      <c r="AP446" s="37">
        <f>IF(AND(Weekly[[#This Row],[V Odds &lt;]]="",Weekly[[#This Row],[H Odds &lt;]]=""),AP445,IF(AND(Weekly[[#This Row],[H Odds &lt;]]&lt;&gt;"",Weekly[[#This Row],[SVC_P]]=TRUE,Weekly[[#This Row],[Actual]]=TRUE),AP445+Weekly[[#This Row],[H Odds &lt;]]-1,IF(AND(Weekly[[#This Row],[V Odds &lt;]]&lt;&gt;"",Weekly[[#This Row],[SVC_P]]=FALSE,Weekly[[#This Row],[Actual]]=FALSE),AP445+Weekly[[#This Row],[V Odds &lt;]]-1,IF(AND(Weekly[[#This Row],[V Odds &lt;]]&lt;&gt;"",Weekly[[#This Row],[SVC_P]]=FALSE,Weekly[[#This Row],[Actual]]=TRUE),AP445-1,IF(AND(Weekly[[#This Row],[H Odds &lt;]]&lt;&gt;"",Weekly[[#This Row],[SVC_P]]=TRUE,Weekly[[#This Row],[Actual]]=FALSE),AP445-1,AP445)))))</f>
        <v>83.63000000000001</v>
      </c>
      <c r="AQ446" s="37">
        <f>IF(AND(Weekly[[#This Row],[V Odds &lt;]]="",Weekly[[#This Row],[H Odds &lt;]]=""),AQ445,IF(AND(Weekly[[#This Row],[H Odds &lt;]]&lt;&gt;"",Weekly[[#This Row],[ADBC_P]]=TRUE,Weekly[[#This Row],[Actual]]=TRUE),AQ445+Weekly[[#This Row],[H Odds &lt;]]-1,IF(AND(Weekly[[#This Row],[V Odds &lt;]]&lt;&gt;"",Weekly[[#This Row],[ADBC_P]]=FALSE,Weekly[[#This Row],[Actual]]=FALSE),AQ445+Weekly[[#This Row],[V Odds &lt;]]-1,IF(AND(Weekly[[#This Row],[V Odds &lt;]]&lt;&gt;"",Weekly[[#This Row],[ADBC_P]]=FALSE,Weekly[[#This Row],[Actual]]=TRUE),AQ445-1,IF(AND(Weekly[[#This Row],[H Odds &lt;]]&lt;&gt;"",Weekly[[#This Row],[ADBC_P]]=TRUE,Weekly[[#This Row],[Actual]]=FALSE),AQ445-1,AQ445)))))</f>
        <v>53.73</v>
      </c>
      <c r="AR446" s="37">
        <f>IF(AND(Weekly[[#This Row],[V Odds &lt;]]="",Weekly[[#This Row],[H Odds &lt;]]=""),AR445,IF(AND(Weekly[[#This Row],[H Odds &lt;]]&lt;&gt;"",Weekly[[#This Row],[RFC_P]]=TRUE,Weekly[[#This Row],[Actual]]=TRUE),AR445+Weekly[[#This Row],[H Odds &lt;]]-1,IF(AND(Weekly[[#This Row],[V Odds &lt;]]&lt;&gt;"",Weekly[[#This Row],[RFC_P]]=FALSE,Weekly[[#This Row],[Actual]]=FALSE),AR445+Weekly[[#This Row],[V Odds &lt;]]-1,IF(AND(Weekly[[#This Row],[V Odds &lt;]]&lt;&gt;"",Weekly[[#This Row],[RFC_P]]=FALSE,Weekly[[#This Row],[Actual]]=TRUE),AR445-1,IF(AND(Weekly[[#This Row],[H Odds &lt;]]&lt;&gt;"",Weekly[[#This Row],[RFC_P]]=TRUE,Weekly[[#This Row],[Actual]]=FALSE),AR445-1,AR445)))))</f>
        <v>73.439999999999984</v>
      </c>
      <c r="AS446" s="37">
        <f>IF(AND(Weekly[[#This Row],[V Odds &lt;]]="",Weekly[[#This Row],[H Odds &lt;]]=""),AS445,IF(AND(Weekly[[#This Row],[H Odds &lt;]]&lt;&gt;"",Weekly[[#This Row],[GBC_P]]=TRUE,Weekly[[#This Row],[Actual]]=TRUE),AS445+Weekly[[#This Row],[H Odds &lt;]]-1,IF(AND(Weekly[[#This Row],[V Odds &lt;]]&lt;&gt;"",Weekly[[#This Row],[GBC_P]]=FALSE,Weekly[[#This Row],[Actual]]=FALSE),AS445+Weekly[[#This Row],[V Odds &lt;]]-1,IF(AND(Weekly[[#This Row],[V Odds &lt;]]&lt;&gt;"",Weekly[[#This Row],[GBC_P]]=FALSE,Weekly[[#This Row],[Actual]]=TRUE),AS445-1,IF(AND(Weekly[[#This Row],[H Odds &lt;]]&lt;&gt;"",Weekly[[#This Row],[GBC_P]]=TRUE,Weekly[[#This Row],[Actual]]=FALSE),AS445-1,AS445)))))</f>
        <v>53.330000000000005</v>
      </c>
      <c r="AT446" s="37">
        <f>IF(AND(Weekly[[#This Row],[V Odds &lt;]]="",Weekly[[#This Row],[H Odds &lt;]]=""),AT445,IF(AND(Weekly[[#This Row],[H Odds &lt;]]&lt;&gt;"",Weekly[[#This Row],[HGBC_P]]=TRUE,Weekly[[#This Row],[Actual]]=TRUE),AT445+Weekly[[#This Row],[H Odds &lt;]]-1,IF(AND(Weekly[[#This Row],[V Odds &lt;]]&lt;&gt;"",Weekly[[#This Row],[HGBC_P]]=FALSE,Weekly[[#This Row],[Actual]]=FALSE),AT445+Weekly[[#This Row],[V Odds &lt;]]-1,IF(AND(Weekly[[#This Row],[V Odds &lt;]]&lt;&gt;"",Weekly[[#This Row],[HGBC_P]]=FALSE,Weekly[[#This Row],[Actual]]=TRUE),AT445-1,IF(AND(Weekly[[#This Row],[H Odds &lt;]]&lt;&gt;"",Weekly[[#This Row],[HGBC_P]]=TRUE,Weekly[[#This Row],[Actual]]=FALSE),AT445-1,AT445)))))</f>
        <v>58.16</v>
      </c>
      <c r="AU446" s="37">
        <f>IF(AND(Weekly[[#This Row],[V Odds &lt;]]="",Weekly[[#This Row],[H Odds &lt;]]=""),AU445,IF(AND(Weekly[[#This Row],[H Odds &lt;]]&lt;&gt;"",Weekly[[#This Row],[XGB_P]]=TRUE,Weekly[[#This Row],[Actual]]=TRUE),AU445+Weekly[[#This Row],[H Odds &lt;]]-1,IF(AND(Weekly[[#This Row],[V Odds &lt;]]&lt;&gt;"",Weekly[[#This Row],[XGB_P]]=FALSE,Weekly[[#This Row],[Actual]]=FALSE),AU445+Weekly[[#This Row],[V Odds &lt;]]-1,IF(AND(Weekly[[#This Row],[V Odds &lt;]]&lt;&gt;"",Weekly[[#This Row],[XGB_P]]=FALSE,Weekly[[#This Row],[Actual]]=TRUE),AU445-1,IF(AND(Weekly[[#This Row],[H Odds &lt;]]&lt;&gt;"",Weekly[[#This Row],[XGB_P]]=TRUE,Weekly[[#This Row],[Actual]]=FALSE),AU445-1,AU445)))))</f>
        <v>69.510000000000005</v>
      </c>
      <c r="AV446" s="37">
        <f>IF(AND(Weekly[[#This Row],[V Odds &lt;]]="",Weekly[[#This Row],[H Odds &lt;]]=""),AV445,IF(AND(Weekly[[#This Row],[H Odds &lt;]]&lt;&gt;"",Weekly[[#This Row],[QDA_P]]=TRUE,Weekly[[#This Row],[Actual]]=TRUE),AV445+Weekly[[#This Row],[H Odds &lt;]]-1,IF(AND(Weekly[[#This Row],[V Odds &lt;]]&lt;&gt;"",Weekly[[#This Row],[QDA_P]]=FALSE,Weekly[[#This Row],[Actual]]=FALSE),AV445+Weekly[[#This Row],[V Odds &lt;]]-1,IF(AND(Weekly[[#This Row],[V Odds &lt;]]&lt;&gt;"",Weekly[[#This Row],[QDA_P]]=FALSE,Weekly[[#This Row],[Actual]]=TRUE),AV445-1,IF(AND(Weekly[[#This Row],[H Odds &lt;]]&lt;&gt;"",Weekly[[#This Row],[QDA_P]]=TRUE,Weekly[[#This Row],[Actual]]=FALSE),AV445-1,AV445)))))</f>
        <v>61.199999999999989</v>
      </c>
      <c r="AW446" s="37">
        <f>IF(AND(Weekly[[#This Row],[H Odds &lt;]]="",Weekly[[#This Row],[V Odds &lt;]]=""),AW445,IF(AND(Weekly[[#This Row],[KNC_P]]=Weekly[[#This Row],[Actual]],Weekly[[#This Row],[KNC_P]]=TRUE),AW445+Weekly[[#This Row],[BF H Odds]]-1,IF(AND(Weekly[[#This Row],[KNC_P]]=Weekly[[#This Row],[Actual]],Weekly[[#This Row],[KNC_P]]=FALSE),AW445+Weekly[[#This Row],[BF V Odds]]-1,AW445-1)))</f>
        <v>54.930000000000014</v>
      </c>
      <c r="AX446" s="37">
        <f>IF(AND(Weekly[[#This Row],[V Odds &lt;]]="",Weekly[[#This Row],[H Odds &lt;]]=""),AX445,IF(AND(Weekly[[#This Row],[V Odds &lt;]]&lt;&gt;"",Weekly[[#This Row],[FALSES]]&gt;0,Weekly[[#This Row],[Actual]]=FALSE),AX445+Weekly[[#This Row],[V Odds &lt;]]-1,IF(AND(Weekly[[#This Row],[H Odds &lt;]]&lt;&gt;"",Weekly[[#This Row],[TRUES]]&gt;0,Weekly[[#This Row],[Actual]]=TRUE),AX445+Weekly[[#This Row],[H Odds &lt;]]-1,IF(AND(Weekly[[#This Row],[V Odds &lt;]]&lt;&gt;"",Weekly[[#This Row],[FALSES]]=0),AX445,IF(AND(Weekly[[#This Row],[H Odds &lt;]]&lt;&gt;"",Weekly[[#This Row],[TRUES]]=0),AX445,AX445-1)))))</f>
        <v>99.199999999999974</v>
      </c>
      <c r="AY446" s="37">
        <f>IF(AND(Weekly[[#This Row],[V Odds &lt;]]="",Weekly[[#This Row],[H Odds &lt;]]=""),AY445,IF(AND(Weekly[[#This Row],[V Odds &lt;]]&lt;&gt;"",Weekly[[#This Row],[FALSES]]&gt;0,Weekly[[#This Row],[Actual]]=FALSE),AY445+((Weekly[[#This Row],[V Odds &lt;]]-1)*0.92),IF(AND(Weekly[[#This Row],[H Odds &lt;]]&lt;&gt;"",Weekly[[#This Row],[TRUES]]&gt;0,Weekly[[#This Row],[Actual]]=TRUE),AY445+((Weekly[[#This Row],[H Odds &lt;]]-1)*0.92),IF(AND(Weekly[[#This Row],[V Odds &lt;]]&lt;&gt;"",Weekly[[#This Row],[FALSES]]=0),AY445,IF(AND(Weekly[[#This Row],[H Odds &lt;]]&lt;&gt;"",Weekly[[#This Row],[TRUES]]=0),AY445,AY445-1)))))</f>
        <v>89.504000000000033</v>
      </c>
      <c r="AZ446" s="37">
        <f>IF(AND(Weekly[[#This Row],[V Odds &lt;]]="",Weekly[[#This Row],[H Odds &lt;]]=""),AZ445,IF(AND(Weekly[[#This Row],[V Odds &lt;]]&lt;&gt;"",Weekly[[#This Row],[Actual]]=FALSE),AZ445+Weekly[[#This Row],[V Odds &lt;]]-1,IF(AND(Weekly[[#This Row],[H Odds &lt;]]&lt;&gt;"",Weekly[[#This Row],[Actual]]=TRUE),AZ445+Weekly[[#This Row],[H Odds &lt;]]-1,AZ445-1)))</f>
        <v>87.169999999999987</v>
      </c>
      <c r="BA446" s="38">
        <f>IF(Weekly[[#This Row],[H Odds &lt;]]="",BA445,IF(AND(Weekly[[#This Row],[H Odds &lt;]]&lt;&gt;"",Weekly[[#This Row],[SVC_P]]=TRUE,Weekly[[#This Row],[Actual]]=TRUE),BA445+Weekly[[#This Row],[H Odds &lt;]]-1,IF(AND(Weekly[[#This Row],[H Odds &lt;]]&lt;&gt;"",Weekly[[#This Row],[SVC_P]]=TRUE,Weekly[[#This Row],[Actual]]=FALSE),BA445-1,BA445)))</f>
        <v>78.589999999999989</v>
      </c>
      <c r="BB446" s="38">
        <f>IF(Weekly[[#This Row],[H Odds &lt;]]="",BB445,IF(AND(Weekly[[#This Row],[H Odds &lt;]]&lt;&gt;"",Weekly[[#This Row],[ADBC_P]]=TRUE,Weekly[[#This Row],[Actual]]=TRUE),BB445+Weekly[[#This Row],[H Odds &lt;]]-1,IF(AND(Weekly[[#This Row],[H Odds &lt;]]&lt;&gt;"",Weekly[[#This Row],[ADBC_P]]=TRUE,Weekly[[#This Row],[Actual]]=FALSE),BB445-1,BB445)))</f>
        <v>52.41</v>
      </c>
      <c r="BC446" s="38">
        <f>IF(Weekly[[#This Row],[H Odds &lt;]]="",BC445,IF(AND(Weekly[[#This Row],[H Odds &lt;]]&lt;&gt;"",Weekly[[#This Row],[RFC_P]]=TRUE,Weekly[[#This Row],[Actual]]=TRUE),BC445+Weekly[[#This Row],[H Odds &lt;]]-1,IF(AND(Weekly[[#This Row],[H Odds &lt;]]&lt;&gt;"",Weekly[[#This Row],[RFC_P]]=TRUE,Weekly[[#This Row],[Actual]]=FALSE),BC445-1,BC445)))</f>
        <v>54.109999999999992</v>
      </c>
      <c r="BD446" s="38">
        <f>IF(Weekly[[#This Row],[H Odds &lt;]]="",BD445,IF(AND(Weekly[[#This Row],[H Odds &lt;]]&lt;&gt;"",Weekly[[#This Row],[GBC_P]]=TRUE,Weekly[[#This Row],[Actual]]=TRUE),BD445+Weekly[[#This Row],[H Odds &lt;]]-1,IF(AND(Weekly[[#This Row],[H Odds &lt;]]&lt;&gt;"",Weekly[[#This Row],[GBC_P]]=TRUE,Weekly[[#This Row],[Actual]]=FALSE),BD445-1,BD445)))</f>
        <v>53.110000000000007</v>
      </c>
      <c r="BE446" s="38">
        <f>IF(Weekly[[#This Row],[H Odds &lt;]]="",BE445,IF(AND(Weekly[[#This Row],[H Odds &lt;]]&lt;&gt;"",Weekly[[#This Row],[HGBC_P]]=TRUE,Weekly[[#This Row],[Actual]]=TRUE),BE445+Weekly[[#This Row],[H Odds &lt;]]-1,IF(AND(Weekly[[#This Row],[H Odds &lt;]]&lt;&gt;"",Weekly[[#This Row],[HGBC_P]]=TRUE,Weekly[[#This Row],[Actual]]=FALSE),BE445-1,BE445)))</f>
        <v>57.459999999999994</v>
      </c>
      <c r="BF446" s="38">
        <f>IF(Weekly[[#This Row],[H Odds &lt;]]="",BF445,IF(AND(Weekly[[#This Row],[H Odds &lt;]]&lt;&gt;"",Weekly[[#This Row],[XGB_P]]=TRUE,Weekly[[#This Row],[Actual]]=TRUE),BF445+Weekly[[#This Row],[H Odds &lt;]]-1,IF(AND(Weekly[[#This Row],[H Odds &lt;]]&lt;&gt;"",Weekly[[#This Row],[XGB_P]]=TRUE,Weekly[[#This Row],[Actual]]=FALSE),BF445-1,BF445)))</f>
        <v>64.08</v>
      </c>
      <c r="BG446" s="38">
        <f>IF(Weekly[[#This Row],[H Odds &lt;]]="",BG445,IF(AND(Weekly[[#This Row],[H Odds &lt;]]&lt;&gt;"",Weekly[[#This Row],[QDA_P]]=TRUE,Weekly[[#This Row],[Actual]]=TRUE),BG445+Weekly[[#This Row],[H Odds &lt;]]-1,IF(AND(Weekly[[#This Row],[H Odds &lt;]]&lt;&gt;"",Weekly[[#This Row],[QDA_P]]=TRUE,Weekly[[#This Row],[Actual]]=FALSE),BG445-1,BG445)))</f>
        <v>51.129999999999995</v>
      </c>
      <c r="BH446" s="38">
        <f>IF(Weekly[[#This Row],[H Odds &lt;]]="",BH445,IF(AND(Weekly[[#This Row],[H Odds &lt;]]&lt;&gt;"",Weekly[[#This Row],[KNC_P]]=TRUE,Weekly[[#This Row],[Actual]]=TRUE),BH445+Weekly[[#This Row],[H Odds &lt;]]-1,IF(AND(Weekly[[#This Row],[H Odds &lt;]]&lt;&gt;"",Weekly[[#This Row],[KNC_P]]=TRUE,Weekly[[#This Row],[Actual]]=FALSE),BH445-1,BH445)))</f>
        <v>55.499999999999993</v>
      </c>
      <c r="BI446" s="38">
        <f>IF(Weekly[[#This Row],[H Odds &lt;]]="",BI445,IF(AND(Weekly[[#This Row],[H Odds &lt;]]&lt;&gt;"",Weekly[[#This Row],[TRUES]]&gt;0,Weekly[[#This Row],[Actual]]=TRUE),BI445+Weekly[[#This Row],[H Odds &lt;]]-1,IF(AND(Weekly[[#This Row],[H Odds &lt;]]&lt;&gt;"",Weekly[[#This Row],[TRUES]]=0),BI445,BI445-1)))</f>
        <v>78.589999999999989</v>
      </c>
      <c r="BJ446" s="38">
        <f>IF(Weekly[[#This Row],[H Odds &lt;]]="",BJ445,IF(AND(Weekly[[#This Row],[H Odds &lt;]]&lt;&gt;"",Weekly[[#This Row],[Actual]]=TRUE),BJ445+Weekly[[#This Row],[H Odds &lt;]]-1,IF(AND(Weekly[[#This Row],[H Odds &lt;]]&lt;&gt;"",Weekly[[#This Row],[Actual]]=FALSE),BJ445-1,BJ445)))</f>
        <v>80.489999999999995</v>
      </c>
      <c r="BK446" s="58">
        <f>IF(AND(Weekly[[#This Row],[TRUES]]&gt;4,Weekly[[#This Row],[Actual]]=TRUE),BK445+Weekly[[#This Row],[BF H Odds]]-1,IF(AND(Weekly[[#This Row],[FALSES]]&gt;4,Weekly[[#This Row],[Actual]]=FALSE),BK445+Weekly[[#This Row],[BF V Odds]]-1,IF(AND(Weekly[[#This Row],[TRUES]]&gt;4,Weekly[[#This Row],[Actual]]=FALSE),BK445-1,IF(AND(Weekly[[#This Row],[FALSES]]&gt;4,Weekly[[#This Row],[Actual]]=TRUE),BK445-1,BK445))))</f>
        <v>5.3100000000000289</v>
      </c>
      <c r="BL446" s="58">
        <f>IF(AND(Weekly[[#This Row],[TRUES]]&gt;5,Weekly[[#This Row],[Actual]]=TRUE),BL445+Weekly[[#This Row],[BF H Odds]]-1,IF(AND(Weekly[[#This Row],[FALSES]]&gt;5,Weekly[[#This Row],[Actual]]=FALSE),BL445+Weekly[[#This Row],[BF V Odds]]-1,IF(AND(Weekly[[#This Row],[TRUES]]&gt;5,Weekly[[#This Row],[Actual]]=FALSE),BL445-1,IF(AND(Weekly[[#This Row],[FALSES]]&gt;5,Weekly[[#This Row],[Actual]]=TRUE),BL445-1,BL445))))</f>
        <v>13.520000000000023</v>
      </c>
      <c r="BM446" s="58">
        <f>IF(AND(Weekly[[#This Row],[TRUES]]&gt;6,Weekly[[#This Row],[Actual]]=TRUE),BM445+Weekly[[#This Row],[BF H Odds]]-1,IF(AND(Weekly[[#This Row],[FALSES]]&gt;6,Weekly[[#This Row],[Actual]]=FALSE),BM445+Weekly[[#This Row],[BF V Odds]]-1,IF(AND(Weekly[[#This Row],[TRUES]]&gt;6,Weekly[[#This Row],[Actual]]=FALSE),BM445-1,IF(AND(Weekly[[#This Row],[FALSES]]&gt;6,Weekly[[#This Row],[Actual]]=TRUE),BM445-1,BM445))))</f>
        <v>44.45</v>
      </c>
    </row>
    <row r="447" spans="1:65" x14ac:dyDescent="0.25">
      <c r="A447" s="34"/>
      <c r="B447" s="10">
        <v>44299</v>
      </c>
      <c r="C447" s="17" t="s">
        <v>16</v>
      </c>
      <c r="D447" s="15" t="s">
        <v>9</v>
      </c>
      <c r="E447" t="b">
        <v>1</v>
      </c>
      <c r="F447" t="b">
        <v>1</v>
      </c>
      <c r="G447" t="b">
        <v>1</v>
      </c>
      <c r="H447" t="b">
        <v>1</v>
      </c>
      <c r="I447" t="b">
        <v>1</v>
      </c>
      <c r="J447" t="b">
        <v>1</v>
      </c>
      <c r="K447" t="b">
        <v>1</v>
      </c>
      <c r="L447" t="b">
        <v>1</v>
      </c>
      <c r="O447" t="str">
        <f>IF(Weekly[[#This Row],[H/V]]="H",Weekly[[#This Row],[BF H Odds]],IF(Weekly[[#This Row],[H/V]]="V",Weekly[[#This Row],[BF V Odds]],""))</f>
        <v/>
      </c>
      <c r="P447" t="b">
        <v>0</v>
      </c>
      <c r="R447" s="35">
        <f>IFERROR(IF(Weekly[[#This Row],[Won Bet?]]="yes",R446+(Weekly[[#This Row],[BF Odds]]*Weekly[[#This Row],[BF Stake]])-Weekly[[#This Row],[BF Stake]],R446-Weekly[[#This Row],[BF Stake]]),R446)</f>
        <v>959.96</v>
      </c>
      <c r="S447" s="9">
        <f>IFERROR(IF(Weekly[[#This Row],[Won Bet?]]="yes",S446+(((Weekly[[#This Row],[BF Odds]]*Weekly[[#This Row],[BF Stake]])-Weekly[[#This Row],[BF Stake]])*0.92),S446-Weekly[[#This Row],[BF Stake]]),S446)</f>
        <v>945.15519999999992</v>
      </c>
      <c r="T447">
        <v>1.69</v>
      </c>
      <c r="U447">
        <v>2.42</v>
      </c>
      <c r="V447" s="24">
        <f>IF(Weekly[[#This Row],[Actual]]="","",IF(AND(Weekly[[#This Row],[SVC_P]]=Weekly[[#This Row],[Actual]],Weekly[[#This Row],[SVC_P]]=TRUE),V446+Weekly[[#This Row],[BF H Odds]]-1,IF(AND(Weekly[[#This Row],[SVC_P]]=Weekly[[#This Row],[Actual]],Weekly[[#This Row],[SVC_P]]=FALSE),V446+Weekly[[#This Row],[BF V Odds]]-1,V446-1)))</f>
        <v>67.660000000000053</v>
      </c>
      <c r="W447" s="24">
        <f>IF(Weekly[[#This Row],[Actual]]="","",IF(AND(Weekly[[#This Row],[SVC_P]]=FALSE,Weekly[[#This Row],[Actual]]=TRUE),W446+Weekly[[#This Row],[BF H Odds]]-1,IF(AND(Weekly[[#This Row],[SVC_P]]=TRUE,Weekly[[#This Row],[Actual]]=FALSE,),W446+Weekly[[#This Row],[BF V Odds]]-1,W446-1)))</f>
        <v>-382.03</v>
      </c>
      <c r="X447" s="24">
        <f>IF(Weekly[[#This Row],[Actual]]="","",IF(AND(Weekly[[#This Row],[ADBC_P]]=Weekly[[#This Row],[Actual]],Weekly[[#This Row],[ADBC_P]]=TRUE),X446+Weekly[[#This Row],[BF H Odds]]-1,IF(AND(Weekly[[#This Row],[ADBC_P]]=Weekly[[#This Row],[Actual]],Weekly[[#This Row],[ADBC_P]]=FALSE),X446+Weekly[[#This Row],[BF V Odds]]-1,X446-1)))</f>
        <v>16.740000000000023</v>
      </c>
      <c r="Y447" s="24">
        <f>IF(Weekly[[#This Row],[Actual]]="","",IF(AND(Weekly[[#This Row],[ADBC_P]]=FALSE,Weekly[[#This Row],[Actual]]=TRUE),Y446+Weekly[[#This Row],[BF H Odds]]-1,IF(AND(Weekly[[#This Row],[ADBC_P]]=TRUE,Weekly[[#This Row],[Actual]]=FALSE),Y446+Weekly[[#This Row],[BF V Odds]]-1,Y446-1)))</f>
        <v>59.070000000000007</v>
      </c>
      <c r="Z447" s="24">
        <f>IF(Weekly[[#This Row],[Actual]]="","",IF(AND(Weekly[[#This Row],[RFC_P]]=Weekly[[#This Row],[Actual]],Weekly[[#This Row],[RFC_P]]=TRUE),Z446+Weekly[[#This Row],[BF H Odds]]-1,IF(AND(Weekly[[#This Row],[RFC_P]]=Weekly[[#This Row],[Actual]],Weekly[[#This Row],[RFC_P]]=FALSE),Z446+Weekly[[#This Row],[BF V Odds]]-1,Z446-1)))</f>
        <v>35.110000000000014</v>
      </c>
      <c r="AA447" s="24">
        <f>IF(Weekly[[#This Row],[Actual]]="","",IF(AND(Weekly[[#This Row],[RFC_P]]=FALSE,Weekly[[#This Row],[Actual]]=TRUE),AA446+Weekly[[#This Row],[BF H Odds]]-1,IF(AND(Weekly[[#This Row],[RFC_P]]=TRUE,Weekly[[#This Row],[Actual]]=FALSE),AA446+Weekly[[#This Row],[BF V Odds]]-1,AA446-1)))</f>
        <v>40.699999999999982</v>
      </c>
      <c r="AB447" s="24">
        <f>IF(Weekly[[#This Row],[Actual]]="","",IF(AND(Weekly[[#This Row],[GBC_P]]=Weekly[[#This Row],[Actual]],Weekly[[#This Row],[GBC_P]]=TRUE),AB446+Weekly[[#This Row],[BF H Odds]]-1,IF(AND(Weekly[[#This Row],[GBC_P]]=Weekly[[#This Row],[Actual]],Weekly[[#This Row],[GBC_P]]=FALSE),AB446+Weekly[[#This Row],[BF V Odds]]-1,AB446-1)))</f>
        <v>5.5100000000000069</v>
      </c>
      <c r="AC447" s="24">
        <f>IF(Weekly[[#This Row],[Actual]]="","",IF(AND(Weekly[[#This Row],[GBC_P]]=FALSE,Weekly[[#This Row],[Actual]]=TRUE),AC446+Weekly[[#This Row],[BF H Odds]]-1,IF(AND(Weekly[[#This Row],[GBC_P]]=TRUE,Weekly[[#This Row],[Actual]]=FALSE),AC446+Weekly[[#This Row],[BF V Odds]]-1,AC446-1)))</f>
        <v>70.29999999999994</v>
      </c>
      <c r="AD447" s="24">
        <f>IF(Weekly[[#This Row],[Actual]]="","",IF(AND(Weekly[[#This Row],[HGBC_P]]=Weekly[[#This Row],[Actual]],Weekly[[#This Row],[HGBC_P]]=TRUE),AD446+Weekly[[#This Row],[BF H Odds]]-1,IF(AND(Weekly[[#This Row],[HGBC_P]]=Weekly[[#This Row],[Actual]],Weekly[[#This Row],[HGBC_P]]=FALSE),AD446+Weekly[[#This Row],[BF V Odds]]-1,AD446-1)))</f>
        <v>8.5400000000000258</v>
      </c>
      <c r="AE447" s="24">
        <f>IF(Weekly[[#This Row],[Actual]]="","",IF(AND(Weekly[[#This Row],[HGBC_P]]=FALSE,Weekly[[#This Row],[Actual]]=TRUE),AE446+Weekly[[#This Row],[BF H Odds]]-1,IF(AND(Weekly[[#This Row],[HGBC_P]]=TRUE,Weekly[[#This Row],[Actual]]=FALSE),AE446+Weekly[[#This Row],[BF V Odds]]-1,AE446-1)))</f>
        <v>67.27</v>
      </c>
      <c r="AF447" s="24">
        <f>IF(Weekly[[#This Row],[Actual]]="","",IF(AND(Weekly[[#This Row],[XGB_P]]=Weekly[[#This Row],[Actual]],Weekly[[#This Row],[XGB_P]]=TRUE),AF446+Weekly[[#This Row],[BF H Odds]]-1,IF(AND(Weekly[[#This Row],[XGB_P]]=Weekly[[#This Row],[Actual]],Weekly[[#This Row],[XGB_P]]=FALSE),AF446+Weekly[[#This Row],[BF V Odds]]-1,AF446-1)))</f>
        <v>32.730000000000025</v>
      </c>
      <c r="AG447" s="24">
        <f>IF(Weekly[[#This Row],[Actual]]="","",IF(AND(Weekly[[#This Row],[XGB_P]]=FALSE,Weekly[[#This Row],[Actual]]=TRUE),AG446+Weekly[[#This Row],[BF H Odds]]-1,IF(AND(Weekly[[#This Row],[XGB_P]]=TRUE,Weekly[[#This Row],[Actual]]=FALSE),AG446+Weekly[[#This Row],[BF V Odds]]-1,AG446-1)))</f>
        <v>43.08</v>
      </c>
      <c r="AH447" s="24">
        <f>IF(Weekly[[#This Row],[Actual]]="","",IF(AND(Weekly[[#This Row],[QDA_P]]=Weekly[[#This Row],[Actual]],Weekly[[#This Row],[QDA_P]]=TRUE),AH446+Weekly[[#This Row],[BF H Odds]]-1,IF(AND(Weekly[[#This Row],[QDA_P]]=Weekly[[#This Row],[Actual]],Weekly[[#This Row],[QDA_P]]=FALSE),AH446+Weekly[[#This Row],[BF V Odds]]-1,AH446-1)))</f>
        <v>-3.899999999999991</v>
      </c>
      <c r="AI447" s="24">
        <f>IF(Weekly[[#This Row],[Actual]]="","",IF(AND(Weekly[[#This Row],[QDA_P]]=FALSE,Weekly[[#This Row],[Actual]]=TRUE),AI446+Weekly[[#This Row],[BF H Odds]]-1,IF(AND(Weekly[[#This Row],[QDA_P]]=TRUE,Weekly[[#This Row],[Actual]]=FALSE),AI446+Weekly[[#This Row],[BF V Odds]]-1,AI446-1)))</f>
        <v>79.709999999999994</v>
      </c>
      <c r="AJ447" s="24">
        <f>IF(Weekly[[#This Row],[Actual]]="","",IF(AND(Weekly[[#This Row],[KNC_P]]=FALSE,Weekly[[#This Row],[Actual]]=TRUE),AJ446+Weekly[[#This Row],[BF H Odds]]-1,IF(AND(Weekly[[#This Row],[KNC_P]]=TRUE,Weekly[[#This Row],[Actual]]=FALSE),AJ446+Weekly[[#This Row],[BF V Odds]]-1,AJ446-1)))</f>
        <v>50.079999999999977</v>
      </c>
      <c r="AK447" s="24">
        <f>IF(Weekly[[#This Row],[Actual]]="","",IF(AND(Weekly[[#This Row],[KNC_P]]=FALSE,Weekly[[#This Row],[Actual]]=TRUE),AK446+Weekly[[#This Row],[BF H Odds]]-1,IF(AND(Weekly[[#This Row],[KNC_P]]=TRUE,Weekly[[#This Row],[Actual]]=FALSE),AK446+Weekly[[#This Row],[BF V Odds]]-1,AK446-1)))</f>
        <v>48.979999999999968</v>
      </c>
      <c r="AL447" s="30">
        <f>IF(Weekly[[#This Row],[Actual]]="","",COUNTIF(Weekly[[#This Row],[SVC_P]:[QDA_P]],TRUE))</f>
        <v>7</v>
      </c>
      <c r="AM447" s="30">
        <f>IF(Weekly[[#This Row],[Actual]]="","",COUNTIF(Weekly[[#This Row],[SVC_P]:[QDA_P]],FALSE))</f>
        <v>0</v>
      </c>
      <c r="AN447" s="36" t="str">
        <f>IF(AND(Weekly[[#This Row],[BF V Odds]]&gt;$BO$6,Weekly[[#This Row],[BF V Odds]] &lt; $BO$7),Weekly[[#This Row],[BF V Odds]],"")</f>
        <v/>
      </c>
      <c r="AO447" s="36" t="str">
        <f>IF(AND(Weekly[[#This Row],[BF H Odds]]&gt;$BO$6, Weekly[[#This Row],[BF H Odds]] &lt; $BO$7),Weekly[[#This Row],[BF H Odds]],"")</f>
        <v/>
      </c>
      <c r="AP447" s="37">
        <f>IF(AND(Weekly[[#This Row],[V Odds &lt;]]="",Weekly[[#This Row],[H Odds &lt;]]=""),AP446,IF(AND(Weekly[[#This Row],[H Odds &lt;]]&lt;&gt;"",Weekly[[#This Row],[SVC_P]]=TRUE,Weekly[[#This Row],[Actual]]=TRUE),AP446+Weekly[[#This Row],[H Odds &lt;]]-1,IF(AND(Weekly[[#This Row],[V Odds &lt;]]&lt;&gt;"",Weekly[[#This Row],[SVC_P]]=FALSE,Weekly[[#This Row],[Actual]]=FALSE),AP446+Weekly[[#This Row],[V Odds &lt;]]-1,IF(AND(Weekly[[#This Row],[V Odds &lt;]]&lt;&gt;"",Weekly[[#This Row],[SVC_P]]=FALSE,Weekly[[#This Row],[Actual]]=TRUE),AP446-1,IF(AND(Weekly[[#This Row],[H Odds &lt;]]&lt;&gt;"",Weekly[[#This Row],[SVC_P]]=TRUE,Weekly[[#This Row],[Actual]]=FALSE),AP446-1,AP446)))))</f>
        <v>83.63000000000001</v>
      </c>
      <c r="AQ447" s="37">
        <f>IF(AND(Weekly[[#This Row],[V Odds &lt;]]="",Weekly[[#This Row],[H Odds &lt;]]=""),AQ446,IF(AND(Weekly[[#This Row],[H Odds &lt;]]&lt;&gt;"",Weekly[[#This Row],[ADBC_P]]=TRUE,Weekly[[#This Row],[Actual]]=TRUE),AQ446+Weekly[[#This Row],[H Odds &lt;]]-1,IF(AND(Weekly[[#This Row],[V Odds &lt;]]&lt;&gt;"",Weekly[[#This Row],[ADBC_P]]=FALSE,Weekly[[#This Row],[Actual]]=FALSE),AQ446+Weekly[[#This Row],[V Odds &lt;]]-1,IF(AND(Weekly[[#This Row],[V Odds &lt;]]&lt;&gt;"",Weekly[[#This Row],[ADBC_P]]=FALSE,Weekly[[#This Row],[Actual]]=TRUE),AQ446-1,IF(AND(Weekly[[#This Row],[H Odds &lt;]]&lt;&gt;"",Weekly[[#This Row],[ADBC_P]]=TRUE,Weekly[[#This Row],[Actual]]=FALSE),AQ446-1,AQ446)))))</f>
        <v>53.73</v>
      </c>
      <c r="AR447" s="37">
        <f>IF(AND(Weekly[[#This Row],[V Odds &lt;]]="",Weekly[[#This Row],[H Odds &lt;]]=""),AR446,IF(AND(Weekly[[#This Row],[H Odds &lt;]]&lt;&gt;"",Weekly[[#This Row],[RFC_P]]=TRUE,Weekly[[#This Row],[Actual]]=TRUE),AR446+Weekly[[#This Row],[H Odds &lt;]]-1,IF(AND(Weekly[[#This Row],[V Odds &lt;]]&lt;&gt;"",Weekly[[#This Row],[RFC_P]]=FALSE,Weekly[[#This Row],[Actual]]=FALSE),AR446+Weekly[[#This Row],[V Odds &lt;]]-1,IF(AND(Weekly[[#This Row],[V Odds &lt;]]&lt;&gt;"",Weekly[[#This Row],[RFC_P]]=FALSE,Weekly[[#This Row],[Actual]]=TRUE),AR446-1,IF(AND(Weekly[[#This Row],[H Odds &lt;]]&lt;&gt;"",Weekly[[#This Row],[RFC_P]]=TRUE,Weekly[[#This Row],[Actual]]=FALSE),AR446-1,AR446)))))</f>
        <v>73.439999999999984</v>
      </c>
      <c r="AS447" s="37">
        <f>IF(AND(Weekly[[#This Row],[V Odds &lt;]]="",Weekly[[#This Row],[H Odds &lt;]]=""),AS446,IF(AND(Weekly[[#This Row],[H Odds &lt;]]&lt;&gt;"",Weekly[[#This Row],[GBC_P]]=TRUE,Weekly[[#This Row],[Actual]]=TRUE),AS446+Weekly[[#This Row],[H Odds &lt;]]-1,IF(AND(Weekly[[#This Row],[V Odds &lt;]]&lt;&gt;"",Weekly[[#This Row],[GBC_P]]=FALSE,Weekly[[#This Row],[Actual]]=FALSE),AS446+Weekly[[#This Row],[V Odds &lt;]]-1,IF(AND(Weekly[[#This Row],[V Odds &lt;]]&lt;&gt;"",Weekly[[#This Row],[GBC_P]]=FALSE,Weekly[[#This Row],[Actual]]=TRUE),AS446-1,IF(AND(Weekly[[#This Row],[H Odds &lt;]]&lt;&gt;"",Weekly[[#This Row],[GBC_P]]=TRUE,Weekly[[#This Row],[Actual]]=FALSE),AS446-1,AS446)))))</f>
        <v>53.330000000000005</v>
      </c>
      <c r="AT447" s="37">
        <f>IF(AND(Weekly[[#This Row],[V Odds &lt;]]="",Weekly[[#This Row],[H Odds &lt;]]=""),AT446,IF(AND(Weekly[[#This Row],[H Odds &lt;]]&lt;&gt;"",Weekly[[#This Row],[HGBC_P]]=TRUE,Weekly[[#This Row],[Actual]]=TRUE),AT446+Weekly[[#This Row],[H Odds &lt;]]-1,IF(AND(Weekly[[#This Row],[V Odds &lt;]]&lt;&gt;"",Weekly[[#This Row],[HGBC_P]]=FALSE,Weekly[[#This Row],[Actual]]=FALSE),AT446+Weekly[[#This Row],[V Odds &lt;]]-1,IF(AND(Weekly[[#This Row],[V Odds &lt;]]&lt;&gt;"",Weekly[[#This Row],[HGBC_P]]=FALSE,Weekly[[#This Row],[Actual]]=TRUE),AT446-1,IF(AND(Weekly[[#This Row],[H Odds &lt;]]&lt;&gt;"",Weekly[[#This Row],[HGBC_P]]=TRUE,Weekly[[#This Row],[Actual]]=FALSE),AT446-1,AT446)))))</f>
        <v>58.16</v>
      </c>
      <c r="AU447" s="37">
        <f>IF(AND(Weekly[[#This Row],[V Odds &lt;]]="",Weekly[[#This Row],[H Odds &lt;]]=""),AU446,IF(AND(Weekly[[#This Row],[H Odds &lt;]]&lt;&gt;"",Weekly[[#This Row],[XGB_P]]=TRUE,Weekly[[#This Row],[Actual]]=TRUE),AU446+Weekly[[#This Row],[H Odds &lt;]]-1,IF(AND(Weekly[[#This Row],[V Odds &lt;]]&lt;&gt;"",Weekly[[#This Row],[XGB_P]]=FALSE,Weekly[[#This Row],[Actual]]=FALSE),AU446+Weekly[[#This Row],[V Odds &lt;]]-1,IF(AND(Weekly[[#This Row],[V Odds &lt;]]&lt;&gt;"",Weekly[[#This Row],[XGB_P]]=FALSE,Weekly[[#This Row],[Actual]]=TRUE),AU446-1,IF(AND(Weekly[[#This Row],[H Odds &lt;]]&lt;&gt;"",Weekly[[#This Row],[XGB_P]]=TRUE,Weekly[[#This Row],[Actual]]=FALSE),AU446-1,AU446)))))</f>
        <v>69.510000000000005</v>
      </c>
      <c r="AV447" s="37">
        <f>IF(AND(Weekly[[#This Row],[V Odds &lt;]]="",Weekly[[#This Row],[H Odds &lt;]]=""),AV446,IF(AND(Weekly[[#This Row],[H Odds &lt;]]&lt;&gt;"",Weekly[[#This Row],[QDA_P]]=TRUE,Weekly[[#This Row],[Actual]]=TRUE),AV446+Weekly[[#This Row],[H Odds &lt;]]-1,IF(AND(Weekly[[#This Row],[V Odds &lt;]]&lt;&gt;"",Weekly[[#This Row],[QDA_P]]=FALSE,Weekly[[#This Row],[Actual]]=FALSE),AV446+Weekly[[#This Row],[V Odds &lt;]]-1,IF(AND(Weekly[[#This Row],[V Odds &lt;]]&lt;&gt;"",Weekly[[#This Row],[QDA_P]]=FALSE,Weekly[[#This Row],[Actual]]=TRUE),AV446-1,IF(AND(Weekly[[#This Row],[H Odds &lt;]]&lt;&gt;"",Weekly[[#This Row],[QDA_P]]=TRUE,Weekly[[#This Row],[Actual]]=FALSE),AV446-1,AV446)))))</f>
        <v>61.199999999999989</v>
      </c>
      <c r="AW447" s="37">
        <f>IF(AND(Weekly[[#This Row],[H Odds &lt;]]="",Weekly[[#This Row],[V Odds &lt;]]=""),AW446,IF(AND(Weekly[[#This Row],[KNC_P]]=Weekly[[#This Row],[Actual]],Weekly[[#This Row],[KNC_P]]=TRUE),AW446+Weekly[[#This Row],[BF H Odds]]-1,IF(AND(Weekly[[#This Row],[KNC_P]]=Weekly[[#This Row],[Actual]],Weekly[[#This Row],[KNC_P]]=FALSE),AW446+Weekly[[#This Row],[BF V Odds]]-1,AW446-1)))</f>
        <v>54.930000000000014</v>
      </c>
      <c r="AX447" s="37">
        <f>IF(AND(Weekly[[#This Row],[V Odds &lt;]]="",Weekly[[#This Row],[H Odds &lt;]]=""),AX446,IF(AND(Weekly[[#This Row],[V Odds &lt;]]&lt;&gt;"",Weekly[[#This Row],[FALSES]]&gt;0,Weekly[[#This Row],[Actual]]=FALSE),AX446+Weekly[[#This Row],[V Odds &lt;]]-1,IF(AND(Weekly[[#This Row],[H Odds &lt;]]&lt;&gt;"",Weekly[[#This Row],[TRUES]]&gt;0,Weekly[[#This Row],[Actual]]=TRUE),AX446+Weekly[[#This Row],[H Odds &lt;]]-1,IF(AND(Weekly[[#This Row],[V Odds &lt;]]&lt;&gt;"",Weekly[[#This Row],[FALSES]]=0),AX446,IF(AND(Weekly[[#This Row],[H Odds &lt;]]&lt;&gt;"",Weekly[[#This Row],[TRUES]]=0),AX446,AX446-1)))))</f>
        <v>99.199999999999974</v>
      </c>
      <c r="AY447" s="37">
        <f>IF(AND(Weekly[[#This Row],[V Odds &lt;]]="",Weekly[[#This Row],[H Odds &lt;]]=""),AY446,IF(AND(Weekly[[#This Row],[V Odds &lt;]]&lt;&gt;"",Weekly[[#This Row],[FALSES]]&gt;0,Weekly[[#This Row],[Actual]]=FALSE),AY446+((Weekly[[#This Row],[V Odds &lt;]]-1)*0.92),IF(AND(Weekly[[#This Row],[H Odds &lt;]]&lt;&gt;"",Weekly[[#This Row],[TRUES]]&gt;0,Weekly[[#This Row],[Actual]]=TRUE),AY446+((Weekly[[#This Row],[H Odds &lt;]]-1)*0.92),IF(AND(Weekly[[#This Row],[V Odds &lt;]]&lt;&gt;"",Weekly[[#This Row],[FALSES]]=0),AY446,IF(AND(Weekly[[#This Row],[H Odds &lt;]]&lt;&gt;"",Weekly[[#This Row],[TRUES]]=0),AY446,AY446-1)))))</f>
        <v>89.504000000000033</v>
      </c>
      <c r="AZ447" s="37">
        <f>IF(AND(Weekly[[#This Row],[V Odds &lt;]]="",Weekly[[#This Row],[H Odds &lt;]]=""),AZ446,IF(AND(Weekly[[#This Row],[V Odds &lt;]]&lt;&gt;"",Weekly[[#This Row],[Actual]]=FALSE),AZ446+Weekly[[#This Row],[V Odds &lt;]]-1,IF(AND(Weekly[[#This Row],[H Odds &lt;]]&lt;&gt;"",Weekly[[#This Row],[Actual]]=TRUE),AZ446+Weekly[[#This Row],[H Odds &lt;]]-1,AZ446-1)))</f>
        <v>87.169999999999987</v>
      </c>
      <c r="BA447" s="38">
        <f>IF(Weekly[[#This Row],[H Odds &lt;]]="",BA446,IF(AND(Weekly[[#This Row],[H Odds &lt;]]&lt;&gt;"",Weekly[[#This Row],[SVC_P]]=TRUE,Weekly[[#This Row],[Actual]]=TRUE),BA446+Weekly[[#This Row],[H Odds &lt;]]-1,IF(AND(Weekly[[#This Row],[H Odds &lt;]]&lt;&gt;"",Weekly[[#This Row],[SVC_P]]=TRUE,Weekly[[#This Row],[Actual]]=FALSE),BA446-1,BA446)))</f>
        <v>78.589999999999989</v>
      </c>
      <c r="BB447" s="38">
        <f>IF(Weekly[[#This Row],[H Odds &lt;]]="",BB446,IF(AND(Weekly[[#This Row],[H Odds &lt;]]&lt;&gt;"",Weekly[[#This Row],[ADBC_P]]=TRUE,Weekly[[#This Row],[Actual]]=TRUE),BB446+Weekly[[#This Row],[H Odds &lt;]]-1,IF(AND(Weekly[[#This Row],[H Odds &lt;]]&lt;&gt;"",Weekly[[#This Row],[ADBC_P]]=TRUE,Weekly[[#This Row],[Actual]]=FALSE),BB446-1,BB446)))</f>
        <v>52.41</v>
      </c>
      <c r="BC447" s="38">
        <f>IF(Weekly[[#This Row],[H Odds &lt;]]="",BC446,IF(AND(Weekly[[#This Row],[H Odds &lt;]]&lt;&gt;"",Weekly[[#This Row],[RFC_P]]=TRUE,Weekly[[#This Row],[Actual]]=TRUE),BC446+Weekly[[#This Row],[H Odds &lt;]]-1,IF(AND(Weekly[[#This Row],[H Odds &lt;]]&lt;&gt;"",Weekly[[#This Row],[RFC_P]]=TRUE,Weekly[[#This Row],[Actual]]=FALSE),BC446-1,BC446)))</f>
        <v>54.109999999999992</v>
      </c>
      <c r="BD447" s="38">
        <f>IF(Weekly[[#This Row],[H Odds &lt;]]="",BD446,IF(AND(Weekly[[#This Row],[H Odds &lt;]]&lt;&gt;"",Weekly[[#This Row],[GBC_P]]=TRUE,Weekly[[#This Row],[Actual]]=TRUE),BD446+Weekly[[#This Row],[H Odds &lt;]]-1,IF(AND(Weekly[[#This Row],[H Odds &lt;]]&lt;&gt;"",Weekly[[#This Row],[GBC_P]]=TRUE,Weekly[[#This Row],[Actual]]=FALSE),BD446-1,BD446)))</f>
        <v>53.110000000000007</v>
      </c>
      <c r="BE447" s="38">
        <f>IF(Weekly[[#This Row],[H Odds &lt;]]="",BE446,IF(AND(Weekly[[#This Row],[H Odds &lt;]]&lt;&gt;"",Weekly[[#This Row],[HGBC_P]]=TRUE,Weekly[[#This Row],[Actual]]=TRUE),BE446+Weekly[[#This Row],[H Odds &lt;]]-1,IF(AND(Weekly[[#This Row],[H Odds &lt;]]&lt;&gt;"",Weekly[[#This Row],[HGBC_P]]=TRUE,Weekly[[#This Row],[Actual]]=FALSE),BE446-1,BE446)))</f>
        <v>57.459999999999994</v>
      </c>
      <c r="BF447" s="38">
        <f>IF(Weekly[[#This Row],[H Odds &lt;]]="",BF446,IF(AND(Weekly[[#This Row],[H Odds &lt;]]&lt;&gt;"",Weekly[[#This Row],[XGB_P]]=TRUE,Weekly[[#This Row],[Actual]]=TRUE),BF446+Weekly[[#This Row],[H Odds &lt;]]-1,IF(AND(Weekly[[#This Row],[H Odds &lt;]]&lt;&gt;"",Weekly[[#This Row],[XGB_P]]=TRUE,Weekly[[#This Row],[Actual]]=FALSE),BF446-1,BF446)))</f>
        <v>64.08</v>
      </c>
      <c r="BG447" s="38">
        <f>IF(Weekly[[#This Row],[H Odds &lt;]]="",BG446,IF(AND(Weekly[[#This Row],[H Odds &lt;]]&lt;&gt;"",Weekly[[#This Row],[QDA_P]]=TRUE,Weekly[[#This Row],[Actual]]=TRUE),BG446+Weekly[[#This Row],[H Odds &lt;]]-1,IF(AND(Weekly[[#This Row],[H Odds &lt;]]&lt;&gt;"",Weekly[[#This Row],[QDA_P]]=TRUE,Weekly[[#This Row],[Actual]]=FALSE),BG446-1,BG446)))</f>
        <v>51.129999999999995</v>
      </c>
      <c r="BH447" s="38">
        <f>IF(Weekly[[#This Row],[H Odds &lt;]]="",BH446,IF(AND(Weekly[[#This Row],[H Odds &lt;]]&lt;&gt;"",Weekly[[#This Row],[KNC_P]]=TRUE,Weekly[[#This Row],[Actual]]=TRUE),BH446+Weekly[[#This Row],[H Odds &lt;]]-1,IF(AND(Weekly[[#This Row],[H Odds &lt;]]&lt;&gt;"",Weekly[[#This Row],[KNC_P]]=TRUE,Weekly[[#This Row],[Actual]]=FALSE),BH446-1,BH446)))</f>
        <v>55.499999999999993</v>
      </c>
      <c r="BI447" s="38">
        <f>IF(Weekly[[#This Row],[H Odds &lt;]]="",BI446,IF(AND(Weekly[[#This Row],[H Odds &lt;]]&lt;&gt;"",Weekly[[#This Row],[TRUES]]&gt;0,Weekly[[#This Row],[Actual]]=TRUE),BI446+Weekly[[#This Row],[H Odds &lt;]]-1,IF(AND(Weekly[[#This Row],[H Odds &lt;]]&lt;&gt;"",Weekly[[#This Row],[TRUES]]=0),BI446,BI446-1)))</f>
        <v>78.589999999999989</v>
      </c>
      <c r="BJ447" s="38">
        <f>IF(Weekly[[#This Row],[H Odds &lt;]]="",BJ446,IF(AND(Weekly[[#This Row],[H Odds &lt;]]&lt;&gt;"",Weekly[[#This Row],[Actual]]=TRUE),BJ446+Weekly[[#This Row],[H Odds &lt;]]-1,IF(AND(Weekly[[#This Row],[H Odds &lt;]]&lt;&gt;"",Weekly[[#This Row],[Actual]]=FALSE),BJ446-1,BJ446)))</f>
        <v>80.489999999999995</v>
      </c>
      <c r="BK447" s="58">
        <f>IF(AND(Weekly[[#This Row],[TRUES]]&gt;4,Weekly[[#This Row],[Actual]]=TRUE),BK446+Weekly[[#This Row],[BF H Odds]]-1,IF(AND(Weekly[[#This Row],[FALSES]]&gt;4,Weekly[[#This Row],[Actual]]=FALSE),BK446+Weekly[[#This Row],[BF V Odds]]-1,IF(AND(Weekly[[#This Row],[TRUES]]&gt;4,Weekly[[#This Row],[Actual]]=FALSE),BK446-1,IF(AND(Weekly[[#This Row],[FALSES]]&gt;4,Weekly[[#This Row],[Actual]]=TRUE),BK446-1,BK446))))</f>
        <v>4.3100000000000289</v>
      </c>
      <c r="BL447" s="58">
        <f>IF(AND(Weekly[[#This Row],[TRUES]]&gt;5,Weekly[[#This Row],[Actual]]=TRUE),BL446+Weekly[[#This Row],[BF H Odds]]-1,IF(AND(Weekly[[#This Row],[FALSES]]&gt;5,Weekly[[#This Row],[Actual]]=FALSE),BL446+Weekly[[#This Row],[BF V Odds]]-1,IF(AND(Weekly[[#This Row],[TRUES]]&gt;5,Weekly[[#This Row],[Actual]]=FALSE),BL446-1,IF(AND(Weekly[[#This Row],[FALSES]]&gt;5,Weekly[[#This Row],[Actual]]=TRUE),BL446-1,BL446))))</f>
        <v>12.520000000000023</v>
      </c>
      <c r="BM447" s="58">
        <f>IF(AND(Weekly[[#This Row],[TRUES]]&gt;6,Weekly[[#This Row],[Actual]]=TRUE),BM446+Weekly[[#This Row],[BF H Odds]]-1,IF(AND(Weekly[[#This Row],[FALSES]]&gt;6,Weekly[[#This Row],[Actual]]=FALSE),BM446+Weekly[[#This Row],[BF V Odds]]-1,IF(AND(Weekly[[#This Row],[TRUES]]&gt;6,Weekly[[#This Row],[Actual]]=FALSE),BM446-1,IF(AND(Weekly[[#This Row],[FALSES]]&gt;6,Weekly[[#This Row],[Actual]]=TRUE),BM446-1,BM446))))</f>
        <v>43.45</v>
      </c>
    </row>
    <row r="448" spans="1:65" x14ac:dyDescent="0.25">
      <c r="A448" s="34"/>
      <c r="B448" s="10">
        <v>44299</v>
      </c>
      <c r="C448" s="17" t="s">
        <v>10</v>
      </c>
      <c r="D448" s="15" t="s">
        <v>30</v>
      </c>
      <c r="E448" t="b">
        <v>0</v>
      </c>
      <c r="F448" t="b">
        <v>0</v>
      </c>
      <c r="G448" t="b">
        <v>0</v>
      </c>
      <c r="H448" t="b">
        <v>0</v>
      </c>
      <c r="I448" t="b">
        <v>0</v>
      </c>
      <c r="J448" t="b">
        <v>0</v>
      </c>
      <c r="K448" t="b">
        <v>1</v>
      </c>
      <c r="L448" t="b">
        <v>0</v>
      </c>
      <c r="O448" t="str">
        <f>IF(Weekly[[#This Row],[H/V]]="H",Weekly[[#This Row],[BF H Odds]],IF(Weekly[[#This Row],[H/V]]="V",Weekly[[#This Row],[BF V Odds]],""))</f>
        <v/>
      </c>
      <c r="P448" t="b">
        <v>0</v>
      </c>
      <c r="R448" s="35">
        <f>IFERROR(IF(Weekly[[#This Row],[Won Bet?]]="yes",R447+(Weekly[[#This Row],[BF Odds]]*Weekly[[#This Row],[BF Stake]])-Weekly[[#This Row],[BF Stake]],R447-Weekly[[#This Row],[BF Stake]]),R447)</f>
        <v>959.96</v>
      </c>
      <c r="S448" s="9">
        <f>IFERROR(IF(Weekly[[#This Row],[Won Bet?]]="yes",S447+(((Weekly[[#This Row],[BF Odds]]*Weekly[[#This Row],[BF Stake]])-Weekly[[#This Row],[BF Stake]])*0.92),S447-Weekly[[#This Row],[BF Stake]]),S447)</f>
        <v>945.15519999999992</v>
      </c>
      <c r="T448">
        <v>2.08</v>
      </c>
      <c r="U448">
        <v>1.9</v>
      </c>
      <c r="V448" s="24">
        <f>IF(Weekly[[#This Row],[Actual]]="","",IF(AND(Weekly[[#This Row],[SVC_P]]=Weekly[[#This Row],[Actual]],Weekly[[#This Row],[SVC_P]]=TRUE),V447+Weekly[[#This Row],[BF H Odds]]-1,IF(AND(Weekly[[#This Row],[SVC_P]]=Weekly[[#This Row],[Actual]],Weekly[[#This Row],[SVC_P]]=FALSE),V447+Weekly[[#This Row],[BF V Odds]]-1,V447-1)))</f>
        <v>68.740000000000052</v>
      </c>
      <c r="W448" s="24">
        <f>IF(Weekly[[#This Row],[Actual]]="","",IF(AND(Weekly[[#This Row],[SVC_P]]=FALSE,Weekly[[#This Row],[Actual]]=TRUE),W447+Weekly[[#This Row],[BF H Odds]]-1,IF(AND(Weekly[[#This Row],[SVC_P]]=TRUE,Weekly[[#This Row],[Actual]]=FALSE,),W447+Weekly[[#This Row],[BF V Odds]]-1,W447-1)))</f>
        <v>-383.03</v>
      </c>
      <c r="X448" s="24">
        <f>IF(Weekly[[#This Row],[Actual]]="","",IF(AND(Weekly[[#This Row],[ADBC_P]]=Weekly[[#This Row],[Actual]],Weekly[[#This Row],[ADBC_P]]=TRUE),X447+Weekly[[#This Row],[BF H Odds]]-1,IF(AND(Weekly[[#This Row],[ADBC_P]]=Weekly[[#This Row],[Actual]],Weekly[[#This Row],[ADBC_P]]=FALSE),X447+Weekly[[#This Row],[BF V Odds]]-1,X447-1)))</f>
        <v>17.820000000000022</v>
      </c>
      <c r="Y448" s="24">
        <f>IF(Weekly[[#This Row],[Actual]]="","",IF(AND(Weekly[[#This Row],[ADBC_P]]=FALSE,Weekly[[#This Row],[Actual]]=TRUE),Y447+Weekly[[#This Row],[BF H Odds]]-1,IF(AND(Weekly[[#This Row],[ADBC_P]]=TRUE,Weekly[[#This Row],[Actual]]=FALSE),Y447+Weekly[[#This Row],[BF V Odds]]-1,Y447-1)))</f>
        <v>58.070000000000007</v>
      </c>
      <c r="Z448" s="24">
        <f>IF(Weekly[[#This Row],[Actual]]="","",IF(AND(Weekly[[#This Row],[RFC_P]]=Weekly[[#This Row],[Actual]],Weekly[[#This Row],[RFC_P]]=TRUE),Z447+Weekly[[#This Row],[BF H Odds]]-1,IF(AND(Weekly[[#This Row],[RFC_P]]=Weekly[[#This Row],[Actual]],Weekly[[#This Row],[RFC_P]]=FALSE),Z447+Weekly[[#This Row],[BF V Odds]]-1,Z447-1)))</f>
        <v>36.190000000000012</v>
      </c>
      <c r="AA448" s="24">
        <f>IF(Weekly[[#This Row],[Actual]]="","",IF(AND(Weekly[[#This Row],[RFC_P]]=FALSE,Weekly[[#This Row],[Actual]]=TRUE),AA447+Weekly[[#This Row],[BF H Odds]]-1,IF(AND(Weekly[[#This Row],[RFC_P]]=TRUE,Weekly[[#This Row],[Actual]]=FALSE),AA447+Weekly[[#This Row],[BF V Odds]]-1,AA447-1)))</f>
        <v>39.699999999999982</v>
      </c>
      <c r="AB448" s="24">
        <f>IF(Weekly[[#This Row],[Actual]]="","",IF(AND(Weekly[[#This Row],[GBC_P]]=Weekly[[#This Row],[Actual]],Weekly[[#This Row],[GBC_P]]=TRUE),AB447+Weekly[[#This Row],[BF H Odds]]-1,IF(AND(Weekly[[#This Row],[GBC_P]]=Weekly[[#This Row],[Actual]],Weekly[[#This Row],[GBC_P]]=FALSE),AB447+Weekly[[#This Row],[BF V Odds]]-1,AB447-1)))</f>
        <v>6.590000000000007</v>
      </c>
      <c r="AC448" s="24">
        <f>IF(Weekly[[#This Row],[Actual]]="","",IF(AND(Weekly[[#This Row],[GBC_P]]=FALSE,Weekly[[#This Row],[Actual]]=TRUE),AC447+Weekly[[#This Row],[BF H Odds]]-1,IF(AND(Weekly[[#This Row],[GBC_P]]=TRUE,Weekly[[#This Row],[Actual]]=FALSE),AC447+Weekly[[#This Row],[BF V Odds]]-1,AC447-1)))</f>
        <v>69.29999999999994</v>
      </c>
      <c r="AD448" s="24">
        <f>IF(Weekly[[#This Row],[Actual]]="","",IF(AND(Weekly[[#This Row],[HGBC_P]]=Weekly[[#This Row],[Actual]],Weekly[[#This Row],[HGBC_P]]=TRUE),AD447+Weekly[[#This Row],[BF H Odds]]-1,IF(AND(Weekly[[#This Row],[HGBC_P]]=Weekly[[#This Row],[Actual]],Weekly[[#This Row],[HGBC_P]]=FALSE),AD447+Weekly[[#This Row],[BF V Odds]]-1,AD447-1)))</f>
        <v>9.6200000000000259</v>
      </c>
      <c r="AE448" s="24">
        <f>IF(Weekly[[#This Row],[Actual]]="","",IF(AND(Weekly[[#This Row],[HGBC_P]]=FALSE,Weekly[[#This Row],[Actual]]=TRUE),AE447+Weekly[[#This Row],[BF H Odds]]-1,IF(AND(Weekly[[#This Row],[HGBC_P]]=TRUE,Weekly[[#This Row],[Actual]]=FALSE),AE447+Weekly[[#This Row],[BF V Odds]]-1,AE447-1)))</f>
        <v>66.27</v>
      </c>
      <c r="AF448" s="24">
        <f>IF(Weekly[[#This Row],[Actual]]="","",IF(AND(Weekly[[#This Row],[XGB_P]]=Weekly[[#This Row],[Actual]],Weekly[[#This Row],[XGB_P]]=TRUE),AF447+Weekly[[#This Row],[BF H Odds]]-1,IF(AND(Weekly[[#This Row],[XGB_P]]=Weekly[[#This Row],[Actual]],Weekly[[#This Row],[XGB_P]]=FALSE),AF447+Weekly[[#This Row],[BF V Odds]]-1,AF447-1)))</f>
        <v>33.810000000000024</v>
      </c>
      <c r="AG448" s="24">
        <f>IF(Weekly[[#This Row],[Actual]]="","",IF(AND(Weekly[[#This Row],[XGB_P]]=FALSE,Weekly[[#This Row],[Actual]]=TRUE),AG447+Weekly[[#This Row],[BF H Odds]]-1,IF(AND(Weekly[[#This Row],[XGB_P]]=TRUE,Weekly[[#This Row],[Actual]]=FALSE),AG447+Weekly[[#This Row],[BF V Odds]]-1,AG447-1)))</f>
        <v>42.08</v>
      </c>
      <c r="AH448" s="24">
        <f>IF(Weekly[[#This Row],[Actual]]="","",IF(AND(Weekly[[#This Row],[QDA_P]]=Weekly[[#This Row],[Actual]],Weekly[[#This Row],[QDA_P]]=TRUE),AH447+Weekly[[#This Row],[BF H Odds]]-1,IF(AND(Weekly[[#This Row],[QDA_P]]=Weekly[[#This Row],[Actual]],Weekly[[#This Row],[QDA_P]]=FALSE),AH447+Weekly[[#This Row],[BF V Odds]]-1,AH447-1)))</f>
        <v>-4.8999999999999915</v>
      </c>
      <c r="AI448" s="24">
        <f>IF(Weekly[[#This Row],[Actual]]="","",IF(AND(Weekly[[#This Row],[QDA_P]]=FALSE,Weekly[[#This Row],[Actual]]=TRUE),AI447+Weekly[[#This Row],[BF H Odds]]-1,IF(AND(Weekly[[#This Row],[QDA_P]]=TRUE,Weekly[[#This Row],[Actual]]=FALSE),AI447+Weekly[[#This Row],[BF V Odds]]-1,AI447-1)))</f>
        <v>80.789999999999992</v>
      </c>
      <c r="AJ448" s="24">
        <f>IF(Weekly[[#This Row],[Actual]]="","",IF(AND(Weekly[[#This Row],[KNC_P]]=FALSE,Weekly[[#This Row],[Actual]]=TRUE),AJ447+Weekly[[#This Row],[BF H Odds]]-1,IF(AND(Weekly[[#This Row],[KNC_P]]=TRUE,Weekly[[#This Row],[Actual]]=FALSE),AJ447+Weekly[[#This Row],[BF V Odds]]-1,AJ447-1)))</f>
        <v>49.079999999999977</v>
      </c>
      <c r="AK448" s="24">
        <f>IF(Weekly[[#This Row],[Actual]]="","",IF(AND(Weekly[[#This Row],[KNC_P]]=FALSE,Weekly[[#This Row],[Actual]]=TRUE),AK447+Weekly[[#This Row],[BF H Odds]]-1,IF(AND(Weekly[[#This Row],[KNC_P]]=TRUE,Weekly[[#This Row],[Actual]]=FALSE),AK447+Weekly[[#This Row],[BF V Odds]]-1,AK447-1)))</f>
        <v>47.979999999999968</v>
      </c>
      <c r="AL448" s="30">
        <f>IF(Weekly[[#This Row],[Actual]]="","",COUNTIF(Weekly[[#This Row],[SVC_P]:[QDA_P]],TRUE))</f>
        <v>1</v>
      </c>
      <c r="AM448" s="30">
        <f>IF(Weekly[[#This Row],[Actual]]="","",COUNTIF(Weekly[[#This Row],[SVC_P]:[QDA_P]],FALSE))</f>
        <v>6</v>
      </c>
      <c r="AN448" s="36" t="str">
        <f>IF(AND(Weekly[[#This Row],[BF V Odds]]&gt;$BO$6,Weekly[[#This Row],[BF V Odds]] &lt; $BO$7),Weekly[[#This Row],[BF V Odds]],"")</f>
        <v/>
      </c>
      <c r="AO448" s="36" t="str">
        <f>IF(AND(Weekly[[#This Row],[BF H Odds]]&gt;$BO$6, Weekly[[#This Row],[BF H Odds]] &lt; $BO$7),Weekly[[#This Row],[BF H Odds]],"")</f>
        <v/>
      </c>
      <c r="AP448" s="37">
        <f>IF(AND(Weekly[[#This Row],[V Odds &lt;]]="",Weekly[[#This Row],[H Odds &lt;]]=""),AP447,IF(AND(Weekly[[#This Row],[H Odds &lt;]]&lt;&gt;"",Weekly[[#This Row],[SVC_P]]=TRUE,Weekly[[#This Row],[Actual]]=TRUE),AP447+Weekly[[#This Row],[H Odds &lt;]]-1,IF(AND(Weekly[[#This Row],[V Odds &lt;]]&lt;&gt;"",Weekly[[#This Row],[SVC_P]]=FALSE,Weekly[[#This Row],[Actual]]=FALSE),AP447+Weekly[[#This Row],[V Odds &lt;]]-1,IF(AND(Weekly[[#This Row],[V Odds &lt;]]&lt;&gt;"",Weekly[[#This Row],[SVC_P]]=FALSE,Weekly[[#This Row],[Actual]]=TRUE),AP447-1,IF(AND(Weekly[[#This Row],[H Odds &lt;]]&lt;&gt;"",Weekly[[#This Row],[SVC_P]]=TRUE,Weekly[[#This Row],[Actual]]=FALSE),AP447-1,AP447)))))</f>
        <v>83.63000000000001</v>
      </c>
      <c r="AQ448" s="37">
        <f>IF(AND(Weekly[[#This Row],[V Odds &lt;]]="",Weekly[[#This Row],[H Odds &lt;]]=""),AQ447,IF(AND(Weekly[[#This Row],[H Odds &lt;]]&lt;&gt;"",Weekly[[#This Row],[ADBC_P]]=TRUE,Weekly[[#This Row],[Actual]]=TRUE),AQ447+Weekly[[#This Row],[H Odds &lt;]]-1,IF(AND(Weekly[[#This Row],[V Odds &lt;]]&lt;&gt;"",Weekly[[#This Row],[ADBC_P]]=FALSE,Weekly[[#This Row],[Actual]]=FALSE),AQ447+Weekly[[#This Row],[V Odds &lt;]]-1,IF(AND(Weekly[[#This Row],[V Odds &lt;]]&lt;&gt;"",Weekly[[#This Row],[ADBC_P]]=FALSE,Weekly[[#This Row],[Actual]]=TRUE),AQ447-1,IF(AND(Weekly[[#This Row],[H Odds &lt;]]&lt;&gt;"",Weekly[[#This Row],[ADBC_P]]=TRUE,Weekly[[#This Row],[Actual]]=FALSE),AQ447-1,AQ447)))))</f>
        <v>53.73</v>
      </c>
      <c r="AR448" s="37">
        <f>IF(AND(Weekly[[#This Row],[V Odds &lt;]]="",Weekly[[#This Row],[H Odds &lt;]]=""),AR447,IF(AND(Weekly[[#This Row],[H Odds &lt;]]&lt;&gt;"",Weekly[[#This Row],[RFC_P]]=TRUE,Weekly[[#This Row],[Actual]]=TRUE),AR447+Weekly[[#This Row],[H Odds &lt;]]-1,IF(AND(Weekly[[#This Row],[V Odds &lt;]]&lt;&gt;"",Weekly[[#This Row],[RFC_P]]=FALSE,Weekly[[#This Row],[Actual]]=FALSE),AR447+Weekly[[#This Row],[V Odds &lt;]]-1,IF(AND(Weekly[[#This Row],[V Odds &lt;]]&lt;&gt;"",Weekly[[#This Row],[RFC_P]]=FALSE,Weekly[[#This Row],[Actual]]=TRUE),AR447-1,IF(AND(Weekly[[#This Row],[H Odds &lt;]]&lt;&gt;"",Weekly[[#This Row],[RFC_P]]=TRUE,Weekly[[#This Row],[Actual]]=FALSE),AR447-1,AR447)))))</f>
        <v>73.439999999999984</v>
      </c>
      <c r="AS448" s="37">
        <f>IF(AND(Weekly[[#This Row],[V Odds &lt;]]="",Weekly[[#This Row],[H Odds &lt;]]=""),AS447,IF(AND(Weekly[[#This Row],[H Odds &lt;]]&lt;&gt;"",Weekly[[#This Row],[GBC_P]]=TRUE,Weekly[[#This Row],[Actual]]=TRUE),AS447+Weekly[[#This Row],[H Odds &lt;]]-1,IF(AND(Weekly[[#This Row],[V Odds &lt;]]&lt;&gt;"",Weekly[[#This Row],[GBC_P]]=FALSE,Weekly[[#This Row],[Actual]]=FALSE),AS447+Weekly[[#This Row],[V Odds &lt;]]-1,IF(AND(Weekly[[#This Row],[V Odds &lt;]]&lt;&gt;"",Weekly[[#This Row],[GBC_P]]=FALSE,Weekly[[#This Row],[Actual]]=TRUE),AS447-1,IF(AND(Weekly[[#This Row],[H Odds &lt;]]&lt;&gt;"",Weekly[[#This Row],[GBC_P]]=TRUE,Weekly[[#This Row],[Actual]]=FALSE),AS447-1,AS447)))))</f>
        <v>53.330000000000005</v>
      </c>
      <c r="AT448" s="37">
        <f>IF(AND(Weekly[[#This Row],[V Odds &lt;]]="",Weekly[[#This Row],[H Odds &lt;]]=""),AT447,IF(AND(Weekly[[#This Row],[H Odds &lt;]]&lt;&gt;"",Weekly[[#This Row],[HGBC_P]]=TRUE,Weekly[[#This Row],[Actual]]=TRUE),AT447+Weekly[[#This Row],[H Odds &lt;]]-1,IF(AND(Weekly[[#This Row],[V Odds &lt;]]&lt;&gt;"",Weekly[[#This Row],[HGBC_P]]=FALSE,Weekly[[#This Row],[Actual]]=FALSE),AT447+Weekly[[#This Row],[V Odds &lt;]]-1,IF(AND(Weekly[[#This Row],[V Odds &lt;]]&lt;&gt;"",Weekly[[#This Row],[HGBC_P]]=FALSE,Weekly[[#This Row],[Actual]]=TRUE),AT447-1,IF(AND(Weekly[[#This Row],[H Odds &lt;]]&lt;&gt;"",Weekly[[#This Row],[HGBC_P]]=TRUE,Weekly[[#This Row],[Actual]]=FALSE),AT447-1,AT447)))))</f>
        <v>58.16</v>
      </c>
      <c r="AU448" s="37">
        <f>IF(AND(Weekly[[#This Row],[V Odds &lt;]]="",Weekly[[#This Row],[H Odds &lt;]]=""),AU447,IF(AND(Weekly[[#This Row],[H Odds &lt;]]&lt;&gt;"",Weekly[[#This Row],[XGB_P]]=TRUE,Weekly[[#This Row],[Actual]]=TRUE),AU447+Weekly[[#This Row],[H Odds &lt;]]-1,IF(AND(Weekly[[#This Row],[V Odds &lt;]]&lt;&gt;"",Weekly[[#This Row],[XGB_P]]=FALSE,Weekly[[#This Row],[Actual]]=FALSE),AU447+Weekly[[#This Row],[V Odds &lt;]]-1,IF(AND(Weekly[[#This Row],[V Odds &lt;]]&lt;&gt;"",Weekly[[#This Row],[XGB_P]]=FALSE,Weekly[[#This Row],[Actual]]=TRUE),AU447-1,IF(AND(Weekly[[#This Row],[H Odds &lt;]]&lt;&gt;"",Weekly[[#This Row],[XGB_P]]=TRUE,Weekly[[#This Row],[Actual]]=FALSE),AU447-1,AU447)))))</f>
        <v>69.510000000000005</v>
      </c>
      <c r="AV448" s="37">
        <f>IF(AND(Weekly[[#This Row],[V Odds &lt;]]="",Weekly[[#This Row],[H Odds &lt;]]=""),AV447,IF(AND(Weekly[[#This Row],[H Odds &lt;]]&lt;&gt;"",Weekly[[#This Row],[QDA_P]]=TRUE,Weekly[[#This Row],[Actual]]=TRUE),AV447+Weekly[[#This Row],[H Odds &lt;]]-1,IF(AND(Weekly[[#This Row],[V Odds &lt;]]&lt;&gt;"",Weekly[[#This Row],[QDA_P]]=FALSE,Weekly[[#This Row],[Actual]]=FALSE),AV447+Weekly[[#This Row],[V Odds &lt;]]-1,IF(AND(Weekly[[#This Row],[V Odds &lt;]]&lt;&gt;"",Weekly[[#This Row],[QDA_P]]=FALSE,Weekly[[#This Row],[Actual]]=TRUE),AV447-1,IF(AND(Weekly[[#This Row],[H Odds &lt;]]&lt;&gt;"",Weekly[[#This Row],[QDA_P]]=TRUE,Weekly[[#This Row],[Actual]]=FALSE),AV447-1,AV447)))))</f>
        <v>61.199999999999989</v>
      </c>
      <c r="AW448" s="37">
        <f>IF(AND(Weekly[[#This Row],[H Odds &lt;]]="",Weekly[[#This Row],[V Odds &lt;]]=""),AW447,IF(AND(Weekly[[#This Row],[KNC_P]]=Weekly[[#This Row],[Actual]],Weekly[[#This Row],[KNC_P]]=TRUE),AW447+Weekly[[#This Row],[BF H Odds]]-1,IF(AND(Weekly[[#This Row],[KNC_P]]=Weekly[[#This Row],[Actual]],Weekly[[#This Row],[KNC_P]]=FALSE),AW447+Weekly[[#This Row],[BF V Odds]]-1,AW447-1)))</f>
        <v>54.930000000000014</v>
      </c>
      <c r="AX448" s="37">
        <f>IF(AND(Weekly[[#This Row],[V Odds &lt;]]="",Weekly[[#This Row],[H Odds &lt;]]=""),AX447,IF(AND(Weekly[[#This Row],[V Odds &lt;]]&lt;&gt;"",Weekly[[#This Row],[FALSES]]&gt;0,Weekly[[#This Row],[Actual]]=FALSE),AX447+Weekly[[#This Row],[V Odds &lt;]]-1,IF(AND(Weekly[[#This Row],[H Odds &lt;]]&lt;&gt;"",Weekly[[#This Row],[TRUES]]&gt;0,Weekly[[#This Row],[Actual]]=TRUE),AX447+Weekly[[#This Row],[H Odds &lt;]]-1,IF(AND(Weekly[[#This Row],[V Odds &lt;]]&lt;&gt;"",Weekly[[#This Row],[FALSES]]=0),AX447,IF(AND(Weekly[[#This Row],[H Odds &lt;]]&lt;&gt;"",Weekly[[#This Row],[TRUES]]=0),AX447,AX447-1)))))</f>
        <v>99.199999999999974</v>
      </c>
      <c r="AY448" s="37">
        <f>IF(AND(Weekly[[#This Row],[V Odds &lt;]]="",Weekly[[#This Row],[H Odds &lt;]]=""),AY447,IF(AND(Weekly[[#This Row],[V Odds &lt;]]&lt;&gt;"",Weekly[[#This Row],[FALSES]]&gt;0,Weekly[[#This Row],[Actual]]=FALSE),AY447+((Weekly[[#This Row],[V Odds &lt;]]-1)*0.92),IF(AND(Weekly[[#This Row],[H Odds &lt;]]&lt;&gt;"",Weekly[[#This Row],[TRUES]]&gt;0,Weekly[[#This Row],[Actual]]=TRUE),AY447+((Weekly[[#This Row],[H Odds &lt;]]-1)*0.92),IF(AND(Weekly[[#This Row],[V Odds &lt;]]&lt;&gt;"",Weekly[[#This Row],[FALSES]]=0),AY447,IF(AND(Weekly[[#This Row],[H Odds &lt;]]&lt;&gt;"",Weekly[[#This Row],[TRUES]]=0),AY447,AY447-1)))))</f>
        <v>89.504000000000033</v>
      </c>
      <c r="AZ448" s="37">
        <f>IF(AND(Weekly[[#This Row],[V Odds &lt;]]="",Weekly[[#This Row],[H Odds &lt;]]=""),AZ447,IF(AND(Weekly[[#This Row],[V Odds &lt;]]&lt;&gt;"",Weekly[[#This Row],[Actual]]=FALSE),AZ447+Weekly[[#This Row],[V Odds &lt;]]-1,IF(AND(Weekly[[#This Row],[H Odds &lt;]]&lt;&gt;"",Weekly[[#This Row],[Actual]]=TRUE),AZ447+Weekly[[#This Row],[H Odds &lt;]]-1,AZ447-1)))</f>
        <v>87.169999999999987</v>
      </c>
      <c r="BA448" s="38">
        <f>IF(Weekly[[#This Row],[H Odds &lt;]]="",BA447,IF(AND(Weekly[[#This Row],[H Odds &lt;]]&lt;&gt;"",Weekly[[#This Row],[SVC_P]]=TRUE,Weekly[[#This Row],[Actual]]=TRUE),BA447+Weekly[[#This Row],[H Odds &lt;]]-1,IF(AND(Weekly[[#This Row],[H Odds &lt;]]&lt;&gt;"",Weekly[[#This Row],[SVC_P]]=TRUE,Weekly[[#This Row],[Actual]]=FALSE),BA447-1,BA447)))</f>
        <v>78.589999999999989</v>
      </c>
      <c r="BB448" s="38">
        <f>IF(Weekly[[#This Row],[H Odds &lt;]]="",BB447,IF(AND(Weekly[[#This Row],[H Odds &lt;]]&lt;&gt;"",Weekly[[#This Row],[ADBC_P]]=TRUE,Weekly[[#This Row],[Actual]]=TRUE),BB447+Weekly[[#This Row],[H Odds &lt;]]-1,IF(AND(Weekly[[#This Row],[H Odds &lt;]]&lt;&gt;"",Weekly[[#This Row],[ADBC_P]]=TRUE,Weekly[[#This Row],[Actual]]=FALSE),BB447-1,BB447)))</f>
        <v>52.41</v>
      </c>
      <c r="BC448" s="38">
        <f>IF(Weekly[[#This Row],[H Odds &lt;]]="",BC447,IF(AND(Weekly[[#This Row],[H Odds &lt;]]&lt;&gt;"",Weekly[[#This Row],[RFC_P]]=TRUE,Weekly[[#This Row],[Actual]]=TRUE),BC447+Weekly[[#This Row],[H Odds &lt;]]-1,IF(AND(Weekly[[#This Row],[H Odds &lt;]]&lt;&gt;"",Weekly[[#This Row],[RFC_P]]=TRUE,Weekly[[#This Row],[Actual]]=FALSE),BC447-1,BC447)))</f>
        <v>54.109999999999992</v>
      </c>
      <c r="BD448" s="38">
        <f>IF(Weekly[[#This Row],[H Odds &lt;]]="",BD447,IF(AND(Weekly[[#This Row],[H Odds &lt;]]&lt;&gt;"",Weekly[[#This Row],[GBC_P]]=TRUE,Weekly[[#This Row],[Actual]]=TRUE),BD447+Weekly[[#This Row],[H Odds &lt;]]-1,IF(AND(Weekly[[#This Row],[H Odds &lt;]]&lt;&gt;"",Weekly[[#This Row],[GBC_P]]=TRUE,Weekly[[#This Row],[Actual]]=FALSE),BD447-1,BD447)))</f>
        <v>53.110000000000007</v>
      </c>
      <c r="BE448" s="38">
        <f>IF(Weekly[[#This Row],[H Odds &lt;]]="",BE447,IF(AND(Weekly[[#This Row],[H Odds &lt;]]&lt;&gt;"",Weekly[[#This Row],[HGBC_P]]=TRUE,Weekly[[#This Row],[Actual]]=TRUE),BE447+Weekly[[#This Row],[H Odds &lt;]]-1,IF(AND(Weekly[[#This Row],[H Odds &lt;]]&lt;&gt;"",Weekly[[#This Row],[HGBC_P]]=TRUE,Weekly[[#This Row],[Actual]]=FALSE),BE447-1,BE447)))</f>
        <v>57.459999999999994</v>
      </c>
      <c r="BF448" s="38">
        <f>IF(Weekly[[#This Row],[H Odds &lt;]]="",BF447,IF(AND(Weekly[[#This Row],[H Odds &lt;]]&lt;&gt;"",Weekly[[#This Row],[XGB_P]]=TRUE,Weekly[[#This Row],[Actual]]=TRUE),BF447+Weekly[[#This Row],[H Odds &lt;]]-1,IF(AND(Weekly[[#This Row],[H Odds &lt;]]&lt;&gt;"",Weekly[[#This Row],[XGB_P]]=TRUE,Weekly[[#This Row],[Actual]]=FALSE),BF447-1,BF447)))</f>
        <v>64.08</v>
      </c>
      <c r="BG448" s="38">
        <f>IF(Weekly[[#This Row],[H Odds &lt;]]="",BG447,IF(AND(Weekly[[#This Row],[H Odds &lt;]]&lt;&gt;"",Weekly[[#This Row],[QDA_P]]=TRUE,Weekly[[#This Row],[Actual]]=TRUE),BG447+Weekly[[#This Row],[H Odds &lt;]]-1,IF(AND(Weekly[[#This Row],[H Odds &lt;]]&lt;&gt;"",Weekly[[#This Row],[QDA_P]]=TRUE,Weekly[[#This Row],[Actual]]=FALSE),BG447-1,BG447)))</f>
        <v>51.129999999999995</v>
      </c>
      <c r="BH448" s="38">
        <f>IF(Weekly[[#This Row],[H Odds &lt;]]="",BH447,IF(AND(Weekly[[#This Row],[H Odds &lt;]]&lt;&gt;"",Weekly[[#This Row],[KNC_P]]=TRUE,Weekly[[#This Row],[Actual]]=TRUE),BH447+Weekly[[#This Row],[H Odds &lt;]]-1,IF(AND(Weekly[[#This Row],[H Odds &lt;]]&lt;&gt;"",Weekly[[#This Row],[KNC_P]]=TRUE,Weekly[[#This Row],[Actual]]=FALSE),BH447-1,BH447)))</f>
        <v>55.499999999999993</v>
      </c>
      <c r="BI448" s="38">
        <f>IF(Weekly[[#This Row],[H Odds &lt;]]="",BI447,IF(AND(Weekly[[#This Row],[H Odds &lt;]]&lt;&gt;"",Weekly[[#This Row],[TRUES]]&gt;0,Weekly[[#This Row],[Actual]]=TRUE),BI447+Weekly[[#This Row],[H Odds &lt;]]-1,IF(AND(Weekly[[#This Row],[H Odds &lt;]]&lt;&gt;"",Weekly[[#This Row],[TRUES]]=0),BI447,BI447-1)))</f>
        <v>78.589999999999989</v>
      </c>
      <c r="BJ448" s="38">
        <f>IF(Weekly[[#This Row],[H Odds &lt;]]="",BJ447,IF(AND(Weekly[[#This Row],[H Odds &lt;]]&lt;&gt;"",Weekly[[#This Row],[Actual]]=TRUE),BJ447+Weekly[[#This Row],[H Odds &lt;]]-1,IF(AND(Weekly[[#This Row],[H Odds &lt;]]&lt;&gt;"",Weekly[[#This Row],[Actual]]=FALSE),BJ447-1,BJ447)))</f>
        <v>80.489999999999995</v>
      </c>
      <c r="BK448" s="58">
        <f>IF(AND(Weekly[[#This Row],[TRUES]]&gt;4,Weekly[[#This Row],[Actual]]=TRUE),BK447+Weekly[[#This Row],[BF H Odds]]-1,IF(AND(Weekly[[#This Row],[FALSES]]&gt;4,Weekly[[#This Row],[Actual]]=FALSE),BK447+Weekly[[#This Row],[BF V Odds]]-1,IF(AND(Weekly[[#This Row],[TRUES]]&gt;4,Weekly[[#This Row],[Actual]]=FALSE),BK447-1,IF(AND(Weekly[[#This Row],[FALSES]]&gt;4,Weekly[[#This Row],[Actual]]=TRUE),BK447-1,BK447))))</f>
        <v>5.390000000000029</v>
      </c>
      <c r="BL448" s="58">
        <f>IF(AND(Weekly[[#This Row],[TRUES]]&gt;5,Weekly[[#This Row],[Actual]]=TRUE),BL447+Weekly[[#This Row],[BF H Odds]]-1,IF(AND(Weekly[[#This Row],[FALSES]]&gt;5,Weekly[[#This Row],[Actual]]=FALSE),BL447+Weekly[[#This Row],[BF V Odds]]-1,IF(AND(Weekly[[#This Row],[TRUES]]&gt;5,Weekly[[#This Row],[Actual]]=FALSE),BL447-1,IF(AND(Weekly[[#This Row],[FALSES]]&gt;5,Weekly[[#This Row],[Actual]]=TRUE),BL447-1,BL447))))</f>
        <v>13.600000000000023</v>
      </c>
      <c r="BM448" s="58">
        <f>IF(AND(Weekly[[#This Row],[TRUES]]&gt;6,Weekly[[#This Row],[Actual]]=TRUE),BM447+Weekly[[#This Row],[BF H Odds]]-1,IF(AND(Weekly[[#This Row],[FALSES]]&gt;6,Weekly[[#This Row],[Actual]]=FALSE),BM447+Weekly[[#This Row],[BF V Odds]]-1,IF(AND(Weekly[[#This Row],[TRUES]]&gt;6,Weekly[[#This Row],[Actual]]=FALSE),BM447-1,IF(AND(Weekly[[#This Row],[FALSES]]&gt;6,Weekly[[#This Row],[Actual]]=TRUE),BM447-1,BM447))))</f>
        <v>43.45</v>
      </c>
    </row>
    <row r="449" spans="1:65" x14ac:dyDescent="0.25">
      <c r="A449" s="34"/>
      <c r="B449" s="10">
        <v>44299</v>
      </c>
      <c r="C449" s="17" t="s">
        <v>21</v>
      </c>
      <c r="D449" s="15" t="s">
        <v>27</v>
      </c>
      <c r="E449" t="b">
        <v>1</v>
      </c>
      <c r="F449" t="b">
        <v>1</v>
      </c>
      <c r="G449" t="b">
        <v>1</v>
      </c>
      <c r="H449" t="b">
        <v>1</v>
      </c>
      <c r="I449" t="b">
        <v>1</v>
      </c>
      <c r="J449" t="b">
        <v>1</v>
      </c>
      <c r="K449" t="b">
        <v>1</v>
      </c>
      <c r="L449" t="b">
        <v>1</v>
      </c>
      <c r="O449" t="str">
        <f>IF(Weekly[[#This Row],[H/V]]="H",Weekly[[#This Row],[BF H Odds]],IF(Weekly[[#This Row],[H/V]]="V",Weekly[[#This Row],[BF V Odds]],""))</f>
        <v/>
      </c>
      <c r="P449" t="b">
        <v>0</v>
      </c>
      <c r="R449" s="35">
        <f>IFERROR(IF(Weekly[[#This Row],[Won Bet?]]="yes",R448+(Weekly[[#This Row],[BF Odds]]*Weekly[[#This Row],[BF Stake]])-Weekly[[#This Row],[BF Stake]],R448-Weekly[[#This Row],[BF Stake]]),R448)</f>
        <v>959.96</v>
      </c>
      <c r="S449" s="9">
        <f>IFERROR(IF(Weekly[[#This Row],[Won Bet?]]="yes",S448+(((Weekly[[#This Row],[BF Odds]]*Weekly[[#This Row],[BF Stake]])-Weekly[[#This Row],[BF Stake]])*0.92),S448-Weekly[[#This Row],[BF Stake]]),S448)</f>
        <v>945.15519999999992</v>
      </c>
      <c r="T449">
        <v>1.69</v>
      </c>
      <c r="U449">
        <v>2.14</v>
      </c>
      <c r="V449" s="24">
        <f>IF(Weekly[[#This Row],[Actual]]="","",IF(AND(Weekly[[#This Row],[SVC_P]]=Weekly[[#This Row],[Actual]],Weekly[[#This Row],[SVC_P]]=TRUE),V448+Weekly[[#This Row],[BF H Odds]]-1,IF(AND(Weekly[[#This Row],[SVC_P]]=Weekly[[#This Row],[Actual]],Weekly[[#This Row],[SVC_P]]=FALSE),V448+Weekly[[#This Row],[BF V Odds]]-1,V448-1)))</f>
        <v>67.740000000000052</v>
      </c>
      <c r="W449" s="24">
        <f>IF(Weekly[[#This Row],[Actual]]="","",IF(AND(Weekly[[#This Row],[SVC_P]]=FALSE,Weekly[[#This Row],[Actual]]=TRUE),W448+Weekly[[#This Row],[BF H Odds]]-1,IF(AND(Weekly[[#This Row],[SVC_P]]=TRUE,Weekly[[#This Row],[Actual]]=FALSE,),W448+Weekly[[#This Row],[BF V Odds]]-1,W448-1)))</f>
        <v>-384.03</v>
      </c>
      <c r="X449" s="24">
        <f>IF(Weekly[[#This Row],[Actual]]="","",IF(AND(Weekly[[#This Row],[ADBC_P]]=Weekly[[#This Row],[Actual]],Weekly[[#This Row],[ADBC_P]]=TRUE),X448+Weekly[[#This Row],[BF H Odds]]-1,IF(AND(Weekly[[#This Row],[ADBC_P]]=Weekly[[#This Row],[Actual]],Weekly[[#This Row],[ADBC_P]]=FALSE),X448+Weekly[[#This Row],[BF V Odds]]-1,X448-1)))</f>
        <v>16.820000000000022</v>
      </c>
      <c r="Y449" s="24">
        <f>IF(Weekly[[#This Row],[Actual]]="","",IF(AND(Weekly[[#This Row],[ADBC_P]]=FALSE,Weekly[[#This Row],[Actual]]=TRUE),Y448+Weekly[[#This Row],[BF H Odds]]-1,IF(AND(Weekly[[#This Row],[ADBC_P]]=TRUE,Weekly[[#This Row],[Actual]]=FALSE),Y448+Weekly[[#This Row],[BF V Odds]]-1,Y448-1)))</f>
        <v>58.760000000000005</v>
      </c>
      <c r="Z449" s="24">
        <f>IF(Weekly[[#This Row],[Actual]]="","",IF(AND(Weekly[[#This Row],[RFC_P]]=Weekly[[#This Row],[Actual]],Weekly[[#This Row],[RFC_P]]=TRUE),Z448+Weekly[[#This Row],[BF H Odds]]-1,IF(AND(Weekly[[#This Row],[RFC_P]]=Weekly[[#This Row],[Actual]],Weekly[[#This Row],[RFC_P]]=FALSE),Z448+Weekly[[#This Row],[BF V Odds]]-1,Z448-1)))</f>
        <v>35.190000000000012</v>
      </c>
      <c r="AA449" s="24">
        <f>IF(Weekly[[#This Row],[Actual]]="","",IF(AND(Weekly[[#This Row],[RFC_P]]=FALSE,Weekly[[#This Row],[Actual]]=TRUE),AA448+Weekly[[#This Row],[BF H Odds]]-1,IF(AND(Weekly[[#This Row],[RFC_P]]=TRUE,Weekly[[#This Row],[Actual]]=FALSE),AA448+Weekly[[#This Row],[BF V Odds]]-1,AA448-1)))</f>
        <v>40.389999999999979</v>
      </c>
      <c r="AB449" s="24">
        <f>IF(Weekly[[#This Row],[Actual]]="","",IF(AND(Weekly[[#This Row],[GBC_P]]=Weekly[[#This Row],[Actual]],Weekly[[#This Row],[GBC_P]]=TRUE),AB448+Weekly[[#This Row],[BF H Odds]]-1,IF(AND(Weekly[[#This Row],[GBC_P]]=Weekly[[#This Row],[Actual]],Weekly[[#This Row],[GBC_P]]=FALSE),AB448+Weekly[[#This Row],[BF V Odds]]-1,AB448-1)))</f>
        <v>5.590000000000007</v>
      </c>
      <c r="AC449" s="24">
        <f>IF(Weekly[[#This Row],[Actual]]="","",IF(AND(Weekly[[#This Row],[GBC_P]]=FALSE,Weekly[[#This Row],[Actual]]=TRUE),AC448+Weekly[[#This Row],[BF H Odds]]-1,IF(AND(Weekly[[#This Row],[GBC_P]]=TRUE,Weekly[[#This Row],[Actual]]=FALSE),AC448+Weekly[[#This Row],[BF V Odds]]-1,AC448-1)))</f>
        <v>69.989999999999938</v>
      </c>
      <c r="AD449" s="24">
        <f>IF(Weekly[[#This Row],[Actual]]="","",IF(AND(Weekly[[#This Row],[HGBC_P]]=Weekly[[#This Row],[Actual]],Weekly[[#This Row],[HGBC_P]]=TRUE),AD448+Weekly[[#This Row],[BF H Odds]]-1,IF(AND(Weekly[[#This Row],[HGBC_P]]=Weekly[[#This Row],[Actual]],Weekly[[#This Row],[HGBC_P]]=FALSE),AD448+Weekly[[#This Row],[BF V Odds]]-1,AD448-1)))</f>
        <v>8.6200000000000259</v>
      </c>
      <c r="AE449" s="24">
        <f>IF(Weekly[[#This Row],[Actual]]="","",IF(AND(Weekly[[#This Row],[HGBC_P]]=FALSE,Weekly[[#This Row],[Actual]]=TRUE),AE448+Weekly[[#This Row],[BF H Odds]]-1,IF(AND(Weekly[[#This Row],[HGBC_P]]=TRUE,Weekly[[#This Row],[Actual]]=FALSE),AE448+Weekly[[#This Row],[BF V Odds]]-1,AE448-1)))</f>
        <v>66.959999999999994</v>
      </c>
      <c r="AF449" s="24">
        <f>IF(Weekly[[#This Row],[Actual]]="","",IF(AND(Weekly[[#This Row],[XGB_P]]=Weekly[[#This Row],[Actual]],Weekly[[#This Row],[XGB_P]]=TRUE),AF448+Weekly[[#This Row],[BF H Odds]]-1,IF(AND(Weekly[[#This Row],[XGB_P]]=Weekly[[#This Row],[Actual]],Weekly[[#This Row],[XGB_P]]=FALSE),AF448+Weekly[[#This Row],[BF V Odds]]-1,AF448-1)))</f>
        <v>32.810000000000024</v>
      </c>
      <c r="AG449" s="24">
        <f>IF(Weekly[[#This Row],[Actual]]="","",IF(AND(Weekly[[#This Row],[XGB_P]]=FALSE,Weekly[[#This Row],[Actual]]=TRUE),AG448+Weekly[[#This Row],[BF H Odds]]-1,IF(AND(Weekly[[#This Row],[XGB_P]]=TRUE,Weekly[[#This Row],[Actual]]=FALSE),AG448+Weekly[[#This Row],[BF V Odds]]-1,AG448-1)))</f>
        <v>42.769999999999996</v>
      </c>
      <c r="AH449" s="24">
        <f>IF(Weekly[[#This Row],[Actual]]="","",IF(AND(Weekly[[#This Row],[QDA_P]]=Weekly[[#This Row],[Actual]],Weekly[[#This Row],[QDA_P]]=TRUE),AH448+Weekly[[#This Row],[BF H Odds]]-1,IF(AND(Weekly[[#This Row],[QDA_P]]=Weekly[[#This Row],[Actual]],Weekly[[#This Row],[QDA_P]]=FALSE),AH448+Weekly[[#This Row],[BF V Odds]]-1,AH448-1)))</f>
        <v>-5.8999999999999915</v>
      </c>
      <c r="AI449" s="24">
        <f>IF(Weekly[[#This Row],[Actual]]="","",IF(AND(Weekly[[#This Row],[QDA_P]]=FALSE,Weekly[[#This Row],[Actual]]=TRUE),AI448+Weekly[[#This Row],[BF H Odds]]-1,IF(AND(Weekly[[#This Row],[QDA_P]]=TRUE,Weekly[[#This Row],[Actual]]=FALSE),AI448+Weekly[[#This Row],[BF V Odds]]-1,AI448-1)))</f>
        <v>81.47999999999999</v>
      </c>
      <c r="AJ449" s="24">
        <f>IF(Weekly[[#This Row],[Actual]]="","",IF(AND(Weekly[[#This Row],[KNC_P]]=FALSE,Weekly[[#This Row],[Actual]]=TRUE),AJ448+Weekly[[#This Row],[BF H Odds]]-1,IF(AND(Weekly[[#This Row],[KNC_P]]=TRUE,Weekly[[#This Row],[Actual]]=FALSE),AJ448+Weekly[[#This Row],[BF V Odds]]-1,AJ448-1)))</f>
        <v>49.769999999999975</v>
      </c>
      <c r="AK449" s="24">
        <f>IF(Weekly[[#This Row],[Actual]]="","",IF(AND(Weekly[[#This Row],[KNC_P]]=FALSE,Weekly[[#This Row],[Actual]]=TRUE),AK448+Weekly[[#This Row],[BF H Odds]]-1,IF(AND(Weekly[[#This Row],[KNC_P]]=TRUE,Weekly[[#This Row],[Actual]]=FALSE),AK448+Weekly[[#This Row],[BF V Odds]]-1,AK448-1)))</f>
        <v>48.669999999999966</v>
      </c>
      <c r="AL449" s="30">
        <f>IF(Weekly[[#This Row],[Actual]]="","",COUNTIF(Weekly[[#This Row],[SVC_P]:[QDA_P]],TRUE))</f>
        <v>7</v>
      </c>
      <c r="AM449" s="30">
        <f>IF(Weekly[[#This Row],[Actual]]="","",COUNTIF(Weekly[[#This Row],[SVC_P]:[QDA_P]],FALSE))</f>
        <v>0</v>
      </c>
      <c r="AN449" s="36" t="str">
        <f>IF(AND(Weekly[[#This Row],[BF V Odds]]&gt;$BO$6,Weekly[[#This Row],[BF V Odds]] &lt; $BO$7),Weekly[[#This Row],[BF V Odds]],"")</f>
        <v/>
      </c>
      <c r="AO449" s="36" t="str">
        <f>IF(AND(Weekly[[#This Row],[BF H Odds]]&gt;$BO$6, Weekly[[#This Row],[BF H Odds]] &lt; $BO$7),Weekly[[#This Row],[BF H Odds]],"")</f>
        <v/>
      </c>
      <c r="AP449" s="37">
        <f>IF(AND(Weekly[[#This Row],[V Odds &lt;]]="",Weekly[[#This Row],[H Odds &lt;]]=""),AP448,IF(AND(Weekly[[#This Row],[H Odds &lt;]]&lt;&gt;"",Weekly[[#This Row],[SVC_P]]=TRUE,Weekly[[#This Row],[Actual]]=TRUE),AP448+Weekly[[#This Row],[H Odds &lt;]]-1,IF(AND(Weekly[[#This Row],[V Odds &lt;]]&lt;&gt;"",Weekly[[#This Row],[SVC_P]]=FALSE,Weekly[[#This Row],[Actual]]=FALSE),AP448+Weekly[[#This Row],[V Odds &lt;]]-1,IF(AND(Weekly[[#This Row],[V Odds &lt;]]&lt;&gt;"",Weekly[[#This Row],[SVC_P]]=FALSE,Weekly[[#This Row],[Actual]]=TRUE),AP448-1,IF(AND(Weekly[[#This Row],[H Odds &lt;]]&lt;&gt;"",Weekly[[#This Row],[SVC_P]]=TRUE,Weekly[[#This Row],[Actual]]=FALSE),AP448-1,AP448)))))</f>
        <v>83.63000000000001</v>
      </c>
      <c r="AQ449" s="37">
        <f>IF(AND(Weekly[[#This Row],[V Odds &lt;]]="",Weekly[[#This Row],[H Odds &lt;]]=""),AQ448,IF(AND(Weekly[[#This Row],[H Odds &lt;]]&lt;&gt;"",Weekly[[#This Row],[ADBC_P]]=TRUE,Weekly[[#This Row],[Actual]]=TRUE),AQ448+Weekly[[#This Row],[H Odds &lt;]]-1,IF(AND(Weekly[[#This Row],[V Odds &lt;]]&lt;&gt;"",Weekly[[#This Row],[ADBC_P]]=FALSE,Weekly[[#This Row],[Actual]]=FALSE),AQ448+Weekly[[#This Row],[V Odds &lt;]]-1,IF(AND(Weekly[[#This Row],[V Odds &lt;]]&lt;&gt;"",Weekly[[#This Row],[ADBC_P]]=FALSE,Weekly[[#This Row],[Actual]]=TRUE),AQ448-1,IF(AND(Weekly[[#This Row],[H Odds &lt;]]&lt;&gt;"",Weekly[[#This Row],[ADBC_P]]=TRUE,Weekly[[#This Row],[Actual]]=FALSE),AQ448-1,AQ448)))))</f>
        <v>53.73</v>
      </c>
      <c r="AR449" s="37">
        <f>IF(AND(Weekly[[#This Row],[V Odds &lt;]]="",Weekly[[#This Row],[H Odds &lt;]]=""),AR448,IF(AND(Weekly[[#This Row],[H Odds &lt;]]&lt;&gt;"",Weekly[[#This Row],[RFC_P]]=TRUE,Weekly[[#This Row],[Actual]]=TRUE),AR448+Weekly[[#This Row],[H Odds &lt;]]-1,IF(AND(Weekly[[#This Row],[V Odds &lt;]]&lt;&gt;"",Weekly[[#This Row],[RFC_P]]=FALSE,Weekly[[#This Row],[Actual]]=FALSE),AR448+Weekly[[#This Row],[V Odds &lt;]]-1,IF(AND(Weekly[[#This Row],[V Odds &lt;]]&lt;&gt;"",Weekly[[#This Row],[RFC_P]]=FALSE,Weekly[[#This Row],[Actual]]=TRUE),AR448-1,IF(AND(Weekly[[#This Row],[H Odds &lt;]]&lt;&gt;"",Weekly[[#This Row],[RFC_P]]=TRUE,Weekly[[#This Row],[Actual]]=FALSE),AR448-1,AR448)))))</f>
        <v>73.439999999999984</v>
      </c>
      <c r="AS449" s="37">
        <f>IF(AND(Weekly[[#This Row],[V Odds &lt;]]="",Weekly[[#This Row],[H Odds &lt;]]=""),AS448,IF(AND(Weekly[[#This Row],[H Odds &lt;]]&lt;&gt;"",Weekly[[#This Row],[GBC_P]]=TRUE,Weekly[[#This Row],[Actual]]=TRUE),AS448+Weekly[[#This Row],[H Odds &lt;]]-1,IF(AND(Weekly[[#This Row],[V Odds &lt;]]&lt;&gt;"",Weekly[[#This Row],[GBC_P]]=FALSE,Weekly[[#This Row],[Actual]]=FALSE),AS448+Weekly[[#This Row],[V Odds &lt;]]-1,IF(AND(Weekly[[#This Row],[V Odds &lt;]]&lt;&gt;"",Weekly[[#This Row],[GBC_P]]=FALSE,Weekly[[#This Row],[Actual]]=TRUE),AS448-1,IF(AND(Weekly[[#This Row],[H Odds &lt;]]&lt;&gt;"",Weekly[[#This Row],[GBC_P]]=TRUE,Weekly[[#This Row],[Actual]]=FALSE),AS448-1,AS448)))))</f>
        <v>53.330000000000005</v>
      </c>
      <c r="AT449" s="37">
        <f>IF(AND(Weekly[[#This Row],[V Odds &lt;]]="",Weekly[[#This Row],[H Odds &lt;]]=""),AT448,IF(AND(Weekly[[#This Row],[H Odds &lt;]]&lt;&gt;"",Weekly[[#This Row],[HGBC_P]]=TRUE,Weekly[[#This Row],[Actual]]=TRUE),AT448+Weekly[[#This Row],[H Odds &lt;]]-1,IF(AND(Weekly[[#This Row],[V Odds &lt;]]&lt;&gt;"",Weekly[[#This Row],[HGBC_P]]=FALSE,Weekly[[#This Row],[Actual]]=FALSE),AT448+Weekly[[#This Row],[V Odds &lt;]]-1,IF(AND(Weekly[[#This Row],[V Odds &lt;]]&lt;&gt;"",Weekly[[#This Row],[HGBC_P]]=FALSE,Weekly[[#This Row],[Actual]]=TRUE),AT448-1,IF(AND(Weekly[[#This Row],[H Odds &lt;]]&lt;&gt;"",Weekly[[#This Row],[HGBC_P]]=TRUE,Weekly[[#This Row],[Actual]]=FALSE),AT448-1,AT448)))))</f>
        <v>58.16</v>
      </c>
      <c r="AU449" s="37">
        <f>IF(AND(Weekly[[#This Row],[V Odds &lt;]]="",Weekly[[#This Row],[H Odds &lt;]]=""),AU448,IF(AND(Weekly[[#This Row],[H Odds &lt;]]&lt;&gt;"",Weekly[[#This Row],[XGB_P]]=TRUE,Weekly[[#This Row],[Actual]]=TRUE),AU448+Weekly[[#This Row],[H Odds &lt;]]-1,IF(AND(Weekly[[#This Row],[V Odds &lt;]]&lt;&gt;"",Weekly[[#This Row],[XGB_P]]=FALSE,Weekly[[#This Row],[Actual]]=FALSE),AU448+Weekly[[#This Row],[V Odds &lt;]]-1,IF(AND(Weekly[[#This Row],[V Odds &lt;]]&lt;&gt;"",Weekly[[#This Row],[XGB_P]]=FALSE,Weekly[[#This Row],[Actual]]=TRUE),AU448-1,IF(AND(Weekly[[#This Row],[H Odds &lt;]]&lt;&gt;"",Weekly[[#This Row],[XGB_P]]=TRUE,Weekly[[#This Row],[Actual]]=FALSE),AU448-1,AU448)))))</f>
        <v>69.510000000000005</v>
      </c>
      <c r="AV449" s="37">
        <f>IF(AND(Weekly[[#This Row],[V Odds &lt;]]="",Weekly[[#This Row],[H Odds &lt;]]=""),AV448,IF(AND(Weekly[[#This Row],[H Odds &lt;]]&lt;&gt;"",Weekly[[#This Row],[QDA_P]]=TRUE,Weekly[[#This Row],[Actual]]=TRUE),AV448+Weekly[[#This Row],[H Odds &lt;]]-1,IF(AND(Weekly[[#This Row],[V Odds &lt;]]&lt;&gt;"",Weekly[[#This Row],[QDA_P]]=FALSE,Weekly[[#This Row],[Actual]]=FALSE),AV448+Weekly[[#This Row],[V Odds &lt;]]-1,IF(AND(Weekly[[#This Row],[V Odds &lt;]]&lt;&gt;"",Weekly[[#This Row],[QDA_P]]=FALSE,Weekly[[#This Row],[Actual]]=TRUE),AV448-1,IF(AND(Weekly[[#This Row],[H Odds &lt;]]&lt;&gt;"",Weekly[[#This Row],[QDA_P]]=TRUE,Weekly[[#This Row],[Actual]]=FALSE),AV448-1,AV448)))))</f>
        <v>61.199999999999989</v>
      </c>
      <c r="AW449" s="37">
        <f>IF(AND(Weekly[[#This Row],[H Odds &lt;]]="",Weekly[[#This Row],[V Odds &lt;]]=""),AW448,IF(AND(Weekly[[#This Row],[KNC_P]]=Weekly[[#This Row],[Actual]],Weekly[[#This Row],[KNC_P]]=TRUE),AW448+Weekly[[#This Row],[BF H Odds]]-1,IF(AND(Weekly[[#This Row],[KNC_P]]=Weekly[[#This Row],[Actual]],Weekly[[#This Row],[KNC_P]]=FALSE),AW448+Weekly[[#This Row],[BF V Odds]]-1,AW448-1)))</f>
        <v>54.930000000000014</v>
      </c>
      <c r="AX449" s="37">
        <f>IF(AND(Weekly[[#This Row],[V Odds &lt;]]="",Weekly[[#This Row],[H Odds &lt;]]=""),AX448,IF(AND(Weekly[[#This Row],[V Odds &lt;]]&lt;&gt;"",Weekly[[#This Row],[FALSES]]&gt;0,Weekly[[#This Row],[Actual]]=FALSE),AX448+Weekly[[#This Row],[V Odds &lt;]]-1,IF(AND(Weekly[[#This Row],[H Odds &lt;]]&lt;&gt;"",Weekly[[#This Row],[TRUES]]&gt;0,Weekly[[#This Row],[Actual]]=TRUE),AX448+Weekly[[#This Row],[H Odds &lt;]]-1,IF(AND(Weekly[[#This Row],[V Odds &lt;]]&lt;&gt;"",Weekly[[#This Row],[FALSES]]=0),AX448,IF(AND(Weekly[[#This Row],[H Odds &lt;]]&lt;&gt;"",Weekly[[#This Row],[TRUES]]=0),AX448,AX448-1)))))</f>
        <v>99.199999999999974</v>
      </c>
      <c r="AY449" s="37">
        <f>IF(AND(Weekly[[#This Row],[V Odds &lt;]]="",Weekly[[#This Row],[H Odds &lt;]]=""),AY448,IF(AND(Weekly[[#This Row],[V Odds &lt;]]&lt;&gt;"",Weekly[[#This Row],[FALSES]]&gt;0,Weekly[[#This Row],[Actual]]=FALSE),AY448+((Weekly[[#This Row],[V Odds &lt;]]-1)*0.92),IF(AND(Weekly[[#This Row],[H Odds &lt;]]&lt;&gt;"",Weekly[[#This Row],[TRUES]]&gt;0,Weekly[[#This Row],[Actual]]=TRUE),AY448+((Weekly[[#This Row],[H Odds &lt;]]-1)*0.92),IF(AND(Weekly[[#This Row],[V Odds &lt;]]&lt;&gt;"",Weekly[[#This Row],[FALSES]]=0),AY448,IF(AND(Weekly[[#This Row],[H Odds &lt;]]&lt;&gt;"",Weekly[[#This Row],[TRUES]]=0),AY448,AY448-1)))))</f>
        <v>89.504000000000033</v>
      </c>
      <c r="AZ449" s="37">
        <f>IF(AND(Weekly[[#This Row],[V Odds &lt;]]="",Weekly[[#This Row],[H Odds &lt;]]=""),AZ448,IF(AND(Weekly[[#This Row],[V Odds &lt;]]&lt;&gt;"",Weekly[[#This Row],[Actual]]=FALSE),AZ448+Weekly[[#This Row],[V Odds &lt;]]-1,IF(AND(Weekly[[#This Row],[H Odds &lt;]]&lt;&gt;"",Weekly[[#This Row],[Actual]]=TRUE),AZ448+Weekly[[#This Row],[H Odds &lt;]]-1,AZ448-1)))</f>
        <v>87.169999999999987</v>
      </c>
      <c r="BA449" s="38">
        <f>IF(Weekly[[#This Row],[H Odds &lt;]]="",BA448,IF(AND(Weekly[[#This Row],[H Odds &lt;]]&lt;&gt;"",Weekly[[#This Row],[SVC_P]]=TRUE,Weekly[[#This Row],[Actual]]=TRUE),BA448+Weekly[[#This Row],[H Odds &lt;]]-1,IF(AND(Weekly[[#This Row],[H Odds &lt;]]&lt;&gt;"",Weekly[[#This Row],[SVC_P]]=TRUE,Weekly[[#This Row],[Actual]]=FALSE),BA448-1,BA448)))</f>
        <v>78.589999999999989</v>
      </c>
      <c r="BB449" s="38">
        <f>IF(Weekly[[#This Row],[H Odds &lt;]]="",BB448,IF(AND(Weekly[[#This Row],[H Odds &lt;]]&lt;&gt;"",Weekly[[#This Row],[ADBC_P]]=TRUE,Weekly[[#This Row],[Actual]]=TRUE),BB448+Weekly[[#This Row],[H Odds &lt;]]-1,IF(AND(Weekly[[#This Row],[H Odds &lt;]]&lt;&gt;"",Weekly[[#This Row],[ADBC_P]]=TRUE,Weekly[[#This Row],[Actual]]=FALSE),BB448-1,BB448)))</f>
        <v>52.41</v>
      </c>
      <c r="BC449" s="38">
        <f>IF(Weekly[[#This Row],[H Odds &lt;]]="",BC448,IF(AND(Weekly[[#This Row],[H Odds &lt;]]&lt;&gt;"",Weekly[[#This Row],[RFC_P]]=TRUE,Weekly[[#This Row],[Actual]]=TRUE),BC448+Weekly[[#This Row],[H Odds &lt;]]-1,IF(AND(Weekly[[#This Row],[H Odds &lt;]]&lt;&gt;"",Weekly[[#This Row],[RFC_P]]=TRUE,Weekly[[#This Row],[Actual]]=FALSE),BC448-1,BC448)))</f>
        <v>54.109999999999992</v>
      </c>
      <c r="BD449" s="38">
        <f>IF(Weekly[[#This Row],[H Odds &lt;]]="",BD448,IF(AND(Weekly[[#This Row],[H Odds &lt;]]&lt;&gt;"",Weekly[[#This Row],[GBC_P]]=TRUE,Weekly[[#This Row],[Actual]]=TRUE),BD448+Weekly[[#This Row],[H Odds &lt;]]-1,IF(AND(Weekly[[#This Row],[H Odds &lt;]]&lt;&gt;"",Weekly[[#This Row],[GBC_P]]=TRUE,Weekly[[#This Row],[Actual]]=FALSE),BD448-1,BD448)))</f>
        <v>53.110000000000007</v>
      </c>
      <c r="BE449" s="38">
        <f>IF(Weekly[[#This Row],[H Odds &lt;]]="",BE448,IF(AND(Weekly[[#This Row],[H Odds &lt;]]&lt;&gt;"",Weekly[[#This Row],[HGBC_P]]=TRUE,Weekly[[#This Row],[Actual]]=TRUE),BE448+Weekly[[#This Row],[H Odds &lt;]]-1,IF(AND(Weekly[[#This Row],[H Odds &lt;]]&lt;&gt;"",Weekly[[#This Row],[HGBC_P]]=TRUE,Weekly[[#This Row],[Actual]]=FALSE),BE448-1,BE448)))</f>
        <v>57.459999999999994</v>
      </c>
      <c r="BF449" s="38">
        <f>IF(Weekly[[#This Row],[H Odds &lt;]]="",BF448,IF(AND(Weekly[[#This Row],[H Odds &lt;]]&lt;&gt;"",Weekly[[#This Row],[XGB_P]]=TRUE,Weekly[[#This Row],[Actual]]=TRUE),BF448+Weekly[[#This Row],[H Odds &lt;]]-1,IF(AND(Weekly[[#This Row],[H Odds &lt;]]&lt;&gt;"",Weekly[[#This Row],[XGB_P]]=TRUE,Weekly[[#This Row],[Actual]]=FALSE),BF448-1,BF448)))</f>
        <v>64.08</v>
      </c>
      <c r="BG449" s="38">
        <f>IF(Weekly[[#This Row],[H Odds &lt;]]="",BG448,IF(AND(Weekly[[#This Row],[H Odds &lt;]]&lt;&gt;"",Weekly[[#This Row],[QDA_P]]=TRUE,Weekly[[#This Row],[Actual]]=TRUE),BG448+Weekly[[#This Row],[H Odds &lt;]]-1,IF(AND(Weekly[[#This Row],[H Odds &lt;]]&lt;&gt;"",Weekly[[#This Row],[QDA_P]]=TRUE,Weekly[[#This Row],[Actual]]=FALSE),BG448-1,BG448)))</f>
        <v>51.129999999999995</v>
      </c>
      <c r="BH449" s="38">
        <f>IF(Weekly[[#This Row],[H Odds &lt;]]="",BH448,IF(AND(Weekly[[#This Row],[H Odds &lt;]]&lt;&gt;"",Weekly[[#This Row],[KNC_P]]=TRUE,Weekly[[#This Row],[Actual]]=TRUE),BH448+Weekly[[#This Row],[H Odds &lt;]]-1,IF(AND(Weekly[[#This Row],[H Odds &lt;]]&lt;&gt;"",Weekly[[#This Row],[KNC_P]]=TRUE,Weekly[[#This Row],[Actual]]=FALSE),BH448-1,BH448)))</f>
        <v>55.499999999999993</v>
      </c>
      <c r="BI449" s="38">
        <f>IF(Weekly[[#This Row],[H Odds &lt;]]="",BI448,IF(AND(Weekly[[#This Row],[H Odds &lt;]]&lt;&gt;"",Weekly[[#This Row],[TRUES]]&gt;0,Weekly[[#This Row],[Actual]]=TRUE),BI448+Weekly[[#This Row],[H Odds &lt;]]-1,IF(AND(Weekly[[#This Row],[H Odds &lt;]]&lt;&gt;"",Weekly[[#This Row],[TRUES]]=0),BI448,BI448-1)))</f>
        <v>78.589999999999989</v>
      </c>
      <c r="BJ449" s="38">
        <f>IF(Weekly[[#This Row],[H Odds &lt;]]="",BJ448,IF(AND(Weekly[[#This Row],[H Odds &lt;]]&lt;&gt;"",Weekly[[#This Row],[Actual]]=TRUE),BJ448+Weekly[[#This Row],[H Odds &lt;]]-1,IF(AND(Weekly[[#This Row],[H Odds &lt;]]&lt;&gt;"",Weekly[[#This Row],[Actual]]=FALSE),BJ448-1,BJ448)))</f>
        <v>80.489999999999995</v>
      </c>
      <c r="BK449" s="58">
        <f>IF(AND(Weekly[[#This Row],[TRUES]]&gt;4,Weekly[[#This Row],[Actual]]=TRUE),BK448+Weekly[[#This Row],[BF H Odds]]-1,IF(AND(Weekly[[#This Row],[FALSES]]&gt;4,Weekly[[#This Row],[Actual]]=FALSE),BK448+Weekly[[#This Row],[BF V Odds]]-1,IF(AND(Weekly[[#This Row],[TRUES]]&gt;4,Weekly[[#This Row],[Actual]]=FALSE),BK448-1,IF(AND(Weekly[[#This Row],[FALSES]]&gt;4,Weekly[[#This Row],[Actual]]=TRUE),BK448-1,BK448))))</f>
        <v>4.390000000000029</v>
      </c>
      <c r="BL449" s="58">
        <f>IF(AND(Weekly[[#This Row],[TRUES]]&gt;5,Weekly[[#This Row],[Actual]]=TRUE),BL448+Weekly[[#This Row],[BF H Odds]]-1,IF(AND(Weekly[[#This Row],[FALSES]]&gt;5,Weekly[[#This Row],[Actual]]=FALSE),BL448+Weekly[[#This Row],[BF V Odds]]-1,IF(AND(Weekly[[#This Row],[TRUES]]&gt;5,Weekly[[#This Row],[Actual]]=FALSE),BL448-1,IF(AND(Weekly[[#This Row],[FALSES]]&gt;5,Weekly[[#This Row],[Actual]]=TRUE),BL448-1,BL448))))</f>
        <v>12.600000000000023</v>
      </c>
      <c r="BM449" s="58">
        <f>IF(AND(Weekly[[#This Row],[TRUES]]&gt;6,Weekly[[#This Row],[Actual]]=TRUE),BM448+Weekly[[#This Row],[BF H Odds]]-1,IF(AND(Weekly[[#This Row],[FALSES]]&gt;6,Weekly[[#This Row],[Actual]]=FALSE),BM448+Weekly[[#This Row],[BF V Odds]]-1,IF(AND(Weekly[[#This Row],[TRUES]]&gt;6,Weekly[[#This Row],[Actual]]=FALSE),BM448-1,IF(AND(Weekly[[#This Row],[FALSES]]&gt;6,Weekly[[#This Row],[Actual]]=TRUE),BM448-1,BM448))))</f>
        <v>42.45</v>
      </c>
    </row>
    <row r="450" spans="1:65" x14ac:dyDescent="0.25">
      <c r="A450" s="34"/>
      <c r="B450" s="10">
        <v>44299</v>
      </c>
      <c r="C450" s="17" t="s">
        <v>38</v>
      </c>
      <c r="D450" s="15" t="s">
        <v>25</v>
      </c>
      <c r="E450" t="b">
        <v>1</v>
      </c>
      <c r="F450" t="b">
        <v>1</v>
      </c>
      <c r="G450" t="b">
        <v>1</v>
      </c>
      <c r="H450" t="b">
        <v>0</v>
      </c>
      <c r="I450" t="b">
        <v>0</v>
      </c>
      <c r="J450" t="b">
        <v>1</v>
      </c>
      <c r="K450" t="b">
        <v>1</v>
      </c>
      <c r="L450" t="b">
        <v>1</v>
      </c>
      <c r="M450" t="s">
        <v>101</v>
      </c>
      <c r="N450">
        <v>23.99</v>
      </c>
      <c r="O450">
        <f>IF(Weekly[[#This Row],[H/V]]="H",Weekly[[#This Row],[BF H Odds]],IF(Weekly[[#This Row],[H/V]]="V",Weekly[[#This Row],[BF V Odds]],""))</f>
        <v>13.5</v>
      </c>
      <c r="P450" t="b">
        <v>1</v>
      </c>
      <c r="Q450" t="s">
        <v>76</v>
      </c>
      <c r="R450" s="35">
        <f>IFERROR(IF(Weekly[[#This Row],[Won Bet?]]="yes",R449+(Weekly[[#This Row],[BF Odds]]*Weekly[[#This Row],[BF Stake]])-Weekly[[#This Row],[BF Stake]],R449-Weekly[[#This Row],[BF Stake]]),R449)</f>
        <v>935.97</v>
      </c>
      <c r="S450" s="9">
        <f>IFERROR(IF(Weekly[[#This Row],[Won Bet?]]="yes",S449+(((Weekly[[#This Row],[BF Odds]]*Weekly[[#This Row],[BF Stake]])-Weekly[[#This Row],[BF Stake]])*0.92),S449-Weekly[[#This Row],[BF Stake]]),S449)</f>
        <v>921.16519999999991</v>
      </c>
      <c r="T450">
        <v>13.5</v>
      </c>
      <c r="U450">
        <v>1.07</v>
      </c>
      <c r="V450" s="24">
        <f>IF(Weekly[[#This Row],[Actual]]="","",IF(AND(Weekly[[#This Row],[SVC_P]]=Weekly[[#This Row],[Actual]],Weekly[[#This Row],[SVC_P]]=TRUE),V449+Weekly[[#This Row],[BF H Odds]]-1,IF(AND(Weekly[[#This Row],[SVC_P]]=Weekly[[#This Row],[Actual]],Weekly[[#This Row],[SVC_P]]=FALSE),V449+Weekly[[#This Row],[BF V Odds]]-1,V449-1)))</f>
        <v>67.810000000000045</v>
      </c>
      <c r="W450" s="24">
        <f>IF(Weekly[[#This Row],[Actual]]="","",IF(AND(Weekly[[#This Row],[SVC_P]]=FALSE,Weekly[[#This Row],[Actual]]=TRUE),W449+Weekly[[#This Row],[BF H Odds]]-1,IF(AND(Weekly[[#This Row],[SVC_P]]=TRUE,Weekly[[#This Row],[Actual]]=FALSE,),W449+Weekly[[#This Row],[BF V Odds]]-1,W449-1)))</f>
        <v>-385.03</v>
      </c>
      <c r="X450" s="24">
        <f>IF(Weekly[[#This Row],[Actual]]="","",IF(AND(Weekly[[#This Row],[ADBC_P]]=Weekly[[#This Row],[Actual]],Weekly[[#This Row],[ADBC_P]]=TRUE),X449+Weekly[[#This Row],[BF H Odds]]-1,IF(AND(Weekly[[#This Row],[ADBC_P]]=Weekly[[#This Row],[Actual]],Weekly[[#This Row],[ADBC_P]]=FALSE),X449+Weekly[[#This Row],[BF V Odds]]-1,X449-1)))</f>
        <v>16.890000000000022</v>
      </c>
      <c r="Y450" s="24">
        <f>IF(Weekly[[#This Row],[Actual]]="","",IF(AND(Weekly[[#This Row],[ADBC_P]]=FALSE,Weekly[[#This Row],[Actual]]=TRUE),Y449+Weekly[[#This Row],[BF H Odds]]-1,IF(AND(Weekly[[#This Row],[ADBC_P]]=TRUE,Weekly[[#This Row],[Actual]]=FALSE),Y449+Weekly[[#This Row],[BF V Odds]]-1,Y449-1)))</f>
        <v>57.760000000000005</v>
      </c>
      <c r="Z450" s="24">
        <f>IF(Weekly[[#This Row],[Actual]]="","",IF(AND(Weekly[[#This Row],[RFC_P]]=Weekly[[#This Row],[Actual]],Weekly[[#This Row],[RFC_P]]=TRUE),Z449+Weekly[[#This Row],[BF H Odds]]-1,IF(AND(Weekly[[#This Row],[RFC_P]]=Weekly[[#This Row],[Actual]],Weekly[[#This Row],[RFC_P]]=FALSE),Z449+Weekly[[#This Row],[BF V Odds]]-1,Z449-1)))</f>
        <v>35.260000000000012</v>
      </c>
      <c r="AA450" s="24">
        <f>IF(Weekly[[#This Row],[Actual]]="","",IF(AND(Weekly[[#This Row],[RFC_P]]=FALSE,Weekly[[#This Row],[Actual]]=TRUE),AA449+Weekly[[#This Row],[BF H Odds]]-1,IF(AND(Weekly[[#This Row],[RFC_P]]=TRUE,Weekly[[#This Row],[Actual]]=FALSE),AA449+Weekly[[#This Row],[BF V Odds]]-1,AA449-1)))</f>
        <v>39.389999999999979</v>
      </c>
      <c r="AB450" s="24">
        <f>IF(Weekly[[#This Row],[Actual]]="","",IF(AND(Weekly[[#This Row],[GBC_P]]=Weekly[[#This Row],[Actual]],Weekly[[#This Row],[GBC_P]]=TRUE),AB449+Weekly[[#This Row],[BF H Odds]]-1,IF(AND(Weekly[[#This Row],[GBC_P]]=Weekly[[#This Row],[Actual]],Weekly[[#This Row],[GBC_P]]=FALSE),AB449+Weekly[[#This Row],[BF V Odds]]-1,AB449-1)))</f>
        <v>4.590000000000007</v>
      </c>
      <c r="AC450" s="24">
        <f>IF(Weekly[[#This Row],[Actual]]="","",IF(AND(Weekly[[#This Row],[GBC_P]]=FALSE,Weekly[[#This Row],[Actual]]=TRUE),AC449+Weekly[[#This Row],[BF H Odds]]-1,IF(AND(Weekly[[#This Row],[GBC_P]]=TRUE,Weekly[[#This Row],[Actual]]=FALSE),AC449+Weekly[[#This Row],[BF V Odds]]-1,AC449-1)))</f>
        <v>70.059999999999931</v>
      </c>
      <c r="AD450" s="24">
        <f>IF(Weekly[[#This Row],[Actual]]="","",IF(AND(Weekly[[#This Row],[HGBC_P]]=Weekly[[#This Row],[Actual]],Weekly[[#This Row],[HGBC_P]]=TRUE),AD449+Weekly[[#This Row],[BF H Odds]]-1,IF(AND(Weekly[[#This Row],[HGBC_P]]=Weekly[[#This Row],[Actual]],Weekly[[#This Row],[HGBC_P]]=FALSE),AD449+Weekly[[#This Row],[BF V Odds]]-1,AD449-1)))</f>
        <v>7.6200000000000259</v>
      </c>
      <c r="AE450" s="24">
        <f>IF(Weekly[[#This Row],[Actual]]="","",IF(AND(Weekly[[#This Row],[HGBC_P]]=FALSE,Weekly[[#This Row],[Actual]]=TRUE),AE449+Weekly[[#This Row],[BF H Odds]]-1,IF(AND(Weekly[[#This Row],[HGBC_P]]=TRUE,Weekly[[#This Row],[Actual]]=FALSE),AE449+Weekly[[#This Row],[BF V Odds]]-1,AE449-1)))</f>
        <v>67.029999999999987</v>
      </c>
      <c r="AF450" s="24">
        <f>IF(Weekly[[#This Row],[Actual]]="","",IF(AND(Weekly[[#This Row],[XGB_P]]=Weekly[[#This Row],[Actual]],Weekly[[#This Row],[XGB_P]]=TRUE),AF449+Weekly[[#This Row],[BF H Odds]]-1,IF(AND(Weekly[[#This Row],[XGB_P]]=Weekly[[#This Row],[Actual]],Weekly[[#This Row],[XGB_P]]=FALSE),AF449+Weekly[[#This Row],[BF V Odds]]-1,AF449-1)))</f>
        <v>32.880000000000024</v>
      </c>
      <c r="AG450" s="24">
        <f>IF(Weekly[[#This Row],[Actual]]="","",IF(AND(Weekly[[#This Row],[XGB_P]]=FALSE,Weekly[[#This Row],[Actual]]=TRUE),AG449+Weekly[[#This Row],[BF H Odds]]-1,IF(AND(Weekly[[#This Row],[XGB_P]]=TRUE,Weekly[[#This Row],[Actual]]=FALSE),AG449+Weekly[[#This Row],[BF V Odds]]-1,AG449-1)))</f>
        <v>41.769999999999996</v>
      </c>
      <c r="AH450" s="24">
        <f>IF(Weekly[[#This Row],[Actual]]="","",IF(AND(Weekly[[#This Row],[QDA_P]]=Weekly[[#This Row],[Actual]],Weekly[[#This Row],[QDA_P]]=TRUE),AH449+Weekly[[#This Row],[BF H Odds]]-1,IF(AND(Weekly[[#This Row],[QDA_P]]=Weekly[[#This Row],[Actual]],Weekly[[#This Row],[QDA_P]]=FALSE),AH449+Weekly[[#This Row],[BF V Odds]]-1,AH449-1)))</f>
        <v>-5.8299999999999912</v>
      </c>
      <c r="AI450" s="24">
        <f>IF(Weekly[[#This Row],[Actual]]="","",IF(AND(Weekly[[#This Row],[QDA_P]]=FALSE,Weekly[[#This Row],[Actual]]=TRUE),AI449+Weekly[[#This Row],[BF H Odds]]-1,IF(AND(Weekly[[#This Row],[QDA_P]]=TRUE,Weekly[[#This Row],[Actual]]=FALSE),AI449+Weekly[[#This Row],[BF V Odds]]-1,AI449-1)))</f>
        <v>80.47999999999999</v>
      </c>
      <c r="AJ450" s="24">
        <f>IF(Weekly[[#This Row],[Actual]]="","",IF(AND(Weekly[[#This Row],[KNC_P]]=FALSE,Weekly[[#This Row],[Actual]]=TRUE),AJ449+Weekly[[#This Row],[BF H Odds]]-1,IF(AND(Weekly[[#This Row],[KNC_P]]=TRUE,Weekly[[#This Row],[Actual]]=FALSE),AJ449+Weekly[[#This Row],[BF V Odds]]-1,AJ449-1)))</f>
        <v>48.769999999999975</v>
      </c>
      <c r="AK450" s="24">
        <f>IF(Weekly[[#This Row],[Actual]]="","",IF(AND(Weekly[[#This Row],[KNC_P]]=FALSE,Weekly[[#This Row],[Actual]]=TRUE),AK449+Weekly[[#This Row],[BF H Odds]]-1,IF(AND(Weekly[[#This Row],[KNC_P]]=TRUE,Weekly[[#This Row],[Actual]]=FALSE),AK449+Weekly[[#This Row],[BF V Odds]]-1,AK449-1)))</f>
        <v>47.669999999999966</v>
      </c>
      <c r="AL450" s="30">
        <f>IF(Weekly[[#This Row],[Actual]]="","",COUNTIF(Weekly[[#This Row],[SVC_P]:[QDA_P]],TRUE))</f>
        <v>5</v>
      </c>
      <c r="AM450" s="30">
        <f>IF(Weekly[[#This Row],[Actual]]="","",COUNTIF(Weekly[[#This Row],[SVC_P]:[QDA_P]],FALSE))</f>
        <v>2</v>
      </c>
      <c r="AN450" s="36" t="str">
        <f>IF(AND(Weekly[[#This Row],[BF V Odds]]&gt;$BO$6,Weekly[[#This Row],[BF V Odds]] &lt; $BO$7),Weekly[[#This Row],[BF V Odds]],"")</f>
        <v/>
      </c>
      <c r="AO450" s="36" t="str">
        <f>IF(AND(Weekly[[#This Row],[BF H Odds]]&gt;$BO$6, Weekly[[#This Row],[BF H Odds]] &lt; $BO$7),Weekly[[#This Row],[BF H Odds]],"")</f>
        <v/>
      </c>
      <c r="AP450" s="37">
        <f>IF(AND(Weekly[[#This Row],[V Odds &lt;]]="",Weekly[[#This Row],[H Odds &lt;]]=""),AP449,IF(AND(Weekly[[#This Row],[H Odds &lt;]]&lt;&gt;"",Weekly[[#This Row],[SVC_P]]=TRUE,Weekly[[#This Row],[Actual]]=TRUE),AP449+Weekly[[#This Row],[H Odds &lt;]]-1,IF(AND(Weekly[[#This Row],[V Odds &lt;]]&lt;&gt;"",Weekly[[#This Row],[SVC_P]]=FALSE,Weekly[[#This Row],[Actual]]=FALSE),AP449+Weekly[[#This Row],[V Odds &lt;]]-1,IF(AND(Weekly[[#This Row],[V Odds &lt;]]&lt;&gt;"",Weekly[[#This Row],[SVC_P]]=FALSE,Weekly[[#This Row],[Actual]]=TRUE),AP449-1,IF(AND(Weekly[[#This Row],[H Odds &lt;]]&lt;&gt;"",Weekly[[#This Row],[SVC_P]]=TRUE,Weekly[[#This Row],[Actual]]=FALSE),AP449-1,AP449)))))</f>
        <v>83.63000000000001</v>
      </c>
      <c r="AQ450" s="37">
        <f>IF(AND(Weekly[[#This Row],[V Odds &lt;]]="",Weekly[[#This Row],[H Odds &lt;]]=""),AQ449,IF(AND(Weekly[[#This Row],[H Odds &lt;]]&lt;&gt;"",Weekly[[#This Row],[ADBC_P]]=TRUE,Weekly[[#This Row],[Actual]]=TRUE),AQ449+Weekly[[#This Row],[H Odds &lt;]]-1,IF(AND(Weekly[[#This Row],[V Odds &lt;]]&lt;&gt;"",Weekly[[#This Row],[ADBC_P]]=FALSE,Weekly[[#This Row],[Actual]]=FALSE),AQ449+Weekly[[#This Row],[V Odds &lt;]]-1,IF(AND(Weekly[[#This Row],[V Odds &lt;]]&lt;&gt;"",Weekly[[#This Row],[ADBC_P]]=FALSE,Weekly[[#This Row],[Actual]]=TRUE),AQ449-1,IF(AND(Weekly[[#This Row],[H Odds &lt;]]&lt;&gt;"",Weekly[[#This Row],[ADBC_P]]=TRUE,Weekly[[#This Row],[Actual]]=FALSE),AQ449-1,AQ449)))))</f>
        <v>53.73</v>
      </c>
      <c r="AR450" s="37">
        <f>IF(AND(Weekly[[#This Row],[V Odds &lt;]]="",Weekly[[#This Row],[H Odds &lt;]]=""),AR449,IF(AND(Weekly[[#This Row],[H Odds &lt;]]&lt;&gt;"",Weekly[[#This Row],[RFC_P]]=TRUE,Weekly[[#This Row],[Actual]]=TRUE),AR449+Weekly[[#This Row],[H Odds &lt;]]-1,IF(AND(Weekly[[#This Row],[V Odds &lt;]]&lt;&gt;"",Weekly[[#This Row],[RFC_P]]=FALSE,Weekly[[#This Row],[Actual]]=FALSE),AR449+Weekly[[#This Row],[V Odds &lt;]]-1,IF(AND(Weekly[[#This Row],[V Odds &lt;]]&lt;&gt;"",Weekly[[#This Row],[RFC_P]]=FALSE,Weekly[[#This Row],[Actual]]=TRUE),AR449-1,IF(AND(Weekly[[#This Row],[H Odds &lt;]]&lt;&gt;"",Weekly[[#This Row],[RFC_P]]=TRUE,Weekly[[#This Row],[Actual]]=FALSE),AR449-1,AR449)))))</f>
        <v>73.439999999999984</v>
      </c>
      <c r="AS450" s="37">
        <f>IF(AND(Weekly[[#This Row],[V Odds &lt;]]="",Weekly[[#This Row],[H Odds &lt;]]=""),AS449,IF(AND(Weekly[[#This Row],[H Odds &lt;]]&lt;&gt;"",Weekly[[#This Row],[GBC_P]]=TRUE,Weekly[[#This Row],[Actual]]=TRUE),AS449+Weekly[[#This Row],[H Odds &lt;]]-1,IF(AND(Weekly[[#This Row],[V Odds &lt;]]&lt;&gt;"",Weekly[[#This Row],[GBC_P]]=FALSE,Weekly[[#This Row],[Actual]]=FALSE),AS449+Weekly[[#This Row],[V Odds &lt;]]-1,IF(AND(Weekly[[#This Row],[V Odds &lt;]]&lt;&gt;"",Weekly[[#This Row],[GBC_P]]=FALSE,Weekly[[#This Row],[Actual]]=TRUE),AS449-1,IF(AND(Weekly[[#This Row],[H Odds &lt;]]&lt;&gt;"",Weekly[[#This Row],[GBC_P]]=TRUE,Weekly[[#This Row],[Actual]]=FALSE),AS449-1,AS449)))))</f>
        <v>53.330000000000005</v>
      </c>
      <c r="AT450" s="37">
        <f>IF(AND(Weekly[[#This Row],[V Odds &lt;]]="",Weekly[[#This Row],[H Odds &lt;]]=""),AT449,IF(AND(Weekly[[#This Row],[H Odds &lt;]]&lt;&gt;"",Weekly[[#This Row],[HGBC_P]]=TRUE,Weekly[[#This Row],[Actual]]=TRUE),AT449+Weekly[[#This Row],[H Odds &lt;]]-1,IF(AND(Weekly[[#This Row],[V Odds &lt;]]&lt;&gt;"",Weekly[[#This Row],[HGBC_P]]=FALSE,Weekly[[#This Row],[Actual]]=FALSE),AT449+Weekly[[#This Row],[V Odds &lt;]]-1,IF(AND(Weekly[[#This Row],[V Odds &lt;]]&lt;&gt;"",Weekly[[#This Row],[HGBC_P]]=FALSE,Weekly[[#This Row],[Actual]]=TRUE),AT449-1,IF(AND(Weekly[[#This Row],[H Odds &lt;]]&lt;&gt;"",Weekly[[#This Row],[HGBC_P]]=TRUE,Weekly[[#This Row],[Actual]]=FALSE),AT449-1,AT449)))))</f>
        <v>58.16</v>
      </c>
      <c r="AU450" s="37">
        <f>IF(AND(Weekly[[#This Row],[V Odds &lt;]]="",Weekly[[#This Row],[H Odds &lt;]]=""),AU449,IF(AND(Weekly[[#This Row],[H Odds &lt;]]&lt;&gt;"",Weekly[[#This Row],[XGB_P]]=TRUE,Weekly[[#This Row],[Actual]]=TRUE),AU449+Weekly[[#This Row],[H Odds &lt;]]-1,IF(AND(Weekly[[#This Row],[V Odds &lt;]]&lt;&gt;"",Weekly[[#This Row],[XGB_P]]=FALSE,Weekly[[#This Row],[Actual]]=FALSE),AU449+Weekly[[#This Row],[V Odds &lt;]]-1,IF(AND(Weekly[[#This Row],[V Odds &lt;]]&lt;&gt;"",Weekly[[#This Row],[XGB_P]]=FALSE,Weekly[[#This Row],[Actual]]=TRUE),AU449-1,IF(AND(Weekly[[#This Row],[H Odds &lt;]]&lt;&gt;"",Weekly[[#This Row],[XGB_P]]=TRUE,Weekly[[#This Row],[Actual]]=FALSE),AU449-1,AU449)))))</f>
        <v>69.510000000000005</v>
      </c>
      <c r="AV450" s="37">
        <f>IF(AND(Weekly[[#This Row],[V Odds &lt;]]="",Weekly[[#This Row],[H Odds &lt;]]=""),AV449,IF(AND(Weekly[[#This Row],[H Odds &lt;]]&lt;&gt;"",Weekly[[#This Row],[QDA_P]]=TRUE,Weekly[[#This Row],[Actual]]=TRUE),AV449+Weekly[[#This Row],[H Odds &lt;]]-1,IF(AND(Weekly[[#This Row],[V Odds &lt;]]&lt;&gt;"",Weekly[[#This Row],[QDA_P]]=FALSE,Weekly[[#This Row],[Actual]]=FALSE),AV449+Weekly[[#This Row],[V Odds &lt;]]-1,IF(AND(Weekly[[#This Row],[V Odds &lt;]]&lt;&gt;"",Weekly[[#This Row],[QDA_P]]=FALSE,Weekly[[#This Row],[Actual]]=TRUE),AV449-1,IF(AND(Weekly[[#This Row],[H Odds &lt;]]&lt;&gt;"",Weekly[[#This Row],[QDA_P]]=TRUE,Weekly[[#This Row],[Actual]]=FALSE),AV449-1,AV449)))))</f>
        <v>61.199999999999989</v>
      </c>
      <c r="AW450" s="37">
        <f>IF(AND(Weekly[[#This Row],[H Odds &lt;]]="",Weekly[[#This Row],[V Odds &lt;]]=""),AW449,IF(AND(Weekly[[#This Row],[KNC_P]]=Weekly[[#This Row],[Actual]],Weekly[[#This Row],[KNC_P]]=TRUE),AW449+Weekly[[#This Row],[BF H Odds]]-1,IF(AND(Weekly[[#This Row],[KNC_P]]=Weekly[[#This Row],[Actual]],Weekly[[#This Row],[KNC_P]]=FALSE),AW449+Weekly[[#This Row],[BF V Odds]]-1,AW449-1)))</f>
        <v>54.930000000000014</v>
      </c>
      <c r="AX450" s="37">
        <f>IF(AND(Weekly[[#This Row],[V Odds &lt;]]="",Weekly[[#This Row],[H Odds &lt;]]=""),AX449,IF(AND(Weekly[[#This Row],[V Odds &lt;]]&lt;&gt;"",Weekly[[#This Row],[FALSES]]&gt;0,Weekly[[#This Row],[Actual]]=FALSE),AX449+Weekly[[#This Row],[V Odds &lt;]]-1,IF(AND(Weekly[[#This Row],[H Odds &lt;]]&lt;&gt;"",Weekly[[#This Row],[TRUES]]&gt;0,Weekly[[#This Row],[Actual]]=TRUE),AX449+Weekly[[#This Row],[H Odds &lt;]]-1,IF(AND(Weekly[[#This Row],[V Odds &lt;]]&lt;&gt;"",Weekly[[#This Row],[FALSES]]=0),AX449,IF(AND(Weekly[[#This Row],[H Odds &lt;]]&lt;&gt;"",Weekly[[#This Row],[TRUES]]=0),AX449,AX449-1)))))</f>
        <v>99.199999999999974</v>
      </c>
      <c r="AY450" s="37">
        <f>IF(AND(Weekly[[#This Row],[V Odds &lt;]]="",Weekly[[#This Row],[H Odds &lt;]]=""),AY449,IF(AND(Weekly[[#This Row],[V Odds &lt;]]&lt;&gt;"",Weekly[[#This Row],[FALSES]]&gt;0,Weekly[[#This Row],[Actual]]=FALSE),AY449+((Weekly[[#This Row],[V Odds &lt;]]-1)*0.92),IF(AND(Weekly[[#This Row],[H Odds &lt;]]&lt;&gt;"",Weekly[[#This Row],[TRUES]]&gt;0,Weekly[[#This Row],[Actual]]=TRUE),AY449+((Weekly[[#This Row],[H Odds &lt;]]-1)*0.92),IF(AND(Weekly[[#This Row],[V Odds &lt;]]&lt;&gt;"",Weekly[[#This Row],[FALSES]]=0),AY449,IF(AND(Weekly[[#This Row],[H Odds &lt;]]&lt;&gt;"",Weekly[[#This Row],[TRUES]]=0),AY449,AY449-1)))))</f>
        <v>89.504000000000033</v>
      </c>
      <c r="AZ450" s="37">
        <f>IF(AND(Weekly[[#This Row],[V Odds &lt;]]="",Weekly[[#This Row],[H Odds &lt;]]=""),AZ449,IF(AND(Weekly[[#This Row],[V Odds &lt;]]&lt;&gt;"",Weekly[[#This Row],[Actual]]=FALSE),AZ449+Weekly[[#This Row],[V Odds &lt;]]-1,IF(AND(Weekly[[#This Row],[H Odds &lt;]]&lt;&gt;"",Weekly[[#This Row],[Actual]]=TRUE),AZ449+Weekly[[#This Row],[H Odds &lt;]]-1,AZ449-1)))</f>
        <v>87.169999999999987</v>
      </c>
      <c r="BA450" s="38">
        <f>IF(Weekly[[#This Row],[H Odds &lt;]]="",BA449,IF(AND(Weekly[[#This Row],[H Odds &lt;]]&lt;&gt;"",Weekly[[#This Row],[SVC_P]]=TRUE,Weekly[[#This Row],[Actual]]=TRUE),BA449+Weekly[[#This Row],[H Odds &lt;]]-1,IF(AND(Weekly[[#This Row],[H Odds &lt;]]&lt;&gt;"",Weekly[[#This Row],[SVC_P]]=TRUE,Weekly[[#This Row],[Actual]]=FALSE),BA449-1,BA449)))</f>
        <v>78.589999999999989</v>
      </c>
      <c r="BB450" s="38">
        <f>IF(Weekly[[#This Row],[H Odds &lt;]]="",BB449,IF(AND(Weekly[[#This Row],[H Odds &lt;]]&lt;&gt;"",Weekly[[#This Row],[ADBC_P]]=TRUE,Weekly[[#This Row],[Actual]]=TRUE),BB449+Weekly[[#This Row],[H Odds &lt;]]-1,IF(AND(Weekly[[#This Row],[H Odds &lt;]]&lt;&gt;"",Weekly[[#This Row],[ADBC_P]]=TRUE,Weekly[[#This Row],[Actual]]=FALSE),BB449-1,BB449)))</f>
        <v>52.41</v>
      </c>
      <c r="BC450" s="38">
        <f>IF(Weekly[[#This Row],[H Odds &lt;]]="",BC449,IF(AND(Weekly[[#This Row],[H Odds &lt;]]&lt;&gt;"",Weekly[[#This Row],[RFC_P]]=TRUE,Weekly[[#This Row],[Actual]]=TRUE),BC449+Weekly[[#This Row],[H Odds &lt;]]-1,IF(AND(Weekly[[#This Row],[H Odds &lt;]]&lt;&gt;"",Weekly[[#This Row],[RFC_P]]=TRUE,Weekly[[#This Row],[Actual]]=FALSE),BC449-1,BC449)))</f>
        <v>54.109999999999992</v>
      </c>
      <c r="BD450" s="38">
        <f>IF(Weekly[[#This Row],[H Odds &lt;]]="",BD449,IF(AND(Weekly[[#This Row],[H Odds &lt;]]&lt;&gt;"",Weekly[[#This Row],[GBC_P]]=TRUE,Weekly[[#This Row],[Actual]]=TRUE),BD449+Weekly[[#This Row],[H Odds &lt;]]-1,IF(AND(Weekly[[#This Row],[H Odds &lt;]]&lt;&gt;"",Weekly[[#This Row],[GBC_P]]=TRUE,Weekly[[#This Row],[Actual]]=FALSE),BD449-1,BD449)))</f>
        <v>53.110000000000007</v>
      </c>
      <c r="BE450" s="38">
        <f>IF(Weekly[[#This Row],[H Odds &lt;]]="",BE449,IF(AND(Weekly[[#This Row],[H Odds &lt;]]&lt;&gt;"",Weekly[[#This Row],[HGBC_P]]=TRUE,Weekly[[#This Row],[Actual]]=TRUE),BE449+Weekly[[#This Row],[H Odds &lt;]]-1,IF(AND(Weekly[[#This Row],[H Odds &lt;]]&lt;&gt;"",Weekly[[#This Row],[HGBC_P]]=TRUE,Weekly[[#This Row],[Actual]]=FALSE),BE449-1,BE449)))</f>
        <v>57.459999999999994</v>
      </c>
      <c r="BF450" s="38">
        <f>IF(Weekly[[#This Row],[H Odds &lt;]]="",BF449,IF(AND(Weekly[[#This Row],[H Odds &lt;]]&lt;&gt;"",Weekly[[#This Row],[XGB_P]]=TRUE,Weekly[[#This Row],[Actual]]=TRUE),BF449+Weekly[[#This Row],[H Odds &lt;]]-1,IF(AND(Weekly[[#This Row],[H Odds &lt;]]&lt;&gt;"",Weekly[[#This Row],[XGB_P]]=TRUE,Weekly[[#This Row],[Actual]]=FALSE),BF449-1,BF449)))</f>
        <v>64.08</v>
      </c>
      <c r="BG450" s="38">
        <f>IF(Weekly[[#This Row],[H Odds &lt;]]="",BG449,IF(AND(Weekly[[#This Row],[H Odds &lt;]]&lt;&gt;"",Weekly[[#This Row],[QDA_P]]=TRUE,Weekly[[#This Row],[Actual]]=TRUE),BG449+Weekly[[#This Row],[H Odds &lt;]]-1,IF(AND(Weekly[[#This Row],[H Odds &lt;]]&lt;&gt;"",Weekly[[#This Row],[QDA_P]]=TRUE,Weekly[[#This Row],[Actual]]=FALSE),BG449-1,BG449)))</f>
        <v>51.129999999999995</v>
      </c>
      <c r="BH450" s="38">
        <f>IF(Weekly[[#This Row],[H Odds &lt;]]="",BH449,IF(AND(Weekly[[#This Row],[H Odds &lt;]]&lt;&gt;"",Weekly[[#This Row],[KNC_P]]=TRUE,Weekly[[#This Row],[Actual]]=TRUE),BH449+Weekly[[#This Row],[H Odds &lt;]]-1,IF(AND(Weekly[[#This Row],[H Odds &lt;]]&lt;&gt;"",Weekly[[#This Row],[KNC_P]]=TRUE,Weekly[[#This Row],[Actual]]=FALSE),BH449-1,BH449)))</f>
        <v>55.499999999999993</v>
      </c>
      <c r="BI450" s="38">
        <f>IF(Weekly[[#This Row],[H Odds &lt;]]="",BI449,IF(AND(Weekly[[#This Row],[H Odds &lt;]]&lt;&gt;"",Weekly[[#This Row],[TRUES]]&gt;0,Weekly[[#This Row],[Actual]]=TRUE),BI449+Weekly[[#This Row],[H Odds &lt;]]-1,IF(AND(Weekly[[#This Row],[H Odds &lt;]]&lt;&gt;"",Weekly[[#This Row],[TRUES]]=0),BI449,BI449-1)))</f>
        <v>78.589999999999989</v>
      </c>
      <c r="BJ450" s="38">
        <f>IF(Weekly[[#This Row],[H Odds &lt;]]="",BJ449,IF(AND(Weekly[[#This Row],[H Odds &lt;]]&lt;&gt;"",Weekly[[#This Row],[Actual]]=TRUE),BJ449+Weekly[[#This Row],[H Odds &lt;]]-1,IF(AND(Weekly[[#This Row],[H Odds &lt;]]&lt;&gt;"",Weekly[[#This Row],[Actual]]=FALSE),BJ449-1,BJ449)))</f>
        <v>80.489999999999995</v>
      </c>
      <c r="BK450" s="58">
        <f>IF(AND(Weekly[[#This Row],[TRUES]]&gt;4,Weekly[[#This Row],[Actual]]=TRUE),BK449+Weekly[[#This Row],[BF H Odds]]-1,IF(AND(Weekly[[#This Row],[FALSES]]&gt;4,Weekly[[#This Row],[Actual]]=FALSE),BK449+Weekly[[#This Row],[BF V Odds]]-1,IF(AND(Weekly[[#This Row],[TRUES]]&gt;4,Weekly[[#This Row],[Actual]]=FALSE),BK449-1,IF(AND(Weekly[[#This Row],[FALSES]]&gt;4,Weekly[[#This Row],[Actual]]=TRUE),BK449-1,BK449))))</f>
        <v>4.4600000000000293</v>
      </c>
      <c r="BL450" s="58">
        <f>IF(AND(Weekly[[#This Row],[TRUES]]&gt;5,Weekly[[#This Row],[Actual]]=TRUE),BL449+Weekly[[#This Row],[BF H Odds]]-1,IF(AND(Weekly[[#This Row],[FALSES]]&gt;5,Weekly[[#This Row],[Actual]]=FALSE),BL449+Weekly[[#This Row],[BF V Odds]]-1,IF(AND(Weekly[[#This Row],[TRUES]]&gt;5,Weekly[[#This Row],[Actual]]=FALSE),BL449-1,IF(AND(Weekly[[#This Row],[FALSES]]&gt;5,Weekly[[#This Row],[Actual]]=TRUE),BL449-1,BL449))))</f>
        <v>12.600000000000023</v>
      </c>
      <c r="BM450" s="58">
        <f>IF(AND(Weekly[[#This Row],[TRUES]]&gt;6,Weekly[[#This Row],[Actual]]=TRUE),BM449+Weekly[[#This Row],[BF H Odds]]-1,IF(AND(Weekly[[#This Row],[FALSES]]&gt;6,Weekly[[#This Row],[Actual]]=FALSE),BM449+Weekly[[#This Row],[BF V Odds]]-1,IF(AND(Weekly[[#This Row],[TRUES]]&gt;6,Weekly[[#This Row],[Actual]]=FALSE),BM449-1,IF(AND(Weekly[[#This Row],[FALSES]]&gt;6,Weekly[[#This Row],[Actual]]=TRUE),BM449-1,BM449))))</f>
        <v>42.45</v>
      </c>
    </row>
    <row r="451" spans="1:65" x14ac:dyDescent="0.25">
      <c r="A451" s="34"/>
      <c r="B451" s="10">
        <v>44299</v>
      </c>
      <c r="C451" s="17" t="s">
        <v>37</v>
      </c>
      <c r="D451" s="15" t="s">
        <v>23</v>
      </c>
      <c r="E451" t="b">
        <v>1</v>
      </c>
      <c r="F451" t="b">
        <v>1</v>
      </c>
      <c r="G451" t="b">
        <v>1</v>
      </c>
      <c r="H451" t="b">
        <v>1</v>
      </c>
      <c r="I451" t="b">
        <v>1</v>
      </c>
      <c r="J451" t="b">
        <v>1</v>
      </c>
      <c r="K451" t="b">
        <v>1</v>
      </c>
      <c r="L451" t="b">
        <v>1</v>
      </c>
      <c r="O451" t="str">
        <f>IF(Weekly[[#This Row],[H/V]]="H",Weekly[[#This Row],[BF H Odds]],IF(Weekly[[#This Row],[H/V]]="V",Weekly[[#This Row],[BF V Odds]],""))</f>
        <v/>
      </c>
      <c r="P451" t="b">
        <v>1</v>
      </c>
      <c r="R451" s="35">
        <f>IFERROR(IF(Weekly[[#This Row],[Won Bet?]]="yes",R450+(Weekly[[#This Row],[BF Odds]]*Weekly[[#This Row],[BF Stake]])-Weekly[[#This Row],[BF Stake]],R450-Weekly[[#This Row],[BF Stake]]),R450)</f>
        <v>935.97</v>
      </c>
      <c r="S451" s="9">
        <f>IFERROR(IF(Weekly[[#This Row],[Won Bet?]]="yes",S450+(((Weekly[[#This Row],[BF Odds]]*Weekly[[#This Row],[BF Stake]])-Weekly[[#This Row],[BF Stake]])*0.92),S450-Weekly[[#This Row],[BF Stake]]),S450)</f>
        <v>921.16519999999991</v>
      </c>
      <c r="T451">
        <v>2.44</v>
      </c>
      <c r="U451">
        <v>1.68</v>
      </c>
      <c r="V451" s="24">
        <f>IF(Weekly[[#This Row],[Actual]]="","",IF(AND(Weekly[[#This Row],[SVC_P]]=Weekly[[#This Row],[Actual]],Weekly[[#This Row],[SVC_P]]=TRUE),V450+Weekly[[#This Row],[BF H Odds]]-1,IF(AND(Weekly[[#This Row],[SVC_P]]=Weekly[[#This Row],[Actual]],Weekly[[#This Row],[SVC_P]]=FALSE),V450+Weekly[[#This Row],[BF V Odds]]-1,V450-1)))</f>
        <v>68.490000000000052</v>
      </c>
      <c r="W451" s="24">
        <f>IF(Weekly[[#This Row],[Actual]]="","",IF(AND(Weekly[[#This Row],[SVC_P]]=FALSE,Weekly[[#This Row],[Actual]]=TRUE),W450+Weekly[[#This Row],[BF H Odds]]-1,IF(AND(Weekly[[#This Row],[SVC_P]]=TRUE,Weekly[[#This Row],[Actual]]=FALSE,),W450+Weekly[[#This Row],[BF V Odds]]-1,W450-1)))</f>
        <v>-386.03</v>
      </c>
      <c r="X451" s="24">
        <f>IF(Weekly[[#This Row],[Actual]]="","",IF(AND(Weekly[[#This Row],[ADBC_P]]=Weekly[[#This Row],[Actual]],Weekly[[#This Row],[ADBC_P]]=TRUE),X450+Weekly[[#This Row],[BF H Odds]]-1,IF(AND(Weekly[[#This Row],[ADBC_P]]=Weekly[[#This Row],[Actual]],Weekly[[#This Row],[ADBC_P]]=FALSE),X450+Weekly[[#This Row],[BF V Odds]]-1,X450-1)))</f>
        <v>17.570000000000022</v>
      </c>
      <c r="Y451" s="24">
        <f>IF(Weekly[[#This Row],[Actual]]="","",IF(AND(Weekly[[#This Row],[ADBC_P]]=FALSE,Weekly[[#This Row],[Actual]]=TRUE),Y450+Weekly[[#This Row],[BF H Odds]]-1,IF(AND(Weekly[[#This Row],[ADBC_P]]=TRUE,Weekly[[#This Row],[Actual]]=FALSE),Y450+Weekly[[#This Row],[BF V Odds]]-1,Y450-1)))</f>
        <v>56.760000000000005</v>
      </c>
      <c r="Z451" s="24">
        <f>IF(Weekly[[#This Row],[Actual]]="","",IF(AND(Weekly[[#This Row],[RFC_P]]=Weekly[[#This Row],[Actual]],Weekly[[#This Row],[RFC_P]]=TRUE),Z450+Weekly[[#This Row],[BF H Odds]]-1,IF(AND(Weekly[[#This Row],[RFC_P]]=Weekly[[#This Row],[Actual]],Weekly[[#This Row],[RFC_P]]=FALSE),Z450+Weekly[[#This Row],[BF V Odds]]-1,Z450-1)))</f>
        <v>35.940000000000012</v>
      </c>
      <c r="AA451" s="24">
        <f>IF(Weekly[[#This Row],[Actual]]="","",IF(AND(Weekly[[#This Row],[RFC_P]]=FALSE,Weekly[[#This Row],[Actual]]=TRUE),AA450+Weekly[[#This Row],[BF H Odds]]-1,IF(AND(Weekly[[#This Row],[RFC_P]]=TRUE,Weekly[[#This Row],[Actual]]=FALSE),AA450+Weekly[[#This Row],[BF V Odds]]-1,AA450-1)))</f>
        <v>38.389999999999979</v>
      </c>
      <c r="AB451" s="24">
        <f>IF(Weekly[[#This Row],[Actual]]="","",IF(AND(Weekly[[#This Row],[GBC_P]]=Weekly[[#This Row],[Actual]],Weekly[[#This Row],[GBC_P]]=TRUE),AB450+Weekly[[#This Row],[BF H Odds]]-1,IF(AND(Weekly[[#This Row],[GBC_P]]=Weekly[[#This Row],[Actual]],Weekly[[#This Row],[GBC_P]]=FALSE),AB450+Weekly[[#This Row],[BF V Odds]]-1,AB450-1)))</f>
        <v>5.2700000000000067</v>
      </c>
      <c r="AC451" s="24">
        <f>IF(Weekly[[#This Row],[Actual]]="","",IF(AND(Weekly[[#This Row],[GBC_P]]=FALSE,Weekly[[#This Row],[Actual]]=TRUE),AC450+Weekly[[#This Row],[BF H Odds]]-1,IF(AND(Weekly[[#This Row],[GBC_P]]=TRUE,Weekly[[#This Row],[Actual]]=FALSE),AC450+Weekly[[#This Row],[BF V Odds]]-1,AC450-1)))</f>
        <v>69.059999999999931</v>
      </c>
      <c r="AD451" s="24">
        <f>IF(Weekly[[#This Row],[Actual]]="","",IF(AND(Weekly[[#This Row],[HGBC_P]]=Weekly[[#This Row],[Actual]],Weekly[[#This Row],[HGBC_P]]=TRUE),AD450+Weekly[[#This Row],[BF H Odds]]-1,IF(AND(Weekly[[#This Row],[HGBC_P]]=Weekly[[#This Row],[Actual]],Weekly[[#This Row],[HGBC_P]]=FALSE),AD450+Weekly[[#This Row],[BF V Odds]]-1,AD450-1)))</f>
        <v>8.3000000000000256</v>
      </c>
      <c r="AE451" s="24">
        <f>IF(Weekly[[#This Row],[Actual]]="","",IF(AND(Weekly[[#This Row],[HGBC_P]]=FALSE,Weekly[[#This Row],[Actual]]=TRUE),AE450+Weekly[[#This Row],[BF H Odds]]-1,IF(AND(Weekly[[#This Row],[HGBC_P]]=TRUE,Weekly[[#This Row],[Actual]]=FALSE),AE450+Weekly[[#This Row],[BF V Odds]]-1,AE450-1)))</f>
        <v>66.029999999999987</v>
      </c>
      <c r="AF451" s="24">
        <f>IF(Weekly[[#This Row],[Actual]]="","",IF(AND(Weekly[[#This Row],[XGB_P]]=Weekly[[#This Row],[Actual]],Weekly[[#This Row],[XGB_P]]=TRUE),AF450+Weekly[[#This Row],[BF H Odds]]-1,IF(AND(Weekly[[#This Row],[XGB_P]]=Weekly[[#This Row],[Actual]],Weekly[[#This Row],[XGB_P]]=FALSE),AF450+Weekly[[#This Row],[BF V Odds]]-1,AF450-1)))</f>
        <v>33.560000000000024</v>
      </c>
      <c r="AG451" s="24">
        <f>IF(Weekly[[#This Row],[Actual]]="","",IF(AND(Weekly[[#This Row],[XGB_P]]=FALSE,Weekly[[#This Row],[Actual]]=TRUE),AG450+Weekly[[#This Row],[BF H Odds]]-1,IF(AND(Weekly[[#This Row],[XGB_P]]=TRUE,Weekly[[#This Row],[Actual]]=FALSE),AG450+Weekly[[#This Row],[BF V Odds]]-1,AG450-1)))</f>
        <v>40.769999999999996</v>
      </c>
      <c r="AH451" s="24">
        <f>IF(Weekly[[#This Row],[Actual]]="","",IF(AND(Weekly[[#This Row],[QDA_P]]=Weekly[[#This Row],[Actual]],Weekly[[#This Row],[QDA_P]]=TRUE),AH450+Weekly[[#This Row],[BF H Odds]]-1,IF(AND(Weekly[[#This Row],[QDA_P]]=Weekly[[#This Row],[Actual]],Weekly[[#This Row],[QDA_P]]=FALSE),AH450+Weekly[[#This Row],[BF V Odds]]-1,AH450-1)))</f>
        <v>-5.1499999999999915</v>
      </c>
      <c r="AI451" s="24">
        <f>IF(Weekly[[#This Row],[Actual]]="","",IF(AND(Weekly[[#This Row],[QDA_P]]=FALSE,Weekly[[#This Row],[Actual]]=TRUE),AI450+Weekly[[#This Row],[BF H Odds]]-1,IF(AND(Weekly[[#This Row],[QDA_P]]=TRUE,Weekly[[#This Row],[Actual]]=FALSE),AI450+Weekly[[#This Row],[BF V Odds]]-1,AI450-1)))</f>
        <v>79.47999999999999</v>
      </c>
      <c r="AJ451" s="24">
        <f>IF(Weekly[[#This Row],[Actual]]="","",IF(AND(Weekly[[#This Row],[KNC_P]]=FALSE,Weekly[[#This Row],[Actual]]=TRUE),AJ450+Weekly[[#This Row],[BF H Odds]]-1,IF(AND(Weekly[[#This Row],[KNC_P]]=TRUE,Weekly[[#This Row],[Actual]]=FALSE),AJ450+Weekly[[#This Row],[BF V Odds]]-1,AJ450-1)))</f>
        <v>47.769999999999975</v>
      </c>
      <c r="AK451" s="24">
        <f>IF(Weekly[[#This Row],[Actual]]="","",IF(AND(Weekly[[#This Row],[KNC_P]]=FALSE,Weekly[[#This Row],[Actual]]=TRUE),AK450+Weekly[[#This Row],[BF H Odds]]-1,IF(AND(Weekly[[#This Row],[KNC_P]]=TRUE,Weekly[[#This Row],[Actual]]=FALSE),AK450+Weekly[[#This Row],[BF V Odds]]-1,AK450-1)))</f>
        <v>46.669999999999966</v>
      </c>
      <c r="AL451" s="30">
        <f>IF(Weekly[[#This Row],[Actual]]="","",COUNTIF(Weekly[[#This Row],[SVC_P]:[QDA_P]],TRUE))</f>
        <v>7</v>
      </c>
      <c r="AM451" s="30">
        <f>IF(Weekly[[#This Row],[Actual]]="","",COUNTIF(Weekly[[#This Row],[SVC_P]:[QDA_P]],FALSE))</f>
        <v>0</v>
      </c>
      <c r="AN451" s="36" t="str">
        <f>IF(AND(Weekly[[#This Row],[BF V Odds]]&gt;$BO$6,Weekly[[#This Row],[BF V Odds]] &lt; $BO$7),Weekly[[#This Row],[BF V Odds]],"")</f>
        <v/>
      </c>
      <c r="AO451" s="36" t="str">
        <f>IF(AND(Weekly[[#This Row],[BF H Odds]]&gt;$BO$6, Weekly[[#This Row],[BF H Odds]] &lt; $BO$7),Weekly[[#This Row],[BF H Odds]],"")</f>
        <v/>
      </c>
      <c r="AP451" s="37">
        <f>IF(AND(Weekly[[#This Row],[V Odds &lt;]]="",Weekly[[#This Row],[H Odds &lt;]]=""),AP450,IF(AND(Weekly[[#This Row],[H Odds &lt;]]&lt;&gt;"",Weekly[[#This Row],[SVC_P]]=TRUE,Weekly[[#This Row],[Actual]]=TRUE),AP450+Weekly[[#This Row],[H Odds &lt;]]-1,IF(AND(Weekly[[#This Row],[V Odds &lt;]]&lt;&gt;"",Weekly[[#This Row],[SVC_P]]=FALSE,Weekly[[#This Row],[Actual]]=FALSE),AP450+Weekly[[#This Row],[V Odds &lt;]]-1,IF(AND(Weekly[[#This Row],[V Odds &lt;]]&lt;&gt;"",Weekly[[#This Row],[SVC_P]]=FALSE,Weekly[[#This Row],[Actual]]=TRUE),AP450-1,IF(AND(Weekly[[#This Row],[H Odds &lt;]]&lt;&gt;"",Weekly[[#This Row],[SVC_P]]=TRUE,Weekly[[#This Row],[Actual]]=FALSE),AP450-1,AP450)))))</f>
        <v>83.63000000000001</v>
      </c>
      <c r="AQ451" s="37">
        <f>IF(AND(Weekly[[#This Row],[V Odds &lt;]]="",Weekly[[#This Row],[H Odds &lt;]]=""),AQ450,IF(AND(Weekly[[#This Row],[H Odds &lt;]]&lt;&gt;"",Weekly[[#This Row],[ADBC_P]]=TRUE,Weekly[[#This Row],[Actual]]=TRUE),AQ450+Weekly[[#This Row],[H Odds &lt;]]-1,IF(AND(Weekly[[#This Row],[V Odds &lt;]]&lt;&gt;"",Weekly[[#This Row],[ADBC_P]]=FALSE,Weekly[[#This Row],[Actual]]=FALSE),AQ450+Weekly[[#This Row],[V Odds &lt;]]-1,IF(AND(Weekly[[#This Row],[V Odds &lt;]]&lt;&gt;"",Weekly[[#This Row],[ADBC_P]]=FALSE,Weekly[[#This Row],[Actual]]=TRUE),AQ450-1,IF(AND(Weekly[[#This Row],[H Odds &lt;]]&lt;&gt;"",Weekly[[#This Row],[ADBC_P]]=TRUE,Weekly[[#This Row],[Actual]]=FALSE),AQ450-1,AQ450)))))</f>
        <v>53.73</v>
      </c>
      <c r="AR451" s="37">
        <f>IF(AND(Weekly[[#This Row],[V Odds &lt;]]="",Weekly[[#This Row],[H Odds &lt;]]=""),AR450,IF(AND(Weekly[[#This Row],[H Odds &lt;]]&lt;&gt;"",Weekly[[#This Row],[RFC_P]]=TRUE,Weekly[[#This Row],[Actual]]=TRUE),AR450+Weekly[[#This Row],[H Odds &lt;]]-1,IF(AND(Weekly[[#This Row],[V Odds &lt;]]&lt;&gt;"",Weekly[[#This Row],[RFC_P]]=FALSE,Weekly[[#This Row],[Actual]]=FALSE),AR450+Weekly[[#This Row],[V Odds &lt;]]-1,IF(AND(Weekly[[#This Row],[V Odds &lt;]]&lt;&gt;"",Weekly[[#This Row],[RFC_P]]=FALSE,Weekly[[#This Row],[Actual]]=TRUE),AR450-1,IF(AND(Weekly[[#This Row],[H Odds &lt;]]&lt;&gt;"",Weekly[[#This Row],[RFC_P]]=TRUE,Weekly[[#This Row],[Actual]]=FALSE),AR450-1,AR450)))))</f>
        <v>73.439999999999984</v>
      </c>
      <c r="AS451" s="37">
        <f>IF(AND(Weekly[[#This Row],[V Odds &lt;]]="",Weekly[[#This Row],[H Odds &lt;]]=""),AS450,IF(AND(Weekly[[#This Row],[H Odds &lt;]]&lt;&gt;"",Weekly[[#This Row],[GBC_P]]=TRUE,Weekly[[#This Row],[Actual]]=TRUE),AS450+Weekly[[#This Row],[H Odds &lt;]]-1,IF(AND(Weekly[[#This Row],[V Odds &lt;]]&lt;&gt;"",Weekly[[#This Row],[GBC_P]]=FALSE,Weekly[[#This Row],[Actual]]=FALSE),AS450+Weekly[[#This Row],[V Odds &lt;]]-1,IF(AND(Weekly[[#This Row],[V Odds &lt;]]&lt;&gt;"",Weekly[[#This Row],[GBC_P]]=FALSE,Weekly[[#This Row],[Actual]]=TRUE),AS450-1,IF(AND(Weekly[[#This Row],[H Odds &lt;]]&lt;&gt;"",Weekly[[#This Row],[GBC_P]]=TRUE,Weekly[[#This Row],[Actual]]=FALSE),AS450-1,AS450)))))</f>
        <v>53.330000000000005</v>
      </c>
      <c r="AT451" s="37">
        <f>IF(AND(Weekly[[#This Row],[V Odds &lt;]]="",Weekly[[#This Row],[H Odds &lt;]]=""),AT450,IF(AND(Weekly[[#This Row],[H Odds &lt;]]&lt;&gt;"",Weekly[[#This Row],[HGBC_P]]=TRUE,Weekly[[#This Row],[Actual]]=TRUE),AT450+Weekly[[#This Row],[H Odds &lt;]]-1,IF(AND(Weekly[[#This Row],[V Odds &lt;]]&lt;&gt;"",Weekly[[#This Row],[HGBC_P]]=FALSE,Weekly[[#This Row],[Actual]]=FALSE),AT450+Weekly[[#This Row],[V Odds &lt;]]-1,IF(AND(Weekly[[#This Row],[V Odds &lt;]]&lt;&gt;"",Weekly[[#This Row],[HGBC_P]]=FALSE,Weekly[[#This Row],[Actual]]=TRUE),AT450-1,IF(AND(Weekly[[#This Row],[H Odds &lt;]]&lt;&gt;"",Weekly[[#This Row],[HGBC_P]]=TRUE,Weekly[[#This Row],[Actual]]=FALSE),AT450-1,AT450)))))</f>
        <v>58.16</v>
      </c>
      <c r="AU451" s="37">
        <f>IF(AND(Weekly[[#This Row],[V Odds &lt;]]="",Weekly[[#This Row],[H Odds &lt;]]=""),AU450,IF(AND(Weekly[[#This Row],[H Odds &lt;]]&lt;&gt;"",Weekly[[#This Row],[XGB_P]]=TRUE,Weekly[[#This Row],[Actual]]=TRUE),AU450+Weekly[[#This Row],[H Odds &lt;]]-1,IF(AND(Weekly[[#This Row],[V Odds &lt;]]&lt;&gt;"",Weekly[[#This Row],[XGB_P]]=FALSE,Weekly[[#This Row],[Actual]]=FALSE),AU450+Weekly[[#This Row],[V Odds &lt;]]-1,IF(AND(Weekly[[#This Row],[V Odds &lt;]]&lt;&gt;"",Weekly[[#This Row],[XGB_P]]=FALSE,Weekly[[#This Row],[Actual]]=TRUE),AU450-1,IF(AND(Weekly[[#This Row],[H Odds &lt;]]&lt;&gt;"",Weekly[[#This Row],[XGB_P]]=TRUE,Weekly[[#This Row],[Actual]]=FALSE),AU450-1,AU450)))))</f>
        <v>69.510000000000005</v>
      </c>
      <c r="AV451" s="37">
        <f>IF(AND(Weekly[[#This Row],[V Odds &lt;]]="",Weekly[[#This Row],[H Odds &lt;]]=""),AV450,IF(AND(Weekly[[#This Row],[H Odds &lt;]]&lt;&gt;"",Weekly[[#This Row],[QDA_P]]=TRUE,Weekly[[#This Row],[Actual]]=TRUE),AV450+Weekly[[#This Row],[H Odds &lt;]]-1,IF(AND(Weekly[[#This Row],[V Odds &lt;]]&lt;&gt;"",Weekly[[#This Row],[QDA_P]]=FALSE,Weekly[[#This Row],[Actual]]=FALSE),AV450+Weekly[[#This Row],[V Odds &lt;]]-1,IF(AND(Weekly[[#This Row],[V Odds &lt;]]&lt;&gt;"",Weekly[[#This Row],[QDA_P]]=FALSE,Weekly[[#This Row],[Actual]]=TRUE),AV450-1,IF(AND(Weekly[[#This Row],[H Odds &lt;]]&lt;&gt;"",Weekly[[#This Row],[QDA_P]]=TRUE,Weekly[[#This Row],[Actual]]=FALSE),AV450-1,AV450)))))</f>
        <v>61.199999999999989</v>
      </c>
      <c r="AW451" s="37">
        <f>IF(AND(Weekly[[#This Row],[H Odds &lt;]]="",Weekly[[#This Row],[V Odds &lt;]]=""),AW450,IF(AND(Weekly[[#This Row],[KNC_P]]=Weekly[[#This Row],[Actual]],Weekly[[#This Row],[KNC_P]]=TRUE),AW450+Weekly[[#This Row],[BF H Odds]]-1,IF(AND(Weekly[[#This Row],[KNC_P]]=Weekly[[#This Row],[Actual]],Weekly[[#This Row],[KNC_P]]=FALSE),AW450+Weekly[[#This Row],[BF V Odds]]-1,AW450-1)))</f>
        <v>54.930000000000014</v>
      </c>
      <c r="AX451" s="37">
        <f>IF(AND(Weekly[[#This Row],[V Odds &lt;]]="",Weekly[[#This Row],[H Odds &lt;]]=""),AX450,IF(AND(Weekly[[#This Row],[V Odds &lt;]]&lt;&gt;"",Weekly[[#This Row],[FALSES]]&gt;0,Weekly[[#This Row],[Actual]]=FALSE),AX450+Weekly[[#This Row],[V Odds &lt;]]-1,IF(AND(Weekly[[#This Row],[H Odds &lt;]]&lt;&gt;"",Weekly[[#This Row],[TRUES]]&gt;0,Weekly[[#This Row],[Actual]]=TRUE),AX450+Weekly[[#This Row],[H Odds &lt;]]-1,IF(AND(Weekly[[#This Row],[V Odds &lt;]]&lt;&gt;"",Weekly[[#This Row],[FALSES]]=0),AX450,IF(AND(Weekly[[#This Row],[H Odds &lt;]]&lt;&gt;"",Weekly[[#This Row],[TRUES]]=0),AX450,AX450-1)))))</f>
        <v>99.199999999999974</v>
      </c>
      <c r="AY451" s="37">
        <f>IF(AND(Weekly[[#This Row],[V Odds &lt;]]="",Weekly[[#This Row],[H Odds &lt;]]=""),AY450,IF(AND(Weekly[[#This Row],[V Odds &lt;]]&lt;&gt;"",Weekly[[#This Row],[FALSES]]&gt;0,Weekly[[#This Row],[Actual]]=FALSE),AY450+((Weekly[[#This Row],[V Odds &lt;]]-1)*0.92),IF(AND(Weekly[[#This Row],[H Odds &lt;]]&lt;&gt;"",Weekly[[#This Row],[TRUES]]&gt;0,Weekly[[#This Row],[Actual]]=TRUE),AY450+((Weekly[[#This Row],[H Odds &lt;]]-1)*0.92),IF(AND(Weekly[[#This Row],[V Odds &lt;]]&lt;&gt;"",Weekly[[#This Row],[FALSES]]=0),AY450,IF(AND(Weekly[[#This Row],[H Odds &lt;]]&lt;&gt;"",Weekly[[#This Row],[TRUES]]=0),AY450,AY450-1)))))</f>
        <v>89.504000000000033</v>
      </c>
      <c r="AZ451" s="37">
        <f>IF(AND(Weekly[[#This Row],[V Odds &lt;]]="",Weekly[[#This Row],[H Odds &lt;]]=""),AZ450,IF(AND(Weekly[[#This Row],[V Odds &lt;]]&lt;&gt;"",Weekly[[#This Row],[Actual]]=FALSE),AZ450+Weekly[[#This Row],[V Odds &lt;]]-1,IF(AND(Weekly[[#This Row],[H Odds &lt;]]&lt;&gt;"",Weekly[[#This Row],[Actual]]=TRUE),AZ450+Weekly[[#This Row],[H Odds &lt;]]-1,AZ450-1)))</f>
        <v>87.169999999999987</v>
      </c>
      <c r="BA451" s="38">
        <f>IF(Weekly[[#This Row],[H Odds &lt;]]="",BA450,IF(AND(Weekly[[#This Row],[H Odds &lt;]]&lt;&gt;"",Weekly[[#This Row],[SVC_P]]=TRUE,Weekly[[#This Row],[Actual]]=TRUE),BA450+Weekly[[#This Row],[H Odds &lt;]]-1,IF(AND(Weekly[[#This Row],[H Odds &lt;]]&lt;&gt;"",Weekly[[#This Row],[SVC_P]]=TRUE,Weekly[[#This Row],[Actual]]=FALSE),BA450-1,BA450)))</f>
        <v>78.589999999999989</v>
      </c>
      <c r="BB451" s="38">
        <f>IF(Weekly[[#This Row],[H Odds &lt;]]="",BB450,IF(AND(Weekly[[#This Row],[H Odds &lt;]]&lt;&gt;"",Weekly[[#This Row],[ADBC_P]]=TRUE,Weekly[[#This Row],[Actual]]=TRUE),BB450+Weekly[[#This Row],[H Odds &lt;]]-1,IF(AND(Weekly[[#This Row],[H Odds &lt;]]&lt;&gt;"",Weekly[[#This Row],[ADBC_P]]=TRUE,Weekly[[#This Row],[Actual]]=FALSE),BB450-1,BB450)))</f>
        <v>52.41</v>
      </c>
      <c r="BC451" s="38">
        <f>IF(Weekly[[#This Row],[H Odds &lt;]]="",BC450,IF(AND(Weekly[[#This Row],[H Odds &lt;]]&lt;&gt;"",Weekly[[#This Row],[RFC_P]]=TRUE,Weekly[[#This Row],[Actual]]=TRUE),BC450+Weekly[[#This Row],[H Odds &lt;]]-1,IF(AND(Weekly[[#This Row],[H Odds &lt;]]&lt;&gt;"",Weekly[[#This Row],[RFC_P]]=TRUE,Weekly[[#This Row],[Actual]]=FALSE),BC450-1,BC450)))</f>
        <v>54.109999999999992</v>
      </c>
      <c r="BD451" s="38">
        <f>IF(Weekly[[#This Row],[H Odds &lt;]]="",BD450,IF(AND(Weekly[[#This Row],[H Odds &lt;]]&lt;&gt;"",Weekly[[#This Row],[GBC_P]]=TRUE,Weekly[[#This Row],[Actual]]=TRUE),BD450+Weekly[[#This Row],[H Odds &lt;]]-1,IF(AND(Weekly[[#This Row],[H Odds &lt;]]&lt;&gt;"",Weekly[[#This Row],[GBC_P]]=TRUE,Weekly[[#This Row],[Actual]]=FALSE),BD450-1,BD450)))</f>
        <v>53.110000000000007</v>
      </c>
      <c r="BE451" s="38">
        <f>IF(Weekly[[#This Row],[H Odds &lt;]]="",BE450,IF(AND(Weekly[[#This Row],[H Odds &lt;]]&lt;&gt;"",Weekly[[#This Row],[HGBC_P]]=TRUE,Weekly[[#This Row],[Actual]]=TRUE),BE450+Weekly[[#This Row],[H Odds &lt;]]-1,IF(AND(Weekly[[#This Row],[H Odds &lt;]]&lt;&gt;"",Weekly[[#This Row],[HGBC_P]]=TRUE,Weekly[[#This Row],[Actual]]=FALSE),BE450-1,BE450)))</f>
        <v>57.459999999999994</v>
      </c>
      <c r="BF451" s="38">
        <f>IF(Weekly[[#This Row],[H Odds &lt;]]="",BF450,IF(AND(Weekly[[#This Row],[H Odds &lt;]]&lt;&gt;"",Weekly[[#This Row],[XGB_P]]=TRUE,Weekly[[#This Row],[Actual]]=TRUE),BF450+Weekly[[#This Row],[H Odds &lt;]]-1,IF(AND(Weekly[[#This Row],[H Odds &lt;]]&lt;&gt;"",Weekly[[#This Row],[XGB_P]]=TRUE,Weekly[[#This Row],[Actual]]=FALSE),BF450-1,BF450)))</f>
        <v>64.08</v>
      </c>
      <c r="BG451" s="38">
        <f>IF(Weekly[[#This Row],[H Odds &lt;]]="",BG450,IF(AND(Weekly[[#This Row],[H Odds &lt;]]&lt;&gt;"",Weekly[[#This Row],[QDA_P]]=TRUE,Weekly[[#This Row],[Actual]]=TRUE),BG450+Weekly[[#This Row],[H Odds &lt;]]-1,IF(AND(Weekly[[#This Row],[H Odds &lt;]]&lt;&gt;"",Weekly[[#This Row],[QDA_P]]=TRUE,Weekly[[#This Row],[Actual]]=FALSE),BG450-1,BG450)))</f>
        <v>51.129999999999995</v>
      </c>
      <c r="BH451" s="38">
        <f>IF(Weekly[[#This Row],[H Odds &lt;]]="",BH450,IF(AND(Weekly[[#This Row],[H Odds &lt;]]&lt;&gt;"",Weekly[[#This Row],[KNC_P]]=TRUE,Weekly[[#This Row],[Actual]]=TRUE),BH450+Weekly[[#This Row],[H Odds &lt;]]-1,IF(AND(Weekly[[#This Row],[H Odds &lt;]]&lt;&gt;"",Weekly[[#This Row],[KNC_P]]=TRUE,Weekly[[#This Row],[Actual]]=FALSE),BH450-1,BH450)))</f>
        <v>55.499999999999993</v>
      </c>
      <c r="BI451" s="38">
        <f>IF(Weekly[[#This Row],[H Odds &lt;]]="",BI450,IF(AND(Weekly[[#This Row],[H Odds &lt;]]&lt;&gt;"",Weekly[[#This Row],[TRUES]]&gt;0,Weekly[[#This Row],[Actual]]=TRUE),BI450+Weekly[[#This Row],[H Odds &lt;]]-1,IF(AND(Weekly[[#This Row],[H Odds &lt;]]&lt;&gt;"",Weekly[[#This Row],[TRUES]]=0),BI450,BI450-1)))</f>
        <v>78.589999999999989</v>
      </c>
      <c r="BJ451" s="38">
        <f>IF(Weekly[[#This Row],[H Odds &lt;]]="",BJ450,IF(AND(Weekly[[#This Row],[H Odds &lt;]]&lt;&gt;"",Weekly[[#This Row],[Actual]]=TRUE),BJ450+Weekly[[#This Row],[H Odds &lt;]]-1,IF(AND(Weekly[[#This Row],[H Odds &lt;]]&lt;&gt;"",Weekly[[#This Row],[Actual]]=FALSE),BJ450-1,BJ450)))</f>
        <v>80.489999999999995</v>
      </c>
      <c r="BK451" s="58">
        <f>IF(AND(Weekly[[#This Row],[TRUES]]&gt;4,Weekly[[#This Row],[Actual]]=TRUE),BK450+Weekly[[#This Row],[BF H Odds]]-1,IF(AND(Weekly[[#This Row],[FALSES]]&gt;4,Weekly[[#This Row],[Actual]]=FALSE),BK450+Weekly[[#This Row],[BF V Odds]]-1,IF(AND(Weekly[[#This Row],[TRUES]]&gt;4,Weekly[[#This Row],[Actual]]=FALSE),BK450-1,IF(AND(Weekly[[#This Row],[FALSES]]&gt;4,Weekly[[#This Row],[Actual]]=TRUE),BK450-1,BK450))))</f>
        <v>5.140000000000029</v>
      </c>
      <c r="BL451" s="58">
        <f>IF(AND(Weekly[[#This Row],[TRUES]]&gt;5,Weekly[[#This Row],[Actual]]=TRUE),BL450+Weekly[[#This Row],[BF H Odds]]-1,IF(AND(Weekly[[#This Row],[FALSES]]&gt;5,Weekly[[#This Row],[Actual]]=FALSE),BL450+Weekly[[#This Row],[BF V Odds]]-1,IF(AND(Weekly[[#This Row],[TRUES]]&gt;5,Weekly[[#This Row],[Actual]]=FALSE),BL450-1,IF(AND(Weekly[[#This Row],[FALSES]]&gt;5,Weekly[[#This Row],[Actual]]=TRUE),BL450-1,BL450))))</f>
        <v>13.280000000000022</v>
      </c>
      <c r="BM451" s="58">
        <f>IF(AND(Weekly[[#This Row],[TRUES]]&gt;6,Weekly[[#This Row],[Actual]]=TRUE),BM450+Weekly[[#This Row],[BF H Odds]]-1,IF(AND(Weekly[[#This Row],[FALSES]]&gt;6,Weekly[[#This Row],[Actual]]=FALSE),BM450+Weekly[[#This Row],[BF V Odds]]-1,IF(AND(Weekly[[#This Row],[TRUES]]&gt;6,Weekly[[#This Row],[Actual]]=FALSE),BM450-1,IF(AND(Weekly[[#This Row],[FALSES]]&gt;6,Weekly[[#This Row],[Actual]]=TRUE),BM450-1,BM450))))</f>
        <v>43.13</v>
      </c>
    </row>
    <row r="452" spans="1:65" x14ac:dyDescent="0.25">
      <c r="A452" s="34"/>
      <c r="B452" s="10">
        <v>44299</v>
      </c>
      <c r="C452" s="17" t="s">
        <v>31</v>
      </c>
      <c r="D452" s="15" t="s">
        <v>19</v>
      </c>
      <c r="E452" t="b">
        <v>1</v>
      </c>
      <c r="F452" t="b">
        <v>1</v>
      </c>
      <c r="G452" t="b">
        <v>1</v>
      </c>
      <c r="H452" t="b">
        <v>1</v>
      </c>
      <c r="I452" t="b">
        <v>1</v>
      </c>
      <c r="J452" t="b">
        <v>1</v>
      </c>
      <c r="K452" t="b">
        <v>1</v>
      </c>
      <c r="L452" t="b">
        <v>1</v>
      </c>
      <c r="O452" t="str">
        <f>IF(Weekly[[#This Row],[H/V]]="H",Weekly[[#This Row],[BF H Odds]],IF(Weekly[[#This Row],[H/V]]="V",Weekly[[#This Row],[BF V Odds]],""))</f>
        <v/>
      </c>
      <c r="P452" t="b">
        <v>0</v>
      </c>
      <c r="R452" s="35">
        <f>IFERROR(IF(Weekly[[#This Row],[Won Bet?]]="yes",R451+(Weekly[[#This Row],[BF Odds]]*Weekly[[#This Row],[BF Stake]])-Weekly[[#This Row],[BF Stake]],R451-Weekly[[#This Row],[BF Stake]]),R451)</f>
        <v>935.97</v>
      </c>
      <c r="S452" s="9">
        <f>IFERROR(IF(Weekly[[#This Row],[Won Bet?]]="yes",S451+(((Weekly[[#This Row],[BF Odds]]*Weekly[[#This Row],[BF Stake]])-Weekly[[#This Row],[BF Stake]])*0.92),S451-Weekly[[#This Row],[BF Stake]]),S451)</f>
        <v>921.16519999999991</v>
      </c>
      <c r="T452">
        <v>2.04</v>
      </c>
      <c r="U452">
        <v>1.93</v>
      </c>
      <c r="V452" s="24">
        <f>IF(Weekly[[#This Row],[Actual]]="","",IF(AND(Weekly[[#This Row],[SVC_P]]=Weekly[[#This Row],[Actual]],Weekly[[#This Row],[SVC_P]]=TRUE),V451+Weekly[[#This Row],[BF H Odds]]-1,IF(AND(Weekly[[#This Row],[SVC_P]]=Weekly[[#This Row],[Actual]],Weekly[[#This Row],[SVC_P]]=FALSE),V451+Weekly[[#This Row],[BF V Odds]]-1,V451-1)))</f>
        <v>67.490000000000052</v>
      </c>
      <c r="W452" s="24">
        <f>IF(Weekly[[#This Row],[Actual]]="","",IF(AND(Weekly[[#This Row],[SVC_P]]=FALSE,Weekly[[#This Row],[Actual]]=TRUE),W451+Weekly[[#This Row],[BF H Odds]]-1,IF(AND(Weekly[[#This Row],[SVC_P]]=TRUE,Weekly[[#This Row],[Actual]]=FALSE,),W451+Weekly[[#This Row],[BF V Odds]]-1,W451-1)))</f>
        <v>-387.03</v>
      </c>
      <c r="X452" s="24">
        <f>IF(Weekly[[#This Row],[Actual]]="","",IF(AND(Weekly[[#This Row],[ADBC_P]]=Weekly[[#This Row],[Actual]],Weekly[[#This Row],[ADBC_P]]=TRUE),X451+Weekly[[#This Row],[BF H Odds]]-1,IF(AND(Weekly[[#This Row],[ADBC_P]]=Weekly[[#This Row],[Actual]],Weekly[[#This Row],[ADBC_P]]=FALSE),X451+Weekly[[#This Row],[BF V Odds]]-1,X451-1)))</f>
        <v>16.570000000000022</v>
      </c>
      <c r="Y452" s="24">
        <f>IF(Weekly[[#This Row],[Actual]]="","",IF(AND(Weekly[[#This Row],[ADBC_P]]=FALSE,Weekly[[#This Row],[Actual]]=TRUE),Y451+Weekly[[#This Row],[BF H Odds]]-1,IF(AND(Weekly[[#This Row],[ADBC_P]]=TRUE,Weekly[[#This Row],[Actual]]=FALSE),Y451+Weekly[[#This Row],[BF V Odds]]-1,Y451-1)))</f>
        <v>57.800000000000004</v>
      </c>
      <c r="Z452" s="24">
        <f>IF(Weekly[[#This Row],[Actual]]="","",IF(AND(Weekly[[#This Row],[RFC_P]]=Weekly[[#This Row],[Actual]],Weekly[[#This Row],[RFC_P]]=TRUE),Z451+Weekly[[#This Row],[BF H Odds]]-1,IF(AND(Weekly[[#This Row],[RFC_P]]=Weekly[[#This Row],[Actual]],Weekly[[#This Row],[RFC_P]]=FALSE),Z451+Weekly[[#This Row],[BF V Odds]]-1,Z451-1)))</f>
        <v>34.940000000000012</v>
      </c>
      <c r="AA452" s="24">
        <f>IF(Weekly[[#This Row],[Actual]]="","",IF(AND(Weekly[[#This Row],[RFC_P]]=FALSE,Weekly[[#This Row],[Actual]]=TRUE),AA451+Weekly[[#This Row],[BF H Odds]]-1,IF(AND(Weekly[[#This Row],[RFC_P]]=TRUE,Weekly[[#This Row],[Actual]]=FALSE),AA451+Weekly[[#This Row],[BF V Odds]]-1,AA451-1)))</f>
        <v>39.429999999999978</v>
      </c>
      <c r="AB452" s="24">
        <f>IF(Weekly[[#This Row],[Actual]]="","",IF(AND(Weekly[[#This Row],[GBC_P]]=Weekly[[#This Row],[Actual]],Weekly[[#This Row],[GBC_P]]=TRUE),AB451+Weekly[[#This Row],[BF H Odds]]-1,IF(AND(Weekly[[#This Row],[GBC_P]]=Weekly[[#This Row],[Actual]],Weekly[[#This Row],[GBC_P]]=FALSE),AB451+Weekly[[#This Row],[BF V Odds]]-1,AB451-1)))</f>
        <v>4.2700000000000067</v>
      </c>
      <c r="AC452" s="24">
        <f>IF(Weekly[[#This Row],[Actual]]="","",IF(AND(Weekly[[#This Row],[GBC_P]]=FALSE,Weekly[[#This Row],[Actual]]=TRUE),AC451+Weekly[[#This Row],[BF H Odds]]-1,IF(AND(Weekly[[#This Row],[GBC_P]]=TRUE,Weekly[[#This Row],[Actual]]=FALSE),AC451+Weekly[[#This Row],[BF V Odds]]-1,AC451-1)))</f>
        <v>70.099999999999937</v>
      </c>
      <c r="AD452" s="24">
        <f>IF(Weekly[[#This Row],[Actual]]="","",IF(AND(Weekly[[#This Row],[HGBC_P]]=Weekly[[#This Row],[Actual]],Weekly[[#This Row],[HGBC_P]]=TRUE),AD451+Weekly[[#This Row],[BF H Odds]]-1,IF(AND(Weekly[[#This Row],[HGBC_P]]=Weekly[[#This Row],[Actual]],Weekly[[#This Row],[HGBC_P]]=FALSE),AD451+Weekly[[#This Row],[BF V Odds]]-1,AD451-1)))</f>
        <v>7.3000000000000256</v>
      </c>
      <c r="AE452" s="24">
        <f>IF(Weekly[[#This Row],[Actual]]="","",IF(AND(Weekly[[#This Row],[HGBC_P]]=FALSE,Weekly[[#This Row],[Actual]]=TRUE),AE451+Weekly[[#This Row],[BF H Odds]]-1,IF(AND(Weekly[[#This Row],[HGBC_P]]=TRUE,Weekly[[#This Row],[Actual]]=FALSE),AE451+Weekly[[#This Row],[BF V Odds]]-1,AE451-1)))</f>
        <v>67.069999999999993</v>
      </c>
      <c r="AF452" s="24">
        <f>IF(Weekly[[#This Row],[Actual]]="","",IF(AND(Weekly[[#This Row],[XGB_P]]=Weekly[[#This Row],[Actual]],Weekly[[#This Row],[XGB_P]]=TRUE),AF451+Weekly[[#This Row],[BF H Odds]]-1,IF(AND(Weekly[[#This Row],[XGB_P]]=Weekly[[#This Row],[Actual]],Weekly[[#This Row],[XGB_P]]=FALSE),AF451+Weekly[[#This Row],[BF V Odds]]-1,AF451-1)))</f>
        <v>32.560000000000024</v>
      </c>
      <c r="AG452" s="24">
        <f>IF(Weekly[[#This Row],[Actual]]="","",IF(AND(Weekly[[#This Row],[XGB_P]]=FALSE,Weekly[[#This Row],[Actual]]=TRUE),AG451+Weekly[[#This Row],[BF H Odds]]-1,IF(AND(Weekly[[#This Row],[XGB_P]]=TRUE,Weekly[[#This Row],[Actual]]=FALSE),AG451+Weekly[[#This Row],[BF V Odds]]-1,AG451-1)))</f>
        <v>41.809999999999995</v>
      </c>
      <c r="AH452" s="24">
        <f>IF(Weekly[[#This Row],[Actual]]="","",IF(AND(Weekly[[#This Row],[QDA_P]]=Weekly[[#This Row],[Actual]],Weekly[[#This Row],[QDA_P]]=TRUE),AH451+Weekly[[#This Row],[BF H Odds]]-1,IF(AND(Weekly[[#This Row],[QDA_P]]=Weekly[[#This Row],[Actual]],Weekly[[#This Row],[QDA_P]]=FALSE),AH451+Weekly[[#This Row],[BF V Odds]]-1,AH451-1)))</f>
        <v>-6.1499999999999915</v>
      </c>
      <c r="AI452" s="24">
        <f>IF(Weekly[[#This Row],[Actual]]="","",IF(AND(Weekly[[#This Row],[QDA_P]]=FALSE,Weekly[[#This Row],[Actual]]=TRUE),AI451+Weekly[[#This Row],[BF H Odds]]-1,IF(AND(Weekly[[#This Row],[QDA_P]]=TRUE,Weekly[[#This Row],[Actual]]=FALSE),AI451+Weekly[[#This Row],[BF V Odds]]-1,AI451-1)))</f>
        <v>80.52</v>
      </c>
      <c r="AJ452" s="24">
        <f>IF(Weekly[[#This Row],[Actual]]="","",IF(AND(Weekly[[#This Row],[KNC_P]]=FALSE,Weekly[[#This Row],[Actual]]=TRUE),AJ451+Weekly[[#This Row],[BF H Odds]]-1,IF(AND(Weekly[[#This Row],[KNC_P]]=TRUE,Weekly[[#This Row],[Actual]]=FALSE),AJ451+Weekly[[#This Row],[BF V Odds]]-1,AJ451-1)))</f>
        <v>48.809999999999974</v>
      </c>
      <c r="AK452" s="24">
        <f>IF(Weekly[[#This Row],[Actual]]="","",IF(AND(Weekly[[#This Row],[KNC_P]]=FALSE,Weekly[[#This Row],[Actual]]=TRUE),AK451+Weekly[[#This Row],[BF H Odds]]-1,IF(AND(Weekly[[#This Row],[KNC_P]]=TRUE,Weekly[[#This Row],[Actual]]=FALSE),AK451+Weekly[[#This Row],[BF V Odds]]-1,AK451-1)))</f>
        <v>47.709999999999965</v>
      </c>
      <c r="AL452" s="30">
        <f>IF(Weekly[[#This Row],[Actual]]="","",COUNTIF(Weekly[[#This Row],[SVC_P]:[QDA_P]],TRUE))</f>
        <v>7</v>
      </c>
      <c r="AM452" s="30">
        <f>IF(Weekly[[#This Row],[Actual]]="","",COUNTIF(Weekly[[#This Row],[SVC_P]:[QDA_P]],FALSE))</f>
        <v>0</v>
      </c>
      <c r="AN452" s="36" t="str">
        <f>IF(AND(Weekly[[#This Row],[BF V Odds]]&gt;$BO$6,Weekly[[#This Row],[BF V Odds]] &lt; $BO$7),Weekly[[#This Row],[BF V Odds]],"")</f>
        <v/>
      </c>
      <c r="AO452" s="36" t="str">
        <f>IF(AND(Weekly[[#This Row],[BF H Odds]]&gt;$BO$6, Weekly[[#This Row],[BF H Odds]] &lt; $BO$7),Weekly[[#This Row],[BF H Odds]],"")</f>
        <v/>
      </c>
      <c r="AP452" s="37">
        <f>IF(AND(Weekly[[#This Row],[V Odds &lt;]]="",Weekly[[#This Row],[H Odds &lt;]]=""),AP451,IF(AND(Weekly[[#This Row],[H Odds &lt;]]&lt;&gt;"",Weekly[[#This Row],[SVC_P]]=TRUE,Weekly[[#This Row],[Actual]]=TRUE),AP451+Weekly[[#This Row],[H Odds &lt;]]-1,IF(AND(Weekly[[#This Row],[V Odds &lt;]]&lt;&gt;"",Weekly[[#This Row],[SVC_P]]=FALSE,Weekly[[#This Row],[Actual]]=FALSE),AP451+Weekly[[#This Row],[V Odds &lt;]]-1,IF(AND(Weekly[[#This Row],[V Odds &lt;]]&lt;&gt;"",Weekly[[#This Row],[SVC_P]]=FALSE,Weekly[[#This Row],[Actual]]=TRUE),AP451-1,IF(AND(Weekly[[#This Row],[H Odds &lt;]]&lt;&gt;"",Weekly[[#This Row],[SVC_P]]=TRUE,Weekly[[#This Row],[Actual]]=FALSE),AP451-1,AP451)))))</f>
        <v>83.63000000000001</v>
      </c>
      <c r="AQ452" s="37">
        <f>IF(AND(Weekly[[#This Row],[V Odds &lt;]]="",Weekly[[#This Row],[H Odds &lt;]]=""),AQ451,IF(AND(Weekly[[#This Row],[H Odds &lt;]]&lt;&gt;"",Weekly[[#This Row],[ADBC_P]]=TRUE,Weekly[[#This Row],[Actual]]=TRUE),AQ451+Weekly[[#This Row],[H Odds &lt;]]-1,IF(AND(Weekly[[#This Row],[V Odds &lt;]]&lt;&gt;"",Weekly[[#This Row],[ADBC_P]]=FALSE,Weekly[[#This Row],[Actual]]=FALSE),AQ451+Weekly[[#This Row],[V Odds &lt;]]-1,IF(AND(Weekly[[#This Row],[V Odds &lt;]]&lt;&gt;"",Weekly[[#This Row],[ADBC_P]]=FALSE,Weekly[[#This Row],[Actual]]=TRUE),AQ451-1,IF(AND(Weekly[[#This Row],[H Odds &lt;]]&lt;&gt;"",Weekly[[#This Row],[ADBC_P]]=TRUE,Weekly[[#This Row],[Actual]]=FALSE),AQ451-1,AQ451)))))</f>
        <v>53.73</v>
      </c>
      <c r="AR452" s="37">
        <f>IF(AND(Weekly[[#This Row],[V Odds &lt;]]="",Weekly[[#This Row],[H Odds &lt;]]=""),AR451,IF(AND(Weekly[[#This Row],[H Odds &lt;]]&lt;&gt;"",Weekly[[#This Row],[RFC_P]]=TRUE,Weekly[[#This Row],[Actual]]=TRUE),AR451+Weekly[[#This Row],[H Odds &lt;]]-1,IF(AND(Weekly[[#This Row],[V Odds &lt;]]&lt;&gt;"",Weekly[[#This Row],[RFC_P]]=FALSE,Weekly[[#This Row],[Actual]]=FALSE),AR451+Weekly[[#This Row],[V Odds &lt;]]-1,IF(AND(Weekly[[#This Row],[V Odds &lt;]]&lt;&gt;"",Weekly[[#This Row],[RFC_P]]=FALSE,Weekly[[#This Row],[Actual]]=TRUE),AR451-1,IF(AND(Weekly[[#This Row],[H Odds &lt;]]&lt;&gt;"",Weekly[[#This Row],[RFC_P]]=TRUE,Weekly[[#This Row],[Actual]]=FALSE),AR451-1,AR451)))))</f>
        <v>73.439999999999984</v>
      </c>
      <c r="AS452" s="37">
        <f>IF(AND(Weekly[[#This Row],[V Odds &lt;]]="",Weekly[[#This Row],[H Odds &lt;]]=""),AS451,IF(AND(Weekly[[#This Row],[H Odds &lt;]]&lt;&gt;"",Weekly[[#This Row],[GBC_P]]=TRUE,Weekly[[#This Row],[Actual]]=TRUE),AS451+Weekly[[#This Row],[H Odds &lt;]]-1,IF(AND(Weekly[[#This Row],[V Odds &lt;]]&lt;&gt;"",Weekly[[#This Row],[GBC_P]]=FALSE,Weekly[[#This Row],[Actual]]=FALSE),AS451+Weekly[[#This Row],[V Odds &lt;]]-1,IF(AND(Weekly[[#This Row],[V Odds &lt;]]&lt;&gt;"",Weekly[[#This Row],[GBC_P]]=FALSE,Weekly[[#This Row],[Actual]]=TRUE),AS451-1,IF(AND(Weekly[[#This Row],[H Odds &lt;]]&lt;&gt;"",Weekly[[#This Row],[GBC_P]]=TRUE,Weekly[[#This Row],[Actual]]=FALSE),AS451-1,AS451)))))</f>
        <v>53.330000000000005</v>
      </c>
      <c r="AT452" s="37">
        <f>IF(AND(Weekly[[#This Row],[V Odds &lt;]]="",Weekly[[#This Row],[H Odds &lt;]]=""),AT451,IF(AND(Weekly[[#This Row],[H Odds &lt;]]&lt;&gt;"",Weekly[[#This Row],[HGBC_P]]=TRUE,Weekly[[#This Row],[Actual]]=TRUE),AT451+Weekly[[#This Row],[H Odds &lt;]]-1,IF(AND(Weekly[[#This Row],[V Odds &lt;]]&lt;&gt;"",Weekly[[#This Row],[HGBC_P]]=FALSE,Weekly[[#This Row],[Actual]]=FALSE),AT451+Weekly[[#This Row],[V Odds &lt;]]-1,IF(AND(Weekly[[#This Row],[V Odds &lt;]]&lt;&gt;"",Weekly[[#This Row],[HGBC_P]]=FALSE,Weekly[[#This Row],[Actual]]=TRUE),AT451-1,IF(AND(Weekly[[#This Row],[H Odds &lt;]]&lt;&gt;"",Weekly[[#This Row],[HGBC_P]]=TRUE,Weekly[[#This Row],[Actual]]=FALSE),AT451-1,AT451)))))</f>
        <v>58.16</v>
      </c>
      <c r="AU452" s="37">
        <f>IF(AND(Weekly[[#This Row],[V Odds &lt;]]="",Weekly[[#This Row],[H Odds &lt;]]=""),AU451,IF(AND(Weekly[[#This Row],[H Odds &lt;]]&lt;&gt;"",Weekly[[#This Row],[XGB_P]]=TRUE,Weekly[[#This Row],[Actual]]=TRUE),AU451+Weekly[[#This Row],[H Odds &lt;]]-1,IF(AND(Weekly[[#This Row],[V Odds &lt;]]&lt;&gt;"",Weekly[[#This Row],[XGB_P]]=FALSE,Weekly[[#This Row],[Actual]]=FALSE),AU451+Weekly[[#This Row],[V Odds &lt;]]-1,IF(AND(Weekly[[#This Row],[V Odds &lt;]]&lt;&gt;"",Weekly[[#This Row],[XGB_P]]=FALSE,Weekly[[#This Row],[Actual]]=TRUE),AU451-1,IF(AND(Weekly[[#This Row],[H Odds &lt;]]&lt;&gt;"",Weekly[[#This Row],[XGB_P]]=TRUE,Weekly[[#This Row],[Actual]]=FALSE),AU451-1,AU451)))))</f>
        <v>69.510000000000005</v>
      </c>
      <c r="AV452" s="37">
        <f>IF(AND(Weekly[[#This Row],[V Odds &lt;]]="",Weekly[[#This Row],[H Odds &lt;]]=""),AV451,IF(AND(Weekly[[#This Row],[H Odds &lt;]]&lt;&gt;"",Weekly[[#This Row],[QDA_P]]=TRUE,Weekly[[#This Row],[Actual]]=TRUE),AV451+Weekly[[#This Row],[H Odds &lt;]]-1,IF(AND(Weekly[[#This Row],[V Odds &lt;]]&lt;&gt;"",Weekly[[#This Row],[QDA_P]]=FALSE,Weekly[[#This Row],[Actual]]=FALSE),AV451+Weekly[[#This Row],[V Odds &lt;]]-1,IF(AND(Weekly[[#This Row],[V Odds &lt;]]&lt;&gt;"",Weekly[[#This Row],[QDA_P]]=FALSE,Weekly[[#This Row],[Actual]]=TRUE),AV451-1,IF(AND(Weekly[[#This Row],[H Odds &lt;]]&lt;&gt;"",Weekly[[#This Row],[QDA_P]]=TRUE,Weekly[[#This Row],[Actual]]=FALSE),AV451-1,AV451)))))</f>
        <v>61.199999999999989</v>
      </c>
      <c r="AW452" s="37">
        <f>IF(AND(Weekly[[#This Row],[H Odds &lt;]]="",Weekly[[#This Row],[V Odds &lt;]]=""),AW451,IF(AND(Weekly[[#This Row],[KNC_P]]=Weekly[[#This Row],[Actual]],Weekly[[#This Row],[KNC_P]]=TRUE),AW451+Weekly[[#This Row],[BF H Odds]]-1,IF(AND(Weekly[[#This Row],[KNC_P]]=Weekly[[#This Row],[Actual]],Weekly[[#This Row],[KNC_P]]=FALSE),AW451+Weekly[[#This Row],[BF V Odds]]-1,AW451-1)))</f>
        <v>54.930000000000014</v>
      </c>
      <c r="AX452" s="37">
        <f>IF(AND(Weekly[[#This Row],[V Odds &lt;]]="",Weekly[[#This Row],[H Odds &lt;]]=""),AX451,IF(AND(Weekly[[#This Row],[V Odds &lt;]]&lt;&gt;"",Weekly[[#This Row],[FALSES]]&gt;0,Weekly[[#This Row],[Actual]]=FALSE),AX451+Weekly[[#This Row],[V Odds &lt;]]-1,IF(AND(Weekly[[#This Row],[H Odds &lt;]]&lt;&gt;"",Weekly[[#This Row],[TRUES]]&gt;0,Weekly[[#This Row],[Actual]]=TRUE),AX451+Weekly[[#This Row],[H Odds &lt;]]-1,IF(AND(Weekly[[#This Row],[V Odds &lt;]]&lt;&gt;"",Weekly[[#This Row],[FALSES]]=0),AX451,IF(AND(Weekly[[#This Row],[H Odds &lt;]]&lt;&gt;"",Weekly[[#This Row],[TRUES]]=0),AX451,AX451-1)))))</f>
        <v>99.199999999999974</v>
      </c>
      <c r="AY452" s="37">
        <f>IF(AND(Weekly[[#This Row],[V Odds &lt;]]="",Weekly[[#This Row],[H Odds &lt;]]=""),AY451,IF(AND(Weekly[[#This Row],[V Odds &lt;]]&lt;&gt;"",Weekly[[#This Row],[FALSES]]&gt;0,Weekly[[#This Row],[Actual]]=FALSE),AY451+((Weekly[[#This Row],[V Odds &lt;]]-1)*0.92),IF(AND(Weekly[[#This Row],[H Odds &lt;]]&lt;&gt;"",Weekly[[#This Row],[TRUES]]&gt;0,Weekly[[#This Row],[Actual]]=TRUE),AY451+((Weekly[[#This Row],[H Odds &lt;]]-1)*0.92),IF(AND(Weekly[[#This Row],[V Odds &lt;]]&lt;&gt;"",Weekly[[#This Row],[FALSES]]=0),AY451,IF(AND(Weekly[[#This Row],[H Odds &lt;]]&lt;&gt;"",Weekly[[#This Row],[TRUES]]=0),AY451,AY451-1)))))</f>
        <v>89.504000000000033</v>
      </c>
      <c r="AZ452" s="37">
        <f>IF(AND(Weekly[[#This Row],[V Odds &lt;]]="",Weekly[[#This Row],[H Odds &lt;]]=""),AZ451,IF(AND(Weekly[[#This Row],[V Odds &lt;]]&lt;&gt;"",Weekly[[#This Row],[Actual]]=FALSE),AZ451+Weekly[[#This Row],[V Odds &lt;]]-1,IF(AND(Weekly[[#This Row],[H Odds &lt;]]&lt;&gt;"",Weekly[[#This Row],[Actual]]=TRUE),AZ451+Weekly[[#This Row],[H Odds &lt;]]-1,AZ451-1)))</f>
        <v>87.169999999999987</v>
      </c>
      <c r="BA452" s="38">
        <f>IF(Weekly[[#This Row],[H Odds &lt;]]="",BA451,IF(AND(Weekly[[#This Row],[H Odds &lt;]]&lt;&gt;"",Weekly[[#This Row],[SVC_P]]=TRUE,Weekly[[#This Row],[Actual]]=TRUE),BA451+Weekly[[#This Row],[H Odds &lt;]]-1,IF(AND(Weekly[[#This Row],[H Odds &lt;]]&lt;&gt;"",Weekly[[#This Row],[SVC_P]]=TRUE,Weekly[[#This Row],[Actual]]=FALSE),BA451-1,BA451)))</f>
        <v>78.589999999999989</v>
      </c>
      <c r="BB452" s="38">
        <f>IF(Weekly[[#This Row],[H Odds &lt;]]="",BB451,IF(AND(Weekly[[#This Row],[H Odds &lt;]]&lt;&gt;"",Weekly[[#This Row],[ADBC_P]]=TRUE,Weekly[[#This Row],[Actual]]=TRUE),BB451+Weekly[[#This Row],[H Odds &lt;]]-1,IF(AND(Weekly[[#This Row],[H Odds &lt;]]&lt;&gt;"",Weekly[[#This Row],[ADBC_P]]=TRUE,Weekly[[#This Row],[Actual]]=FALSE),BB451-1,BB451)))</f>
        <v>52.41</v>
      </c>
      <c r="BC452" s="38">
        <f>IF(Weekly[[#This Row],[H Odds &lt;]]="",BC451,IF(AND(Weekly[[#This Row],[H Odds &lt;]]&lt;&gt;"",Weekly[[#This Row],[RFC_P]]=TRUE,Weekly[[#This Row],[Actual]]=TRUE),BC451+Weekly[[#This Row],[H Odds &lt;]]-1,IF(AND(Weekly[[#This Row],[H Odds &lt;]]&lt;&gt;"",Weekly[[#This Row],[RFC_P]]=TRUE,Weekly[[#This Row],[Actual]]=FALSE),BC451-1,BC451)))</f>
        <v>54.109999999999992</v>
      </c>
      <c r="BD452" s="38">
        <f>IF(Weekly[[#This Row],[H Odds &lt;]]="",BD451,IF(AND(Weekly[[#This Row],[H Odds &lt;]]&lt;&gt;"",Weekly[[#This Row],[GBC_P]]=TRUE,Weekly[[#This Row],[Actual]]=TRUE),BD451+Weekly[[#This Row],[H Odds &lt;]]-1,IF(AND(Weekly[[#This Row],[H Odds &lt;]]&lt;&gt;"",Weekly[[#This Row],[GBC_P]]=TRUE,Weekly[[#This Row],[Actual]]=FALSE),BD451-1,BD451)))</f>
        <v>53.110000000000007</v>
      </c>
      <c r="BE452" s="38">
        <f>IF(Weekly[[#This Row],[H Odds &lt;]]="",BE451,IF(AND(Weekly[[#This Row],[H Odds &lt;]]&lt;&gt;"",Weekly[[#This Row],[HGBC_P]]=TRUE,Weekly[[#This Row],[Actual]]=TRUE),BE451+Weekly[[#This Row],[H Odds &lt;]]-1,IF(AND(Weekly[[#This Row],[H Odds &lt;]]&lt;&gt;"",Weekly[[#This Row],[HGBC_P]]=TRUE,Weekly[[#This Row],[Actual]]=FALSE),BE451-1,BE451)))</f>
        <v>57.459999999999994</v>
      </c>
      <c r="BF452" s="38">
        <f>IF(Weekly[[#This Row],[H Odds &lt;]]="",BF451,IF(AND(Weekly[[#This Row],[H Odds &lt;]]&lt;&gt;"",Weekly[[#This Row],[XGB_P]]=TRUE,Weekly[[#This Row],[Actual]]=TRUE),BF451+Weekly[[#This Row],[H Odds &lt;]]-1,IF(AND(Weekly[[#This Row],[H Odds &lt;]]&lt;&gt;"",Weekly[[#This Row],[XGB_P]]=TRUE,Weekly[[#This Row],[Actual]]=FALSE),BF451-1,BF451)))</f>
        <v>64.08</v>
      </c>
      <c r="BG452" s="38">
        <f>IF(Weekly[[#This Row],[H Odds &lt;]]="",BG451,IF(AND(Weekly[[#This Row],[H Odds &lt;]]&lt;&gt;"",Weekly[[#This Row],[QDA_P]]=TRUE,Weekly[[#This Row],[Actual]]=TRUE),BG451+Weekly[[#This Row],[H Odds &lt;]]-1,IF(AND(Weekly[[#This Row],[H Odds &lt;]]&lt;&gt;"",Weekly[[#This Row],[QDA_P]]=TRUE,Weekly[[#This Row],[Actual]]=FALSE),BG451-1,BG451)))</f>
        <v>51.129999999999995</v>
      </c>
      <c r="BH452" s="38">
        <f>IF(Weekly[[#This Row],[H Odds &lt;]]="",BH451,IF(AND(Weekly[[#This Row],[H Odds &lt;]]&lt;&gt;"",Weekly[[#This Row],[KNC_P]]=TRUE,Weekly[[#This Row],[Actual]]=TRUE),BH451+Weekly[[#This Row],[H Odds &lt;]]-1,IF(AND(Weekly[[#This Row],[H Odds &lt;]]&lt;&gt;"",Weekly[[#This Row],[KNC_P]]=TRUE,Weekly[[#This Row],[Actual]]=FALSE),BH451-1,BH451)))</f>
        <v>55.499999999999993</v>
      </c>
      <c r="BI452" s="38">
        <f>IF(Weekly[[#This Row],[H Odds &lt;]]="",BI451,IF(AND(Weekly[[#This Row],[H Odds &lt;]]&lt;&gt;"",Weekly[[#This Row],[TRUES]]&gt;0,Weekly[[#This Row],[Actual]]=TRUE),BI451+Weekly[[#This Row],[H Odds &lt;]]-1,IF(AND(Weekly[[#This Row],[H Odds &lt;]]&lt;&gt;"",Weekly[[#This Row],[TRUES]]=0),BI451,BI451-1)))</f>
        <v>78.589999999999989</v>
      </c>
      <c r="BJ452" s="38">
        <f>IF(Weekly[[#This Row],[H Odds &lt;]]="",BJ451,IF(AND(Weekly[[#This Row],[H Odds &lt;]]&lt;&gt;"",Weekly[[#This Row],[Actual]]=TRUE),BJ451+Weekly[[#This Row],[H Odds &lt;]]-1,IF(AND(Weekly[[#This Row],[H Odds &lt;]]&lt;&gt;"",Weekly[[#This Row],[Actual]]=FALSE),BJ451-1,BJ451)))</f>
        <v>80.489999999999995</v>
      </c>
      <c r="BK452" s="58">
        <f>IF(AND(Weekly[[#This Row],[TRUES]]&gt;4,Weekly[[#This Row],[Actual]]=TRUE),BK451+Weekly[[#This Row],[BF H Odds]]-1,IF(AND(Weekly[[#This Row],[FALSES]]&gt;4,Weekly[[#This Row],[Actual]]=FALSE),BK451+Weekly[[#This Row],[BF V Odds]]-1,IF(AND(Weekly[[#This Row],[TRUES]]&gt;4,Weekly[[#This Row],[Actual]]=FALSE),BK451-1,IF(AND(Weekly[[#This Row],[FALSES]]&gt;4,Weekly[[#This Row],[Actual]]=TRUE),BK451-1,BK451))))</f>
        <v>4.140000000000029</v>
      </c>
      <c r="BL452" s="58">
        <f>IF(AND(Weekly[[#This Row],[TRUES]]&gt;5,Weekly[[#This Row],[Actual]]=TRUE),BL451+Weekly[[#This Row],[BF H Odds]]-1,IF(AND(Weekly[[#This Row],[FALSES]]&gt;5,Weekly[[#This Row],[Actual]]=FALSE),BL451+Weekly[[#This Row],[BF V Odds]]-1,IF(AND(Weekly[[#This Row],[TRUES]]&gt;5,Weekly[[#This Row],[Actual]]=FALSE),BL451-1,IF(AND(Weekly[[#This Row],[FALSES]]&gt;5,Weekly[[#This Row],[Actual]]=TRUE),BL451-1,BL451))))</f>
        <v>12.280000000000022</v>
      </c>
      <c r="BM452" s="58">
        <f>IF(AND(Weekly[[#This Row],[TRUES]]&gt;6,Weekly[[#This Row],[Actual]]=TRUE),BM451+Weekly[[#This Row],[BF H Odds]]-1,IF(AND(Weekly[[#This Row],[FALSES]]&gt;6,Weekly[[#This Row],[Actual]]=FALSE),BM451+Weekly[[#This Row],[BF V Odds]]-1,IF(AND(Weekly[[#This Row],[TRUES]]&gt;6,Weekly[[#This Row],[Actual]]=FALSE),BM451-1,IF(AND(Weekly[[#This Row],[FALSES]]&gt;6,Weekly[[#This Row],[Actual]]=TRUE),BM451-1,BM451))))</f>
        <v>42.13</v>
      </c>
    </row>
    <row r="453" spans="1:65" x14ac:dyDescent="0.25">
      <c r="A453" s="34"/>
      <c r="B453" s="10">
        <v>44300</v>
      </c>
      <c r="C453" s="17" t="s">
        <v>12</v>
      </c>
      <c r="D453" s="15" t="s">
        <v>27</v>
      </c>
      <c r="E453" t="b">
        <v>1</v>
      </c>
      <c r="F453" t="b">
        <v>1</v>
      </c>
      <c r="G453" t="b">
        <v>1</v>
      </c>
      <c r="H453" t="b">
        <v>1</v>
      </c>
      <c r="I453" t="b">
        <v>1</v>
      </c>
      <c r="J453" t="b">
        <v>1</v>
      </c>
      <c r="K453" t="b">
        <v>1</v>
      </c>
      <c r="L453" t="b">
        <v>1</v>
      </c>
      <c r="O453" t="str">
        <f>IF(Weekly[[#This Row],[H/V]]="H",Weekly[[#This Row],[BF H Odds]],IF(Weekly[[#This Row],[H/V]]="V",Weekly[[#This Row],[BF V Odds]],""))</f>
        <v/>
      </c>
      <c r="P453" t="b">
        <v>0</v>
      </c>
      <c r="R453" s="35">
        <f>IFERROR(IF(Weekly[[#This Row],[Won Bet?]]="yes",R452+(Weekly[[#This Row],[BF Odds]]*Weekly[[#This Row],[BF Stake]])-Weekly[[#This Row],[BF Stake]],R452-Weekly[[#This Row],[BF Stake]]),R452)</f>
        <v>935.97</v>
      </c>
      <c r="S453" s="9">
        <f>IFERROR(IF(Weekly[[#This Row],[Won Bet?]]="yes",S452+(((Weekly[[#This Row],[BF Odds]]*Weekly[[#This Row],[BF Stake]])-Weekly[[#This Row],[BF Stake]])*0.92),S452-Weekly[[#This Row],[BF Stake]]),S452)</f>
        <v>921.16519999999991</v>
      </c>
      <c r="T453">
        <v>2.44</v>
      </c>
      <c r="U453">
        <v>1.67</v>
      </c>
      <c r="V453" s="24">
        <f>IF(Weekly[[#This Row],[Actual]]="","",IF(AND(Weekly[[#This Row],[SVC_P]]=Weekly[[#This Row],[Actual]],Weekly[[#This Row],[SVC_P]]=TRUE),V452+Weekly[[#This Row],[BF H Odds]]-1,IF(AND(Weekly[[#This Row],[SVC_P]]=Weekly[[#This Row],[Actual]],Weekly[[#This Row],[SVC_P]]=FALSE),V452+Weekly[[#This Row],[BF V Odds]]-1,V452-1)))</f>
        <v>66.490000000000052</v>
      </c>
      <c r="W453" s="24">
        <f>IF(Weekly[[#This Row],[Actual]]="","",IF(AND(Weekly[[#This Row],[SVC_P]]=FALSE,Weekly[[#This Row],[Actual]]=TRUE),W452+Weekly[[#This Row],[BF H Odds]]-1,IF(AND(Weekly[[#This Row],[SVC_P]]=TRUE,Weekly[[#This Row],[Actual]]=FALSE,),W452+Weekly[[#This Row],[BF V Odds]]-1,W452-1)))</f>
        <v>-388.03</v>
      </c>
      <c r="X453" s="24">
        <f>IF(Weekly[[#This Row],[Actual]]="","",IF(AND(Weekly[[#This Row],[ADBC_P]]=Weekly[[#This Row],[Actual]],Weekly[[#This Row],[ADBC_P]]=TRUE),X452+Weekly[[#This Row],[BF H Odds]]-1,IF(AND(Weekly[[#This Row],[ADBC_P]]=Weekly[[#This Row],[Actual]],Weekly[[#This Row],[ADBC_P]]=FALSE),X452+Weekly[[#This Row],[BF V Odds]]-1,X452-1)))</f>
        <v>15.570000000000022</v>
      </c>
      <c r="Y453" s="24">
        <f>IF(Weekly[[#This Row],[Actual]]="","",IF(AND(Weekly[[#This Row],[ADBC_P]]=FALSE,Weekly[[#This Row],[Actual]]=TRUE),Y452+Weekly[[#This Row],[BF H Odds]]-1,IF(AND(Weekly[[#This Row],[ADBC_P]]=TRUE,Weekly[[#This Row],[Actual]]=FALSE),Y452+Weekly[[#This Row],[BF V Odds]]-1,Y452-1)))</f>
        <v>59.24</v>
      </c>
      <c r="Z453" s="24">
        <f>IF(Weekly[[#This Row],[Actual]]="","",IF(AND(Weekly[[#This Row],[RFC_P]]=Weekly[[#This Row],[Actual]],Weekly[[#This Row],[RFC_P]]=TRUE),Z452+Weekly[[#This Row],[BF H Odds]]-1,IF(AND(Weekly[[#This Row],[RFC_P]]=Weekly[[#This Row],[Actual]],Weekly[[#This Row],[RFC_P]]=FALSE),Z452+Weekly[[#This Row],[BF V Odds]]-1,Z452-1)))</f>
        <v>33.940000000000012</v>
      </c>
      <c r="AA453" s="24">
        <f>IF(Weekly[[#This Row],[Actual]]="","",IF(AND(Weekly[[#This Row],[RFC_P]]=FALSE,Weekly[[#This Row],[Actual]]=TRUE),AA452+Weekly[[#This Row],[BF H Odds]]-1,IF(AND(Weekly[[#This Row],[RFC_P]]=TRUE,Weekly[[#This Row],[Actual]]=FALSE),AA452+Weekly[[#This Row],[BF V Odds]]-1,AA452-1)))</f>
        <v>40.869999999999976</v>
      </c>
      <c r="AB453" s="24">
        <f>IF(Weekly[[#This Row],[Actual]]="","",IF(AND(Weekly[[#This Row],[GBC_P]]=Weekly[[#This Row],[Actual]],Weekly[[#This Row],[GBC_P]]=TRUE),AB452+Weekly[[#This Row],[BF H Odds]]-1,IF(AND(Weekly[[#This Row],[GBC_P]]=Weekly[[#This Row],[Actual]],Weekly[[#This Row],[GBC_P]]=FALSE),AB452+Weekly[[#This Row],[BF V Odds]]-1,AB452-1)))</f>
        <v>3.2700000000000067</v>
      </c>
      <c r="AC453" s="24">
        <f>IF(Weekly[[#This Row],[Actual]]="","",IF(AND(Weekly[[#This Row],[GBC_P]]=FALSE,Weekly[[#This Row],[Actual]]=TRUE),AC452+Weekly[[#This Row],[BF H Odds]]-1,IF(AND(Weekly[[#This Row],[GBC_P]]=TRUE,Weekly[[#This Row],[Actual]]=FALSE),AC452+Weekly[[#This Row],[BF V Odds]]-1,AC452-1)))</f>
        <v>71.539999999999935</v>
      </c>
      <c r="AD453" s="24">
        <f>IF(Weekly[[#This Row],[Actual]]="","",IF(AND(Weekly[[#This Row],[HGBC_P]]=Weekly[[#This Row],[Actual]],Weekly[[#This Row],[HGBC_P]]=TRUE),AD452+Weekly[[#This Row],[BF H Odds]]-1,IF(AND(Weekly[[#This Row],[HGBC_P]]=Weekly[[#This Row],[Actual]],Weekly[[#This Row],[HGBC_P]]=FALSE),AD452+Weekly[[#This Row],[BF V Odds]]-1,AD452-1)))</f>
        <v>6.3000000000000256</v>
      </c>
      <c r="AE453" s="24">
        <f>IF(Weekly[[#This Row],[Actual]]="","",IF(AND(Weekly[[#This Row],[HGBC_P]]=FALSE,Weekly[[#This Row],[Actual]]=TRUE),AE452+Weekly[[#This Row],[BF H Odds]]-1,IF(AND(Weekly[[#This Row],[HGBC_P]]=TRUE,Weekly[[#This Row],[Actual]]=FALSE),AE452+Weekly[[#This Row],[BF V Odds]]-1,AE452-1)))</f>
        <v>68.509999999999991</v>
      </c>
      <c r="AF453" s="24">
        <f>IF(Weekly[[#This Row],[Actual]]="","",IF(AND(Weekly[[#This Row],[XGB_P]]=Weekly[[#This Row],[Actual]],Weekly[[#This Row],[XGB_P]]=TRUE),AF452+Weekly[[#This Row],[BF H Odds]]-1,IF(AND(Weekly[[#This Row],[XGB_P]]=Weekly[[#This Row],[Actual]],Weekly[[#This Row],[XGB_P]]=FALSE),AF452+Weekly[[#This Row],[BF V Odds]]-1,AF452-1)))</f>
        <v>31.560000000000024</v>
      </c>
      <c r="AG453" s="24">
        <f>IF(Weekly[[#This Row],[Actual]]="","",IF(AND(Weekly[[#This Row],[XGB_P]]=FALSE,Weekly[[#This Row],[Actual]]=TRUE),AG452+Weekly[[#This Row],[BF H Odds]]-1,IF(AND(Weekly[[#This Row],[XGB_P]]=TRUE,Weekly[[#This Row],[Actual]]=FALSE),AG452+Weekly[[#This Row],[BF V Odds]]-1,AG452-1)))</f>
        <v>43.249999999999993</v>
      </c>
      <c r="AH453" s="24">
        <f>IF(Weekly[[#This Row],[Actual]]="","",IF(AND(Weekly[[#This Row],[QDA_P]]=Weekly[[#This Row],[Actual]],Weekly[[#This Row],[QDA_P]]=TRUE),AH452+Weekly[[#This Row],[BF H Odds]]-1,IF(AND(Weekly[[#This Row],[QDA_P]]=Weekly[[#This Row],[Actual]],Weekly[[#This Row],[QDA_P]]=FALSE),AH452+Weekly[[#This Row],[BF V Odds]]-1,AH452-1)))</f>
        <v>-7.1499999999999915</v>
      </c>
      <c r="AI453" s="24">
        <f>IF(Weekly[[#This Row],[Actual]]="","",IF(AND(Weekly[[#This Row],[QDA_P]]=FALSE,Weekly[[#This Row],[Actual]]=TRUE),AI452+Weekly[[#This Row],[BF H Odds]]-1,IF(AND(Weekly[[#This Row],[QDA_P]]=TRUE,Weekly[[#This Row],[Actual]]=FALSE),AI452+Weekly[[#This Row],[BF V Odds]]-1,AI452-1)))</f>
        <v>81.96</v>
      </c>
      <c r="AJ453" s="24">
        <f>IF(Weekly[[#This Row],[Actual]]="","",IF(AND(Weekly[[#This Row],[KNC_P]]=FALSE,Weekly[[#This Row],[Actual]]=TRUE),AJ452+Weekly[[#This Row],[BF H Odds]]-1,IF(AND(Weekly[[#This Row],[KNC_P]]=TRUE,Weekly[[#This Row],[Actual]]=FALSE),AJ452+Weekly[[#This Row],[BF V Odds]]-1,AJ452-1)))</f>
        <v>50.249999999999972</v>
      </c>
      <c r="AK453" s="24">
        <f>IF(Weekly[[#This Row],[Actual]]="","",IF(AND(Weekly[[#This Row],[KNC_P]]=FALSE,Weekly[[#This Row],[Actual]]=TRUE),AK452+Weekly[[#This Row],[BF H Odds]]-1,IF(AND(Weekly[[#This Row],[KNC_P]]=TRUE,Weekly[[#This Row],[Actual]]=FALSE),AK452+Weekly[[#This Row],[BF V Odds]]-1,AK452-1)))</f>
        <v>49.149999999999963</v>
      </c>
      <c r="AL453" s="30">
        <f>IF(Weekly[[#This Row],[Actual]]="","",COUNTIF(Weekly[[#This Row],[SVC_P]:[QDA_P]],TRUE))</f>
        <v>7</v>
      </c>
      <c r="AM453" s="30">
        <f>IF(Weekly[[#This Row],[Actual]]="","",COUNTIF(Weekly[[#This Row],[SVC_P]:[QDA_P]],FALSE))</f>
        <v>0</v>
      </c>
      <c r="AN453" s="36" t="str">
        <f>IF(AND(Weekly[[#This Row],[BF V Odds]]&gt;$BO$6,Weekly[[#This Row],[BF V Odds]] &lt; $BO$7),Weekly[[#This Row],[BF V Odds]],"")</f>
        <v/>
      </c>
      <c r="AO453" s="36" t="str">
        <f>IF(AND(Weekly[[#This Row],[BF H Odds]]&gt;$BO$6, Weekly[[#This Row],[BF H Odds]] &lt; $BO$7),Weekly[[#This Row],[BF H Odds]],"")</f>
        <v/>
      </c>
      <c r="AP453" s="37">
        <f>IF(AND(Weekly[[#This Row],[V Odds &lt;]]="",Weekly[[#This Row],[H Odds &lt;]]=""),AP452,IF(AND(Weekly[[#This Row],[H Odds &lt;]]&lt;&gt;"",Weekly[[#This Row],[SVC_P]]=TRUE,Weekly[[#This Row],[Actual]]=TRUE),AP452+Weekly[[#This Row],[H Odds &lt;]]-1,IF(AND(Weekly[[#This Row],[V Odds &lt;]]&lt;&gt;"",Weekly[[#This Row],[SVC_P]]=FALSE,Weekly[[#This Row],[Actual]]=FALSE),AP452+Weekly[[#This Row],[V Odds &lt;]]-1,IF(AND(Weekly[[#This Row],[V Odds &lt;]]&lt;&gt;"",Weekly[[#This Row],[SVC_P]]=FALSE,Weekly[[#This Row],[Actual]]=TRUE),AP452-1,IF(AND(Weekly[[#This Row],[H Odds &lt;]]&lt;&gt;"",Weekly[[#This Row],[SVC_P]]=TRUE,Weekly[[#This Row],[Actual]]=FALSE),AP452-1,AP452)))))</f>
        <v>83.63000000000001</v>
      </c>
      <c r="AQ453" s="37">
        <f>IF(AND(Weekly[[#This Row],[V Odds &lt;]]="",Weekly[[#This Row],[H Odds &lt;]]=""),AQ452,IF(AND(Weekly[[#This Row],[H Odds &lt;]]&lt;&gt;"",Weekly[[#This Row],[ADBC_P]]=TRUE,Weekly[[#This Row],[Actual]]=TRUE),AQ452+Weekly[[#This Row],[H Odds &lt;]]-1,IF(AND(Weekly[[#This Row],[V Odds &lt;]]&lt;&gt;"",Weekly[[#This Row],[ADBC_P]]=FALSE,Weekly[[#This Row],[Actual]]=FALSE),AQ452+Weekly[[#This Row],[V Odds &lt;]]-1,IF(AND(Weekly[[#This Row],[V Odds &lt;]]&lt;&gt;"",Weekly[[#This Row],[ADBC_P]]=FALSE,Weekly[[#This Row],[Actual]]=TRUE),AQ452-1,IF(AND(Weekly[[#This Row],[H Odds &lt;]]&lt;&gt;"",Weekly[[#This Row],[ADBC_P]]=TRUE,Weekly[[#This Row],[Actual]]=FALSE),AQ452-1,AQ452)))))</f>
        <v>53.73</v>
      </c>
      <c r="AR453" s="37">
        <f>IF(AND(Weekly[[#This Row],[V Odds &lt;]]="",Weekly[[#This Row],[H Odds &lt;]]=""),AR452,IF(AND(Weekly[[#This Row],[H Odds &lt;]]&lt;&gt;"",Weekly[[#This Row],[RFC_P]]=TRUE,Weekly[[#This Row],[Actual]]=TRUE),AR452+Weekly[[#This Row],[H Odds &lt;]]-1,IF(AND(Weekly[[#This Row],[V Odds &lt;]]&lt;&gt;"",Weekly[[#This Row],[RFC_P]]=FALSE,Weekly[[#This Row],[Actual]]=FALSE),AR452+Weekly[[#This Row],[V Odds &lt;]]-1,IF(AND(Weekly[[#This Row],[V Odds &lt;]]&lt;&gt;"",Weekly[[#This Row],[RFC_P]]=FALSE,Weekly[[#This Row],[Actual]]=TRUE),AR452-1,IF(AND(Weekly[[#This Row],[H Odds &lt;]]&lt;&gt;"",Weekly[[#This Row],[RFC_P]]=TRUE,Weekly[[#This Row],[Actual]]=FALSE),AR452-1,AR452)))))</f>
        <v>73.439999999999984</v>
      </c>
      <c r="AS453" s="37">
        <f>IF(AND(Weekly[[#This Row],[V Odds &lt;]]="",Weekly[[#This Row],[H Odds &lt;]]=""),AS452,IF(AND(Weekly[[#This Row],[H Odds &lt;]]&lt;&gt;"",Weekly[[#This Row],[GBC_P]]=TRUE,Weekly[[#This Row],[Actual]]=TRUE),AS452+Weekly[[#This Row],[H Odds &lt;]]-1,IF(AND(Weekly[[#This Row],[V Odds &lt;]]&lt;&gt;"",Weekly[[#This Row],[GBC_P]]=FALSE,Weekly[[#This Row],[Actual]]=FALSE),AS452+Weekly[[#This Row],[V Odds &lt;]]-1,IF(AND(Weekly[[#This Row],[V Odds &lt;]]&lt;&gt;"",Weekly[[#This Row],[GBC_P]]=FALSE,Weekly[[#This Row],[Actual]]=TRUE),AS452-1,IF(AND(Weekly[[#This Row],[H Odds &lt;]]&lt;&gt;"",Weekly[[#This Row],[GBC_P]]=TRUE,Weekly[[#This Row],[Actual]]=FALSE),AS452-1,AS452)))))</f>
        <v>53.330000000000005</v>
      </c>
      <c r="AT453" s="37">
        <f>IF(AND(Weekly[[#This Row],[V Odds &lt;]]="",Weekly[[#This Row],[H Odds &lt;]]=""),AT452,IF(AND(Weekly[[#This Row],[H Odds &lt;]]&lt;&gt;"",Weekly[[#This Row],[HGBC_P]]=TRUE,Weekly[[#This Row],[Actual]]=TRUE),AT452+Weekly[[#This Row],[H Odds &lt;]]-1,IF(AND(Weekly[[#This Row],[V Odds &lt;]]&lt;&gt;"",Weekly[[#This Row],[HGBC_P]]=FALSE,Weekly[[#This Row],[Actual]]=FALSE),AT452+Weekly[[#This Row],[V Odds &lt;]]-1,IF(AND(Weekly[[#This Row],[V Odds &lt;]]&lt;&gt;"",Weekly[[#This Row],[HGBC_P]]=FALSE,Weekly[[#This Row],[Actual]]=TRUE),AT452-1,IF(AND(Weekly[[#This Row],[H Odds &lt;]]&lt;&gt;"",Weekly[[#This Row],[HGBC_P]]=TRUE,Weekly[[#This Row],[Actual]]=FALSE),AT452-1,AT452)))))</f>
        <v>58.16</v>
      </c>
      <c r="AU453" s="37">
        <f>IF(AND(Weekly[[#This Row],[V Odds &lt;]]="",Weekly[[#This Row],[H Odds &lt;]]=""),AU452,IF(AND(Weekly[[#This Row],[H Odds &lt;]]&lt;&gt;"",Weekly[[#This Row],[XGB_P]]=TRUE,Weekly[[#This Row],[Actual]]=TRUE),AU452+Weekly[[#This Row],[H Odds &lt;]]-1,IF(AND(Weekly[[#This Row],[V Odds &lt;]]&lt;&gt;"",Weekly[[#This Row],[XGB_P]]=FALSE,Weekly[[#This Row],[Actual]]=FALSE),AU452+Weekly[[#This Row],[V Odds &lt;]]-1,IF(AND(Weekly[[#This Row],[V Odds &lt;]]&lt;&gt;"",Weekly[[#This Row],[XGB_P]]=FALSE,Weekly[[#This Row],[Actual]]=TRUE),AU452-1,IF(AND(Weekly[[#This Row],[H Odds &lt;]]&lt;&gt;"",Weekly[[#This Row],[XGB_P]]=TRUE,Weekly[[#This Row],[Actual]]=FALSE),AU452-1,AU452)))))</f>
        <v>69.510000000000005</v>
      </c>
      <c r="AV453" s="37">
        <f>IF(AND(Weekly[[#This Row],[V Odds &lt;]]="",Weekly[[#This Row],[H Odds &lt;]]=""),AV452,IF(AND(Weekly[[#This Row],[H Odds &lt;]]&lt;&gt;"",Weekly[[#This Row],[QDA_P]]=TRUE,Weekly[[#This Row],[Actual]]=TRUE),AV452+Weekly[[#This Row],[H Odds &lt;]]-1,IF(AND(Weekly[[#This Row],[V Odds &lt;]]&lt;&gt;"",Weekly[[#This Row],[QDA_P]]=FALSE,Weekly[[#This Row],[Actual]]=FALSE),AV452+Weekly[[#This Row],[V Odds &lt;]]-1,IF(AND(Weekly[[#This Row],[V Odds &lt;]]&lt;&gt;"",Weekly[[#This Row],[QDA_P]]=FALSE,Weekly[[#This Row],[Actual]]=TRUE),AV452-1,IF(AND(Weekly[[#This Row],[H Odds &lt;]]&lt;&gt;"",Weekly[[#This Row],[QDA_P]]=TRUE,Weekly[[#This Row],[Actual]]=FALSE),AV452-1,AV452)))))</f>
        <v>61.199999999999989</v>
      </c>
      <c r="AW453" s="37">
        <f>IF(AND(Weekly[[#This Row],[H Odds &lt;]]="",Weekly[[#This Row],[V Odds &lt;]]=""),AW452,IF(AND(Weekly[[#This Row],[KNC_P]]=Weekly[[#This Row],[Actual]],Weekly[[#This Row],[KNC_P]]=TRUE),AW452+Weekly[[#This Row],[BF H Odds]]-1,IF(AND(Weekly[[#This Row],[KNC_P]]=Weekly[[#This Row],[Actual]],Weekly[[#This Row],[KNC_P]]=FALSE),AW452+Weekly[[#This Row],[BF V Odds]]-1,AW452-1)))</f>
        <v>54.930000000000014</v>
      </c>
      <c r="AX453" s="37">
        <f>IF(AND(Weekly[[#This Row],[V Odds &lt;]]="",Weekly[[#This Row],[H Odds &lt;]]=""),AX452,IF(AND(Weekly[[#This Row],[V Odds &lt;]]&lt;&gt;"",Weekly[[#This Row],[FALSES]]&gt;0,Weekly[[#This Row],[Actual]]=FALSE),AX452+Weekly[[#This Row],[V Odds &lt;]]-1,IF(AND(Weekly[[#This Row],[H Odds &lt;]]&lt;&gt;"",Weekly[[#This Row],[TRUES]]&gt;0,Weekly[[#This Row],[Actual]]=TRUE),AX452+Weekly[[#This Row],[H Odds &lt;]]-1,IF(AND(Weekly[[#This Row],[V Odds &lt;]]&lt;&gt;"",Weekly[[#This Row],[FALSES]]=0),AX452,IF(AND(Weekly[[#This Row],[H Odds &lt;]]&lt;&gt;"",Weekly[[#This Row],[TRUES]]=0),AX452,AX452-1)))))</f>
        <v>99.199999999999974</v>
      </c>
      <c r="AY453" s="37">
        <f>IF(AND(Weekly[[#This Row],[V Odds &lt;]]="",Weekly[[#This Row],[H Odds &lt;]]=""),AY452,IF(AND(Weekly[[#This Row],[V Odds &lt;]]&lt;&gt;"",Weekly[[#This Row],[FALSES]]&gt;0,Weekly[[#This Row],[Actual]]=FALSE),AY452+((Weekly[[#This Row],[V Odds &lt;]]-1)*0.92),IF(AND(Weekly[[#This Row],[H Odds &lt;]]&lt;&gt;"",Weekly[[#This Row],[TRUES]]&gt;0,Weekly[[#This Row],[Actual]]=TRUE),AY452+((Weekly[[#This Row],[H Odds &lt;]]-1)*0.92),IF(AND(Weekly[[#This Row],[V Odds &lt;]]&lt;&gt;"",Weekly[[#This Row],[FALSES]]=0),AY452,IF(AND(Weekly[[#This Row],[H Odds &lt;]]&lt;&gt;"",Weekly[[#This Row],[TRUES]]=0),AY452,AY452-1)))))</f>
        <v>89.504000000000033</v>
      </c>
      <c r="AZ453" s="37">
        <f>IF(AND(Weekly[[#This Row],[V Odds &lt;]]="",Weekly[[#This Row],[H Odds &lt;]]=""),AZ452,IF(AND(Weekly[[#This Row],[V Odds &lt;]]&lt;&gt;"",Weekly[[#This Row],[Actual]]=FALSE),AZ452+Weekly[[#This Row],[V Odds &lt;]]-1,IF(AND(Weekly[[#This Row],[H Odds &lt;]]&lt;&gt;"",Weekly[[#This Row],[Actual]]=TRUE),AZ452+Weekly[[#This Row],[H Odds &lt;]]-1,AZ452-1)))</f>
        <v>87.169999999999987</v>
      </c>
      <c r="BA453" s="38">
        <f>IF(Weekly[[#This Row],[H Odds &lt;]]="",BA452,IF(AND(Weekly[[#This Row],[H Odds &lt;]]&lt;&gt;"",Weekly[[#This Row],[SVC_P]]=TRUE,Weekly[[#This Row],[Actual]]=TRUE),BA452+Weekly[[#This Row],[H Odds &lt;]]-1,IF(AND(Weekly[[#This Row],[H Odds &lt;]]&lt;&gt;"",Weekly[[#This Row],[SVC_P]]=TRUE,Weekly[[#This Row],[Actual]]=FALSE),BA452-1,BA452)))</f>
        <v>78.589999999999989</v>
      </c>
      <c r="BB453" s="38">
        <f>IF(Weekly[[#This Row],[H Odds &lt;]]="",BB452,IF(AND(Weekly[[#This Row],[H Odds &lt;]]&lt;&gt;"",Weekly[[#This Row],[ADBC_P]]=TRUE,Weekly[[#This Row],[Actual]]=TRUE),BB452+Weekly[[#This Row],[H Odds &lt;]]-1,IF(AND(Weekly[[#This Row],[H Odds &lt;]]&lt;&gt;"",Weekly[[#This Row],[ADBC_P]]=TRUE,Weekly[[#This Row],[Actual]]=FALSE),BB452-1,BB452)))</f>
        <v>52.41</v>
      </c>
      <c r="BC453" s="38">
        <f>IF(Weekly[[#This Row],[H Odds &lt;]]="",BC452,IF(AND(Weekly[[#This Row],[H Odds &lt;]]&lt;&gt;"",Weekly[[#This Row],[RFC_P]]=TRUE,Weekly[[#This Row],[Actual]]=TRUE),BC452+Weekly[[#This Row],[H Odds &lt;]]-1,IF(AND(Weekly[[#This Row],[H Odds &lt;]]&lt;&gt;"",Weekly[[#This Row],[RFC_P]]=TRUE,Weekly[[#This Row],[Actual]]=FALSE),BC452-1,BC452)))</f>
        <v>54.109999999999992</v>
      </c>
      <c r="BD453" s="38">
        <f>IF(Weekly[[#This Row],[H Odds &lt;]]="",BD452,IF(AND(Weekly[[#This Row],[H Odds &lt;]]&lt;&gt;"",Weekly[[#This Row],[GBC_P]]=TRUE,Weekly[[#This Row],[Actual]]=TRUE),BD452+Weekly[[#This Row],[H Odds &lt;]]-1,IF(AND(Weekly[[#This Row],[H Odds &lt;]]&lt;&gt;"",Weekly[[#This Row],[GBC_P]]=TRUE,Weekly[[#This Row],[Actual]]=FALSE),BD452-1,BD452)))</f>
        <v>53.110000000000007</v>
      </c>
      <c r="BE453" s="38">
        <f>IF(Weekly[[#This Row],[H Odds &lt;]]="",BE452,IF(AND(Weekly[[#This Row],[H Odds &lt;]]&lt;&gt;"",Weekly[[#This Row],[HGBC_P]]=TRUE,Weekly[[#This Row],[Actual]]=TRUE),BE452+Weekly[[#This Row],[H Odds &lt;]]-1,IF(AND(Weekly[[#This Row],[H Odds &lt;]]&lt;&gt;"",Weekly[[#This Row],[HGBC_P]]=TRUE,Weekly[[#This Row],[Actual]]=FALSE),BE452-1,BE452)))</f>
        <v>57.459999999999994</v>
      </c>
      <c r="BF453" s="38">
        <f>IF(Weekly[[#This Row],[H Odds &lt;]]="",BF452,IF(AND(Weekly[[#This Row],[H Odds &lt;]]&lt;&gt;"",Weekly[[#This Row],[XGB_P]]=TRUE,Weekly[[#This Row],[Actual]]=TRUE),BF452+Weekly[[#This Row],[H Odds &lt;]]-1,IF(AND(Weekly[[#This Row],[H Odds &lt;]]&lt;&gt;"",Weekly[[#This Row],[XGB_P]]=TRUE,Weekly[[#This Row],[Actual]]=FALSE),BF452-1,BF452)))</f>
        <v>64.08</v>
      </c>
      <c r="BG453" s="38">
        <f>IF(Weekly[[#This Row],[H Odds &lt;]]="",BG452,IF(AND(Weekly[[#This Row],[H Odds &lt;]]&lt;&gt;"",Weekly[[#This Row],[QDA_P]]=TRUE,Weekly[[#This Row],[Actual]]=TRUE),BG452+Weekly[[#This Row],[H Odds &lt;]]-1,IF(AND(Weekly[[#This Row],[H Odds &lt;]]&lt;&gt;"",Weekly[[#This Row],[QDA_P]]=TRUE,Weekly[[#This Row],[Actual]]=FALSE),BG452-1,BG452)))</f>
        <v>51.129999999999995</v>
      </c>
      <c r="BH453" s="38">
        <f>IF(Weekly[[#This Row],[H Odds &lt;]]="",BH452,IF(AND(Weekly[[#This Row],[H Odds &lt;]]&lt;&gt;"",Weekly[[#This Row],[KNC_P]]=TRUE,Weekly[[#This Row],[Actual]]=TRUE),BH452+Weekly[[#This Row],[H Odds &lt;]]-1,IF(AND(Weekly[[#This Row],[H Odds &lt;]]&lt;&gt;"",Weekly[[#This Row],[KNC_P]]=TRUE,Weekly[[#This Row],[Actual]]=FALSE),BH452-1,BH452)))</f>
        <v>55.499999999999993</v>
      </c>
      <c r="BI453" s="38">
        <f>IF(Weekly[[#This Row],[H Odds &lt;]]="",BI452,IF(AND(Weekly[[#This Row],[H Odds &lt;]]&lt;&gt;"",Weekly[[#This Row],[TRUES]]&gt;0,Weekly[[#This Row],[Actual]]=TRUE),BI452+Weekly[[#This Row],[H Odds &lt;]]-1,IF(AND(Weekly[[#This Row],[H Odds &lt;]]&lt;&gt;"",Weekly[[#This Row],[TRUES]]=0),BI452,BI452-1)))</f>
        <v>78.589999999999989</v>
      </c>
      <c r="BJ453" s="38">
        <f>IF(Weekly[[#This Row],[H Odds &lt;]]="",BJ452,IF(AND(Weekly[[#This Row],[H Odds &lt;]]&lt;&gt;"",Weekly[[#This Row],[Actual]]=TRUE),BJ452+Weekly[[#This Row],[H Odds &lt;]]-1,IF(AND(Weekly[[#This Row],[H Odds &lt;]]&lt;&gt;"",Weekly[[#This Row],[Actual]]=FALSE),BJ452-1,BJ452)))</f>
        <v>80.489999999999995</v>
      </c>
      <c r="BK453" s="58">
        <f>IF(AND(Weekly[[#This Row],[TRUES]]&gt;4,Weekly[[#This Row],[Actual]]=TRUE),BK452+Weekly[[#This Row],[BF H Odds]]-1,IF(AND(Weekly[[#This Row],[FALSES]]&gt;4,Weekly[[#This Row],[Actual]]=FALSE),BK452+Weekly[[#This Row],[BF V Odds]]-1,IF(AND(Weekly[[#This Row],[TRUES]]&gt;4,Weekly[[#This Row],[Actual]]=FALSE),BK452-1,IF(AND(Weekly[[#This Row],[FALSES]]&gt;4,Weekly[[#This Row],[Actual]]=TRUE),BK452-1,BK452))))</f>
        <v>3.140000000000029</v>
      </c>
      <c r="BL453" s="58">
        <f>IF(AND(Weekly[[#This Row],[TRUES]]&gt;5,Weekly[[#This Row],[Actual]]=TRUE),BL452+Weekly[[#This Row],[BF H Odds]]-1,IF(AND(Weekly[[#This Row],[FALSES]]&gt;5,Weekly[[#This Row],[Actual]]=FALSE),BL452+Weekly[[#This Row],[BF V Odds]]-1,IF(AND(Weekly[[#This Row],[TRUES]]&gt;5,Weekly[[#This Row],[Actual]]=FALSE),BL452-1,IF(AND(Weekly[[#This Row],[FALSES]]&gt;5,Weekly[[#This Row],[Actual]]=TRUE),BL452-1,BL452))))</f>
        <v>11.280000000000022</v>
      </c>
      <c r="BM453" s="58">
        <f>IF(AND(Weekly[[#This Row],[TRUES]]&gt;6,Weekly[[#This Row],[Actual]]=TRUE),BM452+Weekly[[#This Row],[BF H Odds]]-1,IF(AND(Weekly[[#This Row],[FALSES]]&gt;6,Weekly[[#This Row],[Actual]]=FALSE),BM452+Weekly[[#This Row],[BF V Odds]]-1,IF(AND(Weekly[[#This Row],[TRUES]]&gt;6,Weekly[[#This Row],[Actual]]=FALSE),BM452-1,IF(AND(Weekly[[#This Row],[FALSES]]&gt;6,Weekly[[#This Row],[Actual]]=TRUE),BM452-1,BM452))))</f>
        <v>41.13</v>
      </c>
    </row>
    <row r="454" spans="1:65" x14ac:dyDescent="0.25">
      <c r="A454" s="34"/>
      <c r="B454" s="10">
        <v>44300</v>
      </c>
      <c r="C454" s="17" t="s">
        <v>15</v>
      </c>
      <c r="D454" s="15" t="s">
        <v>14</v>
      </c>
      <c r="E454" t="b">
        <v>1</v>
      </c>
      <c r="F454" t="b">
        <v>1</v>
      </c>
      <c r="G454" t="b">
        <v>1</v>
      </c>
      <c r="H454" t="b">
        <v>0</v>
      </c>
      <c r="I454" t="b">
        <v>0</v>
      </c>
      <c r="J454" t="b">
        <v>0</v>
      </c>
      <c r="K454" t="b">
        <v>1</v>
      </c>
      <c r="L454" t="b">
        <v>1</v>
      </c>
      <c r="M454" t="s">
        <v>101</v>
      </c>
      <c r="N454">
        <v>23.39</v>
      </c>
      <c r="O454">
        <f>IF(Weekly[[#This Row],[H/V]]="H",Weekly[[#This Row],[BF H Odds]],IF(Weekly[[#This Row],[H/V]]="V",Weekly[[#This Row],[BF V Odds]],""))</f>
        <v>4.2</v>
      </c>
      <c r="P454" t="b">
        <v>1</v>
      </c>
      <c r="Q454" t="s">
        <v>76</v>
      </c>
      <c r="R454" s="35">
        <f>IFERROR(IF(Weekly[[#This Row],[Won Bet?]]="yes",R453+(Weekly[[#This Row],[BF Odds]]*Weekly[[#This Row],[BF Stake]])-Weekly[[#This Row],[BF Stake]],R453-Weekly[[#This Row],[BF Stake]]),R453)</f>
        <v>912.58</v>
      </c>
      <c r="S454" s="9">
        <f>IFERROR(IF(Weekly[[#This Row],[Won Bet?]]="yes",S453+(((Weekly[[#This Row],[BF Odds]]*Weekly[[#This Row],[BF Stake]])-Weekly[[#This Row],[BF Stake]])*0.92),S453-Weekly[[#This Row],[BF Stake]]),S453)</f>
        <v>897.77519999999993</v>
      </c>
      <c r="T454">
        <v>4.2</v>
      </c>
      <c r="U454">
        <v>1.3</v>
      </c>
      <c r="V454" s="24">
        <f>IF(Weekly[[#This Row],[Actual]]="","",IF(AND(Weekly[[#This Row],[SVC_P]]=Weekly[[#This Row],[Actual]],Weekly[[#This Row],[SVC_P]]=TRUE),V453+Weekly[[#This Row],[BF H Odds]]-1,IF(AND(Weekly[[#This Row],[SVC_P]]=Weekly[[#This Row],[Actual]],Weekly[[#This Row],[SVC_P]]=FALSE),V453+Weekly[[#This Row],[BF V Odds]]-1,V453-1)))</f>
        <v>66.790000000000049</v>
      </c>
      <c r="W454" s="24">
        <f>IF(Weekly[[#This Row],[Actual]]="","",IF(AND(Weekly[[#This Row],[SVC_P]]=FALSE,Weekly[[#This Row],[Actual]]=TRUE),W453+Weekly[[#This Row],[BF H Odds]]-1,IF(AND(Weekly[[#This Row],[SVC_P]]=TRUE,Weekly[[#This Row],[Actual]]=FALSE,),W453+Weekly[[#This Row],[BF V Odds]]-1,W453-1)))</f>
        <v>-389.03</v>
      </c>
      <c r="X454" s="24">
        <f>IF(Weekly[[#This Row],[Actual]]="","",IF(AND(Weekly[[#This Row],[ADBC_P]]=Weekly[[#This Row],[Actual]],Weekly[[#This Row],[ADBC_P]]=TRUE),X453+Weekly[[#This Row],[BF H Odds]]-1,IF(AND(Weekly[[#This Row],[ADBC_P]]=Weekly[[#This Row],[Actual]],Weekly[[#This Row],[ADBC_P]]=FALSE),X453+Weekly[[#This Row],[BF V Odds]]-1,X453-1)))</f>
        <v>15.870000000000022</v>
      </c>
      <c r="Y454" s="24">
        <f>IF(Weekly[[#This Row],[Actual]]="","",IF(AND(Weekly[[#This Row],[ADBC_P]]=FALSE,Weekly[[#This Row],[Actual]]=TRUE),Y453+Weekly[[#This Row],[BF H Odds]]-1,IF(AND(Weekly[[#This Row],[ADBC_P]]=TRUE,Weekly[[#This Row],[Actual]]=FALSE),Y453+Weekly[[#This Row],[BF V Odds]]-1,Y453-1)))</f>
        <v>58.24</v>
      </c>
      <c r="Z454" s="24">
        <f>IF(Weekly[[#This Row],[Actual]]="","",IF(AND(Weekly[[#This Row],[RFC_P]]=Weekly[[#This Row],[Actual]],Weekly[[#This Row],[RFC_P]]=TRUE),Z453+Weekly[[#This Row],[BF H Odds]]-1,IF(AND(Weekly[[#This Row],[RFC_P]]=Weekly[[#This Row],[Actual]],Weekly[[#This Row],[RFC_P]]=FALSE),Z453+Weekly[[#This Row],[BF V Odds]]-1,Z453-1)))</f>
        <v>34.240000000000009</v>
      </c>
      <c r="AA454" s="24">
        <f>IF(Weekly[[#This Row],[Actual]]="","",IF(AND(Weekly[[#This Row],[RFC_P]]=FALSE,Weekly[[#This Row],[Actual]]=TRUE),AA453+Weekly[[#This Row],[BF H Odds]]-1,IF(AND(Weekly[[#This Row],[RFC_P]]=TRUE,Weekly[[#This Row],[Actual]]=FALSE),AA453+Weekly[[#This Row],[BF V Odds]]-1,AA453-1)))</f>
        <v>39.869999999999976</v>
      </c>
      <c r="AB454" s="24">
        <f>IF(Weekly[[#This Row],[Actual]]="","",IF(AND(Weekly[[#This Row],[GBC_P]]=Weekly[[#This Row],[Actual]],Weekly[[#This Row],[GBC_P]]=TRUE),AB453+Weekly[[#This Row],[BF H Odds]]-1,IF(AND(Weekly[[#This Row],[GBC_P]]=Weekly[[#This Row],[Actual]],Weekly[[#This Row],[GBC_P]]=FALSE),AB453+Weekly[[#This Row],[BF V Odds]]-1,AB453-1)))</f>
        <v>2.2700000000000067</v>
      </c>
      <c r="AC454" s="24">
        <f>IF(Weekly[[#This Row],[Actual]]="","",IF(AND(Weekly[[#This Row],[GBC_P]]=FALSE,Weekly[[#This Row],[Actual]]=TRUE),AC453+Weekly[[#This Row],[BF H Odds]]-1,IF(AND(Weekly[[#This Row],[GBC_P]]=TRUE,Weekly[[#This Row],[Actual]]=FALSE),AC453+Weekly[[#This Row],[BF V Odds]]-1,AC453-1)))</f>
        <v>71.839999999999932</v>
      </c>
      <c r="AD454" s="24">
        <f>IF(Weekly[[#This Row],[Actual]]="","",IF(AND(Weekly[[#This Row],[HGBC_P]]=Weekly[[#This Row],[Actual]],Weekly[[#This Row],[HGBC_P]]=TRUE),AD453+Weekly[[#This Row],[BF H Odds]]-1,IF(AND(Weekly[[#This Row],[HGBC_P]]=Weekly[[#This Row],[Actual]],Weekly[[#This Row],[HGBC_P]]=FALSE),AD453+Weekly[[#This Row],[BF V Odds]]-1,AD453-1)))</f>
        <v>5.3000000000000256</v>
      </c>
      <c r="AE454" s="24">
        <f>IF(Weekly[[#This Row],[Actual]]="","",IF(AND(Weekly[[#This Row],[HGBC_P]]=FALSE,Weekly[[#This Row],[Actual]]=TRUE),AE453+Weekly[[#This Row],[BF H Odds]]-1,IF(AND(Weekly[[#This Row],[HGBC_P]]=TRUE,Weekly[[#This Row],[Actual]]=FALSE),AE453+Weekly[[#This Row],[BF V Odds]]-1,AE453-1)))</f>
        <v>68.809999999999988</v>
      </c>
      <c r="AF454" s="24">
        <f>IF(Weekly[[#This Row],[Actual]]="","",IF(AND(Weekly[[#This Row],[XGB_P]]=Weekly[[#This Row],[Actual]],Weekly[[#This Row],[XGB_P]]=TRUE),AF453+Weekly[[#This Row],[BF H Odds]]-1,IF(AND(Weekly[[#This Row],[XGB_P]]=Weekly[[#This Row],[Actual]],Weekly[[#This Row],[XGB_P]]=FALSE),AF453+Weekly[[#This Row],[BF V Odds]]-1,AF453-1)))</f>
        <v>30.560000000000024</v>
      </c>
      <c r="AG454" s="24">
        <f>IF(Weekly[[#This Row],[Actual]]="","",IF(AND(Weekly[[#This Row],[XGB_P]]=FALSE,Weekly[[#This Row],[Actual]]=TRUE),AG453+Weekly[[#This Row],[BF H Odds]]-1,IF(AND(Weekly[[#This Row],[XGB_P]]=TRUE,Weekly[[#This Row],[Actual]]=FALSE),AG453+Weekly[[#This Row],[BF V Odds]]-1,AG453-1)))</f>
        <v>43.54999999999999</v>
      </c>
      <c r="AH454" s="24">
        <f>IF(Weekly[[#This Row],[Actual]]="","",IF(AND(Weekly[[#This Row],[QDA_P]]=Weekly[[#This Row],[Actual]],Weekly[[#This Row],[QDA_P]]=TRUE),AH453+Weekly[[#This Row],[BF H Odds]]-1,IF(AND(Weekly[[#This Row],[QDA_P]]=Weekly[[#This Row],[Actual]],Weekly[[#This Row],[QDA_P]]=FALSE),AH453+Weekly[[#This Row],[BF V Odds]]-1,AH453-1)))</f>
        <v>-6.8499999999999917</v>
      </c>
      <c r="AI454" s="24">
        <f>IF(Weekly[[#This Row],[Actual]]="","",IF(AND(Weekly[[#This Row],[QDA_P]]=FALSE,Weekly[[#This Row],[Actual]]=TRUE),AI453+Weekly[[#This Row],[BF H Odds]]-1,IF(AND(Weekly[[#This Row],[QDA_P]]=TRUE,Weekly[[#This Row],[Actual]]=FALSE),AI453+Weekly[[#This Row],[BF V Odds]]-1,AI453-1)))</f>
        <v>80.959999999999994</v>
      </c>
      <c r="AJ454" s="24">
        <f>IF(Weekly[[#This Row],[Actual]]="","",IF(AND(Weekly[[#This Row],[KNC_P]]=FALSE,Weekly[[#This Row],[Actual]]=TRUE),AJ453+Weekly[[#This Row],[BF H Odds]]-1,IF(AND(Weekly[[#This Row],[KNC_P]]=TRUE,Weekly[[#This Row],[Actual]]=FALSE),AJ453+Weekly[[#This Row],[BF V Odds]]-1,AJ453-1)))</f>
        <v>49.249999999999972</v>
      </c>
      <c r="AK454" s="24">
        <f>IF(Weekly[[#This Row],[Actual]]="","",IF(AND(Weekly[[#This Row],[KNC_P]]=FALSE,Weekly[[#This Row],[Actual]]=TRUE),AK453+Weekly[[#This Row],[BF H Odds]]-1,IF(AND(Weekly[[#This Row],[KNC_P]]=TRUE,Weekly[[#This Row],[Actual]]=FALSE),AK453+Weekly[[#This Row],[BF V Odds]]-1,AK453-1)))</f>
        <v>48.149999999999963</v>
      </c>
      <c r="AL454" s="30">
        <f>IF(Weekly[[#This Row],[Actual]]="","",COUNTIF(Weekly[[#This Row],[SVC_P]:[QDA_P]],TRUE))</f>
        <v>4</v>
      </c>
      <c r="AM454" s="30">
        <f>IF(Weekly[[#This Row],[Actual]]="","",COUNTIF(Weekly[[#This Row],[SVC_P]:[QDA_P]],FALSE))</f>
        <v>3</v>
      </c>
      <c r="AN454" s="36">
        <f>IF(AND(Weekly[[#This Row],[BF V Odds]]&gt;$BO$6,Weekly[[#This Row],[BF V Odds]] &lt; $BO$7),Weekly[[#This Row],[BF V Odds]],"")</f>
        <v>4.2</v>
      </c>
      <c r="AO454" s="36" t="str">
        <f>IF(AND(Weekly[[#This Row],[BF H Odds]]&gt;$BO$6, Weekly[[#This Row],[BF H Odds]] &lt; $BO$7),Weekly[[#This Row],[BF H Odds]],"")</f>
        <v/>
      </c>
      <c r="AP454" s="37">
        <f>IF(AND(Weekly[[#This Row],[V Odds &lt;]]="",Weekly[[#This Row],[H Odds &lt;]]=""),AP453,IF(AND(Weekly[[#This Row],[H Odds &lt;]]&lt;&gt;"",Weekly[[#This Row],[SVC_P]]=TRUE,Weekly[[#This Row],[Actual]]=TRUE),AP453+Weekly[[#This Row],[H Odds &lt;]]-1,IF(AND(Weekly[[#This Row],[V Odds &lt;]]&lt;&gt;"",Weekly[[#This Row],[SVC_P]]=FALSE,Weekly[[#This Row],[Actual]]=FALSE),AP453+Weekly[[#This Row],[V Odds &lt;]]-1,IF(AND(Weekly[[#This Row],[V Odds &lt;]]&lt;&gt;"",Weekly[[#This Row],[SVC_P]]=FALSE,Weekly[[#This Row],[Actual]]=TRUE),AP453-1,IF(AND(Weekly[[#This Row],[H Odds &lt;]]&lt;&gt;"",Weekly[[#This Row],[SVC_P]]=TRUE,Weekly[[#This Row],[Actual]]=FALSE),AP453-1,AP453)))))</f>
        <v>83.63000000000001</v>
      </c>
      <c r="AQ454" s="37">
        <f>IF(AND(Weekly[[#This Row],[V Odds &lt;]]="",Weekly[[#This Row],[H Odds &lt;]]=""),AQ453,IF(AND(Weekly[[#This Row],[H Odds &lt;]]&lt;&gt;"",Weekly[[#This Row],[ADBC_P]]=TRUE,Weekly[[#This Row],[Actual]]=TRUE),AQ453+Weekly[[#This Row],[H Odds &lt;]]-1,IF(AND(Weekly[[#This Row],[V Odds &lt;]]&lt;&gt;"",Weekly[[#This Row],[ADBC_P]]=FALSE,Weekly[[#This Row],[Actual]]=FALSE),AQ453+Weekly[[#This Row],[V Odds &lt;]]-1,IF(AND(Weekly[[#This Row],[V Odds &lt;]]&lt;&gt;"",Weekly[[#This Row],[ADBC_P]]=FALSE,Weekly[[#This Row],[Actual]]=TRUE),AQ453-1,IF(AND(Weekly[[#This Row],[H Odds &lt;]]&lt;&gt;"",Weekly[[#This Row],[ADBC_P]]=TRUE,Weekly[[#This Row],[Actual]]=FALSE),AQ453-1,AQ453)))))</f>
        <v>53.73</v>
      </c>
      <c r="AR454" s="37">
        <f>IF(AND(Weekly[[#This Row],[V Odds &lt;]]="",Weekly[[#This Row],[H Odds &lt;]]=""),AR453,IF(AND(Weekly[[#This Row],[H Odds &lt;]]&lt;&gt;"",Weekly[[#This Row],[RFC_P]]=TRUE,Weekly[[#This Row],[Actual]]=TRUE),AR453+Weekly[[#This Row],[H Odds &lt;]]-1,IF(AND(Weekly[[#This Row],[V Odds &lt;]]&lt;&gt;"",Weekly[[#This Row],[RFC_P]]=FALSE,Weekly[[#This Row],[Actual]]=FALSE),AR453+Weekly[[#This Row],[V Odds &lt;]]-1,IF(AND(Weekly[[#This Row],[V Odds &lt;]]&lt;&gt;"",Weekly[[#This Row],[RFC_P]]=FALSE,Weekly[[#This Row],[Actual]]=TRUE),AR453-1,IF(AND(Weekly[[#This Row],[H Odds &lt;]]&lt;&gt;"",Weekly[[#This Row],[RFC_P]]=TRUE,Weekly[[#This Row],[Actual]]=FALSE),AR453-1,AR453)))))</f>
        <v>73.439999999999984</v>
      </c>
      <c r="AS454" s="37">
        <f>IF(AND(Weekly[[#This Row],[V Odds &lt;]]="",Weekly[[#This Row],[H Odds &lt;]]=""),AS453,IF(AND(Weekly[[#This Row],[H Odds &lt;]]&lt;&gt;"",Weekly[[#This Row],[GBC_P]]=TRUE,Weekly[[#This Row],[Actual]]=TRUE),AS453+Weekly[[#This Row],[H Odds &lt;]]-1,IF(AND(Weekly[[#This Row],[V Odds &lt;]]&lt;&gt;"",Weekly[[#This Row],[GBC_P]]=FALSE,Weekly[[#This Row],[Actual]]=FALSE),AS453+Weekly[[#This Row],[V Odds &lt;]]-1,IF(AND(Weekly[[#This Row],[V Odds &lt;]]&lt;&gt;"",Weekly[[#This Row],[GBC_P]]=FALSE,Weekly[[#This Row],[Actual]]=TRUE),AS453-1,IF(AND(Weekly[[#This Row],[H Odds &lt;]]&lt;&gt;"",Weekly[[#This Row],[GBC_P]]=TRUE,Weekly[[#This Row],[Actual]]=FALSE),AS453-1,AS453)))))</f>
        <v>52.330000000000005</v>
      </c>
      <c r="AT454" s="37">
        <f>IF(AND(Weekly[[#This Row],[V Odds &lt;]]="",Weekly[[#This Row],[H Odds &lt;]]=""),AT453,IF(AND(Weekly[[#This Row],[H Odds &lt;]]&lt;&gt;"",Weekly[[#This Row],[HGBC_P]]=TRUE,Weekly[[#This Row],[Actual]]=TRUE),AT453+Weekly[[#This Row],[H Odds &lt;]]-1,IF(AND(Weekly[[#This Row],[V Odds &lt;]]&lt;&gt;"",Weekly[[#This Row],[HGBC_P]]=FALSE,Weekly[[#This Row],[Actual]]=FALSE),AT453+Weekly[[#This Row],[V Odds &lt;]]-1,IF(AND(Weekly[[#This Row],[V Odds &lt;]]&lt;&gt;"",Weekly[[#This Row],[HGBC_P]]=FALSE,Weekly[[#This Row],[Actual]]=TRUE),AT453-1,IF(AND(Weekly[[#This Row],[H Odds &lt;]]&lt;&gt;"",Weekly[[#This Row],[HGBC_P]]=TRUE,Weekly[[#This Row],[Actual]]=FALSE),AT453-1,AT453)))))</f>
        <v>57.16</v>
      </c>
      <c r="AU454" s="37">
        <f>IF(AND(Weekly[[#This Row],[V Odds &lt;]]="",Weekly[[#This Row],[H Odds &lt;]]=""),AU453,IF(AND(Weekly[[#This Row],[H Odds &lt;]]&lt;&gt;"",Weekly[[#This Row],[XGB_P]]=TRUE,Weekly[[#This Row],[Actual]]=TRUE),AU453+Weekly[[#This Row],[H Odds &lt;]]-1,IF(AND(Weekly[[#This Row],[V Odds &lt;]]&lt;&gt;"",Weekly[[#This Row],[XGB_P]]=FALSE,Weekly[[#This Row],[Actual]]=FALSE),AU453+Weekly[[#This Row],[V Odds &lt;]]-1,IF(AND(Weekly[[#This Row],[V Odds &lt;]]&lt;&gt;"",Weekly[[#This Row],[XGB_P]]=FALSE,Weekly[[#This Row],[Actual]]=TRUE),AU453-1,IF(AND(Weekly[[#This Row],[H Odds &lt;]]&lt;&gt;"",Weekly[[#This Row],[XGB_P]]=TRUE,Weekly[[#This Row],[Actual]]=FALSE),AU453-1,AU453)))))</f>
        <v>68.510000000000005</v>
      </c>
      <c r="AV454" s="37">
        <f>IF(AND(Weekly[[#This Row],[V Odds &lt;]]="",Weekly[[#This Row],[H Odds &lt;]]=""),AV453,IF(AND(Weekly[[#This Row],[H Odds &lt;]]&lt;&gt;"",Weekly[[#This Row],[QDA_P]]=TRUE,Weekly[[#This Row],[Actual]]=TRUE),AV453+Weekly[[#This Row],[H Odds &lt;]]-1,IF(AND(Weekly[[#This Row],[V Odds &lt;]]&lt;&gt;"",Weekly[[#This Row],[QDA_P]]=FALSE,Weekly[[#This Row],[Actual]]=FALSE),AV453+Weekly[[#This Row],[V Odds &lt;]]-1,IF(AND(Weekly[[#This Row],[V Odds &lt;]]&lt;&gt;"",Weekly[[#This Row],[QDA_P]]=FALSE,Weekly[[#This Row],[Actual]]=TRUE),AV453-1,IF(AND(Weekly[[#This Row],[H Odds &lt;]]&lt;&gt;"",Weekly[[#This Row],[QDA_P]]=TRUE,Weekly[[#This Row],[Actual]]=FALSE),AV453-1,AV453)))))</f>
        <v>61.199999999999989</v>
      </c>
      <c r="AW454" s="37">
        <f>IF(AND(Weekly[[#This Row],[H Odds &lt;]]="",Weekly[[#This Row],[V Odds &lt;]]=""),AW453,IF(AND(Weekly[[#This Row],[KNC_P]]=Weekly[[#This Row],[Actual]],Weekly[[#This Row],[KNC_P]]=TRUE),AW453+Weekly[[#This Row],[BF H Odds]]-1,IF(AND(Weekly[[#This Row],[KNC_P]]=Weekly[[#This Row],[Actual]],Weekly[[#This Row],[KNC_P]]=FALSE),AW453+Weekly[[#This Row],[BF V Odds]]-1,AW453-1)))</f>
        <v>55.230000000000011</v>
      </c>
      <c r="AX454" s="37">
        <f>IF(AND(Weekly[[#This Row],[V Odds &lt;]]="",Weekly[[#This Row],[H Odds &lt;]]=""),AX453,IF(AND(Weekly[[#This Row],[V Odds &lt;]]&lt;&gt;"",Weekly[[#This Row],[FALSES]]&gt;0,Weekly[[#This Row],[Actual]]=FALSE),AX453+Weekly[[#This Row],[V Odds &lt;]]-1,IF(AND(Weekly[[#This Row],[H Odds &lt;]]&lt;&gt;"",Weekly[[#This Row],[TRUES]]&gt;0,Weekly[[#This Row],[Actual]]=TRUE),AX453+Weekly[[#This Row],[H Odds &lt;]]-1,IF(AND(Weekly[[#This Row],[V Odds &lt;]]&lt;&gt;"",Weekly[[#This Row],[FALSES]]=0),AX453,IF(AND(Weekly[[#This Row],[H Odds &lt;]]&lt;&gt;"",Weekly[[#This Row],[TRUES]]=0),AX453,AX453-1)))))</f>
        <v>98.199999999999974</v>
      </c>
      <c r="AY454" s="37">
        <f>IF(AND(Weekly[[#This Row],[V Odds &lt;]]="",Weekly[[#This Row],[H Odds &lt;]]=""),AY453,IF(AND(Weekly[[#This Row],[V Odds &lt;]]&lt;&gt;"",Weekly[[#This Row],[FALSES]]&gt;0,Weekly[[#This Row],[Actual]]=FALSE),AY453+((Weekly[[#This Row],[V Odds &lt;]]-1)*0.92),IF(AND(Weekly[[#This Row],[H Odds &lt;]]&lt;&gt;"",Weekly[[#This Row],[TRUES]]&gt;0,Weekly[[#This Row],[Actual]]=TRUE),AY453+((Weekly[[#This Row],[H Odds &lt;]]-1)*0.92),IF(AND(Weekly[[#This Row],[V Odds &lt;]]&lt;&gt;"",Weekly[[#This Row],[FALSES]]=0),AY453,IF(AND(Weekly[[#This Row],[H Odds &lt;]]&lt;&gt;"",Weekly[[#This Row],[TRUES]]=0),AY453,AY453-1)))))</f>
        <v>88.504000000000033</v>
      </c>
      <c r="AZ454" s="37">
        <f>IF(AND(Weekly[[#This Row],[V Odds &lt;]]="",Weekly[[#This Row],[H Odds &lt;]]=""),AZ453,IF(AND(Weekly[[#This Row],[V Odds &lt;]]&lt;&gt;"",Weekly[[#This Row],[Actual]]=FALSE),AZ453+Weekly[[#This Row],[V Odds &lt;]]-1,IF(AND(Weekly[[#This Row],[H Odds &lt;]]&lt;&gt;"",Weekly[[#This Row],[Actual]]=TRUE),AZ453+Weekly[[#This Row],[H Odds &lt;]]-1,AZ453-1)))</f>
        <v>86.169999999999987</v>
      </c>
      <c r="BA454" s="38">
        <f>IF(Weekly[[#This Row],[H Odds &lt;]]="",BA453,IF(AND(Weekly[[#This Row],[H Odds &lt;]]&lt;&gt;"",Weekly[[#This Row],[SVC_P]]=TRUE,Weekly[[#This Row],[Actual]]=TRUE),BA453+Weekly[[#This Row],[H Odds &lt;]]-1,IF(AND(Weekly[[#This Row],[H Odds &lt;]]&lt;&gt;"",Weekly[[#This Row],[SVC_P]]=TRUE,Weekly[[#This Row],[Actual]]=FALSE),BA453-1,BA453)))</f>
        <v>78.589999999999989</v>
      </c>
      <c r="BB454" s="38">
        <f>IF(Weekly[[#This Row],[H Odds &lt;]]="",BB453,IF(AND(Weekly[[#This Row],[H Odds &lt;]]&lt;&gt;"",Weekly[[#This Row],[ADBC_P]]=TRUE,Weekly[[#This Row],[Actual]]=TRUE),BB453+Weekly[[#This Row],[H Odds &lt;]]-1,IF(AND(Weekly[[#This Row],[H Odds &lt;]]&lt;&gt;"",Weekly[[#This Row],[ADBC_P]]=TRUE,Weekly[[#This Row],[Actual]]=FALSE),BB453-1,BB453)))</f>
        <v>52.41</v>
      </c>
      <c r="BC454" s="38">
        <f>IF(Weekly[[#This Row],[H Odds &lt;]]="",BC453,IF(AND(Weekly[[#This Row],[H Odds &lt;]]&lt;&gt;"",Weekly[[#This Row],[RFC_P]]=TRUE,Weekly[[#This Row],[Actual]]=TRUE),BC453+Weekly[[#This Row],[H Odds &lt;]]-1,IF(AND(Weekly[[#This Row],[H Odds &lt;]]&lt;&gt;"",Weekly[[#This Row],[RFC_P]]=TRUE,Weekly[[#This Row],[Actual]]=FALSE),BC453-1,BC453)))</f>
        <v>54.109999999999992</v>
      </c>
      <c r="BD454" s="38">
        <f>IF(Weekly[[#This Row],[H Odds &lt;]]="",BD453,IF(AND(Weekly[[#This Row],[H Odds &lt;]]&lt;&gt;"",Weekly[[#This Row],[GBC_P]]=TRUE,Weekly[[#This Row],[Actual]]=TRUE),BD453+Weekly[[#This Row],[H Odds &lt;]]-1,IF(AND(Weekly[[#This Row],[H Odds &lt;]]&lt;&gt;"",Weekly[[#This Row],[GBC_P]]=TRUE,Weekly[[#This Row],[Actual]]=FALSE),BD453-1,BD453)))</f>
        <v>53.110000000000007</v>
      </c>
      <c r="BE454" s="38">
        <f>IF(Weekly[[#This Row],[H Odds &lt;]]="",BE453,IF(AND(Weekly[[#This Row],[H Odds &lt;]]&lt;&gt;"",Weekly[[#This Row],[HGBC_P]]=TRUE,Weekly[[#This Row],[Actual]]=TRUE),BE453+Weekly[[#This Row],[H Odds &lt;]]-1,IF(AND(Weekly[[#This Row],[H Odds &lt;]]&lt;&gt;"",Weekly[[#This Row],[HGBC_P]]=TRUE,Weekly[[#This Row],[Actual]]=FALSE),BE453-1,BE453)))</f>
        <v>57.459999999999994</v>
      </c>
      <c r="BF454" s="38">
        <f>IF(Weekly[[#This Row],[H Odds &lt;]]="",BF453,IF(AND(Weekly[[#This Row],[H Odds &lt;]]&lt;&gt;"",Weekly[[#This Row],[XGB_P]]=TRUE,Weekly[[#This Row],[Actual]]=TRUE),BF453+Weekly[[#This Row],[H Odds &lt;]]-1,IF(AND(Weekly[[#This Row],[H Odds &lt;]]&lt;&gt;"",Weekly[[#This Row],[XGB_P]]=TRUE,Weekly[[#This Row],[Actual]]=FALSE),BF453-1,BF453)))</f>
        <v>64.08</v>
      </c>
      <c r="BG454" s="38">
        <f>IF(Weekly[[#This Row],[H Odds &lt;]]="",BG453,IF(AND(Weekly[[#This Row],[H Odds &lt;]]&lt;&gt;"",Weekly[[#This Row],[QDA_P]]=TRUE,Weekly[[#This Row],[Actual]]=TRUE),BG453+Weekly[[#This Row],[H Odds &lt;]]-1,IF(AND(Weekly[[#This Row],[H Odds &lt;]]&lt;&gt;"",Weekly[[#This Row],[QDA_P]]=TRUE,Weekly[[#This Row],[Actual]]=FALSE),BG453-1,BG453)))</f>
        <v>51.129999999999995</v>
      </c>
      <c r="BH454" s="38">
        <f>IF(Weekly[[#This Row],[H Odds &lt;]]="",BH453,IF(AND(Weekly[[#This Row],[H Odds &lt;]]&lt;&gt;"",Weekly[[#This Row],[KNC_P]]=TRUE,Weekly[[#This Row],[Actual]]=TRUE),BH453+Weekly[[#This Row],[H Odds &lt;]]-1,IF(AND(Weekly[[#This Row],[H Odds &lt;]]&lt;&gt;"",Weekly[[#This Row],[KNC_P]]=TRUE,Weekly[[#This Row],[Actual]]=FALSE),BH453-1,BH453)))</f>
        <v>55.499999999999993</v>
      </c>
      <c r="BI454" s="38">
        <f>IF(Weekly[[#This Row],[H Odds &lt;]]="",BI453,IF(AND(Weekly[[#This Row],[H Odds &lt;]]&lt;&gt;"",Weekly[[#This Row],[TRUES]]&gt;0,Weekly[[#This Row],[Actual]]=TRUE),BI453+Weekly[[#This Row],[H Odds &lt;]]-1,IF(AND(Weekly[[#This Row],[H Odds &lt;]]&lt;&gt;"",Weekly[[#This Row],[TRUES]]=0),BI453,BI453-1)))</f>
        <v>78.589999999999989</v>
      </c>
      <c r="BJ454" s="38">
        <f>IF(Weekly[[#This Row],[H Odds &lt;]]="",BJ453,IF(AND(Weekly[[#This Row],[H Odds &lt;]]&lt;&gt;"",Weekly[[#This Row],[Actual]]=TRUE),BJ453+Weekly[[#This Row],[H Odds &lt;]]-1,IF(AND(Weekly[[#This Row],[H Odds &lt;]]&lt;&gt;"",Weekly[[#This Row],[Actual]]=FALSE),BJ453-1,BJ453)))</f>
        <v>80.489999999999995</v>
      </c>
      <c r="BK454" s="58">
        <f>IF(AND(Weekly[[#This Row],[TRUES]]&gt;4,Weekly[[#This Row],[Actual]]=TRUE),BK453+Weekly[[#This Row],[BF H Odds]]-1,IF(AND(Weekly[[#This Row],[FALSES]]&gt;4,Weekly[[#This Row],[Actual]]=FALSE),BK453+Weekly[[#This Row],[BF V Odds]]-1,IF(AND(Weekly[[#This Row],[TRUES]]&gt;4,Weekly[[#This Row],[Actual]]=FALSE),BK453-1,IF(AND(Weekly[[#This Row],[FALSES]]&gt;4,Weekly[[#This Row],[Actual]]=TRUE),BK453-1,BK453))))</f>
        <v>3.140000000000029</v>
      </c>
      <c r="BL454" s="58">
        <f>IF(AND(Weekly[[#This Row],[TRUES]]&gt;5,Weekly[[#This Row],[Actual]]=TRUE),BL453+Weekly[[#This Row],[BF H Odds]]-1,IF(AND(Weekly[[#This Row],[FALSES]]&gt;5,Weekly[[#This Row],[Actual]]=FALSE),BL453+Weekly[[#This Row],[BF V Odds]]-1,IF(AND(Weekly[[#This Row],[TRUES]]&gt;5,Weekly[[#This Row],[Actual]]=FALSE),BL453-1,IF(AND(Weekly[[#This Row],[FALSES]]&gt;5,Weekly[[#This Row],[Actual]]=TRUE),BL453-1,BL453))))</f>
        <v>11.280000000000022</v>
      </c>
      <c r="BM454" s="58">
        <f>IF(AND(Weekly[[#This Row],[TRUES]]&gt;6,Weekly[[#This Row],[Actual]]=TRUE),BM453+Weekly[[#This Row],[BF H Odds]]-1,IF(AND(Weekly[[#This Row],[FALSES]]&gt;6,Weekly[[#This Row],[Actual]]=FALSE),BM453+Weekly[[#This Row],[BF V Odds]]-1,IF(AND(Weekly[[#This Row],[TRUES]]&gt;6,Weekly[[#This Row],[Actual]]=FALSE),BM453-1,IF(AND(Weekly[[#This Row],[FALSES]]&gt;6,Weekly[[#This Row],[Actual]]=TRUE),BM453-1,BM453))))</f>
        <v>41.13</v>
      </c>
    </row>
    <row r="455" spans="1:65" x14ac:dyDescent="0.25">
      <c r="A455" s="34"/>
      <c r="B455" s="10">
        <v>44300</v>
      </c>
      <c r="C455" s="17" t="s">
        <v>36</v>
      </c>
      <c r="D455" s="15" t="s">
        <v>30</v>
      </c>
      <c r="E455" t="b">
        <v>1</v>
      </c>
      <c r="F455" t="b">
        <v>0</v>
      </c>
      <c r="G455" t="b">
        <v>0</v>
      </c>
      <c r="H455" t="b">
        <v>1</v>
      </c>
      <c r="I455" t="b">
        <v>1</v>
      </c>
      <c r="J455" t="b">
        <v>0</v>
      </c>
      <c r="K455" t="b">
        <v>1</v>
      </c>
      <c r="L455" t="b">
        <v>0</v>
      </c>
      <c r="M455" t="s">
        <v>100</v>
      </c>
      <c r="N455">
        <v>23.39</v>
      </c>
      <c r="O455">
        <f>IF(Weekly[[#This Row],[H/V]]="H",Weekly[[#This Row],[BF H Odds]],IF(Weekly[[#This Row],[H/V]]="V",Weekly[[#This Row],[BF V Odds]],""))</f>
        <v>3</v>
      </c>
      <c r="P455" t="b">
        <v>1</v>
      </c>
      <c r="Q455" t="s">
        <v>66</v>
      </c>
      <c r="R455" s="35">
        <f>IFERROR(IF(Weekly[[#This Row],[Won Bet?]]="yes",R454+(Weekly[[#This Row],[BF Odds]]*Weekly[[#This Row],[BF Stake]])-Weekly[[#This Row],[BF Stake]],R454-Weekly[[#This Row],[BF Stake]]),R454)</f>
        <v>959.36</v>
      </c>
      <c r="S455" s="9">
        <f>IFERROR(IF(Weekly[[#This Row],[Won Bet?]]="yes",S454+(((Weekly[[#This Row],[BF Odds]]*Weekly[[#This Row],[BF Stake]])-Weekly[[#This Row],[BF Stake]])*0.92),S454-Weekly[[#This Row],[BF Stake]]),S454)</f>
        <v>940.81279999999992</v>
      </c>
      <c r="T455">
        <v>1.49</v>
      </c>
      <c r="U455">
        <v>3</v>
      </c>
      <c r="V455" s="24">
        <f>IF(Weekly[[#This Row],[Actual]]="","",IF(AND(Weekly[[#This Row],[SVC_P]]=Weekly[[#This Row],[Actual]],Weekly[[#This Row],[SVC_P]]=TRUE),V454+Weekly[[#This Row],[BF H Odds]]-1,IF(AND(Weekly[[#This Row],[SVC_P]]=Weekly[[#This Row],[Actual]],Weekly[[#This Row],[SVC_P]]=FALSE),V454+Weekly[[#This Row],[BF V Odds]]-1,V454-1)))</f>
        <v>68.790000000000049</v>
      </c>
      <c r="W455" s="24">
        <f>IF(Weekly[[#This Row],[Actual]]="","",IF(AND(Weekly[[#This Row],[SVC_P]]=FALSE,Weekly[[#This Row],[Actual]]=TRUE),W454+Weekly[[#This Row],[BF H Odds]]-1,IF(AND(Weekly[[#This Row],[SVC_P]]=TRUE,Weekly[[#This Row],[Actual]]=FALSE,),W454+Weekly[[#This Row],[BF V Odds]]-1,W454-1)))</f>
        <v>-390.03</v>
      </c>
      <c r="X455" s="24">
        <f>IF(Weekly[[#This Row],[Actual]]="","",IF(AND(Weekly[[#This Row],[ADBC_P]]=Weekly[[#This Row],[Actual]],Weekly[[#This Row],[ADBC_P]]=TRUE),X454+Weekly[[#This Row],[BF H Odds]]-1,IF(AND(Weekly[[#This Row],[ADBC_P]]=Weekly[[#This Row],[Actual]],Weekly[[#This Row],[ADBC_P]]=FALSE),X454+Weekly[[#This Row],[BF V Odds]]-1,X454-1)))</f>
        <v>14.870000000000022</v>
      </c>
      <c r="Y455" s="24">
        <f>IF(Weekly[[#This Row],[Actual]]="","",IF(AND(Weekly[[#This Row],[ADBC_P]]=FALSE,Weekly[[#This Row],[Actual]]=TRUE),Y454+Weekly[[#This Row],[BF H Odds]]-1,IF(AND(Weekly[[#This Row],[ADBC_P]]=TRUE,Weekly[[#This Row],[Actual]]=FALSE),Y454+Weekly[[#This Row],[BF V Odds]]-1,Y454-1)))</f>
        <v>60.24</v>
      </c>
      <c r="Z455" s="24">
        <f>IF(Weekly[[#This Row],[Actual]]="","",IF(AND(Weekly[[#This Row],[RFC_P]]=Weekly[[#This Row],[Actual]],Weekly[[#This Row],[RFC_P]]=TRUE),Z454+Weekly[[#This Row],[BF H Odds]]-1,IF(AND(Weekly[[#This Row],[RFC_P]]=Weekly[[#This Row],[Actual]],Weekly[[#This Row],[RFC_P]]=FALSE),Z454+Weekly[[#This Row],[BF V Odds]]-1,Z454-1)))</f>
        <v>33.240000000000009</v>
      </c>
      <c r="AA455" s="24">
        <f>IF(Weekly[[#This Row],[Actual]]="","",IF(AND(Weekly[[#This Row],[RFC_P]]=FALSE,Weekly[[#This Row],[Actual]]=TRUE),AA454+Weekly[[#This Row],[BF H Odds]]-1,IF(AND(Weekly[[#This Row],[RFC_P]]=TRUE,Weekly[[#This Row],[Actual]]=FALSE),AA454+Weekly[[#This Row],[BF V Odds]]-1,AA454-1)))</f>
        <v>41.869999999999976</v>
      </c>
      <c r="AB455" s="24">
        <f>IF(Weekly[[#This Row],[Actual]]="","",IF(AND(Weekly[[#This Row],[GBC_P]]=Weekly[[#This Row],[Actual]],Weekly[[#This Row],[GBC_P]]=TRUE),AB454+Weekly[[#This Row],[BF H Odds]]-1,IF(AND(Weekly[[#This Row],[GBC_P]]=Weekly[[#This Row],[Actual]],Weekly[[#This Row],[GBC_P]]=FALSE),AB454+Weekly[[#This Row],[BF V Odds]]-1,AB454-1)))</f>
        <v>4.2700000000000067</v>
      </c>
      <c r="AC455" s="24">
        <f>IF(Weekly[[#This Row],[Actual]]="","",IF(AND(Weekly[[#This Row],[GBC_P]]=FALSE,Weekly[[#This Row],[Actual]]=TRUE),AC454+Weekly[[#This Row],[BF H Odds]]-1,IF(AND(Weekly[[#This Row],[GBC_P]]=TRUE,Weekly[[#This Row],[Actual]]=FALSE),AC454+Weekly[[#This Row],[BF V Odds]]-1,AC454-1)))</f>
        <v>70.839999999999932</v>
      </c>
      <c r="AD455" s="24">
        <f>IF(Weekly[[#This Row],[Actual]]="","",IF(AND(Weekly[[#This Row],[HGBC_P]]=Weekly[[#This Row],[Actual]],Weekly[[#This Row],[HGBC_P]]=TRUE),AD454+Weekly[[#This Row],[BF H Odds]]-1,IF(AND(Weekly[[#This Row],[HGBC_P]]=Weekly[[#This Row],[Actual]],Weekly[[#This Row],[HGBC_P]]=FALSE),AD454+Weekly[[#This Row],[BF V Odds]]-1,AD454-1)))</f>
        <v>7.3000000000000256</v>
      </c>
      <c r="AE455" s="24">
        <f>IF(Weekly[[#This Row],[Actual]]="","",IF(AND(Weekly[[#This Row],[HGBC_P]]=FALSE,Weekly[[#This Row],[Actual]]=TRUE),AE454+Weekly[[#This Row],[BF H Odds]]-1,IF(AND(Weekly[[#This Row],[HGBC_P]]=TRUE,Weekly[[#This Row],[Actual]]=FALSE),AE454+Weekly[[#This Row],[BF V Odds]]-1,AE454-1)))</f>
        <v>67.809999999999988</v>
      </c>
      <c r="AF455" s="24">
        <f>IF(Weekly[[#This Row],[Actual]]="","",IF(AND(Weekly[[#This Row],[XGB_P]]=Weekly[[#This Row],[Actual]],Weekly[[#This Row],[XGB_P]]=TRUE),AF454+Weekly[[#This Row],[BF H Odds]]-1,IF(AND(Weekly[[#This Row],[XGB_P]]=Weekly[[#This Row],[Actual]],Weekly[[#This Row],[XGB_P]]=FALSE),AF454+Weekly[[#This Row],[BF V Odds]]-1,AF454-1)))</f>
        <v>29.560000000000024</v>
      </c>
      <c r="AG455" s="24">
        <f>IF(Weekly[[#This Row],[Actual]]="","",IF(AND(Weekly[[#This Row],[XGB_P]]=FALSE,Weekly[[#This Row],[Actual]]=TRUE),AG454+Weekly[[#This Row],[BF H Odds]]-1,IF(AND(Weekly[[#This Row],[XGB_P]]=TRUE,Weekly[[#This Row],[Actual]]=FALSE),AG454+Weekly[[#This Row],[BF V Odds]]-1,AG454-1)))</f>
        <v>45.54999999999999</v>
      </c>
      <c r="AH455" s="24">
        <f>IF(Weekly[[#This Row],[Actual]]="","",IF(AND(Weekly[[#This Row],[QDA_P]]=Weekly[[#This Row],[Actual]],Weekly[[#This Row],[QDA_P]]=TRUE),AH454+Weekly[[#This Row],[BF H Odds]]-1,IF(AND(Weekly[[#This Row],[QDA_P]]=Weekly[[#This Row],[Actual]],Weekly[[#This Row],[QDA_P]]=FALSE),AH454+Weekly[[#This Row],[BF V Odds]]-1,AH454-1)))</f>
        <v>-4.8499999999999917</v>
      </c>
      <c r="AI455" s="24">
        <f>IF(Weekly[[#This Row],[Actual]]="","",IF(AND(Weekly[[#This Row],[QDA_P]]=FALSE,Weekly[[#This Row],[Actual]]=TRUE),AI454+Weekly[[#This Row],[BF H Odds]]-1,IF(AND(Weekly[[#This Row],[QDA_P]]=TRUE,Weekly[[#This Row],[Actual]]=FALSE),AI454+Weekly[[#This Row],[BF V Odds]]-1,AI454-1)))</f>
        <v>79.959999999999994</v>
      </c>
      <c r="AJ455" s="24">
        <f>IF(Weekly[[#This Row],[Actual]]="","",IF(AND(Weekly[[#This Row],[KNC_P]]=FALSE,Weekly[[#This Row],[Actual]]=TRUE),AJ454+Weekly[[#This Row],[BF H Odds]]-1,IF(AND(Weekly[[#This Row],[KNC_P]]=TRUE,Weekly[[#This Row],[Actual]]=FALSE),AJ454+Weekly[[#This Row],[BF V Odds]]-1,AJ454-1)))</f>
        <v>51.249999999999972</v>
      </c>
      <c r="AK455" s="24">
        <f>IF(Weekly[[#This Row],[Actual]]="","",IF(AND(Weekly[[#This Row],[KNC_P]]=FALSE,Weekly[[#This Row],[Actual]]=TRUE),AK454+Weekly[[#This Row],[BF H Odds]]-1,IF(AND(Weekly[[#This Row],[KNC_P]]=TRUE,Weekly[[#This Row],[Actual]]=FALSE),AK454+Weekly[[#This Row],[BF V Odds]]-1,AK454-1)))</f>
        <v>50.149999999999963</v>
      </c>
      <c r="AL455" s="30">
        <f>IF(Weekly[[#This Row],[Actual]]="","",COUNTIF(Weekly[[#This Row],[SVC_P]:[QDA_P]],TRUE))</f>
        <v>4</v>
      </c>
      <c r="AM455" s="30">
        <f>IF(Weekly[[#This Row],[Actual]]="","",COUNTIF(Weekly[[#This Row],[SVC_P]:[QDA_P]],FALSE))</f>
        <v>3</v>
      </c>
      <c r="AN455" s="36" t="str">
        <f>IF(AND(Weekly[[#This Row],[BF V Odds]]&gt;$BO$6,Weekly[[#This Row],[BF V Odds]] &lt; $BO$7),Weekly[[#This Row],[BF V Odds]],"")</f>
        <v/>
      </c>
      <c r="AO455" s="36" t="str">
        <f>IF(AND(Weekly[[#This Row],[BF H Odds]]&gt;$BO$6, Weekly[[#This Row],[BF H Odds]] &lt; $BO$7),Weekly[[#This Row],[BF H Odds]],"")</f>
        <v/>
      </c>
      <c r="AP455" s="37">
        <f>IF(AND(Weekly[[#This Row],[V Odds &lt;]]="",Weekly[[#This Row],[H Odds &lt;]]=""),AP454,IF(AND(Weekly[[#This Row],[H Odds &lt;]]&lt;&gt;"",Weekly[[#This Row],[SVC_P]]=TRUE,Weekly[[#This Row],[Actual]]=TRUE),AP454+Weekly[[#This Row],[H Odds &lt;]]-1,IF(AND(Weekly[[#This Row],[V Odds &lt;]]&lt;&gt;"",Weekly[[#This Row],[SVC_P]]=FALSE,Weekly[[#This Row],[Actual]]=FALSE),AP454+Weekly[[#This Row],[V Odds &lt;]]-1,IF(AND(Weekly[[#This Row],[V Odds &lt;]]&lt;&gt;"",Weekly[[#This Row],[SVC_P]]=FALSE,Weekly[[#This Row],[Actual]]=TRUE),AP454-1,IF(AND(Weekly[[#This Row],[H Odds &lt;]]&lt;&gt;"",Weekly[[#This Row],[SVC_P]]=TRUE,Weekly[[#This Row],[Actual]]=FALSE),AP454-1,AP454)))))</f>
        <v>83.63000000000001</v>
      </c>
      <c r="AQ455" s="37">
        <f>IF(AND(Weekly[[#This Row],[V Odds &lt;]]="",Weekly[[#This Row],[H Odds &lt;]]=""),AQ454,IF(AND(Weekly[[#This Row],[H Odds &lt;]]&lt;&gt;"",Weekly[[#This Row],[ADBC_P]]=TRUE,Weekly[[#This Row],[Actual]]=TRUE),AQ454+Weekly[[#This Row],[H Odds &lt;]]-1,IF(AND(Weekly[[#This Row],[V Odds &lt;]]&lt;&gt;"",Weekly[[#This Row],[ADBC_P]]=FALSE,Weekly[[#This Row],[Actual]]=FALSE),AQ454+Weekly[[#This Row],[V Odds &lt;]]-1,IF(AND(Weekly[[#This Row],[V Odds &lt;]]&lt;&gt;"",Weekly[[#This Row],[ADBC_P]]=FALSE,Weekly[[#This Row],[Actual]]=TRUE),AQ454-1,IF(AND(Weekly[[#This Row],[H Odds &lt;]]&lt;&gt;"",Weekly[[#This Row],[ADBC_P]]=TRUE,Weekly[[#This Row],[Actual]]=FALSE),AQ454-1,AQ454)))))</f>
        <v>53.73</v>
      </c>
      <c r="AR455" s="37">
        <f>IF(AND(Weekly[[#This Row],[V Odds &lt;]]="",Weekly[[#This Row],[H Odds &lt;]]=""),AR454,IF(AND(Weekly[[#This Row],[H Odds &lt;]]&lt;&gt;"",Weekly[[#This Row],[RFC_P]]=TRUE,Weekly[[#This Row],[Actual]]=TRUE),AR454+Weekly[[#This Row],[H Odds &lt;]]-1,IF(AND(Weekly[[#This Row],[V Odds &lt;]]&lt;&gt;"",Weekly[[#This Row],[RFC_P]]=FALSE,Weekly[[#This Row],[Actual]]=FALSE),AR454+Weekly[[#This Row],[V Odds &lt;]]-1,IF(AND(Weekly[[#This Row],[V Odds &lt;]]&lt;&gt;"",Weekly[[#This Row],[RFC_P]]=FALSE,Weekly[[#This Row],[Actual]]=TRUE),AR454-1,IF(AND(Weekly[[#This Row],[H Odds &lt;]]&lt;&gt;"",Weekly[[#This Row],[RFC_P]]=TRUE,Weekly[[#This Row],[Actual]]=FALSE),AR454-1,AR454)))))</f>
        <v>73.439999999999984</v>
      </c>
      <c r="AS455" s="37">
        <f>IF(AND(Weekly[[#This Row],[V Odds &lt;]]="",Weekly[[#This Row],[H Odds &lt;]]=""),AS454,IF(AND(Weekly[[#This Row],[H Odds &lt;]]&lt;&gt;"",Weekly[[#This Row],[GBC_P]]=TRUE,Weekly[[#This Row],[Actual]]=TRUE),AS454+Weekly[[#This Row],[H Odds &lt;]]-1,IF(AND(Weekly[[#This Row],[V Odds &lt;]]&lt;&gt;"",Weekly[[#This Row],[GBC_P]]=FALSE,Weekly[[#This Row],[Actual]]=FALSE),AS454+Weekly[[#This Row],[V Odds &lt;]]-1,IF(AND(Weekly[[#This Row],[V Odds &lt;]]&lt;&gt;"",Weekly[[#This Row],[GBC_P]]=FALSE,Weekly[[#This Row],[Actual]]=TRUE),AS454-1,IF(AND(Weekly[[#This Row],[H Odds &lt;]]&lt;&gt;"",Weekly[[#This Row],[GBC_P]]=TRUE,Weekly[[#This Row],[Actual]]=FALSE),AS454-1,AS454)))))</f>
        <v>52.330000000000005</v>
      </c>
      <c r="AT455" s="37">
        <f>IF(AND(Weekly[[#This Row],[V Odds &lt;]]="",Weekly[[#This Row],[H Odds &lt;]]=""),AT454,IF(AND(Weekly[[#This Row],[H Odds &lt;]]&lt;&gt;"",Weekly[[#This Row],[HGBC_P]]=TRUE,Weekly[[#This Row],[Actual]]=TRUE),AT454+Weekly[[#This Row],[H Odds &lt;]]-1,IF(AND(Weekly[[#This Row],[V Odds &lt;]]&lt;&gt;"",Weekly[[#This Row],[HGBC_P]]=FALSE,Weekly[[#This Row],[Actual]]=FALSE),AT454+Weekly[[#This Row],[V Odds &lt;]]-1,IF(AND(Weekly[[#This Row],[V Odds &lt;]]&lt;&gt;"",Weekly[[#This Row],[HGBC_P]]=FALSE,Weekly[[#This Row],[Actual]]=TRUE),AT454-1,IF(AND(Weekly[[#This Row],[H Odds &lt;]]&lt;&gt;"",Weekly[[#This Row],[HGBC_P]]=TRUE,Weekly[[#This Row],[Actual]]=FALSE),AT454-1,AT454)))))</f>
        <v>57.16</v>
      </c>
      <c r="AU455" s="37">
        <f>IF(AND(Weekly[[#This Row],[V Odds &lt;]]="",Weekly[[#This Row],[H Odds &lt;]]=""),AU454,IF(AND(Weekly[[#This Row],[H Odds &lt;]]&lt;&gt;"",Weekly[[#This Row],[XGB_P]]=TRUE,Weekly[[#This Row],[Actual]]=TRUE),AU454+Weekly[[#This Row],[H Odds &lt;]]-1,IF(AND(Weekly[[#This Row],[V Odds &lt;]]&lt;&gt;"",Weekly[[#This Row],[XGB_P]]=FALSE,Weekly[[#This Row],[Actual]]=FALSE),AU454+Weekly[[#This Row],[V Odds &lt;]]-1,IF(AND(Weekly[[#This Row],[V Odds &lt;]]&lt;&gt;"",Weekly[[#This Row],[XGB_P]]=FALSE,Weekly[[#This Row],[Actual]]=TRUE),AU454-1,IF(AND(Weekly[[#This Row],[H Odds &lt;]]&lt;&gt;"",Weekly[[#This Row],[XGB_P]]=TRUE,Weekly[[#This Row],[Actual]]=FALSE),AU454-1,AU454)))))</f>
        <v>68.510000000000005</v>
      </c>
      <c r="AV455" s="37">
        <f>IF(AND(Weekly[[#This Row],[V Odds &lt;]]="",Weekly[[#This Row],[H Odds &lt;]]=""),AV454,IF(AND(Weekly[[#This Row],[H Odds &lt;]]&lt;&gt;"",Weekly[[#This Row],[QDA_P]]=TRUE,Weekly[[#This Row],[Actual]]=TRUE),AV454+Weekly[[#This Row],[H Odds &lt;]]-1,IF(AND(Weekly[[#This Row],[V Odds &lt;]]&lt;&gt;"",Weekly[[#This Row],[QDA_P]]=FALSE,Weekly[[#This Row],[Actual]]=FALSE),AV454+Weekly[[#This Row],[V Odds &lt;]]-1,IF(AND(Weekly[[#This Row],[V Odds &lt;]]&lt;&gt;"",Weekly[[#This Row],[QDA_P]]=FALSE,Weekly[[#This Row],[Actual]]=TRUE),AV454-1,IF(AND(Weekly[[#This Row],[H Odds &lt;]]&lt;&gt;"",Weekly[[#This Row],[QDA_P]]=TRUE,Weekly[[#This Row],[Actual]]=FALSE),AV454-1,AV454)))))</f>
        <v>61.199999999999989</v>
      </c>
      <c r="AW455" s="37">
        <f>IF(AND(Weekly[[#This Row],[H Odds &lt;]]="",Weekly[[#This Row],[V Odds &lt;]]=""),AW454,IF(AND(Weekly[[#This Row],[KNC_P]]=Weekly[[#This Row],[Actual]],Weekly[[#This Row],[KNC_P]]=TRUE),AW454+Weekly[[#This Row],[BF H Odds]]-1,IF(AND(Weekly[[#This Row],[KNC_P]]=Weekly[[#This Row],[Actual]],Weekly[[#This Row],[KNC_P]]=FALSE),AW454+Weekly[[#This Row],[BF V Odds]]-1,AW454-1)))</f>
        <v>55.230000000000011</v>
      </c>
      <c r="AX455" s="37">
        <f>IF(AND(Weekly[[#This Row],[V Odds &lt;]]="",Weekly[[#This Row],[H Odds &lt;]]=""),AX454,IF(AND(Weekly[[#This Row],[V Odds &lt;]]&lt;&gt;"",Weekly[[#This Row],[FALSES]]&gt;0,Weekly[[#This Row],[Actual]]=FALSE),AX454+Weekly[[#This Row],[V Odds &lt;]]-1,IF(AND(Weekly[[#This Row],[H Odds &lt;]]&lt;&gt;"",Weekly[[#This Row],[TRUES]]&gt;0,Weekly[[#This Row],[Actual]]=TRUE),AX454+Weekly[[#This Row],[H Odds &lt;]]-1,IF(AND(Weekly[[#This Row],[V Odds &lt;]]&lt;&gt;"",Weekly[[#This Row],[FALSES]]=0),AX454,IF(AND(Weekly[[#This Row],[H Odds &lt;]]&lt;&gt;"",Weekly[[#This Row],[TRUES]]=0),AX454,AX454-1)))))</f>
        <v>98.199999999999974</v>
      </c>
      <c r="AY455" s="37">
        <f>IF(AND(Weekly[[#This Row],[V Odds &lt;]]="",Weekly[[#This Row],[H Odds &lt;]]=""),AY454,IF(AND(Weekly[[#This Row],[V Odds &lt;]]&lt;&gt;"",Weekly[[#This Row],[FALSES]]&gt;0,Weekly[[#This Row],[Actual]]=FALSE),AY454+((Weekly[[#This Row],[V Odds &lt;]]-1)*0.92),IF(AND(Weekly[[#This Row],[H Odds &lt;]]&lt;&gt;"",Weekly[[#This Row],[TRUES]]&gt;0,Weekly[[#This Row],[Actual]]=TRUE),AY454+((Weekly[[#This Row],[H Odds &lt;]]-1)*0.92),IF(AND(Weekly[[#This Row],[V Odds &lt;]]&lt;&gt;"",Weekly[[#This Row],[FALSES]]=0),AY454,IF(AND(Weekly[[#This Row],[H Odds &lt;]]&lt;&gt;"",Weekly[[#This Row],[TRUES]]=0),AY454,AY454-1)))))</f>
        <v>88.504000000000033</v>
      </c>
      <c r="AZ455" s="37">
        <f>IF(AND(Weekly[[#This Row],[V Odds &lt;]]="",Weekly[[#This Row],[H Odds &lt;]]=""),AZ454,IF(AND(Weekly[[#This Row],[V Odds &lt;]]&lt;&gt;"",Weekly[[#This Row],[Actual]]=FALSE),AZ454+Weekly[[#This Row],[V Odds &lt;]]-1,IF(AND(Weekly[[#This Row],[H Odds &lt;]]&lt;&gt;"",Weekly[[#This Row],[Actual]]=TRUE),AZ454+Weekly[[#This Row],[H Odds &lt;]]-1,AZ454-1)))</f>
        <v>86.169999999999987</v>
      </c>
      <c r="BA455" s="38">
        <f>IF(Weekly[[#This Row],[H Odds &lt;]]="",BA454,IF(AND(Weekly[[#This Row],[H Odds &lt;]]&lt;&gt;"",Weekly[[#This Row],[SVC_P]]=TRUE,Weekly[[#This Row],[Actual]]=TRUE),BA454+Weekly[[#This Row],[H Odds &lt;]]-1,IF(AND(Weekly[[#This Row],[H Odds &lt;]]&lt;&gt;"",Weekly[[#This Row],[SVC_P]]=TRUE,Weekly[[#This Row],[Actual]]=FALSE),BA454-1,BA454)))</f>
        <v>78.589999999999989</v>
      </c>
      <c r="BB455" s="38">
        <f>IF(Weekly[[#This Row],[H Odds &lt;]]="",BB454,IF(AND(Weekly[[#This Row],[H Odds &lt;]]&lt;&gt;"",Weekly[[#This Row],[ADBC_P]]=TRUE,Weekly[[#This Row],[Actual]]=TRUE),BB454+Weekly[[#This Row],[H Odds &lt;]]-1,IF(AND(Weekly[[#This Row],[H Odds &lt;]]&lt;&gt;"",Weekly[[#This Row],[ADBC_P]]=TRUE,Weekly[[#This Row],[Actual]]=FALSE),BB454-1,BB454)))</f>
        <v>52.41</v>
      </c>
      <c r="BC455" s="38">
        <f>IF(Weekly[[#This Row],[H Odds &lt;]]="",BC454,IF(AND(Weekly[[#This Row],[H Odds &lt;]]&lt;&gt;"",Weekly[[#This Row],[RFC_P]]=TRUE,Weekly[[#This Row],[Actual]]=TRUE),BC454+Weekly[[#This Row],[H Odds &lt;]]-1,IF(AND(Weekly[[#This Row],[H Odds &lt;]]&lt;&gt;"",Weekly[[#This Row],[RFC_P]]=TRUE,Weekly[[#This Row],[Actual]]=FALSE),BC454-1,BC454)))</f>
        <v>54.109999999999992</v>
      </c>
      <c r="BD455" s="38">
        <f>IF(Weekly[[#This Row],[H Odds &lt;]]="",BD454,IF(AND(Weekly[[#This Row],[H Odds &lt;]]&lt;&gt;"",Weekly[[#This Row],[GBC_P]]=TRUE,Weekly[[#This Row],[Actual]]=TRUE),BD454+Weekly[[#This Row],[H Odds &lt;]]-1,IF(AND(Weekly[[#This Row],[H Odds &lt;]]&lt;&gt;"",Weekly[[#This Row],[GBC_P]]=TRUE,Weekly[[#This Row],[Actual]]=FALSE),BD454-1,BD454)))</f>
        <v>53.110000000000007</v>
      </c>
      <c r="BE455" s="38">
        <f>IF(Weekly[[#This Row],[H Odds &lt;]]="",BE454,IF(AND(Weekly[[#This Row],[H Odds &lt;]]&lt;&gt;"",Weekly[[#This Row],[HGBC_P]]=TRUE,Weekly[[#This Row],[Actual]]=TRUE),BE454+Weekly[[#This Row],[H Odds &lt;]]-1,IF(AND(Weekly[[#This Row],[H Odds &lt;]]&lt;&gt;"",Weekly[[#This Row],[HGBC_P]]=TRUE,Weekly[[#This Row],[Actual]]=FALSE),BE454-1,BE454)))</f>
        <v>57.459999999999994</v>
      </c>
      <c r="BF455" s="38">
        <f>IF(Weekly[[#This Row],[H Odds &lt;]]="",BF454,IF(AND(Weekly[[#This Row],[H Odds &lt;]]&lt;&gt;"",Weekly[[#This Row],[XGB_P]]=TRUE,Weekly[[#This Row],[Actual]]=TRUE),BF454+Weekly[[#This Row],[H Odds &lt;]]-1,IF(AND(Weekly[[#This Row],[H Odds &lt;]]&lt;&gt;"",Weekly[[#This Row],[XGB_P]]=TRUE,Weekly[[#This Row],[Actual]]=FALSE),BF454-1,BF454)))</f>
        <v>64.08</v>
      </c>
      <c r="BG455" s="38">
        <f>IF(Weekly[[#This Row],[H Odds &lt;]]="",BG454,IF(AND(Weekly[[#This Row],[H Odds &lt;]]&lt;&gt;"",Weekly[[#This Row],[QDA_P]]=TRUE,Weekly[[#This Row],[Actual]]=TRUE),BG454+Weekly[[#This Row],[H Odds &lt;]]-1,IF(AND(Weekly[[#This Row],[H Odds &lt;]]&lt;&gt;"",Weekly[[#This Row],[QDA_P]]=TRUE,Weekly[[#This Row],[Actual]]=FALSE),BG454-1,BG454)))</f>
        <v>51.129999999999995</v>
      </c>
      <c r="BH455" s="38">
        <f>IF(Weekly[[#This Row],[H Odds &lt;]]="",BH454,IF(AND(Weekly[[#This Row],[H Odds &lt;]]&lt;&gt;"",Weekly[[#This Row],[KNC_P]]=TRUE,Weekly[[#This Row],[Actual]]=TRUE),BH454+Weekly[[#This Row],[H Odds &lt;]]-1,IF(AND(Weekly[[#This Row],[H Odds &lt;]]&lt;&gt;"",Weekly[[#This Row],[KNC_P]]=TRUE,Weekly[[#This Row],[Actual]]=FALSE),BH454-1,BH454)))</f>
        <v>55.499999999999993</v>
      </c>
      <c r="BI455" s="38">
        <f>IF(Weekly[[#This Row],[H Odds &lt;]]="",BI454,IF(AND(Weekly[[#This Row],[H Odds &lt;]]&lt;&gt;"",Weekly[[#This Row],[TRUES]]&gt;0,Weekly[[#This Row],[Actual]]=TRUE),BI454+Weekly[[#This Row],[H Odds &lt;]]-1,IF(AND(Weekly[[#This Row],[H Odds &lt;]]&lt;&gt;"",Weekly[[#This Row],[TRUES]]=0),BI454,BI454-1)))</f>
        <v>78.589999999999989</v>
      </c>
      <c r="BJ455" s="38">
        <f>IF(Weekly[[#This Row],[H Odds &lt;]]="",BJ454,IF(AND(Weekly[[#This Row],[H Odds &lt;]]&lt;&gt;"",Weekly[[#This Row],[Actual]]=TRUE),BJ454+Weekly[[#This Row],[H Odds &lt;]]-1,IF(AND(Weekly[[#This Row],[H Odds &lt;]]&lt;&gt;"",Weekly[[#This Row],[Actual]]=FALSE),BJ454-1,BJ454)))</f>
        <v>80.489999999999995</v>
      </c>
      <c r="BK455" s="58">
        <f>IF(AND(Weekly[[#This Row],[TRUES]]&gt;4,Weekly[[#This Row],[Actual]]=TRUE),BK454+Weekly[[#This Row],[BF H Odds]]-1,IF(AND(Weekly[[#This Row],[FALSES]]&gt;4,Weekly[[#This Row],[Actual]]=FALSE),BK454+Weekly[[#This Row],[BF V Odds]]-1,IF(AND(Weekly[[#This Row],[TRUES]]&gt;4,Weekly[[#This Row],[Actual]]=FALSE),BK454-1,IF(AND(Weekly[[#This Row],[FALSES]]&gt;4,Weekly[[#This Row],[Actual]]=TRUE),BK454-1,BK454))))</f>
        <v>3.140000000000029</v>
      </c>
      <c r="BL455" s="58">
        <f>IF(AND(Weekly[[#This Row],[TRUES]]&gt;5,Weekly[[#This Row],[Actual]]=TRUE),BL454+Weekly[[#This Row],[BF H Odds]]-1,IF(AND(Weekly[[#This Row],[FALSES]]&gt;5,Weekly[[#This Row],[Actual]]=FALSE),BL454+Weekly[[#This Row],[BF V Odds]]-1,IF(AND(Weekly[[#This Row],[TRUES]]&gt;5,Weekly[[#This Row],[Actual]]=FALSE),BL454-1,IF(AND(Weekly[[#This Row],[FALSES]]&gt;5,Weekly[[#This Row],[Actual]]=TRUE),BL454-1,BL454))))</f>
        <v>11.280000000000022</v>
      </c>
      <c r="BM455" s="58">
        <f>IF(AND(Weekly[[#This Row],[TRUES]]&gt;6,Weekly[[#This Row],[Actual]]=TRUE),BM454+Weekly[[#This Row],[BF H Odds]]-1,IF(AND(Weekly[[#This Row],[FALSES]]&gt;6,Weekly[[#This Row],[Actual]]=FALSE),BM454+Weekly[[#This Row],[BF V Odds]]-1,IF(AND(Weekly[[#This Row],[TRUES]]&gt;6,Weekly[[#This Row],[Actual]]=FALSE),BM454-1,IF(AND(Weekly[[#This Row],[FALSES]]&gt;6,Weekly[[#This Row],[Actual]]=TRUE),BM454-1,BM454))))</f>
        <v>41.13</v>
      </c>
    </row>
    <row r="456" spans="1:65" x14ac:dyDescent="0.25">
      <c r="A456" s="34"/>
      <c r="B456" s="10">
        <v>44300</v>
      </c>
      <c r="C456" s="17" t="s">
        <v>26</v>
      </c>
      <c r="D456" s="15" t="s">
        <v>35</v>
      </c>
      <c r="E456" t="b">
        <v>1</v>
      </c>
      <c r="F456" t="b">
        <v>1</v>
      </c>
      <c r="G456" t="b">
        <v>1</v>
      </c>
      <c r="H456" t="b">
        <v>0</v>
      </c>
      <c r="I456" t="b">
        <v>1</v>
      </c>
      <c r="J456" t="b">
        <v>1</v>
      </c>
      <c r="K456" t="b">
        <v>1</v>
      </c>
      <c r="L456" t="b">
        <v>1</v>
      </c>
      <c r="M456" t="s">
        <v>101</v>
      </c>
      <c r="N456">
        <v>23.39</v>
      </c>
      <c r="O456">
        <f>IF(Weekly[[#This Row],[H/V]]="H",Weekly[[#This Row],[BF H Odds]],IF(Weekly[[#This Row],[H/V]]="V",Weekly[[#This Row],[BF V Odds]],""))</f>
        <v>5.3</v>
      </c>
      <c r="P456" t="b">
        <v>0</v>
      </c>
      <c r="Q456" t="s">
        <v>66</v>
      </c>
      <c r="R456" s="35">
        <f>IFERROR(IF(Weekly[[#This Row],[Won Bet?]]="yes",R455+(Weekly[[#This Row],[BF Odds]]*Weekly[[#This Row],[BF Stake]])-Weekly[[#This Row],[BF Stake]],R455-Weekly[[#This Row],[BF Stake]]),R455)</f>
        <v>1059.9369999999999</v>
      </c>
      <c r="S456" s="9">
        <f>IFERROR(IF(Weekly[[#This Row],[Won Bet?]]="yes",S455+(((Weekly[[#This Row],[BF Odds]]*Weekly[[#This Row],[BF Stake]])-Weekly[[#This Row],[BF Stake]])*0.92),S455-Weekly[[#This Row],[BF Stake]]),S455)</f>
        <v>1033.3436399999998</v>
      </c>
      <c r="T456">
        <v>5.3</v>
      </c>
      <c r="U456">
        <v>1.23</v>
      </c>
      <c r="V456" s="24">
        <f>IF(Weekly[[#This Row],[Actual]]="","",IF(AND(Weekly[[#This Row],[SVC_P]]=Weekly[[#This Row],[Actual]],Weekly[[#This Row],[SVC_P]]=TRUE),V455+Weekly[[#This Row],[BF H Odds]]-1,IF(AND(Weekly[[#This Row],[SVC_P]]=Weekly[[#This Row],[Actual]],Weekly[[#This Row],[SVC_P]]=FALSE),V455+Weekly[[#This Row],[BF V Odds]]-1,V455-1)))</f>
        <v>67.790000000000049</v>
      </c>
      <c r="W456" s="24">
        <f>IF(Weekly[[#This Row],[Actual]]="","",IF(AND(Weekly[[#This Row],[SVC_P]]=FALSE,Weekly[[#This Row],[Actual]]=TRUE),W455+Weekly[[#This Row],[BF H Odds]]-1,IF(AND(Weekly[[#This Row],[SVC_P]]=TRUE,Weekly[[#This Row],[Actual]]=FALSE,),W455+Weekly[[#This Row],[BF V Odds]]-1,W455-1)))</f>
        <v>-391.03</v>
      </c>
      <c r="X456" s="24">
        <f>IF(Weekly[[#This Row],[Actual]]="","",IF(AND(Weekly[[#This Row],[ADBC_P]]=Weekly[[#This Row],[Actual]],Weekly[[#This Row],[ADBC_P]]=TRUE),X455+Weekly[[#This Row],[BF H Odds]]-1,IF(AND(Weekly[[#This Row],[ADBC_P]]=Weekly[[#This Row],[Actual]],Weekly[[#This Row],[ADBC_P]]=FALSE),X455+Weekly[[#This Row],[BF V Odds]]-1,X455-1)))</f>
        <v>13.870000000000022</v>
      </c>
      <c r="Y456" s="24">
        <f>IF(Weekly[[#This Row],[Actual]]="","",IF(AND(Weekly[[#This Row],[ADBC_P]]=FALSE,Weekly[[#This Row],[Actual]]=TRUE),Y455+Weekly[[#This Row],[BF H Odds]]-1,IF(AND(Weekly[[#This Row],[ADBC_P]]=TRUE,Weekly[[#This Row],[Actual]]=FALSE),Y455+Weekly[[#This Row],[BF V Odds]]-1,Y455-1)))</f>
        <v>64.540000000000006</v>
      </c>
      <c r="Z456" s="24">
        <f>IF(Weekly[[#This Row],[Actual]]="","",IF(AND(Weekly[[#This Row],[RFC_P]]=Weekly[[#This Row],[Actual]],Weekly[[#This Row],[RFC_P]]=TRUE),Z455+Weekly[[#This Row],[BF H Odds]]-1,IF(AND(Weekly[[#This Row],[RFC_P]]=Weekly[[#This Row],[Actual]],Weekly[[#This Row],[RFC_P]]=FALSE),Z455+Weekly[[#This Row],[BF V Odds]]-1,Z455-1)))</f>
        <v>32.240000000000009</v>
      </c>
      <c r="AA456" s="24">
        <f>IF(Weekly[[#This Row],[Actual]]="","",IF(AND(Weekly[[#This Row],[RFC_P]]=FALSE,Weekly[[#This Row],[Actual]]=TRUE),AA455+Weekly[[#This Row],[BF H Odds]]-1,IF(AND(Weekly[[#This Row],[RFC_P]]=TRUE,Weekly[[#This Row],[Actual]]=FALSE),AA455+Weekly[[#This Row],[BF V Odds]]-1,AA455-1)))</f>
        <v>46.169999999999973</v>
      </c>
      <c r="AB456" s="24">
        <f>IF(Weekly[[#This Row],[Actual]]="","",IF(AND(Weekly[[#This Row],[GBC_P]]=Weekly[[#This Row],[Actual]],Weekly[[#This Row],[GBC_P]]=TRUE),AB455+Weekly[[#This Row],[BF H Odds]]-1,IF(AND(Weekly[[#This Row],[GBC_P]]=Weekly[[#This Row],[Actual]],Weekly[[#This Row],[GBC_P]]=FALSE),AB455+Weekly[[#This Row],[BF V Odds]]-1,AB455-1)))</f>
        <v>8.5700000000000074</v>
      </c>
      <c r="AC456" s="24">
        <f>IF(Weekly[[#This Row],[Actual]]="","",IF(AND(Weekly[[#This Row],[GBC_P]]=FALSE,Weekly[[#This Row],[Actual]]=TRUE),AC455+Weekly[[#This Row],[BF H Odds]]-1,IF(AND(Weekly[[#This Row],[GBC_P]]=TRUE,Weekly[[#This Row],[Actual]]=FALSE),AC455+Weekly[[#This Row],[BF V Odds]]-1,AC455-1)))</f>
        <v>69.839999999999932</v>
      </c>
      <c r="AD456" s="24">
        <f>IF(Weekly[[#This Row],[Actual]]="","",IF(AND(Weekly[[#This Row],[HGBC_P]]=Weekly[[#This Row],[Actual]],Weekly[[#This Row],[HGBC_P]]=TRUE),AD455+Weekly[[#This Row],[BF H Odds]]-1,IF(AND(Weekly[[#This Row],[HGBC_P]]=Weekly[[#This Row],[Actual]],Weekly[[#This Row],[HGBC_P]]=FALSE),AD455+Weekly[[#This Row],[BF V Odds]]-1,AD455-1)))</f>
        <v>6.3000000000000256</v>
      </c>
      <c r="AE456" s="24">
        <f>IF(Weekly[[#This Row],[Actual]]="","",IF(AND(Weekly[[#This Row],[HGBC_P]]=FALSE,Weekly[[#This Row],[Actual]]=TRUE),AE455+Weekly[[#This Row],[BF H Odds]]-1,IF(AND(Weekly[[#This Row],[HGBC_P]]=TRUE,Weekly[[#This Row],[Actual]]=FALSE),AE455+Weekly[[#This Row],[BF V Odds]]-1,AE455-1)))</f>
        <v>72.109999999999985</v>
      </c>
      <c r="AF456" s="24">
        <f>IF(Weekly[[#This Row],[Actual]]="","",IF(AND(Weekly[[#This Row],[XGB_P]]=Weekly[[#This Row],[Actual]],Weekly[[#This Row],[XGB_P]]=TRUE),AF455+Weekly[[#This Row],[BF H Odds]]-1,IF(AND(Weekly[[#This Row],[XGB_P]]=Weekly[[#This Row],[Actual]],Weekly[[#This Row],[XGB_P]]=FALSE),AF455+Weekly[[#This Row],[BF V Odds]]-1,AF455-1)))</f>
        <v>28.560000000000024</v>
      </c>
      <c r="AG456" s="24">
        <f>IF(Weekly[[#This Row],[Actual]]="","",IF(AND(Weekly[[#This Row],[XGB_P]]=FALSE,Weekly[[#This Row],[Actual]]=TRUE),AG455+Weekly[[#This Row],[BF H Odds]]-1,IF(AND(Weekly[[#This Row],[XGB_P]]=TRUE,Weekly[[#This Row],[Actual]]=FALSE),AG455+Weekly[[#This Row],[BF V Odds]]-1,AG455-1)))</f>
        <v>49.849999999999987</v>
      </c>
      <c r="AH456" s="24">
        <f>IF(Weekly[[#This Row],[Actual]]="","",IF(AND(Weekly[[#This Row],[QDA_P]]=Weekly[[#This Row],[Actual]],Weekly[[#This Row],[QDA_P]]=TRUE),AH455+Weekly[[#This Row],[BF H Odds]]-1,IF(AND(Weekly[[#This Row],[QDA_P]]=Weekly[[#This Row],[Actual]],Weekly[[#This Row],[QDA_P]]=FALSE),AH455+Weekly[[#This Row],[BF V Odds]]-1,AH455-1)))</f>
        <v>-5.8499999999999917</v>
      </c>
      <c r="AI456" s="24">
        <f>IF(Weekly[[#This Row],[Actual]]="","",IF(AND(Weekly[[#This Row],[QDA_P]]=FALSE,Weekly[[#This Row],[Actual]]=TRUE),AI455+Weekly[[#This Row],[BF H Odds]]-1,IF(AND(Weekly[[#This Row],[QDA_P]]=TRUE,Weekly[[#This Row],[Actual]]=FALSE),AI455+Weekly[[#This Row],[BF V Odds]]-1,AI455-1)))</f>
        <v>84.259999999999991</v>
      </c>
      <c r="AJ456" s="24">
        <f>IF(Weekly[[#This Row],[Actual]]="","",IF(AND(Weekly[[#This Row],[KNC_P]]=FALSE,Weekly[[#This Row],[Actual]]=TRUE),AJ455+Weekly[[#This Row],[BF H Odds]]-1,IF(AND(Weekly[[#This Row],[KNC_P]]=TRUE,Weekly[[#This Row],[Actual]]=FALSE),AJ455+Weekly[[#This Row],[BF V Odds]]-1,AJ455-1)))</f>
        <v>55.549999999999969</v>
      </c>
      <c r="AK456" s="24">
        <f>IF(Weekly[[#This Row],[Actual]]="","",IF(AND(Weekly[[#This Row],[KNC_P]]=FALSE,Weekly[[#This Row],[Actual]]=TRUE),AK455+Weekly[[#This Row],[BF H Odds]]-1,IF(AND(Weekly[[#This Row],[KNC_P]]=TRUE,Weekly[[#This Row],[Actual]]=FALSE),AK455+Weekly[[#This Row],[BF V Odds]]-1,AK455-1)))</f>
        <v>54.44999999999996</v>
      </c>
      <c r="AL456" s="30">
        <f>IF(Weekly[[#This Row],[Actual]]="","",COUNTIF(Weekly[[#This Row],[SVC_P]:[QDA_P]],TRUE))</f>
        <v>6</v>
      </c>
      <c r="AM456" s="30">
        <f>IF(Weekly[[#This Row],[Actual]]="","",COUNTIF(Weekly[[#This Row],[SVC_P]:[QDA_P]],FALSE))</f>
        <v>1</v>
      </c>
      <c r="AN456" s="36">
        <f>IF(AND(Weekly[[#This Row],[BF V Odds]]&gt;$BO$6,Weekly[[#This Row],[BF V Odds]] &lt; $BO$7),Weekly[[#This Row],[BF V Odds]],"")</f>
        <v>5.3</v>
      </c>
      <c r="AO456" s="36" t="str">
        <f>IF(AND(Weekly[[#This Row],[BF H Odds]]&gt;$BO$6, Weekly[[#This Row],[BF H Odds]] &lt; $BO$7),Weekly[[#This Row],[BF H Odds]],"")</f>
        <v/>
      </c>
      <c r="AP456" s="37">
        <f>IF(AND(Weekly[[#This Row],[V Odds &lt;]]="",Weekly[[#This Row],[H Odds &lt;]]=""),AP455,IF(AND(Weekly[[#This Row],[H Odds &lt;]]&lt;&gt;"",Weekly[[#This Row],[SVC_P]]=TRUE,Weekly[[#This Row],[Actual]]=TRUE),AP455+Weekly[[#This Row],[H Odds &lt;]]-1,IF(AND(Weekly[[#This Row],[V Odds &lt;]]&lt;&gt;"",Weekly[[#This Row],[SVC_P]]=FALSE,Weekly[[#This Row],[Actual]]=FALSE),AP455+Weekly[[#This Row],[V Odds &lt;]]-1,IF(AND(Weekly[[#This Row],[V Odds &lt;]]&lt;&gt;"",Weekly[[#This Row],[SVC_P]]=FALSE,Weekly[[#This Row],[Actual]]=TRUE),AP455-1,IF(AND(Weekly[[#This Row],[H Odds &lt;]]&lt;&gt;"",Weekly[[#This Row],[SVC_P]]=TRUE,Weekly[[#This Row],[Actual]]=FALSE),AP455-1,AP455)))))</f>
        <v>83.63000000000001</v>
      </c>
      <c r="AQ456" s="37">
        <f>IF(AND(Weekly[[#This Row],[V Odds &lt;]]="",Weekly[[#This Row],[H Odds &lt;]]=""),AQ455,IF(AND(Weekly[[#This Row],[H Odds &lt;]]&lt;&gt;"",Weekly[[#This Row],[ADBC_P]]=TRUE,Weekly[[#This Row],[Actual]]=TRUE),AQ455+Weekly[[#This Row],[H Odds &lt;]]-1,IF(AND(Weekly[[#This Row],[V Odds &lt;]]&lt;&gt;"",Weekly[[#This Row],[ADBC_P]]=FALSE,Weekly[[#This Row],[Actual]]=FALSE),AQ455+Weekly[[#This Row],[V Odds &lt;]]-1,IF(AND(Weekly[[#This Row],[V Odds &lt;]]&lt;&gt;"",Weekly[[#This Row],[ADBC_P]]=FALSE,Weekly[[#This Row],[Actual]]=TRUE),AQ455-1,IF(AND(Weekly[[#This Row],[H Odds &lt;]]&lt;&gt;"",Weekly[[#This Row],[ADBC_P]]=TRUE,Weekly[[#This Row],[Actual]]=FALSE),AQ455-1,AQ455)))))</f>
        <v>53.73</v>
      </c>
      <c r="AR456" s="37">
        <f>IF(AND(Weekly[[#This Row],[V Odds &lt;]]="",Weekly[[#This Row],[H Odds &lt;]]=""),AR455,IF(AND(Weekly[[#This Row],[H Odds &lt;]]&lt;&gt;"",Weekly[[#This Row],[RFC_P]]=TRUE,Weekly[[#This Row],[Actual]]=TRUE),AR455+Weekly[[#This Row],[H Odds &lt;]]-1,IF(AND(Weekly[[#This Row],[V Odds &lt;]]&lt;&gt;"",Weekly[[#This Row],[RFC_P]]=FALSE,Weekly[[#This Row],[Actual]]=FALSE),AR455+Weekly[[#This Row],[V Odds &lt;]]-1,IF(AND(Weekly[[#This Row],[V Odds &lt;]]&lt;&gt;"",Weekly[[#This Row],[RFC_P]]=FALSE,Weekly[[#This Row],[Actual]]=TRUE),AR455-1,IF(AND(Weekly[[#This Row],[H Odds &lt;]]&lt;&gt;"",Weekly[[#This Row],[RFC_P]]=TRUE,Weekly[[#This Row],[Actual]]=FALSE),AR455-1,AR455)))))</f>
        <v>73.439999999999984</v>
      </c>
      <c r="AS456" s="37">
        <f>IF(AND(Weekly[[#This Row],[V Odds &lt;]]="",Weekly[[#This Row],[H Odds &lt;]]=""),AS455,IF(AND(Weekly[[#This Row],[H Odds &lt;]]&lt;&gt;"",Weekly[[#This Row],[GBC_P]]=TRUE,Weekly[[#This Row],[Actual]]=TRUE),AS455+Weekly[[#This Row],[H Odds &lt;]]-1,IF(AND(Weekly[[#This Row],[V Odds &lt;]]&lt;&gt;"",Weekly[[#This Row],[GBC_P]]=FALSE,Weekly[[#This Row],[Actual]]=FALSE),AS455+Weekly[[#This Row],[V Odds &lt;]]-1,IF(AND(Weekly[[#This Row],[V Odds &lt;]]&lt;&gt;"",Weekly[[#This Row],[GBC_P]]=FALSE,Weekly[[#This Row],[Actual]]=TRUE),AS455-1,IF(AND(Weekly[[#This Row],[H Odds &lt;]]&lt;&gt;"",Weekly[[#This Row],[GBC_P]]=TRUE,Weekly[[#This Row],[Actual]]=FALSE),AS455-1,AS455)))))</f>
        <v>56.63</v>
      </c>
      <c r="AT456" s="37">
        <f>IF(AND(Weekly[[#This Row],[V Odds &lt;]]="",Weekly[[#This Row],[H Odds &lt;]]=""),AT455,IF(AND(Weekly[[#This Row],[H Odds &lt;]]&lt;&gt;"",Weekly[[#This Row],[HGBC_P]]=TRUE,Weekly[[#This Row],[Actual]]=TRUE),AT455+Weekly[[#This Row],[H Odds &lt;]]-1,IF(AND(Weekly[[#This Row],[V Odds &lt;]]&lt;&gt;"",Weekly[[#This Row],[HGBC_P]]=FALSE,Weekly[[#This Row],[Actual]]=FALSE),AT455+Weekly[[#This Row],[V Odds &lt;]]-1,IF(AND(Weekly[[#This Row],[V Odds &lt;]]&lt;&gt;"",Weekly[[#This Row],[HGBC_P]]=FALSE,Weekly[[#This Row],[Actual]]=TRUE),AT455-1,IF(AND(Weekly[[#This Row],[H Odds &lt;]]&lt;&gt;"",Weekly[[#This Row],[HGBC_P]]=TRUE,Weekly[[#This Row],[Actual]]=FALSE),AT455-1,AT455)))))</f>
        <v>57.16</v>
      </c>
      <c r="AU456" s="37">
        <f>IF(AND(Weekly[[#This Row],[V Odds &lt;]]="",Weekly[[#This Row],[H Odds &lt;]]=""),AU455,IF(AND(Weekly[[#This Row],[H Odds &lt;]]&lt;&gt;"",Weekly[[#This Row],[XGB_P]]=TRUE,Weekly[[#This Row],[Actual]]=TRUE),AU455+Weekly[[#This Row],[H Odds &lt;]]-1,IF(AND(Weekly[[#This Row],[V Odds &lt;]]&lt;&gt;"",Weekly[[#This Row],[XGB_P]]=FALSE,Weekly[[#This Row],[Actual]]=FALSE),AU455+Weekly[[#This Row],[V Odds &lt;]]-1,IF(AND(Weekly[[#This Row],[V Odds &lt;]]&lt;&gt;"",Weekly[[#This Row],[XGB_P]]=FALSE,Weekly[[#This Row],[Actual]]=TRUE),AU455-1,IF(AND(Weekly[[#This Row],[H Odds &lt;]]&lt;&gt;"",Weekly[[#This Row],[XGB_P]]=TRUE,Weekly[[#This Row],[Actual]]=FALSE),AU455-1,AU455)))))</f>
        <v>68.510000000000005</v>
      </c>
      <c r="AV456" s="37">
        <f>IF(AND(Weekly[[#This Row],[V Odds &lt;]]="",Weekly[[#This Row],[H Odds &lt;]]=""),AV455,IF(AND(Weekly[[#This Row],[H Odds &lt;]]&lt;&gt;"",Weekly[[#This Row],[QDA_P]]=TRUE,Weekly[[#This Row],[Actual]]=TRUE),AV455+Weekly[[#This Row],[H Odds &lt;]]-1,IF(AND(Weekly[[#This Row],[V Odds &lt;]]&lt;&gt;"",Weekly[[#This Row],[QDA_P]]=FALSE,Weekly[[#This Row],[Actual]]=FALSE),AV455+Weekly[[#This Row],[V Odds &lt;]]-1,IF(AND(Weekly[[#This Row],[V Odds &lt;]]&lt;&gt;"",Weekly[[#This Row],[QDA_P]]=FALSE,Weekly[[#This Row],[Actual]]=TRUE),AV455-1,IF(AND(Weekly[[#This Row],[H Odds &lt;]]&lt;&gt;"",Weekly[[#This Row],[QDA_P]]=TRUE,Weekly[[#This Row],[Actual]]=FALSE),AV455-1,AV455)))))</f>
        <v>61.199999999999989</v>
      </c>
      <c r="AW456" s="37">
        <f>IF(AND(Weekly[[#This Row],[H Odds &lt;]]="",Weekly[[#This Row],[V Odds &lt;]]=""),AW455,IF(AND(Weekly[[#This Row],[KNC_P]]=Weekly[[#This Row],[Actual]],Weekly[[#This Row],[KNC_P]]=TRUE),AW455+Weekly[[#This Row],[BF H Odds]]-1,IF(AND(Weekly[[#This Row],[KNC_P]]=Weekly[[#This Row],[Actual]],Weekly[[#This Row],[KNC_P]]=FALSE),AW455+Weekly[[#This Row],[BF V Odds]]-1,AW455-1)))</f>
        <v>54.230000000000011</v>
      </c>
      <c r="AX456" s="37">
        <f>IF(AND(Weekly[[#This Row],[V Odds &lt;]]="",Weekly[[#This Row],[H Odds &lt;]]=""),AX455,IF(AND(Weekly[[#This Row],[V Odds &lt;]]&lt;&gt;"",Weekly[[#This Row],[FALSES]]&gt;0,Weekly[[#This Row],[Actual]]=FALSE),AX455+Weekly[[#This Row],[V Odds &lt;]]-1,IF(AND(Weekly[[#This Row],[H Odds &lt;]]&lt;&gt;"",Weekly[[#This Row],[TRUES]]&gt;0,Weekly[[#This Row],[Actual]]=TRUE),AX455+Weekly[[#This Row],[H Odds &lt;]]-1,IF(AND(Weekly[[#This Row],[V Odds &lt;]]&lt;&gt;"",Weekly[[#This Row],[FALSES]]=0),AX455,IF(AND(Weekly[[#This Row],[H Odds &lt;]]&lt;&gt;"",Weekly[[#This Row],[TRUES]]=0),AX455,AX455-1)))))</f>
        <v>102.49999999999997</v>
      </c>
      <c r="AY456" s="37">
        <f>IF(AND(Weekly[[#This Row],[V Odds &lt;]]="",Weekly[[#This Row],[H Odds &lt;]]=""),AY455,IF(AND(Weekly[[#This Row],[V Odds &lt;]]&lt;&gt;"",Weekly[[#This Row],[FALSES]]&gt;0,Weekly[[#This Row],[Actual]]=FALSE),AY455+((Weekly[[#This Row],[V Odds &lt;]]-1)*0.92),IF(AND(Weekly[[#This Row],[H Odds &lt;]]&lt;&gt;"",Weekly[[#This Row],[TRUES]]&gt;0,Weekly[[#This Row],[Actual]]=TRUE),AY455+((Weekly[[#This Row],[H Odds &lt;]]-1)*0.92),IF(AND(Weekly[[#This Row],[V Odds &lt;]]&lt;&gt;"",Weekly[[#This Row],[FALSES]]=0),AY455,IF(AND(Weekly[[#This Row],[H Odds &lt;]]&lt;&gt;"",Weekly[[#This Row],[TRUES]]=0),AY455,AY455-1)))))</f>
        <v>92.460000000000036</v>
      </c>
      <c r="AZ456" s="37">
        <f>IF(AND(Weekly[[#This Row],[V Odds &lt;]]="",Weekly[[#This Row],[H Odds &lt;]]=""),AZ455,IF(AND(Weekly[[#This Row],[V Odds &lt;]]&lt;&gt;"",Weekly[[#This Row],[Actual]]=FALSE),AZ455+Weekly[[#This Row],[V Odds &lt;]]-1,IF(AND(Weekly[[#This Row],[H Odds &lt;]]&lt;&gt;"",Weekly[[#This Row],[Actual]]=TRUE),AZ455+Weekly[[#This Row],[H Odds &lt;]]-1,AZ455-1)))</f>
        <v>90.469999999999985</v>
      </c>
      <c r="BA456" s="38">
        <f>IF(Weekly[[#This Row],[H Odds &lt;]]="",BA455,IF(AND(Weekly[[#This Row],[H Odds &lt;]]&lt;&gt;"",Weekly[[#This Row],[SVC_P]]=TRUE,Weekly[[#This Row],[Actual]]=TRUE),BA455+Weekly[[#This Row],[H Odds &lt;]]-1,IF(AND(Weekly[[#This Row],[H Odds &lt;]]&lt;&gt;"",Weekly[[#This Row],[SVC_P]]=TRUE,Weekly[[#This Row],[Actual]]=FALSE),BA455-1,BA455)))</f>
        <v>78.589999999999989</v>
      </c>
      <c r="BB456" s="38">
        <f>IF(Weekly[[#This Row],[H Odds &lt;]]="",BB455,IF(AND(Weekly[[#This Row],[H Odds &lt;]]&lt;&gt;"",Weekly[[#This Row],[ADBC_P]]=TRUE,Weekly[[#This Row],[Actual]]=TRUE),BB455+Weekly[[#This Row],[H Odds &lt;]]-1,IF(AND(Weekly[[#This Row],[H Odds &lt;]]&lt;&gt;"",Weekly[[#This Row],[ADBC_P]]=TRUE,Weekly[[#This Row],[Actual]]=FALSE),BB455-1,BB455)))</f>
        <v>52.41</v>
      </c>
      <c r="BC456" s="38">
        <f>IF(Weekly[[#This Row],[H Odds &lt;]]="",BC455,IF(AND(Weekly[[#This Row],[H Odds &lt;]]&lt;&gt;"",Weekly[[#This Row],[RFC_P]]=TRUE,Weekly[[#This Row],[Actual]]=TRUE),BC455+Weekly[[#This Row],[H Odds &lt;]]-1,IF(AND(Weekly[[#This Row],[H Odds &lt;]]&lt;&gt;"",Weekly[[#This Row],[RFC_P]]=TRUE,Weekly[[#This Row],[Actual]]=FALSE),BC455-1,BC455)))</f>
        <v>54.109999999999992</v>
      </c>
      <c r="BD456" s="38">
        <f>IF(Weekly[[#This Row],[H Odds &lt;]]="",BD455,IF(AND(Weekly[[#This Row],[H Odds &lt;]]&lt;&gt;"",Weekly[[#This Row],[GBC_P]]=TRUE,Weekly[[#This Row],[Actual]]=TRUE),BD455+Weekly[[#This Row],[H Odds &lt;]]-1,IF(AND(Weekly[[#This Row],[H Odds &lt;]]&lt;&gt;"",Weekly[[#This Row],[GBC_P]]=TRUE,Weekly[[#This Row],[Actual]]=FALSE),BD455-1,BD455)))</f>
        <v>53.110000000000007</v>
      </c>
      <c r="BE456" s="38">
        <f>IF(Weekly[[#This Row],[H Odds &lt;]]="",BE455,IF(AND(Weekly[[#This Row],[H Odds &lt;]]&lt;&gt;"",Weekly[[#This Row],[HGBC_P]]=TRUE,Weekly[[#This Row],[Actual]]=TRUE),BE455+Weekly[[#This Row],[H Odds &lt;]]-1,IF(AND(Weekly[[#This Row],[H Odds &lt;]]&lt;&gt;"",Weekly[[#This Row],[HGBC_P]]=TRUE,Weekly[[#This Row],[Actual]]=FALSE),BE455-1,BE455)))</f>
        <v>57.459999999999994</v>
      </c>
      <c r="BF456" s="38">
        <f>IF(Weekly[[#This Row],[H Odds &lt;]]="",BF455,IF(AND(Weekly[[#This Row],[H Odds &lt;]]&lt;&gt;"",Weekly[[#This Row],[XGB_P]]=TRUE,Weekly[[#This Row],[Actual]]=TRUE),BF455+Weekly[[#This Row],[H Odds &lt;]]-1,IF(AND(Weekly[[#This Row],[H Odds &lt;]]&lt;&gt;"",Weekly[[#This Row],[XGB_P]]=TRUE,Weekly[[#This Row],[Actual]]=FALSE),BF455-1,BF455)))</f>
        <v>64.08</v>
      </c>
      <c r="BG456" s="38">
        <f>IF(Weekly[[#This Row],[H Odds &lt;]]="",BG455,IF(AND(Weekly[[#This Row],[H Odds &lt;]]&lt;&gt;"",Weekly[[#This Row],[QDA_P]]=TRUE,Weekly[[#This Row],[Actual]]=TRUE),BG455+Weekly[[#This Row],[H Odds &lt;]]-1,IF(AND(Weekly[[#This Row],[H Odds &lt;]]&lt;&gt;"",Weekly[[#This Row],[QDA_P]]=TRUE,Weekly[[#This Row],[Actual]]=FALSE),BG455-1,BG455)))</f>
        <v>51.129999999999995</v>
      </c>
      <c r="BH456" s="38">
        <f>IF(Weekly[[#This Row],[H Odds &lt;]]="",BH455,IF(AND(Weekly[[#This Row],[H Odds &lt;]]&lt;&gt;"",Weekly[[#This Row],[KNC_P]]=TRUE,Weekly[[#This Row],[Actual]]=TRUE),BH455+Weekly[[#This Row],[H Odds &lt;]]-1,IF(AND(Weekly[[#This Row],[H Odds &lt;]]&lt;&gt;"",Weekly[[#This Row],[KNC_P]]=TRUE,Weekly[[#This Row],[Actual]]=FALSE),BH455-1,BH455)))</f>
        <v>55.499999999999993</v>
      </c>
      <c r="BI456" s="38">
        <f>IF(Weekly[[#This Row],[H Odds &lt;]]="",BI455,IF(AND(Weekly[[#This Row],[H Odds &lt;]]&lt;&gt;"",Weekly[[#This Row],[TRUES]]&gt;0,Weekly[[#This Row],[Actual]]=TRUE),BI455+Weekly[[#This Row],[H Odds &lt;]]-1,IF(AND(Weekly[[#This Row],[H Odds &lt;]]&lt;&gt;"",Weekly[[#This Row],[TRUES]]=0),BI455,BI455-1)))</f>
        <v>78.589999999999989</v>
      </c>
      <c r="BJ456" s="38">
        <f>IF(Weekly[[#This Row],[H Odds &lt;]]="",BJ455,IF(AND(Weekly[[#This Row],[H Odds &lt;]]&lt;&gt;"",Weekly[[#This Row],[Actual]]=TRUE),BJ455+Weekly[[#This Row],[H Odds &lt;]]-1,IF(AND(Weekly[[#This Row],[H Odds &lt;]]&lt;&gt;"",Weekly[[#This Row],[Actual]]=FALSE),BJ455-1,BJ455)))</f>
        <v>80.489999999999995</v>
      </c>
      <c r="BK456" s="58">
        <f>IF(AND(Weekly[[#This Row],[TRUES]]&gt;4,Weekly[[#This Row],[Actual]]=TRUE),BK455+Weekly[[#This Row],[BF H Odds]]-1,IF(AND(Weekly[[#This Row],[FALSES]]&gt;4,Weekly[[#This Row],[Actual]]=FALSE),BK455+Weekly[[#This Row],[BF V Odds]]-1,IF(AND(Weekly[[#This Row],[TRUES]]&gt;4,Weekly[[#This Row],[Actual]]=FALSE),BK455-1,IF(AND(Weekly[[#This Row],[FALSES]]&gt;4,Weekly[[#This Row],[Actual]]=TRUE),BK455-1,BK455))))</f>
        <v>2.140000000000029</v>
      </c>
      <c r="BL456" s="58">
        <f>IF(AND(Weekly[[#This Row],[TRUES]]&gt;5,Weekly[[#This Row],[Actual]]=TRUE),BL455+Weekly[[#This Row],[BF H Odds]]-1,IF(AND(Weekly[[#This Row],[FALSES]]&gt;5,Weekly[[#This Row],[Actual]]=FALSE),BL455+Weekly[[#This Row],[BF V Odds]]-1,IF(AND(Weekly[[#This Row],[TRUES]]&gt;5,Weekly[[#This Row],[Actual]]=FALSE),BL455-1,IF(AND(Weekly[[#This Row],[FALSES]]&gt;5,Weekly[[#This Row],[Actual]]=TRUE),BL455-1,BL455))))</f>
        <v>10.280000000000022</v>
      </c>
      <c r="BM456" s="58">
        <f>IF(AND(Weekly[[#This Row],[TRUES]]&gt;6,Weekly[[#This Row],[Actual]]=TRUE),BM455+Weekly[[#This Row],[BF H Odds]]-1,IF(AND(Weekly[[#This Row],[FALSES]]&gt;6,Weekly[[#This Row],[Actual]]=FALSE),BM455+Weekly[[#This Row],[BF V Odds]]-1,IF(AND(Weekly[[#This Row],[TRUES]]&gt;6,Weekly[[#This Row],[Actual]]=FALSE),BM455-1,IF(AND(Weekly[[#This Row],[FALSES]]&gt;6,Weekly[[#This Row],[Actual]]=TRUE),BM455-1,BM455))))</f>
        <v>41.13</v>
      </c>
    </row>
    <row r="457" spans="1:65" x14ac:dyDescent="0.25">
      <c r="A457" s="34"/>
      <c r="B457" s="10">
        <v>44300</v>
      </c>
      <c r="C457" s="17" t="s">
        <v>16</v>
      </c>
      <c r="D457" s="15" t="s">
        <v>24</v>
      </c>
      <c r="E457" t="b">
        <v>1</v>
      </c>
      <c r="F457" t="b">
        <v>1</v>
      </c>
      <c r="G457" t="b">
        <v>1</v>
      </c>
      <c r="H457" t="b">
        <v>1</v>
      </c>
      <c r="I457" t="b">
        <v>1</v>
      </c>
      <c r="J457" t="b">
        <v>1</v>
      </c>
      <c r="K457" t="b">
        <v>1</v>
      </c>
      <c r="L457" t="b">
        <v>1</v>
      </c>
      <c r="O457" t="str">
        <f>IF(Weekly[[#This Row],[H/V]]="H",Weekly[[#This Row],[BF H Odds]],IF(Weekly[[#This Row],[H/V]]="V",Weekly[[#This Row],[BF V Odds]],""))</f>
        <v/>
      </c>
      <c r="P457" t="b">
        <v>0</v>
      </c>
      <c r="R457" s="35">
        <f>IFERROR(IF(Weekly[[#This Row],[Won Bet?]]="yes",R456+(Weekly[[#This Row],[BF Odds]]*Weekly[[#This Row],[BF Stake]])-Weekly[[#This Row],[BF Stake]],R456-Weekly[[#This Row],[BF Stake]]),R456)</f>
        <v>1059.9369999999999</v>
      </c>
      <c r="S457" s="9">
        <f>IFERROR(IF(Weekly[[#This Row],[Won Bet?]]="yes",S456+(((Weekly[[#This Row],[BF Odds]]*Weekly[[#This Row],[BF Stake]])-Weekly[[#This Row],[BF Stake]])*0.92),S456-Weekly[[#This Row],[BF Stake]]),S456)</f>
        <v>1033.3436399999998</v>
      </c>
      <c r="T457">
        <v>1.69</v>
      </c>
      <c r="U457">
        <v>2.44</v>
      </c>
      <c r="V457" s="24">
        <f>IF(Weekly[[#This Row],[Actual]]="","",IF(AND(Weekly[[#This Row],[SVC_P]]=Weekly[[#This Row],[Actual]],Weekly[[#This Row],[SVC_P]]=TRUE),V456+Weekly[[#This Row],[BF H Odds]]-1,IF(AND(Weekly[[#This Row],[SVC_P]]=Weekly[[#This Row],[Actual]],Weekly[[#This Row],[SVC_P]]=FALSE),V456+Weekly[[#This Row],[BF V Odds]]-1,V456-1)))</f>
        <v>66.790000000000049</v>
      </c>
      <c r="W457" s="24">
        <f>IF(Weekly[[#This Row],[Actual]]="","",IF(AND(Weekly[[#This Row],[SVC_P]]=FALSE,Weekly[[#This Row],[Actual]]=TRUE),W456+Weekly[[#This Row],[BF H Odds]]-1,IF(AND(Weekly[[#This Row],[SVC_P]]=TRUE,Weekly[[#This Row],[Actual]]=FALSE,),W456+Weekly[[#This Row],[BF V Odds]]-1,W456-1)))</f>
        <v>-392.03</v>
      </c>
      <c r="X457" s="24">
        <f>IF(Weekly[[#This Row],[Actual]]="","",IF(AND(Weekly[[#This Row],[ADBC_P]]=Weekly[[#This Row],[Actual]],Weekly[[#This Row],[ADBC_P]]=TRUE),X456+Weekly[[#This Row],[BF H Odds]]-1,IF(AND(Weekly[[#This Row],[ADBC_P]]=Weekly[[#This Row],[Actual]],Weekly[[#This Row],[ADBC_P]]=FALSE),X456+Weekly[[#This Row],[BF V Odds]]-1,X456-1)))</f>
        <v>12.870000000000022</v>
      </c>
      <c r="Y457" s="24">
        <f>IF(Weekly[[#This Row],[Actual]]="","",IF(AND(Weekly[[#This Row],[ADBC_P]]=FALSE,Weekly[[#This Row],[Actual]]=TRUE),Y456+Weekly[[#This Row],[BF H Odds]]-1,IF(AND(Weekly[[#This Row],[ADBC_P]]=TRUE,Weekly[[#This Row],[Actual]]=FALSE),Y456+Weekly[[#This Row],[BF V Odds]]-1,Y456-1)))</f>
        <v>65.23</v>
      </c>
      <c r="Z457" s="24">
        <f>IF(Weekly[[#This Row],[Actual]]="","",IF(AND(Weekly[[#This Row],[RFC_P]]=Weekly[[#This Row],[Actual]],Weekly[[#This Row],[RFC_P]]=TRUE),Z456+Weekly[[#This Row],[BF H Odds]]-1,IF(AND(Weekly[[#This Row],[RFC_P]]=Weekly[[#This Row],[Actual]],Weekly[[#This Row],[RFC_P]]=FALSE),Z456+Weekly[[#This Row],[BF V Odds]]-1,Z456-1)))</f>
        <v>31.240000000000009</v>
      </c>
      <c r="AA457" s="24">
        <f>IF(Weekly[[#This Row],[Actual]]="","",IF(AND(Weekly[[#This Row],[RFC_P]]=FALSE,Weekly[[#This Row],[Actual]]=TRUE),AA456+Weekly[[#This Row],[BF H Odds]]-1,IF(AND(Weekly[[#This Row],[RFC_P]]=TRUE,Weekly[[#This Row],[Actual]]=FALSE),AA456+Weekly[[#This Row],[BF V Odds]]-1,AA456-1)))</f>
        <v>46.859999999999971</v>
      </c>
      <c r="AB457" s="24">
        <f>IF(Weekly[[#This Row],[Actual]]="","",IF(AND(Weekly[[#This Row],[GBC_P]]=Weekly[[#This Row],[Actual]],Weekly[[#This Row],[GBC_P]]=TRUE),AB456+Weekly[[#This Row],[BF H Odds]]-1,IF(AND(Weekly[[#This Row],[GBC_P]]=Weekly[[#This Row],[Actual]],Weekly[[#This Row],[GBC_P]]=FALSE),AB456+Weekly[[#This Row],[BF V Odds]]-1,AB456-1)))</f>
        <v>7.5700000000000074</v>
      </c>
      <c r="AC457" s="24">
        <f>IF(Weekly[[#This Row],[Actual]]="","",IF(AND(Weekly[[#This Row],[GBC_P]]=FALSE,Weekly[[#This Row],[Actual]]=TRUE),AC456+Weekly[[#This Row],[BF H Odds]]-1,IF(AND(Weekly[[#This Row],[GBC_P]]=TRUE,Weekly[[#This Row],[Actual]]=FALSE),AC456+Weekly[[#This Row],[BF V Odds]]-1,AC456-1)))</f>
        <v>70.52999999999993</v>
      </c>
      <c r="AD457" s="24">
        <f>IF(Weekly[[#This Row],[Actual]]="","",IF(AND(Weekly[[#This Row],[HGBC_P]]=Weekly[[#This Row],[Actual]],Weekly[[#This Row],[HGBC_P]]=TRUE),AD456+Weekly[[#This Row],[BF H Odds]]-1,IF(AND(Weekly[[#This Row],[HGBC_P]]=Weekly[[#This Row],[Actual]],Weekly[[#This Row],[HGBC_P]]=FALSE),AD456+Weekly[[#This Row],[BF V Odds]]-1,AD456-1)))</f>
        <v>5.3000000000000256</v>
      </c>
      <c r="AE457" s="24">
        <f>IF(Weekly[[#This Row],[Actual]]="","",IF(AND(Weekly[[#This Row],[HGBC_P]]=FALSE,Weekly[[#This Row],[Actual]]=TRUE),AE456+Weekly[[#This Row],[BF H Odds]]-1,IF(AND(Weekly[[#This Row],[HGBC_P]]=TRUE,Weekly[[#This Row],[Actual]]=FALSE),AE456+Weekly[[#This Row],[BF V Odds]]-1,AE456-1)))</f>
        <v>72.799999999999983</v>
      </c>
      <c r="AF457" s="24">
        <f>IF(Weekly[[#This Row],[Actual]]="","",IF(AND(Weekly[[#This Row],[XGB_P]]=Weekly[[#This Row],[Actual]],Weekly[[#This Row],[XGB_P]]=TRUE),AF456+Weekly[[#This Row],[BF H Odds]]-1,IF(AND(Weekly[[#This Row],[XGB_P]]=Weekly[[#This Row],[Actual]],Weekly[[#This Row],[XGB_P]]=FALSE),AF456+Weekly[[#This Row],[BF V Odds]]-1,AF456-1)))</f>
        <v>27.560000000000024</v>
      </c>
      <c r="AG457" s="24">
        <f>IF(Weekly[[#This Row],[Actual]]="","",IF(AND(Weekly[[#This Row],[XGB_P]]=FALSE,Weekly[[#This Row],[Actual]]=TRUE),AG456+Weekly[[#This Row],[BF H Odds]]-1,IF(AND(Weekly[[#This Row],[XGB_P]]=TRUE,Weekly[[#This Row],[Actual]]=FALSE),AG456+Weekly[[#This Row],[BF V Odds]]-1,AG456-1)))</f>
        <v>50.539999999999985</v>
      </c>
      <c r="AH457" s="24">
        <f>IF(Weekly[[#This Row],[Actual]]="","",IF(AND(Weekly[[#This Row],[QDA_P]]=Weekly[[#This Row],[Actual]],Weekly[[#This Row],[QDA_P]]=TRUE),AH456+Weekly[[#This Row],[BF H Odds]]-1,IF(AND(Weekly[[#This Row],[QDA_P]]=Weekly[[#This Row],[Actual]],Weekly[[#This Row],[QDA_P]]=FALSE),AH456+Weekly[[#This Row],[BF V Odds]]-1,AH456-1)))</f>
        <v>-6.8499999999999917</v>
      </c>
      <c r="AI457" s="24">
        <f>IF(Weekly[[#This Row],[Actual]]="","",IF(AND(Weekly[[#This Row],[QDA_P]]=FALSE,Weekly[[#This Row],[Actual]]=TRUE),AI456+Weekly[[#This Row],[BF H Odds]]-1,IF(AND(Weekly[[#This Row],[QDA_P]]=TRUE,Weekly[[#This Row],[Actual]]=FALSE),AI456+Weekly[[#This Row],[BF V Odds]]-1,AI456-1)))</f>
        <v>84.949999999999989</v>
      </c>
      <c r="AJ457" s="24">
        <f>IF(Weekly[[#This Row],[Actual]]="","",IF(AND(Weekly[[#This Row],[KNC_P]]=FALSE,Weekly[[#This Row],[Actual]]=TRUE),AJ456+Weekly[[#This Row],[BF H Odds]]-1,IF(AND(Weekly[[#This Row],[KNC_P]]=TRUE,Weekly[[#This Row],[Actual]]=FALSE),AJ456+Weekly[[#This Row],[BF V Odds]]-1,AJ456-1)))</f>
        <v>56.239999999999966</v>
      </c>
      <c r="AK457" s="24">
        <f>IF(Weekly[[#This Row],[Actual]]="","",IF(AND(Weekly[[#This Row],[KNC_P]]=FALSE,Weekly[[#This Row],[Actual]]=TRUE),AK456+Weekly[[#This Row],[BF H Odds]]-1,IF(AND(Weekly[[#This Row],[KNC_P]]=TRUE,Weekly[[#This Row],[Actual]]=FALSE),AK456+Weekly[[#This Row],[BF V Odds]]-1,AK456-1)))</f>
        <v>55.139999999999958</v>
      </c>
      <c r="AL457" s="30">
        <f>IF(Weekly[[#This Row],[Actual]]="","",COUNTIF(Weekly[[#This Row],[SVC_P]:[QDA_P]],TRUE))</f>
        <v>7</v>
      </c>
      <c r="AM457" s="30">
        <f>IF(Weekly[[#This Row],[Actual]]="","",COUNTIF(Weekly[[#This Row],[SVC_P]:[QDA_P]],FALSE))</f>
        <v>0</v>
      </c>
      <c r="AN457" s="36" t="str">
        <f>IF(AND(Weekly[[#This Row],[BF V Odds]]&gt;$BO$6,Weekly[[#This Row],[BF V Odds]] &lt; $BO$7),Weekly[[#This Row],[BF V Odds]],"")</f>
        <v/>
      </c>
      <c r="AO457" s="36" t="str">
        <f>IF(AND(Weekly[[#This Row],[BF H Odds]]&gt;$BO$6, Weekly[[#This Row],[BF H Odds]] &lt; $BO$7),Weekly[[#This Row],[BF H Odds]],"")</f>
        <v/>
      </c>
      <c r="AP457" s="37">
        <f>IF(AND(Weekly[[#This Row],[V Odds &lt;]]="",Weekly[[#This Row],[H Odds &lt;]]=""),AP456,IF(AND(Weekly[[#This Row],[H Odds &lt;]]&lt;&gt;"",Weekly[[#This Row],[SVC_P]]=TRUE,Weekly[[#This Row],[Actual]]=TRUE),AP456+Weekly[[#This Row],[H Odds &lt;]]-1,IF(AND(Weekly[[#This Row],[V Odds &lt;]]&lt;&gt;"",Weekly[[#This Row],[SVC_P]]=FALSE,Weekly[[#This Row],[Actual]]=FALSE),AP456+Weekly[[#This Row],[V Odds &lt;]]-1,IF(AND(Weekly[[#This Row],[V Odds &lt;]]&lt;&gt;"",Weekly[[#This Row],[SVC_P]]=FALSE,Weekly[[#This Row],[Actual]]=TRUE),AP456-1,IF(AND(Weekly[[#This Row],[H Odds &lt;]]&lt;&gt;"",Weekly[[#This Row],[SVC_P]]=TRUE,Weekly[[#This Row],[Actual]]=FALSE),AP456-1,AP456)))))</f>
        <v>83.63000000000001</v>
      </c>
      <c r="AQ457" s="37">
        <f>IF(AND(Weekly[[#This Row],[V Odds &lt;]]="",Weekly[[#This Row],[H Odds &lt;]]=""),AQ456,IF(AND(Weekly[[#This Row],[H Odds &lt;]]&lt;&gt;"",Weekly[[#This Row],[ADBC_P]]=TRUE,Weekly[[#This Row],[Actual]]=TRUE),AQ456+Weekly[[#This Row],[H Odds &lt;]]-1,IF(AND(Weekly[[#This Row],[V Odds &lt;]]&lt;&gt;"",Weekly[[#This Row],[ADBC_P]]=FALSE,Weekly[[#This Row],[Actual]]=FALSE),AQ456+Weekly[[#This Row],[V Odds &lt;]]-1,IF(AND(Weekly[[#This Row],[V Odds &lt;]]&lt;&gt;"",Weekly[[#This Row],[ADBC_P]]=FALSE,Weekly[[#This Row],[Actual]]=TRUE),AQ456-1,IF(AND(Weekly[[#This Row],[H Odds &lt;]]&lt;&gt;"",Weekly[[#This Row],[ADBC_P]]=TRUE,Weekly[[#This Row],[Actual]]=FALSE),AQ456-1,AQ456)))))</f>
        <v>53.73</v>
      </c>
      <c r="AR457" s="37">
        <f>IF(AND(Weekly[[#This Row],[V Odds &lt;]]="",Weekly[[#This Row],[H Odds &lt;]]=""),AR456,IF(AND(Weekly[[#This Row],[H Odds &lt;]]&lt;&gt;"",Weekly[[#This Row],[RFC_P]]=TRUE,Weekly[[#This Row],[Actual]]=TRUE),AR456+Weekly[[#This Row],[H Odds &lt;]]-1,IF(AND(Weekly[[#This Row],[V Odds &lt;]]&lt;&gt;"",Weekly[[#This Row],[RFC_P]]=FALSE,Weekly[[#This Row],[Actual]]=FALSE),AR456+Weekly[[#This Row],[V Odds &lt;]]-1,IF(AND(Weekly[[#This Row],[V Odds &lt;]]&lt;&gt;"",Weekly[[#This Row],[RFC_P]]=FALSE,Weekly[[#This Row],[Actual]]=TRUE),AR456-1,IF(AND(Weekly[[#This Row],[H Odds &lt;]]&lt;&gt;"",Weekly[[#This Row],[RFC_P]]=TRUE,Weekly[[#This Row],[Actual]]=FALSE),AR456-1,AR456)))))</f>
        <v>73.439999999999984</v>
      </c>
      <c r="AS457" s="37">
        <f>IF(AND(Weekly[[#This Row],[V Odds &lt;]]="",Weekly[[#This Row],[H Odds &lt;]]=""),AS456,IF(AND(Weekly[[#This Row],[H Odds &lt;]]&lt;&gt;"",Weekly[[#This Row],[GBC_P]]=TRUE,Weekly[[#This Row],[Actual]]=TRUE),AS456+Weekly[[#This Row],[H Odds &lt;]]-1,IF(AND(Weekly[[#This Row],[V Odds &lt;]]&lt;&gt;"",Weekly[[#This Row],[GBC_P]]=FALSE,Weekly[[#This Row],[Actual]]=FALSE),AS456+Weekly[[#This Row],[V Odds &lt;]]-1,IF(AND(Weekly[[#This Row],[V Odds &lt;]]&lt;&gt;"",Weekly[[#This Row],[GBC_P]]=FALSE,Weekly[[#This Row],[Actual]]=TRUE),AS456-1,IF(AND(Weekly[[#This Row],[H Odds &lt;]]&lt;&gt;"",Weekly[[#This Row],[GBC_P]]=TRUE,Weekly[[#This Row],[Actual]]=FALSE),AS456-1,AS456)))))</f>
        <v>56.63</v>
      </c>
      <c r="AT457" s="37">
        <f>IF(AND(Weekly[[#This Row],[V Odds &lt;]]="",Weekly[[#This Row],[H Odds &lt;]]=""),AT456,IF(AND(Weekly[[#This Row],[H Odds &lt;]]&lt;&gt;"",Weekly[[#This Row],[HGBC_P]]=TRUE,Weekly[[#This Row],[Actual]]=TRUE),AT456+Weekly[[#This Row],[H Odds &lt;]]-1,IF(AND(Weekly[[#This Row],[V Odds &lt;]]&lt;&gt;"",Weekly[[#This Row],[HGBC_P]]=FALSE,Weekly[[#This Row],[Actual]]=FALSE),AT456+Weekly[[#This Row],[V Odds &lt;]]-1,IF(AND(Weekly[[#This Row],[V Odds &lt;]]&lt;&gt;"",Weekly[[#This Row],[HGBC_P]]=FALSE,Weekly[[#This Row],[Actual]]=TRUE),AT456-1,IF(AND(Weekly[[#This Row],[H Odds &lt;]]&lt;&gt;"",Weekly[[#This Row],[HGBC_P]]=TRUE,Weekly[[#This Row],[Actual]]=FALSE),AT456-1,AT456)))))</f>
        <v>57.16</v>
      </c>
      <c r="AU457" s="37">
        <f>IF(AND(Weekly[[#This Row],[V Odds &lt;]]="",Weekly[[#This Row],[H Odds &lt;]]=""),AU456,IF(AND(Weekly[[#This Row],[H Odds &lt;]]&lt;&gt;"",Weekly[[#This Row],[XGB_P]]=TRUE,Weekly[[#This Row],[Actual]]=TRUE),AU456+Weekly[[#This Row],[H Odds &lt;]]-1,IF(AND(Weekly[[#This Row],[V Odds &lt;]]&lt;&gt;"",Weekly[[#This Row],[XGB_P]]=FALSE,Weekly[[#This Row],[Actual]]=FALSE),AU456+Weekly[[#This Row],[V Odds &lt;]]-1,IF(AND(Weekly[[#This Row],[V Odds &lt;]]&lt;&gt;"",Weekly[[#This Row],[XGB_P]]=FALSE,Weekly[[#This Row],[Actual]]=TRUE),AU456-1,IF(AND(Weekly[[#This Row],[H Odds &lt;]]&lt;&gt;"",Weekly[[#This Row],[XGB_P]]=TRUE,Weekly[[#This Row],[Actual]]=FALSE),AU456-1,AU456)))))</f>
        <v>68.510000000000005</v>
      </c>
      <c r="AV457" s="37">
        <f>IF(AND(Weekly[[#This Row],[V Odds &lt;]]="",Weekly[[#This Row],[H Odds &lt;]]=""),AV456,IF(AND(Weekly[[#This Row],[H Odds &lt;]]&lt;&gt;"",Weekly[[#This Row],[QDA_P]]=TRUE,Weekly[[#This Row],[Actual]]=TRUE),AV456+Weekly[[#This Row],[H Odds &lt;]]-1,IF(AND(Weekly[[#This Row],[V Odds &lt;]]&lt;&gt;"",Weekly[[#This Row],[QDA_P]]=FALSE,Weekly[[#This Row],[Actual]]=FALSE),AV456+Weekly[[#This Row],[V Odds &lt;]]-1,IF(AND(Weekly[[#This Row],[V Odds &lt;]]&lt;&gt;"",Weekly[[#This Row],[QDA_P]]=FALSE,Weekly[[#This Row],[Actual]]=TRUE),AV456-1,IF(AND(Weekly[[#This Row],[H Odds &lt;]]&lt;&gt;"",Weekly[[#This Row],[QDA_P]]=TRUE,Weekly[[#This Row],[Actual]]=FALSE),AV456-1,AV456)))))</f>
        <v>61.199999999999989</v>
      </c>
      <c r="AW457" s="37">
        <f>IF(AND(Weekly[[#This Row],[H Odds &lt;]]="",Weekly[[#This Row],[V Odds &lt;]]=""),AW456,IF(AND(Weekly[[#This Row],[KNC_P]]=Weekly[[#This Row],[Actual]],Weekly[[#This Row],[KNC_P]]=TRUE),AW456+Weekly[[#This Row],[BF H Odds]]-1,IF(AND(Weekly[[#This Row],[KNC_P]]=Weekly[[#This Row],[Actual]],Weekly[[#This Row],[KNC_P]]=FALSE),AW456+Weekly[[#This Row],[BF V Odds]]-1,AW456-1)))</f>
        <v>54.230000000000011</v>
      </c>
      <c r="AX457" s="37">
        <f>IF(AND(Weekly[[#This Row],[V Odds &lt;]]="",Weekly[[#This Row],[H Odds &lt;]]=""),AX456,IF(AND(Weekly[[#This Row],[V Odds &lt;]]&lt;&gt;"",Weekly[[#This Row],[FALSES]]&gt;0,Weekly[[#This Row],[Actual]]=FALSE),AX456+Weekly[[#This Row],[V Odds &lt;]]-1,IF(AND(Weekly[[#This Row],[H Odds &lt;]]&lt;&gt;"",Weekly[[#This Row],[TRUES]]&gt;0,Weekly[[#This Row],[Actual]]=TRUE),AX456+Weekly[[#This Row],[H Odds &lt;]]-1,IF(AND(Weekly[[#This Row],[V Odds &lt;]]&lt;&gt;"",Weekly[[#This Row],[FALSES]]=0),AX456,IF(AND(Weekly[[#This Row],[H Odds &lt;]]&lt;&gt;"",Weekly[[#This Row],[TRUES]]=0),AX456,AX456-1)))))</f>
        <v>102.49999999999997</v>
      </c>
      <c r="AY457" s="37">
        <f>IF(AND(Weekly[[#This Row],[V Odds &lt;]]="",Weekly[[#This Row],[H Odds &lt;]]=""),AY456,IF(AND(Weekly[[#This Row],[V Odds &lt;]]&lt;&gt;"",Weekly[[#This Row],[FALSES]]&gt;0,Weekly[[#This Row],[Actual]]=FALSE),AY456+((Weekly[[#This Row],[V Odds &lt;]]-1)*0.92),IF(AND(Weekly[[#This Row],[H Odds &lt;]]&lt;&gt;"",Weekly[[#This Row],[TRUES]]&gt;0,Weekly[[#This Row],[Actual]]=TRUE),AY456+((Weekly[[#This Row],[H Odds &lt;]]-1)*0.92),IF(AND(Weekly[[#This Row],[V Odds &lt;]]&lt;&gt;"",Weekly[[#This Row],[FALSES]]=0),AY456,IF(AND(Weekly[[#This Row],[H Odds &lt;]]&lt;&gt;"",Weekly[[#This Row],[TRUES]]=0),AY456,AY456-1)))))</f>
        <v>92.460000000000036</v>
      </c>
      <c r="AZ457" s="37">
        <f>IF(AND(Weekly[[#This Row],[V Odds &lt;]]="",Weekly[[#This Row],[H Odds &lt;]]=""),AZ456,IF(AND(Weekly[[#This Row],[V Odds &lt;]]&lt;&gt;"",Weekly[[#This Row],[Actual]]=FALSE),AZ456+Weekly[[#This Row],[V Odds &lt;]]-1,IF(AND(Weekly[[#This Row],[H Odds &lt;]]&lt;&gt;"",Weekly[[#This Row],[Actual]]=TRUE),AZ456+Weekly[[#This Row],[H Odds &lt;]]-1,AZ456-1)))</f>
        <v>90.469999999999985</v>
      </c>
      <c r="BA457" s="38">
        <f>IF(Weekly[[#This Row],[H Odds &lt;]]="",BA456,IF(AND(Weekly[[#This Row],[H Odds &lt;]]&lt;&gt;"",Weekly[[#This Row],[SVC_P]]=TRUE,Weekly[[#This Row],[Actual]]=TRUE),BA456+Weekly[[#This Row],[H Odds &lt;]]-1,IF(AND(Weekly[[#This Row],[H Odds &lt;]]&lt;&gt;"",Weekly[[#This Row],[SVC_P]]=TRUE,Weekly[[#This Row],[Actual]]=FALSE),BA456-1,BA456)))</f>
        <v>78.589999999999989</v>
      </c>
      <c r="BB457" s="38">
        <f>IF(Weekly[[#This Row],[H Odds &lt;]]="",BB456,IF(AND(Weekly[[#This Row],[H Odds &lt;]]&lt;&gt;"",Weekly[[#This Row],[ADBC_P]]=TRUE,Weekly[[#This Row],[Actual]]=TRUE),BB456+Weekly[[#This Row],[H Odds &lt;]]-1,IF(AND(Weekly[[#This Row],[H Odds &lt;]]&lt;&gt;"",Weekly[[#This Row],[ADBC_P]]=TRUE,Weekly[[#This Row],[Actual]]=FALSE),BB456-1,BB456)))</f>
        <v>52.41</v>
      </c>
      <c r="BC457" s="38">
        <f>IF(Weekly[[#This Row],[H Odds &lt;]]="",BC456,IF(AND(Weekly[[#This Row],[H Odds &lt;]]&lt;&gt;"",Weekly[[#This Row],[RFC_P]]=TRUE,Weekly[[#This Row],[Actual]]=TRUE),BC456+Weekly[[#This Row],[H Odds &lt;]]-1,IF(AND(Weekly[[#This Row],[H Odds &lt;]]&lt;&gt;"",Weekly[[#This Row],[RFC_P]]=TRUE,Weekly[[#This Row],[Actual]]=FALSE),BC456-1,BC456)))</f>
        <v>54.109999999999992</v>
      </c>
      <c r="BD457" s="38">
        <f>IF(Weekly[[#This Row],[H Odds &lt;]]="",BD456,IF(AND(Weekly[[#This Row],[H Odds &lt;]]&lt;&gt;"",Weekly[[#This Row],[GBC_P]]=TRUE,Weekly[[#This Row],[Actual]]=TRUE),BD456+Weekly[[#This Row],[H Odds &lt;]]-1,IF(AND(Weekly[[#This Row],[H Odds &lt;]]&lt;&gt;"",Weekly[[#This Row],[GBC_P]]=TRUE,Weekly[[#This Row],[Actual]]=FALSE),BD456-1,BD456)))</f>
        <v>53.110000000000007</v>
      </c>
      <c r="BE457" s="38">
        <f>IF(Weekly[[#This Row],[H Odds &lt;]]="",BE456,IF(AND(Weekly[[#This Row],[H Odds &lt;]]&lt;&gt;"",Weekly[[#This Row],[HGBC_P]]=TRUE,Weekly[[#This Row],[Actual]]=TRUE),BE456+Weekly[[#This Row],[H Odds &lt;]]-1,IF(AND(Weekly[[#This Row],[H Odds &lt;]]&lt;&gt;"",Weekly[[#This Row],[HGBC_P]]=TRUE,Weekly[[#This Row],[Actual]]=FALSE),BE456-1,BE456)))</f>
        <v>57.459999999999994</v>
      </c>
      <c r="BF457" s="38">
        <f>IF(Weekly[[#This Row],[H Odds &lt;]]="",BF456,IF(AND(Weekly[[#This Row],[H Odds &lt;]]&lt;&gt;"",Weekly[[#This Row],[XGB_P]]=TRUE,Weekly[[#This Row],[Actual]]=TRUE),BF456+Weekly[[#This Row],[H Odds &lt;]]-1,IF(AND(Weekly[[#This Row],[H Odds &lt;]]&lt;&gt;"",Weekly[[#This Row],[XGB_P]]=TRUE,Weekly[[#This Row],[Actual]]=FALSE),BF456-1,BF456)))</f>
        <v>64.08</v>
      </c>
      <c r="BG457" s="38">
        <f>IF(Weekly[[#This Row],[H Odds &lt;]]="",BG456,IF(AND(Weekly[[#This Row],[H Odds &lt;]]&lt;&gt;"",Weekly[[#This Row],[QDA_P]]=TRUE,Weekly[[#This Row],[Actual]]=TRUE),BG456+Weekly[[#This Row],[H Odds &lt;]]-1,IF(AND(Weekly[[#This Row],[H Odds &lt;]]&lt;&gt;"",Weekly[[#This Row],[QDA_P]]=TRUE,Weekly[[#This Row],[Actual]]=FALSE),BG456-1,BG456)))</f>
        <v>51.129999999999995</v>
      </c>
      <c r="BH457" s="38">
        <f>IF(Weekly[[#This Row],[H Odds &lt;]]="",BH456,IF(AND(Weekly[[#This Row],[H Odds &lt;]]&lt;&gt;"",Weekly[[#This Row],[KNC_P]]=TRUE,Weekly[[#This Row],[Actual]]=TRUE),BH456+Weekly[[#This Row],[H Odds &lt;]]-1,IF(AND(Weekly[[#This Row],[H Odds &lt;]]&lt;&gt;"",Weekly[[#This Row],[KNC_P]]=TRUE,Weekly[[#This Row],[Actual]]=FALSE),BH456-1,BH456)))</f>
        <v>55.499999999999993</v>
      </c>
      <c r="BI457" s="38">
        <f>IF(Weekly[[#This Row],[H Odds &lt;]]="",BI456,IF(AND(Weekly[[#This Row],[H Odds &lt;]]&lt;&gt;"",Weekly[[#This Row],[TRUES]]&gt;0,Weekly[[#This Row],[Actual]]=TRUE),BI456+Weekly[[#This Row],[H Odds &lt;]]-1,IF(AND(Weekly[[#This Row],[H Odds &lt;]]&lt;&gt;"",Weekly[[#This Row],[TRUES]]=0),BI456,BI456-1)))</f>
        <v>78.589999999999989</v>
      </c>
      <c r="BJ457" s="38">
        <f>IF(Weekly[[#This Row],[H Odds &lt;]]="",BJ456,IF(AND(Weekly[[#This Row],[H Odds &lt;]]&lt;&gt;"",Weekly[[#This Row],[Actual]]=TRUE),BJ456+Weekly[[#This Row],[H Odds &lt;]]-1,IF(AND(Weekly[[#This Row],[H Odds &lt;]]&lt;&gt;"",Weekly[[#This Row],[Actual]]=FALSE),BJ456-1,BJ456)))</f>
        <v>80.489999999999995</v>
      </c>
      <c r="BK457" s="58">
        <f>IF(AND(Weekly[[#This Row],[TRUES]]&gt;4,Weekly[[#This Row],[Actual]]=TRUE),BK456+Weekly[[#This Row],[BF H Odds]]-1,IF(AND(Weekly[[#This Row],[FALSES]]&gt;4,Weekly[[#This Row],[Actual]]=FALSE),BK456+Weekly[[#This Row],[BF V Odds]]-1,IF(AND(Weekly[[#This Row],[TRUES]]&gt;4,Weekly[[#This Row],[Actual]]=FALSE),BK456-1,IF(AND(Weekly[[#This Row],[FALSES]]&gt;4,Weekly[[#This Row],[Actual]]=TRUE),BK456-1,BK456))))</f>
        <v>1.140000000000029</v>
      </c>
      <c r="BL457" s="58">
        <f>IF(AND(Weekly[[#This Row],[TRUES]]&gt;5,Weekly[[#This Row],[Actual]]=TRUE),BL456+Weekly[[#This Row],[BF H Odds]]-1,IF(AND(Weekly[[#This Row],[FALSES]]&gt;5,Weekly[[#This Row],[Actual]]=FALSE),BL456+Weekly[[#This Row],[BF V Odds]]-1,IF(AND(Weekly[[#This Row],[TRUES]]&gt;5,Weekly[[#This Row],[Actual]]=FALSE),BL456-1,IF(AND(Weekly[[#This Row],[FALSES]]&gt;5,Weekly[[#This Row],[Actual]]=TRUE),BL456-1,BL456))))</f>
        <v>9.2800000000000225</v>
      </c>
      <c r="BM457" s="58">
        <f>IF(AND(Weekly[[#This Row],[TRUES]]&gt;6,Weekly[[#This Row],[Actual]]=TRUE),BM456+Weekly[[#This Row],[BF H Odds]]-1,IF(AND(Weekly[[#This Row],[FALSES]]&gt;6,Weekly[[#This Row],[Actual]]=FALSE),BM456+Weekly[[#This Row],[BF V Odds]]-1,IF(AND(Weekly[[#This Row],[TRUES]]&gt;6,Weekly[[#This Row],[Actual]]=FALSE),BM456-1,IF(AND(Weekly[[#This Row],[FALSES]]&gt;6,Weekly[[#This Row],[Actual]]=TRUE),BM456-1,BM456))))</f>
        <v>40.130000000000003</v>
      </c>
    </row>
    <row r="458" spans="1:65" x14ac:dyDescent="0.25">
      <c r="A458" s="34"/>
      <c r="B458" s="10">
        <v>44300</v>
      </c>
      <c r="C458" s="17" t="s">
        <v>11</v>
      </c>
      <c r="D458" s="15" t="s">
        <v>29</v>
      </c>
      <c r="E458" t="b">
        <v>1</v>
      </c>
      <c r="F458" t="b">
        <v>1</v>
      </c>
      <c r="G458" t="b">
        <v>0</v>
      </c>
      <c r="H458" t="b">
        <v>1</v>
      </c>
      <c r="I458" t="b">
        <v>1</v>
      </c>
      <c r="J458" t="b">
        <v>0</v>
      </c>
      <c r="K458" t="b">
        <v>1</v>
      </c>
      <c r="L458" t="b">
        <v>1</v>
      </c>
      <c r="O458" t="str">
        <f>IF(Weekly[[#This Row],[H/V]]="H",Weekly[[#This Row],[BF H Odds]],IF(Weekly[[#This Row],[H/V]]="V",Weekly[[#This Row],[BF V Odds]],""))</f>
        <v/>
      </c>
      <c r="P458" t="b">
        <v>0</v>
      </c>
      <c r="R458" s="35">
        <f>IFERROR(IF(Weekly[[#This Row],[Won Bet?]]="yes",R457+(Weekly[[#This Row],[BF Odds]]*Weekly[[#This Row],[BF Stake]])-Weekly[[#This Row],[BF Stake]],R457-Weekly[[#This Row],[BF Stake]]),R457)</f>
        <v>1059.9369999999999</v>
      </c>
      <c r="S458" s="9">
        <f>IFERROR(IF(Weekly[[#This Row],[Won Bet?]]="yes",S457+(((Weekly[[#This Row],[BF Odds]]*Weekly[[#This Row],[BF Stake]])-Weekly[[#This Row],[BF Stake]])*0.92),S457-Weekly[[#This Row],[BF Stake]]),S457)</f>
        <v>1033.3436399999998</v>
      </c>
      <c r="T458">
        <v>1.01</v>
      </c>
      <c r="U458">
        <v>34</v>
      </c>
      <c r="V458" s="24">
        <f>IF(Weekly[[#This Row],[Actual]]="","",IF(AND(Weekly[[#This Row],[SVC_P]]=Weekly[[#This Row],[Actual]],Weekly[[#This Row],[SVC_P]]=TRUE),V457+Weekly[[#This Row],[BF H Odds]]-1,IF(AND(Weekly[[#This Row],[SVC_P]]=Weekly[[#This Row],[Actual]],Weekly[[#This Row],[SVC_P]]=FALSE),V457+Weekly[[#This Row],[BF V Odds]]-1,V457-1)))</f>
        <v>65.790000000000049</v>
      </c>
      <c r="W458" s="24">
        <f>IF(Weekly[[#This Row],[Actual]]="","",IF(AND(Weekly[[#This Row],[SVC_P]]=FALSE,Weekly[[#This Row],[Actual]]=TRUE),W457+Weekly[[#This Row],[BF H Odds]]-1,IF(AND(Weekly[[#This Row],[SVC_P]]=TRUE,Weekly[[#This Row],[Actual]]=FALSE,),W457+Weekly[[#This Row],[BF V Odds]]-1,W457-1)))</f>
        <v>-393.03</v>
      </c>
      <c r="X458" s="24">
        <f>IF(Weekly[[#This Row],[Actual]]="","",IF(AND(Weekly[[#This Row],[ADBC_P]]=Weekly[[#This Row],[Actual]],Weekly[[#This Row],[ADBC_P]]=TRUE),X457+Weekly[[#This Row],[BF H Odds]]-1,IF(AND(Weekly[[#This Row],[ADBC_P]]=Weekly[[#This Row],[Actual]],Weekly[[#This Row],[ADBC_P]]=FALSE),X457+Weekly[[#This Row],[BF V Odds]]-1,X457-1)))</f>
        <v>11.870000000000022</v>
      </c>
      <c r="Y458" s="24">
        <f>IF(Weekly[[#This Row],[Actual]]="","",IF(AND(Weekly[[#This Row],[ADBC_P]]=FALSE,Weekly[[#This Row],[Actual]]=TRUE),Y457+Weekly[[#This Row],[BF H Odds]]-1,IF(AND(Weekly[[#This Row],[ADBC_P]]=TRUE,Weekly[[#This Row],[Actual]]=FALSE),Y457+Weekly[[#This Row],[BF V Odds]]-1,Y457-1)))</f>
        <v>65.240000000000009</v>
      </c>
      <c r="Z458" s="24">
        <f>IF(Weekly[[#This Row],[Actual]]="","",IF(AND(Weekly[[#This Row],[RFC_P]]=Weekly[[#This Row],[Actual]],Weekly[[#This Row],[RFC_P]]=TRUE),Z457+Weekly[[#This Row],[BF H Odds]]-1,IF(AND(Weekly[[#This Row],[RFC_P]]=Weekly[[#This Row],[Actual]],Weekly[[#This Row],[RFC_P]]=FALSE),Z457+Weekly[[#This Row],[BF V Odds]]-1,Z457-1)))</f>
        <v>31.250000000000007</v>
      </c>
      <c r="AA458" s="24">
        <f>IF(Weekly[[#This Row],[Actual]]="","",IF(AND(Weekly[[#This Row],[RFC_P]]=FALSE,Weekly[[#This Row],[Actual]]=TRUE),AA457+Weekly[[#This Row],[BF H Odds]]-1,IF(AND(Weekly[[#This Row],[RFC_P]]=TRUE,Weekly[[#This Row],[Actual]]=FALSE),AA457+Weekly[[#This Row],[BF V Odds]]-1,AA457-1)))</f>
        <v>45.859999999999971</v>
      </c>
      <c r="AB458" s="24">
        <f>IF(Weekly[[#This Row],[Actual]]="","",IF(AND(Weekly[[#This Row],[GBC_P]]=Weekly[[#This Row],[Actual]],Weekly[[#This Row],[GBC_P]]=TRUE),AB457+Weekly[[#This Row],[BF H Odds]]-1,IF(AND(Weekly[[#This Row],[GBC_P]]=Weekly[[#This Row],[Actual]],Weekly[[#This Row],[GBC_P]]=FALSE),AB457+Weekly[[#This Row],[BF V Odds]]-1,AB457-1)))</f>
        <v>6.5700000000000074</v>
      </c>
      <c r="AC458" s="24">
        <f>IF(Weekly[[#This Row],[Actual]]="","",IF(AND(Weekly[[#This Row],[GBC_P]]=FALSE,Weekly[[#This Row],[Actual]]=TRUE),AC457+Weekly[[#This Row],[BF H Odds]]-1,IF(AND(Weekly[[#This Row],[GBC_P]]=TRUE,Weekly[[#This Row],[Actual]]=FALSE),AC457+Weekly[[#This Row],[BF V Odds]]-1,AC457-1)))</f>
        <v>70.539999999999935</v>
      </c>
      <c r="AD458" s="24">
        <f>IF(Weekly[[#This Row],[Actual]]="","",IF(AND(Weekly[[#This Row],[HGBC_P]]=Weekly[[#This Row],[Actual]],Weekly[[#This Row],[HGBC_P]]=TRUE),AD457+Weekly[[#This Row],[BF H Odds]]-1,IF(AND(Weekly[[#This Row],[HGBC_P]]=Weekly[[#This Row],[Actual]],Weekly[[#This Row],[HGBC_P]]=FALSE),AD457+Weekly[[#This Row],[BF V Odds]]-1,AD457-1)))</f>
        <v>4.3000000000000256</v>
      </c>
      <c r="AE458" s="24">
        <f>IF(Weekly[[#This Row],[Actual]]="","",IF(AND(Weekly[[#This Row],[HGBC_P]]=FALSE,Weekly[[#This Row],[Actual]]=TRUE),AE457+Weekly[[#This Row],[BF H Odds]]-1,IF(AND(Weekly[[#This Row],[HGBC_P]]=TRUE,Weekly[[#This Row],[Actual]]=FALSE),AE457+Weekly[[#This Row],[BF V Odds]]-1,AE457-1)))</f>
        <v>72.809999999999988</v>
      </c>
      <c r="AF458" s="24">
        <f>IF(Weekly[[#This Row],[Actual]]="","",IF(AND(Weekly[[#This Row],[XGB_P]]=Weekly[[#This Row],[Actual]],Weekly[[#This Row],[XGB_P]]=TRUE),AF457+Weekly[[#This Row],[BF H Odds]]-1,IF(AND(Weekly[[#This Row],[XGB_P]]=Weekly[[#This Row],[Actual]],Weekly[[#This Row],[XGB_P]]=FALSE),AF457+Weekly[[#This Row],[BF V Odds]]-1,AF457-1)))</f>
        <v>27.570000000000025</v>
      </c>
      <c r="AG458" s="24">
        <f>IF(Weekly[[#This Row],[Actual]]="","",IF(AND(Weekly[[#This Row],[XGB_P]]=FALSE,Weekly[[#This Row],[Actual]]=TRUE),AG457+Weekly[[#This Row],[BF H Odds]]-1,IF(AND(Weekly[[#This Row],[XGB_P]]=TRUE,Weekly[[#This Row],[Actual]]=FALSE),AG457+Weekly[[#This Row],[BF V Odds]]-1,AG457-1)))</f>
        <v>49.539999999999985</v>
      </c>
      <c r="AH458" s="24">
        <f>IF(Weekly[[#This Row],[Actual]]="","",IF(AND(Weekly[[#This Row],[QDA_P]]=Weekly[[#This Row],[Actual]],Weekly[[#This Row],[QDA_P]]=TRUE),AH457+Weekly[[#This Row],[BF H Odds]]-1,IF(AND(Weekly[[#This Row],[QDA_P]]=Weekly[[#This Row],[Actual]],Weekly[[#This Row],[QDA_P]]=FALSE),AH457+Weekly[[#This Row],[BF V Odds]]-1,AH457-1)))</f>
        <v>-7.8499999999999917</v>
      </c>
      <c r="AI458" s="24">
        <f>IF(Weekly[[#This Row],[Actual]]="","",IF(AND(Weekly[[#This Row],[QDA_P]]=FALSE,Weekly[[#This Row],[Actual]]=TRUE),AI457+Weekly[[#This Row],[BF H Odds]]-1,IF(AND(Weekly[[#This Row],[QDA_P]]=TRUE,Weekly[[#This Row],[Actual]]=FALSE),AI457+Weekly[[#This Row],[BF V Odds]]-1,AI457-1)))</f>
        <v>84.96</v>
      </c>
      <c r="AJ458" s="24">
        <f>IF(Weekly[[#This Row],[Actual]]="","",IF(AND(Weekly[[#This Row],[KNC_P]]=FALSE,Weekly[[#This Row],[Actual]]=TRUE),AJ457+Weekly[[#This Row],[BF H Odds]]-1,IF(AND(Weekly[[#This Row],[KNC_P]]=TRUE,Weekly[[#This Row],[Actual]]=FALSE),AJ457+Weekly[[#This Row],[BF V Odds]]-1,AJ457-1)))</f>
        <v>56.249999999999964</v>
      </c>
      <c r="AK458" s="24">
        <f>IF(Weekly[[#This Row],[Actual]]="","",IF(AND(Weekly[[#This Row],[KNC_P]]=FALSE,Weekly[[#This Row],[Actual]]=TRUE),AK457+Weekly[[#This Row],[BF H Odds]]-1,IF(AND(Weekly[[#This Row],[KNC_P]]=TRUE,Weekly[[#This Row],[Actual]]=FALSE),AK457+Weekly[[#This Row],[BF V Odds]]-1,AK457-1)))</f>
        <v>55.149999999999956</v>
      </c>
      <c r="AL458" s="30">
        <f>IF(Weekly[[#This Row],[Actual]]="","",COUNTIF(Weekly[[#This Row],[SVC_P]:[QDA_P]],TRUE))</f>
        <v>5</v>
      </c>
      <c r="AM458" s="30">
        <f>IF(Weekly[[#This Row],[Actual]]="","",COUNTIF(Weekly[[#This Row],[SVC_P]:[QDA_P]],FALSE))</f>
        <v>2</v>
      </c>
      <c r="AN458" s="36" t="str">
        <f>IF(AND(Weekly[[#This Row],[BF V Odds]]&gt;$BO$6,Weekly[[#This Row],[BF V Odds]] &lt; $BO$7),Weekly[[#This Row],[BF V Odds]],"")</f>
        <v/>
      </c>
      <c r="AO458" s="36" t="str">
        <f>IF(AND(Weekly[[#This Row],[BF H Odds]]&gt;$BO$6, Weekly[[#This Row],[BF H Odds]] &lt; $BO$7),Weekly[[#This Row],[BF H Odds]],"")</f>
        <v/>
      </c>
      <c r="AP458" s="37">
        <f>IF(AND(Weekly[[#This Row],[V Odds &lt;]]="",Weekly[[#This Row],[H Odds &lt;]]=""),AP457,IF(AND(Weekly[[#This Row],[H Odds &lt;]]&lt;&gt;"",Weekly[[#This Row],[SVC_P]]=TRUE,Weekly[[#This Row],[Actual]]=TRUE),AP457+Weekly[[#This Row],[H Odds &lt;]]-1,IF(AND(Weekly[[#This Row],[V Odds &lt;]]&lt;&gt;"",Weekly[[#This Row],[SVC_P]]=FALSE,Weekly[[#This Row],[Actual]]=FALSE),AP457+Weekly[[#This Row],[V Odds &lt;]]-1,IF(AND(Weekly[[#This Row],[V Odds &lt;]]&lt;&gt;"",Weekly[[#This Row],[SVC_P]]=FALSE,Weekly[[#This Row],[Actual]]=TRUE),AP457-1,IF(AND(Weekly[[#This Row],[H Odds &lt;]]&lt;&gt;"",Weekly[[#This Row],[SVC_P]]=TRUE,Weekly[[#This Row],[Actual]]=FALSE),AP457-1,AP457)))))</f>
        <v>83.63000000000001</v>
      </c>
      <c r="AQ458" s="37">
        <f>IF(AND(Weekly[[#This Row],[V Odds &lt;]]="",Weekly[[#This Row],[H Odds &lt;]]=""),AQ457,IF(AND(Weekly[[#This Row],[H Odds &lt;]]&lt;&gt;"",Weekly[[#This Row],[ADBC_P]]=TRUE,Weekly[[#This Row],[Actual]]=TRUE),AQ457+Weekly[[#This Row],[H Odds &lt;]]-1,IF(AND(Weekly[[#This Row],[V Odds &lt;]]&lt;&gt;"",Weekly[[#This Row],[ADBC_P]]=FALSE,Weekly[[#This Row],[Actual]]=FALSE),AQ457+Weekly[[#This Row],[V Odds &lt;]]-1,IF(AND(Weekly[[#This Row],[V Odds &lt;]]&lt;&gt;"",Weekly[[#This Row],[ADBC_P]]=FALSE,Weekly[[#This Row],[Actual]]=TRUE),AQ457-1,IF(AND(Weekly[[#This Row],[H Odds &lt;]]&lt;&gt;"",Weekly[[#This Row],[ADBC_P]]=TRUE,Weekly[[#This Row],[Actual]]=FALSE),AQ457-1,AQ457)))))</f>
        <v>53.73</v>
      </c>
      <c r="AR458" s="37">
        <f>IF(AND(Weekly[[#This Row],[V Odds &lt;]]="",Weekly[[#This Row],[H Odds &lt;]]=""),AR457,IF(AND(Weekly[[#This Row],[H Odds &lt;]]&lt;&gt;"",Weekly[[#This Row],[RFC_P]]=TRUE,Weekly[[#This Row],[Actual]]=TRUE),AR457+Weekly[[#This Row],[H Odds &lt;]]-1,IF(AND(Weekly[[#This Row],[V Odds &lt;]]&lt;&gt;"",Weekly[[#This Row],[RFC_P]]=FALSE,Weekly[[#This Row],[Actual]]=FALSE),AR457+Weekly[[#This Row],[V Odds &lt;]]-1,IF(AND(Weekly[[#This Row],[V Odds &lt;]]&lt;&gt;"",Weekly[[#This Row],[RFC_P]]=FALSE,Weekly[[#This Row],[Actual]]=TRUE),AR457-1,IF(AND(Weekly[[#This Row],[H Odds &lt;]]&lt;&gt;"",Weekly[[#This Row],[RFC_P]]=TRUE,Weekly[[#This Row],[Actual]]=FALSE),AR457-1,AR457)))))</f>
        <v>73.439999999999984</v>
      </c>
      <c r="AS458" s="37">
        <f>IF(AND(Weekly[[#This Row],[V Odds &lt;]]="",Weekly[[#This Row],[H Odds &lt;]]=""),AS457,IF(AND(Weekly[[#This Row],[H Odds &lt;]]&lt;&gt;"",Weekly[[#This Row],[GBC_P]]=TRUE,Weekly[[#This Row],[Actual]]=TRUE),AS457+Weekly[[#This Row],[H Odds &lt;]]-1,IF(AND(Weekly[[#This Row],[V Odds &lt;]]&lt;&gt;"",Weekly[[#This Row],[GBC_P]]=FALSE,Weekly[[#This Row],[Actual]]=FALSE),AS457+Weekly[[#This Row],[V Odds &lt;]]-1,IF(AND(Weekly[[#This Row],[V Odds &lt;]]&lt;&gt;"",Weekly[[#This Row],[GBC_P]]=FALSE,Weekly[[#This Row],[Actual]]=TRUE),AS457-1,IF(AND(Weekly[[#This Row],[H Odds &lt;]]&lt;&gt;"",Weekly[[#This Row],[GBC_P]]=TRUE,Weekly[[#This Row],[Actual]]=FALSE),AS457-1,AS457)))))</f>
        <v>56.63</v>
      </c>
      <c r="AT458" s="37">
        <f>IF(AND(Weekly[[#This Row],[V Odds &lt;]]="",Weekly[[#This Row],[H Odds &lt;]]=""),AT457,IF(AND(Weekly[[#This Row],[H Odds &lt;]]&lt;&gt;"",Weekly[[#This Row],[HGBC_P]]=TRUE,Weekly[[#This Row],[Actual]]=TRUE),AT457+Weekly[[#This Row],[H Odds &lt;]]-1,IF(AND(Weekly[[#This Row],[V Odds &lt;]]&lt;&gt;"",Weekly[[#This Row],[HGBC_P]]=FALSE,Weekly[[#This Row],[Actual]]=FALSE),AT457+Weekly[[#This Row],[V Odds &lt;]]-1,IF(AND(Weekly[[#This Row],[V Odds &lt;]]&lt;&gt;"",Weekly[[#This Row],[HGBC_P]]=FALSE,Weekly[[#This Row],[Actual]]=TRUE),AT457-1,IF(AND(Weekly[[#This Row],[H Odds &lt;]]&lt;&gt;"",Weekly[[#This Row],[HGBC_P]]=TRUE,Weekly[[#This Row],[Actual]]=FALSE),AT457-1,AT457)))))</f>
        <v>57.16</v>
      </c>
      <c r="AU458" s="37">
        <f>IF(AND(Weekly[[#This Row],[V Odds &lt;]]="",Weekly[[#This Row],[H Odds &lt;]]=""),AU457,IF(AND(Weekly[[#This Row],[H Odds &lt;]]&lt;&gt;"",Weekly[[#This Row],[XGB_P]]=TRUE,Weekly[[#This Row],[Actual]]=TRUE),AU457+Weekly[[#This Row],[H Odds &lt;]]-1,IF(AND(Weekly[[#This Row],[V Odds &lt;]]&lt;&gt;"",Weekly[[#This Row],[XGB_P]]=FALSE,Weekly[[#This Row],[Actual]]=FALSE),AU457+Weekly[[#This Row],[V Odds &lt;]]-1,IF(AND(Weekly[[#This Row],[V Odds &lt;]]&lt;&gt;"",Weekly[[#This Row],[XGB_P]]=FALSE,Weekly[[#This Row],[Actual]]=TRUE),AU457-1,IF(AND(Weekly[[#This Row],[H Odds &lt;]]&lt;&gt;"",Weekly[[#This Row],[XGB_P]]=TRUE,Weekly[[#This Row],[Actual]]=FALSE),AU457-1,AU457)))))</f>
        <v>68.510000000000005</v>
      </c>
      <c r="AV458" s="37">
        <f>IF(AND(Weekly[[#This Row],[V Odds &lt;]]="",Weekly[[#This Row],[H Odds &lt;]]=""),AV457,IF(AND(Weekly[[#This Row],[H Odds &lt;]]&lt;&gt;"",Weekly[[#This Row],[QDA_P]]=TRUE,Weekly[[#This Row],[Actual]]=TRUE),AV457+Weekly[[#This Row],[H Odds &lt;]]-1,IF(AND(Weekly[[#This Row],[V Odds &lt;]]&lt;&gt;"",Weekly[[#This Row],[QDA_P]]=FALSE,Weekly[[#This Row],[Actual]]=FALSE),AV457+Weekly[[#This Row],[V Odds &lt;]]-1,IF(AND(Weekly[[#This Row],[V Odds &lt;]]&lt;&gt;"",Weekly[[#This Row],[QDA_P]]=FALSE,Weekly[[#This Row],[Actual]]=TRUE),AV457-1,IF(AND(Weekly[[#This Row],[H Odds &lt;]]&lt;&gt;"",Weekly[[#This Row],[QDA_P]]=TRUE,Weekly[[#This Row],[Actual]]=FALSE),AV457-1,AV457)))))</f>
        <v>61.199999999999989</v>
      </c>
      <c r="AW458" s="37">
        <f>IF(AND(Weekly[[#This Row],[H Odds &lt;]]="",Weekly[[#This Row],[V Odds &lt;]]=""),AW457,IF(AND(Weekly[[#This Row],[KNC_P]]=Weekly[[#This Row],[Actual]],Weekly[[#This Row],[KNC_P]]=TRUE),AW457+Weekly[[#This Row],[BF H Odds]]-1,IF(AND(Weekly[[#This Row],[KNC_P]]=Weekly[[#This Row],[Actual]],Weekly[[#This Row],[KNC_P]]=FALSE),AW457+Weekly[[#This Row],[BF V Odds]]-1,AW457-1)))</f>
        <v>54.230000000000011</v>
      </c>
      <c r="AX458" s="37">
        <f>IF(AND(Weekly[[#This Row],[V Odds &lt;]]="",Weekly[[#This Row],[H Odds &lt;]]=""),AX457,IF(AND(Weekly[[#This Row],[V Odds &lt;]]&lt;&gt;"",Weekly[[#This Row],[FALSES]]&gt;0,Weekly[[#This Row],[Actual]]=FALSE),AX457+Weekly[[#This Row],[V Odds &lt;]]-1,IF(AND(Weekly[[#This Row],[H Odds &lt;]]&lt;&gt;"",Weekly[[#This Row],[TRUES]]&gt;0,Weekly[[#This Row],[Actual]]=TRUE),AX457+Weekly[[#This Row],[H Odds &lt;]]-1,IF(AND(Weekly[[#This Row],[V Odds &lt;]]&lt;&gt;"",Weekly[[#This Row],[FALSES]]=0),AX457,IF(AND(Weekly[[#This Row],[H Odds &lt;]]&lt;&gt;"",Weekly[[#This Row],[TRUES]]=0),AX457,AX457-1)))))</f>
        <v>102.49999999999997</v>
      </c>
      <c r="AY458" s="37">
        <f>IF(AND(Weekly[[#This Row],[V Odds &lt;]]="",Weekly[[#This Row],[H Odds &lt;]]=""),AY457,IF(AND(Weekly[[#This Row],[V Odds &lt;]]&lt;&gt;"",Weekly[[#This Row],[FALSES]]&gt;0,Weekly[[#This Row],[Actual]]=FALSE),AY457+((Weekly[[#This Row],[V Odds &lt;]]-1)*0.92),IF(AND(Weekly[[#This Row],[H Odds &lt;]]&lt;&gt;"",Weekly[[#This Row],[TRUES]]&gt;0,Weekly[[#This Row],[Actual]]=TRUE),AY457+((Weekly[[#This Row],[H Odds &lt;]]-1)*0.92),IF(AND(Weekly[[#This Row],[V Odds &lt;]]&lt;&gt;"",Weekly[[#This Row],[FALSES]]=0),AY457,IF(AND(Weekly[[#This Row],[H Odds &lt;]]&lt;&gt;"",Weekly[[#This Row],[TRUES]]=0),AY457,AY457-1)))))</f>
        <v>92.460000000000036</v>
      </c>
      <c r="AZ458" s="37">
        <f>IF(AND(Weekly[[#This Row],[V Odds &lt;]]="",Weekly[[#This Row],[H Odds &lt;]]=""),AZ457,IF(AND(Weekly[[#This Row],[V Odds &lt;]]&lt;&gt;"",Weekly[[#This Row],[Actual]]=FALSE),AZ457+Weekly[[#This Row],[V Odds &lt;]]-1,IF(AND(Weekly[[#This Row],[H Odds &lt;]]&lt;&gt;"",Weekly[[#This Row],[Actual]]=TRUE),AZ457+Weekly[[#This Row],[H Odds &lt;]]-1,AZ457-1)))</f>
        <v>90.469999999999985</v>
      </c>
      <c r="BA458" s="38">
        <f>IF(Weekly[[#This Row],[H Odds &lt;]]="",BA457,IF(AND(Weekly[[#This Row],[H Odds &lt;]]&lt;&gt;"",Weekly[[#This Row],[SVC_P]]=TRUE,Weekly[[#This Row],[Actual]]=TRUE),BA457+Weekly[[#This Row],[H Odds &lt;]]-1,IF(AND(Weekly[[#This Row],[H Odds &lt;]]&lt;&gt;"",Weekly[[#This Row],[SVC_P]]=TRUE,Weekly[[#This Row],[Actual]]=FALSE),BA457-1,BA457)))</f>
        <v>78.589999999999989</v>
      </c>
      <c r="BB458" s="38">
        <f>IF(Weekly[[#This Row],[H Odds &lt;]]="",BB457,IF(AND(Weekly[[#This Row],[H Odds &lt;]]&lt;&gt;"",Weekly[[#This Row],[ADBC_P]]=TRUE,Weekly[[#This Row],[Actual]]=TRUE),BB457+Weekly[[#This Row],[H Odds &lt;]]-1,IF(AND(Weekly[[#This Row],[H Odds &lt;]]&lt;&gt;"",Weekly[[#This Row],[ADBC_P]]=TRUE,Weekly[[#This Row],[Actual]]=FALSE),BB457-1,BB457)))</f>
        <v>52.41</v>
      </c>
      <c r="BC458" s="38">
        <f>IF(Weekly[[#This Row],[H Odds &lt;]]="",BC457,IF(AND(Weekly[[#This Row],[H Odds &lt;]]&lt;&gt;"",Weekly[[#This Row],[RFC_P]]=TRUE,Weekly[[#This Row],[Actual]]=TRUE),BC457+Weekly[[#This Row],[H Odds &lt;]]-1,IF(AND(Weekly[[#This Row],[H Odds &lt;]]&lt;&gt;"",Weekly[[#This Row],[RFC_P]]=TRUE,Weekly[[#This Row],[Actual]]=FALSE),BC457-1,BC457)))</f>
        <v>54.109999999999992</v>
      </c>
      <c r="BD458" s="38">
        <f>IF(Weekly[[#This Row],[H Odds &lt;]]="",BD457,IF(AND(Weekly[[#This Row],[H Odds &lt;]]&lt;&gt;"",Weekly[[#This Row],[GBC_P]]=TRUE,Weekly[[#This Row],[Actual]]=TRUE),BD457+Weekly[[#This Row],[H Odds &lt;]]-1,IF(AND(Weekly[[#This Row],[H Odds &lt;]]&lt;&gt;"",Weekly[[#This Row],[GBC_P]]=TRUE,Weekly[[#This Row],[Actual]]=FALSE),BD457-1,BD457)))</f>
        <v>53.110000000000007</v>
      </c>
      <c r="BE458" s="38">
        <f>IF(Weekly[[#This Row],[H Odds &lt;]]="",BE457,IF(AND(Weekly[[#This Row],[H Odds &lt;]]&lt;&gt;"",Weekly[[#This Row],[HGBC_P]]=TRUE,Weekly[[#This Row],[Actual]]=TRUE),BE457+Weekly[[#This Row],[H Odds &lt;]]-1,IF(AND(Weekly[[#This Row],[H Odds &lt;]]&lt;&gt;"",Weekly[[#This Row],[HGBC_P]]=TRUE,Weekly[[#This Row],[Actual]]=FALSE),BE457-1,BE457)))</f>
        <v>57.459999999999994</v>
      </c>
      <c r="BF458" s="38">
        <f>IF(Weekly[[#This Row],[H Odds &lt;]]="",BF457,IF(AND(Weekly[[#This Row],[H Odds &lt;]]&lt;&gt;"",Weekly[[#This Row],[XGB_P]]=TRUE,Weekly[[#This Row],[Actual]]=TRUE),BF457+Weekly[[#This Row],[H Odds &lt;]]-1,IF(AND(Weekly[[#This Row],[H Odds &lt;]]&lt;&gt;"",Weekly[[#This Row],[XGB_P]]=TRUE,Weekly[[#This Row],[Actual]]=FALSE),BF457-1,BF457)))</f>
        <v>64.08</v>
      </c>
      <c r="BG458" s="38">
        <f>IF(Weekly[[#This Row],[H Odds &lt;]]="",BG457,IF(AND(Weekly[[#This Row],[H Odds &lt;]]&lt;&gt;"",Weekly[[#This Row],[QDA_P]]=TRUE,Weekly[[#This Row],[Actual]]=TRUE),BG457+Weekly[[#This Row],[H Odds &lt;]]-1,IF(AND(Weekly[[#This Row],[H Odds &lt;]]&lt;&gt;"",Weekly[[#This Row],[QDA_P]]=TRUE,Weekly[[#This Row],[Actual]]=FALSE),BG457-1,BG457)))</f>
        <v>51.129999999999995</v>
      </c>
      <c r="BH458" s="38">
        <f>IF(Weekly[[#This Row],[H Odds &lt;]]="",BH457,IF(AND(Weekly[[#This Row],[H Odds &lt;]]&lt;&gt;"",Weekly[[#This Row],[KNC_P]]=TRUE,Weekly[[#This Row],[Actual]]=TRUE),BH457+Weekly[[#This Row],[H Odds &lt;]]-1,IF(AND(Weekly[[#This Row],[H Odds &lt;]]&lt;&gt;"",Weekly[[#This Row],[KNC_P]]=TRUE,Weekly[[#This Row],[Actual]]=FALSE),BH457-1,BH457)))</f>
        <v>55.499999999999993</v>
      </c>
      <c r="BI458" s="38">
        <f>IF(Weekly[[#This Row],[H Odds &lt;]]="",BI457,IF(AND(Weekly[[#This Row],[H Odds &lt;]]&lt;&gt;"",Weekly[[#This Row],[TRUES]]&gt;0,Weekly[[#This Row],[Actual]]=TRUE),BI457+Weekly[[#This Row],[H Odds &lt;]]-1,IF(AND(Weekly[[#This Row],[H Odds &lt;]]&lt;&gt;"",Weekly[[#This Row],[TRUES]]=0),BI457,BI457-1)))</f>
        <v>78.589999999999989</v>
      </c>
      <c r="BJ458" s="38">
        <f>IF(Weekly[[#This Row],[H Odds &lt;]]="",BJ457,IF(AND(Weekly[[#This Row],[H Odds &lt;]]&lt;&gt;"",Weekly[[#This Row],[Actual]]=TRUE),BJ457+Weekly[[#This Row],[H Odds &lt;]]-1,IF(AND(Weekly[[#This Row],[H Odds &lt;]]&lt;&gt;"",Weekly[[#This Row],[Actual]]=FALSE),BJ457-1,BJ457)))</f>
        <v>80.489999999999995</v>
      </c>
      <c r="BK458" s="58">
        <f>IF(AND(Weekly[[#This Row],[TRUES]]&gt;4,Weekly[[#This Row],[Actual]]=TRUE),BK457+Weekly[[#This Row],[BF H Odds]]-1,IF(AND(Weekly[[#This Row],[FALSES]]&gt;4,Weekly[[#This Row],[Actual]]=FALSE),BK457+Weekly[[#This Row],[BF V Odds]]-1,IF(AND(Weekly[[#This Row],[TRUES]]&gt;4,Weekly[[#This Row],[Actual]]=FALSE),BK457-1,IF(AND(Weekly[[#This Row],[FALSES]]&gt;4,Weekly[[#This Row],[Actual]]=TRUE),BK457-1,BK457))))</f>
        <v>0.14000000000002899</v>
      </c>
      <c r="BL458" s="58">
        <f>IF(AND(Weekly[[#This Row],[TRUES]]&gt;5,Weekly[[#This Row],[Actual]]=TRUE),BL457+Weekly[[#This Row],[BF H Odds]]-1,IF(AND(Weekly[[#This Row],[FALSES]]&gt;5,Weekly[[#This Row],[Actual]]=FALSE),BL457+Weekly[[#This Row],[BF V Odds]]-1,IF(AND(Weekly[[#This Row],[TRUES]]&gt;5,Weekly[[#This Row],[Actual]]=FALSE),BL457-1,IF(AND(Weekly[[#This Row],[FALSES]]&gt;5,Weekly[[#This Row],[Actual]]=TRUE),BL457-1,BL457))))</f>
        <v>9.2800000000000225</v>
      </c>
      <c r="BM458" s="58">
        <f>IF(AND(Weekly[[#This Row],[TRUES]]&gt;6,Weekly[[#This Row],[Actual]]=TRUE),BM457+Weekly[[#This Row],[BF H Odds]]-1,IF(AND(Weekly[[#This Row],[FALSES]]&gt;6,Weekly[[#This Row],[Actual]]=FALSE),BM457+Weekly[[#This Row],[BF V Odds]]-1,IF(AND(Weekly[[#This Row],[TRUES]]&gt;6,Weekly[[#This Row],[Actual]]=FALSE),BM457-1,IF(AND(Weekly[[#This Row],[FALSES]]&gt;6,Weekly[[#This Row],[Actual]]=TRUE),BM457-1,BM457))))</f>
        <v>40.130000000000003</v>
      </c>
    </row>
    <row r="459" spans="1:65" x14ac:dyDescent="0.25">
      <c r="A459" s="34"/>
      <c r="B459" s="10">
        <v>44300</v>
      </c>
      <c r="C459" s="17" t="s">
        <v>28</v>
      </c>
      <c r="D459" s="15" t="s">
        <v>34</v>
      </c>
      <c r="E459" t="b">
        <v>0</v>
      </c>
      <c r="F459" t="b">
        <v>1</v>
      </c>
      <c r="G459" t="b">
        <v>1</v>
      </c>
      <c r="H459" t="b">
        <v>0</v>
      </c>
      <c r="I459" t="b">
        <v>1</v>
      </c>
      <c r="J459" t="b">
        <v>0</v>
      </c>
      <c r="K459" t="b">
        <v>1</v>
      </c>
      <c r="L459" t="b">
        <v>1</v>
      </c>
      <c r="O459" t="str">
        <f>IF(Weekly[[#This Row],[H/V]]="H",Weekly[[#This Row],[BF H Odds]],IF(Weekly[[#This Row],[H/V]]="V",Weekly[[#This Row],[BF V Odds]],""))</f>
        <v/>
      </c>
      <c r="P459" t="b">
        <v>0</v>
      </c>
      <c r="R459" s="35">
        <f>IFERROR(IF(Weekly[[#This Row],[Won Bet?]]="yes",R458+(Weekly[[#This Row],[BF Odds]]*Weekly[[#This Row],[BF Stake]])-Weekly[[#This Row],[BF Stake]],R458-Weekly[[#This Row],[BF Stake]]),R458)</f>
        <v>1059.9369999999999</v>
      </c>
      <c r="S459" s="9">
        <f>IFERROR(IF(Weekly[[#This Row],[Won Bet?]]="yes",S458+(((Weekly[[#This Row],[BF Odds]]*Weekly[[#This Row],[BF Stake]])-Weekly[[#This Row],[BF Stake]])*0.92),S458-Weekly[[#This Row],[BF Stake]]),S458)</f>
        <v>1033.3436399999998</v>
      </c>
      <c r="T459">
        <v>2.3199999999999998</v>
      </c>
      <c r="U459">
        <v>1.74</v>
      </c>
      <c r="V459" s="24">
        <f>IF(Weekly[[#This Row],[Actual]]="","",IF(AND(Weekly[[#This Row],[SVC_P]]=Weekly[[#This Row],[Actual]],Weekly[[#This Row],[SVC_P]]=TRUE),V458+Weekly[[#This Row],[BF H Odds]]-1,IF(AND(Weekly[[#This Row],[SVC_P]]=Weekly[[#This Row],[Actual]],Weekly[[#This Row],[SVC_P]]=FALSE),V458+Weekly[[#This Row],[BF V Odds]]-1,V458-1)))</f>
        <v>67.110000000000042</v>
      </c>
      <c r="W459" s="24">
        <f>IF(Weekly[[#This Row],[Actual]]="","",IF(AND(Weekly[[#This Row],[SVC_P]]=FALSE,Weekly[[#This Row],[Actual]]=TRUE),W458+Weekly[[#This Row],[BF H Odds]]-1,IF(AND(Weekly[[#This Row],[SVC_P]]=TRUE,Weekly[[#This Row],[Actual]]=FALSE,),W458+Weekly[[#This Row],[BF V Odds]]-1,W458-1)))</f>
        <v>-394.03</v>
      </c>
      <c r="X459" s="24">
        <f>IF(Weekly[[#This Row],[Actual]]="","",IF(AND(Weekly[[#This Row],[ADBC_P]]=Weekly[[#This Row],[Actual]],Weekly[[#This Row],[ADBC_P]]=TRUE),X458+Weekly[[#This Row],[BF H Odds]]-1,IF(AND(Weekly[[#This Row],[ADBC_P]]=Weekly[[#This Row],[Actual]],Weekly[[#This Row],[ADBC_P]]=FALSE),X458+Weekly[[#This Row],[BF V Odds]]-1,X458-1)))</f>
        <v>10.870000000000022</v>
      </c>
      <c r="Y459" s="24">
        <f>IF(Weekly[[#This Row],[Actual]]="","",IF(AND(Weekly[[#This Row],[ADBC_P]]=FALSE,Weekly[[#This Row],[Actual]]=TRUE),Y458+Weekly[[#This Row],[BF H Odds]]-1,IF(AND(Weekly[[#This Row],[ADBC_P]]=TRUE,Weekly[[#This Row],[Actual]]=FALSE),Y458+Weekly[[#This Row],[BF V Odds]]-1,Y458-1)))</f>
        <v>66.56</v>
      </c>
      <c r="Z459" s="24">
        <f>IF(Weekly[[#This Row],[Actual]]="","",IF(AND(Weekly[[#This Row],[RFC_P]]=Weekly[[#This Row],[Actual]],Weekly[[#This Row],[RFC_P]]=TRUE),Z458+Weekly[[#This Row],[BF H Odds]]-1,IF(AND(Weekly[[#This Row],[RFC_P]]=Weekly[[#This Row],[Actual]],Weekly[[#This Row],[RFC_P]]=FALSE),Z458+Weekly[[#This Row],[BF V Odds]]-1,Z458-1)))</f>
        <v>30.250000000000007</v>
      </c>
      <c r="AA459" s="24">
        <f>IF(Weekly[[#This Row],[Actual]]="","",IF(AND(Weekly[[#This Row],[RFC_P]]=FALSE,Weekly[[#This Row],[Actual]]=TRUE),AA458+Weekly[[#This Row],[BF H Odds]]-1,IF(AND(Weekly[[#This Row],[RFC_P]]=TRUE,Weekly[[#This Row],[Actual]]=FALSE),AA458+Weekly[[#This Row],[BF V Odds]]-1,AA458-1)))</f>
        <v>47.179999999999971</v>
      </c>
      <c r="AB459" s="24">
        <f>IF(Weekly[[#This Row],[Actual]]="","",IF(AND(Weekly[[#This Row],[GBC_P]]=Weekly[[#This Row],[Actual]],Weekly[[#This Row],[GBC_P]]=TRUE),AB458+Weekly[[#This Row],[BF H Odds]]-1,IF(AND(Weekly[[#This Row],[GBC_P]]=Weekly[[#This Row],[Actual]],Weekly[[#This Row],[GBC_P]]=FALSE),AB458+Weekly[[#This Row],[BF V Odds]]-1,AB458-1)))</f>
        <v>7.8900000000000077</v>
      </c>
      <c r="AC459" s="24">
        <f>IF(Weekly[[#This Row],[Actual]]="","",IF(AND(Weekly[[#This Row],[GBC_P]]=FALSE,Weekly[[#This Row],[Actual]]=TRUE),AC458+Weekly[[#This Row],[BF H Odds]]-1,IF(AND(Weekly[[#This Row],[GBC_P]]=TRUE,Weekly[[#This Row],[Actual]]=FALSE),AC458+Weekly[[#This Row],[BF V Odds]]-1,AC458-1)))</f>
        <v>69.539999999999935</v>
      </c>
      <c r="AD459" s="24">
        <f>IF(Weekly[[#This Row],[Actual]]="","",IF(AND(Weekly[[#This Row],[HGBC_P]]=Weekly[[#This Row],[Actual]],Weekly[[#This Row],[HGBC_P]]=TRUE),AD458+Weekly[[#This Row],[BF H Odds]]-1,IF(AND(Weekly[[#This Row],[HGBC_P]]=Weekly[[#This Row],[Actual]],Weekly[[#This Row],[HGBC_P]]=FALSE),AD458+Weekly[[#This Row],[BF V Odds]]-1,AD458-1)))</f>
        <v>3.3000000000000256</v>
      </c>
      <c r="AE459" s="24">
        <f>IF(Weekly[[#This Row],[Actual]]="","",IF(AND(Weekly[[#This Row],[HGBC_P]]=FALSE,Weekly[[#This Row],[Actual]]=TRUE),AE458+Weekly[[#This Row],[BF H Odds]]-1,IF(AND(Weekly[[#This Row],[HGBC_P]]=TRUE,Weekly[[#This Row],[Actual]]=FALSE),AE458+Weekly[[#This Row],[BF V Odds]]-1,AE458-1)))</f>
        <v>74.129999999999981</v>
      </c>
      <c r="AF459" s="24">
        <f>IF(Weekly[[#This Row],[Actual]]="","",IF(AND(Weekly[[#This Row],[XGB_P]]=Weekly[[#This Row],[Actual]],Weekly[[#This Row],[XGB_P]]=TRUE),AF458+Weekly[[#This Row],[BF H Odds]]-1,IF(AND(Weekly[[#This Row],[XGB_P]]=Weekly[[#This Row],[Actual]],Weekly[[#This Row],[XGB_P]]=FALSE),AF458+Weekly[[#This Row],[BF V Odds]]-1,AF458-1)))</f>
        <v>28.890000000000025</v>
      </c>
      <c r="AG459" s="24">
        <f>IF(Weekly[[#This Row],[Actual]]="","",IF(AND(Weekly[[#This Row],[XGB_P]]=FALSE,Weekly[[#This Row],[Actual]]=TRUE),AG458+Weekly[[#This Row],[BF H Odds]]-1,IF(AND(Weekly[[#This Row],[XGB_P]]=TRUE,Weekly[[#This Row],[Actual]]=FALSE),AG458+Weekly[[#This Row],[BF V Odds]]-1,AG458-1)))</f>
        <v>48.539999999999985</v>
      </c>
      <c r="AH459" s="24">
        <f>IF(Weekly[[#This Row],[Actual]]="","",IF(AND(Weekly[[#This Row],[QDA_P]]=Weekly[[#This Row],[Actual]],Weekly[[#This Row],[QDA_P]]=TRUE),AH458+Weekly[[#This Row],[BF H Odds]]-1,IF(AND(Weekly[[#This Row],[QDA_P]]=Weekly[[#This Row],[Actual]],Weekly[[#This Row],[QDA_P]]=FALSE),AH458+Weekly[[#This Row],[BF V Odds]]-1,AH458-1)))</f>
        <v>-8.8499999999999908</v>
      </c>
      <c r="AI459" s="24">
        <f>IF(Weekly[[#This Row],[Actual]]="","",IF(AND(Weekly[[#This Row],[QDA_P]]=FALSE,Weekly[[#This Row],[Actual]]=TRUE),AI458+Weekly[[#This Row],[BF H Odds]]-1,IF(AND(Weekly[[#This Row],[QDA_P]]=TRUE,Weekly[[#This Row],[Actual]]=FALSE),AI458+Weekly[[#This Row],[BF V Odds]]-1,AI458-1)))</f>
        <v>86.279999999999987</v>
      </c>
      <c r="AJ459" s="24">
        <f>IF(Weekly[[#This Row],[Actual]]="","",IF(AND(Weekly[[#This Row],[KNC_P]]=FALSE,Weekly[[#This Row],[Actual]]=TRUE),AJ458+Weekly[[#This Row],[BF H Odds]]-1,IF(AND(Weekly[[#This Row],[KNC_P]]=TRUE,Weekly[[#This Row],[Actual]]=FALSE),AJ458+Weekly[[#This Row],[BF V Odds]]-1,AJ458-1)))</f>
        <v>57.569999999999965</v>
      </c>
      <c r="AK459" s="24">
        <f>IF(Weekly[[#This Row],[Actual]]="","",IF(AND(Weekly[[#This Row],[KNC_P]]=FALSE,Weekly[[#This Row],[Actual]]=TRUE),AK458+Weekly[[#This Row],[BF H Odds]]-1,IF(AND(Weekly[[#This Row],[KNC_P]]=TRUE,Weekly[[#This Row],[Actual]]=FALSE),AK458+Weekly[[#This Row],[BF V Odds]]-1,AK458-1)))</f>
        <v>56.469999999999956</v>
      </c>
      <c r="AL459" s="30">
        <f>IF(Weekly[[#This Row],[Actual]]="","",COUNTIF(Weekly[[#This Row],[SVC_P]:[QDA_P]],TRUE))</f>
        <v>4</v>
      </c>
      <c r="AM459" s="30">
        <f>IF(Weekly[[#This Row],[Actual]]="","",COUNTIF(Weekly[[#This Row],[SVC_P]:[QDA_P]],FALSE))</f>
        <v>3</v>
      </c>
      <c r="AN459" s="36" t="str">
        <f>IF(AND(Weekly[[#This Row],[BF V Odds]]&gt;$BO$6,Weekly[[#This Row],[BF V Odds]] &lt; $BO$7),Weekly[[#This Row],[BF V Odds]],"")</f>
        <v/>
      </c>
      <c r="AO459" s="36" t="str">
        <f>IF(AND(Weekly[[#This Row],[BF H Odds]]&gt;$BO$6, Weekly[[#This Row],[BF H Odds]] &lt; $BO$7),Weekly[[#This Row],[BF H Odds]],"")</f>
        <v/>
      </c>
      <c r="AP459" s="37">
        <f>IF(AND(Weekly[[#This Row],[V Odds &lt;]]="",Weekly[[#This Row],[H Odds &lt;]]=""),AP458,IF(AND(Weekly[[#This Row],[H Odds &lt;]]&lt;&gt;"",Weekly[[#This Row],[SVC_P]]=TRUE,Weekly[[#This Row],[Actual]]=TRUE),AP458+Weekly[[#This Row],[H Odds &lt;]]-1,IF(AND(Weekly[[#This Row],[V Odds &lt;]]&lt;&gt;"",Weekly[[#This Row],[SVC_P]]=FALSE,Weekly[[#This Row],[Actual]]=FALSE),AP458+Weekly[[#This Row],[V Odds &lt;]]-1,IF(AND(Weekly[[#This Row],[V Odds &lt;]]&lt;&gt;"",Weekly[[#This Row],[SVC_P]]=FALSE,Weekly[[#This Row],[Actual]]=TRUE),AP458-1,IF(AND(Weekly[[#This Row],[H Odds &lt;]]&lt;&gt;"",Weekly[[#This Row],[SVC_P]]=TRUE,Weekly[[#This Row],[Actual]]=FALSE),AP458-1,AP458)))))</f>
        <v>83.63000000000001</v>
      </c>
      <c r="AQ459" s="37">
        <f>IF(AND(Weekly[[#This Row],[V Odds &lt;]]="",Weekly[[#This Row],[H Odds &lt;]]=""),AQ458,IF(AND(Weekly[[#This Row],[H Odds &lt;]]&lt;&gt;"",Weekly[[#This Row],[ADBC_P]]=TRUE,Weekly[[#This Row],[Actual]]=TRUE),AQ458+Weekly[[#This Row],[H Odds &lt;]]-1,IF(AND(Weekly[[#This Row],[V Odds &lt;]]&lt;&gt;"",Weekly[[#This Row],[ADBC_P]]=FALSE,Weekly[[#This Row],[Actual]]=FALSE),AQ458+Weekly[[#This Row],[V Odds &lt;]]-1,IF(AND(Weekly[[#This Row],[V Odds &lt;]]&lt;&gt;"",Weekly[[#This Row],[ADBC_P]]=FALSE,Weekly[[#This Row],[Actual]]=TRUE),AQ458-1,IF(AND(Weekly[[#This Row],[H Odds &lt;]]&lt;&gt;"",Weekly[[#This Row],[ADBC_P]]=TRUE,Weekly[[#This Row],[Actual]]=FALSE),AQ458-1,AQ458)))))</f>
        <v>53.73</v>
      </c>
      <c r="AR459" s="37">
        <f>IF(AND(Weekly[[#This Row],[V Odds &lt;]]="",Weekly[[#This Row],[H Odds &lt;]]=""),AR458,IF(AND(Weekly[[#This Row],[H Odds &lt;]]&lt;&gt;"",Weekly[[#This Row],[RFC_P]]=TRUE,Weekly[[#This Row],[Actual]]=TRUE),AR458+Weekly[[#This Row],[H Odds &lt;]]-1,IF(AND(Weekly[[#This Row],[V Odds &lt;]]&lt;&gt;"",Weekly[[#This Row],[RFC_P]]=FALSE,Weekly[[#This Row],[Actual]]=FALSE),AR458+Weekly[[#This Row],[V Odds &lt;]]-1,IF(AND(Weekly[[#This Row],[V Odds &lt;]]&lt;&gt;"",Weekly[[#This Row],[RFC_P]]=FALSE,Weekly[[#This Row],[Actual]]=TRUE),AR458-1,IF(AND(Weekly[[#This Row],[H Odds &lt;]]&lt;&gt;"",Weekly[[#This Row],[RFC_P]]=TRUE,Weekly[[#This Row],[Actual]]=FALSE),AR458-1,AR458)))))</f>
        <v>73.439999999999984</v>
      </c>
      <c r="AS459" s="37">
        <f>IF(AND(Weekly[[#This Row],[V Odds &lt;]]="",Weekly[[#This Row],[H Odds &lt;]]=""),AS458,IF(AND(Weekly[[#This Row],[H Odds &lt;]]&lt;&gt;"",Weekly[[#This Row],[GBC_P]]=TRUE,Weekly[[#This Row],[Actual]]=TRUE),AS458+Weekly[[#This Row],[H Odds &lt;]]-1,IF(AND(Weekly[[#This Row],[V Odds &lt;]]&lt;&gt;"",Weekly[[#This Row],[GBC_P]]=FALSE,Weekly[[#This Row],[Actual]]=FALSE),AS458+Weekly[[#This Row],[V Odds &lt;]]-1,IF(AND(Weekly[[#This Row],[V Odds &lt;]]&lt;&gt;"",Weekly[[#This Row],[GBC_P]]=FALSE,Weekly[[#This Row],[Actual]]=TRUE),AS458-1,IF(AND(Weekly[[#This Row],[H Odds &lt;]]&lt;&gt;"",Weekly[[#This Row],[GBC_P]]=TRUE,Weekly[[#This Row],[Actual]]=FALSE),AS458-1,AS458)))))</f>
        <v>56.63</v>
      </c>
      <c r="AT459" s="37">
        <f>IF(AND(Weekly[[#This Row],[V Odds &lt;]]="",Weekly[[#This Row],[H Odds &lt;]]=""),AT458,IF(AND(Weekly[[#This Row],[H Odds &lt;]]&lt;&gt;"",Weekly[[#This Row],[HGBC_P]]=TRUE,Weekly[[#This Row],[Actual]]=TRUE),AT458+Weekly[[#This Row],[H Odds &lt;]]-1,IF(AND(Weekly[[#This Row],[V Odds &lt;]]&lt;&gt;"",Weekly[[#This Row],[HGBC_P]]=FALSE,Weekly[[#This Row],[Actual]]=FALSE),AT458+Weekly[[#This Row],[V Odds &lt;]]-1,IF(AND(Weekly[[#This Row],[V Odds &lt;]]&lt;&gt;"",Weekly[[#This Row],[HGBC_P]]=FALSE,Weekly[[#This Row],[Actual]]=TRUE),AT458-1,IF(AND(Weekly[[#This Row],[H Odds &lt;]]&lt;&gt;"",Weekly[[#This Row],[HGBC_P]]=TRUE,Weekly[[#This Row],[Actual]]=FALSE),AT458-1,AT458)))))</f>
        <v>57.16</v>
      </c>
      <c r="AU459" s="37">
        <f>IF(AND(Weekly[[#This Row],[V Odds &lt;]]="",Weekly[[#This Row],[H Odds &lt;]]=""),AU458,IF(AND(Weekly[[#This Row],[H Odds &lt;]]&lt;&gt;"",Weekly[[#This Row],[XGB_P]]=TRUE,Weekly[[#This Row],[Actual]]=TRUE),AU458+Weekly[[#This Row],[H Odds &lt;]]-1,IF(AND(Weekly[[#This Row],[V Odds &lt;]]&lt;&gt;"",Weekly[[#This Row],[XGB_P]]=FALSE,Weekly[[#This Row],[Actual]]=FALSE),AU458+Weekly[[#This Row],[V Odds &lt;]]-1,IF(AND(Weekly[[#This Row],[V Odds &lt;]]&lt;&gt;"",Weekly[[#This Row],[XGB_P]]=FALSE,Weekly[[#This Row],[Actual]]=TRUE),AU458-1,IF(AND(Weekly[[#This Row],[H Odds &lt;]]&lt;&gt;"",Weekly[[#This Row],[XGB_P]]=TRUE,Weekly[[#This Row],[Actual]]=FALSE),AU458-1,AU458)))))</f>
        <v>68.510000000000005</v>
      </c>
      <c r="AV459" s="37">
        <f>IF(AND(Weekly[[#This Row],[V Odds &lt;]]="",Weekly[[#This Row],[H Odds &lt;]]=""),AV458,IF(AND(Weekly[[#This Row],[H Odds &lt;]]&lt;&gt;"",Weekly[[#This Row],[QDA_P]]=TRUE,Weekly[[#This Row],[Actual]]=TRUE),AV458+Weekly[[#This Row],[H Odds &lt;]]-1,IF(AND(Weekly[[#This Row],[V Odds &lt;]]&lt;&gt;"",Weekly[[#This Row],[QDA_P]]=FALSE,Weekly[[#This Row],[Actual]]=FALSE),AV458+Weekly[[#This Row],[V Odds &lt;]]-1,IF(AND(Weekly[[#This Row],[V Odds &lt;]]&lt;&gt;"",Weekly[[#This Row],[QDA_P]]=FALSE,Weekly[[#This Row],[Actual]]=TRUE),AV458-1,IF(AND(Weekly[[#This Row],[H Odds &lt;]]&lt;&gt;"",Weekly[[#This Row],[QDA_P]]=TRUE,Weekly[[#This Row],[Actual]]=FALSE),AV458-1,AV458)))))</f>
        <v>61.199999999999989</v>
      </c>
      <c r="AW459" s="37">
        <f>IF(AND(Weekly[[#This Row],[H Odds &lt;]]="",Weekly[[#This Row],[V Odds &lt;]]=""),AW458,IF(AND(Weekly[[#This Row],[KNC_P]]=Weekly[[#This Row],[Actual]],Weekly[[#This Row],[KNC_P]]=TRUE),AW458+Weekly[[#This Row],[BF H Odds]]-1,IF(AND(Weekly[[#This Row],[KNC_P]]=Weekly[[#This Row],[Actual]],Weekly[[#This Row],[KNC_P]]=FALSE),AW458+Weekly[[#This Row],[BF V Odds]]-1,AW458-1)))</f>
        <v>54.230000000000011</v>
      </c>
      <c r="AX459" s="37">
        <f>IF(AND(Weekly[[#This Row],[V Odds &lt;]]="",Weekly[[#This Row],[H Odds &lt;]]=""),AX458,IF(AND(Weekly[[#This Row],[V Odds &lt;]]&lt;&gt;"",Weekly[[#This Row],[FALSES]]&gt;0,Weekly[[#This Row],[Actual]]=FALSE),AX458+Weekly[[#This Row],[V Odds &lt;]]-1,IF(AND(Weekly[[#This Row],[H Odds &lt;]]&lt;&gt;"",Weekly[[#This Row],[TRUES]]&gt;0,Weekly[[#This Row],[Actual]]=TRUE),AX458+Weekly[[#This Row],[H Odds &lt;]]-1,IF(AND(Weekly[[#This Row],[V Odds &lt;]]&lt;&gt;"",Weekly[[#This Row],[FALSES]]=0),AX458,IF(AND(Weekly[[#This Row],[H Odds &lt;]]&lt;&gt;"",Weekly[[#This Row],[TRUES]]=0),AX458,AX458-1)))))</f>
        <v>102.49999999999997</v>
      </c>
      <c r="AY459" s="37">
        <f>IF(AND(Weekly[[#This Row],[V Odds &lt;]]="",Weekly[[#This Row],[H Odds &lt;]]=""),AY458,IF(AND(Weekly[[#This Row],[V Odds &lt;]]&lt;&gt;"",Weekly[[#This Row],[FALSES]]&gt;0,Weekly[[#This Row],[Actual]]=FALSE),AY458+((Weekly[[#This Row],[V Odds &lt;]]-1)*0.92),IF(AND(Weekly[[#This Row],[H Odds &lt;]]&lt;&gt;"",Weekly[[#This Row],[TRUES]]&gt;0,Weekly[[#This Row],[Actual]]=TRUE),AY458+((Weekly[[#This Row],[H Odds &lt;]]-1)*0.92),IF(AND(Weekly[[#This Row],[V Odds &lt;]]&lt;&gt;"",Weekly[[#This Row],[FALSES]]=0),AY458,IF(AND(Weekly[[#This Row],[H Odds &lt;]]&lt;&gt;"",Weekly[[#This Row],[TRUES]]=0),AY458,AY458-1)))))</f>
        <v>92.460000000000036</v>
      </c>
      <c r="AZ459" s="37">
        <f>IF(AND(Weekly[[#This Row],[V Odds &lt;]]="",Weekly[[#This Row],[H Odds &lt;]]=""),AZ458,IF(AND(Weekly[[#This Row],[V Odds &lt;]]&lt;&gt;"",Weekly[[#This Row],[Actual]]=FALSE),AZ458+Weekly[[#This Row],[V Odds &lt;]]-1,IF(AND(Weekly[[#This Row],[H Odds &lt;]]&lt;&gt;"",Weekly[[#This Row],[Actual]]=TRUE),AZ458+Weekly[[#This Row],[H Odds &lt;]]-1,AZ458-1)))</f>
        <v>90.469999999999985</v>
      </c>
      <c r="BA459" s="38">
        <f>IF(Weekly[[#This Row],[H Odds &lt;]]="",BA458,IF(AND(Weekly[[#This Row],[H Odds &lt;]]&lt;&gt;"",Weekly[[#This Row],[SVC_P]]=TRUE,Weekly[[#This Row],[Actual]]=TRUE),BA458+Weekly[[#This Row],[H Odds &lt;]]-1,IF(AND(Weekly[[#This Row],[H Odds &lt;]]&lt;&gt;"",Weekly[[#This Row],[SVC_P]]=TRUE,Weekly[[#This Row],[Actual]]=FALSE),BA458-1,BA458)))</f>
        <v>78.589999999999989</v>
      </c>
      <c r="BB459" s="38">
        <f>IF(Weekly[[#This Row],[H Odds &lt;]]="",BB458,IF(AND(Weekly[[#This Row],[H Odds &lt;]]&lt;&gt;"",Weekly[[#This Row],[ADBC_P]]=TRUE,Weekly[[#This Row],[Actual]]=TRUE),BB458+Weekly[[#This Row],[H Odds &lt;]]-1,IF(AND(Weekly[[#This Row],[H Odds &lt;]]&lt;&gt;"",Weekly[[#This Row],[ADBC_P]]=TRUE,Weekly[[#This Row],[Actual]]=FALSE),BB458-1,BB458)))</f>
        <v>52.41</v>
      </c>
      <c r="BC459" s="38">
        <f>IF(Weekly[[#This Row],[H Odds &lt;]]="",BC458,IF(AND(Weekly[[#This Row],[H Odds &lt;]]&lt;&gt;"",Weekly[[#This Row],[RFC_P]]=TRUE,Weekly[[#This Row],[Actual]]=TRUE),BC458+Weekly[[#This Row],[H Odds &lt;]]-1,IF(AND(Weekly[[#This Row],[H Odds &lt;]]&lt;&gt;"",Weekly[[#This Row],[RFC_P]]=TRUE,Weekly[[#This Row],[Actual]]=FALSE),BC458-1,BC458)))</f>
        <v>54.109999999999992</v>
      </c>
      <c r="BD459" s="38">
        <f>IF(Weekly[[#This Row],[H Odds &lt;]]="",BD458,IF(AND(Weekly[[#This Row],[H Odds &lt;]]&lt;&gt;"",Weekly[[#This Row],[GBC_P]]=TRUE,Weekly[[#This Row],[Actual]]=TRUE),BD458+Weekly[[#This Row],[H Odds &lt;]]-1,IF(AND(Weekly[[#This Row],[H Odds &lt;]]&lt;&gt;"",Weekly[[#This Row],[GBC_P]]=TRUE,Weekly[[#This Row],[Actual]]=FALSE),BD458-1,BD458)))</f>
        <v>53.110000000000007</v>
      </c>
      <c r="BE459" s="38">
        <f>IF(Weekly[[#This Row],[H Odds &lt;]]="",BE458,IF(AND(Weekly[[#This Row],[H Odds &lt;]]&lt;&gt;"",Weekly[[#This Row],[HGBC_P]]=TRUE,Weekly[[#This Row],[Actual]]=TRUE),BE458+Weekly[[#This Row],[H Odds &lt;]]-1,IF(AND(Weekly[[#This Row],[H Odds &lt;]]&lt;&gt;"",Weekly[[#This Row],[HGBC_P]]=TRUE,Weekly[[#This Row],[Actual]]=FALSE),BE458-1,BE458)))</f>
        <v>57.459999999999994</v>
      </c>
      <c r="BF459" s="38">
        <f>IF(Weekly[[#This Row],[H Odds &lt;]]="",BF458,IF(AND(Weekly[[#This Row],[H Odds &lt;]]&lt;&gt;"",Weekly[[#This Row],[XGB_P]]=TRUE,Weekly[[#This Row],[Actual]]=TRUE),BF458+Weekly[[#This Row],[H Odds &lt;]]-1,IF(AND(Weekly[[#This Row],[H Odds &lt;]]&lt;&gt;"",Weekly[[#This Row],[XGB_P]]=TRUE,Weekly[[#This Row],[Actual]]=FALSE),BF458-1,BF458)))</f>
        <v>64.08</v>
      </c>
      <c r="BG459" s="38">
        <f>IF(Weekly[[#This Row],[H Odds &lt;]]="",BG458,IF(AND(Weekly[[#This Row],[H Odds &lt;]]&lt;&gt;"",Weekly[[#This Row],[QDA_P]]=TRUE,Weekly[[#This Row],[Actual]]=TRUE),BG458+Weekly[[#This Row],[H Odds &lt;]]-1,IF(AND(Weekly[[#This Row],[H Odds &lt;]]&lt;&gt;"",Weekly[[#This Row],[QDA_P]]=TRUE,Weekly[[#This Row],[Actual]]=FALSE),BG458-1,BG458)))</f>
        <v>51.129999999999995</v>
      </c>
      <c r="BH459" s="38">
        <f>IF(Weekly[[#This Row],[H Odds &lt;]]="",BH458,IF(AND(Weekly[[#This Row],[H Odds &lt;]]&lt;&gt;"",Weekly[[#This Row],[KNC_P]]=TRUE,Weekly[[#This Row],[Actual]]=TRUE),BH458+Weekly[[#This Row],[H Odds &lt;]]-1,IF(AND(Weekly[[#This Row],[H Odds &lt;]]&lt;&gt;"",Weekly[[#This Row],[KNC_P]]=TRUE,Weekly[[#This Row],[Actual]]=FALSE),BH458-1,BH458)))</f>
        <v>55.499999999999993</v>
      </c>
      <c r="BI459" s="38">
        <f>IF(Weekly[[#This Row],[H Odds &lt;]]="",BI458,IF(AND(Weekly[[#This Row],[H Odds &lt;]]&lt;&gt;"",Weekly[[#This Row],[TRUES]]&gt;0,Weekly[[#This Row],[Actual]]=TRUE),BI458+Weekly[[#This Row],[H Odds &lt;]]-1,IF(AND(Weekly[[#This Row],[H Odds &lt;]]&lt;&gt;"",Weekly[[#This Row],[TRUES]]=0),BI458,BI458-1)))</f>
        <v>78.589999999999989</v>
      </c>
      <c r="BJ459" s="38">
        <f>IF(Weekly[[#This Row],[H Odds &lt;]]="",BJ458,IF(AND(Weekly[[#This Row],[H Odds &lt;]]&lt;&gt;"",Weekly[[#This Row],[Actual]]=TRUE),BJ458+Weekly[[#This Row],[H Odds &lt;]]-1,IF(AND(Weekly[[#This Row],[H Odds &lt;]]&lt;&gt;"",Weekly[[#This Row],[Actual]]=FALSE),BJ458-1,BJ458)))</f>
        <v>80.489999999999995</v>
      </c>
      <c r="BK459" s="58">
        <f>IF(AND(Weekly[[#This Row],[TRUES]]&gt;4,Weekly[[#This Row],[Actual]]=TRUE),BK458+Weekly[[#This Row],[BF H Odds]]-1,IF(AND(Weekly[[#This Row],[FALSES]]&gt;4,Weekly[[#This Row],[Actual]]=FALSE),BK458+Weekly[[#This Row],[BF V Odds]]-1,IF(AND(Weekly[[#This Row],[TRUES]]&gt;4,Weekly[[#This Row],[Actual]]=FALSE),BK458-1,IF(AND(Weekly[[#This Row],[FALSES]]&gt;4,Weekly[[#This Row],[Actual]]=TRUE),BK458-1,BK458))))</f>
        <v>0.14000000000002899</v>
      </c>
      <c r="BL459" s="58">
        <f>IF(AND(Weekly[[#This Row],[TRUES]]&gt;5,Weekly[[#This Row],[Actual]]=TRUE),BL458+Weekly[[#This Row],[BF H Odds]]-1,IF(AND(Weekly[[#This Row],[FALSES]]&gt;5,Weekly[[#This Row],[Actual]]=FALSE),BL458+Weekly[[#This Row],[BF V Odds]]-1,IF(AND(Weekly[[#This Row],[TRUES]]&gt;5,Weekly[[#This Row],[Actual]]=FALSE),BL458-1,IF(AND(Weekly[[#This Row],[FALSES]]&gt;5,Weekly[[#This Row],[Actual]]=TRUE),BL458-1,BL458))))</f>
        <v>9.2800000000000225</v>
      </c>
      <c r="BM459" s="58">
        <f>IF(AND(Weekly[[#This Row],[TRUES]]&gt;6,Weekly[[#This Row],[Actual]]=TRUE),BM458+Weekly[[#This Row],[BF H Odds]]-1,IF(AND(Weekly[[#This Row],[FALSES]]&gt;6,Weekly[[#This Row],[Actual]]=FALSE),BM458+Weekly[[#This Row],[BF V Odds]]-1,IF(AND(Weekly[[#This Row],[TRUES]]&gt;6,Weekly[[#This Row],[Actual]]=FALSE),BM458-1,IF(AND(Weekly[[#This Row],[FALSES]]&gt;6,Weekly[[#This Row],[Actual]]=TRUE),BM458-1,BM458))))</f>
        <v>40.130000000000003</v>
      </c>
    </row>
    <row r="460" spans="1:65" x14ac:dyDescent="0.25">
      <c r="A460" s="34"/>
      <c r="B460" s="10">
        <v>44300</v>
      </c>
      <c r="C460" s="17" t="s">
        <v>9</v>
      </c>
      <c r="D460" s="15" t="s">
        <v>20</v>
      </c>
      <c r="E460" t="b">
        <v>1</v>
      </c>
      <c r="F460" t="b">
        <v>1</v>
      </c>
      <c r="G460" t="b">
        <v>1</v>
      </c>
      <c r="H460" t="b">
        <v>1</v>
      </c>
      <c r="I460" t="b">
        <v>1</v>
      </c>
      <c r="J460" t="b">
        <v>1</v>
      </c>
      <c r="K460" t="b">
        <v>1</v>
      </c>
      <c r="L460" t="b">
        <v>1</v>
      </c>
      <c r="O460" t="str">
        <f>IF(Weekly[[#This Row],[H/V]]="H",Weekly[[#This Row],[BF H Odds]],IF(Weekly[[#This Row],[H/V]]="V",Weekly[[#This Row],[BF V Odds]],""))</f>
        <v/>
      </c>
      <c r="P460" t="b">
        <v>0</v>
      </c>
      <c r="R460" s="35">
        <f>IFERROR(IF(Weekly[[#This Row],[Won Bet?]]="yes",R459+(Weekly[[#This Row],[BF Odds]]*Weekly[[#This Row],[BF Stake]])-Weekly[[#This Row],[BF Stake]],R459-Weekly[[#This Row],[BF Stake]]),R459)</f>
        <v>1059.9369999999999</v>
      </c>
      <c r="S460" s="9">
        <f>IFERROR(IF(Weekly[[#This Row],[Won Bet?]]="yes",S459+(((Weekly[[#This Row],[BF Odds]]*Weekly[[#This Row],[BF Stake]])-Weekly[[#This Row],[BF Stake]])*0.92),S459-Weekly[[#This Row],[BF Stake]]),S459)</f>
        <v>1033.3436399999998</v>
      </c>
      <c r="T460">
        <v>1.59</v>
      </c>
      <c r="U460">
        <v>2.68</v>
      </c>
      <c r="V460" s="24">
        <f>IF(Weekly[[#This Row],[Actual]]="","",IF(AND(Weekly[[#This Row],[SVC_P]]=Weekly[[#This Row],[Actual]],Weekly[[#This Row],[SVC_P]]=TRUE),V459+Weekly[[#This Row],[BF H Odds]]-1,IF(AND(Weekly[[#This Row],[SVC_P]]=Weekly[[#This Row],[Actual]],Weekly[[#This Row],[SVC_P]]=FALSE),V459+Weekly[[#This Row],[BF V Odds]]-1,V459-1)))</f>
        <v>66.110000000000042</v>
      </c>
      <c r="W460" s="24">
        <f>IF(Weekly[[#This Row],[Actual]]="","",IF(AND(Weekly[[#This Row],[SVC_P]]=FALSE,Weekly[[#This Row],[Actual]]=TRUE),W459+Weekly[[#This Row],[BF H Odds]]-1,IF(AND(Weekly[[#This Row],[SVC_P]]=TRUE,Weekly[[#This Row],[Actual]]=FALSE,),W459+Weekly[[#This Row],[BF V Odds]]-1,W459-1)))</f>
        <v>-395.03</v>
      </c>
      <c r="X460" s="24">
        <f>IF(Weekly[[#This Row],[Actual]]="","",IF(AND(Weekly[[#This Row],[ADBC_P]]=Weekly[[#This Row],[Actual]],Weekly[[#This Row],[ADBC_P]]=TRUE),X459+Weekly[[#This Row],[BF H Odds]]-1,IF(AND(Weekly[[#This Row],[ADBC_P]]=Weekly[[#This Row],[Actual]],Weekly[[#This Row],[ADBC_P]]=FALSE),X459+Weekly[[#This Row],[BF V Odds]]-1,X459-1)))</f>
        <v>9.8700000000000223</v>
      </c>
      <c r="Y460" s="24">
        <f>IF(Weekly[[#This Row],[Actual]]="","",IF(AND(Weekly[[#This Row],[ADBC_P]]=FALSE,Weekly[[#This Row],[Actual]]=TRUE),Y459+Weekly[[#This Row],[BF H Odds]]-1,IF(AND(Weekly[[#This Row],[ADBC_P]]=TRUE,Weekly[[#This Row],[Actual]]=FALSE),Y459+Weekly[[#This Row],[BF V Odds]]-1,Y459-1)))</f>
        <v>67.150000000000006</v>
      </c>
      <c r="Z460" s="24">
        <f>IF(Weekly[[#This Row],[Actual]]="","",IF(AND(Weekly[[#This Row],[RFC_P]]=Weekly[[#This Row],[Actual]],Weekly[[#This Row],[RFC_P]]=TRUE),Z459+Weekly[[#This Row],[BF H Odds]]-1,IF(AND(Weekly[[#This Row],[RFC_P]]=Weekly[[#This Row],[Actual]],Weekly[[#This Row],[RFC_P]]=FALSE),Z459+Weekly[[#This Row],[BF V Odds]]-1,Z459-1)))</f>
        <v>29.250000000000007</v>
      </c>
      <c r="AA460" s="24">
        <f>IF(Weekly[[#This Row],[Actual]]="","",IF(AND(Weekly[[#This Row],[RFC_P]]=FALSE,Weekly[[#This Row],[Actual]]=TRUE),AA459+Weekly[[#This Row],[BF H Odds]]-1,IF(AND(Weekly[[#This Row],[RFC_P]]=TRUE,Weekly[[#This Row],[Actual]]=FALSE),AA459+Weekly[[#This Row],[BF V Odds]]-1,AA459-1)))</f>
        <v>47.769999999999975</v>
      </c>
      <c r="AB460" s="24">
        <f>IF(Weekly[[#This Row],[Actual]]="","",IF(AND(Weekly[[#This Row],[GBC_P]]=Weekly[[#This Row],[Actual]],Weekly[[#This Row],[GBC_P]]=TRUE),AB459+Weekly[[#This Row],[BF H Odds]]-1,IF(AND(Weekly[[#This Row],[GBC_P]]=Weekly[[#This Row],[Actual]],Weekly[[#This Row],[GBC_P]]=FALSE),AB459+Weekly[[#This Row],[BF V Odds]]-1,AB459-1)))</f>
        <v>6.8900000000000077</v>
      </c>
      <c r="AC460" s="24">
        <f>IF(Weekly[[#This Row],[Actual]]="","",IF(AND(Weekly[[#This Row],[GBC_P]]=FALSE,Weekly[[#This Row],[Actual]]=TRUE),AC459+Weekly[[#This Row],[BF H Odds]]-1,IF(AND(Weekly[[#This Row],[GBC_P]]=TRUE,Weekly[[#This Row],[Actual]]=FALSE),AC459+Weekly[[#This Row],[BF V Odds]]-1,AC459-1)))</f>
        <v>70.129999999999939</v>
      </c>
      <c r="AD460" s="24">
        <f>IF(Weekly[[#This Row],[Actual]]="","",IF(AND(Weekly[[#This Row],[HGBC_P]]=Weekly[[#This Row],[Actual]],Weekly[[#This Row],[HGBC_P]]=TRUE),AD459+Weekly[[#This Row],[BF H Odds]]-1,IF(AND(Weekly[[#This Row],[HGBC_P]]=Weekly[[#This Row],[Actual]],Weekly[[#This Row],[HGBC_P]]=FALSE),AD459+Weekly[[#This Row],[BF V Odds]]-1,AD459-1)))</f>
        <v>2.3000000000000256</v>
      </c>
      <c r="AE460" s="24">
        <f>IF(Weekly[[#This Row],[Actual]]="","",IF(AND(Weekly[[#This Row],[HGBC_P]]=FALSE,Weekly[[#This Row],[Actual]]=TRUE),AE459+Weekly[[#This Row],[BF H Odds]]-1,IF(AND(Weekly[[#This Row],[HGBC_P]]=TRUE,Weekly[[#This Row],[Actual]]=FALSE),AE459+Weekly[[#This Row],[BF V Odds]]-1,AE459-1)))</f>
        <v>74.719999999999985</v>
      </c>
      <c r="AF460" s="24">
        <f>IF(Weekly[[#This Row],[Actual]]="","",IF(AND(Weekly[[#This Row],[XGB_P]]=Weekly[[#This Row],[Actual]],Weekly[[#This Row],[XGB_P]]=TRUE),AF459+Weekly[[#This Row],[BF H Odds]]-1,IF(AND(Weekly[[#This Row],[XGB_P]]=Weekly[[#This Row],[Actual]],Weekly[[#This Row],[XGB_P]]=FALSE),AF459+Weekly[[#This Row],[BF V Odds]]-1,AF459-1)))</f>
        <v>27.890000000000025</v>
      </c>
      <c r="AG460" s="24">
        <f>IF(Weekly[[#This Row],[Actual]]="","",IF(AND(Weekly[[#This Row],[XGB_P]]=FALSE,Weekly[[#This Row],[Actual]]=TRUE),AG459+Weekly[[#This Row],[BF H Odds]]-1,IF(AND(Weekly[[#This Row],[XGB_P]]=TRUE,Weekly[[#This Row],[Actual]]=FALSE),AG459+Weekly[[#This Row],[BF V Odds]]-1,AG459-1)))</f>
        <v>49.129999999999988</v>
      </c>
      <c r="AH460" s="24">
        <f>IF(Weekly[[#This Row],[Actual]]="","",IF(AND(Weekly[[#This Row],[QDA_P]]=Weekly[[#This Row],[Actual]],Weekly[[#This Row],[QDA_P]]=TRUE),AH459+Weekly[[#This Row],[BF H Odds]]-1,IF(AND(Weekly[[#This Row],[QDA_P]]=Weekly[[#This Row],[Actual]],Weekly[[#This Row],[QDA_P]]=FALSE),AH459+Weekly[[#This Row],[BF V Odds]]-1,AH459-1)))</f>
        <v>-9.8499999999999908</v>
      </c>
      <c r="AI460" s="24">
        <f>IF(Weekly[[#This Row],[Actual]]="","",IF(AND(Weekly[[#This Row],[QDA_P]]=FALSE,Weekly[[#This Row],[Actual]]=TRUE),AI459+Weekly[[#This Row],[BF H Odds]]-1,IF(AND(Weekly[[#This Row],[QDA_P]]=TRUE,Weekly[[#This Row],[Actual]]=FALSE),AI459+Weekly[[#This Row],[BF V Odds]]-1,AI459-1)))</f>
        <v>86.86999999999999</v>
      </c>
      <c r="AJ460" s="24">
        <f>IF(Weekly[[#This Row],[Actual]]="","",IF(AND(Weekly[[#This Row],[KNC_P]]=FALSE,Weekly[[#This Row],[Actual]]=TRUE),AJ459+Weekly[[#This Row],[BF H Odds]]-1,IF(AND(Weekly[[#This Row],[KNC_P]]=TRUE,Weekly[[#This Row],[Actual]]=FALSE),AJ459+Weekly[[#This Row],[BF V Odds]]-1,AJ459-1)))</f>
        <v>58.159999999999968</v>
      </c>
      <c r="AK460" s="24">
        <f>IF(Weekly[[#This Row],[Actual]]="","",IF(AND(Weekly[[#This Row],[KNC_P]]=FALSE,Weekly[[#This Row],[Actual]]=TRUE),AK459+Weekly[[#This Row],[BF H Odds]]-1,IF(AND(Weekly[[#This Row],[KNC_P]]=TRUE,Weekly[[#This Row],[Actual]]=FALSE),AK459+Weekly[[#This Row],[BF V Odds]]-1,AK459-1)))</f>
        <v>57.05999999999996</v>
      </c>
      <c r="AL460" s="30">
        <f>IF(Weekly[[#This Row],[Actual]]="","",COUNTIF(Weekly[[#This Row],[SVC_P]:[QDA_P]],TRUE))</f>
        <v>7</v>
      </c>
      <c r="AM460" s="30">
        <f>IF(Weekly[[#This Row],[Actual]]="","",COUNTIF(Weekly[[#This Row],[SVC_P]:[QDA_P]],FALSE))</f>
        <v>0</v>
      </c>
      <c r="AN460" s="36" t="str">
        <f>IF(AND(Weekly[[#This Row],[BF V Odds]]&gt;$BO$6,Weekly[[#This Row],[BF V Odds]] &lt; $BO$7),Weekly[[#This Row],[BF V Odds]],"")</f>
        <v/>
      </c>
      <c r="AO460" s="36" t="str">
        <f>IF(AND(Weekly[[#This Row],[BF H Odds]]&gt;$BO$6, Weekly[[#This Row],[BF H Odds]] &lt; $BO$7),Weekly[[#This Row],[BF H Odds]],"")</f>
        <v/>
      </c>
      <c r="AP460" s="37">
        <f>IF(AND(Weekly[[#This Row],[V Odds &lt;]]="",Weekly[[#This Row],[H Odds &lt;]]=""),AP459,IF(AND(Weekly[[#This Row],[H Odds &lt;]]&lt;&gt;"",Weekly[[#This Row],[SVC_P]]=TRUE,Weekly[[#This Row],[Actual]]=TRUE),AP459+Weekly[[#This Row],[H Odds &lt;]]-1,IF(AND(Weekly[[#This Row],[V Odds &lt;]]&lt;&gt;"",Weekly[[#This Row],[SVC_P]]=FALSE,Weekly[[#This Row],[Actual]]=FALSE),AP459+Weekly[[#This Row],[V Odds &lt;]]-1,IF(AND(Weekly[[#This Row],[V Odds &lt;]]&lt;&gt;"",Weekly[[#This Row],[SVC_P]]=FALSE,Weekly[[#This Row],[Actual]]=TRUE),AP459-1,IF(AND(Weekly[[#This Row],[H Odds &lt;]]&lt;&gt;"",Weekly[[#This Row],[SVC_P]]=TRUE,Weekly[[#This Row],[Actual]]=FALSE),AP459-1,AP459)))))</f>
        <v>83.63000000000001</v>
      </c>
      <c r="AQ460" s="37">
        <f>IF(AND(Weekly[[#This Row],[V Odds &lt;]]="",Weekly[[#This Row],[H Odds &lt;]]=""),AQ459,IF(AND(Weekly[[#This Row],[H Odds &lt;]]&lt;&gt;"",Weekly[[#This Row],[ADBC_P]]=TRUE,Weekly[[#This Row],[Actual]]=TRUE),AQ459+Weekly[[#This Row],[H Odds &lt;]]-1,IF(AND(Weekly[[#This Row],[V Odds &lt;]]&lt;&gt;"",Weekly[[#This Row],[ADBC_P]]=FALSE,Weekly[[#This Row],[Actual]]=FALSE),AQ459+Weekly[[#This Row],[V Odds &lt;]]-1,IF(AND(Weekly[[#This Row],[V Odds &lt;]]&lt;&gt;"",Weekly[[#This Row],[ADBC_P]]=FALSE,Weekly[[#This Row],[Actual]]=TRUE),AQ459-1,IF(AND(Weekly[[#This Row],[H Odds &lt;]]&lt;&gt;"",Weekly[[#This Row],[ADBC_P]]=TRUE,Weekly[[#This Row],[Actual]]=FALSE),AQ459-1,AQ459)))))</f>
        <v>53.73</v>
      </c>
      <c r="AR460" s="37">
        <f>IF(AND(Weekly[[#This Row],[V Odds &lt;]]="",Weekly[[#This Row],[H Odds &lt;]]=""),AR459,IF(AND(Weekly[[#This Row],[H Odds &lt;]]&lt;&gt;"",Weekly[[#This Row],[RFC_P]]=TRUE,Weekly[[#This Row],[Actual]]=TRUE),AR459+Weekly[[#This Row],[H Odds &lt;]]-1,IF(AND(Weekly[[#This Row],[V Odds &lt;]]&lt;&gt;"",Weekly[[#This Row],[RFC_P]]=FALSE,Weekly[[#This Row],[Actual]]=FALSE),AR459+Weekly[[#This Row],[V Odds &lt;]]-1,IF(AND(Weekly[[#This Row],[V Odds &lt;]]&lt;&gt;"",Weekly[[#This Row],[RFC_P]]=FALSE,Weekly[[#This Row],[Actual]]=TRUE),AR459-1,IF(AND(Weekly[[#This Row],[H Odds &lt;]]&lt;&gt;"",Weekly[[#This Row],[RFC_P]]=TRUE,Weekly[[#This Row],[Actual]]=FALSE),AR459-1,AR459)))))</f>
        <v>73.439999999999984</v>
      </c>
      <c r="AS460" s="37">
        <f>IF(AND(Weekly[[#This Row],[V Odds &lt;]]="",Weekly[[#This Row],[H Odds &lt;]]=""),AS459,IF(AND(Weekly[[#This Row],[H Odds &lt;]]&lt;&gt;"",Weekly[[#This Row],[GBC_P]]=TRUE,Weekly[[#This Row],[Actual]]=TRUE),AS459+Weekly[[#This Row],[H Odds &lt;]]-1,IF(AND(Weekly[[#This Row],[V Odds &lt;]]&lt;&gt;"",Weekly[[#This Row],[GBC_P]]=FALSE,Weekly[[#This Row],[Actual]]=FALSE),AS459+Weekly[[#This Row],[V Odds &lt;]]-1,IF(AND(Weekly[[#This Row],[V Odds &lt;]]&lt;&gt;"",Weekly[[#This Row],[GBC_P]]=FALSE,Weekly[[#This Row],[Actual]]=TRUE),AS459-1,IF(AND(Weekly[[#This Row],[H Odds &lt;]]&lt;&gt;"",Weekly[[#This Row],[GBC_P]]=TRUE,Weekly[[#This Row],[Actual]]=FALSE),AS459-1,AS459)))))</f>
        <v>56.63</v>
      </c>
      <c r="AT460" s="37">
        <f>IF(AND(Weekly[[#This Row],[V Odds &lt;]]="",Weekly[[#This Row],[H Odds &lt;]]=""),AT459,IF(AND(Weekly[[#This Row],[H Odds &lt;]]&lt;&gt;"",Weekly[[#This Row],[HGBC_P]]=TRUE,Weekly[[#This Row],[Actual]]=TRUE),AT459+Weekly[[#This Row],[H Odds &lt;]]-1,IF(AND(Weekly[[#This Row],[V Odds &lt;]]&lt;&gt;"",Weekly[[#This Row],[HGBC_P]]=FALSE,Weekly[[#This Row],[Actual]]=FALSE),AT459+Weekly[[#This Row],[V Odds &lt;]]-1,IF(AND(Weekly[[#This Row],[V Odds &lt;]]&lt;&gt;"",Weekly[[#This Row],[HGBC_P]]=FALSE,Weekly[[#This Row],[Actual]]=TRUE),AT459-1,IF(AND(Weekly[[#This Row],[H Odds &lt;]]&lt;&gt;"",Weekly[[#This Row],[HGBC_P]]=TRUE,Weekly[[#This Row],[Actual]]=FALSE),AT459-1,AT459)))))</f>
        <v>57.16</v>
      </c>
      <c r="AU460" s="37">
        <f>IF(AND(Weekly[[#This Row],[V Odds &lt;]]="",Weekly[[#This Row],[H Odds &lt;]]=""),AU459,IF(AND(Weekly[[#This Row],[H Odds &lt;]]&lt;&gt;"",Weekly[[#This Row],[XGB_P]]=TRUE,Weekly[[#This Row],[Actual]]=TRUE),AU459+Weekly[[#This Row],[H Odds &lt;]]-1,IF(AND(Weekly[[#This Row],[V Odds &lt;]]&lt;&gt;"",Weekly[[#This Row],[XGB_P]]=FALSE,Weekly[[#This Row],[Actual]]=FALSE),AU459+Weekly[[#This Row],[V Odds &lt;]]-1,IF(AND(Weekly[[#This Row],[V Odds &lt;]]&lt;&gt;"",Weekly[[#This Row],[XGB_P]]=FALSE,Weekly[[#This Row],[Actual]]=TRUE),AU459-1,IF(AND(Weekly[[#This Row],[H Odds &lt;]]&lt;&gt;"",Weekly[[#This Row],[XGB_P]]=TRUE,Weekly[[#This Row],[Actual]]=FALSE),AU459-1,AU459)))))</f>
        <v>68.510000000000005</v>
      </c>
      <c r="AV460" s="37">
        <f>IF(AND(Weekly[[#This Row],[V Odds &lt;]]="",Weekly[[#This Row],[H Odds &lt;]]=""),AV459,IF(AND(Weekly[[#This Row],[H Odds &lt;]]&lt;&gt;"",Weekly[[#This Row],[QDA_P]]=TRUE,Weekly[[#This Row],[Actual]]=TRUE),AV459+Weekly[[#This Row],[H Odds &lt;]]-1,IF(AND(Weekly[[#This Row],[V Odds &lt;]]&lt;&gt;"",Weekly[[#This Row],[QDA_P]]=FALSE,Weekly[[#This Row],[Actual]]=FALSE),AV459+Weekly[[#This Row],[V Odds &lt;]]-1,IF(AND(Weekly[[#This Row],[V Odds &lt;]]&lt;&gt;"",Weekly[[#This Row],[QDA_P]]=FALSE,Weekly[[#This Row],[Actual]]=TRUE),AV459-1,IF(AND(Weekly[[#This Row],[H Odds &lt;]]&lt;&gt;"",Weekly[[#This Row],[QDA_P]]=TRUE,Weekly[[#This Row],[Actual]]=FALSE),AV459-1,AV459)))))</f>
        <v>61.199999999999989</v>
      </c>
      <c r="AW460" s="37">
        <f>IF(AND(Weekly[[#This Row],[H Odds &lt;]]="",Weekly[[#This Row],[V Odds &lt;]]=""),AW459,IF(AND(Weekly[[#This Row],[KNC_P]]=Weekly[[#This Row],[Actual]],Weekly[[#This Row],[KNC_P]]=TRUE),AW459+Weekly[[#This Row],[BF H Odds]]-1,IF(AND(Weekly[[#This Row],[KNC_P]]=Weekly[[#This Row],[Actual]],Weekly[[#This Row],[KNC_P]]=FALSE),AW459+Weekly[[#This Row],[BF V Odds]]-1,AW459-1)))</f>
        <v>54.230000000000011</v>
      </c>
      <c r="AX460" s="37">
        <f>IF(AND(Weekly[[#This Row],[V Odds &lt;]]="",Weekly[[#This Row],[H Odds &lt;]]=""),AX459,IF(AND(Weekly[[#This Row],[V Odds &lt;]]&lt;&gt;"",Weekly[[#This Row],[FALSES]]&gt;0,Weekly[[#This Row],[Actual]]=FALSE),AX459+Weekly[[#This Row],[V Odds &lt;]]-1,IF(AND(Weekly[[#This Row],[H Odds &lt;]]&lt;&gt;"",Weekly[[#This Row],[TRUES]]&gt;0,Weekly[[#This Row],[Actual]]=TRUE),AX459+Weekly[[#This Row],[H Odds &lt;]]-1,IF(AND(Weekly[[#This Row],[V Odds &lt;]]&lt;&gt;"",Weekly[[#This Row],[FALSES]]=0),AX459,IF(AND(Weekly[[#This Row],[H Odds &lt;]]&lt;&gt;"",Weekly[[#This Row],[TRUES]]=0),AX459,AX459-1)))))</f>
        <v>102.49999999999997</v>
      </c>
      <c r="AY460" s="37">
        <f>IF(AND(Weekly[[#This Row],[V Odds &lt;]]="",Weekly[[#This Row],[H Odds &lt;]]=""),AY459,IF(AND(Weekly[[#This Row],[V Odds &lt;]]&lt;&gt;"",Weekly[[#This Row],[FALSES]]&gt;0,Weekly[[#This Row],[Actual]]=FALSE),AY459+((Weekly[[#This Row],[V Odds &lt;]]-1)*0.92),IF(AND(Weekly[[#This Row],[H Odds &lt;]]&lt;&gt;"",Weekly[[#This Row],[TRUES]]&gt;0,Weekly[[#This Row],[Actual]]=TRUE),AY459+((Weekly[[#This Row],[H Odds &lt;]]-1)*0.92),IF(AND(Weekly[[#This Row],[V Odds &lt;]]&lt;&gt;"",Weekly[[#This Row],[FALSES]]=0),AY459,IF(AND(Weekly[[#This Row],[H Odds &lt;]]&lt;&gt;"",Weekly[[#This Row],[TRUES]]=0),AY459,AY459-1)))))</f>
        <v>92.460000000000036</v>
      </c>
      <c r="AZ460" s="37">
        <f>IF(AND(Weekly[[#This Row],[V Odds &lt;]]="",Weekly[[#This Row],[H Odds &lt;]]=""),AZ459,IF(AND(Weekly[[#This Row],[V Odds &lt;]]&lt;&gt;"",Weekly[[#This Row],[Actual]]=FALSE),AZ459+Weekly[[#This Row],[V Odds &lt;]]-1,IF(AND(Weekly[[#This Row],[H Odds &lt;]]&lt;&gt;"",Weekly[[#This Row],[Actual]]=TRUE),AZ459+Weekly[[#This Row],[H Odds &lt;]]-1,AZ459-1)))</f>
        <v>90.469999999999985</v>
      </c>
      <c r="BA460" s="38">
        <f>IF(Weekly[[#This Row],[H Odds &lt;]]="",BA459,IF(AND(Weekly[[#This Row],[H Odds &lt;]]&lt;&gt;"",Weekly[[#This Row],[SVC_P]]=TRUE,Weekly[[#This Row],[Actual]]=TRUE),BA459+Weekly[[#This Row],[H Odds &lt;]]-1,IF(AND(Weekly[[#This Row],[H Odds &lt;]]&lt;&gt;"",Weekly[[#This Row],[SVC_P]]=TRUE,Weekly[[#This Row],[Actual]]=FALSE),BA459-1,BA459)))</f>
        <v>78.589999999999989</v>
      </c>
      <c r="BB460" s="38">
        <f>IF(Weekly[[#This Row],[H Odds &lt;]]="",BB459,IF(AND(Weekly[[#This Row],[H Odds &lt;]]&lt;&gt;"",Weekly[[#This Row],[ADBC_P]]=TRUE,Weekly[[#This Row],[Actual]]=TRUE),BB459+Weekly[[#This Row],[H Odds &lt;]]-1,IF(AND(Weekly[[#This Row],[H Odds &lt;]]&lt;&gt;"",Weekly[[#This Row],[ADBC_P]]=TRUE,Weekly[[#This Row],[Actual]]=FALSE),BB459-1,BB459)))</f>
        <v>52.41</v>
      </c>
      <c r="BC460" s="38">
        <f>IF(Weekly[[#This Row],[H Odds &lt;]]="",BC459,IF(AND(Weekly[[#This Row],[H Odds &lt;]]&lt;&gt;"",Weekly[[#This Row],[RFC_P]]=TRUE,Weekly[[#This Row],[Actual]]=TRUE),BC459+Weekly[[#This Row],[H Odds &lt;]]-1,IF(AND(Weekly[[#This Row],[H Odds &lt;]]&lt;&gt;"",Weekly[[#This Row],[RFC_P]]=TRUE,Weekly[[#This Row],[Actual]]=FALSE),BC459-1,BC459)))</f>
        <v>54.109999999999992</v>
      </c>
      <c r="BD460" s="38">
        <f>IF(Weekly[[#This Row],[H Odds &lt;]]="",BD459,IF(AND(Weekly[[#This Row],[H Odds &lt;]]&lt;&gt;"",Weekly[[#This Row],[GBC_P]]=TRUE,Weekly[[#This Row],[Actual]]=TRUE),BD459+Weekly[[#This Row],[H Odds &lt;]]-1,IF(AND(Weekly[[#This Row],[H Odds &lt;]]&lt;&gt;"",Weekly[[#This Row],[GBC_P]]=TRUE,Weekly[[#This Row],[Actual]]=FALSE),BD459-1,BD459)))</f>
        <v>53.110000000000007</v>
      </c>
      <c r="BE460" s="38">
        <f>IF(Weekly[[#This Row],[H Odds &lt;]]="",BE459,IF(AND(Weekly[[#This Row],[H Odds &lt;]]&lt;&gt;"",Weekly[[#This Row],[HGBC_P]]=TRUE,Weekly[[#This Row],[Actual]]=TRUE),BE459+Weekly[[#This Row],[H Odds &lt;]]-1,IF(AND(Weekly[[#This Row],[H Odds &lt;]]&lt;&gt;"",Weekly[[#This Row],[HGBC_P]]=TRUE,Weekly[[#This Row],[Actual]]=FALSE),BE459-1,BE459)))</f>
        <v>57.459999999999994</v>
      </c>
      <c r="BF460" s="38">
        <f>IF(Weekly[[#This Row],[H Odds &lt;]]="",BF459,IF(AND(Weekly[[#This Row],[H Odds &lt;]]&lt;&gt;"",Weekly[[#This Row],[XGB_P]]=TRUE,Weekly[[#This Row],[Actual]]=TRUE),BF459+Weekly[[#This Row],[H Odds &lt;]]-1,IF(AND(Weekly[[#This Row],[H Odds &lt;]]&lt;&gt;"",Weekly[[#This Row],[XGB_P]]=TRUE,Weekly[[#This Row],[Actual]]=FALSE),BF459-1,BF459)))</f>
        <v>64.08</v>
      </c>
      <c r="BG460" s="38">
        <f>IF(Weekly[[#This Row],[H Odds &lt;]]="",BG459,IF(AND(Weekly[[#This Row],[H Odds &lt;]]&lt;&gt;"",Weekly[[#This Row],[QDA_P]]=TRUE,Weekly[[#This Row],[Actual]]=TRUE),BG459+Weekly[[#This Row],[H Odds &lt;]]-1,IF(AND(Weekly[[#This Row],[H Odds &lt;]]&lt;&gt;"",Weekly[[#This Row],[QDA_P]]=TRUE,Weekly[[#This Row],[Actual]]=FALSE),BG459-1,BG459)))</f>
        <v>51.129999999999995</v>
      </c>
      <c r="BH460" s="38">
        <f>IF(Weekly[[#This Row],[H Odds &lt;]]="",BH459,IF(AND(Weekly[[#This Row],[H Odds &lt;]]&lt;&gt;"",Weekly[[#This Row],[KNC_P]]=TRUE,Weekly[[#This Row],[Actual]]=TRUE),BH459+Weekly[[#This Row],[H Odds &lt;]]-1,IF(AND(Weekly[[#This Row],[H Odds &lt;]]&lt;&gt;"",Weekly[[#This Row],[KNC_P]]=TRUE,Weekly[[#This Row],[Actual]]=FALSE),BH459-1,BH459)))</f>
        <v>55.499999999999993</v>
      </c>
      <c r="BI460" s="38">
        <f>IF(Weekly[[#This Row],[H Odds &lt;]]="",BI459,IF(AND(Weekly[[#This Row],[H Odds &lt;]]&lt;&gt;"",Weekly[[#This Row],[TRUES]]&gt;0,Weekly[[#This Row],[Actual]]=TRUE),BI459+Weekly[[#This Row],[H Odds &lt;]]-1,IF(AND(Weekly[[#This Row],[H Odds &lt;]]&lt;&gt;"",Weekly[[#This Row],[TRUES]]=0),BI459,BI459-1)))</f>
        <v>78.589999999999989</v>
      </c>
      <c r="BJ460" s="38">
        <f>IF(Weekly[[#This Row],[H Odds &lt;]]="",BJ459,IF(AND(Weekly[[#This Row],[H Odds &lt;]]&lt;&gt;"",Weekly[[#This Row],[Actual]]=TRUE),BJ459+Weekly[[#This Row],[H Odds &lt;]]-1,IF(AND(Weekly[[#This Row],[H Odds &lt;]]&lt;&gt;"",Weekly[[#This Row],[Actual]]=FALSE),BJ459-1,BJ459)))</f>
        <v>80.489999999999995</v>
      </c>
      <c r="BK460" s="58">
        <f>IF(AND(Weekly[[#This Row],[TRUES]]&gt;4,Weekly[[#This Row],[Actual]]=TRUE),BK459+Weekly[[#This Row],[BF H Odds]]-1,IF(AND(Weekly[[#This Row],[FALSES]]&gt;4,Weekly[[#This Row],[Actual]]=FALSE),BK459+Weekly[[#This Row],[BF V Odds]]-1,IF(AND(Weekly[[#This Row],[TRUES]]&gt;4,Weekly[[#This Row],[Actual]]=FALSE),BK459-1,IF(AND(Weekly[[#This Row],[FALSES]]&gt;4,Weekly[[#This Row],[Actual]]=TRUE),BK459-1,BK459))))</f>
        <v>-0.85999999999997101</v>
      </c>
      <c r="BL460" s="58">
        <f>IF(AND(Weekly[[#This Row],[TRUES]]&gt;5,Weekly[[#This Row],[Actual]]=TRUE),BL459+Weekly[[#This Row],[BF H Odds]]-1,IF(AND(Weekly[[#This Row],[FALSES]]&gt;5,Weekly[[#This Row],[Actual]]=FALSE),BL459+Weekly[[#This Row],[BF V Odds]]-1,IF(AND(Weekly[[#This Row],[TRUES]]&gt;5,Weekly[[#This Row],[Actual]]=FALSE),BL459-1,IF(AND(Weekly[[#This Row],[FALSES]]&gt;5,Weekly[[#This Row],[Actual]]=TRUE),BL459-1,BL459))))</f>
        <v>8.2800000000000225</v>
      </c>
      <c r="BM460" s="58">
        <f>IF(AND(Weekly[[#This Row],[TRUES]]&gt;6,Weekly[[#This Row],[Actual]]=TRUE),BM459+Weekly[[#This Row],[BF H Odds]]-1,IF(AND(Weekly[[#This Row],[FALSES]]&gt;6,Weekly[[#This Row],[Actual]]=FALSE),BM459+Weekly[[#This Row],[BF V Odds]]-1,IF(AND(Weekly[[#This Row],[TRUES]]&gt;6,Weekly[[#This Row],[Actual]]=FALSE),BM459-1,IF(AND(Weekly[[#This Row],[FALSES]]&gt;6,Weekly[[#This Row],[Actual]]=TRUE),BM459-1,BM459))))</f>
        <v>39.130000000000003</v>
      </c>
    </row>
    <row r="461" spans="1:65" x14ac:dyDescent="0.25">
      <c r="A461" s="34"/>
      <c r="B461" s="10">
        <v>44300</v>
      </c>
      <c r="C461" s="17" t="s">
        <v>33</v>
      </c>
      <c r="D461" s="15" t="s">
        <v>38</v>
      </c>
      <c r="E461" t="b">
        <v>1</v>
      </c>
      <c r="F461" t="b">
        <v>1</v>
      </c>
      <c r="G461" t="b">
        <v>1</v>
      </c>
      <c r="H461" t="b">
        <v>1</v>
      </c>
      <c r="I461" t="b">
        <v>1</v>
      </c>
      <c r="J461" t="b">
        <v>1</v>
      </c>
      <c r="K461" t="b">
        <v>1</v>
      </c>
      <c r="L461" t="b">
        <v>1</v>
      </c>
      <c r="M461" t="s">
        <v>100</v>
      </c>
      <c r="N461">
        <v>23.39</v>
      </c>
      <c r="O461">
        <f>IF(Weekly[[#This Row],[H/V]]="H",Weekly[[#This Row],[BF H Odds]],IF(Weekly[[#This Row],[H/V]]="V",Weekly[[#This Row],[BF V Odds]],""))</f>
        <v>7.4</v>
      </c>
      <c r="P461" t="b">
        <v>0</v>
      </c>
      <c r="Q461" t="s">
        <v>76</v>
      </c>
      <c r="R461" s="35">
        <f>IFERROR(IF(Weekly[[#This Row],[Won Bet?]]="yes",R460+(Weekly[[#This Row],[BF Odds]]*Weekly[[#This Row],[BF Stake]])-Weekly[[#This Row],[BF Stake]],R460-Weekly[[#This Row],[BF Stake]]),R460)</f>
        <v>1036.5469999999998</v>
      </c>
      <c r="S461" s="9">
        <f>IFERROR(IF(Weekly[[#This Row],[Won Bet?]]="yes",S460+(((Weekly[[#This Row],[BF Odds]]*Weekly[[#This Row],[BF Stake]])-Weekly[[#This Row],[BF Stake]])*0.92),S460-Weekly[[#This Row],[BF Stake]]),S460)</f>
        <v>1009.9536399999998</v>
      </c>
      <c r="T461">
        <v>1.1499999999999999</v>
      </c>
      <c r="U461">
        <v>7.4</v>
      </c>
      <c r="V461" s="24">
        <f>IF(Weekly[[#This Row],[Actual]]="","",IF(AND(Weekly[[#This Row],[SVC_P]]=Weekly[[#This Row],[Actual]],Weekly[[#This Row],[SVC_P]]=TRUE),V460+Weekly[[#This Row],[BF H Odds]]-1,IF(AND(Weekly[[#This Row],[SVC_P]]=Weekly[[#This Row],[Actual]],Weekly[[#This Row],[SVC_P]]=FALSE),V460+Weekly[[#This Row],[BF V Odds]]-1,V460-1)))</f>
        <v>65.110000000000042</v>
      </c>
      <c r="W461" s="24">
        <f>IF(Weekly[[#This Row],[Actual]]="","",IF(AND(Weekly[[#This Row],[SVC_P]]=FALSE,Weekly[[#This Row],[Actual]]=TRUE),W460+Weekly[[#This Row],[BF H Odds]]-1,IF(AND(Weekly[[#This Row],[SVC_P]]=TRUE,Weekly[[#This Row],[Actual]]=FALSE,),W460+Weekly[[#This Row],[BF V Odds]]-1,W460-1)))</f>
        <v>-396.03</v>
      </c>
      <c r="X461" s="24">
        <f>IF(Weekly[[#This Row],[Actual]]="","",IF(AND(Weekly[[#This Row],[ADBC_P]]=Weekly[[#This Row],[Actual]],Weekly[[#This Row],[ADBC_P]]=TRUE),X460+Weekly[[#This Row],[BF H Odds]]-1,IF(AND(Weekly[[#This Row],[ADBC_P]]=Weekly[[#This Row],[Actual]],Weekly[[#This Row],[ADBC_P]]=FALSE),X460+Weekly[[#This Row],[BF V Odds]]-1,X460-1)))</f>
        <v>8.8700000000000223</v>
      </c>
      <c r="Y461" s="24">
        <f>IF(Weekly[[#This Row],[Actual]]="","",IF(AND(Weekly[[#This Row],[ADBC_P]]=FALSE,Weekly[[#This Row],[Actual]]=TRUE),Y460+Weekly[[#This Row],[BF H Odds]]-1,IF(AND(Weekly[[#This Row],[ADBC_P]]=TRUE,Weekly[[#This Row],[Actual]]=FALSE),Y460+Weekly[[#This Row],[BF V Odds]]-1,Y460-1)))</f>
        <v>67.300000000000011</v>
      </c>
      <c r="Z461" s="24">
        <f>IF(Weekly[[#This Row],[Actual]]="","",IF(AND(Weekly[[#This Row],[RFC_P]]=Weekly[[#This Row],[Actual]],Weekly[[#This Row],[RFC_P]]=TRUE),Z460+Weekly[[#This Row],[BF H Odds]]-1,IF(AND(Weekly[[#This Row],[RFC_P]]=Weekly[[#This Row],[Actual]],Weekly[[#This Row],[RFC_P]]=FALSE),Z460+Weekly[[#This Row],[BF V Odds]]-1,Z460-1)))</f>
        <v>28.250000000000007</v>
      </c>
      <c r="AA461" s="24">
        <f>IF(Weekly[[#This Row],[Actual]]="","",IF(AND(Weekly[[#This Row],[RFC_P]]=FALSE,Weekly[[#This Row],[Actual]]=TRUE),AA460+Weekly[[#This Row],[BF H Odds]]-1,IF(AND(Weekly[[#This Row],[RFC_P]]=TRUE,Weekly[[#This Row],[Actual]]=FALSE),AA460+Weekly[[#This Row],[BF V Odds]]-1,AA460-1)))</f>
        <v>47.919999999999973</v>
      </c>
      <c r="AB461" s="24">
        <f>IF(Weekly[[#This Row],[Actual]]="","",IF(AND(Weekly[[#This Row],[GBC_P]]=Weekly[[#This Row],[Actual]],Weekly[[#This Row],[GBC_P]]=TRUE),AB460+Weekly[[#This Row],[BF H Odds]]-1,IF(AND(Weekly[[#This Row],[GBC_P]]=Weekly[[#This Row],[Actual]],Weekly[[#This Row],[GBC_P]]=FALSE),AB460+Weekly[[#This Row],[BF V Odds]]-1,AB460-1)))</f>
        <v>5.8900000000000077</v>
      </c>
      <c r="AC461" s="24">
        <f>IF(Weekly[[#This Row],[Actual]]="","",IF(AND(Weekly[[#This Row],[GBC_P]]=FALSE,Weekly[[#This Row],[Actual]]=TRUE),AC460+Weekly[[#This Row],[BF H Odds]]-1,IF(AND(Weekly[[#This Row],[GBC_P]]=TRUE,Weekly[[#This Row],[Actual]]=FALSE),AC460+Weekly[[#This Row],[BF V Odds]]-1,AC460-1)))</f>
        <v>70.279999999999944</v>
      </c>
      <c r="AD461" s="24">
        <f>IF(Weekly[[#This Row],[Actual]]="","",IF(AND(Weekly[[#This Row],[HGBC_P]]=Weekly[[#This Row],[Actual]],Weekly[[#This Row],[HGBC_P]]=TRUE),AD460+Weekly[[#This Row],[BF H Odds]]-1,IF(AND(Weekly[[#This Row],[HGBC_P]]=Weekly[[#This Row],[Actual]],Weekly[[#This Row],[HGBC_P]]=FALSE),AD460+Weekly[[#This Row],[BF V Odds]]-1,AD460-1)))</f>
        <v>1.3000000000000256</v>
      </c>
      <c r="AE461" s="24">
        <f>IF(Weekly[[#This Row],[Actual]]="","",IF(AND(Weekly[[#This Row],[HGBC_P]]=FALSE,Weekly[[#This Row],[Actual]]=TRUE),AE460+Weekly[[#This Row],[BF H Odds]]-1,IF(AND(Weekly[[#This Row],[HGBC_P]]=TRUE,Weekly[[#This Row],[Actual]]=FALSE),AE460+Weekly[[#This Row],[BF V Odds]]-1,AE460-1)))</f>
        <v>74.86999999999999</v>
      </c>
      <c r="AF461" s="24">
        <f>IF(Weekly[[#This Row],[Actual]]="","",IF(AND(Weekly[[#This Row],[XGB_P]]=Weekly[[#This Row],[Actual]],Weekly[[#This Row],[XGB_P]]=TRUE),AF460+Weekly[[#This Row],[BF H Odds]]-1,IF(AND(Weekly[[#This Row],[XGB_P]]=Weekly[[#This Row],[Actual]],Weekly[[#This Row],[XGB_P]]=FALSE),AF460+Weekly[[#This Row],[BF V Odds]]-1,AF460-1)))</f>
        <v>26.890000000000025</v>
      </c>
      <c r="AG461" s="24">
        <f>IF(Weekly[[#This Row],[Actual]]="","",IF(AND(Weekly[[#This Row],[XGB_P]]=FALSE,Weekly[[#This Row],[Actual]]=TRUE),AG460+Weekly[[#This Row],[BF H Odds]]-1,IF(AND(Weekly[[#This Row],[XGB_P]]=TRUE,Weekly[[#This Row],[Actual]]=FALSE),AG460+Weekly[[#This Row],[BF V Odds]]-1,AG460-1)))</f>
        <v>49.279999999999987</v>
      </c>
      <c r="AH461" s="24">
        <f>IF(Weekly[[#This Row],[Actual]]="","",IF(AND(Weekly[[#This Row],[QDA_P]]=Weekly[[#This Row],[Actual]],Weekly[[#This Row],[QDA_P]]=TRUE),AH460+Weekly[[#This Row],[BF H Odds]]-1,IF(AND(Weekly[[#This Row],[QDA_P]]=Weekly[[#This Row],[Actual]],Weekly[[#This Row],[QDA_P]]=FALSE),AH460+Weekly[[#This Row],[BF V Odds]]-1,AH460-1)))</f>
        <v>-10.849999999999991</v>
      </c>
      <c r="AI461" s="24">
        <f>IF(Weekly[[#This Row],[Actual]]="","",IF(AND(Weekly[[#This Row],[QDA_P]]=FALSE,Weekly[[#This Row],[Actual]]=TRUE),AI460+Weekly[[#This Row],[BF H Odds]]-1,IF(AND(Weekly[[#This Row],[QDA_P]]=TRUE,Weekly[[#This Row],[Actual]]=FALSE),AI460+Weekly[[#This Row],[BF V Odds]]-1,AI460-1)))</f>
        <v>87.02</v>
      </c>
      <c r="AJ461" s="24">
        <f>IF(Weekly[[#This Row],[Actual]]="","",IF(AND(Weekly[[#This Row],[KNC_P]]=FALSE,Weekly[[#This Row],[Actual]]=TRUE),AJ460+Weekly[[#This Row],[BF H Odds]]-1,IF(AND(Weekly[[#This Row],[KNC_P]]=TRUE,Weekly[[#This Row],[Actual]]=FALSE),AJ460+Weekly[[#This Row],[BF V Odds]]-1,AJ460-1)))</f>
        <v>58.309999999999967</v>
      </c>
      <c r="AK461" s="24">
        <f>IF(Weekly[[#This Row],[Actual]]="","",IF(AND(Weekly[[#This Row],[KNC_P]]=FALSE,Weekly[[#This Row],[Actual]]=TRUE),AK460+Weekly[[#This Row],[BF H Odds]]-1,IF(AND(Weekly[[#This Row],[KNC_P]]=TRUE,Weekly[[#This Row],[Actual]]=FALSE),AK460+Weekly[[#This Row],[BF V Odds]]-1,AK460-1)))</f>
        <v>57.209999999999958</v>
      </c>
      <c r="AL461" s="30">
        <f>IF(Weekly[[#This Row],[Actual]]="","",COUNTIF(Weekly[[#This Row],[SVC_P]:[QDA_P]],TRUE))</f>
        <v>7</v>
      </c>
      <c r="AM461" s="30">
        <f>IF(Weekly[[#This Row],[Actual]]="","",COUNTIF(Weekly[[#This Row],[SVC_P]:[QDA_P]],FALSE))</f>
        <v>0</v>
      </c>
      <c r="AN461" s="36" t="str">
        <f>IF(AND(Weekly[[#This Row],[BF V Odds]]&gt;$BO$6,Weekly[[#This Row],[BF V Odds]] &lt; $BO$7),Weekly[[#This Row],[BF V Odds]],"")</f>
        <v/>
      </c>
      <c r="AO461" s="36" t="str">
        <f>IF(AND(Weekly[[#This Row],[BF H Odds]]&gt;$BO$6, Weekly[[#This Row],[BF H Odds]] &lt; $BO$7),Weekly[[#This Row],[BF H Odds]],"")</f>
        <v/>
      </c>
      <c r="AP461" s="37">
        <f>IF(AND(Weekly[[#This Row],[V Odds &lt;]]="",Weekly[[#This Row],[H Odds &lt;]]=""),AP460,IF(AND(Weekly[[#This Row],[H Odds &lt;]]&lt;&gt;"",Weekly[[#This Row],[SVC_P]]=TRUE,Weekly[[#This Row],[Actual]]=TRUE),AP460+Weekly[[#This Row],[H Odds &lt;]]-1,IF(AND(Weekly[[#This Row],[V Odds &lt;]]&lt;&gt;"",Weekly[[#This Row],[SVC_P]]=FALSE,Weekly[[#This Row],[Actual]]=FALSE),AP460+Weekly[[#This Row],[V Odds &lt;]]-1,IF(AND(Weekly[[#This Row],[V Odds &lt;]]&lt;&gt;"",Weekly[[#This Row],[SVC_P]]=FALSE,Weekly[[#This Row],[Actual]]=TRUE),AP460-1,IF(AND(Weekly[[#This Row],[H Odds &lt;]]&lt;&gt;"",Weekly[[#This Row],[SVC_P]]=TRUE,Weekly[[#This Row],[Actual]]=FALSE),AP460-1,AP460)))))</f>
        <v>83.63000000000001</v>
      </c>
      <c r="AQ461" s="37">
        <f>IF(AND(Weekly[[#This Row],[V Odds &lt;]]="",Weekly[[#This Row],[H Odds &lt;]]=""),AQ460,IF(AND(Weekly[[#This Row],[H Odds &lt;]]&lt;&gt;"",Weekly[[#This Row],[ADBC_P]]=TRUE,Weekly[[#This Row],[Actual]]=TRUE),AQ460+Weekly[[#This Row],[H Odds &lt;]]-1,IF(AND(Weekly[[#This Row],[V Odds &lt;]]&lt;&gt;"",Weekly[[#This Row],[ADBC_P]]=FALSE,Weekly[[#This Row],[Actual]]=FALSE),AQ460+Weekly[[#This Row],[V Odds &lt;]]-1,IF(AND(Weekly[[#This Row],[V Odds &lt;]]&lt;&gt;"",Weekly[[#This Row],[ADBC_P]]=FALSE,Weekly[[#This Row],[Actual]]=TRUE),AQ460-1,IF(AND(Weekly[[#This Row],[H Odds &lt;]]&lt;&gt;"",Weekly[[#This Row],[ADBC_P]]=TRUE,Weekly[[#This Row],[Actual]]=FALSE),AQ460-1,AQ460)))))</f>
        <v>53.73</v>
      </c>
      <c r="AR461" s="37">
        <f>IF(AND(Weekly[[#This Row],[V Odds &lt;]]="",Weekly[[#This Row],[H Odds &lt;]]=""),AR460,IF(AND(Weekly[[#This Row],[H Odds &lt;]]&lt;&gt;"",Weekly[[#This Row],[RFC_P]]=TRUE,Weekly[[#This Row],[Actual]]=TRUE),AR460+Weekly[[#This Row],[H Odds &lt;]]-1,IF(AND(Weekly[[#This Row],[V Odds &lt;]]&lt;&gt;"",Weekly[[#This Row],[RFC_P]]=FALSE,Weekly[[#This Row],[Actual]]=FALSE),AR460+Weekly[[#This Row],[V Odds &lt;]]-1,IF(AND(Weekly[[#This Row],[V Odds &lt;]]&lt;&gt;"",Weekly[[#This Row],[RFC_P]]=FALSE,Weekly[[#This Row],[Actual]]=TRUE),AR460-1,IF(AND(Weekly[[#This Row],[H Odds &lt;]]&lt;&gt;"",Weekly[[#This Row],[RFC_P]]=TRUE,Weekly[[#This Row],[Actual]]=FALSE),AR460-1,AR460)))))</f>
        <v>73.439999999999984</v>
      </c>
      <c r="AS461" s="37">
        <f>IF(AND(Weekly[[#This Row],[V Odds &lt;]]="",Weekly[[#This Row],[H Odds &lt;]]=""),AS460,IF(AND(Weekly[[#This Row],[H Odds &lt;]]&lt;&gt;"",Weekly[[#This Row],[GBC_P]]=TRUE,Weekly[[#This Row],[Actual]]=TRUE),AS460+Weekly[[#This Row],[H Odds &lt;]]-1,IF(AND(Weekly[[#This Row],[V Odds &lt;]]&lt;&gt;"",Weekly[[#This Row],[GBC_P]]=FALSE,Weekly[[#This Row],[Actual]]=FALSE),AS460+Weekly[[#This Row],[V Odds &lt;]]-1,IF(AND(Weekly[[#This Row],[V Odds &lt;]]&lt;&gt;"",Weekly[[#This Row],[GBC_P]]=FALSE,Weekly[[#This Row],[Actual]]=TRUE),AS460-1,IF(AND(Weekly[[#This Row],[H Odds &lt;]]&lt;&gt;"",Weekly[[#This Row],[GBC_P]]=TRUE,Weekly[[#This Row],[Actual]]=FALSE),AS460-1,AS460)))))</f>
        <v>56.63</v>
      </c>
      <c r="AT461" s="37">
        <f>IF(AND(Weekly[[#This Row],[V Odds &lt;]]="",Weekly[[#This Row],[H Odds &lt;]]=""),AT460,IF(AND(Weekly[[#This Row],[H Odds &lt;]]&lt;&gt;"",Weekly[[#This Row],[HGBC_P]]=TRUE,Weekly[[#This Row],[Actual]]=TRUE),AT460+Weekly[[#This Row],[H Odds &lt;]]-1,IF(AND(Weekly[[#This Row],[V Odds &lt;]]&lt;&gt;"",Weekly[[#This Row],[HGBC_P]]=FALSE,Weekly[[#This Row],[Actual]]=FALSE),AT460+Weekly[[#This Row],[V Odds &lt;]]-1,IF(AND(Weekly[[#This Row],[V Odds &lt;]]&lt;&gt;"",Weekly[[#This Row],[HGBC_P]]=FALSE,Weekly[[#This Row],[Actual]]=TRUE),AT460-1,IF(AND(Weekly[[#This Row],[H Odds &lt;]]&lt;&gt;"",Weekly[[#This Row],[HGBC_P]]=TRUE,Weekly[[#This Row],[Actual]]=FALSE),AT460-1,AT460)))))</f>
        <v>57.16</v>
      </c>
      <c r="AU461" s="37">
        <f>IF(AND(Weekly[[#This Row],[V Odds &lt;]]="",Weekly[[#This Row],[H Odds &lt;]]=""),AU460,IF(AND(Weekly[[#This Row],[H Odds &lt;]]&lt;&gt;"",Weekly[[#This Row],[XGB_P]]=TRUE,Weekly[[#This Row],[Actual]]=TRUE),AU460+Weekly[[#This Row],[H Odds &lt;]]-1,IF(AND(Weekly[[#This Row],[V Odds &lt;]]&lt;&gt;"",Weekly[[#This Row],[XGB_P]]=FALSE,Weekly[[#This Row],[Actual]]=FALSE),AU460+Weekly[[#This Row],[V Odds &lt;]]-1,IF(AND(Weekly[[#This Row],[V Odds &lt;]]&lt;&gt;"",Weekly[[#This Row],[XGB_P]]=FALSE,Weekly[[#This Row],[Actual]]=TRUE),AU460-1,IF(AND(Weekly[[#This Row],[H Odds &lt;]]&lt;&gt;"",Weekly[[#This Row],[XGB_P]]=TRUE,Weekly[[#This Row],[Actual]]=FALSE),AU460-1,AU460)))))</f>
        <v>68.510000000000005</v>
      </c>
      <c r="AV461" s="37">
        <f>IF(AND(Weekly[[#This Row],[V Odds &lt;]]="",Weekly[[#This Row],[H Odds &lt;]]=""),AV460,IF(AND(Weekly[[#This Row],[H Odds &lt;]]&lt;&gt;"",Weekly[[#This Row],[QDA_P]]=TRUE,Weekly[[#This Row],[Actual]]=TRUE),AV460+Weekly[[#This Row],[H Odds &lt;]]-1,IF(AND(Weekly[[#This Row],[V Odds &lt;]]&lt;&gt;"",Weekly[[#This Row],[QDA_P]]=FALSE,Weekly[[#This Row],[Actual]]=FALSE),AV460+Weekly[[#This Row],[V Odds &lt;]]-1,IF(AND(Weekly[[#This Row],[V Odds &lt;]]&lt;&gt;"",Weekly[[#This Row],[QDA_P]]=FALSE,Weekly[[#This Row],[Actual]]=TRUE),AV460-1,IF(AND(Weekly[[#This Row],[H Odds &lt;]]&lt;&gt;"",Weekly[[#This Row],[QDA_P]]=TRUE,Weekly[[#This Row],[Actual]]=FALSE),AV460-1,AV460)))))</f>
        <v>61.199999999999989</v>
      </c>
      <c r="AW461" s="37">
        <f>IF(AND(Weekly[[#This Row],[H Odds &lt;]]="",Weekly[[#This Row],[V Odds &lt;]]=""),AW460,IF(AND(Weekly[[#This Row],[KNC_P]]=Weekly[[#This Row],[Actual]],Weekly[[#This Row],[KNC_P]]=TRUE),AW460+Weekly[[#This Row],[BF H Odds]]-1,IF(AND(Weekly[[#This Row],[KNC_P]]=Weekly[[#This Row],[Actual]],Weekly[[#This Row],[KNC_P]]=FALSE),AW460+Weekly[[#This Row],[BF V Odds]]-1,AW460-1)))</f>
        <v>54.230000000000011</v>
      </c>
      <c r="AX461" s="37">
        <f>IF(AND(Weekly[[#This Row],[V Odds &lt;]]="",Weekly[[#This Row],[H Odds &lt;]]=""),AX460,IF(AND(Weekly[[#This Row],[V Odds &lt;]]&lt;&gt;"",Weekly[[#This Row],[FALSES]]&gt;0,Weekly[[#This Row],[Actual]]=FALSE),AX460+Weekly[[#This Row],[V Odds &lt;]]-1,IF(AND(Weekly[[#This Row],[H Odds &lt;]]&lt;&gt;"",Weekly[[#This Row],[TRUES]]&gt;0,Weekly[[#This Row],[Actual]]=TRUE),AX460+Weekly[[#This Row],[H Odds &lt;]]-1,IF(AND(Weekly[[#This Row],[V Odds &lt;]]&lt;&gt;"",Weekly[[#This Row],[FALSES]]=0),AX460,IF(AND(Weekly[[#This Row],[H Odds &lt;]]&lt;&gt;"",Weekly[[#This Row],[TRUES]]=0),AX460,AX460-1)))))</f>
        <v>102.49999999999997</v>
      </c>
      <c r="AY461" s="37">
        <f>IF(AND(Weekly[[#This Row],[V Odds &lt;]]="",Weekly[[#This Row],[H Odds &lt;]]=""),AY460,IF(AND(Weekly[[#This Row],[V Odds &lt;]]&lt;&gt;"",Weekly[[#This Row],[FALSES]]&gt;0,Weekly[[#This Row],[Actual]]=FALSE),AY460+((Weekly[[#This Row],[V Odds &lt;]]-1)*0.92),IF(AND(Weekly[[#This Row],[H Odds &lt;]]&lt;&gt;"",Weekly[[#This Row],[TRUES]]&gt;0,Weekly[[#This Row],[Actual]]=TRUE),AY460+((Weekly[[#This Row],[H Odds &lt;]]-1)*0.92),IF(AND(Weekly[[#This Row],[V Odds &lt;]]&lt;&gt;"",Weekly[[#This Row],[FALSES]]=0),AY460,IF(AND(Weekly[[#This Row],[H Odds &lt;]]&lt;&gt;"",Weekly[[#This Row],[TRUES]]=0),AY460,AY460-1)))))</f>
        <v>92.460000000000036</v>
      </c>
      <c r="AZ461" s="37">
        <f>IF(AND(Weekly[[#This Row],[V Odds &lt;]]="",Weekly[[#This Row],[H Odds &lt;]]=""),AZ460,IF(AND(Weekly[[#This Row],[V Odds &lt;]]&lt;&gt;"",Weekly[[#This Row],[Actual]]=FALSE),AZ460+Weekly[[#This Row],[V Odds &lt;]]-1,IF(AND(Weekly[[#This Row],[H Odds &lt;]]&lt;&gt;"",Weekly[[#This Row],[Actual]]=TRUE),AZ460+Weekly[[#This Row],[H Odds &lt;]]-1,AZ460-1)))</f>
        <v>90.469999999999985</v>
      </c>
      <c r="BA461" s="38">
        <f>IF(Weekly[[#This Row],[H Odds &lt;]]="",BA460,IF(AND(Weekly[[#This Row],[H Odds &lt;]]&lt;&gt;"",Weekly[[#This Row],[SVC_P]]=TRUE,Weekly[[#This Row],[Actual]]=TRUE),BA460+Weekly[[#This Row],[H Odds &lt;]]-1,IF(AND(Weekly[[#This Row],[H Odds &lt;]]&lt;&gt;"",Weekly[[#This Row],[SVC_P]]=TRUE,Weekly[[#This Row],[Actual]]=FALSE),BA460-1,BA460)))</f>
        <v>78.589999999999989</v>
      </c>
      <c r="BB461" s="38">
        <f>IF(Weekly[[#This Row],[H Odds &lt;]]="",BB460,IF(AND(Weekly[[#This Row],[H Odds &lt;]]&lt;&gt;"",Weekly[[#This Row],[ADBC_P]]=TRUE,Weekly[[#This Row],[Actual]]=TRUE),BB460+Weekly[[#This Row],[H Odds &lt;]]-1,IF(AND(Weekly[[#This Row],[H Odds &lt;]]&lt;&gt;"",Weekly[[#This Row],[ADBC_P]]=TRUE,Weekly[[#This Row],[Actual]]=FALSE),BB460-1,BB460)))</f>
        <v>52.41</v>
      </c>
      <c r="BC461" s="38">
        <f>IF(Weekly[[#This Row],[H Odds &lt;]]="",BC460,IF(AND(Weekly[[#This Row],[H Odds &lt;]]&lt;&gt;"",Weekly[[#This Row],[RFC_P]]=TRUE,Weekly[[#This Row],[Actual]]=TRUE),BC460+Weekly[[#This Row],[H Odds &lt;]]-1,IF(AND(Weekly[[#This Row],[H Odds &lt;]]&lt;&gt;"",Weekly[[#This Row],[RFC_P]]=TRUE,Weekly[[#This Row],[Actual]]=FALSE),BC460-1,BC460)))</f>
        <v>54.109999999999992</v>
      </c>
      <c r="BD461" s="38">
        <f>IF(Weekly[[#This Row],[H Odds &lt;]]="",BD460,IF(AND(Weekly[[#This Row],[H Odds &lt;]]&lt;&gt;"",Weekly[[#This Row],[GBC_P]]=TRUE,Weekly[[#This Row],[Actual]]=TRUE),BD460+Weekly[[#This Row],[H Odds &lt;]]-1,IF(AND(Weekly[[#This Row],[H Odds &lt;]]&lt;&gt;"",Weekly[[#This Row],[GBC_P]]=TRUE,Weekly[[#This Row],[Actual]]=FALSE),BD460-1,BD460)))</f>
        <v>53.110000000000007</v>
      </c>
      <c r="BE461" s="38">
        <f>IF(Weekly[[#This Row],[H Odds &lt;]]="",BE460,IF(AND(Weekly[[#This Row],[H Odds &lt;]]&lt;&gt;"",Weekly[[#This Row],[HGBC_P]]=TRUE,Weekly[[#This Row],[Actual]]=TRUE),BE460+Weekly[[#This Row],[H Odds &lt;]]-1,IF(AND(Weekly[[#This Row],[H Odds &lt;]]&lt;&gt;"",Weekly[[#This Row],[HGBC_P]]=TRUE,Weekly[[#This Row],[Actual]]=FALSE),BE460-1,BE460)))</f>
        <v>57.459999999999994</v>
      </c>
      <c r="BF461" s="38">
        <f>IF(Weekly[[#This Row],[H Odds &lt;]]="",BF460,IF(AND(Weekly[[#This Row],[H Odds &lt;]]&lt;&gt;"",Weekly[[#This Row],[XGB_P]]=TRUE,Weekly[[#This Row],[Actual]]=TRUE),BF460+Weekly[[#This Row],[H Odds &lt;]]-1,IF(AND(Weekly[[#This Row],[H Odds &lt;]]&lt;&gt;"",Weekly[[#This Row],[XGB_P]]=TRUE,Weekly[[#This Row],[Actual]]=FALSE),BF460-1,BF460)))</f>
        <v>64.08</v>
      </c>
      <c r="BG461" s="38">
        <f>IF(Weekly[[#This Row],[H Odds &lt;]]="",BG460,IF(AND(Weekly[[#This Row],[H Odds &lt;]]&lt;&gt;"",Weekly[[#This Row],[QDA_P]]=TRUE,Weekly[[#This Row],[Actual]]=TRUE),BG460+Weekly[[#This Row],[H Odds &lt;]]-1,IF(AND(Weekly[[#This Row],[H Odds &lt;]]&lt;&gt;"",Weekly[[#This Row],[QDA_P]]=TRUE,Weekly[[#This Row],[Actual]]=FALSE),BG460-1,BG460)))</f>
        <v>51.129999999999995</v>
      </c>
      <c r="BH461" s="38">
        <f>IF(Weekly[[#This Row],[H Odds &lt;]]="",BH460,IF(AND(Weekly[[#This Row],[H Odds &lt;]]&lt;&gt;"",Weekly[[#This Row],[KNC_P]]=TRUE,Weekly[[#This Row],[Actual]]=TRUE),BH460+Weekly[[#This Row],[H Odds &lt;]]-1,IF(AND(Weekly[[#This Row],[H Odds &lt;]]&lt;&gt;"",Weekly[[#This Row],[KNC_P]]=TRUE,Weekly[[#This Row],[Actual]]=FALSE),BH460-1,BH460)))</f>
        <v>55.499999999999993</v>
      </c>
      <c r="BI461" s="38">
        <f>IF(Weekly[[#This Row],[H Odds &lt;]]="",BI460,IF(AND(Weekly[[#This Row],[H Odds &lt;]]&lt;&gt;"",Weekly[[#This Row],[TRUES]]&gt;0,Weekly[[#This Row],[Actual]]=TRUE),BI460+Weekly[[#This Row],[H Odds &lt;]]-1,IF(AND(Weekly[[#This Row],[H Odds &lt;]]&lt;&gt;"",Weekly[[#This Row],[TRUES]]=0),BI460,BI460-1)))</f>
        <v>78.589999999999989</v>
      </c>
      <c r="BJ461" s="38">
        <f>IF(Weekly[[#This Row],[H Odds &lt;]]="",BJ460,IF(AND(Weekly[[#This Row],[H Odds &lt;]]&lt;&gt;"",Weekly[[#This Row],[Actual]]=TRUE),BJ460+Weekly[[#This Row],[H Odds &lt;]]-1,IF(AND(Weekly[[#This Row],[H Odds &lt;]]&lt;&gt;"",Weekly[[#This Row],[Actual]]=FALSE),BJ460-1,BJ460)))</f>
        <v>80.489999999999995</v>
      </c>
      <c r="BK461" s="58">
        <f>IF(AND(Weekly[[#This Row],[TRUES]]&gt;4,Weekly[[#This Row],[Actual]]=TRUE),BK460+Weekly[[#This Row],[BF H Odds]]-1,IF(AND(Weekly[[#This Row],[FALSES]]&gt;4,Weekly[[#This Row],[Actual]]=FALSE),BK460+Weekly[[#This Row],[BF V Odds]]-1,IF(AND(Weekly[[#This Row],[TRUES]]&gt;4,Weekly[[#This Row],[Actual]]=FALSE),BK460-1,IF(AND(Weekly[[#This Row],[FALSES]]&gt;4,Weekly[[#This Row],[Actual]]=TRUE),BK460-1,BK460))))</f>
        <v>-1.859999999999971</v>
      </c>
      <c r="BL461" s="58">
        <f>IF(AND(Weekly[[#This Row],[TRUES]]&gt;5,Weekly[[#This Row],[Actual]]=TRUE),BL460+Weekly[[#This Row],[BF H Odds]]-1,IF(AND(Weekly[[#This Row],[FALSES]]&gt;5,Weekly[[#This Row],[Actual]]=FALSE),BL460+Weekly[[#This Row],[BF V Odds]]-1,IF(AND(Weekly[[#This Row],[TRUES]]&gt;5,Weekly[[#This Row],[Actual]]=FALSE),BL460-1,IF(AND(Weekly[[#This Row],[FALSES]]&gt;5,Weekly[[#This Row],[Actual]]=TRUE),BL460-1,BL460))))</f>
        <v>7.2800000000000225</v>
      </c>
      <c r="BM461" s="58">
        <f>IF(AND(Weekly[[#This Row],[TRUES]]&gt;6,Weekly[[#This Row],[Actual]]=TRUE),BM460+Weekly[[#This Row],[BF H Odds]]-1,IF(AND(Weekly[[#This Row],[FALSES]]&gt;6,Weekly[[#This Row],[Actual]]=FALSE),BM460+Weekly[[#This Row],[BF V Odds]]-1,IF(AND(Weekly[[#This Row],[TRUES]]&gt;6,Weekly[[#This Row],[Actual]]=FALSE),BM460-1,IF(AND(Weekly[[#This Row],[FALSES]]&gt;6,Weekly[[#This Row],[Actual]]=TRUE),BM460-1,BM460))))</f>
        <v>38.130000000000003</v>
      </c>
    </row>
    <row r="462" spans="1:65" x14ac:dyDescent="0.25">
      <c r="A462" s="34"/>
      <c r="B462" s="10">
        <v>44300</v>
      </c>
      <c r="C462" s="17" t="s">
        <v>18</v>
      </c>
      <c r="D462" s="15" t="s">
        <v>22</v>
      </c>
      <c r="E462" t="b">
        <v>1</v>
      </c>
      <c r="F462" t="b">
        <v>1</v>
      </c>
      <c r="G462" t="b">
        <v>1</v>
      </c>
      <c r="H462" t="b">
        <v>1</v>
      </c>
      <c r="I462" t="b">
        <v>1</v>
      </c>
      <c r="J462" t="b">
        <v>1</v>
      </c>
      <c r="K462" t="b">
        <v>1</v>
      </c>
      <c r="L462" t="b">
        <v>0</v>
      </c>
      <c r="O462" t="str">
        <f>IF(Weekly[[#This Row],[H/V]]="H",Weekly[[#This Row],[BF H Odds]],IF(Weekly[[#This Row],[H/V]]="V",Weekly[[#This Row],[BF V Odds]],""))</f>
        <v/>
      </c>
      <c r="P462" t="b">
        <v>0</v>
      </c>
      <c r="R462" s="35">
        <f>IFERROR(IF(Weekly[[#This Row],[Won Bet?]]="yes",R461+(Weekly[[#This Row],[BF Odds]]*Weekly[[#This Row],[BF Stake]])-Weekly[[#This Row],[BF Stake]],R461-Weekly[[#This Row],[BF Stake]]),R461)</f>
        <v>1036.5469999999998</v>
      </c>
      <c r="S462" s="9">
        <f>IFERROR(IF(Weekly[[#This Row],[Won Bet?]]="yes",S461+(((Weekly[[#This Row],[BF Odds]]*Weekly[[#This Row],[BF Stake]])-Weekly[[#This Row],[BF Stake]])*0.92),S461-Weekly[[#This Row],[BF Stake]]),S461)</f>
        <v>1009.9536399999998</v>
      </c>
      <c r="T462">
        <v>1.72</v>
      </c>
      <c r="U462">
        <v>2.34</v>
      </c>
      <c r="V462" s="24">
        <f>IF(Weekly[[#This Row],[Actual]]="","",IF(AND(Weekly[[#This Row],[SVC_P]]=Weekly[[#This Row],[Actual]],Weekly[[#This Row],[SVC_P]]=TRUE),V461+Weekly[[#This Row],[BF H Odds]]-1,IF(AND(Weekly[[#This Row],[SVC_P]]=Weekly[[#This Row],[Actual]],Weekly[[#This Row],[SVC_P]]=FALSE),V461+Weekly[[#This Row],[BF V Odds]]-1,V461-1)))</f>
        <v>64.110000000000042</v>
      </c>
      <c r="W462" s="24">
        <f>IF(Weekly[[#This Row],[Actual]]="","",IF(AND(Weekly[[#This Row],[SVC_P]]=FALSE,Weekly[[#This Row],[Actual]]=TRUE),W461+Weekly[[#This Row],[BF H Odds]]-1,IF(AND(Weekly[[#This Row],[SVC_P]]=TRUE,Weekly[[#This Row],[Actual]]=FALSE,),W461+Weekly[[#This Row],[BF V Odds]]-1,W461-1)))</f>
        <v>-397.03</v>
      </c>
      <c r="X462" s="24">
        <f>IF(Weekly[[#This Row],[Actual]]="","",IF(AND(Weekly[[#This Row],[ADBC_P]]=Weekly[[#This Row],[Actual]],Weekly[[#This Row],[ADBC_P]]=TRUE),X461+Weekly[[#This Row],[BF H Odds]]-1,IF(AND(Weekly[[#This Row],[ADBC_P]]=Weekly[[#This Row],[Actual]],Weekly[[#This Row],[ADBC_P]]=FALSE),X461+Weekly[[#This Row],[BF V Odds]]-1,X461-1)))</f>
        <v>7.8700000000000223</v>
      </c>
      <c r="Y462" s="24">
        <f>IF(Weekly[[#This Row],[Actual]]="","",IF(AND(Weekly[[#This Row],[ADBC_P]]=FALSE,Weekly[[#This Row],[Actual]]=TRUE),Y461+Weekly[[#This Row],[BF H Odds]]-1,IF(AND(Weekly[[#This Row],[ADBC_P]]=TRUE,Weekly[[#This Row],[Actual]]=FALSE),Y461+Weekly[[#This Row],[BF V Odds]]-1,Y461-1)))</f>
        <v>68.02000000000001</v>
      </c>
      <c r="Z462" s="24">
        <f>IF(Weekly[[#This Row],[Actual]]="","",IF(AND(Weekly[[#This Row],[RFC_P]]=Weekly[[#This Row],[Actual]],Weekly[[#This Row],[RFC_P]]=TRUE),Z461+Weekly[[#This Row],[BF H Odds]]-1,IF(AND(Weekly[[#This Row],[RFC_P]]=Weekly[[#This Row],[Actual]],Weekly[[#This Row],[RFC_P]]=FALSE),Z461+Weekly[[#This Row],[BF V Odds]]-1,Z461-1)))</f>
        <v>27.250000000000007</v>
      </c>
      <c r="AA462" s="24">
        <f>IF(Weekly[[#This Row],[Actual]]="","",IF(AND(Weekly[[#This Row],[RFC_P]]=FALSE,Weekly[[#This Row],[Actual]]=TRUE),AA461+Weekly[[#This Row],[BF H Odds]]-1,IF(AND(Weekly[[#This Row],[RFC_P]]=TRUE,Weekly[[#This Row],[Actual]]=FALSE),AA461+Weekly[[#This Row],[BF V Odds]]-1,AA461-1)))</f>
        <v>48.639999999999972</v>
      </c>
      <c r="AB462" s="24">
        <f>IF(Weekly[[#This Row],[Actual]]="","",IF(AND(Weekly[[#This Row],[GBC_P]]=Weekly[[#This Row],[Actual]],Weekly[[#This Row],[GBC_P]]=TRUE),AB461+Weekly[[#This Row],[BF H Odds]]-1,IF(AND(Weekly[[#This Row],[GBC_P]]=Weekly[[#This Row],[Actual]],Weekly[[#This Row],[GBC_P]]=FALSE),AB461+Weekly[[#This Row],[BF V Odds]]-1,AB461-1)))</f>
        <v>4.8900000000000077</v>
      </c>
      <c r="AC462" s="24">
        <f>IF(Weekly[[#This Row],[Actual]]="","",IF(AND(Weekly[[#This Row],[GBC_P]]=FALSE,Weekly[[#This Row],[Actual]]=TRUE),AC461+Weekly[[#This Row],[BF H Odds]]-1,IF(AND(Weekly[[#This Row],[GBC_P]]=TRUE,Weekly[[#This Row],[Actual]]=FALSE),AC461+Weekly[[#This Row],[BF V Odds]]-1,AC461-1)))</f>
        <v>70.999999999999943</v>
      </c>
      <c r="AD462" s="24">
        <f>IF(Weekly[[#This Row],[Actual]]="","",IF(AND(Weekly[[#This Row],[HGBC_P]]=Weekly[[#This Row],[Actual]],Weekly[[#This Row],[HGBC_P]]=TRUE),AD461+Weekly[[#This Row],[BF H Odds]]-1,IF(AND(Weekly[[#This Row],[HGBC_P]]=Weekly[[#This Row],[Actual]],Weekly[[#This Row],[HGBC_P]]=FALSE),AD461+Weekly[[#This Row],[BF V Odds]]-1,AD461-1)))</f>
        <v>0.30000000000002558</v>
      </c>
      <c r="AE462" s="24">
        <f>IF(Weekly[[#This Row],[Actual]]="","",IF(AND(Weekly[[#This Row],[HGBC_P]]=FALSE,Weekly[[#This Row],[Actual]]=TRUE),AE461+Weekly[[#This Row],[BF H Odds]]-1,IF(AND(Weekly[[#This Row],[HGBC_P]]=TRUE,Weekly[[#This Row],[Actual]]=FALSE),AE461+Weekly[[#This Row],[BF V Odds]]-1,AE461-1)))</f>
        <v>75.589999999999989</v>
      </c>
      <c r="AF462" s="24">
        <f>IF(Weekly[[#This Row],[Actual]]="","",IF(AND(Weekly[[#This Row],[XGB_P]]=Weekly[[#This Row],[Actual]],Weekly[[#This Row],[XGB_P]]=TRUE),AF461+Weekly[[#This Row],[BF H Odds]]-1,IF(AND(Weekly[[#This Row],[XGB_P]]=Weekly[[#This Row],[Actual]],Weekly[[#This Row],[XGB_P]]=FALSE),AF461+Weekly[[#This Row],[BF V Odds]]-1,AF461-1)))</f>
        <v>25.890000000000025</v>
      </c>
      <c r="AG462" s="24">
        <f>IF(Weekly[[#This Row],[Actual]]="","",IF(AND(Weekly[[#This Row],[XGB_P]]=FALSE,Weekly[[#This Row],[Actual]]=TRUE),AG461+Weekly[[#This Row],[BF H Odds]]-1,IF(AND(Weekly[[#This Row],[XGB_P]]=TRUE,Weekly[[#This Row],[Actual]]=FALSE),AG461+Weekly[[#This Row],[BF V Odds]]-1,AG461-1)))</f>
        <v>49.999999999999986</v>
      </c>
      <c r="AH462" s="24">
        <f>IF(Weekly[[#This Row],[Actual]]="","",IF(AND(Weekly[[#This Row],[QDA_P]]=Weekly[[#This Row],[Actual]],Weekly[[#This Row],[QDA_P]]=TRUE),AH461+Weekly[[#This Row],[BF H Odds]]-1,IF(AND(Weekly[[#This Row],[QDA_P]]=Weekly[[#This Row],[Actual]],Weekly[[#This Row],[QDA_P]]=FALSE),AH461+Weekly[[#This Row],[BF V Odds]]-1,AH461-1)))</f>
        <v>-11.849999999999991</v>
      </c>
      <c r="AI462" s="24">
        <f>IF(Weekly[[#This Row],[Actual]]="","",IF(AND(Weekly[[#This Row],[QDA_P]]=FALSE,Weekly[[#This Row],[Actual]]=TRUE),AI461+Weekly[[#This Row],[BF H Odds]]-1,IF(AND(Weekly[[#This Row],[QDA_P]]=TRUE,Weekly[[#This Row],[Actual]]=FALSE),AI461+Weekly[[#This Row],[BF V Odds]]-1,AI461-1)))</f>
        <v>87.74</v>
      </c>
      <c r="AJ462" s="24">
        <f>IF(Weekly[[#This Row],[Actual]]="","",IF(AND(Weekly[[#This Row],[KNC_P]]=FALSE,Weekly[[#This Row],[Actual]]=TRUE),AJ461+Weekly[[#This Row],[BF H Odds]]-1,IF(AND(Weekly[[#This Row],[KNC_P]]=TRUE,Weekly[[#This Row],[Actual]]=FALSE),AJ461+Weekly[[#This Row],[BF V Odds]]-1,AJ461-1)))</f>
        <v>57.309999999999967</v>
      </c>
      <c r="AK462" s="24">
        <f>IF(Weekly[[#This Row],[Actual]]="","",IF(AND(Weekly[[#This Row],[KNC_P]]=FALSE,Weekly[[#This Row],[Actual]]=TRUE),AK461+Weekly[[#This Row],[BF H Odds]]-1,IF(AND(Weekly[[#This Row],[KNC_P]]=TRUE,Weekly[[#This Row],[Actual]]=FALSE),AK461+Weekly[[#This Row],[BF V Odds]]-1,AK461-1)))</f>
        <v>56.209999999999958</v>
      </c>
      <c r="AL462" s="30">
        <f>IF(Weekly[[#This Row],[Actual]]="","",COUNTIF(Weekly[[#This Row],[SVC_P]:[QDA_P]],TRUE))</f>
        <v>7</v>
      </c>
      <c r="AM462" s="30">
        <f>IF(Weekly[[#This Row],[Actual]]="","",COUNTIF(Weekly[[#This Row],[SVC_P]:[QDA_P]],FALSE))</f>
        <v>0</v>
      </c>
      <c r="AN462" s="36" t="str">
        <f>IF(AND(Weekly[[#This Row],[BF V Odds]]&gt;$BO$6,Weekly[[#This Row],[BF V Odds]] &lt; $BO$7),Weekly[[#This Row],[BF V Odds]],"")</f>
        <v/>
      </c>
      <c r="AO462" s="36" t="str">
        <f>IF(AND(Weekly[[#This Row],[BF H Odds]]&gt;$BO$6, Weekly[[#This Row],[BF H Odds]] &lt; $BO$7),Weekly[[#This Row],[BF H Odds]],"")</f>
        <v/>
      </c>
      <c r="AP462" s="37">
        <f>IF(AND(Weekly[[#This Row],[V Odds &lt;]]="",Weekly[[#This Row],[H Odds &lt;]]=""),AP461,IF(AND(Weekly[[#This Row],[H Odds &lt;]]&lt;&gt;"",Weekly[[#This Row],[SVC_P]]=TRUE,Weekly[[#This Row],[Actual]]=TRUE),AP461+Weekly[[#This Row],[H Odds &lt;]]-1,IF(AND(Weekly[[#This Row],[V Odds &lt;]]&lt;&gt;"",Weekly[[#This Row],[SVC_P]]=FALSE,Weekly[[#This Row],[Actual]]=FALSE),AP461+Weekly[[#This Row],[V Odds &lt;]]-1,IF(AND(Weekly[[#This Row],[V Odds &lt;]]&lt;&gt;"",Weekly[[#This Row],[SVC_P]]=FALSE,Weekly[[#This Row],[Actual]]=TRUE),AP461-1,IF(AND(Weekly[[#This Row],[H Odds &lt;]]&lt;&gt;"",Weekly[[#This Row],[SVC_P]]=TRUE,Weekly[[#This Row],[Actual]]=FALSE),AP461-1,AP461)))))</f>
        <v>83.63000000000001</v>
      </c>
      <c r="AQ462" s="37">
        <f>IF(AND(Weekly[[#This Row],[V Odds &lt;]]="",Weekly[[#This Row],[H Odds &lt;]]=""),AQ461,IF(AND(Weekly[[#This Row],[H Odds &lt;]]&lt;&gt;"",Weekly[[#This Row],[ADBC_P]]=TRUE,Weekly[[#This Row],[Actual]]=TRUE),AQ461+Weekly[[#This Row],[H Odds &lt;]]-1,IF(AND(Weekly[[#This Row],[V Odds &lt;]]&lt;&gt;"",Weekly[[#This Row],[ADBC_P]]=FALSE,Weekly[[#This Row],[Actual]]=FALSE),AQ461+Weekly[[#This Row],[V Odds &lt;]]-1,IF(AND(Weekly[[#This Row],[V Odds &lt;]]&lt;&gt;"",Weekly[[#This Row],[ADBC_P]]=FALSE,Weekly[[#This Row],[Actual]]=TRUE),AQ461-1,IF(AND(Weekly[[#This Row],[H Odds &lt;]]&lt;&gt;"",Weekly[[#This Row],[ADBC_P]]=TRUE,Weekly[[#This Row],[Actual]]=FALSE),AQ461-1,AQ461)))))</f>
        <v>53.73</v>
      </c>
      <c r="AR462" s="37">
        <f>IF(AND(Weekly[[#This Row],[V Odds &lt;]]="",Weekly[[#This Row],[H Odds &lt;]]=""),AR461,IF(AND(Weekly[[#This Row],[H Odds &lt;]]&lt;&gt;"",Weekly[[#This Row],[RFC_P]]=TRUE,Weekly[[#This Row],[Actual]]=TRUE),AR461+Weekly[[#This Row],[H Odds &lt;]]-1,IF(AND(Weekly[[#This Row],[V Odds &lt;]]&lt;&gt;"",Weekly[[#This Row],[RFC_P]]=FALSE,Weekly[[#This Row],[Actual]]=FALSE),AR461+Weekly[[#This Row],[V Odds &lt;]]-1,IF(AND(Weekly[[#This Row],[V Odds &lt;]]&lt;&gt;"",Weekly[[#This Row],[RFC_P]]=FALSE,Weekly[[#This Row],[Actual]]=TRUE),AR461-1,IF(AND(Weekly[[#This Row],[H Odds &lt;]]&lt;&gt;"",Weekly[[#This Row],[RFC_P]]=TRUE,Weekly[[#This Row],[Actual]]=FALSE),AR461-1,AR461)))))</f>
        <v>73.439999999999984</v>
      </c>
      <c r="AS462" s="37">
        <f>IF(AND(Weekly[[#This Row],[V Odds &lt;]]="",Weekly[[#This Row],[H Odds &lt;]]=""),AS461,IF(AND(Weekly[[#This Row],[H Odds &lt;]]&lt;&gt;"",Weekly[[#This Row],[GBC_P]]=TRUE,Weekly[[#This Row],[Actual]]=TRUE),AS461+Weekly[[#This Row],[H Odds &lt;]]-1,IF(AND(Weekly[[#This Row],[V Odds &lt;]]&lt;&gt;"",Weekly[[#This Row],[GBC_P]]=FALSE,Weekly[[#This Row],[Actual]]=FALSE),AS461+Weekly[[#This Row],[V Odds &lt;]]-1,IF(AND(Weekly[[#This Row],[V Odds &lt;]]&lt;&gt;"",Weekly[[#This Row],[GBC_P]]=FALSE,Weekly[[#This Row],[Actual]]=TRUE),AS461-1,IF(AND(Weekly[[#This Row],[H Odds &lt;]]&lt;&gt;"",Weekly[[#This Row],[GBC_P]]=TRUE,Weekly[[#This Row],[Actual]]=FALSE),AS461-1,AS461)))))</f>
        <v>56.63</v>
      </c>
      <c r="AT462" s="37">
        <f>IF(AND(Weekly[[#This Row],[V Odds &lt;]]="",Weekly[[#This Row],[H Odds &lt;]]=""),AT461,IF(AND(Weekly[[#This Row],[H Odds &lt;]]&lt;&gt;"",Weekly[[#This Row],[HGBC_P]]=TRUE,Weekly[[#This Row],[Actual]]=TRUE),AT461+Weekly[[#This Row],[H Odds &lt;]]-1,IF(AND(Weekly[[#This Row],[V Odds &lt;]]&lt;&gt;"",Weekly[[#This Row],[HGBC_P]]=FALSE,Weekly[[#This Row],[Actual]]=FALSE),AT461+Weekly[[#This Row],[V Odds &lt;]]-1,IF(AND(Weekly[[#This Row],[V Odds &lt;]]&lt;&gt;"",Weekly[[#This Row],[HGBC_P]]=FALSE,Weekly[[#This Row],[Actual]]=TRUE),AT461-1,IF(AND(Weekly[[#This Row],[H Odds &lt;]]&lt;&gt;"",Weekly[[#This Row],[HGBC_P]]=TRUE,Weekly[[#This Row],[Actual]]=FALSE),AT461-1,AT461)))))</f>
        <v>57.16</v>
      </c>
      <c r="AU462" s="37">
        <f>IF(AND(Weekly[[#This Row],[V Odds &lt;]]="",Weekly[[#This Row],[H Odds &lt;]]=""),AU461,IF(AND(Weekly[[#This Row],[H Odds &lt;]]&lt;&gt;"",Weekly[[#This Row],[XGB_P]]=TRUE,Weekly[[#This Row],[Actual]]=TRUE),AU461+Weekly[[#This Row],[H Odds &lt;]]-1,IF(AND(Weekly[[#This Row],[V Odds &lt;]]&lt;&gt;"",Weekly[[#This Row],[XGB_P]]=FALSE,Weekly[[#This Row],[Actual]]=FALSE),AU461+Weekly[[#This Row],[V Odds &lt;]]-1,IF(AND(Weekly[[#This Row],[V Odds &lt;]]&lt;&gt;"",Weekly[[#This Row],[XGB_P]]=FALSE,Weekly[[#This Row],[Actual]]=TRUE),AU461-1,IF(AND(Weekly[[#This Row],[H Odds &lt;]]&lt;&gt;"",Weekly[[#This Row],[XGB_P]]=TRUE,Weekly[[#This Row],[Actual]]=FALSE),AU461-1,AU461)))))</f>
        <v>68.510000000000005</v>
      </c>
      <c r="AV462" s="37">
        <f>IF(AND(Weekly[[#This Row],[V Odds &lt;]]="",Weekly[[#This Row],[H Odds &lt;]]=""),AV461,IF(AND(Weekly[[#This Row],[H Odds &lt;]]&lt;&gt;"",Weekly[[#This Row],[QDA_P]]=TRUE,Weekly[[#This Row],[Actual]]=TRUE),AV461+Weekly[[#This Row],[H Odds &lt;]]-1,IF(AND(Weekly[[#This Row],[V Odds &lt;]]&lt;&gt;"",Weekly[[#This Row],[QDA_P]]=FALSE,Weekly[[#This Row],[Actual]]=FALSE),AV461+Weekly[[#This Row],[V Odds &lt;]]-1,IF(AND(Weekly[[#This Row],[V Odds &lt;]]&lt;&gt;"",Weekly[[#This Row],[QDA_P]]=FALSE,Weekly[[#This Row],[Actual]]=TRUE),AV461-1,IF(AND(Weekly[[#This Row],[H Odds &lt;]]&lt;&gt;"",Weekly[[#This Row],[QDA_P]]=TRUE,Weekly[[#This Row],[Actual]]=FALSE),AV461-1,AV461)))))</f>
        <v>61.199999999999989</v>
      </c>
      <c r="AW462" s="37">
        <f>IF(AND(Weekly[[#This Row],[H Odds &lt;]]="",Weekly[[#This Row],[V Odds &lt;]]=""),AW461,IF(AND(Weekly[[#This Row],[KNC_P]]=Weekly[[#This Row],[Actual]],Weekly[[#This Row],[KNC_P]]=TRUE),AW461+Weekly[[#This Row],[BF H Odds]]-1,IF(AND(Weekly[[#This Row],[KNC_P]]=Weekly[[#This Row],[Actual]],Weekly[[#This Row],[KNC_P]]=FALSE),AW461+Weekly[[#This Row],[BF V Odds]]-1,AW461-1)))</f>
        <v>54.230000000000011</v>
      </c>
      <c r="AX462" s="37">
        <f>IF(AND(Weekly[[#This Row],[V Odds &lt;]]="",Weekly[[#This Row],[H Odds &lt;]]=""),AX461,IF(AND(Weekly[[#This Row],[V Odds &lt;]]&lt;&gt;"",Weekly[[#This Row],[FALSES]]&gt;0,Weekly[[#This Row],[Actual]]=FALSE),AX461+Weekly[[#This Row],[V Odds &lt;]]-1,IF(AND(Weekly[[#This Row],[H Odds &lt;]]&lt;&gt;"",Weekly[[#This Row],[TRUES]]&gt;0,Weekly[[#This Row],[Actual]]=TRUE),AX461+Weekly[[#This Row],[H Odds &lt;]]-1,IF(AND(Weekly[[#This Row],[V Odds &lt;]]&lt;&gt;"",Weekly[[#This Row],[FALSES]]=0),AX461,IF(AND(Weekly[[#This Row],[H Odds &lt;]]&lt;&gt;"",Weekly[[#This Row],[TRUES]]=0),AX461,AX461-1)))))</f>
        <v>102.49999999999997</v>
      </c>
      <c r="AY462" s="37">
        <f>IF(AND(Weekly[[#This Row],[V Odds &lt;]]="",Weekly[[#This Row],[H Odds &lt;]]=""),AY461,IF(AND(Weekly[[#This Row],[V Odds &lt;]]&lt;&gt;"",Weekly[[#This Row],[FALSES]]&gt;0,Weekly[[#This Row],[Actual]]=FALSE),AY461+((Weekly[[#This Row],[V Odds &lt;]]-1)*0.92),IF(AND(Weekly[[#This Row],[H Odds &lt;]]&lt;&gt;"",Weekly[[#This Row],[TRUES]]&gt;0,Weekly[[#This Row],[Actual]]=TRUE),AY461+((Weekly[[#This Row],[H Odds &lt;]]-1)*0.92),IF(AND(Weekly[[#This Row],[V Odds &lt;]]&lt;&gt;"",Weekly[[#This Row],[FALSES]]=0),AY461,IF(AND(Weekly[[#This Row],[H Odds &lt;]]&lt;&gt;"",Weekly[[#This Row],[TRUES]]=0),AY461,AY461-1)))))</f>
        <v>92.460000000000036</v>
      </c>
      <c r="AZ462" s="37">
        <f>IF(AND(Weekly[[#This Row],[V Odds &lt;]]="",Weekly[[#This Row],[H Odds &lt;]]=""),AZ461,IF(AND(Weekly[[#This Row],[V Odds &lt;]]&lt;&gt;"",Weekly[[#This Row],[Actual]]=FALSE),AZ461+Weekly[[#This Row],[V Odds &lt;]]-1,IF(AND(Weekly[[#This Row],[H Odds &lt;]]&lt;&gt;"",Weekly[[#This Row],[Actual]]=TRUE),AZ461+Weekly[[#This Row],[H Odds &lt;]]-1,AZ461-1)))</f>
        <v>90.469999999999985</v>
      </c>
      <c r="BA462" s="38">
        <f>IF(Weekly[[#This Row],[H Odds &lt;]]="",BA461,IF(AND(Weekly[[#This Row],[H Odds &lt;]]&lt;&gt;"",Weekly[[#This Row],[SVC_P]]=TRUE,Weekly[[#This Row],[Actual]]=TRUE),BA461+Weekly[[#This Row],[H Odds &lt;]]-1,IF(AND(Weekly[[#This Row],[H Odds &lt;]]&lt;&gt;"",Weekly[[#This Row],[SVC_P]]=TRUE,Weekly[[#This Row],[Actual]]=FALSE),BA461-1,BA461)))</f>
        <v>78.589999999999989</v>
      </c>
      <c r="BB462" s="38">
        <f>IF(Weekly[[#This Row],[H Odds &lt;]]="",BB461,IF(AND(Weekly[[#This Row],[H Odds &lt;]]&lt;&gt;"",Weekly[[#This Row],[ADBC_P]]=TRUE,Weekly[[#This Row],[Actual]]=TRUE),BB461+Weekly[[#This Row],[H Odds &lt;]]-1,IF(AND(Weekly[[#This Row],[H Odds &lt;]]&lt;&gt;"",Weekly[[#This Row],[ADBC_P]]=TRUE,Weekly[[#This Row],[Actual]]=FALSE),BB461-1,BB461)))</f>
        <v>52.41</v>
      </c>
      <c r="BC462" s="38">
        <f>IF(Weekly[[#This Row],[H Odds &lt;]]="",BC461,IF(AND(Weekly[[#This Row],[H Odds &lt;]]&lt;&gt;"",Weekly[[#This Row],[RFC_P]]=TRUE,Weekly[[#This Row],[Actual]]=TRUE),BC461+Weekly[[#This Row],[H Odds &lt;]]-1,IF(AND(Weekly[[#This Row],[H Odds &lt;]]&lt;&gt;"",Weekly[[#This Row],[RFC_P]]=TRUE,Weekly[[#This Row],[Actual]]=FALSE),BC461-1,BC461)))</f>
        <v>54.109999999999992</v>
      </c>
      <c r="BD462" s="38">
        <f>IF(Weekly[[#This Row],[H Odds &lt;]]="",BD461,IF(AND(Weekly[[#This Row],[H Odds &lt;]]&lt;&gt;"",Weekly[[#This Row],[GBC_P]]=TRUE,Weekly[[#This Row],[Actual]]=TRUE),BD461+Weekly[[#This Row],[H Odds &lt;]]-1,IF(AND(Weekly[[#This Row],[H Odds &lt;]]&lt;&gt;"",Weekly[[#This Row],[GBC_P]]=TRUE,Weekly[[#This Row],[Actual]]=FALSE),BD461-1,BD461)))</f>
        <v>53.110000000000007</v>
      </c>
      <c r="BE462" s="38">
        <f>IF(Weekly[[#This Row],[H Odds &lt;]]="",BE461,IF(AND(Weekly[[#This Row],[H Odds &lt;]]&lt;&gt;"",Weekly[[#This Row],[HGBC_P]]=TRUE,Weekly[[#This Row],[Actual]]=TRUE),BE461+Weekly[[#This Row],[H Odds &lt;]]-1,IF(AND(Weekly[[#This Row],[H Odds &lt;]]&lt;&gt;"",Weekly[[#This Row],[HGBC_P]]=TRUE,Weekly[[#This Row],[Actual]]=FALSE),BE461-1,BE461)))</f>
        <v>57.459999999999994</v>
      </c>
      <c r="BF462" s="38">
        <f>IF(Weekly[[#This Row],[H Odds &lt;]]="",BF461,IF(AND(Weekly[[#This Row],[H Odds &lt;]]&lt;&gt;"",Weekly[[#This Row],[XGB_P]]=TRUE,Weekly[[#This Row],[Actual]]=TRUE),BF461+Weekly[[#This Row],[H Odds &lt;]]-1,IF(AND(Weekly[[#This Row],[H Odds &lt;]]&lt;&gt;"",Weekly[[#This Row],[XGB_P]]=TRUE,Weekly[[#This Row],[Actual]]=FALSE),BF461-1,BF461)))</f>
        <v>64.08</v>
      </c>
      <c r="BG462" s="38">
        <f>IF(Weekly[[#This Row],[H Odds &lt;]]="",BG461,IF(AND(Weekly[[#This Row],[H Odds &lt;]]&lt;&gt;"",Weekly[[#This Row],[QDA_P]]=TRUE,Weekly[[#This Row],[Actual]]=TRUE),BG461+Weekly[[#This Row],[H Odds &lt;]]-1,IF(AND(Weekly[[#This Row],[H Odds &lt;]]&lt;&gt;"",Weekly[[#This Row],[QDA_P]]=TRUE,Weekly[[#This Row],[Actual]]=FALSE),BG461-1,BG461)))</f>
        <v>51.129999999999995</v>
      </c>
      <c r="BH462" s="38">
        <f>IF(Weekly[[#This Row],[H Odds &lt;]]="",BH461,IF(AND(Weekly[[#This Row],[H Odds &lt;]]&lt;&gt;"",Weekly[[#This Row],[KNC_P]]=TRUE,Weekly[[#This Row],[Actual]]=TRUE),BH461+Weekly[[#This Row],[H Odds &lt;]]-1,IF(AND(Weekly[[#This Row],[H Odds &lt;]]&lt;&gt;"",Weekly[[#This Row],[KNC_P]]=TRUE,Weekly[[#This Row],[Actual]]=FALSE),BH461-1,BH461)))</f>
        <v>55.499999999999993</v>
      </c>
      <c r="BI462" s="38">
        <f>IF(Weekly[[#This Row],[H Odds &lt;]]="",BI461,IF(AND(Weekly[[#This Row],[H Odds &lt;]]&lt;&gt;"",Weekly[[#This Row],[TRUES]]&gt;0,Weekly[[#This Row],[Actual]]=TRUE),BI461+Weekly[[#This Row],[H Odds &lt;]]-1,IF(AND(Weekly[[#This Row],[H Odds &lt;]]&lt;&gt;"",Weekly[[#This Row],[TRUES]]=0),BI461,BI461-1)))</f>
        <v>78.589999999999989</v>
      </c>
      <c r="BJ462" s="38">
        <f>IF(Weekly[[#This Row],[H Odds &lt;]]="",BJ461,IF(AND(Weekly[[#This Row],[H Odds &lt;]]&lt;&gt;"",Weekly[[#This Row],[Actual]]=TRUE),BJ461+Weekly[[#This Row],[H Odds &lt;]]-1,IF(AND(Weekly[[#This Row],[H Odds &lt;]]&lt;&gt;"",Weekly[[#This Row],[Actual]]=FALSE),BJ461-1,BJ461)))</f>
        <v>80.489999999999995</v>
      </c>
      <c r="BK462" s="58">
        <f>IF(AND(Weekly[[#This Row],[TRUES]]&gt;4,Weekly[[#This Row],[Actual]]=TRUE),BK461+Weekly[[#This Row],[BF H Odds]]-1,IF(AND(Weekly[[#This Row],[FALSES]]&gt;4,Weekly[[#This Row],[Actual]]=FALSE),BK461+Weekly[[#This Row],[BF V Odds]]-1,IF(AND(Weekly[[#This Row],[TRUES]]&gt;4,Weekly[[#This Row],[Actual]]=FALSE),BK461-1,IF(AND(Weekly[[#This Row],[FALSES]]&gt;4,Weekly[[#This Row],[Actual]]=TRUE),BK461-1,BK461))))</f>
        <v>-2.859999999999971</v>
      </c>
      <c r="BL462" s="58">
        <f>IF(AND(Weekly[[#This Row],[TRUES]]&gt;5,Weekly[[#This Row],[Actual]]=TRUE),BL461+Weekly[[#This Row],[BF H Odds]]-1,IF(AND(Weekly[[#This Row],[FALSES]]&gt;5,Weekly[[#This Row],[Actual]]=FALSE),BL461+Weekly[[#This Row],[BF V Odds]]-1,IF(AND(Weekly[[#This Row],[TRUES]]&gt;5,Weekly[[#This Row],[Actual]]=FALSE),BL461-1,IF(AND(Weekly[[#This Row],[FALSES]]&gt;5,Weekly[[#This Row],[Actual]]=TRUE),BL461-1,BL461))))</f>
        <v>6.2800000000000225</v>
      </c>
      <c r="BM462" s="58">
        <f>IF(AND(Weekly[[#This Row],[TRUES]]&gt;6,Weekly[[#This Row],[Actual]]=TRUE),BM461+Weekly[[#This Row],[BF H Odds]]-1,IF(AND(Weekly[[#This Row],[FALSES]]&gt;6,Weekly[[#This Row],[Actual]]=FALSE),BM461+Weekly[[#This Row],[BF V Odds]]-1,IF(AND(Weekly[[#This Row],[TRUES]]&gt;6,Weekly[[#This Row],[Actual]]=FALSE),BM461-1,IF(AND(Weekly[[#This Row],[FALSES]]&gt;6,Weekly[[#This Row],[Actual]]=TRUE),BM461-1,BM461))))</f>
        <v>37.130000000000003</v>
      </c>
    </row>
    <row r="463" spans="1:65" x14ac:dyDescent="0.25">
      <c r="A463" s="34"/>
      <c r="B463" s="10">
        <v>44300</v>
      </c>
      <c r="C463" s="17" t="s">
        <v>37</v>
      </c>
      <c r="D463" s="15" t="s">
        <v>17</v>
      </c>
      <c r="E463" t="b">
        <v>1</v>
      </c>
      <c r="F463" t="b">
        <v>1</v>
      </c>
      <c r="G463" t="b">
        <v>1</v>
      </c>
      <c r="H463" t="b">
        <v>1</v>
      </c>
      <c r="I463" t="b">
        <v>1</v>
      </c>
      <c r="J463" t="b">
        <v>1</v>
      </c>
      <c r="K463" t="b">
        <v>1</v>
      </c>
      <c r="L463" t="b">
        <v>1</v>
      </c>
      <c r="O463" t="str">
        <f>IF(Weekly[[#This Row],[H/V]]="H",Weekly[[#This Row],[BF H Odds]],IF(Weekly[[#This Row],[H/V]]="V",Weekly[[#This Row],[BF V Odds]],""))</f>
        <v/>
      </c>
      <c r="P463" t="b">
        <v>1</v>
      </c>
      <c r="R463" s="35">
        <f>IFERROR(IF(Weekly[[#This Row],[Won Bet?]]="yes",R462+(Weekly[[#This Row],[BF Odds]]*Weekly[[#This Row],[BF Stake]])-Weekly[[#This Row],[BF Stake]],R462-Weekly[[#This Row],[BF Stake]]),R462)</f>
        <v>1036.5469999999998</v>
      </c>
      <c r="S463" s="9">
        <f>IFERROR(IF(Weekly[[#This Row],[Won Bet?]]="yes",S462+(((Weekly[[#This Row],[BF Odds]]*Weekly[[#This Row],[BF Stake]])-Weekly[[#This Row],[BF Stake]])*0.92),S462-Weekly[[#This Row],[BF Stake]]),S462)</f>
        <v>1009.9536399999998</v>
      </c>
      <c r="T463">
        <v>3</v>
      </c>
      <c r="U463">
        <v>1.49</v>
      </c>
      <c r="V463" s="24">
        <f>IF(Weekly[[#This Row],[Actual]]="","",IF(AND(Weekly[[#This Row],[SVC_P]]=Weekly[[#This Row],[Actual]],Weekly[[#This Row],[SVC_P]]=TRUE),V462+Weekly[[#This Row],[BF H Odds]]-1,IF(AND(Weekly[[#This Row],[SVC_P]]=Weekly[[#This Row],[Actual]],Weekly[[#This Row],[SVC_P]]=FALSE),V462+Weekly[[#This Row],[BF V Odds]]-1,V462-1)))</f>
        <v>64.600000000000037</v>
      </c>
      <c r="W463" s="24">
        <f>IF(Weekly[[#This Row],[Actual]]="","",IF(AND(Weekly[[#This Row],[SVC_P]]=FALSE,Weekly[[#This Row],[Actual]]=TRUE),W462+Weekly[[#This Row],[BF H Odds]]-1,IF(AND(Weekly[[#This Row],[SVC_P]]=TRUE,Weekly[[#This Row],[Actual]]=FALSE,),W462+Weekly[[#This Row],[BF V Odds]]-1,W462-1)))</f>
        <v>-398.03</v>
      </c>
      <c r="X463" s="24">
        <f>IF(Weekly[[#This Row],[Actual]]="","",IF(AND(Weekly[[#This Row],[ADBC_P]]=Weekly[[#This Row],[Actual]],Weekly[[#This Row],[ADBC_P]]=TRUE),X462+Weekly[[#This Row],[BF H Odds]]-1,IF(AND(Weekly[[#This Row],[ADBC_P]]=Weekly[[#This Row],[Actual]],Weekly[[#This Row],[ADBC_P]]=FALSE),X462+Weekly[[#This Row],[BF V Odds]]-1,X462-1)))</f>
        <v>8.3600000000000225</v>
      </c>
      <c r="Y463" s="24">
        <f>IF(Weekly[[#This Row],[Actual]]="","",IF(AND(Weekly[[#This Row],[ADBC_P]]=FALSE,Weekly[[#This Row],[Actual]]=TRUE),Y462+Weekly[[#This Row],[BF H Odds]]-1,IF(AND(Weekly[[#This Row],[ADBC_P]]=TRUE,Weekly[[#This Row],[Actual]]=FALSE),Y462+Weekly[[#This Row],[BF V Odds]]-1,Y462-1)))</f>
        <v>67.02000000000001</v>
      </c>
      <c r="Z463" s="24">
        <f>IF(Weekly[[#This Row],[Actual]]="","",IF(AND(Weekly[[#This Row],[RFC_P]]=Weekly[[#This Row],[Actual]],Weekly[[#This Row],[RFC_P]]=TRUE),Z462+Weekly[[#This Row],[BF H Odds]]-1,IF(AND(Weekly[[#This Row],[RFC_P]]=Weekly[[#This Row],[Actual]],Weekly[[#This Row],[RFC_P]]=FALSE),Z462+Weekly[[#This Row],[BF V Odds]]-1,Z462-1)))</f>
        <v>27.740000000000006</v>
      </c>
      <c r="AA463" s="24">
        <f>IF(Weekly[[#This Row],[Actual]]="","",IF(AND(Weekly[[#This Row],[RFC_P]]=FALSE,Weekly[[#This Row],[Actual]]=TRUE),AA462+Weekly[[#This Row],[BF H Odds]]-1,IF(AND(Weekly[[#This Row],[RFC_P]]=TRUE,Weekly[[#This Row],[Actual]]=FALSE),AA462+Weekly[[#This Row],[BF V Odds]]-1,AA462-1)))</f>
        <v>47.639999999999972</v>
      </c>
      <c r="AB463" s="24">
        <f>IF(Weekly[[#This Row],[Actual]]="","",IF(AND(Weekly[[#This Row],[GBC_P]]=Weekly[[#This Row],[Actual]],Weekly[[#This Row],[GBC_P]]=TRUE),AB462+Weekly[[#This Row],[BF H Odds]]-1,IF(AND(Weekly[[#This Row],[GBC_P]]=Weekly[[#This Row],[Actual]],Weekly[[#This Row],[GBC_P]]=FALSE),AB462+Weekly[[#This Row],[BF V Odds]]-1,AB462-1)))</f>
        <v>5.3800000000000079</v>
      </c>
      <c r="AC463" s="24">
        <f>IF(Weekly[[#This Row],[Actual]]="","",IF(AND(Weekly[[#This Row],[GBC_P]]=FALSE,Weekly[[#This Row],[Actual]]=TRUE),AC462+Weekly[[#This Row],[BF H Odds]]-1,IF(AND(Weekly[[#This Row],[GBC_P]]=TRUE,Weekly[[#This Row],[Actual]]=FALSE),AC462+Weekly[[#This Row],[BF V Odds]]-1,AC462-1)))</f>
        <v>69.999999999999943</v>
      </c>
      <c r="AD463" s="24">
        <f>IF(Weekly[[#This Row],[Actual]]="","",IF(AND(Weekly[[#This Row],[HGBC_P]]=Weekly[[#This Row],[Actual]],Weekly[[#This Row],[HGBC_P]]=TRUE),AD462+Weekly[[#This Row],[BF H Odds]]-1,IF(AND(Weekly[[#This Row],[HGBC_P]]=Weekly[[#This Row],[Actual]],Weekly[[#This Row],[HGBC_P]]=FALSE),AD462+Weekly[[#This Row],[BF V Odds]]-1,AD462-1)))</f>
        <v>0.79000000000002557</v>
      </c>
      <c r="AE463" s="24">
        <f>IF(Weekly[[#This Row],[Actual]]="","",IF(AND(Weekly[[#This Row],[HGBC_P]]=FALSE,Weekly[[#This Row],[Actual]]=TRUE),AE462+Weekly[[#This Row],[BF H Odds]]-1,IF(AND(Weekly[[#This Row],[HGBC_P]]=TRUE,Weekly[[#This Row],[Actual]]=FALSE),AE462+Weekly[[#This Row],[BF V Odds]]-1,AE462-1)))</f>
        <v>74.589999999999989</v>
      </c>
      <c r="AF463" s="24">
        <f>IF(Weekly[[#This Row],[Actual]]="","",IF(AND(Weekly[[#This Row],[XGB_P]]=Weekly[[#This Row],[Actual]],Weekly[[#This Row],[XGB_P]]=TRUE),AF462+Weekly[[#This Row],[BF H Odds]]-1,IF(AND(Weekly[[#This Row],[XGB_P]]=Weekly[[#This Row],[Actual]],Weekly[[#This Row],[XGB_P]]=FALSE),AF462+Weekly[[#This Row],[BF V Odds]]-1,AF462-1)))</f>
        <v>26.380000000000024</v>
      </c>
      <c r="AG463" s="24">
        <f>IF(Weekly[[#This Row],[Actual]]="","",IF(AND(Weekly[[#This Row],[XGB_P]]=FALSE,Weekly[[#This Row],[Actual]]=TRUE),AG462+Weekly[[#This Row],[BF H Odds]]-1,IF(AND(Weekly[[#This Row],[XGB_P]]=TRUE,Weekly[[#This Row],[Actual]]=FALSE),AG462+Weekly[[#This Row],[BF V Odds]]-1,AG462-1)))</f>
        <v>48.999999999999986</v>
      </c>
      <c r="AH463" s="24">
        <f>IF(Weekly[[#This Row],[Actual]]="","",IF(AND(Weekly[[#This Row],[QDA_P]]=Weekly[[#This Row],[Actual]],Weekly[[#This Row],[QDA_P]]=TRUE),AH462+Weekly[[#This Row],[BF H Odds]]-1,IF(AND(Weekly[[#This Row],[QDA_P]]=Weekly[[#This Row],[Actual]],Weekly[[#This Row],[QDA_P]]=FALSE),AH462+Weekly[[#This Row],[BF V Odds]]-1,AH462-1)))</f>
        <v>-11.359999999999991</v>
      </c>
      <c r="AI463" s="24">
        <f>IF(Weekly[[#This Row],[Actual]]="","",IF(AND(Weekly[[#This Row],[QDA_P]]=FALSE,Weekly[[#This Row],[Actual]]=TRUE),AI462+Weekly[[#This Row],[BF H Odds]]-1,IF(AND(Weekly[[#This Row],[QDA_P]]=TRUE,Weekly[[#This Row],[Actual]]=FALSE),AI462+Weekly[[#This Row],[BF V Odds]]-1,AI462-1)))</f>
        <v>86.74</v>
      </c>
      <c r="AJ463" s="24">
        <f>IF(Weekly[[#This Row],[Actual]]="","",IF(AND(Weekly[[#This Row],[KNC_P]]=FALSE,Weekly[[#This Row],[Actual]]=TRUE),AJ462+Weekly[[#This Row],[BF H Odds]]-1,IF(AND(Weekly[[#This Row],[KNC_P]]=TRUE,Weekly[[#This Row],[Actual]]=FALSE),AJ462+Weekly[[#This Row],[BF V Odds]]-1,AJ462-1)))</f>
        <v>56.309999999999967</v>
      </c>
      <c r="AK463" s="24">
        <f>IF(Weekly[[#This Row],[Actual]]="","",IF(AND(Weekly[[#This Row],[KNC_P]]=FALSE,Weekly[[#This Row],[Actual]]=TRUE),AK462+Weekly[[#This Row],[BF H Odds]]-1,IF(AND(Weekly[[#This Row],[KNC_P]]=TRUE,Weekly[[#This Row],[Actual]]=FALSE),AK462+Weekly[[#This Row],[BF V Odds]]-1,AK462-1)))</f>
        <v>55.209999999999958</v>
      </c>
      <c r="AL463" s="30">
        <f>IF(Weekly[[#This Row],[Actual]]="","",COUNTIF(Weekly[[#This Row],[SVC_P]:[QDA_P]],TRUE))</f>
        <v>7</v>
      </c>
      <c r="AM463" s="30">
        <f>IF(Weekly[[#This Row],[Actual]]="","",COUNTIF(Weekly[[#This Row],[SVC_P]:[QDA_P]],FALSE))</f>
        <v>0</v>
      </c>
      <c r="AN463" s="36" t="str">
        <f>IF(AND(Weekly[[#This Row],[BF V Odds]]&gt;$BO$6,Weekly[[#This Row],[BF V Odds]] &lt; $BO$7),Weekly[[#This Row],[BF V Odds]],"")</f>
        <v/>
      </c>
      <c r="AO463" s="36" t="str">
        <f>IF(AND(Weekly[[#This Row],[BF H Odds]]&gt;$BO$6, Weekly[[#This Row],[BF H Odds]] &lt; $BO$7),Weekly[[#This Row],[BF H Odds]],"")</f>
        <v/>
      </c>
      <c r="AP463" s="37">
        <f>IF(AND(Weekly[[#This Row],[V Odds &lt;]]="",Weekly[[#This Row],[H Odds &lt;]]=""),AP462,IF(AND(Weekly[[#This Row],[H Odds &lt;]]&lt;&gt;"",Weekly[[#This Row],[SVC_P]]=TRUE,Weekly[[#This Row],[Actual]]=TRUE),AP462+Weekly[[#This Row],[H Odds &lt;]]-1,IF(AND(Weekly[[#This Row],[V Odds &lt;]]&lt;&gt;"",Weekly[[#This Row],[SVC_P]]=FALSE,Weekly[[#This Row],[Actual]]=FALSE),AP462+Weekly[[#This Row],[V Odds &lt;]]-1,IF(AND(Weekly[[#This Row],[V Odds &lt;]]&lt;&gt;"",Weekly[[#This Row],[SVC_P]]=FALSE,Weekly[[#This Row],[Actual]]=TRUE),AP462-1,IF(AND(Weekly[[#This Row],[H Odds &lt;]]&lt;&gt;"",Weekly[[#This Row],[SVC_P]]=TRUE,Weekly[[#This Row],[Actual]]=FALSE),AP462-1,AP462)))))</f>
        <v>83.63000000000001</v>
      </c>
      <c r="AQ463" s="37">
        <f>IF(AND(Weekly[[#This Row],[V Odds &lt;]]="",Weekly[[#This Row],[H Odds &lt;]]=""),AQ462,IF(AND(Weekly[[#This Row],[H Odds &lt;]]&lt;&gt;"",Weekly[[#This Row],[ADBC_P]]=TRUE,Weekly[[#This Row],[Actual]]=TRUE),AQ462+Weekly[[#This Row],[H Odds &lt;]]-1,IF(AND(Weekly[[#This Row],[V Odds &lt;]]&lt;&gt;"",Weekly[[#This Row],[ADBC_P]]=FALSE,Weekly[[#This Row],[Actual]]=FALSE),AQ462+Weekly[[#This Row],[V Odds &lt;]]-1,IF(AND(Weekly[[#This Row],[V Odds &lt;]]&lt;&gt;"",Weekly[[#This Row],[ADBC_P]]=FALSE,Weekly[[#This Row],[Actual]]=TRUE),AQ462-1,IF(AND(Weekly[[#This Row],[H Odds &lt;]]&lt;&gt;"",Weekly[[#This Row],[ADBC_P]]=TRUE,Weekly[[#This Row],[Actual]]=FALSE),AQ462-1,AQ462)))))</f>
        <v>53.73</v>
      </c>
      <c r="AR463" s="37">
        <f>IF(AND(Weekly[[#This Row],[V Odds &lt;]]="",Weekly[[#This Row],[H Odds &lt;]]=""),AR462,IF(AND(Weekly[[#This Row],[H Odds &lt;]]&lt;&gt;"",Weekly[[#This Row],[RFC_P]]=TRUE,Weekly[[#This Row],[Actual]]=TRUE),AR462+Weekly[[#This Row],[H Odds &lt;]]-1,IF(AND(Weekly[[#This Row],[V Odds &lt;]]&lt;&gt;"",Weekly[[#This Row],[RFC_P]]=FALSE,Weekly[[#This Row],[Actual]]=FALSE),AR462+Weekly[[#This Row],[V Odds &lt;]]-1,IF(AND(Weekly[[#This Row],[V Odds &lt;]]&lt;&gt;"",Weekly[[#This Row],[RFC_P]]=FALSE,Weekly[[#This Row],[Actual]]=TRUE),AR462-1,IF(AND(Weekly[[#This Row],[H Odds &lt;]]&lt;&gt;"",Weekly[[#This Row],[RFC_P]]=TRUE,Weekly[[#This Row],[Actual]]=FALSE),AR462-1,AR462)))))</f>
        <v>73.439999999999984</v>
      </c>
      <c r="AS463" s="37">
        <f>IF(AND(Weekly[[#This Row],[V Odds &lt;]]="",Weekly[[#This Row],[H Odds &lt;]]=""),AS462,IF(AND(Weekly[[#This Row],[H Odds &lt;]]&lt;&gt;"",Weekly[[#This Row],[GBC_P]]=TRUE,Weekly[[#This Row],[Actual]]=TRUE),AS462+Weekly[[#This Row],[H Odds &lt;]]-1,IF(AND(Weekly[[#This Row],[V Odds &lt;]]&lt;&gt;"",Weekly[[#This Row],[GBC_P]]=FALSE,Weekly[[#This Row],[Actual]]=FALSE),AS462+Weekly[[#This Row],[V Odds &lt;]]-1,IF(AND(Weekly[[#This Row],[V Odds &lt;]]&lt;&gt;"",Weekly[[#This Row],[GBC_P]]=FALSE,Weekly[[#This Row],[Actual]]=TRUE),AS462-1,IF(AND(Weekly[[#This Row],[H Odds &lt;]]&lt;&gt;"",Weekly[[#This Row],[GBC_P]]=TRUE,Weekly[[#This Row],[Actual]]=FALSE),AS462-1,AS462)))))</f>
        <v>56.63</v>
      </c>
      <c r="AT463" s="37">
        <f>IF(AND(Weekly[[#This Row],[V Odds &lt;]]="",Weekly[[#This Row],[H Odds &lt;]]=""),AT462,IF(AND(Weekly[[#This Row],[H Odds &lt;]]&lt;&gt;"",Weekly[[#This Row],[HGBC_P]]=TRUE,Weekly[[#This Row],[Actual]]=TRUE),AT462+Weekly[[#This Row],[H Odds &lt;]]-1,IF(AND(Weekly[[#This Row],[V Odds &lt;]]&lt;&gt;"",Weekly[[#This Row],[HGBC_P]]=FALSE,Weekly[[#This Row],[Actual]]=FALSE),AT462+Weekly[[#This Row],[V Odds &lt;]]-1,IF(AND(Weekly[[#This Row],[V Odds &lt;]]&lt;&gt;"",Weekly[[#This Row],[HGBC_P]]=FALSE,Weekly[[#This Row],[Actual]]=TRUE),AT462-1,IF(AND(Weekly[[#This Row],[H Odds &lt;]]&lt;&gt;"",Weekly[[#This Row],[HGBC_P]]=TRUE,Weekly[[#This Row],[Actual]]=FALSE),AT462-1,AT462)))))</f>
        <v>57.16</v>
      </c>
      <c r="AU463" s="37">
        <f>IF(AND(Weekly[[#This Row],[V Odds &lt;]]="",Weekly[[#This Row],[H Odds &lt;]]=""),AU462,IF(AND(Weekly[[#This Row],[H Odds &lt;]]&lt;&gt;"",Weekly[[#This Row],[XGB_P]]=TRUE,Weekly[[#This Row],[Actual]]=TRUE),AU462+Weekly[[#This Row],[H Odds &lt;]]-1,IF(AND(Weekly[[#This Row],[V Odds &lt;]]&lt;&gt;"",Weekly[[#This Row],[XGB_P]]=FALSE,Weekly[[#This Row],[Actual]]=FALSE),AU462+Weekly[[#This Row],[V Odds &lt;]]-1,IF(AND(Weekly[[#This Row],[V Odds &lt;]]&lt;&gt;"",Weekly[[#This Row],[XGB_P]]=FALSE,Weekly[[#This Row],[Actual]]=TRUE),AU462-1,IF(AND(Weekly[[#This Row],[H Odds &lt;]]&lt;&gt;"",Weekly[[#This Row],[XGB_P]]=TRUE,Weekly[[#This Row],[Actual]]=FALSE),AU462-1,AU462)))))</f>
        <v>68.510000000000005</v>
      </c>
      <c r="AV463" s="37">
        <f>IF(AND(Weekly[[#This Row],[V Odds &lt;]]="",Weekly[[#This Row],[H Odds &lt;]]=""),AV462,IF(AND(Weekly[[#This Row],[H Odds &lt;]]&lt;&gt;"",Weekly[[#This Row],[QDA_P]]=TRUE,Weekly[[#This Row],[Actual]]=TRUE),AV462+Weekly[[#This Row],[H Odds &lt;]]-1,IF(AND(Weekly[[#This Row],[V Odds &lt;]]&lt;&gt;"",Weekly[[#This Row],[QDA_P]]=FALSE,Weekly[[#This Row],[Actual]]=FALSE),AV462+Weekly[[#This Row],[V Odds &lt;]]-1,IF(AND(Weekly[[#This Row],[V Odds &lt;]]&lt;&gt;"",Weekly[[#This Row],[QDA_P]]=FALSE,Weekly[[#This Row],[Actual]]=TRUE),AV462-1,IF(AND(Weekly[[#This Row],[H Odds &lt;]]&lt;&gt;"",Weekly[[#This Row],[QDA_P]]=TRUE,Weekly[[#This Row],[Actual]]=FALSE),AV462-1,AV462)))))</f>
        <v>61.199999999999989</v>
      </c>
      <c r="AW463" s="37">
        <f>IF(AND(Weekly[[#This Row],[H Odds &lt;]]="",Weekly[[#This Row],[V Odds &lt;]]=""),AW462,IF(AND(Weekly[[#This Row],[KNC_P]]=Weekly[[#This Row],[Actual]],Weekly[[#This Row],[KNC_P]]=TRUE),AW462+Weekly[[#This Row],[BF H Odds]]-1,IF(AND(Weekly[[#This Row],[KNC_P]]=Weekly[[#This Row],[Actual]],Weekly[[#This Row],[KNC_P]]=FALSE),AW462+Weekly[[#This Row],[BF V Odds]]-1,AW462-1)))</f>
        <v>54.230000000000011</v>
      </c>
      <c r="AX463" s="37">
        <f>IF(AND(Weekly[[#This Row],[V Odds &lt;]]="",Weekly[[#This Row],[H Odds &lt;]]=""),AX462,IF(AND(Weekly[[#This Row],[V Odds &lt;]]&lt;&gt;"",Weekly[[#This Row],[FALSES]]&gt;0,Weekly[[#This Row],[Actual]]=FALSE),AX462+Weekly[[#This Row],[V Odds &lt;]]-1,IF(AND(Weekly[[#This Row],[H Odds &lt;]]&lt;&gt;"",Weekly[[#This Row],[TRUES]]&gt;0,Weekly[[#This Row],[Actual]]=TRUE),AX462+Weekly[[#This Row],[H Odds &lt;]]-1,IF(AND(Weekly[[#This Row],[V Odds &lt;]]&lt;&gt;"",Weekly[[#This Row],[FALSES]]=0),AX462,IF(AND(Weekly[[#This Row],[H Odds &lt;]]&lt;&gt;"",Weekly[[#This Row],[TRUES]]=0),AX462,AX462-1)))))</f>
        <v>102.49999999999997</v>
      </c>
      <c r="AY463" s="37">
        <f>IF(AND(Weekly[[#This Row],[V Odds &lt;]]="",Weekly[[#This Row],[H Odds &lt;]]=""),AY462,IF(AND(Weekly[[#This Row],[V Odds &lt;]]&lt;&gt;"",Weekly[[#This Row],[FALSES]]&gt;0,Weekly[[#This Row],[Actual]]=FALSE),AY462+((Weekly[[#This Row],[V Odds &lt;]]-1)*0.92),IF(AND(Weekly[[#This Row],[H Odds &lt;]]&lt;&gt;"",Weekly[[#This Row],[TRUES]]&gt;0,Weekly[[#This Row],[Actual]]=TRUE),AY462+((Weekly[[#This Row],[H Odds &lt;]]-1)*0.92),IF(AND(Weekly[[#This Row],[V Odds &lt;]]&lt;&gt;"",Weekly[[#This Row],[FALSES]]=0),AY462,IF(AND(Weekly[[#This Row],[H Odds &lt;]]&lt;&gt;"",Weekly[[#This Row],[TRUES]]=0),AY462,AY462-1)))))</f>
        <v>92.460000000000036</v>
      </c>
      <c r="AZ463" s="37">
        <f>IF(AND(Weekly[[#This Row],[V Odds &lt;]]="",Weekly[[#This Row],[H Odds &lt;]]=""),AZ462,IF(AND(Weekly[[#This Row],[V Odds &lt;]]&lt;&gt;"",Weekly[[#This Row],[Actual]]=FALSE),AZ462+Weekly[[#This Row],[V Odds &lt;]]-1,IF(AND(Weekly[[#This Row],[H Odds &lt;]]&lt;&gt;"",Weekly[[#This Row],[Actual]]=TRUE),AZ462+Weekly[[#This Row],[H Odds &lt;]]-1,AZ462-1)))</f>
        <v>90.469999999999985</v>
      </c>
      <c r="BA463" s="38">
        <f>IF(Weekly[[#This Row],[H Odds &lt;]]="",BA462,IF(AND(Weekly[[#This Row],[H Odds &lt;]]&lt;&gt;"",Weekly[[#This Row],[SVC_P]]=TRUE,Weekly[[#This Row],[Actual]]=TRUE),BA462+Weekly[[#This Row],[H Odds &lt;]]-1,IF(AND(Weekly[[#This Row],[H Odds &lt;]]&lt;&gt;"",Weekly[[#This Row],[SVC_P]]=TRUE,Weekly[[#This Row],[Actual]]=FALSE),BA462-1,BA462)))</f>
        <v>78.589999999999989</v>
      </c>
      <c r="BB463" s="38">
        <f>IF(Weekly[[#This Row],[H Odds &lt;]]="",BB462,IF(AND(Weekly[[#This Row],[H Odds &lt;]]&lt;&gt;"",Weekly[[#This Row],[ADBC_P]]=TRUE,Weekly[[#This Row],[Actual]]=TRUE),BB462+Weekly[[#This Row],[H Odds &lt;]]-1,IF(AND(Weekly[[#This Row],[H Odds &lt;]]&lt;&gt;"",Weekly[[#This Row],[ADBC_P]]=TRUE,Weekly[[#This Row],[Actual]]=FALSE),BB462-1,BB462)))</f>
        <v>52.41</v>
      </c>
      <c r="BC463" s="38">
        <f>IF(Weekly[[#This Row],[H Odds &lt;]]="",BC462,IF(AND(Weekly[[#This Row],[H Odds &lt;]]&lt;&gt;"",Weekly[[#This Row],[RFC_P]]=TRUE,Weekly[[#This Row],[Actual]]=TRUE),BC462+Weekly[[#This Row],[H Odds &lt;]]-1,IF(AND(Weekly[[#This Row],[H Odds &lt;]]&lt;&gt;"",Weekly[[#This Row],[RFC_P]]=TRUE,Weekly[[#This Row],[Actual]]=FALSE),BC462-1,BC462)))</f>
        <v>54.109999999999992</v>
      </c>
      <c r="BD463" s="38">
        <f>IF(Weekly[[#This Row],[H Odds &lt;]]="",BD462,IF(AND(Weekly[[#This Row],[H Odds &lt;]]&lt;&gt;"",Weekly[[#This Row],[GBC_P]]=TRUE,Weekly[[#This Row],[Actual]]=TRUE),BD462+Weekly[[#This Row],[H Odds &lt;]]-1,IF(AND(Weekly[[#This Row],[H Odds &lt;]]&lt;&gt;"",Weekly[[#This Row],[GBC_P]]=TRUE,Weekly[[#This Row],[Actual]]=FALSE),BD462-1,BD462)))</f>
        <v>53.110000000000007</v>
      </c>
      <c r="BE463" s="38">
        <f>IF(Weekly[[#This Row],[H Odds &lt;]]="",BE462,IF(AND(Weekly[[#This Row],[H Odds &lt;]]&lt;&gt;"",Weekly[[#This Row],[HGBC_P]]=TRUE,Weekly[[#This Row],[Actual]]=TRUE),BE462+Weekly[[#This Row],[H Odds &lt;]]-1,IF(AND(Weekly[[#This Row],[H Odds &lt;]]&lt;&gt;"",Weekly[[#This Row],[HGBC_P]]=TRUE,Weekly[[#This Row],[Actual]]=FALSE),BE462-1,BE462)))</f>
        <v>57.459999999999994</v>
      </c>
      <c r="BF463" s="38">
        <f>IF(Weekly[[#This Row],[H Odds &lt;]]="",BF462,IF(AND(Weekly[[#This Row],[H Odds &lt;]]&lt;&gt;"",Weekly[[#This Row],[XGB_P]]=TRUE,Weekly[[#This Row],[Actual]]=TRUE),BF462+Weekly[[#This Row],[H Odds &lt;]]-1,IF(AND(Weekly[[#This Row],[H Odds &lt;]]&lt;&gt;"",Weekly[[#This Row],[XGB_P]]=TRUE,Weekly[[#This Row],[Actual]]=FALSE),BF462-1,BF462)))</f>
        <v>64.08</v>
      </c>
      <c r="BG463" s="38">
        <f>IF(Weekly[[#This Row],[H Odds &lt;]]="",BG462,IF(AND(Weekly[[#This Row],[H Odds &lt;]]&lt;&gt;"",Weekly[[#This Row],[QDA_P]]=TRUE,Weekly[[#This Row],[Actual]]=TRUE),BG462+Weekly[[#This Row],[H Odds &lt;]]-1,IF(AND(Weekly[[#This Row],[H Odds &lt;]]&lt;&gt;"",Weekly[[#This Row],[QDA_P]]=TRUE,Weekly[[#This Row],[Actual]]=FALSE),BG462-1,BG462)))</f>
        <v>51.129999999999995</v>
      </c>
      <c r="BH463" s="38">
        <f>IF(Weekly[[#This Row],[H Odds &lt;]]="",BH462,IF(AND(Weekly[[#This Row],[H Odds &lt;]]&lt;&gt;"",Weekly[[#This Row],[KNC_P]]=TRUE,Weekly[[#This Row],[Actual]]=TRUE),BH462+Weekly[[#This Row],[H Odds &lt;]]-1,IF(AND(Weekly[[#This Row],[H Odds &lt;]]&lt;&gt;"",Weekly[[#This Row],[KNC_P]]=TRUE,Weekly[[#This Row],[Actual]]=FALSE),BH462-1,BH462)))</f>
        <v>55.499999999999993</v>
      </c>
      <c r="BI463" s="38">
        <f>IF(Weekly[[#This Row],[H Odds &lt;]]="",BI462,IF(AND(Weekly[[#This Row],[H Odds &lt;]]&lt;&gt;"",Weekly[[#This Row],[TRUES]]&gt;0,Weekly[[#This Row],[Actual]]=TRUE),BI462+Weekly[[#This Row],[H Odds &lt;]]-1,IF(AND(Weekly[[#This Row],[H Odds &lt;]]&lt;&gt;"",Weekly[[#This Row],[TRUES]]=0),BI462,BI462-1)))</f>
        <v>78.589999999999989</v>
      </c>
      <c r="BJ463" s="38">
        <f>IF(Weekly[[#This Row],[H Odds &lt;]]="",BJ462,IF(AND(Weekly[[#This Row],[H Odds &lt;]]&lt;&gt;"",Weekly[[#This Row],[Actual]]=TRUE),BJ462+Weekly[[#This Row],[H Odds &lt;]]-1,IF(AND(Weekly[[#This Row],[H Odds &lt;]]&lt;&gt;"",Weekly[[#This Row],[Actual]]=FALSE),BJ462-1,BJ462)))</f>
        <v>80.489999999999995</v>
      </c>
      <c r="BK463" s="58">
        <f>IF(AND(Weekly[[#This Row],[TRUES]]&gt;4,Weekly[[#This Row],[Actual]]=TRUE),BK462+Weekly[[#This Row],[BF H Odds]]-1,IF(AND(Weekly[[#This Row],[FALSES]]&gt;4,Weekly[[#This Row],[Actual]]=FALSE),BK462+Weekly[[#This Row],[BF V Odds]]-1,IF(AND(Weekly[[#This Row],[TRUES]]&gt;4,Weekly[[#This Row],[Actual]]=FALSE),BK462-1,IF(AND(Weekly[[#This Row],[FALSES]]&gt;4,Weekly[[#This Row],[Actual]]=TRUE),BK462-1,BK462))))</f>
        <v>-2.3699999999999708</v>
      </c>
      <c r="BL463" s="58">
        <f>IF(AND(Weekly[[#This Row],[TRUES]]&gt;5,Weekly[[#This Row],[Actual]]=TRUE),BL462+Weekly[[#This Row],[BF H Odds]]-1,IF(AND(Weekly[[#This Row],[FALSES]]&gt;5,Weekly[[#This Row],[Actual]]=FALSE),BL462+Weekly[[#This Row],[BF V Odds]]-1,IF(AND(Weekly[[#This Row],[TRUES]]&gt;5,Weekly[[#This Row],[Actual]]=FALSE),BL462-1,IF(AND(Weekly[[#This Row],[FALSES]]&gt;5,Weekly[[#This Row],[Actual]]=TRUE),BL462-1,BL462))))</f>
        <v>6.7700000000000227</v>
      </c>
      <c r="BM463" s="58">
        <f>IF(AND(Weekly[[#This Row],[TRUES]]&gt;6,Weekly[[#This Row],[Actual]]=TRUE),BM462+Weekly[[#This Row],[BF H Odds]]-1,IF(AND(Weekly[[#This Row],[FALSES]]&gt;6,Weekly[[#This Row],[Actual]]=FALSE),BM462+Weekly[[#This Row],[BF V Odds]]-1,IF(AND(Weekly[[#This Row],[TRUES]]&gt;6,Weekly[[#This Row],[Actual]]=FALSE),BM462-1,IF(AND(Weekly[[#This Row],[FALSES]]&gt;6,Weekly[[#This Row],[Actual]]=TRUE),BM462-1,BM462))))</f>
        <v>37.620000000000005</v>
      </c>
    </row>
    <row r="464" spans="1:65" x14ac:dyDescent="0.25">
      <c r="A464" s="34"/>
      <c r="B464" s="10">
        <v>44300</v>
      </c>
      <c r="C464" s="17" t="s">
        <v>32</v>
      </c>
      <c r="D464" s="15" t="s">
        <v>13</v>
      </c>
      <c r="E464" t="b">
        <v>1</v>
      </c>
      <c r="F464" t="b">
        <v>1</v>
      </c>
      <c r="G464" t="b">
        <v>1</v>
      </c>
      <c r="H464" t="b">
        <v>1</v>
      </c>
      <c r="I464" t="b">
        <v>1</v>
      </c>
      <c r="J464" t="b">
        <v>1</v>
      </c>
      <c r="K464" t="b">
        <v>1</v>
      </c>
      <c r="L464" t="b">
        <v>1</v>
      </c>
      <c r="O464" t="str">
        <f>IF(Weekly[[#This Row],[H/V]]="H",Weekly[[#This Row],[BF H Odds]],IF(Weekly[[#This Row],[H/V]]="V",Weekly[[#This Row],[BF V Odds]],""))</f>
        <v/>
      </c>
      <c r="P464" t="b">
        <v>0</v>
      </c>
      <c r="R464" s="35">
        <f>IFERROR(IF(Weekly[[#This Row],[Won Bet?]]="yes",R463+(Weekly[[#This Row],[BF Odds]]*Weekly[[#This Row],[BF Stake]])-Weekly[[#This Row],[BF Stake]],R463-Weekly[[#This Row],[BF Stake]]),R463)</f>
        <v>1036.5469999999998</v>
      </c>
      <c r="S464" s="9">
        <f>IFERROR(IF(Weekly[[#This Row],[Won Bet?]]="yes",S463+(((Weekly[[#This Row],[BF Odds]]*Weekly[[#This Row],[BF Stake]])-Weekly[[#This Row],[BF Stake]])*0.92),S463-Weekly[[#This Row],[BF Stake]]),S463)</f>
        <v>1009.9536399999998</v>
      </c>
      <c r="T464">
        <v>1.76</v>
      </c>
      <c r="U464">
        <v>2.2999999999999998</v>
      </c>
      <c r="V464" s="24">
        <f>IF(Weekly[[#This Row],[Actual]]="","",IF(AND(Weekly[[#This Row],[SVC_P]]=Weekly[[#This Row],[Actual]],Weekly[[#This Row],[SVC_P]]=TRUE),V463+Weekly[[#This Row],[BF H Odds]]-1,IF(AND(Weekly[[#This Row],[SVC_P]]=Weekly[[#This Row],[Actual]],Weekly[[#This Row],[SVC_P]]=FALSE),V463+Weekly[[#This Row],[BF V Odds]]-1,V463-1)))</f>
        <v>63.600000000000037</v>
      </c>
      <c r="W464" s="24">
        <f>IF(Weekly[[#This Row],[Actual]]="","",IF(AND(Weekly[[#This Row],[SVC_P]]=FALSE,Weekly[[#This Row],[Actual]]=TRUE),W463+Weekly[[#This Row],[BF H Odds]]-1,IF(AND(Weekly[[#This Row],[SVC_P]]=TRUE,Weekly[[#This Row],[Actual]]=FALSE,),W463+Weekly[[#This Row],[BF V Odds]]-1,W463-1)))</f>
        <v>-399.03</v>
      </c>
      <c r="X464" s="24">
        <f>IF(Weekly[[#This Row],[Actual]]="","",IF(AND(Weekly[[#This Row],[ADBC_P]]=Weekly[[#This Row],[Actual]],Weekly[[#This Row],[ADBC_P]]=TRUE),X463+Weekly[[#This Row],[BF H Odds]]-1,IF(AND(Weekly[[#This Row],[ADBC_P]]=Weekly[[#This Row],[Actual]],Weekly[[#This Row],[ADBC_P]]=FALSE),X463+Weekly[[#This Row],[BF V Odds]]-1,X463-1)))</f>
        <v>7.3600000000000225</v>
      </c>
      <c r="Y464" s="24">
        <f>IF(Weekly[[#This Row],[Actual]]="","",IF(AND(Weekly[[#This Row],[ADBC_P]]=FALSE,Weekly[[#This Row],[Actual]]=TRUE),Y463+Weekly[[#This Row],[BF H Odds]]-1,IF(AND(Weekly[[#This Row],[ADBC_P]]=TRUE,Weekly[[#This Row],[Actual]]=FALSE),Y463+Weekly[[#This Row],[BF V Odds]]-1,Y463-1)))</f>
        <v>67.780000000000015</v>
      </c>
      <c r="Z464" s="24">
        <f>IF(Weekly[[#This Row],[Actual]]="","",IF(AND(Weekly[[#This Row],[RFC_P]]=Weekly[[#This Row],[Actual]],Weekly[[#This Row],[RFC_P]]=TRUE),Z463+Weekly[[#This Row],[BF H Odds]]-1,IF(AND(Weekly[[#This Row],[RFC_P]]=Weekly[[#This Row],[Actual]],Weekly[[#This Row],[RFC_P]]=FALSE),Z463+Weekly[[#This Row],[BF V Odds]]-1,Z463-1)))</f>
        <v>26.740000000000006</v>
      </c>
      <c r="AA464" s="24">
        <f>IF(Weekly[[#This Row],[Actual]]="","",IF(AND(Weekly[[#This Row],[RFC_P]]=FALSE,Weekly[[#This Row],[Actual]]=TRUE),AA463+Weekly[[#This Row],[BF H Odds]]-1,IF(AND(Weekly[[#This Row],[RFC_P]]=TRUE,Weekly[[#This Row],[Actual]]=FALSE),AA463+Weekly[[#This Row],[BF V Odds]]-1,AA463-1)))</f>
        <v>48.39999999999997</v>
      </c>
      <c r="AB464" s="24">
        <f>IF(Weekly[[#This Row],[Actual]]="","",IF(AND(Weekly[[#This Row],[GBC_P]]=Weekly[[#This Row],[Actual]],Weekly[[#This Row],[GBC_P]]=TRUE),AB463+Weekly[[#This Row],[BF H Odds]]-1,IF(AND(Weekly[[#This Row],[GBC_P]]=Weekly[[#This Row],[Actual]],Weekly[[#This Row],[GBC_P]]=FALSE),AB463+Weekly[[#This Row],[BF V Odds]]-1,AB463-1)))</f>
        <v>4.3800000000000079</v>
      </c>
      <c r="AC464" s="24">
        <f>IF(Weekly[[#This Row],[Actual]]="","",IF(AND(Weekly[[#This Row],[GBC_P]]=FALSE,Weekly[[#This Row],[Actual]]=TRUE),AC463+Weekly[[#This Row],[BF H Odds]]-1,IF(AND(Weekly[[#This Row],[GBC_P]]=TRUE,Weekly[[#This Row],[Actual]]=FALSE),AC463+Weekly[[#This Row],[BF V Odds]]-1,AC463-1)))</f>
        <v>70.759999999999948</v>
      </c>
      <c r="AD464" s="24">
        <f>IF(Weekly[[#This Row],[Actual]]="","",IF(AND(Weekly[[#This Row],[HGBC_P]]=Weekly[[#This Row],[Actual]],Weekly[[#This Row],[HGBC_P]]=TRUE),AD463+Weekly[[#This Row],[BF H Odds]]-1,IF(AND(Weekly[[#This Row],[HGBC_P]]=Weekly[[#This Row],[Actual]],Weekly[[#This Row],[HGBC_P]]=FALSE),AD463+Weekly[[#This Row],[BF V Odds]]-1,AD463-1)))</f>
        <v>-0.20999999999997443</v>
      </c>
      <c r="AE464" s="24">
        <f>IF(Weekly[[#This Row],[Actual]]="","",IF(AND(Weekly[[#This Row],[HGBC_P]]=FALSE,Weekly[[#This Row],[Actual]]=TRUE),AE463+Weekly[[#This Row],[BF H Odds]]-1,IF(AND(Weekly[[#This Row],[HGBC_P]]=TRUE,Weekly[[#This Row],[Actual]]=FALSE),AE463+Weekly[[#This Row],[BF V Odds]]-1,AE463-1)))</f>
        <v>75.349999999999994</v>
      </c>
      <c r="AF464" s="24">
        <f>IF(Weekly[[#This Row],[Actual]]="","",IF(AND(Weekly[[#This Row],[XGB_P]]=Weekly[[#This Row],[Actual]],Weekly[[#This Row],[XGB_P]]=TRUE),AF463+Weekly[[#This Row],[BF H Odds]]-1,IF(AND(Weekly[[#This Row],[XGB_P]]=Weekly[[#This Row],[Actual]],Weekly[[#This Row],[XGB_P]]=FALSE),AF463+Weekly[[#This Row],[BF V Odds]]-1,AF463-1)))</f>
        <v>25.380000000000024</v>
      </c>
      <c r="AG464" s="24">
        <f>IF(Weekly[[#This Row],[Actual]]="","",IF(AND(Weekly[[#This Row],[XGB_P]]=FALSE,Weekly[[#This Row],[Actual]]=TRUE),AG463+Weekly[[#This Row],[BF H Odds]]-1,IF(AND(Weekly[[#This Row],[XGB_P]]=TRUE,Weekly[[#This Row],[Actual]]=FALSE),AG463+Weekly[[#This Row],[BF V Odds]]-1,AG463-1)))</f>
        <v>49.759999999999984</v>
      </c>
      <c r="AH464" s="24">
        <f>IF(Weekly[[#This Row],[Actual]]="","",IF(AND(Weekly[[#This Row],[QDA_P]]=Weekly[[#This Row],[Actual]],Weekly[[#This Row],[QDA_P]]=TRUE),AH463+Weekly[[#This Row],[BF H Odds]]-1,IF(AND(Weekly[[#This Row],[QDA_P]]=Weekly[[#This Row],[Actual]],Weekly[[#This Row],[QDA_P]]=FALSE),AH463+Weekly[[#This Row],[BF V Odds]]-1,AH463-1)))</f>
        <v>-12.359999999999991</v>
      </c>
      <c r="AI464" s="24">
        <f>IF(Weekly[[#This Row],[Actual]]="","",IF(AND(Weekly[[#This Row],[QDA_P]]=FALSE,Weekly[[#This Row],[Actual]]=TRUE),AI463+Weekly[[#This Row],[BF H Odds]]-1,IF(AND(Weekly[[#This Row],[QDA_P]]=TRUE,Weekly[[#This Row],[Actual]]=FALSE),AI463+Weekly[[#This Row],[BF V Odds]]-1,AI463-1)))</f>
        <v>87.5</v>
      </c>
      <c r="AJ464" s="24">
        <f>IF(Weekly[[#This Row],[Actual]]="","",IF(AND(Weekly[[#This Row],[KNC_P]]=FALSE,Weekly[[#This Row],[Actual]]=TRUE),AJ463+Weekly[[#This Row],[BF H Odds]]-1,IF(AND(Weekly[[#This Row],[KNC_P]]=TRUE,Weekly[[#This Row],[Actual]]=FALSE),AJ463+Weekly[[#This Row],[BF V Odds]]-1,AJ463-1)))</f>
        <v>57.069999999999965</v>
      </c>
      <c r="AK464" s="24">
        <f>IF(Weekly[[#This Row],[Actual]]="","",IF(AND(Weekly[[#This Row],[KNC_P]]=FALSE,Weekly[[#This Row],[Actual]]=TRUE),AK463+Weekly[[#This Row],[BF H Odds]]-1,IF(AND(Weekly[[#This Row],[KNC_P]]=TRUE,Weekly[[#This Row],[Actual]]=FALSE),AK463+Weekly[[#This Row],[BF V Odds]]-1,AK463-1)))</f>
        <v>55.969999999999956</v>
      </c>
      <c r="AL464" s="30">
        <f>IF(Weekly[[#This Row],[Actual]]="","",COUNTIF(Weekly[[#This Row],[SVC_P]:[QDA_P]],TRUE))</f>
        <v>7</v>
      </c>
      <c r="AM464" s="30">
        <f>IF(Weekly[[#This Row],[Actual]]="","",COUNTIF(Weekly[[#This Row],[SVC_P]:[QDA_P]],FALSE))</f>
        <v>0</v>
      </c>
      <c r="AN464" s="36" t="str">
        <f>IF(AND(Weekly[[#This Row],[BF V Odds]]&gt;$BO$6,Weekly[[#This Row],[BF V Odds]] &lt; $BO$7),Weekly[[#This Row],[BF V Odds]],"")</f>
        <v/>
      </c>
      <c r="AO464" s="36" t="str">
        <f>IF(AND(Weekly[[#This Row],[BF H Odds]]&gt;$BO$6, Weekly[[#This Row],[BF H Odds]] &lt; $BO$7),Weekly[[#This Row],[BF H Odds]],"")</f>
        <v/>
      </c>
      <c r="AP464" s="37">
        <f>IF(AND(Weekly[[#This Row],[V Odds &lt;]]="",Weekly[[#This Row],[H Odds &lt;]]=""),AP463,IF(AND(Weekly[[#This Row],[H Odds &lt;]]&lt;&gt;"",Weekly[[#This Row],[SVC_P]]=TRUE,Weekly[[#This Row],[Actual]]=TRUE),AP463+Weekly[[#This Row],[H Odds &lt;]]-1,IF(AND(Weekly[[#This Row],[V Odds &lt;]]&lt;&gt;"",Weekly[[#This Row],[SVC_P]]=FALSE,Weekly[[#This Row],[Actual]]=FALSE),AP463+Weekly[[#This Row],[V Odds &lt;]]-1,IF(AND(Weekly[[#This Row],[V Odds &lt;]]&lt;&gt;"",Weekly[[#This Row],[SVC_P]]=FALSE,Weekly[[#This Row],[Actual]]=TRUE),AP463-1,IF(AND(Weekly[[#This Row],[H Odds &lt;]]&lt;&gt;"",Weekly[[#This Row],[SVC_P]]=TRUE,Weekly[[#This Row],[Actual]]=FALSE),AP463-1,AP463)))))</f>
        <v>83.63000000000001</v>
      </c>
      <c r="AQ464" s="37">
        <f>IF(AND(Weekly[[#This Row],[V Odds &lt;]]="",Weekly[[#This Row],[H Odds &lt;]]=""),AQ463,IF(AND(Weekly[[#This Row],[H Odds &lt;]]&lt;&gt;"",Weekly[[#This Row],[ADBC_P]]=TRUE,Weekly[[#This Row],[Actual]]=TRUE),AQ463+Weekly[[#This Row],[H Odds &lt;]]-1,IF(AND(Weekly[[#This Row],[V Odds &lt;]]&lt;&gt;"",Weekly[[#This Row],[ADBC_P]]=FALSE,Weekly[[#This Row],[Actual]]=FALSE),AQ463+Weekly[[#This Row],[V Odds &lt;]]-1,IF(AND(Weekly[[#This Row],[V Odds &lt;]]&lt;&gt;"",Weekly[[#This Row],[ADBC_P]]=FALSE,Weekly[[#This Row],[Actual]]=TRUE),AQ463-1,IF(AND(Weekly[[#This Row],[H Odds &lt;]]&lt;&gt;"",Weekly[[#This Row],[ADBC_P]]=TRUE,Weekly[[#This Row],[Actual]]=FALSE),AQ463-1,AQ463)))))</f>
        <v>53.73</v>
      </c>
      <c r="AR464" s="37">
        <f>IF(AND(Weekly[[#This Row],[V Odds &lt;]]="",Weekly[[#This Row],[H Odds &lt;]]=""),AR463,IF(AND(Weekly[[#This Row],[H Odds &lt;]]&lt;&gt;"",Weekly[[#This Row],[RFC_P]]=TRUE,Weekly[[#This Row],[Actual]]=TRUE),AR463+Weekly[[#This Row],[H Odds &lt;]]-1,IF(AND(Weekly[[#This Row],[V Odds &lt;]]&lt;&gt;"",Weekly[[#This Row],[RFC_P]]=FALSE,Weekly[[#This Row],[Actual]]=FALSE),AR463+Weekly[[#This Row],[V Odds &lt;]]-1,IF(AND(Weekly[[#This Row],[V Odds &lt;]]&lt;&gt;"",Weekly[[#This Row],[RFC_P]]=FALSE,Weekly[[#This Row],[Actual]]=TRUE),AR463-1,IF(AND(Weekly[[#This Row],[H Odds &lt;]]&lt;&gt;"",Weekly[[#This Row],[RFC_P]]=TRUE,Weekly[[#This Row],[Actual]]=FALSE),AR463-1,AR463)))))</f>
        <v>73.439999999999984</v>
      </c>
      <c r="AS464" s="37">
        <f>IF(AND(Weekly[[#This Row],[V Odds &lt;]]="",Weekly[[#This Row],[H Odds &lt;]]=""),AS463,IF(AND(Weekly[[#This Row],[H Odds &lt;]]&lt;&gt;"",Weekly[[#This Row],[GBC_P]]=TRUE,Weekly[[#This Row],[Actual]]=TRUE),AS463+Weekly[[#This Row],[H Odds &lt;]]-1,IF(AND(Weekly[[#This Row],[V Odds &lt;]]&lt;&gt;"",Weekly[[#This Row],[GBC_P]]=FALSE,Weekly[[#This Row],[Actual]]=FALSE),AS463+Weekly[[#This Row],[V Odds &lt;]]-1,IF(AND(Weekly[[#This Row],[V Odds &lt;]]&lt;&gt;"",Weekly[[#This Row],[GBC_P]]=FALSE,Weekly[[#This Row],[Actual]]=TRUE),AS463-1,IF(AND(Weekly[[#This Row],[H Odds &lt;]]&lt;&gt;"",Weekly[[#This Row],[GBC_P]]=TRUE,Weekly[[#This Row],[Actual]]=FALSE),AS463-1,AS463)))))</f>
        <v>56.63</v>
      </c>
      <c r="AT464" s="37">
        <f>IF(AND(Weekly[[#This Row],[V Odds &lt;]]="",Weekly[[#This Row],[H Odds &lt;]]=""),AT463,IF(AND(Weekly[[#This Row],[H Odds &lt;]]&lt;&gt;"",Weekly[[#This Row],[HGBC_P]]=TRUE,Weekly[[#This Row],[Actual]]=TRUE),AT463+Weekly[[#This Row],[H Odds &lt;]]-1,IF(AND(Weekly[[#This Row],[V Odds &lt;]]&lt;&gt;"",Weekly[[#This Row],[HGBC_P]]=FALSE,Weekly[[#This Row],[Actual]]=FALSE),AT463+Weekly[[#This Row],[V Odds &lt;]]-1,IF(AND(Weekly[[#This Row],[V Odds &lt;]]&lt;&gt;"",Weekly[[#This Row],[HGBC_P]]=FALSE,Weekly[[#This Row],[Actual]]=TRUE),AT463-1,IF(AND(Weekly[[#This Row],[H Odds &lt;]]&lt;&gt;"",Weekly[[#This Row],[HGBC_P]]=TRUE,Weekly[[#This Row],[Actual]]=FALSE),AT463-1,AT463)))))</f>
        <v>57.16</v>
      </c>
      <c r="AU464" s="37">
        <f>IF(AND(Weekly[[#This Row],[V Odds &lt;]]="",Weekly[[#This Row],[H Odds &lt;]]=""),AU463,IF(AND(Weekly[[#This Row],[H Odds &lt;]]&lt;&gt;"",Weekly[[#This Row],[XGB_P]]=TRUE,Weekly[[#This Row],[Actual]]=TRUE),AU463+Weekly[[#This Row],[H Odds &lt;]]-1,IF(AND(Weekly[[#This Row],[V Odds &lt;]]&lt;&gt;"",Weekly[[#This Row],[XGB_P]]=FALSE,Weekly[[#This Row],[Actual]]=FALSE),AU463+Weekly[[#This Row],[V Odds &lt;]]-1,IF(AND(Weekly[[#This Row],[V Odds &lt;]]&lt;&gt;"",Weekly[[#This Row],[XGB_P]]=FALSE,Weekly[[#This Row],[Actual]]=TRUE),AU463-1,IF(AND(Weekly[[#This Row],[H Odds &lt;]]&lt;&gt;"",Weekly[[#This Row],[XGB_P]]=TRUE,Weekly[[#This Row],[Actual]]=FALSE),AU463-1,AU463)))))</f>
        <v>68.510000000000005</v>
      </c>
      <c r="AV464" s="37">
        <f>IF(AND(Weekly[[#This Row],[V Odds &lt;]]="",Weekly[[#This Row],[H Odds &lt;]]=""),AV463,IF(AND(Weekly[[#This Row],[H Odds &lt;]]&lt;&gt;"",Weekly[[#This Row],[QDA_P]]=TRUE,Weekly[[#This Row],[Actual]]=TRUE),AV463+Weekly[[#This Row],[H Odds &lt;]]-1,IF(AND(Weekly[[#This Row],[V Odds &lt;]]&lt;&gt;"",Weekly[[#This Row],[QDA_P]]=FALSE,Weekly[[#This Row],[Actual]]=FALSE),AV463+Weekly[[#This Row],[V Odds &lt;]]-1,IF(AND(Weekly[[#This Row],[V Odds &lt;]]&lt;&gt;"",Weekly[[#This Row],[QDA_P]]=FALSE,Weekly[[#This Row],[Actual]]=TRUE),AV463-1,IF(AND(Weekly[[#This Row],[H Odds &lt;]]&lt;&gt;"",Weekly[[#This Row],[QDA_P]]=TRUE,Weekly[[#This Row],[Actual]]=FALSE),AV463-1,AV463)))))</f>
        <v>61.199999999999989</v>
      </c>
      <c r="AW464" s="37">
        <f>IF(AND(Weekly[[#This Row],[H Odds &lt;]]="",Weekly[[#This Row],[V Odds &lt;]]=""),AW463,IF(AND(Weekly[[#This Row],[KNC_P]]=Weekly[[#This Row],[Actual]],Weekly[[#This Row],[KNC_P]]=TRUE),AW463+Weekly[[#This Row],[BF H Odds]]-1,IF(AND(Weekly[[#This Row],[KNC_P]]=Weekly[[#This Row],[Actual]],Weekly[[#This Row],[KNC_P]]=FALSE),AW463+Weekly[[#This Row],[BF V Odds]]-1,AW463-1)))</f>
        <v>54.230000000000011</v>
      </c>
      <c r="AX464" s="37">
        <f>IF(AND(Weekly[[#This Row],[V Odds &lt;]]="",Weekly[[#This Row],[H Odds &lt;]]=""),AX463,IF(AND(Weekly[[#This Row],[V Odds &lt;]]&lt;&gt;"",Weekly[[#This Row],[FALSES]]&gt;0,Weekly[[#This Row],[Actual]]=FALSE),AX463+Weekly[[#This Row],[V Odds &lt;]]-1,IF(AND(Weekly[[#This Row],[H Odds &lt;]]&lt;&gt;"",Weekly[[#This Row],[TRUES]]&gt;0,Weekly[[#This Row],[Actual]]=TRUE),AX463+Weekly[[#This Row],[H Odds &lt;]]-1,IF(AND(Weekly[[#This Row],[V Odds &lt;]]&lt;&gt;"",Weekly[[#This Row],[FALSES]]=0),AX463,IF(AND(Weekly[[#This Row],[H Odds &lt;]]&lt;&gt;"",Weekly[[#This Row],[TRUES]]=0),AX463,AX463-1)))))</f>
        <v>102.49999999999997</v>
      </c>
      <c r="AY464" s="37">
        <f>IF(AND(Weekly[[#This Row],[V Odds &lt;]]="",Weekly[[#This Row],[H Odds &lt;]]=""),AY463,IF(AND(Weekly[[#This Row],[V Odds &lt;]]&lt;&gt;"",Weekly[[#This Row],[FALSES]]&gt;0,Weekly[[#This Row],[Actual]]=FALSE),AY463+((Weekly[[#This Row],[V Odds &lt;]]-1)*0.92),IF(AND(Weekly[[#This Row],[H Odds &lt;]]&lt;&gt;"",Weekly[[#This Row],[TRUES]]&gt;0,Weekly[[#This Row],[Actual]]=TRUE),AY463+((Weekly[[#This Row],[H Odds &lt;]]-1)*0.92),IF(AND(Weekly[[#This Row],[V Odds &lt;]]&lt;&gt;"",Weekly[[#This Row],[FALSES]]=0),AY463,IF(AND(Weekly[[#This Row],[H Odds &lt;]]&lt;&gt;"",Weekly[[#This Row],[TRUES]]=0),AY463,AY463-1)))))</f>
        <v>92.460000000000036</v>
      </c>
      <c r="AZ464" s="37">
        <f>IF(AND(Weekly[[#This Row],[V Odds &lt;]]="",Weekly[[#This Row],[H Odds &lt;]]=""),AZ463,IF(AND(Weekly[[#This Row],[V Odds &lt;]]&lt;&gt;"",Weekly[[#This Row],[Actual]]=FALSE),AZ463+Weekly[[#This Row],[V Odds &lt;]]-1,IF(AND(Weekly[[#This Row],[H Odds &lt;]]&lt;&gt;"",Weekly[[#This Row],[Actual]]=TRUE),AZ463+Weekly[[#This Row],[H Odds &lt;]]-1,AZ463-1)))</f>
        <v>90.469999999999985</v>
      </c>
      <c r="BA464" s="38">
        <f>IF(Weekly[[#This Row],[H Odds &lt;]]="",BA463,IF(AND(Weekly[[#This Row],[H Odds &lt;]]&lt;&gt;"",Weekly[[#This Row],[SVC_P]]=TRUE,Weekly[[#This Row],[Actual]]=TRUE),BA463+Weekly[[#This Row],[H Odds &lt;]]-1,IF(AND(Weekly[[#This Row],[H Odds &lt;]]&lt;&gt;"",Weekly[[#This Row],[SVC_P]]=TRUE,Weekly[[#This Row],[Actual]]=FALSE),BA463-1,BA463)))</f>
        <v>78.589999999999989</v>
      </c>
      <c r="BB464" s="38">
        <f>IF(Weekly[[#This Row],[H Odds &lt;]]="",BB463,IF(AND(Weekly[[#This Row],[H Odds &lt;]]&lt;&gt;"",Weekly[[#This Row],[ADBC_P]]=TRUE,Weekly[[#This Row],[Actual]]=TRUE),BB463+Weekly[[#This Row],[H Odds &lt;]]-1,IF(AND(Weekly[[#This Row],[H Odds &lt;]]&lt;&gt;"",Weekly[[#This Row],[ADBC_P]]=TRUE,Weekly[[#This Row],[Actual]]=FALSE),BB463-1,BB463)))</f>
        <v>52.41</v>
      </c>
      <c r="BC464" s="38">
        <f>IF(Weekly[[#This Row],[H Odds &lt;]]="",BC463,IF(AND(Weekly[[#This Row],[H Odds &lt;]]&lt;&gt;"",Weekly[[#This Row],[RFC_P]]=TRUE,Weekly[[#This Row],[Actual]]=TRUE),BC463+Weekly[[#This Row],[H Odds &lt;]]-1,IF(AND(Weekly[[#This Row],[H Odds &lt;]]&lt;&gt;"",Weekly[[#This Row],[RFC_P]]=TRUE,Weekly[[#This Row],[Actual]]=FALSE),BC463-1,BC463)))</f>
        <v>54.109999999999992</v>
      </c>
      <c r="BD464" s="38">
        <f>IF(Weekly[[#This Row],[H Odds &lt;]]="",BD463,IF(AND(Weekly[[#This Row],[H Odds &lt;]]&lt;&gt;"",Weekly[[#This Row],[GBC_P]]=TRUE,Weekly[[#This Row],[Actual]]=TRUE),BD463+Weekly[[#This Row],[H Odds &lt;]]-1,IF(AND(Weekly[[#This Row],[H Odds &lt;]]&lt;&gt;"",Weekly[[#This Row],[GBC_P]]=TRUE,Weekly[[#This Row],[Actual]]=FALSE),BD463-1,BD463)))</f>
        <v>53.110000000000007</v>
      </c>
      <c r="BE464" s="38">
        <f>IF(Weekly[[#This Row],[H Odds &lt;]]="",BE463,IF(AND(Weekly[[#This Row],[H Odds &lt;]]&lt;&gt;"",Weekly[[#This Row],[HGBC_P]]=TRUE,Weekly[[#This Row],[Actual]]=TRUE),BE463+Weekly[[#This Row],[H Odds &lt;]]-1,IF(AND(Weekly[[#This Row],[H Odds &lt;]]&lt;&gt;"",Weekly[[#This Row],[HGBC_P]]=TRUE,Weekly[[#This Row],[Actual]]=FALSE),BE463-1,BE463)))</f>
        <v>57.459999999999994</v>
      </c>
      <c r="BF464" s="38">
        <f>IF(Weekly[[#This Row],[H Odds &lt;]]="",BF463,IF(AND(Weekly[[#This Row],[H Odds &lt;]]&lt;&gt;"",Weekly[[#This Row],[XGB_P]]=TRUE,Weekly[[#This Row],[Actual]]=TRUE),BF463+Weekly[[#This Row],[H Odds &lt;]]-1,IF(AND(Weekly[[#This Row],[H Odds &lt;]]&lt;&gt;"",Weekly[[#This Row],[XGB_P]]=TRUE,Weekly[[#This Row],[Actual]]=FALSE),BF463-1,BF463)))</f>
        <v>64.08</v>
      </c>
      <c r="BG464" s="38">
        <f>IF(Weekly[[#This Row],[H Odds &lt;]]="",BG463,IF(AND(Weekly[[#This Row],[H Odds &lt;]]&lt;&gt;"",Weekly[[#This Row],[QDA_P]]=TRUE,Weekly[[#This Row],[Actual]]=TRUE),BG463+Weekly[[#This Row],[H Odds &lt;]]-1,IF(AND(Weekly[[#This Row],[H Odds &lt;]]&lt;&gt;"",Weekly[[#This Row],[QDA_P]]=TRUE,Weekly[[#This Row],[Actual]]=FALSE),BG463-1,BG463)))</f>
        <v>51.129999999999995</v>
      </c>
      <c r="BH464" s="38">
        <f>IF(Weekly[[#This Row],[H Odds &lt;]]="",BH463,IF(AND(Weekly[[#This Row],[H Odds &lt;]]&lt;&gt;"",Weekly[[#This Row],[KNC_P]]=TRUE,Weekly[[#This Row],[Actual]]=TRUE),BH463+Weekly[[#This Row],[H Odds &lt;]]-1,IF(AND(Weekly[[#This Row],[H Odds &lt;]]&lt;&gt;"",Weekly[[#This Row],[KNC_P]]=TRUE,Weekly[[#This Row],[Actual]]=FALSE),BH463-1,BH463)))</f>
        <v>55.499999999999993</v>
      </c>
      <c r="BI464" s="38">
        <f>IF(Weekly[[#This Row],[H Odds &lt;]]="",BI463,IF(AND(Weekly[[#This Row],[H Odds &lt;]]&lt;&gt;"",Weekly[[#This Row],[TRUES]]&gt;0,Weekly[[#This Row],[Actual]]=TRUE),BI463+Weekly[[#This Row],[H Odds &lt;]]-1,IF(AND(Weekly[[#This Row],[H Odds &lt;]]&lt;&gt;"",Weekly[[#This Row],[TRUES]]=0),BI463,BI463-1)))</f>
        <v>78.589999999999989</v>
      </c>
      <c r="BJ464" s="38">
        <f>IF(Weekly[[#This Row],[H Odds &lt;]]="",BJ463,IF(AND(Weekly[[#This Row],[H Odds &lt;]]&lt;&gt;"",Weekly[[#This Row],[Actual]]=TRUE),BJ463+Weekly[[#This Row],[H Odds &lt;]]-1,IF(AND(Weekly[[#This Row],[H Odds &lt;]]&lt;&gt;"",Weekly[[#This Row],[Actual]]=FALSE),BJ463-1,BJ463)))</f>
        <v>80.489999999999995</v>
      </c>
      <c r="BK464" s="58">
        <f>IF(AND(Weekly[[#This Row],[TRUES]]&gt;4,Weekly[[#This Row],[Actual]]=TRUE),BK463+Weekly[[#This Row],[BF H Odds]]-1,IF(AND(Weekly[[#This Row],[FALSES]]&gt;4,Weekly[[#This Row],[Actual]]=FALSE),BK463+Weekly[[#This Row],[BF V Odds]]-1,IF(AND(Weekly[[#This Row],[TRUES]]&gt;4,Weekly[[#This Row],[Actual]]=FALSE),BK463-1,IF(AND(Weekly[[#This Row],[FALSES]]&gt;4,Weekly[[#This Row],[Actual]]=TRUE),BK463-1,BK463))))</f>
        <v>-3.3699999999999708</v>
      </c>
      <c r="BL464" s="58">
        <f>IF(AND(Weekly[[#This Row],[TRUES]]&gt;5,Weekly[[#This Row],[Actual]]=TRUE),BL463+Weekly[[#This Row],[BF H Odds]]-1,IF(AND(Weekly[[#This Row],[FALSES]]&gt;5,Weekly[[#This Row],[Actual]]=FALSE),BL463+Weekly[[#This Row],[BF V Odds]]-1,IF(AND(Weekly[[#This Row],[TRUES]]&gt;5,Weekly[[#This Row],[Actual]]=FALSE),BL463-1,IF(AND(Weekly[[#This Row],[FALSES]]&gt;5,Weekly[[#This Row],[Actual]]=TRUE),BL463-1,BL463))))</f>
        <v>5.7700000000000227</v>
      </c>
      <c r="BM464" s="58">
        <f>IF(AND(Weekly[[#This Row],[TRUES]]&gt;6,Weekly[[#This Row],[Actual]]=TRUE),BM463+Weekly[[#This Row],[BF H Odds]]-1,IF(AND(Weekly[[#This Row],[FALSES]]&gt;6,Weekly[[#This Row],[Actual]]=FALSE),BM463+Weekly[[#This Row],[BF V Odds]]-1,IF(AND(Weekly[[#This Row],[TRUES]]&gt;6,Weekly[[#This Row],[Actual]]=FALSE),BM463-1,IF(AND(Weekly[[#This Row],[FALSES]]&gt;6,Weekly[[#This Row],[Actual]]=TRUE),BM463-1,BM463))))</f>
        <v>36.620000000000005</v>
      </c>
    </row>
    <row r="465" spans="1:65" x14ac:dyDescent="0.25">
      <c r="A465" s="34"/>
      <c r="B465" s="10">
        <v>44301</v>
      </c>
      <c r="C465" s="17" t="s">
        <v>11</v>
      </c>
      <c r="D465" s="15" t="s">
        <v>10</v>
      </c>
      <c r="E465" t="b">
        <v>1</v>
      </c>
      <c r="F465" t="b">
        <v>0</v>
      </c>
      <c r="G465" t="b">
        <v>0</v>
      </c>
      <c r="H465" t="b">
        <v>1</v>
      </c>
      <c r="I465" t="b">
        <v>0</v>
      </c>
      <c r="J465" t="b">
        <v>0</v>
      </c>
      <c r="K465" t="b">
        <v>1</v>
      </c>
      <c r="L465" t="b">
        <v>1</v>
      </c>
      <c r="O465" t="str">
        <f>IF(Weekly[[#This Row],[H/V]]="H",Weekly[[#This Row],[BF H Odds]],IF(Weekly[[#This Row],[H/V]]="V",Weekly[[#This Row],[BF V Odds]],""))</f>
        <v/>
      </c>
      <c r="P465" t="b">
        <v>0</v>
      </c>
      <c r="R465" s="35">
        <f>IFERROR(IF(Weekly[[#This Row],[Won Bet?]]="yes",R464+(Weekly[[#This Row],[BF Odds]]*Weekly[[#This Row],[BF Stake]])-Weekly[[#This Row],[BF Stake]],R464-Weekly[[#This Row],[BF Stake]]),R464)</f>
        <v>1036.5469999999998</v>
      </c>
      <c r="S465" s="9">
        <f>IFERROR(IF(Weekly[[#This Row],[Won Bet?]]="yes",S464+(((Weekly[[#This Row],[BF Odds]]*Weekly[[#This Row],[BF Stake]])-Weekly[[#This Row],[BF Stake]])*0.92),S464-Weekly[[#This Row],[BF Stake]]),S464)</f>
        <v>1009.9536399999998</v>
      </c>
      <c r="T465">
        <v>1.56</v>
      </c>
      <c r="U465">
        <v>2.72</v>
      </c>
      <c r="V465" s="24">
        <f>IF(Weekly[[#This Row],[Actual]]="","",IF(AND(Weekly[[#This Row],[SVC_P]]=Weekly[[#This Row],[Actual]],Weekly[[#This Row],[SVC_P]]=TRUE),V464+Weekly[[#This Row],[BF H Odds]]-1,IF(AND(Weekly[[#This Row],[SVC_P]]=Weekly[[#This Row],[Actual]],Weekly[[#This Row],[SVC_P]]=FALSE),V464+Weekly[[#This Row],[BF V Odds]]-1,V464-1)))</f>
        <v>62.600000000000037</v>
      </c>
      <c r="W465" s="24">
        <f>IF(Weekly[[#This Row],[Actual]]="","",IF(AND(Weekly[[#This Row],[SVC_P]]=FALSE,Weekly[[#This Row],[Actual]]=TRUE),W464+Weekly[[#This Row],[BF H Odds]]-1,IF(AND(Weekly[[#This Row],[SVC_P]]=TRUE,Weekly[[#This Row],[Actual]]=FALSE,),W464+Weekly[[#This Row],[BF V Odds]]-1,W464-1)))</f>
        <v>-400.03</v>
      </c>
      <c r="X465" s="24">
        <f>IF(Weekly[[#This Row],[Actual]]="","",IF(AND(Weekly[[#This Row],[ADBC_P]]=Weekly[[#This Row],[Actual]],Weekly[[#This Row],[ADBC_P]]=TRUE),X464+Weekly[[#This Row],[BF H Odds]]-1,IF(AND(Weekly[[#This Row],[ADBC_P]]=Weekly[[#This Row],[Actual]],Weekly[[#This Row],[ADBC_P]]=FALSE),X464+Weekly[[#This Row],[BF V Odds]]-1,X464-1)))</f>
        <v>7.920000000000023</v>
      </c>
      <c r="Y465" s="24">
        <f>IF(Weekly[[#This Row],[Actual]]="","",IF(AND(Weekly[[#This Row],[ADBC_P]]=FALSE,Weekly[[#This Row],[Actual]]=TRUE),Y464+Weekly[[#This Row],[BF H Odds]]-1,IF(AND(Weekly[[#This Row],[ADBC_P]]=TRUE,Weekly[[#This Row],[Actual]]=FALSE),Y464+Weekly[[#This Row],[BF V Odds]]-1,Y464-1)))</f>
        <v>66.780000000000015</v>
      </c>
      <c r="Z465" s="24">
        <f>IF(Weekly[[#This Row],[Actual]]="","",IF(AND(Weekly[[#This Row],[RFC_P]]=Weekly[[#This Row],[Actual]],Weekly[[#This Row],[RFC_P]]=TRUE),Z464+Weekly[[#This Row],[BF H Odds]]-1,IF(AND(Weekly[[#This Row],[RFC_P]]=Weekly[[#This Row],[Actual]],Weekly[[#This Row],[RFC_P]]=FALSE),Z464+Weekly[[#This Row],[BF V Odds]]-1,Z464-1)))</f>
        <v>27.300000000000004</v>
      </c>
      <c r="AA465" s="24">
        <f>IF(Weekly[[#This Row],[Actual]]="","",IF(AND(Weekly[[#This Row],[RFC_P]]=FALSE,Weekly[[#This Row],[Actual]]=TRUE),AA464+Weekly[[#This Row],[BF H Odds]]-1,IF(AND(Weekly[[#This Row],[RFC_P]]=TRUE,Weekly[[#This Row],[Actual]]=FALSE),AA464+Weekly[[#This Row],[BF V Odds]]-1,AA464-1)))</f>
        <v>47.39999999999997</v>
      </c>
      <c r="AB465" s="24">
        <f>IF(Weekly[[#This Row],[Actual]]="","",IF(AND(Weekly[[#This Row],[GBC_P]]=Weekly[[#This Row],[Actual]],Weekly[[#This Row],[GBC_P]]=TRUE),AB464+Weekly[[#This Row],[BF H Odds]]-1,IF(AND(Weekly[[#This Row],[GBC_P]]=Weekly[[#This Row],[Actual]],Weekly[[#This Row],[GBC_P]]=FALSE),AB464+Weekly[[#This Row],[BF V Odds]]-1,AB464-1)))</f>
        <v>3.3800000000000079</v>
      </c>
      <c r="AC465" s="24">
        <f>IF(Weekly[[#This Row],[Actual]]="","",IF(AND(Weekly[[#This Row],[GBC_P]]=FALSE,Weekly[[#This Row],[Actual]]=TRUE),AC464+Weekly[[#This Row],[BF H Odds]]-1,IF(AND(Weekly[[#This Row],[GBC_P]]=TRUE,Weekly[[#This Row],[Actual]]=FALSE),AC464+Weekly[[#This Row],[BF V Odds]]-1,AC464-1)))</f>
        <v>71.319999999999951</v>
      </c>
      <c r="AD465" s="24">
        <f>IF(Weekly[[#This Row],[Actual]]="","",IF(AND(Weekly[[#This Row],[HGBC_P]]=Weekly[[#This Row],[Actual]],Weekly[[#This Row],[HGBC_P]]=TRUE),AD464+Weekly[[#This Row],[BF H Odds]]-1,IF(AND(Weekly[[#This Row],[HGBC_P]]=Weekly[[#This Row],[Actual]],Weekly[[#This Row],[HGBC_P]]=FALSE),AD464+Weekly[[#This Row],[BF V Odds]]-1,AD464-1)))</f>
        <v>0.35000000000002562</v>
      </c>
      <c r="AE465" s="24">
        <f>IF(Weekly[[#This Row],[Actual]]="","",IF(AND(Weekly[[#This Row],[HGBC_P]]=FALSE,Weekly[[#This Row],[Actual]]=TRUE),AE464+Weekly[[#This Row],[BF H Odds]]-1,IF(AND(Weekly[[#This Row],[HGBC_P]]=TRUE,Weekly[[#This Row],[Actual]]=FALSE),AE464+Weekly[[#This Row],[BF V Odds]]-1,AE464-1)))</f>
        <v>74.349999999999994</v>
      </c>
      <c r="AF465" s="24">
        <f>IF(Weekly[[#This Row],[Actual]]="","",IF(AND(Weekly[[#This Row],[XGB_P]]=Weekly[[#This Row],[Actual]],Weekly[[#This Row],[XGB_P]]=TRUE),AF464+Weekly[[#This Row],[BF H Odds]]-1,IF(AND(Weekly[[#This Row],[XGB_P]]=Weekly[[#This Row],[Actual]],Weekly[[#This Row],[XGB_P]]=FALSE),AF464+Weekly[[#This Row],[BF V Odds]]-1,AF464-1)))</f>
        <v>25.940000000000023</v>
      </c>
      <c r="AG465" s="24">
        <f>IF(Weekly[[#This Row],[Actual]]="","",IF(AND(Weekly[[#This Row],[XGB_P]]=FALSE,Weekly[[#This Row],[Actual]]=TRUE),AG464+Weekly[[#This Row],[BF H Odds]]-1,IF(AND(Weekly[[#This Row],[XGB_P]]=TRUE,Weekly[[#This Row],[Actual]]=FALSE),AG464+Weekly[[#This Row],[BF V Odds]]-1,AG464-1)))</f>
        <v>48.759999999999984</v>
      </c>
      <c r="AH465" s="24">
        <f>IF(Weekly[[#This Row],[Actual]]="","",IF(AND(Weekly[[#This Row],[QDA_P]]=Weekly[[#This Row],[Actual]],Weekly[[#This Row],[QDA_P]]=TRUE),AH464+Weekly[[#This Row],[BF H Odds]]-1,IF(AND(Weekly[[#This Row],[QDA_P]]=Weekly[[#This Row],[Actual]],Weekly[[#This Row],[QDA_P]]=FALSE),AH464+Weekly[[#This Row],[BF V Odds]]-1,AH464-1)))</f>
        <v>-13.359999999999991</v>
      </c>
      <c r="AI465" s="24">
        <f>IF(Weekly[[#This Row],[Actual]]="","",IF(AND(Weekly[[#This Row],[QDA_P]]=FALSE,Weekly[[#This Row],[Actual]]=TRUE),AI464+Weekly[[#This Row],[BF H Odds]]-1,IF(AND(Weekly[[#This Row],[QDA_P]]=TRUE,Weekly[[#This Row],[Actual]]=FALSE),AI464+Weekly[[#This Row],[BF V Odds]]-1,AI464-1)))</f>
        <v>88.06</v>
      </c>
      <c r="AJ465" s="24">
        <f>IF(Weekly[[#This Row],[Actual]]="","",IF(AND(Weekly[[#This Row],[KNC_P]]=FALSE,Weekly[[#This Row],[Actual]]=TRUE),AJ464+Weekly[[#This Row],[BF H Odds]]-1,IF(AND(Weekly[[#This Row],[KNC_P]]=TRUE,Weekly[[#This Row],[Actual]]=FALSE),AJ464+Weekly[[#This Row],[BF V Odds]]-1,AJ464-1)))</f>
        <v>57.629999999999967</v>
      </c>
      <c r="AK465" s="24">
        <f>IF(Weekly[[#This Row],[Actual]]="","",IF(AND(Weekly[[#This Row],[KNC_P]]=FALSE,Weekly[[#This Row],[Actual]]=TRUE),AK464+Weekly[[#This Row],[BF H Odds]]-1,IF(AND(Weekly[[#This Row],[KNC_P]]=TRUE,Weekly[[#This Row],[Actual]]=FALSE),AK464+Weekly[[#This Row],[BF V Odds]]-1,AK464-1)))</f>
        <v>56.529999999999959</v>
      </c>
      <c r="AL465" s="30">
        <f>IF(Weekly[[#This Row],[Actual]]="","",COUNTIF(Weekly[[#This Row],[SVC_P]:[QDA_P]],TRUE))</f>
        <v>3</v>
      </c>
      <c r="AM465" s="30">
        <f>IF(Weekly[[#This Row],[Actual]]="","",COUNTIF(Weekly[[#This Row],[SVC_P]:[QDA_P]],FALSE))</f>
        <v>4</v>
      </c>
      <c r="AN465" s="36" t="str">
        <f>IF(AND(Weekly[[#This Row],[BF V Odds]]&gt;$BO$6,Weekly[[#This Row],[BF V Odds]] &lt; $BO$7),Weekly[[#This Row],[BF V Odds]],"")</f>
        <v/>
      </c>
      <c r="AO465" s="36" t="str">
        <f>IF(AND(Weekly[[#This Row],[BF H Odds]]&gt;$BO$6, Weekly[[#This Row],[BF H Odds]] &lt; $BO$7),Weekly[[#This Row],[BF H Odds]],"")</f>
        <v/>
      </c>
      <c r="AP465" s="37">
        <f>IF(AND(Weekly[[#This Row],[V Odds &lt;]]="",Weekly[[#This Row],[H Odds &lt;]]=""),AP464,IF(AND(Weekly[[#This Row],[H Odds &lt;]]&lt;&gt;"",Weekly[[#This Row],[SVC_P]]=TRUE,Weekly[[#This Row],[Actual]]=TRUE),AP464+Weekly[[#This Row],[H Odds &lt;]]-1,IF(AND(Weekly[[#This Row],[V Odds &lt;]]&lt;&gt;"",Weekly[[#This Row],[SVC_P]]=FALSE,Weekly[[#This Row],[Actual]]=FALSE),AP464+Weekly[[#This Row],[V Odds &lt;]]-1,IF(AND(Weekly[[#This Row],[V Odds &lt;]]&lt;&gt;"",Weekly[[#This Row],[SVC_P]]=FALSE,Weekly[[#This Row],[Actual]]=TRUE),AP464-1,IF(AND(Weekly[[#This Row],[H Odds &lt;]]&lt;&gt;"",Weekly[[#This Row],[SVC_P]]=TRUE,Weekly[[#This Row],[Actual]]=FALSE),AP464-1,AP464)))))</f>
        <v>83.63000000000001</v>
      </c>
      <c r="AQ465" s="37">
        <f>IF(AND(Weekly[[#This Row],[V Odds &lt;]]="",Weekly[[#This Row],[H Odds &lt;]]=""),AQ464,IF(AND(Weekly[[#This Row],[H Odds &lt;]]&lt;&gt;"",Weekly[[#This Row],[ADBC_P]]=TRUE,Weekly[[#This Row],[Actual]]=TRUE),AQ464+Weekly[[#This Row],[H Odds &lt;]]-1,IF(AND(Weekly[[#This Row],[V Odds &lt;]]&lt;&gt;"",Weekly[[#This Row],[ADBC_P]]=FALSE,Weekly[[#This Row],[Actual]]=FALSE),AQ464+Weekly[[#This Row],[V Odds &lt;]]-1,IF(AND(Weekly[[#This Row],[V Odds &lt;]]&lt;&gt;"",Weekly[[#This Row],[ADBC_P]]=FALSE,Weekly[[#This Row],[Actual]]=TRUE),AQ464-1,IF(AND(Weekly[[#This Row],[H Odds &lt;]]&lt;&gt;"",Weekly[[#This Row],[ADBC_P]]=TRUE,Weekly[[#This Row],[Actual]]=FALSE),AQ464-1,AQ464)))))</f>
        <v>53.73</v>
      </c>
      <c r="AR465" s="37">
        <f>IF(AND(Weekly[[#This Row],[V Odds &lt;]]="",Weekly[[#This Row],[H Odds &lt;]]=""),AR464,IF(AND(Weekly[[#This Row],[H Odds &lt;]]&lt;&gt;"",Weekly[[#This Row],[RFC_P]]=TRUE,Weekly[[#This Row],[Actual]]=TRUE),AR464+Weekly[[#This Row],[H Odds &lt;]]-1,IF(AND(Weekly[[#This Row],[V Odds &lt;]]&lt;&gt;"",Weekly[[#This Row],[RFC_P]]=FALSE,Weekly[[#This Row],[Actual]]=FALSE),AR464+Weekly[[#This Row],[V Odds &lt;]]-1,IF(AND(Weekly[[#This Row],[V Odds &lt;]]&lt;&gt;"",Weekly[[#This Row],[RFC_P]]=FALSE,Weekly[[#This Row],[Actual]]=TRUE),AR464-1,IF(AND(Weekly[[#This Row],[H Odds &lt;]]&lt;&gt;"",Weekly[[#This Row],[RFC_P]]=TRUE,Weekly[[#This Row],[Actual]]=FALSE),AR464-1,AR464)))))</f>
        <v>73.439999999999984</v>
      </c>
      <c r="AS465" s="37">
        <f>IF(AND(Weekly[[#This Row],[V Odds &lt;]]="",Weekly[[#This Row],[H Odds &lt;]]=""),AS464,IF(AND(Weekly[[#This Row],[H Odds &lt;]]&lt;&gt;"",Weekly[[#This Row],[GBC_P]]=TRUE,Weekly[[#This Row],[Actual]]=TRUE),AS464+Weekly[[#This Row],[H Odds &lt;]]-1,IF(AND(Weekly[[#This Row],[V Odds &lt;]]&lt;&gt;"",Weekly[[#This Row],[GBC_P]]=FALSE,Weekly[[#This Row],[Actual]]=FALSE),AS464+Weekly[[#This Row],[V Odds &lt;]]-1,IF(AND(Weekly[[#This Row],[V Odds &lt;]]&lt;&gt;"",Weekly[[#This Row],[GBC_P]]=FALSE,Weekly[[#This Row],[Actual]]=TRUE),AS464-1,IF(AND(Weekly[[#This Row],[H Odds &lt;]]&lt;&gt;"",Weekly[[#This Row],[GBC_P]]=TRUE,Weekly[[#This Row],[Actual]]=FALSE),AS464-1,AS464)))))</f>
        <v>56.63</v>
      </c>
      <c r="AT465" s="37">
        <f>IF(AND(Weekly[[#This Row],[V Odds &lt;]]="",Weekly[[#This Row],[H Odds &lt;]]=""),AT464,IF(AND(Weekly[[#This Row],[H Odds &lt;]]&lt;&gt;"",Weekly[[#This Row],[HGBC_P]]=TRUE,Weekly[[#This Row],[Actual]]=TRUE),AT464+Weekly[[#This Row],[H Odds &lt;]]-1,IF(AND(Weekly[[#This Row],[V Odds &lt;]]&lt;&gt;"",Weekly[[#This Row],[HGBC_P]]=FALSE,Weekly[[#This Row],[Actual]]=FALSE),AT464+Weekly[[#This Row],[V Odds &lt;]]-1,IF(AND(Weekly[[#This Row],[V Odds &lt;]]&lt;&gt;"",Weekly[[#This Row],[HGBC_P]]=FALSE,Weekly[[#This Row],[Actual]]=TRUE),AT464-1,IF(AND(Weekly[[#This Row],[H Odds &lt;]]&lt;&gt;"",Weekly[[#This Row],[HGBC_P]]=TRUE,Weekly[[#This Row],[Actual]]=FALSE),AT464-1,AT464)))))</f>
        <v>57.16</v>
      </c>
      <c r="AU465" s="37">
        <f>IF(AND(Weekly[[#This Row],[V Odds &lt;]]="",Weekly[[#This Row],[H Odds &lt;]]=""),AU464,IF(AND(Weekly[[#This Row],[H Odds &lt;]]&lt;&gt;"",Weekly[[#This Row],[XGB_P]]=TRUE,Weekly[[#This Row],[Actual]]=TRUE),AU464+Weekly[[#This Row],[H Odds &lt;]]-1,IF(AND(Weekly[[#This Row],[V Odds &lt;]]&lt;&gt;"",Weekly[[#This Row],[XGB_P]]=FALSE,Weekly[[#This Row],[Actual]]=FALSE),AU464+Weekly[[#This Row],[V Odds &lt;]]-1,IF(AND(Weekly[[#This Row],[V Odds &lt;]]&lt;&gt;"",Weekly[[#This Row],[XGB_P]]=FALSE,Weekly[[#This Row],[Actual]]=TRUE),AU464-1,IF(AND(Weekly[[#This Row],[H Odds &lt;]]&lt;&gt;"",Weekly[[#This Row],[XGB_P]]=TRUE,Weekly[[#This Row],[Actual]]=FALSE),AU464-1,AU464)))))</f>
        <v>68.510000000000005</v>
      </c>
      <c r="AV465" s="37">
        <f>IF(AND(Weekly[[#This Row],[V Odds &lt;]]="",Weekly[[#This Row],[H Odds &lt;]]=""),AV464,IF(AND(Weekly[[#This Row],[H Odds &lt;]]&lt;&gt;"",Weekly[[#This Row],[QDA_P]]=TRUE,Weekly[[#This Row],[Actual]]=TRUE),AV464+Weekly[[#This Row],[H Odds &lt;]]-1,IF(AND(Weekly[[#This Row],[V Odds &lt;]]&lt;&gt;"",Weekly[[#This Row],[QDA_P]]=FALSE,Weekly[[#This Row],[Actual]]=FALSE),AV464+Weekly[[#This Row],[V Odds &lt;]]-1,IF(AND(Weekly[[#This Row],[V Odds &lt;]]&lt;&gt;"",Weekly[[#This Row],[QDA_P]]=FALSE,Weekly[[#This Row],[Actual]]=TRUE),AV464-1,IF(AND(Weekly[[#This Row],[H Odds &lt;]]&lt;&gt;"",Weekly[[#This Row],[QDA_P]]=TRUE,Weekly[[#This Row],[Actual]]=FALSE),AV464-1,AV464)))))</f>
        <v>61.199999999999989</v>
      </c>
      <c r="AW465" s="37">
        <f>IF(AND(Weekly[[#This Row],[H Odds &lt;]]="",Weekly[[#This Row],[V Odds &lt;]]=""),AW464,IF(AND(Weekly[[#This Row],[KNC_P]]=Weekly[[#This Row],[Actual]],Weekly[[#This Row],[KNC_P]]=TRUE),AW464+Weekly[[#This Row],[BF H Odds]]-1,IF(AND(Weekly[[#This Row],[KNC_P]]=Weekly[[#This Row],[Actual]],Weekly[[#This Row],[KNC_P]]=FALSE),AW464+Weekly[[#This Row],[BF V Odds]]-1,AW464-1)))</f>
        <v>54.230000000000011</v>
      </c>
      <c r="AX465" s="37">
        <f>IF(AND(Weekly[[#This Row],[V Odds &lt;]]="",Weekly[[#This Row],[H Odds &lt;]]=""),AX464,IF(AND(Weekly[[#This Row],[V Odds &lt;]]&lt;&gt;"",Weekly[[#This Row],[FALSES]]&gt;0,Weekly[[#This Row],[Actual]]=FALSE),AX464+Weekly[[#This Row],[V Odds &lt;]]-1,IF(AND(Weekly[[#This Row],[H Odds &lt;]]&lt;&gt;"",Weekly[[#This Row],[TRUES]]&gt;0,Weekly[[#This Row],[Actual]]=TRUE),AX464+Weekly[[#This Row],[H Odds &lt;]]-1,IF(AND(Weekly[[#This Row],[V Odds &lt;]]&lt;&gt;"",Weekly[[#This Row],[FALSES]]=0),AX464,IF(AND(Weekly[[#This Row],[H Odds &lt;]]&lt;&gt;"",Weekly[[#This Row],[TRUES]]=0),AX464,AX464-1)))))</f>
        <v>102.49999999999997</v>
      </c>
      <c r="AY465" s="37">
        <f>IF(AND(Weekly[[#This Row],[V Odds &lt;]]="",Weekly[[#This Row],[H Odds &lt;]]=""),AY464,IF(AND(Weekly[[#This Row],[V Odds &lt;]]&lt;&gt;"",Weekly[[#This Row],[FALSES]]&gt;0,Weekly[[#This Row],[Actual]]=FALSE),AY464+((Weekly[[#This Row],[V Odds &lt;]]-1)*0.92),IF(AND(Weekly[[#This Row],[H Odds &lt;]]&lt;&gt;"",Weekly[[#This Row],[TRUES]]&gt;0,Weekly[[#This Row],[Actual]]=TRUE),AY464+((Weekly[[#This Row],[H Odds &lt;]]-1)*0.92),IF(AND(Weekly[[#This Row],[V Odds &lt;]]&lt;&gt;"",Weekly[[#This Row],[FALSES]]=0),AY464,IF(AND(Weekly[[#This Row],[H Odds &lt;]]&lt;&gt;"",Weekly[[#This Row],[TRUES]]=0),AY464,AY464-1)))))</f>
        <v>92.460000000000036</v>
      </c>
      <c r="AZ465" s="37">
        <f>IF(AND(Weekly[[#This Row],[V Odds &lt;]]="",Weekly[[#This Row],[H Odds &lt;]]=""),AZ464,IF(AND(Weekly[[#This Row],[V Odds &lt;]]&lt;&gt;"",Weekly[[#This Row],[Actual]]=FALSE),AZ464+Weekly[[#This Row],[V Odds &lt;]]-1,IF(AND(Weekly[[#This Row],[H Odds &lt;]]&lt;&gt;"",Weekly[[#This Row],[Actual]]=TRUE),AZ464+Weekly[[#This Row],[H Odds &lt;]]-1,AZ464-1)))</f>
        <v>90.469999999999985</v>
      </c>
      <c r="BA465" s="38">
        <f>IF(Weekly[[#This Row],[H Odds &lt;]]="",BA464,IF(AND(Weekly[[#This Row],[H Odds &lt;]]&lt;&gt;"",Weekly[[#This Row],[SVC_P]]=TRUE,Weekly[[#This Row],[Actual]]=TRUE),BA464+Weekly[[#This Row],[H Odds &lt;]]-1,IF(AND(Weekly[[#This Row],[H Odds &lt;]]&lt;&gt;"",Weekly[[#This Row],[SVC_P]]=TRUE,Weekly[[#This Row],[Actual]]=FALSE),BA464-1,BA464)))</f>
        <v>78.589999999999989</v>
      </c>
      <c r="BB465" s="38">
        <f>IF(Weekly[[#This Row],[H Odds &lt;]]="",BB464,IF(AND(Weekly[[#This Row],[H Odds &lt;]]&lt;&gt;"",Weekly[[#This Row],[ADBC_P]]=TRUE,Weekly[[#This Row],[Actual]]=TRUE),BB464+Weekly[[#This Row],[H Odds &lt;]]-1,IF(AND(Weekly[[#This Row],[H Odds &lt;]]&lt;&gt;"",Weekly[[#This Row],[ADBC_P]]=TRUE,Weekly[[#This Row],[Actual]]=FALSE),BB464-1,BB464)))</f>
        <v>52.41</v>
      </c>
      <c r="BC465" s="38">
        <f>IF(Weekly[[#This Row],[H Odds &lt;]]="",BC464,IF(AND(Weekly[[#This Row],[H Odds &lt;]]&lt;&gt;"",Weekly[[#This Row],[RFC_P]]=TRUE,Weekly[[#This Row],[Actual]]=TRUE),BC464+Weekly[[#This Row],[H Odds &lt;]]-1,IF(AND(Weekly[[#This Row],[H Odds &lt;]]&lt;&gt;"",Weekly[[#This Row],[RFC_P]]=TRUE,Weekly[[#This Row],[Actual]]=FALSE),BC464-1,BC464)))</f>
        <v>54.109999999999992</v>
      </c>
      <c r="BD465" s="38">
        <f>IF(Weekly[[#This Row],[H Odds &lt;]]="",BD464,IF(AND(Weekly[[#This Row],[H Odds &lt;]]&lt;&gt;"",Weekly[[#This Row],[GBC_P]]=TRUE,Weekly[[#This Row],[Actual]]=TRUE),BD464+Weekly[[#This Row],[H Odds &lt;]]-1,IF(AND(Weekly[[#This Row],[H Odds &lt;]]&lt;&gt;"",Weekly[[#This Row],[GBC_P]]=TRUE,Weekly[[#This Row],[Actual]]=FALSE),BD464-1,BD464)))</f>
        <v>53.110000000000007</v>
      </c>
      <c r="BE465" s="38">
        <f>IF(Weekly[[#This Row],[H Odds &lt;]]="",BE464,IF(AND(Weekly[[#This Row],[H Odds &lt;]]&lt;&gt;"",Weekly[[#This Row],[HGBC_P]]=TRUE,Weekly[[#This Row],[Actual]]=TRUE),BE464+Weekly[[#This Row],[H Odds &lt;]]-1,IF(AND(Weekly[[#This Row],[H Odds &lt;]]&lt;&gt;"",Weekly[[#This Row],[HGBC_P]]=TRUE,Weekly[[#This Row],[Actual]]=FALSE),BE464-1,BE464)))</f>
        <v>57.459999999999994</v>
      </c>
      <c r="BF465" s="38">
        <f>IF(Weekly[[#This Row],[H Odds &lt;]]="",BF464,IF(AND(Weekly[[#This Row],[H Odds &lt;]]&lt;&gt;"",Weekly[[#This Row],[XGB_P]]=TRUE,Weekly[[#This Row],[Actual]]=TRUE),BF464+Weekly[[#This Row],[H Odds &lt;]]-1,IF(AND(Weekly[[#This Row],[H Odds &lt;]]&lt;&gt;"",Weekly[[#This Row],[XGB_P]]=TRUE,Weekly[[#This Row],[Actual]]=FALSE),BF464-1,BF464)))</f>
        <v>64.08</v>
      </c>
      <c r="BG465" s="38">
        <f>IF(Weekly[[#This Row],[H Odds &lt;]]="",BG464,IF(AND(Weekly[[#This Row],[H Odds &lt;]]&lt;&gt;"",Weekly[[#This Row],[QDA_P]]=TRUE,Weekly[[#This Row],[Actual]]=TRUE),BG464+Weekly[[#This Row],[H Odds &lt;]]-1,IF(AND(Weekly[[#This Row],[H Odds &lt;]]&lt;&gt;"",Weekly[[#This Row],[QDA_P]]=TRUE,Weekly[[#This Row],[Actual]]=FALSE),BG464-1,BG464)))</f>
        <v>51.129999999999995</v>
      </c>
      <c r="BH465" s="38">
        <f>IF(Weekly[[#This Row],[H Odds &lt;]]="",BH464,IF(AND(Weekly[[#This Row],[H Odds &lt;]]&lt;&gt;"",Weekly[[#This Row],[KNC_P]]=TRUE,Weekly[[#This Row],[Actual]]=TRUE),BH464+Weekly[[#This Row],[H Odds &lt;]]-1,IF(AND(Weekly[[#This Row],[H Odds &lt;]]&lt;&gt;"",Weekly[[#This Row],[KNC_P]]=TRUE,Weekly[[#This Row],[Actual]]=FALSE),BH464-1,BH464)))</f>
        <v>55.499999999999993</v>
      </c>
      <c r="BI465" s="38">
        <f>IF(Weekly[[#This Row],[H Odds &lt;]]="",BI464,IF(AND(Weekly[[#This Row],[H Odds &lt;]]&lt;&gt;"",Weekly[[#This Row],[TRUES]]&gt;0,Weekly[[#This Row],[Actual]]=TRUE),BI464+Weekly[[#This Row],[H Odds &lt;]]-1,IF(AND(Weekly[[#This Row],[H Odds &lt;]]&lt;&gt;"",Weekly[[#This Row],[TRUES]]=0),BI464,BI464-1)))</f>
        <v>78.589999999999989</v>
      </c>
      <c r="BJ465" s="38">
        <f>IF(Weekly[[#This Row],[H Odds &lt;]]="",BJ464,IF(AND(Weekly[[#This Row],[H Odds &lt;]]&lt;&gt;"",Weekly[[#This Row],[Actual]]=TRUE),BJ464+Weekly[[#This Row],[H Odds &lt;]]-1,IF(AND(Weekly[[#This Row],[H Odds &lt;]]&lt;&gt;"",Weekly[[#This Row],[Actual]]=FALSE),BJ464-1,BJ464)))</f>
        <v>80.489999999999995</v>
      </c>
      <c r="BK465" s="58">
        <f>IF(AND(Weekly[[#This Row],[TRUES]]&gt;4,Weekly[[#This Row],[Actual]]=TRUE),BK464+Weekly[[#This Row],[BF H Odds]]-1,IF(AND(Weekly[[#This Row],[FALSES]]&gt;4,Weekly[[#This Row],[Actual]]=FALSE),BK464+Weekly[[#This Row],[BF V Odds]]-1,IF(AND(Weekly[[#This Row],[TRUES]]&gt;4,Weekly[[#This Row],[Actual]]=FALSE),BK464-1,IF(AND(Weekly[[#This Row],[FALSES]]&gt;4,Weekly[[#This Row],[Actual]]=TRUE),BK464-1,BK464))))</f>
        <v>-3.3699999999999708</v>
      </c>
      <c r="BL465" s="58">
        <f>IF(AND(Weekly[[#This Row],[TRUES]]&gt;5,Weekly[[#This Row],[Actual]]=TRUE),BL464+Weekly[[#This Row],[BF H Odds]]-1,IF(AND(Weekly[[#This Row],[FALSES]]&gt;5,Weekly[[#This Row],[Actual]]=FALSE),BL464+Weekly[[#This Row],[BF V Odds]]-1,IF(AND(Weekly[[#This Row],[TRUES]]&gt;5,Weekly[[#This Row],[Actual]]=FALSE),BL464-1,IF(AND(Weekly[[#This Row],[FALSES]]&gt;5,Weekly[[#This Row],[Actual]]=TRUE),BL464-1,BL464))))</f>
        <v>5.7700000000000227</v>
      </c>
      <c r="BM465" s="58">
        <f>IF(AND(Weekly[[#This Row],[TRUES]]&gt;6,Weekly[[#This Row],[Actual]]=TRUE),BM464+Weekly[[#This Row],[BF H Odds]]-1,IF(AND(Weekly[[#This Row],[FALSES]]&gt;6,Weekly[[#This Row],[Actual]]=FALSE),BM464+Weekly[[#This Row],[BF V Odds]]-1,IF(AND(Weekly[[#This Row],[TRUES]]&gt;6,Weekly[[#This Row],[Actual]]=FALSE),BM464-1,IF(AND(Weekly[[#This Row],[FALSES]]&gt;6,Weekly[[#This Row],[Actual]]=TRUE),BM464-1,BM464))))</f>
        <v>36.620000000000005</v>
      </c>
    </row>
    <row r="466" spans="1:65" x14ac:dyDescent="0.25">
      <c r="A466" s="34"/>
      <c r="B466" s="10">
        <v>44301</v>
      </c>
      <c r="C466" s="17" t="s">
        <v>33</v>
      </c>
      <c r="D466" s="15" t="s">
        <v>12</v>
      </c>
      <c r="E466" t="b">
        <v>1</v>
      </c>
      <c r="F466" t="b">
        <v>1</v>
      </c>
      <c r="G466" t="b">
        <v>1</v>
      </c>
      <c r="H466" t="b">
        <v>0</v>
      </c>
      <c r="I466" t="b">
        <v>1</v>
      </c>
      <c r="J466" t="b">
        <v>1</v>
      </c>
      <c r="K466" t="b">
        <v>1</v>
      </c>
      <c r="L466" t="b">
        <v>0</v>
      </c>
      <c r="M466" t="s">
        <v>100</v>
      </c>
      <c r="N466">
        <v>25.49</v>
      </c>
      <c r="O466">
        <f>IF(Weekly[[#This Row],[H/V]]="H",Weekly[[#This Row],[BF H Odds]],IF(Weekly[[#This Row],[H/V]]="V",Weekly[[#This Row],[BF V Odds]],""))</f>
        <v>3.25</v>
      </c>
      <c r="P466" t="b">
        <v>0</v>
      </c>
      <c r="Q466" t="s">
        <v>76</v>
      </c>
      <c r="R466" s="35">
        <f>IFERROR(IF(Weekly[[#This Row],[Won Bet?]]="yes",R465+(Weekly[[#This Row],[BF Odds]]*Weekly[[#This Row],[BF Stake]])-Weekly[[#This Row],[BF Stake]],R465-Weekly[[#This Row],[BF Stake]]),R465)</f>
        <v>1011.0569999999998</v>
      </c>
      <c r="S466" s="9">
        <f>IFERROR(IF(Weekly[[#This Row],[Won Bet?]]="yes",S465+(((Weekly[[#This Row],[BF Odds]]*Weekly[[#This Row],[BF Stake]])-Weekly[[#This Row],[BF Stake]])*0.92),S465-Weekly[[#This Row],[BF Stake]]),S465)</f>
        <v>984.46363999999983</v>
      </c>
      <c r="T466">
        <v>1.44</v>
      </c>
      <c r="U466">
        <v>3.25</v>
      </c>
      <c r="V466" s="24">
        <f>IF(Weekly[[#This Row],[Actual]]="","",IF(AND(Weekly[[#This Row],[SVC_P]]=Weekly[[#This Row],[Actual]],Weekly[[#This Row],[SVC_P]]=TRUE),V465+Weekly[[#This Row],[BF H Odds]]-1,IF(AND(Weekly[[#This Row],[SVC_P]]=Weekly[[#This Row],[Actual]],Weekly[[#This Row],[SVC_P]]=FALSE),V465+Weekly[[#This Row],[BF V Odds]]-1,V465-1)))</f>
        <v>61.600000000000037</v>
      </c>
      <c r="W466" s="24">
        <f>IF(Weekly[[#This Row],[Actual]]="","",IF(AND(Weekly[[#This Row],[SVC_P]]=FALSE,Weekly[[#This Row],[Actual]]=TRUE),W465+Weekly[[#This Row],[BF H Odds]]-1,IF(AND(Weekly[[#This Row],[SVC_P]]=TRUE,Weekly[[#This Row],[Actual]]=FALSE,),W465+Weekly[[#This Row],[BF V Odds]]-1,W465-1)))</f>
        <v>-401.03</v>
      </c>
      <c r="X466" s="24">
        <f>IF(Weekly[[#This Row],[Actual]]="","",IF(AND(Weekly[[#This Row],[ADBC_P]]=Weekly[[#This Row],[Actual]],Weekly[[#This Row],[ADBC_P]]=TRUE),X465+Weekly[[#This Row],[BF H Odds]]-1,IF(AND(Weekly[[#This Row],[ADBC_P]]=Weekly[[#This Row],[Actual]],Weekly[[#This Row],[ADBC_P]]=FALSE),X465+Weekly[[#This Row],[BF V Odds]]-1,X465-1)))</f>
        <v>6.920000000000023</v>
      </c>
      <c r="Y466" s="24">
        <f>IF(Weekly[[#This Row],[Actual]]="","",IF(AND(Weekly[[#This Row],[ADBC_P]]=FALSE,Weekly[[#This Row],[Actual]]=TRUE),Y465+Weekly[[#This Row],[BF H Odds]]-1,IF(AND(Weekly[[#This Row],[ADBC_P]]=TRUE,Weekly[[#This Row],[Actual]]=FALSE),Y465+Weekly[[#This Row],[BF V Odds]]-1,Y465-1)))</f>
        <v>67.220000000000013</v>
      </c>
      <c r="Z466" s="24">
        <f>IF(Weekly[[#This Row],[Actual]]="","",IF(AND(Weekly[[#This Row],[RFC_P]]=Weekly[[#This Row],[Actual]],Weekly[[#This Row],[RFC_P]]=TRUE),Z465+Weekly[[#This Row],[BF H Odds]]-1,IF(AND(Weekly[[#This Row],[RFC_P]]=Weekly[[#This Row],[Actual]],Weekly[[#This Row],[RFC_P]]=FALSE),Z465+Weekly[[#This Row],[BF V Odds]]-1,Z465-1)))</f>
        <v>26.300000000000004</v>
      </c>
      <c r="AA466" s="24">
        <f>IF(Weekly[[#This Row],[Actual]]="","",IF(AND(Weekly[[#This Row],[RFC_P]]=FALSE,Weekly[[#This Row],[Actual]]=TRUE),AA465+Weekly[[#This Row],[BF H Odds]]-1,IF(AND(Weekly[[#This Row],[RFC_P]]=TRUE,Weekly[[#This Row],[Actual]]=FALSE),AA465+Weekly[[#This Row],[BF V Odds]]-1,AA465-1)))</f>
        <v>47.839999999999968</v>
      </c>
      <c r="AB466" s="24">
        <f>IF(Weekly[[#This Row],[Actual]]="","",IF(AND(Weekly[[#This Row],[GBC_P]]=Weekly[[#This Row],[Actual]],Weekly[[#This Row],[GBC_P]]=TRUE),AB465+Weekly[[#This Row],[BF H Odds]]-1,IF(AND(Weekly[[#This Row],[GBC_P]]=Weekly[[#This Row],[Actual]],Weekly[[#This Row],[GBC_P]]=FALSE),AB465+Weekly[[#This Row],[BF V Odds]]-1,AB465-1)))</f>
        <v>3.8200000000000074</v>
      </c>
      <c r="AC466" s="24">
        <f>IF(Weekly[[#This Row],[Actual]]="","",IF(AND(Weekly[[#This Row],[GBC_P]]=FALSE,Weekly[[#This Row],[Actual]]=TRUE),AC465+Weekly[[#This Row],[BF H Odds]]-1,IF(AND(Weekly[[#This Row],[GBC_P]]=TRUE,Weekly[[#This Row],[Actual]]=FALSE),AC465+Weekly[[#This Row],[BF V Odds]]-1,AC465-1)))</f>
        <v>70.319999999999951</v>
      </c>
      <c r="AD466" s="24">
        <f>IF(Weekly[[#This Row],[Actual]]="","",IF(AND(Weekly[[#This Row],[HGBC_P]]=Weekly[[#This Row],[Actual]],Weekly[[#This Row],[HGBC_P]]=TRUE),AD465+Weekly[[#This Row],[BF H Odds]]-1,IF(AND(Weekly[[#This Row],[HGBC_P]]=Weekly[[#This Row],[Actual]],Weekly[[#This Row],[HGBC_P]]=FALSE),AD465+Weekly[[#This Row],[BF V Odds]]-1,AD465-1)))</f>
        <v>-0.64999999999997438</v>
      </c>
      <c r="AE466" s="24">
        <f>IF(Weekly[[#This Row],[Actual]]="","",IF(AND(Weekly[[#This Row],[HGBC_P]]=FALSE,Weekly[[#This Row],[Actual]]=TRUE),AE465+Weekly[[#This Row],[BF H Odds]]-1,IF(AND(Weekly[[#This Row],[HGBC_P]]=TRUE,Weekly[[#This Row],[Actual]]=FALSE),AE465+Weekly[[#This Row],[BF V Odds]]-1,AE465-1)))</f>
        <v>74.789999999999992</v>
      </c>
      <c r="AF466" s="24">
        <f>IF(Weekly[[#This Row],[Actual]]="","",IF(AND(Weekly[[#This Row],[XGB_P]]=Weekly[[#This Row],[Actual]],Weekly[[#This Row],[XGB_P]]=TRUE),AF465+Weekly[[#This Row],[BF H Odds]]-1,IF(AND(Weekly[[#This Row],[XGB_P]]=Weekly[[#This Row],[Actual]],Weekly[[#This Row],[XGB_P]]=FALSE),AF465+Weekly[[#This Row],[BF V Odds]]-1,AF465-1)))</f>
        <v>24.940000000000023</v>
      </c>
      <c r="AG466" s="24">
        <f>IF(Weekly[[#This Row],[Actual]]="","",IF(AND(Weekly[[#This Row],[XGB_P]]=FALSE,Weekly[[#This Row],[Actual]]=TRUE),AG465+Weekly[[#This Row],[BF H Odds]]-1,IF(AND(Weekly[[#This Row],[XGB_P]]=TRUE,Weekly[[#This Row],[Actual]]=FALSE),AG465+Weekly[[#This Row],[BF V Odds]]-1,AG465-1)))</f>
        <v>49.199999999999982</v>
      </c>
      <c r="AH466" s="24">
        <f>IF(Weekly[[#This Row],[Actual]]="","",IF(AND(Weekly[[#This Row],[QDA_P]]=Weekly[[#This Row],[Actual]],Weekly[[#This Row],[QDA_P]]=TRUE),AH465+Weekly[[#This Row],[BF H Odds]]-1,IF(AND(Weekly[[#This Row],[QDA_P]]=Weekly[[#This Row],[Actual]],Weekly[[#This Row],[QDA_P]]=FALSE),AH465+Weekly[[#This Row],[BF V Odds]]-1,AH465-1)))</f>
        <v>-14.359999999999991</v>
      </c>
      <c r="AI466" s="24">
        <f>IF(Weekly[[#This Row],[Actual]]="","",IF(AND(Weekly[[#This Row],[QDA_P]]=FALSE,Weekly[[#This Row],[Actual]]=TRUE),AI465+Weekly[[#This Row],[BF H Odds]]-1,IF(AND(Weekly[[#This Row],[QDA_P]]=TRUE,Weekly[[#This Row],[Actual]]=FALSE),AI465+Weekly[[#This Row],[BF V Odds]]-1,AI465-1)))</f>
        <v>88.5</v>
      </c>
      <c r="AJ466" s="24">
        <f>IF(Weekly[[#This Row],[Actual]]="","",IF(AND(Weekly[[#This Row],[KNC_P]]=FALSE,Weekly[[#This Row],[Actual]]=TRUE),AJ465+Weekly[[#This Row],[BF H Odds]]-1,IF(AND(Weekly[[#This Row],[KNC_P]]=TRUE,Weekly[[#This Row],[Actual]]=FALSE),AJ465+Weekly[[#This Row],[BF V Odds]]-1,AJ465-1)))</f>
        <v>56.629999999999967</v>
      </c>
      <c r="AK466" s="24">
        <f>IF(Weekly[[#This Row],[Actual]]="","",IF(AND(Weekly[[#This Row],[KNC_P]]=FALSE,Weekly[[#This Row],[Actual]]=TRUE),AK465+Weekly[[#This Row],[BF H Odds]]-1,IF(AND(Weekly[[#This Row],[KNC_P]]=TRUE,Weekly[[#This Row],[Actual]]=FALSE),AK465+Weekly[[#This Row],[BF V Odds]]-1,AK465-1)))</f>
        <v>55.529999999999959</v>
      </c>
      <c r="AL466" s="30">
        <f>IF(Weekly[[#This Row],[Actual]]="","",COUNTIF(Weekly[[#This Row],[SVC_P]:[QDA_P]],TRUE))</f>
        <v>6</v>
      </c>
      <c r="AM466" s="30">
        <f>IF(Weekly[[#This Row],[Actual]]="","",COUNTIF(Weekly[[#This Row],[SVC_P]:[QDA_P]],FALSE))</f>
        <v>1</v>
      </c>
      <c r="AN466" s="36" t="str">
        <f>IF(AND(Weekly[[#This Row],[BF V Odds]]&gt;$BO$6,Weekly[[#This Row],[BF V Odds]] &lt; $BO$7),Weekly[[#This Row],[BF V Odds]],"")</f>
        <v/>
      </c>
      <c r="AO466" s="36">
        <f>IF(AND(Weekly[[#This Row],[BF H Odds]]&gt;$BO$6, Weekly[[#This Row],[BF H Odds]] &lt; $BO$7),Weekly[[#This Row],[BF H Odds]],"")</f>
        <v>3.25</v>
      </c>
      <c r="AP466" s="37">
        <f>IF(AND(Weekly[[#This Row],[V Odds &lt;]]="",Weekly[[#This Row],[H Odds &lt;]]=""),AP465,IF(AND(Weekly[[#This Row],[H Odds &lt;]]&lt;&gt;"",Weekly[[#This Row],[SVC_P]]=TRUE,Weekly[[#This Row],[Actual]]=TRUE),AP465+Weekly[[#This Row],[H Odds &lt;]]-1,IF(AND(Weekly[[#This Row],[V Odds &lt;]]&lt;&gt;"",Weekly[[#This Row],[SVC_P]]=FALSE,Weekly[[#This Row],[Actual]]=FALSE),AP465+Weekly[[#This Row],[V Odds &lt;]]-1,IF(AND(Weekly[[#This Row],[V Odds &lt;]]&lt;&gt;"",Weekly[[#This Row],[SVC_P]]=FALSE,Weekly[[#This Row],[Actual]]=TRUE),AP465-1,IF(AND(Weekly[[#This Row],[H Odds &lt;]]&lt;&gt;"",Weekly[[#This Row],[SVC_P]]=TRUE,Weekly[[#This Row],[Actual]]=FALSE),AP465-1,AP465)))))</f>
        <v>82.63000000000001</v>
      </c>
      <c r="AQ466" s="37">
        <f>IF(AND(Weekly[[#This Row],[V Odds &lt;]]="",Weekly[[#This Row],[H Odds &lt;]]=""),AQ465,IF(AND(Weekly[[#This Row],[H Odds &lt;]]&lt;&gt;"",Weekly[[#This Row],[ADBC_P]]=TRUE,Weekly[[#This Row],[Actual]]=TRUE),AQ465+Weekly[[#This Row],[H Odds &lt;]]-1,IF(AND(Weekly[[#This Row],[V Odds &lt;]]&lt;&gt;"",Weekly[[#This Row],[ADBC_P]]=FALSE,Weekly[[#This Row],[Actual]]=FALSE),AQ465+Weekly[[#This Row],[V Odds &lt;]]-1,IF(AND(Weekly[[#This Row],[V Odds &lt;]]&lt;&gt;"",Weekly[[#This Row],[ADBC_P]]=FALSE,Weekly[[#This Row],[Actual]]=TRUE),AQ465-1,IF(AND(Weekly[[#This Row],[H Odds &lt;]]&lt;&gt;"",Weekly[[#This Row],[ADBC_P]]=TRUE,Weekly[[#This Row],[Actual]]=FALSE),AQ465-1,AQ465)))))</f>
        <v>52.73</v>
      </c>
      <c r="AR466" s="37">
        <f>IF(AND(Weekly[[#This Row],[V Odds &lt;]]="",Weekly[[#This Row],[H Odds &lt;]]=""),AR465,IF(AND(Weekly[[#This Row],[H Odds &lt;]]&lt;&gt;"",Weekly[[#This Row],[RFC_P]]=TRUE,Weekly[[#This Row],[Actual]]=TRUE),AR465+Weekly[[#This Row],[H Odds &lt;]]-1,IF(AND(Weekly[[#This Row],[V Odds &lt;]]&lt;&gt;"",Weekly[[#This Row],[RFC_P]]=FALSE,Weekly[[#This Row],[Actual]]=FALSE),AR465+Weekly[[#This Row],[V Odds &lt;]]-1,IF(AND(Weekly[[#This Row],[V Odds &lt;]]&lt;&gt;"",Weekly[[#This Row],[RFC_P]]=FALSE,Weekly[[#This Row],[Actual]]=TRUE),AR465-1,IF(AND(Weekly[[#This Row],[H Odds &lt;]]&lt;&gt;"",Weekly[[#This Row],[RFC_P]]=TRUE,Weekly[[#This Row],[Actual]]=FALSE),AR465-1,AR465)))))</f>
        <v>72.439999999999984</v>
      </c>
      <c r="AS466" s="37">
        <f>IF(AND(Weekly[[#This Row],[V Odds &lt;]]="",Weekly[[#This Row],[H Odds &lt;]]=""),AS465,IF(AND(Weekly[[#This Row],[H Odds &lt;]]&lt;&gt;"",Weekly[[#This Row],[GBC_P]]=TRUE,Weekly[[#This Row],[Actual]]=TRUE),AS465+Weekly[[#This Row],[H Odds &lt;]]-1,IF(AND(Weekly[[#This Row],[V Odds &lt;]]&lt;&gt;"",Weekly[[#This Row],[GBC_P]]=FALSE,Weekly[[#This Row],[Actual]]=FALSE),AS465+Weekly[[#This Row],[V Odds &lt;]]-1,IF(AND(Weekly[[#This Row],[V Odds &lt;]]&lt;&gt;"",Weekly[[#This Row],[GBC_P]]=FALSE,Weekly[[#This Row],[Actual]]=TRUE),AS465-1,IF(AND(Weekly[[#This Row],[H Odds &lt;]]&lt;&gt;"",Weekly[[#This Row],[GBC_P]]=TRUE,Weekly[[#This Row],[Actual]]=FALSE),AS465-1,AS465)))))</f>
        <v>56.63</v>
      </c>
      <c r="AT466" s="37">
        <f>IF(AND(Weekly[[#This Row],[V Odds &lt;]]="",Weekly[[#This Row],[H Odds &lt;]]=""),AT465,IF(AND(Weekly[[#This Row],[H Odds &lt;]]&lt;&gt;"",Weekly[[#This Row],[HGBC_P]]=TRUE,Weekly[[#This Row],[Actual]]=TRUE),AT465+Weekly[[#This Row],[H Odds &lt;]]-1,IF(AND(Weekly[[#This Row],[V Odds &lt;]]&lt;&gt;"",Weekly[[#This Row],[HGBC_P]]=FALSE,Weekly[[#This Row],[Actual]]=FALSE),AT465+Weekly[[#This Row],[V Odds &lt;]]-1,IF(AND(Weekly[[#This Row],[V Odds &lt;]]&lt;&gt;"",Weekly[[#This Row],[HGBC_P]]=FALSE,Weekly[[#This Row],[Actual]]=TRUE),AT465-1,IF(AND(Weekly[[#This Row],[H Odds &lt;]]&lt;&gt;"",Weekly[[#This Row],[HGBC_P]]=TRUE,Weekly[[#This Row],[Actual]]=FALSE),AT465-1,AT465)))))</f>
        <v>56.16</v>
      </c>
      <c r="AU466" s="37">
        <f>IF(AND(Weekly[[#This Row],[V Odds &lt;]]="",Weekly[[#This Row],[H Odds &lt;]]=""),AU465,IF(AND(Weekly[[#This Row],[H Odds &lt;]]&lt;&gt;"",Weekly[[#This Row],[XGB_P]]=TRUE,Weekly[[#This Row],[Actual]]=TRUE),AU465+Weekly[[#This Row],[H Odds &lt;]]-1,IF(AND(Weekly[[#This Row],[V Odds &lt;]]&lt;&gt;"",Weekly[[#This Row],[XGB_P]]=FALSE,Weekly[[#This Row],[Actual]]=FALSE),AU465+Weekly[[#This Row],[V Odds &lt;]]-1,IF(AND(Weekly[[#This Row],[V Odds &lt;]]&lt;&gt;"",Weekly[[#This Row],[XGB_P]]=FALSE,Weekly[[#This Row],[Actual]]=TRUE),AU465-1,IF(AND(Weekly[[#This Row],[H Odds &lt;]]&lt;&gt;"",Weekly[[#This Row],[XGB_P]]=TRUE,Weekly[[#This Row],[Actual]]=FALSE),AU465-1,AU465)))))</f>
        <v>67.510000000000005</v>
      </c>
      <c r="AV466" s="37">
        <f>IF(AND(Weekly[[#This Row],[V Odds &lt;]]="",Weekly[[#This Row],[H Odds &lt;]]=""),AV465,IF(AND(Weekly[[#This Row],[H Odds &lt;]]&lt;&gt;"",Weekly[[#This Row],[QDA_P]]=TRUE,Weekly[[#This Row],[Actual]]=TRUE),AV465+Weekly[[#This Row],[H Odds &lt;]]-1,IF(AND(Weekly[[#This Row],[V Odds &lt;]]&lt;&gt;"",Weekly[[#This Row],[QDA_P]]=FALSE,Weekly[[#This Row],[Actual]]=FALSE),AV465+Weekly[[#This Row],[V Odds &lt;]]-1,IF(AND(Weekly[[#This Row],[V Odds &lt;]]&lt;&gt;"",Weekly[[#This Row],[QDA_P]]=FALSE,Weekly[[#This Row],[Actual]]=TRUE),AV465-1,IF(AND(Weekly[[#This Row],[H Odds &lt;]]&lt;&gt;"",Weekly[[#This Row],[QDA_P]]=TRUE,Weekly[[#This Row],[Actual]]=FALSE),AV465-1,AV465)))))</f>
        <v>60.199999999999989</v>
      </c>
      <c r="AW466" s="37">
        <f>IF(AND(Weekly[[#This Row],[H Odds &lt;]]="",Weekly[[#This Row],[V Odds &lt;]]=""),AW465,IF(AND(Weekly[[#This Row],[KNC_P]]=Weekly[[#This Row],[Actual]],Weekly[[#This Row],[KNC_P]]=TRUE),AW465+Weekly[[#This Row],[BF H Odds]]-1,IF(AND(Weekly[[#This Row],[KNC_P]]=Weekly[[#This Row],[Actual]],Weekly[[#This Row],[KNC_P]]=FALSE),AW465+Weekly[[#This Row],[BF V Odds]]-1,AW465-1)))</f>
        <v>54.670000000000009</v>
      </c>
      <c r="AX466" s="37">
        <f>IF(AND(Weekly[[#This Row],[V Odds &lt;]]="",Weekly[[#This Row],[H Odds &lt;]]=""),AX465,IF(AND(Weekly[[#This Row],[V Odds &lt;]]&lt;&gt;"",Weekly[[#This Row],[FALSES]]&gt;0,Weekly[[#This Row],[Actual]]=FALSE),AX465+Weekly[[#This Row],[V Odds &lt;]]-1,IF(AND(Weekly[[#This Row],[H Odds &lt;]]&lt;&gt;"",Weekly[[#This Row],[TRUES]]&gt;0,Weekly[[#This Row],[Actual]]=TRUE),AX465+Weekly[[#This Row],[H Odds &lt;]]-1,IF(AND(Weekly[[#This Row],[V Odds &lt;]]&lt;&gt;"",Weekly[[#This Row],[FALSES]]=0),AX465,IF(AND(Weekly[[#This Row],[H Odds &lt;]]&lt;&gt;"",Weekly[[#This Row],[TRUES]]=0),AX465,AX465-1)))))</f>
        <v>101.49999999999997</v>
      </c>
      <c r="AY466" s="37">
        <f>IF(AND(Weekly[[#This Row],[V Odds &lt;]]="",Weekly[[#This Row],[H Odds &lt;]]=""),AY465,IF(AND(Weekly[[#This Row],[V Odds &lt;]]&lt;&gt;"",Weekly[[#This Row],[FALSES]]&gt;0,Weekly[[#This Row],[Actual]]=FALSE),AY465+((Weekly[[#This Row],[V Odds &lt;]]-1)*0.92),IF(AND(Weekly[[#This Row],[H Odds &lt;]]&lt;&gt;"",Weekly[[#This Row],[TRUES]]&gt;0,Weekly[[#This Row],[Actual]]=TRUE),AY465+((Weekly[[#This Row],[H Odds &lt;]]-1)*0.92),IF(AND(Weekly[[#This Row],[V Odds &lt;]]&lt;&gt;"",Weekly[[#This Row],[FALSES]]=0),AY465,IF(AND(Weekly[[#This Row],[H Odds &lt;]]&lt;&gt;"",Weekly[[#This Row],[TRUES]]=0),AY465,AY465-1)))))</f>
        <v>91.460000000000036</v>
      </c>
      <c r="AZ466" s="37">
        <f>IF(AND(Weekly[[#This Row],[V Odds &lt;]]="",Weekly[[#This Row],[H Odds &lt;]]=""),AZ465,IF(AND(Weekly[[#This Row],[V Odds &lt;]]&lt;&gt;"",Weekly[[#This Row],[Actual]]=FALSE),AZ465+Weekly[[#This Row],[V Odds &lt;]]-1,IF(AND(Weekly[[#This Row],[H Odds &lt;]]&lt;&gt;"",Weekly[[#This Row],[Actual]]=TRUE),AZ465+Weekly[[#This Row],[H Odds &lt;]]-1,AZ465-1)))</f>
        <v>89.469999999999985</v>
      </c>
      <c r="BA466" s="38">
        <f>IF(Weekly[[#This Row],[H Odds &lt;]]="",BA465,IF(AND(Weekly[[#This Row],[H Odds &lt;]]&lt;&gt;"",Weekly[[#This Row],[SVC_P]]=TRUE,Weekly[[#This Row],[Actual]]=TRUE),BA465+Weekly[[#This Row],[H Odds &lt;]]-1,IF(AND(Weekly[[#This Row],[H Odds &lt;]]&lt;&gt;"",Weekly[[#This Row],[SVC_P]]=TRUE,Weekly[[#This Row],[Actual]]=FALSE),BA465-1,BA465)))</f>
        <v>77.589999999999989</v>
      </c>
      <c r="BB466" s="38">
        <f>IF(Weekly[[#This Row],[H Odds &lt;]]="",BB465,IF(AND(Weekly[[#This Row],[H Odds &lt;]]&lt;&gt;"",Weekly[[#This Row],[ADBC_P]]=TRUE,Weekly[[#This Row],[Actual]]=TRUE),BB465+Weekly[[#This Row],[H Odds &lt;]]-1,IF(AND(Weekly[[#This Row],[H Odds &lt;]]&lt;&gt;"",Weekly[[#This Row],[ADBC_P]]=TRUE,Weekly[[#This Row],[Actual]]=FALSE),BB465-1,BB465)))</f>
        <v>51.41</v>
      </c>
      <c r="BC466" s="38">
        <f>IF(Weekly[[#This Row],[H Odds &lt;]]="",BC465,IF(AND(Weekly[[#This Row],[H Odds &lt;]]&lt;&gt;"",Weekly[[#This Row],[RFC_P]]=TRUE,Weekly[[#This Row],[Actual]]=TRUE),BC465+Weekly[[#This Row],[H Odds &lt;]]-1,IF(AND(Weekly[[#This Row],[H Odds &lt;]]&lt;&gt;"",Weekly[[#This Row],[RFC_P]]=TRUE,Weekly[[#This Row],[Actual]]=FALSE),BC465-1,BC465)))</f>
        <v>53.109999999999992</v>
      </c>
      <c r="BD466" s="38">
        <f>IF(Weekly[[#This Row],[H Odds &lt;]]="",BD465,IF(AND(Weekly[[#This Row],[H Odds &lt;]]&lt;&gt;"",Weekly[[#This Row],[GBC_P]]=TRUE,Weekly[[#This Row],[Actual]]=TRUE),BD465+Weekly[[#This Row],[H Odds &lt;]]-1,IF(AND(Weekly[[#This Row],[H Odds &lt;]]&lt;&gt;"",Weekly[[#This Row],[GBC_P]]=TRUE,Weekly[[#This Row],[Actual]]=FALSE),BD465-1,BD465)))</f>
        <v>53.110000000000007</v>
      </c>
      <c r="BE466" s="38">
        <f>IF(Weekly[[#This Row],[H Odds &lt;]]="",BE465,IF(AND(Weekly[[#This Row],[H Odds &lt;]]&lt;&gt;"",Weekly[[#This Row],[HGBC_P]]=TRUE,Weekly[[#This Row],[Actual]]=TRUE),BE465+Weekly[[#This Row],[H Odds &lt;]]-1,IF(AND(Weekly[[#This Row],[H Odds &lt;]]&lt;&gt;"",Weekly[[#This Row],[HGBC_P]]=TRUE,Weekly[[#This Row],[Actual]]=FALSE),BE465-1,BE465)))</f>
        <v>56.459999999999994</v>
      </c>
      <c r="BF466" s="38">
        <f>IF(Weekly[[#This Row],[H Odds &lt;]]="",BF465,IF(AND(Weekly[[#This Row],[H Odds &lt;]]&lt;&gt;"",Weekly[[#This Row],[XGB_P]]=TRUE,Weekly[[#This Row],[Actual]]=TRUE),BF465+Weekly[[#This Row],[H Odds &lt;]]-1,IF(AND(Weekly[[#This Row],[H Odds &lt;]]&lt;&gt;"",Weekly[[#This Row],[XGB_P]]=TRUE,Weekly[[#This Row],[Actual]]=FALSE),BF465-1,BF465)))</f>
        <v>63.08</v>
      </c>
      <c r="BG466" s="38">
        <f>IF(Weekly[[#This Row],[H Odds &lt;]]="",BG465,IF(AND(Weekly[[#This Row],[H Odds &lt;]]&lt;&gt;"",Weekly[[#This Row],[QDA_P]]=TRUE,Weekly[[#This Row],[Actual]]=TRUE),BG465+Weekly[[#This Row],[H Odds &lt;]]-1,IF(AND(Weekly[[#This Row],[H Odds &lt;]]&lt;&gt;"",Weekly[[#This Row],[QDA_P]]=TRUE,Weekly[[#This Row],[Actual]]=FALSE),BG465-1,BG465)))</f>
        <v>50.129999999999995</v>
      </c>
      <c r="BH466" s="38">
        <f>IF(Weekly[[#This Row],[H Odds &lt;]]="",BH465,IF(AND(Weekly[[#This Row],[H Odds &lt;]]&lt;&gt;"",Weekly[[#This Row],[KNC_P]]=TRUE,Weekly[[#This Row],[Actual]]=TRUE),BH465+Weekly[[#This Row],[H Odds &lt;]]-1,IF(AND(Weekly[[#This Row],[H Odds &lt;]]&lt;&gt;"",Weekly[[#This Row],[KNC_P]]=TRUE,Weekly[[#This Row],[Actual]]=FALSE),BH465-1,BH465)))</f>
        <v>55.499999999999993</v>
      </c>
      <c r="BI466" s="38">
        <f>IF(Weekly[[#This Row],[H Odds &lt;]]="",BI465,IF(AND(Weekly[[#This Row],[H Odds &lt;]]&lt;&gt;"",Weekly[[#This Row],[TRUES]]&gt;0,Weekly[[#This Row],[Actual]]=TRUE),BI465+Weekly[[#This Row],[H Odds &lt;]]-1,IF(AND(Weekly[[#This Row],[H Odds &lt;]]&lt;&gt;"",Weekly[[#This Row],[TRUES]]=0),BI465,BI465-1)))</f>
        <v>77.589999999999989</v>
      </c>
      <c r="BJ466" s="38">
        <f>IF(Weekly[[#This Row],[H Odds &lt;]]="",BJ465,IF(AND(Weekly[[#This Row],[H Odds &lt;]]&lt;&gt;"",Weekly[[#This Row],[Actual]]=TRUE),BJ465+Weekly[[#This Row],[H Odds &lt;]]-1,IF(AND(Weekly[[#This Row],[H Odds &lt;]]&lt;&gt;"",Weekly[[#This Row],[Actual]]=FALSE),BJ465-1,BJ465)))</f>
        <v>79.489999999999995</v>
      </c>
      <c r="BK466" s="58">
        <f>IF(AND(Weekly[[#This Row],[TRUES]]&gt;4,Weekly[[#This Row],[Actual]]=TRUE),BK465+Weekly[[#This Row],[BF H Odds]]-1,IF(AND(Weekly[[#This Row],[FALSES]]&gt;4,Weekly[[#This Row],[Actual]]=FALSE),BK465+Weekly[[#This Row],[BF V Odds]]-1,IF(AND(Weekly[[#This Row],[TRUES]]&gt;4,Weekly[[#This Row],[Actual]]=FALSE),BK465-1,IF(AND(Weekly[[#This Row],[FALSES]]&gt;4,Weekly[[#This Row],[Actual]]=TRUE),BK465-1,BK465))))</f>
        <v>-4.3699999999999708</v>
      </c>
      <c r="BL466" s="58">
        <f>IF(AND(Weekly[[#This Row],[TRUES]]&gt;5,Weekly[[#This Row],[Actual]]=TRUE),BL465+Weekly[[#This Row],[BF H Odds]]-1,IF(AND(Weekly[[#This Row],[FALSES]]&gt;5,Weekly[[#This Row],[Actual]]=FALSE),BL465+Weekly[[#This Row],[BF V Odds]]-1,IF(AND(Weekly[[#This Row],[TRUES]]&gt;5,Weekly[[#This Row],[Actual]]=FALSE),BL465-1,IF(AND(Weekly[[#This Row],[FALSES]]&gt;5,Weekly[[#This Row],[Actual]]=TRUE),BL465-1,BL465))))</f>
        <v>4.7700000000000227</v>
      </c>
      <c r="BM466" s="58">
        <f>IF(AND(Weekly[[#This Row],[TRUES]]&gt;6,Weekly[[#This Row],[Actual]]=TRUE),BM465+Weekly[[#This Row],[BF H Odds]]-1,IF(AND(Weekly[[#This Row],[FALSES]]&gt;6,Weekly[[#This Row],[Actual]]=FALSE),BM465+Weekly[[#This Row],[BF V Odds]]-1,IF(AND(Weekly[[#This Row],[TRUES]]&gt;6,Weekly[[#This Row],[Actual]]=FALSE),BM465-1,IF(AND(Weekly[[#This Row],[FALSES]]&gt;6,Weekly[[#This Row],[Actual]]=TRUE),BM465-1,BM465))))</f>
        <v>36.620000000000005</v>
      </c>
    </row>
    <row r="467" spans="1:65" x14ac:dyDescent="0.25">
      <c r="A467" s="34"/>
      <c r="B467" s="10">
        <v>44301</v>
      </c>
      <c r="C467" s="17" t="s">
        <v>31</v>
      </c>
      <c r="D467" s="15" t="s">
        <v>21</v>
      </c>
      <c r="E467" t="b">
        <v>1</v>
      </c>
      <c r="F467" t="b">
        <v>1</v>
      </c>
      <c r="G467" t="b">
        <v>1</v>
      </c>
      <c r="H467" t="b">
        <v>1</v>
      </c>
      <c r="I467" t="b">
        <v>1</v>
      </c>
      <c r="J467" t="b">
        <v>1</v>
      </c>
      <c r="K467" t="b">
        <v>0</v>
      </c>
      <c r="L467" t="b">
        <v>0</v>
      </c>
      <c r="M467" t="s">
        <v>100</v>
      </c>
      <c r="N467">
        <v>25.49</v>
      </c>
      <c r="O467">
        <f>IF(Weekly[[#This Row],[H/V]]="H",Weekly[[#This Row],[BF H Odds]],IF(Weekly[[#This Row],[H/V]]="V",Weekly[[#This Row],[BF V Odds]],""))</f>
        <v>3.1</v>
      </c>
      <c r="P467" t="b">
        <v>0</v>
      </c>
      <c r="Q467" t="s">
        <v>76</v>
      </c>
      <c r="R467" s="35">
        <f>IFERROR(IF(Weekly[[#This Row],[Won Bet?]]="yes",R466+(Weekly[[#This Row],[BF Odds]]*Weekly[[#This Row],[BF Stake]])-Weekly[[#This Row],[BF Stake]],R466-Weekly[[#This Row],[BF Stake]]),R466)</f>
        <v>985.56699999999978</v>
      </c>
      <c r="S467" s="9">
        <f>IFERROR(IF(Weekly[[#This Row],[Won Bet?]]="yes",S466+(((Weekly[[#This Row],[BF Odds]]*Weekly[[#This Row],[BF Stake]])-Weekly[[#This Row],[BF Stake]])*0.92),S466-Weekly[[#This Row],[BF Stake]]),S466)</f>
        <v>958.97363999999982</v>
      </c>
      <c r="T467">
        <v>1.47</v>
      </c>
      <c r="U467">
        <v>3.1</v>
      </c>
      <c r="V467" s="24">
        <f>IF(Weekly[[#This Row],[Actual]]="","",IF(AND(Weekly[[#This Row],[SVC_P]]=Weekly[[#This Row],[Actual]],Weekly[[#This Row],[SVC_P]]=TRUE),V466+Weekly[[#This Row],[BF H Odds]]-1,IF(AND(Weekly[[#This Row],[SVC_P]]=Weekly[[#This Row],[Actual]],Weekly[[#This Row],[SVC_P]]=FALSE),V466+Weekly[[#This Row],[BF V Odds]]-1,V466-1)))</f>
        <v>60.600000000000037</v>
      </c>
      <c r="W467" s="24">
        <f>IF(Weekly[[#This Row],[Actual]]="","",IF(AND(Weekly[[#This Row],[SVC_P]]=FALSE,Weekly[[#This Row],[Actual]]=TRUE),W466+Weekly[[#This Row],[BF H Odds]]-1,IF(AND(Weekly[[#This Row],[SVC_P]]=TRUE,Weekly[[#This Row],[Actual]]=FALSE,),W466+Weekly[[#This Row],[BF V Odds]]-1,W466-1)))</f>
        <v>-402.03</v>
      </c>
      <c r="X467" s="24">
        <f>IF(Weekly[[#This Row],[Actual]]="","",IF(AND(Weekly[[#This Row],[ADBC_P]]=Weekly[[#This Row],[Actual]],Weekly[[#This Row],[ADBC_P]]=TRUE),X466+Weekly[[#This Row],[BF H Odds]]-1,IF(AND(Weekly[[#This Row],[ADBC_P]]=Weekly[[#This Row],[Actual]],Weekly[[#This Row],[ADBC_P]]=FALSE),X466+Weekly[[#This Row],[BF V Odds]]-1,X466-1)))</f>
        <v>5.920000000000023</v>
      </c>
      <c r="Y467" s="24">
        <f>IF(Weekly[[#This Row],[Actual]]="","",IF(AND(Weekly[[#This Row],[ADBC_P]]=FALSE,Weekly[[#This Row],[Actual]]=TRUE),Y466+Weekly[[#This Row],[BF H Odds]]-1,IF(AND(Weekly[[#This Row],[ADBC_P]]=TRUE,Weekly[[#This Row],[Actual]]=FALSE),Y466+Weekly[[#This Row],[BF V Odds]]-1,Y466-1)))</f>
        <v>67.690000000000012</v>
      </c>
      <c r="Z467" s="24">
        <f>IF(Weekly[[#This Row],[Actual]]="","",IF(AND(Weekly[[#This Row],[RFC_P]]=Weekly[[#This Row],[Actual]],Weekly[[#This Row],[RFC_P]]=TRUE),Z466+Weekly[[#This Row],[BF H Odds]]-1,IF(AND(Weekly[[#This Row],[RFC_P]]=Weekly[[#This Row],[Actual]],Weekly[[#This Row],[RFC_P]]=FALSE),Z466+Weekly[[#This Row],[BF V Odds]]-1,Z466-1)))</f>
        <v>25.300000000000004</v>
      </c>
      <c r="AA467" s="24">
        <f>IF(Weekly[[#This Row],[Actual]]="","",IF(AND(Weekly[[#This Row],[RFC_P]]=FALSE,Weekly[[#This Row],[Actual]]=TRUE),AA466+Weekly[[#This Row],[BF H Odds]]-1,IF(AND(Weekly[[#This Row],[RFC_P]]=TRUE,Weekly[[#This Row],[Actual]]=FALSE),AA466+Weekly[[#This Row],[BF V Odds]]-1,AA466-1)))</f>
        <v>48.309999999999967</v>
      </c>
      <c r="AB467" s="24">
        <f>IF(Weekly[[#This Row],[Actual]]="","",IF(AND(Weekly[[#This Row],[GBC_P]]=Weekly[[#This Row],[Actual]],Weekly[[#This Row],[GBC_P]]=TRUE),AB466+Weekly[[#This Row],[BF H Odds]]-1,IF(AND(Weekly[[#This Row],[GBC_P]]=Weekly[[#This Row],[Actual]],Weekly[[#This Row],[GBC_P]]=FALSE),AB466+Weekly[[#This Row],[BF V Odds]]-1,AB466-1)))</f>
        <v>2.8200000000000074</v>
      </c>
      <c r="AC467" s="24">
        <f>IF(Weekly[[#This Row],[Actual]]="","",IF(AND(Weekly[[#This Row],[GBC_P]]=FALSE,Weekly[[#This Row],[Actual]]=TRUE),AC466+Weekly[[#This Row],[BF H Odds]]-1,IF(AND(Weekly[[#This Row],[GBC_P]]=TRUE,Weekly[[#This Row],[Actual]]=FALSE),AC466+Weekly[[#This Row],[BF V Odds]]-1,AC466-1)))</f>
        <v>70.789999999999949</v>
      </c>
      <c r="AD467" s="24">
        <f>IF(Weekly[[#This Row],[Actual]]="","",IF(AND(Weekly[[#This Row],[HGBC_P]]=Weekly[[#This Row],[Actual]],Weekly[[#This Row],[HGBC_P]]=TRUE),AD466+Weekly[[#This Row],[BF H Odds]]-1,IF(AND(Weekly[[#This Row],[HGBC_P]]=Weekly[[#This Row],[Actual]],Weekly[[#This Row],[HGBC_P]]=FALSE),AD466+Weekly[[#This Row],[BF V Odds]]-1,AD466-1)))</f>
        <v>-1.6499999999999744</v>
      </c>
      <c r="AE467" s="24">
        <f>IF(Weekly[[#This Row],[Actual]]="","",IF(AND(Weekly[[#This Row],[HGBC_P]]=FALSE,Weekly[[#This Row],[Actual]]=TRUE),AE466+Weekly[[#This Row],[BF H Odds]]-1,IF(AND(Weekly[[#This Row],[HGBC_P]]=TRUE,Weekly[[#This Row],[Actual]]=FALSE),AE466+Weekly[[#This Row],[BF V Odds]]-1,AE466-1)))</f>
        <v>75.259999999999991</v>
      </c>
      <c r="AF467" s="24">
        <f>IF(Weekly[[#This Row],[Actual]]="","",IF(AND(Weekly[[#This Row],[XGB_P]]=Weekly[[#This Row],[Actual]],Weekly[[#This Row],[XGB_P]]=TRUE),AF466+Weekly[[#This Row],[BF H Odds]]-1,IF(AND(Weekly[[#This Row],[XGB_P]]=Weekly[[#This Row],[Actual]],Weekly[[#This Row],[XGB_P]]=FALSE),AF466+Weekly[[#This Row],[BF V Odds]]-1,AF466-1)))</f>
        <v>23.940000000000023</v>
      </c>
      <c r="AG467" s="24">
        <f>IF(Weekly[[#This Row],[Actual]]="","",IF(AND(Weekly[[#This Row],[XGB_P]]=FALSE,Weekly[[#This Row],[Actual]]=TRUE),AG466+Weekly[[#This Row],[BF H Odds]]-1,IF(AND(Weekly[[#This Row],[XGB_P]]=TRUE,Weekly[[#This Row],[Actual]]=FALSE),AG466+Weekly[[#This Row],[BF V Odds]]-1,AG466-1)))</f>
        <v>49.66999999999998</v>
      </c>
      <c r="AH467" s="24">
        <f>IF(Weekly[[#This Row],[Actual]]="","",IF(AND(Weekly[[#This Row],[QDA_P]]=Weekly[[#This Row],[Actual]],Weekly[[#This Row],[QDA_P]]=TRUE),AH466+Weekly[[#This Row],[BF H Odds]]-1,IF(AND(Weekly[[#This Row],[QDA_P]]=Weekly[[#This Row],[Actual]],Weekly[[#This Row],[QDA_P]]=FALSE),AH466+Weekly[[#This Row],[BF V Odds]]-1,AH466-1)))</f>
        <v>-13.88999999999999</v>
      </c>
      <c r="AI467" s="24">
        <f>IF(Weekly[[#This Row],[Actual]]="","",IF(AND(Weekly[[#This Row],[QDA_P]]=FALSE,Weekly[[#This Row],[Actual]]=TRUE),AI466+Weekly[[#This Row],[BF H Odds]]-1,IF(AND(Weekly[[#This Row],[QDA_P]]=TRUE,Weekly[[#This Row],[Actual]]=FALSE),AI466+Weekly[[#This Row],[BF V Odds]]-1,AI466-1)))</f>
        <v>87.5</v>
      </c>
      <c r="AJ467" s="24">
        <f>IF(Weekly[[#This Row],[Actual]]="","",IF(AND(Weekly[[#This Row],[KNC_P]]=FALSE,Weekly[[#This Row],[Actual]]=TRUE),AJ466+Weekly[[#This Row],[BF H Odds]]-1,IF(AND(Weekly[[#This Row],[KNC_P]]=TRUE,Weekly[[#This Row],[Actual]]=FALSE),AJ466+Weekly[[#This Row],[BF V Odds]]-1,AJ466-1)))</f>
        <v>55.629999999999967</v>
      </c>
      <c r="AK467" s="24">
        <f>IF(Weekly[[#This Row],[Actual]]="","",IF(AND(Weekly[[#This Row],[KNC_P]]=FALSE,Weekly[[#This Row],[Actual]]=TRUE),AK466+Weekly[[#This Row],[BF H Odds]]-1,IF(AND(Weekly[[#This Row],[KNC_P]]=TRUE,Weekly[[#This Row],[Actual]]=FALSE),AK466+Weekly[[#This Row],[BF V Odds]]-1,AK466-1)))</f>
        <v>54.529999999999959</v>
      </c>
      <c r="AL467" s="30">
        <f>IF(Weekly[[#This Row],[Actual]]="","",COUNTIF(Weekly[[#This Row],[SVC_P]:[QDA_P]],TRUE))</f>
        <v>6</v>
      </c>
      <c r="AM467" s="30">
        <f>IF(Weekly[[#This Row],[Actual]]="","",COUNTIF(Weekly[[#This Row],[SVC_P]:[QDA_P]],FALSE))</f>
        <v>1</v>
      </c>
      <c r="AN467" s="36" t="str">
        <f>IF(AND(Weekly[[#This Row],[BF V Odds]]&gt;$BO$6,Weekly[[#This Row],[BF V Odds]] &lt; $BO$7),Weekly[[#This Row],[BF V Odds]],"")</f>
        <v/>
      </c>
      <c r="AO467" s="36">
        <f>IF(AND(Weekly[[#This Row],[BF H Odds]]&gt;$BO$6, Weekly[[#This Row],[BF H Odds]] &lt; $BO$7),Weekly[[#This Row],[BF H Odds]],"")</f>
        <v>3.1</v>
      </c>
      <c r="AP467" s="37">
        <f>IF(AND(Weekly[[#This Row],[V Odds &lt;]]="",Weekly[[#This Row],[H Odds &lt;]]=""),AP466,IF(AND(Weekly[[#This Row],[H Odds &lt;]]&lt;&gt;"",Weekly[[#This Row],[SVC_P]]=TRUE,Weekly[[#This Row],[Actual]]=TRUE),AP466+Weekly[[#This Row],[H Odds &lt;]]-1,IF(AND(Weekly[[#This Row],[V Odds &lt;]]&lt;&gt;"",Weekly[[#This Row],[SVC_P]]=FALSE,Weekly[[#This Row],[Actual]]=FALSE),AP466+Weekly[[#This Row],[V Odds &lt;]]-1,IF(AND(Weekly[[#This Row],[V Odds &lt;]]&lt;&gt;"",Weekly[[#This Row],[SVC_P]]=FALSE,Weekly[[#This Row],[Actual]]=TRUE),AP466-1,IF(AND(Weekly[[#This Row],[H Odds &lt;]]&lt;&gt;"",Weekly[[#This Row],[SVC_P]]=TRUE,Weekly[[#This Row],[Actual]]=FALSE),AP466-1,AP466)))))</f>
        <v>81.63000000000001</v>
      </c>
      <c r="AQ467" s="37">
        <f>IF(AND(Weekly[[#This Row],[V Odds &lt;]]="",Weekly[[#This Row],[H Odds &lt;]]=""),AQ466,IF(AND(Weekly[[#This Row],[H Odds &lt;]]&lt;&gt;"",Weekly[[#This Row],[ADBC_P]]=TRUE,Weekly[[#This Row],[Actual]]=TRUE),AQ466+Weekly[[#This Row],[H Odds &lt;]]-1,IF(AND(Weekly[[#This Row],[V Odds &lt;]]&lt;&gt;"",Weekly[[#This Row],[ADBC_P]]=FALSE,Weekly[[#This Row],[Actual]]=FALSE),AQ466+Weekly[[#This Row],[V Odds &lt;]]-1,IF(AND(Weekly[[#This Row],[V Odds &lt;]]&lt;&gt;"",Weekly[[#This Row],[ADBC_P]]=FALSE,Weekly[[#This Row],[Actual]]=TRUE),AQ466-1,IF(AND(Weekly[[#This Row],[H Odds &lt;]]&lt;&gt;"",Weekly[[#This Row],[ADBC_P]]=TRUE,Weekly[[#This Row],[Actual]]=FALSE),AQ466-1,AQ466)))))</f>
        <v>51.73</v>
      </c>
      <c r="AR467" s="37">
        <f>IF(AND(Weekly[[#This Row],[V Odds &lt;]]="",Weekly[[#This Row],[H Odds &lt;]]=""),AR466,IF(AND(Weekly[[#This Row],[H Odds &lt;]]&lt;&gt;"",Weekly[[#This Row],[RFC_P]]=TRUE,Weekly[[#This Row],[Actual]]=TRUE),AR466+Weekly[[#This Row],[H Odds &lt;]]-1,IF(AND(Weekly[[#This Row],[V Odds &lt;]]&lt;&gt;"",Weekly[[#This Row],[RFC_P]]=FALSE,Weekly[[#This Row],[Actual]]=FALSE),AR466+Weekly[[#This Row],[V Odds &lt;]]-1,IF(AND(Weekly[[#This Row],[V Odds &lt;]]&lt;&gt;"",Weekly[[#This Row],[RFC_P]]=FALSE,Weekly[[#This Row],[Actual]]=TRUE),AR466-1,IF(AND(Weekly[[#This Row],[H Odds &lt;]]&lt;&gt;"",Weekly[[#This Row],[RFC_P]]=TRUE,Weekly[[#This Row],[Actual]]=FALSE),AR466-1,AR466)))))</f>
        <v>71.439999999999984</v>
      </c>
      <c r="AS467" s="37">
        <f>IF(AND(Weekly[[#This Row],[V Odds &lt;]]="",Weekly[[#This Row],[H Odds &lt;]]=""),AS466,IF(AND(Weekly[[#This Row],[H Odds &lt;]]&lt;&gt;"",Weekly[[#This Row],[GBC_P]]=TRUE,Weekly[[#This Row],[Actual]]=TRUE),AS466+Weekly[[#This Row],[H Odds &lt;]]-1,IF(AND(Weekly[[#This Row],[V Odds &lt;]]&lt;&gt;"",Weekly[[#This Row],[GBC_P]]=FALSE,Weekly[[#This Row],[Actual]]=FALSE),AS466+Weekly[[#This Row],[V Odds &lt;]]-1,IF(AND(Weekly[[#This Row],[V Odds &lt;]]&lt;&gt;"",Weekly[[#This Row],[GBC_P]]=FALSE,Weekly[[#This Row],[Actual]]=TRUE),AS466-1,IF(AND(Weekly[[#This Row],[H Odds &lt;]]&lt;&gt;"",Weekly[[#This Row],[GBC_P]]=TRUE,Weekly[[#This Row],[Actual]]=FALSE),AS466-1,AS466)))))</f>
        <v>55.63</v>
      </c>
      <c r="AT467" s="37">
        <f>IF(AND(Weekly[[#This Row],[V Odds &lt;]]="",Weekly[[#This Row],[H Odds &lt;]]=""),AT466,IF(AND(Weekly[[#This Row],[H Odds &lt;]]&lt;&gt;"",Weekly[[#This Row],[HGBC_P]]=TRUE,Weekly[[#This Row],[Actual]]=TRUE),AT466+Weekly[[#This Row],[H Odds &lt;]]-1,IF(AND(Weekly[[#This Row],[V Odds &lt;]]&lt;&gt;"",Weekly[[#This Row],[HGBC_P]]=FALSE,Weekly[[#This Row],[Actual]]=FALSE),AT466+Weekly[[#This Row],[V Odds &lt;]]-1,IF(AND(Weekly[[#This Row],[V Odds &lt;]]&lt;&gt;"",Weekly[[#This Row],[HGBC_P]]=FALSE,Weekly[[#This Row],[Actual]]=TRUE),AT466-1,IF(AND(Weekly[[#This Row],[H Odds &lt;]]&lt;&gt;"",Weekly[[#This Row],[HGBC_P]]=TRUE,Weekly[[#This Row],[Actual]]=FALSE),AT466-1,AT466)))))</f>
        <v>55.16</v>
      </c>
      <c r="AU467" s="37">
        <f>IF(AND(Weekly[[#This Row],[V Odds &lt;]]="",Weekly[[#This Row],[H Odds &lt;]]=""),AU466,IF(AND(Weekly[[#This Row],[H Odds &lt;]]&lt;&gt;"",Weekly[[#This Row],[XGB_P]]=TRUE,Weekly[[#This Row],[Actual]]=TRUE),AU466+Weekly[[#This Row],[H Odds &lt;]]-1,IF(AND(Weekly[[#This Row],[V Odds &lt;]]&lt;&gt;"",Weekly[[#This Row],[XGB_P]]=FALSE,Weekly[[#This Row],[Actual]]=FALSE),AU466+Weekly[[#This Row],[V Odds &lt;]]-1,IF(AND(Weekly[[#This Row],[V Odds &lt;]]&lt;&gt;"",Weekly[[#This Row],[XGB_P]]=FALSE,Weekly[[#This Row],[Actual]]=TRUE),AU466-1,IF(AND(Weekly[[#This Row],[H Odds &lt;]]&lt;&gt;"",Weekly[[#This Row],[XGB_P]]=TRUE,Weekly[[#This Row],[Actual]]=FALSE),AU466-1,AU466)))))</f>
        <v>66.510000000000005</v>
      </c>
      <c r="AV467" s="37">
        <f>IF(AND(Weekly[[#This Row],[V Odds &lt;]]="",Weekly[[#This Row],[H Odds &lt;]]=""),AV466,IF(AND(Weekly[[#This Row],[H Odds &lt;]]&lt;&gt;"",Weekly[[#This Row],[QDA_P]]=TRUE,Weekly[[#This Row],[Actual]]=TRUE),AV466+Weekly[[#This Row],[H Odds &lt;]]-1,IF(AND(Weekly[[#This Row],[V Odds &lt;]]&lt;&gt;"",Weekly[[#This Row],[QDA_P]]=FALSE,Weekly[[#This Row],[Actual]]=FALSE),AV466+Weekly[[#This Row],[V Odds &lt;]]-1,IF(AND(Weekly[[#This Row],[V Odds &lt;]]&lt;&gt;"",Weekly[[#This Row],[QDA_P]]=FALSE,Weekly[[#This Row],[Actual]]=TRUE),AV466-1,IF(AND(Weekly[[#This Row],[H Odds &lt;]]&lt;&gt;"",Weekly[[#This Row],[QDA_P]]=TRUE,Weekly[[#This Row],[Actual]]=FALSE),AV466-1,AV466)))))</f>
        <v>60.199999999999989</v>
      </c>
      <c r="AW467" s="37">
        <f>IF(AND(Weekly[[#This Row],[H Odds &lt;]]="",Weekly[[#This Row],[V Odds &lt;]]=""),AW466,IF(AND(Weekly[[#This Row],[KNC_P]]=Weekly[[#This Row],[Actual]],Weekly[[#This Row],[KNC_P]]=TRUE),AW466+Weekly[[#This Row],[BF H Odds]]-1,IF(AND(Weekly[[#This Row],[KNC_P]]=Weekly[[#This Row],[Actual]],Weekly[[#This Row],[KNC_P]]=FALSE),AW466+Weekly[[#This Row],[BF V Odds]]-1,AW466-1)))</f>
        <v>55.140000000000008</v>
      </c>
      <c r="AX467" s="37">
        <f>IF(AND(Weekly[[#This Row],[V Odds &lt;]]="",Weekly[[#This Row],[H Odds &lt;]]=""),AX466,IF(AND(Weekly[[#This Row],[V Odds &lt;]]&lt;&gt;"",Weekly[[#This Row],[FALSES]]&gt;0,Weekly[[#This Row],[Actual]]=FALSE),AX466+Weekly[[#This Row],[V Odds &lt;]]-1,IF(AND(Weekly[[#This Row],[H Odds &lt;]]&lt;&gt;"",Weekly[[#This Row],[TRUES]]&gt;0,Weekly[[#This Row],[Actual]]=TRUE),AX466+Weekly[[#This Row],[H Odds &lt;]]-1,IF(AND(Weekly[[#This Row],[V Odds &lt;]]&lt;&gt;"",Weekly[[#This Row],[FALSES]]=0),AX466,IF(AND(Weekly[[#This Row],[H Odds &lt;]]&lt;&gt;"",Weekly[[#This Row],[TRUES]]=0),AX466,AX466-1)))))</f>
        <v>100.49999999999997</v>
      </c>
      <c r="AY467" s="37">
        <f>IF(AND(Weekly[[#This Row],[V Odds &lt;]]="",Weekly[[#This Row],[H Odds &lt;]]=""),AY466,IF(AND(Weekly[[#This Row],[V Odds &lt;]]&lt;&gt;"",Weekly[[#This Row],[FALSES]]&gt;0,Weekly[[#This Row],[Actual]]=FALSE),AY466+((Weekly[[#This Row],[V Odds &lt;]]-1)*0.92),IF(AND(Weekly[[#This Row],[H Odds &lt;]]&lt;&gt;"",Weekly[[#This Row],[TRUES]]&gt;0,Weekly[[#This Row],[Actual]]=TRUE),AY466+((Weekly[[#This Row],[H Odds &lt;]]-1)*0.92),IF(AND(Weekly[[#This Row],[V Odds &lt;]]&lt;&gt;"",Weekly[[#This Row],[FALSES]]=0),AY466,IF(AND(Weekly[[#This Row],[H Odds &lt;]]&lt;&gt;"",Weekly[[#This Row],[TRUES]]=0),AY466,AY466-1)))))</f>
        <v>90.460000000000036</v>
      </c>
      <c r="AZ467" s="37">
        <f>IF(AND(Weekly[[#This Row],[V Odds &lt;]]="",Weekly[[#This Row],[H Odds &lt;]]=""),AZ466,IF(AND(Weekly[[#This Row],[V Odds &lt;]]&lt;&gt;"",Weekly[[#This Row],[Actual]]=FALSE),AZ466+Weekly[[#This Row],[V Odds &lt;]]-1,IF(AND(Weekly[[#This Row],[H Odds &lt;]]&lt;&gt;"",Weekly[[#This Row],[Actual]]=TRUE),AZ466+Weekly[[#This Row],[H Odds &lt;]]-1,AZ466-1)))</f>
        <v>88.469999999999985</v>
      </c>
      <c r="BA467" s="38">
        <f>IF(Weekly[[#This Row],[H Odds &lt;]]="",BA466,IF(AND(Weekly[[#This Row],[H Odds &lt;]]&lt;&gt;"",Weekly[[#This Row],[SVC_P]]=TRUE,Weekly[[#This Row],[Actual]]=TRUE),BA466+Weekly[[#This Row],[H Odds &lt;]]-1,IF(AND(Weekly[[#This Row],[H Odds &lt;]]&lt;&gt;"",Weekly[[#This Row],[SVC_P]]=TRUE,Weekly[[#This Row],[Actual]]=FALSE),BA466-1,BA466)))</f>
        <v>76.589999999999989</v>
      </c>
      <c r="BB467" s="38">
        <f>IF(Weekly[[#This Row],[H Odds &lt;]]="",BB466,IF(AND(Weekly[[#This Row],[H Odds &lt;]]&lt;&gt;"",Weekly[[#This Row],[ADBC_P]]=TRUE,Weekly[[#This Row],[Actual]]=TRUE),BB466+Weekly[[#This Row],[H Odds &lt;]]-1,IF(AND(Weekly[[#This Row],[H Odds &lt;]]&lt;&gt;"",Weekly[[#This Row],[ADBC_P]]=TRUE,Weekly[[#This Row],[Actual]]=FALSE),BB466-1,BB466)))</f>
        <v>50.41</v>
      </c>
      <c r="BC467" s="38">
        <f>IF(Weekly[[#This Row],[H Odds &lt;]]="",BC466,IF(AND(Weekly[[#This Row],[H Odds &lt;]]&lt;&gt;"",Weekly[[#This Row],[RFC_P]]=TRUE,Weekly[[#This Row],[Actual]]=TRUE),BC466+Weekly[[#This Row],[H Odds &lt;]]-1,IF(AND(Weekly[[#This Row],[H Odds &lt;]]&lt;&gt;"",Weekly[[#This Row],[RFC_P]]=TRUE,Weekly[[#This Row],[Actual]]=FALSE),BC466-1,BC466)))</f>
        <v>52.109999999999992</v>
      </c>
      <c r="BD467" s="38">
        <f>IF(Weekly[[#This Row],[H Odds &lt;]]="",BD466,IF(AND(Weekly[[#This Row],[H Odds &lt;]]&lt;&gt;"",Weekly[[#This Row],[GBC_P]]=TRUE,Weekly[[#This Row],[Actual]]=TRUE),BD466+Weekly[[#This Row],[H Odds &lt;]]-1,IF(AND(Weekly[[#This Row],[H Odds &lt;]]&lt;&gt;"",Weekly[[#This Row],[GBC_P]]=TRUE,Weekly[[#This Row],[Actual]]=FALSE),BD466-1,BD466)))</f>
        <v>52.110000000000007</v>
      </c>
      <c r="BE467" s="38">
        <f>IF(Weekly[[#This Row],[H Odds &lt;]]="",BE466,IF(AND(Weekly[[#This Row],[H Odds &lt;]]&lt;&gt;"",Weekly[[#This Row],[HGBC_P]]=TRUE,Weekly[[#This Row],[Actual]]=TRUE),BE466+Weekly[[#This Row],[H Odds &lt;]]-1,IF(AND(Weekly[[#This Row],[H Odds &lt;]]&lt;&gt;"",Weekly[[#This Row],[HGBC_P]]=TRUE,Weekly[[#This Row],[Actual]]=FALSE),BE466-1,BE466)))</f>
        <v>55.459999999999994</v>
      </c>
      <c r="BF467" s="38">
        <f>IF(Weekly[[#This Row],[H Odds &lt;]]="",BF466,IF(AND(Weekly[[#This Row],[H Odds &lt;]]&lt;&gt;"",Weekly[[#This Row],[XGB_P]]=TRUE,Weekly[[#This Row],[Actual]]=TRUE),BF466+Weekly[[#This Row],[H Odds &lt;]]-1,IF(AND(Weekly[[#This Row],[H Odds &lt;]]&lt;&gt;"",Weekly[[#This Row],[XGB_P]]=TRUE,Weekly[[#This Row],[Actual]]=FALSE),BF466-1,BF466)))</f>
        <v>62.08</v>
      </c>
      <c r="BG467" s="38">
        <f>IF(Weekly[[#This Row],[H Odds &lt;]]="",BG466,IF(AND(Weekly[[#This Row],[H Odds &lt;]]&lt;&gt;"",Weekly[[#This Row],[QDA_P]]=TRUE,Weekly[[#This Row],[Actual]]=TRUE),BG466+Weekly[[#This Row],[H Odds &lt;]]-1,IF(AND(Weekly[[#This Row],[H Odds &lt;]]&lt;&gt;"",Weekly[[#This Row],[QDA_P]]=TRUE,Weekly[[#This Row],[Actual]]=FALSE),BG466-1,BG466)))</f>
        <v>50.129999999999995</v>
      </c>
      <c r="BH467" s="38">
        <f>IF(Weekly[[#This Row],[H Odds &lt;]]="",BH466,IF(AND(Weekly[[#This Row],[H Odds &lt;]]&lt;&gt;"",Weekly[[#This Row],[KNC_P]]=TRUE,Weekly[[#This Row],[Actual]]=TRUE),BH466+Weekly[[#This Row],[H Odds &lt;]]-1,IF(AND(Weekly[[#This Row],[H Odds &lt;]]&lt;&gt;"",Weekly[[#This Row],[KNC_P]]=TRUE,Weekly[[#This Row],[Actual]]=FALSE),BH466-1,BH466)))</f>
        <v>55.499999999999993</v>
      </c>
      <c r="BI467" s="38">
        <f>IF(Weekly[[#This Row],[H Odds &lt;]]="",BI466,IF(AND(Weekly[[#This Row],[H Odds &lt;]]&lt;&gt;"",Weekly[[#This Row],[TRUES]]&gt;0,Weekly[[#This Row],[Actual]]=TRUE),BI466+Weekly[[#This Row],[H Odds &lt;]]-1,IF(AND(Weekly[[#This Row],[H Odds &lt;]]&lt;&gt;"",Weekly[[#This Row],[TRUES]]=0),BI466,BI466-1)))</f>
        <v>76.589999999999989</v>
      </c>
      <c r="BJ467" s="38">
        <f>IF(Weekly[[#This Row],[H Odds &lt;]]="",BJ466,IF(AND(Weekly[[#This Row],[H Odds &lt;]]&lt;&gt;"",Weekly[[#This Row],[Actual]]=TRUE),BJ466+Weekly[[#This Row],[H Odds &lt;]]-1,IF(AND(Weekly[[#This Row],[H Odds &lt;]]&lt;&gt;"",Weekly[[#This Row],[Actual]]=FALSE),BJ466-1,BJ466)))</f>
        <v>78.489999999999995</v>
      </c>
      <c r="BK467" s="58">
        <f>IF(AND(Weekly[[#This Row],[TRUES]]&gt;4,Weekly[[#This Row],[Actual]]=TRUE),BK466+Weekly[[#This Row],[BF H Odds]]-1,IF(AND(Weekly[[#This Row],[FALSES]]&gt;4,Weekly[[#This Row],[Actual]]=FALSE),BK466+Weekly[[#This Row],[BF V Odds]]-1,IF(AND(Weekly[[#This Row],[TRUES]]&gt;4,Weekly[[#This Row],[Actual]]=FALSE),BK466-1,IF(AND(Weekly[[#This Row],[FALSES]]&gt;4,Weekly[[#This Row],[Actual]]=TRUE),BK466-1,BK466))))</f>
        <v>-5.3699999999999708</v>
      </c>
      <c r="BL467" s="58">
        <f>IF(AND(Weekly[[#This Row],[TRUES]]&gt;5,Weekly[[#This Row],[Actual]]=TRUE),BL466+Weekly[[#This Row],[BF H Odds]]-1,IF(AND(Weekly[[#This Row],[FALSES]]&gt;5,Weekly[[#This Row],[Actual]]=FALSE),BL466+Weekly[[#This Row],[BF V Odds]]-1,IF(AND(Weekly[[#This Row],[TRUES]]&gt;5,Weekly[[#This Row],[Actual]]=FALSE),BL466-1,IF(AND(Weekly[[#This Row],[FALSES]]&gt;5,Weekly[[#This Row],[Actual]]=TRUE),BL466-1,BL466))))</f>
        <v>3.7700000000000227</v>
      </c>
      <c r="BM467" s="58">
        <f>IF(AND(Weekly[[#This Row],[TRUES]]&gt;6,Weekly[[#This Row],[Actual]]=TRUE),BM466+Weekly[[#This Row],[BF H Odds]]-1,IF(AND(Weekly[[#This Row],[FALSES]]&gt;6,Weekly[[#This Row],[Actual]]=FALSE),BM466+Weekly[[#This Row],[BF V Odds]]-1,IF(AND(Weekly[[#This Row],[TRUES]]&gt;6,Weekly[[#This Row],[Actual]]=FALSE),BM466-1,IF(AND(Weekly[[#This Row],[FALSES]]&gt;6,Weekly[[#This Row],[Actual]]=TRUE),BM466-1,BM466))))</f>
        <v>36.620000000000005</v>
      </c>
    </row>
    <row r="468" spans="1:65" x14ac:dyDescent="0.25">
      <c r="A468" s="34"/>
      <c r="B468" s="10">
        <v>44301</v>
      </c>
      <c r="C468" s="17" t="s">
        <v>13</v>
      </c>
      <c r="D468" s="15" t="s">
        <v>23</v>
      </c>
      <c r="E468" t="b">
        <v>1</v>
      </c>
      <c r="F468" t="b">
        <v>1</v>
      </c>
      <c r="G468" t="b">
        <v>0</v>
      </c>
      <c r="H468" t="b">
        <v>0</v>
      </c>
      <c r="I468" t="b">
        <v>0</v>
      </c>
      <c r="J468" t="b">
        <v>0</v>
      </c>
      <c r="K468" t="b">
        <v>1</v>
      </c>
      <c r="L468" t="b">
        <v>1</v>
      </c>
      <c r="M468" t="s">
        <v>101</v>
      </c>
      <c r="N468">
        <v>25.49</v>
      </c>
      <c r="O468">
        <f>IF(Weekly[[#This Row],[H/V]]="H",Weekly[[#This Row],[BF H Odds]],IF(Weekly[[#This Row],[H/V]]="V",Weekly[[#This Row],[BF V Odds]],""))</f>
        <v>7.6</v>
      </c>
      <c r="P468" t="b">
        <v>1</v>
      </c>
      <c r="Q468" t="s">
        <v>76</v>
      </c>
      <c r="R468" s="35">
        <f>IFERROR(IF(Weekly[[#This Row],[Won Bet?]]="yes",R467+(Weekly[[#This Row],[BF Odds]]*Weekly[[#This Row],[BF Stake]])-Weekly[[#This Row],[BF Stake]],R467-Weekly[[#This Row],[BF Stake]]),R467)</f>
        <v>960.07699999999977</v>
      </c>
      <c r="S468" s="9">
        <f>IFERROR(IF(Weekly[[#This Row],[Won Bet?]]="yes",S467+(((Weekly[[#This Row],[BF Odds]]*Weekly[[#This Row],[BF Stake]])-Weekly[[#This Row],[BF Stake]])*0.92),S467-Weekly[[#This Row],[BF Stake]]),S467)</f>
        <v>933.48363999999981</v>
      </c>
      <c r="T468">
        <v>7.6</v>
      </c>
      <c r="U468">
        <v>1.1399999999999999</v>
      </c>
      <c r="V468" s="24">
        <f>IF(Weekly[[#This Row],[Actual]]="","",IF(AND(Weekly[[#This Row],[SVC_P]]=Weekly[[#This Row],[Actual]],Weekly[[#This Row],[SVC_P]]=TRUE),V467+Weekly[[#This Row],[BF H Odds]]-1,IF(AND(Weekly[[#This Row],[SVC_P]]=Weekly[[#This Row],[Actual]],Weekly[[#This Row],[SVC_P]]=FALSE),V467+Weekly[[#This Row],[BF V Odds]]-1,V467-1)))</f>
        <v>60.740000000000038</v>
      </c>
      <c r="W468" s="24">
        <f>IF(Weekly[[#This Row],[Actual]]="","",IF(AND(Weekly[[#This Row],[SVC_P]]=FALSE,Weekly[[#This Row],[Actual]]=TRUE),W467+Weekly[[#This Row],[BF H Odds]]-1,IF(AND(Weekly[[#This Row],[SVC_P]]=TRUE,Weekly[[#This Row],[Actual]]=FALSE,),W467+Weekly[[#This Row],[BF V Odds]]-1,W467-1)))</f>
        <v>-403.03</v>
      </c>
      <c r="X468" s="24">
        <f>IF(Weekly[[#This Row],[Actual]]="","",IF(AND(Weekly[[#This Row],[ADBC_P]]=Weekly[[#This Row],[Actual]],Weekly[[#This Row],[ADBC_P]]=TRUE),X467+Weekly[[#This Row],[BF H Odds]]-1,IF(AND(Weekly[[#This Row],[ADBC_P]]=Weekly[[#This Row],[Actual]],Weekly[[#This Row],[ADBC_P]]=FALSE),X467+Weekly[[#This Row],[BF V Odds]]-1,X467-1)))</f>
        <v>6.0600000000000227</v>
      </c>
      <c r="Y468" s="24">
        <f>IF(Weekly[[#This Row],[Actual]]="","",IF(AND(Weekly[[#This Row],[ADBC_P]]=FALSE,Weekly[[#This Row],[Actual]]=TRUE),Y467+Weekly[[#This Row],[BF H Odds]]-1,IF(AND(Weekly[[#This Row],[ADBC_P]]=TRUE,Weekly[[#This Row],[Actual]]=FALSE),Y467+Weekly[[#This Row],[BF V Odds]]-1,Y467-1)))</f>
        <v>66.690000000000012</v>
      </c>
      <c r="Z468" s="24">
        <f>IF(Weekly[[#This Row],[Actual]]="","",IF(AND(Weekly[[#This Row],[RFC_P]]=Weekly[[#This Row],[Actual]],Weekly[[#This Row],[RFC_P]]=TRUE),Z467+Weekly[[#This Row],[BF H Odds]]-1,IF(AND(Weekly[[#This Row],[RFC_P]]=Weekly[[#This Row],[Actual]],Weekly[[#This Row],[RFC_P]]=FALSE),Z467+Weekly[[#This Row],[BF V Odds]]-1,Z467-1)))</f>
        <v>24.300000000000004</v>
      </c>
      <c r="AA468" s="24">
        <f>IF(Weekly[[#This Row],[Actual]]="","",IF(AND(Weekly[[#This Row],[RFC_P]]=FALSE,Weekly[[#This Row],[Actual]]=TRUE),AA467+Weekly[[#This Row],[BF H Odds]]-1,IF(AND(Weekly[[#This Row],[RFC_P]]=TRUE,Weekly[[#This Row],[Actual]]=FALSE),AA467+Weekly[[#This Row],[BF V Odds]]-1,AA467-1)))</f>
        <v>48.449999999999967</v>
      </c>
      <c r="AB468" s="24">
        <f>IF(Weekly[[#This Row],[Actual]]="","",IF(AND(Weekly[[#This Row],[GBC_P]]=Weekly[[#This Row],[Actual]],Weekly[[#This Row],[GBC_P]]=TRUE),AB467+Weekly[[#This Row],[BF H Odds]]-1,IF(AND(Weekly[[#This Row],[GBC_P]]=Weekly[[#This Row],[Actual]],Weekly[[#This Row],[GBC_P]]=FALSE),AB467+Weekly[[#This Row],[BF V Odds]]-1,AB467-1)))</f>
        <v>1.8200000000000074</v>
      </c>
      <c r="AC468" s="24">
        <f>IF(Weekly[[#This Row],[Actual]]="","",IF(AND(Weekly[[#This Row],[GBC_P]]=FALSE,Weekly[[#This Row],[Actual]]=TRUE),AC467+Weekly[[#This Row],[BF H Odds]]-1,IF(AND(Weekly[[#This Row],[GBC_P]]=TRUE,Weekly[[#This Row],[Actual]]=FALSE),AC467+Weekly[[#This Row],[BF V Odds]]-1,AC467-1)))</f>
        <v>70.92999999999995</v>
      </c>
      <c r="AD468" s="24">
        <f>IF(Weekly[[#This Row],[Actual]]="","",IF(AND(Weekly[[#This Row],[HGBC_P]]=Weekly[[#This Row],[Actual]],Weekly[[#This Row],[HGBC_P]]=TRUE),AD467+Weekly[[#This Row],[BF H Odds]]-1,IF(AND(Weekly[[#This Row],[HGBC_P]]=Weekly[[#This Row],[Actual]],Weekly[[#This Row],[HGBC_P]]=FALSE),AD467+Weekly[[#This Row],[BF V Odds]]-1,AD467-1)))</f>
        <v>-2.6499999999999746</v>
      </c>
      <c r="AE468" s="24">
        <f>IF(Weekly[[#This Row],[Actual]]="","",IF(AND(Weekly[[#This Row],[HGBC_P]]=FALSE,Weekly[[#This Row],[Actual]]=TRUE),AE467+Weekly[[#This Row],[BF H Odds]]-1,IF(AND(Weekly[[#This Row],[HGBC_P]]=TRUE,Weekly[[#This Row],[Actual]]=FALSE),AE467+Weekly[[#This Row],[BF V Odds]]-1,AE467-1)))</f>
        <v>75.399999999999991</v>
      </c>
      <c r="AF468" s="24">
        <f>IF(Weekly[[#This Row],[Actual]]="","",IF(AND(Weekly[[#This Row],[XGB_P]]=Weekly[[#This Row],[Actual]],Weekly[[#This Row],[XGB_P]]=TRUE),AF467+Weekly[[#This Row],[BF H Odds]]-1,IF(AND(Weekly[[#This Row],[XGB_P]]=Weekly[[#This Row],[Actual]],Weekly[[#This Row],[XGB_P]]=FALSE),AF467+Weekly[[#This Row],[BF V Odds]]-1,AF467-1)))</f>
        <v>22.940000000000023</v>
      </c>
      <c r="AG468" s="24">
        <f>IF(Weekly[[#This Row],[Actual]]="","",IF(AND(Weekly[[#This Row],[XGB_P]]=FALSE,Weekly[[#This Row],[Actual]]=TRUE),AG467+Weekly[[#This Row],[BF H Odds]]-1,IF(AND(Weekly[[#This Row],[XGB_P]]=TRUE,Weekly[[#This Row],[Actual]]=FALSE),AG467+Weekly[[#This Row],[BF V Odds]]-1,AG467-1)))</f>
        <v>49.809999999999981</v>
      </c>
      <c r="AH468" s="24">
        <f>IF(Weekly[[#This Row],[Actual]]="","",IF(AND(Weekly[[#This Row],[QDA_P]]=Weekly[[#This Row],[Actual]],Weekly[[#This Row],[QDA_P]]=TRUE),AH467+Weekly[[#This Row],[BF H Odds]]-1,IF(AND(Weekly[[#This Row],[QDA_P]]=Weekly[[#This Row],[Actual]],Weekly[[#This Row],[QDA_P]]=FALSE),AH467+Weekly[[#This Row],[BF V Odds]]-1,AH467-1)))</f>
        <v>-13.749999999999989</v>
      </c>
      <c r="AI468" s="24">
        <f>IF(Weekly[[#This Row],[Actual]]="","",IF(AND(Weekly[[#This Row],[QDA_P]]=FALSE,Weekly[[#This Row],[Actual]]=TRUE),AI467+Weekly[[#This Row],[BF H Odds]]-1,IF(AND(Weekly[[#This Row],[QDA_P]]=TRUE,Weekly[[#This Row],[Actual]]=FALSE),AI467+Weekly[[#This Row],[BF V Odds]]-1,AI467-1)))</f>
        <v>86.5</v>
      </c>
      <c r="AJ468" s="24">
        <f>IF(Weekly[[#This Row],[Actual]]="","",IF(AND(Weekly[[#This Row],[KNC_P]]=FALSE,Weekly[[#This Row],[Actual]]=TRUE),AJ467+Weekly[[#This Row],[BF H Odds]]-1,IF(AND(Weekly[[#This Row],[KNC_P]]=TRUE,Weekly[[#This Row],[Actual]]=FALSE),AJ467+Weekly[[#This Row],[BF V Odds]]-1,AJ467-1)))</f>
        <v>54.629999999999967</v>
      </c>
      <c r="AK468" s="24">
        <f>IF(Weekly[[#This Row],[Actual]]="","",IF(AND(Weekly[[#This Row],[KNC_P]]=FALSE,Weekly[[#This Row],[Actual]]=TRUE),AK467+Weekly[[#This Row],[BF H Odds]]-1,IF(AND(Weekly[[#This Row],[KNC_P]]=TRUE,Weekly[[#This Row],[Actual]]=FALSE),AK467+Weekly[[#This Row],[BF V Odds]]-1,AK467-1)))</f>
        <v>53.529999999999959</v>
      </c>
      <c r="AL468" s="30">
        <f>IF(Weekly[[#This Row],[Actual]]="","",COUNTIF(Weekly[[#This Row],[SVC_P]:[QDA_P]],TRUE))</f>
        <v>3</v>
      </c>
      <c r="AM468" s="30">
        <f>IF(Weekly[[#This Row],[Actual]]="","",COUNTIF(Weekly[[#This Row],[SVC_P]:[QDA_P]],FALSE))</f>
        <v>4</v>
      </c>
      <c r="AN468" s="36" t="str">
        <f>IF(AND(Weekly[[#This Row],[BF V Odds]]&gt;$BO$6,Weekly[[#This Row],[BF V Odds]] &lt; $BO$7),Weekly[[#This Row],[BF V Odds]],"")</f>
        <v/>
      </c>
      <c r="AO468" s="36" t="str">
        <f>IF(AND(Weekly[[#This Row],[BF H Odds]]&gt;$BO$6, Weekly[[#This Row],[BF H Odds]] &lt; $BO$7),Weekly[[#This Row],[BF H Odds]],"")</f>
        <v/>
      </c>
      <c r="AP468" s="37">
        <f>IF(AND(Weekly[[#This Row],[V Odds &lt;]]="",Weekly[[#This Row],[H Odds &lt;]]=""),AP467,IF(AND(Weekly[[#This Row],[H Odds &lt;]]&lt;&gt;"",Weekly[[#This Row],[SVC_P]]=TRUE,Weekly[[#This Row],[Actual]]=TRUE),AP467+Weekly[[#This Row],[H Odds &lt;]]-1,IF(AND(Weekly[[#This Row],[V Odds &lt;]]&lt;&gt;"",Weekly[[#This Row],[SVC_P]]=FALSE,Weekly[[#This Row],[Actual]]=FALSE),AP467+Weekly[[#This Row],[V Odds &lt;]]-1,IF(AND(Weekly[[#This Row],[V Odds &lt;]]&lt;&gt;"",Weekly[[#This Row],[SVC_P]]=FALSE,Weekly[[#This Row],[Actual]]=TRUE),AP467-1,IF(AND(Weekly[[#This Row],[H Odds &lt;]]&lt;&gt;"",Weekly[[#This Row],[SVC_P]]=TRUE,Weekly[[#This Row],[Actual]]=FALSE),AP467-1,AP467)))))</f>
        <v>81.63000000000001</v>
      </c>
      <c r="AQ468" s="37">
        <f>IF(AND(Weekly[[#This Row],[V Odds &lt;]]="",Weekly[[#This Row],[H Odds &lt;]]=""),AQ467,IF(AND(Weekly[[#This Row],[H Odds &lt;]]&lt;&gt;"",Weekly[[#This Row],[ADBC_P]]=TRUE,Weekly[[#This Row],[Actual]]=TRUE),AQ467+Weekly[[#This Row],[H Odds &lt;]]-1,IF(AND(Weekly[[#This Row],[V Odds &lt;]]&lt;&gt;"",Weekly[[#This Row],[ADBC_P]]=FALSE,Weekly[[#This Row],[Actual]]=FALSE),AQ467+Weekly[[#This Row],[V Odds &lt;]]-1,IF(AND(Weekly[[#This Row],[V Odds &lt;]]&lt;&gt;"",Weekly[[#This Row],[ADBC_P]]=FALSE,Weekly[[#This Row],[Actual]]=TRUE),AQ467-1,IF(AND(Weekly[[#This Row],[H Odds &lt;]]&lt;&gt;"",Weekly[[#This Row],[ADBC_P]]=TRUE,Weekly[[#This Row],[Actual]]=FALSE),AQ467-1,AQ467)))))</f>
        <v>51.73</v>
      </c>
      <c r="AR468" s="37">
        <f>IF(AND(Weekly[[#This Row],[V Odds &lt;]]="",Weekly[[#This Row],[H Odds &lt;]]=""),AR467,IF(AND(Weekly[[#This Row],[H Odds &lt;]]&lt;&gt;"",Weekly[[#This Row],[RFC_P]]=TRUE,Weekly[[#This Row],[Actual]]=TRUE),AR467+Weekly[[#This Row],[H Odds &lt;]]-1,IF(AND(Weekly[[#This Row],[V Odds &lt;]]&lt;&gt;"",Weekly[[#This Row],[RFC_P]]=FALSE,Weekly[[#This Row],[Actual]]=FALSE),AR467+Weekly[[#This Row],[V Odds &lt;]]-1,IF(AND(Weekly[[#This Row],[V Odds &lt;]]&lt;&gt;"",Weekly[[#This Row],[RFC_P]]=FALSE,Weekly[[#This Row],[Actual]]=TRUE),AR467-1,IF(AND(Weekly[[#This Row],[H Odds &lt;]]&lt;&gt;"",Weekly[[#This Row],[RFC_P]]=TRUE,Weekly[[#This Row],[Actual]]=FALSE),AR467-1,AR467)))))</f>
        <v>71.439999999999984</v>
      </c>
      <c r="AS468" s="37">
        <f>IF(AND(Weekly[[#This Row],[V Odds &lt;]]="",Weekly[[#This Row],[H Odds &lt;]]=""),AS467,IF(AND(Weekly[[#This Row],[H Odds &lt;]]&lt;&gt;"",Weekly[[#This Row],[GBC_P]]=TRUE,Weekly[[#This Row],[Actual]]=TRUE),AS467+Weekly[[#This Row],[H Odds &lt;]]-1,IF(AND(Weekly[[#This Row],[V Odds &lt;]]&lt;&gt;"",Weekly[[#This Row],[GBC_P]]=FALSE,Weekly[[#This Row],[Actual]]=FALSE),AS467+Weekly[[#This Row],[V Odds &lt;]]-1,IF(AND(Weekly[[#This Row],[V Odds &lt;]]&lt;&gt;"",Weekly[[#This Row],[GBC_P]]=FALSE,Weekly[[#This Row],[Actual]]=TRUE),AS467-1,IF(AND(Weekly[[#This Row],[H Odds &lt;]]&lt;&gt;"",Weekly[[#This Row],[GBC_P]]=TRUE,Weekly[[#This Row],[Actual]]=FALSE),AS467-1,AS467)))))</f>
        <v>55.63</v>
      </c>
      <c r="AT468" s="37">
        <f>IF(AND(Weekly[[#This Row],[V Odds &lt;]]="",Weekly[[#This Row],[H Odds &lt;]]=""),AT467,IF(AND(Weekly[[#This Row],[H Odds &lt;]]&lt;&gt;"",Weekly[[#This Row],[HGBC_P]]=TRUE,Weekly[[#This Row],[Actual]]=TRUE),AT467+Weekly[[#This Row],[H Odds &lt;]]-1,IF(AND(Weekly[[#This Row],[V Odds &lt;]]&lt;&gt;"",Weekly[[#This Row],[HGBC_P]]=FALSE,Weekly[[#This Row],[Actual]]=FALSE),AT467+Weekly[[#This Row],[V Odds &lt;]]-1,IF(AND(Weekly[[#This Row],[V Odds &lt;]]&lt;&gt;"",Weekly[[#This Row],[HGBC_P]]=FALSE,Weekly[[#This Row],[Actual]]=TRUE),AT467-1,IF(AND(Weekly[[#This Row],[H Odds &lt;]]&lt;&gt;"",Weekly[[#This Row],[HGBC_P]]=TRUE,Weekly[[#This Row],[Actual]]=FALSE),AT467-1,AT467)))))</f>
        <v>55.16</v>
      </c>
      <c r="AU468" s="37">
        <f>IF(AND(Weekly[[#This Row],[V Odds &lt;]]="",Weekly[[#This Row],[H Odds &lt;]]=""),AU467,IF(AND(Weekly[[#This Row],[H Odds &lt;]]&lt;&gt;"",Weekly[[#This Row],[XGB_P]]=TRUE,Weekly[[#This Row],[Actual]]=TRUE),AU467+Weekly[[#This Row],[H Odds &lt;]]-1,IF(AND(Weekly[[#This Row],[V Odds &lt;]]&lt;&gt;"",Weekly[[#This Row],[XGB_P]]=FALSE,Weekly[[#This Row],[Actual]]=FALSE),AU467+Weekly[[#This Row],[V Odds &lt;]]-1,IF(AND(Weekly[[#This Row],[V Odds &lt;]]&lt;&gt;"",Weekly[[#This Row],[XGB_P]]=FALSE,Weekly[[#This Row],[Actual]]=TRUE),AU467-1,IF(AND(Weekly[[#This Row],[H Odds &lt;]]&lt;&gt;"",Weekly[[#This Row],[XGB_P]]=TRUE,Weekly[[#This Row],[Actual]]=FALSE),AU467-1,AU467)))))</f>
        <v>66.510000000000005</v>
      </c>
      <c r="AV468" s="37">
        <f>IF(AND(Weekly[[#This Row],[V Odds &lt;]]="",Weekly[[#This Row],[H Odds &lt;]]=""),AV467,IF(AND(Weekly[[#This Row],[H Odds &lt;]]&lt;&gt;"",Weekly[[#This Row],[QDA_P]]=TRUE,Weekly[[#This Row],[Actual]]=TRUE),AV467+Weekly[[#This Row],[H Odds &lt;]]-1,IF(AND(Weekly[[#This Row],[V Odds &lt;]]&lt;&gt;"",Weekly[[#This Row],[QDA_P]]=FALSE,Weekly[[#This Row],[Actual]]=FALSE),AV467+Weekly[[#This Row],[V Odds &lt;]]-1,IF(AND(Weekly[[#This Row],[V Odds &lt;]]&lt;&gt;"",Weekly[[#This Row],[QDA_P]]=FALSE,Weekly[[#This Row],[Actual]]=TRUE),AV467-1,IF(AND(Weekly[[#This Row],[H Odds &lt;]]&lt;&gt;"",Weekly[[#This Row],[QDA_P]]=TRUE,Weekly[[#This Row],[Actual]]=FALSE),AV467-1,AV467)))))</f>
        <v>60.199999999999989</v>
      </c>
      <c r="AW468" s="37">
        <f>IF(AND(Weekly[[#This Row],[H Odds &lt;]]="",Weekly[[#This Row],[V Odds &lt;]]=""),AW467,IF(AND(Weekly[[#This Row],[KNC_P]]=Weekly[[#This Row],[Actual]],Weekly[[#This Row],[KNC_P]]=TRUE),AW467+Weekly[[#This Row],[BF H Odds]]-1,IF(AND(Weekly[[#This Row],[KNC_P]]=Weekly[[#This Row],[Actual]],Weekly[[#This Row],[KNC_P]]=FALSE),AW467+Weekly[[#This Row],[BF V Odds]]-1,AW467-1)))</f>
        <v>55.140000000000008</v>
      </c>
      <c r="AX468" s="37">
        <f>IF(AND(Weekly[[#This Row],[V Odds &lt;]]="",Weekly[[#This Row],[H Odds &lt;]]=""),AX467,IF(AND(Weekly[[#This Row],[V Odds &lt;]]&lt;&gt;"",Weekly[[#This Row],[FALSES]]&gt;0,Weekly[[#This Row],[Actual]]=FALSE),AX467+Weekly[[#This Row],[V Odds &lt;]]-1,IF(AND(Weekly[[#This Row],[H Odds &lt;]]&lt;&gt;"",Weekly[[#This Row],[TRUES]]&gt;0,Weekly[[#This Row],[Actual]]=TRUE),AX467+Weekly[[#This Row],[H Odds &lt;]]-1,IF(AND(Weekly[[#This Row],[V Odds &lt;]]&lt;&gt;"",Weekly[[#This Row],[FALSES]]=0),AX467,IF(AND(Weekly[[#This Row],[H Odds &lt;]]&lt;&gt;"",Weekly[[#This Row],[TRUES]]=0),AX467,AX467-1)))))</f>
        <v>100.49999999999997</v>
      </c>
      <c r="AY468" s="37">
        <f>IF(AND(Weekly[[#This Row],[V Odds &lt;]]="",Weekly[[#This Row],[H Odds &lt;]]=""),AY467,IF(AND(Weekly[[#This Row],[V Odds &lt;]]&lt;&gt;"",Weekly[[#This Row],[FALSES]]&gt;0,Weekly[[#This Row],[Actual]]=FALSE),AY467+((Weekly[[#This Row],[V Odds &lt;]]-1)*0.92),IF(AND(Weekly[[#This Row],[H Odds &lt;]]&lt;&gt;"",Weekly[[#This Row],[TRUES]]&gt;0,Weekly[[#This Row],[Actual]]=TRUE),AY467+((Weekly[[#This Row],[H Odds &lt;]]-1)*0.92),IF(AND(Weekly[[#This Row],[V Odds &lt;]]&lt;&gt;"",Weekly[[#This Row],[FALSES]]=0),AY467,IF(AND(Weekly[[#This Row],[H Odds &lt;]]&lt;&gt;"",Weekly[[#This Row],[TRUES]]=0),AY467,AY467-1)))))</f>
        <v>90.460000000000036</v>
      </c>
      <c r="AZ468" s="37">
        <f>IF(AND(Weekly[[#This Row],[V Odds &lt;]]="",Weekly[[#This Row],[H Odds &lt;]]=""),AZ467,IF(AND(Weekly[[#This Row],[V Odds &lt;]]&lt;&gt;"",Weekly[[#This Row],[Actual]]=FALSE),AZ467+Weekly[[#This Row],[V Odds &lt;]]-1,IF(AND(Weekly[[#This Row],[H Odds &lt;]]&lt;&gt;"",Weekly[[#This Row],[Actual]]=TRUE),AZ467+Weekly[[#This Row],[H Odds &lt;]]-1,AZ467-1)))</f>
        <v>88.469999999999985</v>
      </c>
      <c r="BA468" s="38">
        <f>IF(Weekly[[#This Row],[H Odds &lt;]]="",BA467,IF(AND(Weekly[[#This Row],[H Odds &lt;]]&lt;&gt;"",Weekly[[#This Row],[SVC_P]]=TRUE,Weekly[[#This Row],[Actual]]=TRUE),BA467+Weekly[[#This Row],[H Odds &lt;]]-1,IF(AND(Weekly[[#This Row],[H Odds &lt;]]&lt;&gt;"",Weekly[[#This Row],[SVC_P]]=TRUE,Weekly[[#This Row],[Actual]]=FALSE),BA467-1,BA467)))</f>
        <v>76.589999999999989</v>
      </c>
      <c r="BB468" s="38">
        <f>IF(Weekly[[#This Row],[H Odds &lt;]]="",BB467,IF(AND(Weekly[[#This Row],[H Odds &lt;]]&lt;&gt;"",Weekly[[#This Row],[ADBC_P]]=TRUE,Weekly[[#This Row],[Actual]]=TRUE),BB467+Weekly[[#This Row],[H Odds &lt;]]-1,IF(AND(Weekly[[#This Row],[H Odds &lt;]]&lt;&gt;"",Weekly[[#This Row],[ADBC_P]]=TRUE,Weekly[[#This Row],[Actual]]=FALSE),BB467-1,BB467)))</f>
        <v>50.41</v>
      </c>
      <c r="BC468" s="38">
        <f>IF(Weekly[[#This Row],[H Odds &lt;]]="",BC467,IF(AND(Weekly[[#This Row],[H Odds &lt;]]&lt;&gt;"",Weekly[[#This Row],[RFC_P]]=TRUE,Weekly[[#This Row],[Actual]]=TRUE),BC467+Weekly[[#This Row],[H Odds &lt;]]-1,IF(AND(Weekly[[#This Row],[H Odds &lt;]]&lt;&gt;"",Weekly[[#This Row],[RFC_P]]=TRUE,Weekly[[#This Row],[Actual]]=FALSE),BC467-1,BC467)))</f>
        <v>52.109999999999992</v>
      </c>
      <c r="BD468" s="38">
        <f>IF(Weekly[[#This Row],[H Odds &lt;]]="",BD467,IF(AND(Weekly[[#This Row],[H Odds &lt;]]&lt;&gt;"",Weekly[[#This Row],[GBC_P]]=TRUE,Weekly[[#This Row],[Actual]]=TRUE),BD467+Weekly[[#This Row],[H Odds &lt;]]-1,IF(AND(Weekly[[#This Row],[H Odds &lt;]]&lt;&gt;"",Weekly[[#This Row],[GBC_P]]=TRUE,Weekly[[#This Row],[Actual]]=FALSE),BD467-1,BD467)))</f>
        <v>52.110000000000007</v>
      </c>
      <c r="BE468" s="38">
        <f>IF(Weekly[[#This Row],[H Odds &lt;]]="",BE467,IF(AND(Weekly[[#This Row],[H Odds &lt;]]&lt;&gt;"",Weekly[[#This Row],[HGBC_P]]=TRUE,Weekly[[#This Row],[Actual]]=TRUE),BE467+Weekly[[#This Row],[H Odds &lt;]]-1,IF(AND(Weekly[[#This Row],[H Odds &lt;]]&lt;&gt;"",Weekly[[#This Row],[HGBC_P]]=TRUE,Weekly[[#This Row],[Actual]]=FALSE),BE467-1,BE467)))</f>
        <v>55.459999999999994</v>
      </c>
      <c r="BF468" s="38">
        <f>IF(Weekly[[#This Row],[H Odds &lt;]]="",BF467,IF(AND(Weekly[[#This Row],[H Odds &lt;]]&lt;&gt;"",Weekly[[#This Row],[XGB_P]]=TRUE,Weekly[[#This Row],[Actual]]=TRUE),BF467+Weekly[[#This Row],[H Odds &lt;]]-1,IF(AND(Weekly[[#This Row],[H Odds &lt;]]&lt;&gt;"",Weekly[[#This Row],[XGB_P]]=TRUE,Weekly[[#This Row],[Actual]]=FALSE),BF467-1,BF467)))</f>
        <v>62.08</v>
      </c>
      <c r="BG468" s="38">
        <f>IF(Weekly[[#This Row],[H Odds &lt;]]="",BG467,IF(AND(Weekly[[#This Row],[H Odds &lt;]]&lt;&gt;"",Weekly[[#This Row],[QDA_P]]=TRUE,Weekly[[#This Row],[Actual]]=TRUE),BG467+Weekly[[#This Row],[H Odds &lt;]]-1,IF(AND(Weekly[[#This Row],[H Odds &lt;]]&lt;&gt;"",Weekly[[#This Row],[QDA_P]]=TRUE,Weekly[[#This Row],[Actual]]=FALSE),BG467-1,BG467)))</f>
        <v>50.129999999999995</v>
      </c>
      <c r="BH468" s="38">
        <f>IF(Weekly[[#This Row],[H Odds &lt;]]="",BH467,IF(AND(Weekly[[#This Row],[H Odds &lt;]]&lt;&gt;"",Weekly[[#This Row],[KNC_P]]=TRUE,Weekly[[#This Row],[Actual]]=TRUE),BH467+Weekly[[#This Row],[H Odds &lt;]]-1,IF(AND(Weekly[[#This Row],[H Odds &lt;]]&lt;&gt;"",Weekly[[#This Row],[KNC_P]]=TRUE,Weekly[[#This Row],[Actual]]=FALSE),BH467-1,BH467)))</f>
        <v>55.499999999999993</v>
      </c>
      <c r="BI468" s="38">
        <f>IF(Weekly[[#This Row],[H Odds &lt;]]="",BI467,IF(AND(Weekly[[#This Row],[H Odds &lt;]]&lt;&gt;"",Weekly[[#This Row],[TRUES]]&gt;0,Weekly[[#This Row],[Actual]]=TRUE),BI467+Weekly[[#This Row],[H Odds &lt;]]-1,IF(AND(Weekly[[#This Row],[H Odds &lt;]]&lt;&gt;"",Weekly[[#This Row],[TRUES]]=0),BI467,BI467-1)))</f>
        <v>76.589999999999989</v>
      </c>
      <c r="BJ468" s="38">
        <f>IF(Weekly[[#This Row],[H Odds &lt;]]="",BJ467,IF(AND(Weekly[[#This Row],[H Odds &lt;]]&lt;&gt;"",Weekly[[#This Row],[Actual]]=TRUE),BJ467+Weekly[[#This Row],[H Odds &lt;]]-1,IF(AND(Weekly[[#This Row],[H Odds &lt;]]&lt;&gt;"",Weekly[[#This Row],[Actual]]=FALSE),BJ467-1,BJ467)))</f>
        <v>78.489999999999995</v>
      </c>
      <c r="BK468" s="58">
        <f>IF(AND(Weekly[[#This Row],[TRUES]]&gt;4,Weekly[[#This Row],[Actual]]=TRUE),BK467+Weekly[[#This Row],[BF H Odds]]-1,IF(AND(Weekly[[#This Row],[FALSES]]&gt;4,Weekly[[#This Row],[Actual]]=FALSE),BK467+Weekly[[#This Row],[BF V Odds]]-1,IF(AND(Weekly[[#This Row],[TRUES]]&gt;4,Weekly[[#This Row],[Actual]]=FALSE),BK467-1,IF(AND(Weekly[[#This Row],[FALSES]]&gt;4,Weekly[[#This Row],[Actual]]=TRUE),BK467-1,BK467))))</f>
        <v>-5.3699999999999708</v>
      </c>
      <c r="BL468" s="58">
        <f>IF(AND(Weekly[[#This Row],[TRUES]]&gt;5,Weekly[[#This Row],[Actual]]=TRUE),BL467+Weekly[[#This Row],[BF H Odds]]-1,IF(AND(Weekly[[#This Row],[FALSES]]&gt;5,Weekly[[#This Row],[Actual]]=FALSE),BL467+Weekly[[#This Row],[BF V Odds]]-1,IF(AND(Weekly[[#This Row],[TRUES]]&gt;5,Weekly[[#This Row],[Actual]]=FALSE),BL467-1,IF(AND(Weekly[[#This Row],[FALSES]]&gt;5,Weekly[[#This Row],[Actual]]=TRUE),BL467-1,BL467))))</f>
        <v>3.7700000000000227</v>
      </c>
      <c r="BM468" s="58">
        <f>IF(AND(Weekly[[#This Row],[TRUES]]&gt;6,Weekly[[#This Row],[Actual]]=TRUE),BM467+Weekly[[#This Row],[BF H Odds]]-1,IF(AND(Weekly[[#This Row],[FALSES]]&gt;6,Weekly[[#This Row],[Actual]]=FALSE),BM467+Weekly[[#This Row],[BF V Odds]]-1,IF(AND(Weekly[[#This Row],[TRUES]]&gt;6,Weekly[[#This Row],[Actual]]=FALSE),BM467-1,IF(AND(Weekly[[#This Row],[FALSES]]&gt;6,Weekly[[#This Row],[Actual]]=TRUE),BM467-1,BM467))))</f>
        <v>36.620000000000005</v>
      </c>
    </row>
    <row r="469" spans="1:65" x14ac:dyDescent="0.25">
      <c r="A469" s="34"/>
      <c r="B469" s="10">
        <v>44302</v>
      </c>
      <c r="C469" s="17" t="s">
        <v>9</v>
      </c>
      <c r="D469" s="15" t="s">
        <v>25</v>
      </c>
      <c r="E469" t="b">
        <v>1</v>
      </c>
      <c r="F469" t="b">
        <v>1</v>
      </c>
      <c r="G469" t="b">
        <v>1</v>
      </c>
      <c r="H469" t="b">
        <v>1</v>
      </c>
      <c r="I469" t="b">
        <v>1</v>
      </c>
      <c r="J469" t="b">
        <v>1</v>
      </c>
      <c r="K469" t="b">
        <v>1</v>
      </c>
      <c r="L469" t="b">
        <v>1</v>
      </c>
      <c r="O469" t="str">
        <f>IF(Weekly[[#This Row],[H/V]]="H",Weekly[[#This Row],[BF H Odds]],IF(Weekly[[#This Row],[H/V]]="V",Weekly[[#This Row],[BF V Odds]],""))</f>
        <v/>
      </c>
      <c r="P469" t="b">
        <v>1</v>
      </c>
      <c r="R469" s="35">
        <f>IFERROR(IF(Weekly[[#This Row],[Won Bet?]]="yes",R468+(Weekly[[#This Row],[BF Odds]]*Weekly[[#This Row],[BF Stake]])-Weekly[[#This Row],[BF Stake]],R468-Weekly[[#This Row],[BF Stake]]),R468)</f>
        <v>960.07699999999977</v>
      </c>
      <c r="S469" s="9">
        <f>IFERROR(IF(Weekly[[#This Row],[Won Bet?]]="yes",S468+(((Weekly[[#This Row],[BF Odds]]*Weekly[[#This Row],[BF Stake]])-Weekly[[#This Row],[BF Stake]])*0.92),S468-Weekly[[#This Row],[BF Stake]]),S468)</f>
        <v>933.48363999999981</v>
      </c>
      <c r="T469">
        <v>5</v>
      </c>
      <c r="U469">
        <v>1.24</v>
      </c>
      <c r="V469" s="24">
        <f>IF(Weekly[[#This Row],[Actual]]="","",IF(AND(Weekly[[#This Row],[SVC_P]]=Weekly[[#This Row],[Actual]],Weekly[[#This Row],[SVC_P]]=TRUE),V468+Weekly[[#This Row],[BF H Odds]]-1,IF(AND(Weekly[[#This Row],[SVC_P]]=Weekly[[#This Row],[Actual]],Weekly[[#This Row],[SVC_P]]=FALSE),V468+Weekly[[#This Row],[BF V Odds]]-1,V468-1)))</f>
        <v>60.98000000000004</v>
      </c>
      <c r="W469" s="24">
        <f>IF(Weekly[[#This Row],[Actual]]="","",IF(AND(Weekly[[#This Row],[SVC_P]]=FALSE,Weekly[[#This Row],[Actual]]=TRUE),W468+Weekly[[#This Row],[BF H Odds]]-1,IF(AND(Weekly[[#This Row],[SVC_P]]=TRUE,Weekly[[#This Row],[Actual]]=FALSE,),W468+Weekly[[#This Row],[BF V Odds]]-1,W468-1)))</f>
        <v>-404.03</v>
      </c>
      <c r="X469" s="24">
        <f>IF(Weekly[[#This Row],[Actual]]="","",IF(AND(Weekly[[#This Row],[ADBC_P]]=Weekly[[#This Row],[Actual]],Weekly[[#This Row],[ADBC_P]]=TRUE),X468+Weekly[[#This Row],[BF H Odds]]-1,IF(AND(Weekly[[#This Row],[ADBC_P]]=Weekly[[#This Row],[Actual]],Weekly[[#This Row],[ADBC_P]]=FALSE),X468+Weekly[[#This Row],[BF V Odds]]-1,X468-1)))</f>
        <v>6.3000000000000229</v>
      </c>
      <c r="Y469" s="24">
        <f>IF(Weekly[[#This Row],[Actual]]="","",IF(AND(Weekly[[#This Row],[ADBC_P]]=FALSE,Weekly[[#This Row],[Actual]]=TRUE),Y468+Weekly[[#This Row],[BF H Odds]]-1,IF(AND(Weekly[[#This Row],[ADBC_P]]=TRUE,Weekly[[#This Row],[Actual]]=FALSE),Y468+Weekly[[#This Row],[BF V Odds]]-1,Y468-1)))</f>
        <v>65.690000000000012</v>
      </c>
      <c r="Z469" s="24">
        <f>IF(Weekly[[#This Row],[Actual]]="","",IF(AND(Weekly[[#This Row],[RFC_P]]=Weekly[[#This Row],[Actual]],Weekly[[#This Row],[RFC_P]]=TRUE),Z468+Weekly[[#This Row],[BF H Odds]]-1,IF(AND(Weekly[[#This Row],[RFC_P]]=Weekly[[#This Row],[Actual]],Weekly[[#This Row],[RFC_P]]=FALSE),Z468+Weekly[[#This Row],[BF V Odds]]-1,Z468-1)))</f>
        <v>24.540000000000003</v>
      </c>
      <c r="AA469" s="24">
        <f>IF(Weekly[[#This Row],[Actual]]="","",IF(AND(Weekly[[#This Row],[RFC_P]]=FALSE,Weekly[[#This Row],[Actual]]=TRUE),AA468+Weekly[[#This Row],[BF H Odds]]-1,IF(AND(Weekly[[#This Row],[RFC_P]]=TRUE,Weekly[[#This Row],[Actual]]=FALSE),AA468+Weekly[[#This Row],[BF V Odds]]-1,AA468-1)))</f>
        <v>47.449999999999967</v>
      </c>
      <c r="AB469" s="24">
        <f>IF(Weekly[[#This Row],[Actual]]="","",IF(AND(Weekly[[#This Row],[GBC_P]]=Weekly[[#This Row],[Actual]],Weekly[[#This Row],[GBC_P]]=TRUE),AB468+Weekly[[#This Row],[BF H Odds]]-1,IF(AND(Weekly[[#This Row],[GBC_P]]=Weekly[[#This Row],[Actual]],Weekly[[#This Row],[GBC_P]]=FALSE),AB468+Weekly[[#This Row],[BF V Odds]]-1,AB468-1)))</f>
        <v>2.0600000000000076</v>
      </c>
      <c r="AC469" s="24">
        <f>IF(Weekly[[#This Row],[Actual]]="","",IF(AND(Weekly[[#This Row],[GBC_P]]=FALSE,Weekly[[#This Row],[Actual]]=TRUE),AC468+Weekly[[#This Row],[BF H Odds]]-1,IF(AND(Weekly[[#This Row],[GBC_P]]=TRUE,Weekly[[#This Row],[Actual]]=FALSE),AC468+Weekly[[#This Row],[BF V Odds]]-1,AC468-1)))</f>
        <v>69.92999999999995</v>
      </c>
      <c r="AD469" s="24">
        <f>IF(Weekly[[#This Row],[Actual]]="","",IF(AND(Weekly[[#This Row],[HGBC_P]]=Weekly[[#This Row],[Actual]],Weekly[[#This Row],[HGBC_P]]=TRUE),AD468+Weekly[[#This Row],[BF H Odds]]-1,IF(AND(Weekly[[#This Row],[HGBC_P]]=Weekly[[#This Row],[Actual]],Weekly[[#This Row],[HGBC_P]]=FALSE),AD468+Weekly[[#This Row],[BF V Odds]]-1,AD468-1)))</f>
        <v>-2.4099999999999744</v>
      </c>
      <c r="AE469" s="24">
        <f>IF(Weekly[[#This Row],[Actual]]="","",IF(AND(Weekly[[#This Row],[HGBC_P]]=FALSE,Weekly[[#This Row],[Actual]]=TRUE),AE468+Weekly[[#This Row],[BF H Odds]]-1,IF(AND(Weekly[[#This Row],[HGBC_P]]=TRUE,Weekly[[#This Row],[Actual]]=FALSE),AE468+Weekly[[#This Row],[BF V Odds]]-1,AE468-1)))</f>
        <v>74.399999999999991</v>
      </c>
      <c r="AF469" s="24">
        <f>IF(Weekly[[#This Row],[Actual]]="","",IF(AND(Weekly[[#This Row],[XGB_P]]=Weekly[[#This Row],[Actual]],Weekly[[#This Row],[XGB_P]]=TRUE),AF468+Weekly[[#This Row],[BF H Odds]]-1,IF(AND(Weekly[[#This Row],[XGB_P]]=Weekly[[#This Row],[Actual]],Weekly[[#This Row],[XGB_P]]=FALSE),AF468+Weekly[[#This Row],[BF V Odds]]-1,AF468-1)))</f>
        <v>23.180000000000021</v>
      </c>
      <c r="AG469" s="24">
        <f>IF(Weekly[[#This Row],[Actual]]="","",IF(AND(Weekly[[#This Row],[XGB_P]]=FALSE,Weekly[[#This Row],[Actual]]=TRUE),AG468+Weekly[[#This Row],[BF H Odds]]-1,IF(AND(Weekly[[#This Row],[XGB_P]]=TRUE,Weekly[[#This Row],[Actual]]=FALSE),AG468+Weekly[[#This Row],[BF V Odds]]-1,AG468-1)))</f>
        <v>48.809999999999981</v>
      </c>
      <c r="AH469" s="24">
        <f>IF(Weekly[[#This Row],[Actual]]="","",IF(AND(Weekly[[#This Row],[QDA_P]]=Weekly[[#This Row],[Actual]],Weekly[[#This Row],[QDA_P]]=TRUE),AH468+Weekly[[#This Row],[BF H Odds]]-1,IF(AND(Weekly[[#This Row],[QDA_P]]=Weekly[[#This Row],[Actual]],Weekly[[#This Row],[QDA_P]]=FALSE),AH468+Weekly[[#This Row],[BF V Odds]]-1,AH468-1)))</f>
        <v>-13.509999999999989</v>
      </c>
      <c r="AI469" s="24">
        <f>IF(Weekly[[#This Row],[Actual]]="","",IF(AND(Weekly[[#This Row],[QDA_P]]=FALSE,Weekly[[#This Row],[Actual]]=TRUE),AI468+Weekly[[#This Row],[BF H Odds]]-1,IF(AND(Weekly[[#This Row],[QDA_P]]=TRUE,Weekly[[#This Row],[Actual]]=FALSE),AI468+Weekly[[#This Row],[BF V Odds]]-1,AI468-1)))</f>
        <v>85.5</v>
      </c>
      <c r="AJ469" s="24">
        <f>IF(Weekly[[#This Row],[Actual]]="","",IF(AND(Weekly[[#This Row],[KNC_P]]=FALSE,Weekly[[#This Row],[Actual]]=TRUE),AJ468+Weekly[[#This Row],[BF H Odds]]-1,IF(AND(Weekly[[#This Row],[KNC_P]]=TRUE,Weekly[[#This Row],[Actual]]=FALSE),AJ468+Weekly[[#This Row],[BF V Odds]]-1,AJ468-1)))</f>
        <v>53.629999999999967</v>
      </c>
      <c r="AK469" s="24">
        <f>IF(Weekly[[#This Row],[Actual]]="","",IF(AND(Weekly[[#This Row],[KNC_P]]=FALSE,Weekly[[#This Row],[Actual]]=TRUE),AK468+Weekly[[#This Row],[BF H Odds]]-1,IF(AND(Weekly[[#This Row],[KNC_P]]=TRUE,Weekly[[#This Row],[Actual]]=FALSE),AK468+Weekly[[#This Row],[BF V Odds]]-1,AK468-1)))</f>
        <v>52.529999999999959</v>
      </c>
      <c r="AL469" s="30">
        <f>IF(Weekly[[#This Row],[Actual]]="","",COUNTIF(Weekly[[#This Row],[SVC_P]:[QDA_P]],TRUE))</f>
        <v>7</v>
      </c>
      <c r="AM469" s="30">
        <f>IF(Weekly[[#This Row],[Actual]]="","",COUNTIF(Weekly[[#This Row],[SVC_P]:[QDA_P]],FALSE))</f>
        <v>0</v>
      </c>
      <c r="AN469" s="36">
        <f>IF(AND(Weekly[[#This Row],[BF V Odds]]&gt;$BO$6,Weekly[[#This Row],[BF V Odds]] &lt; $BO$7),Weekly[[#This Row],[BF V Odds]],"")</f>
        <v>5</v>
      </c>
      <c r="AO469" s="36" t="str">
        <f>IF(AND(Weekly[[#This Row],[BF H Odds]]&gt;$BO$6, Weekly[[#This Row],[BF H Odds]] &lt; $BO$7),Weekly[[#This Row],[BF H Odds]],"")</f>
        <v/>
      </c>
      <c r="AP469" s="37">
        <f>IF(AND(Weekly[[#This Row],[V Odds &lt;]]="",Weekly[[#This Row],[H Odds &lt;]]=""),AP468,IF(AND(Weekly[[#This Row],[H Odds &lt;]]&lt;&gt;"",Weekly[[#This Row],[SVC_P]]=TRUE,Weekly[[#This Row],[Actual]]=TRUE),AP468+Weekly[[#This Row],[H Odds &lt;]]-1,IF(AND(Weekly[[#This Row],[V Odds &lt;]]&lt;&gt;"",Weekly[[#This Row],[SVC_P]]=FALSE,Weekly[[#This Row],[Actual]]=FALSE),AP468+Weekly[[#This Row],[V Odds &lt;]]-1,IF(AND(Weekly[[#This Row],[V Odds &lt;]]&lt;&gt;"",Weekly[[#This Row],[SVC_P]]=FALSE,Weekly[[#This Row],[Actual]]=TRUE),AP468-1,IF(AND(Weekly[[#This Row],[H Odds &lt;]]&lt;&gt;"",Weekly[[#This Row],[SVC_P]]=TRUE,Weekly[[#This Row],[Actual]]=FALSE),AP468-1,AP468)))))</f>
        <v>81.63000000000001</v>
      </c>
      <c r="AQ469" s="37">
        <f>IF(AND(Weekly[[#This Row],[V Odds &lt;]]="",Weekly[[#This Row],[H Odds &lt;]]=""),AQ468,IF(AND(Weekly[[#This Row],[H Odds &lt;]]&lt;&gt;"",Weekly[[#This Row],[ADBC_P]]=TRUE,Weekly[[#This Row],[Actual]]=TRUE),AQ468+Weekly[[#This Row],[H Odds &lt;]]-1,IF(AND(Weekly[[#This Row],[V Odds &lt;]]&lt;&gt;"",Weekly[[#This Row],[ADBC_P]]=FALSE,Weekly[[#This Row],[Actual]]=FALSE),AQ468+Weekly[[#This Row],[V Odds &lt;]]-1,IF(AND(Weekly[[#This Row],[V Odds &lt;]]&lt;&gt;"",Weekly[[#This Row],[ADBC_P]]=FALSE,Weekly[[#This Row],[Actual]]=TRUE),AQ468-1,IF(AND(Weekly[[#This Row],[H Odds &lt;]]&lt;&gt;"",Weekly[[#This Row],[ADBC_P]]=TRUE,Weekly[[#This Row],[Actual]]=FALSE),AQ468-1,AQ468)))))</f>
        <v>51.73</v>
      </c>
      <c r="AR469" s="37">
        <f>IF(AND(Weekly[[#This Row],[V Odds &lt;]]="",Weekly[[#This Row],[H Odds &lt;]]=""),AR468,IF(AND(Weekly[[#This Row],[H Odds &lt;]]&lt;&gt;"",Weekly[[#This Row],[RFC_P]]=TRUE,Weekly[[#This Row],[Actual]]=TRUE),AR468+Weekly[[#This Row],[H Odds &lt;]]-1,IF(AND(Weekly[[#This Row],[V Odds &lt;]]&lt;&gt;"",Weekly[[#This Row],[RFC_P]]=FALSE,Weekly[[#This Row],[Actual]]=FALSE),AR468+Weekly[[#This Row],[V Odds &lt;]]-1,IF(AND(Weekly[[#This Row],[V Odds &lt;]]&lt;&gt;"",Weekly[[#This Row],[RFC_P]]=FALSE,Weekly[[#This Row],[Actual]]=TRUE),AR468-1,IF(AND(Weekly[[#This Row],[H Odds &lt;]]&lt;&gt;"",Weekly[[#This Row],[RFC_P]]=TRUE,Weekly[[#This Row],[Actual]]=FALSE),AR468-1,AR468)))))</f>
        <v>71.439999999999984</v>
      </c>
      <c r="AS469" s="37">
        <f>IF(AND(Weekly[[#This Row],[V Odds &lt;]]="",Weekly[[#This Row],[H Odds &lt;]]=""),AS468,IF(AND(Weekly[[#This Row],[H Odds &lt;]]&lt;&gt;"",Weekly[[#This Row],[GBC_P]]=TRUE,Weekly[[#This Row],[Actual]]=TRUE),AS468+Weekly[[#This Row],[H Odds &lt;]]-1,IF(AND(Weekly[[#This Row],[V Odds &lt;]]&lt;&gt;"",Weekly[[#This Row],[GBC_P]]=FALSE,Weekly[[#This Row],[Actual]]=FALSE),AS468+Weekly[[#This Row],[V Odds &lt;]]-1,IF(AND(Weekly[[#This Row],[V Odds &lt;]]&lt;&gt;"",Weekly[[#This Row],[GBC_P]]=FALSE,Weekly[[#This Row],[Actual]]=TRUE),AS468-1,IF(AND(Weekly[[#This Row],[H Odds &lt;]]&lt;&gt;"",Weekly[[#This Row],[GBC_P]]=TRUE,Weekly[[#This Row],[Actual]]=FALSE),AS468-1,AS468)))))</f>
        <v>55.63</v>
      </c>
      <c r="AT469" s="37">
        <f>IF(AND(Weekly[[#This Row],[V Odds &lt;]]="",Weekly[[#This Row],[H Odds &lt;]]=""),AT468,IF(AND(Weekly[[#This Row],[H Odds &lt;]]&lt;&gt;"",Weekly[[#This Row],[HGBC_P]]=TRUE,Weekly[[#This Row],[Actual]]=TRUE),AT468+Weekly[[#This Row],[H Odds &lt;]]-1,IF(AND(Weekly[[#This Row],[V Odds &lt;]]&lt;&gt;"",Weekly[[#This Row],[HGBC_P]]=FALSE,Weekly[[#This Row],[Actual]]=FALSE),AT468+Weekly[[#This Row],[V Odds &lt;]]-1,IF(AND(Weekly[[#This Row],[V Odds &lt;]]&lt;&gt;"",Weekly[[#This Row],[HGBC_P]]=FALSE,Weekly[[#This Row],[Actual]]=TRUE),AT468-1,IF(AND(Weekly[[#This Row],[H Odds &lt;]]&lt;&gt;"",Weekly[[#This Row],[HGBC_P]]=TRUE,Weekly[[#This Row],[Actual]]=FALSE),AT468-1,AT468)))))</f>
        <v>55.16</v>
      </c>
      <c r="AU469" s="37">
        <f>IF(AND(Weekly[[#This Row],[V Odds &lt;]]="",Weekly[[#This Row],[H Odds &lt;]]=""),AU468,IF(AND(Weekly[[#This Row],[H Odds &lt;]]&lt;&gt;"",Weekly[[#This Row],[XGB_P]]=TRUE,Weekly[[#This Row],[Actual]]=TRUE),AU468+Weekly[[#This Row],[H Odds &lt;]]-1,IF(AND(Weekly[[#This Row],[V Odds &lt;]]&lt;&gt;"",Weekly[[#This Row],[XGB_P]]=FALSE,Weekly[[#This Row],[Actual]]=FALSE),AU468+Weekly[[#This Row],[V Odds &lt;]]-1,IF(AND(Weekly[[#This Row],[V Odds &lt;]]&lt;&gt;"",Weekly[[#This Row],[XGB_P]]=FALSE,Weekly[[#This Row],[Actual]]=TRUE),AU468-1,IF(AND(Weekly[[#This Row],[H Odds &lt;]]&lt;&gt;"",Weekly[[#This Row],[XGB_P]]=TRUE,Weekly[[#This Row],[Actual]]=FALSE),AU468-1,AU468)))))</f>
        <v>66.510000000000005</v>
      </c>
      <c r="AV469" s="37">
        <f>IF(AND(Weekly[[#This Row],[V Odds &lt;]]="",Weekly[[#This Row],[H Odds &lt;]]=""),AV468,IF(AND(Weekly[[#This Row],[H Odds &lt;]]&lt;&gt;"",Weekly[[#This Row],[QDA_P]]=TRUE,Weekly[[#This Row],[Actual]]=TRUE),AV468+Weekly[[#This Row],[H Odds &lt;]]-1,IF(AND(Weekly[[#This Row],[V Odds &lt;]]&lt;&gt;"",Weekly[[#This Row],[QDA_P]]=FALSE,Weekly[[#This Row],[Actual]]=FALSE),AV468+Weekly[[#This Row],[V Odds &lt;]]-1,IF(AND(Weekly[[#This Row],[V Odds &lt;]]&lt;&gt;"",Weekly[[#This Row],[QDA_P]]=FALSE,Weekly[[#This Row],[Actual]]=TRUE),AV468-1,IF(AND(Weekly[[#This Row],[H Odds &lt;]]&lt;&gt;"",Weekly[[#This Row],[QDA_P]]=TRUE,Weekly[[#This Row],[Actual]]=FALSE),AV468-1,AV468)))))</f>
        <v>60.199999999999989</v>
      </c>
      <c r="AW469" s="37">
        <f>IF(AND(Weekly[[#This Row],[H Odds &lt;]]="",Weekly[[#This Row],[V Odds &lt;]]=""),AW468,IF(AND(Weekly[[#This Row],[KNC_P]]=Weekly[[#This Row],[Actual]],Weekly[[#This Row],[KNC_P]]=TRUE),AW468+Weekly[[#This Row],[BF H Odds]]-1,IF(AND(Weekly[[#This Row],[KNC_P]]=Weekly[[#This Row],[Actual]],Weekly[[#This Row],[KNC_P]]=FALSE),AW468+Weekly[[#This Row],[BF V Odds]]-1,AW468-1)))</f>
        <v>55.38000000000001</v>
      </c>
      <c r="AX469" s="37">
        <f>IF(AND(Weekly[[#This Row],[V Odds &lt;]]="",Weekly[[#This Row],[H Odds &lt;]]=""),AX468,IF(AND(Weekly[[#This Row],[V Odds &lt;]]&lt;&gt;"",Weekly[[#This Row],[FALSES]]&gt;0,Weekly[[#This Row],[Actual]]=FALSE),AX468+Weekly[[#This Row],[V Odds &lt;]]-1,IF(AND(Weekly[[#This Row],[H Odds &lt;]]&lt;&gt;"",Weekly[[#This Row],[TRUES]]&gt;0,Weekly[[#This Row],[Actual]]=TRUE),AX468+Weekly[[#This Row],[H Odds &lt;]]-1,IF(AND(Weekly[[#This Row],[V Odds &lt;]]&lt;&gt;"",Weekly[[#This Row],[FALSES]]=0),AX468,IF(AND(Weekly[[#This Row],[H Odds &lt;]]&lt;&gt;"",Weekly[[#This Row],[TRUES]]=0),AX468,AX468-1)))))</f>
        <v>100.49999999999997</v>
      </c>
      <c r="AY469" s="37">
        <f>IF(AND(Weekly[[#This Row],[V Odds &lt;]]="",Weekly[[#This Row],[H Odds &lt;]]=""),AY468,IF(AND(Weekly[[#This Row],[V Odds &lt;]]&lt;&gt;"",Weekly[[#This Row],[FALSES]]&gt;0,Weekly[[#This Row],[Actual]]=FALSE),AY468+((Weekly[[#This Row],[V Odds &lt;]]-1)*0.92),IF(AND(Weekly[[#This Row],[H Odds &lt;]]&lt;&gt;"",Weekly[[#This Row],[TRUES]]&gt;0,Weekly[[#This Row],[Actual]]=TRUE),AY468+((Weekly[[#This Row],[H Odds &lt;]]-1)*0.92),IF(AND(Weekly[[#This Row],[V Odds &lt;]]&lt;&gt;"",Weekly[[#This Row],[FALSES]]=0),AY468,IF(AND(Weekly[[#This Row],[H Odds &lt;]]&lt;&gt;"",Weekly[[#This Row],[TRUES]]=0),AY468,AY468-1)))))</f>
        <v>90.460000000000036</v>
      </c>
      <c r="AZ469" s="37">
        <f>IF(AND(Weekly[[#This Row],[V Odds &lt;]]="",Weekly[[#This Row],[H Odds &lt;]]=""),AZ468,IF(AND(Weekly[[#This Row],[V Odds &lt;]]&lt;&gt;"",Weekly[[#This Row],[Actual]]=FALSE),AZ468+Weekly[[#This Row],[V Odds &lt;]]-1,IF(AND(Weekly[[#This Row],[H Odds &lt;]]&lt;&gt;"",Weekly[[#This Row],[Actual]]=TRUE),AZ468+Weekly[[#This Row],[H Odds &lt;]]-1,AZ468-1)))</f>
        <v>87.469999999999985</v>
      </c>
      <c r="BA469" s="38">
        <f>IF(Weekly[[#This Row],[H Odds &lt;]]="",BA468,IF(AND(Weekly[[#This Row],[H Odds &lt;]]&lt;&gt;"",Weekly[[#This Row],[SVC_P]]=TRUE,Weekly[[#This Row],[Actual]]=TRUE),BA468+Weekly[[#This Row],[H Odds &lt;]]-1,IF(AND(Weekly[[#This Row],[H Odds &lt;]]&lt;&gt;"",Weekly[[#This Row],[SVC_P]]=TRUE,Weekly[[#This Row],[Actual]]=FALSE),BA468-1,BA468)))</f>
        <v>76.589999999999989</v>
      </c>
      <c r="BB469" s="38">
        <f>IF(Weekly[[#This Row],[H Odds &lt;]]="",BB468,IF(AND(Weekly[[#This Row],[H Odds &lt;]]&lt;&gt;"",Weekly[[#This Row],[ADBC_P]]=TRUE,Weekly[[#This Row],[Actual]]=TRUE),BB468+Weekly[[#This Row],[H Odds &lt;]]-1,IF(AND(Weekly[[#This Row],[H Odds &lt;]]&lt;&gt;"",Weekly[[#This Row],[ADBC_P]]=TRUE,Weekly[[#This Row],[Actual]]=FALSE),BB468-1,BB468)))</f>
        <v>50.41</v>
      </c>
      <c r="BC469" s="38">
        <f>IF(Weekly[[#This Row],[H Odds &lt;]]="",BC468,IF(AND(Weekly[[#This Row],[H Odds &lt;]]&lt;&gt;"",Weekly[[#This Row],[RFC_P]]=TRUE,Weekly[[#This Row],[Actual]]=TRUE),BC468+Weekly[[#This Row],[H Odds &lt;]]-1,IF(AND(Weekly[[#This Row],[H Odds &lt;]]&lt;&gt;"",Weekly[[#This Row],[RFC_P]]=TRUE,Weekly[[#This Row],[Actual]]=FALSE),BC468-1,BC468)))</f>
        <v>52.109999999999992</v>
      </c>
      <c r="BD469" s="38">
        <f>IF(Weekly[[#This Row],[H Odds &lt;]]="",BD468,IF(AND(Weekly[[#This Row],[H Odds &lt;]]&lt;&gt;"",Weekly[[#This Row],[GBC_P]]=TRUE,Weekly[[#This Row],[Actual]]=TRUE),BD468+Weekly[[#This Row],[H Odds &lt;]]-1,IF(AND(Weekly[[#This Row],[H Odds &lt;]]&lt;&gt;"",Weekly[[#This Row],[GBC_P]]=TRUE,Weekly[[#This Row],[Actual]]=FALSE),BD468-1,BD468)))</f>
        <v>52.110000000000007</v>
      </c>
      <c r="BE469" s="38">
        <f>IF(Weekly[[#This Row],[H Odds &lt;]]="",BE468,IF(AND(Weekly[[#This Row],[H Odds &lt;]]&lt;&gt;"",Weekly[[#This Row],[HGBC_P]]=TRUE,Weekly[[#This Row],[Actual]]=TRUE),BE468+Weekly[[#This Row],[H Odds &lt;]]-1,IF(AND(Weekly[[#This Row],[H Odds &lt;]]&lt;&gt;"",Weekly[[#This Row],[HGBC_P]]=TRUE,Weekly[[#This Row],[Actual]]=FALSE),BE468-1,BE468)))</f>
        <v>55.459999999999994</v>
      </c>
      <c r="BF469" s="38">
        <f>IF(Weekly[[#This Row],[H Odds &lt;]]="",BF468,IF(AND(Weekly[[#This Row],[H Odds &lt;]]&lt;&gt;"",Weekly[[#This Row],[XGB_P]]=TRUE,Weekly[[#This Row],[Actual]]=TRUE),BF468+Weekly[[#This Row],[H Odds &lt;]]-1,IF(AND(Weekly[[#This Row],[H Odds &lt;]]&lt;&gt;"",Weekly[[#This Row],[XGB_P]]=TRUE,Weekly[[#This Row],[Actual]]=FALSE),BF468-1,BF468)))</f>
        <v>62.08</v>
      </c>
      <c r="BG469" s="38">
        <f>IF(Weekly[[#This Row],[H Odds &lt;]]="",BG468,IF(AND(Weekly[[#This Row],[H Odds &lt;]]&lt;&gt;"",Weekly[[#This Row],[QDA_P]]=TRUE,Weekly[[#This Row],[Actual]]=TRUE),BG468+Weekly[[#This Row],[H Odds &lt;]]-1,IF(AND(Weekly[[#This Row],[H Odds &lt;]]&lt;&gt;"",Weekly[[#This Row],[QDA_P]]=TRUE,Weekly[[#This Row],[Actual]]=FALSE),BG468-1,BG468)))</f>
        <v>50.129999999999995</v>
      </c>
      <c r="BH469" s="38">
        <f>IF(Weekly[[#This Row],[H Odds &lt;]]="",BH468,IF(AND(Weekly[[#This Row],[H Odds &lt;]]&lt;&gt;"",Weekly[[#This Row],[KNC_P]]=TRUE,Weekly[[#This Row],[Actual]]=TRUE),BH468+Weekly[[#This Row],[H Odds &lt;]]-1,IF(AND(Weekly[[#This Row],[H Odds &lt;]]&lt;&gt;"",Weekly[[#This Row],[KNC_P]]=TRUE,Weekly[[#This Row],[Actual]]=FALSE),BH468-1,BH468)))</f>
        <v>55.499999999999993</v>
      </c>
      <c r="BI469" s="38">
        <f>IF(Weekly[[#This Row],[H Odds &lt;]]="",BI468,IF(AND(Weekly[[#This Row],[H Odds &lt;]]&lt;&gt;"",Weekly[[#This Row],[TRUES]]&gt;0,Weekly[[#This Row],[Actual]]=TRUE),BI468+Weekly[[#This Row],[H Odds &lt;]]-1,IF(AND(Weekly[[#This Row],[H Odds &lt;]]&lt;&gt;"",Weekly[[#This Row],[TRUES]]=0),BI468,BI468-1)))</f>
        <v>76.589999999999989</v>
      </c>
      <c r="BJ469" s="38">
        <f>IF(Weekly[[#This Row],[H Odds &lt;]]="",BJ468,IF(AND(Weekly[[#This Row],[H Odds &lt;]]&lt;&gt;"",Weekly[[#This Row],[Actual]]=TRUE),BJ468+Weekly[[#This Row],[H Odds &lt;]]-1,IF(AND(Weekly[[#This Row],[H Odds &lt;]]&lt;&gt;"",Weekly[[#This Row],[Actual]]=FALSE),BJ468-1,BJ468)))</f>
        <v>78.489999999999995</v>
      </c>
      <c r="BK469" s="58">
        <f>IF(AND(Weekly[[#This Row],[TRUES]]&gt;4,Weekly[[#This Row],[Actual]]=TRUE),BK468+Weekly[[#This Row],[BF H Odds]]-1,IF(AND(Weekly[[#This Row],[FALSES]]&gt;4,Weekly[[#This Row],[Actual]]=FALSE),BK468+Weekly[[#This Row],[BF V Odds]]-1,IF(AND(Weekly[[#This Row],[TRUES]]&gt;4,Weekly[[#This Row],[Actual]]=FALSE),BK468-1,IF(AND(Weekly[[#This Row],[FALSES]]&gt;4,Weekly[[#This Row],[Actual]]=TRUE),BK468-1,BK468))))</f>
        <v>-5.1299999999999706</v>
      </c>
      <c r="BL469" s="58">
        <f>IF(AND(Weekly[[#This Row],[TRUES]]&gt;5,Weekly[[#This Row],[Actual]]=TRUE),BL468+Weekly[[#This Row],[BF H Odds]]-1,IF(AND(Weekly[[#This Row],[FALSES]]&gt;5,Weekly[[#This Row],[Actual]]=FALSE),BL468+Weekly[[#This Row],[BF V Odds]]-1,IF(AND(Weekly[[#This Row],[TRUES]]&gt;5,Weekly[[#This Row],[Actual]]=FALSE),BL468-1,IF(AND(Weekly[[#This Row],[FALSES]]&gt;5,Weekly[[#This Row],[Actual]]=TRUE),BL468-1,BL468))))</f>
        <v>4.0100000000000229</v>
      </c>
      <c r="BM469" s="58">
        <f>IF(AND(Weekly[[#This Row],[TRUES]]&gt;6,Weekly[[#This Row],[Actual]]=TRUE),BM468+Weekly[[#This Row],[BF H Odds]]-1,IF(AND(Weekly[[#This Row],[FALSES]]&gt;6,Weekly[[#This Row],[Actual]]=FALSE),BM468+Weekly[[#This Row],[BF V Odds]]-1,IF(AND(Weekly[[#This Row],[TRUES]]&gt;6,Weekly[[#This Row],[Actual]]=FALSE),BM468-1,IF(AND(Weekly[[#This Row],[FALSES]]&gt;6,Weekly[[#This Row],[Actual]]=TRUE),BM468-1,BM468))))</f>
        <v>36.860000000000007</v>
      </c>
    </row>
    <row r="470" spans="1:65" x14ac:dyDescent="0.25">
      <c r="A470" s="34"/>
      <c r="B470" s="10">
        <v>44302</v>
      </c>
      <c r="C470" s="17" t="s">
        <v>38</v>
      </c>
      <c r="D470" s="15" t="s">
        <v>24</v>
      </c>
      <c r="E470" t="b">
        <v>1</v>
      </c>
      <c r="F470" t="b">
        <v>1</v>
      </c>
      <c r="G470" t="b">
        <v>1</v>
      </c>
      <c r="H470" t="b">
        <v>1</v>
      </c>
      <c r="I470" t="b">
        <v>1</v>
      </c>
      <c r="J470" t="b">
        <v>1</v>
      </c>
      <c r="K470" t="b">
        <v>1</v>
      </c>
      <c r="L470" t="b">
        <v>1</v>
      </c>
      <c r="O470" t="str">
        <f>IF(Weekly[[#This Row],[H/V]]="H",Weekly[[#This Row],[BF H Odds]],IF(Weekly[[#This Row],[H/V]]="V",Weekly[[#This Row],[BF V Odds]],""))</f>
        <v/>
      </c>
      <c r="P470" t="b">
        <v>1</v>
      </c>
      <c r="R470" s="35">
        <f>IFERROR(IF(Weekly[[#This Row],[Won Bet?]]="yes",R469+(Weekly[[#This Row],[BF Odds]]*Weekly[[#This Row],[BF Stake]])-Weekly[[#This Row],[BF Stake]],R469-Weekly[[#This Row],[BF Stake]]),R469)</f>
        <v>960.07699999999977</v>
      </c>
      <c r="S470" s="9">
        <f>IFERROR(IF(Weekly[[#This Row],[Won Bet?]]="yes",S469+(((Weekly[[#This Row],[BF Odds]]*Weekly[[#This Row],[BF Stake]])-Weekly[[#This Row],[BF Stake]])*0.92),S469-Weekly[[#This Row],[BF Stake]]),S469)</f>
        <v>933.48363999999981</v>
      </c>
      <c r="T470">
        <v>2.2400000000000002</v>
      </c>
      <c r="U470">
        <v>1.71</v>
      </c>
      <c r="V470" s="24">
        <f>IF(Weekly[[#This Row],[Actual]]="","",IF(AND(Weekly[[#This Row],[SVC_P]]=Weekly[[#This Row],[Actual]],Weekly[[#This Row],[SVC_P]]=TRUE),V469+Weekly[[#This Row],[BF H Odds]]-1,IF(AND(Weekly[[#This Row],[SVC_P]]=Weekly[[#This Row],[Actual]],Weekly[[#This Row],[SVC_P]]=FALSE),V469+Weekly[[#This Row],[BF V Odds]]-1,V469-1)))</f>
        <v>61.69000000000004</v>
      </c>
      <c r="W470" s="24">
        <f>IF(Weekly[[#This Row],[Actual]]="","",IF(AND(Weekly[[#This Row],[SVC_P]]=FALSE,Weekly[[#This Row],[Actual]]=TRUE),W469+Weekly[[#This Row],[BF H Odds]]-1,IF(AND(Weekly[[#This Row],[SVC_P]]=TRUE,Weekly[[#This Row],[Actual]]=FALSE,),W469+Weekly[[#This Row],[BF V Odds]]-1,W469-1)))</f>
        <v>-405.03</v>
      </c>
      <c r="X470" s="24">
        <f>IF(Weekly[[#This Row],[Actual]]="","",IF(AND(Weekly[[#This Row],[ADBC_P]]=Weekly[[#This Row],[Actual]],Weekly[[#This Row],[ADBC_P]]=TRUE),X469+Weekly[[#This Row],[BF H Odds]]-1,IF(AND(Weekly[[#This Row],[ADBC_P]]=Weekly[[#This Row],[Actual]],Weekly[[#This Row],[ADBC_P]]=FALSE),X469+Weekly[[#This Row],[BF V Odds]]-1,X469-1)))</f>
        <v>7.0100000000000229</v>
      </c>
      <c r="Y470" s="24">
        <f>IF(Weekly[[#This Row],[Actual]]="","",IF(AND(Weekly[[#This Row],[ADBC_P]]=FALSE,Weekly[[#This Row],[Actual]]=TRUE),Y469+Weekly[[#This Row],[BF H Odds]]-1,IF(AND(Weekly[[#This Row],[ADBC_P]]=TRUE,Weekly[[#This Row],[Actual]]=FALSE),Y469+Weekly[[#This Row],[BF V Odds]]-1,Y469-1)))</f>
        <v>64.690000000000012</v>
      </c>
      <c r="Z470" s="24">
        <f>IF(Weekly[[#This Row],[Actual]]="","",IF(AND(Weekly[[#This Row],[RFC_P]]=Weekly[[#This Row],[Actual]],Weekly[[#This Row],[RFC_P]]=TRUE),Z469+Weekly[[#This Row],[BF H Odds]]-1,IF(AND(Weekly[[#This Row],[RFC_P]]=Weekly[[#This Row],[Actual]],Weekly[[#This Row],[RFC_P]]=FALSE),Z469+Weekly[[#This Row],[BF V Odds]]-1,Z469-1)))</f>
        <v>25.250000000000004</v>
      </c>
      <c r="AA470" s="24">
        <f>IF(Weekly[[#This Row],[Actual]]="","",IF(AND(Weekly[[#This Row],[RFC_P]]=FALSE,Weekly[[#This Row],[Actual]]=TRUE),AA469+Weekly[[#This Row],[BF H Odds]]-1,IF(AND(Weekly[[#This Row],[RFC_P]]=TRUE,Weekly[[#This Row],[Actual]]=FALSE),AA469+Weekly[[#This Row],[BF V Odds]]-1,AA469-1)))</f>
        <v>46.449999999999967</v>
      </c>
      <c r="AB470" s="24">
        <f>IF(Weekly[[#This Row],[Actual]]="","",IF(AND(Weekly[[#This Row],[GBC_P]]=Weekly[[#This Row],[Actual]],Weekly[[#This Row],[GBC_P]]=TRUE),AB469+Weekly[[#This Row],[BF H Odds]]-1,IF(AND(Weekly[[#This Row],[GBC_P]]=Weekly[[#This Row],[Actual]],Weekly[[#This Row],[GBC_P]]=FALSE),AB469+Weekly[[#This Row],[BF V Odds]]-1,AB469-1)))</f>
        <v>2.7700000000000076</v>
      </c>
      <c r="AC470" s="24">
        <f>IF(Weekly[[#This Row],[Actual]]="","",IF(AND(Weekly[[#This Row],[GBC_P]]=FALSE,Weekly[[#This Row],[Actual]]=TRUE),AC469+Weekly[[#This Row],[BF H Odds]]-1,IF(AND(Weekly[[#This Row],[GBC_P]]=TRUE,Weekly[[#This Row],[Actual]]=FALSE),AC469+Weekly[[#This Row],[BF V Odds]]-1,AC469-1)))</f>
        <v>68.92999999999995</v>
      </c>
      <c r="AD470" s="24">
        <f>IF(Weekly[[#This Row],[Actual]]="","",IF(AND(Weekly[[#This Row],[HGBC_P]]=Weekly[[#This Row],[Actual]],Weekly[[#This Row],[HGBC_P]]=TRUE),AD469+Weekly[[#This Row],[BF H Odds]]-1,IF(AND(Weekly[[#This Row],[HGBC_P]]=Weekly[[#This Row],[Actual]],Weekly[[#This Row],[HGBC_P]]=FALSE),AD469+Weekly[[#This Row],[BF V Odds]]-1,AD469-1)))</f>
        <v>-1.6999999999999744</v>
      </c>
      <c r="AE470" s="24">
        <f>IF(Weekly[[#This Row],[Actual]]="","",IF(AND(Weekly[[#This Row],[HGBC_P]]=FALSE,Weekly[[#This Row],[Actual]]=TRUE),AE469+Weekly[[#This Row],[BF H Odds]]-1,IF(AND(Weekly[[#This Row],[HGBC_P]]=TRUE,Weekly[[#This Row],[Actual]]=FALSE),AE469+Weekly[[#This Row],[BF V Odds]]-1,AE469-1)))</f>
        <v>73.399999999999991</v>
      </c>
      <c r="AF470" s="24">
        <f>IF(Weekly[[#This Row],[Actual]]="","",IF(AND(Weekly[[#This Row],[XGB_P]]=Weekly[[#This Row],[Actual]],Weekly[[#This Row],[XGB_P]]=TRUE),AF469+Weekly[[#This Row],[BF H Odds]]-1,IF(AND(Weekly[[#This Row],[XGB_P]]=Weekly[[#This Row],[Actual]],Weekly[[#This Row],[XGB_P]]=FALSE),AF469+Weekly[[#This Row],[BF V Odds]]-1,AF469-1)))</f>
        <v>23.890000000000022</v>
      </c>
      <c r="AG470" s="24">
        <f>IF(Weekly[[#This Row],[Actual]]="","",IF(AND(Weekly[[#This Row],[XGB_P]]=FALSE,Weekly[[#This Row],[Actual]]=TRUE),AG469+Weekly[[#This Row],[BF H Odds]]-1,IF(AND(Weekly[[#This Row],[XGB_P]]=TRUE,Weekly[[#This Row],[Actual]]=FALSE),AG469+Weekly[[#This Row],[BF V Odds]]-1,AG469-1)))</f>
        <v>47.809999999999981</v>
      </c>
      <c r="AH470" s="24">
        <f>IF(Weekly[[#This Row],[Actual]]="","",IF(AND(Weekly[[#This Row],[QDA_P]]=Weekly[[#This Row],[Actual]],Weekly[[#This Row],[QDA_P]]=TRUE),AH469+Weekly[[#This Row],[BF H Odds]]-1,IF(AND(Weekly[[#This Row],[QDA_P]]=Weekly[[#This Row],[Actual]],Weekly[[#This Row],[QDA_P]]=FALSE),AH469+Weekly[[#This Row],[BF V Odds]]-1,AH469-1)))</f>
        <v>-12.79999999999999</v>
      </c>
      <c r="AI470" s="24">
        <f>IF(Weekly[[#This Row],[Actual]]="","",IF(AND(Weekly[[#This Row],[QDA_P]]=FALSE,Weekly[[#This Row],[Actual]]=TRUE),AI469+Weekly[[#This Row],[BF H Odds]]-1,IF(AND(Weekly[[#This Row],[QDA_P]]=TRUE,Weekly[[#This Row],[Actual]]=FALSE),AI469+Weekly[[#This Row],[BF V Odds]]-1,AI469-1)))</f>
        <v>84.5</v>
      </c>
      <c r="AJ470" s="24">
        <f>IF(Weekly[[#This Row],[Actual]]="","",IF(AND(Weekly[[#This Row],[KNC_P]]=FALSE,Weekly[[#This Row],[Actual]]=TRUE),AJ469+Weekly[[#This Row],[BF H Odds]]-1,IF(AND(Weekly[[#This Row],[KNC_P]]=TRUE,Weekly[[#This Row],[Actual]]=FALSE),AJ469+Weekly[[#This Row],[BF V Odds]]-1,AJ469-1)))</f>
        <v>52.629999999999967</v>
      </c>
      <c r="AK470" s="24">
        <f>IF(Weekly[[#This Row],[Actual]]="","",IF(AND(Weekly[[#This Row],[KNC_P]]=FALSE,Weekly[[#This Row],[Actual]]=TRUE),AK469+Weekly[[#This Row],[BF H Odds]]-1,IF(AND(Weekly[[#This Row],[KNC_P]]=TRUE,Weekly[[#This Row],[Actual]]=FALSE),AK469+Weekly[[#This Row],[BF V Odds]]-1,AK469-1)))</f>
        <v>51.529999999999959</v>
      </c>
      <c r="AL470" s="30">
        <f>IF(Weekly[[#This Row],[Actual]]="","",COUNTIF(Weekly[[#This Row],[SVC_P]:[QDA_P]],TRUE))</f>
        <v>7</v>
      </c>
      <c r="AM470" s="30">
        <f>IF(Weekly[[#This Row],[Actual]]="","",COUNTIF(Weekly[[#This Row],[SVC_P]:[QDA_P]],FALSE))</f>
        <v>0</v>
      </c>
      <c r="AN470" s="36" t="str">
        <f>IF(AND(Weekly[[#This Row],[BF V Odds]]&gt;$BO$6,Weekly[[#This Row],[BF V Odds]] &lt; $BO$7),Weekly[[#This Row],[BF V Odds]],"")</f>
        <v/>
      </c>
      <c r="AO470" s="36" t="str">
        <f>IF(AND(Weekly[[#This Row],[BF H Odds]]&gt;$BO$6, Weekly[[#This Row],[BF H Odds]] &lt; $BO$7),Weekly[[#This Row],[BF H Odds]],"")</f>
        <v/>
      </c>
      <c r="AP470" s="37">
        <f>IF(AND(Weekly[[#This Row],[V Odds &lt;]]="",Weekly[[#This Row],[H Odds &lt;]]=""),AP469,IF(AND(Weekly[[#This Row],[H Odds &lt;]]&lt;&gt;"",Weekly[[#This Row],[SVC_P]]=TRUE,Weekly[[#This Row],[Actual]]=TRUE),AP469+Weekly[[#This Row],[H Odds &lt;]]-1,IF(AND(Weekly[[#This Row],[V Odds &lt;]]&lt;&gt;"",Weekly[[#This Row],[SVC_P]]=FALSE,Weekly[[#This Row],[Actual]]=FALSE),AP469+Weekly[[#This Row],[V Odds &lt;]]-1,IF(AND(Weekly[[#This Row],[V Odds &lt;]]&lt;&gt;"",Weekly[[#This Row],[SVC_P]]=FALSE,Weekly[[#This Row],[Actual]]=TRUE),AP469-1,IF(AND(Weekly[[#This Row],[H Odds &lt;]]&lt;&gt;"",Weekly[[#This Row],[SVC_P]]=TRUE,Weekly[[#This Row],[Actual]]=FALSE),AP469-1,AP469)))))</f>
        <v>81.63000000000001</v>
      </c>
      <c r="AQ470" s="37">
        <f>IF(AND(Weekly[[#This Row],[V Odds &lt;]]="",Weekly[[#This Row],[H Odds &lt;]]=""),AQ469,IF(AND(Weekly[[#This Row],[H Odds &lt;]]&lt;&gt;"",Weekly[[#This Row],[ADBC_P]]=TRUE,Weekly[[#This Row],[Actual]]=TRUE),AQ469+Weekly[[#This Row],[H Odds &lt;]]-1,IF(AND(Weekly[[#This Row],[V Odds &lt;]]&lt;&gt;"",Weekly[[#This Row],[ADBC_P]]=FALSE,Weekly[[#This Row],[Actual]]=FALSE),AQ469+Weekly[[#This Row],[V Odds &lt;]]-1,IF(AND(Weekly[[#This Row],[V Odds &lt;]]&lt;&gt;"",Weekly[[#This Row],[ADBC_P]]=FALSE,Weekly[[#This Row],[Actual]]=TRUE),AQ469-1,IF(AND(Weekly[[#This Row],[H Odds &lt;]]&lt;&gt;"",Weekly[[#This Row],[ADBC_P]]=TRUE,Weekly[[#This Row],[Actual]]=FALSE),AQ469-1,AQ469)))))</f>
        <v>51.73</v>
      </c>
      <c r="AR470" s="37">
        <f>IF(AND(Weekly[[#This Row],[V Odds &lt;]]="",Weekly[[#This Row],[H Odds &lt;]]=""),AR469,IF(AND(Weekly[[#This Row],[H Odds &lt;]]&lt;&gt;"",Weekly[[#This Row],[RFC_P]]=TRUE,Weekly[[#This Row],[Actual]]=TRUE),AR469+Weekly[[#This Row],[H Odds &lt;]]-1,IF(AND(Weekly[[#This Row],[V Odds &lt;]]&lt;&gt;"",Weekly[[#This Row],[RFC_P]]=FALSE,Weekly[[#This Row],[Actual]]=FALSE),AR469+Weekly[[#This Row],[V Odds &lt;]]-1,IF(AND(Weekly[[#This Row],[V Odds &lt;]]&lt;&gt;"",Weekly[[#This Row],[RFC_P]]=FALSE,Weekly[[#This Row],[Actual]]=TRUE),AR469-1,IF(AND(Weekly[[#This Row],[H Odds &lt;]]&lt;&gt;"",Weekly[[#This Row],[RFC_P]]=TRUE,Weekly[[#This Row],[Actual]]=FALSE),AR469-1,AR469)))))</f>
        <v>71.439999999999984</v>
      </c>
      <c r="AS470" s="37">
        <f>IF(AND(Weekly[[#This Row],[V Odds &lt;]]="",Weekly[[#This Row],[H Odds &lt;]]=""),AS469,IF(AND(Weekly[[#This Row],[H Odds &lt;]]&lt;&gt;"",Weekly[[#This Row],[GBC_P]]=TRUE,Weekly[[#This Row],[Actual]]=TRUE),AS469+Weekly[[#This Row],[H Odds &lt;]]-1,IF(AND(Weekly[[#This Row],[V Odds &lt;]]&lt;&gt;"",Weekly[[#This Row],[GBC_P]]=FALSE,Weekly[[#This Row],[Actual]]=FALSE),AS469+Weekly[[#This Row],[V Odds &lt;]]-1,IF(AND(Weekly[[#This Row],[V Odds &lt;]]&lt;&gt;"",Weekly[[#This Row],[GBC_P]]=FALSE,Weekly[[#This Row],[Actual]]=TRUE),AS469-1,IF(AND(Weekly[[#This Row],[H Odds &lt;]]&lt;&gt;"",Weekly[[#This Row],[GBC_P]]=TRUE,Weekly[[#This Row],[Actual]]=FALSE),AS469-1,AS469)))))</f>
        <v>55.63</v>
      </c>
      <c r="AT470" s="37">
        <f>IF(AND(Weekly[[#This Row],[V Odds &lt;]]="",Weekly[[#This Row],[H Odds &lt;]]=""),AT469,IF(AND(Weekly[[#This Row],[H Odds &lt;]]&lt;&gt;"",Weekly[[#This Row],[HGBC_P]]=TRUE,Weekly[[#This Row],[Actual]]=TRUE),AT469+Weekly[[#This Row],[H Odds &lt;]]-1,IF(AND(Weekly[[#This Row],[V Odds &lt;]]&lt;&gt;"",Weekly[[#This Row],[HGBC_P]]=FALSE,Weekly[[#This Row],[Actual]]=FALSE),AT469+Weekly[[#This Row],[V Odds &lt;]]-1,IF(AND(Weekly[[#This Row],[V Odds &lt;]]&lt;&gt;"",Weekly[[#This Row],[HGBC_P]]=FALSE,Weekly[[#This Row],[Actual]]=TRUE),AT469-1,IF(AND(Weekly[[#This Row],[H Odds &lt;]]&lt;&gt;"",Weekly[[#This Row],[HGBC_P]]=TRUE,Weekly[[#This Row],[Actual]]=FALSE),AT469-1,AT469)))))</f>
        <v>55.16</v>
      </c>
      <c r="AU470" s="37">
        <f>IF(AND(Weekly[[#This Row],[V Odds &lt;]]="",Weekly[[#This Row],[H Odds &lt;]]=""),AU469,IF(AND(Weekly[[#This Row],[H Odds &lt;]]&lt;&gt;"",Weekly[[#This Row],[XGB_P]]=TRUE,Weekly[[#This Row],[Actual]]=TRUE),AU469+Weekly[[#This Row],[H Odds &lt;]]-1,IF(AND(Weekly[[#This Row],[V Odds &lt;]]&lt;&gt;"",Weekly[[#This Row],[XGB_P]]=FALSE,Weekly[[#This Row],[Actual]]=FALSE),AU469+Weekly[[#This Row],[V Odds &lt;]]-1,IF(AND(Weekly[[#This Row],[V Odds &lt;]]&lt;&gt;"",Weekly[[#This Row],[XGB_P]]=FALSE,Weekly[[#This Row],[Actual]]=TRUE),AU469-1,IF(AND(Weekly[[#This Row],[H Odds &lt;]]&lt;&gt;"",Weekly[[#This Row],[XGB_P]]=TRUE,Weekly[[#This Row],[Actual]]=FALSE),AU469-1,AU469)))))</f>
        <v>66.510000000000005</v>
      </c>
      <c r="AV470" s="37">
        <f>IF(AND(Weekly[[#This Row],[V Odds &lt;]]="",Weekly[[#This Row],[H Odds &lt;]]=""),AV469,IF(AND(Weekly[[#This Row],[H Odds &lt;]]&lt;&gt;"",Weekly[[#This Row],[QDA_P]]=TRUE,Weekly[[#This Row],[Actual]]=TRUE),AV469+Weekly[[#This Row],[H Odds &lt;]]-1,IF(AND(Weekly[[#This Row],[V Odds &lt;]]&lt;&gt;"",Weekly[[#This Row],[QDA_P]]=FALSE,Weekly[[#This Row],[Actual]]=FALSE),AV469+Weekly[[#This Row],[V Odds &lt;]]-1,IF(AND(Weekly[[#This Row],[V Odds &lt;]]&lt;&gt;"",Weekly[[#This Row],[QDA_P]]=FALSE,Weekly[[#This Row],[Actual]]=TRUE),AV469-1,IF(AND(Weekly[[#This Row],[H Odds &lt;]]&lt;&gt;"",Weekly[[#This Row],[QDA_P]]=TRUE,Weekly[[#This Row],[Actual]]=FALSE),AV469-1,AV469)))))</f>
        <v>60.199999999999989</v>
      </c>
      <c r="AW470" s="37">
        <f>IF(AND(Weekly[[#This Row],[H Odds &lt;]]="",Weekly[[#This Row],[V Odds &lt;]]=""),AW469,IF(AND(Weekly[[#This Row],[KNC_P]]=Weekly[[#This Row],[Actual]],Weekly[[#This Row],[KNC_P]]=TRUE),AW469+Weekly[[#This Row],[BF H Odds]]-1,IF(AND(Weekly[[#This Row],[KNC_P]]=Weekly[[#This Row],[Actual]],Weekly[[#This Row],[KNC_P]]=FALSE),AW469+Weekly[[#This Row],[BF V Odds]]-1,AW469-1)))</f>
        <v>55.38000000000001</v>
      </c>
      <c r="AX470" s="37">
        <f>IF(AND(Weekly[[#This Row],[V Odds &lt;]]="",Weekly[[#This Row],[H Odds &lt;]]=""),AX469,IF(AND(Weekly[[#This Row],[V Odds &lt;]]&lt;&gt;"",Weekly[[#This Row],[FALSES]]&gt;0,Weekly[[#This Row],[Actual]]=FALSE),AX469+Weekly[[#This Row],[V Odds &lt;]]-1,IF(AND(Weekly[[#This Row],[H Odds &lt;]]&lt;&gt;"",Weekly[[#This Row],[TRUES]]&gt;0,Weekly[[#This Row],[Actual]]=TRUE),AX469+Weekly[[#This Row],[H Odds &lt;]]-1,IF(AND(Weekly[[#This Row],[V Odds &lt;]]&lt;&gt;"",Weekly[[#This Row],[FALSES]]=0),AX469,IF(AND(Weekly[[#This Row],[H Odds &lt;]]&lt;&gt;"",Weekly[[#This Row],[TRUES]]=0),AX469,AX469-1)))))</f>
        <v>100.49999999999997</v>
      </c>
      <c r="AY470" s="37">
        <f>IF(AND(Weekly[[#This Row],[V Odds &lt;]]="",Weekly[[#This Row],[H Odds &lt;]]=""),AY469,IF(AND(Weekly[[#This Row],[V Odds &lt;]]&lt;&gt;"",Weekly[[#This Row],[FALSES]]&gt;0,Weekly[[#This Row],[Actual]]=FALSE),AY469+((Weekly[[#This Row],[V Odds &lt;]]-1)*0.92),IF(AND(Weekly[[#This Row],[H Odds &lt;]]&lt;&gt;"",Weekly[[#This Row],[TRUES]]&gt;0,Weekly[[#This Row],[Actual]]=TRUE),AY469+((Weekly[[#This Row],[H Odds &lt;]]-1)*0.92),IF(AND(Weekly[[#This Row],[V Odds &lt;]]&lt;&gt;"",Weekly[[#This Row],[FALSES]]=0),AY469,IF(AND(Weekly[[#This Row],[H Odds &lt;]]&lt;&gt;"",Weekly[[#This Row],[TRUES]]=0),AY469,AY469-1)))))</f>
        <v>90.460000000000036</v>
      </c>
      <c r="AZ470" s="37">
        <f>IF(AND(Weekly[[#This Row],[V Odds &lt;]]="",Weekly[[#This Row],[H Odds &lt;]]=""),AZ469,IF(AND(Weekly[[#This Row],[V Odds &lt;]]&lt;&gt;"",Weekly[[#This Row],[Actual]]=FALSE),AZ469+Weekly[[#This Row],[V Odds &lt;]]-1,IF(AND(Weekly[[#This Row],[H Odds &lt;]]&lt;&gt;"",Weekly[[#This Row],[Actual]]=TRUE),AZ469+Weekly[[#This Row],[H Odds &lt;]]-1,AZ469-1)))</f>
        <v>87.469999999999985</v>
      </c>
      <c r="BA470" s="38">
        <f>IF(Weekly[[#This Row],[H Odds &lt;]]="",BA469,IF(AND(Weekly[[#This Row],[H Odds &lt;]]&lt;&gt;"",Weekly[[#This Row],[SVC_P]]=TRUE,Weekly[[#This Row],[Actual]]=TRUE),BA469+Weekly[[#This Row],[H Odds &lt;]]-1,IF(AND(Weekly[[#This Row],[H Odds &lt;]]&lt;&gt;"",Weekly[[#This Row],[SVC_P]]=TRUE,Weekly[[#This Row],[Actual]]=FALSE),BA469-1,BA469)))</f>
        <v>76.589999999999989</v>
      </c>
      <c r="BB470" s="38">
        <f>IF(Weekly[[#This Row],[H Odds &lt;]]="",BB469,IF(AND(Weekly[[#This Row],[H Odds &lt;]]&lt;&gt;"",Weekly[[#This Row],[ADBC_P]]=TRUE,Weekly[[#This Row],[Actual]]=TRUE),BB469+Weekly[[#This Row],[H Odds &lt;]]-1,IF(AND(Weekly[[#This Row],[H Odds &lt;]]&lt;&gt;"",Weekly[[#This Row],[ADBC_P]]=TRUE,Weekly[[#This Row],[Actual]]=FALSE),BB469-1,BB469)))</f>
        <v>50.41</v>
      </c>
      <c r="BC470" s="38">
        <f>IF(Weekly[[#This Row],[H Odds &lt;]]="",BC469,IF(AND(Weekly[[#This Row],[H Odds &lt;]]&lt;&gt;"",Weekly[[#This Row],[RFC_P]]=TRUE,Weekly[[#This Row],[Actual]]=TRUE),BC469+Weekly[[#This Row],[H Odds &lt;]]-1,IF(AND(Weekly[[#This Row],[H Odds &lt;]]&lt;&gt;"",Weekly[[#This Row],[RFC_P]]=TRUE,Weekly[[#This Row],[Actual]]=FALSE),BC469-1,BC469)))</f>
        <v>52.109999999999992</v>
      </c>
      <c r="BD470" s="38">
        <f>IF(Weekly[[#This Row],[H Odds &lt;]]="",BD469,IF(AND(Weekly[[#This Row],[H Odds &lt;]]&lt;&gt;"",Weekly[[#This Row],[GBC_P]]=TRUE,Weekly[[#This Row],[Actual]]=TRUE),BD469+Weekly[[#This Row],[H Odds &lt;]]-1,IF(AND(Weekly[[#This Row],[H Odds &lt;]]&lt;&gt;"",Weekly[[#This Row],[GBC_P]]=TRUE,Weekly[[#This Row],[Actual]]=FALSE),BD469-1,BD469)))</f>
        <v>52.110000000000007</v>
      </c>
      <c r="BE470" s="38">
        <f>IF(Weekly[[#This Row],[H Odds &lt;]]="",BE469,IF(AND(Weekly[[#This Row],[H Odds &lt;]]&lt;&gt;"",Weekly[[#This Row],[HGBC_P]]=TRUE,Weekly[[#This Row],[Actual]]=TRUE),BE469+Weekly[[#This Row],[H Odds &lt;]]-1,IF(AND(Weekly[[#This Row],[H Odds &lt;]]&lt;&gt;"",Weekly[[#This Row],[HGBC_P]]=TRUE,Weekly[[#This Row],[Actual]]=FALSE),BE469-1,BE469)))</f>
        <v>55.459999999999994</v>
      </c>
      <c r="BF470" s="38">
        <f>IF(Weekly[[#This Row],[H Odds &lt;]]="",BF469,IF(AND(Weekly[[#This Row],[H Odds &lt;]]&lt;&gt;"",Weekly[[#This Row],[XGB_P]]=TRUE,Weekly[[#This Row],[Actual]]=TRUE),BF469+Weekly[[#This Row],[H Odds &lt;]]-1,IF(AND(Weekly[[#This Row],[H Odds &lt;]]&lt;&gt;"",Weekly[[#This Row],[XGB_P]]=TRUE,Weekly[[#This Row],[Actual]]=FALSE),BF469-1,BF469)))</f>
        <v>62.08</v>
      </c>
      <c r="BG470" s="38">
        <f>IF(Weekly[[#This Row],[H Odds &lt;]]="",BG469,IF(AND(Weekly[[#This Row],[H Odds &lt;]]&lt;&gt;"",Weekly[[#This Row],[QDA_P]]=TRUE,Weekly[[#This Row],[Actual]]=TRUE),BG469+Weekly[[#This Row],[H Odds &lt;]]-1,IF(AND(Weekly[[#This Row],[H Odds &lt;]]&lt;&gt;"",Weekly[[#This Row],[QDA_P]]=TRUE,Weekly[[#This Row],[Actual]]=FALSE),BG469-1,BG469)))</f>
        <v>50.129999999999995</v>
      </c>
      <c r="BH470" s="38">
        <f>IF(Weekly[[#This Row],[H Odds &lt;]]="",BH469,IF(AND(Weekly[[#This Row],[H Odds &lt;]]&lt;&gt;"",Weekly[[#This Row],[KNC_P]]=TRUE,Weekly[[#This Row],[Actual]]=TRUE),BH469+Weekly[[#This Row],[H Odds &lt;]]-1,IF(AND(Weekly[[#This Row],[H Odds &lt;]]&lt;&gt;"",Weekly[[#This Row],[KNC_P]]=TRUE,Weekly[[#This Row],[Actual]]=FALSE),BH469-1,BH469)))</f>
        <v>55.499999999999993</v>
      </c>
      <c r="BI470" s="38">
        <f>IF(Weekly[[#This Row],[H Odds &lt;]]="",BI469,IF(AND(Weekly[[#This Row],[H Odds &lt;]]&lt;&gt;"",Weekly[[#This Row],[TRUES]]&gt;0,Weekly[[#This Row],[Actual]]=TRUE),BI469+Weekly[[#This Row],[H Odds &lt;]]-1,IF(AND(Weekly[[#This Row],[H Odds &lt;]]&lt;&gt;"",Weekly[[#This Row],[TRUES]]=0),BI469,BI469-1)))</f>
        <v>76.589999999999989</v>
      </c>
      <c r="BJ470" s="38">
        <f>IF(Weekly[[#This Row],[H Odds &lt;]]="",BJ469,IF(AND(Weekly[[#This Row],[H Odds &lt;]]&lt;&gt;"",Weekly[[#This Row],[Actual]]=TRUE),BJ469+Weekly[[#This Row],[H Odds &lt;]]-1,IF(AND(Weekly[[#This Row],[H Odds &lt;]]&lt;&gt;"",Weekly[[#This Row],[Actual]]=FALSE),BJ469-1,BJ469)))</f>
        <v>78.489999999999995</v>
      </c>
      <c r="BK470" s="58">
        <f>IF(AND(Weekly[[#This Row],[TRUES]]&gt;4,Weekly[[#This Row],[Actual]]=TRUE),BK469+Weekly[[#This Row],[BF H Odds]]-1,IF(AND(Weekly[[#This Row],[FALSES]]&gt;4,Weekly[[#This Row],[Actual]]=FALSE),BK469+Weekly[[#This Row],[BF V Odds]]-1,IF(AND(Weekly[[#This Row],[TRUES]]&gt;4,Weekly[[#This Row],[Actual]]=FALSE),BK469-1,IF(AND(Weekly[[#This Row],[FALSES]]&gt;4,Weekly[[#This Row],[Actual]]=TRUE),BK469-1,BK469))))</f>
        <v>-4.4199999999999706</v>
      </c>
      <c r="BL470" s="58">
        <f>IF(AND(Weekly[[#This Row],[TRUES]]&gt;5,Weekly[[#This Row],[Actual]]=TRUE),BL469+Weekly[[#This Row],[BF H Odds]]-1,IF(AND(Weekly[[#This Row],[FALSES]]&gt;5,Weekly[[#This Row],[Actual]]=FALSE),BL469+Weekly[[#This Row],[BF V Odds]]-1,IF(AND(Weekly[[#This Row],[TRUES]]&gt;5,Weekly[[#This Row],[Actual]]=FALSE),BL469-1,IF(AND(Weekly[[#This Row],[FALSES]]&gt;5,Weekly[[#This Row],[Actual]]=TRUE),BL469-1,BL469))))</f>
        <v>4.7200000000000228</v>
      </c>
      <c r="BM470" s="58">
        <f>IF(AND(Weekly[[#This Row],[TRUES]]&gt;6,Weekly[[#This Row],[Actual]]=TRUE),BM469+Weekly[[#This Row],[BF H Odds]]-1,IF(AND(Weekly[[#This Row],[FALSES]]&gt;6,Weekly[[#This Row],[Actual]]=FALSE),BM469+Weekly[[#This Row],[BF V Odds]]-1,IF(AND(Weekly[[#This Row],[TRUES]]&gt;6,Weekly[[#This Row],[Actual]]=FALSE),BM469-1,IF(AND(Weekly[[#This Row],[FALSES]]&gt;6,Weekly[[#This Row],[Actual]]=TRUE),BM469-1,BM469))))</f>
        <v>37.570000000000007</v>
      </c>
    </row>
    <row r="471" spans="1:65" x14ac:dyDescent="0.25">
      <c r="A471" s="34"/>
      <c r="B471" s="10">
        <v>44302</v>
      </c>
      <c r="C471" s="17" t="s">
        <v>16</v>
      </c>
      <c r="D471" s="15" t="s">
        <v>14</v>
      </c>
      <c r="E471" t="b">
        <v>1</v>
      </c>
      <c r="F471" t="b">
        <v>1</v>
      </c>
      <c r="G471" t="b">
        <v>1</v>
      </c>
      <c r="H471" t="b">
        <v>1</v>
      </c>
      <c r="I471" t="b">
        <v>1</v>
      </c>
      <c r="J471" t="b">
        <v>1</v>
      </c>
      <c r="K471" t="b">
        <v>1</v>
      </c>
      <c r="L471" t="b">
        <v>1</v>
      </c>
      <c r="O471" t="str">
        <f>IF(Weekly[[#This Row],[H/V]]="H",Weekly[[#This Row],[BF H Odds]],IF(Weekly[[#This Row],[H/V]]="V",Weekly[[#This Row],[BF V Odds]],""))</f>
        <v/>
      </c>
      <c r="P471" t="b">
        <v>1</v>
      </c>
      <c r="R471" s="35">
        <f>IFERROR(IF(Weekly[[#This Row],[Won Bet?]]="yes",R470+(Weekly[[#This Row],[BF Odds]]*Weekly[[#This Row],[BF Stake]])-Weekly[[#This Row],[BF Stake]],R470-Weekly[[#This Row],[BF Stake]]),R470)</f>
        <v>960.07699999999977</v>
      </c>
      <c r="S471" s="9">
        <f>IFERROR(IF(Weekly[[#This Row],[Won Bet?]]="yes",S470+(((Weekly[[#This Row],[BF Odds]]*Weekly[[#This Row],[BF Stake]])-Weekly[[#This Row],[BF Stake]])*0.92),S470-Weekly[[#This Row],[BF Stake]]),S470)</f>
        <v>933.48363999999981</v>
      </c>
      <c r="T471">
        <v>4.5</v>
      </c>
      <c r="U471">
        <v>1.27</v>
      </c>
      <c r="V471" s="24">
        <f>IF(Weekly[[#This Row],[Actual]]="","",IF(AND(Weekly[[#This Row],[SVC_P]]=Weekly[[#This Row],[Actual]],Weekly[[#This Row],[SVC_P]]=TRUE),V470+Weekly[[#This Row],[BF H Odds]]-1,IF(AND(Weekly[[#This Row],[SVC_P]]=Weekly[[#This Row],[Actual]],Weekly[[#This Row],[SVC_P]]=FALSE),V470+Weekly[[#This Row],[BF V Odds]]-1,V470-1)))</f>
        <v>61.960000000000043</v>
      </c>
      <c r="W471" s="24">
        <f>IF(Weekly[[#This Row],[Actual]]="","",IF(AND(Weekly[[#This Row],[SVC_P]]=FALSE,Weekly[[#This Row],[Actual]]=TRUE),W470+Weekly[[#This Row],[BF H Odds]]-1,IF(AND(Weekly[[#This Row],[SVC_P]]=TRUE,Weekly[[#This Row],[Actual]]=FALSE,),W470+Weekly[[#This Row],[BF V Odds]]-1,W470-1)))</f>
        <v>-406.03</v>
      </c>
      <c r="X471" s="24">
        <f>IF(Weekly[[#This Row],[Actual]]="","",IF(AND(Weekly[[#This Row],[ADBC_P]]=Weekly[[#This Row],[Actual]],Weekly[[#This Row],[ADBC_P]]=TRUE),X470+Weekly[[#This Row],[BF H Odds]]-1,IF(AND(Weekly[[#This Row],[ADBC_P]]=Weekly[[#This Row],[Actual]],Weekly[[#This Row],[ADBC_P]]=FALSE),X470+Weekly[[#This Row],[BF V Odds]]-1,X470-1)))</f>
        <v>7.2800000000000225</v>
      </c>
      <c r="Y471" s="24">
        <f>IF(Weekly[[#This Row],[Actual]]="","",IF(AND(Weekly[[#This Row],[ADBC_P]]=FALSE,Weekly[[#This Row],[Actual]]=TRUE),Y470+Weekly[[#This Row],[BF H Odds]]-1,IF(AND(Weekly[[#This Row],[ADBC_P]]=TRUE,Weekly[[#This Row],[Actual]]=FALSE),Y470+Weekly[[#This Row],[BF V Odds]]-1,Y470-1)))</f>
        <v>63.690000000000012</v>
      </c>
      <c r="Z471" s="24">
        <f>IF(Weekly[[#This Row],[Actual]]="","",IF(AND(Weekly[[#This Row],[RFC_P]]=Weekly[[#This Row],[Actual]],Weekly[[#This Row],[RFC_P]]=TRUE),Z470+Weekly[[#This Row],[BF H Odds]]-1,IF(AND(Weekly[[#This Row],[RFC_P]]=Weekly[[#This Row],[Actual]],Weekly[[#This Row],[RFC_P]]=FALSE),Z470+Weekly[[#This Row],[BF V Odds]]-1,Z470-1)))</f>
        <v>25.520000000000003</v>
      </c>
      <c r="AA471" s="24">
        <f>IF(Weekly[[#This Row],[Actual]]="","",IF(AND(Weekly[[#This Row],[RFC_P]]=FALSE,Weekly[[#This Row],[Actual]]=TRUE),AA470+Weekly[[#This Row],[BF H Odds]]-1,IF(AND(Weekly[[#This Row],[RFC_P]]=TRUE,Weekly[[#This Row],[Actual]]=FALSE),AA470+Weekly[[#This Row],[BF V Odds]]-1,AA470-1)))</f>
        <v>45.449999999999967</v>
      </c>
      <c r="AB471" s="24">
        <f>IF(Weekly[[#This Row],[Actual]]="","",IF(AND(Weekly[[#This Row],[GBC_P]]=Weekly[[#This Row],[Actual]],Weekly[[#This Row],[GBC_P]]=TRUE),AB470+Weekly[[#This Row],[BF H Odds]]-1,IF(AND(Weekly[[#This Row],[GBC_P]]=Weekly[[#This Row],[Actual]],Weekly[[#This Row],[GBC_P]]=FALSE),AB470+Weekly[[#This Row],[BF V Odds]]-1,AB470-1)))</f>
        <v>3.040000000000008</v>
      </c>
      <c r="AC471" s="24">
        <f>IF(Weekly[[#This Row],[Actual]]="","",IF(AND(Weekly[[#This Row],[GBC_P]]=FALSE,Weekly[[#This Row],[Actual]]=TRUE),AC470+Weekly[[#This Row],[BF H Odds]]-1,IF(AND(Weekly[[#This Row],[GBC_P]]=TRUE,Weekly[[#This Row],[Actual]]=FALSE),AC470+Weekly[[#This Row],[BF V Odds]]-1,AC470-1)))</f>
        <v>67.92999999999995</v>
      </c>
      <c r="AD471" s="24">
        <f>IF(Weekly[[#This Row],[Actual]]="","",IF(AND(Weekly[[#This Row],[HGBC_P]]=Weekly[[#This Row],[Actual]],Weekly[[#This Row],[HGBC_P]]=TRUE),AD470+Weekly[[#This Row],[BF H Odds]]-1,IF(AND(Weekly[[#This Row],[HGBC_P]]=Weekly[[#This Row],[Actual]],Weekly[[#This Row],[HGBC_P]]=FALSE),AD470+Weekly[[#This Row],[BF V Odds]]-1,AD470-1)))</f>
        <v>-1.4299999999999744</v>
      </c>
      <c r="AE471" s="24">
        <f>IF(Weekly[[#This Row],[Actual]]="","",IF(AND(Weekly[[#This Row],[HGBC_P]]=FALSE,Weekly[[#This Row],[Actual]]=TRUE),AE470+Weekly[[#This Row],[BF H Odds]]-1,IF(AND(Weekly[[#This Row],[HGBC_P]]=TRUE,Weekly[[#This Row],[Actual]]=FALSE),AE470+Weekly[[#This Row],[BF V Odds]]-1,AE470-1)))</f>
        <v>72.399999999999991</v>
      </c>
      <c r="AF471" s="24">
        <f>IF(Weekly[[#This Row],[Actual]]="","",IF(AND(Weekly[[#This Row],[XGB_P]]=Weekly[[#This Row],[Actual]],Weekly[[#This Row],[XGB_P]]=TRUE),AF470+Weekly[[#This Row],[BF H Odds]]-1,IF(AND(Weekly[[#This Row],[XGB_P]]=Weekly[[#This Row],[Actual]],Weekly[[#This Row],[XGB_P]]=FALSE),AF470+Weekly[[#This Row],[BF V Odds]]-1,AF470-1)))</f>
        <v>24.160000000000021</v>
      </c>
      <c r="AG471" s="24">
        <f>IF(Weekly[[#This Row],[Actual]]="","",IF(AND(Weekly[[#This Row],[XGB_P]]=FALSE,Weekly[[#This Row],[Actual]]=TRUE),AG470+Weekly[[#This Row],[BF H Odds]]-1,IF(AND(Weekly[[#This Row],[XGB_P]]=TRUE,Weekly[[#This Row],[Actual]]=FALSE),AG470+Weekly[[#This Row],[BF V Odds]]-1,AG470-1)))</f>
        <v>46.809999999999981</v>
      </c>
      <c r="AH471" s="24">
        <f>IF(Weekly[[#This Row],[Actual]]="","",IF(AND(Weekly[[#This Row],[QDA_P]]=Weekly[[#This Row],[Actual]],Weekly[[#This Row],[QDA_P]]=TRUE),AH470+Weekly[[#This Row],[BF H Odds]]-1,IF(AND(Weekly[[#This Row],[QDA_P]]=Weekly[[#This Row],[Actual]],Weekly[[#This Row],[QDA_P]]=FALSE),AH470+Weekly[[#This Row],[BF V Odds]]-1,AH470-1)))</f>
        <v>-12.52999999999999</v>
      </c>
      <c r="AI471" s="24">
        <f>IF(Weekly[[#This Row],[Actual]]="","",IF(AND(Weekly[[#This Row],[QDA_P]]=FALSE,Weekly[[#This Row],[Actual]]=TRUE),AI470+Weekly[[#This Row],[BF H Odds]]-1,IF(AND(Weekly[[#This Row],[QDA_P]]=TRUE,Weekly[[#This Row],[Actual]]=FALSE),AI470+Weekly[[#This Row],[BF V Odds]]-1,AI470-1)))</f>
        <v>83.5</v>
      </c>
      <c r="AJ471" s="24">
        <f>IF(Weekly[[#This Row],[Actual]]="","",IF(AND(Weekly[[#This Row],[KNC_P]]=FALSE,Weekly[[#This Row],[Actual]]=TRUE),AJ470+Weekly[[#This Row],[BF H Odds]]-1,IF(AND(Weekly[[#This Row],[KNC_P]]=TRUE,Weekly[[#This Row],[Actual]]=FALSE),AJ470+Weekly[[#This Row],[BF V Odds]]-1,AJ470-1)))</f>
        <v>51.629999999999967</v>
      </c>
      <c r="AK471" s="24">
        <f>IF(Weekly[[#This Row],[Actual]]="","",IF(AND(Weekly[[#This Row],[KNC_P]]=FALSE,Weekly[[#This Row],[Actual]]=TRUE),AK470+Weekly[[#This Row],[BF H Odds]]-1,IF(AND(Weekly[[#This Row],[KNC_P]]=TRUE,Weekly[[#This Row],[Actual]]=FALSE),AK470+Weekly[[#This Row],[BF V Odds]]-1,AK470-1)))</f>
        <v>50.529999999999959</v>
      </c>
      <c r="AL471" s="30">
        <f>IF(Weekly[[#This Row],[Actual]]="","",COUNTIF(Weekly[[#This Row],[SVC_P]:[QDA_P]],TRUE))</f>
        <v>7</v>
      </c>
      <c r="AM471" s="30">
        <f>IF(Weekly[[#This Row],[Actual]]="","",COUNTIF(Weekly[[#This Row],[SVC_P]:[QDA_P]],FALSE))</f>
        <v>0</v>
      </c>
      <c r="AN471" s="36">
        <f>IF(AND(Weekly[[#This Row],[BF V Odds]]&gt;$BO$6,Weekly[[#This Row],[BF V Odds]] &lt; $BO$7),Weekly[[#This Row],[BF V Odds]],"")</f>
        <v>4.5</v>
      </c>
      <c r="AO471" s="36" t="str">
        <f>IF(AND(Weekly[[#This Row],[BF H Odds]]&gt;$BO$6, Weekly[[#This Row],[BF H Odds]] &lt; $BO$7),Weekly[[#This Row],[BF H Odds]],"")</f>
        <v/>
      </c>
      <c r="AP471" s="37">
        <f>IF(AND(Weekly[[#This Row],[V Odds &lt;]]="",Weekly[[#This Row],[H Odds &lt;]]=""),AP470,IF(AND(Weekly[[#This Row],[H Odds &lt;]]&lt;&gt;"",Weekly[[#This Row],[SVC_P]]=TRUE,Weekly[[#This Row],[Actual]]=TRUE),AP470+Weekly[[#This Row],[H Odds &lt;]]-1,IF(AND(Weekly[[#This Row],[V Odds &lt;]]&lt;&gt;"",Weekly[[#This Row],[SVC_P]]=FALSE,Weekly[[#This Row],[Actual]]=FALSE),AP470+Weekly[[#This Row],[V Odds &lt;]]-1,IF(AND(Weekly[[#This Row],[V Odds &lt;]]&lt;&gt;"",Weekly[[#This Row],[SVC_P]]=FALSE,Weekly[[#This Row],[Actual]]=TRUE),AP470-1,IF(AND(Weekly[[#This Row],[H Odds &lt;]]&lt;&gt;"",Weekly[[#This Row],[SVC_P]]=TRUE,Weekly[[#This Row],[Actual]]=FALSE),AP470-1,AP470)))))</f>
        <v>81.63000000000001</v>
      </c>
      <c r="AQ471" s="37">
        <f>IF(AND(Weekly[[#This Row],[V Odds &lt;]]="",Weekly[[#This Row],[H Odds &lt;]]=""),AQ470,IF(AND(Weekly[[#This Row],[H Odds &lt;]]&lt;&gt;"",Weekly[[#This Row],[ADBC_P]]=TRUE,Weekly[[#This Row],[Actual]]=TRUE),AQ470+Weekly[[#This Row],[H Odds &lt;]]-1,IF(AND(Weekly[[#This Row],[V Odds &lt;]]&lt;&gt;"",Weekly[[#This Row],[ADBC_P]]=FALSE,Weekly[[#This Row],[Actual]]=FALSE),AQ470+Weekly[[#This Row],[V Odds &lt;]]-1,IF(AND(Weekly[[#This Row],[V Odds &lt;]]&lt;&gt;"",Weekly[[#This Row],[ADBC_P]]=FALSE,Weekly[[#This Row],[Actual]]=TRUE),AQ470-1,IF(AND(Weekly[[#This Row],[H Odds &lt;]]&lt;&gt;"",Weekly[[#This Row],[ADBC_P]]=TRUE,Weekly[[#This Row],[Actual]]=FALSE),AQ470-1,AQ470)))))</f>
        <v>51.73</v>
      </c>
      <c r="AR471" s="37">
        <f>IF(AND(Weekly[[#This Row],[V Odds &lt;]]="",Weekly[[#This Row],[H Odds &lt;]]=""),AR470,IF(AND(Weekly[[#This Row],[H Odds &lt;]]&lt;&gt;"",Weekly[[#This Row],[RFC_P]]=TRUE,Weekly[[#This Row],[Actual]]=TRUE),AR470+Weekly[[#This Row],[H Odds &lt;]]-1,IF(AND(Weekly[[#This Row],[V Odds &lt;]]&lt;&gt;"",Weekly[[#This Row],[RFC_P]]=FALSE,Weekly[[#This Row],[Actual]]=FALSE),AR470+Weekly[[#This Row],[V Odds &lt;]]-1,IF(AND(Weekly[[#This Row],[V Odds &lt;]]&lt;&gt;"",Weekly[[#This Row],[RFC_P]]=FALSE,Weekly[[#This Row],[Actual]]=TRUE),AR470-1,IF(AND(Weekly[[#This Row],[H Odds &lt;]]&lt;&gt;"",Weekly[[#This Row],[RFC_P]]=TRUE,Weekly[[#This Row],[Actual]]=FALSE),AR470-1,AR470)))))</f>
        <v>71.439999999999984</v>
      </c>
      <c r="AS471" s="37">
        <f>IF(AND(Weekly[[#This Row],[V Odds &lt;]]="",Weekly[[#This Row],[H Odds &lt;]]=""),AS470,IF(AND(Weekly[[#This Row],[H Odds &lt;]]&lt;&gt;"",Weekly[[#This Row],[GBC_P]]=TRUE,Weekly[[#This Row],[Actual]]=TRUE),AS470+Weekly[[#This Row],[H Odds &lt;]]-1,IF(AND(Weekly[[#This Row],[V Odds &lt;]]&lt;&gt;"",Weekly[[#This Row],[GBC_P]]=FALSE,Weekly[[#This Row],[Actual]]=FALSE),AS470+Weekly[[#This Row],[V Odds &lt;]]-1,IF(AND(Weekly[[#This Row],[V Odds &lt;]]&lt;&gt;"",Weekly[[#This Row],[GBC_P]]=FALSE,Weekly[[#This Row],[Actual]]=TRUE),AS470-1,IF(AND(Weekly[[#This Row],[H Odds &lt;]]&lt;&gt;"",Weekly[[#This Row],[GBC_P]]=TRUE,Weekly[[#This Row],[Actual]]=FALSE),AS470-1,AS470)))))</f>
        <v>55.63</v>
      </c>
      <c r="AT471" s="37">
        <f>IF(AND(Weekly[[#This Row],[V Odds &lt;]]="",Weekly[[#This Row],[H Odds &lt;]]=""),AT470,IF(AND(Weekly[[#This Row],[H Odds &lt;]]&lt;&gt;"",Weekly[[#This Row],[HGBC_P]]=TRUE,Weekly[[#This Row],[Actual]]=TRUE),AT470+Weekly[[#This Row],[H Odds &lt;]]-1,IF(AND(Weekly[[#This Row],[V Odds &lt;]]&lt;&gt;"",Weekly[[#This Row],[HGBC_P]]=FALSE,Weekly[[#This Row],[Actual]]=FALSE),AT470+Weekly[[#This Row],[V Odds &lt;]]-1,IF(AND(Weekly[[#This Row],[V Odds &lt;]]&lt;&gt;"",Weekly[[#This Row],[HGBC_P]]=FALSE,Weekly[[#This Row],[Actual]]=TRUE),AT470-1,IF(AND(Weekly[[#This Row],[H Odds &lt;]]&lt;&gt;"",Weekly[[#This Row],[HGBC_P]]=TRUE,Weekly[[#This Row],[Actual]]=FALSE),AT470-1,AT470)))))</f>
        <v>55.16</v>
      </c>
      <c r="AU471" s="37">
        <f>IF(AND(Weekly[[#This Row],[V Odds &lt;]]="",Weekly[[#This Row],[H Odds &lt;]]=""),AU470,IF(AND(Weekly[[#This Row],[H Odds &lt;]]&lt;&gt;"",Weekly[[#This Row],[XGB_P]]=TRUE,Weekly[[#This Row],[Actual]]=TRUE),AU470+Weekly[[#This Row],[H Odds &lt;]]-1,IF(AND(Weekly[[#This Row],[V Odds &lt;]]&lt;&gt;"",Weekly[[#This Row],[XGB_P]]=FALSE,Weekly[[#This Row],[Actual]]=FALSE),AU470+Weekly[[#This Row],[V Odds &lt;]]-1,IF(AND(Weekly[[#This Row],[V Odds &lt;]]&lt;&gt;"",Weekly[[#This Row],[XGB_P]]=FALSE,Weekly[[#This Row],[Actual]]=TRUE),AU470-1,IF(AND(Weekly[[#This Row],[H Odds &lt;]]&lt;&gt;"",Weekly[[#This Row],[XGB_P]]=TRUE,Weekly[[#This Row],[Actual]]=FALSE),AU470-1,AU470)))))</f>
        <v>66.510000000000005</v>
      </c>
      <c r="AV471" s="37">
        <f>IF(AND(Weekly[[#This Row],[V Odds &lt;]]="",Weekly[[#This Row],[H Odds &lt;]]=""),AV470,IF(AND(Weekly[[#This Row],[H Odds &lt;]]&lt;&gt;"",Weekly[[#This Row],[QDA_P]]=TRUE,Weekly[[#This Row],[Actual]]=TRUE),AV470+Weekly[[#This Row],[H Odds &lt;]]-1,IF(AND(Weekly[[#This Row],[V Odds &lt;]]&lt;&gt;"",Weekly[[#This Row],[QDA_P]]=FALSE,Weekly[[#This Row],[Actual]]=FALSE),AV470+Weekly[[#This Row],[V Odds &lt;]]-1,IF(AND(Weekly[[#This Row],[V Odds &lt;]]&lt;&gt;"",Weekly[[#This Row],[QDA_P]]=FALSE,Weekly[[#This Row],[Actual]]=TRUE),AV470-1,IF(AND(Weekly[[#This Row],[H Odds &lt;]]&lt;&gt;"",Weekly[[#This Row],[QDA_P]]=TRUE,Weekly[[#This Row],[Actual]]=FALSE),AV470-1,AV470)))))</f>
        <v>60.199999999999989</v>
      </c>
      <c r="AW471" s="37">
        <f>IF(AND(Weekly[[#This Row],[H Odds &lt;]]="",Weekly[[#This Row],[V Odds &lt;]]=""),AW470,IF(AND(Weekly[[#This Row],[KNC_P]]=Weekly[[#This Row],[Actual]],Weekly[[#This Row],[KNC_P]]=TRUE),AW470+Weekly[[#This Row],[BF H Odds]]-1,IF(AND(Weekly[[#This Row],[KNC_P]]=Weekly[[#This Row],[Actual]],Weekly[[#This Row],[KNC_P]]=FALSE),AW470+Weekly[[#This Row],[BF V Odds]]-1,AW470-1)))</f>
        <v>55.650000000000013</v>
      </c>
      <c r="AX471" s="37">
        <f>IF(AND(Weekly[[#This Row],[V Odds &lt;]]="",Weekly[[#This Row],[H Odds &lt;]]=""),AX470,IF(AND(Weekly[[#This Row],[V Odds &lt;]]&lt;&gt;"",Weekly[[#This Row],[FALSES]]&gt;0,Weekly[[#This Row],[Actual]]=FALSE),AX470+Weekly[[#This Row],[V Odds &lt;]]-1,IF(AND(Weekly[[#This Row],[H Odds &lt;]]&lt;&gt;"",Weekly[[#This Row],[TRUES]]&gt;0,Weekly[[#This Row],[Actual]]=TRUE),AX470+Weekly[[#This Row],[H Odds &lt;]]-1,IF(AND(Weekly[[#This Row],[V Odds &lt;]]&lt;&gt;"",Weekly[[#This Row],[FALSES]]=0),AX470,IF(AND(Weekly[[#This Row],[H Odds &lt;]]&lt;&gt;"",Weekly[[#This Row],[TRUES]]=0),AX470,AX470-1)))))</f>
        <v>100.49999999999997</v>
      </c>
      <c r="AY471" s="37">
        <f>IF(AND(Weekly[[#This Row],[V Odds &lt;]]="",Weekly[[#This Row],[H Odds &lt;]]=""),AY470,IF(AND(Weekly[[#This Row],[V Odds &lt;]]&lt;&gt;"",Weekly[[#This Row],[FALSES]]&gt;0,Weekly[[#This Row],[Actual]]=FALSE),AY470+((Weekly[[#This Row],[V Odds &lt;]]-1)*0.92),IF(AND(Weekly[[#This Row],[H Odds &lt;]]&lt;&gt;"",Weekly[[#This Row],[TRUES]]&gt;0,Weekly[[#This Row],[Actual]]=TRUE),AY470+((Weekly[[#This Row],[H Odds &lt;]]-1)*0.92),IF(AND(Weekly[[#This Row],[V Odds &lt;]]&lt;&gt;"",Weekly[[#This Row],[FALSES]]=0),AY470,IF(AND(Weekly[[#This Row],[H Odds &lt;]]&lt;&gt;"",Weekly[[#This Row],[TRUES]]=0),AY470,AY470-1)))))</f>
        <v>90.460000000000036</v>
      </c>
      <c r="AZ471" s="37">
        <f>IF(AND(Weekly[[#This Row],[V Odds &lt;]]="",Weekly[[#This Row],[H Odds &lt;]]=""),AZ470,IF(AND(Weekly[[#This Row],[V Odds &lt;]]&lt;&gt;"",Weekly[[#This Row],[Actual]]=FALSE),AZ470+Weekly[[#This Row],[V Odds &lt;]]-1,IF(AND(Weekly[[#This Row],[H Odds &lt;]]&lt;&gt;"",Weekly[[#This Row],[Actual]]=TRUE),AZ470+Weekly[[#This Row],[H Odds &lt;]]-1,AZ470-1)))</f>
        <v>86.469999999999985</v>
      </c>
      <c r="BA471" s="38">
        <f>IF(Weekly[[#This Row],[H Odds &lt;]]="",BA470,IF(AND(Weekly[[#This Row],[H Odds &lt;]]&lt;&gt;"",Weekly[[#This Row],[SVC_P]]=TRUE,Weekly[[#This Row],[Actual]]=TRUE),BA470+Weekly[[#This Row],[H Odds &lt;]]-1,IF(AND(Weekly[[#This Row],[H Odds &lt;]]&lt;&gt;"",Weekly[[#This Row],[SVC_P]]=TRUE,Weekly[[#This Row],[Actual]]=FALSE),BA470-1,BA470)))</f>
        <v>76.589999999999989</v>
      </c>
      <c r="BB471" s="38">
        <f>IF(Weekly[[#This Row],[H Odds &lt;]]="",BB470,IF(AND(Weekly[[#This Row],[H Odds &lt;]]&lt;&gt;"",Weekly[[#This Row],[ADBC_P]]=TRUE,Weekly[[#This Row],[Actual]]=TRUE),BB470+Weekly[[#This Row],[H Odds &lt;]]-1,IF(AND(Weekly[[#This Row],[H Odds &lt;]]&lt;&gt;"",Weekly[[#This Row],[ADBC_P]]=TRUE,Weekly[[#This Row],[Actual]]=FALSE),BB470-1,BB470)))</f>
        <v>50.41</v>
      </c>
      <c r="BC471" s="38">
        <f>IF(Weekly[[#This Row],[H Odds &lt;]]="",BC470,IF(AND(Weekly[[#This Row],[H Odds &lt;]]&lt;&gt;"",Weekly[[#This Row],[RFC_P]]=TRUE,Weekly[[#This Row],[Actual]]=TRUE),BC470+Weekly[[#This Row],[H Odds &lt;]]-1,IF(AND(Weekly[[#This Row],[H Odds &lt;]]&lt;&gt;"",Weekly[[#This Row],[RFC_P]]=TRUE,Weekly[[#This Row],[Actual]]=FALSE),BC470-1,BC470)))</f>
        <v>52.109999999999992</v>
      </c>
      <c r="BD471" s="38">
        <f>IF(Weekly[[#This Row],[H Odds &lt;]]="",BD470,IF(AND(Weekly[[#This Row],[H Odds &lt;]]&lt;&gt;"",Weekly[[#This Row],[GBC_P]]=TRUE,Weekly[[#This Row],[Actual]]=TRUE),BD470+Weekly[[#This Row],[H Odds &lt;]]-1,IF(AND(Weekly[[#This Row],[H Odds &lt;]]&lt;&gt;"",Weekly[[#This Row],[GBC_P]]=TRUE,Weekly[[#This Row],[Actual]]=FALSE),BD470-1,BD470)))</f>
        <v>52.110000000000007</v>
      </c>
      <c r="BE471" s="38">
        <f>IF(Weekly[[#This Row],[H Odds &lt;]]="",BE470,IF(AND(Weekly[[#This Row],[H Odds &lt;]]&lt;&gt;"",Weekly[[#This Row],[HGBC_P]]=TRUE,Weekly[[#This Row],[Actual]]=TRUE),BE470+Weekly[[#This Row],[H Odds &lt;]]-1,IF(AND(Weekly[[#This Row],[H Odds &lt;]]&lt;&gt;"",Weekly[[#This Row],[HGBC_P]]=TRUE,Weekly[[#This Row],[Actual]]=FALSE),BE470-1,BE470)))</f>
        <v>55.459999999999994</v>
      </c>
      <c r="BF471" s="38">
        <f>IF(Weekly[[#This Row],[H Odds &lt;]]="",BF470,IF(AND(Weekly[[#This Row],[H Odds &lt;]]&lt;&gt;"",Weekly[[#This Row],[XGB_P]]=TRUE,Weekly[[#This Row],[Actual]]=TRUE),BF470+Weekly[[#This Row],[H Odds &lt;]]-1,IF(AND(Weekly[[#This Row],[H Odds &lt;]]&lt;&gt;"",Weekly[[#This Row],[XGB_P]]=TRUE,Weekly[[#This Row],[Actual]]=FALSE),BF470-1,BF470)))</f>
        <v>62.08</v>
      </c>
      <c r="BG471" s="38">
        <f>IF(Weekly[[#This Row],[H Odds &lt;]]="",BG470,IF(AND(Weekly[[#This Row],[H Odds &lt;]]&lt;&gt;"",Weekly[[#This Row],[QDA_P]]=TRUE,Weekly[[#This Row],[Actual]]=TRUE),BG470+Weekly[[#This Row],[H Odds &lt;]]-1,IF(AND(Weekly[[#This Row],[H Odds &lt;]]&lt;&gt;"",Weekly[[#This Row],[QDA_P]]=TRUE,Weekly[[#This Row],[Actual]]=FALSE),BG470-1,BG470)))</f>
        <v>50.129999999999995</v>
      </c>
      <c r="BH471" s="38">
        <f>IF(Weekly[[#This Row],[H Odds &lt;]]="",BH470,IF(AND(Weekly[[#This Row],[H Odds &lt;]]&lt;&gt;"",Weekly[[#This Row],[KNC_P]]=TRUE,Weekly[[#This Row],[Actual]]=TRUE),BH470+Weekly[[#This Row],[H Odds &lt;]]-1,IF(AND(Weekly[[#This Row],[H Odds &lt;]]&lt;&gt;"",Weekly[[#This Row],[KNC_P]]=TRUE,Weekly[[#This Row],[Actual]]=FALSE),BH470-1,BH470)))</f>
        <v>55.499999999999993</v>
      </c>
      <c r="BI471" s="38">
        <f>IF(Weekly[[#This Row],[H Odds &lt;]]="",BI470,IF(AND(Weekly[[#This Row],[H Odds &lt;]]&lt;&gt;"",Weekly[[#This Row],[TRUES]]&gt;0,Weekly[[#This Row],[Actual]]=TRUE),BI470+Weekly[[#This Row],[H Odds &lt;]]-1,IF(AND(Weekly[[#This Row],[H Odds &lt;]]&lt;&gt;"",Weekly[[#This Row],[TRUES]]=0),BI470,BI470-1)))</f>
        <v>76.589999999999989</v>
      </c>
      <c r="BJ471" s="38">
        <f>IF(Weekly[[#This Row],[H Odds &lt;]]="",BJ470,IF(AND(Weekly[[#This Row],[H Odds &lt;]]&lt;&gt;"",Weekly[[#This Row],[Actual]]=TRUE),BJ470+Weekly[[#This Row],[H Odds &lt;]]-1,IF(AND(Weekly[[#This Row],[H Odds &lt;]]&lt;&gt;"",Weekly[[#This Row],[Actual]]=FALSE),BJ470-1,BJ470)))</f>
        <v>78.489999999999995</v>
      </c>
      <c r="BK471" s="58">
        <f>IF(AND(Weekly[[#This Row],[TRUES]]&gt;4,Weekly[[#This Row],[Actual]]=TRUE),BK470+Weekly[[#This Row],[BF H Odds]]-1,IF(AND(Weekly[[#This Row],[FALSES]]&gt;4,Weekly[[#This Row],[Actual]]=FALSE),BK470+Weekly[[#This Row],[BF V Odds]]-1,IF(AND(Weekly[[#This Row],[TRUES]]&gt;4,Weekly[[#This Row],[Actual]]=FALSE),BK470-1,IF(AND(Weekly[[#This Row],[FALSES]]&gt;4,Weekly[[#This Row],[Actual]]=TRUE),BK470-1,BK470))))</f>
        <v>-4.1499999999999702</v>
      </c>
      <c r="BL471" s="58">
        <f>IF(AND(Weekly[[#This Row],[TRUES]]&gt;5,Weekly[[#This Row],[Actual]]=TRUE),BL470+Weekly[[#This Row],[BF H Odds]]-1,IF(AND(Weekly[[#This Row],[FALSES]]&gt;5,Weekly[[#This Row],[Actual]]=FALSE),BL470+Weekly[[#This Row],[BF V Odds]]-1,IF(AND(Weekly[[#This Row],[TRUES]]&gt;5,Weekly[[#This Row],[Actual]]=FALSE),BL470-1,IF(AND(Weekly[[#This Row],[FALSES]]&gt;5,Weekly[[#This Row],[Actual]]=TRUE),BL470-1,BL470))))</f>
        <v>4.9900000000000233</v>
      </c>
      <c r="BM471" s="58">
        <f>IF(AND(Weekly[[#This Row],[TRUES]]&gt;6,Weekly[[#This Row],[Actual]]=TRUE),BM470+Weekly[[#This Row],[BF H Odds]]-1,IF(AND(Weekly[[#This Row],[FALSES]]&gt;6,Weekly[[#This Row],[Actual]]=FALSE),BM470+Weekly[[#This Row],[BF V Odds]]-1,IF(AND(Weekly[[#This Row],[TRUES]]&gt;6,Weekly[[#This Row],[Actual]]=FALSE),BM470-1,IF(AND(Weekly[[#This Row],[FALSES]]&gt;6,Weekly[[#This Row],[Actual]]=TRUE),BM470-1,BM470))))</f>
        <v>37.840000000000011</v>
      </c>
    </row>
    <row r="472" spans="1:65" x14ac:dyDescent="0.25">
      <c r="A472" s="34"/>
      <c r="B472" s="10">
        <v>44302</v>
      </c>
      <c r="C472" s="17" t="s">
        <v>34</v>
      </c>
      <c r="D472" s="15" t="s">
        <v>32</v>
      </c>
      <c r="E472" t="b">
        <v>1</v>
      </c>
      <c r="F472" t="b">
        <v>1</v>
      </c>
      <c r="G472" t="b">
        <v>1</v>
      </c>
      <c r="H472" t="b">
        <v>1</v>
      </c>
      <c r="I472" t="b">
        <v>1</v>
      </c>
      <c r="J472" t="b">
        <v>1</v>
      </c>
      <c r="K472" t="b">
        <v>1</v>
      </c>
      <c r="L472" t="b">
        <v>1</v>
      </c>
      <c r="O472" t="str">
        <f>IF(Weekly[[#This Row],[H/V]]="H",Weekly[[#This Row],[BF H Odds]],IF(Weekly[[#This Row],[H/V]]="V",Weekly[[#This Row],[BF V Odds]],""))</f>
        <v/>
      </c>
      <c r="P472" t="b">
        <v>1</v>
      </c>
      <c r="R472" s="35">
        <f>IFERROR(IF(Weekly[[#This Row],[Won Bet?]]="yes",R471+(Weekly[[#This Row],[BF Odds]]*Weekly[[#This Row],[BF Stake]])-Weekly[[#This Row],[BF Stake]],R471-Weekly[[#This Row],[BF Stake]]),R471)</f>
        <v>960.07699999999977</v>
      </c>
      <c r="S472" s="9">
        <f>IFERROR(IF(Weekly[[#This Row],[Won Bet?]]="yes",S471+(((Weekly[[#This Row],[BF Odds]]*Weekly[[#This Row],[BF Stake]])-Weekly[[#This Row],[BF Stake]])*0.92),S471-Weekly[[#This Row],[BF Stake]]),S471)</f>
        <v>933.48363999999981</v>
      </c>
      <c r="T472">
        <v>1.63</v>
      </c>
      <c r="U472">
        <v>2.42</v>
      </c>
      <c r="V472" s="24">
        <f>IF(Weekly[[#This Row],[Actual]]="","",IF(AND(Weekly[[#This Row],[SVC_P]]=Weekly[[#This Row],[Actual]],Weekly[[#This Row],[SVC_P]]=TRUE),V471+Weekly[[#This Row],[BF H Odds]]-1,IF(AND(Weekly[[#This Row],[SVC_P]]=Weekly[[#This Row],[Actual]],Weekly[[#This Row],[SVC_P]]=FALSE),V471+Weekly[[#This Row],[BF V Odds]]-1,V471-1)))</f>
        <v>63.380000000000038</v>
      </c>
      <c r="W472" s="24">
        <f>IF(Weekly[[#This Row],[Actual]]="","",IF(AND(Weekly[[#This Row],[SVC_P]]=FALSE,Weekly[[#This Row],[Actual]]=TRUE),W471+Weekly[[#This Row],[BF H Odds]]-1,IF(AND(Weekly[[#This Row],[SVC_P]]=TRUE,Weekly[[#This Row],[Actual]]=FALSE,),W471+Weekly[[#This Row],[BF V Odds]]-1,W471-1)))</f>
        <v>-407.03</v>
      </c>
      <c r="X472" s="24">
        <f>IF(Weekly[[#This Row],[Actual]]="","",IF(AND(Weekly[[#This Row],[ADBC_P]]=Weekly[[#This Row],[Actual]],Weekly[[#This Row],[ADBC_P]]=TRUE),X471+Weekly[[#This Row],[BF H Odds]]-1,IF(AND(Weekly[[#This Row],[ADBC_P]]=Weekly[[#This Row],[Actual]],Weekly[[#This Row],[ADBC_P]]=FALSE),X471+Weekly[[#This Row],[BF V Odds]]-1,X471-1)))</f>
        <v>8.7000000000000224</v>
      </c>
      <c r="Y472" s="24">
        <f>IF(Weekly[[#This Row],[Actual]]="","",IF(AND(Weekly[[#This Row],[ADBC_P]]=FALSE,Weekly[[#This Row],[Actual]]=TRUE),Y471+Weekly[[#This Row],[BF H Odds]]-1,IF(AND(Weekly[[#This Row],[ADBC_P]]=TRUE,Weekly[[#This Row],[Actual]]=FALSE),Y471+Weekly[[#This Row],[BF V Odds]]-1,Y471-1)))</f>
        <v>62.690000000000012</v>
      </c>
      <c r="Z472" s="24">
        <f>IF(Weekly[[#This Row],[Actual]]="","",IF(AND(Weekly[[#This Row],[RFC_P]]=Weekly[[#This Row],[Actual]],Weekly[[#This Row],[RFC_P]]=TRUE),Z471+Weekly[[#This Row],[BF H Odds]]-1,IF(AND(Weekly[[#This Row],[RFC_P]]=Weekly[[#This Row],[Actual]],Weekly[[#This Row],[RFC_P]]=FALSE),Z471+Weekly[[#This Row],[BF V Odds]]-1,Z471-1)))</f>
        <v>26.940000000000005</v>
      </c>
      <c r="AA472" s="24">
        <f>IF(Weekly[[#This Row],[Actual]]="","",IF(AND(Weekly[[#This Row],[RFC_P]]=FALSE,Weekly[[#This Row],[Actual]]=TRUE),AA471+Weekly[[#This Row],[BF H Odds]]-1,IF(AND(Weekly[[#This Row],[RFC_P]]=TRUE,Weekly[[#This Row],[Actual]]=FALSE),AA471+Weekly[[#This Row],[BF V Odds]]-1,AA471-1)))</f>
        <v>44.449999999999967</v>
      </c>
      <c r="AB472" s="24">
        <f>IF(Weekly[[#This Row],[Actual]]="","",IF(AND(Weekly[[#This Row],[GBC_P]]=Weekly[[#This Row],[Actual]],Weekly[[#This Row],[GBC_P]]=TRUE),AB471+Weekly[[#This Row],[BF H Odds]]-1,IF(AND(Weekly[[#This Row],[GBC_P]]=Weekly[[#This Row],[Actual]],Weekly[[#This Row],[GBC_P]]=FALSE),AB471+Weekly[[#This Row],[BF V Odds]]-1,AB471-1)))</f>
        <v>4.460000000000008</v>
      </c>
      <c r="AC472" s="24">
        <f>IF(Weekly[[#This Row],[Actual]]="","",IF(AND(Weekly[[#This Row],[GBC_P]]=FALSE,Weekly[[#This Row],[Actual]]=TRUE),AC471+Weekly[[#This Row],[BF H Odds]]-1,IF(AND(Weekly[[#This Row],[GBC_P]]=TRUE,Weekly[[#This Row],[Actual]]=FALSE),AC471+Weekly[[#This Row],[BF V Odds]]-1,AC471-1)))</f>
        <v>66.92999999999995</v>
      </c>
      <c r="AD472" s="24">
        <f>IF(Weekly[[#This Row],[Actual]]="","",IF(AND(Weekly[[#This Row],[HGBC_P]]=Weekly[[#This Row],[Actual]],Weekly[[#This Row],[HGBC_P]]=TRUE),AD471+Weekly[[#This Row],[BF H Odds]]-1,IF(AND(Weekly[[#This Row],[HGBC_P]]=Weekly[[#This Row],[Actual]],Weekly[[#This Row],[HGBC_P]]=FALSE),AD471+Weekly[[#This Row],[BF V Odds]]-1,AD471-1)))</f>
        <v>-9.9999999999744738E-3</v>
      </c>
      <c r="AE472" s="24">
        <f>IF(Weekly[[#This Row],[Actual]]="","",IF(AND(Weekly[[#This Row],[HGBC_P]]=FALSE,Weekly[[#This Row],[Actual]]=TRUE),AE471+Weekly[[#This Row],[BF H Odds]]-1,IF(AND(Weekly[[#This Row],[HGBC_P]]=TRUE,Weekly[[#This Row],[Actual]]=FALSE),AE471+Weekly[[#This Row],[BF V Odds]]-1,AE471-1)))</f>
        <v>71.399999999999991</v>
      </c>
      <c r="AF472" s="24">
        <f>IF(Weekly[[#This Row],[Actual]]="","",IF(AND(Weekly[[#This Row],[XGB_P]]=Weekly[[#This Row],[Actual]],Weekly[[#This Row],[XGB_P]]=TRUE),AF471+Weekly[[#This Row],[BF H Odds]]-1,IF(AND(Weekly[[#This Row],[XGB_P]]=Weekly[[#This Row],[Actual]],Weekly[[#This Row],[XGB_P]]=FALSE),AF471+Weekly[[#This Row],[BF V Odds]]-1,AF471-1)))</f>
        <v>25.58000000000002</v>
      </c>
      <c r="AG472" s="24">
        <f>IF(Weekly[[#This Row],[Actual]]="","",IF(AND(Weekly[[#This Row],[XGB_P]]=FALSE,Weekly[[#This Row],[Actual]]=TRUE),AG471+Weekly[[#This Row],[BF H Odds]]-1,IF(AND(Weekly[[#This Row],[XGB_P]]=TRUE,Weekly[[#This Row],[Actual]]=FALSE),AG471+Weekly[[#This Row],[BF V Odds]]-1,AG471-1)))</f>
        <v>45.809999999999981</v>
      </c>
      <c r="AH472" s="24">
        <f>IF(Weekly[[#This Row],[Actual]]="","",IF(AND(Weekly[[#This Row],[QDA_P]]=Weekly[[#This Row],[Actual]],Weekly[[#This Row],[QDA_P]]=TRUE),AH471+Weekly[[#This Row],[BF H Odds]]-1,IF(AND(Weekly[[#This Row],[QDA_P]]=Weekly[[#This Row],[Actual]],Weekly[[#This Row],[QDA_P]]=FALSE),AH471+Weekly[[#This Row],[BF V Odds]]-1,AH471-1)))</f>
        <v>-11.109999999999991</v>
      </c>
      <c r="AI472" s="24">
        <f>IF(Weekly[[#This Row],[Actual]]="","",IF(AND(Weekly[[#This Row],[QDA_P]]=FALSE,Weekly[[#This Row],[Actual]]=TRUE),AI471+Weekly[[#This Row],[BF H Odds]]-1,IF(AND(Weekly[[#This Row],[QDA_P]]=TRUE,Weekly[[#This Row],[Actual]]=FALSE),AI471+Weekly[[#This Row],[BF V Odds]]-1,AI471-1)))</f>
        <v>82.5</v>
      </c>
      <c r="AJ472" s="24">
        <f>IF(Weekly[[#This Row],[Actual]]="","",IF(AND(Weekly[[#This Row],[KNC_P]]=FALSE,Weekly[[#This Row],[Actual]]=TRUE),AJ471+Weekly[[#This Row],[BF H Odds]]-1,IF(AND(Weekly[[#This Row],[KNC_P]]=TRUE,Weekly[[#This Row],[Actual]]=FALSE),AJ471+Weekly[[#This Row],[BF V Odds]]-1,AJ471-1)))</f>
        <v>50.629999999999967</v>
      </c>
      <c r="AK472" s="24">
        <f>IF(Weekly[[#This Row],[Actual]]="","",IF(AND(Weekly[[#This Row],[KNC_P]]=FALSE,Weekly[[#This Row],[Actual]]=TRUE),AK471+Weekly[[#This Row],[BF H Odds]]-1,IF(AND(Weekly[[#This Row],[KNC_P]]=TRUE,Weekly[[#This Row],[Actual]]=FALSE),AK471+Weekly[[#This Row],[BF V Odds]]-1,AK471-1)))</f>
        <v>49.529999999999959</v>
      </c>
      <c r="AL472" s="30">
        <f>IF(Weekly[[#This Row],[Actual]]="","",COUNTIF(Weekly[[#This Row],[SVC_P]:[QDA_P]],TRUE))</f>
        <v>7</v>
      </c>
      <c r="AM472" s="30">
        <f>IF(Weekly[[#This Row],[Actual]]="","",COUNTIF(Weekly[[#This Row],[SVC_P]:[QDA_P]],FALSE))</f>
        <v>0</v>
      </c>
      <c r="AN472" s="36" t="str">
        <f>IF(AND(Weekly[[#This Row],[BF V Odds]]&gt;$BO$6,Weekly[[#This Row],[BF V Odds]] &lt; $BO$7),Weekly[[#This Row],[BF V Odds]],"")</f>
        <v/>
      </c>
      <c r="AO472" s="36" t="str">
        <f>IF(AND(Weekly[[#This Row],[BF H Odds]]&gt;$BO$6, Weekly[[#This Row],[BF H Odds]] &lt; $BO$7),Weekly[[#This Row],[BF H Odds]],"")</f>
        <v/>
      </c>
      <c r="AP472" s="37">
        <f>IF(AND(Weekly[[#This Row],[V Odds &lt;]]="",Weekly[[#This Row],[H Odds &lt;]]=""),AP471,IF(AND(Weekly[[#This Row],[H Odds &lt;]]&lt;&gt;"",Weekly[[#This Row],[SVC_P]]=TRUE,Weekly[[#This Row],[Actual]]=TRUE),AP471+Weekly[[#This Row],[H Odds &lt;]]-1,IF(AND(Weekly[[#This Row],[V Odds &lt;]]&lt;&gt;"",Weekly[[#This Row],[SVC_P]]=FALSE,Weekly[[#This Row],[Actual]]=FALSE),AP471+Weekly[[#This Row],[V Odds &lt;]]-1,IF(AND(Weekly[[#This Row],[V Odds &lt;]]&lt;&gt;"",Weekly[[#This Row],[SVC_P]]=FALSE,Weekly[[#This Row],[Actual]]=TRUE),AP471-1,IF(AND(Weekly[[#This Row],[H Odds &lt;]]&lt;&gt;"",Weekly[[#This Row],[SVC_P]]=TRUE,Weekly[[#This Row],[Actual]]=FALSE),AP471-1,AP471)))))</f>
        <v>81.63000000000001</v>
      </c>
      <c r="AQ472" s="37">
        <f>IF(AND(Weekly[[#This Row],[V Odds &lt;]]="",Weekly[[#This Row],[H Odds &lt;]]=""),AQ471,IF(AND(Weekly[[#This Row],[H Odds &lt;]]&lt;&gt;"",Weekly[[#This Row],[ADBC_P]]=TRUE,Weekly[[#This Row],[Actual]]=TRUE),AQ471+Weekly[[#This Row],[H Odds &lt;]]-1,IF(AND(Weekly[[#This Row],[V Odds &lt;]]&lt;&gt;"",Weekly[[#This Row],[ADBC_P]]=FALSE,Weekly[[#This Row],[Actual]]=FALSE),AQ471+Weekly[[#This Row],[V Odds &lt;]]-1,IF(AND(Weekly[[#This Row],[V Odds &lt;]]&lt;&gt;"",Weekly[[#This Row],[ADBC_P]]=FALSE,Weekly[[#This Row],[Actual]]=TRUE),AQ471-1,IF(AND(Weekly[[#This Row],[H Odds &lt;]]&lt;&gt;"",Weekly[[#This Row],[ADBC_P]]=TRUE,Weekly[[#This Row],[Actual]]=FALSE),AQ471-1,AQ471)))))</f>
        <v>51.73</v>
      </c>
      <c r="AR472" s="37">
        <f>IF(AND(Weekly[[#This Row],[V Odds &lt;]]="",Weekly[[#This Row],[H Odds &lt;]]=""),AR471,IF(AND(Weekly[[#This Row],[H Odds &lt;]]&lt;&gt;"",Weekly[[#This Row],[RFC_P]]=TRUE,Weekly[[#This Row],[Actual]]=TRUE),AR471+Weekly[[#This Row],[H Odds &lt;]]-1,IF(AND(Weekly[[#This Row],[V Odds &lt;]]&lt;&gt;"",Weekly[[#This Row],[RFC_P]]=FALSE,Weekly[[#This Row],[Actual]]=FALSE),AR471+Weekly[[#This Row],[V Odds &lt;]]-1,IF(AND(Weekly[[#This Row],[V Odds &lt;]]&lt;&gt;"",Weekly[[#This Row],[RFC_P]]=FALSE,Weekly[[#This Row],[Actual]]=TRUE),AR471-1,IF(AND(Weekly[[#This Row],[H Odds &lt;]]&lt;&gt;"",Weekly[[#This Row],[RFC_P]]=TRUE,Weekly[[#This Row],[Actual]]=FALSE),AR471-1,AR471)))))</f>
        <v>71.439999999999984</v>
      </c>
      <c r="AS472" s="37">
        <f>IF(AND(Weekly[[#This Row],[V Odds &lt;]]="",Weekly[[#This Row],[H Odds &lt;]]=""),AS471,IF(AND(Weekly[[#This Row],[H Odds &lt;]]&lt;&gt;"",Weekly[[#This Row],[GBC_P]]=TRUE,Weekly[[#This Row],[Actual]]=TRUE),AS471+Weekly[[#This Row],[H Odds &lt;]]-1,IF(AND(Weekly[[#This Row],[V Odds &lt;]]&lt;&gt;"",Weekly[[#This Row],[GBC_P]]=FALSE,Weekly[[#This Row],[Actual]]=FALSE),AS471+Weekly[[#This Row],[V Odds &lt;]]-1,IF(AND(Weekly[[#This Row],[V Odds &lt;]]&lt;&gt;"",Weekly[[#This Row],[GBC_P]]=FALSE,Weekly[[#This Row],[Actual]]=TRUE),AS471-1,IF(AND(Weekly[[#This Row],[H Odds &lt;]]&lt;&gt;"",Weekly[[#This Row],[GBC_P]]=TRUE,Weekly[[#This Row],[Actual]]=FALSE),AS471-1,AS471)))))</f>
        <v>55.63</v>
      </c>
      <c r="AT472" s="37">
        <f>IF(AND(Weekly[[#This Row],[V Odds &lt;]]="",Weekly[[#This Row],[H Odds &lt;]]=""),AT471,IF(AND(Weekly[[#This Row],[H Odds &lt;]]&lt;&gt;"",Weekly[[#This Row],[HGBC_P]]=TRUE,Weekly[[#This Row],[Actual]]=TRUE),AT471+Weekly[[#This Row],[H Odds &lt;]]-1,IF(AND(Weekly[[#This Row],[V Odds &lt;]]&lt;&gt;"",Weekly[[#This Row],[HGBC_P]]=FALSE,Weekly[[#This Row],[Actual]]=FALSE),AT471+Weekly[[#This Row],[V Odds &lt;]]-1,IF(AND(Weekly[[#This Row],[V Odds &lt;]]&lt;&gt;"",Weekly[[#This Row],[HGBC_P]]=FALSE,Weekly[[#This Row],[Actual]]=TRUE),AT471-1,IF(AND(Weekly[[#This Row],[H Odds &lt;]]&lt;&gt;"",Weekly[[#This Row],[HGBC_P]]=TRUE,Weekly[[#This Row],[Actual]]=FALSE),AT471-1,AT471)))))</f>
        <v>55.16</v>
      </c>
      <c r="AU472" s="37">
        <f>IF(AND(Weekly[[#This Row],[V Odds &lt;]]="",Weekly[[#This Row],[H Odds &lt;]]=""),AU471,IF(AND(Weekly[[#This Row],[H Odds &lt;]]&lt;&gt;"",Weekly[[#This Row],[XGB_P]]=TRUE,Weekly[[#This Row],[Actual]]=TRUE),AU471+Weekly[[#This Row],[H Odds &lt;]]-1,IF(AND(Weekly[[#This Row],[V Odds &lt;]]&lt;&gt;"",Weekly[[#This Row],[XGB_P]]=FALSE,Weekly[[#This Row],[Actual]]=FALSE),AU471+Weekly[[#This Row],[V Odds &lt;]]-1,IF(AND(Weekly[[#This Row],[V Odds &lt;]]&lt;&gt;"",Weekly[[#This Row],[XGB_P]]=FALSE,Weekly[[#This Row],[Actual]]=TRUE),AU471-1,IF(AND(Weekly[[#This Row],[H Odds &lt;]]&lt;&gt;"",Weekly[[#This Row],[XGB_P]]=TRUE,Weekly[[#This Row],[Actual]]=FALSE),AU471-1,AU471)))))</f>
        <v>66.510000000000005</v>
      </c>
      <c r="AV472" s="37">
        <f>IF(AND(Weekly[[#This Row],[V Odds &lt;]]="",Weekly[[#This Row],[H Odds &lt;]]=""),AV471,IF(AND(Weekly[[#This Row],[H Odds &lt;]]&lt;&gt;"",Weekly[[#This Row],[QDA_P]]=TRUE,Weekly[[#This Row],[Actual]]=TRUE),AV471+Weekly[[#This Row],[H Odds &lt;]]-1,IF(AND(Weekly[[#This Row],[V Odds &lt;]]&lt;&gt;"",Weekly[[#This Row],[QDA_P]]=FALSE,Weekly[[#This Row],[Actual]]=FALSE),AV471+Weekly[[#This Row],[V Odds &lt;]]-1,IF(AND(Weekly[[#This Row],[V Odds &lt;]]&lt;&gt;"",Weekly[[#This Row],[QDA_P]]=FALSE,Weekly[[#This Row],[Actual]]=TRUE),AV471-1,IF(AND(Weekly[[#This Row],[H Odds &lt;]]&lt;&gt;"",Weekly[[#This Row],[QDA_P]]=TRUE,Weekly[[#This Row],[Actual]]=FALSE),AV471-1,AV471)))))</f>
        <v>60.199999999999989</v>
      </c>
      <c r="AW472" s="37">
        <f>IF(AND(Weekly[[#This Row],[H Odds &lt;]]="",Weekly[[#This Row],[V Odds &lt;]]=""),AW471,IF(AND(Weekly[[#This Row],[KNC_P]]=Weekly[[#This Row],[Actual]],Weekly[[#This Row],[KNC_P]]=TRUE),AW471+Weekly[[#This Row],[BF H Odds]]-1,IF(AND(Weekly[[#This Row],[KNC_P]]=Weekly[[#This Row],[Actual]],Weekly[[#This Row],[KNC_P]]=FALSE),AW471+Weekly[[#This Row],[BF V Odds]]-1,AW471-1)))</f>
        <v>55.650000000000013</v>
      </c>
      <c r="AX472" s="37">
        <f>IF(AND(Weekly[[#This Row],[V Odds &lt;]]="",Weekly[[#This Row],[H Odds &lt;]]=""),AX471,IF(AND(Weekly[[#This Row],[V Odds &lt;]]&lt;&gt;"",Weekly[[#This Row],[FALSES]]&gt;0,Weekly[[#This Row],[Actual]]=FALSE),AX471+Weekly[[#This Row],[V Odds &lt;]]-1,IF(AND(Weekly[[#This Row],[H Odds &lt;]]&lt;&gt;"",Weekly[[#This Row],[TRUES]]&gt;0,Weekly[[#This Row],[Actual]]=TRUE),AX471+Weekly[[#This Row],[H Odds &lt;]]-1,IF(AND(Weekly[[#This Row],[V Odds &lt;]]&lt;&gt;"",Weekly[[#This Row],[FALSES]]=0),AX471,IF(AND(Weekly[[#This Row],[H Odds &lt;]]&lt;&gt;"",Weekly[[#This Row],[TRUES]]=0),AX471,AX471-1)))))</f>
        <v>100.49999999999997</v>
      </c>
      <c r="AY472" s="37">
        <f>IF(AND(Weekly[[#This Row],[V Odds &lt;]]="",Weekly[[#This Row],[H Odds &lt;]]=""),AY471,IF(AND(Weekly[[#This Row],[V Odds &lt;]]&lt;&gt;"",Weekly[[#This Row],[FALSES]]&gt;0,Weekly[[#This Row],[Actual]]=FALSE),AY471+((Weekly[[#This Row],[V Odds &lt;]]-1)*0.92),IF(AND(Weekly[[#This Row],[H Odds &lt;]]&lt;&gt;"",Weekly[[#This Row],[TRUES]]&gt;0,Weekly[[#This Row],[Actual]]=TRUE),AY471+((Weekly[[#This Row],[H Odds &lt;]]-1)*0.92),IF(AND(Weekly[[#This Row],[V Odds &lt;]]&lt;&gt;"",Weekly[[#This Row],[FALSES]]=0),AY471,IF(AND(Weekly[[#This Row],[H Odds &lt;]]&lt;&gt;"",Weekly[[#This Row],[TRUES]]=0),AY471,AY471-1)))))</f>
        <v>90.460000000000036</v>
      </c>
      <c r="AZ472" s="37">
        <f>IF(AND(Weekly[[#This Row],[V Odds &lt;]]="",Weekly[[#This Row],[H Odds &lt;]]=""),AZ471,IF(AND(Weekly[[#This Row],[V Odds &lt;]]&lt;&gt;"",Weekly[[#This Row],[Actual]]=FALSE),AZ471+Weekly[[#This Row],[V Odds &lt;]]-1,IF(AND(Weekly[[#This Row],[H Odds &lt;]]&lt;&gt;"",Weekly[[#This Row],[Actual]]=TRUE),AZ471+Weekly[[#This Row],[H Odds &lt;]]-1,AZ471-1)))</f>
        <v>86.469999999999985</v>
      </c>
      <c r="BA472" s="38">
        <f>IF(Weekly[[#This Row],[H Odds &lt;]]="",BA471,IF(AND(Weekly[[#This Row],[H Odds &lt;]]&lt;&gt;"",Weekly[[#This Row],[SVC_P]]=TRUE,Weekly[[#This Row],[Actual]]=TRUE),BA471+Weekly[[#This Row],[H Odds &lt;]]-1,IF(AND(Weekly[[#This Row],[H Odds &lt;]]&lt;&gt;"",Weekly[[#This Row],[SVC_P]]=TRUE,Weekly[[#This Row],[Actual]]=FALSE),BA471-1,BA471)))</f>
        <v>76.589999999999989</v>
      </c>
      <c r="BB472" s="38">
        <f>IF(Weekly[[#This Row],[H Odds &lt;]]="",BB471,IF(AND(Weekly[[#This Row],[H Odds &lt;]]&lt;&gt;"",Weekly[[#This Row],[ADBC_P]]=TRUE,Weekly[[#This Row],[Actual]]=TRUE),BB471+Weekly[[#This Row],[H Odds &lt;]]-1,IF(AND(Weekly[[#This Row],[H Odds &lt;]]&lt;&gt;"",Weekly[[#This Row],[ADBC_P]]=TRUE,Weekly[[#This Row],[Actual]]=FALSE),BB471-1,BB471)))</f>
        <v>50.41</v>
      </c>
      <c r="BC472" s="38">
        <f>IF(Weekly[[#This Row],[H Odds &lt;]]="",BC471,IF(AND(Weekly[[#This Row],[H Odds &lt;]]&lt;&gt;"",Weekly[[#This Row],[RFC_P]]=TRUE,Weekly[[#This Row],[Actual]]=TRUE),BC471+Weekly[[#This Row],[H Odds &lt;]]-1,IF(AND(Weekly[[#This Row],[H Odds &lt;]]&lt;&gt;"",Weekly[[#This Row],[RFC_P]]=TRUE,Weekly[[#This Row],[Actual]]=FALSE),BC471-1,BC471)))</f>
        <v>52.109999999999992</v>
      </c>
      <c r="BD472" s="38">
        <f>IF(Weekly[[#This Row],[H Odds &lt;]]="",BD471,IF(AND(Weekly[[#This Row],[H Odds &lt;]]&lt;&gt;"",Weekly[[#This Row],[GBC_P]]=TRUE,Weekly[[#This Row],[Actual]]=TRUE),BD471+Weekly[[#This Row],[H Odds &lt;]]-1,IF(AND(Weekly[[#This Row],[H Odds &lt;]]&lt;&gt;"",Weekly[[#This Row],[GBC_P]]=TRUE,Weekly[[#This Row],[Actual]]=FALSE),BD471-1,BD471)))</f>
        <v>52.110000000000007</v>
      </c>
      <c r="BE472" s="38">
        <f>IF(Weekly[[#This Row],[H Odds &lt;]]="",BE471,IF(AND(Weekly[[#This Row],[H Odds &lt;]]&lt;&gt;"",Weekly[[#This Row],[HGBC_P]]=TRUE,Weekly[[#This Row],[Actual]]=TRUE),BE471+Weekly[[#This Row],[H Odds &lt;]]-1,IF(AND(Weekly[[#This Row],[H Odds &lt;]]&lt;&gt;"",Weekly[[#This Row],[HGBC_P]]=TRUE,Weekly[[#This Row],[Actual]]=FALSE),BE471-1,BE471)))</f>
        <v>55.459999999999994</v>
      </c>
      <c r="BF472" s="38">
        <f>IF(Weekly[[#This Row],[H Odds &lt;]]="",BF471,IF(AND(Weekly[[#This Row],[H Odds &lt;]]&lt;&gt;"",Weekly[[#This Row],[XGB_P]]=TRUE,Weekly[[#This Row],[Actual]]=TRUE),BF471+Weekly[[#This Row],[H Odds &lt;]]-1,IF(AND(Weekly[[#This Row],[H Odds &lt;]]&lt;&gt;"",Weekly[[#This Row],[XGB_P]]=TRUE,Weekly[[#This Row],[Actual]]=FALSE),BF471-1,BF471)))</f>
        <v>62.08</v>
      </c>
      <c r="BG472" s="38">
        <f>IF(Weekly[[#This Row],[H Odds &lt;]]="",BG471,IF(AND(Weekly[[#This Row],[H Odds &lt;]]&lt;&gt;"",Weekly[[#This Row],[QDA_P]]=TRUE,Weekly[[#This Row],[Actual]]=TRUE),BG471+Weekly[[#This Row],[H Odds &lt;]]-1,IF(AND(Weekly[[#This Row],[H Odds &lt;]]&lt;&gt;"",Weekly[[#This Row],[QDA_P]]=TRUE,Weekly[[#This Row],[Actual]]=FALSE),BG471-1,BG471)))</f>
        <v>50.129999999999995</v>
      </c>
      <c r="BH472" s="38">
        <f>IF(Weekly[[#This Row],[H Odds &lt;]]="",BH471,IF(AND(Weekly[[#This Row],[H Odds &lt;]]&lt;&gt;"",Weekly[[#This Row],[KNC_P]]=TRUE,Weekly[[#This Row],[Actual]]=TRUE),BH471+Weekly[[#This Row],[H Odds &lt;]]-1,IF(AND(Weekly[[#This Row],[H Odds &lt;]]&lt;&gt;"",Weekly[[#This Row],[KNC_P]]=TRUE,Weekly[[#This Row],[Actual]]=FALSE),BH471-1,BH471)))</f>
        <v>55.499999999999993</v>
      </c>
      <c r="BI472" s="38">
        <f>IF(Weekly[[#This Row],[H Odds &lt;]]="",BI471,IF(AND(Weekly[[#This Row],[H Odds &lt;]]&lt;&gt;"",Weekly[[#This Row],[TRUES]]&gt;0,Weekly[[#This Row],[Actual]]=TRUE),BI471+Weekly[[#This Row],[H Odds &lt;]]-1,IF(AND(Weekly[[#This Row],[H Odds &lt;]]&lt;&gt;"",Weekly[[#This Row],[TRUES]]=0),BI471,BI471-1)))</f>
        <v>76.589999999999989</v>
      </c>
      <c r="BJ472" s="38">
        <f>IF(Weekly[[#This Row],[H Odds &lt;]]="",BJ471,IF(AND(Weekly[[#This Row],[H Odds &lt;]]&lt;&gt;"",Weekly[[#This Row],[Actual]]=TRUE),BJ471+Weekly[[#This Row],[H Odds &lt;]]-1,IF(AND(Weekly[[#This Row],[H Odds &lt;]]&lt;&gt;"",Weekly[[#This Row],[Actual]]=FALSE),BJ471-1,BJ471)))</f>
        <v>78.489999999999995</v>
      </c>
      <c r="BK472" s="58">
        <f>IF(AND(Weekly[[#This Row],[TRUES]]&gt;4,Weekly[[#This Row],[Actual]]=TRUE),BK471+Weekly[[#This Row],[BF H Odds]]-1,IF(AND(Weekly[[#This Row],[FALSES]]&gt;4,Weekly[[#This Row],[Actual]]=FALSE),BK471+Weekly[[#This Row],[BF V Odds]]-1,IF(AND(Weekly[[#This Row],[TRUES]]&gt;4,Weekly[[#This Row],[Actual]]=FALSE),BK471-1,IF(AND(Weekly[[#This Row],[FALSES]]&gt;4,Weekly[[#This Row],[Actual]]=TRUE),BK471-1,BK471))))</f>
        <v>-2.7299999999999702</v>
      </c>
      <c r="BL472" s="58">
        <f>IF(AND(Weekly[[#This Row],[TRUES]]&gt;5,Weekly[[#This Row],[Actual]]=TRUE),BL471+Weekly[[#This Row],[BF H Odds]]-1,IF(AND(Weekly[[#This Row],[FALSES]]&gt;5,Weekly[[#This Row],[Actual]]=FALSE),BL471+Weekly[[#This Row],[BF V Odds]]-1,IF(AND(Weekly[[#This Row],[TRUES]]&gt;5,Weekly[[#This Row],[Actual]]=FALSE),BL471-1,IF(AND(Weekly[[#This Row],[FALSES]]&gt;5,Weekly[[#This Row],[Actual]]=TRUE),BL471-1,BL471))))</f>
        <v>6.4100000000000232</v>
      </c>
      <c r="BM472" s="58">
        <f>IF(AND(Weekly[[#This Row],[TRUES]]&gt;6,Weekly[[#This Row],[Actual]]=TRUE),BM471+Weekly[[#This Row],[BF H Odds]]-1,IF(AND(Weekly[[#This Row],[FALSES]]&gt;6,Weekly[[#This Row],[Actual]]=FALSE),BM471+Weekly[[#This Row],[BF V Odds]]-1,IF(AND(Weekly[[#This Row],[TRUES]]&gt;6,Weekly[[#This Row],[Actual]]=FALSE),BM471-1,IF(AND(Weekly[[#This Row],[FALSES]]&gt;6,Weekly[[#This Row],[Actual]]=TRUE),BM471-1,BM471))))</f>
        <v>39.260000000000012</v>
      </c>
    </row>
    <row r="473" spans="1:65" x14ac:dyDescent="0.25">
      <c r="A473" s="34"/>
      <c r="B473" s="10">
        <v>44302</v>
      </c>
      <c r="C473" s="17" t="s">
        <v>27</v>
      </c>
      <c r="D473" s="15" t="s">
        <v>15</v>
      </c>
      <c r="E473" t="b">
        <v>1</v>
      </c>
      <c r="F473" t="b">
        <v>1</v>
      </c>
      <c r="G473" t="b">
        <v>1</v>
      </c>
      <c r="H473" t="b">
        <v>1</v>
      </c>
      <c r="I473" t="b">
        <v>0</v>
      </c>
      <c r="J473" t="b">
        <v>1</v>
      </c>
      <c r="K473" t="b">
        <v>1</v>
      </c>
      <c r="L473" t="b">
        <v>0</v>
      </c>
      <c r="M473" t="s">
        <v>101</v>
      </c>
      <c r="N473">
        <v>23.58</v>
      </c>
      <c r="O473">
        <f>IF(Weekly[[#This Row],[H/V]]="H",Weekly[[#This Row],[BF H Odds]],IF(Weekly[[#This Row],[H/V]]="V",Weekly[[#This Row],[BF V Odds]],""))</f>
        <v>7.4</v>
      </c>
      <c r="P473" t="b">
        <v>1</v>
      </c>
      <c r="Q473" t="s">
        <v>76</v>
      </c>
      <c r="R473" s="35">
        <f>IFERROR(IF(Weekly[[#This Row],[Won Bet?]]="yes",R472+(Weekly[[#This Row],[BF Odds]]*Weekly[[#This Row],[BF Stake]])-Weekly[[#This Row],[BF Stake]],R472-Weekly[[#This Row],[BF Stake]]),R472)</f>
        <v>936.49699999999973</v>
      </c>
      <c r="S473" s="9">
        <f>IFERROR(IF(Weekly[[#This Row],[Won Bet?]]="yes",S472+(((Weekly[[#This Row],[BF Odds]]*Weekly[[#This Row],[BF Stake]])-Weekly[[#This Row],[BF Stake]])*0.92),S472-Weekly[[#This Row],[BF Stake]]),S472)</f>
        <v>909.90363999999977</v>
      </c>
      <c r="T473">
        <v>7.4</v>
      </c>
      <c r="U473">
        <v>1.1499999999999999</v>
      </c>
      <c r="V473" s="24">
        <f>IF(Weekly[[#This Row],[Actual]]="","",IF(AND(Weekly[[#This Row],[SVC_P]]=Weekly[[#This Row],[Actual]],Weekly[[#This Row],[SVC_P]]=TRUE),V472+Weekly[[#This Row],[BF H Odds]]-1,IF(AND(Weekly[[#This Row],[SVC_P]]=Weekly[[#This Row],[Actual]],Weekly[[#This Row],[SVC_P]]=FALSE),V472+Weekly[[#This Row],[BF V Odds]]-1,V472-1)))</f>
        <v>63.530000000000044</v>
      </c>
      <c r="W473" s="24">
        <f>IF(Weekly[[#This Row],[Actual]]="","",IF(AND(Weekly[[#This Row],[SVC_P]]=FALSE,Weekly[[#This Row],[Actual]]=TRUE),W472+Weekly[[#This Row],[BF H Odds]]-1,IF(AND(Weekly[[#This Row],[SVC_P]]=TRUE,Weekly[[#This Row],[Actual]]=FALSE,),W472+Weekly[[#This Row],[BF V Odds]]-1,W472-1)))</f>
        <v>-408.03</v>
      </c>
      <c r="X473" s="24">
        <f>IF(Weekly[[#This Row],[Actual]]="","",IF(AND(Weekly[[#This Row],[ADBC_P]]=Weekly[[#This Row],[Actual]],Weekly[[#This Row],[ADBC_P]]=TRUE),X472+Weekly[[#This Row],[BF H Odds]]-1,IF(AND(Weekly[[#This Row],[ADBC_P]]=Weekly[[#This Row],[Actual]],Weekly[[#This Row],[ADBC_P]]=FALSE),X472+Weekly[[#This Row],[BF V Odds]]-1,X472-1)))</f>
        <v>8.8500000000000227</v>
      </c>
      <c r="Y473" s="24">
        <f>IF(Weekly[[#This Row],[Actual]]="","",IF(AND(Weekly[[#This Row],[ADBC_P]]=FALSE,Weekly[[#This Row],[Actual]]=TRUE),Y472+Weekly[[#This Row],[BF H Odds]]-1,IF(AND(Weekly[[#This Row],[ADBC_P]]=TRUE,Weekly[[#This Row],[Actual]]=FALSE),Y472+Weekly[[#This Row],[BF V Odds]]-1,Y472-1)))</f>
        <v>61.690000000000012</v>
      </c>
      <c r="Z473" s="24">
        <f>IF(Weekly[[#This Row],[Actual]]="","",IF(AND(Weekly[[#This Row],[RFC_P]]=Weekly[[#This Row],[Actual]],Weekly[[#This Row],[RFC_P]]=TRUE),Z472+Weekly[[#This Row],[BF H Odds]]-1,IF(AND(Weekly[[#This Row],[RFC_P]]=Weekly[[#This Row],[Actual]],Weekly[[#This Row],[RFC_P]]=FALSE),Z472+Weekly[[#This Row],[BF V Odds]]-1,Z472-1)))</f>
        <v>27.090000000000003</v>
      </c>
      <c r="AA473" s="24">
        <f>IF(Weekly[[#This Row],[Actual]]="","",IF(AND(Weekly[[#This Row],[RFC_P]]=FALSE,Weekly[[#This Row],[Actual]]=TRUE),AA472+Weekly[[#This Row],[BF H Odds]]-1,IF(AND(Weekly[[#This Row],[RFC_P]]=TRUE,Weekly[[#This Row],[Actual]]=FALSE),AA472+Weekly[[#This Row],[BF V Odds]]-1,AA472-1)))</f>
        <v>43.449999999999967</v>
      </c>
      <c r="AB473" s="24">
        <f>IF(Weekly[[#This Row],[Actual]]="","",IF(AND(Weekly[[#This Row],[GBC_P]]=Weekly[[#This Row],[Actual]],Weekly[[#This Row],[GBC_P]]=TRUE),AB472+Weekly[[#This Row],[BF H Odds]]-1,IF(AND(Weekly[[#This Row],[GBC_P]]=Weekly[[#This Row],[Actual]],Weekly[[#This Row],[GBC_P]]=FALSE),AB472+Weekly[[#This Row],[BF V Odds]]-1,AB472-1)))</f>
        <v>4.6100000000000083</v>
      </c>
      <c r="AC473" s="24">
        <f>IF(Weekly[[#This Row],[Actual]]="","",IF(AND(Weekly[[#This Row],[GBC_P]]=FALSE,Weekly[[#This Row],[Actual]]=TRUE),AC472+Weekly[[#This Row],[BF H Odds]]-1,IF(AND(Weekly[[#This Row],[GBC_P]]=TRUE,Weekly[[#This Row],[Actual]]=FALSE),AC472+Weekly[[#This Row],[BF V Odds]]-1,AC472-1)))</f>
        <v>65.92999999999995</v>
      </c>
      <c r="AD473" s="24">
        <f>IF(Weekly[[#This Row],[Actual]]="","",IF(AND(Weekly[[#This Row],[HGBC_P]]=Weekly[[#This Row],[Actual]],Weekly[[#This Row],[HGBC_P]]=TRUE),AD472+Weekly[[#This Row],[BF H Odds]]-1,IF(AND(Weekly[[#This Row],[HGBC_P]]=Weekly[[#This Row],[Actual]],Weekly[[#This Row],[HGBC_P]]=FALSE),AD472+Weekly[[#This Row],[BF V Odds]]-1,AD472-1)))</f>
        <v>-1.0099999999999745</v>
      </c>
      <c r="AE473" s="24">
        <f>IF(Weekly[[#This Row],[Actual]]="","",IF(AND(Weekly[[#This Row],[HGBC_P]]=FALSE,Weekly[[#This Row],[Actual]]=TRUE),AE472+Weekly[[#This Row],[BF H Odds]]-1,IF(AND(Weekly[[#This Row],[HGBC_P]]=TRUE,Weekly[[#This Row],[Actual]]=FALSE),AE472+Weekly[[#This Row],[BF V Odds]]-1,AE472-1)))</f>
        <v>71.55</v>
      </c>
      <c r="AF473" s="24">
        <f>IF(Weekly[[#This Row],[Actual]]="","",IF(AND(Weekly[[#This Row],[XGB_P]]=Weekly[[#This Row],[Actual]],Weekly[[#This Row],[XGB_P]]=TRUE),AF472+Weekly[[#This Row],[BF H Odds]]-1,IF(AND(Weekly[[#This Row],[XGB_P]]=Weekly[[#This Row],[Actual]],Weekly[[#This Row],[XGB_P]]=FALSE),AF472+Weekly[[#This Row],[BF V Odds]]-1,AF472-1)))</f>
        <v>25.730000000000018</v>
      </c>
      <c r="AG473" s="24">
        <f>IF(Weekly[[#This Row],[Actual]]="","",IF(AND(Weekly[[#This Row],[XGB_P]]=FALSE,Weekly[[#This Row],[Actual]]=TRUE),AG472+Weekly[[#This Row],[BF H Odds]]-1,IF(AND(Weekly[[#This Row],[XGB_P]]=TRUE,Weekly[[#This Row],[Actual]]=FALSE),AG472+Weekly[[#This Row],[BF V Odds]]-1,AG472-1)))</f>
        <v>44.809999999999981</v>
      </c>
      <c r="AH473" s="24">
        <f>IF(Weekly[[#This Row],[Actual]]="","",IF(AND(Weekly[[#This Row],[QDA_P]]=Weekly[[#This Row],[Actual]],Weekly[[#This Row],[QDA_P]]=TRUE),AH472+Weekly[[#This Row],[BF H Odds]]-1,IF(AND(Weekly[[#This Row],[QDA_P]]=Weekly[[#This Row],[Actual]],Weekly[[#This Row],[QDA_P]]=FALSE),AH472+Weekly[[#This Row],[BF V Odds]]-1,AH472-1)))</f>
        <v>-10.95999999999999</v>
      </c>
      <c r="AI473" s="24">
        <f>IF(Weekly[[#This Row],[Actual]]="","",IF(AND(Weekly[[#This Row],[QDA_P]]=FALSE,Weekly[[#This Row],[Actual]]=TRUE),AI472+Weekly[[#This Row],[BF H Odds]]-1,IF(AND(Weekly[[#This Row],[QDA_P]]=TRUE,Weekly[[#This Row],[Actual]]=FALSE),AI472+Weekly[[#This Row],[BF V Odds]]-1,AI472-1)))</f>
        <v>81.5</v>
      </c>
      <c r="AJ473" s="24">
        <f>IF(Weekly[[#This Row],[Actual]]="","",IF(AND(Weekly[[#This Row],[KNC_P]]=FALSE,Weekly[[#This Row],[Actual]]=TRUE),AJ472+Weekly[[#This Row],[BF H Odds]]-1,IF(AND(Weekly[[#This Row],[KNC_P]]=TRUE,Weekly[[#This Row],[Actual]]=FALSE),AJ472+Weekly[[#This Row],[BF V Odds]]-1,AJ472-1)))</f>
        <v>50.779999999999966</v>
      </c>
      <c r="AK473" s="24">
        <f>IF(Weekly[[#This Row],[Actual]]="","",IF(AND(Weekly[[#This Row],[KNC_P]]=FALSE,Weekly[[#This Row],[Actual]]=TRUE),AK472+Weekly[[#This Row],[BF H Odds]]-1,IF(AND(Weekly[[#This Row],[KNC_P]]=TRUE,Weekly[[#This Row],[Actual]]=FALSE),AK472+Weekly[[#This Row],[BF V Odds]]-1,AK472-1)))</f>
        <v>49.679999999999957</v>
      </c>
      <c r="AL473" s="30">
        <f>IF(Weekly[[#This Row],[Actual]]="","",COUNTIF(Weekly[[#This Row],[SVC_P]:[QDA_P]],TRUE))</f>
        <v>6</v>
      </c>
      <c r="AM473" s="30">
        <f>IF(Weekly[[#This Row],[Actual]]="","",COUNTIF(Weekly[[#This Row],[SVC_P]:[QDA_P]],FALSE))</f>
        <v>1</v>
      </c>
      <c r="AN473" s="36" t="str">
        <f>IF(AND(Weekly[[#This Row],[BF V Odds]]&gt;$BO$6,Weekly[[#This Row],[BF V Odds]] &lt; $BO$7),Weekly[[#This Row],[BF V Odds]],"")</f>
        <v/>
      </c>
      <c r="AO473" s="36" t="str">
        <f>IF(AND(Weekly[[#This Row],[BF H Odds]]&gt;$BO$6, Weekly[[#This Row],[BF H Odds]] &lt; $BO$7),Weekly[[#This Row],[BF H Odds]],"")</f>
        <v/>
      </c>
      <c r="AP473" s="37">
        <f>IF(AND(Weekly[[#This Row],[V Odds &lt;]]="",Weekly[[#This Row],[H Odds &lt;]]=""),AP472,IF(AND(Weekly[[#This Row],[H Odds &lt;]]&lt;&gt;"",Weekly[[#This Row],[SVC_P]]=TRUE,Weekly[[#This Row],[Actual]]=TRUE),AP472+Weekly[[#This Row],[H Odds &lt;]]-1,IF(AND(Weekly[[#This Row],[V Odds &lt;]]&lt;&gt;"",Weekly[[#This Row],[SVC_P]]=FALSE,Weekly[[#This Row],[Actual]]=FALSE),AP472+Weekly[[#This Row],[V Odds &lt;]]-1,IF(AND(Weekly[[#This Row],[V Odds &lt;]]&lt;&gt;"",Weekly[[#This Row],[SVC_P]]=FALSE,Weekly[[#This Row],[Actual]]=TRUE),AP472-1,IF(AND(Weekly[[#This Row],[H Odds &lt;]]&lt;&gt;"",Weekly[[#This Row],[SVC_P]]=TRUE,Weekly[[#This Row],[Actual]]=FALSE),AP472-1,AP472)))))</f>
        <v>81.63000000000001</v>
      </c>
      <c r="AQ473" s="37">
        <f>IF(AND(Weekly[[#This Row],[V Odds &lt;]]="",Weekly[[#This Row],[H Odds &lt;]]=""),AQ472,IF(AND(Weekly[[#This Row],[H Odds &lt;]]&lt;&gt;"",Weekly[[#This Row],[ADBC_P]]=TRUE,Weekly[[#This Row],[Actual]]=TRUE),AQ472+Weekly[[#This Row],[H Odds &lt;]]-1,IF(AND(Weekly[[#This Row],[V Odds &lt;]]&lt;&gt;"",Weekly[[#This Row],[ADBC_P]]=FALSE,Weekly[[#This Row],[Actual]]=FALSE),AQ472+Weekly[[#This Row],[V Odds &lt;]]-1,IF(AND(Weekly[[#This Row],[V Odds &lt;]]&lt;&gt;"",Weekly[[#This Row],[ADBC_P]]=FALSE,Weekly[[#This Row],[Actual]]=TRUE),AQ472-1,IF(AND(Weekly[[#This Row],[H Odds &lt;]]&lt;&gt;"",Weekly[[#This Row],[ADBC_P]]=TRUE,Weekly[[#This Row],[Actual]]=FALSE),AQ472-1,AQ472)))))</f>
        <v>51.73</v>
      </c>
      <c r="AR473" s="37">
        <f>IF(AND(Weekly[[#This Row],[V Odds &lt;]]="",Weekly[[#This Row],[H Odds &lt;]]=""),AR472,IF(AND(Weekly[[#This Row],[H Odds &lt;]]&lt;&gt;"",Weekly[[#This Row],[RFC_P]]=TRUE,Weekly[[#This Row],[Actual]]=TRUE),AR472+Weekly[[#This Row],[H Odds &lt;]]-1,IF(AND(Weekly[[#This Row],[V Odds &lt;]]&lt;&gt;"",Weekly[[#This Row],[RFC_P]]=FALSE,Weekly[[#This Row],[Actual]]=FALSE),AR472+Weekly[[#This Row],[V Odds &lt;]]-1,IF(AND(Weekly[[#This Row],[V Odds &lt;]]&lt;&gt;"",Weekly[[#This Row],[RFC_P]]=FALSE,Weekly[[#This Row],[Actual]]=TRUE),AR472-1,IF(AND(Weekly[[#This Row],[H Odds &lt;]]&lt;&gt;"",Weekly[[#This Row],[RFC_P]]=TRUE,Weekly[[#This Row],[Actual]]=FALSE),AR472-1,AR472)))))</f>
        <v>71.439999999999984</v>
      </c>
      <c r="AS473" s="37">
        <f>IF(AND(Weekly[[#This Row],[V Odds &lt;]]="",Weekly[[#This Row],[H Odds &lt;]]=""),AS472,IF(AND(Weekly[[#This Row],[H Odds &lt;]]&lt;&gt;"",Weekly[[#This Row],[GBC_P]]=TRUE,Weekly[[#This Row],[Actual]]=TRUE),AS472+Weekly[[#This Row],[H Odds &lt;]]-1,IF(AND(Weekly[[#This Row],[V Odds &lt;]]&lt;&gt;"",Weekly[[#This Row],[GBC_P]]=FALSE,Weekly[[#This Row],[Actual]]=FALSE),AS472+Weekly[[#This Row],[V Odds &lt;]]-1,IF(AND(Weekly[[#This Row],[V Odds &lt;]]&lt;&gt;"",Weekly[[#This Row],[GBC_P]]=FALSE,Weekly[[#This Row],[Actual]]=TRUE),AS472-1,IF(AND(Weekly[[#This Row],[H Odds &lt;]]&lt;&gt;"",Weekly[[#This Row],[GBC_P]]=TRUE,Weekly[[#This Row],[Actual]]=FALSE),AS472-1,AS472)))))</f>
        <v>55.63</v>
      </c>
      <c r="AT473" s="37">
        <f>IF(AND(Weekly[[#This Row],[V Odds &lt;]]="",Weekly[[#This Row],[H Odds &lt;]]=""),AT472,IF(AND(Weekly[[#This Row],[H Odds &lt;]]&lt;&gt;"",Weekly[[#This Row],[HGBC_P]]=TRUE,Weekly[[#This Row],[Actual]]=TRUE),AT472+Weekly[[#This Row],[H Odds &lt;]]-1,IF(AND(Weekly[[#This Row],[V Odds &lt;]]&lt;&gt;"",Weekly[[#This Row],[HGBC_P]]=FALSE,Weekly[[#This Row],[Actual]]=FALSE),AT472+Weekly[[#This Row],[V Odds &lt;]]-1,IF(AND(Weekly[[#This Row],[V Odds &lt;]]&lt;&gt;"",Weekly[[#This Row],[HGBC_P]]=FALSE,Weekly[[#This Row],[Actual]]=TRUE),AT472-1,IF(AND(Weekly[[#This Row],[H Odds &lt;]]&lt;&gt;"",Weekly[[#This Row],[HGBC_P]]=TRUE,Weekly[[#This Row],[Actual]]=FALSE),AT472-1,AT472)))))</f>
        <v>55.16</v>
      </c>
      <c r="AU473" s="37">
        <f>IF(AND(Weekly[[#This Row],[V Odds &lt;]]="",Weekly[[#This Row],[H Odds &lt;]]=""),AU472,IF(AND(Weekly[[#This Row],[H Odds &lt;]]&lt;&gt;"",Weekly[[#This Row],[XGB_P]]=TRUE,Weekly[[#This Row],[Actual]]=TRUE),AU472+Weekly[[#This Row],[H Odds &lt;]]-1,IF(AND(Weekly[[#This Row],[V Odds &lt;]]&lt;&gt;"",Weekly[[#This Row],[XGB_P]]=FALSE,Weekly[[#This Row],[Actual]]=FALSE),AU472+Weekly[[#This Row],[V Odds &lt;]]-1,IF(AND(Weekly[[#This Row],[V Odds &lt;]]&lt;&gt;"",Weekly[[#This Row],[XGB_P]]=FALSE,Weekly[[#This Row],[Actual]]=TRUE),AU472-1,IF(AND(Weekly[[#This Row],[H Odds &lt;]]&lt;&gt;"",Weekly[[#This Row],[XGB_P]]=TRUE,Weekly[[#This Row],[Actual]]=FALSE),AU472-1,AU472)))))</f>
        <v>66.510000000000005</v>
      </c>
      <c r="AV473" s="37">
        <f>IF(AND(Weekly[[#This Row],[V Odds &lt;]]="",Weekly[[#This Row],[H Odds &lt;]]=""),AV472,IF(AND(Weekly[[#This Row],[H Odds &lt;]]&lt;&gt;"",Weekly[[#This Row],[QDA_P]]=TRUE,Weekly[[#This Row],[Actual]]=TRUE),AV472+Weekly[[#This Row],[H Odds &lt;]]-1,IF(AND(Weekly[[#This Row],[V Odds &lt;]]&lt;&gt;"",Weekly[[#This Row],[QDA_P]]=FALSE,Weekly[[#This Row],[Actual]]=FALSE),AV472+Weekly[[#This Row],[V Odds &lt;]]-1,IF(AND(Weekly[[#This Row],[V Odds &lt;]]&lt;&gt;"",Weekly[[#This Row],[QDA_P]]=FALSE,Weekly[[#This Row],[Actual]]=TRUE),AV472-1,IF(AND(Weekly[[#This Row],[H Odds &lt;]]&lt;&gt;"",Weekly[[#This Row],[QDA_P]]=TRUE,Weekly[[#This Row],[Actual]]=FALSE),AV472-1,AV472)))))</f>
        <v>60.199999999999989</v>
      </c>
      <c r="AW473" s="37">
        <f>IF(AND(Weekly[[#This Row],[H Odds &lt;]]="",Weekly[[#This Row],[V Odds &lt;]]=""),AW472,IF(AND(Weekly[[#This Row],[KNC_P]]=Weekly[[#This Row],[Actual]],Weekly[[#This Row],[KNC_P]]=TRUE),AW472+Weekly[[#This Row],[BF H Odds]]-1,IF(AND(Weekly[[#This Row],[KNC_P]]=Weekly[[#This Row],[Actual]],Weekly[[#This Row],[KNC_P]]=FALSE),AW472+Weekly[[#This Row],[BF V Odds]]-1,AW472-1)))</f>
        <v>55.650000000000013</v>
      </c>
      <c r="AX473" s="37">
        <f>IF(AND(Weekly[[#This Row],[V Odds &lt;]]="",Weekly[[#This Row],[H Odds &lt;]]=""),AX472,IF(AND(Weekly[[#This Row],[V Odds &lt;]]&lt;&gt;"",Weekly[[#This Row],[FALSES]]&gt;0,Weekly[[#This Row],[Actual]]=FALSE),AX472+Weekly[[#This Row],[V Odds &lt;]]-1,IF(AND(Weekly[[#This Row],[H Odds &lt;]]&lt;&gt;"",Weekly[[#This Row],[TRUES]]&gt;0,Weekly[[#This Row],[Actual]]=TRUE),AX472+Weekly[[#This Row],[H Odds &lt;]]-1,IF(AND(Weekly[[#This Row],[V Odds &lt;]]&lt;&gt;"",Weekly[[#This Row],[FALSES]]=0),AX472,IF(AND(Weekly[[#This Row],[H Odds &lt;]]&lt;&gt;"",Weekly[[#This Row],[TRUES]]=0),AX472,AX472-1)))))</f>
        <v>100.49999999999997</v>
      </c>
      <c r="AY473" s="37">
        <f>IF(AND(Weekly[[#This Row],[V Odds &lt;]]="",Weekly[[#This Row],[H Odds &lt;]]=""),AY472,IF(AND(Weekly[[#This Row],[V Odds &lt;]]&lt;&gt;"",Weekly[[#This Row],[FALSES]]&gt;0,Weekly[[#This Row],[Actual]]=FALSE),AY472+((Weekly[[#This Row],[V Odds &lt;]]-1)*0.92),IF(AND(Weekly[[#This Row],[H Odds &lt;]]&lt;&gt;"",Weekly[[#This Row],[TRUES]]&gt;0,Weekly[[#This Row],[Actual]]=TRUE),AY472+((Weekly[[#This Row],[H Odds &lt;]]-1)*0.92),IF(AND(Weekly[[#This Row],[V Odds &lt;]]&lt;&gt;"",Weekly[[#This Row],[FALSES]]=0),AY472,IF(AND(Weekly[[#This Row],[H Odds &lt;]]&lt;&gt;"",Weekly[[#This Row],[TRUES]]=0),AY472,AY472-1)))))</f>
        <v>90.460000000000036</v>
      </c>
      <c r="AZ473" s="37">
        <f>IF(AND(Weekly[[#This Row],[V Odds &lt;]]="",Weekly[[#This Row],[H Odds &lt;]]=""),AZ472,IF(AND(Weekly[[#This Row],[V Odds &lt;]]&lt;&gt;"",Weekly[[#This Row],[Actual]]=FALSE),AZ472+Weekly[[#This Row],[V Odds &lt;]]-1,IF(AND(Weekly[[#This Row],[H Odds &lt;]]&lt;&gt;"",Weekly[[#This Row],[Actual]]=TRUE),AZ472+Weekly[[#This Row],[H Odds &lt;]]-1,AZ472-1)))</f>
        <v>86.469999999999985</v>
      </c>
      <c r="BA473" s="38">
        <f>IF(Weekly[[#This Row],[H Odds &lt;]]="",BA472,IF(AND(Weekly[[#This Row],[H Odds &lt;]]&lt;&gt;"",Weekly[[#This Row],[SVC_P]]=TRUE,Weekly[[#This Row],[Actual]]=TRUE),BA472+Weekly[[#This Row],[H Odds &lt;]]-1,IF(AND(Weekly[[#This Row],[H Odds &lt;]]&lt;&gt;"",Weekly[[#This Row],[SVC_P]]=TRUE,Weekly[[#This Row],[Actual]]=FALSE),BA472-1,BA472)))</f>
        <v>76.589999999999989</v>
      </c>
      <c r="BB473" s="38">
        <f>IF(Weekly[[#This Row],[H Odds &lt;]]="",BB472,IF(AND(Weekly[[#This Row],[H Odds &lt;]]&lt;&gt;"",Weekly[[#This Row],[ADBC_P]]=TRUE,Weekly[[#This Row],[Actual]]=TRUE),BB472+Weekly[[#This Row],[H Odds &lt;]]-1,IF(AND(Weekly[[#This Row],[H Odds &lt;]]&lt;&gt;"",Weekly[[#This Row],[ADBC_P]]=TRUE,Weekly[[#This Row],[Actual]]=FALSE),BB472-1,BB472)))</f>
        <v>50.41</v>
      </c>
      <c r="BC473" s="38">
        <f>IF(Weekly[[#This Row],[H Odds &lt;]]="",BC472,IF(AND(Weekly[[#This Row],[H Odds &lt;]]&lt;&gt;"",Weekly[[#This Row],[RFC_P]]=TRUE,Weekly[[#This Row],[Actual]]=TRUE),BC472+Weekly[[#This Row],[H Odds &lt;]]-1,IF(AND(Weekly[[#This Row],[H Odds &lt;]]&lt;&gt;"",Weekly[[#This Row],[RFC_P]]=TRUE,Weekly[[#This Row],[Actual]]=FALSE),BC472-1,BC472)))</f>
        <v>52.109999999999992</v>
      </c>
      <c r="BD473" s="38">
        <f>IF(Weekly[[#This Row],[H Odds &lt;]]="",BD472,IF(AND(Weekly[[#This Row],[H Odds &lt;]]&lt;&gt;"",Weekly[[#This Row],[GBC_P]]=TRUE,Weekly[[#This Row],[Actual]]=TRUE),BD472+Weekly[[#This Row],[H Odds &lt;]]-1,IF(AND(Weekly[[#This Row],[H Odds &lt;]]&lt;&gt;"",Weekly[[#This Row],[GBC_P]]=TRUE,Weekly[[#This Row],[Actual]]=FALSE),BD472-1,BD472)))</f>
        <v>52.110000000000007</v>
      </c>
      <c r="BE473" s="38">
        <f>IF(Weekly[[#This Row],[H Odds &lt;]]="",BE472,IF(AND(Weekly[[#This Row],[H Odds &lt;]]&lt;&gt;"",Weekly[[#This Row],[HGBC_P]]=TRUE,Weekly[[#This Row],[Actual]]=TRUE),BE472+Weekly[[#This Row],[H Odds &lt;]]-1,IF(AND(Weekly[[#This Row],[H Odds &lt;]]&lt;&gt;"",Weekly[[#This Row],[HGBC_P]]=TRUE,Weekly[[#This Row],[Actual]]=FALSE),BE472-1,BE472)))</f>
        <v>55.459999999999994</v>
      </c>
      <c r="BF473" s="38">
        <f>IF(Weekly[[#This Row],[H Odds &lt;]]="",BF472,IF(AND(Weekly[[#This Row],[H Odds &lt;]]&lt;&gt;"",Weekly[[#This Row],[XGB_P]]=TRUE,Weekly[[#This Row],[Actual]]=TRUE),BF472+Weekly[[#This Row],[H Odds &lt;]]-1,IF(AND(Weekly[[#This Row],[H Odds &lt;]]&lt;&gt;"",Weekly[[#This Row],[XGB_P]]=TRUE,Weekly[[#This Row],[Actual]]=FALSE),BF472-1,BF472)))</f>
        <v>62.08</v>
      </c>
      <c r="BG473" s="38">
        <f>IF(Weekly[[#This Row],[H Odds &lt;]]="",BG472,IF(AND(Weekly[[#This Row],[H Odds &lt;]]&lt;&gt;"",Weekly[[#This Row],[QDA_P]]=TRUE,Weekly[[#This Row],[Actual]]=TRUE),BG472+Weekly[[#This Row],[H Odds &lt;]]-1,IF(AND(Weekly[[#This Row],[H Odds &lt;]]&lt;&gt;"",Weekly[[#This Row],[QDA_P]]=TRUE,Weekly[[#This Row],[Actual]]=FALSE),BG472-1,BG472)))</f>
        <v>50.129999999999995</v>
      </c>
      <c r="BH473" s="38">
        <f>IF(Weekly[[#This Row],[H Odds &lt;]]="",BH472,IF(AND(Weekly[[#This Row],[H Odds &lt;]]&lt;&gt;"",Weekly[[#This Row],[KNC_P]]=TRUE,Weekly[[#This Row],[Actual]]=TRUE),BH472+Weekly[[#This Row],[H Odds &lt;]]-1,IF(AND(Weekly[[#This Row],[H Odds &lt;]]&lt;&gt;"",Weekly[[#This Row],[KNC_P]]=TRUE,Weekly[[#This Row],[Actual]]=FALSE),BH472-1,BH472)))</f>
        <v>55.499999999999993</v>
      </c>
      <c r="BI473" s="38">
        <f>IF(Weekly[[#This Row],[H Odds &lt;]]="",BI472,IF(AND(Weekly[[#This Row],[H Odds &lt;]]&lt;&gt;"",Weekly[[#This Row],[TRUES]]&gt;0,Weekly[[#This Row],[Actual]]=TRUE),BI472+Weekly[[#This Row],[H Odds &lt;]]-1,IF(AND(Weekly[[#This Row],[H Odds &lt;]]&lt;&gt;"",Weekly[[#This Row],[TRUES]]=0),BI472,BI472-1)))</f>
        <v>76.589999999999989</v>
      </c>
      <c r="BJ473" s="38">
        <f>IF(Weekly[[#This Row],[H Odds &lt;]]="",BJ472,IF(AND(Weekly[[#This Row],[H Odds &lt;]]&lt;&gt;"",Weekly[[#This Row],[Actual]]=TRUE),BJ472+Weekly[[#This Row],[H Odds &lt;]]-1,IF(AND(Weekly[[#This Row],[H Odds &lt;]]&lt;&gt;"",Weekly[[#This Row],[Actual]]=FALSE),BJ472-1,BJ472)))</f>
        <v>78.489999999999995</v>
      </c>
      <c r="BK473" s="58">
        <f>IF(AND(Weekly[[#This Row],[TRUES]]&gt;4,Weekly[[#This Row],[Actual]]=TRUE),BK472+Weekly[[#This Row],[BF H Odds]]-1,IF(AND(Weekly[[#This Row],[FALSES]]&gt;4,Weekly[[#This Row],[Actual]]=FALSE),BK472+Weekly[[#This Row],[BF V Odds]]-1,IF(AND(Weekly[[#This Row],[TRUES]]&gt;4,Weekly[[#This Row],[Actual]]=FALSE),BK472-1,IF(AND(Weekly[[#This Row],[FALSES]]&gt;4,Weekly[[#This Row],[Actual]]=TRUE),BK472-1,BK472))))</f>
        <v>-2.5799999999999703</v>
      </c>
      <c r="BL473" s="58">
        <f>IF(AND(Weekly[[#This Row],[TRUES]]&gt;5,Weekly[[#This Row],[Actual]]=TRUE),BL472+Weekly[[#This Row],[BF H Odds]]-1,IF(AND(Weekly[[#This Row],[FALSES]]&gt;5,Weekly[[#This Row],[Actual]]=FALSE),BL472+Weekly[[#This Row],[BF V Odds]]-1,IF(AND(Weekly[[#This Row],[TRUES]]&gt;5,Weekly[[#This Row],[Actual]]=FALSE),BL472-1,IF(AND(Weekly[[#This Row],[FALSES]]&gt;5,Weekly[[#This Row],[Actual]]=TRUE),BL472-1,BL472))))</f>
        <v>6.5600000000000236</v>
      </c>
      <c r="BM473" s="58">
        <f>IF(AND(Weekly[[#This Row],[TRUES]]&gt;6,Weekly[[#This Row],[Actual]]=TRUE),BM472+Weekly[[#This Row],[BF H Odds]]-1,IF(AND(Weekly[[#This Row],[FALSES]]&gt;6,Weekly[[#This Row],[Actual]]=FALSE),BM472+Weekly[[#This Row],[BF V Odds]]-1,IF(AND(Weekly[[#This Row],[TRUES]]&gt;6,Weekly[[#This Row],[Actual]]=FALSE),BM472-1,IF(AND(Weekly[[#This Row],[FALSES]]&gt;6,Weekly[[#This Row],[Actual]]=TRUE),BM472-1,BM472))))</f>
        <v>39.260000000000012</v>
      </c>
    </row>
    <row r="474" spans="1:65" x14ac:dyDescent="0.25">
      <c r="A474" s="34"/>
      <c r="B474" s="10">
        <v>44302</v>
      </c>
      <c r="C474" s="17" t="s">
        <v>26</v>
      </c>
      <c r="D474" s="15" t="s">
        <v>30</v>
      </c>
      <c r="E474" t="b">
        <v>1</v>
      </c>
      <c r="F474" t="b">
        <v>0</v>
      </c>
      <c r="G474" t="b">
        <v>0</v>
      </c>
      <c r="H474" t="b">
        <v>0</v>
      </c>
      <c r="I474" t="b">
        <v>0</v>
      </c>
      <c r="J474" t="b">
        <v>0</v>
      </c>
      <c r="K474" t="b">
        <v>1</v>
      </c>
      <c r="L474" t="b">
        <v>0</v>
      </c>
      <c r="O474" t="str">
        <f>IF(Weekly[[#This Row],[H/V]]="H",Weekly[[#This Row],[BF H Odds]],IF(Weekly[[#This Row],[H/V]]="V",Weekly[[#This Row],[BF V Odds]],""))</f>
        <v/>
      </c>
      <c r="P474" t="b">
        <v>1</v>
      </c>
      <c r="R474" s="35">
        <f>IFERROR(IF(Weekly[[#This Row],[Won Bet?]]="yes",R473+(Weekly[[#This Row],[BF Odds]]*Weekly[[#This Row],[BF Stake]])-Weekly[[#This Row],[BF Stake]],R473-Weekly[[#This Row],[BF Stake]]),R473)</f>
        <v>936.49699999999973</v>
      </c>
      <c r="S474" s="9">
        <f>IFERROR(IF(Weekly[[#This Row],[Won Bet?]]="yes",S473+(((Weekly[[#This Row],[BF Odds]]*Weekly[[#This Row],[BF Stake]])-Weekly[[#This Row],[BF Stake]])*0.92),S473-Weekly[[#This Row],[BF Stake]]),S473)</f>
        <v>909.90363999999977</v>
      </c>
      <c r="T474">
        <v>2.52</v>
      </c>
      <c r="U474">
        <v>1.65</v>
      </c>
      <c r="V474" s="24">
        <f>IF(Weekly[[#This Row],[Actual]]="","",IF(AND(Weekly[[#This Row],[SVC_P]]=Weekly[[#This Row],[Actual]],Weekly[[#This Row],[SVC_P]]=TRUE),V473+Weekly[[#This Row],[BF H Odds]]-1,IF(AND(Weekly[[#This Row],[SVC_P]]=Weekly[[#This Row],[Actual]],Weekly[[#This Row],[SVC_P]]=FALSE),V473+Weekly[[#This Row],[BF V Odds]]-1,V473-1)))</f>
        <v>64.180000000000049</v>
      </c>
      <c r="W474" s="24">
        <f>IF(Weekly[[#This Row],[Actual]]="","",IF(AND(Weekly[[#This Row],[SVC_P]]=FALSE,Weekly[[#This Row],[Actual]]=TRUE),W473+Weekly[[#This Row],[BF H Odds]]-1,IF(AND(Weekly[[#This Row],[SVC_P]]=TRUE,Weekly[[#This Row],[Actual]]=FALSE,),W473+Weekly[[#This Row],[BF V Odds]]-1,W473-1)))</f>
        <v>-409.03</v>
      </c>
      <c r="X474" s="24">
        <f>IF(Weekly[[#This Row],[Actual]]="","",IF(AND(Weekly[[#This Row],[ADBC_P]]=Weekly[[#This Row],[Actual]],Weekly[[#This Row],[ADBC_P]]=TRUE),X473+Weekly[[#This Row],[BF H Odds]]-1,IF(AND(Weekly[[#This Row],[ADBC_P]]=Weekly[[#This Row],[Actual]],Weekly[[#This Row],[ADBC_P]]=FALSE),X473+Weekly[[#This Row],[BF V Odds]]-1,X473-1)))</f>
        <v>7.8500000000000227</v>
      </c>
      <c r="Y474" s="24">
        <f>IF(Weekly[[#This Row],[Actual]]="","",IF(AND(Weekly[[#This Row],[ADBC_P]]=FALSE,Weekly[[#This Row],[Actual]]=TRUE),Y473+Weekly[[#This Row],[BF H Odds]]-1,IF(AND(Weekly[[#This Row],[ADBC_P]]=TRUE,Weekly[[#This Row],[Actual]]=FALSE),Y473+Weekly[[#This Row],[BF V Odds]]-1,Y473-1)))</f>
        <v>62.340000000000011</v>
      </c>
      <c r="Z474" s="24">
        <f>IF(Weekly[[#This Row],[Actual]]="","",IF(AND(Weekly[[#This Row],[RFC_P]]=Weekly[[#This Row],[Actual]],Weekly[[#This Row],[RFC_P]]=TRUE),Z473+Weekly[[#This Row],[BF H Odds]]-1,IF(AND(Weekly[[#This Row],[RFC_P]]=Weekly[[#This Row],[Actual]],Weekly[[#This Row],[RFC_P]]=FALSE),Z473+Weekly[[#This Row],[BF V Odds]]-1,Z473-1)))</f>
        <v>26.090000000000003</v>
      </c>
      <c r="AA474" s="24">
        <f>IF(Weekly[[#This Row],[Actual]]="","",IF(AND(Weekly[[#This Row],[RFC_P]]=FALSE,Weekly[[#This Row],[Actual]]=TRUE),AA473+Weekly[[#This Row],[BF H Odds]]-1,IF(AND(Weekly[[#This Row],[RFC_P]]=TRUE,Weekly[[#This Row],[Actual]]=FALSE),AA473+Weekly[[#This Row],[BF V Odds]]-1,AA473-1)))</f>
        <v>44.099999999999966</v>
      </c>
      <c r="AB474" s="24">
        <f>IF(Weekly[[#This Row],[Actual]]="","",IF(AND(Weekly[[#This Row],[GBC_P]]=Weekly[[#This Row],[Actual]],Weekly[[#This Row],[GBC_P]]=TRUE),AB473+Weekly[[#This Row],[BF H Odds]]-1,IF(AND(Weekly[[#This Row],[GBC_P]]=Weekly[[#This Row],[Actual]],Weekly[[#This Row],[GBC_P]]=FALSE),AB473+Weekly[[#This Row],[BF V Odds]]-1,AB473-1)))</f>
        <v>3.6100000000000083</v>
      </c>
      <c r="AC474" s="24">
        <f>IF(Weekly[[#This Row],[Actual]]="","",IF(AND(Weekly[[#This Row],[GBC_P]]=FALSE,Weekly[[#This Row],[Actual]]=TRUE),AC473+Weekly[[#This Row],[BF H Odds]]-1,IF(AND(Weekly[[#This Row],[GBC_P]]=TRUE,Weekly[[#This Row],[Actual]]=FALSE),AC473+Weekly[[#This Row],[BF V Odds]]-1,AC473-1)))</f>
        <v>66.579999999999956</v>
      </c>
      <c r="AD474" s="24">
        <f>IF(Weekly[[#This Row],[Actual]]="","",IF(AND(Weekly[[#This Row],[HGBC_P]]=Weekly[[#This Row],[Actual]],Weekly[[#This Row],[HGBC_P]]=TRUE),AD473+Weekly[[#This Row],[BF H Odds]]-1,IF(AND(Weekly[[#This Row],[HGBC_P]]=Weekly[[#This Row],[Actual]],Weekly[[#This Row],[HGBC_P]]=FALSE),AD473+Weekly[[#This Row],[BF V Odds]]-1,AD473-1)))</f>
        <v>-2.0099999999999745</v>
      </c>
      <c r="AE474" s="24">
        <f>IF(Weekly[[#This Row],[Actual]]="","",IF(AND(Weekly[[#This Row],[HGBC_P]]=FALSE,Weekly[[#This Row],[Actual]]=TRUE),AE473+Weekly[[#This Row],[BF H Odds]]-1,IF(AND(Weekly[[#This Row],[HGBC_P]]=TRUE,Weekly[[#This Row],[Actual]]=FALSE),AE473+Weekly[[#This Row],[BF V Odds]]-1,AE473-1)))</f>
        <v>72.2</v>
      </c>
      <c r="AF474" s="24">
        <f>IF(Weekly[[#This Row],[Actual]]="","",IF(AND(Weekly[[#This Row],[XGB_P]]=Weekly[[#This Row],[Actual]],Weekly[[#This Row],[XGB_P]]=TRUE),AF473+Weekly[[#This Row],[BF H Odds]]-1,IF(AND(Weekly[[#This Row],[XGB_P]]=Weekly[[#This Row],[Actual]],Weekly[[#This Row],[XGB_P]]=FALSE),AF473+Weekly[[#This Row],[BF V Odds]]-1,AF473-1)))</f>
        <v>24.730000000000018</v>
      </c>
      <c r="AG474" s="24">
        <f>IF(Weekly[[#This Row],[Actual]]="","",IF(AND(Weekly[[#This Row],[XGB_P]]=FALSE,Weekly[[#This Row],[Actual]]=TRUE),AG473+Weekly[[#This Row],[BF H Odds]]-1,IF(AND(Weekly[[#This Row],[XGB_P]]=TRUE,Weekly[[#This Row],[Actual]]=FALSE),AG473+Weekly[[#This Row],[BF V Odds]]-1,AG473-1)))</f>
        <v>45.45999999999998</v>
      </c>
      <c r="AH474" s="24">
        <f>IF(Weekly[[#This Row],[Actual]]="","",IF(AND(Weekly[[#This Row],[QDA_P]]=Weekly[[#This Row],[Actual]],Weekly[[#This Row],[QDA_P]]=TRUE),AH473+Weekly[[#This Row],[BF H Odds]]-1,IF(AND(Weekly[[#This Row],[QDA_P]]=Weekly[[#This Row],[Actual]],Weekly[[#This Row],[QDA_P]]=FALSE),AH473+Weekly[[#This Row],[BF V Odds]]-1,AH473-1)))</f>
        <v>-10.30999999999999</v>
      </c>
      <c r="AI474" s="24">
        <f>IF(Weekly[[#This Row],[Actual]]="","",IF(AND(Weekly[[#This Row],[QDA_P]]=FALSE,Weekly[[#This Row],[Actual]]=TRUE),AI473+Weekly[[#This Row],[BF H Odds]]-1,IF(AND(Weekly[[#This Row],[QDA_P]]=TRUE,Weekly[[#This Row],[Actual]]=FALSE),AI473+Weekly[[#This Row],[BF V Odds]]-1,AI473-1)))</f>
        <v>80.5</v>
      </c>
      <c r="AJ474" s="24">
        <f>IF(Weekly[[#This Row],[Actual]]="","",IF(AND(Weekly[[#This Row],[KNC_P]]=FALSE,Weekly[[#This Row],[Actual]]=TRUE),AJ473+Weekly[[#This Row],[BF H Odds]]-1,IF(AND(Weekly[[#This Row],[KNC_P]]=TRUE,Weekly[[#This Row],[Actual]]=FALSE),AJ473+Weekly[[#This Row],[BF V Odds]]-1,AJ473-1)))</f>
        <v>51.429999999999964</v>
      </c>
      <c r="AK474" s="24">
        <f>IF(Weekly[[#This Row],[Actual]]="","",IF(AND(Weekly[[#This Row],[KNC_P]]=FALSE,Weekly[[#This Row],[Actual]]=TRUE),AK473+Weekly[[#This Row],[BF H Odds]]-1,IF(AND(Weekly[[#This Row],[KNC_P]]=TRUE,Weekly[[#This Row],[Actual]]=FALSE),AK473+Weekly[[#This Row],[BF V Odds]]-1,AK473-1)))</f>
        <v>50.329999999999956</v>
      </c>
      <c r="AL474" s="30">
        <f>IF(Weekly[[#This Row],[Actual]]="","",COUNTIF(Weekly[[#This Row],[SVC_P]:[QDA_P]],TRUE))</f>
        <v>2</v>
      </c>
      <c r="AM474" s="30">
        <f>IF(Weekly[[#This Row],[Actual]]="","",COUNTIF(Weekly[[#This Row],[SVC_P]:[QDA_P]],FALSE))</f>
        <v>5</v>
      </c>
      <c r="AN474" s="36" t="str">
        <f>IF(AND(Weekly[[#This Row],[BF V Odds]]&gt;$BO$6,Weekly[[#This Row],[BF V Odds]] &lt; $BO$7),Weekly[[#This Row],[BF V Odds]],"")</f>
        <v/>
      </c>
      <c r="AO474" s="36" t="str">
        <f>IF(AND(Weekly[[#This Row],[BF H Odds]]&gt;$BO$6, Weekly[[#This Row],[BF H Odds]] &lt; $BO$7),Weekly[[#This Row],[BF H Odds]],"")</f>
        <v/>
      </c>
      <c r="AP474" s="37">
        <f>IF(AND(Weekly[[#This Row],[V Odds &lt;]]="",Weekly[[#This Row],[H Odds &lt;]]=""),AP473,IF(AND(Weekly[[#This Row],[H Odds &lt;]]&lt;&gt;"",Weekly[[#This Row],[SVC_P]]=TRUE,Weekly[[#This Row],[Actual]]=TRUE),AP473+Weekly[[#This Row],[H Odds &lt;]]-1,IF(AND(Weekly[[#This Row],[V Odds &lt;]]&lt;&gt;"",Weekly[[#This Row],[SVC_P]]=FALSE,Weekly[[#This Row],[Actual]]=FALSE),AP473+Weekly[[#This Row],[V Odds &lt;]]-1,IF(AND(Weekly[[#This Row],[V Odds &lt;]]&lt;&gt;"",Weekly[[#This Row],[SVC_P]]=FALSE,Weekly[[#This Row],[Actual]]=TRUE),AP473-1,IF(AND(Weekly[[#This Row],[H Odds &lt;]]&lt;&gt;"",Weekly[[#This Row],[SVC_P]]=TRUE,Weekly[[#This Row],[Actual]]=FALSE),AP473-1,AP473)))))</f>
        <v>81.63000000000001</v>
      </c>
      <c r="AQ474" s="37">
        <f>IF(AND(Weekly[[#This Row],[V Odds &lt;]]="",Weekly[[#This Row],[H Odds &lt;]]=""),AQ473,IF(AND(Weekly[[#This Row],[H Odds &lt;]]&lt;&gt;"",Weekly[[#This Row],[ADBC_P]]=TRUE,Weekly[[#This Row],[Actual]]=TRUE),AQ473+Weekly[[#This Row],[H Odds &lt;]]-1,IF(AND(Weekly[[#This Row],[V Odds &lt;]]&lt;&gt;"",Weekly[[#This Row],[ADBC_P]]=FALSE,Weekly[[#This Row],[Actual]]=FALSE),AQ473+Weekly[[#This Row],[V Odds &lt;]]-1,IF(AND(Weekly[[#This Row],[V Odds &lt;]]&lt;&gt;"",Weekly[[#This Row],[ADBC_P]]=FALSE,Weekly[[#This Row],[Actual]]=TRUE),AQ473-1,IF(AND(Weekly[[#This Row],[H Odds &lt;]]&lt;&gt;"",Weekly[[#This Row],[ADBC_P]]=TRUE,Weekly[[#This Row],[Actual]]=FALSE),AQ473-1,AQ473)))))</f>
        <v>51.73</v>
      </c>
      <c r="AR474" s="37">
        <f>IF(AND(Weekly[[#This Row],[V Odds &lt;]]="",Weekly[[#This Row],[H Odds &lt;]]=""),AR473,IF(AND(Weekly[[#This Row],[H Odds &lt;]]&lt;&gt;"",Weekly[[#This Row],[RFC_P]]=TRUE,Weekly[[#This Row],[Actual]]=TRUE),AR473+Weekly[[#This Row],[H Odds &lt;]]-1,IF(AND(Weekly[[#This Row],[V Odds &lt;]]&lt;&gt;"",Weekly[[#This Row],[RFC_P]]=FALSE,Weekly[[#This Row],[Actual]]=FALSE),AR473+Weekly[[#This Row],[V Odds &lt;]]-1,IF(AND(Weekly[[#This Row],[V Odds &lt;]]&lt;&gt;"",Weekly[[#This Row],[RFC_P]]=FALSE,Weekly[[#This Row],[Actual]]=TRUE),AR473-1,IF(AND(Weekly[[#This Row],[H Odds &lt;]]&lt;&gt;"",Weekly[[#This Row],[RFC_P]]=TRUE,Weekly[[#This Row],[Actual]]=FALSE),AR473-1,AR473)))))</f>
        <v>71.439999999999984</v>
      </c>
      <c r="AS474" s="37">
        <f>IF(AND(Weekly[[#This Row],[V Odds &lt;]]="",Weekly[[#This Row],[H Odds &lt;]]=""),AS473,IF(AND(Weekly[[#This Row],[H Odds &lt;]]&lt;&gt;"",Weekly[[#This Row],[GBC_P]]=TRUE,Weekly[[#This Row],[Actual]]=TRUE),AS473+Weekly[[#This Row],[H Odds &lt;]]-1,IF(AND(Weekly[[#This Row],[V Odds &lt;]]&lt;&gt;"",Weekly[[#This Row],[GBC_P]]=FALSE,Weekly[[#This Row],[Actual]]=FALSE),AS473+Weekly[[#This Row],[V Odds &lt;]]-1,IF(AND(Weekly[[#This Row],[V Odds &lt;]]&lt;&gt;"",Weekly[[#This Row],[GBC_P]]=FALSE,Weekly[[#This Row],[Actual]]=TRUE),AS473-1,IF(AND(Weekly[[#This Row],[H Odds &lt;]]&lt;&gt;"",Weekly[[#This Row],[GBC_P]]=TRUE,Weekly[[#This Row],[Actual]]=FALSE),AS473-1,AS473)))))</f>
        <v>55.63</v>
      </c>
      <c r="AT474" s="37">
        <f>IF(AND(Weekly[[#This Row],[V Odds &lt;]]="",Weekly[[#This Row],[H Odds &lt;]]=""),AT473,IF(AND(Weekly[[#This Row],[H Odds &lt;]]&lt;&gt;"",Weekly[[#This Row],[HGBC_P]]=TRUE,Weekly[[#This Row],[Actual]]=TRUE),AT473+Weekly[[#This Row],[H Odds &lt;]]-1,IF(AND(Weekly[[#This Row],[V Odds &lt;]]&lt;&gt;"",Weekly[[#This Row],[HGBC_P]]=FALSE,Weekly[[#This Row],[Actual]]=FALSE),AT473+Weekly[[#This Row],[V Odds &lt;]]-1,IF(AND(Weekly[[#This Row],[V Odds &lt;]]&lt;&gt;"",Weekly[[#This Row],[HGBC_P]]=FALSE,Weekly[[#This Row],[Actual]]=TRUE),AT473-1,IF(AND(Weekly[[#This Row],[H Odds &lt;]]&lt;&gt;"",Weekly[[#This Row],[HGBC_P]]=TRUE,Weekly[[#This Row],[Actual]]=FALSE),AT473-1,AT473)))))</f>
        <v>55.16</v>
      </c>
      <c r="AU474" s="37">
        <f>IF(AND(Weekly[[#This Row],[V Odds &lt;]]="",Weekly[[#This Row],[H Odds &lt;]]=""),AU473,IF(AND(Weekly[[#This Row],[H Odds &lt;]]&lt;&gt;"",Weekly[[#This Row],[XGB_P]]=TRUE,Weekly[[#This Row],[Actual]]=TRUE),AU473+Weekly[[#This Row],[H Odds &lt;]]-1,IF(AND(Weekly[[#This Row],[V Odds &lt;]]&lt;&gt;"",Weekly[[#This Row],[XGB_P]]=FALSE,Weekly[[#This Row],[Actual]]=FALSE),AU473+Weekly[[#This Row],[V Odds &lt;]]-1,IF(AND(Weekly[[#This Row],[V Odds &lt;]]&lt;&gt;"",Weekly[[#This Row],[XGB_P]]=FALSE,Weekly[[#This Row],[Actual]]=TRUE),AU473-1,IF(AND(Weekly[[#This Row],[H Odds &lt;]]&lt;&gt;"",Weekly[[#This Row],[XGB_P]]=TRUE,Weekly[[#This Row],[Actual]]=FALSE),AU473-1,AU473)))))</f>
        <v>66.510000000000005</v>
      </c>
      <c r="AV474" s="37">
        <f>IF(AND(Weekly[[#This Row],[V Odds &lt;]]="",Weekly[[#This Row],[H Odds &lt;]]=""),AV473,IF(AND(Weekly[[#This Row],[H Odds &lt;]]&lt;&gt;"",Weekly[[#This Row],[QDA_P]]=TRUE,Weekly[[#This Row],[Actual]]=TRUE),AV473+Weekly[[#This Row],[H Odds &lt;]]-1,IF(AND(Weekly[[#This Row],[V Odds &lt;]]&lt;&gt;"",Weekly[[#This Row],[QDA_P]]=FALSE,Weekly[[#This Row],[Actual]]=FALSE),AV473+Weekly[[#This Row],[V Odds &lt;]]-1,IF(AND(Weekly[[#This Row],[V Odds &lt;]]&lt;&gt;"",Weekly[[#This Row],[QDA_P]]=FALSE,Weekly[[#This Row],[Actual]]=TRUE),AV473-1,IF(AND(Weekly[[#This Row],[H Odds &lt;]]&lt;&gt;"",Weekly[[#This Row],[QDA_P]]=TRUE,Weekly[[#This Row],[Actual]]=FALSE),AV473-1,AV473)))))</f>
        <v>60.199999999999989</v>
      </c>
      <c r="AW474" s="37">
        <f>IF(AND(Weekly[[#This Row],[H Odds &lt;]]="",Weekly[[#This Row],[V Odds &lt;]]=""),AW473,IF(AND(Weekly[[#This Row],[KNC_P]]=Weekly[[#This Row],[Actual]],Weekly[[#This Row],[KNC_P]]=TRUE),AW473+Weekly[[#This Row],[BF H Odds]]-1,IF(AND(Weekly[[#This Row],[KNC_P]]=Weekly[[#This Row],[Actual]],Weekly[[#This Row],[KNC_P]]=FALSE),AW473+Weekly[[#This Row],[BF V Odds]]-1,AW473-1)))</f>
        <v>55.650000000000013</v>
      </c>
      <c r="AX474" s="37">
        <f>IF(AND(Weekly[[#This Row],[V Odds &lt;]]="",Weekly[[#This Row],[H Odds &lt;]]=""),AX473,IF(AND(Weekly[[#This Row],[V Odds &lt;]]&lt;&gt;"",Weekly[[#This Row],[FALSES]]&gt;0,Weekly[[#This Row],[Actual]]=FALSE),AX473+Weekly[[#This Row],[V Odds &lt;]]-1,IF(AND(Weekly[[#This Row],[H Odds &lt;]]&lt;&gt;"",Weekly[[#This Row],[TRUES]]&gt;0,Weekly[[#This Row],[Actual]]=TRUE),AX473+Weekly[[#This Row],[H Odds &lt;]]-1,IF(AND(Weekly[[#This Row],[V Odds &lt;]]&lt;&gt;"",Weekly[[#This Row],[FALSES]]=0),AX473,IF(AND(Weekly[[#This Row],[H Odds &lt;]]&lt;&gt;"",Weekly[[#This Row],[TRUES]]=0),AX473,AX473-1)))))</f>
        <v>100.49999999999997</v>
      </c>
      <c r="AY474" s="37">
        <f>IF(AND(Weekly[[#This Row],[V Odds &lt;]]="",Weekly[[#This Row],[H Odds &lt;]]=""),AY473,IF(AND(Weekly[[#This Row],[V Odds &lt;]]&lt;&gt;"",Weekly[[#This Row],[FALSES]]&gt;0,Weekly[[#This Row],[Actual]]=FALSE),AY473+((Weekly[[#This Row],[V Odds &lt;]]-1)*0.92),IF(AND(Weekly[[#This Row],[H Odds &lt;]]&lt;&gt;"",Weekly[[#This Row],[TRUES]]&gt;0,Weekly[[#This Row],[Actual]]=TRUE),AY473+((Weekly[[#This Row],[H Odds &lt;]]-1)*0.92),IF(AND(Weekly[[#This Row],[V Odds &lt;]]&lt;&gt;"",Weekly[[#This Row],[FALSES]]=0),AY473,IF(AND(Weekly[[#This Row],[H Odds &lt;]]&lt;&gt;"",Weekly[[#This Row],[TRUES]]=0),AY473,AY473-1)))))</f>
        <v>90.460000000000036</v>
      </c>
      <c r="AZ474" s="37">
        <f>IF(AND(Weekly[[#This Row],[V Odds &lt;]]="",Weekly[[#This Row],[H Odds &lt;]]=""),AZ473,IF(AND(Weekly[[#This Row],[V Odds &lt;]]&lt;&gt;"",Weekly[[#This Row],[Actual]]=FALSE),AZ473+Weekly[[#This Row],[V Odds &lt;]]-1,IF(AND(Weekly[[#This Row],[H Odds &lt;]]&lt;&gt;"",Weekly[[#This Row],[Actual]]=TRUE),AZ473+Weekly[[#This Row],[H Odds &lt;]]-1,AZ473-1)))</f>
        <v>86.469999999999985</v>
      </c>
      <c r="BA474" s="38">
        <f>IF(Weekly[[#This Row],[H Odds &lt;]]="",BA473,IF(AND(Weekly[[#This Row],[H Odds &lt;]]&lt;&gt;"",Weekly[[#This Row],[SVC_P]]=TRUE,Weekly[[#This Row],[Actual]]=TRUE),BA473+Weekly[[#This Row],[H Odds &lt;]]-1,IF(AND(Weekly[[#This Row],[H Odds &lt;]]&lt;&gt;"",Weekly[[#This Row],[SVC_P]]=TRUE,Weekly[[#This Row],[Actual]]=FALSE),BA473-1,BA473)))</f>
        <v>76.589999999999989</v>
      </c>
      <c r="BB474" s="38">
        <f>IF(Weekly[[#This Row],[H Odds &lt;]]="",BB473,IF(AND(Weekly[[#This Row],[H Odds &lt;]]&lt;&gt;"",Weekly[[#This Row],[ADBC_P]]=TRUE,Weekly[[#This Row],[Actual]]=TRUE),BB473+Weekly[[#This Row],[H Odds &lt;]]-1,IF(AND(Weekly[[#This Row],[H Odds &lt;]]&lt;&gt;"",Weekly[[#This Row],[ADBC_P]]=TRUE,Weekly[[#This Row],[Actual]]=FALSE),BB473-1,BB473)))</f>
        <v>50.41</v>
      </c>
      <c r="BC474" s="38">
        <f>IF(Weekly[[#This Row],[H Odds &lt;]]="",BC473,IF(AND(Weekly[[#This Row],[H Odds &lt;]]&lt;&gt;"",Weekly[[#This Row],[RFC_P]]=TRUE,Weekly[[#This Row],[Actual]]=TRUE),BC473+Weekly[[#This Row],[H Odds &lt;]]-1,IF(AND(Weekly[[#This Row],[H Odds &lt;]]&lt;&gt;"",Weekly[[#This Row],[RFC_P]]=TRUE,Weekly[[#This Row],[Actual]]=FALSE),BC473-1,BC473)))</f>
        <v>52.109999999999992</v>
      </c>
      <c r="BD474" s="38">
        <f>IF(Weekly[[#This Row],[H Odds &lt;]]="",BD473,IF(AND(Weekly[[#This Row],[H Odds &lt;]]&lt;&gt;"",Weekly[[#This Row],[GBC_P]]=TRUE,Weekly[[#This Row],[Actual]]=TRUE),BD473+Weekly[[#This Row],[H Odds &lt;]]-1,IF(AND(Weekly[[#This Row],[H Odds &lt;]]&lt;&gt;"",Weekly[[#This Row],[GBC_P]]=TRUE,Weekly[[#This Row],[Actual]]=FALSE),BD473-1,BD473)))</f>
        <v>52.110000000000007</v>
      </c>
      <c r="BE474" s="38">
        <f>IF(Weekly[[#This Row],[H Odds &lt;]]="",BE473,IF(AND(Weekly[[#This Row],[H Odds &lt;]]&lt;&gt;"",Weekly[[#This Row],[HGBC_P]]=TRUE,Weekly[[#This Row],[Actual]]=TRUE),BE473+Weekly[[#This Row],[H Odds &lt;]]-1,IF(AND(Weekly[[#This Row],[H Odds &lt;]]&lt;&gt;"",Weekly[[#This Row],[HGBC_P]]=TRUE,Weekly[[#This Row],[Actual]]=FALSE),BE473-1,BE473)))</f>
        <v>55.459999999999994</v>
      </c>
      <c r="BF474" s="38">
        <f>IF(Weekly[[#This Row],[H Odds &lt;]]="",BF473,IF(AND(Weekly[[#This Row],[H Odds &lt;]]&lt;&gt;"",Weekly[[#This Row],[XGB_P]]=TRUE,Weekly[[#This Row],[Actual]]=TRUE),BF473+Weekly[[#This Row],[H Odds &lt;]]-1,IF(AND(Weekly[[#This Row],[H Odds &lt;]]&lt;&gt;"",Weekly[[#This Row],[XGB_P]]=TRUE,Weekly[[#This Row],[Actual]]=FALSE),BF473-1,BF473)))</f>
        <v>62.08</v>
      </c>
      <c r="BG474" s="38">
        <f>IF(Weekly[[#This Row],[H Odds &lt;]]="",BG473,IF(AND(Weekly[[#This Row],[H Odds &lt;]]&lt;&gt;"",Weekly[[#This Row],[QDA_P]]=TRUE,Weekly[[#This Row],[Actual]]=TRUE),BG473+Weekly[[#This Row],[H Odds &lt;]]-1,IF(AND(Weekly[[#This Row],[H Odds &lt;]]&lt;&gt;"",Weekly[[#This Row],[QDA_P]]=TRUE,Weekly[[#This Row],[Actual]]=FALSE),BG473-1,BG473)))</f>
        <v>50.129999999999995</v>
      </c>
      <c r="BH474" s="38">
        <f>IF(Weekly[[#This Row],[H Odds &lt;]]="",BH473,IF(AND(Weekly[[#This Row],[H Odds &lt;]]&lt;&gt;"",Weekly[[#This Row],[KNC_P]]=TRUE,Weekly[[#This Row],[Actual]]=TRUE),BH473+Weekly[[#This Row],[H Odds &lt;]]-1,IF(AND(Weekly[[#This Row],[H Odds &lt;]]&lt;&gt;"",Weekly[[#This Row],[KNC_P]]=TRUE,Weekly[[#This Row],[Actual]]=FALSE),BH473-1,BH473)))</f>
        <v>55.499999999999993</v>
      </c>
      <c r="BI474" s="38">
        <f>IF(Weekly[[#This Row],[H Odds &lt;]]="",BI473,IF(AND(Weekly[[#This Row],[H Odds &lt;]]&lt;&gt;"",Weekly[[#This Row],[TRUES]]&gt;0,Weekly[[#This Row],[Actual]]=TRUE),BI473+Weekly[[#This Row],[H Odds &lt;]]-1,IF(AND(Weekly[[#This Row],[H Odds &lt;]]&lt;&gt;"",Weekly[[#This Row],[TRUES]]=0),BI473,BI473-1)))</f>
        <v>76.589999999999989</v>
      </c>
      <c r="BJ474" s="38">
        <f>IF(Weekly[[#This Row],[H Odds &lt;]]="",BJ473,IF(AND(Weekly[[#This Row],[H Odds &lt;]]&lt;&gt;"",Weekly[[#This Row],[Actual]]=TRUE),BJ473+Weekly[[#This Row],[H Odds &lt;]]-1,IF(AND(Weekly[[#This Row],[H Odds &lt;]]&lt;&gt;"",Weekly[[#This Row],[Actual]]=FALSE),BJ473-1,BJ473)))</f>
        <v>78.489999999999995</v>
      </c>
      <c r="BK474" s="58">
        <f>IF(AND(Weekly[[#This Row],[TRUES]]&gt;4,Weekly[[#This Row],[Actual]]=TRUE),BK473+Weekly[[#This Row],[BF H Odds]]-1,IF(AND(Weekly[[#This Row],[FALSES]]&gt;4,Weekly[[#This Row],[Actual]]=FALSE),BK473+Weekly[[#This Row],[BF V Odds]]-1,IF(AND(Weekly[[#This Row],[TRUES]]&gt;4,Weekly[[#This Row],[Actual]]=FALSE),BK473-1,IF(AND(Weekly[[#This Row],[FALSES]]&gt;4,Weekly[[#This Row],[Actual]]=TRUE),BK473-1,BK473))))</f>
        <v>-3.5799999999999703</v>
      </c>
      <c r="BL474" s="58">
        <f>IF(AND(Weekly[[#This Row],[TRUES]]&gt;5,Weekly[[#This Row],[Actual]]=TRUE),BL473+Weekly[[#This Row],[BF H Odds]]-1,IF(AND(Weekly[[#This Row],[FALSES]]&gt;5,Weekly[[#This Row],[Actual]]=FALSE),BL473+Weekly[[#This Row],[BF V Odds]]-1,IF(AND(Weekly[[#This Row],[TRUES]]&gt;5,Weekly[[#This Row],[Actual]]=FALSE),BL473-1,IF(AND(Weekly[[#This Row],[FALSES]]&gt;5,Weekly[[#This Row],[Actual]]=TRUE),BL473-1,BL473))))</f>
        <v>6.5600000000000236</v>
      </c>
      <c r="BM474" s="58">
        <f>IF(AND(Weekly[[#This Row],[TRUES]]&gt;6,Weekly[[#This Row],[Actual]]=TRUE),BM473+Weekly[[#This Row],[BF H Odds]]-1,IF(AND(Weekly[[#This Row],[FALSES]]&gt;6,Weekly[[#This Row],[Actual]]=FALSE),BM473+Weekly[[#This Row],[BF V Odds]]-1,IF(AND(Weekly[[#This Row],[TRUES]]&gt;6,Weekly[[#This Row],[Actual]]=FALSE),BM473-1,IF(AND(Weekly[[#This Row],[FALSES]]&gt;6,Weekly[[#This Row],[Actual]]=TRUE),BM473-1,BM473))))</f>
        <v>39.260000000000012</v>
      </c>
    </row>
    <row r="475" spans="1:65" x14ac:dyDescent="0.25">
      <c r="A475" s="34"/>
      <c r="B475" s="10">
        <v>44302</v>
      </c>
      <c r="C475" s="17" t="s">
        <v>22</v>
      </c>
      <c r="D475" s="15" t="s">
        <v>35</v>
      </c>
      <c r="E475" t="b">
        <v>1</v>
      </c>
      <c r="F475" t="b">
        <v>1</v>
      </c>
      <c r="G475" t="b">
        <v>1</v>
      </c>
      <c r="H475" t="b">
        <v>1</v>
      </c>
      <c r="I475" t="b">
        <v>1</v>
      </c>
      <c r="J475" t="b">
        <v>1</v>
      </c>
      <c r="K475" t="b">
        <v>1</v>
      </c>
      <c r="L475" t="b">
        <v>1</v>
      </c>
      <c r="O475" t="str">
        <f>IF(Weekly[[#This Row],[H/V]]="H",Weekly[[#This Row],[BF H Odds]],IF(Weekly[[#This Row],[H/V]]="V",Weekly[[#This Row],[BF V Odds]],""))</f>
        <v/>
      </c>
      <c r="P475" t="b">
        <v>0</v>
      </c>
      <c r="R475" s="35">
        <f>IFERROR(IF(Weekly[[#This Row],[Won Bet?]]="yes",R474+(Weekly[[#This Row],[BF Odds]]*Weekly[[#This Row],[BF Stake]])-Weekly[[#This Row],[BF Stake]],R474-Weekly[[#This Row],[BF Stake]]),R474)</f>
        <v>936.49699999999973</v>
      </c>
      <c r="S475" s="9">
        <f>IFERROR(IF(Weekly[[#This Row],[Won Bet?]]="yes",S474+(((Weekly[[#This Row],[BF Odds]]*Weekly[[#This Row],[BF Stake]])-Weekly[[#This Row],[BF Stake]])*0.92),S474-Weekly[[#This Row],[BF Stake]]),S474)</f>
        <v>909.90363999999977</v>
      </c>
      <c r="T475">
        <v>1.59</v>
      </c>
      <c r="U475">
        <v>2.66</v>
      </c>
      <c r="V475" s="24">
        <f>IF(Weekly[[#This Row],[Actual]]="","",IF(AND(Weekly[[#This Row],[SVC_P]]=Weekly[[#This Row],[Actual]],Weekly[[#This Row],[SVC_P]]=TRUE),V474+Weekly[[#This Row],[BF H Odds]]-1,IF(AND(Weekly[[#This Row],[SVC_P]]=Weekly[[#This Row],[Actual]],Weekly[[#This Row],[SVC_P]]=FALSE),V474+Weekly[[#This Row],[BF V Odds]]-1,V474-1)))</f>
        <v>63.180000000000049</v>
      </c>
      <c r="W475" s="24">
        <f>IF(Weekly[[#This Row],[Actual]]="","",IF(AND(Weekly[[#This Row],[SVC_P]]=FALSE,Weekly[[#This Row],[Actual]]=TRUE),W474+Weekly[[#This Row],[BF H Odds]]-1,IF(AND(Weekly[[#This Row],[SVC_P]]=TRUE,Weekly[[#This Row],[Actual]]=FALSE,),W474+Weekly[[#This Row],[BF V Odds]]-1,W474-1)))</f>
        <v>-410.03</v>
      </c>
      <c r="X475" s="24">
        <f>IF(Weekly[[#This Row],[Actual]]="","",IF(AND(Weekly[[#This Row],[ADBC_P]]=Weekly[[#This Row],[Actual]],Weekly[[#This Row],[ADBC_P]]=TRUE),X474+Weekly[[#This Row],[BF H Odds]]-1,IF(AND(Weekly[[#This Row],[ADBC_P]]=Weekly[[#This Row],[Actual]],Weekly[[#This Row],[ADBC_P]]=FALSE),X474+Weekly[[#This Row],[BF V Odds]]-1,X474-1)))</f>
        <v>6.8500000000000227</v>
      </c>
      <c r="Y475" s="24">
        <f>IF(Weekly[[#This Row],[Actual]]="","",IF(AND(Weekly[[#This Row],[ADBC_P]]=FALSE,Weekly[[#This Row],[Actual]]=TRUE),Y474+Weekly[[#This Row],[BF H Odds]]-1,IF(AND(Weekly[[#This Row],[ADBC_P]]=TRUE,Weekly[[#This Row],[Actual]]=FALSE),Y474+Weekly[[#This Row],[BF V Odds]]-1,Y474-1)))</f>
        <v>62.930000000000014</v>
      </c>
      <c r="Z475" s="24">
        <f>IF(Weekly[[#This Row],[Actual]]="","",IF(AND(Weekly[[#This Row],[RFC_P]]=Weekly[[#This Row],[Actual]],Weekly[[#This Row],[RFC_P]]=TRUE),Z474+Weekly[[#This Row],[BF H Odds]]-1,IF(AND(Weekly[[#This Row],[RFC_P]]=Weekly[[#This Row],[Actual]],Weekly[[#This Row],[RFC_P]]=FALSE),Z474+Weekly[[#This Row],[BF V Odds]]-1,Z474-1)))</f>
        <v>25.090000000000003</v>
      </c>
      <c r="AA475" s="24">
        <f>IF(Weekly[[#This Row],[Actual]]="","",IF(AND(Weekly[[#This Row],[RFC_P]]=FALSE,Weekly[[#This Row],[Actual]]=TRUE),AA474+Weekly[[#This Row],[BF H Odds]]-1,IF(AND(Weekly[[#This Row],[RFC_P]]=TRUE,Weekly[[#This Row],[Actual]]=FALSE),AA474+Weekly[[#This Row],[BF V Odds]]-1,AA474-1)))</f>
        <v>44.689999999999969</v>
      </c>
      <c r="AB475" s="24">
        <f>IF(Weekly[[#This Row],[Actual]]="","",IF(AND(Weekly[[#This Row],[GBC_P]]=Weekly[[#This Row],[Actual]],Weekly[[#This Row],[GBC_P]]=TRUE),AB474+Weekly[[#This Row],[BF H Odds]]-1,IF(AND(Weekly[[#This Row],[GBC_P]]=Weekly[[#This Row],[Actual]],Weekly[[#This Row],[GBC_P]]=FALSE),AB474+Weekly[[#This Row],[BF V Odds]]-1,AB474-1)))</f>
        <v>2.6100000000000083</v>
      </c>
      <c r="AC475" s="24">
        <f>IF(Weekly[[#This Row],[Actual]]="","",IF(AND(Weekly[[#This Row],[GBC_P]]=FALSE,Weekly[[#This Row],[Actual]]=TRUE),AC474+Weekly[[#This Row],[BF H Odds]]-1,IF(AND(Weekly[[#This Row],[GBC_P]]=TRUE,Weekly[[#This Row],[Actual]]=FALSE),AC474+Weekly[[#This Row],[BF V Odds]]-1,AC474-1)))</f>
        <v>67.169999999999959</v>
      </c>
      <c r="AD475" s="24">
        <f>IF(Weekly[[#This Row],[Actual]]="","",IF(AND(Weekly[[#This Row],[HGBC_P]]=Weekly[[#This Row],[Actual]],Weekly[[#This Row],[HGBC_P]]=TRUE),AD474+Weekly[[#This Row],[BF H Odds]]-1,IF(AND(Weekly[[#This Row],[HGBC_P]]=Weekly[[#This Row],[Actual]],Weekly[[#This Row],[HGBC_P]]=FALSE),AD474+Weekly[[#This Row],[BF V Odds]]-1,AD474-1)))</f>
        <v>-3.0099999999999745</v>
      </c>
      <c r="AE475" s="24">
        <f>IF(Weekly[[#This Row],[Actual]]="","",IF(AND(Weekly[[#This Row],[HGBC_P]]=FALSE,Weekly[[#This Row],[Actual]]=TRUE),AE474+Weekly[[#This Row],[BF H Odds]]-1,IF(AND(Weekly[[#This Row],[HGBC_P]]=TRUE,Weekly[[#This Row],[Actual]]=FALSE),AE474+Weekly[[#This Row],[BF V Odds]]-1,AE474-1)))</f>
        <v>72.790000000000006</v>
      </c>
      <c r="AF475" s="24">
        <f>IF(Weekly[[#This Row],[Actual]]="","",IF(AND(Weekly[[#This Row],[XGB_P]]=Weekly[[#This Row],[Actual]],Weekly[[#This Row],[XGB_P]]=TRUE),AF474+Weekly[[#This Row],[BF H Odds]]-1,IF(AND(Weekly[[#This Row],[XGB_P]]=Weekly[[#This Row],[Actual]],Weekly[[#This Row],[XGB_P]]=FALSE),AF474+Weekly[[#This Row],[BF V Odds]]-1,AF474-1)))</f>
        <v>23.730000000000018</v>
      </c>
      <c r="AG475" s="24">
        <f>IF(Weekly[[#This Row],[Actual]]="","",IF(AND(Weekly[[#This Row],[XGB_P]]=FALSE,Weekly[[#This Row],[Actual]]=TRUE),AG474+Weekly[[#This Row],[BF H Odds]]-1,IF(AND(Weekly[[#This Row],[XGB_P]]=TRUE,Weekly[[#This Row],[Actual]]=FALSE),AG474+Weekly[[#This Row],[BF V Odds]]-1,AG474-1)))</f>
        <v>46.049999999999983</v>
      </c>
      <c r="AH475" s="24">
        <f>IF(Weekly[[#This Row],[Actual]]="","",IF(AND(Weekly[[#This Row],[QDA_P]]=Weekly[[#This Row],[Actual]],Weekly[[#This Row],[QDA_P]]=TRUE),AH474+Weekly[[#This Row],[BF H Odds]]-1,IF(AND(Weekly[[#This Row],[QDA_P]]=Weekly[[#This Row],[Actual]],Weekly[[#This Row],[QDA_P]]=FALSE),AH474+Weekly[[#This Row],[BF V Odds]]-1,AH474-1)))</f>
        <v>-11.30999999999999</v>
      </c>
      <c r="AI475" s="24">
        <f>IF(Weekly[[#This Row],[Actual]]="","",IF(AND(Weekly[[#This Row],[QDA_P]]=FALSE,Weekly[[#This Row],[Actual]]=TRUE),AI474+Weekly[[#This Row],[BF H Odds]]-1,IF(AND(Weekly[[#This Row],[QDA_P]]=TRUE,Weekly[[#This Row],[Actual]]=FALSE),AI474+Weekly[[#This Row],[BF V Odds]]-1,AI474-1)))</f>
        <v>81.09</v>
      </c>
      <c r="AJ475" s="24">
        <f>IF(Weekly[[#This Row],[Actual]]="","",IF(AND(Weekly[[#This Row],[KNC_P]]=FALSE,Weekly[[#This Row],[Actual]]=TRUE),AJ474+Weekly[[#This Row],[BF H Odds]]-1,IF(AND(Weekly[[#This Row],[KNC_P]]=TRUE,Weekly[[#This Row],[Actual]]=FALSE),AJ474+Weekly[[#This Row],[BF V Odds]]-1,AJ474-1)))</f>
        <v>52.019999999999968</v>
      </c>
      <c r="AK475" s="24">
        <f>IF(Weekly[[#This Row],[Actual]]="","",IF(AND(Weekly[[#This Row],[KNC_P]]=FALSE,Weekly[[#This Row],[Actual]]=TRUE),AK474+Weekly[[#This Row],[BF H Odds]]-1,IF(AND(Weekly[[#This Row],[KNC_P]]=TRUE,Weekly[[#This Row],[Actual]]=FALSE),AK474+Weekly[[#This Row],[BF V Odds]]-1,AK474-1)))</f>
        <v>50.919999999999959</v>
      </c>
      <c r="AL475" s="30">
        <f>IF(Weekly[[#This Row],[Actual]]="","",COUNTIF(Weekly[[#This Row],[SVC_P]:[QDA_P]],TRUE))</f>
        <v>7</v>
      </c>
      <c r="AM475" s="30">
        <f>IF(Weekly[[#This Row],[Actual]]="","",COUNTIF(Weekly[[#This Row],[SVC_P]:[QDA_P]],FALSE))</f>
        <v>0</v>
      </c>
      <c r="AN475" s="36" t="str">
        <f>IF(AND(Weekly[[#This Row],[BF V Odds]]&gt;$BO$6,Weekly[[#This Row],[BF V Odds]] &lt; $BO$7),Weekly[[#This Row],[BF V Odds]],"")</f>
        <v/>
      </c>
      <c r="AO475" s="36" t="str">
        <f>IF(AND(Weekly[[#This Row],[BF H Odds]]&gt;$BO$6, Weekly[[#This Row],[BF H Odds]] &lt; $BO$7),Weekly[[#This Row],[BF H Odds]],"")</f>
        <v/>
      </c>
      <c r="AP475" s="37">
        <f>IF(AND(Weekly[[#This Row],[V Odds &lt;]]="",Weekly[[#This Row],[H Odds &lt;]]=""),AP474,IF(AND(Weekly[[#This Row],[H Odds &lt;]]&lt;&gt;"",Weekly[[#This Row],[SVC_P]]=TRUE,Weekly[[#This Row],[Actual]]=TRUE),AP474+Weekly[[#This Row],[H Odds &lt;]]-1,IF(AND(Weekly[[#This Row],[V Odds &lt;]]&lt;&gt;"",Weekly[[#This Row],[SVC_P]]=FALSE,Weekly[[#This Row],[Actual]]=FALSE),AP474+Weekly[[#This Row],[V Odds &lt;]]-1,IF(AND(Weekly[[#This Row],[V Odds &lt;]]&lt;&gt;"",Weekly[[#This Row],[SVC_P]]=FALSE,Weekly[[#This Row],[Actual]]=TRUE),AP474-1,IF(AND(Weekly[[#This Row],[H Odds &lt;]]&lt;&gt;"",Weekly[[#This Row],[SVC_P]]=TRUE,Weekly[[#This Row],[Actual]]=FALSE),AP474-1,AP474)))))</f>
        <v>81.63000000000001</v>
      </c>
      <c r="AQ475" s="37">
        <f>IF(AND(Weekly[[#This Row],[V Odds &lt;]]="",Weekly[[#This Row],[H Odds &lt;]]=""),AQ474,IF(AND(Weekly[[#This Row],[H Odds &lt;]]&lt;&gt;"",Weekly[[#This Row],[ADBC_P]]=TRUE,Weekly[[#This Row],[Actual]]=TRUE),AQ474+Weekly[[#This Row],[H Odds &lt;]]-1,IF(AND(Weekly[[#This Row],[V Odds &lt;]]&lt;&gt;"",Weekly[[#This Row],[ADBC_P]]=FALSE,Weekly[[#This Row],[Actual]]=FALSE),AQ474+Weekly[[#This Row],[V Odds &lt;]]-1,IF(AND(Weekly[[#This Row],[V Odds &lt;]]&lt;&gt;"",Weekly[[#This Row],[ADBC_P]]=FALSE,Weekly[[#This Row],[Actual]]=TRUE),AQ474-1,IF(AND(Weekly[[#This Row],[H Odds &lt;]]&lt;&gt;"",Weekly[[#This Row],[ADBC_P]]=TRUE,Weekly[[#This Row],[Actual]]=FALSE),AQ474-1,AQ474)))))</f>
        <v>51.73</v>
      </c>
      <c r="AR475" s="37">
        <f>IF(AND(Weekly[[#This Row],[V Odds &lt;]]="",Weekly[[#This Row],[H Odds &lt;]]=""),AR474,IF(AND(Weekly[[#This Row],[H Odds &lt;]]&lt;&gt;"",Weekly[[#This Row],[RFC_P]]=TRUE,Weekly[[#This Row],[Actual]]=TRUE),AR474+Weekly[[#This Row],[H Odds &lt;]]-1,IF(AND(Weekly[[#This Row],[V Odds &lt;]]&lt;&gt;"",Weekly[[#This Row],[RFC_P]]=FALSE,Weekly[[#This Row],[Actual]]=FALSE),AR474+Weekly[[#This Row],[V Odds &lt;]]-1,IF(AND(Weekly[[#This Row],[V Odds &lt;]]&lt;&gt;"",Weekly[[#This Row],[RFC_P]]=FALSE,Weekly[[#This Row],[Actual]]=TRUE),AR474-1,IF(AND(Weekly[[#This Row],[H Odds &lt;]]&lt;&gt;"",Weekly[[#This Row],[RFC_P]]=TRUE,Weekly[[#This Row],[Actual]]=FALSE),AR474-1,AR474)))))</f>
        <v>71.439999999999984</v>
      </c>
      <c r="AS475" s="37">
        <f>IF(AND(Weekly[[#This Row],[V Odds &lt;]]="",Weekly[[#This Row],[H Odds &lt;]]=""),AS474,IF(AND(Weekly[[#This Row],[H Odds &lt;]]&lt;&gt;"",Weekly[[#This Row],[GBC_P]]=TRUE,Weekly[[#This Row],[Actual]]=TRUE),AS474+Weekly[[#This Row],[H Odds &lt;]]-1,IF(AND(Weekly[[#This Row],[V Odds &lt;]]&lt;&gt;"",Weekly[[#This Row],[GBC_P]]=FALSE,Weekly[[#This Row],[Actual]]=FALSE),AS474+Weekly[[#This Row],[V Odds &lt;]]-1,IF(AND(Weekly[[#This Row],[V Odds &lt;]]&lt;&gt;"",Weekly[[#This Row],[GBC_P]]=FALSE,Weekly[[#This Row],[Actual]]=TRUE),AS474-1,IF(AND(Weekly[[#This Row],[H Odds &lt;]]&lt;&gt;"",Weekly[[#This Row],[GBC_P]]=TRUE,Weekly[[#This Row],[Actual]]=FALSE),AS474-1,AS474)))))</f>
        <v>55.63</v>
      </c>
      <c r="AT475" s="37">
        <f>IF(AND(Weekly[[#This Row],[V Odds &lt;]]="",Weekly[[#This Row],[H Odds &lt;]]=""),AT474,IF(AND(Weekly[[#This Row],[H Odds &lt;]]&lt;&gt;"",Weekly[[#This Row],[HGBC_P]]=TRUE,Weekly[[#This Row],[Actual]]=TRUE),AT474+Weekly[[#This Row],[H Odds &lt;]]-1,IF(AND(Weekly[[#This Row],[V Odds &lt;]]&lt;&gt;"",Weekly[[#This Row],[HGBC_P]]=FALSE,Weekly[[#This Row],[Actual]]=FALSE),AT474+Weekly[[#This Row],[V Odds &lt;]]-1,IF(AND(Weekly[[#This Row],[V Odds &lt;]]&lt;&gt;"",Weekly[[#This Row],[HGBC_P]]=FALSE,Weekly[[#This Row],[Actual]]=TRUE),AT474-1,IF(AND(Weekly[[#This Row],[H Odds &lt;]]&lt;&gt;"",Weekly[[#This Row],[HGBC_P]]=TRUE,Weekly[[#This Row],[Actual]]=FALSE),AT474-1,AT474)))))</f>
        <v>55.16</v>
      </c>
      <c r="AU475" s="37">
        <f>IF(AND(Weekly[[#This Row],[V Odds &lt;]]="",Weekly[[#This Row],[H Odds &lt;]]=""),AU474,IF(AND(Weekly[[#This Row],[H Odds &lt;]]&lt;&gt;"",Weekly[[#This Row],[XGB_P]]=TRUE,Weekly[[#This Row],[Actual]]=TRUE),AU474+Weekly[[#This Row],[H Odds &lt;]]-1,IF(AND(Weekly[[#This Row],[V Odds &lt;]]&lt;&gt;"",Weekly[[#This Row],[XGB_P]]=FALSE,Weekly[[#This Row],[Actual]]=FALSE),AU474+Weekly[[#This Row],[V Odds &lt;]]-1,IF(AND(Weekly[[#This Row],[V Odds &lt;]]&lt;&gt;"",Weekly[[#This Row],[XGB_P]]=FALSE,Weekly[[#This Row],[Actual]]=TRUE),AU474-1,IF(AND(Weekly[[#This Row],[H Odds &lt;]]&lt;&gt;"",Weekly[[#This Row],[XGB_P]]=TRUE,Weekly[[#This Row],[Actual]]=FALSE),AU474-1,AU474)))))</f>
        <v>66.510000000000005</v>
      </c>
      <c r="AV475" s="37">
        <f>IF(AND(Weekly[[#This Row],[V Odds &lt;]]="",Weekly[[#This Row],[H Odds &lt;]]=""),AV474,IF(AND(Weekly[[#This Row],[H Odds &lt;]]&lt;&gt;"",Weekly[[#This Row],[QDA_P]]=TRUE,Weekly[[#This Row],[Actual]]=TRUE),AV474+Weekly[[#This Row],[H Odds &lt;]]-1,IF(AND(Weekly[[#This Row],[V Odds &lt;]]&lt;&gt;"",Weekly[[#This Row],[QDA_P]]=FALSE,Weekly[[#This Row],[Actual]]=FALSE),AV474+Weekly[[#This Row],[V Odds &lt;]]-1,IF(AND(Weekly[[#This Row],[V Odds &lt;]]&lt;&gt;"",Weekly[[#This Row],[QDA_P]]=FALSE,Weekly[[#This Row],[Actual]]=TRUE),AV474-1,IF(AND(Weekly[[#This Row],[H Odds &lt;]]&lt;&gt;"",Weekly[[#This Row],[QDA_P]]=TRUE,Weekly[[#This Row],[Actual]]=FALSE),AV474-1,AV474)))))</f>
        <v>60.199999999999989</v>
      </c>
      <c r="AW475" s="37">
        <f>IF(AND(Weekly[[#This Row],[H Odds &lt;]]="",Weekly[[#This Row],[V Odds &lt;]]=""),AW474,IF(AND(Weekly[[#This Row],[KNC_P]]=Weekly[[#This Row],[Actual]],Weekly[[#This Row],[KNC_P]]=TRUE),AW474+Weekly[[#This Row],[BF H Odds]]-1,IF(AND(Weekly[[#This Row],[KNC_P]]=Weekly[[#This Row],[Actual]],Weekly[[#This Row],[KNC_P]]=FALSE),AW474+Weekly[[#This Row],[BF V Odds]]-1,AW474-1)))</f>
        <v>55.650000000000013</v>
      </c>
      <c r="AX475" s="37">
        <f>IF(AND(Weekly[[#This Row],[V Odds &lt;]]="",Weekly[[#This Row],[H Odds &lt;]]=""),AX474,IF(AND(Weekly[[#This Row],[V Odds &lt;]]&lt;&gt;"",Weekly[[#This Row],[FALSES]]&gt;0,Weekly[[#This Row],[Actual]]=FALSE),AX474+Weekly[[#This Row],[V Odds &lt;]]-1,IF(AND(Weekly[[#This Row],[H Odds &lt;]]&lt;&gt;"",Weekly[[#This Row],[TRUES]]&gt;0,Weekly[[#This Row],[Actual]]=TRUE),AX474+Weekly[[#This Row],[H Odds &lt;]]-1,IF(AND(Weekly[[#This Row],[V Odds &lt;]]&lt;&gt;"",Weekly[[#This Row],[FALSES]]=0),AX474,IF(AND(Weekly[[#This Row],[H Odds &lt;]]&lt;&gt;"",Weekly[[#This Row],[TRUES]]=0),AX474,AX474-1)))))</f>
        <v>100.49999999999997</v>
      </c>
      <c r="AY475" s="37">
        <f>IF(AND(Weekly[[#This Row],[V Odds &lt;]]="",Weekly[[#This Row],[H Odds &lt;]]=""),AY474,IF(AND(Weekly[[#This Row],[V Odds &lt;]]&lt;&gt;"",Weekly[[#This Row],[FALSES]]&gt;0,Weekly[[#This Row],[Actual]]=FALSE),AY474+((Weekly[[#This Row],[V Odds &lt;]]-1)*0.92),IF(AND(Weekly[[#This Row],[H Odds &lt;]]&lt;&gt;"",Weekly[[#This Row],[TRUES]]&gt;0,Weekly[[#This Row],[Actual]]=TRUE),AY474+((Weekly[[#This Row],[H Odds &lt;]]-1)*0.92),IF(AND(Weekly[[#This Row],[V Odds &lt;]]&lt;&gt;"",Weekly[[#This Row],[FALSES]]=0),AY474,IF(AND(Weekly[[#This Row],[H Odds &lt;]]&lt;&gt;"",Weekly[[#This Row],[TRUES]]=0),AY474,AY474-1)))))</f>
        <v>90.460000000000036</v>
      </c>
      <c r="AZ475" s="37">
        <f>IF(AND(Weekly[[#This Row],[V Odds &lt;]]="",Weekly[[#This Row],[H Odds &lt;]]=""),AZ474,IF(AND(Weekly[[#This Row],[V Odds &lt;]]&lt;&gt;"",Weekly[[#This Row],[Actual]]=FALSE),AZ474+Weekly[[#This Row],[V Odds &lt;]]-1,IF(AND(Weekly[[#This Row],[H Odds &lt;]]&lt;&gt;"",Weekly[[#This Row],[Actual]]=TRUE),AZ474+Weekly[[#This Row],[H Odds &lt;]]-1,AZ474-1)))</f>
        <v>86.469999999999985</v>
      </c>
      <c r="BA475" s="38">
        <f>IF(Weekly[[#This Row],[H Odds &lt;]]="",BA474,IF(AND(Weekly[[#This Row],[H Odds &lt;]]&lt;&gt;"",Weekly[[#This Row],[SVC_P]]=TRUE,Weekly[[#This Row],[Actual]]=TRUE),BA474+Weekly[[#This Row],[H Odds &lt;]]-1,IF(AND(Weekly[[#This Row],[H Odds &lt;]]&lt;&gt;"",Weekly[[#This Row],[SVC_P]]=TRUE,Weekly[[#This Row],[Actual]]=FALSE),BA474-1,BA474)))</f>
        <v>76.589999999999989</v>
      </c>
      <c r="BB475" s="38">
        <f>IF(Weekly[[#This Row],[H Odds &lt;]]="",BB474,IF(AND(Weekly[[#This Row],[H Odds &lt;]]&lt;&gt;"",Weekly[[#This Row],[ADBC_P]]=TRUE,Weekly[[#This Row],[Actual]]=TRUE),BB474+Weekly[[#This Row],[H Odds &lt;]]-1,IF(AND(Weekly[[#This Row],[H Odds &lt;]]&lt;&gt;"",Weekly[[#This Row],[ADBC_P]]=TRUE,Weekly[[#This Row],[Actual]]=FALSE),BB474-1,BB474)))</f>
        <v>50.41</v>
      </c>
      <c r="BC475" s="38">
        <f>IF(Weekly[[#This Row],[H Odds &lt;]]="",BC474,IF(AND(Weekly[[#This Row],[H Odds &lt;]]&lt;&gt;"",Weekly[[#This Row],[RFC_P]]=TRUE,Weekly[[#This Row],[Actual]]=TRUE),BC474+Weekly[[#This Row],[H Odds &lt;]]-1,IF(AND(Weekly[[#This Row],[H Odds &lt;]]&lt;&gt;"",Weekly[[#This Row],[RFC_P]]=TRUE,Weekly[[#This Row],[Actual]]=FALSE),BC474-1,BC474)))</f>
        <v>52.109999999999992</v>
      </c>
      <c r="BD475" s="38">
        <f>IF(Weekly[[#This Row],[H Odds &lt;]]="",BD474,IF(AND(Weekly[[#This Row],[H Odds &lt;]]&lt;&gt;"",Weekly[[#This Row],[GBC_P]]=TRUE,Weekly[[#This Row],[Actual]]=TRUE),BD474+Weekly[[#This Row],[H Odds &lt;]]-1,IF(AND(Weekly[[#This Row],[H Odds &lt;]]&lt;&gt;"",Weekly[[#This Row],[GBC_P]]=TRUE,Weekly[[#This Row],[Actual]]=FALSE),BD474-1,BD474)))</f>
        <v>52.110000000000007</v>
      </c>
      <c r="BE475" s="38">
        <f>IF(Weekly[[#This Row],[H Odds &lt;]]="",BE474,IF(AND(Weekly[[#This Row],[H Odds &lt;]]&lt;&gt;"",Weekly[[#This Row],[HGBC_P]]=TRUE,Weekly[[#This Row],[Actual]]=TRUE),BE474+Weekly[[#This Row],[H Odds &lt;]]-1,IF(AND(Weekly[[#This Row],[H Odds &lt;]]&lt;&gt;"",Weekly[[#This Row],[HGBC_P]]=TRUE,Weekly[[#This Row],[Actual]]=FALSE),BE474-1,BE474)))</f>
        <v>55.459999999999994</v>
      </c>
      <c r="BF475" s="38">
        <f>IF(Weekly[[#This Row],[H Odds &lt;]]="",BF474,IF(AND(Weekly[[#This Row],[H Odds &lt;]]&lt;&gt;"",Weekly[[#This Row],[XGB_P]]=TRUE,Weekly[[#This Row],[Actual]]=TRUE),BF474+Weekly[[#This Row],[H Odds &lt;]]-1,IF(AND(Weekly[[#This Row],[H Odds &lt;]]&lt;&gt;"",Weekly[[#This Row],[XGB_P]]=TRUE,Weekly[[#This Row],[Actual]]=FALSE),BF474-1,BF474)))</f>
        <v>62.08</v>
      </c>
      <c r="BG475" s="38">
        <f>IF(Weekly[[#This Row],[H Odds &lt;]]="",BG474,IF(AND(Weekly[[#This Row],[H Odds &lt;]]&lt;&gt;"",Weekly[[#This Row],[QDA_P]]=TRUE,Weekly[[#This Row],[Actual]]=TRUE),BG474+Weekly[[#This Row],[H Odds &lt;]]-1,IF(AND(Weekly[[#This Row],[H Odds &lt;]]&lt;&gt;"",Weekly[[#This Row],[QDA_P]]=TRUE,Weekly[[#This Row],[Actual]]=FALSE),BG474-1,BG474)))</f>
        <v>50.129999999999995</v>
      </c>
      <c r="BH475" s="38">
        <f>IF(Weekly[[#This Row],[H Odds &lt;]]="",BH474,IF(AND(Weekly[[#This Row],[H Odds &lt;]]&lt;&gt;"",Weekly[[#This Row],[KNC_P]]=TRUE,Weekly[[#This Row],[Actual]]=TRUE),BH474+Weekly[[#This Row],[H Odds &lt;]]-1,IF(AND(Weekly[[#This Row],[H Odds &lt;]]&lt;&gt;"",Weekly[[#This Row],[KNC_P]]=TRUE,Weekly[[#This Row],[Actual]]=FALSE),BH474-1,BH474)))</f>
        <v>55.499999999999993</v>
      </c>
      <c r="BI475" s="38">
        <f>IF(Weekly[[#This Row],[H Odds &lt;]]="",BI474,IF(AND(Weekly[[#This Row],[H Odds &lt;]]&lt;&gt;"",Weekly[[#This Row],[TRUES]]&gt;0,Weekly[[#This Row],[Actual]]=TRUE),BI474+Weekly[[#This Row],[H Odds &lt;]]-1,IF(AND(Weekly[[#This Row],[H Odds &lt;]]&lt;&gt;"",Weekly[[#This Row],[TRUES]]=0),BI474,BI474-1)))</f>
        <v>76.589999999999989</v>
      </c>
      <c r="BJ475" s="38">
        <f>IF(Weekly[[#This Row],[H Odds &lt;]]="",BJ474,IF(AND(Weekly[[#This Row],[H Odds &lt;]]&lt;&gt;"",Weekly[[#This Row],[Actual]]=TRUE),BJ474+Weekly[[#This Row],[H Odds &lt;]]-1,IF(AND(Weekly[[#This Row],[H Odds &lt;]]&lt;&gt;"",Weekly[[#This Row],[Actual]]=FALSE),BJ474-1,BJ474)))</f>
        <v>78.489999999999995</v>
      </c>
      <c r="BK475" s="58">
        <f>IF(AND(Weekly[[#This Row],[TRUES]]&gt;4,Weekly[[#This Row],[Actual]]=TRUE),BK474+Weekly[[#This Row],[BF H Odds]]-1,IF(AND(Weekly[[#This Row],[FALSES]]&gt;4,Weekly[[#This Row],[Actual]]=FALSE),BK474+Weekly[[#This Row],[BF V Odds]]-1,IF(AND(Weekly[[#This Row],[TRUES]]&gt;4,Weekly[[#This Row],[Actual]]=FALSE),BK474-1,IF(AND(Weekly[[#This Row],[FALSES]]&gt;4,Weekly[[#This Row],[Actual]]=TRUE),BK474-1,BK474))))</f>
        <v>-4.5799999999999699</v>
      </c>
      <c r="BL475" s="58">
        <f>IF(AND(Weekly[[#This Row],[TRUES]]&gt;5,Weekly[[#This Row],[Actual]]=TRUE),BL474+Weekly[[#This Row],[BF H Odds]]-1,IF(AND(Weekly[[#This Row],[FALSES]]&gt;5,Weekly[[#This Row],[Actual]]=FALSE),BL474+Weekly[[#This Row],[BF V Odds]]-1,IF(AND(Weekly[[#This Row],[TRUES]]&gt;5,Weekly[[#This Row],[Actual]]=FALSE),BL474-1,IF(AND(Weekly[[#This Row],[FALSES]]&gt;5,Weekly[[#This Row],[Actual]]=TRUE),BL474-1,BL474))))</f>
        <v>5.5600000000000236</v>
      </c>
      <c r="BM475" s="58">
        <f>IF(AND(Weekly[[#This Row],[TRUES]]&gt;6,Weekly[[#This Row],[Actual]]=TRUE),BM474+Weekly[[#This Row],[BF H Odds]]-1,IF(AND(Weekly[[#This Row],[FALSES]]&gt;6,Weekly[[#This Row],[Actual]]=FALSE),BM474+Weekly[[#This Row],[BF V Odds]]-1,IF(AND(Weekly[[#This Row],[TRUES]]&gt;6,Weekly[[#This Row],[Actual]]=FALSE),BM474-1,IF(AND(Weekly[[#This Row],[FALSES]]&gt;6,Weekly[[#This Row],[Actual]]=TRUE),BM474-1,BM474))))</f>
        <v>38.260000000000012</v>
      </c>
    </row>
    <row r="476" spans="1:65" x14ac:dyDescent="0.25">
      <c r="A476" s="34"/>
      <c r="B476" s="10">
        <v>44302</v>
      </c>
      <c r="C476" s="17" t="s">
        <v>17</v>
      </c>
      <c r="D476" s="15" t="s">
        <v>20</v>
      </c>
      <c r="E476" t="b">
        <v>1</v>
      </c>
      <c r="F476" t="b">
        <v>1</v>
      </c>
      <c r="G476" t="b">
        <v>1</v>
      </c>
      <c r="H476" t="b">
        <v>1</v>
      </c>
      <c r="I476" t="b">
        <v>1</v>
      </c>
      <c r="J476" t="b">
        <v>1</v>
      </c>
      <c r="K476" t="b">
        <v>1</v>
      </c>
      <c r="L476" t="b">
        <v>1</v>
      </c>
      <c r="M476" t="s">
        <v>100</v>
      </c>
      <c r="N476">
        <v>23.58</v>
      </c>
      <c r="O476">
        <f>IF(Weekly[[#This Row],[H/V]]="H",Weekly[[#This Row],[BF H Odds]],IF(Weekly[[#This Row],[H/V]]="V",Weekly[[#This Row],[BF V Odds]],""))</f>
        <v>4.5999999999999996</v>
      </c>
      <c r="P476" t="b">
        <v>0</v>
      </c>
      <c r="Q476" t="s">
        <v>76</v>
      </c>
      <c r="R476" s="35">
        <f>IFERROR(IF(Weekly[[#This Row],[Won Bet?]]="yes",R475+(Weekly[[#This Row],[BF Odds]]*Weekly[[#This Row],[BF Stake]])-Weekly[[#This Row],[BF Stake]],R475-Weekly[[#This Row],[BF Stake]]),R475)</f>
        <v>912.91699999999969</v>
      </c>
      <c r="S476" s="9">
        <f>IFERROR(IF(Weekly[[#This Row],[Won Bet?]]="yes",S475+(((Weekly[[#This Row],[BF Odds]]*Weekly[[#This Row],[BF Stake]])-Weekly[[#This Row],[BF Stake]])*0.92),S475-Weekly[[#This Row],[BF Stake]]),S475)</f>
        <v>886.32363999999973</v>
      </c>
      <c r="T476">
        <v>1.27</v>
      </c>
      <c r="U476">
        <v>4.5999999999999996</v>
      </c>
      <c r="V476" s="24">
        <f>IF(Weekly[[#This Row],[Actual]]="","",IF(AND(Weekly[[#This Row],[SVC_P]]=Weekly[[#This Row],[Actual]],Weekly[[#This Row],[SVC_P]]=TRUE),V475+Weekly[[#This Row],[BF H Odds]]-1,IF(AND(Weekly[[#This Row],[SVC_P]]=Weekly[[#This Row],[Actual]],Weekly[[#This Row],[SVC_P]]=FALSE),V475+Weekly[[#This Row],[BF V Odds]]-1,V475-1)))</f>
        <v>62.180000000000049</v>
      </c>
      <c r="W476" s="24">
        <f>IF(Weekly[[#This Row],[Actual]]="","",IF(AND(Weekly[[#This Row],[SVC_P]]=FALSE,Weekly[[#This Row],[Actual]]=TRUE),W475+Weekly[[#This Row],[BF H Odds]]-1,IF(AND(Weekly[[#This Row],[SVC_P]]=TRUE,Weekly[[#This Row],[Actual]]=FALSE,),W475+Weekly[[#This Row],[BF V Odds]]-1,W475-1)))</f>
        <v>-411.03</v>
      </c>
      <c r="X476" s="24">
        <f>IF(Weekly[[#This Row],[Actual]]="","",IF(AND(Weekly[[#This Row],[ADBC_P]]=Weekly[[#This Row],[Actual]],Weekly[[#This Row],[ADBC_P]]=TRUE),X475+Weekly[[#This Row],[BF H Odds]]-1,IF(AND(Weekly[[#This Row],[ADBC_P]]=Weekly[[#This Row],[Actual]],Weekly[[#This Row],[ADBC_P]]=FALSE),X475+Weekly[[#This Row],[BF V Odds]]-1,X475-1)))</f>
        <v>5.8500000000000227</v>
      </c>
      <c r="Y476" s="24">
        <f>IF(Weekly[[#This Row],[Actual]]="","",IF(AND(Weekly[[#This Row],[ADBC_P]]=FALSE,Weekly[[#This Row],[Actual]]=TRUE),Y475+Weekly[[#This Row],[BF H Odds]]-1,IF(AND(Weekly[[#This Row],[ADBC_P]]=TRUE,Weekly[[#This Row],[Actual]]=FALSE),Y475+Weekly[[#This Row],[BF V Odds]]-1,Y475-1)))</f>
        <v>63.200000000000017</v>
      </c>
      <c r="Z476" s="24">
        <f>IF(Weekly[[#This Row],[Actual]]="","",IF(AND(Weekly[[#This Row],[RFC_P]]=Weekly[[#This Row],[Actual]],Weekly[[#This Row],[RFC_P]]=TRUE),Z475+Weekly[[#This Row],[BF H Odds]]-1,IF(AND(Weekly[[#This Row],[RFC_P]]=Weekly[[#This Row],[Actual]],Weekly[[#This Row],[RFC_P]]=FALSE),Z475+Weekly[[#This Row],[BF V Odds]]-1,Z475-1)))</f>
        <v>24.090000000000003</v>
      </c>
      <c r="AA476" s="24">
        <f>IF(Weekly[[#This Row],[Actual]]="","",IF(AND(Weekly[[#This Row],[RFC_P]]=FALSE,Weekly[[#This Row],[Actual]]=TRUE),AA475+Weekly[[#This Row],[BF H Odds]]-1,IF(AND(Weekly[[#This Row],[RFC_P]]=TRUE,Weekly[[#This Row],[Actual]]=FALSE),AA475+Weekly[[#This Row],[BF V Odds]]-1,AA475-1)))</f>
        <v>44.959999999999972</v>
      </c>
      <c r="AB476" s="24">
        <f>IF(Weekly[[#This Row],[Actual]]="","",IF(AND(Weekly[[#This Row],[GBC_P]]=Weekly[[#This Row],[Actual]],Weekly[[#This Row],[GBC_P]]=TRUE),AB475+Weekly[[#This Row],[BF H Odds]]-1,IF(AND(Weekly[[#This Row],[GBC_P]]=Weekly[[#This Row],[Actual]],Weekly[[#This Row],[GBC_P]]=FALSE),AB475+Weekly[[#This Row],[BF V Odds]]-1,AB475-1)))</f>
        <v>1.6100000000000083</v>
      </c>
      <c r="AC476" s="24">
        <f>IF(Weekly[[#This Row],[Actual]]="","",IF(AND(Weekly[[#This Row],[GBC_P]]=FALSE,Weekly[[#This Row],[Actual]]=TRUE),AC475+Weekly[[#This Row],[BF H Odds]]-1,IF(AND(Weekly[[#This Row],[GBC_P]]=TRUE,Weekly[[#This Row],[Actual]]=FALSE),AC475+Weekly[[#This Row],[BF V Odds]]-1,AC475-1)))</f>
        <v>67.439999999999955</v>
      </c>
      <c r="AD476" s="24">
        <f>IF(Weekly[[#This Row],[Actual]]="","",IF(AND(Weekly[[#This Row],[HGBC_P]]=Weekly[[#This Row],[Actual]],Weekly[[#This Row],[HGBC_P]]=TRUE),AD475+Weekly[[#This Row],[BF H Odds]]-1,IF(AND(Weekly[[#This Row],[HGBC_P]]=Weekly[[#This Row],[Actual]],Weekly[[#This Row],[HGBC_P]]=FALSE),AD475+Weekly[[#This Row],[BF V Odds]]-1,AD475-1)))</f>
        <v>-4.0099999999999749</v>
      </c>
      <c r="AE476" s="24">
        <f>IF(Weekly[[#This Row],[Actual]]="","",IF(AND(Weekly[[#This Row],[HGBC_P]]=FALSE,Weekly[[#This Row],[Actual]]=TRUE),AE475+Weekly[[#This Row],[BF H Odds]]-1,IF(AND(Weekly[[#This Row],[HGBC_P]]=TRUE,Weekly[[#This Row],[Actual]]=FALSE),AE475+Weekly[[#This Row],[BF V Odds]]-1,AE475-1)))</f>
        <v>73.06</v>
      </c>
      <c r="AF476" s="24">
        <f>IF(Weekly[[#This Row],[Actual]]="","",IF(AND(Weekly[[#This Row],[XGB_P]]=Weekly[[#This Row],[Actual]],Weekly[[#This Row],[XGB_P]]=TRUE),AF475+Weekly[[#This Row],[BF H Odds]]-1,IF(AND(Weekly[[#This Row],[XGB_P]]=Weekly[[#This Row],[Actual]],Weekly[[#This Row],[XGB_P]]=FALSE),AF475+Weekly[[#This Row],[BF V Odds]]-1,AF475-1)))</f>
        <v>22.730000000000018</v>
      </c>
      <c r="AG476" s="24">
        <f>IF(Weekly[[#This Row],[Actual]]="","",IF(AND(Weekly[[#This Row],[XGB_P]]=FALSE,Weekly[[#This Row],[Actual]]=TRUE),AG475+Weekly[[#This Row],[BF H Odds]]-1,IF(AND(Weekly[[#This Row],[XGB_P]]=TRUE,Weekly[[#This Row],[Actual]]=FALSE),AG475+Weekly[[#This Row],[BF V Odds]]-1,AG475-1)))</f>
        <v>46.319999999999986</v>
      </c>
      <c r="AH476" s="24">
        <f>IF(Weekly[[#This Row],[Actual]]="","",IF(AND(Weekly[[#This Row],[QDA_P]]=Weekly[[#This Row],[Actual]],Weekly[[#This Row],[QDA_P]]=TRUE),AH475+Weekly[[#This Row],[BF H Odds]]-1,IF(AND(Weekly[[#This Row],[QDA_P]]=Weekly[[#This Row],[Actual]],Weekly[[#This Row],[QDA_P]]=FALSE),AH475+Weekly[[#This Row],[BF V Odds]]-1,AH475-1)))</f>
        <v>-12.30999999999999</v>
      </c>
      <c r="AI476" s="24">
        <f>IF(Weekly[[#This Row],[Actual]]="","",IF(AND(Weekly[[#This Row],[QDA_P]]=FALSE,Weekly[[#This Row],[Actual]]=TRUE),AI475+Weekly[[#This Row],[BF H Odds]]-1,IF(AND(Weekly[[#This Row],[QDA_P]]=TRUE,Weekly[[#This Row],[Actual]]=FALSE),AI475+Weekly[[#This Row],[BF V Odds]]-1,AI475-1)))</f>
        <v>81.36</v>
      </c>
      <c r="AJ476" s="24">
        <f>IF(Weekly[[#This Row],[Actual]]="","",IF(AND(Weekly[[#This Row],[KNC_P]]=FALSE,Weekly[[#This Row],[Actual]]=TRUE),AJ475+Weekly[[#This Row],[BF H Odds]]-1,IF(AND(Weekly[[#This Row],[KNC_P]]=TRUE,Weekly[[#This Row],[Actual]]=FALSE),AJ475+Weekly[[#This Row],[BF V Odds]]-1,AJ475-1)))</f>
        <v>52.289999999999971</v>
      </c>
      <c r="AK476" s="24">
        <f>IF(Weekly[[#This Row],[Actual]]="","",IF(AND(Weekly[[#This Row],[KNC_P]]=FALSE,Weekly[[#This Row],[Actual]]=TRUE),AK475+Weekly[[#This Row],[BF H Odds]]-1,IF(AND(Weekly[[#This Row],[KNC_P]]=TRUE,Weekly[[#This Row],[Actual]]=FALSE),AK475+Weekly[[#This Row],[BF V Odds]]-1,AK475-1)))</f>
        <v>51.189999999999962</v>
      </c>
      <c r="AL476" s="30">
        <f>IF(Weekly[[#This Row],[Actual]]="","",COUNTIF(Weekly[[#This Row],[SVC_P]:[QDA_P]],TRUE))</f>
        <v>7</v>
      </c>
      <c r="AM476" s="30">
        <f>IF(Weekly[[#This Row],[Actual]]="","",COUNTIF(Weekly[[#This Row],[SVC_P]:[QDA_P]],FALSE))</f>
        <v>0</v>
      </c>
      <c r="AN476" s="36" t="str">
        <f>IF(AND(Weekly[[#This Row],[BF V Odds]]&gt;$BO$6,Weekly[[#This Row],[BF V Odds]] &lt; $BO$7),Weekly[[#This Row],[BF V Odds]],"")</f>
        <v/>
      </c>
      <c r="AO476" s="36">
        <f>IF(AND(Weekly[[#This Row],[BF H Odds]]&gt;$BO$6, Weekly[[#This Row],[BF H Odds]] &lt; $BO$7),Weekly[[#This Row],[BF H Odds]],"")</f>
        <v>4.5999999999999996</v>
      </c>
      <c r="AP476" s="37">
        <f>IF(AND(Weekly[[#This Row],[V Odds &lt;]]="",Weekly[[#This Row],[H Odds &lt;]]=""),AP475,IF(AND(Weekly[[#This Row],[H Odds &lt;]]&lt;&gt;"",Weekly[[#This Row],[SVC_P]]=TRUE,Weekly[[#This Row],[Actual]]=TRUE),AP475+Weekly[[#This Row],[H Odds &lt;]]-1,IF(AND(Weekly[[#This Row],[V Odds &lt;]]&lt;&gt;"",Weekly[[#This Row],[SVC_P]]=FALSE,Weekly[[#This Row],[Actual]]=FALSE),AP475+Weekly[[#This Row],[V Odds &lt;]]-1,IF(AND(Weekly[[#This Row],[V Odds &lt;]]&lt;&gt;"",Weekly[[#This Row],[SVC_P]]=FALSE,Weekly[[#This Row],[Actual]]=TRUE),AP475-1,IF(AND(Weekly[[#This Row],[H Odds &lt;]]&lt;&gt;"",Weekly[[#This Row],[SVC_P]]=TRUE,Weekly[[#This Row],[Actual]]=FALSE),AP475-1,AP475)))))</f>
        <v>80.63000000000001</v>
      </c>
      <c r="AQ476" s="37">
        <f>IF(AND(Weekly[[#This Row],[V Odds &lt;]]="",Weekly[[#This Row],[H Odds &lt;]]=""),AQ475,IF(AND(Weekly[[#This Row],[H Odds &lt;]]&lt;&gt;"",Weekly[[#This Row],[ADBC_P]]=TRUE,Weekly[[#This Row],[Actual]]=TRUE),AQ475+Weekly[[#This Row],[H Odds &lt;]]-1,IF(AND(Weekly[[#This Row],[V Odds &lt;]]&lt;&gt;"",Weekly[[#This Row],[ADBC_P]]=FALSE,Weekly[[#This Row],[Actual]]=FALSE),AQ475+Weekly[[#This Row],[V Odds &lt;]]-1,IF(AND(Weekly[[#This Row],[V Odds &lt;]]&lt;&gt;"",Weekly[[#This Row],[ADBC_P]]=FALSE,Weekly[[#This Row],[Actual]]=TRUE),AQ475-1,IF(AND(Weekly[[#This Row],[H Odds &lt;]]&lt;&gt;"",Weekly[[#This Row],[ADBC_P]]=TRUE,Weekly[[#This Row],[Actual]]=FALSE),AQ475-1,AQ475)))))</f>
        <v>50.73</v>
      </c>
      <c r="AR476" s="37">
        <f>IF(AND(Weekly[[#This Row],[V Odds &lt;]]="",Weekly[[#This Row],[H Odds &lt;]]=""),AR475,IF(AND(Weekly[[#This Row],[H Odds &lt;]]&lt;&gt;"",Weekly[[#This Row],[RFC_P]]=TRUE,Weekly[[#This Row],[Actual]]=TRUE),AR475+Weekly[[#This Row],[H Odds &lt;]]-1,IF(AND(Weekly[[#This Row],[V Odds &lt;]]&lt;&gt;"",Weekly[[#This Row],[RFC_P]]=FALSE,Weekly[[#This Row],[Actual]]=FALSE),AR475+Weekly[[#This Row],[V Odds &lt;]]-1,IF(AND(Weekly[[#This Row],[V Odds &lt;]]&lt;&gt;"",Weekly[[#This Row],[RFC_P]]=FALSE,Weekly[[#This Row],[Actual]]=TRUE),AR475-1,IF(AND(Weekly[[#This Row],[H Odds &lt;]]&lt;&gt;"",Weekly[[#This Row],[RFC_P]]=TRUE,Weekly[[#This Row],[Actual]]=FALSE),AR475-1,AR475)))))</f>
        <v>70.439999999999984</v>
      </c>
      <c r="AS476" s="37">
        <f>IF(AND(Weekly[[#This Row],[V Odds &lt;]]="",Weekly[[#This Row],[H Odds &lt;]]=""),AS475,IF(AND(Weekly[[#This Row],[H Odds &lt;]]&lt;&gt;"",Weekly[[#This Row],[GBC_P]]=TRUE,Weekly[[#This Row],[Actual]]=TRUE),AS475+Weekly[[#This Row],[H Odds &lt;]]-1,IF(AND(Weekly[[#This Row],[V Odds &lt;]]&lt;&gt;"",Weekly[[#This Row],[GBC_P]]=FALSE,Weekly[[#This Row],[Actual]]=FALSE),AS475+Weekly[[#This Row],[V Odds &lt;]]-1,IF(AND(Weekly[[#This Row],[V Odds &lt;]]&lt;&gt;"",Weekly[[#This Row],[GBC_P]]=FALSE,Weekly[[#This Row],[Actual]]=TRUE),AS475-1,IF(AND(Weekly[[#This Row],[H Odds &lt;]]&lt;&gt;"",Weekly[[#This Row],[GBC_P]]=TRUE,Weekly[[#This Row],[Actual]]=FALSE),AS475-1,AS475)))))</f>
        <v>54.63</v>
      </c>
      <c r="AT476" s="37">
        <f>IF(AND(Weekly[[#This Row],[V Odds &lt;]]="",Weekly[[#This Row],[H Odds &lt;]]=""),AT475,IF(AND(Weekly[[#This Row],[H Odds &lt;]]&lt;&gt;"",Weekly[[#This Row],[HGBC_P]]=TRUE,Weekly[[#This Row],[Actual]]=TRUE),AT475+Weekly[[#This Row],[H Odds &lt;]]-1,IF(AND(Weekly[[#This Row],[V Odds &lt;]]&lt;&gt;"",Weekly[[#This Row],[HGBC_P]]=FALSE,Weekly[[#This Row],[Actual]]=FALSE),AT475+Weekly[[#This Row],[V Odds &lt;]]-1,IF(AND(Weekly[[#This Row],[V Odds &lt;]]&lt;&gt;"",Weekly[[#This Row],[HGBC_P]]=FALSE,Weekly[[#This Row],[Actual]]=TRUE),AT475-1,IF(AND(Weekly[[#This Row],[H Odds &lt;]]&lt;&gt;"",Weekly[[#This Row],[HGBC_P]]=TRUE,Weekly[[#This Row],[Actual]]=FALSE),AT475-1,AT475)))))</f>
        <v>54.16</v>
      </c>
      <c r="AU476" s="37">
        <f>IF(AND(Weekly[[#This Row],[V Odds &lt;]]="",Weekly[[#This Row],[H Odds &lt;]]=""),AU475,IF(AND(Weekly[[#This Row],[H Odds &lt;]]&lt;&gt;"",Weekly[[#This Row],[XGB_P]]=TRUE,Weekly[[#This Row],[Actual]]=TRUE),AU475+Weekly[[#This Row],[H Odds &lt;]]-1,IF(AND(Weekly[[#This Row],[V Odds &lt;]]&lt;&gt;"",Weekly[[#This Row],[XGB_P]]=FALSE,Weekly[[#This Row],[Actual]]=FALSE),AU475+Weekly[[#This Row],[V Odds &lt;]]-1,IF(AND(Weekly[[#This Row],[V Odds &lt;]]&lt;&gt;"",Weekly[[#This Row],[XGB_P]]=FALSE,Weekly[[#This Row],[Actual]]=TRUE),AU475-1,IF(AND(Weekly[[#This Row],[H Odds &lt;]]&lt;&gt;"",Weekly[[#This Row],[XGB_P]]=TRUE,Weekly[[#This Row],[Actual]]=FALSE),AU475-1,AU475)))))</f>
        <v>65.510000000000005</v>
      </c>
      <c r="AV476" s="37">
        <f>IF(AND(Weekly[[#This Row],[V Odds &lt;]]="",Weekly[[#This Row],[H Odds &lt;]]=""),AV475,IF(AND(Weekly[[#This Row],[H Odds &lt;]]&lt;&gt;"",Weekly[[#This Row],[QDA_P]]=TRUE,Weekly[[#This Row],[Actual]]=TRUE),AV475+Weekly[[#This Row],[H Odds &lt;]]-1,IF(AND(Weekly[[#This Row],[V Odds &lt;]]&lt;&gt;"",Weekly[[#This Row],[QDA_P]]=FALSE,Weekly[[#This Row],[Actual]]=FALSE),AV475+Weekly[[#This Row],[V Odds &lt;]]-1,IF(AND(Weekly[[#This Row],[V Odds &lt;]]&lt;&gt;"",Weekly[[#This Row],[QDA_P]]=FALSE,Weekly[[#This Row],[Actual]]=TRUE),AV475-1,IF(AND(Weekly[[#This Row],[H Odds &lt;]]&lt;&gt;"",Weekly[[#This Row],[QDA_P]]=TRUE,Weekly[[#This Row],[Actual]]=FALSE),AV475-1,AV475)))))</f>
        <v>59.199999999999989</v>
      </c>
      <c r="AW476" s="37">
        <f>IF(AND(Weekly[[#This Row],[H Odds &lt;]]="",Weekly[[#This Row],[V Odds &lt;]]=""),AW475,IF(AND(Weekly[[#This Row],[KNC_P]]=Weekly[[#This Row],[Actual]],Weekly[[#This Row],[KNC_P]]=TRUE),AW475+Weekly[[#This Row],[BF H Odds]]-1,IF(AND(Weekly[[#This Row],[KNC_P]]=Weekly[[#This Row],[Actual]],Weekly[[#This Row],[KNC_P]]=FALSE),AW475+Weekly[[#This Row],[BF V Odds]]-1,AW475-1)))</f>
        <v>54.650000000000013</v>
      </c>
      <c r="AX476" s="37">
        <f>IF(AND(Weekly[[#This Row],[V Odds &lt;]]="",Weekly[[#This Row],[H Odds &lt;]]=""),AX475,IF(AND(Weekly[[#This Row],[V Odds &lt;]]&lt;&gt;"",Weekly[[#This Row],[FALSES]]&gt;0,Weekly[[#This Row],[Actual]]=FALSE),AX475+Weekly[[#This Row],[V Odds &lt;]]-1,IF(AND(Weekly[[#This Row],[H Odds &lt;]]&lt;&gt;"",Weekly[[#This Row],[TRUES]]&gt;0,Weekly[[#This Row],[Actual]]=TRUE),AX475+Weekly[[#This Row],[H Odds &lt;]]-1,IF(AND(Weekly[[#This Row],[V Odds &lt;]]&lt;&gt;"",Weekly[[#This Row],[FALSES]]=0),AX475,IF(AND(Weekly[[#This Row],[H Odds &lt;]]&lt;&gt;"",Weekly[[#This Row],[TRUES]]=0),AX475,AX475-1)))))</f>
        <v>99.499999999999972</v>
      </c>
      <c r="AY476" s="37">
        <f>IF(AND(Weekly[[#This Row],[V Odds &lt;]]="",Weekly[[#This Row],[H Odds &lt;]]=""),AY475,IF(AND(Weekly[[#This Row],[V Odds &lt;]]&lt;&gt;"",Weekly[[#This Row],[FALSES]]&gt;0,Weekly[[#This Row],[Actual]]=FALSE),AY475+((Weekly[[#This Row],[V Odds &lt;]]-1)*0.92),IF(AND(Weekly[[#This Row],[H Odds &lt;]]&lt;&gt;"",Weekly[[#This Row],[TRUES]]&gt;0,Weekly[[#This Row],[Actual]]=TRUE),AY475+((Weekly[[#This Row],[H Odds &lt;]]-1)*0.92),IF(AND(Weekly[[#This Row],[V Odds &lt;]]&lt;&gt;"",Weekly[[#This Row],[FALSES]]=0),AY475,IF(AND(Weekly[[#This Row],[H Odds &lt;]]&lt;&gt;"",Weekly[[#This Row],[TRUES]]=0),AY475,AY475-1)))))</f>
        <v>89.460000000000036</v>
      </c>
      <c r="AZ476" s="37">
        <f>IF(AND(Weekly[[#This Row],[V Odds &lt;]]="",Weekly[[#This Row],[H Odds &lt;]]=""),AZ475,IF(AND(Weekly[[#This Row],[V Odds &lt;]]&lt;&gt;"",Weekly[[#This Row],[Actual]]=FALSE),AZ475+Weekly[[#This Row],[V Odds &lt;]]-1,IF(AND(Weekly[[#This Row],[H Odds &lt;]]&lt;&gt;"",Weekly[[#This Row],[Actual]]=TRUE),AZ475+Weekly[[#This Row],[H Odds &lt;]]-1,AZ475-1)))</f>
        <v>85.469999999999985</v>
      </c>
      <c r="BA476" s="38">
        <f>IF(Weekly[[#This Row],[H Odds &lt;]]="",BA475,IF(AND(Weekly[[#This Row],[H Odds &lt;]]&lt;&gt;"",Weekly[[#This Row],[SVC_P]]=TRUE,Weekly[[#This Row],[Actual]]=TRUE),BA475+Weekly[[#This Row],[H Odds &lt;]]-1,IF(AND(Weekly[[#This Row],[H Odds &lt;]]&lt;&gt;"",Weekly[[#This Row],[SVC_P]]=TRUE,Weekly[[#This Row],[Actual]]=FALSE),BA475-1,BA475)))</f>
        <v>75.589999999999989</v>
      </c>
      <c r="BB476" s="38">
        <f>IF(Weekly[[#This Row],[H Odds &lt;]]="",BB475,IF(AND(Weekly[[#This Row],[H Odds &lt;]]&lt;&gt;"",Weekly[[#This Row],[ADBC_P]]=TRUE,Weekly[[#This Row],[Actual]]=TRUE),BB475+Weekly[[#This Row],[H Odds &lt;]]-1,IF(AND(Weekly[[#This Row],[H Odds &lt;]]&lt;&gt;"",Weekly[[#This Row],[ADBC_P]]=TRUE,Weekly[[#This Row],[Actual]]=FALSE),BB475-1,BB475)))</f>
        <v>49.41</v>
      </c>
      <c r="BC476" s="38">
        <f>IF(Weekly[[#This Row],[H Odds &lt;]]="",BC475,IF(AND(Weekly[[#This Row],[H Odds &lt;]]&lt;&gt;"",Weekly[[#This Row],[RFC_P]]=TRUE,Weekly[[#This Row],[Actual]]=TRUE),BC475+Weekly[[#This Row],[H Odds &lt;]]-1,IF(AND(Weekly[[#This Row],[H Odds &lt;]]&lt;&gt;"",Weekly[[#This Row],[RFC_P]]=TRUE,Weekly[[#This Row],[Actual]]=FALSE),BC475-1,BC475)))</f>
        <v>51.109999999999992</v>
      </c>
      <c r="BD476" s="38">
        <f>IF(Weekly[[#This Row],[H Odds &lt;]]="",BD475,IF(AND(Weekly[[#This Row],[H Odds &lt;]]&lt;&gt;"",Weekly[[#This Row],[GBC_P]]=TRUE,Weekly[[#This Row],[Actual]]=TRUE),BD475+Weekly[[#This Row],[H Odds &lt;]]-1,IF(AND(Weekly[[#This Row],[H Odds &lt;]]&lt;&gt;"",Weekly[[#This Row],[GBC_P]]=TRUE,Weekly[[#This Row],[Actual]]=FALSE),BD475-1,BD475)))</f>
        <v>51.110000000000007</v>
      </c>
      <c r="BE476" s="38">
        <f>IF(Weekly[[#This Row],[H Odds &lt;]]="",BE475,IF(AND(Weekly[[#This Row],[H Odds &lt;]]&lt;&gt;"",Weekly[[#This Row],[HGBC_P]]=TRUE,Weekly[[#This Row],[Actual]]=TRUE),BE475+Weekly[[#This Row],[H Odds &lt;]]-1,IF(AND(Weekly[[#This Row],[H Odds &lt;]]&lt;&gt;"",Weekly[[#This Row],[HGBC_P]]=TRUE,Weekly[[#This Row],[Actual]]=FALSE),BE475-1,BE475)))</f>
        <v>54.459999999999994</v>
      </c>
      <c r="BF476" s="38">
        <f>IF(Weekly[[#This Row],[H Odds &lt;]]="",BF475,IF(AND(Weekly[[#This Row],[H Odds &lt;]]&lt;&gt;"",Weekly[[#This Row],[XGB_P]]=TRUE,Weekly[[#This Row],[Actual]]=TRUE),BF475+Weekly[[#This Row],[H Odds &lt;]]-1,IF(AND(Weekly[[#This Row],[H Odds &lt;]]&lt;&gt;"",Weekly[[#This Row],[XGB_P]]=TRUE,Weekly[[#This Row],[Actual]]=FALSE),BF475-1,BF475)))</f>
        <v>61.08</v>
      </c>
      <c r="BG476" s="38">
        <f>IF(Weekly[[#This Row],[H Odds &lt;]]="",BG475,IF(AND(Weekly[[#This Row],[H Odds &lt;]]&lt;&gt;"",Weekly[[#This Row],[QDA_P]]=TRUE,Weekly[[#This Row],[Actual]]=TRUE),BG475+Weekly[[#This Row],[H Odds &lt;]]-1,IF(AND(Weekly[[#This Row],[H Odds &lt;]]&lt;&gt;"",Weekly[[#This Row],[QDA_P]]=TRUE,Weekly[[#This Row],[Actual]]=FALSE),BG475-1,BG475)))</f>
        <v>49.129999999999995</v>
      </c>
      <c r="BH476" s="38">
        <f>IF(Weekly[[#This Row],[H Odds &lt;]]="",BH475,IF(AND(Weekly[[#This Row],[H Odds &lt;]]&lt;&gt;"",Weekly[[#This Row],[KNC_P]]=TRUE,Weekly[[#This Row],[Actual]]=TRUE),BH475+Weekly[[#This Row],[H Odds &lt;]]-1,IF(AND(Weekly[[#This Row],[H Odds &lt;]]&lt;&gt;"",Weekly[[#This Row],[KNC_P]]=TRUE,Weekly[[#This Row],[Actual]]=FALSE),BH475-1,BH475)))</f>
        <v>54.499999999999993</v>
      </c>
      <c r="BI476" s="38">
        <f>IF(Weekly[[#This Row],[H Odds &lt;]]="",BI475,IF(AND(Weekly[[#This Row],[H Odds &lt;]]&lt;&gt;"",Weekly[[#This Row],[TRUES]]&gt;0,Weekly[[#This Row],[Actual]]=TRUE),BI475+Weekly[[#This Row],[H Odds &lt;]]-1,IF(AND(Weekly[[#This Row],[H Odds &lt;]]&lt;&gt;"",Weekly[[#This Row],[TRUES]]=0),BI475,BI475-1)))</f>
        <v>75.589999999999989</v>
      </c>
      <c r="BJ476" s="38">
        <f>IF(Weekly[[#This Row],[H Odds &lt;]]="",BJ475,IF(AND(Weekly[[#This Row],[H Odds &lt;]]&lt;&gt;"",Weekly[[#This Row],[Actual]]=TRUE),BJ475+Weekly[[#This Row],[H Odds &lt;]]-1,IF(AND(Weekly[[#This Row],[H Odds &lt;]]&lt;&gt;"",Weekly[[#This Row],[Actual]]=FALSE),BJ475-1,BJ475)))</f>
        <v>77.489999999999995</v>
      </c>
      <c r="BK476" s="58">
        <f>IF(AND(Weekly[[#This Row],[TRUES]]&gt;4,Weekly[[#This Row],[Actual]]=TRUE),BK475+Weekly[[#This Row],[BF H Odds]]-1,IF(AND(Weekly[[#This Row],[FALSES]]&gt;4,Weekly[[#This Row],[Actual]]=FALSE),BK475+Weekly[[#This Row],[BF V Odds]]-1,IF(AND(Weekly[[#This Row],[TRUES]]&gt;4,Weekly[[#This Row],[Actual]]=FALSE),BK475-1,IF(AND(Weekly[[#This Row],[FALSES]]&gt;4,Weekly[[#This Row],[Actual]]=TRUE),BK475-1,BK475))))</f>
        <v>-5.5799999999999699</v>
      </c>
      <c r="BL476" s="58">
        <f>IF(AND(Weekly[[#This Row],[TRUES]]&gt;5,Weekly[[#This Row],[Actual]]=TRUE),BL475+Weekly[[#This Row],[BF H Odds]]-1,IF(AND(Weekly[[#This Row],[FALSES]]&gt;5,Weekly[[#This Row],[Actual]]=FALSE),BL475+Weekly[[#This Row],[BF V Odds]]-1,IF(AND(Weekly[[#This Row],[TRUES]]&gt;5,Weekly[[#This Row],[Actual]]=FALSE),BL475-1,IF(AND(Weekly[[#This Row],[FALSES]]&gt;5,Weekly[[#This Row],[Actual]]=TRUE),BL475-1,BL475))))</f>
        <v>4.5600000000000236</v>
      </c>
      <c r="BM476" s="58">
        <f>IF(AND(Weekly[[#This Row],[TRUES]]&gt;6,Weekly[[#This Row],[Actual]]=TRUE),BM475+Weekly[[#This Row],[BF H Odds]]-1,IF(AND(Weekly[[#This Row],[FALSES]]&gt;6,Weekly[[#This Row],[Actual]]=FALSE),BM475+Weekly[[#This Row],[BF V Odds]]-1,IF(AND(Weekly[[#This Row],[TRUES]]&gt;6,Weekly[[#This Row],[Actual]]=FALSE),BM475-1,IF(AND(Weekly[[#This Row],[FALSES]]&gt;6,Weekly[[#This Row],[Actual]]=TRUE),BM475-1,BM475))))</f>
        <v>37.260000000000012</v>
      </c>
    </row>
    <row r="477" spans="1:65" x14ac:dyDescent="0.25">
      <c r="A477" s="34"/>
      <c r="B477" s="10">
        <v>44302</v>
      </c>
      <c r="C477" s="17" t="s">
        <v>37</v>
      </c>
      <c r="D477" s="15" t="s">
        <v>29</v>
      </c>
      <c r="E477" t="b">
        <v>1</v>
      </c>
      <c r="F477" t="b">
        <v>1</v>
      </c>
      <c r="G477" t="b">
        <v>1</v>
      </c>
      <c r="H477" t="b">
        <v>1</v>
      </c>
      <c r="I477" t="b">
        <v>1</v>
      </c>
      <c r="J477" t="b">
        <v>1</v>
      </c>
      <c r="K477" t="b">
        <v>1</v>
      </c>
      <c r="L477" t="b">
        <v>1</v>
      </c>
      <c r="M477" t="s">
        <v>100</v>
      </c>
      <c r="N477">
        <v>23.58</v>
      </c>
      <c r="O477">
        <f>IF(Weekly[[#This Row],[H/V]]="H",Weekly[[#This Row],[BF H Odds]],IF(Weekly[[#This Row],[H/V]]="V",Weekly[[#This Row],[BF V Odds]],""))</f>
        <v>3.4</v>
      </c>
      <c r="P477" t="b">
        <v>0</v>
      </c>
      <c r="Q477" t="s">
        <v>66</v>
      </c>
      <c r="R477" s="35">
        <f>IFERROR(IF(Weekly[[#This Row],[Won Bet?]]="yes",R476+(Weekly[[#This Row],[BF Odds]]*Weekly[[#This Row],[BF Stake]])-Weekly[[#This Row],[BF Stake]],R476-Weekly[[#This Row],[BF Stake]]),R476)</f>
        <v>969.50899999999967</v>
      </c>
      <c r="S477" s="9">
        <f>IFERROR(IF(Weekly[[#This Row],[Won Bet?]]="yes",S476+(((Weekly[[#This Row],[BF Odds]]*Weekly[[#This Row],[BF Stake]])-Weekly[[#This Row],[BF Stake]])*0.92),S476-Weekly[[#This Row],[BF Stake]]),S476)</f>
        <v>938.38827999999978</v>
      </c>
      <c r="T477">
        <v>1.41</v>
      </c>
      <c r="U477">
        <v>3.4</v>
      </c>
      <c r="V477" s="24">
        <f>IF(Weekly[[#This Row],[Actual]]="","",IF(AND(Weekly[[#This Row],[SVC_P]]=Weekly[[#This Row],[Actual]],Weekly[[#This Row],[SVC_P]]=TRUE),V476+Weekly[[#This Row],[BF H Odds]]-1,IF(AND(Weekly[[#This Row],[SVC_P]]=Weekly[[#This Row],[Actual]],Weekly[[#This Row],[SVC_P]]=FALSE),V476+Weekly[[#This Row],[BF V Odds]]-1,V476-1)))</f>
        <v>61.180000000000049</v>
      </c>
      <c r="W477" s="24">
        <f>IF(Weekly[[#This Row],[Actual]]="","",IF(AND(Weekly[[#This Row],[SVC_P]]=FALSE,Weekly[[#This Row],[Actual]]=TRUE),W476+Weekly[[#This Row],[BF H Odds]]-1,IF(AND(Weekly[[#This Row],[SVC_P]]=TRUE,Weekly[[#This Row],[Actual]]=FALSE,),W476+Weekly[[#This Row],[BF V Odds]]-1,W476-1)))</f>
        <v>-412.03</v>
      </c>
      <c r="X477" s="24">
        <f>IF(Weekly[[#This Row],[Actual]]="","",IF(AND(Weekly[[#This Row],[ADBC_P]]=Weekly[[#This Row],[Actual]],Weekly[[#This Row],[ADBC_P]]=TRUE),X476+Weekly[[#This Row],[BF H Odds]]-1,IF(AND(Weekly[[#This Row],[ADBC_P]]=Weekly[[#This Row],[Actual]],Weekly[[#This Row],[ADBC_P]]=FALSE),X476+Weekly[[#This Row],[BF V Odds]]-1,X476-1)))</f>
        <v>4.8500000000000227</v>
      </c>
      <c r="Y477" s="24">
        <f>IF(Weekly[[#This Row],[Actual]]="","",IF(AND(Weekly[[#This Row],[ADBC_P]]=FALSE,Weekly[[#This Row],[Actual]]=TRUE),Y476+Weekly[[#This Row],[BF H Odds]]-1,IF(AND(Weekly[[#This Row],[ADBC_P]]=TRUE,Weekly[[#This Row],[Actual]]=FALSE),Y476+Weekly[[#This Row],[BF V Odds]]-1,Y476-1)))</f>
        <v>63.610000000000014</v>
      </c>
      <c r="Z477" s="24">
        <f>IF(Weekly[[#This Row],[Actual]]="","",IF(AND(Weekly[[#This Row],[RFC_P]]=Weekly[[#This Row],[Actual]],Weekly[[#This Row],[RFC_P]]=TRUE),Z476+Weekly[[#This Row],[BF H Odds]]-1,IF(AND(Weekly[[#This Row],[RFC_P]]=Weekly[[#This Row],[Actual]],Weekly[[#This Row],[RFC_P]]=FALSE),Z476+Weekly[[#This Row],[BF V Odds]]-1,Z476-1)))</f>
        <v>23.090000000000003</v>
      </c>
      <c r="AA477" s="24">
        <f>IF(Weekly[[#This Row],[Actual]]="","",IF(AND(Weekly[[#This Row],[RFC_P]]=FALSE,Weekly[[#This Row],[Actual]]=TRUE),AA476+Weekly[[#This Row],[BF H Odds]]-1,IF(AND(Weekly[[#This Row],[RFC_P]]=TRUE,Weekly[[#This Row],[Actual]]=FALSE),AA476+Weekly[[#This Row],[BF V Odds]]-1,AA476-1)))</f>
        <v>45.369999999999969</v>
      </c>
      <c r="AB477" s="24">
        <f>IF(Weekly[[#This Row],[Actual]]="","",IF(AND(Weekly[[#This Row],[GBC_P]]=Weekly[[#This Row],[Actual]],Weekly[[#This Row],[GBC_P]]=TRUE),AB476+Weekly[[#This Row],[BF H Odds]]-1,IF(AND(Weekly[[#This Row],[GBC_P]]=Weekly[[#This Row],[Actual]],Weekly[[#This Row],[GBC_P]]=FALSE),AB476+Weekly[[#This Row],[BF V Odds]]-1,AB476-1)))</f>
        <v>0.61000000000000831</v>
      </c>
      <c r="AC477" s="24">
        <f>IF(Weekly[[#This Row],[Actual]]="","",IF(AND(Weekly[[#This Row],[GBC_P]]=FALSE,Weekly[[#This Row],[Actual]]=TRUE),AC476+Weekly[[#This Row],[BF H Odds]]-1,IF(AND(Weekly[[#This Row],[GBC_P]]=TRUE,Weekly[[#This Row],[Actual]]=FALSE),AC476+Weekly[[#This Row],[BF V Odds]]-1,AC476-1)))</f>
        <v>67.849999999999952</v>
      </c>
      <c r="AD477" s="24">
        <f>IF(Weekly[[#This Row],[Actual]]="","",IF(AND(Weekly[[#This Row],[HGBC_P]]=Weekly[[#This Row],[Actual]],Weekly[[#This Row],[HGBC_P]]=TRUE),AD476+Weekly[[#This Row],[BF H Odds]]-1,IF(AND(Weekly[[#This Row],[HGBC_P]]=Weekly[[#This Row],[Actual]],Weekly[[#This Row],[HGBC_P]]=FALSE),AD476+Weekly[[#This Row],[BF V Odds]]-1,AD476-1)))</f>
        <v>-5.0099999999999749</v>
      </c>
      <c r="AE477" s="24">
        <f>IF(Weekly[[#This Row],[Actual]]="","",IF(AND(Weekly[[#This Row],[HGBC_P]]=FALSE,Weekly[[#This Row],[Actual]]=TRUE),AE476+Weekly[[#This Row],[BF H Odds]]-1,IF(AND(Weekly[[#This Row],[HGBC_P]]=TRUE,Weekly[[#This Row],[Actual]]=FALSE),AE476+Weekly[[#This Row],[BF V Odds]]-1,AE476-1)))</f>
        <v>73.47</v>
      </c>
      <c r="AF477" s="24">
        <f>IF(Weekly[[#This Row],[Actual]]="","",IF(AND(Weekly[[#This Row],[XGB_P]]=Weekly[[#This Row],[Actual]],Weekly[[#This Row],[XGB_P]]=TRUE),AF476+Weekly[[#This Row],[BF H Odds]]-1,IF(AND(Weekly[[#This Row],[XGB_P]]=Weekly[[#This Row],[Actual]],Weekly[[#This Row],[XGB_P]]=FALSE),AF476+Weekly[[#This Row],[BF V Odds]]-1,AF476-1)))</f>
        <v>21.730000000000018</v>
      </c>
      <c r="AG477" s="24">
        <f>IF(Weekly[[#This Row],[Actual]]="","",IF(AND(Weekly[[#This Row],[XGB_P]]=FALSE,Weekly[[#This Row],[Actual]]=TRUE),AG476+Weekly[[#This Row],[BF H Odds]]-1,IF(AND(Weekly[[#This Row],[XGB_P]]=TRUE,Weekly[[#This Row],[Actual]]=FALSE),AG476+Weekly[[#This Row],[BF V Odds]]-1,AG476-1)))</f>
        <v>46.729999999999983</v>
      </c>
      <c r="AH477" s="24">
        <f>IF(Weekly[[#This Row],[Actual]]="","",IF(AND(Weekly[[#This Row],[QDA_P]]=Weekly[[#This Row],[Actual]],Weekly[[#This Row],[QDA_P]]=TRUE),AH476+Weekly[[#This Row],[BF H Odds]]-1,IF(AND(Weekly[[#This Row],[QDA_P]]=Weekly[[#This Row],[Actual]],Weekly[[#This Row],[QDA_P]]=FALSE),AH476+Weekly[[#This Row],[BF V Odds]]-1,AH476-1)))</f>
        <v>-13.30999999999999</v>
      </c>
      <c r="AI477" s="24">
        <f>IF(Weekly[[#This Row],[Actual]]="","",IF(AND(Weekly[[#This Row],[QDA_P]]=FALSE,Weekly[[#This Row],[Actual]]=TRUE),AI476+Weekly[[#This Row],[BF H Odds]]-1,IF(AND(Weekly[[#This Row],[QDA_P]]=TRUE,Weekly[[#This Row],[Actual]]=FALSE),AI476+Weekly[[#This Row],[BF V Odds]]-1,AI476-1)))</f>
        <v>81.77</v>
      </c>
      <c r="AJ477" s="24">
        <f>IF(Weekly[[#This Row],[Actual]]="","",IF(AND(Weekly[[#This Row],[KNC_P]]=FALSE,Weekly[[#This Row],[Actual]]=TRUE),AJ476+Weekly[[#This Row],[BF H Odds]]-1,IF(AND(Weekly[[#This Row],[KNC_P]]=TRUE,Weekly[[#This Row],[Actual]]=FALSE),AJ476+Weekly[[#This Row],[BF V Odds]]-1,AJ476-1)))</f>
        <v>52.699999999999967</v>
      </c>
      <c r="AK477" s="24">
        <f>IF(Weekly[[#This Row],[Actual]]="","",IF(AND(Weekly[[#This Row],[KNC_P]]=FALSE,Weekly[[#This Row],[Actual]]=TRUE),AK476+Weekly[[#This Row],[BF H Odds]]-1,IF(AND(Weekly[[#This Row],[KNC_P]]=TRUE,Weekly[[#This Row],[Actual]]=FALSE),AK476+Weekly[[#This Row],[BF V Odds]]-1,AK476-1)))</f>
        <v>51.599999999999959</v>
      </c>
      <c r="AL477" s="30">
        <f>IF(Weekly[[#This Row],[Actual]]="","",COUNTIF(Weekly[[#This Row],[SVC_P]:[QDA_P]],TRUE))</f>
        <v>7</v>
      </c>
      <c r="AM477" s="30">
        <f>IF(Weekly[[#This Row],[Actual]]="","",COUNTIF(Weekly[[#This Row],[SVC_P]:[QDA_P]],FALSE))</f>
        <v>0</v>
      </c>
      <c r="AN477" s="36" t="str">
        <f>IF(AND(Weekly[[#This Row],[BF V Odds]]&gt;$BO$6,Weekly[[#This Row],[BF V Odds]] &lt; $BO$7),Weekly[[#This Row],[BF V Odds]],"")</f>
        <v/>
      </c>
      <c r="AO477" s="36">
        <f>IF(AND(Weekly[[#This Row],[BF H Odds]]&gt;$BO$6, Weekly[[#This Row],[BF H Odds]] &lt; $BO$7),Weekly[[#This Row],[BF H Odds]],"")</f>
        <v>3.4</v>
      </c>
      <c r="AP477" s="37">
        <f>IF(AND(Weekly[[#This Row],[V Odds &lt;]]="",Weekly[[#This Row],[H Odds &lt;]]=""),AP476,IF(AND(Weekly[[#This Row],[H Odds &lt;]]&lt;&gt;"",Weekly[[#This Row],[SVC_P]]=TRUE,Weekly[[#This Row],[Actual]]=TRUE),AP476+Weekly[[#This Row],[H Odds &lt;]]-1,IF(AND(Weekly[[#This Row],[V Odds &lt;]]&lt;&gt;"",Weekly[[#This Row],[SVC_P]]=FALSE,Weekly[[#This Row],[Actual]]=FALSE),AP476+Weekly[[#This Row],[V Odds &lt;]]-1,IF(AND(Weekly[[#This Row],[V Odds &lt;]]&lt;&gt;"",Weekly[[#This Row],[SVC_P]]=FALSE,Weekly[[#This Row],[Actual]]=TRUE),AP476-1,IF(AND(Weekly[[#This Row],[H Odds &lt;]]&lt;&gt;"",Weekly[[#This Row],[SVC_P]]=TRUE,Weekly[[#This Row],[Actual]]=FALSE),AP476-1,AP476)))))</f>
        <v>79.63000000000001</v>
      </c>
      <c r="AQ477" s="37">
        <f>IF(AND(Weekly[[#This Row],[V Odds &lt;]]="",Weekly[[#This Row],[H Odds &lt;]]=""),AQ476,IF(AND(Weekly[[#This Row],[H Odds &lt;]]&lt;&gt;"",Weekly[[#This Row],[ADBC_P]]=TRUE,Weekly[[#This Row],[Actual]]=TRUE),AQ476+Weekly[[#This Row],[H Odds &lt;]]-1,IF(AND(Weekly[[#This Row],[V Odds &lt;]]&lt;&gt;"",Weekly[[#This Row],[ADBC_P]]=FALSE,Weekly[[#This Row],[Actual]]=FALSE),AQ476+Weekly[[#This Row],[V Odds &lt;]]-1,IF(AND(Weekly[[#This Row],[V Odds &lt;]]&lt;&gt;"",Weekly[[#This Row],[ADBC_P]]=FALSE,Weekly[[#This Row],[Actual]]=TRUE),AQ476-1,IF(AND(Weekly[[#This Row],[H Odds &lt;]]&lt;&gt;"",Weekly[[#This Row],[ADBC_P]]=TRUE,Weekly[[#This Row],[Actual]]=FALSE),AQ476-1,AQ476)))))</f>
        <v>49.73</v>
      </c>
      <c r="AR477" s="37">
        <f>IF(AND(Weekly[[#This Row],[V Odds &lt;]]="",Weekly[[#This Row],[H Odds &lt;]]=""),AR476,IF(AND(Weekly[[#This Row],[H Odds &lt;]]&lt;&gt;"",Weekly[[#This Row],[RFC_P]]=TRUE,Weekly[[#This Row],[Actual]]=TRUE),AR476+Weekly[[#This Row],[H Odds &lt;]]-1,IF(AND(Weekly[[#This Row],[V Odds &lt;]]&lt;&gt;"",Weekly[[#This Row],[RFC_P]]=FALSE,Weekly[[#This Row],[Actual]]=FALSE),AR476+Weekly[[#This Row],[V Odds &lt;]]-1,IF(AND(Weekly[[#This Row],[V Odds &lt;]]&lt;&gt;"",Weekly[[#This Row],[RFC_P]]=FALSE,Weekly[[#This Row],[Actual]]=TRUE),AR476-1,IF(AND(Weekly[[#This Row],[H Odds &lt;]]&lt;&gt;"",Weekly[[#This Row],[RFC_P]]=TRUE,Weekly[[#This Row],[Actual]]=FALSE),AR476-1,AR476)))))</f>
        <v>69.439999999999984</v>
      </c>
      <c r="AS477" s="37">
        <f>IF(AND(Weekly[[#This Row],[V Odds &lt;]]="",Weekly[[#This Row],[H Odds &lt;]]=""),AS476,IF(AND(Weekly[[#This Row],[H Odds &lt;]]&lt;&gt;"",Weekly[[#This Row],[GBC_P]]=TRUE,Weekly[[#This Row],[Actual]]=TRUE),AS476+Weekly[[#This Row],[H Odds &lt;]]-1,IF(AND(Weekly[[#This Row],[V Odds &lt;]]&lt;&gt;"",Weekly[[#This Row],[GBC_P]]=FALSE,Weekly[[#This Row],[Actual]]=FALSE),AS476+Weekly[[#This Row],[V Odds &lt;]]-1,IF(AND(Weekly[[#This Row],[V Odds &lt;]]&lt;&gt;"",Weekly[[#This Row],[GBC_P]]=FALSE,Weekly[[#This Row],[Actual]]=TRUE),AS476-1,IF(AND(Weekly[[#This Row],[H Odds &lt;]]&lt;&gt;"",Weekly[[#This Row],[GBC_P]]=TRUE,Weekly[[#This Row],[Actual]]=FALSE),AS476-1,AS476)))))</f>
        <v>53.63</v>
      </c>
      <c r="AT477" s="37">
        <f>IF(AND(Weekly[[#This Row],[V Odds &lt;]]="",Weekly[[#This Row],[H Odds &lt;]]=""),AT476,IF(AND(Weekly[[#This Row],[H Odds &lt;]]&lt;&gt;"",Weekly[[#This Row],[HGBC_P]]=TRUE,Weekly[[#This Row],[Actual]]=TRUE),AT476+Weekly[[#This Row],[H Odds &lt;]]-1,IF(AND(Weekly[[#This Row],[V Odds &lt;]]&lt;&gt;"",Weekly[[#This Row],[HGBC_P]]=FALSE,Weekly[[#This Row],[Actual]]=FALSE),AT476+Weekly[[#This Row],[V Odds &lt;]]-1,IF(AND(Weekly[[#This Row],[V Odds &lt;]]&lt;&gt;"",Weekly[[#This Row],[HGBC_P]]=FALSE,Weekly[[#This Row],[Actual]]=TRUE),AT476-1,IF(AND(Weekly[[#This Row],[H Odds &lt;]]&lt;&gt;"",Weekly[[#This Row],[HGBC_P]]=TRUE,Weekly[[#This Row],[Actual]]=FALSE),AT476-1,AT476)))))</f>
        <v>53.16</v>
      </c>
      <c r="AU477" s="37">
        <f>IF(AND(Weekly[[#This Row],[V Odds &lt;]]="",Weekly[[#This Row],[H Odds &lt;]]=""),AU476,IF(AND(Weekly[[#This Row],[H Odds &lt;]]&lt;&gt;"",Weekly[[#This Row],[XGB_P]]=TRUE,Weekly[[#This Row],[Actual]]=TRUE),AU476+Weekly[[#This Row],[H Odds &lt;]]-1,IF(AND(Weekly[[#This Row],[V Odds &lt;]]&lt;&gt;"",Weekly[[#This Row],[XGB_P]]=FALSE,Weekly[[#This Row],[Actual]]=FALSE),AU476+Weekly[[#This Row],[V Odds &lt;]]-1,IF(AND(Weekly[[#This Row],[V Odds &lt;]]&lt;&gt;"",Weekly[[#This Row],[XGB_P]]=FALSE,Weekly[[#This Row],[Actual]]=TRUE),AU476-1,IF(AND(Weekly[[#This Row],[H Odds &lt;]]&lt;&gt;"",Weekly[[#This Row],[XGB_P]]=TRUE,Weekly[[#This Row],[Actual]]=FALSE),AU476-1,AU476)))))</f>
        <v>64.510000000000005</v>
      </c>
      <c r="AV477" s="37">
        <f>IF(AND(Weekly[[#This Row],[V Odds &lt;]]="",Weekly[[#This Row],[H Odds &lt;]]=""),AV476,IF(AND(Weekly[[#This Row],[H Odds &lt;]]&lt;&gt;"",Weekly[[#This Row],[QDA_P]]=TRUE,Weekly[[#This Row],[Actual]]=TRUE),AV476+Weekly[[#This Row],[H Odds &lt;]]-1,IF(AND(Weekly[[#This Row],[V Odds &lt;]]&lt;&gt;"",Weekly[[#This Row],[QDA_P]]=FALSE,Weekly[[#This Row],[Actual]]=FALSE),AV476+Weekly[[#This Row],[V Odds &lt;]]-1,IF(AND(Weekly[[#This Row],[V Odds &lt;]]&lt;&gt;"",Weekly[[#This Row],[QDA_P]]=FALSE,Weekly[[#This Row],[Actual]]=TRUE),AV476-1,IF(AND(Weekly[[#This Row],[H Odds &lt;]]&lt;&gt;"",Weekly[[#This Row],[QDA_P]]=TRUE,Weekly[[#This Row],[Actual]]=FALSE),AV476-1,AV476)))))</f>
        <v>58.199999999999989</v>
      </c>
      <c r="AW477" s="37">
        <f>IF(AND(Weekly[[#This Row],[H Odds &lt;]]="",Weekly[[#This Row],[V Odds &lt;]]=""),AW476,IF(AND(Weekly[[#This Row],[KNC_P]]=Weekly[[#This Row],[Actual]],Weekly[[#This Row],[KNC_P]]=TRUE),AW476+Weekly[[#This Row],[BF H Odds]]-1,IF(AND(Weekly[[#This Row],[KNC_P]]=Weekly[[#This Row],[Actual]],Weekly[[#This Row],[KNC_P]]=FALSE),AW476+Weekly[[#This Row],[BF V Odds]]-1,AW476-1)))</f>
        <v>53.650000000000013</v>
      </c>
      <c r="AX477" s="37">
        <f>IF(AND(Weekly[[#This Row],[V Odds &lt;]]="",Weekly[[#This Row],[H Odds &lt;]]=""),AX476,IF(AND(Weekly[[#This Row],[V Odds &lt;]]&lt;&gt;"",Weekly[[#This Row],[FALSES]]&gt;0,Weekly[[#This Row],[Actual]]=FALSE),AX476+Weekly[[#This Row],[V Odds &lt;]]-1,IF(AND(Weekly[[#This Row],[H Odds &lt;]]&lt;&gt;"",Weekly[[#This Row],[TRUES]]&gt;0,Weekly[[#This Row],[Actual]]=TRUE),AX476+Weekly[[#This Row],[H Odds &lt;]]-1,IF(AND(Weekly[[#This Row],[V Odds &lt;]]&lt;&gt;"",Weekly[[#This Row],[FALSES]]=0),AX476,IF(AND(Weekly[[#This Row],[H Odds &lt;]]&lt;&gt;"",Weekly[[#This Row],[TRUES]]=0),AX476,AX476-1)))))</f>
        <v>98.499999999999972</v>
      </c>
      <c r="AY477" s="37">
        <f>IF(AND(Weekly[[#This Row],[V Odds &lt;]]="",Weekly[[#This Row],[H Odds &lt;]]=""),AY476,IF(AND(Weekly[[#This Row],[V Odds &lt;]]&lt;&gt;"",Weekly[[#This Row],[FALSES]]&gt;0,Weekly[[#This Row],[Actual]]=FALSE),AY476+((Weekly[[#This Row],[V Odds &lt;]]-1)*0.92),IF(AND(Weekly[[#This Row],[H Odds &lt;]]&lt;&gt;"",Weekly[[#This Row],[TRUES]]&gt;0,Weekly[[#This Row],[Actual]]=TRUE),AY476+((Weekly[[#This Row],[H Odds &lt;]]-1)*0.92),IF(AND(Weekly[[#This Row],[V Odds &lt;]]&lt;&gt;"",Weekly[[#This Row],[FALSES]]=0),AY476,IF(AND(Weekly[[#This Row],[H Odds &lt;]]&lt;&gt;"",Weekly[[#This Row],[TRUES]]=0),AY476,AY476-1)))))</f>
        <v>88.460000000000036</v>
      </c>
      <c r="AZ477" s="37">
        <f>IF(AND(Weekly[[#This Row],[V Odds &lt;]]="",Weekly[[#This Row],[H Odds &lt;]]=""),AZ476,IF(AND(Weekly[[#This Row],[V Odds &lt;]]&lt;&gt;"",Weekly[[#This Row],[Actual]]=FALSE),AZ476+Weekly[[#This Row],[V Odds &lt;]]-1,IF(AND(Weekly[[#This Row],[H Odds &lt;]]&lt;&gt;"",Weekly[[#This Row],[Actual]]=TRUE),AZ476+Weekly[[#This Row],[H Odds &lt;]]-1,AZ476-1)))</f>
        <v>84.469999999999985</v>
      </c>
      <c r="BA477" s="38">
        <f>IF(Weekly[[#This Row],[H Odds &lt;]]="",BA476,IF(AND(Weekly[[#This Row],[H Odds &lt;]]&lt;&gt;"",Weekly[[#This Row],[SVC_P]]=TRUE,Weekly[[#This Row],[Actual]]=TRUE),BA476+Weekly[[#This Row],[H Odds &lt;]]-1,IF(AND(Weekly[[#This Row],[H Odds &lt;]]&lt;&gt;"",Weekly[[#This Row],[SVC_P]]=TRUE,Weekly[[#This Row],[Actual]]=FALSE),BA476-1,BA476)))</f>
        <v>74.589999999999989</v>
      </c>
      <c r="BB477" s="38">
        <f>IF(Weekly[[#This Row],[H Odds &lt;]]="",BB476,IF(AND(Weekly[[#This Row],[H Odds &lt;]]&lt;&gt;"",Weekly[[#This Row],[ADBC_P]]=TRUE,Weekly[[#This Row],[Actual]]=TRUE),BB476+Weekly[[#This Row],[H Odds &lt;]]-1,IF(AND(Weekly[[#This Row],[H Odds &lt;]]&lt;&gt;"",Weekly[[#This Row],[ADBC_P]]=TRUE,Weekly[[#This Row],[Actual]]=FALSE),BB476-1,BB476)))</f>
        <v>48.41</v>
      </c>
      <c r="BC477" s="38">
        <f>IF(Weekly[[#This Row],[H Odds &lt;]]="",BC476,IF(AND(Weekly[[#This Row],[H Odds &lt;]]&lt;&gt;"",Weekly[[#This Row],[RFC_P]]=TRUE,Weekly[[#This Row],[Actual]]=TRUE),BC476+Weekly[[#This Row],[H Odds &lt;]]-1,IF(AND(Weekly[[#This Row],[H Odds &lt;]]&lt;&gt;"",Weekly[[#This Row],[RFC_P]]=TRUE,Weekly[[#This Row],[Actual]]=FALSE),BC476-1,BC476)))</f>
        <v>50.109999999999992</v>
      </c>
      <c r="BD477" s="38">
        <f>IF(Weekly[[#This Row],[H Odds &lt;]]="",BD476,IF(AND(Weekly[[#This Row],[H Odds &lt;]]&lt;&gt;"",Weekly[[#This Row],[GBC_P]]=TRUE,Weekly[[#This Row],[Actual]]=TRUE),BD476+Weekly[[#This Row],[H Odds &lt;]]-1,IF(AND(Weekly[[#This Row],[H Odds &lt;]]&lt;&gt;"",Weekly[[#This Row],[GBC_P]]=TRUE,Weekly[[#This Row],[Actual]]=FALSE),BD476-1,BD476)))</f>
        <v>50.110000000000007</v>
      </c>
      <c r="BE477" s="38">
        <f>IF(Weekly[[#This Row],[H Odds &lt;]]="",BE476,IF(AND(Weekly[[#This Row],[H Odds &lt;]]&lt;&gt;"",Weekly[[#This Row],[HGBC_P]]=TRUE,Weekly[[#This Row],[Actual]]=TRUE),BE476+Weekly[[#This Row],[H Odds &lt;]]-1,IF(AND(Weekly[[#This Row],[H Odds &lt;]]&lt;&gt;"",Weekly[[#This Row],[HGBC_P]]=TRUE,Weekly[[#This Row],[Actual]]=FALSE),BE476-1,BE476)))</f>
        <v>53.459999999999994</v>
      </c>
      <c r="BF477" s="38">
        <f>IF(Weekly[[#This Row],[H Odds &lt;]]="",BF476,IF(AND(Weekly[[#This Row],[H Odds &lt;]]&lt;&gt;"",Weekly[[#This Row],[XGB_P]]=TRUE,Weekly[[#This Row],[Actual]]=TRUE),BF476+Weekly[[#This Row],[H Odds &lt;]]-1,IF(AND(Weekly[[#This Row],[H Odds &lt;]]&lt;&gt;"",Weekly[[#This Row],[XGB_P]]=TRUE,Weekly[[#This Row],[Actual]]=FALSE),BF476-1,BF476)))</f>
        <v>60.08</v>
      </c>
      <c r="BG477" s="38">
        <f>IF(Weekly[[#This Row],[H Odds &lt;]]="",BG476,IF(AND(Weekly[[#This Row],[H Odds &lt;]]&lt;&gt;"",Weekly[[#This Row],[QDA_P]]=TRUE,Weekly[[#This Row],[Actual]]=TRUE),BG476+Weekly[[#This Row],[H Odds &lt;]]-1,IF(AND(Weekly[[#This Row],[H Odds &lt;]]&lt;&gt;"",Weekly[[#This Row],[QDA_P]]=TRUE,Weekly[[#This Row],[Actual]]=FALSE),BG476-1,BG476)))</f>
        <v>48.129999999999995</v>
      </c>
      <c r="BH477" s="38">
        <f>IF(Weekly[[#This Row],[H Odds &lt;]]="",BH476,IF(AND(Weekly[[#This Row],[H Odds &lt;]]&lt;&gt;"",Weekly[[#This Row],[KNC_P]]=TRUE,Weekly[[#This Row],[Actual]]=TRUE),BH476+Weekly[[#This Row],[H Odds &lt;]]-1,IF(AND(Weekly[[#This Row],[H Odds &lt;]]&lt;&gt;"",Weekly[[#This Row],[KNC_P]]=TRUE,Weekly[[#This Row],[Actual]]=FALSE),BH476-1,BH476)))</f>
        <v>53.499999999999993</v>
      </c>
      <c r="BI477" s="38">
        <f>IF(Weekly[[#This Row],[H Odds &lt;]]="",BI476,IF(AND(Weekly[[#This Row],[H Odds &lt;]]&lt;&gt;"",Weekly[[#This Row],[TRUES]]&gt;0,Weekly[[#This Row],[Actual]]=TRUE),BI476+Weekly[[#This Row],[H Odds &lt;]]-1,IF(AND(Weekly[[#This Row],[H Odds &lt;]]&lt;&gt;"",Weekly[[#This Row],[TRUES]]=0),BI476,BI476-1)))</f>
        <v>74.589999999999989</v>
      </c>
      <c r="BJ477" s="38">
        <f>IF(Weekly[[#This Row],[H Odds &lt;]]="",BJ476,IF(AND(Weekly[[#This Row],[H Odds &lt;]]&lt;&gt;"",Weekly[[#This Row],[Actual]]=TRUE),BJ476+Weekly[[#This Row],[H Odds &lt;]]-1,IF(AND(Weekly[[#This Row],[H Odds &lt;]]&lt;&gt;"",Weekly[[#This Row],[Actual]]=FALSE),BJ476-1,BJ476)))</f>
        <v>76.489999999999995</v>
      </c>
      <c r="BK477" s="58">
        <f>IF(AND(Weekly[[#This Row],[TRUES]]&gt;4,Weekly[[#This Row],[Actual]]=TRUE),BK476+Weekly[[#This Row],[BF H Odds]]-1,IF(AND(Weekly[[#This Row],[FALSES]]&gt;4,Weekly[[#This Row],[Actual]]=FALSE),BK476+Weekly[[#This Row],[BF V Odds]]-1,IF(AND(Weekly[[#This Row],[TRUES]]&gt;4,Weekly[[#This Row],[Actual]]=FALSE),BK476-1,IF(AND(Weekly[[#This Row],[FALSES]]&gt;4,Weekly[[#This Row],[Actual]]=TRUE),BK476-1,BK476))))</f>
        <v>-6.5799999999999699</v>
      </c>
      <c r="BL477" s="58">
        <f>IF(AND(Weekly[[#This Row],[TRUES]]&gt;5,Weekly[[#This Row],[Actual]]=TRUE),BL476+Weekly[[#This Row],[BF H Odds]]-1,IF(AND(Weekly[[#This Row],[FALSES]]&gt;5,Weekly[[#This Row],[Actual]]=FALSE),BL476+Weekly[[#This Row],[BF V Odds]]-1,IF(AND(Weekly[[#This Row],[TRUES]]&gt;5,Weekly[[#This Row],[Actual]]=FALSE),BL476-1,IF(AND(Weekly[[#This Row],[FALSES]]&gt;5,Weekly[[#This Row],[Actual]]=TRUE),BL476-1,BL476))))</f>
        <v>3.5600000000000236</v>
      </c>
      <c r="BM477" s="58">
        <f>IF(AND(Weekly[[#This Row],[TRUES]]&gt;6,Weekly[[#This Row],[Actual]]=TRUE),BM476+Weekly[[#This Row],[BF H Odds]]-1,IF(AND(Weekly[[#This Row],[FALSES]]&gt;6,Weekly[[#This Row],[Actual]]=FALSE),BM476+Weekly[[#This Row],[BF V Odds]]-1,IF(AND(Weekly[[#This Row],[TRUES]]&gt;6,Weekly[[#This Row],[Actual]]=FALSE),BM476-1,IF(AND(Weekly[[#This Row],[FALSES]]&gt;6,Weekly[[#This Row],[Actual]]=TRUE),BM476-1,BM476))))</f>
        <v>36.260000000000012</v>
      </c>
    </row>
    <row r="478" spans="1:65" x14ac:dyDescent="0.25">
      <c r="A478" s="34"/>
      <c r="B478" s="10">
        <v>44302</v>
      </c>
      <c r="C478" s="17" t="s">
        <v>19</v>
      </c>
      <c r="D478" s="15" t="s">
        <v>36</v>
      </c>
      <c r="E478" t="b">
        <v>1</v>
      </c>
      <c r="F478" t="b">
        <v>1</v>
      </c>
      <c r="G478" t="b">
        <v>1</v>
      </c>
      <c r="H478" t="b">
        <v>1</v>
      </c>
      <c r="I478" t="b">
        <v>0</v>
      </c>
      <c r="J478" t="b">
        <v>1</v>
      </c>
      <c r="K478" t="b">
        <v>1</v>
      </c>
      <c r="L478" t="b">
        <v>1</v>
      </c>
      <c r="O478" t="str">
        <f>IF(Weekly[[#This Row],[H/V]]="H",Weekly[[#This Row],[BF H Odds]],IF(Weekly[[#This Row],[H/V]]="V",Weekly[[#This Row],[BF V Odds]],""))</f>
        <v/>
      </c>
      <c r="P478" t="b">
        <v>0</v>
      </c>
      <c r="R478" s="35">
        <f>IFERROR(IF(Weekly[[#This Row],[Won Bet?]]="yes",R477+(Weekly[[#This Row],[BF Odds]]*Weekly[[#This Row],[BF Stake]])-Weekly[[#This Row],[BF Stake]],R477-Weekly[[#This Row],[BF Stake]]),R477)</f>
        <v>969.50899999999967</v>
      </c>
      <c r="S478" s="9">
        <f>IFERROR(IF(Weekly[[#This Row],[Won Bet?]]="yes",S477+(((Weekly[[#This Row],[BF Odds]]*Weekly[[#This Row],[BF Stake]])-Weekly[[#This Row],[BF Stake]])*0.92),S477-Weekly[[#This Row],[BF Stake]]),S477)</f>
        <v>938.38827999999978</v>
      </c>
      <c r="T478">
        <v>2.1</v>
      </c>
      <c r="U478">
        <v>1.89</v>
      </c>
      <c r="V478" s="24">
        <f>IF(Weekly[[#This Row],[Actual]]="","",IF(AND(Weekly[[#This Row],[SVC_P]]=Weekly[[#This Row],[Actual]],Weekly[[#This Row],[SVC_P]]=TRUE),V477+Weekly[[#This Row],[BF H Odds]]-1,IF(AND(Weekly[[#This Row],[SVC_P]]=Weekly[[#This Row],[Actual]],Weekly[[#This Row],[SVC_P]]=FALSE),V477+Weekly[[#This Row],[BF V Odds]]-1,V477-1)))</f>
        <v>60.180000000000049</v>
      </c>
      <c r="W478" s="24">
        <f>IF(Weekly[[#This Row],[Actual]]="","",IF(AND(Weekly[[#This Row],[SVC_P]]=FALSE,Weekly[[#This Row],[Actual]]=TRUE),W477+Weekly[[#This Row],[BF H Odds]]-1,IF(AND(Weekly[[#This Row],[SVC_P]]=TRUE,Weekly[[#This Row],[Actual]]=FALSE,),W477+Weekly[[#This Row],[BF V Odds]]-1,W477-1)))</f>
        <v>-413.03</v>
      </c>
      <c r="X478" s="24">
        <f>IF(Weekly[[#This Row],[Actual]]="","",IF(AND(Weekly[[#This Row],[ADBC_P]]=Weekly[[#This Row],[Actual]],Weekly[[#This Row],[ADBC_P]]=TRUE),X477+Weekly[[#This Row],[BF H Odds]]-1,IF(AND(Weekly[[#This Row],[ADBC_P]]=Weekly[[#This Row],[Actual]],Weekly[[#This Row],[ADBC_P]]=FALSE),X477+Weekly[[#This Row],[BF V Odds]]-1,X477-1)))</f>
        <v>3.8500000000000227</v>
      </c>
      <c r="Y478" s="24">
        <f>IF(Weekly[[#This Row],[Actual]]="","",IF(AND(Weekly[[#This Row],[ADBC_P]]=FALSE,Weekly[[#This Row],[Actual]]=TRUE),Y477+Weekly[[#This Row],[BF H Odds]]-1,IF(AND(Weekly[[#This Row],[ADBC_P]]=TRUE,Weekly[[#This Row],[Actual]]=FALSE),Y477+Weekly[[#This Row],[BF V Odds]]-1,Y477-1)))</f>
        <v>64.710000000000008</v>
      </c>
      <c r="Z478" s="24">
        <f>IF(Weekly[[#This Row],[Actual]]="","",IF(AND(Weekly[[#This Row],[RFC_P]]=Weekly[[#This Row],[Actual]],Weekly[[#This Row],[RFC_P]]=TRUE),Z477+Weekly[[#This Row],[BF H Odds]]-1,IF(AND(Weekly[[#This Row],[RFC_P]]=Weekly[[#This Row],[Actual]],Weekly[[#This Row],[RFC_P]]=FALSE),Z477+Weekly[[#This Row],[BF V Odds]]-1,Z477-1)))</f>
        <v>22.090000000000003</v>
      </c>
      <c r="AA478" s="24">
        <f>IF(Weekly[[#This Row],[Actual]]="","",IF(AND(Weekly[[#This Row],[RFC_P]]=FALSE,Weekly[[#This Row],[Actual]]=TRUE),AA477+Weekly[[#This Row],[BF H Odds]]-1,IF(AND(Weekly[[#This Row],[RFC_P]]=TRUE,Weekly[[#This Row],[Actual]]=FALSE),AA477+Weekly[[#This Row],[BF V Odds]]-1,AA477-1)))</f>
        <v>46.46999999999997</v>
      </c>
      <c r="AB478" s="24">
        <f>IF(Weekly[[#This Row],[Actual]]="","",IF(AND(Weekly[[#This Row],[GBC_P]]=Weekly[[#This Row],[Actual]],Weekly[[#This Row],[GBC_P]]=TRUE),AB477+Weekly[[#This Row],[BF H Odds]]-1,IF(AND(Weekly[[#This Row],[GBC_P]]=Weekly[[#This Row],[Actual]],Weekly[[#This Row],[GBC_P]]=FALSE),AB477+Weekly[[#This Row],[BF V Odds]]-1,AB477-1)))</f>
        <v>-0.38999999999999169</v>
      </c>
      <c r="AC478" s="24">
        <f>IF(Weekly[[#This Row],[Actual]]="","",IF(AND(Weekly[[#This Row],[GBC_P]]=FALSE,Weekly[[#This Row],[Actual]]=TRUE),AC477+Weekly[[#This Row],[BF H Odds]]-1,IF(AND(Weekly[[#This Row],[GBC_P]]=TRUE,Weekly[[#This Row],[Actual]]=FALSE),AC477+Weekly[[#This Row],[BF V Odds]]-1,AC477-1)))</f>
        <v>68.949999999999946</v>
      </c>
      <c r="AD478" s="24">
        <f>IF(Weekly[[#This Row],[Actual]]="","",IF(AND(Weekly[[#This Row],[HGBC_P]]=Weekly[[#This Row],[Actual]],Weekly[[#This Row],[HGBC_P]]=TRUE),AD477+Weekly[[#This Row],[BF H Odds]]-1,IF(AND(Weekly[[#This Row],[HGBC_P]]=Weekly[[#This Row],[Actual]],Weekly[[#This Row],[HGBC_P]]=FALSE),AD477+Weekly[[#This Row],[BF V Odds]]-1,AD477-1)))</f>
        <v>-3.9099999999999748</v>
      </c>
      <c r="AE478" s="24">
        <f>IF(Weekly[[#This Row],[Actual]]="","",IF(AND(Weekly[[#This Row],[HGBC_P]]=FALSE,Weekly[[#This Row],[Actual]]=TRUE),AE477+Weekly[[#This Row],[BF H Odds]]-1,IF(AND(Weekly[[#This Row],[HGBC_P]]=TRUE,Weekly[[#This Row],[Actual]]=FALSE),AE477+Weekly[[#This Row],[BF V Odds]]-1,AE477-1)))</f>
        <v>72.47</v>
      </c>
      <c r="AF478" s="24">
        <f>IF(Weekly[[#This Row],[Actual]]="","",IF(AND(Weekly[[#This Row],[XGB_P]]=Weekly[[#This Row],[Actual]],Weekly[[#This Row],[XGB_P]]=TRUE),AF477+Weekly[[#This Row],[BF H Odds]]-1,IF(AND(Weekly[[#This Row],[XGB_P]]=Weekly[[#This Row],[Actual]],Weekly[[#This Row],[XGB_P]]=FALSE),AF477+Weekly[[#This Row],[BF V Odds]]-1,AF477-1)))</f>
        <v>20.730000000000018</v>
      </c>
      <c r="AG478" s="24">
        <f>IF(Weekly[[#This Row],[Actual]]="","",IF(AND(Weekly[[#This Row],[XGB_P]]=FALSE,Weekly[[#This Row],[Actual]]=TRUE),AG477+Weekly[[#This Row],[BF H Odds]]-1,IF(AND(Weekly[[#This Row],[XGB_P]]=TRUE,Weekly[[#This Row],[Actual]]=FALSE),AG477+Weekly[[#This Row],[BF V Odds]]-1,AG477-1)))</f>
        <v>47.829999999999984</v>
      </c>
      <c r="AH478" s="24">
        <f>IF(Weekly[[#This Row],[Actual]]="","",IF(AND(Weekly[[#This Row],[QDA_P]]=Weekly[[#This Row],[Actual]],Weekly[[#This Row],[QDA_P]]=TRUE),AH477+Weekly[[#This Row],[BF H Odds]]-1,IF(AND(Weekly[[#This Row],[QDA_P]]=Weekly[[#This Row],[Actual]],Weekly[[#This Row],[QDA_P]]=FALSE),AH477+Weekly[[#This Row],[BF V Odds]]-1,AH477-1)))</f>
        <v>-14.30999999999999</v>
      </c>
      <c r="AI478" s="24">
        <f>IF(Weekly[[#This Row],[Actual]]="","",IF(AND(Weekly[[#This Row],[QDA_P]]=FALSE,Weekly[[#This Row],[Actual]]=TRUE),AI477+Weekly[[#This Row],[BF H Odds]]-1,IF(AND(Weekly[[#This Row],[QDA_P]]=TRUE,Weekly[[#This Row],[Actual]]=FALSE),AI477+Weekly[[#This Row],[BF V Odds]]-1,AI477-1)))</f>
        <v>82.86999999999999</v>
      </c>
      <c r="AJ478" s="24">
        <f>IF(Weekly[[#This Row],[Actual]]="","",IF(AND(Weekly[[#This Row],[KNC_P]]=FALSE,Weekly[[#This Row],[Actual]]=TRUE),AJ477+Weekly[[#This Row],[BF H Odds]]-1,IF(AND(Weekly[[#This Row],[KNC_P]]=TRUE,Weekly[[#This Row],[Actual]]=FALSE),AJ477+Weekly[[#This Row],[BF V Odds]]-1,AJ477-1)))</f>
        <v>53.799999999999969</v>
      </c>
      <c r="AK478" s="24">
        <f>IF(Weekly[[#This Row],[Actual]]="","",IF(AND(Weekly[[#This Row],[KNC_P]]=FALSE,Weekly[[#This Row],[Actual]]=TRUE),AK477+Weekly[[#This Row],[BF H Odds]]-1,IF(AND(Weekly[[#This Row],[KNC_P]]=TRUE,Weekly[[#This Row],[Actual]]=FALSE),AK477+Weekly[[#This Row],[BF V Odds]]-1,AK477-1)))</f>
        <v>52.69999999999996</v>
      </c>
      <c r="AL478" s="30">
        <f>IF(Weekly[[#This Row],[Actual]]="","",COUNTIF(Weekly[[#This Row],[SVC_P]:[QDA_P]],TRUE))</f>
        <v>6</v>
      </c>
      <c r="AM478" s="30">
        <f>IF(Weekly[[#This Row],[Actual]]="","",COUNTIF(Weekly[[#This Row],[SVC_P]:[QDA_P]],FALSE))</f>
        <v>1</v>
      </c>
      <c r="AN478" s="36" t="str">
        <f>IF(AND(Weekly[[#This Row],[BF V Odds]]&gt;$BO$6,Weekly[[#This Row],[BF V Odds]] &lt; $BO$7),Weekly[[#This Row],[BF V Odds]],"")</f>
        <v/>
      </c>
      <c r="AO478" s="36" t="str">
        <f>IF(AND(Weekly[[#This Row],[BF H Odds]]&gt;$BO$6, Weekly[[#This Row],[BF H Odds]] &lt; $BO$7),Weekly[[#This Row],[BF H Odds]],"")</f>
        <v/>
      </c>
      <c r="AP478" s="37">
        <f>IF(AND(Weekly[[#This Row],[V Odds &lt;]]="",Weekly[[#This Row],[H Odds &lt;]]=""),AP477,IF(AND(Weekly[[#This Row],[H Odds &lt;]]&lt;&gt;"",Weekly[[#This Row],[SVC_P]]=TRUE,Weekly[[#This Row],[Actual]]=TRUE),AP477+Weekly[[#This Row],[H Odds &lt;]]-1,IF(AND(Weekly[[#This Row],[V Odds &lt;]]&lt;&gt;"",Weekly[[#This Row],[SVC_P]]=FALSE,Weekly[[#This Row],[Actual]]=FALSE),AP477+Weekly[[#This Row],[V Odds &lt;]]-1,IF(AND(Weekly[[#This Row],[V Odds &lt;]]&lt;&gt;"",Weekly[[#This Row],[SVC_P]]=FALSE,Weekly[[#This Row],[Actual]]=TRUE),AP477-1,IF(AND(Weekly[[#This Row],[H Odds &lt;]]&lt;&gt;"",Weekly[[#This Row],[SVC_P]]=TRUE,Weekly[[#This Row],[Actual]]=FALSE),AP477-1,AP477)))))</f>
        <v>79.63000000000001</v>
      </c>
      <c r="AQ478" s="37">
        <f>IF(AND(Weekly[[#This Row],[V Odds &lt;]]="",Weekly[[#This Row],[H Odds &lt;]]=""),AQ477,IF(AND(Weekly[[#This Row],[H Odds &lt;]]&lt;&gt;"",Weekly[[#This Row],[ADBC_P]]=TRUE,Weekly[[#This Row],[Actual]]=TRUE),AQ477+Weekly[[#This Row],[H Odds &lt;]]-1,IF(AND(Weekly[[#This Row],[V Odds &lt;]]&lt;&gt;"",Weekly[[#This Row],[ADBC_P]]=FALSE,Weekly[[#This Row],[Actual]]=FALSE),AQ477+Weekly[[#This Row],[V Odds &lt;]]-1,IF(AND(Weekly[[#This Row],[V Odds &lt;]]&lt;&gt;"",Weekly[[#This Row],[ADBC_P]]=FALSE,Weekly[[#This Row],[Actual]]=TRUE),AQ477-1,IF(AND(Weekly[[#This Row],[H Odds &lt;]]&lt;&gt;"",Weekly[[#This Row],[ADBC_P]]=TRUE,Weekly[[#This Row],[Actual]]=FALSE),AQ477-1,AQ477)))))</f>
        <v>49.73</v>
      </c>
      <c r="AR478" s="37">
        <f>IF(AND(Weekly[[#This Row],[V Odds &lt;]]="",Weekly[[#This Row],[H Odds &lt;]]=""),AR477,IF(AND(Weekly[[#This Row],[H Odds &lt;]]&lt;&gt;"",Weekly[[#This Row],[RFC_P]]=TRUE,Weekly[[#This Row],[Actual]]=TRUE),AR477+Weekly[[#This Row],[H Odds &lt;]]-1,IF(AND(Weekly[[#This Row],[V Odds &lt;]]&lt;&gt;"",Weekly[[#This Row],[RFC_P]]=FALSE,Weekly[[#This Row],[Actual]]=FALSE),AR477+Weekly[[#This Row],[V Odds &lt;]]-1,IF(AND(Weekly[[#This Row],[V Odds &lt;]]&lt;&gt;"",Weekly[[#This Row],[RFC_P]]=FALSE,Weekly[[#This Row],[Actual]]=TRUE),AR477-1,IF(AND(Weekly[[#This Row],[H Odds &lt;]]&lt;&gt;"",Weekly[[#This Row],[RFC_P]]=TRUE,Weekly[[#This Row],[Actual]]=FALSE),AR477-1,AR477)))))</f>
        <v>69.439999999999984</v>
      </c>
      <c r="AS478" s="37">
        <f>IF(AND(Weekly[[#This Row],[V Odds &lt;]]="",Weekly[[#This Row],[H Odds &lt;]]=""),AS477,IF(AND(Weekly[[#This Row],[H Odds &lt;]]&lt;&gt;"",Weekly[[#This Row],[GBC_P]]=TRUE,Weekly[[#This Row],[Actual]]=TRUE),AS477+Weekly[[#This Row],[H Odds &lt;]]-1,IF(AND(Weekly[[#This Row],[V Odds &lt;]]&lt;&gt;"",Weekly[[#This Row],[GBC_P]]=FALSE,Weekly[[#This Row],[Actual]]=FALSE),AS477+Weekly[[#This Row],[V Odds &lt;]]-1,IF(AND(Weekly[[#This Row],[V Odds &lt;]]&lt;&gt;"",Weekly[[#This Row],[GBC_P]]=FALSE,Weekly[[#This Row],[Actual]]=TRUE),AS477-1,IF(AND(Weekly[[#This Row],[H Odds &lt;]]&lt;&gt;"",Weekly[[#This Row],[GBC_P]]=TRUE,Weekly[[#This Row],[Actual]]=FALSE),AS477-1,AS477)))))</f>
        <v>53.63</v>
      </c>
      <c r="AT478" s="37">
        <f>IF(AND(Weekly[[#This Row],[V Odds &lt;]]="",Weekly[[#This Row],[H Odds &lt;]]=""),AT477,IF(AND(Weekly[[#This Row],[H Odds &lt;]]&lt;&gt;"",Weekly[[#This Row],[HGBC_P]]=TRUE,Weekly[[#This Row],[Actual]]=TRUE),AT477+Weekly[[#This Row],[H Odds &lt;]]-1,IF(AND(Weekly[[#This Row],[V Odds &lt;]]&lt;&gt;"",Weekly[[#This Row],[HGBC_P]]=FALSE,Weekly[[#This Row],[Actual]]=FALSE),AT477+Weekly[[#This Row],[V Odds &lt;]]-1,IF(AND(Weekly[[#This Row],[V Odds &lt;]]&lt;&gt;"",Weekly[[#This Row],[HGBC_P]]=FALSE,Weekly[[#This Row],[Actual]]=TRUE),AT477-1,IF(AND(Weekly[[#This Row],[H Odds &lt;]]&lt;&gt;"",Weekly[[#This Row],[HGBC_P]]=TRUE,Weekly[[#This Row],[Actual]]=FALSE),AT477-1,AT477)))))</f>
        <v>53.16</v>
      </c>
      <c r="AU478" s="37">
        <f>IF(AND(Weekly[[#This Row],[V Odds &lt;]]="",Weekly[[#This Row],[H Odds &lt;]]=""),AU477,IF(AND(Weekly[[#This Row],[H Odds &lt;]]&lt;&gt;"",Weekly[[#This Row],[XGB_P]]=TRUE,Weekly[[#This Row],[Actual]]=TRUE),AU477+Weekly[[#This Row],[H Odds &lt;]]-1,IF(AND(Weekly[[#This Row],[V Odds &lt;]]&lt;&gt;"",Weekly[[#This Row],[XGB_P]]=FALSE,Weekly[[#This Row],[Actual]]=FALSE),AU477+Weekly[[#This Row],[V Odds &lt;]]-1,IF(AND(Weekly[[#This Row],[V Odds &lt;]]&lt;&gt;"",Weekly[[#This Row],[XGB_P]]=FALSE,Weekly[[#This Row],[Actual]]=TRUE),AU477-1,IF(AND(Weekly[[#This Row],[H Odds &lt;]]&lt;&gt;"",Weekly[[#This Row],[XGB_P]]=TRUE,Weekly[[#This Row],[Actual]]=FALSE),AU477-1,AU477)))))</f>
        <v>64.510000000000005</v>
      </c>
      <c r="AV478" s="37">
        <f>IF(AND(Weekly[[#This Row],[V Odds &lt;]]="",Weekly[[#This Row],[H Odds &lt;]]=""),AV477,IF(AND(Weekly[[#This Row],[H Odds &lt;]]&lt;&gt;"",Weekly[[#This Row],[QDA_P]]=TRUE,Weekly[[#This Row],[Actual]]=TRUE),AV477+Weekly[[#This Row],[H Odds &lt;]]-1,IF(AND(Weekly[[#This Row],[V Odds &lt;]]&lt;&gt;"",Weekly[[#This Row],[QDA_P]]=FALSE,Weekly[[#This Row],[Actual]]=FALSE),AV477+Weekly[[#This Row],[V Odds &lt;]]-1,IF(AND(Weekly[[#This Row],[V Odds &lt;]]&lt;&gt;"",Weekly[[#This Row],[QDA_P]]=FALSE,Weekly[[#This Row],[Actual]]=TRUE),AV477-1,IF(AND(Weekly[[#This Row],[H Odds &lt;]]&lt;&gt;"",Weekly[[#This Row],[QDA_P]]=TRUE,Weekly[[#This Row],[Actual]]=FALSE),AV477-1,AV477)))))</f>
        <v>58.199999999999989</v>
      </c>
      <c r="AW478" s="37">
        <f>IF(AND(Weekly[[#This Row],[H Odds &lt;]]="",Weekly[[#This Row],[V Odds &lt;]]=""),AW477,IF(AND(Weekly[[#This Row],[KNC_P]]=Weekly[[#This Row],[Actual]],Weekly[[#This Row],[KNC_P]]=TRUE),AW477+Weekly[[#This Row],[BF H Odds]]-1,IF(AND(Weekly[[#This Row],[KNC_P]]=Weekly[[#This Row],[Actual]],Weekly[[#This Row],[KNC_P]]=FALSE),AW477+Weekly[[#This Row],[BF V Odds]]-1,AW477-1)))</f>
        <v>53.650000000000013</v>
      </c>
      <c r="AX478" s="37">
        <f>IF(AND(Weekly[[#This Row],[V Odds &lt;]]="",Weekly[[#This Row],[H Odds &lt;]]=""),AX477,IF(AND(Weekly[[#This Row],[V Odds &lt;]]&lt;&gt;"",Weekly[[#This Row],[FALSES]]&gt;0,Weekly[[#This Row],[Actual]]=FALSE),AX477+Weekly[[#This Row],[V Odds &lt;]]-1,IF(AND(Weekly[[#This Row],[H Odds &lt;]]&lt;&gt;"",Weekly[[#This Row],[TRUES]]&gt;0,Weekly[[#This Row],[Actual]]=TRUE),AX477+Weekly[[#This Row],[H Odds &lt;]]-1,IF(AND(Weekly[[#This Row],[V Odds &lt;]]&lt;&gt;"",Weekly[[#This Row],[FALSES]]=0),AX477,IF(AND(Weekly[[#This Row],[H Odds &lt;]]&lt;&gt;"",Weekly[[#This Row],[TRUES]]=0),AX477,AX477-1)))))</f>
        <v>98.499999999999972</v>
      </c>
      <c r="AY478" s="37">
        <f>IF(AND(Weekly[[#This Row],[V Odds &lt;]]="",Weekly[[#This Row],[H Odds &lt;]]=""),AY477,IF(AND(Weekly[[#This Row],[V Odds &lt;]]&lt;&gt;"",Weekly[[#This Row],[FALSES]]&gt;0,Weekly[[#This Row],[Actual]]=FALSE),AY477+((Weekly[[#This Row],[V Odds &lt;]]-1)*0.92),IF(AND(Weekly[[#This Row],[H Odds &lt;]]&lt;&gt;"",Weekly[[#This Row],[TRUES]]&gt;0,Weekly[[#This Row],[Actual]]=TRUE),AY477+((Weekly[[#This Row],[H Odds &lt;]]-1)*0.92),IF(AND(Weekly[[#This Row],[V Odds &lt;]]&lt;&gt;"",Weekly[[#This Row],[FALSES]]=0),AY477,IF(AND(Weekly[[#This Row],[H Odds &lt;]]&lt;&gt;"",Weekly[[#This Row],[TRUES]]=0),AY477,AY477-1)))))</f>
        <v>88.460000000000036</v>
      </c>
      <c r="AZ478" s="37">
        <f>IF(AND(Weekly[[#This Row],[V Odds &lt;]]="",Weekly[[#This Row],[H Odds &lt;]]=""),AZ477,IF(AND(Weekly[[#This Row],[V Odds &lt;]]&lt;&gt;"",Weekly[[#This Row],[Actual]]=FALSE),AZ477+Weekly[[#This Row],[V Odds &lt;]]-1,IF(AND(Weekly[[#This Row],[H Odds &lt;]]&lt;&gt;"",Weekly[[#This Row],[Actual]]=TRUE),AZ477+Weekly[[#This Row],[H Odds &lt;]]-1,AZ477-1)))</f>
        <v>84.469999999999985</v>
      </c>
      <c r="BA478" s="38">
        <f>IF(Weekly[[#This Row],[H Odds &lt;]]="",BA477,IF(AND(Weekly[[#This Row],[H Odds &lt;]]&lt;&gt;"",Weekly[[#This Row],[SVC_P]]=TRUE,Weekly[[#This Row],[Actual]]=TRUE),BA477+Weekly[[#This Row],[H Odds &lt;]]-1,IF(AND(Weekly[[#This Row],[H Odds &lt;]]&lt;&gt;"",Weekly[[#This Row],[SVC_P]]=TRUE,Weekly[[#This Row],[Actual]]=FALSE),BA477-1,BA477)))</f>
        <v>74.589999999999989</v>
      </c>
      <c r="BB478" s="38">
        <f>IF(Weekly[[#This Row],[H Odds &lt;]]="",BB477,IF(AND(Weekly[[#This Row],[H Odds &lt;]]&lt;&gt;"",Weekly[[#This Row],[ADBC_P]]=TRUE,Weekly[[#This Row],[Actual]]=TRUE),BB477+Weekly[[#This Row],[H Odds &lt;]]-1,IF(AND(Weekly[[#This Row],[H Odds &lt;]]&lt;&gt;"",Weekly[[#This Row],[ADBC_P]]=TRUE,Weekly[[#This Row],[Actual]]=FALSE),BB477-1,BB477)))</f>
        <v>48.41</v>
      </c>
      <c r="BC478" s="38">
        <f>IF(Weekly[[#This Row],[H Odds &lt;]]="",BC477,IF(AND(Weekly[[#This Row],[H Odds &lt;]]&lt;&gt;"",Weekly[[#This Row],[RFC_P]]=TRUE,Weekly[[#This Row],[Actual]]=TRUE),BC477+Weekly[[#This Row],[H Odds &lt;]]-1,IF(AND(Weekly[[#This Row],[H Odds &lt;]]&lt;&gt;"",Weekly[[#This Row],[RFC_P]]=TRUE,Weekly[[#This Row],[Actual]]=FALSE),BC477-1,BC477)))</f>
        <v>50.109999999999992</v>
      </c>
      <c r="BD478" s="38">
        <f>IF(Weekly[[#This Row],[H Odds &lt;]]="",BD477,IF(AND(Weekly[[#This Row],[H Odds &lt;]]&lt;&gt;"",Weekly[[#This Row],[GBC_P]]=TRUE,Weekly[[#This Row],[Actual]]=TRUE),BD477+Weekly[[#This Row],[H Odds &lt;]]-1,IF(AND(Weekly[[#This Row],[H Odds &lt;]]&lt;&gt;"",Weekly[[#This Row],[GBC_P]]=TRUE,Weekly[[#This Row],[Actual]]=FALSE),BD477-1,BD477)))</f>
        <v>50.110000000000007</v>
      </c>
      <c r="BE478" s="38">
        <f>IF(Weekly[[#This Row],[H Odds &lt;]]="",BE477,IF(AND(Weekly[[#This Row],[H Odds &lt;]]&lt;&gt;"",Weekly[[#This Row],[HGBC_P]]=TRUE,Weekly[[#This Row],[Actual]]=TRUE),BE477+Weekly[[#This Row],[H Odds &lt;]]-1,IF(AND(Weekly[[#This Row],[H Odds &lt;]]&lt;&gt;"",Weekly[[#This Row],[HGBC_P]]=TRUE,Weekly[[#This Row],[Actual]]=FALSE),BE477-1,BE477)))</f>
        <v>53.459999999999994</v>
      </c>
      <c r="BF478" s="38">
        <f>IF(Weekly[[#This Row],[H Odds &lt;]]="",BF477,IF(AND(Weekly[[#This Row],[H Odds &lt;]]&lt;&gt;"",Weekly[[#This Row],[XGB_P]]=TRUE,Weekly[[#This Row],[Actual]]=TRUE),BF477+Weekly[[#This Row],[H Odds &lt;]]-1,IF(AND(Weekly[[#This Row],[H Odds &lt;]]&lt;&gt;"",Weekly[[#This Row],[XGB_P]]=TRUE,Weekly[[#This Row],[Actual]]=FALSE),BF477-1,BF477)))</f>
        <v>60.08</v>
      </c>
      <c r="BG478" s="38">
        <f>IF(Weekly[[#This Row],[H Odds &lt;]]="",BG477,IF(AND(Weekly[[#This Row],[H Odds &lt;]]&lt;&gt;"",Weekly[[#This Row],[QDA_P]]=TRUE,Weekly[[#This Row],[Actual]]=TRUE),BG477+Weekly[[#This Row],[H Odds &lt;]]-1,IF(AND(Weekly[[#This Row],[H Odds &lt;]]&lt;&gt;"",Weekly[[#This Row],[QDA_P]]=TRUE,Weekly[[#This Row],[Actual]]=FALSE),BG477-1,BG477)))</f>
        <v>48.129999999999995</v>
      </c>
      <c r="BH478" s="38">
        <f>IF(Weekly[[#This Row],[H Odds &lt;]]="",BH477,IF(AND(Weekly[[#This Row],[H Odds &lt;]]&lt;&gt;"",Weekly[[#This Row],[KNC_P]]=TRUE,Weekly[[#This Row],[Actual]]=TRUE),BH477+Weekly[[#This Row],[H Odds &lt;]]-1,IF(AND(Weekly[[#This Row],[H Odds &lt;]]&lt;&gt;"",Weekly[[#This Row],[KNC_P]]=TRUE,Weekly[[#This Row],[Actual]]=FALSE),BH477-1,BH477)))</f>
        <v>53.499999999999993</v>
      </c>
      <c r="BI478" s="38">
        <f>IF(Weekly[[#This Row],[H Odds &lt;]]="",BI477,IF(AND(Weekly[[#This Row],[H Odds &lt;]]&lt;&gt;"",Weekly[[#This Row],[TRUES]]&gt;0,Weekly[[#This Row],[Actual]]=TRUE),BI477+Weekly[[#This Row],[H Odds &lt;]]-1,IF(AND(Weekly[[#This Row],[H Odds &lt;]]&lt;&gt;"",Weekly[[#This Row],[TRUES]]=0),BI477,BI477-1)))</f>
        <v>74.589999999999989</v>
      </c>
      <c r="BJ478" s="38">
        <f>IF(Weekly[[#This Row],[H Odds &lt;]]="",BJ477,IF(AND(Weekly[[#This Row],[H Odds &lt;]]&lt;&gt;"",Weekly[[#This Row],[Actual]]=TRUE),BJ477+Weekly[[#This Row],[H Odds &lt;]]-1,IF(AND(Weekly[[#This Row],[H Odds &lt;]]&lt;&gt;"",Weekly[[#This Row],[Actual]]=FALSE),BJ477-1,BJ477)))</f>
        <v>76.489999999999995</v>
      </c>
      <c r="BK478" s="58">
        <f>IF(AND(Weekly[[#This Row],[TRUES]]&gt;4,Weekly[[#This Row],[Actual]]=TRUE),BK477+Weekly[[#This Row],[BF H Odds]]-1,IF(AND(Weekly[[#This Row],[FALSES]]&gt;4,Weekly[[#This Row],[Actual]]=FALSE),BK477+Weekly[[#This Row],[BF V Odds]]-1,IF(AND(Weekly[[#This Row],[TRUES]]&gt;4,Weekly[[#This Row],[Actual]]=FALSE),BK477-1,IF(AND(Weekly[[#This Row],[FALSES]]&gt;4,Weekly[[#This Row],[Actual]]=TRUE),BK477-1,BK477))))</f>
        <v>-7.5799999999999699</v>
      </c>
      <c r="BL478" s="58">
        <f>IF(AND(Weekly[[#This Row],[TRUES]]&gt;5,Weekly[[#This Row],[Actual]]=TRUE),BL477+Weekly[[#This Row],[BF H Odds]]-1,IF(AND(Weekly[[#This Row],[FALSES]]&gt;5,Weekly[[#This Row],[Actual]]=FALSE),BL477+Weekly[[#This Row],[BF V Odds]]-1,IF(AND(Weekly[[#This Row],[TRUES]]&gt;5,Weekly[[#This Row],[Actual]]=FALSE),BL477-1,IF(AND(Weekly[[#This Row],[FALSES]]&gt;5,Weekly[[#This Row],[Actual]]=TRUE),BL477-1,BL477))))</f>
        <v>2.5600000000000236</v>
      </c>
      <c r="BM478" s="58">
        <f>IF(AND(Weekly[[#This Row],[TRUES]]&gt;6,Weekly[[#This Row],[Actual]]=TRUE),BM477+Weekly[[#This Row],[BF H Odds]]-1,IF(AND(Weekly[[#This Row],[FALSES]]&gt;6,Weekly[[#This Row],[Actual]]=FALSE),BM477+Weekly[[#This Row],[BF V Odds]]-1,IF(AND(Weekly[[#This Row],[TRUES]]&gt;6,Weekly[[#This Row],[Actual]]=FALSE),BM477-1,IF(AND(Weekly[[#This Row],[FALSES]]&gt;6,Weekly[[#This Row],[Actual]]=TRUE),BM477-1,BM477))))</f>
        <v>36.260000000000012</v>
      </c>
    </row>
    <row r="479" spans="1:65" x14ac:dyDescent="0.25">
      <c r="A479" s="39"/>
      <c r="B479" s="10">
        <v>44302</v>
      </c>
      <c r="C479" s="44" t="s">
        <v>28</v>
      </c>
      <c r="D479" s="40" t="s">
        <v>18</v>
      </c>
      <c r="E479" s="41" t="b">
        <v>1</v>
      </c>
      <c r="F479" s="41" t="b">
        <v>1</v>
      </c>
      <c r="G479" s="41" t="b">
        <v>1</v>
      </c>
      <c r="H479" s="41" t="b">
        <v>1</v>
      </c>
      <c r="I479" s="41" t="b">
        <v>1</v>
      </c>
      <c r="J479" s="41" t="b">
        <v>0</v>
      </c>
      <c r="K479" s="41" t="b">
        <v>1</v>
      </c>
      <c r="L479" s="41" t="b">
        <v>1</v>
      </c>
      <c r="M479" s="41" t="s">
        <v>101</v>
      </c>
      <c r="N479">
        <v>23.58</v>
      </c>
      <c r="O479">
        <f>IF(Weekly[[#This Row],[H/V]]="H",Weekly[[#This Row],[BF H Odds]],IF(Weekly[[#This Row],[H/V]]="V",Weekly[[#This Row],[BF V Odds]],""))</f>
        <v>3.25</v>
      </c>
      <c r="P479" t="b">
        <v>0</v>
      </c>
      <c r="Q479" s="41" t="s">
        <v>66</v>
      </c>
      <c r="R479" s="35">
        <f>IFERROR(IF(Weekly[[#This Row],[Won Bet?]]="yes",R478+(Weekly[[#This Row],[BF Odds]]*Weekly[[#This Row],[BF Stake]])-Weekly[[#This Row],[BF Stake]],R478-Weekly[[#This Row],[BF Stake]]),R478)</f>
        <v>1022.5639999999997</v>
      </c>
      <c r="S479" s="9">
        <f>IFERROR(IF(Weekly[[#This Row],[Won Bet?]]="yes",S478+(((Weekly[[#This Row],[BF Odds]]*Weekly[[#This Row],[BF Stake]])-Weekly[[#This Row],[BF Stake]])*0.92),S478-Weekly[[#This Row],[BF Stake]]),S478)</f>
        <v>987.1988799999998</v>
      </c>
      <c r="T479">
        <v>3.25</v>
      </c>
      <c r="U479">
        <v>1.43</v>
      </c>
      <c r="V479" s="24">
        <f>IF(Weekly[[#This Row],[Actual]]="","",IF(AND(Weekly[[#This Row],[SVC_P]]=Weekly[[#This Row],[Actual]],Weekly[[#This Row],[SVC_P]]=TRUE),V478+Weekly[[#This Row],[BF H Odds]]-1,IF(AND(Weekly[[#This Row],[SVC_P]]=Weekly[[#This Row],[Actual]],Weekly[[#This Row],[SVC_P]]=FALSE),V478+Weekly[[#This Row],[BF V Odds]]-1,V478-1)))</f>
        <v>59.180000000000049</v>
      </c>
      <c r="W479" s="24">
        <f>IF(Weekly[[#This Row],[Actual]]="","",IF(AND(Weekly[[#This Row],[SVC_P]]=FALSE,Weekly[[#This Row],[Actual]]=TRUE),W478+Weekly[[#This Row],[BF H Odds]]-1,IF(AND(Weekly[[#This Row],[SVC_P]]=TRUE,Weekly[[#This Row],[Actual]]=FALSE,),W478+Weekly[[#This Row],[BF V Odds]]-1,W478-1)))</f>
        <v>-414.03</v>
      </c>
      <c r="X479" s="24">
        <f>IF(Weekly[[#This Row],[Actual]]="","",IF(AND(Weekly[[#This Row],[ADBC_P]]=Weekly[[#This Row],[Actual]],Weekly[[#This Row],[ADBC_P]]=TRUE),X478+Weekly[[#This Row],[BF H Odds]]-1,IF(AND(Weekly[[#This Row],[ADBC_P]]=Weekly[[#This Row],[Actual]],Weekly[[#This Row],[ADBC_P]]=FALSE),X478+Weekly[[#This Row],[BF V Odds]]-1,X478-1)))</f>
        <v>2.8500000000000227</v>
      </c>
      <c r="Y479" s="24">
        <f>IF(Weekly[[#This Row],[Actual]]="","",IF(AND(Weekly[[#This Row],[ADBC_P]]=FALSE,Weekly[[#This Row],[Actual]]=TRUE),Y478+Weekly[[#This Row],[BF H Odds]]-1,IF(AND(Weekly[[#This Row],[ADBC_P]]=TRUE,Weekly[[#This Row],[Actual]]=FALSE),Y478+Weekly[[#This Row],[BF V Odds]]-1,Y478-1)))</f>
        <v>66.960000000000008</v>
      </c>
      <c r="Z479" s="24">
        <f>IF(Weekly[[#This Row],[Actual]]="","",IF(AND(Weekly[[#This Row],[RFC_P]]=Weekly[[#This Row],[Actual]],Weekly[[#This Row],[RFC_P]]=TRUE),Z478+Weekly[[#This Row],[BF H Odds]]-1,IF(AND(Weekly[[#This Row],[RFC_P]]=Weekly[[#This Row],[Actual]],Weekly[[#This Row],[RFC_P]]=FALSE),Z478+Weekly[[#This Row],[BF V Odds]]-1,Z478-1)))</f>
        <v>21.090000000000003</v>
      </c>
      <c r="AA479" s="24">
        <f>IF(Weekly[[#This Row],[Actual]]="","",IF(AND(Weekly[[#This Row],[RFC_P]]=FALSE,Weekly[[#This Row],[Actual]]=TRUE),AA478+Weekly[[#This Row],[BF H Odds]]-1,IF(AND(Weekly[[#This Row],[RFC_P]]=TRUE,Weekly[[#This Row],[Actual]]=FALSE),AA478+Weekly[[#This Row],[BF V Odds]]-1,AA478-1)))</f>
        <v>48.71999999999997</v>
      </c>
      <c r="AB479" s="24">
        <f>IF(Weekly[[#This Row],[Actual]]="","",IF(AND(Weekly[[#This Row],[GBC_P]]=Weekly[[#This Row],[Actual]],Weekly[[#This Row],[GBC_P]]=TRUE),AB478+Weekly[[#This Row],[BF H Odds]]-1,IF(AND(Weekly[[#This Row],[GBC_P]]=Weekly[[#This Row],[Actual]],Weekly[[#This Row],[GBC_P]]=FALSE),AB478+Weekly[[#This Row],[BF V Odds]]-1,AB478-1)))</f>
        <v>-1.3899999999999917</v>
      </c>
      <c r="AC479" s="24">
        <f>IF(Weekly[[#This Row],[Actual]]="","",IF(AND(Weekly[[#This Row],[GBC_P]]=FALSE,Weekly[[#This Row],[Actual]]=TRUE),AC478+Weekly[[#This Row],[BF H Odds]]-1,IF(AND(Weekly[[#This Row],[GBC_P]]=TRUE,Weekly[[#This Row],[Actual]]=FALSE),AC478+Weekly[[#This Row],[BF V Odds]]-1,AC478-1)))</f>
        <v>71.199999999999946</v>
      </c>
      <c r="AD479" s="24">
        <f>IF(Weekly[[#This Row],[Actual]]="","",IF(AND(Weekly[[#This Row],[HGBC_P]]=Weekly[[#This Row],[Actual]],Weekly[[#This Row],[HGBC_P]]=TRUE),AD478+Weekly[[#This Row],[BF H Odds]]-1,IF(AND(Weekly[[#This Row],[HGBC_P]]=Weekly[[#This Row],[Actual]],Weekly[[#This Row],[HGBC_P]]=FALSE),AD478+Weekly[[#This Row],[BF V Odds]]-1,AD478-1)))</f>
        <v>-4.9099999999999753</v>
      </c>
      <c r="AE479" s="24">
        <f>IF(Weekly[[#This Row],[Actual]]="","",IF(AND(Weekly[[#This Row],[HGBC_P]]=FALSE,Weekly[[#This Row],[Actual]]=TRUE),AE478+Weekly[[#This Row],[BF H Odds]]-1,IF(AND(Weekly[[#This Row],[HGBC_P]]=TRUE,Weekly[[#This Row],[Actual]]=FALSE),AE478+Weekly[[#This Row],[BF V Odds]]-1,AE478-1)))</f>
        <v>74.72</v>
      </c>
      <c r="AF479" s="24">
        <f>IF(Weekly[[#This Row],[Actual]]="","",IF(AND(Weekly[[#This Row],[XGB_P]]=Weekly[[#This Row],[Actual]],Weekly[[#This Row],[XGB_P]]=TRUE),AF478+Weekly[[#This Row],[BF H Odds]]-1,IF(AND(Weekly[[#This Row],[XGB_P]]=Weekly[[#This Row],[Actual]],Weekly[[#This Row],[XGB_P]]=FALSE),AF478+Weekly[[#This Row],[BF V Odds]]-1,AF478-1)))</f>
        <v>22.980000000000018</v>
      </c>
      <c r="AG479" s="24">
        <f>IF(Weekly[[#This Row],[Actual]]="","",IF(AND(Weekly[[#This Row],[XGB_P]]=FALSE,Weekly[[#This Row],[Actual]]=TRUE),AG478+Weekly[[#This Row],[BF H Odds]]-1,IF(AND(Weekly[[#This Row],[XGB_P]]=TRUE,Weekly[[#This Row],[Actual]]=FALSE),AG478+Weekly[[#This Row],[BF V Odds]]-1,AG478-1)))</f>
        <v>46.829999999999984</v>
      </c>
      <c r="AH479" s="24">
        <f>IF(Weekly[[#This Row],[Actual]]="","",IF(AND(Weekly[[#This Row],[QDA_P]]=Weekly[[#This Row],[Actual]],Weekly[[#This Row],[QDA_P]]=TRUE),AH478+Weekly[[#This Row],[BF H Odds]]-1,IF(AND(Weekly[[#This Row],[QDA_P]]=Weekly[[#This Row],[Actual]],Weekly[[#This Row],[QDA_P]]=FALSE),AH478+Weekly[[#This Row],[BF V Odds]]-1,AH478-1)))</f>
        <v>-15.30999999999999</v>
      </c>
      <c r="AI479" s="24">
        <f>IF(Weekly[[#This Row],[Actual]]="","",IF(AND(Weekly[[#This Row],[QDA_P]]=FALSE,Weekly[[#This Row],[Actual]]=TRUE),AI478+Weekly[[#This Row],[BF H Odds]]-1,IF(AND(Weekly[[#This Row],[QDA_P]]=TRUE,Weekly[[#This Row],[Actual]]=FALSE),AI478+Weekly[[#This Row],[BF V Odds]]-1,AI478-1)))</f>
        <v>85.11999999999999</v>
      </c>
      <c r="AJ479" s="24">
        <f>IF(Weekly[[#This Row],[Actual]]="","",IF(AND(Weekly[[#This Row],[KNC_P]]=FALSE,Weekly[[#This Row],[Actual]]=TRUE),AJ478+Weekly[[#This Row],[BF H Odds]]-1,IF(AND(Weekly[[#This Row],[KNC_P]]=TRUE,Weekly[[#This Row],[Actual]]=FALSE),AJ478+Weekly[[#This Row],[BF V Odds]]-1,AJ478-1)))</f>
        <v>56.049999999999969</v>
      </c>
      <c r="AK479" s="24">
        <f>IF(Weekly[[#This Row],[Actual]]="","",IF(AND(Weekly[[#This Row],[KNC_P]]=FALSE,Weekly[[#This Row],[Actual]]=TRUE),AK478+Weekly[[#This Row],[BF H Odds]]-1,IF(AND(Weekly[[#This Row],[KNC_P]]=TRUE,Weekly[[#This Row],[Actual]]=FALSE),AK478+Weekly[[#This Row],[BF V Odds]]-1,AK478-1)))</f>
        <v>54.94999999999996</v>
      </c>
      <c r="AL479" s="42">
        <f>IF(Weekly[[#This Row],[Actual]]="","",COUNTIF(Weekly[[#This Row],[SVC_P]:[QDA_P]],TRUE))</f>
        <v>6</v>
      </c>
      <c r="AM479" s="42">
        <f>IF(Weekly[[#This Row],[Actual]]="","",COUNTIF(Weekly[[#This Row],[SVC_P]:[QDA_P]],FALSE))</f>
        <v>1</v>
      </c>
      <c r="AN479" s="43">
        <f>IF(AND(Weekly[[#This Row],[BF V Odds]]&gt;$BO$6,Weekly[[#This Row],[BF V Odds]] &lt; $BO$7),Weekly[[#This Row],[BF V Odds]],"")</f>
        <v>3.25</v>
      </c>
      <c r="AO479" s="43" t="str">
        <f>IF(AND(Weekly[[#This Row],[BF H Odds]]&gt;$BO$6, Weekly[[#This Row],[BF H Odds]] &lt; $BO$7),Weekly[[#This Row],[BF H Odds]],"")</f>
        <v/>
      </c>
      <c r="AP479" s="37">
        <f>IF(AND(Weekly[[#This Row],[V Odds &lt;]]="",Weekly[[#This Row],[H Odds &lt;]]=""),AP478,IF(AND(Weekly[[#This Row],[H Odds &lt;]]&lt;&gt;"",Weekly[[#This Row],[SVC_P]]=TRUE,Weekly[[#This Row],[Actual]]=TRUE),AP478+Weekly[[#This Row],[H Odds &lt;]]-1,IF(AND(Weekly[[#This Row],[V Odds &lt;]]&lt;&gt;"",Weekly[[#This Row],[SVC_P]]=FALSE,Weekly[[#This Row],[Actual]]=FALSE),AP478+Weekly[[#This Row],[V Odds &lt;]]-1,IF(AND(Weekly[[#This Row],[V Odds &lt;]]&lt;&gt;"",Weekly[[#This Row],[SVC_P]]=FALSE,Weekly[[#This Row],[Actual]]=TRUE),AP478-1,IF(AND(Weekly[[#This Row],[H Odds &lt;]]&lt;&gt;"",Weekly[[#This Row],[SVC_P]]=TRUE,Weekly[[#This Row],[Actual]]=FALSE),AP478-1,AP478)))))</f>
        <v>79.63000000000001</v>
      </c>
      <c r="AQ479" s="37">
        <f>IF(AND(Weekly[[#This Row],[V Odds &lt;]]="",Weekly[[#This Row],[H Odds &lt;]]=""),AQ478,IF(AND(Weekly[[#This Row],[H Odds &lt;]]&lt;&gt;"",Weekly[[#This Row],[ADBC_P]]=TRUE,Weekly[[#This Row],[Actual]]=TRUE),AQ478+Weekly[[#This Row],[H Odds &lt;]]-1,IF(AND(Weekly[[#This Row],[V Odds &lt;]]&lt;&gt;"",Weekly[[#This Row],[ADBC_P]]=FALSE,Weekly[[#This Row],[Actual]]=FALSE),AQ478+Weekly[[#This Row],[V Odds &lt;]]-1,IF(AND(Weekly[[#This Row],[V Odds &lt;]]&lt;&gt;"",Weekly[[#This Row],[ADBC_P]]=FALSE,Weekly[[#This Row],[Actual]]=TRUE),AQ478-1,IF(AND(Weekly[[#This Row],[H Odds &lt;]]&lt;&gt;"",Weekly[[#This Row],[ADBC_P]]=TRUE,Weekly[[#This Row],[Actual]]=FALSE),AQ478-1,AQ478)))))</f>
        <v>49.73</v>
      </c>
      <c r="AR479" s="37">
        <f>IF(AND(Weekly[[#This Row],[V Odds &lt;]]="",Weekly[[#This Row],[H Odds &lt;]]=""),AR478,IF(AND(Weekly[[#This Row],[H Odds &lt;]]&lt;&gt;"",Weekly[[#This Row],[RFC_P]]=TRUE,Weekly[[#This Row],[Actual]]=TRUE),AR478+Weekly[[#This Row],[H Odds &lt;]]-1,IF(AND(Weekly[[#This Row],[V Odds &lt;]]&lt;&gt;"",Weekly[[#This Row],[RFC_P]]=FALSE,Weekly[[#This Row],[Actual]]=FALSE),AR478+Weekly[[#This Row],[V Odds &lt;]]-1,IF(AND(Weekly[[#This Row],[V Odds &lt;]]&lt;&gt;"",Weekly[[#This Row],[RFC_P]]=FALSE,Weekly[[#This Row],[Actual]]=TRUE),AR478-1,IF(AND(Weekly[[#This Row],[H Odds &lt;]]&lt;&gt;"",Weekly[[#This Row],[RFC_P]]=TRUE,Weekly[[#This Row],[Actual]]=FALSE),AR478-1,AR478)))))</f>
        <v>69.439999999999984</v>
      </c>
      <c r="AS479" s="37">
        <f>IF(AND(Weekly[[#This Row],[V Odds &lt;]]="",Weekly[[#This Row],[H Odds &lt;]]=""),AS478,IF(AND(Weekly[[#This Row],[H Odds &lt;]]&lt;&gt;"",Weekly[[#This Row],[GBC_P]]=TRUE,Weekly[[#This Row],[Actual]]=TRUE),AS478+Weekly[[#This Row],[H Odds &lt;]]-1,IF(AND(Weekly[[#This Row],[V Odds &lt;]]&lt;&gt;"",Weekly[[#This Row],[GBC_P]]=FALSE,Weekly[[#This Row],[Actual]]=FALSE),AS478+Weekly[[#This Row],[V Odds &lt;]]-1,IF(AND(Weekly[[#This Row],[V Odds &lt;]]&lt;&gt;"",Weekly[[#This Row],[GBC_P]]=FALSE,Weekly[[#This Row],[Actual]]=TRUE),AS478-1,IF(AND(Weekly[[#This Row],[H Odds &lt;]]&lt;&gt;"",Weekly[[#This Row],[GBC_P]]=TRUE,Weekly[[#This Row],[Actual]]=FALSE),AS478-1,AS478)))))</f>
        <v>53.63</v>
      </c>
      <c r="AT479" s="37">
        <f>IF(AND(Weekly[[#This Row],[V Odds &lt;]]="",Weekly[[#This Row],[H Odds &lt;]]=""),AT478,IF(AND(Weekly[[#This Row],[H Odds &lt;]]&lt;&gt;"",Weekly[[#This Row],[HGBC_P]]=TRUE,Weekly[[#This Row],[Actual]]=TRUE),AT478+Weekly[[#This Row],[H Odds &lt;]]-1,IF(AND(Weekly[[#This Row],[V Odds &lt;]]&lt;&gt;"",Weekly[[#This Row],[HGBC_P]]=FALSE,Weekly[[#This Row],[Actual]]=FALSE),AT478+Weekly[[#This Row],[V Odds &lt;]]-1,IF(AND(Weekly[[#This Row],[V Odds &lt;]]&lt;&gt;"",Weekly[[#This Row],[HGBC_P]]=FALSE,Weekly[[#This Row],[Actual]]=TRUE),AT478-1,IF(AND(Weekly[[#This Row],[H Odds &lt;]]&lt;&gt;"",Weekly[[#This Row],[HGBC_P]]=TRUE,Weekly[[#This Row],[Actual]]=FALSE),AT478-1,AT478)))))</f>
        <v>53.16</v>
      </c>
      <c r="AU479" s="37">
        <f>IF(AND(Weekly[[#This Row],[V Odds &lt;]]="",Weekly[[#This Row],[H Odds &lt;]]=""),AU478,IF(AND(Weekly[[#This Row],[H Odds &lt;]]&lt;&gt;"",Weekly[[#This Row],[XGB_P]]=TRUE,Weekly[[#This Row],[Actual]]=TRUE),AU478+Weekly[[#This Row],[H Odds &lt;]]-1,IF(AND(Weekly[[#This Row],[V Odds &lt;]]&lt;&gt;"",Weekly[[#This Row],[XGB_P]]=FALSE,Weekly[[#This Row],[Actual]]=FALSE),AU478+Weekly[[#This Row],[V Odds &lt;]]-1,IF(AND(Weekly[[#This Row],[V Odds &lt;]]&lt;&gt;"",Weekly[[#This Row],[XGB_P]]=FALSE,Weekly[[#This Row],[Actual]]=TRUE),AU478-1,IF(AND(Weekly[[#This Row],[H Odds &lt;]]&lt;&gt;"",Weekly[[#This Row],[XGB_P]]=TRUE,Weekly[[#This Row],[Actual]]=FALSE),AU478-1,AU478)))))</f>
        <v>66.760000000000005</v>
      </c>
      <c r="AV479" s="37">
        <f>IF(AND(Weekly[[#This Row],[V Odds &lt;]]="",Weekly[[#This Row],[H Odds &lt;]]=""),AV478,IF(AND(Weekly[[#This Row],[H Odds &lt;]]&lt;&gt;"",Weekly[[#This Row],[QDA_P]]=TRUE,Weekly[[#This Row],[Actual]]=TRUE),AV478+Weekly[[#This Row],[H Odds &lt;]]-1,IF(AND(Weekly[[#This Row],[V Odds &lt;]]&lt;&gt;"",Weekly[[#This Row],[QDA_P]]=FALSE,Weekly[[#This Row],[Actual]]=FALSE),AV478+Weekly[[#This Row],[V Odds &lt;]]-1,IF(AND(Weekly[[#This Row],[V Odds &lt;]]&lt;&gt;"",Weekly[[#This Row],[QDA_P]]=FALSE,Weekly[[#This Row],[Actual]]=TRUE),AV478-1,IF(AND(Weekly[[#This Row],[H Odds &lt;]]&lt;&gt;"",Weekly[[#This Row],[QDA_P]]=TRUE,Weekly[[#This Row],[Actual]]=FALSE),AV478-1,AV478)))))</f>
        <v>58.199999999999989</v>
      </c>
      <c r="AW479" s="37">
        <f>IF(AND(Weekly[[#This Row],[H Odds &lt;]]="",Weekly[[#This Row],[V Odds &lt;]]=""),AW478,IF(AND(Weekly[[#This Row],[KNC_P]]=Weekly[[#This Row],[Actual]],Weekly[[#This Row],[KNC_P]]=TRUE),AW478+Weekly[[#This Row],[BF H Odds]]-1,IF(AND(Weekly[[#This Row],[KNC_P]]=Weekly[[#This Row],[Actual]],Weekly[[#This Row],[KNC_P]]=FALSE),AW478+Weekly[[#This Row],[BF V Odds]]-1,AW478-1)))</f>
        <v>52.650000000000013</v>
      </c>
      <c r="AX479" s="37">
        <f>IF(AND(Weekly[[#This Row],[V Odds &lt;]]="",Weekly[[#This Row],[H Odds &lt;]]=""),AX478,IF(AND(Weekly[[#This Row],[V Odds &lt;]]&lt;&gt;"",Weekly[[#This Row],[FALSES]]&gt;0,Weekly[[#This Row],[Actual]]=FALSE),AX478+Weekly[[#This Row],[V Odds &lt;]]-1,IF(AND(Weekly[[#This Row],[H Odds &lt;]]&lt;&gt;"",Weekly[[#This Row],[TRUES]]&gt;0,Weekly[[#This Row],[Actual]]=TRUE),AX478+Weekly[[#This Row],[H Odds &lt;]]-1,IF(AND(Weekly[[#This Row],[V Odds &lt;]]&lt;&gt;"",Weekly[[#This Row],[FALSES]]=0),AX478,IF(AND(Weekly[[#This Row],[H Odds &lt;]]&lt;&gt;"",Weekly[[#This Row],[TRUES]]=0),AX478,AX478-1)))))</f>
        <v>100.74999999999997</v>
      </c>
      <c r="AY479" s="37">
        <f>IF(AND(Weekly[[#This Row],[V Odds &lt;]]="",Weekly[[#This Row],[H Odds &lt;]]=""),AY478,IF(AND(Weekly[[#This Row],[V Odds &lt;]]&lt;&gt;"",Weekly[[#This Row],[FALSES]]&gt;0,Weekly[[#This Row],[Actual]]=FALSE),AY478+((Weekly[[#This Row],[V Odds &lt;]]-1)*0.92),IF(AND(Weekly[[#This Row],[H Odds &lt;]]&lt;&gt;"",Weekly[[#This Row],[TRUES]]&gt;0,Weekly[[#This Row],[Actual]]=TRUE),AY478+((Weekly[[#This Row],[H Odds &lt;]]-1)*0.92),IF(AND(Weekly[[#This Row],[V Odds &lt;]]&lt;&gt;"",Weekly[[#This Row],[FALSES]]=0),AY478,IF(AND(Weekly[[#This Row],[H Odds &lt;]]&lt;&gt;"",Weekly[[#This Row],[TRUES]]=0),AY478,AY478-1)))))</f>
        <v>90.53000000000003</v>
      </c>
      <c r="AZ479" s="37">
        <f>IF(AND(Weekly[[#This Row],[V Odds &lt;]]="",Weekly[[#This Row],[H Odds &lt;]]=""),AZ478,IF(AND(Weekly[[#This Row],[V Odds &lt;]]&lt;&gt;"",Weekly[[#This Row],[Actual]]=FALSE),AZ478+Weekly[[#This Row],[V Odds &lt;]]-1,IF(AND(Weekly[[#This Row],[H Odds &lt;]]&lt;&gt;"",Weekly[[#This Row],[Actual]]=TRUE),AZ478+Weekly[[#This Row],[H Odds &lt;]]-1,AZ478-1)))</f>
        <v>86.719999999999985</v>
      </c>
      <c r="BA479" s="38">
        <f>IF(Weekly[[#This Row],[H Odds &lt;]]="",BA478,IF(AND(Weekly[[#This Row],[H Odds &lt;]]&lt;&gt;"",Weekly[[#This Row],[SVC_P]]=TRUE,Weekly[[#This Row],[Actual]]=TRUE),BA478+Weekly[[#This Row],[H Odds &lt;]]-1,IF(AND(Weekly[[#This Row],[H Odds &lt;]]&lt;&gt;"",Weekly[[#This Row],[SVC_P]]=TRUE,Weekly[[#This Row],[Actual]]=FALSE),BA478-1,BA478)))</f>
        <v>74.589999999999989</v>
      </c>
      <c r="BB479" s="38">
        <f>IF(Weekly[[#This Row],[H Odds &lt;]]="",BB478,IF(AND(Weekly[[#This Row],[H Odds &lt;]]&lt;&gt;"",Weekly[[#This Row],[ADBC_P]]=TRUE,Weekly[[#This Row],[Actual]]=TRUE),BB478+Weekly[[#This Row],[H Odds &lt;]]-1,IF(AND(Weekly[[#This Row],[H Odds &lt;]]&lt;&gt;"",Weekly[[#This Row],[ADBC_P]]=TRUE,Weekly[[#This Row],[Actual]]=FALSE),BB478-1,BB478)))</f>
        <v>48.41</v>
      </c>
      <c r="BC479" s="38">
        <f>IF(Weekly[[#This Row],[H Odds &lt;]]="",BC478,IF(AND(Weekly[[#This Row],[H Odds &lt;]]&lt;&gt;"",Weekly[[#This Row],[RFC_P]]=TRUE,Weekly[[#This Row],[Actual]]=TRUE),BC478+Weekly[[#This Row],[H Odds &lt;]]-1,IF(AND(Weekly[[#This Row],[H Odds &lt;]]&lt;&gt;"",Weekly[[#This Row],[RFC_P]]=TRUE,Weekly[[#This Row],[Actual]]=FALSE),BC478-1,BC478)))</f>
        <v>50.109999999999992</v>
      </c>
      <c r="BD479" s="38">
        <f>IF(Weekly[[#This Row],[H Odds &lt;]]="",BD478,IF(AND(Weekly[[#This Row],[H Odds &lt;]]&lt;&gt;"",Weekly[[#This Row],[GBC_P]]=TRUE,Weekly[[#This Row],[Actual]]=TRUE),BD478+Weekly[[#This Row],[H Odds &lt;]]-1,IF(AND(Weekly[[#This Row],[H Odds &lt;]]&lt;&gt;"",Weekly[[#This Row],[GBC_P]]=TRUE,Weekly[[#This Row],[Actual]]=FALSE),BD478-1,BD478)))</f>
        <v>50.110000000000007</v>
      </c>
      <c r="BE479" s="38">
        <f>IF(Weekly[[#This Row],[H Odds &lt;]]="",BE478,IF(AND(Weekly[[#This Row],[H Odds &lt;]]&lt;&gt;"",Weekly[[#This Row],[HGBC_P]]=TRUE,Weekly[[#This Row],[Actual]]=TRUE),BE478+Weekly[[#This Row],[H Odds &lt;]]-1,IF(AND(Weekly[[#This Row],[H Odds &lt;]]&lt;&gt;"",Weekly[[#This Row],[HGBC_P]]=TRUE,Weekly[[#This Row],[Actual]]=FALSE),BE478-1,BE478)))</f>
        <v>53.459999999999994</v>
      </c>
      <c r="BF479" s="38">
        <f>IF(Weekly[[#This Row],[H Odds &lt;]]="",BF478,IF(AND(Weekly[[#This Row],[H Odds &lt;]]&lt;&gt;"",Weekly[[#This Row],[XGB_P]]=TRUE,Weekly[[#This Row],[Actual]]=TRUE),BF478+Weekly[[#This Row],[H Odds &lt;]]-1,IF(AND(Weekly[[#This Row],[H Odds &lt;]]&lt;&gt;"",Weekly[[#This Row],[XGB_P]]=TRUE,Weekly[[#This Row],[Actual]]=FALSE),BF478-1,BF478)))</f>
        <v>60.08</v>
      </c>
      <c r="BG479" s="38">
        <f>IF(Weekly[[#This Row],[H Odds &lt;]]="",BG478,IF(AND(Weekly[[#This Row],[H Odds &lt;]]&lt;&gt;"",Weekly[[#This Row],[QDA_P]]=TRUE,Weekly[[#This Row],[Actual]]=TRUE),BG478+Weekly[[#This Row],[H Odds &lt;]]-1,IF(AND(Weekly[[#This Row],[H Odds &lt;]]&lt;&gt;"",Weekly[[#This Row],[QDA_P]]=TRUE,Weekly[[#This Row],[Actual]]=FALSE),BG478-1,BG478)))</f>
        <v>48.129999999999995</v>
      </c>
      <c r="BH479" s="38">
        <f>IF(Weekly[[#This Row],[H Odds &lt;]]="",BH478,IF(AND(Weekly[[#This Row],[H Odds &lt;]]&lt;&gt;"",Weekly[[#This Row],[KNC_P]]=TRUE,Weekly[[#This Row],[Actual]]=TRUE),BH478+Weekly[[#This Row],[H Odds &lt;]]-1,IF(AND(Weekly[[#This Row],[H Odds &lt;]]&lt;&gt;"",Weekly[[#This Row],[KNC_P]]=TRUE,Weekly[[#This Row],[Actual]]=FALSE),BH478-1,BH478)))</f>
        <v>53.499999999999993</v>
      </c>
      <c r="BI479" s="38">
        <f>IF(Weekly[[#This Row],[H Odds &lt;]]="",BI478,IF(AND(Weekly[[#This Row],[H Odds &lt;]]&lt;&gt;"",Weekly[[#This Row],[TRUES]]&gt;0,Weekly[[#This Row],[Actual]]=TRUE),BI478+Weekly[[#This Row],[H Odds &lt;]]-1,IF(AND(Weekly[[#This Row],[H Odds &lt;]]&lt;&gt;"",Weekly[[#This Row],[TRUES]]=0),BI478,BI478-1)))</f>
        <v>74.589999999999989</v>
      </c>
      <c r="BJ479" s="38">
        <f>IF(Weekly[[#This Row],[H Odds &lt;]]="",BJ478,IF(AND(Weekly[[#This Row],[H Odds &lt;]]&lt;&gt;"",Weekly[[#This Row],[Actual]]=TRUE),BJ478+Weekly[[#This Row],[H Odds &lt;]]-1,IF(AND(Weekly[[#This Row],[H Odds &lt;]]&lt;&gt;"",Weekly[[#This Row],[Actual]]=FALSE),BJ478-1,BJ478)))</f>
        <v>76.489999999999995</v>
      </c>
      <c r="BK479" s="58">
        <f>IF(AND(Weekly[[#This Row],[TRUES]]&gt;4,Weekly[[#This Row],[Actual]]=TRUE),BK478+Weekly[[#This Row],[BF H Odds]]-1,IF(AND(Weekly[[#This Row],[FALSES]]&gt;4,Weekly[[#This Row],[Actual]]=FALSE),BK478+Weekly[[#This Row],[BF V Odds]]-1,IF(AND(Weekly[[#This Row],[TRUES]]&gt;4,Weekly[[#This Row],[Actual]]=FALSE),BK478-1,IF(AND(Weekly[[#This Row],[FALSES]]&gt;4,Weekly[[#This Row],[Actual]]=TRUE),BK478-1,BK478))))</f>
        <v>-8.5799999999999699</v>
      </c>
      <c r="BL479" s="58">
        <f>IF(AND(Weekly[[#This Row],[TRUES]]&gt;5,Weekly[[#This Row],[Actual]]=TRUE),BL478+Weekly[[#This Row],[BF H Odds]]-1,IF(AND(Weekly[[#This Row],[FALSES]]&gt;5,Weekly[[#This Row],[Actual]]=FALSE),BL478+Weekly[[#This Row],[BF V Odds]]-1,IF(AND(Weekly[[#This Row],[TRUES]]&gt;5,Weekly[[#This Row],[Actual]]=FALSE),BL478-1,IF(AND(Weekly[[#This Row],[FALSES]]&gt;5,Weekly[[#This Row],[Actual]]=TRUE),BL478-1,BL478))))</f>
        <v>1.5600000000000236</v>
      </c>
      <c r="BM479" s="58">
        <f>IF(AND(Weekly[[#This Row],[TRUES]]&gt;6,Weekly[[#This Row],[Actual]]=TRUE),BM478+Weekly[[#This Row],[BF H Odds]]-1,IF(AND(Weekly[[#This Row],[FALSES]]&gt;6,Weekly[[#This Row],[Actual]]=FALSE),BM478+Weekly[[#This Row],[BF V Odds]]-1,IF(AND(Weekly[[#This Row],[TRUES]]&gt;6,Weekly[[#This Row],[Actual]]=FALSE),BM478-1,IF(AND(Weekly[[#This Row],[FALSES]]&gt;6,Weekly[[#This Row],[Actual]]=TRUE),BM478-1,BM478))))</f>
        <v>36.260000000000012</v>
      </c>
    </row>
    <row r="480" spans="1:65" x14ac:dyDescent="0.25">
      <c r="A480" s="34"/>
      <c r="B480" s="10">
        <v>44303</v>
      </c>
      <c r="C480" s="17" t="s">
        <v>25</v>
      </c>
      <c r="D480" s="15" t="s">
        <v>21</v>
      </c>
      <c r="E480" t="b">
        <v>1</v>
      </c>
      <c r="F480" t="b">
        <v>1</v>
      </c>
      <c r="G480" t="b">
        <v>1</v>
      </c>
      <c r="H480" t="b">
        <v>1</v>
      </c>
      <c r="I480" t="b">
        <v>1</v>
      </c>
      <c r="J480" t="b">
        <v>1</v>
      </c>
      <c r="K480" t="b">
        <v>0</v>
      </c>
      <c r="L480" t="b">
        <v>1</v>
      </c>
      <c r="M480" t="s">
        <v>100</v>
      </c>
      <c r="N480">
        <v>25</v>
      </c>
      <c r="O480">
        <f>IF(Weekly[[#This Row],[H/V]]="H",Weekly[[#This Row],[BF H Odds]],IF(Weekly[[#This Row],[H/V]]="V",Weekly[[#This Row],[BF V Odds]],""))</f>
        <v>3.7</v>
      </c>
      <c r="P480" t="b">
        <v>1</v>
      </c>
      <c r="Q480" t="s">
        <v>66</v>
      </c>
      <c r="R480" s="35">
        <f>IFERROR(IF(Weekly[[#This Row],[Won Bet?]]="yes",R479+(Weekly[[#This Row],[BF Odds]]*Weekly[[#This Row],[BF Stake]])-Weekly[[#This Row],[BF Stake]],R479-Weekly[[#This Row],[BF Stake]]),R479)</f>
        <v>1090.0639999999999</v>
      </c>
      <c r="S480" s="9">
        <f>IFERROR(IF(Weekly[[#This Row],[Won Bet?]]="yes",S479+(((Weekly[[#This Row],[BF Odds]]*Weekly[[#This Row],[BF Stake]])-Weekly[[#This Row],[BF Stake]])*0.92),S479-Weekly[[#This Row],[BF Stake]]),S479)</f>
        <v>1049.2988799999998</v>
      </c>
      <c r="T480">
        <v>1.3</v>
      </c>
      <c r="U480">
        <v>3.7</v>
      </c>
      <c r="V480" s="24">
        <f>IF(Weekly[[#This Row],[Actual]]="","",IF(AND(Weekly[[#This Row],[SVC_P]]=Weekly[[#This Row],[Actual]],Weekly[[#This Row],[SVC_P]]=TRUE),V479+Weekly[[#This Row],[BF H Odds]]-1,IF(AND(Weekly[[#This Row],[SVC_P]]=Weekly[[#This Row],[Actual]],Weekly[[#This Row],[SVC_P]]=FALSE),V479+Weekly[[#This Row],[BF V Odds]]-1,V479-1)))</f>
        <v>61.880000000000052</v>
      </c>
      <c r="W480" s="24">
        <f>IF(Weekly[[#This Row],[Actual]]="","",IF(AND(Weekly[[#This Row],[SVC_P]]=FALSE,Weekly[[#This Row],[Actual]]=TRUE),W479+Weekly[[#This Row],[BF H Odds]]-1,IF(AND(Weekly[[#This Row],[SVC_P]]=TRUE,Weekly[[#This Row],[Actual]]=FALSE,),W479+Weekly[[#This Row],[BF V Odds]]-1,W479-1)))</f>
        <v>-415.03</v>
      </c>
      <c r="X480" s="24">
        <f>IF(Weekly[[#This Row],[Actual]]="","",IF(AND(Weekly[[#This Row],[ADBC_P]]=Weekly[[#This Row],[Actual]],Weekly[[#This Row],[ADBC_P]]=TRUE),X479+Weekly[[#This Row],[BF H Odds]]-1,IF(AND(Weekly[[#This Row],[ADBC_P]]=Weekly[[#This Row],[Actual]],Weekly[[#This Row],[ADBC_P]]=FALSE),X479+Weekly[[#This Row],[BF V Odds]]-1,X479-1)))</f>
        <v>5.5500000000000229</v>
      </c>
      <c r="Y480" s="24">
        <f>IF(Weekly[[#This Row],[Actual]]="","",IF(AND(Weekly[[#This Row],[ADBC_P]]=FALSE,Weekly[[#This Row],[Actual]]=TRUE),Y479+Weekly[[#This Row],[BF H Odds]]-1,IF(AND(Weekly[[#This Row],[ADBC_P]]=TRUE,Weekly[[#This Row],[Actual]]=FALSE),Y479+Weekly[[#This Row],[BF V Odds]]-1,Y479-1)))</f>
        <v>65.960000000000008</v>
      </c>
      <c r="Z480" s="24">
        <f>IF(Weekly[[#This Row],[Actual]]="","",IF(AND(Weekly[[#This Row],[RFC_P]]=Weekly[[#This Row],[Actual]],Weekly[[#This Row],[RFC_P]]=TRUE),Z479+Weekly[[#This Row],[BF H Odds]]-1,IF(AND(Weekly[[#This Row],[RFC_P]]=Weekly[[#This Row],[Actual]],Weekly[[#This Row],[RFC_P]]=FALSE),Z479+Weekly[[#This Row],[BF V Odds]]-1,Z479-1)))</f>
        <v>23.790000000000003</v>
      </c>
      <c r="AA480" s="24">
        <f>IF(Weekly[[#This Row],[Actual]]="","",IF(AND(Weekly[[#This Row],[RFC_P]]=FALSE,Weekly[[#This Row],[Actual]]=TRUE),AA479+Weekly[[#This Row],[BF H Odds]]-1,IF(AND(Weekly[[#This Row],[RFC_P]]=TRUE,Weekly[[#This Row],[Actual]]=FALSE),AA479+Weekly[[#This Row],[BF V Odds]]-1,AA479-1)))</f>
        <v>47.71999999999997</v>
      </c>
      <c r="AB480" s="24">
        <f>IF(Weekly[[#This Row],[Actual]]="","",IF(AND(Weekly[[#This Row],[GBC_P]]=Weekly[[#This Row],[Actual]],Weekly[[#This Row],[GBC_P]]=TRUE),AB479+Weekly[[#This Row],[BF H Odds]]-1,IF(AND(Weekly[[#This Row],[GBC_P]]=Weekly[[#This Row],[Actual]],Weekly[[#This Row],[GBC_P]]=FALSE),AB479+Weekly[[#This Row],[BF V Odds]]-1,AB479-1)))</f>
        <v>1.3100000000000085</v>
      </c>
      <c r="AC480" s="24">
        <f>IF(Weekly[[#This Row],[Actual]]="","",IF(AND(Weekly[[#This Row],[GBC_P]]=FALSE,Weekly[[#This Row],[Actual]]=TRUE),AC479+Weekly[[#This Row],[BF H Odds]]-1,IF(AND(Weekly[[#This Row],[GBC_P]]=TRUE,Weekly[[#This Row],[Actual]]=FALSE),AC479+Weekly[[#This Row],[BF V Odds]]-1,AC479-1)))</f>
        <v>70.199999999999946</v>
      </c>
      <c r="AD480" s="24">
        <f>IF(Weekly[[#This Row],[Actual]]="","",IF(AND(Weekly[[#This Row],[HGBC_P]]=Weekly[[#This Row],[Actual]],Weekly[[#This Row],[HGBC_P]]=TRUE),AD479+Weekly[[#This Row],[BF H Odds]]-1,IF(AND(Weekly[[#This Row],[HGBC_P]]=Weekly[[#This Row],[Actual]],Weekly[[#This Row],[HGBC_P]]=FALSE),AD479+Weekly[[#This Row],[BF V Odds]]-1,AD479-1)))</f>
        <v>-2.2099999999999751</v>
      </c>
      <c r="AE480" s="24">
        <f>IF(Weekly[[#This Row],[Actual]]="","",IF(AND(Weekly[[#This Row],[HGBC_P]]=FALSE,Weekly[[#This Row],[Actual]]=TRUE),AE479+Weekly[[#This Row],[BF H Odds]]-1,IF(AND(Weekly[[#This Row],[HGBC_P]]=TRUE,Weekly[[#This Row],[Actual]]=FALSE),AE479+Weekly[[#This Row],[BF V Odds]]-1,AE479-1)))</f>
        <v>73.72</v>
      </c>
      <c r="AF480" s="24">
        <f>IF(Weekly[[#This Row],[Actual]]="","",IF(AND(Weekly[[#This Row],[XGB_P]]=Weekly[[#This Row],[Actual]],Weekly[[#This Row],[XGB_P]]=TRUE),AF479+Weekly[[#This Row],[BF H Odds]]-1,IF(AND(Weekly[[#This Row],[XGB_P]]=Weekly[[#This Row],[Actual]],Weekly[[#This Row],[XGB_P]]=FALSE),AF479+Weekly[[#This Row],[BF V Odds]]-1,AF479-1)))</f>
        <v>25.680000000000017</v>
      </c>
      <c r="AG480" s="24">
        <f>IF(Weekly[[#This Row],[Actual]]="","",IF(AND(Weekly[[#This Row],[XGB_P]]=FALSE,Weekly[[#This Row],[Actual]]=TRUE),AG479+Weekly[[#This Row],[BF H Odds]]-1,IF(AND(Weekly[[#This Row],[XGB_P]]=TRUE,Weekly[[#This Row],[Actual]]=FALSE),AG479+Weekly[[#This Row],[BF V Odds]]-1,AG479-1)))</f>
        <v>45.829999999999984</v>
      </c>
      <c r="AH480" s="24">
        <f>IF(Weekly[[#This Row],[Actual]]="","",IF(AND(Weekly[[#This Row],[QDA_P]]=Weekly[[#This Row],[Actual]],Weekly[[#This Row],[QDA_P]]=TRUE),AH479+Weekly[[#This Row],[BF H Odds]]-1,IF(AND(Weekly[[#This Row],[QDA_P]]=Weekly[[#This Row],[Actual]],Weekly[[#This Row],[QDA_P]]=FALSE),AH479+Weekly[[#This Row],[BF V Odds]]-1,AH479-1)))</f>
        <v>-16.309999999999988</v>
      </c>
      <c r="AI480" s="24">
        <f>IF(Weekly[[#This Row],[Actual]]="","",IF(AND(Weekly[[#This Row],[QDA_P]]=FALSE,Weekly[[#This Row],[Actual]]=TRUE),AI479+Weekly[[#This Row],[BF H Odds]]-1,IF(AND(Weekly[[#This Row],[QDA_P]]=TRUE,Weekly[[#This Row],[Actual]]=FALSE),AI479+Weekly[[#This Row],[BF V Odds]]-1,AI479-1)))</f>
        <v>87.82</v>
      </c>
      <c r="AJ480" s="24">
        <f>IF(Weekly[[#This Row],[Actual]]="","",IF(AND(Weekly[[#This Row],[KNC_P]]=FALSE,Weekly[[#This Row],[Actual]]=TRUE),AJ479+Weekly[[#This Row],[BF H Odds]]-1,IF(AND(Weekly[[#This Row],[KNC_P]]=TRUE,Weekly[[#This Row],[Actual]]=FALSE),AJ479+Weekly[[#This Row],[BF V Odds]]-1,AJ479-1)))</f>
        <v>55.049999999999969</v>
      </c>
      <c r="AK480" s="24">
        <f>IF(Weekly[[#This Row],[Actual]]="","",IF(AND(Weekly[[#This Row],[KNC_P]]=FALSE,Weekly[[#This Row],[Actual]]=TRUE),AK479+Weekly[[#This Row],[BF H Odds]]-1,IF(AND(Weekly[[#This Row],[KNC_P]]=TRUE,Weekly[[#This Row],[Actual]]=FALSE),AK479+Weekly[[#This Row],[BF V Odds]]-1,AK479-1)))</f>
        <v>53.94999999999996</v>
      </c>
      <c r="AL480" s="30">
        <f>IF(Weekly[[#This Row],[Actual]]="","",COUNTIF(Weekly[[#This Row],[SVC_P]:[QDA_P]],TRUE))</f>
        <v>6</v>
      </c>
      <c r="AM480" s="30">
        <f>IF(Weekly[[#This Row],[Actual]]="","",COUNTIF(Weekly[[#This Row],[SVC_P]:[QDA_P]],FALSE))</f>
        <v>1</v>
      </c>
      <c r="AN480" s="36" t="str">
        <f>IF(AND(Weekly[[#This Row],[BF V Odds]]&gt;$BO$6,Weekly[[#This Row],[BF V Odds]] &lt; $BO$7),Weekly[[#This Row],[BF V Odds]],"")</f>
        <v/>
      </c>
      <c r="AO480" s="36">
        <f>IF(AND(Weekly[[#This Row],[BF H Odds]]&gt;$BO$6, Weekly[[#This Row],[BF H Odds]] &lt; $BO$7),Weekly[[#This Row],[BF H Odds]],"")</f>
        <v>3.7</v>
      </c>
      <c r="AP480" s="37">
        <f>IF(AND(Weekly[[#This Row],[V Odds &lt;]]="",Weekly[[#This Row],[H Odds &lt;]]=""),AP479,IF(AND(Weekly[[#This Row],[H Odds &lt;]]&lt;&gt;"",Weekly[[#This Row],[SVC_P]]=TRUE,Weekly[[#This Row],[Actual]]=TRUE),AP479+Weekly[[#This Row],[H Odds &lt;]]-1,IF(AND(Weekly[[#This Row],[V Odds &lt;]]&lt;&gt;"",Weekly[[#This Row],[SVC_P]]=FALSE,Weekly[[#This Row],[Actual]]=FALSE),AP479+Weekly[[#This Row],[V Odds &lt;]]-1,IF(AND(Weekly[[#This Row],[V Odds &lt;]]&lt;&gt;"",Weekly[[#This Row],[SVC_P]]=FALSE,Weekly[[#This Row],[Actual]]=TRUE),AP479-1,IF(AND(Weekly[[#This Row],[H Odds &lt;]]&lt;&gt;"",Weekly[[#This Row],[SVC_P]]=TRUE,Weekly[[#This Row],[Actual]]=FALSE),AP479-1,AP479)))))</f>
        <v>82.330000000000013</v>
      </c>
      <c r="AQ480" s="37">
        <f>IF(AND(Weekly[[#This Row],[V Odds &lt;]]="",Weekly[[#This Row],[H Odds &lt;]]=""),AQ479,IF(AND(Weekly[[#This Row],[H Odds &lt;]]&lt;&gt;"",Weekly[[#This Row],[ADBC_P]]=TRUE,Weekly[[#This Row],[Actual]]=TRUE),AQ479+Weekly[[#This Row],[H Odds &lt;]]-1,IF(AND(Weekly[[#This Row],[V Odds &lt;]]&lt;&gt;"",Weekly[[#This Row],[ADBC_P]]=FALSE,Weekly[[#This Row],[Actual]]=FALSE),AQ479+Weekly[[#This Row],[V Odds &lt;]]-1,IF(AND(Weekly[[#This Row],[V Odds &lt;]]&lt;&gt;"",Weekly[[#This Row],[ADBC_P]]=FALSE,Weekly[[#This Row],[Actual]]=TRUE),AQ479-1,IF(AND(Weekly[[#This Row],[H Odds &lt;]]&lt;&gt;"",Weekly[[#This Row],[ADBC_P]]=TRUE,Weekly[[#This Row],[Actual]]=FALSE),AQ479-1,AQ479)))))</f>
        <v>52.43</v>
      </c>
      <c r="AR480" s="37">
        <f>IF(AND(Weekly[[#This Row],[V Odds &lt;]]="",Weekly[[#This Row],[H Odds &lt;]]=""),AR479,IF(AND(Weekly[[#This Row],[H Odds &lt;]]&lt;&gt;"",Weekly[[#This Row],[RFC_P]]=TRUE,Weekly[[#This Row],[Actual]]=TRUE),AR479+Weekly[[#This Row],[H Odds &lt;]]-1,IF(AND(Weekly[[#This Row],[V Odds &lt;]]&lt;&gt;"",Weekly[[#This Row],[RFC_P]]=FALSE,Weekly[[#This Row],[Actual]]=FALSE),AR479+Weekly[[#This Row],[V Odds &lt;]]-1,IF(AND(Weekly[[#This Row],[V Odds &lt;]]&lt;&gt;"",Weekly[[#This Row],[RFC_P]]=FALSE,Weekly[[#This Row],[Actual]]=TRUE),AR479-1,IF(AND(Weekly[[#This Row],[H Odds &lt;]]&lt;&gt;"",Weekly[[#This Row],[RFC_P]]=TRUE,Weekly[[#This Row],[Actual]]=FALSE),AR479-1,AR479)))))</f>
        <v>72.139999999999986</v>
      </c>
      <c r="AS480" s="37">
        <f>IF(AND(Weekly[[#This Row],[V Odds &lt;]]="",Weekly[[#This Row],[H Odds &lt;]]=""),AS479,IF(AND(Weekly[[#This Row],[H Odds &lt;]]&lt;&gt;"",Weekly[[#This Row],[GBC_P]]=TRUE,Weekly[[#This Row],[Actual]]=TRUE),AS479+Weekly[[#This Row],[H Odds &lt;]]-1,IF(AND(Weekly[[#This Row],[V Odds &lt;]]&lt;&gt;"",Weekly[[#This Row],[GBC_P]]=FALSE,Weekly[[#This Row],[Actual]]=FALSE),AS479+Weekly[[#This Row],[V Odds &lt;]]-1,IF(AND(Weekly[[#This Row],[V Odds &lt;]]&lt;&gt;"",Weekly[[#This Row],[GBC_P]]=FALSE,Weekly[[#This Row],[Actual]]=TRUE),AS479-1,IF(AND(Weekly[[#This Row],[H Odds &lt;]]&lt;&gt;"",Weekly[[#This Row],[GBC_P]]=TRUE,Weekly[[#This Row],[Actual]]=FALSE),AS479-1,AS479)))))</f>
        <v>56.330000000000005</v>
      </c>
      <c r="AT480" s="37">
        <f>IF(AND(Weekly[[#This Row],[V Odds &lt;]]="",Weekly[[#This Row],[H Odds &lt;]]=""),AT479,IF(AND(Weekly[[#This Row],[H Odds &lt;]]&lt;&gt;"",Weekly[[#This Row],[HGBC_P]]=TRUE,Weekly[[#This Row],[Actual]]=TRUE),AT479+Weekly[[#This Row],[H Odds &lt;]]-1,IF(AND(Weekly[[#This Row],[V Odds &lt;]]&lt;&gt;"",Weekly[[#This Row],[HGBC_P]]=FALSE,Weekly[[#This Row],[Actual]]=FALSE),AT479+Weekly[[#This Row],[V Odds &lt;]]-1,IF(AND(Weekly[[#This Row],[V Odds &lt;]]&lt;&gt;"",Weekly[[#This Row],[HGBC_P]]=FALSE,Weekly[[#This Row],[Actual]]=TRUE),AT479-1,IF(AND(Weekly[[#This Row],[H Odds &lt;]]&lt;&gt;"",Weekly[[#This Row],[HGBC_P]]=TRUE,Weekly[[#This Row],[Actual]]=FALSE),AT479-1,AT479)))))</f>
        <v>55.86</v>
      </c>
      <c r="AU480" s="37">
        <f>IF(AND(Weekly[[#This Row],[V Odds &lt;]]="",Weekly[[#This Row],[H Odds &lt;]]=""),AU479,IF(AND(Weekly[[#This Row],[H Odds &lt;]]&lt;&gt;"",Weekly[[#This Row],[XGB_P]]=TRUE,Weekly[[#This Row],[Actual]]=TRUE),AU479+Weekly[[#This Row],[H Odds &lt;]]-1,IF(AND(Weekly[[#This Row],[V Odds &lt;]]&lt;&gt;"",Weekly[[#This Row],[XGB_P]]=FALSE,Weekly[[#This Row],[Actual]]=FALSE),AU479+Weekly[[#This Row],[V Odds &lt;]]-1,IF(AND(Weekly[[#This Row],[V Odds &lt;]]&lt;&gt;"",Weekly[[#This Row],[XGB_P]]=FALSE,Weekly[[#This Row],[Actual]]=TRUE),AU479-1,IF(AND(Weekly[[#This Row],[H Odds &lt;]]&lt;&gt;"",Weekly[[#This Row],[XGB_P]]=TRUE,Weekly[[#This Row],[Actual]]=FALSE),AU479-1,AU479)))))</f>
        <v>69.460000000000008</v>
      </c>
      <c r="AV480" s="37">
        <f>IF(AND(Weekly[[#This Row],[V Odds &lt;]]="",Weekly[[#This Row],[H Odds &lt;]]=""),AV479,IF(AND(Weekly[[#This Row],[H Odds &lt;]]&lt;&gt;"",Weekly[[#This Row],[QDA_P]]=TRUE,Weekly[[#This Row],[Actual]]=TRUE),AV479+Weekly[[#This Row],[H Odds &lt;]]-1,IF(AND(Weekly[[#This Row],[V Odds &lt;]]&lt;&gt;"",Weekly[[#This Row],[QDA_P]]=FALSE,Weekly[[#This Row],[Actual]]=FALSE),AV479+Weekly[[#This Row],[V Odds &lt;]]-1,IF(AND(Weekly[[#This Row],[V Odds &lt;]]&lt;&gt;"",Weekly[[#This Row],[QDA_P]]=FALSE,Weekly[[#This Row],[Actual]]=TRUE),AV479-1,IF(AND(Weekly[[#This Row],[H Odds &lt;]]&lt;&gt;"",Weekly[[#This Row],[QDA_P]]=TRUE,Weekly[[#This Row],[Actual]]=FALSE),AV479-1,AV479)))))</f>
        <v>58.199999999999989</v>
      </c>
      <c r="AW480" s="37">
        <f>IF(AND(Weekly[[#This Row],[H Odds &lt;]]="",Weekly[[#This Row],[V Odds &lt;]]=""),AW479,IF(AND(Weekly[[#This Row],[KNC_P]]=Weekly[[#This Row],[Actual]],Weekly[[#This Row],[KNC_P]]=TRUE),AW479+Weekly[[#This Row],[BF H Odds]]-1,IF(AND(Weekly[[#This Row],[KNC_P]]=Weekly[[#This Row],[Actual]],Weekly[[#This Row],[KNC_P]]=FALSE),AW479+Weekly[[#This Row],[BF V Odds]]-1,AW479-1)))</f>
        <v>55.350000000000016</v>
      </c>
      <c r="AX480" s="37">
        <f>IF(AND(Weekly[[#This Row],[V Odds &lt;]]="",Weekly[[#This Row],[H Odds &lt;]]=""),AX479,IF(AND(Weekly[[#This Row],[V Odds &lt;]]&lt;&gt;"",Weekly[[#This Row],[FALSES]]&gt;0,Weekly[[#This Row],[Actual]]=FALSE),AX479+Weekly[[#This Row],[V Odds &lt;]]-1,IF(AND(Weekly[[#This Row],[H Odds &lt;]]&lt;&gt;"",Weekly[[#This Row],[TRUES]]&gt;0,Weekly[[#This Row],[Actual]]=TRUE),AX479+Weekly[[#This Row],[H Odds &lt;]]-1,IF(AND(Weekly[[#This Row],[V Odds &lt;]]&lt;&gt;"",Weekly[[#This Row],[FALSES]]=0),AX479,IF(AND(Weekly[[#This Row],[H Odds &lt;]]&lt;&gt;"",Weekly[[#This Row],[TRUES]]=0),AX479,AX479-1)))))</f>
        <v>103.44999999999997</v>
      </c>
      <c r="AY480" s="37">
        <f>IF(AND(Weekly[[#This Row],[V Odds &lt;]]="",Weekly[[#This Row],[H Odds &lt;]]=""),AY479,IF(AND(Weekly[[#This Row],[V Odds &lt;]]&lt;&gt;"",Weekly[[#This Row],[FALSES]]&gt;0,Weekly[[#This Row],[Actual]]=FALSE),AY479+((Weekly[[#This Row],[V Odds &lt;]]-1)*0.92),IF(AND(Weekly[[#This Row],[H Odds &lt;]]&lt;&gt;"",Weekly[[#This Row],[TRUES]]&gt;0,Weekly[[#This Row],[Actual]]=TRUE),AY479+((Weekly[[#This Row],[H Odds &lt;]]-1)*0.92),IF(AND(Weekly[[#This Row],[V Odds &lt;]]&lt;&gt;"",Weekly[[#This Row],[FALSES]]=0),AY479,IF(AND(Weekly[[#This Row],[H Odds &lt;]]&lt;&gt;"",Weekly[[#This Row],[TRUES]]=0),AY479,AY479-1)))))</f>
        <v>93.014000000000024</v>
      </c>
      <c r="AZ480" s="37">
        <f>IF(AND(Weekly[[#This Row],[V Odds &lt;]]="",Weekly[[#This Row],[H Odds &lt;]]=""),AZ479,IF(AND(Weekly[[#This Row],[V Odds &lt;]]&lt;&gt;"",Weekly[[#This Row],[Actual]]=FALSE),AZ479+Weekly[[#This Row],[V Odds &lt;]]-1,IF(AND(Weekly[[#This Row],[H Odds &lt;]]&lt;&gt;"",Weekly[[#This Row],[Actual]]=TRUE),AZ479+Weekly[[#This Row],[H Odds &lt;]]-1,AZ479-1)))</f>
        <v>89.419999999999987</v>
      </c>
      <c r="BA480" s="38">
        <f>IF(Weekly[[#This Row],[H Odds &lt;]]="",BA479,IF(AND(Weekly[[#This Row],[H Odds &lt;]]&lt;&gt;"",Weekly[[#This Row],[SVC_P]]=TRUE,Weekly[[#This Row],[Actual]]=TRUE),BA479+Weekly[[#This Row],[H Odds &lt;]]-1,IF(AND(Weekly[[#This Row],[H Odds &lt;]]&lt;&gt;"",Weekly[[#This Row],[SVC_P]]=TRUE,Weekly[[#This Row],[Actual]]=FALSE),BA479-1,BA479)))</f>
        <v>77.289999999999992</v>
      </c>
      <c r="BB480" s="38">
        <f>IF(Weekly[[#This Row],[H Odds &lt;]]="",BB479,IF(AND(Weekly[[#This Row],[H Odds &lt;]]&lt;&gt;"",Weekly[[#This Row],[ADBC_P]]=TRUE,Weekly[[#This Row],[Actual]]=TRUE),BB479+Weekly[[#This Row],[H Odds &lt;]]-1,IF(AND(Weekly[[#This Row],[H Odds &lt;]]&lt;&gt;"",Weekly[[#This Row],[ADBC_P]]=TRUE,Weekly[[#This Row],[Actual]]=FALSE),BB479-1,BB479)))</f>
        <v>51.11</v>
      </c>
      <c r="BC480" s="38">
        <f>IF(Weekly[[#This Row],[H Odds &lt;]]="",BC479,IF(AND(Weekly[[#This Row],[H Odds &lt;]]&lt;&gt;"",Weekly[[#This Row],[RFC_P]]=TRUE,Weekly[[#This Row],[Actual]]=TRUE),BC479+Weekly[[#This Row],[H Odds &lt;]]-1,IF(AND(Weekly[[#This Row],[H Odds &lt;]]&lt;&gt;"",Weekly[[#This Row],[RFC_P]]=TRUE,Weekly[[#This Row],[Actual]]=FALSE),BC479-1,BC479)))</f>
        <v>52.809999999999995</v>
      </c>
      <c r="BD480" s="38">
        <f>IF(Weekly[[#This Row],[H Odds &lt;]]="",BD479,IF(AND(Weekly[[#This Row],[H Odds &lt;]]&lt;&gt;"",Weekly[[#This Row],[GBC_P]]=TRUE,Weekly[[#This Row],[Actual]]=TRUE),BD479+Weekly[[#This Row],[H Odds &lt;]]-1,IF(AND(Weekly[[#This Row],[H Odds &lt;]]&lt;&gt;"",Weekly[[#This Row],[GBC_P]]=TRUE,Weekly[[#This Row],[Actual]]=FALSE),BD479-1,BD479)))</f>
        <v>52.810000000000009</v>
      </c>
      <c r="BE480" s="38">
        <f>IF(Weekly[[#This Row],[H Odds &lt;]]="",BE479,IF(AND(Weekly[[#This Row],[H Odds &lt;]]&lt;&gt;"",Weekly[[#This Row],[HGBC_P]]=TRUE,Weekly[[#This Row],[Actual]]=TRUE),BE479+Weekly[[#This Row],[H Odds &lt;]]-1,IF(AND(Weekly[[#This Row],[H Odds &lt;]]&lt;&gt;"",Weekly[[#This Row],[HGBC_P]]=TRUE,Weekly[[#This Row],[Actual]]=FALSE),BE479-1,BE479)))</f>
        <v>56.16</v>
      </c>
      <c r="BF480" s="38">
        <f>IF(Weekly[[#This Row],[H Odds &lt;]]="",BF479,IF(AND(Weekly[[#This Row],[H Odds &lt;]]&lt;&gt;"",Weekly[[#This Row],[XGB_P]]=TRUE,Weekly[[#This Row],[Actual]]=TRUE),BF479+Weekly[[#This Row],[H Odds &lt;]]-1,IF(AND(Weekly[[#This Row],[H Odds &lt;]]&lt;&gt;"",Weekly[[#This Row],[XGB_P]]=TRUE,Weekly[[#This Row],[Actual]]=FALSE),BF479-1,BF479)))</f>
        <v>62.78</v>
      </c>
      <c r="BG480" s="38">
        <f>IF(Weekly[[#This Row],[H Odds &lt;]]="",BG479,IF(AND(Weekly[[#This Row],[H Odds &lt;]]&lt;&gt;"",Weekly[[#This Row],[QDA_P]]=TRUE,Weekly[[#This Row],[Actual]]=TRUE),BG479+Weekly[[#This Row],[H Odds &lt;]]-1,IF(AND(Weekly[[#This Row],[H Odds &lt;]]&lt;&gt;"",Weekly[[#This Row],[QDA_P]]=TRUE,Weekly[[#This Row],[Actual]]=FALSE),BG479-1,BG479)))</f>
        <v>48.129999999999995</v>
      </c>
      <c r="BH480" s="38">
        <f>IF(Weekly[[#This Row],[H Odds &lt;]]="",BH479,IF(AND(Weekly[[#This Row],[H Odds &lt;]]&lt;&gt;"",Weekly[[#This Row],[KNC_P]]=TRUE,Weekly[[#This Row],[Actual]]=TRUE),BH479+Weekly[[#This Row],[H Odds &lt;]]-1,IF(AND(Weekly[[#This Row],[H Odds &lt;]]&lt;&gt;"",Weekly[[#This Row],[KNC_P]]=TRUE,Weekly[[#This Row],[Actual]]=FALSE),BH479-1,BH479)))</f>
        <v>56.199999999999996</v>
      </c>
      <c r="BI480" s="38">
        <f>IF(Weekly[[#This Row],[H Odds &lt;]]="",BI479,IF(AND(Weekly[[#This Row],[H Odds &lt;]]&lt;&gt;"",Weekly[[#This Row],[TRUES]]&gt;0,Weekly[[#This Row],[Actual]]=TRUE),BI479+Weekly[[#This Row],[H Odds &lt;]]-1,IF(AND(Weekly[[#This Row],[H Odds &lt;]]&lt;&gt;"",Weekly[[#This Row],[TRUES]]=0),BI479,BI479-1)))</f>
        <v>77.289999999999992</v>
      </c>
      <c r="BJ480" s="38">
        <f>IF(Weekly[[#This Row],[H Odds &lt;]]="",BJ479,IF(AND(Weekly[[#This Row],[H Odds &lt;]]&lt;&gt;"",Weekly[[#This Row],[Actual]]=TRUE),BJ479+Weekly[[#This Row],[H Odds &lt;]]-1,IF(AND(Weekly[[#This Row],[H Odds &lt;]]&lt;&gt;"",Weekly[[#This Row],[Actual]]=FALSE),BJ479-1,BJ479)))</f>
        <v>79.19</v>
      </c>
      <c r="BK480" s="58">
        <f>IF(AND(Weekly[[#This Row],[TRUES]]&gt;4,Weekly[[#This Row],[Actual]]=TRUE),BK479+Weekly[[#This Row],[BF H Odds]]-1,IF(AND(Weekly[[#This Row],[FALSES]]&gt;4,Weekly[[#This Row],[Actual]]=FALSE),BK479+Weekly[[#This Row],[BF V Odds]]-1,IF(AND(Weekly[[#This Row],[TRUES]]&gt;4,Weekly[[#This Row],[Actual]]=FALSE),BK479-1,IF(AND(Weekly[[#This Row],[FALSES]]&gt;4,Weekly[[#This Row],[Actual]]=TRUE),BK479-1,BK479))))</f>
        <v>-5.8799999999999697</v>
      </c>
      <c r="BL480" s="58">
        <f>IF(AND(Weekly[[#This Row],[TRUES]]&gt;5,Weekly[[#This Row],[Actual]]=TRUE),BL479+Weekly[[#This Row],[BF H Odds]]-1,IF(AND(Weekly[[#This Row],[FALSES]]&gt;5,Weekly[[#This Row],[Actual]]=FALSE),BL479+Weekly[[#This Row],[BF V Odds]]-1,IF(AND(Weekly[[#This Row],[TRUES]]&gt;5,Weekly[[#This Row],[Actual]]=FALSE),BL479-1,IF(AND(Weekly[[#This Row],[FALSES]]&gt;5,Weekly[[#This Row],[Actual]]=TRUE),BL479-1,BL479))))</f>
        <v>4.2600000000000238</v>
      </c>
      <c r="BM480" s="58">
        <f>IF(AND(Weekly[[#This Row],[TRUES]]&gt;6,Weekly[[#This Row],[Actual]]=TRUE),BM479+Weekly[[#This Row],[BF H Odds]]-1,IF(AND(Weekly[[#This Row],[FALSES]]&gt;6,Weekly[[#This Row],[Actual]]=FALSE),BM479+Weekly[[#This Row],[BF V Odds]]-1,IF(AND(Weekly[[#This Row],[TRUES]]&gt;6,Weekly[[#This Row],[Actual]]=FALSE),BM479-1,IF(AND(Weekly[[#This Row],[FALSES]]&gt;6,Weekly[[#This Row],[Actual]]=TRUE),BM479-1,BM479))))</f>
        <v>36.260000000000012</v>
      </c>
    </row>
    <row r="481" spans="1:65" x14ac:dyDescent="0.25">
      <c r="A481" s="34"/>
      <c r="B481" s="10">
        <v>44303</v>
      </c>
      <c r="C481" s="17" t="s">
        <v>12</v>
      </c>
      <c r="D481" s="15" t="s">
        <v>35</v>
      </c>
      <c r="E481" t="b">
        <v>0</v>
      </c>
      <c r="F481" t="b">
        <v>1</v>
      </c>
      <c r="G481" t="b">
        <v>1</v>
      </c>
      <c r="H481" t="b">
        <v>1</v>
      </c>
      <c r="I481" t="b">
        <v>1</v>
      </c>
      <c r="J481" t="b">
        <v>1</v>
      </c>
      <c r="K481" t="b">
        <v>1</v>
      </c>
      <c r="L481" t="b">
        <v>0</v>
      </c>
      <c r="O481" t="str">
        <f>IF(Weekly[[#This Row],[H/V]]="H",Weekly[[#This Row],[BF H Odds]],IF(Weekly[[#This Row],[H/V]]="V",Weekly[[#This Row],[BF V Odds]],""))</f>
        <v/>
      </c>
      <c r="P481" t="b">
        <v>1</v>
      </c>
      <c r="R481" s="35">
        <f>IFERROR(IF(Weekly[[#This Row],[Won Bet?]]="yes",R480+(Weekly[[#This Row],[BF Odds]]*Weekly[[#This Row],[BF Stake]])-Weekly[[#This Row],[BF Stake]],R480-Weekly[[#This Row],[BF Stake]]),R480)</f>
        <v>1090.0639999999999</v>
      </c>
      <c r="S481" s="9">
        <f>IFERROR(IF(Weekly[[#This Row],[Won Bet?]]="yes",S480+(((Weekly[[#This Row],[BF Odds]]*Weekly[[#This Row],[BF Stake]])-Weekly[[#This Row],[BF Stake]])*0.92),S480-Weekly[[#This Row],[BF Stake]]),S480)</f>
        <v>1049.2988799999998</v>
      </c>
      <c r="T481">
        <v>2.2999999999999998</v>
      </c>
      <c r="U481">
        <v>1.75</v>
      </c>
      <c r="V481" s="24">
        <f>IF(Weekly[[#This Row],[Actual]]="","",IF(AND(Weekly[[#This Row],[SVC_P]]=Weekly[[#This Row],[Actual]],Weekly[[#This Row],[SVC_P]]=TRUE),V480+Weekly[[#This Row],[BF H Odds]]-1,IF(AND(Weekly[[#This Row],[SVC_P]]=Weekly[[#This Row],[Actual]],Weekly[[#This Row],[SVC_P]]=FALSE),V480+Weekly[[#This Row],[BF V Odds]]-1,V480-1)))</f>
        <v>60.880000000000052</v>
      </c>
      <c r="W481" s="24">
        <f>IF(Weekly[[#This Row],[Actual]]="","",IF(AND(Weekly[[#This Row],[SVC_P]]=FALSE,Weekly[[#This Row],[Actual]]=TRUE),W480+Weekly[[#This Row],[BF H Odds]]-1,IF(AND(Weekly[[#This Row],[SVC_P]]=TRUE,Weekly[[#This Row],[Actual]]=FALSE,),W480+Weekly[[#This Row],[BF V Odds]]-1,W480-1)))</f>
        <v>-414.28</v>
      </c>
      <c r="X481" s="24">
        <f>IF(Weekly[[#This Row],[Actual]]="","",IF(AND(Weekly[[#This Row],[ADBC_P]]=Weekly[[#This Row],[Actual]],Weekly[[#This Row],[ADBC_P]]=TRUE),X480+Weekly[[#This Row],[BF H Odds]]-1,IF(AND(Weekly[[#This Row],[ADBC_P]]=Weekly[[#This Row],[Actual]],Weekly[[#This Row],[ADBC_P]]=FALSE),X480+Weekly[[#This Row],[BF V Odds]]-1,X480-1)))</f>
        <v>6.3000000000000229</v>
      </c>
      <c r="Y481" s="24">
        <f>IF(Weekly[[#This Row],[Actual]]="","",IF(AND(Weekly[[#This Row],[ADBC_P]]=FALSE,Weekly[[#This Row],[Actual]]=TRUE),Y480+Weekly[[#This Row],[BF H Odds]]-1,IF(AND(Weekly[[#This Row],[ADBC_P]]=TRUE,Weekly[[#This Row],[Actual]]=FALSE),Y480+Weekly[[#This Row],[BF V Odds]]-1,Y480-1)))</f>
        <v>64.960000000000008</v>
      </c>
      <c r="Z481" s="24">
        <f>IF(Weekly[[#This Row],[Actual]]="","",IF(AND(Weekly[[#This Row],[RFC_P]]=Weekly[[#This Row],[Actual]],Weekly[[#This Row],[RFC_P]]=TRUE),Z480+Weekly[[#This Row],[BF H Odds]]-1,IF(AND(Weekly[[#This Row],[RFC_P]]=Weekly[[#This Row],[Actual]],Weekly[[#This Row],[RFC_P]]=FALSE),Z480+Weekly[[#This Row],[BF V Odds]]-1,Z480-1)))</f>
        <v>24.540000000000003</v>
      </c>
      <c r="AA481" s="24">
        <f>IF(Weekly[[#This Row],[Actual]]="","",IF(AND(Weekly[[#This Row],[RFC_P]]=FALSE,Weekly[[#This Row],[Actual]]=TRUE),AA480+Weekly[[#This Row],[BF H Odds]]-1,IF(AND(Weekly[[#This Row],[RFC_P]]=TRUE,Weekly[[#This Row],[Actual]]=FALSE),AA480+Weekly[[#This Row],[BF V Odds]]-1,AA480-1)))</f>
        <v>46.71999999999997</v>
      </c>
      <c r="AB481" s="24">
        <f>IF(Weekly[[#This Row],[Actual]]="","",IF(AND(Weekly[[#This Row],[GBC_P]]=Weekly[[#This Row],[Actual]],Weekly[[#This Row],[GBC_P]]=TRUE),AB480+Weekly[[#This Row],[BF H Odds]]-1,IF(AND(Weekly[[#This Row],[GBC_P]]=Weekly[[#This Row],[Actual]],Weekly[[#This Row],[GBC_P]]=FALSE),AB480+Weekly[[#This Row],[BF V Odds]]-1,AB480-1)))</f>
        <v>2.0600000000000085</v>
      </c>
      <c r="AC481" s="24">
        <f>IF(Weekly[[#This Row],[Actual]]="","",IF(AND(Weekly[[#This Row],[GBC_P]]=FALSE,Weekly[[#This Row],[Actual]]=TRUE),AC480+Weekly[[#This Row],[BF H Odds]]-1,IF(AND(Weekly[[#This Row],[GBC_P]]=TRUE,Weekly[[#This Row],[Actual]]=FALSE),AC480+Weekly[[#This Row],[BF V Odds]]-1,AC480-1)))</f>
        <v>69.199999999999946</v>
      </c>
      <c r="AD481" s="24">
        <f>IF(Weekly[[#This Row],[Actual]]="","",IF(AND(Weekly[[#This Row],[HGBC_P]]=Weekly[[#This Row],[Actual]],Weekly[[#This Row],[HGBC_P]]=TRUE),AD480+Weekly[[#This Row],[BF H Odds]]-1,IF(AND(Weekly[[#This Row],[HGBC_P]]=Weekly[[#This Row],[Actual]],Weekly[[#This Row],[HGBC_P]]=FALSE),AD480+Weekly[[#This Row],[BF V Odds]]-1,AD480-1)))</f>
        <v>-1.4599999999999751</v>
      </c>
      <c r="AE481" s="24">
        <f>IF(Weekly[[#This Row],[Actual]]="","",IF(AND(Weekly[[#This Row],[HGBC_P]]=FALSE,Weekly[[#This Row],[Actual]]=TRUE),AE480+Weekly[[#This Row],[BF H Odds]]-1,IF(AND(Weekly[[#This Row],[HGBC_P]]=TRUE,Weekly[[#This Row],[Actual]]=FALSE),AE480+Weekly[[#This Row],[BF V Odds]]-1,AE480-1)))</f>
        <v>72.72</v>
      </c>
      <c r="AF481" s="24">
        <f>IF(Weekly[[#This Row],[Actual]]="","",IF(AND(Weekly[[#This Row],[XGB_P]]=Weekly[[#This Row],[Actual]],Weekly[[#This Row],[XGB_P]]=TRUE),AF480+Weekly[[#This Row],[BF H Odds]]-1,IF(AND(Weekly[[#This Row],[XGB_P]]=Weekly[[#This Row],[Actual]],Weekly[[#This Row],[XGB_P]]=FALSE),AF480+Weekly[[#This Row],[BF V Odds]]-1,AF480-1)))</f>
        <v>26.430000000000017</v>
      </c>
      <c r="AG481" s="24">
        <f>IF(Weekly[[#This Row],[Actual]]="","",IF(AND(Weekly[[#This Row],[XGB_P]]=FALSE,Weekly[[#This Row],[Actual]]=TRUE),AG480+Weekly[[#This Row],[BF H Odds]]-1,IF(AND(Weekly[[#This Row],[XGB_P]]=TRUE,Weekly[[#This Row],[Actual]]=FALSE),AG480+Weekly[[#This Row],[BF V Odds]]-1,AG480-1)))</f>
        <v>44.829999999999984</v>
      </c>
      <c r="AH481" s="24">
        <f>IF(Weekly[[#This Row],[Actual]]="","",IF(AND(Weekly[[#This Row],[QDA_P]]=Weekly[[#This Row],[Actual]],Weekly[[#This Row],[QDA_P]]=TRUE),AH480+Weekly[[#This Row],[BF H Odds]]-1,IF(AND(Weekly[[#This Row],[QDA_P]]=Weekly[[#This Row],[Actual]],Weekly[[#This Row],[QDA_P]]=FALSE),AH480+Weekly[[#This Row],[BF V Odds]]-1,AH480-1)))</f>
        <v>-15.559999999999988</v>
      </c>
      <c r="AI481" s="24">
        <f>IF(Weekly[[#This Row],[Actual]]="","",IF(AND(Weekly[[#This Row],[QDA_P]]=FALSE,Weekly[[#This Row],[Actual]]=TRUE),AI480+Weekly[[#This Row],[BF H Odds]]-1,IF(AND(Weekly[[#This Row],[QDA_P]]=TRUE,Weekly[[#This Row],[Actual]]=FALSE),AI480+Weekly[[#This Row],[BF V Odds]]-1,AI480-1)))</f>
        <v>86.82</v>
      </c>
      <c r="AJ481" s="24">
        <f>IF(Weekly[[#This Row],[Actual]]="","",IF(AND(Weekly[[#This Row],[KNC_P]]=FALSE,Weekly[[#This Row],[Actual]]=TRUE),AJ480+Weekly[[#This Row],[BF H Odds]]-1,IF(AND(Weekly[[#This Row],[KNC_P]]=TRUE,Weekly[[#This Row],[Actual]]=FALSE),AJ480+Weekly[[#This Row],[BF V Odds]]-1,AJ480-1)))</f>
        <v>55.799999999999969</v>
      </c>
      <c r="AK481" s="24">
        <f>IF(Weekly[[#This Row],[Actual]]="","",IF(AND(Weekly[[#This Row],[KNC_P]]=FALSE,Weekly[[#This Row],[Actual]]=TRUE),AK480+Weekly[[#This Row],[BF H Odds]]-1,IF(AND(Weekly[[#This Row],[KNC_P]]=TRUE,Weekly[[#This Row],[Actual]]=FALSE),AK480+Weekly[[#This Row],[BF V Odds]]-1,AK480-1)))</f>
        <v>54.69999999999996</v>
      </c>
      <c r="AL481" s="30">
        <f>IF(Weekly[[#This Row],[Actual]]="","",COUNTIF(Weekly[[#This Row],[SVC_P]:[QDA_P]],TRUE))</f>
        <v>6</v>
      </c>
      <c r="AM481" s="30">
        <f>IF(Weekly[[#This Row],[Actual]]="","",COUNTIF(Weekly[[#This Row],[SVC_P]:[QDA_P]],FALSE))</f>
        <v>1</v>
      </c>
      <c r="AN481" s="36" t="str">
        <f>IF(AND(Weekly[[#This Row],[BF V Odds]]&gt;$BO$6,Weekly[[#This Row],[BF V Odds]] &lt; $BO$7),Weekly[[#This Row],[BF V Odds]],"")</f>
        <v/>
      </c>
      <c r="AO481" s="36" t="str">
        <f>IF(AND(Weekly[[#This Row],[BF H Odds]]&gt;$BO$6, Weekly[[#This Row],[BF H Odds]] &lt; $BO$7),Weekly[[#This Row],[BF H Odds]],"")</f>
        <v/>
      </c>
      <c r="AP481" s="37">
        <f>IF(AND(Weekly[[#This Row],[V Odds &lt;]]="",Weekly[[#This Row],[H Odds &lt;]]=""),AP480,IF(AND(Weekly[[#This Row],[H Odds &lt;]]&lt;&gt;"",Weekly[[#This Row],[SVC_P]]=TRUE,Weekly[[#This Row],[Actual]]=TRUE),AP480+Weekly[[#This Row],[H Odds &lt;]]-1,IF(AND(Weekly[[#This Row],[V Odds &lt;]]&lt;&gt;"",Weekly[[#This Row],[SVC_P]]=FALSE,Weekly[[#This Row],[Actual]]=FALSE),AP480+Weekly[[#This Row],[V Odds &lt;]]-1,IF(AND(Weekly[[#This Row],[V Odds &lt;]]&lt;&gt;"",Weekly[[#This Row],[SVC_P]]=FALSE,Weekly[[#This Row],[Actual]]=TRUE),AP480-1,IF(AND(Weekly[[#This Row],[H Odds &lt;]]&lt;&gt;"",Weekly[[#This Row],[SVC_P]]=TRUE,Weekly[[#This Row],[Actual]]=FALSE),AP480-1,AP480)))))</f>
        <v>82.330000000000013</v>
      </c>
      <c r="AQ481" s="37">
        <f>IF(AND(Weekly[[#This Row],[V Odds &lt;]]="",Weekly[[#This Row],[H Odds &lt;]]=""),AQ480,IF(AND(Weekly[[#This Row],[H Odds &lt;]]&lt;&gt;"",Weekly[[#This Row],[ADBC_P]]=TRUE,Weekly[[#This Row],[Actual]]=TRUE),AQ480+Weekly[[#This Row],[H Odds &lt;]]-1,IF(AND(Weekly[[#This Row],[V Odds &lt;]]&lt;&gt;"",Weekly[[#This Row],[ADBC_P]]=FALSE,Weekly[[#This Row],[Actual]]=FALSE),AQ480+Weekly[[#This Row],[V Odds &lt;]]-1,IF(AND(Weekly[[#This Row],[V Odds &lt;]]&lt;&gt;"",Weekly[[#This Row],[ADBC_P]]=FALSE,Weekly[[#This Row],[Actual]]=TRUE),AQ480-1,IF(AND(Weekly[[#This Row],[H Odds &lt;]]&lt;&gt;"",Weekly[[#This Row],[ADBC_P]]=TRUE,Weekly[[#This Row],[Actual]]=FALSE),AQ480-1,AQ480)))))</f>
        <v>52.43</v>
      </c>
      <c r="AR481" s="37">
        <f>IF(AND(Weekly[[#This Row],[V Odds &lt;]]="",Weekly[[#This Row],[H Odds &lt;]]=""),AR480,IF(AND(Weekly[[#This Row],[H Odds &lt;]]&lt;&gt;"",Weekly[[#This Row],[RFC_P]]=TRUE,Weekly[[#This Row],[Actual]]=TRUE),AR480+Weekly[[#This Row],[H Odds &lt;]]-1,IF(AND(Weekly[[#This Row],[V Odds &lt;]]&lt;&gt;"",Weekly[[#This Row],[RFC_P]]=FALSE,Weekly[[#This Row],[Actual]]=FALSE),AR480+Weekly[[#This Row],[V Odds &lt;]]-1,IF(AND(Weekly[[#This Row],[V Odds &lt;]]&lt;&gt;"",Weekly[[#This Row],[RFC_P]]=FALSE,Weekly[[#This Row],[Actual]]=TRUE),AR480-1,IF(AND(Weekly[[#This Row],[H Odds &lt;]]&lt;&gt;"",Weekly[[#This Row],[RFC_P]]=TRUE,Weekly[[#This Row],[Actual]]=FALSE),AR480-1,AR480)))))</f>
        <v>72.139999999999986</v>
      </c>
      <c r="AS481" s="37">
        <f>IF(AND(Weekly[[#This Row],[V Odds &lt;]]="",Weekly[[#This Row],[H Odds &lt;]]=""),AS480,IF(AND(Weekly[[#This Row],[H Odds &lt;]]&lt;&gt;"",Weekly[[#This Row],[GBC_P]]=TRUE,Weekly[[#This Row],[Actual]]=TRUE),AS480+Weekly[[#This Row],[H Odds &lt;]]-1,IF(AND(Weekly[[#This Row],[V Odds &lt;]]&lt;&gt;"",Weekly[[#This Row],[GBC_P]]=FALSE,Weekly[[#This Row],[Actual]]=FALSE),AS480+Weekly[[#This Row],[V Odds &lt;]]-1,IF(AND(Weekly[[#This Row],[V Odds &lt;]]&lt;&gt;"",Weekly[[#This Row],[GBC_P]]=FALSE,Weekly[[#This Row],[Actual]]=TRUE),AS480-1,IF(AND(Weekly[[#This Row],[H Odds &lt;]]&lt;&gt;"",Weekly[[#This Row],[GBC_P]]=TRUE,Weekly[[#This Row],[Actual]]=FALSE),AS480-1,AS480)))))</f>
        <v>56.330000000000005</v>
      </c>
      <c r="AT481" s="37">
        <f>IF(AND(Weekly[[#This Row],[V Odds &lt;]]="",Weekly[[#This Row],[H Odds &lt;]]=""),AT480,IF(AND(Weekly[[#This Row],[H Odds &lt;]]&lt;&gt;"",Weekly[[#This Row],[HGBC_P]]=TRUE,Weekly[[#This Row],[Actual]]=TRUE),AT480+Weekly[[#This Row],[H Odds &lt;]]-1,IF(AND(Weekly[[#This Row],[V Odds &lt;]]&lt;&gt;"",Weekly[[#This Row],[HGBC_P]]=FALSE,Weekly[[#This Row],[Actual]]=FALSE),AT480+Weekly[[#This Row],[V Odds &lt;]]-1,IF(AND(Weekly[[#This Row],[V Odds &lt;]]&lt;&gt;"",Weekly[[#This Row],[HGBC_P]]=FALSE,Weekly[[#This Row],[Actual]]=TRUE),AT480-1,IF(AND(Weekly[[#This Row],[H Odds &lt;]]&lt;&gt;"",Weekly[[#This Row],[HGBC_P]]=TRUE,Weekly[[#This Row],[Actual]]=FALSE),AT480-1,AT480)))))</f>
        <v>55.86</v>
      </c>
      <c r="AU481" s="37">
        <f>IF(AND(Weekly[[#This Row],[V Odds &lt;]]="",Weekly[[#This Row],[H Odds &lt;]]=""),AU480,IF(AND(Weekly[[#This Row],[H Odds &lt;]]&lt;&gt;"",Weekly[[#This Row],[XGB_P]]=TRUE,Weekly[[#This Row],[Actual]]=TRUE),AU480+Weekly[[#This Row],[H Odds &lt;]]-1,IF(AND(Weekly[[#This Row],[V Odds &lt;]]&lt;&gt;"",Weekly[[#This Row],[XGB_P]]=FALSE,Weekly[[#This Row],[Actual]]=FALSE),AU480+Weekly[[#This Row],[V Odds &lt;]]-1,IF(AND(Weekly[[#This Row],[V Odds &lt;]]&lt;&gt;"",Weekly[[#This Row],[XGB_P]]=FALSE,Weekly[[#This Row],[Actual]]=TRUE),AU480-1,IF(AND(Weekly[[#This Row],[H Odds &lt;]]&lt;&gt;"",Weekly[[#This Row],[XGB_P]]=TRUE,Weekly[[#This Row],[Actual]]=FALSE),AU480-1,AU480)))))</f>
        <v>69.460000000000008</v>
      </c>
      <c r="AV481" s="37">
        <f>IF(AND(Weekly[[#This Row],[V Odds &lt;]]="",Weekly[[#This Row],[H Odds &lt;]]=""),AV480,IF(AND(Weekly[[#This Row],[H Odds &lt;]]&lt;&gt;"",Weekly[[#This Row],[QDA_P]]=TRUE,Weekly[[#This Row],[Actual]]=TRUE),AV480+Weekly[[#This Row],[H Odds &lt;]]-1,IF(AND(Weekly[[#This Row],[V Odds &lt;]]&lt;&gt;"",Weekly[[#This Row],[QDA_P]]=FALSE,Weekly[[#This Row],[Actual]]=FALSE),AV480+Weekly[[#This Row],[V Odds &lt;]]-1,IF(AND(Weekly[[#This Row],[V Odds &lt;]]&lt;&gt;"",Weekly[[#This Row],[QDA_P]]=FALSE,Weekly[[#This Row],[Actual]]=TRUE),AV480-1,IF(AND(Weekly[[#This Row],[H Odds &lt;]]&lt;&gt;"",Weekly[[#This Row],[QDA_P]]=TRUE,Weekly[[#This Row],[Actual]]=FALSE),AV480-1,AV480)))))</f>
        <v>58.199999999999989</v>
      </c>
      <c r="AW481" s="37">
        <f>IF(AND(Weekly[[#This Row],[H Odds &lt;]]="",Weekly[[#This Row],[V Odds &lt;]]=""),AW480,IF(AND(Weekly[[#This Row],[KNC_P]]=Weekly[[#This Row],[Actual]],Weekly[[#This Row],[KNC_P]]=TRUE),AW480+Weekly[[#This Row],[BF H Odds]]-1,IF(AND(Weekly[[#This Row],[KNC_P]]=Weekly[[#This Row],[Actual]],Weekly[[#This Row],[KNC_P]]=FALSE),AW480+Weekly[[#This Row],[BF V Odds]]-1,AW480-1)))</f>
        <v>55.350000000000016</v>
      </c>
      <c r="AX481" s="37">
        <f>IF(AND(Weekly[[#This Row],[V Odds &lt;]]="",Weekly[[#This Row],[H Odds &lt;]]=""),AX480,IF(AND(Weekly[[#This Row],[V Odds &lt;]]&lt;&gt;"",Weekly[[#This Row],[FALSES]]&gt;0,Weekly[[#This Row],[Actual]]=FALSE),AX480+Weekly[[#This Row],[V Odds &lt;]]-1,IF(AND(Weekly[[#This Row],[H Odds &lt;]]&lt;&gt;"",Weekly[[#This Row],[TRUES]]&gt;0,Weekly[[#This Row],[Actual]]=TRUE),AX480+Weekly[[#This Row],[H Odds &lt;]]-1,IF(AND(Weekly[[#This Row],[V Odds &lt;]]&lt;&gt;"",Weekly[[#This Row],[FALSES]]=0),AX480,IF(AND(Weekly[[#This Row],[H Odds &lt;]]&lt;&gt;"",Weekly[[#This Row],[TRUES]]=0),AX480,AX480-1)))))</f>
        <v>103.44999999999997</v>
      </c>
      <c r="AY481" s="37">
        <f>IF(AND(Weekly[[#This Row],[V Odds &lt;]]="",Weekly[[#This Row],[H Odds &lt;]]=""),AY480,IF(AND(Weekly[[#This Row],[V Odds &lt;]]&lt;&gt;"",Weekly[[#This Row],[FALSES]]&gt;0,Weekly[[#This Row],[Actual]]=FALSE),AY480+((Weekly[[#This Row],[V Odds &lt;]]-1)*0.92),IF(AND(Weekly[[#This Row],[H Odds &lt;]]&lt;&gt;"",Weekly[[#This Row],[TRUES]]&gt;0,Weekly[[#This Row],[Actual]]=TRUE),AY480+((Weekly[[#This Row],[H Odds &lt;]]-1)*0.92),IF(AND(Weekly[[#This Row],[V Odds &lt;]]&lt;&gt;"",Weekly[[#This Row],[FALSES]]=0),AY480,IF(AND(Weekly[[#This Row],[H Odds &lt;]]&lt;&gt;"",Weekly[[#This Row],[TRUES]]=0),AY480,AY480-1)))))</f>
        <v>93.014000000000024</v>
      </c>
      <c r="AZ481" s="37">
        <f>IF(AND(Weekly[[#This Row],[V Odds &lt;]]="",Weekly[[#This Row],[H Odds &lt;]]=""),AZ480,IF(AND(Weekly[[#This Row],[V Odds &lt;]]&lt;&gt;"",Weekly[[#This Row],[Actual]]=FALSE),AZ480+Weekly[[#This Row],[V Odds &lt;]]-1,IF(AND(Weekly[[#This Row],[H Odds &lt;]]&lt;&gt;"",Weekly[[#This Row],[Actual]]=TRUE),AZ480+Weekly[[#This Row],[H Odds &lt;]]-1,AZ480-1)))</f>
        <v>89.419999999999987</v>
      </c>
      <c r="BA481" s="38">
        <f>IF(Weekly[[#This Row],[H Odds &lt;]]="",BA480,IF(AND(Weekly[[#This Row],[H Odds &lt;]]&lt;&gt;"",Weekly[[#This Row],[SVC_P]]=TRUE,Weekly[[#This Row],[Actual]]=TRUE),BA480+Weekly[[#This Row],[H Odds &lt;]]-1,IF(AND(Weekly[[#This Row],[H Odds &lt;]]&lt;&gt;"",Weekly[[#This Row],[SVC_P]]=TRUE,Weekly[[#This Row],[Actual]]=FALSE),BA480-1,BA480)))</f>
        <v>77.289999999999992</v>
      </c>
      <c r="BB481" s="38">
        <f>IF(Weekly[[#This Row],[H Odds &lt;]]="",BB480,IF(AND(Weekly[[#This Row],[H Odds &lt;]]&lt;&gt;"",Weekly[[#This Row],[ADBC_P]]=TRUE,Weekly[[#This Row],[Actual]]=TRUE),BB480+Weekly[[#This Row],[H Odds &lt;]]-1,IF(AND(Weekly[[#This Row],[H Odds &lt;]]&lt;&gt;"",Weekly[[#This Row],[ADBC_P]]=TRUE,Weekly[[#This Row],[Actual]]=FALSE),BB480-1,BB480)))</f>
        <v>51.11</v>
      </c>
      <c r="BC481" s="38">
        <f>IF(Weekly[[#This Row],[H Odds &lt;]]="",BC480,IF(AND(Weekly[[#This Row],[H Odds &lt;]]&lt;&gt;"",Weekly[[#This Row],[RFC_P]]=TRUE,Weekly[[#This Row],[Actual]]=TRUE),BC480+Weekly[[#This Row],[H Odds &lt;]]-1,IF(AND(Weekly[[#This Row],[H Odds &lt;]]&lt;&gt;"",Weekly[[#This Row],[RFC_P]]=TRUE,Weekly[[#This Row],[Actual]]=FALSE),BC480-1,BC480)))</f>
        <v>52.809999999999995</v>
      </c>
      <c r="BD481" s="38">
        <f>IF(Weekly[[#This Row],[H Odds &lt;]]="",BD480,IF(AND(Weekly[[#This Row],[H Odds &lt;]]&lt;&gt;"",Weekly[[#This Row],[GBC_P]]=TRUE,Weekly[[#This Row],[Actual]]=TRUE),BD480+Weekly[[#This Row],[H Odds &lt;]]-1,IF(AND(Weekly[[#This Row],[H Odds &lt;]]&lt;&gt;"",Weekly[[#This Row],[GBC_P]]=TRUE,Weekly[[#This Row],[Actual]]=FALSE),BD480-1,BD480)))</f>
        <v>52.810000000000009</v>
      </c>
      <c r="BE481" s="38">
        <f>IF(Weekly[[#This Row],[H Odds &lt;]]="",BE480,IF(AND(Weekly[[#This Row],[H Odds &lt;]]&lt;&gt;"",Weekly[[#This Row],[HGBC_P]]=TRUE,Weekly[[#This Row],[Actual]]=TRUE),BE480+Weekly[[#This Row],[H Odds &lt;]]-1,IF(AND(Weekly[[#This Row],[H Odds &lt;]]&lt;&gt;"",Weekly[[#This Row],[HGBC_P]]=TRUE,Weekly[[#This Row],[Actual]]=FALSE),BE480-1,BE480)))</f>
        <v>56.16</v>
      </c>
      <c r="BF481" s="38">
        <f>IF(Weekly[[#This Row],[H Odds &lt;]]="",BF480,IF(AND(Weekly[[#This Row],[H Odds &lt;]]&lt;&gt;"",Weekly[[#This Row],[XGB_P]]=TRUE,Weekly[[#This Row],[Actual]]=TRUE),BF480+Weekly[[#This Row],[H Odds &lt;]]-1,IF(AND(Weekly[[#This Row],[H Odds &lt;]]&lt;&gt;"",Weekly[[#This Row],[XGB_P]]=TRUE,Weekly[[#This Row],[Actual]]=FALSE),BF480-1,BF480)))</f>
        <v>62.78</v>
      </c>
      <c r="BG481" s="38">
        <f>IF(Weekly[[#This Row],[H Odds &lt;]]="",BG480,IF(AND(Weekly[[#This Row],[H Odds &lt;]]&lt;&gt;"",Weekly[[#This Row],[QDA_P]]=TRUE,Weekly[[#This Row],[Actual]]=TRUE),BG480+Weekly[[#This Row],[H Odds &lt;]]-1,IF(AND(Weekly[[#This Row],[H Odds &lt;]]&lt;&gt;"",Weekly[[#This Row],[QDA_P]]=TRUE,Weekly[[#This Row],[Actual]]=FALSE),BG480-1,BG480)))</f>
        <v>48.129999999999995</v>
      </c>
      <c r="BH481" s="38">
        <f>IF(Weekly[[#This Row],[H Odds &lt;]]="",BH480,IF(AND(Weekly[[#This Row],[H Odds &lt;]]&lt;&gt;"",Weekly[[#This Row],[KNC_P]]=TRUE,Weekly[[#This Row],[Actual]]=TRUE),BH480+Weekly[[#This Row],[H Odds &lt;]]-1,IF(AND(Weekly[[#This Row],[H Odds &lt;]]&lt;&gt;"",Weekly[[#This Row],[KNC_P]]=TRUE,Weekly[[#This Row],[Actual]]=FALSE),BH480-1,BH480)))</f>
        <v>56.199999999999996</v>
      </c>
      <c r="BI481" s="38">
        <f>IF(Weekly[[#This Row],[H Odds &lt;]]="",BI480,IF(AND(Weekly[[#This Row],[H Odds &lt;]]&lt;&gt;"",Weekly[[#This Row],[TRUES]]&gt;0,Weekly[[#This Row],[Actual]]=TRUE),BI480+Weekly[[#This Row],[H Odds &lt;]]-1,IF(AND(Weekly[[#This Row],[H Odds &lt;]]&lt;&gt;"",Weekly[[#This Row],[TRUES]]=0),BI480,BI480-1)))</f>
        <v>77.289999999999992</v>
      </c>
      <c r="BJ481" s="38">
        <f>IF(Weekly[[#This Row],[H Odds &lt;]]="",BJ480,IF(AND(Weekly[[#This Row],[H Odds &lt;]]&lt;&gt;"",Weekly[[#This Row],[Actual]]=TRUE),BJ480+Weekly[[#This Row],[H Odds &lt;]]-1,IF(AND(Weekly[[#This Row],[H Odds &lt;]]&lt;&gt;"",Weekly[[#This Row],[Actual]]=FALSE),BJ480-1,BJ480)))</f>
        <v>79.19</v>
      </c>
      <c r="BK481" s="58">
        <f>IF(AND(Weekly[[#This Row],[TRUES]]&gt;4,Weekly[[#This Row],[Actual]]=TRUE),BK480+Weekly[[#This Row],[BF H Odds]]-1,IF(AND(Weekly[[#This Row],[FALSES]]&gt;4,Weekly[[#This Row],[Actual]]=FALSE),BK480+Weekly[[#This Row],[BF V Odds]]-1,IF(AND(Weekly[[#This Row],[TRUES]]&gt;4,Weekly[[#This Row],[Actual]]=FALSE),BK480-1,IF(AND(Weekly[[#This Row],[FALSES]]&gt;4,Weekly[[#This Row],[Actual]]=TRUE),BK480-1,BK480))))</f>
        <v>-5.1299999999999697</v>
      </c>
      <c r="BL481" s="58">
        <f>IF(AND(Weekly[[#This Row],[TRUES]]&gt;5,Weekly[[#This Row],[Actual]]=TRUE),BL480+Weekly[[#This Row],[BF H Odds]]-1,IF(AND(Weekly[[#This Row],[FALSES]]&gt;5,Weekly[[#This Row],[Actual]]=FALSE),BL480+Weekly[[#This Row],[BF V Odds]]-1,IF(AND(Weekly[[#This Row],[TRUES]]&gt;5,Weekly[[#This Row],[Actual]]=FALSE),BL480-1,IF(AND(Weekly[[#This Row],[FALSES]]&gt;5,Weekly[[#This Row],[Actual]]=TRUE),BL480-1,BL480))))</f>
        <v>5.0100000000000238</v>
      </c>
      <c r="BM481" s="58">
        <f>IF(AND(Weekly[[#This Row],[TRUES]]&gt;6,Weekly[[#This Row],[Actual]]=TRUE),BM480+Weekly[[#This Row],[BF H Odds]]-1,IF(AND(Weekly[[#This Row],[FALSES]]&gt;6,Weekly[[#This Row],[Actual]]=FALSE),BM480+Weekly[[#This Row],[BF V Odds]]-1,IF(AND(Weekly[[#This Row],[TRUES]]&gt;6,Weekly[[#This Row],[Actual]]=FALSE),BM480-1,IF(AND(Weekly[[#This Row],[FALSES]]&gt;6,Weekly[[#This Row],[Actual]]=TRUE),BM480-1,BM480))))</f>
        <v>36.260000000000012</v>
      </c>
    </row>
    <row r="482" spans="1:65" x14ac:dyDescent="0.25">
      <c r="A482" s="34"/>
      <c r="B482" s="10">
        <v>44303</v>
      </c>
      <c r="C482" s="17" t="s">
        <v>24</v>
      </c>
      <c r="D482" s="15" t="s">
        <v>32</v>
      </c>
      <c r="E482" t="b">
        <v>1</v>
      </c>
      <c r="F482" t="b">
        <v>1</v>
      </c>
      <c r="G482" t="b">
        <v>1</v>
      </c>
      <c r="H482" t="b">
        <v>1</v>
      </c>
      <c r="I482" t="b">
        <v>1</v>
      </c>
      <c r="J482" t="b">
        <v>1</v>
      </c>
      <c r="K482" t="b">
        <v>1</v>
      </c>
      <c r="L482" t="b">
        <v>1</v>
      </c>
      <c r="O482" t="str">
        <f>IF(Weekly[[#This Row],[H/V]]="H",Weekly[[#This Row],[BF H Odds]],IF(Weekly[[#This Row],[H/V]]="V",Weekly[[#This Row],[BF V Odds]],""))</f>
        <v/>
      </c>
      <c r="P482" t="b">
        <v>1</v>
      </c>
      <c r="R482" s="35">
        <f>IFERROR(IF(Weekly[[#This Row],[Won Bet?]]="yes",R481+(Weekly[[#This Row],[BF Odds]]*Weekly[[#This Row],[BF Stake]])-Weekly[[#This Row],[BF Stake]],R481-Weekly[[#This Row],[BF Stake]]),R481)</f>
        <v>1090.0639999999999</v>
      </c>
      <c r="S482" s="9">
        <f>IFERROR(IF(Weekly[[#This Row],[Won Bet?]]="yes",S481+(((Weekly[[#This Row],[BF Odds]]*Weekly[[#This Row],[BF Stake]])-Weekly[[#This Row],[BF Stake]])*0.92),S481-Weekly[[#This Row],[BF Stake]]),S481)</f>
        <v>1049.2988799999998</v>
      </c>
      <c r="T482">
        <v>2.76</v>
      </c>
      <c r="U482">
        <v>1.55</v>
      </c>
      <c r="V482" s="24">
        <f>IF(Weekly[[#This Row],[Actual]]="","",IF(AND(Weekly[[#This Row],[SVC_P]]=Weekly[[#This Row],[Actual]],Weekly[[#This Row],[SVC_P]]=TRUE),V481+Weekly[[#This Row],[BF H Odds]]-1,IF(AND(Weekly[[#This Row],[SVC_P]]=Weekly[[#This Row],[Actual]],Weekly[[#This Row],[SVC_P]]=FALSE),V481+Weekly[[#This Row],[BF V Odds]]-1,V481-1)))</f>
        <v>61.430000000000049</v>
      </c>
      <c r="W482" s="24">
        <f>IF(Weekly[[#This Row],[Actual]]="","",IF(AND(Weekly[[#This Row],[SVC_P]]=FALSE,Weekly[[#This Row],[Actual]]=TRUE),W481+Weekly[[#This Row],[BF H Odds]]-1,IF(AND(Weekly[[#This Row],[SVC_P]]=TRUE,Weekly[[#This Row],[Actual]]=FALSE,),W481+Weekly[[#This Row],[BF V Odds]]-1,W481-1)))</f>
        <v>-415.28</v>
      </c>
      <c r="X482" s="24">
        <f>IF(Weekly[[#This Row],[Actual]]="","",IF(AND(Weekly[[#This Row],[ADBC_P]]=Weekly[[#This Row],[Actual]],Weekly[[#This Row],[ADBC_P]]=TRUE),X481+Weekly[[#This Row],[BF H Odds]]-1,IF(AND(Weekly[[#This Row],[ADBC_P]]=Weekly[[#This Row],[Actual]],Weekly[[#This Row],[ADBC_P]]=FALSE),X481+Weekly[[#This Row],[BF V Odds]]-1,X481-1)))</f>
        <v>6.8500000000000227</v>
      </c>
      <c r="Y482" s="24">
        <f>IF(Weekly[[#This Row],[Actual]]="","",IF(AND(Weekly[[#This Row],[ADBC_P]]=FALSE,Weekly[[#This Row],[Actual]]=TRUE),Y481+Weekly[[#This Row],[BF H Odds]]-1,IF(AND(Weekly[[#This Row],[ADBC_P]]=TRUE,Weekly[[#This Row],[Actual]]=FALSE),Y481+Weekly[[#This Row],[BF V Odds]]-1,Y481-1)))</f>
        <v>63.960000000000008</v>
      </c>
      <c r="Z482" s="24">
        <f>IF(Weekly[[#This Row],[Actual]]="","",IF(AND(Weekly[[#This Row],[RFC_P]]=Weekly[[#This Row],[Actual]],Weekly[[#This Row],[RFC_P]]=TRUE),Z481+Weekly[[#This Row],[BF H Odds]]-1,IF(AND(Weekly[[#This Row],[RFC_P]]=Weekly[[#This Row],[Actual]],Weekly[[#This Row],[RFC_P]]=FALSE),Z481+Weekly[[#This Row],[BF V Odds]]-1,Z481-1)))</f>
        <v>25.090000000000003</v>
      </c>
      <c r="AA482" s="24">
        <f>IF(Weekly[[#This Row],[Actual]]="","",IF(AND(Weekly[[#This Row],[RFC_P]]=FALSE,Weekly[[#This Row],[Actual]]=TRUE),AA481+Weekly[[#This Row],[BF H Odds]]-1,IF(AND(Weekly[[#This Row],[RFC_P]]=TRUE,Weekly[[#This Row],[Actual]]=FALSE),AA481+Weekly[[#This Row],[BF V Odds]]-1,AA481-1)))</f>
        <v>45.71999999999997</v>
      </c>
      <c r="AB482" s="24">
        <f>IF(Weekly[[#This Row],[Actual]]="","",IF(AND(Weekly[[#This Row],[GBC_P]]=Weekly[[#This Row],[Actual]],Weekly[[#This Row],[GBC_P]]=TRUE),AB481+Weekly[[#This Row],[BF H Odds]]-1,IF(AND(Weekly[[#This Row],[GBC_P]]=Weekly[[#This Row],[Actual]],Weekly[[#This Row],[GBC_P]]=FALSE),AB481+Weekly[[#This Row],[BF V Odds]]-1,AB481-1)))</f>
        <v>2.6100000000000083</v>
      </c>
      <c r="AC482" s="24">
        <f>IF(Weekly[[#This Row],[Actual]]="","",IF(AND(Weekly[[#This Row],[GBC_P]]=FALSE,Weekly[[#This Row],[Actual]]=TRUE),AC481+Weekly[[#This Row],[BF H Odds]]-1,IF(AND(Weekly[[#This Row],[GBC_P]]=TRUE,Weekly[[#This Row],[Actual]]=FALSE),AC481+Weekly[[#This Row],[BF V Odds]]-1,AC481-1)))</f>
        <v>68.199999999999946</v>
      </c>
      <c r="AD482" s="24">
        <f>IF(Weekly[[#This Row],[Actual]]="","",IF(AND(Weekly[[#This Row],[HGBC_P]]=Weekly[[#This Row],[Actual]],Weekly[[#This Row],[HGBC_P]]=TRUE),AD481+Weekly[[#This Row],[BF H Odds]]-1,IF(AND(Weekly[[#This Row],[HGBC_P]]=Weekly[[#This Row],[Actual]],Weekly[[#This Row],[HGBC_P]]=FALSE),AD481+Weekly[[#This Row],[BF V Odds]]-1,AD481-1)))</f>
        <v>-0.90999999999997505</v>
      </c>
      <c r="AE482" s="24">
        <f>IF(Weekly[[#This Row],[Actual]]="","",IF(AND(Weekly[[#This Row],[HGBC_P]]=FALSE,Weekly[[#This Row],[Actual]]=TRUE),AE481+Weekly[[#This Row],[BF H Odds]]-1,IF(AND(Weekly[[#This Row],[HGBC_P]]=TRUE,Weekly[[#This Row],[Actual]]=FALSE),AE481+Weekly[[#This Row],[BF V Odds]]-1,AE481-1)))</f>
        <v>71.72</v>
      </c>
      <c r="AF482" s="24">
        <f>IF(Weekly[[#This Row],[Actual]]="","",IF(AND(Weekly[[#This Row],[XGB_P]]=Weekly[[#This Row],[Actual]],Weekly[[#This Row],[XGB_P]]=TRUE),AF481+Weekly[[#This Row],[BF H Odds]]-1,IF(AND(Weekly[[#This Row],[XGB_P]]=Weekly[[#This Row],[Actual]],Weekly[[#This Row],[XGB_P]]=FALSE),AF481+Weekly[[#This Row],[BF V Odds]]-1,AF481-1)))</f>
        <v>26.980000000000018</v>
      </c>
      <c r="AG482" s="24">
        <f>IF(Weekly[[#This Row],[Actual]]="","",IF(AND(Weekly[[#This Row],[XGB_P]]=FALSE,Weekly[[#This Row],[Actual]]=TRUE),AG481+Weekly[[#This Row],[BF H Odds]]-1,IF(AND(Weekly[[#This Row],[XGB_P]]=TRUE,Weekly[[#This Row],[Actual]]=FALSE),AG481+Weekly[[#This Row],[BF V Odds]]-1,AG481-1)))</f>
        <v>43.829999999999984</v>
      </c>
      <c r="AH482" s="24">
        <f>IF(Weekly[[#This Row],[Actual]]="","",IF(AND(Weekly[[#This Row],[QDA_P]]=Weekly[[#This Row],[Actual]],Weekly[[#This Row],[QDA_P]]=TRUE),AH481+Weekly[[#This Row],[BF H Odds]]-1,IF(AND(Weekly[[#This Row],[QDA_P]]=Weekly[[#This Row],[Actual]],Weekly[[#This Row],[QDA_P]]=FALSE),AH481+Weekly[[#This Row],[BF V Odds]]-1,AH481-1)))</f>
        <v>-15.009999999999987</v>
      </c>
      <c r="AI482" s="24">
        <f>IF(Weekly[[#This Row],[Actual]]="","",IF(AND(Weekly[[#This Row],[QDA_P]]=FALSE,Weekly[[#This Row],[Actual]]=TRUE),AI481+Weekly[[#This Row],[BF H Odds]]-1,IF(AND(Weekly[[#This Row],[QDA_P]]=TRUE,Weekly[[#This Row],[Actual]]=FALSE),AI481+Weekly[[#This Row],[BF V Odds]]-1,AI481-1)))</f>
        <v>85.82</v>
      </c>
      <c r="AJ482" s="24">
        <f>IF(Weekly[[#This Row],[Actual]]="","",IF(AND(Weekly[[#This Row],[KNC_P]]=FALSE,Weekly[[#This Row],[Actual]]=TRUE),AJ481+Weekly[[#This Row],[BF H Odds]]-1,IF(AND(Weekly[[#This Row],[KNC_P]]=TRUE,Weekly[[#This Row],[Actual]]=FALSE),AJ481+Weekly[[#This Row],[BF V Odds]]-1,AJ481-1)))</f>
        <v>54.799999999999969</v>
      </c>
      <c r="AK482" s="24">
        <f>IF(Weekly[[#This Row],[Actual]]="","",IF(AND(Weekly[[#This Row],[KNC_P]]=FALSE,Weekly[[#This Row],[Actual]]=TRUE),AK481+Weekly[[#This Row],[BF H Odds]]-1,IF(AND(Weekly[[#This Row],[KNC_P]]=TRUE,Weekly[[#This Row],[Actual]]=FALSE),AK481+Weekly[[#This Row],[BF V Odds]]-1,AK481-1)))</f>
        <v>53.69999999999996</v>
      </c>
      <c r="AL482" s="30">
        <f>IF(Weekly[[#This Row],[Actual]]="","",COUNTIF(Weekly[[#This Row],[SVC_P]:[QDA_P]],TRUE))</f>
        <v>7</v>
      </c>
      <c r="AM482" s="30">
        <f>IF(Weekly[[#This Row],[Actual]]="","",COUNTIF(Weekly[[#This Row],[SVC_P]:[QDA_P]],FALSE))</f>
        <v>0</v>
      </c>
      <c r="AN482" s="36" t="str">
        <f>IF(AND(Weekly[[#This Row],[BF V Odds]]&gt;$BO$6,Weekly[[#This Row],[BF V Odds]] &lt; $BO$7),Weekly[[#This Row],[BF V Odds]],"")</f>
        <v/>
      </c>
      <c r="AO482" s="36" t="str">
        <f>IF(AND(Weekly[[#This Row],[BF H Odds]]&gt;$BO$6, Weekly[[#This Row],[BF H Odds]] &lt; $BO$7),Weekly[[#This Row],[BF H Odds]],"")</f>
        <v/>
      </c>
      <c r="AP482" s="37">
        <f>IF(AND(Weekly[[#This Row],[V Odds &lt;]]="",Weekly[[#This Row],[H Odds &lt;]]=""),AP481,IF(AND(Weekly[[#This Row],[H Odds &lt;]]&lt;&gt;"",Weekly[[#This Row],[SVC_P]]=TRUE,Weekly[[#This Row],[Actual]]=TRUE),AP481+Weekly[[#This Row],[H Odds &lt;]]-1,IF(AND(Weekly[[#This Row],[V Odds &lt;]]&lt;&gt;"",Weekly[[#This Row],[SVC_P]]=FALSE,Weekly[[#This Row],[Actual]]=FALSE),AP481+Weekly[[#This Row],[V Odds &lt;]]-1,IF(AND(Weekly[[#This Row],[V Odds &lt;]]&lt;&gt;"",Weekly[[#This Row],[SVC_P]]=FALSE,Weekly[[#This Row],[Actual]]=TRUE),AP481-1,IF(AND(Weekly[[#This Row],[H Odds &lt;]]&lt;&gt;"",Weekly[[#This Row],[SVC_P]]=TRUE,Weekly[[#This Row],[Actual]]=FALSE),AP481-1,AP481)))))</f>
        <v>82.330000000000013</v>
      </c>
      <c r="AQ482" s="37">
        <f>IF(AND(Weekly[[#This Row],[V Odds &lt;]]="",Weekly[[#This Row],[H Odds &lt;]]=""),AQ481,IF(AND(Weekly[[#This Row],[H Odds &lt;]]&lt;&gt;"",Weekly[[#This Row],[ADBC_P]]=TRUE,Weekly[[#This Row],[Actual]]=TRUE),AQ481+Weekly[[#This Row],[H Odds &lt;]]-1,IF(AND(Weekly[[#This Row],[V Odds &lt;]]&lt;&gt;"",Weekly[[#This Row],[ADBC_P]]=FALSE,Weekly[[#This Row],[Actual]]=FALSE),AQ481+Weekly[[#This Row],[V Odds &lt;]]-1,IF(AND(Weekly[[#This Row],[V Odds &lt;]]&lt;&gt;"",Weekly[[#This Row],[ADBC_P]]=FALSE,Weekly[[#This Row],[Actual]]=TRUE),AQ481-1,IF(AND(Weekly[[#This Row],[H Odds &lt;]]&lt;&gt;"",Weekly[[#This Row],[ADBC_P]]=TRUE,Weekly[[#This Row],[Actual]]=FALSE),AQ481-1,AQ481)))))</f>
        <v>52.43</v>
      </c>
      <c r="AR482" s="37">
        <f>IF(AND(Weekly[[#This Row],[V Odds &lt;]]="",Weekly[[#This Row],[H Odds &lt;]]=""),AR481,IF(AND(Weekly[[#This Row],[H Odds &lt;]]&lt;&gt;"",Weekly[[#This Row],[RFC_P]]=TRUE,Weekly[[#This Row],[Actual]]=TRUE),AR481+Weekly[[#This Row],[H Odds &lt;]]-1,IF(AND(Weekly[[#This Row],[V Odds &lt;]]&lt;&gt;"",Weekly[[#This Row],[RFC_P]]=FALSE,Weekly[[#This Row],[Actual]]=FALSE),AR481+Weekly[[#This Row],[V Odds &lt;]]-1,IF(AND(Weekly[[#This Row],[V Odds &lt;]]&lt;&gt;"",Weekly[[#This Row],[RFC_P]]=FALSE,Weekly[[#This Row],[Actual]]=TRUE),AR481-1,IF(AND(Weekly[[#This Row],[H Odds &lt;]]&lt;&gt;"",Weekly[[#This Row],[RFC_P]]=TRUE,Weekly[[#This Row],[Actual]]=FALSE),AR481-1,AR481)))))</f>
        <v>72.139999999999986</v>
      </c>
      <c r="AS482" s="37">
        <f>IF(AND(Weekly[[#This Row],[V Odds &lt;]]="",Weekly[[#This Row],[H Odds &lt;]]=""),AS481,IF(AND(Weekly[[#This Row],[H Odds &lt;]]&lt;&gt;"",Weekly[[#This Row],[GBC_P]]=TRUE,Weekly[[#This Row],[Actual]]=TRUE),AS481+Weekly[[#This Row],[H Odds &lt;]]-1,IF(AND(Weekly[[#This Row],[V Odds &lt;]]&lt;&gt;"",Weekly[[#This Row],[GBC_P]]=FALSE,Weekly[[#This Row],[Actual]]=FALSE),AS481+Weekly[[#This Row],[V Odds &lt;]]-1,IF(AND(Weekly[[#This Row],[V Odds &lt;]]&lt;&gt;"",Weekly[[#This Row],[GBC_P]]=FALSE,Weekly[[#This Row],[Actual]]=TRUE),AS481-1,IF(AND(Weekly[[#This Row],[H Odds &lt;]]&lt;&gt;"",Weekly[[#This Row],[GBC_P]]=TRUE,Weekly[[#This Row],[Actual]]=FALSE),AS481-1,AS481)))))</f>
        <v>56.330000000000005</v>
      </c>
      <c r="AT482" s="37">
        <f>IF(AND(Weekly[[#This Row],[V Odds &lt;]]="",Weekly[[#This Row],[H Odds &lt;]]=""),AT481,IF(AND(Weekly[[#This Row],[H Odds &lt;]]&lt;&gt;"",Weekly[[#This Row],[HGBC_P]]=TRUE,Weekly[[#This Row],[Actual]]=TRUE),AT481+Weekly[[#This Row],[H Odds &lt;]]-1,IF(AND(Weekly[[#This Row],[V Odds &lt;]]&lt;&gt;"",Weekly[[#This Row],[HGBC_P]]=FALSE,Weekly[[#This Row],[Actual]]=FALSE),AT481+Weekly[[#This Row],[V Odds &lt;]]-1,IF(AND(Weekly[[#This Row],[V Odds &lt;]]&lt;&gt;"",Weekly[[#This Row],[HGBC_P]]=FALSE,Weekly[[#This Row],[Actual]]=TRUE),AT481-1,IF(AND(Weekly[[#This Row],[H Odds &lt;]]&lt;&gt;"",Weekly[[#This Row],[HGBC_P]]=TRUE,Weekly[[#This Row],[Actual]]=FALSE),AT481-1,AT481)))))</f>
        <v>55.86</v>
      </c>
      <c r="AU482" s="37">
        <f>IF(AND(Weekly[[#This Row],[V Odds &lt;]]="",Weekly[[#This Row],[H Odds &lt;]]=""),AU481,IF(AND(Weekly[[#This Row],[H Odds &lt;]]&lt;&gt;"",Weekly[[#This Row],[XGB_P]]=TRUE,Weekly[[#This Row],[Actual]]=TRUE),AU481+Weekly[[#This Row],[H Odds &lt;]]-1,IF(AND(Weekly[[#This Row],[V Odds &lt;]]&lt;&gt;"",Weekly[[#This Row],[XGB_P]]=FALSE,Weekly[[#This Row],[Actual]]=FALSE),AU481+Weekly[[#This Row],[V Odds &lt;]]-1,IF(AND(Weekly[[#This Row],[V Odds &lt;]]&lt;&gt;"",Weekly[[#This Row],[XGB_P]]=FALSE,Weekly[[#This Row],[Actual]]=TRUE),AU481-1,IF(AND(Weekly[[#This Row],[H Odds &lt;]]&lt;&gt;"",Weekly[[#This Row],[XGB_P]]=TRUE,Weekly[[#This Row],[Actual]]=FALSE),AU481-1,AU481)))))</f>
        <v>69.460000000000008</v>
      </c>
      <c r="AV482" s="37">
        <f>IF(AND(Weekly[[#This Row],[V Odds &lt;]]="",Weekly[[#This Row],[H Odds &lt;]]=""),AV481,IF(AND(Weekly[[#This Row],[H Odds &lt;]]&lt;&gt;"",Weekly[[#This Row],[QDA_P]]=TRUE,Weekly[[#This Row],[Actual]]=TRUE),AV481+Weekly[[#This Row],[H Odds &lt;]]-1,IF(AND(Weekly[[#This Row],[V Odds &lt;]]&lt;&gt;"",Weekly[[#This Row],[QDA_P]]=FALSE,Weekly[[#This Row],[Actual]]=FALSE),AV481+Weekly[[#This Row],[V Odds &lt;]]-1,IF(AND(Weekly[[#This Row],[V Odds &lt;]]&lt;&gt;"",Weekly[[#This Row],[QDA_P]]=FALSE,Weekly[[#This Row],[Actual]]=TRUE),AV481-1,IF(AND(Weekly[[#This Row],[H Odds &lt;]]&lt;&gt;"",Weekly[[#This Row],[QDA_P]]=TRUE,Weekly[[#This Row],[Actual]]=FALSE),AV481-1,AV481)))))</f>
        <v>58.199999999999989</v>
      </c>
      <c r="AW482" s="37">
        <f>IF(AND(Weekly[[#This Row],[H Odds &lt;]]="",Weekly[[#This Row],[V Odds &lt;]]=""),AW481,IF(AND(Weekly[[#This Row],[KNC_P]]=Weekly[[#This Row],[Actual]],Weekly[[#This Row],[KNC_P]]=TRUE),AW481+Weekly[[#This Row],[BF H Odds]]-1,IF(AND(Weekly[[#This Row],[KNC_P]]=Weekly[[#This Row],[Actual]],Weekly[[#This Row],[KNC_P]]=FALSE),AW481+Weekly[[#This Row],[BF V Odds]]-1,AW481-1)))</f>
        <v>55.350000000000016</v>
      </c>
      <c r="AX482" s="37">
        <f>IF(AND(Weekly[[#This Row],[V Odds &lt;]]="",Weekly[[#This Row],[H Odds &lt;]]=""),AX481,IF(AND(Weekly[[#This Row],[V Odds &lt;]]&lt;&gt;"",Weekly[[#This Row],[FALSES]]&gt;0,Weekly[[#This Row],[Actual]]=FALSE),AX481+Weekly[[#This Row],[V Odds &lt;]]-1,IF(AND(Weekly[[#This Row],[H Odds &lt;]]&lt;&gt;"",Weekly[[#This Row],[TRUES]]&gt;0,Weekly[[#This Row],[Actual]]=TRUE),AX481+Weekly[[#This Row],[H Odds &lt;]]-1,IF(AND(Weekly[[#This Row],[V Odds &lt;]]&lt;&gt;"",Weekly[[#This Row],[FALSES]]=0),AX481,IF(AND(Weekly[[#This Row],[H Odds &lt;]]&lt;&gt;"",Weekly[[#This Row],[TRUES]]=0),AX481,AX481-1)))))</f>
        <v>103.44999999999997</v>
      </c>
      <c r="AY482" s="37">
        <f>IF(AND(Weekly[[#This Row],[V Odds &lt;]]="",Weekly[[#This Row],[H Odds &lt;]]=""),AY481,IF(AND(Weekly[[#This Row],[V Odds &lt;]]&lt;&gt;"",Weekly[[#This Row],[FALSES]]&gt;0,Weekly[[#This Row],[Actual]]=FALSE),AY481+((Weekly[[#This Row],[V Odds &lt;]]-1)*0.92),IF(AND(Weekly[[#This Row],[H Odds &lt;]]&lt;&gt;"",Weekly[[#This Row],[TRUES]]&gt;0,Weekly[[#This Row],[Actual]]=TRUE),AY481+((Weekly[[#This Row],[H Odds &lt;]]-1)*0.92),IF(AND(Weekly[[#This Row],[V Odds &lt;]]&lt;&gt;"",Weekly[[#This Row],[FALSES]]=0),AY481,IF(AND(Weekly[[#This Row],[H Odds &lt;]]&lt;&gt;"",Weekly[[#This Row],[TRUES]]=0),AY481,AY481-1)))))</f>
        <v>93.014000000000024</v>
      </c>
      <c r="AZ482" s="37">
        <f>IF(AND(Weekly[[#This Row],[V Odds &lt;]]="",Weekly[[#This Row],[H Odds &lt;]]=""),AZ481,IF(AND(Weekly[[#This Row],[V Odds &lt;]]&lt;&gt;"",Weekly[[#This Row],[Actual]]=FALSE),AZ481+Weekly[[#This Row],[V Odds &lt;]]-1,IF(AND(Weekly[[#This Row],[H Odds &lt;]]&lt;&gt;"",Weekly[[#This Row],[Actual]]=TRUE),AZ481+Weekly[[#This Row],[H Odds &lt;]]-1,AZ481-1)))</f>
        <v>89.419999999999987</v>
      </c>
      <c r="BA482" s="38">
        <f>IF(Weekly[[#This Row],[H Odds &lt;]]="",BA481,IF(AND(Weekly[[#This Row],[H Odds &lt;]]&lt;&gt;"",Weekly[[#This Row],[SVC_P]]=TRUE,Weekly[[#This Row],[Actual]]=TRUE),BA481+Weekly[[#This Row],[H Odds &lt;]]-1,IF(AND(Weekly[[#This Row],[H Odds &lt;]]&lt;&gt;"",Weekly[[#This Row],[SVC_P]]=TRUE,Weekly[[#This Row],[Actual]]=FALSE),BA481-1,BA481)))</f>
        <v>77.289999999999992</v>
      </c>
      <c r="BB482" s="38">
        <f>IF(Weekly[[#This Row],[H Odds &lt;]]="",BB481,IF(AND(Weekly[[#This Row],[H Odds &lt;]]&lt;&gt;"",Weekly[[#This Row],[ADBC_P]]=TRUE,Weekly[[#This Row],[Actual]]=TRUE),BB481+Weekly[[#This Row],[H Odds &lt;]]-1,IF(AND(Weekly[[#This Row],[H Odds &lt;]]&lt;&gt;"",Weekly[[#This Row],[ADBC_P]]=TRUE,Weekly[[#This Row],[Actual]]=FALSE),BB481-1,BB481)))</f>
        <v>51.11</v>
      </c>
      <c r="BC482" s="38">
        <f>IF(Weekly[[#This Row],[H Odds &lt;]]="",BC481,IF(AND(Weekly[[#This Row],[H Odds &lt;]]&lt;&gt;"",Weekly[[#This Row],[RFC_P]]=TRUE,Weekly[[#This Row],[Actual]]=TRUE),BC481+Weekly[[#This Row],[H Odds &lt;]]-1,IF(AND(Weekly[[#This Row],[H Odds &lt;]]&lt;&gt;"",Weekly[[#This Row],[RFC_P]]=TRUE,Weekly[[#This Row],[Actual]]=FALSE),BC481-1,BC481)))</f>
        <v>52.809999999999995</v>
      </c>
      <c r="BD482" s="38">
        <f>IF(Weekly[[#This Row],[H Odds &lt;]]="",BD481,IF(AND(Weekly[[#This Row],[H Odds &lt;]]&lt;&gt;"",Weekly[[#This Row],[GBC_P]]=TRUE,Weekly[[#This Row],[Actual]]=TRUE),BD481+Weekly[[#This Row],[H Odds &lt;]]-1,IF(AND(Weekly[[#This Row],[H Odds &lt;]]&lt;&gt;"",Weekly[[#This Row],[GBC_P]]=TRUE,Weekly[[#This Row],[Actual]]=FALSE),BD481-1,BD481)))</f>
        <v>52.810000000000009</v>
      </c>
      <c r="BE482" s="38">
        <f>IF(Weekly[[#This Row],[H Odds &lt;]]="",BE481,IF(AND(Weekly[[#This Row],[H Odds &lt;]]&lt;&gt;"",Weekly[[#This Row],[HGBC_P]]=TRUE,Weekly[[#This Row],[Actual]]=TRUE),BE481+Weekly[[#This Row],[H Odds &lt;]]-1,IF(AND(Weekly[[#This Row],[H Odds &lt;]]&lt;&gt;"",Weekly[[#This Row],[HGBC_P]]=TRUE,Weekly[[#This Row],[Actual]]=FALSE),BE481-1,BE481)))</f>
        <v>56.16</v>
      </c>
      <c r="BF482" s="38">
        <f>IF(Weekly[[#This Row],[H Odds &lt;]]="",BF481,IF(AND(Weekly[[#This Row],[H Odds &lt;]]&lt;&gt;"",Weekly[[#This Row],[XGB_P]]=TRUE,Weekly[[#This Row],[Actual]]=TRUE),BF481+Weekly[[#This Row],[H Odds &lt;]]-1,IF(AND(Weekly[[#This Row],[H Odds &lt;]]&lt;&gt;"",Weekly[[#This Row],[XGB_P]]=TRUE,Weekly[[#This Row],[Actual]]=FALSE),BF481-1,BF481)))</f>
        <v>62.78</v>
      </c>
      <c r="BG482" s="38">
        <f>IF(Weekly[[#This Row],[H Odds &lt;]]="",BG481,IF(AND(Weekly[[#This Row],[H Odds &lt;]]&lt;&gt;"",Weekly[[#This Row],[QDA_P]]=TRUE,Weekly[[#This Row],[Actual]]=TRUE),BG481+Weekly[[#This Row],[H Odds &lt;]]-1,IF(AND(Weekly[[#This Row],[H Odds &lt;]]&lt;&gt;"",Weekly[[#This Row],[QDA_P]]=TRUE,Weekly[[#This Row],[Actual]]=FALSE),BG481-1,BG481)))</f>
        <v>48.129999999999995</v>
      </c>
      <c r="BH482" s="38">
        <f>IF(Weekly[[#This Row],[H Odds &lt;]]="",BH481,IF(AND(Weekly[[#This Row],[H Odds &lt;]]&lt;&gt;"",Weekly[[#This Row],[KNC_P]]=TRUE,Weekly[[#This Row],[Actual]]=TRUE),BH481+Weekly[[#This Row],[H Odds &lt;]]-1,IF(AND(Weekly[[#This Row],[H Odds &lt;]]&lt;&gt;"",Weekly[[#This Row],[KNC_P]]=TRUE,Weekly[[#This Row],[Actual]]=FALSE),BH481-1,BH481)))</f>
        <v>56.199999999999996</v>
      </c>
      <c r="BI482" s="38">
        <f>IF(Weekly[[#This Row],[H Odds &lt;]]="",BI481,IF(AND(Weekly[[#This Row],[H Odds &lt;]]&lt;&gt;"",Weekly[[#This Row],[TRUES]]&gt;0,Weekly[[#This Row],[Actual]]=TRUE),BI481+Weekly[[#This Row],[H Odds &lt;]]-1,IF(AND(Weekly[[#This Row],[H Odds &lt;]]&lt;&gt;"",Weekly[[#This Row],[TRUES]]=0),BI481,BI481-1)))</f>
        <v>77.289999999999992</v>
      </c>
      <c r="BJ482" s="38">
        <f>IF(Weekly[[#This Row],[H Odds &lt;]]="",BJ481,IF(AND(Weekly[[#This Row],[H Odds &lt;]]&lt;&gt;"",Weekly[[#This Row],[Actual]]=TRUE),BJ481+Weekly[[#This Row],[H Odds &lt;]]-1,IF(AND(Weekly[[#This Row],[H Odds &lt;]]&lt;&gt;"",Weekly[[#This Row],[Actual]]=FALSE),BJ481-1,BJ481)))</f>
        <v>79.19</v>
      </c>
      <c r="BK482" s="58">
        <f>IF(AND(Weekly[[#This Row],[TRUES]]&gt;4,Weekly[[#This Row],[Actual]]=TRUE),BK481+Weekly[[#This Row],[BF H Odds]]-1,IF(AND(Weekly[[#This Row],[FALSES]]&gt;4,Weekly[[#This Row],[Actual]]=FALSE),BK481+Weekly[[#This Row],[BF V Odds]]-1,IF(AND(Weekly[[#This Row],[TRUES]]&gt;4,Weekly[[#This Row],[Actual]]=FALSE),BK481-1,IF(AND(Weekly[[#This Row],[FALSES]]&gt;4,Weekly[[#This Row],[Actual]]=TRUE),BK481-1,BK481))))</f>
        <v>-4.5799999999999699</v>
      </c>
      <c r="BL482" s="58">
        <f>IF(AND(Weekly[[#This Row],[TRUES]]&gt;5,Weekly[[#This Row],[Actual]]=TRUE),BL481+Weekly[[#This Row],[BF H Odds]]-1,IF(AND(Weekly[[#This Row],[FALSES]]&gt;5,Weekly[[#This Row],[Actual]]=FALSE),BL481+Weekly[[#This Row],[BF V Odds]]-1,IF(AND(Weekly[[#This Row],[TRUES]]&gt;5,Weekly[[#This Row],[Actual]]=FALSE),BL481-1,IF(AND(Weekly[[#This Row],[FALSES]]&gt;5,Weekly[[#This Row],[Actual]]=TRUE),BL481-1,BL481))))</f>
        <v>5.5600000000000236</v>
      </c>
      <c r="BM482" s="58">
        <f>IF(AND(Weekly[[#This Row],[TRUES]]&gt;6,Weekly[[#This Row],[Actual]]=TRUE),BM481+Weekly[[#This Row],[BF H Odds]]-1,IF(AND(Weekly[[#This Row],[FALSES]]&gt;6,Weekly[[#This Row],[Actual]]=FALSE),BM481+Weekly[[#This Row],[BF V Odds]]-1,IF(AND(Weekly[[#This Row],[TRUES]]&gt;6,Weekly[[#This Row],[Actual]]=FALSE),BM481-1,IF(AND(Weekly[[#This Row],[FALSES]]&gt;6,Weekly[[#This Row],[Actual]]=TRUE),BM481-1,BM481))))</f>
        <v>36.810000000000009</v>
      </c>
    </row>
    <row r="483" spans="1:65" x14ac:dyDescent="0.25">
      <c r="A483" s="34"/>
      <c r="B483" s="10">
        <v>44303</v>
      </c>
      <c r="C483" s="17" t="s">
        <v>33</v>
      </c>
      <c r="D483" s="15" t="s">
        <v>31</v>
      </c>
      <c r="E483" t="b">
        <v>1</v>
      </c>
      <c r="F483" t="b">
        <v>1</v>
      </c>
      <c r="G483" t="b">
        <v>1</v>
      </c>
      <c r="H483" t="b">
        <v>1</v>
      </c>
      <c r="I483" t="b">
        <v>1</v>
      </c>
      <c r="J483" t="b">
        <v>1</v>
      </c>
      <c r="K483" t="b">
        <v>0</v>
      </c>
      <c r="L483" t="b">
        <v>1</v>
      </c>
      <c r="O483" t="str">
        <f>IF(Weekly[[#This Row],[H/V]]="H",Weekly[[#This Row],[BF H Odds]],IF(Weekly[[#This Row],[H/V]]="V",Weekly[[#This Row],[BF V Odds]],""))</f>
        <v/>
      </c>
      <c r="P483" t="b">
        <v>1</v>
      </c>
      <c r="R483" s="35">
        <f>IFERROR(IF(Weekly[[#This Row],[Won Bet?]]="yes",R482+(Weekly[[#This Row],[BF Odds]]*Weekly[[#This Row],[BF Stake]])-Weekly[[#This Row],[BF Stake]],R482-Weekly[[#This Row],[BF Stake]]),R482)</f>
        <v>1090.0639999999999</v>
      </c>
      <c r="S483" s="9">
        <f>IFERROR(IF(Weekly[[#This Row],[Won Bet?]]="yes",S482+(((Weekly[[#This Row],[BF Odds]]*Weekly[[#This Row],[BF Stake]])-Weekly[[#This Row],[BF Stake]])*0.92),S482-Weekly[[#This Row],[BF Stake]]),S482)</f>
        <v>1049.2988799999998</v>
      </c>
      <c r="T483">
        <v>2.64</v>
      </c>
      <c r="U483">
        <v>1.6</v>
      </c>
      <c r="V483" s="24">
        <f>IF(Weekly[[#This Row],[Actual]]="","",IF(AND(Weekly[[#This Row],[SVC_P]]=Weekly[[#This Row],[Actual]],Weekly[[#This Row],[SVC_P]]=TRUE),V482+Weekly[[#This Row],[BF H Odds]]-1,IF(AND(Weekly[[#This Row],[SVC_P]]=Weekly[[#This Row],[Actual]],Weekly[[#This Row],[SVC_P]]=FALSE),V482+Weekly[[#This Row],[BF V Odds]]-1,V482-1)))</f>
        <v>62.030000000000051</v>
      </c>
      <c r="W483" s="24">
        <f>IF(Weekly[[#This Row],[Actual]]="","",IF(AND(Weekly[[#This Row],[SVC_P]]=FALSE,Weekly[[#This Row],[Actual]]=TRUE),W482+Weekly[[#This Row],[BF H Odds]]-1,IF(AND(Weekly[[#This Row],[SVC_P]]=TRUE,Weekly[[#This Row],[Actual]]=FALSE,),W482+Weekly[[#This Row],[BF V Odds]]-1,W482-1)))</f>
        <v>-416.28</v>
      </c>
      <c r="X483" s="24">
        <f>IF(Weekly[[#This Row],[Actual]]="","",IF(AND(Weekly[[#This Row],[ADBC_P]]=Weekly[[#This Row],[Actual]],Weekly[[#This Row],[ADBC_P]]=TRUE),X482+Weekly[[#This Row],[BF H Odds]]-1,IF(AND(Weekly[[#This Row],[ADBC_P]]=Weekly[[#This Row],[Actual]],Weekly[[#This Row],[ADBC_P]]=FALSE),X482+Weekly[[#This Row],[BF V Odds]]-1,X482-1)))</f>
        <v>7.4500000000000224</v>
      </c>
      <c r="Y483" s="24">
        <f>IF(Weekly[[#This Row],[Actual]]="","",IF(AND(Weekly[[#This Row],[ADBC_P]]=FALSE,Weekly[[#This Row],[Actual]]=TRUE),Y482+Weekly[[#This Row],[BF H Odds]]-1,IF(AND(Weekly[[#This Row],[ADBC_P]]=TRUE,Weekly[[#This Row],[Actual]]=FALSE),Y482+Weekly[[#This Row],[BF V Odds]]-1,Y482-1)))</f>
        <v>62.960000000000008</v>
      </c>
      <c r="Z483" s="24">
        <f>IF(Weekly[[#This Row],[Actual]]="","",IF(AND(Weekly[[#This Row],[RFC_P]]=Weekly[[#This Row],[Actual]],Weekly[[#This Row],[RFC_P]]=TRUE),Z482+Weekly[[#This Row],[BF H Odds]]-1,IF(AND(Weekly[[#This Row],[RFC_P]]=Weekly[[#This Row],[Actual]],Weekly[[#This Row],[RFC_P]]=FALSE),Z482+Weekly[[#This Row],[BF V Odds]]-1,Z482-1)))</f>
        <v>25.690000000000005</v>
      </c>
      <c r="AA483" s="24">
        <f>IF(Weekly[[#This Row],[Actual]]="","",IF(AND(Weekly[[#This Row],[RFC_P]]=FALSE,Weekly[[#This Row],[Actual]]=TRUE),AA482+Weekly[[#This Row],[BF H Odds]]-1,IF(AND(Weekly[[#This Row],[RFC_P]]=TRUE,Weekly[[#This Row],[Actual]]=FALSE),AA482+Weekly[[#This Row],[BF V Odds]]-1,AA482-1)))</f>
        <v>44.71999999999997</v>
      </c>
      <c r="AB483" s="24">
        <f>IF(Weekly[[#This Row],[Actual]]="","",IF(AND(Weekly[[#This Row],[GBC_P]]=Weekly[[#This Row],[Actual]],Weekly[[#This Row],[GBC_P]]=TRUE),AB482+Weekly[[#This Row],[BF H Odds]]-1,IF(AND(Weekly[[#This Row],[GBC_P]]=Weekly[[#This Row],[Actual]],Weekly[[#This Row],[GBC_P]]=FALSE),AB482+Weekly[[#This Row],[BF V Odds]]-1,AB482-1)))</f>
        <v>3.210000000000008</v>
      </c>
      <c r="AC483" s="24">
        <f>IF(Weekly[[#This Row],[Actual]]="","",IF(AND(Weekly[[#This Row],[GBC_P]]=FALSE,Weekly[[#This Row],[Actual]]=TRUE),AC482+Weekly[[#This Row],[BF H Odds]]-1,IF(AND(Weekly[[#This Row],[GBC_P]]=TRUE,Weekly[[#This Row],[Actual]]=FALSE),AC482+Weekly[[#This Row],[BF V Odds]]-1,AC482-1)))</f>
        <v>67.199999999999946</v>
      </c>
      <c r="AD483" s="24">
        <f>IF(Weekly[[#This Row],[Actual]]="","",IF(AND(Weekly[[#This Row],[HGBC_P]]=Weekly[[#This Row],[Actual]],Weekly[[#This Row],[HGBC_P]]=TRUE),AD482+Weekly[[#This Row],[BF H Odds]]-1,IF(AND(Weekly[[#This Row],[HGBC_P]]=Weekly[[#This Row],[Actual]],Weekly[[#This Row],[HGBC_P]]=FALSE),AD482+Weekly[[#This Row],[BF V Odds]]-1,AD482-1)))</f>
        <v>-0.30999999999997496</v>
      </c>
      <c r="AE483" s="24">
        <f>IF(Weekly[[#This Row],[Actual]]="","",IF(AND(Weekly[[#This Row],[HGBC_P]]=FALSE,Weekly[[#This Row],[Actual]]=TRUE),AE482+Weekly[[#This Row],[BF H Odds]]-1,IF(AND(Weekly[[#This Row],[HGBC_P]]=TRUE,Weekly[[#This Row],[Actual]]=FALSE),AE482+Weekly[[#This Row],[BF V Odds]]-1,AE482-1)))</f>
        <v>70.72</v>
      </c>
      <c r="AF483" s="24">
        <f>IF(Weekly[[#This Row],[Actual]]="","",IF(AND(Weekly[[#This Row],[XGB_P]]=Weekly[[#This Row],[Actual]],Weekly[[#This Row],[XGB_P]]=TRUE),AF482+Weekly[[#This Row],[BF H Odds]]-1,IF(AND(Weekly[[#This Row],[XGB_P]]=Weekly[[#This Row],[Actual]],Weekly[[#This Row],[XGB_P]]=FALSE),AF482+Weekly[[#This Row],[BF V Odds]]-1,AF482-1)))</f>
        <v>27.58000000000002</v>
      </c>
      <c r="AG483" s="24">
        <f>IF(Weekly[[#This Row],[Actual]]="","",IF(AND(Weekly[[#This Row],[XGB_P]]=FALSE,Weekly[[#This Row],[Actual]]=TRUE),AG482+Weekly[[#This Row],[BF H Odds]]-1,IF(AND(Weekly[[#This Row],[XGB_P]]=TRUE,Weekly[[#This Row],[Actual]]=FALSE),AG482+Weekly[[#This Row],[BF V Odds]]-1,AG482-1)))</f>
        <v>42.829999999999984</v>
      </c>
      <c r="AH483" s="24">
        <f>IF(Weekly[[#This Row],[Actual]]="","",IF(AND(Weekly[[#This Row],[QDA_P]]=Weekly[[#This Row],[Actual]],Weekly[[#This Row],[QDA_P]]=TRUE),AH482+Weekly[[#This Row],[BF H Odds]]-1,IF(AND(Weekly[[#This Row],[QDA_P]]=Weekly[[#This Row],[Actual]],Weekly[[#This Row],[QDA_P]]=FALSE),AH482+Weekly[[#This Row],[BF V Odds]]-1,AH482-1)))</f>
        <v>-16.009999999999987</v>
      </c>
      <c r="AI483" s="24">
        <f>IF(Weekly[[#This Row],[Actual]]="","",IF(AND(Weekly[[#This Row],[QDA_P]]=FALSE,Weekly[[#This Row],[Actual]]=TRUE),AI482+Weekly[[#This Row],[BF H Odds]]-1,IF(AND(Weekly[[#This Row],[QDA_P]]=TRUE,Weekly[[#This Row],[Actual]]=FALSE),AI482+Weekly[[#This Row],[BF V Odds]]-1,AI482-1)))</f>
        <v>86.419999999999987</v>
      </c>
      <c r="AJ483" s="24">
        <f>IF(Weekly[[#This Row],[Actual]]="","",IF(AND(Weekly[[#This Row],[KNC_P]]=FALSE,Weekly[[#This Row],[Actual]]=TRUE),AJ482+Weekly[[#This Row],[BF H Odds]]-1,IF(AND(Weekly[[#This Row],[KNC_P]]=TRUE,Weekly[[#This Row],[Actual]]=FALSE),AJ482+Weekly[[#This Row],[BF V Odds]]-1,AJ482-1)))</f>
        <v>53.799999999999969</v>
      </c>
      <c r="AK483" s="24">
        <f>IF(Weekly[[#This Row],[Actual]]="","",IF(AND(Weekly[[#This Row],[KNC_P]]=FALSE,Weekly[[#This Row],[Actual]]=TRUE),AK482+Weekly[[#This Row],[BF H Odds]]-1,IF(AND(Weekly[[#This Row],[KNC_P]]=TRUE,Weekly[[#This Row],[Actual]]=FALSE),AK482+Weekly[[#This Row],[BF V Odds]]-1,AK482-1)))</f>
        <v>52.69999999999996</v>
      </c>
      <c r="AL483" s="30">
        <f>IF(Weekly[[#This Row],[Actual]]="","",COUNTIF(Weekly[[#This Row],[SVC_P]:[QDA_P]],TRUE))</f>
        <v>6</v>
      </c>
      <c r="AM483" s="30">
        <f>IF(Weekly[[#This Row],[Actual]]="","",COUNTIF(Weekly[[#This Row],[SVC_P]:[QDA_P]],FALSE))</f>
        <v>1</v>
      </c>
      <c r="AN483" s="36" t="str">
        <f>IF(AND(Weekly[[#This Row],[BF V Odds]]&gt;$BO$6,Weekly[[#This Row],[BF V Odds]] &lt; $BO$7),Weekly[[#This Row],[BF V Odds]],"")</f>
        <v/>
      </c>
      <c r="AO483" s="36" t="str">
        <f>IF(AND(Weekly[[#This Row],[BF H Odds]]&gt;$BO$6, Weekly[[#This Row],[BF H Odds]] &lt; $BO$7),Weekly[[#This Row],[BF H Odds]],"")</f>
        <v/>
      </c>
      <c r="AP483" s="37">
        <f>IF(AND(Weekly[[#This Row],[V Odds &lt;]]="",Weekly[[#This Row],[H Odds &lt;]]=""),AP482,IF(AND(Weekly[[#This Row],[H Odds &lt;]]&lt;&gt;"",Weekly[[#This Row],[SVC_P]]=TRUE,Weekly[[#This Row],[Actual]]=TRUE),AP482+Weekly[[#This Row],[H Odds &lt;]]-1,IF(AND(Weekly[[#This Row],[V Odds &lt;]]&lt;&gt;"",Weekly[[#This Row],[SVC_P]]=FALSE,Weekly[[#This Row],[Actual]]=FALSE),AP482+Weekly[[#This Row],[V Odds &lt;]]-1,IF(AND(Weekly[[#This Row],[V Odds &lt;]]&lt;&gt;"",Weekly[[#This Row],[SVC_P]]=FALSE,Weekly[[#This Row],[Actual]]=TRUE),AP482-1,IF(AND(Weekly[[#This Row],[H Odds &lt;]]&lt;&gt;"",Weekly[[#This Row],[SVC_P]]=TRUE,Weekly[[#This Row],[Actual]]=FALSE),AP482-1,AP482)))))</f>
        <v>82.330000000000013</v>
      </c>
      <c r="AQ483" s="37">
        <f>IF(AND(Weekly[[#This Row],[V Odds &lt;]]="",Weekly[[#This Row],[H Odds &lt;]]=""),AQ482,IF(AND(Weekly[[#This Row],[H Odds &lt;]]&lt;&gt;"",Weekly[[#This Row],[ADBC_P]]=TRUE,Weekly[[#This Row],[Actual]]=TRUE),AQ482+Weekly[[#This Row],[H Odds &lt;]]-1,IF(AND(Weekly[[#This Row],[V Odds &lt;]]&lt;&gt;"",Weekly[[#This Row],[ADBC_P]]=FALSE,Weekly[[#This Row],[Actual]]=FALSE),AQ482+Weekly[[#This Row],[V Odds &lt;]]-1,IF(AND(Weekly[[#This Row],[V Odds &lt;]]&lt;&gt;"",Weekly[[#This Row],[ADBC_P]]=FALSE,Weekly[[#This Row],[Actual]]=TRUE),AQ482-1,IF(AND(Weekly[[#This Row],[H Odds &lt;]]&lt;&gt;"",Weekly[[#This Row],[ADBC_P]]=TRUE,Weekly[[#This Row],[Actual]]=FALSE),AQ482-1,AQ482)))))</f>
        <v>52.43</v>
      </c>
      <c r="AR483" s="37">
        <f>IF(AND(Weekly[[#This Row],[V Odds &lt;]]="",Weekly[[#This Row],[H Odds &lt;]]=""),AR482,IF(AND(Weekly[[#This Row],[H Odds &lt;]]&lt;&gt;"",Weekly[[#This Row],[RFC_P]]=TRUE,Weekly[[#This Row],[Actual]]=TRUE),AR482+Weekly[[#This Row],[H Odds &lt;]]-1,IF(AND(Weekly[[#This Row],[V Odds &lt;]]&lt;&gt;"",Weekly[[#This Row],[RFC_P]]=FALSE,Weekly[[#This Row],[Actual]]=FALSE),AR482+Weekly[[#This Row],[V Odds &lt;]]-1,IF(AND(Weekly[[#This Row],[V Odds &lt;]]&lt;&gt;"",Weekly[[#This Row],[RFC_P]]=FALSE,Weekly[[#This Row],[Actual]]=TRUE),AR482-1,IF(AND(Weekly[[#This Row],[H Odds &lt;]]&lt;&gt;"",Weekly[[#This Row],[RFC_P]]=TRUE,Weekly[[#This Row],[Actual]]=FALSE),AR482-1,AR482)))))</f>
        <v>72.139999999999986</v>
      </c>
      <c r="AS483" s="37">
        <f>IF(AND(Weekly[[#This Row],[V Odds &lt;]]="",Weekly[[#This Row],[H Odds &lt;]]=""),AS482,IF(AND(Weekly[[#This Row],[H Odds &lt;]]&lt;&gt;"",Weekly[[#This Row],[GBC_P]]=TRUE,Weekly[[#This Row],[Actual]]=TRUE),AS482+Weekly[[#This Row],[H Odds &lt;]]-1,IF(AND(Weekly[[#This Row],[V Odds &lt;]]&lt;&gt;"",Weekly[[#This Row],[GBC_P]]=FALSE,Weekly[[#This Row],[Actual]]=FALSE),AS482+Weekly[[#This Row],[V Odds &lt;]]-1,IF(AND(Weekly[[#This Row],[V Odds &lt;]]&lt;&gt;"",Weekly[[#This Row],[GBC_P]]=FALSE,Weekly[[#This Row],[Actual]]=TRUE),AS482-1,IF(AND(Weekly[[#This Row],[H Odds &lt;]]&lt;&gt;"",Weekly[[#This Row],[GBC_P]]=TRUE,Weekly[[#This Row],[Actual]]=FALSE),AS482-1,AS482)))))</f>
        <v>56.330000000000005</v>
      </c>
      <c r="AT483" s="37">
        <f>IF(AND(Weekly[[#This Row],[V Odds &lt;]]="",Weekly[[#This Row],[H Odds &lt;]]=""),AT482,IF(AND(Weekly[[#This Row],[H Odds &lt;]]&lt;&gt;"",Weekly[[#This Row],[HGBC_P]]=TRUE,Weekly[[#This Row],[Actual]]=TRUE),AT482+Weekly[[#This Row],[H Odds &lt;]]-1,IF(AND(Weekly[[#This Row],[V Odds &lt;]]&lt;&gt;"",Weekly[[#This Row],[HGBC_P]]=FALSE,Weekly[[#This Row],[Actual]]=FALSE),AT482+Weekly[[#This Row],[V Odds &lt;]]-1,IF(AND(Weekly[[#This Row],[V Odds &lt;]]&lt;&gt;"",Weekly[[#This Row],[HGBC_P]]=FALSE,Weekly[[#This Row],[Actual]]=TRUE),AT482-1,IF(AND(Weekly[[#This Row],[H Odds &lt;]]&lt;&gt;"",Weekly[[#This Row],[HGBC_P]]=TRUE,Weekly[[#This Row],[Actual]]=FALSE),AT482-1,AT482)))))</f>
        <v>55.86</v>
      </c>
      <c r="AU483" s="37">
        <f>IF(AND(Weekly[[#This Row],[V Odds &lt;]]="",Weekly[[#This Row],[H Odds &lt;]]=""),AU482,IF(AND(Weekly[[#This Row],[H Odds &lt;]]&lt;&gt;"",Weekly[[#This Row],[XGB_P]]=TRUE,Weekly[[#This Row],[Actual]]=TRUE),AU482+Weekly[[#This Row],[H Odds &lt;]]-1,IF(AND(Weekly[[#This Row],[V Odds &lt;]]&lt;&gt;"",Weekly[[#This Row],[XGB_P]]=FALSE,Weekly[[#This Row],[Actual]]=FALSE),AU482+Weekly[[#This Row],[V Odds &lt;]]-1,IF(AND(Weekly[[#This Row],[V Odds &lt;]]&lt;&gt;"",Weekly[[#This Row],[XGB_P]]=FALSE,Weekly[[#This Row],[Actual]]=TRUE),AU482-1,IF(AND(Weekly[[#This Row],[H Odds &lt;]]&lt;&gt;"",Weekly[[#This Row],[XGB_P]]=TRUE,Weekly[[#This Row],[Actual]]=FALSE),AU482-1,AU482)))))</f>
        <v>69.460000000000008</v>
      </c>
      <c r="AV483" s="37">
        <f>IF(AND(Weekly[[#This Row],[V Odds &lt;]]="",Weekly[[#This Row],[H Odds &lt;]]=""),AV482,IF(AND(Weekly[[#This Row],[H Odds &lt;]]&lt;&gt;"",Weekly[[#This Row],[QDA_P]]=TRUE,Weekly[[#This Row],[Actual]]=TRUE),AV482+Weekly[[#This Row],[H Odds &lt;]]-1,IF(AND(Weekly[[#This Row],[V Odds &lt;]]&lt;&gt;"",Weekly[[#This Row],[QDA_P]]=FALSE,Weekly[[#This Row],[Actual]]=FALSE),AV482+Weekly[[#This Row],[V Odds &lt;]]-1,IF(AND(Weekly[[#This Row],[V Odds &lt;]]&lt;&gt;"",Weekly[[#This Row],[QDA_P]]=FALSE,Weekly[[#This Row],[Actual]]=TRUE),AV482-1,IF(AND(Weekly[[#This Row],[H Odds &lt;]]&lt;&gt;"",Weekly[[#This Row],[QDA_P]]=TRUE,Weekly[[#This Row],[Actual]]=FALSE),AV482-1,AV482)))))</f>
        <v>58.199999999999989</v>
      </c>
      <c r="AW483" s="37">
        <f>IF(AND(Weekly[[#This Row],[H Odds &lt;]]="",Weekly[[#This Row],[V Odds &lt;]]=""),AW482,IF(AND(Weekly[[#This Row],[KNC_P]]=Weekly[[#This Row],[Actual]],Weekly[[#This Row],[KNC_P]]=TRUE),AW482+Weekly[[#This Row],[BF H Odds]]-1,IF(AND(Weekly[[#This Row],[KNC_P]]=Weekly[[#This Row],[Actual]],Weekly[[#This Row],[KNC_P]]=FALSE),AW482+Weekly[[#This Row],[BF V Odds]]-1,AW482-1)))</f>
        <v>55.350000000000016</v>
      </c>
      <c r="AX483" s="37">
        <f>IF(AND(Weekly[[#This Row],[V Odds &lt;]]="",Weekly[[#This Row],[H Odds &lt;]]=""),AX482,IF(AND(Weekly[[#This Row],[V Odds &lt;]]&lt;&gt;"",Weekly[[#This Row],[FALSES]]&gt;0,Weekly[[#This Row],[Actual]]=FALSE),AX482+Weekly[[#This Row],[V Odds &lt;]]-1,IF(AND(Weekly[[#This Row],[H Odds &lt;]]&lt;&gt;"",Weekly[[#This Row],[TRUES]]&gt;0,Weekly[[#This Row],[Actual]]=TRUE),AX482+Weekly[[#This Row],[H Odds &lt;]]-1,IF(AND(Weekly[[#This Row],[V Odds &lt;]]&lt;&gt;"",Weekly[[#This Row],[FALSES]]=0),AX482,IF(AND(Weekly[[#This Row],[H Odds &lt;]]&lt;&gt;"",Weekly[[#This Row],[TRUES]]=0),AX482,AX482-1)))))</f>
        <v>103.44999999999997</v>
      </c>
      <c r="AY483" s="37">
        <f>IF(AND(Weekly[[#This Row],[V Odds &lt;]]="",Weekly[[#This Row],[H Odds &lt;]]=""),AY482,IF(AND(Weekly[[#This Row],[V Odds &lt;]]&lt;&gt;"",Weekly[[#This Row],[FALSES]]&gt;0,Weekly[[#This Row],[Actual]]=FALSE),AY482+((Weekly[[#This Row],[V Odds &lt;]]-1)*0.92),IF(AND(Weekly[[#This Row],[H Odds &lt;]]&lt;&gt;"",Weekly[[#This Row],[TRUES]]&gt;0,Weekly[[#This Row],[Actual]]=TRUE),AY482+((Weekly[[#This Row],[H Odds &lt;]]-1)*0.92),IF(AND(Weekly[[#This Row],[V Odds &lt;]]&lt;&gt;"",Weekly[[#This Row],[FALSES]]=0),AY482,IF(AND(Weekly[[#This Row],[H Odds &lt;]]&lt;&gt;"",Weekly[[#This Row],[TRUES]]=0),AY482,AY482-1)))))</f>
        <v>93.014000000000024</v>
      </c>
      <c r="AZ483" s="37">
        <f>IF(AND(Weekly[[#This Row],[V Odds &lt;]]="",Weekly[[#This Row],[H Odds &lt;]]=""),AZ482,IF(AND(Weekly[[#This Row],[V Odds &lt;]]&lt;&gt;"",Weekly[[#This Row],[Actual]]=FALSE),AZ482+Weekly[[#This Row],[V Odds &lt;]]-1,IF(AND(Weekly[[#This Row],[H Odds &lt;]]&lt;&gt;"",Weekly[[#This Row],[Actual]]=TRUE),AZ482+Weekly[[#This Row],[H Odds &lt;]]-1,AZ482-1)))</f>
        <v>89.419999999999987</v>
      </c>
      <c r="BA483" s="38">
        <f>IF(Weekly[[#This Row],[H Odds &lt;]]="",BA482,IF(AND(Weekly[[#This Row],[H Odds &lt;]]&lt;&gt;"",Weekly[[#This Row],[SVC_P]]=TRUE,Weekly[[#This Row],[Actual]]=TRUE),BA482+Weekly[[#This Row],[H Odds &lt;]]-1,IF(AND(Weekly[[#This Row],[H Odds &lt;]]&lt;&gt;"",Weekly[[#This Row],[SVC_P]]=TRUE,Weekly[[#This Row],[Actual]]=FALSE),BA482-1,BA482)))</f>
        <v>77.289999999999992</v>
      </c>
      <c r="BB483" s="38">
        <f>IF(Weekly[[#This Row],[H Odds &lt;]]="",BB482,IF(AND(Weekly[[#This Row],[H Odds &lt;]]&lt;&gt;"",Weekly[[#This Row],[ADBC_P]]=TRUE,Weekly[[#This Row],[Actual]]=TRUE),BB482+Weekly[[#This Row],[H Odds &lt;]]-1,IF(AND(Weekly[[#This Row],[H Odds &lt;]]&lt;&gt;"",Weekly[[#This Row],[ADBC_P]]=TRUE,Weekly[[#This Row],[Actual]]=FALSE),BB482-1,BB482)))</f>
        <v>51.11</v>
      </c>
      <c r="BC483" s="38">
        <f>IF(Weekly[[#This Row],[H Odds &lt;]]="",BC482,IF(AND(Weekly[[#This Row],[H Odds &lt;]]&lt;&gt;"",Weekly[[#This Row],[RFC_P]]=TRUE,Weekly[[#This Row],[Actual]]=TRUE),BC482+Weekly[[#This Row],[H Odds &lt;]]-1,IF(AND(Weekly[[#This Row],[H Odds &lt;]]&lt;&gt;"",Weekly[[#This Row],[RFC_P]]=TRUE,Weekly[[#This Row],[Actual]]=FALSE),BC482-1,BC482)))</f>
        <v>52.809999999999995</v>
      </c>
      <c r="BD483" s="38">
        <f>IF(Weekly[[#This Row],[H Odds &lt;]]="",BD482,IF(AND(Weekly[[#This Row],[H Odds &lt;]]&lt;&gt;"",Weekly[[#This Row],[GBC_P]]=TRUE,Weekly[[#This Row],[Actual]]=TRUE),BD482+Weekly[[#This Row],[H Odds &lt;]]-1,IF(AND(Weekly[[#This Row],[H Odds &lt;]]&lt;&gt;"",Weekly[[#This Row],[GBC_P]]=TRUE,Weekly[[#This Row],[Actual]]=FALSE),BD482-1,BD482)))</f>
        <v>52.810000000000009</v>
      </c>
      <c r="BE483" s="38">
        <f>IF(Weekly[[#This Row],[H Odds &lt;]]="",BE482,IF(AND(Weekly[[#This Row],[H Odds &lt;]]&lt;&gt;"",Weekly[[#This Row],[HGBC_P]]=TRUE,Weekly[[#This Row],[Actual]]=TRUE),BE482+Weekly[[#This Row],[H Odds &lt;]]-1,IF(AND(Weekly[[#This Row],[H Odds &lt;]]&lt;&gt;"",Weekly[[#This Row],[HGBC_P]]=TRUE,Weekly[[#This Row],[Actual]]=FALSE),BE482-1,BE482)))</f>
        <v>56.16</v>
      </c>
      <c r="BF483" s="38">
        <f>IF(Weekly[[#This Row],[H Odds &lt;]]="",BF482,IF(AND(Weekly[[#This Row],[H Odds &lt;]]&lt;&gt;"",Weekly[[#This Row],[XGB_P]]=TRUE,Weekly[[#This Row],[Actual]]=TRUE),BF482+Weekly[[#This Row],[H Odds &lt;]]-1,IF(AND(Weekly[[#This Row],[H Odds &lt;]]&lt;&gt;"",Weekly[[#This Row],[XGB_P]]=TRUE,Weekly[[#This Row],[Actual]]=FALSE),BF482-1,BF482)))</f>
        <v>62.78</v>
      </c>
      <c r="BG483" s="38">
        <f>IF(Weekly[[#This Row],[H Odds &lt;]]="",BG482,IF(AND(Weekly[[#This Row],[H Odds &lt;]]&lt;&gt;"",Weekly[[#This Row],[QDA_P]]=TRUE,Weekly[[#This Row],[Actual]]=TRUE),BG482+Weekly[[#This Row],[H Odds &lt;]]-1,IF(AND(Weekly[[#This Row],[H Odds &lt;]]&lt;&gt;"",Weekly[[#This Row],[QDA_P]]=TRUE,Weekly[[#This Row],[Actual]]=FALSE),BG482-1,BG482)))</f>
        <v>48.129999999999995</v>
      </c>
      <c r="BH483" s="38">
        <f>IF(Weekly[[#This Row],[H Odds &lt;]]="",BH482,IF(AND(Weekly[[#This Row],[H Odds &lt;]]&lt;&gt;"",Weekly[[#This Row],[KNC_P]]=TRUE,Weekly[[#This Row],[Actual]]=TRUE),BH482+Weekly[[#This Row],[H Odds &lt;]]-1,IF(AND(Weekly[[#This Row],[H Odds &lt;]]&lt;&gt;"",Weekly[[#This Row],[KNC_P]]=TRUE,Weekly[[#This Row],[Actual]]=FALSE),BH482-1,BH482)))</f>
        <v>56.199999999999996</v>
      </c>
      <c r="BI483" s="38">
        <f>IF(Weekly[[#This Row],[H Odds &lt;]]="",BI482,IF(AND(Weekly[[#This Row],[H Odds &lt;]]&lt;&gt;"",Weekly[[#This Row],[TRUES]]&gt;0,Weekly[[#This Row],[Actual]]=TRUE),BI482+Weekly[[#This Row],[H Odds &lt;]]-1,IF(AND(Weekly[[#This Row],[H Odds &lt;]]&lt;&gt;"",Weekly[[#This Row],[TRUES]]=0),BI482,BI482-1)))</f>
        <v>77.289999999999992</v>
      </c>
      <c r="BJ483" s="38">
        <f>IF(Weekly[[#This Row],[H Odds &lt;]]="",BJ482,IF(AND(Weekly[[#This Row],[H Odds &lt;]]&lt;&gt;"",Weekly[[#This Row],[Actual]]=TRUE),BJ482+Weekly[[#This Row],[H Odds &lt;]]-1,IF(AND(Weekly[[#This Row],[H Odds &lt;]]&lt;&gt;"",Weekly[[#This Row],[Actual]]=FALSE),BJ482-1,BJ482)))</f>
        <v>79.19</v>
      </c>
      <c r="BK483" s="58">
        <f>IF(AND(Weekly[[#This Row],[TRUES]]&gt;4,Weekly[[#This Row],[Actual]]=TRUE),BK482+Weekly[[#This Row],[BF H Odds]]-1,IF(AND(Weekly[[#This Row],[FALSES]]&gt;4,Weekly[[#This Row],[Actual]]=FALSE),BK482+Weekly[[#This Row],[BF V Odds]]-1,IF(AND(Weekly[[#This Row],[TRUES]]&gt;4,Weekly[[#This Row],[Actual]]=FALSE),BK482-1,IF(AND(Weekly[[#This Row],[FALSES]]&gt;4,Weekly[[#This Row],[Actual]]=TRUE),BK482-1,BK482))))</f>
        <v>-3.9799999999999698</v>
      </c>
      <c r="BL483" s="58">
        <f>IF(AND(Weekly[[#This Row],[TRUES]]&gt;5,Weekly[[#This Row],[Actual]]=TRUE),BL482+Weekly[[#This Row],[BF H Odds]]-1,IF(AND(Weekly[[#This Row],[FALSES]]&gt;5,Weekly[[#This Row],[Actual]]=FALSE),BL482+Weekly[[#This Row],[BF V Odds]]-1,IF(AND(Weekly[[#This Row],[TRUES]]&gt;5,Weekly[[#This Row],[Actual]]=FALSE),BL482-1,IF(AND(Weekly[[#This Row],[FALSES]]&gt;5,Weekly[[#This Row],[Actual]]=TRUE),BL482-1,BL482))))</f>
        <v>6.1600000000000232</v>
      </c>
      <c r="BM483" s="58">
        <f>IF(AND(Weekly[[#This Row],[TRUES]]&gt;6,Weekly[[#This Row],[Actual]]=TRUE),BM482+Weekly[[#This Row],[BF H Odds]]-1,IF(AND(Weekly[[#This Row],[FALSES]]&gt;6,Weekly[[#This Row],[Actual]]=FALSE),BM482+Weekly[[#This Row],[BF V Odds]]-1,IF(AND(Weekly[[#This Row],[TRUES]]&gt;6,Weekly[[#This Row],[Actual]]=FALSE),BM482-1,IF(AND(Weekly[[#This Row],[FALSES]]&gt;6,Weekly[[#This Row],[Actual]]=TRUE),BM482-1,BM482))))</f>
        <v>36.810000000000009</v>
      </c>
    </row>
    <row r="484" spans="1:65" x14ac:dyDescent="0.25">
      <c r="A484" s="34"/>
      <c r="B484" s="10">
        <v>44303</v>
      </c>
      <c r="C484" s="17" t="s">
        <v>22</v>
      </c>
      <c r="D484" s="15" t="s">
        <v>11</v>
      </c>
      <c r="E484" t="b">
        <v>1</v>
      </c>
      <c r="F484" t="b">
        <v>0</v>
      </c>
      <c r="G484" t="b">
        <v>1</v>
      </c>
      <c r="H484" t="b">
        <v>1</v>
      </c>
      <c r="I484" t="b">
        <v>1</v>
      </c>
      <c r="J484" t="b">
        <v>1</v>
      </c>
      <c r="K484" t="b">
        <v>1</v>
      </c>
      <c r="L484" t="b">
        <v>1</v>
      </c>
      <c r="M484" t="s">
        <v>101</v>
      </c>
      <c r="N484">
        <v>25</v>
      </c>
      <c r="O484">
        <f>IF(Weekly[[#This Row],[H/V]]="H",Weekly[[#This Row],[BF H Odds]],IF(Weekly[[#This Row],[H/V]]="V",Weekly[[#This Row],[BF V Odds]],""))</f>
        <v>4.5999999999999996</v>
      </c>
      <c r="P484" t="b">
        <v>0</v>
      </c>
      <c r="Q484" t="s">
        <v>66</v>
      </c>
      <c r="R484" s="35">
        <f>IFERROR(IF(Weekly[[#This Row],[Won Bet?]]="yes",R483+(Weekly[[#This Row],[BF Odds]]*Weekly[[#This Row],[BF Stake]])-Weekly[[#This Row],[BF Stake]],R483-Weekly[[#This Row],[BF Stake]]),R483)</f>
        <v>1180.0639999999999</v>
      </c>
      <c r="S484" s="9">
        <f>IFERROR(IF(Weekly[[#This Row],[Won Bet?]]="yes",S483+(((Weekly[[#This Row],[BF Odds]]*Weekly[[#This Row],[BF Stake]])-Weekly[[#This Row],[BF Stake]])*0.92),S483-Weekly[[#This Row],[BF Stake]]),S483)</f>
        <v>1132.0988799999998</v>
      </c>
      <c r="T484">
        <v>4.5999999999999996</v>
      </c>
      <c r="U484">
        <v>1.29</v>
      </c>
      <c r="V484" s="24">
        <f>IF(Weekly[[#This Row],[Actual]]="","",IF(AND(Weekly[[#This Row],[SVC_P]]=Weekly[[#This Row],[Actual]],Weekly[[#This Row],[SVC_P]]=TRUE),V483+Weekly[[#This Row],[BF H Odds]]-1,IF(AND(Weekly[[#This Row],[SVC_P]]=Weekly[[#This Row],[Actual]],Weekly[[#This Row],[SVC_P]]=FALSE),V483+Weekly[[#This Row],[BF V Odds]]-1,V483-1)))</f>
        <v>61.030000000000051</v>
      </c>
      <c r="W484" s="24">
        <f>IF(Weekly[[#This Row],[Actual]]="","",IF(AND(Weekly[[#This Row],[SVC_P]]=FALSE,Weekly[[#This Row],[Actual]]=TRUE),W483+Weekly[[#This Row],[BF H Odds]]-1,IF(AND(Weekly[[#This Row],[SVC_P]]=TRUE,Weekly[[#This Row],[Actual]]=FALSE,),W483+Weekly[[#This Row],[BF V Odds]]-1,W483-1)))</f>
        <v>-417.28</v>
      </c>
      <c r="X484" s="24">
        <f>IF(Weekly[[#This Row],[Actual]]="","",IF(AND(Weekly[[#This Row],[ADBC_P]]=Weekly[[#This Row],[Actual]],Weekly[[#This Row],[ADBC_P]]=TRUE),X483+Weekly[[#This Row],[BF H Odds]]-1,IF(AND(Weekly[[#This Row],[ADBC_P]]=Weekly[[#This Row],[Actual]],Weekly[[#This Row],[ADBC_P]]=FALSE),X483+Weekly[[#This Row],[BF V Odds]]-1,X483-1)))</f>
        <v>11.050000000000022</v>
      </c>
      <c r="Y484" s="24">
        <f>IF(Weekly[[#This Row],[Actual]]="","",IF(AND(Weekly[[#This Row],[ADBC_P]]=FALSE,Weekly[[#This Row],[Actual]]=TRUE),Y483+Weekly[[#This Row],[BF H Odds]]-1,IF(AND(Weekly[[#This Row],[ADBC_P]]=TRUE,Weekly[[#This Row],[Actual]]=FALSE),Y483+Weekly[[#This Row],[BF V Odds]]-1,Y483-1)))</f>
        <v>61.960000000000008</v>
      </c>
      <c r="Z484" s="24">
        <f>IF(Weekly[[#This Row],[Actual]]="","",IF(AND(Weekly[[#This Row],[RFC_P]]=Weekly[[#This Row],[Actual]],Weekly[[#This Row],[RFC_P]]=TRUE),Z483+Weekly[[#This Row],[BF H Odds]]-1,IF(AND(Weekly[[#This Row],[RFC_P]]=Weekly[[#This Row],[Actual]],Weekly[[#This Row],[RFC_P]]=FALSE),Z483+Weekly[[#This Row],[BF V Odds]]-1,Z483-1)))</f>
        <v>24.690000000000005</v>
      </c>
      <c r="AA484" s="24">
        <f>IF(Weekly[[#This Row],[Actual]]="","",IF(AND(Weekly[[#This Row],[RFC_P]]=FALSE,Weekly[[#This Row],[Actual]]=TRUE),AA483+Weekly[[#This Row],[BF H Odds]]-1,IF(AND(Weekly[[#This Row],[RFC_P]]=TRUE,Weekly[[#This Row],[Actual]]=FALSE),AA483+Weekly[[#This Row],[BF V Odds]]-1,AA483-1)))</f>
        <v>48.319999999999972</v>
      </c>
      <c r="AB484" s="24">
        <f>IF(Weekly[[#This Row],[Actual]]="","",IF(AND(Weekly[[#This Row],[GBC_P]]=Weekly[[#This Row],[Actual]],Weekly[[#This Row],[GBC_P]]=TRUE),AB483+Weekly[[#This Row],[BF H Odds]]-1,IF(AND(Weekly[[#This Row],[GBC_P]]=Weekly[[#This Row],[Actual]],Weekly[[#This Row],[GBC_P]]=FALSE),AB483+Weekly[[#This Row],[BF V Odds]]-1,AB483-1)))</f>
        <v>2.210000000000008</v>
      </c>
      <c r="AC484" s="24">
        <f>IF(Weekly[[#This Row],[Actual]]="","",IF(AND(Weekly[[#This Row],[GBC_P]]=FALSE,Weekly[[#This Row],[Actual]]=TRUE),AC483+Weekly[[#This Row],[BF H Odds]]-1,IF(AND(Weekly[[#This Row],[GBC_P]]=TRUE,Weekly[[#This Row],[Actual]]=FALSE),AC483+Weekly[[#This Row],[BF V Odds]]-1,AC483-1)))</f>
        <v>70.79999999999994</v>
      </c>
      <c r="AD484" s="24">
        <f>IF(Weekly[[#This Row],[Actual]]="","",IF(AND(Weekly[[#This Row],[HGBC_P]]=Weekly[[#This Row],[Actual]],Weekly[[#This Row],[HGBC_P]]=TRUE),AD483+Weekly[[#This Row],[BF H Odds]]-1,IF(AND(Weekly[[#This Row],[HGBC_P]]=Weekly[[#This Row],[Actual]],Weekly[[#This Row],[HGBC_P]]=FALSE),AD483+Weekly[[#This Row],[BF V Odds]]-1,AD483-1)))</f>
        <v>-1.309999999999975</v>
      </c>
      <c r="AE484" s="24">
        <f>IF(Weekly[[#This Row],[Actual]]="","",IF(AND(Weekly[[#This Row],[HGBC_P]]=FALSE,Weekly[[#This Row],[Actual]]=TRUE),AE483+Weekly[[#This Row],[BF H Odds]]-1,IF(AND(Weekly[[#This Row],[HGBC_P]]=TRUE,Weekly[[#This Row],[Actual]]=FALSE),AE483+Weekly[[#This Row],[BF V Odds]]-1,AE483-1)))</f>
        <v>74.319999999999993</v>
      </c>
      <c r="AF484" s="24">
        <f>IF(Weekly[[#This Row],[Actual]]="","",IF(AND(Weekly[[#This Row],[XGB_P]]=Weekly[[#This Row],[Actual]],Weekly[[#This Row],[XGB_P]]=TRUE),AF483+Weekly[[#This Row],[BF H Odds]]-1,IF(AND(Weekly[[#This Row],[XGB_P]]=Weekly[[#This Row],[Actual]],Weekly[[#This Row],[XGB_P]]=FALSE),AF483+Weekly[[#This Row],[BF V Odds]]-1,AF483-1)))</f>
        <v>26.58000000000002</v>
      </c>
      <c r="AG484" s="24">
        <f>IF(Weekly[[#This Row],[Actual]]="","",IF(AND(Weekly[[#This Row],[XGB_P]]=FALSE,Weekly[[#This Row],[Actual]]=TRUE),AG483+Weekly[[#This Row],[BF H Odds]]-1,IF(AND(Weekly[[#This Row],[XGB_P]]=TRUE,Weekly[[#This Row],[Actual]]=FALSE),AG483+Weekly[[#This Row],[BF V Odds]]-1,AG483-1)))</f>
        <v>46.429999999999986</v>
      </c>
      <c r="AH484" s="24">
        <f>IF(Weekly[[#This Row],[Actual]]="","",IF(AND(Weekly[[#This Row],[QDA_P]]=Weekly[[#This Row],[Actual]],Weekly[[#This Row],[QDA_P]]=TRUE),AH483+Weekly[[#This Row],[BF H Odds]]-1,IF(AND(Weekly[[#This Row],[QDA_P]]=Weekly[[#This Row],[Actual]],Weekly[[#This Row],[QDA_P]]=FALSE),AH483+Weekly[[#This Row],[BF V Odds]]-1,AH483-1)))</f>
        <v>-17.009999999999987</v>
      </c>
      <c r="AI484" s="24">
        <f>IF(Weekly[[#This Row],[Actual]]="","",IF(AND(Weekly[[#This Row],[QDA_P]]=FALSE,Weekly[[#This Row],[Actual]]=TRUE),AI483+Weekly[[#This Row],[BF H Odds]]-1,IF(AND(Weekly[[#This Row],[QDA_P]]=TRUE,Weekly[[#This Row],[Actual]]=FALSE),AI483+Weekly[[#This Row],[BF V Odds]]-1,AI483-1)))</f>
        <v>90.019999999999982</v>
      </c>
      <c r="AJ484" s="24">
        <f>IF(Weekly[[#This Row],[Actual]]="","",IF(AND(Weekly[[#This Row],[KNC_P]]=FALSE,Weekly[[#This Row],[Actual]]=TRUE),AJ483+Weekly[[#This Row],[BF H Odds]]-1,IF(AND(Weekly[[#This Row],[KNC_P]]=TRUE,Weekly[[#This Row],[Actual]]=FALSE),AJ483+Weekly[[#This Row],[BF V Odds]]-1,AJ483-1)))</f>
        <v>57.39999999999997</v>
      </c>
      <c r="AK484" s="24">
        <f>IF(Weekly[[#This Row],[Actual]]="","",IF(AND(Weekly[[#This Row],[KNC_P]]=FALSE,Weekly[[#This Row],[Actual]]=TRUE),AK483+Weekly[[#This Row],[BF H Odds]]-1,IF(AND(Weekly[[#This Row],[KNC_P]]=TRUE,Weekly[[#This Row],[Actual]]=FALSE),AK483+Weekly[[#This Row],[BF V Odds]]-1,AK483-1)))</f>
        <v>56.299999999999962</v>
      </c>
      <c r="AL484" s="30">
        <f>IF(Weekly[[#This Row],[Actual]]="","",COUNTIF(Weekly[[#This Row],[SVC_P]:[QDA_P]],TRUE))</f>
        <v>6</v>
      </c>
      <c r="AM484" s="30">
        <f>IF(Weekly[[#This Row],[Actual]]="","",COUNTIF(Weekly[[#This Row],[SVC_P]:[QDA_P]],FALSE))</f>
        <v>1</v>
      </c>
      <c r="AN484" s="36">
        <f>IF(AND(Weekly[[#This Row],[BF V Odds]]&gt;$BO$6,Weekly[[#This Row],[BF V Odds]] &lt; $BO$7),Weekly[[#This Row],[BF V Odds]],"")</f>
        <v>4.5999999999999996</v>
      </c>
      <c r="AO484" s="36" t="str">
        <f>IF(AND(Weekly[[#This Row],[BF H Odds]]&gt;$BO$6, Weekly[[#This Row],[BF H Odds]] &lt; $BO$7),Weekly[[#This Row],[BF H Odds]],"")</f>
        <v/>
      </c>
      <c r="AP484" s="37">
        <f>IF(AND(Weekly[[#This Row],[V Odds &lt;]]="",Weekly[[#This Row],[H Odds &lt;]]=""),AP483,IF(AND(Weekly[[#This Row],[H Odds &lt;]]&lt;&gt;"",Weekly[[#This Row],[SVC_P]]=TRUE,Weekly[[#This Row],[Actual]]=TRUE),AP483+Weekly[[#This Row],[H Odds &lt;]]-1,IF(AND(Weekly[[#This Row],[V Odds &lt;]]&lt;&gt;"",Weekly[[#This Row],[SVC_P]]=FALSE,Weekly[[#This Row],[Actual]]=FALSE),AP483+Weekly[[#This Row],[V Odds &lt;]]-1,IF(AND(Weekly[[#This Row],[V Odds &lt;]]&lt;&gt;"",Weekly[[#This Row],[SVC_P]]=FALSE,Weekly[[#This Row],[Actual]]=TRUE),AP483-1,IF(AND(Weekly[[#This Row],[H Odds &lt;]]&lt;&gt;"",Weekly[[#This Row],[SVC_P]]=TRUE,Weekly[[#This Row],[Actual]]=FALSE),AP483-1,AP483)))))</f>
        <v>82.330000000000013</v>
      </c>
      <c r="AQ484" s="37">
        <f>IF(AND(Weekly[[#This Row],[V Odds &lt;]]="",Weekly[[#This Row],[H Odds &lt;]]=""),AQ483,IF(AND(Weekly[[#This Row],[H Odds &lt;]]&lt;&gt;"",Weekly[[#This Row],[ADBC_P]]=TRUE,Weekly[[#This Row],[Actual]]=TRUE),AQ483+Weekly[[#This Row],[H Odds &lt;]]-1,IF(AND(Weekly[[#This Row],[V Odds &lt;]]&lt;&gt;"",Weekly[[#This Row],[ADBC_P]]=FALSE,Weekly[[#This Row],[Actual]]=FALSE),AQ483+Weekly[[#This Row],[V Odds &lt;]]-1,IF(AND(Weekly[[#This Row],[V Odds &lt;]]&lt;&gt;"",Weekly[[#This Row],[ADBC_P]]=FALSE,Weekly[[#This Row],[Actual]]=TRUE),AQ483-1,IF(AND(Weekly[[#This Row],[H Odds &lt;]]&lt;&gt;"",Weekly[[#This Row],[ADBC_P]]=TRUE,Weekly[[#This Row],[Actual]]=FALSE),AQ483-1,AQ483)))))</f>
        <v>56.03</v>
      </c>
      <c r="AR484" s="37">
        <f>IF(AND(Weekly[[#This Row],[V Odds &lt;]]="",Weekly[[#This Row],[H Odds &lt;]]=""),AR483,IF(AND(Weekly[[#This Row],[H Odds &lt;]]&lt;&gt;"",Weekly[[#This Row],[RFC_P]]=TRUE,Weekly[[#This Row],[Actual]]=TRUE),AR483+Weekly[[#This Row],[H Odds &lt;]]-1,IF(AND(Weekly[[#This Row],[V Odds &lt;]]&lt;&gt;"",Weekly[[#This Row],[RFC_P]]=FALSE,Weekly[[#This Row],[Actual]]=FALSE),AR483+Weekly[[#This Row],[V Odds &lt;]]-1,IF(AND(Weekly[[#This Row],[V Odds &lt;]]&lt;&gt;"",Weekly[[#This Row],[RFC_P]]=FALSE,Weekly[[#This Row],[Actual]]=TRUE),AR483-1,IF(AND(Weekly[[#This Row],[H Odds &lt;]]&lt;&gt;"",Weekly[[#This Row],[RFC_P]]=TRUE,Weekly[[#This Row],[Actual]]=FALSE),AR483-1,AR483)))))</f>
        <v>72.139999999999986</v>
      </c>
      <c r="AS484" s="37">
        <f>IF(AND(Weekly[[#This Row],[V Odds &lt;]]="",Weekly[[#This Row],[H Odds &lt;]]=""),AS483,IF(AND(Weekly[[#This Row],[H Odds &lt;]]&lt;&gt;"",Weekly[[#This Row],[GBC_P]]=TRUE,Weekly[[#This Row],[Actual]]=TRUE),AS483+Weekly[[#This Row],[H Odds &lt;]]-1,IF(AND(Weekly[[#This Row],[V Odds &lt;]]&lt;&gt;"",Weekly[[#This Row],[GBC_P]]=FALSE,Weekly[[#This Row],[Actual]]=FALSE),AS483+Weekly[[#This Row],[V Odds &lt;]]-1,IF(AND(Weekly[[#This Row],[V Odds &lt;]]&lt;&gt;"",Weekly[[#This Row],[GBC_P]]=FALSE,Weekly[[#This Row],[Actual]]=TRUE),AS483-1,IF(AND(Weekly[[#This Row],[H Odds &lt;]]&lt;&gt;"",Weekly[[#This Row],[GBC_P]]=TRUE,Weekly[[#This Row],[Actual]]=FALSE),AS483-1,AS483)))))</f>
        <v>56.330000000000005</v>
      </c>
      <c r="AT484" s="37">
        <f>IF(AND(Weekly[[#This Row],[V Odds &lt;]]="",Weekly[[#This Row],[H Odds &lt;]]=""),AT483,IF(AND(Weekly[[#This Row],[H Odds &lt;]]&lt;&gt;"",Weekly[[#This Row],[HGBC_P]]=TRUE,Weekly[[#This Row],[Actual]]=TRUE),AT483+Weekly[[#This Row],[H Odds &lt;]]-1,IF(AND(Weekly[[#This Row],[V Odds &lt;]]&lt;&gt;"",Weekly[[#This Row],[HGBC_P]]=FALSE,Weekly[[#This Row],[Actual]]=FALSE),AT483+Weekly[[#This Row],[V Odds &lt;]]-1,IF(AND(Weekly[[#This Row],[V Odds &lt;]]&lt;&gt;"",Weekly[[#This Row],[HGBC_P]]=FALSE,Weekly[[#This Row],[Actual]]=TRUE),AT483-1,IF(AND(Weekly[[#This Row],[H Odds &lt;]]&lt;&gt;"",Weekly[[#This Row],[HGBC_P]]=TRUE,Weekly[[#This Row],[Actual]]=FALSE),AT483-1,AT483)))))</f>
        <v>55.86</v>
      </c>
      <c r="AU484" s="37">
        <f>IF(AND(Weekly[[#This Row],[V Odds &lt;]]="",Weekly[[#This Row],[H Odds &lt;]]=""),AU483,IF(AND(Weekly[[#This Row],[H Odds &lt;]]&lt;&gt;"",Weekly[[#This Row],[XGB_P]]=TRUE,Weekly[[#This Row],[Actual]]=TRUE),AU483+Weekly[[#This Row],[H Odds &lt;]]-1,IF(AND(Weekly[[#This Row],[V Odds &lt;]]&lt;&gt;"",Weekly[[#This Row],[XGB_P]]=FALSE,Weekly[[#This Row],[Actual]]=FALSE),AU483+Weekly[[#This Row],[V Odds &lt;]]-1,IF(AND(Weekly[[#This Row],[V Odds &lt;]]&lt;&gt;"",Weekly[[#This Row],[XGB_P]]=FALSE,Weekly[[#This Row],[Actual]]=TRUE),AU483-1,IF(AND(Weekly[[#This Row],[H Odds &lt;]]&lt;&gt;"",Weekly[[#This Row],[XGB_P]]=TRUE,Weekly[[#This Row],[Actual]]=FALSE),AU483-1,AU483)))))</f>
        <v>69.460000000000008</v>
      </c>
      <c r="AV484" s="37">
        <f>IF(AND(Weekly[[#This Row],[V Odds &lt;]]="",Weekly[[#This Row],[H Odds &lt;]]=""),AV483,IF(AND(Weekly[[#This Row],[H Odds &lt;]]&lt;&gt;"",Weekly[[#This Row],[QDA_P]]=TRUE,Weekly[[#This Row],[Actual]]=TRUE),AV483+Weekly[[#This Row],[H Odds &lt;]]-1,IF(AND(Weekly[[#This Row],[V Odds &lt;]]&lt;&gt;"",Weekly[[#This Row],[QDA_P]]=FALSE,Weekly[[#This Row],[Actual]]=FALSE),AV483+Weekly[[#This Row],[V Odds &lt;]]-1,IF(AND(Weekly[[#This Row],[V Odds &lt;]]&lt;&gt;"",Weekly[[#This Row],[QDA_P]]=FALSE,Weekly[[#This Row],[Actual]]=TRUE),AV483-1,IF(AND(Weekly[[#This Row],[H Odds &lt;]]&lt;&gt;"",Weekly[[#This Row],[QDA_P]]=TRUE,Weekly[[#This Row],[Actual]]=FALSE),AV483-1,AV483)))))</f>
        <v>58.199999999999989</v>
      </c>
      <c r="AW484" s="37">
        <f>IF(AND(Weekly[[#This Row],[H Odds &lt;]]="",Weekly[[#This Row],[V Odds &lt;]]=""),AW483,IF(AND(Weekly[[#This Row],[KNC_P]]=Weekly[[#This Row],[Actual]],Weekly[[#This Row],[KNC_P]]=TRUE),AW483+Weekly[[#This Row],[BF H Odds]]-1,IF(AND(Weekly[[#This Row],[KNC_P]]=Weekly[[#This Row],[Actual]],Weekly[[#This Row],[KNC_P]]=FALSE),AW483+Weekly[[#This Row],[BF V Odds]]-1,AW483-1)))</f>
        <v>54.350000000000016</v>
      </c>
      <c r="AX484" s="37">
        <f>IF(AND(Weekly[[#This Row],[V Odds &lt;]]="",Weekly[[#This Row],[H Odds &lt;]]=""),AX483,IF(AND(Weekly[[#This Row],[V Odds &lt;]]&lt;&gt;"",Weekly[[#This Row],[FALSES]]&gt;0,Weekly[[#This Row],[Actual]]=FALSE),AX483+Weekly[[#This Row],[V Odds &lt;]]-1,IF(AND(Weekly[[#This Row],[H Odds &lt;]]&lt;&gt;"",Weekly[[#This Row],[TRUES]]&gt;0,Weekly[[#This Row],[Actual]]=TRUE),AX483+Weekly[[#This Row],[H Odds &lt;]]-1,IF(AND(Weekly[[#This Row],[V Odds &lt;]]&lt;&gt;"",Weekly[[#This Row],[FALSES]]=0),AX483,IF(AND(Weekly[[#This Row],[H Odds &lt;]]&lt;&gt;"",Weekly[[#This Row],[TRUES]]=0),AX483,AX483-1)))))</f>
        <v>107.04999999999997</v>
      </c>
      <c r="AY484" s="37">
        <f>IF(AND(Weekly[[#This Row],[V Odds &lt;]]="",Weekly[[#This Row],[H Odds &lt;]]=""),AY483,IF(AND(Weekly[[#This Row],[V Odds &lt;]]&lt;&gt;"",Weekly[[#This Row],[FALSES]]&gt;0,Weekly[[#This Row],[Actual]]=FALSE),AY483+((Weekly[[#This Row],[V Odds &lt;]]-1)*0.92),IF(AND(Weekly[[#This Row],[H Odds &lt;]]&lt;&gt;"",Weekly[[#This Row],[TRUES]]&gt;0,Weekly[[#This Row],[Actual]]=TRUE),AY483+((Weekly[[#This Row],[H Odds &lt;]]-1)*0.92),IF(AND(Weekly[[#This Row],[V Odds &lt;]]&lt;&gt;"",Weekly[[#This Row],[FALSES]]=0),AY483,IF(AND(Weekly[[#This Row],[H Odds &lt;]]&lt;&gt;"",Weekly[[#This Row],[TRUES]]=0),AY483,AY483-1)))))</f>
        <v>96.326000000000022</v>
      </c>
      <c r="AZ484" s="37">
        <f>IF(AND(Weekly[[#This Row],[V Odds &lt;]]="",Weekly[[#This Row],[H Odds &lt;]]=""),AZ483,IF(AND(Weekly[[#This Row],[V Odds &lt;]]&lt;&gt;"",Weekly[[#This Row],[Actual]]=FALSE),AZ483+Weekly[[#This Row],[V Odds &lt;]]-1,IF(AND(Weekly[[#This Row],[H Odds &lt;]]&lt;&gt;"",Weekly[[#This Row],[Actual]]=TRUE),AZ483+Weekly[[#This Row],[H Odds &lt;]]-1,AZ483-1)))</f>
        <v>93.019999999999982</v>
      </c>
      <c r="BA484" s="38">
        <f>IF(Weekly[[#This Row],[H Odds &lt;]]="",BA483,IF(AND(Weekly[[#This Row],[H Odds &lt;]]&lt;&gt;"",Weekly[[#This Row],[SVC_P]]=TRUE,Weekly[[#This Row],[Actual]]=TRUE),BA483+Weekly[[#This Row],[H Odds &lt;]]-1,IF(AND(Weekly[[#This Row],[H Odds &lt;]]&lt;&gt;"",Weekly[[#This Row],[SVC_P]]=TRUE,Weekly[[#This Row],[Actual]]=FALSE),BA483-1,BA483)))</f>
        <v>77.289999999999992</v>
      </c>
      <c r="BB484" s="38">
        <f>IF(Weekly[[#This Row],[H Odds &lt;]]="",BB483,IF(AND(Weekly[[#This Row],[H Odds &lt;]]&lt;&gt;"",Weekly[[#This Row],[ADBC_P]]=TRUE,Weekly[[#This Row],[Actual]]=TRUE),BB483+Weekly[[#This Row],[H Odds &lt;]]-1,IF(AND(Weekly[[#This Row],[H Odds &lt;]]&lt;&gt;"",Weekly[[#This Row],[ADBC_P]]=TRUE,Weekly[[#This Row],[Actual]]=FALSE),BB483-1,BB483)))</f>
        <v>51.11</v>
      </c>
      <c r="BC484" s="38">
        <f>IF(Weekly[[#This Row],[H Odds &lt;]]="",BC483,IF(AND(Weekly[[#This Row],[H Odds &lt;]]&lt;&gt;"",Weekly[[#This Row],[RFC_P]]=TRUE,Weekly[[#This Row],[Actual]]=TRUE),BC483+Weekly[[#This Row],[H Odds &lt;]]-1,IF(AND(Weekly[[#This Row],[H Odds &lt;]]&lt;&gt;"",Weekly[[#This Row],[RFC_P]]=TRUE,Weekly[[#This Row],[Actual]]=FALSE),BC483-1,BC483)))</f>
        <v>52.809999999999995</v>
      </c>
      <c r="BD484" s="38">
        <f>IF(Weekly[[#This Row],[H Odds &lt;]]="",BD483,IF(AND(Weekly[[#This Row],[H Odds &lt;]]&lt;&gt;"",Weekly[[#This Row],[GBC_P]]=TRUE,Weekly[[#This Row],[Actual]]=TRUE),BD483+Weekly[[#This Row],[H Odds &lt;]]-1,IF(AND(Weekly[[#This Row],[H Odds &lt;]]&lt;&gt;"",Weekly[[#This Row],[GBC_P]]=TRUE,Weekly[[#This Row],[Actual]]=FALSE),BD483-1,BD483)))</f>
        <v>52.810000000000009</v>
      </c>
      <c r="BE484" s="38">
        <f>IF(Weekly[[#This Row],[H Odds &lt;]]="",BE483,IF(AND(Weekly[[#This Row],[H Odds &lt;]]&lt;&gt;"",Weekly[[#This Row],[HGBC_P]]=TRUE,Weekly[[#This Row],[Actual]]=TRUE),BE483+Weekly[[#This Row],[H Odds &lt;]]-1,IF(AND(Weekly[[#This Row],[H Odds &lt;]]&lt;&gt;"",Weekly[[#This Row],[HGBC_P]]=TRUE,Weekly[[#This Row],[Actual]]=FALSE),BE483-1,BE483)))</f>
        <v>56.16</v>
      </c>
      <c r="BF484" s="38">
        <f>IF(Weekly[[#This Row],[H Odds &lt;]]="",BF483,IF(AND(Weekly[[#This Row],[H Odds &lt;]]&lt;&gt;"",Weekly[[#This Row],[XGB_P]]=TRUE,Weekly[[#This Row],[Actual]]=TRUE),BF483+Weekly[[#This Row],[H Odds &lt;]]-1,IF(AND(Weekly[[#This Row],[H Odds &lt;]]&lt;&gt;"",Weekly[[#This Row],[XGB_P]]=TRUE,Weekly[[#This Row],[Actual]]=FALSE),BF483-1,BF483)))</f>
        <v>62.78</v>
      </c>
      <c r="BG484" s="38">
        <f>IF(Weekly[[#This Row],[H Odds &lt;]]="",BG483,IF(AND(Weekly[[#This Row],[H Odds &lt;]]&lt;&gt;"",Weekly[[#This Row],[QDA_P]]=TRUE,Weekly[[#This Row],[Actual]]=TRUE),BG483+Weekly[[#This Row],[H Odds &lt;]]-1,IF(AND(Weekly[[#This Row],[H Odds &lt;]]&lt;&gt;"",Weekly[[#This Row],[QDA_P]]=TRUE,Weekly[[#This Row],[Actual]]=FALSE),BG483-1,BG483)))</f>
        <v>48.129999999999995</v>
      </c>
      <c r="BH484" s="38">
        <f>IF(Weekly[[#This Row],[H Odds &lt;]]="",BH483,IF(AND(Weekly[[#This Row],[H Odds &lt;]]&lt;&gt;"",Weekly[[#This Row],[KNC_P]]=TRUE,Weekly[[#This Row],[Actual]]=TRUE),BH483+Weekly[[#This Row],[H Odds &lt;]]-1,IF(AND(Weekly[[#This Row],[H Odds &lt;]]&lt;&gt;"",Weekly[[#This Row],[KNC_P]]=TRUE,Weekly[[#This Row],[Actual]]=FALSE),BH483-1,BH483)))</f>
        <v>56.199999999999996</v>
      </c>
      <c r="BI484" s="38">
        <f>IF(Weekly[[#This Row],[H Odds &lt;]]="",BI483,IF(AND(Weekly[[#This Row],[H Odds &lt;]]&lt;&gt;"",Weekly[[#This Row],[TRUES]]&gt;0,Weekly[[#This Row],[Actual]]=TRUE),BI483+Weekly[[#This Row],[H Odds &lt;]]-1,IF(AND(Weekly[[#This Row],[H Odds &lt;]]&lt;&gt;"",Weekly[[#This Row],[TRUES]]=0),BI483,BI483-1)))</f>
        <v>77.289999999999992</v>
      </c>
      <c r="BJ484" s="38">
        <f>IF(Weekly[[#This Row],[H Odds &lt;]]="",BJ483,IF(AND(Weekly[[#This Row],[H Odds &lt;]]&lt;&gt;"",Weekly[[#This Row],[Actual]]=TRUE),BJ483+Weekly[[#This Row],[H Odds &lt;]]-1,IF(AND(Weekly[[#This Row],[H Odds &lt;]]&lt;&gt;"",Weekly[[#This Row],[Actual]]=FALSE),BJ483-1,BJ483)))</f>
        <v>79.19</v>
      </c>
      <c r="BK484" s="58">
        <f>IF(AND(Weekly[[#This Row],[TRUES]]&gt;4,Weekly[[#This Row],[Actual]]=TRUE),BK483+Weekly[[#This Row],[BF H Odds]]-1,IF(AND(Weekly[[#This Row],[FALSES]]&gt;4,Weekly[[#This Row],[Actual]]=FALSE),BK483+Weekly[[#This Row],[BF V Odds]]-1,IF(AND(Weekly[[#This Row],[TRUES]]&gt;4,Weekly[[#This Row],[Actual]]=FALSE),BK483-1,IF(AND(Weekly[[#This Row],[FALSES]]&gt;4,Weekly[[#This Row],[Actual]]=TRUE),BK483-1,BK483))))</f>
        <v>-4.9799999999999702</v>
      </c>
      <c r="BL484" s="58">
        <f>IF(AND(Weekly[[#This Row],[TRUES]]&gt;5,Weekly[[#This Row],[Actual]]=TRUE),BL483+Weekly[[#This Row],[BF H Odds]]-1,IF(AND(Weekly[[#This Row],[FALSES]]&gt;5,Weekly[[#This Row],[Actual]]=FALSE),BL483+Weekly[[#This Row],[BF V Odds]]-1,IF(AND(Weekly[[#This Row],[TRUES]]&gt;5,Weekly[[#This Row],[Actual]]=FALSE),BL483-1,IF(AND(Weekly[[#This Row],[FALSES]]&gt;5,Weekly[[#This Row],[Actual]]=TRUE),BL483-1,BL483))))</f>
        <v>5.1600000000000232</v>
      </c>
      <c r="BM484" s="58">
        <f>IF(AND(Weekly[[#This Row],[TRUES]]&gt;6,Weekly[[#This Row],[Actual]]=TRUE),BM483+Weekly[[#This Row],[BF H Odds]]-1,IF(AND(Weekly[[#This Row],[FALSES]]&gt;6,Weekly[[#This Row],[Actual]]=FALSE),BM483+Weekly[[#This Row],[BF V Odds]]-1,IF(AND(Weekly[[#This Row],[TRUES]]&gt;6,Weekly[[#This Row],[Actual]]=FALSE),BM483-1,IF(AND(Weekly[[#This Row],[FALSES]]&gt;6,Weekly[[#This Row],[Actual]]=TRUE),BM483-1,BM483))))</f>
        <v>36.810000000000009</v>
      </c>
    </row>
    <row r="485" spans="1:65" x14ac:dyDescent="0.25">
      <c r="A485" s="34"/>
      <c r="B485" s="10">
        <v>44303</v>
      </c>
      <c r="C485" s="17" t="s">
        <v>36</v>
      </c>
      <c r="D485" s="15" t="s">
        <v>23</v>
      </c>
      <c r="E485" t="b">
        <v>1</v>
      </c>
      <c r="F485" t="b">
        <v>1</v>
      </c>
      <c r="G485" t="b">
        <v>1</v>
      </c>
      <c r="H485" t="b">
        <v>1</v>
      </c>
      <c r="I485" t="b">
        <v>1</v>
      </c>
      <c r="J485" t="b">
        <v>1</v>
      </c>
      <c r="K485" t="b">
        <v>1</v>
      </c>
      <c r="L485" t="b">
        <v>1</v>
      </c>
      <c r="O485" t="str">
        <f>IF(Weekly[[#This Row],[H/V]]="H",Weekly[[#This Row],[BF H Odds]],IF(Weekly[[#This Row],[H/V]]="V",Weekly[[#This Row],[BF V Odds]],""))</f>
        <v/>
      </c>
      <c r="P485" t="b">
        <v>0</v>
      </c>
      <c r="R485" s="35">
        <f>IFERROR(IF(Weekly[[#This Row],[Won Bet?]]="yes",R484+(Weekly[[#This Row],[BF Odds]]*Weekly[[#This Row],[BF Stake]])-Weekly[[#This Row],[BF Stake]],R484-Weekly[[#This Row],[BF Stake]]),R484)</f>
        <v>1180.0639999999999</v>
      </c>
      <c r="S485" s="9">
        <f>IFERROR(IF(Weekly[[#This Row],[Won Bet?]]="yes",S484+(((Weekly[[#This Row],[BF Odds]]*Weekly[[#This Row],[BF Stake]])-Weekly[[#This Row],[BF Stake]])*0.92),S484-Weekly[[#This Row],[BF Stake]]),S484)</f>
        <v>1132.0988799999998</v>
      </c>
      <c r="T485">
        <v>5.2</v>
      </c>
      <c r="U485">
        <v>1.23</v>
      </c>
      <c r="V485" s="24">
        <f>IF(Weekly[[#This Row],[Actual]]="","",IF(AND(Weekly[[#This Row],[SVC_P]]=Weekly[[#This Row],[Actual]],Weekly[[#This Row],[SVC_P]]=TRUE),V484+Weekly[[#This Row],[BF H Odds]]-1,IF(AND(Weekly[[#This Row],[SVC_P]]=Weekly[[#This Row],[Actual]],Weekly[[#This Row],[SVC_P]]=FALSE),V484+Weekly[[#This Row],[BF V Odds]]-1,V484-1)))</f>
        <v>60.030000000000051</v>
      </c>
      <c r="W485" s="24">
        <f>IF(Weekly[[#This Row],[Actual]]="","",IF(AND(Weekly[[#This Row],[SVC_P]]=FALSE,Weekly[[#This Row],[Actual]]=TRUE),W484+Weekly[[#This Row],[BF H Odds]]-1,IF(AND(Weekly[[#This Row],[SVC_P]]=TRUE,Weekly[[#This Row],[Actual]]=FALSE,),W484+Weekly[[#This Row],[BF V Odds]]-1,W484-1)))</f>
        <v>-418.28</v>
      </c>
      <c r="X485" s="24">
        <f>IF(Weekly[[#This Row],[Actual]]="","",IF(AND(Weekly[[#This Row],[ADBC_P]]=Weekly[[#This Row],[Actual]],Weekly[[#This Row],[ADBC_P]]=TRUE),X484+Weekly[[#This Row],[BF H Odds]]-1,IF(AND(Weekly[[#This Row],[ADBC_P]]=Weekly[[#This Row],[Actual]],Weekly[[#This Row],[ADBC_P]]=FALSE),X484+Weekly[[#This Row],[BF V Odds]]-1,X484-1)))</f>
        <v>10.050000000000022</v>
      </c>
      <c r="Y485" s="24">
        <f>IF(Weekly[[#This Row],[Actual]]="","",IF(AND(Weekly[[#This Row],[ADBC_P]]=FALSE,Weekly[[#This Row],[Actual]]=TRUE),Y484+Weekly[[#This Row],[BF H Odds]]-1,IF(AND(Weekly[[#This Row],[ADBC_P]]=TRUE,Weekly[[#This Row],[Actual]]=FALSE),Y484+Weekly[[#This Row],[BF V Odds]]-1,Y484-1)))</f>
        <v>66.160000000000011</v>
      </c>
      <c r="Z485" s="24">
        <f>IF(Weekly[[#This Row],[Actual]]="","",IF(AND(Weekly[[#This Row],[RFC_P]]=Weekly[[#This Row],[Actual]],Weekly[[#This Row],[RFC_P]]=TRUE),Z484+Weekly[[#This Row],[BF H Odds]]-1,IF(AND(Weekly[[#This Row],[RFC_P]]=Weekly[[#This Row],[Actual]],Weekly[[#This Row],[RFC_P]]=FALSE),Z484+Weekly[[#This Row],[BF V Odds]]-1,Z484-1)))</f>
        <v>23.690000000000005</v>
      </c>
      <c r="AA485" s="24">
        <f>IF(Weekly[[#This Row],[Actual]]="","",IF(AND(Weekly[[#This Row],[RFC_P]]=FALSE,Weekly[[#This Row],[Actual]]=TRUE),AA484+Weekly[[#This Row],[BF H Odds]]-1,IF(AND(Weekly[[#This Row],[RFC_P]]=TRUE,Weekly[[#This Row],[Actual]]=FALSE),AA484+Weekly[[#This Row],[BF V Odds]]-1,AA484-1)))</f>
        <v>52.519999999999975</v>
      </c>
      <c r="AB485" s="24">
        <f>IF(Weekly[[#This Row],[Actual]]="","",IF(AND(Weekly[[#This Row],[GBC_P]]=Weekly[[#This Row],[Actual]],Weekly[[#This Row],[GBC_P]]=TRUE),AB484+Weekly[[#This Row],[BF H Odds]]-1,IF(AND(Weekly[[#This Row],[GBC_P]]=Weekly[[#This Row],[Actual]],Weekly[[#This Row],[GBC_P]]=FALSE),AB484+Weekly[[#This Row],[BF V Odds]]-1,AB484-1)))</f>
        <v>1.210000000000008</v>
      </c>
      <c r="AC485" s="24">
        <f>IF(Weekly[[#This Row],[Actual]]="","",IF(AND(Weekly[[#This Row],[GBC_P]]=FALSE,Weekly[[#This Row],[Actual]]=TRUE),AC484+Weekly[[#This Row],[BF H Odds]]-1,IF(AND(Weekly[[#This Row],[GBC_P]]=TRUE,Weekly[[#This Row],[Actual]]=FALSE),AC484+Weekly[[#This Row],[BF V Odds]]-1,AC484-1)))</f>
        <v>74.999999999999943</v>
      </c>
      <c r="AD485" s="24">
        <f>IF(Weekly[[#This Row],[Actual]]="","",IF(AND(Weekly[[#This Row],[HGBC_P]]=Weekly[[#This Row],[Actual]],Weekly[[#This Row],[HGBC_P]]=TRUE),AD484+Weekly[[#This Row],[BF H Odds]]-1,IF(AND(Weekly[[#This Row],[HGBC_P]]=Weekly[[#This Row],[Actual]],Weekly[[#This Row],[HGBC_P]]=FALSE),AD484+Weekly[[#This Row],[BF V Odds]]-1,AD484-1)))</f>
        <v>-2.3099999999999747</v>
      </c>
      <c r="AE485" s="24">
        <f>IF(Weekly[[#This Row],[Actual]]="","",IF(AND(Weekly[[#This Row],[HGBC_P]]=FALSE,Weekly[[#This Row],[Actual]]=TRUE),AE484+Weekly[[#This Row],[BF H Odds]]-1,IF(AND(Weekly[[#This Row],[HGBC_P]]=TRUE,Weekly[[#This Row],[Actual]]=FALSE),AE484+Weekly[[#This Row],[BF V Odds]]-1,AE484-1)))</f>
        <v>78.52</v>
      </c>
      <c r="AF485" s="24">
        <f>IF(Weekly[[#This Row],[Actual]]="","",IF(AND(Weekly[[#This Row],[XGB_P]]=Weekly[[#This Row],[Actual]],Weekly[[#This Row],[XGB_P]]=TRUE),AF484+Weekly[[#This Row],[BF H Odds]]-1,IF(AND(Weekly[[#This Row],[XGB_P]]=Weekly[[#This Row],[Actual]],Weekly[[#This Row],[XGB_P]]=FALSE),AF484+Weekly[[#This Row],[BF V Odds]]-1,AF484-1)))</f>
        <v>25.58000000000002</v>
      </c>
      <c r="AG485" s="24">
        <f>IF(Weekly[[#This Row],[Actual]]="","",IF(AND(Weekly[[#This Row],[XGB_P]]=FALSE,Weekly[[#This Row],[Actual]]=TRUE),AG484+Weekly[[#This Row],[BF H Odds]]-1,IF(AND(Weekly[[#This Row],[XGB_P]]=TRUE,Weekly[[#This Row],[Actual]]=FALSE),AG484+Weekly[[#This Row],[BF V Odds]]-1,AG484-1)))</f>
        <v>50.629999999999988</v>
      </c>
      <c r="AH485" s="24">
        <f>IF(Weekly[[#This Row],[Actual]]="","",IF(AND(Weekly[[#This Row],[QDA_P]]=Weekly[[#This Row],[Actual]],Weekly[[#This Row],[QDA_P]]=TRUE),AH484+Weekly[[#This Row],[BF H Odds]]-1,IF(AND(Weekly[[#This Row],[QDA_P]]=Weekly[[#This Row],[Actual]],Weekly[[#This Row],[QDA_P]]=FALSE),AH484+Weekly[[#This Row],[BF V Odds]]-1,AH484-1)))</f>
        <v>-18.009999999999987</v>
      </c>
      <c r="AI485" s="24">
        <f>IF(Weekly[[#This Row],[Actual]]="","",IF(AND(Weekly[[#This Row],[QDA_P]]=FALSE,Weekly[[#This Row],[Actual]]=TRUE),AI484+Weekly[[#This Row],[BF H Odds]]-1,IF(AND(Weekly[[#This Row],[QDA_P]]=TRUE,Weekly[[#This Row],[Actual]]=FALSE),AI484+Weekly[[#This Row],[BF V Odds]]-1,AI484-1)))</f>
        <v>94.219999999999985</v>
      </c>
      <c r="AJ485" s="24">
        <f>IF(Weekly[[#This Row],[Actual]]="","",IF(AND(Weekly[[#This Row],[KNC_P]]=FALSE,Weekly[[#This Row],[Actual]]=TRUE),AJ484+Weekly[[#This Row],[BF H Odds]]-1,IF(AND(Weekly[[#This Row],[KNC_P]]=TRUE,Weekly[[#This Row],[Actual]]=FALSE),AJ484+Weekly[[#This Row],[BF V Odds]]-1,AJ484-1)))</f>
        <v>61.599999999999973</v>
      </c>
      <c r="AK485" s="24">
        <f>IF(Weekly[[#This Row],[Actual]]="","",IF(AND(Weekly[[#This Row],[KNC_P]]=FALSE,Weekly[[#This Row],[Actual]]=TRUE),AK484+Weekly[[#This Row],[BF H Odds]]-1,IF(AND(Weekly[[#This Row],[KNC_P]]=TRUE,Weekly[[#This Row],[Actual]]=FALSE),AK484+Weekly[[#This Row],[BF V Odds]]-1,AK484-1)))</f>
        <v>60.499999999999964</v>
      </c>
      <c r="AL485" s="30">
        <f>IF(Weekly[[#This Row],[Actual]]="","",COUNTIF(Weekly[[#This Row],[SVC_P]:[QDA_P]],TRUE))</f>
        <v>7</v>
      </c>
      <c r="AM485" s="30">
        <f>IF(Weekly[[#This Row],[Actual]]="","",COUNTIF(Weekly[[#This Row],[SVC_P]:[QDA_P]],FALSE))</f>
        <v>0</v>
      </c>
      <c r="AN485" s="36">
        <f>IF(AND(Weekly[[#This Row],[BF V Odds]]&gt;$BO$6,Weekly[[#This Row],[BF V Odds]] &lt; $BO$7),Weekly[[#This Row],[BF V Odds]],"")</f>
        <v>5.2</v>
      </c>
      <c r="AO485" s="36" t="str">
        <f>IF(AND(Weekly[[#This Row],[BF H Odds]]&gt;$BO$6, Weekly[[#This Row],[BF H Odds]] &lt; $BO$7),Weekly[[#This Row],[BF H Odds]],"")</f>
        <v/>
      </c>
      <c r="AP485" s="37">
        <f>IF(AND(Weekly[[#This Row],[V Odds &lt;]]="",Weekly[[#This Row],[H Odds &lt;]]=""),AP484,IF(AND(Weekly[[#This Row],[H Odds &lt;]]&lt;&gt;"",Weekly[[#This Row],[SVC_P]]=TRUE,Weekly[[#This Row],[Actual]]=TRUE),AP484+Weekly[[#This Row],[H Odds &lt;]]-1,IF(AND(Weekly[[#This Row],[V Odds &lt;]]&lt;&gt;"",Weekly[[#This Row],[SVC_P]]=FALSE,Weekly[[#This Row],[Actual]]=FALSE),AP484+Weekly[[#This Row],[V Odds &lt;]]-1,IF(AND(Weekly[[#This Row],[V Odds &lt;]]&lt;&gt;"",Weekly[[#This Row],[SVC_P]]=FALSE,Weekly[[#This Row],[Actual]]=TRUE),AP484-1,IF(AND(Weekly[[#This Row],[H Odds &lt;]]&lt;&gt;"",Weekly[[#This Row],[SVC_P]]=TRUE,Weekly[[#This Row],[Actual]]=FALSE),AP484-1,AP484)))))</f>
        <v>82.330000000000013</v>
      </c>
      <c r="AQ485" s="37">
        <f>IF(AND(Weekly[[#This Row],[V Odds &lt;]]="",Weekly[[#This Row],[H Odds &lt;]]=""),AQ484,IF(AND(Weekly[[#This Row],[H Odds &lt;]]&lt;&gt;"",Weekly[[#This Row],[ADBC_P]]=TRUE,Weekly[[#This Row],[Actual]]=TRUE),AQ484+Weekly[[#This Row],[H Odds &lt;]]-1,IF(AND(Weekly[[#This Row],[V Odds &lt;]]&lt;&gt;"",Weekly[[#This Row],[ADBC_P]]=FALSE,Weekly[[#This Row],[Actual]]=FALSE),AQ484+Weekly[[#This Row],[V Odds &lt;]]-1,IF(AND(Weekly[[#This Row],[V Odds &lt;]]&lt;&gt;"",Weekly[[#This Row],[ADBC_P]]=FALSE,Weekly[[#This Row],[Actual]]=TRUE),AQ484-1,IF(AND(Weekly[[#This Row],[H Odds &lt;]]&lt;&gt;"",Weekly[[#This Row],[ADBC_P]]=TRUE,Weekly[[#This Row],[Actual]]=FALSE),AQ484-1,AQ484)))))</f>
        <v>56.03</v>
      </c>
      <c r="AR485" s="37">
        <f>IF(AND(Weekly[[#This Row],[V Odds &lt;]]="",Weekly[[#This Row],[H Odds &lt;]]=""),AR484,IF(AND(Weekly[[#This Row],[H Odds &lt;]]&lt;&gt;"",Weekly[[#This Row],[RFC_P]]=TRUE,Weekly[[#This Row],[Actual]]=TRUE),AR484+Weekly[[#This Row],[H Odds &lt;]]-1,IF(AND(Weekly[[#This Row],[V Odds &lt;]]&lt;&gt;"",Weekly[[#This Row],[RFC_P]]=FALSE,Weekly[[#This Row],[Actual]]=FALSE),AR484+Weekly[[#This Row],[V Odds &lt;]]-1,IF(AND(Weekly[[#This Row],[V Odds &lt;]]&lt;&gt;"",Weekly[[#This Row],[RFC_P]]=FALSE,Weekly[[#This Row],[Actual]]=TRUE),AR484-1,IF(AND(Weekly[[#This Row],[H Odds &lt;]]&lt;&gt;"",Weekly[[#This Row],[RFC_P]]=TRUE,Weekly[[#This Row],[Actual]]=FALSE),AR484-1,AR484)))))</f>
        <v>72.139999999999986</v>
      </c>
      <c r="AS485" s="37">
        <f>IF(AND(Weekly[[#This Row],[V Odds &lt;]]="",Weekly[[#This Row],[H Odds &lt;]]=""),AS484,IF(AND(Weekly[[#This Row],[H Odds &lt;]]&lt;&gt;"",Weekly[[#This Row],[GBC_P]]=TRUE,Weekly[[#This Row],[Actual]]=TRUE),AS484+Weekly[[#This Row],[H Odds &lt;]]-1,IF(AND(Weekly[[#This Row],[V Odds &lt;]]&lt;&gt;"",Weekly[[#This Row],[GBC_P]]=FALSE,Weekly[[#This Row],[Actual]]=FALSE),AS484+Weekly[[#This Row],[V Odds &lt;]]-1,IF(AND(Weekly[[#This Row],[V Odds &lt;]]&lt;&gt;"",Weekly[[#This Row],[GBC_P]]=FALSE,Weekly[[#This Row],[Actual]]=TRUE),AS484-1,IF(AND(Weekly[[#This Row],[H Odds &lt;]]&lt;&gt;"",Weekly[[#This Row],[GBC_P]]=TRUE,Weekly[[#This Row],[Actual]]=FALSE),AS484-1,AS484)))))</f>
        <v>56.330000000000005</v>
      </c>
      <c r="AT485" s="37">
        <f>IF(AND(Weekly[[#This Row],[V Odds &lt;]]="",Weekly[[#This Row],[H Odds &lt;]]=""),AT484,IF(AND(Weekly[[#This Row],[H Odds &lt;]]&lt;&gt;"",Weekly[[#This Row],[HGBC_P]]=TRUE,Weekly[[#This Row],[Actual]]=TRUE),AT484+Weekly[[#This Row],[H Odds &lt;]]-1,IF(AND(Weekly[[#This Row],[V Odds &lt;]]&lt;&gt;"",Weekly[[#This Row],[HGBC_P]]=FALSE,Weekly[[#This Row],[Actual]]=FALSE),AT484+Weekly[[#This Row],[V Odds &lt;]]-1,IF(AND(Weekly[[#This Row],[V Odds &lt;]]&lt;&gt;"",Weekly[[#This Row],[HGBC_P]]=FALSE,Weekly[[#This Row],[Actual]]=TRUE),AT484-1,IF(AND(Weekly[[#This Row],[H Odds &lt;]]&lt;&gt;"",Weekly[[#This Row],[HGBC_P]]=TRUE,Weekly[[#This Row],[Actual]]=FALSE),AT484-1,AT484)))))</f>
        <v>55.86</v>
      </c>
      <c r="AU485" s="37">
        <f>IF(AND(Weekly[[#This Row],[V Odds &lt;]]="",Weekly[[#This Row],[H Odds &lt;]]=""),AU484,IF(AND(Weekly[[#This Row],[H Odds &lt;]]&lt;&gt;"",Weekly[[#This Row],[XGB_P]]=TRUE,Weekly[[#This Row],[Actual]]=TRUE),AU484+Weekly[[#This Row],[H Odds &lt;]]-1,IF(AND(Weekly[[#This Row],[V Odds &lt;]]&lt;&gt;"",Weekly[[#This Row],[XGB_P]]=FALSE,Weekly[[#This Row],[Actual]]=FALSE),AU484+Weekly[[#This Row],[V Odds &lt;]]-1,IF(AND(Weekly[[#This Row],[V Odds &lt;]]&lt;&gt;"",Weekly[[#This Row],[XGB_P]]=FALSE,Weekly[[#This Row],[Actual]]=TRUE),AU484-1,IF(AND(Weekly[[#This Row],[H Odds &lt;]]&lt;&gt;"",Weekly[[#This Row],[XGB_P]]=TRUE,Weekly[[#This Row],[Actual]]=FALSE),AU484-1,AU484)))))</f>
        <v>69.460000000000008</v>
      </c>
      <c r="AV485" s="37">
        <f>IF(AND(Weekly[[#This Row],[V Odds &lt;]]="",Weekly[[#This Row],[H Odds &lt;]]=""),AV484,IF(AND(Weekly[[#This Row],[H Odds &lt;]]&lt;&gt;"",Weekly[[#This Row],[QDA_P]]=TRUE,Weekly[[#This Row],[Actual]]=TRUE),AV484+Weekly[[#This Row],[H Odds &lt;]]-1,IF(AND(Weekly[[#This Row],[V Odds &lt;]]&lt;&gt;"",Weekly[[#This Row],[QDA_P]]=FALSE,Weekly[[#This Row],[Actual]]=FALSE),AV484+Weekly[[#This Row],[V Odds &lt;]]-1,IF(AND(Weekly[[#This Row],[V Odds &lt;]]&lt;&gt;"",Weekly[[#This Row],[QDA_P]]=FALSE,Weekly[[#This Row],[Actual]]=TRUE),AV484-1,IF(AND(Weekly[[#This Row],[H Odds &lt;]]&lt;&gt;"",Weekly[[#This Row],[QDA_P]]=TRUE,Weekly[[#This Row],[Actual]]=FALSE),AV484-1,AV484)))))</f>
        <v>58.199999999999989</v>
      </c>
      <c r="AW485" s="37">
        <f>IF(AND(Weekly[[#This Row],[H Odds &lt;]]="",Weekly[[#This Row],[V Odds &lt;]]=""),AW484,IF(AND(Weekly[[#This Row],[KNC_P]]=Weekly[[#This Row],[Actual]],Weekly[[#This Row],[KNC_P]]=TRUE),AW484+Weekly[[#This Row],[BF H Odds]]-1,IF(AND(Weekly[[#This Row],[KNC_P]]=Weekly[[#This Row],[Actual]],Weekly[[#This Row],[KNC_P]]=FALSE),AW484+Weekly[[#This Row],[BF V Odds]]-1,AW484-1)))</f>
        <v>53.350000000000016</v>
      </c>
      <c r="AX485" s="37">
        <f>IF(AND(Weekly[[#This Row],[V Odds &lt;]]="",Weekly[[#This Row],[H Odds &lt;]]=""),AX484,IF(AND(Weekly[[#This Row],[V Odds &lt;]]&lt;&gt;"",Weekly[[#This Row],[FALSES]]&gt;0,Weekly[[#This Row],[Actual]]=FALSE),AX484+Weekly[[#This Row],[V Odds &lt;]]-1,IF(AND(Weekly[[#This Row],[H Odds &lt;]]&lt;&gt;"",Weekly[[#This Row],[TRUES]]&gt;0,Weekly[[#This Row],[Actual]]=TRUE),AX484+Weekly[[#This Row],[H Odds &lt;]]-1,IF(AND(Weekly[[#This Row],[V Odds &lt;]]&lt;&gt;"",Weekly[[#This Row],[FALSES]]=0),AX484,IF(AND(Weekly[[#This Row],[H Odds &lt;]]&lt;&gt;"",Weekly[[#This Row],[TRUES]]=0),AX484,AX484-1)))))</f>
        <v>107.04999999999997</v>
      </c>
      <c r="AY485" s="37">
        <f>IF(AND(Weekly[[#This Row],[V Odds &lt;]]="",Weekly[[#This Row],[H Odds &lt;]]=""),AY484,IF(AND(Weekly[[#This Row],[V Odds &lt;]]&lt;&gt;"",Weekly[[#This Row],[FALSES]]&gt;0,Weekly[[#This Row],[Actual]]=FALSE),AY484+((Weekly[[#This Row],[V Odds &lt;]]-1)*0.92),IF(AND(Weekly[[#This Row],[H Odds &lt;]]&lt;&gt;"",Weekly[[#This Row],[TRUES]]&gt;0,Weekly[[#This Row],[Actual]]=TRUE),AY484+((Weekly[[#This Row],[H Odds &lt;]]-1)*0.92),IF(AND(Weekly[[#This Row],[V Odds &lt;]]&lt;&gt;"",Weekly[[#This Row],[FALSES]]=0),AY484,IF(AND(Weekly[[#This Row],[H Odds &lt;]]&lt;&gt;"",Weekly[[#This Row],[TRUES]]=0),AY484,AY484-1)))))</f>
        <v>96.326000000000022</v>
      </c>
      <c r="AZ485" s="37">
        <f>IF(AND(Weekly[[#This Row],[V Odds &lt;]]="",Weekly[[#This Row],[H Odds &lt;]]=""),AZ484,IF(AND(Weekly[[#This Row],[V Odds &lt;]]&lt;&gt;"",Weekly[[#This Row],[Actual]]=FALSE),AZ484+Weekly[[#This Row],[V Odds &lt;]]-1,IF(AND(Weekly[[#This Row],[H Odds &lt;]]&lt;&gt;"",Weekly[[#This Row],[Actual]]=TRUE),AZ484+Weekly[[#This Row],[H Odds &lt;]]-1,AZ484-1)))</f>
        <v>97.219999999999985</v>
      </c>
      <c r="BA485" s="38">
        <f>IF(Weekly[[#This Row],[H Odds &lt;]]="",BA484,IF(AND(Weekly[[#This Row],[H Odds &lt;]]&lt;&gt;"",Weekly[[#This Row],[SVC_P]]=TRUE,Weekly[[#This Row],[Actual]]=TRUE),BA484+Weekly[[#This Row],[H Odds &lt;]]-1,IF(AND(Weekly[[#This Row],[H Odds &lt;]]&lt;&gt;"",Weekly[[#This Row],[SVC_P]]=TRUE,Weekly[[#This Row],[Actual]]=FALSE),BA484-1,BA484)))</f>
        <v>77.289999999999992</v>
      </c>
      <c r="BB485" s="38">
        <f>IF(Weekly[[#This Row],[H Odds &lt;]]="",BB484,IF(AND(Weekly[[#This Row],[H Odds &lt;]]&lt;&gt;"",Weekly[[#This Row],[ADBC_P]]=TRUE,Weekly[[#This Row],[Actual]]=TRUE),BB484+Weekly[[#This Row],[H Odds &lt;]]-1,IF(AND(Weekly[[#This Row],[H Odds &lt;]]&lt;&gt;"",Weekly[[#This Row],[ADBC_P]]=TRUE,Weekly[[#This Row],[Actual]]=FALSE),BB484-1,BB484)))</f>
        <v>51.11</v>
      </c>
      <c r="BC485" s="38">
        <f>IF(Weekly[[#This Row],[H Odds &lt;]]="",BC484,IF(AND(Weekly[[#This Row],[H Odds &lt;]]&lt;&gt;"",Weekly[[#This Row],[RFC_P]]=TRUE,Weekly[[#This Row],[Actual]]=TRUE),BC484+Weekly[[#This Row],[H Odds &lt;]]-1,IF(AND(Weekly[[#This Row],[H Odds &lt;]]&lt;&gt;"",Weekly[[#This Row],[RFC_P]]=TRUE,Weekly[[#This Row],[Actual]]=FALSE),BC484-1,BC484)))</f>
        <v>52.809999999999995</v>
      </c>
      <c r="BD485" s="38">
        <f>IF(Weekly[[#This Row],[H Odds &lt;]]="",BD484,IF(AND(Weekly[[#This Row],[H Odds &lt;]]&lt;&gt;"",Weekly[[#This Row],[GBC_P]]=TRUE,Weekly[[#This Row],[Actual]]=TRUE),BD484+Weekly[[#This Row],[H Odds &lt;]]-1,IF(AND(Weekly[[#This Row],[H Odds &lt;]]&lt;&gt;"",Weekly[[#This Row],[GBC_P]]=TRUE,Weekly[[#This Row],[Actual]]=FALSE),BD484-1,BD484)))</f>
        <v>52.810000000000009</v>
      </c>
      <c r="BE485" s="38">
        <f>IF(Weekly[[#This Row],[H Odds &lt;]]="",BE484,IF(AND(Weekly[[#This Row],[H Odds &lt;]]&lt;&gt;"",Weekly[[#This Row],[HGBC_P]]=TRUE,Weekly[[#This Row],[Actual]]=TRUE),BE484+Weekly[[#This Row],[H Odds &lt;]]-1,IF(AND(Weekly[[#This Row],[H Odds &lt;]]&lt;&gt;"",Weekly[[#This Row],[HGBC_P]]=TRUE,Weekly[[#This Row],[Actual]]=FALSE),BE484-1,BE484)))</f>
        <v>56.16</v>
      </c>
      <c r="BF485" s="38">
        <f>IF(Weekly[[#This Row],[H Odds &lt;]]="",BF484,IF(AND(Weekly[[#This Row],[H Odds &lt;]]&lt;&gt;"",Weekly[[#This Row],[XGB_P]]=TRUE,Weekly[[#This Row],[Actual]]=TRUE),BF484+Weekly[[#This Row],[H Odds &lt;]]-1,IF(AND(Weekly[[#This Row],[H Odds &lt;]]&lt;&gt;"",Weekly[[#This Row],[XGB_P]]=TRUE,Weekly[[#This Row],[Actual]]=FALSE),BF484-1,BF484)))</f>
        <v>62.78</v>
      </c>
      <c r="BG485" s="38">
        <f>IF(Weekly[[#This Row],[H Odds &lt;]]="",BG484,IF(AND(Weekly[[#This Row],[H Odds &lt;]]&lt;&gt;"",Weekly[[#This Row],[QDA_P]]=TRUE,Weekly[[#This Row],[Actual]]=TRUE),BG484+Weekly[[#This Row],[H Odds &lt;]]-1,IF(AND(Weekly[[#This Row],[H Odds &lt;]]&lt;&gt;"",Weekly[[#This Row],[QDA_P]]=TRUE,Weekly[[#This Row],[Actual]]=FALSE),BG484-1,BG484)))</f>
        <v>48.129999999999995</v>
      </c>
      <c r="BH485" s="38">
        <f>IF(Weekly[[#This Row],[H Odds &lt;]]="",BH484,IF(AND(Weekly[[#This Row],[H Odds &lt;]]&lt;&gt;"",Weekly[[#This Row],[KNC_P]]=TRUE,Weekly[[#This Row],[Actual]]=TRUE),BH484+Weekly[[#This Row],[H Odds &lt;]]-1,IF(AND(Weekly[[#This Row],[H Odds &lt;]]&lt;&gt;"",Weekly[[#This Row],[KNC_P]]=TRUE,Weekly[[#This Row],[Actual]]=FALSE),BH484-1,BH484)))</f>
        <v>56.199999999999996</v>
      </c>
      <c r="BI485" s="38">
        <f>IF(Weekly[[#This Row],[H Odds &lt;]]="",BI484,IF(AND(Weekly[[#This Row],[H Odds &lt;]]&lt;&gt;"",Weekly[[#This Row],[TRUES]]&gt;0,Weekly[[#This Row],[Actual]]=TRUE),BI484+Weekly[[#This Row],[H Odds &lt;]]-1,IF(AND(Weekly[[#This Row],[H Odds &lt;]]&lt;&gt;"",Weekly[[#This Row],[TRUES]]=0),BI484,BI484-1)))</f>
        <v>77.289999999999992</v>
      </c>
      <c r="BJ485" s="38">
        <f>IF(Weekly[[#This Row],[H Odds &lt;]]="",BJ484,IF(AND(Weekly[[#This Row],[H Odds &lt;]]&lt;&gt;"",Weekly[[#This Row],[Actual]]=TRUE),BJ484+Weekly[[#This Row],[H Odds &lt;]]-1,IF(AND(Weekly[[#This Row],[H Odds &lt;]]&lt;&gt;"",Weekly[[#This Row],[Actual]]=FALSE),BJ484-1,BJ484)))</f>
        <v>79.19</v>
      </c>
      <c r="BK485" s="58">
        <f>IF(AND(Weekly[[#This Row],[TRUES]]&gt;4,Weekly[[#This Row],[Actual]]=TRUE),BK484+Weekly[[#This Row],[BF H Odds]]-1,IF(AND(Weekly[[#This Row],[FALSES]]&gt;4,Weekly[[#This Row],[Actual]]=FALSE),BK484+Weekly[[#This Row],[BF V Odds]]-1,IF(AND(Weekly[[#This Row],[TRUES]]&gt;4,Weekly[[#This Row],[Actual]]=FALSE),BK484-1,IF(AND(Weekly[[#This Row],[FALSES]]&gt;4,Weekly[[#This Row],[Actual]]=TRUE),BK484-1,BK484))))</f>
        <v>-5.9799999999999702</v>
      </c>
      <c r="BL485" s="58">
        <f>IF(AND(Weekly[[#This Row],[TRUES]]&gt;5,Weekly[[#This Row],[Actual]]=TRUE),BL484+Weekly[[#This Row],[BF H Odds]]-1,IF(AND(Weekly[[#This Row],[FALSES]]&gt;5,Weekly[[#This Row],[Actual]]=FALSE),BL484+Weekly[[#This Row],[BF V Odds]]-1,IF(AND(Weekly[[#This Row],[TRUES]]&gt;5,Weekly[[#This Row],[Actual]]=FALSE),BL484-1,IF(AND(Weekly[[#This Row],[FALSES]]&gt;5,Weekly[[#This Row],[Actual]]=TRUE),BL484-1,BL484))))</f>
        <v>4.1600000000000232</v>
      </c>
      <c r="BM485" s="58">
        <f>IF(AND(Weekly[[#This Row],[TRUES]]&gt;6,Weekly[[#This Row],[Actual]]=TRUE),BM484+Weekly[[#This Row],[BF H Odds]]-1,IF(AND(Weekly[[#This Row],[FALSES]]&gt;6,Weekly[[#This Row],[Actual]]=FALSE),BM484+Weekly[[#This Row],[BF V Odds]]-1,IF(AND(Weekly[[#This Row],[TRUES]]&gt;6,Weekly[[#This Row],[Actual]]=FALSE),BM484-1,IF(AND(Weekly[[#This Row],[FALSES]]&gt;6,Weekly[[#This Row],[Actual]]=TRUE),BM484-1,BM484))))</f>
        <v>35.810000000000009</v>
      </c>
    </row>
    <row r="486" spans="1:65" x14ac:dyDescent="0.25">
      <c r="A486" s="34"/>
      <c r="B486" s="10">
        <v>44304</v>
      </c>
      <c r="C486" s="17" t="s">
        <v>9</v>
      </c>
      <c r="D486" s="15" t="s">
        <v>10</v>
      </c>
      <c r="E486" t="b">
        <v>1</v>
      </c>
      <c r="F486" t="b">
        <v>1</v>
      </c>
      <c r="G486" t="b">
        <v>1</v>
      </c>
      <c r="H486" t="b">
        <v>1</v>
      </c>
      <c r="I486" t="b">
        <v>1</v>
      </c>
      <c r="J486" t="b">
        <v>1</v>
      </c>
      <c r="K486" t="b">
        <v>1</v>
      </c>
      <c r="L486" t="b">
        <v>1</v>
      </c>
      <c r="O486" t="str">
        <f>IF(Weekly[[#This Row],[H/V]]="H",Weekly[[#This Row],[BF H Odds]],IF(Weekly[[#This Row],[H/V]]="V",Weekly[[#This Row],[BF V Odds]],""))</f>
        <v/>
      </c>
      <c r="P486" t="b">
        <v>1</v>
      </c>
      <c r="R486" s="35">
        <f>IFERROR(IF(Weekly[[#This Row],[Won Bet?]]="yes",R485+(Weekly[[#This Row],[BF Odds]]*Weekly[[#This Row],[BF Stake]])-Weekly[[#This Row],[BF Stake]],R485-Weekly[[#This Row],[BF Stake]]),R485)</f>
        <v>1180.0639999999999</v>
      </c>
      <c r="S486" s="9">
        <f>IFERROR(IF(Weekly[[#This Row],[Won Bet?]]="yes",S485+(((Weekly[[#This Row],[BF Odds]]*Weekly[[#This Row],[BF Stake]])-Weekly[[#This Row],[BF Stake]])*0.92),S485-Weekly[[#This Row],[BF Stake]]),S485)</f>
        <v>1132.0988799999998</v>
      </c>
      <c r="T486">
        <v>2.11</v>
      </c>
      <c r="U486">
        <v>1.77</v>
      </c>
      <c r="V486" s="24">
        <f>IF(Weekly[[#This Row],[Actual]]="","",IF(AND(Weekly[[#This Row],[SVC_P]]=Weekly[[#This Row],[Actual]],Weekly[[#This Row],[SVC_P]]=TRUE),V485+Weekly[[#This Row],[BF H Odds]]-1,IF(AND(Weekly[[#This Row],[SVC_P]]=Weekly[[#This Row],[Actual]],Weekly[[#This Row],[SVC_P]]=FALSE),V485+Weekly[[#This Row],[BF V Odds]]-1,V485-1)))</f>
        <v>60.800000000000054</v>
      </c>
      <c r="W486" s="24">
        <f>IF(Weekly[[#This Row],[Actual]]="","",IF(AND(Weekly[[#This Row],[SVC_P]]=FALSE,Weekly[[#This Row],[Actual]]=TRUE),W485+Weekly[[#This Row],[BF H Odds]]-1,IF(AND(Weekly[[#This Row],[SVC_P]]=TRUE,Weekly[[#This Row],[Actual]]=FALSE,),W485+Weekly[[#This Row],[BF V Odds]]-1,W485-1)))</f>
        <v>-419.28</v>
      </c>
      <c r="X486" s="24">
        <f>IF(Weekly[[#This Row],[Actual]]="","",IF(AND(Weekly[[#This Row],[ADBC_P]]=Weekly[[#This Row],[Actual]],Weekly[[#This Row],[ADBC_P]]=TRUE),X485+Weekly[[#This Row],[BF H Odds]]-1,IF(AND(Weekly[[#This Row],[ADBC_P]]=Weekly[[#This Row],[Actual]],Weekly[[#This Row],[ADBC_P]]=FALSE),X485+Weekly[[#This Row],[BF V Odds]]-1,X485-1)))</f>
        <v>10.820000000000022</v>
      </c>
      <c r="Y486" s="24">
        <f>IF(Weekly[[#This Row],[Actual]]="","",IF(AND(Weekly[[#This Row],[ADBC_P]]=FALSE,Weekly[[#This Row],[Actual]]=TRUE),Y485+Weekly[[#This Row],[BF H Odds]]-1,IF(AND(Weekly[[#This Row],[ADBC_P]]=TRUE,Weekly[[#This Row],[Actual]]=FALSE),Y485+Weekly[[#This Row],[BF V Odds]]-1,Y485-1)))</f>
        <v>65.160000000000011</v>
      </c>
      <c r="Z486" s="24">
        <f>IF(Weekly[[#This Row],[Actual]]="","",IF(AND(Weekly[[#This Row],[RFC_P]]=Weekly[[#This Row],[Actual]],Weekly[[#This Row],[RFC_P]]=TRUE),Z485+Weekly[[#This Row],[BF H Odds]]-1,IF(AND(Weekly[[#This Row],[RFC_P]]=Weekly[[#This Row],[Actual]],Weekly[[#This Row],[RFC_P]]=FALSE),Z485+Weekly[[#This Row],[BF V Odds]]-1,Z485-1)))</f>
        <v>24.460000000000004</v>
      </c>
      <c r="AA486" s="24">
        <f>IF(Weekly[[#This Row],[Actual]]="","",IF(AND(Weekly[[#This Row],[RFC_P]]=FALSE,Weekly[[#This Row],[Actual]]=TRUE),AA485+Weekly[[#This Row],[BF H Odds]]-1,IF(AND(Weekly[[#This Row],[RFC_P]]=TRUE,Weekly[[#This Row],[Actual]]=FALSE),AA485+Weekly[[#This Row],[BF V Odds]]-1,AA485-1)))</f>
        <v>51.519999999999975</v>
      </c>
      <c r="AB486" s="24">
        <f>IF(Weekly[[#This Row],[Actual]]="","",IF(AND(Weekly[[#This Row],[GBC_P]]=Weekly[[#This Row],[Actual]],Weekly[[#This Row],[GBC_P]]=TRUE),AB485+Weekly[[#This Row],[BF H Odds]]-1,IF(AND(Weekly[[#This Row],[GBC_P]]=Weekly[[#This Row],[Actual]],Weekly[[#This Row],[GBC_P]]=FALSE),AB485+Weekly[[#This Row],[BF V Odds]]-1,AB485-1)))</f>
        <v>1.980000000000008</v>
      </c>
      <c r="AC486" s="24">
        <f>IF(Weekly[[#This Row],[Actual]]="","",IF(AND(Weekly[[#This Row],[GBC_P]]=FALSE,Weekly[[#This Row],[Actual]]=TRUE),AC485+Weekly[[#This Row],[BF H Odds]]-1,IF(AND(Weekly[[#This Row],[GBC_P]]=TRUE,Weekly[[#This Row],[Actual]]=FALSE),AC485+Weekly[[#This Row],[BF V Odds]]-1,AC485-1)))</f>
        <v>73.999999999999943</v>
      </c>
      <c r="AD486" s="24">
        <f>IF(Weekly[[#This Row],[Actual]]="","",IF(AND(Weekly[[#This Row],[HGBC_P]]=Weekly[[#This Row],[Actual]],Weekly[[#This Row],[HGBC_P]]=TRUE),AD485+Weekly[[#This Row],[BF H Odds]]-1,IF(AND(Weekly[[#This Row],[HGBC_P]]=Weekly[[#This Row],[Actual]],Weekly[[#This Row],[HGBC_P]]=FALSE),AD485+Weekly[[#This Row],[BF V Odds]]-1,AD485-1)))</f>
        <v>-1.5399999999999747</v>
      </c>
      <c r="AE486" s="24">
        <f>IF(Weekly[[#This Row],[Actual]]="","",IF(AND(Weekly[[#This Row],[HGBC_P]]=FALSE,Weekly[[#This Row],[Actual]]=TRUE),AE485+Weekly[[#This Row],[BF H Odds]]-1,IF(AND(Weekly[[#This Row],[HGBC_P]]=TRUE,Weekly[[#This Row],[Actual]]=FALSE),AE485+Weekly[[#This Row],[BF V Odds]]-1,AE485-1)))</f>
        <v>77.52</v>
      </c>
      <c r="AF486" s="24">
        <f>IF(Weekly[[#This Row],[Actual]]="","",IF(AND(Weekly[[#This Row],[XGB_P]]=Weekly[[#This Row],[Actual]],Weekly[[#This Row],[XGB_P]]=TRUE),AF485+Weekly[[#This Row],[BF H Odds]]-1,IF(AND(Weekly[[#This Row],[XGB_P]]=Weekly[[#This Row],[Actual]],Weekly[[#This Row],[XGB_P]]=FALSE),AF485+Weekly[[#This Row],[BF V Odds]]-1,AF485-1)))</f>
        <v>26.350000000000019</v>
      </c>
      <c r="AG486" s="24">
        <f>IF(Weekly[[#This Row],[Actual]]="","",IF(AND(Weekly[[#This Row],[XGB_P]]=FALSE,Weekly[[#This Row],[Actual]]=TRUE),AG485+Weekly[[#This Row],[BF H Odds]]-1,IF(AND(Weekly[[#This Row],[XGB_P]]=TRUE,Weekly[[#This Row],[Actual]]=FALSE),AG485+Weekly[[#This Row],[BF V Odds]]-1,AG485-1)))</f>
        <v>49.629999999999988</v>
      </c>
      <c r="AH486" s="24">
        <f>IF(Weekly[[#This Row],[Actual]]="","",IF(AND(Weekly[[#This Row],[QDA_P]]=Weekly[[#This Row],[Actual]],Weekly[[#This Row],[QDA_P]]=TRUE),AH485+Weekly[[#This Row],[BF H Odds]]-1,IF(AND(Weekly[[#This Row],[QDA_P]]=Weekly[[#This Row],[Actual]],Weekly[[#This Row],[QDA_P]]=FALSE),AH485+Weekly[[#This Row],[BF V Odds]]-1,AH485-1)))</f>
        <v>-17.239999999999988</v>
      </c>
      <c r="AI486" s="24">
        <f>IF(Weekly[[#This Row],[Actual]]="","",IF(AND(Weekly[[#This Row],[QDA_P]]=FALSE,Weekly[[#This Row],[Actual]]=TRUE),AI485+Weekly[[#This Row],[BF H Odds]]-1,IF(AND(Weekly[[#This Row],[QDA_P]]=TRUE,Weekly[[#This Row],[Actual]]=FALSE),AI485+Weekly[[#This Row],[BF V Odds]]-1,AI485-1)))</f>
        <v>93.219999999999985</v>
      </c>
      <c r="AJ486" s="24">
        <f>IF(Weekly[[#This Row],[Actual]]="","",IF(AND(Weekly[[#This Row],[KNC_P]]=FALSE,Weekly[[#This Row],[Actual]]=TRUE),AJ485+Weekly[[#This Row],[BF H Odds]]-1,IF(AND(Weekly[[#This Row],[KNC_P]]=TRUE,Weekly[[#This Row],[Actual]]=FALSE),AJ485+Weekly[[#This Row],[BF V Odds]]-1,AJ485-1)))</f>
        <v>60.599999999999973</v>
      </c>
      <c r="AK486" s="24">
        <f>IF(Weekly[[#This Row],[Actual]]="","",IF(AND(Weekly[[#This Row],[KNC_P]]=FALSE,Weekly[[#This Row],[Actual]]=TRUE),AK485+Weekly[[#This Row],[BF H Odds]]-1,IF(AND(Weekly[[#This Row],[KNC_P]]=TRUE,Weekly[[#This Row],[Actual]]=FALSE),AK485+Weekly[[#This Row],[BF V Odds]]-1,AK485-1)))</f>
        <v>59.499999999999964</v>
      </c>
      <c r="AL486" s="30">
        <f>IF(Weekly[[#This Row],[Actual]]="","",COUNTIF(Weekly[[#This Row],[SVC_P]:[QDA_P]],TRUE))</f>
        <v>7</v>
      </c>
      <c r="AM486" s="30">
        <f>IF(Weekly[[#This Row],[Actual]]="","",COUNTIF(Weekly[[#This Row],[SVC_P]:[QDA_P]],FALSE))</f>
        <v>0</v>
      </c>
      <c r="AN486" s="36" t="str">
        <f>IF(AND(Weekly[[#This Row],[BF V Odds]]&gt;$BO$6,Weekly[[#This Row],[BF V Odds]] &lt; $BO$7),Weekly[[#This Row],[BF V Odds]],"")</f>
        <v/>
      </c>
      <c r="AO486" s="36" t="str">
        <f>IF(AND(Weekly[[#This Row],[BF H Odds]]&gt;$BO$6, Weekly[[#This Row],[BF H Odds]] &lt; $BO$7),Weekly[[#This Row],[BF H Odds]],"")</f>
        <v/>
      </c>
      <c r="AP486" s="37">
        <f>IF(AND(Weekly[[#This Row],[V Odds &lt;]]="",Weekly[[#This Row],[H Odds &lt;]]=""),AP485,IF(AND(Weekly[[#This Row],[H Odds &lt;]]&lt;&gt;"",Weekly[[#This Row],[SVC_P]]=TRUE,Weekly[[#This Row],[Actual]]=TRUE),AP485+Weekly[[#This Row],[H Odds &lt;]]-1,IF(AND(Weekly[[#This Row],[V Odds &lt;]]&lt;&gt;"",Weekly[[#This Row],[SVC_P]]=FALSE,Weekly[[#This Row],[Actual]]=FALSE),AP485+Weekly[[#This Row],[V Odds &lt;]]-1,IF(AND(Weekly[[#This Row],[V Odds &lt;]]&lt;&gt;"",Weekly[[#This Row],[SVC_P]]=FALSE,Weekly[[#This Row],[Actual]]=TRUE),AP485-1,IF(AND(Weekly[[#This Row],[H Odds &lt;]]&lt;&gt;"",Weekly[[#This Row],[SVC_P]]=TRUE,Weekly[[#This Row],[Actual]]=FALSE),AP485-1,AP485)))))</f>
        <v>82.330000000000013</v>
      </c>
      <c r="AQ486" s="37">
        <f>IF(AND(Weekly[[#This Row],[V Odds &lt;]]="",Weekly[[#This Row],[H Odds &lt;]]=""),AQ485,IF(AND(Weekly[[#This Row],[H Odds &lt;]]&lt;&gt;"",Weekly[[#This Row],[ADBC_P]]=TRUE,Weekly[[#This Row],[Actual]]=TRUE),AQ485+Weekly[[#This Row],[H Odds &lt;]]-1,IF(AND(Weekly[[#This Row],[V Odds &lt;]]&lt;&gt;"",Weekly[[#This Row],[ADBC_P]]=FALSE,Weekly[[#This Row],[Actual]]=FALSE),AQ485+Weekly[[#This Row],[V Odds &lt;]]-1,IF(AND(Weekly[[#This Row],[V Odds &lt;]]&lt;&gt;"",Weekly[[#This Row],[ADBC_P]]=FALSE,Weekly[[#This Row],[Actual]]=TRUE),AQ485-1,IF(AND(Weekly[[#This Row],[H Odds &lt;]]&lt;&gt;"",Weekly[[#This Row],[ADBC_P]]=TRUE,Weekly[[#This Row],[Actual]]=FALSE),AQ485-1,AQ485)))))</f>
        <v>56.03</v>
      </c>
      <c r="AR486" s="37">
        <f>IF(AND(Weekly[[#This Row],[V Odds &lt;]]="",Weekly[[#This Row],[H Odds &lt;]]=""),AR485,IF(AND(Weekly[[#This Row],[H Odds &lt;]]&lt;&gt;"",Weekly[[#This Row],[RFC_P]]=TRUE,Weekly[[#This Row],[Actual]]=TRUE),AR485+Weekly[[#This Row],[H Odds &lt;]]-1,IF(AND(Weekly[[#This Row],[V Odds &lt;]]&lt;&gt;"",Weekly[[#This Row],[RFC_P]]=FALSE,Weekly[[#This Row],[Actual]]=FALSE),AR485+Weekly[[#This Row],[V Odds &lt;]]-1,IF(AND(Weekly[[#This Row],[V Odds &lt;]]&lt;&gt;"",Weekly[[#This Row],[RFC_P]]=FALSE,Weekly[[#This Row],[Actual]]=TRUE),AR485-1,IF(AND(Weekly[[#This Row],[H Odds &lt;]]&lt;&gt;"",Weekly[[#This Row],[RFC_P]]=TRUE,Weekly[[#This Row],[Actual]]=FALSE),AR485-1,AR485)))))</f>
        <v>72.139999999999986</v>
      </c>
      <c r="AS486" s="37">
        <f>IF(AND(Weekly[[#This Row],[V Odds &lt;]]="",Weekly[[#This Row],[H Odds &lt;]]=""),AS485,IF(AND(Weekly[[#This Row],[H Odds &lt;]]&lt;&gt;"",Weekly[[#This Row],[GBC_P]]=TRUE,Weekly[[#This Row],[Actual]]=TRUE),AS485+Weekly[[#This Row],[H Odds &lt;]]-1,IF(AND(Weekly[[#This Row],[V Odds &lt;]]&lt;&gt;"",Weekly[[#This Row],[GBC_P]]=FALSE,Weekly[[#This Row],[Actual]]=FALSE),AS485+Weekly[[#This Row],[V Odds &lt;]]-1,IF(AND(Weekly[[#This Row],[V Odds &lt;]]&lt;&gt;"",Weekly[[#This Row],[GBC_P]]=FALSE,Weekly[[#This Row],[Actual]]=TRUE),AS485-1,IF(AND(Weekly[[#This Row],[H Odds &lt;]]&lt;&gt;"",Weekly[[#This Row],[GBC_P]]=TRUE,Weekly[[#This Row],[Actual]]=FALSE),AS485-1,AS485)))))</f>
        <v>56.330000000000005</v>
      </c>
      <c r="AT486" s="37">
        <f>IF(AND(Weekly[[#This Row],[V Odds &lt;]]="",Weekly[[#This Row],[H Odds &lt;]]=""),AT485,IF(AND(Weekly[[#This Row],[H Odds &lt;]]&lt;&gt;"",Weekly[[#This Row],[HGBC_P]]=TRUE,Weekly[[#This Row],[Actual]]=TRUE),AT485+Weekly[[#This Row],[H Odds &lt;]]-1,IF(AND(Weekly[[#This Row],[V Odds &lt;]]&lt;&gt;"",Weekly[[#This Row],[HGBC_P]]=FALSE,Weekly[[#This Row],[Actual]]=FALSE),AT485+Weekly[[#This Row],[V Odds &lt;]]-1,IF(AND(Weekly[[#This Row],[V Odds &lt;]]&lt;&gt;"",Weekly[[#This Row],[HGBC_P]]=FALSE,Weekly[[#This Row],[Actual]]=TRUE),AT485-1,IF(AND(Weekly[[#This Row],[H Odds &lt;]]&lt;&gt;"",Weekly[[#This Row],[HGBC_P]]=TRUE,Weekly[[#This Row],[Actual]]=FALSE),AT485-1,AT485)))))</f>
        <v>55.86</v>
      </c>
      <c r="AU486" s="37">
        <f>IF(AND(Weekly[[#This Row],[V Odds &lt;]]="",Weekly[[#This Row],[H Odds &lt;]]=""),AU485,IF(AND(Weekly[[#This Row],[H Odds &lt;]]&lt;&gt;"",Weekly[[#This Row],[XGB_P]]=TRUE,Weekly[[#This Row],[Actual]]=TRUE),AU485+Weekly[[#This Row],[H Odds &lt;]]-1,IF(AND(Weekly[[#This Row],[V Odds &lt;]]&lt;&gt;"",Weekly[[#This Row],[XGB_P]]=FALSE,Weekly[[#This Row],[Actual]]=FALSE),AU485+Weekly[[#This Row],[V Odds &lt;]]-1,IF(AND(Weekly[[#This Row],[V Odds &lt;]]&lt;&gt;"",Weekly[[#This Row],[XGB_P]]=FALSE,Weekly[[#This Row],[Actual]]=TRUE),AU485-1,IF(AND(Weekly[[#This Row],[H Odds &lt;]]&lt;&gt;"",Weekly[[#This Row],[XGB_P]]=TRUE,Weekly[[#This Row],[Actual]]=FALSE),AU485-1,AU485)))))</f>
        <v>69.460000000000008</v>
      </c>
      <c r="AV486" s="37">
        <f>IF(AND(Weekly[[#This Row],[V Odds &lt;]]="",Weekly[[#This Row],[H Odds &lt;]]=""),AV485,IF(AND(Weekly[[#This Row],[H Odds &lt;]]&lt;&gt;"",Weekly[[#This Row],[QDA_P]]=TRUE,Weekly[[#This Row],[Actual]]=TRUE),AV485+Weekly[[#This Row],[H Odds &lt;]]-1,IF(AND(Weekly[[#This Row],[V Odds &lt;]]&lt;&gt;"",Weekly[[#This Row],[QDA_P]]=FALSE,Weekly[[#This Row],[Actual]]=FALSE),AV485+Weekly[[#This Row],[V Odds &lt;]]-1,IF(AND(Weekly[[#This Row],[V Odds &lt;]]&lt;&gt;"",Weekly[[#This Row],[QDA_P]]=FALSE,Weekly[[#This Row],[Actual]]=TRUE),AV485-1,IF(AND(Weekly[[#This Row],[H Odds &lt;]]&lt;&gt;"",Weekly[[#This Row],[QDA_P]]=TRUE,Weekly[[#This Row],[Actual]]=FALSE),AV485-1,AV485)))))</f>
        <v>58.199999999999989</v>
      </c>
      <c r="AW486" s="37">
        <f>IF(AND(Weekly[[#This Row],[H Odds &lt;]]="",Weekly[[#This Row],[V Odds &lt;]]=""),AW485,IF(AND(Weekly[[#This Row],[KNC_P]]=Weekly[[#This Row],[Actual]],Weekly[[#This Row],[KNC_P]]=TRUE),AW485+Weekly[[#This Row],[BF H Odds]]-1,IF(AND(Weekly[[#This Row],[KNC_P]]=Weekly[[#This Row],[Actual]],Weekly[[#This Row],[KNC_P]]=FALSE),AW485+Weekly[[#This Row],[BF V Odds]]-1,AW485-1)))</f>
        <v>53.350000000000016</v>
      </c>
      <c r="AX486" s="37">
        <f>IF(AND(Weekly[[#This Row],[V Odds &lt;]]="",Weekly[[#This Row],[H Odds &lt;]]=""),AX485,IF(AND(Weekly[[#This Row],[V Odds &lt;]]&lt;&gt;"",Weekly[[#This Row],[FALSES]]&gt;0,Weekly[[#This Row],[Actual]]=FALSE),AX485+Weekly[[#This Row],[V Odds &lt;]]-1,IF(AND(Weekly[[#This Row],[H Odds &lt;]]&lt;&gt;"",Weekly[[#This Row],[TRUES]]&gt;0,Weekly[[#This Row],[Actual]]=TRUE),AX485+Weekly[[#This Row],[H Odds &lt;]]-1,IF(AND(Weekly[[#This Row],[V Odds &lt;]]&lt;&gt;"",Weekly[[#This Row],[FALSES]]=0),AX485,IF(AND(Weekly[[#This Row],[H Odds &lt;]]&lt;&gt;"",Weekly[[#This Row],[TRUES]]=0),AX485,AX485-1)))))</f>
        <v>107.04999999999997</v>
      </c>
      <c r="AY486" s="37">
        <f>IF(AND(Weekly[[#This Row],[V Odds &lt;]]="",Weekly[[#This Row],[H Odds &lt;]]=""),AY485,IF(AND(Weekly[[#This Row],[V Odds &lt;]]&lt;&gt;"",Weekly[[#This Row],[FALSES]]&gt;0,Weekly[[#This Row],[Actual]]=FALSE),AY485+((Weekly[[#This Row],[V Odds &lt;]]-1)*0.92),IF(AND(Weekly[[#This Row],[H Odds &lt;]]&lt;&gt;"",Weekly[[#This Row],[TRUES]]&gt;0,Weekly[[#This Row],[Actual]]=TRUE),AY485+((Weekly[[#This Row],[H Odds &lt;]]-1)*0.92),IF(AND(Weekly[[#This Row],[V Odds &lt;]]&lt;&gt;"",Weekly[[#This Row],[FALSES]]=0),AY485,IF(AND(Weekly[[#This Row],[H Odds &lt;]]&lt;&gt;"",Weekly[[#This Row],[TRUES]]=0),AY485,AY485-1)))))</f>
        <v>96.326000000000022</v>
      </c>
      <c r="AZ486" s="37">
        <f>IF(AND(Weekly[[#This Row],[V Odds &lt;]]="",Weekly[[#This Row],[H Odds &lt;]]=""),AZ485,IF(AND(Weekly[[#This Row],[V Odds &lt;]]&lt;&gt;"",Weekly[[#This Row],[Actual]]=FALSE),AZ485+Weekly[[#This Row],[V Odds &lt;]]-1,IF(AND(Weekly[[#This Row],[H Odds &lt;]]&lt;&gt;"",Weekly[[#This Row],[Actual]]=TRUE),AZ485+Weekly[[#This Row],[H Odds &lt;]]-1,AZ485-1)))</f>
        <v>97.219999999999985</v>
      </c>
      <c r="BA486" s="38">
        <f>IF(Weekly[[#This Row],[H Odds &lt;]]="",BA485,IF(AND(Weekly[[#This Row],[H Odds &lt;]]&lt;&gt;"",Weekly[[#This Row],[SVC_P]]=TRUE,Weekly[[#This Row],[Actual]]=TRUE),BA485+Weekly[[#This Row],[H Odds &lt;]]-1,IF(AND(Weekly[[#This Row],[H Odds &lt;]]&lt;&gt;"",Weekly[[#This Row],[SVC_P]]=TRUE,Weekly[[#This Row],[Actual]]=FALSE),BA485-1,BA485)))</f>
        <v>77.289999999999992</v>
      </c>
      <c r="BB486" s="38">
        <f>IF(Weekly[[#This Row],[H Odds &lt;]]="",BB485,IF(AND(Weekly[[#This Row],[H Odds &lt;]]&lt;&gt;"",Weekly[[#This Row],[ADBC_P]]=TRUE,Weekly[[#This Row],[Actual]]=TRUE),BB485+Weekly[[#This Row],[H Odds &lt;]]-1,IF(AND(Weekly[[#This Row],[H Odds &lt;]]&lt;&gt;"",Weekly[[#This Row],[ADBC_P]]=TRUE,Weekly[[#This Row],[Actual]]=FALSE),BB485-1,BB485)))</f>
        <v>51.11</v>
      </c>
      <c r="BC486" s="38">
        <f>IF(Weekly[[#This Row],[H Odds &lt;]]="",BC485,IF(AND(Weekly[[#This Row],[H Odds &lt;]]&lt;&gt;"",Weekly[[#This Row],[RFC_P]]=TRUE,Weekly[[#This Row],[Actual]]=TRUE),BC485+Weekly[[#This Row],[H Odds &lt;]]-1,IF(AND(Weekly[[#This Row],[H Odds &lt;]]&lt;&gt;"",Weekly[[#This Row],[RFC_P]]=TRUE,Weekly[[#This Row],[Actual]]=FALSE),BC485-1,BC485)))</f>
        <v>52.809999999999995</v>
      </c>
      <c r="BD486" s="38">
        <f>IF(Weekly[[#This Row],[H Odds &lt;]]="",BD485,IF(AND(Weekly[[#This Row],[H Odds &lt;]]&lt;&gt;"",Weekly[[#This Row],[GBC_P]]=TRUE,Weekly[[#This Row],[Actual]]=TRUE),BD485+Weekly[[#This Row],[H Odds &lt;]]-1,IF(AND(Weekly[[#This Row],[H Odds &lt;]]&lt;&gt;"",Weekly[[#This Row],[GBC_P]]=TRUE,Weekly[[#This Row],[Actual]]=FALSE),BD485-1,BD485)))</f>
        <v>52.810000000000009</v>
      </c>
      <c r="BE486" s="38">
        <f>IF(Weekly[[#This Row],[H Odds &lt;]]="",BE485,IF(AND(Weekly[[#This Row],[H Odds &lt;]]&lt;&gt;"",Weekly[[#This Row],[HGBC_P]]=TRUE,Weekly[[#This Row],[Actual]]=TRUE),BE485+Weekly[[#This Row],[H Odds &lt;]]-1,IF(AND(Weekly[[#This Row],[H Odds &lt;]]&lt;&gt;"",Weekly[[#This Row],[HGBC_P]]=TRUE,Weekly[[#This Row],[Actual]]=FALSE),BE485-1,BE485)))</f>
        <v>56.16</v>
      </c>
      <c r="BF486" s="38">
        <f>IF(Weekly[[#This Row],[H Odds &lt;]]="",BF485,IF(AND(Weekly[[#This Row],[H Odds &lt;]]&lt;&gt;"",Weekly[[#This Row],[XGB_P]]=TRUE,Weekly[[#This Row],[Actual]]=TRUE),BF485+Weekly[[#This Row],[H Odds &lt;]]-1,IF(AND(Weekly[[#This Row],[H Odds &lt;]]&lt;&gt;"",Weekly[[#This Row],[XGB_P]]=TRUE,Weekly[[#This Row],[Actual]]=FALSE),BF485-1,BF485)))</f>
        <v>62.78</v>
      </c>
      <c r="BG486" s="38">
        <f>IF(Weekly[[#This Row],[H Odds &lt;]]="",BG485,IF(AND(Weekly[[#This Row],[H Odds &lt;]]&lt;&gt;"",Weekly[[#This Row],[QDA_P]]=TRUE,Weekly[[#This Row],[Actual]]=TRUE),BG485+Weekly[[#This Row],[H Odds &lt;]]-1,IF(AND(Weekly[[#This Row],[H Odds &lt;]]&lt;&gt;"",Weekly[[#This Row],[QDA_P]]=TRUE,Weekly[[#This Row],[Actual]]=FALSE),BG485-1,BG485)))</f>
        <v>48.129999999999995</v>
      </c>
      <c r="BH486" s="38">
        <f>IF(Weekly[[#This Row],[H Odds &lt;]]="",BH485,IF(AND(Weekly[[#This Row],[H Odds &lt;]]&lt;&gt;"",Weekly[[#This Row],[KNC_P]]=TRUE,Weekly[[#This Row],[Actual]]=TRUE),BH485+Weekly[[#This Row],[H Odds &lt;]]-1,IF(AND(Weekly[[#This Row],[H Odds &lt;]]&lt;&gt;"",Weekly[[#This Row],[KNC_P]]=TRUE,Weekly[[#This Row],[Actual]]=FALSE),BH485-1,BH485)))</f>
        <v>56.199999999999996</v>
      </c>
      <c r="BI486" s="38">
        <f>IF(Weekly[[#This Row],[H Odds &lt;]]="",BI485,IF(AND(Weekly[[#This Row],[H Odds &lt;]]&lt;&gt;"",Weekly[[#This Row],[TRUES]]&gt;0,Weekly[[#This Row],[Actual]]=TRUE),BI485+Weekly[[#This Row],[H Odds &lt;]]-1,IF(AND(Weekly[[#This Row],[H Odds &lt;]]&lt;&gt;"",Weekly[[#This Row],[TRUES]]=0),BI485,BI485-1)))</f>
        <v>77.289999999999992</v>
      </c>
      <c r="BJ486" s="38">
        <f>IF(Weekly[[#This Row],[H Odds &lt;]]="",BJ485,IF(AND(Weekly[[#This Row],[H Odds &lt;]]&lt;&gt;"",Weekly[[#This Row],[Actual]]=TRUE),BJ485+Weekly[[#This Row],[H Odds &lt;]]-1,IF(AND(Weekly[[#This Row],[H Odds &lt;]]&lt;&gt;"",Weekly[[#This Row],[Actual]]=FALSE),BJ485-1,BJ485)))</f>
        <v>79.19</v>
      </c>
      <c r="BK486" s="58">
        <f>IF(AND(Weekly[[#This Row],[TRUES]]&gt;4,Weekly[[#This Row],[Actual]]=TRUE),BK485+Weekly[[#This Row],[BF H Odds]]-1,IF(AND(Weekly[[#This Row],[FALSES]]&gt;4,Weekly[[#This Row],[Actual]]=FALSE),BK485+Weekly[[#This Row],[BF V Odds]]-1,IF(AND(Weekly[[#This Row],[TRUES]]&gt;4,Weekly[[#This Row],[Actual]]=FALSE),BK485-1,IF(AND(Weekly[[#This Row],[FALSES]]&gt;4,Weekly[[#This Row],[Actual]]=TRUE),BK485-1,BK485))))</f>
        <v>-5.2099999999999707</v>
      </c>
      <c r="BL486" s="58">
        <f>IF(AND(Weekly[[#This Row],[TRUES]]&gt;5,Weekly[[#This Row],[Actual]]=TRUE),BL485+Weekly[[#This Row],[BF H Odds]]-1,IF(AND(Weekly[[#This Row],[FALSES]]&gt;5,Weekly[[#This Row],[Actual]]=FALSE),BL485+Weekly[[#This Row],[BF V Odds]]-1,IF(AND(Weekly[[#This Row],[TRUES]]&gt;5,Weekly[[#This Row],[Actual]]=FALSE),BL485-1,IF(AND(Weekly[[#This Row],[FALSES]]&gt;5,Weekly[[#This Row],[Actual]]=TRUE),BL485-1,BL485))))</f>
        <v>4.9300000000000228</v>
      </c>
      <c r="BM486" s="58">
        <f>IF(AND(Weekly[[#This Row],[TRUES]]&gt;6,Weekly[[#This Row],[Actual]]=TRUE),BM485+Weekly[[#This Row],[BF H Odds]]-1,IF(AND(Weekly[[#This Row],[FALSES]]&gt;6,Weekly[[#This Row],[Actual]]=FALSE),BM485+Weekly[[#This Row],[BF V Odds]]-1,IF(AND(Weekly[[#This Row],[TRUES]]&gt;6,Weekly[[#This Row],[Actual]]=FALSE),BM485-1,IF(AND(Weekly[[#This Row],[FALSES]]&gt;6,Weekly[[#This Row],[Actual]]=TRUE),BM485-1,BM485))))</f>
        <v>36.580000000000013</v>
      </c>
    </row>
    <row r="487" spans="1:65" x14ac:dyDescent="0.25">
      <c r="A487" s="34"/>
      <c r="B487" s="10">
        <v>44304</v>
      </c>
      <c r="C487" s="17" t="s">
        <v>34</v>
      </c>
      <c r="D487" s="15" t="s">
        <v>28</v>
      </c>
      <c r="E487" t="b">
        <v>1</v>
      </c>
      <c r="F487" t="b">
        <v>1</v>
      </c>
      <c r="G487" t="b">
        <v>1</v>
      </c>
      <c r="H487" t="b">
        <v>1</v>
      </c>
      <c r="I487" t="b">
        <v>1</v>
      </c>
      <c r="J487" t="b">
        <v>0</v>
      </c>
      <c r="K487" t="b">
        <v>1</v>
      </c>
      <c r="L487" t="b">
        <v>1</v>
      </c>
      <c r="O487" t="str">
        <f>IF(Weekly[[#This Row],[H/V]]="H",Weekly[[#This Row],[BF H Odds]],IF(Weekly[[#This Row],[H/V]]="V",Weekly[[#This Row],[BF V Odds]],""))</f>
        <v/>
      </c>
      <c r="P487" t="b">
        <v>1</v>
      </c>
      <c r="R487" s="35">
        <f>IFERROR(IF(Weekly[[#This Row],[Won Bet?]]="yes",R486+(Weekly[[#This Row],[BF Odds]]*Weekly[[#This Row],[BF Stake]])-Weekly[[#This Row],[BF Stake]],R486-Weekly[[#This Row],[BF Stake]]),R486)</f>
        <v>1180.0639999999999</v>
      </c>
      <c r="S487" s="9">
        <f>IFERROR(IF(Weekly[[#This Row],[Won Bet?]]="yes",S486+(((Weekly[[#This Row],[BF Odds]]*Weekly[[#This Row],[BF Stake]])-Weekly[[#This Row],[BF Stake]])*0.92),S486-Weekly[[#This Row],[BF Stake]]),S486)</f>
        <v>1132.0988799999998</v>
      </c>
      <c r="T487">
        <v>1.83</v>
      </c>
      <c r="U487">
        <v>2.0299999999999998</v>
      </c>
      <c r="V487" s="24">
        <f>IF(Weekly[[#This Row],[Actual]]="","",IF(AND(Weekly[[#This Row],[SVC_P]]=Weekly[[#This Row],[Actual]],Weekly[[#This Row],[SVC_P]]=TRUE),V486+Weekly[[#This Row],[BF H Odds]]-1,IF(AND(Weekly[[#This Row],[SVC_P]]=Weekly[[#This Row],[Actual]],Weekly[[#This Row],[SVC_P]]=FALSE),V486+Weekly[[#This Row],[BF V Odds]]-1,V486-1)))</f>
        <v>61.830000000000055</v>
      </c>
      <c r="W487" s="24">
        <f>IF(Weekly[[#This Row],[Actual]]="","",IF(AND(Weekly[[#This Row],[SVC_P]]=FALSE,Weekly[[#This Row],[Actual]]=TRUE),W486+Weekly[[#This Row],[BF H Odds]]-1,IF(AND(Weekly[[#This Row],[SVC_P]]=TRUE,Weekly[[#This Row],[Actual]]=FALSE,),W486+Weekly[[#This Row],[BF V Odds]]-1,W486-1)))</f>
        <v>-420.28</v>
      </c>
      <c r="X487" s="24">
        <f>IF(Weekly[[#This Row],[Actual]]="","",IF(AND(Weekly[[#This Row],[ADBC_P]]=Weekly[[#This Row],[Actual]],Weekly[[#This Row],[ADBC_P]]=TRUE),X486+Weekly[[#This Row],[BF H Odds]]-1,IF(AND(Weekly[[#This Row],[ADBC_P]]=Weekly[[#This Row],[Actual]],Weekly[[#This Row],[ADBC_P]]=FALSE),X486+Weekly[[#This Row],[BF V Odds]]-1,X486-1)))</f>
        <v>11.850000000000021</v>
      </c>
      <c r="Y487" s="24">
        <f>IF(Weekly[[#This Row],[Actual]]="","",IF(AND(Weekly[[#This Row],[ADBC_P]]=FALSE,Weekly[[#This Row],[Actual]]=TRUE),Y486+Weekly[[#This Row],[BF H Odds]]-1,IF(AND(Weekly[[#This Row],[ADBC_P]]=TRUE,Weekly[[#This Row],[Actual]]=FALSE),Y486+Weekly[[#This Row],[BF V Odds]]-1,Y486-1)))</f>
        <v>64.160000000000011</v>
      </c>
      <c r="Z487" s="24">
        <f>IF(Weekly[[#This Row],[Actual]]="","",IF(AND(Weekly[[#This Row],[RFC_P]]=Weekly[[#This Row],[Actual]],Weekly[[#This Row],[RFC_P]]=TRUE),Z486+Weekly[[#This Row],[BF H Odds]]-1,IF(AND(Weekly[[#This Row],[RFC_P]]=Weekly[[#This Row],[Actual]],Weekly[[#This Row],[RFC_P]]=FALSE),Z486+Weekly[[#This Row],[BF V Odds]]-1,Z486-1)))</f>
        <v>25.490000000000006</v>
      </c>
      <c r="AA487" s="24">
        <f>IF(Weekly[[#This Row],[Actual]]="","",IF(AND(Weekly[[#This Row],[RFC_P]]=FALSE,Weekly[[#This Row],[Actual]]=TRUE),AA486+Weekly[[#This Row],[BF H Odds]]-1,IF(AND(Weekly[[#This Row],[RFC_P]]=TRUE,Weekly[[#This Row],[Actual]]=FALSE),AA486+Weekly[[#This Row],[BF V Odds]]-1,AA486-1)))</f>
        <v>50.519999999999975</v>
      </c>
      <c r="AB487" s="24">
        <f>IF(Weekly[[#This Row],[Actual]]="","",IF(AND(Weekly[[#This Row],[GBC_P]]=Weekly[[#This Row],[Actual]],Weekly[[#This Row],[GBC_P]]=TRUE),AB486+Weekly[[#This Row],[BF H Odds]]-1,IF(AND(Weekly[[#This Row],[GBC_P]]=Weekly[[#This Row],[Actual]],Weekly[[#This Row],[GBC_P]]=FALSE),AB486+Weekly[[#This Row],[BF V Odds]]-1,AB486-1)))</f>
        <v>3.0100000000000078</v>
      </c>
      <c r="AC487" s="24">
        <f>IF(Weekly[[#This Row],[Actual]]="","",IF(AND(Weekly[[#This Row],[GBC_P]]=FALSE,Weekly[[#This Row],[Actual]]=TRUE),AC486+Weekly[[#This Row],[BF H Odds]]-1,IF(AND(Weekly[[#This Row],[GBC_P]]=TRUE,Weekly[[#This Row],[Actual]]=FALSE),AC486+Weekly[[#This Row],[BF V Odds]]-1,AC486-1)))</f>
        <v>72.999999999999943</v>
      </c>
      <c r="AD487" s="24">
        <f>IF(Weekly[[#This Row],[Actual]]="","",IF(AND(Weekly[[#This Row],[HGBC_P]]=Weekly[[#This Row],[Actual]],Weekly[[#This Row],[HGBC_P]]=TRUE),AD486+Weekly[[#This Row],[BF H Odds]]-1,IF(AND(Weekly[[#This Row],[HGBC_P]]=Weekly[[#This Row],[Actual]],Weekly[[#This Row],[HGBC_P]]=FALSE),AD486+Weekly[[#This Row],[BF V Odds]]-1,AD486-1)))</f>
        <v>-0.50999999999997492</v>
      </c>
      <c r="AE487" s="24">
        <f>IF(Weekly[[#This Row],[Actual]]="","",IF(AND(Weekly[[#This Row],[HGBC_P]]=FALSE,Weekly[[#This Row],[Actual]]=TRUE),AE486+Weekly[[#This Row],[BF H Odds]]-1,IF(AND(Weekly[[#This Row],[HGBC_P]]=TRUE,Weekly[[#This Row],[Actual]]=FALSE),AE486+Weekly[[#This Row],[BF V Odds]]-1,AE486-1)))</f>
        <v>76.52</v>
      </c>
      <c r="AF487" s="24">
        <f>IF(Weekly[[#This Row],[Actual]]="","",IF(AND(Weekly[[#This Row],[XGB_P]]=Weekly[[#This Row],[Actual]],Weekly[[#This Row],[XGB_P]]=TRUE),AF486+Weekly[[#This Row],[BF H Odds]]-1,IF(AND(Weekly[[#This Row],[XGB_P]]=Weekly[[#This Row],[Actual]],Weekly[[#This Row],[XGB_P]]=FALSE),AF486+Weekly[[#This Row],[BF V Odds]]-1,AF486-1)))</f>
        <v>25.350000000000019</v>
      </c>
      <c r="AG487" s="24">
        <f>IF(Weekly[[#This Row],[Actual]]="","",IF(AND(Weekly[[#This Row],[XGB_P]]=FALSE,Weekly[[#This Row],[Actual]]=TRUE),AG486+Weekly[[#This Row],[BF H Odds]]-1,IF(AND(Weekly[[#This Row],[XGB_P]]=TRUE,Weekly[[#This Row],[Actual]]=FALSE),AG486+Weekly[[#This Row],[BF V Odds]]-1,AG486-1)))</f>
        <v>50.659999999999989</v>
      </c>
      <c r="AH487" s="24">
        <f>IF(Weekly[[#This Row],[Actual]]="","",IF(AND(Weekly[[#This Row],[QDA_P]]=Weekly[[#This Row],[Actual]],Weekly[[#This Row],[QDA_P]]=TRUE),AH486+Weekly[[#This Row],[BF H Odds]]-1,IF(AND(Weekly[[#This Row],[QDA_P]]=Weekly[[#This Row],[Actual]],Weekly[[#This Row],[QDA_P]]=FALSE),AH486+Weekly[[#This Row],[BF V Odds]]-1,AH486-1)))</f>
        <v>-16.209999999999987</v>
      </c>
      <c r="AI487" s="24">
        <f>IF(Weekly[[#This Row],[Actual]]="","",IF(AND(Weekly[[#This Row],[QDA_P]]=FALSE,Weekly[[#This Row],[Actual]]=TRUE),AI486+Weekly[[#This Row],[BF H Odds]]-1,IF(AND(Weekly[[#This Row],[QDA_P]]=TRUE,Weekly[[#This Row],[Actual]]=FALSE),AI486+Weekly[[#This Row],[BF V Odds]]-1,AI486-1)))</f>
        <v>92.219999999999985</v>
      </c>
      <c r="AJ487" s="24">
        <f>IF(Weekly[[#This Row],[Actual]]="","",IF(AND(Weekly[[#This Row],[KNC_P]]=FALSE,Weekly[[#This Row],[Actual]]=TRUE),AJ486+Weekly[[#This Row],[BF H Odds]]-1,IF(AND(Weekly[[#This Row],[KNC_P]]=TRUE,Weekly[[#This Row],[Actual]]=FALSE),AJ486+Weekly[[#This Row],[BF V Odds]]-1,AJ486-1)))</f>
        <v>59.599999999999973</v>
      </c>
      <c r="AK487" s="24">
        <f>IF(Weekly[[#This Row],[Actual]]="","",IF(AND(Weekly[[#This Row],[KNC_P]]=FALSE,Weekly[[#This Row],[Actual]]=TRUE),AK486+Weekly[[#This Row],[BF H Odds]]-1,IF(AND(Weekly[[#This Row],[KNC_P]]=TRUE,Weekly[[#This Row],[Actual]]=FALSE),AK486+Weekly[[#This Row],[BF V Odds]]-1,AK486-1)))</f>
        <v>58.499999999999964</v>
      </c>
      <c r="AL487" s="30">
        <f>IF(Weekly[[#This Row],[Actual]]="","",COUNTIF(Weekly[[#This Row],[SVC_P]:[QDA_P]],TRUE))</f>
        <v>6</v>
      </c>
      <c r="AM487" s="30">
        <f>IF(Weekly[[#This Row],[Actual]]="","",COUNTIF(Weekly[[#This Row],[SVC_P]:[QDA_P]],FALSE))</f>
        <v>1</v>
      </c>
      <c r="AN487" s="36" t="str">
        <f>IF(AND(Weekly[[#This Row],[BF V Odds]]&gt;$BO$6,Weekly[[#This Row],[BF V Odds]] &lt; $BO$7),Weekly[[#This Row],[BF V Odds]],"")</f>
        <v/>
      </c>
      <c r="AO487" s="36" t="str">
        <f>IF(AND(Weekly[[#This Row],[BF H Odds]]&gt;$BO$6, Weekly[[#This Row],[BF H Odds]] &lt; $BO$7),Weekly[[#This Row],[BF H Odds]],"")</f>
        <v/>
      </c>
      <c r="AP487" s="37">
        <f>IF(AND(Weekly[[#This Row],[V Odds &lt;]]="",Weekly[[#This Row],[H Odds &lt;]]=""),AP486,IF(AND(Weekly[[#This Row],[H Odds &lt;]]&lt;&gt;"",Weekly[[#This Row],[SVC_P]]=TRUE,Weekly[[#This Row],[Actual]]=TRUE),AP486+Weekly[[#This Row],[H Odds &lt;]]-1,IF(AND(Weekly[[#This Row],[V Odds &lt;]]&lt;&gt;"",Weekly[[#This Row],[SVC_P]]=FALSE,Weekly[[#This Row],[Actual]]=FALSE),AP486+Weekly[[#This Row],[V Odds &lt;]]-1,IF(AND(Weekly[[#This Row],[V Odds &lt;]]&lt;&gt;"",Weekly[[#This Row],[SVC_P]]=FALSE,Weekly[[#This Row],[Actual]]=TRUE),AP486-1,IF(AND(Weekly[[#This Row],[H Odds &lt;]]&lt;&gt;"",Weekly[[#This Row],[SVC_P]]=TRUE,Weekly[[#This Row],[Actual]]=FALSE),AP486-1,AP486)))))</f>
        <v>82.330000000000013</v>
      </c>
      <c r="AQ487" s="37">
        <f>IF(AND(Weekly[[#This Row],[V Odds &lt;]]="",Weekly[[#This Row],[H Odds &lt;]]=""),AQ486,IF(AND(Weekly[[#This Row],[H Odds &lt;]]&lt;&gt;"",Weekly[[#This Row],[ADBC_P]]=TRUE,Weekly[[#This Row],[Actual]]=TRUE),AQ486+Weekly[[#This Row],[H Odds &lt;]]-1,IF(AND(Weekly[[#This Row],[V Odds &lt;]]&lt;&gt;"",Weekly[[#This Row],[ADBC_P]]=FALSE,Weekly[[#This Row],[Actual]]=FALSE),AQ486+Weekly[[#This Row],[V Odds &lt;]]-1,IF(AND(Weekly[[#This Row],[V Odds &lt;]]&lt;&gt;"",Weekly[[#This Row],[ADBC_P]]=FALSE,Weekly[[#This Row],[Actual]]=TRUE),AQ486-1,IF(AND(Weekly[[#This Row],[H Odds &lt;]]&lt;&gt;"",Weekly[[#This Row],[ADBC_P]]=TRUE,Weekly[[#This Row],[Actual]]=FALSE),AQ486-1,AQ486)))))</f>
        <v>56.03</v>
      </c>
      <c r="AR487" s="37">
        <f>IF(AND(Weekly[[#This Row],[V Odds &lt;]]="",Weekly[[#This Row],[H Odds &lt;]]=""),AR486,IF(AND(Weekly[[#This Row],[H Odds &lt;]]&lt;&gt;"",Weekly[[#This Row],[RFC_P]]=TRUE,Weekly[[#This Row],[Actual]]=TRUE),AR486+Weekly[[#This Row],[H Odds &lt;]]-1,IF(AND(Weekly[[#This Row],[V Odds &lt;]]&lt;&gt;"",Weekly[[#This Row],[RFC_P]]=FALSE,Weekly[[#This Row],[Actual]]=FALSE),AR486+Weekly[[#This Row],[V Odds &lt;]]-1,IF(AND(Weekly[[#This Row],[V Odds &lt;]]&lt;&gt;"",Weekly[[#This Row],[RFC_P]]=FALSE,Weekly[[#This Row],[Actual]]=TRUE),AR486-1,IF(AND(Weekly[[#This Row],[H Odds &lt;]]&lt;&gt;"",Weekly[[#This Row],[RFC_P]]=TRUE,Weekly[[#This Row],[Actual]]=FALSE),AR486-1,AR486)))))</f>
        <v>72.139999999999986</v>
      </c>
      <c r="AS487" s="37">
        <f>IF(AND(Weekly[[#This Row],[V Odds &lt;]]="",Weekly[[#This Row],[H Odds &lt;]]=""),AS486,IF(AND(Weekly[[#This Row],[H Odds &lt;]]&lt;&gt;"",Weekly[[#This Row],[GBC_P]]=TRUE,Weekly[[#This Row],[Actual]]=TRUE),AS486+Weekly[[#This Row],[H Odds &lt;]]-1,IF(AND(Weekly[[#This Row],[V Odds &lt;]]&lt;&gt;"",Weekly[[#This Row],[GBC_P]]=FALSE,Weekly[[#This Row],[Actual]]=FALSE),AS486+Weekly[[#This Row],[V Odds &lt;]]-1,IF(AND(Weekly[[#This Row],[V Odds &lt;]]&lt;&gt;"",Weekly[[#This Row],[GBC_P]]=FALSE,Weekly[[#This Row],[Actual]]=TRUE),AS486-1,IF(AND(Weekly[[#This Row],[H Odds &lt;]]&lt;&gt;"",Weekly[[#This Row],[GBC_P]]=TRUE,Weekly[[#This Row],[Actual]]=FALSE),AS486-1,AS486)))))</f>
        <v>56.330000000000005</v>
      </c>
      <c r="AT487" s="37">
        <f>IF(AND(Weekly[[#This Row],[V Odds &lt;]]="",Weekly[[#This Row],[H Odds &lt;]]=""),AT486,IF(AND(Weekly[[#This Row],[H Odds &lt;]]&lt;&gt;"",Weekly[[#This Row],[HGBC_P]]=TRUE,Weekly[[#This Row],[Actual]]=TRUE),AT486+Weekly[[#This Row],[H Odds &lt;]]-1,IF(AND(Weekly[[#This Row],[V Odds &lt;]]&lt;&gt;"",Weekly[[#This Row],[HGBC_P]]=FALSE,Weekly[[#This Row],[Actual]]=FALSE),AT486+Weekly[[#This Row],[V Odds &lt;]]-1,IF(AND(Weekly[[#This Row],[V Odds &lt;]]&lt;&gt;"",Weekly[[#This Row],[HGBC_P]]=FALSE,Weekly[[#This Row],[Actual]]=TRUE),AT486-1,IF(AND(Weekly[[#This Row],[H Odds &lt;]]&lt;&gt;"",Weekly[[#This Row],[HGBC_P]]=TRUE,Weekly[[#This Row],[Actual]]=FALSE),AT486-1,AT486)))))</f>
        <v>55.86</v>
      </c>
      <c r="AU487" s="37">
        <f>IF(AND(Weekly[[#This Row],[V Odds &lt;]]="",Weekly[[#This Row],[H Odds &lt;]]=""),AU486,IF(AND(Weekly[[#This Row],[H Odds &lt;]]&lt;&gt;"",Weekly[[#This Row],[XGB_P]]=TRUE,Weekly[[#This Row],[Actual]]=TRUE),AU486+Weekly[[#This Row],[H Odds &lt;]]-1,IF(AND(Weekly[[#This Row],[V Odds &lt;]]&lt;&gt;"",Weekly[[#This Row],[XGB_P]]=FALSE,Weekly[[#This Row],[Actual]]=FALSE),AU486+Weekly[[#This Row],[V Odds &lt;]]-1,IF(AND(Weekly[[#This Row],[V Odds &lt;]]&lt;&gt;"",Weekly[[#This Row],[XGB_P]]=FALSE,Weekly[[#This Row],[Actual]]=TRUE),AU486-1,IF(AND(Weekly[[#This Row],[H Odds &lt;]]&lt;&gt;"",Weekly[[#This Row],[XGB_P]]=TRUE,Weekly[[#This Row],[Actual]]=FALSE),AU486-1,AU486)))))</f>
        <v>69.460000000000008</v>
      </c>
      <c r="AV487" s="37">
        <f>IF(AND(Weekly[[#This Row],[V Odds &lt;]]="",Weekly[[#This Row],[H Odds &lt;]]=""),AV486,IF(AND(Weekly[[#This Row],[H Odds &lt;]]&lt;&gt;"",Weekly[[#This Row],[QDA_P]]=TRUE,Weekly[[#This Row],[Actual]]=TRUE),AV486+Weekly[[#This Row],[H Odds &lt;]]-1,IF(AND(Weekly[[#This Row],[V Odds &lt;]]&lt;&gt;"",Weekly[[#This Row],[QDA_P]]=FALSE,Weekly[[#This Row],[Actual]]=FALSE),AV486+Weekly[[#This Row],[V Odds &lt;]]-1,IF(AND(Weekly[[#This Row],[V Odds &lt;]]&lt;&gt;"",Weekly[[#This Row],[QDA_P]]=FALSE,Weekly[[#This Row],[Actual]]=TRUE),AV486-1,IF(AND(Weekly[[#This Row],[H Odds &lt;]]&lt;&gt;"",Weekly[[#This Row],[QDA_P]]=TRUE,Weekly[[#This Row],[Actual]]=FALSE),AV486-1,AV486)))))</f>
        <v>58.199999999999989</v>
      </c>
      <c r="AW487" s="37">
        <f>IF(AND(Weekly[[#This Row],[H Odds &lt;]]="",Weekly[[#This Row],[V Odds &lt;]]=""),AW486,IF(AND(Weekly[[#This Row],[KNC_P]]=Weekly[[#This Row],[Actual]],Weekly[[#This Row],[KNC_P]]=TRUE),AW486+Weekly[[#This Row],[BF H Odds]]-1,IF(AND(Weekly[[#This Row],[KNC_P]]=Weekly[[#This Row],[Actual]],Weekly[[#This Row],[KNC_P]]=FALSE),AW486+Weekly[[#This Row],[BF V Odds]]-1,AW486-1)))</f>
        <v>53.350000000000016</v>
      </c>
      <c r="AX487" s="37">
        <f>IF(AND(Weekly[[#This Row],[V Odds &lt;]]="",Weekly[[#This Row],[H Odds &lt;]]=""),AX486,IF(AND(Weekly[[#This Row],[V Odds &lt;]]&lt;&gt;"",Weekly[[#This Row],[FALSES]]&gt;0,Weekly[[#This Row],[Actual]]=FALSE),AX486+Weekly[[#This Row],[V Odds &lt;]]-1,IF(AND(Weekly[[#This Row],[H Odds &lt;]]&lt;&gt;"",Weekly[[#This Row],[TRUES]]&gt;0,Weekly[[#This Row],[Actual]]=TRUE),AX486+Weekly[[#This Row],[H Odds &lt;]]-1,IF(AND(Weekly[[#This Row],[V Odds &lt;]]&lt;&gt;"",Weekly[[#This Row],[FALSES]]=0),AX486,IF(AND(Weekly[[#This Row],[H Odds &lt;]]&lt;&gt;"",Weekly[[#This Row],[TRUES]]=0),AX486,AX486-1)))))</f>
        <v>107.04999999999997</v>
      </c>
      <c r="AY487" s="37">
        <f>IF(AND(Weekly[[#This Row],[V Odds &lt;]]="",Weekly[[#This Row],[H Odds &lt;]]=""),AY486,IF(AND(Weekly[[#This Row],[V Odds &lt;]]&lt;&gt;"",Weekly[[#This Row],[FALSES]]&gt;0,Weekly[[#This Row],[Actual]]=FALSE),AY486+((Weekly[[#This Row],[V Odds &lt;]]-1)*0.92),IF(AND(Weekly[[#This Row],[H Odds &lt;]]&lt;&gt;"",Weekly[[#This Row],[TRUES]]&gt;0,Weekly[[#This Row],[Actual]]=TRUE),AY486+((Weekly[[#This Row],[H Odds &lt;]]-1)*0.92),IF(AND(Weekly[[#This Row],[V Odds &lt;]]&lt;&gt;"",Weekly[[#This Row],[FALSES]]=0),AY486,IF(AND(Weekly[[#This Row],[H Odds &lt;]]&lt;&gt;"",Weekly[[#This Row],[TRUES]]=0),AY486,AY486-1)))))</f>
        <v>96.326000000000022</v>
      </c>
      <c r="AZ487" s="37">
        <f>IF(AND(Weekly[[#This Row],[V Odds &lt;]]="",Weekly[[#This Row],[H Odds &lt;]]=""),AZ486,IF(AND(Weekly[[#This Row],[V Odds &lt;]]&lt;&gt;"",Weekly[[#This Row],[Actual]]=FALSE),AZ486+Weekly[[#This Row],[V Odds &lt;]]-1,IF(AND(Weekly[[#This Row],[H Odds &lt;]]&lt;&gt;"",Weekly[[#This Row],[Actual]]=TRUE),AZ486+Weekly[[#This Row],[H Odds &lt;]]-1,AZ486-1)))</f>
        <v>97.219999999999985</v>
      </c>
      <c r="BA487" s="38">
        <f>IF(Weekly[[#This Row],[H Odds &lt;]]="",BA486,IF(AND(Weekly[[#This Row],[H Odds &lt;]]&lt;&gt;"",Weekly[[#This Row],[SVC_P]]=TRUE,Weekly[[#This Row],[Actual]]=TRUE),BA486+Weekly[[#This Row],[H Odds &lt;]]-1,IF(AND(Weekly[[#This Row],[H Odds &lt;]]&lt;&gt;"",Weekly[[#This Row],[SVC_P]]=TRUE,Weekly[[#This Row],[Actual]]=FALSE),BA486-1,BA486)))</f>
        <v>77.289999999999992</v>
      </c>
      <c r="BB487" s="38">
        <f>IF(Weekly[[#This Row],[H Odds &lt;]]="",BB486,IF(AND(Weekly[[#This Row],[H Odds &lt;]]&lt;&gt;"",Weekly[[#This Row],[ADBC_P]]=TRUE,Weekly[[#This Row],[Actual]]=TRUE),BB486+Weekly[[#This Row],[H Odds &lt;]]-1,IF(AND(Weekly[[#This Row],[H Odds &lt;]]&lt;&gt;"",Weekly[[#This Row],[ADBC_P]]=TRUE,Weekly[[#This Row],[Actual]]=FALSE),BB486-1,BB486)))</f>
        <v>51.11</v>
      </c>
      <c r="BC487" s="38">
        <f>IF(Weekly[[#This Row],[H Odds &lt;]]="",BC486,IF(AND(Weekly[[#This Row],[H Odds &lt;]]&lt;&gt;"",Weekly[[#This Row],[RFC_P]]=TRUE,Weekly[[#This Row],[Actual]]=TRUE),BC486+Weekly[[#This Row],[H Odds &lt;]]-1,IF(AND(Weekly[[#This Row],[H Odds &lt;]]&lt;&gt;"",Weekly[[#This Row],[RFC_P]]=TRUE,Weekly[[#This Row],[Actual]]=FALSE),BC486-1,BC486)))</f>
        <v>52.809999999999995</v>
      </c>
      <c r="BD487" s="38">
        <f>IF(Weekly[[#This Row],[H Odds &lt;]]="",BD486,IF(AND(Weekly[[#This Row],[H Odds &lt;]]&lt;&gt;"",Weekly[[#This Row],[GBC_P]]=TRUE,Weekly[[#This Row],[Actual]]=TRUE),BD486+Weekly[[#This Row],[H Odds &lt;]]-1,IF(AND(Weekly[[#This Row],[H Odds &lt;]]&lt;&gt;"",Weekly[[#This Row],[GBC_P]]=TRUE,Weekly[[#This Row],[Actual]]=FALSE),BD486-1,BD486)))</f>
        <v>52.810000000000009</v>
      </c>
      <c r="BE487" s="38">
        <f>IF(Weekly[[#This Row],[H Odds &lt;]]="",BE486,IF(AND(Weekly[[#This Row],[H Odds &lt;]]&lt;&gt;"",Weekly[[#This Row],[HGBC_P]]=TRUE,Weekly[[#This Row],[Actual]]=TRUE),BE486+Weekly[[#This Row],[H Odds &lt;]]-1,IF(AND(Weekly[[#This Row],[H Odds &lt;]]&lt;&gt;"",Weekly[[#This Row],[HGBC_P]]=TRUE,Weekly[[#This Row],[Actual]]=FALSE),BE486-1,BE486)))</f>
        <v>56.16</v>
      </c>
      <c r="BF487" s="38">
        <f>IF(Weekly[[#This Row],[H Odds &lt;]]="",BF486,IF(AND(Weekly[[#This Row],[H Odds &lt;]]&lt;&gt;"",Weekly[[#This Row],[XGB_P]]=TRUE,Weekly[[#This Row],[Actual]]=TRUE),BF486+Weekly[[#This Row],[H Odds &lt;]]-1,IF(AND(Weekly[[#This Row],[H Odds &lt;]]&lt;&gt;"",Weekly[[#This Row],[XGB_P]]=TRUE,Weekly[[#This Row],[Actual]]=FALSE),BF486-1,BF486)))</f>
        <v>62.78</v>
      </c>
      <c r="BG487" s="38">
        <f>IF(Weekly[[#This Row],[H Odds &lt;]]="",BG486,IF(AND(Weekly[[#This Row],[H Odds &lt;]]&lt;&gt;"",Weekly[[#This Row],[QDA_P]]=TRUE,Weekly[[#This Row],[Actual]]=TRUE),BG486+Weekly[[#This Row],[H Odds &lt;]]-1,IF(AND(Weekly[[#This Row],[H Odds &lt;]]&lt;&gt;"",Weekly[[#This Row],[QDA_P]]=TRUE,Weekly[[#This Row],[Actual]]=FALSE),BG486-1,BG486)))</f>
        <v>48.129999999999995</v>
      </c>
      <c r="BH487" s="38">
        <f>IF(Weekly[[#This Row],[H Odds &lt;]]="",BH486,IF(AND(Weekly[[#This Row],[H Odds &lt;]]&lt;&gt;"",Weekly[[#This Row],[KNC_P]]=TRUE,Weekly[[#This Row],[Actual]]=TRUE),BH486+Weekly[[#This Row],[H Odds &lt;]]-1,IF(AND(Weekly[[#This Row],[H Odds &lt;]]&lt;&gt;"",Weekly[[#This Row],[KNC_P]]=TRUE,Weekly[[#This Row],[Actual]]=FALSE),BH486-1,BH486)))</f>
        <v>56.199999999999996</v>
      </c>
      <c r="BI487" s="38">
        <f>IF(Weekly[[#This Row],[H Odds &lt;]]="",BI486,IF(AND(Weekly[[#This Row],[H Odds &lt;]]&lt;&gt;"",Weekly[[#This Row],[TRUES]]&gt;0,Weekly[[#This Row],[Actual]]=TRUE),BI486+Weekly[[#This Row],[H Odds &lt;]]-1,IF(AND(Weekly[[#This Row],[H Odds &lt;]]&lt;&gt;"",Weekly[[#This Row],[TRUES]]=0),BI486,BI486-1)))</f>
        <v>77.289999999999992</v>
      </c>
      <c r="BJ487" s="38">
        <f>IF(Weekly[[#This Row],[H Odds &lt;]]="",BJ486,IF(AND(Weekly[[#This Row],[H Odds &lt;]]&lt;&gt;"",Weekly[[#This Row],[Actual]]=TRUE),BJ486+Weekly[[#This Row],[H Odds &lt;]]-1,IF(AND(Weekly[[#This Row],[H Odds &lt;]]&lt;&gt;"",Weekly[[#This Row],[Actual]]=FALSE),BJ486-1,BJ486)))</f>
        <v>79.19</v>
      </c>
      <c r="BK487" s="58">
        <f>IF(AND(Weekly[[#This Row],[TRUES]]&gt;4,Weekly[[#This Row],[Actual]]=TRUE),BK486+Weekly[[#This Row],[BF H Odds]]-1,IF(AND(Weekly[[#This Row],[FALSES]]&gt;4,Weekly[[#This Row],[Actual]]=FALSE),BK486+Weekly[[#This Row],[BF V Odds]]-1,IF(AND(Weekly[[#This Row],[TRUES]]&gt;4,Weekly[[#This Row],[Actual]]=FALSE),BK486-1,IF(AND(Weekly[[#This Row],[FALSES]]&gt;4,Weekly[[#This Row],[Actual]]=TRUE),BK486-1,BK486))))</f>
        <v>-4.1799999999999713</v>
      </c>
      <c r="BL487" s="58">
        <f>IF(AND(Weekly[[#This Row],[TRUES]]&gt;5,Weekly[[#This Row],[Actual]]=TRUE),BL486+Weekly[[#This Row],[BF H Odds]]-1,IF(AND(Weekly[[#This Row],[FALSES]]&gt;5,Weekly[[#This Row],[Actual]]=FALSE),BL486+Weekly[[#This Row],[BF V Odds]]-1,IF(AND(Weekly[[#This Row],[TRUES]]&gt;5,Weekly[[#This Row],[Actual]]=FALSE),BL486-1,IF(AND(Weekly[[#This Row],[FALSES]]&gt;5,Weekly[[#This Row],[Actual]]=TRUE),BL486-1,BL486))))</f>
        <v>5.9600000000000222</v>
      </c>
      <c r="BM487" s="58">
        <f>IF(AND(Weekly[[#This Row],[TRUES]]&gt;6,Weekly[[#This Row],[Actual]]=TRUE),BM486+Weekly[[#This Row],[BF H Odds]]-1,IF(AND(Weekly[[#This Row],[FALSES]]&gt;6,Weekly[[#This Row],[Actual]]=FALSE),BM486+Weekly[[#This Row],[BF V Odds]]-1,IF(AND(Weekly[[#This Row],[TRUES]]&gt;6,Weekly[[#This Row],[Actual]]=FALSE),BM486-1,IF(AND(Weekly[[#This Row],[FALSES]]&gt;6,Weekly[[#This Row],[Actual]]=TRUE),BM486-1,BM486))))</f>
        <v>36.580000000000013</v>
      </c>
    </row>
    <row r="488" spans="1:65" x14ac:dyDescent="0.25">
      <c r="A488" s="34"/>
      <c r="B488" s="10">
        <v>44304</v>
      </c>
      <c r="C488" s="17" t="s">
        <v>15</v>
      </c>
      <c r="D488" s="15" t="s">
        <v>37</v>
      </c>
      <c r="E488" t="b">
        <v>1</v>
      </c>
      <c r="F488" t="b">
        <v>1</v>
      </c>
      <c r="G488" t="b">
        <v>1</v>
      </c>
      <c r="H488" t="b">
        <v>1</v>
      </c>
      <c r="I488" t="b">
        <v>1</v>
      </c>
      <c r="J488" t="b">
        <v>1</v>
      </c>
      <c r="K488" t="b">
        <v>1</v>
      </c>
      <c r="L488" t="b">
        <v>1</v>
      </c>
      <c r="M488" t="s">
        <v>100</v>
      </c>
      <c r="N488">
        <v>28.3</v>
      </c>
      <c r="O488">
        <f>IF(Weekly[[#This Row],[H/V]]="H",Weekly[[#This Row],[BF H Odds]],IF(Weekly[[#This Row],[H/V]]="V",Weekly[[#This Row],[BF V Odds]],""))</f>
        <v>3.3</v>
      </c>
      <c r="P488" t="b">
        <v>1</v>
      </c>
      <c r="Q488" t="s">
        <v>66</v>
      </c>
      <c r="R488" s="35">
        <f>IFERROR(IF(Weekly[[#This Row],[Won Bet?]]="yes",R487+(Weekly[[#This Row],[BF Odds]]*Weekly[[#This Row],[BF Stake]])-Weekly[[#This Row],[BF Stake]],R487-Weekly[[#This Row],[BF Stake]]),R487)</f>
        <v>1245.154</v>
      </c>
      <c r="S488" s="9">
        <f>IFERROR(IF(Weekly[[#This Row],[Won Bet?]]="yes",S487+(((Weekly[[#This Row],[BF Odds]]*Weekly[[#This Row],[BF Stake]])-Weekly[[#This Row],[BF Stake]])*0.92),S487-Weekly[[#This Row],[BF Stake]]),S487)</f>
        <v>1191.9816799999999</v>
      </c>
      <c r="T488">
        <v>1.42</v>
      </c>
      <c r="U488">
        <v>3.3</v>
      </c>
      <c r="V488" s="24">
        <f>IF(Weekly[[#This Row],[Actual]]="","",IF(AND(Weekly[[#This Row],[SVC_P]]=Weekly[[#This Row],[Actual]],Weekly[[#This Row],[SVC_P]]=TRUE),V487+Weekly[[#This Row],[BF H Odds]]-1,IF(AND(Weekly[[#This Row],[SVC_P]]=Weekly[[#This Row],[Actual]],Weekly[[#This Row],[SVC_P]]=FALSE),V487+Weekly[[#This Row],[BF V Odds]]-1,V487-1)))</f>
        <v>64.130000000000052</v>
      </c>
      <c r="W488" s="24">
        <f>IF(Weekly[[#This Row],[Actual]]="","",IF(AND(Weekly[[#This Row],[SVC_P]]=FALSE,Weekly[[#This Row],[Actual]]=TRUE),W487+Weekly[[#This Row],[BF H Odds]]-1,IF(AND(Weekly[[#This Row],[SVC_P]]=TRUE,Weekly[[#This Row],[Actual]]=FALSE,),W487+Weekly[[#This Row],[BF V Odds]]-1,W487-1)))</f>
        <v>-421.28</v>
      </c>
      <c r="X488" s="24">
        <f>IF(Weekly[[#This Row],[Actual]]="","",IF(AND(Weekly[[#This Row],[ADBC_P]]=Weekly[[#This Row],[Actual]],Weekly[[#This Row],[ADBC_P]]=TRUE),X487+Weekly[[#This Row],[BF H Odds]]-1,IF(AND(Weekly[[#This Row],[ADBC_P]]=Weekly[[#This Row],[Actual]],Weekly[[#This Row],[ADBC_P]]=FALSE),X487+Weekly[[#This Row],[BF V Odds]]-1,X487-1)))</f>
        <v>14.15000000000002</v>
      </c>
      <c r="Y488" s="24">
        <f>IF(Weekly[[#This Row],[Actual]]="","",IF(AND(Weekly[[#This Row],[ADBC_P]]=FALSE,Weekly[[#This Row],[Actual]]=TRUE),Y487+Weekly[[#This Row],[BF H Odds]]-1,IF(AND(Weekly[[#This Row],[ADBC_P]]=TRUE,Weekly[[#This Row],[Actual]]=FALSE),Y487+Weekly[[#This Row],[BF V Odds]]-1,Y487-1)))</f>
        <v>63.160000000000011</v>
      </c>
      <c r="Z488" s="24">
        <f>IF(Weekly[[#This Row],[Actual]]="","",IF(AND(Weekly[[#This Row],[RFC_P]]=Weekly[[#This Row],[Actual]],Weekly[[#This Row],[RFC_P]]=TRUE),Z487+Weekly[[#This Row],[BF H Odds]]-1,IF(AND(Weekly[[#This Row],[RFC_P]]=Weekly[[#This Row],[Actual]],Weekly[[#This Row],[RFC_P]]=FALSE),Z487+Weekly[[#This Row],[BF V Odds]]-1,Z487-1)))</f>
        <v>27.790000000000006</v>
      </c>
      <c r="AA488" s="24">
        <f>IF(Weekly[[#This Row],[Actual]]="","",IF(AND(Weekly[[#This Row],[RFC_P]]=FALSE,Weekly[[#This Row],[Actual]]=TRUE),AA487+Weekly[[#This Row],[BF H Odds]]-1,IF(AND(Weekly[[#This Row],[RFC_P]]=TRUE,Weekly[[#This Row],[Actual]]=FALSE),AA487+Weekly[[#This Row],[BF V Odds]]-1,AA487-1)))</f>
        <v>49.519999999999975</v>
      </c>
      <c r="AB488" s="24">
        <f>IF(Weekly[[#This Row],[Actual]]="","",IF(AND(Weekly[[#This Row],[GBC_P]]=Weekly[[#This Row],[Actual]],Weekly[[#This Row],[GBC_P]]=TRUE),AB487+Weekly[[#This Row],[BF H Odds]]-1,IF(AND(Weekly[[#This Row],[GBC_P]]=Weekly[[#This Row],[Actual]],Weekly[[#This Row],[GBC_P]]=FALSE),AB487+Weekly[[#This Row],[BF V Odds]]-1,AB487-1)))</f>
        <v>5.3100000000000076</v>
      </c>
      <c r="AC488" s="24">
        <f>IF(Weekly[[#This Row],[Actual]]="","",IF(AND(Weekly[[#This Row],[GBC_P]]=FALSE,Weekly[[#This Row],[Actual]]=TRUE),AC487+Weekly[[#This Row],[BF H Odds]]-1,IF(AND(Weekly[[#This Row],[GBC_P]]=TRUE,Weekly[[#This Row],[Actual]]=FALSE),AC487+Weekly[[#This Row],[BF V Odds]]-1,AC487-1)))</f>
        <v>71.999999999999943</v>
      </c>
      <c r="AD488" s="24">
        <f>IF(Weekly[[#This Row],[Actual]]="","",IF(AND(Weekly[[#This Row],[HGBC_P]]=Weekly[[#This Row],[Actual]],Weekly[[#This Row],[HGBC_P]]=TRUE),AD487+Weekly[[#This Row],[BF H Odds]]-1,IF(AND(Weekly[[#This Row],[HGBC_P]]=Weekly[[#This Row],[Actual]],Weekly[[#This Row],[HGBC_P]]=FALSE),AD487+Weekly[[#This Row],[BF V Odds]]-1,AD487-1)))</f>
        <v>1.7900000000000249</v>
      </c>
      <c r="AE488" s="24">
        <f>IF(Weekly[[#This Row],[Actual]]="","",IF(AND(Weekly[[#This Row],[HGBC_P]]=FALSE,Weekly[[#This Row],[Actual]]=TRUE),AE487+Weekly[[#This Row],[BF H Odds]]-1,IF(AND(Weekly[[#This Row],[HGBC_P]]=TRUE,Weekly[[#This Row],[Actual]]=FALSE),AE487+Weekly[[#This Row],[BF V Odds]]-1,AE487-1)))</f>
        <v>75.52</v>
      </c>
      <c r="AF488" s="24">
        <f>IF(Weekly[[#This Row],[Actual]]="","",IF(AND(Weekly[[#This Row],[XGB_P]]=Weekly[[#This Row],[Actual]],Weekly[[#This Row],[XGB_P]]=TRUE),AF487+Weekly[[#This Row],[BF H Odds]]-1,IF(AND(Weekly[[#This Row],[XGB_P]]=Weekly[[#This Row],[Actual]],Weekly[[#This Row],[XGB_P]]=FALSE),AF487+Weekly[[#This Row],[BF V Odds]]-1,AF487-1)))</f>
        <v>27.65000000000002</v>
      </c>
      <c r="AG488" s="24">
        <f>IF(Weekly[[#This Row],[Actual]]="","",IF(AND(Weekly[[#This Row],[XGB_P]]=FALSE,Weekly[[#This Row],[Actual]]=TRUE),AG487+Weekly[[#This Row],[BF H Odds]]-1,IF(AND(Weekly[[#This Row],[XGB_P]]=TRUE,Weekly[[#This Row],[Actual]]=FALSE),AG487+Weekly[[#This Row],[BF V Odds]]-1,AG487-1)))</f>
        <v>49.659999999999989</v>
      </c>
      <c r="AH488" s="24">
        <f>IF(Weekly[[#This Row],[Actual]]="","",IF(AND(Weekly[[#This Row],[QDA_P]]=Weekly[[#This Row],[Actual]],Weekly[[#This Row],[QDA_P]]=TRUE),AH487+Weekly[[#This Row],[BF H Odds]]-1,IF(AND(Weekly[[#This Row],[QDA_P]]=Weekly[[#This Row],[Actual]],Weekly[[#This Row],[QDA_P]]=FALSE),AH487+Weekly[[#This Row],[BF V Odds]]-1,AH487-1)))</f>
        <v>-13.909999999999986</v>
      </c>
      <c r="AI488" s="24">
        <f>IF(Weekly[[#This Row],[Actual]]="","",IF(AND(Weekly[[#This Row],[QDA_P]]=FALSE,Weekly[[#This Row],[Actual]]=TRUE),AI487+Weekly[[#This Row],[BF H Odds]]-1,IF(AND(Weekly[[#This Row],[QDA_P]]=TRUE,Weekly[[#This Row],[Actual]]=FALSE),AI487+Weekly[[#This Row],[BF V Odds]]-1,AI487-1)))</f>
        <v>91.219999999999985</v>
      </c>
      <c r="AJ488" s="24">
        <f>IF(Weekly[[#This Row],[Actual]]="","",IF(AND(Weekly[[#This Row],[KNC_P]]=FALSE,Weekly[[#This Row],[Actual]]=TRUE),AJ487+Weekly[[#This Row],[BF H Odds]]-1,IF(AND(Weekly[[#This Row],[KNC_P]]=TRUE,Weekly[[#This Row],[Actual]]=FALSE),AJ487+Weekly[[#This Row],[BF V Odds]]-1,AJ487-1)))</f>
        <v>58.599999999999973</v>
      </c>
      <c r="AK488" s="24">
        <f>IF(Weekly[[#This Row],[Actual]]="","",IF(AND(Weekly[[#This Row],[KNC_P]]=FALSE,Weekly[[#This Row],[Actual]]=TRUE),AK487+Weekly[[#This Row],[BF H Odds]]-1,IF(AND(Weekly[[#This Row],[KNC_P]]=TRUE,Weekly[[#This Row],[Actual]]=FALSE),AK487+Weekly[[#This Row],[BF V Odds]]-1,AK487-1)))</f>
        <v>57.499999999999964</v>
      </c>
      <c r="AL488" s="30">
        <f>IF(Weekly[[#This Row],[Actual]]="","",COUNTIF(Weekly[[#This Row],[SVC_P]:[QDA_P]],TRUE))</f>
        <v>7</v>
      </c>
      <c r="AM488" s="30">
        <f>IF(Weekly[[#This Row],[Actual]]="","",COUNTIF(Weekly[[#This Row],[SVC_P]:[QDA_P]],FALSE))</f>
        <v>0</v>
      </c>
      <c r="AN488" s="36" t="str">
        <f>IF(AND(Weekly[[#This Row],[BF V Odds]]&gt;$BO$6,Weekly[[#This Row],[BF V Odds]] &lt; $BO$7),Weekly[[#This Row],[BF V Odds]],"")</f>
        <v/>
      </c>
      <c r="AO488" s="36">
        <f>IF(AND(Weekly[[#This Row],[BF H Odds]]&gt;$BO$6, Weekly[[#This Row],[BF H Odds]] &lt; $BO$7),Weekly[[#This Row],[BF H Odds]],"")</f>
        <v>3.3</v>
      </c>
      <c r="AP488" s="37">
        <f>IF(AND(Weekly[[#This Row],[V Odds &lt;]]="",Weekly[[#This Row],[H Odds &lt;]]=""),AP487,IF(AND(Weekly[[#This Row],[H Odds &lt;]]&lt;&gt;"",Weekly[[#This Row],[SVC_P]]=TRUE,Weekly[[#This Row],[Actual]]=TRUE),AP487+Weekly[[#This Row],[H Odds &lt;]]-1,IF(AND(Weekly[[#This Row],[V Odds &lt;]]&lt;&gt;"",Weekly[[#This Row],[SVC_P]]=FALSE,Weekly[[#This Row],[Actual]]=FALSE),AP487+Weekly[[#This Row],[V Odds &lt;]]-1,IF(AND(Weekly[[#This Row],[V Odds &lt;]]&lt;&gt;"",Weekly[[#This Row],[SVC_P]]=FALSE,Weekly[[#This Row],[Actual]]=TRUE),AP487-1,IF(AND(Weekly[[#This Row],[H Odds &lt;]]&lt;&gt;"",Weekly[[#This Row],[SVC_P]]=TRUE,Weekly[[#This Row],[Actual]]=FALSE),AP487-1,AP487)))))</f>
        <v>84.63000000000001</v>
      </c>
      <c r="AQ488" s="37">
        <f>IF(AND(Weekly[[#This Row],[V Odds &lt;]]="",Weekly[[#This Row],[H Odds &lt;]]=""),AQ487,IF(AND(Weekly[[#This Row],[H Odds &lt;]]&lt;&gt;"",Weekly[[#This Row],[ADBC_P]]=TRUE,Weekly[[#This Row],[Actual]]=TRUE),AQ487+Weekly[[#This Row],[H Odds &lt;]]-1,IF(AND(Weekly[[#This Row],[V Odds &lt;]]&lt;&gt;"",Weekly[[#This Row],[ADBC_P]]=FALSE,Weekly[[#This Row],[Actual]]=FALSE),AQ487+Weekly[[#This Row],[V Odds &lt;]]-1,IF(AND(Weekly[[#This Row],[V Odds &lt;]]&lt;&gt;"",Weekly[[#This Row],[ADBC_P]]=FALSE,Weekly[[#This Row],[Actual]]=TRUE),AQ487-1,IF(AND(Weekly[[#This Row],[H Odds &lt;]]&lt;&gt;"",Weekly[[#This Row],[ADBC_P]]=TRUE,Weekly[[#This Row],[Actual]]=FALSE),AQ487-1,AQ487)))))</f>
        <v>58.33</v>
      </c>
      <c r="AR488" s="37">
        <f>IF(AND(Weekly[[#This Row],[V Odds &lt;]]="",Weekly[[#This Row],[H Odds &lt;]]=""),AR487,IF(AND(Weekly[[#This Row],[H Odds &lt;]]&lt;&gt;"",Weekly[[#This Row],[RFC_P]]=TRUE,Weekly[[#This Row],[Actual]]=TRUE),AR487+Weekly[[#This Row],[H Odds &lt;]]-1,IF(AND(Weekly[[#This Row],[V Odds &lt;]]&lt;&gt;"",Weekly[[#This Row],[RFC_P]]=FALSE,Weekly[[#This Row],[Actual]]=FALSE),AR487+Weekly[[#This Row],[V Odds &lt;]]-1,IF(AND(Weekly[[#This Row],[V Odds &lt;]]&lt;&gt;"",Weekly[[#This Row],[RFC_P]]=FALSE,Weekly[[#This Row],[Actual]]=TRUE),AR487-1,IF(AND(Weekly[[#This Row],[H Odds &lt;]]&lt;&gt;"",Weekly[[#This Row],[RFC_P]]=TRUE,Weekly[[#This Row],[Actual]]=FALSE),AR487-1,AR487)))))</f>
        <v>74.439999999999984</v>
      </c>
      <c r="AS488" s="37">
        <f>IF(AND(Weekly[[#This Row],[V Odds &lt;]]="",Weekly[[#This Row],[H Odds &lt;]]=""),AS487,IF(AND(Weekly[[#This Row],[H Odds &lt;]]&lt;&gt;"",Weekly[[#This Row],[GBC_P]]=TRUE,Weekly[[#This Row],[Actual]]=TRUE),AS487+Weekly[[#This Row],[H Odds &lt;]]-1,IF(AND(Weekly[[#This Row],[V Odds &lt;]]&lt;&gt;"",Weekly[[#This Row],[GBC_P]]=FALSE,Weekly[[#This Row],[Actual]]=FALSE),AS487+Weekly[[#This Row],[V Odds &lt;]]-1,IF(AND(Weekly[[#This Row],[V Odds &lt;]]&lt;&gt;"",Weekly[[#This Row],[GBC_P]]=FALSE,Weekly[[#This Row],[Actual]]=TRUE),AS487-1,IF(AND(Weekly[[#This Row],[H Odds &lt;]]&lt;&gt;"",Weekly[[#This Row],[GBC_P]]=TRUE,Weekly[[#This Row],[Actual]]=FALSE),AS487-1,AS487)))))</f>
        <v>58.63</v>
      </c>
      <c r="AT488" s="37">
        <f>IF(AND(Weekly[[#This Row],[V Odds &lt;]]="",Weekly[[#This Row],[H Odds &lt;]]=""),AT487,IF(AND(Weekly[[#This Row],[H Odds &lt;]]&lt;&gt;"",Weekly[[#This Row],[HGBC_P]]=TRUE,Weekly[[#This Row],[Actual]]=TRUE),AT487+Weekly[[#This Row],[H Odds &lt;]]-1,IF(AND(Weekly[[#This Row],[V Odds &lt;]]&lt;&gt;"",Weekly[[#This Row],[HGBC_P]]=FALSE,Weekly[[#This Row],[Actual]]=FALSE),AT487+Weekly[[#This Row],[V Odds &lt;]]-1,IF(AND(Weekly[[#This Row],[V Odds &lt;]]&lt;&gt;"",Weekly[[#This Row],[HGBC_P]]=FALSE,Weekly[[#This Row],[Actual]]=TRUE),AT487-1,IF(AND(Weekly[[#This Row],[H Odds &lt;]]&lt;&gt;"",Weekly[[#This Row],[HGBC_P]]=TRUE,Weekly[[#This Row],[Actual]]=FALSE),AT487-1,AT487)))))</f>
        <v>58.16</v>
      </c>
      <c r="AU488" s="37">
        <f>IF(AND(Weekly[[#This Row],[V Odds &lt;]]="",Weekly[[#This Row],[H Odds &lt;]]=""),AU487,IF(AND(Weekly[[#This Row],[H Odds &lt;]]&lt;&gt;"",Weekly[[#This Row],[XGB_P]]=TRUE,Weekly[[#This Row],[Actual]]=TRUE),AU487+Weekly[[#This Row],[H Odds &lt;]]-1,IF(AND(Weekly[[#This Row],[V Odds &lt;]]&lt;&gt;"",Weekly[[#This Row],[XGB_P]]=FALSE,Weekly[[#This Row],[Actual]]=FALSE),AU487+Weekly[[#This Row],[V Odds &lt;]]-1,IF(AND(Weekly[[#This Row],[V Odds &lt;]]&lt;&gt;"",Weekly[[#This Row],[XGB_P]]=FALSE,Weekly[[#This Row],[Actual]]=TRUE),AU487-1,IF(AND(Weekly[[#This Row],[H Odds &lt;]]&lt;&gt;"",Weekly[[#This Row],[XGB_P]]=TRUE,Weekly[[#This Row],[Actual]]=FALSE),AU487-1,AU487)))))</f>
        <v>71.760000000000005</v>
      </c>
      <c r="AV488" s="37">
        <f>IF(AND(Weekly[[#This Row],[V Odds &lt;]]="",Weekly[[#This Row],[H Odds &lt;]]=""),AV487,IF(AND(Weekly[[#This Row],[H Odds &lt;]]&lt;&gt;"",Weekly[[#This Row],[QDA_P]]=TRUE,Weekly[[#This Row],[Actual]]=TRUE),AV487+Weekly[[#This Row],[H Odds &lt;]]-1,IF(AND(Weekly[[#This Row],[V Odds &lt;]]&lt;&gt;"",Weekly[[#This Row],[QDA_P]]=FALSE,Weekly[[#This Row],[Actual]]=FALSE),AV487+Weekly[[#This Row],[V Odds &lt;]]-1,IF(AND(Weekly[[#This Row],[V Odds &lt;]]&lt;&gt;"",Weekly[[#This Row],[QDA_P]]=FALSE,Weekly[[#This Row],[Actual]]=TRUE),AV487-1,IF(AND(Weekly[[#This Row],[H Odds &lt;]]&lt;&gt;"",Weekly[[#This Row],[QDA_P]]=TRUE,Weekly[[#This Row],[Actual]]=FALSE),AV487-1,AV487)))))</f>
        <v>60.499999999999986</v>
      </c>
      <c r="AW488" s="37">
        <f>IF(AND(Weekly[[#This Row],[H Odds &lt;]]="",Weekly[[#This Row],[V Odds &lt;]]=""),AW487,IF(AND(Weekly[[#This Row],[KNC_P]]=Weekly[[#This Row],[Actual]],Weekly[[#This Row],[KNC_P]]=TRUE),AW487+Weekly[[#This Row],[BF H Odds]]-1,IF(AND(Weekly[[#This Row],[KNC_P]]=Weekly[[#This Row],[Actual]],Weekly[[#This Row],[KNC_P]]=FALSE),AW487+Weekly[[#This Row],[BF V Odds]]-1,AW487-1)))</f>
        <v>55.650000000000013</v>
      </c>
      <c r="AX488" s="37">
        <f>IF(AND(Weekly[[#This Row],[V Odds &lt;]]="",Weekly[[#This Row],[H Odds &lt;]]=""),AX487,IF(AND(Weekly[[#This Row],[V Odds &lt;]]&lt;&gt;"",Weekly[[#This Row],[FALSES]]&gt;0,Weekly[[#This Row],[Actual]]=FALSE),AX487+Weekly[[#This Row],[V Odds &lt;]]-1,IF(AND(Weekly[[#This Row],[H Odds &lt;]]&lt;&gt;"",Weekly[[#This Row],[TRUES]]&gt;0,Weekly[[#This Row],[Actual]]=TRUE),AX487+Weekly[[#This Row],[H Odds &lt;]]-1,IF(AND(Weekly[[#This Row],[V Odds &lt;]]&lt;&gt;"",Weekly[[#This Row],[FALSES]]=0),AX487,IF(AND(Weekly[[#This Row],[H Odds &lt;]]&lt;&gt;"",Weekly[[#This Row],[TRUES]]=0),AX487,AX487-1)))))</f>
        <v>109.34999999999997</v>
      </c>
      <c r="AY488" s="37">
        <f>IF(AND(Weekly[[#This Row],[V Odds &lt;]]="",Weekly[[#This Row],[H Odds &lt;]]=""),AY487,IF(AND(Weekly[[#This Row],[V Odds &lt;]]&lt;&gt;"",Weekly[[#This Row],[FALSES]]&gt;0,Weekly[[#This Row],[Actual]]=FALSE),AY487+((Weekly[[#This Row],[V Odds &lt;]]-1)*0.92),IF(AND(Weekly[[#This Row],[H Odds &lt;]]&lt;&gt;"",Weekly[[#This Row],[TRUES]]&gt;0,Weekly[[#This Row],[Actual]]=TRUE),AY487+((Weekly[[#This Row],[H Odds &lt;]]-1)*0.92),IF(AND(Weekly[[#This Row],[V Odds &lt;]]&lt;&gt;"",Weekly[[#This Row],[FALSES]]=0),AY487,IF(AND(Weekly[[#This Row],[H Odds &lt;]]&lt;&gt;"",Weekly[[#This Row],[TRUES]]=0),AY487,AY487-1)))))</f>
        <v>98.442000000000021</v>
      </c>
      <c r="AZ488" s="37">
        <f>IF(AND(Weekly[[#This Row],[V Odds &lt;]]="",Weekly[[#This Row],[H Odds &lt;]]=""),AZ487,IF(AND(Weekly[[#This Row],[V Odds &lt;]]&lt;&gt;"",Weekly[[#This Row],[Actual]]=FALSE),AZ487+Weekly[[#This Row],[V Odds &lt;]]-1,IF(AND(Weekly[[#This Row],[H Odds &lt;]]&lt;&gt;"",Weekly[[#This Row],[Actual]]=TRUE),AZ487+Weekly[[#This Row],[H Odds &lt;]]-1,AZ487-1)))</f>
        <v>99.519999999999982</v>
      </c>
      <c r="BA488" s="38">
        <f>IF(Weekly[[#This Row],[H Odds &lt;]]="",BA487,IF(AND(Weekly[[#This Row],[H Odds &lt;]]&lt;&gt;"",Weekly[[#This Row],[SVC_P]]=TRUE,Weekly[[#This Row],[Actual]]=TRUE),BA487+Weekly[[#This Row],[H Odds &lt;]]-1,IF(AND(Weekly[[#This Row],[H Odds &lt;]]&lt;&gt;"",Weekly[[#This Row],[SVC_P]]=TRUE,Weekly[[#This Row],[Actual]]=FALSE),BA487-1,BA487)))</f>
        <v>79.589999999999989</v>
      </c>
      <c r="BB488" s="38">
        <f>IF(Weekly[[#This Row],[H Odds &lt;]]="",BB487,IF(AND(Weekly[[#This Row],[H Odds &lt;]]&lt;&gt;"",Weekly[[#This Row],[ADBC_P]]=TRUE,Weekly[[#This Row],[Actual]]=TRUE),BB487+Weekly[[#This Row],[H Odds &lt;]]-1,IF(AND(Weekly[[#This Row],[H Odds &lt;]]&lt;&gt;"",Weekly[[#This Row],[ADBC_P]]=TRUE,Weekly[[#This Row],[Actual]]=FALSE),BB487-1,BB487)))</f>
        <v>53.41</v>
      </c>
      <c r="BC488" s="38">
        <f>IF(Weekly[[#This Row],[H Odds &lt;]]="",BC487,IF(AND(Weekly[[#This Row],[H Odds &lt;]]&lt;&gt;"",Weekly[[#This Row],[RFC_P]]=TRUE,Weekly[[#This Row],[Actual]]=TRUE),BC487+Weekly[[#This Row],[H Odds &lt;]]-1,IF(AND(Weekly[[#This Row],[H Odds &lt;]]&lt;&gt;"",Weekly[[#This Row],[RFC_P]]=TRUE,Weekly[[#This Row],[Actual]]=FALSE),BC487-1,BC487)))</f>
        <v>55.109999999999992</v>
      </c>
      <c r="BD488" s="38">
        <f>IF(Weekly[[#This Row],[H Odds &lt;]]="",BD487,IF(AND(Weekly[[#This Row],[H Odds &lt;]]&lt;&gt;"",Weekly[[#This Row],[GBC_P]]=TRUE,Weekly[[#This Row],[Actual]]=TRUE),BD487+Weekly[[#This Row],[H Odds &lt;]]-1,IF(AND(Weekly[[#This Row],[H Odds &lt;]]&lt;&gt;"",Weekly[[#This Row],[GBC_P]]=TRUE,Weekly[[#This Row],[Actual]]=FALSE),BD487-1,BD487)))</f>
        <v>55.110000000000007</v>
      </c>
      <c r="BE488" s="38">
        <f>IF(Weekly[[#This Row],[H Odds &lt;]]="",BE487,IF(AND(Weekly[[#This Row],[H Odds &lt;]]&lt;&gt;"",Weekly[[#This Row],[HGBC_P]]=TRUE,Weekly[[#This Row],[Actual]]=TRUE),BE487+Weekly[[#This Row],[H Odds &lt;]]-1,IF(AND(Weekly[[#This Row],[H Odds &lt;]]&lt;&gt;"",Weekly[[#This Row],[HGBC_P]]=TRUE,Weekly[[#This Row],[Actual]]=FALSE),BE487-1,BE487)))</f>
        <v>58.459999999999994</v>
      </c>
      <c r="BF488" s="38">
        <f>IF(Weekly[[#This Row],[H Odds &lt;]]="",BF487,IF(AND(Weekly[[#This Row],[H Odds &lt;]]&lt;&gt;"",Weekly[[#This Row],[XGB_P]]=TRUE,Weekly[[#This Row],[Actual]]=TRUE),BF487+Weekly[[#This Row],[H Odds &lt;]]-1,IF(AND(Weekly[[#This Row],[H Odds &lt;]]&lt;&gt;"",Weekly[[#This Row],[XGB_P]]=TRUE,Weekly[[#This Row],[Actual]]=FALSE),BF487-1,BF487)))</f>
        <v>65.08</v>
      </c>
      <c r="BG488" s="38">
        <f>IF(Weekly[[#This Row],[H Odds &lt;]]="",BG487,IF(AND(Weekly[[#This Row],[H Odds &lt;]]&lt;&gt;"",Weekly[[#This Row],[QDA_P]]=TRUE,Weekly[[#This Row],[Actual]]=TRUE),BG487+Weekly[[#This Row],[H Odds &lt;]]-1,IF(AND(Weekly[[#This Row],[H Odds &lt;]]&lt;&gt;"",Weekly[[#This Row],[QDA_P]]=TRUE,Weekly[[#This Row],[Actual]]=FALSE),BG487-1,BG487)))</f>
        <v>50.429999999999993</v>
      </c>
      <c r="BH488" s="38">
        <f>IF(Weekly[[#This Row],[H Odds &lt;]]="",BH487,IF(AND(Weekly[[#This Row],[H Odds &lt;]]&lt;&gt;"",Weekly[[#This Row],[KNC_P]]=TRUE,Weekly[[#This Row],[Actual]]=TRUE),BH487+Weekly[[#This Row],[H Odds &lt;]]-1,IF(AND(Weekly[[#This Row],[H Odds &lt;]]&lt;&gt;"",Weekly[[#This Row],[KNC_P]]=TRUE,Weekly[[#This Row],[Actual]]=FALSE),BH487-1,BH487)))</f>
        <v>58.499999999999993</v>
      </c>
      <c r="BI488" s="38">
        <f>IF(Weekly[[#This Row],[H Odds &lt;]]="",BI487,IF(AND(Weekly[[#This Row],[H Odds &lt;]]&lt;&gt;"",Weekly[[#This Row],[TRUES]]&gt;0,Weekly[[#This Row],[Actual]]=TRUE),BI487+Weekly[[#This Row],[H Odds &lt;]]-1,IF(AND(Weekly[[#This Row],[H Odds &lt;]]&lt;&gt;"",Weekly[[#This Row],[TRUES]]=0),BI487,BI487-1)))</f>
        <v>79.589999999999989</v>
      </c>
      <c r="BJ488" s="38">
        <f>IF(Weekly[[#This Row],[H Odds &lt;]]="",BJ487,IF(AND(Weekly[[#This Row],[H Odds &lt;]]&lt;&gt;"",Weekly[[#This Row],[Actual]]=TRUE),BJ487+Weekly[[#This Row],[H Odds &lt;]]-1,IF(AND(Weekly[[#This Row],[H Odds &lt;]]&lt;&gt;"",Weekly[[#This Row],[Actual]]=FALSE),BJ487-1,BJ487)))</f>
        <v>81.489999999999995</v>
      </c>
      <c r="BK488" s="58">
        <f>IF(AND(Weekly[[#This Row],[TRUES]]&gt;4,Weekly[[#This Row],[Actual]]=TRUE),BK487+Weekly[[#This Row],[BF H Odds]]-1,IF(AND(Weekly[[#This Row],[FALSES]]&gt;4,Weekly[[#This Row],[Actual]]=FALSE),BK487+Weekly[[#This Row],[BF V Odds]]-1,IF(AND(Weekly[[#This Row],[TRUES]]&gt;4,Weekly[[#This Row],[Actual]]=FALSE),BK487-1,IF(AND(Weekly[[#This Row],[FALSES]]&gt;4,Weekly[[#This Row],[Actual]]=TRUE),BK487-1,BK487))))</f>
        <v>-1.8799999999999715</v>
      </c>
      <c r="BL488" s="58">
        <f>IF(AND(Weekly[[#This Row],[TRUES]]&gt;5,Weekly[[#This Row],[Actual]]=TRUE),BL487+Weekly[[#This Row],[BF H Odds]]-1,IF(AND(Weekly[[#This Row],[FALSES]]&gt;5,Weekly[[#This Row],[Actual]]=FALSE),BL487+Weekly[[#This Row],[BF V Odds]]-1,IF(AND(Weekly[[#This Row],[TRUES]]&gt;5,Weekly[[#This Row],[Actual]]=FALSE),BL487-1,IF(AND(Weekly[[#This Row],[FALSES]]&gt;5,Weekly[[#This Row],[Actual]]=TRUE),BL487-1,BL487))))</f>
        <v>8.2600000000000229</v>
      </c>
      <c r="BM488" s="58">
        <f>IF(AND(Weekly[[#This Row],[TRUES]]&gt;6,Weekly[[#This Row],[Actual]]=TRUE),BM487+Weekly[[#This Row],[BF H Odds]]-1,IF(AND(Weekly[[#This Row],[FALSES]]&gt;6,Weekly[[#This Row],[Actual]]=FALSE),BM487+Weekly[[#This Row],[BF V Odds]]-1,IF(AND(Weekly[[#This Row],[TRUES]]&gt;6,Weekly[[#This Row],[Actual]]=FALSE),BM487-1,IF(AND(Weekly[[#This Row],[FALSES]]&gt;6,Weekly[[#This Row],[Actual]]=TRUE),BM487-1,BM487))))</f>
        <v>38.88000000000001</v>
      </c>
    </row>
    <row r="489" spans="1:65" x14ac:dyDescent="0.25">
      <c r="A489" s="34"/>
      <c r="B489" s="10">
        <v>44304</v>
      </c>
      <c r="C489" s="17" t="s">
        <v>19</v>
      </c>
      <c r="D489" s="15" t="s">
        <v>27</v>
      </c>
      <c r="E489" t="b">
        <v>0</v>
      </c>
      <c r="F489" t="b">
        <v>1</v>
      </c>
      <c r="G489" t="b">
        <v>1</v>
      </c>
      <c r="H489" t="b">
        <v>1</v>
      </c>
      <c r="I489" t="b">
        <v>0</v>
      </c>
      <c r="J489" t="b">
        <v>1</v>
      </c>
      <c r="K489" t="b">
        <v>1</v>
      </c>
      <c r="L489" t="b">
        <v>1</v>
      </c>
      <c r="O489" t="str">
        <f>IF(Weekly[[#This Row],[H/V]]="H",Weekly[[#This Row],[BF H Odds]],IF(Weekly[[#This Row],[H/V]]="V",Weekly[[#This Row],[BF V Odds]],""))</f>
        <v/>
      </c>
      <c r="P489" t="b">
        <v>1</v>
      </c>
      <c r="R489" s="35">
        <f>IFERROR(IF(Weekly[[#This Row],[Won Bet?]]="yes",R488+(Weekly[[#This Row],[BF Odds]]*Weekly[[#This Row],[BF Stake]])-Weekly[[#This Row],[BF Stake]],R488-Weekly[[#This Row],[BF Stake]]),R488)</f>
        <v>1245.154</v>
      </c>
      <c r="S489" s="9">
        <f>IFERROR(IF(Weekly[[#This Row],[Won Bet?]]="yes",S488+(((Weekly[[#This Row],[BF Odds]]*Weekly[[#This Row],[BF Stake]])-Weekly[[#This Row],[BF Stake]])*0.92),S488-Weekly[[#This Row],[BF Stake]]),S488)</f>
        <v>1191.9816799999999</v>
      </c>
      <c r="T489">
        <v>1.6</v>
      </c>
      <c r="U489">
        <v>2.64</v>
      </c>
      <c r="V489" s="24">
        <f>IF(Weekly[[#This Row],[Actual]]="","",IF(AND(Weekly[[#This Row],[SVC_P]]=Weekly[[#This Row],[Actual]],Weekly[[#This Row],[SVC_P]]=TRUE),V488+Weekly[[#This Row],[BF H Odds]]-1,IF(AND(Weekly[[#This Row],[SVC_P]]=Weekly[[#This Row],[Actual]],Weekly[[#This Row],[SVC_P]]=FALSE),V488+Weekly[[#This Row],[BF V Odds]]-1,V488-1)))</f>
        <v>63.130000000000052</v>
      </c>
      <c r="W489" s="24">
        <f>IF(Weekly[[#This Row],[Actual]]="","",IF(AND(Weekly[[#This Row],[SVC_P]]=FALSE,Weekly[[#This Row],[Actual]]=TRUE),W488+Weekly[[#This Row],[BF H Odds]]-1,IF(AND(Weekly[[#This Row],[SVC_P]]=TRUE,Weekly[[#This Row],[Actual]]=FALSE,),W488+Weekly[[#This Row],[BF V Odds]]-1,W488-1)))</f>
        <v>-419.64</v>
      </c>
      <c r="X489" s="24">
        <f>IF(Weekly[[#This Row],[Actual]]="","",IF(AND(Weekly[[#This Row],[ADBC_P]]=Weekly[[#This Row],[Actual]],Weekly[[#This Row],[ADBC_P]]=TRUE),X488+Weekly[[#This Row],[BF H Odds]]-1,IF(AND(Weekly[[#This Row],[ADBC_P]]=Weekly[[#This Row],[Actual]],Weekly[[#This Row],[ADBC_P]]=FALSE),X488+Weekly[[#This Row],[BF V Odds]]-1,X488-1)))</f>
        <v>15.79000000000002</v>
      </c>
      <c r="Y489" s="24">
        <f>IF(Weekly[[#This Row],[Actual]]="","",IF(AND(Weekly[[#This Row],[ADBC_P]]=FALSE,Weekly[[#This Row],[Actual]]=TRUE),Y488+Weekly[[#This Row],[BF H Odds]]-1,IF(AND(Weekly[[#This Row],[ADBC_P]]=TRUE,Weekly[[#This Row],[Actual]]=FALSE),Y488+Weekly[[#This Row],[BF V Odds]]-1,Y488-1)))</f>
        <v>62.160000000000011</v>
      </c>
      <c r="Z489" s="24">
        <f>IF(Weekly[[#This Row],[Actual]]="","",IF(AND(Weekly[[#This Row],[RFC_P]]=Weekly[[#This Row],[Actual]],Weekly[[#This Row],[RFC_P]]=TRUE),Z488+Weekly[[#This Row],[BF H Odds]]-1,IF(AND(Weekly[[#This Row],[RFC_P]]=Weekly[[#This Row],[Actual]],Weekly[[#This Row],[RFC_P]]=FALSE),Z488+Weekly[[#This Row],[BF V Odds]]-1,Z488-1)))</f>
        <v>29.430000000000007</v>
      </c>
      <c r="AA489" s="24">
        <f>IF(Weekly[[#This Row],[Actual]]="","",IF(AND(Weekly[[#This Row],[RFC_P]]=FALSE,Weekly[[#This Row],[Actual]]=TRUE),AA488+Weekly[[#This Row],[BF H Odds]]-1,IF(AND(Weekly[[#This Row],[RFC_P]]=TRUE,Weekly[[#This Row],[Actual]]=FALSE),AA488+Weekly[[#This Row],[BF V Odds]]-1,AA488-1)))</f>
        <v>48.519999999999975</v>
      </c>
      <c r="AB489" s="24">
        <f>IF(Weekly[[#This Row],[Actual]]="","",IF(AND(Weekly[[#This Row],[GBC_P]]=Weekly[[#This Row],[Actual]],Weekly[[#This Row],[GBC_P]]=TRUE),AB488+Weekly[[#This Row],[BF H Odds]]-1,IF(AND(Weekly[[#This Row],[GBC_P]]=Weekly[[#This Row],[Actual]],Weekly[[#This Row],[GBC_P]]=FALSE),AB488+Weekly[[#This Row],[BF V Odds]]-1,AB488-1)))</f>
        <v>6.9500000000000082</v>
      </c>
      <c r="AC489" s="24">
        <f>IF(Weekly[[#This Row],[Actual]]="","",IF(AND(Weekly[[#This Row],[GBC_P]]=FALSE,Weekly[[#This Row],[Actual]]=TRUE),AC488+Weekly[[#This Row],[BF H Odds]]-1,IF(AND(Weekly[[#This Row],[GBC_P]]=TRUE,Weekly[[#This Row],[Actual]]=FALSE),AC488+Weekly[[#This Row],[BF V Odds]]-1,AC488-1)))</f>
        <v>70.999999999999943</v>
      </c>
      <c r="AD489" s="24">
        <f>IF(Weekly[[#This Row],[Actual]]="","",IF(AND(Weekly[[#This Row],[HGBC_P]]=Weekly[[#This Row],[Actual]],Weekly[[#This Row],[HGBC_P]]=TRUE),AD488+Weekly[[#This Row],[BF H Odds]]-1,IF(AND(Weekly[[#This Row],[HGBC_P]]=Weekly[[#This Row],[Actual]],Weekly[[#This Row],[HGBC_P]]=FALSE),AD488+Weekly[[#This Row],[BF V Odds]]-1,AD488-1)))</f>
        <v>0.7900000000000249</v>
      </c>
      <c r="AE489" s="24">
        <f>IF(Weekly[[#This Row],[Actual]]="","",IF(AND(Weekly[[#This Row],[HGBC_P]]=FALSE,Weekly[[#This Row],[Actual]]=TRUE),AE488+Weekly[[#This Row],[BF H Odds]]-1,IF(AND(Weekly[[#This Row],[HGBC_P]]=TRUE,Weekly[[#This Row],[Actual]]=FALSE),AE488+Weekly[[#This Row],[BF V Odds]]-1,AE488-1)))</f>
        <v>77.16</v>
      </c>
      <c r="AF489" s="24">
        <f>IF(Weekly[[#This Row],[Actual]]="","",IF(AND(Weekly[[#This Row],[XGB_P]]=Weekly[[#This Row],[Actual]],Weekly[[#This Row],[XGB_P]]=TRUE),AF488+Weekly[[#This Row],[BF H Odds]]-1,IF(AND(Weekly[[#This Row],[XGB_P]]=Weekly[[#This Row],[Actual]],Weekly[[#This Row],[XGB_P]]=FALSE),AF488+Weekly[[#This Row],[BF V Odds]]-1,AF488-1)))</f>
        <v>29.29000000000002</v>
      </c>
      <c r="AG489" s="24">
        <f>IF(Weekly[[#This Row],[Actual]]="","",IF(AND(Weekly[[#This Row],[XGB_P]]=FALSE,Weekly[[#This Row],[Actual]]=TRUE),AG488+Weekly[[#This Row],[BF H Odds]]-1,IF(AND(Weekly[[#This Row],[XGB_P]]=TRUE,Weekly[[#This Row],[Actual]]=FALSE),AG488+Weekly[[#This Row],[BF V Odds]]-1,AG488-1)))</f>
        <v>48.659999999999989</v>
      </c>
      <c r="AH489" s="24">
        <f>IF(Weekly[[#This Row],[Actual]]="","",IF(AND(Weekly[[#This Row],[QDA_P]]=Weekly[[#This Row],[Actual]],Weekly[[#This Row],[QDA_P]]=TRUE),AH488+Weekly[[#This Row],[BF H Odds]]-1,IF(AND(Weekly[[#This Row],[QDA_P]]=Weekly[[#This Row],[Actual]],Weekly[[#This Row],[QDA_P]]=FALSE),AH488+Weekly[[#This Row],[BF V Odds]]-1,AH488-1)))</f>
        <v>-12.269999999999985</v>
      </c>
      <c r="AI489" s="24">
        <f>IF(Weekly[[#This Row],[Actual]]="","",IF(AND(Weekly[[#This Row],[QDA_P]]=FALSE,Weekly[[#This Row],[Actual]]=TRUE),AI488+Weekly[[#This Row],[BF H Odds]]-1,IF(AND(Weekly[[#This Row],[QDA_P]]=TRUE,Weekly[[#This Row],[Actual]]=FALSE),AI488+Weekly[[#This Row],[BF V Odds]]-1,AI488-1)))</f>
        <v>90.219999999999985</v>
      </c>
      <c r="AJ489" s="24">
        <f>IF(Weekly[[#This Row],[Actual]]="","",IF(AND(Weekly[[#This Row],[KNC_P]]=FALSE,Weekly[[#This Row],[Actual]]=TRUE),AJ488+Weekly[[#This Row],[BF H Odds]]-1,IF(AND(Weekly[[#This Row],[KNC_P]]=TRUE,Weekly[[#This Row],[Actual]]=FALSE),AJ488+Weekly[[#This Row],[BF V Odds]]-1,AJ488-1)))</f>
        <v>57.599999999999973</v>
      </c>
      <c r="AK489" s="24">
        <f>IF(Weekly[[#This Row],[Actual]]="","",IF(AND(Weekly[[#This Row],[KNC_P]]=FALSE,Weekly[[#This Row],[Actual]]=TRUE),AK488+Weekly[[#This Row],[BF H Odds]]-1,IF(AND(Weekly[[#This Row],[KNC_P]]=TRUE,Weekly[[#This Row],[Actual]]=FALSE),AK488+Weekly[[#This Row],[BF V Odds]]-1,AK488-1)))</f>
        <v>56.499999999999964</v>
      </c>
      <c r="AL489" s="30">
        <f>IF(Weekly[[#This Row],[Actual]]="","",COUNTIF(Weekly[[#This Row],[SVC_P]:[QDA_P]],TRUE))</f>
        <v>5</v>
      </c>
      <c r="AM489" s="30">
        <f>IF(Weekly[[#This Row],[Actual]]="","",COUNTIF(Weekly[[#This Row],[SVC_P]:[QDA_P]],FALSE))</f>
        <v>2</v>
      </c>
      <c r="AN489" s="36" t="str">
        <f>IF(AND(Weekly[[#This Row],[BF V Odds]]&gt;$BO$6,Weekly[[#This Row],[BF V Odds]] &lt; $BO$7),Weekly[[#This Row],[BF V Odds]],"")</f>
        <v/>
      </c>
      <c r="AO489" s="36" t="str">
        <f>IF(AND(Weekly[[#This Row],[BF H Odds]]&gt;$BO$6, Weekly[[#This Row],[BF H Odds]] &lt; $BO$7),Weekly[[#This Row],[BF H Odds]],"")</f>
        <v/>
      </c>
      <c r="AP489" s="37">
        <f>IF(AND(Weekly[[#This Row],[V Odds &lt;]]="",Weekly[[#This Row],[H Odds &lt;]]=""),AP488,IF(AND(Weekly[[#This Row],[H Odds &lt;]]&lt;&gt;"",Weekly[[#This Row],[SVC_P]]=TRUE,Weekly[[#This Row],[Actual]]=TRUE),AP488+Weekly[[#This Row],[H Odds &lt;]]-1,IF(AND(Weekly[[#This Row],[V Odds &lt;]]&lt;&gt;"",Weekly[[#This Row],[SVC_P]]=FALSE,Weekly[[#This Row],[Actual]]=FALSE),AP488+Weekly[[#This Row],[V Odds &lt;]]-1,IF(AND(Weekly[[#This Row],[V Odds &lt;]]&lt;&gt;"",Weekly[[#This Row],[SVC_P]]=FALSE,Weekly[[#This Row],[Actual]]=TRUE),AP488-1,IF(AND(Weekly[[#This Row],[H Odds &lt;]]&lt;&gt;"",Weekly[[#This Row],[SVC_P]]=TRUE,Weekly[[#This Row],[Actual]]=FALSE),AP488-1,AP488)))))</f>
        <v>84.63000000000001</v>
      </c>
      <c r="AQ489" s="37">
        <f>IF(AND(Weekly[[#This Row],[V Odds &lt;]]="",Weekly[[#This Row],[H Odds &lt;]]=""),AQ488,IF(AND(Weekly[[#This Row],[H Odds &lt;]]&lt;&gt;"",Weekly[[#This Row],[ADBC_P]]=TRUE,Weekly[[#This Row],[Actual]]=TRUE),AQ488+Weekly[[#This Row],[H Odds &lt;]]-1,IF(AND(Weekly[[#This Row],[V Odds &lt;]]&lt;&gt;"",Weekly[[#This Row],[ADBC_P]]=FALSE,Weekly[[#This Row],[Actual]]=FALSE),AQ488+Weekly[[#This Row],[V Odds &lt;]]-1,IF(AND(Weekly[[#This Row],[V Odds &lt;]]&lt;&gt;"",Weekly[[#This Row],[ADBC_P]]=FALSE,Weekly[[#This Row],[Actual]]=TRUE),AQ488-1,IF(AND(Weekly[[#This Row],[H Odds &lt;]]&lt;&gt;"",Weekly[[#This Row],[ADBC_P]]=TRUE,Weekly[[#This Row],[Actual]]=FALSE),AQ488-1,AQ488)))))</f>
        <v>58.33</v>
      </c>
      <c r="AR489" s="37">
        <f>IF(AND(Weekly[[#This Row],[V Odds &lt;]]="",Weekly[[#This Row],[H Odds &lt;]]=""),AR488,IF(AND(Weekly[[#This Row],[H Odds &lt;]]&lt;&gt;"",Weekly[[#This Row],[RFC_P]]=TRUE,Weekly[[#This Row],[Actual]]=TRUE),AR488+Weekly[[#This Row],[H Odds &lt;]]-1,IF(AND(Weekly[[#This Row],[V Odds &lt;]]&lt;&gt;"",Weekly[[#This Row],[RFC_P]]=FALSE,Weekly[[#This Row],[Actual]]=FALSE),AR488+Weekly[[#This Row],[V Odds &lt;]]-1,IF(AND(Weekly[[#This Row],[V Odds &lt;]]&lt;&gt;"",Weekly[[#This Row],[RFC_P]]=FALSE,Weekly[[#This Row],[Actual]]=TRUE),AR488-1,IF(AND(Weekly[[#This Row],[H Odds &lt;]]&lt;&gt;"",Weekly[[#This Row],[RFC_P]]=TRUE,Weekly[[#This Row],[Actual]]=FALSE),AR488-1,AR488)))))</f>
        <v>74.439999999999984</v>
      </c>
      <c r="AS489" s="37">
        <f>IF(AND(Weekly[[#This Row],[V Odds &lt;]]="",Weekly[[#This Row],[H Odds &lt;]]=""),AS488,IF(AND(Weekly[[#This Row],[H Odds &lt;]]&lt;&gt;"",Weekly[[#This Row],[GBC_P]]=TRUE,Weekly[[#This Row],[Actual]]=TRUE),AS488+Weekly[[#This Row],[H Odds &lt;]]-1,IF(AND(Weekly[[#This Row],[V Odds &lt;]]&lt;&gt;"",Weekly[[#This Row],[GBC_P]]=FALSE,Weekly[[#This Row],[Actual]]=FALSE),AS488+Weekly[[#This Row],[V Odds &lt;]]-1,IF(AND(Weekly[[#This Row],[V Odds &lt;]]&lt;&gt;"",Weekly[[#This Row],[GBC_P]]=FALSE,Weekly[[#This Row],[Actual]]=TRUE),AS488-1,IF(AND(Weekly[[#This Row],[H Odds &lt;]]&lt;&gt;"",Weekly[[#This Row],[GBC_P]]=TRUE,Weekly[[#This Row],[Actual]]=FALSE),AS488-1,AS488)))))</f>
        <v>58.63</v>
      </c>
      <c r="AT489" s="37">
        <f>IF(AND(Weekly[[#This Row],[V Odds &lt;]]="",Weekly[[#This Row],[H Odds &lt;]]=""),AT488,IF(AND(Weekly[[#This Row],[H Odds &lt;]]&lt;&gt;"",Weekly[[#This Row],[HGBC_P]]=TRUE,Weekly[[#This Row],[Actual]]=TRUE),AT488+Weekly[[#This Row],[H Odds &lt;]]-1,IF(AND(Weekly[[#This Row],[V Odds &lt;]]&lt;&gt;"",Weekly[[#This Row],[HGBC_P]]=FALSE,Weekly[[#This Row],[Actual]]=FALSE),AT488+Weekly[[#This Row],[V Odds &lt;]]-1,IF(AND(Weekly[[#This Row],[V Odds &lt;]]&lt;&gt;"",Weekly[[#This Row],[HGBC_P]]=FALSE,Weekly[[#This Row],[Actual]]=TRUE),AT488-1,IF(AND(Weekly[[#This Row],[H Odds &lt;]]&lt;&gt;"",Weekly[[#This Row],[HGBC_P]]=TRUE,Weekly[[#This Row],[Actual]]=FALSE),AT488-1,AT488)))))</f>
        <v>58.16</v>
      </c>
      <c r="AU489" s="37">
        <f>IF(AND(Weekly[[#This Row],[V Odds &lt;]]="",Weekly[[#This Row],[H Odds &lt;]]=""),AU488,IF(AND(Weekly[[#This Row],[H Odds &lt;]]&lt;&gt;"",Weekly[[#This Row],[XGB_P]]=TRUE,Weekly[[#This Row],[Actual]]=TRUE),AU488+Weekly[[#This Row],[H Odds &lt;]]-1,IF(AND(Weekly[[#This Row],[V Odds &lt;]]&lt;&gt;"",Weekly[[#This Row],[XGB_P]]=FALSE,Weekly[[#This Row],[Actual]]=FALSE),AU488+Weekly[[#This Row],[V Odds &lt;]]-1,IF(AND(Weekly[[#This Row],[V Odds &lt;]]&lt;&gt;"",Weekly[[#This Row],[XGB_P]]=FALSE,Weekly[[#This Row],[Actual]]=TRUE),AU488-1,IF(AND(Weekly[[#This Row],[H Odds &lt;]]&lt;&gt;"",Weekly[[#This Row],[XGB_P]]=TRUE,Weekly[[#This Row],[Actual]]=FALSE),AU488-1,AU488)))))</f>
        <v>71.760000000000005</v>
      </c>
      <c r="AV489" s="37">
        <f>IF(AND(Weekly[[#This Row],[V Odds &lt;]]="",Weekly[[#This Row],[H Odds &lt;]]=""),AV488,IF(AND(Weekly[[#This Row],[H Odds &lt;]]&lt;&gt;"",Weekly[[#This Row],[QDA_P]]=TRUE,Weekly[[#This Row],[Actual]]=TRUE),AV488+Weekly[[#This Row],[H Odds &lt;]]-1,IF(AND(Weekly[[#This Row],[V Odds &lt;]]&lt;&gt;"",Weekly[[#This Row],[QDA_P]]=FALSE,Weekly[[#This Row],[Actual]]=FALSE),AV488+Weekly[[#This Row],[V Odds &lt;]]-1,IF(AND(Weekly[[#This Row],[V Odds &lt;]]&lt;&gt;"",Weekly[[#This Row],[QDA_P]]=FALSE,Weekly[[#This Row],[Actual]]=TRUE),AV488-1,IF(AND(Weekly[[#This Row],[H Odds &lt;]]&lt;&gt;"",Weekly[[#This Row],[QDA_P]]=TRUE,Weekly[[#This Row],[Actual]]=FALSE),AV488-1,AV488)))))</f>
        <v>60.499999999999986</v>
      </c>
      <c r="AW489" s="37">
        <f>IF(AND(Weekly[[#This Row],[H Odds &lt;]]="",Weekly[[#This Row],[V Odds &lt;]]=""),AW488,IF(AND(Weekly[[#This Row],[KNC_P]]=Weekly[[#This Row],[Actual]],Weekly[[#This Row],[KNC_P]]=TRUE),AW488+Weekly[[#This Row],[BF H Odds]]-1,IF(AND(Weekly[[#This Row],[KNC_P]]=Weekly[[#This Row],[Actual]],Weekly[[#This Row],[KNC_P]]=FALSE),AW488+Weekly[[#This Row],[BF V Odds]]-1,AW488-1)))</f>
        <v>55.650000000000013</v>
      </c>
      <c r="AX489" s="37">
        <f>IF(AND(Weekly[[#This Row],[V Odds &lt;]]="",Weekly[[#This Row],[H Odds &lt;]]=""),AX488,IF(AND(Weekly[[#This Row],[V Odds &lt;]]&lt;&gt;"",Weekly[[#This Row],[FALSES]]&gt;0,Weekly[[#This Row],[Actual]]=FALSE),AX488+Weekly[[#This Row],[V Odds &lt;]]-1,IF(AND(Weekly[[#This Row],[H Odds &lt;]]&lt;&gt;"",Weekly[[#This Row],[TRUES]]&gt;0,Weekly[[#This Row],[Actual]]=TRUE),AX488+Weekly[[#This Row],[H Odds &lt;]]-1,IF(AND(Weekly[[#This Row],[V Odds &lt;]]&lt;&gt;"",Weekly[[#This Row],[FALSES]]=0),AX488,IF(AND(Weekly[[#This Row],[H Odds &lt;]]&lt;&gt;"",Weekly[[#This Row],[TRUES]]=0),AX488,AX488-1)))))</f>
        <v>109.34999999999997</v>
      </c>
      <c r="AY489" s="37">
        <f>IF(AND(Weekly[[#This Row],[V Odds &lt;]]="",Weekly[[#This Row],[H Odds &lt;]]=""),AY488,IF(AND(Weekly[[#This Row],[V Odds &lt;]]&lt;&gt;"",Weekly[[#This Row],[FALSES]]&gt;0,Weekly[[#This Row],[Actual]]=FALSE),AY488+((Weekly[[#This Row],[V Odds &lt;]]-1)*0.92),IF(AND(Weekly[[#This Row],[H Odds &lt;]]&lt;&gt;"",Weekly[[#This Row],[TRUES]]&gt;0,Weekly[[#This Row],[Actual]]=TRUE),AY488+((Weekly[[#This Row],[H Odds &lt;]]-1)*0.92),IF(AND(Weekly[[#This Row],[V Odds &lt;]]&lt;&gt;"",Weekly[[#This Row],[FALSES]]=0),AY488,IF(AND(Weekly[[#This Row],[H Odds &lt;]]&lt;&gt;"",Weekly[[#This Row],[TRUES]]=0),AY488,AY488-1)))))</f>
        <v>98.442000000000021</v>
      </c>
      <c r="AZ489" s="37">
        <f>IF(AND(Weekly[[#This Row],[V Odds &lt;]]="",Weekly[[#This Row],[H Odds &lt;]]=""),AZ488,IF(AND(Weekly[[#This Row],[V Odds &lt;]]&lt;&gt;"",Weekly[[#This Row],[Actual]]=FALSE),AZ488+Weekly[[#This Row],[V Odds &lt;]]-1,IF(AND(Weekly[[#This Row],[H Odds &lt;]]&lt;&gt;"",Weekly[[#This Row],[Actual]]=TRUE),AZ488+Weekly[[#This Row],[H Odds &lt;]]-1,AZ488-1)))</f>
        <v>99.519999999999982</v>
      </c>
      <c r="BA489" s="38">
        <f>IF(Weekly[[#This Row],[H Odds &lt;]]="",BA488,IF(AND(Weekly[[#This Row],[H Odds &lt;]]&lt;&gt;"",Weekly[[#This Row],[SVC_P]]=TRUE,Weekly[[#This Row],[Actual]]=TRUE),BA488+Weekly[[#This Row],[H Odds &lt;]]-1,IF(AND(Weekly[[#This Row],[H Odds &lt;]]&lt;&gt;"",Weekly[[#This Row],[SVC_P]]=TRUE,Weekly[[#This Row],[Actual]]=FALSE),BA488-1,BA488)))</f>
        <v>79.589999999999989</v>
      </c>
      <c r="BB489" s="38">
        <f>IF(Weekly[[#This Row],[H Odds &lt;]]="",BB488,IF(AND(Weekly[[#This Row],[H Odds &lt;]]&lt;&gt;"",Weekly[[#This Row],[ADBC_P]]=TRUE,Weekly[[#This Row],[Actual]]=TRUE),BB488+Weekly[[#This Row],[H Odds &lt;]]-1,IF(AND(Weekly[[#This Row],[H Odds &lt;]]&lt;&gt;"",Weekly[[#This Row],[ADBC_P]]=TRUE,Weekly[[#This Row],[Actual]]=FALSE),BB488-1,BB488)))</f>
        <v>53.41</v>
      </c>
      <c r="BC489" s="38">
        <f>IF(Weekly[[#This Row],[H Odds &lt;]]="",BC488,IF(AND(Weekly[[#This Row],[H Odds &lt;]]&lt;&gt;"",Weekly[[#This Row],[RFC_P]]=TRUE,Weekly[[#This Row],[Actual]]=TRUE),BC488+Weekly[[#This Row],[H Odds &lt;]]-1,IF(AND(Weekly[[#This Row],[H Odds &lt;]]&lt;&gt;"",Weekly[[#This Row],[RFC_P]]=TRUE,Weekly[[#This Row],[Actual]]=FALSE),BC488-1,BC488)))</f>
        <v>55.109999999999992</v>
      </c>
      <c r="BD489" s="38">
        <f>IF(Weekly[[#This Row],[H Odds &lt;]]="",BD488,IF(AND(Weekly[[#This Row],[H Odds &lt;]]&lt;&gt;"",Weekly[[#This Row],[GBC_P]]=TRUE,Weekly[[#This Row],[Actual]]=TRUE),BD488+Weekly[[#This Row],[H Odds &lt;]]-1,IF(AND(Weekly[[#This Row],[H Odds &lt;]]&lt;&gt;"",Weekly[[#This Row],[GBC_P]]=TRUE,Weekly[[#This Row],[Actual]]=FALSE),BD488-1,BD488)))</f>
        <v>55.110000000000007</v>
      </c>
      <c r="BE489" s="38">
        <f>IF(Weekly[[#This Row],[H Odds &lt;]]="",BE488,IF(AND(Weekly[[#This Row],[H Odds &lt;]]&lt;&gt;"",Weekly[[#This Row],[HGBC_P]]=TRUE,Weekly[[#This Row],[Actual]]=TRUE),BE488+Weekly[[#This Row],[H Odds &lt;]]-1,IF(AND(Weekly[[#This Row],[H Odds &lt;]]&lt;&gt;"",Weekly[[#This Row],[HGBC_P]]=TRUE,Weekly[[#This Row],[Actual]]=FALSE),BE488-1,BE488)))</f>
        <v>58.459999999999994</v>
      </c>
      <c r="BF489" s="38">
        <f>IF(Weekly[[#This Row],[H Odds &lt;]]="",BF488,IF(AND(Weekly[[#This Row],[H Odds &lt;]]&lt;&gt;"",Weekly[[#This Row],[XGB_P]]=TRUE,Weekly[[#This Row],[Actual]]=TRUE),BF488+Weekly[[#This Row],[H Odds &lt;]]-1,IF(AND(Weekly[[#This Row],[H Odds &lt;]]&lt;&gt;"",Weekly[[#This Row],[XGB_P]]=TRUE,Weekly[[#This Row],[Actual]]=FALSE),BF488-1,BF488)))</f>
        <v>65.08</v>
      </c>
      <c r="BG489" s="38">
        <f>IF(Weekly[[#This Row],[H Odds &lt;]]="",BG488,IF(AND(Weekly[[#This Row],[H Odds &lt;]]&lt;&gt;"",Weekly[[#This Row],[QDA_P]]=TRUE,Weekly[[#This Row],[Actual]]=TRUE),BG488+Weekly[[#This Row],[H Odds &lt;]]-1,IF(AND(Weekly[[#This Row],[H Odds &lt;]]&lt;&gt;"",Weekly[[#This Row],[QDA_P]]=TRUE,Weekly[[#This Row],[Actual]]=FALSE),BG488-1,BG488)))</f>
        <v>50.429999999999993</v>
      </c>
      <c r="BH489" s="38">
        <f>IF(Weekly[[#This Row],[H Odds &lt;]]="",BH488,IF(AND(Weekly[[#This Row],[H Odds &lt;]]&lt;&gt;"",Weekly[[#This Row],[KNC_P]]=TRUE,Weekly[[#This Row],[Actual]]=TRUE),BH488+Weekly[[#This Row],[H Odds &lt;]]-1,IF(AND(Weekly[[#This Row],[H Odds &lt;]]&lt;&gt;"",Weekly[[#This Row],[KNC_P]]=TRUE,Weekly[[#This Row],[Actual]]=FALSE),BH488-1,BH488)))</f>
        <v>58.499999999999993</v>
      </c>
      <c r="BI489" s="38">
        <f>IF(Weekly[[#This Row],[H Odds &lt;]]="",BI488,IF(AND(Weekly[[#This Row],[H Odds &lt;]]&lt;&gt;"",Weekly[[#This Row],[TRUES]]&gt;0,Weekly[[#This Row],[Actual]]=TRUE),BI488+Weekly[[#This Row],[H Odds &lt;]]-1,IF(AND(Weekly[[#This Row],[H Odds &lt;]]&lt;&gt;"",Weekly[[#This Row],[TRUES]]=0),BI488,BI488-1)))</f>
        <v>79.589999999999989</v>
      </c>
      <c r="BJ489" s="38">
        <f>IF(Weekly[[#This Row],[H Odds &lt;]]="",BJ488,IF(AND(Weekly[[#This Row],[H Odds &lt;]]&lt;&gt;"",Weekly[[#This Row],[Actual]]=TRUE),BJ488+Weekly[[#This Row],[H Odds &lt;]]-1,IF(AND(Weekly[[#This Row],[H Odds &lt;]]&lt;&gt;"",Weekly[[#This Row],[Actual]]=FALSE),BJ488-1,BJ488)))</f>
        <v>81.489999999999995</v>
      </c>
      <c r="BK489" s="58">
        <f>IF(AND(Weekly[[#This Row],[TRUES]]&gt;4,Weekly[[#This Row],[Actual]]=TRUE),BK488+Weekly[[#This Row],[BF H Odds]]-1,IF(AND(Weekly[[#This Row],[FALSES]]&gt;4,Weekly[[#This Row],[Actual]]=FALSE),BK488+Weekly[[#This Row],[BF V Odds]]-1,IF(AND(Weekly[[#This Row],[TRUES]]&gt;4,Weekly[[#This Row],[Actual]]=FALSE),BK488-1,IF(AND(Weekly[[#This Row],[FALSES]]&gt;4,Weekly[[#This Row],[Actual]]=TRUE),BK488-1,BK488))))</f>
        <v>-0.23999999999997135</v>
      </c>
      <c r="BL489" s="58">
        <f>IF(AND(Weekly[[#This Row],[TRUES]]&gt;5,Weekly[[#This Row],[Actual]]=TRUE),BL488+Weekly[[#This Row],[BF H Odds]]-1,IF(AND(Weekly[[#This Row],[FALSES]]&gt;5,Weekly[[#This Row],[Actual]]=FALSE),BL488+Weekly[[#This Row],[BF V Odds]]-1,IF(AND(Weekly[[#This Row],[TRUES]]&gt;5,Weekly[[#This Row],[Actual]]=FALSE),BL488-1,IF(AND(Weekly[[#This Row],[FALSES]]&gt;5,Weekly[[#This Row],[Actual]]=TRUE),BL488-1,BL488))))</f>
        <v>8.2600000000000229</v>
      </c>
      <c r="BM489" s="58">
        <f>IF(AND(Weekly[[#This Row],[TRUES]]&gt;6,Weekly[[#This Row],[Actual]]=TRUE),BM488+Weekly[[#This Row],[BF H Odds]]-1,IF(AND(Weekly[[#This Row],[FALSES]]&gt;6,Weekly[[#This Row],[Actual]]=FALSE),BM488+Weekly[[#This Row],[BF V Odds]]-1,IF(AND(Weekly[[#This Row],[TRUES]]&gt;6,Weekly[[#This Row],[Actual]]=FALSE),BM488-1,IF(AND(Weekly[[#This Row],[FALSES]]&gt;6,Weekly[[#This Row],[Actual]]=TRUE),BM488-1,BM488))))</f>
        <v>38.88000000000001</v>
      </c>
    </row>
    <row r="490" spans="1:65" x14ac:dyDescent="0.25">
      <c r="A490" s="34"/>
      <c r="B490" s="10">
        <v>44304</v>
      </c>
      <c r="C490" s="17" t="s">
        <v>20</v>
      </c>
      <c r="D490" s="15" t="s">
        <v>26</v>
      </c>
      <c r="E490" t="b">
        <v>1</v>
      </c>
      <c r="F490" t="b">
        <v>1</v>
      </c>
      <c r="G490" t="b">
        <v>1</v>
      </c>
      <c r="H490" t="b">
        <v>1</v>
      </c>
      <c r="I490" t="b">
        <v>1</v>
      </c>
      <c r="J490" t="b">
        <v>1</v>
      </c>
      <c r="K490" t="b">
        <v>1</v>
      </c>
      <c r="L490" t="b">
        <v>1</v>
      </c>
      <c r="O490" t="str">
        <f>IF(Weekly[[#This Row],[H/V]]="H",Weekly[[#This Row],[BF H Odds]],IF(Weekly[[#This Row],[H/V]]="V",Weekly[[#This Row],[BF V Odds]],""))</f>
        <v/>
      </c>
      <c r="P490" t="b">
        <v>0</v>
      </c>
      <c r="R490" s="35">
        <f>IFERROR(IF(Weekly[[#This Row],[Won Bet?]]="yes",R489+(Weekly[[#This Row],[BF Odds]]*Weekly[[#This Row],[BF Stake]])-Weekly[[#This Row],[BF Stake]],R489-Weekly[[#This Row],[BF Stake]]),R489)</f>
        <v>1245.154</v>
      </c>
      <c r="S490" s="9">
        <f>IFERROR(IF(Weekly[[#This Row],[Won Bet?]]="yes",S489+(((Weekly[[#This Row],[BF Odds]]*Weekly[[#This Row],[BF Stake]])-Weekly[[#This Row],[BF Stake]])*0.92),S489-Weekly[[#This Row],[BF Stake]]),S489)</f>
        <v>1191.9816799999999</v>
      </c>
      <c r="T490">
        <v>2</v>
      </c>
      <c r="U490">
        <v>1.98</v>
      </c>
      <c r="V490" s="24">
        <f>IF(Weekly[[#This Row],[Actual]]="","",IF(AND(Weekly[[#This Row],[SVC_P]]=Weekly[[#This Row],[Actual]],Weekly[[#This Row],[SVC_P]]=TRUE),V489+Weekly[[#This Row],[BF H Odds]]-1,IF(AND(Weekly[[#This Row],[SVC_P]]=Weekly[[#This Row],[Actual]],Weekly[[#This Row],[SVC_P]]=FALSE),V489+Weekly[[#This Row],[BF V Odds]]-1,V489-1)))</f>
        <v>62.130000000000052</v>
      </c>
      <c r="W490" s="24">
        <f>IF(Weekly[[#This Row],[Actual]]="","",IF(AND(Weekly[[#This Row],[SVC_P]]=FALSE,Weekly[[#This Row],[Actual]]=TRUE),W489+Weekly[[#This Row],[BF H Odds]]-1,IF(AND(Weekly[[#This Row],[SVC_P]]=TRUE,Weekly[[#This Row],[Actual]]=FALSE,),W489+Weekly[[#This Row],[BF V Odds]]-1,W489-1)))</f>
        <v>-420.64</v>
      </c>
      <c r="X490" s="24">
        <f>IF(Weekly[[#This Row],[Actual]]="","",IF(AND(Weekly[[#This Row],[ADBC_P]]=Weekly[[#This Row],[Actual]],Weekly[[#This Row],[ADBC_P]]=TRUE),X489+Weekly[[#This Row],[BF H Odds]]-1,IF(AND(Weekly[[#This Row],[ADBC_P]]=Weekly[[#This Row],[Actual]],Weekly[[#This Row],[ADBC_P]]=FALSE),X489+Weekly[[#This Row],[BF V Odds]]-1,X489-1)))</f>
        <v>14.79000000000002</v>
      </c>
      <c r="Y490" s="24">
        <f>IF(Weekly[[#This Row],[Actual]]="","",IF(AND(Weekly[[#This Row],[ADBC_P]]=FALSE,Weekly[[#This Row],[Actual]]=TRUE),Y489+Weekly[[#This Row],[BF H Odds]]-1,IF(AND(Weekly[[#This Row],[ADBC_P]]=TRUE,Weekly[[#This Row],[Actual]]=FALSE),Y489+Weekly[[#This Row],[BF V Odds]]-1,Y489-1)))</f>
        <v>63.160000000000011</v>
      </c>
      <c r="Z490" s="24">
        <f>IF(Weekly[[#This Row],[Actual]]="","",IF(AND(Weekly[[#This Row],[RFC_P]]=Weekly[[#This Row],[Actual]],Weekly[[#This Row],[RFC_P]]=TRUE),Z489+Weekly[[#This Row],[BF H Odds]]-1,IF(AND(Weekly[[#This Row],[RFC_P]]=Weekly[[#This Row],[Actual]],Weekly[[#This Row],[RFC_P]]=FALSE),Z489+Weekly[[#This Row],[BF V Odds]]-1,Z489-1)))</f>
        <v>28.430000000000007</v>
      </c>
      <c r="AA490" s="24">
        <f>IF(Weekly[[#This Row],[Actual]]="","",IF(AND(Weekly[[#This Row],[RFC_P]]=FALSE,Weekly[[#This Row],[Actual]]=TRUE),AA489+Weekly[[#This Row],[BF H Odds]]-1,IF(AND(Weekly[[#This Row],[RFC_P]]=TRUE,Weekly[[#This Row],[Actual]]=FALSE),AA489+Weekly[[#This Row],[BF V Odds]]-1,AA489-1)))</f>
        <v>49.519999999999975</v>
      </c>
      <c r="AB490" s="24">
        <f>IF(Weekly[[#This Row],[Actual]]="","",IF(AND(Weekly[[#This Row],[GBC_P]]=Weekly[[#This Row],[Actual]],Weekly[[#This Row],[GBC_P]]=TRUE),AB489+Weekly[[#This Row],[BF H Odds]]-1,IF(AND(Weekly[[#This Row],[GBC_P]]=Weekly[[#This Row],[Actual]],Weekly[[#This Row],[GBC_P]]=FALSE),AB489+Weekly[[#This Row],[BF V Odds]]-1,AB489-1)))</f>
        <v>5.9500000000000082</v>
      </c>
      <c r="AC490" s="24">
        <f>IF(Weekly[[#This Row],[Actual]]="","",IF(AND(Weekly[[#This Row],[GBC_P]]=FALSE,Weekly[[#This Row],[Actual]]=TRUE),AC489+Weekly[[#This Row],[BF H Odds]]-1,IF(AND(Weekly[[#This Row],[GBC_P]]=TRUE,Weekly[[#This Row],[Actual]]=FALSE),AC489+Weekly[[#This Row],[BF V Odds]]-1,AC489-1)))</f>
        <v>71.999999999999943</v>
      </c>
      <c r="AD490" s="24">
        <f>IF(Weekly[[#This Row],[Actual]]="","",IF(AND(Weekly[[#This Row],[HGBC_P]]=Weekly[[#This Row],[Actual]],Weekly[[#This Row],[HGBC_P]]=TRUE),AD489+Weekly[[#This Row],[BF H Odds]]-1,IF(AND(Weekly[[#This Row],[HGBC_P]]=Weekly[[#This Row],[Actual]],Weekly[[#This Row],[HGBC_P]]=FALSE),AD489+Weekly[[#This Row],[BF V Odds]]-1,AD489-1)))</f>
        <v>-0.2099999999999751</v>
      </c>
      <c r="AE490" s="24">
        <f>IF(Weekly[[#This Row],[Actual]]="","",IF(AND(Weekly[[#This Row],[HGBC_P]]=FALSE,Weekly[[#This Row],[Actual]]=TRUE),AE489+Weekly[[#This Row],[BF H Odds]]-1,IF(AND(Weekly[[#This Row],[HGBC_P]]=TRUE,Weekly[[#This Row],[Actual]]=FALSE),AE489+Weekly[[#This Row],[BF V Odds]]-1,AE489-1)))</f>
        <v>78.16</v>
      </c>
      <c r="AF490" s="24">
        <f>IF(Weekly[[#This Row],[Actual]]="","",IF(AND(Weekly[[#This Row],[XGB_P]]=Weekly[[#This Row],[Actual]],Weekly[[#This Row],[XGB_P]]=TRUE),AF489+Weekly[[#This Row],[BF H Odds]]-1,IF(AND(Weekly[[#This Row],[XGB_P]]=Weekly[[#This Row],[Actual]],Weekly[[#This Row],[XGB_P]]=FALSE),AF489+Weekly[[#This Row],[BF V Odds]]-1,AF489-1)))</f>
        <v>28.29000000000002</v>
      </c>
      <c r="AG490" s="24">
        <f>IF(Weekly[[#This Row],[Actual]]="","",IF(AND(Weekly[[#This Row],[XGB_P]]=FALSE,Weekly[[#This Row],[Actual]]=TRUE),AG489+Weekly[[#This Row],[BF H Odds]]-1,IF(AND(Weekly[[#This Row],[XGB_P]]=TRUE,Weekly[[#This Row],[Actual]]=FALSE),AG489+Weekly[[#This Row],[BF V Odds]]-1,AG489-1)))</f>
        <v>49.659999999999989</v>
      </c>
      <c r="AH490" s="24">
        <f>IF(Weekly[[#This Row],[Actual]]="","",IF(AND(Weekly[[#This Row],[QDA_P]]=Weekly[[#This Row],[Actual]],Weekly[[#This Row],[QDA_P]]=TRUE),AH489+Weekly[[#This Row],[BF H Odds]]-1,IF(AND(Weekly[[#This Row],[QDA_P]]=Weekly[[#This Row],[Actual]],Weekly[[#This Row],[QDA_P]]=FALSE),AH489+Weekly[[#This Row],[BF V Odds]]-1,AH489-1)))</f>
        <v>-13.269999999999985</v>
      </c>
      <c r="AI490" s="24">
        <f>IF(Weekly[[#This Row],[Actual]]="","",IF(AND(Weekly[[#This Row],[QDA_P]]=FALSE,Weekly[[#This Row],[Actual]]=TRUE),AI489+Weekly[[#This Row],[BF H Odds]]-1,IF(AND(Weekly[[#This Row],[QDA_P]]=TRUE,Weekly[[#This Row],[Actual]]=FALSE),AI489+Weekly[[#This Row],[BF V Odds]]-1,AI489-1)))</f>
        <v>91.219999999999985</v>
      </c>
      <c r="AJ490" s="24">
        <f>IF(Weekly[[#This Row],[Actual]]="","",IF(AND(Weekly[[#This Row],[KNC_P]]=FALSE,Weekly[[#This Row],[Actual]]=TRUE),AJ489+Weekly[[#This Row],[BF H Odds]]-1,IF(AND(Weekly[[#This Row],[KNC_P]]=TRUE,Weekly[[#This Row],[Actual]]=FALSE),AJ489+Weekly[[#This Row],[BF V Odds]]-1,AJ489-1)))</f>
        <v>58.599999999999973</v>
      </c>
      <c r="AK490" s="24">
        <f>IF(Weekly[[#This Row],[Actual]]="","",IF(AND(Weekly[[#This Row],[KNC_P]]=FALSE,Weekly[[#This Row],[Actual]]=TRUE),AK489+Weekly[[#This Row],[BF H Odds]]-1,IF(AND(Weekly[[#This Row],[KNC_P]]=TRUE,Weekly[[#This Row],[Actual]]=FALSE),AK489+Weekly[[#This Row],[BF V Odds]]-1,AK489-1)))</f>
        <v>57.499999999999964</v>
      </c>
      <c r="AL490" s="30">
        <f>IF(Weekly[[#This Row],[Actual]]="","",COUNTIF(Weekly[[#This Row],[SVC_P]:[QDA_P]],TRUE))</f>
        <v>7</v>
      </c>
      <c r="AM490" s="30">
        <f>IF(Weekly[[#This Row],[Actual]]="","",COUNTIF(Weekly[[#This Row],[SVC_P]:[QDA_P]],FALSE))</f>
        <v>0</v>
      </c>
      <c r="AN490" s="36" t="str">
        <f>IF(AND(Weekly[[#This Row],[BF V Odds]]&gt;$BO$6,Weekly[[#This Row],[BF V Odds]] &lt; $BO$7),Weekly[[#This Row],[BF V Odds]],"")</f>
        <v/>
      </c>
      <c r="AO490" s="36" t="str">
        <f>IF(AND(Weekly[[#This Row],[BF H Odds]]&gt;$BO$6, Weekly[[#This Row],[BF H Odds]] &lt; $BO$7),Weekly[[#This Row],[BF H Odds]],"")</f>
        <v/>
      </c>
      <c r="AP490" s="37">
        <f>IF(AND(Weekly[[#This Row],[V Odds &lt;]]="",Weekly[[#This Row],[H Odds &lt;]]=""),AP489,IF(AND(Weekly[[#This Row],[H Odds &lt;]]&lt;&gt;"",Weekly[[#This Row],[SVC_P]]=TRUE,Weekly[[#This Row],[Actual]]=TRUE),AP489+Weekly[[#This Row],[H Odds &lt;]]-1,IF(AND(Weekly[[#This Row],[V Odds &lt;]]&lt;&gt;"",Weekly[[#This Row],[SVC_P]]=FALSE,Weekly[[#This Row],[Actual]]=FALSE),AP489+Weekly[[#This Row],[V Odds &lt;]]-1,IF(AND(Weekly[[#This Row],[V Odds &lt;]]&lt;&gt;"",Weekly[[#This Row],[SVC_P]]=FALSE,Weekly[[#This Row],[Actual]]=TRUE),AP489-1,IF(AND(Weekly[[#This Row],[H Odds &lt;]]&lt;&gt;"",Weekly[[#This Row],[SVC_P]]=TRUE,Weekly[[#This Row],[Actual]]=FALSE),AP489-1,AP489)))))</f>
        <v>84.63000000000001</v>
      </c>
      <c r="AQ490" s="37">
        <f>IF(AND(Weekly[[#This Row],[V Odds &lt;]]="",Weekly[[#This Row],[H Odds &lt;]]=""),AQ489,IF(AND(Weekly[[#This Row],[H Odds &lt;]]&lt;&gt;"",Weekly[[#This Row],[ADBC_P]]=TRUE,Weekly[[#This Row],[Actual]]=TRUE),AQ489+Weekly[[#This Row],[H Odds &lt;]]-1,IF(AND(Weekly[[#This Row],[V Odds &lt;]]&lt;&gt;"",Weekly[[#This Row],[ADBC_P]]=FALSE,Weekly[[#This Row],[Actual]]=FALSE),AQ489+Weekly[[#This Row],[V Odds &lt;]]-1,IF(AND(Weekly[[#This Row],[V Odds &lt;]]&lt;&gt;"",Weekly[[#This Row],[ADBC_P]]=FALSE,Weekly[[#This Row],[Actual]]=TRUE),AQ489-1,IF(AND(Weekly[[#This Row],[H Odds &lt;]]&lt;&gt;"",Weekly[[#This Row],[ADBC_P]]=TRUE,Weekly[[#This Row],[Actual]]=FALSE),AQ489-1,AQ489)))))</f>
        <v>58.33</v>
      </c>
      <c r="AR490" s="37">
        <f>IF(AND(Weekly[[#This Row],[V Odds &lt;]]="",Weekly[[#This Row],[H Odds &lt;]]=""),AR489,IF(AND(Weekly[[#This Row],[H Odds &lt;]]&lt;&gt;"",Weekly[[#This Row],[RFC_P]]=TRUE,Weekly[[#This Row],[Actual]]=TRUE),AR489+Weekly[[#This Row],[H Odds &lt;]]-1,IF(AND(Weekly[[#This Row],[V Odds &lt;]]&lt;&gt;"",Weekly[[#This Row],[RFC_P]]=FALSE,Weekly[[#This Row],[Actual]]=FALSE),AR489+Weekly[[#This Row],[V Odds &lt;]]-1,IF(AND(Weekly[[#This Row],[V Odds &lt;]]&lt;&gt;"",Weekly[[#This Row],[RFC_P]]=FALSE,Weekly[[#This Row],[Actual]]=TRUE),AR489-1,IF(AND(Weekly[[#This Row],[H Odds &lt;]]&lt;&gt;"",Weekly[[#This Row],[RFC_P]]=TRUE,Weekly[[#This Row],[Actual]]=FALSE),AR489-1,AR489)))))</f>
        <v>74.439999999999984</v>
      </c>
      <c r="AS490" s="37">
        <f>IF(AND(Weekly[[#This Row],[V Odds &lt;]]="",Weekly[[#This Row],[H Odds &lt;]]=""),AS489,IF(AND(Weekly[[#This Row],[H Odds &lt;]]&lt;&gt;"",Weekly[[#This Row],[GBC_P]]=TRUE,Weekly[[#This Row],[Actual]]=TRUE),AS489+Weekly[[#This Row],[H Odds &lt;]]-1,IF(AND(Weekly[[#This Row],[V Odds &lt;]]&lt;&gt;"",Weekly[[#This Row],[GBC_P]]=FALSE,Weekly[[#This Row],[Actual]]=FALSE),AS489+Weekly[[#This Row],[V Odds &lt;]]-1,IF(AND(Weekly[[#This Row],[V Odds &lt;]]&lt;&gt;"",Weekly[[#This Row],[GBC_P]]=FALSE,Weekly[[#This Row],[Actual]]=TRUE),AS489-1,IF(AND(Weekly[[#This Row],[H Odds &lt;]]&lt;&gt;"",Weekly[[#This Row],[GBC_P]]=TRUE,Weekly[[#This Row],[Actual]]=FALSE),AS489-1,AS489)))))</f>
        <v>58.63</v>
      </c>
      <c r="AT490" s="37">
        <f>IF(AND(Weekly[[#This Row],[V Odds &lt;]]="",Weekly[[#This Row],[H Odds &lt;]]=""),AT489,IF(AND(Weekly[[#This Row],[H Odds &lt;]]&lt;&gt;"",Weekly[[#This Row],[HGBC_P]]=TRUE,Weekly[[#This Row],[Actual]]=TRUE),AT489+Weekly[[#This Row],[H Odds &lt;]]-1,IF(AND(Weekly[[#This Row],[V Odds &lt;]]&lt;&gt;"",Weekly[[#This Row],[HGBC_P]]=FALSE,Weekly[[#This Row],[Actual]]=FALSE),AT489+Weekly[[#This Row],[V Odds &lt;]]-1,IF(AND(Weekly[[#This Row],[V Odds &lt;]]&lt;&gt;"",Weekly[[#This Row],[HGBC_P]]=FALSE,Weekly[[#This Row],[Actual]]=TRUE),AT489-1,IF(AND(Weekly[[#This Row],[H Odds &lt;]]&lt;&gt;"",Weekly[[#This Row],[HGBC_P]]=TRUE,Weekly[[#This Row],[Actual]]=FALSE),AT489-1,AT489)))))</f>
        <v>58.16</v>
      </c>
      <c r="AU490" s="37">
        <f>IF(AND(Weekly[[#This Row],[V Odds &lt;]]="",Weekly[[#This Row],[H Odds &lt;]]=""),AU489,IF(AND(Weekly[[#This Row],[H Odds &lt;]]&lt;&gt;"",Weekly[[#This Row],[XGB_P]]=TRUE,Weekly[[#This Row],[Actual]]=TRUE),AU489+Weekly[[#This Row],[H Odds &lt;]]-1,IF(AND(Weekly[[#This Row],[V Odds &lt;]]&lt;&gt;"",Weekly[[#This Row],[XGB_P]]=FALSE,Weekly[[#This Row],[Actual]]=FALSE),AU489+Weekly[[#This Row],[V Odds &lt;]]-1,IF(AND(Weekly[[#This Row],[V Odds &lt;]]&lt;&gt;"",Weekly[[#This Row],[XGB_P]]=FALSE,Weekly[[#This Row],[Actual]]=TRUE),AU489-1,IF(AND(Weekly[[#This Row],[H Odds &lt;]]&lt;&gt;"",Weekly[[#This Row],[XGB_P]]=TRUE,Weekly[[#This Row],[Actual]]=FALSE),AU489-1,AU489)))))</f>
        <v>71.760000000000005</v>
      </c>
      <c r="AV490" s="37">
        <f>IF(AND(Weekly[[#This Row],[V Odds &lt;]]="",Weekly[[#This Row],[H Odds &lt;]]=""),AV489,IF(AND(Weekly[[#This Row],[H Odds &lt;]]&lt;&gt;"",Weekly[[#This Row],[QDA_P]]=TRUE,Weekly[[#This Row],[Actual]]=TRUE),AV489+Weekly[[#This Row],[H Odds &lt;]]-1,IF(AND(Weekly[[#This Row],[V Odds &lt;]]&lt;&gt;"",Weekly[[#This Row],[QDA_P]]=FALSE,Weekly[[#This Row],[Actual]]=FALSE),AV489+Weekly[[#This Row],[V Odds &lt;]]-1,IF(AND(Weekly[[#This Row],[V Odds &lt;]]&lt;&gt;"",Weekly[[#This Row],[QDA_P]]=FALSE,Weekly[[#This Row],[Actual]]=TRUE),AV489-1,IF(AND(Weekly[[#This Row],[H Odds &lt;]]&lt;&gt;"",Weekly[[#This Row],[QDA_P]]=TRUE,Weekly[[#This Row],[Actual]]=FALSE),AV489-1,AV489)))))</f>
        <v>60.499999999999986</v>
      </c>
      <c r="AW490" s="37">
        <f>IF(AND(Weekly[[#This Row],[H Odds &lt;]]="",Weekly[[#This Row],[V Odds &lt;]]=""),AW489,IF(AND(Weekly[[#This Row],[KNC_P]]=Weekly[[#This Row],[Actual]],Weekly[[#This Row],[KNC_P]]=TRUE),AW489+Weekly[[#This Row],[BF H Odds]]-1,IF(AND(Weekly[[#This Row],[KNC_P]]=Weekly[[#This Row],[Actual]],Weekly[[#This Row],[KNC_P]]=FALSE),AW489+Weekly[[#This Row],[BF V Odds]]-1,AW489-1)))</f>
        <v>55.650000000000013</v>
      </c>
      <c r="AX490" s="37">
        <f>IF(AND(Weekly[[#This Row],[V Odds &lt;]]="",Weekly[[#This Row],[H Odds &lt;]]=""),AX489,IF(AND(Weekly[[#This Row],[V Odds &lt;]]&lt;&gt;"",Weekly[[#This Row],[FALSES]]&gt;0,Weekly[[#This Row],[Actual]]=FALSE),AX489+Weekly[[#This Row],[V Odds &lt;]]-1,IF(AND(Weekly[[#This Row],[H Odds &lt;]]&lt;&gt;"",Weekly[[#This Row],[TRUES]]&gt;0,Weekly[[#This Row],[Actual]]=TRUE),AX489+Weekly[[#This Row],[H Odds &lt;]]-1,IF(AND(Weekly[[#This Row],[V Odds &lt;]]&lt;&gt;"",Weekly[[#This Row],[FALSES]]=0),AX489,IF(AND(Weekly[[#This Row],[H Odds &lt;]]&lt;&gt;"",Weekly[[#This Row],[TRUES]]=0),AX489,AX489-1)))))</f>
        <v>109.34999999999997</v>
      </c>
      <c r="AY490" s="37">
        <f>IF(AND(Weekly[[#This Row],[V Odds &lt;]]="",Weekly[[#This Row],[H Odds &lt;]]=""),AY489,IF(AND(Weekly[[#This Row],[V Odds &lt;]]&lt;&gt;"",Weekly[[#This Row],[FALSES]]&gt;0,Weekly[[#This Row],[Actual]]=FALSE),AY489+((Weekly[[#This Row],[V Odds &lt;]]-1)*0.92),IF(AND(Weekly[[#This Row],[H Odds &lt;]]&lt;&gt;"",Weekly[[#This Row],[TRUES]]&gt;0,Weekly[[#This Row],[Actual]]=TRUE),AY489+((Weekly[[#This Row],[H Odds &lt;]]-1)*0.92),IF(AND(Weekly[[#This Row],[V Odds &lt;]]&lt;&gt;"",Weekly[[#This Row],[FALSES]]=0),AY489,IF(AND(Weekly[[#This Row],[H Odds &lt;]]&lt;&gt;"",Weekly[[#This Row],[TRUES]]=0),AY489,AY489-1)))))</f>
        <v>98.442000000000021</v>
      </c>
      <c r="AZ490" s="37">
        <f>IF(AND(Weekly[[#This Row],[V Odds &lt;]]="",Weekly[[#This Row],[H Odds &lt;]]=""),AZ489,IF(AND(Weekly[[#This Row],[V Odds &lt;]]&lt;&gt;"",Weekly[[#This Row],[Actual]]=FALSE),AZ489+Weekly[[#This Row],[V Odds &lt;]]-1,IF(AND(Weekly[[#This Row],[H Odds &lt;]]&lt;&gt;"",Weekly[[#This Row],[Actual]]=TRUE),AZ489+Weekly[[#This Row],[H Odds &lt;]]-1,AZ489-1)))</f>
        <v>99.519999999999982</v>
      </c>
      <c r="BA490" s="38">
        <f>IF(Weekly[[#This Row],[H Odds &lt;]]="",BA489,IF(AND(Weekly[[#This Row],[H Odds &lt;]]&lt;&gt;"",Weekly[[#This Row],[SVC_P]]=TRUE,Weekly[[#This Row],[Actual]]=TRUE),BA489+Weekly[[#This Row],[H Odds &lt;]]-1,IF(AND(Weekly[[#This Row],[H Odds &lt;]]&lt;&gt;"",Weekly[[#This Row],[SVC_P]]=TRUE,Weekly[[#This Row],[Actual]]=FALSE),BA489-1,BA489)))</f>
        <v>79.589999999999989</v>
      </c>
      <c r="BB490" s="38">
        <f>IF(Weekly[[#This Row],[H Odds &lt;]]="",BB489,IF(AND(Weekly[[#This Row],[H Odds &lt;]]&lt;&gt;"",Weekly[[#This Row],[ADBC_P]]=TRUE,Weekly[[#This Row],[Actual]]=TRUE),BB489+Weekly[[#This Row],[H Odds &lt;]]-1,IF(AND(Weekly[[#This Row],[H Odds &lt;]]&lt;&gt;"",Weekly[[#This Row],[ADBC_P]]=TRUE,Weekly[[#This Row],[Actual]]=FALSE),BB489-1,BB489)))</f>
        <v>53.41</v>
      </c>
      <c r="BC490" s="38">
        <f>IF(Weekly[[#This Row],[H Odds &lt;]]="",BC489,IF(AND(Weekly[[#This Row],[H Odds &lt;]]&lt;&gt;"",Weekly[[#This Row],[RFC_P]]=TRUE,Weekly[[#This Row],[Actual]]=TRUE),BC489+Weekly[[#This Row],[H Odds &lt;]]-1,IF(AND(Weekly[[#This Row],[H Odds &lt;]]&lt;&gt;"",Weekly[[#This Row],[RFC_P]]=TRUE,Weekly[[#This Row],[Actual]]=FALSE),BC489-1,BC489)))</f>
        <v>55.109999999999992</v>
      </c>
      <c r="BD490" s="38">
        <f>IF(Weekly[[#This Row],[H Odds &lt;]]="",BD489,IF(AND(Weekly[[#This Row],[H Odds &lt;]]&lt;&gt;"",Weekly[[#This Row],[GBC_P]]=TRUE,Weekly[[#This Row],[Actual]]=TRUE),BD489+Weekly[[#This Row],[H Odds &lt;]]-1,IF(AND(Weekly[[#This Row],[H Odds &lt;]]&lt;&gt;"",Weekly[[#This Row],[GBC_P]]=TRUE,Weekly[[#This Row],[Actual]]=FALSE),BD489-1,BD489)))</f>
        <v>55.110000000000007</v>
      </c>
      <c r="BE490" s="38">
        <f>IF(Weekly[[#This Row],[H Odds &lt;]]="",BE489,IF(AND(Weekly[[#This Row],[H Odds &lt;]]&lt;&gt;"",Weekly[[#This Row],[HGBC_P]]=TRUE,Weekly[[#This Row],[Actual]]=TRUE),BE489+Weekly[[#This Row],[H Odds &lt;]]-1,IF(AND(Weekly[[#This Row],[H Odds &lt;]]&lt;&gt;"",Weekly[[#This Row],[HGBC_P]]=TRUE,Weekly[[#This Row],[Actual]]=FALSE),BE489-1,BE489)))</f>
        <v>58.459999999999994</v>
      </c>
      <c r="BF490" s="38">
        <f>IF(Weekly[[#This Row],[H Odds &lt;]]="",BF489,IF(AND(Weekly[[#This Row],[H Odds &lt;]]&lt;&gt;"",Weekly[[#This Row],[XGB_P]]=TRUE,Weekly[[#This Row],[Actual]]=TRUE),BF489+Weekly[[#This Row],[H Odds &lt;]]-1,IF(AND(Weekly[[#This Row],[H Odds &lt;]]&lt;&gt;"",Weekly[[#This Row],[XGB_P]]=TRUE,Weekly[[#This Row],[Actual]]=FALSE),BF489-1,BF489)))</f>
        <v>65.08</v>
      </c>
      <c r="BG490" s="38">
        <f>IF(Weekly[[#This Row],[H Odds &lt;]]="",BG489,IF(AND(Weekly[[#This Row],[H Odds &lt;]]&lt;&gt;"",Weekly[[#This Row],[QDA_P]]=TRUE,Weekly[[#This Row],[Actual]]=TRUE),BG489+Weekly[[#This Row],[H Odds &lt;]]-1,IF(AND(Weekly[[#This Row],[H Odds &lt;]]&lt;&gt;"",Weekly[[#This Row],[QDA_P]]=TRUE,Weekly[[#This Row],[Actual]]=FALSE),BG489-1,BG489)))</f>
        <v>50.429999999999993</v>
      </c>
      <c r="BH490" s="38">
        <f>IF(Weekly[[#This Row],[H Odds &lt;]]="",BH489,IF(AND(Weekly[[#This Row],[H Odds &lt;]]&lt;&gt;"",Weekly[[#This Row],[KNC_P]]=TRUE,Weekly[[#This Row],[Actual]]=TRUE),BH489+Weekly[[#This Row],[H Odds &lt;]]-1,IF(AND(Weekly[[#This Row],[H Odds &lt;]]&lt;&gt;"",Weekly[[#This Row],[KNC_P]]=TRUE,Weekly[[#This Row],[Actual]]=FALSE),BH489-1,BH489)))</f>
        <v>58.499999999999993</v>
      </c>
      <c r="BI490" s="38">
        <f>IF(Weekly[[#This Row],[H Odds &lt;]]="",BI489,IF(AND(Weekly[[#This Row],[H Odds &lt;]]&lt;&gt;"",Weekly[[#This Row],[TRUES]]&gt;0,Weekly[[#This Row],[Actual]]=TRUE),BI489+Weekly[[#This Row],[H Odds &lt;]]-1,IF(AND(Weekly[[#This Row],[H Odds &lt;]]&lt;&gt;"",Weekly[[#This Row],[TRUES]]=0),BI489,BI489-1)))</f>
        <v>79.589999999999989</v>
      </c>
      <c r="BJ490" s="38">
        <f>IF(Weekly[[#This Row],[H Odds &lt;]]="",BJ489,IF(AND(Weekly[[#This Row],[H Odds &lt;]]&lt;&gt;"",Weekly[[#This Row],[Actual]]=TRUE),BJ489+Weekly[[#This Row],[H Odds &lt;]]-1,IF(AND(Weekly[[#This Row],[H Odds &lt;]]&lt;&gt;"",Weekly[[#This Row],[Actual]]=FALSE),BJ489-1,BJ489)))</f>
        <v>81.489999999999995</v>
      </c>
      <c r="BK490" s="58">
        <f>IF(AND(Weekly[[#This Row],[TRUES]]&gt;4,Weekly[[#This Row],[Actual]]=TRUE),BK489+Weekly[[#This Row],[BF H Odds]]-1,IF(AND(Weekly[[#This Row],[FALSES]]&gt;4,Weekly[[#This Row],[Actual]]=FALSE),BK489+Weekly[[#This Row],[BF V Odds]]-1,IF(AND(Weekly[[#This Row],[TRUES]]&gt;4,Weekly[[#This Row],[Actual]]=FALSE),BK489-1,IF(AND(Weekly[[#This Row],[FALSES]]&gt;4,Weekly[[#This Row],[Actual]]=TRUE),BK489-1,BK489))))</f>
        <v>-1.2399999999999713</v>
      </c>
      <c r="BL490" s="58">
        <f>IF(AND(Weekly[[#This Row],[TRUES]]&gt;5,Weekly[[#This Row],[Actual]]=TRUE),BL489+Weekly[[#This Row],[BF H Odds]]-1,IF(AND(Weekly[[#This Row],[FALSES]]&gt;5,Weekly[[#This Row],[Actual]]=FALSE),BL489+Weekly[[#This Row],[BF V Odds]]-1,IF(AND(Weekly[[#This Row],[TRUES]]&gt;5,Weekly[[#This Row],[Actual]]=FALSE),BL489-1,IF(AND(Weekly[[#This Row],[FALSES]]&gt;5,Weekly[[#This Row],[Actual]]=TRUE),BL489-1,BL489))))</f>
        <v>7.2600000000000229</v>
      </c>
      <c r="BM490" s="58">
        <f>IF(AND(Weekly[[#This Row],[TRUES]]&gt;6,Weekly[[#This Row],[Actual]]=TRUE),BM489+Weekly[[#This Row],[BF H Odds]]-1,IF(AND(Weekly[[#This Row],[FALSES]]&gt;6,Weekly[[#This Row],[Actual]]=FALSE),BM489+Weekly[[#This Row],[BF V Odds]]-1,IF(AND(Weekly[[#This Row],[TRUES]]&gt;6,Weekly[[#This Row],[Actual]]=FALSE),BM489-1,IF(AND(Weekly[[#This Row],[FALSES]]&gt;6,Weekly[[#This Row],[Actual]]=TRUE),BM489-1,BM489))))</f>
        <v>37.88000000000001</v>
      </c>
    </row>
    <row r="491" spans="1:65" x14ac:dyDescent="0.25">
      <c r="A491" s="34"/>
      <c r="B491" s="10">
        <v>44304</v>
      </c>
      <c r="C491" s="17" t="s">
        <v>38</v>
      </c>
      <c r="D491" s="15" t="s">
        <v>30</v>
      </c>
      <c r="E491" t="b">
        <v>0</v>
      </c>
      <c r="F491" t="b">
        <v>0</v>
      </c>
      <c r="G491" t="b">
        <v>1</v>
      </c>
      <c r="H491" t="b">
        <v>1</v>
      </c>
      <c r="I491" t="b">
        <v>1</v>
      </c>
      <c r="J491" t="b">
        <v>1</v>
      </c>
      <c r="K491" t="b">
        <v>0</v>
      </c>
      <c r="L491" t="b">
        <v>1</v>
      </c>
      <c r="M491" t="s">
        <v>100</v>
      </c>
      <c r="N491">
        <v>28.3</v>
      </c>
      <c r="O491">
        <f>IF(Weekly[[#This Row],[H/V]]="H",Weekly[[#This Row],[BF H Odds]],IF(Weekly[[#This Row],[H/V]]="V",Weekly[[#This Row],[BF V Odds]],""))</f>
        <v>1.43</v>
      </c>
      <c r="P491" t="b">
        <v>1</v>
      </c>
      <c r="Q491" t="s">
        <v>76</v>
      </c>
      <c r="R491" s="35">
        <f>IFERROR(IF(Weekly[[#This Row],[Won Bet?]]="yes",R490+(Weekly[[#This Row],[BF Odds]]*Weekly[[#This Row],[BF Stake]])-Weekly[[#This Row],[BF Stake]],R490-Weekly[[#This Row],[BF Stake]]),R490)</f>
        <v>1216.854</v>
      </c>
      <c r="S491" s="9">
        <f>IFERROR(IF(Weekly[[#This Row],[Won Bet?]]="yes",S490+(((Weekly[[#This Row],[BF Odds]]*Weekly[[#This Row],[BF Stake]])-Weekly[[#This Row],[BF Stake]])*0.92),S490-Weekly[[#This Row],[BF Stake]]),S490)</f>
        <v>1163.6816799999999</v>
      </c>
      <c r="T491">
        <v>3.25</v>
      </c>
      <c r="U491">
        <v>1.43</v>
      </c>
      <c r="V491" s="24">
        <f>IF(Weekly[[#This Row],[Actual]]="","",IF(AND(Weekly[[#This Row],[SVC_P]]=Weekly[[#This Row],[Actual]],Weekly[[#This Row],[SVC_P]]=TRUE),V490+Weekly[[#This Row],[BF H Odds]]-1,IF(AND(Weekly[[#This Row],[SVC_P]]=Weekly[[#This Row],[Actual]],Weekly[[#This Row],[SVC_P]]=FALSE),V490+Weekly[[#This Row],[BF V Odds]]-1,V490-1)))</f>
        <v>61.130000000000052</v>
      </c>
      <c r="W491" s="24">
        <f>IF(Weekly[[#This Row],[Actual]]="","",IF(AND(Weekly[[#This Row],[SVC_P]]=FALSE,Weekly[[#This Row],[Actual]]=TRUE),W490+Weekly[[#This Row],[BF H Odds]]-1,IF(AND(Weekly[[#This Row],[SVC_P]]=TRUE,Weekly[[#This Row],[Actual]]=FALSE,),W490+Weekly[[#This Row],[BF V Odds]]-1,W490-1)))</f>
        <v>-420.21</v>
      </c>
      <c r="X491" s="24">
        <f>IF(Weekly[[#This Row],[Actual]]="","",IF(AND(Weekly[[#This Row],[ADBC_P]]=Weekly[[#This Row],[Actual]],Weekly[[#This Row],[ADBC_P]]=TRUE),X490+Weekly[[#This Row],[BF H Odds]]-1,IF(AND(Weekly[[#This Row],[ADBC_P]]=Weekly[[#This Row],[Actual]],Weekly[[#This Row],[ADBC_P]]=FALSE),X490+Weekly[[#This Row],[BF V Odds]]-1,X490-1)))</f>
        <v>13.79000000000002</v>
      </c>
      <c r="Y491" s="24">
        <f>IF(Weekly[[#This Row],[Actual]]="","",IF(AND(Weekly[[#This Row],[ADBC_P]]=FALSE,Weekly[[#This Row],[Actual]]=TRUE),Y490+Weekly[[#This Row],[BF H Odds]]-1,IF(AND(Weekly[[#This Row],[ADBC_P]]=TRUE,Weekly[[#This Row],[Actual]]=FALSE),Y490+Weekly[[#This Row],[BF V Odds]]-1,Y490-1)))</f>
        <v>63.590000000000018</v>
      </c>
      <c r="Z491" s="24">
        <f>IF(Weekly[[#This Row],[Actual]]="","",IF(AND(Weekly[[#This Row],[RFC_P]]=Weekly[[#This Row],[Actual]],Weekly[[#This Row],[RFC_P]]=TRUE),Z490+Weekly[[#This Row],[BF H Odds]]-1,IF(AND(Weekly[[#This Row],[RFC_P]]=Weekly[[#This Row],[Actual]],Weekly[[#This Row],[RFC_P]]=FALSE),Z490+Weekly[[#This Row],[BF V Odds]]-1,Z490-1)))</f>
        <v>28.860000000000007</v>
      </c>
      <c r="AA491" s="24">
        <f>IF(Weekly[[#This Row],[Actual]]="","",IF(AND(Weekly[[#This Row],[RFC_P]]=FALSE,Weekly[[#This Row],[Actual]]=TRUE),AA490+Weekly[[#This Row],[BF H Odds]]-1,IF(AND(Weekly[[#This Row],[RFC_P]]=TRUE,Weekly[[#This Row],[Actual]]=FALSE),AA490+Weekly[[#This Row],[BF V Odds]]-1,AA490-1)))</f>
        <v>48.519999999999975</v>
      </c>
      <c r="AB491" s="24">
        <f>IF(Weekly[[#This Row],[Actual]]="","",IF(AND(Weekly[[#This Row],[GBC_P]]=Weekly[[#This Row],[Actual]],Weekly[[#This Row],[GBC_P]]=TRUE),AB490+Weekly[[#This Row],[BF H Odds]]-1,IF(AND(Weekly[[#This Row],[GBC_P]]=Weekly[[#This Row],[Actual]],Weekly[[#This Row],[GBC_P]]=FALSE),AB490+Weekly[[#This Row],[BF V Odds]]-1,AB490-1)))</f>
        <v>6.3800000000000079</v>
      </c>
      <c r="AC491" s="24">
        <f>IF(Weekly[[#This Row],[Actual]]="","",IF(AND(Weekly[[#This Row],[GBC_P]]=FALSE,Weekly[[#This Row],[Actual]]=TRUE),AC490+Weekly[[#This Row],[BF H Odds]]-1,IF(AND(Weekly[[#This Row],[GBC_P]]=TRUE,Weekly[[#This Row],[Actual]]=FALSE),AC490+Weekly[[#This Row],[BF V Odds]]-1,AC490-1)))</f>
        <v>70.999999999999943</v>
      </c>
      <c r="AD491" s="24">
        <f>IF(Weekly[[#This Row],[Actual]]="","",IF(AND(Weekly[[#This Row],[HGBC_P]]=Weekly[[#This Row],[Actual]],Weekly[[#This Row],[HGBC_P]]=TRUE),AD490+Weekly[[#This Row],[BF H Odds]]-1,IF(AND(Weekly[[#This Row],[HGBC_P]]=Weekly[[#This Row],[Actual]],Weekly[[#This Row],[HGBC_P]]=FALSE),AD490+Weekly[[#This Row],[BF V Odds]]-1,AD490-1)))</f>
        <v>0.22000000000002484</v>
      </c>
      <c r="AE491" s="24">
        <f>IF(Weekly[[#This Row],[Actual]]="","",IF(AND(Weekly[[#This Row],[HGBC_P]]=FALSE,Weekly[[#This Row],[Actual]]=TRUE),AE490+Weekly[[#This Row],[BF H Odds]]-1,IF(AND(Weekly[[#This Row],[HGBC_P]]=TRUE,Weekly[[#This Row],[Actual]]=FALSE),AE490+Weekly[[#This Row],[BF V Odds]]-1,AE490-1)))</f>
        <v>77.16</v>
      </c>
      <c r="AF491" s="24">
        <f>IF(Weekly[[#This Row],[Actual]]="","",IF(AND(Weekly[[#This Row],[XGB_P]]=Weekly[[#This Row],[Actual]],Weekly[[#This Row],[XGB_P]]=TRUE),AF490+Weekly[[#This Row],[BF H Odds]]-1,IF(AND(Weekly[[#This Row],[XGB_P]]=Weekly[[#This Row],[Actual]],Weekly[[#This Row],[XGB_P]]=FALSE),AF490+Weekly[[#This Row],[BF V Odds]]-1,AF490-1)))</f>
        <v>28.72000000000002</v>
      </c>
      <c r="AG491" s="24">
        <f>IF(Weekly[[#This Row],[Actual]]="","",IF(AND(Weekly[[#This Row],[XGB_P]]=FALSE,Weekly[[#This Row],[Actual]]=TRUE),AG490+Weekly[[#This Row],[BF H Odds]]-1,IF(AND(Weekly[[#This Row],[XGB_P]]=TRUE,Weekly[[#This Row],[Actual]]=FALSE),AG490+Weekly[[#This Row],[BF V Odds]]-1,AG490-1)))</f>
        <v>48.659999999999989</v>
      </c>
      <c r="AH491" s="24">
        <f>IF(Weekly[[#This Row],[Actual]]="","",IF(AND(Weekly[[#This Row],[QDA_P]]=Weekly[[#This Row],[Actual]],Weekly[[#This Row],[QDA_P]]=TRUE),AH490+Weekly[[#This Row],[BF H Odds]]-1,IF(AND(Weekly[[#This Row],[QDA_P]]=Weekly[[#This Row],[Actual]],Weekly[[#This Row],[QDA_P]]=FALSE),AH490+Weekly[[#This Row],[BF V Odds]]-1,AH490-1)))</f>
        <v>-14.269999999999985</v>
      </c>
      <c r="AI491" s="24">
        <f>IF(Weekly[[#This Row],[Actual]]="","",IF(AND(Weekly[[#This Row],[QDA_P]]=FALSE,Weekly[[#This Row],[Actual]]=TRUE),AI490+Weekly[[#This Row],[BF H Odds]]-1,IF(AND(Weekly[[#This Row],[QDA_P]]=TRUE,Weekly[[#This Row],[Actual]]=FALSE),AI490+Weekly[[#This Row],[BF V Odds]]-1,AI490-1)))</f>
        <v>91.649999999999991</v>
      </c>
      <c r="AJ491" s="24">
        <f>IF(Weekly[[#This Row],[Actual]]="","",IF(AND(Weekly[[#This Row],[KNC_P]]=FALSE,Weekly[[#This Row],[Actual]]=TRUE),AJ490+Weekly[[#This Row],[BF H Odds]]-1,IF(AND(Weekly[[#This Row],[KNC_P]]=TRUE,Weekly[[#This Row],[Actual]]=FALSE),AJ490+Weekly[[#This Row],[BF V Odds]]-1,AJ490-1)))</f>
        <v>57.599999999999973</v>
      </c>
      <c r="AK491" s="24">
        <f>IF(Weekly[[#This Row],[Actual]]="","",IF(AND(Weekly[[#This Row],[KNC_P]]=FALSE,Weekly[[#This Row],[Actual]]=TRUE),AK490+Weekly[[#This Row],[BF H Odds]]-1,IF(AND(Weekly[[#This Row],[KNC_P]]=TRUE,Weekly[[#This Row],[Actual]]=FALSE),AK490+Weekly[[#This Row],[BF V Odds]]-1,AK490-1)))</f>
        <v>56.499999999999964</v>
      </c>
      <c r="AL491" s="30">
        <f>IF(Weekly[[#This Row],[Actual]]="","",COUNTIF(Weekly[[#This Row],[SVC_P]:[QDA_P]],TRUE))</f>
        <v>4</v>
      </c>
      <c r="AM491" s="30">
        <f>IF(Weekly[[#This Row],[Actual]]="","",COUNTIF(Weekly[[#This Row],[SVC_P]:[QDA_P]],FALSE))</f>
        <v>3</v>
      </c>
      <c r="AN491" s="36">
        <f>IF(AND(Weekly[[#This Row],[BF V Odds]]&gt;$BO$6,Weekly[[#This Row],[BF V Odds]] &lt; $BO$7),Weekly[[#This Row],[BF V Odds]],"")</f>
        <v>3.25</v>
      </c>
      <c r="AO491" s="36" t="str">
        <f>IF(AND(Weekly[[#This Row],[BF H Odds]]&gt;$BO$6, Weekly[[#This Row],[BF H Odds]] &lt; $BO$7),Weekly[[#This Row],[BF H Odds]],"")</f>
        <v/>
      </c>
      <c r="AP491" s="37">
        <f>IF(AND(Weekly[[#This Row],[V Odds &lt;]]="",Weekly[[#This Row],[H Odds &lt;]]=""),AP490,IF(AND(Weekly[[#This Row],[H Odds &lt;]]&lt;&gt;"",Weekly[[#This Row],[SVC_P]]=TRUE,Weekly[[#This Row],[Actual]]=TRUE),AP490+Weekly[[#This Row],[H Odds &lt;]]-1,IF(AND(Weekly[[#This Row],[V Odds &lt;]]&lt;&gt;"",Weekly[[#This Row],[SVC_P]]=FALSE,Weekly[[#This Row],[Actual]]=FALSE),AP490+Weekly[[#This Row],[V Odds &lt;]]-1,IF(AND(Weekly[[#This Row],[V Odds &lt;]]&lt;&gt;"",Weekly[[#This Row],[SVC_P]]=FALSE,Weekly[[#This Row],[Actual]]=TRUE),AP490-1,IF(AND(Weekly[[#This Row],[H Odds &lt;]]&lt;&gt;"",Weekly[[#This Row],[SVC_P]]=TRUE,Weekly[[#This Row],[Actual]]=FALSE),AP490-1,AP490)))))</f>
        <v>83.63000000000001</v>
      </c>
      <c r="AQ491" s="37">
        <f>IF(AND(Weekly[[#This Row],[V Odds &lt;]]="",Weekly[[#This Row],[H Odds &lt;]]=""),AQ490,IF(AND(Weekly[[#This Row],[H Odds &lt;]]&lt;&gt;"",Weekly[[#This Row],[ADBC_P]]=TRUE,Weekly[[#This Row],[Actual]]=TRUE),AQ490+Weekly[[#This Row],[H Odds &lt;]]-1,IF(AND(Weekly[[#This Row],[V Odds &lt;]]&lt;&gt;"",Weekly[[#This Row],[ADBC_P]]=FALSE,Weekly[[#This Row],[Actual]]=FALSE),AQ490+Weekly[[#This Row],[V Odds &lt;]]-1,IF(AND(Weekly[[#This Row],[V Odds &lt;]]&lt;&gt;"",Weekly[[#This Row],[ADBC_P]]=FALSE,Weekly[[#This Row],[Actual]]=TRUE),AQ490-1,IF(AND(Weekly[[#This Row],[H Odds &lt;]]&lt;&gt;"",Weekly[[#This Row],[ADBC_P]]=TRUE,Weekly[[#This Row],[Actual]]=FALSE),AQ490-1,AQ490)))))</f>
        <v>57.33</v>
      </c>
      <c r="AR491" s="37">
        <f>IF(AND(Weekly[[#This Row],[V Odds &lt;]]="",Weekly[[#This Row],[H Odds &lt;]]=""),AR490,IF(AND(Weekly[[#This Row],[H Odds &lt;]]&lt;&gt;"",Weekly[[#This Row],[RFC_P]]=TRUE,Weekly[[#This Row],[Actual]]=TRUE),AR490+Weekly[[#This Row],[H Odds &lt;]]-1,IF(AND(Weekly[[#This Row],[V Odds &lt;]]&lt;&gt;"",Weekly[[#This Row],[RFC_P]]=FALSE,Weekly[[#This Row],[Actual]]=FALSE),AR490+Weekly[[#This Row],[V Odds &lt;]]-1,IF(AND(Weekly[[#This Row],[V Odds &lt;]]&lt;&gt;"",Weekly[[#This Row],[RFC_P]]=FALSE,Weekly[[#This Row],[Actual]]=TRUE),AR490-1,IF(AND(Weekly[[#This Row],[H Odds &lt;]]&lt;&gt;"",Weekly[[#This Row],[RFC_P]]=TRUE,Weekly[[#This Row],[Actual]]=FALSE),AR490-1,AR490)))))</f>
        <v>74.439999999999984</v>
      </c>
      <c r="AS491" s="37">
        <f>IF(AND(Weekly[[#This Row],[V Odds &lt;]]="",Weekly[[#This Row],[H Odds &lt;]]=""),AS490,IF(AND(Weekly[[#This Row],[H Odds &lt;]]&lt;&gt;"",Weekly[[#This Row],[GBC_P]]=TRUE,Weekly[[#This Row],[Actual]]=TRUE),AS490+Weekly[[#This Row],[H Odds &lt;]]-1,IF(AND(Weekly[[#This Row],[V Odds &lt;]]&lt;&gt;"",Weekly[[#This Row],[GBC_P]]=FALSE,Weekly[[#This Row],[Actual]]=FALSE),AS490+Weekly[[#This Row],[V Odds &lt;]]-1,IF(AND(Weekly[[#This Row],[V Odds &lt;]]&lt;&gt;"",Weekly[[#This Row],[GBC_P]]=FALSE,Weekly[[#This Row],[Actual]]=TRUE),AS490-1,IF(AND(Weekly[[#This Row],[H Odds &lt;]]&lt;&gt;"",Weekly[[#This Row],[GBC_P]]=TRUE,Weekly[[#This Row],[Actual]]=FALSE),AS490-1,AS490)))))</f>
        <v>58.63</v>
      </c>
      <c r="AT491" s="37">
        <f>IF(AND(Weekly[[#This Row],[V Odds &lt;]]="",Weekly[[#This Row],[H Odds &lt;]]=""),AT490,IF(AND(Weekly[[#This Row],[H Odds &lt;]]&lt;&gt;"",Weekly[[#This Row],[HGBC_P]]=TRUE,Weekly[[#This Row],[Actual]]=TRUE),AT490+Weekly[[#This Row],[H Odds &lt;]]-1,IF(AND(Weekly[[#This Row],[V Odds &lt;]]&lt;&gt;"",Weekly[[#This Row],[HGBC_P]]=FALSE,Weekly[[#This Row],[Actual]]=FALSE),AT490+Weekly[[#This Row],[V Odds &lt;]]-1,IF(AND(Weekly[[#This Row],[V Odds &lt;]]&lt;&gt;"",Weekly[[#This Row],[HGBC_P]]=FALSE,Weekly[[#This Row],[Actual]]=TRUE),AT490-1,IF(AND(Weekly[[#This Row],[H Odds &lt;]]&lt;&gt;"",Weekly[[#This Row],[HGBC_P]]=TRUE,Weekly[[#This Row],[Actual]]=FALSE),AT490-1,AT490)))))</f>
        <v>58.16</v>
      </c>
      <c r="AU491" s="37">
        <f>IF(AND(Weekly[[#This Row],[V Odds &lt;]]="",Weekly[[#This Row],[H Odds &lt;]]=""),AU490,IF(AND(Weekly[[#This Row],[H Odds &lt;]]&lt;&gt;"",Weekly[[#This Row],[XGB_P]]=TRUE,Weekly[[#This Row],[Actual]]=TRUE),AU490+Weekly[[#This Row],[H Odds &lt;]]-1,IF(AND(Weekly[[#This Row],[V Odds &lt;]]&lt;&gt;"",Weekly[[#This Row],[XGB_P]]=FALSE,Weekly[[#This Row],[Actual]]=FALSE),AU490+Weekly[[#This Row],[V Odds &lt;]]-1,IF(AND(Weekly[[#This Row],[V Odds &lt;]]&lt;&gt;"",Weekly[[#This Row],[XGB_P]]=FALSE,Weekly[[#This Row],[Actual]]=TRUE),AU490-1,IF(AND(Weekly[[#This Row],[H Odds &lt;]]&lt;&gt;"",Weekly[[#This Row],[XGB_P]]=TRUE,Weekly[[#This Row],[Actual]]=FALSE),AU490-1,AU490)))))</f>
        <v>71.760000000000005</v>
      </c>
      <c r="AV491" s="37">
        <f>IF(AND(Weekly[[#This Row],[V Odds &lt;]]="",Weekly[[#This Row],[H Odds &lt;]]=""),AV490,IF(AND(Weekly[[#This Row],[H Odds &lt;]]&lt;&gt;"",Weekly[[#This Row],[QDA_P]]=TRUE,Weekly[[#This Row],[Actual]]=TRUE),AV490+Weekly[[#This Row],[H Odds &lt;]]-1,IF(AND(Weekly[[#This Row],[V Odds &lt;]]&lt;&gt;"",Weekly[[#This Row],[QDA_P]]=FALSE,Weekly[[#This Row],[Actual]]=FALSE),AV490+Weekly[[#This Row],[V Odds &lt;]]-1,IF(AND(Weekly[[#This Row],[V Odds &lt;]]&lt;&gt;"",Weekly[[#This Row],[QDA_P]]=FALSE,Weekly[[#This Row],[Actual]]=TRUE),AV490-1,IF(AND(Weekly[[#This Row],[H Odds &lt;]]&lt;&gt;"",Weekly[[#This Row],[QDA_P]]=TRUE,Weekly[[#This Row],[Actual]]=FALSE),AV490-1,AV490)))))</f>
        <v>59.499999999999986</v>
      </c>
      <c r="AW491" s="37">
        <f>IF(AND(Weekly[[#This Row],[H Odds &lt;]]="",Weekly[[#This Row],[V Odds &lt;]]=""),AW490,IF(AND(Weekly[[#This Row],[KNC_P]]=Weekly[[#This Row],[Actual]],Weekly[[#This Row],[KNC_P]]=TRUE),AW490+Weekly[[#This Row],[BF H Odds]]-1,IF(AND(Weekly[[#This Row],[KNC_P]]=Weekly[[#This Row],[Actual]],Weekly[[#This Row],[KNC_P]]=FALSE),AW490+Weekly[[#This Row],[BF V Odds]]-1,AW490-1)))</f>
        <v>56.080000000000013</v>
      </c>
      <c r="AX491" s="37">
        <f>IF(AND(Weekly[[#This Row],[V Odds &lt;]]="",Weekly[[#This Row],[H Odds &lt;]]=""),AX490,IF(AND(Weekly[[#This Row],[V Odds &lt;]]&lt;&gt;"",Weekly[[#This Row],[FALSES]]&gt;0,Weekly[[#This Row],[Actual]]=FALSE),AX490+Weekly[[#This Row],[V Odds &lt;]]-1,IF(AND(Weekly[[#This Row],[H Odds &lt;]]&lt;&gt;"",Weekly[[#This Row],[TRUES]]&gt;0,Weekly[[#This Row],[Actual]]=TRUE),AX490+Weekly[[#This Row],[H Odds &lt;]]-1,IF(AND(Weekly[[#This Row],[V Odds &lt;]]&lt;&gt;"",Weekly[[#This Row],[FALSES]]=0),AX490,IF(AND(Weekly[[#This Row],[H Odds &lt;]]&lt;&gt;"",Weekly[[#This Row],[TRUES]]=0),AX490,AX490-1)))))</f>
        <v>108.34999999999997</v>
      </c>
      <c r="AY491" s="37">
        <f>IF(AND(Weekly[[#This Row],[V Odds &lt;]]="",Weekly[[#This Row],[H Odds &lt;]]=""),AY490,IF(AND(Weekly[[#This Row],[V Odds &lt;]]&lt;&gt;"",Weekly[[#This Row],[FALSES]]&gt;0,Weekly[[#This Row],[Actual]]=FALSE),AY490+((Weekly[[#This Row],[V Odds &lt;]]-1)*0.92),IF(AND(Weekly[[#This Row],[H Odds &lt;]]&lt;&gt;"",Weekly[[#This Row],[TRUES]]&gt;0,Weekly[[#This Row],[Actual]]=TRUE),AY490+((Weekly[[#This Row],[H Odds &lt;]]-1)*0.92),IF(AND(Weekly[[#This Row],[V Odds &lt;]]&lt;&gt;"",Weekly[[#This Row],[FALSES]]=0),AY490,IF(AND(Weekly[[#This Row],[H Odds &lt;]]&lt;&gt;"",Weekly[[#This Row],[TRUES]]=0),AY490,AY490-1)))))</f>
        <v>97.442000000000021</v>
      </c>
      <c r="AZ491" s="37">
        <f>IF(AND(Weekly[[#This Row],[V Odds &lt;]]="",Weekly[[#This Row],[H Odds &lt;]]=""),AZ490,IF(AND(Weekly[[#This Row],[V Odds &lt;]]&lt;&gt;"",Weekly[[#This Row],[Actual]]=FALSE),AZ490+Weekly[[#This Row],[V Odds &lt;]]-1,IF(AND(Weekly[[#This Row],[H Odds &lt;]]&lt;&gt;"",Weekly[[#This Row],[Actual]]=TRUE),AZ490+Weekly[[#This Row],[H Odds &lt;]]-1,AZ490-1)))</f>
        <v>98.519999999999982</v>
      </c>
      <c r="BA491" s="38">
        <f>IF(Weekly[[#This Row],[H Odds &lt;]]="",BA490,IF(AND(Weekly[[#This Row],[H Odds &lt;]]&lt;&gt;"",Weekly[[#This Row],[SVC_P]]=TRUE,Weekly[[#This Row],[Actual]]=TRUE),BA490+Weekly[[#This Row],[H Odds &lt;]]-1,IF(AND(Weekly[[#This Row],[H Odds &lt;]]&lt;&gt;"",Weekly[[#This Row],[SVC_P]]=TRUE,Weekly[[#This Row],[Actual]]=FALSE),BA490-1,BA490)))</f>
        <v>79.589999999999989</v>
      </c>
      <c r="BB491" s="38">
        <f>IF(Weekly[[#This Row],[H Odds &lt;]]="",BB490,IF(AND(Weekly[[#This Row],[H Odds &lt;]]&lt;&gt;"",Weekly[[#This Row],[ADBC_P]]=TRUE,Weekly[[#This Row],[Actual]]=TRUE),BB490+Weekly[[#This Row],[H Odds &lt;]]-1,IF(AND(Weekly[[#This Row],[H Odds &lt;]]&lt;&gt;"",Weekly[[#This Row],[ADBC_P]]=TRUE,Weekly[[#This Row],[Actual]]=FALSE),BB490-1,BB490)))</f>
        <v>53.41</v>
      </c>
      <c r="BC491" s="38">
        <f>IF(Weekly[[#This Row],[H Odds &lt;]]="",BC490,IF(AND(Weekly[[#This Row],[H Odds &lt;]]&lt;&gt;"",Weekly[[#This Row],[RFC_P]]=TRUE,Weekly[[#This Row],[Actual]]=TRUE),BC490+Weekly[[#This Row],[H Odds &lt;]]-1,IF(AND(Weekly[[#This Row],[H Odds &lt;]]&lt;&gt;"",Weekly[[#This Row],[RFC_P]]=TRUE,Weekly[[#This Row],[Actual]]=FALSE),BC490-1,BC490)))</f>
        <v>55.109999999999992</v>
      </c>
      <c r="BD491" s="38">
        <f>IF(Weekly[[#This Row],[H Odds &lt;]]="",BD490,IF(AND(Weekly[[#This Row],[H Odds &lt;]]&lt;&gt;"",Weekly[[#This Row],[GBC_P]]=TRUE,Weekly[[#This Row],[Actual]]=TRUE),BD490+Weekly[[#This Row],[H Odds &lt;]]-1,IF(AND(Weekly[[#This Row],[H Odds &lt;]]&lt;&gt;"",Weekly[[#This Row],[GBC_P]]=TRUE,Weekly[[#This Row],[Actual]]=FALSE),BD490-1,BD490)))</f>
        <v>55.110000000000007</v>
      </c>
      <c r="BE491" s="38">
        <f>IF(Weekly[[#This Row],[H Odds &lt;]]="",BE490,IF(AND(Weekly[[#This Row],[H Odds &lt;]]&lt;&gt;"",Weekly[[#This Row],[HGBC_P]]=TRUE,Weekly[[#This Row],[Actual]]=TRUE),BE490+Weekly[[#This Row],[H Odds &lt;]]-1,IF(AND(Weekly[[#This Row],[H Odds &lt;]]&lt;&gt;"",Weekly[[#This Row],[HGBC_P]]=TRUE,Weekly[[#This Row],[Actual]]=FALSE),BE490-1,BE490)))</f>
        <v>58.459999999999994</v>
      </c>
      <c r="BF491" s="38">
        <f>IF(Weekly[[#This Row],[H Odds &lt;]]="",BF490,IF(AND(Weekly[[#This Row],[H Odds &lt;]]&lt;&gt;"",Weekly[[#This Row],[XGB_P]]=TRUE,Weekly[[#This Row],[Actual]]=TRUE),BF490+Weekly[[#This Row],[H Odds &lt;]]-1,IF(AND(Weekly[[#This Row],[H Odds &lt;]]&lt;&gt;"",Weekly[[#This Row],[XGB_P]]=TRUE,Weekly[[#This Row],[Actual]]=FALSE),BF490-1,BF490)))</f>
        <v>65.08</v>
      </c>
      <c r="BG491" s="38">
        <f>IF(Weekly[[#This Row],[H Odds &lt;]]="",BG490,IF(AND(Weekly[[#This Row],[H Odds &lt;]]&lt;&gt;"",Weekly[[#This Row],[QDA_P]]=TRUE,Weekly[[#This Row],[Actual]]=TRUE),BG490+Weekly[[#This Row],[H Odds &lt;]]-1,IF(AND(Weekly[[#This Row],[H Odds &lt;]]&lt;&gt;"",Weekly[[#This Row],[QDA_P]]=TRUE,Weekly[[#This Row],[Actual]]=FALSE),BG490-1,BG490)))</f>
        <v>50.429999999999993</v>
      </c>
      <c r="BH491" s="38">
        <f>IF(Weekly[[#This Row],[H Odds &lt;]]="",BH490,IF(AND(Weekly[[#This Row],[H Odds &lt;]]&lt;&gt;"",Weekly[[#This Row],[KNC_P]]=TRUE,Weekly[[#This Row],[Actual]]=TRUE),BH490+Weekly[[#This Row],[H Odds &lt;]]-1,IF(AND(Weekly[[#This Row],[H Odds &lt;]]&lt;&gt;"",Weekly[[#This Row],[KNC_P]]=TRUE,Weekly[[#This Row],[Actual]]=FALSE),BH490-1,BH490)))</f>
        <v>58.499999999999993</v>
      </c>
      <c r="BI491" s="38">
        <f>IF(Weekly[[#This Row],[H Odds &lt;]]="",BI490,IF(AND(Weekly[[#This Row],[H Odds &lt;]]&lt;&gt;"",Weekly[[#This Row],[TRUES]]&gt;0,Weekly[[#This Row],[Actual]]=TRUE),BI490+Weekly[[#This Row],[H Odds &lt;]]-1,IF(AND(Weekly[[#This Row],[H Odds &lt;]]&lt;&gt;"",Weekly[[#This Row],[TRUES]]=0),BI490,BI490-1)))</f>
        <v>79.589999999999989</v>
      </c>
      <c r="BJ491" s="38">
        <f>IF(Weekly[[#This Row],[H Odds &lt;]]="",BJ490,IF(AND(Weekly[[#This Row],[H Odds &lt;]]&lt;&gt;"",Weekly[[#This Row],[Actual]]=TRUE),BJ490+Weekly[[#This Row],[H Odds &lt;]]-1,IF(AND(Weekly[[#This Row],[H Odds &lt;]]&lt;&gt;"",Weekly[[#This Row],[Actual]]=FALSE),BJ490-1,BJ490)))</f>
        <v>81.489999999999995</v>
      </c>
      <c r="BK491" s="58">
        <f>IF(AND(Weekly[[#This Row],[TRUES]]&gt;4,Weekly[[#This Row],[Actual]]=TRUE),BK490+Weekly[[#This Row],[BF H Odds]]-1,IF(AND(Weekly[[#This Row],[FALSES]]&gt;4,Weekly[[#This Row],[Actual]]=FALSE),BK490+Weekly[[#This Row],[BF V Odds]]-1,IF(AND(Weekly[[#This Row],[TRUES]]&gt;4,Weekly[[#This Row],[Actual]]=FALSE),BK490-1,IF(AND(Weekly[[#This Row],[FALSES]]&gt;4,Weekly[[#This Row],[Actual]]=TRUE),BK490-1,BK490))))</f>
        <v>-1.2399999999999713</v>
      </c>
      <c r="BL491" s="58">
        <f>IF(AND(Weekly[[#This Row],[TRUES]]&gt;5,Weekly[[#This Row],[Actual]]=TRUE),BL490+Weekly[[#This Row],[BF H Odds]]-1,IF(AND(Weekly[[#This Row],[FALSES]]&gt;5,Weekly[[#This Row],[Actual]]=FALSE),BL490+Weekly[[#This Row],[BF V Odds]]-1,IF(AND(Weekly[[#This Row],[TRUES]]&gt;5,Weekly[[#This Row],[Actual]]=FALSE),BL490-1,IF(AND(Weekly[[#This Row],[FALSES]]&gt;5,Weekly[[#This Row],[Actual]]=TRUE),BL490-1,BL490))))</f>
        <v>7.2600000000000229</v>
      </c>
      <c r="BM491" s="58">
        <f>IF(AND(Weekly[[#This Row],[TRUES]]&gt;6,Weekly[[#This Row],[Actual]]=TRUE),BM490+Weekly[[#This Row],[BF H Odds]]-1,IF(AND(Weekly[[#This Row],[FALSES]]&gt;6,Weekly[[#This Row],[Actual]]=FALSE),BM490+Weekly[[#This Row],[BF V Odds]]-1,IF(AND(Weekly[[#This Row],[TRUES]]&gt;6,Weekly[[#This Row],[Actual]]=FALSE),BM490-1,IF(AND(Weekly[[#This Row],[FALSES]]&gt;6,Weekly[[#This Row],[Actual]]=TRUE),BM490-1,BM490))))</f>
        <v>37.88000000000001</v>
      </c>
    </row>
    <row r="492" spans="1:65" x14ac:dyDescent="0.25">
      <c r="A492" s="34"/>
      <c r="B492" s="10">
        <v>44304</v>
      </c>
      <c r="C492" s="17" t="s">
        <v>13</v>
      </c>
      <c r="D492" s="15" t="s">
        <v>18</v>
      </c>
      <c r="E492" t="b">
        <v>1</v>
      </c>
      <c r="F492" t="b">
        <v>1</v>
      </c>
      <c r="G492" t="b">
        <v>1</v>
      </c>
      <c r="H492" t="b">
        <v>1</v>
      </c>
      <c r="I492" t="b">
        <v>1</v>
      </c>
      <c r="J492" t="b">
        <v>1</v>
      </c>
      <c r="K492" t="b">
        <v>1</v>
      </c>
      <c r="L492" t="b">
        <v>1</v>
      </c>
      <c r="O492" t="str">
        <f>IF(Weekly[[#This Row],[H/V]]="H",Weekly[[#This Row],[BF H Odds]],IF(Weekly[[#This Row],[H/V]]="V",Weekly[[#This Row],[BF V Odds]],""))</f>
        <v/>
      </c>
      <c r="P492" t="b">
        <v>0</v>
      </c>
      <c r="R492" s="35">
        <f>IFERROR(IF(Weekly[[#This Row],[Won Bet?]]="yes",R491+(Weekly[[#This Row],[BF Odds]]*Weekly[[#This Row],[BF Stake]])-Weekly[[#This Row],[BF Stake]],R491-Weekly[[#This Row],[BF Stake]]),R491)</f>
        <v>1216.854</v>
      </c>
      <c r="S492" s="9">
        <f>IFERROR(IF(Weekly[[#This Row],[Won Bet?]]="yes",S491+(((Weekly[[#This Row],[BF Odds]]*Weekly[[#This Row],[BF Stake]])-Weekly[[#This Row],[BF Stake]])*0.92),S491-Weekly[[#This Row],[BF Stake]]),S491)</f>
        <v>1163.6816799999999</v>
      </c>
      <c r="T492">
        <v>4.3</v>
      </c>
      <c r="U492">
        <v>1.29</v>
      </c>
      <c r="V492" s="24">
        <f>IF(Weekly[[#This Row],[Actual]]="","",IF(AND(Weekly[[#This Row],[SVC_P]]=Weekly[[#This Row],[Actual]],Weekly[[#This Row],[SVC_P]]=TRUE),V491+Weekly[[#This Row],[BF H Odds]]-1,IF(AND(Weekly[[#This Row],[SVC_P]]=Weekly[[#This Row],[Actual]],Weekly[[#This Row],[SVC_P]]=FALSE),V491+Weekly[[#This Row],[BF V Odds]]-1,V491-1)))</f>
        <v>60.130000000000052</v>
      </c>
      <c r="W492" s="24">
        <f>IF(Weekly[[#This Row],[Actual]]="","",IF(AND(Weekly[[#This Row],[SVC_P]]=FALSE,Weekly[[#This Row],[Actual]]=TRUE),W491+Weekly[[#This Row],[BF H Odds]]-1,IF(AND(Weekly[[#This Row],[SVC_P]]=TRUE,Weekly[[#This Row],[Actual]]=FALSE,),W491+Weekly[[#This Row],[BF V Odds]]-1,W491-1)))</f>
        <v>-421.21</v>
      </c>
      <c r="X492" s="24">
        <f>IF(Weekly[[#This Row],[Actual]]="","",IF(AND(Weekly[[#This Row],[ADBC_P]]=Weekly[[#This Row],[Actual]],Weekly[[#This Row],[ADBC_P]]=TRUE),X491+Weekly[[#This Row],[BF H Odds]]-1,IF(AND(Weekly[[#This Row],[ADBC_P]]=Weekly[[#This Row],[Actual]],Weekly[[#This Row],[ADBC_P]]=FALSE),X491+Weekly[[#This Row],[BF V Odds]]-1,X491-1)))</f>
        <v>12.79000000000002</v>
      </c>
      <c r="Y492" s="24">
        <f>IF(Weekly[[#This Row],[Actual]]="","",IF(AND(Weekly[[#This Row],[ADBC_P]]=FALSE,Weekly[[#This Row],[Actual]]=TRUE),Y491+Weekly[[#This Row],[BF H Odds]]-1,IF(AND(Weekly[[#This Row],[ADBC_P]]=TRUE,Weekly[[#This Row],[Actual]]=FALSE),Y491+Weekly[[#This Row],[BF V Odds]]-1,Y491-1)))</f>
        <v>66.890000000000015</v>
      </c>
      <c r="Z492" s="24">
        <f>IF(Weekly[[#This Row],[Actual]]="","",IF(AND(Weekly[[#This Row],[RFC_P]]=Weekly[[#This Row],[Actual]],Weekly[[#This Row],[RFC_P]]=TRUE),Z491+Weekly[[#This Row],[BF H Odds]]-1,IF(AND(Weekly[[#This Row],[RFC_P]]=Weekly[[#This Row],[Actual]],Weekly[[#This Row],[RFC_P]]=FALSE),Z491+Weekly[[#This Row],[BF V Odds]]-1,Z491-1)))</f>
        <v>27.860000000000007</v>
      </c>
      <c r="AA492" s="24">
        <f>IF(Weekly[[#This Row],[Actual]]="","",IF(AND(Weekly[[#This Row],[RFC_P]]=FALSE,Weekly[[#This Row],[Actual]]=TRUE),AA491+Weekly[[#This Row],[BF H Odds]]-1,IF(AND(Weekly[[#This Row],[RFC_P]]=TRUE,Weekly[[#This Row],[Actual]]=FALSE),AA491+Weekly[[#This Row],[BF V Odds]]-1,AA491-1)))</f>
        <v>51.819999999999972</v>
      </c>
      <c r="AB492" s="24">
        <f>IF(Weekly[[#This Row],[Actual]]="","",IF(AND(Weekly[[#This Row],[GBC_P]]=Weekly[[#This Row],[Actual]],Weekly[[#This Row],[GBC_P]]=TRUE),AB491+Weekly[[#This Row],[BF H Odds]]-1,IF(AND(Weekly[[#This Row],[GBC_P]]=Weekly[[#This Row],[Actual]],Weekly[[#This Row],[GBC_P]]=FALSE),AB491+Weekly[[#This Row],[BF V Odds]]-1,AB491-1)))</f>
        <v>5.3800000000000079</v>
      </c>
      <c r="AC492" s="24">
        <f>IF(Weekly[[#This Row],[Actual]]="","",IF(AND(Weekly[[#This Row],[GBC_P]]=FALSE,Weekly[[#This Row],[Actual]]=TRUE),AC491+Weekly[[#This Row],[BF H Odds]]-1,IF(AND(Weekly[[#This Row],[GBC_P]]=TRUE,Weekly[[#This Row],[Actual]]=FALSE),AC491+Weekly[[#This Row],[BF V Odds]]-1,AC491-1)))</f>
        <v>74.29999999999994</v>
      </c>
      <c r="AD492" s="24">
        <f>IF(Weekly[[#This Row],[Actual]]="","",IF(AND(Weekly[[#This Row],[HGBC_P]]=Weekly[[#This Row],[Actual]],Weekly[[#This Row],[HGBC_P]]=TRUE),AD491+Weekly[[#This Row],[BF H Odds]]-1,IF(AND(Weekly[[#This Row],[HGBC_P]]=Weekly[[#This Row],[Actual]],Weekly[[#This Row],[HGBC_P]]=FALSE),AD491+Weekly[[#This Row],[BF V Odds]]-1,AD491-1)))</f>
        <v>-0.77999999999997516</v>
      </c>
      <c r="AE492" s="24">
        <f>IF(Weekly[[#This Row],[Actual]]="","",IF(AND(Weekly[[#This Row],[HGBC_P]]=FALSE,Weekly[[#This Row],[Actual]]=TRUE),AE491+Weekly[[#This Row],[BF H Odds]]-1,IF(AND(Weekly[[#This Row],[HGBC_P]]=TRUE,Weekly[[#This Row],[Actual]]=FALSE),AE491+Weekly[[#This Row],[BF V Odds]]-1,AE491-1)))</f>
        <v>80.459999999999994</v>
      </c>
      <c r="AF492" s="24">
        <f>IF(Weekly[[#This Row],[Actual]]="","",IF(AND(Weekly[[#This Row],[XGB_P]]=Weekly[[#This Row],[Actual]],Weekly[[#This Row],[XGB_P]]=TRUE),AF491+Weekly[[#This Row],[BF H Odds]]-1,IF(AND(Weekly[[#This Row],[XGB_P]]=Weekly[[#This Row],[Actual]],Weekly[[#This Row],[XGB_P]]=FALSE),AF491+Weekly[[#This Row],[BF V Odds]]-1,AF491-1)))</f>
        <v>27.72000000000002</v>
      </c>
      <c r="AG492" s="24">
        <f>IF(Weekly[[#This Row],[Actual]]="","",IF(AND(Weekly[[#This Row],[XGB_P]]=FALSE,Weekly[[#This Row],[Actual]]=TRUE),AG491+Weekly[[#This Row],[BF H Odds]]-1,IF(AND(Weekly[[#This Row],[XGB_P]]=TRUE,Weekly[[#This Row],[Actual]]=FALSE),AG491+Weekly[[#This Row],[BF V Odds]]-1,AG491-1)))</f>
        <v>51.959999999999987</v>
      </c>
      <c r="AH492" s="24">
        <f>IF(Weekly[[#This Row],[Actual]]="","",IF(AND(Weekly[[#This Row],[QDA_P]]=Weekly[[#This Row],[Actual]],Weekly[[#This Row],[QDA_P]]=TRUE),AH491+Weekly[[#This Row],[BF H Odds]]-1,IF(AND(Weekly[[#This Row],[QDA_P]]=Weekly[[#This Row],[Actual]],Weekly[[#This Row],[QDA_P]]=FALSE),AH491+Weekly[[#This Row],[BF V Odds]]-1,AH491-1)))</f>
        <v>-15.269999999999985</v>
      </c>
      <c r="AI492" s="24">
        <f>IF(Weekly[[#This Row],[Actual]]="","",IF(AND(Weekly[[#This Row],[QDA_P]]=FALSE,Weekly[[#This Row],[Actual]]=TRUE),AI491+Weekly[[#This Row],[BF H Odds]]-1,IF(AND(Weekly[[#This Row],[QDA_P]]=TRUE,Weekly[[#This Row],[Actual]]=FALSE),AI491+Weekly[[#This Row],[BF V Odds]]-1,AI491-1)))</f>
        <v>94.949999999999989</v>
      </c>
      <c r="AJ492" s="24">
        <f>IF(Weekly[[#This Row],[Actual]]="","",IF(AND(Weekly[[#This Row],[KNC_P]]=FALSE,Weekly[[#This Row],[Actual]]=TRUE),AJ491+Weekly[[#This Row],[BF H Odds]]-1,IF(AND(Weekly[[#This Row],[KNC_P]]=TRUE,Weekly[[#This Row],[Actual]]=FALSE),AJ491+Weekly[[#This Row],[BF V Odds]]-1,AJ491-1)))</f>
        <v>60.89999999999997</v>
      </c>
      <c r="AK492" s="24">
        <f>IF(Weekly[[#This Row],[Actual]]="","",IF(AND(Weekly[[#This Row],[KNC_P]]=FALSE,Weekly[[#This Row],[Actual]]=TRUE),AK491+Weekly[[#This Row],[BF H Odds]]-1,IF(AND(Weekly[[#This Row],[KNC_P]]=TRUE,Weekly[[#This Row],[Actual]]=FALSE),AK491+Weekly[[#This Row],[BF V Odds]]-1,AK491-1)))</f>
        <v>59.799999999999962</v>
      </c>
      <c r="AL492" s="30">
        <f>IF(Weekly[[#This Row],[Actual]]="","",COUNTIF(Weekly[[#This Row],[SVC_P]:[QDA_P]],TRUE))</f>
        <v>7</v>
      </c>
      <c r="AM492" s="30">
        <f>IF(Weekly[[#This Row],[Actual]]="","",COUNTIF(Weekly[[#This Row],[SVC_P]:[QDA_P]],FALSE))</f>
        <v>0</v>
      </c>
      <c r="AN492" s="36">
        <f>IF(AND(Weekly[[#This Row],[BF V Odds]]&gt;$BO$6,Weekly[[#This Row],[BF V Odds]] &lt; $BO$7),Weekly[[#This Row],[BF V Odds]],"")</f>
        <v>4.3</v>
      </c>
      <c r="AO492" s="36" t="str">
        <f>IF(AND(Weekly[[#This Row],[BF H Odds]]&gt;$BO$6, Weekly[[#This Row],[BF H Odds]] &lt; $BO$7),Weekly[[#This Row],[BF H Odds]],"")</f>
        <v/>
      </c>
      <c r="AP492" s="37">
        <f>IF(AND(Weekly[[#This Row],[V Odds &lt;]]="",Weekly[[#This Row],[H Odds &lt;]]=""),AP491,IF(AND(Weekly[[#This Row],[H Odds &lt;]]&lt;&gt;"",Weekly[[#This Row],[SVC_P]]=TRUE,Weekly[[#This Row],[Actual]]=TRUE),AP491+Weekly[[#This Row],[H Odds &lt;]]-1,IF(AND(Weekly[[#This Row],[V Odds &lt;]]&lt;&gt;"",Weekly[[#This Row],[SVC_P]]=FALSE,Weekly[[#This Row],[Actual]]=FALSE),AP491+Weekly[[#This Row],[V Odds &lt;]]-1,IF(AND(Weekly[[#This Row],[V Odds &lt;]]&lt;&gt;"",Weekly[[#This Row],[SVC_P]]=FALSE,Weekly[[#This Row],[Actual]]=TRUE),AP491-1,IF(AND(Weekly[[#This Row],[H Odds &lt;]]&lt;&gt;"",Weekly[[#This Row],[SVC_P]]=TRUE,Weekly[[#This Row],[Actual]]=FALSE),AP491-1,AP491)))))</f>
        <v>83.63000000000001</v>
      </c>
      <c r="AQ492" s="37">
        <f>IF(AND(Weekly[[#This Row],[V Odds &lt;]]="",Weekly[[#This Row],[H Odds &lt;]]=""),AQ491,IF(AND(Weekly[[#This Row],[H Odds &lt;]]&lt;&gt;"",Weekly[[#This Row],[ADBC_P]]=TRUE,Weekly[[#This Row],[Actual]]=TRUE),AQ491+Weekly[[#This Row],[H Odds &lt;]]-1,IF(AND(Weekly[[#This Row],[V Odds &lt;]]&lt;&gt;"",Weekly[[#This Row],[ADBC_P]]=FALSE,Weekly[[#This Row],[Actual]]=FALSE),AQ491+Weekly[[#This Row],[V Odds &lt;]]-1,IF(AND(Weekly[[#This Row],[V Odds &lt;]]&lt;&gt;"",Weekly[[#This Row],[ADBC_P]]=FALSE,Weekly[[#This Row],[Actual]]=TRUE),AQ491-1,IF(AND(Weekly[[#This Row],[H Odds &lt;]]&lt;&gt;"",Weekly[[#This Row],[ADBC_P]]=TRUE,Weekly[[#This Row],[Actual]]=FALSE),AQ491-1,AQ491)))))</f>
        <v>57.33</v>
      </c>
      <c r="AR492" s="37">
        <f>IF(AND(Weekly[[#This Row],[V Odds &lt;]]="",Weekly[[#This Row],[H Odds &lt;]]=""),AR491,IF(AND(Weekly[[#This Row],[H Odds &lt;]]&lt;&gt;"",Weekly[[#This Row],[RFC_P]]=TRUE,Weekly[[#This Row],[Actual]]=TRUE),AR491+Weekly[[#This Row],[H Odds &lt;]]-1,IF(AND(Weekly[[#This Row],[V Odds &lt;]]&lt;&gt;"",Weekly[[#This Row],[RFC_P]]=FALSE,Weekly[[#This Row],[Actual]]=FALSE),AR491+Weekly[[#This Row],[V Odds &lt;]]-1,IF(AND(Weekly[[#This Row],[V Odds &lt;]]&lt;&gt;"",Weekly[[#This Row],[RFC_P]]=FALSE,Weekly[[#This Row],[Actual]]=TRUE),AR491-1,IF(AND(Weekly[[#This Row],[H Odds &lt;]]&lt;&gt;"",Weekly[[#This Row],[RFC_P]]=TRUE,Weekly[[#This Row],[Actual]]=FALSE),AR491-1,AR491)))))</f>
        <v>74.439999999999984</v>
      </c>
      <c r="AS492" s="37">
        <f>IF(AND(Weekly[[#This Row],[V Odds &lt;]]="",Weekly[[#This Row],[H Odds &lt;]]=""),AS491,IF(AND(Weekly[[#This Row],[H Odds &lt;]]&lt;&gt;"",Weekly[[#This Row],[GBC_P]]=TRUE,Weekly[[#This Row],[Actual]]=TRUE),AS491+Weekly[[#This Row],[H Odds &lt;]]-1,IF(AND(Weekly[[#This Row],[V Odds &lt;]]&lt;&gt;"",Weekly[[#This Row],[GBC_P]]=FALSE,Weekly[[#This Row],[Actual]]=FALSE),AS491+Weekly[[#This Row],[V Odds &lt;]]-1,IF(AND(Weekly[[#This Row],[V Odds &lt;]]&lt;&gt;"",Weekly[[#This Row],[GBC_P]]=FALSE,Weekly[[#This Row],[Actual]]=TRUE),AS491-1,IF(AND(Weekly[[#This Row],[H Odds &lt;]]&lt;&gt;"",Weekly[[#This Row],[GBC_P]]=TRUE,Weekly[[#This Row],[Actual]]=FALSE),AS491-1,AS491)))))</f>
        <v>58.63</v>
      </c>
      <c r="AT492" s="37">
        <f>IF(AND(Weekly[[#This Row],[V Odds &lt;]]="",Weekly[[#This Row],[H Odds &lt;]]=""),AT491,IF(AND(Weekly[[#This Row],[H Odds &lt;]]&lt;&gt;"",Weekly[[#This Row],[HGBC_P]]=TRUE,Weekly[[#This Row],[Actual]]=TRUE),AT491+Weekly[[#This Row],[H Odds &lt;]]-1,IF(AND(Weekly[[#This Row],[V Odds &lt;]]&lt;&gt;"",Weekly[[#This Row],[HGBC_P]]=FALSE,Weekly[[#This Row],[Actual]]=FALSE),AT491+Weekly[[#This Row],[V Odds &lt;]]-1,IF(AND(Weekly[[#This Row],[V Odds &lt;]]&lt;&gt;"",Weekly[[#This Row],[HGBC_P]]=FALSE,Weekly[[#This Row],[Actual]]=TRUE),AT491-1,IF(AND(Weekly[[#This Row],[H Odds &lt;]]&lt;&gt;"",Weekly[[#This Row],[HGBC_P]]=TRUE,Weekly[[#This Row],[Actual]]=FALSE),AT491-1,AT491)))))</f>
        <v>58.16</v>
      </c>
      <c r="AU492" s="37">
        <f>IF(AND(Weekly[[#This Row],[V Odds &lt;]]="",Weekly[[#This Row],[H Odds &lt;]]=""),AU491,IF(AND(Weekly[[#This Row],[H Odds &lt;]]&lt;&gt;"",Weekly[[#This Row],[XGB_P]]=TRUE,Weekly[[#This Row],[Actual]]=TRUE),AU491+Weekly[[#This Row],[H Odds &lt;]]-1,IF(AND(Weekly[[#This Row],[V Odds &lt;]]&lt;&gt;"",Weekly[[#This Row],[XGB_P]]=FALSE,Weekly[[#This Row],[Actual]]=FALSE),AU491+Weekly[[#This Row],[V Odds &lt;]]-1,IF(AND(Weekly[[#This Row],[V Odds &lt;]]&lt;&gt;"",Weekly[[#This Row],[XGB_P]]=FALSE,Weekly[[#This Row],[Actual]]=TRUE),AU491-1,IF(AND(Weekly[[#This Row],[H Odds &lt;]]&lt;&gt;"",Weekly[[#This Row],[XGB_P]]=TRUE,Weekly[[#This Row],[Actual]]=FALSE),AU491-1,AU491)))))</f>
        <v>71.760000000000005</v>
      </c>
      <c r="AV492" s="37">
        <f>IF(AND(Weekly[[#This Row],[V Odds &lt;]]="",Weekly[[#This Row],[H Odds &lt;]]=""),AV491,IF(AND(Weekly[[#This Row],[H Odds &lt;]]&lt;&gt;"",Weekly[[#This Row],[QDA_P]]=TRUE,Weekly[[#This Row],[Actual]]=TRUE),AV491+Weekly[[#This Row],[H Odds &lt;]]-1,IF(AND(Weekly[[#This Row],[V Odds &lt;]]&lt;&gt;"",Weekly[[#This Row],[QDA_P]]=FALSE,Weekly[[#This Row],[Actual]]=FALSE),AV491+Weekly[[#This Row],[V Odds &lt;]]-1,IF(AND(Weekly[[#This Row],[V Odds &lt;]]&lt;&gt;"",Weekly[[#This Row],[QDA_P]]=FALSE,Weekly[[#This Row],[Actual]]=TRUE),AV491-1,IF(AND(Weekly[[#This Row],[H Odds &lt;]]&lt;&gt;"",Weekly[[#This Row],[QDA_P]]=TRUE,Weekly[[#This Row],[Actual]]=FALSE),AV491-1,AV491)))))</f>
        <v>59.499999999999986</v>
      </c>
      <c r="AW492" s="37">
        <f>IF(AND(Weekly[[#This Row],[H Odds &lt;]]="",Weekly[[#This Row],[V Odds &lt;]]=""),AW491,IF(AND(Weekly[[#This Row],[KNC_P]]=Weekly[[#This Row],[Actual]],Weekly[[#This Row],[KNC_P]]=TRUE),AW491+Weekly[[#This Row],[BF H Odds]]-1,IF(AND(Weekly[[#This Row],[KNC_P]]=Weekly[[#This Row],[Actual]],Weekly[[#This Row],[KNC_P]]=FALSE),AW491+Weekly[[#This Row],[BF V Odds]]-1,AW491-1)))</f>
        <v>55.080000000000013</v>
      </c>
      <c r="AX492" s="37">
        <f>IF(AND(Weekly[[#This Row],[V Odds &lt;]]="",Weekly[[#This Row],[H Odds &lt;]]=""),AX491,IF(AND(Weekly[[#This Row],[V Odds &lt;]]&lt;&gt;"",Weekly[[#This Row],[FALSES]]&gt;0,Weekly[[#This Row],[Actual]]=FALSE),AX491+Weekly[[#This Row],[V Odds &lt;]]-1,IF(AND(Weekly[[#This Row],[H Odds &lt;]]&lt;&gt;"",Weekly[[#This Row],[TRUES]]&gt;0,Weekly[[#This Row],[Actual]]=TRUE),AX491+Weekly[[#This Row],[H Odds &lt;]]-1,IF(AND(Weekly[[#This Row],[V Odds &lt;]]&lt;&gt;"",Weekly[[#This Row],[FALSES]]=0),AX491,IF(AND(Weekly[[#This Row],[H Odds &lt;]]&lt;&gt;"",Weekly[[#This Row],[TRUES]]=0),AX491,AX491-1)))))</f>
        <v>108.34999999999997</v>
      </c>
      <c r="AY492" s="37">
        <f>IF(AND(Weekly[[#This Row],[V Odds &lt;]]="",Weekly[[#This Row],[H Odds &lt;]]=""),AY491,IF(AND(Weekly[[#This Row],[V Odds &lt;]]&lt;&gt;"",Weekly[[#This Row],[FALSES]]&gt;0,Weekly[[#This Row],[Actual]]=FALSE),AY491+((Weekly[[#This Row],[V Odds &lt;]]-1)*0.92),IF(AND(Weekly[[#This Row],[H Odds &lt;]]&lt;&gt;"",Weekly[[#This Row],[TRUES]]&gt;0,Weekly[[#This Row],[Actual]]=TRUE),AY491+((Weekly[[#This Row],[H Odds &lt;]]-1)*0.92),IF(AND(Weekly[[#This Row],[V Odds &lt;]]&lt;&gt;"",Weekly[[#This Row],[FALSES]]=0),AY491,IF(AND(Weekly[[#This Row],[H Odds &lt;]]&lt;&gt;"",Weekly[[#This Row],[TRUES]]=0),AY491,AY491-1)))))</f>
        <v>97.442000000000021</v>
      </c>
      <c r="AZ492" s="37">
        <f>IF(AND(Weekly[[#This Row],[V Odds &lt;]]="",Weekly[[#This Row],[H Odds &lt;]]=""),AZ491,IF(AND(Weekly[[#This Row],[V Odds &lt;]]&lt;&gt;"",Weekly[[#This Row],[Actual]]=FALSE),AZ491+Weekly[[#This Row],[V Odds &lt;]]-1,IF(AND(Weekly[[#This Row],[H Odds &lt;]]&lt;&gt;"",Weekly[[#This Row],[Actual]]=TRUE),AZ491+Weekly[[#This Row],[H Odds &lt;]]-1,AZ491-1)))</f>
        <v>101.81999999999998</v>
      </c>
      <c r="BA492" s="38">
        <f>IF(Weekly[[#This Row],[H Odds &lt;]]="",BA491,IF(AND(Weekly[[#This Row],[H Odds &lt;]]&lt;&gt;"",Weekly[[#This Row],[SVC_P]]=TRUE,Weekly[[#This Row],[Actual]]=TRUE),BA491+Weekly[[#This Row],[H Odds &lt;]]-1,IF(AND(Weekly[[#This Row],[H Odds &lt;]]&lt;&gt;"",Weekly[[#This Row],[SVC_P]]=TRUE,Weekly[[#This Row],[Actual]]=FALSE),BA491-1,BA491)))</f>
        <v>79.589999999999989</v>
      </c>
      <c r="BB492" s="38">
        <f>IF(Weekly[[#This Row],[H Odds &lt;]]="",BB491,IF(AND(Weekly[[#This Row],[H Odds &lt;]]&lt;&gt;"",Weekly[[#This Row],[ADBC_P]]=TRUE,Weekly[[#This Row],[Actual]]=TRUE),BB491+Weekly[[#This Row],[H Odds &lt;]]-1,IF(AND(Weekly[[#This Row],[H Odds &lt;]]&lt;&gt;"",Weekly[[#This Row],[ADBC_P]]=TRUE,Weekly[[#This Row],[Actual]]=FALSE),BB491-1,BB491)))</f>
        <v>53.41</v>
      </c>
      <c r="BC492" s="38">
        <f>IF(Weekly[[#This Row],[H Odds &lt;]]="",BC491,IF(AND(Weekly[[#This Row],[H Odds &lt;]]&lt;&gt;"",Weekly[[#This Row],[RFC_P]]=TRUE,Weekly[[#This Row],[Actual]]=TRUE),BC491+Weekly[[#This Row],[H Odds &lt;]]-1,IF(AND(Weekly[[#This Row],[H Odds &lt;]]&lt;&gt;"",Weekly[[#This Row],[RFC_P]]=TRUE,Weekly[[#This Row],[Actual]]=FALSE),BC491-1,BC491)))</f>
        <v>55.109999999999992</v>
      </c>
      <c r="BD492" s="38">
        <f>IF(Weekly[[#This Row],[H Odds &lt;]]="",BD491,IF(AND(Weekly[[#This Row],[H Odds &lt;]]&lt;&gt;"",Weekly[[#This Row],[GBC_P]]=TRUE,Weekly[[#This Row],[Actual]]=TRUE),BD491+Weekly[[#This Row],[H Odds &lt;]]-1,IF(AND(Weekly[[#This Row],[H Odds &lt;]]&lt;&gt;"",Weekly[[#This Row],[GBC_P]]=TRUE,Weekly[[#This Row],[Actual]]=FALSE),BD491-1,BD491)))</f>
        <v>55.110000000000007</v>
      </c>
      <c r="BE492" s="38">
        <f>IF(Weekly[[#This Row],[H Odds &lt;]]="",BE491,IF(AND(Weekly[[#This Row],[H Odds &lt;]]&lt;&gt;"",Weekly[[#This Row],[HGBC_P]]=TRUE,Weekly[[#This Row],[Actual]]=TRUE),BE491+Weekly[[#This Row],[H Odds &lt;]]-1,IF(AND(Weekly[[#This Row],[H Odds &lt;]]&lt;&gt;"",Weekly[[#This Row],[HGBC_P]]=TRUE,Weekly[[#This Row],[Actual]]=FALSE),BE491-1,BE491)))</f>
        <v>58.459999999999994</v>
      </c>
      <c r="BF492" s="38">
        <f>IF(Weekly[[#This Row],[H Odds &lt;]]="",BF491,IF(AND(Weekly[[#This Row],[H Odds &lt;]]&lt;&gt;"",Weekly[[#This Row],[XGB_P]]=TRUE,Weekly[[#This Row],[Actual]]=TRUE),BF491+Weekly[[#This Row],[H Odds &lt;]]-1,IF(AND(Weekly[[#This Row],[H Odds &lt;]]&lt;&gt;"",Weekly[[#This Row],[XGB_P]]=TRUE,Weekly[[#This Row],[Actual]]=FALSE),BF491-1,BF491)))</f>
        <v>65.08</v>
      </c>
      <c r="BG492" s="38">
        <f>IF(Weekly[[#This Row],[H Odds &lt;]]="",BG491,IF(AND(Weekly[[#This Row],[H Odds &lt;]]&lt;&gt;"",Weekly[[#This Row],[QDA_P]]=TRUE,Weekly[[#This Row],[Actual]]=TRUE),BG491+Weekly[[#This Row],[H Odds &lt;]]-1,IF(AND(Weekly[[#This Row],[H Odds &lt;]]&lt;&gt;"",Weekly[[#This Row],[QDA_P]]=TRUE,Weekly[[#This Row],[Actual]]=FALSE),BG491-1,BG491)))</f>
        <v>50.429999999999993</v>
      </c>
      <c r="BH492" s="38">
        <f>IF(Weekly[[#This Row],[H Odds &lt;]]="",BH491,IF(AND(Weekly[[#This Row],[H Odds &lt;]]&lt;&gt;"",Weekly[[#This Row],[KNC_P]]=TRUE,Weekly[[#This Row],[Actual]]=TRUE),BH491+Weekly[[#This Row],[H Odds &lt;]]-1,IF(AND(Weekly[[#This Row],[H Odds &lt;]]&lt;&gt;"",Weekly[[#This Row],[KNC_P]]=TRUE,Weekly[[#This Row],[Actual]]=FALSE),BH491-1,BH491)))</f>
        <v>58.499999999999993</v>
      </c>
      <c r="BI492" s="38">
        <f>IF(Weekly[[#This Row],[H Odds &lt;]]="",BI491,IF(AND(Weekly[[#This Row],[H Odds &lt;]]&lt;&gt;"",Weekly[[#This Row],[TRUES]]&gt;0,Weekly[[#This Row],[Actual]]=TRUE),BI491+Weekly[[#This Row],[H Odds &lt;]]-1,IF(AND(Weekly[[#This Row],[H Odds &lt;]]&lt;&gt;"",Weekly[[#This Row],[TRUES]]=0),BI491,BI491-1)))</f>
        <v>79.589999999999989</v>
      </c>
      <c r="BJ492" s="38">
        <f>IF(Weekly[[#This Row],[H Odds &lt;]]="",BJ491,IF(AND(Weekly[[#This Row],[H Odds &lt;]]&lt;&gt;"",Weekly[[#This Row],[Actual]]=TRUE),BJ491+Weekly[[#This Row],[H Odds &lt;]]-1,IF(AND(Weekly[[#This Row],[H Odds &lt;]]&lt;&gt;"",Weekly[[#This Row],[Actual]]=FALSE),BJ491-1,BJ491)))</f>
        <v>81.489999999999995</v>
      </c>
      <c r="BK492" s="58">
        <f>IF(AND(Weekly[[#This Row],[TRUES]]&gt;4,Weekly[[#This Row],[Actual]]=TRUE),BK491+Weekly[[#This Row],[BF H Odds]]-1,IF(AND(Weekly[[#This Row],[FALSES]]&gt;4,Weekly[[#This Row],[Actual]]=FALSE),BK491+Weekly[[#This Row],[BF V Odds]]-1,IF(AND(Weekly[[#This Row],[TRUES]]&gt;4,Weekly[[#This Row],[Actual]]=FALSE),BK491-1,IF(AND(Weekly[[#This Row],[FALSES]]&gt;4,Weekly[[#This Row],[Actual]]=TRUE),BK491-1,BK491))))</f>
        <v>-2.2399999999999713</v>
      </c>
      <c r="BL492" s="58">
        <f>IF(AND(Weekly[[#This Row],[TRUES]]&gt;5,Weekly[[#This Row],[Actual]]=TRUE),BL491+Weekly[[#This Row],[BF H Odds]]-1,IF(AND(Weekly[[#This Row],[FALSES]]&gt;5,Weekly[[#This Row],[Actual]]=FALSE),BL491+Weekly[[#This Row],[BF V Odds]]-1,IF(AND(Weekly[[#This Row],[TRUES]]&gt;5,Weekly[[#This Row],[Actual]]=FALSE),BL491-1,IF(AND(Weekly[[#This Row],[FALSES]]&gt;5,Weekly[[#This Row],[Actual]]=TRUE),BL491-1,BL491))))</f>
        <v>6.2600000000000229</v>
      </c>
      <c r="BM492" s="58">
        <f>IF(AND(Weekly[[#This Row],[TRUES]]&gt;6,Weekly[[#This Row],[Actual]]=TRUE),BM491+Weekly[[#This Row],[BF H Odds]]-1,IF(AND(Weekly[[#This Row],[FALSES]]&gt;6,Weekly[[#This Row],[Actual]]=FALSE),BM491+Weekly[[#This Row],[BF V Odds]]-1,IF(AND(Weekly[[#This Row],[TRUES]]&gt;6,Weekly[[#This Row],[Actual]]=FALSE),BM491-1,IF(AND(Weekly[[#This Row],[FALSES]]&gt;6,Weekly[[#This Row],[Actual]]=TRUE),BM491-1,BM491))))</f>
        <v>36.88000000000001</v>
      </c>
    </row>
    <row r="493" spans="1:65" x14ac:dyDescent="0.25">
      <c r="A493" s="34"/>
      <c r="B493" s="10">
        <v>44304</v>
      </c>
      <c r="C493" s="17" t="s">
        <v>29</v>
      </c>
      <c r="D493" s="15" t="s">
        <v>16</v>
      </c>
      <c r="E493" t="b">
        <v>1</v>
      </c>
      <c r="F493" t="b">
        <v>0</v>
      </c>
      <c r="G493" t="b">
        <v>0</v>
      </c>
      <c r="H493" t="b">
        <v>0</v>
      </c>
      <c r="I493" t="b">
        <v>0</v>
      </c>
      <c r="J493" t="b">
        <v>0</v>
      </c>
      <c r="K493" t="b">
        <v>1</v>
      </c>
      <c r="L493" t="b">
        <v>1</v>
      </c>
      <c r="M493" t="s">
        <v>101</v>
      </c>
      <c r="N493">
        <v>28.3</v>
      </c>
      <c r="O493">
        <f>IF(Weekly[[#This Row],[H/V]]="H",Weekly[[#This Row],[BF H Odds]],IF(Weekly[[#This Row],[H/V]]="V",Weekly[[#This Row],[BF V Odds]],""))</f>
        <v>4.5</v>
      </c>
      <c r="P493" t="b">
        <v>1</v>
      </c>
      <c r="Q493" t="s">
        <v>76</v>
      </c>
      <c r="R493" s="35">
        <f>IFERROR(IF(Weekly[[#This Row],[Won Bet?]]="yes",R492+(Weekly[[#This Row],[BF Odds]]*Weekly[[#This Row],[BF Stake]])-Weekly[[#This Row],[BF Stake]],R492-Weekly[[#This Row],[BF Stake]]),R492)</f>
        <v>1188.5540000000001</v>
      </c>
      <c r="S493" s="9">
        <f>IFERROR(IF(Weekly[[#This Row],[Won Bet?]]="yes",S492+(((Weekly[[#This Row],[BF Odds]]*Weekly[[#This Row],[BF Stake]])-Weekly[[#This Row],[BF Stake]])*0.92),S492-Weekly[[#This Row],[BF Stake]]),S492)</f>
        <v>1135.38168</v>
      </c>
      <c r="T493">
        <v>4.5</v>
      </c>
      <c r="U493">
        <v>1.28</v>
      </c>
      <c r="V493" s="24">
        <f>IF(Weekly[[#This Row],[Actual]]="","",IF(AND(Weekly[[#This Row],[SVC_P]]=Weekly[[#This Row],[Actual]],Weekly[[#This Row],[SVC_P]]=TRUE),V492+Weekly[[#This Row],[BF H Odds]]-1,IF(AND(Weekly[[#This Row],[SVC_P]]=Weekly[[#This Row],[Actual]],Weekly[[#This Row],[SVC_P]]=FALSE),V492+Weekly[[#This Row],[BF V Odds]]-1,V492-1)))</f>
        <v>60.410000000000053</v>
      </c>
      <c r="W493" s="24">
        <f>IF(Weekly[[#This Row],[Actual]]="","",IF(AND(Weekly[[#This Row],[SVC_P]]=FALSE,Weekly[[#This Row],[Actual]]=TRUE),W492+Weekly[[#This Row],[BF H Odds]]-1,IF(AND(Weekly[[#This Row],[SVC_P]]=TRUE,Weekly[[#This Row],[Actual]]=FALSE,),W492+Weekly[[#This Row],[BF V Odds]]-1,W492-1)))</f>
        <v>-422.21</v>
      </c>
      <c r="X493" s="24">
        <f>IF(Weekly[[#This Row],[Actual]]="","",IF(AND(Weekly[[#This Row],[ADBC_P]]=Weekly[[#This Row],[Actual]],Weekly[[#This Row],[ADBC_P]]=TRUE),X492+Weekly[[#This Row],[BF H Odds]]-1,IF(AND(Weekly[[#This Row],[ADBC_P]]=Weekly[[#This Row],[Actual]],Weekly[[#This Row],[ADBC_P]]=FALSE),X492+Weekly[[#This Row],[BF V Odds]]-1,X492-1)))</f>
        <v>11.79000000000002</v>
      </c>
      <c r="Y493" s="24">
        <f>IF(Weekly[[#This Row],[Actual]]="","",IF(AND(Weekly[[#This Row],[ADBC_P]]=FALSE,Weekly[[#This Row],[Actual]]=TRUE),Y492+Weekly[[#This Row],[BF H Odds]]-1,IF(AND(Weekly[[#This Row],[ADBC_P]]=TRUE,Weekly[[#This Row],[Actual]]=FALSE),Y492+Weekly[[#This Row],[BF V Odds]]-1,Y492-1)))</f>
        <v>67.170000000000016</v>
      </c>
      <c r="Z493" s="24">
        <f>IF(Weekly[[#This Row],[Actual]]="","",IF(AND(Weekly[[#This Row],[RFC_P]]=Weekly[[#This Row],[Actual]],Weekly[[#This Row],[RFC_P]]=TRUE),Z492+Weekly[[#This Row],[BF H Odds]]-1,IF(AND(Weekly[[#This Row],[RFC_P]]=Weekly[[#This Row],[Actual]],Weekly[[#This Row],[RFC_P]]=FALSE),Z492+Weekly[[#This Row],[BF V Odds]]-1,Z492-1)))</f>
        <v>26.860000000000007</v>
      </c>
      <c r="AA493" s="24">
        <f>IF(Weekly[[#This Row],[Actual]]="","",IF(AND(Weekly[[#This Row],[RFC_P]]=FALSE,Weekly[[#This Row],[Actual]]=TRUE),AA492+Weekly[[#This Row],[BF H Odds]]-1,IF(AND(Weekly[[#This Row],[RFC_P]]=TRUE,Weekly[[#This Row],[Actual]]=FALSE),AA492+Weekly[[#This Row],[BF V Odds]]-1,AA492-1)))</f>
        <v>52.099999999999973</v>
      </c>
      <c r="AB493" s="24">
        <f>IF(Weekly[[#This Row],[Actual]]="","",IF(AND(Weekly[[#This Row],[GBC_P]]=Weekly[[#This Row],[Actual]],Weekly[[#This Row],[GBC_P]]=TRUE),AB492+Weekly[[#This Row],[BF H Odds]]-1,IF(AND(Weekly[[#This Row],[GBC_P]]=Weekly[[#This Row],[Actual]],Weekly[[#This Row],[GBC_P]]=FALSE),AB492+Weekly[[#This Row],[BF V Odds]]-1,AB492-1)))</f>
        <v>4.3800000000000079</v>
      </c>
      <c r="AC493" s="24">
        <f>IF(Weekly[[#This Row],[Actual]]="","",IF(AND(Weekly[[#This Row],[GBC_P]]=FALSE,Weekly[[#This Row],[Actual]]=TRUE),AC492+Weekly[[#This Row],[BF H Odds]]-1,IF(AND(Weekly[[#This Row],[GBC_P]]=TRUE,Weekly[[#This Row],[Actual]]=FALSE),AC492+Weekly[[#This Row],[BF V Odds]]-1,AC492-1)))</f>
        <v>74.579999999999941</v>
      </c>
      <c r="AD493" s="24">
        <f>IF(Weekly[[#This Row],[Actual]]="","",IF(AND(Weekly[[#This Row],[HGBC_P]]=Weekly[[#This Row],[Actual]],Weekly[[#This Row],[HGBC_P]]=TRUE),AD492+Weekly[[#This Row],[BF H Odds]]-1,IF(AND(Weekly[[#This Row],[HGBC_P]]=Weekly[[#This Row],[Actual]],Weekly[[#This Row],[HGBC_P]]=FALSE),AD492+Weekly[[#This Row],[BF V Odds]]-1,AD492-1)))</f>
        <v>-1.7799999999999752</v>
      </c>
      <c r="AE493" s="24">
        <f>IF(Weekly[[#This Row],[Actual]]="","",IF(AND(Weekly[[#This Row],[HGBC_P]]=FALSE,Weekly[[#This Row],[Actual]]=TRUE),AE492+Weekly[[#This Row],[BF H Odds]]-1,IF(AND(Weekly[[#This Row],[HGBC_P]]=TRUE,Weekly[[#This Row],[Actual]]=FALSE),AE492+Weekly[[#This Row],[BF V Odds]]-1,AE492-1)))</f>
        <v>80.739999999999995</v>
      </c>
      <c r="AF493" s="24">
        <f>IF(Weekly[[#This Row],[Actual]]="","",IF(AND(Weekly[[#This Row],[XGB_P]]=Weekly[[#This Row],[Actual]],Weekly[[#This Row],[XGB_P]]=TRUE),AF492+Weekly[[#This Row],[BF H Odds]]-1,IF(AND(Weekly[[#This Row],[XGB_P]]=Weekly[[#This Row],[Actual]],Weekly[[#This Row],[XGB_P]]=FALSE),AF492+Weekly[[#This Row],[BF V Odds]]-1,AF492-1)))</f>
        <v>26.72000000000002</v>
      </c>
      <c r="AG493" s="24">
        <f>IF(Weekly[[#This Row],[Actual]]="","",IF(AND(Weekly[[#This Row],[XGB_P]]=FALSE,Weekly[[#This Row],[Actual]]=TRUE),AG492+Weekly[[#This Row],[BF H Odds]]-1,IF(AND(Weekly[[#This Row],[XGB_P]]=TRUE,Weekly[[#This Row],[Actual]]=FALSE),AG492+Weekly[[#This Row],[BF V Odds]]-1,AG492-1)))</f>
        <v>52.239999999999988</v>
      </c>
      <c r="AH493" s="24">
        <f>IF(Weekly[[#This Row],[Actual]]="","",IF(AND(Weekly[[#This Row],[QDA_P]]=Weekly[[#This Row],[Actual]],Weekly[[#This Row],[QDA_P]]=TRUE),AH492+Weekly[[#This Row],[BF H Odds]]-1,IF(AND(Weekly[[#This Row],[QDA_P]]=Weekly[[#This Row],[Actual]],Weekly[[#This Row],[QDA_P]]=FALSE),AH492+Weekly[[#This Row],[BF V Odds]]-1,AH492-1)))</f>
        <v>-14.989999999999986</v>
      </c>
      <c r="AI493" s="24">
        <f>IF(Weekly[[#This Row],[Actual]]="","",IF(AND(Weekly[[#This Row],[QDA_P]]=FALSE,Weekly[[#This Row],[Actual]]=TRUE),AI492+Weekly[[#This Row],[BF H Odds]]-1,IF(AND(Weekly[[#This Row],[QDA_P]]=TRUE,Weekly[[#This Row],[Actual]]=FALSE),AI492+Weekly[[#This Row],[BF V Odds]]-1,AI492-1)))</f>
        <v>93.949999999999989</v>
      </c>
      <c r="AJ493" s="24">
        <f>IF(Weekly[[#This Row],[Actual]]="","",IF(AND(Weekly[[#This Row],[KNC_P]]=FALSE,Weekly[[#This Row],[Actual]]=TRUE),AJ492+Weekly[[#This Row],[BF H Odds]]-1,IF(AND(Weekly[[#This Row],[KNC_P]]=TRUE,Weekly[[#This Row],[Actual]]=FALSE),AJ492+Weekly[[#This Row],[BF V Odds]]-1,AJ492-1)))</f>
        <v>59.89999999999997</v>
      </c>
      <c r="AK493" s="24">
        <f>IF(Weekly[[#This Row],[Actual]]="","",IF(AND(Weekly[[#This Row],[KNC_P]]=FALSE,Weekly[[#This Row],[Actual]]=TRUE),AK492+Weekly[[#This Row],[BF H Odds]]-1,IF(AND(Weekly[[#This Row],[KNC_P]]=TRUE,Weekly[[#This Row],[Actual]]=FALSE),AK492+Weekly[[#This Row],[BF V Odds]]-1,AK492-1)))</f>
        <v>58.799999999999962</v>
      </c>
      <c r="AL493" s="30">
        <f>IF(Weekly[[#This Row],[Actual]]="","",COUNTIF(Weekly[[#This Row],[SVC_P]:[QDA_P]],TRUE))</f>
        <v>2</v>
      </c>
      <c r="AM493" s="30">
        <f>IF(Weekly[[#This Row],[Actual]]="","",COUNTIF(Weekly[[#This Row],[SVC_P]:[QDA_P]],FALSE))</f>
        <v>5</v>
      </c>
      <c r="AN493" s="36">
        <f>IF(AND(Weekly[[#This Row],[BF V Odds]]&gt;$BO$6,Weekly[[#This Row],[BF V Odds]] &lt; $BO$7),Weekly[[#This Row],[BF V Odds]],"")</f>
        <v>4.5</v>
      </c>
      <c r="AO493" s="36" t="str">
        <f>IF(AND(Weekly[[#This Row],[BF H Odds]]&gt;$BO$6, Weekly[[#This Row],[BF H Odds]] &lt; $BO$7),Weekly[[#This Row],[BF H Odds]],"")</f>
        <v/>
      </c>
      <c r="AP493" s="37">
        <f>IF(AND(Weekly[[#This Row],[V Odds &lt;]]="",Weekly[[#This Row],[H Odds &lt;]]=""),AP492,IF(AND(Weekly[[#This Row],[H Odds &lt;]]&lt;&gt;"",Weekly[[#This Row],[SVC_P]]=TRUE,Weekly[[#This Row],[Actual]]=TRUE),AP492+Weekly[[#This Row],[H Odds &lt;]]-1,IF(AND(Weekly[[#This Row],[V Odds &lt;]]&lt;&gt;"",Weekly[[#This Row],[SVC_P]]=FALSE,Weekly[[#This Row],[Actual]]=FALSE),AP492+Weekly[[#This Row],[V Odds &lt;]]-1,IF(AND(Weekly[[#This Row],[V Odds &lt;]]&lt;&gt;"",Weekly[[#This Row],[SVC_P]]=FALSE,Weekly[[#This Row],[Actual]]=TRUE),AP492-1,IF(AND(Weekly[[#This Row],[H Odds &lt;]]&lt;&gt;"",Weekly[[#This Row],[SVC_P]]=TRUE,Weekly[[#This Row],[Actual]]=FALSE),AP492-1,AP492)))))</f>
        <v>83.63000000000001</v>
      </c>
      <c r="AQ493" s="37">
        <f>IF(AND(Weekly[[#This Row],[V Odds &lt;]]="",Weekly[[#This Row],[H Odds &lt;]]=""),AQ492,IF(AND(Weekly[[#This Row],[H Odds &lt;]]&lt;&gt;"",Weekly[[#This Row],[ADBC_P]]=TRUE,Weekly[[#This Row],[Actual]]=TRUE),AQ492+Weekly[[#This Row],[H Odds &lt;]]-1,IF(AND(Weekly[[#This Row],[V Odds &lt;]]&lt;&gt;"",Weekly[[#This Row],[ADBC_P]]=FALSE,Weekly[[#This Row],[Actual]]=FALSE),AQ492+Weekly[[#This Row],[V Odds &lt;]]-1,IF(AND(Weekly[[#This Row],[V Odds &lt;]]&lt;&gt;"",Weekly[[#This Row],[ADBC_P]]=FALSE,Weekly[[#This Row],[Actual]]=TRUE),AQ492-1,IF(AND(Weekly[[#This Row],[H Odds &lt;]]&lt;&gt;"",Weekly[[#This Row],[ADBC_P]]=TRUE,Weekly[[#This Row],[Actual]]=FALSE),AQ492-1,AQ492)))))</f>
        <v>56.33</v>
      </c>
      <c r="AR493" s="37">
        <f>IF(AND(Weekly[[#This Row],[V Odds &lt;]]="",Weekly[[#This Row],[H Odds &lt;]]=""),AR492,IF(AND(Weekly[[#This Row],[H Odds &lt;]]&lt;&gt;"",Weekly[[#This Row],[RFC_P]]=TRUE,Weekly[[#This Row],[Actual]]=TRUE),AR492+Weekly[[#This Row],[H Odds &lt;]]-1,IF(AND(Weekly[[#This Row],[V Odds &lt;]]&lt;&gt;"",Weekly[[#This Row],[RFC_P]]=FALSE,Weekly[[#This Row],[Actual]]=FALSE),AR492+Weekly[[#This Row],[V Odds &lt;]]-1,IF(AND(Weekly[[#This Row],[V Odds &lt;]]&lt;&gt;"",Weekly[[#This Row],[RFC_P]]=FALSE,Weekly[[#This Row],[Actual]]=TRUE),AR492-1,IF(AND(Weekly[[#This Row],[H Odds &lt;]]&lt;&gt;"",Weekly[[#This Row],[RFC_P]]=TRUE,Weekly[[#This Row],[Actual]]=FALSE),AR492-1,AR492)))))</f>
        <v>73.439999999999984</v>
      </c>
      <c r="AS493" s="37">
        <f>IF(AND(Weekly[[#This Row],[V Odds &lt;]]="",Weekly[[#This Row],[H Odds &lt;]]=""),AS492,IF(AND(Weekly[[#This Row],[H Odds &lt;]]&lt;&gt;"",Weekly[[#This Row],[GBC_P]]=TRUE,Weekly[[#This Row],[Actual]]=TRUE),AS492+Weekly[[#This Row],[H Odds &lt;]]-1,IF(AND(Weekly[[#This Row],[V Odds &lt;]]&lt;&gt;"",Weekly[[#This Row],[GBC_P]]=FALSE,Weekly[[#This Row],[Actual]]=FALSE),AS492+Weekly[[#This Row],[V Odds &lt;]]-1,IF(AND(Weekly[[#This Row],[V Odds &lt;]]&lt;&gt;"",Weekly[[#This Row],[GBC_P]]=FALSE,Weekly[[#This Row],[Actual]]=TRUE),AS492-1,IF(AND(Weekly[[#This Row],[H Odds &lt;]]&lt;&gt;"",Weekly[[#This Row],[GBC_P]]=TRUE,Weekly[[#This Row],[Actual]]=FALSE),AS492-1,AS492)))))</f>
        <v>57.63</v>
      </c>
      <c r="AT493" s="37">
        <f>IF(AND(Weekly[[#This Row],[V Odds &lt;]]="",Weekly[[#This Row],[H Odds &lt;]]=""),AT492,IF(AND(Weekly[[#This Row],[H Odds &lt;]]&lt;&gt;"",Weekly[[#This Row],[HGBC_P]]=TRUE,Weekly[[#This Row],[Actual]]=TRUE),AT492+Weekly[[#This Row],[H Odds &lt;]]-1,IF(AND(Weekly[[#This Row],[V Odds &lt;]]&lt;&gt;"",Weekly[[#This Row],[HGBC_P]]=FALSE,Weekly[[#This Row],[Actual]]=FALSE),AT492+Weekly[[#This Row],[V Odds &lt;]]-1,IF(AND(Weekly[[#This Row],[V Odds &lt;]]&lt;&gt;"",Weekly[[#This Row],[HGBC_P]]=FALSE,Weekly[[#This Row],[Actual]]=TRUE),AT492-1,IF(AND(Weekly[[#This Row],[H Odds &lt;]]&lt;&gt;"",Weekly[[#This Row],[HGBC_P]]=TRUE,Weekly[[#This Row],[Actual]]=FALSE),AT492-1,AT492)))))</f>
        <v>57.16</v>
      </c>
      <c r="AU493" s="37">
        <f>IF(AND(Weekly[[#This Row],[V Odds &lt;]]="",Weekly[[#This Row],[H Odds &lt;]]=""),AU492,IF(AND(Weekly[[#This Row],[H Odds &lt;]]&lt;&gt;"",Weekly[[#This Row],[XGB_P]]=TRUE,Weekly[[#This Row],[Actual]]=TRUE),AU492+Weekly[[#This Row],[H Odds &lt;]]-1,IF(AND(Weekly[[#This Row],[V Odds &lt;]]&lt;&gt;"",Weekly[[#This Row],[XGB_P]]=FALSE,Weekly[[#This Row],[Actual]]=FALSE),AU492+Weekly[[#This Row],[V Odds &lt;]]-1,IF(AND(Weekly[[#This Row],[V Odds &lt;]]&lt;&gt;"",Weekly[[#This Row],[XGB_P]]=FALSE,Weekly[[#This Row],[Actual]]=TRUE),AU492-1,IF(AND(Weekly[[#This Row],[H Odds &lt;]]&lt;&gt;"",Weekly[[#This Row],[XGB_P]]=TRUE,Weekly[[#This Row],[Actual]]=FALSE),AU492-1,AU492)))))</f>
        <v>70.760000000000005</v>
      </c>
      <c r="AV493" s="37">
        <f>IF(AND(Weekly[[#This Row],[V Odds &lt;]]="",Weekly[[#This Row],[H Odds &lt;]]=""),AV492,IF(AND(Weekly[[#This Row],[H Odds &lt;]]&lt;&gt;"",Weekly[[#This Row],[QDA_P]]=TRUE,Weekly[[#This Row],[Actual]]=TRUE),AV492+Weekly[[#This Row],[H Odds &lt;]]-1,IF(AND(Weekly[[#This Row],[V Odds &lt;]]&lt;&gt;"",Weekly[[#This Row],[QDA_P]]=FALSE,Weekly[[#This Row],[Actual]]=FALSE),AV492+Weekly[[#This Row],[V Odds &lt;]]-1,IF(AND(Weekly[[#This Row],[V Odds &lt;]]&lt;&gt;"",Weekly[[#This Row],[QDA_P]]=FALSE,Weekly[[#This Row],[Actual]]=TRUE),AV492-1,IF(AND(Weekly[[#This Row],[H Odds &lt;]]&lt;&gt;"",Weekly[[#This Row],[QDA_P]]=TRUE,Weekly[[#This Row],[Actual]]=FALSE),AV492-1,AV492)))))</f>
        <v>59.499999999999986</v>
      </c>
      <c r="AW493" s="37">
        <f>IF(AND(Weekly[[#This Row],[H Odds &lt;]]="",Weekly[[#This Row],[V Odds &lt;]]=""),AW492,IF(AND(Weekly[[#This Row],[KNC_P]]=Weekly[[#This Row],[Actual]],Weekly[[#This Row],[KNC_P]]=TRUE),AW492+Weekly[[#This Row],[BF H Odds]]-1,IF(AND(Weekly[[#This Row],[KNC_P]]=Weekly[[#This Row],[Actual]],Weekly[[#This Row],[KNC_P]]=FALSE),AW492+Weekly[[#This Row],[BF V Odds]]-1,AW492-1)))</f>
        <v>55.360000000000014</v>
      </c>
      <c r="AX493" s="37">
        <f>IF(AND(Weekly[[#This Row],[V Odds &lt;]]="",Weekly[[#This Row],[H Odds &lt;]]=""),AX492,IF(AND(Weekly[[#This Row],[V Odds &lt;]]&lt;&gt;"",Weekly[[#This Row],[FALSES]]&gt;0,Weekly[[#This Row],[Actual]]=FALSE),AX492+Weekly[[#This Row],[V Odds &lt;]]-1,IF(AND(Weekly[[#This Row],[H Odds &lt;]]&lt;&gt;"",Weekly[[#This Row],[TRUES]]&gt;0,Weekly[[#This Row],[Actual]]=TRUE),AX492+Weekly[[#This Row],[H Odds &lt;]]-1,IF(AND(Weekly[[#This Row],[V Odds &lt;]]&lt;&gt;"",Weekly[[#This Row],[FALSES]]=0),AX492,IF(AND(Weekly[[#This Row],[H Odds &lt;]]&lt;&gt;"",Weekly[[#This Row],[TRUES]]=0),AX492,AX492-1)))))</f>
        <v>107.34999999999997</v>
      </c>
      <c r="AY493" s="37">
        <f>IF(AND(Weekly[[#This Row],[V Odds &lt;]]="",Weekly[[#This Row],[H Odds &lt;]]=""),AY492,IF(AND(Weekly[[#This Row],[V Odds &lt;]]&lt;&gt;"",Weekly[[#This Row],[FALSES]]&gt;0,Weekly[[#This Row],[Actual]]=FALSE),AY492+((Weekly[[#This Row],[V Odds &lt;]]-1)*0.92),IF(AND(Weekly[[#This Row],[H Odds &lt;]]&lt;&gt;"",Weekly[[#This Row],[TRUES]]&gt;0,Weekly[[#This Row],[Actual]]=TRUE),AY492+((Weekly[[#This Row],[H Odds &lt;]]-1)*0.92),IF(AND(Weekly[[#This Row],[V Odds &lt;]]&lt;&gt;"",Weekly[[#This Row],[FALSES]]=0),AY492,IF(AND(Weekly[[#This Row],[H Odds &lt;]]&lt;&gt;"",Weekly[[#This Row],[TRUES]]=0),AY492,AY492-1)))))</f>
        <v>96.442000000000021</v>
      </c>
      <c r="AZ493" s="37">
        <f>IF(AND(Weekly[[#This Row],[V Odds &lt;]]="",Weekly[[#This Row],[H Odds &lt;]]=""),AZ492,IF(AND(Weekly[[#This Row],[V Odds &lt;]]&lt;&gt;"",Weekly[[#This Row],[Actual]]=FALSE),AZ492+Weekly[[#This Row],[V Odds &lt;]]-1,IF(AND(Weekly[[#This Row],[H Odds &lt;]]&lt;&gt;"",Weekly[[#This Row],[Actual]]=TRUE),AZ492+Weekly[[#This Row],[H Odds &lt;]]-1,AZ492-1)))</f>
        <v>100.81999999999998</v>
      </c>
      <c r="BA493" s="38">
        <f>IF(Weekly[[#This Row],[H Odds &lt;]]="",BA492,IF(AND(Weekly[[#This Row],[H Odds &lt;]]&lt;&gt;"",Weekly[[#This Row],[SVC_P]]=TRUE,Weekly[[#This Row],[Actual]]=TRUE),BA492+Weekly[[#This Row],[H Odds &lt;]]-1,IF(AND(Weekly[[#This Row],[H Odds &lt;]]&lt;&gt;"",Weekly[[#This Row],[SVC_P]]=TRUE,Weekly[[#This Row],[Actual]]=FALSE),BA492-1,BA492)))</f>
        <v>79.589999999999989</v>
      </c>
      <c r="BB493" s="38">
        <f>IF(Weekly[[#This Row],[H Odds &lt;]]="",BB492,IF(AND(Weekly[[#This Row],[H Odds &lt;]]&lt;&gt;"",Weekly[[#This Row],[ADBC_P]]=TRUE,Weekly[[#This Row],[Actual]]=TRUE),BB492+Weekly[[#This Row],[H Odds &lt;]]-1,IF(AND(Weekly[[#This Row],[H Odds &lt;]]&lt;&gt;"",Weekly[[#This Row],[ADBC_P]]=TRUE,Weekly[[#This Row],[Actual]]=FALSE),BB492-1,BB492)))</f>
        <v>53.41</v>
      </c>
      <c r="BC493" s="38">
        <f>IF(Weekly[[#This Row],[H Odds &lt;]]="",BC492,IF(AND(Weekly[[#This Row],[H Odds &lt;]]&lt;&gt;"",Weekly[[#This Row],[RFC_P]]=TRUE,Weekly[[#This Row],[Actual]]=TRUE),BC492+Weekly[[#This Row],[H Odds &lt;]]-1,IF(AND(Weekly[[#This Row],[H Odds &lt;]]&lt;&gt;"",Weekly[[#This Row],[RFC_P]]=TRUE,Weekly[[#This Row],[Actual]]=FALSE),BC492-1,BC492)))</f>
        <v>55.109999999999992</v>
      </c>
      <c r="BD493" s="38">
        <f>IF(Weekly[[#This Row],[H Odds &lt;]]="",BD492,IF(AND(Weekly[[#This Row],[H Odds &lt;]]&lt;&gt;"",Weekly[[#This Row],[GBC_P]]=TRUE,Weekly[[#This Row],[Actual]]=TRUE),BD492+Weekly[[#This Row],[H Odds &lt;]]-1,IF(AND(Weekly[[#This Row],[H Odds &lt;]]&lt;&gt;"",Weekly[[#This Row],[GBC_P]]=TRUE,Weekly[[#This Row],[Actual]]=FALSE),BD492-1,BD492)))</f>
        <v>55.110000000000007</v>
      </c>
      <c r="BE493" s="38">
        <f>IF(Weekly[[#This Row],[H Odds &lt;]]="",BE492,IF(AND(Weekly[[#This Row],[H Odds &lt;]]&lt;&gt;"",Weekly[[#This Row],[HGBC_P]]=TRUE,Weekly[[#This Row],[Actual]]=TRUE),BE492+Weekly[[#This Row],[H Odds &lt;]]-1,IF(AND(Weekly[[#This Row],[H Odds &lt;]]&lt;&gt;"",Weekly[[#This Row],[HGBC_P]]=TRUE,Weekly[[#This Row],[Actual]]=FALSE),BE492-1,BE492)))</f>
        <v>58.459999999999994</v>
      </c>
      <c r="BF493" s="38">
        <f>IF(Weekly[[#This Row],[H Odds &lt;]]="",BF492,IF(AND(Weekly[[#This Row],[H Odds &lt;]]&lt;&gt;"",Weekly[[#This Row],[XGB_P]]=TRUE,Weekly[[#This Row],[Actual]]=TRUE),BF492+Weekly[[#This Row],[H Odds &lt;]]-1,IF(AND(Weekly[[#This Row],[H Odds &lt;]]&lt;&gt;"",Weekly[[#This Row],[XGB_P]]=TRUE,Weekly[[#This Row],[Actual]]=FALSE),BF492-1,BF492)))</f>
        <v>65.08</v>
      </c>
      <c r="BG493" s="38">
        <f>IF(Weekly[[#This Row],[H Odds &lt;]]="",BG492,IF(AND(Weekly[[#This Row],[H Odds &lt;]]&lt;&gt;"",Weekly[[#This Row],[QDA_P]]=TRUE,Weekly[[#This Row],[Actual]]=TRUE),BG492+Weekly[[#This Row],[H Odds &lt;]]-1,IF(AND(Weekly[[#This Row],[H Odds &lt;]]&lt;&gt;"",Weekly[[#This Row],[QDA_P]]=TRUE,Weekly[[#This Row],[Actual]]=FALSE),BG492-1,BG492)))</f>
        <v>50.429999999999993</v>
      </c>
      <c r="BH493" s="38">
        <f>IF(Weekly[[#This Row],[H Odds &lt;]]="",BH492,IF(AND(Weekly[[#This Row],[H Odds &lt;]]&lt;&gt;"",Weekly[[#This Row],[KNC_P]]=TRUE,Weekly[[#This Row],[Actual]]=TRUE),BH492+Weekly[[#This Row],[H Odds &lt;]]-1,IF(AND(Weekly[[#This Row],[H Odds &lt;]]&lt;&gt;"",Weekly[[#This Row],[KNC_P]]=TRUE,Weekly[[#This Row],[Actual]]=FALSE),BH492-1,BH492)))</f>
        <v>58.499999999999993</v>
      </c>
      <c r="BI493" s="38">
        <f>IF(Weekly[[#This Row],[H Odds &lt;]]="",BI492,IF(AND(Weekly[[#This Row],[H Odds &lt;]]&lt;&gt;"",Weekly[[#This Row],[TRUES]]&gt;0,Weekly[[#This Row],[Actual]]=TRUE),BI492+Weekly[[#This Row],[H Odds &lt;]]-1,IF(AND(Weekly[[#This Row],[H Odds &lt;]]&lt;&gt;"",Weekly[[#This Row],[TRUES]]=0),BI492,BI492-1)))</f>
        <v>79.589999999999989</v>
      </c>
      <c r="BJ493" s="38">
        <f>IF(Weekly[[#This Row],[H Odds &lt;]]="",BJ492,IF(AND(Weekly[[#This Row],[H Odds &lt;]]&lt;&gt;"",Weekly[[#This Row],[Actual]]=TRUE),BJ492+Weekly[[#This Row],[H Odds &lt;]]-1,IF(AND(Weekly[[#This Row],[H Odds &lt;]]&lt;&gt;"",Weekly[[#This Row],[Actual]]=FALSE),BJ492-1,BJ492)))</f>
        <v>81.489999999999995</v>
      </c>
      <c r="BK493" s="58">
        <f>IF(AND(Weekly[[#This Row],[TRUES]]&gt;4,Weekly[[#This Row],[Actual]]=TRUE),BK492+Weekly[[#This Row],[BF H Odds]]-1,IF(AND(Weekly[[#This Row],[FALSES]]&gt;4,Weekly[[#This Row],[Actual]]=FALSE),BK492+Weekly[[#This Row],[BF V Odds]]-1,IF(AND(Weekly[[#This Row],[TRUES]]&gt;4,Weekly[[#This Row],[Actual]]=FALSE),BK492-1,IF(AND(Weekly[[#This Row],[FALSES]]&gt;4,Weekly[[#This Row],[Actual]]=TRUE),BK492-1,BK492))))</f>
        <v>-3.2399999999999713</v>
      </c>
      <c r="BL493" s="58">
        <f>IF(AND(Weekly[[#This Row],[TRUES]]&gt;5,Weekly[[#This Row],[Actual]]=TRUE),BL492+Weekly[[#This Row],[BF H Odds]]-1,IF(AND(Weekly[[#This Row],[FALSES]]&gt;5,Weekly[[#This Row],[Actual]]=FALSE),BL492+Weekly[[#This Row],[BF V Odds]]-1,IF(AND(Weekly[[#This Row],[TRUES]]&gt;5,Weekly[[#This Row],[Actual]]=FALSE),BL492-1,IF(AND(Weekly[[#This Row],[FALSES]]&gt;5,Weekly[[#This Row],[Actual]]=TRUE),BL492-1,BL492))))</f>
        <v>6.2600000000000229</v>
      </c>
      <c r="BM493" s="58">
        <f>IF(AND(Weekly[[#This Row],[TRUES]]&gt;6,Weekly[[#This Row],[Actual]]=TRUE),BM492+Weekly[[#This Row],[BF H Odds]]-1,IF(AND(Weekly[[#This Row],[FALSES]]&gt;6,Weekly[[#This Row],[Actual]]=FALSE),BM492+Weekly[[#This Row],[BF V Odds]]-1,IF(AND(Weekly[[#This Row],[TRUES]]&gt;6,Weekly[[#This Row],[Actual]]=FALSE),BM492-1,IF(AND(Weekly[[#This Row],[FALSES]]&gt;6,Weekly[[#This Row],[Actual]]=TRUE),BM492-1,BM492))))</f>
        <v>36.88000000000001</v>
      </c>
    </row>
    <row r="494" spans="1:65" x14ac:dyDescent="0.25">
      <c r="A494" s="34"/>
      <c r="B494" s="10">
        <v>44305</v>
      </c>
      <c r="C494" s="17" t="s">
        <v>12</v>
      </c>
      <c r="D494" s="15" t="s">
        <v>24</v>
      </c>
      <c r="E494" t="b">
        <v>1</v>
      </c>
      <c r="F494" t="b">
        <v>1</v>
      </c>
      <c r="G494" t="b">
        <v>1</v>
      </c>
      <c r="H494" t="b">
        <v>1</v>
      </c>
      <c r="I494" t="b">
        <v>1</v>
      </c>
      <c r="J494" t="b">
        <v>1</v>
      </c>
      <c r="K494" t="b">
        <v>1</v>
      </c>
      <c r="L494" t="b">
        <v>1</v>
      </c>
      <c r="O494" t="str">
        <f>IF(Weekly[[#This Row],[H/V]]="H",Weekly[[#This Row],[BF H Odds]],IF(Weekly[[#This Row],[H/V]]="V",Weekly[[#This Row],[BF V Odds]],""))</f>
        <v/>
      </c>
      <c r="P494" t="b">
        <v>1</v>
      </c>
      <c r="R494" s="35">
        <f>IFERROR(IF(Weekly[[#This Row],[Won Bet?]]="yes",R493+(Weekly[[#This Row],[BF Odds]]*Weekly[[#This Row],[BF Stake]])-Weekly[[#This Row],[BF Stake]],R493-Weekly[[#This Row],[BF Stake]]),R493)</f>
        <v>1188.5540000000001</v>
      </c>
      <c r="S494" s="9">
        <f>IFERROR(IF(Weekly[[#This Row],[Won Bet?]]="yes",S493+(((Weekly[[#This Row],[BF Odds]]*Weekly[[#This Row],[BF Stake]])-Weekly[[#This Row],[BF Stake]])*0.92),S493-Weekly[[#This Row],[BF Stake]]),S493)</f>
        <v>1135.38168</v>
      </c>
      <c r="T494">
        <v>1.69</v>
      </c>
      <c r="U494">
        <v>2.42</v>
      </c>
      <c r="V494" s="24">
        <f>IF(Weekly[[#This Row],[Actual]]="","",IF(AND(Weekly[[#This Row],[SVC_P]]=Weekly[[#This Row],[Actual]],Weekly[[#This Row],[SVC_P]]=TRUE),V493+Weekly[[#This Row],[BF H Odds]]-1,IF(AND(Weekly[[#This Row],[SVC_P]]=Weekly[[#This Row],[Actual]],Weekly[[#This Row],[SVC_P]]=FALSE),V493+Weekly[[#This Row],[BF V Odds]]-1,V493-1)))</f>
        <v>61.830000000000055</v>
      </c>
      <c r="W494" s="24">
        <f>IF(Weekly[[#This Row],[Actual]]="","",IF(AND(Weekly[[#This Row],[SVC_P]]=FALSE,Weekly[[#This Row],[Actual]]=TRUE),W493+Weekly[[#This Row],[BF H Odds]]-1,IF(AND(Weekly[[#This Row],[SVC_P]]=TRUE,Weekly[[#This Row],[Actual]]=FALSE,),W493+Weekly[[#This Row],[BF V Odds]]-1,W493-1)))</f>
        <v>-423.21</v>
      </c>
      <c r="X494" s="24">
        <f>IF(Weekly[[#This Row],[Actual]]="","",IF(AND(Weekly[[#This Row],[ADBC_P]]=Weekly[[#This Row],[Actual]],Weekly[[#This Row],[ADBC_P]]=TRUE),X493+Weekly[[#This Row],[BF H Odds]]-1,IF(AND(Weekly[[#This Row],[ADBC_P]]=Weekly[[#This Row],[Actual]],Weekly[[#This Row],[ADBC_P]]=FALSE),X493+Weekly[[#This Row],[BF V Odds]]-1,X493-1)))</f>
        <v>13.21000000000002</v>
      </c>
      <c r="Y494" s="24">
        <f>IF(Weekly[[#This Row],[Actual]]="","",IF(AND(Weekly[[#This Row],[ADBC_P]]=FALSE,Weekly[[#This Row],[Actual]]=TRUE),Y493+Weekly[[#This Row],[BF H Odds]]-1,IF(AND(Weekly[[#This Row],[ADBC_P]]=TRUE,Weekly[[#This Row],[Actual]]=FALSE),Y493+Weekly[[#This Row],[BF V Odds]]-1,Y493-1)))</f>
        <v>66.170000000000016</v>
      </c>
      <c r="Z494" s="24">
        <f>IF(Weekly[[#This Row],[Actual]]="","",IF(AND(Weekly[[#This Row],[RFC_P]]=Weekly[[#This Row],[Actual]],Weekly[[#This Row],[RFC_P]]=TRUE),Z493+Weekly[[#This Row],[BF H Odds]]-1,IF(AND(Weekly[[#This Row],[RFC_P]]=Weekly[[#This Row],[Actual]],Weekly[[#This Row],[RFC_P]]=FALSE),Z493+Weekly[[#This Row],[BF V Odds]]-1,Z493-1)))</f>
        <v>28.280000000000008</v>
      </c>
      <c r="AA494" s="24">
        <f>IF(Weekly[[#This Row],[Actual]]="","",IF(AND(Weekly[[#This Row],[RFC_P]]=FALSE,Weekly[[#This Row],[Actual]]=TRUE),AA493+Weekly[[#This Row],[BF H Odds]]-1,IF(AND(Weekly[[#This Row],[RFC_P]]=TRUE,Weekly[[#This Row],[Actual]]=FALSE),AA493+Weekly[[#This Row],[BF V Odds]]-1,AA493-1)))</f>
        <v>51.099999999999973</v>
      </c>
      <c r="AB494" s="24">
        <f>IF(Weekly[[#This Row],[Actual]]="","",IF(AND(Weekly[[#This Row],[GBC_P]]=Weekly[[#This Row],[Actual]],Weekly[[#This Row],[GBC_P]]=TRUE),AB493+Weekly[[#This Row],[BF H Odds]]-1,IF(AND(Weekly[[#This Row],[GBC_P]]=Weekly[[#This Row],[Actual]],Weekly[[#This Row],[GBC_P]]=FALSE),AB493+Weekly[[#This Row],[BF V Odds]]-1,AB493-1)))</f>
        <v>5.8000000000000078</v>
      </c>
      <c r="AC494" s="24">
        <f>IF(Weekly[[#This Row],[Actual]]="","",IF(AND(Weekly[[#This Row],[GBC_P]]=FALSE,Weekly[[#This Row],[Actual]]=TRUE),AC493+Weekly[[#This Row],[BF H Odds]]-1,IF(AND(Weekly[[#This Row],[GBC_P]]=TRUE,Weekly[[#This Row],[Actual]]=FALSE),AC493+Weekly[[#This Row],[BF V Odds]]-1,AC493-1)))</f>
        <v>73.579999999999941</v>
      </c>
      <c r="AD494" s="24">
        <f>IF(Weekly[[#This Row],[Actual]]="","",IF(AND(Weekly[[#This Row],[HGBC_P]]=Weekly[[#This Row],[Actual]],Weekly[[#This Row],[HGBC_P]]=TRUE),AD493+Weekly[[#This Row],[BF H Odds]]-1,IF(AND(Weekly[[#This Row],[HGBC_P]]=Weekly[[#This Row],[Actual]],Weekly[[#This Row],[HGBC_P]]=FALSE),AD493+Weekly[[#This Row],[BF V Odds]]-1,AD493-1)))</f>
        <v>-0.35999999999997523</v>
      </c>
      <c r="AE494" s="24">
        <f>IF(Weekly[[#This Row],[Actual]]="","",IF(AND(Weekly[[#This Row],[HGBC_P]]=FALSE,Weekly[[#This Row],[Actual]]=TRUE),AE493+Weekly[[#This Row],[BF H Odds]]-1,IF(AND(Weekly[[#This Row],[HGBC_P]]=TRUE,Weekly[[#This Row],[Actual]]=FALSE),AE493+Weekly[[#This Row],[BF V Odds]]-1,AE493-1)))</f>
        <v>79.739999999999995</v>
      </c>
      <c r="AF494" s="24">
        <f>IF(Weekly[[#This Row],[Actual]]="","",IF(AND(Weekly[[#This Row],[XGB_P]]=Weekly[[#This Row],[Actual]],Weekly[[#This Row],[XGB_P]]=TRUE),AF493+Weekly[[#This Row],[BF H Odds]]-1,IF(AND(Weekly[[#This Row],[XGB_P]]=Weekly[[#This Row],[Actual]],Weekly[[#This Row],[XGB_P]]=FALSE),AF493+Weekly[[#This Row],[BF V Odds]]-1,AF493-1)))</f>
        <v>28.140000000000022</v>
      </c>
      <c r="AG494" s="24">
        <f>IF(Weekly[[#This Row],[Actual]]="","",IF(AND(Weekly[[#This Row],[XGB_P]]=FALSE,Weekly[[#This Row],[Actual]]=TRUE),AG493+Weekly[[#This Row],[BF H Odds]]-1,IF(AND(Weekly[[#This Row],[XGB_P]]=TRUE,Weekly[[#This Row],[Actual]]=FALSE),AG493+Weekly[[#This Row],[BF V Odds]]-1,AG493-1)))</f>
        <v>51.239999999999988</v>
      </c>
      <c r="AH494" s="24">
        <f>IF(Weekly[[#This Row],[Actual]]="","",IF(AND(Weekly[[#This Row],[QDA_P]]=Weekly[[#This Row],[Actual]],Weekly[[#This Row],[QDA_P]]=TRUE),AH493+Weekly[[#This Row],[BF H Odds]]-1,IF(AND(Weekly[[#This Row],[QDA_P]]=Weekly[[#This Row],[Actual]],Weekly[[#This Row],[QDA_P]]=FALSE),AH493+Weekly[[#This Row],[BF V Odds]]-1,AH493-1)))</f>
        <v>-13.569999999999986</v>
      </c>
      <c r="AI494" s="24">
        <f>IF(Weekly[[#This Row],[Actual]]="","",IF(AND(Weekly[[#This Row],[QDA_P]]=FALSE,Weekly[[#This Row],[Actual]]=TRUE),AI493+Weekly[[#This Row],[BF H Odds]]-1,IF(AND(Weekly[[#This Row],[QDA_P]]=TRUE,Weekly[[#This Row],[Actual]]=FALSE),AI493+Weekly[[#This Row],[BF V Odds]]-1,AI493-1)))</f>
        <v>92.949999999999989</v>
      </c>
      <c r="AJ494" s="24">
        <f>IF(Weekly[[#This Row],[Actual]]="","",IF(AND(Weekly[[#This Row],[KNC_P]]=FALSE,Weekly[[#This Row],[Actual]]=TRUE),AJ493+Weekly[[#This Row],[BF H Odds]]-1,IF(AND(Weekly[[#This Row],[KNC_P]]=TRUE,Weekly[[#This Row],[Actual]]=FALSE),AJ493+Weekly[[#This Row],[BF V Odds]]-1,AJ493-1)))</f>
        <v>58.89999999999997</v>
      </c>
      <c r="AK494" s="24">
        <f>IF(Weekly[[#This Row],[Actual]]="","",IF(AND(Weekly[[#This Row],[KNC_P]]=FALSE,Weekly[[#This Row],[Actual]]=TRUE),AK493+Weekly[[#This Row],[BF H Odds]]-1,IF(AND(Weekly[[#This Row],[KNC_P]]=TRUE,Weekly[[#This Row],[Actual]]=FALSE),AK493+Weekly[[#This Row],[BF V Odds]]-1,AK493-1)))</f>
        <v>57.799999999999962</v>
      </c>
      <c r="AL494" s="30">
        <f>IF(Weekly[[#This Row],[Actual]]="","",COUNTIF(Weekly[[#This Row],[SVC_P]:[QDA_P]],TRUE))</f>
        <v>7</v>
      </c>
      <c r="AM494" s="30">
        <f>IF(Weekly[[#This Row],[Actual]]="","",COUNTIF(Weekly[[#This Row],[SVC_P]:[QDA_P]],FALSE))</f>
        <v>0</v>
      </c>
      <c r="AN494" s="36" t="str">
        <f>IF(AND(Weekly[[#This Row],[BF V Odds]]&gt;$BO$6,Weekly[[#This Row],[BF V Odds]] &lt; $BO$7),Weekly[[#This Row],[BF V Odds]],"")</f>
        <v/>
      </c>
      <c r="AO494" s="36" t="str">
        <f>IF(AND(Weekly[[#This Row],[BF H Odds]]&gt;$BO$6, Weekly[[#This Row],[BF H Odds]] &lt; $BO$7),Weekly[[#This Row],[BF H Odds]],"")</f>
        <v/>
      </c>
      <c r="AP494" s="37">
        <f>IF(AND(Weekly[[#This Row],[V Odds &lt;]]="",Weekly[[#This Row],[H Odds &lt;]]=""),AP493,IF(AND(Weekly[[#This Row],[H Odds &lt;]]&lt;&gt;"",Weekly[[#This Row],[SVC_P]]=TRUE,Weekly[[#This Row],[Actual]]=TRUE),AP493+Weekly[[#This Row],[H Odds &lt;]]-1,IF(AND(Weekly[[#This Row],[V Odds &lt;]]&lt;&gt;"",Weekly[[#This Row],[SVC_P]]=FALSE,Weekly[[#This Row],[Actual]]=FALSE),AP493+Weekly[[#This Row],[V Odds &lt;]]-1,IF(AND(Weekly[[#This Row],[V Odds &lt;]]&lt;&gt;"",Weekly[[#This Row],[SVC_P]]=FALSE,Weekly[[#This Row],[Actual]]=TRUE),AP493-1,IF(AND(Weekly[[#This Row],[H Odds &lt;]]&lt;&gt;"",Weekly[[#This Row],[SVC_P]]=TRUE,Weekly[[#This Row],[Actual]]=FALSE),AP493-1,AP493)))))</f>
        <v>83.63000000000001</v>
      </c>
      <c r="AQ494" s="37">
        <f>IF(AND(Weekly[[#This Row],[V Odds &lt;]]="",Weekly[[#This Row],[H Odds &lt;]]=""),AQ493,IF(AND(Weekly[[#This Row],[H Odds &lt;]]&lt;&gt;"",Weekly[[#This Row],[ADBC_P]]=TRUE,Weekly[[#This Row],[Actual]]=TRUE),AQ493+Weekly[[#This Row],[H Odds &lt;]]-1,IF(AND(Weekly[[#This Row],[V Odds &lt;]]&lt;&gt;"",Weekly[[#This Row],[ADBC_P]]=FALSE,Weekly[[#This Row],[Actual]]=FALSE),AQ493+Weekly[[#This Row],[V Odds &lt;]]-1,IF(AND(Weekly[[#This Row],[V Odds &lt;]]&lt;&gt;"",Weekly[[#This Row],[ADBC_P]]=FALSE,Weekly[[#This Row],[Actual]]=TRUE),AQ493-1,IF(AND(Weekly[[#This Row],[H Odds &lt;]]&lt;&gt;"",Weekly[[#This Row],[ADBC_P]]=TRUE,Weekly[[#This Row],[Actual]]=FALSE),AQ493-1,AQ493)))))</f>
        <v>56.33</v>
      </c>
      <c r="AR494" s="37">
        <f>IF(AND(Weekly[[#This Row],[V Odds &lt;]]="",Weekly[[#This Row],[H Odds &lt;]]=""),AR493,IF(AND(Weekly[[#This Row],[H Odds &lt;]]&lt;&gt;"",Weekly[[#This Row],[RFC_P]]=TRUE,Weekly[[#This Row],[Actual]]=TRUE),AR493+Weekly[[#This Row],[H Odds &lt;]]-1,IF(AND(Weekly[[#This Row],[V Odds &lt;]]&lt;&gt;"",Weekly[[#This Row],[RFC_P]]=FALSE,Weekly[[#This Row],[Actual]]=FALSE),AR493+Weekly[[#This Row],[V Odds &lt;]]-1,IF(AND(Weekly[[#This Row],[V Odds &lt;]]&lt;&gt;"",Weekly[[#This Row],[RFC_P]]=FALSE,Weekly[[#This Row],[Actual]]=TRUE),AR493-1,IF(AND(Weekly[[#This Row],[H Odds &lt;]]&lt;&gt;"",Weekly[[#This Row],[RFC_P]]=TRUE,Weekly[[#This Row],[Actual]]=FALSE),AR493-1,AR493)))))</f>
        <v>73.439999999999984</v>
      </c>
      <c r="AS494" s="37">
        <f>IF(AND(Weekly[[#This Row],[V Odds &lt;]]="",Weekly[[#This Row],[H Odds &lt;]]=""),AS493,IF(AND(Weekly[[#This Row],[H Odds &lt;]]&lt;&gt;"",Weekly[[#This Row],[GBC_P]]=TRUE,Weekly[[#This Row],[Actual]]=TRUE),AS493+Weekly[[#This Row],[H Odds &lt;]]-1,IF(AND(Weekly[[#This Row],[V Odds &lt;]]&lt;&gt;"",Weekly[[#This Row],[GBC_P]]=FALSE,Weekly[[#This Row],[Actual]]=FALSE),AS493+Weekly[[#This Row],[V Odds &lt;]]-1,IF(AND(Weekly[[#This Row],[V Odds &lt;]]&lt;&gt;"",Weekly[[#This Row],[GBC_P]]=FALSE,Weekly[[#This Row],[Actual]]=TRUE),AS493-1,IF(AND(Weekly[[#This Row],[H Odds &lt;]]&lt;&gt;"",Weekly[[#This Row],[GBC_P]]=TRUE,Weekly[[#This Row],[Actual]]=FALSE),AS493-1,AS493)))))</f>
        <v>57.63</v>
      </c>
      <c r="AT494" s="37">
        <f>IF(AND(Weekly[[#This Row],[V Odds &lt;]]="",Weekly[[#This Row],[H Odds &lt;]]=""),AT493,IF(AND(Weekly[[#This Row],[H Odds &lt;]]&lt;&gt;"",Weekly[[#This Row],[HGBC_P]]=TRUE,Weekly[[#This Row],[Actual]]=TRUE),AT493+Weekly[[#This Row],[H Odds &lt;]]-1,IF(AND(Weekly[[#This Row],[V Odds &lt;]]&lt;&gt;"",Weekly[[#This Row],[HGBC_P]]=FALSE,Weekly[[#This Row],[Actual]]=FALSE),AT493+Weekly[[#This Row],[V Odds &lt;]]-1,IF(AND(Weekly[[#This Row],[V Odds &lt;]]&lt;&gt;"",Weekly[[#This Row],[HGBC_P]]=FALSE,Weekly[[#This Row],[Actual]]=TRUE),AT493-1,IF(AND(Weekly[[#This Row],[H Odds &lt;]]&lt;&gt;"",Weekly[[#This Row],[HGBC_P]]=TRUE,Weekly[[#This Row],[Actual]]=FALSE),AT493-1,AT493)))))</f>
        <v>57.16</v>
      </c>
      <c r="AU494" s="37">
        <f>IF(AND(Weekly[[#This Row],[V Odds &lt;]]="",Weekly[[#This Row],[H Odds &lt;]]=""),AU493,IF(AND(Weekly[[#This Row],[H Odds &lt;]]&lt;&gt;"",Weekly[[#This Row],[XGB_P]]=TRUE,Weekly[[#This Row],[Actual]]=TRUE),AU493+Weekly[[#This Row],[H Odds &lt;]]-1,IF(AND(Weekly[[#This Row],[V Odds &lt;]]&lt;&gt;"",Weekly[[#This Row],[XGB_P]]=FALSE,Weekly[[#This Row],[Actual]]=FALSE),AU493+Weekly[[#This Row],[V Odds &lt;]]-1,IF(AND(Weekly[[#This Row],[V Odds &lt;]]&lt;&gt;"",Weekly[[#This Row],[XGB_P]]=FALSE,Weekly[[#This Row],[Actual]]=TRUE),AU493-1,IF(AND(Weekly[[#This Row],[H Odds &lt;]]&lt;&gt;"",Weekly[[#This Row],[XGB_P]]=TRUE,Weekly[[#This Row],[Actual]]=FALSE),AU493-1,AU493)))))</f>
        <v>70.760000000000005</v>
      </c>
      <c r="AV494" s="37">
        <f>IF(AND(Weekly[[#This Row],[V Odds &lt;]]="",Weekly[[#This Row],[H Odds &lt;]]=""),AV493,IF(AND(Weekly[[#This Row],[H Odds &lt;]]&lt;&gt;"",Weekly[[#This Row],[QDA_P]]=TRUE,Weekly[[#This Row],[Actual]]=TRUE),AV493+Weekly[[#This Row],[H Odds &lt;]]-1,IF(AND(Weekly[[#This Row],[V Odds &lt;]]&lt;&gt;"",Weekly[[#This Row],[QDA_P]]=FALSE,Weekly[[#This Row],[Actual]]=FALSE),AV493+Weekly[[#This Row],[V Odds &lt;]]-1,IF(AND(Weekly[[#This Row],[V Odds &lt;]]&lt;&gt;"",Weekly[[#This Row],[QDA_P]]=FALSE,Weekly[[#This Row],[Actual]]=TRUE),AV493-1,IF(AND(Weekly[[#This Row],[H Odds &lt;]]&lt;&gt;"",Weekly[[#This Row],[QDA_P]]=TRUE,Weekly[[#This Row],[Actual]]=FALSE),AV493-1,AV493)))))</f>
        <v>59.499999999999986</v>
      </c>
      <c r="AW494" s="37">
        <f>IF(AND(Weekly[[#This Row],[H Odds &lt;]]="",Weekly[[#This Row],[V Odds &lt;]]=""),AW493,IF(AND(Weekly[[#This Row],[KNC_P]]=Weekly[[#This Row],[Actual]],Weekly[[#This Row],[KNC_P]]=TRUE),AW493+Weekly[[#This Row],[BF H Odds]]-1,IF(AND(Weekly[[#This Row],[KNC_P]]=Weekly[[#This Row],[Actual]],Weekly[[#This Row],[KNC_P]]=FALSE),AW493+Weekly[[#This Row],[BF V Odds]]-1,AW493-1)))</f>
        <v>55.360000000000014</v>
      </c>
      <c r="AX494" s="37">
        <f>IF(AND(Weekly[[#This Row],[V Odds &lt;]]="",Weekly[[#This Row],[H Odds &lt;]]=""),AX493,IF(AND(Weekly[[#This Row],[V Odds &lt;]]&lt;&gt;"",Weekly[[#This Row],[FALSES]]&gt;0,Weekly[[#This Row],[Actual]]=FALSE),AX493+Weekly[[#This Row],[V Odds &lt;]]-1,IF(AND(Weekly[[#This Row],[H Odds &lt;]]&lt;&gt;"",Weekly[[#This Row],[TRUES]]&gt;0,Weekly[[#This Row],[Actual]]=TRUE),AX493+Weekly[[#This Row],[H Odds &lt;]]-1,IF(AND(Weekly[[#This Row],[V Odds &lt;]]&lt;&gt;"",Weekly[[#This Row],[FALSES]]=0),AX493,IF(AND(Weekly[[#This Row],[H Odds &lt;]]&lt;&gt;"",Weekly[[#This Row],[TRUES]]=0),AX493,AX493-1)))))</f>
        <v>107.34999999999997</v>
      </c>
      <c r="AY494" s="37">
        <f>IF(AND(Weekly[[#This Row],[V Odds &lt;]]="",Weekly[[#This Row],[H Odds &lt;]]=""),AY493,IF(AND(Weekly[[#This Row],[V Odds &lt;]]&lt;&gt;"",Weekly[[#This Row],[FALSES]]&gt;0,Weekly[[#This Row],[Actual]]=FALSE),AY493+((Weekly[[#This Row],[V Odds &lt;]]-1)*0.92),IF(AND(Weekly[[#This Row],[H Odds &lt;]]&lt;&gt;"",Weekly[[#This Row],[TRUES]]&gt;0,Weekly[[#This Row],[Actual]]=TRUE),AY493+((Weekly[[#This Row],[H Odds &lt;]]-1)*0.92),IF(AND(Weekly[[#This Row],[V Odds &lt;]]&lt;&gt;"",Weekly[[#This Row],[FALSES]]=0),AY493,IF(AND(Weekly[[#This Row],[H Odds &lt;]]&lt;&gt;"",Weekly[[#This Row],[TRUES]]=0),AY493,AY493-1)))))</f>
        <v>96.442000000000021</v>
      </c>
      <c r="AZ494" s="37">
        <f>IF(AND(Weekly[[#This Row],[V Odds &lt;]]="",Weekly[[#This Row],[H Odds &lt;]]=""),AZ493,IF(AND(Weekly[[#This Row],[V Odds &lt;]]&lt;&gt;"",Weekly[[#This Row],[Actual]]=FALSE),AZ493+Weekly[[#This Row],[V Odds &lt;]]-1,IF(AND(Weekly[[#This Row],[H Odds &lt;]]&lt;&gt;"",Weekly[[#This Row],[Actual]]=TRUE),AZ493+Weekly[[#This Row],[H Odds &lt;]]-1,AZ493-1)))</f>
        <v>100.81999999999998</v>
      </c>
      <c r="BA494" s="38">
        <f>IF(Weekly[[#This Row],[H Odds &lt;]]="",BA493,IF(AND(Weekly[[#This Row],[H Odds &lt;]]&lt;&gt;"",Weekly[[#This Row],[SVC_P]]=TRUE,Weekly[[#This Row],[Actual]]=TRUE),BA493+Weekly[[#This Row],[H Odds &lt;]]-1,IF(AND(Weekly[[#This Row],[H Odds &lt;]]&lt;&gt;"",Weekly[[#This Row],[SVC_P]]=TRUE,Weekly[[#This Row],[Actual]]=FALSE),BA493-1,BA493)))</f>
        <v>79.589999999999989</v>
      </c>
      <c r="BB494" s="38">
        <f>IF(Weekly[[#This Row],[H Odds &lt;]]="",BB493,IF(AND(Weekly[[#This Row],[H Odds &lt;]]&lt;&gt;"",Weekly[[#This Row],[ADBC_P]]=TRUE,Weekly[[#This Row],[Actual]]=TRUE),BB493+Weekly[[#This Row],[H Odds &lt;]]-1,IF(AND(Weekly[[#This Row],[H Odds &lt;]]&lt;&gt;"",Weekly[[#This Row],[ADBC_P]]=TRUE,Weekly[[#This Row],[Actual]]=FALSE),BB493-1,BB493)))</f>
        <v>53.41</v>
      </c>
      <c r="BC494" s="38">
        <f>IF(Weekly[[#This Row],[H Odds &lt;]]="",BC493,IF(AND(Weekly[[#This Row],[H Odds &lt;]]&lt;&gt;"",Weekly[[#This Row],[RFC_P]]=TRUE,Weekly[[#This Row],[Actual]]=TRUE),BC493+Weekly[[#This Row],[H Odds &lt;]]-1,IF(AND(Weekly[[#This Row],[H Odds &lt;]]&lt;&gt;"",Weekly[[#This Row],[RFC_P]]=TRUE,Weekly[[#This Row],[Actual]]=FALSE),BC493-1,BC493)))</f>
        <v>55.109999999999992</v>
      </c>
      <c r="BD494" s="38">
        <f>IF(Weekly[[#This Row],[H Odds &lt;]]="",BD493,IF(AND(Weekly[[#This Row],[H Odds &lt;]]&lt;&gt;"",Weekly[[#This Row],[GBC_P]]=TRUE,Weekly[[#This Row],[Actual]]=TRUE),BD493+Weekly[[#This Row],[H Odds &lt;]]-1,IF(AND(Weekly[[#This Row],[H Odds &lt;]]&lt;&gt;"",Weekly[[#This Row],[GBC_P]]=TRUE,Weekly[[#This Row],[Actual]]=FALSE),BD493-1,BD493)))</f>
        <v>55.110000000000007</v>
      </c>
      <c r="BE494" s="38">
        <f>IF(Weekly[[#This Row],[H Odds &lt;]]="",BE493,IF(AND(Weekly[[#This Row],[H Odds &lt;]]&lt;&gt;"",Weekly[[#This Row],[HGBC_P]]=TRUE,Weekly[[#This Row],[Actual]]=TRUE),BE493+Weekly[[#This Row],[H Odds &lt;]]-1,IF(AND(Weekly[[#This Row],[H Odds &lt;]]&lt;&gt;"",Weekly[[#This Row],[HGBC_P]]=TRUE,Weekly[[#This Row],[Actual]]=FALSE),BE493-1,BE493)))</f>
        <v>58.459999999999994</v>
      </c>
      <c r="BF494" s="38">
        <f>IF(Weekly[[#This Row],[H Odds &lt;]]="",BF493,IF(AND(Weekly[[#This Row],[H Odds &lt;]]&lt;&gt;"",Weekly[[#This Row],[XGB_P]]=TRUE,Weekly[[#This Row],[Actual]]=TRUE),BF493+Weekly[[#This Row],[H Odds &lt;]]-1,IF(AND(Weekly[[#This Row],[H Odds &lt;]]&lt;&gt;"",Weekly[[#This Row],[XGB_P]]=TRUE,Weekly[[#This Row],[Actual]]=FALSE),BF493-1,BF493)))</f>
        <v>65.08</v>
      </c>
      <c r="BG494" s="38">
        <f>IF(Weekly[[#This Row],[H Odds &lt;]]="",BG493,IF(AND(Weekly[[#This Row],[H Odds &lt;]]&lt;&gt;"",Weekly[[#This Row],[QDA_P]]=TRUE,Weekly[[#This Row],[Actual]]=TRUE),BG493+Weekly[[#This Row],[H Odds &lt;]]-1,IF(AND(Weekly[[#This Row],[H Odds &lt;]]&lt;&gt;"",Weekly[[#This Row],[QDA_P]]=TRUE,Weekly[[#This Row],[Actual]]=FALSE),BG493-1,BG493)))</f>
        <v>50.429999999999993</v>
      </c>
      <c r="BH494" s="38">
        <f>IF(Weekly[[#This Row],[H Odds &lt;]]="",BH493,IF(AND(Weekly[[#This Row],[H Odds &lt;]]&lt;&gt;"",Weekly[[#This Row],[KNC_P]]=TRUE,Weekly[[#This Row],[Actual]]=TRUE),BH493+Weekly[[#This Row],[H Odds &lt;]]-1,IF(AND(Weekly[[#This Row],[H Odds &lt;]]&lt;&gt;"",Weekly[[#This Row],[KNC_P]]=TRUE,Weekly[[#This Row],[Actual]]=FALSE),BH493-1,BH493)))</f>
        <v>58.499999999999993</v>
      </c>
      <c r="BI494" s="38">
        <f>IF(Weekly[[#This Row],[H Odds &lt;]]="",BI493,IF(AND(Weekly[[#This Row],[H Odds &lt;]]&lt;&gt;"",Weekly[[#This Row],[TRUES]]&gt;0,Weekly[[#This Row],[Actual]]=TRUE),BI493+Weekly[[#This Row],[H Odds &lt;]]-1,IF(AND(Weekly[[#This Row],[H Odds &lt;]]&lt;&gt;"",Weekly[[#This Row],[TRUES]]=0),BI493,BI493-1)))</f>
        <v>79.589999999999989</v>
      </c>
      <c r="BJ494" s="38">
        <f>IF(Weekly[[#This Row],[H Odds &lt;]]="",BJ493,IF(AND(Weekly[[#This Row],[H Odds &lt;]]&lt;&gt;"",Weekly[[#This Row],[Actual]]=TRUE),BJ493+Weekly[[#This Row],[H Odds &lt;]]-1,IF(AND(Weekly[[#This Row],[H Odds &lt;]]&lt;&gt;"",Weekly[[#This Row],[Actual]]=FALSE),BJ493-1,BJ493)))</f>
        <v>81.489999999999995</v>
      </c>
      <c r="BK494" s="58">
        <f>IF(AND(Weekly[[#This Row],[TRUES]]&gt;4,Weekly[[#This Row],[Actual]]=TRUE),BK493+Weekly[[#This Row],[BF H Odds]]-1,IF(AND(Weekly[[#This Row],[FALSES]]&gt;4,Weekly[[#This Row],[Actual]]=FALSE),BK493+Weekly[[#This Row],[BF V Odds]]-1,IF(AND(Weekly[[#This Row],[TRUES]]&gt;4,Weekly[[#This Row],[Actual]]=FALSE),BK493-1,IF(AND(Weekly[[#This Row],[FALSES]]&gt;4,Weekly[[#This Row],[Actual]]=TRUE),BK493-1,BK493))))</f>
        <v>-1.8199999999999714</v>
      </c>
      <c r="BL494" s="58">
        <f>IF(AND(Weekly[[#This Row],[TRUES]]&gt;5,Weekly[[#This Row],[Actual]]=TRUE),BL493+Weekly[[#This Row],[BF H Odds]]-1,IF(AND(Weekly[[#This Row],[FALSES]]&gt;5,Weekly[[#This Row],[Actual]]=FALSE),BL493+Weekly[[#This Row],[BF V Odds]]-1,IF(AND(Weekly[[#This Row],[TRUES]]&gt;5,Weekly[[#This Row],[Actual]]=FALSE),BL493-1,IF(AND(Weekly[[#This Row],[FALSES]]&gt;5,Weekly[[#This Row],[Actual]]=TRUE),BL493-1,BL493))))</f>
        <v>7.6800000000000228</v>
      </c>
      <c r="BM494" s="58">
        <f>IF(AND(Weekly[[#This Row],[TRUES]]&gt;6,Weekly[[#This Row],[Actual]]=TRUE),BM493+Weekly[[#This Row],[BF H Odds]]-1,IF(AND(Weekly[[#This Row],[FALSES]]&gt;6,Weekly[[#This Row],[Actual]]=FALSE),BM493+Weekly[[#This Row],[BF V Odds]]-1,IF(AND(Weekly[[#This Row],[TRUES]]&gt;6,Weekly[[#This Row],[Actual]]=FALSE),BM493-1,IF(AND(Weekly[[#This Row],[FALSES]]&gt;6,Weekly[[#This Row],[Actual]]=TRUE),BM493-1,BM493))))</f>
        <v>38.300000000000011</v>
      </c>
    </row>
    <row r="495" spans="1:65" x14ac:dyDescent="0.25">
      <c r="A495" s="34"/>
      <c r="B495" s="10">
        <v>44305</v>
      </c>
      <c r="C495" s="17" t="s">
        <v>35</v>
      </c>
      <c r="D495" s="15" t="s">
        <v>31</v>
      </c>
      <c r="E495" t="b">
        <v>1</v>
      </c>
      <c r="F495" t="b">
        <v>1</v>
      </c>
      <c r="G495" t="b">
        <v>1</v>
      </c>
      <c r="H495" t="b">
        <v>0</v>
      </c>
      <c r="I495" t="b">
        <v>1</v>
      </c>
      <c r="J495" t="b">
        <v>1</v>
      </c>
      <c r="K495" t="b">
        <v>1</v>
      </c>
      <c r="L495" t="b">
        <v>1</v>
      </c>
      <c r="M495" t="s">
        <v>101</v>
      </c>
      <c r="N495">
        <v>28.37</v>
      </c>
      <c r="O495">
        <f>IF(Weekly[[#This Row],[H/V]]="H",Weekly[[#This Row],[BF H Odds]],IF(Weekly[[#This Row],[H/V]]="V",Weekly[[#This Row],[BF V Odds]],""))</f>
        <v>3.35</v>
      </c>
      <c r="P495" t="b">
        <v>0</v>
      </c>
      <c r="Q495" t="s">
        <v>66</v>
      </c>
      <c r="R495" s="35">
        <f>IFERROR(IF(Weekly[[#This Row],[Won Bet?]]="yes",R494+(Weekly[[#This Row],[BF Odds]]*Weekly[[#This Row],[BF Stake]])-Weekly[[#This Row],[BF Stake]],R494-Weekly[[#This Row],[BF Stake]]),R494)</f>
        <v>1255.2235000000003</v>
      </c>
      <c r="S495" s="9">
        <f>IFERROR(IF(Weekly[[#This Row],[Won Bet?]]="yes",S494+(((Weekly[[#This Row],[BF Odds]]*Weekly[[#This Row],[BF Stake]])-Weekly[[#This Row],[BF Stake]])*0.92),S494-Weekly[[#This Row],[BF Stake]]),S494)</f>
        <v>1196.7176199999999</v>
      </c>
      <c r="T495">
        <v>3.35</v>
      </c>
      <c r="U495">
        <v>1.41</v>
      </c>
      <c r="V495" s="24">
        <f>IF(Weekly[[#This Row],[Actual]]="","",IF(AND(Weekly[[#This Row],[SVC_P]]=Weekly[[#This Row],[Actual]],Weekly[[#This Row],[SVC_P]]=TRUE),V494+Weekly[[#This Row],[BF H Odds]]-1,IF(AND(Weekly[[#This Row],[SVC_P]]=Weekly[[#This Row],[Actual]],Weekly[[#This Row],[SVC_P]]=FALSE),V494+Weekly[[#This Row],[BF V Odds]]-1,V494-1)))</f>
        <v>60.830000000000055</v>
      </c>
      <c r="W495" s="24">
        <f>IF(Weekly[[#This Row],[Actual]]="","",IF(AND(Weekly[[#This Row],[SVC_P]]=FALSE,Weekly[[#This Row],[Actual]]=TRUE),W494+Weekly[[#This Row],[BF H Odds]]-1,IF(AND(Weekly[[#This Row],[SVC_P]]=TRUE,Weekly[[#This Row],[Actual]]=FALSE,),W494+Weekly[[#This Row],[BF V Odds]]-1,W494-1)))</f>
        <v>-424.21</v>
      </c>
      <c r="X495" s="24">
        <f>IF(Weekly[[#This Row],[Actual]]="","",IF(AND(Weekly[[#This Row],[ADBC_P]]=Weekly[[#This Row],[Actual]],Weekly[[#This Row],[ADBC_P]]=TRUE),X494+Weekly[[#This Row],[BF H Odds]]-1,IF(AND(Weekly[[#This Row],[ADBC_P]]=Weekly[[#This Row],[Actual]],Weekly[[#This Row],[ADBC_P]]=FALSE),X494+Weekly[[#This Row],[BF V Odds]]-1,X494-1)))</f>
        <v>12.21000000000002</v>
      </c>
      <c r="Y495" s="24">
        <f>IF(Weekly[[#This Row],[Actual]]="","",IF(AND(Weekly[[#This Row],[ADBC_P]]=FALSE,Weekly[[#This Row],[Actual]]=TRUE),Y494+Weekly[[#This Row],[BF H Odds]]-1,IF(AND(Weekly[[#This Row],[ADBC_P]]=TRUE,Weekly[[#This Row],[Actual]]=FALSE),Y494+Weekly[[#This Row],[BF V Odds]]-1,Y494-1)))</f>
        <v>68.52000000000001</v>
      </c>
      <c r="Z495" s="24">
        <f>IF(Weekly[[#This Row],[Actual]]="","",IF(AND(Weekly[[#This Row],[RFC_P]]=Weekly[[#This Row],[Actual]],Weekly[[#This Row],[RFC_P]]=TRUE),Z494+Weekly[[#This Row],[BF H Odds]]-1,IF(AND(Weekly[[#This Row],[RFC_P]]=Weekly[[#This Row],[Actual]],Weekly[[#This Row],[RFC_P]]=FALSE),Z494+Weekly[[#This Row],[BF V Odds]]-1,Z494-1)))</f>
        <v>27.280000000000008</v>
      </c>
      <c r="AA495" s="24">
        <f>IF(Weekly[[#This Row],[Actual]]="","",IF(AND(Weekly[[#This Row],[RFC_P]]=FALSE,Weekly[[#This Row],[Actual]]=TRUE),AA494+Weekly[[#This Row],[BF H Odds]]-1,IF(AND(Weekly[[#This Row],[RFC_P]]=TRUE,Weekly[[#This Row],[Actual]]=FALSE),AA494+Weekly[[#This Row],[BF V Odds]]-1,AA494-1)))</f>
        <v>53.449999999999974</v>
      </c>
      <c r="AB495" s="24">
        <f>IF(Weekly[[#This Row],[Actual]]="","",IF(AND(Weekly[[#This Row],[GBC_P]]=Weekly[[#This Row],[Actual]],Weekly[[#This Row],[GBC_P]]=TRUE),AB494+Weekly[[#This Row],[BF H Odds]]-1,IF(AND(Weekly[[#This Row],[GBC_P]]=Weekly[[#This Row],[Actual]],Weekly[[#This Row],[GBC_P]]=FALSE),AB494+Weekly[[#This Row],[BF V Odds]]-1,AB494-1)))</f>
        <v>8.1500000000000075</v>
      </c>
      <c r="AC495" s="24">
        <f>IF(Weekly[[#This Row],[Actual]]="","",IF(AND(Weekly[[#This Row],[GBC_P]]=FALSE,Weekly[[#This Row],[Actual]]=TRUE),AC494+Weekly[[#This Row],[BF H Odds]]-1,IF(AND(Weekly[[#This Row],[GBC_P]]=TRUE,Weekly[[#This Row],[Actual]]=FALSE),AC494+Weekly[[#This Row],[BF V Odds]]-1,AC494-1)))</f>
        <v>72.579999999999941</v>
      </c>
      <c r="AD495" s="24">
        <f>IF(Weekly[[#This Row],[Actual]]="","",IF(AND(Weekly[[#This Row],[HGBC_P]]=Weekly[[#This Row],[Actual]],Weekly[[#This Row],[HGBC_P]]=TRUE),AD494+Weekly[[#This Row],[BF H Odds]]-1,IF(AND(Weekly[[#This Row],[HGBC_P]]=Weekly[[#This Row],[Actual]],Weekly[[#This Row],[HGBC_P]]=FALSE),AD494+Weekly[[#This Row],[BF V Odds]]-1,AD494-1)))</f>
        <v>-1.3599999999999752</v>
      </c>
      <c r="AE495" s="24">
        <f>IF(Weekly[[#This Row],[Actual]]="","",IF(AND(Weekly[[#This Row],[HGBC_P]]=FALSE,Weekly[[#This Row],[Actual]]=TRUE),AE494+Weekly[[#This Row],[BF H Odds]]-1,IF(AND(Weekly[[#This Row],[HGBC_P]]=TRUE,Weekly[[#This Row],[Actual]]=FALSE),AE494+Weekly[[#This Row],[BF V Odds]]-1,AE494-1)))</f>
        <v>82.089999999999989</v>
      </c>
      <c r="AF495" s="24">
        <f>IF(Weekly[[#This Row],[Actual]]="","",IF(AND(Weekly[[#This Row],[XGB_P]]=Weekly[[#This Row],[Actual]],Weekly[[#This Row],[XGB_P]]=TRUE),AF494+Weekly[[#This Row],[BF H Odds]]-1,IF(AND(Weekly[[#This Row],[XGB_P]]=Weekly[[#This Row],[Actual]],Weekly[[#This Row],[XGB_P]]=FALSE),AF494+Weekly[[#This Row],[BF V Odds]]-1,AF494-1)))</f>
        <v>27.140000000000022</v>
      </c>
      <c r="AG495" s="24">
        <f>IF(Weekly[[#This Row],[Actual]]="","",IF(AND(Weekly[[#This Row],[XGB_P]]=FALSE,Weekly[[#This Row],[Actual]]=TRUE),AG494+Weekly[[#This Row],[BF H Odds]]-1,IF(AND(Weekly[[#This Row],[XGB_P]]=TRUE,Weekly[[#This Row],[Actual]]=FALSE),AG494+Weekly[[#This Row],[BF V Odds]]-1,AG494-1)))</f>
        <v>53.589999999999989</v>
      </c>
      <c r="AH495" s="24">
        <f>IF(Weekly[[#This Row],[Actual]]="","",IF(AND(Weekly[[#This Row],[QDA_P]]=Weekly[[#This Row],[Actual]],Weekly[[#This Row],[QDA_P]]=TRUE),AH494+Weekly[[#This Row],[BF H Odds]]-1,IF(AND(Weekly[[#This Row],[QDA_P]]=Weekly[[#This Row],[Actual]],Weekly[[#This Row],[QDA_P]]=FALSE),AH494+Weekly[[#This Row],[BF V Odds]]-1,AH494-1)))</f>
        <v>-14.569999999999986</v>
      </c>
      <c r="AI495" s="24">
        <f>IF(Weekly[[#This Row],[Actual]]="","",IF(AND(Weekly[[#This Row],[QDA_P]]=FALSE,Weekly[[#This Row],[Actual]]=TRUE),AI494+Weekly[[#This Row],[BF H Odds]]-1,IF(AND(Weekly[[#This Row],[QDA_P]]=TRUE,Weekly[[#This Row],[Actual]]=FALSE),AI494+Weekly[[#This Row],[BF V Odds]]-1,AI494-1)))</f>
        <v>95.299999999999983</v>
      </c>
      <c r="AJ495" s="24">
        <f>IF(Weekly[[#This Row],[Actual]]="","",IF(AND(Weekly[[#This Row],[KNC_P]]=FALSE,Weekly[[#This Row],[Actual]]=TRUE),AJ494+Weekly[[#This Row],[BF H Odds]]-1,IF(AND(Weekly[[#This Row],[KNC_P]]=TRUE,Weekly[[#This Row],[Actual]]=FALSE),AJ494+Weekly[[#This Row],[BF V Odds]]-1,AJ494-1)))</f>
        <v>61.249999999999972</v>
      </c>
      <c r="AK495" s="24">
        <f>IF(Weekly[[#This Row],[Actual]]="","",IF(AND(Weekly[[#This Row],[KNC_P]]=FALSE,Weekly[[#This Row],[Actual]]=TRUE),AK494+Weekly[[#This Row],[BF H Odds]]-1,IF(AND(Weekly[[#This Row],[KNC_P]]=TRUE,Weekly[[#This Row],[Actual]]=FALSE),AK494+Weekly[[#This Row],[BF V Odds]]-1,AK494-1)))</f>
        <v>60.149999999999963</v>
      </c>
      <c r="AL495" s="30">
        <f>IF(Weekly[[#This Row],[Actual]]="","",COUNTIF(Weekly[[#This Row],[SVC_P]:[QDA_P]],TRUE))</f>
        <v>6</v>
      </c>
      <c r="AM495" s="30">
        <f>IF(Weekly[[#This Row],[Actual]]="","",COUNTIF(Weekly[[#This Row],[SVC_P]:[QDA_P]],FALSE))</f>
        <v>1</v>
      </c>
      <c r="AN495" s="36">
        <f>IF(AND(Weekly[[#This Row],[BF V Odds]]&gt;$BO$6,Weekly[[#This Row],[BF V Odds]] &lt; $BO$7),Weekly[[#This Row],[BF V Odds]],"")</f>
        <v>3.35</v>
      </c>
      <c r="AO495" s="36" t="str">
        <f>IF(AND(Weekly[[#This Row],[BF H Odds]]&gt;$BO$6, Weekly[[#This Row],[BF H Odds]] &lt; $BO$7),Weekly[[#This Row],[BF H Odds]],"")</f>
        <v/>
      </c>
      <c r="AP495" s="37">
        <f>IF(AND(Weekly[[#This Row],[V Odds &lt;]]="",Weekly[[#This Row],[H Odds &lt;]]=""),AP494,IF(AND(Weekly[[#This Row],[H Odds &lt;]]&lt;&gt;"",Weekly[[#This Row],[SVC_P]]=TRUE,Weekly[[#This Row],[Actual]]=TRUE),AP494+Weekly[[#This Row],[H Odds &lt;]]-1,IF(AND(Weekly[[#This Row],[V Odds &lt;]]&lt;&gt;"",Weekly[[#This Row],[SVC_P]]=FALSE,Weekly[[#This Row],[Actual]]=FALSE),AP494+Weekly[[#This Row],[V Odds &lt;]]-1,IF(AND(Weekly[[#This Row],[V Odds &lt;]]&lt;&gt;"",Weekly[[#This Row],[SVC_P]]=FALSE,Weekly[[#This Row],[Actual]]=TRUE),AP494-1,IF(AND(Weekly[[#This Row],[H Odds &lt;]]&lt;&gt;"",Weekly[[#This Row],[SVC_P]]=TRUE,Weekly[[#This Row],[Actual]]=FALSE),AP494-1,AP494)))))</f>
        <v>83.63000000000001</v>
      </c>
      <c r="AQ495" s="37">
        <f>IF(AND(Weekly[[#This Row],[V Odds &lt;]]="",Weekly[[#This Row],[H Odds &lt;]]=""),AQ494,IF(AND(Weekly[[#This Row],[H Odds &lt;]]&lt;&gt;"",Weekly[[#This Row],[ADBC_P]]=TRUE,Weekly[[#This Row],[Actual]]=TRUE),AQ494+Weekly[[#This Row],[H Odds &lt;]]-1,IF(AND(Weekly[[#This Row],[V Odds &lt;]]&lt;&gt;"",Weekly[[#This Row],[ADBC_P]]=FALSE,Weekly[[#This Row],[Actual]]=FALSE),AQ494+Weekly[[#This Row],[V Odds &lt;]]-1,IF(AND(Weekly[[#This Row],[V Odds &lt;]]&lt;&gt;"",Weekly[[#This Row],[ADBC_P]]=FALSE,Weekly[[#This Row],[Actual]]=TRUE),AQ494-1,IF(AND(Weekly[[#This Row],[H Odds &lt;]]&lt;&gt;"",Weekly[[#This Row],[ADBC_P]]=TRUE,Weekly[[#This Row],[Actual]]=FALSE),AQ494-1,AQ494)))))</f>
        <v>56.33</v>
      </c>
      <c r="AR495" s="37">
        <f>IF(AND(Weekly[[#This Row],[V Odds &lt;]]="",Weekly[[#This Row],[H Odds &lt;]]=""),AR494,IF(AND(Weekly[[#This Row],[H Odds &lt;]]&lt;&gt;"",Weekly[[#This Row],[RFC_P]]=TRUE,Weekly[[#This Row],[Actual]]=TRUE),AR494+Weekly[[#This Row],[H Odds &lt;]]-1,IF(AND(Weekly[[#This Row],[V Odds &lt;]]&lt;&gt;"",Weekly[[#This Row],[RFC_P]]=FALSE,Weekly[[#This Row],[Actual]]=FALSE),AR494+Weekly[[#This Row],[V Odds &lt;]]-1,IF(AND(Weekly[[#This Row],[V Odds &lt;]]&lt;&gt;"",Weekly[[#This Row],[RFC_P]]=FALSE,Weekly[[#This Row],[Actual]]=TRUE),AR494-1,IF(AND(Weekly[[#This Row],[H Odds &lt;]]&lt;&gt;"",Weekly[[#This Row],[RFC_P]]=TRUE,Weekly[[#This Row],[Actual]]=FALSE),AR494-1,AR494)))))</f>
        <v>73.439999999999984</v>
      </c>
      <c r="AS495" s="37">
        <f>IF(AND(Weekly[[#This Row],[V Odds &lt;]]="",Weekly[[#This Row],[H Odds &lt;]]=""),AS494,IF(AND(Weekly[[#This Row],[H Odds &lt;]]&lt;&gt;"",Weekly[[#This Row],[GBC_P]]=TRUE,Weekly[[#This Row],[Actual]]=TRUE),AS494+Weekly[[#This Row],[H Odds &lt;]]-1,IF(AND(Weekly[[#This Row],[V Odds &lt;]]&lt;&gt;"",Weekly[[#This Row],[GBC_P]]=FALSE,Weekly[[#This Row],[Actual]]=FALSE),AS494+Weekly[[#This Row],[V Odds &lt;]]-1,IF(AND(Weekly[[#This Row],[V Odds &lt;]]&lt;&gt;"",Weekly[[#This Row],[GBC_P]]=FALSE,Weekly[[#This Row],[Actual]]=TRUE),AS494-1,IF(AND(Weekly[[#This Row],[H Odds &lt;]]&lt;&gt;"",Weekly[[#This Row],[GBC_P]]=TRUE,Weekly[[#This Row],[Actual]]=FALSE),AS494-1,AS494)))))</f>
        <v>59.980000000000004</v>
      </c>
      <c r="AT495" s="37">
        <f>IF(AND(Weekly[[#This Row],[V Odds &lt;]]="",Weekly[[#This Row],[H Odds &lt;]]=""),AT494,IF(AND(Weekly[[#This Row],[H Odds &lt;]]&lt;&gt;"",Weekly[[#This Row],[HGBC_P]]=TRUE,Weekly[[#This Row],[Actual]]=TRUE),AT494+Weekly[[#This Row],[H Odds &lt;]]-1,IF(AND(Weekly[[#This Row],[V Odds &lt;]]&lt;&gt;"",Weekly[[#This Row],[HGBC_P]]=FALSE,Weekly[[#This Row],[Actual]]=FALSE),AT494+Weekly[[#This Row],[V Odds &lt;]]-1,IF(AND(Weekly[[#This Row],[V Odds &lt;]]&lt;&gt;"",Weekly[[#This Row],[HGBC_P]]=FALSE,Weekly[[#This Row],[Actual]]=TRUE),AT494-1,IF(AND(Weekly[[#This Row],[H Odds &lt;]]&lt;&gt;"",Weekly[[#This Row],[HGBC_P]]=TRUE,Weekly[[#This Row],[Actual]]=FALSE),AT494-1,AT494)))))</f>
        <v>57.16</v>
      </c>
      <c r="AU495" s="37">
        <f>IF(AND(Weekly[[#This Row],[V Odds &lt;]]="",Weekly[[#This Row],[H Odds &lt;]]=""),AU494,IF(AND(Weekly[[#This Row],[H Odds &lt;]]&lt;&gt;"",Weekly[[#This Row],[XGB_P]]=TRUE,Weekly[[#This Row],[Actual]]=TRUE),AU494+Weekly[[#This Row],[H Odds &lt;]]-1,IF(AND(Weekly[[#This Row],[V Odds &lt;]]&lt;&gt;"",Weekly[[#This Row],[XGB_P]]=FALSE,Weekly[[#This Row],[Actual]]=FALSE),AU494+Weekly[[#This Row],[V Odds &lt;]]-1,IF(AND(Weekly[[#This Row],[V Odds &lt;]]&lt;&gt;"",Weekly[[#This Row],[XGB_P]]=FALSE,Weekly[[#This Row],[Actual]]=TRUE),AU494-1,IF(AND(Weekly[[#This Row],[H Odds &lt;]]&lt;&gt;"",Weekly[[#This Row],[XGB_P]]=TRUE,Weekly[[#This Row],[Actual]]=FALSE),AU494-1,AU494)))))</f>
        <v>70.760000000000005</v>
      </c>
      <c r="AV495" s="37">
        <f>IF(AND(Weekly[[#This Row],[V Odds &lt;]]="",Weekly[[#This Row],[H Odds &lt;]]=""),AV494,IF(AND(Weekly[[#This Row],[H Odds &lt;]]&lt;&gt;"",Weekly[[#This Row],[QDA_P]]=TRUE,Weekly[[#This Row],[Actual]]=TRUE),AV494+Weekly[[#This Row],[H Odds &lt;]]-1,IF(AND(Weekly[[#This Row],[V Odds &lt;]]&lt;&gt;"",Weekly[[#This Row],[QDA_P]]=FALSE,Weekly[[#This Row],[Actual]]=FALSE),AV494+Weekly[[#This Row],[V Odds &lt;]]-1,IF(AND(Weekly[[#This Row],[V Odds &lt;]]&lt;&gt;"",Weekly[[#This Row],[QDA_P]]=FALSE,Weekly[[#This Row],[Actual]]=TRUE),AV494-1,IF(AND(Weekly[[#This Row],[H Odds &lt;]]&lt;&gt;"",Weekly[[#This Row],[QDA_P]]=TRUE,Weekly[[#This Row],[Actual]]=FALSE),AV494-1,AV494)))))</f>
        <v>59.499999999999986</v>
      </c>
      <c r="AW495" s="37">
        <f>IF(AND(Weekly[[#This Row],[H Odds &lt;]]="",Weekly[[#This Row],[V Odds &lt;]]=""),AW494,IF(AND(Weekly[[#This Row],[KNC_P]]=Weekly[[#This Row],[Actual]],Weekly[[#This Row],[KNC_P]]=TRUE),AW494+Weekly[[#This Row],[BF H Odds]]-1,IF(AND(Weekly[[#This Row],[KNC_P]]=Weekly[[#This Row],[Actual]],Weekly[[#This Row],[KNC_P]]=FALSE),AW494+Weekly[[#This Row],[BF V Odds]]-1,AW494-1)))</f>
        <v>54.360000000000014</v>
      </c>
      <c r="AX495" s="37">
        <f>IF(AND(Weekly[[#This Row],[V Odds &lt;]]="",Weekly[[#This Row],[H Odds &lt;]]=""),AX494,IF(AND(Weekly[[#This Row],[V Odds &lt;]]&lt;&gt;"",Weekly[[#This Row],[FALSES]]&gt;0,Weekly[[#This Row],[Actual]]=FALSE),AX494+Weekly[[#This Row],[V Odds &lt;]]-1,IF(AND(Weekly[[#This Row],[H Odds &lt;]]&lt;&gt;"",Weekly[[#This Row],[TRUES]]&gt;0,Weekly[[#This Row],[Actual]]=TRUE),AX494+Weekly[[#This Row],[H Odds &lt;]]-1,IF(AND(Weekly[[#This Row],[V Odds &lt;]]&lt;&gt;"",Weekly[[#This Row],[FALSES]]=0),AX494,IF(AND(Weekly[[#This Row],[H Odds &lt;]]&lt;&gt;"",Weekly[[#This Row],[TRUES]]=0),AX494,AX494-1)))))</f>
        <v>109.69999999999996</v>
      </c>
      <c r="AY495" s="37">
        <f>IF(AND(Weekly[[#This Row],[V Odds &lt;]]="",Weekly[[#This Row],[H Odds &lt;]]=""),AY494,IF(AND(Weekly[[#This Row],[V Odds &lt;]]&lt;&gt;"",Weekly[[#This Row],[FALSES]]&gt;0,Weekly[[#This Row],[Actual]]=FALSE),AY494+((Weekly[[#This Row],[V Odds &lt;]]-1)*0.92),IF(AND(Weekly[[#This Row],[H Odds &lt;]]&lt;&gt;"",Weekly[[#This Row],[TRUES]]&gt;0,Weekly[[#This Row],[Actual]]=TRUE),AY494+((Weekly[[#This Row],[H Odds &lt;]]-1)*0.92),IF(AND(Weekly[[#This Row],[V Odds &lt;]]&lt;&gt;"",Weekly[[#This Row],[FALSES]]=0),AY494,IF(AND(Weekly[[#This Row],[H Odds &lt;]]&lt;&gt;"",Weekly[[#This Row],[TRUES]]=0),AY494,AY494-1)))))</f>
        <v>98.604000000000028</v>
      </c>
      <c r="AZ495" s="37">
        <f>IF(AND(Weekly[[#This Row],[V Odds &lt;]]="",Weekly[[#This Row],[H Odds &lt;]]=""),AZ494,IF(AND(Weekly[[#This Row],[V Odds &lt;]]&lt;&gt;"",Weekly[[#This Row],[Actual]]=FALSE),AZ494+Weekly[[#This Row],[V Odds &lt;]]-1,IF(AND(Weekly[[#This Row],[H Odds &lt;]]&lt;&gt;"",Weekly[[#This Row],[Actual]]=TRUE),AZ494+Weekly[[#This Row],[H Odds &lt;]]-1,AZ494-1)))</f>
        <v>103.16999999999997</v>
      </c>
      <c r="BA495" s="38">
        <f>IF(Weekly[[#This Row],[H Odds &lt;]]="",BA494,IF(AND(Weekly[[#This Row],[H Odds &lt;]]&lt;&gt;"",Weekly[[#This Row],[SVC_P]]=TRUE,Weekly[[#This Row],[Actual]]=TRUE),BA494+Weekly[[#This Row],[H Odds &lt;]]-1,IF(AND(Weekly[[#This Row],[H Odds &lt;]]&lt;&gt;"",Weekly[[#This Row],[SVC_P]]=TRUE,Weekly[[#This Row],[Actual]]=FALSE),BA494-1,BA494)))</f>
        <v>79.589999999999989</v>
      </c>
      <c r="BB495" s="38">
        <f>IF(Weekly[[#This Row],[H Odds &lt;]]="",BB494,IF(AND(Weekly[[#This Row],[H Odds &lt;]]&lt;&gt;"",Weekly[[#This Row],[ADBC_P]]=TRUE,Weekly[[#This Row],[Actual]]=TRUE),BB494+Weekly[[#This Row],[H Odds &lt;]]-1,IF(AND(Weekly[[#This Row],[H Odds &lt;]]&lt;&gt;"",Weekly[[#This Row],[ADBC_P]]=TRUE,Weekly[[#This Row],[Actual]]=FALSE),BB494-1,BB494)))</f>
        <v>53.41</v>
      </c>
      <c r="BC495" s="38">
        <f>IF(Weekly[[#This Row],[H Odds &lt;]]="",BC494,IF(AND(Weekly[[#This Row],[H Odds &lt;]]&lt;&gt;"",Weekly[[#This Row],[RFC_P]]=TRUE,Weekly[[#This Row],[Actual]]=TRUE),BC494+Weekly[[#This Row],[H Odds &lt;]]-1,IF(AND(Weekly[[#This Row],[H Odds &lt;]]&lt;&gt;"",Weekly[[#This Row],[RFC_P]]=TRUE,Weekly[[#This Row],[Actual]]=FALSE),BC494-1,BC494)))</f>
        <v>55.109999999999992</v>
      </c>
      <c r="BD495" s="38">
        <f>IF(Weekly[[#This Row],[H Odds &lt;]]="",BD494,IF(AND(Weekly[[#This Row],[H Odds &lt;]]&lt;&gt;"",Weekly[[#This Row],[GBC_P]]=TRUE,Weekly[[#This Row],[Actual]]=TRUE),BD494+Weekly[[#This Row],[H Odds &lt;]]-1,IF(AND(Weekly[[#This Row],[H Odds &lt;]]&lt;&gt;"",Weekly[[#This Row],[GBC_P]]=TRUE,Weekly[[#This Row],[Actual]]=FALSE),BD494-1,BD494)))</f>
        <v>55.110000000000007</v>
      </c>
      <c r="BE495" s="38">
        <f>IF(Weekly[[#This Row],[H Odds &lt;]]="",BE494,IF(AND(Weekly[[#This Row],[H Odds &lt;]]&lt;&gt;"",Weekly[[#This Row],[HGBC_P]]=TRUE,Weekly[[#This Row],[Actual]]=TRUE),BE494+Weekly[[#This Row],[H Odds &lt;]]-1,IF(AND(Weekly[[#This Row],[H Odds &lt;]]&lt;&gt;"",Weekly[[#This Row],[HGBC_P]]=TRUE,Weekly[[#This Row],[Actual]]=FALSE),BE494-1,BE494)))</f>
        <v>58.459999999999994</v>
      </c>
      <c r="BF495" s="38">
        <f>IF(Weekly[[#This Row],[H Odds &lt;]]="",BF494,IF(AND(Weekly[[#This Row],[H Odds &lt;]]&lt;&gt;"",Weekly[[#This Row],[XGB_P]]=TRUE,Weekly[[#This Row],[Actual]]=TRUE),BF494+Weekly[[#This Row],[H Odds &lt;]]-1,IF(AND(Weekly[[#This Row],[H Odds &lt;]]&lt;&gt;"",Weekly[[#This Row],[XGB_P]]=TRUE,Weekly[[#This Row],[Actual]]=FALSE),BF494-1,BF494)))</f>
        <v>65.08</v>
      </c>
      <c r="BG495" s="38">
        <f>IF(Weekly[[#This Row],[H Odds &lt;]]="",BG494,IF(AND(Weekly[[#This Row],[H Odds &lt;]]&lt;&gt;"",Weekly[[#This Row],[QDA_P]]=TRUE,Weekly[[#This Row],[Actual]]=TRUE),BG494+Weekly[[#This Row],[H Odds &lt;]]-1,IF(AND(Weekly[[#This Row],[H Odds &lt;]]&lt;&gt;"",Weekly[[#This Row],[QDA_P]]=TRUE,Weekly[[#This Row],[Actual]]=FALSE),BG494-1,BG494)))</f>
        <v>50.429999999999993</v>
      </c>
      <c r="BH495" s="38">
        <f>IF(Weekly[[#This Row],[H Odds &lt;]]="",BH494,IF(AND(Weekly[[#This Row],[H Odds &lt;]]&lt;&gt;"",Weekly[[#This Row],[KNC_P]]=TRUE,Weekly[[#This Row],[Actual]]=TRUE),BH494+Weekly[[#This Row],[H Odds &lt;]]-1,IF(AND(Weekly[[#This Row],[H Odds &lt;]]&lt;&gt;"",Weekly[[#This Row],[KNC_P]]=TRUE,Weekly[[#This Row],[Actual]]=FALSE),BH494-1,BH494)))</f>
        <v>58.499999999999993</v>
      </c>
      <c r="BI495" s="38">
        <f>IF(Weekly[[#This Row],[H Odds &lt;]]="",BI494,IF(AND(Weekly[[#This Row],[H Odds &lt;]]&lt;&gt;"",Weekly[[#This Row],[TRUES]]&gt;0,Weekly[[#This Row],[Actual]]=TRUE),BI494+Weekly[[#This Row],[H Odds &lt;]]-1,IF(AND(Weekly[[#This Row],[H Odds &lt;]]&lt;&gt;"",Weekly[[#This Row],[TRUES]]=0),BI494,BI494-1)))</f>
        <v>79.589999999999989</v>
      </c>
      <c r="BJ495" s="38">
        <f>IF(Weekly[[#This Row],[H Odds &lt;]]="",BJ494,IF(AND(Weekly[[#This Row],[H Odds &lt;]]&lt;&gt;"",Weekly[[#This Row],[Actual]]=TRUE),BJ494+Weekly[[#This Row],[H Odds &lt;]]-1,IF(AND(Weekly[[#This Row],[H Odds &lt;]]&lt;&gt;"",Weekly[[#This Row],[Actual]]=FALSE),BJ494-1,BJ494)))</f>
        <v>81.489999999999995</v>
      </c>
      <c r="BK495" s="58">
        <f>IF(AND(Weekly[[#This Row],[TRUES]]&gt;4,Weekly[[#This Row],[Actual]]=TRUE),BK494+Weekly[[#This Row],[BF H Odds]]-1,IF(AND(Weekly[[#This Row],[FALSES]]&gt;4,Weekly[[#This Row],[Actual]]=FALSE),BK494+Weekly[[#This Row],[BF V Odds]]-1,IF(AND(Weekly[[#This Row],[TRUES]]&gt;4,Weekly[[#This Row],[Actual]]=FALSE),BK494-1,IF(AND(Weekly[[#This Row],[FALSES]]&gt;4,Weekly[[#This Row],[Actual]]=TRUE),BK494-1,BK494))))</f>
        <v>-2.8199999999999714</v>
      </c>
      <c r="BL495" s="58">
        <f>IF(AND(Weekly[[#This Row],[TRUES]]&gt;5,Weekly[[#This Row],[Actual]]=TRUE),BL494+Weekly[[#This Row],[BF H Odds]]-1,IF(AND(Weekly[[#This Row],[FALSES]]&gt;5,Weekly[[#This Row],[Actual]]=FALSE),BL494+Weekly[[#This Row],[BF V Odds]]-1,IF(AND(Weekly[[#This Row],[TRUES]]&gt;5,Weekly[[#This Row],[Actual]]=FALSE),BL494-1,IF(AND(Weekly[[#This Row],[FALSES]]&gt;5,Weekly[[#This Row],[Actual]]=TRUE),BL494-1,BL494))))</f>
        <v>6.6800000000000228</v>
      </c>
      <c r="BM495" s="58">
        <f>IF(AND(Weekly[[#This Row],[TRUES]]&gt;6,Weekly[[#This Row],[Actual]]=TRUE),BM494+Weekly[[#This Row],[BF H Odds]]-1,IF(AND(Weekly[[#This Row],[FALSES]]&gt;6,Weekly[[#This Row],[Actual]]=FALSE),BM494+Weekly[[#This Row],[BF V Odds]]-1,IF(AND(Weekly[[#This Row],[TRUES]]&gt;6,Weekly[[#This Row],[Actual]]=FALSE),BM494-1,IF(AND(Weekly[[#This Row],[FALSES]]&gt;6,Weekly[[#This Row],[Actual]]=TRUE),BM494-1,BM494))))</f>
        <v>38.300000000000011</v>
      </c>
    </row>
    <row r="496" spans="1:65" x14ac:dyDescent="0.25">
      <c r="A496" s="34"/>
      <c r="B496" s="10">
        <v>44305</v>
      </c>
      <c r="C496" s="17" t="s">
        <v>33</v>
      </c>
      <c r="D496" s="15" t="s">
        <v>14</v>
      </c>
      <c r="E496" t="b">
        <v>1</v>
      </c>
      <c r="F496" t="b">
        <v>1</v>
      </c>
      <c r="G496" t="b">
        <v>1</v>
      </c>
      <c r="H496" t="b">
        <v>0</v>
      </c>
      <c r="I496" t="b">
        <v>1</v>
      </c>
      <c r="J496" t="b">
        <v>1</v>
      </c>
      <c r="K496" t="b">
        <v>0</v>
      </c>
      <c r="L496" t="b">
        <v>1</v>
      </c>
      <c r="M496" t="s">
        <v>101</v>
      </c>
      <c r="N496">
        <v>28.37</v>
      </c>
      <c r="O496">
        <f>IF(Weekly[[#This Row],[H/V]]="H",Weekly[[#This Row],[BF H Odds]],IF(Weekly[[#This Row],[H/V]]="V",Weekly[[#This Row],[BF V Odds]],""))</f>
        <v>4.8</v>
      </c>
      <c r="P496" t="b">
        <v>0</v>
      </c>
      <c r="Q496" t="s">
        <v>66</v>
      </c>
      <c r="R496" s="35">
        <f>IFERROR(IF(Weekly[[#This Row],[Won Bet?]]="yes",R495+(Weekly[[#This Row],[BF Odds]]*Weekly[[#This Row],[BF Stake]])-Weekly[[#This Row],[BF Stake]],R495-Weekly[[#This Row],[BF Stake]]),R495)</f>
        <v>1363.0295000000003</v>
      </c>
      <c r="S496" s="9">
        <f>IFERROR(IF(Weekly[[#This Row],[Won Bet?]]="yes",S495+(((Weekly[[#This Row],[BF Odds]]*Weekly[[#This Row],[BF Stake]])-Weekly[[#This Row],[BF Stake]])*0.92),S495-Weekly[[#This Row],[BF Stake]]),S495)</f>
        <v>1295.89914</v>
      </c>
      <c r="T496">
        <v>4.8</v>
      </c>
      <c r="U496">
        <v>1.25</v>
      </c>
      <c r="V496" s="24">
        <f>IF(Weekly[[#This Row],[Actual]]="","",IF(AND(Weekly[[#This Row],[SVC_P]]=Weekly[[#This Row],[Actual]],Weekly[[#This Row],[SVC_P]]=TRUE),V495+Weekly[[#This Row],[BF H Odds]]-1,IF(AND(Weekly[[#This Row],[SVC_P]]=Weekly[[#This Row],[Actual]],Weekly[[#This Row],[SVC_P]]=FALSE),V495+Weekly[[#This Row],[BF V Odds]]-1,V495-1)))</f>
        <v>59.830000000000055</v>
      </c>
      <c r="W496" s="24">
        <f>IF(Weekly[[#This Row],[Actual]]="","",IF(AND(Weekly[[#This Row],[SVC_P]]=FALSE,Weekly[[#This Row],[Actual]]=TRUE),W495+Weekly[[#This Row],[BF H Odds]]-1,IF(AND(Weekly[[#This Row],[SVC_P]]=TRUE,Weekly[[#This Row],[Actual]]=FALSE,),W495+Weekly[[#This Row],[BF V Odds]]-1,W495-1)))</f>
        <v>-425.21</v>
      </c>
      <c r="X496" s="24">
        <f>IF(Weekly[[#This Row],[Actual]]="","",IF(AND(Weekly[[#This Row],[ADBC_P]]=Weekly[[#This Row],[Actual]],Weekly[[#This Row],[ADBC_P]]=TRUE),X495+Weekly[[#This Row],[BF H Odds]]-1,IF(AND(Weekly[[#This Row],[ADBC_P]]=Weekly[[#This Row],[Actual]],Weekly[[#This Row],[ADBC_P]]=FALSE),X495+Weekly[[#This Row],[BF V Odds]]-1,X495-1)))</f>
        <v>11.21000000000002</v>
      </c>
      <c r="Y496" s="24">
        <f>IF(Weekly[[#This Row],[Actual]]="","",IF(AND(Weekly[[#This Row],[ADBC_P]]=FALSE,Weekly[[#This Row],[Actual]]=TRUE),Y495+Weekly[[#This Row],[BF H Odds]]-1,IF(AND(Weekly[[#This Row],[ADBC_P]]=TRUE,Weekly[[#This Row],[Actual]]=FALSE),Y495+Weekly[[#This Row],[BF V Odds]]-1,Y495-1)))</f>
        <v>72.320000000000007</v>
      </c>
      <c r="Z496" s="24">
        <f>IF(Weekly[[#This Row],[Actual]]="","",IF(AND(Weekly[[#This Row],[RFC_P]]=Weekly[[#This Row],[Actual]],Weekly[[#This Row],[RFC_P]]=TRUE),Z495+Weekly[[#This Row],[BF H Odds]]-1,IF(AND(Weekly[[#This Row],[RFC_P]]=Weekly[[#This Row],[Actual]],Weekly[[#This Row],[RFC_P]]=FALSE),Z495+Weekly[[#This Row],[BF V Odds]]-1,Z495-1)))</f>
        <v>26.280000000000008</v>
      </c>
      <c r="AA496" s="24">
        <f>IF(Weekly[[#This Row],[Actual]]="","",IF(AND(Weekly[[#This Row],[RFC_P]]=FALSE,Weekly[[#This Row],[Actual]]=TRUE),AA495+Weekly[[#This Row],[BF H Odds]]-1,IF(AND(Weekly[[#This Row],[RFC_P]]=TRUE,Weekly[[#This Row],[Actual]]=FALSE),AA495+Weekly[[#This Row],[BF V Odds]]-1,AA495-1)))</f>
        <v>57.249999999999972</v>
      </c>
      <c r="AB496" s="24">
        <f>IF(Weekly[[#This Row],[Actual]]="","",IF(AND(Weekly[[#This Row],[GBC_P]]=Weekly[[#This Row],[Actual]],Weekly[[#This Row],[GBC_P]]=TRUE),AB495+Weekly[[#This Row],[BF H Odds]]-1,IF(AND(Weekly[[#This Row],[GBC_P]]=Weekly[[#This Row],[Actual]],Weekly[[#This Row],[GBC_P]]=FALSE),AB495+Weekly[[#This Row],[BF V Odds]]-1,AB495-1)))</f>
        <v>11.950000000000006</v>
      </c>
      <c r="AC496" s="24">
        <f>IF(Weekly[[#This Row],[Actual]]="","",IF(AND(Weekly[[#This Row],[GBC_P]]=FALSE,Weekly[[#This Row],[Actual]]=TRUE),AC495+Weekly[[#This Row],[BF H Odds]]-1,IF(AND(Weekly[[#This Row],[GBC_P]]=TRUE,Weekly[[#This Row],[Actual]]=FALSE),AC495+Weekly[[#This Row],[BF V Odds]]-1,AC495-1)))</f>
        <v>71.579999999999941</v>
      </c>
      <c r="AD496" s="24">
        <f>IF(Weekly[[#This Row],[Actual]]="","",IF(AND(Weekly[[#This Row],[HGBC_P]]=Weekly[[#This Row],[Actual]],Weekly[[#This Row],[HGBC_P]]=TRUE),AD495+Weekly[[#This Row],[BF H Odds]]-1,IF(AND(Weekly[[#This Row],[HGBC_P]]=Weekly[[#This Row],[Actual]],Weekly[[#This Row],[HGBC_P]]=FALSE),AD495+Weekly[[#This Row],[BF V Odds]]-1,AD495-1)))</f>
        <v>-2.3599999999999755</v>
      </c>
      <c r="AE496" s="24">
        <f>IF(Weekly[[#This Row],[Actual]]="","",IF(AND(Weekly[[#This Row],[HGBC_P]]=FALSE,Weekly[[#This Row],[Actual]]=TRUE),AE495+Weekly[[#This Row],[BF H Odds]]-1,IF(AND(Weekly[[#This Row],[HGBC_P]]=TRUE,Weekly[[#This Row],[Actual]]=FALSE),AE495+Weekly[[#This Row],[BF V Odds]]-1,AE495-1)))</f>
        <v>85.889999999999986</v>
      </c>
      <c r="AF496" s="24">
        <f>IF(Weekly[[#This Row],[Actual]]="","",IF(AND(Weekly[[#This Row],[XGB_P]]=Weekly[[#This Row],[Actual]],Weekly[[#This Row],[XGB_P]]=TRUE),AF495+Weekly[[#This Row],[BF H Odds]]-1,IF(AND(Weekly[[#This Row],[XGB_P]]=Weekly[[#This Row],[Actual]],Weekly[[#This Row],[XGB_P]]=FALSE),AF495+Weekly[[#This Row],[BF V Odds]]-1,AF495-1)))</f>
        <v>26.140000000000022</v>
      </c>
      <c r="AG496" s="24">
        <f>IF(Weekly[[#This Row],[Actual]]="","",IF(AND(Weekly[[#This Row],[XGB_P]]=FALSE,Weekly[[#This Row],[Actual]]=TRUE),AG495+Weekly[[#This Row],[BF H Odds]]-1,IF(AND(Weekly[[#This Row],[XGB_P]]=TRUE,Weekly[[#This Row],[Actual]]=FALSE),AG495+Weekly[[#This Row],[BF V Odds]]-1,AG495-1)))</f>
        <v>57.389999999999986</v>
      </c>
      <c r="AH496" s="24">
        <f>IF(Weekly[[#This Row],[Actual]]="","",IF(AND(Weekly[[#This Row],[QDA_P]]=Weekly[[#This Row],[Actual]],Weekly[[#This Row],[QDA_P]]=TRUE),AH495+Weekly[[#This Row],[BF H Odds]]-1,IF(AND(Weekly[[#This Row],[QDA_P]]=Weekly[[#This Row],[Actual]],Weekly[[#This Row],[QDA_P]]=FALSE),AH495+Weekly[[#This Row],[BF V Odds]]-1,AH495-1)))</f>
        <v>-10.769999999999985</v>
      </c>
      <c r="AI496" s="24">
        <f>IF(Weekly[[#This Row],[Actual]]="","",IF(AND(Weekly[[#This Row],[QDA_P]]=FALSE,Weekly[[#This Row],[Actual]]=TRUE),AI495+Weekly[[#This Row],[BF H Odds]]-1,IF(AND(Weekly[[#This Row],[QDA_P]]=TRUE,Weekly[[#This Row],[Actual]]=FALSE),AI495+Weekly[[#This Row],[BF V Odds]]-1,AI495-1)))</f>
        <v>94.299999999999983</v>
      </c>
      <c r="AJ496" s="24">
        <f>IF(Weekly[[#This Row],[Actual]]="","",IF(AND(Weekly[[#This Row],[KNC_P]]=FALSE,Weekly[[#This Row],[Actual]]=TRUE),AJ495+Weekly[[#This Row],[BF H Odds]]-1,IF(AND(Weekly[[#This Row],[KNC_P]]=TRUE,Weekly[[#This Row],[Actual]]=FALSE),AJ495+Weekly[[#This Row],[BF V Odds]]-1,AJ495-1)))</f>
        <v>65.049999999999969</v>
      </c>
      <c r="AK496" s="24">
        <f>IF(Weekly[[#This Row],[Actual]]="","",IF(AND(Weekly[[#This Row],[KNC_P]]=FALSE,Weekly[[#This Row],[Actual]]=TRUE),AK495+Weekly[[#This Row],[BF H Odds]]-1,IF(AND(Weekly[[#This Row],[KNC_P]]=TRUE,Weekly[[#This Row],[Actual]]=FALSE),AK495+Weekly[[#This Row],[BF V Odds]]-1,AK495-1)))</f>
        <v>63.94999999999996</v>
      </c>
      <c r="AL496" s="30">
        <f>IF(Weekly[[#This Row],[Actual]]="","",COUNTIF(Weekly[[#This Row],[SVC_P]:[QDA_P]],TRUE))</f>
        <v>5</v>
      </c>
      <c r="AM496" s="30">
        <f>IF(Weekly[[#This Row],[Actual]]="","",COUNTIF(Weekly[[#This Row],[SVC_P]:[QDA_P]],FALSE))</f>
        <v>2</v>
      </c>
      <c r="AN496" s="36">
        <f>IF(AND(Weekly[[#This Row],[BF V Odds]]&gt;$BO$6,Weekly[[#This Row],[BF V Odds]] &lt; $BO$7),Weekly[[#This Row],[BF V Odds]],"")</f>
        <v>4.8</v>
      </c>
      <c r="AO496" s="36" t="str">
        <f>IF(AND(Weekly[[#This Row],[BF H Odds]]&gt;$BO$6, Weekly[[#This Row],[BF H Odds]] &lt; $BO$7),Weekly[[#This Row],[BF H Odds]],"")</f>
        <v/>
      </c>
      <c r="AP496" s="37">
        <f>IF(AND(Weekly[[#This Row],[V Odds &lt;]]="",Weekly[[#This Row],[H Odds &lt;]]=""),AP495,IF(AND(Weekly[[#This Row],[H Odds &lt;]]&lt;&gt;"",Weekly[[#This Row],[SVC_P]]=TRUE,Weekly[[#This Row],[Actual]]=TRUE),AP495+Weekly[[#This Row],[H Odds &lt;]]-1,IF(AND(Weekly[[#This Row],[V Odds &lt;]]&lt;&gt;"",Weekly[[#This Row],[SVC_P]]=FALSE,Weekly[[#This Row],[Actual]]=FALSE),AP495+Weekly[[#This Row],[V Odds &lt;]]-1,IF(AND(Weekly[[#This Row],[V Odds &lt;]]&lt;&gt;"",Weekly[[#This Row],[SVC_P]]=FALSE,Weekly[[#This Row],[Actual]]=TRUE),AP495-1,IF(AND(Weekly[[#This Row],[H Odds &lt;]]&lt;&gt;"",Weekly[[#This Row],[SVC_P]]=TRUE,Weekly[[#This Row],[Actual]]=FALSE),AP495-1,AP495)))))</f>
        <v>83.63000000000001</v>
      </c>
      <c r="AQ496" s="37">
        <f>IF(AND(Weekly[[#This Row],[V Odds &lt;]]="",Weekly[[#This Row],[H Odds &lt;]]=""),AQ495,IF(AND(Weekly[[#This Row],[H Odds &lt;]]&lt;&gt;"",Weekly[[#This Row],[ADBC_P]]=TRUE,Weekly[[#This Row],[Actual]]=TRUE),AQ495+Weekly[[#This Row],[H Odds &lt;]]-1,IF(AND(Weekly[[#This Row],[V Odds &lt;]]&lt;&gt;"",Weekly[[#This Row],[ADBC_P]]=FALSE,Weekly[[#This Row],[Actual]]=FALSE),AQ495+Weekly[[#This Row],[V Odds &lt;]]-1,IF(AND(Weekly[[#This Row],[V Odds &lt;]]&lt;&gt;"",Weekly[[#This Row],[ADBC_P]]=FALSE,Weekly[[#This Row],[Actual]]=TRUE),AQ495-1,IF(AND(Weekly[[#This Row],[H Odds &lt;]]&lt;&gt;"",Weekly[[#This Row],[ADBC_P]]=TRUE,Weekly[[#This Row],[Actual]]=FALSE),AQ495-1,AQ495)))))</f>
        <v>56.33</v>
      </c>
      <c r="AR496" s="37">
        <f>IF(AND(Weekly[[#This Row],[V Odds &lt;]]="",Weekly[[#This Row],[H Odds &lt;]]=""),AR495,IF(AND(Weekly[[#This Row],[H Odds &lt;]]&lt;&gt;"",Weekly[[#This Row],[RFC_P]]=TRUE,Weekly[[#This Row],[Actual]]=TRUE),AR495+Weekly[[#This Row],[H Odds &lt;]]-1,IF(AND(Weekly[[#This Row],[V Odds &lt;]]&lt;&gt;"",Weekly[[#This Row],[RFC_P]]=FALSE,Weekly[[#This Row],[Actual]]=FALSE),AR495+Weekly[[#This Row],[V Odds &lt;]]-1,IF(AND(Weekly[[#This Row],[V Odds &lt;]]&lt;&gt;"",Weekly[[#This Row],[RFC_P]]=FALSE,Weekly[[#This Row],[Actual]]=TRUE),AR495-1,IF(AND(Weekly[[#This Row],[H Odds &lt;]]&lt;&gt;"",Weekly[[#This Row],[RFC_P]]=TRUE,Weekly[[#This Row],[Actual]]=FALSE),AR495-1,AR495)))))</f>
        <v>73.439999999999984</v>
      </c>
      <c r="AS496" s="37">
        <f>IF(AND(Weekly[[#This Row],[V Odds &lt;]]="",Weekly[[#This Row],[H Odds &lt;]]=""),AS495,IF(AND(Weekly[[#This Row],[H Odds &lt;]]&lt;&gt;"",Weekly[[#This Row],[GBC_P]]=TRUE,Weekly[[#This Row],[Actual]]=TRUE),AS495+Weekly[[#This Row],[H Odds &lt;]]-1,IF(AND(Weekly[[#This Row],[V Odds &lt;]]&lt;&gt;"",Weekly[[#This Row],[GBC_P]]=FALSE,Weekly[[#This Row],[Actual]]=FALSE),AS495+Weekly[[#This Row],[V Odds &lt;]]-1,IF(AND(Weekly[[#This Row],[V Odds &lt;]]&lt;&gt;"",Weekly[[#This Row],[GBC_P]]=FALSE,Weekly[[#This Row],[Actual]]=TRUE),AS495-1,IF(AND(Weekly[[#This Row],[H Odds &lt;]]&lt;&gt;"",Weekly[[#This Row],[GBC_P]]=TRUE,Weekly[[#This Row],[Actual]]=FALSE),AS495-1,AS495)))))</f>
        <v>63.78</v>
      </c>
      <c r="AT496" s="37">
        <f>IF(AND(Weekly[[#This Row],[V Odds &lt;]]="",Weekly[[#This Row],[H Odds &lt;]]=""),AT495,IF(AND(Weekly[[#This Row],[H Odds &lt;]]&lt;&gt;"",Weekly[[#This Row],[HGBC_P]]=TRUE,Weekly[[#This Row],[Actual]]=TRUE),AT495+Weekly[[#This Row],[H Odds &lt;]]-1,IF(AND(Weekly[[#This Row],[V Odds &lt;]]&lt;&gt;"",Weekly[[#This Row],[HGBC_P]]=FALSE,Weekly[[#This Row],[Actual]]=FALSE),AT495+Weekly[[#This Row],[V Odds &lt;]]-1,IF(AND(Weekly[[#This Row],[V Odds &lt;]]&lt;&gt;"",Weekly[[#This Row],[HGBC_P]]=FALSE,Weekly[[#This Row],[Actual]]=TRUE),AT495-1,IF(AND(Weekly[[#This Row],[H Odds &lt;]]&lt;&gt;"",Weekly[[#This Row],[HGBC_P]]=TRUE,Weekly[[#This Row],[Actual]]=FALSE),AT495-1,AT495)))))</f>
        <v>57.16</v>
      </c>
      <c r="AU496" s="37">
        <f>IF(AND(Weekly[[#This Row],[V Odds &lt;]]="",Weekly[[#This Row],[H Odds &lt;]]=""),AU495,IF(AND(Weekly[[#This Row],[H Odds &lt;]]&lt;&gt;"",Weekly[[#This Row],[XGB_P]]=TRUE,Weekly[[#This Row],[Actual]]=TRUE),AU495+Weekly[[#This Row],[H Odds &lt;]]-1,IF(AND(Weekly[[#This Row],[V Odds &lt;]]&lt;&gt;"",Weekly[[#This Row],[XGB_P]]=FALSE,Weekly[[#This Row],[Actual]]=FALSE),AU495+Weekly[[#This Row],[V Odds &lt;]]-1,IF(AND(Weekly[[#This Row],[V Odds &lt;]]&lt;&gt;"",Weekly[[#This Row],[XGB_P]]=FALSE,Weekly[[#This Row],[Actual]]=TRUE),AU495-1,IF(AND(Weekly[[#This Row],[H Odds &lt;]]&lt;&gt;"",Weekly[[#This Row],[XGB_P]]=TRUE,Weekly[[#This Row],[Actual]]=FALSE),AU495-1,AU495)))))</f>
        <v>70.760000000000005</v>
      </c>
      <c r="AV496" s="37">
        <f>IF(AND(Weekly[[#This Row],[V Odds &lt;]]="",Weekly[[#This Row],[H Odds &lt;]]=""),AV495,IF(AND(Weekly[[#This Row],[H Odds &lt;]]&lt;&gt;"",Weekly[[#This Row],[QDA_P]]=TRUE,Weekly[[#This Row],[Actual]]=TRUE),AV495+Weekly[[#This Row],[H Odds &lt;]]-1,IF(AND(Weekly[[#This Row],[V Odds &lt;]]&lt;&gt;"",Weekly[[#This Row],[QDA_P]]=FALSE,Weekly[[#This Row],[Actual]]=FALSE),AV495+Weekly[[#This Row],[V Odds &lt;]]-1,IF(AND(Weekly[[#This Row],[V Odds &lt;]]&lt;&gt;"",Weekly[[#This Row],[QDA_P]]=FALSE,Weekly[[#This Row],[Actual]]=TRUE),AV495-1,IF(AND(Weekly[[#This Row],[H Odds &lt;]]&lt;&gt;"",Weekly[[#This Row],[QDA_P]]=TRUE,Weekly[[#This Row],[Actual]]=FALSE),AV495-1,AV495)))))</f>
        <v>63.299999999999983</v>
      </c>
      <c r="AW496" s="37">
        <f>IF(AND(Weekly[[#This Row],[H Odds &lt;]]="",Weekly[[#This Row],[V Odds &lt;]]=""),AW495,IF(AND(Weekly[[#This Row],[KNC_P]]=Weekly[[#This Row],[Actual]],Weekly[[#This Row],[KNC_P]]=TRUE),AW495+Weekly[[#This Row],[BF H Odds]]-1,IF(AND(Weekly[[#This Row],[KNC_P]]=Weekly[[#This Row],[Actual]],Weekly[[#This Row],[KNC_P]]=FALSE),AW495+Weekly[[#This Row],[BF V Odds]]-1,AW495-1)))</f>
        <v>53.360000000000014</v>
      </c>
      <c r="AX496" s="37">
        <f>IF(AND(Weekly[[#This Row],[V Odds &lt;]]="",Weekly[[#This Row],[H Odds &lt;]]=""),AX495,IF(AND(Weekly[[#This Row],[V Odds &lt;]]&lt;&gt;"",Weekly[[#This Row],[FALSES]]&gt;0,Weekly[[#This Row],[Actual]]=FALSE),AX495+Weekly[[#This Row],[V Odds &lt;]]-1,IF(AND(Weekly[[#This Row],[H Odds &lt;]]&lt;&gt;"",Weekly[[#This Row],[TRUES]]&gt;0,Weekly[[#This Row],[Actual]]=TRUE),AX495+Weekly[[#This Row],[H Odds &lt;]]-1,IF(AND(Weekly[[#This Row],[V Odds &lt;]]&lt;&gt;"",Weekly[[#This Row],[FALSES]]=0),AX495,IF(AND(Weekly[[#This Row],[H Odds &lt;]]&lt;&gt;"",Weekly[[#This Row],[TRUES]]=0),AX495,AX495-1)))))</f>
        <v>113.49999999999996</v>
      </c>
      <c r="AY496" s="37">
        <f>IF(AND(Weekly[[#This Row],[V Odds &lt;]]="",Weekly[[#This Row],[H Odds &lt;]]=""),AY495,IF(AND(Weekly[[#This Row],[V Odds &lt;]]&lt;&gt;"",Weekly[[#This Row],[FALSES]]&gt;0,Weekly[[#This Row],[Actual]]=FALSE),AY495+((Weekly[[#This Row],[V Odds &lt;]]-1)*0.92),IF(AND(Weekly[[#This Row],[H Odds &lt;]]&lt;&gt;"",Weekly[[#This Row],[TRUES]]&gt;0,Weekly[[#This Row],[Actual]]=TRUE),AY495+((Weekly[[#This Row],[H Odds &lt;]]-1)*0.92),IF(AND(Weekly[[#This Row],[V Odds &lt;]]&lt;&gt;"",Weekly[[#This Row],[FALSES]]=0),AY495,IF(AND(Weekly[[#This Row],[H Odds &lt;]]&lt;&gt;"",Weekly[[#This Row],[TRUES]]=0),AY495,AY495-1)))))</f>
        <v>102.10000000000002</v>
      </c>
      <c r="AZ496" s="37">
        <f>IF(AND(Weekly[[#This Row],[V Odds &lt;]]="",Weekly[[#This Row],[H Odds &lt;]]=""),AZ495,IF(AND(Weekly[[#This Row],[V Odds &lt;]]&lt;&gt;"",Weekly[[#This Row],[Actual]]=FALSE),AZ495+Weekly[[#This Row],[V Odds &lt;]]-1,IF(AND(Weekly[[#This Row],[H Odds &lt;]]&lt;&gt;"",Weekly[[#This Row],[Actual]]=TRUE),AZ495+Weekly[[#This Row],[H Odds &lt;]]-1,AZ495-1)))</f>
        <v>106.96999999999997</v>
      </c>
      <c r="BA496" s="38">
        <f>IF(Weekly[[#This Row],[H Odds &lt;]]="",BA495,IF(AND(Weekly[[#This Row],[H Odds &lt;]]&lt;&gt;"",Weekly[[#This Row],[SVC_P]]=TRUE,Weekly[[#This Row],[Actual]]=TRUE),BA495+Weekly[[#This Row],[H Odds &lt;]]-1,IF(AND(Weekly[[#This Row],[H Odds &lt;]]&lt;&gt;"",Weekly[[#This Row],[SVC_P]]=TRUE,Weekly[[#This Row],[Actual]]=FALSE),BA495-1,BA495)))</f>
        <v>79.589999999999989</v>
      </c>
      <c r="BB496" s="38">
        <f>IF(Weekly[[#This Row],[H Odds &lt;]]="",BB495,IF(AND(Weekly[[#This Row],[H Odds &lt;]]&lt;&gt;"",Weekly[[#This Row],[ADBC_P]]=TRUE,Weekly[[#This Row],[Actual]]=TRUE),BB495+Weekly[[#This Row],[H Odds &lt;]]-1,IF(AND(Weekly[[#This Row],[H Odds &lt;]]&lt;&gt;"",Weekly[[#This Row],[ADBC_P]]=TRUE,Weekly[[#This Row],[Actual]]=FALSE),BB495-1,BB495)))</f>
        <v>53.41</v>
      </c>
      <c r="BC496" s="38">
        <f>IF(Weekly[[#This Row],[H Odds &lt;]]="",BC495,IF(AND(Weekly[[#This Row],[H Odds &lt;]]&lt;&gt;"",Weekly[[#This Row],[RFC_P]]=TRUE,Weekly[[#This Row],[Actual]]=TRUE),BC495+Weekly[[#This Row],[H Odds &lt;]]-1,IF(AND(Weekly[[#This Row],[H Odds &lt;]]&lt;&gt;"",Weekly[[#This Row],[RFC_P]]=TRUE,Weekly[[#This Row],[Actual]]=FALSE),BC495-1,BC495)))</f>
        <v>55.109999999999992</v>
      </c>
      <c r="BD496" s="38">
        <f>IF(Weekly[[#This Row],[H Odds &lt;]]="",BD495,IF(AND(Weekly[[#This Row],[H Odds &lt;]]&lt;&gt;"",Weekly[[#This Row],[GBC_P]]=TRUE,Weekly[[#This Row],[Actual]]=TRUE),BD495+Weekly[[#This Row],[H Odds &lt;]]-1,IF(AND(Weekly[[#This Row],[H Odds &lt;]]&lt;&gt;"",Weekly[[#This Row],[GBC_P]]=TRUE,Weekly[[#This Row],[Actual]]=FALSE),BD495-1,BD495)))</f>
        <v>55.110000000000007</v>
      </c>
      <c r="BE496" s="38">
        <f>IF(Weekly[[#This Row],[H Odds &lt;]]="",BE495,IF(AND(Weekly[[#This Row],[H Odds &lt;]]&lt;&gt;"",Weekly[[#This Row],[HGBC_P]]=TRUE,Weekly[[#This Row],[Actual]]=TRUE),BE495+Weekly[[#This Row],[H Odds &lt;]]-1,IF(AND(Weekly[[#This Row],[H Odds &lt;]]&lt;&gt;"",Weekly[[#This Row],[HGBC_P]]=TRUE,Weekly[[#This Row],[Actual]]=FALSE),BE495-1,BE495)))</f>
        <v>58.459999999999994</v>
      </c>
      <c r="BF496" s="38">
        <f>IF(Weekly[[#This Row],[H Odds &lt;]]="",BF495,IF(AND(Weekly[[#This Row],[H Odds &lt;]]&lt;&gt;"",Weekly[[#This Row],[XGB_P]]=TRUE,Weekly[[#This Row],[Actual]]=TRUE),BF495+Weekly[[#This Row],[H Odds &lt;]]-1,IF(AND(Weekly[[#This Row],[H Odds &lt;]]&lt;&gt;"",Weekly[[#This Row],[XGB_P]]=TRUE,Weekly[[#This Row],[Actual]]=FALSE),BF495-1,BF495)))</f>
        <v>65.08</v>
      </c>
      <c r="BG496" s="38">
        <f>IF(Weekly[[#This Row],[H Odds &lt;]]="",BG495,IF(AND(Weekly[[#This Row],[H Odds &lt;]]&lt;&gt;"",Weekly[[#This Row],[QDA_P]]=TRUE,Weekly[[#This Row],[Actual]]=TRUE),BG495+Weekly[[#This Row],[H Odds &lt;]]-1,IF(AND(Weekly[[#This Row],[H Odds &lt;]]&lt;&gt;"",Weekly[[#This Row],[QDA_P]]=TRUE,Weekly[[#This Row],[Actual]]=FALSE),BG495-1,BG495)))</f>
        <v>50.429999999999993</v>
      </c>
      <c r="BH496" s="38">
        <f>IF(Weekly[[#This Row],[H Odds &lt;]]="",BH495,IF(AND(Weekly[[#This Row],[H Odds &lt;]]&lt;&gt;"",Weekly[[#This Row],[KNC_P]]=TRUE,Weekly[[#This Row],[Actual]]=TRUE),BH495+Weekly[[#This Row],[H Odds &lt;]]-1,IF(AND(Weekly[[#This Row],[H Odds &lt;]]&lt;&gt;"",Weekly[[#This Row],[KNC_P]]=TRUE,Weekly[[#This Row],[Actual]]=FALSE),BH495-1,BH495)))</f>
        <v>58.499999999999993</v>
      </c>
      <c r="BI496" s="38">
        <f>IF(Weekly[[#This Row],[H Odds &lt;]]="",BI495,IF(AND(Weekly[[#This Row],[H Odds &lt;]]&lt;&gt;"",Weekly[[#This Row],[TRUES]]&gt;0,Weekly[[#This Row],[Actual]]=TRUE),BI495+Weekly[[#This Row],[H Odds &lt;]]-1,IF(AND(Weekly[[#This Row],[H Odds &lt;]]&lt;&gt;"",Weekly[[#This Row],[TRUES]]=0),BI495,BI495-1)))</f>
        <v>79.589999999999989</v>
      </c>
      <c r="BJ496" s="38">
        <f>IF(Weekly[[#This Row],[H Odds &lt;]]="",BJ495,IF(AND(Weekly[[#This Row],[H Odds &lt;]]&lt;&gt;"",Weekly[[#This Row],[Actual]]=TRUE),BJ495+Weekly[[#This Row],[H Odds &lt;]]-1,IF(AND(Weekly[[#This Row],[H Odds &lt;]]&lt;&gt;"",Weekly[[#This Row],[Actual]]=FALSE),BJ495-1,BJ495)))</f>
        <v>81.489999999999995</v>
      </c>
      <c r="BK496" s="58">
        <f>IF(AND(Weekly[[#This Row],[TRUES]]&gt;4,Weekly[[#This Row],[Actual]]=TRUE),BK495+Weekly[[#This Row],[BF H Odds]]-1,IF(AND(Weekly[[#This Row],[FALSES]]&gt;4,Weekly[[#This Row],[Actual]]=FALSE),BK495+Weekly[[#This Row],[BF V Odds]]-1,IF(AND(Weekly[[#This Row],[TRUES]]&gt;4,Weekly[[#This Row],[Actual]]=FALSE),BK495-1,IF(AND(Weekly[[#This Row],[FALSES]]&gt;4,Weekly[[#This Row],[Actual]]=TRUE),BK495-1,BK495))))</f>
        <v>-3.8199999999999714</v>
      </c>
      <c r="BL496" s="58">
        <f>IF(AND(Weekly[[#This Row],[TRUES]]&gt;5,Weekly[[#This Row],[Actual]]=TRUE),BL495+Weekly[[#This Row],[BF H Odds]]-1,IF(AND(Weekly[[#This Row],[FALSES]]&gt;5,Weekly[[#This Row],[Actual]]=FALSE),BL495+Weekly[[#This Row],[BF V Odds]]-1,IF(AND(Weekly[[#This Row],[TRUES]]&gt;5,Weekly[[#This Row],[Actual]]=FALSE),BL495-1,IF(AND(Weekly[[#This Row],[FALSES]]&gt;5,Weekly[[#This Row],[Actual]]=TRUE),BL495-1,BL495))))</f>
        <v>6.6800000000000228</v>
      </c>
      <c r="BM496" s="58">
        <f>IF(AND(Weekly[[#This Row],[TRUES]]&gt;6,Weekly[[#This Row],[Actual]]=TRUE),BM495+Weekly[[#This Row],[BF H Odds]]-1,IF(AND(Weekly[[#This Row],[FALSES]]&gt;6,Weekly[[#This Row],[Actual]]=FALSE),BM495+Weekly[[#This Row],[BF V Odds]]-1,IF(AND(Weekly[[#This Row],[TRUES]]&gt;6,Weekly[[#This Row],[Actual]]=FALSE),BM495-1,IF(AND(Weekly[[#This Row],[FALSES]]&gt;6,Weekly[[#This Row],[Actual]]=TRUE),BM495-1,BM495))))</f>
        <v>38.300000000000011</v>
      </c>
    </row>
    <row r="497" spans="1:65" x14ac:dyDescent="0.25">
      <c r="A497" s="34"/>
      <c r="B497" s="10">
        <v>44305</v>
      </c>
      <c r="C497" s="17" t="s">
        <v>36</v>
      </c>
      <c r="D497" s="15" t="s">
        <v>9</v>
      </c>
      <c r="E497" t="b">
        <v>1</v>
      </c>
      <c r="F497" t="b">
        <v>1</v>
      </c>
      <c r="G497" t="b">
        <v>1</v>
      </c>
      <c r="H497" t="b">
        <v>1</v>
      </c>
      <c r="I497" t="b">
        <v>0</v>
      </c>
      <c r="J497" t="b">
        <v>1</v>
      </c>
      <c r="K497" t="b">
        <v>0</v>
      </c>
      <c r="L497" t="b">
        <v>1</v>
      </c>
      <c r="O497" t="str">
        <f>IF(Weekly[[#This Row],[H/V]]="H",Weekly[[#This Row],[BF H Odds]],IF(Weekly[[#This Row],[H/V]]="V",Weekly[[#This Row],[BF V Odds]],""))</f>
        <v/>
      </c>
      <c r="P497" t="b">
        <v>0</v>
      </c>
      <c r="R497" s="35">
        <f>IFERROR(IF(Weekly[[#This Row],[Won Bet?]]="yes",R496+(Weekly[[#This Row],[BF Odds]]*Weekly[[#This Row],[BF Stake]])-Weekly[[#This Row],[BF Stake]],R496-Weekly[[#This Row],[BF Stake]]),R496)</f>
        <v>1363.0295000000003</v>
      </c>
      <c r="S497" s="9">
        <f>IFERROR(IF(Weekly[[#This Row],[Won Bet?]]="yes",S496+(((Weekly[[#This Row],[BF Odds]]*Weekly[[#This Row],[BF Stake]])-Weekly[[#This Row],[BF Stake]])*0.92),S496-Weekly[[#This Row],[BF Stake]]),S496)</f>
        <v>1295.89914</v>
      </c>
      <c r="T497">
        <v>1.88</v>
      </c>
      <c r="U497">
        <v>2.1</v>
      </c>
      <c r="V497" s="24">
        <f>IF(Weekly[[#This Row],[Actual]]="","",IF(AND(Weekly[[#This Row],[SVC_P]]=Weekly[[#This Row],[Actual]],Weekly[[#This Row],[SVC_P]]=TRUE),V496+Weekly[[#This Row],[BF H Odds]]-1,IF(AND(Weekly[[#This Row],[SVC_P]]=Weekly[[#This Row],[Actual]],Weekly[[#This Row],[SVC_P]]=FALSE),V496+Weekly[[#This Row],[BF V Odds]]-1,V496-1)))</f>
        <v>58.830000000000055</v>
      </c>
      <c r="W497" s="24">
        <f>IF(Weekly[[#This Row],[Actual]]="","",IF(AND(Weekly[[#This Row],[SVC_P]]=FALSE,Weekly[[#This Row],[Actual]]=TRUE),W496+Weekly[[#This Row],[BF H Odds]]-1,IF(AND(Weekly[[#This Row],[SVC_P]]=TRUE,Weekly[[#This Row],[Actual]]=FALSE,),W496+Weekly[[#This Row],[BF V Odds]]-1,W496-1)))</f>
        <v>-426.21</v>
      </c>
      <c r="X497" s="24">
        <f>IF(Weekly[[#This Row],[Actual]]="","",IF(AND(Weekly[[#This Row],[ADBC_P]]=Weekly[[#This Row],[Actual]],Weekly[[#This Row],[ADBC_P]]=TRUE),X496+Weekly[[#This Row],[BF H Odds]]-1,IF(AND(Weekly[[#This Row],[ADBC_P]]=Weekly[[#This Row],[Actual]],Weekly[[#This Row],[ADBC_P]]=FALSE),X496+Weekly[[#This Row],[BF V Odds]]-1,X496-1)))</f>
        <v>10.21000000000002</v>
      </c>
      <c r="Y497" s="24">
        <f>IF(Weekly[[#This Row],[Actual]]="","",IF(AND(Weekly[[#This Row],[ADBC_P]]=FALSE,Weekly[[#This Row],[Actual]]=TRUE),Y496+Weekly[[#This Row],[BF H Odds]]-1,IF(AND(Weekly[[#This Row],[ADBC_P]]=TRUE,Weekly[[#This Row],[Actual]]=FALSE),Y496+Weekly[[#This Row],[BF V Odds]]-1,Y496-1)))</f>
        <v>73.2</v>
      </c>
      <c r="Z497" s="24">
        <f>IF(Weekly[[#This Row],[Actual]]="","",IF(AND(Weekly[[#This Row],[RFC_P]]=Weekly[[#This Row],[Actual]],Weekly[[#This Row],[RFC_P]]=TRUE),Z496+Weekly[[#This Row],[BF H Odds]]-1,IF(AND(Weekly[[#This Row],[RFC_P]]=Weekly[[#This Row],[Actual]],Weekly[[#This Row],[RFC_P]]=FALSE),Z496+Weekly[[#This Row],[BF V Odds]]-1,Z496-1)))</f>
        <v>25.280000000000008</v>
      </c>
      <c r="AA497" s="24">
        <f>IF(Weekly[[#This Row],[Actual]]="","",IF(AND(Weekly[[#This Row],[RFC_P]]=FALSE,Weekly[[#This Row],[Actual]]=TRUE),AA496+Weekly[[#This Row],[BF H Odds]]-1,IF(AND(Weekly[[#This Row],[RFC_P]]=TRUE,Weekly[[#This Row],[Actual]]=FALSE),AA496+Weekly[[#This Row],[BF V Odds]]-1,AA496-1)))</f>
        <v>58.129999999999974</v>
      </c>
      <c r="AB497" s="24">
        <f>IF(Weekly[[#This Row],[Actual]]="","",IF(AND(Weekly[[#This Row],[GBC_P]]=Weekly[[#This Row],[Actual]],Weekly[[#This Row],[GBC_P]]=TRUE),AB496+Weekly[[#This Row],[BF H Odds]]-1,IF(AND(Weekly[[#This Row],[GBC_P]]=Weekly[[#This Row],[Actual]],Weekly[[#This Row],[GBC_P]]=FALSE),AB496+Weekly[[#This Row],[BF V Odds]]-1,AB496-1)))</f>
        <v>10.950000000000006</v>
      </c>
      <c r="AC497" s="24">
        <f>IF(Weekly[[#This Row],[Actual]]="","",IF(AND(Weekly[[#This Row],[GBC_P]]=FALSE,Weekly[[#This Row],[Actual]]=TRUE),AC496+Weekly[[#This Row],[BF H Odds]]-1,IF(AND(Weekly[[#This Row],[GBC_P]]=TRUE,Weekly[[#This Row],[Actual]]=FALSE),AC496+Weekly[[#This Row],[BF V Odds]]-1,AC496-1)))</f>
        <v>72.459999999999937</v>
      </c>
      <c r="AD497" s="24">
        <f>IF(Weekly[[#This Row],[Actual]]="","",IF(AND(Weekly[[#This Row],[HGBC_P]]=Weekly[[#This Row],[Actual]],Weekly[[#This Row],[HGBC_P]]=TRUE),AD496+Weekly[[#This Row],[BF H Odds]]-1,IF(AND(Weekly[[#This Row],[HGBC_P]]=Weekly[[#This Row],[Actual]],Weekly[[#This Row],[HGBC_P]]=FALSE),AD496+Weekly[[#This Row],[BF V Odds]]-1,AD496-1)))</f>
        <v>-1.4799999999999756</v>
      </c>
      <c r="AE497" s="24">
        <f>IF(Weekly[[#This Row],[Actual]]="","",IF(AND(Weekly[[#This Row],[HGBC_P]]=FALSE,Weekly[[#This Row],[Actual]]=TRUE),AE496+Weekly[[#This Row],[BF H Odds]]-1,IF(AND(Weekly[[#This Row],[HGBC_P]]=TRUE,Weekly[[#This Row],[Actual]]=FALSE),AE496+Weekly[[#This Row],[BF V Odds]]-1,AE496-1)))</f>
        <v>84.889999999999986</v>
      </c>
      <c r="AF497" s="24">
        <f>IF(Weekly[[#This Row],[Actual]]="","",IF(AND(Weekly[[#This Row],[XGB_P]]=Weekly[[#This Row],[Actual]],Weekly[[#This Row],[XGB_P]]=TRUE),AF496+Weekly[[#This Row],[BF H Odds]]-1,IF(AND(Weekly[[#This Row],[XGB_P]]=Weekly[[#This Row],[Actual]],Weekly[[#This Row],[XGB_P]]=FALSE),AF496+Weekly[[#This Row],[BF V Odds]]-1,AF496-1)))</f>
        <v>25.140000000000022</v>
      </c>
      <c r="AG497" s="24">
        <f>IF(Weekly[[#This Row],[Actual]]="","",IF(AND(Weekly[[#This Row],[XGB_P]]=FALSE,Weekly[[#This Row],[Actual]]=TRUE),AG496+Weekly[[#This Row],[BF H Odds]]-1,IF(AND(Weekly[[#This Row],[XGB_P]]=TRUE,Weekly[[#This Row],[Actual]]=FALSE),AG496+Weekly[[#This Row],[BF V Odds]]-1,AG496-1)))</f>
        <v>58.269999999999989</v>
      </c>
      <c r="AH497" s="24">
        <f>IF(Weekly[[#This Row],[Actual]]="","",IF(AND(Weekly[[#This Row],[QDA_P]]=Weekly[[#This Row],[Actual]],Weekly[[#This Row],[QDA_P]]=TRUE),AH496+Weekly[[#This Row],[BF H Odds]]-1,IF(AND(Weekly[[#This Row],[QDA_P]]=Weekly[[#This Row],[Actual]],Weekly[[#This Row],[QDA_P]]=FALSE),AH496+Weekly[[#This Row],[BF V Odds]]-1,AH496-1)))</f>
        <v>-9.8899999999999864</v>
      </c>
      <c r="AI497" s="24">
        <f>IF(Weekly[[#This Row],[Actual]]="","",IF(AND(Weekly[[#This Row],[QDA_P]]=FALSE,Weekly[[#This Row],[Actual]]=TRUE),AI496+Weekly[[#This Row],[BF H Odds]]-1,IF(AND(Weekly[[#This Row],[QDA_P]]=TRUE,Weekly[[#This Row],[Actual]]=FALSE),AI496+Weekly[[#This Row],[BF V Odds]]-1,AI496-1)))</f>
        <v>93.299999999999983</v>
      </c>
      <c r="AJ497" s="24">
        <f>IF(Weekly[[#This Row],[Actual]]="","",IF(AND(Weekly[[#This Row],[KNC_P]]=FALSE,Weekly[[#This Row],[Actual]]=TRUE),AJ496+Weekly[[#This Row],[BF H Odds]]-1,IF(AND(Weekly[[#This Row],[KNC_P]]=TRUE,Weekly[[#This Row],[Actual]]=FALSE),AJ496+Weekly[[#This Row],[BF V Odds]]-1,AJ496-1)))</f>
        <v>65.929999999999964</v>
      </c>
      <c r="AK497" s="24">
        <f>IF(Weekly[[#This Row],[Actual]]="","",IF(AND(Weekly[[#This Row],[KNC_P]]=FALSE,Weekly[[#This Row],[Actual]]=TRUE),AK496+Weekly[[#This Row],[BF H Odds]]-1,IF(AND(Weekly[[#This Row],[KNC_P]]=TRUE,Weekly[[#This Row],[Actual]]=FALSE),AK496+Weekly[[#This Row],[BF V Odds]]-1,AK496-1)))</f>
        <v>64.829999999999956</v>
      </c>
      <c r="AL497" s="30">
        <f>IF(Weekly[[#This Row],[Actual]]="","",COUNTIF(Weekly[[#This Row],[SVC_P]:[QDA_P]],TRUE))</f>
        <v>5</v>
      </c>
      <c r="AM497" s="30">
        <f>IF(Weekly[[#This Row],[Actual]]="","",COUNTIF(Weekly[[#This Row],[SVC_P]:[QDA_P]],FALSE))</f>
        <v>2</v>
      </c>
      <c r="AN497" s="36" t="str">
        <f>IF(AND(Weekly[[#This Row],[BF V Odds]]&gt;$BO$6,Weekly[[#This Row],[BF V Odds]] &lt; $BO$7),Weekly[[#This Row],[BF V Odds]],"")</f>
        <v/>
      </c>
      <c r="AO497" s="36" t="str">
        <f>IF(AND(Weekly[[#This Row],[BF H Odds]]&gt;$BO$6, Weekly[[#This Row],[BF H Odds]] &lt; $BO$7),Weekly[[#This Row],[BF H Odds]],"")</f>
        <v/>
      </c>
      <c r="AP497" s="37">
        <f>IF(AND(Weekly[[#This Row],[V Odds &lt;]]="",Weekly[[#This Row],[H Odds &lt;]]=""),AP496,IF(AND(Weekly[[#This Row],[H Odds &lt;]]&lt;&gt;"",Weekly[[#This Row],[SVC_P]]=TRUE,Weekly[[#This Row],[Actual]]=TRUE),AP496+Weekly[[#This Row],[H Odds &lt;]]-1,IF(AND(Weekly[[#This Row],[V Odds &lt;]]&lt;&gt;"",Weekly[[#This Row],[SVC_P]]=FALSE,Weekly[[#This Row],[Actual]]=FALSE),AP496+Weekly[[#This Row],[V Odds &lt;]]-1,IF(AND(Weekly[[#This Row],[V Odds &lt;]]&lt;&gt;"",Weekly[[#This Row],[SVC_P]]=FALSE,Weekly[[#This Row],[Actual]]=TRUE),AP496-1,IF(AND(Weekly[[#This Row],[H Odds &lt;]]&lt;&gt;"",Weekly[[#This Row],[SVC_P]]=TRUE,Weekly[[#This Row],[Actual]]=FALSE),AP496-1,AP496)))))</f>
        <v>83.63000000000001</v>
      </c>
      <c r="AQ497" s="37">
        <f>IF(AND(Weekly[[#This Row],[V Odds &lt;]]="",Weekly[[#This Row],[H Odds &lt;]]=""),AQ496,IF(AND(Weekly[[#This Row],[H Odds &lt;]]&lt;&gt;"",Weekly[[#This Row],[ADBC_P]]=TRUE,Weekly[[#This Row],[Actual]]=TRUE),AQ496+Weekly[[#This Row],[H Odds &lt;]]-1,IF(AND(Weekly[[#This Row],[V Odds &lt;]]&lt;&gt;"",Weekly[[#This Row],[ADBC_P]]=FALSE,Weekly[[#This Row],[Actual]]=FALSE),AQ496+Weekly[[#This Row],[V Odds &lt;]]-1,IF(AND(Weekly[[#This Row],[V Odds &lt;]]&lt;&gt;"",Weekly[[#This Row],[ADBC_P]]=FALSE,Weekly[[#This Row],[Actual]]=TRUE),AQ496-1,IF(AND(Weekly[[#This Row],[H Odds &lt;]]&lt;&gt;"",Weekly[[#This Row],[ADBC_P]]=TRUE,Weekly[[#This Row],[Actual]]=FALSE),AQ496-1,AQ496)))))</f>
        <v>56.33</v>
      </c>
      <c r="AR497" s="37">
        <f>IF(AND(Weekly[[#This Row],[V Odds &lt;]]="",Weekly[[#This Row],[H Odds &lt;]]=""),AR496,IF(AND(Weekly[[#This Row],[H Odds &lt;]]&lt;&gt;"",Weekly[[#This Row],[RFC_P]]=TRUE,Weekly[[#This Row],[Actual]]=TRUE),AR496+Weekly[[#This Row],[H Odds &lt;]]-1,IF(AND(Weekly[[#This Row],[V Odds &lt;]]&lt;&gt;"",Weekly[[#This Row],[RFC_P]]=FALSE,Weekly[[#This Row],[Actual]]=FALSE),AR496+Weekly[[#This Row],[V Odds &lt;]]-1,IF(AND(Weekly[[#This Row],[V Odds &lt;]]&lt;&gt;"",Weekly[[#This Row],[RFC_P]]=FALSE,Weekly[[#This Row],[Actual]]=TRUE),AR496-1,IF(AND(Weekly[[#This Row],[H Odds &lt;]]&lt;&gt;"",Weekly[[#This Row],[RFC_P]]=TRUE,Weekly[[#This Row],[Actual]]=FALSE),AR496-1,AR496)))))</f>
        <v>73.439999999999984</v>
      </c>
      <c r="AS497" s="37">
        <f>IF(AND(Weekly[[#This Row],[V Odds &lt;]]="",Weekly[[#This Row],[H Odds &lt;]]=""),AS496,IF(AND(Weekly[[#This Row],[H Odds &lt;]]&lt;&gt;"",Weekly[[#This Row],[GBC_P]]=TRUE,Weekly[[#This Row],[Actual]]=TRUE),AS496+Weekly[[#This Row],[H Odds &lt;]]-1,IF(AND(Weekly[[#This Row],[V Odds &lt;]]&lt;&gt;"",Weekly[[#This Row],[GBC_P]]=FALSE,Weekly[[#This Row],[Actual]]=FALSE),AS496+Weekly[[#This Row],[V Odds &lt;]]-1,IF(AND(Weekly[[#This Row],[V Odds &lt;]]&lt;&gt;"",Weekly[[#This Row],[GBC_P]]=FALSE,Weekly[[#This Row],[Actual]]=TRUE),AS496-1,IF(AND(Weekly[[#This Row],[H Odds &lt;]]&lt;&gt;"",Weekly[[#This Row],[GBC_P]]=TRUE,Weekly[[#This Row],[Actual]]=FALSE),AS496-1,AS496)))))</f>
        <v>63.78</v>
      </c>
      <c r="AT497" s="37">
        <f>IF(AND(Weekly[[#This Row],[V Odds &lt;]]="",Weekly[[#This Row],[H Odds &lt;]]=""),AT496,IF(AND(Weekly[[#This Row],[H Odds &lt;]]&lt;&gt;"",Weekly[[#This Row],[HGBC_P]]=TRUE,Weekly[[#This Row],[Actual]]=TRUE),AT496+Weekly[[#This Row],[H Odds &lt;]]-1,IF(AND(Weekly[[#This Row],[V Odds &lt;]]&lt;&gt;"",Weekly[[#This Row],[HGBC_P]]=FALSE,Weekly[[#This Row],[Actual]]=FALSE),AT496+Weekly[[#This Row],[V Odds &lt;]]-1,IF(AND(Weekly[[#This Row],[V Odds &lt;]]&lt;&gt;"",Weekly[[#This Row],[HGBC_P]]=FALSE,Weekly[[#This Row],[Actual]]=TRUE),AT496-1,IF(AND(Weekly[[#This Row],[H Odds &lt;]]&lt;&gt;"",Weekly[[#This Row],[HGBC_P]]=TRUE,Weekly[[#This Row],[Actual]]=FALSE),AT496-1,AT496)))))</f>
        <v>57.16</v>
      </c>
      <c r="AU497" s="37">
        <f>IF(AND(Weekly[[#This Row],[V Odds &lt;]]="",Weekly[[#This Row],[H Odds &lt;]]=""),AU496,IF(AND(Weekly[[#This Row],[H Odds &lt;]]&lt;&gt;"",Weekly[[#This Row],[XGB_P]]=TRUE,Weekly[[#This Row],[Actual]]=TRUE),AU496+Weekly[[#This Row],[H Odds &lt;]]-1,IF(AND(Weekly[[#This Row],[V Odds &lt;]]&lt;&gt;"",Weekly[[#This Row],[XGB_P]]=FALSE,Weekly[[#This Row],[Actual]]=FALSE),AU496+Weekly[[#This Row],[V Odds &lt;]]-1,IF(AND(Weekly[[#This Row],[V Odds &lt;]]&lt;&gt;"",Weekly[[#This Row],[XGB_P]]=FALSE,Weekly[[#This Row],[Actual]]=TRUE),AU496-1,IF(AND(Weekly[[#This Row],[H Odds &lt;]]&lt;&gt;"",Weekly[[#This Row],[XGB_P]]=TRUE,Weekly[[#This Row],[Actual]]=FALSE),AU496-1,AU496)))))</f>
        <v>70.760000000000005</v>
      </c>
      <c r="AV497" s="37">
        <f>IF(AND(Weekly[[#This Row],[V Odds &lt;]]="",Weekly[[#This Row],[H Odds &lt;]]=""),AV496,IF(AND(Weekly[[#This Row],[H Odds &lt;]]&lt;&gt;"",Weekly[[#This Row],[QDA_P]]=TRUE,Weekly[[#This Row],[Actual]]=TRUE),AV496+Weekly[[#This Row],[H Odds &lt;]]-1,IF(AND(Weekly[[#This Row],[V Odds &lt;]]&lt;&gt;"",Weekly[[#This Row],[QDA_P]]=FALSE,Weekly[[#This Row],[Actual]]=FALSE),AV496+Weekly[[#This Row],[V Odds &lt;]]-1,IF(AND(Weekly[[#This Row],[V Odds &lt;]]&lt;&gt;"",Weekly[[#This Row],[QDA_P]]=FALSE,Weekly[[#This Row],[Actual]]=TRUE),AV496-1,IF(AND(Weekly[[#This Row],[H Odds &lt;]]&lt;&gt;"",Weekly[[#This Row],[QDA_P]]=TRUE,Weekly[[#This Row],[Actual]]=FALSE),AV496-1,AV496)))))</f>
        <v>63.299999999999983</v>
      </c>
      <c r="AW497" s="37">
        <f>IF(AND(Weekly[[#This Row],[H Odds &lt;]]="",Weekly[[#This Row],[V Odds &lt;]]=""),AW496,IF(AND(Weekly[[#This Row],[KNC_P]]=Weekly[[#This Row],[Actual]],Weekly[[#This Row],[KNC_P]]=TRUE),AW496+Weekly[[#This Row],[BF H Odds]]-1,IF(AND(Weekly[[#This Row],[KNC_P]]=Weekly[[#This Row],[Actual]],Weekly[[#This Row],[KNC_P]]=FALSE),AW496+Weekly[[#This Row],[BF V Odds]]-1,AW496-1)))</f>
        <v>53.360000000000014</v>
      </c>
      <c r="AX497" s="37">
        <f>IF(AND(Weekly[[#This Row],[V Odds &lt;]]="",Weekly[[#This Row],[H Odds &lt;]]=""),AX496,IF(AND(Weekly[[#This Row],[V Odds &lt;]]&lt;&gt;"",Weekly[[#This Row],[FALSES]]&gt;0,Weekly[[#This Row],[Actual]]=FALSE),AX496+Weekly[[#This Row],[V Odds &lt;]]-1,IF(AND(Weekly[[#This Row],[H Odds &lt;]]&lt;&gt;"",Weekly[[#This Row],[TRUES]]&gt;0,Weekly[[#This Row],[Actual]]=TRUE),AX496+Weekly[[#This Row],[H Odds &lt;]]-1,IF(AND(Weekly[[#This Row],[V Odds &lt;]]&lt;&gt;"",Weekly[[#This Row],[FALSES]]=0),AX496,IF(AND(Weekly[[#This Row],[H Odds &lt;]]&lt;&gt;"",Weekly[[#This Row],[TRUES]]=0),AX496,AX496-1)))))</f>
        <v>113.49999999999996</v>
      </c>
      <c r="AY497" s="37">
        <f>IF(AND(Weekly[[#This Row],[V Odds &lt;]]="",Weekly[[#This Row],[H Odds &lt;]]=""),AY496,IF(AND(Weekly[[#This Row],[V Odds &lt;]]&lt;&gt;"",Weekly[[#This Row],[FALSES]]&gt;0,Weekly[[#This Row],[Actual]]=FALSE),AY496+((Weekly[[#This Row],[V Odds &lt;]]-1)*0.92),IF(AND(Weekly[[#This Row],[H Odds &lt;]]&lt;&gt;"",Weekly[[#This Row],[TRUES]]&gt;0,Weekly[[#This Row],[Actual]]=TRUE),AY496+((Weekly[[#This Row],[H Odds &lt;]]-1)*0.92),IF(AND(Weekly[[#This Row],[V Odds &lt;]]&lt;&gt;"",Weekly[[#This Row],[FALSES]]=0),AY496,IF(AND(Weekly[[#This Row],[H Odds &lt;]]&lt;&gt;"",Weekly[[#This Row],[TRUES]]=0),AY496,AY496-1)))))</f>
        <v>102.10000000000002</v>
      </c>
      <c r="AZ497" s="37">
        <f>IF(AND(Weekly[[#This Row],[V Odds &lt;]]="",Weekly[[#This Row],[H Odds &lt;]]=""),AZ496,IF(AND(Weekly[[#This Row],[V Odds &lt;]]&lt;&gt;"",Weekly[[#This Row],[Actual]]=FALSE),AZ496+Weekly[[#This Row],[V Odds &lt;]]-1,IF(AND(Weekly[[#This Row],[H Odds &lt;]]&lt;&gt;"",Weekly[[#This Row],[Actual]]=TRUE),AZ496+Weekly[[#This Row],[H Odds &lt;]]-1,AZ496-1)))</f>
        <v>106.96999999999997</v>
      </c>
      <c r="BA497" s="38">
        <f>IF(Weekly[[#This Row],[H Odds &lt;]]="",BA496,IF(AND(Weekly[[#This Row],[H Odds &lt;]]&lt;&gt;"",Weekly[[#This Row],[SVC_P]]=TRUE,Weekly[[#This Row],[Actual]]=TRUE),BA496+Weekly[[#This Row],[H Odds &lt;]]-1,IF(AND(Weekly[[#This Row],[H Odds &lt;]]&lt;&gt;"",Weekly[[#This Row],[SVC_P]]=TRUE,Weekly[[#This Row],[Actual]]=FALSE),BA496-1,BA496)))</f>
        <v>79.589999999999989</v>
      </c>
      <c r="BB497" s="38">
        <f>IF(Weekly[[#This Row],[H Odds &lt;]]="",BB496,IF(AND(Weekly[[#This Row],[H Odds &lt;]]&lt;&gt;"",Weekly[[#This Row],[ADBC_P]]=TRUE,Weekly[[#This Row],[Actual]]=TRUE),BB496+Weekly[[#This Row],[H Odds &lt;]]-1,IF(AND(Weekly[[#This Row],[H Odds &lt;]]&lt;&gt;"",Weekly[[#This Row],[ADBC_P]]=TRUE,Weekly[[#This Row],[Actual]]=FALSE),BB496-1,BB496)))</f>
        <v>53.41</v>
      </c>
      <c r="BC497" s="38">
        <f>IF(Weekly[[#This Row],[H Odds &lt;]]="",BC496,IF(AND(Weekly[[#This Row],[H Odds &lt;]]&lt;&gt;"",Weekly[[#This Row],[RFC_P]]=TRUE,Weekly[[#This Row],[Actual]]=TRUE),BC496+Weekly[[#This Row],[H Odds &lt;]]-1,IF(AND(Weekly[[#This Row],[H Odds &lt;]]&lt;&gt;"",Weekly[[#This Row],[RFC_P]]=TRUE,Weekly[[#This Row],[Actual]]=FALSE),BC496-1,BC496)))</f>
        <v>55.109999999999992</v>
      </c>
      <c r="BD497" s="38">
        <f>IF(Weekly[[#This Row],[H Odds &lt;]]="",BD496,IF(AND(Weekly[[#This Row],[H Odds &lt;]]&lt;&gt;"",Weekly[[#This Row],[GBC_P]]=TRUE,Weekly[[#This Row],[Actual]]=TRUE),BD496+Weekly[[#This Row],[H Odds &lt;]]-1,IF(AND(Weekly[[#This Row],[H Odds &lt;]]&lt;&gt;"",Weekly[[#This Row],[GBC_P]]=TRUE,Weekly[[#This Row],[Actual]]=FALSE),BD496-1,BD496)))</f>
        <v>55.110000000000007</v>
      </c>
      <c r="BE497" s="38">
        <f>IF(Weekly[[#This Row],[H Odds &lt;]]="",BE496,IF(AND(Weekly[[#This Row],[H Odds &lt;]]&lt;&gt;"",Weekly[[#This Row],[HGBC_P]]=TRUE,Weekly[[#This Row],[Actual]]=TRUE),BE496+Weekly[[#This Row],[H Odds &lt;]]-1,IF(AND(Weekly[[#This Row],[H Odds &lt;]]&lt;&gt;"",Weekly[[#This Row],[HGBC_P]]=TRUE,Weekly[[#This Row],[Actual]]=FALSE),BE496-1,BE496)))</f>
        <v>58.459999999999994</v>
      </c>
      <c r="BF497" s="38">
        <f>IF(Weekly[[#This Row],[H Odds &lt;]]="",BF496,IF(AND(Weekly[[#This Row],[H Odds &lt;]]&lt;&gt;"",Weekly[[#This Row],[XGB_P]]=TRUE,Weekly[[#This Row],[Actual]]=TRUE),BF496+Weekly[[#This Row],[H Odds &lt;]]-1,IF(AND(Weekly[[#This Row],[H Odds &lt;]]&lt;&gt;"",Weekly[[#This Row],[XGB_P]]=TRUE,Weekly[[#This Row],[Actual]]=FALSE),BF496-1,BF496)))</f>
        <v>65.08</v>
      </c>
      <c r="BG497" s="38">
        <f>IF(Weekly[[#This Row],[H Odds &lt;]]="",BG496,IF(AND(Weekly[[#This Row],[H Odds &lt;]]&lt;&gt;"",Weekly[[#This Row],[QDA_P]]=TRUE,Weekly[[#This Row],[Actual]]=TRUE),BG496+Weekly[[#This Row],[H Odds &lt;]]-1,IF(AND(Weekly[[#This Row],[H Odds &lt;]]&lt;&gt;"",Weekly[[#This Row],[QDA_P]]=TRUE,Weekly[[#This Row],[Actual]]=FALSE),BG496-1,BG496)))</f>
        <v>50.429999999999993</v>
      </c>
      <c r="BH497" s="38">
        <f>IF(Weekly[[#This Row],[H Odds &lt;]]="",BH496,IF(AND(Weekly[[#This Row],[H Odds &lt;]]&lt;&gt;"",Weekly[[#This Row],[KNC_P]]=TRUE,Weekly[[#This Row],[Actual]]=TRUE),BH496+Weekly[[#This Row],[H Odds &lt;]]-1,IF(AND(Weekly[[#This Row],[H Odds &lt;]]&lt;&gt;"",Weekly[[#This Row],[KNC_P]]=TRUE,Weekly[[#This Row],[Actual]]=FALSE),BH496-1,BH496)))</f>
        <v>58.499999999999993</v>
      </c>
      <c r="BI497" s="38">
        <f>IF(Weekly[[#This Row],[H Odds &lt;]]="",BI496,IF(AND(Weekly[[#This Row],[H Odds &lt;]]&lt;&gt;"",Weekly[[#This Row],[TRUES]]&gt;0,Weekly[[#This Row],[Actual]]=TRUE),BI496+Weekly[[#This Row],[H Odds &lt;]]-1,IF(AND(Weekly[[#This Row],[H Odds &lt;]]&lt;&gt;"",Weekly[[#This Row],[TRUES]]=0),BI496,BI496-1)))</f>
        <v>79.589999999999989</v>
      </c>
      <c r="BJ497" s="38">
        <f>IF(Weekly[[#This Row],[H Odds &lt;]]="",BJ496,IF(AND(Weekly[[#This Row],[H Odds &lt;]]&lt;&gt;"",Weekly[[#This Row],[Actual]]=TRUE),BJ496+Weekly[[#This Row],[H Odds &lt;]]-1,IF(AND(Weekly[[#This Row],[H Odds &lt;]]&lt;&gt;"",Weekly[[#This Row],[Actual]]=FALSE),BJ496-1,BJ496)))</f>
        <v>81.489999999999995</v>
      </c>
      <c r="BK497" s="58">
        <f>IF(AND(Weekly[[#This Row],[TRUES]]&gt;4,Weekly[[#This Row],[Actual]]=TRUE),BK496+Weekly[[#This Row],[BF H Odds]]-1,IF(AND(Weekly[[#This Row],[FALSES]]&gt;4,Weekly[[#This Row],[Actual]]=FALSE),BK496+Weekly[[#This Row],[BF V Odds]]-1,IF(AND(Weekly[[#This Row],[TRUES]]&gt;4,Weekly[[#This Row],[Actual]]=FALSE),BK496-1,IF(AND(Weekly[[#This Row],[FALSES]]&gt;4,Weekly[[#This Row],[Actual]]=TRUE),BK496-1,BK496))))</f>
        <v>-4.8199999999999719</v>
      </c>
      <c r="BL497" s="58">
        <f>IF(AND(Weekly[[#This Row],[TRUES]]&gt;5,Weekly[[#This Row],[Actual]]=TRUE),BL496+Weekly[[#This Row],[BF H Odds]]-1,IF(AND(Weekly[[#This Row],[FALSES]]&gt;5,Weekly[[#This Row],[Actual]]=FALSE),BL496+Weekly[[#This Row],[BF V Odds]]-1,IF(AND(Weekly[[#This Row],[TRUES]]&gt;5,Weekly[[#This Row],[Actual]]=FALSE),BL496-1,IF(AND(Weekly[[#This Row],[FALSES]]&gt;5,Weekly[[#This Row],[Actual]]=TRUE),BL496-1,BL496))))</f>
        <v>6.6800000000000228</v>
      </c>
      <c r="BM497" s="58">
        <f>IF(AND(Weekly[[#This Row],[TRUES]]&gt;6,Weekly[[#This Row],[Actual]]=TRUE),BM496+Weekly[[#This Row],[BF H Odds]]-1,IF(AND(Weekly[[#This Row],[FALSES]]&gt;6,Weekly[[#This Row],[Actual]]=FALSE),BM496+Weekly[[#This Row],[BF V Odds]]-1,IF(AND(Weekly[[#This Row],[TRUES]]&gt;6,Weekly[[#This Row],[Actual]]=FALSE),BM496-1,IF(AND(Weekly[[#This Row],[FALSES]]&gt;6,Weekly[[#This Row],[Actual]]=TRUE),BM496-1,BM496))))</f>
        <v>38.300000000000011</v>
      </c>
    </row>
    <row r="498" spans="1:65" x14ac:dyDescent="0.25">
      <c r="A498" s="34"/>
      <c r="B498" s="10">
        <v>44305</v>
      </c>
      <c r="C498" s="17" t="s">
        <v>20</v>
      </c>
      <c r="D498" s="15" t="s">
        <v>37</v>
      </c>
      <c r="E498" t="b">
        <v>1</v>
      </c>
      <c r="F498" t="b">
        <v>1</v>
      </c>
      <c r="G498" t="b">
        <v>1</v>
      </c>
      <c r="H498" t="b">
        <v>1</v>
      </c>
      <c r="I498" t="b">
        <v>1</v>
      </c>
      <c r="J498" t="b">
        <v>1</v>
      </c>
      <c r="K498" t="b">
        <v>1</v>
      </c>
      <c r="L498" t="b">
        <v>1</v>
      </c>
      <c r="O498" t="str">
        <f>IF(Weekly[[#This Row],[H/V]]="H",Weekly[[#This Row],[BF H Odds]],IF(Weekly[[#This Row],[H/V]]="V",Weekly[[#This Row],[BF V Odds]],""))</f>
        <v/>
      </c>
      <c r="P498" t="b">
        <v>1</v>
      </c>
      <c r="R498" s="35">
        <f>IFERROR(IF(Weekly[[#This Row],[Won Bet?]]="yes",R497+(Weekly[[#This Row],[BF Odds]]*Weekly[[#This Row],[BF Stake]])-Weekly[[#This Row],[BF Stake]],R497-Weekly[[#This Row],[BF Stake]]),R497)</f>
        <v>1363.0295000000003</v>
      </c>
      <c r="S498" s="9">
        <f>IFERROR(IF(Weekly[[#This Row],[Won Bet?]]="yes",S497+(((Weekly[[#This Row],[BF Odds]]*Weekly[[#This Row],[BF Stake]])-Weekly[[#This Row],[BF Stake]])*0.92),S497-Weekly[[#This Row],[BF Stake]]),S497)</f>
        <v>1295.89914</v>
      </c>
      <c r="T498">
        <v>3.7</v>
      </c>
      <c r="U498">
        <v>1.37</v>
      </c>
      <c r="V498" s="24">
        <f>IF(Weekly[[#This Row],[Actual]]="","",IF(AND(Weekly[[#This Row],[SVC_P]]=Weekly[[#This Row],[Actual]],Weekly[[#This Row],[SVC_P]]=TRUE),V497+Weekly[[#This Row],[BF H Odds]]-1,IF(AND(Weekly[[#This Row],[SVC_P]]=Weekly[[#This Row],[Actual]],Weekly[[#This Row],[SVC_P]]=FALSE),V497+Weekly[[#This Row],[BF V Odds]]-1,V497-1)))</f>
        <v>59.200000000000053</v>
      </c>
      <c r="W498" s="24">
        <f>IF(Weekly[[#This Row],[Actual]]="","",IF(AND(Weekly[[#This Row],[SVC_P]]=FALSE,Weekly[[#This Row],[Actual]]=TRUE),W497+Weekly[[#This Row],[BF H Odds]]-1,IF(AND(Weekly[[#This Row],[SVC_P]]=TRUE,Weekly[[#This Row],[Actual]]=FALSE,),W497+Weekly[[#This Row],[BF V Odds]]-1,W497-1)))</f>
        <v>-427.21</v>
      </c>
      <c r="X498" s="24">
        <f>IF(Weekly[[#This Row],[Actual]]="","",IF(AND(Weekly[[#This Row],[ADBC_P]]=Weekly[[#This Row],[Actual]],Weekly[[#This Row],[ADBC_P]]=TRUE),X497+Weekly[[#This Row],[BF H Odds]]-1,IF(AND(Weekly[[#This Row],[ADBC_P]]=Weekly[[#This Row],[Actual]],Weekly[[#This Row],[ADBC_P]]=FALSE),X497+Weekly[[#This Row],[BF V Odds]]-1,X497-1)))</f>
        <v>10.58000000000002</v>
      </c>
      <c r="Y498" s="24">
        <f>IF(Weekly[[#This Row],[Actual]]="","",IF(AND(Weekly[[#This Row],[ADBC_P]]=FALSE,Weekly[[#This Row],[Actual]]=TRUE),Y497+Weekly[[#This Row],[BF H Odds]]-1,IF(AND(Weekly[[#This Row],[ADBC_P]]=TRUE,Weekly[[#This Row],[Actual]]=FALSE),Y497+Weekly[[#This Row],[BF V Odds]]-1,Y497-1)))</f>
        <v>72.2</v>
      </c>
      <c r="Z498" s="24">
        <f>IF(Weekly[[#This Row],[Actual]]="","",IF(AND(Weekly[[#This Row],[RFC_P]]=Weekly[[#This Row],[Actual]],Weekly[[#This Row],[RFC_P]]=TRUE),Z497+Weekly[[#This Row],[BF H Odds]]-1,IF(AND(Weekly[[#This Row],[RFC_P]]=Weekly[[#This Row],[Actual]],Weekly[[#This Row],[RFC_P]]=FALSE),Z497+Weekly[[#This Row],[BF V Odds]]-1,Z497-1)))</f>
        <v>25.650000000000009</v>
      </c>
      <c r="AA498" s="24">
        <f>IF(Weekly[[#This Row],[Actual]]="","",IF(AND(Weekly[[#This Row],[RFC_P]]=FALSE,Weekly[[#This Row],[Actual]]=TRUE),AA497+Weekly[[#This Row],[BF H Odds]]-1,IF(AND(Weekly[[#This Row],[RFC_P]]=TRUE,Weekly[[#This Row],[Actual]]=FALSE),AA497+Weekly[[#This Row],[BF V Odds]]-1,AA497-1)))</f>
        <v>57.129999999999974</v>
      </c>
      <c r="AB498" s="24">
        <f>IF(Weekly[[#This Row],[Actual]]="","",IF(AND(Weekly[[#This Row],[GBC_P]]=Weekly[[#This Row],[Actual]],Weekly[[#This Row],[GBC_P]]=TRUE),AB497+Weekly[[#This Row],[BF H Odds]]-1,IF(AND(Weekly[[#This Row],[GBC_P]]=Weekly[[#This Row],[Actual]],Weekly[[#This Row],[GBC_P]]=FALSE),AB497+Weekly[[#This Row],[BF V Odds]]-1,AB497-1)))</f>
        <v>11.320000000000007</v>
      </c>
      <c r="AC498" s="24">
        <f>IF(Weekly[[#This Row],[Actual]]="","",IF(AND(Weekly[[#This Row],[GBC_P]]=FALSE,Weekly[[#This Row],[Actual]]=TRUE),AC497+Weekly[[#This Row],[BF H Odds]]-1,IF(AND(Weekly[[#This Row],[GBC_P]]=TRUE,Weekly[[#This Row],[Actual]]=FALSE),AC497+Weekly[[#This Row],[BF V Odds]]-1,AC497-1)))</f>
        <v>71.459999999999937</v>
      </c>
      <c r="AD498" s="24">
        <f>IF(Weekly[[#This Row],[Actual]]="","",IF(AND(Weekly[[#This Row],[HGBC_P]]=Weekly[[#This Row],[Actual]],Weekly[[#This Row],[HGBC_P]]=TRUE),AD497+Weekly[[#This Row],[BF H Odds]]-1,IF(AND(Weekly[[#This Row],[HGBC_P]]=Weekly[[#This Row],[Actual]],Weekly[[#This Row],[HGBC_P]]=FALSE),AD497+Weekly[[#This Row],[BF V Odds]]-1,AD497-1)))</f>
        <v>-1.1099999999999755</v>
      </c>
      <c r="AE498" s="24">
        <f>IF(Weekly[[#This Row],[Actual]]="","",IF(AND(Weekly[[#This Row],[HGBC_P]]=FALSE,Weekly[[#This Row],[Actual]]=TRUE),AE497+Weekly[[#This Row],[BF H Odds]]-1,IF(AND(Weekly[[#This Row],[HGBC_P]]=TRUE,Weekly[[#This Row],[Actual]]=FALSE),AE497+Weekly[[#This Row],[BF V Odds]]-1,AE497-1)))</f>
        <v>83.889999999999986</v>
      </c>
      <c r="AF498" s="24">
        <f>IF(Weekly[[#This Row],[Actual]]="","",IF(AND(Weekly[[#This Row],[XGB_P]]=Weekly[[#This Row],[Actual]],Weekly[[#This Row],[XGB_P]]=TRUE),AF497+Weekly[[#This Row],[BF H Odds]]-1,IF(AND(Weekly[[#This Row],[XGB_P]]=Weekly[[#This Row],[Actual]],Weekly[[#This Row],[XGB_P]]=FALSE),AF497+Weekly[[#This Row],[BF V Odds]]-1,AF497-1)))</f>
        <v>25.510000000000023</v>
      </c>
      <c r="AG498" s="24">
        <f>IF(Weekly[[#This Row],[Actual]]="","",IF(AND(Weekly[[#This Row],[XGB_P]]=FALSE,Weekly[[#This Row],[Actual]]=TRUE),AG497+Weekly[[#This Row],[BF H Odds]]-1,IF(AND(Weekly[[#This Row],[XGB_P]]=TRUE,Weekly[[#This Row],[Actual]]=FALSE),AG497+Weekly[[#This Row],[BF V Odds]]-1,AG497-1)))</f>
        <v>57.269999999999989</v>
      </c>
      <c r="AH498" s="24">
        <f>IF(Weekly[[#This Row],[Actual]]="","",IF(AND(Weekly[[#This Row],[QDA_P]]=Weekly[[#This Row],[Actual]],Weekly[[#This Row],[QDA_P]]=TRUE),AH497+Weekly[[#This Row],[BF H Odds]]-1,IF(AND(Weekly[[#This Row],[QDA_P]]=Weekly[[#This Row],[Actual]],Weekly[[#This Row],[QDA_P]]=FALSE),AH497+Weekly[[#This Row],[BF V Odds]]-1,AH497-1)))</f>
        <v>-9.5199999999999854</v>
      </c>
      <c r="AI498" s="24">
        <f>IF(Weekly[[#This Row],[Actual]]="","",IF(AND(Weekly[[#This Row],[QDA_P]]=FALSE,Weekly[[#This Row],[Actual]]=TRUE),AI497+Weekly[[#This Row],[BF H Odds]]-1,IF(AND(Weekly[[#This Row],[QDA_P]]=TRUE,Weekly[[#This Row],[Actual]]=FALSE),AI497+Weekly[[#This Row],[BF V Odds]]-1,AI497-1)))</f>
        <v>92.299999999999983</v>
      </c>
      <c r="AJ498" s="24">
        <f>IF(Weekly[[#This Row],[Actual]]="","",IF(AND(Weekly[[#This Row],[KNC_P]]=FALSE,Weekly[[#This Row],[Actual]]=TRUE),AJ497+Weekly[[#This Row],[BF H Odds]]-1,IF(AND(Weekly[[#This Row],[KNC_P]]=TRUE,Weekly[[#This Row],[Actual]]=FALSE),AJ497+Weekly[[#This Row],[BF V Odds]]-1,AJ497-1)))</f>
        <v>64.929999999999964</v>
      </c>
      <c r="AK498" s="24">
        <f>IF(Weekly[[#This Row],[Actual]]="","",IF(AND(Weekly[[#This Row],[KNC_P]]=FALSE,Weekly[[#This Row],[Actual]]=TRUE),AK497+Weekly[[#This Row],[BF H Odds]]-1,IF(AND(Weekly[[#This Row],[KNC_P]]=TRUE,Weekly[[#This Row],[Actual]]=FALSE),AK497+Weekly[[#This Row],[BF V Odds]]-1,AK497-1)))</f>
        <v>63.829999999999956</v>
      </c>
      <c r="AL498" s="30">
        <f>IF(Weekly[[#This Row],[Actual]]="","",COUNTIF(Weekly[[#This Row],[SVC_P]:[QDA_P]],TRUE))</f>
        <v>7</v>
      </c>
      <c r="AM498" s="30">
        <f>IF(Weekly[[#This Row],[Actual]]="","",COUNTIF(Weekly[[#This Row],[SVC_P]:[QDA_P]],FALSE))</f>
        <v>0</v>
      </c>
      <c r="AN498" s="36">
        <f>IF(AND(Weekly[[#This Row],[BF V Odds]]&gt;$BO$6,Weekly[[#This Row],[BF V Odds]] &lt; $BO$7),Weekly[[#This Row],[BF V Odds]],"")</f>
        <v>3.7</v>
      </c>
      <c r="AO498" s="36" t="str">
        <f>IF(AND(Weekly[[#This Row],[BF H Odds]]&gt;$BO$6, Weekly[[#This Row],[BF H Odds]] &lt; $BO$7),Weekly[[#This Row],[BF H Odds]],"")</f>
        <v/>
      </c>
      <c r="AP498" s="37">
        <f>IF(AND(Weekly[[#This Row],[V Odds &lt;]]="",Weekly[[#This Row],[H Odds &lt;]]=""),AP497,IF(AND(Weekly[[#This Row],[H Odds &lt;]]&lt;&gt;"",Weekly[[#This Row],[SVC_P]]=TRUE,Weekly[[#This Row],[Actual]]=TRUE),AP497+Weekly[[#This Row],[H Odds &lt;]]-1,IF(AND(Weekly[[#This Row],[V Odds &lt;]]&lt;&gt;"",Weekly[[#This Row],[SVC_P]]=FALSE,Weekly[[#This Row],[Actual]]=FALSE),AP497+Weekly[[#This Row],[V Odds &lt;]]-1,IF(AND(Weekly[[#This Row],[V Odds &lt;]]&lt;&gt;"",Weekly[[#This Row],[SVC_P]]=FALSE,Weekly[[#This Row],[Actual]]=TRUE),AP497-1,IF(AND(Weekly[[#This Row],[H Odds &lt;]]&lt;&gt;"",Weekly[[#This Row],[SVC_P]]=TRUE,Weekly[[#This Row],[Actual]]=FALSE),AP497-1,AP497)))))</f>
        <v>83.63000000000001</v>
      </c>
      <c r="AQ498" s="37">
        <f>IF(AND(Weekly[[#This Row],[V Odds &lt;]]="",Weekly[[#This Row],[H Odds &lt;]]=""),AQ497,IF(AND(Weekly[[#This Row],[H Odds &lt;]]&lt;&gt;"",Weekly[[#This Row],[ADBC_P]]=TRUE,Weekly[[#This Row],[Actual]]=TRUE),AQ497+Weekly[[#This Row],[H Odds &lt;]]-1,IF(AND(Weekly[[#This Row],[V Odds &lt;]]&lt;&gt;"",Weekly[[#This Row],[ADBC_P]]=FALSE,Weekly[[#This Row],[Actual]]=FALSE),AQ497+Weekly[[#This Row],[V Odds &lt;]]-1,IF(AND(Weekly[[#This Row],[V Odds &lt;]]&lt;&gt;"",Weekly[[#This Row],[ADBC_P]]=FALSE,Weekly[[#This Row],[Actual]]=TRUE),AQ497-1,IF(AND(Weekly[[#This Row],[H Odds &lt;]]&lt;&gt;"",Weekly[[#This Row],[ADBC_P]]=TRUE,Weekly[[#This Row],[Actual]]=FALSE),AQ497-1,AQ497)))))</f>
        <v>56.33</v>
      </c>
      <c r="AR498" s="37">
        <f>IF(AND(Weekly[[#This Row],[V Odds &lt;]]="",Weekly[[#This Row],[H Odds &lt;]]=""),AR497,IF(AND(Weekly[[#This Row],[H Odds &lt;]]&lt;&gt;"",Weekly[[#This Row],[RFC_P]]=TRUE,Weekly[[#This Row],[Actual]]=TRUE),AR497+Weekly[[#This Row],[H Odds &lt;]]-1,IF(AND(Weekly[[#This Row],[V Odds &lt;]]&lt;&gt;"",Weekly[[#This Row],[RFC_P]]=FALSE,Weekly[[#This Row],[Actual]]=FALSE),AR497+Weekly[[#This Row],[V Odds &lt;]]-1,IF(AND(Weekly[[#This Row],[V Odds &lt;]]&lt;&gt;"",Weekly[[#This Row],[RFC_P]]=FALSE,Weekly[[#This Row],[Actual]]=TRUE),AR497-1,IF(AND(Weekly[[#This Row],[H Odds &lt;]]&lt;&gt;"",Weekly[[#This Row],[RFC_P]]=TRUE,Weekly[[#This Row],[Actual]]=FALSE),AR497-1,AR497)))))</f>
        <v>73.439999999999984</v>
      </c>
      <c r="AS498" s="37">
        <f>IF(AND(Weekly[[#This Row],[V Odds &lt;]]="",Weekly[[#This Row],[H Odds &lt;]]=""),AS497,IF(AND(Weekly[[#This Row],[H Odds &lt;]]&lt;&gt;"",Weekly[[#This Row],[GBC_P]]=TRUE,Weekly[[#This Row],[Actual]]=TRUE),AS497+Weekly[[#This Row],[H Odds &lt;]]-1,IF(AND(Weekly[[#This Row],[V Odds &lt;]]&lt;&gt;"",Weekly[[#This Row],[GBC_P]]=FALSE,Weekly[[#This Row],[Actual]]=FALSE),AS497+Weekly[[#This Row],[V Odds &lt;]]-1,IF(AND(Weekly[[#This Row],[V Odds &lt;]]&lt;&gt;"",Weekly[[#This Row],[GBC_P]]=FALSE,Weekly[[#This Row],[Actual]]=TRUE),AS497-1,IF(AND(Weekly[[#This Row],[H Odds &lt;]]&lt;&gt;"",Weekly[[#This Row],[GBC_P]]=TRUE,Weekly[[#This Row],[Actual]]=FALSE),AS497-1,AS497)))))</f>
        <v>63.78</v>
      </c>
      <c r="AT498" s="37">
        <f>IF(AND(Weekly[[#This Row],[V Odds &lt;]]="",Weekly[[#This Row],[H Odds &lt;]]=""),AT497,IF(AND(Weekly[[#This Row],[H Odds &lt;]]&lt;&gt;"",Weekly[[#This Row],[HGBC_P]]=TRUE,Weekly[[#This Row],[Actual]]=TRUE),AT497+Weekly[[#This Row],[H Odds &lt;]]-1,IF(AND(Weekly[[#This Row],[V Odds &lt;]]&lt;&gt;"",Weekly[[#This Row],[HGBC_P]]=FALSE,Weekly[[#This Row],[Actual]]=FALSE),AT497+Weekly[[#This Row],[V Odds &lt;]]-1,IF(AND(Weekly[[#This Row],[V Odds &lt;]]&lt;&gt;"",Weekly[[#This Row],[HGBC_P]]=FALSE,Weekly[[#This Row],[Actual]]=TRUE),AT497-1,IF(AND(Weekly[[#This Row],[H Odds &lt;]]&lt;&gt;"",Weekly[[#This Row],[HGBC_P]]=TRUE,Weekly[[#This Row],[Actual]]=FALSE),AT497-1,AT497)))))</f>
        <v>57.16</v>
      </c>
      <c r="AU498" s="37">
        <f>IF(AND(Weekly[[#This Row],[V Odds &lt;]]="",Weekly[[#This Row],[H Odds &lt;]]=""),AU497,IF(AND(Weekly[[#This Row],[H Odds &lt;]]&lt;&gt;"",Weekly[[#This Row],[XGB_P]]=TRUE,Weekly[[#This Row],[Actual]]=TRUE),AU497+Weekly[[#This Row],[H Odds &lt;]]-1,IF(AND(Weekly[[#This Row],[V Odds &lt;]]&lt;&gt;"",Weekly[[#This Row],[XGB_P]]=FALSE,Weekly[[#This Row],[Actual]]=FALSE),AU497+Weekly[[#This Row],[V Odds &lt;]]-1,IF(AND(Weekly[[#This Row],[V Odds &lt;]]&lt;&gt;"",Weekly[[#This Row],[XGB_P]]=FALSE,Weekly[[#This Row],[Actual]]=TRUE),AU497-1,IF(AND(Weekly[[#This Row],[H Odds &lt;]]&lt;&gt;"",Weekly[[#This Row],[XGB_P]]=TRUE,Weekly[[#This Row],[Actual]]=FALSE),AU497-1,AU497)))))</f>
        <v>70.760000000000005</v>
      </c>
      <c r="AV498" s="37">
        <f>IF(AND(Weekly[[#This Row],[V Odds &lt;]]="",Weekly[[#This Row],[H Odds &lt;]]=""),AV497,IF(AND(Weekly[[#This Row],[H Odds &lt;]]&lt;&gt;"",Weekly[[#This Row],[QDA_P]]=TRUE,Weekly[[#This Row],[Actual]]=TRUE),AV497+Weekly[[#This Row],[H Odds &lt;]]-1,IF(AND(Weekly[[#This Row],[V Odds &lt;]]&lt;&gt;"",Weekly[[#This Row],[QDA_P]]=FALSE,Weekly[[#This Row],[Actual]]=FALSE),AV497+Weekly[[#This Row],[V Odds &lt;]]-1,IF(AND(Weekly[[#This Row],[V Odds &lt;]]&lt;&gt;"",Weekly[[#This Row],[QDA_P]]=FALSE,Weekly[[#This Row],[Actual]]=TRUE),AV497-1,IF(AND(Weekly[[#This Row],[H Odds &lt;]]&lt;&gt;"",Weekly[[#This Row],[QDA_P]]=TRUE,Weekly[[#This Row],[Actual]]=FALSE),AV497-1,AV497)))))</f>
        <v>63.299999999999983</v>
      </c>
      <c r="AW498" s="37">
        <f>IF(AND(Weekly[[#This Row],[H Odds &lt;]]="",Weekly[[#This Row],[V Odds &lt;]]=""),AW497,IF(AND(Weekly[[#This Row],[KNC_P]]=Weekly[[#This Row],[Actual]],Weekly[[#This Row],[KNC_P]]=TRUE),AW497+Weekly[[#This Row],[BF H Odds]]-1,IF(AND(Weekly[[#This Row],[KNC_P]]=Weekly[[#This Row],[Actual]],Weekly[[#This Row],[KNC_P]]=FALSE),AW497+Weekly[[#This Row],[BF V Odds]]-1,AW497-1)))</f>
        <v>53.730000000000011</v>
      </c>
      <c r="AX498" s="37">
        <f>IF(AND(Weekly[[#This Row],[V Odds &lt;]]="",Weekly[[#This Row],[H Odds &lt;]]=""),AX497,IF(AND(Weekly[[#This Row],[V Odds &lt;]]&lt;&gt;"",Weekly[[#This Row],[FALSES]]&gt;0,Weekly[[#This Row],[Actual]]=FALSE),AX497+Weekly[[#This Row],[V Odds &lt;]]-1,IF(AND(Weekly[[#This Row],[H Odds &lt;]]&lt;&gt;"",Weekly[[#This Row],[TRUES]]&gt;0,Weekly[[#This Row],[Actual]]=TRUE),AX497+Weekly[[#This Row],[H Odds &lt;]]-1,IF(AND(Weekly[[#This Row],[V Odds &lt;]]&lt;&gt;"",Weekly[[#This Row],[FALSES]]=0),AX497,IF(AND(Weekly[[#This Row],[H Odds &lt;]]&lt;&gt;"",Weekly[[#This Row],[TRUES]]=0),AX497,AX497-1)))))</f>
        <v>113.49999999999996</v>
      </c>
      <c r="AY498" s="37">
        <f>IF(AND(Weekly[[#This Row],[V Odds &lt;]]="",Weekly[[#This Row],[H Odds &lt;]]=""),AY497,IF(AND(Weekly[[#This Row],[V Odds &lt;]]&lt;&gt;"",Weekly[[#This Row],[FALSES]]&gt;0,Weekly[[#This Row],[Actual]]=FALSE),AY497+((Weekly[[#This Row],[V Odds &lt;]]-1)*0.92),IF(AND(Weekly[[#This Row],[H Odds &lt;]]&lt;&gt;"",Weekly[[#This Row],[TRUES]]&gt;0,Weekly[[#This Row],[Actual]]=TRUE),AY497+((Weekly[[#This Row],[H Odds &lt;]]-1)*0.92),IF(AND(Weekly[[#This Row],[V Odds &lt;]]&lt;&gt;"",Weekly[[#This Row],[FALSES]]=0),AY497,IF(AND(Weekly[[#This Row],[H Odds &lt;]]&lt;&gt;"",Weekly[[#This Row],[TRUES]]=0),AY497,AY497-1)))))</f>
        <v>102.10000000000002</v>
      </c>
      <c r="AZ498" s="37">
        <f>IF(AND(Weekly[[#This Row],[V Odds &lt;]]="",Weekly[[#This Row],[H Odds &lt;]]=""),AZ497,IF(AND(Weekly[[#This Row],[V Odds &lt;]]&lt;&gt;"",Weekly[[#This Row],[Actual]]=FALSE),AZ497+Weekly[[#This Row],[V Odds &lt;]]-1,IF(AND(Weekly[[#This Row],[H Odds &lt;]]&lt;&gt;"",Weekly[[#This Row],[Actual]]=TRUE),AZ497+Weekly[[#This Row],[H Odds &lt;]]-1,AZ497-1)))</f>
        <v>105.96999999999997</v>
      </c>
      <c r="BA498" s="38">
        <f>IF(Weekly[[#This Row],[H Odds &lt;]]="",BA497,IF(AND(Weekly[[#This Row],[H Odds &lt;]]&lt;&gt;"",Weekly[[#This Row],[SVC_P]]=TRUE,Weekly[[#This Row],[Actual]]=TRUE),BA497+Weekly[[#This Row],[H Odds &lt;]]-1,IF(AND(Weekly[[#This Row],[H Odds &lt;]]&lt;&gt;"",Weekly[[#This Row],[SVC_P]]=TRUE,Weekly[[#This Row],[Actual]]=FALSE),BA497-1,BA497)))</f>
        <v>79.589999999999989</v>
      </c>
      <c r="BB498" s="38">
        <f>IF(Weekly[[#This Row],[H Odds &lt;]]="",BB497,IF(AND(Weekly[[#This Row],[H Odds &lt;]]&lt;&gt;"",Weekly[[#This Row],[ADBC_P]]=TRUE,Weekly[[#This Row],[Actual]]=TRUE),BB497+Weekly[[#This Row],[H Odds &lt;]]-1,IF(AND(Weekly[[#This Row],[H Odds &lt;]]&lt;&gt;"",Weekly[[#This Row],[ADBC_P]]=TRUE,Weekly[[#This Row],[Actual]]=FALSE),BB497-1,BB497)))</f>
        <v>53.41</v>
      </c>
      <c r="BC498" s="38">
        <f>IF(Weekly[[#This Row],[H Odds &lt;]]="",BC497,IF(AND(Weekly[[#This Row],[H Odds &lt;]]&lt;&gt;"",Weekly[[#This Row],[RFC_P]]=TRUE,Weekly[[#This Row],[Actual]]=TRUE),BC497+Weekly[[#This Row],[H Odds &lt;]]-1,IF(AND(Weekly[[#This Row],[H Odds &lt;]]&lt;&gt;"",Weekly[[#This Row],[RFC_P]]=TRUE,Weekly[[#This Row],[Actual]]=FALSE),BC497-1,BC497)))</f>
        <v>55.109999999999992</v>
      </c>
      <c r="BD498" s="38">
        <f>IF(Weekly[[#This Row],[H Odds &lt;]]="",BD497,IF(AND(Weekly[[#This Row],[H Odds &lt;]]&lt;&gt;"",Weekly[[#This Row],[GBC_P]]=TRUE,Weekly[[#This Row],[Actual]]=TRUE),BD497+Weekly[[#This Row],[H Odds &lt;]]-1,IF(AND(Weekly[[#This Row],[H Odds &lt;]]&lt;&gt;"",Weekly[[#This Row],[GBC_P]]=TRUE,Weekly[[#This Row],[Actual]]=FALSE),BD497-1,BD497)))</f>
        <v>55.110000000000007</v>
      </c>
      <c r="BE498" s="38">
        <f>IF(Weekly[[#This Row],[H Odds &lt;]]="",BE497,IF(AND(Weekly[[#This Row],[H Odds &lt;]]&lt;&gt;"",Weekly[[#This Row],[HGBC_P]]=TRUE,Weekly[[#This Row],[Actual]]=TRUE),BE497+Weekly[[#This Row],[H Odds &lt;]]-1,IF(AND(Weekly[[#This Row],[H Odds &lt;]]&lt;&gt;"",Weekly[[#This Row],[HGBC_P]]=TRUE,Weekly[[#This Row],[Actual]]=FALSE),BE497-1,BE497)))</f>
        <v>58.459999999999994</v>
      </c>
      <c r="BF498" s="38">
        <f>IF(Weekly[[#This Row],[H Odds &lt;]]="",BF497,IF(AND(Weekly[[#This Row],[H Odds &lt;]]&lt;&gt;"",Weekly[[#This Row],[XGB_P]]=TRUE,Weekly[[#This Row],[Actual]]=TRUE),BF497+Weekly[[#This Row],[H Odds &lt;]]-1,IF(AND(Weekly[[#This Row],[H Odds &lt;]]&lt;&gt;"",Weekly[[#This Row],[XGB_P]]=TRUE,Weekly[[#This Row],[Actual]]=FALSE),BF497-1,BF497)))</f>
        <v>65.08</v>
      </c>
      <c r="BG498" s="38">
        <f>IF(Weekly[[#This Row],[H Odds &lt;]]="",BG497,IF(AND(Weekly[[#This Row],[H Odds &lt;]]&lt;&gt;"",Weekly[[#This Row],[QDA_P]]=TRUE,Weekly[[#This Row],[Actual]]=TRUE),BG497+Weekly[[#This Row],[H Odds &lt;]]-1,IF(AND(Weekly[[#This Row],[H Odds &lt;]]&lt;&gt;"",Weekly[[#This Row],[QDA_P]]=TRUE,Weekly[[#This Row],[Actual]]=FALSE),BG497-1,BG497)))</f>
        <v>50.429999999999993</v>
      </c>
      <c r="BH498" s="38">
        <f>IF(Weekly[[#This Row],[H Odds &lt;]]="",BH497,IF(AND(Weekly[[#This Row],[H Odds &lt;]]&lt;&gt;"",Weekly[[#This Row],[KNC_P]]=TRUE,Weekly[[#This Row],[Actual]]=TRUE),BH497+Weekly[[#This Row],[H Odds &lt;]]-1,IF(AND(Weekly[[#This Row],[H Odds &lt;]]&lt;&gt;"",Weekly[[#This Row],[KNC_P]]=TRUE,Weekly[[#This Row],[Actual]]=FALSE),BH497-1,BH497)))</f>
        <v>58.499999999999993</v>
      </c>
      <c r="BI498" s="38">
        <f>IF(Weekly[[#This Row],[H Odds &lt;]]="",BI497,IF(AND(Weekly[[#This Row],[H Odds &lt;]]&lt;&gt;"",Weekly[[#This Row],[TRUES]]&gt;0,Weekly[[#This Row],[Actual]]=TRUE),BI497+Weekly[[#This Row],[H Odds &lt;]]-1,IF(AND(Weekly[[#This Row],[H Odds &lt;]]&lt;&gt;"",Weekly[[#This Row],[TRUES]]=0),BI497,BI497-1)))</f>
        <v>79.589999999999989</v>
      </c>
      <c r="BJ498" s="38">
        <f>IF(Weekly[[#This Row],[H Odds &lt;]]="",BJ497,IF(AND(Weekly[[#This Row],[H Odds &lt;]]&lt;&gt;"",Weekly[[#This Row],[Actual]]=TRUE),BJ497+Weekly[[#This Row],[H Odds &lt;]]-1,IF(AND(Weekly[[#This Row],[H Odds &lt;]]&lt;&gt;"",Weekly[[#This Row],[Actual]]=FALSE),BJ497-1,BJ497)))</f>
        <v>81.489999999999995</v>
      </c>
      <c r="BK498" s="58">
        <f>IF(AND(Weekly[[#This Row],[TRUES]]&gt;4,Weekly[[#This Row],[Actual]]=TRUE),BK497+Weekly[[#This Row],[BF H Odds]]-1,IF(AND(Weekly[[#This Row],[FALSES]]&gt;4,Weekly[[#This Row],[Actual]]=FALSE),BK497+Weekly[[#This Row],[BF V Odds]]-1,IF(AND(Weekly[[#This Row],[TRUES]]&gt;4,Weekly[[#This Row],[Actual]]=FALSE),BK497-1,IF(AND(Weekly[[#This Row],[FALSES]]&gt;4,Weekly[[#This Row],[Actual]]=TRUE),BK497-1,BK497))))</f>
        <v>-4.4499999999999718</v>
      </c>
      <c r="BL498" s="58">
        <f>IF(AND(Weekly[[#This Row],[TRUES]]&gt;5,Weekly[[#This Row],[Actual]]=TRUE),BL497+Weekly[[#This Row],[BF H Odds]]-1,IF(AND(Weekly[[#This Row],[FALSES]]&gt;5,Weekly[[#This Row],[Actual]]=FALSE),BL497+Weekly[[#This Row],[BF V Odds]]-1,IF(AND(Weekly[[#This Row],[TRUES]]&gt;5,Weekly[[#This Row],[Actual]]=FALSE),BL497-1,IF(AND(Weekly[[#This Row],[FALSES]]&gt;5,Weekly[[#This Row],[Actual]]=TRUE),BL497-1,BL497))))</f>
        <v>7.050000000000022</v>
      </c>
      <c r="BM498" s="58">
        <f>IF(AND(Weekly[[#This Row],[TRUES]]&gt;6,Weekly[[#This Row],[Actual]]=TRUE),BM497+Weekly[[#This Row],[BF H Odds]]-1,IF(AND(Weekly[[#This Row],[FALSES]]&gt;6,Weekly[[#This Row],[Actual]]=FALSE),BM497+Weekly[[#This Row],[BF V Odds]]-1,IF(AND(Weekly[[#This Row],[TRUES]]&gt;6,Weekly[[#This Row],[Actual]]=FALSE),BM497-1,IF(AND(Weekly[[#This Row],[FALSES]]&gt;6,Weekly[[#This Row],[Actual]]=TRUE),BM497-1,BM497))))</f>
        <v>38.670000000000009</v>
      </c>
    </row>
    <row r="499" spans="1:65" x14ac:dyDescent="0.25">
      <c r="A499" s="34"/>
      <c r="B499" s="10">
        <v>44305</v>
      </c>
      <c r="C499" s="17" t="s">
        <v>23</v>
      </c>
      <c r="D499" s="15" t="s">
        <v>11</v>
      </c>
      <c r="E499" t="b">
        <v>1</v>
      </c>
      <c r="F499" t="b">
        <v>1</v>
      </c>
      <c r="G499" t="b">
        <v>1</v>
      </c>
      <c r="H499" t="b">
        <v>0</v>
      </c>
      <c r="I499" t="b">
        <v>1</v>
      </c>
      <c r="J499" t="b">
        <v>0</v>
      </c>
      <c r="K499" t="b">
        <v>1</v>
      </c>
      <c r="L499" t="b">
        <v>1</v>
      </c>
      <c r="O499" t="str">
        <f>IF(Weekly[[#This Row],[H/V]]="H",Weekly[[#This Row],[BF H Odds]],IF(Weekly[[#This Row],[H/V]]="V",Weekly[[#This Row],[BF V Odds]],""))</f>
        <v/>
      </c>
      <c r="P499" t="b">
        <v>0</v>
      </c>
      <c r="R499" s="35">
        <f>IFERROR(IF(Weekly[[#This Row],[Won Bet?]]="yes",R498+(Weekly[[#This Row],[BF Odds]]*Weekly[[#This Row],[BF Stake]])-Weekly[[#This Row],[BF Stake]],R498-Weekly[[#This Row],[BF Stake]]),R498)</f>
        <v>1363.0295000000003</v>
      </c>
      <c r="S499" s="9">
        <f>IFERROR(IF(Weekly[[#This Row],[Won Bet?]]="yes",S498+(((Weekly[[#This Row],[BF Odds]]*Weekly[[#This Row],[BF Stake]])-Weekly[[#This Row],[BF Stake]])*0.92),S498-Weekly[[#This Row],[BF Stake]]),S498)</f>
        <v>1295.89914</v>
      </c>
      <c r="T499">
        <v>2.3199999999999998</v>
      </c>
      <c r="U499">
        <v>1.74</v>
      </c>
      <c r="V499" s="24">
        <f>IF(Weekly[[#This Row],[Actual]]="","",IF(AND(Weekly[[#This Row],[SVC_P]]=Weekly[[#This Row],[Actual]],Weekly[[#This Row],[SVC_P]]=TRUE),V498+Weekly[[#This Row],[BF H Odds]]-1,IF(AND(Weekly[[#This Row],[SVC_P]]=Weekly[[#This Row],[Actual]],Weekly[[#This Row],[SVC_P]]=FALSE),V498+Weekly[[#This Row],[BF V Odds]]-1,V498-1)))</f>
        <v>58.200000000000053</v>
      </c>
      <c r="W499" s="24">
        <f>IF(Weekly[[#This Row],[Actual]]="","",IF(AND(Weekly[[#This Row],[SVC_P]]=FALSE,Weekly[[#This Row],[Actual]]=TRUE),W498+Weekly[[#This Row],[BF H Odds]]-1,IF(AND(Weekly[[#This Row],[SVC_P]]=TRUE,Weekly[[#This Row],[Actual]]=FALSE,),W498+Weekly[[#This Row],[BF V Odds]]-1,W498-1)))</f>
        <v>-428.21</v>
      </c>
      <c r="X499" s="24">
        <f>IF(Weekly[[#This Row],[Actual]]="","",IF(AND(Weekly[[#This Row],[ADBC_P]]=Weekly[[#This Row],[Actual]],Weekly[[#This Row],[ADBC_P]]=TRUE),X498+Weekly[[#This Row],[BF H Odds]]-1,IF(AND(Weekly[[#This Row],[ADBC_P]]=Weekly[[#This Row],[Actual]],Weekly[[#This Row],[ADBC_P]]=FALSE),X498+Weekly[[#This Row],[BF V Odds]]-1,X498-1)))</f>
        <v>9.5800000000000196</v>
      </c>
      <c r="Y499" s="24">
        <f>IF(Weekly[[#This Row],[Actual]]="","",IF(AND(Weekly[[#This Row],[ADBC_P]]=FALSE,Weekly[[#This Row],[Actual]]=TRUE),Y498+Weekly[[#This Row],[BF H Odds]]-1,IF(AND(Weekly[[#This Row],[ADBC_P]]=TRUE,Weekly[[#This Row],[Actual]]=FALSE),Y498+Weekly[[#This Row],[BF V Odds]]-1,Y498-1)))</f>
        <v>73.52</v>
      </c>
      <c r="Z499" s="24">
        <f>IF(Weekly[[#This Row],[Actual]]="","",IF(AND(Weekly[[#This Row],[RFC_P]]=Weekly[[#This Row],[Actual]],Weekly[[#This Row],[RFC_P]]=TRUE),Z498+Weekly[[#This Row],[BF H Odds]]-1,IF(AND(Weekly[[#This Row],[RFC_P]]=Weekly[[#This Row],[Actual]],Weekly[[#This Row],[RFC_P]]=FALSE),Z498+Weekly[[#This Row],[BF V Odds]]-1,Z498-1)))</f>
        <v>24.650000000000009</v>
      </c>
      <c r="AA499" s="24">
        <f>IF(Weekly[[#This Row],[Actual]]="","",IF(AND(Weekly[[#This Row],[RFC_P]]=FALSE,Weekly[[#This Row],[Actual]]=TRUE),AA498+Weekly[[#This Row],[BF H Odds]]-1,IF(AND(Weekly[[#This Row],[RFC_P]]=TRUE,Weekly[[#This Row],[Actual]]=FALSE),AA498+Weekly[[#This Row],[BF V Odds]]-1,AA498-1)))</f>
        <v>58.449999999999974</v>
      </c>
      <c r="AB499" s="24">
        <f>IF(Weekly[[#This Row],[Actual]]="","",IF(AND(Weekly[[#This Row],[GBC_P]]=Weekly[[#This Row],[Actual]],Weekly[[#This Row],[GBC_P]]=TRUE),AB498+Weekly[[#This Row],[BF H Odds]]-1,IF(AND(Weekly[[#This Row],[GBC_P]]=Weekly[[#This Row],[Actual]],Weekly[[#This Row],[GBC_P]]=FALSE),AB498+Weekly[[#This Row],[BF V Odds]]-1,AB498-1)))</f>
        <v>12.640000000000008</v>
      </c>
      <c r="AC499" s="24">
        <f>IF(Weekly[[#This Row],[Actual]]="","",IF(AND(Weekly[[#This Row],[GBC_P]]=FALSE,Weekly[[#This Row],[Actual]]=TRUE),AC498+Weekly[[#This Row],[BF H Odds]]-1,IF(AND(Weekly[[#This Row],[GBC_P]]=TRUE,Weekly[[#This Row],[Actual]]=FALSE),AC498+Weekly[[#This Row],[BF V Odds]]-1,AC498-1)))</f>
        <v>70.459999999999937</v>
      </c>
      <c r="AD499" s="24">
        <f>IF(Weekly[[#This Row],[Actual]]="","",IF(AND(Weekly[[#This Row],[HGBC_P]]=Weekly[[#This Row],[Actual]],Weekly[[#This Row],[HGBC_P]]=TRUE),AD498+Weekly[[#This Row],[BF H Odds]]-1,IF(AND(Weekly[[#This Row],[HGBC_P]]=Weekly[[#This Row],[Actual]],Weekly[[#This Row],[HGBC_P]]=FALSE),AD498+Weekly[[#This Row],[BF V Odds]]-1,AD498-1)))</f>
        <v>-2.1099999999999755</v>
      </c>
      <c r="AE499" s="24">
        <f>IF(Weekly[[#This Row],[Actual]]="","",IF(AND(Weekly[[#This Row],[HGBC_P]]=FALSE,Weekly[[#This Row],[Actual]]=TRUE),AE498+Weekly[[#This Row],[BF H Odds]]-1,IF(AND(Weekly[[#This Row],[HGBC_P]]=TRUE,Weekly[[#This Row],[Actual]]=FALSE),AE498+Weekly[[#This Row],[BF V Odds]]-1,AE498-1)))</f>
        <v>85.20999999999998</v>
      </c>
      <c r="AF499" s="24">
        <f>IF(Weekly[[#This Row],[Actual]]="","",IF(AND(Weekly[[#This Row],[XGB_P]]=Weekly[[#This Row],[Actual]],Weekly[[#This Row],[XGB_P]]=TRUE),AF498+Weekly[[#This Row],[BF H Odds]]-1,IF(AND(Weekly[[#This Row],[XGB_P]]=Weekly[[#This Row],[Actual]],Weekly[[#This Row],[XGB_P]]=FALSE),AF498+Weekly[[#This Row],[BF V Odds]]-1,AF498-1)))</f>
        <v>26.830000000000023</v>
      </c>
      <c r="AG499" s="24">
        <f>IF(Weekly[[#This Row],[Actual]]="","",IF(AND(Weekly[[#This Row],[XGB_P]]=FALSE,Weekly[[#This Row],[Actual]]=TRUE),AG498+Weekly[[#This Row],[BF H Odds]]-1,IF(AND(Weekly[[#This Row],[XGB_P]]=TRUE,Weekly[[#This Row],[Actual]]=FALSE),AG498+Weekly[[#This Row],[BF V Odds]]-1,AG498-1)))</f>
        <v>56.269999999999989</v>
      </c>
      <c r="AH499" s="24">
        <f>IF(Weekly[[#This Row],[Actual]]="","",IF(AND(Weekly[[#This Row],[QDA_P]]=Weekly[[#This Row],[Actual]],Weekly[[#This Row],[QDA_P]]=TRUE),AH498+Weekly[[#This Row],[BF H Odds]]-1,IF(AND(Weekly[[#This Row],[QDA_P]]=Weekly[[#This Row],[Actual]],Weekly[[#This Row],[QDA_P]]=FALSE),AH498+Weekly[[#This Row],[BF V Odds]]-1,AH498-1)))</f>
        <v>-10.519999999999985</v>
      </c>
      <c r="AI499" s="24">
        <f>IF(Weekly[[#This Row],[Actual]]="","",IF(AND(Weekly[[#This Row],[QDA_P]]=FALSE,Weekly[[#This Row],[Actual]]=TRUE),AI498+Weekly[[#This Row],[BF H Odds]]-1,IF(AND(Weekly[[#This Row],[QDA_P]]=TRUE,Weekly[[#This Row],[Actual]]=FALSE),AI498+Weekly[[#This Row],[BF V Odds]]-1,AI498-1)))</f>
        <v>93.619999999999976</v>
      </c>
      <c r="AJ499" s="24">
        <f>IF(Weekly[[#This Row],[Actual]]="","",IF(AND(Weekly[[#This Row],[KNC_P]]=FALSE,Weekly[[#This Row],[Actual]]=TRUE),AJ498+Weekly[[#This Row],[BF H Odds]]-1,IF(AND(Weekly[[#This Row],[KNC_P]]=TRUE,Weekly[[#This Row],[Actual]]=FALSE),AJ498+Weekly[[#This Row],[BF V Odds]]-1,AJ498-1)))</f>
        <v>66.249999999999957</v>
      </c>
      <c r="AK499" s="24">
        <f>IF(Weekly[[#This Row],[Actual]]="","",IF(AND(Weekly[[#This Row],[KNC_P]]=FALSE,Weekly[[#This Row],[Actual]]=TRUE),AK498+Weekly[[#This Row],[BF H Odds]]-1,IF(AND(Weekly[[#This Row],[KNC_P]]=TRUE,Weekly[[#This Row],[Actual]]=FALSE),AK498+Weekly[[#This Row],[BF V Odds]]-1,AK498-1)))</f>
        <v>65.149999999999949</v>
      </c>
      <c r="AL499" s="30">
        <f>IF(Weekly[[#This Row],[Actual]]="","",COUNTIF(Weekly[[#This Row],[SVC_P]:[QDA_P]],TRUE))</f>
        <v>5</v>
      </c>
      <c r="AM499" s="30">
        <f>IF(Weekly[[#This Row],[Actual]]="","",COUNTIF(Weekly[[#This Row],[SVC_P]:[QDA_P]],FALSE))</f>
        <v>2</v>
      </c>
      <c r="AN499" s="36" t="str">
        <f>IF(AND(Weekly[[#This Row],[BF V Odds]]&gt;$BO$6,Weekly[[#This Row],[BF V Odds]] &lt; $BO$7),Weekly[[#This Row],[BF V Odds]],"")</f>
        <v/>
      </c>
      <c r="AO499" s="36" t="str">
        <f>IF(AND(Weekly[[#This Row],[BF H Odds]]&gt;$BO$6, Weekly[[#This Row],[BF H Odds]] &lt; $BO$7),Weekly[[#This Row],[BF H Odds]],"")</f>
        <v/>
      </c>
      <c r="AP499" s="37">
        <f>IF(AND(Weekly[[#This Row],[V Odds &lt;]]="",Weekly[[#This Row],[H Odds &lt;]]=""),AP498,IF(AND(Weekly[[#This Row],[H Odds &lt;]]&lt;&gt;"",Weekly[[#This Row],[SVC_P]]=TRUE,Weekly[[#This Row],[Actual]]=TRUE),AP498+Weekly[[#This Row],[H Odds &lt;]]-1,IF(AND(Weekly[[#This Row],[V Odds &lt;]]&lt;&gt;"",Weekly[[#This Row],[SVC_P]]=FALSE,Weekly[[#This Row],[Actual]]=FALSE),AP498+Weekly[[#This Row],[V Odds &lt;]]-1,IF(AND(Weekly[[#This Row],[V Odds &lt;]]&lt;&gt;"",Weekly[[#This Row],[SVC_P]]=FALSE,Weekly[[#This Row],[Actual]]=TRUE),AP498-1,IF(AND(Weekly[[#This Row],[H Odds &lt;]]&lt;&gt;"",Weekly[[#This Row],[SVC_P]]=TRUE,Weekly[[#This Row],[Actual]]=FALSE),AP498-1,AP498)))))</f>
        <v>83.63000000000001</v>
      </c>
      <c r="AQ499" s="37">
        <f>IF(AND(Weekly[[#This Row],[V Odds &lt;]]="",Weekly[[#This Row],[H Odds &lt;]]=""),AQ498,IF(AND(Weekly[[#This Row],[H Odds &lt;]]&lt;&gt;"",Weekly[[#This Row],[ADBC_P]]=TRUE,Weekly[[#This Row],[Actual]]=TRUE),AQ498+Weekly[[#This Row],[H Odds &lt;]]-1,IF(AND(Weekly[[#This Row],[V Odds &lt;]]&lt;&gt;"",Weekly[[#This Row],[ADBC_P]]=FALSE,Weekly[[#This Row],[Actual]]=FALSE),AQ498+Weekly[[#This Row],[V Odds &lt;]]-1,IF(AND(Weekly[[#This Row],[V Odds &lt;]]&lt;&gt;"",Weekly[[#This Row],[ADBC_P]]=FALSE,Weekly[[#This Row],[Actual]]=TRUE),AQ498-1,IF(AND(Weekly[[#This Row],[H Odds &lt;]]&lt;&gt;"",Weekly[[#This Row],[ADBC_P]]=TRUE,Weekly[[#This Row],[Actual]]=FALSE),AQ498-1,AQ498)))))</f>
        <v>56.33</v>
      </c>
      <c r="AR499" s="37">
        <f>IF(AND(Weekly[[#This Row],[V Odds &lt;]]="",Weekly[[#This Row],[H Odds &lt;]]=""),AR498,IF(AND(Weekly[[#This Row],[H Odds &lt;]]&lt;&gt;"",Weekly[[#This Row],[RFC_P]]=TRUE,Weekly[[#This Row],[Actual]]=TRUE),AR498+Weekly[[#This Row],[H Odds &lt;]]-1,IF(AND(Weekly[[#This Row],[V Odds &lt;]]&lt;&gt;"",Weekly[[#This Row],[RFC_P]]=FALSE,Weekly[[#This Row],[Actual]]=FALSE),AR498+Weekly[[#This Row],[V Odds &lt;]]-1,IF(AND(Weekly[[#This Row],[V Odds &lt;]]&lt;&gt;"",Weekly[[#This Row],[RFC_P]]=FALSE,Weekly[[#This Row],[Actual]]=TRUE),AR498-1,IF(AND(Weekly[[#This Row],[H Odds &lt;]]&lt;&gt;"",Weekly[[#This Row],[RFC_P]]=TRUE,Weekly[[#This Row],[Actual]]=FALSE),AR498-1,AR498)))))</f>
        <v>73.439999999999984</v>
      </c>
      <c r="AS499" s="37">
        <f>IF(AND(Weekly[[#This Row],[V Odds &lt;]]="",Weekly[[#This Row],[H Odds &lt;]]=""),AS498,IF(AND(Weekly[[#This Row],[H Odds &lt;]]&lt;&gt;"",Weekly[[#This Row],[GBC_P]]=TRUE,Weekly[[#This Row],[Actual]]=TRUE),AS498+Weekly[[#This Row],[H Odds &lt;]]-1,IF(AND(Weekly[[#This Row],[V Odds &lt;]]&lt;&gt;"",Weekly[[#This Row],[GBC_P]]=FALSE,Weekly[[#This Row],[Actual]]=FALSE),AS498+Weekly[[#This Row],[V Odds &lt;]]-1,IF(AND(Weekly[[#This Row],[V Odds &lt;]]&lt;&gt;"",Weekly[[#This Row],[GBC_P]]=FALSE,Weekly[[#This Row],[Actual]]=TRUE),AS498-1,IF(AND(Weekly[[#This Row],[H Odds &lt;]]&lt;&gt;"",Weekly[[#This Row],[GBC_P]]=TRUE,Weekly[[#This Row],[Actual]]=FALSE),AS498-1,AS498)))))</f>
        <v>63.78</v>
      </c>
      <c r="AT499" s="37">
        <f>IF(AND(Weekly[[#This Row],[V Odds &lt;]]="",Weekly[[#This Row],[H Odds &lt;]]=""),AT498,IF(AND(Weekly[[#This Row],[H Odds &lt;]]&lt;&gt;"",Weekly[[#This Row],[HGBC_P]]=TRUE,Weekly[[#This Row],[Actual]]=TRUE),AT498+Weekly[[#This Row],[H Odds &lt;]]-1,IF(AND(Weekly[[#This Row],[V Odds &lt;]]&lt;&gt;"",Weekly[[#This Row],[HGBC_P]]=FALSE,Weekly[[#This Row],[Actual]]=FALSE),AT498+Weekly[[#This Row],[V Odds &lt;]]-1,IF(AND(Weekly[[#This Row],[V Odds &lt;]]&lt;&gt;"",Weekly[[#This Row],[HGBC_P]]=FALSE,Weekly[[#This Row],[Actual]]=TRUE),AT498-1,IF(AND(Weekly[[#This Row],[H Odds &lt;]]&lt;&gt;"",Weekly[[#This Row],[HGBC_P]]=TRUE,Weekly[[#This Row],[Actual]]=FALSE),AT498-1,AT498)))))</f>
        <v>57.16</v>
      </c>
      <c r="AU499" s="37">
        <f>IF(AND(Weekly[[#This Row],[V Odds &lt;]]="",Weekly[[#This Row],[H Odds &lt;]]=""),AU498,IF(AND(Weekly[[#This Row],[H Odds &lt;]]&lt;&gt;"",Weekly[[#This Row],[XGB_P]]=TRUE,Weekly[[#This Row],[Actual]]=TRUE),AU498+Weekly[[#This Row],[H Odds &lt;]]-1,IF(AND(Weekly[[#This Row],[V Odds &lt;]]&lt;&gt;"",Weekly[[#This Row],[XGB_P]]=FALSE,Weekly[[#This Row],[Actual]]=FALSE),AU498+Weekly[[#This Row],[V Odds &lt;]]-1,IF(AND(Weekly[[#This Row],[V Odds &lt;]]&lt;&gt;"",Weekly[[#This Row],[XGB_P]]=FALSE,Weekly[[#This Row],[Actual]]=TRUE),AU498-1,IF(AND(Weekly[[#This Row],[H Odds &lt;]]&lt;&gt;"",Weekly[[#This Row],[XGB_P]]=TRUE,Weekly[[#This Row],[Actual]]=FALSE),AU498-1,AU498)))))</f>
        <v>70.760000000000005</v>
      </c>
      <c r="AV499" s="37">
        <f>IF(AND(Weekly[[#This Row],[V Odds &lt;]]="",Weekly[[#This Row],[H Odds &lt;]]=""),AV498,IF(AND(Weekly[[#This Row],[H Odds &lt;]]&lt;&gt;"",Weekly[[#This Row],[QDA_P]]=TRUE,Weekly[[#This Row],[Actual]]=TRUE),AV498+Weekly[[#This Row],[H Odds &lt;]]-1,IF(AND(Weekly[[#This Row],[V Odds &lt;]]&lt;&gt;"",Weekly[[#This Row],[QDA_P]]=FALSE,Weekly[[#This Row],[Actual]]=FALSE),AV498+Weekly[[#This Row],[V Odds &lt;]]-1,IF(AND(Weekly[[#This Row],[V Odds &lt;]]&lt;&gt;"",Weekly[[#This Row],[QDA_P]]=FALSE,Weekly[[#This Row],[Actual]]=TRUE),AV498-1,IF(AND(Weekly[[#This Row],[H Odds &lt;]]&lt;&gt;"",Weekly[[#This Row],[QDA_P]]=TRUE,Weekly[[#This Row],[Actual]]=FALSE),AV498-1,AV498)))))</f>
        <v>63.299999999999983</v>
      </c>
      <c r="AW499" s="37">
        <f>IF(AND(Weekly[[#This Row],[H Odds &lt;]]="",Weekly[[#This Row],[V Odds &lt;]]=""),AW498,IF(AND(Weekly[[#This Row],[KNC_P]]=Weekly[[#This Row],[Actual]],Weekly[[#This Row],[KNC_P]]=TRUE),AW498+Weekly[[#This Row],[BF H Odds]]-1,IF(AND(Weekly[[#This Row],[KNC_P]]=Weekly[[#This Row],[Actual]],Weekly[[#This Row],[KNC_P]]=FALSE),AW498+Weekly[[#This Row],[BF V Odds]]-1,AW498-1)))</f>
        <v>53.730000000000011</v>
      </c>
      <c r="AX499" s="37">
        <f>IF(AND(Weekly[[#This Row],[V Odds &lt;]]="",Weekly[[#This Row],[H Odds &lt;]]=""),AX498,IF(AND(Weekly[[#This Row],[V Odds &lt;]]&lt;&gt;"",Weekly[[#This Row],[FALSES]]&gt;0,Weekly[[#This Row],[Actual]]=FALSE),AX498+Weekly[[#This Row],[V Odds &lt;]]-1,IF(AND(Weekly[[#This Row],[H Odds &lt;]]&lt;&gt;"",Weekly[[#This Row],[TRUES]]&gt;0,Weekly[[#This Row],[Actual]]=TRUE),AX498+Weekly[[#This Row],[H Odds &lt;]]-1,IF(AND(Weekly[[#This Row],[V Odds &lt;]]&lt;&gt;"",Weekly[[#This Row],[FALSES]]=0),AX498,IF(AND(Weekly[[#This Row],[H Odds &lt;]]&lt;&gt;"",Weekly[[#This Row],[TRUES]]=0),AX498,AX498-1)))))</f>
        <v>113.49999999999996</v>
      </c>
      <c r="AY499" s="37">
        <f>IF(AND(Weekly[[#This Row],[V Odds &lt;]]="",Weekly[[#This Row],[H Odds &lt;]]=""),AY498,IF(AND(Weekly[[#This Row],[V Odds &lt;]]&lt;&gt;"",Weekly[[#This Row],[FALSES]]&gt;0,Weekly[[#This Row],[Actual]]=FALSE),AY498+((Weekly[[#This Row],[V Odds &lt;]]-1)*0.92),IF(AND(Weekly[[#This Row],[H Odds &lt;]]&lt;&gt;"",Weekly[[#This Row],[TRUES]]&gt;0,Weekly[[#This Row],[Actual]]=TRUE),AY498+((Weekly[[#This Row],[H Odds &lt;]]-1)*0.92),IF(AND(Weekly[[#This Row],[V Odds &lt;]]&lt;&gt;"",Weekly[[#This Row],[FALSES]]=0),AY498,IF(AND(Weekly[[#This Row],[H Odds &lt;]]&lt;&gt;"",Weekly[[#This Row],[TRUES]]=0),AY498,AY498-1)))))</f>
        <v>102.10000000000002</v>
      </c>
      <c r="AZ499" s="37">
        <f>IF(AND(Weekly[[#This Row],[V Odds &lt;]]="",Weekly[[#This Row],[H Odds &lt;]]=""),AZ498,IF(AND(Weekly[[#This Row],[V Odds &lt;]]&lt;&gt;"",Weekly[[#This Row],[Actual]]=FALSE),AZ498+Weekly[[#This Row],[V Odds &lt;]]-1,IF(AND(Weekly[[#This Row],[H Odds &lt;]]&lt;&gt;"",Weekly[[#This Row],[Actual]]=TRUE),AZ498+Weekly[[#This Row],[H Odds &lt;]]-1,AZ498-1)))</f>
        <v>105.96999999999997</v>
      </c>
      <c r="BA499" s="38">
        <f>IF(Weekly[[#This Row],[H Odds &lt;]]="",BA498,IF(AND(Weekly[[#This Row],[H Odds &lt;]]&lt;&gt;"",Weekly[[#This Row],[SVC_P]]=TRUE,Weekly[[#This Row],[Actual]]=TRUE),BA498+Weekly[[#This Row],[H Odds &lt;]]-1,IF(AND(Weekly[[#This Row],[H Odds &lt;]]&lt;&gt;"",Weekly[[#This Row],[SVC_P]]=TRUE,Weekly[[#This Row],[Actual]]=FALSE),BA498-1,BA498)))</f>
        <v>79.589999999999989</v>
      </c>
      <c r="BB499" s="38">
        <f>IF(Weekly[[#This Row],[H Odds &lt;]]="",BB498,IF(AND(Weekly[[#This Row],[H Odds &lt;]]&lt;&gt;"",Weekly[[#This Row],[ADBC_P]]=TRUE,Weekly[[#This Row],[Actual]]=TRUE),BB498+Weekly[[#This Row],[H Odds &lt;]]-1,IF(AND(Weekly[[#This Row],[H Odds &lt;]]&lt;&gt;"",Weekly[[#This Row],[ADBC_P]]=TRUE,Weekly[[#This Row],[Actual]]=FALSE),BB498-1,BB498)))</f>
        <v>53.41</v>
      </c>
      <c r="BC499" s="38">
        <f>IF(Weekly[[#This Row],[H Odds &lt;]]="",BC498,IF(AND(Weekly[[#This Row],[H Odds &lt;]]&lt;&gt;"",Weekly[[#This Row],[RFC_P]]=TRUE,Weekly[[#This Row],[Actual]]=TRUE),BC498+Weekly[[#This Row],[H Odds &lt;]]-1,IF(AND(Weekly[[#This Row],[H Odds &lt;]]&lt;&gt;"",Weekly[[#This Row],[RFC_P]]=TRUE,Weekly[[#This Row],[Actual]]=FALSE),BC498-1,BC498)))</f>
        <v>55.109999999999992</v>
      </c>
      <c r="BD499" s="38">
        <f>IF(Weekly[[#This Row],[H Odds &lt;]]="",BD498,IF(AND(Weekly[[#This Row],[H Odds &lt;]]&lt;&gt;"",Weekly[[#This Row],[GBC_P]]=TRUE,Weekly[[#This Row],[Actual]]=TRUE),BD498+Weekly[[#This Row],[H Odds &lt;]]-1,IF(AND(Weekly[[#This Row],[H Odds &lt;]]&lt;&gt;"",Weekly[[#This Row],[GBC_P]]=TRUE,Weekly[[#This Row],[Actual]]=FALSE),BD498-1,BD498)))</f>
        <v>55.110000000000007</v>
      </c>
      <c r="BE499" s="38">
        <f>IF(Weekly[[#This Row],[H Odds &lt;]]="",BE498,IF(AND(Weekly[[#This Row],[H Odds &lt;]]&lt;&gt;"",Weekly[[#This Row],[HGBC_P]]=TRUE,Weekly[[#This Row],[Actual]]=TRUE),BE498+Weekly[[#This Row],[H Odds &lt;]]-1,IF(AND(Weekly[[#This Row],[H Odds &lt;]]&lt;&gt;"",Weekly[[#This Row],[HGBC_P]]=TRUE,Weekly[[#This Row],[Actual]]=FALSE),BE498-1,BE498)))</f>
        <v>58.459999999999994</v>
      </c>
      <c r="BF499" s="38">
        <f>IF(Weekly[[#This Row],[H Odds &lt;]]="",BF498,IF(AND(Weekly[[#This Row],[H Odds &lt;]]&lt;&gt;"",Weekly[[#This Row],[XGB_P]]=TRUE,Weekly[[#This Row],[Actual]]=TRUE),BF498+Weekly[[#This Row],[H Odds &lt;]]-1,IF(AND(Weekly[[#This Row],[H Odds &lt;]]&lt;&gt;"",Weekly[[#This Row],[XGB_P]]=TRUE,Weekly[[#This Row],[Actual]]=FALSE),BF498-1,BF498)))</f>
        <v>65.08</v>
      </c>
      <c r="BG499" s="38">
        <f>IF(Weekly[[#This Row],[H Odds &lt;]]="",BG498,IF(AND(Weekly[[#This Row],[H Odds &lt;]]&lt;&gt;"",Weekly[[#This Row],[QDA_P]]=TRUE,Weekly[[#This Row],[Actual]]=TRUE),BG498+Weekly[[#This Row],[H Odds &lt;]]-1,IF(AND(Weekly[[#This Row],[H Odds &lt;]]&lt;&gt;"",Weekly[[#This Row],[QDA_P]]=TRUE,Weekly[[#This Row],[Actual]]=FALSE),BG498-1,BG498)))</f>
        <v>50.429999999999993</v>
      </c>
      <c r="BH499" s="38">
        <f>IF(Weekly[[#This Row],[H Odds &lt;]]="",BH498,IF(AND(Weekly[[#This Row],[H Odds &lt;]]&lt;&gt;"",Weekly[[#This Row],[KNC_P]]=TRUE,Weekly[[#This Row],[Actual]]=TRUE),BH498+Weekly[[#This Row],[H Odds &lt;]]-1,IF(AND(Weekly[[#This Row],[H Odds &lt;]]&lt;&gt;"",Weekly[[#This Row],[KNC_P]]=TRUE,Weekly[[#This Row],[Actual]]=FALSE),BH498-1,BH498)))</f>
        <v>58.499999999999993</v>
      </c>
      <c r="BI499" s="38">
        <f>IF(Weekly[[#This Row],[H Odds &lt;]]="",BI498,IF(AND(Weekly[[#This Row],[H Odds &lt;]]&lt;&gt;"",Weekly[[#This Row],[TRUES]]&gt;0,Weekly[[#This Row],[Actual]]=TRUE),BI498+Weekly[[#This Row],[H Odds &lt;]]-1,IF(AND(Weekly[[#This Row],[H Odds &lt;]]&lt;&gt;"",Weekly[[#This Row],[TRUES]]=0),BI498,BI498-1)))</f>
        <v>79.589999999999989</v>
      </c>
      <c r="BJ499" s="38">
        <f>IF(Weekly[[#This Row],[H Odds &lt;]]="",BJ498,IF(AND(Weekly[[#This Row],[H Odds &lt;]]&lt;&gt;"",Weekly[[#This Row],[Actual]]=TRUE),BJ498+Weekly[[#This Row],[H Odds &lt;]]-1,IF(AND(Weekly[[#This Row],[H Odds &lt;]]&lt;&gt;"",Weekly[[#This Row],[Actual]]=FALSE),BJ498-1,BJ498)))</f>
        <v>81.489999999999995</v>
      </c>
      <c r="BK499" s="58">
        <f>IF(AND(Weekly[[#This Row],[TRUES]]&gt;4,Weekly[[#This Row],[Actual]]=TRUE),BK498+Weekly[[#This Row],[BF H Odds]]-1,IF(AND(Weekly[[#This Row],[FALSES]]&gt;4,Weekly[[#This Row],[Actual]]=FALSE),BK498+Weekly[[#This Row],[BF V Odds]]-1,IF(AND(Weekly[[#This Row],[TRUES]]&gt;4,Weekly[[#This Row],[Actual]]=FALSE),BK498-1,IF(AND(Weekly[[#This Row],[FALSES]]&gt;4,Weekly[[#This Row],[Actual]]=TRUE),BK498-1,BK498))))</f>
        <v>-5.4499999999999718</v>
      </c>
      <c r="BL499" s="58">
        <f>IF(AND(Weekly[[#This Row],[TRUES]]&gt;5,Weekly[[#This Row],[Actual]]=TRUE),BL498+Weekly[[#This Row],[BF H Odds]]-1,IF(AND(Weekly[[#This Row],[FALSES]]&gt;5,Weekly[[#This Row],[Actual]]=FALSE),BL498+Weekly[[#This Row],[BF V Odds]]-1,IF(AND(Weekly[[#This Row],[TRUES]]&gt;5,Weekly[[#This Row],[Actual]]=FALSE),BL498-1,IF(AND(Weekly[[#This Row],[FALSES]]&gt;5,Weekly[[#This Row],[Actual]]=TRUE),BL498-1,BL498))))</f>
        <v>7.050000000000022</v>
      </c>
      <c r="BM499" s="58">
        <f>IF(AND(Weekly[[#This Row],[TRUES]]&gt;6,Weekly[[#This Row],[Actual]]=TRUE),BM498+Weekly[[#This Row],[BF H Odds]]-1,IF(AND(Weekly[[#This Row],[FALSES]]&gt;6,Weekly[[#This Row],[Actual]]=FALSE),BM498+Weekly[[#This Row],[BF V Odds]]-1,IF(AND(Weekly[[#This Row],[TRUES]]&gt;6,Weekly[[#This Row],[Actual]]=FALSE),BM498-1,IF(AND(Weekly[[#This Row],[FALSES]]&gt;6,Weekly[[#This Row],[Actual]]=TRUE),BM498-1,BM498))))</f>
        <v>38.670000000000009</v>
      </c>
    </row>
    <row r="500" spans="1:65" x14ac:dyDescent="0.25">
      <c r="A500" s="34"/>
      <c r="B500" s="10">
        <v>44305</v>
      </c>
      <c r="C500" s="17" t="s">
        <v>38</v>
      </c>
      <c r="D500" s="15" t="s">
        <v>32</v>
      </c>
      <c r="E500" t="b">
        <v>1</v>
      </c>
      <c r="F500" t="b">
        <v>1</v>
      </c>
      <c r="G500" t="b">
        <v>1</v>
      </c>
      <c r="H500" t="b">
        <v>1</v>
      </c>
      <c r="I500" t="b">
        <v>1</v>
      </c>
      <c r="J500" t="b">
        <v>1</v>
      </c>
      <c r="K500" t="b">
        <v>1</v>
      </c>
      <c r="L500" t="b">
        <v>1</v>
      </c>
      <c r="O500" t="str">
        <f>IF(Weekly[[#This Row],[H/V]]="H",Weekly[[#This Row],[BF H Odds]],IF(Weekly[[#This Row],[H/V]]="V",Weekly[[#This Row],[BF V Odds]],""))</f>
        <v/>
      </c>
      <c r="P500" t="b">
        <v>1</v>
      </c>
      <c r="R500" s="35">
        <f>IFERROR(IF(Weekly[[#This Row],[Won Bet?]]="yes",R499+(Weekly[[#This Row],[BF Odds]]*Weekly[[#This Row],[BF Stake]])-Weekly[[#This Row],[BF Stake]],R499-Weekly[[#This Row],[BF Stake]]),R499)</f>
        <v>1363.0295000000003</v>
      </c>
      <c r="S500" s="9">
        <f>IFERROR(IF(Weekly[[#This Row],[Won Bet?]]="yes",S499+(((Weekly[[#This Row],[BF Odds]]*Weekly[[#This Row],[BF Stake]])-Weekly[[#This Row],[BF Stake]])*0.92),S499-Weekly[[#This Row],[BF Stake]]),S499)</f>
        <v>1295.89914</v>
      </c>
      <c r="T500">
        <v>6.4</v>
      </c>
      <c r="U500">
        <v>1.1299999999999999</v>
      </c>
      <c r="V500" s="24">
        <f>IF(Weekly[[#This Row],[Actual]]="","",IF(AND(Weekly[[#This Row],[SVC_P]]=Weekly[[#This Row],[Actual]],Weekly[[#This Row],[SVC_P]]=TRUE),V499+Weekly[[#This Row],[BF H Odds]]-1,IF(AND(Weekly[[#This Row],[SVC_P]]=Weekly[[#This Row],[Actual]],Weekly[[#This Row],[SVC_P]]=FALSE),V499+Weekly[[#This Row],[BF V Odds]]-1,V499-1)))</f>
        <v>58.330000000000055</v>
      </c>
      <c r="W500" s="24">
        <f>IF(Weekly[[#This Row],[Actual]]="","",IF(AND(Weekly[[#This Row],[SVC_P]]=FALSE,Weekly[[#This Row],[Actual]]=TRUE),W499+Weekly[[#This Row],[BF H Odds]]-1,IF(AND(Weekly[[#This Row],[SVC_P]]=TRUE,Weekly[[#This Row],[Actual]]=FALSE,),W499+Weekly[[#This Row],[BF V Odds]]-1,W499-1)))</f>
        <v>-429.21</v>
      </c>
      <c r="X500" s="24">
        <f>IF(Weekly[[#This Row],[Actual]]="","",IF(AND(Weekly[[#This Row],[ADBC_P]]=Weekly[[#This Row],[Actual]],Weekly[[#This Row],[ADBC_P]]=TRUE),X499+Weekly[[#This Row],[BF H Odds]]-1,IF(AND(Weekly[[#This Row],[ADBC_P]]=Weekly[[#This Row],[Actual]],Weekly[[#This Row],[ADBC_P]]=FALSE),X499+Weekly[[#This Row],[BF V Odds]]-1,X499-1)))</f>
        <v>9.7100000000000186</v>
      </c>
      <c r="Y500" s="24">
        <f>IF(Weekly[[#This Row],[Actual]]="","",IF(AND(Weekly[[#This Row],[ADBC_P]]=FALSE,Weekly[[#This Row],[Actual]]=TRUE),Y499+Weekly[[#This Row],[BF H Odds]]-1,IF(AND(Weekly[[#This Row],[ADBC_P]]=TRUE,Weekly[[#This Row],[Actual]]=FALSE),Y499+Weekly[[#This Row],[BF V Odds]]-1,Y499-1)))</f>
        <v>72.52</v>
      </c>
      <c r="Z500" s="24">
        <f>IF(Weekly[[#This Row],[Actual]]="","",IF(AND(Weekly[[#This Row],[RFC_P]]=Weekly[[#This Row],[Actual]],Weekly[[#This Row],[RFC_P]]=TRUE),Z499+Weekly[[#This Row],[BF H Odds]]-1,IF(AND(Weekly[[#This Row],[RFC_P]]=Weekly[[#This Row],[Actual]],Weekly[[#This Row],[RFC_P]]=FALSE),Z499+Weekly[[#This Row],[BF V Odds]]-1,Z499-1)))</f>
        <v>24.780000000000008</v>
      </c>
      <c r="AA500" s="24">
        <f>IF(Weekly[[#This Row],[Actual]]="","",IF(AND(Weekly[[#This Row],[RFC_P]]=FALSE,Weekly[[#This Row],[Actual]]=TRUE),AA499+Weekly[[#This Row],[BF H Odds]]-1,IF(AND(Weekly[[#This Row],[RFC_P]]=TRUE,Weekly[[#This Row],[Actual]]=FALSE),AA499+Weekly[[#This Row],[BF V Odds]]-1,AA499-1)))</f>
        <v>57.449999999999974</v>
      </c>
      <c r="AB500" s="24">
        <f>IF(Weekly[[#This Row],[Actual]]="","",IF(AND(Weekly[[#This Row],[GBC_P]]=Weekly[[#This Row],[Actual]],Weekly[[#This Row],[GBC_P]]=TRUE),AB499+Weekly[[#This Row],[BF H Odds]]-1,IF(AND(Weekly[[#This Row],[GBC_P]]=Weekly[[#This Row],[Actual]],Weekly[[#This Row],[GBC_P]]=FALSE),AB499+Weekly[[#This Row],[BF V Odds]]-1,AB499-1)))</f>
        <v>12.770000000000007</v>
      </c>
      <c r="AC500" s="24">
        <f>IF(Weekly[[#This Row],[Actual]]="","",IF(AND(Weekly[[#This Row],[GBC_P]]=FALSE,Weekly[[#This Row],[Actual]]=TRUE),AC499+Weekly[[#This Row],[BF H Odds]]-1,IF(AND(Weekly[[#This Row],[GBC_P]]=TRUE,Weekly[[#This Row],[Actual]]=FALSE),AC499+Weekly[[#This Row],[BF V Odds]]-1,AC499-1)))</f>
        <v>69.459999999999937</v>
      </c>
      <c r="AD500" s="24">
        <f>IF(Weekly[[#This Row],[Actual]]="","",IF(AND(Weekly[[#This Row],[HGBC_P]]=Weekly[[#This Row],[Actual]],Weekly[[#This Row],[HGBC_P]]=TRUE),AD499+Weekly[[#This Row],[BF H Odds]]-1,IF(AND(Weekly[[#This Row],[HGBC_P]]=Weekly[[#This Row],[Actual]],Weekly[[#This Row],[HGBC_P]]=FALSE),AD499+Weekly[[#This Row],[BF V Odds]]-1,AD499-1)))</f>
        <v>-1.9799999999999756</v>
      </c>
      <c r="AE500" s="24">
        <f>IF(Weekly[[#This Row],[Actual]]="","",IF(AND(Weekly[[#This Row],[HGBC_P]]=FALSE,Weekly[[#This Row],[Actual]]=TRUE),AE499+Weekly[[#This Row],[BF H Odds]]-1,IF(AND(Weekly[[#This Row],[HGBC_P]]=TRUE,Weekly[[#This Row],[Actual]]=FALSE),AE499+Weekly[[#This Row],[BF V Odds]]-1,AE499-1)))</f>
        <v>84.20999999999998</v>
      </c>
      <c r="AF500" s="24">
        <f>IF(Weekly[[#This Row],[Actual]]="","",IF(AND(Weekly[[#This Row],[XGB_P]]=Weekly[[#This Row],[Actual]],Weekly[[#This Row],[XGB_P]]=TRUE),AF499+Weekly[[#This Row],[BF H Odds]]-1,IF(AND(Weekly[[#This Row],[XGB_P]]=Weekly[[#This Row],[Actual]],Weekly[[#This Row],[XGB_P]]=FALSE),AF499+Weekly[[#This Row],[BF V Odds]]-1,AF499-1)))</f>
        <v>26.960000000000022</v>
      </c>
      <c r="AG500" s="24">
        <f>IF(Weekly[[#This Row],[Actual]]="","",IF(AND(Weekly[[#This Row],[XGB_P]]=FALSE,Weekly[[#This Row],[Actual]]=TRUE),AG499+Weekly[[#This Row],[BF H Odds]]-1,IF(AND(Weekly[[#This Row],[XGB_P]]=TRUE,Weekly[[#This Row],[Actual]]=FALSE),AG499+Weekly[[#This Row],[BF V Odds]]-1,AG499-1)))</f>
        <v>55.269999999999989</v>
      </c>
      <c r="AH500" s="24">
        <f>IF(Weekly[[#This Row],[Actual]]="","",IF(AND(Weekly[[#This Row],[QDA_P]]=Weekly[[#This Row],[Actual]],Weekly[[#This Row],[QDA_P]]=TRUE),AH499+Weekly[[#This Row],[BF H Odds]]-1,IF(AND(Weekly[[#This Row],[QDA_P]]=Weekly[[#This Row],[Actual]],Weekly[[#This Row],[QDA_P]]=FALSE),AH499+Weekly[[#This Row],[BF V Odds]]-1,AH499-1)))</f>
        <v>-10.389999999999986</v>
      </c>
      <c r="AI500" s="24">
        <f>IF(Weekly[[#This Row],[Actual]]="","",IF(AND(Weekly[[#This Row],[QDA_P]]=FALSE,Weekly[[#This Row],[Actual]]=TRUE),AI499+Weekly[[#This Row],[BF H Odds]]-1,IF(AND(Weekly[[#This Row],[QDA_P]]=TRUE,Weekly[[#This Row],[Actual]]=FALSE),AI499+Weekly[[#This Row],[BF V Odds]]-1,AI499-1)))</f>
        <v>92.619999999999976</v>
      </c>
      <c r="AJ500" s="24">
        <f>IF(Weekly[[#This Row],[Actual]]="","",IF(AND(Weekly[[#This Row],[KNC_P]]=FALSE,Weekly[[#This Row],[Actual]]=TRUE),AJ499+Weekly[[#This Row],[BF H Odds]]-1,IF(AND(Weekly[[#This Row],[KNC_P]]=TRUE,Weekly[[#This Row],[Actual]]=FALSE),AJ499+Weekly[[#This Row],[BF V Odds]]-1,AJ499-1)))</f>
        <v>65.249999999999957</v>
      </c>
      <c r="AK500" s="24">
        <f>IF(Weekly[[#This Row],[Actual]]="","",IF(AND(Weekly[[#This Row],[KNC_P]]=FALSE,Weekly[[#This Row],[Actual]]=TRUE),AK499+Weekly[[#This Row],[BF H Odds]]-1,IF(AND(Weekly[[#This Row],[KNC_P]]=TRUE,Weekly[[#This Row],[Actual]]=FALSE),AK499+Weekly[[#This Row],[BF V Odds]]-1,AK499-1)))</f>
        <v>64.149999999999949</v>
      </c>
      <c r="AL500" s="30">
        <f>IF(Weekly[[#This Row],[Actual]]="","",COUNTIF(Weekly[[#This Row],[SVC_P]:[QDA_P]],TRUE))</f>
        <v>7</v>
      </c>
      <c r="AM500" s="30">
        <f>IF(Weekly[[#This Row],[Actual]]="","",COUNTIF(Weekly[[#This Row],[SVC_P]:[QDA_P]],FALSE))</f>
        <v>0</v>
      </c>
      <c r="AN500" s="36">
        <f>IF(AND(Weekly[[#This Row],[BF V Odds]]&gt;$BO$6,Weekly[[#This Row],[BF V Odds]] &lt; $BO$7),Weekly[[#This Row],[BF V Odds]],"")</f>
        <v>6.4</v>
      </c>
      <c r="AO500" s="36" t="str">
        <f>IF(AND(Weekly[[#This Row],[BF H Odds]]&gt;$BO$6, Weekly[[#This Row],[BF H Odds]] &lt; $BO$7),Weekly[[#This Row],[BF H Odds]],"")</f>
        <v/>
      </c>
      <c r="AP500" s="37">
        <f>IF(AND(Weekly[[#This Row],[V Odds &lt;]]="",Weekly[[#This Row],[H Odds &lt;]]=""),AP499,IF(AND(Weekly[[#This Row],[H Odds &lt;]]&lt;&gt;"",Weekly[[#This Row],[SVC_P]]=TRUE,Weekly[[#This Row],[Actual]]=TRUE),AP499+Weekly[[#This Row],[H Odds &lt;]]-1,IF(AND(Weekly[[#This Row],[V Odds &lt;]]&lt;&gt;"",Weekly[[#This Row],[SVC_P]]=FALSE,Weekly[[#This Row],[Actual]]=FALSE),AP499+Weekly[[#This Row],[V Odds &lt;]]-1,IF(AND(Weekly[[#This Row],[V Odds &lt;]]&lt;&gt;"",Weekly[[#This Row],[SVC_P]]=FALSE,Weekly[[#This Row],[Actual]]=TRUE),AP499-1,IF(AND(Weekly[[#This Row],[H Odds &lt;]]&lt;&gt;"",Weekly[[#This Row],[SVC_P]]=TRUE,Weekly[[#This Row],[Actual]]=FALSE),AP499-1,AP499)))))</f>
        <v>83.63000000000001</v>
      </c>
      <c r="AQ500" s="37">
        <f>IF(AND(Weekly[[#This Row],[V Odds &lt;]]="",Weekly[[#This Row],[H Odds &lt;]]=""),AQ499,IF(AND(Weekly[[#This Row],[H Odds &lt;]]&lt;&gt;"",Weekly[[#This Row],[ADBC_P]]=TRUE,Weekly[[#This Row],[Actual]]=TRUE),AQ499+Weekly[[#This Row],[H Odds &lt;]]-1,IF(AND(Weekly[[#This Row],[V Odds &lt;]]&lt;&gt;"",Weekly[[#This Row],[ADBC_P]]=FALSE,Weekly[[#This Row],[Actual]]=FALSE),AQ499+Weekly[[#This Row],[V Odds &lt;]]-1,IF(AND(Weekly[[#This Row],[V Odds &lt;]]&lt;&gt;"",Weekly[[#This Row],[ADBC_P]]=FALSE,Weekly[[#This Row],[Actual]]=TRUE),AQ499-1,IF(AND(Weekly[[#This Row],[H Odds &lt;]]&lt;&gt;"",Weekly[[#This Row],[ADBC_P]]=TRUE,Weekly[[#This Row],[Actual]]=FALSE),AQ499-1,AQ499)))))</f>
        <v>56.33</v>
      </c>
      <c r="AR500" s="37">
        <f>IF(AND(Weekly[[#This Row],[V Odds &lt;]]="",Weekly[[#This Row],[H Odds &lt;]]=""),AR499,IF(AND(Weekly[[#This Row],[H Odds &lt;]]&lt;&gt;"",Weekly[[#This Row],[RFC_P]]=TRUE,Weekly[[#This Row],[Actual]]=TRUE),AR499+Weekly[[#This Row],[H Odds &lt;]]-1,IF(AND(Weekly[[#This Row],[V Odds &lt;]]&lt;&gt;"",Weekly[[#This Row],[RFC_P]]=FALSE,Weekly[[#This Row],[Actual]]=FALSE),AR499+Weekly[[#This Row],[V Odds &lt;]]-1,IF(AND(Weekly[[#This Row],[V Odds &lt;]]&lt;&gt;"",Weekly[[#This Row],[RFC_P]]=FALSE,Weekly[[#This Row],[Actual]]=TRUE),AR499-1,IF(AND(Weekly[[#This Row],[H Odds &lt;]]&lt;&gt;"",Weekly[[#This Row],[RFC_P]]=TRUE,Weekly[[#This Row],[Actual]]=FALSE),AR499-1,AR499)))))</f>
        <v>73.439999999999984</v>
      </c>
      <c r="AS500" s="37">
        <f>IF(AND(Weekly[[#This Row],[V Odds &lt;]]="",Weekly[[#This Row],[H Odds &lt;]]=""),AS499,IF(AND(Weekly[[#This Row],[H Odds &lt;]]&lt;&gt;"",Weekly[[#This Row],[GBC_P]]=TRUE,Weekly[[#This Row],[Actual]]=TRUE),AS499+Weekly[[#This Row],[H Odds &lt;]]-1,IF(AND(Weekly[[#This Row],[V Odds &lt;]]&lt;&gt;"",Weekly[[#This Row],[GBC_P]]=FALSE,Weekly[[#This Row],[Actual]]=FALSE),AS499+Weekly[[#This Row],[V Odds &lt;]]-1,IF(AND(Weekly[[#This Row],[V Odds &lt;]]&lt;&gt;"",Weekly[[#This Row],[GBC_P]]=FALSE,Weekly[[#This Row],[Actual]]=TRUE),AS499-1,IF(AND(Weekly[[#This Row],[H Odds &lt;]]&lt;&gt;"",Weekly[[#This Row],[GBC_P]]=TRUE,Weekly[[#This Row],[Actual]]=FALSE),AS499-1,AS499)))))</f>
        <v>63.78</v>
      </c>
      <c r="AT500" s="37">
        <f>IF(AND(Weekly[[#This Row],[V Odds &lt;]]="",Weekly[[#This Row],[H Odds &lt;]]=""),AT499,IF(AND(Weekly[[#This Row],[H Odds &lt;]]&lt;&gt;"",Weekly[[#This Row],[HGBC_P]]=TRUE,Weekly[[#This Row],[Actual]]=TRUE),AT499+Weekly[[#This Row],[H Odds &lt;]]-1,IF(AND(Weekly[[#This Row],[V Odds &lt;]]&lt;&gt;"",Weekly[[#This Row],[HGBC_P]]=FALSE,Weekly[[#This Row],[Actual]]=FALSE),AT499+Weekly[[#This Row],[V Odds &lt;]]-1,IF(AND(Weekly[[#This Row],[V Odds &lt;]]&lt;&gt;"",Weekly[[#This Row],[HGBC_P]]=FALSE,Weekly[[#This Row],[Actual]]=TRUE),AT499-1,IF(AND(Weekly[[#This Row],[H Odds &lt;]]&lt;&gt;"",Weekly[[#This Row],[HGBC_P]]=TRUE,Weekly[[#This Row],[Actual]]=FALSE),AT499-1,AT499)))))</f>
        <v>57.16</v>
      </c>
      <c r="AU500" s="37">
        <f>IF(AND(Weekly[[#This Row],[V Odds &lt;]]="",Weekly[[#This Row],[H Odds &lt;]]=""),AU499,IF(AND(Weekly[[#This Row],[H Odds &lt;]]&lt;&gt;"",Weekly[[#This Row],[XGB_P]]=TRUE,Weekly[[#This Row],[Actual]]=TRUE),AU499+Weekly[[#This Row],[H Odds &lt;]]-1,IF(AND(Weekly[[#This Row],[V Odds &lt;]]&lt;&gt;"",Weekly[[#This Row],[XGB_P]]=FALSE,Weekly[[#This Row],[Actual]]=FALSE),AU499+Weekly[[#This Row],[V Odds &lt;]]-1,IF(AND(Weekly[[#This Row],[V Odds &lt;]]&lt;&gt;"",Weekly[[#This Row],[XGB_P]]=FALSE,Weekly[[#This Row],[Actual]]=TRUE),AU499-1,IF(AND(Weekly[[#This Row],[H Odds &lt;]]&lt;&gt;"",Weekly[[#This Row],[XGB_P]]=TRUE,Weekly[[#This Row],[Actual]]=FALSE),AU499-1,AU499)))))</f>
        <v>70.760000000000005</v>
      </c>
      <c r="AV500" s="37">
        <f>IF(AND(Weekly[[#This Row],[V Odds &lt;]]="",Weekly[[#This Row],[H Odds &lt;]]=""),AV499,IF(AND(Weekly[[#This Row],[H Odds &lt;]]&lt;&gt;"",Weekly[[#This Row],[QDA_P]]=TRUE,Weekly[[#This Row],[Actual]]=TRUE),AV499+Weekly[[#This Row],[H Odds &lt;]]-1,IF(AND(Weekly[[#This Row],[V Odds &lt;]]&lt;&gt;"",Weekly[[#This Row],[QDA_P]]=FALSE,Weekly[[#This Row],[Actual]]=FALSE),AV499+Weekly[[#This Row],[V Odds &lt;]]-1,IF(AND(Weekly[[#This Row],[V Odds &lt;]]&lt;&gt;"",Weekly[[#This Row],[QDA_P]]=FALSE,Weekly[[#This Row],[Actual]]=TRUE),AV499-1,IF(AND(Weekly[[#This Row],[H Odds &lt;]]&lt;&gt;"",Weekly[[#This Row],[QDA_P]]=TRUE,Weekly[[#This Row],[Actual]]=FALSE),AV499-1,AV499)))))</f>
        <v>63.299999999999983</v>
      </c>
      <c r="AW500" s="37">
        <f>IF(AND(Weekly[[#This Row],[H Odds &lt;]]="",Weekly[[#This Row],[V Odds &lt;]]=""),AW499,IF(AND(Weekly[[#This Row],[KNC_P]]=Weekly[[#This Row],[Actual]],Weekly[[#This Row],[KNC_P]]=TRUE),AW499+Weekly[[#This Row],[BF H Odds]]-1,IF(AND(Weekly[[#This Row],[KNC_P]]=Weekly[[#This Row],[Actual]],Weekly[[#This Row],[KNC_P]]=FALSE),AW499+Weekly[[#This Row],[BF V Odds]]-1,AW499-1)))</f>
        <v>53.860000000000014</v>
      </c>
      <c r="AX500" s="37">
        <f>IF(AND(Weekly[[#This Row],[V Odds &lt;]]="",Weekly[[#This Row],[H Odds &lt;]]=""),AX499,IF(AND(Weekly[[#This Row],[V Odds &lt;]]&lt;&gt;"",Weekly[[#This Row],[FALSES]]&gt;0,Weekly[[#This Row],[Actual]]=FALSE),AX499+Weekly[[#This Row],[V Odds &lt;]]-1,IF(AND(Weekly[[#This Row],[H Odds &lt;]]&lt;&gt;"",Weekly[[#This Row],[TRUES]]&gt;0,Weekly[[#This Row],[Actual]]=TRUE),AX499+Weekly[[#This Row],[H Odds &lt;]]-1,IF(AND(Weekly[[#This Row],[V Odds &lt;]]&lt;&gt;"",Weekly[[#This Row],[FALSES]]=0),AX499,IF(AND(Weekly[[#This Row],[H Odds &lt;]]&lt;&gt;"",Weekly[[#This Row],[TRUES]]=0),AX499,AX499-1)))))</f>
        <v>113.49999999999996</v>
      </c>
      <c r="AY500" s="37">
        <f>IF(AND(Weekly[[#This Row],[V Odds &lt;]]="",Weekly[[#This Row],[H Odds &lt;]]=""),AY499,IF(AND(Weekly[[#This Row],[V Odds &lt;]]&lt;&gt;"",Weekly[[#This Row],[FALSES]]&gt;0,Weekly[[#This Row],[Actual]]=FALSE),AY499+((Weekly[[#This Row],[V Odds &lt;]]-1)*0.92),IF(AND(Weekly[[#This Row],[H Odds &lt;]]&lt;&gt;"",Weekly[[#This Row],[TRUES]]&gt;0,Weekly[[#This Row],[Actual]]=TRUE),AY499+((Weekly[[#This Row],[H Odds &lt;]]-1)*0.92),IF(AND(Weekly[[#This Row],[V Odds &lt;]]&lt;&gt;"",Weekly[[#This Row],[FALSES]]=0),AY499,IF(AND(Weekly[[#This Row],[H Odds &lt;]]&lt;&gt;"",Weekly[[#This Row],[TRUES]]=0),AY499,AY499-1)))))</f>
        <v>102.10000000000002</v>
      </c>
      <c r="AZ500" s="37">
        <f>IF(AND(Weekly[[#This Row],[V Odds &lt;]]="",Weekly[[#This Row],[H Odds &lt;]]=""),AZ499,IF(AND(Weekly[[#This Row],[V Odds &lt;]]&lt;&gt;"",Weekly[[#This Row],[Actual]]=FALSE),AZ499+Weekly[[#This Row],[V Odds &lt;]]-1,IF(AND(Weekly[[#This Row],[H Odds &lt;]]&lt;&gt;"",Weekly[[#This Row],[Actual]]=TRUE),AZ499+Weekly[[#This Row],[H Odds &lt;]]-1,AZ499-1)))</f>
        <v>104.96999999999997</v>
      </c>
      <c r="BA500" s="38">
        <f>IF(Weekly[[#This Row],[H Odds &lt;]]="",BA499,IF(AND(Weekly[[#This Row],[H Odds &lt;]]&lt;&gt;"",Weekly[[#This Row],[SVC_P]]=TRUE,Weekly[[#This Row],[Actual]]=TRUE),BA499+Weekly[[#This Row],[H Odds &lt;]]-1,IF(AND(Weekly[[#This Row],[H Odds &lt;]]&lt;&gt;"",Weekly[[#This Row],[SVC_P]]=TRUE,Weekly[[#This Row],[Actual]]=FALSE),BA499-1,BA499)))</f>
        <v>79.589999999999989</v>
      </c>
      <c r="BB500" s="38">
        <f>IF(Weekly[[#This Row],[H Odds &lt;]]="",BB499,IF(AND(Weekly[[#This Row],[H Odds &lt;]]&lt;&gt;"",Weekly[[#This Row],[ADBC_P]]=TRUE,Weekly[[#This Row],[Actual]]=TRUE),BB499+Weekly[[#This Row],[H Odds &lt;]]-1,IF(AND(Weekly[[#This Row],[H Odds &lt;]]&lt;&gt;"",Weekly[[#This Row],[ADBC_P]]=TRUE,Weekly[[#This Row],[Actual]]=FALSE),BB499-1,BB499)))</f>
        <v>53.41</v>
      </c>
      <c r="BC500" s="38">
        <f>IF(Weekly[[#This Row],[H Odds &lt;]]="",BC499,IF(AND(Weekly[[#This Row],[H Odds &lt;]]&lt;&gt;"",Weekly[[#This Row],[RFC_P]]=TRUE,Weekly[[#This Row],[Actual]]=TRUE),BC499+Weekly[[#This Row],[H Odds &lt;]]-1,IF(AND(Weekly[[#This Row],[H Odds &lt;]]&lt;&gt;"",Weekly[[#This Row],[RFC_P]]=TRUE,Weekly[[#This Row],[Actual]]=FALSE),BC499-1,BC499)))</f>
        <v>55.109999999999992</v>
      </c>
      <c r="BD500" s="38">
        <f>IF(Weekly[[#This Row],[H Odds &lt;]]="",BD499,IF(AND(Weekly[[#This Row],[H Odds &lt;]]&lt;&gt;"",Weekly[[#This Row],[GBC_P]]=TRUE,Weekly[[#This Row],[Actual]]=TRUE),BD499+Weekly[[#This Row],[H Odds &lt;]]-1,IF(AND(Weekly[[#This Row],[H Odds &lt;]]&lt;&gt;"",Weekly[[#This Row],[GBC_P]]=TRUE,Weekly[[#This Row],[Actual]]=FALSE),BD499-1,BD499)))</f>
        <v>55.110000000000007</v>
      </c>
      <c r="BE500" s="38">
        <f>IF(Weekly[[#This Row],[H Odds &lt;]]="",BE499,IF(AND(Weekly[[#This Row],[H Odds &lt;]]&lt;&gt;"",Weekly[[#This Row],[HGBC_P]]=TRUE,Weekly[[#This Row],[Actual]]=TRUE),BE499+Weekly[[#This Row],[H Odds &lt;]]-1,IF(AND(Weekly[[#This Row],[H Odds &lt;]]&lt;&gt;"",Weekly[[#This Row],[HGBC_P]]=TRUE,Weekly[[#This Row],[Actual]]=FALSE),BE499-1,BE499)))</f>
        <v>58.459999999999994</v>
      </c>
      <c r="BF500" s="38">
        <f>IF(Weekly[[#This Row],[H Odds &lt;]]="",BF499,IF(AND(Weekly[[#This Row],[H Odds &lt;]]&lt;&gt;"",Weekly[[#This Row],[XGB_P]]=TRUE,Weekly[[#This Row],[Actual]]=TRUE),BF499+Weekly[[#This Row],[H Odds &lt;]]-1,IF(AND(Weekly[[#This Row],[H Odds &lt;]]&lt;&gt;"",Weekly[[#This Row],[XGB_P]]=TRUE,Weekly[[#This Row],[Actual]]=FALSE),BF499-1,BF499)))</f>
        <v>65.08</v>
      </c>
      <c r="BG500" s="38">
        <f>IF(Weekly[[#This Row],[H Odds &lt;]]="",BG499,IF(AND(Weekly[[#This Row],[H Odds &lt;]]&lt;&gt;"",Weekly[[#This Row],[QDA_P]]=TRUE,Weekly[[#This Row],[Actual]]=TRUE),BG499+Weekly[[#This Row],[H Odds &lt;]]-1,IF(AND(Weekly[[#This Row],[H Odds &lt;]]&lt;&gt;"",Weekly[[#This Row],[QDA_P]]=TRUE,Weekly[[#This Row],[Actual]]=FALSE),BG499-1,BG499)))</f>
        <v>50.429999999999993</v>
      </c>
      <c r="BH500" s="38">
        <f>IF(Weekly[[#This Row],[H Odds &lt;]]="",BH499,IF(AND(Weekly[[#This Row],[H Odds &lt;]]&lt;&gt;"",Weekly[[#This Row],[KNC_P]]=TRUE,Weekly[[#This Row],[Actual]]=TRUE),BH499+Weekly[[#This Row],[H Odds &lt;]]-1,IF(AND(Weekly[[#This Row],[H Odds &lt;]]&lt;&gt;"",Weekly[[#This Row],[KNC_P]]=TRUE,Weekly[[#This Row],[Actual]]=FALSE),BH499-1,BH499)))</f>
        <v>58.499999999999993</v>
      </c>
      <c r="BI500" s="38">
        <f>IF(Weekly[[#This Row],[H Odds &lt;]]="",BI499,IF(AND(Weekly[[#This Row],[H Odds &lt;]]&lt;&gt;"",Weekly[[#This Row],[TRUES]]&gt;0,Weekly[[#This Row],[Actual]]=TRUE),BI499+Weekly[[#This Row],[H Odds &lt;]]-1,IF(AND(Weekly[[#This Row],[H Odds &lt;]]&lt;&gt;"",Weekly[[#This Row],[TRUES]]=0),BI499,BI499-1)))</f>
        <v>79.589999999999989</v>
      </c>
      <c r="BJ500" s="38">
        <f>IF(Weekly[[#This Row],[H Odds &lt;]]="",BJ499,IF(AND(Weekly[[#This Row],[H Odds &lt;]]&lt;&gt;"",Weekly[[#This Row],[Actual]]=TRUE),BJ499+Weekly[[#This Row],[H Odds &lt;]]-1,IF(AND(Weekly[[#This Row],[H Odds &lt;]]&lt;&gt;"",Weekly[[#This Row],[Actual]]=FALSE),BJ499-1,BJ499)))</f>
        <v>81.489999999999995</v>
      </c>
      <c r="BK500" s="58">
        <f>IF(AND(Weekly[[#This Row],[TRUES]]&gt;4,Weekly[[#This Row],[Actual]]=TRUE),BK499+Weekly[[#This Row],[BF H Odds]]-1,IF(AND(Weekly[[#This Row],[FALSES]]&gt;4,Weekly[[#This Row],[Actual]]=FALSE),BK499+Weekly[[#This Row],[BF V Odds]]-1,IF(AND(Weekly[[#This Row],[TRUES]]&gt;4,Weekly[[#This Row],[Actual]]=FALSE),BK499-1,IF(AND(Weekly[[#This Row],[FALSES]]&gt;4,Weekly[[#This Row],[Actual]]=TRUE),BK499-1,BK499))))</f>
        <v>-5.3199999999999719</v>
      </c>
      <c r="BL500" s="58">
        <f>IF(AND(Weekly[[#This Row],[TRUES]]&gt;5,Weekly[[#This Row],[Actual]]=TRUE),BL499+Weekly[[#This Row],[BF H Odds]]-1,IF(AND(Weekly[[#This Row],[FALSES]]&gt;5,Weekly[[#This Row],[Actual]]=FALSE),BL499+Weekly[[#This Row],[BF V Odds]]-1,IF(AND(Weekly[[#This Row],[TRUES]]&gt;5,Weekly[[#This Row],[Actual]]=FALSE),BL499-1,IF(AND(Weekly[[#This Row],[FALSES]]&gt;5,Weekly[[#This Row],[Actual]]=TRUE),BL499-1,BL499))))</f>
        <v>7.180000000000021</v>
      </c>
      <c r="BM500" s="58">
        <f>IF(AND(Weekly[[#This Row],[TRUES]]&gt;6,Weekly[[#This Row],[Actual]]=TRUE),BM499+Weekly[[#This Row],[BF H Odds]]-1,IF(AND(Weekly[[#This Row],[FALSES]]&gt;6,Weekly[[#This Row],[Actual]]=FALSE),BM499+Weekly[[#This Row],[BF V Odds]]-1,IF(AND(Weekly[[#This Row],[TRUES]]&gt;6,Weekly[[#This Row],[Actual]]=FALSE),BM499-1,IF(AND(Weekly[[#This Row],[FALSES]]&gt;6,Weekly[[#This Row],[Actual]]=TRUE),BM499-1,BM499))))</f>
        <v>38.800000000000011</v>
      </c>
    </row>
    <row r="501" spans="1:65" x14ac:dyDescent="0.25">
      <c r="A501" s="34"/>
      <c r="B501" s="10">
        <v>44305</v>
      </c>
      <c r="C501" s="17" t="s">
        <v>22</v>
      </c>
      <c r="D501" s="15" t="s">
        <v>17</v>
      </c>
      <c r="E501" t="b">
        <v>1</v>
      </c>
      <c r="F501" t="b">
        <v>0</v>
      </c>
      <c r="G501" t="b">
        <v>1</v>
      </c>
      <c r="H501" t="b">
        <v>1</v>
      </c>
      <c r="I501" t="b">
        <v>0</v>
      </c>
      <c r="J501" t="b">
        <v>1</v>
      </c>
      <c r="K501" t="b">
        <v>1</v>
      </c>
      <c r="L501" t="b">
        <v>1</v>
      </c>
      <c r="M501" t="s">
        <v>101</v>
      </c>
      <c r="N501">
        <v>28.37</v>
      </c>
      <c r="O501">
        <f>IF(Weekly[[#This Row],[H/V]]="H",Weekly[[#This Row],[BF H Odds]],IF(Weekly[[#This Row],[H/V]]="V",Weekly[[#This Row],[BF V Odds]],""))</f>
        <v>3.7</v>
      </c>
      <c r="P501" t="b">
        <v>1</v>
      </c>
      <c r="Q501" t="s">
        <v>76</v>
      </c>
      <c r="R501" s="35">
        <f>IFERROR(IF(Weekly[[#This Row],[Won Bet?]]="yes",R500+(Weekly[[#This Row],[BF Odds]]*Weekly[[#This Row],[BF Stake]])-Weekly[[#This Row],[BF Stake]],R500-Weekly[[#This Row],[BF Stake]]),R500)</f>
        <v>1334.6595000000004</v>
      </c>
      <c r="S501" s="9">
        <f>IFERROR(IF(Weekly[[#This Row],[Won Bet?]]="yes",S500+(((Weekly[[#This Row],[BF Odds]]*Weekly[[#This Row],[BF Stake]])-Weekly[[#This Row],[BF Stake]])*0.92),S500-Weekly[[#This Row],[BF Stake]]),S500)</f>
        <v>1267.5291400000001</v>
      </c>
      <c r="T501">
        <v>3.7</v>
      </c>
      <c r="U501">
        <v>1.36</v>
      </c>
      <c r="V501" s="24">
        <f>IF(Weekly[[#This Row],[Actual]]="","",IF(AND(Weekly[[#This Row],[SVC_P]]=Weekly[[#This Row],[Actual]],Weekly[[#This Row],[SVC_P]]=TRUE),V500+Weekly[[#This Row],[BF H Odds]]-1,IF(AND(Weekly[[#This Row],[SVC_P]]=Weekly[[#This Row],[Actual]],Weekly[[#This Row],[SVC_P]]=FALSE),V500+Weekly[[#This Row],[BF V Odds]]-1,V500-1)))</f>
        <v>58.690000000000055</v>
      </c>
      <c r="W501" s="24">
        <f>IF(Weekly[[#This Row],[Actual]]="","",IF(AND(Weekly[[#This Row],[SVC_P]]=FALSE,Weekly[[#This Row],[Actual]]=TRUE),W500+Weekly[[#This Row],[BF H Odds]]-1,IF(AND(Weekly[[#This Row],[SVC_P]]=TRUE,Weekly[[#This Row],[Actual]]=FALSE,),W500+Weekly[[#This Row],[BF V Odds]]-1,W500-1)))</f>
        <v>-430.21</v>
      </c>
      <c r="X501" s="24">
        <f>IF(Weekly[[#This Row],[Actual]]="","",IF(AND(Weekly[[#This Row],[ADBC_P]]=Weekly[[#This Row],[Actual]],Weekly[[#This Row],[ADBC_P]]=TRUE),X500+Weekly[[#This Row],[BF H Odds]]-1,IF(AND(Weekly[[#This Row],[ADBC_P]]=Weekly[[#This Row],[Actual]],Weekly[[#This Row],[ADBC_P]]=FALSE),X500+Weekly[[#This Row],[BF V Odds]]-1,X500-1)))</f>
        <v>8.7100000000000186</v>
      </c>
      <c r="Y501" s="24">
        <f>IF(Weekly[[#This Row],[Actual]]="","",IF(AND(Weekly[[#This Row],[ADBC_P]]=FALSE,Weekly[[#This Row],[Actual]]=TRUE),Y500+Weekly[[#This Row],[BF H Odds]]-1,IF(AND(Weekly[[#This Row],[ADBC_P]]=TRUE,Weekly[[#This Row],[Actual]]=FALSE),Y500+Weekly[[#This Row],[BF V Odds]]-1,Y500-1)))</f>
        <v>72.88</v>
      </c>
      <c r="Z501" s="24">
        <f>IF(Weekly[[#This Row],[Actual]]="","",IF(AND(Weekly[[#This Row],[RFC_P]]=Weekly[[#This Row],[Actual]],Weekly[[#This Row],[RFC_P]]=TRUE),Z500+Weekly[[#This Row],[BF H Odds]]-1,IF(AND(Weekly[[#This Row],[RFC_P]]=Weekly[[#This Row],[Actual]],Weekly[[#This Row],[RFC_P]]=FALSE),Z500+Weekly[[#This Row],[BF V Odds]]-1,Z500-1)))</f>
        <v>25.140000000000008</v>
      </c>
      <c r="AA501" s="24">
        <f>IF(Weekly[[#This Row],[Actual]]="","",IF(AND(Weekly[[#This Row],[RFC_P]]=FALSE,Weekly[[#This Row],[Actual]]=TRUE),AA500+Weekly[[#This Row],[BF H Odds]]-1,IF(AND(Weekly[[#This Row],[RFC_P]]=TRUE,Weekly[[#This Row],[Actual]]=FALSE),AA500+Weekly[[#This Row],[BF V Odds]]-1,AA500-1)))</f>
        <v>56.449999999999974</v>
      </c>
      <c r="AB501" s="24">
        <f>IF(Weekly[[#This Row],[Actual]]="","",IF(AND(Weekly[[#This Row],[GBC_P]]=Weekly[[#This Row],[Actual]],Weekly[[#This Row],[GBC_P]]=TRUE),AB500+Weekly[[#This Row],[BF H Odds]]-1,IF(AND(Weekly[[#This Row],[GBC_P]]=Weekly[[#This Row],[Actual]],Weekly[[#This Row],[GBC_P]]=FALSE),AB500+Weekly[[#This Row],[BF V Odds]]-1,AB500-1)))</f>
        <v>13.130000000000006</v>
      </c>
      <c r="AC501" s="24">
        <f>IF(Weekly[[#This Row],[Actual]]="","",IF(AND(Weekly[[#This Row],[GBC_P]]=FALSE,Weekly[[#This Row],[Actual]]=TRUE),AC500+Weekly[[#This Row],[BF H Odds]]-1,IF(AND(Weekly[[#This Row],[GBC_P]]=TRUE,Weekly[[#This Row],[Actual]]=FALSE),AC500+Weekly[[#This Row],[BF V Odds]]-1,AC500-1)))</f>
        <v>68.459999999999937</v>
      </c>
      <c r="AD501" s="24">
        <f>IF(Weekly[[#This Row],[Actual]]="","",IF(AND(Weekly[[#This Row],[HGBC_P]]=Weekly[[#This Row],[Actual]],Weekly[[#This Row],[HGBC_P]]=TRUE),AD500+Weekly[[#This Row],[BF H Odds]]-1,IF(AND(Weekly[[#This Row],[HGBC_P]]=Weekly[[#This Row],[Actual]],Weekly[[#This Row],[HGBC_P]]=FALSE),AD500+Weekly[[#This Row],[BF V Odds]]-1,AD500-1)))</f>
        <v>-2.9799999999999756</v>
      </c>
      <c r="AE501" s="24">
        <f>IF(Weekly[[#This Row],[Actual]]="","",IF(AND(Weekly[[#This Row],[HGBC_P]]=FALSE,Weekly[[#This Row],[Actual]]=TRUE),AE500+Weekly[[#This Row],[BF H Odds]]-1,IF(AND(Weekly[[#This Row],[HGBC_P]]=TRUE,Weekly[[#This Row],[Actual]]=FALSE),AE500+Weekly[[#This Row],[BF V Odds]]-1,AE500-1)))</f>
        <v>84.569999999999979</v>
      </c>
      <c r="AF501" s="24">
        <f>IF(Weekly[[#This Row],[Actual]]="","",IF(AND(Weekly[[#This Row],[XGB_P]]=Weekly[[#This Row],[Actual]],Weekly[[#This Row],[XGB_P]]=TRUE),AF500+Weekly[[#This Row],[BF H Odds]]-1,IF(AND(Weekly[[#This Row],[XGB_P]]=Weekly[[#This Row],[Actual]],Weekly[[#This Row],[XGB_P]]=FALSE),AF500+Weekly[[#This Row],[BF V Odds]]-1,AF500-1)))</f>
        <v>27.320000000000022</v>
      </c>
      <c r="AG501" s="24">
        <f>IF(Weekly[[#This Row],[Actual]]="","",IF(AND(Weekly[[#This Row],[XGB_P]]=FALSE,Weekly[[#This Row],[Actual]]=TRUE),AG500+Weekly[[#This Row],[BF H Odds]]-1,IF(AND(Weekly[[#This Row],[XGB_P]]=TRUE,Weekly[[#This Row],[Actual]]=FALSE),AG500+Weekly[[#This Row],[BF V Odds]]-1,AG500-1)))</f>
        <v>54.269999999999989</v>
      </c>
      <c r="AH501" s="24">
        <f>IF(Weekly[[#This Row],[Actual]]="","",IF(AND(Weekly[[#This Row],[QDA_P]]=Weekly[[#This Row],[Actual]],Weekly[[#This Row],[QDA_P]]=TRUE),AH500+Weekly[[#This Row],[BF H Odds]]-1,IF(AND(Weekly[[#This Row],[QDA_P]]=Weekly[[#This Row],[Actual]],Weekly[[#This Row],[QDA_P]]=FALSE),AH500+Weekly[[#This Row],[BF V Odds]]-1,AH500-1)))</f>
        <v>-10.029999999999987</v>
      </c>
      <c r="AI501" s="24">
        <f>IF(Weekly[[#This Row],[Actual]]="","",IF(AND(Weekly[[#This Row],[QDA_P]]=FALSE,Weekly[[#This Row],[Actual]]=TRUE),AI500+Weekly[[#This Row],[BF H Odds]]-1,IF(AND(Weekly[[#This Row],[QDA_P]]=TRUE,Weekly[[#This Row],[Actual]]=FALSE),AI500+Weekly[[#This Row],[BF V Odds]]-1,AI500-1)))</f>
        <v>91.619999999999976</v>
      </c>
      <c r="AJ501" s="24">
        <f>IF(Weekly[[#This Row],[Actual]]="","",IF(AND(Weekly[[#This Row],[KNC_P]]=FALSE,Weekly[[#This Row],[Actual]]=TRUE),AJ500+Weekly[[#This Row],[BF H Odds]]-1,IF(AND(Weekly[[#This Row],[KNC_P]]=TRUE,Weekly[[#This Row],[Actual]]=FALSE),AJ500+Weekly[[#This Row],[BF V Odds]]-1,AJ500-1)))</f>
        <v>64.249999999999957</v>
      </c>
      <c r="AK501" s="24">
        <f>IF(Weekly[[#This Row],[Actual]]="","",IF(AND(Weekly[[#This Row],[KNC_P]]=FALSE,Weekly[[#This Row],[Actual]]=TRUE),AK500+Weekly[[#This Row],[BF H Odds]]-1,IF(AND(Weekly[[#This Row],[KNC_P]]=TRUE,Weekly[[#This Row],[Actual]]=FALSE),AK500+Weekly[[#This Row],[BF V Odds]]-1,AK500-1)))</f>
        <v>63.149999999999949</v>
      </c>
      <c r="AL501" s="30">
        <f>IF(Weekly[[#This Row],[Actual]]="","",COUNTIF(Weekly[[#This Row],[SVC_P]:[QDA_P]],TRUE))</f>
        <v>5</v>
      </c>
      <c r="AM501" s="30">
        <f>IF(Weekly[[#This Row],[Actual]]="","",COUNTIF(Weekly[[#This Row],[SVC_P]:[QDA_P]],FALSE))</f>
        <v>2</v>
      </c>
      <c r="AN501" s="36">
        <f>IF(AND(Weekly[[#This Row],[BF V Odds]]&gt;$BO$6,Weekly[[#This Row],[BF V Odds]] &lt; $BO$7),Weekly[[#This Row],[BF V Odds]],"")</f>
        <v>3.7</v>
      </c>
      <c r="AO501" s="36" t="str">
        <f>IF(AND(Weekly[[#This Row],[BF H Odds]]&gt;$BO$6, Weekly[[#This Row],[BF H Odds]] &lt; $BO$7),Weekly[[#This Row],[BF H Odds]],"")</f>
        <v/>
      </c>
      <c r="AP501" s="37">
        <f>IF(AND(Weekly[[#This Row],[V Odds &lt;]]="",Weekly[[#This Row],[H Odds &lt;]]=""),AP500,IF(AND(Weekly[[#This Row],[H Odds &lt;]]&lt;&gt;"",Weekly[[#This Row],[SVC_P]]=TRUE,Weekly[[#This Row],[Actual]]=TRUE),AP500+Weekly[[#This Row],[H Odds &lt;]]-1,IF(AND(Weekly[[#This Row],[V Odds &lt;]]&lt;&gt;"",Weekly[[#This Row],[SVC_P]]=FALSE,Weekly[[#This Row],[Actual]]=FALSE),AP500+Weekly[[#This Row],[V Odds &lt;]]-1,IF(AND(Weekly[[#This Row],[V Odds &lt;]]&lt;&gt;"",Weekly[[#This Row],[SVC_P]]=FALSE,Weekly[[#This Row],[Actual]]=TRUE),AP500-1,IF(AND(Weekly[[#This Row],[H Odds &lt;]]&lt;&gt;"",Weekly[[#This Row],[SVC_P]]=TRUE,Weekly[[#This Row],[Actual]]=FALSE),AP500-1,AP500)))))</f>
        <v>83.63000000000001</v>
      </c>
      <c r="AQ501" s="37">
        <f>IF(AND(Weekly[[#This Row],[V Odds &lt;]]="",Weekly[[#This Row],[H Odds &lt;]]=""),AQ500,IF(AND(Weekly[[#This Row],[H Odds &lt;]]&lt;&gt;"",Weekly[[#This Row],[ADBC_P]]=TRUE,Weekly[[#This Row],[Actual]]=TRUE),AQ500+Weekly[[#This Row],[H Odds &lt;]]-1,IF(AND(Weekly[[#This Row],[V Odds &lt;]]&lt;&gt;"",Weekly[[#This Row],[ADBC_P]]=FALSE,Weekly[[#This Row],[Actual]]=FALSE),AQ500+Weekly[[#This Row],[V Odds &lt;]]-1,IF(AND(Weekly[[#This Row],[V Odds &lt;]]&lt;&gt;"",Weekly[[#This Row],[ADBC_P]]=FALSE,Weekly[[#This Row],[Actual]]=TRUE),AQ500-1,IF(AND(Weekly[[#This Row],[H Odds &lt;]]&lt;&gt;"",Weekly[[#This Row],[ADBC_P]]=TRUE,Weekly[[#This Row],[Actual]]=FALSE),AQ500-1,AQ500)))))</f>
        <v>55.33</v>
      </c>
      <c r="AR501" s="37">
        <f>IF(AND(Weekly[[#This Row],[V Odds &lt;]]="",Weekly[[#This Row],[H Odds &lt;]]=""),AR500,IF(AND(Weekly[[#This Row],[H Odds &lt;]]&lt;&gt;"",Weekly[[#This Row],[RFC_P]]=TRUE,Weekly[[#This Row],[Actual]]=TRUE),AR500+Weekly[[#This Row],[H Odds &lt;]]-1,IF(AND(Weekly[[#This Row],[V Odds &lt;]]&lt;&gt;"",Weekly[[#This Row],[RFC_P]]=FALSE,Weekly[[#This Row],[Actual]]=FALSE),AR500+Weekly[[#This Row],[V Odds &lt;]]-1,IF(AND(Weekly[[#This Row],[V Odds &lt;]]&lt;&gt;"",Weekly[[#This Row],[RFC_P]]=FALSE,Weekly[[#This Row],[Actual]]=TRUE),AR500-1,IF(AND(Weekly[[#This Row],[H Odds &lt;]]&lt;&gt;"",Weekly[[#This Row],[RFC_P]]=TRUE,Weekly[[#This Row],[Actual]]=FALSE),AR500-1,AR500)))))</f>
        <v>73.439999999999984</v>
      </c>
      <c r="AS501" s="37">
        <f>IF(AND(Weekly[[#This Row],[V Odds &lt;]]="",Weekly[[#This Row],[H Odds &lt;]]=""),AS500,IF(AND(Weekly[[#This Row],[H Odds &lt;]]&lt;&gt;"",Weekly[[#This Row],[GBC_P]]=TRUE,Weekly[[#This Row],[Actual]]=TRUE),AS500+Weekly[[#This Row],[H Odds &lt;]]-1,IF(AND(Weekly[[#This Row],[V Odds &lt;]]&lt;&gt;"",Weekly[[#This Row],[GBC_P]]=FALSE,Weekly[[#This Row],[Actual]]=FALSE),AS500+Weekly[[#This Row],[V Odds &lt;]]-1,IF(AND(Weekly[[#This Row],[V Odds &lt;]]&lt;&gt;"",Weekly[[#This Row],[GBC_P]]=FALSE,Weekly[[#This Row],[Actual]]=TRUE),AS500-1,IF(AND(Weekly[[#This Row],[H Odds &lt;]]&lt;&gt;"",Weekly[[#This Row],[GBC_P]]=TRUE,Weekly[[#This Row],[Actual]]=FALSE),AS500-1,AS500)))))</f>
        <v>63.78</v>
      </c>
      <c r="AT501" s="37">
        <f>IF(AND(Weekly[[#This Row],[V Odds &lt;]]="",Weekly[[#This Row],[H Odds &lt;]]=""),AT500,IF(AND(Weekly[[#This Row],[H Odds &lt;]]&lt;&gt;"",Weekly[[#This Row],[HGBC_P]]=TRUE,Weekly[[#This Row],[Actual]]=TRUE),AT500+Weekly[[#This Row],[H Odds &lt;]]-1,IF(AND(Weekly[[#This Row],[V Odds &lt;]]&lt;&gt;"",Weekly[[#This Row],[HGBC_P]]=FALSE,Weekly[[#This Row],[Actual]]=FALSE),AT500+Weekly[[#This Row],[V Odds &lt;]]-1,IF(AND(Weekly[[#This Row],[V Odds &lt;]]&lt;&gt;"",Weekly[[#This Row],[HGBC_P]]=FALSE,Weekly[[#This Row],[Actual]]=TRUE),AT500-1,IF(AND(Weekly[[#This Row],[H Odds &lt;]]&lt;&gt;"",Weekly[[#This Row],[HGBC_P]]=TRUE,Weekly[[#This Row],[Actual]]=FALSE),AT500-1,AT500)))))</f>
        <v>56.16</v>
      </c>
      <c r="AU501" s="37">
        <f>IF(AND(Weekly[[#This Row],[V Odds &lt;]]="",Weekly[[#This Row],[H Odds &lt;]]=""),AU500,IF(AND(Weekly[[#This Row],[H Odds &lt;]]&lt;&gt;"",Weekly[[#This Row],[XGB_P]]=TRUE,Weekly[[#This Row],[Actual]]=TRUE),AU500+Weekly[[#This Row],[H Odds &lt;]]-1,IF(AND(Weekly[[#This Row],[V Odds &lt;]]&lt;&gt;"",Weekly[[#This Row],[XGB_P]]=FALSE,Weekly[[#This Row],[Actual]]=FALSE),AU500+Weekly[[#This Row],[V Odds &lt;]]-1,IF(AND(Weekly[[#This Row],[V Odds &lt;]]&lt;&gt;"",Weekly[[#This Row],[XGB_P]]=FALSE,Weekly[[#This Row],[Actual]]=TRUE),AU500-1,IF(AND(Weekly[[#This Row],[H Odds &lt;]]&lt;&gt;"",Weekly[[#This Row],[XGB_P]]=TRUE,Weekly[[#This Row],[Actual]]=FALSE),AU500-1,AU500)))))</f>
        <v>70.760000000000005</v>
      </c>
      <c r="AV501" s="37">
        <f>IF(AND(Weekly[[#This Row],[V Odds &lt;]]="",Weekly[[#This Row],[H Odds &lt;]]=""),AV500,IF(AND(Weekly[[#This Row],[H Odds &lt;]]&lt;&gt;"",Weekly[[#This Row],[QDA_P]]=TRUE,Weekly[[#This Row],[Actual]]=TRUE),AV500+Weekly[[#This Row],[H Odds &lt;]]-1,IF(AND(Weekly[[#This Row],[V Odds &lt;]]&lt;&gt;"",Weekly[[#This Row],[QDA_P]]=FALSE,Weekly[[#This Row],[Actual]]=FALSE),AV500+Weekly[[#This Row],[V Odds &lt;]]-1,IF(AND(Weekly[[#This Row],[V Odds &lt;]]&lt;&gt;"",Weekly[[#This Row],[QDA_P]]=FALSE,Weekly[[#This Row],[Actual]]=TRUE),AV500-1,IF(AND(Weekly[[#This Row],[H Odds &lt;]]&lt;&gt;"",Weekly[[#This Row],[QDA_P]]=TRUE,Weekly[[#This Row],[Actual]]=FALSE),AV500-1,AV500)))))</f>
        <v>63.299999999999983</v>
      </c>
      <c r="AW501" s="37">
        <f>IF(AND(Weekly[[#This Row],[H Odds &lt;]]="",Weekly[[#This Row],[V Odds &lt;]]=""),AW500,IF(AND(Weekly[[#This Row],[KNC_P]]=Weekly[[#This Row],[Actual]],Weekly[[#This Row],[KNC_P]]=TRUE),AW500+Weekly[[#This Row],[BF H Odds]]-1,IF(AND(Weekly[[#This Row],[KNC_P]]=Weekly[[#This Row],[Actual]],Weekly[[#This Row],[KNC_P]]=FALSE),AW500+Weekly[[#This Row],[BF V Odds]]-1,AW500-1)))</f>
        <v>54.220000000000013</v>
      </c>
      <c r="AX501" s="37">
        <f>IF(AND(Weekly[[#This Row],[V Odds &lt;]]="",Weekly[[#This Row],[H Odds &lt;]]=""),AX500,IF(AND(Weekly[[#This Row],[V Odds &lt;]]&lt;&gt;"",Weekly[[#This Row],[FALSES]]&gt;0,Weekly[[#This Row],[Actual]]=FALSE),AX500+Weekly[[#This Row],[V Odds &lt;]]-1,IF(AND(Weekly[[#This Row],[H Odds &lt;]]&lt;&gt;"",Weekly[[#This Row],[TRUES]]&gt;0,Weekly[[#This Row],[Actual]]=TRUE),AX500+Weekly[[#This Row],[H Odds &lt;]]-1,IF(AND(Weekly[[#This Row],[V Odds &lt;]]&lt;&gt;"",Weekly[[#This Row],[FALSES]]=0),AX500,IF(AND(Weekly[[#This Row],[H Odds &lt;]]&lt;&gt;"",Weekly[[#This Row],[TRUES]]=0),AX500,AX500-1)))))</f>
        <v>112.49999999999996</v>
      </c>
      <c r="AY501" s="37">
        <f>IF(AND(Weekly[[#This Row],[V Odds &lt;]]="",Weekly[[#This Row],[H Odds &lt;]]=""),AY500,IF(AND(Weekly[[#This Row],[V Odds &lt;]]&lt;&gt;"",Weekly[[#This Row],[FALSES]]&gt;0,Weekly[[#This Row],[Actual]]=FALSE),AY500+((Weekly[[#This Row],[V Odds &lt;]]-1)*0.92),IF(AND(Weekly[[#This Row],[H Odds &lt;]]&lt;&gt;"",Weekly[[#This Row],[TRUES]]&gt;0,Weekly[[#This Row],[Actual]]=TRUE),AY500+((Weekly[[#This Row],[H Odds &lt;]]-1)*0.92),IF(AND(Weekly[[#This Row],[V Odds &lt;]]&lt;&gt;"",Weekly[[#This Row],[FALSES]]=0),AY500,IF(AND(Weekly[[#This Row],[H Odds &lt;]]&lt;&gt;"",Weekly[[#This Row],[TRUES]]=0),AY500,AY500-1)))))</f>
        <v>101.10000000000002</v>
      </c>
      <c r="AZ501" s="37">
        <f>IF(AND(Weekly[[#This Row],[V Odds &lt;]]="",Weekly[[#This Row],[H Odds &lt;]]=""),AZ500,IF(AND(Weekly[[#This Row],[V Odds &lt;]]&lt;&gt;"",Weekly[[#This Row],[Actual]]=FALSE),AZ500+Weekly[[#This Row],[V Odds &lt;]]-1,IF(AND(Weekly[[#This Row],[H Odds &lt;]]&lt;&gt;"",Weekly[[#This Row],[Actual]]=TRUE),AZ500+Weekly[[#This Row],[H Odds &lt;]]-1,AZ500-1)))</f>
        <v>103.96999999999997</v>
      </c>
      <c r="BA501" s="38">
        <f>IF(Weekly[[#This Row],[H Odds &lt;]]="",BA500,IF(AND(Weekly[[#This Row],[H Odds &lt;]]&lt;&gt;"",Weekly[[#This Row],[SVC_P]]=TRUE,Weekly[[#This Row],[Actual]]=TRUE),BA500+Weekly[[#This Row],[H Odds &lt;]]-1,IF(AND(Weekly[[#This Row],[H Odds &lt;]]&lt;&gt;"",Weekly[[#This Row],[SVC_P]]=TRUE,Weekly[[#This Row],[Actual]]=FALSE),BA500-1,BA500)))</f>
        <v>79.589999999999989</v>
      </c>
      <c r="BB501" s="38">
        <f>IF(Weekly[[#This Row],[H Odds &lt;]]="",BB500,IF(AND(Weekly[[#This Row],[H Odds &lt;]]&lt;&gt;"",Weekly[[#This Row],[ADBC_P]]=TRUE,Weekly[[#This Row],[Actual]]=TRUE),BB500+Weekly[[#This Row],[H Odds &lt;]]-1,IF(AND(Weekly[[#This Row],[H Odds &lt;]]&lt;&gt;"",Weekly[[#This Row],[ADBC_P]]=TRUE,Weekly[[#This Row],[Actual]]=FALSE),BB500-1,BB500)))</f>
        <v>53.41</v>
      </c>
      <c r="BC501" s="38">
        <f>IF(Weekly[[#This Row],[H Odds &lt;]]="",BC500,IF(AND(Weekly[[#This Row],[H Odds &lt;]]&lt;&gt;"",Weekly[[#This Row],[RFC_P]]=TRUE,Weekly[[#This Row],[Actual]]=TRUE),BC500+Weekly[[#This Row],[H Odds &lt;]]-1,IF(AND(Weekly[[#This Row],[H Odds &lt;]]&lt;&gt;"",Weekly[[#This Row],[RFC_P]]=TRUE,Weekly[[#This Row],[Actual]]=FALSE),BC500-1,BC500)))</f>
        <v>55.109999999999992</v>
      </c>
      <c r="BD501" s="38">
        <f>IF(Weekly[[#This Row],[H Odds &lt;]]="",BD500,IF(AND(Weekly[[#This Row],[H Odds &lt;]]&lt;&gt;"",Weekly[[#This Row],[GBC_P]]=TRUE,Weekly[[#This Row],[Actual]]=TRUE),BD500+Weekly[[#This Row],[H Odds &lt;]]-1,IF(AND(Weekly[[#This Row],[H Odds &lt;]]&lt;&gt;"",Weekly[[#This Row],[GBC_P]]=TRUE,Weekly[[#This Row],[Actual]]=FALSE),BD500-1,BD500)))</f>
        <v>55.110000000000007</v>
      </c>
      <c r="BE501" s="38">
        <f>IF(Weekly[[#This Row],[H Odds &lt;]]="",BE500,IF(AND(Weekly[[#This Row],[H Odds &lt;]]&lt;&gt;"",Weekly[[#This Row],[HGBC_P]]=TRUE,Weekly[[#This Row],[Actual]]=TRUE),BE500+Weekly[[#This Row],[H Odds &lt;]]-1,IF(AND(Weekly[[#This Row],[H Odds &lt;]]&lt;&gt;"",Weekly[[#This Row],[HGBC_P]]=TRUE,Weekly[[#This Row],[Actual]]=FALSE),BE500-1,BE500)))</f>
        <v>58.459999999999994</v>
      </c>
      <c r="BF501" s="38">
        <f>IF(Weekly[[#This Row],[H Odds &lt;]]="",BF500,IF(AND(Weekly[[#This Row],[H Odds &lt;]]&lt;&gt;"",Weekly[[#This Row],[XGB_P]]=TRUE,Weekly[[#This Row],[Actual]]=TRUE),BF500+Weekly[[#This Row],[H Odds &lt;]]-1,IF(AND(Weekly[[#This Row],[H Odds &lt;]]&lt;&gt;"",Weekly[[#This Row],[XGB_P]]=TRUE,Weekly[[#This Row],[Actual]]=FALSE),BF500-1,BF500)))</f>
        <v>65.08</v>
      </c>
      <c r="BG501" s="38">
        <f>IF(Weekly[[#This Row],[H Odds &lt;]]="",BG500,IF(AND(Weekly[[#This Row],[H Odds &lt;]]&lt;&gt;"",Weekly[[#This Row],[QDA_P]]=TRUE,Weekly[[#This Row],[Actual]]=TRUE),BG500+Weekly[[#This Row],[H Odds &lt;]]-1,IF(AND(Weekly[[#This Row],[H Odds &lt;]]&lt;&gt;"",Weekly[[#This Row],[QDA_P]]=TRUE,Weekly[[#This Row],[Actual]]=FALSE),BG500-1,BG500)))</f>
        <v>50.429999999999993</v>
      </c>
      <c r="BH501" s="38">
        <f>IF(Weekly[[#This Row],[H Odds &lt;]]="",BH500,IF(AND(Weekly[[#This Row],[H Odds &lt;]]&lt;&gt;"",Weekly[[#This Row],[KNC_P]]=TRUE,Weekly[[#This Row],[Actual]]=TRUE),BH500+Weekly[[#This Row],[H Odds &lt;]]-1,IF(AND(Weekly[[#This Row],[H Odds &lt;]]&lt;&gt;"",Weekly[[#This Row],[KNC_P]]=TRUE,Weekly[[#This Row],[Actual]]=FALSE),BH500-1,BH500)))</f>
        <v>58.499999999999993</v>
      </c>
      <c r="BI501" s="38">
        <f>IF(Weekly[[#This Row],[H Odds &lt;]]="",BI500,IF(AND(Weekly[[#This Row],[H Odds &lt;]]&lt;&gt;"",Weekly[[#This Row],[TRUES]]&gt;0,Weekly[[#This Row],[Actual]]=TRUE),BI500+Weekly[[#This Row],[H Odds &lt;]]-1,IF(AND(Weekly[[#This Row],[H Odds &lt;]]&lt;&gt;"",Weekly[[#This Row],[TRUES]]=0),BI500,BI500-1)))</f>
        <v>79.589999999999989</v>
      </c>
      <c r="BJ501" s="38">
        <f>IF(Weekly[[#This Row],[H Odds &lt;]]="",BJ500,IF(AND(Weekly[[#This Row],[H Odds &lt;]]&lt;&gt;"",Weekly[[#This Row],[Actual]]=TRUE),BJ500+Weekly[[#This Row],[H Odds &lt;]]-1,IF(AND(Weekly[[#This Row],[H Odds &lt;]]&lt;&gt;"",Weekly[[#This Row],[Actual]]=FALSE),BJ500-1,BJ500)))</f>
        <v>81.489999999999995</v>
      </c>
      <c r="BK501" s="58">
        <f>IF(AND(Weekly[[#This Row],[TRUES]]&gt;4,Weekly[[#This Row],[Actual]]=TRUE),BK500+Weekly[[#This Row],[BF H Odds]]-1,IF(AND(Weekly[[#This Row],[FALSES]]&gt;4,Weekly[[#This Row],[Actual]]=FALSE),BK500+Weekly[[#This Row],[BF V Odds]]-1,IF(AND(Weekly[[#This Row],[TRUES]]&gt;4,Weekly[[#This Row],[Actual]]=FALSE),BK500-1,IF(AND(Weekly[[#This Row],[FALSES]]&gt;4,Weekly[[#This Row],[Actual]]=TRUE),BK500-1,BK500))))</f>
        <v>-4.9599999999999715</v>
      </c>
      <c r="BL501" s="58">
        <f>IF(AND(Weekly[[#This Row],[TRUES]]&gt;5,Weekly[[#This Row],[Actual]]=TRUE),BL500+Weekly[[#This Row],[BF H Odds]]-1,IF(AND(Weekly[[#This Row],[FALSES]]&gt;5,Weekly[[#This Row],[Actual]]=FALSE),BL500+Weekly[[#This Row],[BF V Odds]]-1,IF(AND(Weekly[[#This Row],[TRUES]]&gt;5,Weekly[[#This Row],[Actual]]=FALSE),BL500-1,IF(AND(Weekly[[#This Row],[FALSES]]&gt;5,Weekly[[#This Row],[Actual]]=TRUE),BL500-1,BL500))))</f>
        <v>7.180000000000021</v>
      </c>
      <c r="BM501" s="58">
        <f>IF(AND(Weekly[[#This Row],[TRUES]]&gt;6,Weekly[[#This Row],[Actual]]=TRUE),BM500+Weekly[[#This Row],[BF H Odds]]-1,IF(AND(Weekly[[#This Row],[FALSES]]&gt;6,Weekly[[#This Row],[Actual]]=FALSE),BM500+Weekly[[#This Row],[BF V Odds]]-1,IF(AND(Weekly[[#This Row],[TRUES]]&gt;6,Weekly[[#This Row],[Actual]]=FALSE),BM500-1,IF(AND(Weekly[[#This Row],[FALSES]]&gt;6,Weekly[[#This Row],[Actual]]=TRUE),BM500-1,BM500))))</f>
        <v>38.800000000000011</v>
      </c>
    </row>
    <row r="502" spans="1:65" x14ac:dyDescent="0.25">
      <c r="A502" s="34"/>
      <c r="B502" s="10">
        <v>44305</v>
      </c>
      <c r="C502" s="17" t="s">
        <v>25</v>
      </c>
      <c r="D502" s="15" t="s">
        <v>21</v>
      </c>
      <c r="E502" t="b">
        <v>0</v>
      </c>
      <c r="F502" t="b">
        <v>1</v>
      </c>
      <c r="G502" t="b">
        <v>1</v>
      </c>
      <c r="H502" t="b">
        <v>1</v>
      </c>
      <c r="I502" t="b">
        <v>0</v>
      </c>
      <c r="J502" t="b">
        <v>1</v>
      </c>
      <c r="K502" t="b">
        <v>0</v>
      </c>
      <c r="L502" t="b">
        <v>0</v>
      </c>
      <c r="M502" t="s">
        <v>100</v>
      </c>
      <c r="N502">
        <v>28.37</v>
      </c>
      <c r="O502">
        <f>IF(Weekly[[#This Row],[H/V]]="H",Weekly[[#This Row],[BF H Odds]],IF(Weekly[[#This Row],[H/V]]="V",Weekly[[#This Row],[BF V Odds]],""))</f>
        <v>3.4</v>
      </c>
      <c r="P502" t="b">
        <v>0</v>
      </c>
      <c r="Q502" t="s">
        <v>76</v>
      </c>
      <c r="R502" s="35">
        <f>IFERROR(IF(Weekly[[#This Row],[Won Bet?]]="yes",R501+(Weekly[[#This Row],[BF Odds]]*Weekly[[#This Row],[BF Stake]])-Weekly[[#This Row],[BF Stake]],R501-Weekly[[#This Row],[BF Stake]]),R501)</f>
        <v>1306.2895000000005</v>
      </c>
      <c r="S502" s="9">
        <f>IFERROR(IF(Weekly[[#This Row],[Won Bet?]]="yes",S501+(((Weekly[[#This Row],[BF Odds]]*Weekly[[#This Row],[BF Stake]])-Weekly[[#This Row],[BF Stake]])*0.92),S501-Weekly[[#This Row],[BF Stake]]),S501)</f>
        <v>1239.1591400000002</v>
      </c>
      <c r="T502">
        <v>1.41</v>
      </c>
      <c r="U502">
        <v>3.4</v>
      </c>
      <c r="V502" s="24">
        <f>IF(Weekly[[#This Row],[Actual]]="","",IF(AND(Weekly[[#This Row],[SVC_P]]=Weekly[[#This Row],[Actual]],Weekly[[#This Row],[SVC_P]]=TRUE),V501+Weekly[[#This Row],[BF H Odds]]-1,IF(AND(Weekly[[#This Row],[SVC_P]]=Weekly[[#This Row],[Actual]],Weekly[[#This Row],[SVC_P]]=FALSE),V501+Weekly[[#This Row],[BF V Odds]]-1,V501-1)))</f>
        <v>59.100000000000051</v>
      </c>
      <c r="W502" s="24">
        <f>IF(Weekly[[#This Row],[Actual]]="","",IF(AND(Weekly[[#This Row],[SVC_P]]=FALSE,Weekly[[#This Row],[Actual]]=TRUE),W501+Weekly[[#This Row],[BF H Odds]]-1,IF(AND(Weekly[[#This Row],[SVC_P]]=TRUE,Weekly[[#This Row],[Actual]]=FALSE,),W501+Weekly[[#This Row],[BF V Odds]]-1,W501-1)))</f>
        <v>-431.21</v>
      </c>
      <c r="X502" s="24">
        <f>IF(Weekly[[#This Row],[Actual]]="","",IF(AND(Weekly[[#This Row],[ADBC_P]]=Weekly[[#This Row],[Actual]],Weekly[[#This Row],[ADBC_P]]=TRUE),X501+Weekly[[#This Row],[BF H Odds]]-1,IF(AND(Weekly[[#This Row],[ADBC_P]]=Weekly[[#This Row],[Actual]],Weekly[[#This Row],[ADBC_P]]=FALSE),X501+Weekly[[#This Row],[BF V Odds]]-1,X501-1)))</f>
        <v>7.7100000000000186</v>
      </c>
      <c r="Y502" s="24">
        <f>IF(Weekly[[#This Row],[Actual]]="","",IF(AND(Weekly[[#This Row],[ADBC_P]]=FALSE,Weekly[[#This Row],[Actual]]=TRUE),Y501+Weekly[[#This Row],[BF H Odds]]-1,IF(AND(Weekly[[#This Row],[ADBC_P]]=TRUE,Weekly[[#This Row],[Actual]]=FALSE),Y501+Weekly[[#This Row],[BF V Odds]]-1,Y501-1)))</f>
        <v>73.289999999999992</v>
      </c>
      <c r="Z502" s="24">
        <f>IF(Weekly[[#This Row],[Actual]]="","",IF(AND(Weekly[[#This Row],[RFC_P]]=Weekly[[#This Row],[Actual]],Weekly[[#This Row],[RFC_P]]=TRUE),Z501+Weekly[[#This Row],[BF H Odds]]-1,IF(AND(Weekly[[#This Row],[RFC_P]]=Weekly[[#This Row],[Actual]],Weekly[[#This Row],[RFC_P]]=FALSE),Z501+Weekly[[#This Row],[BF V Odds]]-1,Z501-1)))</f>
        <v>24.140000000000008</v>
      </c>
      <c r="AA502" s="24">
        <f>IF(Weekly[[#This Row],[Actual]]="","",IF(AND(Weekly[[#This Row],[RFC_P]]=FALSE,Weekly[[#This Row],[Actual]]=TRUE),AA501+Weekly[[#This Row],[BF H Odds]]-1,IF(AND(Weekly[[#This Row],[RFC_P]]=TRUE,Weekly[[#This Row],[Actual]]=FALSE),AA501+Weekly[[#This Row],[BF V Odds]]-1,AA501-1)))</f>
        <v>56.859999999999971</v>
      </c>
      <c r="AB502" s="24">
        <f>IF(Weekly[[#This Row],[Actual]]="","",IF(AND(Weekly[[#This Row],[GBC_P]]=Weekly[[#This Row],[Actual]],Weekly[[#This Row],[GBC_P]]=TRUE),AB501+Weekly[[#This Row],[BF H Odds]]-1,IF(AND(Weekly[[#This Row],[GBC_P]]=Weekly[[#This Row],[Actual]],Weekly[[#This Row],[GBC_P]]=FALSE),AB501+Weekly[[#This Row],[BF V Odds]]-1,AB501-1)))</f>
        <v>12.130000000000006</v>
      </c>
      <c r="AC502" s="24">
        <f>IF(Weekly[[#This Row],[Actual]]="","",IF(AND(Weekly[[#This Row],[GBC_P]]=FALSE,Weekly[[#This Row],[Actual]]=TRUE),AC501+Weekly[[#This Row],[BF H Odds]]-1,IF(AND(Weekly[[#This Row],[GBC_P]]=TRUE,Weekly[[#This Row],[Actual]]=FALSE),AC501+Weekly[[#This Row],[BF V Odds]]-1,AC501-1)))</f>
        <v>68.869999999999933</v>
      </c>
      <c r="AD502" s="24">
        <f>IF(Weekly[[#This Row],[Actual]]="","",IF(AND(Weekly[[#This Row],[HGBC_P]]=Weekly[[#This Row],[Actual]],Weekly[[#This Row],[HGBC_P]]=TRUE),AD501+Weekly[[#This Row],[BF H Odds]]-1,IF(AND(Weekly[[#This Row],[HGBC_P]]=Weekly[[#This Row],[Actual]],Weekly[[#This Row],[HGBC_P]]=FALSE),AD501+Weekly[[#This Row],[BF V Odds]]-1,AD501-1)))</f>
        <v>-2.5699999999999754</v>
      </c>
      <c r="AE502" s="24">
        <f>IF(Weekly[[#This Row],[Actual]]="","",IF(AND(Weekly[[#This Row],[HGBC_P]]=FALSE,Weekly[[#This Row],[Actual]]=TRUE),AE501+Weekly[[#This Row],[BF H Odds]]-1,IF(AND(Weekly[[#This Row],[HGBC_P]]=TRUE,Weekly[[#This Row],[Actual]]=FALSE),AE501+Weekly[[#This Row],[BF V Odds]]-1,AE501-1)))</f>
        <v>83.569999999999979</v>
      </c>
      <c r="AF502" s="24">
        <f>IF(Weekly[[#This Row],[Actual]]="","",IF(AND(Weekly[[#This Row],[XGB_P]]=Weekly[[#This Row],[Actual]],Weekly[[#This Row],[XGB_P]]=TRUE),AF501+Weekly[[#This Row],[BF H Odds]]-1,IF(AND(Weekly[[#This Row],[XGB_P]]=Weekly[[#This Row],[Actual]],Weekly[[#This Row],[XGB_P]]=FALSE),AF501+Weekly[[#This Row],[BF V Odds]]-1,AF501-1)))</f>
        <v>26.320000000000022</v>
      </c>
      <c r="AG502" s="24">
        <f>IF(Weekly[[#This Row],[Actual]]="","",IF(AND(Weekly[[#This Row],[XGB_P]]=FALSE,Weekly[[#This Row],[Actual]]=TRUE),AG501+Weekly[[#This Row],[BF H Odds]]-1,IF(AND(Weekly[[#This Row],[XGB_P]]=TRUE,Weekly[[#This Row],[Actual]]=FALSE),AG501+Weekly[[#This Row],[BF V Odds]]-1,AG501-1)))</f>
        <v>54.679999999999986</v>
      </c>
      <c r="AH502" s="24">
        <f>IF(Weekly[[#This Row],[Actual]]="","",IF(AND(Weekly[[#This Row],[QDA_P]]=Weekly[[#This Row],[Actual]],Weekly[[#This Row],[QDA_P]]=TRUE),AH501+Weekly[[#This Row],[BF H Odds]]-1,IF(AND(Weekly[[#This Row],[QDA_P]]=Weekly[[#This Row],[Actual]],Weekly[[#This Row],[QDA_P]]=FALSE),AH501+Weekly[[#This Row],[BF V Odds]]-1,AH501-1)))</f>
        <v>-9.6199999999999868</v>
      </c>
      <c r="AI502" s="24">
        <f>IF(Weekly[[#This Row],[Actual]]="","",IF(AND(Weekly[[#This Row],[QDA_P]]=FALSE,Weekly[[#This Row],[Actual]]=TRUE),AI501+Weekly[[#This Row],[BF H Odds]]-1,IF(AND(Weekly[[#This Row],[QDA_P]]=TRUE,Weekly[[#This Row],[Actual]]=FALSE),AI501+Weekly[[#This Row],[BF V Odds]]-1,AI501-1)))</f>
        <v>90.619999999999976</v>
      </c>
      <c r="AJ502" s="24">
        <f>IF(Weekly[[#This Row],[Actual]]="","",IF(AND(Weekly[[#This Row],[KNC_P]]=FALSE,Weekly[[#This Row],[Actual]]=TRUE),AJ501+Weekly[[#This Row],[BF H Odds]]-1,IF(AND(Weekly[[#This Row],[KNC_P]]=TRUE,Weekly[[#This Row],[Actual]]=FALSE),AJ501+Weekly[[#This Row],[BF V Odds]]-1,AJ501-1)))</f>
        <v>63.249999999999957</v>
      </c>
      <c r="AK502" s="24">
        <f>IF(Weekly[[#This Row],[Actual]]="","",IF(AND(Weekly[[#This Row],[KNC_P]]=FALSE,Weekly[[#This Row],[Actual]]=TRUE),AK501+Weekly[[#This Row],[BF H Odds]]-1,IF(AND(Weekly[[#This Row],[KNC_P]]=TRUE,Weekly[[#This Row],[Actual]]=FALSE),AK501+Weekly[[#This Row],[BF V Odds]]-1,AK501-1)))</f>
        <v>62.149999999999949</v>
      </c>
      <c r="AL502" s="30">
        <f>IF(Weekly[[#This Row],[Actual]]="","",COUNTIF(Weekly[[#This Row],[SVC_P]:[QDA_P]],TRUE))</f>
        <v>4</v>
      </c>
      <c r="AM502" s="30">
        <f>IF(Weekly[[#This Row],[Actual]]="","",COUNTIF(Weekly[[#This Row],[SVC_P]:[QDA_P]],FALSE))</f>
        <v>3</v>
      </c>
      <c r="AN502" s="36" t="str">
        <f>IF(AND(Weekly[[#This Row],[BF V Odds]]&gt;$BO$6,Weekly[[#This Row],[BF V Odds]] &lt; $BO$7),Weekly[[#This Row],[BF V Odds]],"")</f>
        <v/>
      </c>
      <c r="AO502" s="36">
        <f>IF(AND(Weekly[[#This Row],[BF H Odds]]&gt;$BO$6, Weekly[[#This Row],[BF H Odds]] &lt; $BO$7),Weekly[[#This Row],[BF H Odds]],"")</f>
        <v>3.4</v>
      </c>
      <c r="AP502" s="37">
        <f>IF(AND(Weekly[[#This Row],[V Odds &lt;]]="",Weekly[[#This Row],[H Odds &lt;]]=""),AP501,IF(AND(Weekly[[#This Row],[H Odds &lt;]]&lt;&gt;"",Weekly[[#This Row],[SVC_P]]=TRUE,Weekly[[#This Row],[Actual]]=TRUE),AP501+Weekly[[#This Row],[H Odds &lt;]]-1,IF(AND(Weekly[[#This Row],[V Odds &lt;]]&lt;&gt;"",Weekly[[#This Row],[SVC_P]]=FALSE,Weekly[[#This Row],[Actual]]=FALSE),AP501+Weekly[[#This Row],[V Odds &lt;]]-1,IF(AND(Weekly[[#This Row],[V Odds &lt;]]&lt;&gt;"",Weekly[[#This Row],[SVC_P]]=FALSE,Weekly[[#This Row],[Actual]]=TRUE),AP501-1,IF(AND(Weekly[[#This Row],[H Odds &lt;]]&lt;&gt;"",Weekly[[#This Row],[SVC_P]]=TRUE,Weekly[[#This Row],[Actual]]=FALSE),AP501-1,AP501)))))</f>
        <v>83.63000000000001</v>
      </c>
      <c r="AQ502" s="37">
        <f>IF(AND(Weekly[[#This Row],[V Odds &lt;]]="",Weekly[[#This Row],[H Odds &lt;]]=""),AQ501,IF(AND(Weekly[[#This Row],[H Odds &lt;]]&lt;&gt;"",Weekly[[#This Row],[ADBC_P]]=TRUE,Weekly[[#This Row],[Actual]]=TRUE),AQ501+Weekly[[#This Row],[H Odds &lt;]]-1,IF(AND(Weekly[[#This Row],[V Odds &lt;]]&lt;&gt;"",Weekly[[#This Row],[ADBC_P]]=FALSE,Weekly[[#This Row],[Actual]]=FALSE),AQ501+Weekly[[#This Row],[V Odds &lt;]]-1,IF(AND(Weekly[[#This Row],[V Odds &lt;]]&lt;&gt;"",Weekly[[#This Row],[ADBC_P]]=FALSE,Weekly[[#This Row],[Actual]]=TRUE),AQ501-1,IF(AND(Weekly[[#This Row],[H Odds &lt;]]&lt;&gt;"",Weekly[[#This Row],[ADBC_P]]=TRUE,Weekly[[#This Row],[Actual]]=FALSE),AQ501-1,AQ501)))))</f>
        <v>54.33</v>
      </c>
      <c r="AR502" s="37">
        <f>IF(AND(Weekly[[#This Row],[V Odds &lt;]]="",Weekly[[#This Row],[H Odds &lt;]]=""),AR501,IF(AND(Weekly[[#This Row],[H Odds &lt;]]&lt;&gt;"",Weekly[[#This Row],[RFC_P]]=TRUE,Weekly[[#This Row],[Actual]]=TRUE),AR501+Weekly[[#This Row],[H Odds &lt;]]-1,IF(AND(Weekly[[#This Row],[V Odds &lt;]]&lt;&gt;"",Weekly[[#This Row],[RFC_P]]=FALSE,Weekly[[#This Row],[Actual]]=FALSE),AR501+Weekly[[#This Row],[V Odds &lt;]]-1,IF(AND(Weekly[[#This Row],[V Odds &lt;]]&lt;&gt;"",Weekly[[#This Row],[RFC_P]]=FALSE,Weekly[[#This Row],[Actual]]=TRUE),AR501-1,IF(AND(Weekly[[#This Row],[H Odds &lt;]]&lt;&gt;"",Weekly[[#This Row],[RFC_P]]=TRUE,Weekly[[#This Row],[Actual]]=FALSE),AR501-1,AR501)))))</f>
        <v>72.439999999999984</v>
      </c>
      <c r="AS502" s="37">
        <f>IF(AND(Weekly[[#This Row],[V Odds &lt;]]="",Weekly[[#This Row],[H Odds &lt;]]=""),AS501,IF(AND(Weekly[[#This Row],[H Odds &lt;]]&lt;&gt;"",Weekly[[#This Row],[GBC_P]]=TRUE,Weekly[[#This Row],[Actual]]=TRUE),AS501+Weekly[[#This Row],[H Odds &lt;]]-1,IF(AND(Weekly[[#This Row],[V Odds &lt;]]&lt;&gt;"",Weekly[[#This Row],[GBC_P]]=FALSE,Weekly[[#This Row],[Actual]]=FALSE),AS501+Weekly[[#This Row],[V Odds &lt;]]-1,IF(AND(Weekly[[#This Row],[V Odds &lt;]]&lt;&gt;"",Weekly[[#This Row],[GBC_P]]=FALSE,Weekly[[#This Row],[Actual]]=TRUE),AS501-1,IF(AND(Weekly[[#This Row],[H Odds &lt;]]&lt;&gt;"",Weekly[[#This Row],[GBC_P]]=TRUE,Weekly[[#This Row],[Actual]]=FALSE),AS501-1,AS501)))))</f>
        <v>62.78</v>
      </c>
      <c r="AT502" s="37">
        <f>IF(AND(Weekly[[#This Row],[V Odds &lt;]]="",Weekly[[#This Row],[H Odds &lt;]]=""),AT501,IF(AND(Weekly[[#This Row],[H Odds &lt;]]&lt;&gt;"",Weekly[[#This Row],[HGBC_P]]=TRUE,Weekly[[#This Row],[Actual]]=TRUE),AT501+Weekly[[#This Row],[H Odds &lt;]]-1,IF(AND(Weekly[[#This Row],[V Odds &lt;]]&lt;&gt;"",Weekly[[#This Row],[HGBC_P]]=FALSE,Weekly[[#This Row],[Actual]]=FALSE),AT501+Weekly[[#This Row],[V Odds &lt;]]-1,IF(AND(Weekly[[#This Row],[V Odds &lt;]]&lt;&gt;"",Weekly[[#This Row],[HGBC_P]]=FALSE,Weekly[[#This Row],[Actual]]=TRUE),AT501-1,IF(AND(Weekly[[#This Row],[H Odds &lt;]]&lt;&gt;"",Weekly[[#This Row],[HGBC_P]]=TRUE,Weekly[[#This Row],[Actual]]=FALSE),AT501-1,AT501)))))</f>
        <v>56.16</v>
      </c>
      <c r="AU502" s="37">
        <f>IF(AND(Weekly[[#This Row],[V Odds &lt;]]="",Weekly[[#This Row],[H Odds &lt;]]=""),AU501,IF(AND(Weekly[[#This Row],[H Odds &lt;]]&lt;&gt;"",Weekly[[#This Row],[XGB_P]]=TRUE,Weekly[[#This Row],[Actual]]=TRUE),AU501+Weekly[[#This Row],[H Odds &lt;]]-1,IF(AND(Weekly[[#This Row],[V Odds &lt;]]&lt;&gt;"",Weekly[[#This Row],[XGB_P]]=FALSE,Weekly[[#This Row],[Actual]]=FALSE),AU501+Weekly[[#This Row],[V Odds &lt;]]-1,IF(AND(Weekly[[#This Row],[V Odds &lt;]]&lt;&gt;"",Weekly[[#This Row],[XGB_P]]=FALSE,Weekly[[#This Row],[Actual]]=TRUE),AU501-1,IF(AND(Weekly[[#This Row],[H Odds &lt;]]&lt;&gt;"",Weekly[[#This Row],[XGB_P]]=TRUE,Weekly[[#This Row],[Actual]]=FALSE),AU501-1,AU501)))))</f>
        <v>69.760000000000005</v>
      </c>
      <c r="AV502" s="37">
        <f>IF(AND(Weekly[[#This Row],[V Odds &lt;]]="",Weekly[[#This Row],[H Odds &lt;]]=""),AV501,IF(AND(Weekly[[#This Row],[H Odds &lt;]]&lt;&gt;"",Weekly[[#This Row],[QDA_P]]=TRUE,Weekly[[#This Row],[Actual]]=TRUE),AV501+Weekly[[#This Row],[H Odds &lt;]]-1,IF(AND(Weekly[[#This Row],[V Odds &lt;]]&lt;&gt;"",Weekly[[#This Row],[QDA_P]]=FALSE,Weekly[[#This Row],[Actual]]=FALSE),AV501+Weekly[[#This Row],[V Odds &lt;]]-1,IF(AND(Weekly[[#This Row],[V Odds &lt;]]&lt;&gt;"",Weekly[[#This Row],[QDA_P]]=FALSE,Weekly[[#This Row],[Actual]]=TRUE),AV501-1,IF(AND(Weekly[[#This Row],[H Odds &lt;]]&lt;&gt;"",Weekly[[#This Row],[QDA_P]]=TRUE,Weekly[[#This Row],[Actual]]=FALSE),AV501-1,AV501)))))</f>
        <v>63.299999999999983</v>
      </c>
      <c r="AW502" s="37">
        <f>IF(AND(Weekly[[#This Row],[H Odds &lt;]]="",Weekly[[#This Row],[V Odds &lt;]]=""),AW501,IF(AND(Weekly[[#This Row],[KNC_P]]=Weekly[[#This Row],[Actual]],Weekly[[#This Row],[KNC_P]]=TRUE),AW501+Weekly[[#This Row],[BF H Odds]]-1,IF(AND(Weekly[[#This Row],[KNC_P]]=Weekly[[#This Row],[Actual]],Weekly[[#This Row],[KNC_P]]=FALSE),AW501+Weekly[[#This Row],[BF V Odds]]-1,AW501-1)))</f>
        <v>54.63000000000001</v>
      </c>
      <c r="AX502" s="37">
        <f>IF(AND(Weekly[[#This Row],[V Odds &lt;]]="",Weekly[[#This Row],[H Odds &lt;]]=""),AX501,IF(AND(Weekly[[#This Row],[V Odds &lt;]]&lt;&gt;"",Weekly[[#This Row],[FALSES]]&gt;0,Weekly[[#This Row],[Actual]]=FALSE),AX501+Weekly[[#This Row],[V Odds &lt;]]-1,IF(AND(Weekly[[#This Row],[H Odds &lt;]]&lt;&gt;"",Weekly[[#This Row],[TRUES]]&gt;0,Weekly[[#This Row],[Actual]]=TRUE),AX501+Weekly[[#This Row],[H Odds &lt;]]-1,IF(AND(Weekly[[#This Row],[V Odds &lt;]]&lt;&gt;"",Weekly[[#This Row],[FALSES]]=0),AX501,IF(AND(Weekly[[#This Row],[H Odds &lt;]]&lt;&gt;"",Weekly[[#This Row],[TRUES]]=0),AX501,AX501-1)))))</f>
        <v>111.49999999999996</v>
      </c>
      <c r="AY502" s="37">
        <f>IF(AND(Weekly[[#This Row],[V Odds &lt;]]="",Weekly[[#This Row],[H Odds &lt;]]=""),AY501,IF(AND(Weekly[[#This Row],[V Odds &lt;]]&lt;&gt;"",Weekly[[#This Row],[FALSES]]&gt;0,Weekly[[#This Row],[Actual]]=FALSE),AY501+((Weekly[[#This Row],[V Odds &lt;]]-1)*0.92),IF(AND(Weekly[[#This Row],[H Odds &lt;]]&lt;&gt;"",Weekly[[#This Row],[TRUES]]&gt;0,Weekly[[#This Row],[Actual]]=TRUE),AY501+((Weekly[[#This Row],[H Odds &lt;]]-1)*0.92),IF(AND(Weekly[[#This Row],[V Odds &lt;]]&lt;&gt;"",Weekly[[#This Row],[FALSES]]=0),AY501,IF(AND(Weekly[[#This Row],[H Odds &lt;]]&lt;&gt;"",Weekly[[#This Row],[TRUES]]=0),AY501,AY501-1)))))</f>
        <v>100.10000000000002</v>
      </c>
      <c r="AZ502" s="37">
        <f>IF(AND(Weekly[[#This Row],[V Odds &lt;]]="",Weekly[[#This Row],[H Odds &lt;]]=""),AZ501,IF(AND(Weekly[[#This Row],[V Odds &lt;]]&lt;&gt;"",Weekly[[#This Row],[Actual]]=FALSE),AZ501+Weekly[[#This Row],[V Odds &lt;]]-1,IF(AND(Weekly[[#This Row],[H Odds &lt;]]&lt;&gt;"",Weekly[[#This Row],[Actual]]=TRUE),AZ501+Weekly[[#This Row],[H Odds &lt;]]-1,AZ501-1)))</f>
        <v>102.96999999999997</v>
      </c>
      <c r="BA502" s="38">
        <f>IF(Weekly[[#This Row],[H Odds &lt;]]="",BA501,IF(AND(Weekly[[#This Row],[H Odds &lt;]]&lt;&gt;"",Weekly[[#This Row],[SVC_P]]=TRUE,Weekly[[#This Row],[Actual]]=TRUE),BA501+Weekly[[#This Row],[H Odds &lt;]]-1,IF(AND(Weekly[[#This Row],[H Odds &lt;]]&lt;&gt;"",Weekly[[#This Row],[SVC_P]]=TRUE,Weekly[[#This Row],[Actual]]=FALSE),BA501-1,BA501)))</f>
        <v>79.589999999999989</v>
      </c>
      <c r="BB502" s="38">
        <f>IF(Weekly[[#This Row],[H Odds &lt;]]="",BB501,IF(AND(Weekly[[#This Row],[H Odds &lt;]]&lt;&gt;"",Weekly[[#This Row],[ADBC_P]]=TRUE,Weekly[[#This Row],[Actual]]=TRUE),BB501+Weekly[[#This Row],[H Odds &lt;]]-1,IF(AND(Weekly[[#This Row],[H Odds &lt;]]&lt;&gt;"",Weekly[[#This Row],[ADBC_P]]=TRUE,Weekly[[#This Row],[Actual]]=FALSE),BB501-1,BB501)))</f>
        <v>52.41</v>
      </c>
      <c r="BC502" s="38">
        <f>IF(Weekly[[#This Row],[H Odds &lt;]]="",BC501,IF(AND(Weekly[[#This Row],[H Odds &lt;]]&lt;&gt;"",Weekly[[#This Row],[RFC_P]]=TRUE,Weekly[[#This Row],[Actual]]=TRUE),BC501+Weekly[[#This Row],[H Odds &lt;]]-1,IF(AND(Weekly[[#This Row],[H Odds &lt;]]&lt;&gt;"",Weekly[[#This Row],[RFC_P]]=TRUE,Weekly[[#This Row],[Actual]]=FALSE),BC501-1,BC501)))</f>
        <v>54.109999999999992</v>
      </c>
      <c r="BD502" s="38">
        <f>IF(Weekly[[#This Row],[H Odds &lt;]]="",BD501,IF(AND(Weekly[[#This Row],[H Odds &lt;]]&lt;&gt;"",Weekly[[#This Row],[GBC_P]]=TRUE,Weekly[[#This Row],[Actual]]=TRUE),BD501+Weekly[[#This Row],[H Odds &lt;]]-1,IF(AND(Weekly[[#This Row],[H Odds &lt;]]&lt;&gt;"",Weekly[[#This Row],[GBC_P]]=TRUE,Weekly[[#This Row],[Actual]]=FALSE),BD501-1,BD501)))</f>
        <v>54.110000000000007</v>
      </c>
      <c r="BE502" s="38">
        <f>IF(Weekly[[#This Row],[H Odds &lt;]]="",BE501,IF(AND(Weekly[[#This Row],[H Odds &lt;]]&lt;&gt;"",Weekly[[#This Row],[HGBC_P]]=TRUE,Weekly[[#This Row],[Actual]]=TRUE),BE501+Weekly[[#This Row],[H Odds &lt;]]-1,IF(AND(Weekly[[#This Row],[H Odds &lt;]]&lt;&gt;"",Weekly[[#This Row],[HGBC_P]]=TRUE,Weekly[[#This Row],[Actual]]=FALSE),BE501-1,BE501)))</f>
        <v>58.459999999999994</v>
      </c>
      <c r="BF502" s="38">
        <f>IF(Weekly[[#This Row],[H Odds &lt;]]="",BF501,IF(AND(Weekly[[#This Row],[H Odds &lt;]]&lt;&gt;"",Weekly[[#This Row],[XGB_P]]=TRUE,Weekly[[#This Row],[Actual]]=TRUE),BF501+Weekly[[#This Row],[H Odds &lt;]]-1,IF(AND(Weekly[[#This Row],[H Odds &lt;]]&lt;&gt;"",Weekly[[#This Row],[XGB_P]]=TRUE,Weekly[[#This Row],[Actual]]=FALSE),BF501-1,BF501)))</f>
        <v>64.08</v>
      </c>
      <c r="BG502" s="38">
        <f>IF(Weekly[[#This Row],[H Odds &lt;]]="",BG501,IF(AND(Weekly[[#This Row],[H Odds &lt;]]&lt;&gt;"",Weekly[[#This Row],[QDA_P]]=TRUE,Weekly[[#This Row],[Actual]]=TRUE),BG501+Weekly[[#This Row],[H Odds &lt;]]-1,IF(AND(Weekly[[#This Row],[H Odds &lt;]]&lt;&gt;"",Weekly[[#This Row],[QDA_P]]=TRUE,Weekly[[#This Row],[Actual]]=FALSE),BG501-1,BG501)))</f>
        <v>50.429999999999993</v>
      </c>
      <c r="BH502" s="38">
        <f>IF(Weekly[[#This Row],[H Odds &lt;]]="",BH501,IF(AND(Weekly[[#This Row],[H Odds &lt;]]&lt;&gt;"",Weekly[[#This Row],[KNC_P]]=TRUE,Weekly[[#This Row],[Actual]]=TRUE),BH501+Weekly[[#This Row],[H Odds &lt;]]-1,IF(AND(Weekly[[#This Row],[H Odds &lt;]]&lt;&gt;"",Weekly[[#This Row],[KNC_P]]=TRUE,Weekly[[#This Row],[Actual]]=FALSE),BH501-1,BH501)))</f>
        <v>58.499999999999993</v>
      </c>
      <c r="BI502" s="38">
        <f>IF(Weekly[[#This Row],[H Odds &lt;]]="",BI501,IF(AND(Weekly[[#This Row],[H Odds &lt;]]&lt;&gt;"",Weekly[[#This Row],[TRUES]]&gt;0,Weekly[[#This Row],[Actual]]=TRUE),BI501+Weekly[[#This Row],[H Odds &lt;]]-1,IF(AND(Weekly[[#This Row],[H Odds &lt;]]&lt;&gt;"",Weekly[[#This Row],[TRUES]]=0),BI501,BI501-1)))</f>
        <v>78.589999999999989</v>
      </c>
      <c r="BJ502" s="38">
        <f>IF(Weekly[[#This Row],[H Odds &lt;]]="",BJ501,IF(AND(Weekly[[#This Row],[H Odds &lt;]]&lt;&gt;"",Weekly[[#This Row],[Actual]]=TRUE),BJ501+Weekly[[#This Row],[H Odds &lt;]]-1,IF(AND(Weekly[[#This Row],[H Odds &lt;]]&lt;&gt;"",Weekly[[#This Row],[Actual]]=FALSE),BJ501-1,BJ501)))</f>
        <v>80.489999999999995</v>
      </c>
      <c r="BK502" s="58">
        <f>IF(AND(Weekly[[#This Row],[TRUES]]&gt;4,Weekly[[#This Row],[Actual]]=TRUE),BK501+Weekly[[#This Row],[BF H Odds]]-1,IF(AND(Weekly[[#This Row],[FALSES]]&gt;4,Weekly[[#This Row],[Actual]]=FALSE),BK501+Weekly[[#This Row],[BF V Odds]]-1,IF(AND(Weekly[[#This Row],[TRUES]]&gt;4,Weekly[[#This Row],[Actual]]=FALSE),BK501-1,IF(AND(Weekly[[#This Row],[FALSES]]&gt;4,Weekly[[#This Row],[Actual]]=TRUE),BK501-1,BK501))))</f>
        <v>-4.9599999999999715</v>
      </c>
      <c r="BL502" s="58">
        <f>IF(AND(Weekly[[#This Row],[TRUES]]&gt;5,Weekly[[#This Row],[Actual]]=TRUE),BL501+Weekly[[#This Row],[BF H Odds]]-1,IF(AND(Weekly[[#This Row],[FALSES]]&gt;5,Weekly[[#This Row],[Actual]]=FALSE),BL501+Weekly[[#This Row],[BF V Odds]]-1,IF(AND(Weekly[[#This Row],[TRUES]]&gt;5,Weekly[[#This Row],[Actual]]=FALSE),BL501-1,IF(AND(Weekly[[#This Row],[FALSES]]&gt;5,Weekly[[#This Row],[Actual]]=TRUE),BL501-1,BL501))))</f>
        <v>7.180000000000021</v>
      </c>
      <c r="BM502" s="58">
        <f>IF(AND(Weekly[[#This Row],[TRUES]]&gt;6,Weekly[[#This Row],[Actual]]=TRUE),BM501+Weekly[[#This Row],[BF H Odds]]-1,IF(AND(Weekly[[#This Row],[FALSES]]&gt;6,Weekly[[#This Row],[Actual]]=FALSE),BM501+Weekly[[#This Row],[BF V Odds]]-1,IF(AND(Weekly[[#This Row],[TRUES]]&gt;6,Weekly[[#This Row],[Actual]]=FALSE),BM501-1,IF(AND(Weekly[[#This Row],[FALSES]]&gt;6,Weekly[[#This Row],[Actual]]=TRUE),BM501-1,BM501))))</f>
        <v>38.800000000000011</v>
      </c>
    </row>
    <row r="503" spans="1:65" x14ac:dyDescent="0.25">
      <c r="A503" s="34"/>
      <c r="B503" s="10">
        <v>44306</v>
      </c>
      <c r="C503" s="17" t="s">
        <v>26</v>
      </c>
      <c r="D503" s="15" t="s">
        <v>10</v>
      </c>
      <c r="E503" t="b">
        <v>1</v>
      </c>
      <c r="F503" t="b">
        <v>1</v>
      </c>
      <c r="G503" t="b">
        <v>1</v>
      </c>
      <c r="H503" t="b">
        <v>0</v>
      </c>
      <c r="I503" t="b">
        <v>0</v>
      </c>
      <c r="J503" t="b">
        <v>1</v>
      </c>
      <c r="K503" t="b">
        <v>1</v>
      </c>
      <c r="L503" t="b">
        <v>1</v>
      </c>
      <c r="O503" t="str">
        <f>IF(Weekly[[#This Row],[H/V]]="H",Weekly[[#This Row],[BF H Odds]],IF(Weekly[[#This Row],[H/V]]="V",Weekly[[#This Row],[BF V Odds]],""))</f>
        <v/>
      </c>
      <c r="P503" t="b">
        <v>1</v>
      </c>
      <c r="R503" s="35">
        <f>IFERROR(IF(Weekly[[#This Row],[Won Bet?]]="yes",R502+(Weekly[[#This Row],[BF Odds]]*Weekly[[#This Row],[BF Stake]])-Weekly[[#This Row],[BF Stake]],R502-Weekly[[#This Row],[BF Stake]]),R502)</f>
        <v>1306.2895000000005</v>
      </c>
      <c r="S503" s="9">
        <f>IFERROR(IF(Weekly[[#This Row],[Won Bet?]]="yes",S502+(((Weekly[[#This Row],[BF Odds]]*Weekly[[#This Row],[BF Stake]])-Weekly[[#This Row],[BF Stake]])*0.92),S502-Weekly[[#This Row],[BF Stake]]),S502)</f>
        <v>1239.1591400000002</v>
      </c>
      <c r="T503">
        <v>7.6</v>
      </c>
      <c r="U503">
        <v>1.1399999999999999</v>
      </c>
      <c r="V503" s="24">
        <f>IF(Weekly[[#This Row],[Actual]]="","",IF(AND(Weekly[[#This Row],[SVC_P]]=Weekly[[#This Row],[Actual]],Weekly[[#This Row],[SVC_P]]=TRUE),V502+Weekly[[#This Row],[BF H Odds]]-1,IF(AND(Weekly[[#This Row],[SVC_P]]=Weekly[[#This Row],[Actual]],Weekly[[#This Row],[SVC_P]]=FALSE),V502+Weekly[[#This Row],[BF V Odds]]-1,V502-1)))</f>
        <v>59.240000000000052</v>
      </c>
      <c r="W503" s="24">
        <f>IF(Weekly[[#This Row],[Actual]]="","",IF(AND(Weekly[[#This Row],[SVC_P]]=FALSE,Weekly[[#This Row],[Actual]]=TRUE),W502+Weekly[[#This Row],[BF H Odds]]-1,IF(AND(Weekly[[#This Row],[SVC_P]]=TRUE,Weekly[[#This Row],[Actual]]=FALSE,),W502+Weekly[[#This Row],[BF V Odds]]-1,W502-1)))</f>
        <v>-432.21</v>
      </c>
      <c r="X503" s="24">
        <f>IF(Weekly[[#This Row],[Actual]]="","",IF(AND(Weekly[[#This Row],[ADBC_P]]=Weekly[[#This Row],[Actual]],Weekly[[#This Row],[ADBC_P]]=TRUE),X502+Weekly[[#This Row],[BF H Odds]]-1,IF(AND(Weekly[[#This Row],[ADBC_P]]=Weekly[[#This Row],[Actual]],Weekly[[#This Row],[ADBC_P]]=FALSE),X502+Weekly[[#This Row],[BF V Odds]]-1,X502-1)))</f>
        <v>7.8500000000000192</v>
      </c>
      <c r="Y503" s="24">
        <f>IF(Weekly[[#This Row],[Actual]]="","",IF(AND(Weekly[[#This Row],[ADBC_P]]=FALSE,Weekly[[#This Row],[Actual]]=TRUE),Y502+Weekly[[#This Row],[BF H Odds]]-1,IF(AND(Weekly[[#This Row],[ADBC_P]]=TRUE,Weekly[[#This Row],[Actual]]=FALSE),Y502+Weekly[[#This Row],[BF V Odds]]-1,Y502-1)))</f>
        <v>72.289999999999992</v>
      </c>
      <c r="Z503" s="24">
        <f>IF(Weekly[[#This Row],[Actual]]="","",IF(AND(Weekly[[#This Row],[RFC_P]]=Weekly[[#This Row],[Actual]],Weekly[[#This Row],[RFC_P]]=TRUE),Z502+Weekly[[#This Row],[BF H Odds]]-1,IF(AND(Weekly[[#This Row],[RFC_P]]=Weekly[[#This Row],[Actual]],Weekly[[#This Row],[RFC_P]]=FALSE),Z502+Weekly[[#This Row],[BF V Odds]]-1,Z502-1)))</f>
        <v>24.280000000000008</v>
      </c>
      <c r="AA503" s="24">
        <f>IF(Weekly[[#This Row],[Actual]]="","",IF(AND(Weekly[[#This Row],[RFC_P]]=FALSE,Weekly[[#This Row],[Actual]]=TRUE),AA502+Weekly[[#This Row],[BF H Odds]]-1,IF(AND(Weekly[[#This Row],[RFC_P]]=TRUE,Weekly[[#This Row],[Actual]]=FALSE),AA502+Weekly[[#This Row],[BF V Odds]]-1,AA502-1)))</f>
        <v>55.859999999999971</v>
      </c>
      <c r="AB503" s="24">
        <f>IF(Weekly[[#This Row],[Actual]]="","",IF(AND(Weekly[[#This Row],[GBC_P]]=Weekly[[#This Row],[Actual]],Weekly[[#This Row],[GBC_P]]=TRUE),AB502+Weekly[[#This Row],[BF H Odds]]-1,IF(AND(Weekly[[#This Row],[GBC_P]]=Weekly[[#This Row],[Actual]],Weekly[[#This Row],[GBC_P]]=FALSE),AB502+Weekly[[#This Row],[BF V Odds]]-1,AB502-1)))</f>
        <v>11.130000000000006</v>
      </c>
      <c r="AC503" s="24">
        <f>IF(Weekly[[#This Row],[Actual]]="","",IF(AND(Weekly[[#This Row],[GBC_P]]=FALSE,Weekly[[#This Row],[Actual]]=TRUE),AC502+Weekly[[#This Row],[BF H Odds]]-1,IF(AND(Weekly[[#This Row],[GBC_P]]=TRUE,Weekly[[#This Row],[Actual]]=FALSE),AC502+Weekly[[#This Row],[BF V Odds]]-1,AC502-1)))</f>
        <v>69.009999999999934</v>
      </c>
      <c r="AD503" s="24">
        <f>IF(Weekly[[#This Row],[Actual]]="","",IF(AND(Weekly[[#This Row],[HGBC_P]]=Weekly[[#This Row],[Actual]],Weekly[[#This Row],[HGBC_P]]=TRUE),AD502+Weekly[[#This Row],[BF H Odds]]-1,IF(AND(Weekly[[#This Row],[HGBC_P]]=Weekly[[#This Row],[Actual]],Weekly[[#This Row],[HGBC_P]]=FALSE),AD502+Weekly[[#This Row],[BF V Odds]]-1,AD502-1)))</f>
        <v>-3.5699999999999754</v>
      </c>
      <c r="AE503" s="24">
        <f>IF(Weekly[[#This Row],[Actual]]="","",IF(AND(Weekly[[#This Row],[HGBC_P]]=FALSE,Weekly[[#This Row],[Actual]]=TRUE),AE502+Weekly[[#This Row],[BF H Odds]]-1,IF(AND(Weekly[[#This Row],[HGBC_P]]=TRUE,Weekly[[#This Row],[Actual]]=FALSE),AE502+Weekly[[#This Row],[BF V Odds]]-1,AE502-1)))</f>
        <v>83.70999999999998</v>
      </c>
      <c r="AF503" s="24">
        <f>IF(Weekly[[#This Row],[Actual]]="","",IF(AND(Weekly[[#This Row],[XGB_P]]=Weekly[[#This Row],[Actual]],Weekly[[#This Row],[XGB_P]]=TRUE),AF502+Weekly[[#This Row],[BF H Odds]]-1,IF(AND(Weekly[[#This Row],[XGB_P]]=Weekly[[#This Row],[Actual]],Weekly[[#This Row],[XGB_P]]=FALSE),AF502+Weekly[[#This Row],[BF V Odds]]-1,AF502-1)))</f>
        <v>26.460000000000022</v>
      </c>
      <c r="AG503" s="24">
        <f>IF(Weekly[[#This Row],[Actual]]="","",IF(AND(Weekly[[#This Row],[XGB_P]]=FALSE,Weekly[[#This Row],[Actual]]=TRUE),AG502+Weekly[[#This Row],[BF H Odds]]-1,IF(AND(Weekly[[#This Row],[XGB_P]]=TRUE,Weekly[[#This Row],[Actual]]=FALSE),AG502+Weekly[[#This Row],[BF V Odds]]-1,AG502-1)))</f>
        <v>53.679999999999986</v>
      </c>
      <c r="AH503" s="24">
        <f>IF(Weekly[[#This Row],[Actual]]="","",IF(AND(Weekly[[#This Row],[QDA_P]]=Weekly[[#This Row],[Actual]],Weekly[[#This Row],[QDA_P]]=TRUE),AH502+Weekly[[#This Row],[BF H Odds]]-1,IF(AND(Weekly[[#This Row],[QDA_P]]=Weekly[[#This Row],[Actual]],Weekly[[#This Row],[QDA_P]]=FALSE),AH502+Weekly[[#This Row],[BF V Odds]]-1,AH502-1)))</f>
        <v>-9.4799999999999862</v>
      </c>
      <c r="AI503" s="24">
        <f>IF(Weekly[[#This Row],[Actual]]="","",IF(AND(Weekly[[#This Row],[QDA_P]]=FALSE,Weekly[[#This Row],[Actual]]=TRUE),AI502+Weekly[[#This Row],[BF H Odds]]-1,IF(AND(Weekly[[#This Row],[QDA_P]]=TRUE,Weekly[[#This Row],[Actual]]=FALSE),AI502+Weekly[[#This Row],[BF V Odds]]-1,AI502-1)))</f>
        <v>89.619999999999976</v>
      </c>
      <c r="AJ503" s="24">
        <f>IF(Weekly[[#This Row],[Actual]]="","",IF(AND(Weekly[[#This Row],[KNC_P]]=FALSE,Weekly[[#This Row],[Actual]]=TRUE),AJ502+Weekly[[#This Row],[BF H Odds]]-1,IF(AND(Weekly[[#This Row],[KNC_P]]=TRUE,Weekly[[#This Row],[Actual]]=FALSE),AJ502+Weekly[[#This Row],[BF V Odds]]-1,AJ502-1)))</f>
        <v>62.249999999999957</v>
      </c>
      <c r="AK503" s="24">
        <f>IF(Weekly[[#This Row],[Actual]]="","",IF(AND(Weekly[[#This Row],[KNC_P]]=FALSE,Weekly[[#This Row],[Actual]]=TRUE),AK502+Weekly[[#This Row],[BF H Odds]]-1,IF(AND(Weekly[[#This Row],[KNC_P]]=TRUE,Weekly[[#This Row],[Actual]]=FALSE),AK502+Weekly[[#This Row],[BF V Odds]]-1,AK502-1)))</f>
        <v>61.149999999999949</v>
      </c>
      <c r="AL503" s="30">
        <f>IF(Weekly[[#This Row],[Actual]]="","",COUNTIF(Weekly[[#This Row],[SVC_P]:[QDA_P]],TRUE))</f>
        <v>5</v>
      </c>
      <c r="AM503" s="30">
        <f>IF(Weekly[[#This Row],[Actual]]="","",COUNTIF(Weekly[[#This Row],[SVC_P]:[QDA_P]],FALSE))</f>
        <v>2</v>
      </c>
      <c r="AN503" s="36" t="str">
        <f>IF(AND(Weekly[[#This Row],[BF V Odds]]&gt;$BO$6,Weekly[[#This Row],[BF V Odds]] &lt; $BO$7),Weekly[[#This Row],[BF V Odds]],"")</f>
        <v/>
      </c>
      <c r="AO503" s="36" t="str">
        <f>IF(AND(Weekly[[#This Row],[BF H Odds]]&gt;$BO$6, Weekly[[#This Row],[BF H Odds]] &lt; $BO$7),Weekly[[#This Row],[BF H Odds]],"")</f>
        <v/>
      </c>
      <c r="AP503" s="37">
        <f>IF(AND(Weekly[[#This Row],[V Odds &lt;]]="",Weekly[[#This Row],[H Odds &lt;]]=""),AP502,IF(AND(Weekly[[#This Row],[H Odds &lt;]]&lt;&gt;"",Weekly[[#This Row],[SVC_P]]=TRUE,Weekly[[#This Row],[Actual]]=TRUE),AP502+Weekly[[#This Row],[H Odds &lt;]]-1,IF(AND(Weekly[[#This Row],[V Odds &lt;]]&lt;&gt;"",Weekly[[#This Row],[SVC_P]]=FALSE,Weekly[[#This Row],[Actual]]=FALSE),AP502+Weekly[[#This Row],[V Odds &lt;]]-1,IF(AND(Weekly[[#This Row],[V Odds &lt;]]&lt;&gt;"",Weekly[[#This Row],[SVC_P]]=FALSE,Weekly[[#This Row],[Actual]]=TRUE),AP502-1,IF(AND(Weekly[[#This Row],[H Odds &lt;]]&lt;&gt;"",Weekly[[#This Row],[SVC_P]]=TRUE,Weekly[[#This Row],[Actual]]=FALSE),AP502-1,AP502)))))</f>
        <v>83.63000000000001</v>
      </c>
      <c r="AQ503" s="37">
        <f>IF(AND(Weekly[[#This Row],[V Odds &lt;]]="",Weekly[[#This Row],[H Odds &lt;]]=""),AQ502,IF(AND(Weekly[[#This Row],[H Odds &lt;]]&lt;&gt;"",Weekly[[#This Row],[ADBC_P]]=TRUE,Weekly[[#This Row],[Actual]]=TRUE),AQ502+Weekly[[#This Row],[H Odds &lt;]]-1,IF(AND(Weekly[[#This Row],[V Odds &lt;]]&lt;&gt;"",Weekly[[#This Row],[ADBC_P]]=FALSE,Weekly[[#This Row],[Actual]]=FALSE),AQ502+Weekly[[#This Row],[V Odds &lt;]]-1,IF(AND(Weekly[[#This Row],[V Odds &lt;]]&lt;&gt;"",Weekly[[#This Row],[ADBC_P]]=FALSE,Weekly[[#This Row],[Actual]]=TRUE),AQ502-1,IF(AND(Weekly[[#This Row],[H Odds &lt;]]&lt;&gt;"",Weekly[[#This Row],[ADBC_P]]=TRUE,Weekly[[#This Row],[Actual]]=FALSE),AQ502-1,AQ502)))))</f>
        <v>54.33</v>
      </c>
      <c r="AR503" s="37">
        <f>IF(AND(Weekly[[#This Row],[V Odds &lt;]]="",Weekly[[#This Row],[H Odds &lt;]]=""),AR502,IF(AND(Weekly[[#This Row],[H Odds &lt;]]&lt;&gt;"",Weekly[[#This Row],[RFC_P]]=TRUE,Weekly[[#This Row],[Actual]]=TRUE),AR502+Weekly[[#This Row],[H Odds &lt;]]-1,IF(AND(Weekly[[#This Row],[V Odds &lt;]]&lt;&gt;"",Weekly[[#This Row],[RFC_P]]=FALSE,Weekly[[#This Row],[Actual]]=FALSE),AR502+Weekly[[#This Row],[V Odds &lt;]]-1,IF(AND(Weekly[[#This Row],[V Odds &lt;]]&lt;&gt;"",Weekly[[#This Row],[RFC_P]]=FALSE,Weekly[[#This Row],[Actual]]=TRUE),AR502-1,IF(AND(Weekly[[#This Row],[H Odds &lt;]]&lt;&gt;"",Weekly[[#This Row],[RFC_P]]=TRUE,Weekly[[#This Row],[Actual]]=FALSE),AR502-1,AR502)))))</f>
        <v>72.439999999999984</v>
      </c>
      <c r="AS503" s="37">
        <f>IF(AND(Weekly[[#This Row],[V Odds &lt;]]="",Weekly[[#This Row],[H Odds &lt;]]=""),AS502,IF(AND(Weekly[[#This Row],[H Odds &lt;]]&lt;&gt;"",Weekly[[#This Row],[GBC_P]]=TRUE,Weekly[[#This Row],[Actual]]=TRUE),AS502+Weekly[[#This Row],[H Odds &lt;]]-1,IF(AND(Weekly[[#This Row],[V Odds &lt;]]&lt;&gt;"",Weekly[[#This Row],[GBC_P]]=FALSE,Weekly[[#This Row],[Actual]]=FALSE),AS502+Weekly[[#This Row],[V Odds &lt;]]-1,IF(AND(Weekly[[#This Row],[V Odds &lt;]]&lt;&gt;"",Weekly[[#This Row],[GBC_P]]=FALSE,Weekly[[#This Row],[Actual]]=TRUE),AS502-1,IF(AND(Weekly[[#This Row],[H Odds &lt;]]&lt;&gt;"",Weekly[[#This Row],[GBC_P]]=TRUE,Weekly[[#This Row],[Actual]]=FALSE),AS502-1,AS502)))))</f>
        <v>62.78</v>
      </c>
      <c r="AT503" s="37">
        <f>IF(AND(Weekly[[#This Row],[V Odds &lt;]]="",Weekly[[#This Row],[H Odds &lt;]]=""),AT502,IF(AND(Weekly[[#This Row],[H Odds &lt;]]&lt;&gt;"",Weekly[[#This Row],[HGBC_P]]=TRUE,Weekly[[#This Row],[Actual]]=TRUE),AT502+Weekly[[#This Row],[H Odds &lt;]]-1,IF(AND(Weekly[[#This Row],[V Odds &lt;]]&lt;&gt;"",Weekly[[#This Row],[HGBC_P]]=FALSE,Weekly[[#This Row],[Actual]]=FALSE),AT502+Weekly[[#This Row],[V Odds &lt;]]-1,IF(AND(Weekly[[#This Row],[V Odds &lt;]]&lt;&gt;"",Weekly[[#This Row],[HGBC_P]]=FALSE,Weekly[[#This Row],[Actual]]=TRUE),AT502-1,IF(AND(Weekly[[#This Row],[H Odds &lt;]]&lt;&gt;"",Weekly[[#This Row],[HGBC_P]]=TRUE,Weekly[[#This Row],[Actual]]=FALSE),AT502-1,AT502)))))</f>
        <v>56.16</v>
      </c>
      <c r="AU503" s="37">
        <f>IF(AND(Weekly[[#This Row],[V Odds &lt;]]="",Weekly[[#This Row],[H Odds &lt;]]=""),AU502,IF(AND(Weekly[[#This Row],[H Odds &lt;]]&lt;&gt;"",Weekly[[#This Row],[XGB_P]]=TRUE,Weekly[[#This Row],[Actual]]=TRUE),AU502+Weekly[[#This Row],[H Odds &lt;]]-1,IF(AND(Weekly[[#This Row],[V Odds &lt;]]&lt;&gt;"",Weekly[[#This Row],[XGB_P]]=FALSE,Weekly[[#This Row],[Actual]]=FALSE),AU502+Weekly[[#This Row],[V Odds &lt;]]-1,IF(AND(Weekly[[#This Row],[V Odds &lt;]]&lt;&gt;"",Weekly[[#This Row],[XGB_P]]=FALSE,Weekly[[#This Row],[Actual]]=TRUE),AU502-1,IF(AND(Weekly[[#This Row],[H Odds &lt;]]&lt;&gt;"",Weekly[[#This Row],[XGB_P]]=TRUE,Weekly[[#This Row],[Actual]]=FALSE),AU502-1,AU502)))))</f>
        <v>69.760000000000005</v>
      </c>
      <c r="AV503" s="37">
        <f>IF(AND(Weekly[[#This Row],[V Odds &lt;]]="",Weekly[[#This Row],[H Odds &lt;]]=""),AV502,IF(AND(Weekly[[#This Row],[H Odds &lt;]]&lt;&gt;"",Weekly[[#This Row],[QDA_P]]=TRUE,Weekly[[#This Row],[Actual]]=TRUE),AV502+Weekly[[#This Row],[H Odds &lt;]]-1,IF(AND(Weekly[[#This Row],[V Odds &lt;]]&lt;&gt;"",Weekly[[#This Row],[QDA_P]]=FALSE,Weekly[[#This Row],[Actual]]=FALSE),AV502+Weekly[[#This Row],[V Odds &lt;]]-1,IF(AND(Weekly[[#This Row],[V Odds &lt;]]&lt;&gt;"",Weekly[[#This Row],[QDA_P]]=FALSE,Weekly[[#This Row],[Actual]]=TRUE),AV502-1,IF(AND(Weekly[[#This Row],[H Odds &lt;]]&lt;&gt;"",Weekly[[#This Row],[QDA_P]]=TRUE,Weekly[[#This Row],[Actual]]=FALSE),AV502-1,AV502)))))</f>
        <v>63.299999999999983</v>
      </c>
      <c r="AW503" s="37">
        <f>IF(AND(Weekly[[#This Row],[H Odds &lt;]]="",Weekly[[#This Row],[V Odds &lt;]]=""),AW502,IF(AND(Weekly[[#This Row],[KNC_P]]=Weekly[[#This Row],[Actual]],Weekly[[#This Row],[KNC_P]]=TRUE),AW502+Weekly[[#This Row],[BF H Odds]]-1,IF(AND(Weekly[[#This Row],[KNC_P]]=Weekly[[#This Row],[Actual]],Weekly[[#This Row],[KNC_P]]=FALSE),AW502+Weekly[[#This Row],[BF V Odds]]-1,AW502-1)))</f>
        <v>54.63000000000001</v>
      </c>
      <c r="AX503" s="37">
        <f>IF(AND(Weekly[[#This Row],[V Odds &lt;]]="",Weekly[[#This Row],[H Odds &lt;]]=""),AX502,IF(AND(Weekly[[#This Row],[V Odds &lt;]]&lt;&gt;"",Weekly[[#This Row],[FALSES]]&gt;0,Weekly[[#This Row],[Actual]]=FALSE),AX502+Weekly[[#This Row],[V Odds &lt;]]-1,IF(AND(Weekly[[#This Row],[H Odds &lt;]]&lt;&gt;"",Weekly[[#This Row],[TRUES]]&gt;0,Weekly[[#This Row],[Actual]]=TRUE),AX502+Weekly[[#This Row],[H Odds &lt;]]-1,IF(AND(Weekly[[#This Row],[V Odds &lt;]]&lt;&gt;"",Weekly[[#This Row],[FALSES]]=0),AX502,IF(AND(Weekly[[#This Row],[H Odds &lt;]]&lt;&gt;"",Weekly[[#This Row],[TRUES]]=0),AX502,AX502-1)))))</f>
        <v>111.49999999999996</v>
      </c>
      <c r="AY503" s="37">
        <f>IF(AND(Weekly[[#This Row],[V Odds &lt;]]="",Weekly[[#This Row],[H Odds &lt;]]=""),AY502,IF(AND(Weekly[[#This Row],[V Odds &lt;]]&lt;&gt;"",Weekly[[#This Row],[FALSES]]&gt;0,Weekly[[#This Row],[Actual]]=FALSE),AY502+((Weekly[[#This Row],[V Odds &lt;]]-1)*0.92),IF(AND(Weekly[[#This Row],[H Odds &lt;]]&lt;&gt;"",Weekly[[#This Row],[TRUES]]&gt;0,Weekly[[#This Row],[Actual]]=TRUE),AY502+((Weekly[[#This Row],[H Odds &lt;]]-1)*0.92),IF(AND(Weekly[[#This Row],[V Odds &lt;]]&lt;&gt;"",Weekly[[#This Row],[FALSES]]=0),AY502,IF(AND(Weekly[[#This Row],[H Odds &lt;]]&lt;&gt;"",Weekly[[#This Row],[TRUES]]=0),AY502,AY502-1)))))</f>
        <v>100.10000000000002</v>
      </c>
      <c r="AZ503" s="37">
        <f>IF(AND(Weekly[[#This Row],[V Odds &lt;]]="",Weekly[[#This Row],[H Odds &lt;]]=""),AZ502,IF(AND(Weekly[[#This Row],[V Odds &lt;]]&lt;&gt;"",Weekly[[#This Row],[Actual]]=FALSE),AZ502+Weekly[[#This Row],[V Odds &lt;]]-1,IF(AND(Weekly[[#This Row],[H Odds &lt;]]&lt;&gt;"",Weekly[[#This Row],[Actual]]=TRUE),AZ502+Weekly[[#This Row],[H Odds &lt;]]-1,AZ502-1)))</f>
        <v>102.96999999999997</v>
      </c>
      <c r="BA503" s="38">
        <f>IF(Weekly[[#This Row],[H Odds &lt;]]="",BA502,IF(AND(Weekly[[#This Row],[H Odds &lt;]]&lt;&gt;"",Weekly[[#This Row],[SVC_P]]=TRUE,Weekly[[#This Row],[Actual]]=TRUE),BA502+Weekly[[#This Row],[H Odds &lt;]]-1,IF(AND(Weekly[[#This Row],[H Odds &lt;]]&lt;&gt;"",Weekly[[#This Row],[SVC_P]]=TRUE,Weekly[[#This Row],[Actual]]=FALSE),BA502-1,BA502)))</f>
        <v>79.589999999999989</v>
      </c>
      <c r="BB503" s="38">
        <f>IF(Weekly[[#This Row],[H Odds &lt;]]="",BB502,IF(AND(Weekly[[#This Row],[H Odds &lt;]]&lt;&gt;"",Weekly[[#This Row],[ADBC_P]]=TRUE,Weekly[[#This Row],[Actual]]=TRUE),BB502+Weekly[[#This Row],[H Odds &lt;]]-1,IF(AND(Weekly[[#This Row],[H Odds &lt;]]&lt;&gt;"",Weekly[[#This Row],[ADBC_P]]=TRUE,Weekly[[#This Row],[Actual]]=FALSE),BB502-1,BB502)))</f>
        <v>52.41</v>
      </c>
      <c r="BC503" s="38">
        <f>IF(Weekly[[#This Row],[H Odds &lt;]]="",BC502,IF(AND(Weekly[[#This Row],[H Odds &lt;]]&lt;&gt;"",Weekly[[#This Row],[RFC_P]]=TRUE,Weekly[[#This Row],[Actual]]=TRUE),BC502+Weekly[[#This Row],[H Odds &lt;]]-1,IF(AND(Weekly[[#This Row],[H Odds &lt;]]&lt;&gt;"",Weekly[[#This Row],[RFC_P]]=TRUE,Weekly[[#This Row],[Actual]]=FALSE),BC502-1,BC502)))</f>
        <v>54.109999999999992</v>
      </c>
      <c r="BD503" s="38">
        <f>IF(Weekly[[#This Row],[H Odds &lt;]]="",BD502,IF(AND(Weekly[[#This Row],[H Odds &lt;]]&lt;&gt;"",Weekly[[#This Row],[GBC_P]]=TRUE,Weekly[[#This Row],[Actual]]=TRUE),BD502+Weekly[[#This Row],[H Odds &lt;]]-1,IF(AND(Weekly[[#This Row],[H Odds &lt;]]&lt;&gt;"",Weekly[[#This Row],[GBC_P]]=TRUE,Weekly[[#This Row],[Actual]]=FALSE),BD502-1,BD502)))</f>
        <v>54.110000000000007</v>
      </c>
      <c r="BE503" s="38">
        <f>IF(Weekly[[#This Row],[H Odds &lt;]]="",BE502,IF(AND(Weekly[[#This Row],[H Odds &lt;]]&lt;&gt;"",Weekly[[#This Row],[HGBC_P]]=TRUE,Weekly[[#This Row],[Actual]]=TRUE),BE502+Weekly[[#This Row],[H Odds &lt;]]-1,IF(AND(Weekly[[#This Row],[H Odds &lt;]]&lt;&gt;"",Weekly[[#This Row],[HGBC_P]]=TRUE,Weekly[[#This Row],[Actual]]=FALSE),BE502-1,BE502)))</f>
        <v>58.459999999999994</v>
      </c>
      <c r="BF503" s="38">
        <f>IF(Weekly[[#This Row],[H Odds &lt;]]="",BF502,IF(AND(Weekly[[#This Row],[H Odds &lt;]]&lt;&gt;"",Weekly[[#This Row],[XGB_P]]=TRUE,Weekly[[#This Row],[Actual]]=TRUE),BF502+Weekly[[#This Row],[H Odds &lt;]]-1,IF(AND(Weekly[[#This Row],[H Odds &lt;]]&lt;&gt;"",Weekly[[#This Row],[XGB_P]]=TRUE,Weekly[[#This Row],[Actual]]=FALSE),BF502-1,BF502)))</f>
        <v>64.08</v>
      </c>
      <c r="BG503" s="38">
        <f>IF(Weekly[[#This Row],[H Odds &lt;]]="",BG502,IF(AND(Weekly[[#This Row],[H Odds &lt;]]&lt;&gt;"",Weekly[[#This Row],[QDA_P]]=TRUE,Weekly[[#This Row],[Actual]]=TRUE),BG502+Weekly[[#This Row],[H Odds &lt;]]-1,IF(AND(Weekly[[#This Row],[H Odds &lt;]]&lt;&gt;"",Weekly[[#This Row],[QDA_P]]=TRUE,Weekly[[#This Row],[Actual]]=FALSE),BG502-1,BG502)))</f>
        <v>50.429999999999993</v>
      </c>
      <c r="BH503" s="38">
        <f>IF(Weekly[[#This Row],[H Odds &lt;]]="",BH502,IF(AND(Weekly[[#This Row],[H Odds &lt;]]&lt;&gt;"",Weekly[[#This Row],[KNC_P]]=TRUE,Weekly[[#This Row],[Actual]]=TRUE),BH502+Weekly[[#This Row],[H Odds &lt;]]-1,IF(AND(Weekly[[#This Row],[H Odds &lt;]]&lt;&gt;"",Weekly[[#This Row],[KNC_P]]=TRUE,Weekly[[#This Row],[Actual]]=FALSE),BH502-1,BH502)))</f>
        <v>58.499999999999993</v>
      </c>
      <c r="BI503" s="38">
        <f>IF(Weekly[[#This Row],[H Odds &lt;]]="",BI502,IF(AND(Weekly[[#This Row],[H Odds &lt;]]&lt;&gt;"",Weekly[[#This Row],[TRUES]]&gt;0,Weekly[[#This Row],[Actual]]=TRUE),BI502+Weekly[[#This Row],[H Odds &lt;]]-1,IF(AND(Weekly[[#This Row],[H Odds &lt;]]&lt;&gt;"",Weekly[[#This Row],[TRUES]]=0),BI502,BI502-1)))</f>
        <v>78.589999999999989</v>
      </c>
      <c r="BJ503" s="38">
        <f>IF(Weekly[[#This Row],[H Odds &lt;]]="",BJ502,IF(AND(Weekly[[#This Row],[H Odds &lt;]]&lt;&gt;"",Weekly[[#This Row],[Actual]]=TRUE),BJ502+Weekly[[#This Row],[H Odds &lt;]]-1,IF(AND(Weekly[[#This Row],[H Odds &lt;]]&lt;&gt;"",Weekly[[#This Row],[Actual]]=FALSE),BJ502-1,BJ502)))</f>
        <v>80.489999999999995</v>
      </c>
      <c r="BK503" s="58">
        <f>IF(AND(Weekly[[#This Row],[TRUES]]&gt;4,Weekly[[#This Row],[Actual]]=TRUE),BK502+Weekly[[#This Row],[BF H Odds]]-1,IF(AND(Weekly[[#This Row],[FALSES]]&gt;4,Weekly[[#This Row],[Actual]]=FALSE),BK502+Weekly[[#This Row],[BF V Odds]]-1,IF(AND(Weekly[[#This Row],[TRUES]]&gt;4,Weekly[[#This Row],[Actual]]=FALSE),BK502-1,IF(AND(Weekly[[#This Row],[FALSES]]&gt;4,Weekly[[#This Row],[Actual]]=TRUE),BK502-1,BK502))))</f>
        <v>-4.8199999999999719</v>
      </c>
      <c r="BL503" s="58">
        <f>IF(AND(Weekly[[#This Row],[TRUES]]&gt;5,Weekly[[#This Row],[Actual]]=TRUE),BL502+Weekly[[#This Row],[BF H Odds]]-1,IF(AND(Weekly[[#This Row],[FALSES]]&gt;5,Weekly[[#This Row],[Actual]]=FALSE),BL502+Weekly[[#This Row],[BF V Odds]]-1,IF(AND(Weekly[[#This Row],[TRUES]]&gt;5,Weekly[[#This Row],[Actual]]=FALSE),BL502-1,IF(AND(Weekly[[#This Row],[FALSES]]&gt;5,Weekly[[#This Row],[Actual]]=TRUE),BL502-1,BL502))))</f>
        <v>7.180000000000021</v>
      </c>
      <c r="BM503" s="58">
        <f>IF(AND(Weekly[[#This Row],[TRUES]]&gt;6,Weekly[[#This Row],[Actual]]=TRUE),BM502+Weekly[[#This Row],[BF H Odds]]-1,IF(AND(Weekly[[#This Row],[FALSES]]&gt;6,Weekly[[#This Row],[Actual]]=FALSE),BM502+Weekly[[#This Row],[BF V Odds]]-1,IF(AND(Weekly[[#This Row],[TRUES]]&gt;6,Weekly[[#This Row],[Actual]]=FALSE),BM502-1,IF(AND(Weekly[[#This Row],[FALSES]]&gt;6,Weekly[[#This Row],[Actual]]=TRUE),BM502-1,BM502))))</f>
        <v>38.800000000000011</v>
      </c>
    </row>
    <row r="504" spans="1:65" x14ac:dyDescent="0.25">
      <c r="A504" s="34"/>
      <c r="B504" s="10">
        <v>44306</v>
      </c>
      <c r="C504" s="17" t="s">
        <v>15</v>
      </c>
      <c r="D504" s="15" t="s">
        <v>34</v>
      </c>
      <c r="E504" t="b">
        <v>1</v>
      </c>
      <c r="F504" t="b">
        <v>1</v>
      </c>
      <c r="G504" t="b">
        <v>1</v>
      </c>
      <c r="H504" t="b">
        <v>1</v>
      </c>
      <c r="I504" t="b">
        <v>0</v>
      </c>
      <c r="J504" t="b">
        <v>1</v>
      </c>
      <c r="K504" t="b">
        <v>1</v>
      </c>
      <c r="L504" t="b">
        <v>0</v>
      </c>
      <c r="O504" t="str">
        <f>IF(Weekly[[#This Row],[H/V]]="H",Weekly[[#This Row],[BF H Odds]],IF(Weekly[[#This Row],[H/V]]="V",Weekly[[#This Row],[BF V Odds]],""))</f>
        <v/>
      </c>
      <c r="P504" t="b">
        <v>0</v>
      </c>
      <c r="R504" s="35">
        <f>IFERROR(IF(Weekly[[#This Row],[Won Bet?]]="yes",R503+(Weekly[[#This Row],[BF Odds]]*Weekly[[#This Row],[BF Stake]])-Weekly[[#This Row],[BF Stake]],R503-Weekly[[#This Row],[BF Stake]]),R503)</f>
        <v>1306.2895000000005</v>
      </c>
      <c r="S504" s="9">
        <f>IFERROR(IF(Weekly[[#This Row],[Won Bet?]]="yes",S503+(((Weekly[[#This Row],[BF Odds]]*Weekly[[#This Row],[BF Stake]])-Weekly[[#This Row],[BF Stake]])*0.92),S503-Weekly[[#This Row],[BF Stake]]),S503)</f>
        <v>1239.1591400000002</v>
      </c>
      <c r="T504">
        <v>2.36</v>
      </c>
      <c r="U504">
        <v>1.72</v>
      </c>
      <c r="V504" s="24">
        <f>IF(Weekly[[#This Row],[Actual]]="","",IF(AND(Weekly[[#This Row],[SVC_P]]=Weekly[[#This Row],[Actual]],Weekly[[#This Row],[SVC_P]]=TRUE),V503+Weekly[[#This Row],[BF H Odds]]-1,IF(AND(Weekly[[#This Row],[SVC_P]]=Weekly[[#This Row],[Actual]],Weekly[[#This Row],[SVC_P]]=FALSE),V503+Weekly[[#This Row],[BF V Odds]]-1,V503-1)))</f>
        <v>58.240000000000052</v>
      </c>
      <c r="W504" s="24">
        <f>IF(Weekly[[#This Row],[Actual]]="","",IF(AND(Weekly[[#This Row],[SVC_P]]=FALSE,Weekly[[#This Row],[Actual]]=TRUE),W503+Weekly[[#This Row],[BF H Odds]]-1,IF(AND(Weekly[[#This Row],[SVC_P]]=TRUE,Weekly[[#This Row],[Actual]]=FALSE,),W503+Weekly[[#This Row],[BF V Odds]]-1,W503-1)))</f>
        <v>-433.21</v>
      </c>
      <c r="X504" s="24">
        <f>IF(Weekly[[#This Row],[Actual]]="","",IF(AND(Weekly[[#This Row],[ADBC_P]]=Weekly[[#This Row],[Actual]],Weekly[[#This Row],[ADBC_P]]=TRUE),X503+Weekly[[#This Row],[BF H Odds]]-1,IF(AND(Weekly[[#This Row],[ADBC_P]]=Weekly[[#This Row],[Actual]],Weekly[[#This Row],[ADBC_P]]=FALSE),X503+Weekly[[#This Row],[BF V Odds]]-1,X503-1)))</f>
        <v>6.8500000000000192</v>
      </c>
      <c r="Y504" s="24">
        <f>IF(Weekly[[#This Row],[Actual]]="","",IF(AND(Weekly[[#This Row],[ADBC_P]]=FALSE,Weekly[[#This Row],[Actual]]=TRUE),Y503+Weekly[[#This Row],[BF H Odds]]-1,IF(AND(Weekly[[#This Row],[ADBC_P]]=TRUE,Weekly[[#This Row],[Actual]]=FALSE),Y503+Weekly[[#This Row],[BF V Odds]]-1,Y503-1)))</f>
        <v>73.649999999999991</v>
      </c>
      <c r="Z504" s="24">
        <f>IF(Weekly[[#This Row],[Actual]]="","",IF(AND(Weekly[[#This Row],[RFC_P]]=Weekly[[#This Row],[Actual]],Weekly[[#This Row],[RFC_P]]=TRUE),Z503+Weekly[[#This Row],[BF H Odds]]-1,IF(AND(Weekly[[#This Row],[RFC_P]]=Weekly[[#This Row],[Actual]],Weekly[[#This Row],[RFC_P]]=FALSE),Z503+Weekly[[#This Row],[BF V Odds]]-1,Z503-1)))</f>
        <v>23.280000000000008</v>
      </c>
      <c r="AA504" s="24">
        <f>IF(Weekly[[#This Row],[Actual]]="","",IF(AND(Weekly[[#This Row],[RFC_P]]=FALSE,Weekly[[#This Row],[Actual]]=TRUE),AA503+Weekly[[#This Row],[BF H Odds]]-1,IF(AND(Weekly[[#This Row],[RFC_P]]=TRUE,Weekly[[#This Row],[Actual]]=FALSE),AA503+Weekly[[#This Row],[BF V Odds]]-1,AA503-1)))</f>
        <v>57.21999999999997</v>
      </c>
      <c r="AB504" s="24">
        <f>IF(Weekly[[#This Row],[Actual]]="","",IF(AND(Weekly[[#This Row],[GBC_P]]=Weekly[[#This Row],[Actual]],Weekly[[#This Row],[GBC_P]]=TRUE),AB503+Weekly[[#This Row],[BF H Odds]]-1,IF(AND(Weekly[[#This Row],[GBC_P]]=Weekly[[#This Row],[Actual]],Weekly[[#This Row],[GBC_P]]=FALSE),AB503+Weekly[[#This Row],[BF V Odds]]-1,AB503-1)))</f>
        <v>10.130000000000006</v>
      </c>
      <c r="AC504" s="24">
        <f>IF(Weekly[[#This Row],[Actual]]="","",IF(AND(Weekly[[#This Row],[GBC_P]]=FALSE,Weekly[[#This Row],[Actual]]=TRUE),AC503+Weekly[[#This Row],[BF H Odds]]-1,IF(AND(Weekly[[#This Row],[GBC_P]]=TRUE,Weekly[[#This Row],[Actual]]=FALSE),AC503+Weekly[[#This Row],[BF V Odds]]-1,AC503-1)))</f>
        <v>70.369999999999933</v>
      </c>
      <c r="AD504" s="24">
        <f>IF(Weekly[[#This Row],[Actual]]="","",IF(AND(Weekly[[#This Row],[HGBC_P]]=Weekly[[#This Row],[Actual]],Weekly[[#This Row],[HGBC_P]]=TRUE),AD503+Weekly[[#This Row],[BF H Odds]]-1,IF(AND(Weekly[[#This Row],[HGBC_P]]=Weekly[[#This Row],[Actual]],Weekly[[#This Row],[HGBC_P]]=FALSE),AD503+Weekly[[#This Row],[BF V Odds]]-1,AD503-1)))</f>
        <v>-2.2099999999999755</v>
      </c>
      <c r="AE504" s="24">
        <f>IF(Weekly[[#This Row],[Actual]]="","",IF(AND(Weekly[[#This Row],[HGBC_P]]=FALSE,Weekly[[#This Row],[Actual]]=TRUE),AE503+Weekly[[#This Row],[BF H Odds]]-1,IF(AND(Weekly[[#This Row],[HGBC_P]]=TRUE,Weekly[[#This Row],[Actual]]=FALSE),AE503+Weekly[[#This Row],[BF V Odds]]-1,AE503-1)))</f>
        <v>82.70999999999998</v>
      </c>
      <c r="AF504" s="24">
        <f>IF(Weekly[[#This Row],[Actual]]="","",IF(AND(Weekly[[#This Row],[XGB_P]]=Weekly[[#This Row],[Actual]],Weekly[[#This Row],[XGB_P]]=TRUE),AF503+Weekly[[#This Row],[BF H Odds]]-1,IF(AND(Weekly[[#This Row],[XGB_P]]=Weekly[[#This Row],[Actual]],Weekly[[#This Row],[XGB_P]]=FALSE),AF503+Weekly[[#This Row],[BF V Odds]]-1,AF503-1)))</f>
        <v>25.460000000000022</v>
      </c>
      <c r="AG504" s="24">
        <f>IF(Weekly[[#This Row],[Actual]]="","",IF(AND(Weekly[[#This Row],[XGB_P]]=FALSE,Weekly[[#This Row],[Actual]]=TRUE),AG503+Weekly[[#This Row],[BF H Odds]]-1,IF(AND(Weekly[[#This Row],[XGB_P]]=TRUE,Weekly[[#This Row],[Actual]]=FALSE),AG503+Weekly[[#This Row],[BF V Odds]]-1,AG503-1)))</f>
        <v>55.039999999999985</v>
      </c>
      <c r="AH504" s="24">
        <f>IF(Weekly[[#This Row],[Actual]]="","",IF(AND(Weekly[[#This Row],[QDA_P]]=Weekly[[#This Row],[Actual]],Weekly[[#This Row],[QDA_P]]=TRUE),AH503+Weekly[[#This Row],[BF H Odds]]-1,IF(AND(Weekly[[#This Row],[QDA_P]]=Weekly[[#This Row],[Actual]],Weekly[[#This Row],[QDA_P]]=FALSE),AH503+Weekly[[#This Row],[BF V Odds]]-1,AH503-1)))</f>
        <v>-10.479999999999986</v>
      </c>
      <c r="AI504" s="24">
        <f>IF(Weekly[[#This Row],[Actual]]="","",IF(AND(Weekly[[#This Row],[QDA_P]]=FALSE,Weekly[[#This Row],[Actual]]=TRUE),AI503+Weekly[[#This Row],[BF H Odds]]-1,IF(AND(Weekly[[#This Row],[QDA_P]]=TRUE,Weekly[[#This Row],[Actual]]=FALSE),AI503+Weekly[[#This Row],[BF V Odds]]-1,AI503-1)))</f>
        <v>90.979999999999976</v>
      </c>
      <c r="AJ504" s="24">
        <f>IF(Weekly[[#This Row],[Actual]]="","",IF(AND(Weekly[[#This Row],[KNC_P]]=FALSE,Weekly[[#This Row],[Actual]]=TRUE),AJ503+Weekly[[#This Row],[BF H Odds]]-1,IF(AND(Weekly[[#This Row],[KNC_P]]=TRUE,Weekly[[#This Row],[Actual]]=FALSE),AJ503+Weekly[[#This Row],[BF V Odds]]-1,AJ503-1)))</f>
        <v>61.249999999999957</v>
      </c>
      <c r="AK504" s="24">
        <f>IF(Weekly[[#This Row],[Actual]]="","",IF(AND(Weekly[[#This Row],[KNC_P]]=FALSE,Weekly[[#This Row],[Actual]]=TRUE),AK503+Weekly[[#This Row],[BF H Odds]]-1,IF(AND(Weekly[[#This Row],[KNC_P]]=TRUE,Weekly[[#This Row],[Actual]]=FALSE),AK503+Weekly[[#This Row],[BF V Odds]]-1,AK503-1)))</f>
        <v>60.149999999999949</v>
      </c>
      <c r="AL504" s="30">
        <f>IF(Weekly[[#This Row],[Actual]]="","",COUNTIF(Weekly[[#This Row],[SVC_P]:[QDA_P]],TRUE))</f>
        <v>6</v>
      </c>
      <c r="AM504" s="30">
        <f>IF(Weekly[[#This Row],[Actual]]="","",COUNTIF(Weekly[[#This Row],[SVC_P]:[QDA_P]],FALSE))</f>
        <v>1</v>
      </c>
      <c r="AN504" s="36" t="str">
        <f>IF(AND(Weekly[[#This Row],[BF V Odds]]&gt;$BO$6,Weekly[[#This Row],[BF V Odds]] &lt; $BO$7),Weekly[[#This Row],[BF V Odds]],"")</f>
        <v/>
      </c>
      <c r="AO504" s="36" t="str">
        <f>IF(AND(Weekly[[#This Row],[BF H Odds]]&gt;$BO$6, Weekly[[#This Row],[BF H Odds]] &lt; $BO$7),Weekly[[#This Row],[BF H Odds]],"")</f>
        <v/>
      </c>
      <c r="AP504" s="37">
        <f>IF(AND(Weekly[[#This Row],[V Odds &lt;]]="",Weekly[[#This Row],[H Odds &lt;]]=""),AP503,IF(AND(Weekly[[#This Row],[H Odds &lt;]]&lt;&gt;"",Weekly[[#This Row],[SVC_P]]=TRUE,Weekly[[#This Row],[Actual]]=TRUE),AP503+Weekly[[#This Row],[H Odds &lt;]]-1,IF(AND(Weekly[[#This Row],[V Odds &lt;]]&lt;&gt;"",Weekly[[#This Row],[SVC_P]]=FALSE,Weekly[[#This Row],[Actual]]=FALSE),AP503+Weekly[[#This Row],[V Odds &lt;]]-1,IF(AND(Weekly[[#This Row],[V Odds &lt;]]&lt;&gt;"",Weekly[[#This Row],[SVC_P]]=FALSE,Weekly[[#This Row],[Actual]]=TRUE),AP503-1,IF(AND(Weekly[[#This Row],[H Odds &lt;]]&lt;&gt;"",Weekly[[#This Row],[SVC_P]]=TRUE,Weekly[[#This Row],[Actual]]=FALSE),AP503-1,AP503)))))</f>
        <v>83.63000000000001</v>
      </c>
      <c r="AQ504" s="37">
        <f>IF(AND(Weekly[[#This Row],[V Odds &lt;]]="",Weekly[[#This Row],[H Odds &lt;]]=""),AQ503,IF(AND(Weekly[[#This Row],[H Odds &lt;]]&lt;&gt;"",Weekly[[#This Row],[ADBC_P]]=TRUE,Weekly[[#This Row],[Actual]]=TRUE),AQ503+Weekly[[#This Row],[H Odds &lt;]]-1,IF(AND(Weekly[[#This Row],[V Odds &lt;]]&lt;&gt;"",Weekly[[#This Row],[ADBC_P]]=FALSE,Weekly[[#This Row],[Actual]]=FALSE),AQ503+Weekly[[#This Row],[V Odds &lt;]]-1,IF(AND(Weekly[[#This Row],[V Odds &lt;]]&lt;&gt;"",Weekly[[#This Row],[ADBC_P]]=FALSE,Weekly[[#This Row],[Actual]]=TRUE),AQ503-1,IF(AND(Weekly[[#This Row],[H Odds &lt;]]&lt;&gt;"",Weekly[[#This Row],[ADBC_P]]=TRUE,Weekly[[#This Row],[Actual]]=FALSE),AQ503-1,AQ503)))))</f>
        <v>54.33</v>
      </c>
      <c r="AR504" s="37">
        <f>IF(AND(Weekly[[#This Row],[V Odds &lt;]]="",Weekly[[#This Row],[H Odds &lt;]]=""),AR503,IF(AND(Weekly[[#This Row],[H Odds &lt;]]&lt;&gt;"",Weekly[[#This Row],[RFC_P]]=TRUE,Weekly[[#This Row],[Actual]]=TRUE),AR503+Weekly[[#This Row],[H Odds &lt;]]-1,IF(AND(Weekly[[#This Row],[V Odds &lt;]]&lt;&gt;"",Weekly[[#This Row],[RFC_P]]=FALSE,Weekly[[#This Row],[Actual]]=FALSE),AR503+Weekly[[#This Row],[V Odds &lt;]]-1,IF(AND(Weekly[[#This Row],[V Odds &lt;]]&lt;&gt;"",Weekly[[#This Row],[RFC_P]]=FALSE,Weekly[[#This Row],[Actual]]=TRUE),AR503-1,IF(AND(Weekly[[#This Row],[H Odds &lt;]]&lt;&gt;"",Weekly[[#This Row],[RFC_P]]=TRUE,Weekly[[#This Row],[Actual]]=FALSE),AR503-1,AR503)))))</f>
        <v>72.439999999999984</v>
      </c>
      <c r="AS504" s="37">
        <f>IF(AND(Weekly[[#This Row],[V Odds &lt;]]="",Weekly[[#This Row],[H Odds &lt;]]=""),AS503,IF(AND(Weekly[[#This Row],[H Odds &lt;]]&lt;&gt;"",Weekly[[#This Row],[GBC_P]]=TRUE,Weekly[[#This Row],[Actual]]=TRUE),AS503+Weekly[[#This Row],[H Odds &lt;]]-1,IF(AND(Weekly[[#This Row],[V Odds &lt;]]&lt;&gt;"",Weekly[[#This Row],[GBC_P]]=FALSE,Weekly[[#This Row],[Actual]]=FALSE),AS503+Weekly[[#This Row],[V Odds &lt;]]-1,IF(AND(Weekly[[#This Row],[V Odds &lt;]]&lt;&gt;"",Weekly[[#This Row],[GBC_P]]=FALSE,Weekly[[#This Row],[Actual]]=TRUE),AS503-1,IF(AND(Weekly[[#This Row],[H Odds &lt;]]&lt;&gt;"",Weekly[[#This Row],[GBC_P]]=TRUE,Weekly[[#This Row],[Actual]]=FALSE),AS503-1,AS503)))))</f>
        <v>62.78</v>
      </c>
      <c r="AT504" s="37">
        <f>IF(AND(Weekly[[#This Row],[V Odds &lt;]]="",Weekly[[#This Row],[H Odds &lt;]]=""),AT503,IF(AND(Weekly[[#This Row],[H Odds &lt;]]&lt;&gt;"",Weekly[[#This Row],[HGBC_P]]=TRUE,Weekly[[#This Row],[Actual]]=TRUE),AT503+Weekly[[#This Row],[H Odds &lt;]]-1,IF(AND(Weekly[[#This Row],[V Odds &lt;]]&lt;&gt;"",Weekly[[#This Row],[HGBC_P]]=FALSE,Weekly[[#This Row],[Actual]]=FALSE),AT503+Weekly[[#This Row],[V Odds &lt;]]-1,IF(AND(Weekly[[#This Row],[V Odds &lt;]]&lt;&gt;"",Weekly[[#This Row],[HGBC_P]]=FALSE,Weekly[[#This Row],[Actual]]=TRUE),AT503-1,IF(AND(Weekly[[#This Row],[H Odds &lt;]]&lt;&gt;"",Weekly[[#This Row],[HGBC_P]]=TRUE,Weekly[[#This Row],[Actual]]=FALSE),AT503-1,AT503)))))</f>
        <v>56.16</v>
      </c>
      <c r="AU504" s="37">
        <f>IF(AND(Weekly[[#This Row],[V Odds &lt;]]="",Weekly[[#This Row],[H Odds &lt;]]=""),AU503,IF(AND(Weekly[[#This Row],[H Odds &lt;]]&lt;&gt;"",Weekly[[#This Row],[XGB_P]]=TRUE,Weekly[[#This Row],[Actual]]=TRUE),AU503+Weekly[[#This Row],[H Odds &lt;]]-1,IF(AND(Weekly[[#This Row],[V Odds &lt;]]&lt;&gt;"",Weekly[[#This Row],[XGB_P]]=FALSE,Weekly[[#This Row],[Actual]]=FALSE),AU503+Weekly[[#This Row],[V Odds &lt;]]-1,IF(AND(Weekly[[#This Row],[V Odds &lt;]]&lt;&gt;"",Weekly[[#This Row],[XGB_P]]=FALSE,Weekly[[#This Row],[Actual]]=TRUE),AU503-1,IF(AND(Weekly[[#This Row],[H Odds &lt;]]&lt;&gt;"",Weekly[[#This Row],[XGB_P]]=TRUE,Weekly[[#This Row],[Actual]]=FALSE),AU503-1,AU503)))))</f>
        <v>69.760000000000005</v>
      </c>
      <c r="AV504" s="37">
        <f>IF(AND(Weekly[[#This Row],[V Odds &lt;]]="",Weekly[[#This Row],[H Odds &lt;]]=""),AV503,IF(AND(Weekly[[#This Row],[H Odds &lt;]]&lt;&gt;"",Weekly[[#This Row],[QDA_P]]=TRUE,Weekly[[#This Row],[Actual]]=TRUE),AV503+Weekly[[#This Row],[H Odds &lt;]]-1,IF(AND(Weekly[[#This Row],[V Odds &lt;]]&lt;&gt;"",Weekly[[#This Row],[QDA_P]]=FALSE,Weekly[[#This Row],[Actual]]=FALSE),AV503+Weekly[[#This Row],[V Odds &lt;]]-1,IF(AND(Weekly[[#This Row],[V Odds &lt;]]&lt;&gt;"",Weekly[[#This Row],[QDA_P]]=FALSE,Weekly[[#This Row],[Actual]]=TRUE),AV503-1,IF(AND(Weekly[[#This Row],[H Odds &lt;]]&lt;&gt;"",Weekly[[#This Row],[QDA_P]]=TRUE,Weekly[[#This Row],[Actual]]=FALSE),AV503-1,AV503)))))</f>
        <v>63.299999999999983</v>
      </c>
      <c r="AW504" s="37">
        <f>IF(AND(Weekly[[#This Row],[H Odds &lt;]]="",Weekly[[#This Row],[V Odds &lt;]]=""),AW503,IF(AND(Weekly[[#This Row],[KNC_P]]=Weekly[[#This Row],[Actual]],Weekly[[#This Row],[KNC_P]]=TRUE),AW503+Weekly[[#This Row],[BF H Odds]]-1,IF(AND(Weekly[[#This Row],[KNC_P]]=Weekly[[#This Row],[Actual]],Weekly[[#This Row],[KNC_P]]=FALSE),AW503+Weekly[[#This Row],[BF V Odds]]-1,AW503-1)))</f>
        <v>54.63000000000001</v>
      </c>
      <c r="AX504" s="37">
        <f>IF(AND(Weekly[[#This Row],[V Odds &lt;]]="",Weekly[[#This Row],[H Odds &lt;]]=""),AX503,IF(AND(Weekly[[#This Row],[V Odds &lt;]]&lt;&gt;"",Weekly[[#This Row],[FALSES]]&gt;0,Weekly[[#This Row],[Actual]]=FALSE),AX503+Weekly[[#This Row],[V Odds &lt;]]-1,IF(AND(Weekly[[#This Row],[H Odds &lt;]]&lt;&gt;"",Weekly[[#This Row],[TRUES]]&gt;0,Weekly[[#This Row],[Actual]]=TRUE),AX503+Weekly[[#This Row],[H Odds &lt;]]-1,IF(AND(Weekly[[#This Row],[V Odds &lt;]]&lt;&gt;"",Weekly[[#This Row],[FALSES]]=0),AX503,IF(AND(Weekly[[#This Row],[H Odds &lt;]]&lt;&gt;"",Weekly[[#This Row],[TRUES]]=0),AX503,AX503-1)))))</f>
        <v>111.49999999999996</v>
      </c>
      <c r="AY504" s="37">
        <f>IF(AND(Weekly[[#This Row],[V Odds &lt;]]="",Weekly[[#This Row],[H Odds &lt;]]=""),AY503,IF(AND(Weekly[[#This Row],[V Odds &lt;]]&lt;&gt;"",Weekly[[#This Row],[FALSES]]&gt;0,Weekly[[#This Row],[Actual]]=FALSE),AY503+((Weekly[[#This Row],[V Odds &lt;]]-1)*0.92),IF(AND(Weekly[[#This Row],[H Odds &lt;]]&lt;&gt;"",Weekly[[#This Row],[TRUES]]&gt;0,Weekly[[#This Row],[Actual]]=TRUE),AY503+((Weekly[[#This Row],[H Odds &lt;]]-1)*0.92),IF(AND(Weekly[[#This Row],[V Odds &lt;]]&lt;&gt;"",Weekly[[#This Row],[FALSES]]=0),AY503,IF(AND(Weekly[[#This Row],[H Odds &lt;]]&lt;&gt;"",Weekly[[#This Row],[TRUES]]=0),AY503,AY503-1)))))</f>
        <v>100.10000000000002</v>
      </c>
      <c r="AZ504" s="37">
        <f>IF(AND(Weekly[[#This Row],[V Odds &lt;]]="",Weekly[[#This Row],[H Odds &lt;]]=""),AZ503,IF(AND(Weekly[[#This Row],[V Odds &lt;]]&lt;&gt;"",Weekly[[#This Row],[Actual]]=FALSE),AZ503+Weekly[[#This Row],[V Odds &lt;]]-1,IF(AND(Weekly[[#This Row],[H Odds &lt;]]&lt;&gt;"",Weekly[[#This Row],[Actual]]=TRUE),AZ503+Weekly[[#This Row],[H Odds &lt;]]-1,AZ503-1)))</f>
        <v>102.96999999999997</v>
      </c>
      <c r="BA504" s="38">
        <f>IF(Weekly[[#This Row],[H Odds &lt;]]="",BA503,IF(AND(Weekly[[#This Row],[H Odds &lt;]]&lt;&gt;"",Weekly[[#This Row],[SVC_P]]=TRUE,Weekly[[#This Row],[Actual]]=TRUE),BA503+Weekly[[#This Row],[H Odds &lt;]]-1,IF(AND(Weekly[[#This Row],[H Odds &lt;]]&lt;&gt;"",Weekly[[#This Row],[SVC_P]]=TRUE,Weekly[[#This Row],[Actual]]=FALSE),BA503-1,BA503)))</f>
        <v>79.589999999999989</v>
      </c>
      <c r="BB504" s="38">
        <f>IF(Weekly[[#This Row],[H Odds &lt;]]="",BB503,IF(AND(Weekly[[#This Row],[H Odds &lt;]]&lt;&gt;"",Weekly[[#This Row],[ADBC_P]]=TRUE,Weekly[[#This Row],[Actual]]=TRUE),BB503+Weekly[[#This Row],[H Odds &lt;]]-1,IF(AND(Weekly[[#This Row],[H Odds &lt;]]&lt;&gt;"",Weekly[[#This Row],[ADBC_P]]=TRUE,Weekly[[#This Row],[Actual]]=FALSE),BB503-1,BB503)))</f>
        <v>52.41</v>
      </c>
      <c r="BC504" s="38">
        <f>IF(Weekly[[#This Row],[H Odds &lt;]]="",BC503,IF(AND(Weekly[[#This Row],[H Odds &lt;]]&lt;&gt;"",Weekly[[#This Row],[RFC_P]]=TRUE,Weekly[[#This Row],[Actual]]=TRUE),BC503+Weekly[[#This Row],[H Odds &lt;]]-1,IF(AND(Weekly[[#This Row],[H Odds &lt;]]&lt;&gt;"",Weekly[[#This Row],[RFC_P]]=TRUE,Weekly[[#This Row],[Actual]]=FALSE),BC503-1,BC503)))</f>
        <v>54.109999999999992</v>
      </c>
      <c r="BD504" s="38">
        <f>IF(Weekly[[#This Row],[H Odds &lt;]]="",BD503,IF(AND(Weekly[[#This Row],[H Odds &lt;]]&lt;&gt;"",Weekly[[#This Row],[GBC_P]]=TRUE,Weekly[[#This Row],[Actual]]=TRUE),BD503+Weekly[[#This Row],[H Odds &lt;]]-1,IF(AND(Weekly[[#This Row],[H Odds &lt;]]&lt;&gt;"",Weekly[[#This Row],[GBC_P]]=TRUE,Weekly[[#This Row],[Actual]]=FALSE),BD503-1,BD503)))</f>
        <v>54.110000000000007</v>
      </c>
      <c r="BE504" s="38">
        <f>IF(Weekly[[#This Row],[H Odds &lt;]]="",BE503,IF(AND(Weekly[[#This Row],[H Odds &lt;]]&lt;&gt;"",Weekly[[#This Row],[HGBC_P]]=TRUE,Weekly[[#This Row],[Actual]]=TRUE),BE503+Weekly[[#This Row],[H Odds &lt;]]-1,IF(AND(Weekly[[#This Row],[H Odds &lt;]]&lt;&gt;"",Weekly[[#This Row],[HGBC_P]]=TRUE,Weekly[[#This Row],[Actual]]=FALSE),BE503-1,BE503)))</f>
        <v>58.459999999999994</v>
      </c>
      <c r="BF504" s="38">
        <f>IF(Weekly[[#This Row],[H Odds &lt;]]="",BF503,IF(AND(Weekly[[#This Row],[H Odds &lt;]]&lt;&gt;"",Weekly[[#This Row],[XGB_P]]=TRUE,Weekly[[#This Row],[Actual]]=TRUE),BF503+Weekly[[#This Row],[H Odds &lt;]]-1,IF(AND(Weekly[[#This Row],[H Odds &lt;]]&lt;&gt;"",Weekly[[#This Row],[XGB_P]]=TRUE,Weekly[[#This Row],[Actual]]=FALSE),BF503-1,BF503)))</f>
        <v>64.08</v>
      </c>
      <c r="BG504" s="38">
        <f>IF(Weekly[[#This Row],[H Odds &lt;]]="",BG503,IF(AND(Weekly[[#This Row],[H Odds &lt;]]&lt;&gt;"",Weekly[[#This Row],[QDA_P]]=TRUE,Weekly[[#This Row],[Actual]]=TRUE),BG503+Weekly[[#This Row],[H Odds &lt;]]-1,IF(AND(Weekly[[#This Row],[H Odds &lt;]]&lt;&gt;"",Weekly[[#This Row],[QDA_P]]=TRUE,Weekly[[#This Row],[Actual]]=FALSE),BG503-1,BG503)))</f>
        <v>50.429999999999993</v>
      </c>
      <c r="BH504" s="38">
        <f>IF(Weekly[[#This Row],[H Odds &lt;]]="",BH503,IF(AND(Weekly[[#This Row],[H Odds &lt;]]&lt;&gt;"",Weekly[[#This Row],[KNC_P]]=TRUE,Weekly[[#This Row],[Actual]]=TRUE),BH503+Weekly[[#This Row],[H Odds &lt;]]-1,IF(AND(Weekly[[#This Row],[H Odds &lt;]]&lt;&gt;"",Weekly[[#This Row],[KNC_P]]=TRUE,Weekly[[#This Row],[Actual]]=FALSE),BH503-1,BH503)))</f>
        <v>58.499999999999993</v>
      </c>
      <c r="BI504" s="38">
        <f>IF(Weekly[[#This Row],[H Odds &lt;]]="",BI503,IF(AND(Weekly[[#This Row],[H Odds &lt;]]&lt;&gt;"",Weekly[[#This Row],[TRUES]]&gt;0,Weekly[[#This Row],[Actual]]=TRUE),BI503+Weekly[[#This Row],[H Odds &lt;]]-1,IF(AND(Weekly[[#This Row],[H Odds &lt;]]&lt;&gt;"",Weekly[[#This Row],[TRUES]]=0),BI503,BI503-1)))</f>
        <v>78.589999999999989</v>
      </c>
      <c r="BJ504" s="38">
        <f>IF(Weekly[[#This Row],[H Odds &lt;]]="",BJ503,IF(AND(Weekly[[#This Row],[H Odds &lt;]]&lt;&gt;"",Weekly[[#This Row],[Actual]]=TRUE),BJ503+Weekly[[#This Row],[H Odds &lt;]]-1,IF(AND(Weekly[[#This Row],[H Odds &lt;]]&lt;&gt;"",Weekly[[#This Row],[Actual]]=FALSE),BJ503-1,BJ503)))</f>
        <v>80.489999999999995</v>
      </c>
      <c r="BK504" s="58">
        <f>IF(AND(Weekly[[#This Row],[TRUES]]&gt;4,Weekly[[#This Row],[Actual]]=TRUE),BK503+Weekly[[#This Row],[BF H Odds]]-1,IF(AND(Weekly[[#This Row],[FALSES]]&gt;4,Weekly[[#This Row],[Actual]]=FALSE),BK503+Weekly[[#This Row],[BF V Odds]]-1,IF(AND(Weekly[[#This Row],[TRUES]]&gt;4,Weekly[[#This Row],[Actual]]=FALSE),BK503-1,IF(AND(Weekly[[#This Row],[FALSES]]&gt;4,Weekly[[#This Row],[Actual]]=TRUE),BK503-1,BK503))))</f>
        <v>-5.8199999999999719</v>
      </c>
      <c r="BL504" s="58">
        <f>IF(AND(Weekly[[#This Row],[TRUES]]&gt;5,Weekly[[#This Row],[Actual]]=TRUE),BL503+Weekly[[#This Row],[BF H Odds]]-1,IF(AND(Weekly[[#This Row],[FALSES]]&gt;5,Weekly[[#This Row],[Actual]]=FALSE),BL503+Weekly[[#This Row],[BF V Odds]]-1,IF(AND(Weekly[[#This Row],[TRUES]]&gt;5,Weekly[[#This Row],[Actual]]=FALSE),BL503-1,IF(AND(Weekly[[#This Row],[FALSES]]&gt;5,Weekly[[#This Row],[Actual]]=TRUE),BL503-1,BL503))))</f>
        <v>6.180000000000021</v>
      </c>
      <c r="BM504" s="58">
        <f>IF(AND(Weekly[[#This Row],[TRUES]]&gt;6,Weekly[[#This Row],[Actual]]=TRUE),BM503+Weekly[[#This Row],[BF H Odds]]-1,IF(AND(Weekly[[#This Row],[FALSES]]&gt;6,Weekly[[#This Row],[Actual]]=FALSE),BM503+Weekly[[#This Row],[BF V Odds]]-1,IF(AND(Weekly[[#This Row],[TRUES]]&gt;6,Weekly[[#This Row],[Actual]]=FALSE),BM503-1,IF(AND(Weekly[[#This Row],[FALSES]]&gt;6,Weekly[[#This Row],[Actual]]=TRUE),BM503-1,BM503))))</f>
        <v>38.800000000000011</v>
      </c>
    </row>
    <row r="505" spans="1:65" x14ac:dyDescent="0.25">
      <c r="A505" s="34"/>
      <c r="B505" s="10">
        <v>44306</v>
      </c>
      <c r="C505" s="17" t="s">
        <v>27</v>
      </c>
      <c r="D505" s="15" t="s">
        <v>28</v>
      </c>
      <c r="E505" t="b">
        <v>1</v>
      </c>
      <c r="F505" t="b">
        <v>1</v>
      </c>
      <c r="G505" t="b">
        <v>1</v>
      </c>
      <c r="H505" t="b">
        <v>0</v>
      </c>
      <c r="I505" t="b">
        <v>1</v>
      </c>
      <c r="J505" t="b">
        <v>1</v>
      </c>
      <c r="K505" t="b">
        <v>1</v>
      </c>
      <c r="L505" t="b">
        <v>1</v>
      </c>
      <c r="M505" t="s">
        <v>101</v>
      </c>
      <c r="N505">
        <v>31</v>
      </c>
      <c r="O505">
        <f>IF(Weekly[[#This Row],[H/V]]="H",Weekly[[#This Row],[BF H Odds]],IF(Weekly[[#This Row],[H/V]]="V",Weekly[[#This Row],[BF V Odds]],""))</f>
        <v>3</v>
      </c>
      <c r="P505" t="b">
        <v>1</v>
      </c>
      <c r="Q505" t="s">
        <v>76</v>
      </c>
      <c r="R505" s="35">
        <f>IFERROR(IF(Weekly[[#This Row],[Won Bet?]]="yes",R504+(Weekly[[#This Row],[BF Odds]]*Weekly[[#This Row],[BF Stake]])-Weekly[[#This Row],[BF Stake]],R504-Weekly[[#This Row],[BF Stake]]),R504)</f>
        <v>1275.2895000000005</v>
      </c>
      <c r="S505" s="9">
        <f>IFERROR(IF(Weekly[[#This Row],[Won Bet?]]="yes",S504+(((Weekly[[#This Row],[BF Odds]]*Weekly[[#This Row],[BF Stake]])-Weekly[[#This Row],[BF Stake]])*0.92),S504-Weekly[[#This Row],[BF Stake]]),S504)</f>
        <v>1208.1591400000002</v>
      </c>
      <c r="T505">
        <v>3</v>
      </c>
      <c r="U505">
        <v>1.48</v>
      </c>
      <c r="V505" s="24">
        <f>IF(Weekly[[#This Row],[Actual]]="","",IF(AND(Weekly[[#This Row],[SVC_P]]=Weekly[[#This Row],[Actual]],Weekly[[#This Row],[SVC_P]]=TRUE),V504+Weekly[[#This Row],[BF H Odds]]-1,IF(AND(Weekly[[#This Row],[SVC_P]]=Weekly[[#This Row],[Actual]],Weekly[[#This Row],[SVC_P]]=FALSE),V504+Weekly[[#This Row],[BF V Odds]]-1,V504-1)))</f>
        <v>58.720000000000049</v>
      </c>
      <c r="W505" s="24">
        <f>IF(Weekly[[#This Row],[Actual]]="","",IF(AND(Weekly[[#This Row],[SVC_P]]=FALSE,Weekly[[#This Row],[Actual]]=TRUE),W504+Weekly[[#This Row],[BF H Odds]]-1,IF(AND(Weekly[[#This Row],[SVC_P]]=TRUE,Weekly[[#This Row],[Actual]]=FALSE,),W504+Weekly[[#This Row],[BF V Odds]]-1,W504-1)))</f>
        <v>-434.21</v>
      </c>
      <c r="X505" s="24">
        <f>IF(Weekly[[#This Row],[Actual]]="","",IF(AND(Weekly[[#This Row],[ADBC_P]]=Weekly[[#This Row],[Actual]],Weekly[[#This Row],[ADBC_P]]=TRUE),X504+Weekly[[#This Row],[BF H Odds]]-1,IF(AND(Weekly[[#This Row],[ADBC_P]]=Weekly[[#This Row],[Actual]],Weekly[[#This Row],[ADBC_P]]=FALSE),X504+Weekly[[#This Row],[BF V Odds]]-1,X504-1)))</f>
        <v>7.3300000000000196</v>
      </c>
      <c r="Y505" s="24">
        <f>IF(Weekly[[#This Row],[Actual]]="","",IF(AND(Weekly[[#This Row],[ADBC_P]]=FALSE,Weekly[[#This Row],[Actual]]=TRUE),Y504+Weekly[[#This Row],[BF H Odds]]-1,IF(AND(Weekly[[#This Row],[ADBC_P]]=TRUE,Weekly[[#This Row],[Actual]]=FALSE),Y504+Weekly[[#This Row],[BF V Odds]]-1,Y504-1)))</f>
        <v>72.649999999999991</v>
      </c>
      <c r="Z505" s="24">
        <f>IF(Weekly[[#This Row],[Actual]]="","",IF(AND(Weekly[[#This Row],[RFC_P]]=Weekly[[#This Row],[Actual]],Weekly[[#This Row],[RFC_P]]=TRUE),Z504+Weekly[[#This Row],[BF H Odds]]-1,IF(AND(Weekly[[#This Row],[RFC_P]]=Weekly[[#This Row],[Actual]],Weekly[[#This Row],[RFC_P]]=FALSE),Z504+Weekly[[#This Row],[BF V Odds]]-1,Z504-1)))</f>
        <v>23.760000000000009</v>
      </c>
      <c r="AA505" s="24">
        <f>IF(Weekly[[#This Row],[Actual]]="","",IF(AND(Weekly[[#This Row],[RFC_P]]=FALSE,Weekly[[#This Row],[Actual]]=TRUE),AA504+Weekly[[#This Row],[BF H Odds]]-1,IF(AND(Weekly[[#This Row],[RFC_P]]=TRUE,Weekly[[#This Row],[Actual]]=FALSE),AA504+Weekly[[#This Row],[BF V Odds]]-1,AA504-1)))</f>
        <v>56.21999999999997</v>
      </c>
      <c r="AB505" s="24">
        <f>IF(Weekly[[#This Row],[Actual]]="","",IF(AND(Weekly[[#This Row],[GBC_P]]=Weekly[[#This Row],[Actual]],Weekly[[#This Row],[GBC_P]]=TRUE),AB504+Weekly[[#This Row],[BF H Odds]]-1,IF(AND(Weekly[[#This Row],[GBC_P]]=Weekly[[#This Row],[Actual]],Weekly[[#This Row],[GBC_P]]=FALSE),AB504+Weekly[[#This Row],[BF V Odds]]-1,AB504-1)))</f>
        <v>9.1300000000000061</v>
      </c>
      <c r="AC505" s="24">
        <f>IF(Weekly[[#This Row],[Actual]]="","",IF(AND(Weekly[[#This Row],[GBC_P]]=FALSE,Weekly[[#This Row],[Actual]]=TRUE),AC504+Weekly[[#This Row],[BF H Odds]]-1,IF(AND(Weekly[[#This Row],[GBC_P]]=TRUE,Weekly[[#This Row],[Actual]]=FALSE),AC504+Weekly[[#This Row],[BF V Odds]]-1,AC504-1)))</f>
        <v>70.849999999999937</v>
      </c>
      <c r="AD505" s="24">
        <f>IF(Weekly[[#This Row],[Actual]]="","",IF(AND(Weekly[[#This Row],[HGBC_P]]=Weekly[[#This Row],[Actual]],Weekly[[#This Row],[HGBC_P]]=TRUE),AD504+Weekly[[#This Row],[BF H Odds]]-1,IF(AND(Weekly[[#This Row],[HGBC_P]]=Weekly[[#This Row],[Actual]],Weekly[[#This Row],[HGBC_P]]=FALSE),AD504+Weekly[[#This Row],[BF V Odds]]-1,AD504-1)))</f>
        <v>-1.7299999999999756</v>
      </c>
      <c r="AE505" s="24">
        <f>IF(Weekly[[#This Row],[Actual]]="","",IF(AND(Weekly[[#This Row],[HGBC_P]]=FALSE,Weekly[[#This Row],[Actual]]=TRUE),AE504+Weekly[[#This Row],[BF H Odds]]-1,IF(AND(Weekly[[#This Row],[HGBC_P]]=TRUE,Weekly[[#This Row],[Actual]]=FALSE),AE504+Weekly[[#This Row],[BF V Odds]]-1,AE504-1)))</f>
        <v>81.70999999999998</v>
      </c>
      <c r="AF505" s="24">
        <f>IF(Weekly[[#This Row],[Actual]]="","",IF(AND(Weekly[[#This Row],[XGB_P]]=Weekly[[#This Row],[Actual]],Weekly[[#This Row],[XGB_P]]=TRUE),AF504+Weekly[[#This Row],[BF H Odds]]-1,IF(AND(Weekly[[#This Row],[XGB_P]]=Weekly[[#This Row],[Actual]],Weekly[[#This Row],[XGB_P]]=FALSE),AF504+Weekly[[#This Row],[BF V Odds]]-1,AF504-1)))</f>
        <v>25.940000000000023</v>
      </c>
      <c r="AG505" s="24">
        <f>IF(Weekly[[#This Row],[Actual]]="","",IF(AND(Weekly[[#This Row],[XGB_P]]=FALSE,Weekly[[#This Row],[Actual]]=TRUE),AG504+Weekly[[#This Row],[BF H Odds]]-1,IF(AND(Weekly[[#This Row],[XGB_P]]=TRUE,Weekly[[#This Row],[Actual]]=FALSE),AG504+Weekly[[#This Row],[BF V Odds]]-1,AG504-1)))</f>
        <v>54.039999999999985</v>
      </c>
      <c r="AH505" s="24">
        <f>IF(Weekly[[#This Row],[Actual]]="","",IF(AND(Weekly[[#This Row],[QDA_P]]=Weekly[[#This Row],[Actual]],Weekly[[#This Row],[QDA_P]]=TRUE),AH504+Weekly[[#This Row],[BF H Odds]]-1,IF(AND(Weekly[[#This Row],[QDA_P]]=Weekly[[#This Row],[Actual]],Weekly[[#This Row],[QDA_P]]=FALSE),AH504+Weekly[[#This Row],[BF V Odds]]-1,AH504-1)))</f>
        <v>-9.9999999999999858</v>
      </c>
      <c r="AI505" s="24">
        <f>IF(Weekly[[#This Row],[Actual]]="","",IF(AND(Weekly[[#This Row],[QDA_P]]=FALSE,Weekly[[#This Row],[Actual]]=TRUE),AI504+Weekly[[#This Row],[BF H Odds]]-1,IF(AND(Weekly[[#This Row],[QDA_P]]=TRUE,Weekly[[#This Row],[Actual]]=FALSE),AI504+Weekly[[#This Row],[BF V Odds]]-1,AI504-1)))</f>
        <v>89.979999999999976</v>
      </c>
      <c r="AJ505" s="24">
        <f>IF(Weekly[[#This Row],[Actual]]="","",IF(AND(Weekly[[#This Row],[KNC_P]]=FALSE,Weekly[[#This Row],[Actual]]=TRUE),AJ504+Weekly[[#This Row],[BF H Odds]]-1,IF(AND(Weekly[[#This Row],[KNC_P]]=TRUE,Weekly[[#This Row],[Actual]]=FALSE),AJ504+Weekly[[#This Row],[BF V Odds]]-1,AJ504-1)))</f>
        <v>60.249999999999957</v>
      </c>
      <c r="AK505" s="24">
        <f>IF(Weekly[[#This Row],[Actual]]="","",IF(AND(Weekly[[#This Row],[KNC_P]]=FALSE,Weekly[[#This Row],[Actual]]=TRUE),AK504+Weekly[[#This Row],[BF H Odds]]-1,IF(AND(Weekly[[#This Row],[KNC_P]]=TRUE,Weekly[[#This Row],[Actual]]=FALSE),AK504+Weekly[[#This Row],[BF V Odds]]-1,AK504-1)))</f>
        <v>59.149999999999949</v>
      </c>
      <c r="AL505" s="30">
        <f>IF(Weekly[[#This Row],[Actual]]="","",COUNTIF(Weekly[[#This Row],[SVC_P]:[QDA_P]],TRUE))</f>
        <v>6</v>
      </c>
      <c r="AM505" s="30">
        <f>IF(Weekly[[#This Row],[Actual]]="","",COUNTIF(Weekly[[#This Row],[SVC_P]:[QDA_P]],FALSE))</f>
        <v>1</v>
      </c>
      <c r="AN505" s="36" t="str">
        <f>IF(AND(Weekly[[#This Row],[BF V Odds]]&gt;$BO$6,Weekly[[#This Row],[BF V Odds]] &lt; $BO$7),Weekly[[#This Row],[BF V Odds]],"")</f>
        <v/>
      </c>
      <c r="AO505" s="36" t="str">
        <f>IF(AND(Weekly[[#This Row],[BF H Odds]]&gt;$BO$6, Weekly[[#This Row],[BF H Odds]] &lt; $BO$7),Weekly[[#This Row],[BF H Odds]],"")</f>
        <v/>
      </c>
      <c r="AP505" s="37">
        <f>IF(AND(Weekly[[#This Row],[V Odds &lt;]]="",Weekly[[#This Row],[H Odds &lt;]]=""),AP504,IF(AND(Weekly[[#This Row],[H Odds &lt;]]&lt;&gt;"",Weekly[[#This Row],[SVC_P]]=TRUE,Weekly[[#This Row],[Actual]]=TRUE),AP504+Weekly[[#This Row],[H Odds &lt;]]-1,IF(AND(Weekly[[#This Row],[V Odds &lt;]]&lt;&gt;"",Weekly[[#This Row],[SVC_P]]=FALSE,Weekly[[#This Row],[Actual]]=FALSE),AP504+Weekly[[#This Row],[V Odds &lt;]]-1,IF(AND(Weekly[[#This Row],[V Odds &lt;]]&lt;&gt;"",Weekly[[#This Row],[SVC_P]]=FALSE,Weekly[[#This Row],[Actual]]=TRUE),AP504-1,IF(AND(Weekly[[#This Row],[H Odds &lt;]]&lt;&gt;"",Weekly[[#This Row],[SVC_P]]=TRUE,Weekly[[#This Row],[Actual]]=FALSE),AP504-1,AP504)))))</f>
        <v>83.63000000000001</v>
      </c>
      <c r="AQ505" s="37">
        <f>IF(AND(Weekly[[#This Row],[V Odds &lt;]]="",Weekly[[#This Row],[H Odds &lt;]]=""),AQ504,IF(AND(Weekly[[#This Row],[H Odds &lt;]]&lt;&gt;"",Weekly[[#This Row],[ADBC_P]]=TRUE,Weekly[[#This Row],[Actual]]=TRUE),AQ504+Weekly[[#This Row],[H Odds &lt;]]-1,IF(AND(Weekly[[#This Row],[V Odds &lt;]]&lt;&gt;"",Weekly[[#This Row],[ADBC_P]]=FALSE,Weekly[[#This Row],[Actual]]=FALSE),AQ504+Weekly[[#This Row],[V Odds &lt;]]-1,IF(AND(Weekly[[#This Row],[V Odds &lt;]]&lt;&gt;"",Weekly[[#This Row],[ADBC_P]]=FALSE,Weekly[[#This Row],[Actual]]=TRUE),AQ504-1,IF(AND(Weekly[[#This Row],[H Odds &lt;]]&lt;&gt;"",Weekly[[#This Row],[ADBC_P]]=TRUE,Weekly[[#This Row],[Actual]]=FALSE),AQ504-1,AQ504)))))</f>
        <v>54.33</v>
      </c>
      <c r="AR505" s="37">
        <f>IF(AND(Weekly[[#This Row],[V Odds &lt;]]="",Weekly[[#This Row],[H Odds &lt;]]=""),AR504,IF(AND(Weekly[[#This Row],[H Odds &lt;]]&lt;&gt;"",Weekly[[#This Row],[RFC_P]]=TRUE,Weekly[[#This Row],[Actual]]=TRUE),AR504+Weekly[[#This Row],[H Odds &lt;]]-1,IF(AND(Weekly[[#This Row],[V Odds &lt;]]&lt;&gt;"",Weekly[[#This Row],[RFC_P]]=FALSE,Weekly[[#This Row],[Actual]]=FALSE),AR504+Weekly[[#This Row],[V Odds &lt;]]-1,IF(AND(Weekly[[#This Row],[V Odds &lt;]]&lt;&gt;"",Weekly[[#This Row],[RFC_P]]=FALSE,Weekly[[#This Row],[Actual]]=TRUE),AR504-1,IF(AND(Weekly[[#This Row],[H Odds &lt;]]&lt;&gt;"",Weekly[[#This Row],[RFC_P]]=TRUE,Weekly[[#This Row],[Actual]]=FALSE),AR504-1,AR504)))))</f>
        <v>72.439999999999984</v>
      </c>
      <c r="AS505" s="37">
        <f>IF(AND(Weekly[[#This Row],[V Odds &lt;]]="",Weekly[[#This Row],[H Odds &lt;]]=""),AS504,IF(AND(Weekly[[#This Row],[H Odds &lt;]]&lt;&gt;"",Weekly[[#This Row],[GBC_P]]=TRUE,Weekly[[#This Row],[Actual]]=TRUE),AS504+Weekly[[#This Row],[H Odds &lt;]]-1,IF(AND(Weekly[[#This Row],[V Odds &lt;]]&lt;&gt;"",Weekly[[#This Row],[GBC_P]]=FALSE,Weekly[[#This Row],[Actual]]=FALSE),AS504+Weekly[[#This Row],[V Odds &lt;]]-1,IF(AND(Weekly[[#This Row],[V Odds &lt;]]&lt;&gt;"",Weekly[[#This Row],[GBC_P]]=FALSE,Weekly[[#This Row],[Actual]]=TRUE),AS504-1,IF(AND(Weekly[[#This Row],[H Odds &lt;]]&lt;&gt;"",Weekly[[#This Row],[GBC_P]]=TRUE,Weekly[[#This Row],[Actual]]=FALSE),AS504-1,AS504)))))</f>
        <v>62.78</v>
      </c>
      <c r="AT505" s="37">
        <f>IF(AND(Weekly[[#This Row],[V Odds &lt;]]="",Weekly[[#This Row],[H Odds &lt;]]=""),AT504,IF(AND(Weekly[[#This Row],[H Odds &lt;]]&lt;&gt;"",Weekly[[#This Row],[HGBC_P]]=TRUE,Weekly[[#This Row],[Actual]]=TRUE),AT504+Weekly[[#This Row],[H Odds &lt;]]-1,IF(AND(Weekly[[#This Row],[V Odds &lt;]]&lt;&gt;"",Weekly[[#This Row],[HGBC_P]]=FALSE,Weekly[[#This Row],[Actual]]=FALSE),AT504+Weekly[[#This Row],[V Odds &lt;]]-1,IF(AND(Weekly[[#This Row],[V Odds &lt;]]&lt;&gt;"",Weekly[[#This Row],[HGBC_P]]=FALSE,Weekly[[#This Row],[Actual]]=TRUE),AT504-1,IF(AND(Weekly[[#This Row],[H Odds &lt;]]&lt;&gt;"",Weekly[[#This Row],[HGBC_P]]=TRUE,Weekly[[#This Row],[Actual]]=FALSE),AT504-1,AT504)))))</f>
        <v>56.16</v>
      </c>
      <c r="AU505" s="37">
        <f>IF(AND(Weekly[[#This Row],[V Odds &lt;]]="",Weekly[[#This Row],[H Odds &lt;]]=""),AU504,IF(AND(Weekly[[#This Row],[H Odds &lt;]]&lt;&gt;"",Weekly[[#This Row],[XGB_P]]=TRUE,Weekly[[#This Row],[Actual]]=TRUE),AU504+Weekly[[#This Row],[H Odds &lt;]]-1,IF(AND(Weekly[[#This Row],[V Odds &lt;]]&lt;&gt;"",Weekly[[#This Row],[XGB_P]]=FALSE,Weekly[[#This Row],[Actual]]=FALSE),AU504+Weekly[[#This Row],[V Odds &lt;]]-1,IF(AND(Weekly[[#This Row],[V Odds &lt;]]&lt;&gt;"",Weekly[[#This Row],[XGB_P]]=FALSE,Weekly[[#This Row],[Actual]]=TRUE),AU504-1,IF(AND(Weekly[[#This Row],[H Odds &lt;]]&lt;&gt;"",Weekly[[#This Row],[XGB_P]]=TRUE,Weekly[[#This Row],[Actual]]=FALSE),AU504-1,AU504)))))</f>
        <v>69.760000000000005</v>
      </c>
      <c r="AV505" s="37">
        <f>IF(AND(Weekly[[#This Row],[V Odds &lt;]]="",Weekly[[#This Row],[H Odds &lt;]]=""),AV504,IF(AND(Weekly[[#This Row],[H Odds &lt;]]&lt;&gt;"",Weekly[[#This Row],[QDA_P]]=TRUE,Weekly[[#This Row],[Actual]]=TRUE),AV504+Weekly[[#This Row],[H Odds &lt;]]-1,IF(AND(Weekly[[#This Row],[V Odds &lt;]]&lt;&gt;"",Weekly[[#This Row],[QDA_P]]=FALSE,Weekly[[#This Row],[Actual]]=FALSE),AV504+Weekly[[#This Row],[V Odds &lt;]]-1,IF(AND(Weekly[[#This Row],[V Odds &lt;]]&lt;&gt;"",Weekly[[#This Row],[QDA_P]]=FALSE,Weekly[[#This Row],[Actual]]=TRUE),AV504-1,IF(AND(Weekly[[#This Row],[H Odds &lt;]]&lt;&gt;"",Weekly[[#This Row],[QDA_P]]=TRUE,Weekly[[#This Row],[Actual]]=FALSE),AV504-1,AV504)))))</f>
        <v>63.299999999999983</v>
      </c>
      <c r="AW505" s="37">
        <f>IF(AND(Weekly[[#This Row],[H Odds &lt;]]="",Weekly[[#This Row],[V Odds &lt;]]=""),AW504,IF(AND(Weekly[[#This Row],[KNC_P]]=Weekly[[#This Row],[Actual]],Weekly[[#This Row],[KNC_P]]=TRUE),AW504+Weekly[[#This Row],[BF H Odds]]-1,IF(AND(Weekly[[#This Row],[KNC_P]]=Weekly[[#This Row],[Actual]],Weekly[[#This Row],[KNC_P]]=FALSE),AW504+Weekly[[#This Row],[BF V Odds]]-1,AW504-1)))</f>
        <v>54.63000000000001</v>
      </c>
      <c r="AX505" s="37">
        <f>IF(AND(Weekly[[#This Row],[V Odds &lt;]]="",Weekly[[#This Row],[H Odds &lt;]]=""),AX504,IF(AND(Weekly[[#This Row],[V Odds &lt;]]&lt;&gt;"",Weekly[[#This Row],[FALSES]]&gt;0,Weekly[[#This Row],[Actual]]=FALSE),AX504+Weekly[[#This Row],[V Odds &lt;]]-1,IF(AND(Weekly[[#This Row],[H Odds &lt;]]&lt;&gt;"",Weekly[[#This Row],[TRUES]]&gt;0,Weekly[[#This Row],[Actual]]=TRUE),AX504+Weekly[[#This Row],[H Odds &lt;]]-1,IF(AND(Weekly[[#This Row],[V Odds &lt;]]&lt;&gt;"",Weekly[[#This Row],[FALSES]]=0),AX504,IF(AND(Weekly[[#This Row],[H Odds &lt;]]&lt;&gt;"",Weekly[[#This Row],[TRUES]]=0),AX504,AX504-1)))))</f>
        <v>111.49999999999996</v>
      </c>
      <c r="AY505" s="37">
        <f>IF(AND(Weekly[[#This Row],[V Odds &lt;]]="",Weekly[[#This Row],[H Odds &lt;]]=""),AY504,IF(AND(Weekly[[#This Row],[V Odds &lt;]]&lt;&gt;"",Weekly[[#This Row],[FALSES]]&gt;0,Weekly[[#This Row],[Actual]]=FALSE),AY504+((Weekly[[#This Row],[V Odds &lt;]]-1)*0.92),IF(AND(Weekly[[#This Row],[H Odds &lt;]]&lt;&gt;"",Weekly[[#This Row],[TRUES]]&gt;0,Weekly[[#This Row],[Actual]]=TRUE),AY504+((Weekly[[#This Row],[H Odds &lt;]]-1)*0.92),IF(AND(Weekly[[#This Row],[V Odds &lt;]]&lt;&gt;"",Weekly[[#This Row],[FALSES]]=0),AY504,IF(AND(Weekly[[#This Row],[H Odds &lt;]]&lt;&gt;"",Weekly[[#This Row],[TRUES]]=0),AY504,AY504-1)))))</f>
        <v>100.10000000000002</v>
      </c>
      <c r="AZ505" s="37">
        <f>IF(AND(Weekly[[#This Row],[V Odds &lt;]]="",Weekly[[#This Row],[H Odds &lt;]]=""),AZ504,IF(AND(Weekly[[#This Row],[V Odds &lt;]]&lt;&gt;"",Weekly[[#This Row],[Actual]]=FALSE),AZ504+Weekly[[#This Row],[V Odds &lt;]]-1,IF(AND(Weekly[[#This Row],[H Odds &lt;]]&lt;&gt;"",Weekly[[#This Row],[Actual]]=TRUE),AZ504+Weekly[[#This Row],[H Odds &lt;]]-1,AZ504-1)))</f>
        <v>102.96999999999997</v>
      </c>
      <c r="BA505" s="38">
        <f>IF(Weekly[[#This Row],[H Odds &lt;]]="",BA504,IF(AND(Weekly[[#This Row],[H Odds &lt;]]&lt;&gt;"",Weekly[[#This Row],[SVC_P]]=TRUE,Weekly[[#This Row],[Actual]]=TRUE),BA504+Weekly[[#This Row],[H Odds &lt;]]-1,IF(AND(Weekly[[#This Row],[H Odds &lt;]]&lt;&gt;"",Weekly[[#This Row],[SVC_P]]=TRUE,Weekly[[#This Row],[Actual]]=FALSE),BA504-1,BA504)))</f>
        <v>79.589999999999989</v>
      </c>
      <c r="BB505" s="38">
        <f>IF(Weekly[[#This Row],[H Odds &lt;]]="",BB504,IF(AND(Weekly[[#This Row],[H Odds &lt;]]&lt;&gt;"",Weekly[[#This Row],[ADBC_P]]=TRUE,Weekly[[#This Row],[Actual]]=TRUE),BB504+Weekly[[#This Row],[H Odds &lt;]]-1,IF(AND(Weekly[[#This Row],[H Odds &lt;]]&lt;&gt;"",Weekly[[#This Row],[ADBC_P]]=TRUE,Weekly[[#This Row],[Actual]]=FALSE),BB504-1,BB504)))</f>
        <v>52.41</v>
      </c>
      <c r="BC505" s="38">
        <f>IF(Weekly[[#This Row],[H Odds &lt;]]="",BC504,IF(AND(Weekly[[#This Row],[H Odds &lt;]]&lt;&gt;"",Weekly[[#This Row],[RFC_P]]=TRUE,Weekly[[#This Row],[Actual]]=TRUE),BC504+Weekly[[#This Row],[H Odds &lt;]]-1,IF(AND(Weekly[[#This Row],[H Odds &lt;]]&lt;&gt;"",Weekly[[#This Row],[RFC_P]]=TRUE,Weekly[[#This Row],[Actual]]=FALSE),BC504-1,BC504)))</f>
        <v>54.109999999999992</v>
      </c>
      <c r="BD505" s="38">
        <f>IF(Weekly[[#This Row],[H Odds &lt;]]="",BD504,IF(AND(Weekly[[#This Row],[H Odds &lt;]]&lt;&gt;"",Weekly[[#This Row],[GBC_P]]=TRUE,Weekly[[#This Row],[Actual]]=TRUE),BD504+Weekly[[#This Row],[H Odds &lt;]]-1,IF(AND(Weekly[[#This Row],[H Odds &lt;]]&lt;&gt;"",Weekly[[#This Row],[GBC_P]]=TRUE,Weekly[[#This Row],[Actual]]=FALSE),BD504-1,BD504)))</f>
        <v>54.110000000000007</v>
      </c>
      <c r="BE505" s="38">
        <f>IF(Weekly[[#This Row],[H Odds &lt;]]="",BE504,IF(AND(Weekly[[#This Row],[H Odds &lt;]]&lt;&gt;"",Weekly[[#This Row],[HGBC_P]]=TRUE,Weekly[[#This Row],[Actual]]=TRUE),BE504+Weekly[[#This Row],[H Odds &lt;]]-1,IF(AND(Weekly[[#This Row],[H Odds &lt;]]&lt;&gt;"",Weekly[[#This Row],[HGBC_P]]=TRUE,Weekly[[#This Row],[Actual]]=FALSE),BE504-1,BE504)))</f>
        <v>58.459999999999994</v>
      </c>
      <c r="BF505" s="38">
        <f>IF(Weekly[[#This Row],[H Odds &lt;]]="",BF504,IF(AND(Weekly[[#This Row],[H Odds &lt;]]&lt;&gt;"",Weekly[[#This Row],[XGB_P]]=TRUE,Weekly[[#This Row],[Actual]]=TRUE),BF504+Weekly[[#This Row],[H Odds &lt;]]-1,IF(AND(Weekly[[#This Row],[H Odds &lt;]]&lt;&gt;"",Weekly[[#This Row],[XGB_P]]=TRUE,Weekly[[#This Row],[Actual]]=FALSE),BF504-1,BF504)))</f>
        <v>64.08</v>
      </c>
      <c r="BG505" s="38">
        <f>IF(Weekly[[#This Row],[H Odds &lt;]]="",BG504,IF(AND(Weekly[[#This Row],[H Odds &lt;]]&lt;&gt;"",Weekly[[#This Row],[QDA_P]]=TRUE,Weekly[[#This Row],[Actual]]=TRUE),BG504+Weekly[[#This Row],[H Odds &lt;]]-1,IF(AND(Weekly[[#This Row],[H Odds &lt;]]&lt;&gt;"",Weekly[[#This Row],[QDA_P]]=TRUE,Weekly[[#This Row],[Actual]]=FALSE),BG504-1,BG504)))</f>
        <v>50.429999999999993</v>
      </c>
      <c r="BH505" s="38">
        <f>IF(Weekly[[#This Row],[H Odds &lt;]]="",BH504,IF(AND(Weekly[[#This Row],[H Odds &lt;]]&lt;&gt;"",Weekly[[#This Row],[KNC_P]]=TRUE,Weekly[[#This Row],[Actual]]=TRUE),BH504+Weekly[[#This Row],[H Odds &lt;]]-1,IF(AND(Weekly[[#This Row],[H Odds &lt;]]&lt;&gt;"",Weekly[[#This Row],[KNC_P]]=TRUE,Weekly[[#This Row],[Actual]]=FALSE),BH504-1,BH504)))</f>
        <v>58.499999999999993</v>
      </c>
      <c r="BI505" s="38">
        <f>IF(Weekly[[#This Row],[H Odds &lt;]]="",BI504,IF(AND(Weekly[[#This Row],[H Odds &lt;]]&lt;&gt;"",Weekly[[#This Row],[TRUES]]&gt;0,Weekly[[#This Row],[Actual]]=TRUE),BI504+Weekly[[#This Row],[H Odds &lt;]]-1,IF(AND(Weekly[[#This Row],[H Odds &lt;]]&lt;&gt;"",Weekly[[#This Row],[TRUES]]=0),BI504,BI504-1)))</f>
        <v>78.589999999999989</v>
      </c>
      <c r="BJ505" s="38">
        <f>IF(Weekly[[#This Row],[H Odds &lt;]]="",BJ504,IF(AND(Weekly[[#This Row],[H Odds &lt;]]&lt;&gt;"",Weekly[[#This Row],[Actual]]=TRUE),BJ504+Weekly[[#This Row],[H Odds &lt;]]-1,IF(AND(Weekly[[#This Row],[H Odds &lt;]]&lt;&gt;"",Weekly[[#This Row],[Actual]]=FALSE),BJ504-1,BJ504)))</f>
        <v>80.489999999999995</v>
      </c>
      <c r="BK505" s="58">
        <f>IF(AND(Weekly[[#This Row],[TRUES]]&gt;4,Weekly[[#This Row],[Actual]]=TRUE),BK504+Weekly[[#This Row],[BF H Odds]]-1,IF(AND(Weekly[[#This Row],[FALSES]]&gt;4,Weekly[[#This Row],[Actual]]=FALSE),BK504+Weekly[[#This Row],[BF V Odds]]-1,IF(AND(Weekly[[#This Row],[TRUES]]&gt;4,Weekly[[#This Row],[Actual]]=FALSE),BK504-1,IF(AND(Weekly[[#This Row],[FALSES]]&gt;4,Weekly[[#This Row],[Actual]]=TRUE),BK504-1,BK504))))</f>
        <v>-5.3399999999999714</v>
      </c>
      <c r="BL505" s="58">
        <f>IF(AND(Weekly[[#This Row],[TRUES]]&gt;5,Weekly[[#This Row],[Actual]]=TRUE),BL504+Weekly[[#This Row],[BF H Odds]]-1,IF(AND(Weekly[[#This Row],[FALSES]]&gt;5,Weekly[[#This Row],[Actual]]=FALSE),BL504+Weekly[[#This Row],[BF V Odds]]-1,IF(AND(Weekly[[#This Row],[TRUES]]&gt;5,Weekly[[#This Row],[Actual]]=FALSE),BL504-1,IF(AND(Weekly[[#This Row],[FALSES]]&gt;5,Weekly[[#This Row],[Actual]]=TRUE),BL504-1,BL504))))</f>
        <v>6.6600000000000215</v>
      </c>
      <c r="BM505" s="58">
        <f>IF(AND(Weekly[[#This Row],[TRUES]]&gt;6,Weekly[[#This Row],[Actual]]=TRUE),BM504+Weekly[[#This Row],[BF H Odds]]-1,IF(AND(Weekly[[#This Row],[FALSES]]&gt;6,Weekly[[#This Row],[Actual]]=FALSE),BM504+Weekly[[#This Row],[BF V Odds]]-1,IF(AND(Weekly[[#This Row],[TRUES]]&gt;6,Weekly[[#This Row],[Actual]]=FALSE),BM504-1,IF(AND(Weekly[[#This Row],[FALSES]]&gt;6,Weekly[[#This Row],[Actual]]=TRUE),BM504-1,BM504))))</f>
        <v>38.800000000000011</v>
      </c>
    </row>
    <row r="506" spans="1:65" x14ac:dyDescent="0.25">
      <c r="A506" s="34"/>
      <c r="B506" s="10">
        <v>44306</v>
      </c>
      <c r="C506" s="17" t="s">
        <v>16</v>
      </c>
      <c r="D506" s="15" t="s">
        <v>19</v>
      </c>
      <c r="E506" t="b">
        <v>1</v>
      </c>
      <c r="F506" t="b">
        <v>1</v>
      </c>
      <c r="G506" t="b">
        <v>1</v>
      </c>
      <c r="H506" t="b">
        <v>1</v>
      </c>
      <c r="I506" t="b">
        <v>1</v>
      </c>
      <c r="J506" t="b">
        <v>1</v>
      </c>
      <c r="K506" t="b">
        <v>1</v>
      </c>
      <c r="L506" t="b">
        <v>1</v>
      </c>
      <c r="M506" t="s">
        <v>100</v>
      </c>
      <c r="N506">
        <v>31</v>
      </c>
      <c r="O506">
        <f>IF(Weekly[[#This Row],[H/V]]="H",Weekly[[#This Row],[BF H Odds]],IF(Weekly[[#This Row],[H/V]]="V",Weekly[[#This Row],[BF V Odds]],""))</f>
        <v>3.55</v>
      </c>
      <c r="P506" t="b">
        <v>0</v>
      </c>
      <c r="Q506" t="s">
        <v>76</v>
      </c>
      <c r="R506" s="35">
        <f>IFERROR(IF(Weekly[[#This Row],[Won Bet?]]="yes",R505+(Weekly[[#This Row],[BF Odds]]*Weekly[[#This Row],[BF Stake]])-Weekly[[#This Row],[BF Stake]],R505-Weekly[[#This Row],[BF Stake]]),R505)</f>
        <v>1244.2895000000005</v>
      </c>
      <c r="S506" s="9">
        <f>IFERROR(IF(Weekly[[#This Row],[Won Bet?]]="yes",S505+(((Weekly[[#This Row],[BF Odds]]*Weekly[[#This Row],[BF Stake]])-Weekly[[#This Row],[BF Stake]])*0.92),S505-Weekly[[#This Row],[BF Stake]]),S505)</f>
        <v>1177.1591400000002</v>
      </c>
      <c r="T506">
        <v>1.38</v>
      </c>
      <c r="U506">
        <v>3.55</v>
      </c>
      <c r="V506" s="24">
        <f>IF(Weekly[[#This Row],[Actual]]="","",IF(AND(Weekly[[#This Row],[SVC_P]]=Weekly[[#This Row],[Actual]],Weekly[[#This Row],[SVC_P]]=TRUE),V505+Weekly[[#This Row],[BF H Odds]]-1,IF(AND(Weekly[[#This Row],[SVC_P]]=Weekly[[#This Row],[Actual]],Weekly[[#This Row],[SVC_P]]=FALSE),V505+Weekly[[#This Row],[BF V Odds]]-1,V505-1)))</f>
        <v>57.720000000000049</v>
      </c>
      <c r="W506" s="24">
        <f>IF(Weekly[[#This Row],[Actual]]="","",IF(AND(Weekly[[#This Row],[SVC_P]]=FALSE,Weekly[[#This Row],[Actual]]=TRUE),W505+Weekly[[#This Row],[BF H Odds]]-1,IF(AND(Weekly[[#This Row],[SVC_P]]=TRUE,Weekly[[#This Row],[Actual]]=FALSE,),W505+Weekly[[#This Row],[BF V Odds]]-1,W505-1)))</f>
        <v>-435.21</v>
      </c>
      <c r="X506" s="24">
        <f>IF(Weekly[[#This Row],[Actual]]="","",IF(AND(Weekly[[#This Row],[ADBC_P]]=Weekly[[#This Row],[Actual]],Weekly[[#This Row],[ADBC_P]]=TRUE),X505+Weekly[[#This Row],[BF H Odds]]-1,IF(AND(Weekly[[#This Row],[ADBC_P]]=Weekly[[#This Row],[Actual]],Weekly[[#This Row],[ADBC_P]]=FALSE),X505+Weekly[[#This Row],[BF V Odds]]-1,X505-1)))</f>
        <v>6.3300000000000196</v>
      </c>
      <c r="Y506" s="24">
        <f>IF(Weekly[[#This Row],[Actual]]="","",IF(AND(Weekly[[#This Row],[ADBC_P]]=FALSE,Weekly[[#This Row],[Actual]]=TRUE),Y505+Weekly[[#This Row],[BF H Odds]]-1,IF(AND(Weekly[[#This Row],[ADBC_P]]=TRUE,Weekly[[#This Row],[Actual]]=FALSE),Y505+Weekly[[#This Row],[BF V Odds]]-1,Y505-1)))</f>
        <v>73.029999999999987</v>
      </c>
      <c r="Z506" s="24">
        <f>IF(Weekly[[#This Row],[Actual]]="","",IF(AND(Weekly[[#This Row],[RFC_P]]=Weekly[[#This Row],[Actual]],Weekly[[#This Row],[RFC_P]]=TRUE),Z505+Weekly[[#This Row],[BF H Odds]]-1,IF(AND(Weekly[[#This Row],[RFC_P]]=Weekly[[#This Row],[Actual]],Weekly[[#This Row],[RFC_P]]=FALSE),Z505+Weekly[[#This Row],[BF V Odds]]-1,Z505-1)))</f>
        <v>22.760000000000009</v>
      </c>
      <c r="AA506" s="24">
        <f>IF(Weekly[[#This Row],[Actual]]="","",IF(AND(Weekly[[#This Row],[RFC_P]]=FALSE,Weekly[[#This Row],[Actual]]=TRUE),AA505+Weekly[[#This Row],[BF H Odds]]-1,IF(AND(Weekly[[#This Row],[RFC_P]]=TRUE,Weekly[[#This Row],[Actual]]=FALSE),AA505+Weekly[[#This Row],[BF V Odds]]-1,AA505-1)))</f>
        <v>56.599999999999973</v>
      </c>
      <c r="AB506" s="24">
        <f>IF(Weekly[[#This Row],[Actual]]="","",IF(AND(Weekly[[#This Row],[GBC_P]]=Weekly[[#This Row],[Actual]],Weekly[[#This Row],[GBC_P]]=TRUE),AB505+Weekly[[#This Row],[BF H Odds]]-1,IF(AND(Weekly[[#This Row],[GBC_P]]=Weekly[[#This Row],[Actual]],Weekly[[#This Row],[GBC_P]]=FALSE),AB505+Weekly[[#This Row],[BF V Odds]]-1,AB505-1)))</f>
        <v>8.1300000000000061</v>
      </c>
      <c r="AC506" s="24">
        <f>IF(Weekly[[#This Row],[Actual]]="","",IF(AND(Weekly[[#This Row],[GBC_P]]=FALSE,Weekly[[#This Row],[Actual]]=TRUE),AC505+Weekly[[#This Row],[BF H Odds]]-1,IF(AND(Weekly[[#This Row],[GBC_P]]=TRUE,Weekly[[#This Row],[Actual]]=FALSE),AC505+Weekly[[#This Row],[BF V Odds]]-1,AC505-1)))</f>
        <v>71.229999999999933</v>
      </c>
      <c r="AD506" s="24">
        <f>IF(Weekly[[#This Row],[Actual]]="","",IF(AND(Weekly[[#This Row],[HGBC_P]]=Weekly[[#This Row],[Actual]],Weekly[[#This Row],[HGBC_P]]=TRUE),AD505+Weekly[[#This Row],[BF H Odds]]-1,IF(AND(Weekly[[#This Row],[HGBC_P]]=Weekly[[#This Row],[Actual]],Weekly[[#This Row],[HGBC_P]]=FALSE),AD505+Weekly[[#This Row],[BF V Odds]]-1,AD505-1)))</f>
        <v>-2.7299999999999756</v>
      </c>
      <c r="AE506" s="24">
        <f>IF(Weekly[[#This Row],[Actual]]="","",IF(AND(Weekly[[#This Row],[HGBC_P]]=FALSE,Weekly[[#This Row],[Actual]]=TRUE),AE505+Weekly[[#This Row],[BF H Odds]]-1,IF(AND(Weekly[[#This Row],[HGBC_P]]=TRUE,Weekly[[#This Row],[Actual]]=FALSE),AE505+Weekly[[#This Row],[BF V Odds]]-1,AE505-1)))</f>
        <v>82.089999999999975</v>
      </c>
      <c r="AF506" s="24">
        <f>IF(Weekly[[#This Row],[Actual]]="","",IF(AND(Weekly[[#This Row],[XGB_P]]=Weekly[[#This Row],[Actual]],Weekly[[#This Row],[XGB_P]]=TRUE),AF505+Weekly[[#This Row],[BF H Odds]]-1,IF(AND(Weekly[[#This Row],[XGB_P]]=Weekly[[#This Row],[Actual]],Weekly[[#This Row],[XGB_P]]=FALSE),AF505+Weekly[[#This Row],[BF V Odds]]-1,AF505-1)))</f>
        <v>24.940000000000023</v>
      </c>
      <c r="AG506" s="24">
        <f>IF(Weekly[[#This Row],[Actual]]="","",IF(AND(Weekly[[#This Row],[XGB_P]]=FALSE,Weekly[[#This Row],[Actual]]=TRUE),AG505+Weekly[[#This Row],[BF H Odds]]-1,IF(AND(Weekly[[#This Row],[XGB_P]]=TRUE,Weekly[[#This Row],[Actual]]=FALSE),AG505+Weekly[[#This Row],[BF V Odds]]-1,AG505-1)))</f>
        <v>54.419999999999987</v>
      </c>
      <c r="AH506" s="24">
        <f>IF(Weekly[[#This Row],[Actual]]="","",IF(AND(Weekly[[#This Row],[QDA_P]]=Weekly[[#This Row],[Actual]],Weekly[[#This Row],[QDA_P]]=TRUE),AH505+Weekly[[#This Row],[BF H Odds]]-1,IF(AND(Weekly[[#This Row],[QDA_P]]=Weekly[[#This Row],[Actual]],Weekly[[#This Row],[QDA_P]]=FALSE),AH505+Weekly[[#This Row],[BF V Odds]]-1,AH505-1)))</f>
        <v>-10.999999999999986</v>
      </c>
      <c r="AI506" s="24">
        <f>IF(Weekly[[#This Row],[Actual]]="","",IF(AND(Weekly[[#This Row],[QDA_P]]=FALSE,Weekly[[#This Row],[Actual]]=TRUE),AI505+Weekly[[#This Row],[BF H Odds]]-1,IF(AND(Weekly[[#This Row],[QDA_P]]=TRUE,Weekly[[#This Row],[Actual]]=FALSE),AI505+Weekly[[#This Row],[BF V Odds]]-1,AI505-1)))</f>
        <v>90.359999999999971</v>
      </c>
      <c r="AJ506" s="24">
        <f>IF(Weekly[[#This Row],[Actual]]="","",IF(AND(Weekly[[#This Row],[KNC_P]]=FALSE,Weekly[[#This Row],[Actual]]=TRUE),AJ505+Weekly[[#This Row],[BF H Odds]]-1,IF(AND(Weekly[[#This Row],[KNC_P]]=TRUE,Weekly[[#This Row],[Actual]]=FALSE),AJ505+Weekly[[#This Row],[BF V Odds]]-1,AJ505-1)))</f>
        <v>60.62999999999996</v>
      </c>
      <c r="AK506" s="24">
        <f>IF(Weekly[[#This Row],[Actual]]="","",IF(AND(Weekly[[#This Row],[KNC_P]]=FALSE,Weekly[[#This Row],[Actual]]=TRUE),AK505+Weekly[[#This Row],[BF H Odds]]-1,IF(AND(Weekly[[#This Row],[KNC_P]]=TRUE,Weekly[[#This Row],[Actual]]=FALSE),AK505+Weekly[[#This Row],[BF V Odds]]-1,AK505-1)))</f>
        <v>59.529999999999951</v>
      </c>
      <c r="AL506" s="30">
        <f>IF(Weekly[[#This Row],[Actual]]="","",COUNTIF(Weekly[[#This Row],[SVC_P]:[QDA_P]],TRUE))</f>
        <v>7</v>
      </c>
      <c r="AM506" s="30">
        <f>IF(Weekly[[#This Row],[Actual]]="","",COUNTIF(Weekly[[#This Row],[SVC_P]:[QDA_P]],FALSE))</f>
        <v>0</v>
      </c>
      <c r="AN506" s="36" t="str">
        <f>IF(AND(Weekly[[#This Row],[BF V Odds]]&gt;$BO$6,Weekly[[#This Row],[BF V Odds]] &lt; $BO$7),Weekly[[#This Row],[BF V Odds]],"")</f>
        <v/>
      </c>
      <c r="AO506" s="36">
        <f>IF(AND(Weekly[[#This Row],[BF H Odds]]&gt;$BO$6, Weekly[[#This Row],[BF H Odds]] &lt; $BO$7),Weekly[[#This Row],[BF H Odds]],"")</f>
        <v>3.55</v>
      </c>
      <c r="AP506" s="37">
        <f>IF(AND(Weekly[[#This Row],[V Odds &lt;]]="",Weekly[[#This Row],[H Odds &lt;]]=""),AP505,IF(AND(Weekly[[#This Row],[H Odds &lt;]]&lt;&gt;"",Weekly[[#This Row],[SVC_P]]=TRUE,Weekly[[#This Row],[Actual]]=TRUE),AP505+Weekly[[#This Row],[H Odds &lt;]]-1,IF(AND(Weekly[[#This Row],[V Odds &lt;]]&lt;&gt;"",Weekly[[#This Row],[SVC_P]]=FALSE,Weekly[[#This Row],[Actual]]=FALSE),AP505+Weekly[[#This Row],[V Odds &lt;]]-1,IF(AND(Weekly[[#This Row],[V Odds &lt;]]&lt;&gt;"",Weekly[[#This Row],[SVC_P]]=FALSE,Weekly[[#This Row],[Actual]]=TRUE),AP505-1,IF(AND(Weekly[[#This Row],[H Odds &lt;]]&lt;&gt;"",Weekly[[#This Row],[SVC_P]]=TRUE,Weekly[[#This Row],[Actual]]=FALSE),AP505-1,AP505)))))</f>
        <v>82.63000000000001</v>
      </c>
      <c r="AQ506" s="37">
        <f>IF(AND(Weekly[[#This Row],[V Odds &lt;]]="",Weekly[[#This Row],[H Odds &lt;]]=""),AQ505,IF(AND(Weekly[[#This Row],[H Odds &lt;]]&lt;&gt;"",Weekly[[#This Row],[ADBC_P]]=TRUE,Weekly[[#This Row],[Actual]]=TRUE),AQ505+Weekly[[#This Row],[H Odds &lt;]]-1,IF(AND(Weekly[[#This Row],[V Odds &lt;]]&lt;&gt;"",Weekly[[#This Row],[ADBC_P]]=FALSE,Weekly[[#This Row],[Actual]]=FALSE),AQ505+Weekly[[#This Row],[V Odds &lt;]]-1,IF(AND(Weekly[[#This Row],[V Odds &lt;]]&lt;&gt;"",Weekly[[#This Row],[ADBC_P]]=FALSE,Weekly[[#This Row],[Actual]]=TRUE),AQ505-1,IF(AND(Weekly[[#This Row],[H Odds &lt;]]&lt;&gt;"",Weekly[[#This Row],[ADBC_P]]=TRUE,Weekly[[#This Row],[Actual]]=FALSE),AQ505-1,AQ505)))))</f>
        <v>53.33</v>
      </c>
      <c r="AR506" s="37">
        <f>IF(AND(Weekly[[#This Row],[V Odds &lt;]]="",Weekly[[#This Row],[H Odds &lt;]]=""),AR505,IF(AND(Weekly[[#This Row],[H Odds &lt;]]&lt;&gt;"",Weekly[[#This Row],[RFC_P]]=TRUE,Weekly[[#This Row],[Actual]]=TRUE),AR505+Weekly[[#This Row],[H Odds &lt;]]-1,IF(AND(Weekly[[#This Row],[V Odds &lt;]]&lt;&gt;"",Weekly[[#This Row],[RFC_P]]=FALSE,Weekly[[#This Row],[Actual]]=FALSE),AR505+Weekly[[#This Row],[V Odds &lt;]]-1,IF(AND(Weekly[[#This Row],[V Odds &lt;]]&lt;&gt;"",Weekly[[#This Row],[RFC_P]]=FALSE,Weekly[[#This Row],[Actual]]=TRUE),AR505-1,IF(AND(Weekly[[#This Row],[H Odds &lt;]]&lt;&gt;"",Weekly[[#This Row],[RFC_P]]=TRUE,Weekly[[#This Row],[Actual]]=FALSE),AR505-1,AR505)))))</f>
        <v>71.439999999999984</v>
      </c>
      <c r="AS506" s="37">
        <f>IF(AND(Weekly[[#This Row],[V Odds &lt;]]="",Weekly[[#This Row],[H Odds &lt;]]=""),AS505,IF(AND(Weekly[[#This Row],[H Odds &lt;]]&lt;&gt;"",Weekly[[#This Row],[GBC_P]]=TRUE,Weekly[[#This Row],[Actual]]=TRUE),AS505+Weekly[[#This Row],[H Odds &lt;]]-1,IF(AND(Weekly[[#This Row],[V Odds &lt;]]&lt;&gt;"",Weekly[[#This Row],[GBC_P]]=FALSE,Weekly[[#This Row],[Actual]]=FALSE),AS505+Weekly[[#This Row],[V Odds &lt;]]-1,IF(AND(Weekly[[#This Row],[V Odds &lt;]]&lt;&gt;"",Weekly[[#This Row],[GBC_P]]=FALSE,Weekly[[#This Row],[Actual]]=TRUE),AS505-1,IF(AND(Weekly[[#This Row],[H Odds &lt;]]&lt;&gt;"",Weekly[[#This Row],[GBC_P]]=TRUE,Weekly[[#This Row],[Actual]]=FALSE),AS505-1,AS505)))))</f>
        <v>61.78</v>
      </c>
      <c r="AT506" s="37">
        <f>IF(AND(Weekly[[#This Row],[V Odds &lt;]]="",Weekly[[#This Row],[H Odds &lt;]]=""),AT505,IF(AND(Weekly[[#This Row],[H Odds &lt;]]&lt;&gt;"",Weekly[[#This Row],[HGBC_P]]=TRUE,Weekly[[#This Row],[Actual]]=TRUE),AT505+Weekly[[#This Row],[H Odds &lt;]]-1,IF(AND(Weekly[[#This Row],[V Odds &lt;]]&lt;&gt;"",Weekly[[#This Row],[HGBC_P]]=FALSE,Weekly[[#This Row],[Actual]]=FALSE),AT505+Weekly[[#This Row],[V Odds &lt;]]-1,IF(AND(Weekly[[#This Row],[V Odds &lt;]]&lt;&gt;"",Weekly[[#This Row],[HGBC_P]]=FALSE,Weekly[[#This Row],[Actual]]=TRUE),AT505-1,IF(AND(Weekly[[#This Row],[H Odds &lt;]]&lt;&gt;"",Weekly[[#This Row],[HGBC_P]]=TRUE,Weekly[[#This Row],[Actual]]=FALSE),AT505-1,AT505)))))</f>
        <v>55.16</v>
      </c>
      <c r="AU506" s="37">
        <f>IF(AND(Weekly[[#This Row],[V Odds &lt;]]="",Weekly[[#This Row],[H Odds &lt;]]=""),AU505,IF(AND(Weekly[[#This Row],[H Odds &lt;]]&lt;&gt;"",Weekly[[#This Row],[XGB_P]]=TRUE,Weekly[[#This Row],[Actual]]=TRUE),AU505+Weekly[[#This Row],[H Odds &lt;]]-1,IF(AND(Weekly[[#This Row],[V Odds &lt;]]&lt;&gt;"",Weekly[[#This Row],[XGB_P]]=FALSE,Weekly[[#This Row],[Actual]]=FALSE),AU505+Weekly[[#This Row],[V Odds &lt;]]-1,IF(AND(Weekly[[#This Row],[V Odds &lt;]]&lt;&gt;"",Weekly[[#This Row],[XGB_P]]=FALSE,Weekly[[#This Row],[Actual]]=TRUE),AU505-1,IF(AND(Weekly[[#This Row],[H Odds &lt;]]&lt;&gt;"",Weekly[[#This Row],[XGB_P]]=TRUE,Weekly[[#This Row],[Actual]]=FALSE),AU505-1,AU505)))))</f>
        <v>68.760000000000005</v>
      </c>
      <c r="AV506" s="37">
        <f>IF(AND(Weekly[[#This Row],[V Odds &lt;]]="",Weekly[[#This Row],[H Odds &lt;]]=""),AV505,IF(AND(Weekly[[#This Row],[H Odds &lt;]]&lt;&gt;"",Weekly[[#This Row],[QDA_P]]=TRUE,Weekly[[#This Row],[Actual]]=TRUE),AV505+Weekly[[#This Row],[H Odds &lt;]]-1,IF(AND(Weekly[[#This Row],[V Odds &lt;]]&lt;&gt;"",Weekly[[#This Row],[QDA_P]]=FALSE,Weekly[[#This Row],[Actual]]=FALSE),AV505+Weekly[[#This Row],[V Odds &lt;]]-1,IF(AND(Weekly[[#This Row],[V Odds &lt;]]&lt;&gt;"",Weekly[[#This Row],[QDA_P]]=FALSE,Weekly[[#This Row],[Actual]]=TRUE),AV505-1,IF(AND(Weekly[[#This Row],[H Odds &lt;]]&lt;&gt;"",Weekly[[#This Row],[QDA_P]]=TRUE,Weekly[[#This Row],[Actual]]=FALSE),AV505-1,AV505)))))</f>
        <v>62.299999999999983</v>
      </c>
      <c r="AW506" s="37">
        <f>IF(AND(Weekly[[#This Row],[H Odds &lt;]]="",Weekly[[#This Row],[V Odds &lt;]]=""),AW505,IF(AND(Weekly[[#This Row],[KNC_P]]=Weekly[[#This Row],[Actual]],Weekly[[#This Row],[KNC_P]]=TRUE),AW505+Weekly[[#This Row],[BF H Odds]]-1,IF(AND(Weekly[[#This Row],[KNC_P]]=Weekly[[#This Row],[Actual]],Weekly[[#This Row],[KNC_P]]=FALSE),AW505+Weekly[[#This Row],[BF V Odds]]-1,AW505-1)))</f>
        <v>53.63000000000001</v>
      </c>
      <c r="AX506" s="37">
        <f>IF(AND(Weekly[[#This Row],[V Odds &lt;]]="",Weekly[[#This Row],[H Odds &lt;]]=""),AX505,IF(AND(Weekly[[#This Row],[V Odds &lt;]]&lt;&gt;"",Weekly[[#This Row],[FALSES]]&gt;0,Weekly[[#This Row],[Actual]]=FALSE),AX505+Weekly[[#This Row],[V Odds &lt;]]-1,IF(AND(Weekly[[#This Row],[H Odds &lt;]]&lt;&gt;"",Weekly[[#This Row],[TRUES]]&gt;0,Weekly[[#This Row],[Actual]]=TRUE),AX505+Weekly[[#This Row],[H Odds &lt;]]-1,IF(AND(Weekly[[#This Row],[V Odds &lt;]]&lt;&gt;"",Weekly[[#This Row],[FALSES]]=0),AX505,IF(AND(Weekly[[#This Row],[H Odds &lt;]]&lt;&gt;"",Weekly[[#This Row],[TRUES]]=0),AX505,AX505-1)))))</f>
        <v>110.49999999999996</v>
      </c>
      <c r="AY506" s="37">
        <f>IF(AND(Weekly[[#This Row],[V Odds &lt;]]="",Weekly[[#This Row],[H Odds &lt;]]=""),AY505,IF(AND(Weekly[[#This Row],[V Odds &lt;]]&lt;&gt;"",Weekly[[#This Row],[FALSES]]&gt;0,Weekly[[#This Row],[Actual]]=FALSE),AY505+((Weekly[[#This Row],[V Odds &lt;]]-1)*0.92),IF(AND(Weekly[[#This Row],[H Odds &lt;]]&lt;&gt;"",Weekly[[#This Row],[TRUES]]&gt;0,Weekly[[#This Row],[Actual]]=TRUE),AY505+((Weekly[[#This Row],[H Odds &lt;]]-1)*0.92),IF(AND(Weekly[[#This Row],[V Odds &lt;]]&lt;&gt;"",Weekly[[#This Row],[FALSES]]=0),AY505,IF(AND(Weekly[[#This Row],[H Odds &lt;]]&lt;&gt;"",Weekly[[#This Row],[TRUES]]=0),AY505,AY505-1)))))</f>
        <v>99.100000000000023</v>
      </c>
      <c r="AZ506" s="37">
        <f>IF(AND(Weekly[[#This Row],[V Odds &lt;]]="",Weekly[[#This Row],[H Odds &lt;]]=""),AZ505,IF(AND(Weekly[[#This Row],[V Odds &lt;]]&lt;&gt;"",Weekly[[#This Row],[Actual]]=FALSE),AZ505+Weekly[[#This Row],[V Odds &lt;]]-1,IF(AND(Weekly[[#This Row],[H Odds &lt;]]&lt;&gt;"",Weekly[[#This Row],[Actual]]=TRUE),AZ505+Weekly[[#This Row],[H Odds &lt;]]-1,AZ505-1)))</f>
        <v>101.96999999999997</v>
      </c>
      <c r="BA506" s="38">
        <f>IF(Weekly[[#This Row],[H Odds &lt;]]="",BA505,IF(AND(Weekly[[#This Row],[H Odds &lt;]]&lt;&gt;"",Weekly[[#This Row],[SVC_P]]=TRUE,Weekly[[#This Row],[Actual]]=TRUE),BA505+Weekly[[#This Row],[H Odds &lt;]]-1,IF(AND(Weekly[[#This Row],[H Odds &lt;]]&lt;&gt;"",Weekly[[#This Row],[SVC_P]]=TRUE,Weekly[[#This Row],[Actual]]=FALSE),BA505-1,BA505)))</f>
        <v>78.589999999999989</v>
      </c>
      <c r="BB506" s="38">
        <f>IF(Weekly[[#This Row],[H Odds &lt;]]="",BB505,IF(AND(Weekly[[#This Row],[H Odds &lt;]]&lt;&gt;"",Weekly[[#This Row],[ADBC_P]]=TRUE,Weekly[[#This Row],[Actual]]=TRUE),BB505+Weekly[[#This Row],[H Odds &lt;]]-1,IF(AND(Weekly[[#This Row],[H Odds &lt;]]&lt;&gt;"",Weekly[[#This Row],[ADBC_P]]=TRUE,Weekly[[#This Row],[Actual]]=FALSE),BB505-1,BB505)))</f>
        <v>51.41</v>
      </c>
      <c r="BC506" s="38">
        <f>IF(Weekly[[#This Row],[H Odds &lt;]]="",BC505,IF(AND(Weekly[[#This Row],[H Odds &lt;]]&lt;&gt;"",Weekly[[#This Row],[RFC_P]]=TRUE,Weekly[[#This Row],[Actual]]=TRUE),BC505+Weekly[[#This Row],[H Odds &lt;]]-1,IF(AND(Weekly[[#This Row],[H Odds &lt;]]&lt;&gt;"",Weekly[[#This Row],[RFC_P]]=TRUE,Weekly[[#This Row],[Actual]]=FALSE),BC505-1,BC505)))</f>
        <v>53.109999999999992</v>
      </c>
      <c r="BD506" s="38">
        <f>IF(Weekly[[#This Row],[H Odds &lt;]]="",BD505,IF(AND(Weekly[[#This Row],[H Odds &lt;]]&lt;&gt;"",Weekly[[#This Row],[GBC_P]]=TRUE,Weekly[[#This Row],[Actual]]=TRUE),BD505+Weekly[[#This Row],[H Odds &lt;]]-1,IF(AND(Weekly[[#This Row],[H Odds &lt;]]&lt;&gt;"",Weekly[[#This Row],[GBC_P]]=TRUE,Weekly[[#This Row],[Actual]]=FALSE),BD505-1,BD505)))</f>
        <v>53.110000000000007</v>
      </c>
      <c r="BE506" s="38">
        <f>IF(Weekly[[#This Row],[H Odds &lt;]]="",BE505,IF(AND(Weekly[[#This Row],[H Odds &lt;]]&lt;&gt;"",Weekly[[#This Row],[HGBC_P]]=TRUE,Weekly[[#This Row],[Actual]]=TRUE),BE505+Weekly[[#This Row],[H Odds &lt;]]-1,IF(AND(Weekly[[#This Row],[H Odds &lt;]]&lt;&gt;"",Weekly[[#This Row],[HGBC_P]]=TRUE,Weekly[[#This Row],[Actual]]=FALSE),BE505-1,BE505)))</f>
        <v>57.459999999999994</v>
      </c>
      <c r="BF506" s="38">
        <f>IF(Weekly[[#This Row],[H Odds &lt;]]="",BF505,IF(AND(Weekly[[#This Row],[H Odds &lt;]]&lt;&gt;"",Weekly[[#This Row],[XGB_P]]=TRUE,Weekly[[#This Row],[Actual]]=TRUE),BF505+Weekly[[#This Row],[H Odds &lt;]]-1,IF(AND(Weekly[[#This Row],[H Odds &lt;]]&lt;&gt;"",Weekly[[#This Row],[XGB_P]]=TRUE,Weekly[[#This Row],[Actual]]=FALSE),BF505-1,BF505)))</f>
        <v>63.08</v>
      </c>
      <c r="BG506" s="38">
        <f>IF(Weekly[[#This Row],[H Odds &lt;]]="",BG505,IF(AND(Weekly[[#This Row],[H Odds &lt;]]&lt;&gt;"",Weekly[[#This Row],[QDA_P]]=TRUE,Weekly[[#This Row],[Actual]]=TRUE),BG505+Weekly[[#This Row],[H Odds &lt;]]-1,IF(AND(Weekly[[#This Row],[H Odds &lt;]]&lt;&gt;"",Weekly[[#This Row],[QDA_P]]=TRUE,Weekly[[#This Row],[Actual]]=FALSE),BG505-1,BG505)))</f>
        <v>49.429999999999993</v>
      </c>
      <c r="BH506" s="38">
        <f>IF(Weekly[[#This Row],[H Odds &lt;]]="",BH505,IF(AND(Weekly[[#This Row],[H Odds &lt;]]&lt;&gt;"",Weekly[[#This Row],[KNC_P]]=TRUE,Weekly[[#This Row],[Actual]]=TRUE),BH505+Weekly[[#This Row],[H Odds &lt;]]-1,IF(AND(Weekly[[#This Row],[H Odds &lt;]]&lt;&gt;"",Weekly[[#This Row],[KNC_P]]=TRUE,Weekly[[#This Row],[Actual]]=FALSE),BH505-1,BH505)))</f>
        <v>57.499999999999993</v>
      </c>
      <c r="BI506" s="38">
        <f>IF(Weekly[[#This Row],[H Odds &lt;]]="",BI505,IF(AND(Weekly[[#This Row],[H Odds &lt;]]&lt;&gt;"",Weekly[[#This Row],[TRUES]]&gt;0,Weekly[[#This Row],[Actual]]=TRUE),BI505+Weekly[[#This Row],[H Odds &lt;]]-1,IF(AND(Weekly[[#This Row],[H Odds &lt;]]&lt;&gt;"",Weekly[[#This Row],[TRUES]]=0),BI505,BI505-1)))</f>
        <v>77.589999999999989</v>
      </c>
      <c r="BJ506" s="38">
        <f>IF(Weekly[[#This Row],[H Odds &lt;]]="",BJ505,IF(AND(Weekly[[#This Row],[H Odds &lt;]]&lt;&gt;"",Weekly[[#This Row],[Actual]]=TRUE),BJ505+Weekly[[#This Row],[H Odds &lt;]]-1,IF(AND(Weekly[[#This Row],[H Odds &lt;]]&lt;&gt;"",Weekly[[#This Row],[Actual]]=FALSE),BJ505-1,BJ505)))</f>
        <v>79.489999999999995</v>
      </c>
      <c r="BK506" s="58">
        <f>IF(AND(Weekly[[#This Row],[TRUES]]&gt;4,Weekly[[#This Row],[Actual]]=TRUE),BK505+Weekly[[#This Row],[BF H Odds]]-1,IF(AND(Weekly[[#This Row],[FALSES]]&gt;4,Weekly[[#This Row],[Actual]]=FALSE),BK505+Weekly[[#This Row],[BF V Odds]]-1,IF(AND(Weekly[[#This Row],[TRUES]]&gt;4,Weekly[[#This Row],[Actual]]=FALSE),BK505-1,IF(AND(Weekly[[#This Row],[FALSES]]&gt;4,Weekly[[#This Row],[Actual]]=TRUE),BK505-1,BK505))))</f>
        <v>-6.3399999999999714</v>
      </c>
      <c r="BL506" s="58">
        <f>IF(AND(Weekly[[#This Row],[TRUES]]&gt;5,Weekly[[#This Row],[Actual]]=TRUE),BL505+Weekly[[#This Row],[BF H Odds]]-1,IF(AND(Weekly[[#This Row],[FALSES]]&gt;5,Weekly[[#This Row],[Actual]]=FALSE),BL505+Weekly[[#This Row],[BF V Odds]]-1,IF(AND(Weekly[[#This Row],[TRUES]]&gt;5,Weekly[[#This Row],[Actual]]=FALSE),BL505-1,IF(AND(Weekly[[#This Row],[FALSES]]&gt;5,Weekly[[#This Row],[Actual]]=TRUE),BL505-1,BL505))))</f>
        <v>5.6600000000000215</v>
      </c>
      <c r="BM506" s="58">
        <f>IF(AND(Weekly[[#This Row],[TRUES]]&gt;6,Weekly[[#This Row],[Actual]]=TRUE),BM505+Weekly[[#This Row],[BF H Odds]]-1,IF(AND(Weekly[[#This Row],[FALSES]]&gt;6,Weekly[[#This Row],[Actual]]=FALSE),BM505+Weekly[[#This Row],[BF V Odds]]-1,IF(AND(Weekly[[#This Row],[TRUES]]&gt;6,Weekly[[#This Row],[Actual]]=FALSE),BM505-1,IF(AND(Weekly[[#This Row],[FALSES]]&gt;6,Weekly[[#This Row],[Actual]]=TRUE),BM505-1,BM505))))</f>
        <v>37.800000000000011</v>
      </c>
    </row>
    <row r="507" spans="1:65" x14ac:dyDescent="0.25">
      <c r="A507" s="34"/>
      <c r="B507" s="10">
        <v>44306</v>
      </c>
      <c r="C507" s="17" t="s">
        <v>29</v>
      </c>
      <c r="D507" s="15" t="s">
        <v>13</v>
      </c>
      <c r="E507" t="b">
        <v>1</v>
      </c>
      <c r="F507" t="b">
        <v>0</v>
      </c>
      <c r="G507" t="b">
        <v>1</v>
      </c>
      <c r="H507" t="b">
        <v>1</v>
      </c>
      <c r="I507" t="b">
        <v>1</v>
      </c>
      <c r="J507" t="b">
        <v>1</v>
      </c>
      <c r="K507" t="b">
        <v>1</v>
      </c>
      <c r="L507" t="b">
        <v>1</v>
      </c>
      <c r="O507" t="str">
        <f>IF(Weekly[[#This Row],[H/V]]="H",Weekly[[#This Row],[BF H Odds]],IF(Weekly[[#This Row],[H/V]]="V",Weekly[[#This Row],[BF V Odds]],""))</f>
        <v/>
      </c>
      <c r="P507" t="b">
        <v>0</v>
      </c>
      <c r="R507" s="35">
        <f>IFERROR(IF(Weekly[[#This Row],[Won Bet?]]="yes",R506+(Weekly[[#This Row],[BF Odds]]*Weekly[[#This Row],[BF Stake]])-Weekly[[#This Row],[BF Stake]],R506-Weekly[[#This Row],[BF Stake]]),R506)</f>
        <v>1244.2895000000005</v>
      </c>
      <c r="S507" s="9">
        <f>IFERROR(IF(Weekly[[#This Row],[Won Bet?]]="yes",S506+(((Weekly[[#This Row],[BF Odds]]*Weekly[[#This Row],[BF Stake]])-Weekly[[#This Row],[BF Stake]])*0.92),S506-Weekly[[#This Row],[BF Stake]]),S506)</f>
        <v>1177.1591400000002</v>
      </c>
      <c r="T507">
        <v>2.48</v>
      </c>
      <c r="U507">
        <v>1.66</v>
      </c>
      <c r="V507" s="24">
        <f>IF(Weekly[[#This Row],[Actual]]="","",IF(AND(Weekly[[#This Row],[SVC_P]]=Weekly[[#This Row],[Actual]],Weekly[[#This Row],[SVC_P]]=TRUE),V506+Weekly[[#This Row],[BF H Odds]]-1,IF(AND(Weekly[[#This Row],[SVC_P]]=Weekly[[#This Row],[Actual]],Weekly[[#This Row],[SVC_P]]=FALSE),V506+Weekly[[#This Row],[BF V Odds]]-1,V506-1)))</f>
        <v>56.720000000000049</v>
      </c>
      <c r="W507" s="24">
        <f>IF(Weekly[[#This Row],[Actual]]="","",IF(AND(Weekly[[#This Row],[SVC_P]]=FALSE,Weekly[[#This Row],[Actual]]=TRUE),W506+Weekly[[#This Row],[BF H Odds]]-1,IF(AND(Weekly[[#This Row],[SVC_P]]=TRUE,Weekly[[#This Row],[Actual]]=FALSE,),W506+Weekly[[#This Row],[BF V Odds]]-1,W506-1)))</f>
        <v>-436.21</v>
      </c>
      <c r="X507" s="24">
        <f>IF(Weekly[[#This Row],[Actual]]="","",IF(AND(Weekly[[#This Row],[ADBC_P]]=Weekly[[#This Row],[Actual]],Weekly[[#This Row],[ADBC_P]]=TRUE),X506+Weekly[[#This Row],[BF H Odds]]-1,IF(AND(Weekly[[#This Row],[ADBC_P]]=Weekly[[#This Row],[Actual]],Weekly[[#This Row],[ADBC_P]]=FALSE),X506+Weekly[[#This Row],[BF V Odds]]-1,X506-1)))</f>
        <v>7.81000000000002</v>
      </c>
      <c r="Y507" s="24">
        <f>IF(Weekly[[#This Row],[Actual]]="","",IF(AND(Weekly[[#This Row],[ADBC_P]]=FALSE,Weekly[[#This Row],[Actual]]=TRUE),Y506+Weekly[[#This Row],[BF H Odds]]-1,IF(AND(Weekly[[#This Row],[ADBC_P]]=TRUE,Weekly[[#This Row],[Actual]]=FALSE),Y506+Weekly[[#This Row],[BF V Odds]]-1,Y506-1)))</f>
        <v>72.029999999999987</v>
      </c>
      <c r="Z507" s="24">
        <f>IF(Weekly[[#This Row],[Actual]]="","",IF(AND(Weekly[[#This Row],[RFC_P]]=Weekly[[#This Row],[Actual]],Weekly[[#This Row],[RFC_P]]=TRUE),Z506+Weekly[[#This Row],[BF H Odds]]-1,IF(AND(Weekly[[#This Row],[RFC_P]]=Weekly[[#This Row],[Actual]],Weekly[[#This Row],[RFC_P]]=FALSE),Z506+Weekly[[#This Row],[BF V Odds]]-1,Z506-1)))</f>
        <v>21.760000000000009</v>
      </c>
      <c r="AA507" s="24">
        <f>IF(Weekly[[#This Row],[Actual]]="","",IF(AND(Weekly[[#This Row],[RFC_P]]=FALSE,Weekly[[#This Row],[Actual]]=TRUE),AA506+Weekly[[#This Row],[BF H Odds]]-1,IF(AND(Weekly[[#This Row],[RFC_P]]=TRUE,Weekly[[#This Row],[Actual]]=FALSE),AA506+Weekly[[#This Row],[BF V Odds]]-1,AA506-1)))</f>
        <v>58.07999999999997</v>
      </c>
      <c r="AB507" s="24">
        <f>IF(Weekly[[#This Row],[Actual]]="","",IF(AND(Weekly[[#This Row],[GBC_P]]=Weekly[[#This Row],[Actual]],Weekly[[#This Row],[GBC_P]]=TRUE),AB506+Weekly[[#This Row],[BF H Odds]]-1,IF(AND(Weekly[[#This Row],[GBC_P]]=Weekly[[#This Row],[Actual]],Weekly[[#This Row],[GBC_P]]=FALSE),AB506+Weekly[[#This Row],[BF V Odds]]-1,AB506-1)))</f>
        <v>7.1300000000000061</v>
      </c>
      <c r="AC507" s="24">
        <f>IF(Weekly[[#This Row],[Actual]]="","",IF(AND(Weekly[[#This Row],[GBC_P]]=FALSE,Weekly[[#This Row],[Actual]]=TRUE),AC506+Weekly[[#This Row],[BF H Odds]]-1,IF(AND(Weekly[[#This Row],[GBC_P]]=TRUE,Weekly[[#This Row],[Actual]]=FALSE),AC506+Weekly[[#This Row],[BF V Odds]]-1,AC506-1)))</f>
        <v>72.709999999999937</v>
      </c>
      <c r="AD507" s="24">
        <f>IF(Weekly[[#This Row],[Actual]]="","",IF(AND(Weekly[[#This Row],[HGBC_P]]=Weekly[[#This Row],[Actual]],Weekly[[#This Row],[HGBC_P]]=TRUE),AD506+Weekly[[#This Row],[BF H Odds]]-1,IF(AND(Weekly[[#This Row],[HGBC_P]]=Weekly[[#This Row],[Actual]],Weekly[[#This Row],[HGBC_P]]=FALSE),AD506+Weekly[[#This Row],[BF V Odds]]-1,AD506-1)))</f>
        <v>-3.7299999999999756</v>
      </c>
      <c r="AE507" s="24">
        <f>IF(Weekly[[#This Row],[Actual]]="","",IF(AND(Weekly[[#This Row],[HGBC_P]]=FALSE,Weekly[[#This Row],[Actual]]=TRUE),AE506+Weekly[[#This Row],[BF H Odds]]-1,IF(AND(Weekly[[#This Row],[HGBC_P]]=TRUE,Weekly[[#This Row],[Actual]]=FALSE),AE506+Weekly[[#This Row],[BF V Odds]]-1,AE506-1)))</f>
        <v>83.569999999999979</v>
      </c>
      <c r="AF507" s="24">
        <f>IF(Weekly[[#This Row],[Actual]]="","",IF(AND(Weekly[[#This Row],[XGB_P]]=Weekly[[#This Row],[Actual]],Weekly[[#This Row],[XGB_P]]=TRUE),AF506+Weekly[[#This Row],[BF H Odds]]-1,IF(AND(Weekly[[#This Row],[XGB_P]]=Weekly[[#This Row],[Actual]],Weekly[[#This Row],[XGB_P]]=FALSE),AF506+Weekly[[#This Row],[BF V Odds]]-1,AF506-1)))</f>
        <v>23.940000000000023</v>
      </c>
      <c r="AG507" s="24">
        <f>IF(Weekly[[#This Row],[Actual]]="","",IF(AND(Weekly[[#This Row],[XGB_P]]=FALSE,Weekly[[#This Row],[Actual]]=TRUE),AG506+Weekly[[#This Row],[BF H Odds]]-1,IF(AND(Weekly[[#This Row],[XGB_P]]=TRUE,Weekly[[#This Row],[Actual]]=FALSE),AG506+Weekly[[#This Row],[BF V Odds]]-1,AG506-1)))</f>
        <v>55.899999999999984</v>
      </c>
      <c r="AH507" s="24">
        <f>IF(Weekly[[#This Row],[Actual]]="","",IF(AND(Weekly[[#This Row],[QDA_P]]=Weekly[[#This Row],[Actual]],Weekly[[#This Row],[QDA_P]]=TRUE),AH506+Weekly[[#This Row],[BF H Odds]]-1,IF(AND(Weekly[[#This Row],[QDA_P]]=Weekly[[#This Row],[Actual]],Weekly[[#This Row],[QDA_P]]=FALSE),AH506+Weekly[[#This Row],[BF V Odds]]-1,AH506-1)))</f>
        <v>-11.999999999999986</v>
      </c>
      <c r="AI507" s="24">
        <f>IF(Weekly[[#This Row],[Actual]]="","",IF(AND(Weekly[[#This Row],[QDA_P]]=FALSE,Weekly[[#This Row],[Actual]]=TRUE),AI506+Weekly[[#This Row],[BF H Odds]]-1,IF(AND(Weekly[[#This Row],[QDA_P]]=TRUE,Weekly[[#This Row],[Actual]]=FALSE),AI506+Weekly[[#This Row],[BF V Odds]]-1,AI506-1)))</f>
        <v>91.839999999999975</v>
      </c>
      <c r="AJ507" s="24">
        <f>IF(Weekly[[#This Row],[Actual]]="","",IF(AND(Weekly[[#This Row],[KNC_P]]=FALSE,Weekly[[#This Row],[Actual]]=TRUE),AJ506+Weekly[[#This Row],[BF H Odds]]-1,IF(AND(Weekly[[#This Row],[KNC_P]]=TRUE,Weekly[[#This Row],[Actual]]=FALSE),AJ506+Weekly[[#This Row],[BF V Odds]]-1,AJ506-1)))</f>
        <v>62.109999999999957</v>
      </c>
      <c r="AK507" s="24">
        <f>IF(Weekly[[#This Row],[Actual]]="","",IF(AND(Weekly[[#This Row],[KNC_P]]=FALSE,Weekly[[#This Row],[Actual]]=TRUE),AK506+Weekly[[#This Row],[BF H Odds]]-1,IF(AND(Weekly[[#This Row],[KNC_P]]=TRUE,Weekly[[#This Row],[Actual]]=FALSE),AK506+Weekly[[#This Row],[BF V Odds]]-1,AK506-1)))</f>
        <v>61.009999999999948</v>
      </c>
      <c r="AL507" s="30">
        <f>IF(Weekly[[#This Row],[Actual]]="","",COUNTIF(Weekly[[#This Row],[SVC_P]:[QDA_P]],TRUE))</f>
        <v>6</v>
      </c>
      <c r="AM507" s="30">
        <f>IF(Weekly[[#This Row],[Actual]]="","",COUNTIF(Weekly[[#This Row],[SVC_P]:[QDA_P]],FALSE))</f>
        <v>1</v>
      </c>
      <c r="AN507" s="36" t="str">
        <f>IF(AND(Weekly[[#This Row],[BF V Odds]]&gt;$BO$6,Weekly[[#This Row],[BF V Odds]] &lt; $BO$7),Weekly[[#This Row],[BF V Odds]],"")</f>
        <v/>
      </c>
      <c r="AO507" s="36" t="str">
        <f>IF(AND(Weekly[[#This Row],[BF H Odds]]&gt;$BO$6, Weekly[[#This Row],[BF H Odds]] &lt; $BO$7),Weekly[[#This Row],[BF H Odds]],"")</f>
        <v/>
      </c>
      <c r="AP507" s="37">
        <f>IF(AND(Weekly[[#This Row],[V Odds &lt;]]="",Weekly[[#This Row],[H Odds &lt;]]=""),AP506,IF(AND(Weekly[[#This Row],[H Odds &lt;]]&lt;&gt;"",Weekly[[#This Row],[SVC_P]]=TRUE,Weekly[[#This Row],[Actual]]=TRUE),AP506+Weekly[[#This Row],[H Odds &lt;]]-1,IF(AND(Weekly[[#This Row],[V Odds &lt;]]&lt;&gt;"",Weekly[[#This Row],[SVC_P]]=FALSE,Weekly[[#This Row],[Actual]]=FALSE),AP506+Weekly[[#This Row],[V Odds &lt;]]-1,IF(AND(Weekly[[#This Row],[V Odds &lt;]]&lt;&gt;"",Weekly[[#This Row],[SVC_P]]=FALSE,Weekly[[#This Row],[Actual]]=TRUE),AP506-1,IF(AND(Weekly[[#This Row],[H Odds &lt;]]&lt;&gt;"",Weekly[[#This Row],[SVC_P]]=TRUE,Weekly[[#This Row],[Actual]]=FALSE),AP506-1,AP506)))))</f>
        <v>82.63000000000001</v>
      </c>
      <c r="AQ507" s="37">
        <f>IF(AND(Weekly[[#This Row],[V Odds &lt;]]="",Weekly[[#This Row],[H Odds &lt;]]=""),AQ506,IF(AND(Weekly[[#This Row],[H Odds &lt;]]&lt;&gt;"",Weekly[[#This Row],[ADBC_P]]=TRUE,Weekly[[#This Row],[Actual]]=TRUE),AQ506+Weekly[[#This Row],[H Odds &lt;]]-1,IF(AND(Weekly[[#This Row],[V Odds &lt;]]&lt;&gt;"",Weekly[[#This Row],[ADBC_P]]=FALSE,Weekly[[#This Row],[Actual]]=FALSE),AQ506+Weekly[[#This Row],[V Odds &lt;]]-1,IF(AND(Weekly[[#This Row],[V Odds &lt;]]&lt;&gt;"",Weekly[[#This Row],[ADBC_P]]=FALSE,Weekly[[#This Row],[Actual]]=TRUE),AQ506-1,IF(AND(Weekly[[#This Row],[H Odds &lt;]]&lt;&gt;"",Weekly[[#This Row],[ADBC_P]]=TRUE,Weekly[[#This Row],[Actual]]=FALSE),AQ506-1,AQ506)))))</f>
        <v>53.33</v>
      </c>
      <c r="AR507" s="37">
        <f>IF(AND(Weekly[[#This Row],[V Odds &lt;]]="",Weekly[[#This Row],[H Odds &lt;]]=""),AR506,IF(AND(Weekly[[#This Row],[H Odds &lt;]]&lt;&gt;"",Weekly[[#This Row],[RFC_P]]=TRUE,Weekly[[#This Row],[Actual]]=TRUE),AR506+Weekly[[#This Row],[H Odds &lt;]]-1,IF(AND(Weekly[[#This Row],[V Odds &lt;]]&lt;&gt;"",Weekly[[#This Row],[RFC_P]]=FALSE,Weekly[[#This Row],[Actual]]=FALSE),AR506+Weekly[[#This Row],[V Odds &lt;]]-1,IF(AND(Weekly[[#This Row],[V Odds &lt;]]&lt;&gt;"",Weekly[[#This Row],[RFC_P]]=FALSE,Weekly[[#This Row],[Actual]]=TRUE),AR506-1,IF(AND(Weekly[[#This Row],[H Odds &lt;]]&lt;&gt;"",Weekly[[#This Row],[RFC_P]]=TRUE,Weekly[[#This Row],[Actual]]=FALSE),AR506-1,AR506)))))</f>
        <v>71.439999999999984</v>
      </c>
      <c r="AS507" s="37">
        <f>IF(AND(Weekly[[#This Row],[V Odds &lt;]]="",Weekly[[#This Row],[H Odds &lt;]]=""),AS506,IF(AND(Weekly[[#This Row],[H Odds &lt;]]&lt;&gt;"",Weekly[[#This Row],[GBC_P]]=TRUE,Weekly[[#This Row],[Actual]]=TRUE),AS506+Weekly[[#This Row],[H Odds &lt;]]-1,IF(AND(Weekly[[#This Row],[V Odds &lt;]]&lt;&gt;"",Weekly[[#This Row],[GBC_P]]=FALSE,Weekly[[#This Row],[Actual]]=FALSE),AS506+Weekly[[#This Row],[V Odds &lt;]]-1,IF(AND(Weekly[[#This Row],[V Odds &lt;]]&lt;&gt;"",Weekly[[#This Row],[GBC_P]]=FALSE,Weekly[[#This Row],[Actual]]=TRUE),AS506-1,IF(AND(Weekly[[#This Row],[H Odds &lt;]]&lt;&gt;"",Weekly[[#This Row],[GBC_P]]=TRUE,Weekly[[#This Row],[Actual]]=FALSE),AS506-1,AS506)))))</f>
        <v>61.78</v>
      </c>
      <c r="AT507" s="37">
        <f>IF(AND(Weekly[[#This Row],[V Odds &lt;]]="",Weekly[[#This Row],[H Odds &lt;]]=""),AT506,IF(AND(Weekly[[#This Row],[H Odds &lt;]]&lt;&gt;"",Weekly[[#This Row],[HGBC_P]]=TRUE,Weekly[[#This Row],[Actual]]=TRUE),AT506+Weekly[[#This Row],[H Odds &lt;]]-1,IF(AND(Weekly[[#This Row],[V Odds &lt;]]&lt;&gt;"",Weekly[[#This Row],[HGBC_P]]=FALSE,Weekly[[#This Row],[Actual]]=FALSE),AT506+Weekly[[#This Row],[V Odds &lt;]]-1,IF(AND(Weekly[[#This Row],[V Odds &lt;]]&lt;&gt;"",Weekly[[#This Row],[HGBC_P]]=FALSE,Weekly[[#This Row],[Actual]]=TRUE),AT506-1,IF(AND(Weekly[[#This Row],[H Odds &lt;]]&lt;&gt;"",Weekly[[#This Row],[HGBC_P]]=TRUE,Weekly[[#This Row],[Actual]]=FALSE),AT506-1,AT506)))))</f>
        <v>55.16</v>
      </c>
      <c r="AU507" s="37">
        <f>IF(AND(Weekly[[#This Row],[V Odds &lt;]]="",Weekly[[#This Row],[H Odds &lt;]]=""),AU506,IF(AND(Weekly[[#This Row],[H Odds &lt;]]&lt;&gt;"",Weekly[[#This Row],[XGB_P]]=TRUE,Weekly[[#This Row],[Actual]]=TRUE),AU506+Weekly[[#This Row],[H Odds &lt;]]-1,IF(AND(Weekly[[#This Row],[V Odds &lt;]]&lt;&gt;"",Weekly[[#This Row],[XGB_P]]=FALSE,Weekly[[#This Row],[Actual]]=FALSE),AU506+Weekly[[#This Row],[V Odds &lt;]]-1,IF(AND(Weekly[[#This Row],[V Odds &lt;]]&lt;&gt;"",Weekly[[#This Row],[XGB_P]]=FALSE,Weekly[[#This Row],[Actual]]=TRUE),AU506-1,IF(AND(Weekly[[#This Row],[H Odds &lt;]]&lt;&gt;"",Weekly[[#This Row],[XGB_P]]=TRUE,Weekly[[#This Row],[Actual]]=FALSE),AU506-1,AU506)))))</f>
        <v>68.760000000000005</v>
      </c>
      <c r="AV507" s="37">
        <f>IF(AND(Weekly[[#This Row],[V Odds &lt;]]="",Weekly[[#This Row],[H Odds &lt;]]=""),AV506,IF(AND(Weekly[[#This Row],[H Odds &lt;]]&lt;&gt;"",Weekly[[#This Row],[QDA_P]]=TRUE,Weekly[[#This Row],[Actual]]=TRUE),AV506+Weekly[[#This Row],[H Odds &lt;]]-1,IF(AND(Weekly[[#This Row],[V Odds &lt;]]&lt;&gt;"",Weekly[[#This Row],[QDA_P]]=FALSE,Weekly[[#This Row],[Actual]]=FALSE),AV506+Weekly[[#This Row],[V Odds &lt;]]-1,IF(AND(Weekly[[#This Row],[V Odds &lt;]]&lt;&gt;"",Weekly[[#This Row],[QDA_P]]=FALSE,Weekly[[#This Row],[Actual]]=TRUE),AV506-1,IF(AND(Weekly[[#This Row],[H Odds &lt;]]&lt;&gt;"",Weekly[[#This Row],[QDA_P]]=TRUE,Weekly[[#This Row],[Actual]]=FALSE),AV506-1,AV506)))))</f>
        <v>62.299999999999983</v>
      </c>
      <c r="AW507" s="37">
        <f>IF(AND(Weekly[[#This Row],[H Odds &lt;]]="",Weekly[[#This Row],[V Odds &lt;]]=""),AW506,IF(AND(Weekly[[#This Row],[KNC_P]]=Weekly[[#This Row],[Actual]],Weekly[[#This Row],[KNC_P]]=TRUE),AW506+Weekly[[#This Row],[BF H Odds]]-1,IF(AND(Weekly[[#This Row],[KNC_P]]=Weekly[[#This Row],[Actual]],Weekly[[#This Row],[KNC_P]]=FALSE),AW506+Weekly[[#This Row],[BF V Odds]]-1,AW506-1)))</f>
        <v>53.63000000000001</v>
      </c>
      <c r="AX507" s="37">
        <f>IF(AND(Weekly[[#This Row],[V Odds &lt;]]="",Weekly[[#This Row],[H Odds &lt;]]=""),AX506,IF(AND(Weekly[[#This Row],[V Odds &lt;]]&lt;&gt;"",Weekly[[#This Row],[FALSES]]&gt;0,Weekly[[#This Row],[Actual]]=FALSE),AX506+Weekly[[#This Row],[V Odds &lt;]]-1,IF(AND(Weekly[[#This Row],[H Odds &lt;]]&lt;&gt;"",Weekly[[#This Row],[TRUES]]&gt;0,Weekly[[#This Row],[Actual]]=TRUE),AX506+Weekly[[#This Row],[H Odds &lt;]]-1,IF(AND(Weekly[[#This Row],[V Odds &lt;]]&lt;&gt;"",Weekly[[#This Row],[FALSES]]=0),AX506,IF(AND(Weekly[[#This Row],[H Odds &lt;]]&lt;&gt;"",Weekly[[#This Row],[TRUES]]=0),AX506,AX506-1)))))</f>
        <v>110.49999999999996</v>
      </c>
      <c r="AY507" s="37">
        <f>IF(AND(Weekly[[#This Row],[V Odds &lt;]]="",Weekly[[#This Row],[H Odds &lt;]]=""),AY506,IF(AND(Weekly[[#This Row],[V Odds &lt;]]&lt;&gt;"",Weekly[[#This Row],[FALSES]]&gt;0,Weekly[[#This Row],[Actual]]=FALSE),AY506+((Weekly[[#This Row],[V Odds &lt;]]-1)*0.92),IF(AND(Weekly[[#This Row],[H Odds &lt;]]&lt;&gt;"",Weekly[[#This Row],[TRUES]]&gt;0,Weekly[[#This Row],[Actual]]=TRUE),AY506+((Weekly[[#This Row],[H Odds &lt;]]-1)*0.92),IF(AND(Weekly[[#This Row],[V Odds &lt;]]&lt;&gt;"",Weekly[[#This Row],[FALSES]]=0),AY506,IF(AND(Weekly[[#This Row],[H Odds &lt;]]&lt;&gt;"",Weekly[[#This Row],[TRUES]]=0),AY506,AY506-1)))))</f>
        <v>99.100000000000023</v>
      </c>
      <c r="AZ507" s="37">
        <f>IF(AND(Weekly[[#This Row],[V Odds &lt;]]="",Weekly[[#This Row],[H Odds &lt;]]=""),AZ506,IF(AND(Weekly[[#This Row],[V Odds &lt;]]&lt;&gt;"",Weekly[[#This Row],[Actual]]=FALSE),AZ506+Weekly[[#This Row],[V Odds &lt;]]-1,IF(AND(Weekly[[#This Row],[H Odds &lt;]]&lt;&gt;"",Weekly[[#This Row],[Actual]]=TRUE),AZ506+Weekly[[#This Row],[H Odds &lt;]]-1,AZ506-1)))</f>
        <v>101.96999999999997</v>
      </c>
      <c r="BA507" s="38">
        <f>IF(Weekly[[#This Row],[H Odds &lt;]]="",BA506,IF(AND(Weekly[[#This Row],[H Odds &lt;]]&lt;&gt;"",Weekly[[#This Row],[SVC_P]]=TRUE,Weekly[[#This Row],[Actual]]=TRUE),BA506+Weekly[[#This Row],[H Odds &lt;]]-1,IF(AND(Weekly[[#This Row],[H Odds &lt;]]&lt;&gt;"",Weekly[[#This Row],[SVC_P]]=TRUE,Weekly[[#This Row],[Actual]]=FALSE),BA506-1,BA506)))</f>
        <v>78.589999999999989</v>
      </c>
      <c r="BB507" s="38">
        <f>IF(Weekly[[#This Row],[H Odds &lt;]]="",BB506,IF(AND(Weekly[[#This Row],[H Odds &lt;]]&lt;&gt;"",Weekly[[#This Row],[ADBC_P]]=TRUE,Weekly[[#This Row],[Actual]]=TRUE),BB506+Weekly[[#This Row],[H Odds &lt;]]-1,IF(AND(Weekly[[#This Row],[H Odds &lt;]]&lt;&gt;"",Weekly[[#This Row],[ADBC_P]]=TRUE,Weekly[[#This Row],[Actual]]=FALSE),BB506-1,BB506)))</f>
        <v>51.41</v>
      </c>
      <c r="BC507" s="38">
        <f>IF(Weekly[[#This Row],[H Odds &lt;]]="",BC506,IF(AND(Weekly[[#This Row],[H Odds &lt;]]&lt;&gt;"",Weekly[[#This Row],[RFC_P]]=TRUE,Weekly[[#This Row],[Actual]]=TRUE),BC506+Weekly[[#This Row],[H Odds &lt;]]-1,IF(AND(Weekly[[#This Row],[H Odds &lt;]]&lt;&gt;"",Weekly[[#This Row],[RFC_P]]=TRUE,Weekly[[#This Row],[Actual]]=FALSE),BC506-1,BC506)))</f>
        <v>53.109999999999992</v>
      </c>
      <c r="BD507" s="38">
        <f>IF(Weekly[[#This Row],[H Odds &lt;]]="",BD506,IF(AND(Weekly[[#This Row],[H Odds &lt;]]&lt;&gt;"",Weekly[[#This Row],[GBC_P]]=TRUE,Weekly[[#This Row],[Actual]]=TRUE),BD506+Weekly[[#This Row],[H Odds &lt;]]-1,IF(AND(Weekly[[#This Row],[H Odds &lt;]]&lt;&gt;"",Weekly[[#This Row],[GBC_P]]=TRUE,Weekly[[#This Row],[Actual]]=FALSE),BD506-1,BD506)))</f>
        <v>53.110000000000007</v>
      </c>
      <c r="BE507" s="38">
        <f>IF(Weekly[[#This Row],[H Odds &lt;]]="",BE506,IF(AND(Weekly[[#This Row],[H Odds &lt;]]&lt;&gt;"",Weekly[[#This Row],[HGBC_P]]=TRUE,Weekly[[#This Row],[Actual]]=TRUE),BE506+Weekly[[#This Row],[H Odds &lt;]]-1,IF(AND(Weekly[[#This Row],[H Odds &lt;]]&lt;&gt;"",Weekly[[#This Row],[HGBC_P]]=TRUE,Weekly[[#This Row],[Actual]]=FALSE),BE506-1,BE506)))</f>
        <v>57.459999999999994</v>
      </c>
      <c r="BF507" s="38">
        <f>IF(Weekly[[#This Row],[H Odds &lt;]]="",BF506,IF(AND(Weekly[[#This Row],[H Odds &lt;]]&lt;&gt;"",Weekly[[#This Row],[XGB_P]]=TRUE,Weekly[[#This Row],[Actual]]=TRUE),BF506+Weekly[[#This Row],[H Odds &lt;]]-1,IF(AND(Weekly[[#This Row],[H Odds &lt;]]&lt;&gt;"",Weekly[[#This Row],[XGB_P]]=TRUE,Weekly[[#This Row],[Actual]]=FALSE),BF506-1,BF506)))</f>
        <v>63.08</v>
      </c>
      <c r="BG507" s="38">
        <f>IF(Weekly[[#This Row],[H Odds &lt;]]="",BG506,IF(AND(Weekly[[#This Row],[H Odds &lt;]]&lt;&gt;"",Weekly[[#This Row],[QDA_P]]=TRUE,Weekly[[#This Row],[Actual]]=TRUE),BG506+Weekly[[#This Row],[H Odds &lt;]]-1,IF(AND(Weekly[[#This Row],[H Odds &lt;]]&lt;&gt;"",Weekly[[#This Row],[QDA_P]]=TRUE,Weekly[[#This Row],[Actual]]=FALSE),BG506-1,BG506)))</f>
        <v>49.429999999999993</v>
      </c>
      <c r="BH507" s="38">
        <f>IF(Weekly[[#This Row],[H Odds &lt;]]="",BH506,IF(AND(Weekly[[#This Row],[H Odds &lt;]]&lt;&gt;"",Weekly[[#This Row],[KNC_P]]=TRUE,Weekly[[#This Row],[Actual]]=TRUE),BH506+Weekly[[#This Row],[H Odds &lt;]]-1,IF(AND(Weekly[[#This Row],[H Odds &lt;]]&lt;&gt;"",Weekly[[#This Row],[KNC_P]]=TRUE,Weekly[[#This Row],[Actual]]=FALSE),BH506-1,BH506)))</f>
        <v>57.499999999999993</v>
      </c>
      <c r="BI507" s="38">
        <f>IF(Weekly[[#This Row],[H Odds &lt;]]="",BI506,IF(AND(Weekly[[#This Row],[H Odds &lt;]]&lt;&gt;"",Weekly[[#This Row],[TRUES]]&gt;0,Weekly[[#This Row],[Actual]]=TRUE),BI506+Weekly[[#This Row],[H Odds &lt;]]-1,IF(AND(Weekly[[#This Row],[H Odds &lt;]]&lt;&gt;"",Weekly[[#This Row],[TRUES]]=0),BI506,BI506-1)))</f>
        <v>77.589999999999989</v>
      </c>
      <c r="BJ507" s="38">
        <f>IF(Weekly[[#This Row],[H Odds &lt;]]="",BJ506,IF(AND(Weekly[[#This Row],[H Odds &lt;]]&lt;&gt;"",Weekly[[#This Row],[Actual]]=TRUE),BJ506+Weekly[[#This Row],[H Odds &lt;]]-1,IF(AND(Weekly[[#This Row],[H Odds &lt;]]&lt;&gt;"",Weekly[[#This Row],[Actual]]=FALSE),BJ506-1,BJ506)))</f>
        <v>79.489999999999995</v>
      </c>
      <c r="BK507" s="58">
        <f>IF(AND(Weekly[[#This Row],[TRUES]]&gt;4,Weekly[[#This Row],[Actual]]=TRUE),BK506+Weekly[[#This Row],[BF H Odds]]-1,IF(AND(Weekly[[#This Row],[FALSES]]&gt;4,Weekly[[#This Row],[Actual]]=FALSE),BK506+Weekly[[#This Row],[BF V Odds]]-1,IF(AND(Weekly[[#This Row],[TRUES]]&gt;4,Weekly[[#This Row],[Actual]]=FALSE),BK506-1,IF(AND(Weekly[[#This Row],[FALSES]]&gt;4,Weekly[[#This Row],[Actual]]=TRUE),BK506-1,BK506))))</f>
        <v>-7.3399999999999714</v>
      </c>
      <c r="BL507" s="58">
        <f>IF(AND(Weekly[[#This Row],[TRUES]]&gt;5,Weekly[[#This Row],[Actual]]=TRUE),BL506+Weekly[[#This Row],[BF H Odds]]-1,IF(AND(Weekly[[#This Row],[FALSES]]&gt;5,Weekly[[#This Row],[Actual]]=FALSE),BL506+Weekly[[#This Row],[BF V Odds]]-1,IF(AND(Weekly[[#This Row],[TRUES]]&gt;5,Weekly[[#This Row],[Actual]]=FALSE),BL506-1,IF(AND(Weekly[[#This Row],[FALSES]]&gt;5,Weekly[[#This Row],[Actual]]=TRUE),BL506-1,BL506))))</f>
        <v>4.6600000000000215</v>
      </c>
      <c r="BM507" s="58">
        <f>IF(AND(Weekly[[#This Row],[TRUES]]&gt;6,Weekly[[#This Row],[Actual]]=TRUE),BM506+Weekly[[#This Row],[BF H Odds]]-1,IF(AND(Weekly[[#This Row],[FALSES]]&gt;6,Weekly[[#This Row],[Actual]]=FALSE),BM506+Weekly[[#This Row],[BF V Odds]]-1,IF(AND(Weekly[[#This Row],[TRUES]]&gt;6,Weekly[[#This Row],[Actual]]=FALSE),BM506-1,IF(AND(Weekly[[#This Row],[FALSES]]&gt;6,Weekly[[#This Row],[Actual]]=TRUE),BM506-1,BM506))))</f>
        <v>37.800000000000011</v>
      </c>
    </row>
    <row r="508" spans="1:65" x14ac:dyDescent="0.25">
      <c r="A508" s="34"/>
      <c r="B508" s="10">
        <v>44307</v>
      </c>
      <c r="C508" s="17" t="s">
        <v>35</v>
      </c>
      <c r="D508" s="15" t="s">
        <v>12</v>
      </c>
      <c r="E508" t="b">
        <v>0</v>
      </c>
      <c r="F508" t="b">
        <v>1</v>
      </c>
      <c r="G508" t="b">
        <v>1</v>
      </c>
      <c r="H508" t="b">
        <v>1</v>
      </c>
      <c r="I508" t="b">
        <v>1</v>
      </c>
      <c r="J508" t="b">
        <v>1</v>
      </c>
      <c r="K508" t="b">
        <v>1</v>
      </c>
      <c r="L508" t="b">
        <v>0</v>
      </c>
      <c r="O508" t="str">
        <f>IF(Weekly[[#This Row],[H/V]]="H",Weekly[[#This Row],[BF H Odds]],IF(Weekly[[#This Row],[H/V]]="V",Weekly[[#This Row],[BF V Odds]],""))</f>
        <v/>
      </c>
      <c r="P508" t="b">
        <v>1</v>
      </c>
      <c r="R508" s="35">
        <f>IFERROR(IF(Weekly[[#This Row],[Won Bet?]]="yes",R507+(Weekly[[#This Row],[BF Odds]]*Weekly[[#This Row],[BF Stake]])-Weekly[[#This Row],[BF Stake]],R507-Weekly[[#This Row],[BF Stake]]),R507)</f>
        <v>1244.2895000000005</v>
      </c>
      <c r="S508" s="9">
        <f>IFERROR(IF(Weekly[[#This Row],[Won Bet?]]="yes",S507+(((Weekly[[#This Row],[BF Odds]]*Weekly[[#This Row],[BF Stake]])-Weekly[[#This Row],[BF Stake]])*0.92),S507-Weekly[[#This Row],[BF Stake]]),S507)</f>
        <v>1177.1591400000002</v>
      </c>
      <c r="T508">
        <v>1.81</v>
      </c>
      <c r="U508">
        <v>2.2000000000000002</v>
      </c>
      <c r="V508" s="24">
        <f>IF(Weekly[[#This Row],[Actual]]="","",IF(AND(Weekly[[#This Row],[SVC_P]]=Weekly[[#This Row],[Actual]],Weekly[[#This Row],[SVC_P]]=TRUE),V507+Weekly[[#This Row],[BF H Odds]]-1,IF(AND(Weekly[[#This Row],[SVC_P]]=Weekly[[#This Row],[Actual]],Weekly[[#This Row],[SVC_P]]=FALSE),V507+Weekly[[#This Row],[BF V Odds]]-1,V507-1)))</f>
        <v>55.720000000000049</v>
      </c>
      <c r="W508" s="24">
        <f>IF(Weekly[[#This Row],[Actual]]="","",IF(AND(Weekly[[#This Row],[SVC_P]]=FALSE,Weekly[[#This Row],[Actual]]=TRUE),W507+Weekly[[#This Row],[BF H Odds]]-1,IF(AND(Weekly[[#This Row],[SVC_P]]=TRUE,Weekly[[#This Row],[Actual]]=FALSE,),W507+Weekly[[#This Row],[BF V Odds]]-1,W507-1)))</f>
        <v>-435.01</v>
      </c>
      <c r="X508" s="24">
        <f>IF(Weekly[[#This Row],[Actual]]="","",IF(AND(Weekly[[#This Row],[ADBC_P]]=Weekly[[#This Row],[Actual]],Weekly[[#This Row],[ADBC_P]]=TRUE),X507+Weekly[[#This Row],[BF H Odds]]-1,IF(AND(Weekly[[#This Row],[ADBC_P]]=Weekly[[#This Row],[Actual]],Weekly[[#This Row],[ADBC_P]]=FALSE),X507+Weekly[[#This Row],[BF V Odds]]-1,X507-1)))</f>
        <v>9.0100000000000193</v>
      </c>
      <c r="Y508" s="24">
        <f>IF(Weekly[[#This Row],[Actual]]="","",IF(AND(Weekly[[#This Row],[ADBC_P]]=FALSE,Weekly[[#This Row],[Actual]]=TRUE),Y507+Weekly[[#This Row],[BF H Odds]]-1,IF(AND(Weekly[[#This Row],[ADBC_P]]=TRUE,Weekly[[#This Row],[Actual]]=FALSE),Y507+Weekly[[#This Row],[BF V Odds]]-1,Y507-1)))</f>
        <v>71.029999999999987</v>
      </c>
      <c r="Z508" s="24">
        <f>IF(Weekly[[#This Row],[Actual]]="","",IF(AND(Weekly[[#This Row],[RFC_P]]=Weekly[[#This Row],[Actual]],Weekly[[#This Row],[RFC_P]]=TRUE),Z507+Weekly[[#This Row],[BF H Odds]]-1,IF(AND(Weekly[[#This Row],[RFC_P]]=Weekly[[#This Row],[Actual]],Weekly[[#This Row],[RFC_P]]=FALSE),Z507+Weekly[[#This Row],[BF V Odds]]-1,Z507-1)))</f>
        <v>22.960000000000008</v>
      </c>
      <c r="AA508" s="24">
        <f>IF(Weekly[[#This Row],[Actual]]="","",IF(AND(Weekly[[#This Row],[RFC_P]]=FALSE,Weekly[[#This Row],[Actual]]=TRUE),AA507+Weekly[[#This Row],[BF H Odds]]-1,IF(AND(Weekly[[#This Row],[RFC_P]]=TRUE,Weekly[[#This Row],[Actual]]=FALSE),AA507+Weekly[[#This Row],[BF V Odds]]-1,AA507-1)))</f>
        <v>57.07999999999997</v>
      </c>
      <c r="AB508" s="24">
        <f>IF(Weekly[[#This Row],[Actual]]="","",IF(AND(Weekly[[#This Row],[GBC_P]]=Weekly[[#This Row],[Actual]],Weekly[[#This Row],[GBC_P]]=TRUE),AB507+Weekly[[#This Row],[BF H Odds]]-1,IF(AND(Weekly[[#This Row],[GBC_P]]=Weekly[[#This Row],[Actual]],Weekly[[#This Row],[GBC_P]]=FALSE),AB507+Weekly[[#This Row],[BF V Odds]]-1,AB507-1)))</f>
        <v>8.3300000000000054</v>
      </c>
      <c r="AC508" s="24">
        <f>IF(Weekly[[#This Row],[Actual]]="","",IF(AND(Weekly[[#This Row],[GBC_P]]=FALSE,Weekly[[#This Row],[Actual]]=TRUE),AC507+Weekly[[#This Row],[BF H Odds]]-1,IF(AND(Weekly[[#This Row],[GBC_P]]=TRUE,Weekly[[#This Row],[Actual]]=FALSE),AC507+Weekly[[#This Row],[BF V Odds]]-1,AC507-1)))</f>
        <v>71.709999999999937</v>
      </c>
      <c r="AD508" s="24">
        <f>IF(Weekly[[#This Row],[Actual]]="","",IF(AND(Weekly[[#This Row],[HGBC_P]]=Weekly[[#This Row],[Actual]],Weekly[[#This Row],[HGBC_P]]=TRUE),AD507+Weekly[[#This Row],[BF H Odds]]-1,IF(AND(Weekly[[#This Row],[HGBC_P]]=Weekly[[#This Row],[Actual]],Weekly[[#This Row],[HGBC_P]]=FALSE),AD507+Weekly[[#This Row],[BF V Odds]]-1,AD507-1)))</f>
        <v>-2.5299999999999754</v>
      </c>
      <c r="AE508" s="24">
        <f>IF(Weekly[[#This Row],[Actual]]="","",IF(AND(Weekly[[#This Row],[HGBC_P]]=FALSE,Weekly[[#This Row],[Actual]]=TRUE),AE507+Weekly[[#This Row],[BF H Odds]]-1,IF(AND(Weekly[[#This Row],[HGBC_P]]=TRUE,Weekly[[#This Row],[Actual]]=FALSE),AE507+Weekly[[#This Row],[BF V Odds]]-1,AE507-1)))</f>
        <v>82.569999999999979</v>
      </c>
      <c r="AF508" s="24">
        <f>IF(Weekly[[#This Row],[Actual]]="","",IF(AND(Weekly[[#This Row],[XGB_P]]=Weekly[[#This Row],[Actual]],Weekly[[#This Row],[XGB_P]]=TRUE),AF507+Weekly[[#This Row],[BF H Odds]]-1,IF(AND(Weekly[[#This Row],[XGB_P]]=Weekly[[#This Row],[Actual]],Weekly[[#This Row],[XGB_P]]=FALSE),AF507+Weekly[[#This Row],[BF V Odds]]-1,AF507-1)))</f>
        <v>25.140000000000022</v>
      </c>
      <c r="AG508" s="24">
        <f>IF(Weekly[[#This Row],[Actual]]="","",IF(AND(Weekly[[#This Row],[XGB_P]]=FALSE,Weekly[[#This Row],[Actual]]=TRUE),AG507+Weekly[[#This Row],[BF H Odds]]-1,IF(AND(Weekly[[#This Row],[XGB_P]]=TRUE,Weekly[[#This Row],[Actual]]=FALSE),AG507+Weekly[[#This Row],[BF V Odds]]-1,AG507-1)))</f>
        <v>54.899999999999984</v>
      </c>
      <c r="AH508" s="24">
        <f>IF(Weekly[[#This Row],[Actual]]="","",IF(AND(Weekly[[#This Row],[QDA_P]]=Weekly[[#This Row],[Actual]],Weekly[[#This Row],[QDA_P]]=TRUE),AH507+Weekly[[#This Row],[BF H Odds]]-1,IF(AND(Weekly[[#This Row],[QDA_P]]=Weekly[[#This Row],[Actual]],Weekly[[#This Row],[QDA_P]]=FALSE),AH507+Weekly[[#This Row],[BF V Odds]]-1,AH507-1)))</f>
        <v>-10.799999999999986</v>
      </c>
      <c r="AI508" s="24">
        <f>IF(Weekly[[#This Row],[Actual]]="","",IF(AND(Weekly[[#This Row],[QDA_P]]=FALSE,Weekly[[#This Row],[Actual]]=TRUE),AI507+Weekly[[#This Row],[BF H Odds]]-1,IF(AND(Weekly[[#This Row],[QDA_P]]=TRUE,Weekly[[#This Row],[Actual]]=FALSE),AI507+Weekly[[#This Row],[BF V Odds]]-1,AI507-1)))</f>
        <v>90.839999999999975</v>
      </c>
      <c r="AJ508" s="24">
        <f>IF(Weekly[[#This Row],[Actual]]="","",IF(AND(Weekly[[#This Row],[KNC_P]]=FALSE,Weekly[[#This Row],[Actual]]=TRUE),AJ507+Weekly[[#This Row],[BF H Odds]]-1,IF(AND(Weekly[[#This Row],[KNC_P]]=TRUE,Weekly[[#This Row],[Actual]]=FALSE),AJ507+Weekly[[#This Row],[BF V Odds]]-1,AJ507-1)))</f>
        <v>63.30999999999996</v>
      </c>
      <c r="AK508" s="24">
        <f>IF(Weekly[[#This Row],[Actual]]="","",IF(AND(Weekly[[#This Row],[KNC_P]]=FALSE,Weekly[[#This Row],[Actual]]=TRUE),AK507+Weekly[[#This Row],[BF H Odds]]-1,IF(AND(Weekly[[#This Row],[KNC_P]]=TRUE,Weekly[[#This Row],[Actual]]=FALSE),AK507+Weekly[[#This Row],[BF V Odds]]-1,AK507-1)))</f>
        <v>62.209999999999951</v>
      </c>
      <c r="AL508" s="30">
        <f>IF(Weekly[[#This Row],[Actual]]="","",COUNTIF(Weekly[[#This Row],[SVC_P]:[QDA_P]],TRUE))</f>
        <v>6</v>
      </c>
      <c r="AM508" s="30">
        <f>IF(Weekly[[#This Row],[Actual]]="","",COUNTIF(Weekly[[#This Row],[SVC_P]:[QDA_P]],FALSE))</f>
        <v>1</v>
      </c>
      <c r="AN508" s="36" t="str">
        <f>IF(AND(Weekly[[#This Row],[BF V Odds]]&gt;$BO$6,Weekly[[#This Row],[BF V Odds]] &lt; $BO$7),Weekly[[#This Row],[BF V Odds]],"")</f>
        <v/>
      </c>
      <c r="AO508" s="36" t="str">
        <f>IF(AND(Weekly[[#This Row],[BF H Odds]]&gt;$BO$6, Weekly[[#This Row],[BF H Odds]] &lt; $BO$7),Weekly[[#This Row],[BF H Odds]],"")</f>
        <v/>
      </c>
      <c r="AP508" s="37">
        <f>IF(AND(Weekly[[#This Row],[V Odds &lt;]]="",Weekly[[#This Row],[H Odds &lt;]]=""),AP507,IF(AND(Weekly[[#This Row],[H Odds &lt;]]&lt;&gt;"",Weekly[[#This Row],[SVC_P]]=TRUE,Weekly[[#This Row],[Actual]]=TRUE),AP507+Weekly[[#This Row],[H Odds &lt;]]-1,IF(AND(Weekly[[#This Row],[V Odds &lt;]]&lt;&gt;"",Weekly[[#This Row],[SVC_P]]=FALSE,Weekly[[#This Row],[Actual]]=FALSE),AP507+Weekly[[#This Row],[V Odds &lt;]]-1,IF(AND(Weekly[[#This Row],[V Odds &lt;]]&lt;&gt;"",Weekly[[#This Row],[SVC_P]]=FALSE,Weekly[[#This Row],[Actual]]=TRUE),AP507-1,IF(AND(Weekly[[#This Row],[H Odds &lt;]]&lt;&gt;"",Weekly[[#This Row],[SVC_P]]=TRUE,Weekly[[#This Row],[Actual]]=FALSE),AP507-1,AP507)))))</f>
        <v>82.63000000000001</v>
      </c>
      <c r="AQ508" s="37">
        <f>IF(AND(Weekly[[#This Row],[V Odds &lt;]]="",Weekly[[#This Row],[H Odds &lt;]]=""),AQ507,IF(AND(Weekly[[#This Row],[H Odds &lt;]]&lt;&gt;"",Weekly[[#This Row],[ADBC_P]]=TRUE,Weekly[[#This Row],[Actual]]=TRUE),AQ507+Weekly[[#This Row],[H Odds &lt;]]-1,IF(AND(Weekly[[#This Row],[V Odds &lt;]]&lt;&gt;"",Weekly[[#This Row],[ADBC_P]]=FALSE,Weekly[[#This Row],[Actual]]=FALSE),AQ507+Weekly[[#This Row],[V Odds &lt;]]-1,IF(AND(Weekly[[#This Row],[V Odds &lt;]]&lt;&gt;"",Weekly[[#This Row],[ADBC_P]]=FALSE,Weekly[[#This Row],[Actual]]=TRUE),AQ507-1,IF(AND(Weekly[[#This Row],[H Odds &lt;]]&lt;&gt;"",Weekly[[#This Row],[ADBC_P]]=TRUE,Weekly[[#This Row],[Actual]]=FALSE),AQ507-1,AQ507)))))</f>
        <v>53.33</v>
      </c>
      <c r="AR508" s="37">
        <f>IF(AND(Weekly[[#This Row],[V Odds &lt;]]="",Weekly[[#This Row],[H Odds &lt;]]=""),AR507,IF(AND(Weekly[[#This Row],[H Odds &lt;]]&lt;&gt;"",Weekly[[#This Row],[RFC_P]]=TRUE,Weekly[[#This Row],[Actual]]=TRUE),AR507+Weekly[[#This Row],[H Odds &lt;]]-1,IF(AND(Weekly[[#This Row],[V Odds &lt;]]&lt;&gt;"",Weekly[[#This Row],[RFC_P]]=FALSE,Weekly[[#This Row],[Actual]]=FALSE),AR507+Weekly[[#This Row],[V Odds &lt;]]-1,IF(AND(Weekly[[#This Row],[V Odds &lt;]]&lt;&gt;"",Weekly[[#This Row],[RFC_P]]=FALSE,Weekly[[#This Row],[Actual]]=TRUE),AR507-1,IF(AND(Weekly[[#This Row],[H Odds &lt;]]&lt;&gt;"",Weekly[[#This Row],[RFC_P]]=TRUE,Weekly[[#This Row],[Actual]]=FALSE),AR507-1,AR507)))))</f>
        <v>71.439999999999984</v>
      </c>
      <c r="AS508" s="37">
        <f>IF(AND(Weekly[[#This Row],[V Odds &lt;]]="",Weekly[[#This Row],[H Odds &lt;]]=""),AS507,IF(AND(Weekly[[#This Row],[H Odds &lt;]]&lt;&gt;"",Weekly[[#This Row],[GBC_P]]=TRUE,Weekly[[#This Row],[Actual]]=TRUE),AS507+Weekly[[#This Row],[H Odds &lt;]]-1,IF(AND(Weekly[[#This Row],[V Odds &lt;]]&lt;&gt;"",Weekly[[#This Row],[GBC_P]]=FALSE,Weekly[[#This Row],[Actual]]=FALSE),AS507+Weekly[[#This Row],[V Odds &lt;]]-1,IF(AND(Weekly[[#This Row],[V Odds &lt;]]&lt;&gt;"",Weekly[[#This Row],[GBC_P]]=FALSE,Weekly[[#This Row],[Actual]]=TRUE),AS507-1,IF(AND(Weekly[[#This Row],[H Odds &lt;]]&lt;&gt;"",Weekly[[#This Row],[GBC_P]]=TRUE,Weekly[[#This Row],[Actual]]=FALSE),AS507-1,AS507)))))</f>
        <v>61.78</v>
      </c>
      <c r="AT508" s="37">
        <f>IF(AND(Weekly[[#This Row],[V Odds &lt;]]="",Weekly[[#This Row],[H Odds &lt;]]=""),AT507,IF(AND(Weekly[[#This Row],[H Odds &lt;]]&lt;&gt;"",Weekly[[#This Row],[HGBC_P]]=TRUE,Weekly[[#This Row],[Actual]]=TRUE),AT507+Weekly[[#This Row],[H Odds &lt;]]-1,IF(AND(Weekly[[#This Row],[V Odds &lt;]]&lt;&gt;"",Weekly[[#This Row],[HGBC_P]]=FALSE,Weekly[[#This Row],[Actual]]=FALSE),AT507+Weekly[[#This Row],[V Odds &lt;]]-1,IF(AND(Weekly[[#This Row],[V Odds &lt;]]&lt;&gt;"",Weekly[[#This Row],[HGBC_P]]=FALSE,Weekly[[#This Row],[Actual]]=TRUE),AT507-1,IF(AND(Weekly[[#This Row],[H Odds &lt;]]&lt;&gt;"",Weekly[[#This Row],[HGBC_P]]=TRUE,Weekly[[#This Row],[Actual]]=FALSE),AT507-1,AT507)))))</f>
        <v>55.16</v>
      </c>
      <c r="AU508" s="37">
        <f>IF(AND(Weekly[[#This Row],[V Odds &lt;]]="",Weekly[[#This Row],[H Odds &lt;]]=""),AU507,IF(AND(Weekly[[#This Row],[H Odds &lt;]]&lt;&gt;"",Weekly[[#This Row],[XGB_P]]=TRUE,Weekly[[#This Row],[Actual]]=TRUE),AU507+Weekly[[#This Row],[H Odds &lt;]]-1,IF(AND(Weekly[[#This Row],[V Odds &lt;]]&lt;&gt;"",Weekly[[#This Row],[XGB_P]]=FALSE,Weekly[[#This Row],[Actual]]=FALSE),AU507+Weekly[[#This Row],[V Odds &lt;]]-1,IF(AND(Weekly[[#This Row],[V Odds &lt;]]&lt;&gt;"",Weekly[[#This Row],[XGB_P]]=FALSE,Weekly[[#This Row],[Actual]]=TRUE),AU507-1,IF(AND(Weekly[[#This Row],[H Odds &lt;]]&lt;&gt;"",Weekly[[#This Row],[XGB_P]]=TRUE,Weekly[[#This Row],[Actual]]=FALSE),AU507-1,AU507)))))</f>
        <v>68.760000000000005</v>
      </c>
      <c r="AV508" s="37">
        <f>IF(AND(Weekly[[#This Row],[V Odds &lt;]]="",Weekly[[#This Row],[H Odds &lt;]]=""),AV507,IF(AND(Weekly[[#This Row],[H Odds &lt;]]&lt;&gt;"",Weekly[[#This Row],[QDA_P]]=TRUE,Weekly[[#This Row],[Actual]]=TRUE),AV507+Weekly[[#This Row],[H Odds &lt;]]-1,IF(AND(Weekly[[#This Row],[V Odds &lt;]]&lt;&gt;"",Weekly[[#This Row],[QDA_P]]=FALSE,Weekly[[#This Row],[Actual]]=FALSE),AV507+Weekly[[#This Row],[V Odds &lt;]]-1,IF(AND(Weekly[[#This Row],[V Odds &lt;]]&lt;&gt;"",Weekly[[#This Row],[QDA_P]]=FALSE,Weekly[[#This Row],[Actual]]=TRUE),AV507-1,IF(AND(Weekly[[#This Row],[H Odds &lt;]]&lt;&gt;"",Weekly[[#This Row],[QDA_P]]=TRUE,Weekly[[#This Row],[Actual]]=FALSE),AV507-1,AV507)))))</f>
        <v>62.299999999999983</v>
      </c>
      <c r="AW508" s="37">
        <f>IF(AND(Weekly[[#This Row],[H Odds &lt;]]="",Weekly[[#This Row],[V Odds &lt;]]=""),AW507,IF(AND(Weekly[[#This Row],[KNC_P]]=Weekly[[#This Row],[Actual]],Weekly[[#This Row],[KNC_P]]=TRUE),AW507+Weekly[[#This Row],[BF H Odds]]-1,IF(AND(Weekly[[#This Row],[KNC_P]]=Weekly[[#This Row],[Actual]],Weekly[[#This Row],[KNC_P]]=FALSE),AW507+Weekly[[#This Row],[BF V Odds]]-1,AW507-1)))</f>
        <v>53.63000000000001</v>
      </c>
      <c r="AX508" s="37">
        <f>IF(AND(Weekly[[#This Row],[V Odds &lt;]]="",Weekly[[#This Row],[H Odds &lt;]]=""),AX507,IF(AND(Weekly[[#This Row],[V Odds &lt;]]&lt;&gt;"",Weekly[[#This Row],[FALSES]]&gt;0,Weekly[[#This Row],[Actual]]=FALSE),AX507+Weekly[[#This Row],[V Odds &lt;]]-1,IF(AND(Weekly[[#This Row],[H Odds &lt;]]&lt;&gt;"",Weekly[[#This Row],[TRUES]]&gt;0,Weekly[[#This Row],[Actual]]=TRUE),AX507+Weekly[[#This Row],[H Odds &lt;]]-1,IF(AND(Weekly[[#This Row],[V Odds &lt;]]&lt;&gt;"",Weekly[[#This Row],[FALSES]]=0),AX507,IF(AND(Weekly[[#This Row],[H Odds &lt;]]&lt;&gt;"",Weekly[[#This Row],[TRUES]]=0),AX507,AX507-1)))))</f>
        <v>110.49999999999996</v>
      </c>
      <c r="AY508" s="37">
        <f>IF(AND(Weekly[[#This Row],[V Odds &lt;]]="",Weekly[[#This Row],[H Odds &lt;]]=""),AY507,IF(AND(Weekly[[#This Row],[V Odds &lt;]]&lt;&gt;"",Weekly[[#This Row],[FALSES]]&gt;0,Weekly[[#This Row],[Actual]]=FALSE),AY507+((Weekly[[#This Row],[V Odds &lt;]]-1)*0.92),IF(AND(Weekly[[#This Row],[H Odds &lt;]]&lt;&gt;"",Weekly[[#This Row],[TRUES]]&gt;0,Weekly[[#This Row],[Actual]]=TRUE),AY507+((Weekly[[#This Row],[H Odds &lt;]]-1)*0.92),IF(AND(Weekly[[#This Row],[V Odds &lt;]]&lt;&gt;"",Weekly[[#This Row],[FALSES]]=0),AY507,IF(AND(Weekly[[#This Row],[H Odds &lt;]]&lt;&gt;"",Weekly[[#This Row],[TRUES]]=0),AY507,AY507-1)))))</f>
        <v>99.100000000000023</v>
      </c>
      <c r="AZ508" s="37">
        <f>IF(AND(Weekly[[#This Row],[V Odds &lt;]]="",Weekly[[#This Row],[H Odds &lt;]]=""),AZ507,IF(AND(Weekly[[#This Row],[V Odds &lt;]]&lt;&gt;"",Weekly[[#This Row],[Actual]]=FALSE),AZ507+Weekly[[#This Row],[V Odds &lt;]]-1,IF(AND(Weekly[[#This Row],[H Odds &lt;]]&lt;&gt;"",Weekly[[#This Row],[Actual]]=TRUE),AZ507+Weekly[[#This Row],[H Odds &lt;]]-1,AZ507-1)))</f>
        <v>101.96999999999997</v>
      </c>
      <c r="BA508" s="38">
        <f>IF(Weekly[[#This Row],[H Odds &lt;]]="",BA507,IF(AND(Weekly[[#This Row],[H Odds &lt;]]&lt;&gt;"",Weekly[[#This Row],[SVC_P]]=TRUE,Weekly[[#This Row],[Actual]]=TRUE),BA507+Weekly[[#This Row],[H Odds &lt;]]-1,IF(AND(Weekly[[#This Row],[H Odds &lt;]]&lt;&gt;"",Weekly[[#This Row],[SVC_P]]=TRUE,Weekly[[#This Row],[Actual]]=FALSE),BA507-1,BA507)))</f>
        <v>78.589999999999989</v>
      </c>
      <c r="BB508" s="38">
        <f>IF(Weekly[[#This Row],[H Odds &lt;]]="",BB507,IF(AND(Weekly[[#This Row],[H Odds &lt;]]&lt;&gt;"",Weekly[[#This Row],[ADBC_P]]=TRUE,Weekly[[#This Row],[Actual]]=TRUE),BB507+Weekly[[#This Row],[H Odds &lt;]]-1,IF(AND(Weekly[[#This Row],[H Odds &lt;]]&lt;&gt;"",Weekly[[#This Row],[ADBC_P]]=TRUE,Weekly[[#This Row],[Actual]]=FALSE),BB507-1,BB507)))</f>
        <v>51.41</v>
      </c>
      <c r="BC508" s="38">
        <f>IF(Weekly[[#This Row],[H Odds &lt;]]="",BC507,IF(AND(Weekly[[#This Row],[H Odds &lt;]]&lt;&gt;"",Weekly[[#This Row],[RFC_P]]=TRUE,Weekly[[#This Row],[Actual]]=TRUE),BC507+Weekly[[#This Row],[H Odds &lt;]]-1,IF(AND(Weekly[[#This Row],[H Odds &lt;]]&lt;&gt;"",Weekly[[#This Row],[RFC_P]]=TRUE,Weekly[[#This Row],[Actual]]=FALSE),BC507-1,BC507)))</f>
        <v>53.109999999999992</v>
      </c>
      <c r="BD508" s="38">
        <f>IF(Weekly[[#This Row],[H Odds &lt;]]="",BD507,IF(AND(Weekly[[#This Row],[H Odds &lt;]]&lt;&gt;"",Weekly[[#This Row],[GBC_P]]=TRUE,Weekly[[#This Row],[Actual]]=TRUE),BD507+Weekly[[#This Row],[H Odds &lt;]]-1,IF(AND(Weekly[[#This Row],[H Odds &lt;]]&lt;&gt;"",Weekly[[#This Row],[GBC_P]]=TRUE,Weekly[[#This Row],[Actual]]=FALSE),BD507-1,BD507)))</f>
        <v>53.110000000000007</v>
      </c>
      <c r="BE508" s="38">
        <f>IF(Weekly[[#This Row],[H Odds &lt;]]="",BE507,IF(AND(Weekly[[#This Row],[H Odds &lt;]]&lt;&gt;"",Weekly[[#This Row],[HGBC_P]]=TRUE,Weekly[[#This Row],[Actual]]=TRUE),BE507+Weekly[[#This Row],[H Odds &lt;]]-1,IF(AND(Weekly[[#This Row],[H Odds &lt;]]&lt;&gt;"",Weekly[[#This Row],[HGBC_P]]=TRUE,Weekly[[#This Row],[Actual]]=FALSE),BE507-1,BE507)))</f>
        <v>57.459999999999994</v>
      </c>
      <c r="BF508" s="38">
        <f>IF(Weekly[[#This Row],[H Odds &lt;]]="",BF507,IF(AND(Weekly[[#This Row],[H Odds &lt;]]&lt;&gt;"",Weekly[[#This Row],[XGB_P]]=TRUE,Weekly[[#This Row],[Actual]]=TRUE),BF507+Weekly[[#This Row],[H Odds &lt;]]-1,IF(AND(Weekly[[#This Row],[H Odds &lt;]]&lt;&gt;"",Weekly[[#This Row],[XGB_P]]=TRUE,Weekly[[#This Row],[Actual]]=FALSE),BF507-1,BF507)))</f>
        <v>63.08</v>
      </c>
      <c r="BG508" s="38">
        <f>IF(Weekly[[#This Row],[H Odds &lt;]]="",BG507,IF(AND(Weekly[[#This Row],[H Odds &lt;]]&lt;&gt;"",Weekly[[#This Row],[QDA_P]]=TRUE,Weekly[[#This Row],[Actual]]=TRUE),BG507+Weekly[[#This Row],[H Odds &lt;]]-1,IF(AND(Weekly[[#This Row],[H Odds &lt;]]&lt;&gt;"",Weekly[[#This Row],[QDA_P]]=TRUE,Weekly[[#This Row],[Actual]]=FALSE),BG507-1,BG507)))</f>
        <v>49.429999999999993</v>
      </c>
      <c r="BH508" s="38">
        <f>IF(Weekly[[#This Row],[H Odds &lt;]]="",BH507,IF(AND(Weekly[[#This Row],[H Odds &lt;]]&lt;&gt;"",Weekly[[#This Row],[KNC_P]]=TRUE,Weekly[[#This Row],[Actual]]=TRUE),BH507+Weekly[[#This Row],[H Odds &lt;]]-1,IF(AND(Weekly[[#This Row],[H Odds &lt;]]&lt;&gt;"",Weekly[[#This Row],[KNC_P]]=TRUE,Weekly[[#This Row],[Actual]]=FALSE),BH507-1,BH507)))</f>
        <v>57.499999999999993</v>
      </c>
      <c r="BI508" s="38">
        <f>IF(Weekly[[#This Row],[H Odds &lt;]]="",BI507,IF(AND(Weekly[[#This Row],[H Odds &lt;]]&lt;&gt;"",Weekly[[#This Row],[TRUES]]&gt;0,Weekly[[#This Row],[Actual]]=TRUE),BI507+Weekly[[#This Row],[H Odds &lt;]]-1,IF(AND(Weekly[[#This Row],[H Odds &lt;]]&lt;&gt;"",Weekly[[#This Row],[TRUES]]=0),BI507,BI507-1)))</f>
        <v>77.589999999999989</v>
      </c>
      <c r="BJ508" s="38">
        <f>IF(Weekly[[#This Row],[H Odds &lt;]]="",BJ507,IF(AND(Weekly[[#This Row],[H Odds &lt;]]&lt;&gt;"",Weekly[[#This Row],[Actual]]=TRUE),BJ507+Weekly[[#This Row],[H Odds &lt;]]-1,IF(AND(Weekly[[#This Row],[H Odds &lt;]]&lt;&gt;"",Weekly[[#This Row],[Actual]]=FALSE),BJ507-1,BJ507)))</f>
        <v>79.489999999999995</v>
      </c>
      <c r="BK508" s="58">
        <f>IF(AND(Weekly[[#This Row],[TRUES]]&gt;4,Weekly[[#This Row],[Actual]]=TRUE),BK507+Weekly[[#This Row],[BF H Odds]]-1,IF(AND(Weekly[[#This Row],[FALSES]]&gt;4,Weekly[[#This Row],[Actual]]=FALSE),BK507+Weekly[[#This Row],[BF V Odds]]-1,IF(AND(Weekly[[#This Row],[TRUES]]&gt;4,Weekly[[#This Row],[Actual]]=FALSE),BK507-1,IF(AND(Weekly[[#This Row],[FALSES]]&gt;4,Weekly[[#This Row],[Actual]]=TRUE),BK507-1,BK507))))</f>
        <v>-6.1399999999999713</v>
      </c>
      <c r="BL508" s="58">
        <f>IF(AND(Weekly[[#This Row],[TRUES]]&gt;5,Weekly[[#This Row],[Actual]]=TRUE),BL507+Weekly[[#This Row],[BF H Odds]]-1,IF(AND(Weekly[[#This Row],[FALSES]]&gt;5,Weekly[[#This Row],[Actual]]=FALSE),BL507+Weekly[[#This Row],[BF V Odds]]-1,IF(AND(Weekly[[#This Row],[TRUES]]&gt;5,Weekly[[#This Row],[Actual]]=FALSE),BL507-1,IF(AND(Weekly[[#This Row],[FALSES]]&gt;5,Weekly[[#This Row],[Actual]]=TRUE),BL507-1,BL507))))</f>
        <v>5.8600000000000216</v>
      </c>
      <c r="BM508" s="58">
        <f>IF(AND(Weekly[[#This Row],[TRUES]]&gt;6,Weekly[[#This Row],[Actual]]=TRUE),BM507+Weekly[[#This Row],[BF H Odds]]-1,IF(AND(Weekly[[#This Row],[FALSES]]&gt;6,Weekly[[#This Row],[Actual]]=FALSE),BM507+Weekly[[#This Row],[BF V Odds]]-1,IF(AND(Weekly[[#This Row],[TRUES]]&gt;6,Weekly[[#This Row],[Actual]]=FALSE),BM507-1,IF(AND(Weekly[[#This Row],[FALSES]]&gt;6,Weekly[[#This Row],[Actual]]=TRUE),BM507-1,BM507))))</f>
        <v>37.800000000000011</v>
      </c>
    </row>
    <row r="509" spans="1:65" x14ac:dyDescent="0.25">
      <c r="A509" s="34"/>
      <c r="B509" s="10">
        <v>44307</v>
      </c>
      <c r="C509" s="17" t="s">
        <v>38</v>
      </c>
      <c r="D509" s="15" t="s">
        <v>9</v>
      </c>
      <c r="E509" t="b">
        <v>0</v>
      </c>
      <c r="F509" t="b">
        <v>0</v>
      </c>
      <c r="G509" t="b">
        <v>1</v>
      </c>
      <c r="H509" t="b">
        <v>0</v>
      </c>
      <c r="I509" t="b">
        <v>1</v>
      </c>
      <c r="J509" t="b">
        <v>0</v>
      </c>
      <c r="K509" t="b">
        <v>1</v>
      </c>
      <c r="L509" t="b">
        <v>0</v>
      </c>
      <c r="M509" t="s">
        <v>101</v>
      </c>
      <c r="N509">
        <v>29.42</v>
      </c>
      <c r="O509">
        <f>IF(Weekly[[#This Row],[H/V]]="H",Weekly[[#This Row],[BF H Odds]],IF(Weekly[[#This Row],[H/V]]="V",Weekly[[#This Row],[BF V Odds]],""))</f>
        <v>4.5</v>
      </c>
      <c r="P509" t="b">
        <v>1</v>
      </c>
      <c r="Q509" t="s">
        <v>76</v>
      </c>
      <c r="R509" s="35">
        <f>IFERROR(IF(Weekly[[#This Row],[Won Bet?]]="yes",R508+(Weekly[[#This Row],[BF Odds]]*Weekly[[#This Row],[BF Stake]])-Weekly[[#This Row],[BF Stake]],R508-Weekly[[#This Row],[BF Stake]]),R508)</f>
        <v>1214.8695000000005</v>
      </c>
      <c r="S509" s="9">
        <f>IFERROR(IF(Weekly[[#This Row],[Won Bet?]]="yes",S508+(((Weekly[[#This Row],[BF Odds]]*Weekly[[#This Row],[BF Stake]])-Weekly[[#This Row],[BF Stake]])*0.92),S508-Weekly[[#This Row],[BF Stake]]),S508)</f>
        <v>1147.7391400000001</v>
      </c>
      <c r="T509">
        <v>4.5</v>
      </c>
      <c r="U509">
        <v>1.28</v>
      </c>
      <c r="V509" s="24">
        <f>IF(Weekly[[#This Row],[Actual]]="","",IF(AND(Weekly[[#This Row],[SVC_P]]=Weekly[[#This Row],[Actual]],Weekly[[#This Row],[SVC_P]]=TRUE),V508+Weekly[[#This Row],[BF H Odds]]-1,IF(AND(Weekly[[#This Row],[SVC_P]]=Weekly[[#This Row],[Actual]],Weekly[[#This Row],[SVC_P]]=FALSE),V508+Weekly[[#This Row],[BF V Odds]]-1,V508-1)))</f>
        <v>54.720000000000049</v>
      </c>
      <c r="W509" s="24">
        <f>IF(Weekly[[#This Row],[Actual]]="","",IF(AND(Weekly[[#This Row],[SVC_P]]=FALSE,Weekly[[#This Row],[Actual]]=TRUE),W508+Weekly[[#This Row],[BF H Odds]]-1,IF(AND(Weekly[[#This Row],[SVC_P]]=TRUE,Weekly[[#This Row],[Actual]]=FALSE,),W508+Weekly[[#This Row],[BF V Odds]]-1,W508-1)))</f>
        <v>-434.73</v>
      </c>
      <c r="X509" s="24">
        <f>IF(Weekly[[#This Row],[Actual]]="","",IF(AND(Weekly[[#This Row],[ADBC_P]]=Weekly[[#This Row],[Actual]],Weekly[[#This Row],[ADBC_P]]=TRUE),X508+Weekly[[#This Row],[BF H Odds]]-1,IF(AND(Weekly[[#This Row],[ADBC_P]]=Weekly[[#This Row],[Actual]],Weekly[[#This Row],[ADBC_P]]=FALSE),X508+Weekly[[#This Row],[BF V Odds]]-1,X508-1)))</f>
        <v>8.0100000000000193</v>
      </c>
      <c r="Y509" s="24">
        <f>IF(Weekly[[#This Row],[Actual]]="","",IF(AND(Weekly[[#This Row],[ADBC_P]]=FALSE,Weekly[[#This Row],[Actual]]=TRUE),Y508+Weekly[[#This Row],[BF H Odds]]-1,IF(AND(Weekly[[#This Row],[ADBC_P]]=TRUE,Weekly[[#This Row],[Actual]]=FALSE),Y508+Weekly[[#This Row],[BF V Odds]]-1,Y508-1)))</f>
        <v>71.309999999999988</v>
      </c>
      <c r="Z509" s="24">
        <f>IF(Weekly[[#This Row],[Actual]]="","",IF(AND(Weekly[[#This Row],[RFC_P]]=Weekly[[#This Row],[Actual]],Weekly[[#This Row],[RFC_P]]=TRUE),Z508+Weekly[[#This Row],[BF H Odds]]-1,IF(AND(Weekly[[#This Row],[RFC_P]]=Weekly[[#This Row],[Actual]],Weekly[[#This Row],[RFC_P]]=FALSE),Z508+Weekly[[#This Row],[BF V Odds]]-1,Z508-1)))</f>
        <v>23.240000000000009</v>
      </c>
      <c r="AA509" s="24">
        <f>IF(Weekly[[#This Row],[Actual]]="","",IF(AND(Weekly[[#This Row],[RFC_P]]=FALSE,Weekly[[#This Row],[Actual]]=TRUE),AA508+Weekly[[#This Row],[BF H Odds]]-1,IF(AND(Weekly[[#This Row],[RFC_P]]=TRUE,Weekly[[#This Row],[Actual]]=FALSE),AA508+Weekly[[#This Row],[BF V Odds]]-1,AA508-1)))</f>
        <v>56.07999999999997</v>
      </c>
      <c r="AB509" s="24">
        <f>IF(Weekly[[#This Row],[Actual]]="","",IF(AND(Weekly[[#This Row],[GBC_P]]=Weekly[[#This Row],[Actual]],Weekly[[#This Row],[GBC_P]]=TRUE),AB508+Weekly[[#This Row],[BF H Odds]]-1,IF(AND(Weekly[[#This Row],[GBC_P]]=Weekly[[#This Row],[Actual]],Weekly[[#This Row],[GBC_P]]=FALSE),AB508+Weekly[[#This Row],[BF V Odds]]-1,AB508-1)))</f>
        <v>7.3300000000000054</v>
      </c>
      <c r="AC509" s="24">
        <f>IF(Weekly[[#This Row],[Actual]]="","",IF(AND(Weekly[[#This Row],[GBC_P]]=FALSE,Weekly[[#This Row],[Actual]]=TRUE),AC508+Weekly[[#This Row],[BF H Odds]]-1,IF(AND(Weekly[[#This Row],[GBC_P]]=TRUE,Weekly[[#This Row],[Actual]]=FALSE),AC508+Weekly[[#This Row],[BF V Odds]]-1,AC508-1)))</f>
        <v>71.989999999999938</v>
      </c>
      <c r="AD509" s="24">
        <f>IF(Weekly[[#This Row],[Actual]]="","",IF(AND(Weekly[[#This Row],[HGBC_P]]=Weekly[[#This Row],[Actual]],Weekly[[#This Row],[HGBC_P]]=TRUE),AD508+Weekly[[#This Row],[BF H Odds]]-1,IF(AND(Weekly[[#This Row],[HGBC_P]]=Weekly[[#This Row],[Actual]],Weekly[[#This Row],[HGBC_P]]=FALSE),AD508+Weekly[[#This Row],[BF V Odds]]-1,AD508-1)))</f>
        <v>-2.2499999999999751</v>
      </c>
      <c r="AE509" s="24">
        <f>IF(Weekly[[#This Row],[Actual]]="","",IF(AND(Weekly[[#This Row],[HGBC_P]]=FALSE,Weekly[[#This Row],[Actual]]=TRUE),AE508+Weekly[[#This Row],[BF H Odds]]-1,IF(AND(Weekly[[#This Row],[HGBC_P]]=TRUE,Weekly[[#This Row],[Actual]]=FALSE),AE508+Weekly[[#This Row],[BF V Odds]]-1,AE508-1)))</f>
        <v>81.569999999999979</v>
      </c>
      <c r="AF509" s="24">
        <f>IF(Weekly[[#This Row],[Actual]]="","",IF(AND(Weekly[[#This Row],[XGB_P]]=Weekly[[#This Row],[Actual]],Weekly[[#This Row],[XGB_P]]=TRUE),AF508+Weekly[[#This Row],[BF H Odds]]-1,IF(AND(Weekly[[#This Row],[XGB_P]]=Weekly[[#This Row],[Actual]],Weekly[[#This Row],[XGB_P]]=FALSE),AF508+Weekly[[#This Row],[BF V Odds]]-1,AF508-1)))</f>
        <v>24.140000000000022</v>
      </c>
      <c r="AG509" s="24">
        <f>IF(Weekly[[#This Row],[Actual]]="","",IF(AND(Weekly[[#This Row],[XGB_P]]=FALSE,Weekly[[#This Row],[Actual]]=TRUE),AG508+Weekly[[#This Row],[BF H Odds]]-1,IF(AND(Weekly[[#This Row],[XGB_P]]=TRUE,Weekly[[#This Row],[Actual]]=FALSE),AG508+Weekly[[#This Row],[BF V Odds]]-1,AG508-1)))</f>
        <v>55.179999999999986</v>
      </c>
      <c r="AH509" s="24">
        <f>IF(Weekly[[#This Row],[Actual]]="","",IF(AND(Weekly[[#This Row],[QDA_P]]=Weekly[[#This Row],[Actual]],Weekly[[#This Row],[QDA_P]]=TRUE),AH508+Weekly[[#This Row],[BF H Odds]]-1,IF(AND(Weekly[[#This Row],[QDA_P]]=Weekly[[#This Row],[Actual]],Weekly[[#This Row],[QDA_P]]=FALSE),AH508+Weekly[[#This Row],[BF V Odds]]-1,AH508-1)))</f>
        <v>-10.519999999999987</v>
      </c>
      <c r="AI509" s="24">
        <f>IF(Weekly[[#This Row],[Actual]]="","",IF(AND(Weekly[[#This Row],[QDA_P]]=FALSE,Weekly[[#This Row],[Actual]]=TRUE),AI508+Weekly[[#This Row],[BF H Odds]]-1,IF(AND(Weekly[[#This Row],[QDA_P]]=TRUE,Weekly[[#This Row],[Actual]]=FALSE),AI508+Weekly[[#This Row],[BF V Odds]]-1,AI508-1)))</f>
        <v>89.839999999999975</v>
      </c>
      <c r="AJ509" s="24">
        <f>IF(Weekly[[#This Row],[Actual]]="","",IF(AND(Weekly[[#This Row],[KNC_P]]=FALSE,Weekly[[#This Row],[Actual]]=TRUE),AJ508+Weekly[[#This Row],[BF H Odds]]-1,IF(AND(Weekly[[#This Row],[KNC_P]]=TRUE,Weekly[[#This Row],[Actual]]=FALSE),AJ508+Weekly[[#This Row],[BF V Odds]]-1,AJ508-1)))</f>
        <v>63.589999999999961</v>
      </c>
      <c r="AK509" s="24">
        <f>IF(Weekly[[#This Row],[Actual]]="","",IF(AND(Weekly[[#This Row],[KNC_P]]=FALSE,Weekly[[#This Row],[Actual]]=TRUE),AK508+Weekly[[#This Row],[BF H Odds]]-1,IF(AND(Weekly[[#This Row],[KNC_P]]=TRUE,Weekly[[#This Row],[Actual]]=FALSE),AK508+Weekly[[#This Row],[BF V Odds]]-1,AK508-1)))</f>
        <v>62.489999999999952</v>
      </c>
      <c r="AL509" s="30">
        <f>IF(Weekly[[#This Row],[Actual]]="","",COUNTIF(Weekly[[#This Row],[SVC_P]:[QDA_P]],TRUE))</f>
        <v>3</v>
      </c>
      <c r="AM509" s="30">
        <f>IF(Weekly[[#This Row],[Actual]]="","",COUNTIF(Weekly[[#This Row],[SVC_P]:[QDA_P]],FALSE))</f>
        <v>4</v>
      </c>
      <c r="AN509" s="36">
        <f>IF(AND(Weekly[[#This Row],[BF V Odds]]&gt;$BO$6,Weekly[[#This Row],[BF V Odds]] &lt; $BO$7),Weekly[[#This Row],[BF V Odds]],"")</f>
        <v>4.5</v>
      </c>
      <c r="AO509" s="36" t="str">
        <f>IF(AND(Weekly[[#This Row],[BF H Odds]]&gt;$BO$6, Weekly[[#This Row],[BF H Odds]] &lt; $BO$7),Weekly[[#This Row],[BF H Odds]],"")</f>
        <v/>
      </c>
      <c r="AP509" s="37">
        <f>IF(AND(Weekly[[#This Row],[V Odds &lt;]]="",Weekly[[#This Row],[H Odds &lt;]]=""),AP508,IF(AND(Weekly[[#This Row],[H Odds &lt;]]&lt;&gt;"",Weekly[[#This Row],[SVC_P]]=TRUE,Weekly[[#This Row],[Actual]]=TRUE),AP508+Weekly[[#This Row],[H Odds &lt;]]-1,IF(AND(Weekly[[#This Row],[V Odds &lt;]]&lt;&gt;"",Weekly[[#This Row],[SVC_P]]=FALSE,Weekly[[#This Row],[Actual]]=FALSE),AP508+Weekly[[#This Row],[V Odds &lt;]]-1,IF(AND(Weekly[[#This Row],[V Odds &lt;]]&lt;&gt;"",Weekly[[#This Row],[SVC_P]]=FALSE,Weekly[[#This Row],[Actual]]=TRUE),AP508-1,IF(AND(Weekly[[#This Row],[H Odds &lt;]]&lt;&gt;"",Weekly[[#This Row],[SVC_P]]=TRUE,Weekly[[#This Row],[Actual]]=FALSE),AP508-1,AP508)))))</f>
        <v>81.63000000000001</v>
      </c>
      <c r="AQ509" s="37">
        <f>IF(AND(Weekly[[#This Row],[V Odds &lt;]]="",Weekly[[#This Row],[H Odds &lt;]]=""),AQ508,IF(AND(Weekly[[#This Row],[H Odds &lt;]]&lt;&gt;"",Weekly[[#This Row],[ADBC_P]]=TRUE,Weekly[[#This Row],[Actual]]=TRUE),AQ508+Weekly[[#This Row],[H Odds &lt;]]-1,IF(AND(Weekly[[#This Row],[V Odds &lt;]]&lt;&gt;"",Weekly[[#This Row],[ADBC_P]]=FALSE,Weekly[[#This Row],[Actual]]=FALSE),AQ508+Weekly[[#This Row],[V Odds &lt;]]-1,IF(AND(Weekly[[#This Row],[V Odds &lt;]]&lt;&gt;"",Weekly[[#This Row],[ADBC_P]]=FALSE,Weekly[[#This Row],[Actual]]=TRUE),AQ508-1,IF(AND(Weekly[[#This Row],[H Odds &lt;]]&lt;&gt;"",Weekly[[#This Row],[ADBC_P]]=TRUE,Weekly[[#This Row],[Actual]]=FALSE),AQ508-1,AQ508)))))</f>
        <v>52.33</v>
      </c>
      <c r="AR509" s="37">
        <f>IF(AND(Weekly[[#This Row],[V Odds &lt;]]="",Weekly[[#This Row],[H Odds &lt;]]=""),AR508,IF(AND(Weekly[[#This Row],[H Odds &lt;]]&lt;&gt;"",Weekly[[#This Row],[RFC_P]]=TRUE,Weekly[[#This Row],[Actual]]=TRUE),AR508+Weekly[[#This Row],[H Odds &lt;]]-1,IF(AND(Weekly[[#This Row],[V Odds &lt;]]&lt;&gt;"",Weekly[[#This Row],[RFC_P]]=FALSE,Weekly[[#This Row],[Actual]]=FALSE),AR508+Weekly[[#This Row],[V Odds &lt;]]-1,IF(AND(Weekly[[#This Row],[V Odds &lt;]]&lt;&gt;"",Weekly[[#This Row],[RFC_P]]=FALSE,Weekly[[#This Row],[Actual]]=TRUE),AR508-1,IF(AND(Weekly[[#This Row],[H Odds &lt;]]&lt;&gt;"",Weekly[[#This Row],[RFC_P]]=TRUE,Weekly[[#This Row],[Actual]]=FALSE),AR508-1,AR508)))))</f>
        <v>71.439999999999984</v>
      </c>
      <c r="AS509" s="37">
        <f>IF(AND(Weekly[[#This Row],[V Odds &lt;]]="",Weekly[[#This Row],[H Odds &lt;]]=""),AS508,IF(AND(Weekly[[#This Row],[H Odds &lt;]]&lt;&gt;"",Weekly[[#This Row],[GBC_P]]=TRUE,Weekly[[#This Row],[Actual]]=TRUE),AS508+Weekly[[#This Row],[H Odds &lt;]]-1,IF(AND(Weekly[[#This Row],[V Odds &lt;]]&lt;&gt;"",Weekly[[#This Row],[GBC_P]]=FALSE,Weekly[[#This Row],[Actual]]=FALSE),AS508+Weekly[[#This Row],[V Odds &lt;]]-1,IF(AND(Weekly[[#This Row],[V Odds &lt;]]&lt;&gt;"",Weekly[[#This Row],[GBC_P]]=FALSE,Weekly[[#This Row],[Actual]]=TRUE),AS508-1,IF(AND(Weekly[[#This Row],[H Odds &lt;]]&lt;&gt;"",Weekly[[#This Row],[GBC_P]]=TRUE,Weekly[[#This Row],[Actual]]=FALSE),AS508-1,AS508)))))</f>
        <v>60.78</v>
      </c>
      <c r="AT509" s="37">
        <f>IF(AND(Weekly[[#This Row],[V Odds &lt;]]="",Weekly[[#This Row],[H Odds &lt;]]=""),AT508,IF(AND(Weekly[[#This Row],[H Odds &lt;]]&lt;&gt;"",Weekly[[#This Row],[HGBC_P]]=TRUE,Weekly[[#This Row],[Actual]]=TRUE),AT508+Weekly[[#This Row],[H Odds &lt;]]-1,IF(AND(Weekly[[#This Row],[V Odds &lt;]]&lt;&gt;"",Weekly[[#This Row],[HGBC_P]]=FALSE,Weekly[[#This Row],[Actual]]=FALSE),AT508+Weekly[[#This Row],[V Odds &lt;]]-1,IF(AND(Weekly[[#This Row],[V Odds &lt;]]&lt;&gt;"",Weekly[[#This Row],[HGBC_P]]=FALSE,Weekly[[#This Row],[Actual]]=TRUE),AT508-1,IF(AND(Weekly[[#This Row],[H Odds &lt;]]&lt;&gt;"",Weekly[[#This Row],[HGBC_P]]=TRUE,Weekly[[#This Row],[Actual]]=FALSE),AT508-1,AT508)))))</f>
        <v>55.16</v>
      </c>
      <c r="AU509" s="37">
        <f>IF(AND(Weekly[[#This Row],[V Odds &lt;]]="",Weekly[[#This Row],[H Odds &lt;]]=""),AU508,IF(AND(Weekly[[#This Row],[H Odds &lt;]]&lt;&gt;"",Weekly[[#This Row],[XGB_P]]=TRUE,Weekly[[#This Row],[Actual]]=TRUE),AU508+Weekly[[#This Row],[H Odds &lt;]]-1,IF(AND(Weekly[[#This Row],[V Odds &lt;]]&lt;&gt;"",Weekly[[#This Row],[XGB_P]]=FALSE,Weekly[[#This Row],[Actual]]=FALSE),AU508+Weekly[[#This Row],[V Odds &lt;]]-1,IF(AND(Weekly[[#This Row],[V Odds &lt;]]&lt;&gt;"",Weekly[[#This Row],[XGB_P]]=FALSE,Weekly[[#This Row],[Actual]]=TRUE),AU508-1,IF(AND(Weekly[[#This Row],[H Odds &lt;]]&lt;&gt;"",Weekly[[#This Row],[XGB_P]]=TRUE,Weekly[[#This Row],[Actual]]=FALSE),AU508-1,AU508)))))</f>
        <v>67.760000000000005</v>
      </c>
      <c r="AV509" s="37">
        <f>IF(AND(Weekly[[#This Row],[V Odds &lt;]]="",Weekly[[#This Row],[H Odds &lt;]]=""),AV508,IF(AND(Weekly[[#This Row],[H Odds &lt;]]&lt;&gt;"",Weekly[[#This Row],[QDA_P]]=TRUE,Weekly[[#This Row],[Actual]]=TRUE),AV508+Weekly[[#This Row],[H Odds &lt;]]-1,IF(AND(Weekly[[#This Row],[V Odds &lt;]]&lt;&gt;"",Weekly[[#This Row],[QDA_P]]=FALSE,Weekly[[#This Row],[Actual]]=FALSE),AV508+Weekly[[#This Row],[V Odds &lt;]]-1,IF(AND(Weekly[[#This Row],[V Odds &lt;]]&lt;&gt;"",Weekly[[#This Row],[QDA_P]]=FALSE,Weekly[[#This Row],[Actual]]=TRUE),AV508-1,IF(AND(Weekly[[#This Row],[H Odds &lt;]]&lt;&gt;"",Weekly[[#This Row],[QDA_P]]=TRUE,Weekly[[#This Row],[Actual]]=FALSE),AV508-1,AV508)))))</f>
        <v>62.299999999999983</v>
      </c>
      <c r="AW509" s="37">
        <f>IF(AND(Weekly[[#This Row],[H Odds &lt;]]="",Weekly[[#This Row],[V Odds &lt;]]=""),AW508,IF(AND(Weekly[[#This Row],[KNC_P]]=Weekly[[#This Row],[Actual]],Weekly[[#This Row],[KNC_P]]=TRUE),AW508+Weekly[[#This Row],[BF H Odds]]-1,IF(AND(Weekly[[#This Row],[KNC_P]]=Weekly[[#This Row],[Actual]],Weekly[[#This Row],[KNC_P]]=FALSE),AW508+Weekly[[#This Row],[BF V Odds]]-1,AW508-1)))</f>
        <v>52.63000000000001</v>
      </c>
      <c r="AX509" s="37">
        <f>IF(AND(Weekly[[#This Row],[V Odds &lt;]]="",Weekly[[#This Row],[H Odds &lt;]]=""),AX508,IF(AND(Weekly[[#This Row],[V Odds &lt;]]&lt;&gt;"",Weekly[[#This Row],[FALSES]]&gt;0,Weekly[[#This Row],[Actual]]=FALSE),AX508+Weekly[[#This Row],[V Odds &lt;]]-1,IF(AND(Weekly[[#This Row],[H Odds &lt;]]&lt;&gt;"",Weekly[[#This Row],[TRUES]]&gt;0,Weekly[[#This Row],[Actual]]=TRUE),AX508+Weekly[[#This Row],[H Odds &lt;]]-1,IF(AND(Weekly[[#This Row],[V Odds &lt;]]&lt;&gt;"",Weekly[[#This Row],[FALSES]]=0),AX508,IF(AND(Weekly[[#This Row],[H Odds &lt;]]&lt;&gt;"",Weekly[[#This Row],[TRUES]]=0),AX508,AX508-1)))))</f>
        <v>109.49999999999996</v>
      </c>
      <c r="AY509" s="37">
        <f>IF(AND(Weekly[[#This Row],[V Odds &lt;]]="",Weekly[[#This Row],[H Odds &lt;]]=""),AY508,IF(AND(Weekly[[#This Row],[V Odds &lt;]]&lt;&gt;"",Weekly[[#This Row],[FALSES]]&gt;0,Weekly[[#This Row],[Actual]]=FALSE),AY508+((Weekly[[#This Row],[V Odds &lt;]]-1)*0.92),IF(AND(Weekly[[#This Row],[H Odds &lt;]]&lt;&gt;"",Weekly[[#This Row],[TRUES]]&gt;0,Weekly[[#This Row],[Actual]]=TRUE),AY508+((Weekly[[#This Row],[H Odds &lt;]]-1)*0.92),IF(AND(Weekly[[#This Row],[V Odds &lt;]]&lt;&gt;"",Weekly[[#This Row],[FALSES]]=0),AY508,IF(AND(Weekly[[#This Row],[H Odds &lt;]]&lt;&gt;"",Weekly[[#This Row],[TRUES]]=0),AY508,AY508-1)))))</f>
        <v>98.100000000000023</v>
      </c>
      <c r="AZ509" s="37">
        <f>IF(AND(Weekly[[#This Row],[V Odds &lt;]]="",Weekly[[#This Row],[H Odds &lt;]]=""),AZ508,IF(AND(Weekly[[#This Row],[V Odds &lt;]]&lt;&gt;"",Weekly[[#This Row],[Actual]]=FALSE),AZ508+Weekly[[#This Row],[V Odds &lt;]]-1,IF(AND(Weekly[[#This Row],[H Odds &lt;]]&lt;&gt;"",Weekly[[#This Row],[Actual]]=TRUE),AZ508+Weekly[[#This Row],[H Odds &lt;]]-1,AZ508-1)))</f>
        <v>100.96999999999997</v>
      </c>
      <c r="BA509" s="38">
        <f>IF(Weekly[[#This Row],[H Odds &lt;]]="",BA508,IF(AND(Weekly[[#This Row],[H Odds &lt;]]&lt;&gt;"",Weekly[[#This Row],[SVC_P]]=TRUE,Weekly[[#This Row],[Actual]]=TRUE),BA508+Weekly[[#This Row],[H Odds &lt;]]-1,IF(AND(Weekly[[#This Row],[H Odds &lt;]]&lt;&gt;"",Weekly[[#This Row],[SVC_P]]=TRUE,Weekly[[#This Row],[Actual]]=FALSE),BA508-1,BA508)))</f>
        <v>78.589999999999989</v>
      </c>
      <c r="BB509" s="38">
        <f>IF(Weekly[[#This Row],[H Odds &lt;]]="",BB508,IF(AND(Weekly[[#This Row],[H Odds &lt;]]&lt;&gt;"",Weekly[[#This Row],[ADBC_P]]=TRUE,Weekly[[#This Row],[Actual]]=TRUE),BB508+Weekly[[#This Row],[H Odds &lt;]]-1,IF(AND(Weekly[[#This Row],[H Odds &lt;]]&lt;&gt;"",Weekly[[#This Row],[ADBC_P]]=TRUE,Weekly[[#This Row],[Actual]]=FALSE),BB508-1,BB508)))</f>
        <v>51.41</v>
      </c>
      <c r="BC509" s="38">
        <f>IF(Weekly[[#This Row],[H Odds &lt;]]="",BC508,IF(AND(Weekly[[#This Row],[H Odds &lt;]]&lt;&gt;"",Weekly[[#This Row],[RFC_P]]=TRUE,Weekly[[#This Row],[Actual]]=TRUE),BC508+Weekly[[#This Row],[H Odds &lt;]]-1,IF(AND(Weekly[[#This Row],[H Odds &lt;]]&lt;&gt;"",Weekly[[#This Row],[RFC_P]]=TRUE,Weekly[[#This Row],[Actual]]=FALSE),BC508-1,BC508)))</f>
        <v>53.109999999999992</v>
      </c>
      <c r="BD509" s="38">
        <f>IF(Weekly[[#This Row],[H Odds &lt;]]="",BD508,IF(AND(Weekly[[#This Row],[H Odds &lt;]]&lt;&gt;"",Weekly[[#This Row],[GBC_P]]=TRUE,Weekly[[#This Row],[Actual]]=TRUE),BD508+Weekly[[#This Row],[H Odds &lt;]]-1,IF(AND(Weekly[[#This Row],[H Odds &lt;]]&lt;&gt;"",Weekly[[#This Row],[GBC_P]]=TRUE,Weekly[[#This Row],[Actual]]=FALSE),BD508-1,BD508)))</f>
        <v>53.110000000000007</v>
      </c>
      <c r="BE509" s="38">
        <f>IF(Weekly[[#This Row],[H Odds &lt;]]="",BE508,IF(AND(Weekly[[#This Row],[H Odds &lt;]]&lt;&gt;"",Weekly[[#This Row],[HGBC_P]]=TRUE,Weekly[[#This Row],[Actual]]=TRUE),BE508+Weekly[[#This Row],[H Odds &lt;]]-1,IF(AND(Weekly[[#This Row],[H Odds &lt;]]&lt;&gt;"",Weekly[[#This Row],[HGBC_P]]=TRUE,Weekly[[#This Row],[Actual]]=FALSE),BE508-1,BE508)))</f>
        <v>57.459999999999994</v>
      </c>
      <c r="BF509" s="38">
        <f>IF(Weekly[[#This Row],[H Odds &lt;]]="",BF508,IF(AND(Weekly[[#This Row],[H Odds &lt;]]&lt;&gt;"",Weekly[[#This Row],[XGB_P]]=TRUE,Weekly[[#This Row],[Actual]]=TRUE),BF508+Weekly[[#This Row],[H Odds &lt;]]-1,IF(AND(Weekly[[#This Row],[H Odds &lt;]]&lt;&gt;"",Weekly[[#This Row],[XGB_P]]=TRUE,Weekly[[#This Row],[Actual]]=FALSE),BF508-1,BF508)))</f>
        <v>63.08</v>
      </c>
      <c r="BG509" s="38">
        <f>IF(Weekly[[#This Row],[H Odds &lt;]]="",BG508,IF(AND(Weekly[[#This Row],[H Odds &lt;]]&lt;&gt;"",Weekly[[#This Row],[QDA_P]]=TRUE,Weekly[[#This Row],[Actual]]=TRUE),BG508+Weekly[[#This Row],[H Odds &lt;]]-1,IF(AND(Weekly[[#This Row],[H Odds &lt;]]&lt;&gt;"",Weekly[[#This Row],[QDA_P]]=TRUE,Weekly[[#This Row],[Actual]]=FALSE),BG508-1,BG508)))</f>
        <v>49.429999999999993</v>
      </c>
      <c r="BH509" s="38">
        <f>IF(Weekly[[#This Row],[H Odds &lt;]]="",BH508,IF(AND(Weekly[[#This Row],[H Odds &lt;]]&lt;&gt;"",Weekly[[#This Row],[KNC_P]]=TRUE,Weekly[[#This Row],[Actual]]=TRUE),BH508+Weekly[[#This Row],[H Odds &lt;]]-1,IF(AND(Weekly[[#This Row],[H Odds &lt;]]&lt;&gt;"",Weekly[[#This Row],[KNC_P]]=TRUE,Weekly[[#This Row],[Actual]]=FALSE),BH508-1,BH508)))</f>
        <v>57.499999999999993</v>
      </c>
      <c r="BI509" s="38">
        <f>IF(Weekly[[#This Row],[H Odds &lt;]]="",BI508,IF(AND(Weekly[[#This Row],[H Odds &lt;]]&lt;&gt;"",Weekly[[#This Row],[TRUES]]&gt;0,Weekly[[#This Row],[Actual]]=TRUE),BI508+Weekly[[#This Row],[H Odds &lt;]]-1,IF(AND(Weekly[[#This Row],[H Odds &lt;]]&lt;&gt;"",Weekly[[#This Row],[TRUES]]=0),BI508,BI508-1)))</f>
        <v>77.589999999999989</v>
      </c>
      <c r="BJ509" s="38">
        <f>IF(Weekly[[#This Row],[H Odds &lt;]]="",BJ508,IF(AND(Weekly[[#This Row],[H Odds &lt;]]&lt;&gt;"",Weekly[[#This Row],[Actual]]=TRUE),BJ508+Weekly[[#This Row],[H Odds &lt;]]-1,IF(AND(Weekly[[#This Row],[H Odds &lt;]]&lt;&gt;"",Weekly[[#This Row],[Actual]]=FALSE),BJ508-1,BJ508)))</f>
        <v>79.489999999999995</v>
      </c>
      <c r="BK509" s="58">
        <f>IF(AND(Weekly[[#This Row],[TRUES]]&gt;4,Weekly[[#This Row],[Actual]]=TRUE),BK508+Weekly[[#This Row],[BF H Odds]]-1,IF(AND(Weekly[[#This Row],[FALSES]]&gt;4,Weekly[[#This Row],[Actual]]=FALSE),BK508+Weekly[[#This Row],[BF V Odds]]-1,IF(AND(Weekly[[#This Row],[TRUES]]&gt;4,Weekly[[#This Row],[Actual]]=FALSE),BK508-1,IF(AND(Weekly[[#This Row],[FALSES]]&gt;4,Weekly[[#This Row],[Actual]]=TRUE),BK508-1,BK508))))</f>
        <v>-6.1399999999999713</v>
      </c>
      <c r="BL509" s="58">
        <f>IF(AND(Weekly[[#This Row],[TRUES]]&gt;5,Weekly[[#This Row],[Actual]]=TRUE),BL508+Weekly[[#This Row],[BF H Odds]]-1,IF(AND(Weekly[[#This Row],[FALSES]]&gt;5,Weekly[[#This Row],[Actual]]=FALSE),BL508+Weekly[[#This Row],[BF V Odds]]-1,IF(AND(Weekly[[#This Row],[TRUES]]&gt;5,Weekly[[#This Row],[Actual]]=FALSE),BL508-1,IF(AND(Weekly[[#This Row],[FALSES]]&gt;5,Weekly[[#This Row],[Actual]]=TRUE),BL508-1,BL508))))</f>
        <v>5.8600000000000216</v>
      </c>
      <c r="BM509" s="58">
        <f>IF(AND(Weekly[[#This Row],[TRUES]]&gt;6,Weekly[[#This Row],[Actual]]=TRUE),BM508+Weekly[[#This Row],[BF H Odds]]-1,IF(AND(Weekly[[#This Row],[FALSES]]&gt;6,Weekly[[#This Row],[Actual]]=FALSE),BM508+Weekly[[#This Row],[BF V Odds]]-1,IF(AND(Weekly[[#This Row],[TRUES]]&gt;6,Weekly[[#This Row],[Actual]]=FALSE),BM508-1,IF(AND(Weekly[[#This Row],[FALSES]]&gt;6,Weekly[[#This Row],[Actual]]=TRUE),BM508-1,BM508))))</f>
        <v>37.800000000000011</v>
      </c>
    </row>
    <row r="510" spans="1:65" x14ac:dyDescent="0.25">
      <c r="A510" s="34"/>
      <c r="B510" s="10">
        <v>44307</v>
      </c>
      <c r="C510" s="17" t="s">
        <v>23</v>
      </c>
      <c r="D510" s="15" t="s">
        <v>14</v>
      </c>
      <c r="E510" t="b">
        <v>1</v>
      </c>
      <c r="F510" t="b">
        <v>1</v>
      </c>
      <c r="G510" t="b">
        <v>1</v>
      </c>
      <c r="H510" t="b">
        <v>1</v>
      </c>
      <c r="I510" t="b">
        <v>1</v>
      </c>
      <c r="J510" t="b">
        <v>1</v>
      </c>
      <c r="K510" t="b">
        <v>1</v>
      </c>
      <c r="L510" t="b">
        <v>1</v>
      </c>
      <c r="O510" t="str">
        <f>IF(Weekly[[#This Row],[H/V]]="H",Weekly[[#This Row],[BF H Odds]],IF(Weekly[[#This Row],[H/V]]="V",Weekly[[#This Row],[BF V Odds]],""))</f>
        <v/>
      </c>
      <c r="P510" t="b">
        <v>0</v>
      </c>
      <c r="R510" s="35">
        <f>IFERROR(IF(Weekly[[#This Row],[Won Bet?]]="yes",R509+(Weekly[[#This Row],[BF Odds]]*Weekly[[#This Row],[BF Stake]])-Weekly[[#This Row],[BF Stake]],R509-Weekly[[#This Row],[BF Stake]]),R509)</f>
        <v>1214.8695000000005</v>
      </c>
      <c r="S510" s="9">
        <f>IFERROR(IF(Weekly[[#This Row],[Won Bet?]]="yes",S509+(((Weekly[[#This Row],[BF Odds]]*Weekly[[#This Row],[BF Stake]])-Weekly[[#This Row],[BF Stake]])*0.92),S509-Weekly[[#This Row],[BF Stake]]),S509)</f>
        <v>1147.7391400000001</v>
      </c>
      <c r="T510">
        <v>1.67</v>
      </c>
      <c r="U510">
        <v>2.46</v>
      </c>
      <c r="V510" s="24">
        <f>IF(Weekly[[#This Row],[Actual]]="","",IF(AND(Weekly[[#This Row],[SVC_P]]=Weekly[[#This Row],[Actual]],Weekly[[#This Row],[SVC_P]]=TRUE),V509+Weekly[[#This Row],[BF H Odds]]-1,IF(AND(Weekly[[#This Row],[SVC_P]]=Weekly[[#This Row],[Actual]],Weekly[[#This Row],[SVC_P]]=FALSE),V509+Weekly[[#This Row],[BF V Odds]]-1,V509-1)))</f>
        <v>53.720000000000049</v>
      </c>
      <c r="W510" s="24">
        <f>IF(Weekly[[#This Row],[Actual]]="","",IF(AND(Weekly[[#This Row],[SVC_P]]=FALSE,Weekly[[#This Row],[Actual]]=TRUE),W509+Weekly[[#This Row],[BF H Odds]]-1,IF(AND(Weekly[[#This Row],[SVC_P]]=TRUE,Weekly[[#This Row],[Actual]]=FALSE,),W509+Weekly[[#This Row],[BF V Odds]]-1,W509-1)))</f>
        <v>-435.73</v>
      </c>
      <c r="X510" s="24">
        <f>IF(Weekly[[#This Row],[Actual]]="","",IF(AND(Weekly[[#This Row],[ADBC_P]]=Weekly[[#This Row],[Actual]],Weekly[[#This Row],[ADBC_P]]=TRUE),X509+Weekly[[#This Row],[BF H Odds]]-1,IF(AND(Weekly[[#This Row],[ADBC_P]]=Weekly[[#This Row],[Actual]],Weekly[[#This Row],[ADBC_P]]=FALSE),X509+Weekly[[#This Row],[BF V Odds]]-1,X509-1)))</f>
        <v>7.0100000000000193</v>
      </c>
      <c r="Y510" s="24">
        <f>IF(Weekly[[#This Row],[Actual]]="","",IF(AND(Weekly[[#This Row],[ADBC_P]]=FALSE,Weekly[[#This Row],[Actual]]=TRUE),Y509+Weekly[[#This Row],[BF H Odds]]-1,IF(AND(Weekly[[#This Row],[ADBC_P]]=TRUE,Weekly[[#This Row],[Actual]]=FALSE),Y509+Weekly[[#This Row],[BF V Odds]]-1,Y509-1)))</f>
        <v>71.97999999999999</v>
      </c>
      <c r="Z510" s="24">
        <f>IF(Weekly[[#This Row],[Actual]]="","",IF(AND(Weekly[[#This Row],[RFC_P]]=Weekly[[#This Row],[Actual]],Weekly[[#This Row],[RFC_P]]=TRUE),Z509+Weekly[[#This Row],[BF H Odds]]-1,IF(AND(Weekly[[#This Row],[RFC_P]]=Weekly[[#This Row],[Actual]],Weekly[[#This Row],[RFC_P]]=FALSE),Z509+Weekly[[#This Row],[BF V Odds]]-1,Z509-1)))</f>
        <v>22.240000000000009</v>
      </c>
      <c r="AA510" s="24">
        <f>IF(Weekly[[#This Row],[Actual]]="","",IF(AND(Weekly[[#This Row],[RFC_P]]=FALSE,Weekly[[#This Row],[Actual]]=TRUE),AA509+Weekly[[#This Row],[BF H Odds]]-1,IF(AND(Weekly[[#This Row],[RFC_P]]=TRUE,Weekly[[#This Row],[Actual]]=FALSE),AA509+Weekly[[#This Row],[BF V Odds]]-1,AA509-1)))</f>
        <v>56.749999999999972</v>
      </c>
      <c r="AB510" s="24">
        <f>IF(Weekly[[#This Row],[Actual]]="","",IF(AND(Weekly[[#This Row],[GBC_P]]=Weekly[[#This Row],[Actual]],Weekly[[#This Row],[GBC_P]]=TRUE),AB509+Weekly[[#This Row],[BF H Odds]]-1,IF(AND(Weekly[[#This Row],[GBC_P]]=Weekly[[#This Row],[Actual]],Weekly[[#This Row],[GBC_P]]=FALSE),AB509+Weekly[[#This Row],[BF V Odds]]-1,AB509-1)))</f>
        <v>6.3300000000000054</v>
      </c>
      <c r="AC510" s="24">
        <f>IF(Weekly[[#This Row],[Actual]]="","",IF(AND(Weekly[[#This Row],[GBC_P]]=FALSE,Weekly[[#This Row],[Actual]]=TRUE),AC509+Weekly[[#This Row],[BF H Odds]]-1,IF(AND(Weekly[[#This Row],[GBC_P]]=TRUE,Weekly[[#This Row],[Actual]]=FALSE),AC509+Weekly[[#This Row],[BF V Odds]]-1,AC509-1)))</f>
        <v>72.65999999999994</v>
      </c>
      <c r="AD510" s="24">
        <f>IF(Weekly[[#This Row],[Actual]]="","",IF(AND(Weekly[[#This Row],[HGBC_P]]=Weekly[[#This Row],[Actual]],Weekly[[#This Row],[HGBC_P]]=TRUE),AD509+Weekly[[#This Row],[BF H Odds]]-1,IF(AND(Weekly[[#This Row],[HGBC_P]]=Weekly[[#This Row],[Actual]],Weekly[[#This Row],[HGBC_P]]=FALSE),AD509+Weekly[[#This Row],[BF V Odds]]-1,AD509-1)))</f>
        <v>-3.2499999999999751</v>
      </c>
      <c r="AE510" s="24">
        <f>IF(Weekly[[#This Row],[Actual]]="","",IF(AND(Weekly[[#This Row],[HGBC_P]]=FALSE,Weekly[[#This Row],[Actual]]=TRUE),AE509+Weekly[[#This Row],[BF H Odds]]-1,IF(AND(Weekly[[#This Row],[HGBC_P]]=TRUE,Weekly[[#This Row],[Actual]]=FALSE),AE509+Weekly[[#This Row],[BF V Odds]]-1,AE509-1)))</f>
        <v>82.239999999999981</v>
      </c>
      <c r="AF510" s="24">
        <f>IF(Weekly[[#This Row],[Actual]]="","",IF(AND(Weekly[[#This Row],[XGB_P]]=Weekly[[#This Row],[Actual]],Weekly[[#This Row],[XGB_P]]=TRUE),AF509+Weekly[[#This Row],[BF H Odds]]-1,IF(AND(Weekly[[#This Row],[XGB_P]]=Weekly[[#This Row],[Actual]],Weekly[[#This Row],[XGB_P]]=FALSE),AF509+Weekly[[#This Row],[BF V Odds]]-1,AF509-1)))</f>
        <v>23.140000000000022</v>
      </c>
      <c r="AG510" s="24">
        <f>IF(Weekly[[#This Row],[Actual]]="","",IF(AND(Weekly[[#This Row],[XGB_P]]=FALSE,Weekly[[#This Row],[Actual]]=TRUE),AG509+Weekly[[#This Row],[BF H Odds]]-1,IF(AND(Weekly[[#This Row],[XGB_P]]=TRUE,Weekly[[#This Row],[Actual]]=FALSE),AG509+Weekly[[#This Row],[BF V Odds]]-1,AG509-1)))</f>
        <v>55.849999999999987</v>
      </c>
      <c r="AH510" s="24">
        <f>IF(Weekly[[#This Row],[Actual]]="","",IF(AND(Weekly[[#This Row],[QDA_P]]=Weekly[[#This Row],[Actual]],Weekly[[#This Row],[QDA_P]]=TRUE),AH509+Weekly[[#This Row],[BF H Odds]]-1,IF(AND(Weekly[[#This Row],[QDA_P]]=Weekly[[#This Row],[Actual]],Weekly[[#This Row],[QDA_P]]=FALSE),AH509+Weekly[[#This Row],[BF V Odds]]-1,AH509-1)))</f>
        <v>-11.519999999999987</v>
      </c>
      <c r="AI510" s="24">
        <f>IF(Weekly[[#This Row],[Actual]]="","",IF(AND(Weekly[[#This Row],[QDA_P]]=FALSE,Weekly[[#This Row],[Actual]]=TRUE),AI509+Weekly[[#This Row],[BF H Odds]]-1,IF(AND(Weekly[[#This Row],[QDA_P]]=TRUE,Weekly[[#This Row],[Actual]]=FALSE),AI509+Weekly[[#This Row],[BF V Odds]]-1,AI509-1)))</f>
        <v>90.509999999999977</v>
      </c>
      <c r="AJ510" s="24">
        <f>IF(Weekly[[#This Row],[Actual]]="","",IF(AND(Weekly[[#This Row],[KNC_P]]=FALSE,Weekly[[#This Row],[Actual]]=TRUE),AJ509+Weekly[[#This Row],[BF H Odds]]-1,IF(AND(Weekly[[#This Row],[KNC_P]]=TRUE,Weekly[[#This Row],[Actual]]=FALSE),AJ509+Weekly[[#This Row],[BF V Odds]]-1,AJ509-1)))</f>
        <v>64.259999999999962</v>
      </c>
      <c r="AK510" s="24">
        <f>IF(Weekly[[#This Row],[Actual]]="","",IF(AND(Weekly[[#This Row],[KNC_P]]=FALSE,Weekly[[#This Row],[Actual]]=TRUE),AK509+Weekly[[#This Row],[BF H Odds]]-1,IF(AND(Weekly[[#This Row],[KNC_P]]=TRUE,Weekly[[#This Row],[Actual]]=FALSE),AK509+Weekly[[#This Row],[BF V Odds]]-1,AK509-1)))</f>
        <v>63.159999999999954</v>
      </c>
      <c r="AL510" s="30">
        <f>IF(Weekly[[#This Row],[Actual]]="","",COUNTIF(Weekly[[#This Row],[SVC_P]:[QDA_P]],TRUE))</f>
        <v>7</v>
      </c>
      <c r="AM510" s="30">
        <f>IF(Weekly[[#This Row],[Actual]]="","",COUNTIF(Weekly[[#This Row],[SVC_P]:[QDA_P]],FALSE))</f>
        <v>0</v>
      </c>
      <c r="AN510" s="36" t="str">
        <f>IF(AND(Weekly[[#This Row],[BF V Odds]]&gt;$BO$6,Weekly[[#This Row],[BF V Odds]] &lt; $BO$7),Weekly[[#This Row],[BF V Odds]],"")</f>
        <v/>
      </c>
      <c r="AO510" s="36" t="str">
        <f>IF(AND(Weekly[[#This Row],[BF H Odds]]&gt;$BO$6, Weekly[[#This Row],[BF H Odds]] &lt; $BO$7),Weekly[[#This Row],[BF H Odds]],"")</f>
        <v/>
      </c>
      <c r="AP510" s="37">
        <f>IF(AND(Weekly[[#This Row],[V Odds &lt;]]="",Weekly[[#This Row],[H Odds &lt;]]=""),AP509,IF(AND(Weekly[[#This Row],[H Odds &lt;]]&lt;&gt;"",Weekly[[#This Row],[SVC_P]]=TRUE,Weekly[[#This Row],[Actual]]=TRUE),AP509+Weekly[[#This Row],[H Odds &lt;]]-1,IF(AND(Weekly[[#This Row],[V Odds &lt;]]&lt;&gt;"",Weekly[[#This Row],[SVC_P]]=FALSE,Weekly[[#This Row],[Actual]]=FALSE),AP509+Weekly[[#This Row],[V Odds &lt;]]-1,IF(AND(Weekly[[#This Row],[V Odds &lt;]]&lt;&gt;"",Weekly[[#This Row],[SVC_P]]=FALSE,Weekly[[#This Row],[Actual]]=TRUE),AP509-1,IF(AND(Weekly[[#This Row],[H Odds &lt;]]&lt;&gt;"",Weekly[[#This Row],[SVC_P]]=TRUE,Weekly[[#This Row],[Actual]]=FALSE),AP509-1,AP509)))))</f>
        <v>81.63000000000001</v>
      </c>
      <c r="AQ510" s="37">
        <f>IF(AND(Weekly[[#This Row],[V Odds &lt;]]="",Weekly[[#This Row],[H Odds &lt;]]=""),AQ509,IF(AND(Weekly[[#This Row],[H Odds &lt;]]&lt;&gt;"",Weekly[[#This Row],[ADBC_P]]=TRUE,Weekly[[#This Row],[Actual]]=TRUE),AQ509+Weekly[[#This Row],[H Odds &lt;]]-1,IF(AND(Weekly[[#This Row],[V Odds &lt;]]&lt;&gt;"",Weekly[[#This Row],[ADBC_P]]=FALSE,Weekly[[#This Row],[Actual]]=FALSE),AQ509+Weekly[[#This Row],[V Odds &lt;]]-1,IF(AND(Weekly[[#This Row],[V Odds &lt;]]&lt;&gt;"",Weekly[[#This Row],[ADBC_P]]=FALSE,Weekly[[#This Row],[Actual]]=TRUE),AQ509-1,IF(AND(Weekly[[#This Row],[H Odds &lt;]]&lt;&gt;"",Weekly[[#This Row],[ADBC_P]]=TRUE,Weekly[[#This Row],[Actual]]=FALSE),AQ509-1,AQ509)))))</f>
        <v>52.33</v>
      </c>
      <c r="AR510" s="37">
        <f>IF(AND(Weekly[[#This Row],[V Odds &lt;]]="",Weekly[[#This Row],[H Odds &lt;]]=""),AR509,IF(AND(Weekly[[#This Row],[H Odds &lt;]]&lt;&gt;"",Weekly[[#This Row],[RFC_P]]=TRUE,Weekly[[#This Row],[Actual]]=TRUE),AR509+Weekly[[#This Row],[H Odds &lt;]]-1,IF(AND(Weekly[[#This Row],[V Odds &lt;]]&lt;&gt;"",Weekly[[#This Row],[RFC_P]]=FALSE,Weekly[[#This Row],[Actual]]=FALSE),AR509+Weekly[[#This Row],[V Odds &lt;]]-1,IF(AND(Weekly[[#This Row],[V Odds &lt;]]&lt;&gt;"",Weekly[[#This Row],[RFC_P]]=FALSE,Weekly[[#This Row],[Actual]]=TRUE),AR509-1,IF(AND(Weekly[[#This Row],[H Odds &lt;]]&lt;&gt;"",Weekly[[#This Row],[RFC_P]]=TRUE,Weekly[[#This Row],[Actual]]=FALSE),AR509-1,AR509)))))</f>
        <v>71.439999999999984</v>
      </c>
      <c r="AS510" s="37">
        <f>IF(AND(Weekly[[#This Row],[V Odds &lt;]]="",Weekly[[#This Row],[H Odds &lt;]]=""),AS509,IF(AND(Weekly[[#This Row],[H Odds &lt;]]&lt;&gt;"",Weekly[[#This Row],[GBC_P]]=TRUE,Weekly[[#This Row],[Actual]]=TRUE),AS509+Weekly[[#This Row],[H Odds &lt;]]-1,IF(AND(Weekly[[#This Row],[V Odds &lt;]]&lt;&gt;"",Weekly[[#This Row],[GBC_P]]=FALSE,Weekly[[#This Row],[Actual]]=FALSE),AS509+Weekly[[#This Row],[V Odds &lt;]]-1,IF(AND(Weekly[[#This Row],[V Odds &lt;]]&lt;&gt;"",Weekly[[#This Row],[GBC_P]]=FALSE,Weekly[[#This Row],[Actual]]=TRUE),AS509-1,IF(AND(Weekly[[#This Row],[H Odds &lt;]]&lt;&gt;"",Weekly[[#This Row],[GBC_P]]=TRUE,Weekly[[#This Row],[Actual]]=FALSE),AS509-1,AS509)))))</f>
        <v>60.78</v>
      </c>
      <c r="AT510" s="37">
        <f>IF(AND(Weekly[[#This Row],[V Odds &lt;]]="",Weekly[[#This Row],[H Odds &lt;]]=""),AT509,IF(AND(Weekly[[#This Row],[H Odds &lt;]]&lt;&gt;"",Weekly[[#This Row],[HGBC_P]]=TRUE,Weekly[[#This Row],[Actual]]=TRUE),AT509+Weekly[[#This Row],[H Odds &lt;]]-1,IF(AND(Weekly[[#This Row],[V Odds &lt;]]&lt;&gt;"",Weekly[[#This Row],[HGBC_P]]=FALSE,Weekly[[#This Row],[Actual]]=FALSE),AT509+Weekly[[#This Row],[V Odds &lt;]]-1,IF(AND(Weekly[[#This Row],[V Odds &lt;]]&lt;&gt;"",Weekly[[#This Row],[HGBC_P]]=FALSE,Weekly[[#This Row],[Actual]]=TRUE),AT509-1,IF(AND(Weekly[[#This Row],[H Odds &lt;]]&lt;&gt;"",Weekly[[#This Row],[HGBC_P]]=TRUE,Weekly[[#This Row],[Actual]]=FALSE),AT509-1,AT509)))))</f>
        <v>55.16</v>
      </c>
      <c r="AU510" s="37">
        <f>IF(AND(Weekly[[#This Row],[V Odds &lt;]]="",Weekly[[#This Row],[H Odds &lt;]]=""),AU509,IF(AND(Weekly[[#This Row],[H Odds &lt;]]&lt;&gt;"",Weekly[[#This Row],[XGB_P]]=TRUE,Weekly[[#This Row],[Actual]]=TRUE),AU509+Weekly[[#This Row],[H Odds &lt;]]-1,IF(AND(Weekly[[#This Row],[V Odds &lt;]]&lt;&gt;"",Weekly[[#This Row],[XGB_P]]=FALSE,Weekly[[#This Row],[Actual]]=FALSE),AU509+Weekly[[#This Row],[V Odds &lt;]]-1,IF(AND(Weekly[[#This Row],[V Odds &lt;]]&lt;&gt;"",Weekly[[#This Row],[XGB_P]]=FALSE,Weekly[[#This Row],[Actual]]=TRUE),AU509-1,IF(AND(Weekly[[#This Row],[H Odds &lt;]]&lt;&gt;"",Weekly[[#This Row],[XGB_P]]=TRUE,Weekly[[#This Row],[Actual]]=FALSE),AU509-1,AU509)))))</f>
        <v>67.760000000000005</v>
      </c>
      <c r="AV510" s="37">
        <f>IF(AND(Weekly[[#This Row],[V Odds &lt;]]="",Weekly[[#This Row],[H Odds &lt;]]=""),AV509,IF(AND(Weekly[[#This Row],[H Odds &lt;]]&lt;&gt;"",Weekly[[#This Row],[QDA_P]]=TRUE,Weekly[[#This Row],[Actual]]=TRUE),AV509+Weekly[[#This Row],[H Odds &lt;]]-1,IF(AND(Weekly[[#This Row],[V Odds &lt;]]&lt;&gt;"",Weekly[[#This Row],[QDA_P]]=FALSE,Weekly[[#This Row],[Actual]]=FALSE),AV509+Weekly[[#This Row],[V Odds &lt;]]-1,IF(AND(Weekly[[#This Row],[V Odds &lt;]]&lt;&gt;"",Weekly[[#This Row],[QDA_P]]=FALSE,Weekly[[#This Row],[Actual]]=TRUE),AV509-1,IF(AND(Weekly[[#This Row],[H Odds &lt;]]&lt;&gt;"",Weekly[[#This Row],[QDA_P]]=TRUE,Weekly[[#This Row],[Actual]]=FALSE),AV509-1,AV509)))))</f>
        <v>62.299999999999983</v>
      </c>
      <c r="AW510" s="37">
        <f>IF(AND(Weekly[[#This Row],[H Odds &lt;]]="",Weekly[[#This Row],[V Odds &lt;]]=""),AW509,IF(AND(Weekly[[#This Row],[KNC_P]]=Weekly[[#This Row],[Actual]],Weekly[[#This Row],[KNC_P]]=TRUE),AW509+Weekly[[#This Row],[BF H Odds]]-1,IF(AND(Weekly[[#This Row],[KNC_P]]=Weekly[[#This Row],[Actual]],Weekly[[#This Row],[KNC_P]]=FALSE),AW509+Weekly[[#This Row],[BF V Odds]]-1,AW509-1)))</f>
        <v>52.63000000000001</v>
      </c>
      <c r="AX510" s="37">
        <f>IF(AND(Weekly[[#This Row],[V Odds &lt;]]="",Weekly[[#This Row],[H Odds &lt;]]=""),AX509,IF(AND(Weekly[[#This Row],[V Odds &lt;]]&lt;&gt;"",Weekly[[#This Row],[FALSES]]&gt;0,Weekly[[#This Row],[Actual]]=FALSE),AX509+Weekly[[#This Row],[V Odds &lt;]]-1,IF(AND(Weekly[[#This Row],[H Odds &lt;]]&lt;&gt;"",Weekly[[#This Row],[TRUES]]&gt;0,Weekly[[#This Row],[Actual]]=TRUE),AX509+Weekly[[#This Row],[H Odds &lt;]]-1,IF(AND(Weekly[[#This Row],[V Odds &lt;]]&lt;&gt;"",Weekly[[#This Row],[FALSES]]=0),AX509,IF(AND(Weekly[[#This Row],[H Odds &lt;]]&lt;&gt;"",Weekly[[#This Row],[TRUES]]=0),AX509,AX509-1)))))</f>
        <v>109.49999999999996</v>
      </c>
      <c r="AY510" s="37">
        <f>IF(AND(Weekly[[#This Row],[V Odds &lt;]]="",Weekly[[#This Row],[H Odds &lt;]]=""),AY509,IF(AND(Weekly[[#This Row],[V Odds &lt;]]&lt;&gt;"",Weekly[[#This Row],[FALSES]]&gt;0,Weekly[[#This Row],[Actual]]=FALSE),AY509+((Weekly[[#This Row],[V Odds &lt;]]-1)*0.92),IF(AND(Weekly[[#This Row],[H Odds &lt;]]&lt;&gt;"",Weekly[[#This Row],[TRUES]]&gt;0,Weekly[[#This Row],[Actual]]=TRUE),AY509+((Weekly[[#This Row],[H Odds &lt;]]-1)*0.92),IF(AND(Weekly[[#This Row],[V Odds &lt;]]&lt;&gt;"",Weekly[[#This Row],[FALSES]]=0),AY509,IF(AND(Weekly[[#This Row],[H Odds &lt;]]&lt;&gt;"",Weekly[[#This Row],[TRUES]]=0),AY509,AY509-1)))))</f>
        <v>98.100000000000023</v>
      </c>
      <c r="AZ510" s="37">
        <f>IF(AND(Weekly[[#This Row],[V Odds &lt;]]="",Weekly[[#This Row],[H Odds &lt;]]=""),AZ509,IF(AND(Weekly[[#This Row],[V Odds &lt;]]&lt;&gt;"",Weekly[[#This Row],[Actual]]=FALSE),AZ509+Weekly[[#This Row],[V Odds &lt;]]-1,IF(AND(Weekly[[#This Row],[H Odds &lt;]]&lt;&gt;"",Weekly[[#This Row],[Actual]]=TRUE),AZ509+Weekly[[#This Row],[H Odds &lt;]]-1,AZ509-1)))</f>
        <v>100.96999999999997</v>
      </c>
      <c r="BA510" s="38">
        <f>IF(Weekly[[#This Row],[H Odds &lt;]]="",BA509,IF(AND(Weekly[[#This Row],[H Odds &lt;]]&lt;&gt;"",Weekly[[#This Row],[SVC_P]]=TRUE,Weekly[[#This Row],[Actual]]=TRUE),BA509+Weekly[[#This Row],[H Odds &lt;]]-1,IF(AND(Weekly[[#This Row],[H Odds &lt;]]&lt;&gt;"",Weekly[[#This Row],[SVC_P]]=TRUE,Weekly[[#This Row],[Actual]]=FALSE),BA509-1,BA509)))</f>
        <v>78.589999999999989</v>
      </c>
      <c r="BB510" s="38">
        <f>IF(Weekly[[#This Row],[H Odds &lt;]]="",BB509,IF(AND(Weekly[[#This Row],[H Odds &lt;]]&lt;&gt;"",Weekly[[#This Row],[ADBC_P]]=TRUE,Weekly[[#This Row],[Actual]]=TRUE),BB509+Weekly[[#This Row],[H Odds &lt;]]-1,IF(AND(Weekly[[#This Row],[H Odds &lt;]]&lt;&gt;"",Weekly[[#This Row],[ADBC_P]]=TRUE,Weekly[[#This Row],[Actual]]=FALSE),BB509-1,BB509)))</f>
        <v>51.41</v>
      </c>
      <c r="BC510" s="38">
        <f>IF(Weekly[[#This Row],[H Odds &lt;]]="",BC509,IF(AND(Weekly[[#This Row],[H Odds &lt;]]&lt;&gt;"",Weekly[[#This Row],[RFC_P]]=TRUE,Weekly[[#This Row],[Actual]]=TRUE),BC509+Weekly[[#This Row],[H Odds &lt;]]-1,IF(AND(Weekly[[#This Row],[H Odds &lt;]]&lt;&gt;"",Weekly[[#This Row],[RFC_P]]=TRUE,Weekly[[#This Row],[Actual]]=FALSE),BC509-1,BC509)))</f>
        <v>53.109999999999992</v>
      </c>
      <c r="BD510" s="38">
        <f>IF(Weekly[[#This Row],[H Odds &lt;]]="",BD509,IF(AND(Weekly[[#This Row],[H Odds &lt;]]&lt;&gt;"",Weekly[[#This Row],[GBC_P]]=TRUE,Weekly[[#This Row],[Actual]]=TRUE),BD509+Weekly[[#This Row],[H Odds &lt;]]-1,IF(AND(Weekly[[#This Row],[H Odds &lt;]]&lt;&gt;"",Weekly[[#This Row],[GBC_P]]=TRUE,Weekly[[#This Row],[Actual]]=FALSE),BD509-1,BD509)))</f>
        <v>53.110000000000007</v>
      </c>
      <c r="BE510" s="38">
        <f>IF(Weekly[[#This Row],[H Odds &lt;]]="",BE509,IF(AND(Weekly[[#This Row],[H Odds &lt;]]&lt;&gt;"",Weekly[[#This Row],[HGBC_P]]=TRUE,Weekly[[#This Row],[Actual]]=TRUE),BE509+Weekly[[#This Row],[H Odds &lt;]]-1,IF(AND(Weekly[[#This Row],[H Odds &lt;]]&lt;&gt;"",Weekly[[#This Row],[HGBC_P]]=TRUE,Weekly[[#This Row],[Actual]]=FALSE),BE509-1,BE509)))</f>
        <v>57.459999999999994</v>
      </c>
      <c r="BF510" s="38">
        <f>IF(Weekly[[#This Row],[H Odds &lt;]]="",BF509,IF(AND(Weekly[[#This Row],[H Odds &lt;]]&lt;&gt;"",Weekly[[#This Row],[XGB_P]]=TRUE,Weekly[[#This Row],[Actual]]=TRUE),BF509+Weekly[[#This Row],[H Odds &lt;]]-1,IF(AND(Weekly[[#This Row],[H Odds &lt;]]&lt;&gt;"",Weekly[[#This Row],[XGB_P]]=TRUE,Weekly[[#This Row],[Actual]]=FALSE),BF509-1,BF509)))</f>
        <v>63.08</v>
      </c>
      <c r="BG510" s="38">
        <f>IF(Weekly[[#This Row],[H Odds &lt;]]="",BG509,IF(AND(Weekly[[#This Row],[H Odds &lt;]]&lt;&gt;"",Weekly[[#This Row],[QDA_P]]=TRUE,Weekly[[#This Row],[Actual]]=TRUE),BG509+Weekly[[#This Row],[H Odds &lt;]]-1,IF(AND(Weekly[[#This Row],[H Odds &lt;]]&lt;&gt;"",Weekly[[#This Row],[QDA_P]]=TRUE,Weekly[[#This Row],[Actual]]=FALSE),BG509-1,BG509)))</f>
        <v>49.429999999999993</v>
      </c>
      <c r="BH510" s="38">
        <f>IF(Weekly[[#This Row],[H Odds &lt;]]="",BH509,IF(AND(Weekly[[#This Row],[H Odds &lt;]]&lt;&gt;"",Weekly[[#This Row],[KNC_P]]=TRUE,Weekly[[#This Row],[Actual]]=TRUE),BH509+Weekly[[#This Row],[H Odds &lt;]]-1,IF(AND(Weekly[[#This Row],[H Odds &lt;]]&lt;&gt;"",Weekly[[#This Row],[KNC_P]]=TRUE,Weekly[[#This Row],[Actual]]=FALSE),BH509-1,BH509)))</f>
        <v>57.499999999999993</v>
      </c>
      <c r="BI510" s="38">
        <f>IF(Weekly[[#This Row],[H Odds &lt;]]="",BI509,IF(AND(Weekly[[#This Row],[H Odds &lt;]]&lt;&gt;"",Weekly[[#This Row],[TRUES]]&gt;0,Weekly[[#This Row],[Actual]]=TRUE),BI509+Weekly[[#This Row],[H Odds &lt;]]-1,IF(AND(Weekly[[#This Row],[H Odds &lt;]]&lt;&gt;"",Weekly[[#This Row],[TRUES]]=0),BI509,BI509-1)))</f>
        <v>77.589999999999989</v>
      </c>
      <c r="BJ510" s="38">
        <f>IF(Weekly[[#This Row],[H Odds &lt;]]="",BJ509,IF(AND(Weekly[[#This Row],[H Odds &lt;]]&lt;&gt;"",Weekly[[#This Row],[Actual]]=TRUE),BJ509+Weekly[[#This Row],[H Odds &lt;]]-1,IF(AND(Weekly[[#This Row],[H Odds &lt;]]&lt;&gt;"",Weekly[[#This Row],[Actual]]=FALSE),BJ509-1,BJ509)))</f>
        <v>79.489999999999995</v>
      </c>
      <c r="BK510" s="58">
        <f>IF(AND(Weekly[[#This Row],[TRUES]]&gt;4,Weekly[[#This Row],[Actual]]=TRUE),BK509+Weekly[[#This Row],[BF H Odds]]-1,IF(AND(Weekly[[#This Row],[FALSES]]&gt;4,Weekly[[#This Row],[Actual]]=FALSE),BK509+Weekly[[#This Row],[BF V Odds]]-1,IF(AND(Weekly[[#This Row],[TRUES]]&gt;4,Weekly[[#This Row],[Actual]]=FALSE),BK509-1,IF(AND(Weekly[[#This Row],[FALSES]]&gt;4,Weekly[[#This Row],[Actual]]=TRUE),BK509-1,BK509))))</f>
        <v>-7.1399999999999713</v>
      </c>
      <c r="BL510" s="58">
        <f>IF(AND(Weekly[[#This Row],[TRUES]]&gt;5,Weekly[[#This Row],[Actual]]=TRUE),BL509+Weekly[[#This Row],[BF H Odds]]-1,IF(AND(Weekly[[#This Row],[FALSES]]&gt;5,Weekly[[#This Row],[Actual]]=FALSE),BL509+Weekly[[#This Row],[BF V Odds]]-1,IF(AND(Weekly[[#This Row],[TRUES]]&gt;5,Weekly[[#This Row],[Actual]]=FALSE),BL509-1,IF(AND(Weekly[[#This Row],[FALSES]]&gt;5,Weekly[[#This Row],[Actual]]=TRUE),BL509-1,BL509))))</f>
        <v>4.8600000000000216</v>
      </c>
      <c r="BM510" s="58">
        <f>IF(AND(Weekly[[#This Row],[TRUES]]&gt;6,Weekly[[#This Row],[Actual]]=TRUE),BM509+Weekly[[#This Row],[BF H Odds]]-1,IF(AND(Weekly[[#This Row],[FALSES]]&gt;6,Weekly[[#This Row],[Actual]]=FALSE),BM509+Weekly[[#This Row],[BF V Odds]]-1,IF(AND(Weekly[[#This Row],[TRUES]]&gt;6,Weekly[[#This Row],[Actual]]=FALSE),BM509-1,IF(AND(Weekly[[#This Row],[FALSES]]&gt;6,Weekly[[#This Row],[Actual]]=TRUE),BM509-1,BM509))))</f>
        <v>36.800000000000011</v>
      </c>
    </row>
    <row r="511" spans="1:65" x14ac:dyDescent="0.25">
      <c r="A511" s="34"/>
      <c r="B511" s="10">
        <v>44307</v>
      </c>
      <c r="C511" s="17" t="s">
        <v>15</v>
      </c>
      <c r="D511" s="15" t="s">
        <v>30</v>
      </c>
      <c r="E511" t="b">
        <v>0</v>
      </c>
      <c r="F511" t="b">
        <v>0</v>
      </c>
      <c r="G511" t="b">
        <v>1</v>
      </c>
      <c r="H511" t="b">
        <v>0</v>
      </c>
      <c r="I511" t="b">
        <v>1</v>
      </c>
      <c r="J511" t="b">
        <v>1</v>
      </c>
      <c r="K511" t="b">
        <v>0</v>
      </c>
      <c r="L511" t="b">
        <v>0</v>
      </c>
      <c r="O511" t="str">
        <f>IF(Weekly[[#This Row],[H/V]]="H",Weekly[[#This Row],[BF H Odds]],IF(Weekly[[#This Row],[H/V]]="V",Weekly[[#This Row],[BF V Odds]],""))</f>
        <v/>
      </c>
      <c r="P511" t="b">
        <v>1</v>
      </c>
      <c r="R511" s="35">
        <f>IFERROR(IF(Weekly[[#This Row],[Won Bet?]]="yes",R510+(Weekly[[#This Row],[BF Odds]]*Weekly[[#This Row],[BF Stake]])-Weekly[[#This Row],[BF Stake]],R510-Weekly[[#This Row],[BF Stake]]),R510)</f>
        <v>1214.8695000000005</v>
      </c>
      <c r="S511" s="9">
        <f>IFERROR(IF(Weekly[[#This Row],[Won Bet?]]="yes",S510+(((Weekly[[#This Row],[BF Odds]]*Weekly[[#This Row],[BF Stake]])-Weekly[[#This Row],[BF Stake]])*0.92),S510-Weekly[[#This Row],[BF Stake]]),S510)</f>
        <v>1147.7391400000001</v>
      </c>
      <c r="T511">
        <v>2.66</v>
      </c>
      <c r="U511">
        <v>1.59</v>
      </c>
      <c r="V511" s="24">
        <f>IF(Weekly[[#This Row],[Actual]]="","",IF(AND(Weekly[[#This Row],[SVC_P]]=Weekly[[#This Row],[Actual]],Weekly[[#This Row],[SVC_P]]=TRUE),V510+Weekly[[#This Row],[BF H Odds]]-1,IF(AND(Weekly[[#This Row],[SVC_P]]=Weekly[[#This Row],[Actual]],Weekly[[#This Row],[SVC_P]]=FALSE),V510+Weekly[[#This Row],[BF V Odds]]-1,V510-1)))</f>
        <v>52.720000000000049</v>
      </c>
      <c r="W511" s="24">
        <f>IF(Weekly[[#This Row],[Actual]]="","",IF(AND(Weekly[[#This Row],[SVC_P]]=FALSE,Weekly[[#This Row],[Actual]]=TRUE),W510+Weekly[[#This Row],[BF H Odds]]-1,IF(AND(Weekly[[#This Row],[SVC_P]]=TRUE,Weekly[[#This Row],[Actual]]=FALSE,),W510+Weekly[[#This Row],[BF V Odds]]-1,W510-1)))</f>
        <v>-435.14000000000004</v>
      </c>
      <c r="X511" s="24">
        <f>IF(Weekly[[#This Row],[Actual]]="","",IF(AND(Weekly[[#This Row],[ADBC_P]]=Weekly[[#This Row],[Actual]],Weekly[[#This Row],[ADBC_P]]=TRUE),X510+Weekly[[#This Row],[BF H Odds]]-1,IF(AND(Weekly[[#This Row],[ADBC_P]]=Weekly[[#This Row],[Actual]],Weekly[[#This Row],[ADBC_P]]=FALSE),X510+Weekly[[#This Row],[BF V Odds]]-1,X510-1)))</f>
        <v>6.0100000000000193</v>
      </c>
      <c r="Y511" s="24">
        <f>IF(Weekly[[#This Row],[Actual]]="","",IF(AND(Weekly[[#This Row],[ADBC_P]]=FALSE,Weekly[[#This Row],[Actual]]=TRUE),Y510+Weekly[[#This Row],[BF H Odds]]-1,IF(AND(Weekly[[#This Row],[ADBC_P]]=TRUE,Weekly[[#This Row],[Actual]]=FALSE),Y510+Weekly[[#This Row],[BF V Odds]]-1,Y510-1)))</f>
        <v>72.569999999999993</v>
      </c>
      <c r="Z511" s="24">
        <f>IF(Weekly[[#This Row],[Actual]]="","",IF(AND(Weekly[[#This Row],[RFC_P]]=Weekly[[#This Row],[Actual]],Weekly[[#This Row],[RFC_P]]=TRUE),Z510+Weekly[[#This Row],[BF H Odds]]-1,IF(AND(Weekly[[#This Row],[RFC_P]]=Weekly[[#This Row],[Actual]],Weekly[[#This Row],[RFC_P]]=FALSE),Z510+Weekly[[#This Row],[BF V Odds]]-1,Z510-1)))</f>
        <v>22.830000000000009</v>
      </c>
      <c r="AA511" s="24">
        <f>IF(Weekly[[#This Row],[Actual]]="","",IF(AND(Weekly[[#This Row],[RFC_P]]=FALSE,Weekly[[#This Row],[Actual]]=TRUE),AA510+Weekly[[#This Row],[BF H Odds]]-1,IF(AND(Weekly[[#This Row],[RFC_P]]=TRUE,Weekly[[#This Row],[Actual]]=FALSE),AA510+Weekly[[#This Row],[BF V Odds]]-1,AA510-1)))</f>
        <v>55.749999999999972</v>
      </c>
      <c r="AB511" s="24">
        <f>IF(Weekly[[#This Row],[Actual]]="","",IF(AND(Weekly[[#This Row],[GBC_P]]=Weekly[[#This Row],[Actual]],Weekly[[#This Row],[GBC_P]]=TRUE),AB510+Weekly[[#This Row],[BF H Odds]]-1,IF(AND(Weekly[[#This Row],[GBC_P]]=Weekly[[#This Row],[Actual]],Weekly[[#This Row],[GBC_P]]=FALSE),AB510+Weekly[[#This Row],[BF V Odds]]-1,AB510-1)))</f>
        <v>5.3300000000000054</v>
      </c>
      <c r="AC511" s="24">
        <f>IF(Weekly[[#This Row],[Actual]]="","",IF(AND(Weekly[[#This Row],[GBC_P]]=FALSE,Weekly[[#This Row],[Actual]]=TRUE),AC510+Weekly[[#This Row],[BF H Odds]]-1,IF(AND(Weekly[[#This Row],[GBC_P]]=TRUE,Weekly[[#This Row],[Actual]]=FALSE),AC510+Weekly[[#This Row],[BF V Odds]]-1,AC510-1)))</f>
        <v>73.249999999999943</v>
      </c>
      <c r="AD511" s="24">
        <f>IF(Weekly[[#This Row],[Actual]]="","",IF(AND(Weekly[[#This Row],[HGBC_P]]=Weekly[[#This Row],[Actual]],Weekly[[#This Row],[HGBC_P]]=TRUE),AD510+Weekly[[#This Row],[BF H Odds]]-1,IF(AND(Weekly[[#This Row],[HGBC_P]]=Weekly[[#This Row],[Actual]],Weekly[[#This Row],[HGBC_P]]=FALSE),AD510+Weekly[[#This Row],[BF V Odds]]-1,AD510-1)))</f>
        <v>-2.6599999999999753</v>
      </c>
      <c r="AE511" s="24">
        <f>IF(Weekly[[#This Row],[Actual]]="","",IF(AND(Weekly[[#This Row],[HGBC_P]]=FALSE,Weekly[[#This Row],[Actual]]=TRUE),AE510+Weekly[[#This Row],[BF H Odds]]-1,IF(AND(Weekly[[#This Row],[HGBC_P]]=TRUE,Weekly[[#This Row],[Actual]]=FALSE),AE510+Weekly[[#This Row],[BF V Odds]]-1,AE510-1)))</f>
        <v>81.239999999999981</v>
      </c>
      <c r="AF511" s="24">
        <f>IF(Weekly[[#This Row],[Actual]]="","",IF(AND(Weekly[[#This Row],[XGB_P]]=Weekly[[#This Row],[Actual]],Weekly[[#This Row],[XGB_P]]=TRUE),AF510+Weekly[[#This Row],[BF H Odds]]-1,IF(AND(Weekly[[#This Row],[XGB_P]]=Weekly[[#This Row],[Actual]],Weekly[[#This Row],[XGB_P]]=FALSE),AF510+Weekly[[#This Row],[BF V Odds]]-1,AF510-1)))</f>
        <v>23.730000000000022</v>
      </c>
      <c r="AG511" s="24">
        <f>IF(Weekly[[#This Row],[Actual]]="","",IF(AND(Weekly[[#This Row],[XGB_P]]=FALSE,Weekly[[#This Row],[Actual]]=TRUE),AG510+Weekly[[#This Row],[BF H Odds]]-1,IF(AND(Weekly[[#This Row],[XGB_P]]=TRUE,Weekly[[#This Row],[Actual]]=FALSE),AG510+Weekly[[#This Row],[BF V Odds]]-1,AG510-1)))</f>
        <v>54.849999999999987</v>
      </c>
      <c r="AH511" s="24">
        <f>IF(Weekly[[#This Row],[Actual]]="","",IF(AND(Weekly[[#This Row],[QDA_P]]=Weekly[[#This Row],[Actual]],Weekly[[#This Row],[QDA_P]]=TRUE),AH510+Weekly[[#This Row],[BF H Odds]]-1,IF(AND(Weekly[[#This Row],[QDA_P]]=Weekly[[#This Row],[Actual]],Weekly[[#This Row],[QDA_P]]=FALSE),AH510+Weekly[[#This Row],[BF V Odds]]-1,AH510-1)))</f>
        <v>-12.519999999999987</v>
      </c>
      <c r="AI511" s="24">
        <f>IF(Weekly[[#This Row],[Actual]]="","",IF(AND(Weekly[[#This Row],[QDA_P]]=FALSE,Weekly[[#This Row],[Actual]]=TRUE),AI510+Weekly[[#This Row],[BF H Odds]]-1,IF(AND(Weekly[[#This Row],[QDA_P]]=TRUE,Weekly[[#This Row],[Actual]]=FALSE),AI510+Weekly[[#This Row],[BF V Odds]]-1,AI510-1)))</f>
        <v>91.09999999999998</v>
      </c>
      <c r="AJ511" s="24">
        <f>IF(Weekly[[#This Row],[Actual]]="","",IF(AND(Weekly[[#This Row],[KNC_P]]=FALSE,Weekly[[#This Row],[Actual]]=TRUE),AJ510+Weekly[[#This Row],[BF H Odds]]-1,IF(AND(Weekly[[#This Row],[KNC_P]]=TRUE,Weekly[[#This Row],[Actual]]=FALSE),AJ510+Weekly[[#This Row],[BF V Odds]]-1,AJ510-1)))</f>
        <v>64.849999999999966</v>
      </c>
      <c r="AK511" s="24">
        <f>IF(Weekly[[#This Row],[Actual]]="","",IF(AND(Weekly[[#This Row],[KNC_P]]=FALSE,Weekly[[#This Row],[Actual]]=TRUE),AK510+Weekly[[#This Row],[BF H Odds]]-1,IF(AND(Weekly[[#This Row],[KNC_P]]=TRUE,Weekly[[#This Row],[Actual]]=FALSE),AK510+Weekly[[#This Row],[BF V Odds]]-1,AK510-1)))</f>
        <v>63.749999999999957</v>
      </c>
      <c r="AL511" s="30">
        <f>IF(Weekly[[#This Row],[Actual]]="","",COUNTIF(Weekly[[#This Row],[SVC_P]:[QDA_P]],TRUE))</f>
        <v>3</v>
      </c>
      <c r="AM511" s="30">
        <f>IF(Weekly[[#This Row],[Actual]]="","",COUNTIF(Weekly[[#This Row],[SVC_P]:[QDA_P]],FALSE))</f>
        <v>4</v>
      </c>
      <c r="AN511" s="36" t="str">
        <f>IF(AND(Weekly[[#This Row],[BF V Odds]]&gt;$BO$6,Weekly[[#This Row],[BF V Odds]] &lt; $BO$7),Weekly[[#This Row],[BF V Odds]],"")</f>
        <v/>
      </c>
      <c r="AO511" s="36" t="str">
        <f>IF(AND(Weekly[[#This Row],[BF H Odds]]&gt;$BO$6, Weekly[[#This Row],[BF H Odds]] &lt; $BO$7),Weekly[[#This Row],[BF H Odds]],"")</f>
        <v/>
      </c>
      <c r="AP511" s="37">
        <f>IF(AND(Weekly[[#This Row],[V Odds &lt;]]="",Weekly[[#This Row],[H Odds &lt;]]=""),AP510,IF(AND(Weekly[[#This Row],[H Odds &lt;]]&lt;&gt;"",Weekly[[#This Row],[SVC_P]]=TRUE,Weekly[[#This Row],[Actual]]=TRUE),AP510+Weekly[[#This Row],[H Odds &lt;]]-1,IF(AND(Weekly[[#This Row],[V Odds &lt;]]&lt;&gt;"",Weekly[[#This Row],[SVC_P]]=FALSE,Weekly[[#This Row],[Actual]]=FALSE),AP510+Weekly[[#This Row],[V Odds &lt;]]-1,IF(AND(Weekly[[#This Row],[V Odds &lt;]]&lt;&gt;"",Weekly[[#This Row],[SVC_P]]=FALSE,Weekly[[#This Row],[Actual]]=TRUE),AP510-1,IF(AND(Weekly[[#This Row],[H Odds &lt;]]&lt;&gt;"",Weekly[[#This Row],[SVC_P]]=TRUE,Weekly[[#This Row],[Actual]]=FALSE),AP510-1,AP510)))))</f>
        <v>81.63000000000001</v>
      </c>
      <c r="AQ511" s="37">
        <f>IF(AND(Weekly[[#This Row],[V Odds &lt;]]="",Weekly[[#This Row],[H Odds &lt;]]=""),AQ510,IF(AND(Weekly[[#This Row],[H Odds &lt;]]&lt;&gt;"",Weekly[[#This Row],[ADBC_P]]=TRUE,Weekly[[#This Row],[Actual]]=TRUE),AQ510+Weekly[[#This Row],[H Odds &lt;]]-1,IF(AND(Weekly[[#This Row],[V Odds &lt;]]&lt;&gt;"",Weekly[[#This Row],[ADBC_P]]=FALSE,Weekly[[#This Row],[Actual]]=FALSE),AQ510+Weekly[[#This Row],[V Odds &lt;]]-1,IF(AND(Weekly[[#This Row],[V Odds &lt;]]&lt;&gt;"",Weekly[[#This Row],[ADBC_P]]=FALSE,Weekly[[#This Row],[Actual]]=TRUE),AQ510-1,IF(AND(Weekly[[#This Row],[H Odds &lt;]]&lt;&gt;"",Weekly[[#This Row],[ADBC_P]]=TRUE,Weekly[[#This Row],[Actual]]=FALSE),AQ510-1,AQ510)))))</f>
        <v>52.33</v>
      </c>
      <c r="AR511" s="37">
        <f>IF(AND(Weekly[[#This Row],[V Odds &lt;]]="",Weekly[[#This Row],[H Odds &lt;]]=""),AR510,IF(AND(Weekly[[#This Row],[H Odds &lt;]]&lt;&gt;"",Weekly[[#This Row],[RFC_P]]=TRUE,Weekly[[#This Row],[Actual]]=TRUE),AR510+Weekly[[#This Row],[H Odds &lt;]]-1,IF(AND(Weekly[[#This Row],[V Odds &lt;]]&lt;&gt;"",Weekly[[#This Row],[RFC_P]]=FALSE,Weekly[[#This Row],[Actual]]=FALSE),AR510+Weekly[[#This Row],[V Odds &lt;]]-1,IF(AND(Weekly[[#This Row],[V Odds &lt;]]&lt;&gt;"",Weekly[[#This Row],[RFC_P]]=FALSE,Weekly[[#This Row],[Actual]]=TRUE),AR510-1,IF(AND(Weekly[[#This Row],[H Odds &lt;]]&lt;&gt;"",Weekly[[#This Row],[RFC_P]]=TRUE,Weekly[[#This Row],[Actual]]=FALSE),AR510-1,AR510)))))</f>
        <v>71.439999999999984</v>
      </c>
      <c r="AS511" s="37">
        <f>IF(AND(Weekly[[#This Row],[V Odds &lt;]]="",Weekly[[#This Row],[H Odds &lt;]]=""),AS510,IF(AND(Weekly[[#This Row],[H Odds &lt;]]&lt;&gt;"",Weekly[[#This Row],[GBC_P]]=TRUE,Weekly[[#This Row],[Actual]]=TRUE),AS510+Weekly[[#This Row],[H Odds &lt;]]-1,IF(AND(Weekly[[#This Row],[V Odds &lt;]]&lt;&gt;"",Weekly[[#This Row],[GBC_P]]=FALSE,Weekly[[#This Row],[Actual]]=FALSE),AS510+Weekly[[#This Row],[V Odds &lt;]]-1,IF(AND(Weekly[[#This Row],[V Odds &lt;]]&lt;&gt;"",Weekly[[#This Row],[GBC_P]]=FALSE,Weekly[[#This Row],[Actual]]=TRUE),AS510-1,IF(AND(Weekly[[#This Row],[H Odds &lt;]]&lt;&gt;"",Weekly[[#This Row],[GBC_P]]=TRUE,Weekly[[#This Row],[Actual]]=FALSE),AS510-1,AS510)))))</f>
        <v>60.78</v>
      </c>
      <c r="AT511" s="37">
        <f>IF(AND(Weekly[[#This Row],[V Odds &lt;]]="",Weekly[[#This Row],[H Odds &lt;]]=""),AT510,IF(AND(Weekly[[#This Row],[H Odds &lt;]]&lt;&gt;"",Weekly[[#This Row],[HGBC_P]]=TRUE,Weekly[[#This Row],[Actual]]=TRUE),AT510+Weekly[[#This Row],[H Odds &lt;]]-1,IF(AND(Weekly[[#This Row],[V Odds &lt;]]&lt;&gt;"",Weekly[[#This Row],[HGBC_P]]=FALSE,Weekly[[#This Row],[Actual]]=FALSE),AT510+Weekly[[#This Row],[V Odds &lt;]]-1,IF(AND(Weekly[[#This Row],[V Odds &lt;]]&lt;&gt;"",Weekly[[#This Row],[HGBC_P]]=FALSE,Weekly[[#This Row],[Actual]]=TRUE),AT510-1,IF(AND(Weekly[[#This Row],[H Odds &lt;]]&lt;&gt;"",Weekly[[#This Row],[HGBC_P]]=TRUE,Weekly[[#This Row],[Actual]]=FALSE),AT510-1,AT510)))))</f>
        <v>55.16</v>
      </c>
      <c r="AU511" s="37">
        <f>IF(AND(Weekly[[#This Row],[V Odds &lt;]]="",Weekly[[#This Row],[H Odds &lt;]]=""),AU510,IF(AND(Weekly[[#This Row],[H Odds &lt;]]&lt;&gt;"",Weekly[[#This Row],[XGB_P]]=TRUE,Weekly[[#This Row],[Actual]]=TRUE),AU510+Weekly[[#This Row],[H Odds &lt;]]-1,IF(AND(Weekly[[#This Row],[V Odds &lt;]]&lt;&gt;"",Weekly[[#This Row],[XGB_P]]=FALSE,Weekly[[#This Row],[Actual]]=FALSE),AU510+Weekly[[#This Row],[V Odds &lt;]]-1,IF(AND(Weekly[[#This Row],[V Odds &lt;]]&lt;&gt;"",Weekly[[#This Row],[XGB_P]]=FALSE,Weekly[[#This Row],[Actual]]=TRUE),AU510-1,IF(AND(Weekly[[#This Row],[H Odds &lt;]]&lt;&gt;"",Weekly[[#This Row],[XGB_P]]=TRUE,Weekly[[#This Row],[Actual]]=FALSE),AU510-1,AU510)))))</f>
        <v>67.760000000000005</v>
      </c>
      <c r="AV511" s="37">
        <f>IF(AND(Weekly[[#This Row],[V Odds &lt;]]="",Weekly[[#This Row],[H Odds &lt;]]=""),AV510,IF(AND(Weekly[[#This Row],[H Odds &lt;]]&lt;&gt;"",Weekly[[#This Row],[QDA_P]]=TRUE,Weekly[[#This Row],[Actual]]=TRUE),AV510+Weekly[[#This Row],[H Odds &lt;]]-1,IF(AND(Weekly[[#This Row],[V Odds &lt;]]&lt;&gt;"",Weekly[[#This Row],[QDA_P]]=FALSE,Weekly[[#This Row],[Actual]]=FALSE),AV510+Weekly[[#This Row],[V Odds &lt;]]-1,IF(AND(Weekly[[#This Row],[V Odds &lt;]]&lt;&gt;"",Weekly[[#This Row],[QDA_P]]=FALSE,Weekly[[#This Row],[Actual]]=TRUE),AV510-1,IF(AND(Weekly[[#This Row],[H Odds &lt;]]&lt;&gt;"",Weekly[[#This Row],[QDA_P]]=TRUE,Weekly[[#This Row],[Actual]]=FALSE),AV510-1,AV510)))))</f>
        <v>62.299999999999983</v>
      </c>
      <c r="AW511" s="37">
        <f>IF(AND(Weekly[[#This Row],[H Odds &lt;]]="",Weekly[[#This Row],[V Odds &lt;]]=""),AW510,IF(AND(Weekly[[#This Row],[KNC_P]]=Weekly[[#This Row],[Actual]],Weekly[[#This Row],[KNC_P]]=TRUE),AW510+Weekly[[#This Row],[BF H Odds]]-1,IF(AND(Weekly[[#This Row],[KNC_P]]=Weekly[[#This Row],[Actual]],Weekly[[#This Row],[KNC_P]]=FALSE),AW510+Weekly[[#This Row],[BF V Odds]]-1,AW510-1)))</f>
        <v>52.63000000000001</v>
      </c>
      <c r="AX511" s="37">
        <f>IF(AND(Weekly[[#This Row],[V Odds &lt;]]="",Weekly[[#This Row],[H Odds &lt;]]=""),AX510,IF(AND(Weekly[[#This Row],[V Odds &lt;]]&lt;&gt;"",Weekly[[#This Row],[FALSES]]&gt;0,Weekly[[#This Row],[Actual]]=FALSE),AX510+Weekly[[#This Row],[V Odds &lt;]]-1,IF(AND(Weekly[[#This Row],[H Odds &lt;]]&lt;&gt;"",Weekly[[#This Row],[TRUES]]&gt;0,Weekly[[#This Row],[Actual]]=TRUE),AX510+Weekly[[#This Row],[H Odds &lt;]]-1,IF(AND(Weekly[[#This Row],[V Odds &lt;]]&lt;&gt;"",Weekly[[#This Row],[FALSES]]=0),AX510,IF(AND(Weekly[[#This Row],[H Odds &lt;]]&lt;&gt;"",Weekly[[#This Row],[TRUES]]=0),AX510,AX510-1)))))</f>
        <v>109.49999999999996</v>
      </c>
      <c r="AY511" s="37">
        <f>IF(AND(Weekly[[#This Row],[V Odds &lt;]]="",Weekly[[#This Row],[H Odds &lt;]]=""),AY510,IF(AND(Weekly[[#This Row],[V Odds &lt;]]&lt;&gt;"",Weekly[[#This Row],[FALSES]]&gt;0,Weekly[[#This Row],[Actual]]=FALSE),AY510+((Weekly[[#This Row],[V Odds &lt;]]-1)*0.92),IF(AND(Weekly[[#This Row],[H Odds &lt;]]&lt;&gt;"",Weekly[[#This Row],[TRUES]]&gt;0,Weekly[[#This Row],[Actual]]=TRUE),AY510+((Weekly[[#This Row],[H Odds &lt;]]-1)*0.92),IF(AND(Weekly[[#This Row],[V Odds &lt;]]&lt;&gt;"",Weekly[[#This Row],[FALSES]]=0),AY510,IF(AND(Weekly[[#This Row],[H Odds &lt;]]&lt;&gt;"",Weekly[[#This Row],[TRUES]]=0),AY510,AY510-1)))))</f>
        <v>98.100000000000023</v>
      </c>
      <c r="AZ511" s="37">
        <f>IF(AND(Weekly[[#This Row],[V Odds &lt;]]="",Weekly[[#This Row],[H Odds &lt;]]=""),AZ510,IF(AND(Weekly[[#This Row],[V Odds &lt;]]&lt;&gt;"",Weekly[[#This Row],[Actual]]=FALSE),AZ510+Weekly[[#This Row],[V Odds &lt;]]-1,IF(AND(Weekly[[#This Row],[H Odds &lt;]]&lt;&gt;"",Weekly[[#This Row],[Actual]]=TRUE),AZ510+Weekly[[#This Row],[H Odds &lt;]]-1,AZ510-1)))</f>
        <v>100.96999999999997</v>
      </c>
      <c r="BA511" s="38">
        <f>IF(Weekly[[#This Row],[H Odds &lt;]]="",BA510,IF(AND(Weekly[[#This Row],[H Odds &lt;]]&lt;&gt;"",Weekly[[#This Row],[SVC_P]]=TRUE,Weekly[[#This Row],[Actual]]=TRUE),BA510+Weekly[[#This Row],[H Odds &lt;]]-1,IF(AND(Weekly[[#This Row],[H Odds &lt;]]&lt;&gt;"",Weekly[[#This Row],[SVC_P]]=TRUE,Weekly[[#This Row],[Actual]]=FALSE),BA510-1,BA510)))</f>
        <v>78.589999999999989</v>
      </c>
      <c r="BB511" s="38">
        <f>IF(Weekly[[#This Row],[H Odds &lt;]]="",BB510,IF(AND(Weekly[[#This Row],[H Odds &lt;]]&lt;&gt;"",Weekly[[#This Row],[ADBC_P]]=TRUE,Weekly[[#This Row],[Actual]]=TRUE),BB510+Weekly[[#This Row],[H Odds &lt;]]-1,IF(AND(Weekly[[#This Row],[H Odds &lt;]]&lt;&gt;"",Weekly[[#This Row],[ADBC_P]]=TRUE,Weekly[[#This Row],[Actual]]=FALSE),BB510-1,BB510)))</f>
        <v>51.41</v>
      </c>
      <c r="BC511" s="38">
        <f>IF(Weekly[[#This Row],[H Odds &lt;]]="",BC510,IF(AND(Weekly[[#This Row],[H Odds &lt;]]&lt;&gt;"",Weekly[[#This Row],[RFC_P]]=TRUE,Weekly[[#This Row],[Actual]]=TRUE),BC510+Weekly[[#This Row],[H Odds &lt;]]-1,IF(AND(Weekly[[#This Row],[H Odds &lt;]]&lt;&gt;"",Weekly[[#This Row],[RFC_P]]=TRUE,Weekly[[#This Row],[Actual]]=FALSE),BC510-1,BC510)))</f>
        <v>53.109999999999992</v>
      </c>
      <c r="BD511" s="38">
        <f>IF(Weekly[[#This Row],[H Odds &lt;]]="",BD510,IF(AND(Weekly[[#This Row],[H Odds &lt;]]&lt;&gt;"",Weekly[[#This Row],[GBC_P]]=TRUE,Weekly[[#This Row],[Actual]]=TRUE),BD510+Weekly[[#This Row],[H Odds &lt;]]-1,IF(AND(Weekly[[#This Row],[H Odds &lt;]]&lt;&gt;"",Weekly[[#This Row],[GBC_P]]=TRUE,Weekly[[#This Row],[Actual]]=FALSE),BD510-1,BD510)))</f>
        <v>53.110000000000007</v>
      </c>
      <c r="BE511" s="38">
        <f>IF(Weekly[[#This Row],[H Odds &lt;]]="",BE510,IF(AND(Weekly[[#This Row],[H Odds &lt;]]&lt;&gt;"",Weekly[[#This Row],[HGBC_P]]=TRUE,Weekly[[#This Row],[Actual]]=TRUE),BE510+Weekly[[#This Row],[H Odds &lt;]]-1,IF(AND(Weekly[[#This Row],[H Odds &lt;]]&lt;&gt;"",Weekly[[#This Row],[HGBC_P]]=TRUE,Weekly[[#This Row],[Actual]]=FALSE),BE510-1,BE510)))</f>
        <v>57.459999999999994</v>
      </c>
      <c r="BF511" s="38">
        <f>IF(Weekly[[#This Row],[H Odds &lt;]]="",BF510,IF(AND(Weekly[[#This Row],[H Odds &lt;]]&lt;&gt;"",Weekly[[#This Row],[XGB_P]]=TRUE,Weekly[[#This Row],[Actual]]=TRUE),BF510+Weekly[[#This Row],[H Odds &lt;]]-1,IF(AND(Weekly[[#This Row],[H Odds &lt;]]&lt;&gt;"",Weekly[[#This Row],[XGB_P]]=TRUE,Weekly[[#This Row],[Actual]]=FALSE),BF510-1,BF510)))</f>
        <v>63.08</v>
      </c>
      <c r="BG511" s="38">
        <f>IF(Weekly[[#This Row],[H Odds &lt;]]="",BG510,IF(AND(Weekly[[#This Row],[H Odds &lt;]]&lt;&gt;"",Weekly[[#This Row],[QDA_P]]=TRUE,Weekly[[#This Row],[Actual]]=TRUE),BG510+Weekly[[#This Row],[H Odds &lt;]]-1,IF(AND(Weekly[[#This Row],[H Odds &lt;]]&lt;&gt;"",Weekly[[#This Row],[QDA_P]]=TRUE,Weekly[[#This Row],[Actual]]=FALSE),BG510-1,BG510)))</f>
        <v>49.429999999999993</v>
      </c>
      <c r="BH511" s="38">
        <f>IF(Weekly[[#This Row],[H Odds &lt;]]="",BH510,IF(AND(Weekly[[#This Row],[H Odds &lt;]]&lt;&gt;"",Weekly[[#This Row],[KNC_P]]=TRUE,Weekly[[#This Row],[Actual]]=TRUE),BH510+Weekly[[#This Row],[H Odds &lt;]]-1,IF(AND(Weekly[[#This Row],[H Odds &lt;]]&lt;&gt;"",Weekly[[#This Row],[KNC_P]]=TRUE,Weekly[[#This Row],[Actual]]=FALSE),BH510-1,BH510)))</f>
        <v>57.499999999999993</v>
      </c>
      <c r="BI511" s="38">
        <f>IF(Weekly[[#This Row],[H Odds &lt;]]="",BI510,IF(AND(Weekly[[#This Row],[H Odds &lt;]]&lt;&gt;"",Weekly[[#This Row],[TRUES]]&gt;0,Weekly[[#This Row],[Actual]]=TRUE),BI510+Weekly[[#This Row],[H Odds &lt;]]-1,IF(AND(Weekly[[#This Row],[H Odds &lt;]]&lt;&gt;"",Weekly[[#This Row],[TRUES]]=0),BI510,BI510-1)))</f>
        <v>77.589999999999989</v>
      </c>
      <c r="BJ511" s="38">
        <f>IF(Weekly[[#This Row],[H Odds &lt;]]="",BJ510,IF(AND(Weekly[[#This Row],[H Odds &lt;]]&lt;&gt;"",Weekly[[#This Row],[Actual]]=TRUE),BJ510+Weekly[[#This Row],[H Odds &lt;]]-1,IF(AND(Weekly[[#This Row],[H Odds &lt;]]&lt;&gt;"",Weekly[[#This Row],[Actual]]=FALSE),BJ510-1,BJ510)))</f>
        <v>79.489999999999995</v>
      </c>
      <c r="BK511" s="58">
        <f>IF(AND(Weekly[[#This Row],[TRUES]]&gt;4,Weekly[[#This Row],[Actual]]=TRUE),BK510+Weekly[[#This Row],[BF H Odds]]-1,IF(AND(Weekly[[#This Row],[FALSES]]&gt;4,Weekly[[#This Row],[Actual]]=FALSE),BK510+Weekly[[#This Row],[BF V Odds]]-1,IF(AND(Weekly[[#This Row],[TRUES]]&gt;4,Weekly[[#This Row],[Actual]]=FALSE),BK510-1,IF(AND(Weekly[[#This Row],[FALSES]]&gt;4,Weekly[[#This Row],[Actual]]=TRUE),BK510-1,BK510))))</f>
        <v>-7.1399999999999713</v>
      </c>
      <c r="BL511" s="58">
        <f>IF(AND(Weekly[[#This Row],[TRUES]]&gt;5,Weekly[[#This Row],[Actual]]=TRUE),BL510+Weekly[[#This Row],[BF H Odds]]-1,IF(AND(Weekly[[#This Row],[FALSES]]&gt;5,Weekly[[#This Row],[Actual]]=FALSE),BL510+Weekly[[#This Row],[BF V Odds]]-1,IF(AND(Weekly[[#This Row],[TRUES]]&gt;5,Weekly[[#This Row],[Actual]]=FALSE),BL510-1,IF(AND(Weekly[[#This Row],[FALSES]]&gt;5,Weekly[[#This Row],[Actual]]=TRUE),BL510-1,BL510))))</f>
        <v>4.8600000000000216</v>
      </c>
      <c r="BM511" s="58">
        <f>IF(AND(Weekly[[#This Row],[TRUES]]&gt;6,Weekly[[#This Row],[Actual]]=TRUE),BM510+Weekly[[#This Row],[BF H Odds]]-1,IF(AND(Weekly[[#This Row],[FALSES]]&gt;6,Weekly[[#This Row],[Actual]]=FALSE),BM510+Weekly[[#This Row],[BF V Odds]]-1,IF(AND(Weekly[[#This Row],[TRUES]]&gt;6,Weekly[[#This Row],[Actual]]=FALSE),BM510-1,IF(AND(Weekly[[#This Row],[FALSES]]&gt;6,Weekly[[#This Row],[Actual]]=TRUE),BM510-1,BM510))))</f>
        <v>36.800000000000011</v>
      </c>
    </row>
    <row r="512" spans="1:65" x14ac:dyDescent="0.25">
      <c r="A512" s="34"/>
      <c r="B512" s="10">
        <v>44307</v>
      </c>
      <c r="C512" s="17" t="s">
        <v>33</v>
      </c>
      <c r="D512" s="15" t="s">
        <v>32</v>
      </c>
      <c r="E512" t="b">
        <v>1</v>
      </c>
      <c r="F512" t="b">
        <v>1</v>
      </c>
      <c r="G512" t="b">
        <v>1</v>
      </c>
      <c r="H512" t="b">
        <v>0</v>
      </c>
      <c r="I512" t="b">
        <v>1</v>
      </c>
      <c r="J512" t="b">
        <v>1</v>
      </c>
      <c r="K512" t="b">
        <v>0</v>
      </c>
      <c r="L512" t="b">
        <v>1</v>
      </c>
      <c r="O512" t="str">
        <f>IF(Weekly[[#This Row],[H/V]]="H",Weekly[[#This Row],[BF H Odds]],IF(Weekly[[#This Row],[H/V]]="V",Weekly[[#This Row],[BF V Odds]],""))</f>
        <v/>
      </c>
      <c r="P512" t="b">
        <v>1</v>
      </c>
      <c r="R512" s="35">
        <f>IFERROR(IF(Weekly[[#This Row],[Won Bet?]]="yes",R511+(Weekly[[#This Row],[BF Odds]]*Weekly[[#This Row],[BF Stake]])-Weekly[[#This Row],[BF Stake]],R511-Weekly[[#This Row],[BF Stake]]),R511)</f>
        <v>1214.8695000000005</v>
      </c>
      <c r="S512" s="9">
        <f>IFERROR(IF(Weekly[[#This Row],[Won Bet?]]="yes",S511+(((Weekly[[#This Row],[BF Odds]]*Weekly[[#This Row],[BF Stake]])-Weekly[[#This Row],[BF Stake]])*0.92),S511-Weekly[[#This Row],[BF Stake]]),S511)</f>
        <v>1147.7391400000001</v>
      </c>
      <c r="T512">
        <v>1.83</v>
      </c>
      <c r="U512">
        <v>2.1800000000000002</v>
      </c>
      <c r="V512" s="24">
        <f>IF(Weekly[[#This Row],[Actual]]="","",IF(AND(Weekly[[#This Row],[SVC_P]]=Weekly[[#This Row],[Actual]],Weekly[[#This Row],[SVC_P]]=TRUE),V511+Weekly[[#This Row],[BF H Odds]]-1,IF(AND(Weekly[[#This Row],[SVC_P]]=Weekly[[#This Row],[Actual]],Weekly[[#This Row],[SVC_P]]=FALSE),V511+Weekly[[#This Row],[BF V Odds]]-1,V511-1)))</f>
        <v>53.900000000000048</v>
      </c>
      <c r="W512" s="24">
        <f>IF(Weekly[[#This Row],[Actual]]="","",IF(AND(Weekly[[#This Row],[SVC_P]]=FALSE,Weekly[[#This Row],[Actual]]=TRUE),W511+Weekly[[#This Row],[BF H Odds]]-1,IF(AND(Weekly[[#This Row],[SVC_P]]=TRUE,Weekly[[#This Row],[Actual]]=FALSE,),W511+Weekly[[#This Row],[BF V Odds]]-1,W511-1)))</f>
        <v>-436.14000000000004</v>
      </c>
      <c r="X512" s="24">
        <f>IF(Weekly[[#This Row],[Actual]]="","",IF(AND(Weekly[[#This Row],[ADBC_P]]=Weekly[[#This Row],[Actual]],Weekly[[#This Row],[ADBC_P]]=TRUE),X511+Weekly[[#This Row],[BF H Odds]]-1,IF(AND(Weekly[[#This Row],[ADBC_P]]=Weekly[[#This Row],[Actual]],Weekly[[#This Row],[ADBC_P]]=FALSE),X511+Weekly[[#This Row],[BF V Odds]]-1,X511-1)))</f>
        <v>7.190000000000019</v>
      </c>
      <c r="Y512" s="24">
        <f>IF(Weekly[[#This Row],[Actual]]="","",IF(AND(Weekly[[#This Row],[ADBC_P]]=FALSE,Weekly[[#This Row],[Actual]]=TRUE),Y511+Weekly[[#This Row],[BF H Odds]]-1,IF(AND(Weekly[[#This Row],[ADBC_P]]=TRUE,Weekly[[#This Row],[Actual]]=FALSE),Y511+Weekly[[#This Row],[BF V Odds]]-1,Y511-1)))</f>
        <v>71.569999999999993</v>
      </c>
      <c r="Z512" s="24">
        <f>IF(Weekly[[#This Row],[Actual]]="","",IF(AND(Weekly[[#This Row],[RFC_P]]=Weekly[[#This Row],[Actual]],Weekly[[#This Row],[RFC_P]]=TRUE),Z511+Weekly[[#This Row],[BF H Odds]]-1,IF(AND(Weekly[[#This Row],[RFC_P]]=Weekly[[#This Row],[Actual]],Weekly[[#This Row],[RFC_P]]=FALSE),Z511+Weekly[[#This Row],[BF V Odds]]-1,Z511-1)))</f>
        <v>24.010000000000009</v>
      </c>
      <c r="AA512" s="24">
        <f>IF(Weekly[[#This Row],[Actual]]="","",IF(AND(Weekly[[#This Row],[RFC_P]]=FALSE,Weekly[[#This Row],[Actual]]=TRUE),AA511+Weekly[[#This Row],[BF H Odds]]-1,IF(AND(Weekly[[#This Row],[RFC_P]]=TRUE,Weekly[[#This Row],[Actual]]=FALSE),AA511+Weekly[[#This Row],[BF V Odds]]-1,AA511-1)))</f>
        <v>54.749999999999972</v>
      </c>
      <c r="AB512" s="24">
        <f>IF(Weekly[[#This Row],[Actual]]="","",IF(AND(Weekly[[#This Row],[GBC_P]]=Weekly[[#This Row],[Actual]],Weekly[[#This Row],[GBC_P]]=TRUE),AB511+Weekly[[#This Row],[BF H Odds]]-1,IF(AND(Weekly[[#This Row],[GBC_P]]=Weekly[[#This Row],[Actual]],Weekly[[#This Row],[GBC_P]]=FALSE),AB511+Weekly[[#This Row],[BF V Odds]]-1,AB511-1)))</f>
        <v>4.3300000000000054</v>
      </c>
      <c r="AC512" s="24">
        <f>IF(Weekly[[#This Row],[Actual]]="","",IF(AND(Weekly[[#This Row],[GBC_P]]=FALSE,Weekly[[#This Row],[Actual]]=TRUE),AC511+Weekly[[#This Row],[BF H Odds]]-1,IF(AND(Weekly[[#This Row],[GBC_P]]=TRUE,Weekly[[#This Row],[Actual]]=FALSE),AC511+Weekly[[#This Row],[BF V Odds]]-1,AC511-1)))</f>
        <v>74.42999999999995</v>
      </c>
      <c r="AD512" s="24">
        <f>IF(Weekly[[#This Row],[Actual]]="","",IF(AND(Weekly[[#This Row],[HGBC_P]]=Weekly[[#This Row],[Actual]],Weekly[[#This Row],[HGBC_P]]=TRUE),AD511+Weekly[[#This Row],[BF H Odds]]-1,IF(AND(Weekly[[#This Row],[HGBC_P]]=Weekly[[#This Row],[Actual]],Weekly[[#This Row],[HGBC_P]]=FALSE),AD511+Weekly[[#This Row],[BF V Odds]]-1,AD511-1)))</f>
        <v>-1.4799999999999751</v>
      </c>
      <c r="AE512" s="24">
        <f>IF(Weekly[[#This Row],[Actual]]="","",IF(AND(Weekly[[#This Row],[HGBC_P]]=FALSE,Weekly[[#This Row],[Actual]]=TRUE),AE511+Weekly[[#This Row],[BF H Odds]]-1,IF(AND(Weekly[[#This Row],[HGBC_P]]=TRUE,Weekly[[#This Row],[Actual]]=FALSE),AE511+Weekly[[#This Row],[BF V Odds]]-1,AE511-1)))</f>
        <v>80.239999999999981</v>
      </c>
      <c r="AF512" s="24">
        <f>IF(Weekly[[#This Row],[Actual]]="","",IF(AND(Weekly[[#This Row],[XGB_P]]=Weekly[[#This Row],[Actual]],Weekly[[#This Row],[XGB_P]]=TRUE),AF511+Weekly[[#This Row],[BF H Odds]]-1,IF(AND(Weekly[[#This Row],[XGB_P]]=Weekly[[#This Row],[Actual]],Weekly[[#This Row],[XGB_P]]=FALSE),AF511+Weekly[[#This Row],[BF V Odds]]-1,AF511-1)))</f>
        <v>24.910000000000021</v>
      </c>
      <c r="AG512" s="24">
        <f>IF(Weekly[[#This Row],[Actual]]="","",IF(AND(Weekly[[#This Row],[XGB_P]]=FALSE,Weekly[[#This Row],[Actual]]=TRUE),AG511+Weekly[[#This Row],[BF H Odds]]-1,IF(AND(Weekly[[#This Row],[XGB_P]]=TRUE,Weekly[[#This Row],[Actual]]=FALSE),AG511+Weekly[[#This Row],[BF V Odds]]-1,AG511-1)))</f>
        <v>53.849999999999987</v>
      </c>
      <c r="AH512" s="24">
        <f>IF(Weekly[[#This Row],[Actual]]="","",IF(AND(Weekly[[#This Row],[QDA_P]]=Weekly[[#This Row],[Actual]],Weekly[[#This Row],[QDA_P]]=TRUE),AH511+Weekly[[#This Row],[BF H Odds]]-1,IF(AND(Weekly[[#This Row],[QDA_P]]=Weekly[[#This Row],[Actual]],Weekly[[#This Row],[QDA_P]]=FALSE),AH511+Weekly[[#This Row],[BF V Odds]]-1,AH511-1)))</f>
        <v>-13.519999999999987</v>
      </c>
      <c r="AI512" s="24">
        <f>IF(Weekly[[#This Row],[Actual]]="","",IF(AND(Weekly[[#This Row],[QDA_P]]=FALSE,Weekly[[#This Row],[Actual]]=TRUE),AI511+Weekly[[#This Row],[BF H Odds]]-1,IF(AND(Weekly[[#This Row],[QDA_P]]=TRUE,Weekly[[#This Row],[Actual]]=FALSE),AI511+Weekly[[#This Row],[BF V Odds]]-1,AI511-1)))</f>
        <v>92.279999999999987</v>
      </c>
      <c r="AJ512" s="24">
        <f>IF(Weekly[[#This Row],[Actual]]="","",IF(AND(Weekly[[#This Row],[KNC_P]]=FALSE,Weekly[[#This Row],[Actual]]=TRUE),AJ511+Weekly[[#This Row],[BF H Odds]]-1,IF(AND(Weekly[[#This Row],[KNC_P]]=TRUE,Weekly[[#This Row],[Actual]]=FALSE),AJ511+Weekly[[#This Row],[BF V Odds]]-1,AJ511-1)))</f>
        <v>63.849999999999966</v>
      </c>
      <c r="AK512" s="24">
        <f>IF(Weekly[[#This Row],[Actual]]="","",IF(AND(Weekly[[#This Row],[KNC_P]]=FALSE,Weekly[[#This Row],[Actual]]=TRUE),AK511+Weekly[[#This Row],[BF H Odds]]-1,IF(AND(Weekly[[#This Row],[KNC_P]]=TRUE,Weekly[[#This Row],[Actual]]=FALSE),AK511+Weekly[[#This Row],[BF V Odds]]-1,AK511-1)))</f>
        <v>62.749999999999957</v>
      </c>
      <c r="AL512" s="30">
        <f>IF(Weekly[[#This Row],[Actual]]="","",COUNTIF(Weekly[[#This Row],[SVC_P]:[QDA_P]],TRUE))</f>
        <v>5</v>
      </c>
      <c r="AM512" s="30">
        <f>IF(Weekly[[#This Row],[Actual]]="","",COUNTIF(Weekly[[#This Row],[SVC_P]:[QDA_P]],FALSE))</f>
        <v>2</v>
      </c>
      <c r="AN512" s="36" t="str">
        <f>IF(AND(Weekly[[#This Row],[BF V Odds]]&gt;$BO$6,Weekly[[#This Row],[BF V Odds]] &lt; $BO$7),Weekly[[#This Row],[BF V Odds]],"")</f>
        <v/>
      </c>
      <c r="AO512" s="36" t="str">
        <f>IF(AND(Weekly[[#This Row],[BF H Odds]]&gt;$BO$6, Weekly[[#This Row],[BF H Odds]] &lt; $BO$7),Weekly[[#This Row],[BF H Odds]],"")</f>
        <v/>
      </c>
      <c r="AP512" s="37">
        <f>IF(AND(Weekly[[#This Row],[V Odds &lt;]]="",Weekly[[#This Row],[H Odds &lt;]]=""),AP511,IF(AND(Weekly[[#This Row],[H Odds &lt;]]&lt;&gt;"",Weekly[[#This Row],[SVC_P]]=TRUE,Weekly[[#This Row],[Actual]]=TRUE),AP511+Weekly[[#This Row],[H Odds &lt;]]-1,IF(AND(Weekly[[#This Row],[V Odds &lt;]]&lt;&gt;"",Weekly[[#This Row],[SVC_P]]=FALSE,Weekly[[#This Row],[Actual]]=FALSE),AP511+Weekly[[#This Row],[V Odds &lt;]]-1,IF(AND(Weekly[[#This Row],[V Odds &lt;]]&lt;&gt;"",Weekly[[#This Row],[SVC_P]]=FALSE,Weekly[[#This Row],[Actual]]=TRUE),AP511-1,IF(AND(Weekly[[#This Row],[H Odds &lt;]]&lt;&gt;"",Weekly[[#This Row],[SVC_P]]=TRUE,Weekly[[#This Row],[Actual]]=FALSE),AP511-1,AP511)))))</f>
        <v>81.63000000000001</v>
      </c>
      <c r="AQ512" s="37">
        <f>IF(AND(Weekly[[#This Row],[V Odds &lt;]]="",Weekly[[#This Row],[H Odds &lt;]]=""),AQ511,IF(AND(Weekly[[#This Row],[H Odds &lt;]]&lt;&gt;"",Weekly[[#This Row],[ADBC_P]]=TRUE,Weekly[[#This Row],[Actual]]=TRUE),AQ511+Weekly[[#This Row],[H Odds &lt;]]-1,IF(AND(Weekly[[#This Row],[V Odds &lt;]]&lt;&gt;"",Weekly[[#This Row],[ADBC_P]]=FALSE,Weekly[[#This Row],[Actual]]=FALSE),AQ511+Weekly[[#This Row],[V Odds &lt;]]-1,IF(AND(Weekly[[#This Row],[V Odds &lt;]]&lt;&gt;"",Weekly[[#This Row],[ADBC_P]]=FALSE,Weekly[[#This Row],[Actual]]=TRUE),AQ511-1,IF(AND(Weekly[[#This Row],[H Odds &lt;]]&lt;&gt;"",Weekly[[#This Row],[ADBC_P]]=TRUE,Weekly[[#This Row],[Actual]]=FALSE),AQ511-1,AQ511)))))</f>
        <v>52.33</v>
      </c>
      <c r="AR512" s="37">
        <f>IF(AND(Weekly[[#This Row],[V Odds &lt;]]="",Weekly[[#This Row],[H Odds &lt;]]=""),AR511,IF(AND(Weekly[[#This Row],[H Odds &lt;]]&lt;&gt;"",Weekly[[#This Row],[RFC_P]]=TRUE,Weekly[[#This Row],[Actual]]=TRUE),AR511+Weekly[[#This Row],[H Odds &lt;]]-1,IF(AND(Weekly[[#This Row],[V Odds &lt;]]&lt;&gt;"",Weekly[[#This Row],[RFC_P]]=FALSE,Weekly[[#This Row],[Actual]]=FALSE),AR511+Weekly[[#This Row],[V Odds &lt;]]-1,IF(AND(Weekly[[#This Row],[V Odds &lt;]]&lt;&gt;"",Weekly[[#This Row],[RFC_P]]=FALSE,Weekly[[#This Row],[Actual]]=TRUE),AR511-1,IF(AND(Weekly[[#This Row],[H Odds &lt;]]&lt;&gt;"",Weekly[[#This Row],[RFC_P]]=TRUE,Weekly[[#This Row],[Actual]]=FALSE),AR511-1,AR511)))))</f>
        <v>71.439999999999984</v>
      </c>
      <c r="AS512" s="37">
        <f>IF(AND(Weekly[[#This Row],[V Odds &lt;]]="",Weekly[[#This Row],[H Odds &lt;]]=""),AS511,IF(AND(Weekly[[#This Row],[H Odds &lt;]]&lt;&gt;"",Weekly[[#This Row],[GBC_P]]=TRUE,Weekly[[#This Row],[Actual]]=TRUE),AS511+Weekly[[#This Row],[H Odds &lt;]]-1,IF(AND(Weekly[[#This Row],[V Odds &lt;]]&lt;&gt;"",Weekly[[#This Row],[GBC_P]]=FALSE,Weekly[[#This Row],[Actual]]=FALSE),AS511+Weekly[[#This Row],[V Odds &lt;]]-1,IF(AND(Weekly[[#This Row],[V Odds &lt;]]&lt;&gt;"",Weekly[[#This Row],[GBC_P]]=FALSE,Weekly[[#This Row],[Actual]]=TRUE),AS511-1,IF(AND(Weekly[[#This Row],[H Odds &lt;]]&lt;&gt;"",Weekly[[#This Row],[GBC_P]]=TRUE,Weekly[[#This Row],[Actual]]=FALSE),AS511-1,AS511)))))</f>
        <v>60.78</v>
      </c>
      <c r="AT512" s="37">
        <f>IF(AND(Weekly[[#This Row],[V Odds &lt;]]="",Weekly[[#This Row],[H Odds &lt;]]=""),AT511,IF(AND(Weekly[[#This Row],[H Odds &lt;]]&lt;&gt;"",Weekly[[#This Row],[HGBC_P]]=TRUE,Weekly[[#This Row],[Actual]]=TRUE),AT511+Weekly[[#This Row],[H Odds &lt;]]-1,IF(AND(Weekly[[#This Row],[V Odds &lt;]]&lt;&gt;"",Weekly[[#This Row],[HGBC_P]]=FALSE,Weekly[[#This Row],[Actual]]=FALSE),AT511+Weekly[[#This Row],[V Odds &lt;]]-1,IF(AND(Weekly[[#This Row],[V Odds &lt;]]&lt;&gt;"",Weekly[[#This Row],[HGBC_P]]=FALSE,Weekly[[#This Row],[Actual]]=TRUE),AT511-1,IF(AND(Weekly[[#This Row],[H Odds &lt;]]&lt;&gt;"",Weekly[[#This Row],[HGBC_P]]=TRUE,Weekly[[#This Row],[Actual]]=FALSE),AT511-1,AT511)))))</f>
        <v>55.16</v>
      </c>
      <c r="AU512" s="37">
        <f>IF(AND(Weekly[[#This Row],[V Odds &lt;]]="",Weekly[[#This Row],[H Odds &lt;]]=""),AU511,IF(AND(Weekly[[#This Row],[H Odds &lt;]]&lt;&gt;"",Weekly[[#This Row],[XGB_P]]=TRUE,Weekly[[#This Row],[Actual]]=TRUE),AU511+Weekly[[#This Row],[H Odds &lt;]]-1,IF(AND(Weekly[[#This Row],[V Odds &lt;]]&lt;&gt;"",Weekly[[#This Row],[XGB_P]]=FALSE,Weekly[[#This Row],[Actual]]=FALSE),AU511+Weekly[[#This Row],[V Odds &lt;]]-1,IF(AND(Weekly[[#This Row],[V Odds &lt;]]&lt;&gt;"",Weekly[[#This Row],[XGB_P]]=FALSE,Weekly[[#This Row],[Actual]]=TRUE),AU511-1,IF(AND(Weekly[[#This Row],[H Odds &lt;]]&lt;&gt;"",Weekly[[#This Row],[XGB_P]]=TRUE,Weekly[[#This Row],[Actual]]=FALSE),AU511-1,AU511)))))</f>
        <v>67.760000000000005</v>
      </c>
      <c r="AV512" s="37">
        <f>IF(AND(Weekly[[#This Row],[V Odds &lt;]]="",Weekly[[#This Row],[H Odds &lt;]]=""),AV511,IF(AND(Weekly[[#This Row],[H Odds &lt;]]&lt;&gt;"",Weekly[[#This Row],[QDA_P]]=TRUE,Weekly[[#This Row],[Actual]]=TRUE),AV511+Weekly[[#This Row],[H Odds &lt;]]-1,IF(AND(Weekly[[#This Row],[V Odds &lt;]]&lt;&gt;"",Weekly[[#This Row],[QDA_P]]=FALSE,Weekly[[#This Row],[Actual]]=FALSE),AV511+Weekly[[#This Row],[V Odds &lt;]]-1,IF(AND(Weekly[[#This Row],[V Odds &lt;]]&lt;&gt;"",Weekly[[#This Row],[QDA_P]]=FALSE,Weekly[[#This Row],[Actual]]=TRUE),AV511-1,IF(AND(Weekly[[#This Row],[H Odds &lt;]]&lt;&gt;"",Weekly[[#This Row],[QDA_P]]=TRUE,Weekly[[#This Row],[Actual]]=FALSE),AV511-1,AV511)))))</f>
        <v>62.299999999999983</v>
      </c>
      <c r="AW512" s="37">
        <f>IF(AND(Weekly[[#This Row],[H Odds &lt;]]="",Weekly[[#This Row],[V Odds &lt;]]=""),AW511,IF(AND(Weekly[[#This Row],[KNC_P]]=Weekly[[#This Row],[Actual]],Weekly[[#This Row],[KNC_P]]=TRUE),AW511+Weekly[[#This Row],[BF H Odds]]-1,IF(AND(Weekly[[#This Row],[KNC_P]]=Weekly[[#This Row],[Actual]],Weekly[[#This Row],[KNC_P]]=FALSE),AW511+Weekly[[#This Row],[BF V Odds]]-1,AW511-1)))</f>
        <v>52.63000000000001</v>
      </c>
      <c r="AX512" s="37">
        <f>IF(AND(Weekly[[#This Row],[V Odds &lt;]]="",Weekly[[#This Row],[H Odds &lt;]]=""),AX511,IF(AND(Weekly[[#This Row],[V Odds &lt;]]&lt;&gt;"",Weekly[[#This Row],[FALSES]]&gt;0,Weekly[[#This Row],[Actual]]=FALSE),AX511+Weekly[[#This Row],[V Odds &lt;]]-1,IF(AND(Weekly[[#This Row],[H Odds &lt;]]&lt;&gt;"",Weekly[[#This Row],[TRUES]]&gt;0,Weekly[[#This Row],[Actual]]=TRUE),AX511+Weekly[[#This Row],[H Odds &lt;]]-1,IF(AND(Weekly[[#This Row],[V Odds &lt;]]&lt;&gt;"",Weekly[[#This Row],[FALSES]]=0),AX511,IF(AND(Weekly[[#This Row],[H Odds &lt;]]&lt;&gt;"",Weekly[[#This Row],[TRUES]]=0),AX511,AX511-1)))))</f>
        <v>109.49999999999996</v>
      </c>
      <c r="AY512" s="37">
        <f>IF(AND(Weekly[[#This Row],[V Odds &lt;]]="",Weekly[[#This Row],[H Odds &lt;]]=""),AY511,IF(AND(Weekly[[#This Row],[V Odds &lt;]]&lt;&gt;"",Weekly[[#This Row],[FALSES]]&gt;0,Weekly[[#This Row],[Actual]]=FALSE),AY511+((Weekly[[#This Row],[V Odds &lt;]]-1)*0.92),IF(AND(Weekly[[#This Row],[H Odds &lt;]]&lt;&gt;"",Weekly[[#This Row],[TRUES]]&gt;0,Weekly[[#This Row],[Actual]]=TRUE),AY511+((Weekly[[#This Row],[H Odds &lt;]]-1)*0.92),IF(AND(Weekly[[#This Row],[V Odds &lt;]]&lt;&gt;"",Weekly[[#This Row],[FALSES]]=0),AY511,IF(AND(Weekly[[#This Row],[H Odds &lt;]]&lt;&gt;"",Weekly[[#This Row],[TRUES]]=0),AY511,AY511-1)))))</f>
        <v>98.100000000000023</v>
      </c>
      <c r="AZ512" s="37">
        <f>IF(AND(Weekly[[#This Row],[V Odds &lt;]]="",Weekly[[#This Row],[H Odds &lt;]]=""),AZ511,IF(AND(Weekly[[#This Row],[V Odds &lt;]]&lt;&gt;"",Weekly[[#This Row],[Actual]]=FALSE),AZ511+Weekly[[#This Row],[V Odds &lt;]]-1,IF(AND(Weekly[[#This Row],[H Odds &lt;]]&lt;&gt;"",Weekly[[#This Row],[Actual]]=TRUE),AZ511+Weekly[[#This Row],[H Odds &lt;]]-1,AZ511-1)))</f>
        <v>100.96999999999997</v>
      </c>
      <c r="BA512" s="38">
        <f>IF(Weekly[[#This Row],[H Odds &lt;]]="",BA511,IF(AND(Weekly[[#This Row],[H Odds &lt;]]&lt;&gt;"",Weekly[[#This Row],[SVC_P]]=TRUE,Weekly[[#This Row],[Actual]]=TRUE),BA511+Weekly[[#This Row],[H Odds &lt;]]-1,IF(AND(Weekly[[#This Row],[H Odds &lt;]]&lt;&gt;"",Weekly[[#This Row],[SVC_P]]=TRUE,Weekly[[#This Row],[Actual]]=FALSE),BA511-1,BA511)))</f>
        <v>78.589999999999989</v>
      </c>
      <c r="BB512" s="38">
        <f>IF(Weekly[[#This Row],[H Odds &lt;]]="",BB511,IF(AND(Weekly[[#This Row],[H Odds &lt;]]&lt;&gt;"",Weekly[[#This Row],[ADBC_P]]=TRUE,Weekly[[#This Row],[Actual]]=TRUE),BB511+Weekly[[#This Row],[H Odds &lt;]]-1,IF(AND(Weekly[[#This Row],[H Odds &lt;]]&lt;&gt;"",Weekly[[#This Row],[ADBC_P]]=TRUE,Weekly[[#This Row],[Actual]]=FALSE),BB511-1,BB511)))</f>
        <v>51.41</v>
      </c>
      <c r="BC512" s="38">
        <f>IF(Weekly[[#This Row],[H Odds &lt;]]="",BC511,IF(AND(Weekly[[#This Row],[H Odds &lt;]]&lt;&gt;"",Weekly[[#This Row],[RFC_P]]=TRUE,Weekly[[#This Row],[Actual]]=TRUE),BC511+Weekly[[#This Row],[H Odds &lt;]]-1,IF(AND(Weekly[[#This Row],[H Odds &lt;]]&lt;&gt;"",Weekly[[#This Row],[RFC_P]]=TRUE,Weekly[[#This Row],[Actual]]=FALSE),BC511-1,BC511)))</f>
        <v>53.109999999999992</v>
      </c>
      <c r="BD512" s="38">
        <f>IF(Weekly[[#This Row],[H Odds &lt;]]="",BD511,IF(AND(Weekly[[#This Row],[H Odds &lt;]]&lt;&gt;"",Weekly[[#This Row],[GBC_P]]=TRUE,Weekly[[#This Row],[Actual]]=TRUE),BD511+Weekly[[#This Row],[H Odds &lt;]]-1,IF(AND(Weekly[[#This Row],[H Odds &lt;]]&lt;&gt;"",Weekly[[#This Row],[GBC_P]]=TRUE,Weekly[[#This Row],[Actual]]=FALSE),BD511-1,BD511)))</f>
        <v>53.110000000000007</v>
      </c>
      <c r="BE512" s="38">
        <f>IF(Weekly[[#This Row],[H Odds &lt;]]="",BE511,IF(AND(Weekly[[#This Row],[H Odds &lt;]]&lt;&gt;"",Weekly[[#This Row],[HGBC_P]]=TRUE,Weekly[[#This Row],[Actual]]=TRUE),BE511+Weekly[[#This Row],[H Odds &lt;]]-1,IF(AND(Weekly[[#This Row],[H Odds &lt;]]&lt;&gt;"",Weekly[[#This Row],[HGBC_P]]=TRUE,Weekly[[#This Row],[Actual]]=FALSE),BE511-1,BE511)))</f>
        <v>57.459999999999994</v>
      </c>
      <c r="BF512" s="38">
        <f>IF(Weekly[[#This Row],[H Odds &lt;]]="",BF511,IF(AND(Weekly[[#This Row],[H Odds &lt;]]&lt;&gt;"",Weekly[[#This Row],[XGB_P]]=TRUE,Weekly[[#This Row],[Actual]]=TRUE),BF511+Weekly[[#This Row],[H Odds &lt;]]-1,IF(AND(Weekly[[#This Row],[H Odds &lt;]]&lt;&gt;"",Weekly[[#This Row],[XGB_P]]=TRUE,Weekly[[#This Row],[Actual]]=FALSE),BF511-1,BF511)))</f>
        <v>63.08</v>
      </c>
      <c r="BG512" s="38">
        <f>IF(Weekly[[#This Row],[H Odds &lt;]]="",BG511,IF(AND(Weekly[[#This Row],[H Odds &lt;]]&lt;&gt;"",Weekly[[#This Row],[QDA_P]]=TRUE,Weekly[[#This Row],[Actual]]=TRUE),BG511+Weekly[[#This Row],[H Odds &lt;]]-1,IF(AND(Weekly[[#This Row],[H Odds &lt;]]&lt;&gt;"",Weekly[[#This Row],[QDA_P]]=TRUE,Weekly[[#This Row],[Actual]]=FALSE),BG511-1,BG511)))</f>
        <v>49.429999999999993</v>
      </c>
      <c r="BH512" s="38">
        <f>IF(Weekly[[#This Row],[H Odds &lt;]]="",BH511,IF(AND(Weekly[[#This Row],[H Odds &lt;]]&lt;&gt;"",Weekly[[#This Row],[KNC_P]]=TRUE,Weekly[[#This Row],[Actual]]=TRUE),BH511+Weekly[[#This Row],[H Odds &lt;]]-1,IF(AND(Weekly[[#This Row],[H Odds &lt;]]&lt;&gt;"",Weekly[[#This Row],[KNC_P]]=TRUE,Weekly[[#This Row],[Actual]]=FALSE),BH511-1,BH511)))</f>
        <v>57.499999999999993</v>
      </c>
      <c r="BI512" s="38">
        <f>IF(Weekly[[#This Row],[H Odds &lt;]]="",BI511,IF(AND(Weekly[[#This Row],[H Odds &lt;]]&lt;&gt;"",Weekly[[#This Row],[TRUES]]&gt;0,Weekly[[#This Row],[Actual]]=TRUE),BI511+Weekly[[#This Row],[H Odds &lt;]]-1,IF(AND(Weekly[[#This Row],[H Odds &lt;]]&lt;&gt;"",Weekly[[#This Row],[TRUES]]=0),BI511,BI511-1)))</f>
        <v>77.589999999999989</v>
      </c>
      <c r="BJ512" s="38">
        <f>IF(Weekly[[#This Row],[H Odds &lt;]]="",BJ511,IF(AND(Weekly[[#This Row],[H Odds &lt;]]&lt;&gt;"",Weekly[[#This Row],[Actual]]=TRUE),BJ511+Weekly[[#This Row],[H Odds &lt;]]-1,IF(AND(Weekly[[#This Row],[H Odds &lt;]]&lt;&gt;"",Weekly[[#This Row],[Actual]]=FALSE),BJ511-1,BJ511)))</f>
        <v>79.489999999999995</v>
      </c>
      <c r="BK512" s="58">
        <f>IF(AND(Weekly[[#This Row],[TRUES]]&gt;4,Weekly[[#This Row],[Actual]]=TRUE),BK511+Weekly[[#This Row],[BF H Odds]]-1,IF(AND(Weekly[[#This Row],[FALSES]]&gt;4,Weekly[[#This Row],[Actual]]=FALSE),BK511+Weekly[[#This Row],[BF V Odds]]-1,IF(AND(Weekly[[#This Row],[TRUES]]&gt;4,Weekly[[#This Row],[Actual]]=FALSE),BK511-1,IF(AND(Weekly[[#This Row],[FALSES]]&gt;4,Weekly[[#This Row],[Actual]]=TRUE),BK511-1,BK511))))</f>
        <v>-5.9599999999999707</v>
      </c>
      <c r="BL512" s="58">
        <f>IF(AND(Weekly[[#This Row],[TRUES]]&gt;5,Weekly[[#This Row],[Actual]]=TRUE),BL511+Weekly[[#This Row],[BF H Odds]]-1,IF(AND(Weekly[[#This Row],[FALSES]]&gt;5,Weekly[[#This Row],[Actual]]=FALSE),BL511+Weekly[[#This Row],[BF V Odds]]-1,IF(AND(Weekly[[#This Row],[TRUES]]&gt;5,Weekly[[#This Row],[Actual]]=FALSE),BL511-1,IF(AND(Weekly[[#This Row],[FALSES]]&gt;5,Weekly[[#This Row],[Actual]]=TRUE),BL511-1,BL511))))</f>
        <v>4.8600000000000216</v>
      </c>
      <c r="BM512" s="58">
        <f>IF(AND(Weekly[[#This Row],[TRUES]]&gt;6,Weekly[[#This Row],[Actual]]=TRUE),BM511+Weekly[[#This Row],[BF H Odds]]-1,IF(AND(Weekly[[#This Row],[FALSES]]&gt;6,Weekly[[#This Row],[Actual]]=FALSE),BM511+Weekly[[#This Row],[BF V Odds]]-1,IF(AND(Weekly[[#This Row],[TRUES]]&gt;6,Weekly[[#This Row],[Actual]]=FALSE),BM511-1,IF(AND(Weekly[[#This Row],[FALSES]]&gt;6,Weekly[[#This Row],[Actual]]=TRUE),BM511-1,BM511))))</f>
        <v>36.800000000000011</v>
      </c>
    </row>
    <row r="513" spans="1:65" x14ac:dyDescent="0.25">
      <c r="A513" s="34"/>
      <c r="B513" s="10">
        <v>44307</v>
      </c>
      <c r="C513" s="17" t="s">
        <v>25</v>
      </c>
      <c r="D513" s="15" t="s">
        <v>20</v>
      </c>
      <c r="E513" t="b">
        <v>0</v>
      </c>
      <c r="F513" t="b">
        <v>1</v>
      </c>
      <c r="G513" t="b">
        <v>1</v>
      </c>
      <c r="H513" t="b">
        <v>1</v>
      </c>
      <c r="I513" t="b">
        <v>1</v>
      </c>
      <c r="J513" t="b">
        <v>1</v>
      </c>
      <c r="K513" t="b">
        <v>1</v>
      </c>
      <c r="L513" t="b">
        <v>1</v>
      </c>
      <c r="M513" t="s">
        <v>100</v>
      </c>
      <c r="N513">
        <v>29.42</v>
      </c>
      <c r="O513">
        <f>IF(Weekly[[#This Row],[H/V]]="H",Weekly[[#This Row],[BF H Odds]],IF(Weekly[[#This Row],[H/V]]="V",Weekly[[#This Row],[BF V Odds]],""))</f>
        <v>6.6</v>
      </c>
      <c r="P513" t="b">
        <v>0</v>
      </c>
      <c r="Q513" t="s">
        <v>76</v>
      </c>
      <c r="R513" s="35">
        <f>IFERROR(IF(Weekly[[#This Row],[Won Bet?]]="yes",R512+(Weekly[[#This Row],[BF Odds]]*Weekly[[#This Row],[BF Stake]])-Weekly[[#This Row],[BF Stake]],R512-Weekly[[#This Row],[BF Stake]]),R512)</f>
        <v>1185.4495000000004</v>
      </c>
      <c r="S513" s="9">
        <f>IFERROR(IF(Weekly[[#This Row],[Won Bet?]]="yes",S512+(((Weekly[[#This Row],[BF Odds]]*Weekly[[#This Row],[BF Stake]])-Weekly[[#This Row],[BF Stake]])*0.92),S512-Weekly[[#This Row],[BF Stake]]),S512)</f>
        <v>1118.3191400000001</v>
      </c>
      <c r="T513">
        <v>1.17</v>
      </c>
      <c r="U513">
        <v>6.6</v>
      </c>
      <c r="V513" s="24">
        <f>IF(Weekly[[#This Row],[Actual]]="","",IF(AND(Weekly[[#This Row],[SVC_P]]=Weekly[[#This Row],[Actual]],Weekly[[#This Row],[SVC_P]]=TRUE),V512+Weekly[[#This Row],[BF H Odds]]-1,IF(AND(Weekly[[#This Row],[SVC_P]]=Weekly[[#This Row],[Actual]],Weekly[[#This Row],[SVC_P]]=FALSE),V512+Weekly[[#This Row],[BF V Odds]]-1,V512-1)))</f>
        <v>54.07000000000005</v>
      </c>
      <c r="W513" s="24">
        <f>IF(Weekly[[#This Row],[Actual]]="","",IF(AND(Weekly[[#This Row],[SVC_P]]=FALSE,Weekly[[#This Row],[Actual]]=TRUE),W512+Weekly[[#This Row],[BF H Odds]]-1,IF(AND(Weekly[[#This Row],[SVC_P]]=TRUE,Weekly[[#This Row],[Actual]]=FALSE,),W512+Weekly[[#This Row],[BF V Odds]]-1,W512-1)))</f>
        <v>-437.14000000000004</v>
      </c>
      <c r="X513" s="24">
        <f>IF(Weekly[[#This Row],[Actual]]="","",IF(AND(Weekly[[#This Row],[ADBC_P]]=Weekly[[#This Row],[Actual]],Weekly[[#This Row],[ADBC_P]]=TRUE),X512+Weekly[[#This Row],[BF H Odds]]-1,IF(AND(Weekly[[#This Row],[ADBC_P]]=Weekly[[#This Row],[Actual]],Weekly[[#This Row],[ADBC_P]]=FALSE),X512+Weekly[[#This Row],[BF V Odds]]-1,X512-1)))</f>
        <v>6.190000000000019</v>
      </c>
      <c r="Y513" s="24">
        <f>IF(Weekly[[#This Row],[Actual]]="","",IF(AND(Weekly[[#This Row],[ADBC_P]]=FALSE,Weekly[[#This Row],[Actual]]=TRUE),Y512+Weekly[[#This Row],[BF H Odds]]-1,IF(AND(Weekly[[#This Row],[ADBC_P]]=TRUE,Weekly[[#This Row],[Actual]]=FALSE),Y512+Weekly[[#This Row],[BF V Odds]]-1,Y512-1)))</f>
        <v>71.739999999999995</v>
      </c>
      <c r="Z513" s="24">
        <f>IF(Weekly[[#This Row],[Actual]]="","",IF(AND(Weekly[[#This Row],[RFC_P]]=Weekly[[#This Row],[Actual]],Weekly[[#This Row],[RFC_P]]=TRUE),Z512+Weekly[[#This Row],[BF H Odds]]-1,IF(AND(Weekly[[#This Row],[RFC_P]]=Weekly[[#This Row],[Actual]],Weekly[[#This Row],[RFC_P]]=FALSE),Z512+Weekly[[#This Row],[BF V Odds]]-1,Z512-1)))</f>
        <v>23.010000000000009</v>
      </c>
      <c r="AA513" s="24">
        <f>IF(Weekly[[#This Row],[Actual]]="","",IF(AND(Weekly[[#This Row],[RFC_P]]=FALSE,Weekly[[#This Row],[Actual]]=TRUE),AA512+Weekly[[#This Row],[BF H Odds]]-1,IF(AND(Weekly[[#This Row],[RFC_P]]=TRUE,Weekly[[#This Row],[Actual]]=FALSE),AA512+Weekly[[#This Row],[BF V Odds]]-1,AA512-1)))</f>
        <v>54.919999999999973</v>
      </c>
      <c r="AB513" s="24">
        <f>IF(Weekly[[#This Row],[Actual]]="","",IF(AND(Weekly[[#This Row],[GBC_P]]=Weekly[[#This Row],[Actual]],Weekly[[#This Row],[GBC_P]]=TRUE),AB512+Weekly[[#This Row],[BF H Odds]]-1,IF(AND(Weekly[[#This Row],[GBC_P]]=Weekly[[#This Row],[Actual]],Weekly[[#This Row],[GBC_P]]=FALSE),AB512+Weekly[[#This Row],[BF V Odds]]-1,AB512-1)))</f>
        <v>3.3300000000000054</v>
      </c>
      <c r="AC513" s="24">
        <f>IF(Weekly[[#This Row],[Actual]]="","",IF(AND(Weekly[[#This Row],[GBC_P]]=FALSE,Weekly[[#This Row],[Actual]]=TRUE),AC512+Weekly[[#This Row],[BF H Odds]]-1,IF(AND(Weekly[[#This Row],[GBC_P]]=TRUE,Weekly[[#This Row],[Actual]]=FALSE),AC512+Weekly[[#This Row],[BF V Odds]]-1,AC512-1)))</f>
        <v>74.599999999999952</v>
      </c>
      <c r="AD513" s="24">
        <f>IF(Weekly[[#This Row],[Actual]]="","",IF(AND(Weekly[[#This Row],[HGBC_P]]=Weekly[[#This Row],[Actual]],Weekly[[#This Row],[HGBC_P]]=TRUE),AD512+Weekly[[#This Row],[BF H Odds]]-1,IF(AND(Weekly[[#This Row],[HGBC_P]]=Weekly[[#This Row],[Actual]],Weekly[[#This Row],[HGBC_P]]=FALSE),AD512+Weekly[[#This Row],[BF V Odds]]-1,AD512-1)))</f>
        <v>-2.4799999999999751</v>
      </c>
      <c r="AE513" s="24">
        <f>IF(Weekly[[#This Row],[Actual]]="","",IF(AND(Weekly[[#This Row],[HGBC_P]]=FALSE,Weekly[[#This Row],[Actual]]=TRUE),AE512+Weekly[[#This Row],[BF H Odds]]-1,IF(AND(Weekly[[#This Row],[HGBC_P]]=TRUE,Weekly[[#This Row],[Actual]]=FALSE),AE512+Weekly[[#This Row],[BF V Odds]]-1,AE512-1)))</f>
        <v>80.409999999999982</v>
      </c>
      <c r="AF513" s="24">
        <f>IF(Weekly[[#This Row],[Actual]]="","",IF(AND(Weekly[[#This Row],[XGB_P]]=Weekly[[#This Row],[Actual]],Weekly[[#This Row],[XGB_P]]=TRUE),AF512+Weekly[[#This Row],[BF H Odds]]-1,IF(AND(Weekly[[#This Row],[XGB_P]]=Weekly[[#This Row],[Actual]],Weekly[[#This Row],[XGB_P]]=FALSE),AF512+Weekly[[#This Row],[BF V Odds]]-1,AF512-1)))</f>
        <v>23.910000000000021</v>
      </c>
      <c r="AG513" s="24">
        <f>IF(Weekly[[#This Row],[Actual]]="","",IF(AND(Weekly[[#This Row],[XGB_P]]=FALSE,Weekly[[#This Row],[Actual]]=TRUE),AG512+Weekly[[#This Row],[BF H Odds]]-1,IF(AND(Weekly[[#This Row],[XGB_P]]=TRUE,Weekly[[#This Row],[Actual]]=FALSE),AG512+Weekly[[#This Row],[BF V Odds]]-1,AG512-1)))</f>
        <v>54.019999999999989</v>
      </c>
      <c r="AH513" s="24">
        <f>IF(Weekly[[#This Row],[Actual]]="","",IF(AND(Weekly[[#This Row],[QDA_P]]=Weekly[[#This Row],[Actual]],Weekly[[#This Row],[QDA_P]]=TRUE),AH512+Weekly[[#This Row],[BF H Odds]]-1,IF(AND(Weekly[[#This Row],[QDA_P]]=Weekly[[#This Row],[Actual]],Weekly[[#This Row],[QDA_P]]=FALSE),AH512+Weekly[[#This Row],[BF V Odds]]-1,AH512-1)))</f>
        <v>-14.519999999999987</v>
      </c>
      <c r="AI513" s="24">
        <f>IF(Weekly[[#This Row],[Actual]]="","",IF(AND(Weekly[[#This Row],[QDA_P]]=FALSE,Weekly[[#This Row],[Actual]]=TRUE),AI512+Weekly[[#This Row],[BF H Odds]]-1,IF(AND(Weekly[[#This Row],[QDA_P]]=TRUE,Weekly[[#This Row],[Actual]]=FALSE),AI512+Weekly[[#This Row],[BF V Odds]]-1,AI512-1)))</f>
        <v>92.449999999999989</v>
      </c>
      <c r="AJ513" s="24">
        <f>IF(Weekly[[#This Row],[Actual]]="","",IF(AND(Weekly[[#This Row],[KNC_P]]=FALSE,Weekly[[#This Row],[Actual]]=TRUE),AJ512+Weekly[[#This Row],[BF H Odds]]-1,IF(AND(Weekly[[#This Row],[KNC_P]]=TRUE,Weekly[[#This Row],[Actual]]=FALSE),AJ512+Weekly[[#This Row],[BF V Odds]]-1,AJ512-1)))</f>
        <v>64.019999999999968</v>
      </c>
      <c r="AK513" s="24">
        <f>IF(Weekly[[#This Row],[Actual]]="","",IF(AND(Weekly[[#This Row],[KNC_P]]=FALSE,Weekly[[#This Row],[Actual]]=TRUE),AK512+Weekly[[#This Row],[BF H Odds]]-1,IF(AND(Weekly[[#This Row],[KNC_P]]=TRUE,Weekly[[#This Row],[Actual]]=FALSE),AK512+Weekly[[#This Row],[BF V Odds]]-1,AK512-1)))</f>
        <v>62.919999999999959</v>
      </c>
      <c r="AL513" s="30">
        <f>IF(Weekly[[#This Row],[Actual]]="","",COUNTIF(Weekly[[#This Row],[SVC_P]:[QDA_P]],TRUE))</f>
        <v>6</v>
      </c>
      <c r="AM513" s="30">
        <f>IF(Weekly[[#This Row],[Actual]]="","",COUNTIF(Weekly[[#This Row],[SVC_P]:[QDA_P]],FALSE))</f>
        <v>1</v>
      </c>
      <c r="AN513" s="36" t="str">
        <f>IF(AND(Weekly[[#This Row],[BF V Odds]]&gt;$BO$6,Weekly[[#This Row],[BF V Odds]] &lt; $BO$7),Weekly[[#This Row],[BF V Odds]],"")</f>
        <v/>
      </c>
      <c r="AO513" s="36">
        <f>IF(AND(Weekly[[#This Row],[BF H Odds]]&gt;$BO$6, Weekly[[#This Row],[BF H Odds]] &lt; $BO$7),Weekly[[#This Row],[BF H Odds]],"")</f>
        <v>6.6</v>
      </c>
      <c r="AP513" s="37">
        <f>IF(AND(Weekly[[#This Row],[V Odds &lt;]]="",Weekly[[#This Row],[H Odds &lt;]]=""),AP512,IF(AND(Weekly[[#This Row],[H Odds &lt;]]&lt;&gt;"",Weekly[[#This Row],[SVC_P]]=TRUE,Weekly[[#This Row],[Actual]]=TRUE),AP512+Weekly[[#This Row],[H Odds &lt;]]-1,IF(AND(Weekly[[#This Row],[V Odds &lt;]]&lt;&gt;"",Weekly[[#This Row],[SVC_P]]=FALSE,Weekly[[#This Row],[Actual]]=FALSE),AP512+Weekly[[#This Row],[V Odds &lt;]]-1,IF(AND(Weekly[[#This Row],[V Odds &lt;]]&lt;&gt;"",Weekly[[#This Row],[SVC_P]]=FALSE,Weekly[[#This Row],[Actual]]=TRUE),AP512-1,IF(AND(Weekly[[#This Row],[H Odds &lt;]]&lt;&gt;"",Weekly[[#This Row],[SVC_P]]=TRUE,Weekly[[#This Row],[Actual]]=FALSE),AP512-1,AP512)))))</f>
        <v>81.63000000000001</v>
      </c>
      <c r="AQ513" s="37">
        <f>IF(AND(Weekly[[#This Row],[V Odds &lt;]]="",Weekly[[#This Row],[H Odds &lt;]]=""),AQ512,IF(AND(Weekly[[#This Row],[H Odds &lt;]]&lt;&gt;"",Weekly[[#This Row],[ADBC_P]]=TRUE,Weekly[[#This Row],[Actual]]=TRUE),AQ512+Weekly[[#This Row],[H Odds &lt;]]-1,IF(AND(Weekly[[#This Row],[V Odds &lt;]]&lt;&gt;"",Weekly[[#This Row],[ADBC_P]]=FALSE,Weekly[[#This Row],[Actual]]=FALSE),AQ512+Weekly[[#This Row],[V Odds &lt;]]-1,IF(AND(Weekly[[#This Row],[V Odds &lt;]]&lt;&gt;"",Weekly[[#This Row],[ADBC_P]]=FALSE,Weekly[[#This Row],[Actual]]=TRUE),AQ512-1,IF(AND(Weekly[[#This Row],[H Odds &lt;]]&lt;&gt;"",Weekly[[#This Row],[ADBC_P]]=TRUE,Weekly[[#This Row],[Actual]]=FALSE),AQ512-1,AQ512)))))</f>
        <v>51.33</v>
      </c>
      <c r="AR513" s="37">
        <f>IF(AND(Weekly[[#This Row],[V Odds &lt;]]="",Weekly[[#This Row],[H Odds &lt;]]=""),AR512,IF(AND(Weekly[[#This Row],[H Odds &lt;]]&lt;&gt;"",Weekly[[#This Row],[RFC_P]]=TRUE,Weekly[[#This Row],[Actual]]=TRUE),AR512+Weekly[[#This Row],[H Odds &lt;]]-1,IF(AND(Weekly[[#This Row],[V Odds &lt;]]&lt;&gt;"",Weekly[[#This Row],[RFC_P]]=FALSE,Weekly[[#This Row],[Actual]]=FALSE),AR512+Weekly[[#This Row],[V Odds &lt;]]-1,IF(AND(Weekly[[#This Row],[V Odds &lt;]]&lt;&gt;"",Weekly[[#This Row],[RFC_P]]=FALSE,Weekly[[#This Row],[Actual]]=TRUE),AR512-1,IF(AND(Weekly[[#This Row],[H Odds &lt;]]&lt;&gt;"",Weekly[[#This Row],[RFC_P]]=TRUE,Weekly[[#This Row],[Actual]]=FALSE),AR512-1,AR512)))))</f>
        <v>70.439999999999984</v>
      </c>
      <c r="AS513" s="37">
        <f>IF(AND(Weekly[[#This Row],[V Odds &lt;]]="",Weekly[[#This Row],[H Odds &lt;]]=""),AS512,IF(AND(Weekly[[#This Row],[H Odds &lt;]]&lt;&gt;"",Weekly[[#This Row],[GBC_P]]=TRUE,Weekly[[#This Row],[Actual]]=TRUE),AS512+Weekly[[#This Row],[H Odds &lt;]]-1,IF(AND(Weekly[[#This Row],[V Odds &lt;]]&lt;&gt;"",Weekly[[#This Row],[GBC_P]]=FALSE,Weekly[[#This Row],[Actual]]=FALSE),AS512+Weekly[[#This Row],[V Odds &lt;]]-1,IF(AND(Weekly[[#This Row],[V Odds &lt;]]&lt;&gt;"",Weekly[[#This Row],[GBC_P]]=FALSE,Weekly[[#This Row],[Actual]]=TRUE),AS512-1,IF(AND(Weekly[[#This Row],[H Odds &lt;]]&lt;&gt;"",Weekly[[#This Row],[GBC_P]]=TRUE,Weekly[[#This Row],[Actual]]=FALSE),AS512-1,AS512)))))</f>
        <v>59.78</v>
      </c>
      <c r="AT513" s="37">
        <f>IF(AND(Weekly[[#This Row],[V Odds &lt;]]="",Weekly[[#This Row],[H Odds &lt;]]=""),AT512,IF(AND(Weekly[[#This Row],[H Odds &lt;]]&lt;&gt;"",Weekly[[#This Row],[HGBC_P]]=TRUE,Weekly[[#This Row],[Actual]]=TRUE),AT512+Weekly[[#This Row],[H Odds &lt;]]-1,IF(AND(Weekly[[#This Row],[V Odds &lt;]]&lt;&gt;"",Weekly[[#This Row],[HGBC_P]]=FALSE,Weekly[[#This Row],[Actual]]=FALSE),AT512+Weekly[[#This Row],[V Odds &lt;]]-1,IF(AND(Weekly[[#This Row],[V Odds &lt;]]&lt;&gt;"",Weekly[[#This Row],[HGBC_P]]=FALSE,Weekly[[#This Row],[Actual]]=TRUE),AT512-1,IF(AND(Weekly[[#This Row],[H Odds &lt;]]&lt;&gt;"",Weekly[[#This Row],[HGBC_P]]=TRUE,Weekly[[#This Row],[Actual]]=FALSE),AT512-1,AT512)))))</f>
        <v>54.16</v>
      </c>
      <c r="AU513" s="37">
        <f>IF(AND(Weekly[[#This Row],[V Odds &lt;]]="",Weekly[[#This Row],[H Odds &lt;]]=""),AU512,IF(AND(Weekly[[#This Row],[H Odds &lt;]]&lt;&gt;"",Weekly[[#This Row],[XGB_P]]=TRUE,Weekly[[#This Row],[Actual]]=TRUE),AU512+Weekly[[#This Row],[H Odds &lt;]]-1,IF(AND(Weekly[[#This Row],[V Odds &lt;]]&lt;&gt;"",Weekly[[#This Row],[XGB_P]]=FALSE,Weekly[[#This Row],[Actual]]=FALSE),AU512+Weekly[[#This Row],[V Odds &lt;]]-1,IF(AND(Weekly[[#This Row],[V Odds &lt;]]&lt;&gt;"",Weekly[[#This Row],[XGB_P]]=FALSE,Weekly[[#This Row],[Actual]]=TRUE),AU512-1,IF(AND(Weekly[[#This Row],[H Odds &lt;]]&lt;&gt;"",Weekly[[#This Row],[XGB_P]]=TRUE,Weekly[[#This Row],[Actual]]=FALSE),AU512-1,AU512)))))</f>
        <v>66.760000000000005</v>
      </c>
      <c r="AV513" s="37">
        <f>IF(AND(Weekly[[#This Row],[V Odds &lt;]]="",Weekly[[#This Row],[H Odds &lt;]]=""),AV512,IF(AND(Weekly[[#This Row],[H Odds &lt;]]&lt;&gt;"",Weekly[[#This Row],[QDA_P]]=TRUE,Weekly[[#This Row],[Actual]]=TRUE),AV512+Weekly[[#This Row],[H Odds &lt;]]-1,IF(AND(Weekly[[#This Row],[V Odds &lt;]]&lt;&gt;"",Weekly[[#This Row],[QDA_P]]=FALSE,Weekly[[#This Row],[Actual]]=FALSE),AV512+Weekly[[#This Row],[V Odds &lt;]]-1,IF(AND(Weekly[[#This Row],[V Odds &lt;]]&lt;&gt;"",Weekly[[#This Row],[QDA_P]]=FALSE,Weekly[[#This Row],[Actual]]=TRUE),AV512-1,IF(AND(Weekly[[#This Row],[H Odds &lt;]]&lt;&gt;"",Weekly[[#This Row],[QDA_P]]=TRUE,Weekly[[#This Row],[Actual]]=FALSE),AV512-1,AV512)))))</f>
        <v>61.299999999999983</v>
      </c>
      <c r="AW513" s="37">
        <f>IF(AND(Weekly[[#This Row],[H Odds &lt;]]="",Weekly[[#This Row],[V Odds &lt;]]=""),AW512,IF(AND(Weekly[[#This Row],[KNC_P]]=Weekly[[#This Row],[Actual]],Weekly[[#This Row],[KNC_P]]=TRUE),AW512+Weekly[[#This Row],[BF H Odds]]-1,IF(AND(Weekly[[#This Row],[KNC_P]]=Weekly[[#This Row],[Actual]],Weekly[[#This Row],[KNC_P]]=FALSE),AW512+Weekly[[#This Row],[BF V Odds]]-1,AW512-1)))</f>
        <v>51.63000000000001</v>
      </c>
      <c r="AX513" s="37">
        <f>IF(AND(Weekly[[#This Row],[V Odds &lt;]]="",Weekly[[#This Row],[H Odds &lt;]]=""),AX512,IF(AND(Weekly[[#This Row],[V Odds &lt;]]&lt;&gt;"",Weekly[[#This Row],[FALSES]]&gt;0,Weekly[[#This Row],[Actual]]=FALSE),AX512+Weekly[[#This Row],[V Odds &lt;]]-1,IF(AND(Weekly[[#This Row],[H Odds &lt;]]&lt;&gt;"",Weekly[[#This Row],[TRUES]]&gt;0,Weekly[[#This Row],[Actual]]=TRUE),AX512+Weekly[[#This Row],[H Odds &lt;]]-1,IF(AND(Weekly[[#This Row],[V Odds &lt;]]&lt;&gt;"",Weekly[[#This Row],[FALSES]]=0),AX512,IF(AND(Weekly[[#This Row],[H Odds &lt;]]&lt;&gt;"",Weekly[[#This Row],[TRUES]]=0),AX512,AX512-1)))))</f>
        <v>108.49999999999996</v>
      </c>
      <c r="AY513" s="37">
        <f>IF(AND(Weekly[[#This Row],[V Odds &lt;]]="",Weekly[[#This Row],[H Odds &lt;]]=""),AY512,IF(AND(Weekly[[#This Row],[V Odds &lt;]]&lt;&gt;"",Weekly[[#This Row],[FALSES]]&gt;0,Weekly[[#This Row],[Actual]]=FALSE),AY512+((Weekly[[#This Row],[V Odds &lt;]]-1)*0.92),IF(AND(Weekly[[#This Row],[H Odds &lt;]]&lt;&gt;"",Weekly[[#This Row],[TRUES]]&gt;0,Weekly[[#This Row],[Actual]]=TRUE),AY512+((Weekly[[#This Row],[H Odds &lt;]]-1)*0.92),IF(AND(Weekly[[#This Row],[V Odds &lt;]]&lt;&gt;"",Weekly[[#This Row],[FALSES]]=0),AY512,IF(AND(Weekly[[#This Row],[H Odds &lt;]]&lt;&gt;"",Weekly[[#This Row],[TRUES]]=0),AY512,AY512-1)))))</f>
        <v>97.100000000000023</v>
      </c>
      <c r="AZ513" s="37">
        <f>IF(AND(Weekly[[#This Row],[V Odds &lt;]]="",Weekly[[#This Row],[H Odds &lt;]]=""),AZ512,IF(AND(Weekly[[#This Row],[V Odds &lt;]]&lt;&gt;"",Weekly[[#This Row],[Actual]]=FALSE),AZ512+Weekly[[#This Row],[V Odds &lt;]]-1,IF(AND(Weekly[[#This Row],[H Odds &lt;]]&lt;&gt;"",Weekly[[#This Row],[Actual]]=TRUE),AZ512+Weekly[[#This Row],[H Odds &lt;]]-1,AZ512-1)))</f>
        <v>99.96999999999997</v>
      </c>
      <c r="BA513" s="38">
        <f>IF(Weekly[[#This Row],[H Odds &lt;]]="",BA512,IF(AND(Weekly[[#This Row],[H Odds &lt;]]&lt;&gt;"",Weekly[[#This Row],[SVC_P]]=TRUE,Weekly[[#This Row],[Actual]]=TRUE),BA512+Weekly[[#This Row],[H Odds &lt;]]-1,IF(AND(Weekly[[#This Row],[H Odds &lt;]]&lt;&gt;"",Weekly[[#This Row],[SVC_P]]=TRUE,Weekly[[#This Row],[Actual]]=FALSE),BA512-1,BA512)))</f>
        <v>78.589999999999989</v>
      </c>
      <c r="BB513" s="38">
        <f>IF(Weekly[[#This Row],[H Odds &lt;]]="",BB512,IF(AND(Weekly[[#This Row],[H Odds &lt;]]&lt;&gt;"",Weekly[[#This Row],[ADBC_P]]=TRUE,Weekly[[#This Row],[Actual]]=TRUE),BB512+Weekly[[#This Row],[H Odds &lt;]]-1,IF(AND(Weekly[[#This Row],[H Odds &lt;]]&lt;&gt;"",Weekly[[#This Row],[ADBC_P]]=TRUE,Weekly[[#This Row],[Actual]]=FALSE),BB512-1,BB512)))</f>
        <v>50.41</v>
      </c>
      <c r="BC513" s="38">
        <f>IF(Weekly[[#This Row],[H Odds &lt;]]="",BC512,IF(AND(Weekly[[#This Row],[H Odds &lt;]]&lt;&gt;"",Weekly[[#This Row],[RFC_P]]=TRUE,Weekly[[#This Row],[Actual]]=TRUE),BC512+Weekly[[#This Row],[H Odds &lt;]]-1,IF(AND(Weekly[[#This Row],[H Odds &lt;]]&lt;&gt;"",Weekly[[#This Row],[RFC_P]]=TRUE,Weekly[[#This Row],[Actual]]=FALSE),BC512-1,BC512)))</f>
        <v>52.109999999999992</v>
      </c>
      <c r="BD513" s="38">
        <f>IF(Weekly[[#This Row],[H Odds &lt;]]="",BD512,IF(AND(Weekly[[#This Row],[H Odds &lt;]]&lt;&gt;"",Weekly[[#This Row],[GBC_P]]=TRUE,Weekly[[#This Row],[Actual]]=TRUE),BD512+Weekly[[#This Row],[H Odds &lt;]]-1,IF(AND(Weekly[[#This Row],[H Odds &lt;]]&lt;&gt;"",Weekly[[#This Row],[GBC_P]]=TRUE,Weekly[[#This Row],[Actual]]=FALSE),BD512-1,BD512)))</f>
        <v>52.110000000000007</v>
      </c>
      <c r="BE513" s="38">
        <f>IF(Weekly[[#This Row],[H Odds &lt;]]="",BE512,IF(AND(Weekly[[#This Row],[H Odds &lt;]]&lt;&gt;"",Weekly[[#This Row],[HGBC_P]]=TRUE,Weekly[[#This Row],[Actual]]=TRUE),BE512+Weekly[[#This Row],[H Odds &lt;]]-1,IF(AND(Weekly[[#This Row],[H Odds &lt;]]&lt;&gt;"",Weekly[[#This Row],[HGBC_P]]=TRUE,Weekly[[#This Row],[Actual]]=FALSE),BE512-1,BE512)))</f>
        <v>56.459999999999994</v>
      </c>
      <c r="BF513" s="38">
        <f>IF(Weekly[[#This Row],[H Odds &lt;]]="",BF512,IF(AND(Weekly[[#This Row],[H Odds &lt;]]&lt;&gt;"",Weekly[[#This Row],[XGB_P]]=TRUE,Weekly[[#This Row],[Actual]]=TRUE),BF512+Weekly[[#This Row],[H Odds &lt;]]-1,IF(AND(Weekly[[#This Row],[H Odds &lt;]]&lt;&gt;"",Weekly[[#This Row],[XGB_P]]=TRUE,Weekly[[#This Row],[Actual]]=FALSE),BF512-1,BF512)))</f>
        <v>62.08</v>
      </c>
      <c r="BG513" s="38">
        <f>IF(Weekly[[#This Row],[H Odds &lt;]]="",BG512,IF(AND(Weekly[[#This Row],[H Odds &lt;]]&lt;&gt;"",Weekly[[#This Row],[QDA_P]]=TRUE,Weekly[[#This Row],[Actual]]=TRUE),BG512+Weekly[[#This Row],[H Odds &lt;]]-1,IF(AND(Weekly[[#This Row],[H Odds &lt;]]&lt;&gt;"",Weekly[[#This Row],[QDA_P]]=TRUE,Weekly[[#This Row],[Actual]]=FALSE),BG512-1,BG512)))</f>
        <v>48.429999999999993</v>
      </c>
      <c r="BH513" s="38">
        <f>IF(Weekly[[#This Row],[H Odds &lt;]]="",BH512,IF(AND(Weekly[[#This Row],[H Odds &lt;]]&lt;&gt;"",Weekly[[#This Row],[KNC_P]]=TRUE,Weekly[[#This Row],[Actual]]=TRUE),BH512+Weekly[[#This Row],[H Odds &lt;]]-1,IF(AND(Weekly[[#This Row],[H Odds &lt;]]&lt;&gt;"",Weekly[[#This Row],[KNC_P]]=TRUE,Weekly[[#This Row],[Actual]]=FALSE),BH512-1,BH512)))</f>
        <v>56.499999999999993</v>
      </c>
      <c r="BI513" s="38">
        <f>IF(Weekly[[#This Row],[H Odds &lt;]]="",BI512,IF(AND(Weekly[[#This Row],[H Odds &lt;]]&lt;&gt;"",Weekly[[#This Row],[TRUES]]&gt;0,Weekly[[#This Row],[Actual]]=TRUE),BI512+Weekly[[#This Row],[H Odds &lt;]]-1,IF(AND(Weekly[[#This Row],[H Odds &lt;]]&lt;&gt;"",Weekly[[#This Row],[TRUES]]=0),BI512,BI512-1)))</f>
        <v>76.589999999999989</v>
      </c>
      <c r="BJ513" s="38">
        <f>IF(Weekly[[#This Row],[H Odds &lt;]]="",BJ512,IF(AND(Weekly[[#This Row],[H Odds &lt;]]&lt;&gt;"",Weekly[[#This Row],[Actual]]=TRUE),BJ512+Weekly[[#This Row],[H Odds &lt;]]-1,IF(AND(Weekly[[#This Row],[H Odds &lt;]]&lt;&gt;"",Weekly[[#This Row],[Actual]]=FALSE),BJ512-1,BJ512)))</f>
        <v>78.489999999999995</v>
      </c>
      <c r="BK513" s="58">
        <f>IF(AND(Weekly[[#This Row],[TRUES]]&gt;4,Weekly[[#This Row],[Actual]]=TRUE),BK512+Weekly[[#This Row],[BF H Odds]]-1,IF(AND(Weekly[[#This Row],[FALSES]]&gt;4,Weekly[[#This Row],[Actual]]=FALSE),BK512+Weekly[[#This Row],[BF V Odds]]-1,IF(AND(Weekly[[#This Row],[TRUES]]&gt;4,Weekly[[#This Row],[Actual]]=FALSE),BK512-1,IF(AND(Weekly[[#This Row],[FALSES]]&gt;4,Weekly[[#This Row],[Actual]]=TRUE),BK512-1,BK512))))</f>
        <v>-6.9599999999999707</v>
      </c>
      <c r="BL513" s="58">
        <f>IF(AND(Weekly[[#This Row],[TRUES]]&gt;5,Weekly[[#This Row],[Actual]]=TRUE),BL512+Weekly[[#This Row],[BF H Odds]]-1,IF(AND(Weekly[[#This Row],[FALSES]]&gt;5,Weekly[[#This Row],[Actual]]=FALSE),BL512+Weekly[[#This Row],[BF V Odds]]-1,IF(AND(Weekly[[#This Row],[TRUES]]&gt;5,Weekly[[#This Row],[Actual]]=FALSE),BL512-1,IF(AND(Weekly[[#This Row],[FALSES]]&gt;5,Weekly[[#This Row],[Actual]]=TRUE),BL512-1,BL512))))</f>
        <v>3.8600000000000216</v>
      </c>
      <c r="BM513" s="58">
        <f>IF(AND(Weekly[[#This Row],[TRUES]]&gt;6,Weekly[[#This Row],[Actual]]=TRUE),BM512+Weekly[[#This Row],[BF H Odds]]-1,IF(AND(Weekly[[#This Row],[FALSES]]&gt;6,Weekly[[#This Row],[Actual]]=FALSE),BM512+Weekly[[#This Row],[BF V Odds]]-1,IF(AND(Weekly[[#This Row],[TRUES]]&gt;6,Weekly[[#This Row],[Actual]]=FALSE),BM512-1,IF(AND(Weekly[[#This Row],[FALSES]]&gt;6,Weekly[[#This Row],[Actual]]=TRUE),BM512-1,BM512))))</f>
        <v>36.800000000000011</v>
      </c>
    </row>
    <row r="514" spans="1:65" x14ac:dyDescent="0.25">
      <c r="A514" s="34"/>
      <c r="B514" s="10">
        <v>44307</v>
      </c>
      <c r="C514" s="17" t="s">
        <v>10</v>
      </c>
      <c r="D514" s="15" t="s">
        <v>28</v>
      </c>
      <c r="E514" t="b">
        <v>0</v>
      </c>
      <c r="F514" t="b">
        <v>1</v>
      </c>
      <c r="G514" t="b">
        <v>1</v>
      </c>
      <c r="H514" t="b">
        <v>1</v>
      </c>
      <c r="I514" t="b">
        <v>1</v>
      </c>
      <c r="J514" t="b">
        <v>1</v>
      </c>
      <c r="K514" t="b">
        <v>1</v>
      </c>
      <c r="L514" t="b">
        <v>0</v>
      </c>
      <c r="O514" t="str">
        <f>IF(Weekly[[#This Row],[H/V]]="H",Weekly[[#This Row],[BF H Odds]],IF(Weekly[[#This Row],[H/V]]="V",Weekly[[#This Row],[BF V Odds]],""))</f>
        <v/>
      </c>
      <c r="P514" t="b">
        <v>1</v>
      </c>
      <c r="R514" s="35">
        <f>IFERROR(IF(Weekly[[#This Row],[Won Bet?]]="yes",R513+(Weekly[[#This Row],[BF Odds]]*Weekly[[#This Row],[BF Stake]])-Weekly[[#This Row],[BF Stake]],R513-Weekly[[#This Row],[BF Stake]]),R513)</f>
        <v>1185.4495000000004</v>
      </c>
      <c r="S514" s="9">
        <f>IFERROR(IF(Weekly[[#This Row],[Won Bet?]]="yes",S513+(((Weekly[[#This Row],[BF Odds]]*Weekly[[#This Row],[BF Stake]])-Weekly[[#This Row],[BF Stake]])*0.92),S513-Weekly[[#This Row],[BF Stake]]),S513)</f>
        <v>1118.3191400000001</v>
      </c>
      <c r="T514">
        <v>1.87</v>
      </c>
      <c r="U514">
        <v>2.12</v>
      </c>
      <c r="V514" s="24">
        <f>IF(Weekly[[#This Row],[Actual]]="","",IF(AND(Weekly[[#This Row],[SVC_P]]=Weekly[[#This Row],[Actual]],Weekly[[#This Row],[SVC_P]]=TRUE),V513+Weekly[[#This Row],[BF H Odds]]-1,IF(AND(Weekly[[#This Row],[SVC_P]]=Weekly[[#This Row],[Actual]],Weekly[[#This Row],[SVC_P]]=FALSE),V513+Weekly[[#This Row],[BF V Odds]]-1,V513-1)))</f>
        <v>53.07000000000005</v>
      </c>
      <c r="W514" s="24">
        <f>IF(Weekly[[#This Row],[Actual]]="","",IF(AND(Weekly[[#This Row],[SVC_P]]=FALSE,Weekly[[#This Row],[Actual]]=TRUE),W513+Weekly[[#This Row],[BF H Odds]]-1,IF(AND(Weekly[[#This Row],[SVC_P]]=TRUE,Weekly[[#This Row],[Actual]]=FALSE,),W513+Weekly[[#This Row],[BF V Odds]]-1,W513-1)))</f>
        <v>-436.02000000000004</v>
      </c>
      <c r="X514" s="24">
        <f>IF(Weekly[[#This Row],[Actual]]="","",IF(AND(Weekly[[#This Row],[ADBC_P]]=Weekly[[#This Row],[Actual]],Weekly[[#This Row],[ADBC_P]]=TRUE),X513+Weekly[[#This Row],[BF H Odds]]-1,IF(AND(Weekly[[#This Row],[ADBC_P]]=Weekly[[#This Row],[Actual]],Weekly[[#This Row],[ADBC_P]]=FALSE),X513+Weekly[[#This Row],[BF V Odds]]-1,X513-1)))</f>
        <v>7.31000000000002</v>
      </c>
      <c r="Y514" s="24">
        <f>IF(Weekly[[#This Row],[Actual]]="","",IF(AND(Weekly[[#This Row],[ADBC_P]]=FALSE,Weekly[[#This Row],[Actual]]=TRUE),Y513+Weekly[[#This Row],[BF H Odds]]-1,IF(AND(Weekly[[#This Row],[ADBC_P]]=TRUE,Weekly[[#This Row],[Actual]]=FALSE),Y513+Weekly[[#This Row],[BF V Odds]]-1,Y513-1)))</f>
        <v>70.739999999999995</v>
      </c>
      <c r="Z514" s="24">
        <f>IF(Weekly[[#This Row],[Actual]]="","",IF(AND(Weekly[[#This Row],[RFC_P]]=Weekly[[#This Row],[Actual]],Weekly[[#This Row],[RFC_P]]=TRUE),Z513+Weekly[[#This Row],[BF H Odds]]-1,IF(AND(Weekly[[#This Row],[RFC_P]]=Weekly[[#This Row],[Actual]],Weekly[[#This Row],[RFC_P]]=FALSE),Z513+Weekly[[#This Row],[BF V Odds]]-1,Z513-1)))</f>
        <v>24.13000000000001</v>
      </c>
      <c r="AA514" s="24">
        <f>IF(Weekly[[#This Row],[Actual]]="","",IF(AND(Weekly[[#This Row],[RFC_P]]=FALSE,Weekly[[#This Row],[Actual]]=TRUE),AA513+Weekly[[#This Row],[BF H Odds]]-1,IF(AND(Weekly[[#This Row],[RFC_P]]=TRUE,Weekly[[#This Row],[Actual]]=FALSE),AA513+Weekly[[#This Row],[BF V Odds]]-1,AA513-1)))</f>
        <v>53.919999999999973</v>
      </c>
      <c r="AB514" s="24">
        <f>IF(Weekly[[#This Row],[Actual]]="","",IF(AND(Weekly[[#This Row],[GBC_P]]=Weekly[[#This Row],[Actual]],Weekly[[#This Row],[GBC_P]]=TRUE),AB513+Weekly[[#This Row],[BF H Odds]]-1,IF(AND(Weekly[[#This Row],[GBC_P]]=Weekly[[#This Row],[Actual]],Weekly[[#This Row],[GBC_P]]=FALSE),AB513+Weekly[[#This Row],[BF V Odds]]-1,AB513-1)))</f>
        <v>4.4500000000000055</v>
      </c>
      <c r="AC514" s="24">
        <f>IF(Weekly[[#This Row],[Actual]]="","",IF(AND(Weekly[[#This Row],[GBC_P]]=FALSE,Weekly[[#This Row],[Actual]]=TRUE),AC513+Weekly[[#This Row],[BF H Odds]]-1,IF(AND(Weekly[[#This Row],[GBC_P]]=TRUE,Weekly[[#This Row],[Actual]]=FALSE),AC513+Weekly[[#This Row],[BF V Odds]]-1,AC513-1)))</f>
        <v>73.599999999999952</v>
      </c>
      <c r="AD514" s="24">
        <f>IF(Weekly[[#This Row],[Actual]]="","",IF(AND(Weekly[[#This Row],[HGBC_P]]=Weekly[[#This Row],[Actual]],Weekly[[#This Row],[HGBC_P]]=TRUE),AD513+Weekly[[#This Row],[BF H Odds]]-1,IF(AND(Weekly[[#This Row],[HGBC_P]]=Weekly[[#This Row],[Actual]],Weekly[[#This Row],[HGBC_P]]=FALSE),AD513+Weekly[[#This Row],[BF V Odds]]-1,AD513-1)))</f>
        <v>-1.359999999999975</v>
      </c>
      <c r="AE514" s="24">
        <f>IF(Weekly[[#This Row],[Actual]]="","",IF(AND(Weekly[[#This Row],[HGBC_P]]=FALSE,Weekly[[#This Row],[Actual]]=TRUE),AE513+Weekly[[#This Row],[BF H Odds]]-1,IF(AND(Weekly[[#This Row],[HGBC_P]]=TRUE,Weekly[[#This Row],[Actual]]=FALSE),AE513+Weekly[[#This Row],[BF V Odds]]-1,AE513-1)))</f>
        <v>79.409999999999982</v>
      </c>
      <c r="AF514" s="24">
        <f>IF(Weekly[[#This Row],[Actual]]="","",IF(AND(Weekly[[#This Row],[XGB_P]]=Weekly[[#This Row],[Actual]],Weekly[[#This Row],[XGB_P]]=TRUE),AF513+Weekly[[#This Row],[BF H Odds]]-1,IF(AND(Weekly[[#This Row],[XGB_P]]=Weekly[[#This Row],[Actual]],Weekly[[#This Row],[XGB_P]]=FALSE),AF513+Weekly[[#This Row],[BF V Odds]]-1,AF513-1)))</f>
        <v>25.030000000000022</v>
      </c>
      <c r="AG514" s="24">
        <f>IF(Weekly[[#This Row],[Actual]]="","",IF(AND(Weekly[[#This Row],[XGB_P]]=FALSE,Weekly[[#This Row],[Actual]]=TRUE),AG513+Weekly[[#This Row],[BF H Odds]]-1,IF(AND(Weekly[[#This Row],[XGB_P]]=TRUE,Weekly[[#This Row],[Actual]]=FALSE),AG513+Weekly[[#This Row],[BF V Odds]]-1,AG513-1)))</f>
        <v>53.019999999999989</v>
      </c>
      <c r="AH514" s="24">
        <f>IF(Weekly[[#This Row],[Actual]]="","",IF(AND(Weekly[[#This Row],[QDA_P]]=Weekly[[#This Row],[Actual]],Weekly[[#This Row],[QDA_P]]=TRUE),AH513+Weekly[[#This Row],[BF H Odds]]-1,IF(AND(Weekly[[#This Row],[QDA_P]]=Weekly[[#This Row],[Actual]],Weekly[[#This Row],[QDA_P]]=FALSE),AH513+Weekly[[#This Row],[BF V Odds]]-1,AH513-1)))</f>
        <v>-13.399999999999988</v>
      </c>
      <c r="AI514" s="24">
        <f>IF(Weekly[[#This Row],[Actual]]="","",IF(AND(Weekly[[#This Row],[QDA_P]]=FALSE,Weekly[[#This Row],[Actual]]=TRUE),AI513+Weekly[[#This Row],[BF H Odds]]-1,IF(AND(Weekly[[#This Row],[QDA_P]]=TRUE,Weekly[[#This Row],[Actual]]=FALSE),AI513+Weekly[[#This Row],[BF V Odds]]-1,AI513-1)))</f>
        <v>91.449999999999989</v>
      </c>
      <c r="AJ514" s="24">
        <f>IF(Weekly[[#This Row],[Actual]]="","",IF(AND(Weekly[[#This Row],[KNC_P]]=FALSE,Weekly[[#This Row],[Actual]]=TRUE),AJ513+Weekly[[#This Row],[BF H Odds]]-1,IF(AND(Weekly[[#This Row],[KNC_P]]=TRUE,Weekly[[#This Row],[Actual]]=FALSE),AJ513+Weekly[[#This Row],[BF V Odds]]-1,AJ513-1)))</f>
        <v>65.139999999999972</v>
      </c>
      <c r="AK514" s="24">
        <f>IF(Weekly[[#This Row],[Actual]]="","",IF(AND(Weekly[[#This Row],[KNC_P]]=FALSE,Weekly[[#This Row],[Actual]]=TRUE),AK513+Weekly[[#This Row],[BF H Odds]]-1,IF(AND(Weekly[[#This Row],[KNC_P]]=TRUE,Weekly[[#This Row],[Actual]]=FALSE),AK513+Weekly[[#This Row],[BF V Odds]]-1,AK513-1)))</f>
        <v>64.039999999999964</v>
      </c>
      <c r="AL514" s="30">
        <f>IF(Weekly[[#This Row],[Actual]]="","",COUNTIF(Weekly[[#This Row],[SVC_P]:[QDA_P]],TRUE))</f>
        <v>6</v>
      </c>
      <c r="AM514" s="30">
        <f>IF(Weekly[[#This Row],[Actual]]="","",COUNTIF(Weekly[[#This Row],[SVC_P]:[QDA_P]],FALSE))</f>
        <v>1</v>
      </c>
      <c r="AN514" s="36" t="str">
        <f>IF(AND(Weekly[[#This Row],[BF V Odds]]&gt;$BO$6,Weekly[[#This Row],[BF V Odds]] &lt; $BO$7),Weekly[[#This Row],[BF V Odds]],"")</f>
        <v/>
      </c>
      <c r="AO514" s="36" t="str">
        <f>IF(AND(Weekly[[#This Row],[BF H Odds]]&gt;$BO$6, Weekly[[#This Row],[BF H Odds]] &lt; $BO$7),Weekly[[#This Row],[BF H Odds]],"")</f>
        <v/>
      </c>
      <c r="AP514" s="37">
        <f>IF(AND(Weekly[[#This Row],[V Odds &lt;]]="",Weekly[[#This Row],[H Odds &lt;]]=""),AP513,IF(AND(Weekly[[#This Row],[H Odds &lt;]]&lt;&gt;"",Weekly[[#This Row],[SVC_P]]=TRUE,Weekly[[#This Row],[Actual]]=TRUE),AP513+Weekly[[#This Row],[H Odds &lt;]]-1,IF(AND(Weekly[[#This Row],[V Odds &lt;]]&lt;&gt;"",Weekly[[#This Row],[SVC_P]]=FALSE,Weekly[[#This Row],[Actual]]=FALSE),AP513+Weekly[[#This Row],[V Odds &lt;]]-1,IF(AND(Weekly[[#This Row],[V Odds &lt;]]&lt;&gt;"",Weekly[[#This Row],[SVC_P]]=FALSE,Weekly[[#This Row],[Actual]]=TRUE),AP513-1,IF(AND(Weekly[[#This Row],[H Odds &lt;]]&lt;&gt;"",Weekly[[#This Row],[SVC_P]]=TRUE,Weekly[[#This Row],[Actual]]=FALSE),AP513-1,AP513)))))</f>
        <v>81.63000000000001</v>
      </c>
      <c r="AQ514" s="37">
        <f>IF(AND(Weekly[[#This Row],[V Odds &lt;]]="",Weekly[[#This Row],[H Odds &lt;]]=""),AQ513,IF(AND(Weekly[[#This Row],[H Odds &lt;]]&lt;&gt;"",Weekly[[#This Row],[ADBC_P]]=TRUE,Weekly[[#This Row],[Actual]]=TRUE),AQ513+Weekly[[#This Row],[H Odds &lt;]]-1,IF(AND(Weekly[[#This Row],[V Odds &lt;]]&lt;&gt;"",Weekly[[#This Row],[ADBC_P]]=FALSE,Weekly[[#This Row],[Actual]]=FALSE),AQ513+Weekly[[#This Row],[V Odds &lt;]]-1,IF(AND(Weekly[[#This Row],[V Odds &lt;]]&lt;&gt;"",Weekly[[#This Row],[ADBC_P]]=FALSE,Weekly[[#This Row],[Actual]]=TRUE),AQ513-1,IF(AND(Weekly[[#This Row],[H Odds &lt;]]&lt;&gt;"",Weekly[[#This Row],[ADBC_P]]=TRUE,Weekly[[#This Row],[Actual]]=FALSE),AQ513-1,AQ513)))))</f>
        <v>51.33</v>
      </c>
      <c r="AR514" s="37">
        <f>IF(AND(Weekly[[#This Row],[V Odds &lt;]]="",Weekly[[#This Row],[H Odds &lt;]]=""),AR513,IF(AND(Weekly[[#This Row],[H Odds &lt;]]&lt;&gt;"",Weekly[[#This Row],[RFC_P]]=TRUE,Weekly[[#This Row],[Actual]]=TRUE),AR513+Weekly[[#This Row],[H Odds &lt;]]-1,IF(AND(Weekly[[#This Row],[V Odds &lt;]]&lt;&gt;"",Weekly[[#This Row],[RFC_P]]=FALSE,Weekly[[#This Row],[Actual]]=FALSE),AR513+Weekly[[#This Row],[V Odds &lt;]]-1,IF(AND(Weekly[[#This Row],[V Odds &lt;]]&lt;&gt;"",Weekly[[#This Row],[RFC_P]]=FALSE,Weekly[[#This Row],[Actual]]=TRUE),AR513-1,IF(AND(Weekly[[#This Row],[H Odds &lt;]]&lt;&gt;"",Weekly[[#This Row],[RFC_P]]=TRUE,Weekly[[#This Row],[Actual]]=FALSE),AR513-1,AR513)))))</f>
        <v>70.439999999999984</v>
      </c>
      <c r="AS514" s="37">
        <f>IF(AND(Weekly[[#This Row],[V Odds &lt;]]="",Weekly[[#This Row],[H Odds &lt;]]=""),AS513,IF(AND(Weekly[[#This Row],[H Odds &lt;]]&lt;&gt;"",Weekly[[#This Row],[GBC_P]]=TRUE,Weekly[[#This Row],[Actual]]=TRUE),AS513+Weekly[[#This Row],[H Odds &lt;]]-1,IF(AND(Weekly[[#This Row],[V Odds &lt;]]&lt;&gt;"",Weekly[[#This Row],[GBC_P]]=FALSE,Weekly[[#This Row],[Actual]]=FALSE),AS513+Weekly[[#This Row],[V Odds &lt;]]-1,IF(AND(Weekly[[#This Row],[V Odds &lt;]]&lt;&gt;"",Weekly[[#This Row],[GBC_P]]=FALSE,Weekly[[#This Row],[Actual]]=TRUE),AS513-1,IF(AND(Weekly[[#This Row],[H Odds &lt;]]&lt;&gt;"",Weekly[[#This Row],[GBC_P]]=TRUE,Weekly[[#This Row],[Actual]]=FALSE),AS513-1,AS513)))))</f>
        <v>59.78</v>
      </c>
      <c r="AT514" s="37">
        <f>IF(AND(Weekly[[#This Row],[V Odds &lt;]]="",Weekly[[#This Row],[H Odds &lt;]]=""),AT513,IF(AND(Weekly[[#This Row],[H Odds &lt;]]&lt;&gt;"",Weekly[[#This Row],[HGBC_P]]=TRUE,Weekly[[#This Row],[Actual]]=TRUE),AT513+Weekly[[#This Row],[H Odds &lt;]]-1,IF(AND(Weekly[[#This Row],[V Odds &lt;]]&lt;&gt;"",Weekly[[#This Row],[HGBC_P]]=FALSE,Weekly[[#This Row],[Actual]]=FALSE),AT513+Weekly[[#This Row],[V Odds &lt;]]-1,IF(AND(Weekly[[#This Row],[V Odds &lt;]]&lt;&gt;"",Weekly[[#This Row],[HGBC_P]]=FALSE,Weekly[[#This Row],[Actual]]=TRUE),AT513-1,IF(AND(Weekly[[#This Row],[H Odds &lt;]]&lt;&gt;"",Weekly[[#This Row],[HGBC_P]]=TRUE,Weekly[[#This Row],[Actual]]=FALSE),AT513-1,AT513)))))</f>
        <v>54.16</v>
      </c>
      <c r="AU514" s="37">
        <f>IF(AND(Weekly[[#This Row],[V Odds &lt;]]="",Weekly[[#This Row],[H Odds &lt;]]=""),AU513,IF(AND(Weekly[[#This Row],[H Odds &lt;]]&lt;&gt;"",Weekly[[#This Row],[XGB_P]]=TRUE,Weekly[[#This Row],[Actual]]=TRUE),AU513+Weekly[[#This Row],[H Odds &lt;]]-1,IF(AND(Weekly[[#This Row],[V Odds &lt;]]&lt;&gt;"",Weekly[[#This Row],[XGB_P]]=FALSE,Weekly[[#This Row],[Actual]]=FALSE),AU513+Weekly[[#This Row],[V Odds &lt;]]-1,IF(AND(Weekly[[#This Row],[V Odds &lt;]]&lt;&gt;"",Weekly[[#This Row],[XGB_P]]=FALSE,Weekly[[#This Row],[Actual]]=TRUE),AU513-1,IF(AND(Weekly[[#This Row],[H Odds &lt;]]&lt;&gt;"",Weekly[[#This Row],[XGB_P]]=TRUE,Weekly[[#This Row],[Actual]]=FALSE),AU513-1,AU513)))))</f>
        <v>66.760000000000005</v>
      </c>
      <c r="AV514" s="37">
        <f>IF(AND(Weekly[[#This Row],[V Odds &lt;]]="",Weekly[[#This Row],[H Odds &lt;]]=""),AV513,IF(AND(Weekly[[#This Row],[H Odds &lt;]]&lt;&gt;"",Weekly[[#This Row],[QDA_P]]=TRUE,Weekly[[#This Row],[Actual]]=TRUE),AV513+Weekly[[#This Row],[H Odds &lt;]]-1,IF(AND(Weekly[[#This Row],[V Odds &lt;]]&lt;&gt;"",Weekly[[#This Row],[QDA_P]]=FALSE,Weekly[[#This Row],[Actual]]=FALSE),AV513+Weekly[[#This Row],[V Odds &lt;]]-1,IF(AND(Weekly[[#This Row],[V Odds &lt;]]&lt;&gt;"",Weekly[[#This Row],[QDA_P]]=FALSE,Weekly[[#This Row],[Actual]]=TRUE),AV513-1,IF(AND(Weekly[[#This Row],[H Odds &lt;]]&lt;&gt;"",Weekly[[#This Row],[QDA_P]]=TRUE,Weekly[[#This Row],[Actual]]=FALSE),AV513-1,AV513)))))</f>
        <v>61.299999999999983</v>
      </c>
      <c r="AW514" s="37">
        <f>IF(AND(Weekly[[#This Row],[H Odds &lt;]]="",Weekly[[#This Row],[V Odds &lt;]]=""),AW513,IF(AND(Weekly[[#This Row],[KNC_P]]=Weekly[[#This Row],[Actual]],Weekly[[#This Row],[KNC_P]]=TRUE),AW513+Weekly[[#This Row],[BF H Odds]]-1,IF(AND(Weekly[[#This Row],[KNC_P]]=Weekly[[#This Row],[Actual]],Weekly[[#This Row],[KNC_P]]=FALSE),AW513+Weekly[[#This Row],[BF V Odds]]-1,AW513-1)))</f>
        <v>51.63000000000001</v>
      </c>
      <c r="AX514" s="37">
        <f>IF(AND(Weekly[[#This Row],[V Odds &lt;]]="",Weekly[[#This Row],[H Odds &lt;]]=""),AX513,IF(AND(Weekly[[#This Row],[V Odds &lt;]]&lt;&gt;"",Weekly[[#This Row],[FALSES]]&gt;0,Weekly[[#This Row],[Actual]]=FALSE),AX513+Weekly[[#This Row],[V Odds &lt;]]-1,IF(AND(Weekly[[#This Row],[H Odds &lt;]]&lt;&gt;"",Weekly[[#This Row],[TRUES]]&gt;0,Weekly[[#This Row],[Actual]]=TRUE),AX513+Weekly[[#This Row],[H Odds &lt;]]-1,IF(AND(Weekly[[#This Row],[V Odds &lt;]]&lt;&gt;"",Weekly[[#This Row],[FALSES]]=0),AX513,IF(AND(Weekly[[#This Row],[H Odds &lt;]]&lt;&gt;"",Weekly[[#This Row],[TRUES]]=0),AX513,AX513-1)))))</f>
        <v>108.49999999999996</v>
      </c>
      <c r="AY514" s="37">
        <f>IF(AND(Weekly[[#This Row],[V Odds &lt;]]="",Weekly[[#This Row],[H Odds &lt;]]=""),AY513,IF(AND(Weekly[[#This Row],[V Odds &lt;]]&lt;&gt;"",Weekly[[#This Row],[FALSES]]&gt;0,Weekly[[#This Row],[Actual]]=FALSE),AY513+((Weekly[[#This Row],[V Odds &lt;]]-1)*0.92),IF(AND(Weekly[[#This Row],[H Odds &lt;]]&lt;&gt;"",Weekly[[#This Row],[TRUES]]&gt;0,Weekly[[#This Row],[Actual]]=TRUE),AY513+((Weekly[[#This Row],[H Odds &lt;]]-1)*0.92),IF(AND(Weekly[[#This Row],[V Odds &lt;]]&lt;&gt;"",Weekly[[#This Row],[FALSES]]=0),AY513,IF(AND(Weekly[[#This Row],[H Odds &lt;]]&lt;&gt;"",Weekly[[#This Row],[TRUES]]=0),AY513,AY513-1)))))</f>
        <v>97.100000000000023</v>
      </c>
      <c r="AZ514" s="37">
        <f>IF(AND(Weekly[[#This Row],[V Odds &lt;]]="",Weekly[[#This Row],[H Odds &lt;]]=""),AZ513,IF(AND(Weekly[[#This Row],[V Odds &lt;]]&lt;&gt;"",Weekly[[#This Row],[Actual]]=FALSE),AZ513+Weekly[[#This Row],[V Odds &lt;]]-1,IF(AND(Weekly[[#This Row],[H Odds &lt;]]&lt;&gt;"",Weekly[[#This Row],[Actual]]=TRUE),AZ513+Weekly[[#This Row],[H Odds &lt;]]-1,AZ513-1)))</f>
        <v>99.96999999999997</v>
      </c>
      <c r="BA514" s="38">
        <f>IF(Weekly[[#This Row],[H Odds &lt;]]="",BA513,IF(AND(Weekly[[#This Row],[H Odds &lt;]]&lt;&gt;"",Weekly[[#This Row],[SVC_P]]=TRUE,Weekly[[#This Row],[Actual]]=TRUE),BA513+Weekly[[#This Row],[H Odds &lt;]]-1,IF(AND(Weekly[[#This Row],[H Odds &lt;]]&lt;&gt;"",Weekly[[#This Row],[SVC_P]]=TRUE,Weekly[[#This Row],[Actual]]=FALSE),BA513-1,BA513)))</f>
        <v>78.589999999999989</v>
      </c>
      <c r="BB514" s="38">
        <f>IF(Weekly[[#This Row],[H Odds &lt;]]="",BB513,IF(AND(Weekly[[#This Row],[H Odds &lt;]]&lt;&gt;"",Weekly[[#This Row],[ADBC_P]]=TRUE,Weekly[[#This Row],[Actual]]=TRUE),BB513+Weekly[[#This Row],[H Odds &lt;]]-1,IF(AND(Weekly[[#This Row],[H Odds &lt;]]&lt;&gt;"",Weekly[[#This Row],[ADBC_P]]=TRUE,Weekly[[#This Row],[Actual]]=FALSE),BB513-1,BB513)))</f>
        <v>50.41</v>
      </c>
      <c r="BC514" s="38">
        <f>IF(Weekly[[#This Row],[H Odds &lt;]]="",BC513,IF(AND(Weekly[[#This Row],[H Odds &lt;]]&lt;&gt;"",Weekly[[#This Row],[RFC_P]]=TRUE,Weekly[[#This Row],[Actual]]=TRUE),BC513+Weekly[[#This Row],[H Odds &lt;]]-1,IF(AND(Weekly[[#This Row],[H Odds &lt;]]&lt;&gt;"",Weekly[[#This Row],[RFC_P]]=TRUE,Weekly[[#This Row],[Actual]]=FALSE),BC513-1,BC513)))</f>
        <v>52.109999999999992</v>
      </c>
      <c r="BD514" s="38">
        <f>IF(Weekly[[#This Row],[H Odds &lt;]]="",BD513,IF(AND(Weekly[[#This Row],[H Odds &lt;]]&lt;&gt;"",Weekly[[#This Row],[GBC_P]]=TRUE,Weekly[[#This Row],[Actual]]=TRUE),BD513+Weekly[[#This Row],[H Odds &lt;]]-1,IF(AND(Weekly[[#This Row],[H Odds &lt;]]&lt;&gt;"",Weekly[[#This Row],[GBC_P]]=TRUE,Weekly[[#This Row],[Actual]]=FALSE),BD513-1,BD513)))</f>
        <v>52.110000000000007</v>
      </c>
      <c r="BE514" s="38">
        <f>IF(Weekly[[#This Row],[H Odds &lt;]]="",BE513,IF(AND(Weekly[[#This Row],[H Odds &lt;]]&lt;&gt;"",Weekly[[#This Row],[HGBC_P]]=TRUE,Weekly[[#This Row],[Actual]]=TRUE),BE513+Weekly[[#This Row],[H Odds &lt;]]-1,IF(AND(Weekly[[#This Row],[H Odds &lt;]]&lt;&gt;"",Weekly[[#This Row],[HGBC_P]]=TRUE,Weekly[[#This Row],[Actual]]=FALSE),BE513-1,BE513)))</f>
        <v>56.459999999999994</v>
      </c>
      <c r="BF514" s="38">
        <f>IF(Weekly[[#This Row],[H Odds &lt;]]="",BF513,IF(AND(Weekly[[#This Row],[H Odds &lt;]]&lt;&gt;"",Weekly[[#This Row],[XGB_P]]=TRUE,Weekly[[#This Row],[Actual]]=TRUE),BF513+Weekly[[#This Row],[H Odds &lt;]]-1,IF(AND(Weekly[[#This Row],[H Odds &lt;]]&lt;&gt;"",Weekly[[#This Row],[XGB_P]]=TRUE,Weekly[[#This Row],[Actual]]=FALSE),BF513-1,BF513)))</f>
        <v>62.08</v>
      </c>
      <c r="BG514" s="38">
        <f>IF(Weekly[[#This Row],[H Odds &lt;]]="",BG513,IF(AND(Weekly[[#This Row],[H Odds &lt;]]&lt;&gt;"",Weekly[[#This Row],[QDA_P]]=TRUE,Weekly[[#This Row],[Actual]]=TRUE),BG513+Weekly[[#This Row],[H Odds &lt;]]-1,IF(AND(Weekly[[#This Row],[H Odds &lt;]]&lt;&gt;"",Weekly[[#This Row],[QDA_P]]=TRUE,Weekly[[#This Row],[Actual]]=FALSE),BG513-1,BG513)))</f>
        <v>48.429999999999993</v>
      </c>
      <c r="BH514" s="38">
        <f>IF(Weekly[[#This Row],[H Odds &lt;]]="",BH513,IF(AND(Weekly[[#This Row],[H Odds &lt;]]&lt;&gt;"",Weekly[[#This Row],[KNC_P]]=TRUE,Weekly[[#This Row],[Actual]]=TRUE),BH513+Weekly[[#This Row],[H Odds &lt;]]-1,IF(AND(Weekly[[#This Row],[H Odds &lt;]]&lt;&gt;"",Weekly[[#This Row],[KNC_P]]=TRUE,Weekly[[#This Row],[Actual]]=FALSE),BH513-1,BH513)))</f>
        <v>56.499999999999993</v>
      </c>
      <c r="BI514" s="38">
        <f>IF(Weekly[[#This Row],[H Odds &lt;]]="",BI513,IF(AND(Weekly[[#This Row],[H Odds &lt;]]&lt;&gt;"",Weekly[[#This Row],[TRUES]]&gt;0,Weekly[[#This Row],[Actual]]=TRUE),BI513+Weekly[[#This Row],[H Odds &lt;]]-1,IF(AND(Weekly[[#This Row],[H Odds &lt;]]&lt;&gt;"",Weekly[[#This Row],[TRUES]]=0),BI513,BI513-1)))</f>
        <v>76.589999999999989</v>
      </c>
      <c r="BJ514" s="38">
        <f>IF(Weekly[[#This Row],[H Odds &lt;]]="",BJ513,IF(AND(Weekly[[#This Row],[H Odds &lt;]]&lt;&gt;"",Weekly[[#This Row],[Actual]]=TRUE),BJ513+Weekly[[#This Row],[H Odds &lt;]]-1,IF(AND(Weekly[[#This Row],[H Odds &lt;]]&lt;&gt;"",Weekly[[#This Row],[Actual]]=FALSE),BJ513-1,BJ513)))</f>
        <v>78.489999999999995</v>
      </c>
      <c r="BK514" s="58">
        <f>IF(AND(Weekly[[#This Row],[TRUES]]&gt;4,Weekly[[#This Row],[Actual]]=TRUE),BK513+Weekly[[#This Row],[BF H Odds]]-1,IF(AND(Weekly[[#This Row],[FALSES]]&gt;4,Weekly[[#This Row],[Actual]]=FALSE),BK513+Weekly[[#This Row],[BF V Odds]]-1,IF(AND(Weekly[[#This Row],[TRUES]]&gt;4,Weekly[[#This Row],[Actual]]=FALSE),BK513-1,IF(AND(Weekly[[#This Row],[FALSES]]&gt;4,Weekly[[#This Row],[Actual]]=TRUE),BK513-1,BK513))))</f>
        <v>-5.8399999999999705</v>
      </c>
      <c r="BL514" s="58">
        <f>IF(AND(Weekly[[#This Row],[TRUES]]&gt;5,Weekly[[#This Row],[Actual]]=TRUE),BL513+Weekly[[#This Row],[BF H Odds]]-1,IF(AND(Weekly[[#This Row],[FALSES]]&gt;5,Weekly[[#This Row],[Actual]]=FALSE),BL513+Weekly[[#This Row],[BF V Odds]]-1,IF(AND(Weekly[[#This Row],[TRUES]]&gt;5,Weekly[[#This Row],[Actual]]=FALSE),BL513-1,IF(AND(Weekly[[#This Row],[FALSES]]&gt;5,Weekly[[#This Row],[Actual]]=TRUE),BL513-1,BL513))))</f>
        <v>4.9800000000000217</v>
      </c>
      <c r="BM514" s="58">
        <f>IF(AND(Weekly[[#This Row],[TRUES]]&gt;6,Weekly[[#This Row],[Actual]]=TRUE),BM513+Weekly[[#This Row],[BF H Odds]]-1,IF(AND(Weekly[[#This Row],[FALSES]]&gt;6,Weekly[[#This Row],[Actual]]=FALSE),BM513+Weekly[[#This Row],[BF V Odds]]-1,IF(AND(Weekly[[#This Row],[TRUES]]&gt;6,Weekly[[#This Row],[Actual]]=FALSE),BM513-1,IF(AND(Weekly[[#This Row],[FALSES]]&gt;6,Weekly[[#This Row],[Actual]]=TRUE),BM513-1,BM513))))</f>
        <v>36.800000000000011</v>
      </c>
    </row>
    <row r="515" spans="1:65" x14ac:dyDescent="0.25">
      <c r="A515" s="34"/>
      <c r="B515" s="10">
        <v>44307</v>
      </c>
      <c r="C515" s="17" t="s">
        <v>24</v>
      </c>
      <c r="D515" s="15" t="s">
        <v>18</v>
      </c>
      <c r="E515" t="b">
        <v>1</v>
      </c>
      <c r="F515" t="b">
        <v>1</v>
      </c>
      <c r="G515" t="b">
        <v>1</v>
      </c>
      <c r="H515" t="b">
        <v>1</v>
      </c>
      <c r="I515" t="b">
        <v>1</v>
      </c>
      <c r="J515" t="b">
        <v>1</v>
      </c>
      <c r="K515" t="b">
        <v>1</v>
      </c>
      <c r="L515" t="b">
        <v>1</v>
      </c>
      <c r="O515" t="str">
        <f>IF(Weekly[[#This Row],[H/V]]="H",Weekly[[#This Row],[BF H Odds]],IF(Weekly[[#This Row],[H/V]]="V",Weekly[[#This Row],[BF V Odds]],""))</f>
        <v/>
      </c>
      <c r="P515" t="b">
        <v>1</v>
      </c>
      <c r="R515" s="35">
        <f>IFERROR(IF(Weekly[[#This Row],[Won Bet?]]="yes",R514+(Weekly[[#This Row],[BF Odds]]*Weekly[[#This Row],[BF Stake]])-Weekly[[#This Row],[BF Stake]],R514-Weekly[[#This Row],[BF Stake]]),R514)</f>
        <v>1185.4495000000004</v>
      </c>
      <c r="S515" s="9">
        <f>IFERROR(IF(Weekly[[#This Row],[Won Bet?]]="yes",S514+(((Weekly[[#This Row],[BF Odds]]*Weekly[[#This Row],[BF Stake]])-Weekly[[#This Row],[BF Stake]])*0.92),S514-Weekly[[#This Row],[BF Stake]]),S514)</f>
        <v>1118.3191400000001</v>
      </c>
      <c r="T515">
        <v>6.2</v>
      </c>
      <c r="U515">
        <v>1.18</v>
      </c>
      <c r="V515" s="24">
        <f>IF(Weekly[[#This Row],[Actual]]="","",IF(AND(Weekly[[#This Row],[SVC_P]]=Weekly[[#This Row],[Actual]],Weekly[[#This Row],[SVC_P]]=TRUE),V514+Weekly[[#This Row],[BF H Odds]]-1,IF(AND(Weekly[[#This Row],[SVC_P]]=Weekly[[#This Row],[Actual]],Weekly[[#This Row],[SVC_P]]=FALSE),V514+Weekly[[#This Row],[BF V Odds]]-1,V514-1)))</f>
        <v>53.25000000000005</v>
      </c>
      <c r="W515" s="24">
        <f>IF(Weekly[[#This Row],[Actual]]="","",IF(AND(Weekly[[#This Row],[SVC_P]]=FALSE,Weekly[[#This Row],[Actual]]=TRUE),W514+Weekly[[#This Row],[BF H Odds]]-1,IF(AND(Weekly[[#This Row],[SVC_P]]=TRUE,Weekly[[#This Row],[Actual]]=FALSE,),W514+Weekly[[#This Row],[BF V Odds]]-1,W514-1)))</f>
        <v>-437.02000000000004</v>
      </c>
      <c r="X515" s="24">
        <f>IF(Weekly[[#This Row],[Actual]]="","",IF(AND(Weekly[[#This Row],[ADBC_P]]=Weekly[[#This Row],[Actual]],Weekly[[#This Row],[ADBC_P]]=TRUE),X514+Weekly[[#This Row],[BF H Odds]]-1,IF(AND(Weekly[[#This Row],[ADBC_P]]=Weekly[[#This Row],[Actual]],Weekly[[#This Row],[ADBC_P]]=FALSE),X514+Weekly[[#This Row],[BF V Odds]]-1,X514-1)))</f>
        <v>7.4900000000000198</v>
      </c>
      <c r="Y515" s="24">
        <f>IF(Weekly[[#This Row],[Actual]]="","",IF(AND(Weekly[[#This Row],[ADBC_P]]=FALSE,Weekly[[#This Row],[Actual]]=TRUE),Y514+Weekly[[#This Row],[BF H Odds]]-1,IF(AND(Weekly[[#This Row],[ADBC_P]]=TRUE,Weekly[[#This Row],[Actual]]=FALSE),Y514+Weekly[[#This Row],[BF V Odds]]-1,Y514-1)))</f>
        <v>69.739999999999995</v>
      </c>
      <c r="Z515" s="24">
        <f>IF(Weekly[[#This Row],[Actual]]="","",IF(AND(Weekly[[#This Row],[RFC_P]]=Weekly[[#This Row],[Actual]],Weekly[[#This Row],[RFC_P]]=TRUE),Z514+Weekly[[#This Row],[BF H Odds]]-1,IF(AND(Weekly[[#This Row],[RFC_P]]=Weekly[[#This Row],[Actual]],Weekly[[#This Row],[RFC_P]]=FALSE),Z514+Weekly[[#This Row],[BF V Odds]]-1,Z514-1)))</f>
        <v>24.310000000000009</v>
      </c>
      <c r="AA515" s="24">
        <f>IF(Weekly[[#This Row],[Actual]]="","",IF(AND(Weekly[[#This Row],[RFC_P]]=FALSE,Weekly[[#This Row],[Actual]]=TRUE),AA514+Weekly[[#This Row],[BF H Odds]]-1,IF(AND(Weekly[[#This Row],[RFC_P]]=TRUE,Weekly[[#This Row],[Actual]]=FALSE),AA514+Weekly[[#This Row],[BF V Odds]]-1,AA514-1)))</f>
        <v>52.919999999999973</v>
      </c>
      <c r="AB515" s="24">
        <f>IF(Weekly[[#This Row],[Actual]]="","",IF(AND(Weekly[[#This Row],[GBC_P]]=Weekly[[#This Row],[Actual]],Weekly[[#This Row],[GBC_P]]=TRUE),AB514+Weekly[[#This Row],[BF H Odds]]-1,IF(AND(Weekly[[#This Row],[GBC_P]]=Weekly[[#This Row],[Actual]],Weekly[[#This Row],[GBC_P]]=FALSE),AB514+Weekly[[#This Row],[BF V Odds]]-1,AB514-1)))</f>
        <v>4.6300000000000052</v>
      </c>
      <c r="AC515" s="24">
        <f>IF(Weekly[[#This Row],[Actual]]="","",IF(AND(Weekly[[#This Row],[GBC_P]]=FALSE,Weekly[[#This Row],[Actual]]=TRUE),AC514+Weekly[[#This Row],[BF H Odds]]-1,IF(AND(Weekly[[#This Row],[GBC_P]]=TRUE,Weekly[[#This Row],[Actual]]=FALSE),AC514+Weekly[[#This Row],[BF V Odds]]-1,AC514-1)))</f>
        <v>72.599999999999952</v>
      </c>
      <c r="AD515" s="24">
        <f>IF(Weekly[[#This Row],[Actual]]="","",IF(AND(Weekly[[#This Row],[HGBC_P]]=Weekly[[#This Row],[Actual]],Weekly[[#This Row],[HGBC_P]]=TRUE),AD514+Weekly[[#This Row],[BF H Odds]]-1,IF(AND(Weekly[[#This Row],[HGBC_P]]=Weekly[[#This Row],[Actual]],Weekly[[#This Row],[HGBC_P]]=FALSE),AD514+Weekly[[#This Row],[BF V Odds]]-1,AD514-1)))</f>
        <v>-1.1799999999999751</v>
      </c>
      <c r="AE515" s="24">
        <f>IF(Weekly[[#This Row],[Actual]]="","",IF(AND(Weekly[[#This Row],[HGBC_P]]=FALSE,Weekly[[#This Row],[Actual]]=TRUE),AE514+Weekly[[#This Row],[BF H Odds]]-1,IF(AND(Weekly[[#This Row],[HGBC_P]]=TRUE,Weekly[[#This Row],[Actual]]=FALSE),AE514+Weekly[[#This Row],[BF V Odds]]-1,AE514-1)))</f>
        <v>78.409999999999982</v>
      </c>
      <c r="AF515" s="24">
        <f>IF(Weekly[[#This Row],[Actual]]="","",IF(AND(Weekly[[#This Row],[XGB_P]]=Weekly[[#This Row],[Actual]],Weekly[[#This Row],[XGB_P]]=TRUE),AF514+Weekly[[#This Row],[BF H Odds]]-1,IF(AND(Weekly[[#This Row],[XGB_P]]=Weekly[[#This Row],[Actual]],Weekly[[#This Row],[XGB_P]]=FALSE),AF514+Weekly[[#This Row],[BF V Odds]]-1,AF514-1)))</f>
        <v>25.210000000000022</v>
      </c>
      <c r="AG515" s="24">
        <f>IF(Weekly[[#This Row],[Actual]]="","",IF(AND(Weekly[[#This Row],[XGB_P]]=FALSE,Weekly[[#This Row],[Actual]]=TRUE),AG514+Weekly[[#This Row],[BF H Odds]]-1,IF(AND(Weekly[[#This Row],[XGB_P]]=TRUE,Weekly[[#This Row],[Actual]]=FALSE),AG514+Weekly[[#This Row],[BF V Odds]]-1,AG514-1)))</f>
        <v>52.019999999999989</v>
      </c>
      <c r="AH515" s="24">
        <f>IF(Weekly[[#This Row],[Actual]]="","",IF(AND(Weekly[[#This Row],[QDA_P]]=Weekly[[#This Row],[Actual]],Weekly[[#This Row],[QDA_P]]=TRUE),AH514+Weekly[[#This Row],[BF H Odds]]-1,IF(AND(Weekly[[#This Row],[QDA_P]]=Weekly[[#This Row],[Actual]],Weekly[[#This Row],[QDA_P]]=FALSE),AH514+Weekly[[#This Row],[BF V Odds]]-1,AH514-1)))</f>
        <v>-13.219999999999988</v>
      </c>
      <c r="AI515" s="24">
        <f>IF(Weekly[[#This Row],[Actual]]="","",IF(AND(Weekly[[#This Row],[QDA_P]]=FALSE,Weekly[[#This Row],[Actual]]=TRUE),AI514+Weekly[[#This Row],[BF H Odds]]-1,IF(AND(Weekly[[#This Row],[QDA_P]]=TRUE,Weekly[[#This Row],[Actual]]=FALSE),AI514+Weekly[[#This Row],[BF V Odds]]-1,AI514-1)))</f>
        <v>90.449999999999989</v>
      </c>
      <c r="AJ515" s="24">
        <f>IF(Weekly[[#This Row],[Actual]]="","",IF(AND(Weekly[[#This Row],[KNC_P]]=FALSE,Weekly[[#This Row],[Actual]]=TRUE),AJ514+Weekly[[#This Row],[BF H Odds]]-1,IF(AND(Weekly[[#This Row],[KNC_P]]=TRUE,Weekly[[#This Row],[Actual]]=FALSE),AJ514+Weekly[[#This Row],[BF V Odds]]-1,AJ514-1)))</f>
        <v>64.139999999999972</v>
      </c>
      <c r="AK515" s="24">
        <f>IF(Weekly[[#This Row],[Actual]]="","",IF(AND(Weekly[[#This Row],[KNC_P]]=FALSE,Weekly[[#This Row],[Actual]]=TRUE),AK514+Weekly[[#This Row],[BF H Odds]]-1,IF(AND(Weekly[[#This Row],[KNC_P]]=TRUE,Weekly[[#This Row],[Actual]]=FALSE),AK514+Weekly[[#This Row],[BF V Odds]]-1,AK514-1)))</f>
        <v>63.039999999999964</v>
      </c>
      <c r="AL515" s="30">
        <f>IF(Weekly[[#This Row],[Actual]]="","",COUNTIF(Weekly[[#This Row],[SVC_P]:[QDA_P]],TRUE))</f>
        <v>7</v>
      </c>
      <c r="AM515" s="30">
        <f>IF(Weekly[[#This Row],[Actual]]="","",COUNTIF(Weekly[[#This Row],[SVC_P]:[QDA_P]],FALSE))</f>
        <v>0</v>
      </c>
      <c r="AN515" s="36">
        <f>IF(AND(Weekly[[#This Row],[BF V Odds]]&gt;$BO$6,Weekly[[#This Row],[BF V Odds]] &lt; $BO$7),Weekly[[#This Row],[BF V Odds]],"")</f>
        <v>6.2</v>
      </c>
      <c r="AO515" s="36" t="str">
        <f>IF(AND(Weekly[[#This Row],[BF H Odds]]&gt;$BO$6, Weekly[[#This Row],[BF H Odds]] &lt; $BO$7),Weekly[[#This Row],[BF H Odds]],"")</f>
        <v/>
      </c>
      <c r="AP515" s="37">
        <f>IF(AND(Weekly[[#This Row],[V Odds &lt;]]="",Weekly[[#This Row],[H Odds &lt;]]=""),AP514,IF(AND(Weekly[[#This Row],[H Odds &lt;]]&lt;&gt;"",Weekly[[#This Row],[SVC_P]]=TRUE,Weekly[[#This Row],[Actual]]=TRUE),AP514+Weekly[[#This Row],[H Odds &lt;]]-1,IF(AND(Weekly[[#This Row],[V Odds &lt;]]&lt;&gt;"",Weekly[[#This Row],[SVC_P]]=FALSE,Weekly[[#This Row],[Actual]]=FALSE),AP514+Weekly[[#This Row],[V Odds &lt;]]-1,IF(AND(Weekly[[#This Row],[V Odds &lt;]]&lt;&gt;"",Weekly[[#This Row],[SVC_P]]=FALSE,Weekly[[#This Row],[Actual]]=TRUE),AP514-1,IF(AND(Weekly[[#This Row],[H Odds &lt;]]&lt;&gt;"",Weekly[[#This Row],[SVC_P]]=TRUE,Weekly[[#This Row],[Actual]]=FALSE),AP514-1,AP514)))))</f>
        <v>81.63000000000001</v>
      </c>
      <c r="AQ515" s="37">
        <f>IF(AND(Weekly[[#This Row],[V Odds &lt;]]="",Weekly[[#This Row],[H Odds &lt;]]=""),AQ514,IF(AND(Weekly[[#This Row],[H Odds &lt;]]&lt;&gt;"",Weekly[[#This Row],[ADBC_P]]=TRUE,Weekly[[#This Row],[Actual]]=TRUE),AQ514+Weekly[[#This Row],[H Odds &lt;]]-1,IF(AND(Weekly[[#This Row],[V Odds &lt;]]&lt;&gt;"",Weekly[[#This Row],[ADBC_P]]=FALSE,Weekly[[#This Row],[Actual]]=FALSE),AQ514+Weekly[[#This Row],[V Odds &lt;]]-1,IF(AND(Weekly[[#This Row],[V Odds &lt;]]&lt;&gt;"",Weekly[[#This Row],[ADBC_P]]=FALSE,Weekly[[#This Row],[Actual]]=TRUE),AQ514-1,IF(AND(Weekly[[#This Row],[H Odds &lt;]]&lt;&gt;"",Weekly[[#This Row],[ADBC_P]]=TRUE,Weekly[[#This Row],[Actual]]=FALSE),AQ514-1,AQ514)))))</f>
        <v>51.33</v>
      </c>
      <c r="AR515" s="37">
        <f>IF(AND(Weekly[[#This Row],[V Odds &lt;]]="",Weekly[[#This Row],[H Odds &lt;]]=""),AR514,IF(AND(Weekly[[#This Row],[H Odds &lt;]]&lt;&gt;"",Weekly[[#This Row],[RFC_P]]=TRUE,Weekly[[#This Row],[Actual]]=TRUE),AR514+Weekly[[#This Row],[H Odds &lt;]]-1,IF(AND(Weekly[[#This Row],[V Odds &lt;]]&lt;&gt;"",Weekly[[#This Row],[RFC_P]]=FALSE,Weekly[[#This Row],[Actual]]=FALSE),AR514+Weekly[[#This Row],[V Odds &lt;]]-1,IF(AND(Weekly[[#This Row],[V Odds &lt;]]&lt;&gt;"",Weekly[[#This Row],[RFC_P]]=FALSE,Weekly[[#This Row],[Actual]]=TRUE),AR514-1,IF(AND(Weekly[[#This Row],[H Odds &lt;]]&lt;&gt;"",Weekly[[#This Row],[RFC_P]]=TRUE,Weekly[[#This Row],[Actual]]=FALSE),AR514-1,AR514)))))</f>
        <v>70.439999999999984</v>
      </c>
      <c r="AS515" s="37">
        <f>IF(AND(Weekly[[#This Row],[V Odds &lt;]]="",Weekly[[#This Row],[H Odds &lt;]]=""),AS514,IF(AND(Weekly[[#This Row],[H Odds &lt;]]&lt;&gt;"",Weekly[[#This Row],[GBC_P]]=TRUE,Weekly[[#This Row],[Actual]]=TRUE),AS514+Weekly[[#This Row],[H Odds &lt;]]-1,IF(AND(Weekly[[#This Row],[V Odds &lt;]]&lt;&gt;"",Weekly[[#This Row],[GBC_P]]=FALSE,Weekly[[#This Row],[Actual]]=FALSE),AS514+Weekly[[#This Row],[V Odds &lt;]]-1,IF(AND(Weekly[[#This Row],[V Odds &lt;]]&lt;&gt;"",Weekly[[#This Row],[GBC_P]]=FALSE,Weekly[[#This Row],[Actual]]=TRUE),AS514-1,IF(AND(Weekly[[#This Row],[H Odds &lt;]]&lt;&gt;"",Weekly[[#This Row],[GBC_P]]=TRUE,Weekly[[#This Row],[Actual]]=FALSE),AS514-1,AS514)))))</f>
        <v>59.78</v>
      </c>
      <c r="AT515" s="37">
        <f>IF(AND(Weekly[[#This Row],[V Odds &lt;]]="",Weekly[[#This Row],[H Odds &lt;]]=""),AT514,IF(AND(Weekly[[#This Row],[H Odds &lt;]]&lt;&gt;"",Weekly[[#This Row],[HGBC_P]]=TRUE,Weekly[[#This Row],[Actual]]=TRUE),AT514+Weekly[[#This Row],[H Odds &lt;]]-1,IF(AND(Weekly[[#This Row],[V Odds &lt;]]&lt;&gt;"",Weekly[[#This Row],[HGBC_P]]=FALSE,Weekly[[#This Row],[Actual]]=FALSE),AT514+Weekly[[#This Row],[V Odds &lt;]]-1,IF(AND(Weekly[[#This Row],[V Odds &lt;]]&lt;&gt;"",Weekly[[#This Row],[HGBC_P]]=FALSE,Weekly[[#This Row],[Actual]]=TRUE),AT514-1,IF(AND(Weekly[[#This Row],[H Odds &lt;]]&lt;&gt;"",Weekly[[#This Row],[HGBC_P]]=TRUE,Weekly[[#This Row],[Actual]]=FALSE),AT514-1,AT514)))))</f>
        <v>54.16</v>
      </c>
      <c r="AU515" s="37">
        <f>IF(AND(Weekly[[#This Row],[V Odds &lt;]]="",Weekly[[#This Row],[H Odds &lt;]]=""),AU514,IF(AND(Weekly[[#This Row],[H Odds &lt;]]&lt;&gt;"",Weekly[[#This Row],[XGB_P]]=TRUE,Weekly[[#This Row],[Actual]]=TRUE),AU514+Weekly[[#This Row],[H Odds &lt;]]-1,IF(AND(Weekly[[#This Row],[V Odds &lt;]]&lt;&gt;"",Weekly[[#This Row],[XGB_P]]=FALSE,Weekly[[#This Row],[Actual]]=FALSE),AU514+Weekly[[#This Row],[V Odds &lt;]]-1,IF(AND(Weekly[[#This Row],[V Odds &lt;]]&lt;&gt;"",Weekly[[#This Row],[XGB_P]]=FALSE,Weekly[[#This Row],[Actual]]=TRUE),AU514-1,IF(AND(Weekly[[#This Row],[H Odds &lt;]]&lt;&gt;"",Weekly[[#This Row],[XGB_P]]=TRUE,Weekly[[#This Row],[Actual]]=FALSE),AU514-1,AU514)))))</f>
        <v>66.760000000000005</v>
      </c>
      <c r="AV515" s="37">
        <f>IF(AND(Weekly[[#This Row],[V Odds &lt;]]="",Weekly[[#This Row],[H Odds &lt;]]=""),AV514,IF(AND(Weekly[[#This Row],[H Odds &lt;]]&lt;&gt;"",Weekly[[#This Row],[QDA_P]]=TRUE,Weekly[[#This Row],[Actual]]=TRUE),AV514+Weekly[[#This Row],[H Odds &lt;]]-1,IF(AND(Weekly[[#This Row],[V Odds &lt;]]&lt;&gt;"",Weekly[[#This Row],[QDA_P]]=FALSE,Weekly[[#This Row],[Actual]]=FALSE),AV514+Weekly[[#This Row],[V Odds &lt;]]-1,IF(AND(Weekly[[#This Row],[V Odds &lt;]]&lt;&gt;"",Weekly[[#This Row],[QDA_P]]=FALSE,Weekly[[#This Row],[Actual]]=TRUE),AV514-1,IF(AND(Weekly[[#This Row],[H Odds &lt;]]&lt;&gt;"",Weekly[[#This Row],[QDA_P]]=TRUE,Weekly[[#This Row],[Actual]]=FALSE),AV514-1,AV514)))))</f>
        <v>61.299999999999983</v>
      </c>
      <c r="AW515" s="37">
        <f>IF(AND(Weekly[[#This Row],[H Odds &lt;]]="",Weekly[[#This Row],[V Odds &lt;]]=""),AW514,IF(AND(Weekly[[#This Row],[KNC_P]]=Weekly[[#This Row],[Actual]],Weekly[[#This Row],[KNC_P]]=TRUE),AW514+Weekly[[#This Row],[BF H Odds]]-1,IF(AND(Weekly[[#This Row],[KNC_P]]=Weekly[[#This Row],[Actual]],Weekly[[#This Row],[KNC_P]]=FALSE),AW514+Weekly[[#This Row],[BF V Odds]]-1,AW514-1)))</f>
        <v>51.810000000000009</v>
      </c>
      <c r="AX515" s="37">
        <f>IF(AND(Weekly[[#This Row],[V Odds &lt;]]="",Weekly[[#This Row],[H Odds &lt;]]=""),AX514,IF(AND(Weekly[[#This Row],[V Odds &lt;]]&lt;&gt;"",Weekly[[#This Row],[FALSES]]&gt;0,Weekly[[#This Row],[Actual]]=FALSE),AX514+Weekly[[#This Row],[V Odds &lt;]]-1,IF(AND(Weekly[[#This Row],[H Odds &lt;]]&lt;&gt;"",Weekly[[#This Row],[TRUES]]&gt;0,Weekly[[#This Row],[Actual]]=TRUE),AX514+Weekly[[#This Row],[H Odds &lt;]]-1,IF(AND(Weekly[[#This Row],[V Odds &lt;]]&lt;&gt;"",Weekly[[#This Row],[FALSES]]=0),AX514,IF(AND(Weekly[[#This Row],[H Odds &lt;]]&lt;&gt;"",Weekly[[#This Row],[TRUES]]=0),AX514,AX514-1)))))</f>
        <v>108.49999999999996</v>
      </c>
      <c r="AY515" s="37">
        <f>IF(AND(Weekly[[#This Row],[V Odds &lt;]]="",Weekly[[#This Row],[H Odds &lt;]]=""),AY514,IF(AND(Weekly[[#This Row],[V Odds &lt;]]&lt;&gt;"",Weekly[[#This Row],[FALSES]]&gt;0,Weekly[[#This Row],[Actual]]=FALSE),AY514+((Weekly[[#This Row],[V Odds &lt;]]-1)*0.92),IF(AND(Weekly[[#This Row],[H Odds &lt;]]&lt;&gt;"",Weekly[[#This Row],[TRUES]]&gt;0,Weekly[[#This Row],[Actual]]=TRUE),AY514+((Weekly[[#This Row],[H Odds &lt;]]-1)*0.92),IF(AND(Weekly[[#This Row],[V Odds &lt;]]&lt;&gt;"",Weekly[[#This Row],[FALSES]]=0),AY514,IF(AND(Weekly[[#This Row],[H Odds &lt;]]&lt;&gt;"",Weekly[[#This Row],[TRUES]]=0),AY514,AY514-1)))))</f>
        <v>97.100000000000023</v>
      </c>
      <c r="AZ515" s="37">
        <f>IF(AND(Weekly[[#This Row],[V Odds &lt;]]="",Weekly[[#This Row],[H Odds &lt;]]=""),AZ514,IF(AND(Weekly[[#This Row],[V Odds &lt;]]&lt;&gt;"",Weekly[[#This Row],[Actual]]=FALSE),AZ514+Weekly[[#This Row],[V Odds &lt;]]-1,IF(AND(Weekly[[#This Row],[H Odds &lt;]]&lt;&gt;"",Weekly[[#This Row],[Actual]]=TRUE),AZ514+Weekly[[#This Row],[H Odds &lt;]]-1,AZ514-1)))</f>
        <v>98.96999999999997</v>
      </c>
      <c r="BA515" s="38">
        <f>IF(Weekly[[#This Row],[H Odds &lt;]]="",BA514,IF(AND(Weekly[[#This Row],[H Odds &lt;]]&lt;&gt;"",Weekly[[#This Row],[SVC_P]]=TRUE,Weekly[[#This Row],[Actual]]=TRUE),BA514+Weekly[[#This Row],[H Odds &lt;]]-1,IF(AND(Weekly[[#This Row],[H Odds &lt;]]&lt;&gt;"",Weekly[[#This Row],[SVC_P]]=TRUE,Weekly[[#This Row],[Actual]]=FALSE),BA514-1,BA514)))</f>
        <v>78.589999999999989</v>
      </c>
      <c r="BB515" s="38">
        <f>IF(Weekly[[#This Row],[H Odds &lt;]]="",BB514,IF(AND(Weekly[[#This Row],[H Odds &lt;]]&lt;&gt;"",Weekly[[#This Row],[ADBC_P]]=TRUE,Weekly[[#This Row],[Actual]]=TRUE),BB514+Weekly[[#This Row],[H Odds &lt;]]-1,IF(AND(Weekly[[#This Row],[H Odds &lt;]]&lt;&gt;"",Weekly[[#This Row],[ADBC_P]]=TRUE,Weekly[[#This Row],[Actual]]=FALSE),BB514-1,BB514)))</f>
        <v>50.41</v>
      </c>
      <c r="BC515" s="38">
        <f>IF(Weekly[[#This Row],[H Odds &lt;]]="",BC514,IF(AND(Weekly[[#This Row],[H Odds &lt;]]&lt;&gt;"",Weekly[[#This Row],[RFC_P]]=TRUE,Weekly[[#This Row],[Actual]]=TRUE),BC514+Weekly[[#This Row],[H Odds &lt;]]-1,IF(AND(Weekly[[#This Row],[H Odds &lt;]]&lt;&gt;"",Weekly[[#This Row],[RFC_P]]=TRUE,Weekly[[#This Row],[Actual]]=FALSE),BC514-1,BC514)))</f>
        <v>52.109999999999992</v>
      </c>
      <c r="BD515" s="38">
        <f>IF(Weekly[[#This Row],[H Odds &lt;]]="",BD514,IF(AND(Weekly[[#This Row],[H Odds &lt;]]&lt;&gt;"",Weekly[[#This Row],[GBC_P]]=TRUE,Weekly[[#This Row],[Actual]]=TRUE),BD514+Weekly[[#This Row],[H Odds &lt;]]-1,IF(AND(Weekly[[#This Row],[H Odds &lt;]]&lt;&gt;"",Weekly[[#This Row],[GBC_P]]=TRUE,Weekly[[#This Row],[Actual]]=FALSE),BD514-1,BD514)))</f>
        <v>52.110000000000007</v>
      </c>
      <c r="BE515" s="38">
        <f>IF(Weekly[[#This Row],[H Odds &lt;]]="",BE514,IF(AND(Weekly[[#This Row],[H Odds &lt;]]&lt;&gt;"",Weekly[[#This Row],[HGBC_P]]=TRUE,Weekly[[#This Row],[Actual]]=TRUE),BE514+Weekly[[#This Row],[H Odds &lt;]]-1,IF(AND(Weekly[[#This Row],[H Odds &lt;]]&lt;&gt;"",Weekly[[#This Row],[HGBC_P]]=TRUE,Weekly[[#This Row],[Actual]]=FALSE),BE514-1,BE514)))</f>
        <v>56.459999999999994</v>
      </c>
      <c r="BF515" s="38">
        <f>IF(Weekly[[#This Row],[H Odds &lt;]]="",BF514,IF(AND(Weekly[[#This Row],[H Odds &lt;]]&lt;&gt;"",Weekly[[#This Row],[XGB_P]]=TRUE,Weekly[[#This Row],[Actual]]=TRUE),BF514+Weekly[[#This Row],[H Odds &lt;]]-1,IF(AND(Weekly[[#This Row],[H Odds &lt;]]&lt;&gt;"",Weekly[[#This Row],[XGB_P]]=TRUE,Weekly[[#This Row],[Actual]]=FALSE),BF514-1,BF514)))</f>
        <v>62.08</v>
      </c>
      <c r="BG515" s="38">
        <f>IF(Weekly[[#This Row],[H Odds &lt;]]="",BG514,IF(AND(Weekly[[#This Row],[H Odds &lt;]]&lt;&gt;"",Weekly[[#This Row],[QDA_P]]=TRUE,Weekly[[#This Row],[Actual]]=TRUE),BG514+Weekly[[#This Row],[H Odds &lt;]]-1,IF(AND(Weekly[[#This Row],[H Odds &lt;]]&lt;&gt;"",Weekly[[#This Row],[QDA_P]]=TRUE,Weekly[[#This Row],[Actual]]=FALSE),BG514-1,BG514)))</f>
        <v>48.429999999999993</v>
      </c>
      <c r="BH515" s="38">
        <f>IF(Weekly[[#This Row],[H Odds &lt;]]="",BH514,IF(AND(Weekly[[#This Row],[H Odds &lt;]]&lt;&gt;"",Weekly[[#This Row],[KNC_P]]=TRUE,Weekly[[#This Row],[Actual]]=TRUE),BH514+Weekly[[#This Row],[H Odds &lt;]]-1,IF(AND(Weekly[[#This Row],[H Odds &lt;]]&lt;&gt;"",Weekly[[#This Row],[KNC_P]]=TRUE,Weekly[[#This Row],[Actual]]=FALSE),BH514-1,BH514)))</f>
        <v>56.499999999999993</v>
      </c>
      <c r="BI515" s="38">
        <f>IF(Weekly[[#This Row],[H Odds &lt;]]="",BI514,IF(AND(Weekly[[#This Row],[H Odds &lt;]]&lt;&gt;"",Weekly[[#This Row],[TRUES]]&gt;0,Weekly[[#This Row],[Actual]]=TRUE),BI514+Weekly[[#This Row],[H Odds &lt;]]-1,IF(AND(Weekly[[#This Row],[H Odds &lt;]]&lt;&gt;"",Weekly[[#This Row],[TRUES]]=0),BI514,BI514-1)))</f>
        <v>76.589999999999989</v>
      </c>
      <c r="BJ515" s="38">
        <f>IF(Weekly[[#This Row],[H Odds &lt;]]="",BJ514,IF(AND(Weekly[[#This Row],[H Odds &lt;]]&lt;&gt;"",Weekly[[#This Row],[Actual]]=TRUE),BJ514+Weekly[[#This Row],[H Odds &lt;]]-1,IF(AND(Weekly[[#This Row],[H Odds &lt;]]&lt;&gt;"",Weekly[[#This Row],[Actual]]=FALSE),BJ514-1,BJ514)))</f>
        <v>78.489999999999995</v>
      </c>
      <c r="BK515" s="58">
        <f>IF(AND(Weekly[[#This Row],[TRUES]]&gt;4,Weekly[[#This Row],[Actual]]=TRUE),BK514+Weekly[[#This Row],[BF H Odds]]-1,IF(AND(Weekly[[#This Row],[FALSES]]&gt;4,Weekly[[#This Row],[Actual]]=FALSE),BK514+Weekly[[#This Row],[BF V Odds]]-1,IF(AND(Weekly[[#This Row],[TRUES]]&gt;4,Weekly[[#This Row],[Actual]]=FALSE),BK514-1,IF(AND(Weekly[[#This Row],[FALSES]]&gt;4,Weekly[[#This Row],[Actual]]=TRUE),BK514-1,BK514))))</f>
        <v>-5.6599999999999708</v>
      </c>
      <c r="BL515" s="58">
        <f>IF(AND(Weekly[[#This Row],[TRUES]]&gt;5,Weekly[[#This Row],[Actual]]=TRUE),BL514+Weekly[[#This Row],[BF H Odds]]-1,IF(AND(Weekly[[#This Row],[FALSES]]&gt;5,Weekly[[#This Row],[Actual]]=FALSE),BL514+Weekly[[#This Row],[BF V Odds]]-1,IF(AND(Weekly[[#This Row],[TRUES]]&gt;5,Weekly[[#This Row],[Actual]]=FALSE),BL514-1,IF(AND(Weekly[[#This Row],[FALSES]]&gt;5,Weekly[[#This Row],[Actual]]=TRUE),BL514-1,BL514))))</f>
        <v>5.1600000000000215</v>
      </c>
      <c r="BM515" s="58">
        <f>IF(AND(Weekly[[#This Row],[TRUES]]&gt;6,Weekly[[#This Row],[Actual]]=TRUE),BM514+Weekly[[#This Row],[BF H Odds]]-1,IF(AND(Weekly[[#This Row],[FALSES]]&gt;6,Weekly[[#This Row],[Actual]]=FALSE),BM514+Weekly[[#This Row],[BF V Odds]]-1,IF(AND(Weekly[[#This Row],[TRUES]]&gt;6,Weekly[[#This Row],[Actual]]=FALSE),BM514-1,IF(AND(Weekly[[#This Row],[FALSES]]&gt;6,Weekly[[#This Row],[Actual]]=TRUE),BM514-1,BM514))))</f>
        <v>36.980000000000011</v>
      </c>
    </row>
    <row r="516" spans="1:65" x14ac:dyDescent="0.25">
      <c r="A516" s="34"/>
      <c r="B516" s="10">
        <v>44307</v>
      </c>
      <c r="C516" s="17" t="s">
        <v>37</v>
      </c>
      <c r="D516" s="15" t="s">
        <v>36</v>
      </c>
      <c r="E516" t="b">
        <v>1</v>
      </c>
      <c r="F516" t="b">
        <v>1</v>
      </c>
      <c r="G516" t="b">
        <v>1</v>
      </c>
      <c r="H516" t="b">
        <v>1</v>
      </c>
      <c r="I516" t="b">
        <v>1</v>
      </c>
      <c r="J516" t="b">
        <v>0</v>
      </c>
      <c r="K516" t="b">
        <v>1</v>
      </c>
      <c r="L516" t="b">
        <v>1</v>
      </c>
      <c r="O516" t="str">
        <f>IF(Weekly[[#This Row],[H/V]]="H",Weekly[[#This Row],[BF H Odds]],IF(Weekly[[#This Row],[H/V]]="V",Weekly[[#This Row],[BF V Odds]],""))</f>
        <v/>
      </c>
      <c r="P516" t="b">
        <v>0</v>
      </c>
      <c r="R516" s="35">
        <f>IFERROR(IF(Weekly[[#This Row],[Won Bet?]]="yes",R515+(Weekly[[#This Row],[BF Odds]]*Weekly[[#This Row],[BF Stake]])-Weekly[[#This Row],[BF Stake]],R515-Weekly[[#This Row],[BF Stake]]),R515)</f>
        <v>1185.4495000000004</v>
      </c>
      <c r="S516" s="9">
        <f>IFERROR(IF(Weekly[[#This Row],[Won Bet?]]="yes",S515+(((Weekly[[#This Row],[BF Odds]]*Weekly[[#This Row],[BF Stake]])-Weekly[[#This Row],[BF Stake]])*0.92),S515-Weekly[[#This Row],[BF Stake]]),S515)</f>
        <v>1118.3191400000001</v>
      </c>
      <c r="T516">
        <v>1.91</v>
      </c>
      <c r="U516">
        <v>2.08</v>
      </c>
      <c r="V516" s="24">
        <f>IF(Weekly[[#This Row],[Actual]]="","",IF(AND(Weekly[[#This Row],[SVC_P]]=Weekly[[#This Row],[Actual]],Weekly[[#This Row],[SVC_P]]=TRUE),V515+Weekly[[#This Row],[BF H Odds]]-1,IF(AND(Weekly[[#This Row],[SVC_P]]=Weekly[[#This Row],[Actual]],Weekly[[#This Row],[SVC_P]]=FALSE),V515+Weekly[[#This Row],[BF V Odds]]-1,V515-1)))</f>
        <v>52.25000000000005</v>
      </c>
      <c r="W516" s="24">
        <f>IF(Weekly[[#This Row],[Actual]]="","",IF(AND(Weekly[[#This Row],[SVC_P]]=FALSE,Weekly[[#This Row],[Actual]]=TRUE),W515+Weekly[[#This Row],[BF H Odds]]-1,IF(AND(Weekly[[#This Row],[SVC_P]]=TRUE,Weekly[[#This Row],[Actual]]=FALSE,),W515+Weekly[[#This Row],[BF V Odds]]-1,W515-1)))</f>
        <v>-438.02000000000004</v>
      </c>
      <c r="X516" s="24">
        <f>IF(Weekly[[#This Row],[Actual]]="","",IF(AND(Weekly[[#This Row],[ADBC_P]]=Weekly[[#This Row],[Actual]],Weekly[[#This Row],[ADBC_P]]=TRUE),X515+Weekly[[#This Row],[BF H Odds]]-1,IF(AND(Weekly[[#This Row],[ADBC_P]]=Weekly[[#This Row],[Actual]],Weekly[[#This Row],[ADBC_P]]=FALSE),X515+Weekly[[#This Row],[BF V Odds]]-1,X515-1)))</f>
        <v>6.4900000000000198</v>
      </c>
      <c r="Y516" s="24">
        <f>IF(Weekly[[#This Row],[Actual]]="","",IF(AND(Weekly[[#This Row],[ADBC_P]]=FALSE,Weekly[[#This Row],[Actual]]=TRUE),Y515+Weekly[[#This Row],[BF H Odds]]-1,IF(AND(Weekly[[#This Row],[ADBC_P]]=TRUE,Weekly[[#This Row],[Actual]]=FALSE),Y515+Weekly[[#This Row],[BF V Odds]]-1,Y515-1)))</f>
        <v>70.649999999999991</v>
      </c>
      <c r="Z516" s="24">
        <f>IF(Weekly[[#This Row],[Actual]]="","",IF(AND(Weekly[[#This Row],[RFC_P]]=Weekly[[#This Row],[Actual]],Weekly[[#This Row],[RFC_P]]=TRUE),Z515+Weekly[[#This Row],[BF H Odds]]-1,IF(AND(Weekly[[#This Row],[RFC_P]]=Weekly[[#This Row],[Actual]],Weekly[[#This Row],[RFC_P]]=FALSE),Z515+Weekly[[#This Row],[BF V Odds]]-1,Z515-1)))</f>
        <v>23.310000000000009</v>
      </c>
      <c r="AA516" s="24">
        <f>IF(Weekly[[#This Row],[Actual]]="","",IF(AND(Weekly[[#This Row],[RFC_P]]=FALSE,Weekly[[#This Row],[Actual]]=TRUE),AA515+Weekly[[#This Row],[BF H Odds]]-1,IF(AND(Weekly[[#This Row],[RFC_P]]=TRUE,Weekly[[#This Row],[Actual]]=FALSE),AA515+Weekly[[#This Row],[BF V Odds]]-1,AA515-1)))</f>
        <v>53.82999999999997</v>
      </c>
      <c r="AB516" s="24">
        <f>IF(Weekly[[#This Row],[Actual]]="","",IF(AND(Weekly[[#This Row],[GBC_P]]=Weekly[[#This Row],[Actual]],Weekly[[#This Row],[GBC_P]]=TRUE),AB515+Weekly[[#This Row],[BF H Odds]]-1,IF(AND(Weekly[[#This Row],[GBC_P]]=Weekly[[#This Row],[Actual]],Weekly[[#This Row],[GBC_P]]=FALSE),AB515+Weekly[[#This Row],[BF V Odds]]-1,AB515-1)))</f>
        <v>3.6300000000000052</v>
      </c>
      <c r="AC516" s="24">
        <f>IF(Weekly[[#This Row],[Actual]]="","",IF(AND(Weekly[[#This Row],[GBC_P]]=FALSE,Weekly[[#This Row],[Actual]]=TRUE),AC515+Weekly[[#This Row],[BF H Odds]]-1,IF(AND(Weekly[[#This Row],[GBC_P]]=TRUE,Weekly[[#This Row],[Actual]]=FALSE),AC515+Weekly[[#This Row],[BF V Odds]]-1,AC515-1)))</f>
        <v>73.509999999999948</v>
      </c>
      <c r="AD516" s="24">
        <f>IF(Weekly[[#This Row],[Actual]]="","",IF(AND(Weekly[[#This Row],[HGBC_P]]=Weekly[[#This Row],[Actual]],Weekly[[#This Row],[HGBC_P]]=TRUE),AD515+Weekly[[#This Row],[BF H Odds]]-1,IF(AND(Weekly[[#This Row],[HGBC_P]]=Weekly[[#This Row],[Actual]],Weekly[[#This Row],[HGBC_P]]=FALSE),AD515+Weekly[[#This Row],[BF V Odds]]-1,AD515-1)))</f>
        <v>-2.1799999999999748</v>
      </c>
      <c r="AE516" s="24">
        <f>IF(Weekly[[#This Row],[Actual]]="","",IF(AND(Weekly[[#This Row],[HGBC_P]]=FALSE,Weekly[[#This Row],[Actual]]=TRUE),AE515+Weekly[[#This Row],[BF H Odds]]-1,IF(AND(Weekly[[#This Row],[HGBC_P]]=TRUE,Weekly[[#This Row],[Actual]]=FALSE),AE515+Weekly[[#This Row],[BF V Odds]]-1,AE515-1)))</f>
        <v>79.319999999999979</v>
      </c>
      <c r="AF516" s="24">
        <f>IF(Weekly[[#This Row],[Actual]]="","",IF(AND(Weekly[[#This Row],[XGB_P]]=Weekly[[#This Row],[Actual]],Weekly[[#This Row],[XGB_P]]=TRUE),AF515+Weekly[[#This Row],[BF H Odds]]-1,IF(AND(Weekly[[#This Row],[XGB_P]]=Weekly[[#This Row],[Actual]],Weekly[[#This Row],[XGB_P]]=FALSE),AF515+Weekly[[#This Row],[BF V Odds]]-1,AF515-1)))</f>
        <v>26.120000000000022</v>
      </c>
      <c r="AG516" s="24">
        <f>IF(Weekly[[#This Row],[Actual]]="","",IF(AND(Weekly[[#This Row],[XGB_P]]=FALSE,Weekly[[#This Row],[Actual]]=TRUE),AG515+Weekly[[#This Row],[BF H Odds]]-1,IF(AND(Weekly[[#This Row],[XGB_P]]=TRUE,Weekly[[#This Row],[Actual]]=FALSE),AG515+Weekly[[#This Row],[BF V Odds]]-1,AG515-1)))</f>
        <v>51.019999999999989</v>
      </c>
      <c r="AH516" s="24">
        <f>IF(Weekly[[#This Row],[Actual]]="","",IF(AND(Weekly[[#This Row],[QDA_P]]=Weekly[[#This Row],[Actual]],Weekly[[#This Row],[QDA_P]]=TRUE),AH515+Weekly[[#This Row],[BF H Odds]]-1,IF(AND(Weekly[[#This Row],[QDA_P]]=Weekly[[#This Row],[Actual]],Weekly[[#This Row],[QDA_P]]=FALSE),AH515+Weekly[[#This Row],[BF V Odds]]-1,AH515-1)))</f>
        <v>-14.219999999999988</v>
      </c>
      <c r="AI516" s="24">
        <f>IF(Weekly[[#This Row],[Actual]]="","",IF(AND(Weekly[[#This Row],[QDA_P]]=FALSE,Weekly[[#This Row],[Actual]]=TRUE),AI515+Weekly[[#This Row],[BF H Odds]]-1,IF(AND(Weekly[[#This Row],[QDA_P]]=TRUE,Weekly[[#This Row],[Actual]]=FALSE),AI515+Weekly[[#This Row],[BF V Odds]]-1,AI515-1)))</f>
        <v>91.359999999999985</v>
      </c>
      <c r="AJ516" s="24">
        <f>IF(Weekly[[#This Row],[Actual]]="","",IF(AND(Weekly[[#This Row],[KNC_P]]=FALSE,Weekly[[#This Row],[Actual]]=TRUE),AJ515+Weekly[[#This Row],[BF H Odds]]-1,IF(AND(Weekly[[#This Row],[KNC_P]]=TRUE,Weekly[[#This Row],[Actual]]=FALSE),AJ515+Weekly[[#This Row],[BF V Odds]]-1,AJ515-1)))</f>
        <v>65.049999999999969</v>
      </c>
      <c r="AK516" s="24">
        <f>IF(Weekly[[#This Row],[Actual]]="","",IF(AND(Weekly[[#This Row],[KNC_P]]=FALSE,Weekly[[#This Row],[Actual]]=TRUE),AK515+Weekly[[#This Row],[BF H Odds]]-1,IF(AND(Weekly[[#This Row],[KNC_P]]=TRUE,Weekly[[#This Row],[Actual]]=FALSE),AK515+Weekly[[#This Row],[BF V Odds]]-1,AK515-1)))</f>
        <v>63.94999999999996</v>
      </c>
      <c r="AL516" s="30">
        <f>IF(Weekly[[#This Row],[Actual]]="","",COUNTIF(Weekly[[#This Row],[SVC_P]:[QDA_P]],TRUE))</f>
        <v>6</v>
      </c>
      <c r="AM516" s="30">
        <f>IF(Weekly[[#This Row],[Actual]]="","",COUNTIF(Weekly[[#This Row],[SVC_P]:[QDA_P]],FALSE))</f>
        <v>1</v>
      </c>
      <c r="AN516" s="36" t="str">
        <f>IF(AND(Weekly[[#This Row],[BF V Odds]]&gt;$BO$6,Weekly[[#This Row],[BF V Odds]] &lt; $BO$7),Weekly[[#This Row],[BF V Odds]],"")</f>
        <v/>
      </c>
      <c r="AO516" s="36" t="str">
        <f>IF(AND(Weekly[[#This Row],[BF H Odds]]&gt;$BO$6, Weekly[[#This Row],[BF H Odds]] &lt; $BO$7),Weekly[[#This Row],[BF H Odds]],"")</f>
        <v/>
      </c>
      <c r="AP516" s="37">
        <f>IF(AND(Weekly[[#This Row],[V Odds &lt;]]="",Weekly[[#This Row],[H Odds &lt;]]=""),AP515,IF(AND(Weekly[[#This Row],[H Odds &lt;]]&lt;&gt;"",Weekly[[#This Row],[SVC_P]]=TRUE,Weekly[[#This Row],[Actual]]=TRUE),AP515+Weekly[[#This Row],[H Odds &lt;]]-1,IF(AND(Weekly[[#This Row],[V Odds &lt;]]&lt;&gt;"",Weekly[[#This Row],[SVC_P]]=FALSE,Weekly[[#This Row],[Actual]]=FALSE),AP515+Weekly[[#This Row],[V Odds &lt;]]-1,IF(AND(Weekly[[#This Row],[V Odds &lt;]]&lt;&gt;"",Weekly[[#This Row],[SVC_P]]=FALSE,Weekly[[#This Row],[Actual]]=TRUE),AP515-1,IF(AND(Weekly[[#This Row],[H Odds &lt;]]&lt;&gt;"",Weekly[[#This Row],[SVC_P]]=TRUE,Weekly[[#This Row],[Actual]]=FALSE),AP515-1,AP515)))))</f>
        <v>81.63000000000001</v>
      </c>
      <c r="AQ516" s="37">
        <f>IF(AND(Weekly[[#This Row],[V Odds &lt;]]="",Weekly[[#This Row],[H Odds &lt;]]=""),AQ515,IF(AND(Weekly[[#This Row],[H Odds &lt;]]&lt;&gt;"",Weekly[[#This Row],[ADBC_P]]=TRUE,Weekly[[#This Row],[Actual]]=TRUE),AQ515+Weekly[[#This Row],[H Odds &lt;]]-1,IF(AND(Weekly[[#This Row],[V Odds &lt;]]&lt;&gt;"",Weekly[[#This Row],[ADBC_P]]=FALSE,Weekly[[#This Row],[Actual]]=FALSE),AQ515+Weekly[[#This Row],[V Odds &lt;]]-1,IF(AND(Weekly[[#This Row],[V Odds &lt;]]&lt;&gt;"",Weekly[[#This Row],[ADBC_P]]=FALSE,Weekly[[#This Row],[Actual]]=TRUE),AQ515-1,IF(AND(Weekly[[#This Row],[H Odds &lt;]]&lt;&gt;"",Weekly[[#This Row],[ADBC_P]]=TRUE,Weekly[[#This Row],[Actual]]=FALSE),AQ515-1,AQ515)))))</f>
        <v>51.33</v>
      </c>
      <c r="AR516" s="37">
        <f>IF(AND(Weekly[[#This Row],[V Odds &lt;]]="",Weekly[[#This Row],[H Odds &lt;]]=""),AR515,IF(AND(Weekly[[#This Row],[H Odds &lt;]]&lt;&gt;"",Weekly[[#This Row],[RFC_P]]=TRUE,Weekly[[#This Row],[Actual]]=TRUE),AR515+Weekly[[#This Row],[H Odds &lt;]]-1,IF(AND(Weekly[[#This Row],[V Odds &lt;]]&lt;&gt;"",Weekly[[#This Row],[RFC_P]]=FALSE,Weekly[[#This Row],[Actual]]=FALSE),AR515+Weekly[[#This Row],[V Odds &lt;]]-1,IF(AND(Weekly[[#This Row],[V Odds &lt;]]&lt;&gt;"",Weekly[[#This Row],[RFC_P]]=FALSE,Weekly[[#This Row],[Actual]]=TRUE),AR515-1,IF(AND(Weekly[[#This Row],[H Odds &lt;]]&lt;&gt;"",Weekly[[#This Row],[RFC_P]]=TRUE,Weekly[[#This Row],[Actual]]=FALSE),AR515-1,AR515)))))</f>
        <v>70.439999999999984</v>
      </c>
      <c r="AS516" s="37">
        <f>IF(AND(Weekly[[#This Row],[V Odds &lt;]]="",Weekly[[#This Row],[H Odds &lt;]]=""),AS515,IF(AND(Weekly[[#This Row],[H Odds &lt;]]&lt;&gt;"",Weekly[[#This Row],[GBC_P]]=TRUE,Weekly[[#This Row],[Actual]]=TRUE),AS515+Weekly[[#This Row],[H Odds &lt;]]-1,IF(AND(Weekly[[#This Row],[V Odds &lt;]]&lt;&gt;"",Weekly[[#This Row],[GBC_P]]=FALSE,Weekly[[#This Row],[Actual]]=FALSE),AS515+Weekly[[#This Row],[V Odds &lt;]]-1,IF(AND(Weekly[[#This Row],[V Odds &lt;]]&lt;&gt;"",Weekly[[#This Row],[GBC_P]]=FALSE,Weekly[[#This Row],[Actual]]=TRUE),AS515-1,IF(AND(Weekly[[#This Row],[H Odds &lt;]]&lt;&gt;"",Weekly[[#This Row],[GBC_P]]=TRUE,Weekly[[#This Row],[Actual]]=FALSE),AS515-1,AS515)))))</f>
        <v>59.78</v>
      </c>
      <c r="AT516" s="37">
        <f>IF(AND(Weekly[[#This Row],[V Odds &lt;]]="",Weekly[[#This Row],[H Odds &lt;]]=""),AT515,IF(AND(Weekly[[#This Row],[H Odds &lt;]]&lt;&gt;"",Weekly[[#This Row],[HGBC_P]]=TRUE,Weekly[[#This Row],[Actual]]=TRUE),AT515+Weekly[[#This Row],[H Odds &lt;]]-1,IF(AND(Weekly[[#This Row],[V Odds &lt;]]&lt;&gt;"",Weekly[[#This Row],[HGBC_P]]=FALSE,Weekly[[#This Row],[Actual]]=FALSE),AT515+Weekly[[#This Row],[V Odds &lt;]]-1,IF(AND(Weekly[[#This Row],[V Odds &lt;]]&lt;&gt;"",Weekly[[#This Row],[HGBC_P]]=FALSE,Weekly[[#This Row],[Actual]]=TRUE),AT515-1,IF(AND(Weekly[[#This Row],[H Odds &lt;]]&lt;&gt;"",Weekly[[#This Row],[HGBC_P]]=TRUE,Weekly[[#This Row],[Actual]]=FALSE),AT515-1,AT515)))))</f>
        <v>54.16</v>
      </c>
      <c r="AU516" s="37">
        <f>IF(AND(Weekly[[#This Row],[V Odds &lt;]]="",Weekly[[#This Row],[H Odds &lt;]]=""),AU515,IF(AND(Weekly[[#This Row],[H Odds &lt;]]&lt;&gt;"",Weekly[[#This Row],[XGB_P]]=TRUE,Weekly[[#This Row],[Actual]]=TRUE),AU515+Weekly[[#This Row],[H Odds &lt;]]-1,IF(AND(Weekly[[#This Row],[V Odds &lt;]]&lt;&gt;"",Weekly[[#This Row],[XGB_P]]=FALSE,Weekly[[#This Row],[Actual]]=FALSE),AU515+Weekly[[#This Row],[V Odds &lt;]]-1,IF(AND(Weekly[[#This Row],[V Odds &lt;]]&lt;&gt;"",Weekly[[#This Row],[XGB_P]]=FALSE,Weekly[[#This Row],[Actual]]=TRUE),AU515-1,IF(AND(Weekly[[#This Row],[H Odds &lt;]]&lt;&gt;"",Weekly[[#This Row],[XGB_P]]=TRUE,Weekly[[#This Row],[Actual]]=FALSE),AU515-1,AU515)))))</f>
        <v>66.760000000000005</v>
      </c>
      <c r="AV516" s="37">
        <f>IF(AND(Weekly[[#This Row],[V Odds &lt;]]="",Weekly[[#This Row],[H Odds &lt;]]=""),AV515,IF(AND(Weekly[[#This Row],[H Odds &lt;]]&lt;&gt;"",Weekly[[#This Row],[QDA_P]]=TRUE,Weekly[[#This Row],[Actual]]=TRUE),AV515+Weekly[[#This Row],[H Odds &lt;]]-1,IF(AND(Weekly[[#This Row],[V Odds &lt;]]&lt;&gt;"",Weekly[[#This Row],[QDA_P]]=FALSE,Weekly[[#This Row],[Actual]]=FALSE),AV515+Weekly[[#This Row],[V Odds &lt;]]-1,IF(AND(Weekly[[#This Row],[V Odds &lt;]]&lt;&gt;"",Weekly[[#This Row],[QDA_P]]=FALSE,Weekly[[#This Row],[Actual]]=TRUE),AV515-1,IF(AND(Weekly[[#This Row],[H Odds &lt;]]&lt;&gt;"",Weekly[[#This Row],[QDA_P]]=TRUE,Weekly[[#This Row],[Actual]]=FALSE),AV515-1,AV515)))))</f>
        <v>61.299999999999983</v>
      </c>
      <c r="AW516" s="37">
        <f>IF(AND(Weekly[[#This Row],[H Odds &lt;]]="",Weekly[[#This Row],[V Odds &lt;]]=""),AW515,IF(AND(Weekly[[#This Row],[KNC_P]]=Weekly[[#This Row],[Actual]],Weekly[[#This Row],[KNC_P]]=TRUE),AW515+Weekly[[#This Row],[BF H Odds]]-1,IF(AND(Weekly[[#This Row],[KNC_P]]=Weekly[[#This Row],[Actual]],Weekly[[#This Row],[KNC_P]]=FALSE),AW515+Weekly[[#This Row],[BF V Odds]]-1,AW515-1)))</f>
        <v>51.810000000000009</v>
      </c>
      <c r="AX516" s="37">
        <f>IF(AND(Weekly[[#This Row],[V Odds &lt;]]="",Weekly[[#This Row],[H Odds &lt;]]=""),AX515,IF(AND(Weekly[[#This Row],[V Odds &lt;]]&lt;&gt;"",Weekly[[#This Row],[FALSES]]&gt;0,Weekly[[#This Row],[Actual]]=FALSE),AX515+Weekly[[#This Row],[V Odds &lt;]]-1,IF(AND(Weekly[[#This Row],[H Odds &lt;]]&lt;&gt;"",Weekly[[#This Row],[TRUES]]&gt;0,Weekly[[#This Row],[Actual]]=TRUE),AX515+Weekly[[#This Row],[H Odds &lt;]]-1,IF(AND(Weekly[[#This Row],[V Odds &lt;]]&lt;&gt;"",Weekly[[#This Row],[FALSES]]=0),AX515,IF(AND(Weekly[[#This Row],[H Odds &lt;]]&lt;&gt;"",Weekly[[#This Row],[TRUES]]=0),AX515,AX515-1)))))</f>
        <v>108.49999999999996</v>
      </c>
      <c r="AY516" s="37">
        <f>IF(AND(Weekly[[#This Row],[V Odds &lt;]]="",Weekly[[#This Row],[H Odds &lt;]]=""),AY515,IF(AND(Weekly[[#This Row],[V Odds &lt;]]&lt;&gt;"",Weekly[[#This Row],[FALSES]]&gt;0,Weekly[[#This Row],[Actual]]=FALSE),AY515+((Weekly[[#This Row],[V Odds &lt;]]-1)*0.92),IF(AND(Weekly[[#This Row],[H Odds &lt;]]&lt;&gt;"",Weekly[[#This Row],[TRUES]]&gt;0,Weekly[[#This Row],[Actual]]=TRUE),AY515+((Weekly[[#This Row],[H Odds &lt;]]-1)*0.92),IF(AND(Weekly[[#This Row],[V Odds &lt;]]&lt;&gt;"",Weekly[[#This Row],[FALSES]]=0),AY515,IF(AND(Weekly[[#This Row],[H Odds &lt;]]&lt;&gt;"",Weekly[[#This Row],[TRUES]]=0),AY515,AY515-1)))))</f>
        <v>97.100000000000023</v>
      </c>
      <c r="AZ516" s="37">
        <f>IF(AND(Weekly[[#This Row],[V Odds &lt;]]="",Weekly[[#This Row],[H Odds &lt;]]=""),AZ515,IF(AND(Weekly[[#This Row],[V Odds &lt;]]&lt;&gt;"",Weekly[[#This Row],[Actual]]=FALSE),AZ515+Weekly[[#This Row],[V Odds &lt;]]-1,IF(AND(Weekly[[#This Row],[H Odds &lt;]]&lt;&gt;"",Weekly[[#This Row],[Actual]]=TRUE),AZ515+Weekly[[#This Row],[H Odds &lt;]]-1,AZ515-1)))</f>
        <v>98.96999999999997</v>
      </c>
      <c r="BA516" s="38">
        <f>IF(Weekly[[#This Row],[H Odds &lt;]]="",BA515,IF(AND(Weekly[[#This Row],[H Odds &lt;]]&lt;&gt;"",Weekly[[#This Row],[SVC_P]]=TRUE,Weekly[[#This Row],[Actual]]=TRUE),BA515+Weekly[[#This Row],[H Odds &lt;]]-1,IF(AND(Weekly[[#This Row],[H Odds &lt;]]&lt;&gt;"",Weekly[[#This Row],[SVC_P]]=TRUE,Weekly[[#This Row],[Actual]]=FALSE),BA515-1,BA515)))</f>
        <v>78.589999999999989</v>
      </c>
      <c r="BB516" s="38">
        <f>IF(Weekly[[#This Row],[H Odds &lt;]]="",BB515,IF(AND(Weekly[[#This Row],[H Odds &lt;]]&lt;&gt;"",Weekly[[#This Row],[ADBC_P]]=TRUE,Weekly[[#This Row],[Actual]]=TRUE),BB515+Weekly[[#This Row],[H Odds &lt;]]-1,IF(AND(Weekly[[#This Row],[H Odds &lt;]]&lt;&gt;"",Weekly[[#This Row],[ADBC_P]]=TRUE,Weekly[[#This Row],[Actual]]=FALSE),BB515-1,BB515)))</f>
        <v>50.41</v>
      </c>
      <c r="BC516" s="38">
        <f>IF(Weekly[[#This Row],[H Odds &lt;]]="",BC515,IF(AND(Weekly[[#This Row],[H Odds &lt;]]&lt;&gt;"",Weekly[[#This Row],[RFC_P]]=TRUE,Weekly[[#This Row],[Actual]]=TRUE),BC515+Weekly[[#This Row],[H Odds &lt;]]-1,IF(AND(Weekly[[#This Row],[H Odds &lt;]]&lt;&gt;"",Weekly[[#This Row],[RFC_P]]=TRUE,Weekly[[#This Row],[Actual]]=FALSE),BC515-1,BC515)))</f>
        <v>52.109999999999992</v>
      </c>
      <c r="BD516" s="38">
        <f>IF(Weekly[[#This Row],[H Odds &lt;]]="",BD515,IF(AND(Weekly[[#This Row],[H Odds &lt;]]&lt;&gt;"",Weekly[[#This Row],[GBC_P]]=TRUE,Weekly[[#This Row],[Actual]]=TRUE),BD515+Weekly[[#This Row],[H Odds &lt;]]-1,IF(AND(Weekly[[#This Row],[H Odds &lt;]]&lt;&gt;"",Weekly[[#This Row],[GBC_P]]=TRUE,Weekly[[#This Row],[Actual]]=FALSE),BD515-1,BD515)))</f>
        <v>52.110000000000007</v>
      </c>
      <c r="BE516" s="38">
        <f>IF(Weekly[[#This Row],[H Odds &lt;]]="",BE515,IF(AND(Weekly[[#This Row],[H Odds &lt;]]&lt;&gt;"",Weekly[[#This Row],[HGBC_P]]=TRUE,Weekly[[#This Row],[Actual]]=TRUE),BE515+Weekly[[#This Row],[H Odds &lt;]]-1,IF(AND(Weekly[[#This Row],[H Odds &lt;]]&lt;&gt;"",Weekly[[#This Row],[HGBC_P]]=TRUE,Weekly[[#This Row],[Actual]]=FALSE),BE515-1,BE515)))</f>
        <v>56.459999999999994</v>
      </c>
      <c r="BF516" s="38">
        <f>IF(Weekly[[#This Row],[H Odds &lt;]]="",BF515,IF(AND(Weekly[[#This Row],[H Odds &lt;]]&lt;&gt;"",Weekly[[#This Row],[XGB_P]]=TRUE,Weekly[[#This Row],[Actual]]=TRUE),BF515+Weekly[[#This Row],[H Odds &lt;]]-1,IF(AND(Weekly[[#This Row],[H Odds &lt;]]&lt;&gt;"",Weekly[[#This Row],[XGB_P]]=TRUE,Weekly[[#This Row],[Actual]]=FALSE),BF515-1,BF515)))</f>
        <v>62.08</v>
      </c>
      <c r="BG516" s="38">
        <f>IF(Weekly[[#This Row],[H Odds &lt;]]="",BG515,IF(AND(Weekly[[#This Row],[H Odds &lt;]]&lt;&gt;"",Weekly[[#This Row],[QDA_P]]=TRUE,Weekly[[#This Row],[Actual]]=TRUE),BG515+Weekly[[#This Row],[H Odds &lt;]]-1,IF(AND(Weekly[[#This Row],[H Odds &lt;]]&lt;&gt;"",Weekly[[#This Row],[QDA_P]]=TRUE,Weekly[[#This Row],[Actual]]=FALSE),BG515-1,BG515)))</f>
        <v>48.429999999999993</v>
      </c>
      <c r="BH516" s="38">
        <f>IF(Weekly[[#This Row],[H Odds &lt;]]="",BH515,IF(AND(Weekly[[#This Row],[H Odds &lt;]]&lt;&gt;"",Weekly[[#This Row],[KNC_P]]=TRUE,Weekly[[#This Row],[Actual]]=TRUE),BH515+Weekly[[#This Row],[H Odds &lt;]]-1,IF(AND(Weekly[[#This Row],[H Odds &lt;]]&lt;&gt;"",Weekly[[#This Row],[KNC_P]]=TRUE,Weekly[[#This Row],[Actual]]=FALSE),BH515-1,BH515)))</f>
        <v>56.499999999999993</v>
      </c>
      <c r="BI516" s="38">
        <f>IF(Weekly[[#This Row],[H Odds &lt;]]="",BI515,IF(AND(Weekly[[#This Row],[H Odds &lt;]]&lt;&gt;"",Weekly[[#This Row],[TRUES]]&gt;0,Weekly[[#This Row],[Actual]]=TRUE),BI515+Weekly[[#This Row],[H Odds &lt;]]-1,IF(AND(Weekly[[#This Row],[H Odds &lt;]]&lt;&gt;"",Weekly[[#This Row],[TRUES]]=0),BI515,BI515-1)))</f>
        <v>76.589999999999989</v>
      </c>
      <c r="BJ516" s="38">
        <f>IF(Weekly[[#This Row],[H Odds &lt;]]="",BJ515,IF(AND(Weekly[[#This Row],[H Odds &lt;]]&lt;&gt;"",Weekly[[#This Row],[Actual]]=TRUE),BJ515+Weekly[[#This Row],[H Odds &lt;]]-1,IF(AND(Weekly[[#This Row],[H Odds &lt;]]&lt;&gt;"",Weekly[[#This Row],[Actual]]=FALSE),BJ515-1,BJ515)))</f>
        <v>78.489999999999995</v>
      </c>
      <c r="BK516" s="58">
        <f>IF(AND(Weekly[[#This Row],[TRUES]]&gt;4,Weekly[[#This Row],[Actual]]=TRUE),BK515+Weekly[[#This Row],[BF H Odds]]-1,IF(AND(Weekly[[#This Row],[FALSES]]&gt;4,Weekly[[#This Row],[Actual]]=FALSE),BK515+Weekly[[#This Row],[BF V Odds]]-1,IF(AND(Weekly[[#This Row],[TRUES]]&gt;4,Weekly[[#This Row],[Actual]]=FALSE),BK515-1,IF(AND(Weekly[[#This Row],[FALSES]]&gt;4,Weekly[[#This Row],[Actual]]=TRUE),BK515-1,BK515))))</f>
        <v>-6.6599999999999708</v>
      </c>
      <c r="BL516" s="58">
        <f>IF(AND(Weekly[[#This Row],[TRUES]]&gt;5,Weekly[[#This Row],[Actual]]=TRUE),BL515+Weekly[[#This Row],[BF H Odds]]-1,IF(AND(Weekly[[#This Row],[FALSES]]&gt;5,Weekly[[#This Row],[Actual]]=FALSE),BL515+Weekly[[#This Row],[BF V Odds]]-1,IF(AND(Weekly[[#This Row],[TRUES]]&gt;5,Weekly[[#This Row],[Actual]]=FALSE),BL515-1,IF(AND(Weekly[[#This Row],[FALSES]]&gt;5,Weekly[[#This Row],[Actual]]=TRUE),BL515-1,BL515))))</f>
        <v>4.1600000000000215</v>
      </c>
      <c r="BM516" s="58">
        <f>IF(AND(Weekly[[#This Row],[TRUES]]&gt;6,Weekly[[#This Row],[Actual]]=TRUE),BM515+Weekly[[#This Row],[BF H Odds]]-1,IF(AND(Weekly[[#This Row],[FALSES]]&gt;6,Weekly[[#This Row],[Actual]]=FALSE),BM515+Weekly[[#This Row],[BF V Odds]]-1,IF(AND(Weekly[[#This Row],[TRUES]]&gt;6,Weekly[[#This Row],[Actual]]=FALSE),BM515-1,IF(AND(Weekly[[#This Row],[FALSES]]&gt;6,Weekly[[#This Row],[Actual]]=TRUE),BM515-1,BM515))))</f>
        <v>36.980000000000011</v>
      </c>
    </row>
    <row r="517" spans="1:65" x14ac:dyDescent="0.25">
      <c r="A517" s="34"/>
      <c r="B517" s="10">
        <v>44307</v>
      </c>
      <c r="C517" s="17" t="s">
        <v>22</v>
      </c>
      <c r="D517" s="15" t="s">
        <v>16</v>
      </c>
      <c r="E517" t="b">
        <v>0</v>
      </c>
      <c r="F517" t="b">
        <v>1</v>
      </c>
      <c r="G517" t="b">
        <v>1</v>
      </c>
      <c r="H517" t="b">
        <v>0</v>
      </c>
      <c r="I517" t="b">
        <v>0</v>
      </c>
      <c r="J517" t="b">
        <v>1</v>
      </c>
      <c r="K517" t="b">
        <v>0</v>
      </c>
      <c r="L517" t="b">
        <v>0</v>
      </c>
      <c r="O517" t="str">
        <f>IF(Weekly[[#This Row],[H/V]]="H",Weekly[[#This Row],[BF H Odds]],IF(Weekly[[#This Row],[H/V]]="V",Weekly[[#This Row],[BF V Odds]],""))</f>
        <v/>
      </c>
      <c r="P517" t="b">
        <v>1</v>
      </c>
      <c r="R517" s="35">
        <f>IFERROR(IF(Weekly[[#This Row],[Won Bet?]]="yes",R516+(Weekly[[#This Row],[BF Odds]]*Weekly[[#This Row],[BF Stake]])-Weekly[[#This Row],[BF Stake]],R516-Weekly[[#This Row],[BF Stake]]),R516)</f>
        <v>1185.4495000000004</v>
      </c>
      <c r="S517" s="9">
        <f>IFERROR(IF(Weekly[[#This Row],[Won Bet?]]="yes",S516+(((Weekly[[#This Row],[BF Odds]]*Weekly[[#This Row],[BF Stake]])-Weekly[[#This Row],[BF Stake]])*0.92),S516-Weekly[[#This Row],[BF Stake]]),S516)</f>
        <v>1118.3191400000001</v>
      </c>
      <c r="T517">
        <v>1.77</v>
      </c>
      <c r="U517">
        <v>2.2799999999999998</v>
      </c>
      <c r="V517" s="24">
        <f>IF(Weekly[[#This Row],[Actual]]="","",IF(AND(Weekly[[#This Row],[SVC_P]]=Weekly[[#This Row],[Actual]],Weekly[[#This Row],[SVC_P]]=TRUE),V516+Weekly[[#This Row],[BF H Odds]]-1,IF(AND(Weekly[[#This Row],[SVC_P]]=Weekly[[#This Row],[Actual]],Weekly[[#This Row],[SVC_P]]=FALSE),V516+Weekly[[#This Row],[BF V Odds]]-1,V516-1)))</f>
        <v>51.25000000000005</v>
      </c>
      <c r="W517" s="24">
        <f>IF(Weekly[[#This Row],[Actual]]="","",IF(AND(Weekly[[#This Row],[SVC_P]]=FALSE,Weekly[[#This Row],[Actual]]=TRUE),W516+Weekly[[#This Row],[BF H Odds]]-1,IF(AND(Weekly[[#This Row],[SVC_P]]=TRUE,Weekly[[#This Row],[Actual]]=FALSE,),W516+Weekly[[#This Row],[BF V Odds]]-1,W516-1)))</f>
        <v>-436.74000000000007</v>
      </c>
      <c r="X517" s="24">
        <f>IF(Weekly[[#This Row],[Actual]]="","",IF(AND(Weekly[[#This Row],[ADBC_P]]=Weekly[[#This Row],[Actual]],Weekly[[#This Row],[ADBC_P]]=TRUE),X516+Weekly[[#This Row],[BF H Odds]]-1,IF(AND(Weekly[[#This Row],[ADBC_P]]=Weekly[[#This Row],[Actual]],Weekly[[#This Row],[ADBC_P]]=FALSE),X516+Weekly[[#This Row],[BF V Odds]]-1,X516-1)))</f>
        <v>7.7700000000000191</v>
      </c>
      <c r="Y517" s="24">
        <f>IF(Weekly[[#This Row],[Actual]]="","",IF(AND(Weekly[[#This Row],[ADBC_P]]=FALSE,Weekly[[#This Row],[Actual]]=TRUE),Y516+Weekly[[#This Row],[BF H Odds]]-1,IF(AND(Weekly[[#This Row],[ADBC_P]]=TRUE,Weekly[[#This Row],[Actual]]=FALSE),Y516+Weekly[[#This Row],[BF V Odds]]-1,Y516-1)))</f>
        <v>69.649999999999991</v>
      </c>
      <c r="Z517" s="24">
        <f>IF(Weekly[[#This Row],[Actual]]="","",IF(AND(Weekly[[#This Row],[RFC_P]]=Weekly[[#This Row],[Actual]],Weekly[[#This Row],[RFC_P]]=TRUE),Z516+Weekly[[#This Row],[BF H Odds]]-1,IF(AND(Weekly[[#This Row],[RFC_P]]=Weekly[[#This Row],[Actual]],Weekly[[#This Row],[RFC_P]]=FALSE),Z516+Weekly[[#This Row],[BF V Odds]]-1,Z516-1)))</f>
        <v>24.590000000000011</v>
      </c>
      <c r="AA517" s="24">
        <f>IF(Weekly[[#This Row],[Actual]]="","",IF(AND(Weekly[[#This Row],[RFC_P]]=FALSE,Weekly[[#This Row],[Actual]]=TRUE),AA516+Weekly[[#This Row],[BF H Odds]]-1,IF(AND(Weekly[[#This Row],[RFC_P]]=TRUE,Weekly[[#This Row],[Actual]]=FALSE),AA516+Weekly[[#This Row],[BF V Odds]]-1,AA516-1)))</f>
        <v>52.82999999999997</v>
      </c>
      <c r="AB517" s="24">
        <f>IF(Weekly[[#This Row],[Actual]]="","",IF(AND(Weekly[[#This Row],[GBC_P]]=Weekly[[#This Row],[Actual]],Weekly[[#This Row],[GBC_P]]=TRUE),AB516+Weekly[[#This Row],[BF H Odds]]-1,IF(AND(Weekly[[#This Row],[GBC_P]]=Weekly[[#This Row],[Actual]],Weekly[[#This Row],[GBC_P]]=FALSE),AB516+Weekly[[#This Row],[BF V Odds]]-1,AB516-1)))</f>
        <v>2.6300000000000052</v>
      </c>
      <c r="AC517" s="24">
        <f>IF(Weekly[[#This Row],[Actual]]="","",IF(AND(Weekly[[#This Row],[GBC_P]]=FALSE,Weekly[[#This Row],[Actual]]=TRUE),AC516+Weekly[[#This Row],[BF H Odds]]-1,IF(AND(Weekly[[#This Row],[GBC_P]]=TRUE,Weekly[[#This Row],[Actual]]=FALSE),AC516+Weekly[[#This Row],[BF V Odds]]-1,AC516-1)))</f>
        <v>74.789999999999949</v>
      </c>
      <c r="AD517" s="24">
        <f>IF(Weekly[[#This Row],[Actual]]="","",IF(AND(Weekly[[#This Row],[HGBC_P]]=Weekly[[#This Row],[Actual]],Weekly[[#This Row],[HGBC_P]]=TRUE),AD516+Weekly[[#This Row],[BF H Odds]]-1,IF(AND(Weekly[[#This Row],[HGBC_P]]=Weekly[[#This Row],[Actual]],Weekly[[#This Row],[HGBC_P]]=FALSE),AD516+Weekly[[#This Row],[BF V Odds]]-1,AD516-1)))</f>
        <v>-3.1799999999999748</v>
      </c>
      <c r="AE517" s="24">
        <f>IF(Weekly[[#This Row],[Actual]]="","",IF(AND(Weekly[[#This Row],[HGBC_P]]=FALSE,Weekly[[#This Row],[Actual]]=TRUE),AE516+Weekly[[#This Row],[BF H Odds]]-1,IF(AND(Weekly[[#This Row],[HGBC_P]]=TRUE,Weekly[[#This Row],[Actual]]=FALSE),AE516+Weekly[[#This Row],[BF V Odds]]-1,AE516-1)))</f>
        <v>80.59999999999998</v>
      </c>
      <c r="AF517" s="24">
        <f>IF(Weekly[[#This Row],[Actual]]="","",IF(AND(Weekly[[#This Row],[XGB_P]]=Weekly[[#This Row],[Actual]],Weekly[[#This Row],[XGB_P]]=TRUE),AF516+Weekly[[#This Row],[BF H Odds]]-1,IF(AND(Weekly[[#This Row],[XGB_P]]=Weekly[[#This Row],[Actual]],Weekly[[#This Row],[XGB_P]]=FALSE),AF516+Weekly[[#This Row],[BF V Odds]]-1,AF516-1)))</f>
        <v>27.400000000000023</v>
      </c>
      <c r="AG517" s="24">
        <f>IF(Weekly[[#This Row],[Actual]]="","",IF(AND(Weekly[[#This Row],[XGB_P]]=FALSE,Weekly[[#This Row],[Actual]]=TRUE),AG516+Weekly[[#This Row],[BF H Odds]]-1,IF(AND(Weekly[[#This Row],[XGB_P]]=TRUE,Weekly[[#This Row],[Actual]]=FALSE),AG516+Weekly[[#This Row],[BF V Odds]]-1,AG516-1)))</f>
        <v>50.019999999999989</v>
      </c>
      <c r="AH517" s="24">
        <f>IF(Weekly[[#This Row],[Actual]]="","",IF(AND(Weekly[[#This Row],[QDA_P]]=Weekly[[#This Row],[Actual]],Weekly[[#This Row],[QDA_P]]=TRUE),AH516+Weekly[[#This Row],[BF H Odds]]-1,IF(AND(Weekly[[#This Row],[QDA_P]]=Weekly[[#This Row],[Actual]],Weekly[[#This Row],[QDA_P]]=FALSE),AH516+Weekly[[#This Row],[BF V Odds]]-1,AH516-1)))</f>
        <v>-15.219999999999988</v>
      </c>
      <c r="AI517" s="24">
        <f>IF(Weekly[[#This Row],[Actual]]="","",IF(AND(Weekly[[#This Row],[QDA_P]]=FALSE,Weekly[[#This Row],[Actual]]=TRUE),AI516+Weekly[[#This Row],[BF H Odds]]-1,IF(AND(Weekly[[#This Row],[QDA_P]]=TRUE,Weekly[[#This Row],[Actual]]=FALSE),AI516+Weekly[[#This Row],[BF V Odds]]-1,AI516-1)))</f>
        <v>92.639999999999986</v>
      </c>
      <c r="AJ517" s="24">
        <f>IF(Weekly[[#This Row],[Actual]]="","",IF(AND(Weekly[[#This Row],[KNC_P]]=FALSE,Weekly[[#This Row],[Actual]]=TRUE),AJ516+Weekly[[#This Row],[BF H Odds]]-1,IF(AND(Weekly[[#This Row],[KNC_P]]=TRUE,Weekly[[#This Row],[Actual]]=FALSE),AJ516+Weekly[[#This Row],[BF V Odds]]-1,AJ516-1)))</f>
        <v>66.32999999999997</v>
      </c>
      <c r="AK517" s="24">
        <f>IF(Weekly[[#This Row],[Actual]]="","",IF(AND(Weekly[[#This Row],[KNC_P]]=FALSE,Weekly[[#This Row],[Actual]]=TRUE),AK516+Weekly[[#This Row],[BF H Odds]]-1,IF(AND(Weekly[[#This Row],[KNC_P]]=TRUE,Weekly[[#This Row],[Actual]]=FALSE),AK516+Weekly[[#This Row],[BF V Odds]]-1,AK516-1)))</f>
        <v>65.229999999999961</v>
      </c>
      <c r="AL517" s="30">
        <f>IF(Weekly[[#This Row],[Actual]]="","",COUNTIF(Weekly[[#This Row],[SVC_P]:[QDA_P]],TRUE))</f>
        <v>3</v>
      </c>
      <c r="AM517" s="30">
        <f>IF(Weekly[[#This Row],[Actual]]="","",COUNTIF(Weekly[[#This Row],[SVC_P]:[QDA_P]],FALSE))</f>
        <v>4</v>
      </c>
      <c r="AN517" s="36" t="str">
        <f>IF(AND(Weekly[[#This Row],[BF V Odds]]&gt;$BO$6,Weekly[[#This Row],[BF V Odds]] &lt; $BO$7),Weekly[[#This Row],[BF V Odds]],"")</f>
        <v/>
      </c>
      <c r="AO517" s="36" t="str">
        <f>IF(AND(Weekly[[#This Row],[BF H Odds]]&gt;$BO$6, Weekly[[#This Row],[BF H Odds]] &lt; $BO$7),Weekly[[#This Row],[BF H Odds]],"")</f>
        <v/>
      </c>
      <c r="AP517" s="37">
        <f>IF(AND(Weekly[[#This Row],[V Odds &lt;]]="",Weekly[[#This Row],[H Odds &lt;]]=""),AP516,IF(AND(Weekly[[#This Row],[H Odds &lt;]]&lt;&gt;"",Weekly[[#This Row],[SVC_P]]=TRUE,Weekly[[#This Row],[Actual]]=TRUE),AP516+Weekly[[#This Row],[H Odds &lt;]]-1,IF(AND(Weekly[[#This Row],[V Odds &lt;]]&lt;&gt;"",Weekly[[#This Row],[SVC_P]]=FALSE,Weekly[[#This Row],[Actual]]=FALSE),AP516+Weekly[[#This Row],[V Odds &lt;]]-1,IF(AND(Weekly[[#This Row],[V Odds &lt;]]&lt;&gt;"",Weekly[[#This Row],[SVC_P]]=FALSE,Weekly[[#This Row],[Actual]]=TRUE),AP516-1,IF(AND(Weekly[[#This Row],[H Odds &lt;]]&lt;&gt;"",Weekly[[#This Row],[SVC_P]]=TRUE,Weekly[[#This Row],[Actual]]=FALSE),AP516-1,AP516)))))</f>
        <v>81.63000000000001</v>
      </c>
      <c r="AQ517" s="37">
        <f>IF(AND(Weekly[[#This Row],[V Odds &lt;]]="",Weekly[[#This Row],[H Odds &lt;]]=""),AQ516,IF(AND(Weekly[[#This Row],[H Odds &lt;]]&lt;&gt;"",Weekly[[#This Row],[ADBC_P]]=TRUE,Weekly[[#This Row],[Actual]]=TRUE),AQ516+Weekly[[#This Row],[H Odds &lt;]]-1,IF(AND(Weekly[[#This Row],[V Odds &lt;]]&lt;&gt;"",Weekly[[#This Row],[ADBC_P]]=FALSE,Weekly[[#This Row],[Actual]]=FALSE),AQ516+Weekly[[#This Row],[V Odds &lt;]]-1,IF(AND(Weekly[[#This Row],[V Odds &lt;]]&lt;&gt;"",Weekly[[#This Row],[ADBC_P]]=FALSE,Weekly[[#This Row],[Actual]]=TRUE),AQ516-1,IF(AND(Weekly[[#This Row],[H Odds &lt;]]&lt;&gt;"",Weekly[[#This Row],[ADBC_P]]=TRUE,Weekly[[#This Row],[Actual]]=FALSE),AQ516-1,AQ516)))))</f>
        <v>51.33</v>
      </c>
      <c r="AR517" s="37">
        <f>IF(AND(Weekly[[#This Row],[V Odds &lt;]]="",Weekly[[#This Row],[H Odds &lt;]]=""),AR516,IF(AND(Weekly[[#This Row],[H Odds &lt;]]&lt;&gt;"",Weekly[[#This Row],[RFC_P]]=TRUE,Weekly[[#This Row],[Actual]]=TRUE),AR516+Weekly[[#This Row],[H Odds &lt;]]-1,IF(AND(Weekly[[#This Row],[V Odds &lt;]]&lt;&gt;"",Weekly[[#This Row],[RFC_P]]=FALSE,Weekly[[#This Row],[Actual]]=FALSE),AR516+Weekly[[#This Row],[V Odds &lt;]]-1,IF(AND(Weekly[[#This Row],[V Odds &lt;]]&lt;&gt;"",Weekly[[#This Row],[RFC_P]]=FALSE,Weekly[[#This Row],[Actual]]=TRUE),AR516-1,IF(AND(Weekly[[#This Row],[H Odds &lt;]]&lt;&gt;"",Weekly[[#This Row],[RFC_P]]=TRUE,Weekly[[#This Row],[Actual]]=FALSE),AR516-1,AR516)))))</f>
        <v>70.439999999999984</v>
      </c>
      <c r="AS517" s="37">
        <f>IF(AND(Weekly[[#This Row],[V Odds &lt;]]="",Weekly[[#This Row],[H Odds &lt;]]=""),AS516,IF(AND(Weekly[[#This Row],[H Odds &lt;]]&lt;&gt;"",Weekly[[#This Row],[GBC_P]]=TRUE,Weekly[[#This Row],[Actual]]=TRUE),AS516+Weekly[[#This Row],[H Odds &lt;]]-1,IF(AND(Weekly[[#This Row],[V Odds &lt;]]&lt;&gt;"",Weekly[[#This Row],[GBC_P]]=FALSE,Weekly[[#This Row],[Actual]]=FALSE),AS516+Weekly[[#This Row],[V Odds &lt;]]-1,IF(AND(Weekly[[#This Row],[V Odds &lt;]]&lt;&gt;"",Weekly[[#This Row],[GBC_P]]=FALSE,Weekly[[#This Row],[Actual]]=TRUE),AS516-1,IF(AND(Weekly[[#This Row],[H Odds &lt;]]&lt;&gt;"",Weekly[[#This Row],[GBC_P]]=TRUE,Weekly[[#This Row],[Actual]]=FALSE),AS516-1,AS516)))))</f>
        <v>59.78</v>
      </c>
      <c r="AT517" s="37">
        <f>IF(AND(Weekly[[#This Row],[V Odds &lt;]]="",Weekly[[#This Row],[H Odds &lt;]]=""),AT516,IF(AND(Weekly[[#This Row],[H Odds &lt;]]&lt;&gt;"",Weekly[[#This Row],[HGBC_P]]=TRUE,Weekly[[#This Row],[Actual]]=TRUE),AT516+Weekly[[#This Row],[H Odds &lt;]]-1,IF(AND(Weekly[[#This Row],[V Odds &lt;]]&lt;&gt;"",Weekly[[#This Row],[HGBC_P]]=FALSE,Weekly[[#This Row],[Actual]]=FALSE),AT516+Weekly[[#This Row],[V Odds &lt;]]-1,IF(AND(Weekly[[#This Row],[V Odds &lt;]]&lt;&gt;"",Weekly[[#This Row],[HGBC_P]]=FALSE,Weekly[[#This Row],[Actual]]=TRUE),AT516-1,IF(AND(Weekly[[#This Row],[H Odds &lt;]]&lt;&gt;"",Weekly[[#This Row],[HGBC_P]]=TRUE,Weekly[[#This Row],[Actual]]=FALSE),AT516-1,AT516)))))</f>
        <v>54.16</v>
      </c>
      <c r="AU517" s="37">
        <f>IF(AND(Weekly[[#This Row],[V Odds &lt;]]="",Weekly[[#This Row],[H Odds &lt;]]=""),AU516,IF(AND(Weekly[[#This Row],[H Odds &lt;]]&lt;&gt;"",Weekly[[#This Row],[XGB_P]]=TRUE,Weekly[[#This Row],[Actual]]=TRUE),AU516+Weekly[[#This Row],[H Odds &lt;]]-1,IF(AND(Weekly[[#This Row],[V Odds &lt;]]&lt;&gt;"",Weekly[[#This Row],[XGB_P]]=FALSE,Weekly[[#This Row],[Actual]]=FALSE),AU516+Weekly[[#This Row],[V Odds &lt;]]-1,IF(AND(Weekly[[#This Row],[V Odds &lt;]]&lt;&gt;"",Weekly[[#This Row],[XGB_P]]=FALSE,Weekly[[#This Row],[Actual]]=TRUE),AU516-1,IF(AND(Weekly[[#This Row],[H Odds &lt;]]&lt;&gt;"",Weekly[[#This Row],[XGB_P]]=TRUE,Weekly[[#This Row],[Actual]]=FALSE),AU516-1,AU516)))))</f>
        <v>66.760000000000005</v>
      </c>
      <c r="AV517" s="37">
        <f>IF(AND(Weekly[[#This Row],[V Odds &lt;]]="",Weekly[[#This Row],[H Odds &lt;]]=""),AV516,IF(AND(Weekly[[#This Row],[H Odds &lt;]]&lt;&gt;"",Weekly[[#This Row],[QDA_P]]=TRUE,Weekly[[#This Row],[Actual]]=TRUE),AV516+Weekly[[#This Row],[H Odds &lt;]]-1,IF(AND(Weekly[[#This Row],[V Odds &lt;]]&lt;&gt;"",Weekly[[#This Row],[QDA_P]]=FALSE,Weekly[[#This Row],[Actual]]=FALSE),AV516+Weekly[[#This Row],[V Odds &lt;]]-1,IF(AND(Weekly[[#This Row],[V Odds &lt;]]&lt;&gt;"",Weekly[[#This Row],[QDA_P]]=FALSE,Weekly[[#This Row],[Actual]]=TRUE),AV516-1,IF(AND(Weekly[[#This Row],[H Odds &lt;]]&lt;&gt;"",Weekly[[#This Row],[QDA_P]]=TRUE,Weekly[[#This Row],[Actual]]=FALSE),AV516-1,AV516)))))</f>
        <v>61.299999999999983</v>
      </c>
      <c r="AW517" s="37">
        <f>IF(AND(Weekly[[#This Row],[H Odds &lt;]]="",Weekly[[#This Row],[V Odds &lt;]]=""),AW516,IF(AND(Weekly[[#This Row],[KNC_P]]=Weekly[[#This Row],[Actual]],Weekly[[#This Row],[KNC_P]]=TRUE),AW516+Weekly[[#This Row],[BF H Odds]]-1,IF(AND(Weekly[[#This Row],[KNC_P]]=Weekly[[#This Row],[Actual]],Weekly[[#This Row],[KNC_P]]=FALSE),AW516+Weekly[[#This Row],[BF V Odds]]-1,AW516-1)))</f>
        <v>51.810000000000009</v>
      </c>
      <c r="AX517" s="37">
        <f>IF(AND(Weekly[[#This Row],[V Odds &lt;]]="",Weekly[[#This Row],[H Odds &lt;]]=""),AX516,IF(AND(Weekly[[#This Row],[V Odds &lt;]]&lt;&gt;"",Weekly[[#This Row],[FALSES]]&gt;0,Weekly[[#This Row],[Actual]]=FALSE),AX516+Weekly[[#This Row],[V Odds &lt;]]-1,IF(AND(Weekly[[#This Row],[H Odds &lt;]]&lt;&gt;"",Weekly[[#This Row],[TRUES]]&gt;0,Weekly[[#This Row],[Actual]]=TRUE),AX516+Weekly[[#This Row],[H Odds &lt;]]-1,IF(AND(Weekly[[#This Row],[V Odds &lt;]]&lt;&gt;"",Weekly[[#This Row],[FALSES]]=0),AX516,IF(AND(Weekly[[#This Row],[H Odds &lt;]]&lt;&gt;"",Weekly[[#This Row],[TRUES]]=0),AX516,AX516-1)))))</f>
        <v>108.49999999999996</v>
      </c>
      <c r="AY517" s="37">
        <f>IF(AND(Weekly[[#This Row],[V Odds &lt;]]="",Weekly[[#This Row],[H Odds &lt;]]=""),AY516,IF(AND(Weekly[[#This Row],[V Odds &lt;]]&lt;&gt;"",Weekly[[#This Row],[FALSES]]&gt;0,Weekly[[#This Row],[Actual]]=FALSE),AY516+((Weekly[[#This Row],[V Odds &lt;]]-1)*0.92),IF(AND(Weekly[[#This Row],[H Odds &lt;]]&lt;&gt;"",Weekly[[#This Row],[TRUES]]&gt;0,Weekly[[#This Row],[Actual]]=TRUE),AY516+((Weekly[[#This Row],[H Odds &lt;]]-1)*0.92),IF(AND(Weekly[[#This Row],[V Odds &lt;]]&lt;&gt;"",Weekly[[#This Row],[FALSES]]=0),AY516,IF(AND(Weekly[[#This Row],[H Odds &lt;]]&lt;&gt;"",Weekly[[#This Row],[TRUES]]=0),AY516,AY516-1)))))</f>
        <v>97.100000000000023</v>
      </c>
      <c r="AZ517" s="37">
        <f>IF(AND(Weekly[[#This Row],[V Odds &lt;]]="",Weekly[[#This Row],[H Odds &lt;]]=""),AZ516,IF(AND(Weekly[[#This Row],[V Odds &lt;]]&lt;&gt;"",Weekly[[#This Row],[Actual]]=FALSE),AZ516+Weekly[[#This Row],[V Odds &lt;]]-1,IF(AND(Weekly[[#This Row],[H Odds &lt;]]&lt;&gt;"",Weekly[[#This Row],[Actual]]=TRUE),AZ516+Weekly[[#This Row],[H Odds &lt;]]-1,AZ516-1)))</f>
        <v>98.96999999999997</v>
      </c>
      <c r="BA517" s="38">
        <f>IF(Weekly[[#This Row],[H Odds &lt;]]="",BA516,IF(AND(Weekly[[#This Row],[H Odds &lt;]]&lt;&gt;"",Weekly[[#This Row],[SVC_P]]=TRUE,Weekly[[#This Row],[Actual]]=TRUE),BA516+Weekly[[#This Row],[H Odds &lt;]]-1,IF(AND(Weekly[[#This Row],[H Odds &lt;]]&lt;&gt;"",Weekly[[#This Row],[SVC_P]]=TRUE,Weekly[[#This Row],[Actual]]=FALSE),BA516-1,BA516)))</f>
        <v>78.589999999999989</v>
      </c>
      <c r="BB517" s="38">
        <f>IF(Weekly[[#This Row],[H Odds &lt;]]="",BB516,IF(AND(Weekly[[#This Row],[H Odds &lt;]]&lt;&gt;"",Weekly[[#This Row],[ADBC_P]]=TRUE,Weekly[[#This Row],[Actual]]=TRUE),BB516+Weekly[[#This Row],[H Odds &lt;]]-1,IF(AND(Weekly[[#This Row],[H Odds &lt;]]&lt;&gt;"",Weekly[[#This Row],[ADBC_P]]=TRUE,Weekly[[#This Row],[Actual]]=FALSE),BB516-1,BB516)))</f>
        <v>50.41</v>
      </c>
      <c r="BC517" s="38">
        <f>IF(Weekly[[#This Row],[H Odds &lt;]]="",BC516,IF(AND(Weekly[[#This Row],[H Odds &lt;]]&lt;&gt;"",Weekly[[#This Row],[RFC_P]]=TRUE,Weekly[[#This Row],[Actual]]=TRUE),BC516+Weekly[[#This Row],[H Odds &lt;]]-1,IF(AND(Weekly[[#This Row],[H Odds &lt;]]&lt;&gt;"",Weekly[[#This Row],[RFC_P]]=TRUE,Weekly[[#This Row],[Actual]]=FALSE),BC516-1,BC516)))</f>
        <v>52.109999999999992</v>
      </c>
      <c r="BD517" s="38">
        <f>IF(Weekly[[#This Row],[H Odds &lt;]]="",BD516,IF(AND(Weekly[[#This Row],[H Odds &lt;]]&lt;&gt;"",Weekly[[#This Row],[GBC_P]]=TRUE,Weekly[[#This Row],[Actual]]=TRUE),BD516+Weekly[[#This Row],[H Odds &lt;]]-1,IF(AND(Weekly[[#This Row],[H Odds &lt;]]&lt;&gt;"",Weekly[[#This Row],[GBC_P]]=TRUE,Weekly[[#This Row],[Actual]]=FALSE),BD516-1,BD516)))</f>
        <v>52.110000000000007</v>
      </c>
      <c r="BE517" s="38">
        <f>IF(Weekly[[#This Row],[H Odds &lt;]]="",BE516,IF(AND(Weekly[[#This Row],[H Odds &lt;]]&lt;&gt;"",Weekly[[#This Row],[HGBC_P]]=TRUE,Weekly[[#This Row],[Actual]]=TRUE),BE516+Weekly[[#This Row],[H Odds &lt;]]-1,IF(AND(Weekly[[#This Row],[H Odds &lt;]]&lt;&gt;"",Weekly[[#This Row],[HGBC_P]]=TRUE,Weekly[[#This Row],[Actual]]=FALSE),BE516-1,BE516)))</f>
        <v>56.459999999999994</v>
      </c>
      <c r="BF517" s="38">
        <f>IF(Weekly[[#This Row],[H Odds &lt;]]="",BF516,IF(AND(Weekly[[#This Row],[H Odds &lt;]]&lt;&gt;"",Weekly[[#This Row],[XGB_P]]=TRUE,Weekly[[#This Row],[Actual]]=TRUE),BF516+Weekly[[#This Row],[H Odds &lt;]]-1,IF(AND(Weekly[[#This Row],[H Odds &lt;]]&lt;&gt;"",Weekly[[#This Row],[XGB_P]]=TRUE,Weekly[[#This Row],[Actual]]=FALSE),BF516-1,BF516)))</f>
        <v>62.08</v>
      </c>
      <c r="BG517" s="38">
        <f>IF(Weekly[[#This Row],[H Odds &lt;]]="",BG516,IF(AND(Weekly[[#This Row],[H Odds &lt;]]&lt;&gt;"",Weekly[[#This Row],[QDA_P]]=TRUE,Weekly[[#This Row],[Actual]]=TRUE),BG516+Weekly[[#This Row],[H Odds &lt;]]-1,IF(AND(Weekly[[#This Row],[H Odds &lt;]]&lt;&gt;"",Weekly[[#This Row],[QDA_P]]=TRUE,Weekly[[#This Row],[Actual]]=FALSE),BG516-1,BG516)))</f>
        <v>48.429999999999993</v>
      </c>
      <c r="BH517" s="38">
        <f>IF(Weekly[[#This Row],[H Odds &lt;]]="",BH516,IF(AND(Weekly[[#This Row],[H Odds &lt;]]&lt;&gt;"",Weekly[[#This Row],[KNC_P]]=TRUE,Weekly[[#This Row],[Actual]]=TRUE),BH516+Weekly[[#This Row],[H Odds &lt;]]-1,IF(AND(Weekly[[#This Row],[H Odds &lt;]]&lt;&gt;"",Weekly[[#This Row],[KNC_P]]=TRUE,Weekly[[#This Row],[Actual]]=FALSE),BH516-1,BH516)))</f>
        <v>56.499999999999993</v>
      </c>
      <c r="BI517" s="38">
        <f>IF(Weekly[[#This Row],[H Odds &lt;]]="",BI516,IF(AND(Weekly[[#This Row],[H Odds &lt;]]&lt;&gt;"",Weekly[[#This Row],[TRUES]]&gt;0,Weekly[[#This Row],[Actual]]=TRUE),BI516+Weekly[[#This Row],[H Odds &lt;]]-1,IF(AND(Weekly[[#This Row],[H Odds &lt;]]&lt;&gt;"",Weekly[[#This Row],[TRUES]]=0),BI516,BI516-1)))</f>
        <v>76.589999999999989</v>
      </c>
      <c r="BJ517" s="38">
        <f>IF(Weekly[[#This Row],[H Odds &lt;]]="",BJ516,IF(AND(Weekly[[#This Row],[H Odds &lt;]]&lt;&gt;"",Weekly[[#This Row],[Actual]]=TRUE),BJ516+Weekly[[#This Row],[H Odds &lt;]]-1,IF(AND(Weekly[[#This Row],[H Odds &lt;]]&lt;&gt;"",Weekly[[#This Row],[Actual]]=FALSE),BJ516-1,BJ516)))</f>
        <v>78.489999999999995</v>
      </c>
      <c r="BK517" s="58">
        <f>IF(AND(Weekly[[#This Row],[TRUES]]&gt;4,Weekly[[#This Row],[Actual]]=TRUE),BK516+Weekly[[#This Row],[BF H Odds]]-1,IF(AND(Weekly[[#This Row],[FALSES]]&gt;4,Weekly[[#This Row],[Actual]]=FALSE),BK516+Weekly[[#This Row],[BF V Odds]]-1,IF(AND(Weekly[[#This Row],[TRUES]]&gt;4,Weekly[[#This Row],[Actual]]=FALSE),BK516-1,IF(AND(Weekly[[#This Row],[FALSES]]&gt;4,Weekly[[#This Row],[Actual]]=TRUE),BK516-1,BK516))))</f>
        <v>-6.6599999999999708</v>
      </c>
      <c r="BL517" s="58">
        <f>IF(AND(Weekly[[#This Row],[TRUES]]&gt;5,Weekly[[#This Row],[Actual]]=TRUE),BL516+Weekly[[#This Row],[BF H Odds]]-1,IF(AND(Weekly[[#This Row],[FALSES]]&gt;5,Weekly[[#This Row],[Actual]]=FALSE),BL516+Weekly[[#This Row],[BF V Odds]]-1,IF(AND(Weekly[[#This Row],[TRUES]]&gt;5,Weekly[[#This Row],[Actual]]=FALSE),BL516-1,IF(AND(Weekly[[#This Row],[FALSES]]&gt;5,Weekly[[#This Row],[Actual]]=TRUE),BL516-1,BL516))))</f>
        <v>4.1600000000000215</v>
      </c>
      <c r="BM517" s="58">
        <f>IF(AND(Weekly[[#This Row],[TRUES]]&gt;6,Weekly[[#This Row],[Actual]]=TRUE),BM516+Weekly[[#This Row],[BF H Odds]]-1,IF(AND(Weekly[[#This Row],[FALSES]]&gt;6,Weekly[[#This Row],[Actual]]=FALSE),BM516+Weekly[[#This Row],[BF V Odds]]-1,IF(AND(Weekly[[#This Row],[TRUES]]&gt;6,Weekly[[#This Row],[Actual]]=FALSE),BM516-1,IF(AND(Weekly[[#This Row],[FALSES]]&gt;6,Weekly[[#This Row],[Actual]]=TRUE),BM516-1,BM516))))</f>
        <v>36.980000000000011</v>
      </c>
    </row>
    <row r="518" spans="1:65" x14ac:dyDescent="0.25">
      <c r="A518" s="34"/>
      <c r="B518" s="10">
        <v>44307</v>
      </c>
      <c r="C518" s="17" t="s">
        <v>17</v>
      </c>
      <c r="D518" s="15" t="s">
        <v>19</v>
      </c>
      <c r="E518" t="b">
        <v>0</v>
      </c>
      <c r="F518" t="b">
        <v>1</v>
      </c>
      <c r="G518" t="b">
        <v>0</v>
      </c>
      <c r="H518" t="b">
        <v>0</v>
      </c>
      <c r="I518" t="b">
        <v>0</v>
      </c>
      <c r="J518" t="b">
        <v>0</v>
      </c>
      <c r="K518" t="b">
        <v>0</v>
      </c>
      <c r="L518" t="b">
        <v>1</v>
      </c>
      <c r="O518" t="str">
        <f>IF(Weekly[[#This Row],[H/V]]="H",Weekly[[#This Row],[BF H Odds]],IF(Weekly[[#This Row],[H/V]]="V",Weekly[[#This Row],[BF V Odds]],""))</f>
        <v/>
      </c>
      <c r="P518" t="b">
        <v>0</v>
      </c>
      <c r="R518" s="35">
        <f>IFERROR(IF(Weekly[[#This Row],[Won Bet?]]="yes",R517+(Weekly[[#This Row],[BF Odds]]*Weekly[[#This Row],[BF Stake]])-Weekly[[#This Row],[BF Stake]],R517-Weekly[[#This Row],[BF Stake]]),R517)</f>
        <v>1185.4495000000004</v>
      </c>
      <c r="S518" s="9">
        <f>IFERROR(IF(Weekly[[#This Row],[Won Bet?]]="yes",S517+(((Weekly[[#This Row],[BF Odds]]*Weekly[[#This Row],[BF Stake]])-Weekly[[#This Row],[BF Stake]])*0.92),S517-Weekly[[#This Row],[BF Stake]]),S517)</f>
        <v>1118.3191400000001</v>
      </c>
      <c r="T518">
        <v>1.92</v>
      </c>
      <c r="U518">
        <v>2.08</v>
      </c>
      <c r="V518" s="24">
        <f>IF(Weekly[[#This Row],[Actual]]="","",IF(AND(Weekly[[#This Row],[SVC_P]]=Weekly[[#This Row],[Actual]],Weekly[[#This Row],[SVC_P]]=TRUE),V517+Weekly[[#This Row],[BF H Odds]]-1,IF(AND(Weekly[[#This Row],[SVC_P]]=Weekly[[#This Row],[Actual]],Weekly[[#This Row],[SVC_P]]=FALSE),V517+Weekly[[#This Row],[BF V Odds]]-1,V517-1)))</f>
        <v>52.170000000000051</v>
      </c>
      <c r="W518" s="24">
        <f>IF(Weekly[[#This Row],[Actual]]="","",IF(AND(Weekly[[#This Row],[SVC_P]]=FALSE,Weekly[[#This Row],[Actual]]=TRUE),W517+Weekly[[#This Row],[BF H Odds]]-1,IF(AND(Weekly[[#This Row],[SVC_P]]=TRUE,Weekly[[#This Row],[Actual]]=FALSE,),W517+Weekly[[#This Row],[BF V Odds]]-1,W517-1)))</f>
        <v>-437.74000000000007</v>
      </c>
      <c r="X518" s="24">
        <f>IF(Weekly[[#This Row],[Actual]]="","",IF(AND(Weekly[[#This Row],[ADBC_P]]=Weekly[[#This Row],[Actual]],Weekly[[#This Row],[ADBC_P]]=TRUE),X517+Weekly[[#This Row],[BF H Odds]]-1,IF(AND(Weekly[[#This Row],[ADBC_P]]=Weekly[[#This Row],[Actual]],Weekly[[#This Row],[ADBC_P]]=FALSE),X517+Weekly[[#This Row],[BF V Odds]]-1,X517-1)))</f>
        <v>6.7700000000000191</v>
      </c>
      <c r="Y518" s="24">
        <f>IF(Weekly[[#This Row],[Actual]]="","",IF(AND(Weekly[[#This Row],[ADBC_P]]=FALSE,Weekly[[#This Row],[Actual]]=TRUE),Y517+Weekly[[#This Row],[BF H Odds]]-1,IF(AND(Weekly[[#This Row],[ADBC_P]]=TRUE,Weekly[[#This Row],[Actual]]=FALSE),Y517+Weekly[[#This Row],[BF V Odds]]-1,Y517-1)))</f>
        <v>70.569999999999993</v>
      </c>
      <c r="Z518" s="24">
        <f>IF(Weekly[[#This Row],[Actual]]="","",IF(AND(Weekly[[#This Row],[RFC_P]]=Weekly[[#This Row],[Actual]],Weekly[[#This Row],[RFC_P]]=TRUE),Z517+Weekly[[#This Row],[BF H Odds]]-1,IF(AND(Weekly[[#This Row],[RFC_P]]=Weekly[[#This Row],[Actual]],Weekly[[#This Row],[RFC_P]]=FALSE),Z517+Weekly[[#This Row],[BF V Odds]]-1,Z517-1)))</f>
        <v>25.510000000000012</v>
      </c>
      <c r="AA518" s="24">
        <f>IF(Weekly[[#This Row],[Actual]]="","",IF(AND(Weekly[[#This Row],[RFC_P]]=FALSE,Weekly[[#This Row],[Actual]]=TRUE),AA517+Weekly[[#This Row],[BF H Odds]]-1,IF(AND(Weekly[[#This Row],[RFC_P]]=TRUE,Weekly[[#This Row],[Actual]]=FALSE),AA517+Weekly[[#This Row],[BF V Odds]]-1,AA517-1)))</f>
        <v>51.82999999999997</v>
      </c>
      <c r="AB518" s="24">
        <f>IF(Weekly[[#This Row],[Actual]]="","",IF(AND(Weekly[[#This Row],[GBC_P]]=Weekly[[#This Row],[Actual]],Weekly[[#This Row],[GBC_P]]=TRUE),AB517+Weekly[[#This Row],[BF H Odds]]-1,IF(AND(Weekly[[#This Row],[GBC_P]]=Weekly[[#This Row],[Actual]],Weekly[[#This Row],[GBC_P]]=FALSE),AB517+Weekly[[#This Row],[BF V Odds]]-1,AB517-1)))</f>
        <v>3.5500000000000052</v>
      </c>
      <c r="AC518" s="24">
        <f>IF(Weekly[[#This Row],[Actual]]="","",IF(AND(Weekly[[#This Row],[GBC_P]]=FALSE,Weekly[[#This Row],[Actual]]=TRUE),AC517+Weekly[[#This Row],[BF H Odds]]-1,IF(AND(Weekly[[#This Row],[GBC_P]]=TRUE,Weekly[[#This Row],[Actual]]=FALSE),AC517+Weekly[[#This Row],[BF V Odds]]-1,AC517-1)))</f>
        <v>73.789999999999949</v>
      </c>
      <c r="AD518" s="24">
        <f>IF(Weekly[[#This Row],[Actual]]="","",IF(AND(Weekly[[#This Row],[HGBC_P]]=Weekly[[#This Row],[Actual]],Weekly[[#This Row],[HGBC_P]]=TRUE),AD517+Weekly[[#This Row],[BF H Odds]]-1,IF(AND(Weekly[[#This Row],[HGBC_P]]=Weekly[[#This Row],[Actual]],Weekly[[#This Row],[HGBC_P]]=FALSE),AD517+Weekly[[#This Row],[BF V Odds]]-1,AD517-1)))</f>
        <v>-2.2599999999999749</v>
      </c>
      <c r="AE518" s="24">
        <f>IF(Weekly[[#This Row],[Actual]]="","",IF(AND(Weekly[[#This Row],[HGBC_P]]=FALSE,Weekly[[#This Row],[Actual]]=TRUE),AE517+Weekly[[#This Row],[BF H Odds]]-1,IF(AND(Weekly[[#This Row],[HGBC_P]]=TRUE,Weekly[[#This Row],[Actual]]=FALSE),AE517+Weekly[[#This Row],[BF V Odds]]-1,AE517-1)))</f>
        <v>79.59999999999998</v>
      </c>
      <c r="AF518" s="24">
        <f>IF(Weekly[[#This Row],[Actual]]="","",IF(AND(Weekly[[#This Row],[XGB_P]]=Weekly[[#This Row],[Actual]],Weekly[[#This Row],[XGB_P]]=TRUE),AF517+Weekly[[#This Row],[BF H Odds]]-1,IF(AND(Weekly[[#This Row],[XGB_P]]=Weekly[[#This Row],[Actual]],Weekly[[#This Row],[XGB_P]]=FALSE),AF517+Weekly[[#This Row],[BF V Odds]]-1,AF517-1)))</f>
        <v>28.320000000000022</v>
      </c>
      <c r="AG518" s="24">
        <f>IF(Weekly[[#This Row],[Actual]]="","",IF(AND(Weekly[[#This Row],[XGB_P]]=FALSE,Weekly[[#This Row],[Actual]]=TRUE),AG517+Weekly[[#This Row],[BF H Odds]]-1,IF(AND(Weekly[[#This Row],[XGB_P]]=TRUE,Weekly[[#This Row],[Actual]]=FALSE),AG517+Weekly[[#This Row],[BF V Odds]]-1,AG517-1)))</f>
        <v>49.019999999999989</v>
      </c>
      <c r="AH518" s="24">
        <f>IF(Weekly[[#This Row],[Actual]]="","",IF(AND(Weekly[[#This Row],[QDA_P]]=Weekly[[#This Row],[Actual]],Weekly[[#This Row],[QDA_P]]=TRUE),AH517+Weekly[[#This Row],[BF H Odds]]-1,IF(AND(Weekly[[#This Row],[QDA_P]]=Weekly[[#This Row],[Actual]],Weekly[[#This Row],[QDA_P]]=FALSE),AH517+Weekly[[#This Row],[BF V Odds]]-1,AH517-1)))</f>
        <v>-14.299999999999988</v>
      </c>
      <c r="AI518" s="24">
        <f>IF(Weekly[[#This Row],[Actual]]="","",IF(AND(Weekly[[#This Row],[QDA_P]]=FALSE,Weekly[[#This Row],[Actual]]=TRUE),AI517+Weekly[[#This Row],[BF H Odds]]-1,IF(AND(Weekly[[#This Row],[QDA_P]]=TRUE,Weekly[[#This Row],[Actual]]=FALSE),AI517+Weekly[[#This Row],[BF V Odds]]-1,AI517-1)))</f>
        <v>91.639999999999986</v>
      </c>
      <c r="AJ518" s="24">
        <f>IF(Weekly[[#This Row],[Actual]]="","",IF(AND(Weekly[[#This Row],[KNC_P]]=FALSE,Weekly[[#This Row],[Actual]]=TRUE),AJ517+Weekly[[#This Row],[BF H Odds]]-1,IF(AND(Weekly[[#This Row],[KNC_P]]=TRUE,Weekly[[#This Row],[Actual]]=FALSE),AJ517+Weekly[[#This Row],[BF V Odds]]-1,AJ517-1)))</f>
        <v>67.249999999999972</v>
      </c>
      <c r="AK518" s="24">
        <f>IF(Weekly[[#This Row],[Actual]]="","",IF(AND(Weekly[[#This Row],[KNC_P]]=FALSE,Weekly[[#This Row],[Actual]]=TRUE),AK517+Weekly[[#This Row],[BF H Odds]]-1,IF(AND(Weekly[[#This Row],[KNC_P]]=TRUE,Weekly[[#This Row],[Actual]]=FALSE),AK517+Weekly[[#This Row],[BF V Odds]]-1,AK517-1)))</f>
        <v>66.149999999999963</v>
      </c>
      <c r="AL518" s="30">
        <f>IF(Weekly[[#This Row],[Actual]]="","",COUNTIF(Weekly[[#This Row],[SVC_P]:[QDA_P]],TRUE))</f>
        <v>1</v>
      </c>
      <c r="AM518" s="30">
        <f>IF(Weekly[[#This Row],[Actual]]="","",COUNTIF(Weekly[[#This Row],[SVC_P]:[QDA_P]],FALSE))</f>
        <v>6</v>
      </c>
      <c r="AN518" s="36" t="str">
        <f>IF(AND(Weekly[[#This Row],[BF V Odds]]&gt;$BO$6,Weekly[[#This Row],[BF V Odds]] &lt; $BO$7),Weekly[[#This Row],[BF V Odds]],"")</f>
        <v/>
      </c>
      <c r="AO518" s="36" t="str">
        <f>IF(AND(Weekly[[#This Row],[BF H Odds]]&gt;$BO$6, Weekly[[#This Row],[BF H Odds]] &lt; $BO$7),Weekly[[#This Row],[BF H Odds]],"")</f>
        <v/>
      </c>
      <c r="AP518" s="37">
        <f>IF(AND(Weekly[[#This Row],[V Odds &lt;]]="",Weekly[[#This Row],[H Odds &lt;]]=""),AP517,IF(AND(Weekly[[#This Row],[H Odds &lt;]]&lt;&gt;"",Weekly[[#This Row],[SVC_P]]=TRUE,Weekly[[#This Row],[Actual]]=TRUE),AP517+Weekly[[#This Row],[H Odds &lt;]]-1,IF(AND(Weekly[[#This Row],[V Odds &lt;]]&lt;&gt;"",Weekly[[#This Row],[SVC_P]]=FALSE,Weekly[[#This Row],[Actual]]=FALSE),AP517+Weekly[[#This Row],[V Odds &lt;]]-1,IF(AND(Weekly[[#This Row],[V Odds &lt;]]&lt;&gt;"",Weekly[[#This Row],[SVC_P]]=FALSE,Weekly[[#This Row],[Actual]]=TRUE),AP517-1,IF(AND(Weekly[[#This Row],[H Odds &lt;]]&lt;&gt;"",Weekly[[#This Row],[SVC_P]]=TRUE,Weekly[[#This Row],[Actual]]=FALSE),AP517-1,AP517)))))</f>
        <v>81.63000000000001</v>
      </c>
      <c r="AQ518" s="37">
        <f>IF(AND(Weekly[[#This Row],[V Odds &lt;]]="",Weekly[[#This Row],[H Odds &lt;]]=""),AQ517,IF(AND(Weekly[[#This Row],[H Odds &lt;]]&lt;&gt;"",Weekly[[#This Row],[ADBC_P]]=TRUE,Weekly[[#This Row],[Actual]]=TRUE),AQ517+Weekly[[#This Row],[H Odds &lt;]]-1,IF(AND(Weekly[[#This Row],[V Odds &lt;]]&lt;&gt;"",Weekly[[#This Row],[ADBC_P]]=FALSE,Weekly[[#This Row],[Actual]]=FALSE),AQ517+Weekly[[#This Row],[V Odds &lt;]]-1,IF(AND(Weekly[[#This Row],[V Odds &lt;]]&lt;&gt;"",Weekly[[#This Row],[ADBC_P]]=FALSE,Weekly[[#This Row],[Actual]]=TRUE),AQ517-1,IF(AND(Weekly[[#This Row],[H Odds &lt;]]&lt;&gt;"",Weekly[[#This Row],[ADBC_P]]=TRUE,Weekly[[#This Row],[Actual]]=FALSE),AQ517-1,AQ517)))))</f>
        <v>51.33</v>
      </c>
      <c r="AR518" s="37">
        <f>IF(AND(Weekly[[#This Row],[V Odds &lt;]]="",Weekly[[#This Row],[H Odds &lt;]]=""),AR517,IF(AND(Weekly[[#This Row],[H Odds &lt;]]&lt;&gt;"",Weekly[[#This Row],[RFC_P]]=TRUE,Weekly[[#This Row],[Actual]]=TRUE),AR517+Weekly[[#This Row],[H Odds &lt;]]-1,IF(AND(Weekly[[#This Row],[V Odds &lt;]]&lt;&gt;"",Weekly[[#This Row],[RFC_P]]=FALSE,Weekly[[#This Row],[Actual]]=FALSE),AR517+Weekly[[#This Row],[V Odds &lt;]]-1,IF(AND(Weekly[[#This Row],[V Odds &lt;]]&lt;&gt;"",Weekly[[#This Row],[RFC_P]]=FALSE,Weekly[[#This Row],[Actual]]=TRUE),AR517-1,IF(AND(Weekly[[#This Row],[H Odds &lt;]]&lt;&gt;"",Weekly[[#This Row],[RFC_P]]=TRUE,Weekly[[#This Row],[Actual]]=FALSE),AR517-1,AR517)))))</f>
        <v>70.439999999999984</v>
      </c>
      <c r="AS518" s="37">
        <f>IF(AND(Weekly[[#This Row],[V Odds &lt;]]="",Weekly[[#This Row],[H Odds &lt;]]=""),AS517,IF(AND(Weekly[[#This Row],[H Odds &lt;]]&lt;&gt;"",Weekly[[#This Row],[GBC_P]]=TRUE,Weekly[[#This Row],[Actual]]=TRUE),AS517+Weekly[[#This Row],[H Odds &lt;]]-1,IF(AND(Weekly[[#This Row],[V Odds &lt;]]&lt;&gt;"",Weekly[[#This Row],[GBC_P]]=FALSE,Weekly[[#This Row],[Actual]]=FALSE),AS517+Weekly[[#This Row],[V Odds &lt;]]-1,IF(AND(Weekly[[#This Row],[V Odds &lt;]]&lt;&gt;"",Weekly[[#This Row],[GBC_P]]=FALSE,Weekly[[#This Row],[Actual]]=TRUE),AS517-1,IF(AND(Weekly[[#This Row],[H Odds &lt;]]&lt;&gt;"",Weekly[[#This Row],[GBC_P]]=TRUE,Weekly[[#This Row],[Actual]]=FALSE),AS517-1,AS517)))))</f>
        <v>59.78</v>
      </c>
      <c r="AT518" s="37">
        <f>IF(AND(Weekly[[#This Row],[V Odds &lt;]]="",Weekly[[#This Row],[H Odds &lt;]]=""),AT517,IF(AND(Weekly[[#This Row],[H Odds &lt;]]&lt;&gt;"",Weekly[[#This Row],[HGBC_P]]=TRUE,Weekly[[#This Row],[Actual]]=TRUE),AT517+Weekly[[#This Row],[H Odds &lt;]]-1,IF(AND(Weekly[[#This Row],[V Odds &lt;]]&lt;&gt;"",Weekly[[#This Row],[HGBC_P]]=FALSE,Weekly[[#This Row],[Actual]]=FALSE),AT517+Weekly[[#This Row],[V Odds &lt;]]-1,IF(AND(Weekly[[#This Row],[V Odds &lt;]]&lt;&gt;"",Weekly[[#This Row],[HGBC_P]]=FALSE,Weekly[[#This Row],[Actual]]=TRUE),AT517-1,IF(AND(Weekly[[#This Row],[H Odds &lt;]]&lt;&gt;"",Weekly[[#This Row],[HGBC_P]]=TRUE,Weekly[[#This Row],[Actual]]=FALSE),AT517-1,AT517)))))</f>
        <v>54.16</v>
      </c>
      <c r="AU518" s="37">
        <f>IF(AND(Weekly[[#This Row],[V Odds &lt;]]="",Weekly[[#This Row],[H Odds &lt;]]=""),AU517,IF(AND(Weekly[[#This Row],[H Odds &lt;]]&lt;&gt;"",Weekly[[#This Row],[XGB_P]]=TRUE,Weekly[[#This Row],[Actual]]=TRUE),AU517+Weekly[[#This Row],[H Odds &lt;]]-1,IF(AND(Weekly[[#This Row],[V Odds &lt;]]&lt;&gt;"",Weekly[[#This Row],[XGB_P]]=FALSE,Weekly[[#This Row],[Actual]]=FALSE),AU517+Weekly[[#This Row],[V Odds &lt;]]-1,IF(AND(Weekly[[#This Row],[V Odds &lt;]]&lt;&gt;"",Weekly[[#This Row],[XGB_P]]=FALSE,Weekly[[#This Row],[Actual]]=TRUE),AU517-1,IF(AND(Weekly[[#This Row],[H Odds &lt;]]&lt;&gt;"",Weekly[[#This Row],[XGB_P]]=TRUE,Weekly[[#This Row],[Actual]]=FALSE),AU517-1,AU517)))))</f>
        <v>66.760000000000005</v>
      </c>
      <c r="AV518" s="37">
        <f>IF(AND(Weekly[[#This Row],[V Odds &lt;]]="",Weekly[[#This Row],[H Odds &lt;]]=""),AV517,IF(AND(Weekly[[#This Row],[H Odds &lt;]]&lt;&gt;"",Weekly[[#This Row],[QDA_P]]=TRUE,Weekly[[#This Row],[Actual]]=TRUE),AV517+Weekly[[#This Row],[H Odds &lt;]]-1,IF(AND(Weekly[[#This Row],[V Odds &lt;]]&lt;&gt;"",Weekly[[#This Row],[QDA_P]]=FALSE,Weekly[[#This Row],[Actual]]=FALSE),AV517+Weekly[[#This Row],[V Odds &lt;]]-1,IF(AND(Weekly[[#This Row],[V Odds &lt;]]&lt;&gt;"",Weekly[[#This Row],[QDA_P]]=FALSE,Weekly[[#This Row],[Actual]]=TRUE),AV517-1,IF(AND(Weekly[[#This Row],[H Odds &lt;]]&lt;&gt;"",Weekly[[#This Row],[QDA_P]]=TRUE,Weekly[[#This Row],[Actual]]=FALSE),AV517-1,AV517)))))</f>
        <v>61.299999999999983</v>
      </c>
      <c r="AW518" s="37">
        <f>IF(AND(Weekly[[#This Row],[H Odds &lt;]]="",Weekly[[#This Row],[V Odds &lt;]]=""),AW517,IF(AND(Weekly[[#This Row],[KNC_P]]=Weekly[[#This Row],[Actual]],Weekly[[#This Row],[KNC_P]]=TRUE),AW517+Weekly[[#This Row],[BF H Odds]]-1,IF(AND(Weekly[[#This Row],[KNC_P]]=Weekly[[#This Row],[Actual]],Weekly[[#This Row],[KNC_P]]=FALSE),AW517+Weekly[[#This Row],[BF V Odds]]-1,AW517-1)))</f>
        <v>51.810000000000009</v>
      </c>
      <c r="AX518" s="37">
        <f>IF(AND(Weekly[[#This Row],[V Odds &lt;]]="",Weekly[[#This Row],[H Odds &lt;]]=""),AX517,IF(AND(Weekly[[#This Row],[V Odds &lt;]]&lt;&gt;"",Weekly[[#This Row],[FALSES]]&gt;0,Weekly[[#This Row],[Actual]]=FALSE),AX517+Weekly[[#This Row],[V Odds &lt;]]-1,IF(AND(Weekly[[#This Row],[H Odds &lt;]]&lt;&gt;"",Weekly[[#This Row],[TRUES]]&gt;0,Weekly[[#This Row],[Actual]]=TRUE),AX517+Weekly[[#This Row],[H Odds &lt;]]-1,IF(AND(Weekly[[#This Row],[V Odds &lt;]]&lt;&gt;"",Weekly[[#This Row],[FALSES]]=0),AX517,IF(AND(Weekly[[#This Row],[H Odds &lt;]]&lt;&gt;"",Weekly[[#This Row],[TRUES]]=0),AX517,AX517-1)))))</f>
        <v>108.49999999999996</v>
      </c>
      <c r="AY518" s="37">
        <f>IF(AND(Weekly[[#This Row],[V Odds &lt;]]="",Weekly[[#This Row],[H Odds &lt;]]=""),AY517,IF(AND(Weekly[[#This Row],[V Odds &lt;]]&lt;&gt;"",Weekly[[#This Row],[FALSES]]&gt;0,Weekly[[#This Row],[Actual]]=FALSE),AY517+((Weekly[[#This Row],[V Odds &lt;]]-1)*0.92),IF(AND(Weekly[[#This Row],[H Odds &lt;]]&lt;&gt;"",Weekly[[#This Row],[TRUES]]&gt;0,Weekly[[#This Row],[Actual]]=TRUE),AY517+((Weekly[[#This Row],[H Odds &lt;]]-1)*0.92),IF(AND(Weekly[[#This Row],[V Odds &lt;]]&lt;&gt;"",Weekly[[#This Row],[FALSES]]=0),AY517,IF(AND(Weekly[[#This Row],[H Odds &lt;]]&lt;&gt;"",Weekly[[#This Row],[TRUES]]=0),AY517,AY517-1)))))</f>
        <v>97.100000000000023</v>
      </c>
      <c r="AZ518" s="37">
        <f>IF(AND(Weekly[[#This Row],[V Odds &lt;]]="",Weekly[[#This Row],[H Odds &lt;]]=""),AZ517,IF(AND(Weekly[[#This Row],[V Odds &lt;]]&lt;&gt;"",Weekly[[#This Row],[Actual]]=FALSE),AZ517+Weekly[[#This Row],[V Odds &lt;]]-1,IF(AND(Weekly[[#This Row],[H Odds &lt;]]&lt;&gt;"",Weekly[[#This Row],[Actual]]=TRUE),AZ517+Weekly[[#This Row],[H Odds &lt;]]-1,AZ517-1)))</f>
        <v>98.96999999999997</v>
      </c>
      <c r="BA518" s="38">
        <f>IF(Weekly[[#This Row],[H Odds &lt;]]="",BA517,IF(AND(Weekly[[#This Row],[H Odds &lt;]]&lt;&gt;"",Weekly[[#This Row],[SVC_P]]=TRUE,Weekly[[#This Row],[Actual]]=TRUE),BA517+Weekly[[#This Row],[H Odds &lt;]]-1,IF(AND(Weekly[[#This Row],[H Odds &lt;]]&lt;&gt;"",Weekly[[#This Row],[SVC_P]]=TRUE,Weekly[[#This Row],[Actual]]=FALSE),BA517-1,BA517)))</f>
        <v>78.589999999999989</v>
      </c>
      <c r="BB518" s="38">
        <f>IF(Weekly[[#This Row],[H Odds &lt;]]="",BB517,IF(AND(Weekly[[#This Row],[H Odds &lt;]]&lt;&gt;"",Weekly[[#This Row],[ADBC_P]]=TRUE,Weekly[[#This Row],[Actual]]=TRUE),BB517+Weekly[[#This Row],[H Odds &lt;]]-1,IF(AND(Weekly[[#This Row],[H Odds &lt;]]&lt;&gt;"",Weekly[[#This Row],[ADBC_P]]=TRUE,Weekly[[#This Row],[Actual]]=FALSE),BB517-1,BB517)))</f>
        <v>50.41</v>
      </c>
      <c r="BC518" s="38">
        <f>IF(Weekly[[#This Row],[H Odds &lt;]]="",BC517,IF(AND(Weekly[[#This Row],[H Odds &lt;]]&lt;&gt;"",Weekly[[#This Row],[RFC_P]]=TRUE,Weekly[[#This Row],[Actual]]=TRUE),BC517+Weekly[[#This Row],[H Odds &lt;]]-1,IF(AND(Weekly[[#This Row],[H Odds &lt;]]&lt;&gt;"",Weekly[[#This Row],[RFC_P]]=TRUE,Weekly[[#This Row],[Actual]]=FALSE),BC517-1,BC517)))</f>
        <v>52.109999999999992</v>
      </c>
      <c r="BD518" s="38">
        <f>IF(Weekly[[#This Row],[H Odds &lt;]]="",BD517,IF(AND(Weekly[[#This Row],[H Odds &lt;]]&lt;&gt;"",Weekly[[#This Row],[GBC_P]]=TRUE,Weekly[[#This Row],[Actual]]=TRUE),BD517+Weekly[[#This Row],[H Odds &lt;]]-1,IF(AND(Weekly[[#This Row],[H Odds &lt;]]&lt;&gt;"",Weekly[[#This Row],[GBC_P]]=TRUE,Weekly[[#This Row],[Actual]]=FALSE),BD517-1,BD517)))</f>
        <v>52.110000000000007</v>
      </c>
      <c r="BE518" s="38">
        <f>IF(Weekly[[#This Row],[H Odds &lt;]]="",BE517,IF(AND(Weekly[[#This Row],[H Odds &lt;]]&lt;&gt;"",Weekly[[#This Row],[HGBC_P]]=TRUE,Weekly[[#This Row],[Actual]]=TRUE),BE517+Weekly[[#This Row],[H Odds &lt;]]-1,IF(AND(Weekly[[#This Row],[H Odds &lt;]]&lt;&gt;"",Weekly[[#This Row],[HGBC_P]]=TRUE,Weekly[[#This Row],[Actual]]=FALSE),BE517-1,BE517)))</f>
        <v>56.459999999999994</v>
      </c>
      <c r="BF518" s="38">
        <f>IF(Weekly[[#This Row],[H Odds &lt;]]="",BF517,IF(AND(Weekly[[#This Row],[H Odds &lt;]]&lt;&gt;"",Weekly[[#This Row],[XGB_P]]=TRUE,Weekly[[#This Row],[Actual]]=TRUE),BF517+Weekly[[#This Row],[H Odds &lt;]]-1,IF(AND(Weekly[[#This Row],[H Odds &lt;]]&lt;&gt;"",Weekly[[#This Row],[XGB_P]]=TRUE,Weekly[[#This Row],[Actual]]=FALSE),BF517-1,BF517)))</f>
        <v>62.08</v>
      </c>
      <c r="BG518" s="38">
        <f>IF(Weekly[[#This Row],[H Odds &lt;]]="",BG517,IF(AND(Weekly[[#This Row],[H Odds &lt;]]&lt;&gt;"",Weekly[[#This Row],[QDA_P]]=TRUE,Weekly[[#This Row],[Actual]]=TRUE),BG517+Weekly[[#This Row],[H Odds &lt;]]-1,IF(AND(Weekly[[#This Row],[H Odds &lt;]]&lt;&gt;"",Weekly[[#This Row],[QDA_P]]=TRUE,Weekly[[#This Row],[Actual]]=FALSE),BG517-1,BG517)))</f>
        <v>48.429999999999993</v>
      </c>
      <c r="BH518" s="38">
        <f>IF(Weekly[[#This Row],[H Odds &lt;]]="",BH517,IF(AND(Weekly[[#This Row],[H Odds &lt;]]&lt;&gt;"",Weekly[[#This Row],[KNC_P]]=TRUE,Weekly[[#This Row],[Actual]]=TRUE),BH517+Weekly[[#This Row],[H Odds &lt;]]-1,IF(AND(Weekly[[#This Row],[H Odds &lt;]]&lt;&gt;"",Weekly[[#This Row],[KNC_P]]=TRUE,Weekly[[#This Row],[Actual]]=FALSE),BH517-1,BH517)))</f>
        <v>56.499999999999993</v>
      </c>
      <c r="BI518" s="38">
        <f>IF(Weekly[[#This Row],[H Odds &lt;]]="",BI517,IF(AND(Weekly[[#This Row],[H Odds &lt;]]&lt;&gt;"",Weekly[[#This Row],[TRUES]]&gt;0,Weekly[[#This Row],[Actual]]=TRUE),BI517+Weekly[[#This Row],[H Odds &lt;]]-1,IF(AND(Weekly[[#This Row],[H Odds &lt;]]&lt;&gt;"",Weekly[[#This Row],[TRUES]]=0),BI517,BI517-1)))</f>
        <v>76.589999999999989</v>
      </c>
      <c r="BJ518" s="38">
        <f>IF(Weekly[[#This Row],[H Odds &lt;]]="",BJ517,IF(AND(Weekly[[#This Row],[H Odds &lt;]]&lt;&gt;"",Weekly[[#This Row],[Actual]]=TRUE),BJ517+Weekly[[#This Row],[H Odds &lt;]]-1,IF(AND(Weekly[[#This Row],[H Odds &lt;]]&lt;&gt;"",Weekly[[#This Row],[Actual]]=FALSE),BJ517-1,BJ517)))</f>
        <v>78.489999999999995</v>
      </c>
      <c r="BK518" s="58">
        <f>IF(AND(Weekly[[#This Row],[TRUES]]&gt;4,Weekly[[#This Row],[Actual]]=TRUE),BK517+Weekly[[#This Row],[BF H Odds]]-1,IF(AND(Weekly[[#This Row],[FALSES]]&gt;4,Weekly[[#This Row],[Actual]]=FALSE),BK517+Weekly[[#This Row],[BF V Odds]]-1,IF(AND(Weekly[[#This Row],[TRUES]]&gt;4,Weekly[[#This Row],[Actual]]=FALSE),BK517-1,IF(AND(Weekly[[#This Row],[FALSES]]&gt;4,Weekly[[#This Row],[Actual]]=TRUE),BK517-1,BK517))))</f>
        <v>-5.7399999999999709</v>
      </c>
      <c r="BL518" s="58">
        <f>IF(AND(Weekly[[#This Row],[TRUES]]&gt;5,Weekly[[#This Row],[Actual]]=TRUE),BL517+Weekly[[#This Row],[BF H Odds]]-1,IF(AND(Weekly[[#This Row],[FALSES]]&gt;5,Weekly[[#This Row],[Actual]]=FALSE),BL517+Weekly[[#This Row],[BF V Odds]]-1,IF(AND(Weekly[[#This Row],[TRUES]]&gt;5,Weekly[[#This Row],[Actual]]=FALSE),BL517-1,IF(AND(Weekly[[#This Row],[FALSES]]&gt;5,Weekly[[#This Row],[Actual]]=TRUE),BL517-1,BL517))))</f>
        <v>5.0800000000000214</v>
      </c>
      <c r="BM518" s="58">
        <f>IF(AND(Weekly[[#This Row],[TRUES]]&gt;6,Weekly[[#This Row],[Actual]]=TRUE),BM517+Weekly[[#This Row],[BF H Odds]]-1,IF(AND(Weekly[[#This Row],[FALSES]]&gt;6,Weekly[[#This Row],[Actual]]=FALSE),BM517+Weekly[[#This Row],[BF V Odds]]-1,IF(AND(Weekly[[#This Row],[TRUES]]&gt;6,Weekly[[#This Row],[Actual]]=FALSE),BM517-1,IF(AND(Weekly[[#This Row],[FALSES]]&gt;6,Weekly[[#This Row],[Actual]]=TRUE),BM517-1,BM517))))</f>
        <v>36.980000000000011</v>
      </c>
    </row>
    <row r="519" spans="1:65" x14ac:dyDescent="0.25">
      <c r="A519" s="34"/>
      <c r="B519" s="10">
        <v>44307</v>
      </c>
      <c r="C519" s="17" t="s">
        <v>29</v>
      </c>
      <c r="D519" s="15" t="s">
        <v>13</v>
      </c>
      <c r="E519" t="b">
        <v>0</v>
      </c>
      <c r="F519" t="b">
        <v>0</v>
      </c>
      <c r="G519" t="b">
        <v>1</v>
      </c>
      <c r="H519" t="b">
        <v>1</v>
      </c>
      <c r="I519" t="b">
        <v>1</v>
      </c>
      <c r="J519" t="b">
        <v>1</v>
      </c>
      <c r="K519" t="b">
        <v>1</v>
      </c>
      <c r="L519" t="b">
        <v>0</v>
      </c>
      <c r="O519" t="str">
        <f>IF(Weekly[[#This Row],[H/V]]="H",Weekly[[#This Row],[BF H Odds]],IF(Weekly[[#This Row],[H/V]]="V",Weekly[[#This Row],[BF V Odds]],""))</f>
        <v/>
      </c>
      <c r="P519" t="b">
        <v>1</v>
      </c>
      <c r="R519" s="35">
        <f>IFERROR(IF(Weekly[[#This Row],[Won Bet?]]="yes",R518+(Weekly[[#This Row],[BF Odds]]*Weekly[[#This Row],[BF Stake]])-Weekly[[#This Row],[BF Stake]],R518-Weekly[[#This Row],[BF Stake]]),R518)</f>
        <v>1185.4495000000004</v>
      </c>
      <c r="S519" s="9">
        <f>IFERROR(IF(Weekly[[#This Row],[Won Bet?]]="yes",S518+(((Weekly[[#This Row],[BF Odds]]*Weekly[[#This Row],[BF Stake]])-Weekly[[#This Row],[BF Stake]])*0.92),S518-Weekly[[#This Row],[BF Stake]]),S518)</f>
        <v>1118.3191400000001</v>
      </c>
      <c r="T519">
        <v>2.6</v>
      </c>
      <c r="U519">
        <v>1.6</v>
      </c>
      <c r="V519" s="24">
        <f>IF(Weekly[[#This Row],[Actual]]="","",IF(AND(Weekly[[#This Row],[SVC_P]]=Weekly[[#This Row],[Actual]],Weekly[[#This Row],[SVC_P]]=TRUE),V518+Weekly[[#This Row],[BF H Odds]]-1,IF(AND(Weekly[[#This Row],[SVC_P]]=Weekly[[#This Row],[Actual]],Weekly[[#This Row],[SVC_P]]=FALSE),V518+Weekly[[#This Row],[BF V Odds]]-1,V518-1)))</f>
        <v>51.170000000000051</v>
      </c>
      <c r="W519" s="24">
        <f>IF(Weekly[[#This Row],[Actual]]="","",IF(AND(Weekly[[#This Row],[SVC_P]]=FALSE,Weekly[[#This Row],[Actual]]=TRUE),W518+Weekly[[#This Row],[BF H Odds]]-1,IF(AND(Weekly[[#This Row],[SVC_P]]=TRUE,Weekly[[#This Row],[Actual]]=FALSE,),W518+Weekly[[#This Row],[BF V Odds]]-1,W518-1)))</f>
        <v>-437.14000000000004</v>
      </c>
      <c r="X519" s="24">
        <f>IF(Weekly[[#This Row],[Actual]]="","",IF(AND(Weekly[[#This Row],[ADBC_P]]=Weekly[[#This Row],[Actual]],Weekly[[#This Row],[ADBC_P]]=TRUE),X518+Weekly[[#This Row],[BF H Odds]]-1,IF(AND(Weekly[[#This Row],[ADBC_P]]=Weekly[[#This Row],[Actual]],Weekly[[#This Row],[ADBC_P]]=FALSE),X518+Weekly[[#This Row],[BF V Odds]]-1,X518-1)))</f>
        <v>5.7700000000000191</v>
      </c>
      <c r="Y519" s="24">
        <f>IF(Weekly[[#This Row],[Actual]]="","",IF(AND(Weekly[[#This Row],[ADBC_P]]=FALSE,Weekly[[#This Row],[Actual]]=TRUE),Y518+Weekly[[#This Row],[BF H Odds]]-1,IF(AND(Weekly[[#This Row],[ADBC_P]]=TRUE,Weekly[[#This Row],[Actual]]=FALSE),Y518+Weekly[[#This Row],[BF V Odds]]-1,Y518-1)))</f>
        <v>71.169999999999987</v>
      </c>
      <c r="Z519" s="24">
        <f>IF(Weekly[[#This Row],[Actual]]="","",IF(AND(Weekly[[#This Row],[RFC_P]]=Weekly[[#This Row],[Actual]],Weekly[[#This Row],[RFC_P]]=TRUE),Z518+Weekly[[#This Row],[BF H Odds]]-1,IF(AND(Weekly[[#This Row],[RFC_P]]=Weekly[[#This Row],[Actual]],Weekly[[#This Row],[RFC_P]]=FALSE),Z518+Weekly[[#This Row],[BF V Odds]]-1,Z518-1)))</f>
        <v>26.110000000000014</v>
      </c>
      <c r="AA519" s="24">
        <f>IF(Weekly[[#This Row],[Actual]]="","",IF(AND(Weekly[[#This Row],[RFC_P]]=FALSE,Weekly[[#This Row],[Actual]]=TRUE),AA518+Weekly[[#This Row],[BF H Odds]]-1,IF(AND(Weekly[[#This Row],[RFC_P]]=TRUE,Weekly[[#This Row],[Actual]]=FALSE),AA518+Weekly[[#This Row],[BF V Odds]]-1,AA518-1)))</f>
        <v>50.82999999999997</v>
      </c>
      <c r="AB519" s="24">
        <f>IF(Weekly[[#This Row],[Actual]]="","",IF(AND(Weekly[[#This Row],[GBC_P]]=Weekly[[#This Row],[Actual]],Weekly[[#This Row],[GBC_P]]=TRUE),AB518+Weekly[[#This Row],[BF H Odds]]-1,IF(AND(Weekly[[#This Row],[GBC_P]]=Weekly[[#This Row],[Actual]],Weekly[[#This Row],[GBC_P]]=FALSE),AB518+Weekly[[#This Row],[BF V Odds]]-1,AB518-1)))</f>
        <v>4.1500000000000057</v>
      </c>
      <c r="AC519" s="24">
        <f>IF(Weekly[[#This Row],[Actual]]="","",IF(AND(Weekly[[#This Row],[GBC_P]]=FALSE,Weekly[[#This Row],[Actual]]=TRUE),AC518+Weekly[[#This Row],[BF H Odds]]-1,IF(AND(Weekly[[#This Row],[GBC_P]]=TRUE,Weekly[[#This Row],[Actual]]=FALSE),AC518+Weekly[[#This Row],[BF V Odds]]-1,AC518-1)))</f>
        <v>72.789999999999949</v>
      </c>
      <c r="AD519" s="24">
        <f>IF(Weekly[[#This Row],[Actual]]="","",IF(AND(Weekly[[#This Row],[HGBC_P]]=Weekly[[#This Row],[Actual]],Weekly[[#This Row],[HGBC_P]]=TRUE),AD518+Weekly[[#This Row],[BF H Odds]]-1,IF(AND(Weekly[[#This Row],[HGBC_P]]=Weekly[[#This Row],[Actual]],Weekly[[#This Row],[HGBC_P]]=FALSE),AD518+Weekly[[#This Row],[BF V Odds]]-1,AD518-1)))</f>
        <v>-1.6599999999999748</v>
      </c>
      <c r="AE519" s="24">
        <f>IF(Weekly[[#This Row],[Actual]]="","",IF(AND(Weekly[[#This Row],[HGBC_P]]=FALSE,Weekly[[#This Row],[Actual]]=TRUE),AE518+Weekly[[#This Row],[BF H Odds]]-1,IF(AND(Weekly[[#This Row],[HGBC_P]]=TRUE,Weekly[[#This Row],[Actual]]=FALSE),AE518+Weekly[[#This Row],[BF V Odds]]-1,AE518-1)))</f>
        <v>78.59999999999998</v>
      </c>
      <c r="AF519" s="24">
        <f>IF(Weekly[[#This Row],[Actual]]="","",IF(AND(Weekly[[#This Row],[XGB_P]]=Weekly[[#This Row],[Actual]],Weekly[[#This Row],[XGB_P]]=TRUE),AF518+Weekly[[#This Row],[BF H Odds]]-1,IF(AND(Weekly[[#This Row],[XGB_P]]=Weekly[[#This Row],[Actual]],Weekly[[#This Row],[XGB_P]]=FALSE),AF518+Weekly[[#This Row],[BF V Odds]]-1,AF518-1)))</f>
        <v>28.920000000000023</v>
      </c>
      <c r="AG519" s="24">
        <f>IF(Weekly[[#This Row],[Actual]]="","",IF(AND(Weekly[[#This Row],[XGB_P]]=FALSE,Weekly[[#This Row],[Actual]]=TRUE),AG518+Weekly[[#This Row],[BF H Odds]]-1,IF(AND(Weekly[[#This Row],[XGB_P]]=TRUE,Weekly[[#This Row],[Actual]]=FALSE),AG518+Weekly[[#This Row],[BF V Odds]]-1,AG518-1)))</f>
        <v>48.019999999999989</v>
      </c>
      <c r="AH519" s="24">
        <f>IF(Weekly[[#This Row],[Actual]]="","",IF(AND(Weekly[[#This Row],[QDA_P]]=Weekly[[#This Row],[Actual]],Weekly[[#This Row],[QDA_P]]=TRUE),AH518+Weekly[[#This Row],[BF H Odds]]-1,IF(AND(Weekly[[#This Row],[QDA_P]]=Weekly[[#This Row],[Actual]],Weekly[[#This Row],[QDA_P]]=FALSE),AH518+Weekly[[#This Row],[BF V Odds]]-1,AH518-1)))</f>
        <v>-13.699999999999989</v>
      </c>
      <c r="AI519" s="24">
        <f>IF(Weekly[[#This Row],[Actual]]="","",IF(AND(Weekly[[#This Row],[QDA_P]]=FALSE,Weekly[[#This Row],[Actual]]=TRUE),AI518+Weekly[[#This Row],[BF H Odds]]-1,IF(AND(Weekly[[#This Row],[QDA_P]]=TRUE,Weekly[[#This Row],[Actual]]=FALSE),AI518+Weekly[[#This Row],[BF V Odds]]-1,AI518-1)))</f>
        <v>90.639999999999986</v>
      </c>
      <c r="AJ519" s="24">
        <f>IF(Weekly[[#This Row],[Actual]]="","",IF(AND(Weekly[[#This Row],[KNC_P]]=FALSE,Weekly[[#This Row],[Actual]]=TRUE),AJ518+Weekly[[#This Row],[BF H Odds]]-1,IF(AND(Weekly[[#This Row],[KNC_P]]=TRUE,Weekly[[#This Row],[Actual]]=FALSE),AJ518+Weekly[[#This Row],[BF V Odds]]-1,AJ518-1)))</f>
        <v>67.849999999999966</v>
      </c>
      <c r="AK519" s="24">
        <f>IF(Weekly[[#This Row],[Actual]]="","",IF(AND(Weekly[[#This Row],[KNC_P]]=FALSE,Weekly[[#This Row],[Actual]]=TRUE),AK518+Weekly[[#This Row],[BF H Odds]]-1,IF(AND(Weekly[[#This Row],[KNC_P]]=TRUE,Weekly[[#This Row],[Actual]]=FALSE),AK518+Weekly[[#This Row],[BF V Odds]]-1,AK518-1)))</f>
        <v>66.749999999999957</v>
      </c>
      <c r="AL519" s="30">
        <f>IF(Weekly[[#This Row],[Actual]]="","",COUNTIF(Weekly[[#This Row],[SVC_P]:[QDA_P]],TRUE))</f>
        <v>5</v>
      </c>
      <c r="AM519" s="30">
        <f>IF(Weekly[[#This Row],[Actual]]="","",COUNTIF(Weekly[[#This Row],[SVC_P]:[QDA_P]],FALSE))</f>
        <v>2</v>
      </c>
      <c r="AN519" s="36" t="str">
        <f>IF(AND(Weekly[[#This Row],[BF V Odds]]&gt;$BO$6,Weekly[[#This Row],[BF V Odds]] &lt; $BO$7),Weekly[[#This Row],[BF V Odds]],"")</f>
        <v/>
      </c>
      <c r="AO519" s="36" t="str">
        <f>IF(AND(Weekly[[#This Row],[BF H Odds]]&gt;$BO$6, Weekly[[#This Row],[BF H Odds]] &lt; $BO$7),Weekly[[#This Row],[BF H Odds]],"")</f>
        <v/>
      </c>
      <c r="AP519" s="37">
        <f>IF(AND(Weekly[[#This Row],[V Odds &lt;]]="",Weekly[[#This Row],[H Odds &lt;]]=""),AP518,IF(AND(Weekly[[#This Row],[H Odds &lt;]]&lt;&gt;"",Weekly[[#This Row],[SVC_P]]=TRUE,Weekly[[#This Row],[Actual]]=TRUE),AP518+Weekly[[#This Row],[H Odds &lt;]]-1,IF(AND(Weekly[[#This Row],[V Odds &lt;]]&lt;&gt;"",Weekly[[#This Row],[SVC_P]]=FALSE,Weekly[[#This Row],[Actual]]=FALSE),AP518+Weekly[[#This Row],[V Odds &lt;]]-1,IF(AND(Weekly[[#This Row],[V Odds &lt;]]&lt;&gt;"",Weekly[[#This Row],[SVC_P]]=FALSE,Weekly[[#This Row],[Actual]]=TRUE),AP518-1,IF(AND(Weekly[[#This Row],[H Odds &lt;]]&lt;&gt;"",Weekly[[#This Row],[SVC_P]]=TRUE,Weekly[[#This Row],[Actual]]=FALSE),AP518-1,AP518)))))</f>
        <v>81.63000000000001</v>
      </c>
      <c r="AQ519" s="37">
        <f>IF(AND(Weekly[[#This Row],[V Odds &lt;]]="",Weekly[[#This Row],[H Odds &lt;]]=""),AQ518,IF(AND(Weekly[[#This Row],[H Odds &lt;]]&lt;&gt;"",Weekly[[#This Row],[ADBC_P]]=TRUE,Weekly[[#This Row],[Actual]]=TRUE),AQ518+Weekly[[#This Row],[H Odds &lt;]]-1,IF(AND(Weekly[[#This Row],[V Odds &lt;]]&lt;&gt;"",Weekly[[#This Row],[ADBC_P]]=FALSE,Weekly[[#This Row],[Actual]]=FALSE),AQ518+Weekly[[#This Row],[V Odds &lt;]]-1,IF(AND(Weekly[[#This Row],[V Odds &lt;]]&lt;&gt;"",Weekly[[#This Row],[ADBC_P]]=FALSE,Weekly[[#This Row],[Actual]]=TRUE),AQ518-1,IF(AND(Weekly[[#This Row],[H Odds &lt;]]&lt;&gt;"",Weekly[[#This Row],[ADBC_P]]=TRUE,Weekly[[#This Row],[Actual]]=FALSE),AQ518-1,AQ518)))))</f>
        <v>51.33</v>
      </c>
      <c r="AR519" s="37">
        <f>IF(AND(Weekly[[#This Row],[V Odds &lt;]]="",Weekly[[#This Row],[H Odds &lt;]]=""),AR518,IF(AND(Weekly[[#This Row],[H Odds &lt;]]&lt;&gt;"",Weekly[[#This Row],[RFC_P]]=TRUE,Weekly[[#This Row],[Actual]]=TRUE),AR518+Weekly[[#This Row],[H Odds &lt;]]-1,IF(AND(Weekly[[#This Row],[V Odds &lt;]]&lt;&gt;"",Weekly[[#This Row],[RFC_P]]=FALSE,Weekly[[#This Row],[Actual]]=FALSE),AR518+Weekly[[#This Row],[V Odds &lt;]]-1,IF(AND(Weekly[[#This Row],[V Odds &lt;]]&lt;&gt;"",Weekly[[#This Row],[RFC_P]]=FALSE,Weekly[[#This Row],[Actual]]=TRUE),AR518-1,IF(AND(Weekly[[#This Row],[H Odds &lt;]]&lt;&gt;"",Weekly[[#This Row],[RFC_P]]=TRUE,Weekly[[#This Row],[Actual]]=FALSE),AR518-1,AR518)))))</f>
        <v>70.439999999999984</v>
      </c>
      <c r="AS519" s="37">
        <f>IF(AND(Weekly[[#This Row],[V Odds &lt;]]="",Weekly[[#This Row],[H Odds &lt;]]=""),AS518,IF(AND(Weekly[[#This Row],[H Odds &lt;]]&lt;&gt;"",Weekly[[#This Row],[GBC_P]]=TRUE,Weekly[[#This Row],[Actual]]=TRUE),AS518+Weekly[[#This Row],[H Odds &lt;]]-1,IF(AND(Weekly[[#This Row],[V Odds &lt;]]&lt;&gt;"",Weekly[[#This Row],[GBC_P]]=FALSE,Weekly[[#This Row],[Actual]]=FALSE),AS518+Weekly[[#This Row],[V Odds &lt;]]-1,IF(AND(Weekly[[#This Row],[V Odds &lt;]]&lt;&gt;"",Weekly[[#This Row],[GBC_P]]=FALSE,Weekly[[#This Row],[Actual]]=TRUE),AS518-1,IF(AND(Weekly[[#This Row],[H Odds &lt;]]&lt;&gt;"",Weekly[[#This Row],[GBC_P]]=TRUE,Weekly[[#This Row],[Actual]]=FALSE),AS518-1,AS518)))))</f>
        <v>59.78</v>
      </c>
      <c r="AT519" s="37">
        <f>IF(AND(Weekly[[#This Row],[V Odds &lt;]]="",Weekly[[#This Row],[H Odds &lt;]]=""),AT518,IF(AND(Weekly[[#This Row],[H Odds &lt;]]&lt;&gt;"",Weekly[[#This Row],[HGBC_P]]=TRUE,Weekly[[#This Row],[Actual]]=TRUE),AT518+Weekly[[#This Row],[H Odds &lt;]]-1,IF(AND(Weekly[[#This Row],[V Odds &lt;]]&lt;&gt;"",Weekly[[#This Row],[HGBC_P]]=FALSE,Weekly[[#This Row],[Actual]]=FALSE),AT518+Weekly[[#This Row],[V Odds &lt;]]-1,IF(AND(Weekly[[#This Row],[V Odds &lt;]]&lt;&gt;"",Weekly[[#This Row],[HGBC_P]]=FALSE,Weekly[[#This Row],[Actual]]=TRUE),AT518-1,IF(AND(Weekly[[#This Row],[H Odds &lt;]]&lt;&gt;"",Weekly[[#This Row],[HGBC_P]]=TRUE,Weekly[[#This Row],[Actual]]=FALSE),AT518-1,AT518)))))</f>
        <v>54.16</v>
      </c>
      <c r="AU519" s="37">
        <f>IF(AND(Weekly[[#This Row],[V Odds &lt;]]="",Weekly[[#This Row],[H Odds &lt;]]=""),AU518,IF(AND(Weekly[[#This Row],[H Odds &lt;]]&lt;&gt;"",Weekly[[#This Row],[XGB_P]]=TRUE,Weekly[[#This Row],[Actual]]=TRUE),AU518+Weekly[[#This Row],[H Odds &lt;]]-1,IF(AND(Weekly[[#This Row],[V Odds &lt;]]&lt;&gt;"",Weekly[[#This Row],[XGB_P]]=FALSE,Weekly[[#This Row],[Actual]]=FALSE),AU518+Weekly[[#This Row],[V Odds &lt;]]-1,IF(AND(Weekly[[#This Row],[V Odds &lt;]]&lt;&gt;"",Weekly[[#This Row],[XGB_P]]=FALSE,Weekly[[#This Row],[Actual]]=TRUE),AU518-1,IF(AND(Weekly[[#This Row],[H Odds &lt;]]&lt;&gt;"",Weekly[[#This Row],[XGB_P]]=TRUE,Weekly[[#This Row],[Actual]]=FALSE),AU518-1,AU518)))))</f>
        <v>66.760000000000005</v>
      </c>
      <c r="AV519" s="37">
        <f>IF(AND(Weekly[[#This Row],[V Odds &lt;]]="",Weekly[[#This Row],[H Odds &lt;]]=""),AV518,IF(AND(Weekly[[#This Row],[H Odds &lt;]]&lt;&gt;"",Weekly[[#This Row],[QDA_P]]=TRUE,Weekly[[#This Row],[Actual]]=TRUE),AV518+Weekly[[#This Row],[H Odds &lt;]]-1,IF(AND(Weekly[[#This Row],[V Odds &lt;]]&lt;&gt;"",Weekly[[#This Row],[QDA_P]]=FALSE,Weekly[[#This Row],[Actual]]=FALSE),AV518+Weekly[[#This Row],[V Odds &lt;]]-1,IF(AND(Weekly[[#This Row],[V Odds &lt;]]&lt;&gt;"",Weekly[[#This Row],[QDA_P]]=FALSE,Weekly[[#This Row],[Actual]]=TRUE),AV518-1,IF(AND(Weekly[[#This Row],[H Odds &lt;]]&lt;&gt;"",Weekly[[#This Row],[QDA_P]]=TRUE,Weekly[[#This Row],[Actual]]=FALSE),AV518-1,AV518)))))</f>
        <v>61.299999999999983</v>
      </c>
      <c r="AW519" s="37">
        <f>IF(AND(Weekly[[#This Row],[H Odds &lt;]]="",Weekly[[#This Row],[V Odds &lt;]]=""),AW518,IF(AND(Weekly[[#This Row],[KNC_P]]=Weekly[[#This Row],[Actual]],Weekly[[#This Row],[KNC_P]]=TRUE),AW518+Weekly[[#This Row],[BF H Odds]]-1,IF(AND(Weekly[[#This Row],[KNC_P]]=Weekly[[#This Row],[Actual]],Weekly[[#This Row],[KNC_P]]=FALSE),AW518+Weekly[[#This Row],[BF V Odds]]-1,AW518-1)))</f>
        <v>51.810000000000009</v>
      </c>
      <c r="AX519" s="37">
        <f>IF(AND(Weekly[[#This Row],[V Odds &lt;]]="",Weekly[[#This Row],[H Odds &lt;]]=""),AX518,IF(AND(Weekly[[#This Row],[V Odds &lt;]]&lt;&gt;"",Weekly[[#This Row],[FALSES]]&gt;0,Weekly[[#This Row],[Actual]]=FALSE),AX518+Weekly[[#This Row],[V Odds &lt;]]-1,IF(AND(Weekly[[#This Row],[H Odds &lt;]]&lt;&gt;"",Weekly[[#This Row],[TRUES]]&gt;0,Weekly[[#This Row],[Actual]]=TRUE),AX518+Weekly[[#This Row],[H Odds &lt;]]-1,IF(AND(Weekly[[#This Row],[V Odds &lt;]]&lt;&gt;"",Weekly[[#This Row],[FALSES]]=0),AX518,IF(AND(Weekly[[#This Row],[H Odds &lt;]]&lt;&gt;"",Weekly[[#This Row],[TRUES]]=0),AX518,AX518-1)))))</f>
        <v>108.49999999999996</v>
      </c>
      <c r="AY519" s="37">
        <f>IF(AND(Weekly[[#This Row],[V Odds &lt;]]="",Weekly[[#This Row],[H Odds &lt;]]=""),AY518,IF(AND(Weekly[[#This Row],[V Odds &lt;]]&lt;&gt;"",Weekly[[#This Row],[FALSES]]&gt;0,Weekly[[#This Row],[Actual]]=FALSE),AY518+((Weekly[[#This Row],[V Odds &lt;]]-1)*0.92),IF(AND(Weekly[[#This Row],[H Odds &lt;]]&lt;&gt;"",Weekly[[#This Row],[TRUES]]&gt;0,Weekly[[#This Row],[Actual]]=TRUE),AY518+((Weekly[[#This Row],[H Odds &lt;]]-1)*0.92),IF(AND(Weekly[[#This Row],[V Odds &lt;]]&lt;&gt;"",Weekly[[#This Row],[FALSES]]=0),AY518,IF(AND(Weekly[[#This Row],[H Odds &lt;]]&lt;&gt;"",Weekly[[#This Row],[TRUES]]=0),AY518,AY518-1)))))</f>
        <v>97.100000000000023</v>
      </c>
      <c r="AZ519" s="37">
        <f>IF(AND(Weekly[[#This Row],[V Odds &lt;]]="",Weekly[[#This Row],[H Odds &lt;]]=""),AZ518,IF(AND(Weekly[[#This Row],[V Odds &lt;]]&lt;&gt;"",Weekly[[#This Row],[Actual]]=FALSE),AZ518+Weekly[[#This Row],[V Odds &lt;]]-1,IF(AND(Weekly[[#This Row],[H Odds &lt;]]&lt;&gt;"",Weekly[[#This Row],[Actual]]=TRUE),AZ518+Weekly[[#This Row],[H Odds &lt;]]-1,AZ518-1)))</f>
        <v>98.96999999999997</v>
      </c>
      <c r="BA519" s="38">
        <f>IF(Weekly[[#This Row],[H Odds &lt;]]="",BA518,IF(AND(Weekly[[#This Row],[H Odds &lt;]]&lt;&gt;"",Weekly[[#This Row],[SVC_P]]=TRUE,Weekly[[#This Row],[Actual]]=TRUE),BA518+Weekly[[#This Row],[H Odds &lt;]]-1,IF(AND(Weekly[[#This Row],[H Odds &lt;]]&lt;&gt;"",Weekly[[#This Row],[SVC_P]]=TRUE,Weekly[[#This Row],[Actual]]=FALSE),BA518-1,BA518)))</f>
        <v>78.589999999999989</v>
      </c>
      <c r="BB519" s="38">
        <f>IF(Weekly[[#This Row],[H Odds &lt;]]="",BB518,IF(AND(Weekly[[#This Row],[H Odds &lt;]]&lt;&gt;"",Weekly[[#This Row],[ADBC_P]]=TRUE,Weekly[[#This Row],[Actual]]=TRUE),BB518+Weekly[[#This Row],[H Odds &lt;]]-1,IF(AND(Weekly[[#This Row],[H Odds &lt;]]&lt;&gt;"",Weekly[[#This Row],[ADBC_P]]=TRUE,Weekly[[#This Row],[Actual]]=FALSE),BB518-1,BB518)))</f>
        <v>50.41</v>
      </c>
      <c r="BC519" s="38">
        <f>IF(Weekly[[#This Row],[H Odds &lt;]]="",BC518,IF(AND(Weekly[[#This Row],[H Odds &lt;]]&lt;&gt;"",Weekly[[#This Row],[RFC_P]]=TRUE,Weekly[[#This Row],[Actual]]=TRUE),BC518+Weekly[[#This Row],[H Odds &lt;]]-1,IF(AND(Weekly[[#This Row],[H Odds &lt;]]&lt;&gt;"",Weekly[[#This Row],[RFC_P]]=TRUE,Weekly[[#This Row],[Actual]]=FALSE),BC518-1,BC518)))</f>
        <v>52.109999999999992</v>
      </c>
      <c r="BD519" s="38">
        <f>IF(Weekly[[#This Row],[H Odds &lt;]]="",BD518,IF(AND(Weekly[[#This Row],[H Odds &lt;]]&lt;&gt;"",Weekly[[#This Row],[GBC_P]]=TRUE,Weekly[[#This Row],[Actual]]=TRUE),BD518+Weekly[[#This Row],[H Odds &lt;]]-1,IF(AND(Weekly[[#This Row],[H Odds &lt;]]&lt;&gt;"",Weekly[[#This Row],[GBC_P]]=TRUE,Weekly[[#This Row],[Actual]]=FALSE),BD518-1,BD518)))</f>
        <v>52.110000000000007</v>
      </c>
      <c r="BE519" s="38">
        <f>IF(Weekly[[#This Row],[H Odds &lt;]]="",BE518,IF(AND(Weekly[[#This Row],[H Odds &lt;]]&lt;&gt;"",Weekly[[#This Row],[HGBC_P]]=TRUE,Weekly[[#This Row],[Actual]]=TRUE),BE518+Weekly[[#This Row],[H Odds &lt;]]-1,IF(AND(Weekly[[#This Row],[H Odds &lt;]]&lt;&gt;"",Weekly[[#This Row],[HGBC_P]]=TRUE,Weekly[[#This Row],[Actual]]=FALSE),BE518-1,BE518)))</f>
        <v>56.459999999999994</v>
      </c>
      <c r="BF519" s="38">
        <f>IF(Weekly[[#This Row],[H Odds &lt;]]="",BF518,IF(AND(Weekly[[#This Row],[H Odds &lt;]]&lt;&gt;"",Weekly[[#This Row],[XGB_P]]=TRUE,Weekly[[#This Row],[Actual]]=TRUE),BF518+Weekly[[#This Row],[H Odds &lt;]]-1,IF(AND(Weekly[[#This Row],[H Odds &lt;]]&lt;&gt;"",Weekly[[#This Row],[XGB_P]]=TRUE,Weekly[[#This Row],[Actual]]=FALSE),BF518-1,BF518)))</f>
        <v>62.08</v>
      </c>
      <c r="BG519" s="38">
        <f>IF(Weekly[[#This Row],[H Odds &lt;]]="",BG518,IF(AND(Weekly[[#This Row],[H Odds &lt;]]&lt;&gt;"",Weekly[[#This Row],[QDA_P]]=TRUE,Weekly[[#This Row],[Actual]]=TRUE),BG518+Weekly[[#This Row],[H Odds &lt;]]-1,IF(AND(Weekly[[#This Row],[H Odds &lt;]]&lt;&gt;"",Weekly[[#This Row],[QDA_P]]=TRUE,Weekly[[#This Row],[Actual]]=FALSE),BG518-1,BG518)))</f>
        <v>48.429999999999993</v>
      </c>
      <c r="BH519" s="38">
        <f>IF(Weekly[[#This Row],[H Odds &lt;]]="",BH518,IF(AND(Weekly[[#This Row],[H Odds &lt;]]&lt;&gt;"",Weekly[[#This Row],[KNC_P]]=TRUE,Weekly[[#This Row],[Actual]]=TRUE),BH518+Weekly[[#This Row],[H Odds &lt;]]-1,IF(AND(Weekly[[#This Row],[H Odds &lt;]]&lt;&gt;"",Weekly[[#This Row],[KNC_P]]=TRUE,Weekly[[#This Row],[Actual]]=FALSE),BH518-1,BH518)))</f>
        <v>56.499999999999993</v>
      </c>
      <c r="BI519" s="38">
        <f>IF(Weekly[[#This Row],[H Odds &lt;]]="",BI518,IF(AND(Weekly[[#This Row],[H Odds &lt;]]&lt;&gt;"",Weekly[[#This Row],[TRUES]]&gt;0,Weekly[[#This Row],[Actual]]=TRUE),BI518+Weekly[[#This Row],[H Odds &lt;]]-1,IF(AND(Weekly[[#This Row],[H Odds &lt;]]&lt;&gt;"",Weekly[[#This Row],[TRUES]]=0),BI518,BI518-1)))</f>
        <v>76.589999999999989</v>
      </c>
      <c r="BJ519" s="38">
        <f>IF(Weekly[[#This Row],[H Odds &lt;]]="",BJ518,IF(AND(Weekly[[#This Row],[H Odds &lt;]]&lt;&gt;"",Weekly[[#This Row],[Actual]]=TRUE),BJ518+Weekly[[#This Row],[H Odds &lt;]]-1,IF(AND(Weekly[[#This Row],[H Odds &lt;]]&lt;&gt;"",Weekly[[#This Row],[Actual]]=FALSE),BJ518-1,BJ518)))</f>
        <v>78.489999999999995</v>
      </c>
      <c r="BK519" s="58">
        <f>IF(AND(Weekly[[#This Row],[TRUES]]&gt;4,Weekly[[#This Row],[Actual]]=TRUE),BK518+Weekly[[#This Row],[BF H Odds]]-1,IF(AND(Weekly[[#This Row],[FALSES]]&gt;4,Weekly[[#This Row],[Actual]]=FALSE),BK518+Weekly[[#This Row],[BF V Odds]]-1,IF(AND(Weekly[[#This Row],[TRUES]]&gt;4,Weekly[[#This Row],[Actual]]=FALSE),BK518-1,IF(AND(Weekly[[#This Row],[FALSES]]&gt;4,Weekly[[#This Row],[Actual]]=TRUE),BK518-1,BK518))))</f>
        <v>-5.1399999999999704</v>
      </c>
      <c r="BL519" s="58">
        <f>IF(AND(Weekly[[#This Row],[TRUES]]&gt;5,Weekly[[#This Row],[Actual]]=TRUE),BL518+Weekly[[#This Row],[BF H Odds]]-1,IF(AND(Weekly[[#This Row],[FALSES]]&gt;5,Weekly[[#This Row],[Actual]]=FALSE),BL518+Weekly[[#This Row],[BF V Odds]]-1,IF(AND(Weekly[[#This Row],[TRUES]]&gt;5,Weekly[[#This Row],[Actual]]=FALSE),BL518-1,IF(AND(Weekly[[#This Row],[FALSES]]&gt;5,Weekly[[#This Row],[Actual]]=TRUE),BL518-1,BL518))))</f>
        <v>5.0800000000000214</v>
      </c>
      <c r="BM519" s="58">
        <f>IF(AND(Weekly[[#This Row],[TRUES]]&gt;6,Weekly[[#This Row],[Actual]]=TRUE),BM518+Weekly[[#This Row],[BF H Odds]]-1,IF(AND(Weekly[[#This Row],[FALSES]]&gt;6,Weekly[[#This Row],[Actual]]=FALSE),BM518+Weekly[[#This Row],[BF V Odds]]-1,IF(AND(Weekly[[#This Row],[TRUES]]&gt;6,Weekly[[#This Row],[Actual]]=FALSE),BM518-1,IF(AND(Weekly[[#This Row],[FALSES]]&gt;6,Weekly[[#This Row],[Actual]]=TRUE),BM518-1,BM518))))</f>
        <v>36.980000000000011</v>
      </c>
    </row>
    <row r="520" spans="1:65" x14ac:dyDescent="0.25">
      <c r="A520" s="34"/>
      <c r="B520" s="10">
        <v>44308</v>
      </c>
      <c r="C520" s="17" t="s">
        <v>23</v>
      </c>
      <c r="D520" s="15" t="s">
        <v>31</v>
      </c>
      <c r="E520" t="b">
        <v>0</v>
      </c>
      <c r="F520" t="b">
        <v>1</v>
      </c>
      <c r="G520" t="b">
        <v>1</v>
      </c>
      <c r="H520" t="b">
        <v>1</v>
      </c>
      <c r="I520" t="b">
        <v>1</v>
      </c>
      <c r="J520" t="b">
        <v>1</v>
      </c>
      <c r="K520" t="b">
        <v>1</v>
      </c>
      <c r="L520" t="b">
        <v>1</v>
      </c>
      <c r="O520" t="str">
        <f>IF(Weekly[[#This Row],[H/V]]="H",Weekly[[#This Row],[BF H Odds]],IF(Weekly[[#This Row],[H/V]]="V",Weekly[[#This Row],[BF V Odds]],""))</f>
        <v/>
      </c>
      <c r="P520" t="b">
        <v>1</v>
      </c>
      <c r="R520" s="35">
        <f>IFERROR(IF(Weekly[[#This Row],[Won Bet?]]="yes",R519+(Weekly[[#This Row],[BF Odds]]*Weekly[[#This Row],[BF Stake]])-Weekly[[#This Row],[BF Stake]],R519-Weekly[[#This Row],[BF Stake]]),R519)</f>
        <v>1185.4495000000004</v>
      </c>
      <c r="S520" s="9">
        <f>IFERROR(IF(Weekly[[#This Row],[Won Bet?]]="yes",S519+(((Weekly[[#This Row],[BF Odds]]*Weekly[[#This Row],[BF Stake]])-Weekly[[#This Row],[BF Stake]])*0.92),S519-Weekly[[#This Row],[BF Stake]]),S519)</f>
        <v>1118.3191400000001</v>
      </c>
      <c r="T520">
        <v>1.83</v>
      </c>
      <c r="U520">
        <v>2.1800000000000002</v>
      </c>
      <c r="V520" s="24">
        <f>IF(Weekly[[#This Row],[Actual]]="","",IF(AND(Weekly[[#This Row],[SVC_P]]=Weekly[[#This Row],[Actual]],Weekly[[#This Row],[SVC_P]]=TRUE),V519+Weekly[[#This Row],[BF H Odds]]-1,IF(AND(Weekly[[#This Row],[SVC_P]]=Weekly[[#This Row],[Actual]],Weekly[[#This Row],[SVC_P]]=FALSE),V519+Weekly[[#This Row],[BF V Odds]]-1,V519-1)))</f>
        <v>50.170000000000051</v>
      </c>
      <c r="W520" s="24">
        <f>IF(Weekly[[#This Row],[Actual]]="","",IF(AND(Weekly[[#This Row],[SVC_P]]=FALSE,Weekly[[#This Row],[Actual]]=TRUE),W519+Weekly[[#This Row],[BF H Odds]]-1,IF(AND(Weekly[[#This Row],[SVC_P]]=TRUE,Weekly[[#This Row],[Actual]]=FALSE,),W519+Weekly[[#This Row],[BF V Odds]]-1,W519-1)))</f>
        <v>-435.96000000000004</v>
      </c>
      <c r="X520" s="24">
        <f>IF(Weekly[[#This Row],[Actual]]="","",IF(AND(Weekly[[#This Row],[ADBC_P]]=Weekly[[#This Row],[Actual]],Weekly[[#This Row],[ADBC_P]]=TRUE),X519+Weekly[[#This Row],[BF H Odds]]-1,IF(AND(Weekly[[#This Row],[ADBC_P]]=Weekly[[#This Row],[Actual]],Weekly[[#This Row],[ADBC_P]]=FALSE),X519+Weekly[[#This Row],[BF V Odds]]-1,X519-1)))</f>
        <v>6.9500000000000188</v>
      </c>
      <c r="Y520" s="24">
        <f>IF(Weekly[[#This Row],[Actual]]="","",IF(AND(Weekly[[#This Row],[ADBC_P]]=FALSE,Weekly[[#This Row],[Actual]]=TRUE),Y519+Weekly[[#This Row],[BF H Odds]]-1,IF(AND(Weekly[[#This Row],[ADBC_P]]=TRUE,Weekly[[#This Row],[Actual]]=FALSE),Y519+Weekly[[#This Row],[BF V Odds]]-1,Y519-1)))</f>
        <v>70.169999999999987</v>
      </c>
      <c r="Z520" s="24">
        <f>IF(Weekly[[#This Row],[Actual]]="","",IF(AND(Weekly[[#This Row],[RFC_P]]=Weekly[[#This Row],[Actual]],Weekly[[#This Row],[RFC_P]]=TRUE),Z519+Weekly[[#This Row],[BF H Odds]]-1,IF(AND(Weekly[[#This Row],[RFC_P]]=Weekly[[#This Row],[Actual]],Weekly[[#This Row],[RFC_P]]=FALSE),Z519+Weekly[[#This Row],[BF V Odds]]-1,Z519-1)))</f>
        <v>27.290000000000013</v>
      </c>
      <c r="AA520" s="24">
        <f>IF(Weekly[[#This Row],[Actual]]="","",IF(AND(Weekly[[#This Row],[RFC_P]]=FALSE,Weekly[[#This Row],[Actual]]=TRUE),AA519+Weekly[[#This Row],[BF H Odds]]-1,IF(AND(Weekly[[#This Row],[RFC_P]]=TRUE,Weekly[[#This Row],[Actual]]=FALSE),AA519+Weekly[[#This Row],[BF V Odds]]-1,AA519-1)))</f>
        <v>49.82999999999997</v>
      </c>
      <c r="AB520" s="24">
        <f>IF(Weekly[[#This Row],[Actual]]="","",IF(AND(Weekly[[#This Row],[GBC_P]]=Weekly[[#This Row],[Actual]],Weekly[[#This Row],[GBC_P]]=TRUE),AB519+Weekly[[#This Row],[BF H Odds]]-1,IF(AND(Weekly[[#This Row],[GBC_P]]=Weekly[[#This Row],[Actual]],Weekly[[#This Row],[GBC_P]]=FALSE),AB519+Weekly[[#This Row],[BF V Odds]]-1,AB519-1)))</f>
        <v>5.3300000000000054</v>
      </c>
      <c r="AC520" s="24">
        <f>IF(Weekly[[#This Row],[Actual]]="","",IF(AND(Weekly[[#This Row],[GBC_P]]=FALSE,Weekly[[#This Row],[Actual]]=TRUE),AC519+Weekly[[#This Row],[BF H Odds]]-1,IF(AND(Weekly[[#This Row],[GBC_P]]=TRUE,Weekly[[#This Row],[Actual]]=FALSE),AC519+Weekly[[#This Row],[BF V Odds]]-1,AC519-1)))</f>
        <v>71.789999999999949</v>
      </c>
      <c r="AD520" s="24">
        <f>IF(Weekly[[#This Row],[Actual]]="","",IF(AND(Weekly[[#This Row],[HGBC_P]]=Weekly[[#This Row],[Actual]],Weekly[[#This Row],[HGBC_P]]=TRUE),AD519+Weekly[[#This Row],[BF H Odds]]-1,IF(AND(Weekly[[#This Row],[HGBC_P]]=Weekly[[#This Row],[Actual]],Weekly[[#This Row],[HGBC_P]]=FALSE),AD519+Weekly[[#This Row],[BF V Odds]]-1,AD519-1)))</f>
        <v>-0.47999999999997467</v>
      </c>
      <c r="AE520" s="24">
        <f>IF(Weekly[[#This Row],[Actual]]="","",IF(AND(Weekly[[#This Row],[HGBC_P]]=FALSE,Weekly[[#This Row],[Actual]]=TRUE),AE519+Weekly[[#This Row],[BF H Odds]]-1,IF(AND(Weekly[[#This Row],[HGBC_P]]=TRUE,Weekly[[#This Row],[Actual]]=FALSE),AE519+Weekly[[#This Row],[BF V Odds]]-1,AE519-1)))</f>
        <v>77.59999999999998</v>
      </c>
      <c r="AF520" s="24">
        <f>IF(Weekly[[#This Row],[Actual]]="","",IF(AND(Weekly[[#This Row],[XGB_P]]=Weekly[[#This Row],[Actual]],Weekly[[#This Row],[XGB_P]]=TRUE),AF519+Weekly[[#This Row],[BF H Odds]]-1,IF(AND(Weekly[[#This Row],[XGB_P]]=Weekly[[#This Row],[Actual]],Weekly[[#This Row],[XGB_P]]=FALSE),AF519+Weekly[[#This Row],[BF V Odds]]-1,AF519-1)))</f>
        <v>30.100000000000023</v>
      </c>
      <c r="AG520" s="24">
        <f>IF(Weekly[[#This Row],[Actual]]="","",IF(AND(Weekly[[#This Row],[XGB_P]]=FALSE,Weekly[[#This Row],[Actual]]=TRUE),AG519+Weekly[[#This Row],[BF H Odds]]-1,IF(AND(Weekly[[#This Row],[XGB_P]]=TRUE,Weekly[[#This Row],[Actual]]=FALSE),AG519+Weekly[[#This Row],[BF V Odds]]-1,AG519-1)))</f>
        <v>47.019999999999989</v>
      </c>
      <c r="AH520" s="24">
        <f>IF(Weekly[[#This Row],[Actual]]="","",IF(AND(Weekly[[#This Row],[QDA_P]]=Weekly[[#This Row],[Actual]],Weekly[[#This Row],[QDA_P]]=TRUE),AH519+Weekly[[#This Row],[BF H Odds]]-1,IF(AND(Weekly[[#This Row],[QDA_P]]=Weekly[[#This Row],[Actual]],Weekly[[#This Row],[QDA_P]]=FALSE),AH519+Weekly[[#This Row],[BF V Odds]]-1,AH519-1)))</f>
        <v>-12.519999999999989</v>
      </c>
      <c r="AI520" s="24">
        <f>IF(Weekly[[#This Row],[Actual]]="","",IF(AND(Weekly[[#This Row],[QDA_P]]=FALSE,Weekly[[#This Row],[Actual]]=TRUE),AI519+Weekly[[#This Row],[BF H Odds]]-1,IF(AND(Weekly[[#This Row],[QDA_P]]=TRUE,Weekly[[#This Row],[Actual]]=FALSE),AI519+Weekly[[#This Row],[BF V Odds]]-1,AI519-1)))</f>
        <v>89.639999999999986</v>
      </c>
      <c r="AJ520" s="24">
        <f>IF(Weekly[[#This Row],[Actual]]="","",IF(AND(Weekly[[#This Row],[KNC_P]]=FALSE,Weekly[[#This Row],[Actual]]=TRUE),AJ519+Weekly[[#This Row],[BF H Odds]]-1,IF(AND(Weekly[[#This Row],[KNC_P]]=TRUE,Weekly[[#This Row],[Actual]]=FALSE),AJ519+Weekly[[#This Row],[BF V Odds]]-1,AJ519-1)))</f>
        <v>66.849999999999966</v>
      </c>
      <c r="AK520" s="24">
        <f>IF(Weekly[[#This Row],[Actual]]="","",IF(AND(Weekly[[#This Row],[KNC_P]]=FALSE,Weekly[[#This Row],[Actual]]=TRUE),AK519+Weekly[[#This Row],[BF H Odds]]-1,IF(AND(Weekly[[#This Row],[KNC_P]]=TRUE,Weekly[[#This Row],[Actual]]=FALSE),AK519+Weekly[[#This Row],[BF V Odds]]-1,AK519-1)))</f>
        <v>65.749999999999957</v>
      </c>
      <c r="AL520" s="30">
        <f>IF(Weekly[[#This Row],[Actual]]="","",COUNTIF(Weekly[[#This Row],[SVC_P]:[QDA_P]],TRUE))</f>
        <v>6</v>
      </c>
      <c r="AM520" s="30">
        <f>IF(Weekly[[#This Row],[Actual]]="","",COUNTIF(Weekly[[#This Row],[SVC_P]:[QDA_P]],FALSE))</f>
        <v>1</v>
      </c>
      <c r="AN520" s="36" t="str">
        <f>IF(AND(Weekly[[#This Row],[BF V Odds]]&gt;$BO$6,Weekly[[#This Row],[BF V Odds]] &lt; $BO$7),Weekly[[#This Row],[BF V Odds]],"")</f>
        <v/>
      </c>
      <c r="AO520" s="36" t="str">
        <f>IF(AND(Weekly[[#This Row],[BF H Odds]]&gt;$BO$6, Weekly[[#This Row],[BF H Odds]] &lt; $BO$7),Weekly[[#This Row],[BF H Odds]],"")</f>
        <v/>
      </c>
      <c r="AP520" s="37">
        <f>IF(AND(Weekly[[#This Row],[V Odds &lt;]]="",Weekly[[#This Row],[H Odds &lt;]]=""),AP519,IF(AND(Weekly[[#This Row],[H Odds &lt;]]&lt;&gt;"",Weekly[[#This Row],[SVC_P]]=TRUE,Weekly[[#This Row],[Actual]]=TRUE),AP519+Weekly[[#This Row],[H Odds &lt;]]-1,IF(AND(Weekly[[#This Row],[V Odds &lt;]]&lt;&gt;"",Weekly[[#This Row],[SVC_P]]=FALSE,Weekly[[#This Row],[Actual]]=FALSE),AP519+Weekly[[#This Row],[V Odds &lt;]]-1,IF(AND(Weekly[[#This Row],[V Odds &lt;]]&lt;&gt;"",Weekly[[#This Row],[SVC_P]]=FALSE,Weekly[[#This Row],[Actual]]=TRUE),AP519-1,IF(AND(Weekly[[#This Row],[H Odds &lt;]]&lt;&gt;"",Weekly[[#This Row],[SVC_P]]=TRUE,Weekly[[#This Row],[Actual]]=FALSE),AP519-1,AP519)))))</f>
        <v>81.63000000000001</v>
      </c>
      <c r="AQ520" s="37">
        <f>IF(AND(Weekly[[#This Row],[V Odds &lt;]]="",Weekly[[#This Row],[H Odds &lt;]]=""),AQ519,IF(AND(Weekly[[#This Row],[H Odds &lt;]]&lt;&gt;"",Weekly[[#This Row],[ADBC_P]]=TRUE,Weekly[[#This Row],[Actual]]=TRUE),AQ519+Weekly[[#This Row],[H Odds &lt;]]-1,IF(AND(Weekly[[#This Row],[V Odds &lt;]]&lt;&gt;"",Weekly[[#This Row],[ADBC_P]]=FALSE,Weekly[[#This Row],[Actual]]=FALSE),AQ519+Weekly[[#This Row],[V Odds &lt;]]-1,IF(AND(Weekly[[#This Row],[V Odds &lt;]]&lt;&gt;"",Weekly[[#This Row],[ADBC_P]]=FALSE,Weekly[[#This Row],[Actual]]=TRUE),AQ519-1,IF(AND(Weekly[[#This Row],[H Odds &lt;]]&lt;&gt;"",Weekly[[#This Row],[ADBC_P]]=TRUE,Weekly[[#This Row],[Actual]]=FALSE),AQ519-1,AQ519)))))</f>
        <v>51.33</v>
      </c>
      <c r="AR520" s="37">
        <f>IF(AND(Weekly[[#This Row],[V Odds &lt;]]="",Weekly[[#This Row],[H Odds &lt;]]=""),AR519,IF(AND(Weekly[[#This Row],[H Odds &lt;]]&lt;&gt;"",Weekly[[#This Row],[RFC_P]]=TRUE,Weekly[[#This Row],[Actual]]=TRUE),AR519+Weekly[[#This Row],[H Odds &lt;]]-1,IF(AND(Weekly[[#This Row],[V Odds &lt;]]&lt;&gt;"",Weekly[[#This Row],[RFC_P]]=FALSE,Weekly[[#This Row],[Actual]]=FALSE),AR519+Weekly[[#This Row],[V Odds &lt;]]-1,IF(AND(Weekly[[#This Row],[V Odds &lt;]]&lt;&gt;"",Weekly[[#This Row],[RFC_P]]=FALSE,Weekly[[#This Row],[Actual]]=TRUE),AR519-1,IF(AND(Weekly[[#This Row],[H Odds &lt;]]&lt;&gt;"",Weekly[[#This Row],[RFC_P]]=TRUE,Weekly[[#This Row],[Actual]]=FALSE),AR519-1,AR519)))))</f>
        <v>70.439999999999984</v>
      </c>
      <c r="AS520" s="37">
        <f>IF(AND(Weekly[[#This Row],[V Odds &lt;]]="",Weekly[[#This Row],[H Odds &lt;]]=""),AS519,IF(AND(Weekly[[#This Row],[H Odds &lt;]]&lt;&gt;"",Weekly[[#This Row],[GBC_P]]=TRUE,Weekly[[#This Row],[Actual]]=TRUE),AS519+Weekly[[#This Row],[H Odds &lt;]]-1,IF(AND(Weekly[[#This Row],[V Odds &lt;]]&lt;&gt;"",Weekly[[#This Row],[GBC_P]]=FALSE,Weekly[[#This Row],[Actual]]=FALSE),AS519+Weekly[[#This Row],[V Odds &lt;]]-1,IF(AND(Weekly[[#This Row],[V Odds &lt;]]&lt;&gt;"",Weekly[[#This Row],[GBC_P]]=FALSE,Weekly[[#This Row],[Actual]]=TRUE),AS519-1,IF(AND(Weekly[[#This Row],[H Odds &lt;]]&lt;&gt;"",Weekly[[#This Row],[GBC_P]]=TRUE,Weekly[[#This Row],[Actual]]=FALSE),AS519-1,AS519)))))</f>
        <v>59.78</v>
      </c>
      <c r="AT520" s="37">
        <f>IF(AND(Weekly[[#This Row],[V Odds &lt;]]="",Weekly[[#This Row],[H Odds &lt;]]=""),AT519,IF(AND(Weekly[[#This Row],[H Odds &lt;]]&lt;&gt;"",Weekly[[#This Row],[HGBC_P]]=TRUE,Weekly[[#This Row],[Actual]]=TRUE),AT519+Weekly[[#This Row],[H Odds &lt;]]-1,IF(AND(Weekly[[#This Row],[V Odds &lt;]]&lt;&gt;"",Weekly[[#This Row],[HGBC_P]]=FALSE,Weekly[[#This Row],[Actual]]=FALSE),AT519+Weekly[[#This Row],[V Odds &lt;]]-1,IF(AND(Weekly[[#This Row],[V Odds &lt;]]&lt;&gt;"",Weekly[[#This Row],[HGBC_P]]=FALSE,Weekly[[#This Row],[Actual]]=TRUE),AT519-1,IF(AND(Weekly[[#This Row],[H Odds &lt;]]&lt;&gt;"",Weekly[[#This Row],[HGBC_P]]=TRUE,Weekly[[#This Row],[Actual]]=FALSE),AT519-1,AT519)))))</f>
        <v>54.16</v>
      </c>
      <c r="AU520" s="37">
        <f>IF(AND(Weekly[[#This Row],[V Odds &lt;]]="",Weekly[[#This Row],[H Odds &lt;]]=""),AU519,IF(AND(Weekly[[#This Row],[H Odds &lt;]]&lt;&gt;"",Weekly[[#This Row],[XGB_P]]=TRUE,Weekly[[#This Row],[Actual]]=TRUE),AU519+Weekly[[#This Row],[H Odds &lt;]]-1,IF(AND(Weekly[[#This Row],[V Odds &lt;]]&lt;&gt;"",Weekly[[#This Row],[XGB_P]]=FALSE,Weekly[[#This Row],[Actual]]=FALSE),AU519+Weekly[[#This Row],[V Odds &lt;]]-1,IF(AND(Weekly[[#This Row],[V Odds &lt;]]&lt;&gt;"",Weekly[[#This Row],[XGB_P]]=FALSE,Weekly[[#This Row],[Actual]]=TRUE),AU519-1,IF(AND(Weekly[[#This Row],[H Odds &lt;]]&lt;&gt;"",Weekly[[#This Row],[XGB_P]]=TRUE,Weekly[[#This Row],[Actual]]=FALSE),AU519-1,AU519)))))</f>
        <v>66.760000000000005</v>
      </c>
      <c r="AV520" s="37">
        <f>IF(AND(Weekly[[#This Row],[V Odds &lt;]]="",Weekly[[#This Row],[H Odds &lt;]]=""),AV519,IF(AND(Weekly[[#This Row],[H Odds &lt;]]&lt;&gt;"",Weekly[[#This Row],[QDA_P]]=TRUE,Weekly[[#This Row],[Actual]]=TRUE),AV519+Weekly[[#This Row],[H Odds &lt;]]-1,IF(AND(Weekly[[#This Row],[V Odds &lt;]]&lt;&gt;"",Weekly[[#This Row],[QDA_P]]=FALSE,Weekly[[#This Row],[Actual]]=FALSE),AV519+Weekly[[#This Row],[V Odds &lt;]]-1,IF(AND(Weekly[[#This Row],[V Odds &lt;]]&lt;&gt;"",Weekly[[#This Row],[QDA_P]]=FALSE,Weekly[[#This Row],[Actual]]=TRUE),AV519-1,IF(AND(Weekly[[#This Row],[H Odds &lt;]]&lt;&gt;"",Weekly[[#This Row],[QDA_P]]=TRUE,Weekly[[#This Row],[Actual]]=FALSE),AV519-1,AV519)))))</f>
        <v>61.299999999999983</v>
      </c>
      <c r="AW520" s="37">
        <f>IF(AND(Weekly[[#This Row],[H Odds &lt;]]="",Weekly[[#This Row],[V Odds &lt;]]=""),AW519,IF(AND(Weekly[[#This Row],[KNC_P]]=Weekly[[#This Row],[Actual]],Weekly[[#This Row],[KNC_P]]=TRUE),AW519+Weekly[[#This Row],[BF H Odds]]-1,IF(AND(Weekly[[#This Row],[KNC_P]]=Weekly[[#This Row],[Actual]],Weekly[[#This Row],[KNC_P]]=FALSE),AW519+Weekly[[#This Row],[BF V Odds]]-1,AW519-1)))</f>
        <v>51.810000000000009</v>
      </c>
      <c r="AX520" s="37">
        <f>IF(AND(Weekly[[#This Row],[V Odds &lt;]]="",Weekly[[#This Row],[H Odds &lt;]]=""),AX519,IF(AND(Weekly[[#This Row],[V Odds &lt;]]&lt;&gt;"",Weekly[[#This Row],[FALSES]]&gt;0,Weekly[[#This Row],[Actual]]=FALSE),AX519+Weekly[[#This Row],[V Odds &lt;]]-1,IF(AND(Weekly[[#This Row],[H Odds &lt;]]&lt;&gt;"",Weekly[[#This Row],[TRUES]]&gt;0,Weekly[[#This Row],[Actual]]=TRUE),AX519+Weekly[[#This Row],[H Odds &lt;]]-1,IF(AND(Weekly[[#This Row],[V Odds &lt;]]&lt;&gt;"",Weekly[[#This Row],[FALSES]]=0),AX519,IF(AND(Weekly[[#This Row],[H Odds &lt;]]&lt;&gt;"",Weekly[[#This Row],[TRUES]]=0),AX519,AX519-1)))))</f>
        <v>108.49999999999996</v>
      </c>
      <c r="AY520" s="37">
        <f>IF(AND(Weekly[[#This Row],[V Odds &lt;]]="",Weekly[[#This Row],[H Odds &lt;]]=""),AY519,IF(AND(Weekly[[#This Row],[V Odds &lt;]]&lt;&gt;"",Weekly[[#This Row],[FALSES]]&gt;0,Weekly[[#This Row],[Actual]]=FALSE),AY519+((Weekly[[#This Row],[V Odds &lt;]]-1)*0.92),IF(AND(Weekly[[#This Row],[H Odds &lt;]]&lt;&gt;"",Weekly[[#This Row],[TRUES]]&gt;0,Weekly[[#This Row],[Actual]]=TRUE),AY519+((Weekly[[#This Row],[H Odds &lt;]]-1)*0.92),IF(AND(Weekly[[#This Row],[V Odds &lt;]]&lt;&gt;"",Weekly[[#This Row],[FALSES]]=0),AY519,IF(AND(Weekly[[#This Row],[H Odds &lt;]]&lt;&gt;"",Weekly[[#This Row],[TRUES]]=0),AY519,AY519-1)))))</f>
        <v>97.100000000000023</v>
      </c>
      <c r="AZ520" s="37">
        <f>IF(AND(Weekly[[#This Row],[V Odds &lt;]]="",Weekly[[#This Row],[H Odds &lt;]]=""),AZ519,IF(AND(Weekly[[#This Row],[V Odds &lt;]]&lt;&gt;"",Weekly[[#This Row],[Actual]]=FALSE),AZ519+Weekly[[#This Row],[V Odds &lt;]]-1,IF(AND(Weekly[[#This Row],[H Odds &lt;]]&lt;&gt;"",Weekly[[#This Row],[Actual]]=TRUE),AZ519+Weekly[[#This Row],[H Odds &lt;]]-1,AZ519-1)))</f>
        <v>98.96999999999997</v>
      </c>
      <c r="BA520" s="38">
        <f>IF(Weekly[[#This Row],[H Odds &lt;]]="",BA519,IF(AND(Weekly[[#This Row],[H Odds &lt;]]&lt;&gt;"",Weekly[[#This Row],[SVC_P]]=TRUE,Weekly[[#This Row],[Actual]]=TRUE),BA519+Weekly[[#This Row],[H Odds &lt;]]-1,IF(AND(Weekly[[#This Row],[H Odds &lt;]]&lt;&gt;"",Weekly[[#This Row],[SVC_P]]=TRUE,Weekly[[#This Row],[Actual]]=FALSE),BA519-1,BA519)))</f>
        <v>78.589999999999989</v>
      </c>
      <c r="BB520" s="38">
        <f>IF(Weekly[[#This Row],[H Odds &lt;]]="",BB519,IF(AND(Weekly[[#This Row],[H Odds &lt;]]&lt;&gt;"",Weekly[[#This Row],[ADBC_P]]=TRUE,Weekly[[#This Row],[Actual]]=TRUE),BB519+Weekly[[#This Row],[H Odds &lt;]]-1,IF(AND(Weekly[[#This Row],[H Odds &lt;]]&lt;&gt;"",Weekly[[#This Row],[ADBC_P]]=TRUE,Weekly[[#This Row],[Actual]]=FALSE),BB519-1,BB519)))</f>
        <v>50.41</v>
      </c>
      <c r="BC520" s="38">
        <f>IF(Weekly[[#This Row],[H Odds &lt;]]="",BC519,IF(AND(Weekly[[#This Row],[H Odds &lt;]]&lt;&gt;"",Weekly[[#This Row],[RFC_P]]=TRUE,Weekly[[#This Row],[Actual]]=TRUE),BC519+Weekly[[#This Row],[H Odds &lt;]]-1,IF(AND(Weekly[[#This Row],[H Odds &lt;]]&lt;&gt;"",Weekly[[#This Row],[RFC_P]]=TRUE,Weekly[[#This Row],[Actual]]=FALSE),BC519-1,BC519)))</f>
        <v>52.109999999999992</v>
      </c>
      <c r="BD520" s="38">
        <f>IF(Weekly[[#This Row],[H Odds &lt;]]="",BD519,IF(AND(Weekly[[#This Row],[H Odds &lt;]]&lt;&gt;"",Weekly[[#This Row],[GBC_P]]=TRUE,Weekly[[#This Row],[Actual]]=TRUE),BD519+Weekly[[#This Row],[H Odds &lt;]]-1,IF(AND(Weekly[[#This Row],[H Odds &lt;]]&lt;&gt;"",Weekly[[#This Row],[GBC_P]]=TRUE,Weekly[[#This Row],[Actual]]=FALSE),BD519-1,BD519)))</f>
        <v>52.110000000000007</v>
      </c>
      <c r="BE520" s="38">
        <f>IF(Weekly[[#This Row],[H Odds &lt;]]="",BE519,IF(AND(Weekly[[#This Row],[H Odds &lt;]]&lt;&gt;"",Weekly[[#This Row],[HGBC_P]]=TRUE,Weekly[[#This Row],[Actual]]=TRUE),BE519+Weekly[[#This Row],[H Odds &lt;]]-1,IF(AND(Weekly[[#This Row],[H Odds &lt;]]&lt;&gt;"",Weekly[[#This Row],[HGBC_P]]=TRUE,Weekly[[#This Row],[Actual]]=FALSE),BE519-1,BE519)))</f>
        <v>56.459999999999994</v>
      </c>
      <c r="BF520" s="38">
        <f>IF(Weekly[[#This Row],[H Odds &lt;]]="",BF519,IF(AND(Weekly[[#This Row],[H Odds &lt;]]&lt;&gt;"",Weekly[[#This Row],[XGB_P]]=TRUE,Weekly[[#This Row],[Actual]]=TRUE),BF519+Weekly[[#This Row],[H Odds &lt;]]-1,IF(AND(Weekly[[#This Row],[H Odds &lt;]]&lt;&gt;"",Weekly[[#This Row],[XGB_P]]=TRUE,Weekly[[#This Row],[Actual]]=FALSE),BF519-1,BF519)))</f>
        <v>62.08</v>
      </c>
      <c r="BG520" s="38">
        <f>IF(Weekly[[#This Row],[H Odds &lt;]]="",BG519,IF(AND(Weekly[[#This Row],[H Odds &lt;]]&lt;&gt;"",Weekly[[#This Row],[QDA_P]]=TRUE,Weekly[[#This Row],[Actual]]=TRUE),BG519+Weekly[[#This Row],[H Odds &lt;]]-1,IF(AND(Weekly[[#This Row],[H Odds &lt;]]&lt;&gt;"",Weekly[[#This Row],[QDA_P]]=TRUE,Weekly[[#This Row],[Actual]]=FALSE),BG519-1,BG519)))</f>
        <v>48.429999999999993</v>
      </c>
      <c r="BH520" s="38">
        <f>IF(Weekly[[#This Row],[H Odds &lt;]]="",BH519,IF(AND(Weekly[[#This Row],[H Odds &lt;]]&lt;&gt;"",Weekly[[#This Row],[KNC_P]]=TRUE,Weekly[[#This Row],[Actual]]=TRUE),BH519+Weekly[[#This Row],[H Odds &lt;]]-1,IF(AND(Weekly[[#This Row],[H Odds &lt;]]&lt;&gt;"",Weekly[[#This Row],[KNC_P]]=TRUE,Weekly[[#This Row],[Actual]]=FALSE),BH519-1,BH519)))</f>
        <v>56.499999999999993</v>
      </c>
      <c r="BI520" s="38">
        <f>IF(Weekly[[#This Row],[H Odds &lt;]]="",BI519,IF(AND(Weekly[[#This Row],[H Odds &lt;]]&lt;&gt;"",Weekly[[#This Row],[TRUES]]&gt;0,Weekly[[#This Row],[Actual]]=TRUE),BI519+Weekly[[#This Row],[H Odds &lt;]]-1,IF(AND(Weekly[[#This Row],[H Odds &lt;]]&lt;&gt;"",Weekly[[#This Row],[TRUES]]=0),BI519,BI519-1)))</f>
        <v>76.589999999999989</v>
      </c>
      <c r="BJ520" s="38">
        <f>IF(Weekly[[#This Row],[H Odds &lt;]]="",BJ519,IF(AND(Weekly[[#This Row],[H Odds &lt;]]&lt;&gt;"",Weekly[[#This Row],[Actual]]=TRUE),BJ519+Weekly[[#This Row],[H Odds &lt;]]-1,IF(AND(Weekly[[#This Row],[H Odds &lt;]]&lt;&gt;"",Weekly[[#This Row],[Actual]]=FALSE),BJ519-1,BJ519)))</f>
        <v>78.489999999999995</v>
      </c>
      <c r="BK520" s="58">
        <f>IF(AND(Weekly[[#This Row],[TRUES]]&gt;4,Weekly[[#This Row],[Actual]]=TRUE),BK519+Weekly[[#This Row],[BF H Odds]]-1,IF(AND(Weekly[[#This Row],[FALSES]]&gt;4,Weekly[[#This Row],[Actual]]=FALSE),BK519+Weekly[[#This Row],[BF V Odds]]-1,IF(AND(Weekly[[#This Row],[TRUES]]&gt;4,Weekly[[#This Row],[Actual]]=FALSE),BK519-1,IF(AND(Weekly[[#This Row],[FALSES]]&gt;4,Weekly[[#This Row],[Actual]]=TRUE),BK519-1,BK519))))</f>
        <v>-3.9599999999999702</v>
      </c>
      <c r="BL520" s="58">
        <f>IF(AND(Weekly[[#This Row],[TRUES]]&gt;5,Weekly[[#This Row],[Actual]]=TRUE),BL519+Weekly[[#This Row],[BF H Odds]]-1,IF(AND(Weekly[[#This Row],[FALSES]]&gt;5,Weekly[[#This Row],[Actual]]=FALSE),BL519+Weekly[[#This Row],[BF V Odds]]-1,IF(AND(Weekly[[#This Row],[TRUES]]&gt;5,Weekly[[#This Row],[Actual]]=FALSE),BL519-1,IF(AND(Weekly[[#This Row],[FALSES]]&gt;5,Weekly[[#This Row],[Actual]]=TRUE),BL519-1,BL519))))</f>
        <v>6.2600000000000211</v>
      </c>
      <c r="BM520" s="58">
        <f>IF(AND(Weekly[[#This Row],[TRUES]]&gt;6,Weekly[[#This Row],[Actual]]=TRUE),BM519+Weekly[[#This Row],[BF H Odds]]-1,IF(AND(Weekly[[#This Row],[FALSES]]&gt;6,Weekly[[#This Row],[Actual]]=FALSE),BM519+Weekly[[#This Row],[BF V Odds]]-1,IF(AND(Weekly[[#This Row],[TRUES]]&gt;6,Weekly[[#This Row],[Actual]]=FALSE),BM519-1,IF(AND(Weekly[[#This Row],[FALSES]]&gt;6,Weekly[[#This Row],[Actual]]=TRUE),BM519-1,BM519))))</f>
        <v>36.980000000000011</v>
      </c>
    </row>
    <row r="521" spans="1:65" x14ac:dyDescent="0.25">
      <c r="A521" s="34"/>
      <c r="B521" s="10">
        <v>44308</v>
      </c>
      <c r="C521" s="17" t="s">
        <v>14</v>
      </c>
      <c r="D521" s="15" t="s">
        <v>11</v>
      </c>
      <c r="E521" t="b">
        <v>1</v>
      </c>
      <c r="F521" t="b">
        <v>1</v>
      </c>
      <c r="G521" t="b">
        <v>1</v>
      </c>
      <c r="H521" t="b">
        <v>0</v>
      </c>
      <c r="I521" t="b">
        <v>1</v>
      </c>
      <c r="J521" t="b">
        <v>1</v>
      </c>
      <c r="K521" t="b">
        <v>1</v>
      </c>
      <c r="L521" t="b">
        <v>1</v>
      </c>
      <c r="M521" t="s">
        <v>101</v>
      </c>
      <c r="N521">
        <v>27.95</v>
      </c>
      <c r="O521">
        <f>IF(Weekly[[#This Row],[H/V]]="H",Weekly[[#This Row],[BF H Odds]],IF(Weekly[[#This Row],[H/V]]="V",Weekly[[#This Row],[BF V Odds]],""))</f>
        <v>3.4</v>
      </c>
      <c r="P521" t="b">
        <v>1</v>
      </c>
      <c r="Q521" t="s">
        <v>76</v>
      </c>
      <c r="R521" s="35">
        <f>IFERROR(IF(Weekly[[#This Row],[Won Bet?]]="yes",R520+(Weekly[[#This Row],[BF Odds]]*Weekly[[#This Row],[BF Stake]])-Weekly[[#This Row],[BF Stake]],R520-Weekly[[#This Row],[BF Stake]]),R520)</f>
        <v>1157.4995000000004</v>
      </c>
      <c r="S521" s="9">
        <f>IFERROR(IF(Weekly[[#This Row],[Won Bet?]]="yes",S520+(((Weekly[[#This Row],[BF Odds]]*Weekly[[#This Row],[BF Stake]])-Weekly[[#This Row],[BF Stake]])*0.92),S520-Weekly[[#This Row],[BF Stake]]),S520)</f>
        <v>1090.36914</v>
      </c>
      <c r="T521">
        <v>3.4</v>
      </c>
      <c r="U521">
        <v>1.41</v>
      </c>
      <c r="V521" s="24">
        <f>IF(Weekly[[#This Row],[Actual]]="","",IF(AND(Weekly[[#This Row],[SVC_P]]=Weekly[[#This Row],[Actual]],Weekly[[#This Row],[SVC_P]]=TRUE),V520+Weekly[[#This Row],[BF H Odds]]-1,IF(AND(Weekly[[#This Row],[SVC_P]]=Weekly[[#This Row],[Actual]],Weekly[[#This Row],[SVC_P]]=FALSE),V520+Weekly[[#This Row],[BF V Odds]]-1,V520-1)))</f>
        <v>50.580000000000048</v>
      </c>
      <c r="W521" s="24">
        <f>IF(Weekly[[#This Row],[Actual]]="","",IF(AND(Weekly[[#This Row],[SVC_P]]=FALSE,Weekly[[#This Row],[Actual]]=TRUE),W520+Weekly[[#This Row],[BF H Odds]]-1,IF(AND(Weekly[[#This Row],[SVC_P]]=TRUE,Weekly[[#This Row],[Actual]]=FALSE,),W520+Weekly[[#This Row],[BF V Odds]]-1,W520-1)))</f>
        <v>-436.96000000000004</v>
      </c>
      <c r="X521" s="24">
        <f>IF(Weekly[[#This Row],[Actual]]="","",IF(AND(Weekly[[#This Row],[ADBC_P]]=Weekly[[#This Row],[Actual]],Weekly[[#This Row],[ADBC_P]]=TRUE),X520+Weekly[[#This Row],[BF H Odds]]-1,IF(AND(Weekly[[#This Row],[ADBC_P]]=Weekly[[#This Row],[Actual]],Weekly[[#This Row],[ADBC_P]]=FALSE),X520+Weekly[[#This Row],[BF V Odds]]-1,X520-1)))</f>
        <v>7.360000000000019</v>
      </c>
      <c r="Y521" s="24">
        <f>IF(Weekly[[#This Row],[Actual]]="","",IF(AND(Weekly[[#This Row],[ADBC_P]]=FALSE,Weekly[[#This Row],[Actual]]=TRUE),Y520+Weekly[[#This Row],[BF H Odds]]-1,IF(AND(Weekly[[#This Row],[ADBC_P]]=TRUE,Weekly[[#This Row],[Actual]]=FALSE),Y520+Weekly[[#This Row],[BF V Odds]]-1,Y520-1)))</f>
        <v>69.169999999999987</v>
      </c>
      <c r="Z521" s="24">
        <f>IF(Weekly[[#This Row],[Actual]]="","",IF(AND(Weekly[[#This Row],[RFC_P]]=Weekly[[#This Row],[Actual]],Weekly[[#This Row],[RFC_P]]=TRUE),Z520+Weekly[[#This Row],[BF H Odds]]-1,IF(AND(Weekly[[#This Row],[RFC_P]]=Weekly[[#This Row],[Actual]],Weekly[[#This Row],[RFC_P]]=FALSE),Z520+Weekly[[#This Row],[BF V Odds]]-1,Z520-1)))</f>
        <v>27.700000000000014</v>
      </c>
      <c r="AA521" s="24">
        <f>IF(Weekly[[#This Row],[Actual]]="","",IF(AND(Weekly[[#This Row],[RFC_P]]=FALSE,Weekly[[#This Row],[Actual]]=TRUE),AA520+Weekly[[#This Row],[BF H Odds]]-1,IF(AND(Weekly[[#This Row],[RFC_P]]=TRUE,Weekly[[#This Row],[Actual]]=FALSE),AA520+Weekly[[#This Row],[BF V Odds]]-1,AA520-1)))</f>
        <v>48.82999999999997</v>
      </c>
      <c r="AB521" s="24">
        <f>IF(Weekly[[#This Row],[Actual]]="","",IF(AND(Weekly[[#This Row],[GBC_P]]=Weekly[[#This Row],[Actual]],Weekly[[#This Row],[GBC_P]]=TRUE),AB520+Weekly[[#This Row],[BF H Odds]]-1,IF(AND(Weekly[[#This Row],[GBC_P]]=Weekly[[#This Row],[Actual]],Weekly[[#This Row],[GBC_P]]=FALSE),AB520+Weekly[[#This Row],[BF V Odds]]-1,AB520-1)))</f>
        <v>4.3300000000000054</v>
      </c>
      <c r="AC521" s="24">
        <f>IF(Weekly[[#This Row],[Actual]]="","",IF(AND(Weekly[[#This Row],[GBC_P]]=FALSE,Weekly[[#This Row],[Actual]]=TRUE),AC520+Weekly[[#This Row],[BF H Odds]]-1,IF(AND(Weekly[[#This Row],[GBC_P]]=TRUE,Weekly[[#This Row],[Actual]]=FALSE),AC520+Weekly[[#This Row],[BF V Odds]]-1,AC520-1)))</f>
        <v>72.199999999999946</v>
      </c>
      <c r="AD521" s="24">
        <f>IF(Weekly[[#This Row],[Actual]]="","",IF(AND(Weekly[[#This Row],[HGBC_P]]=Weekly[[#This Row],[Actual]],Weekly[[#This Row],[HGBC_P]]=TRUE),AD520+Weekly[[#This Row],[BF H Odds]]-1,IF(AND(Weekly[[#This Row],[HGBC_P]]=Weekly[[#This Row],[Actual]],Weekly[[#This Row],[HGBC_P]]=FALSE),AD520+Weekly[[#This Row],[BF V Odds]]-1,AD520-1)))</f>
        <v>-6.9999999999974749E-2</v>
      </c>
      <c r="AE521" s="24">
        <f>IF(Weekly[[#This Row],[Actual]]="","",IF(AND(Weekly[[#This Row],[HGBC_P]]=FALSE,Weekly[[#This Row],[Actual]]=TRUE),AE520+Weekly[[#This Row],[BF H Odds]]-1,IF(AND(Weekly[[#This Row],[HGBC_P]]=TRUE,Weekly[[#This Row],[Actual]]=FALSE),AE520+Weekly[[#This Row],[BF V Odds]]-1,AE520-1)))</f>
        <v>76.59999999999998</v>
      </c>
      <c r="AF521" s="24">
        <f>IF(Weekly[[#This Row],[Actual]]="","",IF(AND(Weekly[[#This Row],[XGB_P]]=Weekly[[#This Row],[Actual]],Weekly[[#This Row],[XGB_P]]=TRUE),AF520+Weekly[[#This Row],[BF H Odds]]-1,IF(AND(Weekly[[#This Row],[XGB_P]]=Weekly[[#This Row],[Actual]],Weekly[[#This Row],[XGB_P]]=FALSE),AF520+Weekly[[#This Row],[BF V Odds]]-1,AF520-1)))</f>
        <v>30.510000000000023</v>
      </c>
      <c r="AG521" s="24">
        <f>IF(Weekly[[#This Row],[Actual]]="","",IF(AND(Weekly[[#This Row],[XGB_P]]=FALSE,Weekly[[#This Row],[Actual]]=TRUE),AG520+Weekly[[#This Row],[BF H Odds]]-1,IF(AND(Weekly[[#This Row],[XGB_P]]=TRUE,Weekly[[#This Row],[Actual]]=FALSE),AG520+Weekly[[#This Row],[BF V Odds]]-1,AG520-1)))</f>
        <v>46.019999999999989</v>
      </c>
      <c r="AH521" s="24">
        <f>IF(Weekly[[#This Row],[Actual]]="","",IF(AND(Weekly[[#This Row],[QDA_P]]=Weekly[[#This Row],[Actual]],Weekly[[#This Row],[QDA_P]]=TRUE),AH520+Weekly[[#This Row],[BF H Odds]]-1,IF(AND(Weekly[[#This Row],[QDA_P]]=Weekly[[#This Row],[Actual]],Weekly[[#This Row],[QDA_P]]=FALSE),AH520+Weekly[[#This Row],[BF V Odds]]-1,AH520-1)))</f>
        <v>-12.109999999999989</v>
      </c>
      <c r="AI521" s="24">
        <f>IF(Weekly[[#This Row],[Actual]]="","",IF(AND(Weekly[[#This Row],[QDA_P]]=FALSE,Weekly[[#This Row],[Actual]]=TRUE),AI520+Weekly[[#This Row],[BF H Odds]]-1,IF(AND(Weekly[[#This Row],[QDA_P]]=TRUE,Weekly[[#This Row],[Actual]]=FALSE),AI520+Weekly[[#This Row],[BF V Odds]]-1,AI520-1)))</f>
        <v>88.639999999999986</v>
      </c>
      <c r="AJ521" s="24">
        <f>IF(Weekly[[#This Row],[Actual]]="","",IF(AND(Weekly[[#This Row],[KNC_P]]=FALSE,Weekly[[#This Row],[Actual]]=TRUE),AJ520+Weekly[[#This Row],[BF H Odds]]-1,IF(AND(Weekly[[#This Row],[KNC_P]]=TRUE,Weekly[[#This Row],[Actual]]=FALSE),AJ520+Weekly[[#This Row],[BF V Odds]]-1,AJ520-1)))</f>
        <v>65.849999999999966</v>
      </c>
      <c r="AK521" s="24">
        <f>IF(Weekly[[#This Row],[Actual]]="","",IF(AND(Weekly[[#This Row],[KNC_P]]=FALSE,Weekly[[#This Row],[Actual]]=TRUE),AK520+Weekly[[#This Row],[BF H Odds]]-1,IF(AND(Weekly[[#This Row],[KNC_P]]=TRUE,Weekly[[#This Row],[Actual]]=FALSE),AK520+Weekly[[#This Row],[BF V Odds]]-1,AK520-1)))</f>
        <v>64.749999999999957</v>
      </c>
      <c r="AL521" s="30">
        <f>IF(Weekly[[#This Row],[Actual]]="","",COUNTIF(Weekly[[#This Row],[SVC_P]:[QDA_P]],TRUE))</f>
        <v>6</v>
      </c>
      <c r="AM521" s="30">
        <f>IF(Weekly[[#This Row],[Actual]]="","",COUNTIF(Weekly[[#This Row],[SVC_P]:[QDA_P]],FALSE))</f>
        <v>1</v>
      </c>
      <c r="AN521" s="36">
        <f>IF(AND(Weekly[[#This Row],[BF V Odds]]&gt;$BO$6,Weekly[[#This Row],[BF V Odds]] &lt; $BO$7),Weekly[[#This Row],[BF V Odds]],"")</f>
        <v>3.4</v>
      </c>
      <c r="AO521" s="36" t="str">
        <f>IF(AND(Weekly[[#This Row],[BF H Odds]]&gt;$BO$6, Weekly[[#This Row],[BF H Odds]] &lt; $BO$7),Weekly[[#This Row],[BF H Odds]],"")</f>
        <v/>
      </c>
      <c r="AP521" s="37">
        <f>IF(AND(Weekly[[#This Row],[V Odds &lt;]]="",Weekly[[#This Row],[H Odds &lt;]]=""),AP520,IF(AND(Weekly[[#This Row],[H Odds &lt;]]&lt;&gt;"",Weekly[[#This Row],[SVC_P]]=TRUE,Weekly[[#This Row],[Actual]]=TRUE),AP520+Weekly[[#This Row],[H Odds &lt;]]-1,IF(AND(Weekly[[#This Row],[V Odds &lt;]]&lt;&gt;"",Weekly[[#This Row],[SVC_P]]=FALSE,Weekly[[#This Row],[Actual]]=FALSE),AP520+Weekly[[#This Row],[V Odds &lt;]]-1,IF(AND(Weekly[[#This Row],[V Odds &lt;]]&lt;&gt;"",Weekly[[#This Row],[SVC_P]]=FALSE,Weekly[[#This Row],[Actual]]=TRUE),AP520-1,IF(AND(Weekly[[#This Row],[H Odds &lt;]]&lt;&gt;"",Weekly[[#This Row],[SVC_P]]=TRUE,Weekly[[#This Row],[Actual]]=FALSE),AP520-1,AP520)))))</f>
        <v>81.63000000000001</v>
      </c>
      <c r="AQ521" s="37">
        <f>IF(AND(Weekly[[#This Row],[V Odds &lt;]]="",Weekly[[#This Row],[H Odds &lt;]]=""),AQ520,IF(AND(Weekly[[#This Row],[H Odds &lt;]]&lt;&gt;"",Weekly[[#This Row],[ADBC_P]]=TRUE,Weekly[[#This Row],[Actual]]=TRUE),AQ520+Weekly[[#This Row],[H Odds &lt;]]-1,IF(AND(Weekly[[#This Row],[V Odds &lt;]]&lt;&gt;"",Weekly[[#This Row],[ADBC_P]]=FALSE,Weekly[[#This Row],[Actual]]=FALSE),AQ520+Weekly[[#This Row],[V Odds &lt;]]-1,IF(AND(Weekly[[#This Row],[V Odds &lt;]]&lt;&gt;"",Weekly[[#This Row],[ADBC_P]]=FALSE,Weekly[[#This Row],[Actual]]=TRUE),AQ520-1,IF(AND(Weekly[[#This Row],[H Odds &lt;]]&lt;&gt;"",Weekly[[#This Row],[ADBC_P]]=TRUE,Weekly[[#This Row],[Actual]]=FALSE),AQ520-1,AQ520)))))</f>
        <v>51.33</v>
      </c>
      <c r="AR521" s="37">
        <f>IF(AND(Weekly[[#This Row],[V Odds &lt;]]="",Weekly[[#This Row],[H Odds &lt;]]=""),AR520,IF(AND(Weekly[[#This Row],[H Odds &lt;]]&lt;&gt;"",Weekly[[#This Row],[RFC_P]]=TRUE,Weekly[[#This Row],[Actual]]=TRUE),AR520+Weekly[[#This Row],[H Odds &lt;]]-1,IF(AND(Weekly[[#This Row],[V Odds &lt;]]&lt;&gt;"",Weekly[[#This Row],[RFC_P]]=FALSE,Weekly[[#This Row],[Actual]]=FALSE),AR520+Weekly[[#This Row],[V Odds &lt;]]-1,IF(AND(Weekly[[#This Row],[V Odds &lt;]]&lt;&gt;"",Weekly[[#This Row],[RFC_P]]=FALSE,Weekly[[#This Row],[Actual]]=TRUE),AR520-1,IF(AND(Weekly[[#This Row],[H Odds &lt;]]&lt;&gt;"",Weekly[[#This Row],[RFC_P]]=TRUE,Weekly[[#This Row],[Actual]]=FALSE),AR520-1,AR520)))))</f>
        <v>70.439999999999984</v>
      </c>
      <c r="AS521" s="37">
        <f>IF(AND(Weekly[[#This Row],[V Odds &lt;]]="",Weekly[[#This Row],[H Odds &lt;]]=""),AS520,IF(AND(Weekly[[#This Row],[H Odds &lt;]]&lt;&gt;"",Weekly[[#This Row],[GBC_P]]=TRUE,Weekly[[#This Row],[Actual]]=TRUE),AS520+Weekly[[#This Row],[H Odds &lt;]]-1,IF(AND(Weekly[[#This Row],[V Odds &lt;]]&lt;&gt;"",Weekly[[#This Row],[GBC_P]]=FALSE,Weekly[[#This Row],[Actual]]=FALSE),AS520+Weekly[[#This Row],[V Odds &lt;]]-1,IF(AND(Weekly[[#This Row],[V Odds &lt;]]&lt;&gt;"",Weekly[[#This Row],[GBC_P]]=FALSE,Weekly[[#This Row],[Actual]]=TRUE),AS520-1,IF(AND(Weekly[[#This Row],[H Odds &lt;]]&lt;&gt;"",Weekly[[#This Row],[GBC_P]]=TRUE,Weekly[[#This Row],[Actual]]=FALSE),AS520-1,AS520)))))</f>
        <v>58.78</v>
      </c>
      <c r="AT521" s="37">
        <f>IF(AND(Weekly[[#This Row],[V Odds &lt;]]="",Weekly[[#This Row],[H Odds &lt;]]=""),AT520,IF(AND(Weekly[[#This Row],[H Odds &lt;]]&lt;&gt;"",Weekly[[#This Row],[HGBC_P]]=TRUE,Weekly[[#This Row],[Actual]]=TRUE),AT520+Weekly[[#This Row],[H Odds &lt;]]-1,IF(AND(Weekly[[#This Row],[V Odds &lt;]]&lt;&gt;"",Weekly[[#This Row],[HGBC_P]]=FALSE,Weekly[[#This Row],[Actual]]=FALSE),AT520+Weekly[[#This Row],[V Odds &lt;]]-1,IF(AND(Weekly[[#This Row],[V Odds &lt;]]&lt;&gt;"",Weekly[[#This Row],[HGBC_P]]=FALSE,Weekly[[#This Row],[Actual]]=TRUE),AT520-1,IF(AND(Weekly[[#This Row],[H Odds &lt;]]&lt;&gt;"",Weekly[[#This Row],[HGBC_P]]=TRUE,Weekly[[#This Row],[Actual]]=FALSE),AT520-1,AT520)))))</f>
        <v>54.16</v>
      </c>
      <c r="AU521" s="37">
        <f>IF(AND(Weekly[[#This Row],[V Odds &lt;]]="",Weekly[[#This Row],[H Odds &lt;]]=""),AU520,IF(AND(Weekly[[#This Row],[H Odds &lt;]]&lt;&gt;"",Weekly[[#This Row],[XGB_P]]=TRUE,Weekly[[#This Row],[Actual]]=TRUE),AU520+Weekly[[#This Row],[H Odds &lt;]]-1,IF(AND(Weekly[[#This Row],[V Odds &lt;]]&lt;&gt;"",Weekly[[#This Row],[XGB_P]]=FALSE,Weekly[[#This Row],[Actual]]=FALSE),AU520+Weekly[[#This Row],[V Odds &lt;]]-1,IF(AND(Weekly[[#This Row],[V Odds &lt;]]&lt;&gt;"",Weekly[[#This Row],[XGB_P]]=FALSE,Weekly[[#This Row],[Actual]]=TRUE),AU520-1,IF(AND(Weekly[[#This Row],[H Odds &lt;]]&lt;&gt;"",Weekly[[#This Row],[XGB_P]]=TRUE,Weekly[[#This Row],[Actual]]=FALSE),AU520-1,AU520)))))</f>
        <v>66.760000000000005</v>
      </c>
      <c r="AV521" s="37">
        <f>IF(AND(Weekly[[#This Row],[V Odds &lt;]]="",Weekly[[#This Row],[H Odds &lt;]]=""),AV520,IF(AND(Weekly[[#This Row],[H Odds &lt;]]&lt;&gt;"",Weekly[[#This Row],[QDA_P]]=TRUE,Weekly[[#This Row],[Actual]]=TRUE),AV520+Weekly[[#This Row],[H Odds &lt;]]-1,IF(AND(Weekly[[#This Row],[V Odds &lt;]]&lt;&gt;"",Weekly[[#This Row],[QDA_P]]=FALSE,Weekly[[#This Row],[Actual]]=FALSE),AV520+Weekly[[#This Row],[V Odds &lt;]]-1,IF(AND(Weekly[[#This Row],[V Odds &lt;]]&lt;&gt;"",Weekly[[#This Row],[QDA_P]]=FALSE,Weekly[[#This Row],[Actual]]=TRUE),AV520-1,IF(AND(Weekly[[#This Row],[H Odds &lt;]]&lt;&gt;"",Weekly[[#This Row],[QDA_P]]=TRUE,Weekly[[#This Row],[Actual]]=FALSE),AV520-1,AV520)))))</f>
        <v>61.299999999999983</v>
      </c>
      <c r="AW521" s="37">
        <f>IF(AND(Weekly[[#This Row],[H Odds &lt;]]="",Weekly[[#This Row],[V Odds &lt;]]=""),AW520,IF(AND(Weekly[[#This Row],[KNC_P]]=Weekly[[#This Row],[Actual]],Weekly[[#This Row],[KNC_P]]=TRUE),AW520+Weekly[[#This Row],[BF H Odds]]-1,IF(AND(Weekly[[#This Row],[KNC_P]]=Weekly[[#This Row],[Actual]],Weekly[[#This Row],[KNC_P]]=FALSE),AW520+Weekly[[#This Row],[BF V Odds]]-1,AW520-1)))</f>
        <v>52.220000000000006</v>
      </c>
      <c r="AX521" s="37">
        <f>IF(AND(Weekly[[#This Row],[V Odds &lt;]]="",Weekly[[#This Row],[H Odds &lt;]]=""),AX520,IF(AND(Weekly[[#This Row],[V Odds &lt;]]&lt;&gt;"",Weekly[[#This Row],[FALSES]]&gt;0,Weekly[[#This Row],[Actual]]=FALSE),AX520+Weekly[[#This Row],[V Odds &lt;]]-1,IF(AND(Weekly[[#This Row],[H Odds &lt;]]&lt;&gt;"",Weekly[[#This Row],[TRUES]]&gt;0,Weekly[[#This Row],[Actual]]=TRUE),AX520+Weekly[[#This Row],[H Odds &lt;]]-1,IF(AND(Weekly[[#This Row],[V Odds &lt;]]&lt;&gt;"",Weekly[[#This Row],[FALSES]]=0),AX520,IF(AND(Weekly[[#This Row],[H Odds &lt;]]&lt;&gt;"",Weekly[[#This Row],[TRUES]]=0),AX520,AX520-1)))))</f>
        <v>107.49999999999996</v>
      </c>
      <c r="AY521" s="37">
        <f>IF(AND(Weekly[[#This Row],[V Odds &lt;]]="",Weekly[[#This Row],[H Odds &lt;]]=""),AY520,IF(AND(Weekly[[#This Row],[V Odds &lt;]]&lt;&gt;"",Weekly[[#This Row],[FALSES]]&gt;0,Weekly[[#This Row],[Actual]]=FALSE),AY520+((Weekly[[#This Row],[V Odds &lt;]]-1)*0.92),IF(AND(Weekly[[#This Row],[H Odds &lt;]]&lt;&gt;"",Weekly[[#This Row],[TRUES]]&gt;0,Weekly[[#This Row],[Actual]]=TRUE),AY520+((Weekly[[#This Row],[H Odds &lt;]]-1)*0.92),IF(AND(Weekly[[#This Row],[V Odds &lt;]]&lt;&gt;"",Weekly[[#This Row],[FALSES]]=0),AY520,IF(AND(Weekly[[#This Row],[H Odds &lt;]]&lt;&gt;"",Weekly[[#This Row],[TRUES]]=0),AY520,AY520-1)))))</f>
        <v>96.100000000000023</v>
      </c>
      <c r="AZ521" s="37">
        <f>IF(AND(Weekly[[#This Row],[V Odds &lt;]]="",Weekly[[#This Row],[H Odds &lt;]]=""),AZ520,IF(AND(Weekly[[#This Row],[V Odds &lt;]]&lt;&gt;"",Weekly[[#This Row],[Actual]]=FALSE),AZ520+Weekly[[#This Row],[V Odds &lt;]]-1,IF(AND(Weekly[[#This Row],[H Odds &lt;]]&lt;&gt;"",Weekly[[#This Row],[Actual]]=TRUE),AZ520+Weekly[[#This Row],[H Odds &lt;]]-1,AZ520-1)))</f>
        <v>97.96999999999997</v>
      </c>
      <c r="BA521" s="38">
        <f>IF(Weekly[[#This Row],[H Odds &lt;]]="",BA520,IF(AND(Weekly[[#This Row],[H Odds &lt;]]&lt;&gt;"",Weekly[[#This Row],[SVC_P]]=TRUE,Weekly[[#This Row],[Actual]]=TRUE),BA520+Weekly[[#This Row],[H Odds &lt;]]-1,IF(AND(Weekly[[#This Row],[H Odds &lt;]]&lt;&gt;"",Weekly[[#This Row],[SVC_P]]=TRUE,Weekly[[#This Row],[Actual]]=FALSE),BA520-1,BA520)))</f>
        <v>78.589999999999989</v>
      </c>
      <c r="BB521" s="38">
        <f>IF(Weekly[[#This Row],[H Odds &lt;]]="",BB520,IF(AND(Weekly[[#This Row],[H Odds &lt;]]&lt;&gt;"",Weekly[[#This Row],[ADBC_P]]=TRUE,Weekly[[#This Row],[Actual]]=TRUE),BB520+Weekly[[#This Row],[H Odds &lt;]]-1,IF(AND(Weekly[[#This Row],[H Odds &lt;]]&lt;&gt;"",Weekly[[#This Row],[ADBC_P]]=TRUE,Weekly[[#This Row],[Actual]]=FALSE),BB520-1,BB520)))</f>
        <v>50.41</v>
      </c>
      <c r="BC521" s="38">
        <f>IF(Weekly[[#This Row],[H Odds &lt;]]="",BC520,IF(AND(Weekly[[#This Row],[H Odds &lt;]]&lt;&gt;"",Weekly[[#This Row],[RFC_P]]=TRUE,Weekly[[#This Row],[Actual]]=TRUE),BC520+Weekly[[#This Row],[H Odds &lt;]]-1,IF(AND(Weekly[[#This Row],[H Odds &lt;]]&lt;&gt;"",Weekly[[#This Row],[RFC_P]]=TRUE,Weekly[[#This Row],[Actual]]=FALSE),BC520-1,BC520)))</f>
        <v>52.109999999999992</v>
      </c>
      <c r="BD521" s="38">
        <f>IF(Weekly[[#This Row],[H Odds &lt;]]="",BD520,IF(AND(Weekly[[#This Row],[H Odds &lt;]]&lt;&gt;"",Weekly[[#This Row],[GBC_P]]=TRUE,Weekly[[#This Row],[Actual]]=TRUE),BD520+Weekly[[#This Row],[H Odds &lt;]]-1,IF(AND(Weekly[[#This Row],[H Odds &lt;]]&lt;&gt;"",Weekly[[#This Row],[GBC_P]]=TRUE,Weekly[[#This Row],[Actual]]=FALSE),BD520-1,BD520)))</f>
        <v>52.110000000000007</v>
      </c>
      <c r="BE521" s="38">
        <f>IF(Weekly[[#This Row],[H Odds &lt;]]="",BE520,IF(AND(Weekly[[#This Row],[H Odds &lt;]]&lt;&gt;"",Weekly[[#This Row],[HGBC_P]]=TRUE,Weekly[[#This Row],[Actual]]=TRUE),BE520+Weekly[[#This Row],[H Odds &lt;]]-1,IF(AND(Weekly[[#This Row],[H Odds &lt;]]&lt;&gt;"",Weekly[[#This Row],[HGBC_P]]=TRUE,Weekly[[#This Row],[Actual]]=FALSE),BE520-1,BE520)))</f>
        <v>56.459999999999994</v>
      </c>
      <c r="BF521" s="38">
        <f>IF(Weekly[[#This Row],[H Odds &lt;]]="",BF520,IF(AND(Weekly[[#This Row],[H Odds &lt;]]&lt;&gt;"",Weekly[[#This Row],[XGB_P]]=TRUE,Weekly[[#This Row],[Actual]]=TRUE),BF520+Weekly[[#This Row],[H Odds &lt;]]-1,IF(AND(Weekly[[#This Row],[H Odds &lt;]]&lt;&gt;"",Weekly[[#This Row],[XGB_P]]=TRUE,Weekly[[#This Row],[Actual]]=FALSE),BF520-1,BF520)))</f>
        <v>62.08</v>
      </c>
      <c r="BG521" s="38">
        <f>IF(Weekly[[#This Row],[H Odds &lt;]]="",BG520,IF(AND(Weekly[[#This Row],[H Odds &lt;]]&lt;&gt;"",Weekly[[#This Row],[QDA_P]]=TRUE,Weekly[[#This Row],[Actual]]=TRUE),BG520+Weekly[[#This Row],[H Odds &lt;]]-1,IF(AND(Weekly[[#This Row],[H Odds &lt;]]&lt;&gt;"",Weekly[[#This Row],[QDA_P]]=TRUE,Weekly[[#This Row],[Actual]]=FALSE),BG520-1,BG520)))</f>
        <v>48.429999999999993</v>
      </c>
      <c r="BH521" s="38">
        <f>IF(Weekly[[#This Row],[H Odds &lt;]]="",BH520,IF(AND(Weekly[[#This Row],[H Odds &lt;]]&lt;&gt;"",Weekly[[#This Row],[KNC_P]]=TRUE,Weekly[[#This Row],[Actual]]=TRUE),BH520+Weekly[[#This Row],[H Odds &lt;]]-1,IF(AND(Weekly[[#This Row],[H Odds &lt;]]&lt;&gt;"",Weekly[[#This Row],[KNC_P]]=TRUE,Weekly[[#This Row],[Actual]]=FALSE),BH520-1,BH520)))</f>
        <v>56.499999999999993</v>
      </c>
      <c r="BI521" s="38">
        <f>IF(Weekly[[#This Row],[H Odds &lt;]]="",BI520,IF(AND(Weekly[[#This Row],[H Odds &lt;]]&lt;&gt;"",Weekly[[#This Row],[TRUES]]&gt;0,Weekly[[#This Row],[Actual]]=TRUE),BI520+Weekly[[#This Row],[H Odds &lt;]]-1,IF(AND(Weekly[[#This Row],[H Odds &lt;]]&lt;&gt;"",Weekly[[#This Row],[TRUES]]=0),BI520,BI520-1)))</f>
        <v>76.589999999999989</v>
      </c>
      <c r="BJ521" s="38">
        <f>IF(Weekly[[#This Row],[H Odds &lt;]]="",BJ520,IF(AND(Weekly[[#This Row],[H Odds &lt;]]&lt;&gt;"",Weekly[[#This Row],[Actual]]=TRUE),BJ520+Weekly[[#This Row],[H Odds &lt;]]-1,IF(AND(Weekly[[#This Row],[H Odds &lt;]]&lt;&gt;"",Weekly[[#This Row],[Actual]]=FALSE),BJ520-1,BJ520)))</f>
        <v>78.489999999999995</v>
      </c>
      <c r="BK521" s="58">
        <f>IF(AND(Weekly[[#This Row],[TRUES]]&gt;4,Weekly[[#This Row],[Actual]]=TRUE),BK520+Weekly[[#This Row],[BF H Odds]]-1,IF(AND(Weekly[[#This Row],[FALSES]]&gt;4,Weekly[[#This Row],[Actual]]=FALSE),BK520+Weekly[[#This Row],[BF V Odds]]-1,IF(AND(Weekly[[#This Row],[TRUES]]&gt;4,Weekly[[#This Row],[Actual]]=FALSE),BK520-1,IF(AND(Weekly[[#This Row],[FALSES]]&gt;4,Weekly[[#This Row],[Actual]]=TRUE),BK520-1,BK520))))</f>
        <v>-3.5499999999999705</v>
      </c>
      <c r="BL521" s="58">
        <f>IF(AND(Weekly[[#This Row],[TRUES]]&gt;5,Weekly[[#This Row],[Actual]]=TRUE),BL520+Weekly[[#This Row],[BF H Odds]]-1,IF(AND(Weekly[[#This Row],[FALSES]]&gt;5,Weekly[[#This Row],[Actual]]=FALSE),BL520+Weekly[[#This Row],[BF V Odds]]-1,IF(AND(Weekly[[#This Row],[TRUES]]&gt;5,Weekly[[#This Row],[Actual]]=FALSE),BL520-1,IF(AND(Weekly[[#This Row],[FALSES]]&gt;5,Weekly[[#This Row],[Actual]]=TRUE),BL520-1,BL520))))</f>
        <v>6.6700000000000212</v>
      </c>
      <c r="BM521" s="58">
        <f>IF(AND(Weekly[[#This Row],[TRUES]]&gt;6,Weekly[[#This Row],[Actual]]=TRUE),BM520+Weekly[[#This Row],[BF H Odds]]-1,IF(AND(Weekly[[#This Row],[FALSES]]&gt;6,Weekly[[#This Row],[Actual]]=FALSE),BM520+Weekly[[#This Row],[BF V Odds]]-1,IF(AND(Weekly[[#This Row],[TRUES]]&gt;6,Weekly[[#This Row],[Actual]]=FALSE),BM520-1,IF(AND(Weekly[[#This Row],[FALSES]]&gt;6,Weekly[[#This Row],[Actual]]=TRUE),BM520-1,BM520))))</f>
        <v>36.980000000000011</v>
      </c>
    </row>
    <row r="522" spans="1:65" x14ac:dyDescent="0.25">
      <c r="A522" s="34"/>
      <c r="B522" s="10">
        <v>44308</v>
      </c>
      <c r="C522" s="17" t="s">
        <v>34</v>
      </c>
      <c r="D522" s="15" t="s">
        <v>26</v>
      </c>
      <c r="E522" t="b">
        <v>1</v>
      </c>
      <c r="F522" t="b">
        <v>1</v>
      </c>
      <c r="G522" t="b">
        <v>1</v>
      </c>
      <c r="H522" t="b">
        <v>1</v>
      </c>
      <c r="I522" t="b">
        <v>1</v>
      </c>
      <c r="J522" t="b">
        <v>1</v>
      </c>
      <c r="K522" t="b">
        <v>1</v>
      </c>
      <c r="L522" t="b">
        <v>1</v>
      </c>
      <c r="M522" t="s">
        <v>100</v>
      </c>
      <c r="N522">
        <v>27.95</v>
      </c>
      <c r="O522">
        <f>IF(Weekly[[#This Row],[H/V]]="H",Weekly[[#This Row],[BF H Odds]],IF(Weekly[[#This Row],[H/V]]="V",Weekly[[#This Row],[BF V Odds]],""))</f>
        <v>5</v>
      </c>
      <c r="P522" t="b">
        <v>0</v>
      </c>
      <c r="Q522" t="s">
        <v>76</v>
      </c>
      <c r="R522" s="35">
        <f>IFERROR(IF(Weekly[[#This Row],[Won Bet?]]="yes",R521+(Weekly[[#This Row],[BF Odds]]*Weekly[[#This Row],[BF Stake]])-Weekly[[#This Row],[BF Stake]],R521-Weekly[[#This Row],[BF Stake]]),R521)</f>
        <v>1129.5495000000003</v>
      </c>
      <c r="S522" s="9">
        <f>IFERROR(IF(Weekly[[#This Row],[Won Bet?]]="yes",S521+(((Weekly[[#This Row],[BF Odds]]*Weekly[[#This Row],[BF Stake]])-Weekly[[#This Row],[BF Stake]])*0.92),S521-Weekly[[#This Row],[BF Stake]]),S521)</f>
        <v>1062.41914</v>
      </c>
      <c r="T522">
        <v>1.24</v>
      </c>
      <c r="U522">
        <v>5</v>
      </c>
      <c r="V522" s="24">
        <f>IF(Weekly[[#This Row],[Actual]]="","",IF(AND(Weekly[[#This Row],[SVC_P]]=Weekly[[#This Row],[Actual]],Weekly[[#This Row],[SVC_P]]=TRUE),V521+Weekly[[#This Row],[BF H Odds]]-1,IF(AND(Weekly[[#This Row],[SVC_P]]=Weekly[[#This Row],[Actual]],Weekly[[#This Row],[SVC_P]]=FALSE),V521+Weekly[[#This Row],[BF V Odds]]-1,V521-1)))</f>
        <v>49.580000000000048</v>
      </c>
      <c r="W522" s="24">
        <f>IF(Weekly[[#This Row],[Actual]]="","",IF(AND(Weekly[[#This Row],[SVC_P]]=FALSE,Weekly[[#This Row],[Actual]]=TRUE),W521+Weekly[[#This Row],[BF H Odds]]-1,IF(AND(Weekly[[#This Row],[SVC_P]]=TRUE,Weekly[[#This Row],[Actual]]=FALSE,),W521+Weekly[[#This Row],[BF V Odds]]-1,W521-1)))</f>
        <v>-437.96000000000004</v>
      </c>
      <c r="X522" s="24">
        <f>IF(Weekly[[#This Row],[Actual]]="","",IF(AND(Weekly[[#This Row],[ADBC_P]]=Weekly[[#This Row],[Actual]],Weekly[[#This Row],[ADBC_P]]=TRUE),X521+Weekly[[#This Row],[BF H Odds]]-1,IF(AND(Weekly[[#This Row],[ADBC_P]]=Weekly[[#This Row],[Actual]],Weekly[[#This Row],[ADBC_P]]=FALSE),X521+Weekly[[#This Row],[BF V Odds]]-1,X521-1)))</f>
        <v>6.360000000000019</v>
      </c>
      <c r="Y522" s="24">
        <f>IF(Weekly[[#This Row],[Actual]]="","",IF(AND(Weekly[[#This Row],[ADBC_P]]=FALSE,Weekly[[#This Row],[Actual]]=TRUE),Y521+Weekly[[#This Row],[BF H Odds]]-1,IF(AND(Weekly[[#This Row],[ADBC_P]]=TRUE,Weekly[[#This Row],[Actual]]=FALSE),Y521+Weekly[[#This Row],[BF V Odds]]-1,Y521-1)))</f>
        <v>69.409999999999982</v>
      </c>
      <c r="Z522" s="24">
        <f>IF(Weekly[[#This Row],[Actual]]="","",IF(AND(Weekly[[#This Row],[RFC_P]]=Weekly[[#This Row],[Actual]],Weekly[[#This Row],[RFC_P]]=TRUE),Z521+Weekly[[#This Row],[BF H Odds]]-1,IF(AND(Weekly[[#This Row],[RFC_P]]=Weekly[[#This Row],[Actual]],Weekly[[#This Row],[RFC_P]]=FALSE),Z521+Weekly[[#This Row],[BF V Odds]]-1,Z521-1)))</f>
        <v>26.700000000000014</v>
      </c>
      <c r="AA522" s="24">
        <f>IF(Weekly[[#This Row],[Actual]]="","",IF(AND(Weekly[[#This Row],[RFC_P]]=FALSE,Weekly[[#This Row],[Actual]]=TRUE),AA521+Weekly[[#This Row],[BF H Odds]]-1,IF(AND(Weekly[[#This Row],[RFC_P]]=TRUE,Weekly[[#This Row],[Actual]]=FALSE),AA521+Weekly[[#This Row],[BF V Odds]]-1,AA521-1)))</f>
        <v>49.069999999999972</v>
      </c>
      <c r="AB522" s="24">
        <f>IF(Weekly[[#This Row],[Actual]]="","",IF(AND(Weekly[[#This Row],[GBC_P]]=Weekly[[#This Row],[Actual]],Weekly[[#This Row],[GBC_P]]=TRUE),AB521+Weekly[[#This Row],[BF H Odds]]-1,IF(AND(Weekly[[#This Row],[GBC_P]]=Weekly[[#This Row],[Actual]],Weekly[[#This Row],[GBC_P]]=FALSE),AB521+Weekly[[#This Row],[BF V Odds]]-1,AB521-1)))</f>
        <v>3.3300000000000054</v>
      </c>
      <c r="AC522" s="24">
        <f>IF(Weekly[[#This Row],[Actual]]="","",IF(AND(Weekly[[#This Row],[GBC_P]]=FALSE,Weekly[[#This Row],[Actual]]=TRUE),AC521+Weekly[[#This Row],[BF H Odds]]-1,IF(AND(Weekly[[#This Row],[GBC_P]]=TRUE,Weekly[[#This Row],[Actual]]=FALSE),AC521+Weekly[[#This Row],[BF V Odds]]-1,AC521-1)))</f>
        <v>72.439999999999941</v>
      </c>
      <c r="AD522" s="24">
        <f>IF(Weekly[[#This Row],[Actual]]="","",IF(AND(Weekly[[#This Row],[HGBC_P]]=Weekly[[#This Row],[Actual]],Weekly[[#This Row],[HGBC_P]]=TRUE),AD521+Weekly[[#This Row],[BF H Odds]]-1,IF(AND(Weekly[[#This Row],[HGBC_P]]=Weekly[[#This Row],[Actual]],Weekly[[#This Row],[HGBC_P]]=FALSE),AD521+Weekly[[#This Row],[BF V Odds]]-1,AD521-1)))</f>
        <v>-1.0699999999999747</v>
      </c>
      <c r="AE522" s="24">
        <f>IF(Weekly[[#This Row],[Actual]]="","",IF(AND(Weekly[[#This Row],[HGBC_P]]=FALSE,Weekly[[#This Row],[Actual]]=TRUE),AE521+Weekly[[#This Row],[BF H Odds]]-1,IF(AND(Weekly[[#This Row],[HGBC_P]]=TRUE,Weekly[[#This Row],[Actual]]=FALSE),AE521+Weekly[[#This Row],[BF V Odds]]-1,AE521-1)))</f>
        <v>76.839999999999975</v>
      </c>
      <c r="AF522" s="24">
        <f>IF(Weekly[[#This Row],[Actual]]="","",IF(AND(Weekly[[#This Row],[XGB_P]]=Weekly[[#This Row],[Actual]],Weekly[[#This Row],[XGB_P]]=TRUE),AF521+Weekly[[#This Row],[BF H Odds]]-1,IF(AND(Weekly[[#This Row],[XGB_P]]=Weekly[[#This Row],[Actual]],Weekly[[#This Row],[XGB_P]]=FALSE),AF521+Weekly[[#This Row],[BF V Odds]]-1,AF521-1)))</f>
        <v>29.510000000000023</v>
      </c>
      <c r="AG522" s="24">
        <f>IF(Weekly[[#This Row],[Actual]]="","",IF(AND(Weekly[[#This Row],[XGB_P]]=FALSE,Weekly[[#This Row],[Actual]]=TRUE),AG521+Weekly[[#This Row],[BF H Odds]]-1,IF(AND(Weekly[[#This Row],[XGB_P]]=TRUE,Weekly[[#This Row],[Actual]]=FALSE),AG521+Weekly[[#This Row],[BF V Odds]]-1,AG521-1)))</f>
        <v>46.259999999999991</v>
      </c>
      <c r="AH522" s="24">
        <f>IF(Weekly[[#This Row],[Actual]]="","",IF(AND(Weekly[[#This Row],[QDA_P]]=Weekly[[#This Row],[Actual]],Weekly[[#This Row],[QDA_P]]=TRUE),AH521+Weekly[[#This Row],[BF H Odds]]-1,IF(AND(Weekly[[#This Row],[QDA_P]]=Weekly[[#This Row],[Actual]],Weekly[[#This Row],[QDA_P]]=FALSE),AH521+Weekly[[#This Row],[BF V Odds]]-1,AH521-1)))</f>
        <v>-13.109999999999989</v>
      </c>
      <c r="AI522" s="24">
        <f>IF(Weekly[[#This Row],[Actual]]="","",IF(AND(Weekly[[#This Row],[QDA_P]]=FALSE,Weekly[[#This Row],[Actual]]=TRUE),AI521+Weekly[[#This Row],[BF H Odds]]-1,IF(AND(Weekly[[#This Row],[QDA_P]]=TRUE,Weekly[[#This Row],[Actual]]=FALSE),AI521+Weekly[[#This Row],[BF V Odds]]-1,AI521-1)))</f>
        <v>88.879999999999981</v>
      </c>
      <c r="AJ522" s="24">
        <f>IF(Weekly[[#This Row],[Actual]]="","",IF(AND(Weekly[[#This Row],[KNC_P]]=FALSE,Weekly[[#This Row],[Actual]]=TRUE),AJ521+Weekly[[#This Row],[BF H Odds]]-1,IF(AND(Weekly[[#This Row],[KNC_P]]=TRUE,Weekly[[#This Row],[Actual]]=FALSE),AJ521+Weekly[[#This Row],[BF V Odds]]-1,AJ521-1)))</f>
        <v>66.089999999999961</v>
      </c>
      <c r="AK522" s="24">
        <f>IF(Weekly[[#This Row],[Actual]]="","",IF(AND(Weekly[[#This Row],[KNC_P]]=FALSE,Weekly[[#This Row],[Actual]]=TRUE),AK521+Weekly[[#This Row],[BF H Odds]]-1,IF(AND(Weekly[[#This Row],[KNC_P]]=TRUE,Weekly[[#This Row],[Actual]]=FALSE),AK521+Weekly[[#This Row],[BF V Odds]]-1,AK521-1)))</f>
        <v>64.989999999999952</v>
      </c>
      <c r="AL522" s="30">
        <f>IF(Weekly[[#This Row],[Actual]]="","",COUNTIF(Weekly[[#This Row],[SVC_P]:[QDA_P]],TRUE))</f>
        <v>7</v>
      </c>
      <c r="AM522" s="30">
        <f>IF(Weekly[[#This Row],[Actual]]="","",COUNTIF(Weekly[[#This Row],[SVC_P]:[QDA_P]],FALSE))</f>
        <v>0</v>
      </c>
      <c r="AN522" s="36" t="str">
        <f>IF(AND(Weekly[[#This Row],[BF V Odds]]&gt;$BO$6,Weekly[[#This Row],[BF V Odds]] &lt; $BO$7),Weekly[[#This Row],[BF V Odds]],"")</f>
        <v/>
      </c>
      <c r="AO522" s="36">
        <f>IF(AND(Weekly[[#This Row],[BF H Odds]]&gt;$BO$6, Weekly[[#This Row],[BF H Odds]] &lt; $BO$7),Weekly[[#This Row],[BF H Odds]],"")</f>
        <v>5</v>
      </c>
      <c r="AP522" s="37">
        <f>IF(AND(Weekly[[#This Row],[V Odds &lt;]]="",Weekly[[#This Row],[H Odds &lt;]]=""),AP521,IF(AND(Weekly[[#This Row],[H Odds &lt;]]&lt;&gt;"",Weekly[[#This Row],[SVC_P]]=TRUE,Weekly[[#This Row],[Actual]]=TRUE),AP521+Weekly[[#This Row],[H Odds &lt;]]-1,IF(AND(Weekly[[#This Row],[V Odds &lt;]]&lt;&gt;"",Weekly[[#This Row],[SVC_P]]=FALSE,Weekly[[#This Row],[Actual]]=FALSE),AP521+Weekly[[#This Row],[V Odds &lt;]]-1,IF(AND(Weekly[[#This Row],[V Odds &lt;]]&lt;&gt;"",Weekly[[#This Row],[SVC_P]]=FALSE,Weekly[[#This Row],[Actual]]=TRUE),AP521-1,IF(AND(Weekly[[#This Row],[H Odds &lt;]]&lt;&gt;"",Weekly[[#This Row],[SVC_P]]=TRUE,Weekly[[#This Row],[Actual]]=FALSE),AP521-1,AP521)))))</f>
        <v>80.63000000000001</v>
      </c>
      <c r="AQ522" s="37">
        <f>IF(AND(Weekly[[#This Row],[V Odds &lt;]]="",Weekly[[#This Row],[H Odds &lt;]]=""),AQ521,IF(AND(Weekly[[#This Row],[H Odds &lt;]]&lt;&gt;"",Weekly[[#This Row],[ADBC_P]]=TRUE,Weekly[[#This Row],[Actual]]=TRUE),AQ521+Weekly[[#This Row],[H Odds &lt;]]-1,IF(AND(Weekly[[#This Row],[V Odds &lt;]]&lt;&gt;"",Weekly[[#This Row],[ADBC_P]]=FALSE,Weekly[[#This Row],[Actual]]=FALSE),AQ521+Weekly[[#This Row],[V Odds &lt;]]-1,IF(AND(Weekly[[#This Row],[V Odds &lt;]]&lt;&gt;"",Weekly[[#This Row],[ADBC_P]]=FALSE,Weekly[[#This Row],[Actual]]=TRUE),AQ521-1,IF(AND(Weekly[[#This Row],[H Odds &lt;]]&lt;&gt;"",Weekly[[#This Row],[ADBC_P]]=TRUE,Weekly[[#This Row],[Actual]]=FALSE),AQ521-1,AQ521)))))</f>
        <v>50.33</v>
      </c>
      <c r="AR522" s="37">
        <f>IF(AND(Weekly[[#This Row],[V Odds &lt;]]="",Weekly[[#This Row],[H Odds &lt;]]=""),AR521,IF(AND(Weekly[[#This Row],[H Odds &lt;]]&lt;&gt;"",Weekly[[#This Row],[RFC_P]]=TRUE,Weekly[[#This Row],[Actual]]=TRUE),AR521+Weekly[[#This Row],[H Odds &lt;]]-1,IF(AND(Weekly[[#This Row],[V Odds &lt;]]&lt;&gt;"",Weekly[[#This Row],[RFC_P]]=FALSE,Weekly[[#This Row],[Actual]]=FALSE),AR521+Weekly[[#This Row],[V Odds &lt;]]-1,IF(AND(Weekly[[#This Row],[V Odds &lt;]]&lt;&gt;"",Weekly[[#This Row],[RFC_P]]=FALSE,Weekly[[#This Row],[Actual]]=TRUE),AR521-1,IF(AND(Weekly[[#This Row],[H Odds &lt;]]&lt;&gt;"",Weekly[[#This Row],[RFC_P]]=TRUE,Weekly[[#This Row],[Actual]]=FALSE),AR521-1,AR521)))))</f>
        <v>69.439999999999984</v>
      </c>
      <c r="AS522" s="37">
        <f>IF(AND(Weekly[[#This Row],[V Odds &lt;]]="",Weekly[[#This Row],[H Odds &lt;]]=""),AS521,IF(AND(Weekly[[#This Row],[H Odds &lt;]]&lt;&gt;"",Weekly[[#This Row],[GBC_P]]=TRUE,Weekly[[#This Row],[Actual]]=TRUE),AS521+Weekly[[#This Row],[H Odds &lt;]]-1,IF(AND(Weekly[[#This Row],[V Odds &lt;]]&lt;&gt;"",Weekly[[#This Row],[GBC_P]]=FALSE,Weekly[[#This Row],[Actual]]=FALSE),AS521+Weekly[[#This Row],[V Odds &lt;]]-1,IF(AND(Weekly[[#This Row],[V Odds &lt;]]&lt;&gt;"",Weekly[[#This Row],[GBC_P]]=FALSE,Weekly[[#This Row],[Actual]]=TRUE),AS521-1,IF(AND(Weekly[[#This Row],[H Odds &lt;]]&lt;&gt;"",Weekly[[#This Row],[GBC_P]]=TRUE,Weekly[[#This Row],[Actual]]=FALSE),AS521-1,AS521)))))</f>
        <v>57.78</v>
      </c>
      <c r="AT522" s="37">
        <f>IF(AND(Weekly[[#This Row],[V Odds &lt;]]="",Weekly[[#This Row],[H Odds &lt;]]=""),AT521,IF(AND(Weekly[[#This Row],[H Odds &lt;]]&lt;&gt;"",Weekly[[#This Row],[HGBC_P]]=TRUE,Weekly[[#This Row],[Actual]]=TRUE),AT521+Weekly[[#This Row],[H Odds &lt;]]-1,IF(AND(Weekly[[#This Row],[V Odds &lt;]]&lt;&gt;"",Weekly[[#This Row],[HGBC_P]]=FALSE,Weekly[[#This Row],[Actual]]=FALSE),AT521+Weekly[[#This Row],[V Odds &lt;]]-1,IF(AND(Weekly[[#This Row],[V Odds &lt;]]&lt;&gt;"",Weekly[[#This Row],[HGBC_P]]=FALSE,Weekly[[#This Row],[Actual]]=TRUE),AT521-1,IF(AND(Weekly[[#This Row],[H Odds &lt;]]&lt;&gt;"",Weekly[[#This Row],[HGBC_P]]=TRUE,Weekly[[#This Row],[Actual]]=FALSE),AT521-1,AT521)))))</f>
        <v>53.16</v>
      </c>
      <c r="AU522" s="37">
        <f>IF(AND(Weekly[[#This Row],[V Odds &lt;]]="",Weekly[[#This Row],[H Odds &lt;]]=""),AU521,IF(AND(Weekly[[#This Row],[H Odds &lt;]]&lt;&gt;"",Weekly[[#This Row],[XGB_P]]=TRUE,Weekly[[#This Row],[Actual]]=TRUE),AU521+Weekly[[#This Row],[H Odds &lt;]]-1,IF(AND(Weekly[[#This Row],[V Odds &lt;]]&lt;&gt;"",Weekly[[#This Row],[XGB_P]]=FALSE,Weekly[[#This Row],[Actual]]=FALSE),AU521+Weekly[[#This Row],[V Odds &lt;]]-1,IF(AND(Weekly[[#This Row],[V Odds &lt;]]&lt;&gt;"",Weekly[[#This Row],[XGB_P]]=FALSE,Weekly[[#This Row],[Actual]]=TRUE),AU521-1,IF(AND(Weekly[[#This Row],[H Odds &lt;]]&lt;&gt;"",Weekly[[#This Row],[XGB_P]]=TRUE,Weekly[[#This Row],[Actual]]=FALSE),AU521-1,AU521)))))</f>
        <v>65.760000000000005</v>
      </c>
      <c r="AV522" s="37">
        <f>IF(AND(Weekly[[#This Row],[V Odds &lt;]]="",Weekly[[#This Row],[H Odds &lt;]]=""),AV521,IF(AND(Weekly[[#This Row],[H Odds &lt;]]&lt;&gt;"",Weekly[[#This Row],[QDA_P]]=TRUE,Weekly[[#This Row],[Actual]]=TRUE),AV521+Weekly[[#This Row],[H Odds &lt;]]-1,IF(AND(Weekly[[#This Row],[V Odds &lt;]]&lt;&gt;"",Weekly[[#This Row],[QDA_P]]=FALSE,Weekly[[#This Row],[Actual]]=FALSE),AV521+Weekly[[#This Row],[V Odds &lt;]]-1,IF(AND(Weekly[[#This Row],[V Odds &lt;]]&lt;&gt;"",Weekly[[#This Row],[QDA_P]]=FALSE,Weekly[[#This Row],[Actual]]=TRUE),AV521-1,IF(AND(Weekly[[#This Row],[H Odds &lt;]]&lt;&gt;"",Weekly[[#This Row],[QDA_P]]=TRUE,Weekly[[#This Row],[Actual]]=FALSE),AV521-1,AV521)))))</f>
        <v>60.299999999999983</v>
      </c>
      <c r="AW522" s="37">
        <f>IF(AND(Weekly[[#This Row],[H Odds &lt;]]="",Weekly[[#This Row],[V Odds &lt;]]=""),AW521,IF(AND(Weekly[[#This Row],[KNC_P]]=Weekly[[#This Row],[Actual]],Weekly[[#This Row],[KNC_P]]=TRUE),AW521+Weekly[[#This Row],[BF H Odds]]-1,IF(AND(Weekly[[#This Row],[KNC_P]]=Weekly[[#This Row],[Actual]],Weekly[[#This Row],[KNC_P]]=FALSE),AW521+Weekly[[#This Row],[BF V Odds]]-1,AW521-1)))</f>
        <v>51.220000000000006</v>
      </c>
      <c r="AX522" s="37">
        <f>IF(AND(Weekly[[#This Row],[V Odds &lt;]]="",Weekly[[#This Row],[H Odds &lt;]]=""),AX521,IF(AND(Weekly[[#This Row],[V Odds &lt;]]&lt;&gt;"",Weekly[[#This Row],[FALSES]]&gt;0,Weekly[[#This Row],[Actual]]=FALSE),AX521+Weekly[[#This Row],[V Odds &lt;]]-1,IF(AND(Weekly[[#This Row],[H Odds &lt;]]&lt;&gt;"",Weekly[[#This Row],[TRUES]]&gt;0,Weekly[[#This Row],[Actual]]=TRUE),AX521+Weekly[[#This Row],[H Odds &lt;]]-1,IF(AND(Weekly[[#This Row],[V Odds &lt;]]&lt;&gt;"",Weekly[[#This Row],[FALSES]]=0),AX521,IF(AND(Weekly[[#This Row],[H Odds &lt;]]&lt;&gt;"",Weekly[[#This Row],[TRUES]]=0),AX521,AX521-1)))))</f>
        <v>106.49999999999996</v>
      </c>
      <c r="AY522" s="37">
        <f>IF(AND(Weekly[[#This Row],[V Odds &lt;]]="",Weekly[[#This Row],[H Odds &lt;]]=""),AY521,IF(AND(Weekly[[#This Row],[V Odds &lt;]]&lt;&gt;"",Weekly[[#This Row],[FALSES]]&gt;0,Weekly[[#This Row],[Actual]]=FALSE),AY521+((Weekly[[#This Row],[V Odds &lt;]]-1)*0.92),IF(AND(Weekly[[#This Row],[H Odds &lt;]]&lt;&gt;"",Weekly[[#This Row],[TRUES]]&gt;0,Weekly[[#This Row],[Actual]]=TRUE),AY521+((Weekly[[#This Row],[H Odds &lt;]]-1)*0.92),IF(AND(Weekly[[#This Row],[V Odds &lt;]]&lt;&gt;"",Weekly[[#This Row],[FALSES]]=0),AY521,IF(AND(Weekly[[#This Row],[H Odds &lt;]]&lt;&gt;"",Weekly[[#This Row],[TRUES]]=0),AY521,AY521-1)))))</f>
        <v>95.100000000000023</v>
      </c>
      <c r="AZ522" s="37">
        <f>IF(AND(Weekly[[#This Row],[V Odds &lt;]]="",Weekly[[#This Row],[H Odds &lt;]]=""),AZ521,IF(AND(Weekly[[#This Row],[V Odds &lt;]]&lt;&gt;"",Weekly[[#This Row],[Actual]]=FALSE),AZ521+Weekly[[#This Row],[V Odds &lt;]]-1,IF(AND(Weekly[[#This Row],[H Odds &lt;]]&lt;&gt;"",Weekly[[#This Row],[Actual]]=TRUE),AZ521+Weekly[[#This Row],[H Odds &lt;]]-1,AZ521-1)))</f>
        <v>96.96999999999997</v>
      </c>
      <c r="BA522" s="38">
        <f>IF(Weekly[[#This Row],[H Odds &lt;]]="",BA521,IF(AND(Weekly[[#This Row],[H Odds &lt;]]&lt;&gt;"",Weekly[[#This Row],[SVC_P]]=TRUE,Weekly[[#This Row],[Actual]]=TRUE),BA521+Weekly[[#This Row],[H Odds &lt;]]-1,IF(AND(Weekly[[#This Row],[H Odds &lt;]]&lt;&gt;"",Weekly[[#This Row],[SVC_P]]=TRUE,Weekly[[#This Row],[Actual]]=FALSE),BA521-1,BA521)))</f>
        <v>77.589999999999989</v>
      </c>
      <c r="BB522" s="38">
        <f>IF(Weekly[[#This Row],[H Odds &lt;]]="",BB521,IF(AND(Weekly[[#This Row],[H Odds &lt;]]&lt;&gt;"",Weekly[[#This Row],[ADBC_P]]=TRUE,Weekly[[#This Row],[Actual]]=TRUE),BB521+Weekly[[#This Row],[H Odds &lt;]]-1,IF(AND(Weekly[[#This Row],[H Odds &lt;]]&lt;&gt;"",Weekly[[#This Row],[ADBC_P]]=TRUE,Weekly[[#This Row],[Actual]]=FALSE),BB521-1,BB521)))</f>
        <v>49.41</v>
      </c>
      <c r="BC522" s="38">
        <f>IF(Weekly[[#This Row],[H Odds &lt;]]="",BC521,IF(AND(Weekly[[#This Row],[H Odds &lt;]]&lt;&gt;"",Weekly[[#This Row],[RFC_P]]=TRUE,Weekly[[#This Row],[Actual]]=TRUE),BC521+Weekly[[#This Row],[H Odds &lt;]]-1,IF(AND(Weekly[[#This Row],[H Odds &lt;]]&lt;&gt;"",Weekly[[#This Row],[RFC_P]]=TRUE,Weekly[[#This Row],[Actual]]=FALSE),BC521-1,BC521)))</f>
        <v>51.109999999999992</v>
      </c>
      <c r="BD522" s="38">
        <f>IF(Weekly[[#This Row],[H Odds &lt;]]="",BD521,IF(AND(Weekly[[#This Row],[H Odds &lt;]]&lt;&gt;"",Weekly[[#This Row],[GBC_P]]=TRUE,Weekly[[#This Row],[Actual]]=TRUE),BD521+Weekly[[#This Row],[H Odds &lt;]]-1,IF(AND(Weekly[[#This Row],[H Odds &lt;]]&lt;&gt;"",Weekly[[#This Row],[GBC_P]]=TRUE,Weekly[[#This Row],[Actual]]=FALSE),BD521-1,BD521)))</f>
        <v>51.110000000000007</v>
      </c>
      <c r="BE522" s="38">
        <f>IF(Weekly[[#This Row],[H Odds &lt;]]="",BE521,IF(AND(Weekly[[#This Row],[H Odds &lt;]]&lt;&gt;"",Weekly[[#This Row],[HGBC_P]]=TRUE,Weekly[[#This Row],[Actual]]=TRUE),BE521+Weekly[[#This Row],[H Odds &lt;]]-1,IF(AND(Weekly[[#This Row],[H Odds &lt;]]&lt;&gt;"",Weekly[[#This Row],[HGBC_P]]=TRUE,Weekly[[#This Row],[Actual]]=FALSE),BE521-1,BE521)))</f>
        <v>55.459999999999994</v>
      </c>
      <c r="BF522" s="38">
        <f>IF(Weekly[[#This Row],[H Odds &lt;]]="",BF521,IF(AND(Weekly[[#This Row],[H Odds &lt;]]&lt;&gt;"",Weekly[[#This Row],[XGB_P]]=TRUE,Weekly[[#This Row],[Actual]]=TRUE),BF521+Weekly[[#This Row],[H Odds &lt;]]-1,IF(AND(Weekly[[#This Row],[H Odds &lt;]]&lt;&gt;"",Weekly[[#This Row],[XGB_P]]=TRUE,Weekly[[#This Row],[Actual]]=FALSE),BF521-1,BF521)))</f>
        <v>61.08</v>
      </c>
      <c r="BG522" s="38">
        <f>IF(Weekly[[#This Row],[H Odds &lt;]]="",BG521,IF(AND(Weekly[[#This Row],[H Odds &lt;]]&lt;&gt;"",Weekly[[#This Row],[QDA_P]]=TRUE,Weekly[[#This Row],[Actual]]=TRUE),BG521+Weekly[[#This Row],[H Odds &lt;]]-1,IF(AND(Weekly[[#This Row],[H Odds &lt;]]&lt;&gt;"",Weekly[[#This Row],[QDA_P]]=TRUE,Weekly[[#This Row],[Actual]]=FALSE),BG521-1,BG521)))</f>
        <v>47.429999999999993</v>
      </c>
      <c r="BH522" s="38">
        <f>IF(Weekly[[#This Row],[H Odds &lt;]]="",BH521,IF(AND(Weekly[[#This Row],[H Odds &lt;]]&lt;&gt;"",Weekly[[#This Row],[KNC_P]]=TRUE,Weekly[[#This Row],[Actual]]=TRUE),BH521+Weekly[[#This Row],[H Odds &lt;]]-1,IF(AND(Weekly[[#This Row],[H Odds &lt;]]&lt;&gt;"",Weekly[[#This Row],[KNC_P]]=TRUE,Weekly[[#This Row],[Actual]]=FALSE),BH521-1,BH521)))</f>
        <v>55.499999999999993</v>
      </c>
      <c r="BI522" s="38">
        <f>IF(Weekly[[#This Row],[H Odds &lt;]]="",BI521,IF(AND(Weekly[[#This Row],[H Odds &lt;]]&lt;&gt;"",Weekly[[#This Row],[TRUES]]&gt;0,Weekly[[#This Row],[Actual]]=TRUE),BI521+Weekly[[#This Row],[H Odds &lt;]]-1,IF(AND(Weekly[[#This Row],[H Odds &lt;]]&lt;&gt;"",Weekly[[#This Row],[TRUES]]=0),BI521,BI521-1)))</f>
        <v>75.589999999999989</v>
      </c>
      <c r="BJ522" s="38">
        <f>IF(Weekly[[#This Row],[H Odds &lt;]]="",BJ521,IF(AND(Weekly[[#This Row],[H Odds &lt;]]&lt;&gt;"",Weekly[[#This Row],[Actual]]=TRUE),BJ521+Weekly[[#This Row],[H Odds &lt;]]-1,IF(AND(Weekly[[#This Row],[H Odds &lt;]]&lt;&gt;"",Weekly[[#This Row],[Actual]]=FALSE),BJ521-1,BJ521)))</f>
        <v>77.489999999999995</v>
      </c>
      <c r="BK522" s="58">
        <f>IF(AND(Weekly[[#This Row],[TRUES]]&gt;4,Weekly[[#This Row],[Actual]]=TRUE),BK521+Weekly[[#This Row],[BF H Odds]]-1,IF(AND(Weekly[[#This Row],[FALSES]]&gt;4,Weekly[[#This Row],[Actual]]=FALSE),BK521+Weekly[[#This Row],[BF V Odds]]-1,IF(AND(Weekly[[#This Row],[TRUES]]&gt;4,Weekly[[#This Row],[Actual]]=FALSE),BK521-1,IF(AND(Weekly[[#This Row],[FALSES]]&gt;4,Weekly[[#This Row],[Actual]]=TRUE),BK521-1,BK521))))</f>
        <v>-4.5499999999999705</v>
      </c>
      <c r="BL522" s="58">
        <f>IF(AND(Weekly[[#This Row],[TRUES]]&gt;5,Weekly[[#This Row],[Actual]]=TRUE),BL521+Weekly[[#This Row],[BF H Odds]]-1,IF(AND(Weekly[[#This Row],[FALSES]]&gt;5,Weekly[[#This Row],[Actual]]=FALSE),BL521+Weekly[[#This Row],[BF V Odds]]-1,IF(AND(Weekly[[#This Row],[TRUES]]&gt;5,Weekly[[#This Row],[Actual]]=FALSE),BL521-1,IF(AND(Weekly[[#This Row],[FALSES]]&gt;5,Weekly[[#This Row],[Actual]]=TRUE),BL521-1,BL521))))</f>
        <v>5.6700000000000212</v>
      </c>
      <c r="BM522" s="58">
        <f>IF(AND(Weekly[[#This Row],[TRUES]]&gt;6,Weekly[[#This Row],[Actual]]=TRUE),BM521+Weekly[[#This Row],[BF H Odds]]-1,IF(AND(Weekly[[#This Row],[FALSES]]&gt;6,Weekly[[#This Row],[Actual]]=FALSE),BM521+Weekly[[#This Row],[BF V Odds]]-1,IF(AND(Weekly[[#This Row],[TRUES]]&gt;6,Weekly[[#This Row],[Actual]]=FALSE),BM521-1,IF(AND(Weekly[[#This Row],[FALSES]]&gt;6,Weekly[[#This Row],[Actual]]=TRUE),BM521-1,BM521))))</f>
        <v>35.980000000000011</v>
      </c>
    </row>
    <row r="523" spans="1:65" x14ac:dyDescent="0.25">
      <c r="A523" s="34"/>
      <c r="B523" s="10">
        <v>44308</v>
      </c>
      <c r="C523" s="17" t="s">
        <v>24</v>
      </c>
      <c r="D523" s="15" t="s">
        <v>36</v>
      </c>
      <c r="E523" t="b">
        <v>0</v>
      </c>
      <c r="F523" t="b">
        <v>1</v>
      </c>
      <c r="G523" t="b">
        <v>1</v>
      </c>
      <c r="H523" t="b">
        <v>1</v>
      </c>
      <c r="I523" t="b">
        <v>1</v>
      </c>
      <c r="J523" t="b">
        <v>0</v>
      </c>
      <c r="K523" t="b">
        <v>0</v>
      </c>
      <c r="L523" t="b">
        <v>0</v>
      </c>
      <c r="M523" t="s">
        <v>101</v>
      </c>
      <c r="N523">
        <v>27.95</v>
      </c>
      <c r="O523">
        <f>IF(Weekly[[#This Row],[H/V]]="H",Weekly[[#This Row],[BF H Odds]],IF(Weekly[[#This Row],[H/V]]="V",Weekly[[#This Row],[BF V Odds]],""))</f>
        <v>5.7</v>
      </c>
      <c r="P523" t="b">
        <v>1</v>
      </c>
      <c r="Q523" t="s">
        <v>76</v>
      </c>
      <c r="R523" s="35">
        <f>IFERROR(IF(Weekly[[#This Row],[Won Bet?]]="yes",R522+(Weekly[[#This Row],[BF Odds]]*Weekly[[#This Row],[BF Stake]])-Weekly[[#This Row],[BF Stake]],R522-Weekly[[#This Row],[BF Stake]]),R522)</f>
        <v>1101.5995000000003</v>
      </c>
      <c r="S523" s="9">
        <f>IFERROR(IF(Weekly[[#This Row],[Won Bet?]]="yes",S522+(((Weekly[[#This Row],[BF Odds]]*Weekly[[#This Row],[BF Stake]])-Weekly[[#This Row],[BF Stake]])*0.92),S522-Weekly[[#This Row],[BF Stake]]),S522)</f>
        <v>1034.4691399999999</v>
      </c>
      <c r="T523">
        <v>5.7</v>
      </c>
      <c r="U523">
        <v>1.2</v>
      </c>
      <c r="V523" s="24">
        <f>IF(Weekly[[#This Row],[Actual]]="","",IF(AND(Weekly[[#This Row],[SVC_P]]=Weekly[[#This Row],[Actual]],Weekly[[#This Row],[SVC_P]]=TRUE),V522+Weekly[[#This Row],[BF H Odds]]-1,IF(AND(Weekly[[#This Row],[SVC_P]]=Weekly[[#This Row],[Actual]],Weekly[[#This Row],[SVC_P]]=FALSE),V522+Weekly[[#This Row],[BF V Odds]]-1,V522-1)))</f>
        <v>48.580000000000048</v>
      </c>
      <c r="W523" s="24">
        <f>IF(Weekly[[#This Row],[Actual]]="","",IF(AND(Weekly[[#This Row],[SVC_P]]=FALSE,Weekly[[#This Row],[Actual]]=TRUE),W522+Weekly[[#This Row],[BF H Odds]]-1,IF(AND(Weekly[[#This Row],[SVC_P]]=TRUE,Weekly[[#This Row],[Actual]]=FALSE,),W522+Weekly[[#This Row],[BF V Odds]]-1,W522-1)))</f>
        <v>-437.76000000000005</v>
      </c>
      <c r="X523" s="24">
        <f>IF(Weekly[[#This Row],[Actual]]="","",IF(AND(Weekly[[#This Row],[ADBC_P]]=Weekly[[#This Row],[Actual]],Weekly[[#This Row],[ADBC_P]]=TRUE),X522+Weekly[[#This Row],[BF H Odds]]-1,IF(AND(Weekly[[#This Row],[ADBC_P]]=Weekly[[#This Row],[Actual]],Weekly[[#This Row],[ADBC_P]]=FALSE),X522+Weekly[[#This Row],[BF V Odds]]-1,X522-1)))</f>
        <v>6.5600000000000191</v>
      </c>
      <c r="Y523" s="24">
        <f>IF(Weekly[[#This Row],[Actual]]="","",IF(AND(Weekly[[#This Row],[ADBC_P]]=FALSE,Weekly[[#This Row],[Actual]]=TRUE),Y522+Weekly[[#This Row],[BF H Odds]]-1,IF(AND(Weekly[[#This Row],[ADBC_P]]=TRUE,Weekly[[#This Row],[Actual]]=FALSE),Y522+Weekly[[#This Row],[BF V Odds]]-1,Y522-1)))</f>
        <v>68.409999999999982</v>
      </c>
      <c r="Z523" s="24">
        <f>IF(Weekly[[#This Row],[Actual]]="","",IF(AND(Weekly[[#This Row],[RFC_P]]=Weekly[[#This Row],[Actual]],Weekly[[#This Row],[RFC_P]]=TRUE),Z522+Weekly[[#This Row],[BF H Odds]]-1,IF(AND(Weekly[[#This Row],[RFC_P]]=Weekly[[#This Row],[Actual]],Weekly[[#This Row],[RFC_P]]=FALSE),Z522+Weekly[[#This Row],[BF V Odds]]-1,Z522-1)))</f>
        <v>26.900000000000013</v>
      </c>
      <c r="AA523" s="24">
        <f>IF(Weekly[[#This Row],[Actual]]="","",IF(AND(Weekly[[#This Row],[RFC_P]]=FALSE,Weekly[[#This Row],[Actual]]=TRUE),AA522+Weekly[[#This Row],[BF H Odds]]-1,IF(AND(Weekly[[#This Row],[RFC_P]]=TRUE,Weekly[[#This Row],[Actual]]=FALSE),AA522+Weekly[[#This Row],[BF V Odds]]-1,AA522-1)))</f>
        <v>48.069999999999972</v>
      </c>
      <c r="AB523" s="24">
        <f>IF(Weekly[[#This Row],[Actual]]="","",IF(AND(Weekly[[#This Row],[GBC_P]]=Weekly[[#This Row],[Actual]],Weekly[[#This Row],[GBC_P]]=TRUE),AB522+Weekly[[#This Row],[BF H Odds]]-1,IF(AND(Weekly[[#This Row],[GBC_P]]=Weekly[[#This Row],[Actual]],Weekly[[#This Row],[GBC_P]]=FALSE),AB522+Weekly[[#This Row],[BF V Odds]]-1,AB522-1)))</f>
        <v>3.5300000000000056</v>
      </c>
      <c r="AC523" s="24">
        <f>IF(Weekly[[#This Row],[Actual]]="","",IF(AND(Weekly[[#This Row],[GBC_P]]=FALSE,Weekly[[#This Row],[Actual]]=TRUE),AC522+Weekly[[#This Row],[BF H Odds]]-1,IF(AND(Weekly[[#This Row],[GBC_P]]=TRUE,Weekly[[#This Row],[Actual]]=FALSE),AC522+Weekly[[#This Row],[BF V Odds]]-1,AC522-1)))</f>
        <v>71.439999999999941</v>
      </c>
      <c r="AD523" s="24">
        <f>IF(Weekly[[#This Row],[Actual]]="","",IF(AND(Weekly[[#This Row],[HGBC_P]]=Weekly[[#This Row],[Actual]],Weekly[[#This Row],[HGBC_P]]=TRUE),AD522+Weekly[[#This Row],[BF H Odds]]-1,IF(AND(Weekly[[#This Row],[HGBC_P]]=Weekly[[#This Row],[Actual]],Weekly[[#This Row],[HGBC_P]]=FALSE),AD522+Weekly[[#This Row],[BF V Odds]]-1,AD522-1)))</f>
        <v>-0.86999999999997479</v>
      </c>
      <c r="AE523" s="24">
        <f>IF(Weekly[[#This Row],[Actual]]="","",IF(AND(Weekly[[#This Row],[HGBC_P]]=FALSE,Weekly[[#This Row],[Actual]]=TRUE),AE522+Weekly[[#This Row],[BF H Odds]]-1,IF(AND(Weekly[[#This Row],[HGBC_P]]=TRUE,Weekly[[#This Row],[Actual]]=FALSE),AE522+Weekly[[#This Row],[BF V Odds]]-1,AE522-1)))</f>
        <v>75.839999999999975</v>
      </c>
      <c r="AF523" s="24">
        <f>IF(Weekly[[#This Row],[Actual]]="","",IF(AND(Weekly[[#This Row],[XGB_P]]=Weekly[[#This Row],[Actual]],Weekly[[#This Row],[XGB_P]]=TRUE),AF522+Weekly[[#This Row],[BF H Odds]]-1,IF(AND(Weekly[[#This Row],[XGB_P]]=Weekly[[#This Row],[Actual]],Weekly[[#This Row],[XGB_P]]=FALSE),AF522+Weekly[[#This Row],[BF V Odds]]-1,AF522-1)))</f>
        <v>28.510000000000023</v>
      </c>
      <c r="AG523" s="24">
        <f>IF(Weekly[[#This Row],[Actual]]="","",IF(AND(Weekly[[#This Row],[XGB_P]]=FALSE,Weekly[[#This Row],[Actual]]=TRUE),AG522+Weekly[[#This Row],[BF H Odds]]-1,IF(AND(Weekly[[#This Row],[XGB_P]]=TRUE,Weekly[[#This Row],[Actual]]=FALSE),AG522+Weekly[[#This Row],[BF V Odds]]-1,AG522-1)))</f>
        <v>46.459999999999994</v>
      </c>
      <c r="AH523" s="24">
        <f>IF(Weekly[[#This Row],[Actual]]="","",IF(AND(Weekly[[#This Row],[QDA_P]]=Weekly[[#This Row],[Actual]],Weekly[[#This Row],[QDA_P]]=TRUE),AH522+Weekly[[#This Row],[BF H Odds]]-1,IF(AND(Weekly[[#This Row],[QDA_P]]=Weekly[[#This Row],[Actual]],Weekly[[#This Row],[QDA_P]]=FALSE),AH522+Weekly[[#This Row],[BF V Odds]]-1,AH522-1)))</f>
        <v>-14.109999999999989</v>
      </c>
      <c r="AI523" s="24">
        <f>IF(Weekly[[#This Row],[Actual]]="","",IF(AND(Weekly[[#This Row],[QDA_P]]=FALSE,Weekly[[#This Row],[Actual]]=TRUE),AI522+Weekly[[#This Row],[BF H Odds]]-1,IF(AND(Weekly[[#This Row],[QDA_P]]=TRUE,Weekly[[#This Row],[Actual]]=FALSE),AI522+Weekly[[#This Row],[BF V Odds]]-1,AI522-1)))</f>
        <v>89.079999999999984</v>
      </c>
      <c r="AJ523" s="24">
        <f>IF(Weekly[[#This Row],[Actual]]="","",IF(AND(Weekly[[#This Row],[KNC_P]]=FALSE,Weekly[[#This Row],[Actual]]=TRUE),AJ522+Weekly[[#This Row],[BF H Odds]]-1,IF(AND(Weekly[[#This Row],[KNC_P]]=TRUE,Weekly[[#This Row],[Actual]]=FALSE),AJ522+Weekly[[#This Row],[BF V Odds]]-1,AJ522-1)))</f>
        <v>66.289999999999964</v>
      </c>
      <c r="AK523" s="24">
        <f>IF(Weekly[[#This Row],[Actual]]="","",IF(AND(Weekly[[#This Row],[KNC_P]]=FALSE,Weekly[[#This Row],[Actual]]=TRUE),AK522+Weekly[[#This Row],[BF H Odds]]-1,IF(AND(Weekly[[#This Row],[KNC_P]]=TRUE,Weekly[[#This Row],[Actual]]=FALSE),AK522+Weekly[[#This Row],[BF V Odds]]-1,AK522-1)))</f>
        <v>65.189999999999955</v>
      </c>
      <c r="AL523" s="30">
        <f>IF(Weekly[[#This Row],[Actual]]="","",COUNTIF(Weekly[[#This Row],[SVC_P]:[QDA_P]],TRUE))</f>
        <v>4</v>
      </c>
      <c r="AM523" s="30">
        <f>IF(Weekly[[#This Row],[Actual]]="","",COUNTIF(Weekly[[#This Row],[SVC_P]:[QDA_P]],FALSE))</f>
        <v>3</v>
      </c>
      <c r="AN523" s="36">
        <f>IF(AND(Weekly[[#This Row],[BF V Odds]]&gt;$BO$6,Weekly[[#This Row],[BF V Odds]] &lt; $BO$7),Weekly[[#This Row],[BF V Odds]],"")</f>
        <v>5.7</v>
      </c>
      <c r="AO523" s="36" t="str">
        <f>IF(AND(Weekly[[#This Row],[BF H Odds]]&gt;$BO$6, Weekly[[#This Row],[BF H Odds]] &lt; $BO$7),Weekly[[#This Row],[BF H Odds]],"")</f>
        <v/>
      </c>
      <c r="AP523" s="37">
        <f>IF(AND(Weekly[[#This Row],[V Odds &lt;]]="",Weekly[[#This Row],[H Odds &lt;]]=""),AP522,IF(AND(Weekly[[#This Row],[H Odds &lt;]]&lt;&gt;"",Weekly[[#This Row],[SVC_P]]=TRUE,Weekly[[#This Row],[Actual]]=TRUE),AP522+Weekly[[#This Row],[H Odds &lt;]]-1,IF(AND(Weekly[[#This Row],[V Odds &lt;]]&lt;&gt;"",Weekly[[#This Row],[SVC_P]]=FALSE,Weekly[[#This Row],[Actual]]=FALSE),AP522+Weekly[[#This Row],[V Odds &lt;]]-1,IF(AND(Weekly[[#This Row],[V Odds &lt;]]&lt;&gt;"",Weekly[[#This Row],[SVC_P]]=FALSE,Weekly[[#This Row],[Actual]]=TRUE),AP522-1,IF(AND(Weekly[[#This Row],[H Odds &lt;]]&lt;&gt;"",Weekly[[#This Row],[SVC_P]]=TRUE,Weekly[[#This Row],[Actual]]=FALSE),AP522-1,AP522)))))</f>
        <v>79.63000000000001</v>
      </c>
      <c r="AQ523" s="37">
        <f>IF(AND(Weekly[[#This Row],[V Odds &lt;]]="",Weekly[[#This Row],[H Odds &lt;]]=""),AQ522,IF(AND(Weekly[[#This Row],[H Odds &lt;]]&lt;&gt;"",Weekly[[#This Row],[ADBC_P]]=TRUE,Weekly[[#This Row],[Actual]]=TRUE),AQ522+Weekly[[#This Row],[H Odds &lt;]]-1,IF(AND(Weekly[[#This Row],[V Odds &lt;]]&lt;&gt;"",Weekly[[#This Row],[ADBC_P]]=FALSE,Weekly[[#This Row],[Actual]]=FALSE),AQ522+Weekly[[#This Row],[V Odds &lt;]]-1,IF(AND(Weekly[[#This Row],[V Odds &lt;]]&lt;&gt;"",Weekly[[#This Row],[ADBC_P]]=FALSE,Weekly[[#This Row],[Actual]]=TRUE),AQ522-1,IF(AND(Weekly[[#This Row],[H Odds &lt;]]&lt;&gt;"",Weekly[[#This Row],[ADBC_P]]=TRUE,Weekly[[#This Row],[Actual]]=FALSE),AQ522-1,AQ522)))))</f>
        <v>50.33</v>
      </c>
      <c r="AR523" s="37">
        <f>IF(AND(Weekly[[#This Row],[V Odds &lt;]]="",Weekly[[#This Row],[H Odds &lt;]]=""),AR522,IF(AND(Weekly[[#This Row],[H Odds &lt;]]&lt;&gt;"",Weekly[[#This Row],[RFC_P]]=TRUE,Weekly[[#This Row],[Actual]]=TRUE),AR522+Weekly[[#This Row],[H Odds &lt;]]-1,IF(AND(Weekly[[#This Row],[V Odds &lt;]]&lt;&gt;"",Weekly[[#This Row],[RFC_P]]=FALSE,Weekly[[#This Row],[Actual]]=FALSE),AR522+Weekly[[#This Row],[V Odds &lt;]]-1,IF(AND(Weekly[[#This Row],[V Odds &lt;]]&lt;&gt;"",Weekly[[#This Row],[RFC_P]]=FALSE,Weekly[[#This Row],[Actual]]=TRUE),AR522-1,IF(AND(Weekly[[#This Row],[H Odds &lt;]]&lt;&gt;"",Weekly[[#This Row],[RFC_P]]=TRUE,Weekly[[#This Row],[Actual]]=FALSE),AR522-1,AR522)))))</f>
        <v>69.439999999999984</v>
      </c>
      <c r="AS523" s="37">
        <f>IF(AND(Weekly[[#This Row],[V Odds &lt;]]="",Weekly[[#This Row],[H Odds &lt;]]=""),AS522,IF(AND(Weekly[[#This Row],[H Odds &lt;]]&lt;&gt;"",Weekly[[#This Row],[GBC_P]]=TRUE,Weekly[[#This Row],[Actual]]=TRUE),AS522+Weekly[[#This Row],[H Odds &lt;]]-1,IF(AND(Weekly[[#This Row],[V Odds &lt;]]&lt;&gt;"",Weekly[[#This Row],[GBC_P]]=FALSE,Weekly[[#This Row],[Actual]]=FALSE),AS522+Weekly[[#This Row],[V Odds &lt;]]-1,IF(AND(Weekly[[#This Row],[V Odds &lt;]]&lt;&gt;"",Weekly[[#This Row],[GBC_P]]=FALSE,Weekly[[#This Row],[Actual]]=TRUE),AS522-1,IF(AND(Weekly[[#This Row],[H Odds &lt;]]&lt;&gt;"",Weekly[[#This Row],[GBC_P]]=TRUE,Weekly[[#This Row],[Actual]]=FALSE),AS522-1,AS522)))))</f>
        <v>57.78</v>
      </c>
      <c r="AT523" s="37">
        <f>IF(AND(Weekly[[#This Row],[V Odds &lt;]]="",Weekly[[#This Row],[H Odds &lt;]]=""),AT522,IF(AND(Weekly[[#This Row],[H Odds &lt;]]&lt;&gt;"",Weekly[[#This Row],[HGBC_P]]=TRUE,Weekly[[#This Row],[Actual]]=TRUE),AT522+Weekly[[#This Row],[H Odds &lt;]]-1,IF(AND(Weekly[[#This Row],[V Odds &lt;]]&lt;&gt;"",Weekly[[#This Row],[HGBC_P]]=FALSE,Weekly[[#This Row],[Actual]]=FALSE),AT522+Weekly[[#This Row],[V Odds &lt;]]-1,IF(AND(Weekly[[#This Row],[V Odds &lt;]]&lt;&gt;"",Weekly[[#This Row],[HGBC_P]]=FALSE,Weekly[[#This Row],[Actual]]=TRUE),AT522-1,IF(AND(Weekly[[#This Row],[H Odds &lt;]]&lt;&gt;"",Weekly[[#This Row],[HGBC_P]]=TRUE,Weekly[[#This Row],[Actual]]=FALSE),AT522-1,AT522)))))</f>
        <v>53.16</v>
      </c>
      <c r="AU523" s="37">
        <f>IF(AND(Weekly[[#This Row],[V Odds &lt;]]="",Weekly[[#This Row],[H Odds &lt;]]=""),AU522,IF(AND(Weekly[[#This Row],[H Odds &lt;]]&lt;&gt;"",Weekly[[#This Row],[XGB_P]]=TRUE,Weekly[[#This Row],[Actual]]=TRUE),AU522+Weekly[[#This Row],[H Odds &lt;]]-1,IF(AND(Weekly[[#This Row],[V Odds &lt;]]&lt;&gt;"",Weekly[[#This Row],[XGB_P]]=FALSE,Weekly[[#This Row],[Actual]]=FALSE),AU522+Weekly[[#This Row],[V Odds &lt;]]-1,IF(AND(Weekly[[#This Row],[V Odds &lt;]]&lt;&gt;"",Weekly[[#This Row],[XGB_P]]=FALSE,Weekly[[#This Row],[Actual]]=TRUE),AU522-1,IF(AND(Weekly[[#This Row],[H Odds &lt;]]&lt;&gt;"",Weekly[[#This Row],[XGB_P]]=TRUE,Weekly[[#This Row],[Actual]]=FALSE),AU522-1,AU522)))))</f>
        <v>64.760000000000005</v>
      </c>
      <c r="AV523" s="37">
        <f>IF(AND(Weekly[[#This Row],[V Odds &lt;]]="",Weekly[[#This Row],[H Odds &lt;]]=""),AV522,IF(AND(Weekly[[#This Row],[H Odds &lt;]]&lt;&gt;"",Weekly[[#This Row],[QDA_P]]=TRUE,Weekly[[#This Row],[Actual]]=TRUE),AV522+Weekly[[#This Row],[H Odds &lt;]]-1,IF(AND(Weekly[[#This Row],[V Odds &lt;]]&lt;&gt;"",Weekly[[#This Row],[QDA_P]]=FALSE,Weekly[[#This Row],[Actual]]=FALSE),AV522+Weekly[[#This Row],[V Odds &lt;]]-1,IF(AND(Weekly[[#This Row],[V Odds &lt;]]&lt;&gt;"",Weekly[[#This Row],[QDA_P]]=FALSE,Weekly[[#This Row],[Actual]]=TRUE),AV522-1,IF(AND(Weekly[[#This Row],[H Odds &lt;]]&lt;&gt;"",Weekly[[#This Row],[QDA_P]]=TRUE,Weekly[[#This Row],[Actual]]=FALSE),AV522-1,AV522)))))</f>
        <v>59.299999999999983</v>
      </c>
      <c r="AW523" s="37">
        <f>IF(AND(Weekly[[#This Row],[H Odds &lt;]]="",Weekly[[#This Row],[V Odds &lt;]]=""),AW522,IF(AND(Weekly[[#This Row],[KNC_P]]=Weekly[[#This Row],[Actual]],Weekly[[#This Row],[KNC_P]]=TRUE),AW522+Weekly[[#This Row],[BF H Odds]]-1,IF(AND(Weekly[[#This Row],[KNC_P]]=Weekly[[#This Row],[Actual]],Weekly[[#This Row],[KNC_P]]=FALSE),AW522+Weekly[[#This Row],[BF V Odds]]-1,AW522-1)))</f>
        <v>50.220000000000006</v>
      </c>
      <c r="AX523" s="37">
        <f>IF(AND(Weekly[[#This Row],[V Odds &lt;]]="",Weekly[[#This Row],[H Odds &lt;]]=""),AX522,IF(AND(Weekly[[#This Row],[V Odds &lt;]]&lt;&gt;"",Weekly[[#This Row],[FALSES]]&gt;0,Weekly[[#This Row],[Actual]]=FALSE),AX522+Weekly[[#This Row],[V Odds &lt;]]-1,IF(AND(Weekly[[#This Row],[H Odds &lt;]]&lt;&gt;"",Weekly[[#This Row],[TRUES]]&gt;0,Weekly[[#This Row],[Actual]]=TRUE),AX522+Weekly[[#This Row],[H Odds &lt;]]-1,IF(AND(Weekly[[#This Row],[V Odds &lt;]]&lt;&gt;"",Weekly[[#This Row],[FALSES]]=0),AX522,IF(AND(Weekly[[#This Row],[H Odds &lt;]]&lt;&gt;"",Weekly[[#This Row],[TRUES]]=0),AX522,AX522-1)))))</f>
        <v>105.49999999999996</v>
      </c>
      <c r="AY523" s="37">
        <f>IF(AND(Weekly[[#This Row],[V Odds &lt;]]="",Weekly[[#This Row],[H Odds &lt;]]=""),AY522,IF(AND(Weekly[[#This Row],[V Odds &lt;]]&lt;&gt;"",Weekly[[#This Row],[FALSES]]&gt;0,Weekly[[#This Row],[Actual]]=FALSE),AY522+((Weekly[[#This Row],[V Odds &lt;]]-1)*0.92),IF(AND(Weekly[[#This Row],[H Odds &lt;]]&lt;&gt;"",Weekly[[#This Row],[TRUES]]&gt;0,Weekly[[#This Row],[Actual]]=TRUE),AY522+((Weekly[[#This Row],[H Odds &lt;]]-1)*0.92),IF(AND(Weekly[[#This Row],[V Odds &lt;]]&lt;&gt;"",Weekly[[#This Row],[FALSES]]=0),AY522,IF(AND(Weekly[[#This Row],[H Odds &lt;]]&lt;&gt;"",Weekly[[#This Row],[TRUES]]=0),AY522,AY522-1)))))</f>
        <v>94.100000000000023</v>
      </c>
      <c r="AZ523" s="37">
        <f>IF(AND(Weekly[[#This Row],[V Odds &lt;]]="",Weekly[[#This Row],[H Odds &lt;]]=""),AZ522,IF(AND(Weekly[[#This Row],[V Odds &lt;]]&lt;&gt;"",Weekly[[#This Row],[Actual]]=FALSE),AZ522+Weekly[[#This Row],[V Odds &lt;]]-1,IF(AND(Weekly[[#This Row],[H Odds &lt;]]&lt;&gt;"",Weekly[[#This Row],[Actual]]=TRUE),AZ522+Weekly[[#This Row],[H Odds &lt;]]-1,AZ522-1)))</f>
        <v>95.96999999999997</v>
      </c>
      <c r="BA523" s="38">
        <f>IF(Weekly[[#This Row],[H Odds &lt;]]="",BA522,IF(AND(Weekly[[#This Row],[H Odds &lt;]]&lt;&gt;"",Weekly[[#This Row],[SVC_P]]=TRUE,Weekly[[#This Row],[Actual]]=TRUE),BA522+Weekly[[#This Row],[H Odds &lt;]]-1,IF(AND(Weekly[[#This Row],[H Odds &lt;]]&lt;&gt;"",Weekly[[#This Row],[SVC_P]]=TRUE,Weekly[[#This Row],[Actual]]=FALSE),BA522-1,BA522)))</f>
        <v>77.589999999999989</v>
      </c>
      <c r="BB523" s="38">
        <f>IF(Weekly[[#This Row],[H Odds &lt;]]="",BB522,IF(AND(Weekly[[#This Row],[H Odds &lt;]]&lt;&gt;"",Weekly[[#This Row],[ADBC_P]]=TRUE,Weekly[[#This Row],[Actual]]=TRUE),BB522+Weekly[[#This Row],[H Odds &lt;]]-1,IF(AND(Weekly[[#This Row],[H Odds &lt;]]&lt;&gt;"",Weekly[[#This Row],[ADBC_P]]=TRUE,Weekly[[#This Row],[Actual]]=FALSE),BB522-1,BB522)))</f>
        <v>49.41</v>
      </c>
      <c r="BC523" s="38">
        <f>IF(Weekly[[#This Row],[H Odds &lt;]]="",BC522,IF(AND(Weekly[[#This Row],[H Odds &lt;]]&lt;&gt;"",Weekly[[#This Row],[RFC_P]]=TRUE,Weekly[[#This Row],[Actual]]=TRUE),BC522+Weekly[[#This Row],[H Odds &lt;]]-1,IF(AND(Weekly[[#This Row],[H Odds &lt;]]&lt;&gt;"",Weekly[[#This Row],[RFC_P]]=TRUE,Weekly[[#This Row],[Actual]]=FALSE),BC522-1,BC522)))</f>
        <v>51.109999999999992</v>
      </c>
      <c r="BD523" s="38">
        <f>IF(Weekly[[#This Row],[H Odds &lt;]]="",BD522,IF(AND(Weekly[[#This Row],[H Odds &lt;]]&lt;&gt;"",Weekly[[#This Row],[GBC_P]]=TRUE,Weekly[[#This Row],[Actual]]=TRUE),BD522+Weekly[[#This Row],[H Odds &lt;]]-1,IF(AND(Weekly[[#This Row],[H Odds &lt;]]&lt;&gt;"",Weekly[[#This Row],[GBC_P]]=TRUE,Weekly[[#This Row],[Actual]]=FALSE),BD522-1,BD522)))</f>
        <v>51.110000000000007</v>
      </c>
      <c r="BE523" s="38">
        <f>IF(Weekly[[#This Row],[H Odds &lt;]]="",BE522,IF(AND(Weekly[[#This Row],[H Odds &lt;]]&lt;&gt;"",Weekly[[#This Row],[HGBC_P]]=TRUE,Weekly[[#This Row],[Actual]]=TRUE),BE522+Weekly[[#This Row],[H Odds &lt;]]-1,IF(AND(Weekly[[#This Row],[H Odds &lt;]]&lt;&gt;"",Weekly[[#This Row],[HGBC_P]]=TRUE,Weekly[[#This Row],[Actual]]=FALSE),BE522-1,BE522)))</f>
        <v>55.459999999999994</v>
      </c>
      <c r="BF523" s="38">
        <f>IF(Weekly[[#This Row],[H Odds &lt;]]="",BF522,IF(AND(Weekly[[#This Row],[H Odds &lt;]]&lt;&gt;"",Weekly[[#This Row],[XGB_P]]=TRUE,Weekly[[#This Row],[Actual]]=TRUE),BF522+Weekly[[#This Row],[H Odds &lt;]]-1,IF(AND(Weekly[[#This Row],[H Odds &lt;]]&lt;&gt;"",Weekly[[#This Row],[XGB_P]]=TRUE,Weekly[[#This Row],[Actual]]=FALSE),BF522-1,BF522)))</f>
        <v>61.08</v>
      </c>
      <c r="BG523" s="38">
        <f>IF(Weekly[[#This Row],[H Odds &lt;]]="",BG522,IF(AND(Weekly[[#This Row],[H Odds &lt;]]&lt;&gt;"",Weekly[[#This Row],[QDA_P]]=TRUE,Weekly[[#This Row],[Actual]]=TRUE),BG522+Weekly[[#This Row],[H Odds &lt;]]-1,IF(AND(Weekly[[#This Row],[H Odds &lt;]]&lt;&gt;"",Weekly[[#This Row],[QDA_P]]=TRUE,Weekly[[#This Row],[Actual]]=FALSE),BG522-1,BG522)))</f>
        <v>47.429999999999993</v>
      </c>
      <c r="BH523" s="38">
        <f>IF(Weekly[[#This Row],[H Odds &lt;]]="",BH522,IF(AND(Weekly[[#This Row],[H Odds &lt;]]&lt;&gt;"",Weekly[[#This Row],[KNC_P]]=TRUE,Weekly[[#This Row],[Actual]]=TRUE),BH522+Weekly[[#This Row],[H Odds &lt;]]-1,IF(AND(Weekly[[#This Row],[H Odds &lt;]]&lt;&gt;"",Weekly[[#This Row],[KNC_P]]=TRUE,Weekly[[#This Row],[Actual]]=FALSE),BH522-1,BH522)))</f>
        <v>55.499999999999993</v>
      </c>
      <c r="BI523" s="38">
        <f>IF(Weekly[[#This Row],[H Odds &lt;]]="",BI522,IF(AND(Weekly[[#This Row],[H Odds &lt;]]&lt;&gt;"",Weekly[[#This Row],[TRUES]]&gt;0,Weekly[[#This Row],[Actual]]=TRUE),BI522+Weekly[[#This Row],[H Odds &lt;]]-1,IF(AND(Weekly[[#This Row],[H Odds &lt;]]&lt;&gt;"",Weekly[[#This Row],[TRUES]]=0),BI522,BI522-1)))</f>
        <v>75.589999999999989</v>
      </c>
      <c r="BJ523" s="38">
        <f>IF(Weekly[[#This Row],[H Odds &lt;]]="",BJ522,IF(AND(Weekly[[#This Row],[H Odds &lt;]]&lt;&gt;"",Weekly[[#This Row],[Actual]]=TRUE),BJ522+Weekly[[#This Row],[H Odds &lt;]]-1,IF(AND(Weekly[[#This Row],[H Odds &lt;]]&lt;&gt;"",Weekly[[#This Row],[Actual]]=FALSE),BJ522-1,BJ522)))</f>
        <v>77.489999999999995</v>
      </c>
      <c r="BK523" s="58">
        <f>IF(AND(Weekly[[#This Row],[TRUES]]&gt;4,Weekly[[#This Row],[Actual]]=TRUE),BK522+Weekly[[#This Row],[BF H Odds]]-1,IF(AND(Weekly[[#This Row],[FALSES]]&gt;4,Weekly[[#This Row],[Actual]]=FALSE),BK522+Weekly[[#This Row],[BF V Odds]]-1,IF(AND(Weekly[[#This Row],[TRUES]]&gt;4,Weekly[[#This Row],[Actual]]=FALSE),BK522-1,IF(AND(Weekly[[#This Row],[FALSES]]&gt;4,Weekly[[#This Row],[Actual]]=TRUE),BK522-1,BK522))))</f>
        <v>-4.5499999999999705</v>
      </c>
      <c r="BL523" s="58">
        <f>IF(AND(Weekly[[#This Row],[TRUES]]&gt;5,Weekly[[#This Row],[Actual]]=TRUE),BL522+Weekly[[#This Row],[BF H Odds]]-1,IF(AND(Weekly[[#This Row],[FALSES]]&gt;5,Weekly[[#This Row],[Actual]]=FALSE),BL522+Weekly[[#This Row],[BF V Odds]]-1,IF(AND(Weekly[[#This Row],[TRUES]]&gt;5,Weekly[[#This Row],[Actual]]=FALSE),BL522-1,IF(AND(Weekly[[#This Row],[FALSES]]&gt;5,Weekly[[#This Row],[Actual]]=TRUE),BL522-1,BL522))))</f>
        <v>5.6700000000000212</v>
      </c>
      <c r="BM523" s="58">
        <f>IF(AND(Weekly[[#This Row],[TRUES]]&gt;6,Weekly[[#This Row],[Actual]]=TRUE),BM522+Weekly[[#This Row],[BF H Odds]]-1,IF(AND(Weekly[[#This Row],[FALSES]]&gt;6,Weekly[[#This Row],[Actual]]=FALSE),BM522+Weekly[[#This Row],[BF V Odds]]-1,IF(AND(Weekly[[#This Row],[TRUES]]&gt;6,Weekly[[#This Row],[Actual]]=FALSE),BM522-1,IF(AND(Weekly[[#This Row],[FALSES]]&gt;6,Weekly[[#This Row],[Actual]]=TRUE),BM522-1,BM522))))</f>
        <v>35.980000000000011</v>
      </c>
    </row>
    <row r="524" spans="1:65" x14ac:dyDescent="0.25">
      <c r="A524" s="34"/>
      <c r="B524" s="10">
        <v>44308</v>
      </c>
      <c r="C524" s="17" t="s">
        <v>27</v>
      </c>
      <c r="D524" s="15" t="s">
        <v>35</v>
      </c>
      <c r="E524" t="b">
        <v>1</v>
      </c>
      <c r="F524" t="b">
        <v>1</v>
      </c>
      <c r="G524" t="b">
        <v>1</v>
      </c>
      <c r="H524" t="b">
        <v>1</v>
      </c>
      <c r="I524" t="b">
        <v>1</v>
      </c>
      <c r="J524" t="b">
        <v>1</v>
      </c>
      <c r="K524" t="b">
        <v>1</v>
      </c>
      <c r="L524" t="b">
        <v>1</v>
      </c>
      <c r="O524" t="str">
        <f>IF(Weekly[[#This Row],[H/V]]="H",Weekly[[#This Row],[BF H Odds]],IF(Weekly[[#This Row],[H/V]]="V",Weekly[[#This Row],[BF V Odds]],""))</f>
        <v/>
      </c>
      <c r="P524" t="b">
        <v>1</v>
      </c>
      <c r="R524" s="35">
        <f>IFERROR(IF(Weekly[[#This Row],[Won Bet?]]="yes",R523+(Weekly[[#This Row],[BF Odds]]*Weekly[[#This Row],[BF Stake]])-Weekly[[#This Row],[BF Stake]],R523-Weekly[[#This Row],[BF Stake]]),R523)</f>
        <v>1101.5995000000003</v>
      </c>
      <c r="S524" s="9">
        <f>IFERROR(IF(Weekly[[#This Row],[Won Bet?]]="yes",S523+(((Weekly[[#This Row],[BF Odds]]*Weekly[[#This Row],[BF Stake]])-Weekly[[#This Row],[BF Stake]])*0.92),S523-Weekly[[#This Row],[BF Stake]]),S523)</f>
        <v>1034.4691399999999</v>
      </c>
      <c r="T524">
        <v>2.04</v>
      </c>
      <c r="U524">
        <v>1.95</v>
      </c>
      <c r="V524" s="24">
        <f>IF(Weekly[[#This Row],[Actual]]="","",IF(AND(Weekly[[#This Row],[SVC_P]]=Weekly[[#This Row],[Actual]],Weekly[[#This Row],[SVC_P]]=TRUE),V523+Weekly[[#This Row],[BF H Odds]]-1,IF(AND(Weekly[[#This Row],[SVC_P]]=Weekly[[#This Row],[Actual]],Weekly[[#This Row],[SVC_P]]=FALSE),V523+Weekly[[#This Row],[BF V Odds]]-1,V523-1)))</f>
        <v>49.530000000000051</v>
      </c>
      <c r="W524" s="24">
        <f>IF(Weekly[[#This Row],[Actual]]="","",IF(AND(Weekly[[#This Row],[SVC_P]]=FALSE,Weekly[[#This Row],[Actual]]=TRUE),W523+Weekly[[#This Row],[BF H Odds]]-1,IF(AND(Weekly[[#This Row],[SVC_P]]=TRUE,Weekly[[#This Row],[Actual]]=FALSE,),W523+Weekly[[#This Row],[BF V Odds]]-1,W523-1)))</f>
        <v>-438.76000000000005</v>
      </c>
      <c r="X524" s="24">
        <f>IF(Weekly[[#This Row],[Actual]]="","",IF(AND(Weekly[[#This Row],[ADBC_P]]=Weekly[[#This Row],[Actual]],Weekly[[#This Row],[ADBC_P]]=TRUE),X523+Weekly[[#This Row],[BF H Odds]]-1,IF(AND(Weekly[[#This Row],[ADBC_P]]=Weekly[[#This Row],[Actual]],Weekly[[#This Row],[ADBC_P]]=FALSE),X523+Weekly[[#This Row],[BF V Odds]]-1,X523-1)))</f>
        <v>7.5100000000000193</v>
      </c>
      <c r="Y524" s="24">
        <f>IF(Weekly[[#This Row],[Actual]]="","",IF(AND(Weekly[[#This Row],[ADBC_P]]=FALSE,Weekly[[#This Row],[Actual]]=TRUE),Y523+Weekly[[#This Row],[BF H Odds]]-1,IF(AND(Weekly[[#This Row],[ADBC_P]]=TRUE,Weekly[[#This Row],[Actual]]=FALSE),Y523+Weekly[[#This Row],[BF V Odds]]-1,Y523-1)))</f>
        <v>67.409999999999982</v>
      </c>
      <c r="Z524" s="24">
        <f>IF(Weekly[[#This Row],[Actual]]="","",IF(AND(Weekly[[#This Row],[RFC_P]]=Weekly[[#This Row],[Actual]],Weekly[[#This Row],[RFC_P]]=TRUE),Z523+Weekly[[#This Row],[BF H Odds]]-1,IF(AND(Weekly[[#This Row],[RFC_P]]=Weekly[[#This Row],[Actual]],Weekly[[#This Row],[RFC_P]]=FALSE),Z523+Weekly[[#This Row],[BF V Odds]]-1,Z523-1)))</f>
        <v>27.850000000000012</v>
      </c>
      <c r="AA524" s="24">
        <f>IF(Weekly[[#This Row],[Actual]]="","",IF(AND(Weekly[[#This Row],[RFC_P]]=FALSE,Weekly[[#This Row],[Actual]]=TRUE),AA523+Weekly[[#This Row],[BF H Odds]]-1,IF(AND(Weekly[[#This Row],[RFC_P]]=TRUE,Weekly[[#This Row],[Actual]]=FALSE),AA523+Weekly[[#This Row],[BF V Odds]]-1,AA523-1)))</f>
        <v>47.069999999999972</v>
      </c>
      <c r="AB524" s="24">
        <f>IF(Weekly[[#This Row],[Actual]]="","",IF(AND(Weekly[[#This Row],[GBC_P]]=Weekly[[#This Row],[Actual]],Weekly[[#This Row],[GBC_P]]=TRUE),AB523+Weekly[[#This Row],[BF H Odds]]-1,IF(AND(Weekly[[#This Row],[GBC_P]]=Weekly[[#This Row],[Actual]],Weekly[[#This Row],[GBC_P]]=FALSE),AB523+Weekly[[#This Row],[BF V Odds]]-1,AB523-1)))</f>
        <v>4.4800000000000058</v>
      </c>
      <c r="AC524" s="24">
        <f>IF(Weekly[[#This Row],[Actual]]="","",IF(AND(Weekly[[#This Row],[GBC_P]]=FALSE,Weekly[[#This Row],[Actual]]=TRUE),AC523+Weekly[[#This Row],[BF H Odds]]-1,IF(AND(Weekly[[#This Row],[GBC_P]]=TRUE,Weekly[[#This Row],[Actual]]=FALSE),AC523+Weekly[[#This Row],[BF V Odds]]-1,AC523-1)))</f>
        <v>70.439999999999941</v>
      </c>
      <c r="AD524" s="24">
        <f>IF(Weekly[[#This Row],[Actual]]="","",IF(AND(Weekly[[#This Row],[HGBC_P]]=Weekly[[#This Row],[Actual]],Weekly[[#This Row],[HGBC_P]]=TRUE),AD523+Weekly[[#This Row],[BF H Odds]]-1,IF(AND(Weekly[[#This Row],[HGBC_P]]=Weekly[[#This Row],[Actual]],Weekly[[#This Row],[HGBC_P]]=FALSE),AD523+Weekly[[#This Row],[BF V Odds]]-1,AD523-1)))</f>
        <v>8.0000000000025162E-2</v>
      </c>
      <c r="AE524" s="24">
        <f>IF(Weekly[[#This Row],[Actual]]="","",IF(AND(Weekly[[#This Row],[HGBC_P]]=FALSE,Weekly[[#This Row],[Actual]]=TRUE),AE523+Weekly[[#This Row],[BF H Odds]]-1,IF(AND(Weekly[[#This Row],[HGBC_P]]=TRUE,Weekly[[#This Row],[Actual]]=FALSE),AE523+Weekly[[#This Row],[BF V Odds]]-1,AE523-1)))</f>
        <v>74.839999999999975</v>
      </c>
      <c r="AF524" s="24">
        <f>IF(Weekly[[#This Row],[Actual]]="","",IF(AND(Weekly[[#This Row],[XGB_P]]=Weekly[[#This Row],[Actual]],Weekly[[#This Row],[XGB_P]]=TRUE),AF523+Weekly[[#This Row],[BF H Odds]]-1,IF(AND(Weekly[[#This Row],[XGB_P]]=Weekly[[#This Row],[Actual]],Weekly[[#This Row],[XGB_P]]=FALSE),AF523+Weekly[[#This Row],[BF V Odds]]-1,AF523-1)))</f>
        <v>29.460000000000022</v>
      </c>
      <c r="AG524" s="24">
        <f>IF(Weekly[[#This Row],[Actual]]="","",IF(AND(Weekly[[#This Row],[XGB_P]]=FALSE,Weekly[[#This Row],[Actual]]=TRUE),AG523+Weekly[[#This Row],[BF H Odds]]-1,IF(AND(Weekly[[#This Row],[XGB_P]]=TRUE,Weekly[[#This Row],[Actual]]=FALSE),AG523+Weekly[[#This Row],[BF V Odds]]-1,AG523-1)))</f>
        <v>45.459999999999994</v>
      </c>
      <c r="AH524" s="24">
        <f>IF(Weekly[[#This Row],[Actual]]="","",IF(AND(Weekly[[#This Row],[QDA_P]]=Weekly[[#This Row],[Actual]],Weekly[[#This Row],[QDA_P]]=TRUE),AH523+Weekly[[#This Row],[BF H Odds]]-1,IF(AND(Weekly[[#This Row],[QDA_P]]=Weekly[[#This Row],[Actual]],Weekly[[#This Row],[QDA_P]]=FALSE),AH523+Weekly[[#This Row],[BF V Odds]]-1,AH523-1)))</f>
        <v>-13.159999999999989</v>
      </c>
      <c r="AI524" s="24">
        <f>IF(Weekly[[#This Row],[Actual]]="","",IF(AND(Weekly[[#This Row],[QDA_P]]=FALSE,Weekly[[#This Row],[Actual]]=TRUE),AI523+Weekly[[#This Row],[BF H Odds]]-1,IF(AND(Weekly[[#This Row],[QDA_P]]=TRUE,Weekly[[#This Row],[Actual]]=FALSE),AI523+Weekly[[#This Row],[BF V Odds]]-1,AI523-1)))</f>
        <v>88.079999999999984</v>
      </c>
      <c r="AJ524" s="24">
        <f>IF(Weekly[[#This Row],[Actual]]="","",IF(AND(Weekly[[#This Row],[KNC_P]]=FALSE,Weekly[[#This Row],[Actual]]=TRUE),AJ523+Weekly[[#This Row],[BF H Odds]]-1,IF(AND(Weekly[[#This Row],[KNC_P]]=TRUE,Weekly[[#This Row],[Actual]]=FALSE),AJ523+Weekly[[#This Row],[BF V Odds]]-1,AJ523-1)))</f>
        <v>65.289999999999964</v>
      </c>
      <c r="AK524" s="24">
        <f>IF(Weekly[[#This Row],[Actual]]="","",IF(AND(Weekly[[#This Row],[KNC_P]]=FALSE,Weekly[[#This Row],[Actual]]=TRUE),AK523+Weekly[[#This Row],[BF H Odds]]-1,IF(AND(Weekly[[#This Row],[KNC_P]]=TRUE,Weekly[[#This Row],[Actual]]=FALSE),AK523+Weekly[[#This Row],[BF V Odds]]-1,AK523-1)))</f>
        <v>64.189999999999955</v>
      </c>
      <c r="AL524" s="30">
        <f>IF(Weekly[[#This Row],[Actual]]="","",COUNTIF(Weekly[[#This Row],[SVC_P]:[QDA_P]],TRUE))</f>
        <v>7</v>
      </c>
      <c r="AM524" s="30">
        <f>IF(Weekly[[#This Row],[Actual]]="","",COUNTIF(Weekly[[#This Row],[SVC_P]:[QDA_P]],FALSE))</f>
        <v>0</v>
      </c>
      <c r="AN524" s="36" t="str">
        <f>IF(AND(Weekly[[#This Row],[BF V Odds]]&gt;$BO$6,Weekly[[#This Row],[BF V Odds]] &lt; $BO$7),Weekly[[#This Row],[BF V Odds]],"")</f>
        <v/>
      </c>
      <c r="AO524" s="36" t="str">
        <f>IF(AND(Weekly[[#This Row],[BF H Odds]]&gt;$BO$6, Weekly[[#This Row],[BF H Odds]] &lt; $BO$7),Weekly[[#This Row],[BF H Odds]],"")</f>
        <v/>
      </c>
      <c r="AP524" s="37">
        <f>IF(AND(Weekly[[#This Row],[V Odds &lt;]]="",Weekly[[#This Row],[H Odds &lt;]]=""),AP523,IF(AND(Weekly[[#This Row],[H Odds &lt;]]&lt;&gt;"",Weekly[[#This Row],[SVC_P]]=TRUE,Weekly[[#This Row],[Actual]]=TRUE),AP523+Weekly[[#This Row],[H Odds &lt;]]-1,IF(AND(Weekly[[#This Row],[V Odds &lt;]]&lt;&gt;"",Weekly[[#This Row],[SVC_P]]=FALSE,Weekly[[#This Row],[Actual]]=FALSE),AP523+Weekly[[#This Row],[V Odds &lt;]]-1,IF(AND(Weekly[[#This Row],[V Odds &lt;]]&lt;&gt;"",Weekly[[#This Row],[SVC_P]]=FALSE,Weekly[[#This Row],[Actual]]=TRUE),AP523-1,IF(AND(Weekly[[#This Row],[H Odds &lt;]]&lt;&gt;"",Weekly[[#This Row],[SVC_P]]=TRUE,Weekly[[#This Row],[Actual]]=FALSE),AP523-1,AP523)))))</f>
        <v>79.63000000000001</v>
      </c>
      <c r="AQ524" s="37">
        <f>IF(AND(Weekly[[#This Row],[V Odds &lt;]]="",Weekly[[#This Row],[H Odds &lt;]]=""),AQ523,IF(AND(Weekly[[#This Row],[H Odds &lt;]]&lt;&gt;"",Weekly[[#This Row],[ADBC_P]]=TRUE,Weekly[[#This Row],[Actual]]=TRUE),AQ523+Weekly[[#This Row],[H Odds &lt;]]-1,IF(AND(Weekly[[#This Row],[V Odds &lt;]]&lt;&gt;"",Weekly[[#This Row],[ADBC_P]]=FALSE,Weekly[[#This Row],[Actual]]=FALSE),AQ523+Weekly[[#This Row],[V Odds &lt;]]-1,IF(AND(Weekly[[#This Row],[V Odds &lt;]]&lt;&gt;"",Weekly[[#This Row],[ADBC_P]]=FALSE,Weekly[[#This Row],[Actual]]=TRUE),AQ523-1,IF(AND(Weekly[[#This Row],[H Odds &lt;]]&lt;&gt;"",Weekly[[#This Row],[ADBC_P]]=TRUE,Weekly[[#This Row],[Actual]]=FALSE),AQ523-1,AQ523)))))</f>
        <v>50.33</v>
      </c>
      <c r="AR524" s="37">
        <f>IF(AND(Weekly[[#This Row],[V Odds &lt;]]="",Weekly[[#This Row],[H Odds &lt;]]=""),AR523,IF(AND(Weekly[[#This Row],[H Odds &lt;]]&lt;&gt;"",Weekly[[#This Row],[RFC_P]]=TRUE,Weekly[[#This Row],[Actual]]=TRUE),AR523+Weekly[[#This Row],[H Odds &lt;]]-1,IF(AND(Weekly[[#This Row],[V Odds &lt;]]&lt;&gt;"",Weekly[[#This Row],[RFC_P]]=FALSE,Weekly[[#This Row],[Actual]]=FALSE),AR523+Weekly[[#This Row],[V Odds &lt;]]-1,IF(AND(Weekly[[#This Row],[V Odds &lt;]]&lt;&gt;"",Weekly[[#This Row],[RFC_P]]=FALSE,Weekly[[#This Row],[Actual]]=TRUE),AR523-1,IF(AND(Weekly[[#This Row],[H Odds &lt;]]&lt;&gt;"",Weekly[[#This Row],[RFC_P]]=TRUE,Weekly[[#This Row],[Actual]]=FALSE),AR523-1,AR523)))))</f>
        <v>69.439999999999984</v>
      </c>
      <c r="AS524" s="37">
        <f>IF(AND(Weekly[[#This Row],[V Odds &lt;]]="",Weekly[[#This Row],[H Odds &lt;]]=""),AS523,IF(AND(Weekly[[#This Row],[H Odds &lt;]]&lt;&gt;"",Weekly[[#This Row],[GBC_P]]=TRUE,Weekly[[#This Row],[Actual]]=TRUE),AS523+Weekly[[#This Row],[H Odds &lt;]]-1,IF(AND(Weekly[[#This Row],[V Odds &lt;]]&lt;&gt;"",Weekly[[#This Row],[GBC_P]]=FALSE,Weekly[[#This Row],[Actual]]=FALSE),AS523+Weekly[[#This Row],[V Odds &lt;]]-1,IF(AND(Weekly[[#This Row],[V Odds &lt;]]&lt;&gt;"",Weekly[[#This Row],[GBC_P]]=FALSE,Weekly[[#This Row],[Actual]]=TRUE),AS523-1,IF(AND(Weekly[[#This Row],[H Odds &lt;]]&lt;&gt;"",Weekly[[#This Row],[GBC_P]]=TRUE,Weekly[[#This Row],[Actual]]=FALSE),AS523-1,AS523)))))</f>
        <v>57.78</v>
      </c>
      <c r="AT524" s="37">
        <f>IF(AND(Weekly[[#This Row],[V Odds &lt;]]="",Weekly[[#This Row],[H Odds &lt;]]=""),AT523,IF(AND(Weekly[[#This Row],[H Odds &lt;]]&lt;&gt;"",Weekly[[#This Row],[HGBC_P]]=TRUE,Weekly[[#This Row],[Actual]]=TRUE),AT523+Weekly[[#This Row],[H Odds &lt;]]-1,IF(AND(Weekly[[#This Row],[V Odds &lt;]]&lt;&gt;"",Weekly[[#This Row],[HGBC_P]]=FALSE,Weekly[[#This Row],[Actual]]=FALSE),AT523+Weekly[[#This Row],[V Odds &lt;]]-1,IF(AND(Weekly[[#This Row],[V Odds &lt;]]&lt;&gt;"",Weekly[[#This Row],[HGBC_P]]=FALSE,Weekly[[#This Row],[Actual]]=TRUE),AT523-1,IF(AND(Weekly[[#This Row],[H Odds &lt;]]&lt;&gt;"",Weekly[[#This Row],[HGBC_P]]=TRUE,Weekly[[#This Row],[Actual]]=FALSE),AT523-1,AT523)))))</f>
        <v>53.16</v>
      </c>
      <c r="AU524" s="37">
        <f>IF(AND(Weekly[[#This Row],[V Odds &lt;]]="",Weekly[[#This Row],[H Odds &lt;]]=""),AU523,IF(AND(Weekly[[#This Row],[H Odds &lt;]]&lt;&gt;"",Weekly[[#This Row],[XGB_P]]=TRUE,Weekly[[#This Row],[Actual]]=TRUE),AU523+Weekly[[#This Row],[H Odds &lt;]]-1,IF(AND(Weekly[[#This Row],[V Odds &lt;]]&lt;&gt;"",Weekly[[#This Row],[XGB_P]]=FALSE,Weekly[[#This Row],[Actual]]=FALSE),AU523+Weekly[[#This Row],[V Odds &lt;]]-1,IF(AND(Weekly[[#This Row],[V Odds &lt;]]&lt;&gt;"",Weekly[[#This Row],[XGB_P]]=FALSE,Weekly[[#This Row],[Actual]]=TRUE),AU523-1,IF(AND(Weekly[[#This Row],[H Odds &lt;]]&lt;&gt;"",Weekly[[#This Row],[XGB_P]]=TRUE,Weekly[[#This Row],[Actual]]=FALSE),AU523-1,AU523)))))</f>
        <v>64.760000000000005</v>
      </c>
      <c r="AV524" s="37">
        <f>IF(AND(Weekly[[#This Row],[V Odds &lt;]]="",Weekly[[#This Row],[H Odds &lt;]]=""),AV523,IF(AND(Weekly[[#This Row],[H Odds &lt;]]&lt;&gt;"",Weekly[[#This Row],[QDA_P]]=TRUE,Weekly[[#This Row],[Actual]]=TRUE),AV523+Weekly[[#This Row],[H Odds &lt;]]-1,IF(AND(Weekly[[#This Row],[V Odds &lt;]]&lt;&gt;"",Weekly[[#This Row],[QDA_P]]=FALSE,Weekly[[#This Row],[Actual]]=FALSE),AV523+Weekly[[#This Row],[V Odds &lt;]]-1,IF(AND(Weekly[[#This Row],[V Odds &lt;]]&lt;&gt;"",Weekly[[#This Row],[QDA_P]]=FALSE,Weekly[[#This Row],[Actual]]=TRUE),AV523-1,IF(AND(Weekly[[#This Row],[H Odds &lt;]]&lt;&gt;"",Weekly[[#This Row],[QDA_P]]=TRUE,Weekly[[#This Row],[Actual]]=FALSE),AV523-1,AV523)))))</f>
        <v>59.299999999999983</v>
      </c>
      <c r="AW524" s="37">
        <f>IF(AND(Weekly[[#This Row],[H Odds &lt;]]="",Weekly[[#This Row],[V Odds &lt;]]=""),AW523,IF(AND(Weekly[[#This Row],[KNC_P]]=Weekly[[#This Row],[Actual]],Weekly[[#This Row],[KNC_P]]=TRUE),AW523+Weekly[[#This Row],[BF H Odds]]-1,IF(AND(Weekly[[#This Row],[KNC_P]]=Weekly[[#This Row],[Actual]],Weekly[[#This Row],[KNC_P]]=FALSE),AW523+Weekly[[#This Row],[BF V Odds]]-1,AW523-1)))</f>
        <v>50.220000000000006</v>
      </c>
      <c r="AX524" s="37">
        <f>IF(AND(Weekly[[#This Row],[V Odds &lt;]]="",Weekly[[#This Row],[H Odds &lt;]]=""),AX523,IF(AND(Weekly[[#This Row],[V Odds &lt;]]&lt;&gt;"",Weekly[[#This Row],[FALSES]]&gt;0,Weekly[[#This Row],[Actual]]=FALSE),AX523+Weekly[[#This Row],[V Odds &lt;]]-1,IF(AND(Weekly[[#This Row],[H Odds &lt;]]&lt;&gt;"",Weekly[[#This Row],[TRUES]]&gt;0,Weekly[[#This Row],[Actual]]=TRUE),AX523+Weekly[[#This Row],[H Odds &lt;]]-1,IF(AND(Weekly[[#This Row],[V Odds &lt;]]&lt;&gt;"",Weekly[[#This Row],[FALSES]]=0),AX523,IF(AND(Weekly[[#This Row],[H Odds &lt;]]&lt;&gt;"",Weekly[[#This Row],[TRUES]]=0),AX523,AX523-1)))))</f>
        <v>105.49999999999996</v>
      </c>
      <c r="AY524" s="37">
        <f>IF(AND(Weekly[[#This Row],[V Odds &lt;]]="",Weekly[[#This Row],[H Odds &lt;]]=""),AY523,IF(AND(Weekly[[#This Row],[V Odds &lt;]]&lt;&gt;"",Weekly[[#This Row],[FALSES]]&gt;0,Weekly[[#This Row],[Actual]]=FALSE),AY523+((Weekly[[#This Row],[V Odds &lt;]]-1)*0.92),IF(AND(Weekly[[#This Row],[H Odds &lt;]]&lt;&gt;"",Weekly[[#This Row],[TRUES]]&gt;0,Weekly[[#This Row],[Actual]]=TRUE),AY523+((Weekly[[#This Row],[H Odds &lt;]]-1)*0.92),IF(AND(Weekly[[#This Row],[V Odds &lt;]]&lt;&gt;"",Weekly[[#This Row],[FALSES]]=0),AY523,IF(AND(Weekly[[#This Row],[H Odds &lt;]]&lt;&gt;"",Weekly[[#This Row],[TRUES]]=0),AY523,AY523-1)))))</f>
        <v>94.100000000000023</v>
      </c>
      <c r="AZ524" s="37">
        <f>IF(AND(Weekly[[#This Row],[V Odds &lt;]]="",Weekly[[#This Row],[H Odds &lt;]]=""),AZ523,IF(AND(Weekly[[#This Row],[V Odds &lt;]]&lt;&gt;"",Weekly[[#This Row],[Actual]]=FALSE),AZ523+Weekly[[#This Row],[V Odds &lt;]]-1,IF(AND(Weekly[[#This Row],[H Odds &lt;]]&lt;&gt;"",Weekly[[#This Row],[Actual]]=TRUE),AZ523+Weekly[[#This Row],[H Odds &lt;]]-1,AZ523-1)))</f>
        <v>95.96999999999997</v>
      </c>
      <c r="BA524" s="38">
        <f>IF(Weekly[[#This Row],[H Odds &lt;]]="",BA523,IF(AND(Weekly[[#This Row],[H Odds &lt;]]&lt;&gt;"",Weekly[[#This Row],[SVC_P]]=TRUE,Weekly[[#This Row],[Actual]]=TRUE),BA523+Weekly[[#This Row],[H Odds &lt;]]-1,IF(AND(Weekly[[#This Row],[H Odds &lt;]]&lt;&gt;"",Weekly[[#This Row],[SVC_P]]=TRUE,Weekly[[#This Row],[Actual]]=FALSE),BA523-1,BA523)))</f>
        <v>77.589999999999989</v>
      </c>
      <c r="BB524" s="38">
        <f>IF(Weekly[[#This Row],[H Odds &lt;]]="",BB523,IF(AND(Weekly[[#This Row],[H Odds &lt;]]&lt;&gt;"",Weekly[[#This Row],[ADBC_P]]=TRUE,Weekly[[#This Row],[Actual]]=TRUE),BB523+Weekly[[#This Row],[H Odds &lt;]]-1,IF(AND(Weekly[[#This Row],[H Odds &lt;]]&lt;&gt;"",Weekly[[#This Row],[ADBC_P]]=TRUE,Weekly[[#This Row],[Actual]]=FALSE),BB523-1,BB523)))</f>
        <v>49.41</v>
      </c>
      <c r="BC524" s="38">
        <f>IF(Weekly[[#This Row],[H Odds &lt;]]="",BC523,IF(AND(Weekly[[#This Row],[H Odds &lt;]]&lt;&gt;"",Weekly[[#This Row],[RFC_P]]=TRUE,Weekly[[#This Row],[Actual]]=TRUE),BC523+Weekly[[#This Row],[H Odds &lt;]]-1,IF(AND(Weekly[[#This Row],[H Odds &lt;]]&lt;&gt;"",Weekly[[#This Row],[RFC_P]]=TRUE,Weekly[[#This Row],[Actual]]=FALSE),BC523-1,BC523)))</f>
        <v>51.109999999999992</v>
      </c>
      <c r="BD524" s="38">
        <f>IF(Weekly[[#This Row],[H Odds &lt;]]="",BD523,IF(AND(Weekly[[#This Row],[H Odds &lt;]]&lt;&gt;"",Weekly[[#This Row],[GBC_P]]=TRUE,Weekly[[#This Row],[Actual]]=TRUE),BD523+Weekly[[#This Row],[H Odds &lt;]]-1,IF(AND(Weekly[[#This Row],[H Odds &lt;]]&lt;&gt;"",Weekly[[#This Row],[GBC_P]]=TRUE,Weekly[[#This Row],[Actual]]=FALSE),BD523-1,BD523)))</f>
        <v>51.110000000000007</v>
      </c>
      <c r="BE524" s="38">
        <f>IF(Weekly[[#This Row],[H Odds &lt;]]="",BE523,IF(AND(Weekly[[#This Row],[H Odds &lt;]]&lt;&gt;"",Weekly[[#This Row],[HGBC_P]]=TRUE,Weekly[[#This Row],[Actual]]=TRUE),BE523+Weekly[[#This Row],[H Odds &lt;]]-1,IF(AND(Weekly[[#This Row],[H Odds &lt;]]&lt;&gt;"",Weekly[[#This Row],[HGBC_P]]=TRUE,Weekly[[#This Row],[Actual]]=FALSE),BE523-1,BE523)))</f>
        <v>55.459999999999994</v>
      </c>
      <c r="BF524" s="38">
        <f>IF(Weekly[[#This Row],[H Odds &lt;]]="",BF523,IF(AND(Weekly[[#This Row],[H Odds &lt;]]&lt;&gt;"",Weekly[[#This Row],[XGB_P]]=TRUE,Weekly[[#This Row],[Actual]]=TRUE),BF523+Weekly[[#This Row],[H Odds &lt;]]-1,IF(AND(Weekly[[#This Row],[H Odds &lt;]]&lt;&gt;"",Weekly[[#This Row],[XGB_P]]=TRUE,Weekly[[#This Row],[Actual]]=FALSE),BF523-1,BF523)))</f>
        <v>61.08</v>
      </c>
      <c r="BG524" s="38">
        <f>IF(Weekly[[#This Row],[H Odds &lt;]]="",BG523,IF(AND(Weekly[[#This Row],[H Odds &lt;]]&lt;&gt;"",Weekly[[#This Row],[QDA_P]]=TRUE,Weekly[[#This Row],[Actual]]=TRUE),BG523+Weekly[[#This Row],[H Odds &lt;]]-1,IF(AND(Weekly[[#This Row],[H Odds &lt;]]&lt;&gt;"",Weekly[[#This Row],[QDA_P]]=TRUE,Weekly[[#This Row],[Actual]]=FALSE),BG523-1,BG523)))</f>
        <v>47.429999999999993</v>
      </c>
      <c r="BH524" s="38">
        <f>IF(Weekly[[#This Row],[H Odds &lt;]]="",BH523,IF(AND(Weekly[[#This Row],[H Odds &lt;]]&lt;&gt;"",Weekly[[#This Row],[KNC_P]]=TRUE,Weekly[[#This Row],[Actual]]=TRUE),BH523+Weekly[[#This Row],[H Odds &lt;]]-1,IF(AND(Weekly[[#This Row],[H Odds &lt;]]&lt;&gt;"",Weekly[[#This Row],[KNC_P]]=TRUE,Weekly[[#This Row],[Actual]]=FALSE),BH523-1,BH523)))</f>
        <v>55.499999999999993</v>
      </c>
      <c r="BI524" s="38">
        <f>IF(Weekly[[#This Row],[H Odds &lt;]]="",BI523,IF(AND(Weekly[[#This Row],[H Odds &lt;]]&lt;&gt;"",Weekly[[#This Row],[TRUES]]&gt;0,Weekly[[#This Row],[Actual]]=TRUE),BI523+Weekly[[#This Row],[H Odds &lt;]]-1,IF(AND(Weekly[[#This Row],[H Odds &lt;]]&lt;&gt;"",Weekly[[#This Row],[TRUES]]=0),BI523,BI523-1)))</f>
        <v>75.589999999999989</v>
      </c>
      <c r="BJ524" s="38">
        <f>IF(Weekly[[#This Row],[H Odds &lt;]]="",BJ523,IF(AND(Weekly[[#This Row],[H Odds &lt;]]&lt;&gt;"",Weekly[[#This Row],[Actual]]=TRUE),BJ523+Weekly[[#This Row],[H Odds &lt;]]-1,IF(AND(Weekly[[#This Row],[H Odds &lt;]]&lt;&gt;"",Weekly[[#This Row],[Actual]]=FALSE),BJ523-1,BJ523)))</f>
        <v>77.489999999999995</v>
      </c>
      <c r="BK524" s="58">
        <f>IF(AND(Weekly[[#This Row],[TRUES]]&gt;4,Weekly[[#This Row],[Actual]]=TRUE),BK523+Weekly[[#This Row],[BF H Odds]]-1,IF(AND(Weekly[[#This Row],[FALSES]]&gt;4,Weekly[[#This Row],[Actual]]=FALSE),BK523+Weekly[[#This Row],[BF V Odds]]-1,IF(AND(Weekly[[#This Row],[TRUES]]&gt;4,Weekly[[#This Row],[Actual]]=FALSE),BK523-1,IF(AND(Weekly[[#This Row],[FALSES]]&gt;4,Weekly[[#This Row],[Actual]]=TRUE),BK523-1,BK523))))</f>
        <v>-3.5999999999999703</v>
      </c>
      <c r="BL524" s="58">
        <f>IF(AND(Weekly[[#This Row],[TRUES]]&gt;5,Weekly[[#This Row],[Actual]]=TRUE),BL523+Weekly[[#This Row],[BF H Odds]]-1,IF(AND(Weekly[[#This Row],[FALSES]]&gt;5,Weekly[[#This Row],[Actual]]=FALSE),BL523+Weekly[[#This Row],[BF V Odds]]-1,IF(AND(Weekly[[#This Row],[TRUES]]&gt;5,Weekly[[#This Row],[Actual]]=FALSE),BL523-1,IF(AND(Weekly[[#This Row],[FALSES]]&gt;5,Weekly[[#This Row],[Actual]]=TRUE),BL523-1,BL523))))</f>
        <v>6.6200000000000214</v>
      </c>
      <c r="BM524" s="58">
        <f>IF(AND(Weekly[[#This Row],[TRUES]]&gt;6,Weekly[[#This Row],[Actual]]=TRUE),BM523+Weekly[[#This Row],[BF H Odds]]-1,IF(AND(Weekly[[#This Row],[FALSES]]&gt;6,Weekly[[#This Row],[Actual]]=FALSE),BM523+Weekly[[#This Row],[BF V Odds]]-1,IF(AND(Weekly[[#This Row],[TRUES]]&gt;6,Weekly[[#This Row],[Actual]]=FALSE),BM523-1,IF(AND(Weekly[[#This Row],[FALSES]]&gt;6,Weekly[[#This Row],[Actual]]=TRUE),BM523-1,BM523))))</f>
        <v>36.930000000000014</v>
      </c>
    </row>
    <row r="525" spans="1:65" x14ac:dyDescent="0.25">
      <c r="A525" s="34"/>
      <c r="B525" s="10">
        <v>44308</v>
      </c>
      <c r="C525" s="17" t="s">
        <v>21</v>
      </c>
      <c r="D525" s="15" t="s">
        <v>18</v>
      </c>
      <c r="E525" t="b">
        <v>1</v>
      </c>
      <c r="F525" t="b">
        <v>1</v>
      </c>
      <c r="G525" t="b">
        <v>1</v>
      </c>
      <c r="H525" t="b">
        <v>0</v>
      </c>
      <c r="I525" t="b">
        <v>0</v>
      </c>
      <c r="J525" t="b">
        <v>0</v>
      </c>
      <c r="K525" t="b">
        <v>0</v>
      </c>
      <c r="L525" t="b">
        <v>1</v>
      </c>
      <c r="O525" t="str">
        <f>IF(Weekly[[#This Row],[H/V]]="H",Weekly[[#This Row],[BF H Odds]],IF(Weekly[[#This Row],[H/V]]="V",Weekly[[#This Row],[BF V Odds]],""))</f>
        <v/>
      </c>
      <c r="P525" t="b">
        <v>1</v>
      </c>
      <c r="R525" s="35">
        <f>IFERROR(IF(Weekly[[#This Row],[Won Bet?]]="yes",R524+(Weekly[[#This Row],[BF Odds]]*Weekly[[#This Row],[BF Stake]])-Weekly[[#This Row],[BF Stake]],R524-Weekly[[#This Row],[BF Stake]]),R524)</f>
        <v>1101.5995000000003</v>
      </c>
      <c r="S525" s="9">
        <f>IFERROR(IF(Weekly[[#This Row],[Won Bet?]]="yes",S524+(((Weekly[[#This Row],[BF Odds]]*Weekly[[#This Row],[BF Stake]])-Weekly[[#This Row],[BF Stake]])*0.92),S524-Weekly[[#This Row],[BF Stake]]),S524)</f>
        <v>1034.4691399999999</v>
      </c>
      <c r="T525">
        <v>2.44</v>
      </c>
      <c r="U525">
        <v>1.69</v>
      </c>
      <c r="V525" s="24">
        <f>IF(Weekly[[#This Row],[Actual]]="","",IF(AND(Weekly[[#This Row],[SVC_P]]=Weekly[[#This Row],[Actual]],Weekly[[#This Row],[SVC_P]]=TRUE),V524+Weekly[[#This Row],[BF H Odds]]-1,IF(AND(Weekly[[#This Row],[SVC_P]]=Weekly[[#This Row],[Actual]],Weekly[[#This Row],[SVC_P]]=FALSE),V524+Weekly[[#This Row],[BF V Odds]]-1,V524-1)))</f>
        <v>50.220000000000049</v>
      </c>
      <c r="W525" s="24">
        <f>IF(Weekly[[#This Row],[Actual]]="","",IF(AND(Weekly[[#This Row],[SVC_P]]=FALSE,Weekly[[#This Row],[Actual]]=TRUE),W524+Weekly[[#This Row],[BF H Odds]]-1,IF(AND(Weekly[[#This Row],[SVC_P]]=TRUE,Weekly[[#This Row],[Actual]]=FALSE,),W524+Weekly[[#This Row],[BF V Odds]]-1,W524-1)))</f>
        <v>-439.76000000000005</v>
      </c>
      <c r="X525" s="24">
        <f>IF(Weekly[[#This Row],[Actual]]="","",IF(AND(Weekly[[#This Row],[ADBC_P]]=Weekly[[#This Row],[Actual]],Weekly[[#This Row],[ADBC_P]]=TRUE),X524+Weekly[[#This Row],[BF H Odds]]-1,IF(AND(Weekly[[#This Row],[ADBC_P]]=Weekly[[#This Row],[Actual]],Weekly[[#This Row],[ADBC_P]]=FALSE),X524+Weekly[[#This Row],[BF V Odds]]-1,X524-1)))</f>
        <v>8.2000000000000188</v>
      </c>
      <c r="Y525" s="24">
        <f>IF(Weekly[[#This Row],[Actual]]="","",IF(AND(Weekly[[#This Row],[ADBC_P]]=FALSE,Weekly[[#This Row],[Actual]]=TRUE),Y524+Weekly[[#This Row],[BF H Odds]]-1,IF(AND(Weekly[[#This Row],[ADBC_P]]=TRUE,Weekly[[#This Row],[Actual]]=FALSE),Y524+Weekly[[#This Row],[BF V Odds]]-1,Y524-1)))</f>
        <v>66.409999999999982</v>
      </c>
      <c r="Z525" s="24">
        <f>IF(Weekly[[#This Row],[Actual]]="","",IF(AND(Weekly[[#This Row],[RFC_P]]=Weekly[[#This Row],[Actual]],Weekly[[#This Row],[RFC_P]]=TRUE),Z524+Weekly[[#This Row],[BF H Odds]]-1,IF(AND(Weekly[[#This Row],[RFC_P]]=Weekly[[#This Row],[Actual]],Weekly[[#This Row],[RFC_P]]=FALSE),Z524+Weekly[[#This Row],[BF V Odds]]-1,Z524-1)))</f>
        <v>28.540000000000013</v>
      </c>
      <c r="AA525" s="24">
        <f>IF(Weekly[[#This Row],[Actual]]="","",IF(AND(Weekly[[#This Row],[RFC_P]]=FALSE,Weekly[[#This Row],[Actual]]=TRUE),AA524+Weekly[[#This Row],[BF H Odds]]-1,IF(AND(Weekly[[#This Row],[RFC_P]]=TRUE,Weekly[[#This Row],[Actual]]=FALSE),AA524+Weekly[[#This Row],[BF V Odds]]-1,AA524-1)))</f>
        <v>46.069999999999972</v>
      </c>
      <c r="AB525" s="24">
        <f>IF(Weekly[[#This Row],[Actual]]="","",IF(AND(Weekly[[#This Row],[GBC_P]]=Weekly[[#This Row],[Actual]],Weekly[[#This Row],[GBC_P]]=TRUE),AB524+Weekly[[#This Row],[BF H Odds]]-1,IF(AND(Weekly[[#This Row],[GBC_P]]=Weekly[[#This Row],[Actual]],Weekly[[#This Row],[GBC_P]]=FALSE),AB524+Weekly[[#This Row],[BF V Odds]]-1,AB524-1)))</f>
        <v>3.4800000000000058</v>
      </c>
      <c r="AC525" s="24">
        <f>IF(Weekly[[#This Row],[Actual]]="","",IF(AND(Weekly[[#This Row],[GBC_P]]=FALSE,Weekly[[#This Row],[Actual]]=TRUE),AC524+Weekly[[#This Row],[BF H Odds]]-1,IF(AND(Weekly[[#This Row],[GBC_P]]=TRUE,Weekly[[#This Row],[Actual]]=FALSE),AC524+Weekly[[#This Row],[BF V Odds]]-1,AC524-1)))</f>
        <v>71.129999999999939</v>
      </c>
      <c r="AD525" s="24">
        <f>IF(Weekly[[#This Row],[Actual]]="","",IF(AND(Weekly[[#This Row],[HGBC_P]]=Weekly[[#This Row],[Actual]],Weekly[[#This Row],[HGBC_P]]=TRUE),AD524+Weekly[[#This Row],[BF H Odds]]-1,IF(AND(Weekly[[#This Row],[HGBC_P]]=Weekly[[#This Row],[Actual]],Weekly[[#This Row],[HGBC_P]]=FALSE),AD524+Weekly[[#This Row],[BF V Odds]]-1,AD524-1)))</f>
        <v>-0.91999999999997484</v>
      </c>
      <c r="AE525" s="24">
        <f>IF(Weekly[[#This Row],[Actual]]="","",IF(AND(Weekly[[#This Row],[HGBC_P]]=FALSE,Weekly[[#This Row],[Actual]]=TRUE),AE524+Weekly[[#This Row],[BF H Odds]]-1,IF(AND(Weekly[[#This Row],[HGBC_P]]=TRUE,Weekly[[#This Row],[Actual]]=FALSE),AE524+Weekly[[#This Row],[BF V Odds]]-1,AE524-1)))</f>
        <v>75.529999999999973</v>
      </c>
      <c r="AF525" s="24">
        <f>IF(Weekly[[#This Row],[Actual]]="","",IF(AND(Weekly[[#This Row],[XGB_P]]=Weekly[[#This Row],[Actual]],Weekly[[#This Row],[XGB_P]]=TRUE),AF524+Weekly[[#This Row],[BF H Odds]]-1,IF(AND(Weekly[[#This Row],[XGB_P]]=Weekly[[#This Row],[Actual]],Weekly[[#This Row],[XGB_P]]=FALSE),AF524+Weekly[[#This Row],[BF V Odds]]-1,AF524-1)))</f>
        <v>28.460000000000022</v>
      </c>
      <c r="AG525" s="24">
        <f>IF(Weekly[[#This Row],[Actual]]="","",IF(AND(Weekly[[#This Row],[XGB_P]]=FALSE,Weekly[[#This Row],[Actual]]=TRUE),AG524+Weekly[[#This Row],[BF H Odds]]-1,IF(AND(Weekly[[#This Row],[XGB_P]]=TRUE,Weekly[[#This Row],[Actual]]=FALSE),AG524+Weekly[[#This Row],[BF V Odds]]-1,AG524-1)))</f>
        <v>46.149999999999991</v>
      </c>
      <c r="AH525" s="24">
        <f>IF(Weekly[[#This Row],[Actual]]="","",IF(AND(Weekly[[#This Row],[QDA_P]]=Weekly[[#This Row],[Actual]],Weekly[[#This Row],[QDA_P]]=TRUE),AH524+Weekly[[#This Row],[BF H Odds]]-1,IF(AND(Weekly[[#This Row],[QDA_P]]=Weekly[[#This Row],[Actual]],Weekly[[#This Row],[QDA_P]]=FALSE),AH524+Weekly[[#This Row],[BF V Odds]]-1,AH524-1)))</f>
        <v>-14.159999999999989</v>
      </c>
      <c r="AI525" s="24">
        <f>IF(Weekly[[#This Row],[Actual]]="","",IF(AND(Weekly[[#This Row],[QDA_P]]=FALSE,Weekly[[#This Row],[Actual]]=TRUE),AI524+Weekly[[#This Row],[BF H Odds]]-1,IF(AND(Weekly[[#This Row],[QDA_P]]=TRUE,Weekly[[#This Row],[Actual]]=FALSE),AI524+Weekly[[#This Row],[BF V Odds]]-1,AI524-1)))</f>
        <v>88.769999999999982</v>
      </c>
      <c r="AJ525" s="24">
        <f>IF(Weekly[[#This Row],[Actual]]="","",IF(AND(Weekly[[#This Row],[KNC_P]]=FALSE,Weekly[[#This Row],[Actual]]=TRUE),AJ524+Weekly[[#This Row],[BF H Odds]]-1,IF(AND(Weekly[[#This Row],[KNC_P]]=TRUE,Weekly[[#This Row],[Actual]]=FALSE),AJ524+Weekly[[#This Row],[BF V Odds]]-1,AJ524-1)))</f>
        <v>64.289999999999964</v>
      </c>
      <c r="AK525" s="24">
        <f>IF(Weekly[[#This Row],[Actual]]="","",IF(AND(Weekly[[#This Row],[KNC_P]]=FALSE,Weekly[[#This Row],[Actual]]=TRUE),AK524+Weekly[[#This Row],[BF H Odds]]-1,IF(AND(Weekly[[#This Row],[KNC_P]]=TRUE,Weekly[[#This Row],[Actual]]=FALSE),AK524+Weekly[[#This Row],[BF V Odds]]-1,AK524-1)))</f>
        <v>63.189999999999955</v>
      </c>
      <c r="AL525" s="30">
        <f>IF(Weekly[[#This Row],[Actual]]="","",COUNTIF(Weekly[[#This Row],[SVC_P]:[QDA_P]],TRUE))</f>
        <v>3</v>
      </c>
      <c r="AM525" s="30">
        <f>IF(Weekly[[#This Row],[Actual]]="","",COUNTIF(Weekly[[#This Row],[SVC_P]:[QDA_P]],FALSE))</f>
        <v>4</v>
      </c>
      <c r="AN525" s="36" t="str">
        <f>IF(AND(Weekly[[#This Row],[BF V Odds]]&gt;$BO$6,Weekly[[#This Row],[BF V Odds]] &lt; $BO$7),Weekly[[#This Row],[BF V Odds]],"")</f>
        <v/>
      </c>
      <c r="AO525" s="36" t="str">
        <f>IF(AND(Weekly[[#This Row],[BF H Odds]]&gt;$BO$6, Weekly[[#This Row],[BF H Odds]] &lt; $BO$7),Weekly[[#This Row],[BF H Odds]],"")</f>
        <v/>
      </c>
      <c r="AP525" s="37">
        <f>IF(AND(Weekly[[#This Row],[V Odds &lt;]]="",Weekly[[#This Row],[H Odds &lt;]]=""),AP524,IF(AND(Weekly[[#This Row],[H Odds &lt;]]&lt;&gt;"",Weekly[[#This Row],[SVC_P]]=TRUE,Weekly[[#This Row],[Actual]]=TRUE),AP524+Weekly[[#This Row],[H Odds &lt;]]-1,IF(AND(Weekly[[#This Row],[V Odds &lt;]]&lt;&gt;"",Weekly[[#This Row],[SVC_P]]=FALSE,Weekly[[#This Row],[Actual]]=FALSE),AP524+Weekly[[#This Row],[V Odds &lt;]]-1,IF(AND(Weekly[[#This Row],[V Odds &lt;]]&lt;&gt;"",Weekly[[#This Row],[SVC_P]]=FALSE,Weekly[[#This Row],[Actual]]=TRUE),AP524-1,IF(AND(Weekly[[#This Row],[H Odds &lt;]]&lt;&gt;"",Weekly[[#This Row],[SVC_P]]=TRUE,Weekly[[#This Row],[Actual]]=FALSE),AP524-1,AP524)))))</f>
        <v>79.63000000000001</v>
      </c>
      <c r="AQ525" s="37">
        <f>IF(AND(Weekly[[#This Row],[V Odds &lt;]]="",Weekly[[#This Row],[H Odds &lt;]]=""),AQ524,IF(AND(Weekly[[#This Row],[H Odds &lt;]]&lt;&gt;"",Weekly[[#This Row],[ADBC_P]]=TRUE,Weekly[[#This Row],[Actual]]=TRUE),AQ524+Weekly[[#This Row],[H Odds &lt;]]-1,IF(AND(Weekly[[#This Row],[V Odds &lt;]]&lt;&gt;"",Weekly[[#This Row],[ADBC_P]]=FALSE,Weekly[[#This Row],[Actual]]=FALSE),AQ524+Weekly[[#This Row],[V Odds &lt;]]-1,IF(AND(Weekly[[#This Row],[V Odds &lt;]]&lt;&gt;"",Weekly[[#This Row],[ADBC_P]]=FALSE,Weekly[[#This Row],[Actual]]=TRUE),AQ524-1,IF(AND(Weekly[[#This Row],[H Odds &lt;]]&lt;&gt;"",Weekly[[#This Row],[ADBC_P]]=TRUE,Weekly[[#This Row],[Actual]]=FALSE),AQ524-1,AQ524)))))</f>
        <v>50.33</v>
      </c>
      <c r="AR525" s="37">
        <f>IF(AND(Weekly[[#This Row],[V Odds &lt;]]="",Weekly[[#This Row],[H Odds &lt;]]=""),AR524,IF(AND(Weekly[[#This Row],[H Odds &lt;]]&lt;&gt;"",Weekly[[#This Row],[RFC_P]]=TRUE,Weekly[[#This Row],[Actual]]=TRUE),AR524+Weekly[[#This Row],[H Odds &lt;]]-1,IF(AND(Weekly[[#This Row],[V Odds &lt;]]&lt;&gt;"",Weekly[[#This Row],[RFC_P]]=FALSE,Weekly[[#This Row],[Actual]]=FALSE),AR524+Weekly[[#This Row],[V Odds &lt;]]-1,IF(AND(Weekly[[#This Row],[V Odds &lt;]]&lt;&gt;"",Weekly[[#This Row],[RFC_P]]=FALSE,Weekly[[#This Row],[Actual]]=TRUE),AR524-1,IF(AND(Weekly[[#This Row],[H Odds &lt;]]&lt;&gt;"",Weekly[[#This Row],[RFC_P]]=TRUE,Weekly[[#This Row],[Actual]]=FALSE),AR524-1,AR524)))))</f>
        <v>69.439999999999984</v>
      </c>
      <c r="AS525" s="37">
        <f>IF(AND(Weekly[[#This Row],[V Odds &lt;]]="",Weekly[[#This Row],[H Odds &lt;]]=""),AS524,IF(AND(Weekly[[#This Row],[H Odds &lt;]]&lt;&gt;"",Weekly[[#This Row],[GBC_P]]=TRUE,Weekly[[#This Row],[Actual]]=TRUE),AS524+Weekly[[#This Row],[H Odds &lt;]]-1,IF(AND(Weekly[[#This Row],[V Odds &lt;]]&lt;&gt;"",Weekly[[#This Row],[GBC_P]]=FALSE,Weekly[[#This Row],[Actual]]=FALSE),AS524+Weekly[[#This Row],[V Odds &lt;]]-1,IF(AND(Weekly[[#This Row],[V Odds &lt;]]&lt;&gt;"",Weekly[[#This Row],[GBC_P]]=FALSE,Weekly[[#This Row],[Actual]]=TRUE),AS524-1,IF(AND(Weekly[[#This Row],[H Odds &lt;]]&lt;&gt;"",Weekly[[#This Row],[GBC_P]]=TRUE,Weekly[[#This Row],[Actual]]=FALSE),AS524-1,AS524)))))</f>
        <v>57.78</v>
      </c>
      <c r="AT525" s="37">
        <f>IF(AND(Weekly[[#This Row],[V Odds &lt;]]="",Weekly[[#This Row],[H Odds &lt;]]=""),AT524,IF(AND(Weekly[[#This Row],[H Odds &lt;]]&lt;&gt;"",Weekly[[#This Row],[HGBC_P]]=TRUE,Weekly[[#This Row],[Actual]]=TRUE),AT524+Weekly[[#This Row],[H Odds &lt;]]-1,IF(AND(Weekly[[#This Row],[V Odds &lt;]]&lt;&gt;"",Weekly[[#This Row],[HGBC_P]]=FALSE,Weekly[[#This Row],[Actual]]=FALSE),AT524+Weekly[[#This Row],[V Odds &lt;]]-1,IF(AND(Weekly[[#This Row],[V Odds &lt;]]&lt;&gt;"",Weekly[[#This Row],[HGBC_P]]=FALSE,Weekly[[#This Row],[Actual]]=TRUE),AT524-1,IF(AND(Weekly[[#This Row],[H Odds &lt;]]&lt;&gt;"",Weekly[[#This Row],[HGBC_P]]=TRUE,Weekly[[#This Row],[Actual]]=FALSE),AT524-1,AT524)))))</f>
        <v>53.16</v>
      </c>
      <c r="AU525" s="37">
        <f>IF(AND(Weekly[[#This Row],[V Odds &lt;]]="",Weekly[[#This Row],[H Odds &lt;]]=""),AU524,IF(AND(Weekly[[#This Row],[H Odds &lt;]]&lt;&gt;"",Weekly[[#This Row],[XGB_P]]=TRUE,Weekly[[#This Row],[Actual]]=TRUE),AU524+Weekly[[#This Row],[H Odds &lt;]]-1,IF(AND(Weekly[[#This Row],[V Odds &lt;]]&lt;&gt;"",Weekly[[#This Row],[XGB_P]]=FALSE,Weekly[[#This Row],[Actual]]=FALSE),AU524+Weekly[[#This Row],[V Odds &lt;]]-1,IF(AND(Weekly[[#This Row],[V Odds &lt;]]&lt;&gt;"",Weekly[[#This Row],[XGB_P]]=FALSE,Weekly[[#This Row],[Actual]]=TRUE),AU524-1,IF(AND(Weekly[[#This Row],[H Odds &lt;]]&lt;&gt;"",Weekly[[#This Row],[XGB_P]]=TRUE,Weekly[[#This Row],[Actual]]=FALSE),AU524-1,AU524)))))</f>
        <v>64.760000000000005</v>
      </c>
      <c r="AV525" s="37">
        <f>IF(AND(Weekly[[#This Row],[V Odds &lt;]]="",Weekly[[#This Row],[H Odds &lt;]]=""),AV524,IF(AND(Weekly[[#This Row],[H Odds &lt;]]&lt;&gt;"",Weekly[[#This Row],[QDA_P]]=TRUE,Weekly[[#This Row],[Actual]]=TRUE),AV524+Weekly[[#This Row],[H Odds &lt;]]-1,IF(AND(Weekly[[#This Row],[V Odds &lt;]]&lt;&gt;"",Weekly[[#This Row],[QDA_P]]=FALSE,Weekly[[#This Row],[Actual]]=FALSE),AV524+Weekly[[#This Row],[V Odds &lt;]]-1,IF(AND(Weekly[[#This Row],[V Odds &lt;]]&lt;&gt;"",Weekly[[#This Row],[QDA_P]]=FALSE,Weekly[[#This Row],[Actual]]=TRUE),AV524-1,IF(AND(Weekly[[#This Row],[H Odds &lt;]]&lt;&gt;"",Weekly[[#This Row],[QDA_P]]=TRUE,Weekly[[#This Row],[Actual]]=FALSE),AV524-1,AV524)))))</f>
        <v>59.299999999999983</v>
      </c>
      <c r="AW525" s="37">
        <f>IF(AND(Weekly[[#This Row],[H Odds &lt;]]="",Weekly[[#This Row],[V Odds &lt;]]=""),AW524,IF(AND(Weekly[[#This Row],[KNC_P]]=Weekly[[#This Row],[Actual]],Weekly[[#This Row],[KNC_P]]=TRUE),AW524+Weekly[[#This Row],[BF H Odds]]-1,IF(AND(Weekly[[#This Row],[KNC_P]]=Weekly[[#This Row],[Actual]],Weekly[[#This Row],[KNC_P]]=FALSE),AW524+Weekly[[#This Row],[BF V Odds]]-1,AW524-1)))</f>
        <v>50.220000000000006</v>
      </c>
      <c r="AX525" s="37">
        <f>IF(AND(Weekly[[#This Row],[V Odds &lt;]]="",Weekly[[#This Row],[H Odds &lt;]]=""),AX524,IF(AND(Weekly[[#This Row],[V Odds &lt;]]&lt;&gt;"",Weekly[[#This Row],[FALSES]]&gt;0,Weekly[[#This Row],[Actual]]=FALSE),AX524+Weekly[[#This Row],[V Odds &lt;]]-1,IF(AND(Weekly[[#This Row],[H Odds &lt;]]&lt;&gt;"",Weekly[[#This Row],[TRUES]]&gt;0,Weekly[[#This Row],[Actual]]=TRUE),AX524+Weekly[[#This Row],[H Odds &lt;]]-1,IF(AND(Weekly[[#This Row],[V Odds &lt;]]&lt;&gt;"",Weekly[[#This Row],[FALSES]]=0),AX524,IF(AND(Weekly[[#This Row],[H Odds &lt;]]&lt;&gt;"",Weekly[[#This Row],[TRUES]]=0),AX524,AX524-1)))))</f>
        <v>105.49999999999996</v>
      </c>
      <c r="AY525" s="37">
        <f>IF(AND(Weekly[[#This Row],[V Odds &lt;]]="",Weekly[[#This Row],[H Odds &lt;]]=""),AY524,IF(AND(Weekly[[#This Row],[V Odds &lt;]]&lt;&gt;"",Weekly[[#This Row],[FALSES]]&gt;0,Weekly[[#This Row],[Actual]]=FALSE),AY524+((Weekly[[#This Row],[V Odds &lt;]]-1)*0.92),IF(AND(Weekly[[#This Row],[H Odds &lt;]]&lt;&gt;"",Weekly[[#This Row],[TRUES]]&gt;0,Weekly[[#This Row],[Actual]]=TRUE),AY524+((Weekly[[#This Row],[H Odds &lt;]]-1)*0.92),IF(AND(Weekly[[#This Row],[V Odds &lt;]]&lt;&gt;"",Weekly[[#This Row],[FALSES]]=0),AY524,IF(AND(Weekly[[#This Row],[H Odds &lt;]]&lt;&gt;"",Weekly[[#This Row],[TRUES]]=0),AY524,AY524-1)))))</f>
        <v>94.100000000000023</v>
      </c>
      <c r="AZ525" s="37">
        <f>IF(AND(Weekly[[#This Row],[V Odds &lt;]]="",Weekly[[#This Row],[H Odds &lt;]]=""),AZ524,IF(AND(Weekly[[#This Row],[V Odds &lt;]]&lt;&gt;"",Weekly[[#This Row],[Actual]]=FALSE),AZ524+Weekly[[#This Row],[V Odds &lt;]]-1,IF(AND(Weekly[[#This Row],[H Odds &lt;]]&lt;&gt;"",Weekly[[#This Row],[Actual]]=TRUE),AZ524+Weekly[[#This Row],[H Odds &lt;]]-1,AZ524-1)))</f>
        <v>95.96999999999997</v>
      </c>
      <c r="BA525" s="38">
        <f>IF(Weekly[[#This Row],[H Odds &lt;]]="",BA524,IF(AND(Weekly[[#This Row],[H Odds &lt;]]&lt;&gt;"",Weekly[[#This Row],[SVC_P]]=TRUE,Weekly[[#This Row],[Actual]]=TRUE),BA524+Weekly[[#This Row],[H Odds &lt;]]-1,IF(AND(Weekly[[#This Row],[H Odds &lt;]]&lt;&gt;"",Weekly[[#This Row],[SVC_P]]=TRUE,Weekly[[#This Row],[Actual]]=FALSE),BA524-1,BA524)))</f>
        <v>77.589999999999989</v>
      </c>
      <c r="BB525" s="38">
        <f>IF(Weekly[[#This Row],[H Odds &lt;]]="",BB524,IF(AND(Weekly[[#This Row],[H Odds &lt;]]&lt;&gt;"",Weekly[[#This Row],[ADBC_P]]=TRUE,Weekly[[#This Row],[Actual]]=TRUE),BB524+Weekly[[#This Row],[H Odds &lt;]]-1,IF(AND(Weekly[[#This Row],[H Odds &lt;]]&lt;&gt;"",Weekly[[#This Row],[ADBC_P]]=TRUE,Weekly[[#This Row],[Actual]]=FALSE),BB524-1,BB524)))</f>
        <v>49.41</v>
      </c>
      <c r="BC525" s="38">
        <f>IF(Weekly[[#This Row],[H Odds &lt;]]="",BC524,IF(AND(Weekly[[#This Row],[H Odds &lt;]]&lt;&gt;"",Weekly[[#This Row],[RFC_P]]=TRUE,Weekly[[#This Row],[Actual]]=TRUE),BC524+Weekly[[#This Row],[H Odds &lt;]]-1,IF(AND(Weekly[[#This Row],[H Odds &lt;]]&lt;&gt;"",Weekly[[#This Row],[RFC_P]]=TRUE,Weekly[[#This Row],[Actual]]=FALSE),BC524-1,BC524)))</f>
        <v>51.109999999999992</v>
      </c>
      <c r="BD525" s="38">
        <f>IF(Weekly[[#This Row],[H Odds &lt;]]="",BD524,IF(AND(Weekly[[#This Row],[H Odds &lt;]]&lt;&gt;"",Weekly[[#This Row],[GBC_P]]=TRUE,Weekly[[#This Row],[Actual]]=TRUE),BD524+Weekly[[#This Row],[H Odds &lt;]]-1,IF(AND(Weekly[[#This Row],[H Odds &lt;]]&lt;&gt;"",Weekly[[#This Row],[GBC_P]]=TRUE,Weekly[[#This Row],[Actual]]=FALSE),BD524-1,BD524)))</f>
        <v>51.110000000000007</v>
      </c>
      <c r="BE525" s="38">
        <f>IF(Weekly[[#This Row],[H Odds &lt;]]="",BE524,IF(AND(Weekly[[#This Row],[H Odds &lt;]]&lt;&gt;"",Weekly[[#This Row],[HGBC_P]]=TRUE,Weekly[[#This Row],[Actual]]=TRUE),BE524+Weekly[[#This Row],[H Odds &lt;]]-1,IF(AND(Weekly[[#This Row],[H Odds &lt;]]&lt;&gt;"",Weekly[[#This Row],[HGBC_P]]=TRUE,Weekly[[#This Row],[Actual]]=FALSE),BE524-1,BE524)))</f>
        <v>55.459999999999994</v>
      </c>
      <c r="BF525" s="38">
        <f>IF(Weekly[[#This Row],[H Odds &lt;]]="",BF524,IF(AND(Weekly[[#This Row],[H Odds &lt;]]&lt;&gt;"",Weekly[[#This Row],[XGB_P]]=TRUE,Weekly[[#This Row],[Actual]]=TRUE),BF524+Weekly[[#This Row],[H Odds &lt;]]-1,IF(AND(Weekly[[#This Row],[H Odds &lt;]]&lt;&gt;"",Weekly[[#This Row],[XGB_P]]=TRUE,Weekly[[#This Row],[Actual]]=FALSE),BF524-1,BF524)))</f>
        <v>61.08</v>
      </c>
      <c r="BG525" s="38">
        <f>IF(Weekly[[#This Row],[H Odds &lt;]]="",BG524,IF(AND(Weekly[[#This Row],[H Odds &lt;]]&lt;&gt;"",Weekly[[#This Row],[QDA_P]]=TRUE,Weekly[[#This Row],[Actual]]=TRUE),BG524+Weekly[[#This Row],[H Odds &lt;]]-1,IF(AND(Weekly[[#This Row],[H Odds &lt;]]&lt;&gt;"",Weekly[[#This Row],[QDA_P]]=TRUE,Weekly[[#This Row],[Actual]]=FALSE),BG524-1,BG524)))</f>
        <v>47.429999999999993</v>
      </c>
      <c r="BH525" s="38">
        <f>IF(Weekly[[#This Row],[H Odds &lt;]]="",BH524,IF(AND(Weekly[[#This Row],[H Odds &lt;]]&lt;&gt;"",Weekly[[#This Row],[KNC_P]]=TRUE,Weekly[[#This Row],[Actual]]=TRUE),BH524+Weekly[[#This Row],[H Odds &lt;]]-1,IF(AND(Weekly[[#This Row],[H Odds &lt;]]&lt;&gt;"",Weekly[[#This Row],[KNC_P]]=TRUE,Weekly[[#This Row],[Actual]]=FALSE),BH524-1,BH524)))</f>
        <v>55.499999999999993</v>
      </c>
      <c r="BI525" s="38">
        <f>IF(Weekly[[#This Row],[H Odds &lt;]]="",BI524,IF(AND(Weekly[[#This Row],[H Odds &lt;]]&lt;&gt;"",Weekly[[#This Row],[TRUES]]&gt;0,Weekly[[#This Row],[Actual]]=TRUE),BI524+Weekly[[#This Row],[H Odds &lt;]]-1,IF(AND(Weekly[[#This Row],[H Odds &lt;]]&lt;&gt;"",Weekly[[#This Row],[TRUES]]=0),BI524,BI524-1)))</f>
        <v>75.589999999999989</v>
      </c>
      <c r="BJ525" s="38">
        <f>IF(Weekly[[#This Row],[H Odds &lt;]]="",BJ524,IF(AND(Weekly[[#This Row],[H Odds &lt;]]&lt;&gt;"",Weekly[[#This Row],[Actual]]=TRUE),BJ524+Weekly[[#This Row],[H Odds &lt;]]-1,IF(AND(Weekly[[#This Row],[H Odds &lt;]]&lt;&gt;"",Weekly[[#This Row],[Actual]]=FALSE),BJ524-1,BJ524)))</f>
        <v>77.489999999999995</v>
      </c>
      <c r="BK525" s="58">
        <f>IF(AND(Weekly[[#This Row],[TRUES]]&gt;4,Weekly[[#This Row],[Actual]]=TRUE),BK524+Weekly[[#This Row],[BF H Odds]]-1,IF(AND(Weekly[[#This Row],[FALSES]]&gt;4,Weekly[[#This Row],[Actual]]=FALSE),BK524+Weekly[[#This Row],[BF V Odds]]-1,IF(AND(Weekly[[#This Row],[TRUES]]&gt;4,Weekly[[#This Row],[Actual]]=FALSE),BK524-1,IF(AND(Weekly[[#This Row],[FALSES]]&gt;4,Weekly[[#This Row],[Actual]]=TRUE),BK524-1,BK524))))</f>
        <v>-3.5999999999999703</v>
      </c>
      <c r="BL525" s="58">
        <f>IF(AND(Weekly[[#This Row],[TRUES]]&gt;5,Weekly[[#This Row],[Actual]]=TRUE),BL524+Weekly[[#This Row],[BF H Odds]]-1,IF(AND(Weekly[[#This Row],[FALSES]]&gt;5,Weekly[[#This Row],[Actual]]=FALSE),BL524+Weekly[[#This Row],[BF V Odds]]-1,IF(AND(Weekly[[#This Row],[TRUES]]&gt;5,Weekly[[#This Row],[Actual]]=FALSE),BL524-1,IF(AND(Weekly[[#This Row],[FALSES]]&gt;5,Weekly[[#This Row],[Actual]]=TRUE),BL524-1,BL524))))</f>
        <v>6.6200000000000214</v>
      </c>
      <c r="BM525" s="58">
        <f>IF(AND(Weekly[[#This Row],[TRUES]]&gt;6,Weekly[[#This Row],[Actual]]=TRUE),BM524+Weekly[[#This Row],[BF H Odds]]-1,IF(AND(Weekly[[#This Row],[FALSES]]&gt;6,Weekly[[#This Row],[Actual]]=FALSE),BM524+Weekly[[#This Row],[BF V Odds]]-1,IF(AND(Weekly[[#This Row],[TRUES]]&gt;6,Weekly[[#This Row],[Actual]]=FALSE),BM524-1,IF(AND(Weekly[[#This Row],[FALSES]]&gt;6,Weekly[[#This Row],[Actual]]=TRUE),BM524-1,BM524))))</f>
        <v>36.930000000000014</v>
      </c>
    </row>
    <row r="526" spans="1:65" x14ac:dyDescent="0.25">
      <c r="A526" s="34"/>
      <c r="B526" s="10">
        <v>44309</v>
      </c>
      <c r="C526" s="17" t="s">
        <v>37</v>
      </c>
      <c r="D526" s="15" t="s">
        <v>10</v>
      </c>
      <c r="E526" t="b">
        <v>0</v>
      </c>
      <c r="F526" t="b">
        <v>1</v>
      </c>
      <c r="G526" t="b">
        <v>1</v>
      </c>
      <c r="H526" t="b">
        <v>0</v>
      </c>
      <c r="I526" t="b">
        <v>1</v>
      </c>
      <c r="J526" t="b">
        <v>1</v>
      </c>
      <c r="K526" t="b">
        <v>1</v>
      </c>
      <c r="L526" t="b">
        <v>0</v>
      </c>
      <c r="M526" t="s">
        <v>100</v>
      </c>
      <c r="N526">
        <v>25.85</v>
      </c>
      <c r="O526">
        <f>IF(Weekly[[#This Row],[H/V]]="H",Weekly[[#This Row],[BF H Odds]],IF(Weekly[[#This Row],[H/V]]="V",Weekly[[#This Row],[BF V Odds]],""))</f>
        <v>3</v>
      </c>
      <c r="P526" t="b">
        <v>1</v>
      </c>
      <c r="Q526" t="s">
        <v>66</v>
      </c>
      <c r="R526" s="35">
        <f>IFERROR(IF(Weekly[[#This Row],[Won Bet?]]="yes",R525+(Weekly[[#This Row],[BF Odds]]*Weekly[[#This Row],[BF Stake]])-Weekly[[#This Row],[BF Stake]],R525-Weekly[[#This Row],[BF Stake]]),R525)</f>
        <v>1153.2995000000003</v>
      </c>
      <c r="S526" s="9">
        <f>IFERROR(IF(Weekly[[#This Row],[Won Bet?]]="yes",S525+(((Weekly[[#This Row],[BF Odds]]*Weekly[[#This Row],[BF Stake]])-Weekly[[#This Row],[BF Stake]])*0.92),S525-Weekly[[#This Row],[BF Stake]]),S525)</f>
        <v>1082.03314</v>
      </c>
      <c r="T526">
        <v>1.48</v>
      </c>
      <c r="U526">
        <v>3</v>
      </c>
      <c r="V526" s="24">
        <f>IF(Weekly[[#This Row],[Actual]]="","",IF(AND(Weekly[[#This Row],[SVC_P]]=Weekly[[#This Row],[Actual]],Weekly[[#This Row],[SVC_P]]=TRUE),V525+Weekly[[#This Row],[BF H Odds]]-1,IF(AND(Weekly[[#This Row],[SVC_P]]=Weekly[[#This Row],[Actual]],Weekly[[#This Row],[SVC_P]]=FALSE),V525+Weekly[[#This Row],[BF V Odds]]-1,V525-1)))</f>
        <v>49.220000000000049</v>
      </c>
      <c r="W526" s="24">
        <f>IF(Weekly[[#This Row],[Actual]]="","",IF(AND(Weekly[[#This Row],[SVC_P]]=FALSE,Weekly[[#This Row],[Actual]]=TRUE),W525+Weekly[[#This Row],[BF H Odds]]-1,IF(AND(Weekly[[#This Row],[SVC_P]]=TRUE,Weekly[[#This Row],[Actual]]=FALSE,),W525+Weekly[[#This Row],[BF V Odds]]-1,W525-1)))</f>
        <v>-437.76000000000005</v>
      </c>
      <c r="X526" s="24">
        <f>IF(Weekly[[#This Row],[Actual]]="","",IF(AND(Weekly[[#This Row],[ADBC_P]]=Weekly[[#This Row],[Actual]],Weekly[[#This Row],[ADBC_P]]=TRUE),X525+Weekly[[#This Row],[BF H Odds]]-1,IF(AND(Weekly[[#This Row],[ADBC_P]]=Weekly[[#This Row],[Actual]],Weekly[[#This Row],[ADBC_P]]=FALSE),X525+Weekly[[#This Row],[BF V Odds]]-1,X525-1)))</f>
        <v>10.200000000000019</v>
      </c>
      <c r="Y526" s="24">
        <f>IF(Weekly[[#This Row],[Actual]]="","",IF(AND(Weekly[[#This Row],[ADBC_P]]=FALSE,Weekly[[#This Row],[Actual]]=TRUE),Y525+Weekly[[#This Row],[BF H Odds]]-1,IF(AND(Weekly[[#This Row],[ADBC_P]]=TRUE,Weekly[[#This Row],[Actual]]=FALSE),Y525+Weekly[[#This Row],[BF V Odds]]-1,Y525-1)))</f>
        <v>65.409999999999982</v>
      </c>
      <c r="Z526" s="24">
        <f>IF(Weekly[[#This Row],[Actual]]="","",IF(AND(Weekly[[#This Row],[RFC_P]]=Weekly[[#This Row],[Actual]],Weekly[[#This Row],[RFC_P]]=TRUE),Z525+Weekly[[#This Row],[BF H Odds]]-1,IF(AND(Weekly[[#This Row],[RFC_P]]=Weekly[[#This Row],[Actual]],Weekly[[#This Row],[RFC_P]]=FALSE),Z525+Weekly[[#This Row],[BF V Odds]]-1,Z525-1)))</f>
        <v>30.540000000000013</v>
      </c>
      <c r="AA526" s="24">
        <f>IF(Weekly[[#This Row],[Actual]]="","",IF(AND(Weekly[[#This Row],[RFC_P]]=FALSE,Weekly[[#This Row],[Actual]]=TRUE),AA525+Weekly[[#This Row],[BF H Odds]]-1,IF(AND(Weekly[[#This Row],[RFC_P]]=TRUE,Weekly[[#This Row],[Actual]]=FALSE),AA525+Weekly[[#This Row],[BF V Odds]]-1,AA525-1)))</f>
        <v>45.069999999999972</v>
      </c>
      <c r="AB526" s="24">
        <f>IF(Weekly[[#This Row],[Actual]]="","",IF(AND(Weekly[[#This Row],[GBC_P]]=Weekly[[#This Row],[Actual]],Weekly[[#This Row],[GBC_P]]=TRUE),AB525+Weekly[[#This Row],[BF H Odds]]-1,IF(AND(Weekly[[#This Row],[GBC_P]]=Weekly[[#This Row],[Actual]],Weekly[[#This Row],[GBC_P]]=FALSE),AB525+Weekly[[#This Row],[BF V Odds]]-1,AB525-1)))</f>
        <v>2.4800000000000058</v>
      </c>
      <c r="AC526" s="24">
        <f>IF(Weekly[[#This Row],[Actual]]="","",IF(AND(Weekly[[#This Row],[GBC_P]]=FALSE,Weekly[[#This Row],[Actual]]=TRUE),AC525+Weekly[[#This Row],[BF H Odds]]-1,IF(AND(Weekly[[#This Row],[GBC_P]]=TRUE,Weekly[[#This Row],[Actual]]=FALSE),AC525+Weekly[[#This Row],[BF V Odds]]-1,AC525-1)))</f>
        <v>73.129999999999939</v>
      </c>
      <c r="AD526" s="24">
        <f>IF(Weekly[[#This Row],[Actual]]="","",IF(AND(Weekly[[#This Row],[HGBC_P]]=Weekly[[#This Row],[Actual]],Weekly[[#This Row],[HGBC_P]]=TRUE),AD525+Weekly[[#This Row],[BF H Odds]]-1,IF(AND(Weekly[[#This Row],[HGBC_P]]=Weekly[[#This Row],[Actual]],Weekly[[#This Row],[HGBC_P]]=FALSE),AD525+Weekly[[#This Row],[BF V Odds]]-1,AD525-1)))</f>
        <v>1.0800000000000249</v>
      </c>
      <c r="AE526" s="24">
        <f>IF(Weekly[[#This Row],[Actual]]="","",IF(AND(Weekly[[#This Row],[HGBC_P]]=FALSE,Weekly[[#This Row],[Actual]]=TRUE),AE525+Weekly[[#This Row],[BF H Odds]]-1,IF(AND(Weekly[[#This Row],[HGBC_P]]=TRUE,Weekly[[#This Row],[Actual]]=FALSE),AE525+Weekly[[#This Row],[BF V Odds]]-1,AE525-1)))</f>
        <v>74.529999999999973</v>
      </c>
      <c r="AF526" s="24">
        <f>IF(Weekly[[#This Row],[Actual]]="","",IF(AND(Weekly[[#This Row],[XGB_P]]=Weekly[[#This Row],[Actual]],Weekly[[#This Row],[XGB_P]]=TRUE),AF525+Weekly[[#This Row],[BF H Odds]]-1,IF(AND(Weekly[[#This Row],[XGB_P]]=Weekly[[#This Row],[Actual]],Weekly[[#This Row],[XGB_P]]=FALSE),AF525+Weekly[[#This Row],[BF V Odds]]-1,AF525-1)))</f>
        <v>30.460000000000022</v>
      </c>
      <c r="AG526" s="24">
        <f>IF(Weekly[[#This Row],[Actual]]="","",IF(AND(Weekly[[#This Row],[XGB_P]]=FALSE,Weekly[[#This Row],[Actual]]=TRUE),AG525+Weekly[[#This Row],[BF H Odds]]-1,IF(AND(Weekly[[#This Row],[XGB_P]]=TRUE,Weekly[[#This Row],[Actual]]=FALSE),AG525+Weekly[[#This Row],[BF V Odds]]-1,AG525-1)))</f>
        <v>45.149999999999991</v>
      </c>
      <c r="AH526" s="24">
        <f>IF(Weekly[[#This Row],[Actual]]="","",IF(AND(Weekly[[#This Row],[QDA_P]]=Weekly[[#This Row],[Actual]],Weekly[[#This Row],[QDA_P]]=TRUE),AH525+Weekly[[#This Row],[BF H Odds]]-1,IF(AND(Weekly[[#This Row],[QDA_P]]=Weekly[[#This Row],[Actual]],Weekly[[#This Row],[QDA_P]]=FALSE),AH525+Weekly[[#This Row],[BF V Odds]]-1,AH525-1)))</f>
        <v>-12.159999999999989</v>
      </c>
      <c r="AI526" s="24">
        <f>IF(Weekly[[#This Row],[Actual]]="","",IF(AND(Weekly[[#This Row],[QDA_P]]=FALSE,Weekly[[#This Row],[Actual]]=TRUE),AI525+Weekly[[#This Row],[BF H Odds]]-1,IF(AND(Weekly[[#This Row],[QDA_P]]=TRUE,Weekly[[#This Row],[Actual]]=FALSE),AI525+Weekly[[#This Row],[BF V Odds]]-1,AI525-1)))</f>
        <v>87.769999999999982</v>
      </c>
      <c r="AJ526" s="24">
        <f>IF(Weekly[[#This Row],[Actual]]="","",IF(AND(Weekly[[#This Row],[KNC_P]]=FALSE,Weekly[[#This Row],[Actual]]=TRUE),AJ525+Weekly[[#This Row],[BF H Odds]]-1,IF(AND(Weekly[[#This Row],[KNC_P]]=TRUE,Weekly[[#This Row],[Actual]]=FALSE),AJ525+Weekly[[#This Row],[BF V Odds]]-1,AJ525-1)))</f>
        <v>66.289999999999964</v>
      </c>
      <c r="AK526" s="24">
        <f>IF(Weekly[[#This Row],[Actual]]="","",IF(AND(Weekly[[#This Row],[KNC_P]]=FALSE,Weekly[[#This Row],[Actual]]=TRUE),AK525+Weekly[[#This Row],[BF H Odds]]-1,IF(AND(Weekly[[#This Row],[KNC_P]]=TRUE,Weekly[[#This Row],[Actual]]=FALSE),AK525+Weekly[[#This Row],[BF V Odds]]-1,AK525-1)))</f>
        <v>65.189999999999955</v>
      </c>
      <c r="AL526" s="30">
        <f>IF(Weekly[[#This Row],[Actual]]="","",COUNTIF(Weekly[[#This Row],[SVC_P]:[QDA_P]],TRUE))</f>
        <v>5</v>
      </c>
      <c r="AM526" s="30">
        <f>IF(Weekly[[#This Row],[Actual]]="","",COUNTIF(Weekly[[#This Row],[SVC_P]:[QDA_P]],FALSE))</f>
        <v>2</v>
      </c>
      <c r="AN526" s="36" t="str">
        <f>IF(AND(Weekly[[#This Row],[BF V Odds]]&gt;$BO$6,Weekly[[#This Row],[BF V Odds]] &lt; $BO$7),Weekly[[#This Row],[BF V Odds]],"")</f>
        <v/>
      </c>
      <c r="AO526" s="36" t="str">
        <f>IF(AND(Weekly[[#This Row],[BF H Odds]]&gt;$BO$6, Weekly[[#This Row],[BF H Odds]] &lt; $BO$7),Weekly[[#This Row],[BF H Odds]],"")</f>
        <v/>
      </c>
      <c r="AP526" s="37">
        <f>IF(AND(Weekly[[#This Row],[V Odds &lt;]]="",Weekly[[#This Row],[H Odds &lt;]]=""),AP525,IF(AND(Weekly[[#This Row],[H Odds &lt;]]&lt;&gt;"",Weekly[[#This Row],[SVC_P]]=TRUE,Weekly[[#This Row],[Actual]]=TRUE),AP525+Weekly[[#This Row],[H Odds &lt;]]-1,IF(AND(Weekly[[#This Row],[V Odds &lt;]]&lt;&gt;"",Weekly[[#This Row],[SVC_P]]=FALSE,Weekly[[#This Row],[Actual]]=FALSE),AP525+Weekly[[#This Row],[V Odds &lt;]]-1,IF(AND(Weekly[[#This Row],[V Odds &lt;]]&lt;&gt;"",Weekly[[#This Row],[SVC_P]]=FALSE,Weekly[[#This Row],[Actual]]=TRUE),AP525-1,IF(AND(Weekly[[#This Row],[H Odds &lt;]]&lt;&gt;"",Weekly[[#This Row],[SVC_P]]=TRUE,Weekly[[#This Row],[Actual]]=FALSE),AP525-1,AP525)))))</f>
        <v>79.63000000000001</v>
      </c>
      <c r="AQ526" s="37">
        <f>IF(AND(Weekly[[#This Row],[V Odds &lt;]]="",Weekly[[#This Row],[H Odds &lt;]]=""),AQ525,IF(AND(Weekly[[#This Row],[H Odds &lt;]]&lt;&gt;"",Weekly[[#This Row],[ADBC_P]]=TRUE,Weekly[[#This Row],[Actual]]=TRUE),AQ525+Weekly[[#This Row],[H Odds &lt;]]-1,IF(AND(Weekly[[#This Row],[V Odds &lt;]]&lt;&gt;"",Weekly[[#This Row],[ADBC_P]]=FALSE,Weekly[[#This Row],[Actual]]=FALSE),AQ525+Weekly[[#This Row],[V Odds &lt;]]-1,IF(AND(Weekly[[#This Row],[V Odds &lt;]]&lt;&gt;"",Weekly[[#This Row],[ADBC_P]]=FALSE,Weekly[[#This Row],[Actual]]=TRUE),AQ525-1,IF(AND(Weekly[[#This Row],[H Odds &lt;]]&lt;&gt;"",Weekly[[#This Row],[ADBC_P]]=TRUE,Weekly[[#This Row],[Actual]]=FALSE),AQ525-1,AQ525)))))</f>
        <v>50.33</v>
      </c>
      <c r="AR526" s="37">
        <f>IF(AND(Weekly[[#This Row],[V Odds &lt;]]="",Weekly[[#This Row],[H Odds &lt;]]=""),AR525,IF(AND(Weekly[[#This Row],[H Odds &lt;]]&lt;&gt;"",Weekly[[#This Row],[RFC_P]]=TRUE,Weekly[[#This Row],[Actual]]=TRUE),AR525+Weekly[[#This Row],[H Odds &lt;]]-1,IF(AND(Weekly[[#This Row],[V Odds &lt;]]&lt;&gt;"",Weekly[[#This Row],[RFC_P]]=FALSE,Weekly[[#This Row],[Actual]]=FALSE),AR525+Weekly[[#This Row],[V Odds &lt;]]-1,IF(AND(Weekly[[#This Row],[V Odds &lt;]]&lt;&gt;"",Weekly[[#This Row],[RFC_P]]=FALSE,Weekly[[#This Row],[Actual]]=TRUE),AR525-1,IF(AND(Weekly[[#This Row],[H Odds &lt;]]&lt;&gt;"",Weekly[[#This Row],[RFC_P]]=TRUE,Weekly[[#This Row],[Actual]]=FALSE),AR525-1,AR525)))))</f>
        <v>69.439999999999984</v>
      </c>
      <c r="AS526" s="37">
        <f>IF(AND(Weekly[[#This Row],[V Odds &lt;]]="",Weekly[[#This Row],[H Odds &lt;]]=""),AS525,IF(AND(Weekly[[#This Row],[H Odds &lt;]]&lt;&gt;"",Weekly[[#This Row],[GBC_P]]=TRUE,Weekly[[#This Row],[Actual]]=TRUE),AS525+Weekly[[#This Row],[H Odds &lt;]]-1,IF(AND(Weekly[[#This Row],[V Odds &lt;]]&lt;&gt;"",Weekly[[#This Row],[GBC_P]]=FALSE,Weekly[[#This Row],[Actual]]=FALSE),AS525+Weekly[[#This Row],[V Odds &lt;]]-1,IF(AND(Weekly[[#This Row],[V Odds &lt;]]&lt;&gt;"",Weekly[[#This Row],[GBC_P]]=FALSE,Weekly[[#This Row],[Actual]]=TRUE),AS525-1,IF(AND(Weekly[[#This Row],[H Odds &lt;]]&lt;&gt;"",Weekly[[#This Row],[GBC_P]]=TRUE,Weekly[[#This Row],[Actual]]=FALSE),AS525-1,AS525)))))</f>
        <v>57.78</v>
      </c>
      <c r="AT526" s="37">
        <f>IF(AND(Weekly[[#This Row],[V Odds &lt;]]="",Weekly[[#This Row],[H Odds &lt;]]=""),AT525,IF(AND(Weekly[[#This Row],[H Odds &lt;]]&lt;&gt;"",Weekly[[#This Row],[HGBC_P]]=TRUE,Weekly[[#This Row],[Actual]]=TRUE),AT525+Weekly[[#This Row],[H Odds &lt;]]-1,IF(AND(Weekly[[#This Row],[V Odds &lt;]]&lt;&gt;"",Weekly[[#This Row],[HGBC_P]]=FALSE,Weekly[[#This Row],[Actual]]=FALSE),AT525+Weekly[[#This Row],[V Odds &lt;]]-1,IF(AND(Weekly[[#This Row],[V Odds &lt;]]&lt;&gt;"",Weekly[[#This Row],[HGBC_P]]=FALSE,Weekly[[#This Row],[Actual]]=TRUE),AT525-1,IF(AND(Weekly[[#This Row],[H Odds &lt;]]&lt;&gt;"",Weekly[[#This Row],[HGBC_P]]=TRUE,Weekly[[#This Row],[Actual]]=FALSE),AT525-1,AT525)))))</f>
        <v>53.16</v>
      </c>
      <c r="AU526" s="37">
        <f>IF(AND(Weekly[[#This Row],[V Odds &lt;]]="",Weekly[[#This Row],[H Odds &lt;]]=""),AU525,IF(AND(Weekly[[#This Row],[H Odds &lt;]]&lt;&gt;"",Weekly[[#This Row],[XGB_P]]=TRUE,Weekly[[#This Row],[Actual]]=TRUE),AU525+Weekly[[#This Row],[H Odds &lt;]]-1,IF(AND(Weekly[[#This Row],[V Odds &lt;]]&lt;&gt;"",Weekly[[#This Row],[XGB_P]]=FALSE,Weekly[[#This Row],[Actual]]=FALSE),AU525+Weekly[[#This Row],[V Odds &lt;]]-1,IF(AND(Weekly[[#This Row],[V Odds &lt;]]&lt;&gt;"",Weekly[[#This Row],[XGB_P]]=FALSE,Weekly[[#This Row],[Actual]]=TRUE),AU525-1,IF(AND(Weekly[[#This Row],[H Odds &lt;]]&lt;&gt;"",Weekly[[#This Row],[XGB_P]]=TRUE,Weekly[[#This Row],[Actual]]=FALSE),AU525-1,AU525)))))</f>
        <v>64.760000000000005</v>
      </c>
      <c r="AV526" s="37">
        <f>IF(AND(Weekly[[#This Row],[V Odds &lt;]]="",Weekly[[#This Row],[H Odds &lt;]]=""),AV525,IF(AND(Weekly[[#This Row],[H Odds &lt;]]&lt;&gt;"",Weekly[[#This Row],[QDA_P]]=TRUE,Weekly[[#This Row],[Actual]]=TRUE),AV525+Weekly[[#This Row],[H Odds &lt;]]-1,IF(AND(Weekly[[#This Row],[V Odds &lt;]]&lt;&gt;"",Weekly[[#This Row],[QDA_P]]=FALSE,Weekly[[#This Row],[Actual]]=FALSE),AV525+Weekly[[#This Row],[V Odds &lt;]]-1,IF(AND(Weekly[[#This Row],[V Odds &lt;]]&lt;&gt;"",Weekly[[#This Row],[QDA_P]]=FALSE,Weekly[[#This Row],[Actual]]=TRUE),AV525-1,IF(AND(Weekly[[#This Row],[H Odds &lt;]]&lt;&gt;"",Weekly[[#This Row],[QDA_P]]=TRUE,Weekly[[#This Row],[Actual]]=FALSE),AV525-1,AV525)))))</f>
        <v>59.299999999999983</v>
      </c>
      <c r="AW526" s="37">
        <f>IF(AND(Weekly[[#This Row],[H Odds &lt;]]="",Weekly[[#This Row],[V Odds &lt;]]=""),AW525,IF(AND(Weekly[[#This Row],[KNC_P]]=Weekly[[#This Row],[Actual]],Weekly[[#This Row],[KNC_P]]=TRUE),AW525+Weekly[[#This Row],[BF H Odds]]-1,IF(AND(Weekly[[#This Row],[KNC_P]]=Weekly[[#This Row],[Actual]],Weekly[[#This Row],[KNC_P]]=FALSE),AW525+Weekly[[#This Row],[BF V Odds]]-1,AW525-1)))</f>
        <v>50.220000000000006</v>
      </c>
      <c r="AX526" s="37">
        <f>IF(AND(Weekly[[#This Row],[V Odds &lt;]]="",Weekly[[#This Row],[H Odds &lt;]]=""),AX525,IF(AND(Weekly[[#This Row],[V Odds &lt;]]&lt;&gt;"",Weekly[[#This Row],[FALSES]]&gt;0,Weekly[[#This Row],[Actual]]=FALSE),AX525+Weekly[[#This Row],[V Odds &lt;]]-1,IF(AND(Weekly[[#This Row],[H Odds &lt;]]&lt;&gt;"",Weekly[[#This Row],[TRUES]]&gt;0,Weekly[[#This Row],[Actual]]=TRUE),AX525+Weekly[[#This Row],[H Odds &lt;]]-1,IF(AND(Weekly[[#This Row],[V Odds &lt;]]&lt;&gt;"",Weekly[[#This Row],[FALSES]]=0),AX525,IF(AND(Weekly[[#This Row],[H Odds &lt;]]&lt;&gt;"",Weekly[[#This Row],[TRUES]]=0),AX525,AX525-1)))))</f>
        <v>105.49999999999996</v>
      </c>
      <c r="AY526" s="37">
        <f>IF(AND(Weekly[[#This Row],[V Odds &lt;]]="",Weekly[[#This Row],[H Odds &lt;]]=""),AY525,IF(AND(Weekly[[#This Row],[V Odds &lt;]]&lt;&gt;"",Weekly[[#This Row],[FALSES]]&gt;0,Weekly[[#This Row],[Actual]]=FALSE),AY525+((Weekly[[#This Row],[V Odds &lt;]]-1)*0.92),IF(AND(Weekly[[#This Row],[H Odds &lt;]]&lt;&gt;"",Weekly[[#This Row],[TRUES]]&gt;0,Weekly[[#This Row],[Actual]]=TRUE),AY525+((Weekly[[#This Row],[H Odds &lt;]]-1)*0.92),IF(AND(Weekly[[#This Row],[V Odds &lt;]]&lt;&gt;"",Weekly[[#This Row],[FALSES]]=0),AY525,IF(AND(Weekly[[#This Row],[H Odds &lt;]]&lt;&gt;"",Weekly[[#This Row],[TRUES]]=0),AY525,AY525-1)))))</f>
        <v>94.100000000000023</v>
      </c>
      <c r="AZ526" s="37">
        <f>IF(AND(Weekly[[#This Row],[V Odds &lt;]]="",Weekly[[#This Row],[H Odds &lt;]]=""),AZ525,IF(AND(Weekly[[#This Row],[V Odds &lt;]]&lt;&gt;"",Weekly[[#This Row],[Actual]]=FALSE),AZ525+Weekly[[#This Row],[V Odds &lt;]]-1,IF(AND(Weekly[[#This Row],[H Odds &lt;]]&lt;&gt;"",Weekly[[#This Row],[Actual]]=TRUE),AZ525+Weekly[[#This Row],[H Odds &lt;]]-1,AZ525-1)))</f>
        <v>95.96999999999997</v>
      </c>
      <c r="BA526" s="38">
        <f>IF(Weekly[[#This Row],[H Odds &lt;]]="",BA525,IF(AND(Weekly[[#This Row],[H Odds &lt;]]&lt;&gt;"",Weekly[[#This Row],[SVC_P]]=TRUE,Weekly[[#This Row],[Actual]]=TRUE),BA525+Weekly[[#This Row],[H Odds &lt;]]-1,IF(AND(Weekly[[#This Row],[H Odds &lt;]]&lt;&gt;"",Weekly[[#This Row],[SVC_P]]=TRUE,Weekly[[#This Row],[Actual]]=FALSE),BA525-1,BA525)))</f>
        <v>77.589999999999989</v>
      </c>
      <c r="BB526" s="38">
        <f>IF(Weekly[[#This Row],[H Odds &lt;]]="",BB525,IF(AND(Weekly[[#This Row],[H Odds &lt;]]&lt;&gt;"",Weekly[[#This Row],[ADBC_P]]=TRUE,Weekly[[#This Row],[Actual]]=TRUE),BB525+Weekly[[#This Row],[H Odds &lt;]]-1,IF(AND(Weekly[[#This Row],[H Odds &lt;]]&lt;&gt;"",Weekly[[#This Row],[ADBC_P]]=TRUE,Weekly[[#This Row],[Actual]]=FALSE),BB525-1,BB525)))</f>
        <v>49.41</v>
      </c>
      <c r="BC526" s="38">
        <f>IF(Weekly[[#This Row],[H Odds &lt;]]="",BC525,IF(AND(Weekly[[#This Row],[H Odds &lt;]]&lt;&gt;"",Weekly[[#This Row],[RFC_P]]=TRUE,Weekly[[#This Row],[Actual]]=TRUE),BC525+Weekly[[#This Row],[H Odds &lt;]]-1,IF(AND(Weekly[[#This Row],[H Odds &lt;]]&lt;&gt;"",Weekly[[#This Row],[RFC_P]]=TRUE,Weekly[[#This Row],[Actual]]=FALSE),BC525-1,BC525)))</f>
        <v>51.109999999999992</v>
      </c>
      <c r="BD526" s="38">
        <f>IF(Weekly[[#This Row],[H Odds &lt;]]="",BD525,IF(AND(Weekly[[#This Row],[H Odds &lt;]]&lt;&gt;"",Weekly[[#This Row],[GBC_P]]=TRUE,Weekly[[#This Row],[Actual]]=TRUE),BD525+Weekly[[#This Row],[H Odds &lt;]]-1,IF(AND(Weekly[[#This Row],[H Odds &lt;]]&lt;&gt;"",Weekly[[#This Row],[GBC_P]]=TRUE,Weekly[[#This Row],[Actual]]=FALSE),BD525-1,BD525)))</f>
        <v>51.110000000000007</v>
      </c>
      <c r="BE526" s="38">
        <f>IF(Weekly[[#This Row],[H Odds &lt;]]="",BE525,IF(AND(Weekly[[#This Row],[H Odds &lt;]]&lt;&gt;"",Weekly[[#This Row],[HGBC_P]]=TRUE,Weekly[[#This Row],[Actual]]=TRUE),BE525+Weekly[[#This Row],[H Odds &lt;]]-1,IF(AND(Weekly[[#This Row],[H Odds &lt;]]&lt;&gt;"",Weekly[[#This Row],[HGBC_P]]=TRUE,Weekly[[#This Row],[Actual]]=FALSE),BE525-1,BE525)))</f>
        <v>55.459999999999994</v>
      </c>
      <c r="BF526" s="38">
        <f>IF(Weekly[[#This Row],[H Odds &lt;]]="",BF525,IF(AND(Weekly[[#This Row],[H Odds &lt;]]&lt;&gt;"",Weekly[[#This Row],[XGB_P]]=TRUE,Weekly[[#This Row],[Actual]]=TRUE),BF525+Weekly[[#This Row],[H Odds &lt;]]-1,IF(AND(Weekly[[#This Row],[H Odds &lt;]]&lt;&gt;"",Weekly[[#This Row],[XGB_P]]=TRUE,Weekly[[#This Row],[Actual]]=FALSE),BF525-1,BF525)))</f>
        <v>61.08</v>
      </c>
      <c r="BG526" s="38">
        <f>IF(Weekly[[#This Row],[H Odds &lt;]]="",BG525,IF(AND(Weekly[[#This Row],[H Odds &lt;]]&lt;&gt;"",Weekly[[#This Row],[QDA_P]]=TRUE,Weekly[[#This Row],[Actual]]=TRUE),BG525+Weekly[[#This Row],[H Odds &lt;]]-1,IF(AND(Weekly[[#This Row],[H Odds &lt;]]&lt;&gt;"",Weekly[[#This Row],[QDA_P]]=TRUE,Weekly[[#This Row],[Actual]]=FALSE),BG525-1,BG525)))</f>
        <v>47.429999999999993</v>
      </c>
      <c r="BH526" s="38">
        <f>IF(Weekly[[#This Row],[H Odds &lt;]]="",BH525,IF(AND(Weekly[[#This Row],[H Odds &lt;]]&lt;&gt;"",Weekly[[#This Row],[KNC_P]]=TRUE,Weekly[[#This Row],[Actual]]=TRUE),BH525+Weekly[[#This Row],[H Odds &lt;]]-1,IF(AND(Weekly[[#This Row],[H Odds &lt;]]&lt;&gt;"",Weekly[[#This Row],[KNC_P]]=TRUE,Weekly[[#This Row],[Actual]]=FALSE),BH525-1,BH525)))</f>
        <v>55.499999999999993</v>
      </c>
      <c r="BI526" s="38">
        <f>IF(Weekly[[#This Row],[H Odds &lt;]]="",BI525,IF(AND(Weekly[[#This Row],[H Odds &lt;]]&lt;&gt;"",Weekly[[#This Row],[TRUES]]&gt;0,Weekly[[#This Row],[Actual]]=TRUE),BI525+Weekly[[#This Row],[H Odds &lt;]]-1,IF(AND(Weekly[[#This Row],[H Odds &lt;]]&lt;&gt;"",Weekly[[#This Row],[TRUES]]=0),BI525,BI525-1)))</f>
        <v>75.589999999999989</v>
      </c>
      <c r="BJ526" s="38">
        <f>IF(Weekly[[#This Row],[H Odds &lt;]]="",BJ525,IF(AND(Weekly[[#This Row],[H Odds &lt;]]&lt;&gt;"",Weekly[[#This Row],[Actual]]=TRUE),BJ525+Weekly[[#This Row],[H Odds &lt;]]-1,IF(AND(Weekly[[#This Row],[H Odds &lt;]]&lt;&gt;"",Weekly[[#This Row],[Actual]]=FALSE),BJ525-1,BJ525)))</f>
        <v>77.489999999999995</v>
      </c>
      <c r="BK526" s="58">
        <f>IF(AND(Weekly[[#This Row],[TRUES]]&gt;4,Weekly[[#This Row],[Actual]]=TRUE),BK525+Weekly[[#This Row],[BF H Odds]]-1,IF(AND(Weekly[[#This Row],[FALSES]]&gt;4,Weekly[[#This Row],[Actual]]=FALSE),BK525+Weekly[[#This Row],[BF V Odds]]-1,IF(AND(Weekly[[#This Row],[TRUES]]&gt;4,Weekly[[#This Row],[Actual]]=FALSE),BK525-1,IF(AND(Weekly[[#This Row],[FALSES]]&gt;4,Weekly[[#This Row],[Actual]]=TRUE),BK525-1,BK525))))</f>
        <v>-1.5999999999999703</v>
      </c>
      <c r="BL526" s="58">
        <f>IF(AND(Weekly[[#This Row],[TRUES]]&gt;5,Weekly[[#This Row],[Actual]]=TRUE),BL525+Weekly[[#This Row],[BF H Odds]]-1,IF(AND(Weekly[[#This Row],[FALSES]]&gt;5,Weekly[[#This Row],[Actual]]=FALSE),BL525+Weekly[[#This Row],[BF V Odds]]-1,IF(AND(Weekly[[#This Row],[TRUES]]&gt;5,Weekly[[#This Row],[Actual]]=FALSE),BL525-1,IF(AND(Weekly[[#This Row],[FALSES]]&gt;5,Weekly[[#This Row],[Actual]]=TRUE),BL525-1,BL525))))</f>
        <v>6.6200000000000214</v>
      </c>
      <c r="BM526" s="58">
        <f>IF(AND(Weekly[[#This Row],[TRUES]]&gt;6,Weekly[[#This Row],[Actual]]=TRUE),BM525+Weekly[[#This Row],[BF H Odds]]-1,IF(AND(Weekly[[#This Row],[FALSES]]&gt;6,Weekly[[#This Row],[Actual]]=FALSE),BM525+Weekly[[#This Row],[BF V Odds]]-1,IF(AND(Weekly[[#This Row],[TRUES]]&gt;6,Weekly[[#This Row],[Actual]]=FALSE),BM525-1,IF(AND(Weekly[[#This Row],[FALSES]]&gt;6,Weekly[[#This Row],[Actual]]=TRUE),BM525-1,BM525))))</f>
        <v>36.930000000000014</v>
      </c>
    </row>
    <row r="527" spans="1:65" x14ac:dyDescent="0.25">
      <c r="A527" s="34"/>
      <c r="B527" s="10">
        <v>44309</v>
      </c>
      <c r="C527" s="17" t="s">
        <v>31</v>
      </c>
      <c r="D527" s="15" t="s">
        <v>15</v>
      </c>
      <c r="E527" t="b">
        <v>1</v>
      </c>
      <c r="F527" t="b">
        <v>1</v>
      </c>
      <c r="G527" t="b">
        <v>1</v>
      </c>
      <c r="H527" t="b">
        <v>1</v>
      </c>
      <c r="I527" t="b">
        <v>1</v>
      </c>
      <c r="J527" t="b">
        <v>1</v>
      </c>
      <c r="K527" t="b">
        <v>1</v>
      </c>
      <c r="L527" t="b">
        <v>1</v>
      </c>
      <c r="O527" t="str">
        <f>IF(Weekly[[#This Row],[H/V]]="H",Weekly[[#This Row],[BF H Odds]],IF(Weekly[[#This Row],[H/V]]="V",Weekly[[#This Row],[BF V Odds]],""))</f>
        <v/>
      </c>
      <c r="P527" t="b">
        <v>1</v>
      </c>
      <c r="R527" s="35">
        <f>IFERROR(IF(Weekly[[#This Row],[Won Bet?]]="yes",R526+(Weekly[[#This Row],[BF Odds]]*Weekly[[#This Row],[BF Stake]])-Weekly[[#This Row],[BF Stake]],R526-Weekly[[#This Row],[BF Stake]]),R526)</f>
        <v>1153.2995000000003</v>
      </c>
      <c r="S527" s="9">
        <f>IFERROR(IF(Weekly[[#This Row],[Won Bet?]]="yes",S526+(((Weekly[[#This Row],[BF Odds]]*Weekly[[#This Row],[BF Stake]])-Weekly[[#This Row],[BF Stake]])*0.92),S526-Weekly[[#This Row],[BF Stake]]),S526)</f>
        <v>1082.03314</v>
      </c>
      <c r="T527">
        <v>2.5</v>
      </c>
      <c r="U527">
        <v>1.66</v>
      </c>
      <c r="V527" s="24">
        <f>IF(Weekly[[#This Row],[Actual]]="","",IF(AND(Weekly[[#This Row],[SVC_P]]=Weekly[[#This Row],[Actual]],Weekly[[#This Row],[SVC_P]]=TRUE),V526+Weekly[[#This Row],[BF H Odds]]-1,IF(AND(Weekly[[#This Row],[SVC_P]]=Weekly[[#This Row],[Actual]],Weekly[[#This Row],[SVC_P]]=FALSE),V526+Weekly[[#This Row],[BF V Odds]]-1,V526-1)))</f>
        <v>49.880000000000045</v>
      </c>
      <c r="W527" s="24">
        <f>IF(Weekly[[#This Row],[Actual]]="","",IF(AND(Weekly[[#This Row],[SVC_P]]=FALSE,Weekly[[#This Row],[Actual]]=TRUE),W526+Weekly[[#This Row],[BF H Odds]]-1,IF(AND(Weekly[[#This Row],[SVC_P]]=TRUE,Weekly[[#This Row],[Actual]]=FALSE,),W526+Weekly[[#This Row],[BF V Odds]]-1,W526-1)))</f>
        <v>-438.76000000000005</v>
      </c>
      <c r="X527" s="24">
        <f>IF(Weekly[[#This Row],[Actual]]="","",IF(AND(Weekly[[#This Row],[ADBC_P]]=Weekly[[#This Row],[Actual]],Weekly[[#This Row],[ADBC_P]]=TRUE),X526+Weekly[[#This Row],[BF H Odds]]-1,IF(AND(Weekly[[#This Row],[ADBC_P]]=Weekly[[#This Row],[Actual]],Weekly[[#This Row],[ADBC_P]]=FALSE),X526+Weekly[[#This Row],[BF V Odds]]-1,X526-1)))</f>
        <v>10.860000000000019</v>
      </c>
      <c r="Y527" s="24">
        <f>IF(Weekly[[#This Row],[Actual]]="","",IF(AND(Weekly[[#This Row],[ADBC_P]]=FALSE,Weekly[[#This Row],[Actual]]=TRUE),Y526+Weekly[[#This Row],[BF H Odds]]-1,IF(AND(Weekly[[#This Row],[ADBC_P]]=TRUE,Weekly[[#This Row],[Actual]]=FALSE),Y526+Weekly[[#This Row],[BF V Odds]]-1,Y526-1)))</f>
        <v>64.409999999999982</v>
      </c>
      <c r="Z527" s="24">
        <f>IF(Weekly[[#This Row],[Actual]]="","",IF(AND(Weekly[[#This Row],[RFC_P]]=Weekly[[#This Row],[Actual]],Weekly[[#This Row],[RFC_P]]=TRUE),Z526+Weekly[[#This Row],[BF H Odds]]-1,IF(AND(Weekly[[#This Row],[RFC_P]]=Weekly[[#This Row],[Actual]],Weekly[[#This Row],[RFC_P]]=FALSE),Z526+Weekly[[#This Row],[BF V Odds]]-1,Z526-1)))</f>
        <v>31.20000000000001</v>
      </c>
      <c r="AA527" s="24">
        <f>IF(Weekly[[#This Row],[Actual]]="","",IF(AND(Weekly[[#This Row],[RFC_P]]=FALSE,Weekly[[#This Row],[Actual]]=TRUE),AA526+Weekly[[#This Row],[BF H Odds]]-1,IF(AND(Weekly[[#This Row],[RFC_P]]=TRUE,Weekly[[#This Row],[Actual]]=FALSE),AA526+Weekly[[#This Row],[BF V Odds]]-1,AA526-1)))</f>
        <v>44.069999999999972</v>
      </c>
      <c r="AB527" s="24">
        <f>IF(Weekly[[#This Row],[Actual]]="","",IF(AND(Weekly[[#This Row],[GBC_P]]=Weekly[[#This Row],[Actual]],Weekly[[#This Row],[GBC_P]]=TRUE),AB526+Weekly[[#This Row],[BF H Odds]]-1,IF(AND(Weekly[[#This Row],[GBC_P]]=Weekly[[#This Row],[Actual]],Weekly[[#This Row],[GBC_P]]=FALSE),AB526+Weekly[[#This Row],[BF V Odds]]-1,AB526-1)))</f>
        <v>3.1400000000000059</v>
      </c>
      <c r="AC527" s="24">
        <f>IF(Weekly[[#This Row],[Actual]]="","",IF(AND(Weekly[[#This Row],[GBC_P]]=FALSE,Weekly[[#This Row],[Actual]]=TRUE),AC526+Weekly[[#This Row],[BF H Odds]]-1,IF(AND(Weekly[[#This Row],[GBC_P]]=TRUE,Weekly[[#This Row],[Actual]]=FALSE),AC526+Weekly[[#This Row],[BF V Odds]]-1,AC526-1)))</f>
        <v>72.129999999999939</v>
      </c>
      <c r="AD527" s="24">
        <f>IF(Weekly[[#This Row],[Actual]]="","",IF(AND(Weekly[[#This Row],[HGBC_P]]=Weekly[[#This Row],[Actual]],Weekly[[#This Row],[HGBC_P]]=TRUE),AD526+Weekly[[#This Row],[BF H Odds]]-1,IF(AND(Weekly[[#This Row],[HGBC_P]]=Weekly[[#This Row],[Actual]],Weekly[[#This Row],[HGBC_P]]=FALSE),AD526+Weekly[[#This Row],[BF V Odds]]-1,AD526-1)))</f>
        <v>1.7400000000000251</v>
      </c>
      <c r="AE527" s="24">
        <f>IF(Weekly[[#This Row],[Actual]]="","",IF(AND(Weekly[[#This Row],[HGBC_P]]=FALSE,Weekly[[#This Row],[Actual]]=TRUE),AE526+Weekly[[#This Row],[BF H Odds]]-1,IF(AND(Weekly[[#This Row],[HGBC_P]]=TRUE,Weekly[[#This Row],[Actual]]=FALSE),AE526+Weekly[[#This Row],[BF V Odds]]-1,AE526-1)))</f>
        <v>73.529999999999973</v>
      </c>
      <c r="AF527" s="24">
        <f>IF(Weekly[[#This Row],[Actual]]="","",IF(AND(Weekly[[#This Row],[XGB_P]]=Weekly[[#This Row],[Actual]],Weekly[[#This Row],[XGB_P]]=TRUE),AF526+Weekly[[#This Row],[BF H Odds]]-1,IF(AND(Weekly[[#This Row],[XGB_P]]=Weekly[[#This Row],[Actual]],Weekly[[#This Row],[XGB_P]]=FALSE),AF526+Weekly[[#This Row],[BF V Odds]]-1,AF526-1)))</f>
        <v>31.120000000000019</v>
      </c>
      <c r="AG527" s="24">
        <f>IF(Weekly[[#This Row],[Actual]]="","",IF(AND(Weekly[[#This Row],[XGB_P]]=FALSE,Weekly[[#This Row],[Actual]]=TRUE),AG526+Weekly[[#This Row],[BF H Odds]]-1,IF(AND(Weekly[[#This Row],[XGB_P]]=TRUE,Weekly[[#This Row],[Actual]]=FALSE),AG526+Weekly[[#This Row],[BF V Odds]]-1,AG526-1)))</f>
        <v>44.149999999999991</v>
      </c>
      <c r="AH527" s="24">
        <f>IF(Weekly[[#This Row],[Actual]]="","",IF(AND(Weekly[[#This Row],[QDA_P]]=Weekly[[#This Row],[Actual]],Weekly[[#This Row],[QDA_P]]=TRUE),AH526+Weekly[[#This Row],[BF H Odds]]-1,IF(AND(Weekly[[#This Row],[QDA_P]]=Weekly[[#This Row],[Actual]],Weekly[[#This Row],[QDA_P]]=FALSE),AH526+Weekly[[#This Row],[BF V Odds]]-1,AH526-1)))</f>
        <v>-11.499999999999989</v>
      </c>
      <c r="AI527" s="24">
        <f>IF(Weekly[[#This Row],[Actual]]="","",IF(AND(Weekly[[#This Row],[QDA_P]]=FALSE,Weekly[[#This Row],[Actual]]=TRUE),AI526+Weekly[[#This Row],[BF H Odds]]-1,IF(AND(Weekly[[#This Row],[QDA_P]]=TRUE,Weekly[[#This Row],[Actual]]=FALSE),AI526+Weekly[[#This Row],[BF V Odds]]-1,AI526-1)))</f>
        <v>86.769999999999982</v>
      </c>
      <c r="AJ527" s="24">
        <f>IF(Weekly[[#This Row],[Actual]]="","",IF(AND(Weekly[[#This Row],[KNC_P]]=FALSE,Weekly[[#This Row],[Actual]]=TRUE),AJ526+Weekly[[#This Row],[BF H Odds]]-1,IF(AND(Weekly[[#This Row],[KNC_P]]=TRUE,Weekly[[#This Row],[Actual]]=FALSE),AJ526+Weekly[[#This Row],[BF V Odds]]-1,AJ526-1)))</f>
        <v>65.289999999999964</v>
      </c>
      <c r="AK527" s="24">
        <f>IF(Weekly[[#This Row],[Actual]]="","",IF(AND(Weekly[[#This Row],[KNC_P]]=FALSE,Weekly[[#This Row],[Actual]]=TRUE),AK526+Weekly[[#This Row],[BF H Odds]]-1,IF(AND(Weekly[[#This Row],[KNC_P]]=TRUE,Weekly[[#This Row],[Actual]]=FALSE),AK526+Weekly[[#This Row],[BF V Odds]]-1,AK526-1)))</f>
        <v>64.189999999999955</v>
      </c>
      <c r="AL527" s="30">
        <f>IF(Weekly[[#This Row],[Actual]]="","",COUNTIF(Weekly[[#This Row],[SVC_P]:[QDA_P]],TRUE))</f>
        <v>7</v>
      </c>
      <c r="AM527" s="30">
        <f>IF(Weekly[[#This Row],[Actual]]="","",COUNTIF(Weekly[[#This Row],[SVC_P]:[QDA_P]],FALSE))</f>
        <v>0</v>
      </c>
      <c r="AN527" s="36" t="str">
        <f>IF(AND(Weekly[[#This Row],[BF V Odds]]&gt;$BO$6,Weekly[[#This Row],[BF V Odds]] &lt; $BO$7),Weekly[[#This Row],[BF V Odds]],"")</f>
        <v/>
      </c>
      <c r="AO527" s="36" t="str">
        <f>IF(AND(Weekly[[#This Row],[BF H Odds]]&gt;$BO$6, Weekly[[#This Row],[BF H Odds]] &lt; $BO$7),Weekly[[#This Row],[BF H Odds]],"")</f>
        <v/>
      </c>
      <c r="AP527" s="37">
        <f>IF(AND(Weekly[[#This Row],[V Odds &lt;]]="",Weekly[[#This Row],[H Odds &lt;]]=""),AP526,IF(AND(Weekly[[#This Row],[H Odds &lt;]]&lt;&gt;"",Weekly[[#This Row],[SVC_P]]=TRUE,Weekly[[#This Row],[Actual]]=TRUE),AP526+Weekly[[#This Row],[H Odds &lt;]]-1,IF(AND(Weekly[[#This Row],[V Odds &lt;]]&lt;&gt;"",Weekly[[#This Row],[SVC_P]]=FALSE,Weekly[[#This Row],[Actual]]=FALSE),AP526+Weekly[[#This Row],[V Odds &lt;]]-1,IF(AND(Weekly[[#This Row],[V Odds &lt;]]&lt;&gt;"",Weekly[[#This Row],[SVC_P]]=FALSE,Weekly[[#This Row],[Actual]]=TRUE),AP526-1,IF(AND(Weekly[[#This Row],[H Odds &lt;]]&lt;&gt;"",Weekly[[#This Row],[SVC_P]]=TRUE,Weekly[[#This Row],[Actual]]=FALSE),AP526-1,AP526)))))</f>
        <v>79.63000000000001</v>
      </c>
      <c r="AQ527" s="37">
        <f>IF(AND(Weekly[[#This Row],[V Odds &lt;]]="",Weekly[[#This Row],[H Odds &lt;]]=""),AQ526,IF(AND(Weekly[[#This Row],[H Odds &lt;]]&lt;&gt;"",Weekly[[#This Row],[ADBC_P]]=TRUE,Weekly[[#This Row],[Actual]]=TRUE),AQ526+Weekly[[#This Row],[H Odds &lt;]]-1,IF(AND(Weekly[[#This Row],[V Odds &lt;]]&lt;&gt;"",Weekly[[#This Row],[ADBC_P]]=FALSE,Weekly[[#This Row],[Actual]]=FALSE),AQ526+Weekly[[#This Row],[V Odds &lt;]]-1,IF(AND(Weekly[[#This Row],[V Odds &lt;]]&lt;&gt;"",Weekly[[#This Row],[ADBC_P]]=FALSE,Weekly[[#This Row],[Actual]]=TRUE),AQ526-1,IF(AND(Weekly[[#This Row],[H Odds &lt;]]&lt;&gt;"",Weekly[[#This Row],[ADBC_P]]=TRUE,Weekly[[#This Row],[Actual]]=FALSE),AQ526-1,AQ526)))))</f>
        <v>50.33</v>
      </c>
      <c r="AR527" s="37">
        <f>IF(AND(Weekly[[#This Row],[V Odds &lt;]]="",Weekly[[#This Row],[H Odds &lt;]]=""),AR526,IF(AND(Weekly[[#This Row],[H Odds &lt;]]&lt;&gt;"",Weekly[[#This Row],[RFC_P]]=TRUE,Weekly[[#This Row],[Actual]]=TRUE),AR526+Weekly[[#This Row],[H Odds &lt;]]-1,IF(AND(Weekly[[#This Row],[V Odds &lt;]]&lt;&gt;"",Weekly[[#This Row],[RFC_P]]=FALSE,Weekly[[#This Row],[Actual]]=FALSE),AR526+Weekly[[#This Row],[V Odds &lt;]]-1,IF(AND(Weekly[[#This Row],[V Odds &lt;]]&lt;&gt;"",Weekly[[#This Row],[RFC_P]]=FALSE,Weekly[[#This Row],[Actual]]=TRUE),AR526-1,IF(AND(Weekly[[#This Row],[H Odds &lt;]]&lt;&gt;"",Weekly[[#This Row],[RFC_P]]=TRUE,Weekly[[#This Row],[Actual]]=FALSE),AR526-1,AR526)))))</f>
        <v>69.439999999999984</v>
      </c>
      <c r="AS527" s="37">
        <f>IF(AND(Weekly[[#This Row],[V Odds &lt;]]="",Weekly[[#This Row],[H Odds &lt;]]=""),AS526,IF(AND(Weekly[[#This Row],[H Odds &lt;]]&lt;&gt;"",Weekly[[#This Row],[GBC_P]]=TRUE,Weekly[[#This Row],[Actual]]=TRUE),AS526+Weekly[[#This Row],[H Odds &lt;]]-1,IF(AND(Weekly[[#This Row],[V Odds &lt;]]&lt;&gt;"",Weekly[[#This Row],[GBC_P]]=FALSE,Weekly[[#This Row],[Actual]]=FALSE),AS526+Weekly[[#This Row],[V Odds &lt;]]-1,IF(AND(Weekly[[#This Row],[V Odds &lt;]]&lt;&gt;"",Weekly[[#This Row],[GBC_P]]=FALSE,Weekly[[#This Row],[Actual]]=TRUE),AS526-1,IF(AND(Weekly[[#This Row],[H Odds &lt;]]&lt;&gt;"",Weekly[[#This Row],[GBC_P]]=TRUE,Weekly[[#This Row],[Actual]]=FALSE),AS526-1,AS526)))))</f>
        <v>57.78</v>
      </c>
      <c r="AT527" s="37">
        <f>IF(AND(Weekly[[#This Row],[V Odds &lt;]]="",Weekly[[#This Row],[H Odds &lt;]]=""),AT526,IF(AND(Weekly[[#This Row],[H Odds &lt;]]&lt;&gt;"",Weekly[[#This Row],[HGBC_P]]=TRUE,Weekly[[#This Row],[Actual]]=TRUE),AT526+Weekly[[#This Row],[H Odds &lt;]]-1,IF(AND(Weekly[[#This Row],[V Odds &lt;]]&lt;&gt;"",Weekly[[#This Row],[HGBC_P]]=FALSE,Weekly[[#This Row],[Actual]]=FALSE),AT526+Weekly[[#This Row],[V Odds &lt;]]-1,IF(AND(Weekly[[#This Row],[V Odds &lt;]]&lt;&gt;"",Weekly[[#This Row],[HGBC_P]]=FALSE,Weekly[[#This Row],[Actual]]=TRUE),AT526-1,IF(AND(Weekly[[#This Row],[H Odds &lt;]]&lt;&gt;"",Weekly[[#This Row],[HGBC_P]]=TRUE,Weekly[[#This Row],[Actual]]=FALSE),AT526-1,AT526)))))</f>
        <v>53.16</v>
      </c>
      <c r="AU527" s="37">
        <f>IF(AND(Weekly[[#This Row],[V Odds &lt;]]="",Weekly[[#This Row],[H Odds &lt;]]=""),AU526,IF(AND(Weekly[[#This Row],[H Odds &lt;]]&lt;&gt;"",Weekly[[#This Row],[XGB_P]]=TRUE,Weekly[[#This Row],[Actual]]=TRUE),AU526+Weekly[[#This Row],[H Odds &lt;]]-1,IF(AND(Weekly[[#This Row],[V Odds &lt;]]&lt;&gt;"",Weekly[[#This Row],[XGB_P]]=FALSE,Weekly[[#This Row],[Actual]]=FALSE),AU526+Weekly[[#This Row],[V Odds &lt;]]-1,IF(AND(Weekly[[#This Row],[V Odds &lt;]]&lt;&gt;"",Weekly[[#This Row],[XGB_P]]=FALSE,Weekly[[#This Row],[Actual]]=TRUE),AU526-1,IF(AND(Weekly[[#This Row],[H Odds &lt;]]&lt;&gt;"",Weekly[[#This Row],[XGB_P]]=TRUE,Weekly[[#This Row],[Actual]]=FALSE),AU526-1,AU526)))))</f>
        <v>64.760000000000005</v>
      </c>
      <c r="AV527" s="37">
        <f>IF(AND(Weekly[[#This Row],[V Odds &lt;]]="",Weekly[[#This Row],[H Odds &lt;]]=""),AV526,IF(AND(Weekly[[#This Row],[H Odds &lt;]]&lt;&gt;"",Weekly[[#This Row],[QDA_P]]=TRUE,Weekly[[#This Row],[Actual]]=TRUE),AV526+Weekly[[#This Row],[H Odds &lt;]]-1,IF(AND(Weekly[[#This Row],[V Odds &lt;]]&lt;&gt;"",Weekly[[#This Row],[QDA_P]]=FALSE,Weekly[[#This Row],[Actual]]=FALSE),AV526+Weekly[[#This Row],[V Odds &lt;]]-1,IF(AND(Weekly[[#This Row],[V Odds &lt;]]&lt;&gt;"",Weekly[[#This Row],[QDA_P]]=FALSE,Weekly[[#This Row],[Actual]]=TRUE),AV526-1,IF(AND(Weekly[[#This Row],[H Odds &lt;]]&lt;&gt;"",Weekly[[#This Row],[QDA_P]]=TRUE,Weekly[[#This Row],[Actual]]=FALSE),AV526-1,AV526)))))</f>
        <v>59.299999999999983</v>
      </c>
      <c r="AW527" s="37">
        <f>IF(AND(Weekly[[#This Row],[H Odds &lt;]]="",Weekly[[#This Row],[V Odds &lt;]]=""),AW526,IF(AND(Weekly[[#This Row],[KNC_P]]=Weekly[[#This Row],[Actual]],Weekly[[#This Row],[KNC_P]]=TRUE),AW526+Weekly[[#This Row],[BF H Odds]]-1,IF(AND(Weekly[[#This Row],[KNC_P]]=Weekly[[#This Row],[Actual]],Weekly[[#This Row],[KNC_P]]=FALSE),AW526+Weekly[[#This Row],[BF V Odds]]-1,AW526-1)))</f>
        <v>50.220000000000006</v>
      </c>
      <c r="AX527" s="37">
        <f>IF(AND(Weekly[[#This Row],[V Odds &lt;]]="",Weekly[[#This Row],[H Odds &lt;]]=""),AX526,IF(AND(Weekly[[#This Row],[V Odds &lt;]]&lt;&gt;"",Weekly[[#This Row],[FALSES]]&gt;0,Weekly[[#This Row],[Actual]]=FALSE),AX526+Weekly[[#This Row],[V Odds &lt;]]-1,IF(AND(Weekly[[#This Row],[H Odds &lt;]]&lt;&gt;"",Weekly[[#This Row],[TRUES]]&gt;0,Weekly[[#This Row],[Actual]]=TRUE),AX526+Weekly[[#This Row],[H Odds &lt;]]-1,IF(AND(Weekly[[#This Row],[V Odds &lt;]]&lt;&gt;"",Weekly[[#This Row],[FALSES]]=0),AX526,IF(AND(Weekly[[#This Row],[H Odds &lt;]]&lt;&gt;"",Weekly[[#This Row],[TRUES]]=0),AX526,AX526-1)))))</f>
        <v>105.49999999999996</v>
      </c>
      <c r="AY527" s="37">
        <f>IF(AND(Weekly[[#This Row],[V Odds &lt;]]="",Weekly[[#This Row],[H Odds &lt;]]=""),AY526,IF(AND(Weekly[[#This Row],[V Odds &lt;]]&lt;&gt;"",Weekly[[#This Row],[FALSES]]&gt;0,Weekly[[#This Row],[Actual]]=FALSE),AY526+((Weekly[[#This Row],[V Odds &lt;]]-1)*0.92),IF(AND(Weekly[[#This Row],[H Odds &lt;]]&lt;&gt;"",Weekly[[#This Row],[TRUES]]&gt;0,Weekly[[#This Row],[Actual]]=TRUE),AY526+((Weekly[[#This Row],[H Odds &lt;]]-1)*0.92),IF(AND(Weekly[[#This Row],[V Odds &lt;]]&lt;&gt;"",Weekly[[#This Row],[FALSES]]=0),AY526,IF(AND(Weekly[[#This Row],[H Odds &lt;]]&lt;&gt;"",Weekly[[#This Row],[TRUES]]=0),AY526,AY526-1)))))</f>
        <v>94.100000000000023</v>
      </c>
      <c r="AZ527" s="37">
        <f>IF(AND(Weekly[[#This Row],[V Odds &lt;]]="",Weekly[[#This Row],[H Odds &lt;]]=""),AZ526,IF(AND(Weekly[[#This Row],[V Odds &lt;]]&lt;&gt;"",Weekly[[#This Row],[Actual]]=FALSE),AZ526+Weekly[[#This Row],[V Odds &lt;]]-1,IF(AND(Weekly[[#This Row],[H Odds &lt;]]&lt;&gt;"",Weekly[[#This Row],[Actual]]=TRUE),AZ526+Weekly[[#This Row],[H Odds &lt;]]-1,AZ526-1)))</f>
        <v>95.96999999999997</v>
      </c>
      <c r="BA527" s="38">
        <f>IF(Weekly[[#This Row],[H Odds &lt;]]="",BA526,IF(AND(Weekly[[#This Row],[H Odds &lt;]]&lt;&gt;"",Weekly[[#This Row],[SVC_P]]=TRUE,Weekly[[#This Row],[Actual]]=TRUE),BA526+Weekly[[#This Row],[H Odds &lt;]]-1,IF(AND(Weekly[[#This Row],[H Odds &lt;]]&lt;&gt;"",Weekly[[#This Row],[SVC_P]]=TRUE,Weekly[[#This Row],[Actual]]=FALSE),BA526-1,BA526)))</f>
        <v>77.589999999999989</v>
      </c>
      <c r="BB527" s="38">
        <f>IF(Weekly[[#This Row],[H Odds &lt;]]="",BB526,IF(AND(Weekly[[#This Row],[H Odds &lt;]]&lt;&gt;"",Weekly[[#This Row],[ADBC_P]]=TRUE,Weekly[[#This Row],[Actual]]=TRUE),BB526+Weekly[[#This Row],[H Odds &lt;]]-1,IF(AND(Weekly[[#This Row],[H Odds &lt;]]&lt;&gt;"",Weekly[[#This Row],[ADBC_P]]=TRUE,Weekly[[#This Row],[Actual]]=FALSE),BB526-1,BB526)))</f>
        <v>49.41</v>
      </c>
      <c r="BC527" s="38">
        <f>IF(Weekly[[#This Row],[H Odds &lt;]]="",BC526,IF(AND(Weekly[[#This Row],[H Odds &lt;]]&lt;&gt;"",Weekly[[#This Row],[RFC_P]]=TRUE,Weekly[[#This Row],[Actual]]=TRUE),BC526+Weekly[[#This Row],[H Odds &lt;]]-1,IF(AND(Weekly[[#This Row],[H Odds &lt;]]&lt;&gt;"",Weekly[[#This Row],[RFC_P]]=TRUE,Weekly[[#This Row],[Actual]]=FALSE),BC526-1,BC526)))</f>
        <v>51.109999999999992</v>
      </c>
      <c r="BD527" s="38">
        <f>IF(Weekly[[#This Row],[H Odds &lt;]]="",BD526,IF(AND(Weekly[[#This Row],[H Odds &lt;]]&lt;&gt;"",Weekly[[#This Row],[GBC_P]]=TRUE,Weekly[[#This Row],[Actual]]=TRUE),BD526+Weekly[[#This Row],[H Odds &lt;]]-1,IF(AND(Weekly[[#This Row],[H Odds &lt;]]&lt;&gt;"",Weekly[[#This Row],[GBC_P]]=TRUE,Weekly[[#This Row],[Actual]]=FALSE),BD526-1,BD526)))</f>
        <v>51.110000000000007</v>
      </c>
      <c r="BE527" s="38">
        <f>IF(Weekly[[#This Row],[H Odds &lt;]]="",BE526,IF(AND(Weekly[[#This Row],[H Odds &lt;]]&lt;&gt;"",Weekly[[#This Row],[HGBC_P]]=TRUE,Weekly[[#This Row],[Actual]]=TRUE),BE526+Weekly[[#This Row],[H Odds &lt;]]-1,IF(AND(Weekly[[#This Row],[H Odds &lt;]]&lt;&gt;"",Weekly[[#This Row],[HGBC_P]]=TRUE,Weekly[[#This Row],[Actual]]=FALSE),BE526-1,BE526)))</f>
        <v>55.459999999999994</v>
      </c>
      <c r="BF527" s="38">
        <f>IF(Weekly[[#This Row],[H Odds &lt;]]="",BF526,IF(AND(Weekly[[#This Row],[H Odds &lt;]]&lt;&gt;"",Weekly[[#This Row],[XGB_P]]=TRUE,Weekly[[#This Row],[Actual]]=TRUE),BF526+Weekly[[#This Row],[H Odds &lt;]]-1,IF(AND(Weekly[[#This Row],[H Odds &lt;]]&lt;&gt;"",Weekly[[#This Row],[XGB_P]]=TRUE,Weekly[[#This Row],[Actual]]=FALSE),BF526-1,BF526)))</f>
        <v>61.08</v>
      </c>
      <c r="BG527" s="38">
        <f>IF(Weekly[[#This Row],[H Odds &lt;]]="",BG526,IF(AND(Weekly[[#This Row],[H Odds &lt;]]&lt;&gt;"",Weekly[[#This Row],[QDA_P]]=TRUE,Weekly[[#This Row],[Actual]]=TRUE),BG526+Weekly[[#This Row],[H Odds &lt;]]-1,IF(AND(Weekly[[#This Row],[H Odds &lt;]]&lt;&gt;"",Weekly[[#This Row],[QDA_P]]=TRUE,Weekly[[#This Row],[Actual]]=FALSE),BG526-1,BG526)))</f>
        <v>47.429999999999993</v>
      </c>
      <c r="BH527" s="38">
        <f>IF(Weekly[[#This Row],[H Odds &lt;]]="",BH526,IF(AND(Weekly[[#This Row],[H Odds &lt;]]&lt;&gt;"",Weekly[[#This Row],[KNC_P]]=TRUE,Weekly[[#This Row],[Actual]]=TRUE),BH526+Weekly[[#This Row],[H Odds &lt;]]-1,IF(AND(Weekly[[#This Row],[H Odds &lt;]]&lt;&gt;"",Weekly[[#This Row],[KNC_P]]=TRUE,Weekly[[#This Row],[Actual]]=FALSE),BH526-1,BH526)))</f>
        <v>55.499999999999993</v>
      </c>
      <c r="BI527" s="38">
        <f>IF(Weekly[[#This Row],[H Odds &lt;]]="",BI526,IF(AND(Weekly[[#This Row],[H Odds &lt;]]&lt;&gt;"",Weekly[[#This Row],[TRUES]]&gt;0,Weekly[[#This Row],[Actual]]=TRUE),BI526+Weekly[[#This Row],[H Odds &lt;]]-1,IF(AND(Weekly[[#This Row],[H Odds &lt;]]&lt;&gt;"",Weekly[[#This Row],[TRUES]]=0),BI526,BI526-1)))</f>
        <v>75.589999999999989</v>
      </c>
      <c r="BJ527" s="38">
        <f>IF(Weekly[[#This Row],[H Odds &lt;]]="",BJ526,IF(AND(Weekly[[#This Row],[H Odds &lt;]]&lt;&gt;"",Weekly[[#This Row],[Actual]]=TRUE),BJ526+Weekly[[#This Row],[H Odds &lt;]]-1,IF(AND(Weekly[[#This Row],[H Odds &lt;]]&lt;&gt;"",Weekly[[#This Row],[Actual]]=FALSE),BJ526-1,BJ526)))</f>
        <v>77.489999999999995</v>
      </c>
      <c r="BK527" s="58">
        <f>IF(AND(Weekly[[#This Row],[TRUES]]&gt;4,Weekly[[#This Row],[Actual]]=TRUE),BK526+Weekly[[#This Row],[BF H Odds]]-1,IF(AND(Weekly[[#This Row],[FALSES]]&gt;4,Weekly[[#This Row],[Actual]]=FALSE),BK526+Weekly[[#This Row],[BF V Odds]]-1,IF(AND(Weekly[[#This Row],[TRUES]]&gt;4,Weekly[[#This Row],[Actual]]=FALSE),BK526-1,IF(AND(Weekly[[#This Row],[FALSES]]&gt;4,Weekly[[#This Row],[Actual]]=TRUE),BK526-1,BK526))))</f>
        <v>-0.93999999999997041</v>
      </c>
      <c r="BL527" s="58">
        <f>IF(AND(Weekly[[#This Row],[TRUES]]&gt;5,Weekly[[#This Row],[Actual]]=TRUE),BL526+Weekly[[#This Row],[BF H Odds]]-1,IF(AND(Weekly[[#This Row],[FALSES]]&gt;5,Weekly[[#This Row],[Actual]]=FALSE),BL526+Weekly[[#This Row],[BF V Odds]]-1,IF(AND(Weekly[[#This Row],[TRUES]]&gt;5,Weekly[[#This Row],[Actual]]=FALSE),BL526-1,IF(AND(Weekly[[#This Row],[FALSES]]&gt;5,Weekly[[#This Row],[Actual]]=TRUE),BL526-1,BL526))))</f>
        <v>7.2800000000000207</v>
      </c>
      <c r="BM527" s="58">
        <f>IF(AND(Weekly[[#This Row],[TRUES]]&gt;6,Weekly[[#This Row],[Actual]]=TRUE),BM526+Weekly[[#This Row],[BF H Odds]]-1,IF(AND(Weekly[[#This Row],[FALSES]]&gt;6,Weekly[[#This Row],[Actual]]=FALSE),BM526+Weekly[[#This Row],[BF V Odds]]-1,IF(AND(Weekly[[#This Row],[TRUES]]&gt;6,Weekly[[#This Row],[Actual]]=FALSE),BM526-1,IF(AND(Weekly[[#This Row],[FALSES]]&gt;6,Weekly[[#This Row],[Actual]]=TRUE),BM526-1,BM526))))</f>
        <v>37.590000000000011</v>
      </c>
    </row>
    <row r="528" spans="1:65" x14ac:dyDescent="0.25">
      <c r="A528" s="34"/>
      <c r="B528" s="10">
        <v>44309</v>
      </c>
      <c r="C528" s="17" t="s">
        <v>12</v>
      </c>
      <c r="D528" s="15" t="s">
        <v>27</v>
      </c>
      <c r="E528" t="b">
        <v>1</v>
      </c>
      <c r="F528" t="b">
        <v>1</v>
      </c>
      <c r="G528" t="b">
        <v>0</v>
      </c>
      <c r="H528" t="b">
        <v>1</v>
      </c>
      <c r="I528" t="b">
        <v>0</v>
      </c>
      <c r="J528" t="b">
        <v>1</v>
      </c>
      <c r="K528" t="b">
        <v>1</v>
      </c>
      <c r="L528" t="b">
        <v>1</v>
      </c>
      <c r="O528" t="str">
        <f>IF(Weekly[[#This Row],[H/V]]="H",Weekly[[#This Row],[BF H Odds]],IF(Weekly[[#This Row],[H/V]]="V",Weekly[[#This Row],[BF V Odds]],""))</f>
        <v/>
      </c>
      <c r="P528" t="b">
        <v>1</v>
      </c>
      <c r="R528" s="35">
        <f>IFERROR(IF(Weekly[[#This Row],[Won Bet?]]="yes",R527+(Weekly[[#This Row],[BF Odds]]*Weekly[[#This Row],[BF Stake]])-Weekly[[#This Row],[BF Stake]],R527-Weekly[[#This Row],[BF Stake]]),R527)</f>
        <v>1153.2995000000003</v>
      </c>
      <c r="S528" s="9">
        <f>IFERROR(IF(Weekly[[#This Row],[Won Bet?]]="yes",S527+(((Weekly[[#This Row],[BF Odds]]*Weekly[[#This Row],[BF Stake]])-Weekly[[#This Row],[BF Stake]])*0.92),S527-Weekly[[#This Row],[BF Stake]]),S527)</f>
        <v>1082.03314</v>
      </c>
      <c r="T528">
        <v>2.1</v>
      </c>
      <c r="U528">
        <v>1.89</v>
      </c>
      <c r="V528" s="24">
        <f>IF(Weekly[[#This Row],[Actual]]="","",IF(AND(Weekly[[#This Row],[SVC_P]]=Weekly[[#This Row],[Actual]],Weekly[[#This Row],[SVC_P]]=TRUE),V527+Weekly[[#This Row],[BF H Odds]]-1,IF(AND(Weekly[[#This Row],[SVC_P]]=Weekly[[#This Row],[Actual]],Weekly[[#This Row],[SVC_P]]=FALSE),V527+Weekly[[#This Row],[BF V Odds]]-1,V527-1)))</f>
        <v>50.770000000000046</v>
      </c>
      <c r="W528" s="24">
        <f>IF(Weekly[[#This Row],[Actual]]="","",IF(AND(Weekly[[#This Row],[SVC_P]]=FALSE,Weekly[[#This Row],[Actual]]=TRUE),W527+Weekly[[#This Row],[BF H Odds]]-1,IF(AND(Weekly[[#This Row],[SVC_P]]=TRUE,Weekly[[#This Row],[Actual]]=FALSE,),W527+Weekly[[#This Row],[BF V Odds]]-1,W527-1)))</f>
        <v>-439.76000000000005</v>
      </c>
      <c r="X528" s="24">
        <f>IF(Weekly[[#This Row],[Actual]]="","",IF(AND(Weekly[[#This Row],[ADBC_P]]=Weekly[[#This Row],[Actual]],Weekly[[#This Row],[ADBC_P]]=TRUE),X527+Weekly[[#This Row],[BF H Odds]]-1,IF(AND(Weekly[[#This Row],[ADBC_P]]=Weekly[[#This Row],[Actual]],Weekly[[#This Row],[ADBC_P]]=FALSE),X527+Weekly[[#This Row],[BF V Odds]]-1,X527-1)))</f>
        <v>11.75000000000002</v>
      </c>
      <c r="Y528" s="24">
        <f>IF(Weekly[[#This Row],[Actual]]="","",IF(AND(Weekly[[#This Row],[ADBC_P]]=FALSE,Weekly[[#This Row],[Actual]]=TRUE),Y527+Weekly[[#This Row],[BF H Odds]]-1,IF(AND(Weekly[[#This Row],[ADBC_P]]=TRUE,Weekly[[#This Row],[Actual]]=FALSE),Y527+Weekly[[#This Row],[BF V Odds]]-1,Y527-1)))</f>
        <v>63.409999999999982</v>
      </c>
      <c r="Z528" s="24">
        <f>IF(Weekly[[#This Row],[Actual]]="","",IF(AND(Weekly[[#This Row],[RFC_P]]=Weekly[[#This Row],[Actual]],Weekly[[#This Row],[RFC_P]]=TRUE),Z527+Weekly[[#This Row],[BF H Odds]]-1,IF(AND(Weekly[[#This Row],[RFC_P]]=Weekly[[#This Row],[Actual]],Weekly[[#This Row],[RFC_P]]=FALSE),Z527+Weekly[[#This Row],[BF V Odds]]-1,Z527-1)))</f>
        <v>30.20000000000001</v>
      </c>
      <c r="AA528" s="24">
        <f>IF(Weekly[[#This Row],[Actual]]="","",IF(AND(Weekly[[#This Row],[RFC_P]]=FALSE,Weekly[[#This Row],[Actual]]=TRUE),AA527+Weekly[[#This Row],[BF H Odds]]-1,IF(AND(Weekly[[#This Row],[RFC_P]]=TRUE,Weekly[[#This Row],[Actual]]=FALSE),AA527+Weekly[[#This Row],[BF V Odds]]-1,AA527-1)))</f>
        <v>44.959999999999972</v>
      </c>
      <c r="AB528" s="24">
        <f>IF(Weekly[[#This Row],[Actual]]="","",IF(AND(Weekly[[#This Row],[GBC_P]]=Weekly[[#This Row],[Actual]],Weekly[[#This Row],[GBC_P]]=TRUE),AB527+Weekly[[#This Row],[BF H Odds]]-1,IF(AND(Weekly[[#This Row],[GBC_P]]=Weekly[[#This Row],[Actual]],Weekly[[#This Row],[GBC_P]]=FALSE),AB527+Weekly[[#This Row],[BF V Odds]]-1,AB527-1)))</f>
        <v>4.0300000000000056</v>
      </c>
      <c r="AC528" s="24">
        <f>IF(Weekly[[#This Row],[Actual]]="","",IF(AND(Weekly[[#This Row],[GBC_P]]=FALSE,Weekly[[#This Row],[Actual]]=TRUE),AC527+Weekly[[#This Row],[BF H Odds]]-1,IF(AND(Weekly[[#This Row],[GBC_P]]=TRUE,Weekly[[#This Row],[Actual]]=FALSE),AC527+Weekly[[#This Row],[BF V Odds]]-1,AC527-1)))</f>
        <v>71.129999999999939</v>
      </c>
      <c r="AD528" s="24">
        <f>IF(Weekly[[#This Row],[Actual]]="","",IF(AND(Weekly[[#This Row],[HGBC_P]]=Weekly[[#This Row],[Actual]],Weekly[[#This Row],[HGBC_P]]=TRUE),AD527+Weekly[[#This Row],[BF H Odds]]-1,IF(AND(Weekly[[#This Row],[HGBC_P]]=Weekly[[#This Row],[Actual]],Weekly[[#This Row],[HGBC_P]]=FALSE),AD527+Weekly[[#This Row],[BF V Odds]]-1,AD527-1)))</f>
        <v>0.74000000000002508</v>
      </c>
      <c r="AE528" s="24">
        <f>IF(Weekly[[#This Row],[Actual]]="","",IF(AND(Weekly[[#This Row],[HGBC_P]]=FALSE,Weekly[[#This Row],[Actual]]=TRUE),AE527+Weekly[[#This Row],[BF H Odds]]-1,IF(AND(Weekly[[#This Row],[HGBC_P]]=TRUE,Weekly[[#This Row],[Actual]]=FALSE),AE527+Weekly[[#This Row],[BF V Odds]]-1,AE527-1)))</f>
        <v>74.419999999999973</v>
      </c>
      <c r="AF528" s="24">
        <f>IF(Weekly[[#This Row],[Actual]]="","",IF(AND(Weekly[[#This Row],[XGB_P]]=Weekly[[#This Row],[Actual]],Weekly[[#This Row],[XGB_P]]=TRUE),AF527+Weekly[[#This Row],[BF H Odds]]-1,IF(AND(Weekly[[#This Row],[XGB_P]]=Weekly[[#This Row],[Actual]],Weekly[[#This Row],[XGB_P]]=FALSE),AF527+Weekly[[#This Row],[BF V Odds]]-1,AF527-1)))</f>
        <v>32.010000000000019</v>
      </c>
      <c r="AG528" s="24">
        <f>IF(Weekly[[#This Row],[Actual]]="","",IF(AND(Weekly[[#This Row],[XGB_P]]=FALSE,Weekly[[#This Row],[Actual]]=TRUE),AG527+Weekly[[#This Row],[BF H Odds]]-1,IF(AND(Weekly[[#This Row],[XGB_P]]=TRUE,Weekly[[#This Row],[Actual]]=FALSE),AG527+Weekly[[#This Row],[BF V Odds]]-1,AG527-1)))</f>
        <v>43.149999999999991</v>
      </c>
      <c r="AH528" s="24">
        <f>IF(Weekly[[#This Row],[Actual]]="","",IF(AND(Weekly[[#This Row],[QDA_P]]=Weekly[[#This Row],[Actual]],Weekly[[#This Row],[QDA_P]]=TRUE),AH527+Weekly[[#This Row],[BF H Odds]]-1,IF(AND(Weekly[[#This Row],[QDA_P]]=Weekly[[#This Row],[Actual]],Weekly[[#This Row],[QDA_P]]=FALSE),AH527+Weekly[[#This Row],[BF V Odds]]-1,AH527-1)))</f>
        <v>-10.609999999999989</v>
      </c>
      <c r="AI528" s="24">
        <f>IF(Weekly[[#This Row],[Actual]]="","",IF(AND(Weekly[[#This Row],[QDA_P]]=FALSE,Weekly[[#This Row],[Actual]]=TRUE),AI527+Weekly[[#This Row],[BF H Odds]]-1,IF(AND(Weekly[[#This Row],[QDA_P]]=TRUE,Weekly[[#This Row],[Actual]]=FALSE),AI527+Weekly[[#This Row],[BF V Odds]]-1,AI527-1)))</f>
        <v>85.769999999999982</v>
      </c>
      <c r="AJ528" s="24">
        <f>IF(Weekly[[#This Row],[Actual]]="","",IF(AND(Weekly[[#This Row],[KNC_P]]=FALSE,Weekly[[#This Row],[Actual]]=TRUE),AJ527+Weekly[[#This Row],[BF H Odds]]-1,IF(AND(Weekly[[#This Row],[KNC_P]]=TRUE,Weekly[[#This Row],[Actual]]=FALSE),AJ527+Weekly[[#This Row],[BF V Odds]]-1,AJ527-1)))</f>
        <v>64.289999999999964</v>
      </c>
      <c r="AK528" s="24">
        <f>IF(Weekly[[#This Row],[Actual]]="","",IF(AND(Weekly[[#This Row],[KNC_P]]=FALSE,Weekly[[#This Row],[Actual]]=TRUE),AK527+Weekly[[#This Row],[BF H Odds]]-1,IF(AND(Weekly[[#This Row],[KNC_P]]=TRUE,Weekly[[#This Row],[Actual]]=FALSE),AK527+Weekly[[#This Row],[BF V Odds]]-1,AK527-1)))</f>
        <v>63.189999999999955</v>
      </c>
      <c r="AL528" s="30">
        <f>IF(Weekly[[#This Row],[Actual]]="","",COUNTIF(Weekly[[#This Row],[SVC_P]:[QDA_P]],TRUE))</f>
        <v>5</v>
      </c>
      <c r="AM528" s="30">
        <f>IF(Weekly[[#This Row],[Actual]]="","",COUNTIF(Weekly[[#This Row],[SVC_P]:[QDA_P]],FALSE))</f>
        <v>2</v>
      </c>
      <c r="AN528" s="36" t="str">
        <f>IF(AND(Weekly[[#This Row],[BF V Odds]]&gt;$BO$6,Weekly[[#This Row],[BF V Odds]] &lt; $BO$7),Weekly[[#This Row],[BF V Odds]],"")</f>
        <v/>
      </c>
      <c r="AO528" s="36" t="str">
        <f>IF(AND(Weekly[[#This Row],[BF H Odds]]&gt;$BO$6, Weekly[[#This Row],[BF H Odds]] &lt; $BO$7),Weekly[[#This Row],[BF H Odds]],"")</f>
        <v/>
      </c>
      <c r="AP528" s="37">
        <f>IF(AND(Weekly[[#This Row],[V Odds &lt;]]="",Weekly[[#This Row],[H Odds &lt;]]=""),AP527,IF(AND(Weekly[[#This Row],[H Odds &lt;]]&lt;&gt;"",Weekly[[#This Row],[SVC_P]]=TRUE,Weekly[[#This Row],[Actual]]=TRUE),AP527+Weekly[[#This Row],[H Odds &lt;]]-1,IF(AND(Weekly[[#This Row],[V Odds &lt;]]&lt;&gt;"",Weekly[[#This Row],[SVC_P]]=FALSE,Weekly[[#This Row],[Actual]]=FALSE),AP527+Weekly[[#This Row],[V Odds &lt;]]-1,IF(AND(Weekly[[#This Row],[V Odds &lt;]]&lt;&gt;"",Weekly[[#This Row],[SVC_P]]=FALSE,Weekly[[#This Row],[Actual]]=TRUE),AP527-1,IF(AND(Weekly[[#This Row],[H Odds &lt;]]&lt;&gt;"",Weekly[[#This Row],[SVC_P]]=TRUE,Weekly[[#This Row],[Actual]]=FALSE),AP527-1,AP527)))))</f>
        <v>79.63000000000001</v>
      </c>
      <c r="AQ528" s="37">
        <f>IF(AND(Weekly[[#This Row],[V Odds &lt;]]="",Weekly[[#This Row],[H Odds &lt;]]=""),AQ527,IF(AND(Weekly[[#This Row],[H Odds &lt;]]&lt;&gt;"",Weekly[[#This Row],[ADBC_P]]=TRUE,Weekly[[#This Row],[Actual]]=TRUE),AQ527+Weekly[[#This Row],[H Odds &lt;]]-1,IF(AND(Weekly[[#This Row],[V Odds &lt;]]&lt;&gt;"",Weekly[[#This Row],[ADBC_P]]=FALSE,Weekly[[#This Row],[Actual]]=FALSE),AQ527+Weekly[[#This Row],[V Odds &lt;]]-1,IF(AND(Weekly[[#This Row],[V Odds &lt;]]&lt;&gt;"",Weekly[[#This Row],[ADBC_P]]=FALSE,Weekly[[#This Row],[Actual]]=TRUE),AQ527-1,IF(AND(Weekly[[#This Row],[H Odds &lt;]]&lt;&gt;"",Weekly[[#This Row],[ADBC_P]]=TRUE,Weekly[[#This Row],[Actual]]=FALSE),AQ527-1,AQ527)))))</f>
        <v>50.33</v>
      </c>
      <c r="AR528" s="37">
        <f>IF(AND(Weekly[[#This Row],[V Odds &lt;]]="",Weekly[[#This Row],[H Odds &lt;]]=""),AR527,IF(AND(Weekly[[#This Row],[H Odds &lt;]]&lt;&gt;"",Weekly[[#This Row],[RFC_P]]=TRUE,Weekly[[#This Row],[Actual]]=TRUE),AR527+Weekly[[#This Row],[H Odds &lt;]]-1,IF(AND(Weekly[[#This Row],[V Odds &lt;]]&lt;&gt;"",Weekly[[#This Row],[RFC_P]]=FALSE,Weekly[[#This Row],[Actual]]=FALSE),AR527+Weekly[[#This Row],[V Odds &lt;]]-1,IF(AND(Weekly[[#This Row],[V Odds &lt;]]&lt;&gt;"",Weekly[[#This Row],[RFC_P]]=FALSE,Weekly[[#This Row],[Actual]]=TRUE),AR527-1,IF(AND(Weekly[[#This Row],[H Odds &lt;]]&lt;&gt;"",Weekly[[#This Row],[RFC_P]]=TRUE,Weekly[[#This Row],[Actual]]=FALSE),AR527-1,AR527)))))</f>
        <v>69.439999999999984</v>
      </c>
      <c r="AS528" s="37">
        <f>IF(AND(Weekly[[#This Row],[V Odds &lt;]]="",Weekly[[#This Row],[H Odds &lt;]]=""),AS527,IF(AND(Weekly[[#This Row],[H Odds &lt;]]&lt;&gt;"",Weekly[[#This Row],[GBC_P]]=TRUE,Weekly[[#This Row],[Actual]]=TRUE),AS527+Weekly[[#This Row],[H Odds &lt;]]-1,IF(AND(Weekly[[#This Row],[V Odds &lt;]]&lt;&gt;"",Weekly[[#This Row],[GBC_P]]=FALSE,Weekly[[#This Row],[Actual]]=FALSE),AS527+Weekly[[#This Row],[V Odds &lt;]]-1,IF(AND(Weekly[[#This Row],[V Odds &lt;]]&lt;&gt;"",Weekly[[#This Row],[GBC_P]]=FALSE,Weekly[[#This Row],[Actual]]=TRUE),AS527-1,IF(AND(Weekly[[#This Row],[H Odds &lt;]]&lt;&gt;"",Weekly[[#This Row],[GBC_P]]=TRUE,Weekly[[#This Row],[Actual]]=FALSE),AS527-1,AS527)))))</f>
        <v>57.78</v>
      </c>
      <c r="AT528" s="37">
        <f>IF(AND(Weekly[[#This Row],[V Odds &lt;]]="",Weekly[[#This Row],[H Odds &lt;]]=""),AT527,IF(AND(Weekly[[#This Row],[H Odds &lt;]]&lt;&gt;"",Weekly[[#This Row],[HGBC_P]]=TRUE,Weekly[[#This Row],[Actual]]=TRUE),AT527+Weekly[[#This Row],[H Odds &lt;]]-1,IF(AND(Weekly[[#This Row],[V Odds &lt;]]&lt;&gt;"",Weekly[[#This Row],[HGBC_P]]=FALSE,Weekly[[#This Row],[Actual]]=FALSE),AT527+Weekly[[#This Row],[V Odds &lt;]]-1,IF(AND(Weekly[[#This Row],[V Odds &lt;]]&lt;&gt;"",Weekly[[#This Row],[HGBC_P]]=FALSE,Weekly[[#This Row],[Actual]]=TRUE),AT527-1,IF(AND(Weekly[[#This Row],[H Odds &lt;]]&lt;&gt;"",Weekly[[#This Row],[HGBC_P]]=TRUE,Weekly[[#This Row],[Actual]]=FALSE),AT527-1,AT527)))))</f>
        <v>53.16</v>
      </c>
      <c r="AU528" s="37">
        <f>IF(AND(Weekly[[#This Row],[V Odds &lt;]]="",Weekly[[#This Row],[H Odds &lt;]]=""),AU527,IF(AND(Weekly[[#This Row],[H Odds &lt;]]&lt;&gt;"",Weekly[[#This Row],[XGB_P]]=TRUE,Weekly[[#This Row],[Actual]]=TRUE),AU527+Weekly[[#This Row],[H Odds &lt;]]-1,IF(AND(Weekly[[#This Row],[V Odds &lt;]]&lt;&gt;"",Weekly[[#This Row],[XGB_P]]=FALSE,Weekly[[#This Row],[Actual]]=FALSE),AU527+Weekly[[#This Row],[V Odds &lt;]]-1,IF(AND(Weekly[[#This Row],[V Odds &lt;]]&lt;&gt;"",Weekly[[#This Row],[XGB_P]]=FALSE,Weekly[[#This Row],[Actual]]=TRUE),AU527-1,IF(AND(Weekly[[#This Row],[H Odds &lt;]]&lt;&gt;"",Weekly[[#This Row],[XGB_P]]=TRUE,Weekly[[#This Row],[Actual]]=FALSE),AU527-1,AU527)))))</f>
        <v>64.760000000000005</v>
      </c>
      <c r="AV528" s="37">
        <f>IF(AND(Weekly[[#This Row],[V Odds &lt;]]="",Weekly[[#This Row],[H Odds &lt;]]=""),AV527,IF(AND(Weekly[[#This Row],[H Odds &lt;]]&lt;&gt;"",Weekly[[#This Row],[QDA_P]]=TRUE,Weekly[[#This Row],[Actual]]=TRUE),AV527+Weekly[[#This Row],[H Odds &lt;]]-1,IF(AND(Weekly[[#This Row],[V Odds &lt;]]&lt;&gt;"",Weekly[[#This Row],[QDA_P]]=FALSE,Weekly[[#This Row],[Actual]]=FALSE),AV527+Weekly[[#This Row],[V Odds &lt;]]-1,IF(AND(Weekly[[#This Row],[V Odds &lt;]]&lt;&gt;"",Weekly[[#This Row],[QDA_P]]=FALSE,Weekly[[#This Row],[Actual]]=TRUE),AV527-1,IF(AND(Weekly[[#This Row],[H Odds &lt;]]&lt;&gt;"",Weekly[[#This Row],[QDA_P]]=TRUE,Weekly[[#This Row],[Actual]]=FALSE),AV527-1,AV527)))))</f>
        <v>59.299999999999983</v>
      </c>
      <c r="AW528" s="37">
        <f>IF(AND(Weekly[[#This Row],[H Odds &lt;]]="",Weekly[[#This Row],[V Odds &lt;]]=""),AW527,IF(AND(Weekly[[#This Row],[KNC_P]]=Weekly[[#This Row],[Actual]],Weekly[[#This Row],[KNC_P]]=TRUE),AW527+Weekly[[#This Row],[BF H Odds]]-1,IF(AND(Weekly[[#This Row],[KNC_P]]=Weekly[[#This Row],[Actual]],Weekly[[#This Row],[KNC_P]]=FALSE),AW527+Weekly[[#This Row],[BF V Odds]]-1,AW527-1)))</f>
        <v>50.220000000000006</v>
      </c>
      <c r="AX528" s="37">
        <f>IF(AND(Weekly[[#This Row],[V Odds &lt;]]="",Weekly[[#This Row],[H Odds &lt;]]=""),AX527,IF(AND(Weekly[[#This Row],[V Odds &lt;]]&lt;&gt;"",Weekly[[#This Row],[FALSES]]&gt;0,Weekly[[#This Row],[Actual]]=FALSE),AX527+Weekly[[#This Row],[V Odds &lt;]]-1,IF(AND(Weekly[[#This Row],[H Odds &lt;]]&lt;&gt;"",Weekly[[#This Row],[TRUES]]&gt;0,Weekly[[#This Row],[Actual]]=TRUE),AX527+Weekly[[#This Row],[H Odds &lt;]]-1,IF(AND(Weekly[[#This Row],[V Odds &lt;]]&lt;&gt;"",Weekly[[#This Row],[FALSES]]=0),AX527,IF(AND(Weekly[[#This Row],[H Odds &lt;]]&lt;&gt;"",Weekly[[#This Row],[TRUES]]=0),AX527,AX527-1)))))</f>
        <v>105.49999999999996</v>
      </c>
      <c r="AY528" s="37">
        <f>IF(AND(Weekly[[#This Row],[V Odds &lt;]]="",Weekly[[#This Row],[H Odds &lt;]]=""),AY527,IF(AND(Weekly[[#This Row],[V Odds &lt;]]&lt;&gt;"",Weekly[[#This Row],[FALSES]]&gt;0,Weekly[[#This Row],[Actual]]=FALSE),AY527+((Weekly[[#This Row],[V Odds &lt;]]-1)*0.92),IF(AND(Weekly[[#This Row],[H Odds &lt;]]&lt;&gt;"",Weekly[[#This Row],[TRUES]]&gt;0,Weekly[[#This Row],[Actual]]=TRUE),AY527+((Weekly[[#This Row],[H Odds &lt;]]-1)*0.92),IF(AND(Weekly[[#This Row],[V Odds &lt;]]&lt;&gt;"",Weekly[[#This Row],[FALSES]]=0),AY527,IF(AND(Weekly[[#This Row],[H Odds &lt;]]&lt;&gt;"",Weekly[[#This Row],[TRUES]]=0),AY527,AY527-1)))))</f>
        <v>94.100000000000023</v>
      </c>
      <c r="AZ528" s="37">
        <f>IF(AND(Weekly[[#This Row],[V Odds &lt;]]="",Weekly[[#This Row],[H Odds &lt;]]=""),AZ527,IF(AND(Weekly[[#This Row],[V Odds &lt;]]&lt;&gt;"",Weekly[[#This Row],[Actual]]=FALSE),AZ527+Weekly[[#This Row],[V Odds &lt;]]-1,IF(AND(Weekly[[#This Row],[H Odds &lt;]]&lt;&gt;"",Weekly[[#This Row],[Actual]]=TRUE),AZ527+Weekly[[#This Row],[H Odds &lt;]]-1,AZ527-1)))</f>
        <v>95.96999999999997</v>
      </c>
      <c r="BA528" s="38">
        <f>IF(Weekly[[#This Row],[H Odds &lt;]]="",BA527,IF(AND(Weekly[[#This Row],[H Odds &lt;]]&lt;&gt;"",Weekly[[#This Row],[SVC_P]]=TRUE,Weekly[[#This Row],[Actual]]=TRUE),BA527+Weekly[[#This Row],[H Odds &lt;]]-1,IF(AND(Weekly[[#This Row],[H Odds &lt;]]&lt;&gt;"",Weekly[[#This Row],[SVC_P]]=TRUE,Weekly[[#This Row],[Actual]]=FALSE),BA527-1,BA527)))</f>
        <v>77.589999999999989</v>
      </c>
      <c r="BB528" s="38">
        <f>IF(Weekly[[#This Row],[H Odds &lt;]]="",BB527,IF(AND(Weekly[[#This Row],[H Odds &lt;]]&lt;&gt;"",Weekly[[#This Row],[ADBC_P]]=TRUE,Weekly[[#This Row],[Actual]]=TRUE),BB527+Weekly[[#This Row],[H Odds &lt;]]-1,IF(AND(Weekly[[#This Row],[H Odds &lt;]]&lt;&gt;"",Weekly[[#This Row],[ADBC_P]]=TRUE,Weekly[[#This Row],[Actual]]=FALSE),BB527-1,BB527)))</f>
        <v>49.41</v>
      </c>
      <c r="BC528" s="38">
        <f>IF(Weekly[[#This Row],[H Odds &lt;]]="",BC527,IF(AND(Weekly[[#This Row],[H Odds &lt;]]&lt;&gt;"",Weekly[[#This Row],[RFC_P]]=TRUE,Weekly[[#This Row],[Actual]]=TRUE),BC527+Weekly[[#This Row],[H Odds &lt;]]-1,IF(AND(Weekly[[#This Row],[H Odds &lt;]]&lt;&gt;"",Weekly[[#This Row],[RFC_P]]=TRUE,Weekly[[#This Row],[Actual]]=FALSE),BC527-1,BC527)))</f>
        <v>51.109999999999992</v>
      </c>
      <c r="BD528" s="38">
        <f>IF(Weekly[[#This Row],[H Odds &lt;]]="",BD527,IF(AND(Weekly[[#This Row],[H Odds &lt;]]&lt;&gt;"",Weekly[[#This Row],[GBC_P]]=TRUE,Weekly[[#This Row],[Actual]]=TRUE),BD527+Weekly[[#This Row],[H Odds &lt;]]-1,IF(AND(Weekly[[#This Row],[H Odds &lt;]]&lt;&gt;"",Weekly[[#This Row],[GBC_P]]=TRUE,Weekly[[#This Row],[Actual]]=FALSE),BD527-1,BD527)))</f>
        <v>51.110000000000007</v>
      </c>
      <c r="BE528" s="38">
        <f>IF(Weekly[[#This Row],[H Odds &lt;]]="",BE527,IF(AND(Weekly[[#This Row],[H Odds &lt;]]&lt;&gt;"",Weekly[[#This Row],[HGBC_P]]=TRUE,Weekly[[#This Row],[Actual]]=TRUE),BE527+Weekly[[#This Row],[H Odds &lt;]]-1,IF(AND(Weekly[[#This Row],[H Odds &lt;]]&lt;&gt;"",Weekly[[#This Row],[HGBC_P]]=TRUE,Weekly[[#This Row],[Actual]]=FALSE),BE527-1,BE527)))</f>
        <v>55.459999999999994</v>
      </c>
      <c r="BF528" s="38">
        <f>IF(Weekly[[#This Row],[H Odds &lt;]]="",BF527,IF(AND(Weekly[[#This Row],[H Odds &lt;]]&lt;&gt;"",Weekly[[#This Row],[XGB_P]]=TRUE,Weekly[[#This Row],[Actual]]=TRUE),BF527+Weekly[[#This Row],[H Odds &lt;]]-1,IF(AND(Weekly[[#This Row],[H Odds &lt;]]&lt;&gt;"",Weekly[[#This Row],[XGB_P]]=TRUE,Weekly[[#This Row],[Actual]]=FALSE),BF527-1,BF527)))</f>
        <v>61.08</v>
      </c>
      <c r="BG528" s="38">
        <f>IF(Weekly[[#This Row],[H Odds &lt;]]="",BG527,IF(AND(Weekly[[#This Row],[H Odds &lt;]]&lt;&gt;"",Weekly[[#This Row],[QDA_P]]=TRUE,Weekly[[#This Row],[Actual]]=TRUE),BG527+Weekly[[#This Row],[H Odds &lt;]]-1,IF(AND(Weekly[[#This Row],[H Odds &lt;]]&lt;&gt;"",Weekly[[#This Row],[QDA_P]]=TRUE,Weekly[[#This Row],[Actual]]=FALSE),BG527-1,BG527)))</f>
        <v>47.429999999999993</v>
      </c>
      <c r="BH528" s="38">
        <f>IF(Weekly[[#This Row],[H Odds &lt;]]="",BH527,IF(AND(Weekly[[#This Row],[H Odds &lt;]]&lt;&gt;"",Weekly[[#This Row],[KNC_P]]=TRUE,Weekly[[#This Row],[Actual]]=TRUE),BH527+Weekly[[#This Row],[H Odds &lt;]]-1,IF(AND(Weekly[[#This Row],[H Odds &lt;]]&lt;&gt;"",Weekly[[#This Row],[KNC_P]]=TRUE,Weekly[[#This Row],[Actual]]=FALSE),BH527-1,BH527)))</f>
        <v>55.499999999999993</v>
      </c>
      <c r="BI528" s="38">
        <f>IF(Weekly[[#This Row],[H Odds &lt;]]="",BI527,IF(AND(Weekly[[#This Row],[H Odds &lt;]]&lt;&gt;"",Weekly[[#This Row],[TRUES]]&gt;0,Weekly[[#This Row],[Actual]]=TRUE),BI527+Weekly[[#This Row],[H Odds &lt;]]-1,IF(AND(Weekly[[#This Row],[H Odds &lt;]]&lt;&gt;"",Weekly[[#This Row],[TRUES]]=0),BI527,BI527-1)))</f>
        <v>75.589999999999989</v>
      </c>
      <c r="BJ528" s="38">
        <f>IF(Weekly[[#This Row],[H Odds &lt;]]="",BJ527,IF(AND(Weekly[[#This Row],[H Odds &lt;]]&lt;&gt;"",Weekly[[#This Row],[Actual]]=TRUE),BJ527+Weekly[[#This Row],[H Odds &lt;]]-1,IF(AND(Weekly[[#This Row],[H Odds &lt;]]&lt;&gt;"",Weekly[[#This Row],[Actual]]=FALSE),BJ527-1,BJ527)))</f>
        <v>77.489999999999995</v>
      </c>
      <c r="BK528" s="58">
        <f>IF(AND(Weekly[[#This Row],[TRUES]]&gt;4,Weekly[[#This Row],[Actual]]=TRUE),BK527+Weekly[[#This Row],[BF H Odds]]-1,IF(AND(Weekly[[#This Row],[FALSES]]&gt;4,Weekly[[#This Row],[Actual]]=FALSE),BK527+Weekly[[#This Row],[BF V Odds]]-1,IF(AND(Weekly[[#This Row],[TRUES]]&gt;4,Weekly[[#This Row],[Actual]]=FALSE),BK527-1,IF(AND(Weekly[[#This Row],[FALSES]]&gt;4,Weekly[[#This Row],[Actual]]=TRUE),BK527-1,BK527))))</f>
        <v>-4.9999999999970512E-2</v>
      </c>
      <c r="BL528" s="58">
        <f>IF(AND(Weekly[[#This Row],[TRUES]]&gt;5,Weekly[[#This Row],[Actual]]=TRUE),BL527+Weekly[[#This Row],[BF H Odds]]-1,IF(AND(Weekly[[#This Row],[FALSES]]&gt;5,Weekly[[#This Row],[Actual]]=FALSE),BL527+Weekly[[#This Row],[BF V Odds]]-1,IF(AND(Weekly[[#This Row],[TRUES]]&gt;5,Weekly[[#This Row],[Actual]]=FALSE),BL527-1,IF(AND(Weekly[[#This Row],[FALSES]]&gt;5,Weekly[[#This Row],[Actual]]=TRUE),BL527-1,BL527))))</f>
        <v>7.2800000000000207</v>
      </c>
      <c r="BM528" s="58">
        <f>IF(AND(Weekly[[#This Row],[TRUES]]&gt;6,Weekly[[#This Row],[Actual]]=TRUE),BM527+Weekly[[#This Row],[BF H Odds]]-1,IF(AND(Weekly[[#This Row],[FALSES]]&gt;6,Weekly[[#This Row],[Actual]]=FALSE),BM527+Weekly[[#This Row],[BF V Odds]]-1,IF(AND(Weekly[[#This Row],[TRUES]]&gt;6,Weekly[[#This Row],[Actual]]=FALSE),BM527-1,IF(AND(Weekly[[#This Row],[FALSES]]&gt;6,Weekly[[#This Row],[Actual]]=TRUE),BM527-1,BM527))))</f>
        <v>37.590000000000011</v>
      </c>
    </row>
    <row r="529" spans="1:65" x14ac:dyDescent="0.25">
      <c r="A529" s="34"/>
      <c r="B529" s="10">
        <v>44309</v>
      </c>
      <c r="C529" s="17" t="s">
        <v>16</v>
      </c>
      <c r="D529" s="15" t="s">
        <v>20</v>
      </c>
      <c r="E529" t="b">
        <v>1</v>
      </c>
      <c r="F529" t="b">
        <v>1</v>
      </c>
      <c r="G529" t="b">
        <v>1</v>
      </c>
      <c r="H529" t="b">
        <v>1</v>
      </c>
      <c r="I529" t="b">
        <v>1</v>
      </c>
      <c r="J529" t="b">
        <v>1</v>
      </c>
      <c r="K529" t="b">
        <v>1</v>
      </c>
      <c r="L529" t="b">
        <v>1</v>
      </c>
      <c r="M529" t="s">
        <v>100</v>
      </c>
      <c r="N529">
        <v>25.85</v>
      </c>
      <c r="O529">
        <f>IF(Weekly[[#This Row],[H/V]]="H",Weekly[[#This Row],[BF H Odds]],IF(Weekly[[#This Row],[H/V]]="V",Weekly[[#This Row],[BF V Odds]],""))</f>
        <v>5.5</v>
      </c>
      <c r="P529" t="b">
        <v>0</v>
      </c>
      <c r="Q529" t="s">
        <v>76</v>
      </c>
      <c r="R529" s="35">
        <f>IFERROR(IF(Weekly[[#This Row],[Won Bet?]]="yes",R528+(Weekly[[#This Row],[BF Odds]]*Weekly[[#This Row],[BF Stake]])-Weekly[[#This Row],[BF Stake]],R528-Weekly[[#This Row],[BF Stake]]),R528)</f>
        <v>1127.4495000000004</v>
      </c>
      <c r="S529" s="9">
        <f>IFERROR(IF(Weekly[[#This Row],[Won Bet?]]="yes",S528+(((Weekly[[#This Row],[BF Odds]]*Weekly[[#This Row],[BF Stake]])-Weekly[[#This Row],[BF Stake]])*0.92),S528-Weekly[[#This Row],[BF Stake]]),S528)</f>
        <v>1056.1831400000001</v>
      </c>
      <c r="T529">
        <v>1.22</v>
      </c>
      <c r="U529">
        <v>5.5</v>
      </c>
      <c r="V529" s="24">
        <f>IF(Weekly[[#This Row],[Actual]]="","",IF(AND(Weekly[[#This Row],[SVC_P]]=Weekly[[#This Row],[Actual]],Weekly[[#This Row],[SVC_P]]=TRUE),V528+Weekly[[#This Row],[BF H Odds]]-1,IF(AND(Weekly[[#This Row],[SVC_P]]=Weekly[[#This Row],[Actual]],Weekly[[#This Row],[SVC_P]]=FALSE),V528+Weekly[[#This Row],[BF V Odds]]-1,V528-1)))</f>
        <v>49.770000000000046</v>
      </c>
      <c r="W529" s="24">
        <f>IF(Weekly[[#This Row],[Actual]]="","",IF(AND(Weekly[[#This Row],[SVC_P]]=FALSE,Weekly[[#This Row],[Actual]]=TRUE),W528+Weekly[[#This Row],[BF H Odds]]-1,IF(AND(Weekly[[#This Row],[SVC_P]]=TRUE,Weekly[[#This Row],[Actual]]=FALSE,),W528+Weekly[[#This Row],[BF V Odds]]-1,W528-1)))</f>
        <v>-440.76000000000005</v>
      </c>
      <c r="X529" s="24">
        <f>IF(Weekly[[#This Row],[Actual]]="","",IF(AND(Weekly[[#This Row],[ADBC_P]]=Weekly[[#This Row],[Actual]],Weekly[[#This Row],[ADBC_P]]=TRUE),X528+Weekly[[#This Row],[BF H Odds]]-1,IF(AND(Weekly[[#This Row],[ADBC_P]]=Weekly[[#This Row],[Actual]],Weekly[[#This Row],[ADBC_P]]=FALSE),X528+Weekly[[#This Row],[BF V Odds]]-1,X528-1)))</f>
        <v>10.75000000000002</v>
      </c>
      <c r="Y529" s="24">
        <f>IF(Weekly[[#This Row],[Actual]]="","",IF(AND(Weekly[[#This Row],[ADBC_P]]=FALSE,Weekly[[#This Row],[Actual]]=TRUE),Y528+Weekly[[#This Row],[BF H Odds]]-1,IF(AND(Weekly[[#This Row],[ADBC_P]]=TRUE,Weekly[[#This Row],[Actual]]=FALSE),Y528+Weekly[[#This Row],[BF V Odds]]-1,Y528-1)))</f>
        <v>63.629999999999981</v>
      </c>
      <c r="Z529" s="24">
        <f>IF(Weekly[[#This Row],[Actual]]="","",IF(AND(Weekly[[#This Row],[RFC_P]]=Weekly[[#This Row],[Actual]],Weekly[[#This Row],[RFC_P]]=TRUE),Z528+Weekly[[#This Row],[BF H Odds]]-1,IF(AND(Weekly[[#This Row],[RFC_P]]=Weekly[[#This Row],[Actual]],Weekly[[#This Row],[RFC_P]]=FALSE),Z528+Weekly[[#This Row],[BF V Odds]]-1,Z528-1)))</f>
        <v>29.20000000000001</v>
      </c>
      <c r="AA529" s="24">
        <f>IF(Weekly[[#This Row],[Actual]]="","",IF(AND(Weekly[[#This Row],[RFC_P]]=FALSE,Weekly[[#This Row],[Actual]]=TRUE),AA528+Weekly[[#This Row],[BF H Odds]]-1,IF(AND(Weekly[[#This Row],[RFC_P]]=TRUE,Weekly[[#This Row],[Actual]]=FALSE),AA528+Weekly[[#This Row],[BF V Odds]]-1,AA528-1)))</f>
        <v>45.179999999999971</v>
      </c>
      <c r="AB529" s="24">
        <f>IF(Weekly[[#This Row],[Actual]]="","",IF(AND(Weekly[[#This Row],[GBC_P]]=Weekly[[#This Row],[Actual]],Weekly[[#This Row],[GBC_P]]=TRUE),AB528+Weekly[[#This Row],[BF H Odds]]-1,IF(AND(Weekly[[#This Row],[GBC_P]]=Weekly[[#This Row],[Actual]],Weekly[[#This Row],[GBC_P]]=FALSE),AB528+Weekly[[#This Row],[BF V Odds]]-1,AB528-1)))</f>
        <v>3.0300000000000056</v>
      </c>
      <c r="AC529" s="24">
        <f>IF(Weekly[[#This Row],[Actual]]="","",IF(AND(Weekly[[#This Row],[GBC_P]]=FALSE,Weekly[[#This Row],[Actual]]=TRUE),AC528+Weekly[[#This Row],[BF H Odds]]-1,IF(AND(Weekly[[#This Row],[GBC_P]]=TRUE,Weekly[[#This Row],[Actual]]=FALSE),AC528+Weekly[[#This Row],[BF V Odds]]-1,AC528-1)))</f>
        <v>71.349999999999937</v>
      </c>
      <c r="AD529" s="24">
        <f>IF(Weekly[[#This Row],[Actual]]="","",IF(AND(Weekly[[#This Row],[HGBC_P]]=Weekly[[#This Row],[Actual]],Weekly[[#This Row],[HGBC_P]]=TRUE),AD528+Weekly[[#This Row],[BF H Odds]]-1,IF(AND(Weekly[[#This Row],[HGBC_P]]=Weekly[[#This Row],[Actual]],Weekly[[#This Row],[HGBC_P]]=FALSE),AD528+Weekly[[#This Row],[BF V Odds]]-1,AD528-1)))</f>
        <v>-0.25999999999997492</v>
      </c>
      <c r="AE529" s="24">
        <f>IF(Weekly[[#This Row],[Actual]]="","",IF(AND(Weekly[[#This Row],[HGBC_P]]=FALSE,Weekly[[#This Row],[Actual]]=TRUE),AE528+Weekly[[#This Row],[BF H Odds]]-1,IF(AND(Weekly[[#This Row],[HGBC_P]]=TRUE,Weekly[[#This Row],[Actual]]=FALSE),AE528+Weekly[[#This Row],[BF V Odds]]-1,AE528-1)))</f>
        <v>74.639999999999972</v>
      </c>
      <c r="AF529" s="24">
        <f>IF(Weekly[[#This Row],[Actual]]="","",IF(AND(Weekly[[#This Row],[XGB_P]]=Weekly[[#This Row],[Actual]],Weekly[[#This Row],[XGB_P]]=TRUE),AF528+Weekly[[#This Row],[BF H Odds]]-1,IF(AND(Weekly[[#This Row],[XGB_P]]=Weekly[[#This Row],[Actual]],Weekly[[#This Row],[XGB_P]]=FALSE),AF528+Weekly[[#This Row],[BF V Odds]]-1,AF528-1)))</f>
        <v>31.010000000000019</v>
      </c>
      <c r="AG529" s="24">
        <f>IF(Weekly[[#This Row],[Actual]]="","",IF(AND(Weekly[[#This Row],[XGB_P]]=FALSE,Weekly[[#This Row],[Actual]]=TRUE),AG528+Weekly[[#This Row],[BF H Odds]]-1,IF(AND(Weekly[[#This Row],[XGB_P]]=TRUE,Weekly[[#This Row],[Actual]]=FALSE),AG528+Weekly[[#This Row],[BF V Odds]]-1,AG528-1)))</f>
        <v>43.36999999999999</v>
      </c>
      <c r="AH529" s="24">
        <f>IF(Weekly[[#This Row],[Actual]]="","",IF(AND(Weekly[[#This Row],[QDA_P]]=Weekly[[#This Row],[Actual]],Weekly[[#This Row],[QDA_P]]=TRUE),AH528+Weekly[[#This Row],[BF H Odds]]-1,IF(AND(Weekly[[#This Row],[QDA_P]]=Weekly[[#This Row],[Actual]],Weekly[[#This Row],[QDA_P]]=FALSE),AH528+Weekly[[#This Row],[BF V Odds]]-1,AH528-1)))</f>
        <v>-11.609999999999989</v>
      </c>
      <c r="AI529" s="24">
        <f>IF(Weekly[[#This Row],[Actual]]="","",IF(AND(Weekly[[#This Row],[QDA_P]]=FALSE,Weekly[[#This Row],[Actual]]=TRUE),AI528+Weekly[[#This Row],[BF H Odds]]-1,IF(AND(Weekly[[#This Row],[QDA_P]]=TRUE,Weekly[[#This Row],[Actual]]=FALSE),AI528+Weekly[[#This Row],[BF V Odds]]-1,AI528-1)))</f>
        <v>85.989999999999981</v>
      </c>
      <c r="AJ529" s="24">
        <f>IF(Weekly[[#This Row],[Actual]]="","",IF(AND(Weekly[[#This Row],[KNC_P]]=FALSE,Weekly[[#This Row],[Actual]]=TRUE),AJ528+Weekly[[#This Row],[BF H Odds]]-1,IF(AND(Weekly[[#This Row],[KNC_P]]=TRUE,Weekly[[#This Row],[Actual]]=FALSE),AJ528+Weekly[[#This Row],[BF V Odds]]-1,AJ528-1)))</f>
        <v>64.509999999999962</v>
      </c>
      <c r="AK529" s="24">
        <f>IF(Weekly[[#This Row],[Actual]]="","",IF(AND(Weekly[[#This Row],[KNC_P]]=FALSE,Weekly[[#This Row],[Actual]]=TRUE),AK528+Weekly[[#This Row],[BF H Odds]]-1,IF(AND(Weekly[[#This Row],[KNC_P]]=TRUE,Weekly[[#This Row],[Actual]]=FALSE),AK528+Weekly[[#This Row],[BF V Odds]]-1,AK528-1)))</f>
        <v>63.409999999999954</v>
      </c>
      <c r="AL529" s="30">
        <f>IF(Weekly[[#This Row],[Actual]]="","",COUNTIF(Weekly[[#This Row],[SVC_P]:[QDA_P]],TRUE))</f>
        <v>7</v>
      </c>
      <c r="AM529" s="30">
        <f>IF(Weekly[[#This Row],[Actual]]="","",COUNTIF(Weekly[[#This Row],[SVC_P]:[QDA_P]],FALSE))</f>
        <v>0</v>
      </c>
      <c r="AN529" s="36" t="str">
        <f>IF(AND(Weekly[[#This Row],[BF V Odds]]&gt;$BO$6,Weekly[[#This Row],[BF V Odds]] &lt; $BO$7),Weekly[[#This Row],[BF V Odds]],"")</f>
        <v/>
      </c>
      <c r="AO529" s="36">
        <f>IF(AND(Weekly[[#This Row],[BF H Odds]]&gt;$BO$6, Weekly[[#This Row],[BF H Odds]] &lt; $BO$7),Weekly[[#This Row],[BF H Odds]],"")</f>
        <v>5.5</v>
      </c>
      <c r="AP529" s="37">
        <f>IF(AND(Weekly[[#This Row],[V Odds &lt;]]="",Weekly[[#This Row],[H Odds &lt;]]=""),AP528,IF(AND(Weekly[[#This Row],[H Odds &lt;]]&lt;&gt;"",Weekly[[#This Row],[SVC_P]]=TRUE,Weekly[[#This Row],[Actual]]=TRUE),AP528+Weekly[[#This Row],[H Odds &lt;]]-1,IF(AND(Weekly[[#This Row],[V Odds &lt;]]&lt;&gt;"",Weekly[[#This Row],[SVC_P]]=FALSE,Weekly[[#This Row],[Actual]]=FALSE),AP528+Weekly[[#This Row],[V Odds &lt;]]-1,IF(AND(Weekly[[#This Row],[V Odds &lt;]]&lt;&gt;"",Weekly[[#This Row],[SVC_P]]=FALSE,Weekly[[#This Row],[Actual]]=TRUE),AP528-1,IF(AND(Weekly[[#This Row],[H Odds &lt;]]&lt;&gt;"",Weekly[[#This Row],[SVC_P]]=TRUE,Weekly[[#This Row],[Actual]]=FALSE),AP528-1,AP528)))))</f>
        <v>78.63000000000001</v>
      </c>
      <c r="AQ529" s="37">
        <f>IF(AND(Weekly[[#This Row],[V Odds &lt;]]="",Weekly[[#This Row],[H Odds &lt;]]=""),AQ528,IF(AND(Weekly[[#This Row],[H Odds &lt;]]&lt;&gt;"",Weekly[[#This Row],[ADBC_P]]=TRUE,Weekly[[#This Row],[Actual]]=TRUE),AQ528+Weekly[[#This Row],[H Odds &lt;]]-1,IF(AND(Weekly[[#This Row],[V Odds &lt;]]&lt;&gt;"",Weekly[[#This Row],[ADBC_P]]=FALSE,Weekly[[#This Row],[Actual]]=FALSE),AQ528+Weekly[[#This Row],[V Odds &lt;]]-1,IF(AND(Weekly[[#This Row],[V Odds &lt;]]&lt;&gt;"",Weekly[[#This Row],[ADBC_P]]=FALSE,Weekly[[#This Row],[Actual]]=TRUE),AQ528-1,IF(AND(Weekly[[#This Row],[H Odds &lt;]]&lt;&gt;"",Weekly[[#This Row],[ADBC_P]]=TRUE,Weekly[[#This Row],[Actual]]=FALSE),AQ528-1,AQ528)))))</f>
        <v>49.33</v>
      </c>
      <c r="AR529" s="37">
        <f>IF(AND(Weekly[[#This Row],[V Odds &lt;]]="",Weekly[[#This Row],[H Odds &lt;]]=""),AR528,IF(AND(Weekly[[#This Row],[H Odds &lt;]]&lt;&gt;"",Weekly[[#This Row],[RFC_P]]=TRUE,Weekly[[#This Row],[Actual]]=TRUE),AR528+Weekly[[#This Row],[H Odds &lt;]]-1,IF(AND(Weekly[[#This Row],[V Odds &lt;]]&lt;&gt;"",Weekly[[#This Row],[RFC_P]]=FALSE,Weekly[[#This Row],[Actual]]=FALSE),AR528+Weekly[[#This Row],[V Odds &lt;]]-1,IF(AND(Weekly[[#This Row],[V Odds &lt;]]&lt;&gt;"",Weekly[[#This Row],[RFC_P]]=FALSE,Weekly[[#This Row],[Actual]]=TRUE),AR528-1,IF(AND(Weekly[[#This Row],[H Odds &lt;]]&lt;&gt;"",Weekly[[#This Row],[RFC_P]]=TRUE,Weekly[[#This Row],[Actual]]=FALSE),AR528-1,AR528)))))</f>
        <v>68.439999999999984</v>
      </c>
      <c r="AS529" s="37">
        <f>IF(AND(Weekly[[#This Row],[V Odds &lt;]]="",Weekly[[#This Row],[H Odds &lt;]]=""),AS528,IF(AND(Weekly[[#This Row],[H Odds &lt;]]&lt;&gt;"",Weekly[[#This Row],[GBC_P]]=TRUE,Weekly[[#This Row],[Actual]]=TRUE),AS528+Weekly[[#This Row],[H Odds &lt;]]-1,IF(AND(Weekly[[#This Row],[V Odds &lt;]]&lt;&gt;"",Weekly[[#This Row],[GBC_P]]=FALSE,Weekly[[#This Row],[Actual]]=FALSE),AS528+Weekly[[#This Row],[V Odds &lt;]]-1,IF(AND(Weekly[[#This Row],[V Odds &lt;]]&lt;&gt;"",Weekly[[#This Row],[GBC_P]]=FALSE,Weekly[[#This Row],[Actual]]=TRUE),AS528-1,IF(AND(Weekly[[#This Row],[H Odds &lt;]]&lt;&gt;"",Weekly[[#This Row],[GBC_P]]=TRUE,Weekly[[#This Row],[Actual]]=FALSE),AS528-1,AS528)))))</f>
        <v>56.78</v>
      </c>
      <c r="AT529" s="37">
        <f>IF(AND(Weekly[[#This Row],[V Odds &lt;]]="",Weekly[[#This Row],[H Odds &lt;]]=""),AT528,IF(AND(Weekly[[#This Row],[H Odds &lt;]]&lt;&gt;"",Weekly[[#This Row],[HGBC_P]]=TRUE,Weekly[[#This Row],[Actual]]=TRUE),AT528+Weekly[[#This Row],[H Odds &lt;]]-1,IF(AND(Weekly[[#This Row],[V Odds &lt;]]&lt;&gt;"",Weekly[[#This Row],[HGBC_P]]=FALSE,Weekly[[#This Row],[Actual]]=FALSE),AT528+Weekly[[#This Row],[V Odds &lt;]]-1,IF(AND(Weekly[[#This Row],[V Odds &lt;]]&lt;&gt;"",Weekly[[#This Row],[HGBC_P]]=FALSE,Weekly[[#This Row],[Actual]]=TRUE),AT528-1,IF(AND(Weekly[[#This Row],[H Odds &lt;]]&lt;&gt;"",Weekly[[#This Row],[HGBC_P]]=TRUE,Weekly[[#This Row],[Actual]]=FALSE),AT528-1,AT528)))))</f>
        <v>52.16</v>
      </c>
      <c r="AU529" s="37">
        <f>IF(AND(Weekly[[#This Row],[V Odds &lt;]]="",Weekly[[#This Row],[H Odds &lt;]]=""),AU528,IF(AND(Weekly[[#This Row],[H Odds &lt;]]&lt;&gt;"",Weekly[[#This Row],[XGB_P]]=TRUE,Weekly[[#This Row],[Actual]]=TRUE),AU528+Weekly[[#This Row],[H Odds &lt;]]-1,IF(AND(Weekly[[#This Row],[V Odds &lt;]]&lt;&gt;"",Weekly[[#This Row],[XGB_P]]=FALSE,Weekly[[#This Row],[Actual]]=FALSE),AU528+Weekly[[#This Row],[V Odds &lt;]]-1,IF(AND(Weekly[[#This Row],[V Odds &lt;]]&lt;&gt;"",Weekly[[#This Row],[XGB_P]]=FALSE,Weekly[[#This Row],[Actual]]=TRUE),AU528-1,IF(AND(Weekly[[#This Row],[H Odds &lt;]]&lt;&gt;"",Weekly[[#This Row],[XGB_P]]=TRUE,Weekly[[#This Row],[Actual]]=FALSE),AU528-1,AU528)))))</f>
        <v>63.760000000000005</v>
      </c>
      <c r="AV529" s="37">
        <f>IF(AND(Weekly[[#This Row],[V Odds &lt;]]="",Weekly[[#This Row],[H Odds &lt;]]=""),AV528,IF(AND(Weekly[[#This Row],[H Odds &lt;]]&lt;&gt;"",Weekly[[#This Row],[QDA_P]]=TRUE,Weekly[[#This Row],[Actual]]=TRUE),AV528+Weekly[[#This Row],[H Odds &lt;]]-1,IF(AND(Weekly[[#This Row],[V Odds &lt;]]&lt;&gt;"",Weekly[[#This Row],[QDA_P]]=FALSE,Weekly[[#This Row],[Actual]]=FALSE),AV528+Weekly[[#This Row],[V Odds &lt;]]-1,IF(AND(Weekly[[#This Row],[V Odds &lt;]]&lt;&gt;"",Weekly[[#This Row],[QDA_P]]=FALSE,Weekly[[#This Row],[Actual]]=TRUE),AV528-1,IF(AND(Weekly[[#This Row],[H Odds &lt;]]&lt;&gt;"",Weekly[[#This Row],[QDA_P]]=TRUE,Weekly[[#This Row],[Actual]]=FALSE),AV528-1,AV528)))))</f>
        <v>58.299999999999983</v>
      </c>
      <c r="AW529" s="37">
        <f>IF(AND(Weekly[[#This Row],[H Odds &lt;]]="",Weekly[[#This Row],[V Odds &lt;]]=""),AW528,IF(AND(Weekly[[#This Row],[KNC_P]]=Weekly[[#This Row],[Actual]],Weekly[[#This Row],[KNC_P]]=TRUE),AW528+Weekly[[#This Row],[BF H Odds]]-1,IF(AND(Weekly[[#This Row],[KNC_P]]=Weekly[[#This Row],[Actual]],Weekly[[#This Row],[KNC_P]]=FALSE),AW528+Weekly[[#This Row],[BF V Odds]]-1,AW528-1)))</f>
        <v>49.220000000000006</v>
      </c>
      <c r="AX529" s="37">
        <f>IF(AND(Weekly[[#This Row],[V Odds &lt;]]="",Weekly[[#This Row],[H Odds &lt;]]=""),AX528,IF(AND(Weekly[[#This Row],[V Odds &lt;]]&lt;&gt;"",Weekly[[#This Row],[FALSES]]&gt;0,Weekly[[#This Row],[Actual]]=FALSE),AX528+Weekly[[#This Row],[V Odds &lt;]]-1,IF(AND(Weekly[[#This Row],[H Odds &lt;]]&lt;&gt;"",Weekly[[#This Row],[TRUES]]&gt;0,Weekly[[#This Row],[Actual]]=TRUE),AX528+Weekly[[#This Row],[H Odds &lt;]]-1,IF(AND(Weekly[[#This Row],[V Odds &lt;]]&lt;&gt;"",Weekly[[#This Row],[FALSES]]=0),AX528,IF(AND(Weekly[[#This Row],[H Odds &lt;]]&lt;&gt;"",Weekly[[#This Row],[TRUES]]=0),AX528,AX528-1)))))</f>
        <v>104.49999999999996</v>
      </c>
      <c r="AY529" s="37">
        <f>IF(AND(Weekly[[#This Row],[V Odds &lt;]]="",Weekly[[#This Row],[H Odds &lt;]]=""),AY528,IF(AND(Weekly[[#This Row],[V Odds &lt;]]&lt;&gt;"",Weekly[[#This Row],[FALSES]]&gt;0,Weekly[[#This Row],[Actual]]=FALSE),AY528+((Weekly[[#This Row],[V Odds &lt;]]-1)*0.92),IF(AND(Weekly[[#This Row],[H Odds &lt;]]&lt;&gt;"",Weekly[[#This Row],[TRUES]]&gt;0,Weekly[[#This Row],[Actual]]=TRUE),AY528+((Weekly[[#This Row],[H Odds &lt;]]-1)*0.92),IF(AND(Weekly[[#This Row],[V Odds &lt;]]&lt;&gt;"",Weekly[[#This Row],[FALSES]]=0),AY528,IF(AND(Weekly[[#This Row],[H Odds &lt;]]&lt;&gt;"",Weekly[[#This Row],[TRUES]]=0),AY528,AY528-1)))))</f>
        <v>93.100000000000023</v>
      </c>
      <c r="AZ529" s="37">
        <f>IF(AND(Weekly[[#This Row],[V Odds &lt;]]="",Weekly[[#This Row],[H Odds &lt;]]=""),AZ528,IF(AND(Weekly[[#This Row],[V Odds &lt;]]&lt;&gt;"",Weekly[[#This Row],[Actual]]=FALSE),AZ528+Weekly[[#This Row],[V Odds &lt;]]-1,IF(AND(Weekly[[#This Row],[H Odds &lt;]]&lt;&gt;"",Weekly[[#This Row],[Actual]]=TRUE),AZ528+Weekly[[#This Row],[H Odds &lt;]]-1,AZ528-1)))</f>
        <v>94.96999999999997</v>
      </c>
      <c r="BA529" s="38">
        <f>IF(Weekly[[#This Row],[H Odds &lt;]]="",BA528,IF(AND(Weekly[[#This Row],[H Odds &lt;]]&lt;&gt;"",Weekly[[#This Row],[SVC_P]]=TRUE,Weekly[[#This Row],[Actual]]=TRUE),BA528+Weekly[[#This Row],[H Odds &lt;]]-1,IF(AND(Weekly[[#This Row],[H Odds &lt;]]&lt;&gt;"",Weekly[[#This Row],[SVC_P]]=TRUE,Weekly[[#This Row],[Actual]]=FALSE),BA528-1,BA528)))</f>
        <v>76.589999999999989</v>
      </c>
      <c r="BB529" s="38">
        <f>IF(Weekly[[#This Row],[H Odds &lt;]]="",BB528,IF(AND(Weekly[[#This Row],[H Odds &lt;]]&lt;&gt;"",Weekly[[#This Row],[ADBC_P]]=TRUE,Weekly[[#This Row],[Actual]]=TRUE),BB528+Weekly[[#This Row],[H Odds &lt;]]-1,IF(AND(Weekly[[#This Row],[H Odds &lt;]]&lt;&gt;"",Weekly[[#This Row],[ADBC_P]]=TRUE,Weekly[[#This Row],[Actual]]=FALSE),BB528-1,BB528)))</f>
        <v>48.41</v>
      </c>
      <c r="BC529" s="38">
        <f>IF(Weekly[[#This Row],[H Odds &lt;]]="",BC528,IF(AND(Weekly[[#This Row],[H Odds &lt;]]&lt;&gt;"",Weekly[[#This Row],[RFC_P]]=TRUE,Weekly[[#This Row],[Actual]]=TRUE),BC528+Weekly[[#This Row],[H Odds &lt;]]-1,IF(AND(Weekly[[#This Row],[H Odds &lt;]]&lt;&gt;"",Weekly[[#This Row],[RFC_P]]=TRUE,Weekly[[#This Row],[Actual]]=FALSE),BC528-1,BC528)))</f>
        <v>50.109999999999992</v>
      </c>
      <c r="BD529" s="38">
        <f>IF(Weekly[[#This Row],[H Odds &lt;]]="",BD528,IF(AND(Weekly[[#This Row],[H Odds &lt;]]&lt;&gt;"",Weekly[[#This Row],[GBC_P]]=TRUE,Weekly[[#This Row],[Actual]]=TRUE),BD528+Weekly[[#This Row],[H Odds &lt;]]-1,IF(AND(Weekly[[#This Row],[H Odds &lt;]]&lt;&gt;"",Weekly[[#This Row],[GBC_P]]=TRUE,Weekly[[#This Row],[Actual]]=FALSE),BD528-1,BD528)))</f>
        <v>50.110000000000007</v>
      </c>
      <c r="BE529" s="38">
        <f>IF(Weekly[[#This Row],[H Odds &lt;]]="",BE528,IF(AND(Weekly[[#This Row],[H Odds &lt;]]&lt;&gt;"",Weekly[[#This Row],[HGBC_P]]=TRUE,Weekly[[#This Row],[Actual]]=TRUE),BE528+Weekly[[#This Row],[H Odds &lt;]]-1,IF(AND(Weekly[[#This Row],[H Odds &lt;]]&lt;&gt;"",Weekly[[#This Row],[HGBC_P]]=TRUE,Weekly[[#This Row],[Actual]]=FALSE),BE528-1,BE528)))</f>
        <v>54.459999999999994</v>
      </c>
      <c r="BF529" s="38">
        <f>IF(Weekly[[#This Row],[H Odds &lt;]]="",BF528,IF(AND(Weekly[[#This Row],[H Odds &lt;]]&lt;&gt;"",Weekly[[#This Row],[XGB_P]]=TRUE,Weekly[[#This Row],[Actual]]=TRUE),BF528+Weekly[[#This Row],[H Odds &lt;]]-1,IF(AND(Weekly[[#This Row],[H Odds &lt;]]&lt;&gt;"",Weekly[[#This Row],[XGB_P]]=TRUE,Weekly[[#This Row],[Actual]]=FALSE),BF528-1,BF528)))</f>
        <v>60.08</v>
      </c>
      <c r="BG529" s="38">
        <f>IF(Weekly[[#This Row],[H Odds &lt;]]="",BG528,IF(AND(Weekly[[#This Row],[H Odds &lt;]]&lt;&gt;"",Weekly[[#This Row],[QDA_P]]=TRUE,Weekly[[#This Row],[Actual]]=TRUE),BG528+Weekly[[#This Row],[H Odds &lt;]]-1,IF(AND(Weekly[[#This Row],[H Odds &lt;]]&lt;&gt;"",Weekly[[#This Row],[QDA_P]]=TRUE,Weekly[[#This Row],[Actual]]=FALSE),BG528-1,BG528)))</f>
        <v>46.429999999999993</v>
      </c>
      <c r="BH529" s="38">
        <f>IF(Weekly[[#This Row],[H Odds &lt;]]="",BH528,IF(AND(Weekly[[#This Row],[H Odds &lt;]]&lt;&gt;"",Weekly[[#This Row],[KNC_P]]=TRUE,Weekly[[#This Row],[Actual]]=TRUE),BH528+Weekly[[#This Row],[H Odds &lt;]]-1,IF(AND(Weekly[[#This Row],[H Odds &lt;]]&lt;&gt;"",Weekly[[#This Row],[KNC_P]]=TRUE,Weekly[[#This Row],[Actual]]=FALSE),BH528-1,BH528)))</f>
        <v>54.499999999999993</v>
      </c>
      <c r="BI529" s="38">
        <f>IF(Weekly[[#This Row],[H Odds &lt;]]="",BI528,IF(AND(Weekly[[#This Row],[H Odds &lt;]]&lt;&gt;"",Weekly[[#This Row],[TRUES]]&gt;0,Weekly[[#This Row],[Actual]]=TRUE),BI528+Weekly[[#This Row],[H Odds &lt;]]-1,IF(AND(Weekly[[#This Row],[H Odds &lt;]]&lt;&gt;"",Weekly[[#This Row],[TRUES]]=0),BI528,BI528-1)))</f>
        <v>74.589999999999989</v>
      </c>
      <c r="BJ529" s="38">
        <f>IF(Weekly[[#This Row],[H Odds &lt;]]="",BJ528,IF(AND(Weekly[[#This Row],[H Odds &lt;]]&lt;&gt;"",Weekly[[#This Row],[Actual]]=TRUE),BJ528+Weekly[[#This Row],[H Odds &lt;]]-1,IF(AND(Weekly[[#This Row],[H Odds &lt;]]&lt;&gt;"",Weekly[[#This Row],[Actual]]=FALSE),BJ528-1,BJ528)))</f>
        <v>76.489999999999995</v>
      </c>
      <c r="BK529" s="58">
        <f>IF(AND(Weekly[[#This Row],[TRUES]]&gt;4,Weekly[[#This Row],[Actual]]=TRUE),BK528+Weekly[[#This Row],[BF H Odds]]-1,IF(AND(Weekly[[#This Row],[FALSES]]&gt;4,Weekly[[#This Row],[Actual]]=FALSE),BK528+Weekly[[#This Row],[BF V Odds]]-1,IF(AND(Weekly[[#This Row],[TRUES]]&gt;4,Weekly[[#This Row],[Actual]]=FALSE),BK528-1,IF(AND(Weekly[[#This Row],[FALSES]]&gt;4,Weekly[[#This Row],[Actual]]=TRUE),BK528-1,BK528))))</f>
        <v>-1.0499999999999705</v>
      </c>
      <c r="BL529" s="58">
        <f>IF(AND(Weekly[[#This Row],[TRUES]]&gt;5,Weekly[[#This Row],[Actual]]=TRUE),BL528+Weekly[[#This Row],[BF H Odds]]-1,IF(AND(Weekly[[#This Row],[FALSES]]&gt;5,Weekly[[#This Row],[Actual]]=FALSE),BL528+Weekly[[#This Row],[BF V Odds]]-1,IF(AND(Weekly[[#This Row],[TRUES]]&gt;5,Weekly[[#This Row],[Actual]]=FALSE),BL528-1,IF(AND(Weekly[[#This Row],[FALSES]]&gt;5,Weekly[[#This Row],[Actual]]=TRUE),BL528-1,BL528))))</f>
        <v>6.2800000000000207</v>
      </c>
      <c r="BM529" s="58">
        <f>IF(AND(Weekly[[#This Row],[TRUES]]&gt;6,Weekly[[#This Row],[Actual]]=TRUE),BM528+Weekly[[#This Row],[BF H Odds]]-1,IF(AND(Weekly[[#This Row],[FALSES]]&gt;6,Weekly[[#This Row],[Actual]]=FALSE),BM528+Weekly[[#This Row],[BF V Odds]]-1,IF(AND(Weekly[[#This Row],[TRUES]]&gt;6,Weekly[[#This Row],[Actual]]=FALSE),BM528-1,IF(AND(Weekly[[#This Row],[FALSES]]&gt;6,Weekly[[#This Row],[Actual]]=TRUE),BM528-1,BM528))))</f>
        <v>36.590000000000011</v>
      </c>
    </row>
    <row r="530" spans="1:65" x14ac:dyDescent="0.25">
      <c r="A530" s="34"/>
      <c r="B530" s="10">
        <v>44309</v>
      </c>
      <c r="C530" s="17" t="s">
        <v>32</v>
      </c>
      <c r="D530" s="15" t="s">
        <v>38</v>
      </c>
      <c r="E530" t="b">
        <v>1</v>
      </c>
      <c r="F530" t="b">
        <v>1</v>
      </c>
      <c r="G530" t="b">
        <v>1</v>
      </c>
      <c r="H530" t="b">
        <v>0</v>
      </c>
      <c r="I530" t="b">
        <v>1</v>
      </c>
      <c r="J530" t="b">
        <v>1</v>
      </c>
      <c r="K530" t="b">
        <v>1</v>
      </c>
      <c r="L530" t="b">
        <v>1</v>
      </c>
      <c r="M530" t="s">
        <v>100</v>
      </c>
      <c r="N530">
        <v>25.85</v>
      </c>
      <c r="O530">
        <f>IF(Weekly[[#This Row],[H/V]]="H",Weekly[[#This Row],[BF H Odds]],IF(Weekly[[#This Row],[H/V]]="V",Weekly[[#This Row],[BF V Odds]],""))</f>
        <v>5.5</v>
      </c>
      <c r="P530" t="b">
        <v>0</v>
      </c>
      <c r="Q530" t="s">
        <v>76</v>
      </c>
      <c r="R530" s="35">
        <f>IFERROR(IF(Weekly[[#This Row],[Won Bet?]]="yes",R529+(Weekly[[#This Row],[BF Odds]]*Weekly[[#This Row],[BF Stake]])-Weekly[[#This Row],[BF Stake]],R529-Weekly[[#This Row],[BF Stake]]),R529)</f>
        <v>1101.5995000000005</v>
      </c>
      <c r="S530" s="9">
        <f>IFERROR(IF(Weekly[[#This Row],[Won Bet?]]="yes",S529+(((Weekly[[#This Row],[BF Odds]]*Weekly[[#This Row],[BF Stake]])-Weekly[[#This Row],[BF Stake]])*0.92),S529-Weekly[[#This Row],[BF Stake]]),S529)</f>
        <v>1030.3331400000002</v>
      </c>
      <c r="T530">
        <v>1.21</v>
      </c>
      <c r="U530">
        <v>5.5</v>
      </c>
      <c r="V530" s="24">
        <f>IF(Weekly[[#This Row],[Actual]]="","",IF(AND(Weekly[[#This Row],[SVC_P]]=Weekly[[#This Row],[Actual]],Weekly[[#This Row],[SVC_P]]=TRUE),V529+Weekly[[#This Row],[BF H Odds]]-1,IF(AND(Weekly[[#This Row],[SVC_P]]=Weekly[[#This Row],[Actual]],Weekly[[#This Row],[SVC_P]]=FALSE),V529+Weekly[[#This Row],[BF V Odds]]-1,V529-1)))</f>
        <v>48.770000000000046</v>
      </c>
      <c r="W530" s="24">
        <f>IF(Weekly[[#This Row],[Actual]]="","",IF(AND(Weekly[[#This Row],[SVC_P]]=FALSE,Weekly[[#This Row],[Actual]]=TRUE),W529+Weekly[[#This Row],[BF H Odds]]-1,IF(AND(Weekly[[#This Row],[SVC_P]]=TRUE,Weekly[[#This Row],[Actual]]=FALSE,),W529+Weekly[[#This Row],[BF V Odds]]-1,W529-1)))</f>
        <v>-441.76000000000005</v>
      </c>
      <c r="X530" s="24">
        <f>IF(Weekly[[#This Row],[Actual]]="","",IF(AND(Weekly[[#This Row],[ADBC_P]]=Weekly[[#This Row],[Actual]],Weekly[[#This Row],[ADBC_P]]=TRUE),X529+Weekly[[#This Row],[BF H Odds]]-1,IF(AND(Weekly[[#This Row],[ADBC_P]]=Weekly[[#This Row],[Actual]],Weekly[[#This Row],[ADBC_P]]=FALSE),X529+Weekly[[#This Row],[BF V Odds]]-1,X529-1)))</f>
        <v>9.7500000000000195</v>
      </c>
      <c r="Y530" s="24">
        <f>IF(Weekly[[#This Row],[Actual]]="","",IF(AND(Weekly[[#This Row],[ADBC_P]]=FALSE,Weekly[[#This Row],[Actual]]=TRUE),Y529+Weekly[[#This Row],[BF H Odds]]-1,IF(AND(Weekly[[#This Row],[ADBC_P]]=TRUE,Weekly[[#This Row],[Actual]]=FALSE),Y529+Weekly[[#This Row],[BF V Odds]]-1,Y529-1)))</f>
        <v>63.839999999999975</v>
      </c>
      <c r="Z530" s="24">
        <f>IF(Weekly[[#This Row],[Actual]]="","",IF(AND(Weekly[[#This Row],[RFC_P]]=Weekly[[#This Row],[Actual]],Weekly[[#This Row],[RFC_P]]=TRUE),Z529+Weekly[[#This Row],[BF H Odds]]-1,IF(AND(Weekly[[#This Row],[RFC_P]]=Weekly[[#This Row],[Actual]],Weekly[[#This Row],[RFC_P]]=FALSE),Z529+Weekly[[#This Row],[BF V Odds]]-1,Z529-1)))</f>
        <v>28.20000000000001</v>
      </c>
      <c r="AA530" s="24">
        <f>IF(Weekly[[#This Row],[Actual]]="","",IF(AND(Weekly[[#This Row],[RFC_P]]=FALSE,Weekly[[#This Row],[Actual]]=TRUE),AA529+Weekly[[#This Row],[BF H Odds]]-1,IF(AND(Weekly[[#This Row],[RFC_P]]=TRUE,Weekly[[#This Row],[Actual]]=FALSE),AA529+Weekly[[#This Row],[BF V Odds]]-1,AA529-1)))</f>
        <v>45.389999999999972</v>
      </c>
      <c r="AB530" s="24">
        <f>IF(Weekly[[#This Row],[Actual]]="","",IF(AND(Weekly[[#This Row],[GBC_P]]=Weekly[[#This Row],[Actual]],Weekly[[#This Row],[GBC_P]]=TRUE),AB529+Weekly[[#This Row],[BF H Odds]]-1,IF(AND(Weekly[[#This Row],[GBC_P]]=Weekly[[#This Row],[Actual]],Weekly[[#This Row],[GBC_P]]=FALSE),AB529+Weekly[[#This Row],[BF V Odds]]-1,AB529-1)))</f>
        <v>3.2400000000000055</v>
      </c>
      <c r="AC530" s="24">
        <f>IF(Weekly[[#This Row],[Actual]]="","",IF(AND(Weekly[[#This Row],[GBC_P]]=FALSE,Weekly[[#This Row],[Actual]]=TRUE),AC529+Weekly[[#This Row],[BF H Odds]]-1,IF(AND(Weekly[[#This Row],[GBC_P]]=TRUE,Weekly[[#This Row],[Actual]]=FALSE),AC529+Weekly[[#This Row],[BF V Odds]]-1,AC529-1)))</f>
        <v>70.349999999999937</v>
      </c>
      <c r="AD530" s="24">
        <f>IF(Weekly[[#This Row],[Actual]]="","",IF(AND(Weekly[[#This Row],[HGBC_P]]=Weekly[[#This Row],[Actual]],Weekly[[#This Row],[HGBC_P]]=TRUE),AD529+Weekly[[#This Row],[BF H Odds]]-1,IF(AND(Weekly[[#This Row],[HGBC_P]]=Weekly[[#This Row],[Actual]],Weekly[[#This Row],[HGBC_P]]=FALSE),AD529+Weekly[[#This Row],[BF V Odds]]-1,AD529-1)))</f>
        <v>-1.2599999999999749</v>
      </c>
      <c r="AE530" s="24">
        <f>IF(Weekly[[#This Row],[Actual]]="","",IF(AND(Weekly[[#This Row],[HGBC_P]]=FALSE,Weekly[[#This Row],[Actual]]=TRUE),AE529+Weekly[[#This Row],[BF H Odds]]-1,IF(AND(Weekly[[#This Row],[HGBC_P]]=TRUE,Weekly[[#This Row],[Actual]]=FALSE),AE529+Weekly[[#This Row],[BF V Odds]]-1,AE529-1)))</f>
        <v>74.849999999999966</v>
      </c>
      <c r="AF530" s="24">
        <f>IF(Weekly[[#This Row],[Actual]]="","",IF(AND(Weekly[[#This Row],[XGB_P]]=Weekly[[#This Row],[Actual]],Weekly[[#This Row],[XGB_P]]=TRUE),AF529+Weekly[[#This Row],[BF H Odds]]-1,IF(AND(Weekly[[#This Row],[XGB_P]]=Weekly[[#This Row],[Actual]],Weekly[[#This Row],[XGB_P]]=FALSE),AF529+Weekly[[#This Row],[BF V Odds]]-1,AF529-1)))</f>
        <v>30.010000000000019</v>
      </c>
      <c r="AG530" s="24">
        <f>IF(Weekly[[#This Row],[Actual]]="","",IF(AND(Weekly[[#This Row],[XGB_P]]=FALSE,Weekly[[#This Row],[Actual]]=TRUE),AG529+Weekly[[#This Row],[BF H Odds]]-1,IF(AND(Weekly[[#This Row],[XGB_P]]=TRUE,Weekly[[#This Row],[Actual]]=FALSE),AG529+Weekly[[#This Row],[BF V Odds]]-1,AG529-1)))</f>
        <v>43.579999999999991</v>
      </c>
      <c r="AH530" s="24">
        <f>IF(Weekly[[#This Row],[Actual]]="","",IF(AND(Weekly[[#This Row],[QDA_P]]=Weekly[[#This Row],[Actual]],Weekly[[#This Row],[QDA_P]]=TRUE),AH529+Weekly[[#This Row],[BF H Odds]]-1,IF(AND(Weekly[[#This Row],[QDA_P]]=Weekly[[#This Row],[Actual]],Weekly[[#This Row],[QDA_P]]=FALSE),AH529+Weekly[[#This Row],[BF V Odds]]-1,AH529-1)))</f>
        <v>-12.609999999999989</v>
      </c>
      <c r="AI530" s="24">
        <f>IF(Weekly[[#This Row],[Actual]]="","",IF(AND(Weekly[[#This Row],[QDA_P]]=FALSE,Weekly[[#This Row],[Actual]]=TRUE),AI529+Weekly[[#This Row],[BF H Odds]]-1,IF(AND(Weekly[[#This Row],[QDA_P]]=TRUE,Weekly[[#This Row],[Actual]]=FALSE),AI529+Weekly[[#This Row],[BF V Odds]]-1,AI529-1)))</f>
        <v>86.199999999999974</v>
      </c>
      <c r="AJ530" s="24">
        <f>IF(Weekly[[#This Row],[Actual]]="","",IF(AND(Weekly[[#This Row],[KNC_P]]=FALSE,Weekly[[#This Row],[Actual]]=TRUE),AJ529+Weekly[[#This Row],[BF H Odds]]-1,IF(AND(Weekly[[#This Row],[KNC_P]]=TRUE,Weekly[[#This Row],[Actual]]=FALSE),AJ529+Weekly[[#This Row],[BF V Odds]]-1,AJ529-1)))</f>
        <v>64.719999999999956</v>
      </c>
      <c r="AK530" s="24">
        <f>IF(Weekly[[#This Row],[Actual]]="","",IF(AND(Weekly[[#This Row],[KNC_P]]=FALSE,Weekly[[#This Row],[Actual]]=TRUE),AK529+Weekly[[#This Row],[BF H Odds]]-1,IF(AND(Weekly[[#This Row],[KNC_P]]=TRUE,Weekly[[#This Row],[Actual]]=FALSE),AK529+Weekly[[#This Row],[BF V Odds]]-1,AK529-1)))</f>
        <v>63.619999999999948</v>
      </c>
      <c r="AL530" s="30">
        <f>IF(Weekly[[#This Row],[Actual]]="","",COUNTIF(Weekly[[#This Row],[SVC_P]:[QDA_P]],TRUE))</f>
        <v>6</v>
      </c>
      <c r="AM530" s="30">
        <f>IF(Weekly[[#This Row],[Actual]]="","",COUNTIF(Weekly[[#This Row],[SVC_P]:[QDA_P]],FALSE))</f>
        <v>1</v>
      </c>
      <c r="AN530" s="36" t="str">
        <f>IF(AND(Weekly[[#This Row],[BF V Odds]]&gt;$BO$6,Weekly[[#This Row],[BF V Odds]] &lt; $BO$7),Weekly[[#This Row],[BF V Odds]],"")</f>
        <v/>
      </c>
      <c r="AO530" s="36">
        <f>IF(AND(Weekly[[#This Row],[BF H Odds]]&gt;$BO$6, Weekly[[#This Row],[BF H Odds]] &lt; $BO$7),Weekly[[#This Row],[BF H Odds]],"")</f>
        <v>5.5</v>
      </c>
      <c r="AP530" s="37">
        <f>IF(AND(Weekly[[#This Row],[V Odds &lt;]]="",Weekly[[#This Row],[H Odds &lt;]]=""),AP529,IF(AND(Weekly[[#This Row],[H Odds &lt;]]&lt;&gt;"",Weekly[[#This Row],[SVC_P]]=TRUE,Weekly[[#This Row],[Actual]]=TRUE),AP529+Weekly[[#This Row],[H Odds &lt;]]-1,IF(AND(Weekly[[#This Row],[V Odds &lt;]]&lt;&gt;"",Weekly[[#This Row],[SVC_P]]=FALSE,Weekly[[#This Row],[Actual]]=FALSE),AP529+Weekly[[#This Row],[V Odds &lt;]]-1,IF(AND(Weekly[[#This Row],[V Odds &lt;]]&lt;&gt;"",Weekly[[#This Row],[SVC_P]]=FALSE,Weekly[[#This Row],[Actual]]=TRUE),AP529-1,IF(AND(Weekly[[#This Row],[H Odds &lt;]]&lt;&gt;"",Weekly[[#This Row],[SVC_P]]=TRUE,Weekly[[#This Row],[Actual]]=FALSE),AP529-1,AP529)))))</f>
        <v>77.63000000000001</v>
      </c>
      <c r="AQ530" s="37">
        <f>IF(AND(Weekly[[#This Row],[V Odds &lt;]]="",Weekly[[#This Row],[H Odds &lt;]]=""),AQ529,IF(AND(Weekly[[#This Row],[H Odds &lt;]]&lt;&gt;"",Weekly[[#This Row],[ADBC_P]]=TRUE,Weekly[[#This Row],[Actual]]=TRUE),AQ529+Weekly[[#This Row],[H Odds &lt;]]-1,IF(AND(Weekly[[#This Row],[V Odds &lt;]]&lt;&gt;"",Weekly[[#This Row],[ADBC_P]]=FALSE,Weekly[[#This Row],[Actual]]=FALSE),AQ529+Weekly[[#This Row],[V Odds &lt;]]-1,IF(AND(Weekly[[#This Row],[V Odds &lt;]]&lt;&gt;"",Weekly[[#This Row],[ADBC_P]]=FALSE,Weekly[[#This Row],[Actual]]=TRUE),AQ529-1,IF(AND(Weekly[[#This Row],[H Odds &lt;]]&lt;&gt;"",Weekly[[#This Row],[ADBC_P]]=TRUE,Weekly[[#This Row],[Actual]]=FALSE),AQ529-1,AQ529)))))</f>
        <v>48.33</v>
      </c>
      <c r="AR530" s="37">
        <f>IF(AND(Weekly[[#This Row],[V Odds &lt;]]="",Weekly[[#This Row],[H Odds &lt;]]=""),AR529,IF(AND(Weekly[[#This Row],[H Odds &lt;]]&lt;&gt;"",Weekly[[#This Row],[RFC_P]]=TRUE,Weekly[[#This Row],[Actual]]=TRUE),AR529+Weekly[[#This Row],[H Odds &lt;]]-1,IF(AND(Weekly[[#This Row],[V Odds &lt;]]&lt;&gt;"",Weekly[[#This Row],[RFC_P]]=FALSE,Weekly[[#This Row],[Actual]]=FALSE),AR529+Weekly[[#This Row],[V Odds &lt;]]-1,IF(AND(Weekly[[#This Row],[V Odds &lt;]]&lt;&gt;"",Weekly[[#This Row],[RFC_P]]=FALSE,Weekly[[#This Row],[Actual]]=TRUE),AR529-1,IF(AND(Weekly[[#This Row],[H Odds &lt;]]&lt;&gt;"",Weekly[[#This Row],[RFC_P]]=TRUE,Weekly[[#This Row],[Actual]]=FALSE),AR529-1,AR529)))))</f>
        <v>67.439999999999984</v>
      </c>
      <c r="AS530" s="37">
        <f>IF(AND(Weekly[[#This Row],[V Odds &lt;]]="",Weekly[[#This Row],[H Odds &lt;]]=""),AS529,IF(AND(Weekly[[#This Row],[H Odds &lt;]]&lt;&gt;"",Weekly[[#This Row],[GBC_P]]=TRUE,Weekly[[#This Row],[Actual]]=TRUE),AS529+Weekly[[#This Row],[H Odds &lt;]]-1,IF(AND(Weekly[[#This Row],[V Odds &lt;]]&lt;&gt;"",Weekly[[#This Row],[GBC_P]]=FALSE,Weekly[[#This Row],[Actual]]=FALSE),AS529+Weekly[[#This Row],[V Odds &lt;]]-1,IF(AND(Weekly[[#This Row],[V Odds &lt;]]&lt;&gt;"",Weekly[[#This Row],[GBC_P]]=FALSE,Weekly[[#This Row],[Actual]]=TRUE),AS529-1,IF(AND(Weekly[[#This Row],[H Odds &lt;]]&lt;&gt;"",Weekly[[#This Row],[GBC_P]]=TRUE,Weekly[[#This Row],[Actual]]=FALSE),AS529-1,AS529)))))</f>
        <v>56.78</v>
      </c>
      <c r="AT530" s="37">
        <f>IF(AND(Weekly[[#This Row],[V Odds &lt;]]="",Weekly[[#This Row],[H Odds &lt;]]=""),AT529,IF(AND(Weekly[[#This Row],[H Odds &lt;]]&lt;&gt;"",Weekly[[#This Row],[HGBC_P]]=TRUE,Weekly[[#This Row],[Actual]]=TRUE),AT529+Weekly[[#This Row],[H Odds &lt;]]-1,IF(AND(Weekly[[#This Row],[V Odds &lt;]]&lt;&gt;"",Weekly[[#This Row],[HGBC_P]]=FALSE,Weekly[[#This Row],[Actual]]=FALSE),AT529+Weekly[[#This Row],[V Odds &lt;]]-1,IF(AND(Weekly[[#This Row],[V Odds &lt;]]&lt;&gt;"",Weekly[[#This Row],[HGBC_P]]=FALSE,Weekly[[#This Row],[Actual]]=TRUE),AT529-1,IF(AND(Weekly[[#This Row],[H Odds &lt;]]&lt;&gt;"",Weekly[[#This Row],[HGBC_P]]=TRUE,Weekly[[#This Row],[Actual]]=FALSE),AT529-1,AT529)))))</f>
        <v>51.16</v>
      </c>
      <c r="AU530" s="37">
        <f>IF(AND(Weekly[[#This Row],[V Odds &lt;]]="",Weekly[[#This Row],[H Odds &lt;]]=""),AU529,IF(AND(Weekly[[#This Row],[H Odds &lt;]]&lt;&gt;"",Weekly[[#This Row],[XGB_P]]=TRUE,Weekly[[#This Row],[Actual]]=TRUE),AU529+Weekly[[#This Row],[H Odds &lt;]]-1,IF(AND(Weekly[[#This Row],[V Odds &lt;]]&lt;&gt;"",Weekly[[#This Row],[XGB_P]]=FALSE,Weekly[[#This Row],[Actual]]=FALSE),AU529+Weekly[[#This Row],[V Odds &lt;]]-1,IF(AND(Weekly[[#This Row],[V Odds &lt;]]&lt;&gt;"",Weekly[[#This Row],[XGB_P]]=FALSE,Weekly[[#This Row],[Actual]]=TRUE),AU529-1,IF(AND(Weekly[[#This Row],[H Odds &lt;]]&lt;&gt;"",Weekly[[#This Row],[XGB_P]]=TRUE,Weekly[[#This Row],[Actual]]=FALSE),AU529-1,AU529)))))</f>
        <v>62.760000000000005</v>
      </c>
      <c r="AV530" s="37">
        <f>IF(AND(Weekly[[#This Row],[V Odds &lt;]]="",Weekly[[#This Row],[H Odds &lt;]]=""),AV529,IF(AND(Weekly[[#This Row],[H Odds &lt;]]&lt;&gt;"",Weekly[[#This Row],[QDA_P]]=TRUE,Weekly[[#This Row],[Actual]]=TRUE),AV529+Weekly[[#This Row],[H Odds &lt;]]-1,IF(AND(Weekly[[#This Row],[V Odds &lt;]]&lt;&gt;"",Weekly[[#This Row],[QDA_P]]=FALSE,Weekly[[#This Row],[Actual]]=FALSE),AV529+Weekly[[#This Row],[V Odds &lt;]]-1,IF(AND(Weekly[[#This Row],[V Odds &lt;]]&lt;&gt;"",Weekly[[#This Row],[QDA_P]]=FALSE,Weekly[[#This Row],[Actual]]=TRUE),AV529-1,IF(AND(Weekly[[#This Row],[H Odds &lt;]]&lt;&gt;"",Weekly[[#This Row],[QDA_P]]=TRUE,Weekly[[#This Row],[Actual]]=FALSE),AV529-1,AV529)))))</f>
        <v>57.299999999999983</v>
      </c>
      <c r="AW530" s="37">
        <f>IF(AND(Weekly[[#This Row],[H Odds &lt;]]="",Weekly[[#This Row],[V Odds &lt;]]=""),AW529,IF(AND(Weekly[[#This Row],[KNC_P]]=Weekly[[#This Row],[Actual]],Weekly[[#This Row],[KNC_P]]=TRUE),AW529+Weekly[[#This Row],[BF H Odds]]-1,IF(AND(Weekly[[#This Row],[KNC_P]]=Weekly[[#This Row],[Actual]],Weekly[[#This Row],[KNC_P]]=FALSE),AW529+Weekly[[#This Row],[BF V Odds]]-1,AW529-1)))</f>
        <v>48.220000000000006</v>
      </c>
      <c r="AX530" s="37">
        <f>IF(AND(Weekly[[#This Row],[V Odds &lt;]]="",Weekly[[#This Row],[H Odds &lt;]]=""),AX529,IF(AND(Weekly[[#This Row],[V Odds &lt;]]&lt;&gt;"",Weekly[[#This Row],[FALSES]]&gt;0,Weekly[[#This Row],[Actual]]=FALSE),AX529+Weekly[[#This Row],[V Odds &lt;]]-1,IF(AND(Weekly[[#This Row],[H Odds &lt;]]&lt;&gt;"",Weekly[[#This Row],[TRUES]]&gt;0,Weekly[[#This Row],[Actual]]=TRUE),AX529+Weekly[[#This Row],[H Odds &lt;]]-1,IF(AND(Weekly[[#This Row],[V Odds &lt;]]&lt;&gt;"",Weekly[[#This Row],[FALSES]]=0),AX529,IF(AND(Weekly[[#This Row],[H Odds &lt;]]&lt;&gt;"",Weekly[[#This Row],[TRUES]]=0),AX529,AX529-1)))))</f>
        <v>103.49999999999996</v>
      </c>
      <c r="AY530" s="37">
        <f>IF(AND(Weekly[[#This Row],[V Odds &lt;]]="",Weekly[[#This Row],[H Odds &lt;]]=""),AY529,IF(AND(Weekly[[#This Row],[V Odds &lt;]]&lt;&gt;"",Weekly[[#This Row],[FALSES]]&gt;0,Weekly[[#This Row],[Actual]]=FALSE),AY529+((Weekly[[#This Row],[V Odds &lt;]]-1)*0.92),IF(AND(Weekly[[#This Row],[H Odds &lt;]]&lt;&gt;"",Weekly[[#This Row],[TRUES]]&gt;0,Weekly[[#This Row],[Actual]]=TRUE),AY529+((Weekly[[#This Row],[H Odds &lt;]]-1)*0.92),IF(AND(Weekly[[#This Row],[V Odds &lt;]]&lt;&gt;"",Weekly[[#This Row],[FALSES]]=0),AY529,IF(AND(Weekly[[#This Row],[H Odds &lt;]]&lt;&gt;"",Weekly[[#This Row],[TRUES]]=0),AY529,AY529-1)))))</f>
        <v>92.100000000000023</v>
      </c>
      <c r="AZ530" s="37">
        <f>IF(AND(Weekly[[#This Row],[V Odds &lt;]]="",Weekly[[#This Row],[H Odds &lt;]]=""),AZ529,IF(AND(Weekly[[#This Row],[V Odds &lt;]]&lt;&gt;"",Weekly[[#This Row],[Actual]]=FALSE),AZ529+Weekly[[#This Row],[V Odds &lt;]]-1,IF(AND(Weekly[[#This Row],[H Odds &lt;]]&lt;&gt;"",Weekly[[#This Row],[Actual]]=TRUE),AZ529+Weekly[[#This Row],[H Odds &lt;]]-1,AZ529-1)))</f>
        <v>93.96999999999997</v>
      </c>
      <c r="BA530" s="38">
        <f>IF(Weekly[[#This Row],[H Odds &lt;]]="",BA529,IF(AND(Weekly[[#This Row],[H Odds &lt;]]&lt;&gt;"",Weekly[[#This Row],[SVC_P]]=TRUE,Weekly[[#This Row],[Actual]]=TRUE),BA529+Weekly[[#This Row],[H Odds &lt;]]-1,IF(AND(Weekly[[#This Row],[H Odds &lt;]]&lt;&gt;"",Weekly[[#This Row],[SVC_P]]=TRUE,Weekly[[#This Row],[Actual]]=FALSE),BA529-1,BA529)))</f>
        <v>75.589999999999989</v>
      </c>
      <c r="BB530" s="38">
        <f>IF(Weekly[[#This Row],[H Odds &lt;]]="",BB529,IF(AND(Weekly[[#This Row],[H Odds &lt;]]&lt;&gt;"",Weekly[[#This Row],[ADBC_P]]=TRUE,Weekly[[#This Row],[Actual]]=TRUE),BB529+Weekly[[#This Row],[H Odds &lt;]]-1,IF(AND(Weekly[[#This Row],[H Odds &lt;]]&lt;&gt;"",Weekly[[#This Row],[ADBC_P]]=TRUE,Weekly[[#This Row],[Actual]]=FALSE),BB529-1,BB529)))</f>
        <v>47.41</v>
      </c>
      <c r="BC530" s="38">
        <f>IF(Weekly[[#This Row],[H Odds &lt;]]="",BC529,IF(AND(Weekly[[#This Row],[H Odds &lt;]]&lt;&gt;"",Weekly[[#This Row],[RFC_P]]=TRUE,Weekly[[#This Row],[Actual]]=TRUE),BC529+Weekly[[#This Row],[H Odds &lt;]]-1,IF(AND(Weekly[[#This Row],[H Odds &lt;]]&lt;&gt;"",Weekly[[#This Row],[RFC_P]]=TRUE,Weekly[[#This Row],[Actual]]=FALSE),BC529-1,BC529)))</f>
        <v>49.109999999999992</v>
      </c>
      <c r="BD530" s="38">
        <f>IF(Weekly[[#This Row],[H Odds &lt;]]="",BD529,IF(AND(Weekly[[#This Row],[H Odds &lt;]]&lt;&gt;"",Weekly[[#This Row],[GBC_P]]=TRUE,Weekly[[#This Row],[Actual]]=TRUE),BD529+Weekly[[#This Row],[H Odds &lt;]]-1,IF(AND(Weekly[[#This Row],[H Odds &lt;]]&lt;&gt;"",Weekly[[#This Row],[GBC_P]]=TRUE,Weekly[[#This Row],[Actual]]=FALSE),BD529-1,BD529)))</f>
        <v>50.110000000000007</v>
      </c>
      <c r="BE530" s="38">
        <f>IF(Weekly[[#This Row],[H Odds &lt;]]="",BE529,IF(AND(Weekly[[#This Row],[H Odds &lt;]]&lt;&gt;"",Weekly[[#This Row],[HGBC_P]]=TRUE,Weekly[[#This Row],[Actual]]=TRUE),BE529+Weekly[[#This Row],[H Odds &lt;]]-1,IF(AND(Weekly[[#This Row],[H Odds &lt;]]&lt;&gt;"",Weekly[[#This Row],[HGBC_P]]=TRUE,Weekly[[#This Row],[Actual]]=FALSE),BE529-1,BE529)))</f>
        <v>53.459999999999994</v>
      </c>
      <c r="BF530" s="38">
        <f>IF(Weekly[[#This Row],[H Odds &lt;]]="",BF529,IF(AND(Weekly[[#This Row],[H Odds &lt;]]&lt;&gt;"",Weekly[[#This Row],[XGB_P]]=TRUE,Weekly[[#This Row],[Actual]]=TRUE),BF529+Weekly[[#This Row],[H Odds &lt;]]-1,IF(AND(Weekly[[#This Row],[H Odds &lt;]]&lt;&gt;"",Weekly[[#This Row],[XGB_P]]=TRUE,Weekly[[#This Row],[Actual]]=FALSE),BF529-1,BF529)))</f>
        <v>59.08</v>
      </c>
      <c r="BG530" s="38">
        <f>IF(Weekly[[#This Row],[H Odds &lt;]]="",BG529,IF(AND(Weekly[[#This Row],[H Odds &lt;]]&lt;&gt;"",Weekly[[#This Row],[QDA_P]]=TRUE,Weekly[[#This Row],[Actual]]=TRUE),BG529+Weekly[[#This Row],[H Odds &lt;]]-1,IF(AND(Weekly[[#This Row],[H Odds &lt;]]&lt;&gt;"",Weekly[[#This Row],[QDA_P]]=TRUE,Weekly[[#This Row],[Actual]]=FALSE),BG529-1,BG529)))</f>
        <v>45.429999999999993</v>
      </c>
      <c r="BH530" s="38">
        <f>IF(Weekly[[#This Row],[H Odds &lt;]]="",BH529,IF(AND(Weekly[[#This Row],[H Odds &lt;]]&lt;&gt;"",Weekly[[#This Row],[KNC_P]]=TRUE,Weekly[[#This Row],[Actual]]=TRUE),BH529+Weekly[[#This Row],[H Odds &lt;]]-1,IF(AND(Weekly[[#This Row],[H Odds &lt;]]&lt;&gt;"",Weekly[[#This Row],[KNC_P]]=TRUE,Weekly[[#This Row],[Actual]]=FALSE),BH529-1,BH529)))</f>
        <v>53.499999999999993</v>
      </c>
      <c r="BI530" s="38">
        <f>IF(Weekly[[#This Row],[H Odds &lt;]]="",BI529,IF(AND(Weekly[[#This Row],[H Odds &lt;]]&lt;&gt;"",Weekly[[#This Row],[TRUES]]&gt;0,Weekly[[#This Row],[Actual]]=TRUE),BI529+Weekly[[#This Row],[H Odds &lt;]]-1,IF(AND(Weekly[[#This Row],[H Odds &lt;]]&lt;&gt;"",Weekly[[#This Row],[TRUES]]=0),BI529,BI529-1)))</f>
        <v>73.589999999999989</v>
      </c>
      <c r="BJ530" s="38">
        <f>IF(Weekly[[#This Row],[H Odds &lt;]]="",BJ529,IF(AND(Weekly[[#This Row],[H Odds &lt;]]&lt;&gt;"",Weekly[[#This Row],[Actual]]=TRUE),BJ529+Weekly[[#This Row],[H Odds &lt;]]-1,IF(AND(Weekly[[#This Row],[H Odds &lt;]]&lt;&gt;"",Weekly[[#This Row],[Actual]]=FALSE),BJ529-1,BJ529)))</f>
        <v>75.489999999999995</v>
      </c>
      <c r="BK530" s="58">
        <f>IF(AND(Weekly[[#This Row],[TRUES]]&gt;4,Weekly[[#This Row],[Actual]]=TRUE),BK529+Weekly[[#This Row],[BF H Odds]]-1,IF(AND(Weekly[[#This Row],[FALSES]]&gt;4,Weekly[[#This Row],[Actual]]=FALSE),BK529+Weekly[[#This Row],[BF V Odds]]-1,IF(AND(Weekly[[#This Row],[TRUES]]&gt;4,Weekly[[#This Row],[Actual]]=FALSE),BK529-1,IF(AND(Weekly[[#This Row],[FALSES]]&gt;4,Weekly[[#This Row],[Actual]]=TRUE),BK529-1,BK529))))</f>
        <v>-2.0499999999999705</v>
      </c>
      <c r="BL530" s="58">
        <f>IF(AND(Weekly[[#This Row],[TRUES]]&gt;5,Weekly[[#This Row],[Actual]]=TRUE),BL529+Weekly[[#This Row],[BF H Odds]]-1,IF(AND(Weekly[[#This Row],[FALSES]]&gt;5,Weekly[[#This Row],[Actual]]=FALSE),BL529+Weekly[[#This Row],[BF V Odds]]-1,IF(AND(Weekly[[#This Row],[TRUES]]&gt;5,Weekly[[#This Row],[Actual]]=FALSE),BL529-1,IF(AND(Weekly[[#This Row],[FALSES]]&gt;5,Weekly[[#This Row],[Actual]]=TRUE),BL529-1,BL529))))</f>
        <v>5.2800000000000207</v>
      </c>
      <c r="BM530" s="58">
        <f>IF(AND(Weekly[[#This Row],[TRUES]]&gt;6,Weekly[[#This Row],[Actual]]=TRUE),BM529+Weekly[[#This Row],[BF H Odds]]-1,IF(AND(Weekly[[#This Row],[FALSES]]&gt;6,Weekly[[#This Row],[Actual]]=FALSE),BM529+Weekly[[#This Row],[BF V Odds]]-1,IF(AND(Weekly[[#This Row],[TRUES]]&gt;6,Weekly[[#This Row],[Actual]]=FALSE),BM529-1,IF(AND(Weekly[[#This Row],[FALSES]]&gt;6,Weekly[[#This Row],[Actual]]=TRUE),BM529-1,BM529))))</f>
        <v>36.590000000000011</v>
      </c>
    </row>
    <row r="531" spans="1:65" x14ac:dyDescent="0.25">
      <c r="A531" s="34"/>
      <c r="B531" s="10">
        <v>44309</v>
      </c>
      <c r="C531" s="17" t="s">
        <v>17</v>
      </c>
      <c r="D531" s="15" t="s">
        <v>33</v>
      </c>
      <c r="E531" t="b">
        <v>1</v>
      </c>
      <c r="F531" t="b">
        <v>0</v>
      </c>
      <c r="G531" t="b">
        <v>1</v>
      </c>
      <c r="H531" t="b">
        <v>1</v>
      </c>
      <c r="I531" t="b">
        <v>1</v>
      </c>
      <c r="J531" t="b">
        <v>1</v>
      </c>
      <c r="K531" t="b">
        <v>0</v>
      </c>
      <c r="L531" t="b">
        <v>0</v>
      </c>
      <c r="O531" t="str">
        <f>IF(Weekly[[#This Row],[H/V]]="H",Weekly[[#This Row],[BF H Odds]],IF(Weekly[[#This Row],[H/V]]="V",Weekly[[#This Row],[BF V Odds]],""))</f>
        <v/>
      </c>
      <c r="P531" t="b">
        <v>1</v>
      </c>
      <c r="R531" s="35">
        <f>IFERROR(IF(Weekly[[#This Row],[Won Bet?]]="yes",R530+(Weekly[[#This Row],[BF Odds]]*Weekly[[#This Row],[BF Stake]])-Weekly[[#This Row],[BF Stake]],R530-Weekly[[#This Row],[BF Stake]]),R530)</f>
        <v>1101.5995000000005</v>
      </c>
      <c r="S531" s="9">
        <f>IFERROR(IF(Weekly[[#This Row],[Won Bet?]]="yes",S530+(((Weekly[[#This Row],[BF Odds]]*Weekly[[#This Row],[BF Stake]])-Weekly[[#This Row],[BF Stake]])*0.92),S530-Weekly[[#This Row],[BF Stake]]),S530)</f>
        <v>1030.3331400000002</v>
      </c>
      <c r="T531">
        <v>1.77</v>
      </c>
      <c r="U531">
        <v>2.2599999999999998</v>
      </c>
      <c r="V531" s="24">
        <f>IF(Weekly[[#This Row],[Actual]]="","",IF(AND(Weekly[[#This Row],[SVC_P]]=Weekly[[#This Row],[Actual]],Weekly[[#This Row],[SVC_P]]=TRUE),V530+Weekly[[#This Row],[BF H Odds]]-1,IF(AND(Weekly[[#This Row],[SVC_P]]=Weekly[[#This Row],[Actual]],Weekly[[#This Row],[SVC_P]]=FALSE),V530+Weekly[[#This Row],[BF V Odds]]-1,V530-1)))</f>
        <v>50.030000000000044</v>
      </c>
      <c r="W531" s="24">
        <f>IF(Weekly[[#This Row],[Actual]]="","",IF(AND(Weekly[[#This Row],[SVC_P]]=FALSE,Weekly[[#This Row],[Actual]]=TRUE),W530+Weekly[[#This Row],[BF H Odds]]-1,IF(AND(Weekly[[#This Row],[SVC_P]]=TRUE,Weekly[[#This Row],[Actual]]=FALSE,),W530+Weekly[[#This Row],[BF V Odds]]-1,W530-1)))</f>
        <v>-442.76000000000005</v>
      </c>
      <c r="X531" s="24">
        <f>IF(Weekly[[#This Row],[Actual]]="","",IF(AND(Weekly[[#This Row],[ADBC_P]]=Weekly[[#This Row],[Actual]],Weekly[[#This Row],[ADBC_P]]=TRUE),X530+Weekly[[#This Row],[BF H Odds]]-1,IF(AND(Weekly[[#This Row],[ADBC_P]]=Weekly[[#This Row],[Actual]],Weekly[[#This Row],[ADBC_P]]=FALSE),X530+Weekly[[#This Row],[BF V Odds]]-1,X530-1)))</f>
        <v>8.7500000000000195</v>
      </c>
      <c r="Y531" s="24">
        <f>IF(Weekly[[#This Row],[Actual]]="","",IF(AND(Weekly[[#This Row],[ADBC_P]]=FALSE,Weekly[[#This Row],[Actual]]=TRUE),Y530+Weekly[[#This Row],[BF H Odds]]-1,IF(AND(Weekly[[#This Row],[ADBC_P]]=TRUE,Weekly[[#This Row],[Actual]]=FALSE),Y530+Weekly[[#This Row],[BF V Odds]]-1,Y530-1)))</f>
        <v>65.09999999999998</v>
      </c>
      <c r="Z531" s="24">
        <f>IF(Weekly[[#This Row],[Actual]]="","",IF(AND(Weekly[[#This Row],[RFC_P]]=Weekly[[#This Row],[Actual]],Weekly[[#This Row],[RFC_P]]=TRUE),Z530+Weekly[[#This Row],[BF H Odds]]-1,IF(AND(Weekly[[#This Row],[RFC_P]]=Weekly[[#This Row],[Actual]],Weekly[[#This Row],[RFC_P]]=FALSE),Z530+Weekly[[#This Row],[BF V Odds]]-1,Z530-1)))</f>
        <v>29.460000000000008</v>
      </c>
      <c r="AA531" s="24">
        <f>IF(Weekly[[#This Row],[Actual]]="","",IF(AND(Weekly[[#This Row],[RFC_P]]=FALSE,Weekly[[#This Row],[Actual]]=TRUE),AA530+Weekly[[#This Row],[BF H Odds]]-1,IF(AND(Weekly[[#This Row],[RFC_P]]=TRUE,Weekly[[#This Row],[Actual]]=FALSE),AA530+Weekly[[#This Row],[BF V Odds]]-1,AA530-1)))</f>
        <v>44.389999999999972</v>
      </c>
      <c r="AB531" s="24">
        <f>IF(Weekly[[#This Row],[Actual]]="","",IF(AND(Weekly[[#This Row],[GBC_P]]=Weekly[[#This Row],[Actual]],Weekly[[#This Row],[GBC_P]]=TRUE),AB530+Weekly[[#This Row],[BF H Odds]]-1,IF(AND(Weekly[[#This Row],[GBC_P]]=Weekly[[#This Row],[Actual]],Weekly[[#This Row],[GBC_P]]=FALSE),AB530+Weekly[[#This Row],[BF V Odds]]-1,AB530-1)))</f>
        <v>4.5000000000000053</v>
      </c>
      <c r="AC531" s="24">
        <f>IF(Weekly[[#This Row],[Actual]]="","",IF(AND(Weekly[[#This Row],[GBC_P]]=FALSE,Weekly[[#This Row],[Actual]]=TRUE),AC530+Weekly[[#This Row],[BF H Odds]]-1,IF(AND(Weekly[[#This Row],[GBC_P]]=TRUE,Weekly[[#This Row],[Actual]]=FALSE),AC530+Weekly[[#This Row],[BF V Odds]]-1,AC530-1)))</f>
        <v>69.349999999999937</v>
      </c>
      <c r="AD531" s="24">
        <f>IF(Weekly[[#This Row],[Actual]]="","",IF(AND(Weekly[[#This Row],[HGBC_P]]=Weekly[[#This Row],[Actual]],Weekly[[#This Row],[HGBC_P]]=TRUE),AD530+Weekly[[#This Row],[BF H Odds]]-1,IF(AND(Weekly[[#This Row],[HGBC_P]]=Weekly[[#This Row],[Actual]],Weekly[[#This Row],[HGBC_P]]=FALSE),AD530+Weekly[[#This Row],[BF V Odds]]-1,AD530-1)))</f>
        <v>2.4868995751603507E-14</v>
      </c>
      <c r="AE531" s="24">
        <f>IF(Weekly[[#This Row],[Actual]]="","",IF(AND(Weekly[[#This Row],[HGBC_P]]=FALSE,Weekly[[#This Row],[Actual]]=TRUE),AE530+Weekly[[#This Row],[BF H Odds]]-1,IF(AND(Weekly[[#This Row],[HGBC_P]]=TRUE,Weekly[[#This Row],[Actual]]=FALSE),AE530+Weekly[[#This Row],[BF V Odds]]-1,AE530-1)))</f>
        <v>73.849999999999966</v>
      </c>
      <c r="AF531" s="24">
        <f>IF(Weekly[[#This Row],[Actual]]="","",IF(AND(Weekly[[#This Row],[XGB_P]]=Weekly[[#This Row],[Actual]],Weekly[[#This Row],[XGB_P]]=TRUE),AF530+Weekly[[#This Row],[BF H Odds]]-1,IF(AND(Weekly[[#This Row],[XGB_P]]=Weekly[[#This Row],[Actual]],Weekly[[#This Row],[XGB_P]]=FALSE),AF530+Weekly[[#This Row],[BF V Odds]]-1,AF530-1)))</f>
        <v>31.270000000000017</v>
      </c>
      <c r="AG531" s="24">
        <f>IF(Weekly[[#This Row],[Actual]]="","",IF(AND(Weekly[[#This Row],[XGB_P]]=FALSE,Weekly[[#This Row],[Actual]]=TRUE),AG530+Weekly[[#This Row],[BF H Odds]]-1,IF(AND(Weekly[[#This Row],[XGB_P]]=TRUE,Weekly[[#This Row],[Actual]]=FALSE),AG530+Weekly[[#This Row],[BF V Odds]]-1,AG530-1)))</f>
        <v>42.579999999999991</v>
      </c>
      <c r="AH531" s="24">
        <f>IF(Weekly[[#This Row],[Actual]]="","",IF(AND(Weekly[[#This Row],[QDA_P]]=Weekly[[#This Row],[Actual]],Weekly[[#This Row],[QDA_P]]=TRUE),AH530+Weekly[[#This Row],[BF H Odds]]-1,IF(AND(Weekly[[#This Row],[QDA_P]]=Weekly[[#This Row],[Actual]],Weekly[[#This Row],[QDA_P]]=FALSE),AH530+Weekly[[#This Row],[BF V Odds]]-1,AH530-1)))</f>
        <v>-13.609999999999989</v>
      </c>
      <c r="AI531" s="24">
        <f>IF(Weekly[[#This Row],[Actual]]="","",IF(AND(Weekly[[#This Row],[QDA_P]]=FALSE,Weekly[[#This Row],[Actual]]=TRUE),AI530+Weekly[[#This Row],[BF H Odds]]-1,IF(AND(Weekly[[#This Row],[QDA_P]]=TRUE,Weekly[[#This Row],[Actual]]=FALSE),AI530+Weekly[[#This Row],[BF V Odds]]-1,AI530-1)))</f>
        <v>87.45999999999998</v>
      </c>
      <c r="AJ531" s="24">
        <f>IF(Weekly[[#This Row],[Actual]]="","",IF(AND(Weekly[[#This Row],[KNC_P]]=FALSE,Weekly[[#This Row],[Actual]]=TRUE),AJ530+Weekly[[#This Row],[BF H Odds]]-1,IF(AND(Weekly[[#This Row],[KNC_P]]=TRUE,Weekly[[#This Row],[Actual]]=FALSE),AJ530+Weekly[[#This Row],[BF V Odds]]-1,AJ530-1)))</f>
        <v>65.979999999999961</v>
      </c>
      <c r="AK531" s="24">
        <f>IF(Weekly[[#This Row],[Actual]]="","",IF(AND(Weekly[[#This Row],[KNC_P]]=FALSE,Weekly[[#This Row],[Actual]]=TRUE),AK530+Weekly[[#This Row],[BF H Odds]]-1,IF(AND(Weekly[[#This Row],[KNC_P]]=TRUE,Weekly[[#This Row],[Actual]]=FALSE),AK530+Weekly[[#This Row],[BF V Odds]]-1,AK530-1)))</f>
        <v>64.879999999999953</v>
      </c>
      <c r="AL531" s="30">
        <f>IF(Weekly[[#This Row],[Actual]]="","",COUNTIF(Weekly[[#This Row],[SVC_P]:[QDA_P]],TRUE))</f>
        <v>5</v>
      </c>
      <c r="AM531" s="30">
        <f>IF(Weekly[[#This Row],[Actual]]="","",COUNTIF(Weekly[[#This Row],[SVC_P]:[QDA_P]],FALSE))</f>
        <v>2</v>
      </c>
      <c r="AN531" s="36" t="str">
        <f>IF(AND(Weekly[[#This Row],[BF V Odds]]&gt;$BO$6,Weekly[[#This Row],[BF V Odds]] &lt; $BO$7),Weekly[[#This Row],[BF V Odds]],"")</f>
        <v/>
      </c>
      <c r="AO531" s="36" t="str">
        <f>IF(AND(Weekly[[#This Row],[BF H Odds]]&gt;$BO$6, Weekly[[#This Row],[BF H Odds]] &lt; $BO$7),Weekly[[#This Row],[BF H Odds]],"")</f>
        <v/>
      </c>
      <c r="AP531" s="37">
        <f>IF(AND(Weekly[[#This Row],[V Odds &lt;]]="",Weekly[[#This Row],[H Odds &lt;]]=""),AP530,IF(AND(Weekly[[#This Row],[H Odds &lt;]]&lt;&gt;"",Weekly[[#This Row],[SVC_P]]=TRUE,Weekly[[#This Row],[Actual]]=TRUE),AP530+Weekly[[#This Row],[H Odds &lt;]]-1,IF(AND(Weekly[[#This Row],[V Odds &lt;]]&lt;&gt;"",Weekly[[#This Row],[SVC_P]]=FALSE,Weekly[[#This Row],[Actual]]=FALSE),AP530+Weekly[[#This Row],[V Odds &lt;]]-1,IF(AND(Weekly[[#This Row],[V Odds &lt;]]&lt;&gt;"",Weekly[[#This Row],[SVC_P]]=FALSE,Weekly[[#This Row],[Actual]]=TRUE),AP530-1,IF(AND(Weekly[[#This Row],[H Odds &lt;]]&lt;&gt;"",Weekly[[#This Row],[SVC_P]]=TRUE,Weekly[[#This Row],[Actual]]=FALSE),AP530-1,AP530)))))</f>
        <v>77.63000000000001</v>
      </c>
      <c r="AQ531" s="37">
        <f>IF(AND(Weekly[[#This Row],[V Odds &lt;]]="",Weekly[[#This Row],[H Odds &lt;]]=""),AQ530,IF(AND(Weekly[[#This Row],[H Odds &lt;]]&lt;&gt;"",Weekly[[#This Row],[ADBC_P]]=TRUE,Weekly[[#This Row],[Actual]]=TRUE),AQ530+Weekly[[#This Row],[H Odds &lt;]]-1,IF(AND(Weekly[[#This Row],[V Odds &lt;]]&lt;&gt;"",Weekly[[#This Row],[ADBC_P]]=FALSE,Weekly[[#This Row],[Actual]]=FALSE),AQ530+Weekly[[#This Row],[V Odds &lt;]]-1,IF(AND(Weekly[[#This Row],[V Odds &lt;]]&lt;&gt;"",Weekly[[#This Row],[ADBC_P]]=FALSE,Weekly[[#This Row],[Actual]]=TRUE),AQ530-1,IF(AND(Weekly[[#This Row],[H Odds &lt;]]&lt;&gt;"",Weekly[[#This Row],[ADBC_P]]=TRUE,Weekly[[#This Row],[Actual]]=FALSE),AQ530-1,AQ530)))))</f>
        <v>48.33</v>
      </c>
      <c r="AR531" s="37">
        <f>IF(AND(Weekly[[#This Row],[V Odds &lt;]]="",Weekly[[#This Row],[H Odds &lt;]]=""),AR530,IF(AND(Weekly[[#This Row],[H Odds &lt;]]&lt;&gt;"",Weekly[[#This Row],[RFC_P]]=TRUE,Weekly[[#This Row],[Actual]]=TRUE),AR530+Weekly[[#This Row],[H Odds &lt;]]-1,IF(AND(Weekly[[#This Row],[V Odds &lt;]]&lt;&gt;"",Weekly[[#This Row],[RFC_P]]=FALSE,Weekly[[#This Row],[Actual]]=FALSE),AR530+Weekly[[#This Row],[V Odds &lt;]]-1,IF(AND(Weekly[[#This Row],[V Odds &lt;]]&lt;&gt;"",Weekly[[#This Row],[RFC_P]]=FALSE,Weekly[[#This Row],[Actual]]=TRUE),AR530-1,IF(AND(Weekly[[#This Row],[H Odds &lt;]]&lt;&gt;"",Weekly[[#This Row],[RFC_P]]=TRUE,Weekly[[#This Row],[Actual]]=FALSE),AR530-1,AR530)))))</f>
        <v>67.439999999999984</v>
      </c>
      <c r="AS531" s="37">
        <f>IF(AND(Weekly[[#This Row],[V Odds &lt;]]="",Weekly[[#This Row],[H Odds &lt;]]=""),AS530,IF(AND(Weekly[[#This Row],[H Odds &lt;]]&lt;&gt;"",Weekly[[#This Row],[GBC_P]]=TRUE,Weekly[[#This Row],[Actual]]=TRUE),AS530+Weekly[[#This Row],[H Odds &lt;]]-1,IF(AND(Weekly[[#This Row],[V Odds &lt;]]&lt;&gt;"",Weekly[[#This Row],[GBC_P]]=FALSE,Weekly[[#This Row],[Actual]]=FALSE),AS530+Weekly[[#This Row],[V Odds &lt;]]-1,IF(AND(Weekly[[#This Row],[V Odds &lt;]]&lt;&gt;"",Weekly[[#This Row],[GBC_P]]=FALSE,Weekly[[#This Row],[Actual]]=TRUE),AS530-1,IF(AND(Weekly[[#This Row],[H Odds &lt;]]&lt;&gt;"",Weekly[[#This Row],[GBC_P]]=TRUE,Weekly[[#This Row],[Actual]]=FALSE),AS530-1,AS530)))))</f>
        <v>56.78</v>
      </c>
      <c r="AT531" s="37">
        <f>IF(AND(Weekly[[#This Row],[V Odds &lt;]]="",Weekly[[#This Row],[H Odds &lt;]]=""),AT530,IF(AND(Weekly[[#This Row],[H Odds &lt;]]&lt;&gt;"",Weekly[[#This Row],[HGBC_P]]=TRUE,Weekly[[#This Row],[Actual]]=TRUE),AT530+Weekly[[#This Row],[H Odds &lt;]]-1,IF(AND(Weekly[[#This Row],[V Odds &lt;]]&lt;&gt;"",Weekly[[#This Row],[HGBC_P]]=FALSE,Weekly[[#This Row],[Actual]]=FALSE),AT530+Weekly[[#This Row],[V Odds &lt;]]-1,IF(AND(Weekly[[#This Row],[V Odds &lt;]]&lt;&gt;"",Weekly[[#This Row],[HGBC_P]]=FALSE,Weekly[[#This Row],[Actual]]=TRUE),AT530-1,IF(AND(Weekly[[#This Row],[H Odds &lt;]]&lt;&gt;"",Weekly[[#This Row],[HGBC_P]]=TRUE,Weekly[[#This Row],[Actual]]=FALSE),AT530-1,AT530)))))</f>
        <v>51.16</v>
      </c>
      <c r="AU531" s="37">
        <f>IF(AND(Weekly[[#This Row],[V Odds &lt;]]="",Weekly[[#This Row],[H Odds &lt;]]=""),AU530,IF(AND(Weekly[[#This Row],[H Odds &lt;]]&lt;&gt;"",Weekly[[#This Row],[XGB_P]]=TRUE,Weekly[[#This Row],[Actual]]=TRUE),AU530+Weekly[[#This Row],[H Odds &lt;]]-1,IF(AND(Weekly[[#This Row],[V Odds &lt;]]&lt;&gt;"",Weekly[[#This Row],[XGB_P]]=FALSE,Weekly[[#This Row],[Actual]]=FALSE),AU530+Weekly[[#This Row],[V Odds &lt;]]-1,IF(AND(Weekly[[#This Row],[V Odds &lt;]]&lt;&gt;"",Weekly[[#This Row],[XGB_P]]=FALSE,Weekly[[#This Row],[Actual]]=TRUE),AU530-1,IF(AND(Weekly[[#This Row],[H Odds &lt;]]&lt;&gt;"",Weekly[[#This Row],[XGB_P]]=TRUE,Weekly[[#This Row],[Actual]]=FALSE),AU530-1,AU530)))))</f>
        <v>62.760000000000005</v>
      </c>
      <c r="AV531" s="37">
        <f>IF(AND(Weekly[[#This Row],[V Odds &lt;]]="",Weekly[[#This Row],[H Odds &lt;]]=""),AV530,IF(AND(Weekly[[#This Row],[H Odds &lt;]]&lt;&gt;"",Weekly[[#This Row],[QDA_P]]=TRUE,Weekly[[#This Row],[Actual]]=TRUE),AV530+Weekly[[#This Row],[H Odds &lt;]]-1,IF(AND(Weekly[[#This Row],[V Odds &lt;]]&lt;&gt;"",Weekly[[#This Row],[QDA_P]]=FALSE,Weekly[[#This Row],[Actual]]=FALSE),AV530+Weekly[[#This Row],[V Odds &lt;]]-1,IF(AND(Weekly[[#This Row],[V Odds &lt;]]&lt;&gt;"",Weekly[[#This Row],[QDA_P]]=FALSE,Weekly[[#This Row],[Actual]]=TRUE),AV530-1,IF(AND(Weekly[[#This Row],[H Odds &lt;]]&lt;&gt;"",Weekly[[#This Row],[QDA_P]]=TRUE,Weekly[[#This Row],[Actual]]=FALSE),AV530-1,AV530)))))</f>
        <v>57.299999999999983</v>
      </c>
      <c r="AW531" s="37">
        <f>IF(AND(Weekly[[#This Row],[H Odds &lt;]]="",Weekly[[#This Row],[V Odds &lt;]]=""),AW530,IF(AND(Weekly[[#This Row],[KNC_P]]=Weekly[[#This Row],[Actual]],Weekly[[#This Row],[KNC_P]]=TRUE),AW530+Weekly[[#This Row],[BF H Odds]]-1,IF(AND(Weekly[[#This Row],[KNC_P]]=Weekly[[#This Row],[Actual]],Weekly[[#This Row],[KNC_P]]=FALSE),AW530+Weekly[[#This Row],[BF V Odds]]-1,AW530-1)))</f>
        <v>48.220000000000006</v>
      </c>
      <c r="AX531" s="37">
        <f>IF(AND(Weekly[[#This Row],[V Odds &lt;]]="",Weekly[[#This Row],[H Odds &lt;]]=""),AX530,IF(AND(Weekly[[#This Row],[V Odds &lt;]]&lt;&gt;"",Weekly[[#This Row],[FALSES]]&gt;0,Weekly[[#This Row],[Actual]]=FALSE),AX530+Weekly[[#This Row],[V Odds &lt;]]-1,IF(AND(Weekly[[#This Row],[H Odds &lt;]]&lt;&gt;"",Weekly[[#This Row],[TRUES]]&gt;0,Weekly[[#This Row],[Actual]]=TRUE),AX530+Weekly[[#This Row],[H Odds &lt;]]-1,IF(AND(Weekly[[#This Row],[V Odds &lt;]]&lt;&gt;"",Weekly[[#This Row],[FALSES]]=0),AX530,IF(AND(Weekly[[#This Row],[H Odds &lt;]]&lt;&gt;"",Weekly[[#This Row],[TRUES]]=0),AX530,AX530-1)))))</f>
        <v>103.49999999999996</v>
      </c>
      <c r="AY531" s="37">
        <f>IF(AND(Weekly[[#This Row],[V Odds &lt;]]="",Weekly[[#This Row],[H Odds &lt;]]=""),AY530,IF(AND(Weekly[[#This Row],[V Odds &lt;]]&lt;&gt;"",Weekly[[#This Row],[FALSES]]&gt;0,Weekly[[#This Row],[Actual]]=FALSE),AY530+((Weekly[[#This Row],[V Odds &lt;]]-1)*0.92),IF(AND(Weekly[[#This Row],[H Odds &lt;]]&lt;&gt;"",Weekly[[#This Row],[TRUES]]&gt;0,Weekly[[#This Row],[Actual]]=TRUE),AY530+((Weekly[[#This Row],[H Odds &lt;]]-1)*0.92),IF(AND(Weekly[[#This Row],[V Odds &lt;]]&lt;&gt;"",Weekly[[#This Row],[FALSES]]=0),AY530,IF(AND(Weekly[[#This Row],[H Odds &lt;]]&lt;&gt;"",Weekly[[#This Row],[TRUES]]=0),AY530,AY530-1)))))</f>
        <v>92.100000000000023</v>
      </c>
      <c r="AZ531" s="37">
        <f>IF(AND(Weekly[[#This Row],[V Odds &lt;]]="",Weekly[[#This Row],[H Odds &lt;]]=""),AZ530,IF(AND(Weekly[[#This Row],[V Odds &lt;]]&lt;&gt;"",Weekly[[#This Row],[Actual]]=FALSE),AZ530+Weekly[[#This Row],[V Odds &lt;]]-1,IF(AND(Weekly[[#This Row],[H Odds &lt;]]&lt;&gt;"",Weekly[[#This Row],[Actual]]=TRUE),AZ530+Weekly[[#This Row],[H Odds &lt;]]-1,AZ530-1)))</f>
        <v>93.96999999999997</v>
      </c>
      <c r="BA531" s="38">
        <f>IF(Weekly[[#This Row],[H Odds &lt;]]="",BA530,IF(AND(Weekly[[#This Row],[H Odds &lt;]]&lt;&gt;"",Weekly[[#This Row],[SVC_P]]=TRUE,Weekly[[#This Row],[Actual]]=TRUE),BA530+Weekly[[#This Row],[H Odds &lt;]]-1,IF(AND(Weekly[[#This Row],[H Odds &lt;]]&lt;&gt;"",Weekly[[#This Row],[SVC_P]]=TRUE,Weekly[[#This Row],[Actual]]=FALSE),BA530-1,BA530)))</f>
        <v>75.589999999999989</v>
      </c>
      <c r="BB531" s="38">
        <f>IF(Weekly[[#This Row],[H Odds &lt;]]="",BB530,IF(AND(Weekly[[#This Row],[H Odds &lt;]]&lt;&gt;"",Weekly[[#This Row],[ADBC_P]]=TRUE,Weekly[[#This Row],[Actual]]=TRUE),BB530+Weekly[[#This Row],[H Odds &lt;]]-1,IF(AND(Weekly[[#This Row],[H Odds &lt;]]&lt;&gt;"",Weekly[[#This Row],[ADBC_P]]=TRUE,Weekly[[#This Row],[Actual]]=FALSE),BB530-1,BB530)))</f>
        <v>47.41</v>
      </c>
      <c r="BC531" s="38">
        <f>IF(Weekly[[#This Row],[H Odds &lt;]]="",BC530,IF(AND(Weekly[[#This Row],[H Odds &lt;]]&lt;&gt;"",Weekly[[#This Row],[RFC_P]]=TRUE,Weekly[[#This Row],[Actual]]=TRUE),BC530+Weekly[[#This Row],[H Odds &lt;]]-1,IF(AND(Weekly[[#This Row],[H Odds &lt;]]&lt;&gt;"",Weekly[[#This Row],[RFC_P]]=TRUE,Weekly[[#This Row],[Actual]]=FALSE),BC530-1,BC530)))</f>
        <v>49.109999999999992</v>
      </c>
      <c r="BD531" s="38">
        <f>IF(Weekly[[#This Row],[H Odds &lt;]]="",BD530,IF(AND(Weekly[[#This Row],[H Odds &lt;]]&lt;&gt;"",Weekly[[#This Row],[GBC_P]]=TRUE,Weekly[[#This Row],[Actual]]=TRUE),BD530+Weekly[[#This Row],[H Odds &lt;]]-1,IF(AND(Weekly[[#This Row],[H Odds &lt;]]&lt;&gt;"",Weekly[[#This Row],[GBC_P]]=TRUE,Weekly[[#This Row],[Actual]]=FALSE),BD530-1,BD530)))</f>
        <v>50.110000000000007</v>
      </c>
      <c r="BE531" s="38">
        <f>IF(Weekly[[#This Row],[H Odds &lt;]]="",BE530,IF(AND(Weekly[[#This Row],[H Odds &lt;]]&lt;&gt;"",Weekly[[#This Row],[HGBC_P]]=TRUE,Weekly[[#This Row],[Actual]]=TRUE),BE530+Weekly[[#This Row],[H Odds &lt;]]-1,IF(AND(Weekly[[#This Row],[H Odds &lt;]]&lt;&gt;"",Weekly[[#This Row],[HGBC_P]]=TRUE,Weekly[[#This Row],[Actual]]=FALSE),BE530-1,BE530)))</f>
        <v>53.459999999999994</v>
      </c>
      <c r="BF531" s="38">
        <f>IF(Weekly[[#This Row],[H Odds &lt;]]="",BF530,IF(AND(Weekly[[#This Row],[H Odds &lt;]]&lt;&gt;"",Weekly[[#This Row],[XGB_P]]=TRUE,Weekly[[#This Row],[Actual]]=TRUE),BF530+Weekly[[#This Row],[H Odds &lt;]]-1,IF(AND(Weekly[[#This Row],[H Odds &lt;]]&lt;&gt;"",Weekly[[#This Row],[XGB_P]]=TRUE,Weekly[[#This Row],[Actual]]=FALSE),BF530-1,BF530)))</f>
        <v>59.08</v>
      </c>
      <c r="BG531" s="38">
        <f>IF(Weekly[[#This Row],[H Odds &lt;]]="",BG530,IF(AND(Weekly[[#This Row],[H Odds &lt;]]&lt;&gt;"",Weekly[[#This Row],[QDA_P]]=TRUE,Weekly[[#This Row],[Actual]]=TRUE),BG530+Weekly[[#This Row],[H Odds &lt;]]-1,IF(AND(Weekly[[#This Row],[H Odds &lt;]]&lt;&gt;"",Weekly[[#This Row],[QDA_P]]=TRUE,Weekly[[#This Row],[Actual]]=FALSE),BG530-1,BG530)))</f>
        <v>45.429999999999993</v>
      </c>
      <c r="BH531" s="38">
        <f>IF(Weekly[[#This Row],[H Odds &lt;]]="",BH530,IF(AND(Weekly[[#This Row],[H Odds &lt;]]&lt;&gt;"",Weekly[[#This Row],[KNC_P]]=TRUE,Weekly[[#This Row],[Actual]]=TRUE),BH530+Weekly[[#This Row],[H Odds &lt;]]-1,IF(AND(Weekly[[#This Row],[H Odds &lt;]]&lt;&gt;"",Weekly[[#This Row],[KNC_P]]=TRUE,Weekly[[#This Row],[Actual]]=FALSE),BH530-1,BH530)))</f>
        <v>53.499999999999993</v>
      </c>
      <c r="BI531" s="38">
        <f>IF(Weekly[[#This Row],[H Odds &lt;]]="",BI530,IF(AND(Weekly[[#This Row],[H Odds &lt;]]&lt;&gt;"",Weekly[[#This Row],[TRUES]]&gt;0,Weekly[[#This Row],[Actual]]=TRUE),BI530+Weekly[[#This Row],[H Odds &lt;]]-1,IF(AND(Weekly[[#This Row],[H Odds &lt;]]&lt;&gt;"",Weekly[[#This Row],[TRUES]]=0),BI530,BI530-1)))</f>
        <v>73.589999999999989</v>
      </c>
      <c r="BJ531" s="38">
        <f>IF(Weekly[[#This Row],[H Odds &lt;]]="",BJ530,IF(AND(Weekly[[#This Row],[H Odds &lt;]]&lt;&gt;"",Weekly[[#This Row],[Actual]]=TRUE),BJ530+Weekly[[#This Row],[H Odds &lt;]]-1,IF(AND(Weekly[[#This Row],[H Odds &lt;]]&lt;&gt;"",Weekly[[#This Row],[Actual]]=FALSE),BJ530-1,BJ530)))</f>
        <v>75.489999999999995</v>
      </c>
      <c r="BK531" s="58">
        <f>IF(AND(Weekly[[#This Row],[TRUES]]&gt;4,Weekly[[#This Row],[Actual]]=TRUE),BK530+Weekly[[#This Row],[BF H Odds]]-1,IF(AND(Weekly[[#This Row],[FALSES]]&gt;4,Weekly[[#This Row],[Actual]]=FALSE),BK530+Weekly[[#This Row],[BF V Odds]]-1,IF(AND(Weekly[[#This Row],[TRUES]]&gt;4,Weekly[[#This Row],[Actual]]=FALSE),BK530-1,IF(AND(Weekly[[#This Row],[FALSES]]&gt;4,Weekly[[#This Row],[Actual]]=TRUE),BK530-1,BK530))))</f>
        <v>-0.78999999999997073</v>
      </c>
      <c r="BL531" s="58">
        <f>IF(AND(Weekly[[#This Row],[TRUES]]&gt;5,Weekly[[#This Row],[Actual]]=TRUE),BL530+Weekly[[#This Row],[BF H Odds]]-1,IF(AND(Weekly[[#This Row],[FALSES]]&gt;5,Weekly[[#This Row],[Actual]]=FALSE),BL530+Weekly[[#This Row],[BF V Odds]]-1,IF(AND(Weekly[[#This Row],[TRUES]]&gt;5,Weekly[[#This Row],[Actual]]=FALSE),BL530-1,IF(AND(Weekly[[#This Row],[FALSES]]&gt;5,Weekly[[#This Row],[Actual]]=TRUE),BL530-1,BL530))))</f>
        <v>5.2800000000000207</v>
      </c>
      <c r="BM531" s="58">
        <f>IF(AND(Weekly[[#This Row],[TRUES]]&gt;6,Weekly[[#This Row],[Actual]]=TRUE),BM530+Weekly[[#This Row],[BF H Odds]]-1,IF(AND(Weekly[[#This Row],[FALSES]]&gt;6,Weekly[[#This Row],[Actual]]=FALSE),BM530+Weekly[[#This Row],[BF V Odds]]-1,IF(AND(Weekly[[#This Row],[TRUES]]&gt;6,Weekly[[#This Row],[Actual]]=FALSE),BM530-1,IF(AND(Weekly[[#This Row],[FALSES]]&gt;6,Weekly[[#This Row],[Actual]]=TRUE),BM530-1,BM530))))</f>
        <v>36.590000000000011</v>
      </c>
    </row>
    <row r="532" spans="1:65" x14ac:dyDescent="0.25">
      <c r="A532" s="39"/>
      <c r="B532" s="10">
        <v>44309</v>
      </c>
      <c r="C532" s="44" t="s">
        <v>22</v>
      </c>
      <c r="D532" s="40" t="s">
        <v>19</v>
      </c>
      <c r="E532" s="41" t="b">
        <v>1</v>
      </c>
      <c r="F532" s="41" t="b">
        <v>1</v>
      </c>
      <c r="G532" s="41" t="b">
        <v>1</v>
      </c>
      <c r="H532" s="41" t="b">
        <v>0</v>
      </c>
      <c r="I532" s="41" t="b">
        <v>0</v>
      </c>
      <c r="J532" s="41" t="b">
        <v>1</v>
      </c>
      <c r="K532" s="41" t="b">
        <v>1</v>
      </c>
      <c r="L532" s="41" t="b">
        <v>1</v>
      </c>
      <c r="M532" s="41"/>
      <c r="N532" s="41"/>
      <c r="O532" t="str">
        <f>IF(Weekly[[#This Row],[H/V]]="H",Weekly[[#This Row],[BF H Odds]],IF(Weekly[[#This Row],[H/V]]="V",Weekly[[#This Row],[BF V Odds]],""))</f>
        <v/>
      </c>
      <c r="P532" t="b">
        <v>0</v>
      </c>
      <c r="Q532" s="41"/>
      <c r="R532" s="53">
        <f>IFERROR(IF(Weekly[[#This Row],[Won Bet?]]="yes",R531+(Weekly[[#This Row],[BF Odds]]*Weekly[[#This Row],[BF Stake]])-Weekly[[#This Row],[BF Stake]],R531-Weekly[[#This Row],[BF Stake]]),R531)</f>
        <v>1101.5995000000005</v>
      </c>
      <c r="S532" s="9">
        <f>IFERROR(IF(Weekly[[#This Row],[Won Bet?]]="yes",S531+(((Weekly[[#This Row],[BF Odds]]*Weekly[[#This Row],[BF Stake]])-Weekly[[#This Row],[BF Stake]])*0.92),S531-Weekly[[#This Row],[BF Stake]]),S531)</f>
        <v>1030.3331400000002</v>
      </c>
      <c r="T532">
        <v>2.46</v>
      </c>
      <c r="U532">
        <v>1.67</v>
      </c>
      <c r="V532" s="24">
        <f>IF(Weekly[[#This Row],[Actual]]="","",IF(AND(Weekly[[#This Row],[SVC_P]]=Weekly[[#This Row],[Actual]],Weekly[[#This Row],[SVC_P]]=TRUE),V531+Weekly[[#This Row],[BF H Odds]]-1,IF(AND(Weekly[[#This Row],[SVC_P]]=Weekly[[#This Row],[Actual]],Weekly[[#This Row],[SVC_P]]=FALSE),V531+Weekly[[#This Row],[BF V Odds]]-1,V531-1)))</f>
        <v>49.030000000000044</v>
      </c>
      <c r="W532" s="24">
        <f>IF(Weekly[[#This Row],[Actual]]="","",IF(AND(Weekly[[#This Row],[SVC_P]]=FALSE,Weekly[[#This Row],[Actual]]=TRUE),W531+Weekly[[#This Row],[BF H Odds]]-1,IF(AND(Weekly[[#This Row],[SVC_P]]=TRUE,Weekly[[#This Row],[Actual]]=FALSE,),W531+Weekly[[#This Row],[BF V Odds]]-1,W531-1)))</f>
        <v>-443.76000000000005</v>
      </c>
      <c r="X532" s="24">
        <f>IF(Weekly[[#This Row],[Actual]]="","",IF(AND(Weekly[[#This Row],[ADBC_P]]=Weekly[[#This Row],[Actual]],Weekly[[#This Row],[ADBC_P]]=TRUE),X531+Weekly[[#This Row],[BF H Odds]]-1,IF(AND(Weekly[[#This Row],[ADBC_P]]=Weekly[[#This Row],[Actual]],Weekly[[#This Row],[ADBC_P]]=FALSE),X531+Weekly[[#This Row],[BF V Odds]]-1,X531-1)))</f>
        <v>7.7500000000000195</v>
      </c>
      <c r="Y532" s="24">
        <f>IF(Weekly[[#This Row],[Actual]]="","",IF(AND(Weekly[[#This Row],[ADBC_P]]=FALSE,Weekly[[#This Row],[Actual]]=TRUE),Y531+Weekly[[#This Row],[BF H Odds]]-1,IF(AND(Weekly[[#This Row],[ADBC_P]]=TRUE,Weekly[[#This Row],[Actual]]=FALSE),Y531+Weekly[[#This Row],[BF V Odds]]-1,Y531-1)))</f>
        <v>66.559999999999974</v>
      </c>
      <c r="Z532" s="24">
        <f>IF(Weekly[[#This Row],[Actual]]="","",IF(AND(Weekly[[#This Row],[RFC_P]]=Weekly[[#This Row],[Actual]],Weekly[[#This Row],[RFC_P]]=TRUE),Z531+Weekly[[#This Row],[BF H Odds]]-1,IF(AND(Weekly[[#This Row],[RFC_P]]=Weekly[[#This Row],[Actual]],Weekly[[#This Row],[RFC_P]]=FALSE),Z531+Weekly[[#This Row],[BF V Odds]]-1,Z531-1)))</f>
        <v>28.460000000000008</v>
      </c>
      <c r="AA532" s="24">
        <f>IF(Weekly[[#This Row],[Actual]]="","",IF(AND(Weekly[[#This Row],[RFC_P]]=FALSE,Weekly[[#This Row],[Actual]]=TRUE),AA531+Weekly[[#This Row],[BF H Odds]]-1,IF(AND(Weekly[[#This Row],[RFC_P]]=TRUE,Weekly[[#This Row],[Actual]]=FALSE),AA531+Weekly[[#This Row],[BF V Odds]]-1,AA531-1)))</f>
        <v>45.849999999999973</v>
      </c>
      <c r="AB532" s="24">
        <f>IF(Weekly[[#This Row],[Actual]]="","",IF(AND(Weekly[[#This Row],[GBC_P]]=Weekly[[#This Row],[Actual]],Weekly[[#This Row],[GBC_P]]=TRUE),AB531+Weekly[[#This Row],[BF H Odds]]-1,IF(AND(Weekly[[#This Row],[GBC_P]]=Weekly[[#This Row],[Actual]],Weekly[[#This Row],[GBC_P]]=FALSE),AB531+Weekly[[#This Row],[BF V Odds]]-1,AB531-1)))</f>
        <v>5.9600000000000053</v>
      </c>
      <c r="AC532" s="24">
        <f>IF(Weekly[[#This Row],[Actual]]="","",IF(AND(Weekly[[#This Row],[GBC_P]]=FALSE,Weekly[[#This Row],[Actual]]=TRUE),AC531+Weekly[[#This Row],[BF H Odds]]-1,IF(AND(Weekly[[#This Row],[GBC_P]]=TRUE,Weekly[[#This Row],[Actual]]=FALSE),AC531+Weekly[[#This Row],[BF V Odds]]-1,AC531-1)))</f>
        <v>68.349999999999937</v>
      </c>
      <c r="AD532" s="24">
        <f>IF(Weekly[[#This Row],[Actual]]="","",IF(AND(Weekly[[#This Row],[HGBC_P]]=Weekly[[#This Row],[Actual]],Weekly[[#This Row],[HGBC_P]]=TRUE),AD531+Weekly[[#This Row],[BF H Odds]]-1,IF(AND(Weekly[[#This Row],[HGBC_P]]=Weekly[[#This Row],[Actual]],Weekly[[#This Row],[HGBC_P]]=FALSE),AD531+Weekly[[#This Row],[BF V Odds]]-1,AD531-1)))</f>
        <v>1.4600000000000248</v>
      </c>
      <c r="AE532" s="24">
        <f>IF(Weekly[[#This Row],[Actual]]="","",IF(AND(Weekly[[#This Row],[HGBC_P]]=FALSE,Weekly[[#This Row],[Actual]]=TRUE),AE531+Weekly[[#This Row],[BF H Odds]]-1,IF(AND(Weekly[[#This Row],[HGBC_P]]=TRUE,Weekly[[#This Row],[Actual]]=FALSE),AE531+Weekly[[#This Row],[BF V Odds]]-1,AE531-1)))</f>
        <v>72.849999999999966</v>
      </c>
      <c r="AF532" s="24">
        <f>IF(Weekly[[#This Row],[Actual]]="","",IF(AND(Weekly[[#This Row],[XGB_P]]=Weekly[[#This Row],[Actual]],Weekly[[#This Row],[XGB_P]]=TRUE),AF531+Weekly[[#This Row],[BF H Odds]]-1,IF(AND(Weekly[[#This Row],[XGB_P]]=Weekly[[#This Row],[Actual]],Weekly[[#This Row],[XGB_P]]=FALSE),AF531+Weekly[[#This Row],[BF V Odds]]-1,AF531-1)))</f>
        <v>30.270000000000017</v>
      </c>
      <c r="AG532" s="24">
        <f>IF(Weekly[[#This Row],[Actual]]="","",IF(AND(Weekly[[#This Row],[XGB_P]]=FALSE,Weekly[[#This Row],[Actual]]=TRUE),AG531+Weekly[[#This Row],[BF H Odds]]-1,IF(AND(Weekly[[#This Row],[XGB_P]]=TRUE,Weekly[[#This Row],[Actual]]=FALSE),AG531+Weekly[[#This Row],[BF V Odds]]-1,AG531-1)))</f>
        <v>44.039999999999992</v>
      </c>
      <c r="AH532" s="24">
        <f>IF(Weekly[[#This Row],[Actual]]="","",IF(AND(Weekly[[#This Row],[QDA_P]]=Weekly[[#This Row],[Actual]],Weekly[[#This Row],[QDA_P]]=TRUE),AH531+Weekly[[#This Row],[BF H Odds]]-1,IF(AND(Weekly[[#This Row],[QDA_P]]=Weekly[[#This Row],[Actual]],Weekly[[#This Row],[QDA_P]]=FALSE),AH531+Weekly[[#This Row],[BF V Odds]]-1,AH531-1)))</f>
        <v>-14.609999999999989</v>
      </c>
      <c r="AI532" s="24">
        <f>IF(Weekly[[#This Row],[Actual]]="","",IF(AND(Weekly[[#This Row],[QDA_P]]=FALSE,Weekly[[#This Row],[Actual]]=TRUE),AI531+Weekly[[#This Row],[BF H Odds]]-1,IF(AND(Weekly[[#This Row],[QDA_P]]=TRUE,Weekly[[#This Row],[Actual]]=FALSE),AI531+Weekly[[#This Row],[BF V Odds]]-1,AI531-1)))</f>
        <v>88.919999999999973</v>
      </c>
      <c r="AJ532" s="54">
        <f>IF(Weekly[[#This Row],[Actual]]="","",IF(AND(Weekly[[#This Row],[KNC_P]]=FALSE,Weekly[[#This Row],[Actual]]=TRUE),AJ531+Weekly[[#This Row],[BF H Odds]]-1,IF(AND(Weekly[[#This Row],[KNC_P]]=TRUE,Weekly[[#This Row],[Actual]]=FALSE),AJ531+Weekly[[#This Row],[BF V Odds]]-1,AJ531-1)))</f>
        <v>67.439999999999955</v>
      </c>
      <c r="AK532" s="54">
        <f>IF(Weekly[[#This Row],[Actual]]="","",IF(AND(Weekly[[#This Row],[KNC_P]]=FALSE,Weekly[[#This Row],[Actual]]=TRUE),AK531+Weekly[[#This Row],[BF H Odds]]-1,IF(AND(Weekly[[#This Row],[KNC_P]]=TRUE,Weekly[[#This Row],[Actual]]=FALSE),AK531+Weekly[[#This Row],[BF V Odds]]-1,AK531-1)))</f>
        <v>66.339999999999947</v>
      </c>
      <c r="AL532" s="42">
        <f>IF(Weekly[[#This Row],[Actual]]="","",COUNTIF(Weekly[[#This Row],[SVC_P]:[QDA_P]],TRUE))</f>
        <v>5</v>
      </c>
      <c r="AM532" s="42">
        <f>IF(Weekly[[#This Row],[Actual]]="","",COUNTIF(Weekly[[#This Row],[SVC_P]:[QDA_P]],FALSE))</f>
        <v>2</v>
      </c>
      <c r="AN532" s="43" t="str">
        <f>IF(AND(Weekly[[#This Row],[BF V Odds]]&gt;$BO$6,Weekly[[#This Row],[BF V Odds]] &lt; $BO$7),Weekly[[#This Row],[BF V Odds]],"")</f>
        <v/>
      </c>
      <c r="AO532" s="43" t="str">
        <f>IF(AND(Weekly[[#This Row],[BF H Odds]]&gt;$BO$6, Weekly[[#This Row],[BF H Odds]] &lt; $BO$7),Weekly[[#This Row],[BF H Odds]],"")</f>
        <v/>
      </c>
      <c r="AP532" s="55">
        <f>IF(AND(Weekly[[#This Row],[V Odds &lt;]]="",Weekly[[#This Row],[H Odds &lt;]]=""),AP531,IF(AND(Weekly[[#This Row],[H Odds &lt;]]&lt;&gt;"",Weekly[[#This Row],[SVC_P]]=TRUE,Weekly[[#This Row],[Actual]]=TRUE),AP531+Weekly[[#This Row],[H Odds &lt;]]-1,IF(AND(Weekly[[#This Row],[V Odds &lt;]]&lt;&gt;"",Weekly[[#This Row],[SVC_P]]=FALSE,Weekly[[#This Row],[Actual]]=FALSE),AP531+Weekly[[#This Row],[V Odds &lt;]]-1,IF(AND(Weekly[[#This Row],[V Odds &lt;]]&lt;&gt;"",Weekly[[#This Row],[SVC_P]]=FALSE,Weekly[[#This Row],[Actual]]=TRUE),AP531-1,IF(AND(Weekly[[#This Row],[H Odds &lt;]]&lt;&gt;"",Weekly[[#This Row],[SVC_P]]=TRUE,Weekly[[#This Row],[Actual]]=FALSE),AP531-1,AP531)))))</f>
        <v>77.63000000000001</v>
      </c>
      <c r="AQ532" s="55">
        <f>IF(AND(Weekly[[#This Row],[V Odds &lt;]]="",Weekly[[#This Row],[H Odds &lt;]]=""),AQ531,IF(AND(Weekly[[#This Row],[H Odds &lt;]]&lt;&gt;"",Weekly[[#This Row],[ADBC_P]]=TRUE,Weekly[[#This Row],[Actual]]=TRUE),AQ531+Weekly[[#This Row],[H Odds &lt;]]-1,IF(AND(Weekly[[#This Row],[V Odds &lt;]]&lt;&gt;"",Weekly[[#This Row],[ADBC_P]]=FALSE,Weekly[[#This Row],[Actual]]=FALSE),AQ531+Weekly[[#This Row],[V Odds &lt;]]-1,IF(AND(Weekly[[#This Row],[V Odds &lt;]]&lt;&gt;"",Weekly[[#This Row],[ADBC_P]]=FALSE,Weekly[[#This Row],[Actual]]=TRUE),AQ531-1,IF(AND(Weekly[[#This Row],[H Odds &lt;]]&lt;&gt;"",Weekly[[#This Row],[ADBC_P]]=TRUE,Weekly[[#This Row],[Actual]]=FALSE),AQ531-1,AQ531)))))</f>
        <v>48.33</v>
      </c>
      <c r="AR532" s="55">
        <f>IF(AND(Weekly[[#This Row],[V Odds &lt;]]="",Weekly[[#This Row],[H Odds &lt;]]=""),AR531,IF(AND(Weekly[[#This Row],[H Odds &lt;]]&lt;&gt;"",Weekly[[#This Row],[RFC_P]]=TRUE,Weekly[[#This Row],[Actual]]=TRUE),AR531+Weekly[[#This Row],[H Odds &lt;]]-1,IF(AND(Weekly[[#This Row],[V Odds &lt;]]&lt;&gt;"",Weekly[[#This Row],[RFC_P]]=FALSE,Weekly[[#This Row],[Actual]]=FALSE),AR531+Weekly[[#This Row],[V Odds &lt;]]-1,IF(AND(Weekly[[#This Row],[V Odds &lt;]]&lt;&gt;"",Weekly[[#This Row],[RFC_P]]=FALSE,Weekly[[#This Row],[Actual]]=TRUE),AR531-1,IF(AND(Weekly[[#This Row],[H Odds &lt;]]&lt;&gt;"",Weekly[[#This Row],[RFC_P]]=TRUE,Weekly[[#This Row],[Actual]]=FALSE),AR531-1,AR531)))))</f>
        <v>67.439999999999984</v>
      </c>
      <c r="AS532" s="55">
        <f>IF(AND(Weekly[[#This Row],[V Odds &lt;]]="",Weekly[[#This Row],[H Odds &lt;]]=""),AS531,IF(AND(Weekly[[#This Row],[H Odds &lt;]]&lt;&gt;"",Weekly[[#This Row],[GBC_P]]=TRUE,Weekly[[#This Row],[Actual]]=TRUE),AS531+Weekly[[#This Row],[H Odds &lt;]]-1,IF(AND(Weekly[[#This Row],[V Odds &lt;]]&lt;&gt;"",Weekly[[#This Row],[GBC_P]]=FALSE,Weekly[[#This Row],[Actual]]=FALSE),AS531+Weekly[[#This Row],[V Odds &lt;]]-1,IF(AND(Weekly[[#This Row],[V Odds &lt;]]&lt;&gt;"",Weekly[[#This Row],[GBC_P]]=FALSE,Weekly[[#This Row],[Actual]]=TRUE),AS531-1,IF(AND(Weekly[[#This Row],[H Odds &lt;]]&lt;&gt;"",Weekly[[#This Row],[GBC_P]]=TRUE,Weekly[[#This Row],[Actual]]=FALSE),AS531-1,AS531)))))</f>
        <v>56.78</v>
      </c>
      <c r="AT532" s="55">
        <f>IF(AND(Weekly[[#This Row],[V Odds &lt;]]="",Weekly[[#This Row],[H Odds &lt;]]=""),AT531,IF(AND(Weekly[[#This Row],[H Odds &lt;]]&lt;&gt;"",Weekly[[#This Row],[HGBC_P]]=TRUE,Weekly[[#This Row],[Actual]]=TRUE),AT531+Weekly[[#This Row],[H Odds &lt;]]-1,IF(AND(Weekly[[#This Row],[V Odds &lt;]]&lt;&gt;"",Weekly[[#This Row],[HGBC_P]]=FALSE,Weekly[[#This Row],[Actual]]=FALSE),AT531+Weekly[[#This Row],[V Odds &lt;]]-1,IF(AND(Weekly[[#This Row],[V Odds &lt;]]&lt;&gt;"",Weekly[[#This Row],[HGBC_P]]=FALSE,Weekly[[#This Row],[Actual]]=TRUE),AT531-1,IF(AND(Weekly[[#This Row],[H Odds &lt;]]&lt;&gt;"",Weekly[[#This Row],[HGBC_P]]=TRUE,Weekly[[#This Row],[Actual]]=FALSE),AT531-1,AT531)))))</f>
        <v>51.16</v>
      </c>
      <c r="AU532" s="55">
        <f>IF(AND(Weekly[[#This Row],[V Odds &lt;]]="",Weekly[[#This Row],[H Odds &lt;]]=""),AU531,IF(AND(Weekly[[#This Row],[H Odds &lt;]]&lt;&gt;"",Weekly[[#This Row],[XGB_P]]=TRUE,Weekly[[#This Row],[Actual]]=TRUE),AU531+Weekly[[#This Row],[H Odds &lt;]]-1,IF(AND(Weekly[[#This Row],[V Odds &lt;]]&lt;&gt;"",Weekly[[#This Row],[XGB_P]]=FALSE,Weekly[[#This Row],[Actual]]=FALSE),AU531+Weekly[[#This Row],[V Odds &lt;]]-1,IF(AND(Weekly[[#This Row],[V Odds &lt;]]&lt;&gt;"",Weekly[[#This Row],[XGB_P]]=FALSE,Weekly[[#This Row],[Actual]]=TRUE),AU531-1,IF(AND(Weekly[[#This Row],[H Odds &lt;]]&lt;&gt;"",Weekly[[#This Row],[XGB_P]]=TRUE,Weekly[[#This Row],[Actual]]=FALSE),AU531-1,AU531)))))</f>
        <v>62.760000000000005</v>
      </c>
      <c r="AV532" s="55">
        <f>IF(AND(Weekly[[#This Row],[V Odds &lt;]]="",Weekly[[#This Row],[H Odds &lt;]]=""),AV531,IF(AND(Weekly[[#This Row],[H Odds &lt;]]&lt;&gt;"",Weekly[[#This Row],[QDA_P]]=TRUE,Weekly[[#This Row],[Actual]]=TRUE),AV531+Weekly[[#This Row],[H Odds &lt;]]-1,IF(AND(Weekly[[#This Row],[V Odds &lt;]]&lt;&gt;"",Weekly[[#This Row],[QDA_P]]=FALSE,Weekly[[#This Row],[Actual]]=FALSE),AV531+Weekly[[#This Row],[V Odds &lt;]]-1,IF(AND(Weekly[[#This Row],[V Odds &lt;]]&lt;&gt;"",Weekly[[#This Row],[QDA_P]]=FALSE,Weekly[[#This Row],[Actual]]=TRUE),AV531-1,IF(AND(Weekly[[#This Row],[H Odds &lt;]]&lt;&gt;"",Weekly[[#This Row],[QDA_P]]=TRUE,Weekly[[#This Row],[Actual]]=FALSE),AV531-1,AV531)))))</f>
        <v>57.299999999999983</v>
      </c>
      <c r="AW532" s="37">
        <f>IF(AND(Weekly[[#This Row],[H Odds &lt;]]="",Weekly[[#This Row],[V Odds &lt;]]=""),AW531,IF(AND(Weekly[[#This Row],[KNC_P]]=Weekly[[#This Row],[Actual]],Weekly[[#This Row],[KNC_P]]=TRUE),AW531+Weekly[[#This Row],[BF H Odds]]-1,IF(AND(Weekly[[#This Row],[KNC_P]]=Weekly[[#This Row],[Actual]],Weekly[[#This Row],[KNC_P]]=FALSE),AW531+Weekly[[#This Row],[BF V Odds]]-1,AW531-1)))</f>
        <v>48.220000000000006</v>
      </c>
      <c r="AX532" s="37">
        <f>IF(AND(Weekly[[#This Row],[V Odds &lt;]]="",Weekly[[#This Row],[H Odds &lt;]]=""),AX531,IF(AND(Weekly[[#This Row],[V Odds &lt;]]&lt;&gt;"",Weekly[[#This Row],[FALSES]]&gt;0,Weekly[[#This Row],[Actual]]=FALSE),AX531+Weekly[[#This Row],[V Odds &lt;]]-1,IF(AND(Weekly[[#This Row],[H Odds &lt;]]&lt;&gt;"",Weekly[[#This Row],[TRUES]]&gt;0,Weekly[[#This Row],[Actual]]=TRUE),AX531+Weekly[[#This Row],[H Odds &lt;]]-1,IF(AND(Weekly[[#This Row],[V Odds &lt;]]&lt;&gt;"",Weekly[[#This Row],[FALSES]]=0),AX531,IF(AND(Weekly[[#This Row],[H Odds &lt;]]&lt;&gt;"",Weekly[[#This Row],[TRUES]]=0),AX531,AX531-1)))))</f>
        <v>103.49999999999996</v>
      </c>
      <c r="AY532" s="37">
        <f>IF(AND(Weekly[[#This Row],[V Odds &lt;]]="",Weekly[[#This Row],[H Odds &lt;]]=""),AY531,IF(AND(Weekly[[#This Row],[V Odds &lt;]]&lt;&gt;"",Weekly[[#This Row],[FALSES]]&gt;0,Weekly[[#This Row],[Actual]]=FALSE),AY531+((Weekly[[#This Row],[V Odds &lt;]]-1)*0.92),IF(AND(Weekly[[#This Row],[H Odds &lt;]]&lt;&gt;"",Weekly[[#This Row],[TRUES]]&gt;0,Weekly[[#This Row],[Actual]]=TRUE),AY531+((Weekly[[#This Row],[H Odds &lt;]]-1)*0.92),IF(AND(Weekly[[#This Row],[V Odds &lt;]]&lt;&gt;"",Weekly[[#This Row],[FALSES]]=0),AY531,IF(AND(Weekly[[#This Row],[H Odds &lt;]]&lt;&gt;"",Weekly[[#This Row],[TRUES]]=0),AY531,AY531-1)))))</f>
        <v>92.100000000000023</v>
      </c>
      <c r="AZ532" s="37">
        <f>IF(AND(Weekly[[#This Row],[V Odds &lt;]]="",Weekly[[#This Row],[H Odds &lt;]]=""),AZ531,IF(AND(Weekly[[#This Row],[V Odds &lt;]]&lt;&gt;"",Weekly[[#This Row],[Actual]]=FALSE),AZ531+Weekly[[#This Row],[V Odds &lt;]]-1,IF(AND(Weekly[[#This Row],[H Odds &lt;]]&lt;&gt;"",Weekly[[#This Row],[Actual]]=TRUE),AZ531+Weekly[[#This Row],[H Odds &lt;]]-1,AZ531-1)))</f>
        <v>93.96999999999997</v>
      </c>
      <c r="BA532" s="38">
        <f>IF(Weekly[[#This Row],[H Odds &lt;]]="",BA531,IF(AND(Weekly[[#This Row],[H Odds &lt;]]&lt;&gt;"",Weekly[[#This Row],[SVC_P]]=TRUE,Weekly[[#This Row],[Actual]]=TRUE),BA531+Weekly[[#This Row],[H Odds &lt;]]-1,IF(AND(Weekly[[#This Row],[H Odds &lt;]]&lt;&gt;"",Weekly[[#This Row],[SVC_P]]=TRUE,Weekly[[#This Row],[Actual]]=FALSE),BA531-1,BA531)))</f>
        <v>75.589999999999989</v>
      </c>
      <c r="BB532" s="38">
        <f>IF(Weekly[[#This Row],[H Odds &lt;]]="",BB531,IF(AND(Weekly[[#This Row],[H Odds &lt;]]&lt;&gt;"",Weekly[[#This Row],[ADBC_P]]=TRUE,Weekly[[#This Row],[Actual]]=TRUE),BB531+Weekly[[#This Row],[H Odds &lt;]]-1,IF(AND(Weekly[[#This Row],[H Odds &lt;]]&lt;&gt;"",Weekly[[#This Row],[ADBC_P]]=TRUE,Weekly[[#This Row],[Actual]]=FALSE),BB531-1,BB531)))</f>
        <v>47.41</v>
      </c>
      <c r="BC532" s="38">
        <f>IF(Weekly[[#This Row],[H Odds &lt;]]="",BC531,IF(AND(Weekly[[#This Row],[H Odds &lt;]]&lt;&gt;"",Weekly[[#This Row],[RFC_P]]=TRUE,Weekly[[#This Row],[Actual]]=TRUE),BC531+Weekly[[#This Row],[H Odds &lt;]]-1,IF(AND(Weekly[[#This Row],[H Odds &lt;]]&lt;&gt;"",Weekly[[#This Row],[RFC_P]]=TRUE,Weekly[[#This Row],[Actual]]=FALSE),BC531-1,BC531)))</f>
        <v>49.109999999999992</v>
      </c>
      <c r="BD532" s="38">
        <f>IF(Weekly[[#This Row],[H Odds &lt;]]="",BD531,IF(AND(Weekly[[#This Row],[H Odds &lt;]]&lt;&gt;"",Weekly[[#This Row],[GBC_P]]=TRUE,Weekly[[#This Row],[Actual]]=TRUE),BD531+Weekly[[#This Row],[H Odds &lt;]]-1,IF(AND(Weekly[[#This Row],[H Odds &lt;]]&lt;&gt;"",Weekly[[#This Row],[GBC_P]]=TRUE,Weekly[[#This Row],[Actual]]=FALSE),BD531-1,BD531)))</f>
        <v>50.110000000000007</v>
      </c>
      <c r="BE532" s="38">
        <f>IF(Weekly[[#This Row],[H Odds &lt;]]="",BE531,IF(AND(Weekly[[#This Row],[H Odds &lt;]]&lt;&gt;"",Weekly[[#This Row],[HGBC_P]]=TRUE,Weekly[[#This Row],[Actual]]=TRUE),BE531+Weekly[[#This Row],[H Odds &lt;]]-1,IF(AND(Weekly[[#This Row],[H Odds &lt;]]&lt;&gt;"",Weekly[[#This Row],[HGBC_P]]=TRUE,Weekly[[#This Row],[Actual]]=FALSE),BE531-1,BE531)))</f>
        <v>53.459999999999994</v>
      </c>
      <c r="BF532" s="38">
        <f>IF(Weekly[[#This Row],[H Odds &lt;]]="",BF531,IF(AND(Weekly[[#This Row],[H Odds &lt;]]&lt;&gt;"",Weekly[[#This Row],[XGB_P]]=TRUE,Weekly[[#This Row],[Actual]]=TRUE),BF531+Weekly[[#This Row],[H Odds &lt;]]-1,IF(AND(Weekly[[#This Row],[H Odds &lt;]]&lt;&gt;"",Weekly[[#This Row],[XGB_P]]=TRUE,Weekly[[#This Row],[Actual]]=FALSE),BF531-1,BF531)))</f>
        <v>59.08</v>
      </c>
      <c r="BG532" s="38">
        <f>IF(Weekly[[#This Row],[H Odds &lt;]]="",BG531,IF(AND(Weekly[[#This Row],[H Odds &lt;]]&lt;&gt;"",Weekly[[#This Row],[QDA_P]]=TRUE,Weekly[[#This Row],[Actual]]=TRUE),BG531+Weekly[[#This Row],[H Odds &lt;]]-1,IF(AND(Weekly[[#This Row],[H Odds &lt;]]&lt;&gt;"",Weekly[[#This Row],[QDA_P]]=TRUE,Weekly[[#This Row],[Actual]]=FALSE),BG531-1,BG531)))</f>
        <v>45.429999999999993</v>
      </c>
      <c r="BH532" s="38">
        <f>IF(Weekly[[#This Row],[H Odds &lt;]]="",BH531,IF(AND(Weekly[[#This Row],[H Odds &lt;]]&lt;&gt;"",Weekly[[#This Row],[KNC_P]]=TRUE,Weekly[[#This Row],[Actual]]=TRUE),BH531+Weekly[[#This Row],[H Odds &lt;]]-1,IF(AND(Weekly[[#This Row],[H Odds &lt;]]&lt;&gt;"",Weekly[[#This Row],[KNC_P]]=TRUE,Weekly[[#This Row],[Actual]]=FALSE),BH531-1,BH531)))</f>
        <v>53.499999999999993</v>
      </c>
      <c r="BI532" s="38">
        <f>IF(Weekly[[#This Row],[H Odds &lt;]]="",BI531,IF(AND(Weekly[[#This Row],[H Odds &lt;]]&lt;&gt;"",Weekly[[#This Row],[TRUES]]&gt;0,Weekly[[#This Row],[Actual]]=TRUE),BI531+Weekly[[#This Row],[H Odds &lt;]]-1,IF(AND(Weekly[[#This Row],[H Odds &lt;]]&lt;&gt;"",Weekly[[#This Row],[TRUES]]=0),BI531,BI531-1)))</f>
        <v>73.589999999999989</v>
      </c>
      <c r="BJ532" s="38">
        <f>IF(Weekly[[#This Row],[H Odds &lt;]]="",BJ531,IF(AND(Weekly[[#This Row],[H Odds &lt;]]&lt;&gt;"",Weekly[[#This Row],[Actual]]=TRUE),BJ531+Weekly[[#This Row],[H Odds &lt;]]-1,IF(AND(Weekly[[#This Row],[H Odds &lt;]]&lt;&gt;"",Weekly[[#This Row],[Actual]]=FALSE),BJ531-1,BJ531)))</f>
        <v>75.489999999999995</v>
      </c>
      <c r="BK532" s="58">
        <f>IF(AND(Weekly[[#This Row],[TRUES]]&gt;4,Weekly[[#This Row],[Actual]]=TRUE),BK531+Weekly[[#This Row],[BF H Odds]]-1,IF(AND(Weekly[[#This Row],[FALSES]]&gt;4,Weekly[[#This Row],[Actual]]=FALSE),BK531+Weekly[[#This Row],[BF V Odds]]-1,IF(AND(Weekly[[#This Row],[TRUES]]&gt;4,Weekly[[#This Row],[Actual]]=FALSE),BK531-1,IF(AND(Weekly[[#This Row],[FALSES]]&gt;4,Weekly[[#This Row],[Actual]]=TRUE),BK531-1,BK531))))</f>
        <v>-1.7899999999999707</v>
      </c>
      <c r="BL532" s="58">
        <f>IF(AND(Weekly[[#This Row],[TRUES]]&gt;5,Weekly[[#This Row],[Actual]]=TRUE),BL531+Weekly[[#This Row],[BF H Odds]]-1,IF(AND(Weekly[[#This Row],[FALSES]]&gt;5,Weekly[[#This Row],[Actual]]=FALSE),BL531+Weekly[[#This Row],[BF V Odds]]-1,IF(AND(Weekly[[#This Row],[TRUES]]&gt;5,Weekly[[#This Row],[Actual]]=FALSE),BL531-1,IF(AND(Weekly[[#This Row],[FALSES]]&gt;5,Weekly[[#This Row],[Actual]]=TRUE),BL531-1,BL531))))</f>
        <v>5.2800000000000207</v>
      </c>
      <c r="BM532" s="58">
        <f>IF(AND(Weekly[[#This Row],[TRUES]]&gt;6,Weekly[[#This Row],[Actual]]=TRUE),BM531+Weekly[[#This Row],[BF H Odds]]-1,IF(AND(Weekly[[#This Row],[FALSES]]&gt;6,Weekly[[#This Row],[Actual]]=FALSE),BM531+Weekly[[#This Row],[BF V Odds]]-1,IF(AND(Weekly[[#This Row],[TRUES]]&gt;6,Weekly[[#This Row],[Actual]]=FALSE),BM531-1,IF(AND(Weekly[[#This Row],[FALSES]]&gt;6,Weekly[[#This Row],[Actual]]=TRUE),BM531-1,BM531))))</f>
        <v>36.590000000000011</v>
      </c>
    </row>
    <row r="533" spans="1:65" x14ac:dyDescent="0.25">
      <c r="A533" s="34"/>
      <c r="B533" s="10">
        <v>44310</v>
      </c>
      <c r="C533" s="17" t="s">
        <v>30</v>
      </c>
      <c r="D533" s="15" t="s">
        <v>28</v>
      </c>
      <c r="E533" t="b">
        <v>1</v>
      </c>
      <c r="F533" t="b">
        <v>0</v>
      </c>
      <c r="G533" t="b">
        <v>1</v>
      </c>
      <c r="H533" t="b">
        <v>1</v>
      </c>
      <c r="I533" t="b">
        <v>1</v>
      </c>
      <c r="J533" t="b">
        <v>0</v>
      </c>
      <c r="K533" t="b">
        <v>1</v>
      </c>
      <c r="L533" t="b">
        <v>1</v>
      </c>
      <c r="O533" t="str">
        <f>IF(Weekly[[#This Row],[H/V]]="H",Weekly[[#This Row],[BF H Odds]],IF(Weekly[[#This Row],[H/V]]="V",Weekly[[#This Row],[BF V Odds]],""))</f>
        <v/>
      </c>
      <c r="P533" t="b">
        <v>1</v>
      </c>
      <c r="R533" s="35">
        <f>IFERROR(IF(Weekly[[#This Row],[Won Bet?]]="yes",R532+(Weekly[[#This Row],[BF Odds]]*Weekly[[#This Row],[BF Stake]])-Weekly[[#This Row],[BF Stake]],R532-Weekly[[#This Row],[BF Stake]]),R532)</f>
        <v>1101.5995000000005</v>
      </c>
      <c r="S533" s="35">
        <f>IFERROR(IF(Weekly[[#This Row],[Won Bet?]]="yes",S532+(((Weekly[[#This Row],[BF Odds]]*Weekly[[#This Row],[BF Stake]])-Weekly[[#This Row],[BF Stake]])*0.95),S532-Weekly[[#This Row],[BF Stake]]),S532)</f>
        <v>1030.3331400000002</v>
      </c>
      <c r="T533">
        <v>2.56</v>
      </c>
      <c r="U533">
        <v>1.59</v>
      </c>
      <c r="V533" s="24">
        <f>IF(Weekly[[#This Row],[Actual]]="","",IF(AND(Weekly[[#This Row],[SVC_P]]=Weekly[[#This Row],[Actual]],Weekly[[#This Row],[SVC_P]]=TRUE),V532+Weekly[[#This Row],[BF H Odds]]-1,IF(AND(Weekly[[#This Row],[SVC_P]]=Weekly[[#This Row],[Actual]],Weekly[[#This Row],[SVC_P]]=FALSE),V532+Weekly[[#This Row],[BF V Odds]]-1,V532-1)))</f>
        <v>49.620000000000047</v>
      </c>
      <c r="W533" s="24">
        <f>IF(Weekly[[#This Row],[Actual]]="","",IF(AND(Weekly[[#This Row],[SVC_P]]=FALSE,Weekly[[#This Row],[Actual]]=TRUE),W532+Weekly[[#This Row],[BF H Odds]]-1,IF(AND(Weekly[[#This Row],[SVC_P]]=TRUE,Weekly[[#This Row],[Actual]]=FALSE,),W532+Weekly[[#This Row],[BF V Odds]]-1,W532-1)))</f>
        <v>-444.76000000000005</v>
      </c>
      <c r="X533" s="24">
        <f>IF(Weekly[[#This Row],[Actual]]="","",IF(AND(Weekly[[#This Row],[ADBC_P]]=Weekly[[#This Row],[Actual]],Weekly[[#This Row],[ADBC_P]]=TRUE),X532+Weekly[[#This Row],[BF H Odds]]-1,IF(AND(Weekly[[#This Row],[ADBC_P]]=Weekly[[#This Row],[Actual]],Weekly[[#This Row],[ADBC_P]]=FALSE),X532+Weekly[[#This Row],[BF V Odds]]-1,X532-1)))</f>
        <v>6.7500000000000195</v>
      </c>
      <c r="Y533" s="24">
        <f>IF(Weekly[[#This Row],[Actual]]="","",IF(AND(Weekly[[#This Row],[ADBC_P]]=FALSE,Weekly[[#This Row],[Actual]]=TRUE),Y532+Weekly[[#This Row],[BF H Odds]]-1,IF(AND(Weekly[[#This Row],[ADBC_P]]=TRUE,Weekly[[#This Row],[Actual]]=FALSE),Y532+Weekly[[#This Row],[BF V Odds]]-1,Y532-1)))</f>
        <v>67.149999999999977</v>
      </c>
      <c r="Z533" s="24">
        <f>IF(Weekly[[#This Row],[Actual]]="","",IF(AND(Weekly[[#This Row],[RFC_P]]=Weekly[[#This Row],[Actual]],Weekly[[#This Row],[RFC_P]]=TRUE),Z532+Weekly[[#This Row],[BF H Odds]]-1,IF(AND(Weekly[[#This Row],[RFC_P]]=Weekly[[#This Row],[Actual]],Weekly[[#This Row],[RFC_P]]=FALSE),Z532+Weekly[[#This Row],[BF V Odds]]-1,Z532-1)))</f>
        <v>29.050000000000008</v>
      </c>
      <c r="AA533" s="24">
        <f>IF(Weekly[[#This Row],[Actual]]="","",IF(AND(Weekly[[#This Row],[RFC_P]]=FALSE,Weekly[[#This Row],[Actual]]=TRUE),AA532+Weekly[[#This Row],[BF H Odds]]-1,IF(AND(Weekly[[#This Row],[RFC_P]]=TRUE,Weekly[[#This Row],[Actual]]=FALSE),AA532+Weekly[[#This Row],[BF V Odds]]-1,AA532-1)))</f>
        <v>44.849999999999973</v>
      </c>
      <c r="AB533" s="24">
        <f>IF(Weekly[[#This Row],[Actual]]="","",IF(AND(Weekly[[#This Row],[GBC_P]]=Weekly[[#This Row],[Actual]],Weekly[[#This Row],[GBC_P]]=TRUE),AB532+Weekly[[#This Row],[BF H Odds]]-1,IF(AND(Weekly[[#This Row],[GBC_P]]=Weekly[[#This Row],[Actual]],Weekly[[#This Row],[GBC_P]]=FALSE),AB532+Weekly[[#This Row],[BF V Odds]]-1,AB532-1)))</f>
        <v>6.5500000000000052</v>
      </c>
      <c r="AC533" s="24">
        <f>IF(Weekly[[#This Row],[Actual]]="","",IF(AND(Weekly[[#This Row],[GBC_P]]=FALSE,Weekly[[#This Row],[Actual]]=TRUE),AC532+Weekly[[#This Row],[BF H Odds]]-1,IF(AND(Weekly[[#This Row],[GBC_P]]=TRUE,Weekly[[#This Row],[Actual]]=FALSE),AC532+Weekly[[#This Row],[BF V Odds]]-1,AC532-1)))</f>
        <v>67.349999999999937</v>
      </c>
      <c r="AD533" s="24">
        <f>IF(Weekly[[#This Row],[Actual]]="","",IF(AND(Weekly[[#This Row],[HGBC_P]]=Weekly[[#This Row],[Actual]],Weekly[[#This Row],[HGBC_P]]=TRUE),AD532+Weekly[[#This Row],[BF H Odds]]-1,IF(AND(Weekly[[#This Row],[HGBC_P]]=Weekly[[#This Row],[Actual]],Weekly[[#This Row],[HGBC_P]]=FALSE),AD532+Weekly[[#This Row],[BF V Odds]]-1,AD532-1)))</f>
        <v>2.0500000000000247</v>
      </c>
      <c r="AE533" s="24">
        <f>IF(Weekly[[#This Row],[Actual]]="","",IF(AND(Weekly[[#This Row],[HGBC_P]]=FALSE,Weekly[[#This Row],[Actual]]=TRUE),AE532+Weekly[[#This Row],[BF H Odds]]-1,IF(AND(Weekly[[#This Row],[HGBC_P]]=TRUE,Weekly[[#This Row],[Actual]]=FALSE),AE532+Weekly[[#This Row],[BF V Odds]]-1,AE532-1)))</f>
        <v>71.849999999999966</v>
      </c>
      <c r="AF533" s="24">
        <f>IF(Weekly[[#This Row],[Actual]]="","",IF(AND(Weekly[[#This Row],[XGB_P]]=Weekly[[#This Row],[Actual]],Weekly[[#This Row],[XGB_P]]=TRUE),AF532+Weekly[[#This Row],[BF H Odds]]-1,IF(AND(Weekly[[#This Row],[XGB_P]]=Weekly[[#This Row],[Actual]],Weekly[[#This Row],[XGB_P]]=FALSE),AF532+Weekly[[#This Row],[BF V Odds]]-1,AF532-1)))</f>
        <v>29.270000000000017</v>
      </c>
      <c r="AG533" s="24">
        <f>IF(Weekly[[#This Row],[Actual]]="","",IF(AND(Weekly[[#This Row],[XGB_P]]=FALSE,Weekly[[#This Row],[Actual]]=TRUE),AG532+Weekly[[#This Row],[BF H Odds]]-1,IF(AND(Weekly[[#This Row],[XGB_P]]=TRUE,Weekly[[#This Row],[Actual]]=FALSE),AG532+Weekly[[#This Row],[BF V Odds]]-1,AG532-1)))</f>
        <v>44.629999999999995</v>
      </c>
      <c r="AH533" s="24">
        <f>IF(Weekly[[#This Row],[Actual]]="","",IF(AND(Weekly[[#This Row],[QDA_P]]=Weekly[[#This Row],[Actual]],Weekly[[#This Row],[QDA_P]]=TRUE),AH532+Weekly[[#This Row],[BF H Odds]]-1,IF(AND(Weekly[[#This Row],[QDA_P]]=Weekly[[#This Row],[Actual]],Weekly[[#This Row],[QDA_P]]=FALSE),AH532+Weekly[[#This Row],[BF V Odds]]-1,AH532-1)))</f>
        <v>-14.019999999999989</v>
      </c>
      <c r="AI533" s="24">
        <f>IF(Weekly[[#This Row],[Actual]]="","",IF(AND(Weekly[[#This Row],[QDA_P]]=FALSE,Weekly[[#This Row],[Actual]]=TRUE),AI532+Weekly[[#This Row],[BF H Odds]]-1,IF(AND(Weekly[[#This Row],[QDA_P]]=TRUE,Weekly[[#This Row],[Actual]]=FALSE),AI532+Weekly[[#This Row],[BF V Odds]]-1,AI532-1)))</f>
        <v>87.919999999999973</v>
      </c>
      <c r="AJ533" s="24">
        <f>IF(Weekly[[#This Row],[Actual]]="","",IF(AND(Weekly[[#This Row],[KNC_P]]=FALSE,Weekly[[#This Row],[Actual]]=TRUE),AJ532+Weekly[[#This Row],[BF H Odds]]-1,IF(AND(Weekly[[#This Row],[KNC_P]]=TRUE,Weekly[[#This Row],[Actual]]=FALSE),AJ532+Weekly[[#This Row],[BF V Odds]]-1,AJ532-1)))</f>
        <v>66.439999999999955</v>
      </c>
      <c r="AK533" s="24">
        <f>IF(Weekly[[#This Row],[Actual]]="","",IF(AND(Weekly[[#This Row],[KNC_P]]=FALSE,Weekly[[#This Row],[Actual]]=TRUE),AK532+Weekly[[#This Row],[BF H Odds]]-1,IF(AND(Weekly[[#This Row],[KNC_P]]=TRUE,Weekly[[#This Row],[Actual]]=FALSE),AK532+Weekly[[#This Row],[BF V Odds]]-1,AK532-1)))</f>
        <v>65.339999999999947</v>
      </c>
      <c r="AL533" s="30">
        <f>IF(Weekly[[#This Row],[Actual]]="","",COUNTIF(Weekly[[#This Row],[SVC_P]:[QDA_P]],TRUE))</f>
        <v>5</v>
      </c>
      <c r="AM533" s="30">
        <f>IF(Weekly[[#This Row],[Actual]]="","",COUNTIF(Weekly[[#This Row],[SVC_P]:[QDA_P]],FALSE))</f>
        <v>2</v>
      </c>
      <c r="AN533" s="36" t="str">
        <f>IF(AND(Weekly[[#This Row],[BF V Odds]]&gt;$BO$6,Weekly[[#This Row],[BF V Odds]] &lt; $BO$7),Weekly[[#This Row],[BF V Odds]],"")</f>
        <v/>
      </c>
      <c r="AO533" s="36" t="str">
        <f>IF(AND(Weekly[[#This Row],[BF H Odds]]&gt;$BO$6, Weekly[[#This Row],[BF H Odds]] &lt; $BO$7),Weekly[[#This Row],[BF H Odds]],"")</f>
        <v/>
      </c>
      <c r="AP533" s="37">
        <f>IF(AND(Weekly[[#This Row],[V Odds &lt;]]="",Weekly[[#This Row],[H Odds &lt;]]=""),AP532,IF(AND(Weekly[[#This Row],[H Odds &lt;]]&lt;&gt;"",Weekly[[#This Row],[SVC_P]]=TRUE,Weekly[[#This Row],[Actual]]=TRUE),AP532+Weekly[[#This Row],[H Odds &lt;]]-1,IF(AND(Weekly[[#This Row],[V Odds &lt;]]&lt;&gt;"",Weekly[[#This Row],[SVC_P]]=FALSE,Weekly[[#This Row],[Actual]]=FALSE),AP532+Weekly[[#This Row],[V Odds &lt;]]-1,IF(AND(Weekly[[#This Row],[V Odds &lt;]]&lt;&gt;"",Weekly[[#This Row],[SVC_P]]=FALSE,Weekly[[#This Row],[Actual]]=TRUE),AP532-1,IF(AND(Weekly[[#This Row],[H Odds &lt;]]&lt;&gt;"",Weekly[[#This Row],[SVC_P]]=TRUE,Weekly[[#This Row],[Actual]]=FALSE),AP532-1,AP532)))))</f>
        <v>77.63000000000001</v>
      </c>
      <c r="AQ533" s="37">
        <f>IF(AND(Weekly[[#This Row],[V Odds &lt;]]="",Weekly[[#This Row],[H Odds &lt;]]=""),AQ532,IF(AND(Weekly[[#This Row],[H Odds &lt;]]&lt;&gt;"",Weekly[[#This Row],[ADBC_P]]=TRUE,Weekly[[#This Row],[Actual]]=TRUE),AQ532+Weekly[[#This Row],[H Odds &lt;]]-1,IF(AND(Weekly[[#This Row],[V Odds &lt;]]&lt;&gt;"",Weekly[[#This Row],[ADBC_P]]=FALSE,Weekly[[#This Row],[Actual]]=FALSE),AQ532+Weekly[[#This Row],[V Odds &lt;]]-1,IF(AND(Weekly[[#This Row],[V Odds &lt;]]&lt;&gt;"",Weekly[[#This Row],[ADBC_P]]=FALSE,Weekly[[#This Row],[Actual]]=TRUE),AQ532-1,IF(AND(Weekly[[#This Row],[H Odds &lt;]]&lt;&gt;"",Weekly[[#This Row],[ADBC_P]]=TRUE,Weekly[[#This Row],[Actual]]=FALSE),AQ532-1,AQ532)))))</f>
        <v>48.33</v>
      </c>
      <c r="AR533" s="37">
        <f>IF(AND(Weekly[[#This Row],[V Odds &lt;]]="",Weekly[[#This Row],[H Odds &lt;]]=""),AR532,IF(AND(Weekly[[#This Row],[H Odds &lt;]]&lt;&gt;"",Weekly[[#This Row],[RFC_P]]=TRUE,Weekly[[#This Row],[Actual]]=TRUE),AR532+Weekly[[#This Row],[H Odds &lt;]]-1,IF(AND(Weekly[[#This Row],[V Odds &lt;]]&lt;&gt;"",Weekly[[#This Row],[RFC_P]]=FALSE,Weekly[[#This Row],[Actual]]=FALSE),AR532+Weekly[[#This Row],[V Odds &lt;]]-1,IF(AND(Weekly[[#This Row],[V Odds &lt;]]&lt;&gt;"",Weekly[[#This Row],[RFC_P]]=FALSE,Weekly[[#This Row],[Actual]]=TRUE),AR532-1,IF(AND(Weekly[[#This Row],[H Odds &lt;]]&lt;&gt;"",Weekly[[#This Row],[RFC_P]]=TRUE,Weekly[[#This Row],[Actual]]=FALSE),AR532-1,AR532)))))</f>
        <v>67.439999999999984</v>
      </c>
      <c r="AS533" s="37">
        <f>IF(AND(Weekly[[#This Row],[V Odds &lt;]]="",Weekly[[#This Row],[H Odds &lt;]]=""),AS532,IF(AND(Weekly[[#This Row],[H Odds &lt;]]&lt;&gt;"",Weekly[[#This Row],[GBC_P]]=TRUE,Weekly[[#This Row],[Actual]]=TRUE),AS532+Weekly[[#This Row],[H Odds &lt;]]-1,IF(AND(Weekly[[#This Row],[V Odds &lt;]]&lt;&gt;"",Weekly[[#This Row],[GBC_P]]=FALSE,Weekly[[#This Row],[Actual]]=FALSE),AS532+Weekly[[#This Row],[V Odds &lt;]]-1,IF(AND(Weekly[[#This Row],[V Odds &lt;]]&lt;&gt;"",Weekly[[#This Row],[GBC_P]]=FALSE,Weekly[[#This Row],[Actual]]=TRUE),AS532-1,IF(AND(Weekly[[#This Row],[H Odds &lt;]]&lt;&gt;"",Weekly[[#This Row],[GBC_P]]=TRUE,Weekly[[#This Row],[Actual]]=FALSE),AS532-1,AS532)))))</f>
        <v>56.78</v>
      </c>
      <c r="AT533" s="37">
        <f>IF(AND(Weekly[[#This Row],[V Odds &lt;]]="",Weekly[[#This Row],[H Odds &lt;]]=""),AT532,IF(AND(Weekly[[#This Row],[H Odds &lt;]]&lt;&gt;"",Weekly[[#This Row],[HGBC_P]]=TRUE,Weekly[[#This Row],[Actual]]=TRUE),AT532+Weekly[[#This Row],[H Odds &lt;]]-1,IF(AND(Weekly[[#This Row],[V Odds &lt;]]&lt;&gt;"",Weekly[[#This Row],[HGBC_P]]=FALSE,Weekly[[#This Row],[Actual]]=FALSE),AT532+Weekly[[#This Row],[V Odds &lt;]]-1,IF(AND(Weekly[[#This Row],[V Odds &lt;]]&lt;&gt;"",Weekly[[#This Row],[HGBC_P]]=FALSE,Weekly[[#This Row],[Actual]]=TRUE),AT532-1,IF(AND(Weekly[[#This Row],[H Odds &lt;]]&lt;&gt;"",Weekly[[#This Row],[HGBC_P]]=TRUE,Weekly[[#This Row],[Actual]]=FALSE),AT532-1,AT532)))))</f>
        <v>51.16</v>
      </c>
      <c r="AU533" s="37">
        <f>IF(AND(Weekly[[#This Row],[V Odds &lt;]]="",Weekly[[#This Row],[H Odds &lt;]]=""),AU532,IF(AND(Weekly[[#This Row],[H Odds &lt;]]&lt;&gt;"",Weekly[[#This Row],[XGB_P]]=TRUE,Weekly[[#This Row],[Actual]]=TRUE),AU532+Weekly[[#This Row],[H Odds &lt;]]-1,IF(AND(Weekly[[#This Row],[V Odds &lt;]]&lt;&gt;"",Weekly[[#This Row],[XGB_P]]=FALSE,Weekly[[#This Row],[Actual]]=FALSE),AU532+Weekly[[#This Row],[V Odds &lt;]]-1,IF(AND(Weekly[[#This Row],[V Odds &lt;]]&lt;&gt;"",Weekly[[#This Row],[XGB_P]]=FALSE,Weekly[[#This Row],[Actual]]=TRUE),AU532-1,IF(AND(Weekly[[#This Row],[H Odds &lt;]]&lt;&gt;"",Weekly[[#This Row],[XGB_P]]=TRUE,Weekly[[#This Row],[Actual]]=FALSE),AU532-1,AU532)))))</f>
        <v>62.760000000000005</v>
      </c>
      <c r="AV533" s="37">
        <f>IF(AND(Weekly[[#This Row],[V Odds &lt;]]="",Weekly[[#This Row],[H Odds &lt;]]=""),AV532,IF(AND(Weekly[[#This Row],[H Odds &lt;]]&lt;&gt;"",Weekly[[#This Row],[QDA_P]]=TRUE,Weekly[[#This Row],[Actual]]=TRUE),AV532+Weekly[[#This Row],[H Odds &lt;]]-1,IF(AND(Weekly[[#This Row],[V Odds &lt;]]&lt;&gt;"",Weekly[[#This Row],[QDA_P]]=FALSE,Weekly[[#This Row],[Actual]]=FALSE),AV532+Weekly[[#This Row],[V Odds &lt;]]-1,IF(AND(Weekly[[#This Row],[V Odds &lt;]]&lt;&gt;"",Weekly[[#This Row],[QDA_P]]=FALSE,Weekly[[#This Row],[Actual]]=TRUE),AV532-1,IF(AND(Weekly[[#This Row],[H Odds &lt;]]&lt;&gt;"",Weekly[[#This Row],[QDA_P]]=TRUE,Weekly[[#This Row],[Actual]]=FALSE),AV532-1,AV532)))))</f>
        <v>57.299999999999983</v>
      </c>
      <c r="AW533" s="37">
        <f>IF(AND(Weekly[[#This Row],[H Odds &lt;]]="",Weekly[[#This Row],[V Odds &lt;]]=""),AW532,IF(AND(Weekly[[#This Row],[KNC_P]]=Weekly[[#This Row],[Actual]],Weekly[[#This Row],[KNC_P]]=TRUE),AW532+Weekly[[#This Row],[BF H Odds]]-1,IF(AND(Weekly[[#This Row],[KNC_P]]=Weekly[[#This Row],[Actual]],Weekly[[#This Row],[KNC_P]]=FALSE),AW532+Weekly[[#This Row],[BF V Odds]]-1,AW532-1)))</f>
        <v>48.220000000000006</v>
      </c>
      <c r="AX533" s="37">
        <f>IF(AND(Weekly[[#This Row],[V Odds &lt;]]="",Weekly[[#This Row],[H Odds &lt;]]=""),AX532,IF(AND(Weekly[[#This Row],[V Odds &lt;]]&lt;&gt;"",Weekly[[#This Row],[FALSES]]&gt;0,Weekly[[#This Row],[Actual]]=FALSE),AX532+Weekly[[#This Row],[V Odds &lt;]]-1,IF(AND(Weekly[[#This Row],[H Odds &lt;]]&lt;&gt;"",Weekly[[#This Row],[TRUES]]&gt;0,Weekly[[#This Row],[Actual]]=TRUE),AX532+Weekly[[#This Row],[H Odds &lt;]]-1,IF(AND(Weekly[[#This Row],[V Odds &lt;]]&lt;&gt;"",Weekly[[#This Row],[FALSES]]=0),AX532,IF(AND(Weekly[[#This Row],[H Odds &lt;]]&lt;&gt;"",Weekly[[#This Row],[TRUES]]=0),AX532,AX532-1)))))</f>
        <v>103.49999999999996</v>
      </c>
      <c r="AY533" s="37">
        <f>IF(AND(Weekly[[#This Row],[V Odds &lt;]]="",Weekly[[#This Row],[H Odds &lt;]]=""),AY532,IF(AND(Weekly[[#This Row],[V Odds &lt;]]&lt;&gt;"",Weekly[[#This Row],[FALSES]]&gt;0,Weekly[[#This Row],[Actual]]=FALSE),AY532+((Weekly[[#This Row],[V Odds &lt;]]-1)*0.92),IF(AND(Weekly[[#This Row],[H Odds &lt;]]&lt;&gt;"",Weekly[[#This Row],[TRUES]]&gt;0,Weekly[[#This Row],[Actual]]=TRUE),AY532+((Weekly[[#This Row],[H Odds &lt;]]-1)*0.92),IF(AND(Weekly[[#This Row],[V Odds &lt;]]&lt;&gt;"",Weekly[[#This Row],[FALSES]]=0),AY532,IF(AND(Weekly[[#This Row],[H Odds &lt;]]&lt;&gt;"",Weekly[[#This Row],[TRUES]]=0),AY532,AY532-1)))))</f>
        <v>92.100000000000023</v>
      </c>
      <c r="AZ533" s="37">
        <f>IF(AND(Weekly[[#This Row],[V Odds &lt;]]="",Weekly[[#This Row],[H Odds &lt;]]=""),AZ532,IF(AND(Weekly[[#This Row],[V Odds &lt;]]&lt;&gt;"",Weekly[[#This Row],[Actual]]=FALSE),AZ532+Weekly[[#This Row],[V Odds &lt;]]-1,IF(AND(Weekly[[#This Row],[H Odds &lt;]]&lt;&gt;"",Weekly[[#This Row],[Actual]]=TRUE),AZ532+Weekly[[#This Row],[H Odds &lt;]]-1,AZ532-1)))</f>
        <v>93.96999999999997</v>
      </c>
      <c r="BA533" s="38">
        <f>IF(Weekly[[#This Row],[H Odds &lt;]]="",BA532,IF(AND(Weekly[[#This Row],[H Odds &lt;]]&lt;&gt;"",Weekly[[#This Row],[SVC_P]]=TRUE,Weekly[[#This Row],[Actual]]=TRUE),BA532+Weekly[[#This Row],[H Odds &lt;]]-1,IF(AND(Weekly[[#This Row],[H Odds &lt;]]&lt;&gt;"",Weekly[[#This Row],[SVC_P]]=TRUE,Weekly[[#This Row],[Actual]]=FALSE),BA532-1,BA532)))</f>
        <v>75.589999999999989</v>
      </c>
      <c r="BB533" s="38">
        <f>IF(Weekly[[#This Row],[H Odds &lt;]]="",BB532,IF(AND(Weekly[[#This Row],[H Odds &lt;]]&lt;&gt;"",Weekly[[#This Row],[ADBC_P]]=TRUE,Weekly[[#This Row],[Actual]]=TRUE),BB532+Weekly[[#This Row],[H Odds &lt;]]-1,IF(AND(Weekly[[#This Row],[H Odds &lt;]]&lt;&gt;"",Weekly[[#This Row],[ADBC_P]]=TRUE,Weekly[[#This Row],[Actual]]=FALSE),BB532-1,BB532)))</f>
        <v>47.41</v>
      </c>
      <c r="BC533" s="38">
        <f>IF(Weekly[[#This Row],[H Odds &lt;]]="",BC532,IF(AND(Weekly[[#This Row],[H Odds &lt;]]&lt;&gt;"",Weekly[[#This Row],[RFC_P]]=TRUE,Weekly[[#This Row],[Actual]]=TRUE),BC532+Weekly[[#This Row],[H Odds &lt;]]-1,IF(AND(Weekly[[#This Row],[H Odds &lt;]]&lt;&gt;"",Weekly[[#This Row],[RFC_P]]=TRUE,Weekly[[#This Row],[Actual]]=FALSE),BC532-1,BC532)))</f>
        <v>49.109999999999992</v>
      </c>
      <c r="BD533" s="38">
        <f>IF(Weekly[[#This Row],[H Odds &lt;]]="",BD532,IF(AND(Weekly[[#This Row],[H Odds &lt;]]&lt;&gt;"",Weekly[[#This Row],[GBC_P]]=TRUE,Weekly[[#This Row],[Actual]]=TRUE),BD532+Weekly[[#This Row],[H Odds &lt;]]-1,IF(AND(Weekly[[#This Row],[H Odds &lt;]]&lt;&gt;"",Weekly[[#This Row],[GBC_P]]=TRUE,Weekly[[#This Row],[Actual]]=FALSE),BD532-1,BD532)))</f>
        <v>50.110000000000007</v>
      </c>
      <c r="BE533" s="38">
        <f>IF(Weekly[[#This Row],[H Odds &lt;]]="",BE532,IF(AND(Weekly[[#This Row],[H Odds &lt;]]&lt;&gt;"",Weekly[[#This Row],[HGBC_P]]=TRUE,Weekly[[#This Row],[Actual]]=TRUE),BE532+Weekly[[#This Row],[H Odds &lt;]]-1,IF(AND(Weekly[[#This Row],[H Odds &lt;]]&lt;&gt;"",Weekly[[#This Row],[HGBC_P]]=TRUE,Weekly[[#This Row],[Actual]]=FALSE),BE532-1,BE532)))</f>
        <v>53.459999999999994</v>
      </c>
      <c r="BF533" s="38">
        <f>IF(Weekly[[#This Row],[H Odds &lt;]]="",BF532,IF(AND(Weekly[[#This Row],[H Odds &lt;]]&lt;&gt;"",Weekly[[#This Row],[XGB_P]]=TRUE,Weekly[[#This Row],[Actual]]=TRUE),BF532+Weekly[[#This Row],[H Odds &lt;]]-1,IF(AND(Weekly[[#This Row],[H Odds &lt;]]&lt;&gt;"",Weekly[[#This Row],[XGB_P]]=TRUE,Weekly[[#This Row],[Actual]]=FALSE),BF532-1,BF532)))</f>
        <v>59.08</v>
      </c>
      <c r="BG533" s="38">
        <f>IF(Weekly[[#This Row],[H Odds &lt;]]="",BG532,IF(AND(Weekly[[#This Row],[H Odds &lt;]]&lt;&gt;"",Weekly[[#This Row],[QDA_P]]=TRUE,Weekly[[#This Row],[Actual]]=TRUE),BG532+Weekly[[#This Row],[H Odds &lt;]]-1,IF(AND(Weekly[[#This Row],[H Odds &lt;]]&lt;&gt;"",Weekly[[#This Row],[QDA_P]]=TRUE,Weekly[[#This Row],[Actual]]=FALSE),BG532-1,BG532)))</f>
        <v>45.429999999999993</v>
      </c>
      <c r="BH533" s="38">
        <f>IF(Weekly[[#This Row],[H Odds &lt;]]="",BH532,IF(AND(Weekly[[#This Row],[H Odds &lt;]]&lt;&gt;"",Weekly[[#This Row],[KNC_P]]=TRUE,Weekly[[#This Row],[Actual]]=TRUE),BH532+Weekly[[#This Row],[H Odds &lt;]]-1,IF(AND(Weekly[[#This Row],[H Odds &lt;]]&lt;&gt;"",Weekly[[#This Row],[KNC_P]]=TRUE,Weekly[[#This Row],[Actual]]=FALSE),BH532-1,BH532)))</f>
        <v>53.499999999999993</v>
      </c>
      <c r="BI533" s="38">
        <f>IF(Weekly[[#This Row],[H Odds &lt;]]="",BI532,IF(AND(Weekly[[#This Row],[H Odds &lt;]]&lt;&gt;"",Weekly[[#This Row],[TRUES]]&gt;0,Weekly[[#This Row],[Actual]]=TRUE),BI532+Weekly[[#This Row],[H Odds &lt;]]-1,IF(AND(Weekly[[#This Row],[H Odds &lt;]]&lt;&gt;"",Weekly[[#This Row],[TRUES]]=0),BI532,BI532-1)))</f>
        <v>73.589999999999989</v>
      </c>
      <c r="BJ533" s="38">
        <f>IF(Weekly[[#This Row],[H Odds &lt;]]="",BJ532,IF(AND(Weekly[[#This Row],[H Odds &lt;]]&lt;&gt;"",Weekly[[#This Row],[Actual]]=TRUE),BJ532+Weekly[[#This Row],[H Odds &lt;]]-1,IF(AND(Weekly[[#This Row],[H Odds &lt;]]&lt;&gt;"",Weekly[[#This Row],[Actual]]=FALSE),BJ532-1,BJ532)))</f>
        <v>75.489999999999995</v>
      </c>
      <c r="BK533" s="58">
        <f>IF(AND(Weekly[[#This Row],[TRUES]]&gt;4,Weekly[[#This Row],[Actual]]=TRUE),BK532+Weekly[[#This Row],[BF H Odds]]-1,IF(AND(Weekly[[#This Row],[FALSES]]&gt;4,Weekly[[#This Row],[Actual]]=FALSE),BK532+Weekly[[#This Row],[BF V Odds]]-1,IF(AND(Weekly[[#This Row],[TRUES]]&gt;4,Weekly[[#This Row],[Actual]]=FALSE),BK532-1,IF(AND(Weekly[[#This Row],[FALSES]]&gt;4,Weekly[[#This Row],[Actual]]=TRUE),BK532-1,BK532))))</f>
        <v>-1.1999999999999706</v>
      </c>
      <c r="BL533" s="58">
        <f>IF(AND(Weekly[[#This Row],[TRUES]]&gt;5,Weekly[[#This Row],[Actual]]=TRUE),BL532+Weekly[[#This Row],[BF H Odds]]-1,IF(AND(Weekly[[#This Row],[FALSES]]&gt;5,Weekly[[#This Row],[Actual]]=FALSE),BL532+Weekly[[#This Row],[BF V Odds]]-1,IF(AND(Weekly[[#This Row],[TRUES]]&gt;5,Weekly[[#This Row],[Actual]]=FALSE),BL532-1,IF(AND(Weekly[[#This Row],[FALSES]]&gt;5,Weekly[[#This Row],[Actual]]=TRUE),BL532-1,BL532))))</f>
        <v>5.2800000000000207</v>
      </c>
      <c r="BM533" s="58">
        <f>IF(AND(Weekly[[#This Row],[TRUES]]&gt;6,Weekly[[#This Row],[Actual]]=TRUE),BM532+Weekly[[#This Row],[BF H Odds]]-1,IF(AND(Weekly[[#This Row],[FALSES]]&gt;6,Weekly[[#This Row],[Actual]]=FALSE),BM532+Weekly[[#This Row],[BF V Odds]]-1,IF(AND(Weekly[[#This Row],[TRUES]]&gt;6,Weekly[[#This Row],[Actual]]=FALSE),BM532-1,IF(AND(Weekly[[#This Row],[FALSES]]&gt;6,Weekly[[#This Row],[Actual]]=TRUE),BM532-1,BM532))))</f>
        <v>36.590000000000011</v>
      </c>
    </row>
    <row r="534" spans="1:65" x14ac:dyDescent="0.25">
      <c r="A534" s="34"/>
      <c r="B534" s="10">
        <v>44310</v>
      </c>
      <c r="C534" s="17" t="s">
        <v>14</v>
      </c>
      <c r="D534" s="15" t="s">
        <v>11</v>
      </c>
      <c r="E534" t="b">
        <v>0</v>
      </c>
      <c r="F534" t="b">
        <v>1</v>
      </c>
      <c r="G534" t="b">
        <v>1</v>
      </c>
      <c r="H534" t="b">
        <v>0</v>
      </c>
      <c r="I534" t="b">
        <v>1</v>
      </c>
      <c r="J534" t="b">
        <v>1</v>
      </c>
      <c r="K534" t="b">
        <v>1</v>
      </c>
      <c r="L534" t="b">
        <v>1</v>
      </c>
      <c r="M534" t="s">
        <v>101</v>
      </c>
      <c r="N534">
        <v>25.75</v>
      </c>
      <c r="O534">
        <f>IF(Weekly[[#This Row],[H/V]]="H",Weekly[[#This Row],[BF H Odds]],IF(Weekly[[#This Row],[H/V]]="V",Weekly[[#This Row],[BF V Odds]],""))</f>
        <v>3.65</v>
      </c>
      <c r="P534" t="b">
        <v>1</v>
      </c>
      <c r="Q534" t="s">
        <v>76</v>
      </c>
      <c r="R534" s="35">
        <f>IFERROR(IF(Weekly[[#This Row],[Won Bet?]]="yes",R533+(Weekly[[#This Row],[BF Odds]]*Weekly[[#This Row],[BF Stake]])-Weekly[[#This Row],[BF Stake]],R533-Weekly[[#This Row],[BF Stake]]),R533)</f>
        <v>1075.8495000000005</v>
      </c>
      <c r="S534" s="35">
        <f>IFERROR(IF(Weekly[[#This Row],[Won Bet?]]="yes",S533+(((Weekly[[#This Row],[BF Odds]]*Weekly[[#This Row],[BF Stake]])-Weekly[[#This Row],[BF Stake]])*0.95),S533-Weekly[[#This Row],[BF Stake]]),S533)</f>
        <v>1004.5831400000002</v>
      </c>
      <c r="T534">
        <v>3.65</v>
      </c>
      <c r="U534">
        <v>1.36</v>
      </c>
      <c r="V534" s="24">
        <f>IF(Weekly[[#This Row],[Actual]]="","",IF(AND(Weekly[[#This Row],[SVC_P]]=Weekly[[#This Row],[Actual]],Weekly[[#This Row],[SVC_P]]=TRUE),V533+Weekly[[#This Row],[BF H Odds]]-1,IF(AND(Weekly[[#This Row],[SVC_P]]=Weekly[[#This Row],[Actual]],Weekly[[#This Row],[SVC_P]]=FALSE),V533+Weekly[[#This Row],[BF V Odds]]-1,V533-1)))</f>
        <v>48.620000000000047</v>
      </c>
      <c r="W534" s="24">
        <f>IF(Weekly[[#This Row],[Actual]]="","",IF(AND(Weekly[[#This Row],[SVC_P]]=FALSE,Weekly[[#This Row],[Actual]]=TRUE),W533+Weekly[[#This Row],[BF H Odds]]-1,IF(AND(Weekly[[#This Row],[SVC_P]]=TRUE,Weekly[[#This Row],[Actual]]=FALSE,),W533+Weekly[[#This Row],[BF V Odds]]-1,W533-1)))</f>
        <v>-444.40000000000003</v>
      </c>
      <c r="X534" s="24">
        <f>IF(Weekly[[#This Row],[Actual]]="","",IF(AND(Weekly[[#This Row],[ADBC_P]]=Weekly[[#This Row],[Actual]],Weekly[[#This Row],[ADBC_P]]=TRUE),X533+Weekly[[#This Row],[BF H Odds]]-1,IF(AND(Weekly[[#This Row],[ADBC_P]]=Weekly[[#This Row],[Actual]],Weekly[[#This Row],[ADBC_P]]=FALSE),X533+Weekly[[#This Row],[BF V Odds]]-1,X533-1)))</f>
        <v>7.110000000000019</v>
      </c>
      <c r="Y534" s="24">
        <f>IF(Weekly[[#This Row],[Actual]]="","",IF(AND(Weekly[[#This Row],[ADBC_P]]=FALSE,Weekly[[#This Row],[Actual]]=TRUE),Y533+Weekly[[#This Row],[BF H Odds]]-1,IF(AND(Weekly[[#This Row],[ADBC_P]]=TRUE,Weekly[[#This Row],[Actual]]=FALSE),Y533+Weekly[[#This Row],[BF V Odds]]-1,Y533-1)))</f>
        <v>66.149999999999977</v>
      </c>
      <c r="Z534" s="24">
        <f>IF(Weekly[[#This Row],[Actual]]="","",IF(AND(Weekly[[#This Row],[RFC_P]]=Weekly[[#This Row],[Actual]],Weekly[[#This Row],[RFC_P]]=TRUE),Z533+Weekly[[#This Row],[BF H Odds]]-1,IF(AND(Weekly[[#This Row],[RFC_P]]=Weekly[[#This Row],[Actual]],Weekly[[#This Row],[RFC_P]]=FALSE),Z533+Weekly[[#This Row],[BF V Odds]]-1,Z533-1)))</f>
        <v>29.410000000000007</v>
      </c>
      <c r="AA534" s="24">
        <f>IF(Weekly[[#This Row],[Actual]]="","",IF(AND(Weekly[[#This Row],[RFC_P]]=FALSE,Weekly[[#This Row],[Actual]]=TRUE),AA533+Weekly[[#This Row],[BF H Odds]]-1,IF(AND(Weekly[[#This Row],[RFC_P]]=TRUE,Weekly[[#This Row],[Actual]]=FALSE),AA533+Weekly[[#This Row],[BF V Odds]]-1,AA533-1)))</f>
        <v>43.849999999999973</v>
      </c>
      <c r="AB534" s="24">
        <f>IF(Weekly[[#This Row],[Actual]]="","",IF(AND(Weekly[[#This Row],[GBC_P]]=Weekly[[#This Row],[Actual]],Weekly[[#This Row],[GBC_P]]=TRUE),AB533+Weekly[[#This Row],[BF H Odds]]-1,IF(AND(Weekly[[#This Row],[GBC_P]]=Weekly[[#This Row],[Actual]],Weekly[[#This Row],[GBC_P]]=FALSE),AB533+Weekly[[#This Row],[BF V Odds]]-1,AB533-1)))</f>
        <v>5.5500000000000052</v>
      </c>
      <c r="AC534" s="24">
        <f>IF(Weekly[[#This Row],[Actual]]="","",IF(AND(Weekly[[#This Row],[GBC_P]]=FALSE,Weekly[[#This Row],[Actual]]=TRUE),AC533+Weekly[[#This Row],[BF H Odds]]-1,IF(AND(Weekly[[#This Row],[GBC_P]]=TRUE,Weekly[[#This Row],[Actual]]=FALSE),AC533+Weekly[[#This Row],[BF V Odds]]-1,AC533-1)))</f>
        <v>67.709999999999937</v>
      </c>
      <c r="AD534" s="24">
        <f>IF(Weekly[[#This Row],[Actual]]="","",IF(AND(Weekly[[#This Row],[HGBC_P]]=Weekly[[#This Row],[Actual]],Weekly[[#This Row],[HGBC_P]]=TRUE),AD533+Weekly[[#This Row],[BF H Odds]]-1,IF(AND(Weekly[[#This Row],[HGBC_P]]=Weekly[[#This Row],[Actual]],Weekly[[#This Row],[HGBC_P]]=FALSE),AD533+Weekly[[#This Row],[BF V Odds]]-1,AD533-1)))</f>
        <v>2.410000000000025</v>
      </c>
      <c r="AE534" s="24">
        <f>IF(Weekly[[#This Row],[Actual]]="","",IF(AND(Weekly[[#This Row],[HGBC_P]]=FALSE,Weekly[[#This Row],[Actual]]=TRUE),AE533+Weekly[[#This Row],[BF H Odds]]-1,IF(AND(Weekly[[#This Row],[HGBC_P]]=TRUE,Weekly[[#This Row],[Actual]]=FALSE),AE533+Weekly[[#This Row],[BF V Odds]]-1,AE533-1)))</f>
        <v>70.849999999999966</v>
      </c>
      <c r="AF534" s="24">
        <f>IF(Weekly[[#This Row],[Actual]]="","",IF(AND(Weekly[[#This Row],[XGB_P]]=Weekly[[#This Row],[Actual]],Weekly[[#This Row],[XGB_P]]=TRUE),AF533+Weekly[[#This Row],[BF H Odds]]-1,IF(AND(Weekly[[#This Row],[XGB_P]]=Weekly[[#This Row],[Actual]],Weekly[[#This Row],[XGB_P]]=FALSE),AF533+Weekly[[#This Row],[BF V Odds]]-1,AF533-1)))</f>
        <v>29.630000000000017</v>
      </c>
      <c r="AG534" s="24">
        <f>IF(Weekly[[#This Row],[Actual]]="","",IF(AND(Weekly[[#This Row],[XGB_P]]=FALSE,Weekly[[#This Row],[Actual]]=TRUE),AG533+Weekly[[#This Row],[BF H Odds]]-1,IF(AND(Weekly[[#This Row],[XGB_P]]=TRUE,Weekly[[#This Row],[Actual]]=FALSE),AG533+Weekly[[#This Row],[BF V Odds]]-1,AG533-1)))</f>
        <v>43.629999999999995</v>
      </c>
      <c r="AH534" s="24">
        <f>IF(Weekly[[#This Row],[Actual]]="","",IF(AND(Weekly[[#This Row],[QDA_P]]=Weekly[[#This Row],[Actual]],Weekly[[#This Row],[QDA_P]]=TRUE),AH533+Weekly[[#This Row],[BF H Odds]]-1,IF(AND(Weekly[[#This Row],[QDA_P]]=Weekly[[#This Row],[Actual]],Weekly[[#This Row],[QDA_P]]=FALSE),AH533+Weekly[[#This Row],[BF V Odds]]-1,AH533-1)))</f>
        <v>-13.659999999999989</v>
      </c>
      <c r="AI534" s="24">
        <f>IF(Weekly[[#This Row],[Actual]]="","",IF(AND(Weekly[[#This Row],[QDA_P]]=FALSE,Weekly[[#This Row],[Actual]]=TRUE),AI533+Weekly[[#This Row],[BF H Odds]]-1,IF(AND(Weekly[[#This Row],[QDA_P]]=TRUE,Weekly[[#This Row],[Actual]]=FALSE),AI533+Weekly[[#This Row],[BF V Odds]]-1,AI533-1)))</f>
        <v>86.919999999999973</v>
      </c>
      <c r="AJ534" s="24">
        <f>IF(Weekly[[#This Row],[Actual]]="","",IF(AND(Weekly[[#This Row],[KNC_P]]=FALSE,Weekly[[#This Row],[Actual]]=TRUE),AJ533+Weekly[[#This Row],[BF H Odds]]-1,IF(AND(Weekly[[#This Row],[KNC_P]]=TRUE,Weekly[[#This Row],[Actual]]=FALSE),AJ533+Weekly[[#This Row],[BF V Odds]]-1,AJ533-1)))</f>
        <v>65.439999999999955</v>
      </c>
      <c r="AK534" s="24">
        <f>IF(Weekly[[#This Row],[Actual]]="","",IF(AND(Weekly[[#This Row],[KNC_P]]=FALSE,Weekly[[#This Row],[Actual]]=TRUE),AK533+Weekly[[#This Row],[BF H Odds]]-1,IF(AND(Weekly[[#This Row],[KNC_P]]=TRUE,Weekly[[#This Row],[Actual]]=FALSE),AK533+Weekly[[#This Row],[BF V Odds]]-1,AK533-1)))</f>
        <v>64.339999999999947</v>
      </c>
      <c r="AL534" s="30">
        <f>IF(Weekly[[#This Row],[Actual]]="","",COUNTIF(Weekly[[#This Row],[SVC_P]:[QDA_P]],TRUE))</f>
        <v>5</v>
      </c>
      <c r="AM534" s="30">
        <f>IF(Weekly[[#This Row],[Actual]]="","",COUNTIF(Weekly[[#This Row],[SVC_P]:[QDA_P]],FALSE))</f>
        <v>2</v>
      </c>
      <c r="AN534" s="36">
        <f>IF(AND(Weekly[[#This Row],[BF V Odds]]&gt;$BO$6,Weekly[[#This Row],[BF V Odds]] &lt; $BO$7),Weekly[[#This Row],[BF V Odds]],"")</f>
        <v>3.65</v>
      </c>
      <c r="AO534" s="36" t="str">
        <f>IF(AND(Weekly[[#This Row],[BF H Odds]]&gt;$BO$6, Weekly[[#This Row],[BF H Odds]] &lt; $BO$7),Weekly[[#This Row],[BF H Odds]],"")</f>
        <v/>
      </c>
      <c r="AP534" s="37">
        <f>IF(AND(Weekly[[#This Row],[V Odds &lt;]]="",Weekly[[#This Row],[H Odds &lt;]]=""),AP533,IF(AND(Weekly[[#This Row],[H Odds &lt;]]&lt;&gt;"",Weekly[[#This Row],[SVC_P]]=TRUE,Weekly[[#This Row],[Actual]]=TRUE),AP533+Weekly[[#This Row],[H Odds &lt;]]-1,IF(AND(Weekly[[#This Row],[V Odds &lt;]]&lt;&gt;"",Weekly[[#This Row],[SVC_P]]=FALSE,Weekly[[#This Row],[Actual]]=FALSE),AP533+Weekly[[#This Row],[V Odds &lt;]]-1,IF(AND(Weekly[[#This Row],[V Odds &lt;]]&lt;&gt;"",Weekly[[#This Row],[SVC_P]]=FALSE,Weekly[[#This Row],[Actual]]=TRUE),AP533-1,IF(AND(Weekly[[#This Row],[H Odds &lt;]]&lt;&gt;"",Weekly[[#This Row],[SVC_P]]=TRUE,Weekly[[#This Row],[Actual]]=FALSE),AP533-1,AP533)))))</f>
        <v>76.63000000000001</v>
      </c>
      <c r="AQ534" s="37">
        <f>IF(AND(Weekly[[#This Row],[V Odds &lt;]]="",Weekly[[#This Row],[H Odds &lt;]]=""),AQ533,IF(AND(Weekly[[#This Row],[H Odds &lt;]]&lt;&gt;"",Weekly[[#This Row],[ADBC_P]]=TRUE,Weekly[[#This Row],[Actual]]=TRUE),AQ533+Weekly[[#This Row],[H Odds &lt;]]-1,IF(AND(Weekly[[#This Row],[V Odds &lt;]]&lt;&gt;"",Weekly[[#This Row],[ADBC_P]]=FALSE,Weekly[[#This Row],[Actual]]=FALSE),AQ533+Weekly[[#This Row],[V Odds &lt;]]-1,IF(AND(Weekly[[#This Row],[V Odds &lt;]]&lt;&gt;"",Weekly[[#This Row],[ADBC_P]]=FALSE,Weekly[[#This Row],[Actual]]=TRUE),AQ533-1,IF(AND(Weekly[[#This Row],[H Odds &lt;]]&lt;&gt;"",Weekly[[#This Row],[ADBC_P]]=TRUE,Weekly[[#This Row],[Actual]]=FALSE),AQ533-1,AQ533)))))</f>
        <v>48.33</v>
      </c>
      <c r="AR534" s="37">
        <f>IF(AND(Weekly[[#This Row],[V Odds &lt;]]="",Weekly[[#This Row],[H Odds &lt;]]=""),AR533,IF(AND(Weekly[[#This Row],[H Odds &lt;]]&lt;&gt;"",Weekly[[#This Row],[RFC_P]]=TRUE,Weekly[[#This Row],[Actual]]=TRUE),AR533+Weekly[[#This Row],[H Odds &lt;]]-1,IF(AND(Weekly[[#This Row],[V Odds &lt;]]&lt;&gt;"",Weekly[[#This Row],[RFC_P]]=FALSE,Weekly[[#This Row],[Actual]]=FALSE),AR533+Weekly[[#This Row],[V Odds &lt;]]-1,IF(AND(Weekly[[#This Row],[V Odds &lt;]]&lt;&gt;"",Weekly[[#This Row],[RFC_P]]=FALSE,Weekly[[#This Row],[Actual]]=TRUE),AR533-1,IF(AND(Weekly[[#This Row],[H Odds &lt;]]&lt;&gt;"",Weekly[[#This Row],[RFC_P]]=TRUE,Weekly[[#This Row],[Actual]]=FALSE),AR533-1,AR533)))))</f>
        <v>67.439999999999984</v>
      </c>
      <c r="AS534" s="37">
        <f>IF(AND(Weekly[[#This Row],[V Odds &lt;]]="",Weekly[[#This Row],[H Odds &lt;]]=""),AS533,IF(AND(Weekly[[#This Row],[H Odds &lt;]]&lt;&gt;"",Weekly[[#This Row],[GBC_P]]=TRUE,Weekly[[#This Row],[Actual]]=TRUE),AS533+Weekly[[#This Row],[H Odds &lt;]]-1,IF(AND(Weekly[[#This Row],[V Odds &lt;]]&lt;&gt;"",Weekly[[#This Row],[GBC_P]]=FALSE,Weekly[[#This Row],[Actual]]=FALSE),AS533+Weekly[[#This Row],[V Odds &lt;]]-1,IF(AND(Weekly[[#This Row],[V Odds &lt;]]&lt;&gt;"",Weekly[[#This Row],[GBC_P]]=FALSE,Weekly[[#This Row],[Actual]]=TRUE),AS533-1,IF(AND(Weekly[[#This Row],[H Odds &lt;]]&lt;&gt;"",Weekly[[#This Row],[GBC_P]]=TRUE,Weekly[[#This Row],[Actual]]=FALSE),AS533-1,AS533)))))</f>
        <v>55.78</v>
      </c>
      <c r="AT534" s="37">
        <f>IF(AND(Weekly[[#This Row],[V Odds &lt;]]="",Weekly[[#This Row],[H Odds &lt;]]=""),AT533,IF(AND(Weekly[[#This Row],[H Odds &lt;]]&lt;&gt;"",Weekly[[#This Row],[HGBC_P]]=TRUE,Weekly[[#This Row],[Actual]]=TRUE),AT533+Weekly[[#This Row],[H Odds &lt;]]-1,IF(AND(Weekly[[#This Row],[V Odds &lt;]]&lt;&gt;"",Weekly[[#This Row],[HGBC_P]]=FALSE,Weekly[[#This Row],[Actual]]=FALSE),AT533+Weekly[[#This Row],[V Odds &lt;]]-1,IF(AND(Weekly[[#This Row],[V Odds &lt;]]&lt;&gt;"",Weekly[[#This Row],[HGBC_P]]=FALSE,Weekly[[#This Row],[Actual]]=TRUE),AT533-1,IF(AND(Weekly[[#This Row],[H Odds &lt;]]&lt;&gt;"",Weekly[[#This Row],[HGBC_P]]=TRUE,Weekly[[#This Row],[Actual]]=FALSE),AT533-1,AT533)))))</f>
        <v>51.16</v>
      </c>
      <c r="AU534" s="37">
        <f>IF(AND(Weekly[[#This Row],[V Odds &lt;]]="",Weekly[[#This Row],[H Odds &lt;]]=""),AU533,IF(AND(Weekly[[#This Row],[H Odds &lt;]]&lt;&gt;"",Weekly[[#This Row],[XGB_P]]=TRUE,Weekly[[#This Row],[Actual]]=TRUE),AU533+Weekly[[#This Row],[H Odds &lt;]]-1,IF(AND(Weekly[[#This Row],[V Odds &lt;]]&lt;&gt;"",Weekly[[#This Row],[XGB_P]]=FALSE,Weekly[[#This Row],[Actual]]=FALSE),AU533+Weekly[[#This Row],[V Odds &lt;]]-1,IF(AND(Weekly[[#This Row],[V Odds &lt;]]&lt;&gt;"",Weekly[[#This Row],[XGB_P]]=FALSE,Weekly[[#This Row],[Actual]]=TRUE),AU533-1,IF(AND(Weekly[[#This Row],[H Odds &lt;]]&lt;&gt;"",Weekly[[#This Row],[XGB_P]]=TRUE,Weekly[[#This Row],[Actual]]=FALSE),AU533-1,AU533)))))</f>
        <v>62.760000000000005</v>
      </c>
      <c r="AV534" s="37">
        <f>IF(AND(Weekly[[#This Row],[V Odds &lt;]]="",Weekly[[#This Row],[H Odds &lt;]]=""),AV533,IF(AND(Weekly[[#This Row],[H Odds &lt;]]&lt;&gt;"",Weekly[[#This Row],[QDA_P]]=TRUE,Weekly[[#This Row],[Actual]]=TRUE),AV533+Weekly[[#This Row],[H Odds &lt;]]-1,IF(AND(Weekly[[#This Row],[V Odds &lt;]]&lt;&gt;"",Weekly[[#This Row],[QDA_P]]=FALSE,Weekly[[#This Row],[Actual]]=FALSE),AV533+Weekly[[#This Row],[V Odds &lt;]]-1,IF(AND(Weekly[[#This Row],[V Odds &lt;]]&lt;&gt;"",Weekly[[#This Row],[QDA_P]]=FALSE,Weekly[[#This Row],[Actual]]=TRUE),AV533-1,IF(AND(Weekly[[#This Row],[H Odds &lt;]]&lt;&gt;"",Weekly[[#This Row],[QDA_P]]=TRUE,Weekly[[#This Row],[Actual]]=FALSE),AV533-1,AV533)))))</f>
        <v>57.299999999999983</v>
      </c>
      <c r="AW534" s="37">
        <f>IF(AND(Weekly[[#This Row],[H Odds &lt;]]="",Weekly[[#This Row],[V Odds &lt;]]=""),AW533,IF(AND(Weekly[[#This Row],[KNC_P]]=Weekly[[#This Row],[Actual]],Weekly[[#This Row],[KNC_P]]=TRUE),AW533+Weekly[[#This Row],[BF H Odds]]-1,IF(AND(Weekly[[#This Row],[KNC_P]]=Weekly[[#This Row],[Actual]],Weekly[[#This Row],[KNC_P]]=FALSE),AW533+Weekly[[#This Row],[BF V Odds]]-1,AW533-1)))</f>
        <v>48.580000000000005</v>
      </c>
      <c r="AX534" s="37">
        <f>IF(AND(Weekly[[#This Row],[V Odds &lt;]]="",Weekly[[#This Row],[H Odds &lt;]]=""),AX533,IF(AND(Weekly[[#This Row],[V Odds &lt;]]&lt;&gt;"",Weekly[[#This Row],[FALSES]]&gt;0,Weekly[[#This Row],[Actual]]=FALSE),AX533+Weekly[[#This Row],[V Odds &lt;]]-1,IF(AND(Weekly[[#This Row],[H Odds &lt;]]&lt;&gt;"",Weekly[[#This Row],[TRUES]]&gt;0,Weekly[[#This Row],[Actual]]=TRUE),AX533+Weekly[[#This Row],[H Odds &lt;]]-1,IF(AND(Weekly[[#This Row],[V Odds &lt;]]&lt;&gt;"",Weekly[[#This Row],[FALSES]]=0),AX533,IF(AND(Weekly[[#This Row],[H Odds &lt;]]&lt;&gt;"",Weekly[[#This Row],[TRUES]]=0),AX533,AX533-1)))))</f>
        <v>102.49999999999996</v>
      </c>
      <c r="AY534" s="37">
        <f>IF(AND(Weekly[[#This Row],[V Odds &lt;]]="",Weekly[[#This Row],[H Odds &lt;]]=""),AY533,IF(AND(Weekly[[#This Row],[V Odds &lt;]]&lt;&gt;"",Weekly[[#This Row],[FALSES]]&gt;0,Weekly[[#This Row],[Actual]]=FALSE),AY533+((Weekly[[#This Row],[V Odds &lt;]]-1)*0.92),IF(AND(Weekly[[#This Row],[H Odds &lt;]]&lt;&gt;"",Weekly[[#This Row],[TRUES]]&gt;0,Weekly[[#This Row],[Actual]]=TRUE),AY533+((Weekly[[#This Row],[H Odds &lt;]]-1)*0.92),IF(AND(Weekly[[#This Row],[V Odds &lt;]]&lt;&gt;"",Weekly[[#This Row],[FALSES]]=0),AY533,IF(AND(Weekly[[#This Row],[H Odds &lt;]]&lt;&gt;"",Weekly[[#This Row],[TRUES]]=0),AY533,AY533-1)))))</f>
        <v>91.100000000000023</v>
      </c>
      <c r="AZ534" s="37">
        <f>IF(AND(Weekly[[#This Row],[V Odds &lt;]]="",Weekly[[#This Row],[H Odds &lt;]]=""),AZ533,IF(AND(Weekly[[#This Row],[V Odds &lt;]]&lt;&gt;"",Weekly[[#This Row],[Actual]]=FALSE),AZ533+Weekly[[#This Row],[V Odds &lt;]]-1,IF(AND(Weekly[[#This Row],[H Odds &lt;]]&lt;&gt;"",Weekly[[#This Row],[Actual]]=TRUE),AZ533+Weekly[[#This Row],[H Odds &lt;]]-1,AZ533-1)))</f>
        <v>92.96999999999997</v>
      </c>
      <c r="BA534" s="38">
        <f>IF(Weekly[[#This Row],[H Odds &lt;]]="",BA533,IF(AND(Weekly[[#This Row],[H Odds &lt;]]&lt;&gt;"",Weekly[[#This Row],[SVC_P]]=TRUE,Weekly[[#This Row],[Actual]]=TRUE),BA533+Weekly[[#This Row],[H Odds &lt;]]-1,IF(AND(Weekly[[#This Row],[H Odds &lt;]]&lt;&gt;"",Weekly[[#This Row],[SVC_P]]=TRUE,Weekly[[#This Row],[Actual]]=FALSE),BA533-1,BA533)))</f>
        <v>75.589999999999989</v>
      </c>
      <c r="BB534" s="38">
        <f>IF(Weekly[[#This Row],[H Odds &lt;]]="",BB533,IF(AND(Weekly[[#This Row],[H Odds &lt;]]&lt;&gt;"",Weekly[[#This Row],[ADBC_P]]=TRUE,Weekly[[#This Row],[Actual]]=TRUE),BB533+Weekly[[#This Row],[H Odds &lt;]]-1,IF(AND(Weekly[[#This Row],[H Odds &lt;]]&lt;&gt;"",Weekly[[#This Row],[ADBC_P]]=TRUE,Weekly[[#This Row],[Actual]]=FALSE),BB533-1,BB533)))</f>
        <v>47.41</v>
      </c>
      <c r="BC534" s="38">
        <f>IF(Weekly[[#This Row],[H Odds &lt;]]="",BC533,IF(AND(Weekly[[#This Row],[H Odds &lt;]]&lt;&gt;"",Weekly[[#This Row],[RFC_P]]=TRUE,Weekly[[#This Row],[Actual]]=TRUE),BC533+Weekly[[#This Row],[H Odds &lt;]]-1,IF(AND(Weekly[[#This Row],[H Odds &lt;]]&lt;&gt;"",Weekly[[#This Row],[RFC_P]]=TRUE,Weekly[[#This Row],[Actual]]=FALSE),BC533-1,BC533)))</f>
        <v>49.109999999999992</v>
      </c>
      <c r="BD534" s="38">
        <f>IF(Weekly[[#This Row],[H Odds &lt;]]="",BD533,IF(AND(Weekly[[#This Row],[H Odds &lt;]]&lt;&gt;"",Weekly[[#This Row],[GBC_P]]=TRUE,Weekly[[#This Row],[Actual]]=TRUE),BD533+Weekly[[#This Row],[H Odds &lt;]]-1,IF(AND(Weekly[[#This Row],[H Odds &lt;]]&lt;&gt;"",Weekly[[#This Row],[GBC_P]]=TRUE,Weekly[[#This Row],[Actual]]=FALSE),BD533-1,BD533)))</f>
        <v>50.110000000000007</v>
      </c>
      <c r="BE534" s="38">
        <f>IF(Weekly[[#This Row],[H Odds &lt;]]="",BE533,IF(AND(Weekly[[#This Row],[H Odds &lt;]]&lt;&gt;"",Weekly[[#This Row],[HGBC_P]]=TRUE,Weekly[[#This Row],[Actual]]=TRUE),BE533+Weekly[[#This Row],[H Odds &lt;]]-1,IF(AND(Weekly[[#This Row],[H Odds &lt;]]&lt;&gt;"",Weekly[[#This Row],[HGBC_P]]=TRUE,Weekly[[#This Row],[Actual]]=FALSE),BE533-1,BE533)))</f>
        <v>53.459999999999994</v>
      </c>
      <c r="BF534" s="38">
        <f>IF(Weekly[[#This Row],[H Odds &lt;]]="",BF533,IF(AND(Weekly[[#This Row],[H Odds &lt;]]&lt;&gt;"",Weekly[[#This Row],[XGB_P]]=TRUE,Weekly[[#This Row],[Actual]]=TRUE),BF533+Weekly[[#This Row],[H Odds &lt;]]-1,IF(AND(Weekly[[#This Row],[H Odds &lt;]]&lt;&gt;"",Weekly[[#This Row],[XGB_P]]=TRUE,Weekly[[#This Row],[Actual]]=FALSE),BF533-1,BF533)))</f>
        <v>59.08</v>
      </c>
      <c r="BG534" s="38">
        <f>IF(Weekly[[#This Row],[H Odds &lt;]]="",BG533,IF(AND(Weekly[[#This Row],[H Odds &lt;]]&lt;&gt;"",Weekly[[#This Row],[QDA_P]]=TRUE,Weekly[[#This Row],[Actual]]=TRUE),BG533+Weekly[[#This Row],[H Odds &lt;]]-1,IF(AND(Weekly[[#This Row],[H Odds &lt;]]&lt;&gt;"",Weekly[[#This Row],[QDA_P]]=TRUE,Weekly[[#This Row],[Actual]]=FALSE),BG533-1,BG533)))</f>
        <v>45.429999999999993</v>
      </c>
      <c r="BH534" s="38">
        <f>IF(Weekly[[#This Row],[H Odds &lt;]]="",BH533,IF(AND(Weekly[[#This Row],[H Odds &lt;]]&lt;&gt;"",Weekly[[#This Row],[KNC_P]]=TRUE,Weekly[[#This Row],[Actual]]=TRUE),BH533+Weekly[[#This Row],[H Odds &lt;]]-1,IF(AND(Weekly[[#This Row],[H Odds &lt;]]&lt;&gt;"",Weekly[[#This Row],[KNC_P]]=TRUE,Weekly[[#This Row],[Actual]]=FALSE),BH533-1,BH533)))</f>
        <v>53.499999999999993</v>
      </c>
      <c r="BI534" s="38">
        <f>IF(Weekly[[#This Row],[H Odds &lt;]]="",BI533,IF(AND(Weekly[[#This Row],[H Odds &lt;]]&lt;&gt;"",Weekly[[#This Row],[TRUES]]&gt;0,Weekly[[#This Row],[Actual]]=TRUE),BI533+Weekly[[#This Row],[H Odds &lt;]]-1,IF(AND(Weekly[[#This Row],[H Odds &lt;]]&lt;&gt;"",Weekly[[#This Row],[TRUES]]=0),BI533,BI533-1)))</f>
        <v>73.589999999999989</v>
      </c>
      <c r="BJ534" s="38">
        <f>IF(Weekly[[#This Row],[H Odds &lt;]]="",BJ533,IF(AND(Weekly[[#This Row],[H Odds &lt;]]&lt;&gt;"",Weekly[[#This Row],[Actual]]=TRUE),BJ533+Weekly[[#This Row],[H Odds &lt;]]-1,IF(AND(Weekly[[#This Row],[H Odds &lt;]]&lt;&gt;"",Weekly[[#This Row],[Actual]]=FALSE),BJ533-1,BJ533)))</f>
        <v>75.489999999999995</v>
      </c>
      <c r="BK534" s="58">
        <f>IF(AND(Weekly[[#This Row],[TRUES]]&gt;4,Weekly[[#This Row],[Actual]]=TRUE),BK533+Weekly[[#This Row],[BF H Odds]]-1,IF(AND(Weekly[[#This Row],[FALSES]]&gt;4,Weekly[[#This Row],[Actual]]=FALSE),BK533+Weekly[[#This Row],[BF V Odds]]-1,IF(AND(Weekly[[#This Row],[TRUES]]&gt;4,Weekly[[#This Row],[Actual]]=FALSE),BK533-1,IF(AND(Weekly[[#This Row],[FALSES]]&gt;4,Weekly[[#This Row],[Actual]]=TRUE),BK533-1,BK533))))</f>
        <v>-0.83999999999997055</v>
      </c>
      <c r="BL534" s="58">
        <f>IF(AND(Weekly[[#This Row],[TRUES]]&gt;5,Weekly[[#This Row],[Actual]]=TRUE),BL533+Weekly[[#This Row],[BF H Odds]]-1,IF(AND(Weekly[[#This Row],[FALSES]]&gt;5,Weekly[[#This Row],[Actual]]=FALSE),BL533+Weekly[[#This Row],[BF V Odds]]-1,IF(AND(Weekly[[#This Row],[TRUES]]&gt;5,Weekly[[#This Row],[Actual]]=FALSE),BL533-1,IF(AND(Weekly[[#This Row],[FALSES]]&gt;5,Weekly[[#This Row],[Actual]]=TRUE),BL533-1,BL533))))</f>
        <v>5.2800000000000207</v>
      </c>
      <c r="BM534" s="58">
        <f>IF(AND(Weekly[[#This Row],[TRUES]]&gt;6,Weekly[[#This Row],[Actual]]=TRUE),BM533+Weekly[[#This Row],[BF H Odds]]-1,IF(AND(Weekly[[#This Row],[FALSES]]&gt;6,Weekly[[#This Row],[Actual]]=FALSE),BM533+Weekly[[#This Row],[BF V Odds]]-1,IF(AND(Weekly[[#This Row],[TRUES]]&gt;6,Weekly[[#This Row],[Actual]]=FALSE),BM533-1,IF(AND(Weekly[[#This Row],[FALSES]]&gt;6,Weekly[[#This Row],[Actual]]=TRUE),BM533-1,BM533))))</f>
        <v>36.590000000000011</v>
      </c>
    </row>
    <row r="535" spans="1:65" x14ac:dyDescent="0.25">
      <c r="A535" s="34"/>
      <c r="B535" s="10">
        <v>44310</v>
      </c>
      <c r="C535" s="17" t="s">
        <v>24</v>
      </c>
      <c r="D535" s="15" t="s">
        <v>9</v>
      </c>
      <c r="E535" t="b">
        <v>0</v>
      </c>
      <c r="F535" t="b">
        <v>1</v>
      </c>
      <c r="G535" t="b">
        <v>0</v>
      </c>
      <c r="H535" t="b">
        <v>0</v>
      </c>
      <c r="I535" t="b">
        <v>0</v>
      </c>
      <c r="J535" t="b">
        <v>0</v>
      </c>
      <c r="K535" t="b">
        <v>1</v>
      </c>
      <c r="L535" t="b">
        <v>0</v>
      </c>
      <c r="O535" t="str">
        <f>IF(Weekly[[#This Row],[H/V]]="H",Weekly[[#This Row],[BF H Odds]],IF(Weekly[[#This Row],[H/V]]="V",Weekly[[#This Row],[BF V Odds]],""))</f>
        <v/>
      </c>
      <c r="P535" t="b">
        <v>1</v>
      </c>
      <c r="R535" s="35">
        <f>IFERROR(IF(Weekly[[#This Row],[Won Bet?]]="yes",R534+(Weekly[[#This Row],[BF Odds]]*Weekly[[#This Row],[BF Stake]])-Weekly[[#This Row],[BF Stake]],R534-Weekly[[#This Row],[BF Stake]]),R534)</f>
        <v>1075.8495000000005</v>
      </c>
      <c r="S535" s="35">
        <f>IFERROR(IF(Weekly[[#This Row],[Won Bet?]]="yes",S534+(((Weekly[[#This Row],[BF Odds]]*Weekly[[#This Row],[BF Stake]])-Weekly[[#This Row],[BF Stake]])*0.95),S534-Weekly[[#This Row],[BF Stake]]),S534)</f>
        <v>1004.5831400000002</v>
      </c>
      <c r="T535">
        <v>2.74</v>
      </c>
      <c r="U535">
        <v>1.56</v>
      </c>
      <c r="V535" s="24">
        <f>IF(Weekly[[#This Row],[Actual]]="","",IF(AND(Weekly[[#This Row],[SVC_P]]=Weekly[[#This Row],[Actual]],Weekly[[#This Row],[SVC_P]]=TRUE),V534+Weekly[[#This Row],[BF H Odds]]-1,IF(AND(Weekly[[#This Row],[SVC_P]]=Weekly[[#This Row],[Actual]],Weekly[[#This Row],[SVC_P]]=FALSE),V534+Weekly[[#This Row],[BF V Odds]]-1,V534-1)))</f>
        <v>47.620000000000047</v>
      </c>
      <c r="W535" s="24">
        <f>IF(Weekly[[#This Row],[Actual]]="","",IF(AND(Weekly[[#This Row],[SVC_P]]=FALSE,Weekly[[#This Row],[Actual]]=TRUE),W534+Weekly[[#This Row],[BF H Odds]]-1,IF(AND(Weekly[[#This Row],[SVC_P]]=TRUE,Weekly[[#This Row],[Actual]]=FALSE,),W534+Weekly[[#This Row],[BF V Odds]]-1,W534-1)))</f>
        <v>-443.84000000000003</v>
      </c>
      <c r="X535" s="24">
        <f>IF(Weekly[[#This Row],[Actual]]="","",IF(AND(Weekly[[#This Row],[ADBC_P]]=Weekly[[#This Row],[Actual]],Weekly[[#This Row],[ADBC_P]]=TRUE),X534+Weekly[[#This Row],[BF H Odds]]-1,IF(AND(Weekly[[#This Row],[ADBC_P]]=Weekly[[#This Row],[Actual]],Weekly[[#This Row],[ADBC_P]]=FALSE),X534+Weekly[[#This Row],[BF V Odds]]-1,X534-1)))</f>
        <v>7.6700000000000195</v>
      </c>
      <c r="Y535" s="24">
        <f>IF(Weekly[[#This Row],[Actual]]="","",IF(AND(Weekly[[#This Row],[ADBC_P]]=FALSE,Weekly[[#This Row],[Actual]]=TRUE),Y534+Weekly[[#This Row],[BF H Odds]]-1,IF(AND(Weekly[[#This Row],[ADBC_P]]=TRUE,Weekly[[#This Row],[Actual]]=FALSE),Y534+Weekly[[#This Row],[BF V Odds]]-1,Y534-1)))</f>
        <v>65.149999999999977</v>
      </c>
      <c r="Z535" s="24">
        <f>IF(Weekly[[#This Row],[Actual]]="","",IF(AND(Weekly[[#This Row],[RFC_P]]=Weekly[[#This Row],[Actual]],Weekly[[#This Row],[RFC_P]]=TRUE),Z534+Weekly[[#This Row],[BF H Odds]]-1,IF(AND(Weekly[[#This Row],[RFC_P]]=Weekly[[#This Row],[Actual]],Weekly[[#This Row],[RFC_P]]=FALSE),Z534+Weekly[[#This Row],[BF V Odds]]-1,Z534-1)))</f>
        <v>28.410000000000007</v>
      </c>
      <c r="AA535" s="24">
        <f>IF(Weekly[[#This Row],[Actual]]="","",IF(AND(Weekly[[#This Row],[RFC_P]]=FALSE,Weekly[[#This Row],[Actual]]=TRUE),AA534+Weekly[[#This Row],[BF H Odds]]-1,IF(AND(Weekly[[#This Row],[RFC_P]]=TRUE,Weekly[[#This Row],[Actual]]=FALSE),AA534+Weekly[[#This Row],[BF V Odds]]-1,AA534-1)))</f>
        <v>44.409999999999975</v>
      </c>
      <c r="AB535" s="24">
        <f>IF(Weekly[[#This Row],[Actual]]="","",IF(AND(Weekly[[#This Row],[GBC_P]]=Weekly[[#This Row],[Actual]],Weekly[[#This Row],[GBC_P]]=TRUE),AB534+Weekly[[#This Row],[BF H Odds]]-1,IF(AND(Weekly[[#This Row],[GBC_P]]=Weekly[[#This Row],[Actual]],Weekly[[#This Row],[GBC_P]]=FALSE),AB534+Weekly[[#This Row],[BF V Odds]]-1,AB534-1)))</f>
        <v>4.5500000000000052</v>
      </c>
      <c r="AC535" s="24">
        <f>IF(Weekly[[#This Row],[Actual]]="","",IF(AND(Weekly[[#This Row],[GBC_P]]=FALSE,Weekly[[#This Row],[Actual]]=TRUE),AC534+Weekly[[#This Row],[BF H Odds]]-1,IF(AND(Weekly[[#This Row],[GBC_P]]=TRUE,Weekly[[#This Row],[Actual]]=FALSE),AC534+Weekly[[#This Row],[BF V Odds]]-1,AC534-1)))</f>
        <v>68.269999999999939</v>
      </c>
      <c r="AD535" s="24">
        <f>IF(Weekly[[#This Row],[Actual]]="","",IF(AND(Weekly[[#This Row],[HGBC_P]]=Weekly[[#This Row],[Actual]],Weekly[[#This Row],[HGBC_P]]=TRUE),AD534+Weekly[[#This Row],[BF H Odds]]-1,IF(AND(Weekly[[#This Row],[HGBC_P]]=Weekly[[#This Row],[Actual]],Weekly[[#This Row],[HGBC_P]]=FALSE),AD534+Weekly[[#This Row],[BF V Odds]]-1,AD534-1)))</f>
        <v>1.410000000000025</v>
      </c>
      <c r="AE535" s="24">
        <f>IF(Weekly[[#This Row],[Actual]]="","",IF(AND(Weekly[[#This Row],[HGBC_P]]=FALSE,Weekly[[#This Row],[Actual]]=TRUE),AE534+Weekly[[#This Row],[BF H Odds]]-1,IF(AND(Weekly[[#This Row],[HGBC_P]]=TRUE,Weekly[[#This Row],[Actual]]=FALSE),AE534+Weekly[[#This Row],[BF V Odds]]-1,AE534-1)))</f>
        <v>71.409999999999968</v>
      </c>
      <c r="AF535" s="24">
        <f>IF(Weekly[[#This Row],[Actual]]="","",IF(AND(Weekly[[#This Row],[XGB_P]]=Weekly[[#This Row],[Actual]],Weekly[[#This Row],[XGB_P]]=TRUE),AF534+Weekly[[#This Row],[BF H Odds]]-1,IF(AND(Weekly[[#This Row],[XGB_P]]=Weekly[[#This Row],[Actual]],Weekly[[#This Row],[XGB_P]]=FALSE),AF534+Weekly[[#This Row],[BF V Odds]]-1,AF534-1)))</f>
        <v>28.630000000000017</v>
      </c>
      <c r="AG535" s="24">
        <f>IF(Weekly[[#This Row],[Actual]]="","",IF(AND(Weekly[[#This Row],[XGB_P]]=FALSE,Weekly[[#This Row],[Actual]]=TRUE),AG534+Weekly[[#This Row],[BF H Odds]]-1,IF(AND(Weekly[[#This Row],[XGB_P]]=TRUE,Weekly[[#This Row],[Actual]]=FALSE),AG534+Weekly[[#This Row],[BF V Odds]]-1,AG534-1)))</f>
        <v>44.19</v>
      </c>
      <c r="AH535" s="24">
        <f>IF(Weekly[[#This Row],[Actual]]="","",IF(AND(Weekly[[#This Row],[QDA_P]]=Weekly[[#This Row],[Actual]],Weekly[[#This Row],[QDA_P]]=TRUE),AH534+Weekly[[#This Row],[BF H Odds]]-1,IF(AND(Weekly[[#This Row],[QDA_P]]=Weekly[[#This Row],[Actual]],Weekly[[#This Row],[QDA_P]]=FALSE),AH534+Weekly[[#This Row],[BF V Odds]]-1,AH534-1)))</f>
        <v>-13.099999999999989</v>
      </c>
      <c r="AI535" s="24">
        <f>IF(Weekly[[#This Row],[Actual]]="","",IF(AND(Weekly[[#This Row],[QDA_P]]=FALSE,Weekly[[#This Row],[Actual]]=TRUE),AI534+Weekly[[#This Row],[BF H Odds]]-1,IF(AND(Weekly[[#This Row],[QDA_P]]=TRUE,Weekly[[#This Row],[Actual]]=FALSE),AI534+Weekly[[#This Row],[BF V Odds]]-1,AI534-1)))</f>
        <v>85.919999999999973</v>
      </c>
      <c r="AJ535" s="24">
        <f>IF(Weekly[[#This Row],[Actual]]="","",IF(AND(Weekly[[#This Row],[KNC_P]]=FALSE,Weekly[[#This Row],[Actual]]=TRUE),AJ534+Weekly[[#This Row],[BF H Odds]]-1,IF(AND(Weekly[[#This Row],[KNC_P]]=TRUE,Weekly[[#This Row],[Actual]]=FALSE),AJ534+Weekly[[#This Row],[BF V Odds]]-1,AJ534-1)))</f>
        <v>65.999999999999957</v>
      </c>
      <c r="AK535" s="24">
        <f>IF(Weekly[[#This Row],[Actual]]="","",IF(AND(Weekly[[#This Row],[KNC_P]]=FALSE,Weekly[[#This Row],[Actual]]=TRUE),AK534+Weekly[[#This Row],[BF H Odds]]-1,IF(AND(Weekly[[#This Row],[KNC_P]]=TRUE,Weekly[[#This Row],[Actual]]=FALSE),AK534+Weekly[[#This Row],[BF V Odds]]-1,AK534-1)))</f>
        <v>64.899999999999949</v>
      </c>
      <c r="AL535" s="30">
        <f>IF(Weekly[[#This Row],[Actual]]="","",COUNTIF(Weekly[[#This Row],[SVC_P]:[QDA_P]],TRUE))</f>
        <v>2</v>
      </c>
      <c r="AM535" s="30">
        <f>IF(Weekly[[#This Row],[Actual]]="","",COUNTIF(Weekly[[#This Row],[SVC_P]:[QDA_P]],FALSE))</f>
        <v>5</v>
      </c>
      <c r="AN535" s="36" t="str">
        <f>IF(AND(Weekly[[#This Row],[BF V Odds]]&gt;$BO$6,Weekly[[#This Row],[BF V Odds]] &lt; $BO$7),Weekly[[#This Row],[BF V Odds]],"")</f>
        <v/>
      </c>
      <c r="AO535" s="36" t="str">
        <f>IF(AND(Weekly[[#This Row],[BF H Odds]]&gt;$BO$6, Weekly[[#This Row],[BF H Odds]] &lt; $BO$7),Weekly[[#This Row],[BF H Odds]],"")</f>
        <v/>
      </c>
      <c r="AP535" s="37">
        <f>IF(AND(Weekly[[#This Row],[V Odds &lt;]]="",Weekly[[#This Row],[H Odds &lt;]]=""),AP534,IF(AND(Weekly[[#This Row],[H Odds &lt;]]&lt;&gt;"",Weekly[[#This Row],[SVC_P]]=TRUE,Weekly[[#This Row],[Actual]]=TRUE),AP534+Weekly[[#This Row],[H Odds &lt;]]-1,IF(AND(Weekly[[#This Row],[V Odds &lt;]]&lt;&gt;"",Weekly[[#This Row],[SVC_P]]=FALSE,Weekly[[#This Row],[Actual]]=FALSE),AP534+Weekly[[#This Row],[V Odds &lt;]]-1,IF(AND(Weekly[[#This Row],[V Odds &lt;]]&lt;&gt;"",Weekly[[#This Row],[SVC_P]]=FALSE,Weekly[[#This Row],[Actual]]=TRUE),AP534-1,IF(AND(Weekly[[#This Row],[H Odds &lt;]]&lt;&gt;"",Weekly[[#This Row],[SVC_P]]=TRUE,Weekly[[#This Row],[Actual]]=FALSE),AP534-1,AP534)))))</f>
        <v>76.63000000000001</v>
      </c>
      <c r="AQ535" s="37">
        <f>IF(AND(Weekly[[#This Row],[V Odds &lt;]]="",Weekly[[#This Row],[H Odds &lt;]]=""),AQ534,IF(AND(Weekly[[#This Row],[H Odds &lt;]]&lt;&gt;"",Weekly[[#This Row],[ADBC_P]]=TRUE,Weekly[[#This Row],[Actual]]=TRUE),AQ534+Weekly[[#This Row],[H Odds &lt;]]-1,IF(AND(Weekly[[#This Row],[V Odds &lt;]]&lt;&gt;"",Weekly[[#This Row],[ADBC_P]]=FALSE,Weekly[[#This Row],[Actual]]=FALSE),AQ534+Weekly[[#This Row],[V Odds &lt;]]-1,IF(AND(Weekly[[#This Row],[V Odds &lt;]]&lt;&gt;"",Weekly[[#This Row],[ADBC_P]]=FALSE,Weekly[[#This Row],[Actual]]=TRUE),AQ534-1,IF(AND(Weekly[[#This Row],[H Odds &lt;]]&lt;&gt;"",Weekly[[#This Row],[ADBC_P]]=TRUE,Weekly[[#This Row],[Actual]]=FALSE),AQ534-1,AQ534)))))</f>
        <v>48.33</v>
      </c>
      <c r="AR535" s="37">
        <f>IF(AND(Weekly[[#This Row],[V Odds &lt;]]="",Weekly[[#This Row],[H Odds &lt;]]=""),AR534,IF(AND(Weekly[[#This Row],[H Odds &lt;]]&lt;&gt;"",Weekly[[#This Row],[RFC_P]]=TRUE,Weekly[[#This Row],[Actual]]=TRUE),AR534+Weekly[[#This Row],[H Odds &lt;]]-1,IF(AND(Weekly[[#This Row],[V Odds &lt;]]&lt;&gt;"",Weekly[[#This Row],[RFC_P]]=FALSE,Weekly[[#This Row],[Actual]]=FALSE),AR534+Weekly[[#This Row],[V Odds &lt;]]-1,IF(AND(Weekly[[#This Row],[V Odds &lt;]]&lt;&gt;"",Weekly[[#This Row],[RFC_P]]=FALSE,Weekly[[#This Row],[Actual]]=TRUE),AR534-1,IF(AND(Weekly[[#This Row],[H Odds &lt;]]&lt;&gt;"",Weekly[[#This Row],[RFC_P]]=TRUE,Weekly[[#This Row],[Actual]]=FALSE),AR534-1,AR534)))))</f>
        <v>67.439999999999984</v>
      </c>
      <c r="AS535" s="37">
        <f>IF(AND(Weekly[[#This Row],[V Odds &lt;]]="",Weekly[[#This Row],[H Odds &lt;]]=""),AS534,IF(AND(Weekly[[#This Row],[H Odds &lt;]]&lt;&gt;"",Weekly[[#This Row],[GBC_P]]=TRUE,Weekly[[#This Row],[Actual]]=TRUE),AS534+Weekly[[#This Row],[H Odds &lt;]]-1,IF(AND(Weekly[[#This Row],[V Odds &lt;]]&lt;&gt;"",Weekly[[#This Row],[GBC_P]]=FALSE,Weekly[[#This Row],[Actual]]=FALSE),AS534+Weekly[[#This Row],[V Odds &lt;]]-1,IF(AND(Weekly[[#This Row],[V Odds &lt;]]&lt;&gt;"",Weekly[[#This Row],[GBC_P]]=FALSE,Weekly[[#This Row],[Actual]]=TRUE),AS534-1,IF(AND(Weekly[[#This Row],[H Odds &lt;]]&lt;&gt;"",Weekly[[#This Row],[GBC_P]]=TRUE,Weekly[[#This Row],[Actual]]=FALSE),AS534-1,AS534)))))</f>
        <v>55.78</v>
      </c>
      <c r="AT535" s="37">
        <f>IF(AND(Weekly[[#This Row],[V Odds &lt;]]="",Weekly[[#This Row],[H Odds &lt;]]=""),AT534,IF(AND(Weekly[[#This Row],[H Odds &lt;]]&lt;&gt;"",Weekly[[#This Row],[HGBC_P]]=TRUE,Weekly[[#This Row],[Actual]]=TRUE),AT534+Weekly[[#This Row],[H Odds &lt;]]-1,IF(AND(Weekly[[#This Row],[V Odds &lt;]]&lt;&gt;"",Weekly[[#This Row],[HGBC_P]]=FALSE,Weekly[[#This Row],[Actual]]=FALSE),AT534+Weekly[[#This Row],[V Odds &lt;]]-1,IF(AND(Weekly[[#This Row],[V Odds &lt;]]&lt;&gt;"",Weekly[[#This Row],[HGBC_P]]=FALSE,Weekly[[#This Row],[Actual]]=TRUE),AT534-1,IF(AND(Weekly[[#This Row],[H Odds &lt;]]&lt;&gt;"",Weekly[[#This Row],[HGBC_P]]=TRUE,Weekly[[#This Row],[Actual]]=FALSE),AT534-1,AT534)))))</f>
        <v>51.16</v>
      </c>
      <c r="AU535" s="37">
        <f>IF(AND(Weekly[[#This Row],[V Odds &lt;]]="",Weekly[[#This Row],[H Odds &lt;]]=""),AU534,IF(AND(Weekly[[#This Row],[H Odds &lt;]]&lt;&gt;"",Weekly[[#This Row],[XGB_P]]=TRUE,Weekly[[#This Row],[Actual]]=TRUE),AU534+Weekly[[#This Row],[H Odds &lt;]]-1,IF(AND(Weekly[[#This Row],[V Odds &lt;]]&lt;&gt;"",Weekly[[#This Row],[XGB_P]]=FALSE,Weekly[[#This Row],[Actual]]=FALSE),AU534+Weekly[[#This Row],[V Odds &lt;]]-1,IF(AND(Weekly[[#This Row],[V Odds &lt;]]&lt;&gt;"",Weekly[[#This Row],[XGB_P]]=FALSE,Weekly[[#This Row],[Actual]]=TRUE),AU534-1,IF(AND(Weekly[[#This Row],[H Odds &lt;]]&lt;&gt;"",Weekly[[#This Row],[XGB_P]]=TRUE,Weekly[[#This Row],[Actual]]=FALSE),AU534-1,AU534)))))</f>
        <v>62.760000000000005</v>
      </c>
      <c r="AV535" s="37">
        <f>IF(AND(Weekly[[#This Row],[V Odds &lt;]]="",Weekly[[#This Row],[H Odds &lt;]]=""),AV534,IF(AND(Weekly[[#This Row],[H Odds &lt;]]&lt;&gt;"",Weekly[[#This Row],[QDA_P]]=TRUE,Weekly[[#This Row],[Actual]]=TRUE),AV534+Weekly[[#This Row],[H Odds &lt;]]-1,IF(AND(Weekly[[#This Row],[V Odds &lt;]]&lt;&gt;"",Weekly[[#This Row],[QDA_P]]=FALSE,Weekly[[#This Row],[Actual]]=FALSE),AV534+Weekly[[#This Row],[V Odds &lt;]]-1,IF(AND(Weekly[[#This Row],[V Odds &lt;]]&lt;&gt;"",Weekly[[#This Row],[QDA_P]]=FALSE,Weekly[[#This Row],[Actual]]=TRUE),AV534-1,IF(AND(Weekly[[#This Row],[H Odds &lt;]]&lt;&gt;"",Weekly[[#This Row],[QDA_P]]=TRUE,Weekly[[#This Row],[Actual]]=FALSE),AV534-1,AV534)))))</f>
        <v>57.299999999999983</v>
      </c>
      <c r="AW535" s="37">
        <f>IF(AND(Weekly[[#This Row],[H Odds &lt;]]="",Weekly[[#This Row],[V Odds &lt;]]=""),AW534,IF(AND(Weekly[[#This Row],[KNC_P]]=Weekly[[#This Row],[Actual]],Weekly[[#This Row],[KNC_P]]=TRUE),AW534+Weekly[[#This Row],[BF H Odds]]-1,IF(AND(Weekly[[#This Row],[KNC_P]]=Weekly[[#This Row],[Actual]],Weekly[[#This Row],[KNC_P]]=FALSE),AW534+Weekly[[#This Row],[BF V Odds]]-1,AW534-1)))</f>
        <v>48.580000000000005</v>
      </c>
      <c r="AX535" s="37">
        <f>IF(AND(Weekly[[#This Row],[V Odds &lt;]]="",Weekly[[#This Row],[H Odds &lt;]]=""),AX534,IF(AND(Weekly[[#This Row],[V Odds &lt;]]&lt;&gt;"",Weekly[[#This Row],[FALSES]]&gt;0,Weekly[[#This Row],[Actual]]=FALSE),AX534+Weekly[[#This Row],[V Odds &lt;]]-1,IF(AND(Weekly[[#This Row],[H Odds &lt;]]&lt;&gt;"",Weekly[[#This Row],[TRUES]]&gt;0,Weekly[[#This Row],[Actual]]=TRUE),AX534+Weekly[[#This Row],[H Odds &lt;]]-1,IF(AND(Weekly[[#This Row],[V Odds &lt;]]&lt;&gt;"",Weekly[[#This Row],[FALSES]]=0),AX534,IF(AND(Weekly[[#This Row],[H Odds &lt;]]&lt;&gt;"",Weekly[[#This Row],[TRUES]]=0),AX534,AX534-1)))))</f>
        <v>102.49999999999996</v>
      </c>
      <c r="AY535" s="37">
        <f>IF(AND(Weekly[[#This Row],[V Odds &lt;]]="",Weekly[[#This Row],[H Odds &lt;]]=""),AY534,IF(AND(Weekly[[#This Row],[V Odds &lt;]]&lt;&gt;"",Weekly[[#This Row],[FALSES]]&gt;0,Weekly[[#This Row],[Actual]]=FALSE),AY534+((Weekly[[#This Row],[V Odds &lt;]]-1)*0.92),IF(AND(Weekly[[#This Row],[H Odds &lt;]]&lt;&gt;"",Weekly[[#This Row],[TRUES]]&gt;0,Weekly[[#This Row],[Actual]]=TRUE),AY534+((Weekly[[#This Row],[H Odds &lt;]]-1)*0.92),IF(AND(Weekly[[#This Row],[V Odds &lt;]]&lt;&gt;"",Weekly[[#This Row],[FALSES]]=0),AY534,IF(AND(Weekly[[#This Row],[H Odds &lt;]]&lt;&gt;"",Weekly[[#This Row],[TRUES]]=0),AY534,AY534-1)))))</f>
        <v>91.100000000000023</v>
      </c>
      <c r="AZ535" s="37">
        <f>IF(AND(Weekly[[#This Row],[V Odds &lt;]]="",Weekly[[#This Row],[H Odds &lt;]]=""),AZ534,IF(AND(Weekly[[#This Row],[V Odds &lt;]]&lt;&gt;"",Weekly[[#This Row],[Actual]]=FALSE),AZ534+Weekly[[#This Row],[V Odds &lt;]]-1,IF(AND(Weekly[[#This Row],[H Odds &lt;]]&lt;&gt;"",Weekly[[#This Row],[Actual]]=TRUE),AZ534+Weekly[[#This Row],[H Odds &lt;]]-1,AZ534-1)))</f>
        <v>92.96999999999997</v>
      </c>
      <c r="BA535" s="38">
        <f>IF(Weekly[[#This Row],[H Odds &lt;]]="",BA534,IF(AND(Weekly[[#This Row],[H Odds &lt;]]&lt;&gt;"",Weekly[[#This Row],[SVC_P]]=TRUE,Weekly[[#This Row],[Actual]]=TRUE),BA534+Weekly[[#This Row],[H Odds &lt;]]-1,IF(AND(Weekly[[#This Row],[H Odds &lt;]]&lt;&gt;"",Weekly[[#This Row],[SVC_P]]=TRUE,Weekly[[#This Row],[Actual]]=FALSE),BA534-1,BA534)))</f>
        <v>75.589999999999989</v>
      </c>
      <c r="BB535" s="38">
        <f>IF(Weekly[[#This Row],[H Odds &lt;]]="",BB534,IF(AND(Weekly[[#This Row],[H Odds &lt;]]&lt;&gt;"",Weekly[[#This Row],[ADBC_P]]=TRUE,Weekly[[#This Row],[Actual]]=TRUE),BB534+Weekly[[#This Row],[H Odds &lt;]]-1,IF(AND(Weekly[[#This Row],[H Odds &lt;]]&lt;&gt;"",Weekly[[#This Row],[ADBC_P]]=TRUE,Weekly[[#This Row],[Actual]]=FALSE),BB534-1,BB534)))</f>
        <v>47.41</v>
      </c>
      <c r="BC535" s="38">
        <f>IF(Weekly[[#This Row],[H Odds &lt;]]="",BC534,IF(AND(Weekly[[#This Row],[H Odds &lt;]]&lt;&gt;"",Weekly[[#This Row],[RFC_P]]=TRUE,Weekly[[#This Row],[Actual]]=TRUE),BC534+Weekly[[#This Row],[H Odds &lt;]]-1,IF(AND(Weekly[[#This Row],[H Odds &lt;]]&lt;&gt;"",Weekly[[#This Row],[RFC_P]]=TRUE,Weekly[[#This Row],[Actual]]=FALSE),BC534-1,BC534)))</f>
        <v>49.109999999999992</v>
      </c>
      <c r="BD535" s="38">
        <f>IF(Weekly[[#This Row],[H Odds &lt;]]="",BD534,IF(AND(Weekly[[#This Row],[H Odds &lt;]]&lt;&gt;"",Weekly[[#This Row],[GBC_P]]=TRUE,Weekly[[#This Row],[Actual]]=TRUE),BD534+Weekly[[#This Row],[H Odds &lt;]]-1,IF(AND(Weekly[[#This Row],[H Odds &lt;]]&lt;&gt;"",Weekly[[#This Row],[GBC_P]]=TRUE,Weekly[[#This Row],[Actual]]=FALSE),BD534-1,BD534)))</f>
        <v>50.110000000000007</v>
      </c>
      <c r="BE535" s="38">
        <f>IF(Weekly[[#This Row],[H Odds &lt;]]="",BE534,IF(AND(Weekly[[#This Row],[H Odds &lt;]]&lt;&gt;"",Weekly[[#This Row],[HGBC_P]]=TRUE,Weekly[[#This Row],[Actual]]=TRUE),BE534+Weekly[[#This Row],[H Odds &lt;]]-1,IF(AND(Weekly[[#This Row],[H Odds &lt;]]&lt;&gt;"",Weekly[[#This Row],[HGBC_P]]=TRUE,Weekly[[#This Row],[Actual]]=FALSE),BE534-1,BE534)))</f>
        <v>53.459999999999994</v>
      </c>
      <c r="BF535" s="38">
        <f>IF(Weekly[[#This Row],[H Odds &lt;]]="",BF534,IF(AND(Weekly[[#This Row],[H Odds &lt;]]&lt;&gt;"",Weekly[[#This Row],[XGB_P]]=TRUE,Weekly[[#This Row],[Actual]]=TRUE),BF534+Weekly[[#This Row],[H Odds &lt;]]-1,IF(AND(Weekly[[#This Row],[H Odds &lt;]]&lt;&gt;"",Weekly[[#This Row],[XGB_P]]=TRUE,Weekly[[#This Row],[Actual]]=FALSE),BF534-1,BF534)))</f>
        <v>59.08</v>
      </c>
      <c r="BG535" s="38">
        <f>IF(Weekly[[#This Row],[H Odds &lt;]]="",BG534,IF(AND(Weekly[[#This Row],[H Odds &lt;]]&lt;&gt;"",Weekly[[#This Row],[QDA_P]]=TRUE,Weekly[[#This Row],[Actual]]=TRUE),BG534+Weekly[[#This Row],[H Odds &lt;]]-1,IF(AND(Weekly[[#This Row],[H Odds &lt;]]&lt;&gt;"",Weekly[[#This Row],[QDA_P]]=TRUE,Weekly[[#This Row],[Actual]]=FALSE),BG534-1,BG534)))</f>
        <v>45.429999999999993</v>
      </c>
      <c r="BH535" s="38">
        <f>IF(Weekly[[#This Row],[H Odds &lt;]]="",BH534,IF(AND(Weekly[[#This Row],[H Odds &lt;]]&lt;&gt;"",Weekly[[#This Row],[KNC_P]]=TRUE,Weekly[[#This Row],[Actual]]=TRUE),BH534+Weekly[[#This Row],[H Odds &lt;]]-1,IF(AND(Weekly[[#This Row],[H Odds &lt;]]&lt;&gt;"",Weekly[[#This Row],[KNC_P]]=TRUE,Weekly[[#This Row],[Actual]]=FALSE),BH534-1,BH534)))</f>
        <v>53.499999999999993</v>
      </c>
      <c r="BI535" s="38">
        <f>IF(Weekly[[#This Row],[H Odds &lt;]]="",BI534,IF(AND(Weekly[[#This Row],[H Odds &lt;]]&lt;&gt;"",Weekly[[#This Row],[TRUES]]&gt;0,Weekly[[#This Row],[Actual]]=TRUE),BI534+Weekly[[#This Row],[H Odds &lt;]]-1,IF(AND(Weekly[[#This Row],[H Odds &lt;]]&lt;&gt;"",Weekly[[#This Row],[TRUES]]=0),BI534,BI534-1)))</f>
        <v>73.589999999999989</v>
      </c>
      <c r="BJ535" s="38">
        <f>IF(Weekly[[#This Row],[H Odds &lt;]]="",BJ534,IF(AND(Weekly[[#This Row],[H Odds &lt;]]&lt;&gt;"",Weekly[[#This Row],[Actual]]=TRUE),BJ534+Weekly[[#This Row],[H Odds &lt;]]-1,IF(AND(Weekly[[#This Row],[H Odds &lt;]]&lt;&gt;"",Weekly[[#This Row],[Actual]]=FALSE),BJ534-1,BJ534)))</f>
        <v>75.489999999999995</v>
      </c>
      <c r="BK535" s="58">
        <f>IF(AND(Weekly[[#This Row],[TRUES]]&gt;4,Weekly[[#This Row],[Actual]]=TRUE),BK534+Weekly[[#This Row],[BF H Odds]]-1,IF(AND(Weekly[[#This Row],[FALSES]]&gt;4,Weekly[[#This Row],[Actual]]=FALSE),BK534+Weekly[[#This Row],[BF V Odds]]-1,IF(AND(Weekly[[#This Row],[TRUES]]&gt;4,Weekly[[#This Row],[Actual]]=FALSE),BK534-1,IF(AND(Weekly[[#This Row],[FALSES]]&gt;4,Weekly[[#This Row],[Actual]]=TRUE),BK534-1,BK534))))</f>
        <v>-1.8399999999999705</v>
      </c>
      <c r="BL535" s="58">
        <f>IF(AND(Weekly[[#This Row],[TRUES]]&gt;5,Weekly[[#This Row],[Actual]]=TRUE),BL534+Weekly[[#This Row],[BF H Odds]]-1,IF(AND(Weekly[[#This Row],[FALSES]]&gt;5,Weekly[[#This Row],[Actual]]=FALSE),BL534+Weekly[[#This Row],[BF V Odds]]-1,IF(AND(Weekly[[#This Row],[TRUES]]&gt;5,Weekly[[#This Row],[Actual]]=FALSE),BL534-1,IF(AND(Weekly[[#This Row],[FALSES]]&gt;5,Weekly[[#This Row],[Actual]]=TRUE),BL534-1,BL534))))</f>
        <v>5.2800000000000207</v>
      </c>
      <c r="BM535" s="58">
        <f>IF(AND(Weekly[[#This Row],[TRUES]]&gt;6,Weekly[[#This Row],[Actual]]=TRUE),BM534+Weekly[[#This Row],[BF H Odds]]-1,IF(AND(Weekly[[#This Row],[FALSES]]&gt;6,Weekly[[#This Row],[Actual]]=FALSE),BM534+Weekly[[#This Row],[BF V Odds]]-1,IF(AND(Weekly[[#This Row],[TRUES]]&gt;6,Weekly[[#This Row],[Actual]]=FALSE),BM534-1,IF(AND(Weekly[[#This Row],[FALSES]]&gt;6,Weekly[[#This Row],[Actual]]=TRUE),BM534-1,BM534))))</f>
        <v>36.590000000000011</v>
      </c>
    </row>
    <row r="536" spans="1:65" x14ac:dyDescent="0.25">
      <c r="A536" s="34"/>
      <c r="B536" s="10">
        <v>44310</v>
      </c>
      <c r="C536" s="17" t="s">
        <v>35</v>
      </c>
      <c r="D536" s="15" t="s">
        <v>37</v>
      </c>
      <c r="E536" t="b">
        <v>1</v>
      </c>
      <c r="F536" t="b">
        <v>1</v>
      </c>
      <c r="G536" t="b">
        <v>1</v>
      </c>
      <c r="H536" t="b">
        <v>1</v>
      </c>
      <c r="I536" t="b">
        <v>1</v>
      </c>
      <c r="J536" t="b">
        <v>1</v>
      </c>
      <c r="K536" t="b">
        <v>1</v>
      </c>
      <c r="L536" t="b">
        <v>1</v>
      </c>
      <c r="O536" t="str">
        <f>IF(Weekly[[#This Row],[H/V]]="H",Weekly[[#This Row],[BF H Odds]],IF(Weekly[[#This Row],[H/V]]="V",Weekly[[#This Row],[BF V Odds]],""))</f>
        <v/>
      </c>
      <c r="P536" t="b">
        <v>1</v>
      </c>
      <c r="R536" s="35">
        <f>IFERROR(IF(Weekly[[#This Row],[Won Bet?]]="yes",R535+(Weekly[[#This Row],[BF Odds]]*Weekly[[#This Row],[BF Stake]])-Weekly[[#This Row],[BF Stake]],R535-Weekly[[#This Row],[BF Stake]]),R535)</f>
        <v>1075.8495000000005</v>
      </c>
      <c r="S536" s="35">
        <f>IFERROR(IF(Weekly[[#This Row],[Won Bet?]]="yes",S535+(((Weekly[[#This Row],[BF Odds]]*Weekly[[#This Row],[BF Stake]])-Weekly[[#This Row],[BF Stake]])*0.95),S535-Weekly[[#This Row],[BF Stake]]),S535)</f>
        <v>1004.5831400000002</v>
      </c>
      <c r="T536">
        <v>2.76</v>
      </c>
      <c r="U536">
        <v>1.55</v>
      </c>
      <c r="V536" s="24">
        <f>IF(Weekly[[#This Row],[Actual]]="","",IF(AND(Weekly[[#This Row],[SVC_P]]=Weekly[[#This Row],[Actual]],Weekly[[#This Row],[SVC_P]]=TRUE),V535+Weekly[[#This Row],[BF H Odds]]-1,IF(AND(Weekly[[#This Row],[SVC_P]]=Weekly[[#This Row],[Actual]],Weekly[[#This Row],[SVC_P]]=FALSE),V535+Weekly[[#This Row],[BF V Odds]]-1,V535-1)))</f>
        <v>48.170000000000044</v>
      </c>
      <c r="W536" s="24">
        <f>IF(Weekly[[#This Row],[Actual]]="","",IF(AND(Weekly[[#This Row],[SVC_P]]=FALSE,Weekly[[#This Row],[Actual]]=TRUE),W535+Weekly[[#This Row],[BF H Odds]]-1,IF(AND(Weekly[[#This Row],[SVC_P]]=TRUE,Weekly[[#This Row],[Actual]]=FALSE,),W535+Weekly[[#This Row],[BF V Odds]]-1,W535-1)))</f>
        <v>-444.84000000000003</v>
      </c>
      <c r="X536" s="24">
        <f>IF(Weekly[[#This Row],[Actual]]="","",IF(AND(Weekly[[#This Row],[ADBC_P]]=Weekly[[#This Row],[Actual]],Weekly[[#This Row],[ADBC_P]]=TRUE),X535+Weekly[[#This Row],[BF H Odds]]-1,IF(AND(Weekly[[#This Row],[ADBC_P]]=Weekly[[#This Row],[Actual]],Weekly[[#This Row],[ADBC_P]]=FALSE),X535+Weekly[[#This Row],[BF V Odds]]-1,X535-1)))</f>
        <v>8.2200000000000202</v>
      </c>
      <c r="Y536" s="24">
        <f>IF(Weekly[[#This Row],[Actual]]="","",IF(AND(Weekly[[#This Row],[ADBC_P]]=FALSE,Weekly[[#This Row],[Actual]]=TRUE),Y535+Weekly[[#This Row],[BF H Odds]]-1,IF(AND(Weekly[[#This Row],[ADBC_P]]=TRUE,Weekly[[#This Row],[Actual]]=FALSE),Y535+Weekly[[#This Row],[BF V Odds]]-1,Y535-1)))</f>
        <v>64.149999999999977</v>
      </c>
      <c r="Z536" s="24">
        <f>IF(Weekly[[#This Row],[Actual]]="","",IF(AND(Weekly[[#This Row],[RFC_P]]=Weekly[[#This Row],[Actual]],Weekly[[#This Row],[RFC_P]]=TRUE),Z535+Weekly[[#This Row],[BF H Odds]]-1,IF(AND(Weekly[[#This Row],[RFC_P]]=Weekly[[#This Row],[Actual]],Weekly[[#This Row],[RFC_P]]=FALSE),Z535+Weekly[[#This Row],[BF V Odds]]-1,Z535-1)))</f>
        <v>28.960000000000008</v>
      </c>
      <c r="AA536" s="24">
        <f>IF(Weekly[[#This Row],[Actual]]="","",IF(AND(Weekly[[#This Row],[RFC_P]]=FALSE,Weekly[[#This Row],[Actual]]=TRUE),AA535+Weekly[[#This Row],[BF H Odds]]-1,IF(AND(Weekly[[#This Row],[RFC_P]]=TRUE,Weekly[[#This Row],[Actual]]=FALSE),AA535+Weekly[[#This Row],[BF V Odds]]-1,AA535-1)))</f>
        <v>43.409999999999975</v>
      </c>
      <c r="AB536" s="24">
        <f>IF(Weekly[[#This Row],[Actual]]="","",IF(AND(Weekly[[#This Row],[GBC_P]]=Weekly[[#This Row],[Actual]],Weekly[[#This Row],[GBC_P]]=TRUE),AB535+Weekly[[#This Row],[BF H Odds]]-1,IF(AND(Weekly[[#This Row],[GBC_P]]=Weekly[[#This Row],[Actual]],Weekly[[#This Row],[GBC_P]]=FALSE),AB535+Weekly[[#This Row],[BF V Odds]]-1,AB535-1)))</f>
        <v>5.100000000000005</v>
      </c>
      <c r="AC536" s="24">
        <f>IF(Weekly[[#This Row],[Actual]]="","",IF(AND(Weekly[[#This Row],[GBC_P]]=FALSE,Weekly[[#This Row],[Actual]]=TRUE),AC535+Weekly[[#This Row],[BF H Odds]]-1,IF(AND(Weekly[[#This Row],[GBC_P]]=TRUE,Weekly[[#This Row],[Actual]]=FALSE),AC535+Weekly[[#This Row],[BF V Odds]]-1,AC535-1)))</f>
        <v>67.269999999999939</v>
      </c>
      <c r="AD536" s="24">
        <f>IF(Weekly[[#This Row],[Actual]]="","",IF(AND(Weekly[[#This Row],[HGBC_P]]=Weekly[[#This Row],[Actual]],Weekly[[#This Row],[HGBC_P]]=TRUE),AD535+Weekly[[#This Row],[BF H Odds]]-1,IF(AND(Weekly[[#This Row],[HGBC_P]]=Weekly[[#This Row],[Actual]],Weekly[[#This Row],[HGBC_P]]=FALSE),AD535+Weekly[[#This Row],[BF V Odds]]-1,AD535-1)))</f>
        <v>1.9600000000000248</v>
      </c>
      <c r="AE536" s="24">
        <f>IF(Weekly[[#This Row],[Actual]]="","",IF(AND(Weekly[[#This Row],[HGBC_P]]=FALSE,Weekly[[#This Row],[Actual]]=TRUE),AE535+Weekly[[#This Row],[BF H Odds]]-1,IF(AND(Weekly[[#This Row],[HGBC_P]]=TRUE,Weekly[[#This Row],[Actual]]=FALSE),AE535+Weekly[[#This Row],[BF V Odds]]-1,AE535-1)))</f>
        <v>70.409999999999968</v>
      </c>
      <c r="AF536" s="24">
        <f>IF(Weekly[[#This Row],[Actual]]="","",IF(AND(Weekly[[#This Row],[XGB_P]]=Weekly[[#This Row],[Actual]],Weekly[[#This Row],[XGB_P]]=TRUE),AF535+Weekly[[#This Row],[BF H Odds]]-1,IF(AND(Weekly[[#This Row],[XGB_P]]=Weekly[[#This Row],[Actual]],Weekly[[#This Row],[XGB_P]]=FALSE),AF535+Weekly[[#This Row],[BF V Odds]]-1,AF535-1)))</f>
        <v>29.180000000000017</v>
      </c>
      <c r="AG536" s="24">
        <f>IF(Weekly[[#This Row],[Actual]]="","",IF(AND(Weekly[[#This Row],[XGB_P]]=FALSE,Weekly[[#This Row],[Actual]]=TRUE),AG535+Weekly[[#This Row],[BF H Odds]]-1,IF(AND(Weekly[[#This Row],[XGB_P]]=TRUE,Weekly[[#This Row],[Actual]]=FALSE),AG535+Weekly[[#This Row],[BF V Odds]]-1,AG535-1)))</f>
        <v>43.19</v>
      </c>
      <c r="AH536" s="24">
        <f>IF(Weekly[[#This Row],[Actual]]="","",IF(AND(Weekly[[#This Row],[QDA_P]]=Weekly[[#This Row],[Actual]],Weekly[[#This Row],[QDA_P]]=TRUE),AH535+Weekly[[#This Row],[BF H Odds]]-1,IF(AND(Weekly[[#This Row],[QDA_P]]=Weekly[[#This Row],[Actual]],Weekly[[#This Row],[QDA_P]]=FALSE),AH535+Weekly[[#This Row],[BF V Odds]]-1,AH535-1)))</f>
        <v>-12.549999999999988</v>
      </c>
      <c r="AI536" s="24">
        <f>IF(Weekly[[#This Row],[Actual]]="","",IF(AND(Weekly[[#This Row],[QDA_P]]=FALSE,Weekly[[#This Row],[Actual]]=TRUE),AI535+Weekly[[#This Row],[BF H Odds]]-1,IF(AND(Weekly[[#This Row],[QDA_P]]=TRUE,Weekly[[#This Row],[Actual]]=FALSE),AI535+Weekly[[#This Row],[BF V Odds]]-1,AI535-1)))</f>
        <v>84.919999999999973</v>
      </c>
      <c r="AJ536" s="24">
        <f>IF(Weekly[[#This Row],[Actual]]="","",IF(AND(Weekly[[#This Row],[KNC_P]]=FALSE,Weekly[[#This Row],[Actual]]=TRUE),AJ535+Weekly[[#This Row],[BF H Odds]]-1,IF(AND(Weekly[[#This Row],[KNC_P]]=TRUE,Weekly[[#This Row],[Actual]]=FALSE),AJ535+Weekly[[#This Row],[BF V Odds]]-1,AJ535-1)))</f>
        <v>64.999999999999957</v>
      </c>
      <c r="AK536" s="24">
        <f>IF(Weekly[[#This Row],[Actual]]="","",IF(AND(Weekly[[#This Row],[KNC_P]]=FALSE,Weekly[[#This Row],[Actual]]=TRUE),AK535+Weekly[[#This Row],[BF H Odds]]-1,IF(AND(Weekly[[#This Row],[KNC_P]]=TRUE,Weekly[[#This Row],[Actual]]=FALSE),AK535+Weekly[[#This Row],[BF V Odds]]-1,AK535-1)))</f>
        <v>63.899999999999949</v>
      </c>
      <c r="AL536" s="30">
        <f>IF(Weekly[[#This Row],[Actual]]="","",COUNTIF(Weekly[[#This Row],[SVC_P]:[QDA_P]],TRUE))</f>
        <v>7</v>
      </c>
      <c r="AM536" s="30">
        <f>IF(Weekly[[#This Row],[Actual]]="","",COUNTIF(Weekly[[#This Row],[SVC_P]:[QDA_P]],FALSE))</f>
        <v>0</v>
      </c>
      <c r="AN536" s="36" t="str">
        <f>IF(AND(Weekly[[#This Row],[BF V Odds]]&gt;$BO$6,Weekly[[#This Row],[BF V Odds]] &lt; $BO$7),Weekly[[#This Row],[BF V Odds]],"")</f>
        <v/>
      </c>
      <c r="AO536" s="36" t="str">
        <f>IF(AND(Weekly[[#This Row],[BF H Odds]]&gt;$BO$6, Weekly[[#This Row],[BF H Odds]] &lt; $BO$7),Weekly[[#This Row],[BF H Odds]],"")</f>
        <v/>
      </c>
      <c r="AP536" s="37">
        <f>IF(AND(Weekly[[#This Row],[V Odds &lt;]]="",Weekly[[#This Row],[H Odds &lt;]]=""),AP535,IF(AND(Weekly[[#This Row],[H Odds &lt;]]&lt;&gt;"",Weekly[[#This Row],[SVC_P]]=TRUE,Weekly[[#This Row],[Actual]]=TRUE),AP535+Weekly[[#This Row],[H Odds &lt;]]-1,IF(AND(Weekly[[#This Row],[V Odds &lt;]]&lt;&gt;"",Weekly[[#This Row],[SVC_P]]=FALSE,Weekly[[#This Row],[Actual]]=FALSE),AP535+Weekly[[#This Row],[V Odds &lt;]]-1,IF(AND(Weekly[[#This Row],[V Odds &lt;]]&lt;&gt;"",Weekly[[#This Row],[SVC_P]]=FALSE,Weekly[[#This Row],[Actual]]=TRUE),AP535-1,IF(AND(Weekly[[#This Row],[H Odds &lt;]]&lt;&gt;"",Weekly[[#This Row],[SVC_P]]=TRUE,Weekly[[#This Row],[Actual]]=FALSE),AP535-1,AP535)))))</f>
        <v>76.63000000000001</v>
      </c>
      <c r="AQ536" s="37">
        <f>IF(AND(Weekly[[#This Row],[V Odds &lt;]]="",Weekly[[#This Row],[H Odds &lt;]]=""),AQ535,IF(AND(Weekly[[#This Row],[H Odds &lt;]]&lt;&gt;"",Weekly[[#This Row],[ADBC_P]]=TRUE,Weekly[[#This Row],[Actual]]=TRUE),AQ535+Weekly[[#This Row],[H Odds &lt;]]-1,IF(AND(Weekly[[#This Row],[V Odds &lt;]]&lt;&gt;"",Weekly[[#This Row],[ADBC_P]]=FALSE,Weekly[[#This Row],[Actual]]=FALSE),AQ535+Weekly[[#This Row],[V Odds &lt;]]-1,IF(AND(Weekly[[#This Row],[V Odds &lt;]]&lt;&gt;"",Weekly[[#This Row],[ADBC_P]]=FALSE,Weekly[[#This Row],[Actual]]=TRUE),AQ535-1,IF(AND(Weekly[[#This Row],[H Odds &lt;]]&lt;&gt;"",Weekly[[#This Row],[ADBC_P]]=TRUE,Weekly[[#This Row],[Actual]]=FALSE),AQ535-1,AQ535)))))</f>
        <v>48.33</v>
      </c>
      <c r="AR536" s="37">
        <f>IF(AND(Weekly[[#This Row],[V Odds &lt;]]="",Weekly[[#This Row],[H Odds &lt;]]=""),AR535,IF(AND(Weekly[[#This Row],[H Odds &lt;]]&lt;&gt;"",Weekly[[#This Row],[RFC_P]]=TRUE,Weekly[[#This Row],[Actual]]=TRUE),AR535+Weekly[[#This Row],[H Odds &lt;]]-1,IF(AND(Weekly[[#This Row],[V Odds &lt;]]&lt;&gt;"",Weekly[[#This Row],[RFC_P]]=FALSE,Weekly[[#This Row],[Actual]]=FALSE),AR535+Weekly[[#This Row],[V Odds &lt;]]-1,IF(AND(Weekly[[#This Row],[V Odds &lt;]]&lt;&gt;"",Weekly[[#This Row],[RFC_P]]=FALSE,Weekly[[#This Row],[Actual]]=TRUE),AR535-1,IF(AND(Weekly[[#This Row],[H Odds &lt;]]&lt;&gt;"",Weekly[[#This Row],[RFC_P]]=TRUE,Weekly[[#This Row],[Actual]]=FALSE),AR535-1,AR535)))))</f>
        <v>67.439999999999984</v>
      </c>
      <c r="AS536" s="37">
        <f>IF(AND(Weekly[[#This Row],[V Odds &lt;]]="",Weekly[[#This Row],[H Odds &lt;]]=""),AS535,IF(AND(Weekly[[#This Row],[H Odds &lt;]]&lt;&gt;"",Weekly[[#This Row],[GBC_P]]=TRUE,Weekly[[#This Row],[Actual]]=TRUE),AS535+Weekly[[#This Row],[H Odds &lt;]]-1,IF(AND(Weekly[[#This Row],[V Odds &lt;]]&lt;&gt;"",Weekly[[#This Row],[GBC_P]]=FALSE,Weekly[[#This Row],[Actual]]=FALSE),AS535+Weekly[[#This Row],[V Odds &lt;]]-1,IF(AND(Weekly[[#This Row],[V Odds &lt;]]&lt;&gt;"",Weekly[[#This Row],[GBC_P]]=FALSE,Weekly[[#This Row],[Actual]]=TRUE),AS535-1,IF(AND(Weekly[[#This Row],[H Odds &lt;]]&lt;&gt;"",Weekly[[#This Row],[GBC_P]]=TRUE,Weekly[[#This Row],[Actual]]=FALSE),AS535-1,AS535)))))</f>
        <v>55.78</v>
      </c>
      <c r="AT536" s="37">
        <f>IF(AND(Weekly[[#This Row],[V Odds &lt;]]="",Weekly[[#This Row],[H Odds &lt;]]=""),AT535,IF(AND(Weekly[[#This Row],[H Odds &lt;]]&lt;&gt;"",Weekly[[#This Row],[HGBC_P]]=TRUE,Weekly[[#This Row],[Actual]]=TRUE),AT535+Weekly[[#This Row],[H Odds &lt;]]-1,IF(AND(Weekly[[#This Row],[V Odds &lt;]]&lt;&gt;"",Weekly[[#This Row],[HGBC_P]]=FALSE,Weekly[[#This Row],[Actual]]=FALSE),AT535+Weekly[[#This Row],[V Odds &lt;]]-1,IF(AND(Weekly[[#This Row],[V Odds &lt;]]&lt;&gt;"",Weekly[[#This Row],[HGBC_P]]=FALSE,Weekly[[#This Row],[Actual]]=TRUE),AT535-1,IF(AND(Weekly[[#This Row],[H Odds &lt;]]&lt;&gt;"",Weekly[[#This Row],[HGBC_P]]=TRUE,Weekly[[#This Row],[Actual]]=FALSE),AT535-1,AT535)))))</f>
        <v>51.16</v>
      </c>
      <c r="AU536" s="37">
        <f>IF(AND(Weekly[[#This Row],[V Odds &lt;]]="",Weekly[[#This Row],[H Odds &lt;]]=""),AU535,IF(AND(Weekly[[#This Row],[H Odds &lt;]]&lt;&gt;"",Weekly[[#This Row],[XGB_P]]=TRUE,Weekly[[#This Row],[Actual]]=TRUE),AU535+Weekly[[#This Row],[H Odds &lt;]]-1,IF(AND(Weekly[[#This Row],[V Odds &lt;]]&lt;&gt;"",Weekly[[#This Row],[XGB_P]]=FALSE,Weekly[[#This Row],[Actual]]=FALSE),AU535+Weekly[[#This Row],[V Odds &lt;]]-1,IF(AND(Weekly[[#This Row],[V Odds &lt;]]&lt;&gt;"",Weekly[[#This Row],[XGB_P]]=FALSE,Weekly[[#This Row],[Actual]]=TRUE),AU535-1,IF(AND(Weekly[[#This Row],[H Odds &lt;]]&lt;&gt;"",Weekly[[#This Row],[XGB_P]]=TRUE,Weekly[[#This Row],[Actual]]=FALSE),AU535-1,AU535)))))</f>
        <v>62.760000000000005</v>
      </c>
      <c r="AV536" s="37">
        <f>IF(AND(Weekly[[#This Row],[V Odds &lt;]]="",Weekly[[#This Row],[H Odds &lt;]]=""),AV535,IF(AND(Weekly[[#This Row],[H Odds &lt;]]&lt;&gt;"",Weekly[[#This Row],[QDA_P]]=TRUE,Weekly[[#This Row],[Actual]]=TRUE),AV535+Weekly[[#This Row],[H Odds &lt;]]-1,IF(AND(Weekly[[#This Row],[V Odds &lt;]]&lt;&gt;"",Weekly[[#This Row],[QDA_P]]=FALSE,Weekly[[#This Row],[Actual]]=FALSE),AV535+Weekly[[#This Row],[V Odds &lt;]]-1,IF(AND(Weekly[[#This Row],[V Odds &lt;]]&lt;&gt;"",Weekly[[#This Row],[QDA_P]]=FALSE,Weekly[[#This Row],[Actual]]=TRUE),AV535-1,IF(AND(Weekly[[#This Row],[H Odds &lt;]]&lt;&gt;"",Weekly[[#This Row],[QDA_P]]=TRUE,Weekly[[#This Row],[Actual]]=FALSE),AV535-1,AV535)))))</f>
        <v>57.299999999999983</v>
      </c>
      <c r="AW536" s="37">
        <f>IF(AND(Weekly[[#This Row],[H Odds &lt;]]="",Weekly[[#This Row],[V Odds &lt;]]=""),AW535,IF(AND(Weekly[[#This Row],[KNC_P]]=Weekly[[#This Row],[Actual]],Weekly[[#This Row],[KNC_P]]=TRUE),AW535+Weekly[[#This Row],[BF H Odds]]-1,IF(AND(Weekly[[#This Row],[KNC_P]]=Weekly[[#This Row],[Actual]],Weekly[[#This Row],[KNC_P]]=FALSE),AW535+Weekly[[#This Row],[BF V Odds]]-1,AW535-1)))</f>
        <v>48.580000000000005</v>
      </c>
      <c r="AX536" s="37">
        <f>IF(AND(Weekly[[#This Row],[V Odds &lt;]]="",Weekly[[#This Row],[H Odds &lt;]]=""),AX535,IF(AND(Weekly[[#This Row],[V Odds &lt;]]&lt;&gt;"",Weekly[[#This Row],[FALSES]]&gt;0,Weekly[[#This Row],[Actual]]=FALSE),AX535+Weekly[[#This Row],[V Odds &lt;]]-1,IF(AND(Weekly[[#This Row],[H Odds &lt;]]&lt;&gt;"",Weekly[[#This Row],[TRUES]]&gt;0,Weekly[[#This Row],[Actual]]=TRUE),AX535+Weekly[[#This Row],[H Odds &lt;]]-1,IF(AND(Weekly[[#This Row],[V Odds &lt;]]&lt;&gt;"",Weekly[[#This Row],[FALSES]]=0),AX535,IF(AND(Weekly[[#This Row],[H Odds &lt;]]&lt;&gt;"",Weekly[[#This Row],[TRUES]]=0),AX535,AX535-1)))))</f>
        <v>102.49999999999996</v>
      </c>
      <c r="AY536" s="37">
        <f>IF(AND(Weekly[[#This Row],[V Odds &lt;]]="",Weekly[[#This Row],[H Odds &lt;]]=""),AY535,IF(AND(Weekly[[#This Row],[V Odds &lt;]]&lt;&gt;"",Weekly[[#This Row],[FALSES]]&gt;0,Weekly[[#This Row],[Actual]]=FALSE),AY535+((Weekly[[#This Row],[V Odds &lt;]]-1)*0.92),IF(AND(Weekly[[#This Row],[H Odds &lt;]]&lt;&gt;"",Weekly[[#This Row],[TRUES]]&gt;0,Weekly[[#This Row],[Actual]]=TRUE),AY535+((Weekly[[#This Row],[H Odds &lt;]]-1)*0.92),IF(AND(Weekly[[#This Row],[V Odds &lt;]]&lt;&gt;"",Weekly[[#This Row],[FALSES]]=0),AY535,IF(AND(Weekly[[#This Row],[H Odds &lt;]]&lt;&gt;"",Weekly[[#This Row],[TRUES]]=0),AY535,AY535-1)))))</f>
        <v>91.100000000000023</v>
      </c>
      <c r="AZ536" s="37">
        <f>IF(AND(Weekly[[#This Row],[V Odds &lt;]]="",Weekly[[#This Row],[H Odds &lt;]]=""),AZ535,IF(AND(Weekly[[#This Row],[V Odds &lt;]]&lt;&gt;"",Weekly[[#This Row],[Actual]]=FALSE),AZ535+Weekly[[#This Row],[V Odds &lt;]]-1,IF(AND(Weekly[[#This Row],[H Odds &lt;]]&lt;&gt;"",Weekly[[#This Row],[Actual]]=TRUE),AZ535+Weekly[[#This Row],[H Odds &lt;]]-1,AZ535-1)))</f>
        <v>92.96999999999997</v>
      </c>
      <c r="BA536" s="38">
        <f>IF(Weekly[[#This Row],[H Odds &lt;]]="",BA535,IF(AND(Weekly[[#This Row],[H Odds &lt;]]&lt;&gt;"",Weekly[[#This Row],[SVC_P]]=TRUE,Weekly[[#This Row],[Actual]]=TRUE),BA535+Weekly[[#This Row],[H Odds &lt;]]-1,IF(AND(Weekly[[#This Row],[H Odds &lt;]]&lt;&gt;"",Weekly[[#This Row],[SVC_P]]=TRUE,Weekly[[#This Row],[Actual]]=FALSE),BA535-1,BA535)))</f>
        <v>75.589999999999989</v>
      </c>
      <c r="BB536" s="38">
        <f>IF(Weekly[[#This Row],[H Odds &lt;]]="",BB535,IF(AND(Weekly[[#This Row],[H Odds &lt;]]&lt;&gt;"",Weekly[[#This Row],[ADBC_P]]=TRUE,Weekly[[#This Row],[Actual]]=TRUE),BB535+Weekly[[#This Row],[H Odds &lt;]]-1,IF(AND(Weekly[[#This Row],[H Odds &lt;]]&lt;&gt;"",Weekly[[#This Row],[ADBC_P]]=TRUE,Weekly[[#This Row],[Actual]]=FALSE),BB535-1,BB535)))</f>
        <v>47.41</v>
      </c>
      <c r="BC536" s="38">
        <f>IF(Weekly[[#This Row],[H Odds &lt;]]="",BC535,IF(AND(Weekly[[#This Row],[H Odds &lt;]]&lt;&gt;"",Weekly[[#This Row],[RFC_P]]=TRUE,Weekly[[#This Row],[Actual]]=TRUE),BC535+Weekly[[#This Row],[H Odds &lt;]]-1,IF(AND(Weekly[[#This Row],[H Odds &lt;]]&lt;&gt;"",Weekly[[#This Row],[RFC_P]]=TRUE,Weekly[[#This Row],[Actual]]=FALSE),BC535-1,BC535)))</f>
        <v>49.109999999999992</v>
      </c>
      <c r="BD536" s="38">
        <f>IF(Weekly[[#This Row],[H Odds &lt;]]="",BD535,IF(AND(Weekly[[#This Row],[H Odds &lt;]]&lt;&gt;"",Weekly[[#This Row],[GBC_P]]=TRUE,Weekly[[#This Row],[Actual]]=TRUE),BD535+Weekly[[#This Row],[H Odds &lt;]]-1,IF(AND(Weekly[[#This Row],[H Odds &lt;]]&lt;&gt;"",Weekly[[#This Row],[GBC_P]]=TRUE,Weekly[[#This Row],[Actual]]=FALSE),BD535-1,BD535)))</f>
        <v>50.110000000000007</v>
      </c>
      <c r="BE536" s="38">
        <f>IF(Weekly[[#This Row],[H Odds &lt;]]="",BE535,IF(AND(Weekly[[#This Row],[H Odds &lt;]]&lt;&gt;"",Weekly[[#This Row],[HGBC_P]]=TRUE,Weekly[[#This Row],[Actual]]=TRUE),BE535+Weekly[[#This Row],[H Odds &lt;]]-1,IF(AND(Weekly[[#This Row],[H Odds &lt;]]&lt;&gt;"",Weekly[[#This Row],[HGBC_P]]=TRUE,Weekly[[#This Row],[Actual]]=FALSE),BE535-1,BE535)))</f>
        <v>53.459999999999994</v>
      </c>
      <c r="BF536" s="38">
        <f>IF(Weekly[[#This Row],[H Odds &lt;]]="",BF535,IF(AND(Weekly[[#This Row],[H Odds &lt;]]&lt;&gt;"",Weekly[[#This Row],[XGB_P]]=TRUE,Weekly[[#This Row],[Actual]]=TRUE),BF535+Weekly[[#This Row],[H Odds &lt;]]-1,IF(AND(Weekly[[#This Row],[H Odds &lt;]]&lt;&gt;"",Weekly[[#This Row],[XGB_P]]=TRUE,Weekly[[#This Row],[Actual]]=FALSE),BF535-1,BF535)))</f>
        <v>59.08</v>
      </c>
      <c r="BG536" s="38">
        <f>IF(Weekly[[#This Row],[H Odds &lt;]]="",BG535,IF(AND(Weekly[[#This Row],[H Odds &lt;]]&lt;&gt;"",Weekly[[#This Row],[QDA_P]]=TRUE,Weekly[[#This Row],[Actual]]=TRUE),BG535+Weekly[[#This Row],[H Odds &lt;]]-1,IF(AND(Weekly[[#This Row],[H Odds &lt;]]&lt;&gt;"",Weekly[[#This Row],[QDA_P]]=TRUE,Weekly[[#This Row],[Actual]]=FALSE),BG535-1,BG535)))</f>
        <v>45.429999999999993</v>
      </c>
      <c r="BH536" s="38">
        <f>IF(Weekly[[#This Row],[H Odds &lt;]]="",BH535,IF(AND(Weekly[[#This Row],[H Odds &lt;]]&lt;&gt;"",Weekly[[#This Row],[KNC_P]]=TRUE,Weekly[[#This Row],[Actual]]=TRUE),BH535+Weekly[[#This Row],[H Odds &lt;]]-1,IF(AND(Weekly[[#This Row],[H Odds &lt;]]&lt;&gt;"",Weekly[[#This Row],[KNC_P]]=TRUE,Weekly[[#This Row],[Actual]]=FALSE),BH535-1,BH535)))</f>
        <v>53.499999999999993</v>
      </c>
      <c r="BI536" s="38">
        <f>IF(Weekly[[#This Row],[H Odds &lt;]]="",BI535,IF(AND(Weekly[[#This Row],[H Odds &lt;]]&lt;&gt;"",Weekly[[#This Row],[TRUES]]&gt;0,Weekly[[#This Row],[Actual]]=TRUE),BI535+Weekly[[#This Row],[H Odds &lt;]]-1,IF(AND(Weekly[[#This Row],[H Odds &lt;]]&lt;&gt;"",Weekly[[#This Row],[TRUES]]=0),BI535,BI535-1)))</f>
        <v>73.589999999999989</v>
      </c>
      <c r="BJ536" s="38">
        <f>IF(Weekly[[#This Row],[H Odds &lt;]]="",BJ535,IF(AND(Weekly[[#This Row],[H Odds &lt;]]&lt;&gt;"",Weekly[[#This Row],[Actual]]=TRUE),BJ535+Weekly[[#This Row],[H Odds &lt;]]-1,IF(AND(Weekly[[#This Row],[H Odds &lt;]]&lt;&gt;"",Weekly[[#This Row],[Actual]]=FALSE),BJ535-1,BJ535)))</f>
        <v>75.489999999999995</v>
      </c>
      <c r="BK536" s="58">
        <f>IF(AND(Weekly[[#This Row],[TRUES]]&gt;4,Weekly[[#This Row],[Actual]]=TRUE),BK535+Weekly[[#This Row],[BF H Odds]]-1,IF(AND(Weekly[[#This Row],[FALSES]]&gt;4,Weekly[[#This Row],[Actual]]=FALSE),BK535+Weekly[[#This Row],[BF V Odds]]-1,IF(AND(Weekly[[#This Row],[TRUES]]&gt;4,Weekly[[#This Row],[Actual]]=FALSE),BK535-1,IF(AND(Weekly[[#This Row],[FALSES]]&gt;4,Weekly[[#This Row],[Actual]]=TRUE),BK535-1,BK535))))</f>
        <v>-1.2899999999999705</v>
      </c>
      <c r="BL536" s="58">
        <f>IF(AND(Weekly[[#This Row],[TRUES]]&gt;5,Weekly[[#This Row],[Actual]]=TRUE),BL535+Weekly[[#This Row],[BF H Odds]]-1,IF(AND(Weekly[[#This Row],[FALSES]]&gt;5,Weekly[[#This Row],[Actual]]=FALSE),BL535+Weekly[[#This Row],[BF V Odds]]-1,IF(AND(Weekly[[#This Row],[TRUES]]&gt;5,Weekly[[#This Row],[Actual]]=FALSE),BL535-1,IF(AND(Weekly[[#This Row],[FALSES]]&gt;5,Weekly[[#This Row],[Actual]]=TRUE),BL535-1,BL535))))</f>
        <v>5.8300000000000205</v>
      </c>
      <c r="BM536" s="58">
        <f>IF(AND(Weekly[[#This Row],[TRUES]]&gt;6,Weekly[[#This Row],[Actual]]=TRUE),BM535+Weekly[[#This Row],[BF H Odds]]-1,IF(AND(Weekly[[#This Row],[FALSES]]&gt;6,Weekly[[#This Row],[Actual]]=FALSE),BM535+Weekly[[#This Row],[BF V Odds]]-1,IF(AND(Weekly[[#This Row],[TRUES]]&gt;6,Weekly[[#This Row],[Actual]]=FALSE),BM535-1,IF(AND(Weekly[[#This Row],[FALSES]]&gt;6,Weekly[[#This Row],[Actual]]=TRUE),BM535-1,BM535))))</f>
        <v>37.140000000000008</v>
      </c>
    </row>
    <row r="537" spans="1:65" x14ac:dyDescent="0.25">
      <c r="A537" s="34"/>
      <c r="B537" s="10">
        <v>44310</v>
      </c>
      <c r="C537" s="17" t="s">
        <v>36</v>
      </c>
      <c r="D537" s="15" t="s">
        <v>34</v>
      </c>
      <c r="E537" t="b">
        <v>1</v>
      </c>
      <c r="F537" t="b">
        <v>1</v>
      </c>
      <c r="G537" t="b">
        <v>1</v>
      </c>
      <c r="H537" t="b">
        <v>1</v>
      </c>
      <c r="I537" t="b">
        <v>0</v>
      </c>
      <c r="J537" t="b">
        <v>0</v>
      </c>
      <c r="K537" t="b">
        <v>1</v>
      </c>
      <c r="L537" t="b">
        <v>0</v>
      </c>
      <c r="O537" t="str">
        <f>IF(Weekly[[#This Row],[H/V]]="H",Weekly[[#This Row],[BF H Odds]],IF(Weekly[[#This Row],[H/V]]="V",Weekly[[#This Row],[BF V Odds]],""))</f>
        <v/>
      </c>
      <c r="P537" t="b">
        <v>0</v>
      </c>
      <c r="R537" s="35">
        <f>IFERROR(IF(Weekly[[#This Row],[Won Bet?]]="yes",R536+(Weekly[[#This Row],[BF Odds]]*Weekly[[#This Row],[BF Stake]])-Weekly[[#This Row],[BF Stake]],R536-Weekly[[#This Row],[BF Stake]]),R536)</f>
        <v>1075.8495000000005</v>
      </c>
      <c r="S537" s="35">
        <f>IFERROR(IF(Weekly[[#This Row],[Won Bet?]]="yes",S536+(((Weekly[[#This Row],[BF Odds]]*Weekly[[#This Row],[BF Stake]])-Weekly[[#This Row],[BF Stake]])*0.95),S536-Weekly[[#This Row],[BF Stake]]),S536)</f>
        <v>1004.5831400000002</v>
      </c>
      <c r="T537">
        <v>2.38</v>
      </c>
      <c r="U537">
        <v>1.71</v>
      </c>
      <c r="V537" s="24">
        <f>IF(Weekly[[#This Row],[Actual]]="","",IF(AND(Weekly[[#This Row],[SVC_P]]=Weekly[[#This Row],[Actual]],Weekly[[#This Row],[SVC_P]]=TRUE),V536+Weekly[[#This Row],[BF H Odds]]-1,IF(AND(Weekly[[#This Row],[SVC_P]]=Weekly[[#This Row],[Actual]],Weekly[[#This Row],[SVC_P]]=FALSE),V536+Weekly[[#This Row],[BF V Odds]]-1,V536-1)))</f>
        <v>47.170000000000044</v>
      </c>
      <c r="W537" s="24">
        <f>IF(Weekly[[#This Row],[Actual]]="","",IF(AND(Weekly[[#This Row],[SVC_P]]=FALSE,Weekly[[#This Row],[Actual]]=TRUE),W536+Weekly[[#This Row],[BF H Odds]]-1,IF(AND(Weekly[[#This Row],[SVC_P]]=TRUE,Weekly[[#This Row],[Actual]]=FALSE,),W536+Weekly[[#This Row],[BF V Odds]]-1,W536-1)))</f>
        <v>-445.84000000000003</v>
      </c>
      <c r="X537" s="24">
        <f>IF(Weekly[[#This Row],[Actual]]="","",IF(AND(Weekly[[#This Row],[ADBC_P]]=Weekly[[#This Row],[Actual]],Weekly[[#This Row],[ADBC_P]]=TRUE),X536+Weekly[[#This Row],[BF H Odds]]-1,IF(AND(Weekly[[#This Row],[ADBC_P]]=Weekly[[#This Row],[Actual]],Weekly[[#This Row],[ADBC_P]]=FALSE),X536+Weekly[[#This Row],[BF V Odds]]-1,X536-1)))</f>
        <v>7.2200000000000202</v>
      </c>
      <c r="Y537" s="24">
        <f>IF(Weekly[[#This Row],[Actual]]="","",IF(AND(Weekly[[#This Row],[ADBC_P]]=FALSE,Weekly[[#This Row],[Actual]]=TRUE),Y536+Weekly[[#This Row],[BF H Odds]]-1,IF(AND(Weekly[[#This Row],[ADBC_P]]=TRUE,Weekly[[#This Row],[Actual]]=FALSE),Y536+Weekly[[#This Row],[BF V Odds]]-1,Y536-1)))</f>
        <v>65.529999999999973</v>
      </c>
      <c r="Z537" s="24">
        <f>IF(Weekly[[#This Row],[Actual]]="","",IF(AND(Weekly[[#This Row],[RFC_P]]=Weekly[[#This Row],[Actual]],Weekly[[#This Row],[RFC_P]]=TRUE),Z536+Weekly[[#This Row],[BF H Odds]]-1,IF(AND(Weekly[[#This Row],[RFC_P]]=Weekly[[#This Row],[Actual]],Weekly[[#This Row],[RFC_P]]=FALSE),Z536+Weekly[[#This Row],[BF V Odds]]-1,Z536-1)))</f>
        <v>27.960000000000008</v>
      </c>
      <c r="AA537" s="24">
        <f>IF(Weekly[[#This Row],[Actual]]="","",IF(AND(Weekly[[#This Row],[RFC_P]]=FALSE,Weekly[[#This Row],[Actual]]=TRUE),AA536+Weekly[[#This Row],[BF H Odds]]-1,IF(AND(Weekly[[#This Row],[RFC_P]]=TRUE,Weekly[[#This Row],[Actual]]=FALSE),AA536+Weekly[[#This Row],[BF V Odds]]-1,AA536-1)))</f>
        <v>44.789999999999978</v>
      </c>
      <c r="AB537" s="24">
        <f>IF(Weekly[[#This Row],[Actual]]="","",IF(AND(Weekly[[#This Row],[GBC_P]]=Weekly[[#This Row],[Actual]],Weekly[[#This Row],[GBC_P]]=TRUE),AB536+Weekly[[#This Row],[BF H Odds]]-1,IF(AND(Weekly[[#This Row],[GBC_P]]=Weekly[[#This Row],[Actual]],Weekly[[#This Row],[GBC_P]]=FALSE),AB536+Weekly[[#This Row],[BF V Odds]]-1,AB536-1)))</f>
        <v>4.100000000000005</v>
      </c>
      <c r="AC537" s="24">
        <f>IF(Weekly[[#This Row],[Actual]]="","",IF(AND(Weekly[[#This Row],[GBC_P]]=FALSE,Weekly[[#This Row],[Actual]]=TRUE),AC536+Weekly[[#This Row],[BF H Odds]]-1,IF(AND(Weekly[[#This Row],[GBC_P]]=TRUE,Weekly[[#This Row],[Actual]]=FALSE),AC536+Weekly[[#This Row],[BF V Odds]]-1,AC536-1)))</f>
        <v>68.649999999999935</v>
      </c>
      <c r="AD537" s="24">
        <f>IF(Weekly[[#This Row],[Actual]]="","",IF(AND(Weekly[[#This Row],[HGBC_P]]=Weekly[[#This Row],[Actual]],Weekly[[#This Row],[HGBC_P]]=TRUE),AD536+Weekly[[#This Row],[BF H Odds]]-1,IF(AND(Weekly[[#This Row],[HGBC_P]]=Weekly[[#This Row],[Actual]],Weekly[[#This Row],[HGBC_P]]=FALSE),AD536+Weekly[[#This Row],[BF V Odds]]-1,AD536-1)))</f>
        <v>3.3400000000000247</v>
      </c>
      <c r="AE537" s="24">
        <f>IF(Weekly[[#This Row],[Actual]]="","",IF(AND(Weekly[[#This Row],[HGBC_P]]=FALSE,Weekly[[#This Row],[Actual]]=TRUE),AE536+Weekly[[#This Row],[BF H Odds]]-1,IF(AND(Weekly[[#This Row],[HGBC_P]]=TRUE,Weekly[[#This Row],[Actual]]=FALSE),AE536+Weekly[[#This Row],[BF V Odds]]-1,AE536-1)))</f>
        <v>69.409999999999968</v>
      </c>
      <c r="AF537" s="24">
        <f>IF(Weekly[[#This Row],[Actual]]="","",IF(AND(Weekly[[#This Row],[XGB_P]]=Weekly[[#This Row],[Actual]],Weekly[[#This Row],[XGB_P]]=TRUE),AF536+Weekly[[#This Row],[BF H Odds]]-1,IF(AND(Weekly[[#This Row],[XGB_P]]=Weekly[[#This Row],[Actual]],Weekly[[#This Row],[XGB_P]]=FALSE),AF536+Weekly[[#This Row],[BF V Odds]]-1,AF536-1)))</f>
        <v>30.560000000000016</v>
      </c>
      <c r="AG537" s="24">
        <f>IF(Weekly[[#This Row],[Actual]]="","",IF(AND(Weekly[[#This Row],[XGB_P]]=FALSE,Weekly[[#This Row],[Actual]]=TRUE),AG536+Weekly[[#This Row],[BF H Odds]]-1,IF(AND(Weekly[[#This Row],[XGB_P]]=TRUE,Weekly[[#This Row],[Actual]]=FALSE),AG536+Weekly[[#This Row],[BF V Odds]]-1,AG536-1)))</f>
        <v>42.19</v>
      </c>
      <c r="AH537" s="24">
        <f>IF(Weekly[[#This Row],[Actual]]="","",IF(AND(Weekly[[#This Row],[QDA_P]]=Weekly[[#This Row],[Actual]],Weekly[[#This Row],[QDA_P]]=TRUE),AH536+Weekly[[#This Row],[BF H Odds]]-1,IF(AND(Weekly[[#This Row],[QDA_P]]=Weekly[[#This Row],[Actual]],Weekly[[#This Row],[QDA_P]]=FALSE),AH536+Weekly[[#This Row],[BF V Odds]]-1,AH536-1)))</f>
        <v>-13.549999999999988</v>
      </c>
      <c r="AI537" s="24">
        <f>IF(Weekly[[#This Row],[Actual]]="","",IF(AND(Weekly[[#This Row],[QDA_P]]=FALSE,Weekly[[#This Row],[Actual]]=TRUE),AI536+Weekly[[#This Row],[BF H Odds]]-1,IF(AND(Weekly[[#This Row],[QDA_P]]=TRUE,Weekly[[#This Row],[Actual]]=FALSE),AI536+Weekly[[#This Row],[BF V Odds]]-1,AI536-1)))</f>
        <v>86.299999999999969</v>
      </c>
      <c r="AJ537" s="24">
        <f>IF(Weekly[[#This Row],[Actual]]="","",IF(AND(Weekly[[#This Row],[KNC_P]]=FALSE,Weekly[[#This Row],[Actual]]=TRUE),AJ536+Weekly[[#This Row],[BF H Odds]]-1,IF(AND(Weekly[[#This Row],[KNC_P]]=TRUE,Weekly[[#This Row],[Actual]]=FALSE),AJ536+Weekly[[#This Row],[BF V Odds]]-1,AJ536-1)))</f>
        <v>63.999999999999957</v>
      </c>
      <c r="AK537" s="24">
        <f>IF(Weekly[[#This Row],[Actual]]="","",IF(AND(Weekly[[#This Row],[KNC_P]]=FALSE,Weekly[[#This Row],[Actual]]=TRUE),AK536+Weekly[[#This Row],[BF H Odds]]-1,IF(AND(Weekly[[#This Row],[KNC_P]]=TRUE,Weekly[[#This Row],[Actual]]=FALSE),AK536+Weekly[[#This Row],[BF V Odds]]-1,AK536-1)))</f>
        <v>62.899999999999949</v>
      </c>
      <c r="AL537" s="30">
        <f>IF(Weekly[[#This Row],[Actual]]="","",COUNTIF(Weekly[[#This Row],[SVC_P]:[QDA_P]],TRUE))</f>
        <v>5</v>
      </c>
      <c r="AM537" s="30">
        <f>IF(Weekly[[#This Row],[Actual]]="","",COUNTIF(Weekly[[#This Row],[SVC_P]:[QDA_P]],FALSE))</f>
        <v>2</v>
      </c>
      <c r="AN537" s="36" t="str">
        <f>IF(AND(Weekly[[#This Row],[BF V Odds]]&gt;$BO$6,Weekly[[#This Row],[BF V Odds]] &lt; $BO$7),Weekly[[#This Row],[BF V Odds]],"")</f>
        <v/>
      </c>
      <c r="AO537" s="36" t="str">
        <f>IF(AND(Weekly[[#This Row],[BF H Odds]]&gt;$BO$6, Weekly[[#This Row],[BF H Odds]] &lt; $BO$7),Weekly[[#This Row],[BF H Odds]],"")</f>
        <v/>
      </c>
      <c r="AP537" s="37">
        <f>IF(AND(Weekly[[#This Row],[V Odds &lt;]]="",Weekly[[#This Row],[H Odds &lt;]]=""),AP536,IF(AND(Weekly[[#This Row],[H Odds &lt;]]&lt;&gt;"",Weekly[[#This Row],[SVC_P]]=TRUE,Weekly[[#This Row],[Actual]]=TRUE),AP536+Weekly[[#This Row],[H Odds &lt;]]-1,IF(AND(Weekly[[#This Row],[V Odds &lt;]]&lt;&gt;"",Weekly[[#This Row],[SVC_P]]=FALSE,Weekly[[#This Row],[Actual]]=FALSE),AP536+Weekly[[#This Row],[V Odds &lt;]]-1,IF(AND(Weekly[[#This Row],[V Odds &lt;]]&lt;&gt;"",Weekly[[#This Row],[SVC_P]]=FALSE,Weekly[[#This Row],[Actual]]=TRUE),AP536-1,IF(AND(Weekly[[#This Row],[H Odds &lt;]]&lt;&gt;"",Weekly[[#This Row],[SVC_P]]=TRUE,Weekly[[#This Row],[Actual]]=FALSE),AP536-1,AP536)))))</f>
        <v>76.63000000000001</v>
      </c>
      <c r="AQ537" s="37">
        <f>IF(AND(Weekly[[#This Row],[V Odds &lt;]]="",Weekly[[#This Row],[H Odds &lt;]]=""),AQ536,IF(AND(Weekly[[#This Row],[H Odds &lt;]]&lt;&gt;"",Weekly[[#This Row],[ADBC_P]]=TRUE,Weekly[[#This Row],[Actual]]=TRUE),AQ536+Weekly[[#This Row],[H Odds &lt;]]-1,IF(AND(Weekly[[#This Row],[V Odds &lt;]]&lt;&gt;"",Weekly[[#This Row],[ADBC_P]]=FALSE,Weekly[[#This Row],[Actual]]=FALSE),AQ536+Weekly[[#This Row],[V Odds &lt;]]-1,IF(AND(Weekly[[#This Row],[V Odds &lt;]]&lt;&gt;"",Weekly[[#This Row],[ADBC_P]]=FALSE,Weekly[[#This Row],[Actual]]=TRUE),AQ536-1,IF(AND(Weekly[[#This Row],[H Odds &lt;]]&lt;&gt;"",Weekly[[#This Row],[ADBC_P]]=TRUE,Weekly[[#This Row],[Actual]]=FALSE),AQ536-1,AQ536)))))</f>
        <v>48.33</v>
      </c>
      <c r="AR537" s="37">
        <f>IF(AND(Weekly[[#This Row],[V Odds &lt;]]="",Weekly[[#This Row],[H Odds &lt;]]=""),AR536,IF(AND(Weekly[[#This Row],[H Odds &lt;]]&lt;&gt;"",Weekly[[#This Row],[RFC_P]]=TRUE,Weekly[[#This Row],[Actual]]=TRUE),AR536+Weekly[[#This Row],[H Odds &lt;]]-1,IF(AND(Weekly[[#This Row],[V Odds &lt;]]&lt;&gt;"",Weekly[[#This Row],[RFC_P]]=FALSE,Weekly[[#This Row],[Actual]]=FALSE),AR536+Weekly[[#This Row],[V Odds &lt;]]-1,IF(AND(Weekly[[#This Row],[V Odds &lt;]]&lt;&gt;"",Weekly[[#This Row],[RFC_P]]=FALSE,Weekly[[#This Row],[Actual]]=TRUE),AR536-1,IF(AND(Weekly[[#This Row],[H Odds &lt;]]&lt;&gt;"",Weekly[[#This Row],[RFC_P]]=TRUE,Weekly[[#This Row],[Actual]]=FALSE),AR536-1,AR536)))))</f>
        <v>67.439999999999984</v>
      </c>
      <c r="AS537" s="37">
        <f>IF(AND(Weekly[[#This Row],[V Odds &lt;]]="",Weekly[[#This Row],[H Odds &lt;]]=""),AS536,IF(AND(Weekly[[#This Row],[H Odds &lt;]]&lt;&gt;"",Weekly[[#This Row],[GBC_P]]=TRUE,Weekly[[#This Row],[Actual]]=TRUE),AS536+Weekly[[#This Row],[H Odds &lt;]]-1,IF(AND(Weekly[[#This Row],[V Odds &lt;]]&lt;&gt;"",Weekly[[#This Row],[GBC_P]]=FALSE,Weekly[[#This Row],[Actual]]=FALSE),AS536+Weekly[[#This Row],[V Odds &lt;]]-1,IF(AND(Weekly[[#This Row],[V Odds &lt;]]&lt;&gt;"",Weekly[[#This Row],[GBC_P]]=FALSE,Weekly[[#This Row],[Actual]]=TRUE),AS536-1,IF(AND(Weekly[[#This Row],[H Odds &lt;]]&lt;&gt;"",Weekly[[#This Row],[GBC_P]]=TRUE,Weekly[[#This Row],[Actual]]=FALSE),AS536-1,AS536)))))</f>
        <v>55.78</v>
      </c>
      <c r="AT537" s="37">
        <f>IF(AND(Weekly[[#This Row],[V Odds &lt;]]="",Weekly[[#This Row],[H Odds &lt;]]=""),AT536,IF(AND(Weekly[[#This Row],[H Odds &lt;]]&lt;&gt;"",Weekly[[#This Row],[HGBC_P]]=TRUE,Weekly[[#This Row],[Actual]]=TRUE),AT536+Weekly[[#This Row],[H Odds &lt;]]-1,IF(AND(Weekly[[#This Row],[V Odds &lt;]]&lt;&gt;"",Weekly[[#This Row],[HGBC_P]]=FALSE,Weekly[[#This Row],[Actual]]=FALSE),AT536+Weekly[[#This Row],[V Odds &lt;]]-1,IF(AND(Weekly[[#This Row],[V Odds &lt;]]&lt;&gt;"",Weekly[[#This Row],[HGBC_P]]=FALSE,Weekly[[#This Row],[Actual]]=TRUE),AT536-1,IF(AND(Weekly[[#This Row],[H Odds &lt;]]&lt;&gt;"",Weekly[[#This Row],[HGBC_P]]=TRUE,Weekly[[#This Row],[Actual]]=FALSE),AT536-1,AT536)))))</f>
        <v>51.16</v>
      </c>
      <c r="AU537" s="37">
        <f>IF(AND(Weekly[[#This Row],[V Odds &lt;]]="",Weekly[[#This Row],[H Odds &lt;]]=""),AU536,IF(AND(Weekly[[#This Row],[H Odds &lt;]]&lt;&gt;"",Weekly[[#This Row],[XGB_P]]=TRUE,Weekly[[#This Row],[Actual]]=TRUE),AU536+Weekly[[#This Row],[H Odds &lt;]]-1,IF(AND(Weekly[[#This Row],[V Odds &lt;]]&lt;&gt;"",Weekly[[#This Row],[XGB_P]]=FALSE,Weekly[[#This Row],[Actual]]=FALSE),AU536+Weekly[[#This Row],[V Odds &lt;]]-1,IF(AND(Weekly[[#This Row],[V Odds &lt;]]&lt;&gt;"",Weekly[[#This Row],[XGB_P]]=FALSE,Weekly[[#This Row],[Actual]]=TRUE),AU536-1,IF(AND(Weekly[[#This Row],[H Odds &lt;]]&lt;&gt;"",Weekly[[#This Row],[XGB_P]]=TRUE,Weekly[[#This Row],[Actual]]=FALSE),AU536-1,AU536)))))</f>
        <v>62.760000000000005</v>
      </c>
      <c r="AV537" s="37">
        <f>IF(AND(Weekly[[#This Row],[V Odds &lt;]]="",Weekly[[#This Row],[H Odds &lt;]]=""),AV536,IF(AND(Weekly[[#This Row],[H Odds &lt;]]&lt;&gt;"",Weekly[[#This Row],[QDA_P]]=TRUE,Weekly[[#This Row],[Actual]]=TRUE),AV536+Weekly[[#This Row],[H Odds &lt;]]-1,IF(AND(Weekly[[#This Row],[V Odds &lt;]]&lt;&gt;"",Weekly[[#This Row],[QDA_P]]=FALSE,Weekly[[#This Row],[Actual]]=FALSE),AV536+Weekly[[#This Row],[V Odds &lt;]]-1,IF(AND(Weekly[[#This Row],[V Odds &lt;]]&lt;&gt;"",Weekly[[#This Row],[QDA_P]]=FALSE,Weekly[[#This Row],[Actual]]=TRUE),AV536-1,IF(AND(Weekly[[#This Row],[H Odds &lt;]]&lt;&gt;"",Weekly[[#This Row],[QDA_P]]=TRUE,Weekly[[#This Row],[Actual]]=FALSE),AV536-1,AV536)))))</f>
        <v>57.299999999999983</v>
      </c>
      <c r="AW537" s="37">
        <f>IF(AND(Weekly[[#This Row],[H Odds &lt;]]="",Weekly[[#This Row],[V Odds &lt;]]=""),AW536,IF(AND(Weekly[[#This Row],[KNC_P]]=Weekly[[#This Row],[Actual]],Weekly[[#This Row],[KNC_P]]=TRUE),AW536+Weekly[[#This Row],[BF H Odds]]-1,IF(AND(Weekly[[#This Row],[KNC_P]]=Weekly[[#This Row],[Actual]],Weekly[[#This Row],[KNC_P]]=FALSE),AW536+Weekly[[#This Row],[BF V Odds]]-1,AW536-1)))</f>
        <v>48.580000000000005</v>
      </c>
      <c r="AX537" s="37">
        <f>IF(AND(Weekly[[#This Row],[V Odds &lt;]]="",Weekly[[#This Row],[H Odds &lt;]]=""),AX536,IF(AND(Weekly[[#This Row],[V Odds &lt;]]&lt;&gt;"",Weekly[[#This Row],[FALSES]]&gt;0,Weekly[[#This Row],[Actual]]=FALSE),AX536+Weekly[[#This Row],[V Odds &lt;]]-1,IF(AND(Weekly[[#This Row],[H Odds &lt;]]&lt;&gt;"",Weekly[[#This Row],[TRUES]]&gt;0,Weekly[[#This Row],[Actual]]=TRUE),AX536+Weekly[[#This Row],[H Odds &lt;]]-1,IF(AND(Weekly[[#This Row],[V Odds &lt;]]&lt;&gt;"",Weekly[[#This Row],[FALSES]]=0),AX536,IF(AND(Weekly[[#This Row],[H Odds &lt;]]&lt;&gt;"",Weekly[[#This Row],[TRUES]]=0),AX536,AX536-1)))))</f>
        <v>102.49999999999996</v>
      </c>
      <c r="AY537" s="37">
        <f>IF(AND(Weekly[[#This Row],[V Odds &lt;]]="",Weekly[[#This Row],[H Odds &lt;]]=""),AY536,IF(AND(Weekly[[#This Row],[V Odds &lt;]]&lt;&gt;"",Weekly[[#This Row],[FALSES]]&gt;0,Weekly[[#This Row],[Actual]]=FALSE),AY536+((Weekly[[#This Row],[V Odds &lt;]]-1)*0.92),IF(AND(Weekly[[#This Row],[H Odds &lt;]]&lt;&gt;"",Weekly[[#This Row],[TRUES]]&gt;0,Weekly[[#This Row],[Actual]]=TRUE),AY536+((Weekly[[#This Row],[H Odds &lt;]]-1)*0.92),IF(AND(Weekly[[#This Row],[V Odds &lt;]]&lt;&gt;"",Weekly[[#This Row],[FALSES]]=0),AY536,IF(AND(Weekly[[#This Row],[H Odds &lt;]]&lt;&gt;"",Weekly[[#This Row],[TRUES]]=0),AY536,AY536-1)))))</f>
        <v>91.100000000000023</v>
      </c>
      <c r="AZ537" s="37">
        <f>IF(AND(Weekly[[#This Row],[V Odds &lt;]]="",Weekly[[#This Row],[H Odds &lt;]]=""),AZ536,IF(AND(Weekly[[#This Row],[V Odds &lt;]]&lt;&gt;"",Weekly[[#This Row],[Actual]]=FALSE),AZ536+Weekly[[#This Row],[V Odds &lt;]]-1,IF(AND(Weekly[[#This Row],[H Odds &lt;]]&lt;&gt;"",Weekly[[#This Row],[Actual]]=TRUE),AZ536+Weekly[[#This Row],[H Odds &lt;]]-1,AZ536-1)))</f>
        <v>92.96999999999997</v>
      </c>
      <c r="BA537" s="38">
        <f>IF(Weekly[[#This Row],[H Odds &lt;]]="",BA536,IF(AND(Weekly[[#This Row],[H Odds &lt;]]&lt;&gt;"",Weekly[[#This Row],[SVC_P]]=TRUE,Weekly[[#This Row],[Actual]]=TRUE),BA536+Weekly[[#This Row],[H Odds &lt;]]-1,IF(AND(Weekly[[#This Row],[H Odds &lt;]]&lt;&gt;"",Weekly[[#This Row],[SVC_P]]=TRUE,Weekly[[#This Row],[Actual]]=FALSE),BA536-1,BA536)))</f>
        <v>75.589999999999989</v>
      </c>
      <c r="BB537" s="38">
        <f>IF(Weekly[[#This Row],[H Odds &lt;]]="",BB536,IF(AND(Weekly[[#This Row],[H Odds &lt;]]&lt;&gt;"",Weekly[[#This Row],[ADBC_P]]=TRUE,Weekly[[#This Row],[Actual]]=TRUE),BB536+Weekly[[#This Row],[H Odds &lt;]]-1,IF(AND(Weekly[[#This Row],[H Odds &lt;]]&lt;&gt;"",Weekly[[#This Row],[ADBC_P]]=TRUE,Weekly[[#This Row],[Actual]]=FALSE),BB536-1,BB536)))</f>
        <v>47.41</v>
      </c>
      <c r="BC537" s="38">
        <f>IF(Weekly[[#This Row],[H Odds &lt;]]="",BC536,IF(AND(Weekly[[#This Row],[H Odds &lt;]]&lt;&gt;"",Weekly[[#This Row],[RFC_P]]=TRUE,Weekly[[#This Row],[Actual]]=TRUE),BC536+Weekly[[#This Row],[H Odds &lt;]]-1,IF(AND(Weekly[[#This Row],[H Odds &lt;]]&lt;&gt;"",Weekly[[#This Row],[RFC_P]]=TRUE,Weekly[[#This Row],[Actual]]=FALSE),BC536-1,BC536)))</f>
        <v>49.109999999999992</v>
      </c>
      <c r="BD537" s="38">
        <f>IF(Weekly[[#This Row],[H Odds &lt;]]="",BD536,IF(AND(Weekly[[#This Row],[H Odds &lt;]]&lt;&gt;"",Weekly[[#This Row],[GBC_P]]=TRUE,Weekly[[#This Row],[Actual]]=TRUE),BD536+Weekly[[#This Row],[H Odds &lt;]]-1,IF(AND(Weekly[[#This Row],[H Odds &lt;]]&lt;&gt;"",Weekly[[#This Row],[GBC_P]]=TRUE,Weekly[[#This Row],[Actual]]=FALSE),BD536-1,BD536)))</f>
        <v>50.110000000000007</v>
      </c>
      <c r="BE537" s="38">
        <f>IF(Weekly[[#This Row],[H Odds &lt;]]="",BE536,IF(AND(Weekly[[#This Row],[H Odds &lt;]]&lt;&gt;"",Weekly[[#This Row],[HGBC_P]]=TRUE,Weekly[[#This Row],[Actual]]=TRUE),BE536+Weekly[[#This Row],[H Odds &lt;]]-1,IF(AND(Weekly[[#This Row],[H Odds &lt;]]&lt;&gt;"",Weekly[[#This Row],[HGBC_P]]=TRUE,Weekly[[#This Row],[Actual]]=FALSE),BE536-1,BE536)))</f>
        <v>53.459999999999994</v>
      </c>
      <c r="BF537" s="38">
        <f>IF(Weekly[[#This Row],[H Odds &lt;]]="",BF536,IF(AND(Weekly[[#This Row],[H Odds &lt;]]&lt;&gt;"",Weekly[[#This Row],[XGB_P]]=TRUE,Weekly[[#This Row],[Actual]]=TRUE),BF536+Weekly[[#This Row],[H Odds &lt;]]-1,IF(AND(Weekly[[#This Row],[H Odds &lt;]]&lt;&gt;"",Weekly[[#This Row],[XGB_P]]=TRUE,Weekly[[#This Row],[Actual]]=FALSE),BF536-1,BF536)))</f>
        <v>59.08</v>
      </c>
      <c r="BG537" s="38">
        <f>IF(Weekly[[#This Row],[H Odds &lt;]]="",BG536,IF(AND(Weekly[[#This Row],[H Odds &lt;]]&lt;&gt;"",Weekly[[#This Row],[QDA_P]]=TRUE,Weekly[[#This Row],[Actual]]=TRUE),BG536+Weekly[[#This Row],[H Odds &lt;]]-1,IF(AND(Weekly[[#This Row],[H Odds &lt;]]&lt;&gt;"",Weekly[[#This Row],[QDA_P]]=TRUE,Weekly[[#This Row],[Actual]]=FALSE),BG536-1,BG536)))</f>
        <v>45.429999999999993</v>
      </c>
      <c r="BH537" s="38">
        <f>IF(Weekly[[#This Row],[H Odds &lt;]]="",BH536,IF(AND(Weekly[[#This Row],[H Odds &lt;]]&lt;&gt;"",Weekly[[#This Row],[KNC_P]]=TRUE,Weekly[[#This Row],[Actual]]=TRUE),BH536+Weekly[[#This Row],[H Odds &lt;]]-1,IF(AND(Weekly[[#This Row],[H Odds &lt;]]&lt;&gt;"",Weekly[[#This Row],[KNC_P]]=TRUE,Weekly[[#This Row],[Actual]]=FALSE),BH536-1,BH536)))</f>
        <v>53.499999999999993</v>
      </c>
      <c r="BI537" s="38">
        <f>IF(Weekly[[#This Row],[H Odds &lt;]]="",BI536,IF(AND(Weekly[[#This Row],[H Odds &lt;]]&lt;&gt;"",Weekly[[#This Row],[TRUES]]&gt;0,Weekly[[#This Row],[Actual]]=TRUE),BI536+Weekly[[#This Row],[H Odds &lt;]]-1,IF(AND(Weekly[[#This Row],[H Odds &lt;]]&lt;&gt;"",Weekly[[#This Row],[TRUES]]=0),BI536,BI536-1)))</f>
        <v>73.589999999999989</v>
      </c>
      <c r="BJ537" s="38">
        <f>IF(Weekly[[#This Row],[H Odds &lt;]]="",BJ536,IF(AND(Weekly[[#This Row],[H Odds &lt;]]&lt;&gt;"",Weekly[[#This Row],[Actual]]=TRUE),BJ536+Weekly[[#This Row],[H Odds &lt;]]-1,IF(AND(Weekly[[#This Row],[H Odds &lt;]]&lt;&gt;"",Weekly[[#This Row],[Actual]]=FALSE),BJ536-1,BJ536)))</f>
        <v>75.489999999999995</v>
      </c>
      <c r="BK537" s="58">
        <f>IF(AND(Weekly[[#This Row],[TRUES]]&gt;4,Weekly[[#This Row],[Actual]]=TRUE),BK536+Weekly[[#This Row],[BF H Odds]]-1,IF(AND(Weekly[[#This Row],[FALSES]]&gt;4,Weekly[[#This Row],[Actual]]=FALSE),BK536+Weekly[[#This Row],[BF V Odds]]-1,IF(AND(Weekly[[#This Row],[TRUES]]&gt;4,Weekly[[#This Row],[Actual]]=FALSE),BK536-1,IF(AND(Weekly[[#This Row],[FALSES]]&gt;4,Weekly[[#This Row],[Actual]]=TRUE),BK536-1,BK536))))</f>
        <v>-2.2899999999999707</v>
      </c>
      <c r="BL537" s="58">
        <f>IF(AND(Weekly[[#This Row],[TRUES]]&gt;5,Weekly[[#This Row],[Actual]]=TRUE),BL536+Weekly[[#This Row],[BF H Odds]]-1,IF(AND(Weekly[[#This Row],[FALSES]]&gt;5,Weekly[[#This Row],[Actual]]=FALSE),BL536+Weekly[[#This Row],[BF V Odds]]-1,IF(AND(Weekly[[#This Row],[TRUES]]&gt;5,Weekly[[#This Row],[Actual]]=FALSE),BL536-1,IF(AND(Weekly[[#This Row],[FALSES]]&gt;5,Weekly[[#This Row],[Actual]]=TRUE),BL536-1,BL536))))</f>
        <v>5.8300000000000205</v>
      </c>
      <c r="BM537" s="58">
        <f>IF(AND(Weekly[[#This Row],[TRUES]]&gt;6,Weekly[[#This Row],[Actual]]=TRUE),BM536+Weekly[[#This Row],[BF H Odds]]-1,IF(AND(Weekly[[#This Row],[FALSES]]&gt;6,Weekly[[#This Row],[Actual]]=FALSE),BM536+Weekly[[#This Row],[BF V Odds]]-1,IF(AND(Weekly[[#This Row],[TRUES]]&gt;6,Weekly[[#This Row],[Actual]]=FALSE),BM536-1,IF(AND(Weekly[[#This Row],[FALSES]]&gt;6,Weekly[[#This Row],[Actual]]=TRUE),BM536-1,BM536))))</f>
        <v>37.140000000000008</v>
      </c>
    </row>
    <row r="538" spans="1:65" x14ac:dyDescent="0.25">
      <c r="A538" s="34"/>
      <c r="B538" s="10">
        <v>44310</v>
      </c>
      <c r="C538" s="17" t="s">
        <v>21</v>
      </c>
      <c r="D538" s="15" t="s">
        <v>18</v>
      </c>
      <c r="E538" t="b">
        <v>1</v>
      </c>
      <c r="F538" t="b">
        <v>1</v>
      </c>
      <c r="G538" t="b">
        <v>0</v>
      </c>
      <c r="H538" t="b">
        <v>0</v>
      </c>
      <c r="I538" t="b">
        <v>0</v>
      </c>
      <c r="J538" t="b">
        <v>0</v>
      </c>
      <c r="K538" t="b">
        <v>1</v>
      </c>
      <c r="L538" t="b">
        <v>1</v>
      </c>
      <c r="O538" t="str">
        <f>IF(Weekly[[#This Row],[H/V]]="H",Weekly[[#This Row],[BF H Odds]],IF(Weekly[[#This Row],[H/V]]="V",Weekly[[#This Row],[BF V Odds]],""))</f>
        <v/>
      </c>
      <c r="P538" t="b">
        <v>1</v>
      </c>
      <c r="R538" s="35">
        <f>IFERROR(IF(Weekly[[#This Row],[Won Bet?]]="yes",R537+(Weekly[[#This Row],[BF Odds]]*Weekly[[#This Row],[BF Stake]])-Weekly[[#This Row],[BF Stake]],R537-Weekly[[#This Row],[BF Stake]]),R537)</f>
        <v>1075.8495000000005</v>
      </c>
      <c r="S538" s="35">
        <f>IFERROR(IF(Weekly[[#This Row],[Won Bet?]]="yes",S537+(((Weekly[[#This Row],[BF Odds]]*Weekly[[#This Row],[BF Stake]])-Weekly[[#This Row],[BF Stake]])*0.95),S537-Weekly[[#This Row],[BF Stake]]),S537)</f>
        <v>1004.5831400000002</v>
      </c>
      <c r="T538">
        <v>2.12</v>
      </c>
      <c r="U538">
        <v>1.87</v>
      </c>
      <c r="V538" s="24">
        <f>IF(Weekly[[#This Row],[Actual]]="","",IF(AND(Weekly[[#This Row],[SVC_P]]=Weekly[[#This Row],[Actual]],Weekly[[#This Row],[SVC_P]]=TRUE),V537+Weekly[[#This Row],[BF H Odds]]-1,IF(AND(Weekly[[#This Row],[SVC_P]]=Weekly[[#This Row],[Actual]],Weekly[[#This Row],[SVC_P]]=FALSE),V537+Weekly[[#This Row],[BF V Odds]]-1,V537-1)))</f>
        <v>48.040000000000042</v>
      </c>
      <c r="W538" s="24">
        <f>IF(Weekly[[#This Row],[Actual]]="","",IF(AND(Weekly[[#This Row],[SVC_P]]=FALSE,Weekly[[#This Row],[Actual]]=TRUE),W537+Weekly[[#This Row],[BF H Odds]]-1,IF(AND(Weekly[[#This Row],[SVC_P]]=TRUE,Weekly[[#This Row],[Actual]]=FALSE,),W537+Weekly[[#This Row],[BF V Odds]]-1,W537-1)))</f>
        <v>-446.84000000000003</v>
      </c>
      <c r="X538" s="24">
        <f>IF(Weekly[[#This Row],[Actual]]="","",IF(AND(Weekly[[#This Row],[ADBC_P]]=Weekly[[#This Row],[Actual]],Weekly[[#This Row],[ADBC_P]]=TRUE),X537+Weekly[[#This Row],[BF H Odds]]-1,IF(AND(Weekly[[#This Row],[ADBC_P]]=Weekly[[#This Row],[Actual]],Weekly[[#This Row],[ADBC_P]]=FALSE),X537+Weekly[[#This Row],[BF V Odds]]-1,X537-1)))</f>
        <v>8.0900000000000212</v>
      </c>
      <c r="Y538" s="24">
        <f>IF(Weekly[[#This Row],[Actual]]="","",IF(AND(Weekly[[#This Row],[ADBC_P]]=FALSE,Weekly[[#This Row],[Actual]]=TRUE),Y537+Weekly[[#This Row],[BF H Odds]]-1,IF(AND(Weekly[[#This Row],[ADBC_P]]=TRUE,Weekly[[#This Row],[Actual]]=FALSE),Y537+Weekly[[#This Row],[BF V Odds]]-1,Y537-1)))</f>
        <v>64.529999999999973</v>
      </c>
      <c r="Z538" s="24">
        <f>IF(Weekly[[#This Row],[Actual]]="","",IF(AND(Weekly[[#This Row],[RFC_P]]=Weekly[[#This Row],[Actual]],Weekly[[#This Row],[RFC_P]]=TRUE),Z537+Weekly[[#This Row],[BF H Odds]]-1,IF(AND(Weekly[[#This Row],[RFC_P]]=Weekly[[#This Row],[Actual]],Weekly[[#This Row],[RFC_P]]=FALSE),Z537+Weekly[[#This Row],[BF V Odds]]-1,Z537-1)))</f>
        <v>26.960000000000008</v>
      </c>
      <c r="AA538" s="24">
        <f>IF(Weekly[[#This Row],[Actual]]="","",IF(AND(Weekly[[#This Row],[RFC_P]]=FALSE,Weekly[[#This Row],[Actual]]=TRUE),AA537+Weekly[[#This Row],[BF H Odds]]-1,IF(AND(Weekly[[#This Row],[RFC_P]]=TRUE,Weekly[[#This Row],[Actual]]=FALSE),AA537+Weekly[[#This Row],[BF V Odds]]-1,AA537-1)))</f>
        <v>45.659999999999975</v>
      </c>
      <c r="AB538" s="24">
        <f>IF(Weekly[[#This Row],[Actual]]="","",IF(AND(Weekly[[#This Row],[GBC_P]]=Weekly[[#This Row],[Actual]],Weekly[[#This Row],[GBC_P]]=TRUE),AB537+Weekly[[#This Row],[BF H Odds]]-1,IF(AND(Weekly[[#This Row],[GBC_P]]=Weekly[[#This Row],[Actual]],Weekly[[#This Row],[GBC_P]]=FALSE),AB537+Weekly[[#This Row],[BF V Odds]]-1,AB537-1)))</f>
        <v>3.100000000000005</v>
      </c>
      <c r="AC538" s="24">
        <f>IF(Weekly[[#This Row],[Actual]]="","",IF(AND(Weekly[[#This Row],[GBC_P]]=FALSE,Weekly[[#This Row],[Actual]]=TRUE),AC537+Weekly[[#This Row],[BF H Odds]]-1,IF(AND(Weekly[[#This Row],[GBC_P]]=TRUE,Weekly[[#This Row],[Actual]]=FALSE),AC537+Weekly[[#This Row],[BF V Odds]]-1,AC537-1)))</f>
        <v>69.519999999999939</v>
      </c>
      <c r="AD538" s="24">
        <f>IF(Weekly[[#This Row],[Actual]]="","",IF(AND(Weekly[[#This Row],[HGBC_P]]=Weekly[[#This Row],[Actual]],Weekly[[#This Row],[HGBC_P]]=TRUE),AD537+Weekly[[#This Row],[BF H Odds]]-1,IF(AND(Weekly[[#This Row],[HGBC_P]]=Weekly[[#This Row],[Actual]],Weekly[[#This Row],[HGBC_P]]=FALSE),AD537+Weekly[[#This Row],[BF V Odds]]-1,AD537-1)))</f>
        <v>2.3400000000000247</v>
      </c>
      <c r="AE538" s="24">
        <f>IF(Weekly[[#This Row],[Actual]]="","",IF(AND(Weekly[[#This Row],[HGBC_P]]=FALSE,Weekly[[#This Row],[Actual]]=TRUE),AE537+Weekly[[#This Row],[BF H Odds]]-1,IF(AND(Weekly[[#This Row],[HGBC_P]]=TRUE,Weekly[[#This Row],[Actual]]=FALSE),AE537+Weekly[[#This Row],[BF V Odds]]-1,AE537-1)))</f>
        <v>70.279999999999973</v>
      </c>
      <c r="AF538" s="24">
        <f>IF(Weekly[[#This Row],[Actual]]="","",IF(AND(Weekly[[#This Row],[XGB_P]]=Weekly[[#This Row],[Actual]],Weekly[[#This Row],[XGB_P]]=TRUE),AF537+Weekly[[#This Row],[BF H Odds]]-1,IF(AND(Weekly[[#This Row],[XGB_P]]=Weekly[[#This Row],[Actual]],Weekly[[#This Row],[XGB_P]]=FALSE),AF537+Weekly[[#This Row],[BF V Odds]]-1,AF537-1)))</f>
        <v>29.560000000000016</v>
      </c>
      <c r="AG538" s="24">
        <f>IF(Weekly[[#This Row],[Actual]]="","",IF(AND(Weekly[[#This Row],[XGB_P]]=FALSE,Weekly[[#This Row],[Actual]]=TRUE),AG537+Weekly[[#This Row],[BF H Odds]]-1,IF(AND(Weekly[[#This Row],[XGB_P]]=TRUE,Weekly[[#This Row],[Actual]]=FALSE),AG537+Weekly[[#This Row],[BF V Odds]]-1,AG537-1)))</f>
        <v>43.059999999999995</v>
      </c>
      <c r="AH538" s="24">
        <f>IF(Weekly[[#This Row],[Actual]]="","",IF(AND(Weekly[[#This Row],[QDA_P]]=Weekly[[#This Row],[Actual]],Weekly[[#This Row],[QDA_P]]=TRUE),AH537+Weekly[[#This Row],[BF H Odds]]-1,IF(AND(Weekly[[#This Row],[QDA_P]]=Weekly[[#This Row],[Actual]],Weekly[[#This Row],[QDA_P]]=FALSE),AH537+Weekly[[#This Row],[BF V Odds]]-1,AH537-1)))</f>
        <v>-12.679999999999989</v>
      </c>
      <c r="AI538" s="24">
        <f>IF(Weekly[[#This Row],[Actual]]="","",IF(AND(Weekly[[#This Row],[QDA_P]]=FALSE,Weekly[[#This Row],[Actual]]=TRUE),AI537+Weekly[[#This Row],[BF H Odds]]-1,IF(AND(Weekly[[#This Row],[QDA_P]]=TRUE,Weekly[[#This Row],[Actual]]=FALSE),AI537+Weekly[[#This Row],[BF V Odds]]-1,AI537-1)))</f>
        <v>85.299999999999969</v>
      </c>
      <c r="AJ538" s="24">
        <f>IF(Weekly[[#This Row],[Actual]]="","",IF(AND(Weekly[[#This Row],[KNC_P]]=FALSE,Weekly[[#This Row],[Actual]]=TRUE),AJ537+Weekly[[#This Row],[BF H Odds]]-1,IF(AND(Weekly[[#This Row],[KNC_P]]=TRUE,Weekly[[#This Row],[Actual]]=FALSE),AJ537+Weekly[[#This Row],[BF V Odds]]-1,AJ537-1)))</f>
        <v>62.999999999999957</v>
      </c>
      <c r="AK538" s="24">
        <f>IF(Weekly[[#This Row],[Actual]]="","",IF(AND(Weekly[[#This Row],[KNC_P]]=FALSE,Weekly[[#This Row],[Actual]]=TRUE),AK537+Weekly[[#This Row],[BF H Odds]]-1,IF(AND(Weekly[[#This Row],[KNC_P]]=TRUE,Weekly[[#This Row],[Actual]]=FALSE),AK537+Weekly[[#This Row],[BF V Odds]]-1,AK537-1)))</f>
        <v>61.899999999999949</v>
      </c>
      <c r="AL538" s="30">
        <f>IF(Weekly[[#This Row],[Actual]]="","",COUNTIF(Weekly[[#This Row],[SVC_P]:[QDA_P]],TRUE))</f>
        <v>3</v>
      </c>
      <c r="AM538" s="30">
        <f>IF(Weekly[[#This Row],[Actual]]="","",COUNTIF(Weekly[[#This Row],[SVC_P]:[QDA_P]],FALSE))</f>
        <v>4</v>
      </c>
      <c r="AN538" s="36" t="str">
        <f>IF(AND(Weekly[[#This Row],[BF V Odds]]&gt;$BO$6,Weekly[[#This Row],[BF V Odds]] &lt; $BO$7),Weekly[[#This Row],[BF V Odds]],"")</f>
        <v/>
      </c>
      <c r="AO538" s="36" t="str">
        <f>IF(AND(Weekly[[#This Row],[BF H Odds]]&gt;$BO$6, Weekly[[#This Row],[BF H Odds]] &lt; $BO$7),Weekly[[#This Row],[BF H Odds]],"")</f>
        <v/>
      </c>
      <c r="AP538" s="37">
        <f>IF(AND(Weekly[[#This Row],[V Odds &lt;]]="",Weekly[[#This Row],[H Odds &lt;]]=""),AP537,IF(AND(Weekly[[#This Row],[H Odds &lt;]]&lt;&gt;"",Weekly[[#This Row],[SVC_P]]=TRUE,Weekly[[#This Row],[Actual]]=TRUE),AP537+Weekly[[#This Row],[H Odds &lt;]]-1,IF(AND(Weekly[[#This Row],[V Odds &lt;]]&lt;&gt;"",Weekly[[#This Row],[SVC_P]]=FALSE,Weekly[[#This Row],[Actual]]=FALSE),AP537+Weekly[[#This Row],[V Odds &lt;]]-1,IF(AND(Weekly[[#This Row],[V Odds &lt;]]&lt;&gt;"",Weekly[[#This Row],[SVC_P]]=FALSE,Weekly[[#This Row],[Actual]]=TRUE),AP537-1,IF(AND(Weekly[[#This Row],[H Odds &lt;]]&lt;&gt;"",Weekly[[#This Row],[SVC_P]]=TRUE,Weekly[[#This Row],[Actual]]=FALSE),AP537-1,AP537)))))</f>
        <v>76.63000000000001</v>
      </c>
      <c r="AQ538" s="37">
        <f>IF(AND(Weekly[[#This Row],[V Odds &lt;]]="",Weekly[[#This Row],[H Odds &lt;]]=""),AQ537,IF(AND(Weekly[[#This Row],[H Odds &lt;]]&lt;&gt;"",Weekly[[#This Row],[ADBC_P]]=TRUE,Weekly[[#This Row],[Actual]]=TRUE),AQ537+Weekly[[#This Row],[H Odds &lt;]]-1,IF(AND(Weekly[[#This Row],[V Odds &lt;]]&lt;&gt;"",Weekly[[#This Row],[ADBC_P]]=FALSE,Weekly[[#This Row],[Actual]]=FALSE),AQ537+Weekly[[#This Row],[V Odds &lt;]]-1,IF(AND(Weekly[[#This Row],[V Odds &lt;]]&lt;&gt;"",Weekly[[#This Row],[ADBC_P]]=FALSE,Weekly[[#This Row],[Actual]]=TRUE),AQ537-1,IF(AND(Weekly[[#This Row],[H Odds &lt;]]&lt;&gt;"",Weekly[[#This Row],[ADBC_P]]=TRUE,Weekly[[#This Row],[Actual]]=FALSE),AQ537-1,AQ537)))))</f>
        <v>48.33</v>
      </c>
      <c r="AR538" s="37">
        <f>IF(AND(Weekly[[#This Row],[V Odds &lt;]]="",Weekly[[#This Row],[H Odds &lt;]]=""),AR537,IF(AND(Weekly[[#This Row],[H Odds &lt;]]&lt;&gt;"",Weekly[[#This Row],[RFC_P]]=TRUE,Weekly[[#This Row],[Actual]]=TRUE),AR537+Weekly[[#This Row],[H Odds &lt;]]-1,IF(AND(Weekly[[#This Row],[V Odds &lt;]]&lt;&gt;"",Weekly[[#This Row],[RFC_P]]=FALSE,Weekly[[#This Row],[Actual]]=FALSE),AR537+Weekly[[#This Row],[V Odds &lt;]]-1,IF(AND(Weekly[[#This Row],[V Odds &lt;]]&lt;&gt;"",Weekly[[#This Row],[RFC_P]]=FALSE,Weekly[[#This Row],[Actual]]=TRUE),AR537-1,IF(AND(Weekly[[#This Row],[H Odds &lt;]]&lt;&gt;"",Weekly[[#This Row],[RFC_P]]=TRUE,Weekly[[#This Row],[Actual]]=FALSE),AR537-1,AR537)))))</f>
        <v>67.439999999999984</v>
      </c>
      <c r="AS538" s="37">
        <f>IF(AND(Weekly[[#This Row],[V Odds &lt;]]="",Weekly[[#This Row],[H Odds &lt;]]=""),AS537,IF(AND(Weekly[[#This Row],[H Odds &lt;]]&lt;&gt;"",Weekly[[#This Row],[GBC_P]]=TRUE,Weekly[[#This Row],[Actual]]=TRUE),AS537+Weekly[[#This Row],[H Odds &lt;]]-1,IF(AND(Weekly[[#This Row],[V Odds &lt;]]&lt;&gt;"",Weekly[[#This Row],[GBC_P]]=FALSE,Weekly[[#This Row],[Actual]]=FALSE),AS537+Weekly[[#This Row],[V Odds &lt;]]-1,IF(AND(Weekly[[#This Row],[V Odds &lt;]]&lt;&gt;"",Weekly[[#This Row],[GBC_P]]=FALSE,Weekly[[#This Row],[Actual]]=TRUE),AS537-1,IF(AND(Weekly[[#This Row],[H Odds &lt;]]&lt;&gt;"",Weekly[[#This Row],[GBC_P]]=TRUE,Weekly[[#This Row],[Actual]]=FALSE),AS537-1,AS537)))))</f>
        <v>55.78</v>
      </c>
      <c r="AT538" s="37">
        <f>IF(AND(Weekly[[#This Row],[V Odds &lt;]]="",Weekly[[#This Row],[H Odds &lt;]]=""),AT537,IF(AND(Weekly[[#This Row],[H Odds &lt;]]&lt;&gt;"",Weekly[[#This Row],[HGBC_P]]=TRUE,Weekly[[#This Row],[Actual]]=TRUE),AT537+Weekly[[#This Row],[H Odds &lt;]]-1,IF(AND(Weekly[[#This Row],[V Odds &lt;]]&lt;&gt;"",Weekly[[#This Row],[HGBC_P]]=FALSE,Weekly[[#This Row],[Actual]]=FALSE),AT537+Weekly[[#This Row],[V Odds &lt;]]-1,IF(AND(Weekly[[#This Row],[V Odds &lt;]]&lt;&gt;"",Weekly[[#This Row],[HGBC_P]]=FALSE,Weekly[[#This Row],[Actual]]=TRUE),AT537-1,IF(AND(Weekly[[#This Row],[H Odds &lt;]]&lt;&gt;"",Weekly[[#This Row],[HGBC_P]]=TRUE,Weekly[[#This Row],[Actual]]=FALSE),AT537-1,AT537)))))</f>
        <v>51.16</v>
      </c>
      <c r="AU538" s="37">
        <f>IF(AND(Weekly[[#This Row],[V Odds &lt;]]="",Weekly[[#This Row],[H Odds &lt;]]=""),AU537,IF(AND(Weekly[[#This Row],[H Odds &lt;]]&lt;&gt;"",Weekly[[#This Row],[XGB_P]]=TRUE,Weekly[[#This Row],[Actual]]=TRUE),AU537+Weekly[[#This Row],[H Odds &lt;]]-1,IF(AND(Weekly[[#This Row],[V Odds &lt;]]&lt;&gt;"",Weekly[[#This Row],[XGB_P]]=FALSE,Weekly[[#This Row],[Actual]]=FALSE),AU537+Weekly[[#This Row],[V Odds &lt;]]-1,IF(AND(Weekly[[#This Row],[V Odds &lt;]]&lt;&gt;"",Weekly[[#This Row],[XGB_P]]=FALSE,Weekly[[#This Row],[Actual]]=TRUE),AU537-1,IF(AND(Weekly[[#This Row],[H Odds &lt;]]&lt;&gt;"",Weekly[[#This Row],[XGB_P]]=TRUE,Weekly[[#This Row],[Actual]]=FALSE),AU537-1,AU537)))))</f>
        <v>62.760000000000005</v>
      </c>
      <c r="AV538" s="37">
        <f>IF(AND(Weekly[[#This Row],[V Odds &lt;]]="",Weekly[[#This Row],[H Odds &lt;]]=""),AV537,IF(AND(Weekly[[#This Row],[H Odds &lt;]]&lt;&gt;"",Weekly[[#This Row],[QDA_P]]=TRUE,Weekly[[#This Row],[Actual]]=TRUE),AV537+Weekly[[#This Row],[H Odds &lt;]]-1,IF(AND(Weekly[[#This Row],[V Odds &lt;]]&lt;&gt;"",Weekly[[#This Row],[QDA_P]]=FALSE,Weekly[[#This Row],[Actual]]=FALSE),AV537+Weekly[[#This Row],[V Odds &lt;]]-1,IF(AND(Weekly[[#This Row],[V Odds &lt;]]&lt;&gt;"",Weekly[[#This Row],[QDA_P]]=FALSE,Weekly[[#This Row],[Actual]]=TRUE),AV537-1,IF(AND(Weekly[[#This Row],[H Odds &lt;]]&lt;&gt;"",Weekly[[#This Row],[QDA_P]]=TRUE,Weekly[[#This Row],[Actual]]=FALSE),AV537-1,AV537)))))</f>
        <v>57.299999999999983</v>
      </c>
      <c r="AW538" s="37">
        <f>IF(AND(Weekly[[#This Row],[H Odds &lt;]]="",Weekly[[#This Row],[V Odds &lt;]]=""),AW537,IF(AND(Weekly[[#This Row],[KNC_P]]=Weekly[[#This Row],[Actual]],Weekly[[#This Row],[KNC_P]]=TRUE),AW537+Weekly[[#This Row],[BF H Odds]]-1,IF(AND(Weekly[[#This Row],[KNC_P]]=Weekly[[#This Row],[Actual]],Weekly[[#This Row],[KNC_P]]=FALSE),AW537+Weekly[[#This Row],[BF V Odds]]-1,AW537-1)))</f>
        <v>48.580000000000005</v>
      </c>
      <c r="AX538" s="37">
        <f>IF(AND(Weekly[[#This Row],[V Odds &lt;]]="",Weekly[[#This Row],[H Odds &lt;]]=""),AX537,IF(AND(Weekly[[#This Row],[V Odds &lt;]]&lt;&gt;"",Weekly[[#This Row],[FALSES]]&gt;0,Weekly[[#This Row],[Actual]]=FALSE),AX537+Weekly[[#This Row],[V Odds &lt;]]-1,IF(AND(Weekly[[#This Row],[H Odds &lt;]]&lt;&gt;"",Weekly[[#This Row],[TRUES]]&gt;0,Weekly[[#This Row],[Actual]]=TRUE),AX537+Weekly[[#This Row],[H Odds &lt;]]-1,IF(AND(Weekly[[#This Row],[V Odds &lt;]]&lt;&gt;"",Weekly[[#This Row],[FALSES]]=0),AX537,IF(AND(Weekly[[#This Row],[H Odds &lt;]]&lt;&gt;"",Weekly[[#This Row],[TRUES]]=0),AX537,AX537-1)))))</f>
        <v>102.49999999999996</v>
      </c>
      <c r="AY538" s="37">
        <f>IF(AND(Weekly[[#This Row],[V Odds &lt;]]="",Weekly[[#This Row],[H Odds &lt;]]=""),AY537,IF(AND(Weekly[[#This Row],[V Odds &lt;]]&lt;&gt;"",Weekly[[#This Row],[FALSES]]&gt;0,Weekly[[#This Row],[Actual]]=FALSE),AY537+((Weekly[[#This Row],[V Odds &lt;]]-1)*0.92),IF(AND(Weekly[[#This Row],[H Odds &lt;]]&lt;&gt;"",Weekly[[#This Row],[TRUES]]&gt;0,Weekly[[#This Row],[Actual]]=TRUE),AY537+((Weekly[[#This Row],[H Odds &lt;]]-1)*0.92),IF(AND(Weekly[[#This Row],[V Odds &lt;]]&lt;&gt;"",Weekly[[#This Row],[FALSES]]=0),AY537,IF(AND(Weekly[[#This Row],[H Odds &lt;]]&lt;&gt;"",Weekly[[#This Row],[TRUES]]=0),AY537,AY537-1)))))</f>
        <v>91.100000000000023</v>
      </c>
      <c r="AZ538" s="37">
        <f>IF(AND(Weekly[[#This Row],[V Odds &lt;]]="",Weekly[[#This Row],[H Odds &lt;]]=""),AZ537,IF(AND(Weekly[[#This Row],[V Odds &lt;]]&lt;&gt;"",Weekly[[#This Row],[Actual]]=FALSE),AZ537+Weekly[[#This Row],[V Odds &lt;]]-1,IF(AND(Weekly[[#This Row],[H Odds &lt;]]&lt;&gt;"",Weekly[[#This Row],[Actual]]=TRUE),AZ537+Weekly[[#This Row],[H Odds &lt;]]-1,AZ537-1)))</f>
        <v>92.96999999999997</v>
      </c>
      <c r="BA538" s="38">
        <f>IF(Weekly[[#This Row],[H Odds &lt;]]="",BA537,IF(AND(Weekly[[#This Row],[H Odds &lt;]]&lt;&gt;"",Weekly[[#This Row],[SVC_P]]=TRUE,Weekly[[#This Row],[Actual]]=TRUE),BA537+Weekly[[#This Row],[H Odds &lt;]]-1,IF(AND(Weekly[[#This Row],[H Odds &lt;]]&lt;&gt;"",Weekly[[#This Row],[SVC_P]]=TRUE,Weekly[[#This Row],[Actual]]=FALSE),BA537-1,BA537)))</f>
        <v>75.589999999999989</v>
      </c>
      <c r="BB538" s="38">
        <f>IF(Weekly[[#This Row],[H Odds &lt;]]="",BB537,IF(AND(Weekly[[#This Row],[H Odds &lt;]]&lt;&gt;"",Weekly[[#This Row],[ADBC_P]]=TRUE,Weekly[[#This Row],[Actual]]=TRUE),BB537+Weekly[[#This Row],[H Odds &lt;]]-1,IF(AND(Weekly[[#This Row],[H Odds &lt;]]&lt;&gt;"",Weekly[[#This Row],[ADBC_P]]=TRUE,Weekly[[#This Row],[Actual]]=FALSE),BB537-1,BB537)))</f>
        <v>47.41</v>
      </c>
      <c r="BC538" s="38">
        <f>IF(Weekly[[#This Row],[H Odds &lt;]]="",BC537,IF(AND(Weekly[[#This Row],[H Odds &lt;]]&lt;&gt;"",Weekly[[#This Row],[RFC_P]]=TRUE,Weekly[[#This Row],[Actual]]=TRUE),BC537+Weekly[[#This Row],[H Odds &lt;]]-1,IF(AND(Weekly[[#This Row],[H Odds &lt;]]&lt;&gt;"",Weekly[[#This Row],[RFC_P]]=TRUE,Weekly[[#This Row],[Actual]]=FALSE),BC537-1,BC537)))</f>
        <v>49.109999999999992</v>
      </c>
      <c r="BD538" s="38">
        <f>IF(Weekly[[#This Row],[H Odds &lt;]]="",BD537,IF(AND(Weekly[[#This Row],[H Odds &lt;]]&lt;&gt;"",Weekly[[#This Row],[GBC_P]]=TRUE,Weekly[[#This Row],[Actual]]=TRUE),BD537+Weekly[[#This Row],[H Odds &lt;]]-1,IF(AND(Weekly[[#This Row],[H Odds &lt;]]&lt;&gt;"",Weekly[[#This Row],[GBC_P]]=TRUE,Weekly[[#This Row],[Actual]]=FALSE),BD537-1,BD537)))</f>
        <v>50.110000000000007</v>
      </c>
      <c r="BE538" s="38">
        <f>IF(Weekly[[#This Row],[H Odds &lt;]]="",BE537,IF(AND(Weekly[[#This Row],[H Odds &lt;]]&lt;&gt;"",Weekly[[#This Row],[HGBC_P]]=TRUE,Weekly[[#This Row],[Actual]]=TRUE),BE537+Weekly[[#This Row],[H Odds &lt;]]-1,IF(AND(Weekly[[#This Row],[H Odds &lt;]]&lt;&gt;"",Weekly[[#This Row],[HGBC_P]]=TRUE,Weekly[[#This Row],[Actual]]=FALSE),BE537-1,BE537)))</f>
        <v>53.459999999999994</v>
      </c>
      <c r="BF538" s="38">
        <f>IF(Weekly[[#This Row],[H Odds &lt;]]="",BF537,IF(AND(Weekly[[#This Row],[H Odds &lt;]]&lt;&gt;"",Weekly[[#This Row],[XGB_P]]=TRUE,Weekly[[#This Row],[Actual]]=TRUE),BF537+Weekly[[#This Row],[H Odds &lt;]]-1,IF(AND(Weekly[[#This Row],[H Odds &lt;]]&lt;&gt;"",Weekly[[#This Row],[XGB_P]]=TRUE,Weekly[[#This Row],[Actual]]=FALSE),BF537-1,BF537)))</f>
        <v>59.08</v>
      </c>
      <c r="BG538" s="38">
        <f>IF(Weekly[[#This Row],[H Odds &lt;]]="",BG537,IF(AND(Weekly[[#This Row],[H Odds &lt;]]&lt;&gt;"",Weekly[[#This Row],[QDA_P]]=TRUE,Weekly[[#This Row],[Actual]]=TRUE),BG537+Weekly[[#This Row],[H Odds &lt;]]-1,IF(AND(Weekly[[#This Row],[H Odds &lt;]]&lt;&gt;"",Weekly[[#This Row],[QDA_P]]=TRUE,Weekly[[#This Row],[Actual]]=FALSE),BG537-1,BG537)))</f>
        <v>45.429999999999993</v>
      </c>
      <c r="BH538" s="38">
        <f>IF(Weekly[[#This Row],[H Odds &lt;]]="",BH537,IF(AND(Weekly[[#This Row],[H Odds &lt;]]&lt;&gt;"",Weekly[[#This Row],[KNC_P]]=TRUE,Weekly[[#This Row],[Actual]]=TRUE),BH537+Weekly[[#This Row],[H Odds &lt;]]-1,IF(AND(Weekly[[#This Row],[H Odds &lt;]]&lt;&gt;"",Weekly[[#This Row],[KNC_P]]=TRUE,Weekly[[#This Row],[Actual]]=FALSE),BH537-1,BH537)))</f>
        <v>53.499999999999993</v>
      </c>
      <c r="BI538" s="38">
        <f>IF(Weekly[[#This Row],[H Odds &lt;]]="",BI537,IF(AND(Weekly[[#This Row],[H Odds &lt;]]&lt;&gt;"",Weekly[[#This Row],[TRUES]]&gt;0,Weekly[[#This Row],[Actual]]=TRUE),BI537+Weekly[[#This Row],[H Odds &lt;]]-1,IF(AND(Weekly[[#This Row],[H Odds &lt;]]&lt;&gt;"",Weekly[[#This Row],[TRUES]]=0),BI537,BI537-1)))</f>
        <v>73.589999999999989</v>
      </c>
      <c r="BJ538" s="38">
        <f>IF(Weekly[[#This Row],[H Odds &lt;]]="",BJ537,IF(AND(Weekly[[#This Row],[H Odds &lt;]]&lt;&gt;"",Weekly[[#This Row],[Actual]]=TRUE),BJ537+Weekly[[#This Row],[H Odds &lt;]]-1,IF(AND(Weekly[[#This Row],[H Odds &lt;]]&lt;&gt;"",Weekly[[#This Row],[Actual]]=FALSE),BJ537-1,BJ537)))</f>
        <v>75.489999999999995</v>
      </c>
      <c r="BK538" s="58">
        <f>IF(AND(Weekly[[#This Row],[TRUES]]&gt;4,Weekly[[#This Row],[Actual]]=TRUE),BK537+Weekly[[#This Row],[BF H Odds]]-1,IF(AND(Weekly[[#This Row],[FALSES]]&gt;4,Weekly[[#This Row],[Actual]]=FALSE),BK537+Weekly[[#This Row],[BF V Odds]]-1,IF(AND(Weekly[[#This Row],[TRUES]]&gt;4,Weekly[[#This Row],[Actual]]=FALSE),BK537-1,IF(AND(Weekly[[#This Row],[FALSES]]&gt;4,Weekly[[#This Row],[Actual]]=TRUE),BK537-1,BK537))))</f>
        <v>-2.2899999999999707</v>
      </c>
      <c r="BL538" s="58">
        <f>IF(AND(Weekly[[#This Row],[TRUES]]&gt;5,Weekly[[#This Row],[Actual]]=TRUE),BL537+Weekly[[#This Row],[BF H Odds]]-1,IF(AND(Weekly[[#This Row],[FALSES]]&gt;5,Weekly[[#This Row],[Actual]]=FALSE),BL537+Weekly[[#This Row],[BF V Odds]]-1,IF(AND(Weekly[[#This Row],[TRUES]]&gt;5,Weekly[[#This Row],[Actual]]=FALSE),BL537-1,IF(AND(Weekly[[#This Row],[FALSES]]&gt;5,Weekly[[#This Row],[Actual]]=TRUE),BL537-1,BL537))))</f>
        <v>5.8300000000000205</v>
      </c>
      <c r="BM538" s="58">
        <f>IF(AND(Weekly[[#This Row],[TRUES]]&gt;6,Weekly[[#This Row],[Actual]]=TRUE),BM537+Weekly[[#This Row],[BF H Odds]]-1,IF(AND(Weekly[[#This Row],[FALSES]]&gt;6,Weekly[[#This Row],[Actual]]=FALSE),BM537+Weekly[[#This Row],[BF V Odds]]-1,IF(AND(Weekly[[#This Row],[TRUES]]&gt;6,Weekly[[#This Row],[Actual]]=FALSE),BM537-1,IF(AND(Weekly[[#This Row],[FALSES]]&gt;6,Weekly[[#This Row],[Actual]]=TRUE),BM537-1,BM537))))</f>
        <v>37.140000000000008</v>
      </c>
    </row>
    <row r="539" spans="1:65" x14ac:dyDescent="0.25">
      <c r="A539" s="34"/>
      <c r="B539" s="10">
        <v>44310</v>
      </c>
      <c r="C539" s="17" t="s">
        <v>29</v>
      </c>
      <c r="D539" s="15" t="s">
        <v>25</v>
      </c>
      <c r="E539" t="b">
        <v>1</v>
      </c>
      <c r="F539" t="b">
        <v>1</v>
      </c>
      <c r="G539" t="b">
        <v>1</v>
      </c>
      <c r="H539" t="b">
        <v>1</v>
      </c>
      <c r="I539" t="b">
        <v>1</v>
      </c>
      <c r="J539" t="b">
        <v>1</v>
      </c>
      <c r="K539" t="b">
        <v>1</v>
      </c>
      <c r="L539" t="b">
        <v>1</v>
      </c>
      <c r="O539" t="str">
        <f>IF(Weekly[[#This Row],[H/V]]="H",Weekly[[#This Row],[BF H Odds]],IF(Weekly[[#This Row],[H/V]]="V",Weekly[[#This Row],[BF V Odds]],""))</f>
        <v/>
      </c>
      <c r="P539" t="b">
        <v>0</v>
      </c>
      <c r="R539" s="35">
        <f>IFERROR(IF(Weekly[[#This Row],[Won Bet?]]="yes",R538+(Weekly[[#This Row],[BF Odds]]*Weekly[[#This Row],[BF Stake]])-Weekly[[#This Row],[BF Stake]],R538-Weekly[[#This Row],[BF Stake]]),R538)</f>
        <v>1075.8495000000005</v>
      </c>
      <c r="S539" s="35">
        <f>IFERROR(IF(Weekly[[#This Row],[Won Bet?]]="yes",S538+(((Weekly[[#This Row],[BF Odds]]*Weekly[[#This Row],[BF Stake]])-Weekly[[#This Row],[BF Stake]])*0.95),S538-Weekly[[#This Row],[BF Stake]]),S538)</f>
        <v>1004.5831400000002</v>
      </c>
      <c r="T539">
        <v>7.4</v>
      </c>
      <c r="U539">
        <v>1.1499999999999999</v>
      </c>
      <c r="V539" s="24">
        <f>IF(Weekly[[#This Row],[Actual]]="","",IF(AND(Weekly[[#This Row],[SVC_P]]=Weekly[[#This Row],[Actual]],Weekly[[#This Row],[SVC_P]]=TRUE),V538+Weekly[[#This Row],[BF H Odds]]-1,IF(AND(Weekly[[#This Row],[SVC_P]]=Weekly[[#This Row],[Actual]],Weekly[[#This Row],[SVC_P]]=FALSE),V538+Weekly[[#This Row],[BF V Odds]]-1,V538-1)))</f>
        <v>47.040000000000042</v>
      </c>
      <c r="W539" s="24">
        <f>IF(Weekly[[#This Row],[Actual]]="","",IF(AND(Weekly[[#This Row],[SVC_P]]=FALSE,Weekly[[#This Row],[Actual]]=TRUE),W538+Weekly[[#This Row],[BF H Odds]]-1,IF(AND(Weekly[[#This Row],[SVC_P]]=TRUE,Weekly[[#This Row],[Actual]]=FALSE,),W538+Weekly[[#This Row],[BF V Odds]]-1,W538-1)))</f>
        <v>-447.84000000000003</v>
      </c>
      <c r="X539" s="24">
        <f>IF(Weekly[[#This Row],[Actual]]="","",IF(AND(Weekly[[#This Row],[ADBC_P]]=Weekly[[#This Row],[Actual]],Weekly[[#This Row],[ADBC_P]]=TRUE),X538+Weekly[[#This Row],[BF H Odds]]-1,IF(AND(Weekly[[#This Row],[ADBC_P]]=Weekly[[#This Row],[Actual]],Weekly[[#This Row],[ADBC_P]]=FALSE),X538+Weekly[[#This Row],[BF V Odds]]-1,X538-1)))</f>
        <v>7.0900000000000212</v>
      </c>
      <c r="Y539" s="24">
        <f>IF(Weekly[[#This Row],[Actual]]="","",IF(AND(Weekly[[#This Row],[ADBC_P]]=FALSE,Weekly[[#This Row],[Actual]]=TRUE),Y538+Weekly[[#This Row],[BF H Odds]]-1,IF(AND(Weekly[[#This Row],[ADBC_P]]=TRUE,Weekly[[#This Row],[Actual]]=FALSE),Y538+Weekly[[#This Row],[BF V Odds]]-1,Y538-1)))</f>
        <v>70.929999999999978</v>
      </c>
      <c r="Z539" s="24">
        <f>IF(Weekly[[#This Row],[Actual]]="","",IF(AND(Weekly[[#This Row],[RFC_P]]=Weekly[[#This Row],[Actual]],Weekly[[#This Row],[RFC_P]]=TRUE),Z538+Weekly[[#This Row],[BF H Odds]]-1,IF(AND(Weekly[[#This Row],[RFC_P]]=Weekly[[#This Row],[Actual]],Weekly[[#This Row],[RFC_P]]=FALSE),Z538+Weekly[[#This Row],[BF V Odds]]-1,Z538-1)))</f>
        <v>25.960000000000008</v>
      </c>
      <c r="AA539" s="24">
        <f>IF(Weekly[[#This Row],[Actual]]="","",IF(AND(Weekly[[#This Row],[RFC_P]]=FALSE,Weekly[[#This Row],[Actual]]=TRUE),AA538+Weekly[[#This Row],[BF H Odds]]-1,IF(AND(Weekly[[#This Row],[RFC_P]]=TRUE,Weekly[[#This Row],[Actual]]=FALSE),AA538+Weekly[[#This Row],[BF V Odds]]-1,AA538-1)))</f>
        <v>52.059999999999974</v>
      </c>
      <c r="AB539" s="24">
        <f>IF(Weekly[[#This Row],[Actual]]="","",IF(AND(Weekly[[#This Row],[GBC_P]]=Weekly[[#This Row],[Actual]],Weekly[[#This Row],[GBC_P]]=TRUE),AB538+Weekly[[#This Row],[BF H Odds]]-1,IF(AND(Weekly[[#This Row],[GBC_P]]=Weekly[[#This Row],[Actual]],Weekly[[#This Row],[GBC_P]]=FALSE),AB538+Weekly[[#This Row],[BF V Odds]]-1,AB538-1)))</f>
        <v>2.100000000000005</v>
      </c>
      <c r="AC539" s="24">
        <f>IF(Weekly[[#This Row],[Actual]]="","",IF(AND(Weekly[[#This Row],[GBC_P]]=FALSE,Weekly[[#This Row],[Actual]]=TRUE),AC538+Weekly[[#This Row],[BF H Odds]]-1,IF(AND(Weekly[[#This Row],[GBC_P]]=TRUE,Weekly[[#This Row],[Actual]]=FALSE),AC538+Weekly[[#This Row],[BF V Odds]]-1,AC538-1)))</f>
        <v>75.919999999999945</v>
      </c>
      <c r="AD539" s="24">
        <f>IF(Weekly[[#This Row],[Actual]]="","",IF(AND(Weekly[[#This Row],[HGBC_P]]=Weekly[[#This Row],[Actual]],Weekly[[#This Row],[HGBC_P]]=TRUE),AD538+Weekly[[#This Row],[BF H Odds]]-1,IF(AND(Weekly[[#This Row],[HGBC_P]]=Weekly[[#This Row],[Actual]],Weekly[[#This Row],[HGBC_P]]=FALSE),AD538+Weekly[[#This Row],[BF V Odds]]-1,AD538-1)))</f>
        <v>1.3400000000000247</v>
      </c>
      <c r="AE539" s="24">
        <f>IF(Weekly[[#This Row],[Actual]]="","",IF(AND(Weekly[[#This Row],[HGBC_P]]=FALSE,Weekly[[#This Row],[Actual]]=TRUE),AE538+Weekly[[#This Row],[BF H Odds]]-1,IF(AND(Weekly[[#This Row],[HGBC_P]]=TRUE,Weekly[[#This Row],[Actual]]=FALSE),AE538+Weekly[[#This Row],[BF V Odds]]-1,AE538-1)))</f>
        <v>76.679999999999978</v>
      </c>
      <c r="AF539" s="24">
        <f>IF(Weekly[[#This Row],[Actual]]="","",IF(AND(Weekly[[#This Row],[XGB_P]]=Weekly[[#This Row],[Actual]],Weekly[[#This Row],[XGB_P]]=TRUE),AF538+Weekly[[#This Row],[BF H Odds]]-1,IF(AND(Weekly[[#This Row],[XGB_P]]=Weekly[[#This Row],[Actual]],Weekly[[#This Row],[XGB_P]]=FALSE),AF538+Weekly[[#This Row],[BF V Odds]]-1,AF538-1)))</f>
        <v>28.560000000000016</v>
      </c>
      <c r="AG539" s="24">
        <f>IF(Weekly[[#This Row],[Actual]]="","",IF(AND(Weekly[[#This Row],[XGB_P]]=FALSE,Weekly[[#This Row],[Actual]]=TRUE),AG538+Weekly[[#This Row],[BF H Odds]]-1,IF(AND(Weekly[[#This Row],[XGB_P]]=TRUE,Weekly[[#This Row],[Actual]]=FALSE),AG538+Weekly[[#This Row],[BF V Odds]]-1,AG538-1)))</f>
        <v>49.459999999999994</v>
      </c>
      <c r="AH539" s="24">
        <f>IF(Weekly[[#This Row],[Actual]]="","",IF(AND(Weekly[[#This Row],[QDA_P]]=Weekly[[#This Row],[Actual]],Weekly[[#This Row],[QDA_P]]=TRUE),AH538+Weekly[[#This Row],[BF H Odds]]-1,IF(AND(Weekly[[#This Row],[QDA_P]]=Weekly[[#This Row],[Actual]],Weekly[[#This Row],[QDA_P]]=FALSE),AH538+Weekly[[#This Row],[BF V Odds]]-1,AH538-1)))</f>
        <v>-13.679999999999989</v>
      </c>
      <c r="AI539" s="24">
        <f>IF(Weekly[[#This Row],[Actual]]="","",IF(AND(Weekly[[#This Row],[QDA_P]]=FALSE,Weekly[[#This Row],[Actual]]=TRUE),AI538+Weekly[[#This Row],[BF H Odds]]-1,IF(AND(Weekly[[#This Row],[QDA_P]]=TRUE,Weekly[[#This Row],[Actual]]=FALSE),AI538+Weekly[[#This Row],[BF V Odds]]-1,AI538-1)))</f>
        <v>91.699999999999974</v>
      </c>
      <c r="AJ539" s="24">
        <f>IF(Weekly[[#This Row],[Actual]]="","",IF(AND(Weekly[[#This Row],[KNC_P]]=FALSE,Weekly[[#This Row],[Actual]]=TRUE),AJ538+Weekly[[#This Row],[BF H Odds]]-1,IF(AND(Weekly[[#This Row],[KNC_P]]=TRUE,Weekly[[#This Row],[Actual]]=FALSE),AJ538+Weekly[[#This Row],[BF V Odds]]-1,AJ538-1)))</f>
        <v>69.399999999999963</v>
      </c>
      <c r="AK539" s="24">
        <f>IF(Weekly[[#This Row],[Actual]]="","",IF(AND(Weekly[[#This Row],[KNC_P]]=FALSE,Weekly[[#This Row],[Actual]]=TRUE),AK538+Weekly[[#This Row],[BF H Odds]]-1,IF(AND(Weekly[[#This Row],[KNC_P]]=TRUE,Weekly[[#This Row],[Actual]]=FALSE),AK538+Weekly[[#This Row],[BF V Odds]]-1,AK538-1)))</f>
        <v>68.299999999999955</v>
      </c>
      <c r="AL539" s="30">
        <f>IF(Weekly[[#This Row],[Actual]]="","",COUNTIF(Weekly[[#This Row],[SVC_P]:[QDA_P]],TRUE))</f>
        <v>7</v>
      </c>
      <c r="AM539" s="30">
        <f>IF(Weekly[[#This Row],[Actual]]="","",COUNTIF(Weekly[[#This Row],[SVC_P]:[QDA_P]],FALSE))</f>
        <v>0</v>
      </c>
      <c r="AN539" s="36" t="str">
        <f>IF(AND(Weekly[[#This Row],[BF V Odds]]&gt;$BO$6,Weekly[[#This Row],[BF V Odds]] &lt; $BO$7),Weekly[[#This Row],[BF V Odds]],"")</f>
        <v/>
      </c>
      <c r="AO539" s="36" t="str">
        <f>IF(AND(Weekly[[#This Row],[BF H Odds]]&gt;$BO$6, Weekly[[#This Row],[BF H Odds]] &lt; $BO$7),Weekly[[#This Row],[BF H Odds]],"")</f>
        <v/>
      </c>
      <c r="AP539" s="37">
        <f>IF(AND(Weekly[[#This Row],[V Odds &lt;]]="",Weekly[[#This Row],[H Odds &lt;]]=""),AP538,IF(AND(Weekly[[#This Row],[H Odds &lt;]]&lt;&gt;"",Weekly[[#This Row],[SVC_P]]=TRUE,Weekly[[#This Row],[Actual]]=TRUE),AP538+Weekly[[#This Row],[H Odds &lt;]]-1,IF(AND(Weekly[[#This Row],[V Odds &lt;]]&lt;&gt;"",Weekly[[#This Row],[SVC_P]]=FALSE,Weekly[[#This Row],[Actual]]=FALSE),AP538+Weekly[[#This Row],[V Odds &lt;]]-1,IF(AND(Weekly[[#This Row],[V Odds &lt;]]&lt;&gt;"",Weekly[[#This Row],[SVC_P]]=FALSE,Weekly[[#This Row],[Actual]]=TRUE),AP538-1,IF(AND(Weekly[[#This Row],[H Odds &lt;]]&lt;&gt;"",Weekly[[#This Row],[SVC_P]]=TRUE,Weekly[[#This Row],[Actual]]=FALSE),AP538-1,AP538)))))</f>
        <v>76.63000000000001</v>
      </c>
      <c r="AQ539" s="37">
        <f>IF(AND(Weekly[[#This Row],[V Odds &lt;]]="",Weekly[[#This Row],[H Odds &lt;]]=""),AQ538,IF(AND(Weekly[[#This Row],[H Odds &lt;]]&lt;&gt;"",Weekly[[#This Row],[ADBC_P]]=TRUE,Weekly[[#This Row],[Actual]]=TRUE),AQ538+Weekly[[#This Row],[H Odds &lt;]]-1,IF(AND(Weekly[[#This Row],[V Odds &lt;]]&lt;&gt;"",Weekly[[#This Row],[ADBC_P]]=FALSE,Weekly[[#This Row],[Actual]]=FALSE),AQ538+Weekly[[#This Row],[V Odds &lt;]]-1,IF(AND(Weekly[[#This Row],[V Odds &lt;]]&lt;&gt;"",Weekly[[#This Row],[ADBC_P]]=FALSE,Weekly[[#This Row],[Actual]]=TRUE),AQ538-1,IF(AND(Weekly[[#This Row],[H Odds &lt;]]&lt;&gt;"",Weekly[[#This Row],[ADBC_P]]=TRUE,Weekly[[#This Row],[Actual]]=FALSE),AQ538-1,AQ538)))))</f>
        <v>48.33</v>
      </c>
      <c r="AR539" s="37">
        <f>IF(AND(Weekly[[#This Row],[V Odds &lt;]]="",Weekly[[#This Row],[H Odds &lt;]]=""),AR538,IF(AND(Weekly[[#This Row],[H Odds &lt;]]&lt;&gt;"",Weekly[[#This Row],[RFC_P]]=TRUE,Weekly[[#This Row],[Actual]]=TRUE),AR538+Weekly[[#This Row],[H Odds &lt;]]-1,IF(AND(Weekly[[#This Row],[V Odds &lt;]]&lt;&gt;"",Weekly[[#This Row],[RFC_P]]=FALSE,Weekly[[#This Row],[Actual]]=FALSE),AR538+Weekly[[#This Row],[V Odds &lt;]]-1,IF(AND(Weekly[[#This Row],[V Odds &lt;]]&lt;&gt;"",Weekly[[#This Row],[RFC_P]]=FALSE,Weekly[[#This Row],[Actual]]=TRUE),AR538-1,IF(AND(Weekly[[#This Row],[H Odds &lt;]]&lt;&gt;"",Weekly[[#This Row],[RFC_P]]=TRUE,Weekly[[#This Row],[Actual]]=FALSE),AR538-1,AR538)))))</f>
        <v>67.439999999999984</v>
      </c>
      <c r="AS539" s="37">
        <f>IF(AND(Weekly[[#This Row],[V Odds &lt;]]="",Weekly[[#This Row],[H Odds &lt;]]=""),AS538,IF(AND(Weekly[[#This Row],[H Odds &lt;]]&lt;&gt;"",Weekly[[#This Row],[GBC_P]]=TRUE,Weekly[[#This Row],[Actual]]=TRUE),AS538+Weekly[[#This Row],[H Odds &lt;]]-1,IF(AND(Weekly[[#This Row],[V Odds &lt;]]&lt;&gt;"",Weekly[[#This Row],[GBC_P]]=FALSE,Weekly[[#This Row],[Actual]]=FALSE),AS538+Weekly[[#This Row],[V Odds &lt;]]-1,IF(AND(Weekly[[#This Row],[V Odds &lt;]]&lt;&gt;"",Weekly[[#This Row],[GBC_P]]=FALSE,Weekly[[#This Row],[Actual]]=TRUE),AS538-1,IF(AND(Weekly[[#This Row],[H Odds &lt;]]&lt;&gt;"",Weekly[[#This Row],[GBC_P]]=TRUE,Weekly[[#This Row],[Actual]]=FALSE),AS538-1,AS538)))))</f>
        <v>55.78</v>
      </c>
      <c r="AT539" s="37">
        <f>IF(AND(Weekly[[#This Row],[V Odds &lt;]]="",Weekly[[#This Row],[H Odds &lt;]]=""),AT538,IF(AND(Weekly[[#This Row],[H Odds &lt;]]&lt;&gt;"",Weekly[[#This Row],[HGBC_P]]=TRUE,Weekly[[#This Row],[Actual]]=TRUE),AT538+Weekly[[#This Row],[H Odds &lt;]]-1,IF(AND(Weekly[[#This Row],[V Odds &lt;]]&lt;&gt;"",Weekly[[#This Row],[HGBC_P]]=FALSE,Weekly[[#This Row],[Actual]]=FALSE),AT538+Weekly[[#This Row],[V Odds &lt;]]-1,IF(AND(Weekly[[#This Row],[V Odds &lt;]]&lt;&gt;"",Weekly[[#This Row],[HGBC_P]]=FALSE,Weekly[[#This Row],[Actual]]=TRUE),AT538-1,IF(AND(Weekly[[#This Row],[H Odds &lt;]]&lt;&gt;"",Weekly[[#This Row],[HGBC_P]]=TRUE,Weekly[[#This Row],[Actual]]=FALSE),AT538-1,AT538)))))</f>
        <v>51.16</v>
      </c>
      <c r="AU539" s="37">
        <f>IF(AND(Weekly[[#This Row],[V Odds &lt;]]="",Weekly[[#This Row],[H Odds &lt;]]=""),AU538,IF(AND(Weekly[[#This Row],[H Odds &lt;]]&lt;&gt;"",Weekly[[#This Row],[XGB_P]]=TRUE,Weekly[[#This Row],[Actual]]=TRUE),AU538+Weekly[[#This Row],[H Odds &lt;]]-1,IF(AND(Weekly[[#This Row],[V Odds &lt;]]&lt;&gt;"",Weekly[[#This Row],[XGB_P]]=FALSE,Weekly[[#This Row],[Actual]]=FALSE),AU538+Weekly[[#This Row],[V Odds &lt;]]-1,IF(AND(Weekly[[#This Row],[V Odds &lt;]]&lt;&gt;"",Weekly[[#This Row],[XGB_P]]=FALSE,Weekly[[#This Row],[Actual]]=TRUE),AU538-1,IF(AND(Weekly[[#This Row],[H Odds &lt;]]&lt;&gt;"",Weekly[[#This Row],[XGB_P]]=TRUE,Weekly[[#This Row],[Actual]]=FALSE),AU538-1,AU538)))))</f>
        <v>62.760000000000005</v>
      </c>
      <c r="AV539" s="37">
        <f>IF(AND(Weekly[[#This Row],[V Odds &lt;]]="",Weekly[[#This Row],[H Odds &lt;]]=""),AV538,IF(AND(Weekly[[#This Row],[H Odds &lt;]]&lt;&gt;"",Weekly[[#This Row],[QDA_P]]=TRUE,Weekly[[#This Row],[Actual]]=TRUE),AV538+Weekly[[#This Row],[H Odds &lt;]]-1,IF(AND(Weekly[[#This Row],[V Odds &lt;]]&lt;&gt;"",Weekly[[#This Row],[QDA_P]]=FALSE,Weekly[[#This Row],[Actual]]=FALSE),AV538+Weekly[[#This Row],[V Odds &lt;]]-1,IF(AND(Weekly[[#This Row],[V Odds &lt;]]&lt;&gt;"",Weekly[[#This Row],[QDA_P]]=FALSE,Weekly[[#This Row],[Actual]]=TRUE),AV538-1,IF(AND(Weekly[[#This Row],[H Odds &lt;]]&lt;&gt;"",Weekly[[#This Row],[QDA_P]]=TRUE,Weekly[[#This Row],[Actual]]=FALSE),AV538-1,AV538)))))</f>
        <v>57.299999999999983</v>
      </c>
      <c r="AW539" s="37">
        <f>IF(AND(Weekly[[#This Row],[H Odds &lt;]]="",Weekly[[#This Row],[V Odds &lt;]]=""),AW538,IF(AND(Weekly[[#This Row],[KNC_P]]=Weekly[[#This Row],[Actual]],Weekly[[#This Row],[KNC_P]]=TRUE),AW538+Weekly[[#This Row],[BF H Odds]]-1,IF(AND(Weekly[[#This Row],[KNC_P]]=Weekly[[#This Row],[Actual]],Weekly[[#This Row],[KNC_P]]=FALSE),AW538+Weekly[[#This Row],[BF V Odds]]-1,AW538-1)))</f>
        <v>48.580000000000005</v>
      </c>
      <c r="AX539" s="37">
        <f>IF(AND(Weekly[[#This Row],[V Odds &lt;]]="",Weekly[[#This Row],[H Odds &lt;]]=""),AX538,IF(AND(Weekly[[#This Row],[V Odds &lt;]]&lt;&gt;"",Weekly[[#This Row],[FALSES]]&gt;0,Weekly[[#This Row],[Actual]]=FALSE),AX538+Weekly[[#This Row],[V Odds &lt;]]-1,IF(AND(Weekly[[#This Row],[H Odds &lt;]]&lt;&gt;"",Weekly[[#This Row],[TRUES]]&gt;0,Weekly[[#This Row],[Actual]]=TRUE),AX538+Weekly[[#This Row],[H Odds &lt;]]-1,IF(AND(Weekly[[#This Row],[V Odds &lt;]]&lt;&gt;"",Weekly[[#This Row],[FALSES]]=0),AX538,IF(AND(Weekly[[#This Row],[H Odds &lt;]]&lt;&gt;"",Weekly[[#This Row],[TRUES]]=0),AX538,AX538-1)))))</f>
        <v>102.49999999999996</v>
      </c>
      <c r="AY539" s="37">
        <f>IF(AND(Weekly[[#This Row],[V Odds &lt;]]="",Weekly[[#This Row],[H Odds &lt;]]=""),AY538,IF(AND(Weekly[[#This Row],[V Odds &lt;]]&lt;&gt;"",Weekly[[#This Row],[FALSES]]&gt;0,Weekly[[#This Row],[Actual]]=FALSE),AY538+((Weekly[[#This Row],[V Odds &lt;]]-1)*0.92),IF(AND(Weekly[[#This Row],[H Odds &lt;]]&lt;&gt;"",Weekly[[#This Row],[TRUES]]&gt;0,Weekly[[#This Row],[Actual]]=TRUE),AY538+((Weekly[[#This Row],[H Odds &lt;]]-1)*0.92),IF(AND(Weekly[[#This Row],[V Odds &lt;]]&lt;&gt;"",Weekly[[#This Row],[FALSES]]=0),AY538,IF(AND(Weekly[[#This Row],[H Odds &lt;]]&lt;&gt;"",Weekly[[#This Row],[TRUES]]=0),AY538,AY538-1)))))</f>
        <v>91.100000000000023</v>
      </c>
      <c r="AZ539" s="37">
        <f>IF(AND(Weekly[[#This Row],[V Odds &lt;]]="",Weekly[[#This Row],[H Odds &lt;]]=""),AZ538,IF(AND(Weekly[[#This Row],[V Odds &lt;]]&lt;&gt;"",Weekly[[#This Row],[Actual]]=FALSE),AZ538+Weekly[[#This Row],[V Odds &lt;]]-1,IF(AND(Weekly[[#This Row],[H Odds &lt;]]&lt;&gt;"",Weekly[[#This Row],[Actual]]=TRUE),AZ538+Weekly[[#This Row],[H Odds &lt;]]-1,AZ538-1)))</f>
        <v>92.96999999999997</v>
      </c>
      <c r="BA539" s="38">
        <f>IF(Weekly[[#This Row],[H Odds &lt;]]="",BA538,IF(AND(Weekly[[#This Row],[H Odds &lt;]]&lt;&gt;"",Weekly[[#This Row],[SVC_P]]=TRUE,Weekly[[#This Row],[Actual]]=TRUE),BA538+Weekly[[#This Row],[H Odds &lt;]]-1,IF(AND(Weekly[[#This Row],[H Odds &lt;]]&lt;&gt;"",Weekly[[#This Row],[SVC_P]]=TRUE,Weekly[[#This Row],[Actual]]=FALSE),BA538-1,BA538)))</f>
        <v>75.589999999999989</v>
      </c>
      <c r="BB539" s="38">
        <f>IF(Weekly[[#This Row],[H Odds &lt;]]="",BB538,IF(AND(Weekly[[#This Row],[H Odds &lt;]]&lt;&gt;"",Weekly[[#This Row],[ADBC_P]]=TRUE,Weekly[[#This Row],[Actual]]=TRUE),BB538+Weekly[[#This Row],[H Odds &lt;]]-1,IF(AND(Weekly[[#This Row],[H Odds &lt;]]&lt;&gt;"",Weekly[[#This Row],[ADBC_P]]=TRUE,Weekly[[#This Row],[Actual]]=FALSE),BB538-1,BB538)))</f>
        <v>47.41</v>
      </c>
      <c r="BC539" s="38">
        <f>IF(Weekly[[#This Row],[H Odds &lt;]]="",BC538,IF(AND(Weekly[[#This Row],[H Odds &lt;]]&lt;&gt;"",Weekly[[#This Row],[RFC_P]]=TRUE,Weekly[[#This Row],[Actual]]=TRUE),BC538+Weekly[[#This Row],[H Odds &lt;]]-1,IF(AND(Weekly[[#This Row],[H Odds &lt;]]&lt;&gt;"",Weekly[[#This Row],[RFC_P]]=TRUE,Weekly[[#This Row],[Actual]]=FALSE),BC538-1,BC538)))</f>
        <v>49.109999999999992</v>
      </c>
      <c r="BD539" s="38">
        <f>IF(Weekly[[#This Row],[H Odds &lt;]]="",BD538,IF(AND(Weekly[[#This Row],[H Odds &lt;]]&lt;&gt;"",Weekly[[#This Row],[GBC_P]]=TRUE,Weekly[[#This Row],[Actual]]=TRUE),BD538+Weekly[[#This Row],[H Odds &lt;]]-1,IF(AND(Weekly[[#This Row],[H Odds &lt;]]&lt;&gt;"",Weekly[[#This Row],[GBC_P]]=TRUE,Weekly[[#This Row],[Actual]]=FALSE),BD538-1,BD538)))</f>
        <v>50.110000000000007</v>
      </c>
      <c r="BE539" s="38">
        <f>IF(Weekly[[#This Row],[H Odds &lt;]]="",BE538,IF(AND(Weekly[[#This Row],[H Odds &lt;]]&lt;&gt;"",Weekly[[#This Row],[HGBC_P]]=TRUE,Weekly[[#This Row],[Actual]]=TRUE),BE538+Weekly[[#This Row],[H Odds &lt;]]-1,IF(AND(Weekly[[#This Row],[H Odds &lt;]]&lt;&gt;"",Weekly[[#This Row],[HGBC_P]]=TRUE,Weekly[[#This Row],[Actual]]=FALSE),BE538-1,BE538)))</f>
        <v>53.459999999999994</v>
      </c>
      <c r="BF539" s="38">
        <f>IF(Weekly[[#This Row],[H Odds &lt;]]="",BF538,IF(AND(Weekly[[#This Row],[H Odds &lt;]]&lt;&gt;"",Weekly[[#This Row],[XGB_P]]=TRUE,Weekly[[#This Row],[Actual]]=TRUE),BF538+Weekly[[#This Row],[H Odds &lt;]]-1,IF(AND(Weekly[[#This Row],[H Odds &lt;]]&lt;&gt;"",Weekly[[#This Row],[XGB_P]]=TRUE,Weekly[[#This Row],[Actual]]=FALSE),BF538-1,BF538)))</f>
        <v>59.08</v>
      </c>
      <c r="BG539" s="38">
        <f>IF(Weekly[[#This Row],[H Odds &lt;]]="",BG538,IF(AND(Weekly[[#This Row],[H Odds &lt;]]&lt;&gt;"",Weekly[[#This Row],[QDA_P]]=TRUE,Weekly[[#This Row],[Actual]]=TRUE),BG538+Weekly[[#This Row],[H Odds &lt;]]-1,IF(AND(Weekly[[#This Row],[H Odds &lt;]]&lt;&gt;"",Weekly[[#This Row],[QDA_P]]=TRUE,Weekly[[#This Row],[Actual]]=FALSE),BG538-1,BG538)))</f>
        <v>45.429999999999993</v>
      </c>
      <c r="BH539" s="38">
        <f>IF(Weekly[[#This Row],[H Odds &lt;]]="",BH538,IF(AND(Weekly[[#This Row],[H Odds &lt;]]&lt;&gt;"",Weekly[[#This Row],[KNC_P]]=TRUE,Weekly[[#This Row],[Actual]]=TRUE),BH538+Weekly[[#This Row],[H Odds &lt;]]-1,IF(AND(Weekly[[#This Row],[H Odds &lt;]]&lt;&gt;"",Weekly[[#This Row],[KNC_P]]=TRUE,Weekly[[#This Row],[Actual]]=FALSE),BH538-1,BH538)))</f>
        <v>53.499999999999993</v>
      </c>
      <c r="BI539" s="38">
        <f>IF(Weekly[[#This Row],[H Odds &lt;]]="",BI538,IF(AND(Weekly[[#This Row],[H Odds &lt;]]&lt;&gt;"",Weekly[[#This Row],[TRUES]]&gt;0,Weekly[[#This Row],[Actual]]=TRUE),BI538+Weekly[[#This Row],[H Odds &lt;]]-1,IF(AND(Weekly[[#This Row],[H Odds &lt;]]&lt;&gt;"",Weekly[[#This Row],[TRUES]]=0),BI538,BI538-1)))</f>
        <v>73.589999999999989</v>
      </c>
      <c r="BJ539" s="38">
        <f>IF(Weekly[[#This Row],[H Odds &lt;]]="",BJ538,IF(AND(Weekly[[#This Row],[H Odds &lt;]]&lt;&gt;"",Weekly[[#This Row],[Actual]]=TRUE),BJ538+Weekly[[#This Row],[H Odds &lt;]]-1,IF(AND(Weekly[[#This Row],[H Odds &lt;]]&lt;&gt;"",Weekly[[#This Row],[Actual]]=FALSE),BJ538-1,BJ538)))</f>
        <v>75.489999999999995</v>
      </c>
      <c r="BK539" s="58">
        <f>IF(AND(Weekly[[#This Row],[TRUES]]&gt;4,Weekly[[#This Row],[Actual]]=TRUE),BK538+Weekly[[#This Row],[BF H Odds]]-1,IF(AND(Weekly[[#This Row],[FALSES]]&gt;4,Weekly[[#This Row],[Actual]]=FALSE),BK538+Weekly[[#This Row],[BF V Odds]]-1,IF(AND(Weekly[[#This Row],[TRUES]]&gt;4,Weekly[[#This Row],[Actual]]=FALSE),BK538-1,IF(AND(Weekly[[#This Row],[FALSES]]&gt;4,Weekly[[#This Row],[Actual]]=TRUE),BK538-1,BK538))))</f>
        <v>-3.2899999999999707</v>
      </c>
      <c r="BL539" s="58">
        <f>IF(AND(Weekly[[#This Row],[TRUES]]&gt;5,Weekly[[#This Row],[Actual]]=TRUE),BL538+Weekly[[#This Row],[BF H Odds]]-1,IF(AND(Weekly[[#This Row],[FALSES]]&gt;5,Weekly[[#This Row],[Actual]]=FALSE),BL538+Weekly[[#This Row],[BF V Odds]]-1,IF(AND(Weekly[[#This Row],[TRUES]]&gt;5,Weekly[[#This Row],[Actual]]=FALSE),BL538-1,IF(AND(Weekly[[#This Row],[FALSES]]&gt;5,Weekly[[#This Row],[Actual]]=TRUE),BL538-1,BL538))))</f>
        <v>4.8300000000000205</v>
      </c>
      <c r="BM539" s="58">
        <f>IF(AND(Weekly[[#This Row],[TRUES]]&gt;6,Weekly[[#This Row],[Actual]]=TRUE),BM538+Weekly[[#This Row],[BF H Odds]]-1,IF(AND(Weekly[[#This Row],[FALSES]]&gt;6,Weekly[[#This Row],[Actual]]=FALSE),BM538+Weekly[[#This Row],[BF V Odds]]-1,IF(AND(Weekly[[#This Row],[TRUES]]&gt;6,Weekly[[#This Row],[Actual]]=FALSE),BM538-1,IF(AND(Weekly[[#This Row],[FALSES]]&gt;6,Weekly[[#This Row],[Actual]]=TRUE),BM538-1,BM538))))</f>
        <v>36.140000000000008</v>
      </c>
    </row>
    <row r="540" spans="1:65" x14ac:dyDescent="0.25">
      <c r="A540" s="34"/>
      <c r="B540" s="10">
        <v>44310</v>
      </c>
      <c r="C540" s="17" t="s">
        <v>20</v>
      </c>
      <c r="D540" s="15" t="s">
        <v>17</v>
      </c>
      <c r="E540" t="b">
        <v>1</v>
      </c>
      <c r="F540" t="b">
        <v>1</v>
      </c>
      <c r="G540" t="b">
        <v>1</v>
      </c>
      <c r="H540" t="b">
        <v>1</v>
      </c>
      <c r="I540" t="b">
        <v>1</v>
      </c>
      <c r="J540" t="b">
        <v>1</v>
      </c>
      <c r="K540" t="b">
        <v>1</v>
      </c>
      <c r="L540" t="b">
        <v>1</v>
      </c>
      <c r="O540" t="str">
        <f>IF(Weekly[[#This Row],[H/V]]="H",Weekly[[#This Row],[BF H Odds]],IF(Weekly[[#This Row],[H/V]]="V",Weekly[[#This Row],[BF V Odds]],""))</f>
        <v/>
      </c>
      <c r="P540" t="b">
        <v>1</v>
      </c>
      <c r="R540" s="35">
        <f>IFERROR(IF(Weekly[[#This Row],[Won Bet?]]="yes",R539+(Weekly[[#This Row],[BF Odds]]*Weekly[[#This Row],[BF Stake]])-Weekly[[#This Row],[BF Stake]],R539-Weekly[[#This Row],[BF Stake]]),R539)</f>
        <v>1075.8495000000005</v>
      </c>
      <c r="S540" s="35">
        <f>IFERROR(IF(Weekly[[#This Row],[Won Bet?]]="yes",S539+(((Weekly[[#This Row],[BF Odds]]*Weekly[[#This Row],[BF Stake]])-Weekly[[#This Row],[BF Stake]])*0.95),S539-Weekly[[#This Row],[BF Stake]]),S539)</f>
        <v>1004.5831400000002</v>
      </c>
      <c r="T540">
        <v>11.5</v>
      </c>
      <c r="U540">
        <v>1.0900000000000001</v>
      </c>
      <c r="V540" s="24">
        <f>IF(Weekly[[#This Row],[Actual]]="","",IF(AND(Weekly[[#This Row],[SVC_P]]=Weekly[[#This Row],[Actual]],Weekly[[#This Row],[SVC_P]]=TRUE),V539+Weekly[[#This Row],[BF H Odds]]-1,IF(AND(Weekly[[#This Row],[SVC_P]]=Weekly[[#This Row],[Actual]],Weekly[[#This Row],[SVC_P]]=FALSE),V539+Weekly[[#This Row],[BF V Odds]]-1,V539-1)))</f>
        <v>47.130000000000045</v>
      </c>
      <c r="W540" s="24">
        <f>IF(Weekly[[#This Row],[Actual]]="","",IF(AND(Weekly[[#This Row],[SVC_P]]=FALSE,Weekly[[#This Row],[Actual]]=TRUE),W539+Weekly[[#This Row],[BF H Odds]]-1,IF(AND(Weekly[[#This Row],[SVC_P]]=TRUE,Weekly[[#This Row],[Actual]]=FALSE,),W539+Weekly[[#This Row],[BF V Odds]]-1,W539-1)))</f>
        <v>-448.84000000000003</v>
      </c>
      <c r="X540" s="24">
        <f>IF(Weekly[[#This Row],[Actual]]="","",IF(AND(Weekly[[#This Row],[ADBC_P]]=Weekly[[#This Row],[Actual]],Weekly[[#This Row],[ADBC_P]]=TRUE),X539+Weekly[[#This Row],[BF H Odds]]-1,IF(AND(Weekly[[#This Row],[ADBC_P]]=Weekly[[#This Row],[Actual]],Weekly[[#This Row],[ADBC_P]]=FALSE),X539+Weekly[[#This Row],[BF V Odds]]-1,X539-1)))</f>
        <v>7.180000000000021</v>
      </c>
      <c r="Y540" s="24">
        <f>IF(Weekly[[#This Row],[Actual]]="","",IF(AND(Weekly[[#This Row],[ADBC_P]]=FALSE,Weekly[[#This Row],[Actual]]=TRUE),Y539+Weekly[[#This Row],[BF H Odds]]-1,IF(AND(Weekly[[#This Row],[ADBC_P]]=TRUE,Weekly[[#This Row],[Actual]]=FALSE),Y539+Weekly[[#This Row],[BF V Odds]]-1,Y539-1)))</f>
        <v>69.929999999999978</v>
      </c>
      <c r="Z540" s="24">
        <f>IF(Weekly[[#This Row],[Actual]]="","",IF(AND(Weekly[[#This Row],[RFC_P]]=Weekly[[#This Row],[Actual]],Weekly[[#This Row],[RFC_P]]=TRUE),Z539+Weekly[[#This Row],[BF H Odds]]-1,IF(AND(Weekly[[#This Row],[RFC_P]]=Weekly[[#This Row],[Actual]],Weekly[[#This Row],[RFC_P]]=FALSE),Z539+Weekly[[#This Row],[BF V Odds]]-1,Z539-1)))</f>
        <v>26.050000000000008</v>
      </c>
      <c r="AA540" s="24">
        <f>IF(Weekly[[#This Row],[Actual]]="","",IF(AND(Weekly[[#This Row],[RFC_P]]=FALSE,Weekly[[#This Row],[Actual]]=TRUE),AA539+Weekly[[#This Row],[BF H Odds]]-1,IF(AND(Weekly[[#This Row],[RFC_P]]=TRUE,Weekly[[#This Row],[Actual]]=FALSE),AA539+Weekly[[#This Row],[BF V Odds]]-1,AA539-1)))</f>
        <v>51.059999999999974</v>
      </c>
      <c r="AB540" s="24">
        <f>IF(Weekly[[#This Row],[Actual]]="","",IF(AND(Weekly[[#This Row],[GBC_P]]=Weekly[[#This Row],[Actual]],Weekly[[#This Row],[GBC_P]]=TRUE),AB539+Weekly[[#This Row],[BF H Odds]]-1,IF(AND(Weekly[[#This Row],[GBC_P]]=Weekly[[#This Row],[Actual]],Weekly[[#This Row],[GBC_P]]=FALSE),AB539+Weekly[[#This Row],[BF V Odds]]-1,AB539-1)))</f>
        <v>2.1900000000000048</v>
      </c>
      <c r="AC540" s="24">
        <f>IF(Weekly[[#This Row],[Actual]]="","",IF(AND(Weekly[[#This Row],[GBC_P]]=FALSE,Weekly[[#This Row],[Actual]]=TRUE),AC539+Weekly[[#This Row],[BF H Odds]]-1,IF(AND(Weekly[[#This Row],[GBC_P]]=TRUE,Weekly[[#This Row],[Actual]]=FALSE),AC539+Weekly[[#This Row],[BF V Odds]]-1,AC539-1)))</f>
        <v>74.919999999999945</v>
      </c>
      <c r="AD540" s="24">
        <f>IF(Weekly[[#This Row],[Actual]]="","",IF(AND(Weekly[[#This Row],[HGBC_P]]=Weekly[[#This Row],[Actual]],Weekly[[#This Row],[HGBC_P]]=TRUE),AD539+Weekly[[#This Row],[BF H Odds]]-1,IF(AND(Weekly[[#This Row],[HGBC_P]]=Weekly[[#This Row],[Actual]],Weekly[[#This Row],[HGBC_P]]=FALSE),AD539+Weekly[[#This Row],[BF V Odds]]-1,AD539-1)))</f>
        <v>1.4300000000000246</v>
      </c>
      <c r="AE540" s="24">
        <f>IF(Weekly[[#This Row],[Actual]]="","",IF(AND(Weekly[[#This Row],[HGBC_P]]=FALSE,Weekly[[#This Row],[Actual]]=TRUE),AE539+Weekly[[#This Row],[BF H Odds]]-1,IF(AND(Weekly[[#This Row],[HGBC_P]]=TRUE,Weekly[[#This Row],[Actual]]=FALSE),AE539+Weekly[[#This Row],[BF V Odds]]-1,AE539-1)))</f>
        <v>75.679999999999978</v>
      </c>
      <c r="AF540" s="24">
        <f>IF(Weekly[[#This Row],[Actual]]="","",IF(AND(Weekly[[#This Row],[XGB_P]]=Weekly[[#This Row],[Actual]],Weekly[[#This Row],[XGB_P]]=TRUE),AF539+Weekly[[#This Row],[BF H Odds]]-1,IF(AND(Weekly[[#This Row],[XGB_P]]=Weekly[[#This Row],[Actual]],Weekly[[#This Row],[XGB_P]]=FALSE),AF539+Weekly[[#This Row],[BF V Odds]]-1,AF539-1)))</f>
        <v>28.650000000000016</v>
      </c>
      <c r="AG540" s="24">
        <f>IF(Weekly[[#This Row],[Actual]]="","",IF(AND(Weekly[[#This Row],[XGB_P]]=FALSE,Weekly[[#This Row],[Actual]]=TRUE),AG539+Weekly[[#This Row],[BF H Odds]]-1,IF(AND(Weekly[[#This Row],[XGB_P]]=TRUE,Weekly[[#This Row],[Actual]]=FALSE),AG539+Weekly[[#This Row],[BF V Odds]]-1,AG539-1)))</f>
        <v>48.459999999999994</v>
      </c>
      <c r="AH540" s="24">
        <f>IF(Weekly[[#This Row],[Actual]]="","",IF(AND(Weekly[[#This Row],[QDA_P]]=Weekly[[#This Row],[Actual]],Weekly[[#This Row],[QDA_P]]=TRUE),AH539+Weekly[[#This Row],[BF H Odds]]-1,IF(AND(Weekly[[#This Row],[QDA_P]]=Weekly[[#This Row],[Actual]],Weekly[[#This Row],[QDA_P]]=FALSE),AH539+Weekly[[#This Row],[BF V Odds]]-1,AH539-1)))</f>
        <v>-13.589999999999989</v>
      </c>
      <c r="AI540" s="24">
        <f>IF(Weekly[[#This Row],[Actual]]="","",IF(AND(Weekly[[#This Row],[QDA_P]]=FALSE,Weekly[[#This Row],[Actual]]=TRUE),AI539+Weekly[[#This Row],[BF H Odds]]-1,IF(AND(Weekly[[#This Row],[QDA_P]]=TRUE,Weekly[[#This Row],[Actual]]=FALSE),AI539+Weekly[[#This Row],[BF V Odds]]-1,AI539-1)))</f>
        <v>90.699999999999974</v>
      </c>
      <c r="AJ540" s="24">
        <f>IF(Weekly[[#This Row],[Actual]]="","",IF(AND(Weekly[[#This Row],[KNC_P]]=FALSE,Weekly[[#This Row],[Actual]]=TRUE),AJ539+Weekly[[#This Row],[BF H Odds]]-1,IF(AND(Weekly[[#This Row],[KNC_P]]=TRUE,Weekly[[#This Row],[Actual]]=FALSE),AJ539+Weekly[[#This Row],[BF V Odds]]-1,AJ539-1)))</f>
        <v>68.399999999999963</v>
      </c>
      <c r="AK540" s="24">
        <f>IF(Weekly[[#This Row],[Actual]]="","",IF(AND(Weekly[[#This Row],[KNC_P]]=FALSE,Weekly[[#This Row],[Actual]]=TRUE),AK539+Weekly[[#This Row],[BF H Odds]]-1,IF(AND(Weekly[[#This Row],[KNC_P]]=TRUE,Weekly[[#This Row],[Actual]]=FALSE),AK539+Weekly[[#This Row],[BF V Odds]]-1,AK539-1)))</f>
        <v>67.299999999999955</v>
      </c>
      <c r="AL540" s="30">
        <f>IF(Weekly[[#This Row],[Actual]]="","",COUNTIF(Weekly[[#This Row],[SVC_P]:[QDA_P]],TRUE))</f>
        <v>7</v>
      </c>
      <c r="AM540" s="30">
        <f>IF(Weekly[[#This Row],[Actual]]="","",COUNTIF(Weekly[[#This Row],[SVC_P]:[QDA_P]],FALSE))</f>
        <v>0</v>
      </c>
      <c r="AN540" s="36" t="str">
        <f>IF(AND(Weekly[[#This Row],[BF V Odds]]&gt;$BO$6,Weekly[[#This Row],[BF V Odds]] &lt; $BO$7),Weekly[[#This Row],[BF V Odds]],"")</f>
        <v/>
      </c>
      <c r="AO540" s="36" t="str">
        <f>IF(AND(Weekly[[#This Row],[BF H Odds]]&gt;$BO$6, Weekly[[#This Row],[BF H Odds]] &lt; $BO$7),Weekly[[#This Row],[BF H Odds]],"")</f>
        <v/>
      </c>
      <c r="AP540" s="37">
        <f>IF(AND(Weekly[[#This Row],[V Odds &lt;]]="",Weekly[[#This Row],[H Odds &lt;]]=""),AP539,IF(AND(Weekly[[#This Row],[H Odds &lt;]]&lt;&gt;"",Weekly[[#This Row],[SVC_P]]=TRUE,Weekly[[#This Row],[Actual]]=TRUE),AP539+Weekly[[#This Row],[H Odds &lt;]]-1,IF(AND(Weekly[[#This Row],[V Odds &lt;]]&lt;&gt;"",Weekly[[#This Row],[SVC_P]]=FALSE,Weekly[[#This Row],[Actual]]=FALSE),AP539+Weekly[[#This Row],[V Odds &lt;]]-1,IF(AND(Weekly[[#This Row],[V Odds &lt;]]&lt;&gt;"",Weekly[[#This Row],[SVC_P]]=FALSE,Weekly[[#This Row],[Actual]]=TRUE),AP539-1,IF(AND(Weekly[[#This Row],[H Odds &lt;]]&lt;&gt;"",Weekly[[#This Row],[SVC_P]]=TRUE,Weekly[[#This Row],[Actual]]=FALSE),AP539-1,AP539)))))</f>
        <v>76.63000000000001</v>
      </c>
      <c r="AQ540" s="37">
        <f>IF(AND(Weekly[[#This Row],[V Odds &lt;]]="",Weekly[[#This Row],[H Odds &lt;]]=""),AQ539,IF(AND(Weekly[[#This Row],[H Odds &lt;]]&lt;&gt;"",Weekly[[#This Row],[ADBC_P]]=TRUE,Weekly[[#This Row],[Actual]]=TRUE),AQ539+Weekly[[#This Row],[H Odds &lt;]]-1,IF(AND(Weekly[[#This Row],[V Odds &lt;]]&lt;&gt;"",Weekly[[#This Row],[ADBC_P]]=FALSE,Weekly[[#This Row],[Actual]]=FALSE),AQ539+Weekly[[#This Row],[V Odds &lt;]]-1,IF(AND(Weekly[[#This Row],[V Odds &lt;]]&lt;&gt;"",Weekly[[#This Row],[ADBC_P]]=FALSE,Weekly[[#This Row],[Actual]]=TRUE),AQ539-1,IF(AND(Weekly[[#This Row],[H Odds &lt;]]&lt;&gt;"",Weekly[[#This Row],[ADBC_P]]=TRUE,Weekly[[#This Row],[Actual]]=FALSE),AQ539-1,AQ539)))))</f>
        <v>48.33</v>
      </c>
      <c r="AR540" s="37">
        <f>IF(AND(Weekly[[#This Row],[V Odds &lt;]]="",Weekly[[#This Row],[H Odds &lt;]]=""),AR539,IF(AND(Weekly[[#This Row],[H Odds &lt;]]&lt;&gt;"",Weekly[[#This Row],[RFC_P]]=TRUE,Weekly[[#This Row],[Actual]]=TRUE),AR539+Weekly[[#This Row],[H Odds &lt;]]-1,IF(AND(Weekly[[#This Row],[V Odds &lt;]]&lt;&gt;"",Weekly[[#This Row],[RFC_P]]=FALSE,Weekly[[#This Row],[Actual]]=FALSE),AR539+Weekly[[#This Row],[V Odds &lt;]]-1,IF(AND(Weekly[[#This Row],[V Odds &lt;]]&lt;&gt;"",Weekly[[#This Row],[RFC_P]]=FALSE,Weekly[[#This Row],[Actual]]=TRUE),AR539-1,IF(AND(Weekly[[#This Row],[H Odds &lt;]]&lt;&gt;"",Weekly[[#This Row],[RFC_P]]=TRUE,Weekly[[#This Row],[Actual]]=FALSE),AR539-1,AR539)))))</f>
        <v>67.439999999999984</v>
      </c>
      <c r="AS540" s="37">
        <f>IF(AND(Weekly[[#This Row],[V Odds &lt;]]="",Weekly[[#This Row],[H Odds &lt;]]=""),AS539,IF(AND(Weekly[[#This Row],[H Odds &lt;]]&lt;&gt;"",Weekly[[#This Row],[GBC_P]]=TRUE,Weekly[[#This Row],[Actual]]=TRUE),AS539+Weekly[[#This Row],[H Odds &lt;]]-1,IF(AND(Weekly[[#This Row],[V Odds &lt;]]&lt;&gt;"",Weekly[[#This Row],[GBC_P]]=FALSE,Weekly[[#This Row],[Actual]]=FALSE),AS539+Weekly[[#This Row],[V Odds &lt;]]-1,IF(AND(Weekly[[#This Row],[V Odds &lt;]]&lt;&gt;"",Weekly[[#This Row],[GBC_P]]=FALSE,Weekly[[#This Row],[Actual]]=TRUE),AS539-1,IF(AND(Weekly[[#This Row],[H Odds &lt;]]&lt;&gt;"",Weekly[[#This Row],[GBC_P]]=TRUE,Weekly[[#This Row],[Actual]]=FALSE),AS539-1,AS539)))))</f>
        <v>55.78</v>
      </c>
      <c r="AT540" s="37">
        <f>IF(AND(Weekly[[#This Row],[V Odds &lt;]]="",Weekly[[#This Row],[H Odds &lt;]]=""),AT539,IF(AND(Weekly[[#This Row],[H Odds &lt;]]&lt;&gt;"",Weekly[[#This Row],[HGBC_P]]=TRUE,Weekly[[#This Row],[Actual]]=TRUE),AT539+Weekly[[#This Row],[H Odds &lt;]]-1,IF(AND(Weekly[[#This Row],[V Odds &lt;]]&lt;&gt;"",Weekly[[#This Row],[HGBC_P]]=FALSE,Weekly[[#This Row],[Actual]]=FALSE),AT539+Weekly[[#This Row],[V Odds &lt;]]-1,IF(AND(Weekly[[#This Row],[V Odds &lt;]]&lt;&gt;"",Weekly[[#This Row],[HGBC_P]]=FALSE,Weekly[[#This Row],[Actual]]=TRUE),AT539-1,IF(AND(Weekly[[#This Row],[H Odds &lt;]]&lt;&gt;"",Weekly[[#This Row],[HGBC_P]]=TRUE,Weekly[[#This Row],[Actual]]=FALSE),AT539-1,AT539)))))</f>
        <v>51.16</v>
      </c>
      <c r="AU540" s="37">
        <f>IF(AND(Weekly[[#This Row],[V Odds &lt;]]="",Weekly[[#This Row],[H Odds &lt;]]=""),AU539,IF(AND(Weekly[[#This Row],[H Odds &lt;]]&lt;&gt;"",Weekly[[#This Row],[XGB_P]]=TRUE,Weekly[[#This Row],[Actual]]=TRUE),AU539+Weekly[[#This Row],[H Odds &lt;]]-1,IF(AND(Weekly[[#This Row],[V Odds &lt;]]&lt;&gt;"",Weekly[[#This Row],[XGB_P]]=FALSE,Weekly[[#This Row],[Actual]]=FALSE),AU539+Weekly[[#This Row],[V Odds &lt;]]-1,IF(AND(Weekly[[#This Row],[V Odds &lt;]]&lt;&gt;"",Weekly[[#This Row],[XGB_P]]=FALSE,Weekly[[#This Row],[Actual]]=TRUE),AU539-1,IF(AND(Weekly[[#This Row],[H Odds &lt;]]&lt;&gt;"",Weekly[[#This Row],[XGB_P]]=TRUE,Weekly[[#This Row],[Actual]]=FALSE),AU539-1,AU539)))))</f>
        <v>62.760000000000005</v>
      </c>
      <c r="AV540" s="37">
        <f>IF(AND(Weekly[[#This Row],[V Odds &lt;]]="",Weekly[[#This Row],[H Odds &lt;]]=""),AV539,IF(AND(Weekly[[#This Row],[H Odds &lt;]]&lt;&gt;"",Weekly[[#This Row],[QDA_P]]=TRUE,Weekly[[#This Row],[Actual]]=TRUE),AV539+Weekly[[#This Row],[H Odds &lt;]]-1,IF(AND(Weekly[[#This Row],[V Odds &lt;]]&lt;&gt;"",Weekly[[#This Row],[QDA_P]]=FALSE,Weekly[[#This Row],[Actual]]=FALSE),AV539+Weekly[[#This Row],[V Odds &lt;]]-1,IF(AND(Weekly[[#This Row],[V Odds &lt;]]&lt;&gt;"",Weekly[[#This Row],[QDA_P]]=FALSE,Weekly[[#This Row],[Actual]]=TRUE),AV539-1,IF(AND(Weekly[[#This Row],[H Odds &lt;]]&lt;&gt;"",Weekly[[#This Row],[QDA_P]]=TRUE,Weekly[[#This Row],[Actual]]=FALSE),AV539-1,AV539)))))</f>
        <v>57.299999999999983</v>
      </c>
      <c r="AW540" s="37">
        <f>IF(AND(Weekly[[#This Row],[H Odds &lt;]]="",Weekly[[#This Row],[V Odds &lt;]]=""),AW539,IF(AND(Weekly[[#This Row],[KNC_P]]=Weekly[[#This Row],[Actual]],Weekly[[#This Row],[KNC_P]]=TRUE),AW539+Weekly[[#This Row],[BF H Odds]]-1,IF(AND(Weekly[[#This Row],[KNC_P]]=Weekly[[#This Row],[Actual]],Weekly[[#This Row],[KNC_P]]=FALSE),AW539+Weekly[[#This Row],[BF V Odds]]-1,AW539-1)))</f>
        <v>48.580000000000005</v>
      </c>
      <c r="AX540" s="37">
        <f>IF(AND(Weekly[[#This Row],[V Odds &lt;]]="",Weekly[[#This Row],[H Odds &lt;]]=""),AX539,IF(AND(Weekly[[#This Row],[V Odds &lt;]]&lt;&gt;"",Weekly[[#This Row],[FALSES]]&gt;0,Weekly[[#This Row],[Actual]]=FALSE),AX539+Weekly[[#This Row],[V Odds &lt;]]-1,IF(AND(Weekly[[#This Row],[H Odds &lt;]]&lt;&gt;"",Weekly[[#This Row],[TRUES]]&gt;0,Weekly[[#This Row],[Actual]]=TRUE),AX539+Weekly[[#This Row],[H Odds &lt;]]-1,IF(AND(Weekly[[#This Row],[V Odds &lt;]]&lt;&gt;"",Weekly[[#This Row],[FALSES]]=0),AX539,IF(AND(Weekly[[#This Row],[H Odds &lt;]]&lt;&gt;"",Weekly[[#This Row],[TRUES]]=0),AX539,AX539-1)))))</f>
        <v>102.49999999999996</v>
      </c>
      <c r="AY540" s="37">
        <f>IF(AND(Weekly[[#This Row],[V Odds &lt;]]="",Weekly[[#This Row],[H Odds &lt;]]=""),AY539,IF(AND(Weekly[[#This Row],[V Odds &lt;]]&lt;&gt;"",Weekly[[#This Row],[FALSES]]&gt;0,Weekly[[#This Row],[Actual]]=FALSE),AY539+((Weekly[[#This Row],[V Odds &lt;]]-1)*0.92),IF(AND(Weekly[[#This Row],[H Odds &lt;]]&lt;&gt;"",Weekly[[#This Row],[TRUES]]&gt;0,Weekly[[#This Row],[Actual]]=TRUE),AY539+((Weekly[[#This Row],[H Odds &lt;]]-1)*0.92),IF(AND(Weekly[[#This Row],[V Odds &lt;]]&lt;&gt;"",Weekly[[#This Row],[FALSES]]=0),AY539,IF(AND(Weekly[[#This Row],[H Odds &lt;]]&lt;&gt;"",Weekly[[#This Row],[TRUES]]=0),AY539,AY539-1)))))</f>
        <v>91.100000000000023</v>
      </c>
      <c r="AZ540" s="37">
        <f>IF(AND(Weekly[[#This Row],[V Odds &lt;]]="",Weekly[[#This Row],[H Odds &lt;]]=""),AZ539,IF(AND(Weekly[[#This Row],[V Odds &lt;]]&lt;&gt;"",Weekly[[#This Row],[Actual]]=FALSE),AZ539+Weekly[[#This Row],[V Odds &lt;]]-1,IF(AND(Weekly[[#This Row],[H Odds &lt;]]&lt;&gt;"",Weekly[[#This Row],[Actual]]=TRUE),AZ539+Weekly[[#This Row],[H Odds &lt;]]-1,AZ539-1)))</f>
        <v>92.96999999999997</v>
      </c>
      <c r="BA540" s="38">
        <f>IF(Weekly[[#This Row],[H Odds &lt;]]="",BA539,IF(AND(Weekly[[#This Row],[H Odds &lt;]]&lt;&gt;"",Weekly[[#This Row],[SVC_P]]=TRUE,Weekly[[#This Row],[Actual]]=TRUE),BA539+Weekly[[#This Row],[H Odds &lt;]]-1,IF(AND(Weekly[[#This Row],[H Odds &lt;]]&lt;&gt;"",Weekly[[#This Row],[SVC_P]]=TRUE,Weekly[[#This Row],[Actual]]=FALSE),BA539-1,BA539)))</f>
        <v>75.589999999999989</v>
      </c>
      <c r="BB540" s="38">
        <f>IF(Weekly[[#This Row],[H Odds &lt;]]="",BB539,IF(AND(Weekly[[#This Row],[H Odds &lt;]]&lt;&gt;"",Weekly[[#This Row],[ADBC_P]]=TRUE,Weekly[[#This Row],[Actual]]=TRUE),BB539+Weekly[[#This Row],[H Odds &lt;]]-1,IF(AND(Weekly[[#This Row],[H Odds &lt;]]&lt;&gt;"",Weekly[[#This Row],[ADBC_P]]=TRUE,Weekly[[#This Row],[Actual]]=FALSE),BB539-1,BB539)))</f>
        <v>47.41</v>
      </c>
      <c r="BC540" s="38">
        <f>IF(Weekly[[#This Row],[H Odds &lt;]]="",BC539,IF(AND(Weekly[[#This Row],[H Odds &lt;]]&lt;&gt;"",Weekly[[#This Row],[RFC_P]]=TRUE,Weekly[[#This Row],[Actual]]=TRUE),BC539+Weekly[[#This Row],[H Odds &lt;]]-1,IF(AND(Weekly[[#This Row],[H Odds &lt;]]&lt;&gt;"",Weekly[[#This Row],[RFC_P]]=TRUE,Weekly[[#This Row],[Actual]]=FALSE),BC539-1,BC539)))</f>
        <v>49.109999999999992</v>
      </c>
      <c r="BD540" s="38">
        <f>IF(Weekly[[#This Row],[H Odds &lt;]]="",BD539,IF(AND(Weekly[[#This Row],[H Odds &lt;]]&lt;&gt;"",Weekly[[#This Row],[GBC_P]]=TRUE,Weekly[[#This Row],[Actual]]=TRUE),BD539+Weekly[[#This Row],[H Odds &lt;]]-1,IF(AND(Weekly[[#This Row],[H Odds &lt;]]&lt;&gt;"",Weekly[[#This Row],[GBC_P]]=TRUE,Weekly[[#This Row],[Actual]]=FALSE),BD539-1,BD539)))</f>
        <v>50.110000000000007</v>
      </c>
      <c r="BE540" s="38">
        <f>IF(Weekly[[#This Row],[H Odds &lt;]]="",BE539,IF(AND(Weekly[[#This Row],[H Odds &lt;]]&lt;&gt;"",Weekly[[#This Row],[HGBC_P]]=TRUE,Weekly[[#This Row],[Actual]]=TRUE),BE539+Weekly[[#This Row],[H Odds &lt;]]-1,IF(AND(Weekly[[#This Row],[H Odds &lt;]]&lt;&gt;"",Weekly[[#This Row],[HGBC_P]]=TRUE,Weekly[[#This Row],[Actual]]=FALSE),BE539-1,BE539)))</f>
        <v>53.459999999999994</v>
      </c>
      <c r="BF540" s="38">
        <f>IF(Weekly[[#This Row],[H Odds &lt;]]="",BF539,IF(AND(Weekly[[#This Row],[H Odds &lt;]]&lt;&gt;"",Weekly[[#This Row],[XGB_P]]=TRUE,Weekly[[#This Row],[Actual]]=TRUE),BF539+Weekly[[#This Row],[H Odds &lt;]]-1,IF(AND(Weekly[[#This Row],[H Odds &lt;]]&lt;&gt;"",Weekly[[#This Row],[XGB_P]]=TRUE,Weekly[[#This Row],[Actual]]=FALSE),BF539-1,BF539)))</f>
        <v>59.08</v>
      </c>
      <c r="BG540" s="38">
        <f>IF(Weekly[[#This Row],[H Odds &lt;]]="",BG539,IF(AND(Weekly[[#This Row],[H Odds &lt;]]&lt;&gt;"",Weekly[[#This Row],[QDA_P]]=TRUE,Weekly[[#This Row],[Actual]]=TRUE),BG539+Weekly[[#This Row],[H Odds &lt;]]-1,IF(AND(Weekly[[#This Row],[H Odds &lt;]]&lt;&gt;"",Weekly[[#This Row],[QDA_P]]=TRUE,Weekly[[#This Row],[Actual]]=FALSE),BG539-1,BG539)))</f>
        <v>45.429999999999993</v>
      </c>
      <c r="BH540" s="38">
        <f>IF(Weekly[[#This Row],[H Odds &lt;]]="",BH539,IF(AND(Weekly[[#This Row],[H Odds &lt;]]&lt;&gt;"",Weekly[[#This Row],[KNC_P]]=TRUE,Weekly[[#This Row],[Actual]]=TRUE),BH539+Weekly[[#This Row],[H Odds &lt;]]-1,IF(AND(Weekly[[#This Row],[H Odds &lt;]]&lt;&gt;"",Weekly[[#This Row],[KNC_P]]=TRUE,Weekly[[#This Row],[Actual]]=FALSE),BH539-1,BH539)))</f>
        <v>53.499999999999993</v>
      </c>
      <c r="BI540" s="38">
        <f>IF(Weekly[[#This Row],[H Odds &lt;]]="",BI539,IF(AND(Weekly[[#This Row],[H Odds &lt;]]&lt;&gt;"",Weekly[[#This Row],[TRUES]]&gt;0,Weekly[[#This Row],[Actual]]=TRUE),BI539+Weekly[[#This Row],[H Odds &lt;]]-1,IF(AND(Weekly[[#This Row],[H Odds &lt;]]&lt;&gt;"",Weekly[[#This Row],[TRUES]]=0),BI539,BI539-1)))</f>
        <v>73.589999999999989</v>
      </c>
      <c r="BJ540" s="38">
        <f>IF(Weekly[[#This Row],[H Odds &lt;]]="",BJ539,IF(AND(Weekly[[#This Row],[H Odds &lt;]]&lt;&gt;"",Weekly[[#This Row],[Actual]]=TRUE),BJ539+Weekly[[#This Row],[H Odds &lt;]]-1,IF(AND(Weekly[[#This Row],[H Odds &lt;]]&lt;&gt;"",Weekly[[#This Row],[Actual]]=FALSE),BJ539-1,BJ539)))</f>
        <v>75.489999999999995</v>
      </c>
      <c r="BK540" s="58">
        <f>IF(AND(Weekly[[#This Row],[TRUES]]&gt;4,Weekly[[#This Row],[Actual]]=TRUE),BK539+Weekly[[#This Row],[BF H Odds]]-1,IF(AND(Weekly[[#This Row],[FALSES]]&gt;4,Weekly[[#This Row],[Actual]]=FALSE),BK539+Weekly[[#This Row],[BF V Odds]]-1,IF(AND(Weekly[[#This Row],[TRUES]]&gt;4,Weekly[[#This Row],[Actual]]=FALSE),BK539-1,IF(AND(Weekly[[#This Row],[FALSES]]&gt;4,Weekly[[#This Row],[Actual]]=TRUE),BK539-1,BK539))))</f>
        <v>-3.1999999999999709</v>
      </c>
      <c r="BL540" s="58">
        <f>IF(AND(Weekly[[#This Row],[TRUES]]&gt;5,Weekly[[#This Row],[Actual]]=TRUE),BL539+Weekly[[#This Row],[BF H Odds]]-1,IF(AND(Weekly[[#This Row],[FALSES]]&gt;5,Weekly[[#This Row],[Actual]]=FALSE),BL539+Weekly[[#This Row],[BF V Odds]]-1,IF(AND(Weekly[[#This Row],[TRUES]]&gt;5,Weekly[[#This Row],[Actual]]=FALSE),BL539-1,IF(AND(Weekly[[#This Row],[FALSES]]&gt;5,Weekly[[#This Row],[Actual]]=TRUE),BL539-1,BL539))))</f>
        <v>4.9200000000000204</v>
      </c>
      <c r="BM540" s="58">
        <f>IF(AND(Weekly[[#This Row],[TRUES]]&gt;6,Weekly[[#This Row],[Actual]]=TRUE),BM539+Weekly[[#This Row],[BF H Odds]]-1,IF(AND(Weekly[[#This Row],[FALSES]]&gt;6,Weekly[[#This Row],[Actual]]=FALSE),BM539+Weekly[[#This Row],[BF V Odds]]-1,IF(AND(Weekly[[#This Row],[TRUES]]&gt;6,Weekly[[#This Row],[Actual]]=FALSE),BM539-1,IF(AND(Weekly[[#This Row],[FALSES]]&gt;6,Weekly[[#This Row],[Actual]]=TRUE),BM539-1,BM539))))</f>
        <v>36.230000000000011</v>
      </c>
    </row>
    <row r="541" spans="1:65" x14ac:dyDescent="0.25">
      <c r="A541" s="34"/>
      <c r="B541" s="10">
        <v>44311</v>
      </c>
      <c r="C541" s="17" t="s">
        <v>31</v>
      </c>
      <c r="D541" s="15" t="s">
        <v>27</v>
      </c>
      <c r="E541" t="b">
        <v>1</v>
      </c>
      <c r="F541" t="b">
        <v>1</v>
      </c>
      <c r="G541" t="b">
        <v>1</v>
      </c>
      <c r="H541" t="b">
        <v>1</v>
      </c>
      <c r="I541" t="b">
        <v>1</v>
      </c>
      <c r="J541" t="b">
        <v>1</v>
      </c>
      <c r="K541" t="b">
        <v>1</v>
      </c>
      <c r="L541" t="b">
        <v>1</v>
      </c>
      <c r="M541" t="s">
        <v>100</v>
      </c>
      <c r="N541">
        <v>25.1</v>
      </c>
      <c r="O541">
        <f>IF(Weekly[[#This Row],[H/V]]="H",Weekly[[#This Row],[BF H Odds]],IF(Weekly[[#This Row],[H/V]]="V",Weekly[[#This Row],[BF V Odds]],""))</f>
        <v>3.2</v>
      </c>
      <c r="P541" t="b">
        <v>1</v>
      </c>
      <c r="Q541" t="s">
        <v>66</v>
      </c>
      <c r="R541" s="35">
        <f>IFERROR(IF(Weekly[[#This Row],[Won Bet?]]="yes",R540+(Weekly[[#This Row],[BF Odds]]*Weekly[[#This Row],[BF Stake]])-Weekly[[#This Row],[BF Stake]],R540-Weekly[[#This Row],[BF Stake]]),R540)</f>
        <v>1131.0695000000005</v>
      </c>
      <c r="S541" s="35">
        <f>IFERROR(IF(Weekly[[#This Row],[Won Bet?]]="yes",S540+(((Weekly[[#This Row],[BF Odds]]*Weekly[[#This Row],[BF Stake]])-Weekly[[#This Row],[BF Stake]])*0.95),S540-Weekly[[#This Row],[BF Stake]]),S540)</f>
        <v>1057.0421400000002</v>
      </c>
      <c r="T541">
        <v>1.26</v>
      </c>
      <c r="U541">
        <v>3.2</v>
      </c>
      <c r="V541" s="24">
        <f>IF(Weekly[[#This Row],[Actual]]="","",IF(AND(Weekly[[#This Row],[SVC_P]]=Weekly[[#This Row],[Actual]],Weekly[[#This Row],[SVC_P]]=TRUE),V540+Weekly[[#This Row],[BF H Odds]]-1,IF(AND(Weekly[[#This Row],[SVC_P]]=Weekly[[#This Row],[Actual]],Weekly[[#This Row],[SVC_P]]=FALSE),V540+Weekly[[#This Row],[BF V Odds]]-1,V540-1)))</f>
        <v>49.330000000000048</v>
      </c>
      <c r="W541" s="24">
        <f>IF(Weekly[[#This Row],[Actual]]="","",IF(AND(Weekly[[#This Row],[SVC_P]]=FALSE,Weekly[[#This Row],[Actual]]=TRUE),W540+Weekly[[#This Row],[BF H Odds]]-1,IF(AND(Weekly[[#This Row],[SVC_P]]=TRUE,Weekly[[#This Row],[Actual]]=FALSE,),W540+Weekly[[#This Row],[BF V Odds]]-1,W540-1)))</f>
        <v>-449.84000000000003</v>
      </c>
      <c r="X541" s="24">
        <f>IF(Weekly[[#This Row],[Actual]]="","",IF(AND(Weekly[[#This Row],[ADBC_P]]=Weekly[[#This Row],[Actual]],Weekly[[#This Row],[ADBC_P]]=TRUE),X540+Weekly[[#This Row],[BF H Odds]]-1,IF(AND(Weekly[[#This Row],[ADBC_P]]=Weekly[[#This Row],[Actual]],Weekly[[#This Row],[ADBC_P]]=FALSE),X540+Weekly[[#This Row],[BF V Odds]]-1,X540-1)))</f>
        <v>9.3800000000000203</v>
      </c>
      <c r="Y541" s="24">
        <f>IF(Weekly[[#This Row],[Actual]]="","",IF(AND(Weekly[[#This Row],[ADBC_P]]=FALSE,Weekly[[#This Row],[Actual]]=TRUE),Y540+Weekly[[#This Row],[BF H Odds]]-1,IF(AND(Weekly[[#This Row],[ADBC_P]]=TRUE,Weekly[[#This Row],[Actual]]=FALSE),Y540+Weekly[[#This Row],[BF V Odds]]-1,Y540-1)))</f>
        <v>68.929999999999978</v>
      </c>
      <c r="Z541" s="24">
        <f>IF(Weekly[[#This Row],[Actual]]="","",IF(AND(Weekly[[#This Row],[RFC_P]]=Weekly[[#This Row],[Actual]],Weekly[[#This Row],[RFC_P]]=TRUE),Z540+Weekly[[#This Row],[BF H Odds]]-1,IF(AND(Weekly[[#This Row],[RFC_P]]=Weekly[[#This Row],[Actual]],Weekly[[#This Row],[RFC_P]]=FALSE),Z540+Weekly[[#This Row],[BF V Odds]]-1,Z540-1)))</f>
        <v>28.250000000000007</v>
      </c>
      <c r="AA541" s="24">
        <f>IF(Weekly[[#This Row],[Actual]]="","",IF(AND(Weekly[[#This Row],[RFC_P]]=FALSE,Weekly[[#This Row],[Actual]]=TRUE),AA540+Weekly[[#This Row],[BF H Odds]]-1,IF(AND(Weekly[[#This Row],[RFC_P]]=TRUE,Weekly[[#This Row],[Actual]]=FALSE),AA540+Weekly[[#This Row],[BF V Odds]]-1,AA540-1)))</f>
        <v>50.059999999999974</v>
      </c>
      <c r="AB541" s="24">
        <f>IF(Weekly[[#This Row],[Actual]]="","",IF(AND(Weekly[[#This Row],[GBC_P]]=Weekly[[#This Row],[Actual]],Weekly[[#This Row],[GBC_P]]=TRUE),AB540+Weekly[[#This Row],[BF H Odds]]-1,IF(AND(Weekly[[#This Row],[GBC_P]]=Weekly[[#This Row],[Actual]],Weekly[[#This Row],[GBC_P]]=FALSE),AB540+Weekly[[#This Row],[BF V Odds]]-1,AB540-1)))</f>
        <v>4.390000000000005</v>
      </c>
      <c r="AC541" s="24">
        <f>IF(Weekly[[#This Row],[Actual]]="","",IF(AND(Weekly[[#This Row],[GBC_P]]=FALSE,Weekly[[#This Row],[Actual]]=TRUE),AC540+Weekly[[#This Row],[BF H Odds]]-1,IF(AND(Weekly[[#This Row],[GBC_P]]=TRUE,Weekly[[#This Row],[Actual]]=FALSE),AC540+Weekly[[#This Row],[BF V Odds]]-1,AC540-1)))</f>
        <v>73.919999999999945</v>
      </c>
      <c r="AD541" s="24">
        <f>IF(Weekly[[#This Row],[Actual]]="","",IF(AND(Weekly[[#This Row],[HGBC_P]]=Weekly[[#This Row],[Actual]],Weekly[[#This Row],[HGBC_P]]=TRUE),AD540+Weekly[[#This Row],[BF H Odds]]-1,IF(AND(Weekly[[#This Row],[HGBC_P]]=Weekly[[#This Row],[Actual]],Weekly[[#This Row],[HGBC_P]]=FALSE),AD540+Weekly[[#This Row],[BF V Odds]]-1,AD540-1)))</f>
        <v>3.6300000000000248</v>
      </c>
      <c r="AE541" s="24">
        <f>IF(Weekly[[#This Row],[Actual]]="","",IF(AND(Weekly[[#This Row],[HGBC_P]]=FALSE,Weekly[[#This Row],[Actual]]=TRUE),AE540+Weekly[[#This Row],[BF H Odds]]-1,IF(AND(Weekly[[#This Row],[HGBC_P]]=TRUE,Weekly[[#This Row],[Actual]]=FALSE),AE540+Weekly[[#This Row],[BF V Odds]]-1,AE540-1)))</f>
        <v>74.679999999999978</v>
      </c>
      <c r="AF541" s="24">
        <f>IF(Weekly[[#This Row],[Actual]]="","",IF(AND(Weekly[[#This Row],[XGB_P]]=Weekly[[#This Row],[Actual]],Weekly[[#This Row],[XGB_P]]=TRUE),AF540+Weekly[[#This Row],[BF H Odds]]-1,IF(AND(Weekly[[#This Row],[XGB_P]]=Weekly[[#This Row],[Actual]],Weekly[[#This Row],[XGB_P]]=FALSE),AF540+Weekly[[#This Row],[BF V Odds]]-1,AF540-1)))</f>
        <v>30.850000000000016</v>
      </c>
      <c r="AG541" s="24">
        <f>IF(Weekly[[#This Row],[Actual]]="","",IF(AND(Weekly[[#This Row],[XGB_P]]=FALSE,Weekly[[#This Row],[Actual]]=TRUE),AG540+Weekly[[#This Row],[BF H Odds]]-1,IF(AND(Weekly[[#This Row],[XGB_P]]=TRUE,Weekly[[#This Row],[Actual]]=FALSE),AG540+Weekly[[#This Row],[BF V Odds]]-1,AG540-1)))</f>
        <v>47.459999999999994</v>
      </c>
      <c r="AH541" s="24">
        <f>IF(Weekly[[#This Row],[Actual]]="","",IF(AND(Weekly[[#This Row],[QDA_P]]=Weekly[[#This Row],[Actual]],Weekly[[#This Row],[QDA_P]]=TRUE),AH540+Weekly[[#This Row],[BF H Odds]]-1,IF(AND(Weekly[[#This Row],[QDA_P]]=Weekly[[#This Row],[Actual]],Weekly[[#This Row],[QDA_P]]=FALSE),AH540+Weekly[[#This Row],[BF V Odds]]-1,AH540-1)))</f>
        <v>-11.38999999999999</v>
      </c>
      <c r="AI541" s="24">
        <f>IF(Weekly[[#This Row],[Actual]]="","",IF(AND(Weekly[[#This Row],[QDA_P]]=FALSE,Weekly[[#This Row],[Actual]]=TRUE),AI540+Weekly[[#This Row],[BF H Odds]]-1,IF(AND(Weekly[[#This Row],[QDA_P]]=TRUE,Weekly[[#This Row],[Actual]]=FALSE),AI540+Weekly[[#This Row],[BF V Odds]]-1,AI540-1)))</f>
        <v>89.699999999999974</v>
      </c>
      <c r="AJ541" s="24">
        <f>IF(Weekly[[#This Row],[Actual]]="","",IF(AND(Weekly[[#This Row],[KNC_P]]=FALSE,Weekly[[#This Row],[Actual]]=TRUE),AJ540+Weekly[[#This Row],[BF H Odds]]-1,IF(AND(Weekly[[#This Row],[KNC_P]]=TRUE,Weekly[[#This Row],[Actual]]=FALSE),AJ540+Weekly[[#This Row],[BF V Odds]]-1,AJ540-1)))</f>
        <v>67.399999999999963</v>
      </c>
      <c r="AK541" s="24">
        <f>IF(Weekly[[#This Row],[Actual]]="","",IF(AND(Weekly[[#This Row],[KNC_P]]=FALSE,Weekly[[#This Row],[Actual]]=TRUE),AK540+Weekly[[#This Row],[BF H Odds]]-1,IF(AND(Weekly[[#This Row],[KNC_P]]=TRUE,Weekly[[#This Row],[Actual]]=FALSE),AK540+Weekly[[#This Row],[BF V Odds]]-1,AK540-1)))</f>
        <v>66.299999999999955</v>
      </c>
      <c r="AL541" s="30">
        <f>IF(Weekly[[#This Row],[Actual]]="","",COUNTIF(Weekly[[#This Row],[SVC_P]:[QDA_P]],TRUE))</f>
        <v>7</v>
      </c>
      <c r="AM541" s="30">
        <f>IF(Weekly[[#This Row],[Actual]]="","",COUNTIF(Weekly[[#This Row],[SVC_P]:[QDA_P]],FALSE))</f>
        <v>0</v>
      </c>
      <c r="AN541" s="36" t="str">
        <f>IF(AND(Weekly[[#This Row],[BF V Odds]]&gt;$BO$6,Weekly[[#This Row],[BF V Odds]] &lt; $BO$7),Weekly[[#This Row],[BF V Odds]],"")</f>
        <v/>
      </c>
      <c r="AO541" s="36">
        <f>IF(AND(Weekly[[#This Row],[BF H Odds]]&gt;$BO$6, Weekly[[#This Row],[BF H Odds]] &lt; $BO$7),Weekly[[#This Row],[BF H Odds]],"")</f>
        <v>3.2</v>
      </c>
      <c r="AP541" s="37">
        <f>IF(AND(Weekly[[#This Row],[V Odds &lt;]]="",Weekly[[#This Row],[H Odds &lt;]]=""),AP540,IF(AND(Weekly[[#This Row],[H Odds &lt;]]&lt;&gt;"",Weekly[[#This Row],[SVC_P]]=TRUE,Weekly[[#This Row],[Actual]]=TRUE),AP540+Weekly[[#This Row],[H Odds &lt;]]-1,IF(AND(Weekly[[#This Row],[V Odds &lt;]]&lt;&gt;"",Weekly[[#This Row],[SVC_P]]=FALSE,Weekly[[#This Row],[Actual]]=FALSE),AP540+Weekly[[#This Row],[V Odds &lt;]]-1,IF(AND(Weekly[[#This Row],[V Odds &lt;]]&lt;&gt;"",Weekly[[#This Row],[SVC_P]]=FALSE,Weekly[[#This Row],[Actual]]=TRUE),AP540-1,IF(AND(Weekly[[#This Row],[H Odds &lt;]]&lt;&gt;"",Weekly[[#This Row],[SVC_P]]=TRUE,Weekly[[#This Row],[Actual]]=FALSE),AP540-1,AP540)))))</f>
        <v>78.830000000000013</v>
      </c>
      <c r="AQ541" s="37">
        <f>IF(AND(Weekly[[#This Row],[V Odds &lt;]]="",Weekly[[#This Row],[H Odds &lt;]]=""),AQ540,IF(AND(Weekly[[#This Row],[H Odds &lt;]]&lt;&gt;"",Weekly[[#This Row],[ADBC_P]]=TRUE,Weekly[[#This Row],[Actual]]=TRUE),AQ540+Weekly[[#This Row],[H Odds &lt;]]-1,IF(AND(Weekly[[#This Row],[V Odds &lt;]]&lt;&gt;"",Weekly[[#This Row],[ADBC_P]]=FALSE,Weekly[[#This Row],[Actual]]=FALSE),AQ540+Weekly[[#This Row],[V Odds &lt;]]-1,IF(AND(Weekly[[#This Row],[V Odds &lt;]]&lt;&gt;"",Weekly[[#This Row],[ADBC_P]]=FALSE,Weekly[[#This Row],[Actual]]=TRUE),AQ540-1,IF(AND(Weekly[[#This Row],[H Odds &lt;]]&lt;&gt;"",Weekly[[#This Row],[ADBC_P]]=TRUE,Weekly[[#This Row],[Actual]]=FALSE),AQ540-1,AQ540)))))</f>
        <v>50.53</v>
      </c>
      <c r="AR541" s="37">
        <f>IF(AND(Weekly[[#This Row],[V Odds &lt;]]="",Weekly[[#This Row],[H Odds &lt;]]=""),AR540,IF(AND(Weekly[[#This Row],[H Odds &lt;]]&lt;&gt;"",Weekly[[#This Row],[RFC_P]]=TRUE,Weekly[[#This Row],[Actual]]=TRUE),AR540+Weekly[[#This Row],[H Odds &lt;]]-1,IF(AND(Weekly[[#This Row],[V Odds &lt;]]&lt;&gt;"",Weekly[[#This Row],[RFC_P]]=FALSE,Weekly[[#This Row],[Actual]]=FALSE),AR540+Weekly[[#This Row],[V Odds &lt;]]-1,IF(AND(Weekly[[#This Row],[V Odds &lt;]]&lt;&gt;"",Weekly[[#This Row],[RFC_P]]=FALSE,Weekly[[#This Row],[Actual]]=TRUE),AR540-1,IF(AND(Weekly[[#This Row],[H Odds &lt;]]&lt;&gt;"",Weekly[[#This Row],[RFC_P]]=TRUE,Weekly[[#This Row],[Actual]]=FALSE),AR540-1,AR540)))))</f>
        <v>69.639999999999986</v>
      </c>
      <c r="AS541" s="37">
        <f>IF(AND(Weekly[[#This Row],[V Odds &lt;]]="",Weekly[[#This Row],[H Odds &lt;]]=""),AS540,IF(AND(Weekly[[#This Row],[H Odds &lt;]]&lt;&gt;"",Weekly[[#This Row],[GBC_P]]=TRUE,Weekly[[#This Row],[Actual]]=TRUE),AS540+Weekly[[#This Row],[H Odds &lt;]]-1,IF(AND(Weekly[[#This Row],[V Odds &lt;]]&lt;&gt;"",Weekly[[#This Row],[GBC_P]]=FALSE,Weekly[[#This Row],[Actual]]=FALSE),AS540+Weekly[[#This Row],[V Odds &lt;]]-1,IF(AND(Weekly[[#This Row],[V Odds &lt;]]&lt;&gt;"",Weekly[[#This Row],[GBC_P]]=FALSE,Weekly[[#This Row],[Actual]]=TRUE),AS540-1,IF(AND(Weekly[[#This Row],[H Odds &lt;]]&lt;&gt;"",Weekly[[#This Row],[GBC_P]]=TRUE,Weekly[[#This Row],[Actual]]=FALSE),AS540-1,AS540)))))</f>
        <v>57.980000000000004</v>
      </c>
      <c r="AT541" s="37">
        <f>IF(AND(Weekly[[#This Row],[V Odds &lt;]]="",Weekly[[#This Row],[H Odds &lt;]]=""),AT540,IF(AND(Weekly[[#This Row],[H Odds &lt;]]&lt;&gt;"",Weekly[[#This Row],[HGBC_P]]=TRUE,Weekly[[#This Row],[Actual]]=TRUE),AT540+Weekly[[#This Row],[H Odds &lt;]]-1,IF(AND(Weekly[[#This Row],[V Odds &lt;]]&lt;&gt;"",Weekly[[#This Row],[HGBC_P]]=FALSE,Weekly[[#This Row],[Actual]]=FALSE),AT540+Weekly[[#This Row],[V Odds &lt;]]-1,IF(AND(Weekly[[#This Row],[V Odds &lt;]]&lt;&gt;"",Weekly[[#This Row],[HGBC_P]]=FALSE,Weekly[[#This Row],[Actual]]=TRUE),AT540-1,IF(AND(Weekly[[#This Row],[H Odds &lt;]]&lt;&gt;"",Weekly[[#This Row],[HGBC_P]]=TRUE,Weekly[[#This Row],[Actual]]=FALSE),AT540-1,AT540)))))</f>
        <v>53.36</v>
      </c>
      <c r="AU541" s="37">
        <f>IF(AND(Weekly[[#This Row],[V Odds &lt;]]="",Weekly[[#This Row],[H Odds &lt;]]=""),AU540,IF(AND(Weekly[[#This Row],[H Odds &lt;]]&lt;&gt;"",Weekly[[#This Row],[XGB_P]]=TRUE,Weekly[[#This Row],[Actual]]=TRUE),AU540+Weekly[[#This Row],[H Odds &lt;]]-1,IF(AND(Weekly[[#This Row],[V Odds &lt;]]&lt;&gt;"",Weekly[[#This Row],[XGB_P]]=FALSE,Weekly[[#This Row],[Actual]]=FALSE),AU540+Weekly[[#This Row],[V Odds &lt;]]-1,IF(AND(Weekly[[#This Row],[V Odds &lt;]]&lt;&gt;"",Weekly[[#This Row],[XGB_P]]=FALSE,Weekly[[#This Row],[Actual]]=TRUE),AU540-1,IF(AND(Weekly[[#This Row],[H Odds &lt;]]&lt;&gt;"",Weekly[[#This Row],[XGB_P]]=TRUE,Weekly[[#This Row],[Actual]]=FALSE),AU540-1,AU540)))))</f>
        <v>64.960000000000008</v>
      </c>
      <c r="AV541" s="37">
        <f>IF(AND(Weekly[[#This Row],[V Odds &lt;]]="",Weekly[[#This Row],[H Odds &lt;]]=""),AV540,IF(AND(Weekly[[#This Row],[H Odds &lt;]]&lt;&gt;"",Weekly[[#This Row],[QDA_P]]=TRUE,Weekly[[#This Row],[Actual]]=TRUE),AV540+Weekly[[#This Row],[H Odds &lt;]]-1,IF(AND(Weekly[[#This Row],[V Odds &lt;]]&lt;&gt;"",Weekly[[#This Row],[QDA_P]]=FALSE,Weekly[[#This Row],[Actual]]=FALSE),AV540+Weekly[[#This Row],[V Odds &lt;]]-1,IF(AND(Weekly[[#This Row],[V Odds &lt;]]&lt;&gt;"",Weekly[[#This Row],[QDA_P]]=FALSE,Weekly[[#This Row],[Actual]]=TRUE),AV540-1,IF(AND(Weekly[[#This Row],[H Odds &lt;]]&lt;&gt;"",Weekly[[#This Row],[QDA_P]]=TRUE,Weekly[[#This Row],[Actual]]=FALSE),AV540-1,AV540)))))</f>
        <v>59.499999999999986</v>
      </c>
      <c r="AW541" s="37">
        <f>IF(AND(Weekly[[#This Row],[H Odds &lt;]]="",Weekly[[#This Row],[V Odds &lt;]]=""),AW540,IF(AND(Weekly[[#This Row],[KNC_P]]=Weekly[[#This Row],[Actual]],Weekly[[#This Row],[KNC_P]]=TRUE),AW540+Weekly[[#This Row],[BF H Odds]]-1,IF(AND(Weekly[[#This Row],[KNC_P]]=Weekly[[#This Row],[Actual]],Weekly[[#This Row],[KNC_P]]=FALSE),AW540+Weekly[[#This Row],[BF V Odds]]-1,AW540-1)))</f>
        <v>50.780000000000008</v>
      </c>
      <c r="AX541" s="37">
        <f>IF(AND(Weekly[[#This Row],[V Odds &lt;]]="",Weekly[[#This Row],[H Odds &lt;]]=""),AX540,IF(AND(Weekly[[#This Row],[V Odds &lt;]]&lt;&gt;"",Weekly[[#This Row],[FALSES]]&gt;0,Weekly[[#This Row],[Actual]]=FALSE),AX540+Weekly[[#This Row],[V Odds &lt;]]-1,IF(AND(Weekly[[#This Row],[H Odds &lt;]]&lt;&gt;"",Weekly[[#This Row],[TRUES]]&gt;0,Weekly[[#This Row],[Actual]]=TRUE),AX540+Weekly[[#This Row],[H Odds &lt;]]-1,IF(AND(Weekly[[#This Row],[V Odds &lt;]]&lt;&gt;"",Weekly[[#This Row],[FALSES]]=0),AX540,IF(AND(Weekly[[#This Row],[H Odds &lt;]]&lt;&gt;"",Weekly[[#This Row],[TRUES]]=0),AX540,AX540-1)))))</f>
        <v>104.69999999999996</v>
      </c>
      <c r="AY541" s="37">
        <f>IF(AND(Weekly[[#This Row],[V Odds &lt;]]="",Weekly[[#This Row],[H Odds &lt;]]=""),AY540,IF(AND(Weekly[[#This Row],[V Odds &lt;]]&lt;&gt;"",Weekly[[#This Row],[FALSES]]&gt;0,Weekly[[#This Row],[Actual]]=FALSE),AY540+((Weekly[[#This Row],[V Odds &lt;]]-1)*0.92),IF(AND(Weekly[[#This Row],[H Odds &lt;]]&lt;&gt;"",Weekly[[#This Row],[TRUES]]&gt;0,Weekly[[#This Row],[Actual]]=TRUE),AY540+((Weekly[[#This Row],[H Odds &lt;]]-1)*0.92),IF(AND(Weekly[[#This Row],[V Odds &lt;]]&lt;&gt;"",Weekly[[#This Row],[FALSES]]=0),AY540,IF(AND(Weekly[[#This Row],[H Odds &lt;]]&lt;&gt;"",Weekly[[#This Row],[TRUES]]=0),AY540,AY540-1)))))</f>
        <v>93.124000000000024</v>
      </c>
      <c r="AZ541" s="37">
        <f>IF(AND(Weekly[[#This Row],[V Odds &lt;]]="",Weekly[[#This Row],[H Odds &lt;]]=""),AZ540,IF(AND(Weekly[[#This Row],[V Odds &lt;]]&lt;&gt;"",Weekly[[#This Row],[Actual]]=FALSE),AZ540+Weekly[[#This Row],[V Odds &lt;]]-1,IF(AND(Weekly[[#This Row],[H Odds &lt;]]&lt;&gt;"",Weekly[[#This Row],[Actual]]=TRUE),AZ540+Weekly[[#This Row],[H Odds &lt;]]-1,AZ540-1)))</f>
        <v>95.169999999999973</v>
      </c>
      <c r="BA541" s="38">
        <f>IF(Weekly[[#This Row],[H Odds &lt;]]="",BA540,IF(AND(Weekly[[#This Row],[H Odds &lt;]]&lt;&gt;"",Weekly[[#This Row],[SVC_P]]=TRUE,Weekly[[#This Row],[Actual]]=TRUE),BA540+Weekly[[#This Row],[H Odds &lt;]]-1,IF(AND(Weekly[[#This Row],[H Odds &lt;]]&lt;&gt;"",Weekly[[#This Row],[SVC_P]]=TRUE,Weekly[[#This Row],[Actual]]=FALSE),BA540-1,BA540)))</f>
        <v>77.789999999999992</v>
      </c>
      <c r="BB541" s="38">
        <f>IF(Weekly[[#This Row],[H Odds &lt;]]="",BB540,IF(AND(Weekly[[#This Row],[H Odds &lt;]]&lt;&gt;"",Weekly[[#This Row],[ADBC_P]]=TRUE,Weekly[[#This Row],[Actual]]=TRUE),BB540+Weekly[[#This Row],[H Odds &lt;]]-1,IF(AND(Weekly[[#This Row],[H Odds &lt;]]&lt;&gt;"",Weekly[[#This Row],[ADBC_P]]=TRUE,Weekly[[#This Row],[Actual]]=FALSE),BB540-1,BB540)))</f>
        <v>49.61</v>
      </c>
      <c r="BC541" s="38">
        <f>IF(Weekly[[#This Row],[H Odds &lt;]]="",BC540,IF(AND(Weekly[[#This Row],[H Odds &lt;]]&lt;&gt;"",Weekly[[#This Row],[RFC_P]]=TRUE,Weekly[[#This Row],[Actual]]=TRUE),BC540+Weekly[[#This Row],[H Odds &lt;]]-1,IF(AND(Weekly[[#This Row],[H Odds &lt;]]&lt;&gt;"",Weekly[[#This Row],[RFC_P]]=TRUE,Weekly[[#This Row],[Actual]]=FALSE),BC540-1,BC540)))</f>
        <v>51.309999999999995</v>
      </c>
      <c r="BD541" s="38">
        <f>IF(Weekly[[#This Row],[H Odds &lt;]]="",BD540,IF(AND(Weekly[[#This Row],[H Odds &lt;]]&lt;&gt;"",Weekly[[#This Row],[GBC_P]]=TRUE,Weekly[[#This Row],[Actual]]=TRUE),BD540+Weekly[[#This Row],[H Odds &lt;]]-1,IF(AND(Weekly[[#This Row],[H Odds &lt;]]&lt;&gt;"",Weekly[[#This Row],[GBC_P]]=TRUE,Weekly[[#This Row],[Actual]]=FALSE),BD540-1,BD540)))</f>
        <v>52.310000000000009</v>
      </c>
      <c r="BE541" s="38">
        <f>IF(Weekly[[#This Row],[H Odds &lt;]]="",BE540,IF(AND(Weekly[[#This Row],[H Odds &lt;]]&lt;&gt;"",Weekly[[#This Row],[HGBC_P]]=TRUE,Weekly[[#This Row],[Actual]]=TRUE),BE540+Weekly[[#This Row],[H Odds &lt;]]-1,IF(AND(Weekly[[#This Row],[H Odds &lt;]]&lt;&gt;"",Weekly[[#This Row],[HGBC_P]]=TRUE,Weekly[[#This Row],[Actual]]=FALSE),BE540-1,BE540)))</f>
        <v>55.66</v>
      </c>
      <c r="BF541" s="38">
        <f>IF(Weekly[[#This Row],[H Odds &lt;]]="",BF540,IF(AND(Weekly[[#This Row],[H Odds &lt;]]&lt;&gt;"",Weekly[[#This Row],[XGB_P]]=TRUE,Weekly[[#This Row],[Actual]]=TRUE),BF540+Weekly[[#This Row],[H Odds &lt;]]-1,IF(AND(Weekly[[#This Row],[H Odds &lt;]]&lt;&gt;"",Weekly[[#This Row],[XGB_P]]=TRUE,Weekly[[#This Row],[Actual]]=FALSE),BF540-1,BF540)))</f>
        <v>61.28</v>
      </c>
      <c r="BG541" s="38">
        <f>IF(Weekly[[#This Row],[H Odds &lt;]]="",BG540,IF(AND(Weekly[[#This Row],[H Odds &lt;]]&lt;&gt;"",Weekly[[#This Row],[QDA_P]]=TRUE,Weekly[[#This Row],[Actual]]=TRUE),BG540+Weekly[[#This Row],[H Odds &lt;]]-1,IF(AND(Weekly[[#This Row],[H Odds &lt;]]&lt;&gt;"",Weekly[[#This Row],[QDA_P]]=TRUE,Weekly[[#This Row],[Actual]]=FALSE),BG540-1,BG540)))</f>
        <v>47.629999999999995</v>
      </c>
      <c r="BH541" s="38">
        <f>IF(Weekly[[#This Row],[H Odds &lt;]]="",BH540,IF(AND(Weekly[[#This Row],[H Odds &lt;]]&lt;&gt;"",Weekly[[#This Row],[KNC_P]]=TRUE,Weekly[[#This Row],[Actual]]=TRUE),BH540+Weekly[[#This Row],[H Odds &lt;]]-1,IF(AND(Weekly[[#This Row],[H Odds &lt;]]&lt;&gt;"",Weekly[[#This Row],[KNC_P]]=TRUE,Weekly[[#This Row],[Actual]]=FALSE),BH540-1,BH540)))</f>
        <v>55.699999999999996</v>
      </c>
      <c r="BI541" s="38">
        <f>IF(Weekly[[#This Row],[H Odds &lt;]]="",BI540,IF(AND(Weekly[[#This Row],[H Odds &lt;]]&lt;&gt;"",Weekly[[#This Row],[TRUES]]&gt;0,Weekly[[#This Row],[Actual]]=TRUE),BI540+Weekly[[#This Row],[H Odds &lt;]]-1,IF(AND(Weekly[[#This Row],[H Odds &lt;]]&lt;&gt;"",Weekly[[#This Row],[TRUES]]=0),BI540,BI540-1)))</f>
        <v>75.789999999999992</v>
      </c>
      <c r="BJ541" s="38">
        <f>IF(Weekly[[#This Row],[H Odds &lt;]]="",BJ540,IF(AND(Weekly[[#This Row],[H Odds &lt;]]&lt;&gt;"",Weekly[[#This Row],[Actual]]=TRUE),BJ540+Weekly[[#This Row],[H Odds &lt;]]-1,IF(AND(Weekly[[#This Row],[H Odds &lt;]]&lt;&gt;"",Weekly[[#This Row],[Actual]]=FALSE),BJ540-1,BJ540)))</f>
        <v>77.69</v>
      </c>
      <c r="BK541" s="58">
        <f>IF(AND(Weekly[[#This Row],[TRUES]]&gt;4,Weekly[[#This Row],[Actual]]=TRUE),BK540+Weekly[[#This Row],[BF H Odds]]-1,IF(AND(Weekly[[#This Row],[FALSES]]&gt;4,Weekly[[#This Row],[Actual]]=FALSE),BK540+Weekly[[#This Row],[BF V Odds]]-1,IF(AND(Weekly[[#This Row],[TRUES]]&gt;4,Weekly[[#This Row],[Actual]]=FALSE),BK540-1,IF(AND(Weekly[[#This Row],[FALSES]]&gt;4,Weekly[[#This Row],[Actual]]=TRUE),BK540-1,BK540))))</f>
        <v>-0.99999999999997069</v>
      </c>
      <c r="BL541" s="58">
        <f>IF(AND(Weekly[[#This Row],[TRUES]]&gt;5,Weekly[[#This Row],[Actual]]=TRUE),BL540+Weekly[[#This Row],[BF H Odds]]-1,IF(AND(Weekly[[#This Row],[FALSES]]&gt;5,Weekly[[#This Row],[Actual]]=FALSE),BL540+Weekly[[#This Row],[BF V Odds]]-1,IF(AND(Weekly[[#This Row],[TRUES]]&gt;5,Weekly[[#This Row],[Actual]]=FALSE),BL540-1,IF(AND(Weekly[[#This Row],[FALSES]]&gt;5,Weekly[[#This Row],[Actual]]=TRUE),BL540-1,BL540))))</f>
        <v>7.1200000000000205</v>
      </c>
      <c r="BM541" s="58">
        <f>IF(AND(Weekly[[#This Row],[TRUES]]&gt;6,Weekly[[#This Row],[Actual]]=TRUE),BM540+Weekly[[#This Row],[BF H Odds]]-1,IF(AND(Weekly[[#This Row],[FALSES]]&gt;6,Weekly[[#This Row],[Actual]]=FALSE),BM540+Weekly[[#This Row],[BF V Odds]]-1,IF(AND(Weekly[[#This Row],[TRUES]]&gt;6,Weekly[[#This Row],[Actual]]=FALSE),BM540-1,IF(AND(Weekly[[#This Row],[FALSES]]&gt;6,Weekly[[#This Row],[Actual]]=TRUE),BM540-1,BM540))))</f>
        <v>38.430000000000014</v>
      </c>
    </row>
    <row r="542" spans="1:65" x14ac:dyDescent="0.25">
      <c r="A542" s="34"/>
      <c r="B542" s="10">
        <v>44311</v>
      </c>
      <c r="C542" s="17" t="s">
        <v>23</v>
      </c>
      <c r="D542" s="15" t="s">
        <v>15</v>
      </c>
      <c r="E542" t="b">
        <v>1</v>
      </c>
      <c r="F542" t="b">
        <v>1</v>
      </c>
      <c r="G542" t="b">
        <v>1</v>
      </c>
      <c r="H542" t="b">
        <v>1</v>
      </c>
      <c r="I542" t="b">
        <v>1</v>
      </c>
      <c r="J542" t="b">
        <v>1</v>
      </c>
      <c r="K542" t="b">
        <v>1</v>
      </c>
      <c r="L542" t="b">
        <v>1</v>
      </c>
      <c r="O542" t="str">
        <f>IF(Weekly[[#This Row],[H/V]]="H",Weekly[[#This Row],[BF H Odds]],IF(Weekly[[#This Row],[H/V]]="V",Weekly[[#This Row],[BF V Odds]],""))</f>
        <v/>
      </c>
      <c r="P542" t="b">
        <v>1</v>
      </c>
      <c r="R542" s="35">
        <f>IFERROR(IF(Weekly[[#This Row],[Won Bet?]]="yes",R541+(Weekly[[#This Row],[BF Odds]]*Weekly[[#This Row],[BF Stake]])-Weekly[[#This Row],[BF Stake]],R541-Weekly[[#This Row],[BF Stake]]),R541)</f>
        <v>1131.0695000000005</v>
      </c>
      <c r="S542" s="35">
        <f>IFERROR(IF(Weekly[[#This Row],[Won Bet?]]="yes",S541+(((Weekly[[#This Row],[BF Odds]]*Weekly[[#This Row],[BF Stake]])-Weekly[[#This Row],[BF Stake]])*0.95),S541-Weekly[[#This Row],[BF Stake]]),S541)</f>
        <v>1057.0421400000002</v>
      </c>
      <c r="T542">
        <v>2.2200000000000002</v>
      </c>
      <c r="U542">
        <v>1.77</v>
      </c>
      <c r="V542" s="24">
        <f>IF(Weekly[[#This Row],[Actual]]="","",IF(AND(Weekly[[#This Row],[SVC_P]]=Weekly[[#This Row],[Actual]],Weekly[[#This Row],[SVC_P]]=TRUE),V541+Weekly[[#This Row],[BF H Odds]]-1,IF(AND(Weekly[[#This Row],[SVC_P]]=Weekly[[#This Row],[Actual]],Weekly[[#This Row],[SVC_P]]=FALSE),V541+Weekly[[#This Row],[BF V Odds]]-1,V541-1)))</f>
        <v>50.100000000000051</v>
      </c>
      <c r="W542" s="24">
        <f>IF(Weekly[[#This Row],[Actual]]="","",IF(AND(Weekly[[#This Row],[SVC_P]]=FALSE,Weekly[[#This Row],[Actual]]=TRUE),W541+Weekly[[#This Row],[BF H Odds]]-1,IF(AND(Weekly[[#This Row],[SVC_P]]=TRUE,Weekly[[#This Row],[Actual]]=FALSE,),W541+Weekly[[#This Row],[BF V Odds]]-1,W541-1)))</f>
        <v>-450.84000000000003</v>
      </c>
      <c r="X542" s="24">
        <f>IF(Weekly[[#This Row],[Actual]]="","",IF(AND(Weekly[[#This Row],[ADBC_P]]=Weekly[[#This Row],[Actual]],Weekly[[#This Row],[ADBC_P]]=TRUE),X541+Weekly[[#This Row],[BF H Odds]]-1,IF(AND(Weekly[[#This Row],[ADBC_P]]=Weekly[[#This Row],[Actual]],Weekly[[#This Row],[ADBC_P]]=FALSE),X541+Weekly[[#This Row],[BF V Odds]]-1,X541-1)))</f>
        <v>10.15000000000002</v>
      </c>
      <c r="Y542" s="24">
        <f>IF(Weekly[[#This Row],[Actual]]="","",IF(AND(Weekly[[#This Row],[ADBC_P]]=FALSE,Weekly[[#This Row],[Actual]]=TRUE),Y541+Weekly[[#This Row],[BF H Odds]]-1,IF(AND(Weekly[[#This Row],[ADBC_P]]=TRUE,Weekly[[#This Row],[Actual]]=FALSE),Y541+Weekly[[#This Row],[BF V Odds]]-1,Y541-1)))</f>
        <v>67.929999999999978</v>
      </c>
      <c r="Z542" s="24">
        <f>IF(Weekly[[#This Row],[Actual]]="","",IF(AND(Weekly[[#This Row],[RFC_P]]=Weekly[[#This Row],[Actual]],Weekly[[#This Row],[RFC_P]]=TRUE),Z541+Weekly[[#This Row],[BF H Odds]]-1,IF(AND(Weekly[[#This Row],[RFC_P]]=Weekly[[#This Row],[Actual]],Weekly[[#This Row],[RFC_P]]=FALSE),Z541+Weekly[[#This Row],[BF V Odds]]-1,Z541-1)))</f>
        <v>29.020000000000007</v>
      </c>
      <c r="AA542" s="24">
        <f>IF(Weekly[[#This Row],[Actual]]="","",IF(AND(Weekly[[#This Row],[RFC_P]]=FALSE,Weekly[[#This Row],[Actual]]=TRUE),AA541+Weekly[[#This Row],[BF H Odds]]-1,IF(AND(Weekly[[#This Row],[RFC_P]]=TRUE,Weekly[[#This Row],[Actual]]=FALSE),AA541+Weekly[[#This Row],[BF V Odds]]-1,AA541-1)))</f>
        <v>49.059999999999974</v>
      </c>
      <c r="AB542" s="24">
        <f>IF(Weekly[[#This Row],[Actual]]="","",IF(AND(Weekly[[#This Row],[GBC_P]]=Weekly[[#This Row],[Actual]],Weekly[[#This Row],[GBC_P]]=TRUE),AB541+Weekly[[#This Row],[BF H Odds]]-1,IF(AND(Weekly[[#This Row],[GBC_P]]=Weekly[[#This Row],[Actual]],Weekly[[#This Row],[GBC_P]]=FALSE),AB541+Weekly[[#This Row],[BF V Odds]]-1,AB541-1)))</f>
        <v>5.1600000000000055</v>
      </c>
      <c r="AC542" s="24">
        <f>IF(Weekly[[#This Row],[Actual]]="","",IF(AND(Weekly[[#This Row],[GBC_P]]=FALSE,Weekly[[#This Row],[Actual]]=TRUE),AC541+Weekly[[#This Row],[BF H Odds]]-1,IF(AND(Weekly[[#This Row],[GBC_P]]=TRUE,Weekly[[#This Row],[Actual]]=FALSE),AC541+Weekly[[#This Row],[BF V Odds]]-1,AC541-1)))</f>
        <v>72.919999999999945</v>
      </c>
      <c r="AD542" s="24">
        <f>IF(Weekly[[#This Row],[Actual]]="","",IF(AND(Weekly[[#This Row],[HGBC_P]]=Weekly[[#This Row],[Actual]],Weekly[[#This Row],[HGBC_P]]=TRUE),AD541+Weekly[[#This Row],[BF H Odds]]-1,IF(AND(Weekly[[#This Row],[HGBC_P]]=Weekly[[#This Row],[Actual]],Weekly[[#This Row],[HGBC_P]]=FALSE),AD541+Weekly[[#This Row],[BF V Odds]]-1,AD541-1)))</f>
        <v>4.4000000000000252</v>
      </c>
      <c r="AE542" s="24">
        <f>IF(Weekly[[#This Row],[Actual]]="","",IF(AND(Weekly[[#This Row],[HGBC_P]]=FALSE,Weekly[[#This Row],[Actual]]=TRUE),AE541+Weekly[[#This Row],[BF H Odds]]-1,IF(AND(Weekly[[#This Row],[HGBC_P]]=TRUE,Weekly[[#This Row],[Actual]]=FALSE),AE541+Weekly[[#This Row],[BF V Odds]]-1,AE541-1)))</f>
        <v>73.679999999999978</v>
      </c>
      <c r="AF542" s="24">
        <f>IF(Weekly[[#This Row],[Actual]]="","",IF(AND(Weekly[[#This Row],[XGB_P]]=Weekly[[#This Row],[Actual]],Weekly[[#This Row],[XGB_P]]=TRUE),AF541+Weekly[[#This Row],[BF H Odds]]-1,IF(AND(Weekly[[#This Row],[XGB_P]]=Weekly[[#This Row],[Actual]],Weekly[[#This Row],[XGB_P]]=FALSE),AF541+Weekly[[#This Row],[BF V Odds]]-1,AF541-1)))</f>
        <v>31.620000000000019</v>
      </c>
      <c r="AG542" s="24">
        <f>IF(Weekly[[#This Row],[Actual]]="","",IF(AND(Weekly[[#This Row],[XGB_P]]=FALSE,Weekly[[#This Row],[Actual]]=TRUE),AG541+Weekly[[#This Row],[BF H Odds]]-1,IF(AND(Weekly[[#This Row],[XGB_P]]=TRUE,Weekly[[#This Row],[Actual]]=FALSE),AG541+Weekly[[#This Row],[BF V Odds]]-1,AG541-1)))</f>
        <v>46.459999999999994</v>
      </c>
      <c r="AH542" s="24">
        <f>IF(Weekly[[#This Row],[Actual]]="","",IF(AND(Weekly[[#This Row],[QDA_P]]=Weekly[[#This Row],[Actual]],Weekly[[#This Row],[QDA_P]]=TRUE),AH541+Weekly[[#This Row],[BF H Odds]]-1,IF(AND(Weekly[[#This Row],[QDA_P]]=Weekly[[#This Row],[Actual]],Weekly[[#This Row],[QDA_P]]=FALSE),AH541+Weekly[[#This Row],[BF V Odds]]-1,AH541-1)))</f>
        <v>-10.61999999999999</v>
      </c>
      <c r="AI542" s="24">
        <f>IF(Weekly[[#This Row],[Actual]]="","",IF(AND(Weekly[[#This Row],[QDA_P]]=FALSE,Weekly[[#This Row],[Actual]]=TRUE),AI541+Weekly[[#This Row],[BF H Odds]]-1,IF(AND(Weekly[[#This Row],[QDA_P]]=TRUE,Weekly[[#This Row],[Actual]]=FALSE),AI541+Weekly[[#This Row],[BF V Odds]]-1,AI541-1)))</f>
        <v>88.699999999999974</v>
      </c>
      <c r="AJ542" s="24">
        <f>IF(Weekly[[#This Row],[Actual]]="","",IF(AND(Weekly[[#This Row],[KNC_P]]=FALSE,Weekly[[#This Row],[Actual]]=TRUE),AJ541+Weekly[[#This Row],[BF H Odds]]-1,IF(AND(Weekly[[#This Row],[KNC_P]]=TRUE,Weekly[[#This Row],[Actual]]=FALSE),AJ541+Weekly[[#This Row],[BF V Odds]]-1,AJ541-1)))</f>
        <v>66.399999999999963</v>
      </c>
      <c r="AK542" s="24">
        <f>IF(Weekly[[#This Row],[Actual]]="","",IF(AND(Weekly[[#This Row],[KNC_P]]=FALSE,Weekly[[#This Row],[Actual]]=TRUE),AK541+Weekly[[#This Row],[BF H Odds]]-1,IF(AND(Weekly[[#This Row],[KNC_P]]=TRUE,Weekly[[#This Row],[Actual]]=FALSE),AK541+Weekly[[#This Row],[BF V Odds]]-1,AK541-1)))</f>
        <v>65.299999999999955</v>
      </c>
      <c r="AL542" s="30">
        <f>IF(Weekly[[#This Row],[Actual]]="","",COUNTIF(Weekly[[#This Row],[SVC_P]:[QDA_P]],TRUE))</f>
        <v>7</v>
      </c>
      <c r="AM542" s="30">
        <f>IF(Weekly[[#This Row],[Actual]]="","",COUNTIF(Weekly[[#This Row],[SVC_P]:[QDA_P]],FALSE))</f>
        <v>0</v>
      </c>
      <c r="AN542" s="36" t="str">
        <f>IF(AND(Weekly[[#This Row],[BF V Odds]]&gt;$BO$6,Weekly[[#This Row],[BF V Odds]] &lt; $BO$7),Weekly[[#This Row],[BF V Odds]],"")</f>
        <v/>
      </c>
      <c r="AO542" s="36" t="str">
        <f>IF(AND(Weekly[[#This Row],[BF H Odds]]&gt;$BO$6, Weekly[[#This Row],[BF H Odds]] &lt; $BO$7),Weekly[[#This Row],[BF H Odds]],"")</f>
        <v/>
      </c>
      <c r="AP542" s="37">
        <f>IF(AND(Weekly[[#This Row],[V Odds &lt;]]="",Weekly[[#This Row],[H Odds &lt;]]=""),AP541,IF(AND(Weekly[[#This Row],[H Odds &lt;]]&lt;&gt;"",Weekly[[#This Row],[SVC_P]]=TRUE,Weekly[[#This Row],[Actual]]=TRUE),AP541+Weekly[[#This Row],[H Odds &lt;]]-1,IF(AND(Weekly[[#This Row],[V Odds &lt;]]&lt;&gt;"",Weekly[[#This Row],[SVC_P]]=FALSE,Weekly[[#This Row],[Actual]]=FALSE),AP541+Weekly[[#This Row],[V Odds &lt;]]-1,IF(AND(Weekly[[#This Row],[V Odds &lt;]]&lt;&gt;"",Weekly[[#This Row],[SVC_P]]=FALSE,Weekly[[#This Row],[Actual]]=TRUE),AP541-1,IF(AND(Weekly[[#This Row],[H Odds &lt;]]&lt;&gt;"",Weekly[[#This Row],[SVC_P]]=TRUE,Weekly[[#This Row],[Actual]]=FALSE),AP541-1,AP541)))))</f>
        <v>78.830000000000013</v>
      </c>
      <c r="AQ542" s="37">
        <f>IF(AND(Weekly[[#This Row],[V Odds &lt;]]="",Weekly[[#This Row],[H Odds &lt;]]=""),AQ541,IF(AND(Weekly[[#This Row],[H Odds &lt;]]&lt;&gt;"",Weekly[[#This Row],[ADBC_P]]=TRUE,Weekly[[#This Row],[Actual]]=TRUE),AQ541+Weekly[[#This Row],[H Odds &lt;]]-1,IF(AND(Weekly[[#This Row],[V Odds &lt;]]&lt;&gt;"",Weekly[[#This Row],[ADBC_P]]=FALSE,Weekly[[#This Row],[Actual]]=FALSE),AQ541+Weekly[[#This Row],[V Odds &lt;]]-1,IF(AND(Weekly[[#This Row],[V Odds &lt;]]&lt;&gt;"",Weekly[[#This Row],[ADBC_P]]=FALSE,Weekly[[#This Row],[Actual]]=TRUE),AQ541-1,IF(AND(Weekly[[#This Row],[H Odds &lt;]]&lt;&gt;"",Weekly[[#This Row],[ADBC_P]]=TRUE,Weekly[[#This Row],[Actual]]=FALSE),AQ541-1,AQ541)))))</f>
        <v>50.53</v>
      </c>
      <c r="AR542" s="37">
        <f>IF(AND(Weekly[[#This Row],[V Odds &lt;]]="",Weekly[[#This Row],[H Odds &lt;]]=""),AR541,IF(AND(Weekly[[#This Row],[H Odds &lt;]]&lt;&gt;"",Weekly[[#This Row],[RFC_P]]=TRUE,Weekly[[#This Row],[Actual]]=TRUE),AR541+Weekly[[#This Row],[H Odds &lt;]]-1,IF(AND(Weekly[[#This Row],[V Odds &lt;]]&lt;&gt;"",Weekly[[#This Row],[RFC_P]]=FALSE,Weekly[[#This Row],[Actual]]=FALSE),AR541+Weekly[[#This Row],[V Odds &lt;]]-1,IF(AND(Weekly[[#This Row],[V Odds &lt;]]&lt;&gt;"",Weekly[[#This Row],[RFC_P]]=FALSE,Weekly[[#This Row],[Actual]]=TRUE),AR541-1,IF(AND(Weekly[[#This Row],[H Odds &lt;]]&lt;&gt;"",Weekly[[#This Row],[RFC_P]]=TRUE,Weekly[[#This Row],[Actual]]=FALSE),AR541-1,AR541)))))</f>
        <v>69.639999999999986</v>
      </c>
      <c r="AS542" s="37">
        <f>IF(AND(Weekly[[#This Row],[V Odds &lt;]]="",Weekly[[#This Row],[H Odds &lt;]]=""),AS541,IF(AND(Weekly[[#This Row],[H Odds &lt;]]&lt;&gt;"",Weekly[[#This Row],[GBC_P]]=TRUE,Weekly[[#This Row],[Actual]]=TRUE),AS541+Weekly[[#This Row],[H Odds &lt;]]-1,IF(AND(Weekly[[#This Row],[V Odds &lt;]]&lt;&gt;"",Weekly[[#This Row],[GBC_P]]=FALSE,Weekly[[#This Row],[Actual]]=FALSE),AS541+Weekly[[#This Row],[V Odds &lt;]]-1,IF(AND(Weekly[[#This Row],[V Odds &lt;]]&lt;&gt;"",Weekly[[#This Row],[GBC_P]]=FALSE,Weekly[[#This Row],[Actual]]=TRUE),AS541-1,IF(AND(Weekly[[#This Row],[H Odds &lt;]]&lt;&gt;"",Weekly[[#This Row],[GBC_P]]=TRUE,Weekly[[#This Row],[Actual]]=FALSE),AS541-1,AS541)))))</f>
        <v>57.980000000000004</v>
      </c>
      <c r="AT542" s="37">
        <f>IF(AND(Weekly[[#This Row],[V Odds &lt;]]="",Weekly[[#This Row],[H Odds &lt;]]=""),AT541,IF(AND(Weekly[[#This Row],[H Odds &lt;]]&lt;&gt;"",Weekly[[#This Row],[HGBC_P]]=TRUE,Weekly[[#This Row],[Actual]]=TRUE),AT541+Weekly[[#This Row],[H Odds &lt;]]-1,IF(AND(Weekly[[#This Row],[V Odds &lt;]]&lt;&gt;"",Weekly[[#This Row],[HGBC_P]]=FALSE,Weekly[[#This Row],[Actual]]=FALSE),AT541+Weekly[[#This Row],[V Odds &lt;]]-1,IF(AND(Weekly[[#This Row],[V Odds &lt;]]&lt;&gt;"",Weekly[[#This Row],[HGBC_P]]=FALSE,Weekly[[#This Row],[Actual]]=TRUE),AT541-1,IF(AND(Weekly[[#This Row],[H Odds &lt;]]&lt;&gt;"",Weekly[[#This Row],[HGBC_P]]=TRUE,Weekly[[#This Row],[Actual]]=FALSE),AT541-1,AT541)))))</f>
        <v>53.36</v>
      </c>
      <c r="AU542" s="37">
        <f>IF(AND(Weekly[[#This Row],[V Odds &lt;]]="",Weekly[[#This Row],[H Odds &lt;]]=""),AU541,IF(AND(Weekly[[#This Row],[H Odds &lt;]]&lt;&gt;"",Weekly[[#This Row],[XGB_P]]=TRUE,Weekly[[#This Row],[Actual]]=TRUE),AU541+Weekly[[#This Row],[H Odds &lt;]]-1,IF(AND(Weekly[[#This Row],[V Odds &lt;]]&lt;&gt;"",Weekly[[#This Row],[XGB_P]]=FALSE,Weekly[[#This Row],[Actual]]=FALSE),AU541+Weekly[[#This Row],[V Odds &lt;]]-1,IF(AND(Weekly[[#This Row],[V Odds &lt;]]&lt;&gt;"",Weekly[[#This Row],[XGB_P]]=FALSE,Weekly[[#This Row],[Actual]]=TRUE),AU541-1,IF(AND(Weekly[[#This Row],[H Odds &lt;]]&lt;&gt;"",Weekly[[#This Row],[XGB_P]]=TRUE,Weekly[[#This Row],[Actual]]=FALSE),AU541-1,AU541)))))</f>
        <v>64.960000000000008</v>
      </c>
      <c r="AV542" s="37">
        <f>IF(AND(Weekly[[#This Row],[V Odds &lt;]]="",Weekly[[#This Row],[H Odds &lt;]]=""),AV541,IF(AND(Weekly[[#This Row],[H Odds &lt;]]&lt;&gt;"",Weekly[[#This Row],[QDA_P]]=TRUE,Weekly[[#This Row],[Actual]]=TRUE),AV541+Weekly[[#This Row],[H Odds &lt;]]-1,IF(AND(Weekly[[#This Row],[V Odds &lt;]]&lt;&gt;"",Weekly[[#This Row],[QDA_P]]=FALSE,Weekly[[#This Row],[Actual]]=FALSE),AV541+Weekly[[#This Row],[V Odds &lt;]]-1,IF(AND(Weekly[[#This Row],[V Odds &lt;]]&lt;&gt;"",Weekly[[#This Row],[QDA_P]]=FALSE,Weekly[[#This Row],[Actual]]=TRUE),AV541-1,IF(AND(Weekly[[#This Row],[H Odds &lt;]]&lt;&gt;"",Weekly[[#This Row],[QDA_P]]=TRUE,Weekly[[#This Row],[Actual]]=FALSE),AV541-1,AV541)))))</f>
        <v>59.499999999999986</v>
      </c>
      <c r="AW542" s="37">
        <f>IF(AND(Weekly[[#This Row],[H Odds &lt;]]="",Weekly[[#This Row],[V Odds &lt;]]=""),AW541,IF(AND(Weekly[[#This Row],[KNC_P]]=Weekly[[#This Row],[Actual]],Weekly[[#This Row],[KNC_P]]=TRUE),AW541+Weekly[[#This Row],[BF H Odds]]-1,IF(AND(Weekly[[#This Row],[KNC_P]]=Weekly[[#This Row],[Actual]],Weekly[[#This Row],[KNC_P]]=FALSE),AW541+Weekly[[#This Row],[BF V Odds]]-1,AW541-1)))</f>
        <v>50.780000000000008</v>
      </c>
      <c r="AX542" s="37">
        <f>IF(AND(Weekly[[#This Row],[V Odds &lt;]]="",Weekly[[#This Row],[H Odds &lt;]]=""),AX541,IF(AND(Weekly[[#This Row],[V Odds &lt;]]&lt;&gt;"",Weekly[[#This Row],[FALSES]]&gt;0,Weekly[[#This Row],[Actual]]=FALSE),AX541+Weekly[[#This Row],[V Odds &lt;]]-1,IF(AND(Weekly[[#This Row],[H Odds &lt;]]&lt;&gt;"",Weekly[[#This Row],[TRUES]]&gt;0,Weekly[[#This Row],[Actual]]=TRUE),AX541+Weekly[[#This Row],[H Odds &lt;]]-1,IF(AND(Weekly[[#This Row],[V Odds &lt;]]&lt;&gt;"",Weekly[[#This Row],[FALSES]]=0),AX541,IF(AND(Weekly[[#This Row],[H Odds &lt;]]&lt;&gt;"",Weekly[[#This Row],[TRUES]]=0),AX541,AX541-1)))))</f>
        <v>104.69999999999996</v>
      </c>
      <c r="AY542" s="37">
        <f>IF(AND(Weekly[[#This Row],[V Odds &lt;]]="",Weekly[[#This Row],[H Odds &lt;]]=""),AY541,IF(AND(Weekly[[#This Row],[V Odds &lt;]]&lt;&gt;"",Weekly[[#This Row],[FALSES]]&gt;0,Weekly[[#This Row],[Actual]]=FALSE),AY541+((Weekly[[#This Row],[V Odds &lt;]]-1)*0.92),IF(AND(Weekly[[#This Row],[H Odds &lt;]]&lt;&gt;"",Weekly[[#This Row],[TRUES]]&gt;0,Weekly[[#This Row],[Actual]]=TRUE),AY541+((Weekly[[#This Row],[H Odds &lt;]]-1)*0.92),IF(AND(Weekly[[#This Row],[V Odds &lt;]]&lt;&gt;"",Weekly[[#This Row],[FALSES]]=0),AY541,IF(AND(Weekly[[#This Row],[H Odds &lt;]]&lt;&gt;"",Weekly[[#This Row],[TRUES]]=0),AY541,AY541-1)))))</f>
        <v>93.124000000000024</v>
      </c>
      <c r="AZ542" s="37">
        <f>IF(AND(Weekly[[#This Row],[V Odds &lt;]]="",Weekly[[#This Row],[H Odds &lt;]]=""),AZ541,IF(AND(Weekly[[#This Row],[V Odds &lt;]]&lt;&gt;"",Weekly[[#This Row],[Actual]]=FALSE),AZ541+Weekly[[#This Row],[V Odds &lt;]]-1,IF(AND(Weekly[[#This Row],[H Odds &lt;]]&lt;&gt;"",Weekly[[#This Row],[Actual]]=TRUE),AZ541+Weekly[[#This Row],[H Odds &lt;]]-1,AZ541-1)))</f>
        <v>95.169999999999973</v>
      </c>
      <c r="BA542" s="38">
        <f>IF(Weekly[[#This Row],[H Odds &lt;]]="",BA541,IF(AND(Weekly[[#This Row],[H Odds &lt;]]&lt;&gt;"",Weekly[[#This Row],[SVC_P]]=TRUE,Weekly[[#This Row],[Actual]]=TRUE),BA541+Weekly[[#This Row],[H Odds &lt;]]-1,IF(AND(Weekly[[#This Row],[H Odds &lt;]]&lt;&gt;"",Weekly[[#This Row],[SVC_P]]=TRUE,Weekly[[#This Row],[Actual]]=FALSE),BA541-1,BA541)))</f>
        <v>77.789999999999992</v>
      </c>
      <c r="BB542" s="38">
        <f>IF(Weekly[[#This Row],[H Odds &lt;]]="",BB541,IF(AND(Weekly[[#This Row],[H Odds &lt;]]&lt;&gt;"",Weekly[[#This Row],[ADBC_P]]=TRUE,Weekly[[#This Row],[Actual]]=TRUE),BB541+Weekly[[#This Row],[H Odds &lt;]]-1,IF(AND(Weekly[[#This Row],[H Odds &lt;]]&lt;&gt;"",Weekly[[#This Row],[ADBC_P]]=TRUE,Weekly[[#This Row],[Actual]]=FALSE),BB541-1,BB541)))</f>
        <v>49.61</v>
      </c>
      <c r="BC542" s="38">
        <f>IF(Weekly[[#This Row],[H Odds &lt;]]="",BC541,IF(AND(Weekly[[#This Row],[H Odds &lt;]]&lt;&gt;"",Weekly[[#This Row],[RFC_P]]=TRUE,Weekly[[#This Row],[Actual]]=TRUE),BC541+Weekly[[#This Row],[H Odds &lt;]]-1,IF(AND(Weekly[[#This Row],[H Odds &lt;]]&lt;&gt;"",Weekly[[#This Row],[RFC_P]]=TRUE,Weekly[[#This Row],[Actual]]=FALSE),BC541-1,BC541)))</f>
        <v>51.309999999999995</v>
      </c>
      <c r="BD542" s="38">
        <f>IF(Weekly[[#This Row],[H Odds &lt;]]="",BD541,IF(AND(Weekly[[#This Row],[H Odds &lt;]]&lt;&gt;"",Weekly[[#This Row],[GBC_P]]=TRUE,Weekly[[#This Row],[Actual]]=TRUE),BD541+Weekly[[#This Row],[H Odds &lt;]]-1,IF(AND(Weekly[[#This Row],[H Odds &lt;]]&lt;&gt;"",Weekly[[#This Row],[GBC_P]]=TRUE,Weekly[[#This Row],[Actual]]=FALSE),BD541-1,BD541)))</f>
        <v>52.310000000000009</v>
      </c>
      <c r="BE542" s="38">
        <f>IF(Weekly[[#This Row],[H Odds &lt;]]="",BE541,IF(AND(Weekly[[#This Row],[H Odds &lt;]]&lt;&gt;"",Weekly[[#This Row],[HGBC_P]]=TRUE,Weekly[[#This Row],[Actual]]=TRUE),BE541+Weekly[[#This Row],[H Odds &lt;]]-1,IF(AND(Weekly[[#This Row],[H Odds &lt;]]&lt;&gt;"",Weekly[[#This Row],[HGBC_P]]=TRUE,Weekly[[#This Row],[Actual]]=FALSE),BE541-1,BE541)))</f>
        <v>55.66</v>
      </c>
      <c r="BF542" s="38">
        <f>IF(Weekly[[#This Row],[H Odds &lt;]]="",BF541,IF(AND(Weekly[[#This Row],[H Odds &lt;]]&lt;&gt;"",Weekly[[#This Row],[XGB_P]]=TRUE,Weekly[[#This Row],[Actual]]=TRUE),BF541+Weekly[[#This Row],[H Odds &lt;]]-1,IF(AND(Weekly[[#This Row],[H Odds &lt;]]&lt;&gt;"",Weekly[[#This Row],[XGB_P]]=TRUE,Weekly[[#This Row],[Actual]]=FALSE),BF541-1,BF541)))</f>
        <v>61.28</v>
      </c>
      <c r="BG542" s="38">
        <f>IF(Weekly[[#This Row],[H Odds &lt;]]="",BG541,IF(AND(Weekly[[#This Row],[H Odds &lt;]]&lt;&gt;"",Weekly[[#This Row],[QDA_P]]=TRUE,Weekly[[#This Row],[Actual]]=TRUE),BG541+Weekly[[#This Row],[H Odds &lt;]]-1,IF(AND(Weekly[[#This Row],[H Odds &lt;]]&lt;&gt;"",Weekly[[#This Row],[QDA_P]]=TRUE,Weekly[[#This Row],[Actual]]=FALSE),BG541-1,BG541)))</f>
        <v>47.629999999999995</v>
      </c>
      <c r="BH542" s="38">
        <f>IF(Weekly[[#This Row],[H Odds &lt;]]="",BH541,IF(AND(Weekly[[#This Row],[H Odds &lt;]]&lt;&gt;"",Weekly[[#This Row],[KNC_P]]=TRUE,Weekly[[#This Row],[Actual]]=TRUE),BH541+Weekly[[#This Row],[H Odds &lt;]]-1,IF(AND(Weekly[[#This Row],[H Odds &lt;]]&lt;&gt;"",Weekly[[#This Row],[KNC_P]]=TRUE,Weekly[[#This Row],[Actual]]=FALSE),BH541-1,BH541)))</f>
        <v>55.699999999999996</v>
      </c>
      <c r="BI542" s="38">
        <f>IF(Weekly[[#This Row],[H Odds &lt;]]="",BI541,IF(AND(Weekly[[#This Row],[H Odds &lt;]]&lt;&gt;"",Weekly[[#This Row],[TRUES]]&gt;0,Weekly[[#This Row],[Actual]]=TRUE),BI541+Weekly[[#This Row],[H Odds &lt;]]-1,IF(AND(Weekly[[#This Row],[H Odds &lt;]]&lt;&gt;"",Weekly[[#This Row],[TRUES]]=0),BI541,BI541-1)))</f>
        <v>75.789999999999992</v>
      </c>
      <c r="BJ542" s="38">
        <f>IF(Weekly[[#This Row],[H Odds &lt;]]="",BJ541,IF(AND(Weekly[[#This Row],[H Odds &lt;]]&lt;&gt;"",Weekly[[#This Row],[Actual]]=TRUE),BJ541+Weekly[[#This Row],[H Odds &lt;]]-1,IF(AND(Weekly[[#This Row],[H Odds &lt;]]&lt;&gt;"",Weekly[[#This Row],[Actual]]=FALSE),BJ541-1,BJ541)))</f>
        <v>77.69</v>
      </c>
      <c r="BK542" s="58">
        <f>IF(AND(Weekly[[#This Row],[TRUES]]&gt;4,Weekly[[#This Row],[Actual]]=TRUE),BK541+Weekly[[#This Row],[BF H Odds]]-1,IF(AND(Weekly[[#This Row],[FALSES]]&gt;4,Weekly[[#This Row],[Actual]]=FALSE),BK541+Weekly[[#This Row],[BF V Odds]]-1,IF(AND(Weekly[[#This Row],[TRUES]]&gt;4,Weekly[[#This Row],[Actual]]=FALSE),BK541-1,IF(AND(Weekly[[#This Row],[FALSES]]&gt;4,Weekly[[#This Row],[Actual]]=TRUE),BK541-1,BK541))))</f>
        <v>-0.22999999999997067</v>
      </c>
      <c r="BL542" s="58">
        <f>IF(AND(Weekly[[#This Row],[TRUES]]&gt;5,Weekly[[#This Row],[Actual]]=TRUE),BL541+Weekly[[#This Row],[BF H Odds]]-1,IF(AND(Weekly[[#This Row],[FALSES]]&gt;5,Weekly[[#This Row],[Actual]]=FALSE),BL541+Weekly[[#This Row],[BF V Odds]]-1,IF(AND(Weekly[[#This Row],[TRUES]]&gt;5,Weekly[[#This Row],[Actual]]=FALSE),BL541-1,IF(AND(Weekly[[#This Row],[FALSES]]&gt;5,Weekly[[#This Row],[Actual]]=TRUE),BL541-1,BL541))))</f>
        <v>7.8900000000000201</v>
      </c>
      <c r="BM542" s="58">
        <f>IF(AND(Weekly[[#This Row],[TRUES]]&gt;6,Weekly[[#This Row],[Actual]]=TRUE),BM541+Weekly[[#This Row],[BF H Odds]]-1,IF(AND(Weekly[[#This Row],[FALSES]]&gt;6,Weekly[[#This Row],[Actual]]=FALSE),BM541+Weekly[[#This Row],[BF V Odds]]-1,IF(AND(Weekly[[#This Row],[TRUES]]&gt;6,Weekly[[#This Row],[Actual]]=FALSE),BM541-1,IF(AND(Weekly[[#This Row],[FALSES]]&gt;6,Weekly[[#This Row],[Actual]]=TRUE),BM541-1,BM541))))</f>
        <v>39.200000000000017</v>
      </c>
    </row>
    <row r="543" spans="1:65" x14ac:dyDescent="0.25">
      <c r="A543" s="34"/>
      <c r="B543" s="10">
        <v>44311</v>
      </c>
      <c r="C543" s="17" t="s">
        <v>22</v>
      </c>
      <c r="D543" s="15" t="s">
        <v>19</v>
      </c>
      <c r="E543" t="b">
        <v>1</v>
      </c>
      <c r="F543" t="b">
        <v>1</v>
      </c>
      <c r="G543" t="b">
        <v>1</v>
      </c>
      <c r="H543" t="b">
        <v>1</v>
      </c>
      <c r="I543" t="b">
        <v>0</v>
      </c>
      <c r="J543" t="b">
        <v>1</v>
      </c>
      <c r="K543" t="b">
        <v>1</v>
      </c>
      <c r="L543" t="b">
        <v>1</v>
      </c>
      <c r="O543" t="str">
        <f>IF(Weekly[[#This Row],[H/V]]="H",Weekly[[#This Row],[BF H Odds]],IF(Weekly[[#This Row],[H/V]]="V",Weekly[[#This Row],[BF V Odds]],""))</f>
        <v/>
      </c>
      <c r="P543" t="b">
        <v>0</v>
      </c>
      <c r="R543" s="35">
        <f>IFERROR(IF(Weekly[[#This Row],[Won Bet?]]="yes",R542+(Weekly[[#This Row],[BF Odds]]*Weekly[[#This Row],[BF Stake]])-Weekly[[#This Row],[BF Stake]],R542-Weekly[[#This Row],[BF Stake]]),R542)</f>
        <v>1131.0695000000005</v>
      </c>
      <c r="S543" s="35">
        <f>IFERROR(IF(Weekly[[#This Row],[Won Bet?]]="yes",S542+(((Weekly[[#This Row],[BF Odds]]*Weekly[[#This Row],[BF Stake]])-Weekly[[#This Row],[BF Stake]])*0.95),S542-Weekly[[#This Row],[BF Stake]]),S542)</f>
        <v>1057.0421400000002</v>
      </c>
      <c r="T543">
        <v>2.04</v>
      </c>
      <c r="U543">
        <v>1.51</v>
      </c>
      <c r="V543" s="24">
        <f>IF(Weekly[[#This Row],[Actual]]="","",IF(AND(Weekly[[#This Row],[SVC_P]]=Weekly[[#This Row],[Actual]],Weekly[[#This Row],[SVC_P]]=TRUE),V542+Weekly[[#This Row],[BF H Odds]]-1,IF(AND(Weekly[[#This Row],[SVC_P]]=Weekly[[#This Row],[Actual]],Weekly[[#This Row],[SVC_P]]=FALSE),V542+Weekly[[#This Row],[BF V Odds]]-1,V542-1)))</f>
        <v>49.100000000000051</v>
      </c>
      <c r="W543" s="24">
        <f>IF(Weekly[[#This Row],[Actual]]="","",IF(AND(Weekly[[#This Row],[SVC_P]]=FALSE,Weekly[[#This Row],[Actual]]=TRUE),W542+Weekly[[#This Row],[BF H Odds]]-1,IF(AND(Weekly[[#This Row],[SVC_P]]=TRUE,Weekly[[#This Row],[Actual]]=FALSE,),W542+Weekly[[#This Row],[BF V Odds]]-1,W542-1)))</f>
        <v>-451.84000000000003</v>
      </c>
      <c r="X543" s="24">
        <f>IF(Weekly[[#This Row],[Actual]]="","",IF(AND(Weekly[[#This Row],[ADBC_P]]=Weekly[[#This Row],[Actual]],Weekly[[#This Row],[ADBC_P]]=TRUE),X542+Weekly[[#This Row],[BF H Odds]]-1,IF(AND(Weekly[[#This Row],[ADBC_P]]=Weekly[[#This Row],[Actual]],Weekly[[#This Row],[ADBC_P]]=FALSE),X542+Weekly[[#This Row],[BF V Odds]]-1,X542-1)))</f>
        <v>9.1500000000000199</v>
      </c>
      <c r="Y543" s="24">
        <f>IF(Weekly[[#This Row],[Actual]]="","",IF(AND(Weekly[[#This Row],[ADBC_P]]=FALSE,Weekly[[#This Row],[Actual]]=TRUE),Y542+Weekly[[#This Row],[BF H Odds]]-1,IF(AND(Weekly[[#This Row],[ADBC_P]]=TRUE,Weekly[[#This Row],[Actual]]=FALSE),Y542+Weekly[[#This Row],[BF V Odds]]-1,Y542-1)))</f>
        <v>68.969999999999985</v>
      </c>
      <c r="Z543" s="24">
        <f>IF(Weekly[[#This Row],[Actual]]="","",IF(AND(Weekly[[#This Row],[RFC_P]]=Weekly[[#This Row],[Actual]],Weekly[[#This Row],[RFC_P]]=TRUE),Z542+Weekly[[#This Row],[BF H Odds]]-1,IF(AND(Weekly[[#This Row],[RFC_P]]=Weekly[[#This Row],[Actual]],Weekly[[#This Row],[RFC_P]]=FALSE),Z542+Weekly[[#This Row],[BF V Odds]]-1,Z542-1)))</f>
        <v>28.020000000000007</v>
      </c>
      <c r="AA543" s="24">
        <f>IF(Weekly[[#This Row],[Actual]]="","",IF(AND(Weekly[[#This Row],[RFC_P]]=FALSE,Weekly[[#This Row],[Actual]]=TRUE),AA542+Weekly[[#This Row],[BF H Odds]]-1,IF(AND(Weekly[[#This Row],[RFC_P]]=TRUE,Weekly[[#This Row],[Actual]]=FALSE),AA542+Weekly[[#This Row],[BF V Odds]]-1,AA542-1)))</f>
        <v>50.099999999999973</v>
      </c>
      <c r="AB543" s="24">
        <f>IF(Weekly[[#This Row],[Actual]]="","",IF(AND(Weekly[[#This Row],[GBC_P]]=Weekly[[#This Row],[Actual]],Weekly[[#This Row],[GBC_P]]=TRUE),AB542+Weekly[[#This Row],[BF H Odds]]-1,IF(AND(Weekly[[#This Row],[GBC_P]]=Weekly[[#This Row],[Actual]],Weekly[[#This Row],[GBC_P]]=FALSE),AB542+Weekly[[#This Row],[BF V Odds]]-1,AB542-1)))</f>
        <v>4.1600000000000055</v>
      </c>
      <c r="AC543" s="24">
        <f>IF(Weekly[[#This Row],[Actual]]="","",IF(AND(Weekly[[#This Row],[GBC_P]]=FALSE,Weekly[[#This Row],[Actual]]=TRUE),AC542+Weekly[[#This Row],[BF H Odds]]-1,IF(AND(Weekly[[#This Row],[GBC_P]]=TRUE,Weekly[[#This Row],[Actual]]=FALSE),AC542+Weekly[[#This Row],[BF V Odds]]-1,AC542-1)))</f>
        <v>73.959999999999951</v>
      </c>
      <c r="AD543" s="24">
        <f>IF(Weekly[[#This Row],[Actual]]="","",IF(AND(Weekly[[#This Row],[HGBC_P]]=Weekly[[#This Row],[Actual]],Weekly[[#This Row],[HGBC_P]]=TRUE),AD542+Weekly[[#This Row],[BF H Odds]]-1,IF(AND(Weekly[[#This Row],[HGBC_P]]=Weekly[[#This Row],[Actual]],Weekly[[#This Row],[HGBC_P]]=FALSE),AD542+Weekly[[#This Row],[BF V Odds]]-1,AD542-1)))</f>
        <v>5.4400000000000253</v>
      </c>
      <c r="AE543" s="24">
        <f>IF(Weekly[[#This Row],[Actual]]="","",IF(AND(Weekly[[#This Row],[HGBC_P]]=FALSE,Weekly[[#This Row],[Actual]]=TRUE),AE542+Weekly[[#This Row],[BF H Odds]]-1,IF(AND(Weekly[[#This Row],[HGBC_P]]=TRUE,Weekly[[#This Row],[Actual]]=FALSE),AE542+Weekly[[#This Row],[BF V Odds]]-1,AE542-1)))</f>
        <v>72.679999999999978</v>
      </c>
      <c r="AF543" s="24">
        <f>IF(Weekly[[#This Row],[Actual]]="","",IF(AND(Weekly[[#This Row],[XGB_P]]=Weekly[[#This Row],[Actual]],Weekly[[#This Row],[XGB_P]]=TRUE),AF542+Weekly[[#This Row],[BF H Odds]]-1,IF(AND(Weekly[[#This Row],[XGB_P]]=Weekly[[#This Row],[Actual]],Weekly[[#This Row],[XGB_P]]=FALSE),AF542+Weekly[[#This Row],[BF V Odds]]-1,AF542-1)))</f>
        <v>30.620000000000019</v>
      </c>
      <c r="AG543" s="24">
        <f>IF(Weekly[[#This Row],[Actual]]="","",IF(AND(Weekly[[#This Row],[XGB_P]]=FALSE,Weekly[[#This Row],[Actual]]=TRUE),AG542+Weekly[[#This Row],[BF H Odds]]-1,IF(AND(Weekly[[#This Row],[XGB_P]]=TRUE,Weekly[[#This Row],[Actual]]=FALSE),AG542+Weekly[[#This Row],[BF V Odds]]-1,AG542-1)))</f>
        <v>47.499999999999993</v>
      </c>
      <c r="AH543" s="24">
        <f>IF(Weekly[[#This Row],[Actual]]="","",IF(AND(Weekly[[#This Row],[QDA_P]]=Weekly[[#This Row],[Actual]],Weekly[[#This Row],[QDA_P]]=TRUE),AH542+Weekly[[#This Row],[BF H Odds]]-1,IF(AND(Weekly[[#This Row],[QDA_P]]=Weekly[[#This Row],[Actual]],Weekly[[#This Row],[QDA_P]]=FALSE),AH542+Weekly[[#This Row],[BF V Odds]]-1,AH542-1)))</f>
        <v>-11.61999999999999</v>
      </c>
      <c r="AI543" s="24">
        <f>IF(Weekly[[#This Row],[Actual]]="","",IF(AND(Weekly[[#This Row],[QDA_P]]=FALSE,Weekly[[#This Row],[Actual]]=TRUE),AI542+Weekly[[#This Row],[BF H Odds]]-1,IF(AND(Weekly[[#This Row],[QDA_P]]=TRUE,Weekly[[#This Row],[Actual]]=FALSE),AI542+Weekly[[#This Row],[BF V Odds]]-1,AI542-1)))</f>
        <v>89.739999999999981</v>
      </c>
      <c r="AJ543" s="24">
        <f>IF(Weekly[[#This Row],[Actual]]="","",IF(AND(Weekly[[#This Row],[KNC_P]]=FALSE,Weekly[[#This Row],[Actual]]=TRUE),AJ542+Weekly[[#This Row],[BF H Odds]]-1,IF(AND(Weekly[[#This Row],[KNC_P]]=TRUE,Weekly[[#This Row],[Actual]]=FALSE),AJ542+Weekly[[#This Row],[BF V Odds]]-1,AJ542-1)))</f>
        <v>67.439999999999969</v>
      </c>
      <c r="AK543" s="24">
        <f>IF(Weekly[[#This Row],[Actual]]="","",IF(AND(Weekly[[#This Row],[KNC_P]]=FALSE,Weekly[[#This Row],[Actual]]=TRUE),AK542+Weekly[[#This Row],[BF H Odds]]-1,IF(AND(Weekly[[#This Row],[KNC_P]]=TRUE,Weekly[[#This Row],[Actual]]=FALSE),AK542+Weekly[[#This Row],[BF V Odds]]-1,AK542-1)))</f>
        <v>66.339999999999961</v>
      </c>
      <c r="AL543" s="30">
        <f>IF(Weekly[[#This Row],[Actual]]="","",COUNTIF(Weekly[[#This Row],[SVC_P]:[QDA_P]],TRUE))</f>
        <v>6</v>
      </c>
      <c r="AM543" s="30">
        <f>IF(Weekly[[#This Row],[Actual]]="","",COUNTIF(Weekly[[#This Row],[SVC_P]:[QDA_P]],FALSE))</f>
        <v>1</v>
      </c>
      <c r="AN543" s="36" t="str">
        <f>IF(AND(Weekly[[#This Row],[BF V Odds]]&gt;$BO$6,Weekly[[#This Row],[BF V Odds]] &lt; $BO$7),Weekly[[#This Row],[BF V Odds]],"")</f>
        <v/>
      </c>
      <c r="AO543" s="36" t="str">
        <f>IF(AND(Weekly[[#This Row],[BF H Odds]]&gt;$BO$6, Weekly[[#This Row],[BF H Odds]] &lt; $BO$7),Weekly[[#This Row],[BF H Odds]],"")</f>
        <v/>
      </c>
      <c r="AP543" s="37">
        <f>IF(AND(Weekly[[#This Row],[V Odds &lt;]]="",Weekly[[#This Row],[H Odds &lt;]]=""),AP542,IF(AND(Weekly[[#This Row],[H Odds &lt;]]&lt;&gt;"",Weekly[[#This Row],[SVC_P]]=TRUE,Weekly[[#This Row],[Actual]]=TRUE),AP542+Weekly[[#This Row],[H Odds &lt;]]-1,IF(AND(Weekly[[#This Row],[V Odds &lt;]]&lt;&gt;"",Weekly[[#This Row],[SVC_P]]=FALSE,Weekly[[#This Row],[Actual]]=FALSE),AP542+Weekly[[#This Row],[V Odds &lt;]]-1,IF(AND(Weekly[[#This Row],[V Odds &lt;]]&lt;&gt;"",Weekly[[#This Row],[SVC_P]]=FALSE,Weekly[[#This Row],[Actual]]=TRUE),AP542-1,IF(AND(Weekly[[#This Row],[H Odds &lt;]]&lt;&gt;"",Weekly[[#This Row],[SVC_P]]=TRUE,Weekly[[#This Row],[Actual]]=FALSE),AP542-1,AP542)))))</f>
        <v>78.830000000000013</v>
      </c>
      <c r="AQ543" s="37">
        <f>IF(AND(Weekly[[#This Row],[V Odds &lt;]]="",Weekly[[#This Row],[H Odds &lt;]]=""),AQ542,IF(AND(Weekly[[#This Row],[H Odds &lt;]]&lt;&gt;"",Weekly[[#This Row],[ADBC_P]]=TRUE,Weekly[[#This Row],[Actual]]=TRUE),AQ542+Weekly[[#This Row],[H Odds &lt;]]-1,IF(AND(Weekly[[#This Row],[V Odds &lt;]]&lt;&gt;"",Weekly[[#This Row],[ADBC_P]]=FALSE,Weekly[[#This Row],[Actual]]=FALSE),AQ542+Weekly[[#This Row],[V Odds &lt;]]-1,IF(AND(Weekly[[#This Row],[V Odds &lt;]]&lt;&gt;"",Weekly[[#This Row],[ADBC_P]]=FALSE,Weekly[[#This Row],[Actual]]=TRUE),AQ542-1,IF(AND(Weekly[[#This Row],[H Odds &lt;]]&lt;&gt;"",Weekly[[#This Row],[ADBC_P]]=TRUE,Weekly[[#This Row],[Actual]]=FALSE),AQ542-1,AQ542)))))</f>
        <v>50.53</v>
      </c>
      <c r="AR543" s="37">
        <f>IF(AND(Weekly[[#This Row],[V Odds &lt;]]="",Weekly[[#This Row],[H Odds &lt;]]=""),AR542,IF(AND(Weekly[[#This Row],[H Odds &lt;]]&lt;&gt;"",Weekly[[#This Row],[RFC_P]]=TRUE,Weekly[[#This Row],[Actual]]=TRUE),AR542+Weekly[[#This Row],[H Odds &lt;]]-1,IF(AND(Weekly[[#This Row],[V Odds &lt;]]&lt;&gt;"",Weekly[[#This Row],[RFC_P]]=FALSE,Weekly[[#This Row],[Actual]]=FALSE),AR542+Weekly[[#This Row],[V Odds &lt;]]-1,IF(AND(Weekly[[#This Row],[V Odds &lt;]]&lt;&gt;"",Weekly[[#This Row],[RFC_P]]=FALSE,Weekly[[#This Row],[Actual]]=TRUE),AR542-1,IF(AND(Weekly[[#This Row],[H Odds &lt;]]&lt;&gt;"",Weekly[[#This Row],[RFC_P]]=TRUE,Weekly[[#This Row],[Actual]]=FALSE),AR542-1,AR542)))))</f>
        <v>69.639999999999986</v>
      </c>
      <c r="AS543" s="37">
        <f>IF(AND(Weekly[[#This Row],[V Odds &lt;]]="",Weekly[[#This Row],[H Odds &lt;]]=""),AS542,IF(AND(Weekly[[#This Row],[H Odds &lt;]]&lt;&gt;"",Weekly[[#This Row],[GBC_P]]=TRUE,Weekly[[#This Row],[Actual]]=TRUE),AS542+Weekly[[#This Row],[H Odds &lt;]]-1,IF(AND(Weekly[[#This Row],[V Odds &lt;]]&lt;&gt;"",Weekly[[#This Row],[GBC_P]]=FALSE,Weekly[[#This Row],[Actual]]=FALSE),AS542+Weekly[[#This Row],[V Odds &lt;]]-1,IF(AND(Weekly[[#This Row],[V Odds &lt;]]&lt;&gt;"",Weekly[[#This Row],[GBC_P]]=FALSE,Weekly[[#This Row],[Actual]]=TRUE),AS542-1,IF(AND(Weekly[[#This Row],[H Odds &lt;]]&lt;&gt;"",Weekly[[#This Row],[GBC_P]]=TRUE,Weekly[[#This Row],[Actual]]=FALSE),AS542-1,AS542)))))</f>
        <v>57.980000000000004</v>
      </c>
      <c r="AT543" s="37">
        <f>IF(AND(Weekly[[#This Row],[V Odds &lt;]]="",Weekly[[#This Row],[H Odds &lt;]]=""),AT542,IF(AND(Weekly[[#This Row],[H Odds &lt;]]&lt;&gt;"",Weekly[[#This Row],[HGBC_P]]=TRUE,Weekly[[#This Row],[Actual]]=TRUE),AT542+Weekly[[#This Row],[H Odds &lt;]]-1,IF(AND(Weekly[[#This Row],[V Odds &lt;]]&lt;&gt;"",Weekly[[#This Row],[HGBC_P]]=FALSE,Weekly[[#This Row],[Actual]]=FALSE),AT542+Weekly[[#This Row],[V Odds &lt;]]-1,IF(AND(Weekly[[#This Row],[V Odds &lt;]]&lt;&gt;"",Weekly[[#This Row],[HGBC_P]]=FALSE,Weekly[[#This Row],[Actual]]=TRUE),AT542-1,IF(AND(Weekly[[#This Row],[H Odds &lt;]]&lt;&gt;"",Weekly[[#This Row],[HGBC_P]]=TRUE,Weekly[[#This Row],[Actual]]=FALSE),AT542-1,AT542)))))</f>
        <v>53.36</v>
      </c>
      <c r="AU543" s="37">
        <f>IF(AND(Weekly[[#This Row],[V Odds &lt;]]="",Weekly[[#This Row],[H Odds &lt;]]=""),AU542,IF(AND(Weekly[[#This Row],[H Odds &lt;]]&lt;&gt;"",Weekly[[#This Row],[XGB_P]]=TRUE,Weekly[[#This Row],[Actual]]=TRUE),AU542+Weekly[[#This Row],[H Odds &lt;]]-1,IF(AND(Weekly[[#This Row],[V Odds &lt;]]&lt;&gt;"",Weekly[[#This Row],[XGB_P]]=FALSE,Weekly[[#This Row],[Actual]]=FALSE),AU542+Weekly[[#This Row],[V Odds &lt;]]-1,IF(AND(Weekly[[#This Row],[V Odds &lt;]]&lt;&gt;"",Weekly[[#This Row],[XGB_P]]=FALSE,Weekly[[#This Row],[Actual]]=TRUE),AU542-1,IF(AND(Weekly[[#This Row],[H Odds &lt;]]&lt;&gt;"",Weekly[[#This Row],[XGB_P]]=TRUE,Weekly[[#This Row],[Actual]]=FALSE),AU542-1,AU542)))))</f>
        <v>64.960000000000008</v>
      </c>
      <c r="AV543" s="37">
        <f>IF(AND(Weekly[[#This Row],[V Odds &lt;]]="",Weekly[[#This Row],[H Odds &lt;]]=""),AV542,IF(AND(Weekly[[#This Row],[H Odds &lt;]]&lt;&gt;"",Weekly[[#This Row],[QDA_P]]=TRUE,Weekly[[#This Row],[Actual]]=TRUE),AV542+Weekly[[#This Row],[H Odds &lt;]]-1,IF(AND(Weekly[[#This Row],[V Odds &lt;]]&lt;&gt;"",Weekly[[#This Row],[QDA_P]]=FALSE,Weekly[[#This Row],[Actual]]=FALSE),AV542+Weekly[[#This Row],[V Odds &lt;]]-1,IF(AND(Weekly[[#This Row],[V Odds &lt;]]&lt;&gt;"",Weekly[[#This Row],[QDA_P]]=FALSE,Weekly[[#This Row],[Actual]]=TRUE),AV542-1,IF(AND(Weekly[[#This Row],[H Odds &lt;]]&lt;&gt;"",Weekly[[#This Row],[QDA_P]]=TRUE,Weekly[[#This Row],[Actual]]=FALSE),AV542-1,AV542)))))</f>
        <v>59.499999999999986</v>
      </c>
      <c r="AW543" s="37">
        <f>IF(AND(Weekly[[#This Row],[H Odds &lt;]]="",Weekly[[#This Row],[V Odds &lt;]]=""),AW542,IF(AND(Weekly[[#This Row],[KNC_P]]=Weekly[[#This Row],[Actual]],Weekly[[#This Row],[KNC_P]]=TRUE),AW542+Weekly[[#This Row],[BF H Odds]]-1,IF(AND(Weekly[[#This Row],[KNC_P]]=Weekly[[#This Row],[Actual]],Weekly[[#This Row],[KNC_P]]=FALSE),AW542+Weekly[[#This Row],[BF V Odds]]-1,AW542-1)))</f>
        <v>50.780000000000008</v>
      </c>
      <c r="AX543" s="37">
        <f>IF(AND(Weekly[[#This Row],[V Odds &lt;]]="",Weekly[[#This Row],[H Odds &lt;]]=""),AX542,IF(AND(Weekly[[#This Row],[V Odds &lt;]]&lt;&gt;"",Weekly[[#This Row],[FALSES]]&gt;0,Weekly[[#This Row],[Actual]]=FALSE),AX542+Weekly[[#This Row],[V Odds &lt;]]-1,IF(AND(Weekly[[#This Row],[H Odds &lt;]]&lt;&gt;"",Weekly[[#This Row],[TRUES]]&gt;0,Weekly[[#This Row],[Actual]]=TRUE),AX542+Weekly[[#This Row],[H Odds &lt;]]-1,IF(AND(Weekly[[#This Row],[V Odds &lt;]]&lt;&gt;"",Weekly[[#This Row],[FALSES]]=0),AX542,IF(AND(Weekly[[#This Row],[H Odds &lt;]]&lt;&gt;"",Weekly[[#This Row],[TRUES]]=0),AX542,AX542-1)))))</f>
        <v>104.69999999999996</v>
      </c>
      <c r="AY543" s="37">
        <f>IF(AND(Weekly[[#This Row],[V Odds &lt;]]="",Weekly[[#This Row],[H Odds &lt;]]=""),AY542,IF(AND(Weekly[[#This Row],[V Odds &lt;]]&lt;&gt;"",Weekly[[#This Row],[FALSES]]&gt;0,Weekly[[#This Row],[Actual]]=FALSE),AY542+((Weekly[[#This Row],[V Odds &lt;]]-1)*0.92),IF(AND(Weekly[[#This Row],[H Odds &lt;]]&lt;&gt;"",Weekly[[#This Row],[TRUES]]&gt;0,Weekly[[#This Row],[Actual]]=TRUE),AY542+((Weekly[[#This Row],[H Odds &lt;]]-1)*0.92),IF(AND(Weekly[[#This Row],[V Odds &lt;]]&lt;&gt;"",Weekly[[#This Row],[FALSES]]=0),AY542,IF(AND(Weekly[[#This Row],[H Odds &lt;]]&lt;&gt;"",Weekly[[#This Row],[TRUES]]=0),AY542,AY542-1)))))</f>
        <v>93.124000000000024</v>
      </c>
      <c r="AZ543" s="37">
        <f>IF(AND(Weekly[[#This Row],[V Odds &lt;]]="",Weekly[[#This Row],[H Odds &lt;]]=""),AZ542,IF(AND(Weekly[[#This Row],[V Odds &lt;]]&lt;&gt;"",Weekly[[#This Row],[Actual]]=FALSE),AZ542+Weekly[[#This Row],[V Odds &lt;]]-1,IF(AND(Weekly[[#This Row],[H Odds &lt;]]&lt;&gt;"",Weekly[[#This Row],[Actual]]=TRUE),AZ542+Weekly[[#This Row],[H Odds &lt;]]-1,AZ542-1)))</f>
        <v>95.169999999999973</v>
      </c>
      <c r="BA543" s="38">
        <f>IF(Weekly[[#This Row],[H Odds &lt;]]="",BA542,IF(AND(Weekly[[#This Row],[H Odds &lt;]]&lt;&gt;"",Weekly[[#This Row],[SVC_P]]=TRUE,Weekly[[#This Row],[Actual]]=TRUE),BA542+Weekly[[#This Row],[H Odds &lt;]]-1,IF(AND(Weekly[[#This Row],[H Odds &lt;]]&lt;&gt;"",Weekly[[#This Row],[SVC_P]]=TRUE,Weekly[[#This Row],[Actual]]=FALSE),BA542-1,BA542)))</f>
        <v>77.789999999999992</v>
      </c>
      <c r="BB543" s="38">
        <f>IF(Weekly[[#This Row],[H Odds &lt;]]="",BB542,IF(AND(Weekly[[#This Row],[H Odds &lt;]]&lt;&gt;"",Weekly[[#This Row],[ADBC_P]]=TRUE,Weekly[[#This Row],[Actual]]=TRUE),BB542+Weekly[[#This Row],[H Odds &lt;]]-1,IF(AND(Weekly[[#This Row],[H Odds &lt;]]&lt;&gt;"",Weekly[[#This Row],[ADBC_P]]=TRUE,Weekly[[#This Row],[Actual]]=FALSE),BB542-1,BB542)))</f>
        <v>49.61</v>
      </c>
      <c r="BC543" s="38">
        <f>IF(Weekly[[#This Row],[H Odds &lt;]]="",BC542,IF(AND(Weekly[[#This Row],[H Odds &lt;]]&lt;&gt;"",Weekly[[#This Row],[RFC_P]]=TRUE,Weekly[[#This Row],[Actual]]=TRUE),BC542+Weekly[[#This Row],[H Odds &lt;]]-1,IF(AND(Weekly[[#This Row],[H Odds &lt;]]&lt;&gt;"",Weekly[[#This Row],[RFC_P]]=TRUE,Weekly[[#This Row],[Actual]]=FALSE),BC542-1,BC542)))</f>
        <v>51.309999999999995</v>
      </c>
      <c r="BD543" s="38">
        <f>IF(Weekly[[#This Row],[H Odds &lt;]]="",BD542,IF(AND(Weekly[[#This Row],[H Odds &lt;]]&lt;&gt;"",Weekly[[#This Row],[GBC_P]]=TRUE,Weekly[[#This Row],[Actual]]=TRUE),BD542+Weekly[[#This Row],[H Odds &lt;]]-1,IF(AND(Weekly[[#This Row],[H Odds &lt;]]&lt;&gt;"",Weekly[[#This Row],[GBC_P]]=TRUE,Weekly[[#This Row],[Actual]]=FALSE),BD542-1,BD542)))</f>
        <v>52.310000000000009</v>
      </c>
      <c r="BE543" s="38">
        <f>IF(Weekly[[#This Row],[H Odds &lt;]]="",BE542,IF(AND(Weekly[[#This Row],[H Odds &lt;]]&lt;&gt;"",Weekly[[#This Row],[HGBC_P]]=TRUE,Weekly[[#This Row],[Actual]]=TRUE),BE542+Weekly[[#This Row],[H Odds &lt;]]-1,IF(AND(Weekly[[#This Row],[H Odds &lt;]]&lt;&gt;"",Weekly[[#This Row],[HGBC_P]]=TRUE,Weekly[[#This Row],[Actual]]=FALSE),BE542-1,BE542)))</f>
        <v>55.66</v>
      </c>
      <c r="BF543" s="38">
        <f>IF(Weekly[[#This Row],[H Odds &lt;]]="",BF542,IF(AND(Weekly[[#This Row],[H Odds &lt;]]&lt;&gt;"",Weekly[[#This Row],[XGB_P]]=TRUE,Weekly[[#This Row],[Actual]]=TRUE),BF542+Weekly[[#This Row],[H Odds &lt;]]-1,IF(AND(Weekly[[#This Row],[H Odds &lt;]]&lt;&gt;"",Weekly[[#This Row],[XGB_P]]=TRUE,Weekly[[#This Row],[Actual]]=FALSE),BF542-1,BF542)))</f>
        <v>61.28</v>
      </c>
      <c r="BG543" s="38">
        <f>IF(Weekly[[#This Row],[H Odds &lt;]]="",BG542,IF(AND(Weekly[[#This Row],[H Odds &lt;]]&lt;&gt;"",Weekly[[#This Row],[QDA_P]]=TRUE,Weekly[[#This Row],[Actual]]=TRUE),BG542+Weekly[[#This Row],[H Odds &lt;]]-1,IF(AND(Weekly[[#This Row],[H Odds &lt;]]&lt;&gt;"",Weekly[[#This Row],[QDA_P]]=TRUE,Weekly[[#This Row],[Actual]]=FALSE),BG542-1,BG542)))</f>
        <v>47.629999999999995</v>
      </c>
      <c r="BH543" s="38">
        <f>IF(Weekly[[#This Row],[H Odds &lt;]]="",BH542,IF(AND(Weekly[[#This Row],[H Odds &lt;]]&lt;&gt;"",Weekly[[#This Row],[KNC_P]]=TRUE,Weekly[[#This Row],[Actual]]=TRUE),BH542+Weekly[[#This Row],[H Odds &lt;]]-1,IF(AND(Weekly[[#This Row],[H Odds &lt;]]&lt;&gt;"",Weekly[[#This Row],[KNC_P]]=TRUE,Weekly[[#This Row],[Actual]]=FALSE),BH542-1,BH542)))</f>
        <v>55.699999999999996</v>
      </c>
      <c r="BI543" s="38">
        <f>IF(Weekly[[#This Row],[H Odds &lt;]]="",BI542,IF(AND(Weekly[[#This Row],[H Odds &lt;]]&lt;&gt;"",Weekly[[#This Row],[TRUES]]&gt;0,Weekly[[#This Row],[Actual]]=TRUE),BI542+Weekly[[#This Row],[H Odds &lt;]]-1,IF(AND(Weekly[[#This Row],[H Odds &lt;]]&lt;&gt;"",Weekly[[#This Row],[TRUES]]=0),BI542,BI542-1)))</f>
        <v>75.789999999999992</v>
      </c>
      <c r="BJ543" s="38">
        <f>IF(Weekly[[#This Row],[H Odds &lt;]]="",BJ542,IF(AND(Weekly[[#This Row],[H Odds &lt;]]&lt;&gt;"",Weekly[[#This Row],[Actual]]=TRUE),BJ542+Weekly[[#This Row],[H Odds &lt;]]-1,IF(AND(Weekly[[#This Row],[H Odds &lt;]]&lt;&gt;"",Weekly[[#This Row],[Actual]]=FALSE),BJ542-1,BJ542)))</f>
        <v>77.69</v>
      </c>
      <c r="BK543" s="58">
        <f>IF(AND(Weekly[[#This Row],[TRUES]]&gt;4,Weekly[[#This Row],[Actual]]=TRUE),BK542+Weekly[[#This Row],[BF H Odds]]-1,IF(AND(Weekly[[#This Row],[FALSES]]&gt;4,Weekly[[#This Row],[Actual]]=FALSE),BK542+Weekly[[#This Row],[BF V Odds]]-1,IF(AND(Weekly[[#This Row],[TRUES]]&gt;4,Weekly[[#This Row],[Actual]]=FALSE),BK542-1,IF(AND(Weekly[[#This Row],[FALSES]]&gt;4,Weekly[[#This Row],[Actual]]=TRUE),BK542-1,BK542))))</f>
        <v>-1.2299999999999707</v>
      </c>
      <c r="BL543" s="58">
        <f>IF(AND(Weekly[[#This Row],[TRUES]]&gt;5,Weekly[[#This Row],[Actual]]=TRUE),BL542+Weekly[[#This Row],[BF H Odds]]-1,IF(AND(Weekly[[#This Row],[FALSES]]&gt;5,Weekly[[#This Row],[Actual]]=FALSE),BL542+Weekly[[#This Row],[BF V Odds]]-1,IF(AND(Weekly[[#This Row],[TRUES]]&gt;5,Weekly[[#This Row],[Actual]]=FALSE),BL542-1,IF(AND(Weekly[[#This Row],[FALSES]]&gt;5,Weekly[[#This Row],[Actual]]=TRUE),BL542-1,BL542))))</f>
        <v>6.8900000000000201</v>
      </c>
      <c r="BM543" s="58">
        <f>IF(AND(Weekly[[#This Row],[TRUES]]&gt;6,Weekly[[#This Row],[Actual]]=TRUE),BM542+Weekly[[#This Row],[BF H Odds]]-1,IF(AND(Weekly[[#This Row],[FALSES]]&gt;6,Weekly[[#This Row],[Actual]]=FALSE),BM542+Weekly[[#This Row],[BF V Odds]]-1,IF(AND(Weekly[[#This Row],[TRUES]]&gt;6,Weekly[[#This Row],[Actual]]=FALSE),BM542-1,IF(AND(Weekly[[#This Row],[FALSES]]&gt;6,Weekly[[#This Row],[Actual]]=TRUE),BM542-1,BM542))))</f>
        <v>39.200000000000017</v>
      </c>
    </row>
    <row r="544" spans="1:65" x14ac:dyDescent="0.25">
      <c r="A544" s="34"/>
      <c r="B544" s="10">
        <v>44311</v>
      </c>
      <c r="C544" s="17" t="s">
        <v>12</v>
      </c>
      <c r="D544" s="15" t="s">
        <v>32</v>
      </c>
      <c r="E544" t="b">
        <v>1</v>
      </c>
      <c r="F544" t="b">
        <v>0</v>
      </c>
      <c r="G544" t="b">
        <v>1</v>
      </c>
      <c r="H544" t="b">
        <v>0</v>
      </c>
      <c r="I544" t="b">
        <v>0</v>
      </c>
      <c r="J544" t="b">
        <v>1</v>
      </c>
      <c r="K544" t="b">
        <v>0</v>
      </c>
      <c r="L544" t="b">
        <v>1</v>
      </c>
      <c r="M544" t="s">
        <v>101</v>
      </c>
      <c r="N544">
        <v>26.42</v>
      </c>
      <c r="O544">
        <f>IF(Weekly[[#This Row],[H/V]]="H",Weekly[[#This Row],[BF H Odds]],IF(Weekly[[#This Row],[H/V]]="V",Weekly[[#This Row],[BF V Odds]],""))</f>
        <v>3.6</v>
      </c>
      <c r="P544" t="b">
        <v>1</v>
      </c>
      <c r="Q544" t="s">
        <v>76</v>
      </c>
      <c r="R544" s="35">
        <f>IFERROR(IF(Weekly[[#This Row],[Won Bet?]]="yes",R543+(Weekly[[#This Row],[BF Odds]]*Weekly[[#This Row],[BF Stake]])-Weekly[[#This Row],[BF Stake]],R543-Weekly[[#This Row],[BF Stake]]),R543)</f>
        <v>1104.6495000000004</v>
      </c>
      <c r="S544" s="35">
        <f>IFERROR(IF(Weekly[[#This Row],[Won Bet?]]="yes",S543+(((Weekly[[#This Row],[BF Odds]]*Weekly[[#This Row],[BF Stake]])-Weekly[[#This Row],[BF Stake]])*0.95),S543-Weekly[[#This Row],[BF Stake]]),S543)</f>
        <v>1030.6221400000002</v>
      </c>
      <c r="T544">
        <v>3.6</v>
      </c>
      <c r="U544">
        <v>1.38</v>
      </c>
      <c r="V544" s="24">
        <f>IF(Weekly[[#This Row],[Actual]]="","",IF(AND(Weekly[[#This Row],[SVC_P]]=Weekly[[#This Row],[Actual]],Weekly[[#This Row],[SVC_P]]=TRUE),V543+Weekly[[#This Row],[BF H Odds]]-1,IF(AND(Weekly[[#This Row],[SVC_P]]=Weekly[[#This Row],[Actual]],Weekly[[#This Row],[SVC_P]]=FALSE),V543+Weekly[[#This Row],[BF V Odds]]-1,V543-1)))</f>
        <v>49.480000000000054</v>
      </c>
      <c r="W544" s="24">
        <f>IF(Weekly[[#This Row],[Actual]]="","",IF(AND(Weekly[[#This Row],[SVC_P]]=FALSE,Weekly[[#This Row],[Actual]]=TRUE),W543+Weekly[[#This Row],[BF H Odds]]-1,IF(AND(Weekly[[#This Row],[SVC_P]]=TRUE,Weekly[[#This Row],[Actual]]=FALSE,),W543+Weekly[[#This Row],[BF V Odds]]-1,W543-1)))</f>
        <v>-452.84000000000003</v>
      </c>
      <c r="X544" s="24">
        <f>IF(Weekly[[#This Row],[Actual]]="","",IF(AND(Weekly[[#This Row],[ADBC_P]]=Weekly[[#This Row],[Actual]],Weekly[[#This Row],[ADBC_P]]=TRUE),X543+Weekly[[#This Row],[BF H Odds]]-1,IF(AND(Weekly[[#This Row],[ADBC_P]]=Weekly[[#This Row],[Actual]],Weekly[[#This Row],[ADBC_P]]=FALSE),X543+Weekly[[#This Row],[BF V Odds]]-1,X543-1)))</f>
        <v>8.1500000000000199</v>
      </c>
      <c r="Y544" s="24">
        <f>IF(Weekly[[#This Row],[Actual]]="","",IF(AND(Weekly[[#This Row],[ADBC_P]]=FALSE,Weekly[[#This Row],[Actual]]=TRUE),Y543+Weekly[[#This Row],[BF H Odds]]-1,IF(AND(Weekly[[#This Row],[ADBC_P]]=TRUE,Weekly[[#This Row],[Actual]]=FALSE),Y543+Weekly[[#This Row],[BF V Odds]]-1,Y543-1)))</f>
        <v>69.34999999999998</v>
      </c>
      <c r="Z544" s="24">
        <f>IF(Weekly[[#This Row],[Actual]]="","",IF(AND(Weekly[[#This Row],[RFC_P]]=Weekly[[#This Row],[Actual]],Weekly[[#This Row],[RFC_P]]=TRUE),Z543+Weekly[[#This Row],[BF H Odds]]-1,IF(AND(Weekly[[#This Row],[RFC_P]]=Weekly[[#This Row],[Actual]],Weekly[[#This Row],[RFC_P]]=FALSE),Z543+Weekly[[#This Row],[BF V Odds]]-1,Z543-1)))</f>
        <v>28.400000000000006</v>
      </c>
      <c r="AA544" s="24">
        <f>IF(Weekly[[#This Row],[Actual]]="","",IF(AND(Weekly[[#This Row],[RFC_P]]=FALSE,Weekly[[#This Row],[Actual]]=TRUE),AA543+Weekly[[#This Row],[BF H Odds]]-1,IF(AND(Weekly[[#This Row],[RFC_P]]=TRUE,Weekly[[#This Row],[Actual]]=FALSE),AA543+Weekly[[#This Row],[BF V Odds]]-1,AA543-1)))</f>
        <v>49.099999999999973</v>
      </c>
      <c r="AB544" s="24">
        <f>IF(Weekly[[#This Row],[Actual]]="","",IF(AND(Weekly[[#This Row],[GBC_P]]=Weekly[[#This Row],[Actual]],Weekly[[#This Row],[GBC_P]]=TRUE),AB543+Weekly[[#This Row],[BF H Odds]]-1,IF(AND(Weekly[[#This Row],[GBC_P]]=Weekly[[#This Row],[Actual]],Weekly[[#This Row],[GBC_P]]=FALSE),AB543+Weekly[[#This Row],[BF V Odds]]-1,AB543-1)))</f>
        <v>3.1600000000000055</v>
      </c>
      <c r="AC544" s="24">
        <f>IF(Weekly[[#This Row],[Actual]]="","",IF(AND(Weekly[[#This Row],[GBC_P]]=FALSE,Weekly[[#This Row],[Actual]]=TRUE),AC543+Weekly[[#This Row],[BF H Odds]]-1,IF(AND(Weekly[[#This Row],[GBC_P]]=TRUE,Weekly[[#This Row],[Actual]]=FALSE),AC543+Weekly[[#This Row],[BF V Odds]]-1,AC543-1)))</f>
        <v>74.339999999999947</v>
      </c>
      <c r="AD544" s="24">
        <f>IF(Weekly[[#This Row],[Actual]]="","",IF(AND(Weekly[[#This Row],[HGBC_P]]=Weekly[[#This Row],[Actual]],Weekly[[#This Row],[HGBC_P]]=TRUE),AD543+Weekly[[#This Row],[BF H Odds]]-1,IF(AND(Weekly[[#This Row],[HGBC_P]]=Weekly[[#This Row],[Actual]],Weekly[[#This Row],[HGBC_P]]=FALSE),AD543+Weekly[[#This Row],[BF V Odds]]-1,AD543-1)))</f>
        <v>4.4400000000000253</v>
      </c>
      <c r="AE544" s="24">
        <f>IF(Weekly[[#This Row],[Actual]]="","",IF(AND(Weekly[[#This Row],[HGBC_P]]=FALSE,Weekly[[#This Row],[Actual]]=TRUE),AE543+Weekly[[#This Row],[BF H Odds]]-1,IF(AND(Weekly[[#This Row],[HGBC_P]]=TRUE,Weekly[[#This Row],[Actual]]=FALSE),AE543+Weekly[[#This Row],[BF V Odds]]-1,AE543-1)))</f>
        <v>73.059999999999974</v>
      </c>
      <c r="AF544" s="24">
        <f>IF(Weekly[[#This Row],[Actual]]="","",IF(AND(Weekly[[#This Row],[XGB_P]]=Weekly[[#This Row],[Actual]],Weekly[[#This Row],[XGB_P]]=TRUE),AF543+Weekly[[#This Row],[BF H Odds]]-1,IF(AND(Weekly[[#This Row],[XGB_P]]=Weekly[[#This Row],[Actual]],Weekly[[#This Row],[XGB_P]]=FALSE),AF543+Weekly[[#This Row],[BF V Odds]]-1,AF543-1)))</f>
        <v>31.000000000000021</v>
      </c>
      <c r="AG544" s="24">
        <f>IF(Weekly[[#This Row],[Actual]]="","",IF(AND(Weekly[[#This Row],[XGB_P]]=FALSE,Weekly[[#This Row],[Actual]]=TRUE),AG543+Weekly[[#This Row],[BF H Odds]]-1,IF(AND(Weekly[[#This Row],[XGB_P]]=TRUE,Weekly[[#This Row],[Actual]]=FALSE),AG543+Weekly[[#This Row],[BF V Odds]]-1,AG543-1)))</f>
        <v>46.499999999999993</v>
      </c>
      <c r="AH544" s="24">
        <f>IF(Weekly[[#This Row],[Actual]]="","",IF(AND(Weekly[[#This Row],[QDA_P]]=Weekly[[#This Row],[Actual]],Weekly[[#This Row],[QDA_P]]=TRUE),AH543+Weekly[[#This Row],[BF H Odds]]-1,IF(AND(Weekly[[#This Row],[QDA_P]]=Weekly[[#This Row],[Actual]],Weekly[[#This Row],[QDA_P]]=FALSE),AH543+Weekly[[#This Row],[BF V Odds]]-1,AH543-1)))</f>
        <v>-12.61999999999999</v>
      </c>
      <c r="AI544" s="24">
        <f>IF(Weekly[[#This Row],[Actual]]="","",IF(AND(Weekly[[#This Row],[QDA_P]]=FALSE,Weekly[[#This Row],[Actual]]=TRUE),AI543+Weekly[[#This Row],[BF H Odds]]-1,IF(AND(Weekly[[#This Row],[QDA_P]]=TRUE,Weekly[[#This Row],[Actual]]=FALSE),AI543+Weekly[[#This Row],[BF V Odds]]-1,AI543-1)))</f>
        <v>90.119999999999976</v>
      </c>
      <c r="AJ544" s="24">
        <f>IF(Weekly[[#This Row],[Actual]]="","",IF(AND(Weekly[[#This Row],[KNC_P]]=FALSE,Weekly[[#This Row],[Actual]]=TRUE),AJ543+Weekly[[#This Row],[BF H Odds]]-1,IF(AND(Weekly[[#This Row],[KNC_P]]=TRUE,Weekly[[#This Row],[Actual]]=FALSE),AJ543+Weekly[[#This Row],[BF V Odds]]-1,AJ543-1)))</f>
        <v>66.439999999999969</v>
      </c>
      <c r="AK544" s="24">
        <f>IF(Weekly[[#This Row],[Actual]]="","",IF(AND(Weekly[[#This Row],[KNC_P]]=FALSE,Weekly[[#This Row],[Actual]]=TRUE),AK543+Weekly[[#This Row],[BF H Odds]]-1,IF(AND(Weekly[[#This Row],[KNC_P]]=TRUE,Weekly[[#This Row],[Actual]]=FALSE),AK543+Weekly[[#This Row],[BF V Odds]]-1,AK543-1)))</f>
        <v>65.339999999999961</v>
      </c>
      <c r="AL544" s="30">
        <f>IF(Weekly[[#This Row],[Actual]]="","",COUNTIF(Weekly[[#This Row],[SVC_P]:[QDA_P]],TRUE))</f>
        <v>3</v>
      </c>
      <c r="AM544" s="30">
        <f>IF(Weekly[[#This Row],[Actual]]="","",COUNTIF(Weekly[[#This Row],[SVC_P]:[QDA_P]],FALSE))</f>
        <v>4</v>
      </c>
      <c r="AN544" s="36">
        <f>IF(AND(Weekly[[#This Row],[BF V Odds]]&gt;$BO$6,Weekly[[#This Row],[BF V Odds]] &lt; $BO$7),Weekly[[#This Row],[BF V Odds]],"")</f>
        <v>3.6</v>
      </c>
      <c r="AO544" s="36" t="str">
        <f>IF(AND(Weekly[[#This Row],[BF H Odds]]&gt;$BO$6, Weekly[[#This Row],[BF H Odds]] &lt; $BO$7),Weekly[[#This Row],[BF H Odds]],"")</f>
        <v/>
      </c>
      <c r="AP544" s="37">
        <f>IF(AND(Weekly[[#This Row],[V Odds &lt;]]="",Weekly[[#This Row],[H Odds &lt;]]=""),AP543,IF(AND(Weekly[[#This Row],[H Odds &lt;]]&lt;&gt;"",Weekly[[#This Row],[SVC_P]]=TRUE,Weekly[[#This Row],[Actual]]=TRUE),AP543+Weekly[[#This Row],[H Odds &lt;]]-1,IF(AND(Weekly[[#This Row],[V Odds &lt;]]&lt;&gt;"",Weekly[[#This Row],[SVC_P]]=FALSE,Weekly[[#This Row],[Actual]]=FALSE),AP543+Weekly[[#This Row],[V Odds &lt;]]-1,IF(AND(Weekly[[#This Row],[V Odds &lt;]]&lt;&gt;"",Weekly[[#This Row],[SVC_P]]=FALSE,Weekly[[#This Row],[Actual]]=TRUE),AP543-1,IF(AND(Weekly[[#This Row],[H Odds &lt;]]&lt;&gt;"",Weekly[[#This Row],[SVC_P]]=TRUE,Weekly[[#This Row],[Actual]]=FALSE),AP543-1,AP543)))))</f>
        <v>78.830000000000013</v>
      </c>
      <c r="AQ544" s="37">
        <f>IF(AND(Weekly[[#This Row],[V Odds &lt;]]="",Weekly[[#This Row],[H Odds &lt;]]=""),AQ543,IF(AND(Weekly[[#This Row],[H Odds &lt;]]&lt;&gt;"",Weekly[[#This Row],[ADBC_P]]=TRUE,Weekly[[#This Row],[Actual]]=TRUE),AQ543+Weekly[[#This Row],[H Odds &lt;]]-1,IF(AND(Weekly[[#This Row],[V Odds &lt;]]&lt;&gt;"",Weekly[[#This Row],[ADBC_P]]=FALSE,Weekly[[#This Row],[Actual]]=FALSE),AQ543+Weekly[[#This Row],[V Odds &lt;]]-1,IF(AND(Weekly[[#This Row],[V Odds &lt;]]&lt;&gt;"",Weekly[[#This Row],[ADBC_P]]=FALSE,Weekly[[#This Row],[Actual]]=TRUE),AQ543-1,IF(AND(Weekly[[#This Row],[H Odds &lt;]]&lt;&gt;"",Weekly[[#This Row],[ADBC_P]]=TRUE,Weekly[[#This Row],[Actual]]=FALSE),AQ543-1,AQ543)))))</f>
        <v>49.53</v>
      </c>
      <c r="AR544" s="37">
        <f>IF(AND(Weekly[[#This Row],[V Odds &lt;]]="",Weekly[[#This Row],[H Odds &lt;]]=""),AR543,IF(AND(Weekly[[#This Row],[H Odds &lt;]]&lt;&gt;"",Weekly[[#This Row],[RFC_P]]=TRUE,Weekly[[#This Row],[Actual]]=TRUE),AR543+Weekly[[#This Row],[H Odds &lt;]]-1,IF(AND(Weekly[[#This Row],[V Odds &lt;]]&lt;&gt;"",Weekly[[#This Row],[RFC_P]]=FALSE,Weekly[[#This Row],[Actual]]=FALSE),AR543+Weekly[[#This Row],[V Odds &lt;]]-1,IF(AND(Weekly[[#This Row],[V Odds &lt;]]&lt;&gt;"",Weekly[[#This Row],[RFC_P]]=FALSE,Weekly[[#This Row],[Actual]]=TRUE),AR543-1,IF(AND(Weekly[[#This Row],[H Odds &lt;]]&lt;&gt;"",Weekly[[#This Row],[RFC_P]]=TRUE,Weekly[[#This Row],[Actual]]=FALSE),AR543-1,AR543)))))</f>
        <v>69.639999999999986</v>
      </c>
      <c r="AS544" s="37">
        <f>IF(AND(Weekly[[#This Row],[V Odds &lt;]]="",Weekly[[#This Row],[H Odds &lt;]]=""),AS543,IF(AND(Weekly[[#This Row],[H Odds &lt;]]&lt;&gt;"",Weekly[[#This Row],[GBC_P]]=TRUE,Weekly[[#This Row],[Actual]]=TRUE),AS543+Weekly[[#This Row],[H Odds &lt;]]-1,IF(AND(Weekly[[#This Row],[V Odds &lt;]]&lt;&gt;"",Weekly[[#This Row],[GBC_P]]=FALSE,Weekly[[#This Row],[Actual]]=FALSE),AS543+Weekly[[#This Row],[V Odds &lt;]]-1,IF(AND(Weekly[[#This Row],[V Odds &lt;]]&lt;&gt;"",Weekly[[#This Row],[GBC_P]]=FALSE,Weekly[[#This Row],[Actual]]=TRUE),AS543-1,IF(AND(Weekly[[#This Row],[H Odds &lt;]]&lt;&gt;"",Weekly[[#This Row],[GBC_P]]=TRUE,Weekly[[#This Row],[Actual]]=FALSE),AS543-1,AS543)))))</f>
        <v>56.980000000000004</v>
      </c>
      <c r="AT544" s="37">
        <f>IF(AND(Weekly[[#This Row],[V Odds &lt;]]="",Weekly[[#This Row],[H Odds &lt;]]=""),AT543,IF(AND(Weekly[[#This Row],[H Odds &lt;]]&lt;&gt;"",Weekly[[#This Row],[HGBC_P]]=TRUE,Weekly[[#This Row],[Actual]]=TRUE),AT543+Weekly[[#This Row],[H Odds &lt;]]-1,IF(AND(Weekly[[#This Row],[V Odds &lt;]]&lt;&gt;"",Weekly[[#This Row],[HGBC_P]]=FALSE,Weekly[[#This Row],[Actual]]=FALSE),AT543+Weekly[[#This Row],[V Odds &lt;]]-1,IF(AND(Weekly[[#This Row],[V Odds &lt;]]&lt;&gt;"",Weekly[[#This Row],[HGBC_P]]=FALSE,Weekly[[#This Row],[Actual]]=TRUE),AT543-1,IF(AND(Weekly[[#This Row],[H Odds &lt;]]&lt;&gt;"",Weekly[[#This Row],[HGBC_P]]=TRUE,Weekly[[#This Row],[Actual]]=FALSE),AT543-1,AT543)))))</f>
        <v>52.36</v>
      </c>
      <c r="AU544" s="37">
        <f>IF(AND(Weekly[[#This Row],[V Odds &lt;]]="",Weekly[[#This Row],[H Odds &lt;]]=""),AU543,IF(AND(Weekly[[#This Row],[H Odds &lt;]]&lt;&gt;"",Weekly[[#This Row],[XGB_P]]=TRUE,Weekly[[#This Row],[Actual]]=TRUE),AU543+Weekly[[#This Row],[H Odds &lt;]]-1,IF(AND(Weekly[[#This Row],[V Odds &lt;]]&lt;&gt;"",Weekly[[#This Row],[XGB_P]]=FALSE,Weekly[[#This Row],[Actual]]=FALSE),AU543+Weekly[[#This Row],[V Odds &lt;]]-1,IF(AND(Weekly[[#This Row],[V Odds &lt;]]&lt;&gt;"",Weekly[[#This Row],[XGB_P]]=FALSE,Weekly[[#This Row],[Actual]]=TRUE),AU543-1,IF(AND(Weekly[[#This Row],[H Odds &lt;]]&lt;&gt;"",Weekly[[#This Row],[XGB_P]]=TRUE,Weekly[[#This Row],[Actual]]=FALSE),AU543-1,AU543)))))</f>
        <v>64.960000000000008</v>
      </c>
      <c r="AV544" s="37">
        <f>IF(AND(Weekly[[#This Row],[V Odds &lt;]]="",Weekly[[#This Row],[H Odds &lt;]]=""),AV543,IF(AND(Weekly[[#This Row],[H Odds &lt;]]&lt;&gt;"",Weekly[[#This Row],[QDA_P]]=TRUE,Weekly[[#This Row],[Actual]]=TRUE),AV543+Weekly[[#This Row],[H Odds &lt;]]-1,IF(AND(Weekly[[#This Row],[V Odds &lt;]]&lt;&gt;"",Weekly[[#This Row],[QDA_P]]=FALSE,Weekly[[#This Row],[Actual]]=FALSE),AV543+Weekly[[#This Row],[V Odds &lt;]]-1,IF(AND(Weekly[[#This Row],[V Odds &lt;]]&lt;&gt;"",Weekly[[#This Row],[QDA_P]]=FALSE,Weekly[[#This Row],[Actual]]=TRUE),AV543-1,IF(AND(Weekly[[#This Row],[H Odds &lt;]]&lt;&gt;"",Weekly[[#This Row],[QDA_P]]=TRUE,Weekly[[#This Row],[Actual]]=FALSE),AV543-1,AV543)))))</f>
        <v>58.499999999999986</v>
      </c>
      <c r="AW544" s="37">
        <f>IF(AND(Weekly[[#This Row],[H Odds &lt;]]="",Weekly[[#This Row],[V Odds &lt;]]=""),AW543,IF(AND(Weekly[[#This Row],[KNC_P]]=Weekly[[#This Row],[Actual]],Weekly[[#This Row],[KNC_P]]=TRUE),AW543+Weekly[[#This Row],[BF H Odds]]-1,IF(AND(Weekly[[#This Row],[KNC_P]]=Weekly[[#This Row],[Actual]],Weekly[[#This Row],[KNC_P]]=FALSE),AW543+Weekly[[#This Row],[BF V Odds]]-1,AW543-1)))</f>
        <v>51.160000000000011</v>
      </c>
      <c r="AX544" s="37">
        <f>IF(AND(Weekly[[#This Row],[V Odds &lt;]]="",Weekly[[#This Row],[H Odds &lt;]]=""),AX543,IF(AND(Weekly[[#This Row],[V Odds &lt;]]&lt;&gt;"",Weekly[[#This Row],[FALSES]]&gt;0,Weekly[[#This Row],[Actual]]=FALSE),AX543+Weekly[[#This Row],[V Odds &lt;]]-1,IF(AND(Weekly[[#This Row],[H Odds &lt;]]&lt;&gt;"",Weekly[[#This Row],[TRUES]]&gt;0,Weekly[[#This Row],[Actual]]=TRUE),AX543+Weekly[[#This Row],[H Odds &lt;]]-1,IF(AND(Weekly[[#This Row],[V Odds &lt;]]&lt;&gt;"",Weekly[[#This Row],[FALSES]]=0),AX543,IF(AND(Weekly[[#This Row],[H Odds &lt;]]&lt;&gt;"",Weekly[[#This Row],[TRUES]]=0),AX543,AX543-1)))))</f>
        <v>103.69999999999996</v>
      </c>
      <c r="AY544" s="37">
        <f>IF(AND(Weekly[[#This Row],[V Odds &lt;]]="",Weekly[[#This Row],[H Odds &lt;]]=""),AY543,IF(AND(Weekly[[#This Row],[V Odds &lt;]]&lt;&gt;"",Weekly[[#This Row],[FALSES]]&gt;0,Weekly[[#This Row],[Actual]]=FALSE),AY543+((Weekly[[#This Row],[V Odds &lt;]]-1)*0.92),IF(AND(Weekly[[#This Row],[H Odds &lt;]]&lt;&gt;"",Weekly[[#This Row],[TRUES]]&gt;0,Weekly[[#This Row],[Actual]]=TRUE),AY543+((Weekly[[#This Row],[H Odds &lt;]]-1)*0.92),IF(AND(Weekly[[#This Row],[V Odds &lt;]]&lt;&gt;"",Weekly[[#This Row],[FALSES]]=0),AY543,IF(AND(Weekly[[#This Row],[H Odds &lt;]]&lt;&gt;"",Weekly[[#This Row],[TRUES]]=0),AY543,AY543-1)))))</f>
        <v>92.124000000000024</v>
      </c>
      <c r="AZ544" s="37">
        <f>IF(AND(Weekly[[#This Row],[V Odds &lt;]]="",Weekly[[#This Row],[H Odds &lt;]]=""),AZ543,IF(AND(Weekly[[#This Row],[V Odds &lt;]]&lt;&gt;"",Weekly[[#This Row],[Actual]]=FALSE),AZ543+Weekly[[#This Row],[V Odds &lt;]]-1,IF(AND(Weekly[[#This Row],[H Odds &lt;]]&lt;&gt;"",Weekly[[#This Row],[Actual]]=TRUE),AZ543+Weekly[[#This Row],[H Odds &lt;]]-1,AZ543-1)))</f>
        <v>94.169999999999973</v>
      </c>
      <c r="BA544" s="38">
        <f>IF(Weekly[[#This Row],[H Odds &lt;]]="",BA543,IF(AND(Weekly[[#This Row],[H Odds &lt;]]&lt;&gt;"",Weekly[[#This Row],[SVC_P]]=TRUE,Weekly[[#This Row],[Actual]]=TRUE),BA543+Weekly[[#This Row],[H Odds &lt;]]-1,IF(AND(Weekly[[#This Row],[H Odds &lt;]]&lt;&gt;"",Weekly[[#This Row],[SVC_P]]=TRUE,Weekly[[#This Row],[Actual]]=FALSE),BA543-1,BA543)))</f>
        <v>77.789999999999992</v>
      </c>
      <c r="BB544" s="38">
        <f>IF(Weekly[[#This Row],[H Odds &lt;]]="",BB543,IF(AND(Weekly[[#This Row],[H Odds &lt;]]&lt;&gt;"",Weekly[[#This Row],[ADBC_P]]=TRUE,Weekly[[#This Row],[Actual]]=TRUE),BB543+Weekly[[#This Row],[H Odds &lt;]]-1,IF(AND(Weekly[[#This Row],[H Odds &lt;]]&lt;&gt;"",Weekly[[#This Row],[ADBC_P]]=TRUE,Weekly[[#This Row],[Actual]]=FALSE),BB543-1,BB543)))</f>
        <v>49.61</v>
      </c>
      <c r="BC544" s="38">
        <f>IF(Weekly[[#This Row],[H Odds &lt;]]="",BC543,IF(AND(Weekly[[#This Row],[H Odds &lt;]]&lt;&gt;"",Weekly[[#This Row],[RFC_P]]=TRUE,Weekly[[#This Row],[Actual]]=TRUE),BC543+Weekly[[#This Row],[H Odds &lt;]]-1,IF(AND(Weekly[[#This Row],[H Odds &lt;]]&lt;&gt;"",Weekly[[#This Row],[RFC_P]]=TRUE,Weekly[[#This Row],[Actual]]=FALSE),BC543-1,BC543)))</f>
        <v>51.309999999999995</v>
      </c>
      <c r="BD544" s="38">
        <f>IF(Weekly[[#This Row],[H Odds &lt;]]="",BD543,IF(AND(Weekly[[#This Row],[H Odds &lt;]]&lt;&gt;"",Weekly[[#This Row],[GBC_P]]=TRUE,Weekly[[#This Row],[Actual]]=TRUE),BD543+Weekly[[#This Row],[H Odds &lt;]]-1,IF(AND(Weekly[[#This Row],[H Odds &lt;]]&lt;&gt;"",Weekly[[#This Row],[GBC_P]]=TRUE,Weekly[[#This Row],[Actual]]=FALSE),BD543-1,BD543)))</f>
        <v>52.310000000000009</v>
      </c>
      <c r="BE544" s="38">
        <f>IF(Weekly[[#This Row],[H Odds &lt;]]="",BE543,IF(AND(Weekly[[#This Row],[H Odds &lt;]]&lt;&gt;"",Weekly[[#This Row],[HGBC_P]]=TRUE,Weekly[[#This Row],[Actual]]=TRUE),BE543+Weekly[[#This Row],[H Odds &lt;]]-1,IF(AND(Weekly[[#This Row],[H Odds &lt;]]&lt;&gt;"",Weekly[[#This Row],[HGBC_P]]=TRUE,Weekly[[#This Row],[Actual]]=FALSE),BE543-1,BE543)))</f>
        <v>55.66</v>
      </c>
      <c r="BF544" s="38">
        <f>IF(Weekly[[#This Row],[H Odds &lt;]]="",BF543,IF(AND(Weekly[[#This Row],[H Odds &lt;]]&lt;&gt;"",Weekly[[#This Row],[XGB_P]]=TRUE,Weekly[[#This Row],[Actual]]=TRUE),BF543+Weekly[[#This Row],[H Odds &lt;]]-1,IF(AND(Weekly[[#This Row],[H Odds &lt;]]&lt;&gt;"",Weekly[[#This Row],[XGB_P]]=TRUE,Weekly[[#This Row],[Actual]]=FALSE),BF543-1,BF543)))</f>
        <v>61.28</v>
      </c>
      <c r="BG544" s="38">
        <f>IF(Weekly[[#This Row],[H Odds &lt;]]="",BG543,IF(AND(Weekly[[#This Row],[H Odds &lt;]]&lt;&gt;"",Weekly[[#This Row],[QDA_P]]=TRUE,Weekly[[#This Row],[Actual]]=TRUE),BG543+Weekly[[#This Row],[H Odds &lt;]]-1,IF(AND(Weekly[[#This Row],[H Odds &lt;]]&lt;&gt;"",Weekly[[#This Row],[QDA_P]]=TRUE,Weekly[[#This Row],[Actual]]=FALSE),BG543-1,BG543)))</f>
        <v>47.629999999999995</v>
      </c>
      <c r="BH544" s="38">
        <f>IF(Weekly[[#This Row],[H Odds &lt;]]="",BH543,IF(AND(Weekly[[#This Row],[H Odds &lt;]]&lt;&gt;"",Weekly[[#This Row],[KNC_P]]=TRUE,Weekly[[#This Row],[Actual]]=TRUE),BH543+Weekly[[#This Row],[H Odds &lt;]]-1,IF(AND(Weekly[[#This Row],[H Odds &lt;]]&lt;&gt;"",Weekly[[#This Row],[KNC_P]]=TRUE,Weekly[[#This Row],[Actual]]=FALSE),BH543-1,BH543)))</f>
        <v>55.699999999999996</v>
      </c>
      <c r="BI544" s="38">
        <f>IF(Weekly[[#This Row],[H Odds &lt;]]="",BI543,IF(AND(Weekly[[#This Row],[H Odds &lt;]]&lt;&gt;"",Weekly[[#This Row],[TRUES]]&gt;0,Weekly[[#This Row],[Actual]]=TRUE),BI543+Weekly[[#This Row],[H Odds &lt;]]-1,IF(AND(Weekly[[#This Row],[H Odds &lt;]]&lt;&gt;"",Weekly[[#This Row],[TRUES]]=0),BI543,BI543-1)))</f>
        <v>75.789999999999992</v>
      </c>
      <c r="BJ544" s="38">
        <f>IF(Weekly[[#This Row],[H Odds &lt;]]="",BJ543,IF(AND(Weekly[[#This Row],[H Odds &lt;]]&lt;&gt;"",Weekly[[#This Row],[Actual]]=TRUE),BJ543+Weekly[[#This Row],[H Odds &lt;]]-1,IF(AND(Weekly[[#This Row],[H Odds &lt;]]&lt;&gt;"",Weekly[[#This Row],[Actual]]=FALSE),BJ543-1,BJ543)))</f>
        <v>77.69</v>
      </c>
      <c r="BK544" s="58">
        <f>IF(AND(Weekly[[#This Row],[TRUES]]&gt;4,Weekly[[#This Row],[Actual]]=TRUE),BK543+Weekly[[#This Row],[BF H Odds]]-1,IF(AND(Weekly[[#This Row],[FALSES]]&gt;4,Weekly[[#This Row],[Actual]]=FALSE),BK543+Weekly[[#This Row],[BF V Odds]]-1,IF(AND(Weekly[[#This Row],[TRUES]]&gt;4,Weekly[[#This Row],[Actual]]=FALSE),BK543-1,IF(AND(Weekly[[#This Row],[FALSES]]&gt;4,Weekly[[#This Row],[Actual]]=TRUE),BK543-1,BK543))))</f>
        <v>-1.2299999999999707</v>
      </c>
      <c r="BL544" s="58">
        <f>IF(AND(Weekly[[#This Row],[TRUES]]&gt;5,Weekly[[#This Row],[Actual]]=TRUE),BL543+Weekly[[#This Row],[BF H Odds]]-1,IF(AND(Weekly[[#This Row],[FALSES]]&gt;5,Weekly[[#This Row],[Actual]]=FALSE),BL543+Weekly[[#This Row],[BF V Odds]]-1,IF(AND(Weekly[[#This Row],[TRUES]]&gt;5,Weekly[[#This Row],[Actual]]=FALSE),BL543-1,IF(AND(Weekly[[#This Row],[FALSES]]&gt;5,Weekly[[#This Row],[Actual]]=TRUE),BL543-1,BL543))))</f>
        <v>6.8900000000000201</v>
      </c>
      <c r="BM544" s="58">
        <f>IF(AND(Weekly[[#This Row],[TRUES]]&gt;6,Weekly[[#This Row],[Actual]]=TRUE),BM543+Weekly[[#This Row],[BF H Odds]]-1,IF(AND(Weekly[[#This Row],[FALSES]]&gt;6,Weekly[[#This Row],[Actual]]=FALSE),BM543+Weekly[[#This Row],[BF V Odds]]-1,IF(AND(Weekly[[#This Row],[TRUES]]&gt;6,Weekly[[#This Row],[Actual]]=FALSE),BM543-1,IF(AND(Weekly[[#This Row],[FALSES]]&gt;6,Weekly[[#This Row],[Actual]]=TRUE),BM543-1,BM543))))</f>
        <v>39.200000000000017</v>
      </c>
    </row>
    <row r="545" spans="1:65" x14ac:dyDescent="0.25">
      <c r="A545" s="34"/>
      <c r="B545" s="10">
        <v>44311</v>
      </c>
      <c r="C545" s="17" t="s">
        <v>11</v>
      </c>
      <c r="D545" s="15" t="s">
        <v>10</v>
      </c>
      <c r="E545" t="b">
        <v>1</v>
      </c>
      <c r="F545" t="b">
        <v>0</v>
      </c>
      <c r="G545" t="b">
        <v>1</v>
      </c>
      <c r="H545" t="b">
        <v>1</v>
      </c>
      <c r="I545" t="b">
        <v>0</v>
      </c>
      <c r="J545" t="b">
        <v>1</v>
      </c>
      <c r="K545" t="b">
        <v>1</v>
      </c>
      <c r="L545" t="b">
        <v>0</v>
      </c>
      <c r="M545" t="s">
        <v>100</v>
      </c>
      <c r="N545">
        <v>26.42</v>
      </c>
      <c r="O545">
        <f>IF(Weekly[[#This Row],[H/V]]="H",Weekly[[#This Row],[BF H Odds]],IF(Weekly[[#This Row],[H/V]]="V",Weekly[[#This Row],[BF V Odds]],""))</f>
        <v>3.05</v>
      </c>
      <c r="P545" t="b">
        <v>1</v>
      </c>
      <c r="Q545" t="s">
        <v>66</v>
      </c>
      <c r="R545" s="35">
        <f>IFERROR(IF(Weekly[[#This Row],[Won Bet?]]="yes",R544+(Weekly[[#This Row],[BF Odds]]*Weekly[[#This Row],[BF Stake]])-Weekly[[#This Row],[BF Stake]],R544-Weekly[[#This Row],[BF Stake]]),R544)</f>
        <v>1158.8105000000003</v>
      </c>
      <c r="S545" s="35">
        <f>IFERROR(IF(Weekly[[#This Row],[Won Bet?]]="yes",S544+(((Weekly[[#This Row],[BF Odds]]*Weekly[[#This Row],[BF Stake]])-Weekly[[#This Row],[BF Stake]])*0.95),S544-Weekly[[#This Row],[BF Stake]]),S544)</f>
        <v>1082.0750900000003</v>
      </c>
      <c r="T545">
        <v>1.48</v>
      </c>
      <c r="U545">
        <v>3.05</v>
      </c>
      <c r="V545" s="24">
        <f>IF(Weekly[[#This Row],[Actual]]="","",IF(AND(Weekly[[#This Row],[SVC_P]]=Weekly[[#This Row],[Actual]],Weekly[[#This Row],[SVC_P]]=TRUE),V544+Weekly[[#This Row],[BF H Odds]]-1,IF(AND(Weekly[[#This Row],[SVC_P]]=Weekly[[#This Row],[Actual]],Weekly[[#This Row],[SVC_P]]=FALSE),V544+Weekly[[#This Row],[BF V Odds]]-1,V544-1)))</f>
        <v>51.530000000000051</v>
      </c>
      <c r="W545" s="24">
        <f>IF(Weekly[[#This Row],[Actual]]="","",IF(AND(Weekly[[#This Row],[SVC_P]]=FALSE,Weekly[[#This Row],[Actual]]=TRUE),W544+Weekly[[#This Row],[BF H Odds]]-1,IF(AND(Weekly[[#This Row],[SVC_P]]=TRUE,Weekly[[#This Row],[Actual]]=FALSE,),W544+Weekly[[#This Row],[BF V Odds]]-1,W544-1)))</f>
        <v>-453.84000000000003</v>
      </c>
      <c r="X545" s="24">
        <f>IF(Weekly[[#This Row],[Actual]]="","",IF(AND(Weekly[[#This Row],[ADBC_P]]=Weekly[[#This Row],[Actual]],Weekly[[#This Row],[ADBC_P]]=TRUE),X544+Weekly[[#This Row],[BF H Odds]]-1,IF(AND(Weekly[[#This Row],[ADBC_P]]=Weekly[[#This Row],[Actual]],Weekly[[#This Row],[ADBC_P]]=FALSE),X544+Weekly[[#This Row],[BF V Odds]]-1,X544-1)))</f>
        <v>7.1500000000000199</v>
      </c>
      <c r="Y545" s="24">
        <f>IF(Weekly[[#This Row],[Actual]]="","",IF(AND(Weekly[[#This Row],[ADBC_P]]=FALSE,Weekly[[#This Row],[Actual]]=TRUE),Y544+Weekly[[#This Row],[BF H Odds]]-1,IF(AND(Weekly[[#This Row],[ADBC_P]]=TRUE,Weekly[[#This Row],[Actual]]=FALSE),Y544+Weekly[[#This Row],[BF V Odds]]-1,Y544-1)))</f>
        <v>71.399999999999977</v>
      </c>
      <c r="Z545" s="24">
        <f>IF(Weekly[[#This Row],[Actual]]="","",IF(AND(Weekly[[#This Row],[RFC_P]]=Weekly[[#This Row],[Actual]],Weekly[[#This Row],[RFC_P]]=TRUE),Z544+Weekly[[#This Row],[BF H Odds]]-1,IF(AND(Weekly[[#This Row],[RFC_P]]=Weekly[[#This Row],[Actual]],Weekly[[#This Row],[RFC_P]]=FALSE),Z544+Weekly[[#This Row],[BF V Odds]]-1,Z544-1)))</f>
        <v>30.450000000000006</v>
      </c>
      <c r="AA545" s="24">
        <f>IF(Weekly[[#This Row],[Actual]]="","",IF(AND(Weekly[[#This Row],[RFC_P]]=FALSE,Weekly[[#This Row],[Actual]]=TRUE),AA544+Weekly[[#This Row],[BF H Odds]]-1,IF(AND(Weekly[[#This Row],[RFC_P]]=TRUE,Weekly[[#This Row],[Actual]]=FALSE),AA544+Weekly[[#This Row],[BF V Odds]]-1,AA544-1)))</f>
        <v>48.099999999999973</v>
      </c>
      <c r="AB545" s="24">
        <f>IF(Weekly[[#This Row],[Actual]]="","",IF(AND(Weekly[[#This Row],[GBC_P]]=Weekly[[#This Row],[Actual]],Weekly[[#This Row],[GBC_P]]=TRUE),AB544+Weekly[[#This Row],[BF H Odds]]-1,IF(AND(Weekly[[#This Row],[GBC_P]]=Weekly[[#This Row],[Actual]],Weekly[[#This Row],[GBC_P]]=FALSE),AB544+Weekly[[#This Row],[BF V Odds]]-1,AB544-1)))</f>
        <v>5.2100000000000053</v>
      </c>
      <c r="AC545" s="24">
        <f>IF(Weekly[[#This Row],[Actual]]="","",IF(AND(Weekly[[#This Row],[GBC_P]]=FALSE,Weekly[[#This Row],[Actual]]=TRUE),AC544+Weekly[[#This Row],[BF H Odds]]-1,IF(AND(Weekly[[#This Row],[GBC_P]]=TRUE,Weekly[[#This Row],[Actual]]=FALSE),AC544+Weekly[[#This Row],[BF V Odds]]-1,AC544-1)))</f>
        <v>73.339999999999947</v>
      </c>
      <c r="AD545" s="24">
        <f>IF(Weekly[[#This Row],[Actual]]="","",IF(AND(Weekly[[#This Row],[HGBC_P]]=Weekly[[#This Row],[Actual]],Weekly[[#This Row],[HGBC_P]]=TRUE),AD544+Weekly[[#This Row],[BF H Odds]]-1,IF(AND(Weekly[[#This Row],[HGBC_P]]=Weekly[[#This Row],[Actual]],Weekly[[#This Row],[HGBC_P]]=FALSE),AD544+Weekly[[#This Row],[BF V Odds]]-1,AD544-1)))</f>
        <v>3.4400000000000253</v>
      </c>
      <c r="AE545" s="24">
        <f>IF(Weekly[[#This Row],[Actual]]="","",IF(AND(Weekly[[#This Row],[HGBC_P]]=FALSE,Weekly[[#This Row],[Actual]]=TRUE),AE544+Weekly[[#This Row],[BF H Odds]]-1,IF(AND(Weekly[[#This Row],[HGBC_P]]=TRUE,Weekly[[#This Row],[Actual]]=FALSE),AE544+Weekly[[#This Row],[BF V Odds]]-1,AE544-1)))</f>
        <v>75.109999999999971</v>
      </c>
      <c r="AF545" s="24">
        <f>IF(Weekly[[#This Row],[Actual]]="","",IF(AND(Weekly[[#This Row],[XGB_P]]=Weekly[[#This Row],[Actual]],Weekly[[#This Row],[XGB_P]]=TRUE),AF544+Weekly[[#This Row],[BF H Odds]]-1,IF(AND(Weekly[[#This Row],[XGB_P]]=Weekly[[#This Row],[Actual]],Weekly[[#This Row],[XGB_P]]=FALSE),AF544+Weekly[[#This Row],[BF V Odds]]-1,AF544-1)))</f>
        <v>33.050000000000018</v>
      </c>
      <c r="AG545" s="24">
        <f>IF(Weekly[[#This Row],[Actual]]="","",IF(AND(Weekly[[#This Row],[XGB_P]]=FALSE,Weekly[[#This Row],[Actual]]=TRUE),AG544+Weekly[[#This Row],[BF H Odds]]-1,IF(AND(Weekly[[#This Row],[XGB_P]]=TRUE,Weekly[[#This Row],[Actual]]=FALSE),AG544+Weekly[[#This Row],[BF V Odds]]-1,AG544-1)))</f>
        <v>45.499999999999993</v>
      </c>
      <c r="AH545" s="24">
        <f>IF(Weekly[[#This Row],[Actual]]="","",IF(AND(Weekly[[#This Row],[QDA_P]]=Weekly[[#This Row],[Actual]],Weekly[[#This Row],[QDA_P]]=TRUE),AH544+Weekly[[#This Row],[BF H Odds]]-1,IF(AND(Weekly[[#This Row],[QDA_P]]=Weekly[[#This Row],[Actual]],Weekly[[#This Row],[QDA_P]]=FALSE),AH544+Weekly[[#This Row],[BF V Odds]]-1,AH544-1)))</f>
        <v>-10.56999999999999</v>
      </c>
      <c r="AI545" s="24">
        <f>IF(Weekly[[#This Row],[Actual]]="","",IF(AND(Weekly[[#This Row],[QDA_P]]=FALSE,Weekly[[#This Row],[Actual]]=TRUE),AI544+Weekly[[#This Row],[BF H Odds]]-1,IF(AND(Weekly[[#This Row],[QDA_P]]=TRUE,Weekly[[#This Row],[Actual]]=FALSE),AI544+Weekly[[#This Row],[BF V Odds]]-1,AI544-1)))</f>
        <v>89.119999999999976</v>
      </c>
      <c r="AJ545" s="24">
        <f>IF(Weekly[[#This Row],[Actual]]="","",IF(AND(Weekly[[#This Row],[KNC_P]]=FALSE,Weekly[[#This Row],[Actual]]=TRUE),AJ544+Weekly[[#This Row],[BF H Odds]]-1,IF(AND(Weekly[[#This Row],[KNC_P]]=TRUE,Weekly[[#This Row],[Actual]]=FALSE),AJ544+Weekly[[#This Row],[BF V Odds]]-1,AJ544-1)))</f>
        <v>68.489999999999966</v>
      </c>
      <c r="AK545" s="24">
        <f>IF(Weekly[[#This Row],[Actual]]="","",IF(AND(Weekly[[#This Row],[KNC_P]]=FALSE,Weekly[[#This Row],[Actual]]=TRUE),AK544+Weekly[[#This Row],[BF H Odds]]-1,IF(AND(Weekly[[#This Row],[KNC_P]]=TRUE,Weekly[[#This Row],[Actual]]=FALSE),AK544+Weekly[[#This Row],[BF V Odds]]-1,AK544-1)))</f>
        <v>67.389999999999958</v>
      </c>
      <c r="AL545" s="30">
        <f>IF(Weekly[[#This Row],[Actual]]="","",COUNTIF(Weekly[[#This Row],[SVC_P]:[QDA_P]],TRUE))</f>
        <v>5</v>
      </c>
      <c r="AM545" s="30">
        <f>IF(Weekly[[#This Row],[Actual]]="","",COUNTIF(Weekly[[#This Row],[SVC_P]:[QDA_P]],FALSE))</f>
        <v>2</v>
      </c>
      <c r="AN545" s="36" t="str">
        <f>IF(AND(Weekly[[#This Row],[BF V Odds]]&gt;$BO$6,Weekly[[#This Row],[BF V Odds]] &lt; $BO$7),Weekly[[#This Row],[BF V Odds]],"")</f>
        <v/>
      </c>
      <c r="AO545" s="36">
        <f>IF(AND(Weekly[[#This Row],[BF H Odds]]&gt;$BO$6, Weekly[[#This Row],[BF H Odds]] &lt; $BO$7),Weekly[[#This Row],[BF H Odds]],"")</f>
        <v>3.05</v>
      </c>
      <c r="AP545" s="37">
        <f>IF(AND(Weekly[[#This Row],[V Odds &lt;]]="",Weekly[[#This Row],[H Odds &lt;]]=""),AP544,IF(AND(Weekly[[#This Row],[H Odds &lt;]]&lt;&gt;"",Weekly[[#This Row],[SVC_P]]=TRUE,Weekly[[#This Row],[Actual]]=TRUE),AP544+Weekly[[#This Row],[H Odds &lt;]]-1,IF(AND(Weekly[[#This Row],[V Odds &lt;]]&lt;&gt;"",Weekly[[#This Row],[SVC_P]]=FALSE,Weekly[[#This Row],[Actual]]=FALSE),AP544+Weekly[[#This Row],[V Odds &lt;]]-1,IF(AND(Weekly[[#This Row],[V Odds &lt;]]&lt;&gt;"",Weekly[[#This Row],[SVC_P]]=FALSE,Weekly[[#This Row],[Actual]]=TRUE),AP544-1,IF(AND(Weekly[[#This Row],[H Odds &lt;]]&lt;&gt;"",Weekly[[#This Row],[SVC_P]]=TRUE,Weekly[[#This Row],[Actual]]=FALSE),AP544-1,AP544)))))</f>
        <v>80.88000000000001</v>
      </c>
      <c r="AQ545" s="37">
        <f>IF(AND(Weekly[[#This Row],[V Odds &lt;]]="",Weekly[[#This Row],[H Odds &lt;]]=""),AQ544,IF(AND(Weekly[[#This Row],[H Odds &lt;]]&lt;&gt;"",Weekly[[#This Row],[ADBC_P]]=TRUE,Weekly[[#This Row],[Actual]]=TRUE),AQ544+Weekly[[#This Row],[H Odds &lt;]]-1,IF(AND(Weekly[[#This Row],[V Odds &lt;]]&lt;&gt;"",Weekly[[#This Row],[ADBC_P]]=FALSE,Weekly[[#This Row],[Actual]]=FALSE),AQ544+Weekly[[#This Row],[V Odds &lt;]]-1,IF(AND(Weekly[[#This Row],[V Odds &lt;]]&lt;&gt;"",Weekly[[#This Row],[ADBC_P]]=FALSE,Weekly[[#This Row],[Actual]]=TRUE),AQ544-1,IF(AND(Weekly[[#This Row],[H Odds &lt;]]&lt;&gt;"",Weekly[[#This Row],[ADBC_P]]=TRUE,Weekly[[#This Row],[Actual]]=FALSE),AQ544-1,AQ544)))))</f>
        <v>49.53</v>
      </c>
      <c r="AR545" s="37">
        <f>IF(AND(Weekly[[#This Row],[V Odds &lt;]]="",Weekly[[#This Row],[H Odds &lt;]]=""),AR544,IF(AND(Weekly[[#This Row],[H Odds &lt;]]&lt;&gt;"",Weekly[[#This Row],[RFC_P]]=TRUE,Weekly[[#This Row],[Actual]]=TRUE),AR544+Weekly[[#This Row],[H Odds &lt;]]-1,IF(AND(Weekly[[#This Row],[V Odds &lt;]]&lt;&gt;"",Weekly[[#This Row],[RFC_P]]=FALSE,Weekly[[#This Row],[Actual]]=FALSE),AR544+Weekly[[#This Row],[V Odds &lt;]]-1,IF(AND(Weekly[[#This Row],[V Odds &lt;]]&lt;&gt;"",Weekly[[#This Row],[RFC_P]]=FALSE,Weekly[[#This Row],[Actual]]=TRUE),AR544-1,IF(AND(Weekly[[#This Row],[H Odds &lt;]]&lt;&gt;"",Weekly[[#This Row],[RFC_P]]=TRUE,Weekly[[#This Row],[Actual]]=FALSE),AR544-1,AR544)))))</f>
        <v>71.689999999999984</v>
      </c>
      <c r="AS545" s="37">
        <f>IF(AND(Weekly[[#This Row],[V Odds &lt;]]="",Weekly[[#This Row],[H Odds &lt;]]=""),AS544,IF(AND(Weekly[[#This Row],[H Odds &lt;]]&lt;&gt;"",Weekly[[#This Row],[GBC_P]]=TRUE,Weekly[[#This Row],[Actual]]=TRUE),AS544+Weekly[[#This Row],[H Odds &lt;]]-1,IF(AND(Weekly[[#This Row],[V Odds &lt;]]&lt;&gt;"",Weekly[[#This Row],[GBC_P]]=FALSE,Weekly[[#This Row],[Actual]]=FALSE),AS544+Weekly[[#This Row],[V Odds &lt;]]-1,IF(AND(Weekly[[#This Row],[V Odds &lt;]]&lt;&gt;"",Weekly[[#This Row],[GBC_P]]=FALSE,Weekly[[#This Row],[Actual]]=TRUE),AS544-1,IF(AND(Weekly[[#This Row],[H Odds &lt;]]&lt;&gt;"",Weekly[[#This Row],[GBC_P]]=TRUE,Weekly[[#This Row],[Actual]]=FALSE),AS544-1,AS544)))))</f>
        <v>59.03</v>
      </c>
      <c r="AT545" s="37">
        <f>IF(AND(Weekly[[#This Row],[V Odds &lt;]]="",Weekly[[#This Row],[H Odds &lt;]]=""),AT544,IF(AND(Weekly[[#This Row],[H Odds &lt;]]&lt;&gt;"",Weekly[[#This Row],[HGBC_P]]=TRUE,Weekly[[#This Row],[Actual]]=TRUE),AT544+Weekly[[#This Row],[H Odds &lt;]]-1,IF(AND(Weekly[[#This Row],[V Odds &lt;]]&lt;&gt;"",Weekly[[#This Row],[HGBC_P]]=FALSE,Weekly[[#This Row],[Actual]]=FALSE),AT544+Weekly[[#This Row],[V Odds &lt;]]-1,IF(AND(Weekly[[#This Row],[V Odds &lt;]]&lt;&gt;"",Weekly[[#This Row],[HGBC_P]]=FALSE,Weekly[[#This Row],[Actual]]=TRUE),AT544-1,IF(AND(Weekly[[#This Row],[H Odds &lt;]]&lt;&gt;"",Weekly[[#This Row],[HGBC_P]]=TRUE,Weekly[[#This Row],[Actual]]=FALSE),AT544-1,AT544)))))</f>
        <v>52.36</v>
      </c>
      <c r="AU545" s="37">
        <f>IF(AND(Weekly[[#This Row],[V Odds &lt;]]="",Weekly[[#This Row],[H Odds &lt;]]=""),AU544,IF(AND(Weekly[[#This Row],[H Odds &lt;]]&lt;&gt;"",Weekly[[#This Row],[XGB_P]]=TRUE,Weekly[[#This Row],[Actual]]=TRUE),AU544+Weekly[[#This Row],[H Odds &lt;]]-1,IF(AND(Weekly[[#This Row],[V Odds &lt;]]&lt;&gt;"",Weekly[[#This Row],[XGB_P]]=FALSE,Weekly[[#This Row],[Actual]]=FALSE),AU544+Weekly[[#This Row],[V Odds &lt;]]-1,IF(AND(Weekly[[#This Row],[V Odds &lt;]]&lt;&gt;"",Weekly[[#This Row],[XGB_P]]=FALSE,Weekly[[#This Row],[Actual]]=TRUE),AU544-1,IF(AND(Weekly[[#This Row],[H Odds &lt;]]&lt;&gt;"",Weekly[[#This Row],[XGB_P]]=TRUE,Weekly[[#This Row],[Actual]]=FALSE),AU544-1,AU544)))))</f>
        <v>67.010000000000005</v>
      </c>
      <c r="AV545" s="37">
        <f>IF(AND(Weekly[[#This Row],[V Odds &lt;]]="",Weekly[[#This Row],[H Odds &lt;]]=""),AV544,IF(AND(Weekly[[#This Row],[H Odds &lt;]]&lt;&gt;"",Weekly[[#This Row],[QDA_P]]=TRUE,Weekly[[#This Row],[Actual]]=TRUE),AV544+Weekly[[#This Row],[H Odds &lt;]]-1,IF(AND(Weekly[[#This Row],[V Odds &lt;]]&lt;&gt;"",Weekly[[#This Row],[QDA_P]]=FALSE,Weekly[[#This Row],[Actual]]=FALSE),AV544+Weekly[[#This Row],[V Odds &lt;]]-1,IF(AND(Weekly[[#This Row],[V Odds &lt;]]&lt;&gt;"",Weekly[[#This Row],[QDA_P]]=FALSE,Weekly[[#This Row],[Actual]]=TRUE),AV544-1,IF(AND(Weekly[[#This Row],[H Odds &lt;]]&lt;&gt;"",Weekly[[#This Row],[QDA_P]]=TRUE,Weekly[[#This Row],[Actual]]=FALSE),AV544-1,AV544)))))</f>
        <v>60.549999999999983</v>
      </c>
      <c r="AW545" s="37">
        <f>IF(AND(Weekly[[#This Row],[H Odds &lt;]]="",Weekly[[#This Row],[V Odds &lt;]]=""),AW544,IF(AND(Weekly[[#This Row],[KNC_P]]=Weekly[[#This Row],[Actual]],Weekly[[#This Row],[KNC_P]]=TRUE),AW544+Weekly[[#This Row],[BF H Odds]]-1,IF(AND(Weekly[[#This Row],[KNC_P]]=Weekly[[#This Row],[Actual]],Weekly[[#This Row],[KNC_P]]=FALSE),AW544+Weekly[[#This Row],[BF V Odds]]-1,AW544-1)))</f>
        <v>50.160000000000011</v>
      </c>
      <c r="AX545" s="37">
        <f>IF(AND(Weekly[[#This Row],[V Odds &lt;]]="",Weekly[[#This Row],[H Odds &lt;]]=""),AX544,IF(AND(Weekly[[#This Row],[V Odds &lt;]]&lt;&gt;"",Weekly[[#This Row],[FALSES]]&gt;0,Weekly[[#This Row],[Actual]]=FALSE),AX544+Weekly[[#This Row],[V Odds &lt;]]-1,IF(AND(Weekly[[#This Row],[H Odds &lt;]]&lt;&gt;"",Weekly[[#This Row],[TRUES]]&gt;0,Weekly[[#This Row],[Actual]]=TRUE),AX544+Weekly[[#This Row],[H Odds &lt;]]-1,IF(AND(Weekly[[#This Row],[V Odds &lt;]]&lt;&gt;"",Weekly[[#This Row],[FALSES]]=0),AX544,IF(AND(Weekly[[#This Row],[H Odds &lt;]]&lt;&gt;"",Weekly[[#This Row],[TRUES]]=0),AX544,AX544-1)))))</f>
        <v>105.74999999999996</v>
      </c>
      <c r="AY545" s="37">
        <f>IF(AND(Weekly[[#This Row],[V Odds &lt;]]="",Weekly[[#This Row],[H Odds &lt;]]=""),AY544,IF(AND(Weekly[[#This Row],[V Odds &lt;]]&lt;&gt;"",Weekly[[#This Row],[FALSES]]&gt;0,Weekly[[#This Row],[Actual]]=FALSE),AY544+((Weekly[[#This Row],[V Odds &lt;]]-1)*0.92),IF(AND(Weekly[[#This Row],[H Odds &lt;]]&lt;&gt;"",Weekly[[#This Row],[TRUES]]&gt;0,Weekly[[#This Row],[Actual]]=TRUE),AY544+((Weekly[[#This Row],[H Odds &lt;]]-1)*0.92),IF(AND(Weekly[[#This Row],[V Odds &lt;]]&lt;&gt;"",Weekly[[#This Row],[FALSES]]=0),AY544,IF(AND(Weekly[[#This Row],[H Odds &lt;]]&lt;&gt;"",Weekly[[#This Row],[TRUES]]=0),AY544,AY544-1)))))</f>
        <v>94.010000000000019</v>
      </c>
      <c r="AZ545" s="37">
        <f>IF(AND(Weekly[[#This Row],[V Odds &lt;]]="",Weekly[[#This Row],[H Odds &lt;]]=""),AZ544,IF(AND(Weekly[[#This Row],[V Odds &lt;]]&lt;&gt;"",Weekly[[#This Row],[Actual]]=FALSE),AZ544+Weekly[[#This Row],[V Odds &lt;]]-1,IF(AND(Weekly[[#This Row],[H Odds &lt;]]&lt;&gt;"",Weekly[[#This Row],[Actual]]=TRUE),AZ544+Weekly[[#This Row],[H Odds &lt;]]-1,AZ544-1)))</f>
        <v>96.21999999999997</v>
      </c>
      <c r="BA545" s="38">
        <f>IF(Weekly[[#This Row],[H Odds &lt;]]="",BA544,IF(AND(Weekly[[#This Row],[H Odds &lt;]]&lt;&gt;"",Weekly[[#This Row],[SVC_P]]=TRUE,Weekly[[#This Row],[Actual]]=TRUE),BA544+Weekly[[#This Row],[H Odds &lt;]]-1,IF(AND(Weekly[[#This Row],[H Odds &lt;]]&lt;&gt;"",Weekly[[#This Row],[SVC_P]]=TRUE,Weekly[[#This Row],[Actual]]=FALSE),BA544-1,BA544)))</f>
        <v>79.839999999999989</v>
      </c>
      <c r="BB545" s="38">
        <f>IF(Weekly[[#This Row],[H Odds &lt;]]="",BB544,IF(AND(Weekly[[#This Row],[H Odds &lt;]]&lt;&gt;"",Weekly[[#This Row],[ADBC_P]]=TRUE,Weekly[[#This Row],[Actual]]=TRUE),BB544+Weekly[[#This Row],[H Odds &lt;]]-1,IF(AND(Weekly[[#This Row],[H Odds &lt;]]&lt;&gt;"",Weekly[[#This Row],[ADBC_P]]=TRUE,Weekly[[#This Row],[Actual]]=FALSE),BB544-1,BB544)))</f>
        <v>49.61</v>
      </c>
      <c r="BC545" s="38">
        <f>IF(Weekly[[#This Row],[H Odds &lt;]]="",BC544,IF(AND(Weekly[[#This Row],[H Odds &lt;]]&lt;&gt;"",Weekly[[#This Row],[RFC_P]]=TRUE,Weekly[[#This Row],[Actual]]=TRUE),BC544+Weekly[[#This Row],[H Odds &lt;]]-1,IF(AND(Weekly[[#This Row],[H Odds &lt;]]&lt;&gt;"",Weekly[[#This Row],[RFC_P]]=TRUE,Weekly[[#This Row],[Actual]]=FALSE),BC544-1,BC544)))</f>
        <v>53.359999999999992</v>
      </c>
      <c r="BD545" s="38">
        <f>IF(Weekly[[#This Row],[H Odds &lt;]]="",BD544,IF(AND(Weekly[[#This Row],[H Odds &lt;]]&lt;&gt;"",Weekly[[#This Row],[GBC_P]]=TRUE,Weekly[[#This Row],[Actual]]=TRUE),BD544+Weekly[[#This Row],[H Odds &lt;]]-1,IF(AND(Weekly[[#This Row],[H Odds &lt;]]&lt;&gt;"",Weekly[[#This Row],[GBC_P]]=TRUE,Weekly[[#This Row],[Actual]]=FALSE),BD544-1,BD544)))</f>
        <v>54.360000000000007</v>
      </c>
      <c r="BE545" s="38">
        <f>IF(Weekly[[#This Row],[H Odds &lt;]]="",BE544,IF(AND(Weekly[[#This Row],[H Odds &lt;]]&lt;&gt;"",Weekly[[#This Row],[HGBC_P]]=TRUE,Weekly[[#This Row],[Actual]]=TRUE),BE544+Weekly[[#This Row],[H Odds &lt;]]-1,IF(AND(Weekly[[#This Row],[H Odds &lt;]]&lt;&gt;"",Weekly[[#This Row],[HGBC_P]]=TRUE,Weekly[[#This Row],[Actual]]=FALSE),BE544-1,BE544)))</f>
        <v>55.66</v>
      </c>
      <c r="BF545" s="38">
        <f>IF(Weekly[[#This Row],[H Odds &lt;]]="",BF544,IF(AND(Weekly[[#This Row],[H Odds &lt;]]&lt;&gt;"",Weekly[[#This Row],[XGB_P]]=TRUE,Weekly[[#This Row],[Actual]]=TRUE),BF544+Weekly[[#This Row],[H Odds &lt;]]-1,IF(AND(Weekly[[#This Row],[H Odds &lt;]]&lt;&gt;"",Weekly[[#This Row],[XGB_P]]=TRUE,Weekly[[#This Row],[Actual]]=FALSE),BF544-1,BF544)))</f>
        <v>63.33</v>
      </c>
      <c r="BG545" s="38">
        <f>IF(Weekly[[#This Row],[H Odds &lt;]]="",BG544,IF(AND(Weekly[[#This Row],[H Odds &lt;]]&lt;&gt;"",Weekly[[#This Row],[QDA_P]]=TRUE,Weekly[[#This Row],[Actual]]=TRUE),BG544+Weekly[[#This Row],[H Odds &lt;]]-1,IF(AND(Weekly[[#This Row],[H Odds &lt;]]&lt;&gt;"",Weekly[[#This Row],[QDA_P]]=TRUE,Weekly[[#This Row],[Actual]]=FALSE),BG544-1,BG544)))</f>
        <v>49.679999999999993</v>
      </c>
      <c r="BH545" s="38">
        <f>IF(Weekly[[#This Row],[H Odds &lt;]]="",BH544,IF(AND(Weekly[[#This Row],[H Odds &lt;]]&lt;&gt;"",Weekly[[#This Row],[KNC_P]]=TRUE,Weekly[[#This Row],[Actual]]=TRUE),BH544+Weekly[[#This Row],[H Odds &lt;]]-1,IF(AND(Weekly[[#This Row],[H Odds &lt;]]&lt;&gt;"",Weekly[[#This Row],[KNC_P]]=TRUE,Weekly[[#This Row],[Actual]]=FALSE),BH544-1,BH544)))</f>
        <v>55.699999999999996</v>
      </c>
      <c r="BI545" s="38">
        <f>IF(Weekly[[#This Row],[H Odds &lt;]]="",BI544,IF(AND(Weekly[[#This Row],[H Odds &lt;]]&lt;&gt;"",Weekly[[#This Row],[TRUES]]&gt;0,Weekly[[#This Row],[Actual]]=TRUE),BI544+Weekly[[#This Row],[H Odds &lt;]]-1,IF(AND(Weekly[[#This Row],[H Odds &lt;]]&lt;&gt;"",Weekly[[#This Row],[TRUES]]=0),BI544,BI544-1)))</f>
        <v>77.839999999999989</v>
      </c>
      <c r="BJ545" s="38">
        <f>IF(Weekly[[#This Row],[H Odds &lt;]]="",BJ544,IF(AND(Weekly[[#This Row],[H Odds &lt;]]&lt;&gt;"",Weekly[[#This Row],[Actual]]=TRUE),BJ544+Weekly[[#This Row],[H Odds &lt;]]-1,IF(AND(Weekly[[#This Row],[H Odds &lt;]]&lt;&gt;"",Weekly[[#This Row],[Actual]]=FALSE),BJ544-1,BJ544)))</f>
        <v>79.739999999999995</v>
      </c>
      <c r="BK545" s="58">
        <f>IF(AND(Weekly[[#This Row],[TRUES]]&gt;4,Weekly[[#This Row],[Actual]]=TRUE),BK544+Weekly[[#This Row],[BF H Odds]]-1,IF(AND(Weekly[[#This Row],[FALSES]]&gt;4,Weekly[[#This Row],[Actual]]=FALSE),BK544+Weekly[[#This Row],[BF V Odds]]-1,IF(AND(Weekly[[#This Row],[TRUES]]&gt;4,Weekly[[#This Row],[Actual]]=FALSE),BK544-1,IF(AND(Weekly[[#This Row],[FALSES]]&gt;4,Weekly[[#This Row],[Actual]]=TRUE),BK544-1,BK544))))</f>
        <v>0.82000000000002915</v>
      </c>
      <c r="BL545" s="58">
        <f>IF(AND(Weekly[[#This Row],[TRUES]]&gt;5,Weekly[[#This Row],[Actual]]=TRUE),BL544+Weekly[[#This Row],[BF H Odds]]-1,IF(AND(Weekly[[#This Row],[FALSES]]&gt;5,Weekly[[#This Row],[Actual]]=FALSE),BL544+Weekly[[#This Row],[BF V Odds]]-1,IF(AND(Weekly[[#This Row],[TRUES]]&gt;5,Weekly[[#This Row],[Actual]]=FALSE),BL544-1,IF(AND(Weekly[[#This Row],[FALSES]]&gt;5,Weekly[[#This Row],[Actual]]=TRUE),BL544-1,BL544))))</f>
        <v>6.8900000000000201</v>
      </c>
      <c r="BM545" s="58">
        <f>IF(AND(Weekly[[#This Row],[TRUES]]&gt;6,Weekly[[#This Row],[Actual]]=TRUE),BM544+Weekly[[#This Row],[BF H Odds]]-1,IF(AND(Weekly[[#This Row],[FALSES]]&gt;6,Weekly[[#This Row],[Actual]]=FALSE),BM544+Weekly[[#This Row],[BF V Odds]]-1,IF(AND(Weekly[[#This Row],[TRUES]]&gt;6,Weekly[[#This Row],[Actual]]=FALSE),BM544-1,IF(AND(Weekly[[#This Row],[FALSES]]&gt;6,Weekly[[#This Row],[Actual]]=TRUE),BM544-1,BM544))))</f>
        <v>39.200000000000017</v>
      </c>
    </row>
    <row r="546" spans="1:65" x14ac:dyDescent="0.25">
      <c r="A546" s="34"/>
      <c r="B546" s="10">
        <v>44311</v>
      </c>
      <c r="C546" s="17" t="s">
        <v>9</v>
      </c>
      <c r="D546" s="15" t="s">
        <v>26</v>
      </c>
      <c r="E546" t="b">
        <v>1</v>
      </c>
      <c r="F546" t="b">
        <v>1</v>
      </c>
      <c r="G546" t="b">
        <v>1</v>
      </c>
      <c r="H546" t="b">
        <v>1</v>
      </c>
      <c r="I546" t="b">
        <v>0</v>
      </c>
      <c r="J546" t="b">
        <v>1</v>
      </c>
      <c r="K546" t="b">
        <v>1</v>
      </c>
      <c r="L546" t="b">
        <v>1</v>
      </c>
      <c r="M546" t="s">
        <v>100</v>
      </c>
      <c r="N546">
        <v>26.42</v>
      </c>
      <c r="O546">
        <f>IF(Weekly[[#This Row],[H/V]]="H",Weekly[[#This Row],[BF H Odds]],IF(Weekly[[#This Row],[H/V]]="V",Weekly[[#This Row],[BF V Odds]],""))</f>
        <v>3</v>
      </c>
      <c r="P546" t="b">
        <v>0</v>
      </c>
      <c r="Q546" t="s">
        <v>76</v>
      </c>
      <c r="R546" s="35">
        <f>IFERROR(IF(Weekly[[#This Row],[Won Bet?]]="yes",R545+(Weekly[[#This Row],[BF Odds]]*Weekly[[#This Row],[BF Stake]])-Weekly[[#This Row],[BF Stake]],R545-Weekly[[#This Row],[BF Stake]]),R545)</f>
        <v>1132.3905000000002</v>
      </c>
      <c r="S546" s="35">
        <f>IFERROR(IF(Weekly[[#This Row],[Won Bet?]]="yes",S545+(((Weekly[[#This Row],[BF Odds]]*Weekly[[#This Row],[BF Stake]])-Weekly[[#This Row],[BF Stake]])*0.95),S545-Weekly[[#This Row],[BF Stake]]),S545)</f>
        <v>1055.6550900000002</v>
      </c>
      <c r="T546">
        <v>1.48</v>
      </c>
      <c r="U546">
        <v>3</v>
      </c>
      <c r="V546" s="24">
        <f>IF(Weekly[[#This Row],[Actual]]="","",IF(AND(Weekly[[#This Row],[SVC_P]]=Weekly[[#This Row],[Actual]],Weekly[[#This Row],[SVC_P]]=TRUE),V545+Weekly[[#This Row],[BF H Odds]]-1,IF(AND(Weekly[[#This Row],[SVC_P]]=Weekly[[#This Row],[Actual]],Weekly[[#This Row],[SVC_P]]=FALSE),V545+Weekly[[#This Row],[BF V Odds]]-1,V545-1)))</f>
        <v>50.530000000000051</v>
      </c>
      <c r="W546" s="24">
        <f>IF(Weekly[[#This Row],[Actual]]="","",IF(AND(Weekly[[#This Row],[SVC_P]]=FALSE,Weekly[[#This Row],[Actual]]=TRUE),W545+Weekly[[#This Row],[BF H Odds]]-1,IF(AND(Weekly[[#This Row],[SVC_P]]=TRUE,Weekly[[#This Row],[Actual]]=FALSE,),W545+Weekly[[#This Row],[BF V Odds]]-1,W545-1)))</f>
        <v>-454.84000000000003</v>
      </c>
      <c r="X546" s="24">
        <f>IF(Weekly[[#This Row],[Actual]]="","",IF(AND(Weekly[[#This Row],[ADBC_P]]=Weekly[[#This Row],[Actual]],Weekly[[#This Row],[ADBC_P]]=TRUE),X545+Weekly[[#This Row],[BF H Odds]]-1,IF(AND(Weekly[[#This Row],[ADBC_P]]=Weekly[[#This Row],[Actual]],Weekly[[#This Row],[ADBC_P]]=FALSE),X545+Weekly[[#This Row],[BF V Odds]]-1,X545-1)))</f>
        <v>6.1500000000000199</v>
      </c>
      <c r="Y546" s="24">
        <f>IF(Weekly[[#This Row],[Actual]]="","",IF(AND(Weekly[[#This Row],[ADBC_P]]=FALSE,Weekly[[#This Row],[Actual]]=TRUE),Y545+Weekly[[#This Row],[BF H Odds]]-1,IF(AND(Weekly[[#This Row],[ADBC_P]]=TRUE,Weekly[[#This Row],[Actual]]=FALSE),Y545+Weekly[[#This Row],[BF V Odds]]-1,Y545-1)))</f>
        <v>71.879999999999981</v>
      </c>
      <c r="Z546" s="24">
        <f>IF(Weekly[[#This Row],[Actual]]="","",IF(AND(Weekly[[#This Row],[RFC_P]]=Weekly[[#This Row],[Actual]],Weekly[[#This Row],[RFC_P]]=TRUE),Z545+Weekly[[#This Row],[BF H Odds]]-1,IF(AND(Weekly[[#This Row],[RFC_P]]=Weekly[[#This Row],[Actual]],Weekly[[#This Row],[RFC_P]]=FALSE),Z545+Weekly[[#This Row],[BF V Odds]]-1,Z545-1)))</f>
        <v>29.450000000000006</v>
      </c>
      <c r="AA546" s="24">
        <f>IF(Weekly[[#This Row],[Actual]]="","",IF(AND(Weekly[[#This Row],[RFC_P]]=FALSE,Weekly[[#This Row],[Actual]]=TRUE),AA545+Weekly[[#This Row],[BF H Odds]]-1,IF(AND(Weekly[[#This Row],[RFC_P]]=TRUE,Weekly[[#This Row],[Actual]]=FALSE),AA545+Weekly[[#This Row],[BF V Odds]]-1,AA545-1)))</f>
        <v>48.57999999999997</v>
      </c>
      <c r="AB546" s="24">
        <f>IF(Weekly[[#This Row],[Actual]]="","",IF(AND(Weekly[[#This Row],[GBC_P]]=Weekly[[#This Row],[Actual]],Weekly[[#This Row],[GBC_P]]=TRUE),AB545+Weekly[[#This Row],[BF H Odds]]-1,IF(AND(Weekly[[#This Row],[GBC_P]]=Weekly[[#This Row],[Actual]],Weekly[[#This Row],[GBC_P]]=FALSE),AB545+Weekly[[#This Row],[BF V Odds]]-1,AB545-1)))</f>
        <v>4.2100000000000053</v>
      </c>
      <c r="AC546" s="24">
        <f>IF(Weekly[[#This Row],[Actual]]="","",IF(AND(Weekly[[#This Row],[GBC_P]]=FALSE,Weekly[[#This Row],[Actual]]=TRUE),AC545+Weekly[[#This Row],[BF H Odds]]-1,IF(AND(Weekly[[#This Row],[GBC_P]]=TRUE,Weekly[[#This Row],[Actual]]=FALSE),AC545+Weekly[[#This Row],[BF V Odds]]-1,AC545-1)))</f>
        <v>73.819999999999951</v>
      </c>
      <c r="AD546" s="24">
        <f>IF(Weekly[[#This Row],[Actual]]="","",IF(AND(Weekly[[#This Row],[HGBC_P]]=Weekly[[#This Row],[Actual]],Weekly[[#This Row],[HGBC_P]]=TRUE),AD545+Weekly[[#This Row],[BF H Odds]]-1,IF(AND(Weekly[[#This Row],[HGBC_P]]=Weekly[[#This Row],[Actual]],Weekly[[#This Row],[HGBC_P]]=FALSE),AD545+Weekly[[#This Row],[BF V Odds]]-1,AD545-1)))</f>
        <v>3.9200000000000248</v>
      </c>
      <c r="AE546" s="24">
        <f>IF(Weekly[[#This Row],[Actual]]="","",IF(AND(Weekly[[#This Row],[HGBC_P]]=FALSE,Weekly[[#This Row],[Actual]]=TRUE),AE545+Weekly[[#This Row],[BF H Odds]]-1,IF(AND(Weekly[[#This Row],[HGBC_P]]=TRUE,Weekly[[#This Row],[Actual]]=FALSE),AE545+Weekly[[#This Row],[BF V Odds]]-1,AE545-1)))</f>
        <v>74.109999999999971</v>
      </c>
      <c r="AF546" s="24">
        <f>IF(Weekly[[#This Row],[Actual]]="","",IF(AND(Weekly[[#This Row],[XGB_P]]=Weekly[[#This Row],[Actual]],Weekly[[#This Row],[XGB_P]]=TRUE),AF545+Weekly[[#This Row],[BF H Odds]]-1,IF(AND(Weekly[[#This Row],[XGB_P]]=Weekly[[#This Row],[Actual]],Weekly[[#This Row],[XGB_P]]=FALSE),AF545+Weekly[[#This Row],[BF V Odds]]-1,AF545-1)))</f>
        <v>32.050000000000018</v>
      </c>
      <c r="AG546" s="24">
        <f>IF(Weekly[[#This Row],[Actual]]="","",IF(AND(Weekly[[#This Row],[XGB_P]]=FALSE,Weekly[[#This Row],[Actual]]=TRUE),AG545+Weekly[[#This Row],[BF H Odds]]-1,IF(AND(Weekly[[#This Row],[XGB_P]]=TRUE,Weekly[[#This Row],[Actual]]=FALSE),AG545+Weekly[[#This Row],[BF V Odds]]-1,AG545-1)))</f>
        <v>45.97999999999999</v>
      </c>
      <c r="AH546" s="24">
        <f>IF(Weekly[[#This Row],[Actual]]="","",IF(AND(Weekly[[#This Row],[QDA_P]]=Weekly[[#This Row],[Actual]],Weekly[[#This Row],[QDA_P]]=TRUE),AH545+Weekly[[#This Row],[BF H Odds]]-1,IF(AND(Weekly[[#This Row],[QDA_P]]=Weekly[[#This Row],[Actual]],Weekly[[#This Row],[QDA_P]]=FALSE),AH545+Weekly[[#This Row],[BF V Odds]]-1,AH545-1)))</f>
        <v>-11.56999999999999</v>
      </c>
      <c r="AI546" s="24">
        <f>IF(Weekly[[#This Row],[Actual]]="","",IF(AND(Weekly[[#This Row],[QDA_P]]=FALSE,Weekly[[#This Row],[Actual]]=TRUE),AI545+Weekly[[#This Row],[BF H Odds]]-1,IF(AND(Weekly[[#This Row],[QDA_P]]=TRUE,Weekly[[#This Row],[Actual]]=FALSE),AI545+Weekly[[#This Row],[BF V Odds]]-1,AI545-1)))</f>
        <v>89.59999999999998</v>
      </c>
      <c r="AJ546" s="24">
        <f>IF(Weekly[[#This Row],[Actual]]="","",IF(AND(Weekly[[#This Row],[KNC_P]]=FALSE,Weekly[[#This Row],[Actual]]=TRUE),AJ545+Weekly[[#This Row],[BF H Odds]]-1,IF(AND(Weekly[[#This Row],[KNC_P]]=TRUE,Weekly[[#This Row],[Actual]]=FALSE),AJ545+Weekly[[#This Row],[BF V Odds]]-1,AJ545-1)))</f>
        <v>68.96999999999997</v>
      </c>
      <c r="AK546" s="24">
        <f>IF(Weekly[[#This Row],[Actual]]="","",IF(AND(Weekly[[#This Row],[KNC_P]]=FALSE,Weekly[[#This Row],[Actual]]=TRUE),AK545+Weekly[[#This Row],[BF H Odds]]-1,IF(AND(Weekly[[#This Row],[KNC_P]]=TRUE,Weekly[[#This Row],[Actual]]=FALSE),AK545+Weekly[[#This Row],[BF V Odds]]-1,AK545-1)))</f>
        <v>67.869999999999962</v>
      </c>
      <c r="AL546" s="30">
        <f>IF(Weekly[[#This Row],[Actual]]="","",COUNTIF(Weekly[[#This Row],[SVC_P]:[QDA_P]],TRUE))</f>
        <v>6</v>
      </c>
      <c r="AM546" s="30">
        <f>IF(Weekly[[#This Row],[Actual]]="","",COUNTIF(Weekly[[#This Row],[SVC_P]:[QDA_P]],FALSE))</f>
        <v>1</v>
      </c>
      <c r="AN546" s="36" t="str">
        <f>IF(AND(Weekly[[#This Row],[BF V Odds]]&gt;$BO$6,Weekly[[#This Row],[BF V Odds]] &lt; $BO$7),Weekly[[#This Row],[BF V Odds]],"")</f>
        <v/>
      </c>
      <c r="AO546" s="36" t="str">
        <f>IF(AND(Weekly[[#This Row],[BF H Odds]]&gt;$BO$6, Weekly[[#This Row],[BF H Odds]] &lt; $BO$7),Weekly[[#This Row],[BF H Odds]],"")</f>
        <v/>
      </c>
      <c r="AP546" s="37">
        <f>IF(AND(Weekly[[#This Row],[V Odds &lt;]]="",Weekly[[#This Row],[H Odds &lt;]]=""),AP545,IF(AND(Weekly[[#This Row],[H Odds &lt;]]&lt;&gt;"",Weekly[[#This Row],[SVC_P]]=TRUE,Weekly[[#This Row],[Actual]]=TRUE),AP545+Weekly[[#This Row],[H Odds &lt;]]-1,IF(AND(Weekly[[#This Row],[V Odds &lt;]]&lt;&gt;"",Weekly[[#This Row],[SVC_P]]=FALSE,Weekly[[#This Row],[Actual]]=FALSE),AP545+Weekly[[#This Row],[V Odds &lt;]]-1,IF(AND(Weekly[[#This Row],[V Odds &lt;]]&lt;&gt;"",Weekly[[#This Row],[SVC_P]]=FALSE,Weekly[[#This Row],[Actual]]=TRUE),AP545-1,IF(AND(Weekly[[#This Row],[H Odds &lt;]]&lt;&gt;"",Weekly[[#This Row],[SVC_P]]=TRUE,Weekly[[#This Row],[Actual]]=FALSE),AP545-1,AP545)))))</f>
        <v>80.88000000000001</v>
      </c>
      <c r="AQ546" s="37">
        <f>IF(AND(Weekly[[#This Row],[V Odds &lt;]]="",Weekly[[#This Row],[H Odds &lt;]]=""),AQ545,IF(AND(Weekly[[#This Row],[H Odds &lt;]]&lt;&gt;"",Weekly[[#This Row],[ADBC_P]]=TRUE,Weekly[[#This Row],[Actual]]=TRUE),AQ545+Weekly[[#This Row],[H Odds &lt;]]-1,IF(AND(Weekly[[#This Row],[V Odds &lt;]]&lt;&gt;"",Weekly[[#This Row],[ADBC_P]]=FALSE,Weekly[[#This Row],[Actual]]=FALSE),AQ545+Weekly[[#This Row],[V Odds &lt;]]-1,IF(AND(Weekly[[#This Row],[V Odds &lt;]]&lt;&gt;"",Weekly[[#This Row],[ADBC_P]]=FALSE,Weekly[[#This Row],[Actual]]=TRUE),AQ545-1,IF(AND(Weekly[[#This Row],[H Odds &lt;]]&lt;&gt;"",Weekly[[#This Row],[ADBC_P]]=TRUE,Weekly[[#This Row],[Actual]]=FALSE),AQ545-1,AQ545)))))</f>
        <v>49.53</v>
      </c>
      <c r="AR546" s="37">
        <f>IF(AND(Weekly[[#This Row],[V Odds &lt;]]="",Weekly[[#This Row],[H Odds &lt;]]=""),AR545,IF(AND(Weekly[[#This Row],[H Odds &lt;]]&lt;&gt;"",Weekly[[#This Row],[RFC_P]]=TRUE,Weekly[[#This Row],[Actual]]=TRUE),AR545+Weekly[[#This Row],[H Odds &lt;]]-1,IF(AND(Weekly[[#This Row],[V Odds &lt;]]&lt;&gt;"",Weekly[[#This Row],[RFC_P]]=FALSE,Weekly[[#This Row],[Actual]]=FALSE),AR545+Weekly[[#This Row],[V Odds &lt;]]-1,IF(AND(Weekly[[#This Row],[V Odds &lt;]]&lt;&gt;"",Weekly[[#This Row],[RFC_P]]=FALSE,Weekly[[#This Row],[Actual]]=TRUE),AR545-1,IF(AND(Weekly[[#This Row],[H Odds &lt;]]&lt;&gt;"",Weekly[[#This Row],[RFC_P]]=TRUE,Weekly[[#This Row],[Actual]]=FALSE),AR545-1,AR545)))))</f>
        <v>71.689999999999984</v>
      </c>
      <c r="AS546" s="37">
        <f>IF(AND(Weekly[[#This Row],[V Odds &lt;]]="",Weekly[[#This Row],[H Odds &lt;]]=""),AS545,IF(AND(Weekly[[#This Row],[H Odds &lt;]]&lt;&gt;"",Weekly[[#This Row],[GBC_P]]=TRUE,Weekly[[#This Row],[Actual]]=TRUE),AS545+Weekly[[#This Row],[H Odds &lt;]]-1,IF(AND(Weekly[[#This Row],[V Odds &lt;]]&lt;&gt;"",Weekly[[#This Row],[GBC_P]]=FALSE,Weekly[[#This Row],[Actual]]=FALSE),AS545+Weekly[[#This Row],[V Odds &lt;]]-1,IF(AND(Weekly[[#This Row],[V Odds &lt;]]&lt;&gt;"",Weekly[[#This Row],[GBC_P]]=FALSE,Weekly[[#This Row],[Actual]]=TRUE),AS545-1,IF(AND(Weekly[[#This Row],[H Odds &lt;]]&lt;&gt;"",Weekly[[#This Row],[GBC_P]]=TRUE,Weekly[[#This Row],[Actual]]=FALSE),AS545-1,AS545)))))</f>
        <v>59.03</v>
      </c>
      <c r="AT546" s="37">
        <f>IF(AND(Weekly[[#This Row],[V Odds &lt;]]="",Weekly[[#This Row],[H Odds &lt;]]=""),AT545,IF(AND(Weekly[[#This Row],[H Odds &lt;]]&lt;&gt;"",Weekly[[#This Row],[HGBC_P]]=TRUE,Weekly[[#This Row],[Actual]]=TRUE),AT545+Weekly[[#This Row],[H Odds &lt;]]-1,IF(AND(Weekly[[#This Row],[V Odds &lt;]]&lt;&gt;"",Weekly[[#This Row],[HGBC_P]]=FALSE,Weekly[[#This Row],[Actual]]=FALSE),AT545+Weekly[[#This Row],[V Odds &lt;]]-1,IF(AND(Weekly[[#This Row],[V Odds &lt;]]&lt;&gt;"",Weekly[[#This Row],[HGBC_P]]=FALSE,Weekly[[#This Row],[Actual]]=TRUE),AT545-1,IF(AND(Weekly[[#This Row],[H Odds &lt;]]&lt;&gt;"",Weekly[[#This Row],[HGBC_P]]=TRUE,Weekly[[#This Row],[Actual]]=FALSE),AT545-1,AT545)))))</f>
        <v>52.36</v>
      </c>
      <c r="AU546" s="37">
        <f>IF(AND(Weekly[[#This Row],[V Odds &lt;]]="",Weekly[[#This Row],[H Odds &lt;]]=""),AU545,IF(AND(Weekly[[#This Row],[H Odds &lt;]]&lt;&gt;"",Weekly[[#This Row],[XGB_P]]=TRUE,Weekly[[#This Row],[Actual]]=TRUE),AU545+Weekly[[#This Row],[H Odds &lt;]]-1,IF(AND(Weekly[[#This Row],[V Odds &lt;]]&lt;&gt;"",Weekly[[#This Row],[XGB_P]]=FALSE,Weekly[[#This Row],[Actual]]=FALSE),AU545+Weekly[[#This Row],[V Odds &lt;]]-1,IF(AND(Weekly[[#This Row],[V Odds &lt;]]&lt;&gt;"",Weekly[[#This Row],[XGB_P]]=FALSE,Weekly[[#This Row],[Actual]]=TRUE),AU545-1,IF(AND(Weekly[[#This Row],[H Odds &lt;]]&lt;&gt;"",Weekly[[#This Row],[XGB_P]]=TRUE,Weekly[[#This Row],[Actual]]=FALSE),AU545-1,AU545)))))</f>
        <v>67.010000000000005</v>
      </c>
      <c r="AV546" s="37">
        <f>IF(AND(Weekly[[#This Row],[V Odds &lt;]]="",Weekly[[#This Row],[H Odds &lt;]]=""),AV545,IF(AND(Weekly[[#This Row],[H Odds &lt;]]&lt;&gt;"",Weekly[[#This Row],[QDA_P]]=TRUE,Weekly[[#This Row],[Actual]]=TRUE),AV545+Weekly[[#This Row],[H Odds &lt;]]-1,IF(AND(Weekly[[#This Row],[V Odds &lt;]]&lt;&gt;"",Weekly[[#This Row],[QDA_P]]=FALSE,Weekly[[#This Row],[Actual]]=FALSE),AV545+Weekly[[#This Row],[V Odds &lt;]]-1,IF(AND(Weekly[[#This Row],[V Odds &lt;]]&lt;&gt;"",Weekly[[#This Row],[QDA_P]]=FALSE,Weekly[[#This Row],[Actual]]=TRUE),AV545-1,IF(AND(Weekly[[#This Row],[H Odds &lt;]]&lt;&gt;"",Weekly[[#This Row],[QDA_P]]=TRUE,Weekly[[#This Row],[Actual]]=FALSE),AV545-1,AV545)))))</f>
        <v>60.549999999999983</v>
      </c>
      <c r="AW546" s="37">
        <f>IF(AND(Weekly[[#This Row],[H Odds &lt;]]="",Weekly[[#This Row],[V Odds &lt;]]=""),AW545,IF(AND(Weekly[[#This Row],[KNC_P]]=Weekly[[#This Row],[Actual]],Weekly[[#This Row],[KNC_P]]=TRUE),AW545+Weekly[[#This Row],[BF H Odds]]-1,IF(AND(Weekly[[#This Row],[KNC_P]]=Weekly[[#This Row],[Actual]],Weekly[[#This Row],[KNC_P]]=FALSE),AW545+Weekly[[#This Row],[BF V Odds]]-1,AW545-1)))</f>
        <v>50.160000000000011</v>
      </c>
      <c r="AX546" s="37">
        <f>IF(AND(Weekly[[#This Row],[V Odds &lt;]]="",Weekly[[#This Row],[H Odds &lt;]]=""),AX545,IF(AND(Weekly[[#This Row],[V Odds &lt;]]&lt;&gt;"",Weekly[[#This Row],[FALSES]]&gt;0,Weekly[[#This Row],[Actual]]=FALSE),AX545+Weekly[[#This Row],[V Odds &lt;]]-1,IF(AND(Weekly[[#This Row],[H Odds &lt;]]&lt;&gt;"",Weekly[[#This Row],[TRUES]]&gt;0,Weekly[[#This Row],[Actual]]=TRUE),AX545+Weekly[[#This Row],[H Odds &lt;]]-1,IF(AND(Weekly[[#This Row],[V Odds &lt;]]&lt;&gt;"",Weekly[[#This Row],[FALSES]]=0),AX545,IF(AND(Weekly[[#This Row],[H Odds &lt;]]&lt;&gt;"",Weekly[[#This Row],[TRUES]]=0),AX545,AX545-1)))))</f>
        <v>105.74999999999996</v>
      </c>
      <c r="AY546" s="37">
        <f>IF(AND(Weekly[[#This Row],[V Odds &lt;]]="",Weekly[[#This Row],[H Odds &lt;]]=""),AY545,IF(AND(Weekly[[#This Row],[V Odds &lt;]]&lt;&gt;"",Weekly[[#This Row],[FALSES]]&gt;0,Weekly[[#This Row],[Actual]]=FALSE),AY545+((Weekly[[#This Row],[V Odds &lt;]]-1)*0.92),IF(AND(Weekly[[#This Row],[H Odds &lt;]]&lt;&gt;"",Weekly[[#This Row],[TRUES]]&gt;0,Weekly[[#This Row],[Actual]]=TRUE),AY545+((Weekly[[#This Row],[H Odds &lt;]]-1)*0.92),IF(AND(Weekly[[#This Row],[V Odds &lt;]]&lt;&gt;"",Weekly[[#This Row],[FALSES]]=0),AY545,IF(AND(Weekly[[#This Row],[H Odds &lt;]]&lt;&gt;"",Weekly[[#This Row],[TRUES]]=0),AY545,AY545-1)))))</f>
        <v>94.010000000000019</v>
      </c>
      <c r="AZ546" s="37">
        <f>IF(AND(Weekly[[#This Row],[V Odds &lt;]]="",Weekly[[#This Row],[H Odds &lt;]]=""),AZ545,IF(AND(Weekly[[#This Row],[V Odds &lt;]]&lt;&gt;"",Weekly[[#This Row],[Actual]]=FALSE),AZ545+Weekly[[#This Row],[V Odds &lt;]]-1,IF(AND(Weekly[[#This Row],[H Odds &lt;]]&lt;&gt;"",Weekly[[#This Row],[Actual]]=TRUE),AZ545+Weekly[[#This Row],[H Odds &lt;]]-1,AZ545-1)))</f>
        <v>96.21999999999997</v>
      </c>
      <c r="BA546" s="38">
        <f>IF(Weekly[[#This Row],[H Odds &lt;]]="",BA545,IF(AND(Weekly[[#This Row],[H Odds &lt;]]&lt;&gt;"",Weekly[[#This Row],[SVC_P]]=TRUE,Weekly[[#This Row],[Actual]]=TRUE),BA545+Weekly[[#This Row],[H Odds &lt;]]-1,IF(AND(Weekly[[#This Row],[H Odds &lt;]]&lt;&gt;"",Weekly[[#This Row],[SVC_P]]=TRUE,Weekly[[#This Row],[Actual]]=FALSE),BA545-1,BA545)))</f>
        <v>79.839999999999989</v>
      </c>
      <c r="BB546" s="38">
        <f>IF(Weekly[[#This Row],[H Odds &lt;]]="",BB545,IF(AND(Weekly[[#This Row],[H Odds &lt;]]&lt;&gt;"",Weekly[[#This Row],[ADBC_P]]=TRUE,Weekly[[#This Row],[Actual]]=TRUE),BB545+Weekly[[#This Row],[H Odds &lt;]]-1,IF(AND(Weekly[[#This Row],[H Odds &lt;]]&lt;&gt;"",Weekly[[#This Row],[ADBC_P]]=TRUE,Weekly[[#This Row],[Actual]]=FALSE),BB545-1,BB545)))</f>
        <v>49.61</v>
      </c>
      <c r="BC546" s="38">
        <f>IF(Weekly[[#This Row],[H Odds &lt;]]="",BC545,IF(AND(Weekly[[#This Row],[H Odds &lt;]]&lt;&gt;"",Weekly[[#This Row],[RFC_P]]=TRUE,Weekly[[#This Row],[Actual]]=TRUE),BC545+Weekly[[#This Row],[H Odds &lt;]]-1,IF(AND(Weekly[[#This Row],[H Odds &lt;]]&lt;&gt;"",Weekly[[#This Row],[RFC_P]]=TRUE,Weekly[[#This Row],[Actual]]=FALSE),BC545-1,BC545)))</f>
        <v>53.359999999999992</v>
      </c>
      <c r="BD546" s="38">
        <f>IF(Weekly[[#This Row],[H Odds &lt;]]="",BD545,IF(AND(Weekly[[#This Row],[H Odds &lt;]]&lt;&gt;"",Weekly[[#This Row],[GBC_P]]=TRUE,Weekly[[#This Row],[Actual]]=TRUE),BD545+Weekly[[#This Row],[H Odds &lt;]]-1,IF(AND(Weekly[[#This Row],[H Odds &lt;]]&lt;&gt;"",Weekly[[#This Row],[GBC_P]]=TRUE,Weekly[[#This Row],[Actual]]=FALSE),BD545-1,BD545)))</f>
        <v>54.360000000000007</v>
      </c>
      <c r="BE546" s="38">
        <f>IF(Weekly[[#This Row],[H Odds &lt;]]="",BE545,IF(AND(Weekly[[#This Row],[H Odds &lt;]]&lt;&gt;"",Weekly[[#This Row],[HGBC_P]]=TRUE,Weekly[[#This Row],[Actual]]=TRUE),BE545+Weekly[[#This Row],[H Odds &lt;]]-1,IF(AND(Weekly[[#This Row],[H Odds &lt;]]&lt;&gt;"",Weekly[[#This Row],[HGBC_P]]=TRUE,Weekly[[#This Row],[Actual]]=FALSE),BE545-1,BE545)))</f>
        <v>55.66</v>
      </c>
      <c r="BF546" s="38">
        <f>IF(Weekly[[#This Row],[H Odds &lt;]]="",BF545,IF(AND(Weekly[[#This Row],[H Odds &lt;]]&lt;&gt;"",Weekly[[#This Row],[XGB_P]]=TRUE,Weekly[[#This Row],[Actual]]=TRUE),BF545+Weekly[[#This Row],[H Odds &lt;]]-1,IF(AND(Weekly[[#This Row],[H Odds &lt;]]&lt;&gt;"",Weekly[[#This Row],[XGB_P]]=TRUE,Weekly[[#This Row],[Actual]]=FALSE),BF545-1,BF545)))</f>
        <v>63.33</v>
      </c>
      <c r="BG546" s="38">
        <f>IF(Weekly[[#This Row],[H Odds &lt;]]="",BG545,IF(AND(Weekly[[#This Row],[H Odds &lt;]]&lt;&gt;"",Weekly[[#This Row],[QDA_P]]=TRUE,Weekly[[#This Row],[Actual]]=TRUE),BG545+Weekly[[#This Row],[H Odds &lt;]]-1,IF(AND(Weekly[[#This Row],[H Odds &lt;]]&lt;&gt;"",Weekly[[#This Row],[QDA_P]]=TRUE,Weekly[[#This Row],[Actual]]=FALSE),BG545-1,BG545)))</f>
        <v>49.679999999999993</v>
      </c>
      <c r="BH546" s="38">
        <f>IF(Weekly[[#This Row],[H Odds &lt;]]="",BH545,IF(AND(Weekly[[#This Row],[H Odds &lt;]]&lt;&gt;"",Weekly[[#This Row],[KNC_P]]=TRUE,Weekly[[#This Row],[Actual]]=TRUE),BH545+Weekly[[#This Row],[H Odds &lt;]]-1,IF(AND(Weekly[[#This Row],[H Odds &lt;]]&lt;&gt;"",Weekly[[#This Row],[KNC_P]]=TRUE,Weekly[[#This Row],[Actual]]=FALSE),BH545-1,BH545)))</f>
        <v>55.699999999999996</v>
      </c>
      <c r="BI546" s="38">
        <f>IF(Weekly[[#This Row],[H Odds &lt;]]="",BI545,IF(AND(Weekly[[#This Row],[H Odds &lt;]]&lt;&gt;"",Weekly[[#This Row],[TRUES]]&gt;0,Weekly[[#This Row],[Actual]]=TRUE),BI545+Weekly[[#This Row],[H Odds &lt;]]-1,IF(AND(Weekly[[#This Row],[H Odds &lt;]]&lt;&gt;"",Weekly[[#This Row],[TRUES]]=0),BI545,BI545-1)))</f>
        <v>77.839999999999989</v>
      </c>
      <c r="BJ546" s="38">
        <f>IF(Weekly[[#This Row],[H Odds &lt;]]="",BJ545,IF(AND(Weekly[[#This Row],[H Odds &lt;]]&lt;&gt;"",Weekly[[#This Row],[Actual]]=TRUE),BJ545+Weekly[[#This Row],[H Odds &lt;]]-1,IF(AND(Weekly[[#This Row],[H Odds &lt;]]&lt;&gt;"",Weekly[[#This Row],[Actual]]=FALSE),BJ545-1,BJ545)))</f>
        <v>79.739999999999995</v>
      </c>
      <c r="BK546" s="58">
        <f>IF(AND(Weekly[[#This Row],[TRUES]]&gt;4,Weekly[[#This Row],[Actual]]=TRUE),BK545+Weekly[[#This Row],[BF H Odds]]-1,IF(AND(Weekly[[#This Row],[FALSES]]&gt;4,Weekly[[#This Row],[Actual]]=FALSE),BK545+Weekly[[#This Row],[BF V Odds]]-1,IF(AND(Weekly[[#This Row],[TRUES]]&gt;4,Weekly[[#This Row],[Actual]]=FALSE),BK545-1,IF(AND(Weekly[[#This Row],[FALSES]]&gt;4,Weekly[[#This Row],[Actual]]=TRUE),BK545-1,BK545))))</f>
        <v>-0.17999999999997085</v>
      </c>
      <c r="BL546" s="58">
        <f>IF(AND(Weekly[[#This Row],[TRUES]]&gt;5,Weekly[[#This Row],[Actual]]=TRUE),BL545+Weekly[[#This Row],[BF H Odds]]-1,IF(AND(Weekly[[#This Row],[FALSES]]&gt;5,Weekly[[#This Row],[Actual]]=FALSE),BL545+Weekly[[#This Row],[BF V Odds]]-1,IF(AND(Weekly[[#This Row],[TRUES]]&gt;5,Weekly[[#This Row],[Actual]]=FALSE),BL545-1,IF(AND(Weekly[[#This Row],[FALSES]]&gt;5,Weekly[[#This Row],[Actual]]=TRUE),BL545-1,BL545))))</f>
        <v>5.8900000000000201</v>
      </c>
      <c r="BM546" s="58">
        <f>IF(AND(Weekly[[#This Row],[TRUES]]&gt;6,Weekly[[#This Row],[Actual]]=TRUE),BM545+Weekly[[#This Row],[BF H Odds]]-1,IF(AND(Weekly[[#This Row],[FALSES]]&gt;6,Weekly[[#This Row],[Actual]]=FALSE),BM545+Weekly[[#This Row],[BF V Odds]]-1,IF(AND(Weekly[[#This Row],[TRUES]]&gt;6,Weekly[[#This Row],[Actual]]=FALSE),BM545-1,IF(AND(Weekly[[#This Row],[FALSES]]&gt;6,Weekly[[#This Row],[Actual]]=TRUE),BM545-1,BM545))))</f>
        <v>39.200000000000017</v>
      </c>
    </row>
    <row r="547" spans="1:65" x14ac:dyDescent="0.25">
      <c r="A547" s="34"/>
      <c r="B547" s="10">
        <v>44311</v>
      </c>
      <c r="C547" s="17" t="s">
        <v>13</v>
      </c>
      <c r="D547" s="15" t="s">
        <v>33</v>
      </c>
      <c r="E547" t="b">
        <v>1</v>
      </c>
      <c r="F547" t="b">
        <v>0</v>
      </c>
      <c r="G547" t="b">
        <v>1</v>
      </c>
      <c r="H547" t="b">
        <v>1</v>
      </c>
      <c r="I547" t="b">
        <v>1</v>
      </c>
      <c r="J547" t="b">
        <v>1</v>
      </c>
      <c r="K547" t="b">
        <v>1</v>
      </c>
      <c r="L547" t="b">
        <v>1</v>
      </c>
      <c r="M547" t="s">
        <v>101</v>
      </c>
      <c r="N547">
        <v>26.42</v>
      </c>
      <c r="O547">
        <f>IF(Weekly[[#This Row],[H/V]]="H",Weekly[[#This Row],[BF H Odds]],IF(Weekly[[#This Row],[H/V]]="V",Weekly[[#This Row],[BF V Odds]],""))</f>
        <v>3.85</v>
      </c>
      <c r="P547" t="b">
        <v>1</v>
      </c>
      <c r="Q547" t="s">
        <v>76</v>
      </c>
      <c r="R547" s="35">
        <f>IFERROR(IF(Weekly[[#This Row],[Won Bet?]]="yes",R546+(Weekly[[#This Row],[BF Odds]]*Weekly[[#This Row],[BF Stake]])-Weekly[[#This Row],[BF Stake]],R546-Weekly[[#This Row],[BF Stake]]),R546)</f>
        <v>1105.9705000000001</v>
      </c>
      <c r="S547" s="35">
        <f>IFERROR(IF(Weekly[[#This Row],[Won Bet?]]="yes",S546+(((Weekly[[#This Row],[BF Odds]]*Weekly[[#This Row],[BF Stake]])-Weekly[[#This Row],[BF Stake]])*0.95),S546-Weekly[[#This Row],[BF Stake]]),S546)</f>
        <v>1029.2350900000001</v>
      </c>
      <c r="T547">
        <v>3.85</v>
      </c>
      <c r="U547">
        <v>1.34</v>
      </c>
      <c r="V547" s="24">
        <f>IF(Weekly[[#This Row],[Actual]]="","",IF(AND(Weekly[[#This Row],[SVC_P]]=Weekly[[#This Row],[Actual]],Weekly[[#This Row],[SVC_P]]=TRUE),V546+Weekly[[#This Row],[BF H Odds]]-1,IF(AND(Weekly[[#This Row],[SVC_P]]=Weekly[[#This Row],[Actual]],Weekly[[#This Row],[SVC_P]]=FALSE),V546+Weekly[[#This Row],[BF V Odds]]-1,V546-1)))</f>
        <v>50.870000000000054</v>
      </c>
      <c r="W547" s="24">
        <f>IF(Weekly[[#This Row],[Actual]]="","",IF(AND(Weekly[[#This Row],[SVC_P]]=FALSE,Weekly[[#This Row],[Actual]]=TRUE),W546+Weekly[[#This Row],[BF H Odds]]-1,IF(AND(Weekly[[#This Row],[SVC_P]]=TRUE,Weekly[[#This Row],[Actual]]=FALSE,),W546+Weekly[[#This Row],[BF V Odds]]-1,W546-1)))</f>
        <v>-455.84000000000003</v>
      </c>
      <c r="X547" s="24">
        <f>IF(Weekly[[#This Row],[Actual]]="","",IF(AND(Weekly[[#This Row],[ADBC_P]]=Weekly[[#This Row],[Actual]],Weekly[[#This Row],[ADBC_P]]=TRUE),X546+Weekly[[#This Row],[BF H Odds]]-1,IF(AND(Weekly[[#This Row],[ADBC_P]]=Weekly[[#This Row],[Actual]],Weekly[[#This Row],[ADBC_P]]=FALSE),X546+Weekly[[#This Row],[BF V Odds]]-1,X546-1)))</f>
        <v>5.1500000000000199</v>
      </c>
      <c r="Y547" s="24">
        <f>IF(Weekly[[#This Row],[Actual]]="","",IF(AND(Weekly[[#This Row],[ADBC_P]]=FALSE,Weekly[[#This Row],[Actual]]=TRUE),Y546+Weekly[[#This Row],[BF H Odds]]-1,IF(AND(Weekly[[#This Row],[ADBC_P]]=TRUE,Weekly[[#This Row],[Actual]]=FALSE),Y546+Weekly[[#This Row],[BF V Odds]]-1,Y546-1)))</f>
        <v>72.219999999999985</v>
      </c>
      <c r="Z547" s="24">
        <f>IF(Weekly[[#This Row],[Actual]]="","",IF(AND(Weekly[[#This Row],[RFC_P]]=Weekly[[#This Row],[Actual]],Weekly[[#This Row],[RFC_P]]=TRUE),Z546+Weekly[[#This Row],[BF H Odds]]-1,IF(AND(Weekly[[#This Row],[RFC_P]]=Weekly[[#This Row],[Actual]],Weekly[[#This Row],[RFC_P]]=FALSE),Z546+Weekly[[#This Row],[BF V Odds]]-1,Z546-1)))</f>
        <v>29.790000000000006</v>
      </c>
      <c r="AA547" s="24">
        <f>IF(Weekly[[#This Row],[Actual]]="","",IF(AND(Weekly[[#This Row],[RFC_P]]=FALSE,Weekly[[#This Row],[Actual]]=TRUE),AA546+Weekly[[#This Row],[BF H Odds]]-1,IF(AND(Weekly[[#This Row],[RFC_P]]=TRUE,Weekly[[#This Row],[Actual]]=FALSE),AA546+Weekly[[#This Row],[BF V Odds]]-1,AA546-1)))</f>
        <v>47.57999999999997</v>
      </c>
      <c r="AB547" s="24">
        <f>IF(Weekly[[#This Row],[Actual]]="","",IF(AND(Weekly[[#This Row],[GBC_P]]=Weekly[[#This Row],[Actual]],Weekly[[#This Row],[GBC_P]]=TRUE),AB546+Weekly[[#This Row],[BF H Odds]]-1,IF(AND(Weekly[[#This Row],[GBC_P]]=Weekly[[#This Row],[Actual]],Weekly[[#This Row],[GBC_P]]=FALSE),AB546+Weekly[[#This Row],[BF V Odds]]-1,AB546-1)))</f>
        <v>4.5500000000000052</v>
      </c>
      <c r="AC547" s="24">
        <f>IF(Weekly[[#This Row],[Actual]]="","",IF(AND(Weekly[[#This Row],[GBC_P]]=FALSE,Weekly[[#This Row],[Actual]]=TRUE),AC546+Weekly[[#This Row],[BF H Odds]]-1,IF(AND(Weekly[[#This Row],[GBC_P]]=TRUE,Weekly[[#This Row],[Actual]]=FALSE),AC546+Weekly[[#This Row],[BF V Odds]]-1,AC546-1)))</f>
        <v>72.819999999999951</v>
      </c>
      <c r="AD547" s="24">
        <f>IF(Weekly[[#This Row],[Actual]]="","",IF(AND(Weekly[[#This Row],[HGBC_P]]=Weekly[[#This Row],[Actual]],Weekly[[#This Row],[HGBC_P]]=TRUE),AD546+Weekly[[#This Row],[BF H Odds]]-1,IF(AND(Weekly[[#This Row],[HGBC_P]]=Weekly[[#This Row],[Actual]],Weekly[[#This Row],[HGBC_P]]=FALSE),AD546+Weekly[[#This Row],[BF V Odds]]-1,AD546-1)))</f>
        <v>4.2600000000000247</v>
      </c>
      <c r="AE547" s="24">
        <f>IF(Weekly[[#This Row],[Actual]]="","",IF(AND(Weekly[[#This Row],[HGBC_P]]=FALSE,Weekly[[#This Row],[Actual]]=TRUE),AE546+Weekly[[#This Row],[BF H Odds]]-1,IF(AND(Weekly[[#This Row],[HGBC_P]]=TRUE,Weekly[[#This Row],[Actual]]=FALSE),AE546+Weekly[[#This Row],[BF V Odds]]-1,AE546-1)))</f>
        <v>73.109999999999971</v>
      </c>
      <c r="AF547" s="24">
        <f>IF(Weekly[[#This Row],[Actual]]="","",IF(AND(Weekly[[#This Row],[XGB_P]]=Weekly[[#This Row],[Actual]],Weekly[[#This Row],[XGB_P]]=TRUE),AF546+Weekly[[#This Row],[BF H Odds]]-1,IF(AND(Weekly[[#This Row],[XGB_P]]=Weekly[[#This Row],[Actual]],Weekly[[#This Row],[XGB_P]]=FALSE),AF546+Weekly[[#This Row],[BF V Odds]]-1,AF546-1)))</f>
        <v>32.390000000000022</v>
      </c>
      <c r="AG547" s="24">
        <f>IF(Weekly[[#This Row],[Actual]]="","",IF(AND(Weekly[[#This Row],[XGB_P]]=FALSE,Weekly[[#This Row],[Actual]]=TRUE),AG546+Weekly[[#This Row],[BF H Odds]]-1,IF(AND(Weekly[[#This Row],[XGB_P]]=TRUE,Weekly[[#This Row],[Actual]]=FALSE),AG546+Weekly[[#This Row],[BF V Odds]]-1,AG546-1)))</f>
        <v>44.97999999999999</v>
      </c>
      <c r="AH547" s="24">
        <f>IF(Weekly[[#This Row],[Actual]]="","",IF(AND(Weekly[[#This Row],[QDA_P]]=Weekly[[#This Row],[Actual]],Weekly[[#This Row],[QDA_P]]=TRUE),AH546+Weekly[[#This Row],[BF H Odds]]-1,IF(AND(Weekly[[#This Row],[QDA_P]]=Weekly[[#This Row],[Actual]],Weekly[[#This Row],[QDA_P]]=FALSE),AH546+Weekly[[#This Row],[BF V Odds]]-1,AH546-1)))</f>
        <v>-11.22999999999999</v>
      </c>
      <c r="AI547" s="24">
        <f>IF(Weekly[[#This Row],[Actual]]="","",IF(AND(Weekly[[#This Row],[QDA_P]]=FALSE,Weekly[[#This Row],[Actual]]=TRUE),AI546+Weekly[[#This Row],[BF H Odds]]-1,IF(AND(Weekly[[#This Row],[QDA_P]]=TRUE,Weekly[[#This Row],[Actual]]=FALSE),AI546+Weekly[[#This Row],[BF V Odds]]-1,AI546-1)))</f>
        <v>88.59999999999998</v>
      </c>
      <c r="AJ547" s="24">
        <f>IF(Weekly[[#This Row],[Actual]]="","",IF(AND(Weekly[[#This Row],[KNC_P]]=FALSE,Weekly[[#This Row],[Actual]]=TRUE),AJ546+Weekly[[#This Row],[BF H Odds]]-1,IF(AND(Weekly[[#This Row],[KNC_P]]=TRUE,Weekly[[#This Row],[Actual]]=FALSE),AJ546+Weekly[[#This Row],[BF V Odds]]-1,AJ546-1)))</f>
        <v>67.96999999999997</v>
      </c>
      <c r="AK547" s="24">
        <f>IF(Weekly[[#This Row],[Actual]]="","",IF(AND(Weekly[[#This Row],[KNC_P]]=FALSE,Weekly[[#This Row],[Actual]]=TRUE),AK546+Weekly[[#This Row],[BF H Odds]]-1,IF(AND(Weekly[[#This Row],[KNC_P]]=TRUE,Weekly[[#This Row],[Actual]]=FALSE),AK546+Weekly[[#This Row],[BF V Odds]]-1,AK546-1)))</f>
        <v>66.869999999999962</v>
      </c>
      <c r="AL547" s="30">
        <f>IF(Weekly[[#This Row],[Actual]]="","",COUNTIF(Weekly[[#This Row],[SVC_P]:[QDA_P]],TRUE))</f>
        <v>6</v>
      </c>
      <c r="AM547" s="30">
        <f>IF(Weekly[[#This Row],[Actual]]="","",COUNTIF(Weekly[[#This Row],[SVC_P]:[QDA_P]],FALSE))</f>
        <v>1</v>
      </c>
      <c r="AN547" s="36">
        <f>IF(AND(Weekly[[#This Row],[BF V Odds]]&gt;$BO$6,Weekly[[#This Row],[BF V Odds]] &lt; $BO$7),Weekly[[#This Row],[BF V Odds]],"")</f>
        <v>3.85</v>
      </c>
      <c r="AO547" s="36" t="str">
        <f>IF(AND(Weekly[[#This Row],[BF H Odds]]&gt;$BO$6, Weekly[[#This Row],[BF H Odds]] &lt; $BO$7),Weekly[[#This Row],[BF H Odds]],"")</f>
        <v/>
      </c>
      <c r="AP547" s="37">
        <f>IF(AND(Weekly[[#This Row],[V Odds &lt;]]="",Weekly[[#This Row],[H Odds &lt;]]=""),AP546,IF(AND(Weekly[[#This Row],[H Odds &lt;]]&lt;&gt;"",Weekly[[#This Row],[SVC_P]]=TRUE,Weekly[[#This Row],[Actual]]=TRUE),AP546+Weekly[[#This Row],[H Odds &lt;]]-1,IF(AND(Weekly[[#This Row],[V Odds &lt;]]&lt;&gt;"",Weekly[[#This Row],[SVC_P]]=FALSE,Weekly[[#This Row],[Actual]]=FALSE),AP546+Weekly[[#This Row],[V Odds &lt;]]-1,IF(AND(Weekly[[#This Row],[V Odds &lt;]]&lt;&gt;"",Weekly[[#This Row],[SVC_P]]=FALSE,Weekly[[#This Row],[Actual]]=TRUE),AP546-1,IF(AND(Weekly[[#This Row],[H Odds &lt;]]&lt;&gt;"",Weekly[[#This Row],[SVC_P]]=TRUE,Weekly[[#This Row],[Actual]]=FALSE),AP546-1,AP546)))))</f>
        <v>80.88000000000001</v>
      </c>
      <c r="AQ547" s="37">
        <f>IF(AND(Weekly[[#This Row],[V Odds &lt;]]="",Weekly[[#This Row],[H Odds &lt;]]=""),AQ546,IF(AND(Weekly[[#This Row],[H Odds &lt;]]&lt;&gt;"",Weekly[[#This Row],[ADBC_P]]=TRUE,Weekly[[#This Row],[Actual]]=TRUE),AQ546+Weekly[[#This Row],[H Odds &lt;]]-1,IF(AND(Weekly[[#This Row],[V Odds &lt;]]&lt;&gt;"",Weekly[[#This Row],[ADBC_P]]=FALSE,Weekly[[#This Row],[Actual]]=FALSE),AQ546+Weekly[[#This Row],[V Odds &lt;]]-1,IF(AND(Weekly[[#This Row],[V Odds &lt;]]&lt;&gt;"",Weekly[[#This Row],[ADBC_P]]=FALSE,Weekly[[#This Row],[Actual]]=TRUE),AQ546-1,IF(AND(Weekly[[#This Row],[H Odds &lt;]]&lt;&gt;"",Weekly[[#This Row],[ADBC_P]]=TRUE,Weekly[[#This Row],[Actual]]=FALSE),AQ546-1,AQ546)))))</f>
        <v>48.53</v>
      </c>
      <c r="AR547" s="37">
        <f>IF(AND(Weekly[[#This Row],[V Odds &lt;]]="",Weekly[[#This Row],[H Odds &lt;]]=""),AR546,IF(AND(Weekly[[#This Row],[H Odds &lt;]]&lt;&gt;"",Weekly[[#This Row],[RFC_P]]=TRUE,Weekly[[#This Row],[Actual]]=TRUE),AR546+Weekly[[#This Row],[H Odds &lt;]]-1,IF(AND(Weekly[[#This Row],[V Odds &lt;]]&lt;&gt;"",Weekly[[#This Row],[RFC_P]]=FALSE,Weekly[[#This Row],[Actual]]=FALSE),AR546+Weekly[[#This Row],[V Odds &lt;]]-1,IF(AND(Weekly[[#This Row],[V Odds &lt;]]&lt;&gt;"",Weekly[[#This Row],[RFC_P]]=FALSE,Weekly[[#This Row],[Actual]]=TRUE),AR546-1,IF(AND(Weekly[[#This Row],[H Odds &lt;]]&lt;&gt;"",Weekly[[#This Row],[RFC_P]]=TRUE,Weekly[[#This Row],[Actual]]=FALSE),AR546-1,AR546)))))</f>
        <v>71.689999999999984</v>
      </c>
      <c r="AS547" s="37">
        <f>IF(AND(Weekly[[#This Row],[V Odds &lt;]]="",Weekly[[#This Row],[H Odds &lt;]]=""),AS546,IF(AND(Weekly[[#This Row],[H Odds &lt;]]&lt;&gt;"",Weekly[[#This Row],[GBC_P]]=TRUE,Weekly[[#This Row],[Actual]]=TRUE),AS546+Weekly[[#This Row],[H Odds &lt;]]-1,IF(AND(Weekly[[#This Row],[V Odds &lt;]]&lt;&gt;"",Weekly[[#This Row],[GBC_P]]=FALSE,Weekly[[#This Row],[Actual]]=FALSE),AS546+Weekly[[#This Row],[V Odds &lt;]]-1,IF(AND(Weekly[[#This Row],[V Odds &lt;]]&lt;&gt;"",Weekly[[#This Row],[GBC_P]]=FALSE,Weekly[[#This Row],[Actual]]=TRUE),AS546-1,IF(AND(Weekly[[#This Row],[H Odds &lt;]]&lt;&gt;"",Weekly[[#This Row],[GBC_P]]=TRUE,Weekly[[#This Row],[Actual]]=FALSE),AS546-1,AS546)))))</f>
        <v>59.03</v>
      </c>
      <c r="AT547" s="37">
        <f>IF(AND(Weekly[[#This Row],[V Odds &lt;]]="",Weekly[[#This Row],[H Odds &lt;]]=""),AT546,IF(AND(Weekly[[#This Row],[H Odds &lt;]]&lt;&gt;"",Weekly[[#This Row],[HGBC_P]]=TRUE,Weekly[[#This Row],[Actual]]=TRUE),AT546+Weekly[[#This Row],[H Odds &lt;]]-1,IF(AND(Weekly[[#This Row],[V Odds &lt;]]&lt;&gt;"",Weekly[[#This Row],[HGBC_P]]=FALSE,Weekly[[#This Row],[Actual]]=FALSE),AT546+Weekly[[#This Row],[V Odds &lt;]]-1,IF(AND(Weekly[[#This Row],[V Odds &lt;]]&lt;&gt;"",Weekly[[#This Row],[HGBC_P]]=FALSE,Weekly[[#This Row],[Actual]]=TRUE),AT546-1,IF(AND(Weekly[[#This Row],[H Odds &lt;]]&lt;&gt;"",Weekly[[#This Row],[HGBC_P]]=TRUE,Weekly[[#This Row],[Actual]]=FALSE),AT546-1,AT546)))))</f>
        <v>52.36</v>
      </c>
      <c r="AU547" s="37">
        <f>IF(AND(Weekly[[#This Row],[V Odds &lt;]]="",Weekly[[#This Row],[H Odds &lt;]]=""),AU546,IF(AND(Weekly[[#This Row],[H Odds &lt;]]&lt;&gt;"",Weekly[[#This Row],[XGB_P]]=TRUE,Weekly[[#This Row],[Actual]]=TRUE),AU546+Weekly[[#This Row],[H Odds &lt;]]-1,IF(AND(Weekly[[#This Row],[V Odds &lt;]]&lt;&gt;"",Weekly[[#This Row],[XGB_P]]=FALSE,Weekly[[#This Row],[Actual]]=FALSE),AU546+Weekly[[#This Row],[V Odds &lt;]]-1,IF(AND(Weekly[[#This Row],[V Odds &lt;]]&lt;&gt;"",Weekly[[#This Row],[XGB_P]]=FALSE,Weekly[[#This Row],[Actual]]=TRUE),AU546-1,IF(AND(Weekly[[#This Row],[H Odds &lt;]]&lt;&gt;"",Weekly[[#This Row],[XGB_P]]=TRUE,Weekly[[#This Row],[Actual]]=FALSE),AU546-1,AU546)))))</f>
        <v>67.010000000000005</v>
      </c>
      <c r="AV547" s="37">
        <f>IF(AND(Weekly[[#This Row],[V Odds &lt;]]="",Weekly[[#This Row],[H Odds &lt;]]=""),AV546,IF(AND(Weekly[[#This Row],[H Odds &lt;]]&lt;&gt;"",Weekly[[#This Row],[QDA_P]]=TRUE,Weekly[[#This Row],[Actual]]=TRUE),AV546+Weekly[[#This Row],[H Odds &lt;]]-1,IF(AND(Weekly[[#This Row],[V Odds &lt;]]&lt;&gt;"",Weekly[[#This Row],[QDA_P]]=FALSE,Weekly[[#This Row],[Actual]]=FALSE),AV546+Weekly[[#This Row],[V Odds &lt;]]-1,IF(AND(Weekly[[#This Row],[V Odds &lt;]]&lt;&gt;"",Weekly[[#This Row],[QDA_P]]=FALSE,Weekly[[#This Row],[Actual]]=TRUE),AV546-1,IF(AND(Weekly[[#This Row],[H Odds &lt;]]&lt;&gt;"",Weekly[[#This Row],[QDA_P]]=TRUE,Weekly[[#This Row],[Actual]]=FALSE),AV546-1,AV546)))))</f>
        <v>60.549999999999983</v>
      </c>
      <c r="AW547" s="37">
        <f>IF(AND(Weekly[[#This Row],[H Odds &lt;]]="",Weekly[[#This Row],[V Odds &lt;]]=""),AW546,IF(AND(Weekly[[#This Row],[KNC_P]]=Weekly[[#This Row],[Actual]],Weekly[[#This Row],[KNC_P]]=TRUE),AW546+Weekly[[#This Row],[BF H Odds]]-1,IF(AND(Weekly[[#This Row],[KNC_P]]=Weekly[[#This Row],[Actual]],Weekly[[#This Row],[KNC_P]]=FALSE),AW546+Weekly[[#This Row],[BF V Odds]]-1,AW546-1)))</f>
        <v>50.500000000000014</v>
      </c>
      <c r="AX547" s="37">
        <f>IF(AND(Weekly[[#This Row],[V Odds &lt;]]="",Weekly[[#This Row],[H Odds &lt;]]=""),AX546,IF(AND(Weekly[[#This Row],[V Odds &lt;]]&lt;&gt;"",Weekly[[#This Row],[FALSES]]&gt;0,Weekly[[#This Row],[Actual]]=FALSE),AX546+Weekly[[#This Row],[V Odds &lt;]]-1,IF(AND(Weekly[[#This Row],[H Odds &lt;]]&lt;&gt;"",Weekly[[#This Row],[TRUES]]&gt;0,Weekly[[#This Row],[Actual]]=TRUE),AX546+Weekly[[#This Row],[H Odds &lt;]]-1,IF(AND(Weekly[[#This Row],[V Odds &lt;]]&lt;&gt;"",Weekly[[#This Row],[FALSES]]=0),AX546,IF(AND(Weekly[[#This Row],[H Odds &lt;]]&lt;&gt;"",Weekly[[#This Row],[TRUES]]=0),AX546,AX546-1)))))</f>
        <v>104.74999999999996</v>
      </c>
      <c r="AY547" s="37">
        <f>IF(AND(Weekly[[#This Row],[V Odds &lt;]]="",Weekly[[#This Row],[H Odds &lt;]]=""),AY546,IF(AND(Weekly[[#This Row],[V Odds &lt;]]&lt;&gt;"",Weekly[[#This Row],[FALSES]]&gt;0,Weekly[[#This Row],[Actual]]=FALSE),AY546+((Weekly[[#This Row],[V Odds &lt;]]-1)*0.92),IF(AND(Weekly[[#This Row],[H Odds &lt;]]&lt;&gt;"",Weekly[[#This Row],[TRUES]]&gt;0,Weekly[[#This Row],[Actual]]=TRUE),AY546+((Weekly[[#This Row],[H Odds &lt;]]-1)*0.92),IF(AND(Weekly[[#This Row],[V Odds &lt;]]&lt;&gt;"",Weekly[[#This Row],[FALSES]]=0),AY546,IF(AND(Weekly[[#This Row],[H Odds &lt;]]&lt;&gt;"",Weekly[[#This Row],[TRUES]]=0),AY546,AY546-1)))))</f>
        <v>93.010000000000019</v>
      </c>
      <c r="AZ547" s="37">
        <f>IF(AND(Weekly[[#This Row],[V Odds &lt;]]="",Weekly[[#This Row],[H Odds &lt;]]=""),AZ546,IF(AND(Weekly[[#This Row],[V Odds &lt;]]&lt;&gt;"",Weekly[[#This Row],[Actual]]=FALSE),AZ546+Weekly[[#This Row],[V Odds &lt;]]-1,IF(AND(Weekly[[#This Row],[H Odds &lt;]]&lt;&gt;"",Weekly[[#This Row],[Actual]]=TRUE),AZ546+Weekly[[#This Row],[H Odds &lt;]]-1,AZ546-1)))</f>
        <v>95.21999999999997</v>
      </c>
      <c r="BA547" s="38">
        <f>IF(Weekly[[#This Row],[H Odds &lt;]]="",BA546,IF(AND(Weekly[[#This Row],[H Odds &lt;]]&lt;&gt;"",Weekly[[#This Row],[SVC_P]]=TRUE,Weekly[[#This Row],[Actual]]=TRUE),BA546+Weekly[[#This Row],[H Odds &lt;]]-1,IF(AND(Weekly[[#This Row],[H Odds &lt;]]&lt;&gt;"",Weekly[[#This Row],[SVC_P]]=TRUE,Weekly[[#This Row],[Actual]]=FALSE),BA546-1,BA546)))</f>
        <v>79.839999999999989</v>
      </c>
      <c r="BB547" s="38">
        <f>IF(Weekly[[#This Row],[H Odds &lt;]]="",BB546,IF(AND(Weekly[[#This Row],[H Odds &lt;]]&lt;&gt;"",Weekly[[#This Row],[ADBC_P]]=TRUE,Weekly[[#This Row],[Actual]]=TRUE),BB546+Weekly[[#This Row],[H Odds &lt;]]-1,IF(AND(Weekly[[#This Row],[H Odds &lt;]]&lt;&gt;"",Weekly[[#This Row],[ADBC_P]]=TRUE,Weekly[[#This Row],[Actual]]=FALSE),BB546-1,BB546)))</f>
        <v>49.61</v>
      </c>
      <c r="BC547" s="38">
        <f>IF(Weekly[[#This Row],[H Odds &lt;]]="",BC546,IF(AND(Weekly[[#This Row],[H Odds &lt;]]&lt;&gt;"",Weekly[[#This Row],[RFC_P]]=TRUE,Weekly[[#This Row],[Actual]]=TRUE),BC546+Weekly[[#This Row],[H Odds &lt;]]-1,IF(AND(Weekly[[#This Row],[H Odds &lt;]]&lt;&gt;"",Weekly[[#This Row],[RFC_P]]=TRUE,Weekly[[#This Row],[Actual]]=FALSE),BC546-1,BC546)))</f>
        <v>53.359999999999992</v>
      </c>
      <c r="BD547" s="38">
        <f>IF(Weekly[[#This Row],[H Odds &lt;]]="",BD546,IF(AND(Weekly[[#This Row],[H Odds &lt;]]&lt;&gt;"",Weekly[[#This Row],[GBC_P]]=TRUE,Weekly[[#This Row],[Actual]]=TRUE),BD546+Weekly[[#This Row],[H Odds &lt;]]-1,IF(AND(Weekly[[#This Row],[H Odds &lt;]]&lt;&gt;"",Weekly[[#This Row],[GBC_P]]=TRUE,Weekly[[#This Row],[Actual]]=FALSE),BD546-1,BD546)))</f>
        <v>54.360000000000007</v>
      </c>
      <c r="BE547" s="38">
        <f>IF(Weekly[[#This Row],[H Odds &lt;]]="",BE546,IF(AND(Weekly[[#This Row],[H Odds &lt;]]&lt;&gt;"",Weekly[[#This Row],[HGBC_P]]=TRUE,Weekly[[#This Row],[Actual]]=TRUE),BE546+Weekly[[#This Row],[H Odds &lt;]]-1,IF(AND(Weekly[[#This Row],[H Odds &lt;]]&lt;&gt;"",Weekly[[#This Row],[HGBC_P]]=TRUE,Weekly[[#This Row],[Actual]]=FALSE),BE546-1,BE546)))</f>
        <v>55.66</v>
      </c>
      <c r="BF547" s="38">
        <f>IF(Weekly[[#This Row],[H Odds &lt;]]="",BF546,IF(AND(Weekly[[#This Row],[H Odds &lt;]]&lt;&gt;"",Weekly[[#This Row],[XGB_P]]=TRUE,Weekly[[#This Row],[Actual]]=TRUE),BF546+Weekly[[#This Row],[H Odds &lt;]]-1,IF(AND(Weekly[[#This Row],[H Odds &lt;]]&lt;&gt;"",Weekly[[#This Row],[XGB_P]]=TRUE,Weekly[[#This Row],[Actual]]=FALSE),BF546-1,BF546)))</f>
        <v>63.33</v>
      </c>
      <c r="BG547" s="38">
        <f>IF(Weekly[[#This Row],[H Odds &lt;]]="",BG546,IF(AND(Weekly[[#This Row],[H Odds &lt;]]&lt;&gt;"",Weekly[[#This Row],[QDA_P]]=TRUE,Weekly[[#This Row],[Actual]]=TRUE),BG546+Weekly[[#This Row],[H Odds &lt;]]-1,IF(AND(Weekly[[#This Row],[H Odds &lt;]]&lt;&gt;"",Weekly[[#This Row],[QDA_P]]=TRUE,Weekly[[#This Row],[Actual]]=FALSE),BG546-1,BG546)))</f>
        <v>49.679999999999993</v>
      </c>
      <c r="BH547" s="38">
        <f>IF(Weekly[[#This Row],[H Odds &lt;]]="",BH546,IF(AND(Weekly[[#This Row],[H Odds &lt;]]&lt;&gt;"",Weekly[[#This Row],[KNC_P]]=TRUE,Weekly[[#This Row],[Actual]]=TRUE),BH546+Weekly[[#This Row],[H Odds &lt;]]-1,IF(AND(Weekly[[#This Row],[H Odds &lt;]]&lt;&gt;"",Weekly[[#This Row],[KNC_P]]=TRUE,Weekly[[#This Row],[Actual]]=FALSE),BH546-1,BH546)))</f>
        <v>55.699999999999996</v>
      </c>
      <c r="BI547" s="38">
        <f>IF(Weekly[[#This Row],[H Odds &lt;]]="",BI546,IF(AND(Weekly[[#This Row],[H Odds &lt;]]&lt;&gt;"",Weekly[[#This Row],[TRUES]]&gt;0,Weekly[[#This Row],[Actual]]=TRUE),BI546+Weekly[[#This Row],[H Odds &lt;]]-1,IF(AND(Weekly[[#This Row],[H Odds &lt;]]&lt;&gt;"",Weekly[[#This Row],[TRUES]]=0),BI546,BI546-1)))</f>
        <v>77.839999999999989</v>
      </c>
      <c r="BJ547" s="38">
        <f>IF(Weekly[[#This Row],[H Odds &lt;]]="",BJ546,IF(AND(Weekly[[#This Row],[H Odds &lt;]]&lt;&gt;"",Weekly[[#This Row],[Actual]]=TRUE),BJ546+Weekly[[#This Row],[H Odds &lt;]]-1,IF(AND(Weekly[[#This Row],[H Odds &lt;]]&lt;&gt;"",Weekly[[#This Row],[Actual]]=FALSE),BJ546-1,BJ546)))</f>
        <v>79.739999999999995</v>
      </c>
      <c r="BK547" s="58">
        <f>IF(AND(Weekly[[#This Row],[TRUES]]&gt;4,Weekly[[#This Row],[Actual]]=TRUE),BK546+Weekly[[#This Row],[BF H Odds]]-1,IF(AND(Weekly[[#This Row],[FALSES]]&gt;4,Weekly[[#This Row],[Actual]]=FALSE),BK546+Weekly[[#This Row],[BF V Odds]]-1,IF(AND(Weekly[[#This Row],[TRUES]]&gt;4,Weekly[[#This Row],[Actual]]=FALSE),BK546-1,IF(AND(Weekly[[#This Row],[FALSES]]&gt;4,Weekly[[#This Row],[Actual]]=TRUE),BK546-1,BK546))))</f>
        <v>0.16000000000002923</v>
      </c>
      <c r="BL547" s="58">
        <f>IF(AND(Weekly[[#This Row],[TRUES]]&gt;5,Weekly[[#This Row],[Actual]]=TRUE),BL546+Weekly[[#This Row],[BF H Odds]]-1,IF(AND(Weekly[[#This Row],[FALSES]]&gt;5,Weekly[[#This Row],[Actual]]=FALSE),BL546+Weekly[[#This Row],[BF V Odds]]-1,IF(AND(Weekly[[#This Row],[TRUES]]&gt;5,Weekly[[#This Row],[Actual]]=FALSE),BL546-1,IF(AND(Weekly[[#This Row],[FALSES]]&gt;5,Weekly[[#This Row],[Actual]]=TRUE),BL546-1,BL546))))</f>
        <v>6.23000000000002</v>
      </c>
      <c r="BM547" s="58">
        <f>IF(AND(Weekly[[#This Row],[TRUES]]&gt;6,Weekly[[#This Row],[Actual]]=TRUE),BM546+Weekly[[#This Row],[BF H Odds]]-1,IF(AND(Weekly[[#This Row],[FALSES]]&gt;6,Weekly[[#This Row],[Actual]]=FALSE),BM546+Weekly[[#This Row],[BF V Odds]]-1,IF(AND(Weekly[[#This Row],[TRUES]]&gt;6,Weekly[[#This Row],[Actual]]=FALSE),BM546-1,IF(AND(Weekly[[#This Row],[FALSES]]&gt;6,Weekly[[#This Row],[Actual]]=TRUE),BM546-1,BM546))))</f>
        <v>39.200000000000017</v>
      </c>
    </row>
    <row r="548" spans="1:65" x14ac:dyDescent="0.25">
      <c r="A548" s="34"/>
      <c r="B548" s="10">
        <v>44312</v>
      </c>
      <c r="C548" s="17" t="s">
        <v>10</v>
      </c>
      <c r="D548" s="15" t="s">
        <v>24</v>
      </c>
      <c r="E548" t="b">
        <v>1</v>
      </c>
      <c r="F548" t="b">
        <v>1</v>
      </c>
      <c r="G548" t="b">
        <v>1</v>
      </c>
      <c r="H548" t="b">
        <v>1</v>
      </c>
      <c r="I548" t="b">
        <v>1</v>
      </c>
      <c r="J548" t="b">
        <v>1</v>
      </c>
      <c r="K548" t="b">
        <v>1</v>
      </c>
      <c r="L548" t="b">
        <v>1</v>
      </c>
      <c r="O548" t="str">
        <f>IF(Weekly[[#This Row],[H/V]]="H",Weekly[[#This Row],[BF H Odds]],IF(Weekly[[#This Row],[H/V]]="V",Weekly[[#This Row],[BF V Odds]],""))</f>
        <v/>
      </c>
      <c r="P548" t="b">
        <v>1</v>
      </c>
      <c r="R548" s="35">
        <f>IFERROR(IF(Weekly[[#This Row],[Won Bet?]]="yes",R547+(Weekly[[#This Row],[BF Odds]]*Weekly[[#This Row],[BF Stake]])-Weekly[[#This Row],[BF Stake]],R547-Weekly[[#This Row],[BF Stake]]),R547)</f>
        <v>1105.9705000000001</v>
      </c>
      <c r="S548" s="35">
        <f>IFERROR(IF(Weekly[[#This Row],[Won Bet?]]="yes",S547+(((Weekly[[#This Row],[BF Odds]]*Weekly[[#This Row],[BF Stake]])-Weekly[[#This Row],[BF Stake]])*0.95),S547-Weekly[[#This Row],[BF Stake]]),S547)</f>
        <v>1029.2350900000001</v>
      </c>
      <c r="T548">
        <v>1.59</v>
      </c>
      <c r="U548">
        <v>2.66</v>
      </c>
      <c r="V548" s="24">
        <f>IF(Weekly[[#This Row],[Actual]]="","",IF(AND(Weekly[[#This Row],[SVC_P]]=Weekly[[#This Row],[Actual]],Weekly[[#This Row],[SVC_P]]=TRUE),V547+Weekly[[#This Row],[BF H Odds]]-1,IF(AND(Weekly[[#This Row],[SVC_P]]=Weekly[[#This Row],[Actual]],Weekly[[#This Row],[SVC_P]]=FALSE),V547+Weekly[[#This Row],[BF V Odds]]-1,V547-1)))</f>
        <v>52.530000000000058</v>
      </c>
      <c r="W548" s="24">
        <f>IF(Weekly[[#This Row],[Actual]]="","",IF(AND(Weekly[[#This Row],[SVC_P]]=FALSE,Weekly[[#This Row],[Actual]]=TRUE),W547+Weekly[[#This Row],[BF H Odds]]-1,IF(AND(Weekly[[#This Row],[SVC_P]]=TRUE,Weekly[[#This Row],[Actual]]=FALSE,),W547+Weekly[[#This Row],[BF V Odds]]-1,W547-1)))</f>
        <v>-456.84000000000003</v>
      </c>
      <c r="X548" s="24">
        <f>IF(Weekly[[#This Row],[Actual]]="","",IF(AND(Weekly[[#This Row],[ADBC_P]]=Weekly[[#This Row],[Actual]],Weekly[[#This Row],[ADBC_P]]=TRUE),X547+Weekly[[#This Row],[BF H Odds]]-1,IF(AND(Weekly[[#This Row],[ADBC_P]]=Weekly[[#This Row],[Actual]],Weekly[[#This Row],[ADBC_P]]=FALSE),X547+Weekly[[#This Row],[BF V Odds]]-1,X547-1)))</f>
        <v>6.81000000000002</v>
      </c>
      <c r="Y548" s="24">
        <f>IF(Weekly[[#This Row],[Actual]]="","",IF(AND(Weekly[[#This Row],[ADBC_P]]=FALSE,Weekly[[#This Row],[Actual]]=TRUE),Y547+Weekly[[#This Row],[BF H Odds]]-1,IF(AND(Weekly[[#This Row],[ADBC_P]]=TRUE,Weekly[[#This Row],[Actual]]=FALSE),Y547+Weekly[[#This Row],[BF V Odds]]-1,Y547-1)))</f>
        <v>71.219999999999985</v>
      </c>
      <c r="Z548" s="24">
        <f>IF(Weekly[[#This Row],[Actual]]="","",IF(AND(Weekly[[#This Row],[RFC_P]]=Weekly[[#This Row],[Actual]],Weekly[[#This Row],[RFC_P]]=TRUE),Z547+Weekly[[#This Row],[BF H Odds]]-1,IF(AND(Weekly[[#This Row],[RFC_P]]=Weekly[[#This Row],[Actual]],Weekly[[#This Row],[RFC_P]]=FALSE),Z547+Weekly[[#This Row],[BF V Odds]]-1,Z547-1)))</f>
        <v>31.450000000000003</v>
      </c>
      <c r="AA548" s="24">
        <f>IF(Weekly[[#This Row],[Actual]]="","",IF(AND(Weekly[[#This Row],[RFC_P]]=FALSE,Weekly[[#This Row],[Actual]]=TRUE),AA547+Weekly[[#This Row],[BF H Odds]]-1,IF(AND(Weekly[[#This Row],[RFC_P]]=TRUE,Weekly[[#This Row],[Actual]]=FALSE),AA547+Weekly[[#This Row],[BF V Odds]]-1,AA547-1)))</f>
        <v>46.57999999999997</v>
      </c>
      <c r="AB548" s="24">
        <f>IF(Weekly[[#This Row],[Actual]]="","",IF(AND(Weekly[[#This Row],[GBC_P]]=Weekly[[#This Row],[Actual]],Weekly[[#This Row],[GBC_P]]=TRUE),AB547+Weekly[[#This Row],[BF H Odds]]-1,IF(AND(Weekly[[#This Row],[GBC_P]]=Weekly[[#This Row],[Actual]],Weekly[[#This Row],[GBC_P]]=FALSE),AB547+Weekly[[#This Row],[BF V Odds]]-1,AB547-1)))</f>
        <v>6.2100000000000053</v>
      </c>
      <c r="AC548" s="24">
        <f>IF(Weekly[[#This Row],[Actual]]="","",IF(AND(Weekly[[#This Row],[GBC_P]]=FALSE,Weekly[[#This Row],[Actual]]=TRUE),AC547+Weekly[[#This Row],[BF H Odds]]-1,IF(AND(Weekly[[#This Row],[GBC_P]]=TRUE,Weekly[[#This Row],[Actual]]=FALSE),AC547+Weekly[[#This Row],[BF V Odds]]-1,AC547-1)))</f>
        <v>71.819999999999951</v>
      </c>
      <c r="AD548" s="24">
        <f>IF(Weekly[[#This Row],[Actual]]="","",IF(AND(Weekly[[#This Row],[HGBC_P]]=Weekly[[#This Row],[Actual]],Weekly[[#This Row],[HGBC_P]]=TRUE),AD547+Weekly[[#This Row],[BF H Odds]]-1,IF(AND(Weekly[[#This Row],[HGBC_P]]=Weekly[[#This Row],[Actual]],Weekly[[#This Row],[HGBC_P]]=FALSE),AD547+Weekly[[#This Row],[BF V Odds]]-1,AD547-1)))</f>
        <v>5.9200000000000248</v>
      </c>
      <c r="AE548" s="24">
        <f>IF(Weekly[[#This Row],[Actual]]="","",IF(AND(Weekly[[#This Row],[HGBC_P]]=FALSE,Weekly[[#This Row],[Actual]]=TRUE),AE547+Weekly[[#This Row],[BF H Odds]]-1,IF(AND(Weekly[[#This Row],[HGBC_P]]=TRUE,Weekly[[#This Row],[Actual]]=FALSE),AE547+Weekly[[#This Row],[BF V Odds]]-1,AE547-1)))</f>
        <v>72.109999999999971</v>
      </c>
      <c r="AF548" s="24">
        <f>IF(Weekly[[#This Row],[Actual]]="","",IF(AND(Weekly[[#This Row],[XGB_P]]=Weekly[[#This Row],[Actual]],Weekly[[#This Row],[XGB_P]]=TRUE),AF547+Weekly[[#This Row],[BF H Odds]]-1,IF(AND(Weekly[[#This Row],[XGB_P]]=Weekly[[#This Row],[Actual]],Weekly[[#This Row],[XGB_P]]=FALSE),AF547+Weekly[[#This Row],[BF V Odds]]-1,AF547-1)))</f>
        <v>34.050000000000026</v>
      </c>
      <c r="AG548" s="24">
        <f>IF(Weekly[[#This Row],[Actual]]="","",IF(AND(Weekly[[#This Row],[XGB_P]]=FALSE,Weekly[[#This Row],[Actual]]=TRUE),AG547+Weekly[[#This Row],[BF H Odds]]-1,IF(AND(Weekly[[#This Row],[XGB_P]]=TRUE,Weekly[[#This Row],[Actual]]=FALSE),AG547+Weekly[[#This Row],[BF V Odds]]-1,AG547-1)))</f>
        <v>43.97999999999999</v>
      </c>
      <c r="AH548" s="24">
        <f>IF(Weekly[[#This Row],[Actual]]="","",IF(AND(Weekly[[#This Row],[QDA_P]]=Weekly[[#This Row],[Actual]],Weekly[[#This Row],[QDA_P]]=TRUE),AH547+Weekly[[#This Row],[BF H Odds]]-1,IF(AND(Weekly[[#This Row],[QDA_P]]=Weekly[[#This Row],[Actual]],Weekly[[#This Row],[QDA_P]]=FALSE),AH547+Weekly[[#This Row],[BF V Odds]]-1,AH547-1)))</f>
        <v>-9.5699999999999896</v>
      </c>
      <c r="AI548" s="24">
        <f>IF(Weekly[[#This Row],[Actual]]="","",IF(AND(Weekly[[#This Row],[QDA_P]]=FALSE,Weekly[[#This Row],[Actual]]=TRUE),AI547+Weekly[[#This Row],[BF H Odds]]-1,IF(AND(Weekly[[#This Row],[QDA_P]]=TRUE,Weekly[[#This Row],[Actual]]=FALSE),AI547+Weekly[[#This Row],[BF V Odds]]-1,AI547-1)))</f>
        <v>87.59999999999998</v>
      </c>
      <c r="AJ548" s="24">
        <f>IF(Weekly[[#This Row],[Actual]]="","",IF(AND(Weekly[[#This Row],[KNC_P]]=FALSE,Weekly[[#This Row],[Actual]]=TRUE),AJ547+Weekly[[#This Row],[BF H Odds]]-1,IF(AND(Weekly[[#This Row],[KNC_P]]=TRUE,Weekly[[#This Row],[Actual]]=FALSE),AJ547+Weekly[[#This Row],[BF V Odds]]-1,AJ547-1)))</f>
        <v>66.96999999999997</v>
      </c>
      <c r="AK548" s="24">
        <f>IF(Weekly[[#This Row],[Actual]]="","",IF(AND(Weekly[[#This Row],[KNC_P]]=FALSE,Weekly[[#This Row],[Actual]]=TRUE),AK547+Weekly[[#This Row],[BF H Odds]]-1,IF(AND(Weekly[[#This Row],[KNC_P]]=TRUE,Weekly[[#This Row],[Actual]]=FALSE),AK547+Weekly[[#This Row],[BF V Odds]]-1,AK547-1)))</f>
        <v>65.869999999999962</v>
      </c>
      <c r="AL548" s="30">
        <f>IF(Weekly[[#This Row],[Actual]]="","",COUNTIF(Weekly[[#This Row],[SVC_P]:[QDA_P]],TRUE))</f>
        <v>7</v>
      </c>
      <c r="AM548" s="30">
        <f>IF(Weekly[[#This Row],[Actual]]="","",COUNTIF(Weekly[[#This Row],[SVC_P]:[QDA_P]],FALSE))</f>
        <v>0</v>
      </c>
      <c r="AN548" s="36" t="str">
        <f>IF(AND(Weekly[[#This Row],[BF V Odds]]&gt;$BO$6,Weekly[[#This Row],[BF V Odds]] &lt; $BO$7),Weekly[[#This Row],[BF V Odds]],"")</f>
        <v/>
      </c>
      <c r="AO548" s="36" t="str">
        <f>IF(AND(Weekly[[#This Row],[BF H Odds]]&gt;$BO$6, Weekly[[#This Row],[BF H Odds]] &lt; $BO$7),Weekly[[#This Row],[BF H Odds]],"")</f>
        <v/>
      </c>
      <c r="AP548" s="37">
        <f>IF(AND(Weekly[[#This Row],[V Odds &lt;]]="",Weekly[[#This Row],[H Odds &lt;]]=""),AP547,IF(AND(Weekly[[#This Row],[H Odds &lt;]]&lt;&gt;"",Weekly[[#This Row],[SVC_P]]=TRUE,Weekly[[#This Row],[Actual]]=TRUE),AP547+Weekly[[#This Row],[H Odds &lt;]]-1,IF(AND(Weekly[[#This Row],[V Odds &lt;]]&lt;&gt;"",Weekly[[#This Row],[SVC_P]]=FALSE,Weekly[[#This Row],[Actual]]=FALSE),AP547+Weekly[[#This Row],[V Odds &lt;]]-1,IF(AND(Weekly[[#This Row],[V Odds &lt;]]&lt;&gt;"",Weekly[[#This Row],[SVC_P]]=FALSE,Weekly[[#This Row],[Actual]]=TRUE),AP547-1,IF(AND(Weekly[[#This Row],[H Odds &lt;]]&lt;&gt;"",Weekly[[#This Row],[SVC_P]]=TRUE,Weekly[[#This Row],[Actual]]=FALSE),AP547-1,AP547)))))</f>
        <v>80.88000000000001</v>
      </c>
      <c r="AQ548" s="37">
        <f>IF(AND(Weekly[[#This Row],[V Odds &lt;]]="",Weekly[[#This Row],[H Odds &lt;]]=""),AQ547,IF(AND(Weekly[[#This Row],[H Odds &lt;]]&lt;&gt;"",Weekly[[#This Row],[ADBC_P]]=TRUE,Weekly[[#This Row],[Actual]]=TRUE),AQ547+Weekly[[#This Row],[H Odds &lt;]]-1,IF(AND(Weekly[[#This Row],[V Odds &lt;]]&lt;&gt;"",Weekly[[#This Row],[ADBC_P]]=FALSE,Weekly[[#This Row],[Actual]]=FALSE),AQ547+Weekly[[#This Row],[V Odds &lt;]]-1,IF(AND(Weekly[[#This Row],[V Odds &lt;]]&lt;&gt;"",Weekly[[#This Row],[ADBC_P]]=FALSE,Weekly[[#This Row],[Actual]]=TRUE),AQ547-1,IF(AND(Weekly[[#This Row],[H Odds &lt;]]&lt;&gt;"",Weekly[[#This Row],[ADBC_P]]=TRUE,Weekly[[#This Row],[Actual]]=FALSE),AQ547-1,AQ547)))))</f>
        <v>48.53</v>
      </c>
      <c r="AR548" s="37">
        <f>IF(AND(Weekly[[#This Row],[V Odds &lt;]]="",Weekly[[#This Row],[H Odds &lt;]]=""),AR547,IF(AND(Weekly[[#This Row],[H Odds &lt;]]&lt;&gt;"",Weekly[[#This Row],[RFC_P]]=TRUE,Weekly[[#This Row],[Actual]]=TRUE),AR547+Weekly[[#This Row],[H Odds &lt;]]-1,IF(AND(Weekly[[#This Row],[V Odds &lt;]]&lt;&gt;"",Weekly[[#This Row],[RFC_P]]=FALSE,Weekly[[#This Row],[Actual]]=FALSE),AR547+Weekly[[#This Row],[V Odds &lt;]]-1,IF(AND(Weekly[[#This Row],[V Odds &lt;]]&lt;&gt;"",Weekly[[#This Row],[RFC_P]]=FALSE,Weekly[[#This Row],[Actual]]=TRUE),AR547-1,IF(AND(Weekly[[#This Row],[H Odds &lt;]]&lt;&gt;"",Weekly[[#This Row],[RFC_P]]=TRUE,Weekly[[#This Row],[Actual]]=FALSE),AR547-1,AR547)))))</f>
        <v>71.689999999999984</v>
      </c>
      <c r="AS548" s="37">
        <f>IF(AND(Weekly[[#This Row],[V Odds &lt;]]="",Weekly[[#This Row],[H Odds &lt;]]=""),AS547,IF(AND(Weekly[[#This Row],[H Odds &lt;]]&lt;&gt;"",Weekly[[#This Row],[GBC_P]]=TRUE,Weekly[[#This Row],[Actual]]=TRUE),AS547+Weekly[[#This Row],[H Odds &lt;]]-1,IF(AND(Weekly[[#This Row],[V Odds &lt;]]&lt;&gt;"",Weekly[[#This Row],[GBC_P]]=FALSE,Weekly[[#This Row],[Actual]]=FALSE),AS547+Weekly[[#This Row],[V Odds &lt;]]-1,IF(AND(Weekly[[#This Row],[V Odds &lt;]]&lt;&gt;"",Weekly[[#This Row],[GBC_P]]=FALSE,Weekly[[#This Row],[Actual]]=TRUE),AS547-1,IF(AND(Weekly[[#This Row],[H Odds &lt;]]&lt;&gt;"",Weekly[[#This Row],[GBC_P]]=TRUE,Weekly[[#This Row],[Actual]]=FALSE),AS547-1,AS547)))))</f>
        <v>59.03</v>
      </c>
      <c r="AT548" s="37">
        <f>IF(AND(Weekly[[#This Row],[V Odds &lt;]]="",Weekly[[#This Row],[H Odds &lt;]]=""),AT547,IF(AND(Weekly[[#This Row],[H Odds &lt;]]&lt;&gt;"",Weekly[[#This Row],[HGBC_P]]=TRUE,Weekly[[#This Row],[Actual]]=TRUE),AT547+Weekly[[#This Row],[H Odds &lt;]]-1,IF(AND(Weekly[[#This Row],[V Odds &lt;]]&lt;&gt;"",Weekly[[#This Row],[HGBC_P]]=FALSE,Weekly[[#This Row],[Actual]]=FALSE),AT547+Weekly[[#This Row],[V Odds &lt;]]-1,IF(AND(Weekly[[#This Row],[V Odds &lt;]]&lt;&gt;"",Weekly[[#This Row],[HGBC_P]]=FALSE,Weekly[[#This Row],[Actual]]=TRUE),AT547-1,IF(AND(Weekly[[#This Row],[H Odds &lt;]]&lt;&gt;"",Weekly[[#This Row],[HGBC_P]]=TRUE,Weekly[[#This Row],[Actual]]=FALSE),AT547-1,AT547)))))</f>
        <v>52.36</v>
      </c>
      <c r="AU548" s="37">
        <f>IF(AND(Weekly[[#This Row],[V Odds &lt;]]="",Weekly[[#This Row],[H Odds &lt;]]=""),AU547,IF(AND(Weekly[[#This Row],[H Odds &lt;]]&lt;&gt;"",Weekly[[#This Row],[XGB_P]]=TRUE,Weekly[[#This Row],[Actual]]=TRUE),AU547+Weekly[[#This Row],[H Odds &lt;]]-1,IF(AND(Weekly[[#This Row],[V Odds &lt;]]&lt;&gt;"",Weekly[[#This Row],[XGB_P]]=FALSE,Weekly[[#This Row],[Actual]]=FALSE),AU547+Weekly[[#This Row],[V Odds &lt;]]-1,IF(AND(Weekly[[#This Row],[V Odds &lt;]]&lt;&gt;"",Weekly[[#This Row],[XGB_P]]=FALSE,Weekly[[#This Row],[Actual]]=TRUE),AU547-1,IF(AND(Weekly[[#This Row],[H Odds &lt;]]&lt;&gt;"",Weekly[[#This Row],[XGB_P]]=TRUE,Weekly[[#This Row],[Actual]]=FALSE),AU547-1,AU547)))))</f>
        <v>67.010000000000005</v>
      </c>
      <c r="AV548" s="37">
        <f>IF(AND(Weekly[[#This Row],[V Odds &lt;]]="",Weekly[[#This Row],[H Odds &lt;]]=""),AV547,IF(AND(Weekly[[#This Row],[H Odds &lt;]]&lt;&gt;"",Weekly[[#This Row],[QDA_P]]=TRUE,Weekly[[#This Row],[Actual]]=TRUE),AV547+Weekly[[#This Row],[H Odds &lt;]]-1,IF(AND(Weekly[[#This Row],[V Odds &lt;]]&lt;&gt;"",Weekly[[#This Row],[QDA_P]]=FALSE,Weekly[[#This Row],[Actual]]=FALSE),AV547+Weekly[[#This Row],[V Odds &lt;]]-1,IF(AND(Weekly[[#This Row],[V Odds &lt;]]&lt;&gt;"",Weekly[[#This Row],[QDA_P]]=FALSE,Weekly[[#This Row],[Actual]]=TRUE),AV547-1,IF(AND(Weekly[[#This Row],[H Odds &lt;]]&lt;&gt;"",Weekly[[#This Row],[QDA_P]]=TRUE,Weekly[[#This Row],[Actual]]=FALSE),AV547-1,AV547)))))</f>
        <v>60.549999999999983</v>
      </c>
      <c r="AW548" s="37">
        <f>IF(AND(Weekly[[#This Row],[H Odds &lt;]]="",Weekly[[#This Row],[V Odds &lt;]]=""),AW547,IF(AND(Weekly[[#This Row],[KNC_P]]=Weekly[[#This Row],[Actual]],Weekly[[#This Row],[KNC_P]]=TRUE),AW547+Weekly[[#This Row],[BF H Odds]]-1,IF(AND(Weekly[[#This Row],[KNC_P]]=Weekly[[#This Row],[Actual]],Weekly[[#This Row],[KNC_P]]=FALSE),AW547+Weekly[[#This Row],[BF V Odds]]-1,AW547-1)))</f>
        <v>50.500000000000014</v>
      </c>
      <c r="AX548" s="37">
        <f>IF(AND(Weekly[[#This Row],[V Odds &lt;]]="",Weekly[[#This Row],[H Odds &lt;]]=""),AX547,IF(AND(Weekly[[#This Row],[V Odds &lt;]]&lt;&gt;"",Weekly[[#This Row],[FALSES]]&gt;0,Weekly[[#This Row],[Actual]]=FALSE),AX547+Weekly[[#This Row],[V Odds &lt;]]-1,IF(AND(Weekly[[#This Row],[H Odds &lt;]]&lt;&gt;"",Weekly[[#This Row],[TRUES]]&gt;0,Weekly[[#This Row],[Actual]]=TRUE),AX547+Weekly[[#This Row],[H Odds &lt;]]-1,IF(AND(Weekly[[#This Row],[V Odds &lt;]]&lt;&gt;"",Weekly[[#This Row],[FALSES]]=0),AX547,IF(AND(Weekly[[#This Row],[H Odds &lt;]]&lt;&gt;"",Weekly[[#This Row],[TRUES]]=0),AX547,AX547-1)))))</f>
        <v>104.74999999999996</v>
      </c>
      <c r="AY548" s="37">
        <f>IF(AND(Weekly[[#This Row],[V Odds &lt;]]="",Weekly[[#This Row],[H Odds &lt;]]=""),AY547,IF(AND(Weekly[[#This Row],[V Odds &lt;]]&lt;&gt;"",Weekly[[#This Row],[FALSES]]&gt;0,Weekly[[#This Row],[Actual]]=FALSE),AY547+((Weekly[[#This Row],[V Odds &lt;]]-1)*0.92),IF(AND(Weekly[[#This Row],[H Odds &lt;]]&lt;&gt;"",Weekly[[#This Row],[TRUES]]&gt;0,Weekly[[#This Row],[Actual]]=TRUE),AY547+((Weekly[[#This Row],[H Odds &lt;]]-1)*0.92),IF(AND(Weekly[[#This Row],[V Odds &lt;]]&lt;&gt;"",Weekly[[#This Row],[FALSES]]=0),AY547,IF(AND(Weekly[[#This Row],[H Odds &lt;]]&lt;&gt;"",Weekly[[#This Row],[TRUES]]=0),AY547,AY547-1)))))</f>
        <v>93.010000000000019</v>
      </c>
      <c r="AZ548" s="37">
        <f>IF(AND(Weekly[[#This Row],[V Odds &lt;]]="",Weekly[[#This Row],[H Odds &lt;]]=""),AZ547,IF(AND(Weekly[[#This Row],[V Odds &lt;]]&lt;&gt;"",Weekly[[#This Row],[Actual]]=FALSE),AZ547+Weekly[[#This Row],[V Odds &lt;]]-1,IF(AND(Weekly[[#This Row],[H Odds &lt;]]&lt;&gt;"",Weekly[[#This Row],[Actual]]=TRUE),AZ547+Weekly[[#This Row],[H Odds &lt;]]-1,AZ547-1)))</f>
        <v>95.21999999999997</v>
      </c>
      <c r="BA548" s="38">
        <f>IF(Weekly[[#This Row],[H Odds &lt;]]="",BA547,IF(AND(Weekly[[#This Row],[H Odds &lt;]]&lt;&gt;"",Weekly[[#This Row],[SVC_P]]=TRUE,Weekly[[#This Row],[Actual]]=TRUE),BA547+Weekly[[#This Row],[H Odds &lt;]]-1,IF(AND(Weekly[[#This Row],[H Odds &lt;]]&lt;&gt;"",Weekly[[#This Row],[SVC_P]]=TRUE,Weekly[[#This Row],[Actual]]=FALSE),BA547-1,BA547)))</f>
        <v>79.839999999999989</v>
      </c>
      <c r="BB548" s="38">
        <f>IF(Weekly[[#This Row],[H Odds &lt;]]="",BB547,IF(AND(Weekly[[#This Row],[H Odds &lt;]]&lt;&gt;"",Weekly[[#This Row],[ADBC_P]]=TRUE,Weekly[[#This Row],[Actual]]=TRUE),BB547+Weekly[[#This Row],[H Odds &lt;]]-1,IF(AND(Weekly[[#This Row],[H Odds &lt;]]&lt;&gt;"",Weekly[[#This Row],[ADBC_P]]=TRUE,Weekly[[#This Row],[Actual]]=FALSE),BB547-1,BB547)))</f>
        <v>49.61</v>
      </c>
      <c r="BC548" s="38">
        <f>IF(Weekly[[#This Row],[H Odds &lt;]]="",BC547,IF(AND(Weekly[[#This Row],[H Odds &lt;]]&lt;&gt;"",Weekly[[#This Row],[RFC_P]]=TRUE,Weekly[[#This Row],[Actual]]=TRUE),BC547+Weekly[[#This Row],[H Odds &lt;]]-1,IF(AND(Weekly[[#This Row],[H Odds &lt;]]&lt;&gt;"",Weekly[[#This Row],[RFC_P]]=TRUE,Weekly[[#This Row],[Actual]]=FALSE),BC547-1,BC547)))</f>
        <v>53.359999999999992</v>
      </c>
      <c r="BD548" s="38">
        <f>IF(Weekly[[#This Row],[H Odds &lt;]]="",BD547,IF(AND(Weekly[[#This Row],[H Odds &lt;]]&lt;&gt;"",Weekly[[#This Row],[GBC_P]]=TRUE,Weekly[[#This Row],[Actual]]=TRUE),BD547+Weekly[[#This Row],[H Odds &lt;]]-1,IF(AND(Weekly[[#This Row],[H Odds &lt;]]&lt;&gt;"",Weekly[[#This Row],[GBC_P]]=TRUE,Weekly[[#This Row],[Actual]]=FALSE),BD547-1,BD547)))</f>
        <v>54.360000000000007</v>
      </c>
      <c r="BE548" s="38">
        <f>IF(Weekly[[#This Row],[H Odds &lt;]]="",BE547,IF(AND(Weekly[[#This Row],[H Odds &lt;]]&lt;&gt;"",Weekly[[#This Row],[HGBC_P]]=TRUE,Weekly[[#This Row],[Actual]]=TRUE),BE547+Weekly[[#This Row],[H Odds &lt;]]-1,IF(AND(Weekly[[#This Row],[H Odds &lt;]]&lt;&gt;"",Weekly[[#This Row],[HGBC_P]]=TRUE,Weekly[[#This Row],[Actual]]=FALSE),BE547-1,BE547)))</f>
        <v>55.66</v>
      </c>
      <c r="BF548" s="38">
        <f>IF(Weekly[[#This Row],[H Odds &lt;]]="",BF547,IF(AND(Weekly[[#This Row],[H Odds &lt;]]&lt;&gt;"",Weekly[[#This Row],[XGB_P]]=TRUE,Weekly[[#This Row],[Actual]]=TRUE),BF547+Weekly[[#This Row],[H Odds &lt;]]-1,IF(AND(Weekly[[#This Row],[H Odds &lt;]]&lt;&gt;"",Weekly[[#This Row],[XGB_P]]=TRUE,Weekly[[#This Row],[Actual]]=FALSE),BF547-1,BF547)))</f>
        <v>63.33</v>
      </c>
      <c r="BG548" s="38">
        <f>IF(Weekly[[#This Row],[H Odds &lt;]]="",BG547,IF(AND(Weekly[[#This Row],[H Odds &lt;]]&lt;&gt;"",Weekly[[#This Row],[QDA_P]]=TRUE,Weekly[[#This Row],[Actual]]=TRUE),BG547+Weekly[[#This Row],[H Odds &lt;]]-1,IF(AND(Weekly[[#This Row],[H Odds &lt;]]&lt;&gt;"",Weekly[[#This Row],[QDA_P]]=TRUE,Weekly[[#This Row],[Actual]]=FALSE),BG547-1,BG547)))</f>
        <v>49.679999999999993</v>
      </c>
      <c r="BH548" s="38">
        <f>IF(Weekly[[#This Row],[H Odds &lt;]]="",BH547,IF(AND(Weekly[[#This Row],[H Odds &lt;]]&lt;&gt;"",Weekly[[#This Row],[KNC_P]]=TRUE,Weekly[[#This Row],[Actual]]=TRUE),BH547+Weekly[[#This Row],[H Odds &lt;]]-1,IF(AND(Weekly[[#This Row],[H Odds &lt;]]&lt;&gt;"",Weekly[[#This Row],[KNC_P]]=TRUE,Weekly[[#This Row],[Actual]]=FALSE),BH547-1,BH547)))</f>
        <v>55.699999999999996</v>
      </c>
      <c r="BI548" s="38">
        <f>IF(Weekly[[#This Row],[H Odds &lt;]]="",BI547,IF(AND(Weekly[[#This Row],[H Odds &lt;]]&lt;&gt;"",Weekly[[#This Row],[TRUES]]&gt;0,Weekly[[#This Row],[Actual]]=TRUE),BI547+Weekly[[#This Row],[H Odds &lt;]]-1,IF(AND(Weekly[[#This Row],[H Odds &lt;]]&lt;&gt;"",Weekly[[#This Row],[TRUES]]=0),BI547,BI547-1)))</f>
        <v>77.839999999999989</v>
      </c>
      <c r="BJ548" s="38">
        <f>IF(Weekly[[#This Row],[H Odds &lt;]]="",BJ547,IF(AND(Weekly[[#This Row],[H Odds &lt;]]&lt;&gt;"",Weekly[[#This Row],[Actual]]=TRUE),BJ547+Weekly[[#This Row],[H Odds &lt;]]-1,IF(AND(Weekly[[#This Row],[H Odds &lt;]]&lt;&gt;"",Weekly[[#This Row],[Actual]]=FALSE),BJ547-1,BJ547)))</f>
        <v>79.739999999999995</v>
      </c>
      <c r="BK548" s="58">
        <f>IF(AND(Weekly[[#This Row],[TRUES]]&gt;4,Weekly[[#This Row],[Actual]]=TRUE),BK547+Weekly[[#This Row],[BF H Odds]]-1,IF(AND(Weekly[[#This Row],[FALSES]]&gt;4,Weekly[[#This Row],[Actual]]=FALSE),BK547+Weekly[[#This Row],[BF V Odds]]-1,IF(AND(Weekly[[#This Row],[TRUES]]&gt;4,Weekly[[#This Row],[Actual]]=FALSE),BK547-1,IF(AND(Weekly[[#This Row],[FALSES]]&gt;4,Weekly[[#This Row],[Actual]]=TRUE),BK547-1,BK547))))</f>
        <v>1.8200000000000296</v>
      </c>
      <c r="BL548" s="58">
        <f>IF(AND(Weekly[[#This Row],[TRUES]]&gt;5,Weekly[[#This Row],[Actual]]=TRUE),BL547+Weekly[[#This Row],[BF H Odds]]-1,IF(AND(Weekly[[#This Row],[FALSES]]&gt;5,Weekly[[#This Row],[Actual]]=FALSE),BL547+Weekly[[#This Row],[BF V Odds]]-1,IF(AND(Weekly[[#This Row],[TRUES]]&gt;5,Weekly[[#This Row],[Actual]]=FALSE),BL547-1,IF(AND(Weekly[[#This Row],[FALSES]]&gt;5,Weekly[[#This Row],[Actual]]=TRUE),BL547-1,BL547))))</f>
        <v>7.8900000000000201</v>
      </c>
      <c r="BM548" s="58">
        <f>IF(AND(Weekly[[#This Row],[TRUES]]&gt;6,Weekly[[#This Row],[Actual]]=TRUE),BM547+Weekly[[#This Row],[BF H Odds]]-1,IF(AND(Weekly[[#This Row],[FALSES]]&gt;6,Weekly[[#This Row],[Actual]]=FALSE),BM547+Weekly[[#This Row],[BF V Odds]]-1,IF(AND(Weekly[[#This Row],[TRUES]]&gt;6,Weekly[[#This Row],[Actual]]=FALSE),BM547-1,IF(AND(Weekly[[#This Row],[FALSES]]&gt;6,Weekly[[#This Row],[Actual]]=TRUE),BM547-1,BM547))))</f>
        <v>40.860000000000014</v>
      </c>
    </row>
    <row r="549" spans="1:65" x14ac:dyDescent="0.25">
      <c r="A549" s="34"/>
      <c r="B549" s="10">
        <v>44312</v>
      </c>
      <c r="C549" s="17" t="s">
        <v>21</v>
      </c>
      <c r="D549" s="15" t="s">
        <v>26</v>
      </c>
      <c r="E549" t="b">
        <v>1</v>
      </c>
      <c r="F549" t="b">
        <v>1</v>
      </c>
      <c r="G549" t="b">
        <v>1</v>
      </c>
      <c r="H549" t="b">
        <v>1</v>
      </c>
      <c r="I549" t="b">
        <v>1</v>
      </c>
      <c r="J549" t="b">
        <v>1</v>
      </c>
      <c r="K549" t="b">
        <v>1</v>
      </c>
      <c r="L549" t="b">
        <v>1</v>
      </c>
      <c r="M549" t="s">
        <v>100</v>
      </c>
      <c r="N549">
        <v>25.72</v>
      </c>
      <c r="O549">
        <f>IF(Weekly[[#This Row],[H/V]]="H",Weekly[[#This Row],[BF H Odds]],IF(Weekly[[#This Row],[H/V]]="V",Weekly[[#This Row],[BF V Odds]],""))</f>
        <v>6.6</v>
      </c>
      <c r="P549" t="b">
        <v>0</v>
      </c>
      <c r="Q549" t="s">
        <v>76</v>
      </c>
      <c r="R549" s="35">
        <f>IFERROR(IF(Weekly[[#This Row],[Won Bet?]]="yes",R548+(Weekly[[#This Row],[BF Odds]]*Weekly[[#This Row],[BF Stake]])-Weekly[[#This Row],[BF Stake]],R548-Weekly[[#This Row],[BF Stake]]),R548)</f>
        <v>1080.2505000000001</v>
      </c>
      <c r="S549" s="35">
        <f>IFERROR(IF(Weekly[[#This Row],[Won Bet?]]="yes",S548+(((Weekly[[#This Row],[BF Odds]]*Weekly[[#This Row],[BF Stake]])-Weekly[[#This Row],[BF Stake]])*0.95),S548-Weekly[[#This Row],[BF Stake]]),S548)</f>
        <v>1003.5150900000001</v>
      </c>
      <c r="T549">
        <v>1.18</v>
      </c>
      <c r="U549">
        <v>6.6</v>
      </c>
      <c r="V549" s="24">
        <f>IF(Weekly[[#This Row],[Actual]]="","",IF(AND(Weekly[[#This Row],[SVC_P]]=Weekly[[#This Row],[Actual]],Weekly[[#This Row],[SVC_P]]=TRUE),V548+Weekly[[#This Row],[BF H Odds]]-1,IF(AND(Weekly[[#This Row],[SVC_P]]=Weekly[[#This Row],[Actual]],Weekly[[#This Row],[SVC_P]]=FALSE),V548+Weekly[[#This Row],[BF V Odds]]-1,V548-1)))</f>
        <v>51.530000000000058</v>
      </c>
      <c r="W549" s="24">
        <f>IF(Weekly[[#This Row],[Actual]]="","",IF(AND(Weekly[[#This Row],[SVC_P]]=FALSE,Weekly[[#This Row],[Actual]]=TRUE),W548+Weekly[[#This Row],[BF H Odds]]-1,IF(AND(Weekly[[#This Row],[SVC_P]]=TRUE,Weekly[[#This Row],[Actual]]=FALSE,),W548+Weekly[[#This Row],[BF V Odds]]-1,W548-1)))</f>
        <v>-457.84000000000003</v>
      </c>
      <c r="X549" s="24">
        <f>IF(Weekly[[#This Row],[Actual]]="","",IF(AND(Weekly[[#This Row],[ADBC_P]]=Weekly[[#This Row],[Actual]],Weekly[[#This Row],[ADBC_P]]=TRUE),X548+Weekly[[#This Row],[BF H Odds]]-1,IF(AND(Weekly[[#This Row],[ADBC_P]]=Weekly[[#This Row],[Actual]],Weekly[[#This Row],[ADBC_P]]=FALSE),X548+Weekly[[#This Row],[BF V Odds]]-1,X548-1)))</f>
        <v>5.81000000000002</v>
      </c>
      <c r="Y549" s="24">
        <f>IF(Weekly[[#This Row],[Actual]]="","",IF(AND(Weekly[[#This Row],[ADBC_P]]=FALSE,Weekly[[#This Row],[Actual]]=TRUE),Y548+Weekly[[#This Row],[BF H Odds]]-1,IF(AND(Weekly[[#This Row],[ADBC_P]]=TRUE,Weekly[[#This Row],[Actual]]=FALSE),Y548+Weekly[[#This Row],[BF V Odds]]-1,Y548-1)))</f>
        <v>71.399999999999991</v>
      </c>
      <c r="Z549" s="24">
        <f>IF(Weekly[[#This Row],[Actual]]="","",IF(AND(Weekly[[#This Row],[RFC_P]]=Weekly[[#This Row],[Actual]],Weekly[[#This Row],[RFC_P]]=TRUE),Z548+Weekly[[#This Row],[BF H Odds]]-1,IF(AND(Weekly[[#This Row],[RFC_P]]=Weekly[[#This Row],[Actual]],Weekly[[#This Row],[RFC_P]]=FALSE),Z548+Weekly[[#This Row],[BF V Odds]]-1,Z548-1)))</f>
        <v>30.450000000000003</v>
      </c>
      <c r="AA549" s="24">
        <f>IF(Weekly[[#This Row],[Actual]]="","",IF(AND(Weekly[[#This Row],[RFC_P]]=FALSE,Weekly[[#This Row],[Actual]]=TRUE),AA548+Weekly[[#This Row],[BF H Odds]]-1,IF(AND(Weekly[[#This Row],[RFC_P]]=TRUE,Weekly[[#This Row],[Actual]]=FALSE),AA548+Weekly[[#This Row],[BF V Odds]]-1,AA548-1)))</f>
        <v>46.75999999999997</v>
      </c>
      <c r="AB549" s="24">
        <f>IF(Weekly[[#This Row],[Actual]]="","",IF(AND(Weekly[[#This Row],[GBC_P]]=Weekly[[#This Row],[Actual]],Weekly[[#This Row],[GBC_P]]=TRUE),AB548+Weekly[[#This Row],[BF H Odds]]-1,IF(AND(Weekly[[#This Row],[GBC_P]]=Weekly[[#This Row],[Actual]],Weekly[[#This Row],[GBC_P]]=FALSE),AB548+Weekly[[#This Row],[BF V Odds]]-1,AB548-1)))</f>
        <v>5.2100000000000053</v>
      </c>
      <c r="AC549" s="24">
        <f>IF(Weekly[[#This Row],[Actual]]="","",IF(AND(Weekly[[#This Row],[GBC_P]]=FALSE,Weekly[[#This Row],[Actual]]=TRUE),AC548+Weekly[[#This Row],[BF H Odds]]-1,IF(AND(Weekly[[#This Row],[GBC_P]]=TRUE,Weekly[[#This Row],[Actual]]=FALSE),AC548+Weekly[[#This Row],[BF V Odds]]-1,AC548-1)))</f>
        <v>71.999999999999957</v>
      </c>
      <c r="AD549" s="24">
        <f>IF(Weekly[[#This Row],[Actual]]="","",IF(AND(Weekly[[#This Row],[HGBC_P]]=Weekly[[#This Row],[Actual]],Weekly[[#This Row],[HGBC_P]]=TRUE),AD548+Weekly[[#This Row],[BF H Odds]]-1,IF(AND(Weekly[[#This Row],[HGBC_P]]=Weekly[[#This Row],[Actual]],Weekly[[#This Row],[HGBC_P]]=FALSE),AD548+Weekly[[#This Row],[BF V Odds]]-1,AD548-1)))</f>
        <v>4.9200000000000248</v>
      </c>
      <c r="AE549" s="24">
        <f>IF(Weekly[[#This Row],[Actual]]="","",IF(AND(Weekly[[#This Row],[HGBC_P]]=FALSE,Weekly[[#This Row],[Actual]]=TRUE),AE548+Weekly[[#This Row],[BF H Odds]]-1,IF(AND(Weekly[[#This Row],[HGBC_P]]=TRUE,Weekly[[#This Row],[Actual]]=FALSE),AE548+Weekly[[#This Row],[BF V Odds]]-1,AE548-1)))</f>
        <v>72.289999999999978</v>
      </c>
      <c r="AF549" s="24">
        <f>IF(Weekly[[#This Row],[Actual]]="","",IF(AND(Weekly[[#This Row],[XGB_P]]=Weekly[[#This Row],[Actual]],Weekly[[#This Row],[XGB_P]]=TRUE),AF548+Weekly[[#This Row],[BF H Odds]]-1,IF(AND(Weekly[[#This Row],[XGB_P]]=Weekly[[#This Row],[Actual]],Weekly[[#This Row],[XGB_P]]=FALSE),AF548+Weekly[[#This Row],[BF V Odds]]-1,AF548-1)))</f>
        <v>33.050000000000026</v>
      </c>
      <c r="AG549" s="24">
        <f>IF(Weekly[[#This Row],[Actual]]="","",IF(AND(Weekly[[#This Row],[XGB_P]]=FALSE,Weekly[[#This Row],[Actual]]=TRUE),AG548+Weekly[[#This Row],[BF H Odds]]-1,IF(AND(Weekly[[#This Row],[XGB_P]]=TRUE,Weekly[[#This Row],[Actual]]=FALSE),AG548+Weekly[[#This Row],[BF V Odds]]-1,AG548-1)))</f>
        <v>44.159999999999989</v>
      </c>
      <c r="AH549" s="24">
        <f>IF(Weekly[[#This Row],[Actual]]="","",IF(AND(Weekly[[#This Row],[QDA_P]]=Weekly[[#This Row],[Actual]],Weekly[[#This Row],[QDA_P]]=TRUE),AH548+Weekly[[#This Row],[BF H Odds]]-1,IF(AND(Weekly[[#This Row],[QDA_P]]=Weekly[[#This Row],[Actual]],Weekly[[#This Row],[QDA_P]]=FALSE),AH548+Weekly[[#This Row],[BF V Odds]]-1,AH548-1)))</f>
        <v>-10.56999999999999</v>
      </c>
      <c r="AI549" s="24">
        <f>IF(Weekly[[#This Row],[Actual]]="","",IF(AND(Weekly[[#This Row],[QDA_P]]=FALSE,Weekly[[#This Row],[Actual]]=TRUE),AI548+Weekly[[#This Row],[BF H Odds]]-1,IF(AND(Weekly[[#This Row],[QDA_P]]=TRUE,Weekly[[#This Row],[Actual]]=FALSE),AI548+Weekly[[#This Row],[BF V Odds]]-1,AI548-1)))</f>
        <v>87.779999999999987</v>
      </c>
      <c r="AJ549" s="24">
        <f>IF(Weekly[[#This Row],[Actual]]="","",IF(AND(Weekly[[#This Row],[KNC_P]]=FALSE,Weekly[[#This Row],[Actual]]=TRUE),AJ548+Weekly[[#This Row],[BF H Odds]]-1,IF(AND(Weekly[[#This Row],[KNC_P]]=TRUE,Weekly[[#This Row],[Actual]]=FALSE),AJ548+Weekly[[#This Row],[BF V Odds]]-1,AJ548-1)))</f>
        <v>67.149999999999977</v>
      </c>
      <c r="AK549" s="24">
        <f>IF(Weekly[[#This Row],[Actual]]="","",IF(AND(Weekly[[#This Row],[KNC_P]]=FALSE,Weekly[[#This Row],[Actual]]=TRUE),AK548+Weekly[[#This Row],[BF H Odds]]-1,IF(AND(Weekly[[#This Row],[KNC_P]]=TRUE,Weekly[[#This Row],[Actual]]=FALSE),AK548+Weekly[[#This Row],[BF V Odds]]-1,AK548-1)))</f>
        <v>66.049999999999969</v>
      </c>
      <c r="AL549" s="30">
        <f>IF(Weekly[[#This Row],[Actual]]="","",COUNTIF(Weekly[[#This Row],[SVC_P]:[QDA_P]],TRUE))</f>
        <v>7</v>
      </c>
      <c r="AM549" s="30">
        <f>IF(Weekly[[#This Row],[Actual]]="","",COUNTIF(Weekly[[#This Row],[SVC_P]:[QDA_P]],FALSE))</f>
        <v>0</v>
      </c>
      <c r="AN549" s="36" t="str">
        <f>IF(AND(Weekly[[#This Row],[BF V Odds]]&gt;$BO$6,Weekly[[#This Row],[BF V Odds]] &lt; $BO$7),Weekly[[#This Row],[BF V Odds]],"")</f>
        <v/>
      </c>
      <c r="AO549" s="36">
        <f>IF(AND(Weekly[[#This Row],[BF H Odds]]&gt;$BO$6, Weekly[[#This Row],[BF H Odds]] &lt; $BO$7),Weekly[[#This Row],[BF H Odds]],"")</f>
        <v>6.6</v>
      </c>
      <c r="AP549" s="37">
        <f>IF(AND(Weekly[[#This Row],[V Odds &lt;]]="",Weekly[[#This Row],[H Odds &lt;]]=""),AP548,IF(AND(Weekly[[#This Row],[H Odds &lt;]]&lt;&gt;"",Weekly[[#This Row],[SVC_P]]=TRUE,Weekly[[#This Row],[Actual]]=TRUE),AP548+Weekly[[#This Row],[H Odds &lt;]]-1,IF(AND(Weekly[[#This Row],[V Odds &lt;]]&lt;&gt;"",Weekly[[#This Row],[SVC_P]]=FALSE,Weekly[[#This Row],[Actual]]=FALSE),AP548+Weekly[[#This Row],[V Odds &lt;]]-1,IF(AND(Weekly[[#This Row],[V Odds &lt;]]&lt;&gt;"",Weekly[[#This Row],[SVC_P]]=FALSE,Weekly[[#This Row],[Actual]]=TRUE),AP548-1,IF(AND(Weekly[[#This Row],[H Odds &lt;]]&lt;&gt;"",Weekly[[#This Row],[SVC_P]]=TRUE,Weekly[[#This Row],[Actual]]=FALSE),AP548-1,AP548)))))</f>
        <v>79.88000000000001</v>
      </c>
      <c r="AQ549" s="37">
        <f>IF(AND(Weekly[[#This Row],[V Odds &lt;]]="",Weekly[[#This Row],[H Odds &lt;]]=""),AQ548,IF(AND(Weekly[[#This Row],[H Odds &lt;]]&lt;&gt;"",Weekly[[#This Row],[ADBC_P]]=TRUE,Weekly[[#This Row],[Actual]]=TRUE),AQ548+Weekly[[#This Row],[H Odds &lt;]]-1,IF(AND(Weekly[[#This Row],[V Odds &lt;]]&lt;&gt;"",Weekly[[#This Row],[ADBC_P]]=FALSE,Weekly[[#This Row],[Actual]]=FALSE),AQ548+Weekly[[#This Row],[V Odds &lt;]]-1,IF(AND(Weekly[[#This Row],[V Odds &lt;]]&lt;&gt;"",Weekly[[#This Row],[ADBC_P]]=FALSE,Weekly[[#This Row],[Actual]]=TRUE),AQ548-1,IF(AND(Weekly[[#This Row],[H Odds &lt;]]&lt;&gt;"",Weekly[[#This Row],[ADBC_P]]=TRUE,Weekly[[#This Row],[Actual]]=FALSE),AQ548-1,AQ548)))))</f>
        <v>47.53</v>
      </c>
      <c r="AR549" s="37">
        <f>IF(AND(Weekly[[#This Row],[V Odds &lt;]]="",Weekly[[#This Row],[H Odds &lt;]]=""),AR548,IF(AND(Weekly[[#This Row],[H Odds &lt;]]&lt;&gt;"",Weekly[[#This Row],[RFC_P]]=TRUE,Weekly[[#This Row],[Actual]]=TRUE),AR548+Weekly[[#This Row],[H Odds &lt;]]-1,IF(AND(Weekly[[#This Row],[V Odds &lt;]]&lt;&gt;"",Weekly[[#This Row],[RFC_P]]=FALSE,Weekly[[#This Row],[Actual]]=FALSE),AR548+Weekly[[#This Row],[V Odds &lt;]]-1,IF(AND(Weekly[[#This Row],[V Odds &lt;]]&lt;&gt;"",Weekly[[#This Row],[RFC_P]]=FALSE,Weekly[[#This Row],[Actual]]=TRUE),AR548-1,IF(AND(Weekly[[#This Row],[H Odds &lt;]]&lt;&gt;"",Weekly[[#This Row],[RFC_P]]=TRUE,Weekly[[#This Row],[Actual]]=FALSE),AR548-1,AR548)))))</f>
        <v>70.689999999999984</v>
      </c>
      <c r="AS549" s="37">
        <f>IF(AND(Weekly[[#This Row],[V Odds &lt;]]="",Weekly[[#This Row],[H Odds &lt;]]=""),AS548,IF(AND(Weekly[[#This Row],[H Odds &lt;]]&lt;&gt;"",Weekly[[#This Row],[GBC_P]]=TRUE,Weekly[[#This Row],[Actual]]=TRUE),AS548+Weekly[[#This Row],[H Odds &lt;]]-1,IF(AND(Weekly[[#This Row],[V Odds &lt;]]&lt;&gt;"",Weekly[[#This Row],[GBC_P]]=FALSE,Weekly[[#This Row],[Actual]]=FALSE),AS548+Weekly[[#This Row],[V Odds &lt;]]-1,IF(AND(Weekly[[#This Row],[V Odds &lt;]]&lt;&gt;"",Weekly[[#This Row],[GBC_P]]=FALSE,Weekly[[#This Row],[Actual]]=TRUE),AS548-1,IF(AND(Weekly[[#This Row],[H Odds &lt;]]&lt;&gt;"",Weekly[[#This Row],[GBC_P]]=TRUE,Weekly[[#This Row],[Actual]]=FALSE),AS548-1,AS548)))))</f>
        <v>58.03</v>
      </c>
      <c r="AT549" s="37">
        <f>IF(AND(Weekly[[#This Row],[V Odds &lt;]]="",Weekly[[#This Row],[H Odds &lt;]]=""),AT548,IF(AND(Weekly[[#This Row],[H Odds &lt;]]&lt;&gt;"",Weekly[[#This Row],[HGBC_P]]=TRUE,Weekly[[#This Row],[Actual]]=TRUE),AT548+Weekly[[#This Row],[H Odds &lt;]]-1,IF(AND(Weekly[[#This Row],[V Odds &lt;]]&lt;&gt;"",Weekly[[#This Row],[HGBC_P]]=FALSE,Weekly[[#This Row],[Actual]]=FALSE),AT548+Weekly[[#This Row],[V Odds &lt;]]-1,IF(AND(Weekly[[#This Row],[V Odds &lt;]]&lt;&gt;"",Weekly[[#This Row],[HGBC_P]]=FALSE,Weekly[[#This Row],[Actual]]=TRUE),AT548-1,IF(AND(Weekly[[#This Row],[H Odds &lt;]]&lt;&gt;"",Weekly[[#This Row],[HGBC_P]]=TRUE,Weekly[[#This Row],[Actual]]=FALSE),AT548-1,AT548)))))</f>
        <v>51.36</v>
      </c>
      <c r="AU549" s="37">
        <f>IF(AND(Weekly[[#This Row],[V Odds &lt;]]="",Weekly[[#This Row],[H Odds &lt;]]=""),AU548,IF(AND(Weekly[[#This Row],[H Odds &lt;]]&lt;&gt;"",Weekly[[#This Row],[XGB_P]]=TRUE,Weekly[[#This Row],[Actual]]=TRUE),AU548+Weekly[[#This Row],[H Odds &lt;]]-1,IF(AND(Weekly[[#This Row],[V Odds &lt;]]&lt;&gt;"",Weekly[[#This Row],[XGB_P]]=FALSE,Weekly[[#This Row],[Actual]]=FALSE),AU548+Weekly[[#This Row],[V Odds &lt;]]-1,IF(AND(Weekly[[#This Row],[V Odds &lt;]]&lt;&gt;"",Weekly[[#This Row],[XGB_P]]=FALSE,Weekly[[#This Row],[Actual]]=TRUE),AU548-1,IF(AND(Weekly[[#This Row],[H Odds &lt;]]&lt;&gt;"",Weekly[[#This Row],[XGB_P]]=TRUE,Weekly[[#This Row],[Actual]]=FALSE),AU548-1,AU548)))))</f>
        <v>66.010000000000005</v>
      </c>
      <c r="AV549" s="37">
        <f>IF(AND(Weekly[[#This Row],[V Odds &lt;]]="",Weekly[[#This Row],[H Odds &lt;]]=""),AV548,IF(AND(Weekly[[#This Row],[H Odds &lt;]]&lt;&gt;"",Weekly[[#This Row],[QDA_P]]=TRUE,Weekly[[#This Row],[Actual]]=TRUE),AV548+Weekly[[#This Row],[H Odds &lt;]]-1,IF(AND(Weekly[[#This Row],[V Odds &lt;]]&lt;&gt;"",Weekly[[#This Row],[QDA_P]]=FALSE,Weekly[[#This Row],[Actual]]=FALSE),AV548+Weekly[[#This Row],[V Odds &lt;]]-1,IF(AND(Weekly[[#This Row],[V Odds &lt;]]&lt;&gt;"",Weekly[[#This Row],[QDA_P]]=FALSE,Weekly[[#This Row],[Actual]]=TRUE),AV548-1,IF(AND(Weekly[[#This Row],[H Odds &lt;]]&lt;&gt;"",Weekly[[#This Row],[QDA_P]]=TRUE,Weekly[[#This Row],[Actual]]=FALSE),AV548-1,AV548)))))</f>
        <v>59.549999999999983</v>
      </c>
      <c r="AW549" s="37">
        <f>IF(AND(Weekly[[#This Row],[H Odds &lt;]]="",Weekly[[#This Row],[V Odds &lt;]]=""),AW548,IF(AND(Weekly[[#This Row],[KNC_P]]=Weekly[[#This Row],[Actual]],Weekly[[#This Row],[KNC_P]]=TRUE),AW548+Weekly[[#This Row],[BF H Odds]]-1,IF(AND(Weekly[[#This Row],[KNC_P]]=Weekly[[#This Row],[Actual]],Weekly[[#This Row],[KNC_P]]=FALSE),AW548+Weekly[[#This Row],[BF V Odds]]-1,AW548-1)))</f>
        <v>49.500000000000014</v>
      </c>
      <c r="AX549" s="37">
        <f>IF(AND(Weekly[[#This Row],[V Odds &lt;]]="",Weekly[[#This Row],[H Odds &lt;]]=""),AX548,IF(AND(Weekly[[#This Row],[V Odds &lt;]]&lt;&gt;"",Weekly[[#This Row],[FALSES]]&gt;0,Weekly[[#This Row],[Actual]]=FALSE),AX548+Weekly[[#This Row],[V Odds &lt;]]-1,IF(AND(Weekly[[#This Row],[H Odds &lt;]]&lt;&gt;"",Weekly[[#This Row],[TRUES]]&gt;0,Weekly[[#This Row],[Actual]]=TRUE),AX548+Weekly[[#This Row],[H Odds &lt;]]-1,IF(AND(Weekly[[#This Row],[V Odds &lt;]]&lt;&gt;"",Weekly[[#This Row],[FALSES]]=0),AX548,IF(AND(Weekly[[#This Row],[H Odds &lt;]]&lt;&gt;"",Weekly[[#This Row],[TRUES]]=0),AX548,AX548-1)))))</f>
        <v>103.74999999999996</v>
      </c>
      <c r="AY549" s="37">
        <f>IF(AND(Weekly[[#This Row],[V Odds &lt;]]="",Weekly[[#This Row],[H Odds &lt;]]=""),AY548,IF(AND(Weekly[[#This Row],[V Odds &lt;]]&lt;&gt;"",Weekly[[#This Row],[FALSES]]&gt;0,Weekly[[#This Row],[Actual]]=FALSE),AY548+((Weekly[[#This Row],[V Odds &lt;]]-1)*0.92),IF(AND(Weekly[[#This Row],[H Odds &lt;]]&lt;&gt;"",Weekly[[#This Row],[TRUES]]&gt;0,Weekly[[#This Row],[Actual]]=TRUE),AY548+((Weekly[[#This Row],[H Odds &lt;]]-1)*0.92),IF(AND(Weekly[[#This Row],[V Odds &lt;]]&lt;&gt;"",Weekly[[#This Row],[FALSES]]=0),AY548,IF(AND(Weekly[[#This Row],[H Odds &lt;]]&lt;&gt;"",Weekly[[#This Row],[TRUES]]=0),AY548,AY548-1)))))</f>
        <v>92.010000000000019</v>
      </c>
      <c r="AZ549" s="37">
        <f>IF(AND(Weekly[[#This Row],[V Odds &lt;]]="",Weekly[[#This Row],[H Odds &lt;]]=""),AZ548,IF(AND(Weekly[[#This Row],[V Odds &lt;]]&lt;&gt;"",Weekly[[#This Row],[Actual]]=FALSE),AZ548+Weekly[[#This Row],[V Odds &lt;]]-1,IF(AND(Weekly[[#This Row],[H Odds &lt;]]&lt;&gt;"",Weekly[[#This Row],[Actual]]=TRUE),AZ548+Weekly[[#This Row],[H Odds &lt;]]-1,AZ548-1)))</f>
        <v>94.21999999999997</v>
      </c>
      <c r="BA549" s="38">
        <f>IF(Weekly[[#This Row],[H Odds &lt;]]="",BA548,IF(AND(Weekly[[#This Row],[H Odds &lt;]]&lt;&gt;"",Weekly[[#This Row],[SVC_P]]=TRUE,Weekly[[#This Row],[Actual]]=TRUE),BA548+Weekly[[#This Row],[H Odds &lt;]]-1,IF(AND(Weekly[[#This Row],[H Odds &lt;]]&lt;&gt;"",Weekly[[#This Row],[SVC_P]]=TRUE,Weekly[[#This Row],[Actual]]=FALSE),BA548-1,BA548)))</f>
        <v>78.839999999999989</v>
      </c>
      <c r="BB549" s="38">
        <f>IF(Weekly[[#This Row],[H Odds &lt;]]="",BB548,IF(AND(Weekly[[#This Row],[H Odds &lt;]]&lt;&gt;"",Weekly[[#This Row],[ADBC_P]]=TRUE,Weekly[[#This Row],[Actual]]=TRUE),BB548+Weekly[[#This Row],[H Odds &lt;]]-1,IF(AND(Weekly[[#This Row],[H Odds &lt;]]&lt;&gt;"",Weekly[[#This Row],[ADBC_P]]=TRUE,Weekly[[#This Row],[Actual]]=FALSE),BB548-1,BB548)))</f>
        <v>48.61</v>
      </c>
      <c r="BC549" s="38">
        <f>IF(Weekly[[#This Row],[H Odds &lt;]]="",BC548,IF(AND(Weekly[[#This Row],[H Odds &lt;]]&lt;&gt;"",Weekly[[#This Row],[RFC_P]]=TRUE,Weekly[[#This Row],[Actual]]=TRUE),BC548+Weekly[[#This Row],[H Odds &lt;]]-1,IF(AND(Weekly[[#This Row],[H Odds &lt;]]&lt;&gt;"",Weekly[[#This Row],[RFC_P]]=TRUE,Weekly[[#This Row],[Actual]]=FALSE),BC548-1,BC548)))</f>
        <v>52.359999999999992</v>
      </c>
      <c r="BD549" s="38">
        <f>IF(Weekly[[#This Row],[H Odds &lt;]]="",BD548,IF(AND(Weekly[[#This Row],[H Odds &lt;]]&lt;&gt;"",Weekly[[#This Row],[GBC_P]]=TRUE,Weekly[[#This Row],[Actual]]=TRUE),BD548+Weekly[[#This Row],[H Odds &lt;]]-1,IF(AND(Weekly[[#This Row],[H Odds &lt;]]&lt;&gt;"",Weekly[[#This Row],[GBC_P]]=TRUE,Weekly[[#This Row],[Actual]]=FALSE),BD548-1,BD548)))</f>
        <v>53.360000000000007</v>
      </c>
      <c r="BE549" s="38">
        <f>IF(Weekly[[#This Row],[H Odds &lt;]]="",BE548,IF(AND(Weekly[[#This Row],[H Odds &lt;]]&lt;&gt;"",Weekly[[#This Row],[HGBC_P]]=TRUE,Weekly[[#This Row],[Actual]]=TRUE),BE548+Weekly[[#This Row],[H Odds &lt;]]-1,IF(AND(Weekly[[#This Row],[H Odds &lt;]]&lt;&gt;"",Weekly[[#This Row],[HGBC_P]]=TRUE,Weekly[[#This Row],[Actual]]=FALSE),BE548-1,BE548)))</f>
        <v>54.66</v>
      </c>
      <c r="BF549" s="38">
        <f>IF(Weekly[[#This Row],[H Odds &lt;]]="",BF548,IF(AND(Weekly[[#This Row],[H Odds &lt;]]&lt;&gt;"",Weekly[[#This Row],[XGB_P]]=TRUE,Weekly[[#This Row],[Actual]]=TRUE),BF548+Weekly[[#This Row],[H Odds &lt;]]-1,IF(AND(Weekly[[#This Row],[H Odds &lt;]]&lt;&gt;"",Weekly[[#This Row],[XGB_P]]=TRUE,Weekly[[#This Row],[Actual]]=FALSE),BF548-1,BF548)))</f>
        <v>62.33</v>
      </c>
      <c r="BG549" s="38">
        <f>IF(Weekly[[#This Row],[H Odds &lt;]]="",BG548,IF(AND(Weekly[[#This Row],[H Odds &lt;]]&lt;&gt;"",Weekly[[#This Row],[QDA_P]]=TRUE,Weekly[[#This Row],[Actual]]=TRUE),BG548+Weekly[[#This Row],[H Odds &lt;]]-1,IF(AND(Weekly[[#This Row],[H Odds &lt;]]&lt;&gt;"",Weekly[[#This Row],[QDA_P]]=TRUE,Weekly[[#This Row],[Actual]]=FALSE),BG548-1,BG548)))</f>
        <v>48.679999999999993</v>
      </c>
      <c r="BH549" s="38">
        <f>IF(Weekly[[#This Row],[H Odds &lt;]]="",BH548,IF(AND(Weekly[[#This Row],[H Odds &lt;]]&lt;&gt;"",Weekly[[#This Row],[KNC_P]]=TRUE,Weekly[[#This Row],[Actual]]=TRUE),BH548+Weekly[[#This Row],[H Odds &lt;]]-1,IF(AND(Weekly[[#This Row],[H Odds &lt;]]&lt;&gt;"",Weekly[[#This Row],[KNC_P]]=TRUE,Weekly[[#This Row],[Actual]]=FALSE),BH548-1,BH548)))</f>
        <v>54.699999999999996</v>
      </c>
      <c r="BI549" s="38">
        <f>IF(Weekly[[#This Row],[H Odds &lt;]]="",BI548,IF(AND(Weekly[[#This Row],[H Odds &lt;]]&lt;&gt;"",Weekly[[#This Row],[TRUES]]&gt;0,Weekly[[#This Row],[Actual]]=TRUE),BI548+Weekly[[#This Row],[H Odds &lt;]]-1,IF(AND(Weekly[[#This Row],[H Odds &lt;]]&lt;&gt;"",Weekly[[#This Row],[TRUES]]=0),BI548,BI548-1)))</f>
        <v>76.839999999999989</v>
      </c>
      <c r="BJ549" s="38">
        <f>IF(Weekly[[#This Row],[H Odds &lt;]]="",BJ548,IF(AND(Weekly[[#This Row],[H Odds &lt;]]&lt;&gt;"",Weekly[[#This Row],[Actual]]=TRUE),BJ548+Weekly[[#This Row],[H Odds &lt;]]-1,IF(AND(Weekly[[#This Row],[H Odds &lt;]]&lt;&gt;"",Weekly[[#This Row],[Actual]]=FALSE),BJ548-1,BJ548)))</f>
        <v>78.739999999999995</v>
      </c>
      <c r="BK549" s="58">
        <f>IF(AND(Weekly[[#This Row],[TRUES]]&gt;4,Weekly[[#This Row],[Actual]]=TRUE),BK548+Weekly[[#This Row],[BF H Odds]]-1,IF(AND(Weekly[[#This Row],[FALSES]]&gt;4,Weekly[[#This Row],[Actual]]=FALSE),BK548+Weekly[[#This Row],[BF V Odds]]-1,IF(AND(Weekly[[#This Row],[TRUES]]&gt;4,Weekly[[#This Row],[Actual]]=FALSE),BK548-1,IF(AND(Weekly[[#This Row],[FALSES]]&gt;4,Weekly[[#This Row],[Actual]]=TRUE),BK548-1,BK548))))</f>
        <v>0.82000000000002959</v>
      </c>
      <c r="BL549" s="58">
        <f>IF(AND(Weekly[[#This Row],[TRUES]]&gt;5,Weekly[[#This Row],[Actual]]=TRUE),BL548+Weekly[[#This Row],[BF H Odds]]-1,IF(AND(Weekly[[#This Row],[FALSES]]&gt;5,Weekly[[#This Row],[Actual]]=FALSE),BL548+Weekly[[#This Row],[BF V Odds]]-1,IF(AND(Weekly[[#This Row],[TRUES]]&gt;5,Weekly[[#This Row],[Actual]]=FALSE),BL548-1,IF(AND(Weekly[[#This Row],[FALSES]]&gt;5,Weekly[[#This Row],[Actual]]=TRUE),BL548-1,BL548))))</f>
        <v>6.8900000000000201</v>
      </c>
      <c r="BM549" s="58">
        <f>IF(AND(Weekly[[#This Row],[TRUES]]&gt;6,Weekly[[#This Row],[Actual]]=TRUE),BM548+Weekly[[#This Row],[BF H Odds]]-1,IF(AND(Weekly[[#This Row],[FALSES]]&gt;6,Weekly[[#This Row],[Actual]]=FALSE),BM548+Weekly[[#This Row],[BF V Odds]]-1,IF(AND(Weekly[[#This Row],[TRUES]]&gt;6,Weekly[[#This Row],[Actual]]=FALSE),BM548-1,IF(AND(Weekly[[#This Row],[FALSES]]&gt;6,Weekly[[#This Row],[Actual]]=TRUE),BM548-1,BM548))))</f>
        <v>39.860000000000014</v>
      </c>
    </row>
    <row r="550" spans="1:65" x14ac:dyDescent="0.25">
      <c r="A550" s="34"/>
      <c r="B550" s="10">
        <v>44312</v>
      </c>
      <c r="C550" s="17" t="s">
        <v>38</v>
      </c>
      <c r="D550" s="15" t="s">
        <v>14</v>
      </c>
      <c r="E550" t="b">
        <v>1</v>
      </c>
      <c r="F550" t="b">
        <v>1</v>
      </c>
      <c r="G550" t="b">
        <v>1</v>
      </c>
      <c r="H550" t="b">
        <v>0</v>
      </c>
      <c r="I550" t="b">
        <v>0</v>
      </c>
      <c r="J550" t="b">
        <v>0</v>
      </c>
      <c r="K550" t="b">
        <v>1</v>
      </c>
      <c r="L550" t="b">
        <v>0</v>
      </c>
      <c r="O550" t="str">
        <f>IF(Weekly[[#This Row],[H/V]]="H",Weekly[[#This Row],[BF H Odds]],IF(Weekly[[#This Row],[H/V]]="V",Weekly[[#This Row],[BF V Odds]],""))</f>
        <v/>
      </c>
      <c r="P550" t="b">
        <v>1</v>
      </c>
      <c r="R550" s="35">
        <f>IFERROR(IF(Weekly[[#This Row],[Won Bet?]]="yes",R549+(Weekly[[#This Row],[BF Odds]]*Weekly[[#This Row],[BF Stake]])-Weekly[[#This Row],[BF Stake]],R549-Weekly[[#This Row],[BF Stake]]),R549)</f>
        <v>1080.2505000000001</v>
      </c>
      <c r="S550" s="35">
        <f>IFERROR(IF(Weekly[[#This Row],[Won Bet?]]="yes",S549+(((Weekly[[#This Row],[BF Odds]]*Weekly[[#This Row],[BF Stake]])-Weekly[[#This Row],[BF Stake]])*0.95),S549-Weekly[[#This Row],[BF Stake]]),S549)</f>
        <v>1003.5150900000001</v>
      </c>
      <c r="T550">
        <v>10.5</v>
      </c>
      <c r="U550">
        <v>1.0900000000000001</v>
      </c>
      <c r="V550" s="24">
        <f>IF(Weekly[[#This Row],[Actual]]="","",IF(AND(Weekly[[#This Row],[SVC_P]]=Weekly[[#This Row],[Actual]],Weekly[[#This Row],[SVC_P]]=TRUE),V549+Weekly[[#This Row],[BF H Odds]]-1,IF(AND(Weekly[[#This Row],[SVC_P]]=Weekly[[#This Row],[Actual]],Weekly[[#This Row],[SVC_P]]=FALSE),V549+Weekly[[#This Row],[BF V Odds]]-1,V549-1)))</f>
        <v>51.620000000000061</v>
      </c>
      <c r="W550" s="24">
        <f>IF(Weekly[[#This Row],[Actual]]="","",IF(AND(Weekly[[#This Row],[SVC_P]]=FALSE,Weekly[[#This Row],[Actual]]=TRUE),W549+Weekly[[#This Row],[BF H Odds]]-1,IF(AND(Weekly[[#This Row],[SVC_P]]=TRUE,Weekly[[#This Row],[Actual]]=FALSE,),W549+Weekly[[#This Row],[BF V Odds]]-1,W549-1)))</f>
        <v>-458.84000000000003</v>
      </c>
      <c r="X550" s="24">
        <f>IF(Weekly[[#This Row],[Actual]]="","",IF(AND(Weekly[[#This Row],[ADBC_P]]=Weekly[[#This Row],[Actual]],Weekly[[#This Row],[ADBC_P]]=TRUE),X549+Weekly[[#This Row],[BF H Odds]]-1,IF(AND(Weekly[[#This Row],[ADBC_P]]=Weekly[[#This Row],[Actual]],Weekly[[#This Row],[ADBC_P]]=FALSE),X549+Weekly[[#This Row],[BF V Odds]]-1,X549-1)))</f>
        <v>5.9000000000000199</v>
      </c>
      <c r="Y550" s="24">
        <f>IF(Weekly[[#This Row],[Actual]]="","",IF(AND(Weekly[[#This Row],[ADBC_P]]=FALSE,Weekly[[#This Row],[Actual]]=TRUE),Y549+Weekly[[#This Row],[BF H Odds]]-1,IF(AND(Weekly[[#This Row],[ADBC_P]]=TRUE,Weekly[[#This Row],[Actual]]=FALSE),Y549+Weekly[[#This Row],[BF V Odds]]-1,Y549-1)))</f>
        <v>70.399999999999991</v>
      </c>
      <c r="Z550" s="24">
        <f>IF(Weekly[[#This Row],[Actual]]="","",IF(AND(Weekly[[#This Row],[RFC_P]]=Weekly[[#This Row],[Actual]],Weekly[[#This Row],[RFC_P]]=TRUE),Z549+Weekly[[#This Row],[BF H Odds]]-1,IF(AND(Weekly[[#This Row],[RFC_P]]=Weekly[[#This Row],[Actual]],Weekly[[#This Row],[RFC_P]]=FALSE),Z549+Weekly[[#This Row],[BF V Odds]]-1,Z549-1)))</f>
        <v>30.540000000000003</v>
      </c>
      <c r="AA550" s="24">
        <f>IF(Weekly[[#This Row],[Actual]]="","",IF(AND(Weekly[[#This Row],[RFC_P]]=FALSE,Weekly[[#This Row],[Actual]]=TRUE),AA549+Weekly[[#This Row],[BF H Odds]]-1,IF(AND(Weekly[[#This Row],[RFC_P]]=TRUE,Weekly[[#This Row],[Actual]]=FALSE),AA549+Weekly[[#This Row],[BF V Odds]]-1,AA549-1)))</f>
        <v>45.75999999999997</v>
      </c>
      <c r="AB550" s="24">
        <f>IF(Weekly[[#This Row],[Actual]]="","",IF(AND(Weekly[[#This Row],[GBC_P]]=Weekly[[#This Row],[Actual]],Weekly[[#This Row],[GBC_P]]=TRUE),AB549+Weekly[[#This Row],[BF H Odds]]-1,IF(AND(Weekly[[#This Row],[GBC_P]]=Weekly[[#This Row],[Actual]],Weekly[[#This Row],[GBC_P]]=FALSE),AB549+Weekly[[#This Row],[BF V Odds]]-1,AB549-1)))</f>
        <v>4.2100000000000053</v>
      </c>
      <c r="AC550" s="24">
        <f>IF(Weekly[[#This Row],[Actual]]="","",IF(AND(Weekly[[#This Row],[GBC_P]]=FALSE,Weekly[[#This Row],[Actual]]=TRUE),AC549+Weekly[[#This Row],[BF H Odds]]-1,IF(AND(Weekly[[#This Row],[GBC_P]]=TRUE,Weekly[[#This Row],[Actual]]=FALSE),AC549+Weekly[[#This Row],[BF V Odds]]-1,AC549-1)))</f>
        <v>72.089999999999961</v>
      </c>
      <c r="AD550" s="24">
        <f>IF(Weekly[[#This Row],[Actual]]="","",IF(AND(Weekly[[#This Row],[HGBC_P]]=Weekly[[#This Row],[Actual]],Weekly[[#This Row],[HGBC_P]]=TRUE),AD549+Weekly[[#This Row],[BF H Odds]]-1,IF(AND(Weekly[[#This Row],[HGBC_P]]=Weekly[[#This Row],[Actual]],Weekly[[#This Row],[HGBC_P]]=FALSE),AD549+Weekly[[#This Row],[BF V Odds]]-1,AD549-1)))</f>
        <v>3.9200000000000248</v>
      </c>
      <c r="AE550" s="24">
        <f>IF(Weekly[[#This Row],[Actual]]="","",IF(AND(Weekly[[#This Row],[HGBC_P]]=FALSE,Weekly[[#This Row],[Actual]]=TRUE),AE549+Weekly[[#This Row],[BF H Odds]]-1,IF(AND(Weekly[[#This Row],[HGBC_P]]=TRUE,Weekly[[#This Row],[Actual]]=FALSE),AE549+Weekly[[#This Row],[BF V Odds]]-1,AE549-1)))</f>
        <v>72.379999999999981</v>
      </c>
      <c r="AF550" s="24">
        <f>IF(Weekly[[#This Row],[Actual]]="","",IF(AND(Weekly[[#This Row],[XGB_P]]=Weekly[[#This Row],[Actual]],Weekly[[#This Row],[XGB_P]]=TRUE),AF549+Weekly[[#This Row],[BF H Odds]]-1,IF(AND(Weekly[[#This Row],[XGB_P]]=Weekly[[#This Row],[Actual]],Weekly[[#This Row],[XGB_P]]=FALSE),AF549+Weekly[[#This Row],[BF V Odds]]-1,AF549-1)))</f>
        <v>32.050000000000026</v>
      </c>
      <c r="AG550" s="24">
        <f>IF(Weekly[[#This Row],[Actual]]="","",IF(AND(Weekly[[#This Row],[XGB_P]]=FALSE,Weekly[[#This Row],[Actual]]=TRUE),AG549+Weekly[[#This Row],[BF H Odds]]-1,IF(AND(Weekly[[#This Row],[XGB_P]]=TRUE,Weekly[[#This Row],[Actual]]=FALSE),AG549+Weekly[[#This Row],[BF V Odds]]-1,AG549-1)))</f>
        <v>44.249999999999993</v>
      </c>
      <c r="AH550" s="24">
        <f>IF(Weekly[[#This Row],[Actual]]="","",IF(AND(Weekly[[#This Row],[QDA_P]]=Weekly[[#This Row],[Actual]],Weekly[[#This Row],[QDA_P]]=TRUE),AH549+Weekly[[#This Row],[BF H Odds]]-1,IF(AND(Weekly[[#This Row],[QDA_P]]=Weekly[[#This Row],[Actual]],Weekly[[#This Row],[QDA_P]]=FALSE),AH549+Weekly[[#This Row],[BF V Odds]]-1,AH549-1)))</f>
        <v>-10.47999999999999</v>
      </c>
      <c r="AI550" s="24">
        <f>IF(Weekly[[#This Row],[Actual]]="","",IF(AND(Weekly[[#This Row],[QDA_P]]=FALSE,Weekly[[#This Row],[Actual]]=TRUE),AI549+Weekly[[#This Row],[BF H Odds]]-1,IF(AND(Weekly[[#This Row],[QDA_P]]=TRUE,Weekly[[#This Row],[Actual]]=FALSE),AI549+Weekly[[#This Row],[BF V Odds]]-1,AI549-1)))</f>
        <v>86.779999999999987</v>
      </c>
      <c r="AJ550" s="24">
        <f>IF(Weekly[[#This Row],[Actual]]="","",IF(AND(Weekly[[#This Row],[KNC_P]]=FALSE,Weekly[[#This Row],[Actual]]=TRUE),AJ549+Weekly[[#This Row],[BF H Odds]]-1,IF(AND(Weekly[[#This Row],[KNC_P]]=TRUE,Weekly[[#This Row],[Actual]]=FALSE),AJ549+Weekly[[#This Row],[BF V Odds]]-1,AJ549-1)))</f>
        <v>67.239999999999981</v>
      </c>
      <c r="AK550" s="24">
        <f>IF(Weekly[[#This Row],[Actual]]="","",IF(AND(Weekly[[#This Row],[KNC_P]]=FALSE,Weekly[[#This Row],[Actual]]=TRUE),AK549+Weekly[[#This Row],[BF H Odds]]-1,IF(AND(Weekly[[#This Row],[KNC_P]]=TRUE,Weekly[[#This Row],[Actual]]=FALSE),AK549+Weekly[[#This Row],[BF V Odds]]-1,AK549-1)))</f>
        <v>66.139999999999972</v>
      </c>
      <c r="AL550" s="30">
        <f>IF(Weekly[[#This Row],[Actual]]="","",COUNTIF(Weekly[[#This Row],[SVC_P]:[QDA_P]],TRUE))</f>
        <v>4</v>
      </c>
      <c r="AM550" s="30">
        <f>IF(Weekly[[#This Row],[Actual]]="","",COUNTIF(Weekly[[#This Row],[SVC_P]:[QDA_P]],FALSE))</f>
        <v>3</v>
      </c>
      <c r="AN550" s="36" t="str">
        <f>IF(AND(Weekly[[#This Row],[BF V Odds]]&gt;$BO$6,Weekly[[#This Row],[BF V Odds]] &lt; $BO$7),Weekly[[#This Row],[BF V Odds]],"")</f>
        <v/>
      </c>
      <c r="AO550" s="36" t="str">
        <f>IF(AND(Weekly[[#This Row],[BF H Odds]]&gt;$BO$6, Weekly[[#This Row],[BF H Odds]] &lt; $BO$7),Weekly[[#This Row],[BF H Odds]],"")</f>
        <v/>
      </c>
      <c r="AP550" s="37">
        <f>IF(AND(Weekly[[#This Row],[V Odds &lt;]]="",Weekly[[#This Row],[H Odds &lt;]]=""),AP549,IF(AND(Weekly[[#This Row],[H Odds &lt;]]&lt;&gt;"",Weekly[[#This Row],[SVC_P]]=TRUE,Weekly[[#This Row],[Actual]]=TRUE),AP549+Weekly[[#This Row],[H Odds &lt;]]-1,IF(AND(Weekly[[#This Row],[V Odds &lt;]]&lt;&gt;"",Weekly[[#This Row],[SVC_P]]=FALSE,Weekly[[#This Row],[Actual]]=FALSE),AP549+Weekly[[#This Row],[V Odds &lt;]]-1,IF(AND(Weekly[[#This Row],[V Odds &lt;]]&lt;&gt;"",Weekly[[#This Row],[SVC_P]]=FALSE,Weekly[[#This Row],[Actual]]=TRUE),AP549-1,IF(AND(Weekly[[#This Row],[H Odds &lt;]]&lt;&gt;"",Weekly[[#This Row],[SVC_P]]=TRUE,Weekly[[#This Row],[Actual]]=FALSE),AP549-1,AP549)))))</f>
        <v>79.88000000000001</v>
      </c>
      <c r="AQ550" s="37">
        <f>IF(AND(Weekly[[#This Row],[V Odds &lt;]]="",Weekly[[#This Row],[H Odds &lt;]]=""),AQ549,IF(AND(Weekly[[#This Row],[H Odds &lt;]]&lt;&gt;"",Weekly[[#This Row],[ADBC_P]]=TRUE,Weekly[[#This Row],[Actual]]=TRUE),AQ549+Weekly[[#This Row],[H Odds &lt;]]-1,IF(AND(Weekly[[#This Row],[V Odds &lt;]]&lt;&gt;"",Weekly[[#This Row],[ADBC_P]]=FALSE,Weekly[[#This Row],[Actual]]=FALSE),AQ549+Weekly[[#This Row],[V Odds &lt;]]-1,IF(AND(Weekly[[#This Row],[V Odds &lt;]]&lt;&gt;"",Weekly[[#This Row],[ADBC_P]]=FALSE,Weekly[[#This Row],[Actual]]=TRUE),AQ549-1,IF(AND(Weekly[[#This Row],[H Odds &lt;]]&lt;&gt;"",Weekly[[#This Row],[ADBC_P]]=TRUE,Weekly[[#This Row],[Actual]]=FALSE),AQ549-1,AQ549)))))</f>
        <v>47.53</v>
      </c>
      <c r="AR550" s="37">
        <f>IF(AND(Weekly[[#This Row],[V Odds &lt;]]="",Weekly[[#This Row],[H Odds &lt;]]=""),AR549,IF(AND(Weekly[[#This Row],[H Odds &lt;]]&lt;&gt;"",Weekly[[#This Row],[RFC_P]]=TRUE,Weekly[[#This Row],[Actual]]=TRUE),AR549+Weekly[[#This Row],[H Odds &lt;]]-1,IF(AND(Weekly[[#This Row],[V Odds &lt;]]&lt;&gt;"",Weekly[[#This Row],[RFC_P]]=FALSE,Weekly[[#This Row],[Actual]]=FALSE),AR549+Weekly[[#This Row],[V Odds &lt;]]-1,IF(AND(Weekly[[#This Row],[V Odds &lt;]]&lt;&gt;"",Weekly[[#This Row],[RFC_P]]=FALSE,Weekly[[#This Row],[Actual]]=TRUE),AR549-1,IF(AND(Weekly[[#This Row],[H Odds &lt;]]&lt;&gt;"",Weekly[[#This Row],[RFC_P]]=TRUE,Weekly[[#This Row],[Actual]]=FALSE),AR549-1,AR549)))))</f>
        <v>70.689999999999984</v>
      </c>
      <c r="AS550" s="37">
        <f>IF(AND(Weekly[[#This Row],[V Odds &lt;]]="",Weekly[[#This Row],[H Odds &lt;]]=""),AS549,IF(AND(Weekly[[#This Row],[H Odds &lt;]]&lt;&gt;"",Weekly[[#This Row],[GBC_P]]=TRUE,Weekly[[#This Row],[Actual]]=TRUE),AS549+Weekly[[#This Row],[H Odds &lt;]]-1,IF(AND(Weekly[[#This Row],[V Odds &lt;]]&lt;&gt;"",Weekly[[#This Row],[GBC_P]]=FALSE,Weekly[[#This Row],[Actual]]=FALSE),AS549+Weekly[[#This Row],[V Odds &lt;]]-1,IF(AND(Weekly[[#This Row],[V Odds &lt;]]&lt;&gt;"",Weekly[[#This Row],[GBC_P]]=FALSE,Weekly[[#This Row],[Actual]]=TRUE),AS549-1,IF(AND(Weekly[[#This Row],[H Odds &lt;]]&lt;&gt;"",Weekly[[#This Row],[GBC_P]]=TRUE,Weekly[[#This Row],[Actual]]=FALSE),AS549-1,AS549)))))</f>
        <v>58.03</v>
      </c>
      <c r="AT550" s="37">
        <f>IF(AND(Weekly[[#This Row],[V Odds &lt;]]="",Weekly[[#This Row],[H Odds &lt;]]=""),AT549,IF(AND(Weekly[[#This Row],[H Odds &lt;]]&lt;&gt;"",Weekly[[#This Row],[HGBC_P]]=TRUE,Weekly[[#This Row],[Actual]]=TRUE),AT549+Weekly[[#This Row],[H Odds &lt;]]-1,IF(AND(Weekly[[#This Row],[V Odds &lt;]]&lt;&gt;"",Weekly[[#This Row],[HGBC_P]]=FALSE,Weekly[[#This Row],[Actual]]=FALSE),AT549+Weekly[[#This Row],[V Odds &lt;]]-1,IF(AND(Weekly[[#This Row],[V Odds &lt;]]&lt;&gt;"",Weekly[[#This Row],[HGBC_P]]=FALSE,Weekly[[#This Row],[Actual]]=TRUE),AT549-1,IF(AND(Weekly[[#This Row],[H Odds &lt;]]&lt;&gt;"",Weekly[[#This Row],[HGBC_P]]=TRUE,Weekly[[#This Row],[Actual]]=FALSE),AT549-1,AT549)))))</f>
        <v>51.36</v>
      </c>
      <c r="AU550" s="37">
        <f>IF(AND(Weekly[[#This Row],[V Odds &lt;]]="",Weekly[[#This Row],[H Odds &lt;]]=""),AU549,IF(AND(Weekly[[#This Row],[H Odds &lt;]]&lt;&gt;"",Weekly[[#This Row],[XGB_P]]=TRUE,Weekly[[#This Row],[Actual]]=TRUE),AU549+Weekly[[#This Row],[H Odds &lt;]]-1,IF(AND(Weekly[[#This Row],[V Odds &lt;]]&lt;&gt;"",Weekly[[#This Row],[XGB_P]]=FALSE,Weekly[[#This Row],[Actual]]=FALSE),AU549+Weekly[[#This Row],[V Odds &lt;]]-1,IF(AND(Weekly[[#This Row],[V Odds &lt;]]&lt;&gt;"",Weekly[[#This Row],[XGB_P]]=FALSE,Weekly[[#This Row],[Actual]]=TRUE),AU549-1,IF(AND(Weekly[[#This Row],[H Odds &lt;]]&lt;&gt;"",Weekly[[#This Row],[XGB_P]]=TRUE,Weekly[[#This Row],[Actual]]=FALSE),AU549-1,AU549)))))</f>
        <v>66.010000000000005</v>
      </c>
      <c r="AV550" s="37">
        <f>IF(AND(Weekly[[#This Row],[V Odds &lt;]]="",Weekly[[#This Row],[H Odds &lt;]]=""),AV549,IF(AND(Weekly[[#This Row],[H Odds &lt;]]&lt;&gt;"",Weekly[[#This Row],[QDA_P]]=TRUE,Weekly[[#This Row],[Actual]]=TRUE),AV549+Weekly[[#This Row],[H Odds &lt;]]-1,IF(AND(Weekly[[#This Row],[V Odds &lt;]]&lt;&gt;"",Weekly[[#This Row],[QDA_P]]=FALSE,Weekly[[#This Row],[Actual]]=FALSE),AV549+Weekly[[#This Row],[V Odds &lt;]]-1,IF(AND(Weekly[[#This Row],[V Odds &lt;]]&lt;&gt;"",Weekly[[#This Row],[QDA_P]]=FALSE,Weekly[[#This Row],[Actual]]=TRUE),AV549-1,IF(AND(Weekly[[#This Row],[H Odds &lt;]]&lt;&gt;"",Weekly[[#This Row],[QDA_P]]=TRUE,Weekly[[#This Row],[Actual]]=FALSE),AV549-1,AV549)))))</f>
        <v>59.549999999999983</v>
      </c>
      <c r="AW550" s="37">
        <f>IF(AND(Weekly[[#This Row],[H Odds &lt;]]="",Weekly[[#This Row],[V Odds &lt;]]=""),AW549,IF(AND(Weekly[[#This Row],[KNC_P]]=Weekly[[#This Row],[Actual]],Weekly[[#This Row],[KNC_P]]=TRUE),AW549+Weekly[[#This Row],[BF H Odds]]-1,IF(AND(Weekly[[#This Row],[KNC_P]]=Weekly[[#This Row],[Actual]],Weekly[[#This Row],[KNC_P]]=FALSE),AW549+Weekly[[#This Row],[BF V Odds]]-1,AW549-1)))</f>
        <v>49.500000000000014</v>
      </c>
      <c r="AX550" s="37">
        <f>IF(AND(Weekly[[#This Row],[V Odds &lt;]]="",Weekly[[#This Row],[H Odds &lt;]]=""),AX549,IF(AND(Weekly[[#This Row],[V Odds &lt;]]&lt;&gt;"",Weekly[[#This Row],[FALSES]]&gt;0,Weekly[[#This Row],[Actual]]=FALSE),AX549+Weekly[[#This Row],[V Odds &lt;]]-1,IF(AND(Weekly[[#This Row],[H Odds &lt;]]&lt;&gt;"",Weekly[[#This Row],[TRUES]]&gt;0,Weekly[[#This Row],[Actual]]=TRUE),AX549+Weekly[[#This Row],[H Odds &lt;]]-1,IF(AND(Weekly[[#This Row],[V Odds &lt;]]&lt;&gt;"",Weekly[[#This Row],[FALSES]]=0),AX549,IF(AND(Weekly[[#This Row],[H Odds &lt;]]&lt;&gt;"",Weekly[[#This Row],[TRUES]]=0),AX549,AX549-1)))))</f>
        <v>103.74999999999996</v>
      </c>
      <c r="AY550" s="37">
        <f>IF(AND(Weekly[[#This Row],[V Odds &lt;]]="",Weekly[[#This Row],[H Odds &lt;]]=""),AY549,IF(AND(Weekly[[#This Row],[V Odds &lt;]]&lt;&gt;"",Weekly[[#This Row],[FALSES]]&gt;0,Weekly[[#This Row],[Actual]]=FALSE),AY549+((Weekly[[#This Row],[V Odds &lt;]]-1)*0.92),IF(AND(Weekly[[#This Row],[H Odds &lt;]]&lt;&gt;"",Weekly[[#This Row],[TRUES]]&gt;0,Weekly[[#This Row],[Actual]]=TRUE),AY549+((Weekly[[#This Row],[H Odds &lt;]]-1)*0.92),IF(AND(Weekly[[#This Row],[V Odds &lt;]]&lt;&gt;"",Weekly[[#This Row],[FALSES]]=0),AY549,IF(AND(Weekly[[#This Row],[H Odds &lt;]]&lt;&gt;"",Weekly[[#This Row],[TRUES]]=0),AY549,AY549-1)))))</f>
        <v>92.010000000000019</v>
      </c>
      <c r="AZ550" s="37">
        <f>IF(AND(Weekly[[#This Row],[V Odds &lt;]]="",Weekly[[#This Row],[H Odds &lt;]]=""),AZ549,IF(AND(Weekly[[#This Row],[V Odds &lt;]]&lt;&gt;"",Weekly[[#This Row],[Actual]]=FALSE),AZ549+Weekly[[#This Row],[V Odds &lt;]]-1,IF(AND(Weekly[[#This Row],[H Odds &lt;]]&lt;&gt;"",Weekly[[#This Row],[Actual]]=TRUE),AZ549+Weekly[[#This Row],[H Odds &lt;]]-1,AZ549-1)))</f>
        <v>94.21999999999997</v>
      </c>
      <c r="BA550" s="38">
        <f>IF(Weekly[[#This Row],[H Odds &lt;]]="",BA549,IF(AND(Weekly[[#This Row],[H Odds &lt;]]&lt;&gt;"",Weekly[[#This Row],[SVC_P]]=TRUE,Weekly[[#This Row],[Actual]]=TRUE),BA549+Weekly[[#This Row],[H Odds &lt;]]-1,IF(AND(Weekly[[#This Row],[H Odds &lt;]]&lt;&gt;"",Weekly[[#This Row],[SVC_P]]=TRUE,Weekly[[#This Row],[Actual]]=FALSE),BA549-1,BA549)))</f>
        <v>78.839999999999989</v>
      </c>
      <c r="BB550" s="38">
        <f>IF(Weekly[[#This Row],[H Odds &lt;]]="",BB549,IF(AND(Weekly[[#This Row],[H Odds &lt;]]&lt;&gt;"",Weekly[[#This Row],[ADBC_P]]=TRUE,Weekly[[#This Row],[Actual]]=TRUE),BB549+Weekly[[#This Row],[H Odds &lt;]]-1,IF(AND(Weekly[[#This Row],[H Odds &lt;]]&lt;&gt;"",Weekly[[#This Row],[ADBC_P]]=TRUE,Weekly[[#This Row],[Actual]]=FALSE),BB549-1,BB549)))</f>
        <v>48.61</v>
      </c>
      <c r="BC550" s="38">
        <f>IF(Weekly[[#This Row],[H Odds &lt;]]="",BC549,IF(AND(Weekly[[#This Row],[H Odds &lt;]]&lt;&gt;"",Weekly[[#This Row],[RFC_P]]=TRUE,Weekly[[#This Row],[Actual]]=TRUE),BC549+Weekly[[#This Row],[H Odds &lt;]]-1,IF(AND(Weekly[[#This Row],[H Odds &lt;]]&lt;&gt;"",Weekly[[#This Row],[RFC_P]]=TRUE,Weekly[[#This Row],[Actual]]=FALSE),BC549-1,BC549)))</f>
        <v>52.359999999999992</v>
      </c>
      <c r="BD550" s="38">
        <f>IF(Weekly[[#This Row],[H Odds &lt;]]="",BD549,IF(AND(Weekly[[#This Row],[H Odds &lt;]]&lt;&gt;"",Weekly[[#This Row],[GBC_P]]=TRUE,Weekly[[#This Row],[Actual]]=TRUE),BD549+Weekly[[#This Row],[H Odds &lt;]]-1,IF(AND(Weekly[[#This Row],[H Odds &lt;]]&lt;&gt;"",Weekly[[#This Row],[GBC_P]]=TRUE,Weekly[[#This Row],[Actual]]=FALSE),BD549-1,BD549)))</f>
        <v>53.360000000000007</v>
      </c>
      <c r="BE550" s="38">
        <f>IF(Weekly[[#This Row],[H Odds &lt;]]="",BE549,IF(AND(Weekly[[#This Row],[H Odds &lt;]]&lt;&gt;"",Weekly[[#This Row],[HGBC_P]]=TRUE,Weekly[[#This Row],[Actual]]=TRUE),BE549+Weekly[[#This Row],[H Odds &lt;]]-1,IF(AND(Weekly[[#This Row],[H Odds &lt;]]&lt;&gt;"",Weekly[[#This Row],[HGBC_P]]=TRUE,Weekly[[#This Row],[Actual]]=FALSE),BE549-1,BE549)))</f>
        <v>54.66</v>
      </c>
      <c r="BF550" s="38">
        <f>IF(Weekly[[#This Row],[H Odds &lt;]]="",BF549,IF(AND(Weekly[[#This Row],[H Odds &lt;]]&lt;&gt;"",Weekly[[#This Row],[XGB_P]]=TRUE,Weekly[[#This Row],[Actual]]=TRUE),BF549+Weekly[[#This Row],[H Odds &lt;]]-1,IF(AND(Weekly[[#This Row],[H Odds &lt;]]&lt;&gt;"",Weekly[[#This Row],[XGB_P]]=TRUE,Weekly[[#This Row],[Actual]]=FALSE),BF549-1,BF549)))</f>
        <v>62.33</v>
      </c>
      <c r="BG550" s="38">
        <f>IF(Weekly[[#This Row],[H Odds &lt;]]="",BG549,IF(AND(Weekly[[#This Row],[H Odds &lt;]]&lt;&gt;"",Weekly[[#This Row],[QDA_P]]=TRUE,Weekly[[#This Row],[Actual]]=TRUE),BG549+Weekly[[#This Row],[H Odds &lt;]]-1,IF(AND(Weekly[[#This Row],[H Odds &lt;]]&lt;&gt;"",Weekly[[#This Row],[QDA_P]]=TRUE,Weekly[[#This Row],[Actual]]=FALSE),BG549-1,BG549)))</f>
        <v>48.679999999999993</v>
      </c>
      <c r="BH550" s="38">
        <f>IF(Weekly[[#This Row],[H Odds &lt;]]="",BH549,IF(AND(Weekly[[#This Row],[H Odds &lt;]]&lt;&gt;"",Weekly[[#This Row],[KNC_P]]=TRUE,Weekly[[#This Row],[Actual]]=TRUE),BH549+Weekly[[#This Row],[H Odds &lt;]]-1,IF(AND(Weekly[[#This Row],[H Odds &lt;]]&lt;&gt;"",Weekly[[#This Row],[KNC_P]]=TRUE,Weekly[[#This Row],[Actual]]=FALSE),BH549-1,BH549)))</f>
        <v>54.699999999999996</v>
      </c>
      <c r="BI550" s="38">
        <f>IF(Weekly[[#This Row],[H Odds &lt;]]="",BI549,IF(AND(Weekly[[#This Row],[H Odds &lt;]]&lt;&gt;"",Weekly[[#This Row],[TRUES]]&gt;0,Weekly[[#This Row],[Actual]]=TRUE),BI549+Weekly[[#This Row],[H Odds &lt;]]-1,IF(AND(Weekly[[#This Row],[H Odds &lt;]]&lt;&gt;"",Weekly[[#This Row],[TRUES]]=0),BI549,BI549-1)))</f>
        <v>76.839999999999989</v>
      </c>
      <c r="BJ550" s="38">
        <f>IF(Weekly[[#This Row],[H Odds &lt;]]="",BJ549,IF(AND(Weekly[[#This Row],[H Odds &lt;]]&lt;&gt;"",Weekly[[#This Row],[Actual]]=TRUE),BJ549+Weekly[[#This Row],[H Odds &lt;]]-1,IF(AND(Weekly[[#This Row],[H Odds &lt;]]&lt;&gt;"",Weekly[[#This Row],[Actual]]=FALSE),BJ549-1,BJ549)))</f>
        <v>78.739999999999995</v>
      </c>
      <c r="BK550" s="58">
        <f>IF(AND(Weekly[[#This Row],[TRUES]]&gt;4,Weekly[[#This Row],[Actual]]=TRUE),BK549+Weekly[[#This Row],[BF H Odds]]-1,IF(AND(Weekly[[#This Row],[FALSES]]&gt;4,Weekly[[#This Row],[Actual]]=FALSE),BK549+Weekly[[#This Row],[BF V Odds]]-1,IF(AND(Weekly[[#This Row],[TRUES]]&gt;4,Weekly[[#This Row],[Actual]]=FALSE),BK549-1,IF(AND(Weekly[[#This Row],[FALSES]]&gt;4,Weekly[[#This Row],[Actual]]=TRUE),BK549-1,BK549))))</f>
        <v>0.82000000000002959</v>
      </c>
      <c r="BL550" s="58">
        <f>IF(AND(Weekly[[#This Row],[TRUES]]&gt;5,Weekly[[#This Row],[Actual]]=TRUE),BL549+Weekly[[#This Row],[BF H Odds]]-1,IF(AND(Weekly[[#This Row],[FALSES]]&gt;5,Weekly[[#This Row],[Actual]]=FALSE),BL549+Weekly[[#This Row],[BF V Odds]]-1,IF(AND(Weekly[[#This Row],[TRUES]]&gt;5,Weekly[[#This Row],[Actual]]=FALSE),BL549-1,IF(AND(Weekly[[#This Row],[FALSES]]&gt;5,Weekly[[#This Row],[Actual]]=TRUE),BL549-1,BL549))))</f>
        <v>6.8900000000000201</v>
      </c>
      <c r="BM550" s="58">
        <f>IF(AND(Weekly[[#This Row],[TRUES]]&gt;6,Weekly[[#This Row],[Actual]]=TRUE),BM549+Weekly[[#This Row],[BF H Odds]]-1,IF(AND(Weekly[[#This Row],[FALSES]]&gt;6,Weekly[[#This Row],[Actual]]=FALSE),BM549+Weekly[[#This Row],[BF V Odds]]-1,IF(AND(Weekly[[#This Row],[TRUES]]&gt;6,Weekly[[#This Row],[Actual]]=FALSE),BM549-1,IF(AND(Weekly[[#This Row],[FALSES]]&gt;6,Weekly[[#This Row],[Actual]]=TRUE),BM549-1,BM549))))</f>
        <v>39.860000000000014</v>
      </c>
    </row>
    <row r="551" spans="1:65" x14ac:dyDescent="0.25">
      <c r="A551" s="34"/>
      <c r="B551" s="10">
        <v>44312</v>
      </c>
      <c r="C551" s="17" t="s">
        <v>36</v>
      </c>
      <c r="D551" s="15" t="s">
        <v>32</v>
      </c>
      <c r="E551" t="b">
        <v>1</v>
      </c>
      <c r="F551" t="b">
        <v>1</v>
      </c>
      <c r="G551" t="b">
        <v>1</v>
      </c>
      <c r="H551" t="b">
        <v>1</v>
      </c>
      <c r="I551" t="b">
        <v>1</v>
      </c>
      <c r="J551" t="b">
        <v>1</v>
      </c>
      <c r="K551" t="b">
        <v>1</v>
      </c>
      <c r="L551" t="b">
        <v>0</v>
      </c>
      <c r="O551" t="str">
        <f>IF(Weekly[[#This Row],[H/V]]="H",Weekly[[#This Row],[BF H Odds]],IF(Weekly[[#This Row],[H/V]]="V",Weekly[[#This Row],[BF V Odds]],""))</f>
        <v/>
      </c>
      <c r="P551" t="b">
        <v>0</v>
      </c>
      <c r="R551" s="35">
        <f>IFERROR(IF(Weekly[[#This Row],[Won Bet?]]="yes",R550+(Weekly[[#This Row],[BF Odds]]*Weekly[[#This Row],[BF Stake]])-Weekly[[#This Row],[BF Stake]],R550-Weekly[[#This Row],[BF Stake]]),R550)</f>
        <v>1080.2505000000001</v>
      </c>
      <c r="S551" s="35">
        <f>IFERROR(IF(Weekly[[#This Row],[Won Bet?]]="yes",S550+(((Weekly[[#This Row],[BF Odds]]*Weekly[[#This Row],[BF Stake]])-Weekly[[#This Row],[BF Stake]])*0.95),S550-Weekly[[#This Row],[BF Stake]]),S550)</f>
        <v>1003.5150900000001</v>
      </c>
      <c r="T551">
        <v>1.76</v>
      </c>
      <c r="U551">
        <v>2.2799999999999998</v>
      </c>
      <c r="V551" s="24">
        <f>IF(Weekly[[#This Row],[Actual]]="","",IF(AND(Weekly[[#This Row],[SVC_P]]=Weekly[[#This Row],[Actual]],Weekly[[#This Row],[SVC_P]]=TRUE),V550+Weekly[[#This Row],[BF H Odds]]-1,IF(AND(Weekly[[#This Row],[SVC_P]]=Weekly[[#This Row],[Actual]],Weekly[[#This Row],[SVC_P]]=FALSE),V550+Weekly[[#This Row],[BF V Odds]]-1,V550-1)))</f>
        <v>50.620000000000061</v>
      </c>
      <c r="W551" s="24">
        <f>IF(Weekly[[#This Row],[Actual]]="","",IF(AND(Weekly[[#This Row],[SVC_P]]=FALSE,Weekly[[#This Row],[Actual]]=TRUE),W550+Weekly[[#This Row],[BF H Odds]]-1,IF(AND(Weekly[[#This Row],[SVC_P]]=TRUE,Weekly[[#This Row],[Actual]]=FALSE,),W550+Weekly[[#This Row],[BF V Odds]]-1,W550-1)))</f>
        <v>-459.84000000000003</v>
      </c>
      <c r="X551" s="24">
        <f>IF(Weekly[[#This Row],[Actual]]="","",IF(AND(Weekly[[#This Row],[ADBC_P]]=Weekly[[#This Row],[Actual]],Weekly[[#This Row],[ADBC_P]]=TRUE),X550+Weekly[[#This Row],[BF H Odds]]-1,IF(AND(Weekly[[#This Row],[ADBC_P]]=Weekly[[#This Row],[Actual]],Weekly[[#This Row],[ADBC_P]]=FALSE),X550+Weekly[[#This Row],[BF V Odds]]-1,X550-1)))</f>
        <v>4.9000000000000199</v>
      </c>
      <c r="Y551" s="24">
        <f>IF(Weekly[[#This Row],[Actual]]="","",IF(AND(Weekly[[#This Row],[ADBC_P]]=FALSE,Weekly[[#This Row],[Actual]]=TRUE),Y550+Weekly[[#This Row],[BF H Odds]]-1,IF(AND(Weekly[[#This Row],[ADBC_P]]=TRUE,Weekly[[#This Row],[Actual]]=FALSE),Y550+Weekly[[#This Row],[BF V Odds]]-1,Y550-1)))</f>
        <v>71.16</v>
      </c>
      <c r="Z551" s="24">
        <f>IF(Weekly[[#This Row],[Actual]]="","",IF(AND(Weekly[[#This Row],[RFC_P]]=Weekly[[#This Row],[Actual]],Weekly[[#This Row],[RFC_P]]=TRUE),Z550+Weekly[[#This Row],[BF H Odds]]-1,IF(AND(Weekly[[#This Row],[RFC_P]]=Weekly[[#This Row],[Actual]],Weekly[[#This Row],[RFC_P]]=FALSE),Z550+Weekly[[#This Row],[BF V Odds]]-1,Z550-1)))</f>
        <v>29.540000000000003</v>
      </c>
      <c r="AA551" s="24">
        <f>IF(Weekly[[#This Row],[Actual]]="","",IF(AND(Weekly[[#This Row],[RFC_P]]=FALSE,Weekly[[#This Row],[Actual]]=TRUE),AA550+Weekly[[#This Row],[BF H Odds]]-1,IF(AND(Weekly[[#This Row],[RFC_P]]=TRUE,Weekly[[#This Row],[Actual]]=FALSE),AA550+Weekly[[#This Row],[BF V Odds]]-1,AA550-1)))</f>
        <v>46.519999999999968</v>
      </c>
      <c r="AB551" s="24">
        <f>IF(Weekly[[#This Row],[Actual]]="","",IF(AND(Weekly[[#This Row],[GBC_P]]=Weekly[[#This Row],[Actual]],Weekly[[#This Row],[GBC_P]]=TRUE),AB550+Weekly[[#This Row],[BF H Odds]]-1,IF(AND(Weekly[[#This Row],[GBC_P]]=Weekly[[#This Row],[Actual]],Weekly[[#This Row],[GBC_P]]=FALSE),AB550+Weekly[[#This Row],[BF V Odds]]-1,AB550-1)))</f>
        <v>3.2100000000000053</v>
      </c>
      <c r="AC551" s="24">
        <f>IF(Weekly[[#This Row],[Actual]]="","",IF(AND(Weekly[[#This Row],[GBC_P]]=FALSE,Weekly[[#This Row],[Actual]]=TRUE),AC550+Weekly[[#This Row],[BF H Odds]]-1,IF(AND(Weekly[[#This Row],[GBC_P]]=TRUE,Weekly[[#This Row],[Actual]]=FALSE),AC550+Weekly[[#This Row],[BF V Odds]]-1,AC550-1)))</f>
        <v>72.849999999999966</v>
      </c>
      <c r="AD551" s="24">
        <f>IF(Weekly[[#This Row],[Actual]]="","",IF(AND(Weekly[[#This Row],[HGBC_P]]=Weekly[[#This Row],[Actual]],Weekly[[#This Row],[HGBC_P]]=TRUE),AD550+Weekly[[#This Row],[BF H Odds]]-1,IF(AND(Weekly[[#This Row],[HGBC_P]]=Weekly[[#This Row],[Actual]],Weekly[[#This Row],[HGBC_P]]=FALSE),AD550+Weekly[[#This Row],[BF V Odds]]-1,AD550-1)))</f>
        <v>2.9200000000000248</v>
      </c>
      <c r="AE551" s="24">
        <f>IF(Weekly[[#This Row],[Actual]]="","",IF(AND(Weekly[[#This Row],[HGBC_P]]=FALSE,Weekly[[#This Row],[Actual]]=TRUE),AE550+Weekly[[#This Row],[BF H Odds]]-1,IF(AND(Weekly[[#This Row],[HGBC_P]]=TRUE,Weekly[[#This Row],[Actual]]=FALSE),AE550+Weekly[[#This Row],[BF V Odds]]-1,AE550-1)))</f>
        <v>73.139999999999986</v>
      </c>
      <c r="AF551" s="24">
        <f>IF(Weekly[[#This Row],[Actual]]="","",IF(AND(Weekly[[#This Row],[XGB_P]]=Weekly[[#This Row],[Actual]],Weekly[[#This Row],[XGB_P]]=TRUE),AF550+Weekly[[#This Row],[BF H Odds]]-1,IF(AND(Weekly[[#This Row],[XGB_P]]=Weekly[[#This Row],[Actual]],Weekly[[#This Row],[XGB_P]]=FALSE),AF550+Weekly[[#This Row],[BF V Odds]]-1,AF550-1)))</f>
        <v>31.050000000000026</v>
      </c>
      <c r="AG551" s="24">
        <f>IF(Weekly[[#This Row],[Actual]]="","",IF(AND(Weekly[[#This Row],[XGB_P]]=FALSE,Weekly[[#This Row],[Actual]]=TRUE),AG550+Weekly[[#This Row],[BF H Odds]]-1,IF(AND(Weekly[[#This Row],[XGB_P]]=TRUE,Weekly[[#This Row],[Actual]]=FALSE),AG550+Weekly[[#This Row],[BF V Odds]]-1,AG550-1)))</f>
        <v>45.009999999999991</v>
      </c>
      <c r="AH551" s="24">
        <f>IF(Weekly[[#This Row],[Actual]]="","",IF(AND(Weekly[[#This Row],[QDA_P]]=Weekly[[#This Row],[Actual]],Weekly[[#This Row],[QDA_P]]=TRUE),AH550+Weekly[[#This Row],[BF H Odds]]-1,IF(AND(Weekly[[#This Row],[QDA_P]]=Weekly[[#This Row],[Actual]],Weekly[[#This Row],[QDA_P]]=FALSE),AH550+Weekly[[#This Row],[BF V Odds]]-1,AH550-1)))</f>
        <v>-11.47999999999999</v>
      </c>
      <c r="AI551" s="24">
        <f>IF(Weekly[[#This Row],[Actual]]="","",IF(AND(Weekly[[#This Row],[QDA_P]]=FALSE,Weekly[[#This Row],[Actual]]=TRUE),AI550+Weekly[[#This Row],[BF H Odds]]-1,IF(AND(Weekly[[#This Row],[QDA_P]]=TRUE,Weekly[[#This Row],[Actual]]=FALSE),AI550+Weekly[[#This Row],[BF V Odds]]-1,AI550-1)))</f>
        <v>87.539999999999992</v>
      </c>
      <c r="AJ551" s="24">
        <f>IF(Weekly[[#This Row],[Actual]]="","",IF(AND(Weekly[[#This Row],[KNC_P]]=FALSE,Weekly[[#This Row],[Actual]]=TRUE),AJ550+Weekly[[#This Row],[BF H Odds]]-1,IF(AND(Weekly[[#This Row],[KNC_P]]=TRUE,Weekly[[#This Row],[Actual]]=FALSE),AJ550+Weekly[[#This Row],[BF V Odds]]-1,AJ550-1)))</f>
        <v>66.239999999999981</v>
      </c>
      <c r="AK551" s="24">
        <f>IF(Weekly[[#This Row],[Actual]]="","",IF(AND(Weekly[[#This Row],[KNC_P]]=FALSE,Weekly[[#This Row],[Actual]]=TRUE),AK550+Weekly[[#This Row],[BF H Odds]]-1,IF(AND(Weekly[[#This Row],[KNC_P]]=TRUE,Weekly[[#This Row],[Actual]]=FALSE),AK550+Weekly[[#This Row],[BF V Odds]]-1,AK550-1)))</f>
        <v>65.139999999999972</v>
      </c>
      <c r="AL551" s="30">
        <f>IF(Weekly[[#This Row],[Actual]]="","",COUNTIF(Weekly[[#This Row],[SVC_P]:[QDA_P]],TRUE))</f>
        <v>7</v>
      </c>
      <c r="AM551" s="30">
        <f>IF(Weekly[[#This Row],[Actual]]="","",COUNTIF(Weekly[[#This Row],[SVC_P]:[QDA_P]],FALSE))</f>
        <v>0</v>
      </c>
      <c r="AN551" s="36" t="str">
        <f>IF(AND(Weekly[[#This Row],[BF V Odds]]&gt;$BO$6,Weekly[[#This Row],[BF V Odds]] &lt; $BO$7),Weekly[[#This Row],[BF V Odds]],"")</f>
        <v/>
      </c>
      <c r="AO551" s="36" t="str">
        <f>IF(AND(Weekly[[#This Row],[BF H Odds]]&gt;$BO$6, Weekly[[#This Row],[BF H Odds]] &lt; $BO$7),Weekly[[#This Row],[BF H Odds]],"")</f>
        <v/>
      </c>
      <c r="AP551" s="37">
        <f>IF(AND(Weekly[[#This Row],[V Odds &lt;]]="",Weekly[[#This Row],[H Odds &lt;]]=""),AP550,IF(AND(Weekly[[#This Row],[H Odds &lt;]]&lt;&gt;"",Weekly[[#This Row],[SVC_P]]=TRUE,Weekly[[#This Row],[Actual]]=TRUE),AP550+Weekly[[#This Row],[H Odds &lt;]]-1,IF(AND(Weekly[[#This Row],[V Odds &lt;]]&lt;&gt;"",Weekly[[#This Row],[SVC_P]]=FALSE,Weekly[[#This Row],[Actual]]=FALSE),AP550+Weekly[[#This Row],[V Odds &lt;]]-1,IF(AND(Weekly[[#This Row],[V Odds &lt;]]&lt;&gt;"",Weekly[[#This Row],[SVC_P]]=FALSE,Weekly[[#This Row],[Actual]]=TRUE),AP550-1,IF(AND(Weekly[[#This Row],[H Odds &lt;]]&lt;&gt;"",Weekly[[#This Row],[SVC_P]]=TRUE,Weekly[[#This Row],[Actual]]=FALSE),AP550-1,AP550)))))</f>
        <v>79.88000000000001</v>
      </c>
      <c r="AQ551" s="37">
        <f>IF(AND(Weekly[[#This Row],[V Odds &lt;]]="",Weekly[[#This Row],[H Odds &lt;]]=""),AQ550,IF(AND(Weekly[[#This Row],[H Odds &lt;]]&lt;&gt;"",Weekly[[#This Row],[ADBC_P]]=TRUE,Weekly[[#This Row],[Actual]]=TRUE),AQ550+Weekly[[#This Row],[H Odds &lt;]]-1,IF(AND(Weekly[[#This Row],[V Odds &lt;]]&lt;&gt;"",Weekly[[#This Row],[ADBC_P]]=FALSE,Weekly[[#This Row],[Actual]]=FALSE),AQ550+Weekly[[#This Row],[V Odds &lt;]]-1,IF(AND(Weekly[[#This Row],[V Odds &lt;]]&lt;&gt;"",Weekly[[#This Row],[ADBC_P]]=FALSE,Weekly[[#This Row],[Actual]]=TRUE),AQ550-1,IF(AND(Weekly[[#This Row],[H Odds &lt;]]&lt;&gt;"",Weekly[[#This Row],[ADBC_P]]=TRUE,Weekly[[#This Row],[Actual]]=FALSE),AQ550-1,AQ550)))))</f>
        <v>47.53</v>
      </c>
      <c r="AR551" s="37">
        <f>IF(AND(Weekly[[#This Row],[V Odds &lt;]]="",Weekly[[#This Row],[H Odds &lt;]]=""),AR550,IF(AND(Weekly[[#This Row],[H Odds &lt;]]&lt;&gt;"",Weekly[[#This Row],[RFC_P]]=TRUE,Weekly[[#This Row],[Actual]]=TRUE),AR550+Weekly[[#This Row],[H Odds &lt;]]-1,IF(AND(Weekly[[#This Row],[V Odds &lt;]]&lt;&gt;"",Weekly[[#This Row],[RFC_P]]=FALSE,Weekly[[#This Row],[Actual]]=FALSE),AR550+Weekly[[#This Row],[V Odds &lt;]]-1,IF(AND(Weekly[[#This Row],[V Odds &lt;]]&lt;&gt;"",Weekly[[#This Row],[RFC_P]]=FALSE,Weekly[[#This Row],[Actual]]=TRUE),AR550-1,IF(AND(Weekly[[#This Row],[H Odds &lt;]]&lt;&gt;"",Weekly[[#This Row],[RFC_P]]=TRUE,Weekly[[#This Row],[Actual]]=FALSE),AR550-1,AR550)))))</f>
        <v>70.689999999999984</v>
      </c>
      <c r="AS551" s="37">
        <f>IF(AND(Weekly[[#This Row],[V Odds &lt;]]="",Weekly[[#This Row],[H Odds &lt;]]=""),AS550,IF(AND(Weekly[[#This Row],[H Odds &lt;]]&lt;&gt;"",Weekly[[#This Row],[GBC_P]]=TRUE,Weekly[[#This Row],[Actual]]=TRUE),AS550+Weekly[[#This Row],[H Odds &lt;]]-1,IF(AND(Weekly[[#This Row],[V Odds &lt;]]&lt;&gt;"",Weekly[[#This Row],[GBC_P]]=FALSE,Weekly[[#This Row],[Actual]]=FALSE),AS550+Weekly[[#This Row],[V Odds &lt;]]-1,IF(AND(Weekly[[#This Row],[V Odds &lt;]]&lt;&gt;"",Weekly[[#This Row],[GBC_P]]=FALSE,Weekly[[#This Row],[Actual]]=TRUE),AS550-1,IF(AND(Weekly[[#This Row],[H Odds &lt;]]&lt;&gt;"",Weekly[[#This Row],[GBC_P]]=TRUE,Weekly[[#This Row],[Actual]]=FALSE),AS550-1,AS550)))))</f>
        <v>58.03</v>
      </c>
      <c r="AT551" s="37">
        <f>IF(AND(Weekly[[#This Row],[V Odds &lt;]]="",Weekly[[#This Row],[H Odds &lt;]]=""),AT550,IF(AND(Weekly[[#This Row],[H Odds &lt;]]&lt;&gt;"",Weekly[[#This Row],[HGBC_P]]=TRUE,Weekly[[#This Row],[Actual]]=TRUE),AT550+Weekly[[#This Row],[H Odds &lt;]]-1,IF(AND(Weekly[[#This Row],[V Odds &lt;]]&lt;&gt;"",Weekly[[#This Row],[HGBC_P]]=FALSE,Weekly[[#This Row],[Actual]]=FALSE),AT550+Weekly[[#This Row],[V Odds &lt;]]-1,IF(AND(Weekly[[#This Row],[V Odds &lt;]]&lt;&gt;"",Weekly[[#This Row],[HGBC_P]]=FALSE,Weekly[[#This Row],[Actual]]=TRUE),AT550-1,IF(AND(Weekly[[#This Row],[H Odds &lt;]]&lt;&gt;"",Weekly[[#This Row],[HGBC_P]]=TRUE,Weekly[[#This Row],[Actual]]=FALSE),AT550-1,AT550)))))</f>
        <v>51.36</v>
      </c>
      <c r="AU551" s="37">
        <f>IF(AND(Weekly[[#This Row],[V Odds &lt;]]="",Weekly[[#This Row],[H Odds &lt;]]=""),AU550,IF(AND(Weekly[[#This Row],[H Odds &lt;]]&lt;&gt;"",Weekly[[#This Row],[XGB_P]]=TRUE,Weekly[[#This Row],[Actual]]=TRUE),AU550+Weekly[[#This Row],[H Odds &lt;]]-1,IF(AND(Weekly[[#This Row],[V Odds &lt;]]&lt;&gt;"",Weekly[[#This Row],[XGB_P]]=FALSE,Weekly[[#This Row],[Actual]]=FALSE),AU550+Weekly[[#This Row],[V Odds &lt;]]-1,IF(AND(Weekly[[#This Row],[V Odds &lt;]]&lt;&gt;"",Weekly[[#This Row],[XGB_P]]=FALSE,Weekly[[#This Row],[Actual]]=TRUE),AU550-1,IF(AND(Weekly[[#This Row],[H Odds &lt;]]&lt;&gt;"",Weekly[[#This Row],[XGB_P]]=TRUE,Weekly[[#This Row],[Actual]]=FALSE),AU550-1,AU550)))))</f>
        <v>66.010000000000005</v>
      </c>
      <c r="AV551" s="37">
        <f>IF(AND(Weekly[[#This Row],[V Odds &lt;]]="",Weekly[[#This Row],[H Odds &lt;]]=""),AV550,IF(AND(Weekly[[#This Row],[H Odds &lt;]]&lt;&gt;"",Weekly[[#This Row],[QDA_P]]=TRUE,Weekly[[#This Row],[Actual]]=TRUE),AV550+Weekly[[#This Row],[H Odds &lt;]]-1,IF(AND(Weekly[[#This Row],[V Odds &lt;]]&lt;&gt;"",Weekly[[#This Row],[QDA_P]]=FALSE,Weekly[[#This Row],[Actual]]=FALSE),AV550+Weekly[[#This Row],[V Odds &lt;]]-1,IF(AND(Weekly[[#This Row],[V Odds &lt;]]&lt;&gt;"",Weekly[[#This Row],[QDA_P]]=FALSE,Weekly[[#This Row],[Actual]]=TRUE),AV550-1,IF(AND(Weekly[[#This Row],[H Odds &lt;]]&lt;&gt;"",Weekly[[#This Row],[QDA_P]]=TRUE,Weekly[[#This Row],[Actual]]=FALSE),AV550-1,AV550)))))</f>
        <v>59.549999999999983</v>
      </c>
      <c r="AW551" s="37">
        <f>IF(AND(Weekly[[#This Row],[H Odds &lt;]]="",Weekly[[#This Row],[V Odds &lt;]]=""),AW550,IF(AND(Weekly[[#This Row],[KNC_P]]=Weekly[[#This Row],[Actual]],Weekly[[#This Row],[KNC_P]]=TRUE),AW550+Weekly[[#This Row],[BF H Odds]]-1,IF(AND(Weekly[[#This Row],[KNC_P]]=Weekly[[#This Row],[Actual]],Weekly[[#This Row],[KNC_P]]=FALSE),AW550+Weekly[[#This Row],[BF V Odds]]-1,AW550-1)))</f>
        <v>49.500000000000014</v>
      </c>
      <c r="AX551" s="37">
        <f>IF(AND(Weekly[[#This Row],[V Odds &lt;]]="",Weekly[[#This Row],[H Odds &lt;]]=""),AX550,IF(AND(Weekly[[#This Row],[V Odds &lt;]]&lt;&gt;"",Weekly[[#This Row],[FALSES]]&gt;0,Weekly[[#This Row],[Actual]]=FALSE),AX550+Weekly[[#This Row],[V Odds &lt;]]-1,IF(AND(Weekly[[#This Row],[H Odds &lt;]]&lt;&gt;"",Weekly[[#This Row],[TRUES]]&gt;0,Weekly[[#This Row],[Actual]]=TRUE),AX550+Weekly[[#This Row],[H Odds &lt;]]-1,IF(AND(Weekly[[#This Row],[V Odds &lt;]]&lt;&gt;"",Weekly[[#This Row],[FALSES]]=0),AX550,IF(AND(Weekly[[#This Row],[H Odds &lt;]]&lt;&gt;"",Weekly[[#This Row],[TRUES]]=0),AX550,AX550-1)))))</f>
        <v>103.74999999999996</v>
      </c>
      <c r="AY551" s="37">
        <f>IF(AND(Weekly[[#This Row],[V Odds &lt;]]="",Weekly[[#This Row],[H Odds &lt;]]=""),AY550,IF(AND(Weekly[[#This Row],[V Odds &lt;]]&lt;&gt;"",Weekly[[#This Row],[FALSES]]&gt;0,Weekly[[#This Row],[Actual]]=FALSE),AY550+((Weekly[[#This Row],[V Odds &lt;]]-1)*0.92),IF(AND(Weekly[[#This Row],[H Odds &lt;]]&lt;&gt;"",Weekly[[#This Row],[TRUES]]&gt;0,Weekly[[#This Row],[Actual]]=TRUE),AY550+((Weekly[[#This Row],[H Odds &lt;]]-1)*0.92),IF(AND(Weekly[[#This Row],[V Odds &lt;]]&lt;&gt;"",Weekly[[#This Row],[FALSES]]=0),AY550,IF(AND(Weekly[[#This Row],[H Odds &lt;]]&lt;&gt;"",Weekly[[#This Row],[TRUES]]=0),AY550,AY550-1)))))</f>
        <v>92.010000000000019</v>
      </c>
      <c r="AZ551" s="37">
        <f>IF(AND(Weekly[[#This Row],[V Odds &lt;]]="",Weekly[[#This Row],[H Odds &lt;]]=""),AZ550,IF(AND(Weekly[[#This Row],[V Odds &lt;]]&lt;&gt;"",Weekly[[#This Row],[Actual]]=FALSE),AZ550+Weekly[[#This Row],[V Odds &lt;]]-1,IF(AND(Weekly[[#This Row],[H Odds &lt;]]&lt;&gt;"",Weekly[[#This Row],[Actual]]=TRUE),AZ550+Weekly[[#This Row],[H Odds &lt;]]-1,AZ550-1)))</f>
        <v>94.21999999999997</v>
      </c>
      <c r="BA551" s="38">
        <f>IF(Weekly[[#This Row],[H Odds &lt;]]="",BA550,IF(AND(Weekly[[#This Row],[H Odds &lt;]]&lt;&gt;"",Weekly[[#This Row],[SVC_P]]=TRUE,Weekly[[#This Row],[Actual]]=TRUE),BA550+Weekly[[#This Row],[H Odds &lt;]]-1,IF(AND(Weekly[[#This Row],[H Odds &lt;]]&lt;&gt;"",Weekly[[#This Row],[SVC_P]]=TRUE,Weekly[[#This Row],[Actual]]=FALSE),BA550-1,BA550)))</f>
        <v>78.839999999999989</v>
      </c>
      <c r="BB551" s="38">
        <f>IF(Weekly[[#This Row],[H Odds &lt;]]="",BB550,IF(AND(Weekly[[#This Row],[H Odds &lt;]]&lt;&gt;"",Weekly[[#This Row],[ADBC_P]]=TRUE,Weekly[[#This Row],[Actual]]=TRUE),BB550+Weekly[[#This Row],[H Odds &lt;]]-1,IF(AND(Weekly[[#This Row],[H Odds &lt;]]&lt;&gt;"",Weekly[[#This Row],[ADBC_P]]=TRUE,Weekly[[#This Row],[Actual]]=FALSE),BB550-1,BB550)))</f>
        <v>48.61</v>
      </c>
      <c r="BC551" s="38">
        <f>IF(Weekly[[#This Row],[H Odds &lt;]]="",BC550,IF(AND(Weekly[[#This Row],[H Odds &lt;]]&lt;&gt;"",Weekly[[#This Row],[RFC_P]]=TRUE,Weekly[[#This Row],[Actual]]=TRUE),BC550+Weekly[[#This Row],[H Odds &lt;]]-1,IF(AND(Weekly[[#This Row],[H Odds &lt;]]&lt;&gt;"",Weekly[[#This Row],[RFC_P]]=TRUE,Weekly[[#This Row],[Actual]]=FALSE),BC550-1,BC550)))</f>
        <v>52.359999999999992</v>
      </c>
      <c r="BD551" s="38">
        <f>IF(Weekly[[#This Row],[H Odds &lt;]]="",BD550,IF(AND(Weekly[[#This Row],[H Odds &lt;]]&lt;&gt;"",Weekly[[#This Row],[GBC_P]]=TRUE,Weekly[[#This Row],[Actual]]=TRUE),BD550+Weekly[[#This Row],[H Odds &lt;]]-1,IF(AND(Weekly[[#This Row],[H Odds &lt;]]&lt;&gt;"",Weekly[[#This Row],[GBC_P]]=TRUE,Weekly[[#This Row],[Actual]]=FALSE),BD550-1,BD550)))</f>
        <v>53.360000000000007</v>
      </c>
      <c r="BE551" s="38">
        <f>IF(Weekly[[#This Row],[H Odds &lt;]]="",BE550,IF(AND(Weekly[[#This Row],[H Odds &lt;]]&lt;&gt;"",Weekly[[#This Row],[HGBC_P]]=TRUE,Weekly[[#This Row],[Actual]]=TRUE),BE550+Weekly[[#This Row],[H Odds &lt;]]-1,IF(AND(Weekly[[#This Row],[H Odds &lt;]]&lt;&gt;"",Weekly[[#This Row],[HGBC_P]]=TRUE,Weekly[[#This Row],[Actual]]=FALSE),BE550-1,BE550)))</f>
        <v>54.66</v>
      </c>
      <c r="BF551" s="38">
        <f>IF(Weekly[[#This Row],[H Odds &lt;]]="",BF550,IF(AND(Weekly[[#This Row],[H Odds &lt;]]&lt;&gt;"",Weekly[[#This Row],[XGB_P]]=TRUE,Weekly[[#This Row],[Actual]]=TRUE),BF550+Weekly[[#This Row],[H Odds &lt;]]-1,IF(AND(Weekly[[#This Row],[H Odds &lt;]]&lt;&gt;"",Weekly[[#This Row],[XGB_P]]=TRUE,Weekly[[#This Row],[Actual]]=FALSE),BF550-1,BF550)))</f>
        <v>62.33</v>
      </c>
      <c r="BG551" s="38">
        <f>IF(Weekly[[#This Row],[H Odds &lt;]]="",BG550,IF(AND(Weekly[[#This Row],[H Odds &lt;]]&lt;&gt;"",Weekly[[#This Row],[QDA_P]]=TRUE,Weekly[[#This Row],[Actual]]=TRUE),BG550+Weekly[[#This Row],[H Odds &lt;]]-1,IF(AND(Weekly[[#This Row],[H Odds &lt;]]&lt;&gt;"",Weekly[[#This Row],[QDA_P]]=TRUE,Weekly[[#This Row],[Actual]]=FALSE),BG550-1,BG550)))</f>
        <v>48.679999999999993</v>
      </c>
      <c r="BH551" s="38">
        <f>IF(Weekly[[#This Row],[H Odds &lt;]]="",BH550,IF(AND(Weekly[[#This Row],[H Odds &lt;]]&lt;&gt;"",Weekly[[#This Row],[KNC_P]]=TRUE,Weekly[[#This Row],[Actual]]=TRUE),BH550+Weekly[[#This Row],[H Odds &lt;]]-1,IF(AND(Weekly[[#This Row],[H Odds &lt;]]&lt;&gt;"",Weekly[[#This Row],[KNC_P]]=TRUE,Weekly[[#This Row],[Actual]]=FALSE),BH550-1,BH550)))</f>
        <v>54.699999999999996</v>
      </c>
      <c r="BI551" s="38">
        <f>IF(Weekly[[#This Row],[H Odds &lt;]]="",BI550,IF(AND(Weekly[[#This Row],[H Odds &lt;]]&lt;&gt;"",Weekly[[#This Row],[TRUES]]&gt;0,Weekly[[#This Row],[Actual]]=TRUE),BI550+Weekly[[#This Row],[H Odds &lt;]]-1,IF(AND(Weekly[[#This Row],[H Odds &lt;]]&lt;&gt;"",Weekly[[#This Row],[TRUES]]=0),BI550,BI550-1)))</f>
        <v>76.839999999999989</v>
      </c>
      <c r="BJ551" s="38">
        <f>IF(Weekly[[#This Row],[H Odds &lt;]]="",BJ550,IF(AND(Weekly[[#This Row],[H Odds &lt;]]&lt;&gt;"",Weekly[[#This Row],[Actual]]=TRUE),BJ550+Weekly[[#This Row],[H Odds &lt;]]-1,IF(AND(Weekly[[#This Row],[H Odds &lt;]]&lt;&gt;"",Weekly[[#This Row],[Actual]]=FALSE),BJ550-1,BJ550)))</f>
        <v>78.739999999999995</v>
      </c>
      <c r="BK551" s="58">
        <f>IF(AND(Weekly[[#This Row],[TRUES]]&gt;4,Weekly[[#This Row],[Actual]]=TRUE),BK550+Weekly[[#This Row],[BF H Odds]]-1,IF(AND(Weekly[[#This Row],[FALSES]]&gt;4,Weekly[[#This Row],[Actual]]=FALSE),BK550+Weekly[[#This Row],[BF V Odds]]-1,IF(AND(Weekly[[#This Row],[TRUES]]&gt;4,Weekly[[#This Row],[Actual]]=FALSE),BK550-1,IF(AND(Weekly[[#This Row],[FALSES]]&gt;4,Weekly[[#This Row],[Actual]]=TRUE),BK550-1,BK550))))</f>
        <v>-0.17999999999997041</v>
      </c>
      <c r="BL551" s="58">
        <f>IF(AND(Weekly[[#This Row],[TRUES]]&gt;5,Weekly[[#This Row],[Actual]]=TRUE),BL550+Weekly[[#This Row],[BF H Odds]]-1,IF(AND(Weekly[[#This Row],[FALSES]]&gt;5,Weekly[[#This Row],[Actual]]=FALSE),BL550+Weekly[[#This Row],[BF V Odds]]-1,IF(AND(Weekly[[#This Row],[TRUES]]&gt;5,Weekly[[#This Row],[Actual]]=FALSE),BL550-1,IF(AND(Weekly[[#This Row],[FALSES]]&gt;5,Weekly[[#This Row],[Actual]]=TRUE),BL550-1,BL550))))</f>
        <v>5.8900000000000201</v>
      </c>
      <c r="BM551" s="58">
        <f>IF(AND(Weekly[[#This Row],[TRUES]]&gt;6,Weekly[[#This Row],[Actual]]=TRUE),BM550+Weekly[[#This Row],[BF H Odds]]-1,IF(AND(Weekly[[#This Row],[FALSES]]&gt;6,Weekly[[#This Row],[Actual]]=FALSE),BM550+Weekly[[#This Row],[BF V Odds]]-1,IF(AND(Weekly[[#This Row],[TRUES]]&gt;6,Weekly[[#This Row],[Actual]]=FALSE),BM550-1,IF(AND(Weekly[[#This Row],[FALSES]]&gt;6,Weekly[[#This Row],[Actual]]=TRUE),BM550-1,BM550))))</f>
        <v>38.860000000000014</v>
      </c>
    </row>
    <row r="552" spans="1:65" x14ac:dyDescent="0.25">
      <c r="A552" s="34"/>
      <c r="B552" s="10">
        <v>44312</v>
      </c>
      <c r="C552" s="17" t="s">
        <v>23</v>
      </c>
      <c r="D552" s="15" t="s">
        <v>28</v>
      </c>
      <c r="E552" t="b">
        <v>1</v>
      </c>
      <c r="F552" t="b">
        <v>1</v>
      </c>
      <c r="G552" t="b">
        <v>1</v>
      </c>
      <c r="H552" t="b">
        <v>1</v>
      </c>
      <c r="I552" t="b">
        <v>1</v>
      </c>
      <c r="J552" t="b">
        <v>1</v>
      </c>
      <c r="K552" t="b">
        <v>1</v>
      </c>
      <c r="L552" t="b">
        <v>1</v>
      </c>
      <c r="O552" t="str">
        <f>IF(Weekly[[#This Row],[H/V]]="H",Weekly[[#This Row],[BF H Odds]],IF(Weekly[[#This Row],[H/V]]="V",Weekly[[#This Row],[BF V Odds]],""))</f>
        <v/>
      </c>
      <c r="P552" t="b">
        <v>1</v>
      </c>
      <c r="R552" s="35">
        <f>IFERROR(IF(Weekly[[#This Row],[Won Bet?]]="yes",R551+(Weekly[[#This Row],[BF Odds]]*Weekly[[#This Row],[BF Stake]])-Weekly[[#This Row],[BF Stake]],R551-Weekly[[#This Row],[BF Stake]]),R551)</f>
        <v>1080.2505000000001</v>
      </c>
      <c r="S552" s="35">
        <f>IFERROR(IF(Weekly[[#This Row],[Won Bet?]]="yes",S551+(((Weekly[[#This Row],[BF Odds]]*Weekly[[#This Row],[BF Stake]])-Weekly[[#This Row],[BF Stake]])*0.95),S551-Weekly[[#This Row],[BF Stake]]),S551)</f>
        <v>1003.5150900000001</v>
      </c>
      <c r="T552">
        <v>1.75</v>
      </c>
      <c r="U552">
        <v>2.2999999999999998</v>
      </c>
      <c r="V552" s="24">
        <f>IF(Weekly[[#This Row],[Actual]]="","",IF(AND(Weekly[[#This Row],[SVC_P]]=Weekly[[#This Row],[Actual]],Weekly[[#This Row],[SVC_P]]=TRUE),V551+Weekly[[#This Row],[BF H Odds]]-1,IF(AND(Weekly[[#This Row],[SVC_P]]=Weekly[[#This Row],[Actual]],Weekly[[#This Row],[SVC_P]]=FALSE),V551+Weekly[[#This Row],[BF V Odds]]-1,V551-1)))</f>
        <v>51.920000000000059</v>
      </c>
      <c r="W552" s="24">
        <f>IF(Weekly[[#This Row],[Actual]]="","",IF(AND(Weekly[[#This Row],[SVC_P]]=FALSE,Weekly[[#This Row],[Actual]]=TRUE),W551+Weekly[[#This Row],[BF H Odds]]-1,IF(AND(Weekly[[#This Row],[SVC_P]]=TRUE,Weekly[[#This Row],[Actual]]=FALSE,),W551+Weekly[[#This Row],[BF V Odds]]-1,W551-1)))</f>
        <v>-460.84000000000003</v>
      </c>
      <c r="X552" s="24">
        <f>IF(Weekly[[#This Row],[Actual]]="","",IF(AND(Weekly[[#This Row],[ADBC_P]]=Weekly[[#This Row],[Actual]],Weekly[[#This Row],[ADBC_P]]=TRUE),X551+Weekly[[#This Row],[BF H Odds]]-1,IF(AND(Weekly[[#This Row],[ADBC_P]]=Weekly[[#This Row],[Actual]],Weekly[[#This Row],[ADBC_P]]=FALSE),X551+Weekly[[#This Row],[BF V Odds]]-1,X551-1)))</f>
        <v>6.2000000000000197</v>
      </c>
      <c r="Y552" s="24">
        <f>IF(Weekly[[#This Row],[Actual]]="","",IF(AND(Weekly[[#This Row],[ADBC_P]]=FALSE,Weekly[[#This Row],[Actual]]=TRUE),Y551+Weekly[[#This Row],[BF H Odds]]-1,IF(AND(Weekly[[#This Row],[ADBC_P]]=TRUE,Weekly[[#This Row],[Actual]]=FALSE),Y551+Weekly[[#This Row],[BF V Odds]]-1,Y551-1)))</f>
        <v>70.16</v>
      </c>
      <c r="Z552" s="24">
        <f>IF(Weekly[[#This Row],[Actual]]="","",IF(AND(Weekly[[#This Row],[RFC_P]]=Weekly[[#This Row],[Actual]],Weekly[[#This Row],[RFC_P]]=TRUE),Z551+Weekly[[#This Row],[BF H Odds]]-1,IF(AND(Weekly[[#This Row],[RFC_P]]=Weekly[[#This Row],[Actual]],Weekly[[#This Row],[RFC_P]]=FALSE),Z551+Weekly[[#This Row],[BF V Odds]]-1,Z551-1)))</f>
        <v>30.840000000000003</v>
      </c>
      <c r="AA552" s="24">
        <f>IF(Weekly[[#This Row],[Actual]]="","",IF(AND(Weekly[[#This Row],[RFC_P]]=FALSE,Weekly[[#This Row],[Actual]]=TRUE),AA551+Weekly[[#This Row],[BF H Odds]]-1,IF(AND(Weekly[[#This Row],[RFC_P]]=TRUE,Weekly[[#This Row],[Actual]]=FALSE),AA551+Weekly[[#This Row],[BF V Odds]]-1,AA551-1)))</f>
        <v>45.519999999999968</v>
      </c>
      <c r="AB552" s="24">
        <f>IF(Weekly[[#This Row],[Actual]]="","",IF(AND(Weekly[[#This Row],[GBC_P]]=Weekly[[#This Row],[Actual]],Weekly[[#This Row],[GBC_P]]=TRUE),AB551+Weekly[[#This Row],[BF H Odds]]-1,IF(AND(Weekly[[#This Row],[GBC_P]]=Weekly[[#This Row],[Actual]],Weekly[[#This Row],[GBC_P]]=FALSE),AB551+Weekly[[#This Row],[BF V Odds]]-1,AB551-1)))</f>
        <v>4.5100000000000051</v>
      </c>
      <c r="AC552" s="24">
        <f>IF(Weekly[[#This Row],[Actual]]="","",IF(AND(Weekly[[#This Row],[GBC_P]]=FALSE,Weekly[[#This Row],[Actual]]=TRUE),AC551+Weekly[[#This Row],[BF H Odds]]-1,IF(AND(Weekly[[#This Row],[GBC_P]]=TRUE,Weekly[[#This Row],[Actual]]=FALSE),AC551+Weekly[[#This Row],[BF V Odds]]-1,AC551-1)))</f>
        <v>71.849999999999966</v>
      </c>
      <c r="AD552" s="24">
        <f>IF(Weekly[[#This Row],[Actual]]="","",IF(AND(Weekly[[#This Row],[HGBC_P]]=Weekly[[#This Row],[Actual]],Weekly[[#This Row],[HGBC_P]]=TRUE),AD551+Weekly[[#This Row],[BF H Odds]]-1,IF(AND(Weekly[[#This Row],[HGBC_P]]=Weekly[[#This Row],[Actual]],Weekly[[#This Row],[HGBC_P]]=FALSE),AD551+Weekly[[#This Row],[BF V Odds]]-1,AD551-1)))</f>
        <v>4.2200000000000246</v>
      </c>
      <c r="AE552" s="24">
        <f>IF(Weekly[[#This Row],[Actual]]="","",IF(AND(Weekly[[#This Row],[HGBC_P]]=FALSE,Weekly[[#This Row],[Actual]]=TRUE),AE551+Weekly[[#This Row],[BF H Odds]]-1,IF(AND(Weekly[[#This Row],[HGBC_P]]=TRUE,Weekly[[#This Row],[Actual]]=FALSE),AE551+Weekly[[#This Row],[BF V Odds]]-1,AE551-1)))</f>
        <v>72.139999999999986</v>
      </c>
      <c r="AF552" s="24">
        <f>IF(Weekly[[#This Row],[Actual]]="","",IF(AND(Weekly[[#This Row],[XGB_P]]=Weekly[[#This Row],[Actual]],Weekly[[#This Row],[XGB_P]]=TRUE),AF551+Weekly[[#This Row],[BF H Odds]]-1,IF(AND(Weekly[[#This Row],[XGB_P]]=Weekly[[#This Row],[Actual]],Weekly[[#This Row],[XGB_P]]=FALSE),AF551+Weekly[[#This Row],[BF V Odds]]-1,AF551-1)))</f>
        <v>32.350000000000023</v>
      </c>
      <c r="AG552" s="24">
        <f>IF(Weekly[[#This Row],[Actual]]="","",IF(AND(Weekly[[#This Row],[XGB_P]]=FALSE,Weekly[[#This Row],[Actual]]=TRUE),AG551+Weekly[[#This Row],[BF H Odds]]-1,IF(AND(Weekly[[#This Row],[XGB_P]]=TRUE,Weekly[[#This Row],[Actual]]=FALSE),AG551+Weekly[[#This Row],[BF V Odds]]-1,AG551-1)))</f>
        <v>44.009999999999991</v>
      </c>
      <c r="AH552" s="24">
        <f>IF(Weekly[[#This Row],[Actual]]="","",IF(AND(Weekly[[#This Row],[QDA_P]]=Weekly[[#This Row],[Actual]],Weekly[[#This Row],[QDA_P]]=TRUE),AH551+Weekly[[#This Row],[BF H Odds]]-1,IF(AND(Weekly[[#This Row],[QDA_P]]=Weekly[[#This Row],[Actual]],Weekly[[#This Row],[QDA_P]]=FALSE),AH551+Weekly[[#This Row],[BF V Odds]]-1,AH551-1)))</f>
        <v>-10.179999999999989</v>
      </c>
      <c r="AI552" s="24">
        <f>IF(Weekly[[#This Row],[Actual]]="","",IF(AND(Weekly[[#This Row],[QDA_P]]=FALSE,Weekly[[#This Row],[Actual]]=TRUE),AI551+Weekly[[#This Row],[BF H Odds]]-1,IF(AND(Weekly[[#This Row],[QDA_P]]=TRUE,Weekly[[#This Row],[Actual]]=FALSE),AI551+Weekly[[#This Row],[BF V Odds]]-1,AI551-1)))</f>
        <v>86.539999999999992</v>
      </c>
      <c r="AJ552" s="24">
        <f>IF(Weekly[[#This Row],[Actual]]="","",IF(AND(Weekly[[#This Row],[KNC_P]]=FALSE,Weekly[[#This Row],[Actual]]=TRUE),AJ551+Weekly[[#This Row],[BF H Odds]]-1,IF(AND(Weekly[[#This Row],[KNC_P]]=TRUE,Weekly[[#This Row],[Actual]]=FALSE),AJ551+Weekly[[#This Row],[BF V Odds]]-1,AJ551-1)))</f>
        <v>65.239999999999981</v>
      </c>
      <c r="AK552" s="24">
        <f>IF(Weekly[[#This Row],[Actual]]="","",IF(AND(Weekly[[#This Row],[KNC_P]]=FALSE,Weekly[[#This Row],[Actual]]=TRUE),AK551+Weekly[[#This Row],[BF H Odds]]-1,IF(AND(Weekly[[#This Row],[KNC_P]]=TRUE,Weekly[[#This Row],[Actual]]=FALSE),AK551+Weekly[[#This Row],[BF V Odds]]-1,AK551-1)))</f>
        <v>64.139999999999972</v>
      </c>
      <c r="AL552" s="30">
        <f>IF(Weekly[[#This Row],[Actual]]="","",COUNTIF(Weekly[[#This Row],[SVC_P]:[QDA_P]],TRUE))</f>
        <v>7</v>
      </c>
      <c r="AM552" s="30">
        <f>IF(Weekly[[#This Row],[Actual]]="","",COUNTIF(Weekly[[#This Row],[SVC_P]:[QDA_P]],FALSE))</f>
        <v>0</v>
      </c>
      <c r="AN552" s="36" t="str">
        <f>IF(AND(Weekly[[#This Row],[BF V Odds]]&gt;$BO$6,Weekly[[#This Row],[BF V Odds]] &lt; $BO$7),Weekly[[#This Row],[BF V Odds]],"")</f>
        <v/>
      </c>
      <c r="AO552" s="36" t="str">
        <f>IF(AND(Weekly[[#This Row],[BF H Odds]]&gt;$BO$6, Weekly[[#This Row],[BF H Odds]] &lt; $BO$7),Weekly[[#This Row],[BF H Odds]],"")</f>
        <v/>
      </c>
      <c r="AP552" s="37">
        <f>IF(AND(Weekly[[#This Row],[V Odds &lt;]]="",Weekly[[#This Row],[H Odds &lt;]]=""),AP551,IF(AND(Weekly[[#This Row],[H Odds &lt;]]&lt;&gt;"",Weekly[[#This Row],[SVC_P]]=TRUE,Weekly[[#This Row],[Actual]]=TRUE),AP551+Weekly[[#This Row],[H Odds &lt;]]-1,IF(AND(Weekly[[#This Row],[V Odds &lt;]]&lt;&gt;"",Weekly[[#This Row],[SVC_P]]=FALSE,Weekly[[#This Row],[Actual]]=FALSE),AP551+Weekly[[#This Row],[V Odds &lt;]]-1,IF(AND(Weekly[[#This Row],[V Odds &lt;]]&lt;&gt;"",Weekly[[#This Row],[SVC_P]]=FALSE,Weekly[[#This Row],[Actual]]=TRUE),AP551-1,IF(AND(Weekly[[#This Row],[H Odds &lt;]]&lt;&gt;"",Weekly[[#This Row],[SVC_P]]=TRUE,Weekly[[#This Row],[Actual]]=FALSE),AP551-1,AP551)))))</f>
        <v>79.88000000000001</v>
      </c>
      <c r="AQ552" s="37">
        <f>IF(AND(Weekly[[#This Row],[V Odds &lt;]]="",Weekly[[#This Row],[H Odds &lt;]]=""),AQ551,IF(AND(Weekly[[#This Row],[H Odds &lt;]]&lt;&gt;"",Weekly[[#This Row],[ADBC_P]]=TRUE,Weekly[[#This Row],[Actual]]=TRUE),AQ551+Weekly[[#This Row],[H Odds &lt;]]-1,IF(AND(Weekly[[#This Row],[V Odds &lt;]]&lt;&gt;"",Weekly[[#This Row],[ADBC_P]]=FALSE,Weekly[[#This Row],[Actual]]=FALSE),AQ551+Weekly[[#This Row],[V Odds &lt;]]-1,IF(AND(Weekly[[#This Row],[V Odds &lt;]]&lt;&gt;"",Weekly[[#This Row],[ADBC_P]]=FALSE,Weekly[[#This Row],[Actual]]=TRUE),AQ551-1,IF(AND(Weekly[[#This Row],[H Odds &lt;]]&lt;&gt;"",Weekly[[#This Row],[ADBC_P]]=TRUE,Weekly[[#This Row],[Actual]]=FALSE),AQ551-1,AQ551)))))</f>
        <v>47.53</v>
      </c>
      <c r="AR552" s="37">
        <f>IF(AND(Weekly[[#This Row],[V Odds &lt;]]="",Weekly[[#This Row],[H Odds &lt;]]=""),AR551,IF(AND(Weekly[[#This Row],[H Odds &lt;]]&lt;&gt;"",Weekly[[#This Row],[RFC_P]]=TRUE,Weekly[[#This Row],[Actual]]=TRUE),AR551+Weekly[[#This Row],[H Odds &lt;]]-1,IF(AND(Weekly[[#This Row],[V Odds &lt;]]&lt;&gt;"",Weekly[[#This Row],[RFC_P]]=FALSE,Weekly[[#This Row],[Actual]]=FALSE),AR551+Weekly[[#This Row],[V Odds &lt;]]-1,IF(AND(Weekly[[#This Row],[V Odds &lt;]]&lt;&gt;"",Weekly[[#This Row],[RFC_P]]=FALSE,Weekly[[#This Row],[Actual]]=TRUE),AR551-1,IF(AND(Weekly[[#This Row],[H Odds &lt;]]&lt;&gt;"",Weekly[[#This Row],[RFC_P]]=TRUE,Weekly[[#This Row],[Actual]]=FALSE),AR551-1,AR551)))))</f>
        <v>70.689999999999984</v>
      </c>
      <c r="AS552" s="37">
        <f>IF(AND(Weekly[[#This Row],[V Odds &lt;]]="",Weekly[[#This Row],[H Odds &lt;]]=""),AS551,IF(AND(Weekly[[#This Row],[H Odds &lt;]]&lt;&gt;"",Weekly[[#This Row],[GBC_P]]=TRUE,Weekly[[#This Row],[Actual]]=TRUE),AS551+Weekly[[#This Row],[H Odds &lt;]]-1,IF(AND(Weekly[[#This Row],[V Odds &lt;]]&lt;&gt;"",Weekly[[#This Row],[GBC_P]]=FALSE,Weekly[[#This Row],[Actual]]=FALSE),AS551+Weekly[[#This Row],[V Odds &lt;]]-1,IF(AND(Weekly[[#This Row],[V Odds &lt;]]&lt;&gt;"",Weekly[[#This Row],[GBC_P]]=FALSE,Weekly[[#This Row],[Actual]]=TRUE),AS551-1,IF(AND(Weekly[[#This Row],[H Odds &lt;]]&lt;&gt;"",Weekly[[#This Row],[GBC_P]]=TRUE,Weekly[[#This Row],[Actual]]=FALSE),AS551-1,AS551)))))</f>
        <v>58.03</v>
      </c>
      <c r="AT552" s="37">
        <f>IF(AND(Weekly[[#This Row],[V Odds &lt;]]="",Weekly[[#This Row],[H Odds &lt;]]=""),AT551,IF(AND(Weekly[[#This Row],[H Odds &lt;]]&lt;&gt;"",Weekly[[#This Row],[HGBC_P]]=TRUE,Weekly[[#This Row],[Actual]]=TRUE),AT551+Weekly[[#This Row],[H Odds &lt;]]-1,IF(AND(Weekly[[#This Row],[V Odds &lt;]]&lt;&gt;"",Weekly[[#This Row],[HGBC_P]]=FALSE,Weekly[[#This Row],[Actual]]=FALSE),AT551+Weekly[[#This Row],[V Odds &lt;]]-1,IF(AND(Weekly[[#This Row],[V Odds &lt;]]&lt;&gt;"",Weekly[[#This Row],[HGBC_P]]=FALSE,Weekly[[#This Row],[Actual]]=TRUE),AT551-1,IF(AND(Weekly[[#This Row],[H Odds &lt;]]&lt;&gt;"",Weekly[[#This Row],[HGBC_P]]=TRUE,Weekly[[#This Row],[Actual]]=FALSE),AT551-1,AT551)))))</f>
        <v>51.36</v>
      </c>
      <c r="AU552" s="37">
        <f>IF(AND(Weekly[[#This Row],[V Odds &lt;]]="",Weekly[[#This Row],[H Odds &lt;]]=""),AU551,IF(AND(Weekly[[#This Row],[H Odds &lt;]]&lt;&gt;"",Weekly[[#This Row],[XGB_P]]=TRUE,Weekly[[#This Row],[Actual]]=TRUE),AU551+Weekly[[#This Row],[H Odds &lt;]]-1,IF(AND(Weekly[[#This Row],[V Odds &lt;]]&lt;&gt;"",Weekly[[#This Row],[XGB_P]]=FALSE,Weekly[[#This Row],[Actual]]=FALSE),AU551+Weekly[[#This Row],[V Odds &lt;]]-1,IF(AND(Weekly[[#This Row],[V Odds &lt;]]&lt;&gt;"",Weekly[[#This Row],[XGB_P]]=FALSE,Weekly[[#This Row],[Actual]]=TRUE),AU551-1,IF(AND(Weekly[[#This Row],[H Odds &lt;]]&lt;&gt;"",Weekly[[#This Row],[XGB_P]]=TRUE,Weekly[[#This Row],[Actual]]=FALSE),AU551-1,AU551)))))</f>
        <v>66.010000000000005</v>
      </c>
      <c r="AV552" s="37">
        <f>IF(AND(Weekly[[#This Row],[V Odds &lt;]]="",Weekly[[#This Row],[H Odds &lt;]]=""),AV551,IF(AND(Weekly[[#This Row],[H Odds &lt;]]&lt;&gt;"",Weekly[[#This Row],[QDA_P]]=TRUE,Weekly[[#This Row],[Actual]]=TRUE),AV551+Weekly[[#This Row],[H Odds &lt;]]-1,IF(AND(Weekly[[#This Row],[V Odds &lt;]]&lt;&gt;"",Weekly[[#This Row],[QDA_P]]=FALSE,Weekly[[#This Row],[Actual]]=FALSE),AV551+Weekly[[#This Row],[V Odds &lt;]]-1,IF(AND(Weekly[[#This Row],[V Odds &lt;]]&lt;&gt;"",Weekly[[#This Row],[QDA_P]]=FALSE,Weekly[[#This Row],[Actual]]=TRUE),AV551-1,IF(AND(Weekly[[#This Row],[H Odds &lt;]]&lt;&gt;"",Weekly[[#This Row],[QDA_P]]=TRUE,Weekly[[#This Row],[Actual]]=FALSE),AV551-1,AV551)))))</f>
        <v>59.549999999999983</v>
      </c>
      <c r="AW552" s="37">
        <f>IF(AND(Weekly[[#This Row],[H Odds &lt;]]="",Weekly[[#This Row],[V Odds &lt;]]=""),AW551,IF(AND(Weekly[[#This Row],[KNC_P]]=Weekly[[#This Row],[Actual]],Weekly[[#This Row],[KNC_P]]=TRUE),AW551+Weekly[[#This Row],[BF H Odds]]-1,IF(AND(Weekly[[#This Row],[KNC_P]]=Weekly[[#This Row],[Actual]],Weekly[[#This Row],[KNC_P]]=FALSE),AW551+Weekly[[#This Row],[BF V Odds]]-1,AW551-1)))</f>
        <v>49.500000000000014</v>
      </c>
      <c r="AX552" s="37">
        <f>IF(AND(Weekly[[#This Row],[V Odds &lt;]]="",Weekly[[#This Row],[H Odds &lt;]]=""),AX551,IF(AND(Weekly[[#This Row],[V Odds &lt;]]&lt;&gt;"",Weekly[[#This Row],[FALSES]]&gt;0,Weekly[[#This Row],[Actual]]=FALSE),AX551+Weekly[[#This Row],[V Odds &lt;]]-1,IF(AND(Weekly[[#This Row],[H Odds &lt;]]&lt;&gt;"",Weekly[[#This Row],[TRUES]]&gt;0,Weekly[[#This Row],[Actual]]=TRUE),AX551+Weekly[[#This Row],[H Odds &lt;]]-1,IF(AND(Weekly[[#This Row],[V Odds &lt;]]&lt;&gt;"",Weekly[[#This Row],[FALSES]]=0),AX551,IF(AND(Weekly[[#This Row],[H Odds &lt;]]&lt;&gt;"",Weekly[[#This Row],[TRUES]]=0),AX551,AX551-1)))))</f>
        <v>103.74999999999996</v>
      </c>
      <c r="AY552" s="37">
        <f>IF(AND(Weekly[[#This Row],[V Odds &lt;]]="",Weekly[[#This Row],[H Odds &lt;]]=""),AY551,IF(AND(Weekly[[#This Row],[V Odds &lt;]]&lt;&gt;"",Weekly[[#This Row],[FALSES]]&gt;0,Weekly[[#This Row],[Actual]]=FALSE),AY551+((Weekly[[#This Row],[V Odds &lt;]]-1)*0.92),IF(AND(Weekly[[#This Row],[H Odds &lt;]]&lt;&gt;"",Weekly[[#This Row],[TRUES]]&gt;0,Weekly[[#This Row],[Actual]]=TRUE),AY551+((Weekly[[#This Row],[H Odds &lt;]]-1)*0.92),IF(AND(Weekly[[#This Row],[V Odds &lt;]]&lt;&gt;"",Weekly[[#This Row],[FALSES]]=0),AY551,IF(AND(Weekly[[#This Row],[H Odds &lt;]]&lt;&gt;"",Weekly[[#This Row],[TRUES]]=0),AY551,AY551-1)))))</f>
        <v>92.010000000000019</v>
      </c>
      <c r="AZ552" s="37">
        <f>IF(AND(Weekly[[#This Row],[V Odds &lt;]]="",Weekly[[#This Row],[H Odds &lt;]]=""),AZ551,IF(AND(Weekly[[#This Row],[V Odds &lt;]]&lt;&gt;"",Weekly[[#This Row],[Actual]]=FALSE),AZ551+Weekly[[#This Row],[V Odds &lt;]]-1,IF(AND(Weekly[[#This Row],[H Odds &lt;]]&lt;&gt;"",Weekly[[#This Row],[Actual]]=TRUE),AZ551+Weekly[[#This Row],[H Odds &lt;]]-1,AZ551-1)))</f>
        <v>94.21999999999997</v>
      </c>
      <c r="BA552" s="38">
        <f>IF(Weekly[[#This Row],[H Odds &lt;]]="",BA551,IF(AND(Weekly[[#This Row],[H Odds &lt;]]&lt;&gt;"",Weekly[[#This Row],[SVC_P]]=TRUE,Weekly[[#This Row],[Actual]]=TRUE),BA551+Weekly[[#This Row],[H Odds &lt;]]-1,IF(AND(Weekly[[#This Row],[H Odds &lt;]]&lt;&gt;"",Weekly[[#This Row],[SVC_P]]=TRUE,Weekly[[#This Row],[Actual]]=FALSE),BA551-1,BA551)))</f>
        <v>78.839999999999989</v>
      </c>
      <c r="BB552" s="38">
        <f>IF(Weekly[[#This Row],[H Odds &lt;]]="",BB551,IF(AND(Weekly[[#This Row],[H Odds &lt;]]&lt;&gt;"",Weekly[[#This Row],[ADBC_P]]=TRUE,Weekly[[#This Row],[Actual]]=TRUE),BB551+Weekly[[#This Row],[H Odds &lt;]]-1,IF(AND(Weekly[[#This Row],[H Odds &lt;]]&lt;&gt;"",Weekly[[#This Row],[ADBC_P]]=TRUE,Weekly[[#This Row],[Actual]]=FALSE),BB551-1,BB551)))</f>
        <v>48.61</v>
      </c>
      <c r="BC552" s="38">
        <f>IF(Weekly[[#This Row],[H Odds &lt;]]="",BC551,IF(AND(Weekly[[#This Row],[H Odds &lt;]]&lt;&gt;"",Weekly[[#This Row],[RFC_P]]=TRUE,Weekly[[#This Row],[Actual]]=TRUE),BC551+Weekly[[#This Row],[H Odds &lt;]]-1,IF(AND(Weekly[[#This Row],[H Odds &lt;]]&lt;&gt;"",Weekly[[#This Row],[RFC_P]]=TRUE,Weekly[[#This Row],[Actual]]=FALSE),BC551-1,BC551)))</f>
        <v>52.359999999999992</v>
      </c>
      <c r="BD552" s="38">
        <f>IF(Weekly[[#This Row],[H Odds &lt;]]="",BD551,IF(AND(Weekly[[#This Row],[H Odds &lt;]]&lt;&gt;"",Weekly[[#This Row],[GBC_P]]=TRUE,Weekly[[#This Row],[Actual]]=TRUE),BD551+Weekly[[#This Row],[H Odds &lt;]]-1,IF(AND(Weekly[[#This Row],[H Odds &lt;]]&lt;&gt;"",Weekly[[#This Row],[GBC_P]]=TRUE,Weekly[[#This Row],[Actual]]=FALSE),BD551-1,BD551)))</f>
        <v>53.360000000000007</v>
      </c>
      <c r="BE552" s="38">
        <f>IF(Weekly[[#This Row],[H Odds &lt;]]="",BE551,IF(AND(Weekly[[#This Row],[H Odds &lt;]]&lt;&gt;"",Weekly[[#This Row],[HGBC_P]]=TRUE,Weekly[[#This Row],[Actual]]=TRUE),BE551+Weekly[[#This Row],[H Odds &lt;]]-1,IF(AND(Weekly[[#This Row],[H Odds &lt;]]&lt;&gt;"",Weekly[[#This Row],[HGBC_P]]=TRUE,Weekly[[#This Row],[Actual]]=FALSE),BE551-1,BE551)))</f>
        <v>54.66</v>
      </c>
      <c r="BF552" s="38">
        <f>IF(Weekly[[#This Row],[H Odds &lt;]]="",BF551,IF(AND(Weekly[[#This Row],[H Odds &lt;]]&lt;&gt;"",Weekly[[#This Row],[XGB_P]]=TRUE,Weekly[[#This Row],[Actual]]=TRUE),BF551+Weekly[[#This Row],[H Odds &lt;]]-1,IF(AND(Weekly[[#This Row],[H Odds &lt;]]&lt;&gt;"",Weekly[[#This Row],[XGB_P]]=TRUE,Weekly[[#This Row],[Actual]]=FALSE),BF551-1,BF551)))</f>
        <v>62.33</v>
      </c>
      <c r="BG552" s="38">
        <f>IF(Weekly[[#This Row],[H Odds &lt;]]="",BG551,IF(AND(Weekly[[#This Row],[H Odds &lt;]]&lt;&gt;"",Weekly[[#This Row],[QDA_P]]=TRUE,Weekly[[#This Row],[Actual]]=TRUE),BG551+Weekly[[#This Row],[H Odds &lt;]]-1,IF(AND(Weekly[[#This Row],[H Odds &lt;]]&lt;&gt;"",Weekly[[#This Row],[QDA_P]]=TRUE,Weekly[[#This Row],[Actual]]=FALSE),BG551-1,BG551)))</f>
        <v>48.679999999999993</v>
      </c>
      <c r="BH552" s="38">
        <f>IF(Weekly[[#This Row],[H Odds &lt;]]="",BH551,IF(AND(Weekly[[#This Row],[H Odds &lt;]]&lt;&gt;"",Weekly[[#This Row],[KNC_P]]=TRUE,Weekly[[#This Row],[Actual]]=TRUE),BH551+Weekly[[#This Row],[H Odds &lt;]]-1,IF(AND(Weekly[[#This Row],[H Odds &lt;]]&lt;&gt;"",Weekly[[#This Row],[KNC_P]]=TRUE,Weekly[[#This Row],[Actual]]=FALSE),BH551-1,BH551)))</f>
        <v>54.699999999999996</v>
      </c>
      <c r="BI552" s="38">
        <f>IF(Weekly[[#This Row],[H Odds &lt;]]="",BI551,IF(AND(Weekly[[#This Row],[H Odds &lt;]]&lt;&gt;"",Weekly[[#This Row],[TRUES]]&gt;0,Weekly[[#This Row],[Actual]]=TRUE),BI551+Weekly[[#This Row],[H Odds &lt;]]-1,IF(AND(Weekly[[#This Row],[H Odds &lt;]]&lt;&gt;"",Weekly[[#This Row],[TRUES]]=0),BI551,BI551-1)))</f>
        <v>76.839999999999989</v>
      </c>
      <c r="BJ552" s="38">
        <f>IF(Weekly[[#This Row],[H Odds &lt;]]="",BJ551,IF(AND(Weekly[[#This Row],[H Odds &lt;]]&lt;&gt;"",Weekly[[#This Row],[Actual]]=TRUE),BJ551+Weekly[[#This Row],[H Odds &lt;]]-1,IF(AND(Weekly[[#This Row],[H Odds &lt;]]&lt;&gt;"",Weekly[[#This Row],[Actual]]=FALSE),BJ551-1,BJ551)))</f>
        <v>78.739999999999995</v>
      </c>
      <c r="BK552" s="58">
        <f>IF(AND(Weekly[[#This Row],[TRUES]]&gt;4,Weekly[[#This Row],[Actual]]=TRUE),BK551+Weekly[[#This Row],[BF H Odds]]-1,IF(AND(Weekly[[#This Row],[FALSES]]&gt;4,Weekly[[#This Row],[Actual]]=FALSE),BK551+Weekly[[#This Row],[BF V Odds]]-1,IF(AND(Weekly[[#This Row],[TRUES]]&gt;4,Weekly[[#This Row],[Actual]]=FALSE),BK551-1,IF(AND(Weekly[[#This Row],[FALSES]]&gt;4,Weekly[[#This Row],[Actual]]=TRUE),BK551-1,BK551))))</f>
        <v>1.1200000000000294</v>
      </c>
      <c r="BL552" s="58">
        <f>IF(AND(Weekly[[#This Row],[TRUES]]&gt;5,Weekly[[#This Row],[Actual]]=TRUE),BL551+Weekly[[#This Row],[BF H Odds]]-1,IF(AND(Weekly[[#This Row],[FALSES]]&gt;5,Weekly[[#This Row],[Actual]]=FALSE),BL551+Weekly[[#This Row],[BF V Odds]]-1,IF(AND(Weekly[[#This Row],[TRUES]]&gt;5,Weekly[[#This Row],[Actual]]=FALSE),BL551-1,IF(AND(Weekly[[#This Row],[FALSES]]&gt;5,Weekly[[#This Row],[Actual]]=TRUE),BL551-1,BL551))))</f>
        <v>7.190000000000019</v>
      </c>
      <c r="BM552" s="58">
        <f>IF(AND(Weekly[[#This Row],[TRUES]]&gt;6,Weekly[[#This Row],[Actual]]=TRUE),BM551+Weekly[[#This Row],[BF H Odds]]-1,IF(AND(Weekly[[#This Row],[FALSES]]&gt;6,Weekly[[#This Row],[Actual]]=FALSE),BM551+Weekly[[#This Row],[BF V Odds]]-1,IF(AND(Weekly[[#This Row],[TRUES]]&gt;6,Weekly[[#This Row],[Actual]]=FALSE),BM551-1,IF(AND(Weekly[[#This Row],[FALSES]]&gt;6,Weekly[[#This Row],[Actual]]=TRUE),BM551-1,BM551))))</f>
        <v>40.160000000000011</v>
      </c>
    </row>
    <row r="553" spans="1:65" x14ac:dyDescent="0.25">
      <c r="A553" s="34"/>
      <c r="B553" s="10">
        <v>44312</v>
      </c>
      <c r="C553" s="17" t="s">
        <v>12</v>
      </c>
      <c r="D553" s="15" t="s">
        <v>30</v>
      </c>
      <c r="E553" t="b">
        <v>1</v>
      </c>
      <c r="F553" t="b">
        <v>1</v>
      </c>
      <c r="G553" t="b">
        <v>0</v>
      </c>
      <c r="H553" t="b">
        <v>0</v>
      </c>
      <c r="I553" t="b">
        <v>0</v>
      </c>
      <c r="J553" t="b">
        <v>0</v>
      </c>
      <c r="K553" t="b">
        <v>1</v>
      </c>
      <c r="L553" t="b">
        <v>1</v>
      </c>
      <c r="O553" t="str">
        <f>IF(Weekly[[#This Row],[H/V]]="H",Weekly[[#This Row],[BF H Odds]],IF(Weekly[[#This Row],[H/V]]="V",Weekly[[#This Row],[BF V Odds]],""))</f>
        <v/>
      </c>
      <c r="P553" t="b">
        <v>1</v>
      </c>
      <c r="R553" s="35">
        <f>IFERROR(IF(Weekly[[#This Row],[Won Bet?]]="yes",R552+(Weekly[[#This Row],[BF Odds]]*Weekly[[#This Row],[BF Stake]])-Weekly[[#This Row],[BF Stake]],R552-Weekly[[#This Row],[BF Stake]]),R552)</f>
        <v>1080.2505000000001</v>
      </c>
      <c r="S553" s="35">
        <f>IFERROR(IF(Weekly[[#This Row],[Won Bet?]]="yes",S552+(((Weekly[[#This Row],[BF Odds]]*Weekly[[#This Row],[BF Stake]])-Weekly[[#This Row],[BF Stake]])*0.95),S552-Weekly[[#This Row],[BF Stake]]),S552)</f>
        <v>1003.5150900000001</v>
      </c>
      <c r="T553">
        <v>7.2</v>
      </c>
      <c r="U553">
        <v>1.1499999999999999</v>
      </c>
      <c r="V553" s="24">
        <f>IF(Weekly[[#This Row],[Actual]]="","",IF(AND(Weekly[[#This Row],[SVC_P]]=Weekly[[#This Row],[Actual]],Weekly[[#This Row],[SVC_P]]=TRUE),V552+Weekly[[#This Row],[BF H Odds]]-1,IF(AND(Weekly[[#This Row],[SVC_P]]=Weekly[[#This Row],[Actual]],Weekly[[#This Row],[SVC_P]]=FALSE),V552+Weekly[[#This Row],[BF V Odds]]-1,V552-1)))</f>
        <v>52.070000000000057</v>
      </c>
      <c r="W553" s="24">
        <f>IF(Weekly[[#This Row],[Actual]]="","",IF(AND(Weekly[[#This Row],[SVC_P]]=FALSE,Weekly[[#This Row],[Actual]]=TRUE),W552+Weekly[[#This Row],[BF H Odds]]-1,IF(AND(Weekly[[#This Row],[SVC_P]]=TRUE,Weekly[[#This Row],[Actual]]=FALSE,),W552+Weekly[[#This Row],[BF V Odds]]-1,W552-1)))</f>
        <v>-461.84000000000003</v>
      </c>
      <c r="X553" s="24">
        <f>IF(Weekly[[#This Row],[Actual]]="","",IF(AND(Weekly[[#This Row],[ADBC_P]]=Weekly[[#This Row],[Actual]],Weekly[[#This Row],[ADBC_P]]=TRUE),X552+Weekly[[#This Row],[BF H Odds]]-1,IF(AND(Weekly[[#This Row],[ADBC_P]]=Weekly[[#This Row],[Actual]],Weekly[[#This Row],[ADBC_P]]=FALSE),X552+Weekly[[#This Row],[BF V Odds]]-1,X552-1)))</f>
        <v>6.3500000000000192</v>
      </c>
      <c r="Y553" s="24">
        <f>IF(Weekly[[#This Row],[Actual]]="","",IF(AND(Weekly[[#This Row],[ADBC_P]]=FALSE,Weekly[[#This Row],[Actual]]=TRUE),Y552+Weekly[[#This Row],[BF H Odds]]-1,IF(AND(Weekly[[#This Row],[ADBC_P]]=TRUE,Weekly[[#This Row],[Actual]]=FALSE),Y552+Weekly[[#This Row],[BF V Odds]]-1,Y552-1)))</f>
        <v>69.16</v>
      </c>
      <c r="Z553" s="24">
        <f>IF(Weekly[[#This Row],[Actual]]="","",IF(AND(Weekly[[#This Row],[RFC_P]]=Weekly[[#This Row],[Actual]],Weekly[[#This Row],[RFC_P]]=TRUE),Z552+Weekly[[#This Row],[BF H Odds]]-1,IF(AND(Weekly[[#This Row],[RFC_P]]=Weekly[[#This Row],[Actual]],Weekly[[#This Row],[RFC_P]]=FALSE),Z552+Weekly[[#This Row],[BF V Odds]]-1,Z552-1)))</f>
        <v>29.840000000000003</v>
      </c>
      <c r="AA553" s="24">
        <f>IF(Weekly[[#This Row],[Actual]]="","",IF(AND(Weekly[[#This Row],[RFC_P]]=FALSE,Weekly[[#This Row],[Actual]]=TRUE),AA552+Weekly[[#This Row],[BF H Odds]]-1,IF(AND(Weekly[[#This Row],[RFC_P]]=TRUE,Weekly[[#This Row],[Actual]]=FALSE),AA552+Weekly[[#This Row],[BF V Odds]]-1,AA552-1)))</f>
        <v>45.669999999999966</v>
      </c>
      <c r="AB553" s="24">
        <f>IF(Weekly[[#This Row],[Actual]]="","",IF(AND(Weekly[[#This Row],[GBC_P]]=Weekly[[#This Row],[Actual]],Weekly[[#This Row],[GBC_P]]=TRUE),AB552+Weekly[[#This Row],[BF H Odds]]-1,IF(AND(Weekly[[#This Row],[GBC_P]]=Weekly[[#This Row],[Actual]],Weekly[[#This Row],[GBC_P]]=FALSE),AB552+Weekly[[#This Row],[BF V Odds]]-1,AB552-1)))</f>
        <v>3.5100000000000051</v>
      </c>
      <c r="AC553" s="24">
        <f>IF(Weekly[[#This Row],[Actual]]="","",IF(AND(Weekly[[#This Row],[GBC_P]]=FALSE,Weekly[[#This Row],[Actual]]=TRUE),AC552+Weekly[[#This Row],[BF H Odds]]-1,IF(AND(Weekly[[#This Row],[GBC_P]]=TRUE,Weekly[[#This Row],[Actual]]=FALSE),AC552+Weekly[[#This Row],[BF V Odds]]-1,AC552-1)))</f>
        <v>71.999999999999972</v>
      </c>
      <c r="AD553" s="24">
        <f>IF(Weekly[[#This Row],[Actual]]="","",IF(AND(Weekly[[#This Row],[HGBC_P]]=Weekly[[#This Row],[Actual]],Weekly[[#This Row],[HGBC_P]]=TRUE),AD552+Weekly[[#This Row],[BF H Odds]]-1,IF(AND(Weekly[[#This Row],[HGBC_P]]=Weekly[[#This Row],[Actual]],Weekly[[#This Row],[HGBC_P]]=FALSE),AD552+Weekly[[#This Row],[BF V Odds]]-1,AD552-1)))</f>
        <v>3.2200000000000246</v>
      </c>
      <c r="AE553" s="24">
        <f>IF(Weekly[[#This Row],[Actual]]="","",IF(AND(Weekly[[#This Row],[HGBC_P]]=FALSE,Weekly[[#This Row],[Actual]]=TRUE),AE552+Weekly[[#This Row],[BF H Odds]]-1,IF(AND(Weekly[[#This Row],[HGBC_P]]=TRUE,Weekly[[#This Row],[Actual]]=FALSE),AE552+Weekly[[#This Row],[BF V Odds]]-1,AE552-1)))</f>
        <v>72.289999999999992</v>
      </c>
      <c r="AF553" s="24">
        <f>IF(Weekly[[#This Row],[Actual]]="","",IF(AND(Weekly[[#This Row],[XGB_P]]=Weekly[[#This Row],[Actual]],Weekly[[#This Row],[XGB_P]]=TRUE),AF552+Weekly[[#This Row],[BF H Odds]]-1,IF(AND(Weekly[[#This Row],[XGB_P]]=Weekly[[#This Row],[Actual]],Weekly[[#This Row],[XGB_P]]=FALSE),AF552+Weekly[[#This Row],[BF V Odds]]-1,AF552-1)))</f>
        <v>31.350000000000023</v>
      </c>
      <c r="AG553" s="24">
        <f>IF(Weekly[[#This Row],[Actual]]="","",IF(AND(Weekly[[#This Row],[XGB_P]]=FALSE,Weekly[[#This Row],[Actual]]=TRUE),AG552+Weekly[[#This Row],[BF H Odds]]-1,IF(AND(Weekly[[#This Row],[XGB_P]]=TRUE,Weekly[[#This Row],[Actual]]=FALSE),AG552+Weekly[[#This Row],[BF V Odds]]-1,AG552-1)))</f>
        <v>44.159999999999989</v>
      </c>
      <c r="AH553" s="24">
        <f>IF(Weekly[[#This Row],[Actual]]="","",IF(AND(Weekly[[#This Row],[QDA_P]]=Weekly[[#This Row],[Actual]],Weekly[[#This Row],[QDA_P]]=TRUE),AH552+Weekly[[#This Row],[BF H Odds]]-1,IF(AND(Weekly[[#This Row],[QDA_P]]=Weekly[[#This Row],[Actual]],Weekly[[#This Row],[QDA_P]]=FALSE),AH552+Weekly[[#This Row],[BF V Odds]]-1,AH552-1)))</f>
        <v>-10.029999999999989</v>
      </c>
      <c r="AI553" s="24">
        <f>IF(Weekly[[#This Row],[Actual]]="","",IF(AND(Weekly[[#This Row],[QDA_P]]=FALSE,Weekly[[#This Row],[Actual]]=TRUE),AI552+Weekly[[#This Row],[BF H Odds]]-1,IF(AND(Weekly[[#This Row],[QDA_P]]=TRUE,Weekly[[#This Row],[Actual]]=FALSE),AI552+Weekly[[#This Row],[BF V Odds]]-1,AI552-1)))</f>
        <v>85.539999999999992</v>
      </c>
      <c r="AJ553" s="24">
        <f>IF(Weekly[[#This Row],[Actual]]="","",IF(AND(Weekly[[#This Row],[KNC_P]]=FALSE,Weekly[[#This Row],[Actual]]=TRUE),AJ552+Weekly[[#This Row],[BF H Odds]]-1,IF(AND(Weekly[[#This Row],[KNC_P]]=TRUE,Weekly[[#This Row],[Actual]]=FALSE),AJ552+Weekly[[#This Row],[BF V Odds]]-1,AJ552-1)))</f>
        <v>64.239999999999981</v>
      </c>
      <c r="AK553" s="24">
        <f>IF(Weekly[[#This Row],[Actual]]="","",IF(AND(Weekly[[#This Row],[KNC_P]]=FALSE,Weekly[[#This Row],[Actual]]=TRUE),AK552+Weekly[[#This Row],[BF H Odds]]-1,IF(AND(Weekly[[#This Row],[KNC_P]]=TRUE,Weekly[[#This Row],[Actual]]=FALSE),AK552+Weekly[[#This Row],[BF V Odds]]-1,AK552-1)))</f>
        <v>63.139999999999972</v>
      </c>
      <c r="AL553" s="30">
        <f>IF(Weekly[[#This Row],[Actual]]="","",COUNTIF(Weekly[[#This Row],[SVC_P]:[QDA_P]],TRUE))</f>
        <v>3</v>
      </c>
      <c r="AM553" s="30">
        <f>IF(Weekly[[#This Row],[Actual]]="","",COUNTIF(Weekly[[#This Row],[SVC_P]:[QDA_P]],FALSE))</f>
        <v>4</v>
      </c>
      <c r="AN553" s="36" t="str">
        <f>IF(AND(Weekly[[#This Row],[BF V Odds]]&gt;$BO$6,Weekly[[#This Row],[BF V Odds]] &lt; $BO$7),Weekly[[#This Row],[BF V Odds]],"")</f>
        <v/>
      </c>
      <c r="AO553" s="36" t="str">
        <f>IF(AND(Weekly[[#This Row],[BF H Odds]]&gt;$BO$6, Weekly[[#This Row],[BF H Odds]] &lt; $BO$7),Weekly[[#This Row],[BF H Odds]],"")</f>
        <v/>
      </c>
      <c r="AP553" s="37">
        <f>IF(AND(Weekly[[#This Row],[V Odds &lt;]]="",Weekly[[#This Row],[H Odds &lt;]]=""),AP552,IF(AND(Weekly[[#This Row],[H Odds &lt;]]&lt;&gt;"",Weekly[[#This Row],[SVC_P]]=TRUE,Weekly[[#This Row],[Actual]]=TRUE),AP552+Weekly[[#This Row],[H Odds &lt;]]-1,IF(AND(Weekly[[#This Row],[V Odds &lt;]]&lt;&gt;"",Weekly[[#This Row],[SVC_P]]=FALSE,Weekly[[#This Row],[Actual]]=FALSE),AP552+Weekly[[#This Row],[V Odds &lt;]]-1,IF(AND(Weekly[[#This Row],[V Odds &lt;]]&lt;&gt;"",Weekly[[#This Row],[SVC_P]]=FALSE,Weekly[[#This Row],[Actual]]=TRUE),AP552-1,IF(AND(Weekly[[#This Row],[H Odds &lt;]]&lt;&gt;"",Weekly[[#This Row],[SVC_P]]=TRUE,Weekly[[#This Row],[Actual]]=FALSE),AP552-1,AP552)))))</f>
        <v>79.88000000000001</v>
      </c>
      <c r="AQ553" s="37">
        <f>IF(AND(Weekly[[#This Row],[V Odds &lt;]]="",Weekly[[#This Row],[H Odds &lt;]]=""),AQ552,IF(AND(Weekly[[#This Row],[H Odds &lt;]]&lt;&gt;"",Weekly[[#This Row],[ADBC_P]]=TRUE,Weekly[[#This Row],[Actual]]=TRUE),AQ552+Weekly[[#This Row],[H Odds &lt;]]-1,IF(AND(Weekly[[#This Row],[V Odds &lt;]]&lt;&gt;"",Weekly[[#This Row],[ADBC_P]]=FALSE,Weekly[[#This Row],[Actual]]=FALSE),AQ552+Weekly[[#This Row],[V Odds &lt;]]-1,IF(AND(Weekly[[#This Row],[V Odds &lt;]]&lt;&gt;"",Weekly[[#This Row],[ADBC_P]]=FALSE,Weekly[[#This Row],[Actual]]=TRUE),AQ552-1,IF(AND(Weekly[[#This Row],[H Odds &lt;]]&lt;&gt;"",Weekly[[#This Row],[ADBC_P]]=TRUE,Weekly[[#This Row],[Actual]]=FALSE),AQ552-1,AQ552)))))</f>
        <v>47.53</v>
      </c>
      <c r="AR553" s="37">
        <f>IF(AND(Weekly[[#This Row],[V Odds &lt;]]="",Weekly[[#This Row],[H Odds &lt;]]=""),AR552,IF(AND(Weekly[[#This Row],[H Odds &lt;]]&lt;&gt;"",Weekly[[#This Row],[RFC_P]]=TRUE,Weekly[[#This Row],[Actual]]=TRUE),AR552+Weekly[[#This Row],[H Odds &lt;]]-1,IF(AND(Weekly[[#This Row],[V Odds &lt;]]&lt;&gt;"",Weekly[[#This Row],[RFC_P]]=FALSE,Weekly[[#This Row],[Actual]]=FALSE),AR552+Weekly[[#This Row],[V Odds &lt;]]-1,IF(AND(Weekly[[#This Row],[V Odds &lt;]]&lt;&gt;"",Weekly[[#This Row],[RFC_P]]=FALSE,Weekly[[#This Row],[Actual]]=TRUE),AR552-1,IF(AND(Weekly[[#This Row],[H Odds &lt;]]&lt;&gt;"",Weekly[[#This Row],[RFC_P]]=TRUE,Weekly[[#This Row],[Actual]]=FALSE),AR552-1,AR552)))))</f>
        <v>70.689999999999984</v>
      </c>
      <c r="AS553" s="37">
        <f>IF(AND(Weekly[[#This Row],[V Odds &lt;]]="",Weekly[[#This Row],[H Odds &lt;]]=""),AS552,IF(AND(Weekly[[#This Row],[H Odds &lt;]]&lt;&gt;"",Weekly[[#This Row],[GBC_P]]=TRUE,Weekly[[#This Row],[Actual]]=TRUE),AS552+Weekly[[#This Row],[H Odds &lt;]]-1,IF(AND(Weekly[[#This Row],[V Odds &lt;]]&lt;&gt;"",Weekly[[#This Row],[GBC_P]]=FALSE,Weekly[[#This Row],[Actual]]=FALSE),AS552+Weekly[[#This Row],[V Odds &lt;]]-1,IF(AND(Weekly[[#This Row],[V Odds &lt;]]&lt;&gt;"",Weekly[[#This Row],[GBC_P]]=FALSE,Weekly[[#This Row],[Actual]]=TRUE),AS552-1,IF(AND(Weekly[[#This Row],[H Odds &lt;]]&lt;&gt;"",Weekly[[#This Row],[GBC_P]]=TRUE,Weekly[[#This Row],[Actual]]=FALSE),AS552-1,AS552)))))</f>
        <v>58.03</v>
      </c>
      <c r="AT553" s="37">
        <f>IF(AND(Weekly[[#This Row],[V Odds &lt;]]="",Weekly[[#This Row],[H Odds &lt;]]=""),AT552,IF(AND(Weekly[[#This Row],[H Odds &lt;]]&lt;&gt;"",Weekly[[#This Row],[HGBC_P]]=TRUE,Weekly[[#This Row],[Actual]]=TRUE),AT552+Weekly[[#This Row],[H Odds &lt;]]-1,IF(AND(Weekly[[#This Row],[V Odds &lt;]]&lt;&gt;"",Weekly[[#This Row],[HGBC_P]]=FALSE,Weekly[[#This Row],[Actual]]=FALSE),AT552+Weekly[[#This Row],[V Odds &lt;]]-1,IF(AND(Weekly[[#This Row],[V Odds &lt;]]&lt;&gt;"",Weekly[[#This Row],[HGBC_P]]=FALSE,Weekly[[#This Row],[Actual]]=TRUE),AT552-1,IF(AND(Weekly[[#This Row],[H Odds &lt;]]&lt;&gt;"",Weekly[[#This Row],[HGBC_P]]=TRUE,Weekly[[#This Row],[Actual]]=FALSE),AT552-1,AT552)))))</f>
        <v>51.36</v>
      </c>
      <c r="AU553" s="37">
        <f>IF(AND(Weekly[[#This Row],[V Odds &lt;]]="",Weekly[[#This Row],[H Odds &lt;]]=""),AU552,IF(AND(Weekly[[#This Row],[H Odds &lt;]]&lt;&gt;"",Weekly[[#This Row],[XGB_P]]=TRUE,Weekly[[#This Row],[Actual]]=TRUE),AU552+Weekly[[#This Row],[H Odds &lt;]]-1,IF(AND(Weekly[[#This Row],[V Odds &lt;]]&lt;&gt;"",Weekly[[#This Row],[XGB_P]]=FALSE,Weekly[[#This Row],[Actual]]=FALSE),AU552+Weekly[[#This Row],[V Odds &lt;]]-1,IF(AND(Weekly[[#This Row],[V Odds &lt;]]&lt;&gt;"",Weekly[[#This Row],[XGB_P]]=FALSE,Weekly[[#This Row],[Actual]]=TRUE),AU552-1,IF(AND(Weekly[[#This Row],[H Odds &lt;]]&lt;&gt;"",Weekly[[#This Row],[XGB_P]]=TRUE,Weekly[[#This Row],[Actual]]=FALSE),AU552-1,AU552)))))</f>
        <v>66.010000000000005</v>
      </c>
      <c r="AV553" s="37">
        <f>IF(AND(Weekly[[#This Row],[V Odds &lt;]]="",Weekly[[#This Row],[H Odds &lt;]]=""),AV552,IF(AND(Weekly[[#This Row],[H Odds &lt;]]&lt;&gt;"",Weekly[[#This Row],[QDA_P]]=TRUE,Weekly[[#This Row],[Actual]]=TRUE),AV552+Weekly[[#This Row],[H Odds &lt;]]-1,IF(AND(Weekly[[#This Row],[V Odds &lt;]]&lt;&gt;"",Weekly[[#This Row],[QDA_P]]=FALSE,Weekly[[#This Row],[Actual]]=FALSE),AV552+Weekly[[#This Row],[V Odds &lt;]]-1,IF(AND(Weekly[[#This Row],[V Odds &lt;]]&lt;&gt;"",Weekly[[#This Row],[QDA_P]]=FALSE,Weekly[[#This Row],[Actual]]=TRUE),AV552-1,IF(AND(Weekly[[#This Row],[H Odds &lt;]]&lt;&gt;"",Weekly[[#This Row],[QDA_P]]=TRUE,Weekly[[#This Row],[Actual]]=FALSE),AV552-1,AV552)))))</f>
        <v>59.549999999999983</v>
      </c>
      <c r="AW553" s="37">
        <f>IF(AND(Weekly[[#This Row],[H Odds &lt;]]="",Weekly[[#This Row],[V Odds &lt;]]=""),AW552,IF(AND(Weekly[[#This Row],[KNC_P]]=Weekly[[#This Row],[Actual]],Weekly[[#This Row],[KNC_P]]=TRUE),AW552+Weekly[[#This Row],[BF H Odds]]-1,IF(AND(Weekly[[#This Row],[KNC_P]]=Weekly[[#This Row],[Actual]],Weekly[[#This Row],[KNC_P]]=FALSE),AW552+Weekly[[#This Row],[BF V Odds]]-1,AW552-1)))</f>
        <v>49.500000000000014</v>
      </c>
      <c r="AX553" s="37">
        <f>IF(AND(Weekly[[#This Row],[V Odds &lt;]]="",Weekly[[#This Row],[H Odds &lt;]]=""),AX552,IF(AND(Weekly[[#This Row],[V Odds &lt;]]&lt;&gt;"",Weekly[[#This Row],[FALSES]]&gt;0,Weekly[[#This Row],[Actual]]=FALSE),AX552+Weekly[[#This Row],[V Odds &lt;]]-1,IF(AND(Weekly[[#This Row],[H Odds &lt;]]&lt;&gt;"",Weekly[[#This Row],[TRUES]]&gt;0,Weekly[[#This Row],[Actual]]=TRUE),AX552+Weekly[[#This Row],[H Odds &lt;]]-1,IF(AND(Weekly[[#This Row],[V Odds &lt;]]&lt;&gt;"",Weekly[[#This Row],[FALSES]]=0),AX552,IF(AND(Weekly[[#This Row],[H Odds &lt;]]&lt;&gt;"",Weekly[[#This Row],[TRUES]]=0),AX552,AX552-1)))))</f>
        <v>103.74999999999996</v>
      </c>
      <c r="AY553" s="37">
        <f>IF(AND(Weekly[[#This Row],[V Odds &lt;]]="",Weekly[[#This Row],[H Odds &lt;]]=""),AY552,IF(AND(Weekly[[#This Row],[V Odds &lt;]]&lt;&gt;"",Weekly[[#This Row],[FALSES]]&gt;0,Weekly[[#This Row],[Actual]]=FALSE),AY552+((Weekly[[#This Row],[V Odds &lt;]]-1)*0.92),IF(AND(Weekly[[#This Row],[H Odds &lt;]]&lt;&gt;"",Weekly[[#This Row],[TRUES]]&gt;0,Weekly[[#This Row],[Actual]]=TRUE),AY552+((Weekly[[#This Row],[H Odds &lt;]]-1)*0.92),IF(AND(Weekly[[#This Row],[V Odds &lt;]]&lt;&gt;"",Weekly[[#This Row],[FALSES]]=0),AY552,IF(AND(Weekly[[#This Row],[H Odds &lt;]]&lt;&gt;"",Weekly[[#This Row],[TRUES]]=0),AY552,AY552-1)))))</f>
        <v>92.010000000000019</v>
      </c>
      <c r="AZ553" s="37">
        <f>IF(AND(Weekly[[#This Row],[V Odds &lt;]]="",Weekly[[#This Row],[H Odds &lt;]]=""),AZ552,IF(AND(Weekly[[#This Row],[V Odds &lt;]]&lt;&gt;"",Weekly[[#This Row],[Actual]]=FALSE),AZ552+Weekly[[#This Row],[V Odds &lt;]]-1,IF(AND(Weekly[[#This Row],[H Odds &lt;]]&lt;&gt;"",Weekly[[#This Row],[Actual]]=TRUE),AZ552+Weekly[[#This Row],[H Odds &lt;]]-1,AZ552-1)))</f>
        <v>94.21999999999997</v>
      </c>
      <c r="BA553" s="38">
        <f>IF(Weekly[[#This Row],[H Odds &lt;]]="",BA552,IF(AND(Weekly[[#This Row],[H Odds &lt;]]&lt;&gt;"",Weekly[[#This Row],[SVC_P]]=TRUE,Weekly[[#This Row],[Actual]]=TRUE),BA552+Weekly[[#This Row],[H Odds &lt;]]-1,IF(AND(Weekly[[#This Row],[H Odds &lt;]]&lt;&gt;"",Weekly[[#This Row],[SVC_P]]=TRUE,Weekly[[#This Row],[Actual]]=FALSE),BA552-1,BA552)))</f>
        <v>78.839999999999989</v>
      </c>
      <c r="BB553" s="38">
        <f>IF(Weekly[[#This Row],[H Odds &lt;]]="",BB552,IF(AND(Weekly[[#This Row],[H Odds &lt;]]&lt;&gt;"",Weekly[[#This Row],[ADBC_P]]=TRUE,Weekly[[#This Row],[Actual]]=TRUE),BB552+Weekly[[#This Row],[H Odds &lt;]]-1,IF(AND(Weekly[[#This Row],[H Odds &lt;]]&lt;&gt;"",Weekly[[#This Row],[ADBC_P]]=TRUE,Weekly[[#This Row],[Actual]]=FALSE),BB552-1,BB552)))</f>
        <v>48.61</v>
      </c>
      <c r="BC553" s="38">
        <f>IF(Weekly[[#This Row],[H Odds &lt;]]="",BC552,IF(AND(Weekly[[#This Row],[H Odds &lt;]]&lt;&gt;"",Weekly[[#This Row],[RFC_P]]=TRUE,Weekly[[#This Row],[Actual]]=TRUE),BC552+Weekly[[#This Row],[H Odds &lt;]]-1,IF(AND(Weekly[[#This Row],[H Odds &lt;]]&lt;&gt;"",Weekly[[#This Row],[RFC_P]]=TRUE,Weekly[[#This Row],[Actual]]=FALSE),BC552-1,BC552)))</f>
        <v>52.359999999999992</v>
      </c>
      <c r="BD553" s="38">
        <f>IF(Weekly[[#This Row],[H Odds &lt;]]="",BD552,IF(AND(Weekly[[#This Row],[H Odds &lt;]]&lt;&gt;"",Weekly[[#This Row],[GBC_P]]=TRUE,Weekly[[#This Row],[Actual]]=TRUE),BD552+Weekly[[#This Row],[H Odds &lt;]]-1,IF(AND(Weekly[[#This Row],[H Odds &lt;]]&lt;&gt;"",Weekly[[#This Row],[GBC_P]]=TRUE,Weekly[[#This Row],[Actual]]=FALSE),BD552-1,BD552)))</f>
        <v>53.360000000000007</v>
      </c>
      <c r="BE553" s="38">
        <f>IF(Weekly[[#This Row],[H Odds &lt;]]="",BE552,IF(AND(Weekly[[#This Row],[H Odds &lt;]]&lt;&gt;"",Weekly[[#This Row],[HGBC_P]]=TRUE,Weekly[[#This Row],[Actual]]=TRUE),BE552+Weekly[[#This Row],[H Odds &lt;]]-1,IF(AND(Weekly[[#This Row],[H Odds &lt;]]&lt;&gt;"",Weekly[[#This Row],[HGBC_P]]=TRUE,Weekly[[#This Row],[Actual]]=FALSE),BE552-1,BE552)))</f>
        <v>54.66</v>
      </c>
      <c r="BF553" s="38">
        <f>IF(Weekly[[#This Row],[H Odds &lt;]]="",BF552,IF(AND(Weekly[[#This Row],[H Odds &lt;]]&lt;&gt;"",Weekly[[#This Row],[XGB_P]]=TRUE,Weekly[[#This Row],[Actual]]=TRUE),BF552+Weekly[[#This Row],[H Odds &lt;]]-1,IF(AND(Weekly[[#This Row],[H Odds &lt;]]&lt;&gt;"",Weekly[[#This Row],[XGB_P]]=TRUE,Weekly[[#This Row],[Actual]]=FALSE),BF552-1,BF552)))</f>
        <v>62.33</v>
      </c>
      <c r="BG553" s="38">
        <f>IF(Weekly[[#This Row],[H Odds &lt;]]="",BG552,IF(AND(Weekly[[#This Row],[H Odds &lt;]]&lt;&gt;"",Weekly[[#This Row],[QDA_P]]=TRUE,Weekly[[#This Row],[Actual]]=TRUE),BG552+Weekly[[#This Row],[H Odds &lt;]]-1,IF(AND(Weekly[[#This Row],[H Odds &lt;]]&lt;&gt;"",Weekly[[#This Row],[QDA_P]]=TRUE,Weekly[[#This Row],[Actual]]=FALSE),BG552-1,BG552)))</f>
        <v>48.679999999999993</v>
      </c>
      <c r="BH553" s="38">
        <f>IF(Weekly[[#This Row],[H Odds &lt;]]="",BH552,IF(AND(Weekly[[#This Row],[H Odds &lt;]]&lt;&gt;"",Weekly[[#This Row],[KNC_P]]=TRUE,Weekly[[#This Row],[Actual]]=TRUE),BH552+Weekly[[#This Row],[H Odds &lt;]]-1,IF(AND(Weekly[[#This Row],[H Odds &lt;]]&lt;&gt;"",Weekly[[#This Row],[KNC_P]]=TRUE,Weekly[[#This Row],[Actual]]=FALSE),BH552-1,BH552)))</f>
        <v>54.699999999999996</v>
      </c>
      <c r="BI553" s="38">
        <f>IF(Weekly[[#This Row],[H Odds &lt;]]="",BI552,IF(AND(Weekly[[#This Row],[H Odds &lt;]]&lt;&gt;"",Weekly[[#This Row],[TRUES]]&gt;0,Weekly[[#This Row],[Actual]]=TRUE),BI552+Weekly[[#This Row],[H Odds &lt;]]-1,IF(AND(Weekly[[#This Row],[H Odds &lt;]]&lt;&gt;"",Weekly[[#This Row],[TRUES]]=0),BI552,BI552-1)))</f>
        <v>76.839999999999989</v>
      </c>
      <c r="BJ553" s="38">
        <f>IF(Weekly[[#This Row],[H Odds &lt;]]="",BJ552,IF(AND(Weekly[[#This Row],[H Odds &lt;]]&lt;&gt;"",Weekly[[#This Row],[Actual]]=TRUE),BJ552+Weekly[[#This Row],[H Odds &lt;]]-1,IF(AND(Weekly[[#This Row],[H Odds &lt;]]&lt;&gt;"",Weekly[[#This Row],[Actual]]=FALSE),BJ552-1,BJ552)))</f>
        <v>78.739999999999995</v>
      </c>
      <c r="BK553" s="58">
        <f>IF(AND(Weekly[[#This Row],[TRUES]]&gt;4,Weekly[[#This Row],[Actual]]=TRUE),BK552+Weekly[[#This Row],[BF H Odds]]-1,IF(AND(Weekly[[#This Row],[FALSES]]&gt;4,Weekly[[#This Row],[Actual]]=FALSE),BK552+Weekly[[#This Row],[BF V Odds]]-1,IF(AND(Weekly[[#This Row],[TRUES]]&gt;4,Weekly[[#This Row],[Actual]]=FALSE),BK552-1,IF(AND(Weekly[[#This Row],[FALSES]]&gt;4,Weekly[[#This Row],[Actual]]=TRUE),BK552-1,BK552))))</f>
        <v>1.1200000000000294</v>
      </c>
      <c r="BL553" s="58">
        <f>IF(AND(Weekly[[#This Row],[TRUES]]&gt;5,Weekly[[#This Row],[Actual]]=TRUE),BL552+Weekly[[#This Row],[BF H Odds]]-1,IF(AND(Weekly[[#This Row],[FALSES]]&gt;5,Weekly[[#This Row],[Actual]]=FALSE),BL552+Weekly[[#This Row],[BF V Odds]]-1,IF(AND(Weekly[[#This Row],[TRUES]]&gt;5,Weekly[[#This Row],[Actual]]=FALSE),BL552-1,IF(AND(Weekly[[#This Row],[FALSES]]&gt;5,Weekly[[#This Row],[Actual]]=TRUE),BL552-1,BL552))))</f>
        <v>7.190000000000019</v>
      </c>
      <c r="BM553" s="58">
        <f>IF(AND(Weekly[[#This Row],[TRUES]]&gt;6,Weekly[[#This Row],[Actual]]=TRUE),BM552+Weekly[[#This Row],[BF H Odds]]-1,IF(AND(Weekly[[#This Row],[FALSES]]&gt;6,Weekly[[#This Row],[Actual]]=FALSE),BM552+Weekly[[#This Row],[BF V Odds]]-1,IF(AND(Weekly[[#This Row],[TRUES]]&gt;6,Weekly[[#This Row],[Actual]]=FALSE),BM552-1,IF(AND(Weekly[[#This Row],[FALSES]]&gt;6,Weekly[[#This Row],[Actual]]=TRUE),BM552-1,BM552))))</f>
        <v>40.160000000000011</v>
      </c>
    </row>
    <row r="554" spans="1:65" x14ac:dyDescent="0.25">
      <c r="A554" s="34"/>
      <c r="B554" s="10">
        <v>44312</v>
      </c>
      <c r="C554" s="17" t="s">
        <v>35</v>
      </c>
      <c r="D554" s="15" t="s">
        <v>37</v>
      </c>
      <c r="E554" t="b">
        <v>1</v>
      </c>
      <c r="F554" t="b">
        <v>1</v>
      </c>
      <c r="G554" t="b">
        <v>1</v>
      </c>
      <c r="H554" t="b">
        <v>1</v>
      </c>
      <c r="I554" t="b">
        <v>1</v>
      </c>
      <c r="J554" t="b">
        <v>1</v>
      </c>
      <c r="K554" t="b">
        <v>1</v>
      </c>
      <c r="L554" t="b">
        <v>1</v>
      </c>
      <c r="O554" t="str">
        <f>IF(Weekly[[#This Row],[H/V]]="H",Weekly[[#This Row],[BF H Odds]],IF(Weekly[[#This Row],[H/V]]="V",Weekly[[#This Row],[BF V Odds]],""))</f>
        <v/>
      </c>
      <c r="P554" t="b">
        <v>0</v>
      </c>
      <c r="R554" s="35">
        <f>IFERROR(IF(Weekly[[#This Row],[Won Bet?]]="yes",R553+(Weekly[[#This Row],[BF Odds]]*Weekly[[#This Row],[BF Stake]])-Weekly[[#This Row],[BF Stake]],R553-Weekly[[#This Row],[BF Stake]]),R553)</f>
        <v>1080.2505000000001</v>
      </c>
      <c r="S554" s="35">
        <f>IFERROR(IF(Weekly[[#This Row],[Won Bet?]]="yes",S553+(((Weekly[[#This Row],[BF Odds]]*Weekly[[#This Row],[BF Stake]])-Weekly[[#This Row],[BF Stake]])*0.95),S553-Weekly[[#This Row],[BF Stake]]),S553)</f>
        <v>1003.5150900000001</v>
      </c>
      <c r="T554">
        <v>3</v>
      </c>
      <c r="U554">
        <v>1.49</v>
      </c>
      <c r="V554" s="24">
        <f>IF(Weekly[[#This Row],[Actual]]="","",IF(AND(Weekly[[#This Row],[SVC_P]]=Weekly[[#This Row],[Actual]],Weekly[[#This Row],[SVC_P]]=TRUE),V553+Weekly[[#This Row],[BF H Odds]]-1,IF(AND(Weekly[[#This Row],[SVC_P]]=Weekly[[#This Row],[Actual]],Weekly[[#This Row],[SVC_P]]=FALSE),V553+Weekly[[#This Row],[BF V Odds]]-1,V553-1)))</f>
        <v>51.070000000000057</v>
      </c>
      <c r="W554" s="24">
        <f>IF(Weekly[[#This Row],[Actual]]="","",IF(AND(Weekly[[#This Row],[SVC_P]]=FALSE,Weekly[[#This Row],[Actual]]=TRUE),W553+Weekly[[#This Row],[BF H Odds]]-1,IF(AND(Weekly[[#This Row],[SVC_P]]=TRUE,Weekly[[#This Row],[Actual]]=FALSE,),W553+Weekly[[#This Row],[BF V Odds]]-1,W553-1)))</f>
        <v>-462.84000000000003</v>
      </c>
      <c r="X554" s="24">
        <f>IF(Weekly[[#This Row],[Actual]]="","",IF(AND(Weekly[[#This Row],[ADBC_P]]=Weekly[[#This Row],[Actual]],Weekly[[#This Row],[ADBC_P]]=TRUE),X553+Weekly[[#This Row],[BF H Odds]]-1,IF(AND(Weekly[[#This Row],[ADBC_P]]=Weekly[[#This Row],[Actual]],Weekly[[#This Row],[ADBC_P]]=FALSE),X553+Weekly[[#This Row],[BF V Odds]]-1,X553-1)))</f>
        <v>5.3500000000000192</v>
      </c>
      <c r="Y554" s="24">
        <f>IF(Weekly[[#This Row],[Actual]]="","",IF(AND(Weekly[[#This Row],[ADBC_P]]=FALSE,Weekly[[#This Row],[Actual]]=TRUE),Y553+Weekly[[#This Row],[BF H Odds]]-1,IF(AND(Weekly[[#This Row],[ADBC_P]]=TRUE,Weekly[[#This Row],[Actual]]=FALSE),Y553+Weekly[[#This Row],[BF V Odds]]-1,Y553-1)))</f>
        <v>71.16</v>
      </c>
      <c r="Z554" s="24">
        <f>IF(Weekly[[#This Row],[Actual]]="","",IF(AND(Weekly[[#This Row],[RFC_P]]=Weekly[[#This Row],[Actual]],Weekly[[#This Row],[RFC_P]]=TRUE),Z553+Weekly[[#This Row],[BF H Odds]]-1,IF(AND(Weekly[[#This Row],[RFC_P]]=Weekly[[#This Row],[Actual]],Weekly[[#This Row],[RFC_P]]=FALSE),Z553+Weekly[[#This Row],[BF V Odds]]-1,Z553-1)))</f>
        <v>28.840000000000003</v>
      </c>
      <c r="AA554" s="24">
        <f>IF(Weekly[[#This Row],[Actual]]="","",IF(AND(Weekly[[#This Row],[RFC_P]]=FALSE,Weekly[[#This Row],[Actual]]=TRUE),AA553+Weekly[[#This Row],[BF H Odds]]-1,IF(AND(Weekly[[#This Row],[RFC_P]]=TRUE,Weekly[[#This Row],[Actual]]=FALSE),AA553+Weekly[[#This Row],[BF V Odds]]-1,AA553-1)))</f>
        <v>47.669999999999966</v>
      </c>
      <c r="AB554" s="24">
        <f>IF(Weekly[[#This Row],[Actual]]="","",IF(AND(Weekly[[#This Row],[GBC_P]]=Weekly[[#This Row],[Actual]],Weekly[[#This Row],[GBC_P]]=TRUE),AB553+Weekly[[#This Row],[BF H Odds]]-1,IF(AND(Weekly[[#This Row],[GBC_P]]=Weekly[[#This Row],[Actual]],Weekly[[#This Row],[GBC_P]]=FALSE),AB553+Weekly[[#This Row],[BF V Odds]]-1,AB553-1)))</f>
        <v>2.5100000000000051</v>
      </c>
      <c r="AC554" s="24">
        <f>IF(Weekly[[#This Row],[Actual]]="","",IF(AND(Weekly[[#This Row],[GBC_P]]=FALSE,Weekly[[#This Row],[Actual]]=TRUE),AC553+Weekly[[#This Row],[BF H Odds]]-1,IF(AND(Weekly[[#This Row],[GBC_P]]=TRUE,Weekly[[#This Row],[Actual]]=FALSE),AC553+Weekly[[#This Row],[BF V Odds]]-1,AC553-1)))</f>
        <v>73.999999999999972</v>
      </c>
      <c r="AD554" s="24">
        <f>IF(Weekly[[#This Row],[Actual]]="","",IF(AND(Weekly[[#This Row],[HGBC_P]]=Weekly[[#This Row],[Actual]],Weekly[[#This Row],[HGBC_P]]=TRUE),AD553+Weekly[[#This Row],[BF H Odds]]-1,IF(AND(Weekly[[#This Row],[HGBC_P]]=Weekly[[#This Row],[Actual]],Weekly[[#This Row],[HGBC_P]]=FALSE),AD553+Weekly[[#This Row],[BF V Odds]]-1,AD553-1)))</f>
        <v>2.2200000000000246</v>
      </c>
      <c r="AE554" s="24">
        <f>IF(Weekly[[#This Row],[Actual]]="","",IF(AND(Weekly[[#This Row],[HGBC_P]]=FALSE,Weekly[[#This Row],[Actual]]=TRUE),AE553+Weekly[[#This Row],[BF H Odds]]-1,IF(AND(Weekly[[#This Row],[HGBC_P]]=TRUE,Weekly[[#This Row],[Actual]]=FALSE),AE553+Weekly[[#This Row],[BF V Odds]]-1,AE553-1)))</f>
        <v>74.289999999999992</v>
      </c>
      <c r="AF554" s="24">
        <f>IF(Weekly[[#This Row],[Actual]]="","",IF(AND(Weekly[[#This Row],[XGB_P]]=Weekly[[#This Row],[Actual]],Weekly[[#This Row],[XGB_P]]=TRUE),AF553+Weekly[[#This Row],[BF H Odds]]-1,IF(AND(Weekly[[#This Row],[XGB_P]]=Weekly[[#This Row],[Actual]],Weekly[[#This Row],[XGB_P]]=FALSE),AF553+Weekly[[#This Row],[BF V Odds]]-1,AF553-1)))</f>
        <v>30.350000000000023</v>
      </c>
      <c r="AG554" s="24">
        <f>IF(Weekly[[#This Row],[Actual]]="","",IF(AND(Weekly[[#This Row],[XGB_P]]=FALSE,Weekly[[#This Row],[Actual]]=TRUE),AG553+Weekly[[#This Row],[BF H Odds]]-1,IF(AND(Weekly[[#This Row],[XGB_P]]=TRUE,Weekly[[#This Row],[Actual]]=FALSE),AG553+Weekly[[#This Row],[BF V Odds]]-1,AG553-1)))</f>
        <v>46.159999999999989</v>
      </c>
      <c r="AH554" s="24">
        <f>IF(Weekly[[#This Row],[Actual]]="","",IF(AND(Weekly[[#This Row],[QDA_P]]=Weekly[[#This Row],[Actual]],Weekly[[#This Row],[QDA_P]]=TRUE),AH553+Weekly[[#This Row],[BF H Odds]]-1,IF(AND(Weekly[[#This Row],[QDA_P]]=Weekly[[#This Row],[Actual]],Weekly[[#This Row],[QDA_P]]=FALSE),AH553+Weekly[[#This Row],[BF V Odds]]-1,AH553-1)))</f>
        <v>-11.029999999999989</v>
      </c>
      <c r="AI554" s="24">
        <f>IF(Weekly[[#This Row],[Actual]]="","",IF(AND(Weekly[[#This Row],[QDA_P]]=FALSE,Weekly[[#This Row],[Actual]]=TRUE),AI553+Weekly[[#This Row],[BF H Odds]]-1,IF(AND(Weekly[[#This Row],[QDA_P]]=TRUE,Weekly[[#This Row],[Actual]]=FALSE),AI553+Weekly[[#This Row],[BF V Odds]]-1,AI553-1)))</f>
        <v>87.539999999999992</v>
      </c>
      <c r="AJ554" s="24">
        <f>IF(Weekly[[#This Row],[Actual]]="","",IF(AND(Weekly[[#This Row],[KNC_P]]=FALSE,Weekly[[#This Row],[Actual]]=TRUE),AJ553+Weekly[[#This Row],[BF H Odds]]-1,IF(AND(Weekly[[#This Row],[KNC_P]]=TRUE,Weekly[[#This Row],[Actual]]=FALSE),AJ553+Weekly[[#This Row],[BF V Odds]]-1,AJ553-1)))</f>
        <v>66.239999999999981</v>
      </c>
      <c r="AK554" s="24">
        <f>IF(Weekly[[#This Row],[Actual]]="","",IF(AND(Weekly[[#This Row],[KNC_P]]=FALSE,Weekly[[#This Row],[Actual]]=TRUE),AK553+Weekly[[#This Row],[BF H Odds]]-1,IF(AND(Weekly[[#This Row],[KNC_P]]=TRUE,Weekly[[#This Row],[Actual]]=FALSE),AK553+Weekly[[#This Row],[BF V Odds]]-1,AK553-1)))</f>
        <v>65.139999999999972</v>
      </c>
      <c r="AL554" s="30">
        <f>IF(Weekly[[#This Row],[Actual]]="","",COUNTIF(Weekly[[#This Row],[SVC_P]:[QDA_P]],TRUE))</f>
        <v>7</v>
      </c>
      <c r="AM554" s="30">
        <f>IF(Weekly[[#This Row],[Actual]]="","",COUNTIF(Weekly[[#This Row],[SVC_P]:[QDA_P]],FALSE))</f>
        <v>0</v>
      </c>
      <c r="AN554" s="36" t="str">
        <f>IF(AND(Weekly[[#This Row],[BF V Odds]]&gt;$BO$6,Weekly[[#This Row],[BF V Odds]] &lt; $BO$7),Weekly[[#This Row],[BF V Odds]],"")</f>
        <v/>
      </c>
      <c r="AO554" s="36" t="str">
        <f>IF(AND(Weekly[[#This Row],[BF H Odds]]&gt;$BO$6, Weekly[[#This Row],[BF H Odds]] &lt; $BO$7),Weekly[[#This Row],[BF H Odds]],"")</f>
        <v/>
      </c>
      <c r="AP554" s="37">
        <f>IF(AND(Weekly[[#This Row],[V Odds &lt;]]="",Weekly[[#This Row],[H Odds &lt;]]=""),AP553,IF(AND(Weekly[[#This Row],[H Odds &lt;]]&lt;&gt;"",Weekly[[#This Row],[SVC_P]]=TRUE,Weekly[[#This Row],[Actual]]=TRUE),AP553+Weekly[[#This Row],[H Odds &lt;]]-1,IF(AND(Weekly[[#This Row],[V Odds &lt;]]&lt;&gt;"",Weekly[[#This Row],[SVC_P]]=FALSE,Weekly[[#This Row],[Actual]]=FALSE),AP553+Weekly[[#This Row],[V Odds &lt;]]-1,IF(AND(Weekly[[#This Row],[V Odds &lt;]]&lt;&gt;"",Weekly[[#This Row],[SVC_P]]=FALSE,Weekly[[#This Row],[Actual]]=TRUE),AP553-1,IF(AND(Weekly[[#This Row],[H Odds &lt;]]&lt;&gt;"",Weekly[[#This Row],[SVC_P]]=TRUE,Weekly[[#This Row],[Actual]]=FALSE),AP553-1,AP553)))))</f>
        <v>79.88000000000001</v>
      </c>
      <c r="AQ554" s="37">
        <f>IF(AND(Weekly[[#This Row],[V Odds &lt;]]="",Weekly[[#This Row],[H Odds &lt;]]=""),AQ553,IF(AND(Weekly[[#This Row],[H Odds &lt;]]&lt;&gt;"",Weekly[[#This Row],[ADBC_P]]=TRUE,Weekly[[#This Row],[Actual]]=TRUE),AQ553+Weekly[[#This Row],[H Odds &lt;]]-1,IF(AND(Weekly[[#This Row],[V Odds &lt;]]&lt;&gt;"",Weekly[[#This Row],[ADBC_P]]=FALSE,Weekly[[#This Row],[Actual]]=FALSE),AQ553+Weekly[[#This Row],[V Odds &lt;]]-1,IF(AND(Weekly[[#This Row],[V Odds &lt;]]&lt;&gt;"",Weekly[[#This Row],[ADBC_P]]=FALSE,Weekly[[#This Row],[Actual]]=TRUE),AQ553-1,IF(AND(Weekly[[#This Row],[H Odds &lt;]]&lt;&gt;"",Weekly[[#This Row],[ADBC_P]]=TRUE,Weekly[[#This Row],[Actual]]=FALSE),AQ553-1,AQ553)))))</f>
        <v>47.53</v>
      </c>
      <c r="AR554" s="37">
        <f>IF(AND(Weekly[[#This Row],[V Odds &lt;]]="",Weekly[[#This Row],[H Odds &lt;]]=""),AR553,IF(AND(Weekly[[#This Row],[H Odds &lt;]]&lt;&gt;"",Weekly[[#This Row],[RFC_P]]=TRUE,Weekly[[#This Row],[Actual]]=TRUE),AR553+Weekly[[#This Row],[H Odds &lt;]]-1,IF(AND(Weekly[[#This Row],[V Odds &lt;]]&lt;&gt;"",Weekly[[#This Row],[RFC_P]]=FALSE,Weekly[[#This Row],[Actual]]=FALSE),AR553+Weekly[[#This Row],[V Odds &lt;]]-1,IF(AND(Weekly[[#This Row],[V Odds &lt;]]&lt;&gt;"",Weekly[[#This Row],[RFC_P]]=FALSE,Weekly[[#This Row],[Actual]]=TRUE),AR553-1,IF(AND(Weekly[[#This Row],[H Odds &lt;]]&lt;&gt;"",Weekly[[#This Row],[RFC_P]]=TRUE,Weekly[[#This Row],[Actual]]=FALSE),AR553-1,AR553)))))</f>
        <v>70.689999999999984</v>
      </c>
      <c r="AS554" s="37">
        <f>IF(AND(Weekly[[#This Row],[V Odds &lt;]]="",Weekly[[#This Row],[H Odds &lt;]]=""),AS553,IF(AND(Weekly[[#This Row],[H Odds &lt;]]&lt;&gt;"",Weekly[[#This Row],[GBC_P]]=TRUE,Weekly[[#This Row],[Actual]]=TRUE),AS553+Weekly[[#This Row],[H Odds &lt;]]-1,IF(AND(Weekly[[#This Row],[V Odds &lt;]]&lt;&gt;"",Weekly[[#This Row],[GBC_P]]=FALSE,Weekly[[#This Row],[Actual]]=FALSE),AS553+Weekly[[#This Row],[V Odds &lt;]]-1,IF(AND(Weekly[[#This Row],[V Odds &lt;]]&lt;&gt;"",Weekly[[#This Row],[GBC_P]]=FALSE,Weekly[[#This Row],[Actual]]=TRUE),AS553-1,IF(AND(Weekly[[#This Row],[H Odds &lt;]]&lt;&gt;"",Weekly[[#This Row],[GBC_P]]=TRUE,Weekly[[#This Row],[Actual]]=FALSE),AS553-1,AS553)))))</f>
        <v>58.03</v>
      </c>
      <c r="AT554" s="37">
        <f>IF(AND(Weekly[[#This Row],[V Odds &lt;]]="",Weekly[[#This Row],[H Odds &lt;]]=""),AT553,IF(AND(Weekly[[#This Row],[H Odds &lt;]]&lt;&gt;"",Weekly[[#This Row],[HGBC_P]]=TRUE,Weekly[[#This Row],[Actual]]=TRUE),AT553+Weekly[[#This Row],[H Odds &lt;]]-1,IF(AND(Weekly[[#This Row],[V Odds &lt;]]&lt;&gt;"",Weekly[[#This Row],[HGBC_P]]=FALSE,Weekly[[#This Row],[Actual]]=FALSE),AT553+Weekly[[#This Row],[V Odds &lt;]]-1,IF(AND(Weekly[[#This Row],[V Odds &lt;]]&lt;&gt;"",Weekly[[#This Row],[HGBC_P]]=FALSE,Weekly[[#This Row],[Actual]]=TRUE),AT553-1,IF(AND(Weekly[[#This Row],[H Odds &lt;]]&lt;&gt;"",Weekly[[#This Row],[HGBC_P]]=TRUE,Weekly[[#This Row],[Actual]]=FALSE),AT553-1,AT553)))))</f>
        <v>51.36</v>
      </c>
      <c r="AU554" s="37">
        <f>IF(AND(Weekly[[#This Row],[V Odds &lt;]]="",Weekly[[#This Row],[H Odds &lt;]]=""),AU553,IF(AND(Weekly[[#This Row],[H Odds &lt;]]&lt;&gt;"",Weekly[[#This Row],[XGB_P]]=TRUE,Weekly[[#This Row],[Actual]]=TRUE),AU553+Weekly[[#This Row],[H Odds &lt;]]-1,IF(AND(Weekly[[#This Row],[V Odds &lt;]]&lt;&gt;"",Weekly[[#This Row],[XGB_P]]=FALSE,Weekly[[#This Row],[Actual]]=FALSE),AU553+Weekly[[#This Row],[V Odds &lt;]]-1,IF(AND(Weekly[[#This Row],[V Odds &lt;]]&lt;&gt;"",Weekly[[#This Row],[XGB_P]]=FALSE,Weekly[[#This Row],[Actual]]=TRUE),AU553-1,IF(AND(Weekly[[#This Row],[H Odds &lt;]]&lt;&gt;"",Weekly[[#This Row],[XGB_P]]=TRUE,Weekly[[#This Row],[Actual]]=FALSE),AU553-1,AU553)))))</f>
        <v>66.010000000000005</v>
      </c>
      <c r="AV554" s="37">
        <f>IF(AND(Weekly[[#This Row],[V Odds &lt;]]="",Weekly[[#This Row],[H Odds &lt;]]=""),AV553,IF(AND(Weekly[[#This Row],[H Odds &lt;]]&lt;&gt;"",Weekly[[#This Row],[QDA_P]]=TRUE,Weekly[[#This Row],[Actual]]=TRUE),AV553+Weekly[[#This Row],[H Odds &lt;]]-1,IF(AND(Weekly[[#This Row],[V Odds &lt;]]&lt;&gt;"",Weekly[[#This Row],[QDA_P]]=FALSE,Weekly[[#This Row],[Actual]]=FALSE),AV553+Weekly[[#This Row],[V Odds &lt;]]-1,IF(AND(Weekly[[#This Row],[V Odds &lt;]]&lt;&gt;"",Weekly[[#This Row],[QDA_P]]=FALSE,Weekly[[#This Row],[Actual]]=TRUE),AV553-1,IF(AND(Weekly[[#This Row],[H Odds &lt;]]&lt;&gt;"",Weekly[[#This Row],[QDA_P]]=TRUE,Weekly[[#This Row],[Actual]]=FALSE),AV553-1,AV553)))))</f>
        <v>59.549999999999983</v>
      </c>
      <c r="AW554" s="37">
        <f>IF(AND(Weekly[[#This Row],[H Odds &lt;]]="",Weekly[[#This Row],[V Odds &lt;]]=""),AW553,IF(AND(Weekly[[#This Row],[KNC_P]]=Weekly[[#This Row],[Actual]],Weekly[[#This Row],[KNC_P]]=TRUE),AW553+Weekly[[#This Row],[BF H Odds]]-1,IF(AND(Weekly[[#This Row],[KNC_P]]=Weekly[[#This Row],[Actual]],Weekly[[#This Row],[KNC_P]]=FALSE),AW553+Weekly[[#This Row],[BF V Odds]]-1,AW553-1)))</f>
        <v>49.500000000000014</v>
      </c>
      <c r="AX554" s="37">
        <f>IF(AND(Weekly[[#This Row],[V Odds &lt;]]="",Weekly[[#This Row],[H Odds &lt;]]=""),AX553,IF(AND(Weekly[[#This Row],[V Odds &lt;]]&lt;&gt;"",Weekly[[#This Row],[FALSES]]&gt;0,Weekly[[#This Row],[Actual]]=FALSE),AX553+Weekly[[#This Row],[V Odds &lt;]]-1,IF(AND(Weekly[[#This Row],[H Odds &lt;]]&lt;&gt;"",Weekly[[#This Row],[TRUES]]&gt;0,Weekly[[#This Row],[Actual]]=TRUE),AX553+Weekly[[#This Row],[H Odds &lt;]]-1,IF(AND(Weekly[[#This Row],[V Odds &lt;]]&lt;&gt;"",Weekly[[#This Row],[FALSES]]=0),AX553,IF(AND(Weekly[[#This Row],[H Odds &lt;]]&lt;&gt;"",Weekly[[#This Row],[TRUES]]=0),AX553,AX553-1)))))</f>
        <v>103.74999999999996</v>
      </c>
      <c r="AY554" s="37">
        <f>IF(AND(Weekly[[#This Row],[V Odds &lt;]]="",Weekly[[#This Row],[H Odds &lt;]]=""),AY553,IF(AND(Weekly[[#This Row],[V Odds &lt;]]&lt;&gt;"",Weekly[[#This Row],[FALSES]]&gt;0,Weekly[[#This Row],[Actual]]=FALSE),AY553+((Weekly[[#This Row],[V Odds &lt;]]-1)*0.92),IF(AND(Weekly[[#This Row],[H Odds &lt;]]&lt;&gt;"",Weekly[[#This Row],[TRUES]]&gt;0,Weekly[[#This Row],[Actual]]=TRUE),AY553+((Weekly[[#This Row],[H Odds &lt;]]-1)*0.92),IF(AND(Weekly[[#This Row],[V Odds &lt;]]&lt;&gt;"",Weekly[[#This Row],[FALSES]]=0),AY553,IF(AND(Weekly[[#This Row],[H Odds &lt;]]&lt;&gt;"",Weekly[[#This Row],[TRUES]]=0),AY553,AY553-1)))))</f>
        <v>92.010000000000019</v>
      </c>
      <c r="AZ554" s="37">
        <f>IF(AND(Weekly[[#This Row],[V Odds &lt;]]="",Weekly[[#This Row],[H Odds &lt;]]=""),AZ553,IF(AND(Weekly[[#This Row],[V Odds &lt;]]&lt;&gt;"",Weekly[[#This Row],[Actual]]=FALSE),AZ553+Weekly[[#This Row],[V Odds &lt;]]-1,IF(AND(Weekly[[#This Row],[H Odds &lt;]]&lt;&gt;"",Weekly[[#This Row],[Actual]]=TRUE),AZ553+Weekly[[#This Row],[H Odds &lt;]]-1,AZ553-1)))</f>
        <v>94.21999999999997</v>
      </c>
      <c r="BA554" s="38">
        <f>IF(Weekly[[#This Row],[H Odds &lt;]]="",BA553,IF(AND(Weekly[[#This Row],[H Odds &lt;]]&lt;&gt;"",Weekly[[#This Row],[SVC_P]]=TRUE,Weekly[[#This Row],[Actual]]=TRUE),BA553+Weekly[[#This Row],[H Odds &lt;]]-1,IF(AND(Weekly[[#This Row],[H Odds &lt;]]&lt;&gt;"",Weekly[[#This Row],[SVC_P]]=TRUE,Weekly[[#This Row],[Actual]]=FALSE),BA553-1,BA553)))</f>
        <v>78.839999999999989</v>
      </c>
      <c r="BB554" s="38">
        <f>IF(Weekly[[#This Row],[H Odds &lt;]]="",BB553,IF(AND(Weekly[[#This Row],[H Odds &lt;]]&lt;&gt;"",Weekly[[#This Row],[ADBC_P]]=TRUE,Weekly[[#This Row],[Actual]]=TRUE),BB553+Weekly[[#This Row],[H Odds &lt;]]-1,IF(AND(Weekly[[#This Row],[H Odds &lt;]]&lt;&gt;"",Weekly[[#This Row],[ADBC_P]]=TRUE,Weekly[[#This Row],[Actual]]=FALSE),BB553-1,BB553)))</f>
        <v>48.61</v>
      </c>
      <c r="BC554" s="38">
        <f>IF(Weekly[[#This Row],[H Odds &lt;]]="",BC553,IF(AND(Weekly[[#This Row],[H Odds &lt;]]&lt;&gt;"",Weekly[[#This Row],[RFC_P]]=TRUE,Weekly[[#This Row],[Actual]]=TRUE),BC553+Weekly[[#This Row],[H Odds &lt;]]-1,IF(AND(Weekly[[#This Row],[H Odds &lt;]]&lt;&gt;"",Weekly[[#This Row],[RFC_P]]=TRUE,Weekly[[#This Row],[Actual]]=FALSE),BC553-1,BC553)))</f>
        <v>52.359999999999992</v>
      </c>
      <c r="BD554" s="38">
        <f>IF(Weekly[[#This Row],[H Odds &lt;]]="",BD553,IF(AND(Weekly[[#This Row],[H Odds &lt;]]&lt;&gt;"",Weekly[[#This Row],[GBC_P]]=TRUE,Weekly[[#This Row],[Actual]]=TRUE),BD553+Weekly[[#This Row],[H Odds &lt;]]-1,IF(AND(Weekly[[#This Row],[H Odds &lt;]]&lt;&gt;"",Weekly[[#This Row],[GBC_P]]=TRUE,Weekly[[#This Row],[Actual]]=FALSE),BD553-1,BD553)))</f>
        <v>53.360000000000007</v>
      </c>
      <c r="BE554" s="38">
        <f>IF(Weekly[[#This Row],[H Odds &lt;]]="",BE553,IF(AND(Weekly[[#This Row],[H Odds &lt;]]&lt;&gt;"",Weekly[[#This Row],[HGBC_P]]=TRUE,Weekly[[#This Row],[Actual]]=TRUE),BE553+Weekly[[#This Row],[H Odds &lt;]]-1,IF(AND(Weekly[[#This Row],[H Odds &lt;]]&lt;&gt;"",Weekly[[#This Row],[HGBC_P]]=TRUE,Weekly[[#This Row],[Actual]]=FALSE),BE553-1,BE553)))</f>
        <v>54.66</v>
      </c>
      <c r="BF554" s="38">
        <f>IF(Weekly[[#This Row],[H Odds &lt;]]="",BF553,IF(AND(Weekly[[#This Row],[H Odds &lt;]]&lt;&gt;"",Weekly[[#This Row],[XGB_P]]=TRUE,Weekly[[#This Row],[Actual]]=TRUE),BF553+Weekly[[#This Row],[H Odds &lt;]]-1,IF(AND(Weekly[[#This Row],[H Odds &lt;]]&lt;&gt;"",Weekly[[#This Row],[XGB_P]]=TRUE,Weekly[[#This Row],[Actual]]=FALSE),BF553-1,BF553)))</f>
        <v>62.33</v>
      </c>
      <c r="BG554" s="38">
        <f>IF(Weekly[[#This Row],[H Odds &lt;]]="",BG553,IF(AND(Weekly[[#This Row],[H Odds &lt;]]&lt;&gt;"",Weekly[[#This Row],[QDA_P]]=TRUE,Weekly[[#This Row],[Actual]]=TRUE),BG553+Weekly[[#This Row],[H Odds &lt;]]-1,IF(AND(Weekly[[#This Row],[H Odds &lt;]]&lt;&gt;"",Weekly[[#This Row],[QDA_P]]=TRUE,Weekly[[#This Row],[Actual]]=FALSE),BG553-1,BG553)))</f>
        <v>48.679999999999993</v>
      </c>
      <c r="BH554" s="38">
        <f>IF(Weekly[[#This Row],[H Odds &lt;]]="",BH553,IF(AND(Weekly[[#This Row],[H Odds &lt;]]&lt;&gt;"",Weekly[[#This Row],[KNC_P]]=TRUE,Weekly[[#This Row],[Actual]]=TRUE),BH553+Weekly[[#This Row],[H Odds &lt;]]-1,IF(AND(Weekly[[#This Row],[H Odds &lt;]]&lt;&gt;"",Weekly[[#This Row],[KNC_P]]=TRUE,Weekly[[#This Row],[Actual]]=FALSE),BH553-1,BH553)))</f>
        <v>54.699999999999996</v>
      </c>
      <c r="BI554" s="38">
        <f>IF(Weekly[[#This Row],[H Odds &lt;]]="",BI553,IF(AND(Weekly[[#This Row],[H Odds &lt;]]&lt;&gt;"",Weekly[[#This Row],[TRUES]]&gt;0,Weekly[[#This Row],[Actual]]=TRUE),BI553+Weekly[[#This Row],[H Odds &lt;]]-1,IF(AND(Weekly[[#This Row],[H Odds &lt;]]&lt;&gt;"",Weekly[[#This Row],[TRUES]]=0),BI553,BI553-1)))</f>
        <v>76.839999999999989</v>
      </c>
      <c r="BJ554" s="38">
        <f>IF(Weekly[[#This Row],[H Odds &lt;]]="",BJ553,IF(AND(Weekly[[#This Row],[H Odds &lt;]]&lt;&gt;"",Weekly[[#This Row],[Actual]]=TRUE),BJ553+Weekly[[#This Row],[H Odds &lt;]]-1,IF(AND(Weekly[[#This Row],[H Odds &lt;]]&lt;&gt;"",Weekly[[#This Row],[Actual]]=FALSE),BJ553-1,BJ553)))</f>
        <v>78.739999999999995</v>
      </c>
      <c r="BK554" s="58">
        <f>IF(AND(Weekly[[#This Row],[TRUES]]&gt;4,Weekly[[#This Row],[Actual]]=TRUE),BK553+Weekly[[#This Row],[BF H Odds]]-1,IF(AND(Weekly[[#This Row],[FALSES]]&gt;4,Weekly[[#This Row],[Actual]]=FALSE),BK553+Weekly[[#This Row],[BF V Odds]]-1,IF(AND(Weekly[[#This Row],[TRUES]]&gt;4,Weekly[[#This Row],[Actual]]=FALSE),BK553-1,IF(AND(Weekly[[#This Row],[FALSES]]&gt;4,Weekly[[#This Row],[Actual]]=TRUE),BK553-1,BK553))))</f>
        <v>0.12000000000002942</v>
      </c>
      <c r="BL554" s="58">
        <f>IF(AND(Weekly[[#This Row],[TRUES]]&gt;5,Weekly[[#This Row],[Actual]]=TRUE),BL553+Weekly[[#This Row],[BF H Odds]]-1,IF(AND(Weekly[[#This Row],[FALSES]]&gt;5,Weekly[[#This Row],[Actual]]=FALSE),BL553+Weekly[[#This Row],[BF V Odds]]-1,IF(AND(Weekly[[#This Row],[TRUES]]&gt;5,Weekly[[#This Row],[Actual]]=FALSE),BL553-1,IF(AND(Weekly[[#This Row],[FALSES]]&gt;5,Weekly[[#This Row],[Actual]]=TRUE),BL553-1,BL553))))</f>
        <v>6.190000000000019</v>
      </c>
      <c r="BM554" s="58">
        <f>IF(AND(Weekly[[#This Row],[TRUES]]&gt;6,Weekly[[#This Row],[Actual]]=TRUE),BM553+Weekly[[#This Row],[BF H Odds]]-1,IF(AND(Weekly[[#This Row],[FALSES]]&gt;6,Weekly[[#This Row],[Actual]]=FALSE),BM553+Weekly[[#This Row],[BF V Odds]]-1,IF(AND(Weekly[[#This Row],[TRUES]]&gt;6,Weekly[[#This Row],[Actual]]=FALSE),BM553-1,IF(AND(Weekly[[#This Row],[FALSES]]&gt;6,Weekly[[#This Row],[Actual]]=TRUE),BM553-1,BM553))))</f>
        <v>39.160000000000011</v>
      </c>
    </row>
    <row r="555" spans="1:65" x14ac:dyDescent="0.25">
      <c r="A555" s="34"/>
      <c r="B555" s="10">
        <v>44312</v>
      </c>
      <c r="C555" s="17" t="s">
        <v>25</v>
      </c>
      <c r="D555" s="15" t="s">
        <v>29</v>
      </c>
      <c r="E555" t="b">
        <v>1</v>
      </c>
      <c r="F555" t="b">
        <v>1</v>
      </c>
      <c r="G555" t="b">
        <v>1</v>
      </c>
      <c r="H555" t="b">
        <v>1</v>
      </c>
      <c r="I555" t="b">
        <v>1</v>
      </c>
      <c r="J555" t="b">
        <v>1</v>
      </c>
      <c r="K555" t="b">
        <v>1</v>
      </c>
      <c r="L555" t="b">
        <v>1</v>
      </c>
      <c r="M555" t="s">
        <v>100</v>
      </c>
      <c r="N555">
        <v>25.72</v>
      </c>
      <c r="O555">
        <f>IF(Weekly[[#This Row],[H/V]]="H",Weekly[[#This Row],[BF H Odds]],IF(Weekly[[#This Row],[H/V]]="V",Weekly[[#This Row],[BF V Odds]],""))</f>
        <v>5.4</v>
      </c>
      <c r="P555" t="b">
        <v>1</v>
      </c>
      <c r="Q555" t="s">
        <v>66</v>
      </c>
      <c r="R555" s="35">
        <f>IFERROR(IF(Weekly[[#This Row],[Won Bet?]]="yes",R554+(Weekly[[#This Row],[BF Odds]]*Weekly[[#This Row],[BF Stake]])-Weekly[[#This Row],[BF Stake]],R554-Weekly[[#This Row],[BF Stake]]),R554)</f>
        <v>1193.4185</v>
      </c>
      <c r="S555" s="35">
        <f>IFERROR(IF(Weekly[[#This Row],[Won Bet?]]="yes",S554+(((Weekly[[#This Row],[BF Odds]]*Weekly[[#This Row],[BF Stake]])-Weekly[[#This Row],[BF Stake]])*0.95),S554-Weekly[[#This Row],[BF Stake]]),S554)</f>
        <v>1111.0246900000002</v>
      </c>
      <c r="T555">
        <v>1.22</v>
      </c>
      <c r="U555">
        <v>5.4</v>
      </c>
      <c r="V555" s="24">
        <f>IF(Weekly[[#This Row],[Actual]]="","",IF(AND(Weekly[[#This Row],[SVC_P]]=Weekly[[#This Row],[Actual]],Weekly[[#This Row],[SVC_P]]=TRUE),V554+Weekly[[#This Row],[BF H Odds]]-1,IF(AND(Weekly[[#This Row],[SVC_P]]=Weekly[[#This Row],[Actual]],Weekly[[#This Row],[SVC_P]]=FALSE),V554+Weekly[[#This Row],[BF V Odds]]-1,V554-1)))</f>
        <v>55.470000000000056</v>
      </c>
      <c r="W555" s="24">
        <f>IF(Weekly[[#This Row],[Actual]]="","",IF(AND(Weekly[[#This Row],[SVC_P]]=FALSE,Weekly[[#This Row],[Actual]]=TRUE),W554+Weekly[[#This Row],[BF H Odds]]-1,IF(AND(Weekly[[#This Row],[SVC_P]]=TRUE,Weekly[[#This Row],[Actual]]=FALSE,),W554+Weekly[[#This Row],[BF V Odds]]-1,W554-1)))</f>
        <v>-463.84000000000003</v>
      </c>
      <c r="X555" s="24">
        <f>IF(Weekly[[#This Row],[Actual]]="","",IF(AND(Weekly[[#This Row],[ADBC_P]]=Weekly[[#This Row],[Actual]],Weekly[[#This Row],[ADBC_P]]=TRUE),X554+Weekly[[#This Row],[BF H Odds]]-1,IF(AND(Weekly[[#This Row],[ADBC_P]]=Weekly[[#This Row],[Actual]],Weekly[[#This Row],[ADBC_P]]=FALSE),X554+Weekly[[#This Row],[BF V Odds]]-1,X554-1)))</f>
        <v>9.7500000000000195</v>
      </c>
      <c r="Y555" s="24">
        <f>IF(Weekly[[#This Row],[Actual]]="","",IF(AND(Weekly[[#This Row],[ADBC_P]]=FALSE,Weekly[[#This Row],[Actual]]=TRUE),Y554+Weekly[[#This Row],[BF H Odds]]-1,IF(AND(Weekly[[#This Row],[ADBC_P]]=TRUE,Weekly[[#This Row],[Actual]]=FALSE),Y554+Weekly[[#This Row],[BF V Odds]]-1,Y554-1)))</f>
        <v>70.16</v>
      </c>
      <c r="Z555" s="24">
        <f>IF(Weekly[[#This Row],[Actual]]="","",IF(AND(Weekly[[#This Row],[RFC_P]]=Weekly[[#This Row],[Actual]],Weekly[[#This Row],[RFC_P]]=TRUE),Z554+Weekly[[#This Row],[BF H Odds]]-1,IF(AND(Weekly[[#This Row],[RFC_P]]=Weekly[[#This Row],[Actual]],Weekly[[#This Row],[RFC_P]]=FALSE),Z554+Weekly[[#This Row],[BF V Odds]]-1,Z554-1)))</f>
        <v>33.24</v>
      </c>
      <c r="AA555" s="24">
        <f>IF(Weekly[[#This Row],[Actual]]="","",IF(AND(Weekly[[#This Row],[RFC_P]]=FALSE,Weekly[[#This Row],[Actual]]=TRUE),AA554+Weekly[[#This Row],[BF H Odds]]-1,IF(AND(Weekly[[#This Row],[RFC_P]]=TRUE,Weekly[[#This Row],[Actual]]=FALSE),AA554+Weekly[[#This Row],[BF V Odds]]-1,AA554-1)))</f>
        <v>46.669999999999966</v>
      </c>
      <c r="AB555" s="24">
        <f>IF(Weekly[[#This Row],[Actual]]="","",IF(AND(Weekly[[#This Row],[GBC_P]]=Weekly[[#This Row],[Actual]],Weekly[[#This Row],[GBC_P]]=TRUE),AB554+Weekly[[#This Row],[BF H Odds]]-1,IF(AND(Weekly[[#This Row],[GBC_P]]=Weekly[[#This Row],[Actual]],Weekly[[#This Row],[GBC_P]]=FALSE),AB554+Weekly[[#This Row],[BF V Odds]]-1,AB554-1)))</f>
        <v>6.9100000000000055</v>
      </c>
      <c r="AC555" s="24">
        <f>IF(Weekly[[#This Row],[Actual]]="","",IF(AND(Weekly[[#This Row],[GBC_P]]=FALSE,Weekly[[#This Row],[Actual]]=TRUE),AC554+Weekly[[#This Row],[BF H Odds]]-1,IF(AND(Weekly[[#This Row],[GBC_P]]=TRUE,Weekly[[#This Row],[Actual]]=FALSE),AC554+Weekly[[#This Row],[BF V Odds]]-1,AC554-1)))</f>
        <v>72.999999999999972</v>
      </c>
      <c r="AD555" s="24">
        <f>IF(Weekly[[#This Row],[Actual]]="","",IF(AND(Weekly[[#This Row],[HGBC_P]]=Weekly[[#This Row],[Actual]],Weekly[[#This Row],[HGBC_P]]=TRUE),AD554+Weekly[[#This Row],[BF H Odds]]-1,IF(AND(Weekly[[#This Row],[HGBC_P]]=Weekly[[#This Row],[Actual]],Weekly[[#This Row],[HGBC_P]]=FALSE),AD554+Weekly[[#This Row],[BF V Odds]]-1,AD554-1)))</f>
        <v>6.620000000000025</v>
      </c>
      <c r="AE555" s="24">
        <f>IF(Weekly[[#This Row],[Actual]]="","",IF(AND(Weekly[[#This Row],[HGBC_P]]=FALSE,Weekly[[#This Row],[Actual]]=TRUE),AE554+Weekly[[#This Row],[BF H Odds]]-1,IF(AND(Weekly[[#This Row],[HGBC_P]]=TRUE,Weekly[[#This Row],[Actual]]=FALSE),AE554+Weekly[[#This Row],[BF V Odds]]-1,AE554-1)))</f>
        <v>73.289999999999992</v>
      </c>
      <c r="AF555" s="24">
        <f>IF(Weekly[[#This Row],[Actual]]="","",IF(AND(Weekly[[#This Row],[XGB_P]]=Weekly[[#This Row],[Actual]],Weekly[[#This Row],[XGB_P]]=TRUE),AF554+Weekly[[#This Row],[BF H Odds]]-1,IF(AND(Weekly[[#This Row],[XGB_P]]=Weekly[[#This Row],[Actual]],Weekly[[#This Row],[XGB_P]]=FALSE),AF554+Weekly[[#This Row],[BF V Odds]]-1,AF554-1)))</f>
        <v>34.750000000000021</v>
      </c>
      <c r="AG555" s="24">
        <f>IF(Weekly[[#This Row],[Actual]]="","",IF(AND(Weekly[[#This Row],[XGB_P]]=FALSE,Weekly[[#This Row],[Actual]]=TRUE),AG554+Weekly[[#This Row],[BF H Odds]]-1,IF(AND(Weekly[[#This Row],[XGB_P]]=TRUE,Weekly[[#This Row],[Actual]]=FALSE),AG554+Weekly[[#This Row],[BF V Odds]]-1,AG554-1)))</f>
        <v>45.159999999999989</v>
      </c>
      <c r="AH555" s="24">
        <f>IF(Weekly[[#This Row],[Actual]]="","",IF(AND(Weekly[[#This Row],[QDA_P]]=Weekly[[#This Row],[Actual]],Weekly[[#This Row],[QDA_P]]=TRUE),AH554+Weekly[[#This Row],[BF H Odds]]-1,IF(AND(Weekly[[#This Row],[QDA_P]]=Weekly[[#This Row],[Actual]],Weekly[[#This Row],[QDA_P]]=FALSE),AH554+Weekly[[#This Row],[BF V Odds]]-1,AH554-1)))</f>
        <v>-6.6299999999999883</v>
      </c>
      <c r="AI555" s="24">
        <f>IF(Weekly[[#This Row],[Actual]]="","",IF(AND(Weekly[[#This Row],[QDA_P]]=FALSE,Weekly[[#This Row],[Actual]]=TRUE),AI554+Weekly[[#This Row],[BF H Odds]]-1,IF(AND(Weekly[[#This Row],[QDA_P]]=TRUE,Weekly[[#This Row],[Actual]]=FALSE),AI554+Weekly[[#This Row],[BF V Odds]]-1,AI554-1)))</f>
        <v>86.539999999999992</v>
      </c>
      <c r="AJ555" s="24">
        <f>IF(Weekly[[#This Row],[Actual]]="","",IF(AND(Weekly[[#This Row],[KNC_P]]=FALSE,Weekly[[#This Row],[Actual]]=TRUE),AJ554+Weekly[[#This Row],[BF H Odds]]-1,IF(AND(Weekly[[#This Row],[KNC_P]]=TRUE,Weekly[[#This Row],[Actual]]=FALSE),AJ554+Weekly[[#This Row],[BF V Odds]]-1,AJ554-1)))</f>
        <v>65.239999999999981</v>
      </c>
      <c r="AK555" s="24">
        <f>IF(Weekly[[#This Row],[Actual]]="","",IF(AND(Weekly[[#This Row],[KNC_P]]=FALSE,Weekly[[#This Row],[Actual]]=TRUE),AK554+Weekly[[#This Row],[BF H Odds]]-1,IF(AND(Weekly[[#This Row],[KNC_P]]=TRUE,Weekly[[#This Row],[Actual]]=FALSE),AK554+Weekly[[#This Row],[BF V Odds]]-1,AK554-1)))</f>
        <v>64.139999999999972</v>
      </c>
      <c r="AL555" s="30">
        <f>IF(Weekly[[#This Row],[Actual]]="","",COUNTIF(Weekly[[#This Row],[SVC_P]:[QDA_P]],TRUE))</f>
        <v>7</v>
      </c>
      <c r="AM555" s="30">
        <f>IF(Weekly[[#This Row],[Actual]]="","",COUNTIF(Weekly[[#This Row],[SVC_P]:[QDA_P]],FALSE))</f>
        <v>0</v>
      </c>
      <c r="AN555" s="36" t="str">
        <f>IF(AND(Weekly[[#This Row],[BF V Odds]]&gt;$BO$6,Weekly[[#This Row],[BF V Odds]] &lt; $BO$7),Weekly[[#This Row],[BF V Odds]],"")</f>
        <v/>
      </c>
      <c r="AO555" s="36">
        <f>IF(AND(Weekly[[#This Row],[BF H Odds]]&gt;$BO$6, Weekly[[#This Row],[BF H Odds]] &lt; $BO$7),Weekly[[#This Row],[BF H Odds]],"")</f>
        <v>5.4</v>
      </c>
      <c r="AP555" s="37">
        <f>IF(AND(Weekly[[#This Row],[V Odds &lt;]]="",Weekly[[#This Row],[H Odds &lt;]]=""),AP554,IF(AND(Weekly[[#This Row],[H Odds &lt;]]&lt;&gt;"",Weekly[[#This Row],[SVC_P]]=TRUE,Weekly[[#This Row],[Actual]]=TRUE),AP554+Weekly[[#This Row],[H Odds &lt;]]-1,IF(AND(Weekly[[#This Row],[V Odds &lt;]]&lt;&gt;"",Weekly[[#This Row],[SVC_P]]=FALSE,Weekly[[#This Row],[Actual]]=FALSE),AP554+Weekly[[#This Row],[V Odds &lt;]]-1,IF(AND(Weekly[[#This Row],[V Odds &lt;]]&lt;&gt;"",Weekly[[#This Row],[SVC_P]]=FALSE,Weekly[[#This Row],[Actual]]=TRUE),AP554-1,IF(AND(Weekly[[#This Row],[H Odds &lt;]]&lt;&gt;"",Weekly[[#This Row],[SVC_P]]=TRUE,Weekly[[#This Row],[Actual]]=FALSE),AP554-1,AP554)))))</f>
        <v>84.280000000000015</v>
      </c>
      <c r="AQ555" s="37">
        <f>IF(AND(Weekly[[#This Row],[V Odds &lt;]]="",Weekly[[#This Row],[H Odds &lt;]]=""),AQ554,IF(AND(Weekly[[#This Row],[H Odds &lt;]]&lt;&gt;"",Weekly[[#This Row],[ADBC_P]]=TRUE,Weekly[[#This Row],[Actual]]=TRUE),AQ554+Weekly[[#This Row],[H Odds &lt;]]-1,IF(AND(Weekly[[#This Row],[V Odds &lt;]]&lt;&gt;"",Weekly[[#This Row],[ADBC_P]]=FALSE,Weekly[[#This Row],[Actual]]=FALSE),AQ554+Weekly[[#This Row],[V Odds &lt;]]-1,IF(AND(Weekly[[#This Row],[V Odds &lt;]]&lt;&gt;"",Weekly[[#This Row],[ADBC_P]]=FALSE,Weekly[[#This Row],[Actual]]=TRUE),AQ554-1,IF(AND(Weekly[[#This Row],[H Odds &lt;]]&lt;&gt;"",Weekly[[#This Row],[ADBC_P]]=TRUE,Weekly[[#This Row],[Actual]]=FALSE),AQ554-1,AQ554)))))</f>
        <v>51.93</v>
      </c>
      <c r="AR555" s="37">
        <f>IF(AND(Weekly[[#This Row],[V Odds &lt;]]="",Weekly[[#This Row],[H Odds &lt;]]=""),AR554,IF(AND(Weekly[[#This Row],[H Odds &lt;]]&lt;&gt;"",Weekly[[#This Row],[RFC_P]]=TRUE,Weekly[[#This Row],[Actual]]=TRUE),AR554+Weekly[[#This Row],[H Odds &lt;]]-1,IF(AND(Weekly[[#This Row],[V Odds &lt;]]&lt;&gt;"",Weekly[[#This Row],[RFC_P]]=FALSE,Weekly[[#This Row],[Actual]]=FALSE),AR554+Weekly[[#This Row],[V Odds &lt;]]-1,IF(AND(Weekly[[#This Row],[V Odds &lt;]]&lt;&gt;"",Weekly[[#This Row],[RFC_P]]=FALSE,Weekly[[#This Row],[Actual]]=TRUE),AR554-1,IF(AND(Weekly[[#This Row],[H Odds &lt;]]&lt;&gt;"",Weekly[[#This Row],[RFC_P]]=TRUE,Weekly[[#This Row],[Actual]]=FALSE),AR554-1,AR554)))))</f>
        <v>75.089999999999989</v>
      </c>
      <c r="AS555" s="37">
        <f>IF(AND(Weekly[[#This Row],[V Odds &lt;]]="",Weekly[[#This Row],[H Odds &lt;]]=""),AS554,IF(AND(Weekly[[#This Row],[H Odds &lt;]]&lt;&gt;"",Weekly[[#This Row],[GBC_P]]=TRUE,Weekly[[#This Row],[Actual]]=TRUE),AS554+Weekly[[#This Row],[H Odds &lt;]]-1,IF(AND(Weekly[[#This Row],[V Odds &lt;]]&lt;&gt;"",Weekly[[#This Row],[GBC_P]]=FALSE,Weekly[[#This Row],[Actual]]=FALSE),AS554+Weekly[[#This Row],[V Odds &lt;]]-1,IF(AND(Weekly[[#This Row],[V Odds &lt;]]&lt;&gt;"",Weekly[[#This Row],[GBC_P]]=FALSE,Weekly[[#This Row],[Actual]]=TRUE),AS554-1,IF(AND(Weekly[[#This Row],[H Odds &lt;]]&lt;&gt;"",Weekly[[#This Row],[GBC_P]]=TRUE,Weekly[[#This Row],[Actual]]=FALSE),AS554-1,AS554)))))</f>
        <v>62.43</v>
      </c>
      <c r="AT555" s="37">
        <f>IF(AND(Weekly[[#This Row],[V Odds &lt;]]="",Weekly[[#This Row],[H Odds &lt;]]=""),AT554,IF(AND(Weekly[[#This Row],[H Odds &lt;]]&lt;&gt;"",Weekly[[#This Row],[HGBC_P]]=TRUE,Weekly[[#This Row],[Actual]]=TRUE),AT554+Weekly[[#This Row],[H Odds &lt;]]-1,IF(AND(Weekly[[#This Row],[V Odds &lt;]]&lt;&gt;"",Weekly[[#This Row],[HGBC_P]]=FALSE,Weekly[[#This Row],[Actual]]=FALSE),AT554+Weekly[[#This Row],[V Odds &lt;]]-1,IF(AND(Weekly[[#This Row],[V Odds &lt;]]&lt;&gt;"",Weekly[[#This Row],[HGBC_P]]=FALSE,Weekly[[#This Row],[Actual]]=TRUE),AT554-1,IF(AND(Weekly[[#This Row],[H Odds &lt;]]&lt;&gt;"",Weekly[[#This Row],[HGBC_P]]=TRUE,Weekly[[#This Row],[Actual]]=FALSE),AT554-1,AT554)))))</f>
        <v>55.76</v>
      </c>
      <c r="AU555" s="37">
        <f>IF(AND(Weekly[[#This Row],[V Odds &lt;]]="",Weekly[[#This Row],[H Odds &lt;]]=""),AU554,IF(AND(Weekly[[#This Row],[H Odds &lt;]]&lt;&gt;"",Weekly[[#This Row],[XGB_P]]=TRUE,Weekly[[#This Row],[Actual]]=TRUE),AU554+Weekly[[#This Row],[H Odds &lt;]]-1,IF(AND(Weekly[[#This Row],[V Odds &lt;]]&lt;&gt;"",Weekly[[#This Row],[XGB_P]]=FALSE,Weekly[[#This Row],[Actual]]=FALSE),AU554+Weekly[[#This Row],[V Odds &lt;]]-1,IF(AND(Weekly[[#This Row],[V Odds &lt;]]&lt;&gt;"",Weekly[[#This Row],[XGB_P]]=FALSE,Weekly[[#This Row],[Actual]]=TRUE),AU554-1,IF(AND(Weekly[[#This Row],[H Odds &lt;]]&lt;&gt;"",Weekly[[#This Row],[XGB_P]]=TRUE,Weekly[[#This Row],[Actual]]=FALSE),AU554-1,AU554)))))</f>
        <v>70.410000000000011</v>
      </c>
      <c r="AV555" s="37">
        <f>IF(AND(Weekly[[#This Row],[V Odds &lt;]]="",Weekly[[#This Row],[H Odds &lt;]]=""),AV554,IF(AND(Weekly[[#This Row],[H Odds &lt;]]&lt;&gt;"",Weekly[[#This Row],[QDA_P]]=TRUE,Weekly[[#This Row],[Actual]]=TRUE),AV554+Weekly[[#This Row],[H Odds &lt;]]-1,IF(AND(Weekly[[#This Row],[V Odds &lt;]]&lt;&gt;"",Weekly[[#This Row],[QDA_P]]=FALSE,Weekly[[#This Row],[Actual]]=FALSE),AV554+Weekly[[#This Row],[V Odds &lt;]]-1,IF(AND(Weekly[[#This Row],[V Odds &lt;]]&lt;&gt;"",Weekly[[#This Row],[QDA_P]]=FALSE,Weekly[[#This Row],[Actual]]=TRUE),AV554-1,IF(AND(Weekly[[#This Row],[H Odds &lt;]]&lt;&gt;"",Weekly[[#This Row],[QDA_P]]=TRUE,Weekly[[#This Row],[Actual]]=FALSE),AV554-1,AV554)))))</f>
        <v>63.949999999999989</v>
      </c>
      <c r="AW555" s="37">
        <f>IF(AND(Weekly[[#This Row],[H Odds &lt;]]="",Weekly[[#This Row],[V Odds &lt;]]=""),AW554,IF(AND(Weekly[[#This Row],[KNC_P]]=Weekly[[#This Row],[Actual]],Weekly[[#This Row],[KNC_P]]=TRUE),AW554+Weekly[[#This Row],[BF H Odds]]-1,IF(AND(Weekly[[#This Row],[KNC_P]]=Weekly[[#This Row],[Actual]],Weekly[[#This Row],[KNC_P]]=FALSE),AW554+Weekly[[#This Row],[BF V Odds]]-1,AW554-1)))</f>
        <v>53.900000000000013</v>
      </c>
      <c r="AX555" s="37">
        <f>IF(AND(Weekly[[#This Row],[V Odds &lt;]]="",Weekly[[#This Row],[H Odds &lt;]]=""),AX554,IF(AND(Weekly[[#This Row],[V Odds &lt;]]&lt;&gt;"",Weekly[[#This Row],[FALSES]]&gt;0,Weekly[[#This Row],[Actual]]=FALSE),AX554+Weekly[[#This Row],[V Odds &lt;]]-1,IF(AND(Weekly[[#This Row],[H Odds &lt;]]&lt;&gt;"",Weekly[[#This Row],[TRUES]]&gt;0,Weekly[[#This Row],[Actual]]=TRUE),AX554+Weekly[[#This Row],[H Odds &lt;]]-1,IF(AND(Weekly[[#This Row],[V Odds &lt;]]&lt;&gt;"",Weekly[[#This Row],[FALSES]]=0),AX554,IF(AND(Weekly[[#This Row],[H Odds &lt;]]&lt;&gt;"",Weekly[[#This Row],[TRUES]]=0),AX554,AX554-1)))))</f>
        <v>108.14999999999996</v>
      </c>
      <c r="AY555" s="37">
        <f>IF(AND(Weekly[[#This Row],[V Odds &lt;]]="",Weekly[[#This Row],[H Odds &lt;]]=""),AY554,IF(AND(Weekly[[#This Row],[V Odds &lt;]]&lt;&gt;"",Weekly[[#This Row],[FALSES]]&gt;0,Weekly[[#This Row],[Actual]]=FALSE),AY554+((Weekly[[#This Row],[V Odds &lt;]]-1)*0.92),IF(AND(Weekly[[#This Row],[H Odds &lt;]]&lt;&gt;"",Weekly[[#This Row],[TRUES]]&gt;0,Weekly[[#This Row],[Actual]]=TRUE),AY554+((Weekly[[#This Row],[H Odds &lt;]]-1)*0.92),IF(AND(Weekly[[#This Row],[V Odds &lt;]]&lt;&gt;"",Weekly[[#This Row],[FALSES]]=0),AY554,IF(AND(Weekly[[#This Row],[H Odds &lt;]]&lt;&gt;"",Weekly[[#This Row],[TRUES]]=0),AY554,AY554-1)))))</f>
        <v>96.058000000000021</v>
      </c>
      <c r="AZ555" s="37">
        <f>IF(AND(Weekly[[#This Row],[V Odds &lt;]]="",Weekly[[#This Row],[H Odds &lt;]]=""),AZ554,IF(AND(Weekly[[#This Row],[V Odds &lt;]]&lt;&gt;"",Weekly[[#This Row],[Actual]]=FALSE),AZ554+Weekly[[#This Row],[V Odds &lt;]]-1,IF(AND(Weekly[[#This Row],[H Odds &lt;]]&lt;&gt;"",Weekly[[#This Row],[Actual]]=TRUE),AZ554+Weekly[[#This Row],[H Odds &lt;]]-1,AZ554-1)))</f>
        <v>98.619999999999976</v>
      </c>
      <c r="BA555" s="38">
        <f>IF(Weekly[[#This Row],[H Odds &lt;]]="",BA554,IF(AND(Weekly[[#This Row],[H Odds &lt;]]&lt;&gt;"",Weekly[[#This Row],[SVC_P]]=TRUE,Weekly[[#This Row],[Actual]]=TRUE),BA554+Weekly[[#This Row],[H Odds &lt;]]-1,IF(AND(Weekly[[#This Row],[H Odds &lt;]]&lt;&gt;"",Weekly[[#This Row],[SVC_P]]=TRUE,Weekly[[#This Row],[Actual]]=FALSE),BA554-1,BA554)))</f>
        <v>83.24</v>
      </c>
      <c r="BB555" s="38">
        <f>IF(Weekly[[#This Row],[H Odds &lt;]]="",BB554,IF(AND(Weekly[[#This Row],[H Odds &lt;]]&lt;&gt;"",Weekly[[#This Row],[ADBC_P]]=TRUE,Weekly[[#This Row],[Actual]]=TRUE),BB554+Weekly[[#This Row],[H Odds &lt;]]-1,IF(AND(Weekly[[#This Row],[H Odds &lt;]]&lt;&gt;"",Weekly[[#This Row],[ADBC_P]]=TRUE,Weekly[[#This Row],[Actual]]=FALSE),BB554-1,BB554)))</f>
        <v>53.01</v>
      </c>
      <c r="BC555" s="38">
        <f>IF(Weekly[[#This Row],[H Odds &lt;]]="",BC554,IF(AND(Weekly[[#This Row],[H Odds &lt;]]&lt;&gt;"",Weekly[[#This Row],[RFC_P]]=TRUE,Weekly[[#This Row],[Actual]]=TRUE),BC554+Weekly[[#This Row],[H Odds &lt;]]-1,IF(AND(Weekly[[#This Row],[H Odds &lt;]]&lt;&gt;"",Weekly[[#This Row],[RFC_P]]=TRUE,Weekly[[#This Row],[Actual]]=FALSE),BC554-1,BC554)))</f>
        <v>56.759999999999991</v>
      </c>
      <c r="BD555" s="38">
        <f>IF(Weekly[[#This Row],[H Odds &lt;]]="",BD554,IF(AND(Weekly[[#This Row],[H Odds &lt;]]&lt;&gt;"",Weekly[[#This Row],[GBC_P]]=TRUE,Weekly[[#This Row],[Actual]]=TRUE),BD554+Weekly[[#This Row],[H Odds &lt;]]-1,IF(AND(Weekly[[#This Row],[H Odds &lt;]]&lt;&gt;"",Weekly[[#This Row],[GBC_P]]=TRUE,Weekly[[#This Row],[Actual]]=FALSE),BD554-1,BD554)))</f>
        <v>57.760000000000005</v>
      </c>
      <c r="BE555" s="38">
        <f>IF(Weekly[[#This Row],[H Odds &lt;]]="",BE554,IF(AND(Weekly[[#This Row],[H Odds &lt;]]&lt;&gt;"",Weekly[[#This Row],[HGBC_P]]=TRUE,Weekly[[#This Row],[Actual]]=TRUE),BE554+Weekly[[#This Row],[H Odds &lt;]]-1,IF(AND(Weekly[[#This Row],[H Odds &lt;]]&lt;&gt;"",Weekly[[#This Row],[HGBC_P]]=TRUE,Weekly[[#This Row],[Actual]]=FALSE),BE554-1,BE554)))</f>
        <v>59.059999999999995</v>
      </c>
      <c r="BF555" s="38">
        <f>IF(Weekly[[#This Row],[H Odds &lt;]]="",BF554,IF(AND(Weekly[[#This Row],[H Odds &lt;]]&lt;&gt;"",Weekly[[#This Row],[XGB_P]]=TRUE,Weekly[[#This Row],[Actual]]=TRUE),BF554+Weekly[[#This Row],[H Odds &lt;]]-1,IF(AND(Weekly[[#This Row],[H Odds &lt;]]&lt;&gt;"",Weekly[[#This Row],[XGB_P]]=TRUE,Weekly[[#This Row],[Actual]]=FALSE),BF554-1,BF554)))</f>
        <v>66.73</v>
      </c>
      <c r="BG555" s="38">
        <f>IF(Weekly[[#This Row],[H Odds &lt;]]="",BG554,IF(AND(Weekly[[#This Row],[H Odds &lt;]]&lt;&gt;"",Weekly[[#This Row],[QDA_P]]=TRUE,Weekly[[#This Row],[Actual]]=TRUE),BG554+Weekly[[#This Row],[H Odds &lt;]]-1,IF(AND(Weekly[[#This Row],[H Odds &lt;]]&lt;&gt;"",Weekly[[#This Row],[QDA_P]]=TRUE,Weekly[[#This Row],[Actual]]=FALSE),BG554-1,BG554)))</f>
        <v>53.079999999999991</v>
      </c>
      <c r="BH555" s="38">
        <f>IF(Weekly[[#This Row],[H Odds &lt;]]="",BH554,IF(AND(Weekly[[#This Row],[H Odds &lt;]]&lt;&gt;"",Weekly[[#This Row],[KNC_P]]=TRUE,Weekly[[#This Row],[Actual]]=TRUE),BH554+Weekly[[#This Row],[H Odds &lt;]]-1,IF(AND(Weekly[[#This Row],[H Odds &lt;]]&lt;&gt;"",Weekly[[#This Row],[KNC_P]]=TRUE,Weekly[[#This Row],[Actual]]=FALSE),BH554-1,BH554)))</f>
        <v>59.099999999999994</v>
      </c>
      <c r="BI555" s="38">
        <f>IF(Weekly[[#This Row],[H Odds &lt;]]="",BI554,IF(AND(Weekly[[#This Row],[H Odds &lt;]]&lt;&gt;"",Weekly[[#This Row],[TRUES]]&gt;0,Weekly[[#This Row],[Actual]]=TRUE),BI554+Weekly[[#This Row],[H Odds &lt;]]-1,IF(AND(Weekly[[#This Row],[H Odds &lt;]]&lt;&gt;"",Weekly[[#This Row],[TRUES]]=0),BI554,BI554-1)))</f>
        <v>81.239999999999995</v>
      </c>
      <c r="BJ555" s="38">
        <f>IF(Weekly[[#This Row],[H Odds &lt;]]="",BJ554,IF(AND(Weekly[[#This Row],[H Odds &lt;]]&lt;&gt;"",Weekly[[#This Row],[Actual]]=TRUE),BJ554+Weekly[[#This Row],[H Odds &lt;]]-1,IF(AND(Weekly[[#This Row],[H Odds &lt;]]&lt;&gt;"",Weekly[[#This Row],[Actual]]=FALSE),BJ554-1,BJ554)))</f>
        <v>83.14</v>
      </c>
      <c r="BK555" s="58">
        <f>IF(AND(Weekly[[#This Row],[TRUES]]&gt;4,Weekly[[#This Row],[Actual]]=TRUE),BK554+Weekly[[#This Row],[BF H Odds]]-1,IF(AND(Weekly[[#This Row],[FALSES]]&gt;4,Weekly[[#This Row],[Actual]]=FALSE),BK554+Weekly[[#This Row],[BF V Odds]]-1,IF(AND(Weekly[[#This Row],[TRUES]]&gt;4,Weekly[[#This Row],[Actual]]=FALSE),BK554-1,IF(AND(Weekly[[#This Row],[FALSES]]&gt;4,Weekly[[#This Row],[Actual]]=TRUE),BK554-1,BK554))))</f>
        <v>4.5200000000000298</v>
      </c>
      <c r="BL555" s="58">
        <f>IF(AND(Weekly[[#This Row],[TRUES]]&gt;5,Weekly[[#This Row],[Actual]]=TRUE),BL554+Weekly[[#This Row],[BF H Odds]]-1,IF(AND(Weekly[[#This Row],[FALSES]]&gt;5,Weekly[[#This Row],[Actual]]=FALSE),BL554+Weekly[[#This Row],[BF V Odds]]-1,IF(AND(Weekly[[#This Row],[TRUES]]&gt;5,Weekly[[#This Row],[Actual]]=FALSE),BL554-1,IF(AND(Weekly[[#This Row],[FALSES]]&gt;5,Weekly[[#This Row],[Actual]]=TRUE),BL554-1,BL554))))</f>
        <v>10.590000000000019</v>
      </c>
      <c r="BM555" s="58">
        <f>IF(AND(Weekly[[#This Row],[TRUES]]&gt;6,Weekly[[#This Row],[Actual]]=TRUE),BM554+Weekly[[#This Row],[BF H Odds]]-1,IF(AND(Weekly[[#This Row],[FALSES]]&gt;6,Weekly[[#This Row],[Actual]]=FALSE),BM554+Weekly[[#This Row],[BF V Odds]]-1,IF(AND(Weekly[[#This Row],[TRUES]]&gt;6,Weekly[[#This Row],[Actual]]=FALSE),BM554-1,IF(AND(Weekly[[#This Row],[FALSES]]&gt;6,Weekly[[#This Row],[Actual]]=TRUE),BM554-1,BM554))))</f>
        <v>43.560000000000009</v>
      </c>
    </row>
    <row r="556" spans="1:65" x14ac:dyDescent="0.25">
      <c r="A556" s="34"/>
      <c r="B556" s="10">
        <v>44312</v>
      </c>
      <c r="C556" s="17" t="s">
        <v>16</v>
      </c>
      <c r="D556" s="15" t="s">
        <v>34</v>
      </c>
      <c r="E556" t="b">
        <v>1</v>
      </c>
      <c r="F556" t="b">
        <v>1</v>
      </c>
      <c r="G556" t="b">
        <v>1</v>
      </c>
      <c r="H556" t="b">
        <v>0</v>
      </c>
      <c r="I556" t="b">
        <v>1</v>
      </c>
      <c r="J556" t="b">
        <v>0</v>
      </c>
      <c r="K556" t="b">
        <v>1</v>
      </c>
      <c r="L556" t="b">
        <v>1</v>
      </c>
      <c r="O556" t="str">
        <f>IF(Weekly[[#This Row],[H/V]]="H",Weekly[[#This Row],[BF H Odds]],IF(Weekly[[#This Row],[H/V]]="V",Weekly[[#This Row],[BF V Odds]],""))</f>
        <v/>
      </c>
      <c r="P556" t="b">
        <v>1</v>
      </c>
      <c r="R556" s="35">
        <f>IFERROR(IF(Weekly[[#This Row],[Won Bet?]]="yes",R555+(Weekly[[#This Row],[BF Odds]]*Weekly[[#This Row],[BF Stake]])-Weekly[[#This Row],[BF Stake]],R555-Weekly[[#This Row],[BF Stake]]),R555)</f>
        <v>1193.4185</v>
      </c>
      <c r="S556" s="35">
        <f>IFERROR(IF(Weekly[[#This Row],[Won Bet?]]="yes",S555+(((Weekly[[#This Row],[BF Odds]]*Weekly[[#This Row],[BF Stake]])-Weekly[[#This Row],[BF Stake]])*0.95),S555-Weekly[[#This Row],[BF Stake]]),S555)</f>
        <v>1111.0246900000002</v>
      </c>
      <c r="T556">
        <v>1.79</v>
      </c>
      <c r="U556">
        <v>2.2400000000000002</v>
      </c>
      <c r="V556" s="24">
        <f>IF(Weekly[[#This Row],[Actual]]="","",IF(AND(Weekly[[#This Row],[SVC_P]]=Weekly[[#This Row],[Actual]],Weekly[[#This Row],[SVC_P]]=TRUE),V555+Weekly[[#This Row],[BF H Odds]]-1,IF(AND(Weekly[[#This Row],[SVC_P]]=Weekly[[#This Row],[Actual]],Weekly[[#This Row],[SVC_P]]=FALSE),V555+Weekly[[#This Row],[BF V Odds]]-1,V555-1)))</f>
        <v>56.710000000000058</v>
      </c>
      <c r="W556" s="24">
        <f>IF(Weekly[[#This Row],[Actual]]="","",IF(AND(Weekly[[#This Row],[SVC_P]]=FALSE,Weekly[[#This Row],[Actual]]=TRUE),W555+Weekly[[#This Row],[BF H Odds]]-1,IF(AND(Weekly[[#This Row],[SVC_P]]=TRUE,Weekly[[#This Row],[Actual]]=FALSE,),W555+Weekly[[#This Row],[BF V Odds]]-1,W555-1)))</f>
        <v>-464.84000000000003</v>
      </c>
      <c r="X556" s="24">
        <f>IF(Weekly[[#This Row],[Actual]]="","",IF(AND(Weekly[[#This Row],[ADBC_P]]=Weekly[[#This Row],[Actual]],Weekly[[#This Row],[ADBC_P]]=TRUE),X555+Weekly[[#This Row],[BF H Odds]]-1,IF(AND(Weekly[[#This Row],[ADBC_P]]=Weekly[[#This Row],[Actual]],Weekly[[#This Row],[ADBC_P]]=FALSE),X555+Weekly[[#This Row],[BF V Odds]]-1,X555-1)))</f>
        <v>10.99000000000002</v>
      </c>
      <c r="Y556" s="24">
        <f>IF(Weekly[[#This Row],[Actual]]="","",IF(AND(Weekly[[#This Row],[ADBC_P]]=FALSE,Weekly[[#This Row],[Actual]]=TRUE),Y555+Weekly[[#This Row],[BF H Odds]]-1,IF(AND(Weekly[[#This Row],[ADBC_P]]=TRUE,Weekly[[#This Row],[Actual]]=FALSE),Y555+Weekly[[#This Row],[BF V Odds]]-1,Y555-1)))</f>
        <v>69.16</v>
      </c>
      <c r="Z556" s="24">
        <f>IF(Weekly[[#This Row],[Actual]]="","",IF(AND(Weekly[[#This Row],[RFC_P]]=Weekly[[#This Row],[Actual]],Weekly[[#This Row],[RFC_P]]=TRUE),Z555+Weekly[[#This Row],[BF H Odds]]-1,IF(AND(Weekly[[#This Row],[RFC_P]]=Weekly[[#This Row],[Actual]],Weekly[[#This Row],[RFC_P]]=FALSE),Z555+Weekly[[#This Row],[BF V Odds]]-1,Z555-1)))</f>
        <v>34.480000000000004</v>
      </c>
      <c r="AA556" s="24">
        <f>IF(Weekly[[#This Row],[Actual]]="","",IF(AND(Weekly[[#This Row],[RFC_P]]=FALSE,Weekly[[#This Row],[Actual]]=TRUE),AA555+Weekly[[#This Row],[BF H Odds]]-1,IF(AND(Weekly[[#This Row],[RFC_P]]=TRUE,Weekly[[#This Row],[Actual]]=FALSE),AA555+Weekly[[#This Row],[BF V Odds]]-1,AA555-1)))</f>
        <v>45.669999999999966</v>
      </c>
      <c r="AB556" s="24">
        <f>IF(Weekly[[#This Row],[Actual]]="","",IF(AND(Weekly[[#This Row],[GBC_P]]=Weekly[[#This Row],[Actual]],Weekly[[#This Row],[GBC_P]]=TRUE),AB555+Weekly[[#This Row],[BF H Odds]]-1,IF(AND(Weekly[[#This Row],[GBC_P]]=Weekly[[#This Row],[Actual]],Weekly[[#This Row],[GBC_P]]=FALSE),AB555+Weekly[[#This Row],[BF V Odds]]-1,AB555-1)))</f>
        <v>5.9100000000000055</v>
      </c>
      <c r="AC556" s="24">
        <f>IF(Weekly[[#This Row],[Actual]]="","",IF(AND(Weekly[[#This Row],[GBC_P]]=FALSE,Weekly[[#This Row],[Actual]]=TRUE),AC555+Weekly[[#This Row],[BF H Odds]]-1,IF(AND(Weekly[[#This Row],[GBC_P]]=TRUE,Weekly[[#This Row],[Actual]]=FALSE),AC555+Weekly[[#This Row],[BF V Odds]]-1,AC555-1)))</f>
        <v>74.239999999999966</v>
      </c>
      <c r="AD556" s="24">
        <f>IF(Weekly[[#This Row],[Actual]]="","",IF(AND(Weekly[[#This Row],[HGBC_P]]=Weekly[[#This Row],[Actual]],Weekly[[#This Row],[HGBC_P]]=TRUE),AD555+Weekly[[#This Row],[BF H Odds]]-1,IF(AND(Weekly[[#This Row],[HGBC_P]]=Weekly[[#This Row],[Actual]],Weekly[[#This Row],[HGBC_P]]=FALSE),AD555+Weekly[[#This Row],[BF V Odds]]-1,AD555-1)))</f>
        <v>7.8600000000000243</v>
      </c>
      <c r="AE556" s="24">
        <f>IF(Weekly[[#This Row],[Actual]]="","",IF(AND(Weekly[[#This Row],[HGBC_P]]=FALSE,Weekly[[#This Row],[Actual]]=TRUE),AE555+Weekly[[#This Row],[BF H Odds]]-1,IF(AND(Weekly[[#This Row],[HGBC_P]]=TRUE,Weekly[[#This Row],[Actual]]=FALSE),AE555+Weekly[[#This Row],[BF V Odds]]-1,AE555-1)))</f>
        <v>72.289999999999992</v>
      </c>
      <c r="AF556" s="24">
        <f>IF(Weekly[[#This Row],[Actual]]="","",IF(AND(Weekly[[#This Row],[XGB_P]]=Weekly[[#This Row],[Actual]],Weekly[[#This Row],[XGB_P]]=TRUE),AF555+Weekly[[#This Row],[BF H Odds]]-1,IF(AND(Weekly[[#This Row],[XGB_P]]=Weekly[[#This Row],[Actual]],Weekly[[#This Row],[XGB_P]]=FALSE),AF555+Weekly[[#This Row],[BF V Odds]]-1,AF555-1)))</f>
        <v>33.750000000000021</v>
      </c>
      <c r="AG556" s="24">
        <f>IF(Weekly[[#This Row],[Actual]]="","",IF(AND(Weekly[[#This Row],[XGB_P]]=FALSE,Weekly[[#This Row],[Actual]]=TRUE),AG555+Weekly[[#This Row],[BF H Odds]]-1,IF(AND(Weekly[[#This Row],[XGB_P]]=TRUE,Weekly[[#This Row],[Actual]]=FALSE),AG555+Weekly[[#This Row],[BF V Odds]]-1,AG555-1)))</f>
        <v>46.399999999999991</v>
      </c>
      <c r="AH556" s="24">
        <f>IF(Weekly[[#This Row],[Actual]]="","",IF(AND(Weekly[[#This Row],[QDA_P]]=Weekly[[#This Row],[Actual]],Weekly[[#This Row],[QDA_P]]=TRUE),AH555+Weekly[[#This Row],[BF H Odds]]-1,IF(AND(Weekly[[#This Row],[QDA_P]]=Weekly[[#This Row],[Actual]],Weekly[[#This Row],[QDA_P]]=FALSE),AH555+Weekly[[#This Row],[BF V Odds]]-1,AH555-1)))</f>
        <v>-5.3899999999999881</v>
      </c>
      <c r="AI556" s="24">
        <f>IF(Weekly[[#This Row],[Actual]]="","",IF(AND(Weekly[[#This Row],[QDA_P]]=FALSE,Weekly[[#This Row],[Actual]]=TRUE),AI555+Weekly[[#This Row],[BF H Odds]]-1,IF(AND(Weekly[[#This Row],[QDA_P]]=TRUE,Weekly[[#This Row],[Actual]]=FALSE),AI555+Weekly[[#This Row],[BF V Odds]]-1,AI555-1)))</f>
        <v>85.539999999999992</v>
      </c>
      <c r="AJ556" s="24">
        <f>IF(Weekly[[#This Row],[Actual]]="","",IF(AND(Weekly[[#This Row],[KNC_P]]=FALSE,Weekly[[#This Row],[Actual]]=TRUE),AJ555+Weekly[[#This Row],[BF H Odds]]-1,IF(AND(Weekly[[#This Row],[KNC_P]]=TRUE,Weekly[[#This Row],[Actual]]=FALSE),AJ555+Weekly[[#This Row],[BF V Odds]]-1,AJ555-1)))</f>
        <v>64.239999999999981</v>
      </c>
      <c r="AK556" s="24">
        <f>IF(Weekly[[#This Row],[Actual]]="","",IF(AND(Weekly[[#This Row],[KNC_P]]=FALSE,Weekly[[#This Row],[Actual]]=TRUE),AK555+Weekly[[#This Row],[BF H Odds]]-1,IF(AND(Weekly[[#This Row],[KNC_P]]=TRUE,Weekly[[#This Row],[Actual]]=FALSE),AK555+Weekly[[#This Row],[BF V Odds]]-1,AK555-1)))</f>
        <v>63.139999999999972</v>
      </c>
      <c r="AL556" s="30">
        <f>IF(Weekly[[#This Row],[Actual]]="","",COUNTIF(Weekly[[#This Row],[SVC_P]:[QDA_P]],TRUE))</f>
        <v>5</v>
      </c>
      <c r="AM556" s="30">
        <f>IF(Weekly[[#This Row],[Actual]]="","",COUNTIF(Weekly[[#This Row],[SVC_P]:[QDA_P]],FALSE))</f>
        <v>2</v>
      </c>
      <c r="AN556" s="36" t="str">
        <f>IF(AND(Weekly[[#This Row],[BF V Odds]]&gt;$BO$6,Weekly[[#This Row],[BF V Odds]] &lt; $BO$7),Weekly[[#This Row],[BF V Odds]],"")</f>
        <v/>
      </c>
      <c r="AO556" s="36" t="str">
        <f>IF(AND(Weekly[[#This Row],[BF H Odds]]&gt;$BO$6, Weekly[[#This Row],[BF H Odds]] &lt; $BO$7),Weekly[[#This Row],[BF H Odds]],"")</f>
        <v/>
      </c>
      <c r="AP556" s="37">
        <f>IF(AND(Weekly[[#This Row],[V Odds &lt;]]="",Weekly[[#This Row],[H Odds &lt;]]=""),AP555,IF(AND(Weekly[[#This Row],[H Odds &lt;]]&lt;&gt;"",Weekly[[#This Row],[SVC_P]]=TRUE,Weekly[[#This Row],[Actual]]=TRUE),AP555+Weekly[[#This Row],[H Odds &lt;]]-1,IF(AND(Weekly[[#This Row],[V Odds &lt;]]&lt;&gt;"",Weekly[[#This Row],[SVC_P]]=FALSE,Weekly[[#This Row],[Actual]]=FALSE),AP555+Weekly[[#This Row],[V Odds &lt;]]-1,IF(AND(Weekly[[#This Row],[V Odds &lt;]]&lt;&gt;"",Weekly[[#This Row],[SVC_P]]=FALSE,Weekly[[#This Row],[Actual]]=TRUE),AP555-1,IF(AND(Weekly[[#This Row],[H Odds &lt;]]&lt;&gt;"",Weekly[[#This Row],[SVC_P]]=TRUE,Weekly[[#This Row],[Actual]]=FALSE),AP555-1,AP555)))))</f>
        <v>84.280000000000015</v>
      </c>
      <c r="AQ556" s="37">
        <f>IF(AND(Weekly[[#This Row],[V Odds &lt;]]="",Weekly[[#This Row],[H Odds &lt;]]=""),AQ555,IF(AND(Weekly[[#This Row],[H Odds &lt;]]&lt;&gt;"",Weekly[[#This Row],[ADBC_P]]=TRUE,Weekly[[#This Row],[Actual]]=TRUE),AQ555+Weekly[[#This Row],[H Odds &lt;]]-1,IF(AND(Weekly[[#This Row],[V Odds &lt;]]&lt;&gt;"",Weekly[[#This Row],[ADBC_P]]=FALSE,Weekly[[#This Row],[Actual]]=FALSE),AQ555+Weekly[[#This Row],[V Odds &lt;]]-1,IF(AND(Weekly[[#This Row],[V Odds &lt;]]&lt;&gt;"",Weekly[[#This Row],[ADBC_P]]=FALSE,Weekly[[#This Row],[Actual]]=TRUE),AQ555-1,IF(AND(Weekly[[#This Row],[H Odds &lt;]]&lt;&gt;"",Weekly[[#This Row],[ADBC_P]]=TRUE,Weekly[[#This Row],[Actual]]=FALSE),AQ555-1,AQ555)))))</f>
        <v>51.93</v>
      </c>
      <c r="AR556" s="37">
        <f>IF(AND(Weekly[[#This Row],[V Odds &lt;]]="",Weekly[[#This Row],[H Odds &lt;]]=""),AR555,IF(AND(Weekly[[#This Row],[H Odds &lt;]]&lt;&gt;"",Weekly[[#This Row],[RFC_P]]=TRUE,Weekly[[#This Row],[Actual]]=TRUE),AR555+Weekly[[#This Row],[H Odds &lt;]]-1,IF(AND(Weekly[[#This Row],[V Odds &lt;]]&lt;&gt;"",Weekly[[#This Row],[RFC_P]]=FALSE,Weekly[[#This Row],[Actual]]=FALSE),AR555+Weekly[[#This Row],[V Odds &lt;]]-1,IF(AND(Weekly[[#This Row],[V Odds &lt;]]&lt;&gt;"",Weekly[[#This Row],[RFC_P]]=FALSE,Weekly[[#This Row],[Actual]]=TRUE),AR555-1,IF(AND(Weekly[[#This Row],[H Odds &lt;]]&lt;&gt;"",Weekly[[#This Row],[RFC_P]]=TRUE,Weekly[[#This Row],[Actual]]=FALSE),AR555-1,AR555)))))</f>
        <v>75.089999999999989</v>
      </c>
      <c r="AS556" s="37">
        <f>IF(AND(Weekly[[#This Row],[V Odds &lt;]]="",Weekly[[#This Row],[H Odds &lt;]]=""),AS555,IF(AND(Weekly[[#This Row],[H Odds &lt;]]&lt;&gt;"",Weekly[[#This Row],[GBC_P]]=TRUE,Weekly[[#This Row],[Actual]]=TRUE),AS555+Weekly[[#This Row],[H Odds &lt;]]-1,IF(AND(Weekly[[#This Row],[V Odds &lt;]]&lt;&gt;"",Weekly[[#This Row],[GBC_P]]=FALSE,Weekly[[#This Row],[Actual]]=FALSE),AS555+Weekly[[#This Row],[V Odds &lt;]]-1,IF(AND(Weekly[[#This Row],[V Odds &lt;]]&lt;&gt;"",Weekly[[#This Row],[GBC_P]]=FALSE,Weekly[[#This Row],[Actual]]=TRUE),AS555-1,IF(AND(Weekly[[#This Row],[H Odds &lt;]]&lt;&gt;"",Weekly[[#This Row],[GBC_P]]=TRUE,Weekly[[#This Row],[Actual]]=FALSE),AS555-1,AS555)))))</f>
        <v>62.43</v>
      </c>
      <c r="AT556" s="37">
        <f>IF(AND(Weekly[[#This Row],[V Odds &lt;]]="",Weekly[[#This Row],[H Odds &lt;]]=""),AT555,IF(AND(Weekly[[#This Row],[H Odds &lt;]]&lt;&gt;"",Weekly[[#This Row],[HGBC_P]]=TRUE,Weekly[[#This Row],[Actual]]=TRUE),AT555+Weekly[[#This Row],[H Odds &lt;]]-1,IF(AND(Weekly[[#This Row],[V Odds &lt;]]&lt;&gt;"",Weekly[[#This Row],[HGBC_P]]=FALSE,Weekly[[#This Row],[Actual]]=FALSE),AT555+Weekly[[#This Row],[V Odds &lt;]]-1,IF(AND(Weekly[[#This Row],[V Odds &lt;]]&lt;&gt;"",Weekly[[#This Row],[HGBC_P]]=FALSE,Weekly[[#This Row],[Actual]]=TRUE),AT555-1,IF(AND(Weekly[[#This Row],[H Odds &lt;]]&lt;&gt;"",Weekly[[#This Row],[HGBC_P]]=TRUE,Weekly[[#This Row],[Actual]]=FALSE),AT555-1,AT555)))))</f>
        <v>55.76</v>
      </c>
      <c r="AU556" s="37">
        <f>IF(AND(Weekly[[#This Row],[V Odds &lt;]]="",Weekly[[#This Row],[H Odds &lt;]]=""),AU555,IF(AND(Weekly[[#This Row],[H Odds &lt;]]&lt;&gt;"",Weekly[[#This Row],[XGB_P]]=TRUE,Weekly[[#This Row],[Actual]]=TRUE),AU555+Weekly[[#This Row],[H Odds &lt;]]-1,IF(AND(Weekly[[#This Row],[V Odds &lt;]]&lt;&gt;"",Weekly[[#This Row],[XGB_P]]=FALSE,Weekly[[#This Row],[Actual]]=FALSE),AU555+Weekly[[#This Row],[V Odds &lt;]]-1,IF(AND(Weekly[[#This Row],[V Odds &lt;]]&lt;&gt;"",Weekly[[#This Row],[XGB_P]]=FALSE,Weekly[[#This Row],[Actual]]=TRUE),AU555-1,IF(AND(Weekly[[#This Row],[H Odds &lt;]]&lt;&gt;"",Weekly[[#This Row],[XGB_P]]=TRUE,Weekly[[#This Row],[Actual]]=FALSE),AU555-1,AU555)))))</f>
        <v>70.410000000000011</v>
      </c>
      <c r="AV556" s="37">
        <f>IF(AND(Weekly[[#This Row],[V Odds &lt;]]="",Weekly[[#This Row],[H Odds &lt;]]=""),AV555,IF(AND(Weekly[[#This Row],[H Odds &lt;]]&lt;&gt;"",Weekly[[#This Row],[QDA_P]]=TRUE,Weekly[[#This Row],[Actual]]=TRUE),AV555+Weekly[[#This Row],[H Odds &lt;]]-1,IF(AND(Weekly[[#This Row],[V Odds &lt;]]&lt;&gt;"",Weekly[[#This Row],[QDA_P]]=FALSE,Weekly[[#This Row],[Actual]]=FALSE),AV555+Weekly[[#This Row],[V Odds &lt;]]-1,IF(AND(Weekly[[#This Row],[V Odds &lt;]]&lt;&gt;"",Weekly[[#This Row],[QDA_P]]=FALSE,Weekly[[#This Row],[Actual]]=TRUE),AV555-1,IF(AND(Weekly[[#This Row],[H Odds &lt;]]&lt;&gt;"",Weekly[[#This Row],[QDA_P]]=TRUE,Weekly[[#This Row],[Actual]]=FALSE),AV555-1,AV555)))))</f>
        <v>63.949999999999989</v>
      </c>
      <c r="AW556" s="37">
        <f>IF(AND(Weekly[[#This Row],[H Odds &lt;]]="",Weekly[[#This Row],[V Odds &lt;]]=""),AW555,IF(AND(Weekly[[#This Row],[KNC_P]]=Weekly[[#This Row],[Actual]],Weekly[[#This Row],[KNC_P]]=TRUE),AW555+Weekly[[#This Row],[BF H Odds]]-1,IF(AND(Weekly[[#This Row],[KNC_P]]=Weekly[[#This Row],[Actual]],Weekly[[#This Row],[KNC_P]]=FALSE),AW555+Weekly[[#This Row],[BF V Odds]]-1,AW555-1)))</f>
        <v>53.900000000000013</v>
      </c>
      <c r="AX556" s="37">
        <f>IF(AND(Weekly[[#This Row],[V Odds &lt;]]="",Weekly[[#This Row],[H Odds &lt;]]=""),AX555,IF(AND(Weekly[[#This Row],[V Odds &lt;]]&lt;&gt;"",Weekly[[#This Row],[FALSES]]&gt;0,Weekly[[#This Row],[Actual]]=FALSE),AX555+Weekly[[#This Row],[V Odds &lt;]]-1,IF(AND(Weekly[[#This Row],[H Odds &lt;]]&lt;&gt;"",Weekly[[#This Row],[TRUES]]&gt;0,Weekly[[#This Row],[Actual]]=TRUE),AX555+Weekly[[#This Row],[H Odds &lt;]]-1,IF(AND(Weekly[[#This Row],[V Odds &lt;]]&lt;&gt;"",Weekly[[#This Row],[FALSES]]=0),AX555,IF(AND(Weekly[[#This Row],[H Odds &lt;]]&lt;&gt;"",Weekly[[#This Row],[TRUES]]=0),AX555,AX555-1)))))</f>
        <v>108.14999999999996</v>
      </c>
      <c r="AY556" s="37">
        <f>IF(AND(Weekly[[#This Row],[V Odds &lt;]]="",Weekly[[#This Row],[H Odds &lt;]]=""),AY555,IF(AND(Weekly[[#This Row],[V Odds &lt;]]&lt;&gt;"",Weekly[[#This Row],[FALSES]]&gt;0,Weekly[[#This Row],[Actual]]=FALSE),AY555+((Weekly[[#This Row],[V Odds &lt;]]-1)*0.92),IF(AND(Weekly[[#This Row],[H Odds &lt;]]&lt;&gt;"",Weekly[[#This Row],[TRUES]]&gt;0,Weekly[[#This Row],[Actual]]=TRUE),AY555+((Weekly[[#This Row],[H Odds &lt;]]-1)*0.92),IF(AND(Weekly[[#This Row],[V Odds &lt;]]&lt;&gt;"",Weekly[[#This Row],[FALSES]]=0),AY555,IF(AND(Weekly[[#This Row],[H Odds &lt;]]&lt;&gt;"",Weekly[[#This Row],[TRUES]]=0),AY555,AY555-1)))))</f>
        <v>96.058000000000021</v>
      </c>
      <c r="AZ556" s="37">
        <f>IF(AND(Weekly[[#This Row],[V Odds &lt;]]="",Weekly[[#This Row],[H Odds &lt;]]=""),AZ555,IF(AND(Weekly[[#This Row],[V Odds &lt;]]&lt;&gt;"",Weekly[[#This Row],[Actual]]=FALSE),AZ555+Weekly[[#This Row],[V Odds &lt;]]-1,IF(AND(Weekly[[#This Row],[H Odds &lt;]]&lt;&gt;"",Weekly[[#This Row],[Actual]]=TRUE),AZ555+Weekly[[#This Row],[H Odds &lt;]]-1,AZ555-1)))</f>
        <v>98.619999999999976</v>
      </c>
      <c r="BA556" s="38">
        <f>IF(Weekly[[#This Row],[H Odds &lt;]]="",BA555,IF(AND(Weekly[[#This Row],[H Odds &lt;]]&lt;&gt;"",Weekly[[#This Row],[SVC_P]]=TRUE,Weekly[[#This Row],[Actual]]=TRUE),BA555+Weekly[[#This Row],[H Odds &lt;]]-1,IF(AND(Weekly[[#This Row],[H Odds &lt;]]&lt;&gt;"",Weekly[[#This Row],[SVC_P]]=TRUE,Weekly[[#This Row],[Actual]]=FALSE),BA555-1,BA555)))</f>
        <v>83.24</v>
      </c>
      <c r="BB556" s="38">
        <f>IF(Weekly[[#This Row],[H Odds &lt;]]="",BB555,IF(AND(Weekly[[#This Row],[H Odds &lt;]]&lt;&gt;"",Weekly[[#This Row],[ADBC_P]]=TRUE,Weekly[[#This Row],[Actual]]=TRUE),BB555+Weekly[[#This Row],[H Odds &lt;]]-1,IF(AND(Weekly[[#This Row],[H Odds &lt;]]&lt;&gt;"",Weekly[[#This Row],[ADBC_P]]=TRUE,Weekly[[#This Row],[Actual]]=FALSE),BB555-1,BB555)))</f>
        <v>53.01</v>
      </c>
      <c r="BC556" s="38">
        <f>IF(Weekly[[#This Row],[H Odds &lt;]]="",BC555,IF(AND(Weekly[[#This Row],[H Odds &lt;]]&lt;&gt;"",Weekly[[#This Row],[RFC_P]]=TRUE,Weekly[[#This Row],[Actual]]=TRUE),BC555+Weekly[[#This Row],[H Odds &lt;]]-1,IF(AND(Weekly[[#This Row],[H Odds &lt;]]&lt;&gt;"",Weekly[[#This Row],[RFC_P]]=TRUE,Weekly[[#This Row],[Actual]]=FALSE),BC555-1,BC555)))</f>
        <v>56.759999999999991</v>
      </c>
      <c r="BD556" s="38">
        <f>IF(Weekly[[#This Row],[H Odds &lt;]]="",BD555,IF(AND(Weekly[[#This Row],[H Odds &lt;]]&lt;&gt;"",Weekly[[#This Row],[GBC_P]]=TRUE,Weekly[[#This Row],[Actual]]=TRUE),BD555+Weekly[[#This Row],[H Odds &lt;]]-1,IF(AND(Weekly[[#This Row],[H Odds &lt;]]&lt;&gt;"",Weekly[[#This Row],[GBC_P]]=TRUE,Weekly[[#This Row],[Actual]]=FALSE),BD555-1,BD555)))</f>
        <v>57.760000000000005</v>
      </c>
      <c r="BE556" s="38">
        <f>IF(Weekly[[#This Row],[H Odds &lt;]]="",BE555,IF(AND(Weekly[[#This Row],[H Odds &lt;]]&lt;&gt;"",Weekly[[#This Row],[HGBC_P]]=TRUE,Weekly[[#This Row],[Actual]]=TRUE),BE555+Weekly[[#This Row],[H Odds &lt;]]-1,IF(AND(Weekly[[#This Row],[H Odds &lt;]]&lt;&gt;"",Weekly[[#This Row],[HGBC_P]]=TRUE,Weekly[[#This Row],[Actual]]=FALSE),BE555-1,BE555)))</f>
        <v>59.059999999999995</v>
      </c>
      <c r="BF556" s="38">
        <f>IF(Weekly[[#This Row],[H Odds &lt;]]="",BF555,IF(AND(Weekly[[#This Row],[H Odds &lt;]]&lt;&gt;"",Weekly[[#This Row],[XGB_P]]=TRUE,Weekly[[#This Row],[Actual]]=TRUE),BF555+Weekly[[#This Row],[H Odds &lt;]]-1,IF(AND(Weekly[[#This Row],[H Odds &lt;]]&lt;&gt;"",Weekly[[#This Row],[XGB_P]]=TRUE,Weekly[[#This Row],[Actual]]=FALSE),BF555-1,BF555)))</f>
        <v>66.73</v>
      </c>
      <c r="BG556" s="38">
        <f>IF(Weekly[[#This Row],[H Odds &lt;]]="",BG555,IF(AND(Weekly[[#This Row],[H Odds &lt;]]&lt;&gt;"",Weekly[[#This Row],[QDA_P]]=TRUE,Weekly[[#This Row],[Actual]]=TRUE),BG555+Weekly[[#This Row],[H Odds &lt;]]-1,IF(AND(Weekly[[#This Row],[H Odds &lt;]]&lt;&gt;"",Weekly[[#This Row],[QDA_P]]=TRUE,Weekly[[#This Row],[Actual]]=FALSE),BG555-1,BG555)))</f>
        <v>53.079999999999991</v>
      </c>
      <c r="BH556" s="38">
        <f>IF(Weekly[[#This Row],[H Odds &lt;]]="",BH555,IF(AND(Weekly[[#This Row],[H Odds &lt;]]&lt;&gt;"",Weekly[[#This Row],[KNC_P]]=TRUE,Weekly[[#This Row],[Actual]]=TRUE),BH555+Weekly[[#This Row],[H Odds &lt;]]-1,IF(AND(Weekly[[#This Row],[H Odds &lt;]]&lt;&gt;"",Weekly[[#This Row],[KNC_P]]=TRUE,Weekly[[#This Row],[Actual]]=FALSE),BH555-1,BH555)))</f>
        <v>59.099999999999994</v>
      </c>
      <c r="BI556" s="38">
        <f>IF(Weekly[[#This Row],[H Odds &lt;]]="",BI555,IF(AND(Weekly[[#This Row],[H Odds &lt;]]&lt;&gt;"",Weekly[[#This Row],[TRUES]]&gt;0,Weekly[[#This Row],[Actual]]=TRUE),BI555+Weekly[[#This Row],[H Odds &lt;]]-1,IF(AND(Weekly[[#This Row],[H Odds &lt;]]&lt;&gt;"",Weekly[[#This Row],[TRUES]]=0),BI555,BI555-1)))</f>
        <v>81.239999999999995</v>
      </c>
      <c r="BJ556" s="38">
        <f>IF(Weekly[[#This Row],[H Odds &lt;]]="",BJ555,IF(AND(Weekly[[#This Row],[H Odds &lt;]]&lt;&gt;"",Weekly[[#This Row],[Actual]]=TRUE),BJ555+Weekly[[#This Row],[H Odds &lt;]]-1,IF(AND(Weekly[[#This Row],[H Odds &lt;]]&lt;&gt;"",Weekly[[#This Row],[Actual]]=FALSE),BJ555-1,BJ555)))</f>
        <v>83.14</v>
      </c>
      <c r="BK556" s="58">
        <f>IF(AND(Weekly[[#This Row],[TRUES]]&gt;4,Weekly[[#This Row],[Actual]]=TRUE),BK555+Weekly[[#This Row],[BF H Odds]]-1,IF(AND(Weekly[[#This Row],[FALSES]]&gt;4,Weekly[[#This Row],[Actual]]=FALSE),BK555+Weekly[[#This Row],[BF V Odds]]-1,IF(AND(Weekly[[#This Row],[TRUES]]&gt;4,Weekly[[#This Row],[Actual]]=FALSE),BK555-1,IF(AND(Weekly[[#This Row],[FALSES]]&gt;4,Weekly[[#This Row],[Actual]]=TRUE),BK555-1,BK555))))</f>
        <v>5.76000000000003</v>
      </c>
      <c r="BL556" s="58">
        <f>IF(AND(Weekly[[#This Row],[TRUES]]&gt;5,Weekly[[#This Row],[Actual]]=TRUE),BL555+Weekly[[#This Row],[BF H Odds]]-1,IF(AND(Weekly[[#This Row],[FALSES]]&gt;5,Weekly[[#This Row],[Actual]]=FALSE),BL555+Weekly[[#This Row],[BF V Odds]]-1,IF(AND(Weekly[[#This Row],[TRUES]]&gt;5,Weekly[[#This Row],[Actual]]=FALSE),BL555-1,IF(AND(Weekly[[#This Row],[FALSES]]&gt;5,Weekly[[#This Row],[Actual]]=TRUE),BL555-1,BL555))))</f>
        <v>10.590000000000019</v>
      </c>
      <c r="BM556" s="58">
        <f>IF(AND(Weekly[[#This Row],[TRUES]]&gt;6,Weekly[[#This Row],[Actual]]=TRUE),BM555+Weekly[[#This Row],[BF H Odds]]-1,IF(AND(Weekly[[#This Row],[FALSES]]&gt;6,Weekly[[#This Row],[Actual]]=FALSE),BM555+Weekly[[#This Row],[BF V Odds]]-1,IF(AND(Weekly[[#This Row],[TRUES]]&gt;6,Weekly[[#This Row],[Actual]]=FALSE),BM555-1,IF(AND(Weekly[[#This Row],[FALSES]]&gt;6,Weekly[[#This Row],[Actual]]=TRUE),BM555-1,BM555))))</f>
        <v>43.560000000000009</v>
      </c>
    </row>
    <row r="557" spans="1:65" x14ac:dyDescent="0.25">
      <c r="A557" s="34"/>
      <c r="B557" s="10">
        <v>44312</v>
      </c>
      <c r="C557" s="17" t="s">
        <v>22</v>
      </c>
      <c r="D557" s="15" t="s">
        <v>17</v>
      </c>
      <c r="E557" t="b">
        <v>1</v>
      </c>
      <c r="F557" t="b">
        <v>1</v>
      </c>
      <c r="G557" t="b">
        <v>1</v>
      </c>
      <c r="H557" t="b">
        <v>1</v>
      </c>
      <c r="I557" t="b">
        <v>1</v>
      </c>
      <c r="J557" t="b">
        <v>1</v>
      </c>
      <c r="K557" t="b">
        <v>1</v>
      </c>
      <c r="L557" t="b">
        <v>1</v>
      </c>
      <c r="O557" t="str">
        <f>IF(Weekly[[#This Row],[H/V]]="H",Weekly[[#This Row],[BF H Odds]],IF(Weekly[[#This Row],[H/V]]="V",Weekly[[#This Row],[BF V Odds]],""))</f>
        <v/>
      </c>
      <c r="P557" t="b">
        <v>1</v>
      </c>
      <c r="R557" s="35">
        <f>IFERROR(IF(Weekly[[#This Row],[Won Bet?]]="yes",R556+(Weekly[[#This Row],[BF Odds]]*Weekly[[#This Row],[BF Stake]])-Weekly[[#This Row],[BF Stake]],R556-Weekly[[#This Row],[BF Stake]]),R556)</f>
        <v>1193.4185</v>
      </c>
      <c r="S557" s="35">
        <f>IFERROR(IF(Weekly[[#This Row],[Won Bet?]]="yes",S556+(((Weekly[[#This Row],[BF Odds]]*Weekly[[#This Row],[BF Stake]])-Weekly[[#This Row],[BF Stake]])*0.95),S556-Weekly[[#This Row],[BF Stake]]),S556)</f>
        <v>1111.0246900000002</v>
      </c>
      <c r="T557">
        <v>2.56</v>
      </c>
      <c r="U557">
        <v>1.63</v>
      </c>
      <c r="V557" s="24">
        <f>IF(Weekly[[#This Row],[Actual]]="","",IF(AND(Weekly[[#This Row],[SVC_P]]=Weekly[[#This Row],[Actual]],Weekly[[#This Row],[SVC_P]]=TRUE),V556+Weekly[[#This Row],[BF H Odds]]-1,IF(AND(Weekly[[#This Row],[SVC_P]]=Weekly[[#This Row],[Actual]],Weekly[[#This Row],[SVC_P]]=FALSE),V556+Weekly[[#This Row],[BF V Odds]]-1,V556-1)))</f>
        <v>57.34000000000006</v>
      </c>
      <c r="W557" s="24">
        <f>IF(Weekly[[#This Row],[Actual]]="","",IF(AND(Weekly[[#This Row],[SVC_P]]=FALSE,Weekly[[#This Row],[Actual]]=TRUE),W556+Weekly[[#This Row],[BF H Odds]]-1,IF(AND(Weekly[[#This Row],[SVC_P]]=TRUE,Weekly[[#This Row],[Actual]]=FALSE,),W556+Weekly[[#This Row],[BF V Odds]]-1,W556-1)))</f>
        <v>-465.84000000000003</v>
      </c>
      <c r="X557" s="24">
        <f>IF(Weekly[[#This Row],[Actual]]="","",IF(AND(Weekly[[#This Row],[ADBC_P]]=Weekly[[#This Row],[Actual]],Weekly[[#This Row],[ADBC_P]]=TRUE),X556+Weekly[[#This Row],[BF H Odds]]-1,IF(AND(Weekly[[#This Row],[ADBC_P]]=Weekly[[#This Row],[Actual]],Weekly[[#This Row],[ADBC_P]]=FALSE),X556+Weekly[[#This Row],[BF V Odds]]-1,X556-1)))</f>
        <v>11.620000000000019</v>
      </c>
      <c r="Y557" s="24">
        <f>IF(Weekly[[#This Row],[Actual]]="","",IF(AND(Weekly[[#This Row],[ADBC_P]]=FALSE,Weekly[[#This Row],[Actual]]=TRUE),Y556+Weekly[[#This Row],[BF H Odds]]-1,IF(AND(Weekly[[#This Row],[ADBC_P]]=TRUE,Weekly[[#This Row],[Actual]]=FALSE),Y556+Weekly[[#This Row],[BF V Odds]]-1,Y556-1)))</f>
        <v>68.16</v>
      </c>
      <c r="Z557" s="24">
        <f>IF(Weekly[[#This Row],[Actual]]="","",IF(AND(Weekly[[#This Row],[RFC_P]]=Weekly[[#This Row],[Actual]],Weekly[[#This Row],[RFC_P]]=TRUE),Z556+Weekly[[#This Row],[BF H Odds]]-1,IF(AND(Weekly[[#This Row],[RFC_P]]=Weekly[[#This Row],[Actual]],Weekly[[#This Row],[RFC_P]]=FALSE),Z556+Weekly[[#This Row],[BF V Odds]]-1,Z556-1)))</f>
        <v>35.110000000000007</v>
      </c>
      <c r="AA557" s="24">
        <f>IF(Weekly[[#This Row],[Actual]]="","",IF(AND(Weekly[[#This Row],[RFC_P]]=FALSE,Weekly[[#This Row],[Actual]]=TRUE),AA556+Weekly[[#This Row],[BF H Odds]]-1,IF(AND(Weekly[[#This Row],[RFC_P]]=TRUE,Weekly[[#This Row],[Actual]]=FALSE),AA556+Weekly[[#This Row],[BF V Odds]]-1,AA556-1)))</f>
        <v>44.669999999999966</v>
      </c>
      <c r="AB557" s="24">
        <f>IF(Weekly[[#This Row],[Actual]]="","",IF(AND(Weekly[[#This Row],[GBC_P]]=Weekly[[#This Row],[Actual]],Weekly[[#This Row],[GBC_P]]=TRUE),AB556+Weekly[[#This Row],[BF H Odds]]-1,IF(AND(Weekly[[#This Row],[GBC_P]]=Weekly[[#This Row],[Actual]],Weekly[[#This Row],[GBC_P]]=FALSE),AB556+Weekly[[#This Row],[BF V Odds]]-1,AB556-1)))</f>
        <v>6.5400000000000054</v>
      </c>
      <c r="AC557" s="24">
        <f>IF(Weekly[[#This Row],[Actual]]="","",IF(AND(Weekly[[#This Row],[GBC_P]]=FALSE,Weekly[[#This Row],[Actual]]=TRUE),AC556+Weekly[[#This Row],[BF H Odds]]-1,IF(AND(Weekly[[#This Row],[GBC_P]]=TRUE,Weekly[[#This Row],[Actual]]=FALSE),AC556+Weekly[[#This Row],[BF V Odds]]-1,AC556-1)))</f>
        <v>73.239999999999966</v>
      </c>
      <c r="AD557" s="24">
        <f>IF(Weekly[[#This Row],[Actual]]="","",IF(AND(Weekly[[#This Row],[HGBC_P]]=Weekly[[#This Row],[Actual]],Weekly[[#This Row],[HGBC_P]]=TRUE),AD556+Weekly[[#This Row],[BF H Odds]]-1,IF(AND(Weekly[[#This Row],[HGBC_P]]=Weekly[[#This Row],[Actual]],Weekly[[#This Row],[HGBC_P]]=FALSE),AD556+Weekly[[#This Row],[BF V Odds]]-1,AD556-1)))</f>
        <v>8.4900000000000233</v>
      </c>
      <c r="AE557" s="24">
        <f>IF(Weekly[[#This Row],[Actual]]="","",IF(AND(Weekly[[#This Row],[HGBC_P]]=FALSE,Weekly[[#This Row],[Actual]]=TRUE),AE556+Weekly[[#This Row],[BF H Odds]]-1,IF(AND(Weekly[[#This Row],[HGBC_P]]=TRUE,Weekly[[#This Row],[Actual]]=FALSE),AE556+Weekly[[#This Row],[BF V Odds]]-1,AE556-1)))</f>
        <v>71.289999999999992</v>
      </c>
      <c r="AF557" s="24">
        <f>IF(Weekly[[#This Row],[Actual]]="","",IF(AND(Weekly[[#This Row],[XGB_P]]=Weekly[[#This Row],[Actual]],Weekly[[#This Row],[XGB_P]]=TRUE),AF556+Weekly[[#This Row],[BF H Odds]]-1,IF(AND(Weekly[[#This Row],[XGB_P]]=Weekly[[#This Row],[Actual]],Weekly[[#This Row],[XGB_P]]=FALSE),AF556+Weekly[[#This Row],[BF V Odds]]-1,AF556-1)))</f>
        <v>34.380000000000024</v>
      </c>
      <c r="AG557" s="24">
        <f>IF(Weekly[[#This Row],[Actual]]="","",IF(AND(Weekly[[#This Row],[XGB_P]]=FALSE,Weekly[[#This Row],[Actual]]=TRUE),AG556+Weekly[[#This Row],[BF H Odds]]-1,IF(AND(Weekly[[#This Row],[XGB_P]]=TRUE,Weekly[[#This Row],[Actual]]=FALSE),AG556+Weekly[[#This Row],[BF V Odds]]-1,AG556-1)))</f>
        <v>45.399999999999991</v>
      </c>
      <c r="AH557" s="24">
        <f>IF(Weekly[[#This Row],[Actual]]="","",IF(AND(Weekly[[#This Row],[QDA_P]]=Weekly[[#This Row],[Actual]],Weekly[[#This Row],[QDA_P]]=TRUE),AH556+Weekly[[#This Row],[BF H Odds]]-1,IF(AND(Weekly[[#This Row],[QDA_P]]=Weekly[[#This Row],[Actual]],Weekly[[#This Row],[QDA_P]]=FALSE),AH556+Weekly[[#This Row],[BF V Odds]]-1,AH556-1)))</f>
        <v>-4.7599999999999882</v>
      </c>
      <c r="AI557" s="24">
        <f>IF(Weekly[[#This Row],[Actual]]="","",IF(AND(Weekly[[#This Row],[QDA_P]]=FALSE,Weekly[[#This Row],[Actual]]=TRUE),AI556+Weekly[[#This Row],[BF H Odds]]-1,IF(AND(Weekly[[#This Row],[QDA_P]]=TRUE,Weekly[[#This Row],[Actual]]=FALSE),AI556+Weekly[[#This Row],[BF V Odds]]-1,AI556-1)))</f>
        <v>84.539999999999992</v>
      </c>
      <c r="AJ557" s="24">
        <f>IF(Weekly[[#This Row],[Actual]]="","",IF(AND(Weekly[[#This Row],[KNC_P]]=FALSE,Weekly[[#This Row],[Actual]]=TRUE),AJ556+Weekly[[#This Row],[BF H Odds]]-1,IF(AND(Weekly[[#This Row],[KNC_P]]=TRUE,Weekly[[#This Row],[Actual]]=FALSE),AJ556+Weekly[[#This Row],[BF V Odds]]-1,AJ556-1)))</f>
        <v>63.239999999999981</v>
      </c>
      <c r="AK557" s="24">
        <f>IF(Weekly[[#This Row],[Actual]]="","",IF(AND(Weekly[[#This Row],[KNC_P]]=FALSE,Weekly[[#This Row],[Actual]]=TRUE),AK556+Weekly[[#This Row],[BF H Odds]]-1,IF(AND(Weekly[[#This Row],[KNC_P]]=TRUE,Weekly[[#This Row],[Actual]]=FALSE),AK556+Weekly[[#This Row],[BF V Odds]]-1,AK556-1)))</f>
        <v>62.139999999999972</v>
      </c>
      <c r="AL557" s="30">
        <f>IF(Weekly[[#This Row],[Actual]]="","",COUNTIF(Weekly[[#This Row],[SVC_P]:[QDA_P]],TRUE))</f>
        <v>7</v>
      </c>
      <c r="AM557" s="30">
        <f>IF(Weekly[[#This Row],[Actual]]="","",COUNTIF(Weekly[[#This Row],[SVC_P]:[QDA_P]],FALSE))</f>
        <v>0</v>
      </c>
      <c r="AN557" s="36" t="str">
        <f>IF(AND(Weekly[[#This Row],[BF V Odds]]&gt;$BO$6,Weekly[[#This Row],[BF V Odds]] &lt; $BO$7),Weekly[[#This Row],[BF V Odds]],"")</f>
        <v/>
      </c>
      <c r="AO557" s="36" t="str">
        <f>IF(AND(Weekly[[#This Row],[BF H Odds]]&gt;$BO$6, Weekly[[#This Row],[BF H Odds]] &lt; $BO$7),Weekly[[#This Row],[BF H Odds]],"")</f>
        <v/>
      </c>
      <c r="AP557" s="37">
        <f>IF(AND(Weekly[[#This Row],[V Odds &lt;]]="",Weekly[[#This Row],[H Odds &lt;]]=""),AP556,IF(AND(Weekly[[#This Row],[H Odds &lt;]]&lt;&gt;"",Weekly[[#This Row],[SVC_P]]=TRUE,Weekly[[#This Row],[Actual]]=TRUE),AP556+Weekly[[#This Row],[H Odds &lt;]]-1,IF(AND(Weekly[[#This Row],[V Odds &lt;]]&lt;&gt;"",Weekly[[#This Row],[SVC_P]]=FALSE,Weekly[[#This Row],[Actual]]=FALSE),AP556+Weekly[[#This Row],[V Odds &lt;]]-1,IF(AND(Weekly[[#This Row],[V Odds &lt;]]&lt;&gt;"",Weekly[[#This Row],[SVC_P]]=FALSE,Weekly[[#This Row],[Actual]]=TRUE),AP556-1,IF(AND(Weekly[[#This Row],[H Odds &lt;]]&lt;&gt;"",Weekly[[#This Row],[SVC_P]]=TRUE,Weekly[[#This Row],[Actual]]=FALSE),AP556-1,AP556)))))</f>
        <v>84.280000000000015</v>
      </c>
      <c r="AQ557" s="37">
        <f>IF(AND(Weekly[[#This Row],[V Odds &lt;]]="",Weekly[[#This Row],[H Odds &lt;]]=""),AQ556,IF(AND(Weekly[[#This Row],[H Odds &lt;]]&lt;&gt;"",Weekly[[#This Row],[ADBC_P]]=TRUE,Weekly[[#This Row],[Actual]]=TRUE),AQ556+Weekly[[#This Row],[H Odds &lt;]]-1,IF(AND(Weekly[[#This Row],[V Odds &lt;]]&lt;&gt;"",Weekly[[#This Row],[ADBC_P]]=FALSE,Weekly[[#This Row],[Actual]]=FALSE),AQ556+Weekly[[#This Row],[V Odds &lt;]]-1,IF(AND(Weekly[[#This Row],[V Odds &lt;]]&lt;&gt;"",Weekly[[#This Row],[ADBC_P]]=FALSE,Weekly[[#This Row],[Actual]]=TRUE),AQ556-1,IF(AND(Weekly[[#This Row],[H Odds &lt;]]&lt;&gt;"",Weekly[[#This Row],[ADBC_P]]=TRUE,Weekly[[#This Row],[Actual]]=FALSE),AQ556-1,AQ556)))))</f>
        <v>51.93</v>
      </c>
      <c r="AR557" s="37">
        <f>IF(AND(Weekly[[#This Row],[V Odds &lt;]]="",Weekly[[#This Row],[H Odds &lt;]]=""),AR556,IF(AND(Weekly[[#This Row],[H Odds &lt;]]&lt;&gt;"",Weekly[[#This Row],[RFC_P]]=TRUE,Weekly[[#This Row],[Actual]]=TRUE),AR556+Weekly[[#This Row],[H Odds &lt;]]-1,IF(AND(Weekly[[#This Row],[V Odds &lt;]]&lt;&gt;"",Weekly[[#This Row],[RFC_P]]=FALSE,Weekly[[#This Row],[Actual]]=FALSE),AR556+Weekly[[#This Row],[V Odds &lt;]]-1,IF(AND(Weekly[[#This Row],[V Odds &lt;]]&lt;&gt;"",Weekly[[#This Row],[RFC_P]]=FALSE,Weekly[[#This Row],[Actual]]=TRUE),AR556-1,IF(AND(Weekly[[#This Row],[H Odds &lt;]]&lt;&gt;"",Weekly[[#This Row],[RFC_P]]=TRUE,Weekly[[#This Row],[Actual]]=FALSE),AR556-1,AR556)))))</f>
        <v>75.089999999999989</v>
      </c>
      <c r="AS557" s="37">
        <f>IF(AND(Weekly[[#This Row],[V Odds &lt;]]="",Weekly[[#This Row],[H Odds &lt;]]=""),AS556,IF(AND(Weekly[[#This Row],[H Odds &lt;]]&lt;&gt;"",Weekly[[#This Row],[GBC_P]]=TRUE,Weekly[[#This Row],[Actual]]=TRUE),AS556+Weekly[[#This Row],[H Odds &lt;]]-1,IF(AND(Weekly[[#This Row],[V Odds &lt;]]&lt;&gt;"",Weekly[[#This Row],[GBC_P]]=FALSE,Weekly[[#This Row],[Actual]]=FALSE),AS556+Weekly[[#This Row],[V Odds &lt;]]-1,IF(AND(Weekly[[#This Row],[V Odds &lt;]]&lt;&gt;"",Weekly[[#This Row],[GBC_P]]=FALSE,Weekly[[#This Row],[Actual]]=TRUE),AS556-1,IF(AND(Weekly[[#This Row],[H Odds &lt;]]&lt;&gt;"",Weekly[[#This Row],[GBC_P]]=TRUE,Weekly[[#This Row],[Actual]]=FALSE),AS556-1,AS556)))))</f>
        <v>62.43</v>
      </c>
      <c r="AT557" s="37">
        <f>IF(AND(Weekly[[#This Row],[V Odds &lt;]]="",Weekly[[#This Row],[H Odds &lt;]]=""),AT556,IF(AND(Weekly[[#This Row],[H Odds &lt;]]&lt;&gt;"",Weekly[[#This Row],[HGBC_P]]=TRUE,Weekly[[#This Row],[Actual]]=TRUE),AT556+Weekly[[#This Row],[H Odds &lt;]]-1,IF(AND(Weekly[[#This Row],[V Odds &lt;]]&lt;&gt;"",Weekly[[#This Row],[HGBC_P]]=FALSE,Weekly[[#This Row],[Actual]]=FALSE),AT556+Weekly[[#This Row],[V Odds &lt;]]-1,IF(AND(Weekly[[#This Row],[V Odds &lt;]]&lt;&gt;"",Weekly[[#This Row],[HGBC_P]]=FALSE,Weekly[[#This Row],[Actual]]=TRUE),AT556-1,IF(AND(Weekly[[#This Row],[H Odds &lt;]]&lt;&gt;"",Weekly[[#This Row],[HGBC_P]]=TRUE,Weekly[[#This Row],[Actual]]=FALSE),AT556-1,AT556)))))</f>
        <v>55.76</v>
      </c>
      <c r="AU557" s="37">
        <f>IF(AND(Weekly[[#This Row],[V Odds &lt;]]="",Weekly[[#This Row],[H Odds &lt;]]=""),AU556,IF(AND(Weekly[[#This Row],[H Odds &lt;]]&lt;&gt;"",Weekly[[#This Row],[XGB_P]]=TRUE,Weekly[[#This Row],[Actual]]=TRUE),AU556+Weekly[[#This Row],[H Odds &lt;]]-1,IF(AND(Weekly[[#This Row],[V Odds &lt;]]&lt;&gt;"",Weekly[[#This Row],[XGB_P]]=FALSE,Weekly[[#This Row],[Actual]]=FALSE),AU556+Weekly[[#This Row],[V Odds &lt;]]-1,IF(AND(Weekly[[#This Row],[V Odds &lt;]]&lt;&gt;"",Weekly[[#This Row],[XGB_P]]=FALSE,Weekly[[#This Row],[Actual]]=TRUE),AU556-1,IF(AND(Weekly[[#This Row],[H Odds &lt;]]&lt;&gt;"",Weekly[[#This Row],[XGB_P]]=TRUE,Weekly[[#This Row],[Actual]]=FALSE),AU556-1,AU556)))))</f>
        <v>70.410000000000011</v>
      </c>
      <c r="AV557" s="37">
        <f>IF(AND(Weekly[[#This Row],[V Odds &lt;]]="",Weekly[[#This Row],[H Odds &lt;]]=""),AV556,IF(AND(Weekly[[#This Row],[H Odds &lt;]]&lt;&gt;"",Weekly[[#This Row],[QDA_P]]=TRUE,Weekly[[#This Row],[Actual]]=TRUE),AV556+Weekly[[#This Row],[H Odds &lt;]]-1,IF(AND(Weekly[[#This Row],[V Odds &lt;]]&lt;&gt;"",Weekly[[#This Row],[QDA_P]]=FALSE,Weekly[[#This Row],[Actual]]=FALSE),AV556+Weekly[[#This Row],[V Odds &lt;]]-1,IF(AND(Weekly[[#This Row],[V Odds &lt;]]&lt;&gt;"",Weekly[[#This Row],[QDA_P]]=FALSE,Weekly[[#This Row],[Actual]]=TRUE),AV556-1,IF(AND(Weekly[[#This Row],[H Odds &lt;]]&lt;&gt;"",Weekly[[#This Row],[QDA_P]]=TRUE,Weekly[[#This Row],[Actual]]=FALSE),AV556-1,AV556)))))</f>
        <v>63.949999999999989</v>
      </c>
      <c r="AW557" s="37">
        <f>IF(AND(Weekly[[#This Row],[H Odds &lt;]]="",Weekly[[#This Row],[V Odds &lt;]]=""),AW556,IF(AND(Weekly[[#This Row],[KNC_P]]=Weekly[[#This Row],[Actual]],Weekly[[#This Row],[KNC_P]]=TRUE),AW556+Weekly[[#This Row],[BF H Odds]]-1,IF(AND(Weekly[[#This Row],[KNC_P]]=Weekly[[#This Row],[Actual]],Weekly[[#This Row],[KNC_P]]=FALSE),AW556+Weekly[[#This Row],[BF V Odds]]-1,AW556-1)))</f>
        <v>53.900000000000013</v>
      </c>
      <c r="AX557" s="37">
        <f>IF(AND(Weekly[[#This Row],[V Odds &lt;]]="",Weekly[[#This Row],[H Odds &lt;]]=""),AX556,IF(AND(Weekly[[#This Row],[V Odds &lt;]]&lt;&gt;"",Weekly[[#This Row],[FALSES]]&gt;0,Weekly[[#This Row],[Actual]]=FALSE),AX556+Weekly[[#This Row],[V Odds &lt;]]-1,IF(AND(Weekly[[#This Row],[H Odds &lt;]]&lt;&gt;"",Weekly[[#This Row],[TRUES]]&gt;0,Weekly[[#This Row],[Actual]]=TRUE),AX556+Weekly[[#This Row],[H Odds &lt;]]-1,IF(AND(Weekly[[#This Row],[V Odds &lt;]]&lt;&gt;"",Weekly[[#This Row],[FALSES]]=0),AX556,IF(AND(Weekly[[#This Row],[H Odds &lt;]]&lt;&gt;"",Weekly[[#This Row],[TRUES]]=0),AX556,AX556-1)))))</f>
        <v>108.14999999999996</v>
      </c>
      <c r="AY557" s="37">
        <f>IF(AND(Weekly[[#This Row],[V Odds &lt;]]="",Weekly[[#This Row],[H Odds &lt;]]=""),AY556,IF(AND(Weekly[[#This Row],[V Odds &lt;]]&lt;&gt;"",Weekly[[#This Row],[FALSES]]&gt;0,Weekly[[#This Row],[Actual]]=FALSE),AY556+((Weekly[[#This Row],[V Odds &lt;]]-1)*0.92),IF(AND(Weekly[[#This Row],[H Odds &lt;]]&lt;&gt;"",Weekly[[#This Row],[TRUES]]&gt;0,Weekly[[#This Row],[Actual]]=TRUE),AY556+((Weekly[[#This Row],[H Odds &lt;]]-1)*0.92),IF(AND(Weekly[[#This Row],[V Odds &lt;]]&lt;&gt;"",Weekly[[#This Row],[FALSES]]=0),AY556,IF(AND(Weekly[[#This Row],[H Odds &lt;]]&lt;&gt;"",Weekly[[#This Row],[TRUES]]=0),AY556,AY556-1)))))</f>
        <v>96.058000000000021</v>
      </c>
      <c r="AZ557" s="37">
        <f>IF(AND(Weekly[[#This Row],[V Odds &lt;]]="",Weekly[[#This Row],[H Odds &lt;]]=""),AZ556,IF(AND(Weekly[[#This Row],[V Odds &lt;]]&lt;&gt;"",Weekly[[#This Row],[Actual]]=FALSE),AZ556+Weekly[[#This Row],[V Odds &lt;]]-1,IF(AND(Weekly[[#This Row],[H Odds &lt;]]&lt;&gt;"",Weekly[[#This Row],[Actual]]=TRUE),AZ556+Weekly[[#This Row],[H Odds &lt;]]-1,AZ556-1)))</f>
        <v>98.619999999999976</v>
      </c>
      <c r="BA557" s="38">
        <f>IF(Weekly[[#This Row],[H Odds &lt;]]="",BA556,IF(AND(Weekly[[#This Row],[H Odds &lt;]]&lt;&gt;"",Weekly[[#This Row],[SVC_P]]=TRUE,Weekly[[#This Row],[Actual]]=TRUE),BA556+Weekly[[#This Row],[H Odds &lt;]]-1,IF(AND(Weekly[[#This Row],[H Odds &lt;]]&lt;&gt;"",Weekly[[#This Row],[SVC_P]]=TRUE,Weekly[[#This Row],[Actual]]=FALSE),BA556-1,BA556)))</f>
        <v>83.24</v>
      </c>
      <c r="BB557" s="38">
        <f>IF(Weekly[[#This Row],[H Odds &lt;]]="",BB556,IF(AND(Weekly[[#This Row],[H Odds &lt;]]&lt;&gt;"",Weekly[[#This Row],[ADBC_P]]=TRUE,Weekly[[#This Row],[Actual]]=TRUE),BB556+Weekly[[#This Row],[H Odds &lt;]]-1,IF(AND(Weekly[[#This Row],[H Odds &lt;]]&lt;&gt;"",Weekly[[#This Row],[ADBC_P]]=TRUE,Weekly[[#This Row],[Actual]]=FALSE),BB556-1,BB556)))</f>
        <v>53.01</v>
      </c>
      <c r="BC557" s="38">
        <f>IF(Weekly[[#This Row],[H Odds &lt;]]="",BC556,IF(AND(Weekly[[#This Row],[H Odds &lt;]]&lt;&gt;"",Weekly[[#This Row],[RFC_P]]=TRUE,Weekly[[#This Row],[Actual]]=TRUE),BC556+Weekly[[#This Row],[H Odds &lt;]]-1,IF(AND(Weekly[[#This Row],[H Odds &lt;]]&lt;&gt;"",Weekly[[#This Row],[RFC_P]]=TRUE,Weekly[[#This Row],[Actual]]=FALSE),BC556-1,BC556)))</f>
        <v>56.759999999999991</v>
      </c>
      <c r="BD557" s="38">
        <f>IF(Weekly[[#This Row],[H Odds &lt;]]="",BD556,IF(AND(Weekly[[#This Row],[H Odds &lt;]]&lt;&gt;"",Weekly[[#This Row],[GBC_P]]=TRUE,Weekly[[#This Row],[Actual]]=TRUE),BD556+Weekly[[#This Row],[H Odds &lt;]]-1,IF(AND(Weekly[[#This Row],[H Odds &lt;]]&lt;&gt;"",Weekly[[#This Row],[GBC_P]]=TRUE,Weekly[[#This Row],[Actual]]=FALSE),BD556-1,BD556)))</f>
        <v>57.760000000000005</v>
      </c>
      <c r="BE557" s="38">
        <f>IF(Weekly[[#This Row],[H Odds &lt;]]="",BE556,IF(AND(Weekly[[#This Row],[H Odds &lt;]]&lt;&gt;"",Weekly[[#This Row],[HGBC_P]]=TRUE,Weekly[[#This Row],[Actual]]=TRUE),BE556+Weekly[[#This Row],[H Odds &lt;]]-1,IF(AND(Weekly[[#This Row],[H Odds &lt;]]&lt;&gt;"",Weekly[[#This Row],[HGBC_P]]=TRUE,Weekly[[#This Row],[Actual]]=FALSE),BE556-1,BE556)))</f>
        <v>59.059999999999995</v>
      </c>
      <c r="BF557" s="38">
        <f>IF(Weekly[[#This Row],[H Odds &lt;]]="",BF556,IF(AND(Weekly[[#This Row],[H Odds &lt;]]&lt;&gt;"",Weekly[[#This Row],[XGB_P]]=TRUE,Weekly[[#This Row],[Actual]]=TRUE),BF556+Weekly[[#This Row],[H Odds &lt;]]-1,IF(AND(Weekly[[#This Row],[H Odds &lt;]]&lt;&gt;"",Weekly[[#This Row],[XGB_P]]=TRUE,Weekly[[#This Row],[Actual]]=FALSE),BF556-1,BF556)))</f>
        <v>66.73</v>
      </c>
      <c r="BG557" s="38">
        <f>IF(Weekly[[#This Row],[H Odds &lt;]]="",BG556,IF(AND(Weekly[[#This Row],[H Odds &lt;]]&lt;&gt;"",Weekly[[#This Row],[QDA_P]]=TRUE,Weekly[[#This Row],[Actual]]=TRUE),BG556+Weekly[[#This Row],[H Odds &lt;]]-1,IF(AND(Weekly[[#This Row],[H Odds &lt;]]&lt;&gt;"",Weekly[[#This Row],[QDA_P]]=TRUE,Weekly[[#This Row],[Actual]]=FALSE),BG556-1,BG556)))</f>
        <v>53.079999999999991</v>
      </c>
      <c r="BH557" s="38">
        <f>IF(Weekly[[#This Row],[H Odds &lt;]]="",BH556,IF(AND(Weekly[[#This Row],[H Odds &lt;]]&lt;&gt;"",Weekly[[#This Row],[KNC_P]]=TRUE,Weekly[[#This Row],[Actual]]=TRUE),BH556+Weekly[[#This Row],[H Odds &lt;]]-1,IF(AND(Weekly[[#This Row],[H Odds &lt;]]&lt;&gt;"",Weekly[[#This Row],[KNC_P]]=TRUE,Weekly[[#This Row],[Actual]]=FALSE),BH556-1,BH556)))</f>
        <v>59.099999999999994</v>
      </c>
      <c r="BI557" s="38">
        <f>IF(Weekly[[#This Row],[H Odds &lt;]]="",BI556,IF(AND(Weekly[[#This Row],[H Odds &lt;]]&lt;&gt;"",Weekly[[#This Row],[TRUES]]&gt;0,Weekly[[#This Row],[Actual]]=TRUE),BI556+Weekly[[#This Row],[H Odds &lt;]]-1,IF(AND(Weekly[[#This Row],[H Odds &lt;]]&lt;&gt;"",Weekly[[#This Row],[TRUES]]=0),BI556,BI556-1)))</f>
        <v>81.239999999999995</v>
      </c>
      <c r="BJ557" s="38">
        <f>IF(Weekly[[#This Row],[H Odds &lt;]]="",BJ556,IF(AND(Weekly[[#This Row],[H Odds &lt;]]&lt;&gt;"",Weekly[[#This Row],[Actual]]=TRUE),BJ556+Weekly[[#This Row],[H Odds &lt;]]-1,IF(AND(Weekly[[#This Row],[H Odds &lt;]]&lt;&gt;"",Weekly[[#This Row],[Actual]]=FALSE),BJ556-1,BJ556)))</f>
        <v>83.14</v>
      </c>
      <c r="BK557" s="58">
        <f>IF(AND(Weekly[[#This Row],[TRUES]]&gt;4,Weekly[[#This Row],[Actual]]=TRUE),BK556+Weekly[[#This Row],[BF H Odds]]-1,IF(AND(Weekly[[#This Row],[FALSES]]&gt;4,Weekly[[#This Row],[Actual]]=FALSE),BK556+Weekly[[#This Row],[BF V Odds]]-1,IF(AND(Weekly[[#This Row],[TRUES]]&gt;4,Weekly[[#This Row],[Actual]]=FALSE),BK556-1,IF(AND(Weekly[[#This Row],[FALSES]]&gt;4,Weekly[[#This Row],[Actual]]=TRUE),BK556-1,BK556))))</f>
        <v>6.3900000000000299</v>
      </c>
      <c r="BL557" s="58">
        <f>IF(AND(Weekly[[#This Row],[TRUES]]&gt;5,Weekly[[#This Row],[Actual]]=TRUE),BL556+Weekly[[#This Row],[BF H Odds]]-1,IF(AND(Weekly[[#This Row],[FALSES]]&gt;5,Weekly[[#This Row],[Actual]]=FALSE),BL556+Weekly[[#This Row],[BF V Odds]]-1,IF(AND(Weekly[[#This Row],[TRUES]]&gt;5,Weekly[[#This Row],[Actual]]=FALSE),BL556-1,IF(AND(Weekly[[#This Row],[FALSES]]&gt;5,Weekly[[#This Row],[Actual]]=TRUE),BL556-1,BL556))))</f>
        <v>11.22000000000002</v>
      </c>
      <c r="BM557" s="58">
        <f>IF(AND(Weekly[[#This Row],[TRUES]]&gt;6,Weekly[[#This Row],[Actual]]=TRUE),BM556+Weekly[[#This Row],[BF H Odds]]-1,IF(AND(Weekly[[#This Row],[FALSES]]&gt;6,Weekly[[#This Row],[Actual]]=FALSE),BM556+Weekly[[#This Row],[BF V Odds]]-1,IF(AND(Weekly[[#This Row],[TRUES]]&gt;6,Weekly[[#This Row],[Actual]]=FALSE),BM556-1,IF(AND(Weekly[[#This Row],[FALSES]]&gt;6,Weekly[[#This Row],[Actual]]=TRUE),BM556-1,BM556))))</f>
        <v>44.190000000000012</v>
      </c>
    </row>
    <row r="558" spans="1:65" x14ac:dyDescent="0.25">
      <c r="A558" s="34"/>
      <c r="B558" s="10">
        <v>44312</v>
      </c>
      <c r="C558" s="17" t="s">
        <v>18</v>
      </c>
      <c r="D558" s="15" t="s">
        <v>13</v>
      </c>
      <c r="E558" t="b">
        <v>1</v>
      </c>
      <c r="F558" t="b">
        <v>1</v>
      </c>
      <c r="G558" t="b">
        <v>0</v>
      </c>
      <c r="H558" t="b">
        <v>1</v>
      </c>
      <c r="I558" t="b">
        <v>0</v>
      </c>
      <c r="J558" t="b">
        <v>0</v>
      </c>
      <c r="K558" t="b">
        <v>1</v>
      </c>
      <c r="L558" t="b">
        <v>0</v>
      </c>
      <c r="M558" t="s">
        <v>100</v>
      </c>
      <c r="N558">
        <v>25.72</v>
      </c>
      <c r="O558">
        <f>IF(Weekly[[#This Row],[H/V]]="H",Weekly[[#This Row],[BF H Odds]],IF(Weekly[[#This Row],[H/V]]="V",Weekly[[#This Row],[BF V Odds]],""))</f>
        <v>3.15</v>
      </c>
      <c r="P558" t="b">
        <v>1</v>
      </c>
      <c r="Q558" t="s">
        <v>66</v>
      </c>
      <c r="R558" s="35">
        <f>IFERROR(IF(Weekly[[#This Row],[Won Bet?]]="yes",R557+(Weekly[[#This Row],[BF Odds]]*Weekly[[#This Row],[BF Stake]])-Weekly[[#This Row],[BF Stake]],R557-Weekly[[#This Row],[BF Stake]]),R557)</f>
        <v>1248.7165</v>
      </c>
      <c r="S558" s="35">
        <f>IFERROR(IF(Weekly[[#This Row],[Won Bet?]]="yes",S557+(((Weekly[[#This Row],[BF Odds]]*Weekly[[#This Row],[BF Stake]])-Weekly[[#This Row],[BF Stake]])*0.95),S557-Weekly[[#This Row],[BF Stake]]),S557)</f>
        <v>1163.5577900000003</v>
      </c>
      <c r="T558">
        <v>1.45</v>
      </c>
      <c r="U558">
        <v>3.15</v>
      </c>
      <c r="V558" s="24">
        <f>IF(Weekly[[#This Row],[Actual]]="","",IF(AND(Weekly[[#This Row],[SVC_P]]=Weekly[[#This Row],[Actual]],Weekly[[#This Row],[SVC_P]]=TRUE),V557+Weekly[[#This Row],[BF H Odds]]-1,IF(AND(Weekly[[#This Row],[SVC_P]]=Weekly[[#This Row],[Actual]],Weekly[[#This Row],[SVC_P]]=FALSE),V557+Weekly[[#This Row],[BF V Odds]]-1,V557-1)))</f>
        <v>59.490000000000059</v>
      </c>
      <c r="W558" s="24">
        <f>IF(Weekly[[#This Row],[Actual]]="","",IF(AND(Weekly[[#This Row],[SVC_P]]=FALSE,Weekly[[#This Row],[Actual]]=TRUE),W557+Weekly[[#This Row],[BF H Odds]]-1,IF(AND(Weekly[[#This Row],[SVC_P]]=TRUE,Weekly[[#This Row],[Actual]]=FALSE,),W557+Weekly[[#This Row],[BF V Odds]]-1,W557-1)))</f>
        <v>-466.84000000000003</v>
      </c>
      <c r="X558" s="24">
        <f>IF(Weekly[[#This Row],[Actual]]="","",IF(AND(Weekly[[#This Row],[ADBC_P]]=Weekly[[#This Row],[Actual]],Weekly[[#This Row],[ADBC_P]]=TRUE),X557+Weekly[[#This Row],[BF H Odds]]-1,IF(AND(Weekly[[#This Row],[ADBC_P]]=Weekly[[#This Row],[Actual]],Weekly[[#This Row],[ADBC_P]]=FALSE),X557+Weekly[[#This Row],[BF V Odds]]-1,X557-1)))</f>
        <v>13.770000000000019</v>
      </c>
      <c r="Y558" s="24">
        <f>IF(Weekly[[#This Row],[Actual]]="","",IF(AND(Weekly[[#This Row],[ADBC_P]]=FALSE,Weekly[[#This Row],[Actual]]=TRUE),Y557+Weekly[[#This Row],[BF H Odds]]-1,IF(AND(Weekly[[#This Row],[ADBC_P]]=TRUE,Weekly[[#This Row],[Actual]]=FALSE),Y557+Weekly[[#This Row],[BF V Odds]]-1,Y557-1)))</f>
        <v>67.16</v>
      </c>
      <c r="Z558" s="24">
        <f>IF(Weekly[[#This Row],[Actual]]="","",IF(AND(Weekly[[#This Row],[RFC_P]]=Weekly[[#This Row],[Actual]],Weekly[[#This Row],[RFC_P]]=TRUE),Z557+Weekly[[#This Row],[BF H Odds]]-1,IF(AND(Weekly[[#This Row],[RFC_P]]=Weekly[[#This Row],[Actual]],Weekly[[#This Row],[RFC_P]]=FALSE),Z557+Weekly[[#This Row],[BF V Odds]]-1,Z557-1)))</f>
        <v>34.110000000000007</v>
      </c>
      <c r="AA558" s="24">
        <f>IF(Weekly[[#This Row],[Actual]]="","",IF(AND(Weekly[[#This Row],[RFC_P]]=FALSE,Weekly[[#This Row],[Actual]]=TRUE),AA557+Weekly[[#This Row],[BF H Odds]]-1,IF(AND(Weekly[[#This Row],[RFC_P]]=TRUE,Weekly[[#This Row],[Actual]]=FALSE),AA557+Weekly[[#This Row],[BF V Odds]]-1,AA557-1)))</f>
        <v>46.819999999999965</v>
      </c>
      <c r="AB558" s="24">
        <f>IF(Weekly[[#This Row],[Actual]]="","",IF(AND(Weekly[[#This Row],[GBC_P]]=Weekly[[#This Row],[Actual]],Weekly[[#This Row],[GBC_P]]=TRUE),AB557+Weekly[[#This Row],[BF H Odds]]-1,IF(AND(Weekly[[#This Row],[GBC_P]]=Weekly[[#This Row],[Actual]],Weekly[[#This Row],[GBC_P]]=FALSE),AB557+Weekly[[#This Row],[BF V Odds]]-1,AB557-1)))</f>
        <v>8.6900000000000048</v>
      </c>
      <c r="AC558" s="24">
        <f>IF(Weekly[[#This Row],[Actual]]="","",IF(AND(Weekly[[#This Row],[GBC_P]]=FALSE,Weekly[[#This Row],[Actual]]=TRUE),AC557+Weekly[[#This Row],[BF H Odds]]-1,IF(AND(Weekly[[#This Row],[GBC_P]]=TRUE,Weekly[[#This Row],[Actual]]=FALSE),AC557+Weekly[[#This Row],[BF V Odds]]-1,AC557-1)))</f>
        <v>72.239999999999966</v>
      </c>
      <c r="AD558" s="24">
        <f>IF(Weekly[[#This Row],[Actual]]="","",IF(AND(Weekly[[#This Row],[HGBC_P]]=Weekly[[#This Row],[Actual]],Weekly[[#This Row],[HGBC_P]]=TRUE),AD557+Weekly[[#This Row],[BF H Odds]]-1,IF(AND(Weekly[[#This Row],[HGBC_P]]=Weekly[[#This Row],[Actual]],Weekly[[#This Row],[HGBC_P]]=FALSE),AD557+Weekly[[#This Row],[BF V Odds]]-1,AD557-1)))</f>
        <v>7.4900000000000233</v>
      </c>
      <c r="AE558" s="24">
        <f>IF(Weekly[[#This Row],[Actual]]="","",IF(AND(Weekly[[#This Row],[HGBC_P]]=FALSE,Weekly[[#This Row],[Actual]]=TRUE),AE557+Weekly[[#This Row],[BF H Odds]]-1,IF(AND(Weekly[[#This Row],[HGBC_P]]=TRUE,Weekly[[#This Row],[Actual]]=FALSE),AE557+Weekly[[#This Row],[BF V Odds]]-1,AE557-1)))</f>
        <v>73.44</v>
      </c>
      <c r="AF558" s="24">
        <f>IF(Weekly[[#This Row],[Actual]]="","",IF(AND(Weekly[[#This Row],[XGB_P]]=Weekly[[#This Row],[Actual]],Weekly[[#This Row],[XGB_P]]=TRUE),AF557+Weekly[[#This Row],[BF H Odds]]-1,IF(AND(Weekly[[#This Row],[XGB_P]]=Weekly[[#This Row],[Actual]],Weekly[[#This Row],[XGB_P]]=FALSE),AF557+Weekly[[#This Row],[BF V Odds]]-1,AF557-1)))</f>
        <v>33.380000000000024</v>
      </c>
      <c r="AG558" s="24">
        <f>IF(Weekly[[#This Row],[Actual]]="","",IF(AND(Weekly[[#This Row],[XGB_P]]=FALSE,Weekly[[#This Row],[Actual]]=TRUE),AG557+Weekly[[#This Row],[BF H Odds]]-1,IF(AND(Weekly[[#This Row],[XGB_P]]=TRUE,Weekly[[#This Row],[Actual]]=FALSE),AG557+Weekly[[#This Row],[BF V Odds]]-1,AG557-1)))</f>
        <v>47.54999999999999</v>
      </c>
      <c r="AH558" s="24">
        <f>IF(Weekly[[#This Row],[Actual]]="","",IF(AND(Weekly[[#This Row],[QDA_P]]=Weekly[[#This Row],[Actual]],Weekly[[#This Row],[QDA_P]]=TRUE),AH557+Weekly[[#This Row],[BF H Odds]]-1,IF(AND(Weekly[[#This Row],[QDA_P]]=Weekly[[#This Row],[Actual]],Weekly[[#This Row],[QDA_P]]=FALSE),AH557+Weekly[[#This Row],[BF V Odds]]-1,AH557-1)))</f>
        <v>-2.6099999999999883</v>
      </c>
      <c r="AI558" s="24">
        <f>IF(Weekly[[#This Row],[Actual]]="","",IF(AND(Weekly[[#This Row],[QDA_P]]=FALSE,Weekly[[#This Row],[Actual]]=TRUE),AI557+Weekly[[#This Row],[BF H Odds]]-1,IF(AND(Weekly[[#This Row],[QDA_P]]=TRUE,Weekly[[#This Row],[Actual]]=FALSE),AI557+Weekly[[#This Row],[BF V Odds]]-1,AI557-1)))</f>
        <v>83.539999999999992</v>
      </c>
      <c r="AJ558" s="24">
        <f>IF(Weekly[[#This Row],[Actual]]="","",IF(AND(Weekly[[#This Row],[KNC_P]]=FALSE,Weekly[[#This Row],[Actual]]=TRUE),AJ557+Weekly[[#This Row],[BF H Odds]]-1,IF(AND(Weekly[[#This Row],[KNC_P]]=TRUE,Weekly[[#This Row],[Actual]]=FALSE),AJ557+Weekly[[#This Row],[BF V Odds]]-1,AJ557-1)))</f>
        <v>65.389999999999986</v>
      </c>
      <c r="AK558" s="24">
        <f>IF(Weekly[[#This Row],[Actual]]="","",IF(AND(Weekly[[#This Row],[KNC_P]]=FALSE,Weekly[[#This Row],[Actual]]=TRUE),AK557+Weekly[[#This Row],[BF H Odds]]-1,IF(AND(Weekly[[#This Row],[KNC_P]]=TRUE,Weekly[[#This Row],[Actual]]=FALSE),AK557+Weekly[[#This Row],[BF V Odds]]-1,AK557-1)))</f>
        <v>64.289999999999978</v>
      </c>
      <c r="AL558" s="30">
        <f>IF(Weekly[[#This Row],[Actual]]="","",COUNTIF(Weekly[[#This Row],[SVC_P]:[QDA_P]],TRUE))</f>
        <v>4</v>
      </c>
      <c r="AM558" s="30">
        <f>IF(Weekly[[#This Row],[Actual]]="","",COUNTIF(Weekly[[#This Row],[SVC_P]:[QDA_P]],FALSE))</f>
        <v>3</v>
      </c>
      <c r="AN558" s="36" t="str">
        <f>IF(AND(Weekly[[#This Row],[BF V Odds]]&gt;$BO$6,Weekly[[#This Row],[BF V Odds]] &lt; $BO$7),Weekly[[#This Row],[BF V Odds]],"")</f>
        <v/>
      </c>
      <c r="AO558" s="36">
        <f>IF(AND(Weekly[[#This Row],[BF H Odds]]&gt;$BO$6, Weekly[[#This Row],[BF H Odds]] &lt; $BO$7),Weekly[[#This Row],[BF H Odds]],"")</f>
        <v>3.15</v>
      </c>
      <c r="AP558" s="37">
        <f>IF(AND(Weekly[[#This Row],[V Odds &lt;]]="",Weekly[[#This Row],[H Odds &lt;]]=""),AP557,IF(AND(Weekly[[#This Row],[H Odds &lt;]]&lt;&gt;"",Weekly[[#This Row],[SVC_P]]=TRUE,Weekly[[#This Row],[Actual]]=TRUE),AP557+Weekly[[#This Row],[H Odds &lt;]]-1,IF(AND(Weekly[[#This Row],[V Odds &lt;]]&lt;&gt;"",Weekly[[#This Row],[SVC_P]]=FALSE,Weekly[[#This Row],[Actual]]=FALSE),AP557+Weekly[[#This Row],[V Odds &lt;]]-1,IF(AND(Weekly[[#This Row],[V Odds &lt;]]&lt;&gt;"",Weekly[[#This Row],[SVC_P]]=FALSE,Weekly[[#This Row],[Actual]]=TRUE),AP557-1,IF(AND(Weekly[[#This Row],[H Odds &lt;]]&lt;&gt;"",Weekly[[#This Row],[SVC_P]]=TRUE,Weekly[[#This Row],[Actual]]=FALSE),AP557-1,AP557)))))</f>
        <v>86.430000000000021</v>
      </c>
      <c r="AQ558" s="37">
        <f>IF(AND(Weekly[[#This Row],[V Odds &lt;]]="",Weekly[[#This Row],[H Odds &lt;]]=""),AQ557,IF(AND(Weekly[[#This Row],[H Odds &lt;]]&lt;&gt;"",Weekly[[#This Row],[ADBC_P]]=TRUE,Weekly[[#This Row],[Actual]]=TRUE),AQ557+Weekly[[#This Row],[H Odds &lt;]]-1,IF(AND(Weekly[[#This Row],[V Odds &lt;]]&lt;&gt;"",Weekly[[#This Row],[ADBC_P]]=FALSE,Weekly[[#This Row],[Actual]]=FALSE),AQ557+Weekly[[#This Row],[V Odds &lt;]]-1,IF(AND(Weekly[[#This Row],[V Odds &lt;]]&lt;&gt;"",Weekly[[#This Row],[ADBC_P]]=FALSE,Weekly[[#This Row],[Actual]]=TRUE),AQ557-1,IF(AND(Weekly[[#This Row],[H Odds &lt;]]&lt;&gt;"",Weekly[[#This Row],[ADBC_P]]=TRUE,Weekly[[#This Row],[Actual]]=FALSE),AQ557-1,AQ557)))))</f>
        <v>54.08</v>
      </c>
      <c r="AR558" s="37">
        <f>IF(AND(Weekly[[#This Row],[V Odds &lt;]]="",Weekly[[#This Row],[H Odds &lt;]]=""),AR557,IF(AND(Weekly[[#This Row],[H Odds &lt;]]&lt;&gt;"",Weekly[[#This Row],[RFC_P]]=TRUE,Weekly[[#This Row],[Actual]]=TRUE),AR557+Weekly[[#This Row],[H Odds &lt;]]-1,IF(AND(Weekly[[#This Row],[V Odds &lt;]]&lt;&gt;"",Weekly[[#This Row],[RFC_P]]=FALSE,Weekly[[#This Row],[Actual]]=FALSE),AR557+Weekly[[#This Row],[V Odds &lt;]]-1,IF(AND(Weekly[[#This Row],[V Odds &lt;]]&lt;&gt;"",Weekly[[#This Row],[RFC_P]]=FALSE,Weekly[[#This Row],[Actual]]=TRUE),AR557-1,IF(AND(Weekly[[#This Row],[H Odds &lt;]]&lt;&gt;"",Weekly[[#This Row],[RFC_P]]=TRUE,Weekly[[#This Row],[Actual]]=FALSE),AR557-1,AR557)))))</f>
        <v>75.089999999999989</v>
      </c>
      <c r="AS558" s="37">
        <f>IF(AND(Weekly[[#This Row],[V Odds &lt;]]="",Weekly[[#This Row],[H Odds &lt;]]=""),AS557,IF(AND(Weekly[[#This Row],[H Odds &lt;]]&lt;&gt;"",Weekly[[#This Row],[GBC_P]]=TRUE,Weekly[[#This Row],[Actual]]=TRUE),AS557+Weekly[[#This Row],[H Odds &lt;]]-1,IF(AND(Weekly[[#This Row],[V Odds &lt;]]&lt;&gt;"",Weekly[[#This Row],[GBC_P]]=FALSE,Weekly[[#This Row],[Actual]]=FALSE),AS557+Weekly[[#This Row],[V Odds &lt;]]-1,IF(AND(Weekly[[#This Row],[V Odds &lt;]]&lt;&gt;"",Weekly[[#This Row],[GBC_P]]=FALSE,Weekly[[#This Row],[Actual]]=TRUE),AS557-1,IF(AND(Weekly[[#This Row],[H Odds &lt;]]&lt;&gt;"",Weekly[[#This Row],[GBC_P]]=TRUE,Weekly[[#This Row],[Actual]]=FALSE),AS557-1,AS557)))))</f>
        <v>64.58</v>
      </c>
      <c r="AT558" s="37">
        <f>IF(AND(Weekly[[#This Row],[V Odds &lt;]]="",Weekly[[#This Row],[H Odds &lt;]]=""),AT557,IF(AND(Weekly[[#This Row],[H Odds &lt;]]&lt;&gt;"",Weekly[[#This Row],[HGBC_P]]=TRUE,Weekly[[#This Row],[Actual]]=TRUE),AT557+Weekly[[#This Row],[H Odds &lt;]]-1,IF(AND(Weekly[[#This Row],[V Odds &lt;]]&lt;&gt;"",Weekly[[#This Row],[HGBC_P]]=FALSE,Weekly[[#This Row],[Actual]]=FALSE),AT557+Weekly[[#This Row],[V Odds &lt;]]-1,IF(AND(Weekly[[#This Row],[V Odds &lt;]]&lt;&gt;"",Weekly[[#This Row],[HGBC_P]]=FALSE,Weekly[[#This Row],[Actual]]=TRUE),AT557-1,IF(AND(Weekly[[#This Row],[H Odds &lt;]]&lt;&gt;"",Weekly[[#This Row],[HGBC_P]]=TRUE,Weekly[[#This Row],[Actual]]=FALSE),AT557-1,AT557)))))</f>
        <v>55.76</v>
      </c>
      <c r="AU558" s="37">
        <f>IF(AND(Weekly[[#This Row],[V Odds &lt;]]="",Weekly[[#This Row],[H Odds &lt;]]=""),AU557,IF(AND(Weekly[[#This Row],[H Odds &lt;]]&lt;&gt;"",Weekly[[#This Row],[XGB_P]]=TRUE,Weekly[[#This Row],[Actual]]=TRUE),AU557+Weekly[[#This Row],[H Odds &lt;]]-1,IF(AND(Weekly[[#This Row],[V Odds &lt;]]&lt;&gt;"",Weekly[[#This Row],[XGB_P]]=FALSE,Weekly[[#This Row],[Actual]]=FALSE),AU557+Weekly[[#This Row],[V Odds &lt;]]-1,IF(AND(Weekly[[#This Row],[V Odds &lt;]]&lt;&gt;"",Weekly[[#This Row],[XGB_P]]=FALSE,Weekly[[#This Row],[Actual]]=TRUE),AU557-1,IF(AND(Weekly[[#This Row],[H Odds &lt;]]&lt;&gt;"",Weekly[[#This Row],[XGB_P]]=TRUE,Weekly[[#This Row],[Actual]]=FALSE),AU557-1,AU557)))))</f>
        <v>70.410000000000011</v>
      </c>
      <c r="AV558" s="37">
        <f>IF(AND(Weekly[[#This Row],[V Odds &lt;]]="",Weekly[[#This Row],[H Odds &lt;]]=""),AV557,IF(AND(Weekly[[#This Row],[H Odds &lt;]]&lt;&gt;"",Weekly[[#This Row],[QDA_P]]=TRUE,Weekly[[#This Row],[Actual]]=TRUE),AV557+Weekly[[#This Row],[H Odds &lt;]]-1,IF(AND(Weekly[[#This Row],[V Odds &lt;]]&lt;&gt;"",Weekly[[#This Row],[QDA_P]]=FALSE,Weekly[[#This Row],[Actual]]=FALSE),AV557+Weekly[[#This Row],[V Odds &lt;]]-1,IF(AND(Weekly[[#This Row],[V Odds &lt;]]&lt;&gt;"",Weekly[[#This Row],[QDA_P]]=FALSE,Weekly[[#This Row],[Actual]]=TRUE),AV557-1,IF(AND(Weekly[[#This Row],[H Odds &lt;]]&lt;&gt;"",Weekly[[#This Row],[QDA_P]]=TRUE,Weekly[[#This Row],[Actual]]=FALSE),AV557-1,AV557)))))</f>
        <v>66.099999999999994</v>
      </c>
      <c r="AW558" s="37">
        <f>IF(AND(Weekly[[#This Row],[H Odds &lt;]]="",Weekly[[#This Row],[V Odds &lt;]]=""),AW557,IF(AND(Weekly[[#This Row],[KNC_P]]=Weekly[[#This Row],[Actual]],Weekly[[#This Row],[KNC_P]]=TRUE),AW557+Weekly[[#This Row],[BF H Odds]]-1,IF(AND(Weekly[[#This Row],[KNC_P]]=Weekly[[#This Row],[Actual]],Weekly[[#This Row],[KNC_P]]=FALSE),AW557+Weekly[[#This Row],[BF V Odds]]-1,AW557-1)))</f>
        <v>52.900000000000013</v>
      </c>
      <c r="AX558" s="37">
        <f>IF(AND(Weekly[[#This Row],[V Odds &lt;]]="",Weekly[[#This Row],[H Odds &lt;]]=""),AX557,IF(AND(Weekly[[#This Row],[V Odds &lt;]]&lt;&gt;"",Weekly[[#This Row],[FALSES]]&gt;0,Weekly[[#This Row],[Actual]]=FALSE),AX557+Weekly[[#This Row],[V Odds &lt;]]-1,IF(AND(Weekly[[#This Row],[H Odds &lt;]]&lt;&gt;"",Weekly[[#This Row],[TRUES]]&gt;0,Weekly[[#This Row],[Actual]]=TRUE),AX557+Weekly[[#This Row],[H Odds &lt;]]-1,IF(AND(Weekly[[#This Row],[V Odds &lt;]]&lt;&gt;"",Weekly[[#This Row],[FALSES]]=0),AX557,IF(AND(Weekly[[#This Row],[H Odds &lt;]]&lt;&gt;"",Weekly[[#This Row],[TRUES]]=0),AX557,AX557-1)))))</f>
        <v>110.29999999999997</v>
      </c>
      <c r="AY558" s="37">
        <f>IF(AND(Weekly[[#This Row],[V Odds &lt;]]="",Weekly[[#This Row],[H Odds &lt;]]=""),AY557,IF(AND(Weekly[[#This Row],[V Odds &lt;]]&lt;&gt;"",Weekly[[#This Row],[FALSES]]&gt;0,Weekly[[#This Row],[Actual]]=FALSE),AY557+((Weekly[[#This Row],[V Odds &lt;]]-1)*0.92),IF(AND(Weekly[[#This Row],[H Odds &lt;]]&lt;&gt;"",Weekly[[#This Row],[TRUES]]&gt;0,Weekly[[#This Row],[Actual]]=TRUE),AY557+((Weekly[[#This Row],[H Odds &lt;]]-1)*0.92),IF(AND(Weekly[[#This Row],[V Odds &lt;]]&lt;&gt;"",Weekly[[#This Row],[FALSES]]=0),AY557,IF(AND(Weekly[[#This Row],[H Odds &lt;]]&lt;&gt;"",Weekly[[#This Row],[TRUES]]=0),AY557,AY557-1)))))</f>
        <v>98.036000000000016</v>
      </c>
      <c r="AZ558" s="37">
        <f>IF(AND(Weekly[[#This Row],[V Odds &lt;]]="",Weekly[[#This Row],[H Odds &lt;]]=""),AZ557,IF(AND(Weekly[[#This Row],[V Odds &lt;]]&lt;&gt;"",Weekly[[#This Row],[Actual]]=FALSE),AZ557+Weekly[[#This Row],[V Odds &lt;]]-1,IF(AND(Weekly[[#This Row],[H Odds &lt;]]&lt;&gt;"",Weekly[[#This Row],[Actual]]=TRUE),AZ557+Weekly[[#This Row],[H Odds &lt;]]-1,AZ557-1)))</f>
        <v>100.76999999999998</v>
      </c>
      <c r="BA558" s="38">
        <f>IF(Weekly[[#This Row],[H Odds &lt;]]="",BA557,IF(AND(Weekly[[#This Row],[H Odds &lt;]]&lt;&gt;"",Weekly[[#This Row],[SVC_P]]=TRUE,Weekly[[#This Row],[Actual]]=TRUE),BA557+Weekly[[#This Row],[H Odds &lt;]]-1,IF(AND(Weekly[[#This Row],[H Odds &lt;]]&lt;&gt;"",Weekly[[#This Row],[SVC_P]]=TRUE,Weekly[[#This Row],[Actual]]=FALSE),BA557-1,BA557)))</f>
        <v>85.39</v>
      </c>
      <c r="BB558" s="38">
        <f>IF(Weekly[[#This Row],[H Odds &lt;]]="",BB557,IF(AND(Weekly[[#This Row],[H Odds &lt;]]&lt;&gt;"",Weekly[[#This Row],[ADBC_P]]=TRUE,Weekly[[#This Row],[Actual]]=TRUE),BB557+Weekly[[#This Row],[H Odds &lt;]]-1,IF(AND(Weekly[[#This Row],[H Odds &lt;]]&lt;&gt;"",Weekly[[#This Row],[ADBC_P]]=TRUE,Weekly[[#This Row],[Actual]]=FALSE),BB557-1,BB557)))</f>
        <v>55.16</v>
      </c>
      <c r="BC558" s="38">
        <f>IF(Weekly[[#This Row],[H Odds &lt;]]="",BC557,IF(AND(Weekly[[#This Row],[H Odds &lt;]]&lt;&gt;"",Weekly[[#This Row],[RFC_P]]=TRUE,Weekly[[#This Row],[Actual]]=TRUE),BC557+Weekly[[#This Row],[H Odds &lt;]]-1,IF(AND(Weekly[[#This Row],[H Odds &lt;]]&lt;&gt;"",Weekly[[#This Row],[RFC_P]]=TRUE,Weekly[[#This Row],[Actual]]=FALSE),BC557-1,BC557)))</f>
        <v>56.759999999999991</v>
      </c>
      <c r="BD558" s="38">
        <f>IF(Weekly[[#This Row],[H Odds &lt;]]="",BD557,IF(AND(Weekly[[#This Row],[H Odds &lt;]]&lt;&gt;"",Weekly[[#This Row],[GBC_P]]=TRUE,Weekly[[#This Row],[Actual]]=TRUE),BD557+Weekly[[#This Row],[H Odds &lt;]]-1,IF(AND(Weekly[[#This Row],[H Odds &lt;]]&lt;&gt;"",Weekly[[#This Row],[GBC_P]]=TRUE,Weekly[[#This Row],[Actual]]=FALSE),BD557-1,BD557)))</f>
        <v>59.910000000000004</v>
      </c>
      <c r="BE558" s="38">
        <f>IF(Weekly[[#This Row],[H Odds &lt;]]="",BE557,IF(AND(Weekly[[#This Row],[H Odds &lt;]]&lt;&gt;"",Weekly[[#This Row],[HGBC_P]]=TRUE,Weekly[[#This Row],[Actual]]=TRUE),BE557+Weekly[[#This Row],[H Odds &lt;]]-1,IF(AND(Weekly[[#This Row],[H Odds &lt;]]&lt;&gt;"",Weekly[[#This Row],[HGBC_P]]=TRUE,Weekly[[#This Row],[Actual]]=FALSE),BE557-1,BE557)))</f>
        <v>59.059999999999995</v>
      </c>
      <c r="BF558" s="38">
        <f>IF(Weekly[[#This Row],[H Odds &lt;]]="",BF557,IF(AND(Weekly[[#This Row],[H Odds &lt;]]&lt;&gt;"",Weekly[[#This Row],[XGB_P]]=TRUE,Weekly[[#This Row],[Actual]]=TRUE),BF557+Weekly[[#This Row],[H Odds &lt;]]-1,IF(AND(Weekly[[#This Row],[H Odds &lt;]]&lt;&gt;"",Weekly[[#This Row],[XGB_P]]=TRUE,Weekly[[#This Row],[Actual]]=FALSE),BF557-1,BF557)))</f>
        <v>66.73</v>
      </c>
      <c r="BG558" s="38">
        <f>IF(Weekly[[#This Row],[H Odds &lt;]]="",BG557,IF(AND(Weekly[[#This Row],[H Odds &lt;]]&lt;&gt;"",Weekly[[#This Row],[QDA_P]]=TRUE,Weekly[[#This Row],[Actual]]=TRUE),BG557+Weekly[[#This Row],[H Odds &lt;]]-1,IF(AND(Weekly[[#This Row],[H Odds &lt;]]&lt;&gt;"",Weekly[[#This Row],[QDA_P]]=TRUE,Weekly[[#This Row],[Actual]]=FALSE),BG557-1,BG557)))</f>
        <v>55.22999999999999</v>
      </c>
      <c r="BH558" s="38">
        <f>IF(Weekly[[#This Row],[H Odds &lt;]]="",BH557,IF(AND(Weekly[[#This Row],[H Odds &lt;]]&lt;&gt;"",Weekly[[#This Row],[KNC_P]]=TRUE,Weekly[[#This Row],[Actual]]=TRUE),BH557+Weekly[[#This Row],[H Odds &lt;]]-1,IF(AND(Weekly[[#This Row],[H Odds &lt;]]&lt;&gt;"",Weekly[[#This Row],[KNC_P]]=TRUE,Weekly[[#This Row],[Actual]]=FALSE),BH557-1,BH557)))</f>
        <v>59.099999999999994</v>
      </c>
      <c r="BI558" s="38">
        <f>IF(Weekly[[#This Row],[H Odds &lt;]]="",BI557,IF(AND(Weekly[[#This Row],[H Odds &lt;]]&lt;&gt;"",Weekly[[#This Row],[TRUES]]&gt;0,Weekly[[#This Row],[Actual]]=TRUE),BI557+Weekly[[#This Row],[H Odds &lt;]]-1,IF(AND(Weekly[[#This Row],[H Odds &lt;]]&lt;&gt;"",Weekly[[#This Row],[TRUES]]=0),BI557,BI557-1)))</f>
        <v>83.39</v>
      </c>
      <c r="BJ558" s="38">
        <f>IF(Weekly[[#This Row],[H Odds &lt;]]="",BJ557,IF(AND(Weekly[[#This Row],[H Odds &lt;]]&lt;&gt;"",Weekly[[#This Row],[Actual]]=TRUE),BJ557+Weekly[[#This Row],[H Odds &lt;]]-1,IF(AND(Weekly[[#This Row],[H Odds &lt;]]&lt;&gt;"",Weekly[[#This Row],[Actual]]=FALSE),BJ557-1,BJ557)))</f>
        <v>85.29</v>
      </c>
      <c r="BK558" s="58">
        <f>IF(AND(Weekly[[#This Row],[TRUES]]&gt;4,Weekly[[#This Row],[Actual]]=TRUE),BK557+Weekly[[#This Row],[BF H Odds]]-1,IF(AND(Weekly[[#This Row],[FALSES]]&gt;4,Weekly[[#This Row],[Actual]]=FALSE),BK557+Weekly[[#This Row],[BF V Odds]]-1,IF(AND(Weekly[[#This Row],[TRUES]]&gt;4,Weekly[[#This Row],[Actual]]=FALSE),BK557-1,IF(AND(Weekly[[#This Row],[FALSES]]&gt;4,Weekly[[#This Row],[Actual]]=TRUE),BK557-1,BK557))))</f>
        <v>6.3900000000000299</v>
      </c>
      <c r="BL558" s="58">
        <f>IF(AND(Weekly[[#This Row],[TRUES]]&gt;5,Weekly[[#This Row],[Actual]]=TRUE),BL557+Weekly[[#This Row],[BF H Odds]]-1,IF(AND(Weekly[[#This Row],[FALSES]]&gt;5,Weekly[[#This Row],[Actual]]=FALSE),BL557+Weekly[[#This Row],[BF V Odds]]-1,IF(AND(Weekly[[#This Row],[TRUES]]&gt;5,Weekly[[#This Row],[Actual]]=FALSE),BL557-1,IF(AND(Weekly[[#This Row],[FALSES]]&gt;5,Weekly[[#This Row],[Actual]]=TRUE),BL557-1,BL557))))</f>
        <v>11.22000000000002</v>
      </c>
      <c r="BM558" s="58">
        <f>IF(AND(Weekly[[#This Row],[TRUES]]&gt;6,Weekly[[#This Row],[Actual]]=TRUE),BM557+Weekly[[#This Row],[BF H Odds]]-1,IF(AND(Weekly[[#This Row],[FALSES]]&gt;6,Weekly[[#This Row],[Actual]]=FALSE),BM557+Weekly[[#This Row],[BF V Odds]]-1,IF(AND(Weekly[[#This Row],[TRUES]]&gt;6,Weekly[[#This Row],[Actual]]=FALSE),BM557-1,IF(AND(Weekly[[#This Row],[FALSES]]&gt;6,Weekly[[#This Row],[Actual]]=TRUE),BM557-1,BM557))))</f>
        <v>44.190000000000012</v>
      </c>
    </row>
    <row r="559" spans="1:65" x14ac:dyDescent="0.25">
      <c r="A559" s="34"/>
      <c r="B559" s="10">
        <v>44313</v>
      </c>
      <c r="C559" s="17" t="s">
        <v>38</v>
      </c>
      <c r="D559" s="15" t="s">
        <v>31</v>
      </c>
      <c r="E559" t="b">
        <v>1</v>
      </c>
      <c r="F559" t="b">
        <v>1</v>
      </c>
      <c r="G559" t="b">
        <v>1</v>
      </c>
      <c r="H559" t="b">
        <v>0</v>
      </c>
      <c r="I559" t="b">
        <v>1</v>
      </c>
      <c r="J559" t="b">
        <v>0</v>
      </c>
      <c r="K559" t="b">
        <v>1</v>
      </c>
      <c r="L559" t="b">
        <v>0</v>
      </c>
      <c r="M559" t="s">
        <v>101</v>
      </c>
      <c r="N559">
        <v>29.08</v>
      </c>
      <c r="O559">
        <f>IF(Weekly[[#This Row],[H/V]]="H",Weekly[[#This Row],[BF H Odds]],IF(Weekly[[#This Row],[H/V]]="V",Weekly[[#This Row],[BF V Odds]],""))</f>
        <v>6.8</v>
      </c>
      <c r="P559" t="b">
        <v>0</v>
      </c>
      <c r="Q559" t="s">
        <v>66</v>
      </c>
      <c r="R559" s="35">
        <f>IFERROR(IF(Weekly[[#This Row],[Won Bet?]]="yes",R558+(Weekly[[#This Row],[BF Odds]]*Weekly[[#This Row],[BF Stake]])-Weekly[[#This Row],[BF Stake]],R558-Weekly[[#This Row],[BF Stake]]),R558)</f>
        <v>1417.3805</v>
      </c>
      <c r="S559" s="35">
        <f>IFERROR(IF(Weekly[[#This Row],[Won Bet?]]="yes",S558+(((Weekly[[#This Row],[BF Odds]]*Weekly[[#This Row],[BF Stake]])-Weekly[[#This Row],[BF Stake]])*0.95),S558-Weekly[[#This Row],[BF Stake]]),S558)</f>
        <v>1323.7885900000003</v>
      </c>
      <c r="T559">
        <v>6.8</v>
      </c>
      <c r="U559">
        <v>1.1599999999999999</v>
      </c>
      <c r="V559" s="24">
        <f>IF(Weekly[[#This Row],[Actual]]="","",IF(AND(Weekly[[#This Row],[SVC_P]]=Weekly[[#This Row],[Actual]],Weekly[[#This Row],[SVC_P]]=TRUE),V558+Weekly[[#This Row],[BF H Odds]]-1,IF(AND(Weekly[[#This Row],[SVC_P]]=Weekly[[#This Row],[Actual]],Weekly[[#This Row],[SVC_P]]=FALSE),V558+Weekly[[#This Row],[BF V Odds]]-1,V558-1)))</f>
        <v>58.490000000000059</v>
      </c>
      <c r="W559" s="24">
        <f>IF(Weekly[[#This Row],[Actual]]="","",IF(AND(Weekly[[#This Row],[SVC_P]]=FALSE,Weekly[[#This Row],[Actual]]=TRUE),W558+Weekly[[#This Row],[BF H Odds]]-1,IF(AND(Weekly[[#This Row],[SVC_P]]=TRUE,Weekly[[#This Row],[Actual]]=FALSE,),W558+Weekly[[#This Row],[BF V Odds]]-1,W558-1)))</f>
        <v>-467.84000000000003</v>
      </c>
      <c r="X559" s="24">
        <f>IF(Weekly[[#This Row],[Actual]]="","",IF(AND(Weekly[[#This Row],[ADBC_P]]=Weekly[[#This Row],[Actual]],Weekly[[#This Row],[ADBC_P]]=TRUE),X558+Weekly[[#This Row],[BF H Odds]]-1,IF(AND(Weekly[[#This Row],[ADBC_P]]=Weekly[[#This Row],[Actual]],Weekly[[#This Row],[ADBC_P]]=FALSE),X558+Weekly[[#This Row],[BF V Odds]]-1,X558-1)))</f>
        <v>12.770000000000019</v>
      </c>
      <c r="Y559" s="24">
        <f>IF(Weekly[[#This Row],[Actual]]="","",IF(AND(Weekly[[#This Row],[ADBC_P]]=FALSE,Weekly[[#This Row],[Actual]]=TRUE),Y558+Weekly[[#This Row],[BF H Odds]]-1,IF(AND(Weekly[[#This Row],[ADBC_P]]=TRUE,Weekly[[#This Row],[Actual]]=FALSE),Y558+Weekly[[#This Row],[BF V Odds]]-1,Y558-1)))</f>
        <v>72.959999999999994</v>
      </c>
      <c r="Z559" s="24">
        <f>IF(Weekly[[#This Row],[Actual]]="","",IF(AND(Weekly[[#This Row],[RFC_P]]=Weekly[[#This Row],[Actual]],Weekly[[#This Row],[RFC_P]]=TRUE),Z558+Weekly[[#This Row],[BF H Odds]]-1,IF(AND(Weekly[[#This Row],[RFC_P]]=Weekly[[#This Row],[Actual]],Weekly[[#This Row],[RFC_P]]=FALSE),Z558+Weekly[[#This Row],[BF V Odds]]-1,Z558-1)))</f>
        <v>33.110000000000007</v>
      </c>
      <c r="AA559" s="24">
        <f>IF(Weekly[[#This Row],[Actual]]="","",IF(AND(Weekly[[#This Row],[RFC_P]]=FALSE,Weekly[[#This Row],[Actual]]=TRUE),AA558+Weekly[[#This Row],[BF H Odds]]-1,IF(AND(Weekly[[#This Row],[RFC_P]]=TRUE,Weekly[[#This Row],[Actual]]=FALSE),AA558+Weekly[[#This Row],[BF V Odds]]-1,AA558-1)))</f>
        <v>52.619999999999962</v>
      </c>
      <c r="AB559" s="24">
        <f>IF(Weekly[[#This Row],[Actual]]="","",IF(AND(Weekly[[#This Row],[GBC_P]]=Weekly[[#This Row],[Actual]],Weekly[[#This Row],[GBC_P]]=TRUE),AB558+Weekly[[#This Row],[BF H Odds]]-1,IF(AND(Weekly[[#This Row],[GBC_P]]=Weekly[[#This Row],[Actual]],Weekly[[#This Row],[GBC_P]]=FALSE),AB558+Weekly[[#This Row],[BF V Odds]]-1,AB558-1)))</f>
        <v>14.490000000000006</v>
      </c>
      <c r="AC559" s="24">
        <f>IF(Weekly[[#This Row],[Actual]]="","",IF(AND(Weekly[[#This Row],[GBC_P]]=FALSE,Weekly[[#This Row],[Actual]]=TRUE),AC558+Weekly[[#This Row],[BF H Odds]]-1,IF(AND(Weekly[[#This Row],[GBC_P]]=TRUE,Weekly[[#This Row],[Actual]]=FALSE),AC558+Weekly[[#This Row],[BF V Odds]]-1,AC558-1)))</f>
        <v>71.239999999999966</v>
      </c>
      <c r="AD559" s="24">
        <f>IF(Weekly[[#This Row],[Actual]]="","",IF(AND(Weekly[[#This Row],[HGBC_P]]=Weekly[[#This Row],[Actual]],Weekly[[#This Row],[HGBC_P]]=TRUE),AD558+Weekly[[#This Row],[BF H Odds]]-1,IF(AND(Weekly[[#This Row],[HGBC_P]]=Weekly[[#This Row],[Actual]],Weekly[[#This Row],[HGBC_P]]=FALSE),AD558+Weekly[[#This Row],[BF V Odds]]-1,AD558-1)))</f>
        <v>6.4900000000000233</v>
      </c>
      <c r="AE559" s="24">
        <f>IF(Weekly[[#This Row],[Actual]]="","",IF(AND(Weekly[[#This Row],[HGBC_P]]=FALSE,Weekly[[#This Row],[Actual]]=TRUE),AE558+Weekly[[#This Row],[BF H Odds]]-1,IF(AND(Weekly[[#This Row],[HGBC_P]]=TRUE,Weekly[[#This Row],[Actual]]=FALSE),AE558+Weekly[[#This Row],[BF V Odds]]-1,AE558-1)))</f>
        <v>79.239999999999995</v>
      </c>
      <c r="AF559" s="24">
        <f>IF(Weekly[[#This Row],[Actual]]="","",IF(AND(Weekly[[#This Row],[XGB_P]]=Weekly[[#This Row],[Actual]],Weekly[[#This Row],[XGB_P]]=TRUE),AF558+Weekly[[#This Row],[BF H Odds]]-1,IF(AND(Weekly[[#This Row],[XGB_P]]=Weekly[[#This Row],[Actual]],Weekly[[#This Row],[XGB_P]]=FALSE),AF558+Weekly[[#This Row],[BF V Odds]]-1,AF558-1)))</f>
        <v>39.180000000000021</v>
      </c>
      <c r="AG559" s="24">
        <f>IF(Weekly[[#This Row],[Actual]]="","",IF(AND(Weekly[[#This Row],[XGB_P]]=FALSE,Weekly[[#This Row],[Actual]]=TRUE),AG558+Weekly[[#This Row],[BF H Odds]]-1,IF(AND(Weekly[[#This Row],[XGB_P]]=TRUE,Weekly[[#This Row],[Actual]]=FALSE),AG558+Weekly[[#This Row],[BF V Odds]]-1,AG558-1)))</f>
        <v>46.54999999999999</v>
      </c>
      <c r="AH559" s="24">
        <f>IF(Weekly[[#This Row],[Actual]]="","",IF(AND(Weekly[[#This Row],[QDA_P]]=Weekly[[#This Row],[Actual]],Weekly[[#This Row],[QDA_P]]=TRUE),AH558+Weekly[[#This Row],[BF H Odds]]-1,IF(AND(Weekly[[#This Row],[QDA_P]]=Weekly[[#This Row],[Actual]],Weekly[[#This Row],[QDA_P]]=FALSE),AH558+Weekly[[#This Row],[BF V Odds]]-1,AH558-1)))</f>
        <v>-3.6099999999999883</v>
      </c>
      <c r="AI559" s="24">
        <f>IF(Weekly[[#This Row],[Actual]]="","",IF(AND(Weekly[[#This Row],[QDA_P]]=FALSE,Weekly[[#This Row],[Actual]]=TRUE),AI558+Weekly[[#This Row],[BF H Odds]]-1,IF(AND(Weekly[[#This Row],[QDA_P]]=TRUE,Weekly[[#This Row],[Actual]]=FALSE),AI558+Weekly[[#This Row],[BF V Odds]]-1,AI558-1)))</f>
        <v>89.339999999999989</v>
      </c>
      <c r="AJ559" s="24">
        <f>IF(Weekly[[#This Row],[Actual]]="","",IF(AND(Weekly[[#This Row],[KNC_P]]=FALSE,Weekly[[#This Row],[Actual]]=TRUE),AJ558+Weekly[[#This Row],[BF H Odds]]-1,IF(AND(Weekly[[#This Row],[KNC_P]]=TRUE,Weekly[[#This Row],[Actual]]=FALSE),AJ558+Weekly[[#This Row],[BF V Odds]]-1,AJ558-1)))</f>
        <v>64.389999999999986</v>
      </c>
      <c r="AK559" s="24">
        <f>IF(Weekly[[#This Row],[Actual]]="","",IF(AND(Weekly[[#This Row],[KNC_P]]=FALSE,Weekly[[#This Row],[Actual]]=TRUE),AK558+Weekly[[#This Row],[BF H Odds]]-1,IF(AND(Weekly[[#This Row],[KNC_P]]=TRUE,Weekly[[#This Row],[Actual]]=FALSE),AK558+Weekly[[#This Row],[BF V Odds]]-1,AK558-1)))</f>
        <v>63.289999999999978</v>
      </c>
      <c r="AL559" s="30">
        <f>IF(Weekly[[#This Row],[Actual]]="","",COUNTIF(Weekly[[#This Row],[SVC_P]:[QDA_P]],TRUE))</f>
        <v>5</v>
      </c>
      <c r="AM559" s="30">
        <f>IF(Weekly[[#This Row],[Actual]]="","",COUNTIF(Weekly[[#This Row],[SVC_P]:[QDA_P]],FALSE))</f>
        <v>2</v>
      </c>
      <c r="AN559" s="36">
        <f>IF(AND(Weekly[[#This Row],[BF V Odds]]&gt;$BO$6,Weekly[[#This Row],[BF V Odds]] &lt; $BO$7),Weekly[[#This Row],[BF V Odds]],"")</f>
        <v>6.8</v>
      </c>
      <c r="AO559" s="36" t="str">
        <f>IF(AND(Weekly[[#This Row],[BF H Odds]]&gt;$BO$6, Weekly[[#This Row],[BF H Odds]] &lt; $BO$7),Weekly[[#This Row],[BF H Odds]],"")</f>
        <v/>
      </c>
      <c r="AP559" s="37">
        <f>IF(AND(Weekly[[#This Row],[V Odds &lt;]]="",Weekly[[#This Row],[H Odds &lt;]]=""),AP558,IF(AND(Weekly[[#This Row],[H Odds &lt;]]&lt;&gt;"",Weekly[[#This Row],[SVC_P]]=TRUE,Weekly[[#This Row],[Actual]]=TRUE),AP558+Weekly[[#This Row],[H Odds &lt;]]-1,IF(AND(Weekly[[#This Row],[V Odds &lt;]]&lt;&gt;"",Weekly[[#This Row],[SVC_P]]=FALSE,Weekly[[#This Row],[Actual]]=FALSE),AP558+Weekly[[#This Row],[V Odds &lt;]]-1,IF(AND(Weekly[[#This Row],[V Odds &lt;]]&lt;&gt;"",Weekly[[#This Row],[SVC_P]]=FALSE,Weekly[[#This Row],[Actual]]=TRUE),AP558-1,IF(AND(Weekly[[#This Row],[H Odds &lt;]]&lt;&gt;"",Weekly[[#This Row],[SVC_P]]=TRUE,Weekly[[#This Row],[Actual]]=FALSE),AP558-1,AP558)))))</f>
        <v>86.430000000000021</v>
      </c>
      <c r="AQ559" s="37">
        <f>IF(AND(Weekly[[#This Row],[V Odds &lt;]]="",Weekly[[#This Row],[H Odds &lt;]]=""),AQ558,IF(AND(Weekly[[#This Row],[H Odds &lt;]]&lt;&gt;"",Weekly[[#This Row],[ADBC_P]]=TRUE,Weekly[[#This Row],[Actual]]=TRUE),AQ558+Weekly[[#This Row],[H Odds &lt;]]-1,IF(AND(Weekly[[#This Row],[V Odds &lt;]]&lt;&gt;"",Weekly[[#This Row],[ADBC_P]]=FALSE,Weekly[[#This Row],[Actual]]=FALSE),AQ558+Weekly[[#This Row],[V Odds &lt;]]-1,IF(AND(Weekly[[#This Row],[V Odds &lt;]]&lt;&gt;"",Weekly[[#This Row],[ADBC_P]]=FALSE,Weekly[[#This Row],[Actual]]=TRUE),AQ558-1,IF(AND(Weekly[[#This Row],[H Odds &lt;]]&lt;&gt;"",Weekly[[#This Row],[ADBC_P]]=TRUE,Weekly[[#This Row],[Actual]]=FALSE),AQ558-1,AQ558)))))</f>
        <v>54.08</v>
      </c>
      <c r="AR559" s="37">
        <f>IF(AND(Weekly[[#This Row],[V Odds &lt;]]="",Weekly[[#This Row],[H Odds &lt;]]=""),AR558,IF(AND(Weekly[[#This Row],[H Odds &lt;]]&lt;&gt;"",Weekly[[#This Row],[RFC_P]]=TRUE,Weekly[[#This Row],[Actual]]=TRUE),AR558+Weekly[[#This Row],[H Odds &lt;]]-1,IF(AND(Weekly[[#This Row],[V Odds &lt;]]&lt;&gt;"",Weekly[[#This Row],[RFC_P]]=FALSE,Weekly[[#This Row],[Actual]]=FALSE),AR558+Weekly[[#This Row],[V Odds &lt;]]-1,IF(AND(Weekly[[#This Row],[V Odds &lt;]]&lt;&gt;"",Weekly[[#This Row],[RFC_P]]=FALSE,Weekly[[#This Row],[Actual]]=TRUE),AR558-1,IF(AND(Weekly[[#This Row],[H Odds &lt;]]&lt;&gt;"",Weekly[[#This Row],[RFC_P]]=TRUE,Weekly[[#This Row],[Actual]]=FALSE),AR558-1,AR558)))))</f>
        <v>75.089999999999989</v>
      </c>
      <c r="AS559" s="37">
        <f>IF(AND(Weekly[[#This Row],[V Odds &lt;]]="",Weekly[[#This Row],[H Odds &lt;]]=""),AS558,IF(AND(Weekly[[#This Row],[H Odds &lt;]]&lt;&gt;"",Weekly[[#This Row],[GBC_P]]=TRUE,Weekly[[#This Row],[Actual]]=TRUE),AS558+Weekly[[#This Row],[H Odds &lt;]]-1,IF(AND(Weekly[[#This Row],[V Odds &lt;]]&lt;&gt;"",Weekly[[#This Row],[GBC_P]]=FALSE,Weekly[[#This Row],[Actual]]=FALSE),AS558+Weekly[[#This Row],[V Odds &lt;]]-1,IF(AND(Weekly[[#This Row],[V Odds &lt;]]&lt;&gt;"",Weekly[[#This Row],[GBC_P]]=FALSE,Weekly[[#This Row],[Actual]]=TRUE),AS558-1,IF(AND(Weekly[[#This Row],[H Odds &lt;]]&lt;&gt;"",Weekly[[#This Row],[GBC_P]]=TRUE,Weekly[[#This Row],[Actual]]=FALSE),AS558-1,AS558)))))</f>
        <v>70.38</v>
      </c>
      <c r="AT559" s="37">
        <f>IF(AND(Weekly[[#This Row],[V Odds &lt;]]="",Weekly[[#This Row],[H Odds &lt;]]=""),AT558,IF(AND(Weekly[[#This Row],[H Odds &lt;]]&lt;&gt;"",Weekly[[#This Row],[HGBC_P]]=TRUE,Weekly[[#This Row],[Actual]]=TRUE),AT558+Weekly[[#This Row],[H Odds &lt;]]-1,IF(AND(Weekly[[#This Row],[V Odds &lt;]]&lt;&gt;"",Weekly[[#This Row],[HGBC_P]]=FALSE,Weekly[[#This Row],[Actual]]=FALSE),AT558+Weekly[[#This Row],[V Odds &lt;]]-1,IF(AND(Weekly[[#This Row],[V Odds &lt;]]&lt;&gt;"",Weekly[[#This Row],[HGBC_P]]=FALSE,Weekly[[#This Row],[Actual]]=TRUE),AT558-1,IF(AND(Weekly[[#This Row],[H Odds &lt;]]&lt;&gt;"",Weekly[[#This Row],[HGBC_P]]=TRUE,Weekly[[#This Row],[Actual]]=FALSE),AT558-1,AT558)))))</f>
        <v>55.76</v>
      </c>
      <c r="AU559" s="37">
        <f>IF(AND(Weekly[[#This Row],[V Odds &lt;]]="",Weekly[[#This Row],[H Odds &lt;]]=""),AU558,IF(AND(Weekly[[#This Row],[H Odds &lt;]]&lt;&gt;"",Weekly[[#This Row],[XGB_P]]=TRUE,Weekly[[#This Row],[Actual]]=TRUE),AU558+Weekly[[#This Row],[H Odds &lt;]]-1,IF(AND(Weekly[[#This Row],[V Odds &lt;]]&lt;&gt;"",Weekly[[#This Row],[XGB_P]]=FALSE,Weekly[[#This Row],[Actual]]=FALSE),AU558+Weekly[[#This Row],[V Odds &lt;]]-1,IF(AND(Weekly[[#This Row],[V Odds &lt;]]&lt;&gt;"",Weekly[[#This Row],[XGB_P]]=FALSE,Weekly[[#This Row],[Actual]]=TRUE),AU558-1,IF(AND(Weekly[[#This Row],[H Odds &lt;]]&lt;&gt;"",Weekly[[#This Row],[XGB_P]]=TRUE,Weekly[[#This Row],[Actual]]=FALSE),AU558-1,AU558)))))</f>
        <v>76.210000000000008</v>
      </c>
      <c r="AV559" s="37">
        <f>IF(AND(Weekly[[#This Row],[V Odds &lt;]]="",Weekly[[#This Row],[H Odds &lt;]]=""),AV558,IF(AND(Weekly[[#This Row],[H Odds &lt;]]&lt;&gt;"",Weekly[[#This Row],[QDA_P]]=TRUE,Weekly[[#This Row],[Actual]]=TRUE),AV558+Weekly[[#This Row],[H Odds &lt;]]-1,IF(AND(Weekly[[#This Row],[V Odds &lt;]]&lt;&gt;"",Weekly[[#This Row],[QDA_P]]=FALSE,Weekly[[#This Row],[Actual]]=FALSE),AV558+Weekly[[#This Row],[V Odds &lt;]]-1,IF(AND(Weekly[[#This Row],[V Odds &lt;]]&lt;&gt;"",Weekly[[#This Row],[QDA_P]]=FALSE,Weekly[[#This Row],[Actual]]=TRUE),AV558-1,IF(AND(Weekly[[#This Row],[H Odds &lt;]]&lt;&gt;"",Weekly[[#This Row],[QDA_P]]=TRUE,Weekly[[#This Row],[Actual]]=FALSE),AV558-1,AV558)))))</f>
        <v>66.099999999999994</v>
      </c>
      <c r="AW559" s="37">
        <f>IF(AND(Weekly[[#This Row],[H Odds &lt;]]="",Weekly[[#This Row],[V Odds &lt;]]=""),AW558,IF(AND(Weekly[[#This Row],[KNC_P]]=Weekly[[#This Row],[Actual]],Weekly[[#This Row],[KNC_P]]=TRUE),AW558+Weekly[[#This Row],[BF H Odds]]-1,IF(AND(Weekly[[#This Row],[KNC_P]]=Weekly[[#This Row],[Actual]],Weekly[[#This Row],[KNC_P]]=FALSE),AW558+Weekly[[#This Row],[BF V Odds]]-1,AW558-1)))</f>
        <v>58.70000000000001</v>
      </c>
      <c r="AX559" s="37">
        <f>IF(AND(Weekly[[#This Row],[V Odds &lt;]]="",Weekly[[#This Row],[H Odds &lt;]]=""),AX558,IF(AND(Weekly[[#This Row],[V Odds &lt;]]&lt;&gt;"",Weekly[[#This Row],[FALSES]]&gt;0,Weekly[[#This Row],[Actual]]=FALSE),AX558+Weekly[[#This Row],[V Odds &lt;]]-1,IF(AND(Weekly[[#This Row],[H Odds &lt;]]&lt;&gt;"",Weekly[[#This Row],[TRUES]]&gt;0,Weekly[[#This Row],[Actual]]=TRUE),AX558+Weekly[[#This Row],[H Odds &lt;]]-1,IF(AND(Weekly[[#This Row],[V Odds &lt;]]&lt;&gt;"",Weekly[[#This Row],[FALSES]]=0),AX558,IF(AND(Weekly[[#This Row],[H Odds &lt;]]&lt;&gt;"",Weekly[[#This Row],[TRUES]]=0),AX558,AX558-1)))))</f>
        <v>116.09999999999997</v>
      </c>
      <c r="AY559" s="37">
        <f>IF(AND(Weekly[[#This Row],[V Odds &lt;]]="",Weekly[[#This Row],[H Odds &lt;]]=""),AY558,IF(AND(Weekly[[#This Row],[V Odds &lt;]]&lt;&gt;"",Weekly[[#This Row],[FALSES]]&gt;0,Weekly[[#This Row],[Actual]]=FALSE),AY558+((Weekly[[#This Row],[V Odds &lt;]]-1)*0.92),IF(AND(Weekly[[#This Row],[H Odds &lt;]]&lt;&gt;"",Weekly[[#This Row],[TRUES]]&gt;0,Weekly[[#This Row],[Actual]]=TRUE),AY558+((Weekly[[#This Row],[H Odds &lt;]]-1)*0.92),IF(AND(Weekly[[#This Row],[V Odds &lt;]]&lt;&gt;"",Weekly[[#This Row],[FALSES]]=0),AY558,IF(AND(Weekly[[#This Row],[H Odds &lt;]]&lt;&gt;"",Weekly[[#This Row],[TRUES]]=0),AY558,AY558-1)))))</f>
        <v>103.37200000000001</v>
      </c>
      <c r="AZ559" s="37">
        <f>IF(AND(Weekly[[#This Row],[V Odds &lt;]]="",Weekly[[#This Row],[H Odds &lt;]]=""),AZ558,IF(AND(Weekly[[#This Row],[V Odds &lt;]]&lt;&gt;"",Weekly[[#This Row],[Actual]]=FALSE),AZ558+Weekly[[#This Row],[V Odds &lt;]]-1,IF(AND(Weekly[[#This Row],[H Odds &lt;]]&lt;&gt;"",Weekly[[#This Row],[Actual]]=TRUE),AZ558+Weekly[[#This Row],[H Odds &lt;]]-1,AZ558-1)))</f>
        <v>106.56999999999998</v>
      </c>
      <c r="BA559" s="38">
        <f>IF(Weekly[[#This Row],[H Odds &lt;]]="",BA558,IF(AND(Weekly[[#This Row],[H Odds &lt;]]&lt;&gt;"",Weekly[[#This Row],[SVC_P]]=TRUE,Weekly[[#This Row],[Actual]]=TRUE),BA558+Weekly[[#This Row],[H Odds &lt;]]-1,IF(AND(Weekly[[#This Row],[H Odds &lt;]]&lt;&gt;"",Weekly[[#This Row],[SVC_P]]=TRUE,Weekly[[#This Row],[Actual]]=FALSE),BA558-1,BA558)))</f>
        <v>85.39</v>
      </c>
      <c r="BB559" s="38">
        <f>IF(Weekly[[#This Row],[H Odds &lt;]]="",BB558,IF(AND(Weekly[[#This Row],[H Odds &lt;]]&lt;&gt;"",Weekly[[#This Row],[ADBC_P]]=TRUE,Weekly[[#This Row],[Actual]]=TRUE),BB558+Weekly[[#This Row],[H Odds &lt;]]-1,IF(AND(Weekly[[#This Row],[H Odds &lt;]]&lt;&gt;"",Weekly[[#This Row],[ADBC_P]]=TRUE,Weekly[[#This Row],[Actual]]=FALSE),BB558-1,BB558)))</f>
        <v>55.16</v>
      </c>
      <c r="BC559" s="38">
        <f>IF(Weekly[[#This Row],[H Odds &lt;]]="",BC558,IF(AND(Weekly[[#This Row],[H Odds &lt;]]&lt;&gt;"",Weekly[[#This Row],[RFC_P]]=TRUE,Weekly[[#This Row],[Actual]]=TRUE),BC558+Weekly[[#This Row],[H Odds &lt;]]-1,IF(AND(Weekly[[#This Row],[H Odds &lt;]]&lt;&gt;"",Weekly[[#This Row],[RFC_P]]=TRUE,Weekly[[#This Row],[Actual]]=FALSE),BC558-1,BC558)))</f>
        <v>56.759999999999991</v>
      </c>
      <c r="BD559" s="38">
        <f>IF(Weekly[[#This Row],[H Odds &lt;]]="",BD558,IF(AND(Weekly[[#This Row],[H Odds &lt;]]&lt;&gt;"",Weekly[[#This Row],[GBC_P]]=TRUE,Weekly[[#This Row],[Actual]]=TRUE),BD558+Weekly[[#This Row],[H Odds &lt;]]-1,IF(AND(Weekly[[#This Row],[H Odds &lt;]]&lt;&gt;"",Weekly[[#This Row],[GBC_P]]=TRUE,Weekly[[#This Row],[Actual]]=FALSE),BD558-1,BD558)))</f>
        <v>59.910000000000004</v>
      </c>
      <c r="BE559" s="38">
        <f>IF(Weekly[[#This Row],[H Odds &lt;]]="",BE558,IF(AND(Weekly[[#This Row],[H Odds &lt;]]&lt;&gt;"",Weekly[[#This Row],[HGBC_P]]=TRUE,Weekly[[#This Row],[Actual]]=TRUE),BE558+Weekly[[#This Row],[H Odds &lt;]]-1,IF(AND(Weekly[[#This Row],[H Odds &lt;]]&lt;&gt;"",Weekly[[#This Row],[HGBC_P]]=TRUE,Weekly[[#This Row],[Actual]]=FALSE),BE558-1,BE558)))</f>
        <v>59.059999999999995</v>
      </c>
      <c r="BF559" s="38">
        <f>IF(Weekly[[#This Row],[H Odds &lt;]]="",BF558,IF(AND(Weekly[[#This Row],[H Odds &lt;]]&lt;&gt;"",Weekly[[#This Row],[XGB_P]]=TRUE,Weekly[[#This Row],[Actual]]=TRUE),BF558+Weekly[[#This Row],[H Odds &lt;]]-1,IF(AND(Weekly[[#This Row],[H Odds &lt;]]&lt;&gt;"",Weekly[[#This Row],[XGB_P]]=TRUE,Weekly[[#This Row],[Actual]]=FALSE),BF558-1,BF558)))</f>
        <v>66.73</v>
      </c>
      <c r="BG559" s="38">
        <f>IF(Weekly[[#This Row],[H Odds &lt;]]="",BG558,IF(AND(Weekly[[#This Row],[H Odds &lt;]]&lt;&gt;"",Weekly[[#This Row],[QDA_P]]=TRUE,Weekly[[#This Row],[Actual]]=TRUE),BG558+Weekly[[#This Row],[H Odds &lt;]]-1,IF(AND(Weekly[[#This Row],[H Odds &lt;]]&lt;&gt;"",Weekly[[#This Row],[QDA_P]]=TRUE,Weekly[[#This Row],[Actual]]=FALSE),BG558-1,BG558)))</f>
        <v>55.22999999999999</v>
      </c>
      <c r="BH559" s="38">
        <f>IF(Weekly[[#This Row],[H Odds &lt;]]="",BH558,IF(AND(Weekly[[#This Row],[H Odds &lt;]]&lt;&gt;"",Weekly[[#This Row],[KNC_P]]=TRUE,Weekly[[#This Row],[Actual]]=TRUE),BH558+Weekly[[#This Row],[H Odds &lt;]]-1,IF(AND(Weekly[[#This Row],[H Odds &lt;]]&lt;&gt;"",Weekly[[#This Row],[KNC_P]]=TRUE,Weekly[[#This Row],[Actual]]=FALSE),BH558-1,BH558)))</f>
        <v>59.099999999999994</v>
      </c>
      <c r="BI559" s="38">
        <f>IF(Weekly[[#This Row],[H Odds &lt;]]="",BI558,IF(AND(Weekly[[#This Row],[H Odds &lt;]]&lt;&gt;"",Weekly[[#This Row],[TRUES]]&gt;0,Weekly[[#This Row],[Actual]]=TRUE),BI558+Weekly[[#This Row],[H Odds &lt;]]-1,IF(AND(Weekly[[#This Row],[H Odds &lt;]]&lt;&gt;"",Weekly[[#This Row],[TRUES]]=0),BI558,BI558-1)))</f>
        <v>83.39</v>
      </c>
      <c r="BJ559" s="38">
        <f>IF(Weekly[[#This Row],[H Odds &lt;]]="",BJ558,IF(AND(Weekly[[#This Row],[H Odds &lt;]]&lt;&gt;"",Weekly[[#This Row],[Actual]]=TRUE),BJ558+Weekly[[#This Row],[H Odds &lt;]]-1,IF(AND(Weekly[[#This Row],[H Odds &lt;]]&lt;&gt;"",Weekly[[#This Row],[Actual]]=FALSE),BJ558-1,BJ558)))</f>
        <v>85.29</v>
      </c>
      <c r="BK559" s="58">
        <f>IF(AND(Weekly[[#This Row],[TRUES]]&gt;4,Weekly[[#This Row],[Actual]]=TRUE),BK558+Weekly[[#This Row],[BF H Odds]]-1,IF(AND(Weekly[[#This Row],[FALSES]]&gt;4,Weekly[[#This Row],[Actual]]=FALSE),BK558+Weekly[[#This Row],[BF V Odds]]-1,IF(AND(Weekly[[#This Row],[TRUES]]&gt;4,Weekly[[#This Row],[Actual]]=FALSE),BK558-1,IF(AND(Weekly[[#This Row],[FALSES]]&gt;4,Weekly[[#This Row],[Actual]]=TRUE),BK558-1,BK558))))</f>
        <v>5.3900000000000299</v>
      </c>
      <c r="BL559" s="58">
        <f>IF(AND(Weekly[[#This Row],[TRUES]]&gt;5,Weekly[[#This Row],[Actual]]=TRUE),BL558+Weekly[[#This Row],[BF H Odds]]-1,IF(AND(Weekly[[#This Row],[FALSES]]&gt;5,Weekly[[#This Row],[Actual]]=FALSE),BL558+Weekly[[#This Row],[BF V Odds]]-1,IF(AND(Weekly[[#This Row],[TRUES]]&gt;5,Weekly[[#This Row],[Actual]]=FALSE),BL558-1,IF(AND(Weekly[[#This Row],[FALSES]]&gt;5,Weekly[[#This Row],[Actual]]=TRUE),BL558-1,BL558))))</f>
        <v>11.22000000000002</v>
      </c>
      <c r="BM559" s="58">
        <f>IF(AND(Weekly[[#This Row],[TRUES]]&gt;6,Weekly[[#This Row],[Actual]]=TRUE),BM558+Weekly[[#This Row],[BF H Odds]]-1,IF(AND(Weekly[[#This Row],[FALSES]]&gt;6,Weekly[[#This Row],[Actual]]=FALSE),BM558+Weekly[[#This Row],[BF V Odds]]-1,IF(AND(Weekly[[#This Row],[TRUES]]&gt;6,Weekly[[#This Row],[Actual]]=FALSE),BM558-1,IF(AND(Weekly[[#This Row],[FALSES]]&gt;6,Weekly[[#This Row],[Actual]]=TRUE),BM558-1,BM558))))</f>
        <v>44.190000000000012</v>
      </c>
    </row>
    <row r="560" spans="1:65" x14ac:dyDescent="0.25">
      <c r="A560" s="34"/>
      <c r="B560" s="10">
        <v>44313</v>
      </c>
      <c r="C560" s="17" t="s">
        <v>11</v>
      </c>
      <c r="D560" s="15" t="s">
        <v>27</v>
      </c>
      <c r="E560" t="b">
        <v>1</v>
      </c>
      <c r="F560" t="b">
        <v>1</v>
      </c>
      <c r="G560" t="b">
        <v>1</v>
      </c>
      <c r="H560" t="b">
        <v>1</v>
      </c>
      <c r="I560" t="b">
        <v>1</v>
      </c>
      <c r="J560" t="b">
        <v>0</v>
      </c>
      <c r="K560" t="b">
        <v>1</v>
      </c>
      <c r="L560" t="b">
        <v>0</v>
      </c>
      <c r="M560" t="s">
        <v>100</v>
      </c>
      <c r="N560">
        <v>29.08</v>
      </c>
      <c r="O560">
        <f>IF(Weekly[[#This Row],[H/V]]="H",Weekly[[#This Row],[BF H Odds]],IF(Weekly[[#This Row],[H/V]]="V",Weekly[[#This Row],[BF V Odds]],""))</f>
        <v>4.5999999999999996</v>
      </c>
      <c r="P560" t="b">
        <v>0</v>
      </c>
      <c r="Q560" t="s">
        <v>76</v>
      </c>
      <c r="R560" s="35">
        <f>IFERROR(IF(Weekly[[#This Row],[Won Bet?]]="yes",R559+(Weekly[[#This Row],[BF Odds]]*Weekly[[#This Row],[BF Stake]])-Weekly[[#This Row],[BF Stake]],R559-Weekly[[#This Row],[BF Stake]]),R559)</f>
        <v>1388.3005000000001</v>
      </c>
      <c r="S560" s="35">
        <f>IFERROR(IF(Weekly[[#This Row],[Won Bet?]]="yes",S559+(((Weekly[[#This Row],[BF Odds]]*Weekly[[#This Row],[BF Stake]])-Weekly[[#This Row],[BF Stake]])*0.95),S559-Weekly[[#This Row],[BF Stake]]),S559)</f>
        <v>1294.7085900000004</v>
      </c>
      <c r="T560">
        <v>1.27</v>
      </c>
      <c r="U560">
        <v>4.5999999999999996</v>
      </c>
      <c r="V560" s="24">
        <f>IF(Weekly[[#This Row],[Actual]]="","",IF(AND(Weekly[[#This Row],[SVC_P]]=Weekly[[#This Row],[Actual]],Weekly[[#This Row],[SVC_P]]=TRUE),V559+Weekly[[#This Row],[BF H Odds]]-1,IF(AND(Weekly[[#This Row],[SVC_P]]=Weekly[[#This Row],[Actual]],Weekly[[#This Row],[SVC_P]]=FALSE),V559+Weekly[[#This Row],[BF V Odds]]-1,V559-1)))</f>
        <v>57.490000000000059</v>
      </c>
      <c r="W560" s="24">
        <f>IF(Weekly[[#This Row],[Actual]]="","",IF(AND(Weekly[[#This Row],[SVC_P]]=FALSE,Weekly[[#This Row],[Actual]]=TRUE),W559+Weekly[[#This Row],[BF H Odds]]-1,IF(AND(Weekly[[#This Row],[SVC_P]]=TRUE,Weekly[[#This Row],[Actual]]=FALSE,),W559+Weekly[[#This Row],[BF V Odds]]-1,W559-1)))</f>
        <v>-468.84000000000003</v>
      </c>
      <c r="X560" s="24">
        <f>IF(Weekly[[#This Row],[Actual]]="","",IF(AND(Weekly[[#This Row],[ADBC_P]]=Weekly[[#This Row],[Actual]],Weekly[[#This Row],[ADBC_P]]=TRUE),X559+Weekly[[#This Row],[BF H Odds]]-1,IF(AND(Weekly[[#This Row],[ADBC_P]]=Weekly[[#This Row],[Actual]],Weekly[[#This Row],[ADBC_P]]=FALSE),X559+Weekly[[#This Row],[BF V Odds]]-1,X559-1)))</f>
        <v>11.770000000000019</v>
      </c>
      <c r="Y560" s="24">
        <f>IF(Weekly[[#This Row],[Actual]]="","",IF(AND(Weekly[[#This Row],[ADBC_P]]=FALSE,Weekly[[#This Row],[Actual]]=TRUE),Y559+Weekly[[#This Row],[BF H Odds]]-1,IF(AND(Weekly[[#This Row],[ADBC_P]]=TRUE,Weekly[[#This Row],[Actual]]=FALSE),Y559+Weekly[[#This Row],[BF V Odds]]-1,Y559-1)))</f>
        <v>73.22999999999999</v>
      </c>
      <c r="Z560" s="24">
        <f>IF(Weekly[[#This Row],[Actual]]="","",IF(AND(Weekly[[#This Row],[RFC_P]]=Weekly[[#This Row],[Actual]],Weekly[[#This Row],[RFC_P]]=TRUE),Z559+Weekly[[#This Row],[BF H Odds]]-1,IF(AND(Weekly[[#This Row],[RFC_P]]=Weekly[[#This Row],[Actual]],Weekly[[#This Row],[RFC_P]]=FALSE),Z559+Weekly[[#This Row],[BF V Odds]]-1,Z559-1)))</f>
        <v>32.110000000000007</v>
      </c>
      <c r="AA560" s="24">
        <f>IF(Weekly[[#This Row],[Actual]]="","",IF(AND(Weekly[[#This Row],[RFC_P]]=FALSE,Weekly[[#This Row],[Actual]]=TRUE),AA559+Weekly[[#This Row],[BF H Odds]]-1,IF(AND(Weekly[[#This Row],[RFC_P]]=TRUE,Weekly[[#This Row],[Actual]]=FALSE),AA559+Weekly[[#This Row],[BF V Odds]]-1,AA559-1)))</f>
        <v>52.889999999999965</v>
      </c>
      <c r="AB560" s="24">
        <f>IF(Weekly[[#This Row],[Actual]]="","",IF(AND(Weekly[[#This Row],[GBC_P]]=Weekly[[#This Row],[Actual]],Weekly[[#This Row],[GBC_P]]=TRUE),AB559+Weekly[[#This Row],[BF H Odds]]-1,IF(AND(Weekly[[#This Row],[GBC_P]]=Weekly[[#This Row],[Actual]],Weekly[[#This Row],[GBC_P]]=FALSE),AB559+Weekly[[#This Row],[BF V Odds]]-1,AB559-1)))</f>
        <v>13.490000000000006</v>
      </c>
      <c r="AC560" s="24">
        <f>IF(Weekly[[#This Row],[Actual]]="","",IF(AND(Weekly[[#This Row],[GBC_P]]=FALSE,Weekly[[#This Row],[Actual]]=TRUE),AC559+Weekly[[#This Row],[BF H Odds]]-1,IF(AND(Weekly[[#This Row],[GBC_P]]=TRUE,Weekly[[#This Row],[Actual]]=FALSE),AC559+Weekly[[#This Row],[BF V Odds]]-1,AC559-1)))</f>
        <v>71.509999999999962</v>
      </c>
      <c r="AD560" s="24">
        <f>IF(Weekly[[#This Row],[Actual]]="","",IF(AND(Weekly[[#This Row],[HGBC_P]]=Weekly[[#This Row],[Actual]],Weekly[[#This Row],[HGBC_P]]=TRUE),AD559+Weekly[[#This Row],[BF H Odds]]-1,IF(AND(Weekly[[#This Row],[HGBC_P]]=Weekly[[#This Row],[Actual]],Weekly[[#This Row],[HGBC_P]]=FALSE),AD559+Weekly[[#This Row],[BF V Odds]]-1,AD559-1)))</f>
        <v>5.4900000000000233</v>
      </c>
      <c r="AE560" s="24">
        <f>IF(Weekly[[#This Row],[Actual]]="","",IF(AND(Weekly[[#This Row],[HGBC_P]]=FALSE,Weekly[[#This Row],[Actual]]=TRUE),AE559+Weekly[[#This Row],[BF H Odds]]-1,IF(AND(Weekly[[#This Row],[HGBC_P]]=TRUE,Weekly[[#This Row],[Actual]]=FALSE),AE559+Weekly[[#This Row],[BF V Odds]]-1,AE559-1)))</f>
        <v>79.509999999999991</v>
      </c>
      <c r="AF560" s="24">
        <f>IF(Weekly[[#This Row],[Actual]]="","",IF(AND(Weekly[[#This Row],[XGB_P]]=Weekly[[#This Row],[Actual]],Weekly[[#This Row],[XGB_P]]=TRUE),AF559+Weekly[[#This Row],[BF H Odds]]-1,IF(AND(Weekly[[#This Row],[XGB_P]]=Weekly[[#This Row],[Actual]],Weekly[[#This Row],[XGB_P]]=FALSE),AF559+Weekly[[#This Row],[BF V Odds]]-1,AF559-1)))</f>
        <v>39.450000000000024</v>
      </c>
      <c r="AG560" s="24">
        <f>IF(Weekly[[#This Row],[Actual]]="","",IF(AND(Weekly[[#This Row],[XGB_P]]=FALSE,Weekly[[#This Row],[Actual]]=TRUE),AG559+Weekly[[#This Row],[BF H Odds]]-1,IF(AND(Weekly[[#This Row],[XGB_P]]=TRUE,Weekly[[#This Row],[Actual]]=FALSE),AG559+Weekly[[#This Row],[BF V Odds]]-1,AG559-1)))</f>
        <v>45.54999999999999</v>
      </c>
      <c r="AH560" s="24">
        <f>IF(Weekly[[#This Row],[Actual]]="","",IF(AND(Weekly[[#This Row],[QDA_P]]=Weekly[[#This Row],[Actual]],Weekly[[#This Row],[QDA_P]]=TRUE),AH559+Weekly[[#This Row],[BF H Odds]]-1,IF(AND(Weekly[[#This Row],[QDA_P]]=Weekly[[#This Row],[Actual]],Weekly[[#This Row],[QDA_P]]=FALSE),AH559+Weekly[[#This Row],[BF V Odds]]-1,AH559-1)))</f>
        <v>-4.6099999999999888</v>
      </c>
      <c r="AI560" s="24">
        <f>IF(Weekly[[#This Row],[Actual]]="","",IF(AND(Weekly[[#This Row],[QDA_P]]=FALSE,Weekly[[#This Row],[Actual]]=TRUE),AI559+Weekly[[#This Row],[BF H Odds]]-1,IF(AND(Weekly[[#This Row],[QDA_P]]=TRUE,Weekly[[#This Row],[Actual]]=FALSE),AI559+Weekly[[#This Row],[BF V Odds]]-1,AI559-1)))</f>
        <v>89.609999999999985</v>
      </c>
      <c r="AJ560" s="24">
        <f>IF(Weekly[[#This Row],[Actual]]="","",IF(AND(Weekly[[#This Row],[KNC_P]]=FALSE,Weekly[[#This Row],[Actual]]=TRUE),AJ559+Weekly[[#This Row],[BF H Odds]]-1,IF(AND(Weekly[[#This Row],[KNC_P]]=TRUE,Weekly[[#This Row],[Actual]]=FALSE),AJ559+Weekly[[#This Row],[BF V Odds]]-1,AJ559-1)))</f>
        <v>63.389999999999986</v>
      </c>
      <c r="AK560" s="24">
        <f>IF(Weekly[[#This Row],[Actual]]="","",IF(AND(Weekly[[#This Row],[KNC_P]]=FALSE,Weekly[[#This Row],[Actual]]=TRUE),AK559+Weekly[[#This Row],[BF H Odds]]-1,IF(AND(Weekly[[#This Row],[KNC_P]]=TRUE,Weekly[[#This Row],[Actual]]=FALSE),AK559+Weekly[[#This Row],[BF V Odds]]-1,AK559-1)))</f>
        <v>62.289999999999978</v>
      </c>
      <c r="AL560" s="30">
        <f>IF(Weekly[[#This Row],[Actual]]="","",COUNTIF(Weekly[[#This Row],[SVC_P]:[QDA_P]],TRUE))</f>
        <v>6</v>
      </c>
      <c r="AM560" s="30">
        <f>IF(Weekly[[#This Row],[Actual]]="","",COUNTIF(Weekly[[#This Row],[SVC_P]:[QDA_P]],FALSE))</f>
        <v>1</v>
      </c>
      <c r="AN560" s="36" t="str">
        <f>IF(AND(Weekly[[#This Row],[BF V Odds]]&gt;$BO$6,Weekly[[#This Row],[BF V Odds]] &lt; $BO$7),Weekly[[#This Row],[BF V Odds]],"")</f>
        <v/>
      </c>
      <c r="AO560" s="36">
        <f>IF(AND(Weekly[[#This Row],[BF H Odds]]&gt;$BO$6, Weekly[[#This Row],[BF H Odds]] &lt; $BO$7),Weekly[[#This Row],[BF H Odds]],"")</f>
        <v>4.5999999999999996</v>
      </c>
      <c r="AP560" s="37">
        <f>IF(AND(Weekly[[#This Row],[V Odds &lt;]]="",Weekly[[#This Row],[H Odds &lt;]]=""),AP559,IF(AND(Weekly[[#This Row],[H Odds &lt;]]&lt;&gt;"",Weekly[[#This Row],[SVC_P]]=TRUE,Weekly[[#This Row],[Actual]]=TRUE),AP559+Weekly[[#This Row],[H Odds &lt;]]-1,IF(AND(Weekly[[#This Row],[V Odds &lt;]]&lt;&gt;"",Weekly[[#This Row],[SVC_P]]=FALSE,Weekly[[#This Row],[Actual]]=FALSE),AP559+Weekly[[#This Row],[V Odds &lt;]]-1,IF(AND(Weekly[[#This Row],[V Odds &lt;]]&lt;&gt;"",Weekly[[#This Row],[SVC_P]]=FALSE,Weekly[[#This Row],[Actual]]=TRUE),AP559-1,IF(AND(Weekly[[#This Row],[H Odds &lt;]]&lt;&gt;"",Weekly[[#This Row],[SVC_P]]=TRUE,Weekly[[#This Row],[Actual]]=FALSE),AP559-1,AP559)))))</f>
        <v>85.430000000000021</v>
      </c>
      <c r="AQ560" s="37">
        <f>IF(AND(Weekly[[#This Row],[V Odds &lt;]]="",Weekly[[#This Row],[H Odds &lt;]]=""),AQ559,IF(AND(Weekly[[#This Row],[H Odds &lt;]]&lt;&gt;"",Weekly[[#This Row],[ADBC_P]]=TRUE,Weekly[[#This Row],[Actual]]=TRUE),AQ559+Weekly[[#This Row],[H Odds &lt;]]-1,IF(AND(Weekly[[#This Row],[V Odds &lt;]]&lt;&gt;"",Weekly[[#This Row],[ADBC_P]]=FALSE,Weekly[[#This Row],[Actual]]=FALSE),AQ559+Weekly[[#This Row],[V Odds &lt;]]-1,IF(AND(Weekly[[#This Row],[V Odds &lt;]]&lt;&gt;"",Weekly[[#This Row],[ADBC_P]]=FALSE,Weekly[[#This Row],[Actual]]=TRUE),AQ559-1,IF(AND(Weekly[[#This Row],[H Odds &lt;]]&lt;&gt;"",Weekly[[#This Row],[ADBC_P]]=TRUE,Weekly[[#This Row],[Actual]]=FALSE),AQ559-1,AQ559)))))</f>
        <v>53.08</v>
      </c>
      <c r="AR560" s="37">
        <f>IF(AND(Weekly[[#This Row],[V Odds &lt;]]="",Weekly[[#This Row],[H Odds &lt;]]=""),AR559,IF(AND(Weekly[[#This Row],[H Odds &lt;]]&lt;&gt;"",Weekly[[#This Row],[RFC_P]]=TRUE,Weekly[[#This Row],[Actual]]=TRUE),AR559+Weekly[[#This Row],[H Odds &lt;]]-1,IF(AND(Weekly[[#This Row],[V Odds &lt;]]&lt;&gt;"",Weekly[[#This Row],[RFC_P]]=FALSE,Weekly[[#This Row],[Actual]]=FALSE),AR559+Weekly[[#This Row],[V Odds &lt;]]-1,IF(AND(Weekly[[#This Row],[V Odds &lt;]]&lt;&gt;"",Weekly[[#This Row],[RFC_P]]=FALSE,Weekly[[#This Row],[Actual]]=TRUE),AR559-1,IF(AND(Weekly[[#This Row],[H Odds &lt;]]&lt;&gt;"",Weekly[[#This Row],[RFC_P]]=TRUE,Weekly[[#This Row],[Actual]]=FALSE),AR559-1,AR559)))))</f>
        <v>74.089999999999989</v>
      </c>
      <c r="AS560" s="37">
        <f>IF(AND(Weekly[[#This Row],[V Odds &lt;]]="",Weekly[[#This Row],[H Odds &lt;]]=""),AS559,IF(AND(Weekly[[#This Row],[H Odds &lt;]]&lt;&gt;"",Weekly[[#This Row],[GBC_P]]=TRUE,Weekly[[#This Row],[Actual]]=TRUE),AS559+Weekly[[#This Row],[H Odds &lt;]]-1,IF(AND(Weekly[[#This Row],[V Odds &lt;]]&lt;&gt;"",Weekly[[#This Row],[GBC_P]]=FALSE,Weekly[[#This Row],[Actual]]=FALSE),AS559+Weekly[[#This Row],[V Odds &lt;]]-1,IF(AND(Weekly[[#This Row],[V Odds &lt;]]&lt;&gt;"",Weekly[[#This Row],[GBC_P]]=FALSE,Weekly[[#This Row],[Actual]]=TRUE),AS559-1,IF(AND(Weekly[[#This Row],[H Odds &lt;]]&lt;&gt;"",Weekly[[#This Row],[GBC_P]]=TRUE,Weekly[[#This Row],[Actual]]=FALSE),AS559-1,AS559)))))</f>
        <v>69.38</v>
      </c>
      <c r="AT560" s="37">
        <f>IF(AND(Weekly[[#This Row],[V Odds &lt;]]="",Weekly[[#This Row],[H Odds &lt;]]=""),AT559,IF(AND(Weekly[[#This Row],[H Odds &lt;]]&lt;&gt;"",Weekly[[#This Row],[HGBC_P]]=TRUE,Weekly[[#This Row],[Actual]]=TRUE),AT559+Weekly[[#This Row],[H Odds &lt;]]-1,IF(AND(Weekly[[#This Row],[V Odds &lt;]]&lt;&gt;"",Weekly[[#This Row],[HGBC_P]]=FALSE,Weekly[[#This Row],[Actual]]=FALSE),AT559+Weekly[[#This Row],[V Odds &lt;]]-1,IF(AND(Weekly[[#This Row],[V Odds &lt;]]&lt;&gt;"",Weekly[[#This Row],[HGBC_P]]=FALSE,Weekly[[#This Row],[Actual]]=TRUE),AT559-1,IF(AND(Weekly[[#This Row],[H Odds &lt;]]&lt;&gt;"",Weekly[[#This Row],[HGBC_P]]=TRUE,Weekly[[#This Row],[Actual]]=FALSE),AT559-1,AT559)))))</f>
        <v>54.76</v>
      </c>
      <c r="AU560" s="37">
        <f>IF(AND(Weekly[[#This Row],[V Odds &lt;]]="",Weekly[[#This Row],[H Odds &lt;]]=""),AU559,IF(AND(Weekly[[#This Row],[H Odds &lt;]]&lt;&gt;"",Weekly[[#This Row],[XGB_P]]=TRUE,Weekly[[#This Row],[Actual]]=TRUE),AU559+Weekly[[#This Row],[H Odds &lt;]]-1,IF(AND(Weekly[[#This Row],[V Odds &lt;]]&lt;&gt;"",Weekly[[#This Row],[XGB_P]]=FALSE,Weekly[[#This Row],[Actual]]=FALSE),AU559+Weekly[[#This Row],[V Odds &lt;]]-1,IF(AND(Weekly[[#This Row],[V Odds &lt;]]&lt;&gt;"",Weekly[[#This Row],[XGB_P]]=FALSE,Weekly[[#This Row],[Actual]]=TRUE),AU559-1,IF(AND(Weekly[[#This Row],[H Odds &lt;]]&lt;&gt;"",Weekly[[#This Row],[XGB_P]]=TRUE,Weekly[[#This Row],[Actual]]=FALSE),AU559-1,AU559)))))</f>
        <v>76.210000000000008</v>
      </c>
      <c r="AV560" s="37">
        <f>IF(AND(Weekly[[#This Row],[V Odds &lt;]]="",Weekly[[#This Row],[H Odds &lt;]]=""),AV559,IF(AND(Weekly[[#This Row],[H Odds &lt;]]&lt;&gt;"",Weekly[[#This Row],[QDA_P]]=TRUE,Weekly[[#This Row],[Actual]]=TRUE),AV559+Weekly[[#This Row],[H Odds &lt;]]-1,IF(AND(Weekly[[#This Row],[V Odds &lt;]]&lt;&gt;"",Weekly[[#This Row],[QDA_P]]=FALSE,Weekly[[#This Row],[Actual]]=FALSE),AV559+Weekly[[#This Row],[V Odds &lt;]]-1,IF(AND(Weekly[[#This Row],[V Odds &lt;]]&lt;&gt;"",Weekly[[#This Row],[QDA_P]]=FALSE,Weekly[[#This Row],[Actual]]=TRUE),AV559-1,IF(AND(Weekly[[#This Row],[H Odds &lt;]]&lt;&gt;"",Weekly[[#This Row],[QDA_P]]=TRUE,Weekly[[#This Row],[Actual]]=FALSE),AV559-1,AV559)))))</f>
        <v>65.099999999999994</v>
      </c>
      <c r="AW560" s="37">
        <f>IF(AND(Weekly[[#This Row],[H Odds &lt;]]="",Weekly[[#This Row],[V Odds &lt;]]=""),AW559,IF(AND(Weekly[[#This Row],[KNC_P]]=Weekly[[#This Row],[Actual]],Weekly[[#This Row],[KNC_P]]=TRUE),AW559+Weekly[[#This Row],[BF H Odds]]-1,IF(AND(Weekly[[#This Row],[KNC_P]]=Weekly[[#This Row],[Actual]],Weekly[[#This Row],[KNC_P]]=FALSE),AW559+Weekly[[#This Row],[BF V Odds]]-1,AW559-1)))</f>
        <v>58.970000000000013</v>
      </c>
      <c r="AX560" s="37">
        <f>IF(AND(Weekly[[#This Row],[V Odds &lt;]]="",Weekly[[#This Row],[H Odds &lt;]]=""),AX559,IF(AND(Weekly[[#This Row],[V Odds &lt;]]&lt;&gt;"",Weekly[[#This Row],[FALSES]]&gt;0,Weekly[[#This Row],[Actual]]=FALSE),AX559+Weekly[[#This Row],[V Odds &lt;]]-1,IF(AND(Weekly[[#This Row],[H Odds &lt;]]&lt;&gt;"",Weekly[[#This Row],[TRUES]]&gt;0,Weekly[[#This Row],[Actual]]=TRUE),AX559+Weekly[[#This Row],[H Odds &lt;]]-1,IF(AND(Weekly[[#This Row],[V Odds &lt;]]&lt;&gt;"",Weekly[[#This Row],[FALSES]]=0),AX559,IF(AND(Weekly[[#This Row],[H Odds &lt;]]&lt;&gt;"",Weekly[[#This Row],[TRUES]]=0),AX559,AX559-1)))))</f>
        <v>115.09999999999997</v>
      </c>
      <c r="AY560" s="37">
        <f>IF(AND(Weekly[[#This Row],[V Odds &lt;]]="",Weekly[[#This Row],[H Odds &lt;]]=""),AY559,IF(AND(Weekly[[#This Row],[V Odds &lt;]]&lt;&gt;"",Weekly[[#This Row],[FALSES]]&gt;0,Weekly[[#This Row],[Actual]]=FALSE),AY559+((Weekly[[#This Row],[V Odds &lt;]]-1)*0.92),IF(AND(Weekly[[#This Row],[H Odds &lt;]]&lt;&gt;"",Weekly[[#This Row],[TRUES]]&gt;0,Weekly[[#This Row],[Actual]]=TRUE),AY559+((Weekly[[#This Row],[H Odds &lt;]]-1)*0.92),IF(AND(Weekly[[#This Row],[V Odds &lt;]]&lt;&gt;"",Weekly[[#This Row],[FALSES]]=0),AY559,IF(AND(Weekly[[#This Row],[H Odds &lt;]]&lt;&gt;"",Weekly[[#This Row],[TRUES]]=0),AY559,AY559-1)))))</f>
        <v>102.37200000000001</v>
      </c>
      <c r="AZ560" s="37">
        <f>IF(AND(Weekly[[#This Row],[V Odds &lt;]]="",Weekly[[#This Row],[H Odds &lt;]]=""),AZ559,IF(AND(Weekly[[#This Row],[V Odds &lt;]]&lt;&gt;"",Weekly[[#This Row],[Actual]]=FALSE),AZ559+Weekly[[#This Row],[V Odds &lt;]]-1,IF(AND(Weekly[[#This Row],[H Odds &lt;]]&lt;&gt;"",Weekly[[#This Row],[Actual]]=TRUE),AZ559+Weekly[[#This Row],[H Odds &lt;]]-1,AZ559-1)))</f>
        <v>105.56999999999998</v>
      </c>
      <c r="BA560" s="38">
        <f>IF(Weekly[[#This Row],[H Odds &lt;]]="",BA559,IF(AND(Weekly[[#This Row],[H Odds &lt;]]&lt;&gt;"",Weekly[[#This Row],[SVC_P]]=TRUE,Weekly[[#This Row],[Actual]]=TRUE),BA559+Weekly[[#This Row],[H Odds &lt;]]-1,IF(AND(Weekly[[#This Row],[H Odds &lt;]]&lt;&gt;"",Weekly[[#This Row],[SVC_P]]=TRUE,Weekly[[#This Row],[Actual]]=FALSE),BA559-1,BA559)))</f>
        <v>84.39</v>
      </c>
      <c r="BB560" s="38">
        <f>IF(Weekly[[#This Row],[H Odds &lt;]]="",BB559,IF(AND(Weekly[[#This Row],[H Odds &lt;]]&lt;&gt;"",Weekly[[#This Row],[ADBC_P]]=TRUE,Weekly[[#This Row],[Actual]]=TRUE),BB559+Weekly[[#This Row],[H Odds &lt;]]-1,IF(AND(Weekly[[#This Row],[H Odds &lt;]]&lt;&gt;"",Weekly[[#This Row],[ADBC_P]]=TRUE,Weekly[[#This Row],[Actual]]=FALSE),BB559-1,BB559)))</f>
        <v>54.16</v>
      </c>
      <c r="BC560" s="38">
        <f>IF(Weekly[[#This Row],[H Odds &lt;]]="",BC559,IF(AND(Weekly[[#This Row],[H Odds &lt;]]&lt;&gt;"",Weekly[[#This Row],[RFC_P]]=TRUE,Weekly[[#This Row],[Actual]]=TRUE),BC559+Weekly[[#This Row],[H Odds &lt;]]-1,IF(AND(Weekly[[#This Row],[H Odds &lt;]]&lt;&gt;"",Weekly[[#This Row],[RFC_P]]=TRUE,Weekly[[#This Row],[Actual]]=FALSE),BC559-1,BC559)))</f>
        <v>55.759999999999991</v>
      </c>
      <c r="BD560" s="38">
        <f>IF(Weekly[[#This Row],[H Odds &lt;]]="",BD559,IF(AND(Weekly[[#This Row],[H Odds &lt;]]&lt;&gt;"",Weekly[[#This Row],[GBC_P]]=TRUE,Weekly[[#This Row],[Actual]]=TRUE),BD559+Weekly[[#This Row],[H Odds &lt;]]-1,IF(AND(Weekly[[#This Row],[H Odds &lt;]]&lt;&gt;"",Weekly[[#This Row],[GBC_P]]=TRUE,Weekly[[#This Row],[Actual]]=FALSE),BD559-1,BD559)))</f>
        <v>58.910000000000004</v>
      </c>
      <c r="BE560" s="38">
        <f>IF(Weekly[[#This Row],[H Odds &lt;]]="",BE559,IF(AND(Weekly[[#This Row],[H Odds &lt;]]&lt;&gt;"",Weekly[[#This Row],[HGBC_P]]=TRUE,Weekly[[#This Row],[Actual]]=TRUE),BE559+Weekly[[#This Row],[H Odds &lt;]]-1,IF(AND(Weekly[[#This Row],[H Odds &lt;]]&lt;&gt;"",Weekly[[#This Row],[HGBC_P]]=TRUE,Weekly[[#This Row],[Actual]]=FALSE),BE559-1,BE559)))</f>
        <v>58.059999999999995</v>
      </c>
      <c r="BF560" s="38">
        <f>IF(Weekly[[#This Row],[H Odds &lt;]]="",BF559,IF(AND(Weekly[[#This Row],[H Odds &lt;]]&lt;&gt;"",Weekly[[#This Row],[XGB_P]]=TRUE,Weekly[[#This Row],[Actual]]=TRUE),BF559+Weekly[[#This Row],[H Odds &lt;]]-1,IF(AND(Weekly[[#This Row],[H Odds &lt;]]&lt;&gt;"",Weekly[[#This Row],[XGB_P]]=TRUE,Weekly[[#This Row],[Actual]]=FALSE),BF559-1,BF559)))</f>
        <v>66.73</v>
      </c>
      <c r="BG560" s="38">
        <f>IF(Weekly[[#This Row],[H Odds &lt;]]="",BG559,IF(AND(Weekly[[#This Row],[H Odds &lt;]]&lt;&gt;"",Weekly[[#This Row],[QDA_P]]=TRUE,Weekly[[#This Row],[Actual]]=TRUE),BG559+Weekly[[#This Row],[H Odds &lt;]]-1,IF(AND(Weekly[[#This Row],[H Odds &lt;]]&lt;&gt;"",Weekly[[#This Row],[QDA_P]]=TRUE,Weekly[[#This Row],[Actual]]=FALSE),BG559-1,BG559)))</f>
        <v>54.22999999999999</v>
      </c>
      <c r="BH560" s="38">
        <f>IF(Weekly[[#This Row],[H Odds &lt;]]="",BH559,IF(AND(Weekly[[#This Row],[H Odds &lt;]]&lt;&gt;"",Weekly[[#This Row],[KNC_P]]=TRUE,Weekly[[#This Row],[Actual]]=TRUE),BH559+Weekly[[#This Row],[H Odds &lt;]]-1,IF(AND(Weekly[[#This Row],[H Odds &lt;]]&lt;&gt;"",Weekly[[#This Row],[KNC_P]]=TRUE,Weekly[[#This Row],[Actual]]=FALSE),BH559-1,BH559)))</f>
        <v>59.099999999999994</v>
      </c>
      <c r="BI560" s="38">
        <f>IF(Weekly[[#This Row],[H Odds &lt;]]="",BI559,IF(AND(Weekly[[#This Row],[H Odds &lt;]]&lt;&gt;"",Weekly[[#This Row],[TRUES]]&gt;0,Weekly[[#This Row],[Actual]]=TRUE),BI559+Weekly[[#This Row],[H Odds &lt;]]-1,IF(AND(Weekly[[#This Row],[H Odds &lt;]]&lt;&gt;"",Weekly[[#This Row],[TRUES]]=0),BI559,BI559-1)))</f>
        <v>82.39</v>
      </c>
      <c r="BJ560" s="38">
        <f>IF(Weekly[[#This Row],[H Odds &lt;]]="",BJ559,IF(AND(Weekly[[#This Row],[H Odds &lt;]]&lt;&gt;"",Weekly[[#This Row],[Actual]]=TRUE),BJ559+Weekly[[#This Row],[H Odds &lt;]]-1,IF(AND(Weekly[[#This Row],[H Odds &lt;]]&lt;&gt;"",Weekly[[#This Row],[Actual]]=FALSE),BJ559-1,BJ559)))</f>
        <v>84.29</v>
      </c>
      <c r="BK560" s="58">
        <f>IF(AND(Weekly[[#This Row],[TRUES]]&gt;4,Weekly[[#This Row],[Actual]]=TRUE),BK559+Weekly[[#This Row],[BF H Odds]]-1,IF(AND(Weekly[[#This Row],[FALSES]]&gt;4,Weekly[[#This Row],[Actual]]=FALSE),BK559+Weekly[[#This Row],[BF V Odds]]-1,IF(AND(Weekly[[#This Row],[TRUES]]&gt;4,Weekly[[#This Row],[Actual]]=FALSE),BK559-1,IF(AND(Weekly[[#This Row],[FALSES]]&gt;4,Weekly[[#This Row],[Actual]]=TRUE),BK559-1,BK559))))</f>
        <v>4.3900000000000299</v>
      </c>
      <c r="BL560" s="58">
        <f>IF(AND(Weekly[[#This Row],[TRUES]]&gt;5,Weekly[[#This Row],[Actual]]=TRUE),BL559+Weekly[[#This Row],[BF H Odds]]-1,IF(AND(Weekly[[#This Row],[FALSES]]&gt;5,Weekly[[#This Row],[Actual]]=FALSE),BL559+Weekly[[#This Row],[BF V Odds]]-1,IF(AND(Weekly[[#This Row],[TRUES]]&gt;5,Weekly[[#This Row],[Actual]]=FALSE),BL559-1,IF(AND(Weekly[[#This Row],[FALSES]]&gt;5,Weekly[[#This Row],[Actual]]=TRUE),BL559-1,BL559))))</f>
        <v>10.22000000000002</v>
      </c>
      <c r="BM560" s="58">
        <f>IF(AND(Weekly[[#This Row],[TRUES]]&gt;6,Weekly[[#This Row],[Actual]]=TRUE),BM559+Weekly[[#This Row],[BF H Odds]]-1,IF(AND(Weekly[[#This Row],[FALSES]]&gt;6,Weekly[[#This Row],[Actual]]=FALSE),BM559+Weekly[[#This Row],[BF V Odds]]-1,IF(AND(Weekly[[#This Row],[TRUES]]&gt;6,Weekly[[#This Row],[Actual]]=FALSE),BM559-1,IF(AND(Weekly[[#This Row],[FALSES]]&gt;6,Weekly[[#This Row],[Actual]]=TRUE),BM559-1,BM559))))</f>
        <v>44.190000000000012</v>
      </c>
    </row>
    <row r="561" spans="1:65" x14ac:dyDescent="0.25">
      <c r="A561" s="34"/>
      <c r="B561" s="10">
        <v>44313</v>
      </c>
      <c r="C561" s="17" t="s">
        <v>19</v>
      </c>
      <c r="D561" s="15" t="s">
        <v>9</v>
      </c>
      <c r="E561" t="b">
        <v>1</v>
      </c>
      <c r="F561" t="b">
        <v>1</v>
      </c>
      <c r="G561" t="b">
        <v>1</v>
      </c>
      <c r="H561" t="b">
        <v>1</v>
      </c>
      <c r="I561" t="b">
        <v>1</v>
      </c>
      <c r="J561" t="b">
        <v>1</v>
      </c>
      <c r="K561" t="b">
        <v>1</v>
      </c>
      <c r="L561" t="b">
        <v>1</v>
      </c>
      <c r="M561" t="s">
        <v>100</v>
      </c>
      <c r="N561">
        <v>29.08</v>
      </c>
      <c r="O561">
        <f>IF(Weekly[[#This Row],[H/V]]="H",Weekly[[#This Row],[BF H Odds]],IF(Weekly[[#This Row],[H/V]]="V",Weekly[[#This Row],[BF V Odds]],""))</f>
        <v>3</v>
      </c>
      <c r="P561" t="b">
        <v>0</v>
      </c>
      <c r="Q561" t="s">
        <v>76</v>
      </c>
      <c r="R561" s="35">
        <f>IFERROR(IF(Weekly[[#This Row],[Won Bet?]]="yes",R560+(Weekly[[#This Row],[BF Odds]]*Weekly[[#This Row],[BF Stake]])-Weekly[[#This Row],[BF Stake]],R560-Weekly[[#This Row],[BF Stake]]),R560)</f>
        <v>1359.2205000000001</v>
      </c>
      <c r="S561" s="35">
        <f>IFERROR(IF(Weekly[[#This Row],[Won Bet?]]="yes",S560+(((Weekly[[#This Row],[BF Odds]]*Weekly[[#This Row],[BF Stake]])-Weekly[[#This Row],[BF Stake]])*0.95),S560-Weekly[[#This Row],[BF Stake]]),S560)</f>
        <v>1265.6285900000005</v>
      </c>
      <c r="T561">
        <v>1.49</v>
      </c>
      <c r="U561">
        <v>3</v>
      </c>
      <c r="V561" s="24">
        <f>IF(Weekly[[#This Row],[Actual]]="","",IF(AND(Weekly[[#This Row],[SVC_P]]=Weekly[[#This Row],[Actual]],Weekly[[#This Row],[SVC_P]]=TRUE),V560+Weekly[[#This Row],[BF H Odds]]-1,IF(AND(Weekly[[#This Row],[SVC_P]]=Weekly[[#This Row],[Actual]],Weekly[[#This Row],[SVC_P]]=FALSE),V560+Weekly[[#This Row],[BF V Odds]]-1,V560-1)))</f>
        <v>56.490000000000059</v>
      </c>
      <c r="W561" s="24">
        <f>IF(Weekly[[#This Row],[Actual]]="","",IF(AND(Weekly[[#This Row],[SVC_P]]=FALSE,Weekly[[#This Row],[Actual]]=TRUE),W560+Weekly[[#This Row],[BF H Odds]]-1,IF(AND(Weekly[[#This Row],[SVC_P]]=TRUE,Weekly[[#This Row],[Actual]]=FALSE,),W560+Weekly[[#This Row],[BF V Odds]]-1,W560-1)))</f>
        <v>-469.84000000000003</v>
      </c>
      <c r="X561" s="24">
        <f>IF(Weekly[[#This Row],[Actual]]="","",IF(AND(Weekly[[#This Row],[ADBC_P]]=Weekly[[#This Row],[Actual]],Weekly[[#This Row],[ADBC_P]]=TRUE),X560+Weekly[[#This Row],[BF H Odds]]-1,IF(AND(Weekly[[#This Row],[ADBC_P]]=Weekly[[#This Row],[Actual]],Weekly[[#This Row],[ADBC_P]]=FALSE),X560+Weekly[[#This Row],[BF V Odds]]-1,X560-1)))</f>
        <v>10.770000000000019</v>
      </c>
      <c r="Y561" s="24">
        <f>IF(Weekly[[#This Row],[Actual]]="","",IF(AND(Weekly[[#This Row],[ADBC_P]]=FALSE,Weekly[[#This Row],[Actual]]=TRUE),Y560+Weekly[[#This Row],[BF H Odds]]-1,IF(AND(Weekly[[#This Row],[ADBC_P]]=TRUE,Weekly[[#This Row],[Actual]]=FALSE),Y560+Weekly[[#This Row],[BF V Odds]]-1,Y560-1)))</f>
        <v>73.719999999999985</v>
      </c>
      <c r="Z561" s="24">
        <f>IF(Weekly[[#This Row],[Actual]]="","",IF(AND(Weekly[[#This Row],[RFC_P]]=Weekly[[#This Row],[Actual]],Weekly[[#This Row],[RFC_P]]=TRUE),Z560+Weekly[[#This Row],[BF H Odds]]-1,IF(AND(Weekly[[#This Row],[RFC_P]]=Weekly[[#This Row],[Actual]],Weekly[[#This Row],[RFC_P]]=FALSE),Z560+Weekly[[#This Row],[BF V Odds]]-1,Z560-1)))</f>
        <v>31.110000000000007</v>
      </c>
      <c r="AA561" s="24">
        <f>IF(Weekly[[#This Row],[Actual]]="","",IF(AND(Weekly[[#This Row],[RFC_P]]=FALSE,Weekly[[#This Row],[Actual]]=TRUE),AA560+Weekly[[#This Row],[BF H Odds]]-1,IF(AND(Weekly[[#This Row],[RFC_P]]=TRUE,Weekly[[#This Row],[Actual]]=FALSE),AA560+Weekly[[#This Row],[BF V Odds]]-1,AA560-1)))</f>
        <v>53.379999999999967</v>
      </c>
      <c r="AB561" s="24">
        <f>IF(Weekly[[#This Row],[Actual]]="","",IF(AND(Weekly[[#This Row],[GBC_P]]=Weekly[[#This Row],[Actual]],Weekly[[#This Row],[GBC_P]]=TRUE),AB560+Weekly[[#This Row],[BF H Odds]]-1,IF(AND(Weekly[[#This Row],[GBC_P]]=Weekly[[#This Row],[Actual]],Weekly[[#This Row],[GBC_P]]=FALSE),AB560+Weekly[[#This Row],[BF V Odds]]-1,AB560-1)))</f>
        <v>12.490000000000006</v>
      </c>
      <c r="AC561" s="24">
        <f>IF(Weekly[[#This Row],[Actual]]="","",IF(AND(Weekly[[#This Row],[GBC_P]]=FALSE,Weekly[[#This Row],[Actual]]=TRUE),AC560+Weekly[[#This Row],[BF H Odds]]-1,IF(AND(Weekly[[#This Row],[GBC_P]]=TRUE,Weekly[[#This Row],[Actual]]=FALSE),AC560+Weekly[[#This Row],[BF V Odds]]-1,AC560-1)))</f>
        <v>71.999999999999957</v>
      </c>
      <c r="AD561" s="24">
        <f>IF(Weekly[[#This Row],[Actual]]="","",IF(AND(Weekly[[#This Row],[HGBC_P]]=Weekly[[#This Row],[Actual]],Weekly[[#This Row],[HGBC_P]]=TRUE),AD560+Weekly[[#This Row],[BF H Odds]]-1,IF(AND(Weekly[[#This Row],[HGBC_P]]=Weekly[[#This Row],[Actual]],Weekly[[#This Row],[HGBC_P]]=FALSE),AD560+Weekly[[#This Row],[BF V Odds]]-1,AD560-1)))</f>
        <v>4.4900000000000233</v>
      </c>
      <c r="AE561" s="24">
        <f>IF(Weekly[[#This Row],[Actual]]="","",IF(AND(Weekly[[#This Row],[HGBC_P]]=FALSE,Weekly[[#This Row],[Actual]]=TRUE),AE560+Weekly[[#This Row],[BF H Odds]]-1,IF(AND(Weekly[[#This Row],[HGBC_P]]=TRUE,Weekly[[#This Row],[Actual]]=FALSE),AE560+Weekly[[#This Row],[BF V Odds]]-1,AE560-1)))</f>
        <v>79.999999999999986</v>
      </c>
      <c r="AF561" s="24">
        <f>IF(Weekly[[#This Row],[Actual]]="","",IF(AND(Weekly[[#This Row],[XGB_P]]=Weekly[[#This Row],[Actual]],Weekly[[#This Row],[XGB_P]]=TRUE),AF560+Weekly[[#This Row],[BF H Odds]]-1,IF(AND(Weekly[[#This Row],[XGB_P]]=Weekly[[#This Row],[Actual]],Weekly[[#This Row],[XGB_P]]=FALSE),AF560+Weekly[[#This Row],[BF V Odds]]-1,AF560-1)))</f>
        <v>38.450000000000024</v>
      </c>
      <c r="AG561" s="24">
        <f>IF(Weekly[[#This Row],[Actual]]="","",IF(AND(Weekly[[#This Row],[XGB_P]]=FALSE,Weekly[[#This Row],[Actual]]=TRUE),AG560+Weekly[[#This Row],[BF H Odds]]-1,IF(AND(Weekly[[#This Row],[XGB_P]]=TRUE,Weekly[[#This Row],[Actual]]=FALSE),AG560+Weekly[[#This Row],[BF V Odds]]-1,AG560-1)))</f>
        <v>46.039999999999992</v>
      </c>
      <c r="AH561" s="24">
        <f>IF(Weekly[[#This Row],[Actual]]="","",IF(AND(Weekly[[#This Row],[QDA_P]]=Weekly[[#This Row],[Actual]],Weekly[[#This Row],[QDA_P]]=TRUE),AH560+Weekly[[#This Row],[BF H Odds]]-1,IF(AND(Weekly[[#This Row],[QDA_P]]=Weekly[[#This Row],[Actual]],Weekly[[#This Row],[QDA_P]]=FALSE),AH560+Weekly[[#This Row],[BF V Odds]]-1,AH560-1)))</f>
        <v>-5.6099999999999888</v>
      </c>
      <c r="AI561" s="24">
        <f>IF(Weekly[[#This Row],[Actual]]="","",IF(AND(Weekly[[#This Row],[QDA_P]]=FALSE,Weekly[[#This Row],[Actual]]=TRUE),AI560+Weekly[[#This Row],[BF H Odds]]-1,IF(AND(Weekly[[#This Row],[QDA_P]]=TRUE,Weekly[[#This Row],[Actual]]=FALSE),AI560+Weekly[[#This Row],[BF V Odds]]-1,AI560-1)))</f>
        <v>90.09999999999998</v>
      </c>
      <c r="AJ561" s="24">
        <f>IF(Weekly[[#This Row],[Actual]]="","",IF(AND(Weekly[[#This Row],[KNC_P]]=FALSE,Weekly[[#This Row],[Actual]]=TRUE),AJ560+Weekly[[#This Row],[BF H Odds]]-1,IF(AND(Weekly[[#This Row],[KNC_P]]=TRUE,Weekly[[#This Row],[Actual]]=FALSE),AJ560+Weekly[[#This Row],[BF V Odds]]-1,AJ560-1)))</f>
        <v>63.879999999999981</v>
      </c>
      <c r="AK561" s="24">
        <f>IF(Weekly[[#This Row],[Actual]]="","",IF(AND(Weekly[[#This Row],[KNC_P]]=FALSE,Weekly[[#This Row],[Actual]]=TRUE),AK560+Weekly[[#This Row],[BF H Odds]]-1,IF(AND(Weekly[[#This Row],[KNC_P]]=TRUE,Weekly[[#This Row],[Actual]]=FALSE),AK560+Weekly[[#This Row],[BF V Odds]]-1,AK560-1)))</f>
        <v>62.77999999999998</v>
      </c>
      <c r="AL561" s="30">
        <f>IF(Weekly[[#This Row],[Actual]]="","",COUNTIF(Weekly[[#This Row],[SVC_P]:[QDA_P]],TRUE))</f>
        <v>7</v>
      </c>
      <c r="AM561" s="30">
        <f>IF(Weekly[[#This Row],[Actual]]="","",COUNTIF(Weekly[[#This Row],[SVC_P]:[QDA_P]],FALSE))</f>
        <v>0</v>
      </c>
      <c r="AN561" s="36" t="str">
        <f>IF(AND(Weekly[[#This Row],[BF V Odds]]&gt;$BO$6,Weekly[[#This Row],[BF V Odds]] &lt; $BO$7),Weekly[[#This Row],[BF V Odds]],"")</f>
        <v/>
      </c>
      <c r="AO561" s="36" t="str">
        <f>IF(AND(Weekly[[#This Row],[BF H Odds]]&gt;$BO$6, Weekly[[#This Row],[BF H Odds]] &lt; $BO$7),Weekly[[#This Row],[BF H Odds]],"")</f>
        <v/>
      </c>
      <c r="AP561" s="37">
        <f>IF(AND(Weekly[[#This Row],[V Odds &lt;]]="",Weekly[[#This Row],[H Odds &lt;]]=""),AP560,IF(AND(Weekly[[#This Row],[H Odds &lt;]]&lt;&gt;"",Weekly[[#This Row],[SVC_P]]=TRUE,Weekly[[#This Row],[Actual]]=TRUE),AP560+Weekly[[#This Row],[H Odds &lt;]]-1,IF(AND(Weekly[[#This Row],[V Odds &lt;]]&lt;&gt;"",Weekly[[#This Row],[SVC_P]]=FALSE,Weekly[[#This Row],[Actual]]=FALSE),AP560+Weekly[[#This Row],[V Odds &lt;]]-1,IF(AND(Weekly[[#This Row],[V Odds &lt;]]&lt;&gt;"",Weekly[[#This Row],[SVC_P]]=FALSE,Weekly[[#This Row],[Actual]]=TRUE),AP560-1,IF(AND(Weekly[[#This Row],[H Odds &lt;]]&lt;&gt;"",Weekly[[#This Row],[SVC_P]]=TRUE,Weekly[[#This Row],[Actual]]=FALSE),AP560-1,AP560)))))</f>
        <v>85.430000000000021</v>
      </c>
      <c r="AQ561" s="37">
        <f>IF(AND(Weekly[[#This Row],[V Odds &lt;]]="",Weekly[[#This Row],[H Odds &lt;]]=""),AQ560,IF(AND(Weekly[[#This Row],[H Odds &lt;]]&lt;&gt;"",Weekly[[#This Row],[ADBC_P]]=TRUE,Weekly[[#This Row],[Actual]]=TRUE),AQ560+Weekly[[#This Row],[H Odds &lt;]]-1,IF(AND(Weekly[[#This Row],[V Odds &lt;]]&lt;&gt;"",Weekly[[#This Row],[ADBC_P]]=FALSE,Weekly[[#This Row],[Actual]]=FALSE),AQ560+Weekly[[#This Row],[V Odds &lt;]]-1,IF(AND(Weekly[[#This Row],[V Odds &lt;]]&lt;&gt;"",Weekly[[#This Row],[ADBC_P]]=FALSE,Weekly[[#This Row],[Actual]]=TRUE),AQ560-1,IF(AND(Weekly[[#This Row],[H Odds &lt;]]&lt;&gt;"",Weekly[[#This Row],[ADBC_P]]=TRUE,Weekly[[#This Row],[Actual]]=FALSE),AQ560-1,AQ560)))))</f>
        <v>53.08</v>
      </c>
      <c r="AR561" s="37">
        <f>IF(AND(Weekly[[#This Row],[V Odds &lt;]]="",Weekly[[#This Row],[H Odds &lt;]]=""),AR560,IF(AND(Weekly[[#This Row],[H Odds &lt;]]&lt;&gt;"",Weekly[[#This Row],[RFC_P]]=TRUE,Weekly[[#This Row],[Actual]]=TRUE),AR560+Weekly[[#This Row],[H Odds &lt;]]-1,IF(AND(Weekly[[#This Row],[V Odds &lt;]]&lt;&gt;"",Weekly[[#This Row],[RFC_P]]=FALSE,Weekly[[#This Row],[Actual]]=FALSE),AR560+Weekly[[#This Row],[V Odds &lt;]]-1,IF(AND(Weekly[[#This Row],[V Odds &lt;]]&lt;&gt;"",Weekly[[#This Row],[RFC_P]]=FALSE,Weekly[[#This Row],[Actual]]=TRUE),AR560-1,IF(AND(Weekly[[#This Row],[H Odds &lt;]]&lt;&gt;"",Weekly[[#This Row],[RFC_P]]=TRUE,Weekly[[#This Row],[Actual]]=FALSE),AR560-1,AR560)))))</f>
        <v>74.089999999999989</v>
      </c>
      <c r="AS561" s="37">
        <f>IF(AND(Weekly[[#This Row],[V Odds &lt;]]="",Weekly[[#This Row],[H Odds &lt;]]=""),AS560,IF(AND(Weekly[[#This Row],[H Odds &lt;]]&lt;&gt;"",Weekly[[#This Row],[GBC_P]]=TRUE,Weekly[[#This Row],[Actual]]=TRUE),AS560+Weekly[[#This Row],[H Odds &lt;]]-1,IF(AND(Weekly[[#This Row],[V Odds &lt;]]&lt;&gt;"",Weekly[[#This Row],[GBC_P]]=FALSE,Weekly[[#This Row],[Actual]]=FALSE),AS560+Weekly[[#This Row],[V Odds &lt;]]-1,IF(AND(Weekly[[#This Row],[V Odds &lt;]]&lt;&gt;"",Weekly[[#This Row],[GBC_P]]=FALSE,Weekly[[#This Row],[Actual]]=TRUE),AS560-1,IF(AND(Weekly[[#This Row],[H Odds &lt;]]&lt;&gt;"",Weekly[[#This Row],[GBC_P]]=TRUE,Weekly[[#This Row],[Actual]]=FALSE),AS560-1,AS560)))))</f>
        <v>69.38</v>
      </c>
      <c r="AT561" s="37">
        <f>IF(AND(Weekly[[#This Row],[V Odds &lt;]]="",Weekly[[#This Row],[H Odds &lt;]]=""),AT560,IF(AND(Weekly[[#This Row],[H Odds &lt;]]&lt;&gt;"",Weekly[[#This Row],[HGBC_P]]=TRUE,Weekly[[#This Row],[Actual]]=TRUE),AT560+Weekly[[#This Row],[H Odds &lt;]]-1,IF(AND(Weekly[[#This Row],[V Odds &lt;]]&lt;&gt;"",Weekly[[#This Row],[HGBC_P]]=FALSE,Weekly[[#This Row],[Actual]]=FALSE),AT560+Weekly[[#This Row],[V Odds &lt;]]-1,IF(AND(Weekly[[#This Row],[V Odds &lt;]]&lt;&gt;"",Weekly[[#This Row],[HGBC_P]]=FALSE,Weekly[[#This Row],[Actual]]=TRUE),AT560-1,IF(AND(Weekly[[#This Row],[H Odds &lt;]]&lt;&gt;"",Weekly[[#This Row],[HGBC_P]]=TRUE,Weekly[[#This Row],[Actual]]=FALSE),AT560-1,AT560)))))</f>
        <v>54.76</v>
      </c>
      <c r="AU561" s="37">
        <f>IF(AND(Weekly[[#This Row],[V Odds &lt;]]="",Weekly[[#This Row],[H Odds &lt;]]=""),AU560,IF(AND(Weekly[[#This Row],[H Odds &lt;]]&lt;&gt;"",Weekly[[#This Row],[XGB_P]]=TRUE,Weekly[[#This Row],[Actual]]=TRUE),AU560+Weekly[[#This Row],[H Odds &lt;]]-1,IF(AND(Weekly[[#This Row],[V Odds &lt;]]&lt;&gt;"",Weekly[[#This Row],[XGB_P]]=FALSE,Weekly[[#This Row],[Actual]]=FALSE),AU560+Weekly[[#This Row],[V Odds &lt;]]-1,IF(AND(Weekly[[#This Row],[V Odds &lt;]]&lt;&gt;"",Weekly[[#This Row],[XGB_P]]=FALSE,Weekly[[#This Row],[Actual]]=TRUE),AU560-1,IF(AND(Weekly[[#This Row],[H Odds &lt;]]&lt;&gt;"",Weekly[[#This Row],[XGB_P]]=TRUE,Weekly[[#This Row],[Actual]]=FALSE),AU560-1,AU560)))))</f>
        <v>76.210000000000008</v>
      </c>
      <c r="AV561" s="37">
        <f>IF(AND(Weekly[[#This Row],[V Odds &lt;]]="",Weekly[[#This Row],[H Odds &lt;]]=""),AV560,IF(AND(Weekly[[#This Row],[H Odds &lt;]]&lt;&gt;"",Weekly[[#This Row],[QDA_P]]=TRUE,Weekly[[#This Row],[Actual]]=TRUE),AV560+Weekly[[#This Row],[H Odds &lt;]]-1,IF(AND(Weekly[[#This Row],[V Odds &lt;]]&lt;&gt;"",Weekly[[#This Row],[QDA_P]]=FALSE,Weekly[[#This Row],[Actual]]=FALSE),AV560+Weekly[[#This Row],[V Odds &lt;]]-1,IF(AND(Weekly[[#This Row],[V Odds &lt;]]&lt;&gt;"",Weekly[[#This Row],[QDA_P]]=FALSE,Weekly[[#This Row],[Actual]]=TRUE),AV560-1,IF(AND(Weekly[[#This Row],[H Odds &lt;]]&lt;&gt;"",Weekly[[#This Row],[QDA_P]]=TRUE,Weekly[[#This Row],[Actual]]=FALSE),AV560-1,AV560)))))</f>
        <v>65.099999999999994</v>
      </c>
      <c r="AW561" s="37">
        <f>IF(AND(Weekly[[#This Row],[H Odds &lt;]]="",Weekly[[#This Row],[V Odds &lt;]]=""),AW560,IF(AND(Weekly[[#This Row],[KNC_P]]=Weekly[[#This Row],[Actual]],Weekly[[#This Row],[KNC_P]]=TRUE),AW560+Weekly[[#This Row],[BF H Odds]]-1,IF(AND(Weekly[[#This Row],[KNC_P]]=Weekly[[#This Row],[Actual]],Weekly[[#This Row],[KNC_P]]=FALSE),AW560+Weekly[[#This Row],[BF V Odds]]-1,AW560-1)))</f>
        <v>58.970000000000013</v>
      </c>
      <c r="AX561" s="37">
        <f>IF(AND(Weekly[[#This Row],[V Odds &lt;]]="",Weekly[[#This Row],[H Odds &lt;]]=""),AX560,IF(AND(Weekly[[#This Row],[V Odds &lt;]]&lt;&gt;"",Weekly[[#This Row],[FALSES]]&gt;0,Weekly[[#This Row],[Actual]]=FALSE),AX560+Weekly[[#This Row],[V Odds &lt;]]-1,IF(AND(Weekly[[#This Row],[H Odds &lt;]]&lt;&gt;"",Weekly[[#This Row],[TRUES]]&gt;0,Weekly[[#This Row],[Actual]]=TRUE),AX560+Weekly[[#This Row],[H Odds &lt;]]-1,IF(AND(Weekly[[#This Row],[V Odds &lt;]]&lt;&gt;"",Weekly[[#This Row],[FALSES]]=0),AX560,IF(AND(Weekly[[#This Row],[H Odds &lt;]]&lt;&gt;"",Weekly[[#This Row],[TRUES]]=0),AX560,AX560-1)))))</f>
        <v>115.09999999999997</v>
      </c>
      <c r="AY561" s="37">
        <f>IF(AND(Weekly[[#This Row],[V Odds &lt;]]="",Weekly[[#This Row],[H Odds &lt;]]=""),AY560,IF(AND(Weekly[[#This Row],[V Odds &lt;]]&lt;&gt;"",Weekly[[#This Row],[FALSES]]&gt;0,Weekly[[#This Row],[Actual]]=FALSE),AY560+((Weekly[[#This Row],[V Odds &lt;]]-1)*0.92),IF(AND(Weekly[[#This Row],[H Odds &lt;]]&lt;&gt;"",Weekly[[#This Row],[TRUES]]&gt;0,Weekly[[#This Row],[Actual]]=TRUE),AY560+((Weekly[[#This Row],[H Odds &lt;]]-1)*0.92),IF(AND(Weekly[[#This Row],[V Odds &lt;]]&lt;&gt;"",Weekly[[#This Row],[FALSES]]=0),AY560,IF(AND(Weekly[[#This Row],[H Odds &lt;]]&lt;&gt;"",Weekly[[#This Row],[TRUES]]=0),AY560,AY560-1)))))</f>
        <v>102.37200000000001</v>
      </c>
      <c r="AZ561" s="37">
        <f>IF(AND(Weekly[[#This Row],[V Odds &lt;]]="",Weekly[[#This Row],[H Odds &lt;]]=""),AZ560,IF(AND(Weekly[[#This Row],[V Odds &lt;]]&lt;&gt;"",Weekly[[#This Row],[Actual]]=FALSE),AZ560+Weekly[[#This Row],[V Odds &lt;]]-1,IF(AND(Weekly[[#This Row],[H Odds &lt;]]&lt;&gt;"",Weekly[[#This Row],[Actual]]=TRUE),AZ560+Weekly[[#This Row],[H Odds &lt;]]-1,AZ560-1)))</f>
        <v>105.56999999999998</v>
      </c>
      <c r="BA561" s="38">
        <f>IF(Weekly[[#This Row],[H Odds &lt;]]="",BA560,IF(AND(Weekly[[#This Row],[H Odds &lt;]]&lt;&gt;"",Weekly[[#This Row],[SVC_P]]=TRUE,Weekly[[#This Row],[Actual]]=TRUE),BA560+Weekly[[#This Row],[H Odds &lt;]]-1,IF(AND(Weekly[[#This Row],[H Odds &lt;]]&lt;&gt;"",Weekly[[#This Row],[SVC_P]]=TRUE,Weekly[[#This Row],[Actual]]=FALSE),BA560-1,BA560)))</f>
        <v>84.39</v>
      </c>
      <c r="BB561" s="38">
        <f>IF(Weekly[[#This Row],[H Odds &lt;]]="",BB560,IF(AND(Weekly[[#This Row],[H Odds &lt;]]&lt;&gt;"",Weekly[[#This Row],[ADBC_P]]=TRUE,Weekly[[#This Row],[Actual]]=TRUE),BB560+Weekly[[#This Row],[H Odds &lt;]]-1,IF(AND(Weekly[[#This Row],[H Odds &lt;]]&lt;&gt;"",Weekly[[#This Row],[ADBC_P]]=TRUE,Weekly[[#This Row],[Actual]]=FALSE),BB560-1,BB560)))</f>
        <v>54.16</v>
      </c>
      <c r="BC561" s="38">
        <f>IF(Weekly[[#This Row],[H Odds &lt;]]="",BC560,IF(AND(Weekly[[#This Row],[H Odds &lt;]]&lt;&gt;"",Weekly[[#This Row],[RFC_P]]=TRUE,Weekly[[#This Row],[Actual]]=TRUE),BC560+Weekly[[#This Row],[H Odds &lt;]]-1,IF(AND(Weekly[[#This Row],[H Odds &lt;]]&lt;&gt;"",Weekly[[#This Row],[RFC_P]]=TRUE,Weekly[[#This Row],[Actual]]=FALSE),BC560-1,BC560)))</f>
        <v>55.759999999999991</v>
      </c>
      <c r="BD561" s="38">
        <f>IF(Weekly[[#This Row],[H Odds &lt;]]="",BD560,IF(AND(Weekly[[#This Row],[H Odds &lt;]]&lt;&gt;"",Weekly[[#This Row],[GBC_P]]=TRUE,Weekly[[#This Row],[Actual]]=TRUE),BD560+Weekly[[#This Row],[H Odds &lt;]]-1,IF(AND(Weekly[[#This Row],[H Odds &lt;]]&lt;&gt;"",Weekly[[#This Row],[GBC_P]]=TRUE,Weekly[[#This Row],[Actual]]=FALSE),BD560-1,BD560)))</f>
        <v>58.910000000000004</v>
      </c>
      <c r="BE561" s="38">
        <f>IF(Weekly[[#This Row],[H Odds &lt;]]="",BE560,IF(AND(Weekly[[#This Row],[H Odds &lt;]]&lt;&gt;"",Weekly[[#This Row],[HGBC_P]]=TRUE,Weekly[[#This Row],[Actual]]=TRUE),BE560+Weekly[[#This Row],[H Odds &lt;]]-1,IF(AND(Weekly[[#This Row],[H Odds &lt;]]&lt;&gt;"",Weekly[[#This Row],[HGBC_P]]=TRUE,Weekly[[#This Row],[Actual]]=FALSE),BE560-1,BE560)))</f>
        <v>58.059999999999995</v>
      </c>
      <c r="BF561" s="38">
        <f>IF(Weekly[[#This Row],[H Odds &lt;]]="",BF560,IF(AND(Weekly[[#This Row],[H Odds &lt;]]&lt;&gt;"",Weekly[[#This Row],[XGB_P]]=TRUE,Weekly[[#This Row],[Actual]]=TRUE),BF560+Weekly[[#This Row],[H Odds &lt;]]-1,IF(AND(Weekly[[#This Row],[H Odds &lt;]]&lt;&gt;"",Weekly[[#This Row],[XGB_P]]=TRUE,Weekly[[#This Row],[Actual]]=FALSE),BF560-1,BF560)))</f>
        <v>66.73</v>
      </c>
      <c r="BG561" s="38">
        <f>IF(Weekly[[#This Row],[H Odds &lt;]]="",BG560,IF(AND(Weekly[[#This Row],[H Odds &lt;]]&lt;&gt;"",Weekly[[#This Row],[QDA_P]]=TRUE,Weekly[[#This Row],[Actual]]=TRUE),BG560+Weekly[[#This Row],[H Odds &lt;]]-1,IF(AND(Weekly[[#This Row],[H Odds &lt;]]&lt;&gt;"",Weekly[[#This Row],[QDA_P]]=TRUE,Weekly[[#This Row],[Actual]]=FALSE),BG560-1,BG560)))</f>
        <v>54.22999999999999</v>
      </c>
      <c r="BH561" s="38">
        <f>IF(Weekly[[#This Row],[H Odds &lt;]]="",BH560,IF(AND(Weekly[[#This Row],[H Odds &lt;]]&lt;&gt;"",Weekly[[#This Row],[KNC_P]]=TRUE,Weekly[[#This Row],[Actual]]=TRUE),BH560+Weekly[[#This Row],[H Odds &lt;]]-1,IF(AND(Weekly[[#This Row],[H Odds &lt;]]&lt;&gt;"",Weekly[[#This Row],[KNC_P]]=TRUE,Weekly[[#This Row],[Actual]]=FALSE),BH560-1,BH560)))</f>
        <v>59.099999999999994</v>
      </c>
      <c r="BI561" s="38">
        <f>IF(Weekly[[#This Row],[H Odds &lt;]]="",BI560,IF(AND(Weekly[[#This Row],[H Odds &lt;]]&lt;&gt;"",Weekly[[#This Row],[TRUES]]&gt;0,Weekly[[#This Row],[Actual]]=TRUE),BI560+Weekly[[#This Row],[H Odds &lt;]]-1,IF(AND(Weekly[[#This Row],[H Odds &lt;]]&lt;&gt;"",Weekly[[#This Row],[TRUES]]=0),BI560,BI560-1)))</f>
        <v>82.39</v>
      </c>
      <c r="BJ561" s="38">
        <f>IF(Weekly[[#This Row],[H Odds &lt;]]="",BJ560,IF(AND(Weekly[[#This Row],[H Odds &lt;]]&lt;&gt;"",Weekly[[#This Row],[Actual]]=TRUE),BJ560+Weekly[[#This Row],[H Odds &lt;]]-1,IF(AND(Weekly[[#This Row],[H Odds &lt;]]&lt;&gt;"",Weekly[[#This Row],[Actual]]=FALSE),BJ560-1,BJ560)))</f>
        <v>84.29</v>
      </c>
      <c r="BK561" s="58">
        <f>IF(AND(Weekly[[#This Row],[TRUES]]&gt;4,Weekly[[#This Row],[Actual]]=TRUE),BK560+Weekly[[#This Row],[BF H Odds]]-1,IF(AND(Weekly[[#This Row],[FALSES]]&gt;4,Weekly[[#This Row],[Actual]]=FALSE),BK560+Weekly[[#This Row],[BF V Odds]]-1,IF(AND(Weekly[[#This Row],[TRUES]]&gt;4,Weekly[[#This Row],[Actual]]=FALSE),BK560-1,IF(AND(Weekly[[#This Row],[FALSES]]&gt;4,Weekly[[#This Row],[Actual]]=TRUE),BK560-1,BK560))))</f>
        <v>3.3900000000000299</v>
      </c>
      <c r="BL561" s="58">
        <f>IF(AND(Weekly[[#This Row],[TRUES]]&gt;5,Weekly[[#This Row],[Actual]]=TRUE),BL560+Weekly[[#This Row],[BF H Odds]]-1,IF(AND(Weekly[[#This Row],[FALSES]]&gt;5,Weekly[[#This Row],[Actual]]=FALSE),BL560+Weekly[[#This Row],[BF V Odds]]-1,IF(AND(Weekly[[#This Row],[TRUES]]&gt;5,Weekly[[#This Row],[Actual]]=FALSE),BL560-1,IF(AND(Weekly[[#This Row],[FALSES]]&gt;5,Weekly[[#This Row],[Actual]]=TRUE),BL560-1,BL560))))</f>
        <v>9.2200000000000202</v>
      </c>
      <c r="BM561" s="58">
        <f>IF(AND(Weekly[[#This Row],[TRUES]]&gt;6,Weekly[[#This Row],[Actual]]=TRUE),BM560+Weekly[[#This Row],[BF H Odds]]-1,IF(AND(Weekly[[#This Row],[FALSES]]&gt;6,Weekly[[#This Row],[Actual]]=FALSE),BM560+Weekly[[#This Row],[BF V Odds]]-1,IF(AND(Weekly[[#This Row],[TRUES]]&gt;6,Weekly[[#This Row],[Actual]]=FALSE),BM560-1,IF(AND(Weekly[[#This Row],[FALSES]]&gt;6,Weekly[[#This Row],[Actual]]=TRUE),BM560-1,BM560))))</f>
        <v>43.190000000000012</v>
      </c>
    </row>
    <row r="562" spans="1:65" x14ac:dyDescent="0.25">
      <c r="A562" s="34"/>
      <c r="B562" s="10">
        <v>44313</v>
      </c>
      <c r="C562" s="17" t="s">
        <v>15</v>
      </c>
      <c r="D562" s="15" t="s">
        <v>30</v>
      </c>
      <c r="E562" t="b">
        <v>1</v>
      </c>
      <c r="F562" t="b">
        <v>1</v>
      </c>
      <c r="G562" t="b">
        <v>1</v>
      </c>
      <c r="H562" t="b">
        <v>1</v>
      </c>
      <c r="I562" t="b">
        <v>1</v>
      </c>
      <c r="J562" t="b">
        <v>1</v>
      </c>
      <c r="K562" t="b">
        <v>0</v>
      </c>
      <c r="L562" t="b">
        <v>0</v>
      </c>
      <c r="O562" t="str">
        <f>IF(Weekly[[#This Row],[H/V]]="H",Weekly[[#This Row],[BF H Odds]],IF(Weekly[[#This Row],[H/V]]="V",Weekly[[#This Row],[BF V Odds]],""))</f>
        <v/>
      </c>
      <c r="P562" t="b">
        <v>0</v>
      </c>
      <c r="R562" s="35">
        <f>IFERROR(IF(Weekly[[#This Row],[Won Bet?]]="yes",R561+(Weekly[[#This Row],[BF Odds]]*Weekly[[#This Row],[BF Stake]])-Weekly[[#This Row],[BF Stake]],R561-Weekly[[#This Row],[BF Stake]]),R561)</f>
        <v>1359.2205000000001</v>
      </c>
      <c r="S562" s="35">
        <f>IFERROR(IF(Weekly[[#This Row],[Won Bet?]]="yes",S561+(((Weekly[[#This Row],[BF Odds]]*Weekly[[#This Row],[BF Stake]])-Weekly[[#This Row],[BF Stake]])*0.95),S561-Weekly[[#This Row],[BF Stake]]),S561)</f>
        <v>1265.6285900000005</v>
      </c>
      <c r="T562">
        <v>1.53</v>
      </c>
      <c r="U562">
        <v>2.86</v>
      </c>
      <c r="V562" s="24">
        <f>IF(Weekly[[#This Row],[Actual]]="","",IF(AND(Weekly[[#This Row],[SVC_P]]=Weekly[[#This Row],[Actual]],Weekly[[#This Row],[SVC_P]]=TRUE),V561+Weekly[[#This Row],[BF H Odds]]-1,IF(AND(Weekly[[#This Row],[SVC_P]]=Weekly[[#This Row],[Actual]],Weekly[[#This Row],[SVC_P]]=FALSE),V561+Weekly[[#This Row],[BF V Odds]]-1,V561-1)))</f>
        <v>55.490000000000059</v>
      </c>
      <c r="W562" s="24">
        <f>IF(Weekly[[#This Row],[Actual]]="","",IF(AND(Weekly[[#This Row],[SVC_P]]=FALSE,Weekly[[#This Row],[Actual]]=TRUE),W561+Weekly[[#This Row],[BF H Odds]]-1,IF(AND(Weekly[[#This Row],[SVC_P]]=TRUE,Weekly[[#This Row],[Actual]]=FALSE,),W561+Weekly[[#This Row],[BF V Odds]]-1,W561-1)))</f>
        <v>-470.84000000000003</v>
      </c>
      <c r="X562" s="24">
        <f>IF(Weekly[[#This Row],[Actual]]="","",IF(AND(Weekly[[#This Row],[ADBC_P]]=Weekly[[#This Row],[Actual]],Weekly[[#This Row],[ADBC_P]]=TRUE),X561+Weekly[[#This Row],[BF H Odds]]-1,IF(AND(Weekly[[#This Row],[ADBC_P]]=Weekly[[#This Row],[Actual]],Weekly[[#This Row],[ADBC_P]]=FALSE),X561+Weekly[[#This Row],[BF V Odds]]-1,X561-1)))</f>
        <v>9.7700000000000191</v>
      </c>
      <c r="Y562" s="24">
        <f>IF(Weekly[[#This Row],[Actual]]="","",IF(AND(Weekly[[#This Row],[ADBC_P]]=FALSE,Weekly[[#This Row],[Actual]]=TRUE),Y561+Weekly[[#This Row],[BF H Odds]]-1,IF(AND(Weekly[[#This Row],[ADBC_P]]=TRUE,Weekly[[#This Row],[Actual]]=FALSE),Y561+Weekly[[#This Row],[BF V Odds]]-1,Y561-1)))</f>
        <v>74.249999999999986</v>
      </c>
      <c r="Z562" s="24">
        <f>IF(Weekly[[#This Row],[Actual]]="","",IF(AND(Weekly[[#This Row],[RFC_P]]=Weekly[[#This Row],[Actual]],Weekly[[#This Row],[RFC_P]]=TRUE),Z561+Weekly[[#This Row],[BF H Odds]]-1,IF(AND(Weekly[[#This Row],[RFC_P]]=Weekly[[#This Row],[Actual]],Weekly[[#This Row],[RFC_P]]=FALSE),Z561+Weekly[[#This Row],[BF V Odds]]-1,Z561-1)))</f>
        <v>30.110000000000007</v>
      </c>
      <c r="AA562" s="24">
        <f>IF(Weekly[[#This Row],[Actual]]="","",IF(AND(Weekly[[#This Row],[RFC_P]]=FALSE,Weekly[[#This Row],[Actual]]=TRUE),AA561+Weekly[[#This Row],[BF H Odds]]-1,IF(AND(Weekly[[#This Row],[RFC_P]]=TRUE,Weekly[[#This Row],[Actual]]=FALSE),AA561+Weekly[[#This Row],[BF V Odds]]-1,AA561-1)))</f>
        <v>53.909999999999968</v>
      </c>
      <c r="AB562" s="24">
        <f>IF(Weekly[[#This Row],[Actual]]="","",IF(AND(Weekly[[#This Row],[GBC_P]]=Weekly[[#This Row],[Actual]],Weekly[[#This Row],[GBC_P]]=TRUE),AB561+Weekly[[#This Row],[BF H Odds]]-1,IF(AND(Weekly[[#This Row],[GBC_P]]=Weekly[[#This Row],[Actual]],Weekly[[#This Row],[GBC_P]]=FALSE),AB561+Weekly[[#This Row],[BF V Odds]]-1,AB561-1)))</f>
        <v>11.490000000000006</v>
      </c>
      <c r="AC562" s="24">
        <f>IF(Weekly[[#This Row],[Actual]]="","",IF(AND(Weekly[[#This Row],[GBC_P]]=FALSE,Weekly[[#This Row],[Actual]]=TRUE),AC561+Weekly[[#This Row],[BF H Odds]]-1,IF(AND(Weekly[[#This Row],[GBC_P]]=TRUE,Weekly[[#This Row],[Actual]]=FALSE),AC561+Weekly[[#This Row],[BF V Odds]]-1,AC561-1)))</f>
        <v>72.529999999999959</v>
      </c>
      <c r="AD562" s="24">
        <f>IF(Weekly[[#This Row],[Actual]]="","",IF(AND(Weekly[[#This Row],[HGBC_P]]=Weekly[[#This Row],[Actual]],Weekly[[#This Row],[HGBC_P]]=TRUE),AD561+Weekly[[#This Row],[BF H Odds]]-1,IF(AND(Weekly[[#This Row],[HGBC_P]]=Weekly[[#This Row],[Actual]],Weekly[[#This Row],[HGBC_P]]=FALSE),AD561+Weekly[[#This Row],[BF V Odds]]-1,AD561-1)))</f>
        <v>3.4900000000000233</v>
      </c>
      <c r="AE562" s="24">
        <f>IF(Weekly[[#This Row],[Actual]]="","",IF(AND(Weekly[[#This Row],[HGBC_P]]=FALSE,Weekly[[#This Row],[Actual]]=TRUE),AE561+Weekly[[#This Row],[BF H Odds]]-1,IF(AND(Weekly[[#This Row],[HGBC_P]]=TRUE,Weekly[[#This Row],[Actual]]=FALSE),AE561+Weekly[[#This Row],[BF V Odds]]-1,AE561-1)))</f>
        <v>80.529999999999987</v>
      </c>
      <c r="AF562" s="24">
        <f>IF(Weekly[[#This Row],[Actual]]="","",IF(AND(Weekly[[#This Row],[XGB_P]]=Weekly[[#This Row],[Actual]],Weekly[[#This Row],[XGB_P]]=TRUE),AF561+Weekly[[#This Row],[BF H Odds]]-1,IF(AND(Weekly[[#This Row],[XGB_P]]=Weekly[[#This Row],[Actual]],Weekly[[#This Row],[XGB_P]]=FALSE),AF561+Weekly[[#This Row],[BF V Odds]]-1,AF561-1)))</f>
        <v>37.450000000000024</v>
      </c>
      <c r="AG562" s="24">
        <f>IF(Weekly[[#This Row],[Actual]]="","",IF(AND(Weekly[[#This Row],[XGB_P]]=FALSE,Weekly[[#This Row],[Actual]]=TRUE),AG561+Weekly[[#This Row],[BF H Odds]]-1,IF(AND(Weekly[[#This Row],[XGB_P]]=TRUE,Weekly[[#This Row],[Actual]]=FALSE),AG561+Weekly[[#This Row],[BF V Odds]]-1,AG561-1)))</f>
        <v>46.569999999999993</v>
      </c>
      <c r="AH562" s="24">
        <f>IF(Weekly[[#This Row],[Actual]]="","",IF(AND(Weekly[[#This Row],[QDA_P]]=Weekly[[#This Row],[Actual]],Weekly[[#This Row],[QDA_P]]=TRUE),AH561+Weekly[[#This Row],[BF H Odds]]-1,IF(AND(Weekly[[#This Row],[QDA_P]]=Weekly[[#This Row],[Actual]],Weekly[[#This Row],[QDA_P]]=FALSE),AH561+Weekly[[#This Row],[BF V Odds]]-1,AH561-1)))</f>
        <v>-5.0799999999999885</v>
      </c>
      <c r="AI562" s="24">
        <f>IF(Weekly[[#This Row],[Actual]]="","",IF(AND(Weekly[[#This Row],[QDA_P]]=FALSE,Weekly[[#This Row],[Actual]]=TRUE),AI561+Weekly[[#This Row],[BF H Odds]]-1,IF(AND(Weekly[[#This Row],[QDA_P]]=TRUE,Weekly[[#This Row],[Actual]]=FALSE),AI561+Weekly[[#This Row],[BF V Odds]]-1,AI561-1)))</f>
        <v>89.09999999999998</v>
      </c>
      <c r="AJ562" s="24">
        <f>IF(Weekly[[#This Row],[Actual]]="","",IF(AND(Weekly[[#This Row],[KNC_P]]=FALSE,Weekly[[#This Row],[Actual]]=TRUE),AJ561+Weekly[[#This Row],[BF H Odds]]-1,IF(AND(Weekly[[#This Row],[KNC_P]]=TRUE,Weekly[[#This Row],[Actual]]=FALSE),AJ561+Weekly[[#This Row],[BF V Odds]]-1,AJ561-1)))</f>
        <v>62.879999999999981</v>
      </c>
      <c r="AK562" s="24">
        <f>IF(Weekly[[#This Row],[Actual]]="","",IF(AND(Weekly[[#This Row],[KNC_P]]=FALSE,Weekly[[#This Row],[Actual]]=TRUE),AK561+Weekly[[#This Row],[BF H Odds]]-1,IF(AND(Weekly[[#This Row],[KNC_P]]=TRUE,Weekly[[#This Row],[Actual]]=FALSE),AK561+Weekly[[#This Row],[BF V Odds]]-1,AK561-1)))</f>
        <v>61.77999999999998</v>
      </c>
      <c r="AL562" s="30">
        <f>IF(Weekly[[#This Row],[Actual]]="","",COUNTIF(Weekly[[#This Row],[SVC_P]:[QDA_P]],TRUE))</f>
        <v>6</v>
      </c>
      <c r="AM562" s="30">
        <f>IF(Weekly[[#This Row],[Actual]]="","",COUNTIF(Weekly[[#This Row],[SVC_P]:[QDA_P]],FALSE))</f>
        <v>1</v>
      </c>
      <c r="AN562" s="36" t="str">
        <f>IF(AND(Weekly[[#This Row],[BF V Odds]]&gt;$BO$6,Weekly[[#This Row],[BF V Odds]] &lt; $BO$7),Weekly[[#This Row],[BF V Odds]],"")</f>
        <v/>
      </c>
      <c r="AO562" s="36" t="str">
        <f>IF(AND(Weekly[[#This Row],[BF H Odds]]&gt;$BO$6, Weekly[[#This Row],[BF H Odds]] &lt; $BO$7),Weekly[[#This Row],[BF H Odds]],"")</f>
        <v/>
      </c>
      <c r="AP562" s="37">
        <f>IF(AND(Weekly[[#This Row],[V Odds &lt;]]="",Weekly[[#This Row],[H Odds &lt;]]=""),AP561,IF(AND(Weekly[[#This Row],[H Odds &lt;]]&lt;&gt;"",Weekly[[#This Row],[SVC_P]]=TRUE,Weekly[[#This Row],[Actual]]=TRUE),AP561+Weekly[[#This Row],[H Odds &lt;]]-1,IF(AND(Weekly[[#This Row],[V Odds &lt;]]&lt;&gt;"",Weekly[[#This Row],[SVC_P]]=FALSE,Weekly[[#This Row],[Actual]]=FALSE),AP561+Weekly[[#This Row],[V Odds &lt;]]-1,IF(AND(Weekly[[#This Row],[V Odds &lt;]]&lt;&gt;"",Weekly[[#This Row],[SVC_P]]=FALSE,Weekly[[#This Row],[Actual]]=TRUE),AP561-1,IF(AND(Weekly[[#This Row],[H Odds &lt;]]&lt;&gt;"",Weekly[[#This Row],[SVC_P]]=TRUE,Weekly[[#This Row],[Actual]]=FALSE),AP561-1,AP561)))))</f>
        <v>85.430000000000021</v>
      </c>
      <c r="AQ562" s="37">
        <f>IF(AND(Weekly[[#This Row],[V Odds &lt;]]="",Weekly[[#This Row],[H Odds &lt;]]=""),AQ561,IF(AND(Weekly[[#This Row],[H Odds &lt;]]&lt;&gt;"",Weekly[[#This Row],[ADBC_P]]=TRUE,Weekly[[#This Row],[Actual]]=TRUE),AQ561+Weekly[[#This Row],[H Odds &lt;]]-1,IF(AND(Weekly[[#This Row],[V Odds &lt;]]&lt;&gt;"",Weekly[[#This Row],[ADBC_P]]=FALSE,Weekly[[#This Row],[Actual]]=FALSE),AQ561+Weekly[[#This Row],[V Odds &lt;]]-1,IF(AND(Weekly[[#This Row],[V Odds &lt;]]&lt;&gt;"",Weekly[[#This Row],[ADBC_P]]=FALSE,Weekly[[#This Row],[Actual]]=TRUE),AQ561-1,IF(AND(Weekly[[#This Row],[H Odds &lt;]]&lt;&gt;"",Weekly[[#This Row],[ADBC_P]]=TRUE,Weekly[[#This Row],[Actual]]=FALSE),AQ561-1,AQ561)))))</f>
        <v>53.08</v>
      </c>
      <c r="AR562" s="37">
        <f>IF(AND(Weekly[[#This Row],[V Odds &lt;]]="",Weekly[[#This Row],[H Odds &lt;]]=""),AR561,IF(AND(Weekly[[#This Row],[H Odds &lt;]]&lt;&gt;"",Weekly[[#This Row],[RFC_P]]=TRUE,Weekly[[#This Row],[Actual]]=TRUE),AR561+Weekly[[#This Row],[H Odds &lt;]]-1,IF(AND(Weekly[[#This Row],[V Odds &lt;]]&lt;&gt;"",Weekly[[#This Row],[RFC_P]]=FALSE,Weekly[[#This Row],[Actual]]=FALSE),AR561+Weekly[[#This Row],[V Odds &lt;]]-1,IF(AND(Weekly[[#This Row],[V Odds &lt;]]&lt;&gt;"",Weekly[[#This Row],[RFC_P]]=FALSE,Weekly[[#This Row],[Actual]]=TRUE),AR561-1,IF(AND(Weekly[[#This Row],[H Odds &lt;]]&lt;&gt;"",Weekly[[#This Row],[RFC_P]]=TRUE,Weekly[[#This Row],[Actual]]=FALSE),AR561-1,AR561)))))</f>
        <v>74.089999999999989</v>
      </c>
      <c r="AS562" s="37">
        <f>IF(AND(Weekly[[#This Row],[V Odds &lt;]]="",Weekly[[#This Row],[H Odds &lt;]]=""),AS561,IF(AND(Weekly[[#This Row],[H Odds &lt;]]&lt;&gt;"",Weekly[[#This Row],[GBC_P]]=TRUE,Weekly[[#This Row],[Actual]]=TRUE),AS561+Weekly[[#This Row],[H Odds &lt;]]-1,IF(AND(Weekly[[#This Row],[V Odds &lt;]]&lt;&gt;"",Weekly[[#This Row],[GBC_P]]=FALSE,Weekly[[#This Row],[Actual]]=FALSE),AS561+Weekly[[#This Row],[V Odds &lt;]]-1,IF(AND(Weekly[[#This Row],[V Odds &lt;]]&lt;&gt;"",Weekly[[#This Row],[GBC_P]]=FALSE,Weekly[[#This Row],[Actual]]=TRUE),AS561-1,IF(AND(Weekly[[#This Row],[H Odds &lt;]]&lt;&gt;"",Weekly[[#This Row],[GBC_P]]=TRUE,Weekly[[#This Row],[Actual]]=FALSE),AS561-1,AS561)))))</f>
        <v>69.38</v>
      </c>
      <c r="AT562" s="37">
        <f>IF(AND(Weekly[[#This Row],[V Odds &lt;]]="",Weekly[[#This Row],[H Odds &lt;]]=""),AT561,IF(AND(Weekly[[#This Row],[H Odds &lt;]]&lt;&gt;"",Weekly[[#This Row],[HGBC_P]]=TRUE,Weekly[[#This Row],[Actual]]=TRUE),AT561+Weekly[[#This Row],[H Odds &lt;]]-1,IF(AND(Weekly[[#This Row],[V Odds &lt;]]&lt;&gt;"",Weekly[[#This Row],[HGBC_P]]=FALSE,Weekly[[#This Row],[Actual]]=FALSE),AT561+Weekly[[#This Row],[V Odds &lt;]]-1,IF(AND(Weekly[[#This Row],[V Odds &lt;]]&lt;&gt;"",Weekly[[#This Row],[HGBC_P]]=FALSE,Weekly[[#This Row],[Actual]]=TRUE),AT561-1,IF(AND(Weekly[[#This Row],[H Odds &lt;]]&lt;&gt;"",Weekly[[#This Row],[HGBC_P]]=TRUE,Weekly[[#This Row],[Actual]]=FALSE),AT561-1,AT561)))))</f>
        <v>54.76</v>
      </c>
      <c r="AU562" s="37">
        <f>IF(AND(Weekly[[#This Row],[V Odds &lt;]]="",Weekly[[#This Row],[H Odds &lt;]]=""),AU561,IF(AND(Weekly[[#This Row],[H Odds &lt;]]&lt;&gt;"",Weekly[[#This Row],[XGB_P]]=TRUE,Weekly[[#This Row],[Actual]]=TRUE),AU561+Weekly[[#This Row],[H Odds &lt;]]-1,IF(AND(Weekly[[#This Row],[V Odds &lt;]]&lt;&gt;"",Weekly[[#This Row],[XGB_P]]=FALSE,Weekly[[#This Row],[Actual]]=FALSE),AU561+Weekly[[#This Row],[V Odds &lt;]]-1,IF(AND(Weekly[[#This Row],[V Odds &lt;]]&lt;&gt;"",Weekly[[#This Row],[XGB_P]]=FALSE,Weekly[[#This Row],[Actual]]=TRUE),AU561-1,IF(AND(Weekly[[#This Row],[H Odds &lt;]]&lt;&gt;"",Weekly[[#This Row],[XGB_P]]=TRUE,Weekly[[#This Row],[Actual]]=FALSE),AU561-1,AU561)))))</f>
        <v>76.210000000000008</v>
      </c>
      <c r="AV562" s="37">
        <f>IF(AND(Weekly[[#This Row],[V Odds &lt;]]="",Weekly[[#This Row],[H Odds &lt;]]=""),AV561,IF(AND(Weekly[[#This Row],[H Odds &lt;]]&lt;&gt;"",Weekly[[#This Row],[QDA_P]]=TRUE,Weekly[[#This Row],[Actual]]=TRUE),AV561+Weekly[[#This Row],[H Odds &lt;]]-1,IF(AND(Weekly[[#This Row],[V Odds &lt;]]&lt;&gt;"",Weekly[[#This Row],[QDA_P]]=FALSE,Weekly[[#This Row],[Actual]]=FALSE),AV561+Weekly[[#This Row],[V Odds &lt;]]-1,IF(AND(Weekly[[#This Row],[V Odds &lt;]]&lt;&gt;"",Weekly[[#This Row],[QDA_P]]=FALSE,Weekly[[#This Row],[Actual]]=TRUE),AV561-1,IF(AND(Weekly[[#This Row],[H Odds &lt;]]&lt;&gt;"",Weekly[[#This Row],[QDA_P]]=TRUE,Weekly[[#This Row],[Actual]]=FALSE),AV561-1,AV561)))))</f>
        <v>65.099999999999994</v>
      </c>
      <c r="AW562" s="37">
        <f>IF(AND(Weekly[[#This Row],[H Odds &lt;]]="",Weekly[[#This Row],[V Odds &lt;]]=""),AW561,IF(AND(Weekly[[#This Row],[KNC_P]]=Weekly[[#This Row],[Actual]],Weekly[[#This Row],[KNC_P]]=TRUE),AW561+Weekly[[#This Row],[BF H Odds]]-1,IF(AND(Weekly[[#This Row],[KNC_P]]=Weekly[[#This Row],[Actual]],Weekly[[#This Row],[KNC_P]]=FALSE),AW561+Weekly[[#This Row],[BF V Odds]]-1,AW561-1)))</f>
        <v>58.970000000000013</v>
      </c>
      <c r="AX562" s="37">
        <f>IF(AND(Weekly[[#This Row],[V Odds &lt;]]="",Weekly[[#This Row],[H Odds &lt;]]=""),AX561,IF(AND(Weekly[[#This Row],[V Odds &lt;]]&lt;&gt;"",Weekly[[#This Row],[FALSES]]&gt;0,Weekly[[#This Row],[Actual]]=FALSE),AX561+Weekly[[#This Row],[V Odds &lt;]]-1,IF(AND(Weekly[[#This Row],[H Odds &lt;]]&lt;&gt;"",Weekly[[#This Row],[TRUES]]&gt;0,Weekly[[#This Row],[Actual]]=TRUE),AX561+Weekly[[#This Row],[H Odds &lt;]]-1,IF(AND(Weekly[[#This Row],[V Odds &lt;]]&lt;&gt;"",Weekly[[#This Row],[FALSES]]=0),AX561,IF(AND(Weekly[[#This Row],[H Odds &lt;]]&lt;&gt;"",Weekly[[#This Row],[TRUES]]=0),AX561,AX561-1)))))</f>
        <v>115.09999999999997</v>
      </c>
      <c r="AY562" s="37">
        <f>IF(AND(Weekly[[#This Row],[V Odds &lt;]]="",Weekly[[#This Row],[H Odds &lt;]]=""),AY561,IF(AND(Weekly[[#This Row],[V Odds &lt;]]&lt;&gt;"",Weekly[[#This Row],[FALSES]]&gt;0,Weekly[[#This Row],[Actual]]=FALSE),AY561+((Weekly[[#This Row],[V Odds &lt;]]-1)*0.92),IF(AND(Weekly[[#This Row],[H Odds &lt;]]&lt;&gt;"",Weekly[[#This Row],[TRUES]]&gt;0,Weekly[[#This Row],[Actual]]=TRUE),AY561+((Weekly[[#This Row],[H Odds &lt;]]-1)*0.92),IF(AND(Weekly[[#This Row],[V Odds &lt;]]&lt;&gt;"",Weekly[[#This Row],[FALSES]]=0),AY561,IF(AND(Weekly[[#This Row],[H Odds &lt;]]&lt;&gt;"",Weekly[[#This Row],[TRUES]]=0),AY561,AY561-1)))))</f>
        <v>102.37200000000001</v>
      </c>
      <c r="AZ562" s="37">
        <f>IF(AND(Weekly[[#This Row],[V Odds &lt;]]="",Weekly[[#This Row],[H Odds &lt;]]=""),AZ561,IF(AND(Weekly[[#This Row],[V Odds &lt;]]&lt;&gt;"",Weekly[[#This Row],[Actual]]=FALSE),AZ561+Weekly[[#This Row],[V Odds &lt;]]-1,IF(AND(Weekly[[#This Row],[H Odds &lt;]]&lt;&gt;"",Weekly[[#This Row],[Actual]]=TRUE),AZ561+Weekly[[#This Row],[H Odds &lt;]]-1,AZ561-1)))</f>
        <v>105.56999999999998</v>
      </c>
      <c r="BA562" s="38">
        <f>IF(Weekly[[#This Row],[H Odds &lt;]]="",BA561,IF(AND(Weekly[[#This Row],[H Odds &lt;]]&lt;&gt;"",Weekly[[#This Row],[SVC_P]]=TRUE,Weekly[[#This Row],[Actual]]=TRUE),BA561+Weekly[[#This Row],[H Odds &lt;]]-1,IF(AND(Weekly[[#This Row],[H Odds &lt;]]&lt;&gt;"",Weekly[[#This Row],[SVC_P]]=TRUE,Weekly[[#This Row],[Actual]]=FALSE),BA561-1,BA561)))</f>
        <v>84.39</v>
      </c>
      <c r="BB562" s="38">
        <f>IF(Weekly[[#This Row],[H Odds &lt;]]="",BB561,IF(AND(Weekly[[#This Row],[H Odds &lt;]]&lt;&gt;"",Weekly[[#This Row],[ADBC_P]]=TRUE,Weekly[[#This Row],[Actual]]=TRUE),BB561+Weekly[[#This Row],[H Odds &lt;]]-1,IF(AND(Weekly[[#This Row],[H Odds &lt;]]&lt;&gt;"",Weekly[[#This Row],[ADBC_P]]=TRUE,Weekly[[#This Row],[Actual]]=FALSE),BB561-1,BB561)))</f>
        <v>54.16</v>
      </c>
      <c r="BC562" s="38">
        <f>IF(Weekly[[#This Row],[H Odds &lt;]]="",BC561,IF(AND(Weekly[[#This Row],[H Odds &lt;]]&lt;&gt;"",Weekly[[#This Row],[RFC_P]]=TRUE,Weekly[[#This Row],[Actual]]=TRUE),BC561+Weekly[[#This Row],[H Odds &lt;]]-1,IF(AND(Weekly[[#This Row],[H Odds &lt;]]&lt;&gt;"",Weekly[[#This Row],[RFC_P]]=TRUE,Weekly[[#This Row],[Actual]]=FALSE),BC561-1,BC561)))</f>
        <v>55.759999999999991</v>
      </c>
      <c r="BD562" s="38">
        <f>IF(Weekly[[#This Row],[H Odds &lt;]]="",BD561,IF(AND(Weekly[[#This Row],[H Odds &lt;]]&lt;&gt;"",Weekly[[#This Row],[GBC_P]]=TRUE,Weekly[[#This Row],[Actual]]=TRUE),BD561+Weekly[[#This Row],[H Odds &lt;]]-1,IF(AND(Weekly[[#This Row],[H Odds &lt;]]&lt;&gt;"",Weekly[[#This Row],[GBC_P]]=TRUE,Weekly[[#This Row],[Actual]]=FALSE),BD561-1,BD561)))</f>
        <v>58.910000000000004</v>
      </c>
      <c r="BE562" s="38">
        <f>IF(Weekly[[#This Row],[H Odds &lt;]]="",BE561,IF(AND(Weekly[[#This Row],[H Odds &lt;]]&lt;&gt;"",Weekly[[#This Row],[HGBC_P]]=TRUE,Weekly[[#This Row],[Actual]]=TRUE),BE561+Weekly[[#This Row],[H Odds &lt;]]-1,IF(AND(Weekly[[#This Row],[H Odds &lt;]]&lt;&gt;"",Weekly[[#This Row],[HGBC_P]]=TRUE,Weekly[[#This Row],[Actual]]=FALSE),BE561-1,BE561)))</f>
        <v>58.059999999999995</v>
      </c>
      <c r="BF562" s="38">
        <f>IF(Weekly[[#This Row],[H Odds &lt;]]="",BF561,IF(AND(Weekly[[#This Row],[H Odds &lt;]]&lt;&gt;"",Weekly[[#This Row],[XGB_P]]=TRUE,Weekly[[#This Row],[Actual]]=TRUE),BF561+Weekly[[#This Row],[H Odds &lt;]]-1,IF(AND(Weekly[[#This Row],[H Odds &lt;]]&lt;&gt;"",Weekly[[#This Row],[XGB_P]]=TRUE,Weekly[[#This Row],[Actual]]=FALSE),BF561-1,BF561)))</f>
        <v>66.73</v>
      </c>
      <c r="BG562" s="38">
        <f>IF(Weekly[[#This Row],[H Odds &lt;]]="",BG561,IF(AND(Weekly[[#This Row],[H Odds &lt;]]&lt;&gt;"",Weekly[[#This Row],[QDA_P]]=TRUE,Weekly[[#This Row],[Actual]]=TRUE),BG561+Weekly[[#This Row],[H Odds &lt;]]-1,IF(AND(Weekly[[#This Row],[H Odds &lt;]]&lt;&gt;"",Weekly[[#This Row],[QDA_P]]=TRUE,Weekly[[#This Row],[Actual]]=FALSE),BG561-1,BG561)))</f>
        <v>54.22999999999999</v>
      </c>
      <c r="BH562" s="38">
        <f>IF(Weekly[[#This Row],[H Odds &lt;]]="",BH561,IF(AND(Weekly[[#This Row],[H Odds &lt;]]&lt;&gt;"",Weekly[[#This Row],[KNC_P]]=TRUE,Weekly[[#This Row],[Actual]]=TRUE),BH561+Weekly[[#This Row],[H Odds &lt;]]-1,IF(AND(Weekly[[#This Row],[H Odds &lt;]]&lt;&gt;"",Weekly[[#This Row],[KNC_P]]=TRUE,Weekly[[#This Row],[Actual]]=FALSE),BH561-1,BH561)))</f>
        <v>59.099999999999994</v>
      </c>
      <c r="BI562" s="38">
        <f>IF(Weekly[[#This Row],[H Odds &lt;]]="",BI561,IF(AND(Weekly[[#This Row],[H Odds &lt;]]&lt;&gt;"",Weekly[[#This Row],[TRUES]]&gt;0,Weekly[[#This Row],[Actual]]=TRUE),BI561+Weekly[[#This Row],[H Odds &lt;]]-1,IF(AND(Weekly[[#This Row],[H Odds &lt;]]&lt;&gt;"",Weekly[[#This Row],[TRUES]]=0),BI561,BI561-1)))</f>
        <v>82.39</v>
      </c>
      <c r="BJ562" s="38">
        <f>IF(Weekly[[#This Row],[H Odds &lt;]]="",BJ561,IF(AND(Weekly[[#This Row],[H Odds &lt;]]&lt;&gt;"",Weekly[[#This Row],[Actual]]=TRUE),BJ561+Weekly[[#This Row],[H Odds &lt;]]-1,IF(AND(Weekly[[#This Row],[H Odds &lt;]]&lt;&gt;"",Weekly[[#This Row],[Actual]]=FALSE),BJ561-1,BJ561)))</f>
        <v>84.29</v>
      </c>
      <c r="BK562" s="58">
        <f>IF(AND(Weekly[[#This Row],[TRUES]]&gt;4,Weekly[[#This Row],[Actual]]=TRUE),BK561+Weekly[[#This Row],[BF H Odds]]-1,IF(AND(Weekly[[#This Row],[FALSES]]&gt;4,Weekly[[#This Row],[Actual]]=FALSE),BK561+Weekly[[#This Row],[BF V Odds]]-1,IF(AND(Weekly[[#This Row],[TRUES]]&gt;4,Weekly[[#This Row],[Actual]]=FALSE),BK561-1,IF(AND(Weekly[[#This Row],[FALSES]]&gt;4,Weekly[[#This Row],[Actual]]=TRUE),BK561-1,BK561))))</f>
        <v>2.3900000000000299</v>
      </c>
      <c r="BL562" s="58">
        <f>IF(AND(Weekly[[#This Row],[TRUES]]&gt;5,Weekly[[#This Row],[Actual]]=TRUE),BL561+Weekly[[#This Row],[BF H Odds]]-1,IF(AND(Weekly[[#This Row],[FALSES]]&gt;5,Weekly[[#This Row],[Actual]]=FALSE),BL561+Weekly[[#This Row],[BF V Odds]]-1,IF(AND(Weekly[[#This Row],[TRUES]]&gt;5,Weekly[[#This Row],[Actual]]=FALSE),BL561-1,IF(AND(Weekly[[#This Row],[FALSES]]&gt;5,Weekly[[#This Row],[Actual]]=TRUE),BL561-1,BL561))))</f>
        <v>8.2200000000000202</v>
      </c>
      <c r="BM562" s="58">
        <f>IF(AND(Weekly[[#This Row],[TRUES]]&gt;6,Weekly[[#This Row],[Actual]]=TRUE),BM561+Weekly[[#This Row],[BF H Odds]]-1,IF(AND(Weekly[[#This Row],[FALSES]]&gt;6,Weekly[[#This Row],[Actual]]=FALSE),BM561+Weekly[[#This Row],[BF V Odds]]-1,IF(AND(Weekly[[#This Row],[TRUES]]&gt;6,Weekly[[#This Row],[Actual]]=FALSE),BM561-1,IF(AND(Weekly[[#This Row],[FALSES]]&gt;6,Weekly[[#This Row],[Actual]]=TRUE),BM561-1,BM561))))</f>
        <v>43.190000000000012</v>
      </c>
    </row>
    <row r="563" spans="1:65" x14ac:dyDescent="0.25">
      <c r="A563" s="34"/>
      <c r="B563" s="10">
        <v>44313</v>
      </c>
      <c r="C563" s="17" t="s">
        <v>29</v>
      </c>
      <c r="D563" s="15" t="s">
        <v>20</v>
      </c>
      <c r="E563" t="b">
        <v>1</v>
      </c>
      <c r="F563" t="b">
        <v>1</v>
      </c>
      <c r="G563" t="b">
        <v>1</v>
      </c>
      <c r="H563" t="b">
        <v>1</v>
      </c>
      <c r="I563" t="b">
        <v>1</v>
      </c>
      <c r="J563" t="b">
        <v>1</v>
      </c>
      <c r="K563" t="b">
        <v>1</v>
      </c>
      <c r="L563" t="b">
        <v>1</v>
      </c>
      <c r="O563" t="str">
        <f>IF(Weekly[[#This Row],[H/V]]="H",Weekly[[#This Row],[BF H Odds]],IF(Weekly[[#This Row],[H/V]]="V",Weekly[[#This Row],[BF V Odds]],""))</f>
        <v/>
      </c>
      <c r="P563" t="b">
        <v>0</v>
      </c>
      <c r="R563" s="35">
        <f>IFERROR(IF(Weekly[[#This Row],[Won Bet?]]="yes",R562+(Weekly[[#This Row],[BF Odds]]*Weekly[[#This Row],[BF Stake]])-Weekly[[#This Row],[BF Stake]],R562-Weekly[[#This Row],[BF Stake]]),R562)</f>
        <v>1359.2205000000001</v>
      </c>
      <c r="S563" s="35">
        <f>IFERROR(IF(Weekly[[#This Row],[Won Bet?]]="yes",S562+(((Weekly[[#This Row],[BF Odds]]*Weekly[[#This Row],[BF Stake]])-Weekly[[#This Row],[BF Stake]])*0.95),S562-Weekly[[#This Row],[BF Stake]]),S562)</f>
        <v>1265.6285900000005</v>
      </c>
      <c r="T563">
        <v>1.81</v>
      </c>
      <c r="U563">
        <v>2.2000000000000002</v>
      </c>
      <c r="V563" s="24">
        <f>IF(Weekly[[#This Row],[Actual]]="","",IF(AND(Weekly[[#This Row],[SVC_P]]=Weekly[[#This Row],[Actual]],Weekly[[#This Row],[SVC_P]]=TRUE),V562+Weekly[[#This Row],[BF H Odds]]-1,IF(AND(Weekly[[#This Row],[SVC_P]]=Weekly[[#This Row],[Actual]],Weekly[[#This Row],[SVC_P]]=FALSE),V562+Weekly[[#This Row],[BF V Odds]]-1,V562-1)))</f>
        <v>54.490000000000059</v>
      </c>
      <c r="W563" s="24">
        <f>IF(Weekly[[#This Row],[Actual]]="","",IF(AND(Weekly[[#This Row],[SVC_P]]=FALSE,Weekly[[#This Row],[Actual]]=TRUE),W562+Weekly[[#This Row],[BF H Odds]]-1,IF(AND(Weekly[[#This Row],[SVC_P]]=TRUE,Weekly[[#This Row],[Actual]]=FALSE,),W562+Weekly[[#This Row],[BF V Odds]]-1,W562-1)))</f>
        <v>-471.84000000000003</v>
      </c>
      <c r="X563" s="24">
        <f>IF(Weekly[[#This Row],[Actual]]="","",IF(AND(Weekly[[#This Row],[ADBC_P]]=Weekly[[#This Row],[Actual]],Weekly[[#This Row],[ADBC_P]]=TRUE),X562+Weekly[[#This Row],[BF H Odds]]-1,IF(AND(Weekly[[#This Row],[ADBC_P]]=Weekly[[#This Row],[Actual]],Weekly[[#This Row],[ADBC_P]]=FALSE),X562+Weekly[[#This Row],[BF V Odds]]-1,X562-1)))</f>
        <v>8.7700000000000191</v>
      </c>
      <c r="Y563" s="24">
        <f>IF(Weekly[[#This Row],[Actual]]="","",IF(AND(Weekly[[#This Row],[ADBC_P]]=FALSE,Weekly[[#This Row],[Actual]]=TRUE),Y562+Weekly[[#This Row],[BF H Odds]]-1,IF(AND(Weekly[[#This Row],[ADBC_P]]=TRUE,Weekly[[#This Row],[Actual]]=FALSE),Y562+Weekly[[#This Row],[BF V Odds]]-1,Y562-1)))</f>
        <v>75.059999999999988</v>
      </c>
      <c r="Z563" s="24">
        <f>IF(Weekly[[#This Row],[Actual]]="","",IF(AND(Weekly[[#This Row],[RFC_P]]=Weekly[[#This Row],[Actual]],Weekly[[#This Row],[RFC_P]]=TRUE),Z562+Weekly[[#This Row],[BF H Odds]]-1,IF(AND(Weekly[[#This Row],[RFC_P]]=Weekly[[#This Row],[Actual]],Weekly[[#This Row],[RFC_P]]=FALSE),Z562+Weekly[[#This Row],[BF V Odds]]-1,Z562-1)))</f>
        <v>29.110000000000007</v>
      </c>
      <c r="AA563" s="24">
        <f>IF(Weekly[[#This Row],[Actual]]="","",IF(AND(Weekly[[#This Row],[RFC_P]]=FALSE,Weekly[[#This Row],[Actual]]=TRUE),AA562+Weekly[[#This Row],[BF H Odds]]-1,IF(AND(Weekly[[#This Row],[RFC_P]]=TRUE,Weekly[[#This Row],[Actual]]=FALSE),AA562+Weekly[[#This Row],[BF V Odds]]-1,AA562-1)))</f>
        <v>54.71999999999997</v>
      </c>
      <c r="AB563" s="24">
        <f>IF(Weekly[[#This Row],[Actual]]="","",IF(AND(Weekly[[#This Row],[GBC_P]]=Weekly[[#This Row],[Actual]],Weekly[[#This Row],[GBC_P]]=TRUE),AB562+Weekly[[#This Row],[BF H Odds]]-1,IF(AND(Weekly[[#This Row],[GBC_P]]=Weekly[[#This Row],[Actual]],Weekly[[#This Row],[GBC_P]]=FALSE),AB562+Weekly[[#This Row],[BF V Odds]]-1,AB562-1)))</f>
        <v>10.490000000000006</v>
      </c>
      <c r="AC563" s="24">
        <f>IF(Weekly[[#This Row],[Actual]]="","",IF(AND(Weekly[[#This Row],[GBC_P]]=FALSE,Weekly[[#This Row],[Actual]]=TRUE),AC562+Weekly[[#This Row],[BF H Odds]]-1,IF(AND(Weekly[[#This Row],[GBC_P]]=TRUE,Weekly[[#This Row],[Actual]]=FALSE),AC562+Weekly[[#This Row],[BF V Odds]]-1,AC562-1)))</f>
        <v>73.339999999999961</v>
      </c>
      <c r="AD563" s="24">
        <f>IF(Weekly[[#This Row],[Actual]]="","",IF(AND(Weekly[[#This Row],[HGBC_P]]=Weekly[[#This Row],[Actual]],Weekly[[#This Row],[HGBC_P]]=TRUE),AD562+Weekly[[#This Row],[BF H Odds]]-1,IF(AND(Weekly[[#This Row],[HGBC_P]]=Weekly[[#This Row],[Actual]],Weekly[[#This Row],[HGBC_P]]=FALSE),AD562+Weekly[[#This Row],[BF V Odds]]-1,AD562-1)))</f>
        <v>2.4900000000000233</v>
      </c>
      <c r="AE563" s="24">
        <f>IF(Weekly[[#This Row],[Actual]]="","",IF(AND(Weekly[[#This Row],[HGBC_P]]=FALSE,Weekly[[#This Row],[Actual]]=TRUE),AE562+Weekly[[#This Row],[BF H Odds]]-1,IF(AND(Weekly[[#This Row],[HGBC_P]]=TRUE,Weekly[[#This Row],[Actual]]=FALSE),AE562+Weekly[[#This Row],[BF V Odds]]-1,AE562-1)))</f>
        <v>81.339999999999989</v>
      </c>
      <c r="AF563" s="24">
        <f>IF(Weekly[[#This Row],[Actual]]="","",IF(AND(Weekly[[#This Row],[XGB_P]]=Weekly[[#This Row],[Actual]],Weekly[[#This Row],[XGB_P]]=TRUE),AF562+Weekly[[#This Row],[BF H Odds]]-1,IF(AND(Weekly[[#This Row],[XGB_P]]=Weekly[[#This Row],[Actual]],Weekly[[#This Row],[XGB_P]]=FALSE),AF562+Weekly[[#This Row],[BF V Odds]]-1,AF562-1)))</f>
        <v>36.450000000000024</v>
      </c>
      <c r="AG563" s="24">
        <f>IF(Weekly[[#This Row],[Actual]]="","",IF(AND(Weekly[[#This Row],[XGB_P]]=FALSE,Weekly[[#This Row],[Actual]]=TRUE),AG562+Weekly[[#This Row],[BF H Odds]]-1,IF(AND(Weekly[[#This Row],[XGB_P]]=TRUE,Weekly[[#This Row],[Actual]]=FALSE),AG562+Weekly[[#This Row],[BF V Odds]]-1,AG562-1)))</f>
        <v>47.379999999999995</v>
      </c>
      <c r="AH563" s="24">
        <f>IF(Weekly[[#This Row],[Actual]]="","",IF(AND(Weekly[[#This Row],[QDA_P]]=Weekly[[#This Row],[Actual]],Weekly[[#This Row],[QDA_P]]=TRUE),AH562+Weekly[[#This Row],[BF H Odds]]-1,IF(AND(Weekly[[#This Row],[QDA_P]]=Weekly[[#This Row],[Actual]],Weekly[[#This Row],[QDA_P]]=FALSE),AH562+Weekly[[#This Row],[BF V Odds]]-1,AH562-1)))</f>
        <v>-6.0799999999999885</v>
      </c>
      <c r="AI563" s="24">
        <f>IF(Weekly[[#This Row],[Actual]]="","",IF(AND(Weekly[[#This Row],[QDA_P]]=FALSE,Weekly[[#This Row],[Actual]]=TRUE),AI562+Weekly[[#This Row],[BF H Odds]]-1,IF(AND(Weekly[[#This Row],[QDA_P]]=TRUE,Weekly[[#This Row],[Actual]]=FALSE),AI562+Weekly[[#This Row],[BF V Odds]]-1,AI562-1)))</f>
        <v>89.909999999999982</v>
      </c>
      <c r="AJ563" s="24">
        <f>IF(Weekly[[#This Row],[Actual]]="","",IF(AND(Weekly[[#This Row],[KNC_P]]=FALSE,Weekly[[#This Row],[Actual]]=TRUE),AJ562+Weekly[[#This Row],[BF H Odds]]-1,IF(AND(Weekly[[#This Row],[KNC_P]]=TRUE,Weekly[[#This Row],[Actual]]=FALSE),AJ562+Weekly[[#This Row],[BF V Odds]]-1,AJ562-1)))</f>
        <v>63.689999999999984</v>
      </c>
      <c r="AK563" s="24">
        <f>IF(Weekly[[#This Row],[Actual]]="","",IF(AND(Weekly[[#This Row],[KNC_P]]=FALSE,Weekly[[#This Row],[Actual]]=TRUE),AK562+Weekly[[#This Row],[BF H Odds]]-1,IF(AND(Weekly[[#This Row],[KNC_P]]=TRUE,Weekly[[#This Row],[Actual]]=FALSE),AK562+Weekly[[#This Row],[BF V Odds]]-1,AK562-1)))</f>
        <v>62.589999999999982</v>
      </c>
      <c r="AL563" s="30">
        <f>IF(Weekly[[#This Row],[Actual]]="","",COUNTIF(Weekly[[#This Row],[SVC_P]:[QDA_P]],TRUE))</f>
        <v>7</v>
      </c>
      <c r="AM563" s="30">
        <f>IF(Weekly[[#This Row],[Actual]]="","",COUNTIF(Weekly[[#This Row],[SVC_P]:[QDA_P]],FALSE))</f>
        <v>0</v>
      </c>
      <c r="AN563" s="36" t="str">
        <f>IF(AND(Weekly[[#This Row],[BF V Odds]]&gt;$BO$6,Weekly[[#This Row],[BF V Odds]] &lt; $BO$7),Weekly[[#This Row],[BF V Odds]],"")</f>
        <v/>
      </c>
      <c r="AO563" s="36" t="str">
        <f>IF(AND(Weekly[[#This Row],[BF H Odds]]&gt;$BO$6, Weekly[[#This Row],[BF H Odds]] &lt; $BO$7),Weekly[[#This Row],[BF H Odds]],"")</f>
        <v/>
      </c>
      <c r="AP563" s="37">
        <f>IF(AND(Weekly[[#This Row],[V Odds &lt;]]="",Weekly[[#This Row],[H Odds &lt;]]=""),AP562,IF(AND(Weekly[[#This Row],[H Odds &lt;]]&lt;&gt;"",Weekly[[#This Row],[SVC_P]]=TRUE,Weekly[[#This Row],[Actual]]=TRUE),AP562+Weekly[[#This Row],[H Odds &lt;]]-1,IF(AND(Weekly[[#This Row],[V Odds &lt;]]&lt;&gt;"",Weekly[[#This Row],[SVC_P]]=FALSE,Weekly[[#This Row],[Actual]]=FALSE),AP562+Weekly[[#This Row],[V Odds &lt;]]-1,IF(AND(Weekly[[#This Row],[V Odds &lt;]]&lt;&gt;"",Weekly[[#This Row],[SVC_P]]=FALSE,Weekly[[#This Row],[Actual]]=TRUE),AP562-1,IF(AND(Weekly[[#This Row],[H Odds &lt;]]&lt;&gt;"",Weekly[[#This Row],[SVC_P]]=TRUE,Weekly[[#This Row],[Actual]]=FALSE),AP562-1,AP562)))))</f>
        <v>85.430000000000021</v>
      </c>
      <c r="AQ563" s="37">
        <f>IF(AND(Weekly[[#This Row],[V Odds &lt;]]="",Weekly[[#This Row],[H Odds &lt;]]=""),AQ562,IF(AND(Weekly[[#This Row],[H Odds &lt;]]&lt;&gt;"",Weekly[[#This Row],[ADBC_P]]=TRUE,Weekly[[#This Row],[Actual]]=TRUE),AQ562+Weekly[[#This Row],[H Odds &lt;]]-1,IF(AND(Weekly[[#This Row],[V Odds &lt;]]&lt;&gt;"",Weekly[[#This Row],[ADBC_P]]=FALSE,Weekly[[#This Row],[Actual]]=FALSE),AQ562+Weekly[[#This Row],[V Odds &lt;]]-1,IF(AND(Weekly[[#This Row],[V Odds &lt;]]&lt;&gt;"",Weekly[[#This Row],[ADBC_P]]=FALSE,Weekly[[#This Row],[Actual]]=TRUE),AQ562-1,IF(AND(Weekly[[#This Row],[H Odds &lt;]]&lt;&gt;"",Weekly[[#This Row],[ADBC_P]]=TRUE,Weekly[[#This Row],[Actual]]=FALSE),AQ562-1,AQ562)))))</f>
        <v>53.08</v>
      </c>
      <c r="AR563" s="37">
        <f>IF(AND(Weekly[[#This Row],[V Odds &lt;]]="",Weekly[[#This Row],[H Odds &lt;]]=""),AR562,IF(AND(Weekly[[#This Row],[H Odds &lt;]]&lt;&gt;"",Weekly[[#This Row],[RFC_P]]=TRUE,Weekly[[#This Row],[Actual]]=TRUE),AR562+Weekly[[#This Row],[H Odds &lt;]]-1,IF(AND(Weekly[[#This Row],[V Odds &lt;]]&lt;&gt;"",Weekly[[#This Row],[RFC_P]]=FALSE,Weekly[[#This Row],[Actual]]=FALSE),AR562+Weekly[[#This Row],[V Odds &lt;]]-1,IF(AND(Weekly[[#This Row],[V Odds &lt;]]&lt;&gt;"",Weekly[[#This Row],[RFC_P]]=FALSE,Weekly[[#This Row],[Actual]]=TRUE),AR562-1,IF(AND(Weekly[[#This Row],[H Odds &lt;]]&lt;&gt;"",Weekly[[#This Row],[RFC_P]]=TRUE,Weekly[[#This Row],[Actual]]=FALSE),AR562-1,AR562)))))</f>
        <v>74.089999999999989</v>
      </c>
      <c r="AS563" s="37">
        <f>IF(AND(Weekly[[#This Row],[V Odds &lt;]]="",Weekly[[#This Row],[H Odds &lt;]]=""),AS562,IF(AND(Weekly[[#This Row],[H Odds &lt;]]&lt;&gt;"",Weekly[[#This Row],[GBC_P]]=TRUE,Weekly[[#This Row],[Actual]]=TRUE),AS562+Weekly[[#This Row],[H Odds &lt;]]-1,IF(AND(Weekly[[#This Row],[V Odds &lt;]]&lt;&gt;"",Weekly[[#This Row],[GBC_P]]=FALSE,Weekly[[#This Row],[Actual]]=FALSE),AS562+Weekly[[#This Row],[V Odds &lt;]]-1,IF(AND(Weekly[[#This Row],[V Odds &lt;]]&lt;&gt;"",Weekly[[#This Row],[GBC_P]]=FALSE,Weekly[[#This Row],[Actual]]=TRUE),AS562-1,IF(AND(Weekly[[#This Row],[H Odds &lt;]]&lt;&gt;"",Weekly[[#This Row],[GBC_P]]=TRUE,Weekly[[#This Row],[Actual]]=FALSE),AS562-1,AS562)))))</f>
        <v>69.38</v>
      </c>
      <c r="AT563" s="37">
        <f>IF(AND(Weekly[[#This Row],[V Odds &lt;]]="",Weekly[[#This Row],[H Odds &lt;]]=""),AT562,IF(AND(Weekly[[#This Row],[H Odds &lt;]]&lt;&gt;"",Weekly[[#This Row],[HGBC_P]]=TRUE,Weekly[[#This Row],[Actual]]=TRUE),AT562+Weekly[[#This Row],[H Odds &lt;]]-1,IF(AND(Weekly[[#This Row],[V Odds &lt;]]&lt;&gt;"",Weekly[[#This Row],[HGBC_P]]=FALSE,Weekly[[#This Row],[Actual]]=FALSE),AT562+Weekly[[#This Row],[V Odds &lt;]]-1,IF(AND(Weekly[[#This Row],[V Odds &lt;]]&lt;&gt;"",Weekly[[#This Row],[HGBC_P]]=FALSE,Weekly[[#This Row],[Actual]]=TRUE),AT562-1,IF(AND(Weekly[[#This Row],[H Odds &lt;]]&lt;&gt;"",Weekly[[#This Row],[HGBC_P]]=TRUE,Weekly[[#This Row],[Actual]]=FALSE),AT562-1,AT562)))))</f>
        <v>54.76</v>
      </c>
      <c r="AU563" s="37">
        <f>IF(AND(Weekly[[#This Row],[V Odds &lt;]]="",Weekly[[#This Row],[H Odds &lt;]]=""),AU562,IF(AND(Weekly[[#This Row],[H Odds &lt;]]&lt;&gt;"",Weekly[[#This Row],[XGB_P]]=TRUE,Weekly[[#This Row],[Actual]]=TRUE),AU562+Weekly[[#This Row],[H Odds &lt;]]-1,IF(AND(Weekly[[#This Row],[V Odds &lt;]]&lt;&gt;"",Weekly[[#This Row],[XGB_P]]=FALSE,Weekly[[#This Row],[Actual]]=FALSE),AU562+Weekly[[#This Row],[V Odds &lt;]]-1,IF(AND(Weekly[[#This Row],[V Odds &lt;]]&lt;&gt;"",Weekly[[#This Row],[XGB_P]]=FALSE,Weekly[[#This Row],[Actual]]=TRUE),AU562-1,IF(AND(Weekly[[#This Row],[H Odds &lt;]]&lt;&gt;"",Weekly[[#This Row],[XGB_P]]=TRUE,Weekly[[#This Row],[Actual]]=FALSE),AU562-1,AU562)))))</f>
        <v>76.210000000000008</v>
      </c>
      <c r="AV563" s="37">
        <f>IF(AND(Weekly[[#This Row],[V Odds &lt;]]="",Weekly[[#This Row],[H Odds &lt;]]=""),AV562,IF(AND(Weekly[[#This Row],[H Odds &lt;]]&lt;&gt;"",Weekly[[#This Row],[QDA_P]]=TRUE,Weekly[[#This Row],[Actual]]=TRUE),AV562+Weekly[[#This Row],[H Odds &lt;]]-1,IF(AND(Weekly[[#This Row],[V Odds &lt;]]&lt;&gt;"",Weekly[[#This Row],[QDA_P]]=FALSE,Weekly[[#This Row],[Actual]]=FALSE),AV562+Weekly[[#This Row],[V Odds &lt;]]-1,IF(AND(Weekly[[#This Row],[V Odds &lt;]]&lt;&gt;"",Weekly[[#This Row],[QDA_P]]=FALSE,Weekly[[#This Row],[Actual]]=TRUE),AV562-1,IF(AND(Weekly[[#This Row],[H Odds &lt;]]&lt;&gt;"",Weekly[[#This Row],[QDA_P]]=TRUE,Weekly[[#This Row],[Actual]]=FALSE),AV562-1,AV562)))))</f>
        <v>65.099999999999994</v>
      </c>
      <c r="AW563" s="37">
        <f>IF(AND(Weekly[[#This Row],[H Odds &lt;]]="",Weekly[[#This Row],[V Odds &lt;]]=""),AW562,IF(AND(Weekly[[#This Row],[KNC_P]]=Weekly[[#This Row],[Actual]],Weekly[[#This Row],[KNC_P]]=TRUE),AW562+Weekly[[#This Row],[BF H Odds]]-1,IF(AND(Weekly[[#This Row],[KNC_P]]=Weekly[[#This Row],[Actual]],Weekly[[#This Row],[KNC_P]]=FALSE),AW562+Weekly[[#This Row],[BF V Odds]]-1,AW562-1)))</f>
        <v>58.970000000000013</v>
      </c>
      <c r="AX563" s="37">
        <f>IF(AND(Weekly[[#This Row],[V Odds &lt;]]="",Weekly[[#This Row],[H Odds &lt;]]=""),AX562,IF(AND(Weekly[[#This Row],[V Odds &lt;]]&lt;&gt;"",Weekly[[#This Row],[FALSES]]&gt;0,Weekly[[#This Row],[Actual]]=FALSE),AX562+Weekly[[#This Row],[V Odds &lt;]]-1,IF(AND(Weekly[[#This Row],[H Odds &lt;]]&lt;&gt;"",Weekly[[#This Row],[TRUES]]&gt;0,Weekly[[#This Row],[Actual]]=TRUE),AX562+Weekly[[#This Row],[H Odds &lt;]]-1,IF(AND(Weekly[[#This Row],[V Odds &lt;]]&lt;&gt;"",Weekly[[#This Row],[FALSES]]=0),AX562,IF(AND(Weekly[[#This Row],[H Odds &lt;]]&lt;&gt;"",Weekly[[#This Row],[TRUES]]=0),AX562,AX562-1)))))</f>
        <v>115.09999999999997</v>
      </c>
      <c r="AY563" s="37">
        <f>IF(AND(Weekly[[#This Row],[V Odds &lt;]]="",Weekly[[#This Row],[H Odds &lt;]]=""),AY562,IF(AND(Weekly[[#This Row],[V Odds &lt;]]&lt;&gt;"",Weekly[[#This Row],[FALSES]]&gt;0,Weekly[[#This Row],[Actual]]=FALSE),AY562+((Weekly[[#This Row],[V Odds &lt;]]-1)*0.92),IF(AND(Weekly[[#This Row],[H Odds &lt;]]&lt;&gt;"",Weekly[[#This Row],[TRUES]]&gt;0,Weekly[[#This Row],[Actual]]=TRUE),AY562+((Weekly[[#This Row],[H Odds &lt;]]-1)*0.92),IF(AND(Weekly[[#This Row],[V Odds &lt;]]&lt;&gt;"",Weekly[[#This Row],[FALSES]]=0),AY562,IF(AND(Weekly[[#This Row],[H Odds &lt;]]&lt;&gt;"",Weekly[[#This Row],[TRUES]]=0),AY562,AY562-1)))))</f>
        <v>102.37200000000001</v>
      </c>
      <c r="AZ563" s="37">
        <f>IF(AND(Weekly[[#This Row],[V Odds &lt;]]="",Weekly[[#This Row],[H Odds &lt;]]=""),AZ562,IF(AND(Weekly[[#This Row],[V Odds &lt;]]&lt;&gt;"",Weekly[[#This Row],[Actual]]=FALSE),AZ562+Weekly[[#This Row],[V Odds &lt;]]-1,IF(AND(Weekly[[#This Row],[H Odds &lt;]]&lt;&gt;"",Weekly[[#This Row],[Actual]]=TRUE),AZ562+Weekly[[#This Row],[H Odds &lt;]]-1,AZ562-1)))</f>
        <v>105.56999999999998</v>
      </c>
      <c r="BA563" s="38">
        <f>IF(Weekly[[#This Row],[H Odds &lt;]]="",BA562,IF(AND(Weekly[[#This Row],[H Odds &lt;]]&lt;&gt;"",Weekly[[#This Row],[SVC_P]]=TRUE,Weekly[[#This Row],[Actual]]=TRUE),BA562+Weekly[[#This Row],[H Odds &lt;]]-1,IF(AND(Weekly[[#This Row],[H Odds &lt;]]&lt;&gt;"",Weekly[[#This Row],[SVC_P]]=TRUE,Weekly[[#This Row],[Actual]]=FALSE),BA562-1,BA562)))</f>
        <v>84.39</v>
      </c>
      <c r="BB563" s="38">
        <f>IF(Weekly[[#This Row],[H Odds &lt;]]="",BB562,IF(AND(Weekly[[#This Row],[H Odds &lt;]]&lt;&gt;"",Weekly[[#This Row],[ADBC_P]]=TRUE,Weekly[[#This Row],[Actual]]=TRUE),BB562+Weekly[[#This Row],[H Odds &lt;]]-1,IF(AND(Weekly[[#This Row],[H Odds &lt;]]&lt;&gt;"",Weekly[[#This Row],[ADBC_P]]=TRUE,Weekly[[#This Row],[Actual]]=FALSE),BB562-1,BB562)))</f>
        <v>54.16</v>
      </c>
      <c r="BC563" s="38">
        <f>IF(Weekly[[#This Row],[H Odds &lt;]]="",BC562,IF(AND(Weekly[[#This Row],[H Odds &lt;]]&lt;&gt;"",Weekly[[#This Row],[RFC_P]]=TRUE,Weekly[[#This Row],[Actual]]=TRUE),BC562+Weekly[[#This Row],[H Odds &lt;]]-1,IF(AND(Weekly[[#This Row],[H Odds &lt;]]&lt;&gt;"",Weekly[[#This Row],[RFC_P]]=TRUE,Weekly[[#This Row],[Actual]]=FALSE),BC562-1,BC562)))</f>
        <v>55.759999999999991</v>
      </c>
      <c r="BD563" s="38">
        <f>IF(Weekly[[#This Row],[H Odds &lt;]]="",BD562,IF(AND(Weekly[[#This Row],[H Odds &lt;]]&lt;&gt;"",Weekly[[#This Row],[GBC_P]]=TRUE,Weekly[[#This Row],[Actual]]=TRUE),BD562+Weekly[[#This Row],[H Odds &lt;]]-1,IF(AND(Weekly[[#This Row],[H Odds &lt;]]&lt;&gt;"",Weekly[[#This Row],[GBC_P]]=TRUE,Weekly[[#This Row],[Actual]]=FALSE),BD562-1,BD562)))</f>
        <v>58.910000000000004</v>
      </c>
      <c r="BE563" s="38">
        <f>IF(Weekly[[#This Row],[H Odds &lt;]]="",BE562,IF(AND(Weekly[[#This Row],[H Odds &lt;]]&lt;&gt;"",Weekly[[#This Row],[HGBC_P]]=TRUE,Weekly[[#This Row],[Actual]]=TRUE),BE562+Weekly[[#This Row],[H Odds &lt;]]-1,IF(AND(Weekly[[#This Row],[H Odds &lt;]]&lt;&gt;"",Weekly[[#This Row],[HGBC_P]]=TRUE,Weekly[[#This Row],[Actual]]=FALSE),BE562-1,BE562)))</f>
        <v>58.059999999999995</v>
      </c>
      <c r="BF563" s="38">
        <f>IF(Weekly[[#This Row],[H Odds &lt;]]="",BF562,IF(AND(Weekly[[#This Row],[H Odds &lt;]]&lt;&gt;"",Weekly[[#This Row],[XGB_P]]=TRUE,Weekly[[#This Row],[Actual]]=TRUE),BF562+Weekly[[#This Row],[H Odds &lt;]]-1,IF(AND(Weekly[[#This Row],[H Odds &lt;]]&lt;&gt;"",Weekly[[#This Row],[XGB_P]]=TRUE,Weekly[[#This Row],[Actual]]=FALSE),BF562-1,BF562)))</f>
        <v>66.73</v>
      </c>
      <c r="BG563" s="38">
        <f>IF(Weekly[[#This Row],[H Odds &lt;]]="",BG562,IF(AND(Weekly[[#This Row],[H Odds &lt;]]&lt;&gt;"",Weekly[[#This Row],[QDA_P]]=TRUE,Weekly[[#This Row],[Actual]]=TRUE),BG562+Weekly[[#This Row],[H Odds &lt;]]-1,IF(AND(Weekly[[#This Row],[H Odds &lt;]]&lt;&gt;"",Weekly[[#This Row],[QDA_P]]=TRUE,Weekly[[#This Row],[Actual]]=FALSE),BG562-1,BG562)))</f>
        <v>54.22999999999999</v>
      </c>
      <c r="BH563" s="38">
        <f>IF(Weekly[[#This Row],[H Odds &lt;]]="",BH562,IF(AND(Weekly[[#This Row],[H Odds &lt;]]&lt;&gt;"",Weekly[[#This Row],[KNC_P]]=TRUE,Weekly[[#This Row],[Actual]]=TRUE),BH562+Weekly[[#This Row],[H Odds &lt;]]-1,IF(AND(Weekly[[#This Row],[H Odds &lt;]]&lt;&gt;"",Weekly[[#This Row],[KNC_P]]=TRUE,Weekly[[#This Row],[Actual]]=FALSE),BH562-1,BH562)))</f>
        <v>59.099999999999994</v>
      </c>
      <c r="BI563" s="38">
        <f>IF(Weekly[[#This Row],[H Odds &lt;]]="",BI562,IF(AND(Weekly[[#This Row],[H Odds &lt;]]&lt;&gt;"",Weekly[[#This Row],[TRUES]]&gt;0,Weekly[[#This Row],[Actual]]=TRUE),BI562+Weekly[[#This Row],[H Odds &lt;]]-1,IF(AND(Weekly[[#This Row],[H Odds &lt;]]&lt;&gt;"",Weekly[[#This Row],[TRUES]]=0),BI562,BI562-1)))</f>
        <v>82.39</v>
      </c>
      <c r="BJ563" s="38">
        <f>IF(Weekly[[#This Row],[H Odds &lt;]]="",BJ562,IF(AND(Weekly[[#This Row],[H Odds &lt;]]&lt;&gt;"",Weekly[[#This Row],[Actual]]=TRUE),BJ562+Weekly[[#This Row],[H Odds &lt;]]-1,IF(AND(Weekly[[#This Row],[H Odds &lt;]]&lt;&gt;"",Weekly[[#This Row],[Actual]]=FALSE),BJ562-1,BJ562)))</f>
        <v>84.29</v>
      </c>
      <c r="BK563" s="58">
        <f>IF(AND(Weekly[[#This Row],[TRUES]]&gt;4,Weekly[[#This Row],[Actual]]=TRUE),BK562+Weekly[[#This Row],[BF H Odds]]-1,IF(AND(Weekly[[#This Row],[FALSES]]&gt;4,Weekly[[#This Row],[Actual]]=FALSE),BK562+Weekly[[#This Row],[BF V Odds]]-1,IF(AND(Weekly[[#This Row],[TRUES]]&gt;4,Weekly[[#This Row],[Actual]]=FALSE),BK562-1,IF(AND(Weekly[[#This Row],[FALSES]]&gt;4,Weekly[[#This Row],[Actual]]=TRUE),BK562-1,BK562))))</f>
        <v>1.3900000000000299</v>
      </c>
      <c r="BL563" s="58">
        <f>IF(AND(Weekly[[#This Row],[TRUES]]&gt;5,Weekly[[#This Row],[Actual]]=TRUE),BL562+Weekly[[#This Row],[BF H Odds]]-1,IF(AND(Weekly[[#This Row],[FALSES]]&gt;5,Weekly[[#This Row],[Actual]]=FALSE),BL562+Weekly[[#This Row],[BF V Odds]]-1,IF(AND(Weekly[[#This Row],[TRUES]]&gt;5,Weekly[[#This Row],[Actual]]=FALSE),BL562-1,IF(AND(Weekly[[#This Row],[FALSES]]&gt;5,Weekly[[#This Row],[Actual]]=TRUE),BL562-1,BL562))))</f>
        <v>7.2200000000000202</v>
      </c>
      <c r="BM563" s="58">
        <f>IF(AND(Weekly[[#This Row],[TRUES]]&gt;6,Weekly[[#This Row],[Actual]]=TRUE),BM562+Weekly[[#This Row],[BF H Odds]]-1,IF(AND(Weekly[[#This Row],[FALSES]]&gt;6,Weekly[[#This Row],[Actual]]=FALSE),BM562+Weekly[[#This Row],[BF V Odds]]-1,IF(AND(Weekly[[#This Row],[TRUES]]&gt;6,Weekly[[#This Row],[Actual]]=FALSE),BM562-1,IF(AND(Weekly[[#This Row],[FALSES]]&gt;6,Weekly[[#This Row],[Actual]]=TRUE),BM562-1,BM562))))</f>
        <v>42.190000000000012</v>
      </c>
    </row>
    <row r="564" spans="1:65" x14ac:dyDescent="0.25">
      <c r="A564" s="34"/>
      <c r="B564" s="10">
        <v>44313</v>
      </c>
      <c r="C564" s="17" t="s">
        <v>18</v>
      </c>
      <c r="D564" s="15" t="s">
        <v>33</v>
      </c>
      <c r="E564" t="b">
        <v>1</v>
      </c>
      <c r="F564" t="b">
        <v>1</v>
      </c>
      <c r="G564" t="b">
        <v>1</v>
      </c>
      <c r="H564" t="b">
        <v>1</v>
      </c>
      <c r="I564" t="b">
        <v>1</v>
      </c>
      <c r="J564" t="b">
        <v>1</v>
      </c>
      <c r="K564" t="b">
        <v>1</v>
      </c>
      <c r="L564" t="b">
        <v>1</v>
      </c>
      <c r="O564" t="str">
        <f>IF(Weekly[[#This Row],[H/V]]="H",Weekly[[#This Row],[BF H Odds]],IF(Weekly[[#This Row],[H/V]]="V",Weekly[[#This Row],[BF V Odds]],""))</f>
        <v/>
      </c>
      <c r="P564" t="b">
        <v>0</v>
      </c>
      <c r="R564" s="35">
        <f>IFERROR(IF(Weekly[[#This Row],[Won Bet?]]="yes",R563+(Weekly[[#This Row],[BF Odds]]*Weekly[[#This Row],[BF Stake]])-Weekly[[#This Row],[BF Stake]],R563-Weekly[[#This Row],[BF Stake]]),R563)</f>
        <v>1359.2205000000001</v>
      </c>
      <c r="S564" s="35">
        <f>IFERROR(IF(Weekly[[#This Row],[Won Bet?]]="yes",S563+(((Weekly[[#This Row],[BF Odds]]*Weekly[[#This Row],[BF Stake]])-Weekly[[#This Row],[BF Stake]])*0.95),S563-Weekly[[#This Row],[BF Stake]]),S563)</f>
        <v>1265.6285900000005</v>
      </c>
      <c r="T564">
        <v>2.92</v>
      </c>
      <c r="U564">
        <v>1.51</v>
      </c>
      <c r="V564" s="24">
        <f>IF(Weekly[[#This Row],[Actual]]="","",IF(AND(Weekly[[#This Row],[SVC_P]]=Weekly[[#This Row],[Actual]],Weekly[[#This Row],[SVC_P]]=TRUE),V563+Weekly[[#This Row],[BF H Odds]]-1,IF(AND(Weekly[[#This Row],[SVC_P]]=Weekly[[#This Row],[Actual]],Weekly[[#This Row],[SVC_P]]=FALSE),V563+Weekly[[#This Row],[BF V Odds]]-1,V563-1)))</f>
        <v>53.490000000000059</v>
      </c>
      <c r="W564" s="24">
        <f>IF(Weekly[[#This Row],[Actual]]="","",IF(AND(Weekly[[#This Row],[SVC_P]]=FALSE,Weekly[[#This Row],[Actual]]=TRUE),W563+Weekly[[#This Row],[BF H Odds]]-1,IF(AND(Weekly[[#This Row],[SVC_P]]=TRUE,Weekly[[#This Row],[Actual]]=FALSE,),W563+Weekly[[#This Row],[BF V Odds]]-1,W563-1)))</f>
        <v>-472.84000000000003</v>
      </c>
      <c r="X564" s="24">
        <f>IF(Weekly[[#This Row],[Actual]]="","",IF(AND(Weekly[[#This Row],[ADBC_P]]=Weekly[[#This Row],[Actual]],Weekly[[#This Row],[ADBC_P]]=TRUE),X563+Weekly[[#This Row],[BF H Odds]]-1,IF(AND(Weekly[[#This Row],[ADBC_P]]=Weekly[[#This Row],[Actual]],Weekly[[#This Row],[ADBC_P]]=FALSE),X563+Weekly[[#This Row],[BF V Odds]]-1,X563-1)))</f>
        <v>7.7700000000000191</v>
      </c>
      <c r="Y564" s="24">
        <f>IF(Weekly[[#This Row],[Actual]]="","",IF(AND(Weekly[[#This Row],[ADBC_P]]=FALSE,Weekly[[#This Row],[Actual]]=TRUE),Y563+Weekly[[#This Row],[BF H Odds]]-1,IF(AND(Weekly[[#This Row],[ADBC_P]]=TRUE,Weekly[[#This Row],[Actual]]=FALSE),Y563+Weekly[[#This Row],[BF V Odds]]-1,Y563-1)))</f>
        <v>76.97999999999999</v>
      </c>
      <c r="Z564" s="24">
        <f>IF(Weekly[[#This Row],[Actual]]="","",IF(AND(Weekly[[#This Row],[RFC_P]]=Weekly[[#This Row],[Actual]],Weekly[[#This Row],[RFC_P]]=TRUE),Z563+Weekly[[#This Row],[BF H Odds]]-1,IF(AND(Weekly[[#This Row],[RFC_P]]=Weekly[[#This Row],[Actual]],Weekly[[#This Row],[RFC_P]]=FALSE),Z563+Weekly[[#This Row],[BF V Odds]]-1,Z563-1)))</f>
        <v>28.110000000000007</v>
      </c>
      <c r="AA564" s="24">
        <f>IF(Weekly[[#This Row],[Actual]]="","",IF(AND(Weekly[[#This Row],[RFC_P]]=FALSE,Weekly[[#This Row],[Actual]]=TRUE),AA563+Weekly[[#This Row],[BF H Odds]]-1,IF(AND(Weekly[[#This Row],[RFC_P]]=TRUE,Weekly[[#This Row],[Actual]]=FALSE),AA563+Weekly[[#This Row],[BF V Odds]]-1,AA563-1)))</f>
        <v>56.639999999999972</v>
      </c>
      <c r="AB564" s="24">
        <f>IF(Weekly[[#This Row],[Actual]]="","",IF(AND(Weekly[[#This Row],[GBC_P]]=Weekly[[#This Row],[Actual]],Weekly[[#This Row],[GBC_P]]=TRUE),AB563+Weekly[[#This Row],[BF H Odds]]-1,IF(AND(Weekly[[#This Row],[GBC_P]]=Weekly[[#This Row],[Actual]],Weekly[[#This Row],[GBC_P]]=FALSE),AB563+Weekly[[#This Row],[BF V Odds]]-1,AB563-1)))</f>
        <v>9.4900000000000055</v>
      </c>
      <c r="AC564" s="24">
        <f>IF(Weekly[[#This Row],[Actual]]="","",IF(AND(Weekly[[#This Row],[GBC_P]]=FALSE,Weekly[[#This Row],[Actual]]=TRUE),AC563+Weekly[[#This Row],[BF H Odds]]-1,IF(AND(Weekly[[#This Row],[GBC_P]]=TRUE,Weekly[[#This Row],[Actual]]=FALSE),AC563+Weekly[[#This Row],[BF V Odds]]-1,AC563-1)))</f>
        <v>75.259999999999962</v>
      </c>
      <c r="AD564" s="24">
        <f>IF(Weekly[[#This Row],[Actual]]="","",IF(AND(Weekly[[#This Row],[HGBC_P]]=Weekly[[#This Row],[Actual]],Weekly[[#This Row],[HGBC_P]]=TRUE),AD563+Weekly[[#This Row],[BF H Odds]]-1,IF(AND(Weekly[[#This Row],[HGBC_P]]=Weekly[[#This Row],[Actual]],Weekly[[#This Row],[HGBC_P]]=FALSE),AD563+Weekly[[#This Row],[BF V Odds]]-1,AD563-1)))</f>
        <v>1.4900000000000233</v>
      </c>
      <c r="AE564" s="24">
        <f>IF(Weekly[[#This Row],[Actual]]="","",IF(AND(Weekly[[#This Row],[HGBC_P]]=FALSE,Weekly[[#This Row],[Actual]]=TRUE),AE563+Weekly[[#This Row],[BF H Odds]]-1,IF(AND(Weekly[[#This Row],[HGBC_P]]=TRUE,Weekly[[#This Row],[Actual]]=FALSE),AE563+Weekly[[#This Row],[BF V Odds]]-1,AE563-1)))</f>
        <v>83.259999999999991</v>
      </c>
      <c r="AF564" s="24">
        <f>IF(Weekly[[#This Row],[Actual]]="","",IF(AND(Weekly[[#This Row],[XGB_P]]=Weekly[[#This Row],[Actual]],Weekly[[#This Row],[XGB_P]]=TRUE),AF563+Weekly[[#This Row],[BF H Odds]]-1,IF(AND(Weekly[[#This Row],[XGB_P]]=Weekly[[#This Row],[Actual]],Weekly[[#This Row],[XGB_P]]=FALSE),AF563+Weekly[[#This Row],[BF V Odds]]-1,AF563-1)))</f>
        <v>35.450000000000024</v>
      </c>
      <c r="AG564" s="24">
        <f>IF(Weekly[[#This Row],[Actual]]="","",IF(AND(Weekly[[#This Row],[XGB_P]]=FALSE,Weekly[[#This Row],[Actual]]=TRUE),AG563+Weekly[[#This Row],[BF H Odds]]-1,IF(AND(Weekly[[#This Row],[XGB_P]]=TRUE,Weekly[[#This Row],[Actual]]=FALSE),AG563+Weekly[[#This Row],[BF V Odds]]-1,AG563-1)))</f>
        <v>49.3</v>
      </c>
      <c r="AH564" s="24">
        <f>IF(Weekly[[#This Row],[Actual]]="","",IF(AND(Weekly[[#This Row],[QDA_P]]=Weekly[[#This Row],[Actual]],Weekly[[#This Row],[QDA_P]]=TRUE),AH563+Weekly[[#This Row],[BF H Odds]]-1,IF(AND(Weekly[[#This Row],[QDA_P]]=Weekly[[#This Row],[Actual]],Weekly[[#This Row],[QDA_P]]=FALSE),AH563+Weekly[[#This Row],[BF V Odds]]-1,AH563-1)))</f>
        <v>-7.0799999999999885</v>
      </c>
      <c r="AI564" s="24">
        <f>IF(Weekly[[#This Row],[Actual]]="","",IF(AND(Weekly[[#This Row],[QDA_P]]=FALSE,Weekly[[#This Row],[Actual]]=TRUE),AI563+Weekly[[#This Row],[BF H Odds]]-1,IF(AND(Weekly[[#This Row],[QDA_P]]=TRUE,Weekly[[#This Row],[Actual]]=FALSE),AI563+Weekly[[#This Row],[BF V Odds]]-1,AI563-1)))</f>
        <v>91.829999999999984</v>
      </c>
      <c r="AJ564" s="24">
        <f>IF(Weekly[[#This Row],[Actual]]="","",IF(AND(Weekly[[#This Row],[KNC_P]]=FALSE,Weekly[[#This Row],[Actual]]=TRUE),AJ563+Weekly[[#This Row],[BF H Odds]]-1,IF(AND(Weekly[[#This Row],[KNC_P]]=TRUE,Weekly[[#This Row],[Actual]]=FALSE),AJ563+Weekly[[#This Row],[BF V Odds]]-1,AJ563-1)))</f>
        <v>65.609999999999985</v>
      </c>
      <c r="AK564" s="24">
        <f>IF(Weekly[[#This Row],[Actual]]="","",IF(AND(Weekly[[#This Row],[KNC_P]]=FALSE,Weekly[[#This Row],[Actual]]=TRUE),AK563+Weekly[[#This Row],[BF H Odds]]-1,IF(AND(Weekly[[#This Row],[KNC_P]]=TRUE,Weekly[[#This Row],[Actual]]=FALSE),AK563+Weekly[[#This Row],[BF V Odds]]-1,AK563-1)))</f>
        <v>64.509999999999977</v>
      </c>
      <c r="AL564" s="30">
        <f>IF(Weekly[[#This Row],[Actual]]="","",COUNTIF(Weekly[[#This Row],[SVC_P]:[QDA_P]],TRUE))</f>
        <v>7</v>
      </c>
      <c r="AM564" s="30">
        <f>IF(Weekly[[#This Row],[Actual]]="","",COUNTIF(Weekly[[#This Row],[SVC_P]:[QDA_P]],FALSE))</f>
        <v>0</v>
      </c>
      <c r="AN564" s="36" t="str">
        <f>IF(AND(Weekly[[#This Row],[BF V Odds]]&gt;$BO$6,Weekly[[#This Row],[BF V Odds]] &lt; $BO$7),Weekly[[#This Row],[BF V Odds]],"")</f>
        <v/>
      </c>
      <c r="AO564" s="36" t="str">
        <f>IF(AND(Weekly[[#This Row],[BF H Odds]]&gt;$BO$6, Weekly[[#This Row],[BF H Odds]] &lt; $BO$7),Weekly[[#This Row],[BF H Odds]],"")</f>
        <v/>
      </c>
      <c r="AP564" s="37">
        <f>IF(AND(Weekly[[#This Row],[V Odds &lt;]]="",Weekly[[#This Row],[H Odds &lt;]]=""),AP563,IF(AND(Weekly[[#This Row],[H Odds &lt;]]&lt;&gt;"",Weekly[[#This Row],[SVC_P]]=TRUE,Weekly[[#This Row],[Actual]]=TRUE),AP563+Weekly[[#This Row],[H Odds &lt;]]-1,IF(AND(Weekly[[#This Row],[V Odds &lt;]]&lt;&gt;"",Weekly[[#This Row],[SVC_P]]=FALSE,Weekly[[#This Row],[Actual]]=FALSE),AP563+Weekly[[#This Row],[V Odds &lt;]]-1,IF(AND(Weekly[[#This Row],[V Odds &lt;]]&lt;&gt;"",Weekly[[#This Row],[SVC_P]]=FALSE,Weekly[[#This Row],[Actual]]=TRUE),AP563-1,IF(AND(Weekly[[#This Row],[H Odds &lt;]]&lt;&gt;"",Weekly[[#This Row],[SVC_P]]=TRUE,Weekly[[#This Row],[Actual]]=FALSE),AP563-1,AP563)))))</f>
        <v>85.430000000000021</v>
      </c>
      <c r="AQ564" s="37">
        <f>IF(AND(Weekly[[#This Row],[V Odds &lt;]]="",Weekly[[#This Row],[H Odds &lt;]]=""),AQ563,IF(AND(Weekly[[#This Row],[H Odds &lt;]]&lt;&gt;"",Weekly[[#This Row],[ADBC_P]]=TRUE,Weekly[[#This Row],[Actual]]=TRUE),AQ563+Weekly[[#This Row],[H Odds &lt;]]-1,IF(AND(Weekly[[#This Row],[V Odds &lt;]]&lt;&gt;"",Weekly[[#This Row],[ADBC_P]]=FALSE,Weekly[[#This Row],[Actual]]=FALSE),AQ563+Weekly[[#This Row],[V Odds &lt;]]-1,IF(AND(Weekly[[#This Row],[V Odds &lt;]]&lt;&gt;"",Weekly[[#This Row],[ADBC_P]]=FALSE,Weekly[[#This Row],[Actual]]=TRUE),AQ563-1,IF(AND(Weekly[[#This Row],[H Odds &lt;]]&lt;&gt;"",Weekly[[#This Row],[ADBC_P]]=TRUE,Weekly[[#This Row],[Actual]]=FALSE),AQ563-1,AQ563)))))</f>
        <v>53.08</v>
      </c>
      <c r="AR564" s="37">
        <f>IF(AND(Weekly[[#This Row],[V Odds &lt;]]="",Weekly[[#This Row],[H Odds &lt;]]=""),AR563,IF(AND(Weekly[[#This Row],[H Odds &lt;]]&lt;&gt;"",Weekly[[#This Row],[RFC_P]]=TRUE,Weekly[[#This Row],[Actual]]=TRUE),AR563+Weekly[[#This Row],[H Odds &lt;]]-1,IF(AND(Weekly[[#This Row],[V Odds &lt;]]&lt;&gt;"",Weekly[[#This Row],[RFC_P]]=FALSE,Weekly[[#This Row],[Actual]]=FALSE),AR563+Weekly[[#This Row],[V Odds &lt;]]-1,IF(AND(Weekly[[#This Row],[V Odds &lt;]]&lt;&gt;"",Weekly[[#This Row],[RFC_P]]=FALSE,Weekly[[#This Row],[Actual]]=TRUE),AR563-1,IF(AND(Weekly[[#This Row],[H Odds &lt;]]&lt;&gt;"",Weekly[[#This Row],[RFC_P]]=TRUE,Weekly[[#This Row],[Actual]]=FALSE),AR563-1,AR563)))))</f>
        <v>74.089999999999989</v>
      </c>
      <c r="AS564" s="37">
        <f>IF(AND(Weekly[[#This Row],[V Odds &lt;]]="",Weekly[[#This Row],[H Odds &lt;]]=""),AS563,IF(AND(Weekly[[#This Row],[H Odds &lt;]]&lt;&gt;"",Weekly[[#This Row],[GBC_P]]=TRUE,Weekly[[#This Row],[Actual]]=TRUE),AS563+Weekly[[#This Row],[H Odds &lt;]]-1,IF(AND(Weekly[[#This Row],[V Odds &lt;]]&lt;&gt;"",Weekly[[#This Row],[GBC_P]]=FALSE,Weekly[[#This Row],[Actual]]=FALSE),AS563+Weekly[[#This Row],[V Odds &lt;]]-1,IF(AND(Weekly[[#This Row],[V Odds &lt;]]&lt;&gt;"",Weekly[[#This Row],[GBC_P]]=FALSE,Weekly[[#This Row],[Actual]]=TRUE),AS563-1,IF(AND(Weekly[[#This Row],[H Odds &lt;]]&lt;&gt;"",Weekly[[#This Row],[GBC_P]]=TRUE,Weekly[[#This Row],[Actual]]=FALSE),AS563-1,AS563)))))</f>
        <v>69.38</v>
      </c>
      <c r="AT564" s="37">
        <f>IF(AND(Weekly[[#This Row],[V Odds &lt;]]="",Weekly[[#This Row],[H Odds &lt;]]=""),AT563,IF(AND(Weekly[[#This Row],[H Odds &lt;]]&lt;&gt;"",Weekly[[#This Row],[HGBC_P]]=TRUE,Weekly[[#This Row],[Actual]]=TRUE),AT563+Weekly[[#This Row],[H Odds &lt;]]-1,IF(AND(Weekly[[#This Row],[V Odds &lt;]]&lt;&gt;"",Weekly[[#This Row],[HGBC_P]]=FALSE,Weekly[[#This Row],[Actual]]=FALSE),AT563+Weekly[[#This Row],[V Odds &lt;]]-1,IF(AND(Weekly[[#This Row],[V Odds &lt;]]&lt;&gt;"",Weekly[[#This Row],[HGBC_P]]=FALSE,Weekly[[#This Row],[Actual]]=TRUE),AT563-1,IF(AND(Weekly[[#This Row],[H Odds &lt;]]&lt;&gt;"",Weekly[[#This Row],[HGBC_P]]=TRUE,Weekly[[#This Row],[Actual]]=FALSE),AT563-1,AT563)))))</f>
        <v>54.76</v>
      </c>
      <c r="AU564" s="37">
        <f>IF(AND(Weekly[[#This Row],[V Odds &lt;]]="",Weekly[[#This Row],[H Odds &lt;]]=""),AU563,IF(AND(Weekly[[#This Row],[H Odds &lt;]]&lt;&gt;"",Weekly[[#This Row],[XGB_P]]=TRUE,Weekly[[#This Row],[Actual]]=TRUE),AU563+Weekly[[#This Row],[H Odds &lt;]]-1,IF(AND(Weekly[[#This Row],[V Odds &lt;]]&lt;&gt;"",Weekly[[#This Row],[XGB_P]]=FALSE,Weekly[[#This Row],[Actual]]=FALSE),AU563+Weekly[[#This Row],[V Odds &lt;]]-1,IF(AND(Weekly[[#This Row],[V Odds &lt;]]&lt;&gt;"",Weekly[[#This Row],[XGB_P]]=FALSE,Weekly[[#This Row],[Actual]]=TRUE),AU563-1,IF(AND(Weekly[[#This Row],[H Odds &lt;]]&lt;&gt;"",Weekly[[#This Row],[XGB_P]]=TRUE,Weekly[[#This Row],[Actual]]=FALSE),AU563-1,AU563)))))</f>
        <v>76.210000000000008</v>
      </c>
      <c r="AV564" s="37">
        <f>IF(AND(Weekly[[#This Row],[V Odds &lt;]]="",Weekly[[#This Row],[H Odds &lt;]]=""),AV563,IF(AND(Weekly[[#This Row],[H Odds &lt;]]&lt;&gt;"",Weekly[[#This Row],[QDA_P]]=TRUE,Weekly[[#This Row],[Actual]]=TRUE),AV563+Weekly[[#This Row],[H Odds &lt;]]-1,IF(AND(Weekly[[#This Row],[V Odds &lt;]]&lt;&gt;"",Weekly[[#This Row],[QDA_P]]=FALSE,Weekly[[#This Row],[Actual]]=FALSE),AV563+Weekly[[#This Row],[V Odds &lt;]]-1,IF(AND(Weekly[[#This Row],[V Odds &lt;]]&lt;&gt;"",Weekly[[#This Row],[QDA_P]]=FALSE,Weekly[[#This Row],[Actual]]=TRUE),AV563-1,IF(AND(Weekly[[#This Row],[H Odds &lt;]]&lt;&gt;"",Weekly[[#This Row],[QDA_P]]=TRUE,Weekly[[#This Row],[Actual]]=FALSE),AV563-1,AV563)))))</f>
        <v>65.099999999999994</v>
      </c>
      <c r="AW564" s="37">
        <f>IF(AND(Weekly[[#This Row],[H Odds &lt;]]="",Weekly[[#This Row],[V Odds &lt;]]=""),AW563,IF(AND(Weekly[[#This Row],[KNC_P]]=Weekly[[#This Row],[Actual]],Weekly[[#This Row],[KNC_P]]=TRUE),AW563+Weekly[[#This Row],[BF H Odds]]-1,IF(AND(Weekly[[#This Row],[KNC_P]]=Weekly[[#This Row],[Actual]],Weekly[[#This Row],[KNC_P]]=FALSE),AW563+Weekly[[#This Row],[BF V Odds]]-1,AW563-1)))</f>
        <v>58.970000000000013</v>
      </c>
      <c r="AX564" s="37">
        <f>IF(AND(Weekly[[#This Row],[V Odds &lt;]]="",Weekly[[#This Row],[H Odds &lt;]]=""),AX563,IF(AND(Weekly[[#This Row],[V Odds &lt;]]&lt;&gt;"",Weekly[[#This Row],[FALSES]]&gt;0,Weekly[[#This Row],[Actual]]=FALSE),AX563+Weekly[[#This Row],[V Odds &lt;]]-1,IF(AND(Weekly[[#This Row],[H Odds &lt;]]&lt;&gt;"",Weekly[[#This Row],[TRUES]]&gt;0,Weekly[[#This Row],[Actual]]=TRUE),AX563+Weekly[[#This Row],[H Odds &lt;]]-1,IF(AND(Weekly[[#This Row],[V Odds &lt;]]&lt;&gt;"",Weekly[[#This Row],[FALSES]]=0),AX563,IF(AND(Weekly[[#This Row],[H Odds &lt;]]&lt;&gt;"",Weekly[[#This Row],[TRUES]]=0),AX563,AX563-1)))))</f>
        <v>115.09999999999997</v>
      </c>
      <c r="AY564" s="37">
        <f>IF(AND(Weekly[[#This Row],[V Odds &lt;]]="",Weekly[[#This Row],[H Odds &lt;]]=""),AY563,IF(AND(Weekly[[#This Row],[V Odds &lt;]]&lt;&gt;"",Weekly[[#This Row],[FALSES]]&gt;0,Weekly[[#This Row],[Actual]]=FALSE),AY563+((Weekly[[#This Row],[V Odds &lt;]]-1)*0.92),IF(AND(Weekly[[#This Row],[H Odds &lt;]]&lt;&gt;"",Weekly[[#This Row],[TRUES]]&gt;0,Weekly[[#This Row],[Actual]]=TRUE),AY563+((Weekly[[#This Row],[H Odds &lt;]]-1)*0.92),IF(AND(Weekly[[#This Row],[V Odds &lt;]]&lt;&gt;"",Weekly[[#This Row],[FALSES]]=0),AY563,IF(AND(Weekly[[#This Row],[H Odds &lt;]]&lt;&gt;"",Weekly[[#This Row],[TRUES]]=0),AY563,AY563-1)))))</f>
        <v>102.37200000000001</v>
      </c>
      <c r="AZ564" s="37">
        <f>IF(AND(Weekly[[#This Row],[V Odds &lt;]]="",Weekly[[#This Row],[H Odds &lt;]]=""),AZ563,IF(AND(Weekly[[#This Row],[V Odds &lt;]]&lt;&gt;"",Weekly[[#This Row],[Actual]]=FALSE),AZ563+Weekly[[#This Row],[V Odds &lt;]]-1,IF(AND(Weekly[[#This Row],[H Odds &lt;]]&lt;&gt;"",Weekly[[#This Row],[Actual]]=TRUE),AZ563+Weekly[[#This Row],[H Odds &lt;]]-1,AZ563-1)))</f>
        <v>105.56999999999998</v>
      </c>
      <c r="BA564" s="38">
        <f>IF(Weekly[[#This Row],[H Odds &lt;]]="",BA563,IF(AND(Weekly[[#This Row],[H Odds &lt;]]&lt;&gt;"",Weekly[[#This Row],[SVC_P]]=TRUE,Weekly[[#This Row],[Actual]]=TRUE),BA563+Weekly[[#This Row],[H Odds &lt;]]-1,IF(AND(Weekly[[#This Row],[H Odds &lt;]]&lt;&gt;"",Weekly[[#This Row],[SVC_P]]=TRUE,Weekly[[#This Row],[Actual]]=FALSE),BA563-1,BA563)))</f>
        <v>84.39</v>
      </c>
      <c r="BB564" s="38">
        <f>IF(Weekly[[#This Row],[H Odds &lt;]]="",BB563,IF(AND(Weekly[[#This Row],[H Odds &lt;]]&lt;&gt;"",Weekly[[#This Row],[ADBC_P]]=TRUE,Weekly[[#This Row],[Actual]]=TRUE),BB563+Weekly[[#This Row],[H Odds &lt;]]-1,IF(AND(Weekly[[#This Row],[H Odds &lt;]]&lt;&gt;"",Weekly[[#This Row],[ADBC_P]]=TRUE,Weekly[[#This Row],[Actual]]=FALSE),BB563-1,BB563)))</f>
        <v>54.16</v>
      </c>
      <c r="BC564" s="38">
        <f>IF(Weekly[[#This Row],[H Odds &lt;]]="",BC563,IF(AND(Weekly[[#This Row],[H Odds &lt;]]&lt;&gt;"",Weekly[[#This Row],[RFC_P]]=TRUE,Weekly[[#This Row],[Actual]]=TRUE),BC563+Weekly[[#This Row],[H Odds &lt;]]-1,IF(AND(Weekly[[#This Row],[H Odds &lt;]]&lt;&gt;"",Weekly[[#This Row],[RFC_P]]=TRUE,Weekly[[#This Row],[Actual]]=FALSE),BC563-1,BC563)))</f>
        <v>55.759999999999991</v>
      </c>
      <c r="BD564" s="38">
        <f>IF(Weekly[[#This Row],[H Odds &lt;]]="",BD563,IF(AND(Weekly[[#This Row],[H Odds &lt;]]&lt;&gt;"",Weekly[[#This Row],[GBC_P]]=TRUE,Weekly[[#This Row],[Actual]]=TRUE),BD563+Weekly[[#This Row],[H Odds &lt;]]-1,IF(AND(Weekly[[#This Row],[H Odds &lt;]]&lt;&gt;"",Weekly[[#This Row],[GBC_P]]=TRUE,Weekly[[#This Row],[Actual]]=FALSE),BD563-1,BD563)))</f>
        <v>58.910000000000004</v>
      </c>
      <c r="BE564" s="38">
        <f>IF(Weekly[[#This Row],[H Odds &lt;]]="",BE563,IF(AND(Weekly[[#This Row],[H Odds &lt;]]&lt;&gt;"",Weekly[[#This Row],[HGBC_P]]=TRUE,Weekly[[#This Row],[Actual]]=TRUE),BE563+Weekly[[#This Row],[H Odds &lt;]]-1,IF(AND(Weekly[[#This Row],[H Odds &lt;]]&lt;&gt;"",Weekly[[#This Row],[HGBC_P]]=TRUE,Weekly[[#This Row],[Actual]]=FALSE),BE563-1,BE563)))</f>
        <v>58.059999999999995</v>
      </c>
      <c r="BF564" s="38">
        <f>IF(Weekly[[#This Row],[H Odds &lt;]]="",BF563,IF(AND(Weekly[[#This Row],[H Odds &lt;]]&lt;&gt;"",Weekly[[#This Row],[XGB_P]]=TRUE,Weekly[[#This Row],[Actual]]=TRUE),BF563+Weekly[[#This Row],[H Odds &lt;]]-1,IF(AND(Weekly[[#This Row],[H Odds &lt;]]&lt;&gt;"",Weekly[[#This Row],[XGB_P]]=TRUE,Weekly[[#This Row],[Actual]]=FALSE),BF563-1,BF563)))</f>
        <v>66.73</v>
      </c>
      <c r="BG564" s="38">
        <f>IF(Weekly[[#This Row],[H Odds &lt;]]="",BG563,IF(AND(Weekly[[#This Row],[H Odds &lt;]]&lt;&gt;"",Weekly[[#This Row],[QDA_P]]=TRUE,Weekly[[#This Row],[Actual]]=TRUE),BG563+Weekly[[#This Row],[H Odds &lt;]]-1,IF(AND(Weekly[[#This Row],[H Odds &lt;]]&lt;&gt;"",Weekly[[#This Row],[QDA_P]]=TRUE,Weekly[[#This Row],[Actual]]=FALSE),BG563-1,BG563)))</f>
        <v>54.22999999999999</v>
      </c>
      <c r="BH564" s="38">
        <f>IF(Weekly[[#This Row],[H Odds &lt;]]="",BH563,IF(AND(Weekly[[#This Row],[H Odds &lt;]]&lt;&gt;"",Weekly[[#This Row],[KNC_P]]=TRUE,Weekly[[#This Row],[Actual]]=TRUE),BH563+Weekly[[#This Row],[H Odds &lt;]]-1,IF(AND(Weekly[[#This Row],[H Odds &lt;]]&lt;&gt;"",Weekly[[#This Row],[KNC_P]]=TRUE,Weekly[[#This Row],[Actual]]=FALSE),BH563-1,BH563)))</f>
        <v>59.099999999999994</v>
      </c>
      <c r="BI564" s="38">
        <f>IF(Weekly[[#This Row],[H Odds &lt;]]="",BI563,IF(AND(Weekly[[#This Row],[H Odds &lt;]]&lt;&gt;"",Weekly[[#This Row],[TRUES]]&gt;0,Weekly[[#This Row],[Actual]]=TRUE),BI563+Weekly[[#This Row],[H Odds &lt;]]-1,IF(AND(Weekly[[#This Row],[H Odds &lt;]]&lt;&gt;"",Weekly[[#This Row],[TRUES]]=0),BI563,BI563-1)))</f>
        <v>82.39</v>
      </c>
      <c r="BJ564" s="38">
        <f>IF(Weekly[[#This Row],[H Odds &lt;]]="",BJ563,IF(AND(Weekly[[#This Row],[H Odds &lt;]]&lt;&gt;"",Weekly[[#This Row],[Actual]]=TRUE),BJ563+Weekly[[#This Row],[H Odds &lt;]]-1,IF(AND(Weekly[[#This Row],[H Odds &lt;]]&lt;&gt;"",Weekly[[#This Row],[Actual]]=FALSE),BJ563-1,BJ563)))</f>
        <v>84.29</v>
      </c>
      <c r="BK564" s="58">
        <f>IF(AND(Weekly[[#This Row],[TRUES]]&gt;4,Weekly[[#This Row],[Actual]]=TRUE),BK563+Weekly[[#This Row],[BF H Odds]]-1,IF(AND(Weekly[[#This Row],[FALSES]]&gt;4,Weekly[[#This Row],[Actual]]=FALSE),BK563+Weekly[[#This Row],[BF V Odds]]-1,IF(AND(Weekly[[#This Row],[TRUES]]&gt;4,Weekly[[#This Row],[Actual]]=FALSE),BK563-1,IF(AND(Weekly[[#This Row],[FALSES]]&gt;4,Weekly[[#This Row],[Actual]]=TRUE),BK563-1,BK563))))</f>
        <v>0.39000000000002988</v>
      </c>
      <c r="BL564" s="58">
        <f>IF(AND(Weekly[[#This Row],[TRUES]]&gt;5,Weekly[[#This Row],[Actual]]=TRUE),BL563+Weekly[[#This Row],[BF H Odds]]-1,IF(AND(Weekly[[#This Row],[FALSES]]&gt;5,Weekly[[#This Row],[Actual]]=FALSE),BL563+Weekly[[#This Row],[BF V Odds]]-1,IF(AND(Weekly[[#This Row],[TRUES]]&gt;5,Weekly[[#This Row],[Actual]]=FALSE),BL563-1,IF(AND(Weekly[[#This Row],[FALSES]]&gt;5,Weekly[[#This Row],[Actual]]=TRUE),BL563-1,BL563))))</f>
        <v>6.2200000000000202</v>
      </c>
      <c r="BM564" s="58">
        <f>IF(AND(Weekly[[#This Row],[TRUES]]&gt;6,Weekly[[#This Row],[Actual]]=TRUE),BM563+Weekly[[#This Row],[BF H Odds]]-1,IF(AND(Weekly[[#This Row],[FALSES]]&gt;6,Weekly[[#This Row],[Actual]]=FALSE),BM563+Weekly[[#This Row],[BF V Odds]]-1,IF(AND(Weekly[[#This Row],[TRUES]]&gt;6,Weekly[[#This Row],[Actual]]=FALSE),BM563-1,IF(AND(Weekly[[#This Row],[FALSES]]&gt;6,Weekly[[#This Row],[Actual]]=TRUE),BM563-1,BM563))))</f>
        <v>41.190000000000012</v>
      </c>
    </row>
    <row r="565" spans="1:65" x14ac:dyDescent="0.25">
      <c r="A565" s="34"/>
      <c r="B565" s="10">
        <v>44314</v>
      </c>
      <c r="C565" s="17" t="s">
        <v>26</v>
      </c>
      <c r="D565" s="15" t="s">
        <v>12</v>
      </c>
      <c r="E565" t="b">
        <v>1</v>
      </c>
      <c r="F565" t="b">
        <v>1</v>
      </c>
      <c r="G565" t="b">
        <v>1</v>
      </c>
      <c r="H565" t="b">
        <v>0</v>
      </c>
      <c r="I565" t="b">
        <v>0</v>
      </c>
      <c r="J565" t="b">
        <v>1</v>
      </c>
      <c r="K565" t="b">
        <v>1</v>
      </c>
      <c r="L565" t="b">
        <v>0</v>
      </c>
      <c r="O565" t="str">
        <f>IF(Weekly[[#This Row],[H/V]]="H",Weekly[[#This Row],[BF H Odds]],IF(Weekly[[#This Row],[H/V]]="V",Weekly[[#This Row],[BF V Odds]],""))</f>
        <v/>
      </c>
      <c r="P565" t="b">
        <v>0</v>
      </c>
      <c r="R565" s="35">
        <f>IFERROR(IF(Weekly[[#This Row],[Won Bet?]]="yes",R564+(Weekly[[#This Row],[BF Odds]]*Weekly[[#This Row],[BF Stake]])-Weekly[[#This Row],[BF Stake]],R564-Weekly[[#This Row],[BF Stake]]),R564)</f>
        <v>1359.2205000000001</v>
      </c>
      <c r="S565" s="35">
        <f>IFERROR(IF(Weekly[[#This Row],[Won Bet?]]="yes",S564+(((Weekly[[#This Row],[BF Odds]]*Weekly[[#This Row],[BF Stake]])-Weekly[[#This Row],[BF Stake]])*0.95),S564-Weekly[[#This Row],[BF Stake]]),S564)</f>
        <v>1265.6285900000005</v>
      </c>
      <c r="T565">
        <v>2.48</v>
      </c>
      <c r="U565">
        <v>1.66</v>
      </c>
      <c r="V565" s="24">
        <f>IF(Weekly[[#This Row],[Actual]]="","",IF(AND(Weekly[[#This Row],[SVC_P]]=Weekly[[#This Row],[Actual]],Weekly[[#This Row],[SVC_P]]=TRUE),V564+Weekly[[#This Row],[BF H Odds]]-1,IF(AND(Weekly[[#This Row],[SVC_P]]=Weekly[[#This Row],[Actual]],Weekly[[#This Row],[SVC_P]]=FALSE),V564+Weekly[[#This Row],[BF V Odds]]-1,V564-1)))</f>
        <v>52.490000000000059</v>
      </c>
      <c r="W565" s="24">
        <f>IF(Weekly[[#This Row],[Actual]]="","",IF(AND(Weekly[[#This Row],[SVC_P]]=FALSE,Weekly[[#This Row],[Actual]]=TRUE),W564+Weekly[[#This Row],[BF H Odds]]-1,IF(AND(Weekly[[#This Row],[SVC_P]]=TRUE,Weekly[[#This Row],[Actual]]=FALSE,),W564+Weekly[[#This Row],[BF V Odds]]-1,W564-1)))</f>
        <v>-473.84000000000003</v>
      </c>
      <c r="X565" s="24">
        <f>IF(Weekly[[#This Row],[Actual]]="","",IF(AND(Weekly[[#This Row],[ADBC_P]]=Weekly[[#This Row],[Actual]],Weekly[[#This Row],[ADBC_P]]=TRUE),X564+Weekly[[#This Row],[BF H Odds]]-1,IF(AND(Weekly[[#This Row],[ADBC_P]]=Weekly[[#This Row],[Actual]],Weekly[[#This Row],[ADBC_P]]=FALSE),X564+Weekly[[#This Row],[BF V Odds]]-1,X564-1)))</f>
        <v>6.7700000000000191</v>
      </c>
      <c r="Y565" s="24">
        <f>IF(Weekly[[#This Row],[Actual]]="","",IF(AND(Weekly[[#This Row],[ADBC_P]]=FALSE,Weekly[[#This Row],[Actual]]=TRUE),Y564+Weekly[[#This Row],[BF H Odds]]-1,IF(AND(Weekly[[#This Row],[ADBC_P]]=TRUE,Weekly[[#This Row],[Actual]]=FALSE),Y564+Weekly[[#This Row],[BF V Odds]]-1,Y564-1)))</f>
        <v>78.459999999999994</v>
      </c>
      <c r="Z565" s="24">
        <f>IF(Weekly[[#This Row],[Actual]]="","",IF(AND(Weekly[[#This Row],[RFC_P]]=Weekly[[#This Row],[Actual]],Weekly[[#This Row],[RFC_P]]=TRUE),Z564+Weekly[[#This Row],[BF H Odds]]-1,IF(AND(Weekly[[#This Row],[RFC_P]]=Weekly[[#This Row],[Actual]],Weekly[[#This Row],[RFC_P]]=FALSE),Z564+Weekly[[#This Row],[BF V Odds]]-1,Z564-1)))</f>
        <v>27.110000000000007</v>
      </c>
      <c r="AA565" s="24">
        <f>IF(Weekly[[#This Row],[Actual]]="","",IF(AND(Weekly[[#This Row],[RFC_P]]=FALSE,Weekly[[#This Row],[Actual]]=TRUE),AA564+Weekly[[#This Row],[BF H Odds]]-1,IF(AND(Weekly[[#This Row],[RFC_P]]=TRUE,Weekly[[#This Row],[Actual]]=FALSE),AA564+Weekly[[#This Row],[BF V Odds]]-1,AA564-1)))</f>
        <v>58.119999999999969</v>
      </c>
      <c r="AB565" s="24">
        <f>IF(Weekly[[#This Row],[Actual]]="","",IF(AND(Weekly[[#This Row],[GBC_P]]=Weekly[[#This Row],[Actual]],Weekly[[#This Row],[GBC_P]]=TRUE),AB564+Weekly[[#This Row],[BF H Odds]]-1,IF(AND(Weekly[[#This Row],[GBC_P]]=Weekly[[#This Row],[Actual]],Weekly[[#This Row],[GBC_P]]=FALSE),AB564+Weekly[[#This Row],[BF V Odds]]-1,AB564-1)))</f>
        <v>10.970000000000006</v>
      </c>
      <c r="AC565" s="24">
        <f>IF(Weekly[[#This Row],[Actual]]="","",IF(AND(Weekly[[#This Row],[GBC_P]]=FALSE,Weekly[[#This Row],[Actual]]=TRUE),AC564+Weekly[[#This Row],[BF H Odds]]-1,IF(AND(Weekly[[#This Row],[GBC_P]]=TRUE,Weekly[[#This Row],[Actual]]=FALSE),AC564+Weekly[[#This Row],[BF V Odds]]-1,AC564-1)))</f>
        <v>74.259999999999962</v>
      </c>
      <c r="AD565" s="24">
        <f>IF(Weekly[[#This Row],[Actual]]="","",IF(AND(Weekly[[#This Row],[HGBC_P]]=Weekly[[#This Row],[Actual]],Weekly[[#This Row],[HGBC_P]]=TRUE),AD564+Weekly[[#This Row],[BF H Odds]]-1,IF(AND(Weekly[[#This Row],[HGBC_P]]=Weekly[[#This Row],[Actual]],Weekly[[#This Row],[HGBC_P]]=FALSE),AD564+Weekly[[#This Row],[BF V Odds]]-1,AD564-1)))</f>
        <v>2.9700000000000233</v>
      </c>
      <c r="AE565" s="24">
        <f>IF(Weekly[[#This Row],[Actual]]="","",IF(AND(Weekly[[#This Row],[HGBC_P]]=FALSE,Weekly[[#This Row],[Actual]]=TRUE),AE564+Weekly[[#This Row],[BF H Odds]]-1,IF(AND(Weekly[[#This Row],[HGBC_P]]=TRUE,Weekly[[#This Row],[Actual]]=FALSE),AE564+Weekly[[#This Row],[BF V Odds]]-1,AE564-1)))</f>
        <v>82.259999999999991</v>
      </c>
      <c r="AF565" s="24">
        <f>IF(Weekly[[#This Row],[Actual]]="","",IF(AND(Weekly[[#This Row],[XGB_P]]=Weekly[[#This Row],[Actual]],Weekly[[#This Row],[XGB_P]]=TRUE),AF564+Weekly[[#This Row],[BF H Odds]]-1,IF(AND(Weekly[[#This Row],[XGB_P]]=Weekly[[#This Row],[Actual]],Weekly[[#This Row],[XGB_P]]=FALSE),AF564+Weekly[[#This Row],[BF V Odds]]-1,AF564-1)))</f>
        <v>34.450000000000024</v>
      </c>
      <c r="AG565" s="24">
        <f>IF(Weekly[[#This Row],[Actual]]="","",IF(AND(Weekly[[#This Row],[XGB_P]]=FALSE,Weekly[[#This Row],[Actual]]=TRUE),AG564+Weekly[[#This Row],[BF H Odds]]-1,IF(AND(Weekly[[#This Row],[XGB_P]]=TRUE,Weekly[[#This Row],[Actual]]=FALSE),AG564+Weekly[[#This Row],[BF V Odds]]-1,AG564-1)))</f>
        <v>50.779999999999994</v>
      </c>
      <c r="AH565" s="24">
        <f>IF(Weekly[[#This Row],[Actual]]="","",IF(AND(Weekly[[#This Row],[QDA_P]]=Weekly[[#This Row],[Actual]],Weekly[[#This Row],[QDA_P]]=TRUE),AH564+Weekly[[#This Row],[BF H Odds]]-1,IF(AND(Weekly[[#This Row],[QDA_P]]=Weekly[[#This Row],[Actual]],Weekly[[#This Row],[QDA_P]]=FALSE),AH564+Weekly[[#This Row],[BF V Odds]]-1,AH564-1)))</f>
        <v>-8.0799999999999876</v>
      </c>
      <c r="AI565" s="24">
        <f>IF(Weekly[[#This Row],[Actual]]="","",IF(AND(Weekly[[#This Row],[QDA_P]]=FALSE,Weekly[[#This Row],[Actual]]=TRUE),AI564+Weekly[[#This Row],[BF H Odds]]-1,IF(AND(Weekly[[#This Row],[QDA_P]]=TRUE,Weekly[[#This Row],[Actual]]=FALSE),AI564+Weekly[[#This Row],[BF V Odds]]-1,AI564-1)))</f>
        <v>93.309999999999988</v>
      </c>
      <c r="AJ565" s="24">
        <f>IF(Weekly[[#This Row],[Actual]]="","",IF(AND(Weekly[[#This Row],[KNC_P]]=FALSE,Weekly[[#This Row],[Actual]]=TRUE),AJ564+Weekly[[#This Row],[BF H Odds]]-1,IF(AND(Weekly[[#This Row],[KNC_P]]=TRUE,Weekly[[#This Row],[Actual]]=FALSE),AJ564+Weekly[[#This Row],[BF V Odds]]-1,AJ564-1)))</f>
        <v>64.609999999999985</v>
      </c>
      <c r="AK565" s="24">
        <f>IF(Weekly[[#This Row],[Actual]]="","",IF(AND(Weekly[[#This Row],[KNC_P]]=FALSE,Weekly[[#This Row],[Actual]]=TRUE),AK564+Weekly[[#This Row],[BF H Odds]]-1,IF(AND(Weekly[[#This Row],[KNC_P]]=TRUE,Weekly[[#This Row],[Actual]]=FALSE),AK564+Weekly[[#This Row],[BF V Odds]]-1,AK564-1)))</f>
        <v>63.509999999999977</v>
      </c>
      <c r="AL565" s="30">
        <f>IF(Weekly[[#This Row],[Actual]]="","",COUNTIF(Weekly[[#This Row],[SVC_P]:[QDA_P]],TRUE))</f>
        <v>5</v>
      </c>
      <c r="AM565" s="30">
        <f>IF(Weekly[[#This Row],[Actual]]="","",COUNTIF(Weekly[[#This Row],[SVC_P]:[QDA_P]],FALSE))</f>
        <v>2</v>
      </c>
      <c r="AN565" s="36" t="str">
        <f>IF(AND(Weekly[[#This Row],[BF V Odds]]&gt;$BO$6,Weekly[[#This Row],[BF V Odds]] &lt; $BO$7),Weekly[[#This Row],[BF V Odds]],"")</f>
        <v/>
      </c>
      <c r="AO565" s="36" t="str">
        <f>IF(AND(Weekly[[#This Row],[BF H Odds]]&gt;$BO$6, Weekly[[#This Row],[BF H Odds]] &lt; $BO$7),Weekly[[#This Row],[BF H Odds]],"")</f>
        <v/>
      </c>
      <c r="AP565" s="37">
        <f>IF(AND(Weekly[[#This Row],[V Odds &lt;]]="",Weekly[[#This Row],[H Odds &lt;]]=""),AP564,IF(AND(Weekly[[#This Row],[H Odds &lt;]]&lt;&gt;"",Weekly[[#This Row],[SVC_P]]=TRUE,Weekly[[#This Row],[Actual]]=TRUE),AP564+Weekly[[#This Row],[H Odds &lt;]]-1,IF(AND(Weekly[[#This Row],[V Odds &lt;]]&lt;&gt;"",Weekly[[#This Row],[SVC_P]]=FALSE,Weekly[[#This Row],[Actual]]=FALSE),AP564+Weekly[[#This Row],[V Odds &lt;]]-1,IF(AND(Weekly[[#This Row],[V Odds &lt;]]&lt;&gt;"",Weekly[[#This Row],[SVC_P]]=FALSE,Weekly[[#This Row],[Actual]]=TRUE),AP564-1,IF(AND(Weekly[[#This Row],[H Odds &lt;]]&lt;&gt;"",Weekly[[#This Row],[SVC_P]]=TRUE,Weekly[[#This Row],[Actual]]=FALSE),AP564-1,AP564)))))</f>
        <v>85.430000000000021</v>
      </c>
      <c r="AQ565" s="37">
        <f>IF(AND(Weekly[[#This Row],[V Odds &lt;]]="",Weekly[[#This Row],[H Odds &lt;]]=""),AQ564,IF(AND(Weekly[[#This Row],[H Odds &lt;]]&lt;&gt;"",Weekly[[#This Row],[ADBC_P]]=TRUE,Weekly[[#This Row],[Actual]]=TRUE),AQ564+Weekly[[#This Row],[H Odds &lt;]]-1,IF(AND(Weekly[[#This Row],[V Odds &lt;]]&lt;&gt;"",Weekly[[#This Row],[ADBC_P]]=FALSE,Weekly[[#This Row],[Actual]]=FALSE),AQ564+Weekly[[#This Row],[V Odds &lt;]]-1,IF(AND(Weekly[[#This Row],[V Odds &lt;]]&lt;&gt;"",Weekly[[#This Row],[ADBC_P]]=FALSE,Weekly[[#This Row],[Actual]]=TRUE),AQ564-1,IF(AND(Weekly[[#This Row],[H Odds &lt;]]&lt;&gt;"",Weekly[[#This Row],[ADBC_P]]=TRUE,Weekly[[#This Row],[Actual]]=FALSE),AQ564-1,AQ564)))))</f>
        <v>53.08</v>
      </c>
      <c r="AR565" s="37">
        <f>IF(AND(Weekly[[#This Row],[V Odds &lt;]]="",Weekly[[#This Row],[H Odds &lt;]]=""),AR564,IF(AND(Weekly[[#This Row],[H Odds &lt;]]&lt;&gt;"",Weekly[[#This Row],[RFC_P]]=TRUE,Weekly[[#This Row],[Actual]]=TRUE),AR564+Weekly[[#This Row],[H Odds &lt;]]-1,IF(AND(Weekly[[#This Row],[V Odds &lt;]]&lt;&gt;"",Weekly[[#This Row],[RFC_P]]=FALSE,Weekly[[#This Row],[Actual]]=FALSE),AR564+Weekly[[#This Row],[V Odds &lt;]]-1,IF(AND(Weekly[[#This Row],[V Odds &lt;]]&lt;&gt;"",Weekly[[#This Row],[RFC_P]]=FALSE,Weekly[[#This Row],[Actual]]=TRUE),AR564-1,IF(AND(Weekly[[#This Row],[H Odds &lt;]]&lt;&gt;"",Weekly[[#This Row],[RFC_P]]=TRUE,Weekly[[#This Row],[Actual]]=FALSE),AR564-1,AR564)))))</f>
        <v>74.089999999999989</v>
      </c>
      <c r="AS565" s="37">
        <f>IF(AND(Weekly[[#This Row],[V Odds &lt;]]="",Weekly[[#This Row],[H Odds &lt;]]=""),AS564,IF(AND(Weekly[[#This Row],[H Odds &lt;]]&lt;&gt;"",Weekly[[#This Row],[GBC_P]]=TRUE,Weekly[[#This Row],[Actual]]=TRUE),AS564+Weekly[[#This Row],[H Odds &lt;]]-1,IF(AND(Weekly[[#This Row],[V Odds &lt;]]&lt;&gt;"",Weekly[[#This Row],[GBC_P]]=FALSE,Weekly[[#This Row],[Actual]]=FALSE),AS564+Weekly[[#This Row],[V Odds &lt;]]-1,IF(AND(Weekly[[#This Row],[V Odds &lt;]]&lt;&gt;"",Weekly[[#This Row],[GBC_P]]=FALSE,Weekly[[#This Row],[Actual]]=TRUE),AS564-1,IF(AND(Weekly[[#This Row],[H Odds &lt;]]&lt;&gt;"",Weekly[[#This Row],[GBC_P]]=TRUE,Weekly[[#This Row],[Actual]]=FALSE),AS564-1,AS564)))))</f>
        <v>69.38</v>
      </c>
      <c r="AT565" s="37">
        <f>IF(AND(Weekly[[#This Row],[V Odds &lt;]]="",Weekly[[#This Row],[H Odds &lt;]]=""),AT564,IF(AND(Weekly[[#This Row],[H Odds &lt;]]&lt;&gt;"",Weekly[[#This Row],[HGBC_P]]=TRUE,Weekly[[#This Row],[Actual]]=TRUE),AT564+Weekly[[#This Row],[H Odds &lt;]]-1,IF(AND(Weekly[[#This Row],[V Odds &lt;]]&lt;&gt;"",Weekly[[#This Row],[HGBC_P]]=FALSE,Weekly[[#This Row],[Actual]]=FALSE),AT564+Weekly[[#This Row],[V Odds &lt;]]-1,IF(AND(Weekly[[#This Row],[V Odds &lt;]]&lt;&gt;"",Weekly[[#This Row],[HGBC_P]]=FALSE,Weekly[[#This Row],[Actual]]=TRUE),AT564-1,IF(AND(Weekly[[#This Row],[H Odds &lt;]]&lt;&gt;"",Weekly[[#This Row],[HGBC_P]]=TRUE,Weekly[[#This Row],[Actual]]=FALSE),AT564-1,AT564)))))</f>
        <v>54.76</v>
      </c>
      <c r="AU565" s="37">
        <f>IF(AND(Weekly[[#This Row],[V Odds &lt;]]="",Weekly[[#This Row],[H Odds &lt;]]=""),AU564,IF(AND(Weekly[[#This Row],[H Odds &lt;]]&lt;&gt;"",Weekly[[#This Row],[XGB_P]]=TRUE,Weekly[[#This Row],[Actual]]=TRUE),AU564+Weekly[[#This Row],[H Odds &lt;]]-1,IF(AND(Weekly[[#This Row],[V Odds &lt;]]&lt;&gt;"",Weekly[[#This Row],[XGB_P]]=FALSE,Weekly[[#This Row],[Actual]]=FALSE),AU564+Weekly[[#This Row],[V Odds &lt;]]-1,IF(AND(Weekly[[#This Row],[V Odds &lt;]]&lt;&gt;"",Weekly[[#This Row],[XGB_P]]=FALSE,Weekly[[#This Row],[Actual]]=TRUE),AU564-1,IF(AND(Weekly[[#This Row],[H Odds &lt;]]&lt;&gt;"",Weekly[[#This Row],[XGB_P]]=TRUE,Weekly[[#This Row],[Actual]]=FALSE),AU564-1,AU564)))))</f>
        <v>76.210000000000008</v>
      </c>
      <c r="AV565" s="37">
        <f>IF(AND(Weekly[[#This Row],[V Odds &lt;]]="",Weekly[[#This Row],[H Odds &lt;]]=""),AV564,IF(AND(Weekly[[#This Row],[H Odds &lt;]]&lt;&gt;"",Weekly[[#This Row],[QDA_P]]=TRUE,Weekly[[#This Row],[Actual]]=TRUE),AV564+Weekly[[#This Row],[H Odds &lt;]]-1,IF(AND(Weekly[[#This Row],[V Odds &lt;]]&lt;&gt;"",Weekly[[#This Row],[QDA_P]]=FALSE,Weekly[[#This Row],[Actual]]=FALSE),AV564+Weekly[[#This Row],[V Odds &lt;]]-1,IF(AND(Weekly[[#This Row],[V Odds &lt;]]&lt;&gt;"",Weekly[[#This Row],[QDA_P]]=FALSE,Weekly[[#This Row],[Actual]]=TRUE),AV564-1,IF(AND(Weekly[[#This Row],[H Odds &lt;]]&lt;&gt;"",Weekly[[#This Row],[QDA_P]]=TRUE,Weekly[[#This Row],[Actual]]=FALSE),AV564-1,AV564)))))</f>
        <v>65.099999999999994</v>
      </c>
      <c r="AW565" s="37">
        <f>IF(AND(Weekly[[#This Row],[H Odds &lt;]]="",Weekly[[#This Row],[V Odds &lt;]]=""),AW564,IF(AND(Weekly[[#This Row],[KNC_P]]=Weekly[[#This Row],[Actual]],Weekly[[#This Row],[KNC_P]]=TRUE),AW564+Weekly[[#This Row],[BF H Odds]]-1,IF(AND(Weekly[[#This Row],[KNC_P]]=Weekly[[#This Row],[Actual]],Weekly[[#This Row],[KNC_P]]=FALSE),AW564+Weekly[[#This Row],[BF V Odds]]-1,AW564-1)))</f>
        <v>58.970000000000013</v>
      </c>
      <c r="AX565" s="37">
        <f>IF(AND(Weekly[[#This Row],[V Odds &lt;]]="",Weekly[[#This Row],[H Odds &lt;]]=""),AX564,IF(AND(Weekly[[#This Row],[V Odds &lt;]]&lt;&gt;"",Weekly[[#This Row],[FALSES]]&gt;0,Weekly[[#This Row],[Actual]]=FALSE),AX564+Weekly[[#This Row],[V Odds &lt;]]-1,IF(AND(Weekly[[#This Row],[H Odds &lt;]]&lt;&gt;"",Weekly[[#This Row],[TRUES]]&gt;0,Weekly[[#This Row],[Actual]]=TRUE),AX564+Weekly[[#This Row],[H Odds &lt;]]-1,IF(AND(Weekly[[#This Row],[V Odds &lt;]]&lt;&gt;"",Weekly[[#This Row],[FALSES]]=0),AX564,IF(AND(Weekly[[#This Row],[H Odds &lt;]]&lt;&gt;"",Weekly[[#This Row],[TRUES]]=0),AX564,AX564-1)))))</f>
        <v>115.09999999999997</v>
      </c>
      <c r="AY565" s="37">
        <f>IF(AND(Weekly[[#This Row],[V Odds &lt;]]="",Weekly[[#This Row],[H Odds &lt;]]=""),AY564,IF(AND(Weekly[[#This Row],[V Odds &lt;]]&lt;&gt;"",Weekly[[#This Row],[FALSES]]&gt;0,Weekly[[#This Row],[Actual]]=FALSE),AY564+((Weekly[[#This Row],[V Odds &lt;]]-1)*0.92),IF(AND(Weekly[[#This Row],[H Odds &lt;]]&lt;&gt;"",Weekly[[#This Row],[TRUES]]&gt;0,Weekly[[#This Row],[Actual]]=TRUE),AY564+((Weekly[[#This Row],[H Odds &lt;]]-1)*0.92),IF(AND(Weekly[[#This Row],[V Odds &lt;]]&lt;&gt;"",Weekly[[#This Row],[FALSES]]=0),AY564,IF(AND(Weekly[[#This Row],[H Odds &lt;]]&lt;&gt;"",Weekly[[#This Row],[TRUES]]=0),AY564,AY564-1)))))</f>
        <v>102.37200000000001</v>
      </c>
      <c r="AZ565" s="37">
        <f>IF(AND(Weekly[[#This Row],[V Odds &lt;]]="",Weekly[[#This Row],[H Odds &lt;]]=""),AZ564,IF(AND(Weekly[[#This Row],[V Odds &lt;]]&lt;&gt;"",Weekly[[#This Row],[Actual]]=FALSE),AZ564+Weekly[[#This Row],[V Odds &lt;]]-1,IF(AND(Weekly[[#This Row],[H Odds &lt;]]&lt;&gt;"",Weekly[[#This Row],[Actual]]=TRUE),AZ564+Weekly[[#This Row],[H Odds &lt;]]-1,AZ564-1)))</f>
        <v>105.56999999999998</v>
      </c>
      <c r="BA565" s="38">
        <f>IF(Weekly[[#This Row],[H Odds &lt;]]="",BA564,IF(AND(Weekly[[#This Row],[H Odds &lt;]]&lt;&gt;"",Weekly[[#This Row],[SVC_P]]=TRUE,Weekly[[#This Row],[Actual]]=TRUE),BA564+Weekly[[#This Row],[H Odds &lt;]]-1,IF(AND(Weekly[[#This Row],[H Odds &lt;]]&lt;&gt;"",Weekly[[#This Row],[SVC_P]]=TRUE,Weekly[[#This Row],[Actual]]=FALSE),BA564-1,BA564)))</f>
        <v>84.39</v>
      </c>
      <c r="BB565" s="38">
        <f>IF(Weekly[[#This Row],[H Odds &lt;]]="",BB564,IF(AND(Weekly[[#This Row],[H Odds &lt;]]&lt;&gt;"",Weekly[[#This Row],[ADBC_P]]=TRUE,Weekly[[#This Row],[Actual]]=TRUE),BB564+Weekly[[#This Row],[H Odds &lt;]]-1,IF(AND(Weekly[[#This Row],[H Odds &lt;]]&lt;&gt;"",Weekly[[#This Row],[ADBC_P]]=TRUE,Weekly[[#This Row],[Actual]]=FALSE),BB564-1,BB564)))</f>
        <v>54.16</v>
      </c>
      <c r="BC565" s="38">
        <f>IF(Weekly[[#This Row],[H Odds &lt;]]="",BC564,IF(AND(Weekly[[#This Row],[H Odds &lt;]]&lt;&gt;"",Weekly[[#This Row],[RFC_P]]=TRUE,Weekly[[#This Row],[Actual]]=TRUE),BC564+Weekly[[#This Row],[H Odds &lt;]]-1,IF(AND(Weekly[[#This Row],[H Odds &lt;]]&lt;&gt;"",Weekly[[#This Row],[RFC_P]]=TRUE,Weekly[[#This Row],[Actual]]=FALSE),BC564-1,BC564)))</f>
        <v>55.759999999999991</v>
      </c>
      <c r="BD565" s="38">
        <f>IF(Weekly[[#This Row],[H Odds &lt;]]="",BD564,IF(AND(Weekly[[#This Row],[H Odds &lt;]]&lt;&gt;"",Weekly[[#This Row],[GBC_P]]=TRUE,Weekly[[#This Row],[Actual]]=TRUE),BD564+Weekly[[#This Row],[H Odds &lt;]]-1,IF(AND(Weekly[[#This Row],[H Odds &lt;]]&lt;&gt;"",Weekly[[#This Row],[GBC_P]]=TRUE,Weekly[[#This Row],[Actual]]=FALSE),BD564-1,BD564)))</f>
        <v>58.910000000000004</v>
      </c>
      <c r="BE565" s="38">
        <f>IF(Weekly[[#This Row],[H Odds &lt;]]="",BE564,IF(AND(Weekly[[#This Row],[H Odds &lt;]]&lt;&gt;"",Weekly[[#This Row],[HGBC_P]]=TRUE,Weekly[[#This Row],[Actual]]=TRUE),BE564+Weekly[[#This Row],[H Odds &lt;]]-1,IF(AND(Weekly[[#This Row],[H Odds &lt;]]&lt;&gt;"",Weekly[[#This Row],[HGBC_P]]=TRUE,Weekly[[#This Row],[Actual]]=FALSE),BE564-1,BE564)))</f>
        <v>58.059999999999995</v>
      </c>
      <c r="BF565" s="38">
        <f>IF(Weekly[[#This Row],[H Odds &lt;]]="",BF564,IF(AND(Weekly[[#This Row],[H Odds &lt;]]&lt;&gt;"",Weekly[[#This Row],[XGB_P]]=TRUE,Weekly[[#This Row],[Actual]]=TRUE),BF564+Weekly[[#This Row],[H Odds &lt;]]-1,IF(AND(Weekly[[#This Row],[H Odds &lt;]]&lt;&gt;"",Weekly[[#This Row],[XGB_P]]=TRUE,Weekly[[#This Row],[Actual]]=FALSE),BF564-1,BF564)))</f>
        <v>66.73</v>
      </c>
      <c r="BG565" s="38">
        <f>IF(Weekly[[#This Row],[H Odds &lt;]]="",BG564,IF(AND(Weekly[[#This Row],[H Odds &lt;]]&lt;&gt;"",Weekly[[#This Row],[QDA_P]]=TRUE,Weekly[[#This Row],[Actual]]=TRUE),BG564+Weekly[[#This Row],[H Odds &lt;]]-1,IF(AND(Weekly[[#This Row],[H Odds &lt;]]&lt;&gt;"",Weekly[[#This Row],[QDA_P]]=TRUE,Weekly[[#This Row],[Actual]]=FALSE),BG564-1,BG564)))</f>
        <v>54.22999999999999</v>
      </c>
      <c r="BH565" s="38">
        <f>IF(Weekly[[#This Row],[H Odds &lt;]]="",BH564,IF(AND(Weekly[[#This Row],[H Odds &lt;]]&lt;&gt;"",Weekly[[#This Row],[KNC_P]]=TRUE,Weekly[[#This Row],[Actual]]=TRUE),BH564+Weekly[[#This Row],[H Odds &lt;]]-1,IF(AND(Weekly[[#This Row],[H Odds &lt;]]&lt;&gt;"",Weekly[[#This Row],[KNC_P]]=TRUE,Weekly[[#This Row],[Actual]]=FALSE),BH564-1,BH564)))</f>
        <v>59.099999999999994</v>
      </c>
      <c r="BI565" s="38">
        <f>IF(Weekly[[#This Row],[H Odds &lt;]]="",BI564,IF(AND(Weekly[[#This Row],[H Odds &lt;]]&lt;&gt;"",Weekly[[#This Row],[TRUES]]&gt;0,Weekly[[#This Row],[Actual]]=TRUE),BI564+Weekly[[#This Row],[H Odds &lt;]]-1,IF(AND(Weekly[[#This Row],[H Odds &lt;]]&lt;&gt;"",Weekly[[#This Row],[TRUES]]=0),BI564,BI564-1)))</f>
        <v>82.39</v>
      </c>
      <c r="BJ565" s="38">
        <f>IF(Weekly[[#This Row],[H Odds &lt;]]="",BJ564,IF(AND(Weekly[[#This Row],[H Odds &lt;]]&lt;&gt;"",Weekly[[#This Row],[Actual]]=TRUE),BJ564+Weekly[[#This Row],[H Odds &lt;]]-1,IF(AND(Weekly[[#This Row],[H Odds &lt;]]&lt;&gt;"",Weekly[[#This Row],[Actual]]=FALSE),BJ564-1,BJ564)))</f>
        <v>84.29</v>
      </c>
      <c r="BK565" s="58">
        <f>IF(AND(Weekly[[#This Row],[TRUES]]&gt;4,Weekly[[#This Row],[Actual]]=TRUE),BK564+Weekly[[#This Row],[BF H Odds]]-1,IF(AND(Weekly[[#This Row],[FALSES]]&gt;4,Weekly[[#This Row],[Actual]]=FALSE),BK564+Weekly[[#This Row],[BF V Odds]]-1,IF(AND(Weekly[[#This Row],[TRUES]]&gt;4,Weekly[[#This Row],[Actual]]=FALSE),BK564-1,IF(AND(Weekly[[#This Row],[FALSES]]&gt;4,Weekly[[#This Row],[Actual]]=TRUE),BK564-1,BK564))))</f>
        <v>-0.60999999999997012</v>
      </c>
      <c r="BL565" s="58">
        <f>IF(AND(Weekly[[#This Row],[TRUES]]&gt;5,Weekly[[#This Row],[Actual]]=TRUE),BL564+Weekly[[#This Row],[BF H Odds]]-1,IF(AND(Weekly[[#This Row],[FALSES]]&gt;5,Weekly[[#This Row],[Actual]]=FALSE),BL564+Weekly[[#This Row],[BF V Odds]]-1,IF(AND(Weekly[[#This Row],[TRUES]]&gt;5,Weekly[[#This Row],[Actual]]=FALSE),BL564-1,IF(AND(Weekly[[#This Row],[FALSES]]&gt;5,Weekly[[#This Row],[Actual]]=TRUE),BL564-1,BL564))))</f>
        <v>6.2200000000000202</v>
      </c>
      <c r="BM565" s="58">
        <f>IF(AND(Weekly[[#This Row],[TRUES]]&gt;6,Weekly[[#This Row],[Actual]]=TRUE),BM564+Weekly[[#This Row],[BF H Odds]]-1,IF(AND(Weekly[[#This Row],[FALSES]]&gt;6,Weekly[[#This Row],[Actual]]=FALSE),BM564+Weekly[[#This Row],[BF V Odds]]-1,IF(AND(Weekly[[#This Row],[TRUES]]&gt;6,Weekly[[#This Row],[Actual]]=FALSE),BM564-1,IF(AND(Weekly[[#This Row],[FALSES]]&gt;6,Weekly[[#This Row],[Actual]]=TRUE),BM564-1,BM564))))</f>
        <v>41.190000000000012</v>
      </c>
    </row>
    <row r="566" spans="1:65" x14ac:dyDescent="0.25">
      <c r="A566" s="34"/>
      <c r="B566" s="10">
        <v>44314</v>
      </c>
      <c r="C566" s="17" t="s">
        <v>10</v>
      </c>
      <c r="D566" s="15" t="s">
        <v>14</v>
      </c>
      <c r="E566" t="b">
        <v>1</v>
      </c>
      <c r="F566" t="b">
        <v>1</v>
      </c>
      <c r="G566" t="b">
        <v>1</v>
      </c>
      <c r="H566" t="b">
        <v>1</v>
      </c>
      <c r="I566" t="b">
        <v>1</v>
      </c>
      <c r="J566" t="b">
        <v>1</v>
      </c>
      <c r="K566" t="b">
        <v>1</v>
      </c>
      <c r="L566" t="b">
        <v>1</v>
      </c>
      <c r="O566" t="str">
        <f>IF(Weekly[[#This Row],[H/V]]="H",Weekly[[#This Row],[BF H Odds]],IF(Weekly[[#This Row],[H/V]]="V",Weekly[[#This Row],[BF V Odds]],""))</f>
        <v/>
      </c>
      <c r="P566" t="b">
        <v>1</v>
      </c>
      <c r="R566" s="35">
        <f>IFERROR(IF(Weekly[[#This Row],[Won Bet?]]="yes",R565+(Weekly[[#This Row],[BF Odds]]*Weekly[[#This Row],[BF Stake]])-Weekly[[#This Row],[BF Stake]],R565-Weekly[[#This Row],[BF Stake]]),R565)</f>
        <v>1359.2205000000001</v>
      </c>
      <c r="S566" s="35">
        <f>IFERROR(IF(Weekly[[#This Row],[Won Bet?]]="yes",S565+(((Weekly[[#This Row],[BF Odds]]*Weekly[[#This Row],[BF Stake]])-Weekly[[#This Row],[BF Stake]])*0.95),S565-Weekly[[#This Row],[BF Stake]]),S565)</f>
        <v>1265.6285900000005</v>
      </c>
      <c r="T566">
        <v>4.4000000000000004</v>
      </c>
      <c r="U566">
        <v>1.28</v>
      </c>
      <c r="V566" s="24">
        <f>IF(Weekly[[#This Row],[Actual]]="","",IF(AND(Weekly[[#This Row],[SVC_P]]=Weekly[[#This Row],[Actual]],Weekly[[#This Row],[SVC_P]]=TRUE),V565+Weekly[[#This Row],[BF H Odds]]-1,IF(AND(Weekly[[#This Row],[SVC_P]]=Weekly[[#This Row],[Actual]],Weekly[[#This Row],[SVC_P]]=FALSE),V565+Weekly[[#This Row],[BF V Odds]]-1,V565-1)))</f>
        <v>52.77000000000006</v>
      </c>
      <c r="W566" s="24">
        <f>IF(Weekly[[#This Row],[Actual]]="","",IF(AND(Weekly[[#This Row],[SVC_P]]=FALSE,Weekly[[#This Row],[Actual]]=TRUE),W565+Weekly[[#This Row],[BF H Odds]]-1,IF(AND(Weekly[[#This Row],[SVC_P]]=TRUE,Weekly[[#This Row],[Actual]]=FALSE,),W565+Weekly[[#This Row],[BF V Odds]]-1,W565-1)))</f>
        <v>-474.84000000000003</v>
      </c>
      <c r="X566" s="24">
        <f>IF(Weekly[[#This Row],[Actual]]="","",IF(AND(Weekly[[#This Row],[ADBC_P]]=Weekly[[#This Row],[Actual]],Weekly[[#This Row],[ADBC_P]]=TRUE),X565+Weekly[[#This Row],[BF H Odds]]-1,IF(AND(Weekly[[#This Row],[ADBC_P]]=Weekly[[#This Row],[Actual]],Weekly[[#This Row],[ADBC_P]]=FALSE),X565+Weekly[[#This Row],[BF V Odds]]-1,X565-1)))</f>
        <v>7.0500000000000185</v>
      </c>
      <c r="Y566" s="24">
        <f>IF(Weekly[[#This Row],[Actual]]="","",IF(AND(Weekly[[#This Row],[ADBC_P]]=FALSE,Weekly[[#This Row],[Actual]]=TRUE),Y565+Weekly[[#This Row],[BF H Odds]]-1,IF(AND(Weekly[[#This Row],[ADBC_P]]=TRUE,Weekly[[#This Row],[Actual]]=FALSE),Y565+Weekly[[#This Row],[BF V Odds]]-1,Y565-1)))</f>
        <v>77.459999999999994</v>
      </c>
      <c r="Z566" s="24">
        <f>IF(Weekly[[#This Row],[Actual]]="","",IF(AND(Weekly[[#This Row],[RFC_P]]=Weekly[[#This Row],[Actual]],Weekly[[#This Row],[RFC_P]]=TRUE),Z565+Weekly[[#This Row],[BF H Odds]]-1,IF(AND(Weekly[[#This Row],[RFC_P]]=Weekly[[#This Row],[Actual]],Weekly[[#This Row],[RFC_P]]=FALSE),Z565+Weekly[[#This Row],[BF V Odds]]-1,Z565-1)))</f>
        <v>27.390000000000008</v>
      </c>
      <c r="AA566" s="24">
        <f>IF(Weekly[[#This Row],[Actual]]="","",IF(AND(Weekly[[#This Row],[RFC_P]]=FALSE,Weekly[[#This Row],[Actual]]=TRUE),AA565+Weekly[[#This Row],[BF H Odds]]-1,IF(AND(Weekly[[#This Row],[RFC_P]]=TRUE,Weekly[[#This Row],[Actual]]=FALSE),AA565+Weekly[[#This Row],[BF V Odds]]-1,AA565-1)))</f>
        <v>57.119999999999969</v>
      </c>
      <c r="AB566" s="24">
        <f>IF(Weekly[[#This Row],[Actual]]="","",IF(AND(Weekly[[#This Row],[GBC_P]]=Weekly[[#This Row],[Actual]],Weekly[[#This Row],[GBC_P]]=TRUE),AB565+Weekly[[#This Row],[BF H Odds]]-1,IF(AND(Weekly[[#This Row],[GBC_P]]=Weekly[[#This Row],[Actual]],Weekly[[#This Row],[GBC_P]]=FALSE),AB565+Weekly[[#This Row],[BF V Odds]]-1,AB565-1)))</f>
        <v>11.250000000000005</v>
      </c>
      <c r="AC566" s="24">
        <f>IF(Weekly[[#This Row],[Actual]]="","",IF(AND(Weekly[[#This Row],[GBC_P]]=FALSE,Weekly[[#This Row],[Actual]]=TRUE),AC565+Weekly[[#This Row],[BF H Odds]]-1,IF(AND(Weekly[[#This Row],[GBC_P]]=TRUE,Weekly[[#This Row],[Actual]]=FALSE),AC565+Weekly[[#This Row],[BF V Odds]]-1,AC565-1)))</f>
        <v>73.259999999999962</v>
      </c>
      <c r="AD566" s="24">
        <f>IF(Weekly[[#This Row],[Actual]]="","",IF(AND(Weekly[[#This Row],[HGBC_P]]=Weekly[[#This Row],[Actual]],Weekly[[#This Row],[HGBC_P]]=TRUE),AD565+Weekly[[#This Row],[BF H Odds]]-1,IF(AND(Weekly[[#This Row],[HGBC_P]]=Weekly[[#This Row],[Actual]],Weekly[[#This Row],[HGBC_P]]=FALSE),AD565+Weekly[[#This Row],[BF V Odds]]-1,AD565-1)))</f>
        <v>3.2500000000000231</v>
      </c>
      <c r="AE566" s="24">
        <f>IF(Weekly[[#This Row],[Actual]]="","",IF(AND(Weekly[[#This Row],[HGBC_P]]=FALSE,Weekly[[#This Row],[Actual]]=TRUE),AE565+Weekly[[#This Row],[BF H Odds]]-1,IF(AND(Weekly[[#This Row],[HGBC_P]]=TRUE,Weekly[[#This Row],[Actual]]=FALSE),AE565+Weekly[[#This Row],[BF V Odds]]-1,AE565-1)))</f>
        <v>81.259999999999991</v>
      </c>
      <c r="AF566" s="24">
        <f>IF(Weekly[[#This Row],[Actual]]="","",IF(AND(Weekly[[#This Row],[XGB_P]]=Weekly[[#This Row],[Actual]],Weekly[[#This Row],[XGB_P]]=TRUE),AF565+Weekly[[#This Row],[BF H Odds]]-1,IF(AND(Weekly[[#This Row],[XGB_P]]=Weekly[[#This Row],[Actual]],Weekly[[#This Row],[XGB_P]]=FALSE),AF565+Weekly[[#This Row],[BF V Odds]]-1,AF565-1)))</f>
        <v>34.730000000000025</v>
      </c>
      <c r="AG566" s="24">
        <f>IF(Weekly[[#This Row],[Actual]]="","",IF(AND(Weekly[[#This Row],[XGB_P]]=FALSE,Weekly[[#This Row],[Actual]]=TRUE),AG565+Weekly[[#This Row],[BF H Odds]]-1,IF(AND(Weekly[[#This Row],[XGB_P]]=TRUE,Weekly[[#This Row],[Actual]]=FALSE),AG565+Weekly[[#This Row],[BF V Odds]]-1,AG565-1)))</f>
        <v>49.779999999999994</v>
      </c>
      <c r="AH566" s="24">
        <f>IF(Weekly[[#This Row],[Actual]]="","",IF(AND(Weekly[[#This Row],[QDA_P]]=Weekly[[#This Row],[Actual]],Weekly[[#This Row],[QDA_P]]=TRUE),AH565+Weekly[[#This Row],[BF H Odds]]-1,IF(AND(Weekly[[#This Row],[QDA_P]]=Weekly[[#This Row],[Actual]],Weekly[[#This Row],[QDA_P]]=FALSE),AH565+Weekly[[#This Row],[BF V Odds]]-1,AH565-1)))</f>
        <v>-7.7999999999999874</v>
      </c>
      <c r="AI566" s="24">
        <f>IF(Weekly[[#This Row],[Actual]]="","",IF(AND(Weekly[[#This Row],[QDA_P]]=FALSE,Weekly[[#This Row],[Actual]]=TRUE),AI565+Weekly[[#This Row],[BF H Odds]]-1,IF(AND(Weekly[[#This Row],[QDA_P]]=TRUE,Weekly[[#This Row],[Actual]]=FALSE),AI565+Weekly[[#This Row],[BF V Odds]]-1,AI565-1)))</f>
        <v>92.309999999999988</v>
      </c>
      <c r="AJ566" s="24">
        <f>IF(Weekly[[#This Row],[Actual]]="","",IF(AND(Weekly[[#This Row],[KNC_P]]=FALSE,Weekly[[#This Row],[Actual]]=TRUE),AJ565+Weekly[[#This Row],[BF H Odds]]-1,IF(AND(Weekly[[#This Row],[KNC_P]]=TRUE,Weekly[[#This Row],[Actual]]=FALSE),AJ565+Weekly[[#This Row],[BF V Odds]]-1,AJ565-1)))</f>
        <v>63.609999999999985</v>
      </c>
      <c r="AK566" s="24">
        <f>IF(Weekly[[#This Row],[Actual]]="","",IF(AND(Weekly[[#This Row],[KNC_P]]=FALSE,Weekly[[#This Row],[Actual]]=TRUE),AK565+Weekly[[#This Row],[BF H Odds]]-1,IF(AND(Weekly[[#This Row],[KNC_P]]=TRUE,Weekly[[#This Row],[Actual]]=FALSE),AK565+Weekly[[#This Row],[BF V Odds]]-1,AK565-1)))</f>
        <v>62.509999999999977</v>
      </c>
      <c r="AL566" s="30">
        <f>IF(Weekly[[#This Row],[Actual]]="","",COUNTIF(Weekly[[#This Row],[SVC_P]:[QDA_P]],TRUE))</f>
        <v>7</v>
      </c>
      <c r="AM566" s="30">
        <f>IF(Weekly[[#This Row],[Actual]]="","",COUNTIF(Weekly[[#This Row],[SVC_P]:[QDA_P]],FALSE))</f>
        <v>0</v>
      </c>
      <c r="AN566" s="36">
        <f>IF(AND(Weekly[[#This Row],[BF V Odds]]&gt;$BO$6,Weekly[[#This Row],[BF V Odds]] &lt; $BO$7),Weekly[[#This Row],[BF V Odds]],"")</f>
        <v>4.4000000000000004</v>
      </c>
      <c r="AO566" s="36" t="str">
        <f>IF(AND(Weekly[[#This Row],[BF H Odds]]&gt;$BO$6, Weekly[[#This Row],[BF H Odds]] &lt; $BO$7),Weekly[[#This Row],[BF H Odds]],"")</f>
        <v/>
      </c>
      <c r="AP566" s="37">
        <f>IF(AND(Weekly[[#This Row],[V Odds &lt;]]="",Weekly[[#This Row],[H Odds &lt;]]=""),AP565,IF(AND(Weekly[[#This Row],[H Odds &lt;]]&lt;&gt;"",Weekly[[#This Row],[SVC_P]]=TRUE,Weekly[[#This Row],[Actual]]=TRUE),AP565+Weekly[[#This Row],[H Odds &lt;]]-1,IF(AND(Weekly[[#This Row],[V Odds &lt;]]&lt;&gt;"",Weekly[[#This Row],[SVC_P]]=FALSE,Weekly[[#This Row],[Actual]]=FALSE),AP565+Weekly[[#This Row],[V Odds &lt;]]-1,IF(AND(Weekly[[#This Row],[V Odds &lt;]]&lt;&gt;"",Weekly[[#This Row],[SVC_P]]=FALSE,Weekly[[#This Row],[Actual]]=TRUE),AP565-1,IF(AND(Weekly[[#This Row],[H Odds &lt;]]&lt;&gt;"",Weekly[[#This Row],[SVC_P]]=TRUE,Weekly[[#This Row],[Actual]]=FALSE),AP565-1,AP565)))))</f>
        <v>85.430000000000021</v>
      </c>
      <c r="AQ566" s="37">
        <f>IF(AND(Weekly[[#This Row],[V Odds &lt;]]="",Weekly[[#This Row],[H Odds &lt;]]=""),AQ565,IF(AND(Weekly[[#This Row],[H Odds &lt;]]&lt;&gt;"",Weekly[[#This Row],[ADBC_P]]=TRUE,Weekly[[#This Row],[Actual]]=TRUE),AQ565+Weekly[[#This Row],[H Odds &lt;]]-1,IF(AND(Weekly[[#This Row],[V Odds &lt;]]&lt;&gt;"",Weekly[[#This Row],[ADBC_P]]=FALSE,Weekly[[#This Row],[Actual]]=FALSE),AQ565+Weekly[[#This Row],[V Odds &lt;]]-1,IF(AND(Weekly[[#This Row],[V Odds &lt;]]&lt;&gt;"",Weekly[[#This Row],[ADBC_P]]=FALSE,Weekly[[#This Row],[Actual]]=TRUE),AQ565-1,IF(AND(Weekly[[#This Row],[H Odds &lt;]]&lt;&gt;"",Weekly[[#This Row],[ADBC_P]]=TRUE,Weekly[[#This Row],[Actual]]=FALSE),AQ565-1,AQ565)))))</f>
        <v>53.08</v>
      </c>
      <c r="AR566" s="37">
        <f>IF(AND(Weekly[[#This Row],[V Odds &lt;]]="",Weekly[[#This Row],[H Odds &lt;]]=""),AR565,IF(AND(Weekly[[#This Row],[H Odds &lt;]]&lt;&gt;"",Weekly[[#This Row],[RFC_P]]=TRUE,Weekly[[#This Row],[Actual]]=TRUE),AR565+Weekly[[#This Row],[H Odds &lt;]]-1,IF(AND(Weekly[[#This Row],[V Odds &lt;]]&lt;&gt;"",Weekly[[#This Row],[RFC_P]]=FALSE,Weekly[[#This Row],[Actual]]=FALSE),AR565+Weekly[[#This Row],[V Odds &lt;]]-1,IF(AND(Weekly[[#This Row],[V Odds &lt;]]&lt;&gt;"",Weekly[[#This Row],[RFC_P]]=FALSE,Weekly[[#This Row],[Actual]]=TRUE),AR565-1,IF(AND(Weekly[[#This Row],[H Odds &lt;]]&lt;&gt;"",Weekly[[#This Row],[RFC_P]]=TRUE,Weekly[[#This Row],[Actual]]=FALSE),AR565-1,AR565)))))</f>
        <v>74.089999999999989</v>
      </c>
      <c r="AS566" s="37">
        <f>IF(AND(Weekly[[#This Row],[V Odds &lt;]]="",Weekly[[#This Row],[H Odds &lt;]]=""),AS565,IF(AND(Weekly[[#This Row],[H Odds &lt;]]&lt;&gt;"",Weekly[[#This Row],[GBC_P]]=TRUE,Weekly[[#This Row],[Actual]]=TRUE),AS565+Weekly[[#This Row],[H Odds &lt;]]-1,IF(AND(Weekly[[#This Row],[V Odds &lt;]]&lt;&gt;"",Weekly[[#This Row],[GBC_P]]=FALSE,Weekly[[#This Row],[Actual]]=FALSE),AS565+Weekly[[#This Row],[V Odds &lt;]]-1,IF(AND(Weekly[[#This Row],[V Odds &lt;]]&lt;&gt;"",Weekly[[#This Row],[GBC_P]]=FALSE,Weekly[[#This Row],[Actual]]=TRUE),AS565-1,IF(AND(Weekly[[#This Row],[H Odds &lt;]]&lt;&gt;"",Weekly[[#This Row],[GBC_P]]=TRUE,Weekly[[#This Row],[Actual]]=FALSE),AS565-1,AS565)))))</f>
        <v>69.38</v>
      </c>
      <c r="AT566" s="37">
        <f>IF(AND(Weekly[[#This Row],[V Odds &lt;]]="",Weekly[[#This Row],[H Odds &lt;]]=""),AT565,IF(AND(Weekly[[#This Row],[H Odds &lt;]]&lt;&gt;"",Weekly[[#This Row],[HGBC_P]]=TRUE,Weekly[[#This Row],[Actual]]=TRUE),AT565+Weekly[[#This Row],[H Odds &lt;]]-1,IF(AND(Weekly[[#This Row],[V Odds &lt;]]&lt;&gt;"",Weekly[[#This Row],[HGBC_P]]=FALSE,Weekly[[#This Row],[Actual]]=FALSE),AT565+Weekly[[#This Row],[V Odds &lt;]]-1,IF(AND(Weekly[[#This Row],[V Odds &lt;]]&lt;&gt;"",Weekly[[#This Row],[HGBC_P]]=FALSE,Weekly[[#This Row],[Actual]]=TRUE),AT565-1,IF(AND(Weekly[[#This Row],[H Odds &lt;]]&lt;&gt;"",Weekly[[#This Row],[HGBC_P]]=TRUE,Weekly[[#This Row],[Actual]]=FALSE),AT565-1,AT565)))))</f>
        <v>54.76</v>
      </c>
      <c r="AU566" s="37">
        <f>IF(AND(Weekly[[#This Row],[V Odds &lt;]]="",Weekly[[#This Row],[H Odds &lt;]]=""),AU565,IF(AND(Weekly[[#This Row],[H Odds &lt;]]&lt;&gt;"",Weekly[[#This Row],[XGB_P]]=TRUE,Weekly[[#This Row],[Actual]]=TRUE),AU565+Weekly[[#This Row],[H Odds &lt;]]-1,IF(AND(Weekly[[#This Row],[V Odds &lt;]]&lt;&gt;"",Weekly[[#This Row],[XGB_P]]=FALSE,Weekly[[#This Row],[Actual]]=FALSE),AU565+Weekly[[#This Row],[V Odds &lt;]]-1,IF(AND(Weekly[[#This Row],[V Odds &lt;]]&lt;&gt;"",Weekly[[#This Row],[XGB_P]]=FALSE,Weekly[[#This Row],[Actual]]=TRUE),AU565-1,IF(AND(Weekly[[#This Row],[H Odds &lt;]]&lt;&gt;"",Weekly[[#This Row],[XGB_P]]=TRUE,Weekly[[#This Row],[Actual]]=FALSE),AU565-1,AU565)))))</f>
        <v>76.210000000000008</v>
      </c>
      <c r="AV566" s="37">
        <f>IF(AND(Weekly[[#This Row],[V Odds &lt;]]="",Weekly[[#This Row],[H Odds &lt;]]=""),AV565,IF(AND(Weekly[[#This Row],[H Odds &lt;]]&lt;&gt;"",Weekly[[#This Row],[QDA_P]]=TRUE,Weekly[[#This Row],[Actual]]=TRUE),AV565+Weekly[[#This Row],[H Odds &lt;]]-1,IF(AND(Weekly[[#This Row],[V Odds &lt;]]&lt;&gt;"",Weekly[[#This Row],[QDA_P]]=FALSE,Weekly[[#This Row],[Actual]]=FALSE),AV565+Weekly[[#This Row],[V Odds &lt;]]-1,IF(AND(Weekly[[#This Row],[V Odds &lt;]]&lt;&gt;"",Weekly[[#This Row],[QDA_P]]=FALSE,Weekly[[#This Row],[Actual]]=TRUE),AV565-1,IF(AND(Weekly[[#This Row],[H Odds &lt;]]&lt;&gt;"",Weekly[[#This Row],[QDA_P]]=TRUE,Weekly[[#This Row],[Actual]]=FALSE),AV565-1,AV565)))))</f>
        <v>65.099999999999994</v>
      </c>
      <c r="AW566" s="37">
        <f>IF(AND(Weekly[[#This Row],[H Odds &lt;]]="",Weekly[[#This Row],[V Odds &lt;]]=""),AW565,IF(AND(Weekly[[#This Row],[KNC_P]]=Weekly[[#This Row],[Actual]],Weekly[[#This Row],[KNC_P]]=TRUE),AW565+Weekly[[#This Row],[BF H Odds]]-1,IF(AND(Weekly[[#This Row],[KNC_P]]=Weekly[[#This Row],[Actual]],Weekly[[#This Row],[KNC_P]]=FALSE),AW565+Weekly[[#This Row],[BF V Odds]]-1,AW565-1)))</f>
        <v>59.250000000000014</v>
      </c>
      <c r="AX566" s="37">
        <f>IF(AND(Weekly[[#This Row],[V Odds &lt;]]="",Weekly[[#This Row],[H Odds &lt;]]=""),AX565,IF(AND(Weekly[[#This Row],[V Odds &lt;]]&lt;&gt;"",Weekly[[#This Row],[FALSES]]&gt;0,Weekly[[#This Row],[Actual]]=FALSE),AX565+Weekly[[#This Row],[V Odds &lt;]]-1,IF(AND(Weekly[[#This Row],[H Odds &lt;]]&lt;&gt;"",Weekly[[#This Row],[TRUES]]&gt;0,Weekly[[#This Row],[Actual]]=TRUE),AX565+Weekly[[#This Row],[H Odds &lt;]]-1,IF(AND(Weekly[[#This Row],[V Odds &lt;]]&lt;&gt;"",Weekly[[#This Row],[FALSES]]=0),AX565,IF(AND(Weekly[[#This Row],[H Odds &lt;]]&lt;&gt;"",Weekly[[#This Row],[TRUES]]=0),AX565,AX565-1)))))</f>
        <v>115.09999999999997</v>
      </c>
      <c r="AY566" s="37">
        <f>IF(AND(Weekly[[#This Row],[V Odds &lt;]]="",Weekly[[#This Row],[H Odds &lt;]]=""),AY565,IF(AND(Weekly[[#This Row],[V Odds &lt;]]&lt;&gt;"",Weekly[[#This Row],[FALSES]]&gt;0,Weekly[[#This Row],[Actual]]=FALSE),AY565+((Weekly[[#This Row],[V Odds &lt;]]-1)*0.92),IF(AND(Weekly[[#This Row],[H Odds &lt;]]&lt;&gt;"",Weekly[[#This Row],[TRUES]]&gt;0,Weekly[[#This Row],[Actual]]=TRUE),AY565+((Weekly[[#This Row],[H Odds &lt;]]-1)*0.92),IF(AND(Weekly[[#This Row],[V Odds &lt;]]&lt;&gt;"",Weekly[[#This Row],[FALSES]]=0),AY565,IF(AND(Weekly[[#This Row],[H Odds &lt;]]&lt;&gt;"",Weekly[[#This Row],[TRUES]]=0),AY565,AY565-1)))))</f>
        <v>102.37200000000001</v>
      </c>
      <c r="AZ566" s="37">
        <f>IF(AND(Weekly[[#This Row],[V Odds &lt;]]="",Weekly[[#This Row],[H Odds &lt;]]=""),AZ565,IF(AND(Weekly[[#This Row],[V Odds &lt;]]&lt;&gt;"",Weekly[[#This Row],[Actual]]=FALSE),AZ565+Weekly[[#This Row],[V Odds &lt;]]-1,IF(AND(Weekly[[#This Row],[H Odds &lt;]]&lt;&gt;"",Weekly[[#This Row],[Actual]]=TRUE),AZ565+Weekly[[#This Row],[H Odds &lt;]]-1,AZ565-1)))</f>
        <v>104.56999999999998</v>
      </c>
      <c r="BA566" s="38">
        <f>IF(Weekly[[#This Row],[H Odds &lt;]]="",BA565,IF(AND(Weekly[[#This Row],[H Odds &lt;]]&lt;&gt;"",Weekly[[#This Row],[SVC_P]]=TRUE,Weekly[[#This Row],[Actual]]=TRUE),BA565+Weekly[[#This Row],[H Odds &lt;]]-1,IF(AND(Weekly[[#This Row],[H Odds &lt;]]&lt;&gt;"",Weekly[[#This Row],[SVC_P]]=TRUE,Weekly[[#This Row],[Actual]]=FALSE),BA565-1,BA565)))</f>
        <v>84.39</v>
      </c>
      <c r="BB566" s="38">
        <f>IF(Weekly[[#This Row],[H Odds &lt;]]="",BB565,IF(AND(Weekly[[#This Row],[H Odds &lt;]]&lt;&gt;"",Weekly[[#This Row],[ADBC_P]]=TRUE,Weekly[[#This Row],[Actual]]=TRUE),BB565+Weekly[[#This Row],[H Odds &lt;]]-1,IF(AND(Weekly[[#This Row],[H Odds &lt;]]&lt;&gt;"",Weekly[[#This Row],[ADBC_P]]=TRUE,Weekly[[#This Row],[Actual]]=FALSE),BB565-1,BB565)))</f>
        <v>54.16</v>
      </c>
      <c r="BC566" s="38">
        <f>IF(Weekly[[#This Row],[H Odds &lt;]]="",BC565,IF(AND(Weekly[[#This Row],[H Odds &lt;]]&lt;&gt;"",Weekly[[#This Row],[RFC_P]]=TRUE,Weekly[[#This Row],[Actual]]=TRUE),BC565+Weekly[[#This Row],[H Odds &lt;]]-1,IF(AND(Weekly[[#This Row],[H Odds &lt;]]&lt;&gt;"",Weekly[[#This Row],[RFC_P]]=TRUE,Weekly[[#This Row],[Actual]]=FALSE),BC565-1,BC565)))</f>
        <v>55.759999999999991</v>
      </c>
      <c r="BD566" s="38">
        <f>IF(Weekly[[#This Row],[H Odds &lt;]]="",BD565,IF(AND(Weekly[[#This Row],[H Odds &lt;]]&lt;&gt;"",Weekly[[#This Row],[GBC_P]]=TRUE,Weekly[[#This Row],[Actual]]=TRUE),BD565+Weekly[[#This Row],[H Odds &lt;]]-1,IF(AND(Weekly[[#This Row],[H Odds &lt;]]&lt;&gt;"",Weekly[[#This Row],[GBC_P]]=TRUE,Weekly[[#This Row],[Actual]]=FALSE),BD565-1,BD565)))</f>
        <v>58.910000000000004</v>
      </c>
      <c r="BE566" s="38">
        <f>IF(Weekly[[#This Row],[H Odds &lt;]]="",BE565,IF(AND(Weekly[[#This Row],[H Odds &lt;]]&lt;&gt;"",Weekly[[#This Row],[HGBC_P]]=TRUE,Weekly[[#This Row],[Actual]]=TRUE),BE565+Weekly[[#This Row],[H Odds &lt;]]-1,IF(AND(Weekly[[#This Row],[H Odds &lt;]]&lt;&gt;"",Weekly[[#This Row],[HGBC_P]]=TRUE,Weekly[[#This Row],[Actual]]=FALSE),BE565-1,BE565)))</f>
        <v>58.059999999999995</v>
      </c>
      <c r="BF566" s="38">
        <f>IF(Weekly[[#This Row],[H Odds &lt;]]="",BF565,IF(AND(Weekly[[#This Row],[H Odds &lt;]]&lt;&gt;"",Weekly[[#This Row],[XGB_P]]=TRUE,Weekly[[#This Row],[Actual]]=TRUE),BF565+Weekly[[#This Row],[H Odds &lt;]]-1,IF(AND(Weekly[[#This Row],[H Odds &lt;]]&lt;&gt;"",Weekly[[#This Row],[XGB_P]]=TRUE,Weekly[[#This Row],[Actual]]=FALSE),BF565-1,BF565)))</f>
        <v>66.73</v>
      </c>
      <c r="BG566" s="38">
        <f>IF(Weekly[[#This Row],[H Odds &lt;]]="",BG565,IF(AND(Weekly[[#This Row],[H Odds &lt;]]&lt;&gt;"",Weekly[[#This Row],[QDA_P]]=TRUE,Weekly[[#This Row],[Actual]]=TRUE),BG565+Weekly[[#This Row],[H Odds &lt;]]-1,IF(AND(Weekly[[#This Row],[H Odds &lt;]]&lt;&gt;"",Weekly[[#This Row],[QDA_P]]=TRUE,Weekly[[#This Row],[Actual]]=FALSE),BG565-1,BG565)))</f>
        <v>54.22999999999999</v>
      </c>
      <c r="BH566" s="38">
        <f>IF(Weekly[[#This Row],[H Odds &lt;]]="",BH565,IF(AND(Weekly[[#This Row],[H Odds &lt;]]&lt;&gt;"",Weekly[[#This Row],[KNC_P]]=TRUE,Weekly[[#This Row],[Actual]]=TRUE),BH565+Weekly[[#This Row],[H Odds &lt;]]-1,IF(AND(Weekly[[#This Row],[H Odds &lt;]]&lt;&gt;"",Weekly[[#This Row],[KNC_P]]=TRUE,Weekly[[#This Row],[Actual]]=FALSE),BH565-1,BH565)))</f>
        <v>59.099999999999994</v>
      </c>
      <c r="BI566" s="38">
        <f>IF(Weekly[[#This Row],[H Odds &lt;]]="",BI565,IF(AND(Weekly[[#This Row],[H Odds &lt;]]&lt;&gt;"",Weekly[[#This Row],[TRUES]]&gt;0,Weekly[[#This Row],[Actual]]=TRUE),BI565+Weekly[[#This Row],[H Odds &lt;]]-1,IF(AND(Weekly[[#This Row],[H Odds &lt;]]&lt;&gt;"",Weekly[[#This Row],[TRUES]]=0),BI565,BI565-1)))</f>
        <v>82.39</v>
      </c>
      <c r="BJ566" s="38">
        <f>IF(Weekly[[#This Row],[H Odds &lt;]]="",BJ565,IF(AND(Weekly[[#This Row],[H Odds &lt;]]&lt;&gt;"",Weekly[[#This Row],[Actual]]=TRUE),BJ565+Weekly[[#This Row],[H Odds &lt;]]-1,IF(AND(Weekly[[#This Row],[H Odds &lt;]]&lt;&gt;"",Weekly[[#This Row],[Actual]]=FALSE),BJ565-1,BJ565)))</f>
        <v>84.29</v>
      </c>
      <c r="BK566" s="58">
        <f>IF(AND(Weekly[[#This Row],[TRUES]]&gt;4,Weekly[[#This Row],[Actual]]=TRUE),BK565+Weekly[[#This Row],[BF H Odds]]-1,IF(AND(Weekly[[#This Row],[FALSES]]&gt;4,Weekly[[#This Row],[Actual]]=FALSE),BK565+Weekly[[#This Row],[BF V Odds]]-1,IF(AND(Weekly[[#This Row],[TRUES]]&gt;4,Weekly[[#This Row],[Actual]]=FALSE),BK565-1,IF(AND(Weekly[[#This Row],[FALSES]]&gt;4,Weekly[[#This Row],[Actual]]=TRUE),BK565-1,BK565))))</f>
        <v>-0.3299999999999701</v>
      </c>
      <c r="BL566" s="58">
        <f>IF(AND(Weekly[[#This Row],[TRUES]]&gt;5,Weekly[[#This Row],[Actual]]=TRUE),BL565+Weekly[[#This Row],[BF H Odds]]-1,IF(AND(Weekly[[#This Row],[FALSES]]&gt;5,Weekly[[#This Row],[Actual]]=FALSE),BL565+Weekly[[#This Row],[BF V Odds]]-1,IF(AND(Weekly[[#This Row],[TRUES]]&gt;5,Weekly[[#This Row],[Actual]]=FALSE),BL565-1,IF(AND(Weekly[[#This Row],[FALSES]]&gt;5,Weekly[[#This Row],[Actual]]=TRUE),BL565-1,BL565))))</f>
        <v>6.5000000000000204</v>
      </c>
      <c r="BM566" s="58">
        <f>IF(AND(Weekly[[#This Row],[TRUES]]&gt;6,Weekly[[#This Row],[Actual]]=TRUE),BM565+Weekly[[#This Row],[BF H Odds]]-1,IF(AND(Weekly[[#This Row],[FALSES]]&gt;6,Weekly[[#This Row],[Actual]]=FALSE),BM565+Weekly[[#This Row],[BF V Odds]]-1,IF(AND(Weekly[[#This Row],[TRUES]]&gt;6,Weekly[[#This Row],[Actual]]=FALSE),BM565-1,IF(AND(Weekly[[#This Row],[FALSES]]&gt;6,Weekly[[#This Row],[Actual]]=TRUE),BM565-1,BM565))))</f>
        <v>41.470000000000013</v>
      </c>
    </row>
    <row r="567" spans="1:65" x14ac:dyDescent="0.25">
      <c r="A567" s="34"/>
      <c r="B567" s="10">
        <v>44314</v>
      </c>
      <c r="C567" s="17" t="s">
        <v>27</v>
      </c>
      <c r="D567" s="15" t="s">
        <v>31</v>
      </c>
      <c r="E567" t="b">
        <v>1</v>
      </c>
      <c r="F567" t="b">
        <v>1</v>
      </c>
      <c r="G567" t="b">
        <v>0</v>
      </c>
      <c r="H567" t="b">
        <v>1</v>
      </c>
      <c r="I567" t="b">
        <v>0</v>
      </c>
      <c r="J567" t="b">
        <v>0</v>
      </c>
      <c r="K567" t="b">
        <v>0</v>
      </c>
      <c r="L567" t="b">
        <v>0</v>
      </c>
      <c r="M567" t="s">
        <v>101</v>
      </c>
      <c r="N567">
        <v>31.62</v>
      </c>
      <c r="O567">
        <f>IF(Weekly[[#This Row],[H/V]]="H",Weekly[[#This Row],[BF H Odds]],IF(Weekly[[#This Row],[H/V]]="V",Weekly[[#This Row],[BF V Odds]],""))</f>
        <v>3.35</v>
      </c>
      <c r="P567" t="b">
        <v>1</v>
      </c>
      <c r="Q567" t="s">
        <v>76</v>
      </c>
      <c r="R567" s="35">
        <f>IFERROR(IF(Weekly[[#This Row],[Won Bet?]]="yes",R566+(Weekly[[#This Row],[BF Odds]]*Weekly[[#This Row],[BF Stake]])-Weekly[[#This Row],[BF Stake]],R566-Weekly[[#This Row],[BF Stake]]),R566)</f>
        <v>1327.6005000000002</v>
      </c>
      <c r="S567" s="35">
        <f>IFERROR(IF(Weekly[[#This Row],[Won Bet?]]="yes",S566+(((Weekly[[#This Row],[BF Odds]]*Weekly[[#This Row],[BF Stake]])-Weekly[[#This Row],[BF Stake]])*0.95),S566-Weekly[[#This Row],[BF Stake]]),S566)</f>
        <v>1234.0085900000006</v>
      </c>
      <c r="T567">
        <v>3.35</v>
      </c>
      <c r="U567">
        <v>1.39</v>
      </c>
      <c r="V567" s="24">
        <f>IF(Weekly[[#This Row],[Actual]]="","",IF(AND(Weekly[[#This Row],[SVC_P]]=Weekly[[#This Row],[Actual]],Weekly[[#This Row],[SVC_P]]=TRUE),V566+Weekly[[#This Row],[BF H Odds]]-1,IF(AND(Weekly[[#This Row],[SVC_P]]=Weekly[[#This Row],[Actual]],Weekly[[#This Row],[SVC_P]]=FALSE),V566+Weekly[[#This Row],[BF V Odds]]-1,V566-1)))</f>
        <v>53.160000000000061</v>
      </c>
      <c r="W567" s="24">
        <f>IF(Weekly[[#This Row],[Actual]]="","",IF(AND(Weekly[[#This Row],[SVC_P]]=FALSE,Weekly[[#This Row],[Actual]]=TRUE),W566+Weekly[[#This Row],[BF H Odds]]-1,IF(AND(Weekly[[#This Row],[SVC_P]]=TRUE,Weekly[[#This Row],[Actual]]=FALSE,),W566+Weekly[[#This Row],[BF V Odds]]-1,W566-1)))</f>
        <v>-475.84000000000003</v>
      </c>
      <c r="X567" s="24">
        <f>IF(Weekly[[#This Row],[Actual]]="","",IF(AND(Weekly[[#This Row],[ADBC_P]]=Weekly[[#This Row],[Actual]],Weekly[[#This Row],[ADBC_P]]=TRUE),X566+Weekly[[#This Row],[BF H Odds]]-1,IF(AND(Weekly[[#This Row],[ADBC_P]]=Weekly[[#This Row],[Actual]],Weekly[[#This Row],[ADBC_P]]=FALSE),X566+Weekly[[#This Row],[BF V Odds]]-1,X566-1)))</f>
        <v>7.440000000000019</v>
      </c>
      <c r="Y567" s="24">
        <f>IF(Weekly[[#This Row],[Actual]]="","",IF(AND(Weekly[[#This Row],[ADBC_P]]=FALSE,Weekly[[#This Row],[Actual]]=TRUE),Y566+Weekly[[#This Row],[BF H Odds]]-1,IF(AND(Weekly[[#This Row],[ADBC_P]]=TRUE,Weekly[[#This Row],[Actual]]=FALSE),Y566+Weekly[[#This Row],[BF V Odds]]-1,Y566-1)))</f>
        <v>76.459999999999994</v>
      </c>
      <c r="Z567" s="24">
        <f>IF(Weekly[[#This Row],[Actual]]="","",IF(AND(Weekly[[#This Row],[RFC_P]]=Weekly[[#This Row],[Actual]],Weekly[[#This Row],[RFC_P]]=TRUE),Z566+Weekly[[#This Row],[BF H Odds]]-1,IF(AND(Weekly[[#This Row],[RFC_P]]=Weekly[[#This Row],[Actual]],Weekly[[#This Row],[RFC_P]]=FALSE),Z566+Weekly[[#This Row],[BF V Odds]]-1,Z566-1)))</f>
        <v>26.390000000000008</v>
      </c>
      <c r="AA567" s="24">
        <f>IF(Weekly[[#This Row],[Actual]]="","",IF(AND(Weekly[[#This Row],[RFC_P]]=FALSE,Weekly[[#This Row],[Actual]]=TRUE),AA566+Weekly[[#This Row],[BF H Odds]]-1,IF(AND(Weekly[[#This Row],[RFC_P]]=TRUE,Weekly[[#This Row],[Actual]]=FALSE),AA566+Weekly[[#This Row],[BF V Odds]]-1,AA566-1)))</f>
        <v>57.50999999999997</v>
      </c>
      <c r="AB567" s="24">
        <f>IF(Weekly[[#This Row],[Actual]]="","",IF(AND(Weekly[[#This Row],[GBC_P]]=Weekly[[#This Row],[Actual]],Weekly[[#This Row],[GBC_P]]=TRUE),AB566+Weekly[[#This Row],[BF H Odds]]-1,IF(AND(Weekly[[#This Row],[GBC_P]]=Weekly[[#This Row],[Actual]],Weekly[[#This Row],[GBC_P]]=FALSE),AB566+Weekly[[#This Row],[BF V Odds]]-1,AB566-1)))</f>
        <v>11.640000000000006</v>
      </c>
      <c r="AC567" s="24">
        <f>IF(Weekly[[#This Row],[Actual]]="","",IF(AND(Weekly[[#This Row],[GBC_P]]=FALSE,Weekly[[#This Row],[Actual]]=TRUE),AC566+Weekly[[#This Row],[BF H Odds]]-1,IF(AND(Weekly[[#This Row],[GBC_P]]=TRUE,Weekly[[#This Row],[Actual]]=FALSE),AC566+Weekly[[#This Row],[BF V Odds]]-1,AC566-1)))</f>
        <v>72.259999999999962</v>
      </c>
      <c r="AD567" s="24">
        <f>IF(Weekly[[#This Row],[Actual]]="","",IF(AND(Weekly[[#This Row],[HGBC_P]]=Weekly[[#This Row],[Actual]],Weekly[[#This Row],[HGBC_P]]=TRUE),AD566+Weekly[[#This Row],[BF H Odds]]-1,IF(AND(Weekly[[#This Row],[HGBC_P]]=Weekly[[#This Row],[Actual]],Weekly[[#This Row],[HGBC_P]]=FALSE),AD566+Weekly[[#This Row],[BF V Odds]]-1,AD566-1)))</f>
        <v>2.2500000000000231</v>
      </c>
      <c r="AE567" s="24">
        <f>IF(Weekly[[#This Row],[Actual]]="","",IF(AND(Weekly[[#This Row],[HGBC_P]]=FALSE,Weekly[[#This Row],[Actual]]=TRUE),AE566+Weekly[[#This Row],[BF H Odds]]-1,IF(AND(Weekly[[#This Row],[HGBC_P]]=TRUE,Weekly[[#This Row],[Actual]]=FALSE),AE566+Weekly[[#This Row],[BF V Odds]]-1,AE566-1)))</f>
        <v>81.649999999999991</v>
      </c>
      <c r="AF567" s="24">
        <f>IF(Weekly[[#This Row],[Actual]]="","",IF(AND(Weekly[[#This Row],[XGB_P]]=Weekly[[#This Row],[Actual]],Weekly[[#This Row],[XGB_P]]=TRUE),AF566+Weekly[[#This Row],[BF H Odds]]-1,IF(AND(Weekly[[#This Row],[XGB_P]]=Weekly[[#This Row],[Actual]],Weekly[[#This Row],[XGB_P]]=FALSE),AF566+Weekly[[#This Row],[BF V Odds]]-1,AF566-1)))</f>
        <v>33.730000000000025</v>
      </c>
      <c r="AG567" s="24">
        <f>IF(Weekly[[#This Row],[Actual]]="","",IF(AND(Weekly[[#This Row],[XGB_P]]=FALSE,Weekly[[#This Row],[Actual]]=TRUE),AG566+Weekly[[#This Row],[BF H Odds]]-1,IF(AND(Weekly[[#This Row],[XGB_P]]=TRUE,Weekly[[#This Row],[Actual]]=FALSE),AG566+Weekly[[#This Row],[BF V Odds]]-1,AG566-1)))</f>
        <v>50.169999999999995</v>
      </c>
      <c r="AH567" s="24">
        <f>IF(Weekly[[#This Row],[Actual]]="","",IF(AND(Weekly[[#This Row],[QDA_P]]=Weekly[[#This Row],[Actual]],Weekly[[#This Row],[QDA_P]]=TRUE),AH566+Weekly[[#This Row],[BF H Odds]]-1,IF(AND(Weekly[[#This Row],[QDA_P]]=Weekly[[#This Row],[Actual]],Weekly[[#This Row],[QDA_P]]=FALSE),AH566+Weekly[[#This Row],[BF V Odds]]-1,AH566-1)))</f>
        <v>-8.7999999999999865</v>
      </c>
      <c r="AI567" s="24">
        <f>IF(Weekly[[#This Row],[Actual]]="","",IF(AND(Weekly[[#This Row],[QDA_P]]=FALSE,Weekly[[#This Row],[Actual]]=TRUE),AI566+Weekly[[#This Row],[BF H Odds]]-1,IF(AND(Weekly[[#This Row],[QDA_P]]=TRUE,Weekly[[#This Row],[Actual]]=FALSE),AI566+Weekly[[#This Row],[BF V Odds]]-1,AI566-1)))</f>
        <v>92.699999999999989</v>
      </c>
      <c r="AJ567" s="24">
        <f>IF(Weekly[[#This Row],[Actual]]="","",IF(AND(Weekly[[#This Row],[KNC_P]]=FALSE,Weekly[[#This Row],[Actual]]=TRUE),AJ566+Weekly[[#This Row],[BF H Odds]]-1,IF(AND(Weekly[[#This Row],[KNC_P]]=TRUE,Weekly[[#This Row],[Actual]]=FALSE),AJ566+Weekly[[#This Row],[BF V Odds]]-1,AJ566-1)))</f>
        <v>63.999999999999986</v>
      </c>
      <c r="AK567" s="24">
        <f>IF(Weekly[[#This Row],[Actual]]="","",IF(AND(Weekly[[#This Row],[KNC_P]]=FALSE,Weekly[[#This Row],[Actual]]=TRUE),AK566+Weekly[[#This Row],[BF H Odds]]-1,IF(AND(Weekly[[#This Row],[KNC_P]]=TRUE,Weekly[[#This Row],[Actual]]=FALSE),AK566+Weekly[[#This Row],[BF V Odds]]-1,AK566-1)))</f>
        <v>62.899999999999977</v>
      </c>
      <c r="AL567" s="30">
        <f>IF(Weekly[[#This Row],[Actual]]="","",COUNTIF(Weekly[[#This Row],[SVC_P]:[QDA_P]],TRUE))</f>
        <v>3</v>
      </c>
      <c r="AM567" s="30">
        <f>IF(Weekly[[#This Row],[Actual]]="","",COUNTIF(Weekly[[#This Row],[SVC_P]:[QDA_P]],FALSE))</f>
        <v>4</v>
      </c>
      <c r="AN567" s="36">
        <f>IF(AND(Weekly[[#This Row],[BF V Odds]]&gt;$BO$6,Weekly[[#This Row],[BF V Odds]] &lt; $BO$7),Weekly[[#This Row],[BF V Odds]],"")</f>
        <v>3.35</v>
      </c>
      <c r="AO567" s="36" t="str">
        <f>IF(AND(Weekly[[#This Row],[BF H Odds]]&gt;$BO$6, Weekly[[#This Row],[BF H Odds]] &lt; $BO$7),Weekly[[#This Row],[BF H Odds]],"")</f>
        <v/>
      </c>
      <c r="AP567" s="37">
        <f>IF(AND(Weekly[[#This Row],[V Odds &lt;]]="",Weekly[[#This Row],[H Odds &lt;]]=""),AP566,IF(AND(Weekly[[#This Row],[H Odds &lt;]]&lt;&gt;"",Weekly[[#This Row],[SVC_P]]=TRUE,Weekly[[#This Row],[Actual]]=TRUE),AP566+Weekly[[#This Row],[H Odds &lt;]]-1,IF(AND(Weekly[[#This Row],[V Odds &lt;]]&lt;&gt;"",Weekly[[#This Row],[SVC_P]]=FALSE,Weekly[[#This Row],[Actual]]=FALSE),AP566+Weekly[[#This Row],[V Odds &lt;]]-1,IF(AND(Weekly[[#This Row],[V Odds &lt;]]&lt;&gt;"",Weekly[[#This Row],[SVC_P]]=FALSE,Weekly[[#This Row],[Actual]]=TRUE),AP566-1,IF(AND(Weekly[[#This Row],[H Odds &lt;]]&lt;&gt;"",Weekly[[#This Row],[SVC_P]]=TRUE,Weekly[[#This Row],[Actual]]=FALSE),AP566-1,AP566)))))</f>
        <v>85.430000000000021</v>
      </c>
      <c r="AQ567" s="37">
        <f>IF(AND(Weekly[[#This Row],[V Odds &lt;]]="",Weekly[[#This Row],[H Odds &lt;]]=""),AQ566,IF(AND(Weekly[[#This Row],[H Odds &lt;]]&lt;&gt;"",Weekly[[#This Row],[ADBC_P]]=TRUE,Weekly[[#This Row],[Actual]]=TRUE),AQ566+Weekly[[#This Row],[H Odds &lt;]]-1,IF(AND(Weekly[[#This Row],[V Odds &lt;]]&lt;&gt;"",Weekly[[#This Row],[ADBC_P]]=FALSE,Weekly[[#This Row],[Actual]]=FALSE),AQ566+Weekly[[#This Row],[V Odds &lt;]]-1,IF(AND(Weekly[[#This Row],[V Odds &lt;]]&lt;&gt;"",Weekly[[#This Row],[ADBC_P]]=FALSE,Weekly[[#This Row],[Actual]]=TRUE),AQ566-1,IF(AND(Weekly[[#This Row],[H Odds &lt;]]&lt;&gt;"",Weekly[[#This Row],[ADBC_P]]=TRUE,Weekly[[#This Row],[Actual]]=FALSE),AQ566-1,AQ566)))))</f>
        <v>53.08</v>
      </c>
      <c r="AR567" s="37">
        <f>IF(AND(Weekly[[#This Row],[V Odds &lt;]]="",Weekly[[#This Row],[H Odds &lt;]]=""),AR566,IF(AND(Weekly[[#This Row],[H Odds &lt;]]&lt;&gt;"",Weekly[[#This Row],[RFC_P]]=TRUE,Weekly[[#This Row],[Actual]]=TRUE),AR566+Weekly[[#This Row],[H Odds &lt;]]-1,IF(AND(Weekly[[#This Row],[V Odds &lt;]]&lt;&gt;"",Weekly[[#This Row],[RFC_P]]=FALSE,Weekly[[#This Row],[Actual]]=FALSE),AR566+Weekly[[#This Row],[V Odds &lt;]]-1,IF(AND(Weekly[[#This Row],[V Odds &lt;]]&lt;&gt;"",Weekly[[#This Row],[RFC_P]]=FALSE,Weekly[[#This Row],[Actual]]=TRUE),AR566-1,IF(AND(Weekly[[#This Row],[H Odds &lt;]]&lt;&gt;"",Weekly[[#This Row],[RFC_P]]=TRUE,Weekly[[#This Row],[Actual]]=FALSE),AR566-1,AR566)))))</f>
        <v>73.089999999999989</v>
      </c>
      <c r="AS567" s="37">
        <f>IF(AND(Weekly[[#This Row],[V Odds &lt;]]="",Weekly[[#This Row],[H Odds &lt;]]=""),AS566,IF(AND(Weekly[[#This Row],[H Odds &lt;]]&lt;&gt;"",Weekly[[#This Row],[GBC_P]]=TRUE,Weekly[[#This Row],[Actual]]=TRUE),AS566+Weekly[[#This Row],[H Odds &lt;]]-1,IF(AND(Weekly[[#This Row],[V Odds &lt;]]&lt;&gt;"",Weekly[[#This Row],[GBC_P]]=FALSE,Weekly[[#This Row],[Actual]]=FALSE),AS566+Weekly[[#This Row],[V Odds &lt;]]-1,IF(AND(Weekly[[#This Row],[V Odds &lt;]]&lt;&gt;"",Weekly[[#This Row],[GBC_P]]=FALSE,Weekly[[#This Row],[Actual]]=TRUE),AS566-1,IF(AND(Weekly[[#This Row],[H Odds &lt;]]&lt;&gt;"",Weekly[[#This Row],[GBC_P]]=TRUE,Weekly[[#This Row],[Actual]]=FALSE),AS566-1,AS566)))))</f>
        <v>69.38</v>
      </c>
      <c r="AT567" s="37">
        <f>IF(AND(Weekly[[#This Row],[V Odds &lt;]]="",Weekly[[#This Row],[H Odds &lt;]]=""),AT566,IF(AND(Weekly[[#This Row],[H Odds &lt;]]&lt;&gt;"",Weekly[[#This Row],[HGBC_P]]=TRUE,Weekly[[#This Row],[Actual]]=TRUE),AT566+Weekly[[#This Row],[H Odds &lt;]]-1,IF(AND(Weekly[[#This Row],[V Odds &lt;]]&lt;&gt;"",Weekly[[#This Row],[HGBC_P]]=FALSE,Weekly[[#This Row],[Actual]]=FALSE),AT566+Weekly[[#This Row],[V Odds &lt;]]-1,IF(AND(Weekly[[#This Row],[V Odds &lt;]]&lt;&gt;"",Weekly[[#This Row],[HGBC_P]]=FALSE,Weekly[[#This Row],[Actual]]=TRUE),AT566-1,IF(AND(Weekly[[#This Row],[H Odds &lt;]]&lt;&gt;"",Weekly[[#This Row],[HGBC_P]]=TRUE,Weekly[[#This Row],[Actual]]=FALSE),AT566-1,AT566)))))</f>
        <v>53.76</v>
      </c>
      <c r="AU567" s="37">
        <f>IF(AND(Weekly[[#This Row],[V Odds &lt;]]="",Weekly[[#This Row],[H Odds &lt;]]=""),AU566,IF(AND(Weekly[[#This Row],[H Odds &lt;]]&lt;&gt;"",Weekly[[#This Row],[XGB_P]]=TRUE,Weekly[[#This Row],[Actual]]=TRUE),AU566+Weekly[[#This Row],[H Odds &lt;]]-1,IF(AND(Weekly[[#This Row],[V Odds &lt;]]&lt;&gt;"",Weekly[[#This Row],[XGB_P]]=FALSE,Weekly[[#This Row],[Actual]]=FALSE),AU566+Weekly[[#This Row],[V Odds &lt;]]-1,IF(AND(Weekly[[#This Row],[V Odds &lt;]]&lt;&gt;"",Weekly[[#This Row],[XGB_P]]=FALSE,Weekly[[#This Row],[Actual]]=TRUE),AU566-1,IF(AND(Weekly[[#This Row],[H Odds &lt;]]&lt;&gt;"",Weekly[[#This Row],[XGB_P]]=TRUE,Weekly[[#This Row],[Actual]]=FALSE),AU566-1,AU566)))))</f>
        <v>75.210000000000008</v>
      </c>
      <c r="AV567" s="37">
        <f>IF(AND(Weekly[[#This Row],[V Odds &lt;]]="",Weekly[[#This Row],[H Odds &lt;]]=""),AV566,IF(AND(Weekly[[#This Row],[H Odds &lt;]]&lt;&gt;"",Weekly[[#This Row],[QDA_P]]=TRUE,Weekly[[#This Row],[Actual]]=TRUE),AV566+Weekly[[#This Row],[H Odds &lt;]]-1,IF(AND(Weekly[[#This Row],[V Odds &lt;]]&lt;&gt;"",Weekly[[#This Row],[QDA_P]]=FALSE,Weekly[[#This Row],[Actual]]=FALSE),AV566+Weekly[[#This Row],[V Odds &lt;]]-1,IF(AND(Weekly[[#This Row],[V Odds &lt;]]&lt;&gt;"",Weekly[[#This Row],[QDA_P]]=FALSE,Weekly[[#This Row],[Actual]]=TRUE),AV566-1,IF(AND(Weekly[[#This Row],[H Odds &lt;]]&lt;&gt;"",Weekly[[#This Row],[QDA_P]]=TRUE,Weekly[[#This Row],[Actual]]=FALSE),AV566-1,AV566)))))</f>
        <v>64.099999999999994</v>
      </c>
      <c r="AW567" s="37">
        <f>IF(AND(Weekly[[#This Row],[H Odds &lt;]]="",Weekly[[#This Row],[V Odds &lt;]]=""),AW566,IF(AND(Weekly[[#This Row],[KNC_P]]=Weekly[[#This Row],[Actual]],Weekly[[#This Row],[KNC_P]]=TRUE),AW566+Weekly[[#This Row],[BF H Odds]]-1,IF(AND(Weekly[[#This Row],[KNC_P]]=Weekly[[#This Row],[Actual]],Weekly[[#This Row],[KNC_P]]=FALSE),AW566+Weekly[[#This Row],[BF V Odds]]-1,AW566-1)))</f>
        <v>58.250000000000014</v>
      </c>
      <c r="AX567" s="37">
        <f>IF(AND(Weekly[[#This Row],[V Odds &lt;]]="",Weekly[[#This Row],[H Odds &lt;]]=""),AX566,IF(AND(Weekly[[#This Row],[V Odds &lt;]]&lt;&gt;"",Weekly[[#This Row],[FALSES]]&gt;0,Weekly[[#This Row],[Actual]]=FALSE),AX566+Weekly[[#This Row],[V Odds &lt;]]-1,IF(AND(Weekly[[#This Row],[H Odds &lt;]]&lt;&gt;"",Weekly[[#This Row],[TRUES]]&gt;0,Weekly[[#This Row],[Actual]]=TRUE),AX566+Weekly[[#This Row],[H Odds &lt;]]-1,IF(AND(Weekly[[#This Row],[V Odds &lt;]]&lt;&gt;"",Weekly[[#This Row],[FALSES]]=0),AX566,IF(AND(Weekly[[#This Row],[H Odds &lt;]]&lt;&gt;"",Weekly[[#This Row],[TRUES]]=0),AX566,AX566-1)))))</f>
        <v>114.09999999999997</v>
      </c>
      <c r="AY567" s="37">
        <f>IF(AND(Weekly[[#This Row],[V Odds &lt;]]="",Weekly[[#This Row],[H Odds &lt;]]=""),AY566,IF(AND(Weekly[[#This Row],[V Odds &lt;]]&lt;&gt;"",Weekly[[#This Row],[FALSES]]&gt;0,Weekly[[#This Row],[Actual]]=FALSE),AY566+((Weekly[[#This Row],[V Odds &lt;]]-1)*0.92),IF(AND(Weekly[[#This Row],[H Odds &lt;]]&lt;&gt;"",Weekly[[#This Row],[TRUES]]&gt;0,Weekly[[#This Row],[Actual]]=TRUE),AY566+((Weekly[[#This Row],[H Odds &lt;]]-1)*0.92),IF(AND(Weekly[[#This Row],[V Odds &lt;]]&lt;&gt;"",Weekly[[#This Row],[FALSES]]=0),AY566,IF(AND(Weekly[[#This Row],[H Odds &lt;]]&lt;&gt;"",Weekly[[#This Row],[TRUES]]=0),AY566,AY566-1)))))</f>
        <v>101.37200000000001</v>
      </c>
      <c r="AZ567" s="37">
        <f>IF(AND(Weekly[[#This Row],[V Odds &lt;]]="",Weekly[[#This Row],[H Odds &lt;]]=""),AZ566,IF(AND(Weekly[[#This Row],[V Odds &lt;]]&lt;&gt;"",Weekly[[#This Row],[Actual]]=FALSE),AZ566+Weekly[[#This Row],[V Odds &lt;]]-1,IF(AND(Weekly[[#This Row],[H Odds &lt;]]&lt;&gt;"",Weekly[[#This Row],[Actual]]=TRUE),AZ566+Weekly[[#This Row],[H Odds &lt;]]-1,AZ566-1)))</f>
        <v>103.56999999999998</v>
      </c>
      <c r="BA567" s="38">
        <f>IF(Weekly[[#This Row],[H Odds &lt;]]="",BA566,IF(AND(Weekly[[#This Row],[H Odds &lt;]]&lt;&gt;"",Weekly[[#This Row],[SVC_P]]=TRUE,Weekly[[#This Row],[Actual]]=TRUE),BA566+Weekly[[#This Row],[H Odds &lt;]]-1,IF(AND(Weekly[[#This Row],[H Odds &lt;]]&lt;&gt;"",Weekly[[#This Row],[SVC_P]]=TRUE,Weekly[[#This Row],[Actual]]=FALSE),BA566-1,BA566)))</f>
        <v>84.39</v>
      </c>
      <c r="BB567" s="38">
        <f>IF(Weekly[[#This Row],[H Odds &lt;]]="",BB566,IF(AND(Weekly[[#This Row],[H Odds &lt;]]&lt;&gt;"",Weekly[[#This Row],[ADBC_P]]=TRUE,Weekly[[#This Row],[Actual]]=TRUE),BB566+Weekly[[#This Row],[H Odds &lt;]]-1,IF(AND(Weekly[[#This Row],[H Odds &lt;]]&lt;&gt;"",Weekly[[#This Row],[ADBC_P]]=TRUE,Weekly[[#This Row],[Actual]]=FALSE),BB566-1,BB566)))</f>
        <v>54.16</v>
      </c>
      <c r="BC567" s="38">
        <f>IF(Weekly[[#This Row],[H Odds &lt;]]="",BC566,IF(AND(Weekly[[#This Row],[H Odds &lt;]]&lt;&gt;"",Weekly[[#This Row],[RFC_P]]=TRUE,Weekly[[#This Row],[Actual]]=TRUE),BC566+Weekly[[#This Row],[H Odds &lt;]]-1,IF(AND(Weekly[[#This Row],[H Odds &lt;]]&lt;&gt;"",Weekly[[#This Row],[RFC_P]]=TRUE,Weekly[[#This Row],[Actual]]=FALSE),BC566-1,BC566)))</f>
        <v>55.759999999999991</v>
      </c>
      <c r="BD567" s="38">
        <f>IF(Weekly[[#This Row],[H Odds &lt;]]="",BD566,IF(AND(Weekly[[#This Row],[H Odds &lt;]]&lt;&gt;"",Weekly[[#This Row],[GBC_P]]=TRUE,Weekly[[#This Row],[Actual]]=TRUE),BD566+Weekly[[#This Row],[H Odds &lt;]]-1,IF(AND(Weekly[[#This Row],[H Odds &lt;]]&lt;&gt;"",Weekly[[#This Row],[GBC_P]]=TRUE,Weekly[[#This Row],[Actual]]=FALSE),BD566-1,BD566)))</f>
        <v>58.910000000000004</v>
      </c>
      <c r="BE567" s="38">
        <f>IF(Weekly[[#This Row],[H Odds &lt;]]="",BE566,IF(AND(Weekly[[#This Row],[H Odds &lt;]]&lt;&gt;"",Weekly[[#This Row],[HGBC_P]]=TRUE,Weekly[[#This Row],[Actual]]=TRUE),BE566+Weekly[[#This Row],[H Odds &lt;]]-1,IF(AND(Weekly[[#This Row],[H Odds &lt;]]&lt;&gt;"",Weekly[[#This Row],[HGBC_P]]=TRUE,Weekly[[#This Row],[Actual]]=FALSE),BE566-1,BE566)))</f>
        <v>58.059999999999995</v>
      </c>
      <c r="BF567" s="38">
        <f>IF(Weekly[[#This Row],[H Odds &lt;]]="",BF566,IF(AND(Weekly[[#This Row],[H Odds &lt;]]&lt;&gt;"",Weekly[[#This Row],[XGB_P]]=TRUE,Weekly[[#This Row],[Actual]]=TRUE),BF566+Weekly[[#This Row],[H Odds &lt;]]-1,IF(AND(Weekly[[#This Row],[H Odds &lt;]]&lt;&gt;"",Weekly[[#This Row],[XGB_P]]=TRUE,Weekly[[#This Row],[Actual]]=FALSE),BF566-1,BF566)))</f>
        <v>66.73</v>
      </c>
      <c r="BG567" s="38">
        <f>IF(Weekly[[#This Row],[H Odds &lt;]]="",BG566,IF(AND(Weekly[[#This Row],[H Odds &lt;]]&lt;&gt;"",Weekly[[#This Row],[QDA_P]]=TRUE,Weekly[[#This Row],[Actual]]=TRUE),BG566+Weekly[[#This Row],[H Odds &lt;]]-1,IF(AND(Weekly[[#This Row],[H Odds &lt;]]&lt;&gt;"",Weekly[[#This Row],[QDA_P]]=TRUE,Weekly[[#This Row],[Actual]]=FALSE),BG566-1,BG566)))</f>
        <v>54.22999999999999</v>
      </c>
      <c r="BH567" s="38">
        <f>IF(Weekly[[#This Row],[H Odds &lt;]]="",BH566,IF(AND(Weekly[[#This Row],[H Odds &lt;]]&lt;&gt;"",Weekly[[#This Row],[KNC_P]]=TRUE,Weekly[[#This Row],[Actual]]=TRUE),BH566+Weekly[[#This Row],[H Odds &lt;]]-1,IF(AND(Weekly[[#This Row],[H Odds &lt;]]&lt;&gt;"",Weekly[[#This Row],[KNC_P]]=TRUE,Weekly[[#This Row],[Actual]]=FALSE),BH566-1,BH566)))</f>
        <v>59.099999999999994</v>
      </c>
      <c r="BI567" s="38">
        <f>IF(Weekly[[#This Row],[H Odds &lt;]]="",BI566,IF(AND(Weekly[[#This Row],[H Odds &lt;]]&lt;&gt;"",Weekly[[#This Row],[TRUES]]&gt;0,Weekly[[#This Row],[Actual]]=TRUE),BI566+Weekly[[#This Row],[H Odds &lt;]]-1,IF(AND(Weekly[[#This Row],[H Odds &lt;]]&lt;&gt;"",Weekly[[#This Row],[TRUES]]=0),BI566,BI566-1)))</f>
        <v>82.39</v>
      </c>
      <c r="BJ567" s="38">
        <f>IF(Weekly[[#This Row],[H Odds &lt;]]="",BJ566,IF(AND(Weekly[[#This Row],[H Odds &lt;]]&lt;&gt;"",Weekly[[#This Row],[Actual]]=TRUE),BJ566+Weekly[[#This Row],[H Odds &lt;]]-1,IF(AND(Weekly[[#This Row],[H Odds &lt;]]&lt;&gt;"",Weekly[[#This Row],[Actual]]=FALSE),BJ566-1,BJ566)))</f>
        <v>84.29</v>
      </c>
      <c r="BK567" s="58">
        <f>IF(AND(Weekly[[#This Row],[TRUES]]&gt;4,Weekly[[#This Row],[Actual]]=TRUE),BK566+Weekly[[#This Row],[BF H Odds]]-1,IF(AND(Weekly[[#This Row],[FALSES]]&gt;4,Weekly[[#This Row],[Actual]]=FALSE),BK566+Weekly[[#This Row],[BF V Odds]]-1,IF(AND(Weekly[[#This Row],[TRUES]]&gt;4,Weekly[[#This Row],[Actual]]=FALSE),BK566-1,IF(AND(Weekly[[#This Row],[FALSES]]&gt;4,Weekly[[#This Row],[Actual]]=TRUE),BK566-1,BK566))))</f>
        <v>-0.3299999999999701</v>
      </c>
      <c r="BL567" s="58">
        <f>IF(AND(Weekly[[#This Row],[TRUES]]&gt;5,Weekly[[#This Row],[Actual]]=TRUE),BL566+Weekly[[#This Row],[BF H Odds]]-1,IF(AND(Weekly[[#This Row],[FALSES]]&gt;5,Weekly[[#This Row],[Actual]]=FALSE),BL566+Weekly[[#This Row],[BF V Odds]]-1,IF(AND(Weekly[[#This Row],[TRUES]]&gt;5,Weekly[[#This Row],[Actual]]=FALSE),BL566-1,IF(AND(Weekly[[#This Row],[FALSES]]&gt;5,Weekly[[#This Row],[Actual]]=TRUE),BL566-1,BL566))))</f>
        <v>6.5000000000000204</v>
      </c>
      <c r="BM567" s="58">
        <f>IF(AND(Weekly[[#This Row],[TRUES]]&gt;6,Weekly[[#This Row],[Actual]]=TRUE),BM566+Weekly[[#This Row],[BF H Odds]]-1,IF(AND(Weekly[[#This Row],[FALSES]]&gt;6,Weekly[[#This Row],[Actual]]=FALSE),BM566+Weekly[[#This Row],[BF V Odds]]-1,IF(AND(Weekly[[#This Row],[TRUES]]&gt;6,Weekly[[#This Row],[Actual]]=FALSE),BM566-1,IF(AND(Weekly[[#This Row],[FALSES]]&gt;6,Weekly[[#This Row],[Actual]]=TRUE),BM566-1,BM566))))</f>
        <v>41.470000000000013</v>
      </c>
    </row>
    <row r="568" spans="1:65" x14ac:dyDescent="0.25">
      <c r="A568" s="34"/>
      <c r="B568" s="10">
        <v>44314</v>
      </c>
      <c r="C568" s="17" t="s">
        <v>35</v>
      </c>
      <c r="D568" s="15" t="s">
        <v>28</v>
      </c>
      <c r="E568" t="b">
        <v>1</v>
      </c>
      <c r="F568" t="b">
        <v>1</v>
      </c>
      <c r="G568" t="b">
        <v>1</v>
      </c>
      <c r="H568" t="b">
        <v>1</v>
      </c>
      <c r="I568" t="b">
        <v>1</v>
      </c>
      <c r="J568" t="b">
        <v>1</v>
      </c>
      <c r="K568" t="b">
        <v>1</v>
      </c>
      <c r="L568" t="b">
        <v>1</v>
      </c>
      <c r="O568" t="str">
        <f>IF(Weekly[[#This Row],[H/V]]="H",Weekly[[#This Row],[BF H Odds]],IF(Weekly[[#This Row],[H/V]]="V",Weekly[[#This Row],[BF V Odds]],""))</f>
        <v/>
      </c>
      <c r="P568" t="b">
        <v>1</v>
      </c>
      <c r="R568" s="35">
        <f>IFERROR(IF(Weekly[[#This Row],[Won Bet?]]="yes",R567+(Weekly[[#This Row],[BF Odds]]*Weekly[[#This Row],[BF Stake]])-Weekly[[#This Row],[BF Stake]],R567-Weekly[[#This Row],[BF Stake]]),R567)</f>
        <v>1327.6005000000002</v>
      </c>
      <c r="S568" s="35">
        <f>IFERROR(IF(Weekly[[#This Row],[Won Bet?]]="yes",S567+(((Weekly[[#This Row],[BF Odds]]*Weekly[[#This Row],[BF Stake]])-Weekly[[#This Row],[BF Stake]])*0.95),S567-Weekly[[#This Row],[BF Stake]]),S567)</f>
        <v>1234.0085900000006</v>
      </c>
      <c r="T568">
        <v>2.7</v>
      </c>
      <c r="U568">
        <v>1.58</v>
      </c>
      <c r="V568" s="24">
        <f>IF(Weekly[[#This Row],[Actual]]="","",IF(AND(Weekly[[#This Row],[SVC_P]]=Weekly[[#This Row],[Actual]],Weekly[[#This Row],[SVC_P]]=TRUE),V567+Weekly[[#This Row],[BF H Odds]]-1,IF(AND(Weekly[[#This Row],[SVC_P]]=Weekly[[#This Row],[Actual]],Weekly[[#This Row],[SVC_P]]=FALSE),V567+Weekly[[#This Row],[BF V Odds]]-1,V567-1)))</f>
        <v>53.740000000000059</v>
      </c>
      <c r="W568" s="24">
        <f>IF(Weekly[[#This Row],[Actual]]="","",IF(AND(Weekly[[#This Row],[SVC_P]]=FALSE,Weekly[[#This Row],[Actual]]=TRUE),W567+Weekly[[#This Row],[BF H Odds]]-1,IF(AND(Weekly[[#This Row],[SVC_P]]=TRUE,Weekly[[#This Row],[Actual]]=FALSE,),W567+Weekly[[#This Row],[BF V Odds]]-1,W567-1)))</f>
        <v>-476.84000000000003</v>
      </c>
      <c r="X568" s="24">
        <f>IF(Weekly[[#This Row],[Actual]]="","",IF(AND(Weekly[[#This Row],[ADBC_P]]=Weekly[[#This Row],[Actual]],Weekly[[#This Row],[ADBC_P]]=TRUE),X567+Weekly[[#This Row],[BF H Odds]]-1,IF(AND(Weekly[[#This Row],[ADBC_P]]=Weekly[[#This Row],[Actual]],Weekly[[#This Row],[ADBC_P]]=FALSE),X567+Weekly[[#This Row],[BF V Odds]]-1,X567-1)))</f>
        <v>8.0200000000000191</v>
      </c>
      <c r="Y568" s="24">
        <f>IF(Weekly[[#This Row],[Actual]]="","",IF(AND(Weekly[[#This Row],[ADBC_P]]=FALSE,Weekly[[#This Row],[Actual]]=TRUE),Y567+Weekly[[#This Row],[BF H Odds]]-1,IF(AND(Weekly[[#This Row],[ADBC_P]]=TRUE,Weekly[[#This Row],[Actual]]=FALSE),Y567+Weekly[[#This Row],[BF V Odds]]-1,Y567-1)))</f>
        <v>75.459999999999994</v>
      </c>
      <c r="Z568" s="24">
        <f>IF(Weekly[[#This Row],[Actual]]="","",IF(AND(Weekly[[#This Row],[RFC_P]]=Weekly[[#This Row],[Actual]],Weekly[[#This Row],[RFC_P]]=TRUE),Z567+Weekly[[#This Row],[BF H Odds]]-1,IF(AND(Weekly[[#This Row],[RFC_P]]=Weekly[[#This Row],[Actual]],Weekly[[#This Row],[RFC_P]]=FALSE),Z567+Weekly[[#This Row],[BF V Odds]]-1,Z567-1)))</f>
        <v>26.970000000000006</v>
      </c>
      <c r="AA568" s="24">
        <f>IF(Weekly[[#This Row],[Actual]]="","",IF(AND(Weekly[[#This Row],[RFC_P]]=FALSE,Weekly[[#This Row],[Actual]]=TRUE),AA567+Weekly[[#This Row],[BF H Odds]]-1,IF(AND(Weekly[[#This Row],[RFC_P]]=TRUE,Weekly[[#This Row],[Actual]]=FALSE),AA567+Weekly[[#This Row],[BF V Odds]]-1,AA567-1)))</f>
        <v>56.50999999999997</v>
      </c>
      <c r="AB568" s="24">
        <f>IF(Weekly[[#This Row],[Actual]]="","",IF(AND(Weekly[[#This Row],[GBC_P]]=Weekly[[#This Row],[Actual]],Weekly[[#This Row],[GBC_P]]=TRUE),AB567+Weekly[[#This Row],[BF H Odds]]-1,IF(AND(Weekly[[#This Row],[GBC_P]]=Weekly[[#This Row],[Actual]],Weekly[[#This Row],[GBC_P]]=FALSE),AB567+Weekly[[#This Row],[BF V Odds]]-1,AB567-1)))</f>
        <v>12.220000000000006</v>
      </c>
      <c r="AC568" s="24">
        <f>IF(Weekly[[#This Row],[Actual]]="","",IF(AND(Weekly[[#This Row],[GBC_P]]=FALSE,Weekly[[#This Row],[Actual]]=TRUE),AC567+Weekly[[#This Row],[BF H Odds]]-1,IF(AND(Weekly[[#This Row],[GBC_P]]=TRUE,Weekly[[#This Row],[Actual]]=FALSE),AC567+Weekly[[#This Row],[BF V Odds]]-1,AC567-1)))</f>
        <v>71.259999999999962</v>
      </c>
      <c r="AD568" s="24">
        <f>IF(Weekly[[#This Row],[Actual]]="","",IF(AND(Weekly[[#This Row],[HGBC_P]]=Weekly[[#This Row],[Actual]],Weekly[[#This Row],[HGBC_P]]=TRUE),AD567+Weekly[[#This Row],[BF H Odds]]-1,IF(AND(Weekly[[#This Row],[HGBC_P]]=Weekly[[#This Row],[Actual]],Weekly[[#This Row],[HGBC_P]]=FALSE),AD567+Weekly[[#This Row],[BF V Odds]]-1,AD567-1)))</f>
        <v>2.8300000000000232</v>
      </c>
      <c r="AE568" s="24">
        <f>IF(Weekly[[#This Row],[Actual]]="","",IF(AND(Weekly[[#This Row],[HGBC_P]]=FALSE,Weekly[[#This Row],[Actual]]=TRUE),AE567+Weekly[[#This Row],[BF H Odds]]-1,IF(AND(Weekly[[#This Row],[HGBC_P]]=TRUE,Weekly[[#This Row],[Actual]]=FALSE),AE567+Weekly[[#This Row],[BF V Odds]]-1,AE567-1)))</f>
        <v>80.649999999999991</v>
      </c>
      <c r="AF568" s="24">
        <f>IF(Weekly[[#This Row],[Actual]]="","",IF(AND(Weekly[[#This Row],[XGB_P]]=Weekly[[#This Row],[Actual]],Weekly[[#This Row],[XGB_P]]=TRUE),AF567+Weekly[[#This Row],[BF H Odds]]-1,IF(AND(Weekly[[#This Row],[XGB_P]]=Weekly[[#This Row],[Actual]],Weekly[[#This Row],[XGB_P]]=FALSE),AF567+Weekly[[#This Row],[BF V Odds]]-1,AF567-1)))</f>
        <v>34.310000000000024</v>
      </c>
      <c r="AG568" s="24">
        <f>IF(Weekly[[#This Row],[Actual]]="","",IF(AND(Weekly[[#This Row],[XGB_P]]=FALSE,Weekly[[#This Row],[Actual]]=TRUE),AG567+Weekly[[#This Row],[BF H Odds]]-1,IF(AND(Weekly[[#This Row],[XGB_P]]=TRUE,Weekly[[#This Row],[Actual]]=FALSE),AG567+Weekly[[#This Row],[BF V Odds]]-1,AG567-1)))</f>
        <v>49.169999999999995</v>
      </c>
      <c r="AH568" s="24">
        <f>IF(Weekly[[#This Row],[Actual]]="","",IF(AND(Weekly[[#This Row],[QDA_P]]=Weekly[[#This Row],[Actual]],Weekly[[#This Row],[QDA_P]]=TRUE),AH567+Weekly[[#This Row],[BF H Odds]]-1,IF(AND(Weekly[[#This Row],[QDA_P]]=Weekly[[#This Row],[Actual]],Weekly[[#This Row],[QDA_P]]=FALSE),AH567+Weekly[[#This Row],[BF V Odds]]-1,AH567-1)))</f>
        <v>-8.2199999999999864</v>
      </c>
      <c r="AI568" s="24">
        <f>IF(Weekly[[#This Row],[Actual]]="","",IF(AND(Weekly[[#This Row],[QDA_P]]=FALSE,Weekly[[#This Row],[Actual]]=TRUE),AI567+Weekly[[#This Row],[BF H Odds]]-1,IF(AND(Weekly[[#This Row],[QDA_P]]=TRUE,Weekly[[#This Row],[Actual]]=FALSE),AI567+Weekly[[#This Row],[BF V Odds]]-1,AI567-1)))</f>
        <v>91.699999999999989</v>
      </c>
      <c r="AJ568" s="24">
        <f>IF(Weekly[[#This Row],[Actual]]="","",IF(AND(Weekly[[#This Row],[KNC_P]]=FALSE,Weekly[[#This Row],[Actual]]=TRUE),AJ567+Weekly[[#This Row],[BF H Odds]]-1,IF(AND(Weekly[[#This Row],[KNC_P]]=TRUE,Weekly[[#This Row],[Actual]]=FALSE),AJ567+Weekly[[#This Row],[BF V Odds]]-1,AJ567-1)))</f>
        <v>62.999999999999986</v>
      </c>
      <c r="AK568" s="24">
        <f>IF(Weekly[[#This Row],[Actual]]="","",IF(AND(Weekly[[#This Row],[KNC_P]]=FALSE,Weekly[[#This Row],[Actual]]=TRUE),AK567+Weekly[[#This Row],[BF H Odds]]-1,IF(AND(Weekly[[#This Row],[KNC_P]]=TRUE,Weekly[[#This Row],[Actual]]=FALSE),AK567+Weekly[[#This Row],[BF V Odds]]-1,AK567-1)))</f>
        <v>61.899999999999977</v>
      </c>
      <c r="AL568" s="30">
        <f>IF(Weekly[[#This Row],[Actual]]="","",COUNTIF(Weekly[[#This Row],[SVC_P]:[QDA_P]],TRUE))</f>
        <v>7</v>
      </c>
      <c r="AM568" s="30">
        <f>IF(Weekly[[#This Row],[Actual]]="","",COUNTIF(Weekly[[#This Row],[SVC_P]:[QDA_P]],FALSE))</f>
        <v>0</v>
      </c>
      <c r="AN568" s="36" t="str">
        <f>IF(AND(Weekly[[#This Row],[BF V Odds]]&gt;$BO$6,Weekly[[#This Row],[BF V Odds]] &lt; $BO$7),Weekly[[#This Row],[BF V Odds]],"")</f>
        <v/>
      </c>
      <c r="AO568" s="36" t="str">
        <f>IF(AND(Weekly[[#This Row],[BF H Odds]]&gt;$BO$6, Weekly[[#This Row],[BF H Odds]] &lt; $BO$7),Weekly[[#This Row],[BF H Odds]],"")</f>
        <v/>
      </c>
      <c r="AP568" s="37">
        <f>IF(AND(Weekly[[#This Row],[V Odds &lt;]]="",Weekly[[#This Row],[H Odds &lt;]]=""),AP567,IF(AND(Weekly[[#This Row],[H Odds &lt;]]&lt;&gt;"",Weekly[[#This Row],[SVC_P]]=TRUE,Weekly[[#This Row],[Actual]]=TRUE),AP567+Weekly[[#This Row],[H Odds &lt;]]-1,IF(AND(Weekly[[#This Row],[V Odds &lt;]]&lt;&gt;"",Weekly[[#This Row],[SVC_P]]=FALSE,Weekly[[#This Row],[Actual]]=FALSE),AP567+Weekly[[#This Row],[V Odds &lt;]]-1,IF(AND(Weekly[[#This Row],[V Odds &lt;]]&lt;&gt;"",Weekly[[#This Row],[SVC_P]]=FALSE,Weekly[[#This Row],[Actual]]=TRUE),AP567-1,IF(AND(Weekly[[#This Row],[H Odds &lt;]]&lt;&gt;"",Weekly[[#This Row],[SVC_P]]=TRUE,Weekly[[#This Row],[Actual]]=FALSE),AP567-1,AP567)))))</f>
        <v>85.430000000000021</v>
      </c>
      <c r="AQ568" s="37">
        <f>IF(AND(Weekly[[#This Row],[V Odds &lt;]]="",Weekly[[#This Row],[H Odds &lt;]]=""),AQ567,IF(AND(Weekly[[#This Row],[H Odds &lt;]]&lt;&gt;"",Weekly[[#This Row],[ADBC_P]]=TRUE,Weekly[[#This Row],[Actual]]=TRUE),AQ567+Weekly[[#This Row],[H Odds &lt;]]-1,IF(AND(Weekly[[#This Row],[V Odds &lt;]]&lt;&gt;"",Weekly[[#This Row],[ADBC_P]]=FALSE,Weekly[[#This Row],[Actual]]=FALSE),AQ567+Weekly[[#This Row],[V Odds &lt;]]-1,IF(AND(Weekly[[#This Row],[V Odds &lt;]]&lt;&gt;"",Weekly[[#This Row],[ADBC_P]]=FALSE,Weekly[[#This Row],[Actual]]=TRUE),AQ567-1,IF(AND(Weekly[[#This Row],[H Odds &lt;]]&lt;&gt;"",Weekly[[#This Row],[ADBC_P]]=TRUE,Weekly[[#This Row],[Actual]]=FALSE),AQ567-1,AQ567)))))</f>
        <v>53.08</v>
      </c>
      <c r="AR568" s="37">
        <f>IF(AND(Weekly[[#This Row],[V Odds &lt;]]="",Weekly[[#This Row],[H Odds &lt;]]=""),AR567,IF(AND(Weekly[[#This Row],[H Odds &lt;]]&lt;&gt;"",Weekly[[#This Row],[RFC_P]]=TRUE,Weekly[[#This Row],[Actual]]=TRUE),AR567+Weekly[[#This Row],[H Odds &lt;]]-1,IF(AND(Weekly[[#This Row],[V Odds &lt;]]&lt;&gt;"",Weekly[[#This Row],[RFC_P]]=FALSE,Weekly[[#This Row],[Actual]]=FALSE),AR567+Weekly[[#This Row],[V Odds &lt;]]-1,IF(AND(Weekly[[#This Row],[V Odds &lt;]]&lt;&gt;"",Weekly[[#This Row],[RFC_P]]=FALSE,Weekly[[#This Row],[Actual]]=TRUE),AR567-1,IF(AND(Weekly[[#This Row],[H Odds &lt;]]&lt;&gt;"",Weekly[[#This Row],[RFC_P]]=TRUE,Weekly[[#This Row],[Actual]]=FALSE),AR567-1,AR567)))))</f>
        <v>73.089999999999989</v>
      </c>
      <c r="AS568" s="37">
        <f>IF(AND(Weekly[[#This Row],[V Odds &lt;]]="",Weekly[[#This Row],[H Odds &lt;]]=""),AS567,IF(AND(Weekly[[#This Row],[H Odds &lt;]]&lt;&gt;"",Weekly[[#This Row],[GBC_P]]=TRUE,Weekly[[#This Row],[Actual]]=TRUE),AS567+Weekly[[#This Row],[H Odds &lt;]]-1,IF(AND(Weekly[[#This Row],[V Odds &lt;]]&lt;&gt;"",Weekly[[#This Row],[GBC_P]]=FALSE,Weekly[[#This Row],[Actual]]=FALSE),AS567+Weekly[[#This Row],[V Odds &lt;]]-1,IF(AND(Weekly[[#This Row],[V Odds &lt;]]&lt;&gt;"",Weekly[[#This Row],[GBC_P]]=FALSE,Weekly[[#This Row],[Actual]]=TRUE),AS567-1,IF(AND(Weekly[[#This Row],[H Odds &lt;]]&lt;&gt;"",Weekly[[#This Row],[GBC_P]]=TRUE,Weekly[[#This Row],[Actual]]=FALSE),AS567-1,AS567)))))</f>
        <v>69.38</v>
      </c>
      <c r="AT568" s="37">
        <f>IF(AND(Weekly[[#This Row],[V Odds &lt;]]="",Weekly[[#This Row],[H Odds &lt;]]=""),AT567,IF(AND(Weekly[[#This Row],[H Odds &lt;]]&lt;&gt;"",Weekly[[#This Row],[HGBC_P]]=TRUE,Weekly[[#This Row],[Actual]]=TRUE),AT567+Weekly[[#This Row],[H Odds &lt;]]-1,IF(AND(Weekly[[#This Row],[V Odds &lt;]]&lt;&gt;"",Weekly[[#This Row],[HGBC_P]]=FALSE,Weekly[[#This Row],[Actual]]=FALSE),AT567+Weekly[[#This Row],[V Odds &lt;]]-1,IF(AND(Weekly[[#This Row],[V Odds &lt;]]&lt;&gt;"",Weekly[[#This Row],[HGBC_P]]=FALSE,Weekly[[#This Row],[Actual]]=TRUE),AT567-1,IF(AND(Weekly[[#This Row],[H Odds &lt;]]&lt;&gt;"",Weekly[[#This Row],[HGBC_P]]=TRUE,Weekly[[#This Row],[Actual]]=FALSE),AT567-1,AT567)))))</f>
        <v>53.76</v>
      </c>
      <c r="AU568" s="37">
        <f>IF(AND(Weekly[[#This Row],[V Odds &lt;]]="",Weekly[[#This Row],[H Odds &lt;]]=""),AU567,IF(AND(Weekly[[#This Row],[H Odds &lt;]]&lt;&gt;"",Weekly[[#This Row],[XGB_P]]=TRUE,Weekly[[#This Row],[Actual]]=TRUE),AU567+Weekly[[#This Row],[H Odds &lt;]]-1,IF(AND(Weekly[[#This Row],[V Odds &lt;]]&lt;&gt;"",Weekly[[#This Row],[XGB_P]]=FALSE,Weekly[[#This Row],[Actual]]=FALSE),AU567+Weekly[[#This Row],[V Odds &lt;]]-1,IF(AND(Weekly[[#This Row],[V Odds &lt;]]&lt;&gt;"",Weekly[[#This Row],[XGB_P]]=FALSE,Weekly[[#This Row],[Actual]]=TRUE),AU567-1,IF(AND(Weekly[[#This Row],[H Odds &lt;]]&lt;&gt;"",Weekly[[#This Row],[XGB_P]]=TRUE,Weekly[[#This Row],[Actual]]=FALSE),AU567-1,AU567)))))</f>
        <v>75.210000000000008</v>
      </c>
      <c r="AV568" s="37">
        <f>IF(AND(Weekly[[#This Row],[V Odds &lt;]]="",Weekly[[#This Row],[H Odds &lt;]]=""),AV567,IF(AND(Weekly[[#This Row],[H Odds &lt;]]&lt;&gt;"",Weekly[[#This Row],[QDA_P]]=TRUE,Weekly[[#This Row],[Actual]]=TRUE),AV567+Weekly[[#This Row],[H Odds &lt;]]-1,IF(AND(Weekly[[#This Row],[V Odds &lt;]]&lt;&gt;"",Weekly[[#This Row],[QDA_P]]=FALSE,Weekly[[#This Row],[Actual]]=FALSE),AV567+Weekly[[#This Row],[V Odds &lt;]]-1,IF(AND(Weekly[[#This Row],[V Odds &lt;]]&lt;&gt;"",Weekly[[#This Row],[QDA_P]]=FALSE,Weekly[[#This Row],[Actual]]=TRUE),AV567-1,IF(AND(Weekly[[#This Row],[H Odds &lt;]]&lt;&gt;"",Weekly[[#This Row],[QDA_P]]=TRUE,Weekly[[#This Row],[Actual]]=FALSE),AV567-1,AV567)))))</f>
        <v>64.099999999999994</v>
      </c>
      <c r="AW568" s="37">
        <f>IF(AND(Weekly[[#This Row],[H Odds &lt;]]="",Weekly[[#This Row],[V Odds &lt;]]=""),AW567,IF(AND(Weekly[[#This Row],[KNC_P]]=Weekly[[#This Row],[Actual]],Weekly[[#This Row],[KNC_P]]=TRUE),AW567+Weekly[[#This Row],[BF H Odds]]-1,IF(AND(Weekly[[#This Row],[KNC_P]]=Weekly[[#This Row],[Actual]],Weekly[[#This Row],[KNC_P]]=FALSE),AW567+Weekly[[#This Row],[BF V Odds]]-1,AW567-1)))</f>
        <v>58.250000000000014</v>
      </c>
      <c r="AX568" s="37">
        <f>IF(AND(Weekly[[#This Row],[V Odds &lt;]]="",Weekly[[#This Row],[H Odds &lt;]]=""),AX567,IF(AND(Weekly[[#This Row],[V Odds &lt;]]&lt;&gt;"",Weekly[[#This Row],[FALSES]]&gt;0,Weekly[[#This Row],[Actual]]=FALSE),AX567+Weekly[[#This Row],[V Odds &lt;]]-1,IF(AND(Weekly[[#This Row],[H Odds &lt;]]&lt;&gt;"",Weekly[[#This Row],[TRUES]]&gt;0,Weekly[[#This Row],[Actual]]=TRUE),AX567+Weekly[[#This Row],[H Odds &lt;]]-1,IF(AND(Weekly[[#This Row],[V Odds &lt;]]&lt;&gt;"",Weekly[[#This Row],[FALSES]]=0),AX567,IF(AND(Weekly[[#This Row],[H Odds &lt;]]&lt;&gt;"",Weekly[[#This Row],[TRUES]]=0),AX567,AX567-1)))))</f>
        <v>114.09999999999997</v>
      </c>
      <c r="AY568" s="37">
        <f>IF(AND(Weekly[[#This Row],[V Odds &lt;]]="",Weekly[[#This Row],[H Odds &lt;]]=""),AY567,IF(AND(Weekly[[#This Row],[V Odds &lt;]]&lt;&gt;"",Weekly[[#This Row],[FALSES]]&gt;0,Weekly[[#This Row],[Actual]]=FALSE),AY567+((Weekly[[#This Row],[V Odds &lt;]]-1)*0.92),IF(AND(Weekly[[#This Row],[H Odds &lt;]]&lt;&gt;"",Weekly[[#This Row],[TRUES]]&gt;0,Weekly[[#This Row],[Actual]]=TRUE),AY567+((Weekly[[#This Row],[H Odds &lt;]]-1)*0.92),IF(AND(Weekly[[#This Row],[V Odds &lt;]]&lt;&gt;"",Weekly[[#This Row],[FALSES]]=0),AY567,IF(AND(Weekly[[#This Row],[H Odds &lt;]]&lt;&gt;"",Weekly[[#This Row],[TRUES]]=0),AY567,AY567-1)))))</f>
        <v>101.37200000000001</v>
      </c>
      <c r="AZ568" s="37">
        <f>IF(AND(Weekly[[#This Row],[V Odds &lt;]]="",Weekly[[#This Row],[H Odds &lt;]]=""),AZ567,IF(AND(Weekly[[#This Row],[V Odds &lt;]]&lt;&gt;"",Weekly[[#This Row],[Actual]]=FALSE),AZ567+Weekly[[#This Row],[V Odds &lt;]]-1,IF(AND(Weekly[[#This Row],[H Odds &lt;]]&lt;&gt;"",Weekly[[#This Row],[Actual]]=TRUE),AZ567+Weekly[[#This Row],[H Odds &lt;]]-1,AZ567-1)))</f>
        <v>103.56999999999998</v>
      </c>
      <c r="BA568" s="38">
        <f>IF(Weekly[[#This Row],[H Odds &lt;]]="",BA567,IF(AND(Weekly[[#This Row],[H Odds &lt;]]&lt;&gt;"",Weekly[[#This Row],[SVC_P]]=TRUE,Weekly[[#This Row],[Actual]]=TRUE),BA567+Weekly[[#This Row],[H Odds &lt;]]-1,IF(AND(Weekly[[#This Row],[H Odds &lt;]]&lt;&gt;"",Weekly[[#This Row],[SVC_P]]=TRUE,Weekly[[#This Row],[Actual]]=FALSE),BA567-1,BA567)))</f>
        <v>84.39</v>
      </c>
      <c r="BB568" s="38">
        <f>IF(Weekly[[#This Row],[H Odds &lt;]]="",BB567,IF(AND(Weekly[[#This Row],[H Odds &lt;]]&lt;&gt;"",Weekly[[#This Row],[ADBC_P]]=TRUE,Weekly[[#This Row],[Actual]]=TRUE),BB567+Weekly[[#This Row],[H Odds &lt;]]-1,IF(AND(Weekly[[#This Row],[H Odds &lt;]]&lt;&gt;"",Weekly[[#This Row],[ADBC_P]]=TRUE,Weekly[[#This Row],[Actual]]=FALSE),BB567-1,BB567)))</f>
        <v>54.16</v>
      </c>
      <c r="BC568" s="38">
        <f>IF(Weekly[[#This Row],[H Odds &lt;]]="",BC567,IF(AND(Weekly[[#This Row],[H Odds &lt;]]&lt;&gt;"",Weekly[[#This Row],[RFC_P]]=TRUE,Weekly[[#This Row],[Actual]]=TRUE),BC567+Weekly[[#This Row],[H Odds &lt;]]-1,IF(AND(Weekly[[#This Row],[H Odds &lt;]]&lt;&gt;"",Weekly[[#This Row],[RFC_P]]=TRUE,Weekly[[#This Row],[Actual]]=FALSE),BC567-1,BC567)))</f>
        <v>55.759999999999991</v>
      </c>
      <c r="BD568" s="38">
        <f>IF(Weekly[[#This Row],[H Odds &lt;]]="",BD567,IF(AND(Weekly[[#This Row],[H Odds &lt;]]&lt;&gt;"",Weekly[[#This Row],[GBC_P]]=TRUE,Weekly[[#This Row],[Actual]]=TRUE),BD567+Weekly[[#This Row],[H Odds &lt;]]-1,IF(AND(Weekly[[#This Row],[H Odds &lt;]]&lt;&gt;"",Weekly[[#This Row],[GBC_P]]=TRUE,Weekly[[#This Row],[Actual]]=FALSE),BD567-1,BD567)))</f>
        <v>58.910000000000004</v>
      </c>
      <c r="BE568" s="38">
        <f>IF(Weekly[[#This Row],[H Odds &lt;]]="",BE567,IF(AND(Weekly[[#This Row],[H Odds &lt;]]&lt;&gt;"",Weekly[[#This Row],[HGBC_P]]=TRUE,Weekly[[#This Row],[Actual]]=TRUE),BE567+Weekly[[#This Row],[H Odds &lt;]]-1,IF(AND(Weekly[[#This Row],[H Odds &lt;]]&lt;&gt;"",Weekly[[#This Row],[HGBC_P]]=TRUE,Weekly[[#This Row],[Actual]]=FALSE),BE567-1,BE567)))</f>
        <v>58.059999999999995</v>
      </c>
      <c r="BF568" s="38">
        <f>IF(Weekly[[#This Row],[H Odds &lt;]]="",BF567,IF(AND(Weekly[[#This Row],[H Odds &lt;]]&lt;&gt;"",Weekly[[#This Row],[XGB_P]]=TRUE,Weekly[[#This Row],[Actual]]=TRUE),BF567+Weekly[[#This Row],[H Odds &lt;]]-1,IF(AND(Weekly[[#This Row],[H Odds &lt;]]&lt;&gt;"",Weekly[[#This Row],[XGB_P]]=TRUE,Weekly[[#This Row],[Actual]]=FALSE),BF567-1,BF567)))</f>
        <v>66.73</v>
      </c>
      <c r="BG568" s="38">
        <f>IF(Weekly[[#This Row],[H Odds &lt;]]="",BG567,IF(AND(Weekly[[#This Row],[H Odds &lt;]]&lt;&gt;"",Weekly[[#This Row],[QDA_P]]=TRUE,Weekly[[#This Row],[Actual]]=TRUE),BG567+Weekly[[#This Row],[H Odds &lt;]]-1,IF(AND(Weekly[[#This Row],[H Odds &lt;]]&lt;&gt;"",Weekly[[#This Row],[QDA_P]]=TRUE,Weekly[[#This Row],[Actual]]=FALSE),BG567-1,BG567)))</f>
        <v>54.22999999999999</v>
      </c>
      <c r="BH568" s="38">
        <f>IF(Weekly[[#This Row],[H Odds &lt;]]="",BH567,IF(AND(Weekly[[#This Row],[H Odds &lt;]]&lt;&gt;"",Weekly[[#This Row],[KNC_P]]=TRUE,Weekly[[#This Row],[Actual]]=TRUE),BH567+Weekly[[#This Row],[H Odds &lt;]]-1,IF(AND(Weekly[[#This Row],[H Odds &lt;]]&lt;&gt;"",Weekly[[#This Row],[KNC_P]]=TRUE,Weekly[[#This Row],[Actual]]=FALSE),BH567-1,BH567)))</f>
        <v>59.099999999999994</v>
      </c>
      <c r="BI568" s="38">
        <f>IF(Weekly[[#This Row],[H Odds &lt;]]="",BI567,IF(AND(Weekly[[#This Row],[H Odds &lt;]]&lt;&gt;"",Weekly[[#This Row],[TRUES]]&gt;0,Weekly[[#This Row],[Actual]]=TRUE),BI567+Weekly[[#This Row],[H Odds &lt;]]-1,IF(AND(Weekly[[#This Row],[H Odds &lt;]]&lt;&gt;"",Weekly[[#This Row],[TRUES]]=0),BI567,BI567-1)))</f>
        <v>82.39</v>
      </c>
      <c r="BJ568" s="38">
        <f>IF(Weekly[[#This Row],[H Odds &lt;]]="",BJ567,IF(AND(Weekly[[#This Row],[H Odds &lt;]]&lt;&gt;"",Weekly[[#This Row],[Actual]]=TRUE),BJ567+Weekly[[#This Row],[H Odds &lt;]]-1,IF(AND(Weekly[[#This Row],[H Odds &lt;]]&lt;&gt;"",Weekly[[#This Row],[Actual]]=FALSE),BJ567-1,BJ567)))</f>
        <v>84.29</v>
      </c>
      <c r="BK568" s="58">
        <f>IF(AND(Weekly[[#This Row],[TRUES]]&gt;4,Weekly[[#This Row],[Actual]]=TRUE),BK567+Weekly[[#This Row],[BF H Odds]]-1,IF(AND(Weekly[[#This Row],[FALSES]]&gt;4,Weekly[[#This Row],[Actual]]=FALSE),BK567+Weekly[[#This Row],[BF V Odds]]-1,IF(AND(Weekly[[#This Row],[TRUES]]&gt;4,Weekly[[#This Row],[Actual]]=FALSE),BK567-1,IF(AND(Weekly[[#This Row],[FALSES]]&gt;4,Weekly[[#This Row],[Actual]]=TRUE),BK567-1,BK567))))</f>
        <v>0.25000000000002998</v>
      </c>
      <c r="BL568" s="58">
        <f>IF(AND(Weekly[[#This Row],[TRUES]]&gt;5,Weekly[[#This Row],[Actual]]=TRUE),BL567+Weekly[[#This Row],[BF H Odds]]-1,IF(AND(Weekly[[#This Row],[FALSES]]&gt;5,Weekly[[#This Row],[Actual]]=FALSE),BL567+Weekly[[#This Row],[BF V Odds]]-1,IF(AND(Weekly[[#This Row],[TRUES]]&gt;5,Weekly[[#This Row],[Actual]]=FALSE),BL567-1,IF(AND(Weekly[[#This Row],[FALSES]]&gt;5,Weekly[[#This Row],[Actual]]=TRUE),BL567-1,BL567))))</f>
        <v>7.0800000000000196</v>
      </c>
      <c r="BM568" s="58">
        <f>IF(AND(Weekly[[#This Row],[TRUES]]&gt;6,Weekly[[#This Row],[Actual]]=TRUE),BM567+Weekly[[#This Row],[BF H Odds]]-1,IF(AND(Weekly[[#This Row],[FALSES]]&gt;6,Weekly[[#This Row],[Actual]]=FALSE),BM567+Weekly[[#This Row],[BF V Odds]]-1,IF(AND(Weekly[[#This Row],[TRUES]]&gt;6,Weekly[[#This Row],[Actual]]=FALSE),BM567-1,IF(AND(Weekly[[#This Row],[FALSES]]&gt;6,Weekly[[#This Row],[Actual]]=TRUE),BM567-1,BM567))))</f>
        <v>42.050000000000011</v>
      </c>
    </row>
    <row r="569" spans="1:65" x14ac:dyDescent="0.25">
      <c r="A569" s="34"/>
      <c r="B569" s="10">
        <v>44314</v>
      </c>
      <c r="C569" s="17" t="s">
        <v>21</v>
      </c>
      <c r="D569" s="15" t="s">
        <v>32</v>
      </c>
      <c r="E569" t="b">
        <v>1</v>
      </c>
      <c r="F569" t="b">
        <v>1</v>
      </c>
      <c r="G569" t="b">
        <v>1</v>
      </c>
      <c r="H569" t="b">
        <v>1</v>
      </c>
      <c r="I569" t="b">
        <v>1</v>
      </c>
      <c r="J569" t="b">
        <v>1</v>
      </c>
      <c r="K569" t="b">
        <v>1</v>
      </c>
      <c r="L569" t="b">
        <v>1</v>
      </c>
      <c r="O569" t="str">
        <f>IF(Weekly[[#This Row],[H/V]]="H",Weekly[[#This Row],[BF H Odds]],IF(Weekly[[#This Row],[H/V]]="V",Weekly[[#This Row],[BF V Odds]],""))</f>
        <v/>
      </c>
      <c r="P569" t="b">
        <v>1</v>
      </c>
      <c r="R569" s="35">
        <f>IFERROR(IF(Weekly[[#This Row],[Won Bet?]]="yes",R568+(Weekly[[#This Row],[BF Odds]]*Weekly[[#This Row],[BF Stake]])-Weekly[[#This Row],[BF Stake]],R568-Weekly[[#This Row],[BF Stake]]),R568)</f>
        <v>1327.6005000000002</v>
      </c>
      <c r="S569" s="35">
        <f>IFERROR(IF(Weekly[[#This Row],[Won Bet?]]="yes",S568+(((Weekly[[#This Row],[BF Odds]]*Weekly[[#This Row],[BF Stake]])-Weekly[[#This Row],[BF Stake]])*0.95),S568-Weekly[[#This Row],[BF Stake]]),S568)</f>
        <v>1234.0085900000006</v>
      </c>
      <c r="T569">
        <v>1.87</v>
      </c>
      <c r="U569">
        <v>2.12</v>
      </c>
      <c r="V569" s="24">
        <f>IF(Weekly[[#This Row],[Actual]]="","",IF(AND(Weekly[[#This Row],[SVC_P]]=Weekly[[#This Row],[Actual]],Weekly[[#This Row],[SVC_P]]=TRUE),V568+Weekly[[#This Row],[BF H Odds]]-1,IF(AND(Weekly[[#This Row],[SVC_P]]=Weekly[[#This Row],[Actual]],Weekly[[#This Row],[SVC_P]]=FALSE),V568+Weekly[[#This Row],[BF V Odds]]-1,V568-1)))</f>
        <v>54.860000000000056</v>
      </c>
      <c r="W569" s="24">
        <f>IF(Weekly[[#This Row],[Actual]]="","",IF(AND(Weekly[[#This Row],[SVC_P]]=FALSE,Weekly[[#This Row],[Actual]]=TRUE),W568+Weekly[[#This Row],[BF H Odds]]-1,IF(AND(Weekly[[#This Row],[SVC_P]]=TRUE,Weekly[[#This Row],[Actual]]=FALSE,),W568+Weekly[[#This Row],[BF V Odds]]-1,W568-1)))</f>
        <v>-477.84000000000003</v>
      </c>
      <c r="X569" s="24">
        <f>IF(Weekly[[#This Row],[Actual]]="","",IF(AND(Weekly[[#This Row],[ADBC_P]]=Weekly[[#This Row],[Actual]],Weekly[[#This Row],[ADBC_P]]=TRUE),X568+Weekly[[#This Row],[BF H Odds]]-1,IF(AND(Weekly[[#This Row],[ADBC_P]]=Weekly[[#This Row],[Actual]],Weekly[[#This Row],[ADBC_P]]=FALSE),X568+Weekly[[#This Row],[BF V Odds]]-1,X568-1)))</f>
        <v>9.1400000000000183</v>
      </c>
      <c r="Y569" s="24">
        <f>IF(Weekly[[#This Row],[Actual]]="","",IF(AND(Weekly[[#This Row],[ADBC_P]]=FALSE,Weekly[[#This Row],[Actual]]=TRUE),Y568+Weekly[[#This Row],[BF H Odds]]-1,IF(AND(Weekly[[#This Row],[ADBC_P]]=TRUE,Weekly[[#This Row],[Actual]]=FALSE),Y568+Weekly[[#This Row],[BF V Odds]]-1,Y568-1)))</f>
        <v>74.459999999999994</v>
      </c>
      <c r="Z569" s="24">
        <f>IF(Weekly[[#This Row],[Actual]]="","",IF(AND(Weekly[[#This Row],[RFC_P]]=Weekly[[#This Row],[Actual]],Weekly[[#This Row],[RFC_P]]=TRUE),Z568+Weekly[[#This Row],[BF H Odds]]-1,IF(AND(Weekly[[#This Row],[RFC_P]]=Weekly[[#This Row],[Actual]],Weekly[[#This Row],[RFC_P]]=FALSE),Z568+Weekly[[#This Row],[BF V Odds]]-1,Z568-1)))</f>
        <v>28.090000000000007</v>
      </c>
      <c r="AA569" s="24">
        <f>IF(Weekly[[#This Row],[Actual]]="","",IF(AND(Weekly[[#This Row],[RFC_P]]=FALSE,Weekly[[#This Row],[Actual]]=TRUE),AA568+Weekly[[#This Row],[BF H Odds]]-1,IF(AND(Weekly[[#This Row],[RFC_P]]=TRUE,Weekly[[#This Row],[Actual]]=FALSE),AA568+Weekly[[#This Row],[BF V Odds]]-1,AA568-1)))</f>
        <v>55.50999999999997</v>
      </c>
      <c r="AB569" s="24">
        <f>IF(Weekly[[#This Row],[Actual]]="","",IF(AND(Weekly[[#This Row],[GBC_P]]=Weekly[[#This Row],[Actual]],Weekly[[#This Row],[GBC_P]]=TRUE),AB568+Weekly[[#This Row],[BF H Odds]]-1,IF(AND(Weekly[[#This Row],[GBC_P]]=Weekly[[#This Row],[Actual]],Weekly[[#This Row],[GBC_P]]=FALSE),AB568+Weekly[[#This Row],[BF V Odds]]-1,AB568-1)))</f>
        <v>13.340000000000007</v>
      </c>
      <c r="AC569" s="24">
        <f>IF(Weekly[[#This Row],[Actual]]="","",IF(AND(Weekly[[#This Row],[GBC_P]]=FALSE,Weekly[[#This Row],[Actual]]=TRUE),AC568+Weekly[[#This Row],[BF H Odds]]-1,IF(AND(Weekly[[#This Row],[GBC_P]]=TRUE,Weekly[[#This Row],[Actual]]=FALSE),AC568+Weekly[[#This Row],[BF V Odds]]-1,AC568-1)))</f>
        <v>70.259999999999962</v>
      </c>
      <c r="AD569" s="24">
        <f>IF(Weekly[[#This Row],[Actual]]="","",IF(AND(Weekly[[#This Row],[HGBC_P]]=Weekly[[#This Row],[Actual]],Weekly[[#This Row],[HGBC_P]]=TRUE),AD568+Weekly[[#This Row],[BF H Odds]]-1,IF(AND(Weekly[[#This Row],[HGBC_P]]=Weekly[[#This Row],[Actual]],Weekly[[#This Row],[HGBC_P]]=FALSE),AD568+Weekly[[#This Row],[BF V Odds]]-1,AD568-1)))</f>
        <v>3.9500000000000233</v>
      </c>
      <c r="AE569" s="24">
        <f>IF(Weekly[[#This Row],[Actual]]="","",IF(AND(Weekly[[#This Row],[HGBC_P]]=FALSE,Weekly[[#This Row],[Actual]]=TRUE),AE568+Weekly[[#This Row],[BF H Odds]]-1,IF(AND(Weekly[[#This Row],[HGBC_P]]=TRUE,Weekly[[#This Row],[Actual]]=FALSE),AE568+Weekly[[#This Row],[BF V Odds]]-1,AE568-1)))</f>
        <v>79.649999999999991</v>
      </c>
      <c r="AF569" s="24">
        <f>IF(Weekly[[#This Row],[Actual]]="","",IF(AND(Weekly[[#This Row],[XGB_P]]=Weekly[[#This Row],[Actual]],Weekly[[#This Row],[XGB_P]]=TRUE),AF568+Weekly[[#This Row],[BF H Odds]]-1,IF(AND(Weekly[[#This Row],[XGB_P]]=Weekly[[#This Row],[Actual]],Weekly[[#This Row],[XGB_P]]=FALSE),AF568+Weekly[[#This Row],[BF V Odds]]-1,AF568-1)))</f>
        <v>35.430000000000021</v>
      </c>
      <c r="AG569" s="24">
        <f>IF(Weekly[[#This Row],[Actual]]="","",IF(AND(Weekly[[#This Row],[XGB_P]]=FALSE,Weekly[[#This Row],[Actual]]=TRUE),AG568+Weekly[[#This Row],[BF H Odds]]-1,IF(AND(Weekly[[#This Row],[XGB_P]]=TRUE,Weekly[[#This Row],[Actual]]=FALSE),AG568+Weekly[[#This Row],[BF V Odds]]-1,AG568-1)))</f>
        <v>48.169999999999995</v>
      </c>
      <c r="AH569" s="24">
        <f>IF(Weekly[[#This Row],[Actual]]="","",IF(AND(Weekly[[#This Row],[QDA_P]]=Weekly[[#This Row],[Actual]],Weekly[[#This Row],[QDA_P]]=TRUE),AH568+Weekly[[#This Row],[BF H Odds]]-1,IF(AND(Weekly[[#This Row],[QDA_P]]=Weekly[[#This Row],[Actual]],Weekly[[#This Row],[QDA_P]]=FALSE),AH568+Weekly[[#This Row],[BF V Odds]]-1,AH568-1)))</f>
        <v>-7.0999999999999863</v>
      </c>
      <c r="AI569" s="24">
        <f>IF(Weekly[[#This Row],[Actual]]="","",IF(AND(Weekly[[#This Row],[QDA_P]]=FALSE,Weekly[[#This Row],[Actual]]=TRUE),AI568+Weekly[[#This Row],[BF H Odds]]-1,IF(AND(Weekly[[#This Row],[QDA_P]]=TRUE,Weekly[[#This Row],[Actual]]=FALSE),AI568+Weekly[[#This Row],[BF V Odds]]-1,AI568-1)))</f>
        <v>90.699999999999989</v>
      </c>
      <c r="AJ569" s="24">
        <f>IF(Weekly[[#This Row],[Actual]]="","",IF(AND(Weekly[[#This Row],[KNC_P]]=FALSE,Weekly[[#This Row],[Actual]]=TRUE),AJ568+Weekly[[#This Row],[BF H Odds]]-1,IF(AND(Weekly[[#This Row],[KNC_P]]=TRUE,Weekly[[#This Row],[Actual]]=FALSE),AJ568+Weekly[[#This Row],[BF V Odds]]-1,AJ568-1)))</f>
        <v>61.999999999999986</v>
      </c>
      <c r="AK569" s="24">
        <f>IF(Weekly[[#This Row],[Actual]]="","",IF(AND(Weekly[[#This Row],[KNC_P]]=FALSE,Weekly[[#This Row],[Actual]]=TRUE),AK568+Weekly[[#This Row],[BF H Odds]]-1,IF(AND(Weekly[[#This Row],[KNC_P]]=TRUE,Weekly[[#This Row],[Actual]]=FALSE),AK568+Weekly[[#This Row],[BF V Odds]]-1,AK568-1)))</f>
        <v>60.899999999999977</v>
      </c>
      <c r="AL569" s="30">
        <f>IF(Weekly[[#This Row],[Actual]]="","",COUNTIF(Weekly[[#This Row],[SVC_P]:[QDA_P]],TRUE))</f>
        <v>7</v>
      </c>
      <c r="AM569" s="30">
        <f>IF(Weekly[[#This Row],[Actual]]="","",COUNTIF(Weekly[[#This Row],[SVC_P]:[QDA_P]],FALSE))</f>
        <v>0</v>
      </c>
      <c r="AN569" s="36" t="str">
        <f>IF(AND(Weekly[[#This Row],[BF V Odds]]&gt;$BO$6,Weekly[[#This Row],[BF V Odds]] &lt; $BO$7),Weekly[[#This Row],[BF V Odds]],"")</f>
        <v/>
      </c>
      <c r="AO569" s="36" t="str">
        <f>IF(AND(Weekly[[#This Row],[BF H Odds]]&gt;$BO$6, Weekly[[#This Row],[BF H Odds]] &lt; $BO$7),Weekly[[#This Row],[BF H Odds]],"")</f>
        <v/>
      </c>
      <c r="AP569" s="37">
        <f>IF(AND(Weekly[[#This Row],[V Odds &lt;]]="",Weekly[[#This Row],[H Odds &lt;]]=""),AP568,IF(AND(Weekly[[#This Row],[H Odds &lt;]]&lt;&gt;"",Weekly[[#This Row],[SVC_P]]=TRUE,Weekly[[#This Row],[Actual]]=TRUE),AP568+Weekly[[#This Row],[H Odds &lt;]]-1,IF(AND(Weekly[[#This Row],[V Odds &lt;]]&lt;&gt;"",Weekly[[#This Row],[SVC_P]]=FALSE,Weekly[[#This Row],[Actual]]=FALSE),AP568+Weekly[[#This Row],[V Odds &lt;]]-1,IF(AND(Weekly[[#This Row],[V Odds &lt;]]&lt;&gt;"",Weekly[[#This Row],[SVC_P]]=FALSE,Weekly[[#This Row],[Actual]]=TRUE),AP568-1,IF(AND(Weekly[[#This Row],[H Odds &lt;]]&lt;&gt;"",Weekly[[#This Row],[SVC_P]]=TRUE,Weekly[[#This Row],[Actual]]=FALSE),AP568-1,AP568)))))</f>
        <v>85.430000000000021</v>
      </c>
      <c r="AQ569" s="37">
        <f>IF(AND(Weekly[[#This Row],[V Odds &lt;]]="",Weekly[[#This Row],[H Odds &lt;]]=""),AQ568,IF(AND(Weekly[[#This Row],[H Odds &lt;]]&lt;&gt;"",Weekly[[#This Row],[ADBC_P]]=TRUE,Weekly[[#This Row],[Actual]]=TRUE),AQ568+Weekly[[#This Row],[H Odds &lt;]]-1,IF(AND(Weekly[[#This Row],[V Odds &lt;]]&lt;&gt;"",Weekly[[#This Row],[ADBC_P]]=FALSE,Weekly[[#This Row],[Actual]]=FALSE),AQ568+Weekly[[#This Row],[V Odds &lt;]]-1,IF(AND(Weekly[[#This Row],[V Odds &lt;]]&lt;&gt;"",Weekly[[#This Row],[ADBC_P]]=FALSE,Weekly[[#This Row],[Actual]]=TRUE),AQ568-1,IF(AND(Weekly[[#This Row],[H Odds &lt;]]&lt;&gt;"",Weekly[[#This Row],[ADBC_P]]=TRUE,Weekly[[#This Row],[Actual]]=FALSE),AQ568-1,AQ568)))))</f>
        <v>53.08</v>
      </c>
      <c r="AR569" s="37">
        <f>IF(AND(Weekly[[#This Row],[V Odds &lt;]]="",Weekly[[#This Row],[H Odds &lt;]]=""),AR568,IF(AND(Weekly[[#This Row],[H Odds &lt;]]&lt;&gt;"",Weekly[[#This Row],[RFC_P]]=TRUE,Weekly[[#This Row],[Actual]]=TRUE),AR568+Weekly[[#This Row],[H Odds &lt;]]-1,IF(AND(Weekly[[#This Row],[V Odds &lt;]]&lt;&gt;"",Weekly[[#This Row],[RFC_P]]=FALSE,Weekly[[#This Row],[Actual]]=FALSE),AR568+Weekly[[#This Row],[V Odds &lt;]]-1,IF(AND(Weekly[[#This Row],[V Odds &lt;]]&lt;&gt;"",Weekly[[#This Row],[RFC_P]]=FALSE,Weekly[[#This Row],[Actual]]=TRUE),AR568-1,IF(AND(Weekly[[#This Row],[H Odds &lt;]]&lt;&gt;"",Weekly[[#This Row],[RFC_P]]=TRUE,Weekly[[#This Row],[Actual]]=FALSE),AR568-1,AR568)))))</f>
        <v>73.089999999999989</v>
      </c>
      <c r="AS569" s="37">
        <f>IF(AND(Weekly[[#This Row],[V Odds &lt;]]="",Weekly[[#This Row],[H Odds &lt;]]=""),AS568,IF(AND(Weekly[[#This Row],[H Odds &lt;]]&lt;&gt;"",Weekly[[#This Row],[GBC_P]]=TRUE,Weekly[[#This Row],[Actual]]=TRUE),AS568+Weekly[[#This Row],[H Odds &lt;]]-1,IF(AND(Weekly[[#This Row],[V Odds &lt;]]&lt;&gt;"",Weekly[[#This Row],[GBC_P]]=FALSE,Weekly[[#This Row],[Actual]]=FALSE),AS568+Weekly[[#This Row],[V Odds &lt;]]-1,IF(AND(Weekly[[#This Row],[V Odds &lt;]]&lt;&gt;"",Weekly[[#This Row],[GBC_P]]=FALSE,Weekly[[#This Row],[Actual]]=TRUE),AS568-1,IF(AND(Weekly[[#This Row],[H Odds &lt;]]&lt;&gt;"",Weekly[[#This Row],[GBC_P]]=TRUE,Weekly[[#This Row],[Actual]]=FALSE),AS568-1,AS568)))))</f>
        <v>69.38</v>
      </c>
      <c r="AT569" s="37">
        <f>IF(AND(Weekly[[#This Row],[V Odds &lt;]]="",Weekly[[#This Row],[H Odds &lt;]]=""),AT568,IF(AND(Weekly[[#This Row],[H Odds &lt;]]&lt;&gt;"",Weekly[[#This Row],[HGBC_P]]=TRUE,Weekly[[#This Row],[Actual]]=TRUE),AT568+Weekly[[#This Row],[H Odds &lt;]]-1,IF(AND(Weekly[[#This Row],[V Odds &lt;]]&lt;&gt;"",Weekly[[#This Row],[HGBC_P]]=FALSE,Weekly[[#This Row],[Actual]]=FALSE),AT568+Weekly[[#This Row],[V Odds &lt;]]-1,IF(AND(Weekly[[#This Row],[V Odds &lt;]]&lt;&gt;"",Weekly[[#This Row],[HGBC_P]]=FALSE,Weekly[[#This Row],[Actual]]=TRUE),AT568-1,IF(AND(Weekly[[#This Row],[H Odds &lt;]]&lt;&gt;"",Weekly[[#This Row],[HGBC_P]]=TRUE,Weekly[[#This Row],[Actual]]=FALSE),AT568-1,AT568)))))</f>
        <v>53.76</v>
      </c>
      <c r="AU569" s="37">
        <f>IF(AND(Weekly[[#This Row],[V Odds &lt;]]="",Weekly[[#This Row],[H Odds &lt;]]=""),AU568,IF(AND(Weekly[[#This Row],[H Odds &lt;]]&lt;&gt;"",Weekly[[#This Row],[XGB_P]]=TRUE,Weekly[[#This Row],[Actual]]=TRUE),AU568+Weekly[[#This Row],[H Odds &lt;]]-1,IF(AND(Weekly[[#This Row],[V Odds &lt;]]&lt;&gt;"",Weekly[[#This Row],[XGB_P]]=FALSE,Weekly[[#This Row],[Actual]]=FALSE),AU568+Weekly[[#This Row],[V Odds &lt;]]-1,IF(AND(Weekly[[#This Row],[V Odds &lt;]]&lt;&gt;"",Weekly[[#This Row],[XGB_P]]=FALSE,Weekly[[#This Row],[Actual]]=TRUE),AU568-1,IF(AND(Weekly[[#This Row],[H Odds &lt;]]&lt;&gt;"",Weekly[[#This Row],[XGB_P]]=TRUE,Weekly[[#This Row],[Actual]]=FALSE),AU568-1,AU568)))))</f>
        <v>75.210000000000008</v>
      </c>
      <c r="AV569" s="37">
        <f>IF(AND(Weekly[[#This Row],[V Odds &lt;]]="",Weekly[[#This Row],[H Odds &lt;]]=""),AV568,IF(AND(Weekly[[#This Row],[H Odds &lt;]]&lt;&gt;"",Weekly[[#This Row],[QDA_P]]=TRUE,Weekly[[#This Row],[Actual]]=TRUE),AV568+Weekly[[#This Row],[H Odds &lt;]]-1,IF(AND(Weekly[[#This Row],[V Odds &lt;]]&lt;&gt;"",Weekly[[#This Row],[QDA_P]]=FALSE,Weekly[[#This Row],[Actual]]=FALSE),AV568+Weekly[[#This Row],[V Odds &lt;]]-1,IF(AND(Weekly[[#This Row],[V Odds &lt;]]&lt;&gt;"",Weekly[[#This Row],[QDA_P]]=FALSE,Weekly[[#This Row],[Actual]]=TRUE),AV568-1,IF(AND(Weekly[[#This Row],[H Odds &lt;]]&lt;&gt;"",Weekly[[#This Row],[QDA_P]]=TRUE,Weekly[[#This Row],[Actual]]=FALSE),AV568-1,AV568)))))</f>
        <v>64.099999999999994</v>
      </c>
      <c r="AW569" s="37">
        <f>IF(AND(Weekly[[#This Row],[H Odds &lt;]]="",Weekly[[#This Row],[V Odds &lt;]]=""),AW568,IF(AND(Weekly[[#This Row],[KNC_P]]=Weekly[[#This Row],[Actual]],Weekly[[#This Row],[KNC_P]]=TRUE),AW568+Weekly[[#This Row],[BF H Odds]]-1,IF(AND(Weekly[[#This Row],[KNC_P]]=Weekly[[#This Row],[Actual]],Weekly[[#This Row],[KNC_P]]=FALSE),AW568+Weekly[[#This Row],[BF V Odds]]-1,AW568-1)))</f>
        <v>58.250000000000014</v>
      </c>
      <c r="AX569" s="37">
        <f>IF(AND(Weekly[[#This Row],[V Odds &lt;]]="",Weekly[[#This Row],[H Odds &lt;]]=""),AX568,IF(AND(Weekly[[#This Row],[V Odds &lt;]]&lt;&gt;"",Weekly[[#This Row],[FALSES]]&gt;0,Weekly[[#This Row],[Actual]]=FALSE),AX568+Weekly[[#This Row],[V Odds &lt;]]-1,IF(AND(Weekly[[#This Row],[H Odds &lt;]]&lt;&gt;"",Weekly[[#This Row],[TRUES]]&gt;0,Weekly[[#This Row],[Actual]]=TRUE),AX568+Weekly[[#This Row],[H Odds &lt;]]-1,IF(AND(Weekly[[#This Row],[V Odds &lt;]]&lt;&gt;"",Weekly[[#This Row],[FALSES]]=0),AX568,IF(AND(Weekly[[#This Row],[H Odds &lt;]]&lt;&gt;"",Weekly[[#This Row],[TRUES]]=0),AX568,AX568-1)))))</f>
        <v>114.09999999999997</v>
      </c>
      <c r="AY569" s="37">
        <f>IF(AND(Weekly[[#This Row],[V Odds &lt;]]="",Weekly[[#This Row],[H Odds &lt;]]=""),AY568,IF(AND(Weekly[[#This Row],[V Odds &lt;]]&lt;&gt;"",Weekly[[#This Row],[FALSES]]&gt;0,Weekly[[#This Row],[Actual]]=FALSE),AY568+((Weekly[[#This Row],[V Odds &lt;]]-1)*0.92),IF(AND(Weekly[[#This Row],[H Odds &lt;]]&lt;&gt;"",Weekly[[#This Row],[TRUES]]&gt;0,Weekly[[#This Row],[Actual]]=TRUE),AY568+((Weekly[[#This Row],[H Odds &lt;]]-1)*0.92),IF(AND(Weekly[[#This Row],[V Odds &lt;]]&lt;&gt;"",Weekly[[#This Row],[FALSES]]=0),AY568,IF(AND(Weekly[[#This Row],[H Odds &lt;]]&lt;&gt;"",Weekly[[#This Row],[TRUES]]=0),AY568,AY568-1)))))</f>
        <v>101.37200000000001</v>
      </c>
      <c r="AZ569" s="37">
        <f>IF(AND(Weekly[[#This Row],[V Odds &lt;]]="",Weekly[[#This Row],[H Odds &lt;]]=""),AZ568,IF(AND(Weekly[[#This Row],[V Odds &lt;]]&lt;&gt;"",Weekly[[#This Row],[Actual]]=FALSE),AZ568+Weekly[[#This Row],[V Odds &lt;]]-1,IF(AND(Weekly[[#This Row],[H Odds &lt;]]&lt;&gt;"",Weekly[[#This Row],[Actual]]=TRUE),AZ568+Weekly[[#This Row],[H Odds &lt;]]-1,AZ568-1)))</f>
        <v>103.56999999999998</v>
      </c>
      <c r="BA569" s="38">
        <f>IF(Weekly[[#This Row],[H Odds &lt;]]="",BA568,IF(AND(Weekly[[#This Row],[H Odds &lt;]]&lt;&gt;"",Weekly[[#This Row],[SVC_P]]=TRUE,Weekly[[#This Row],[Actual]]=TRUE),BA568+Weekly[[#This Row],[H Odds &lt;]]-1,IF(AND(Weekly[[#This Row],[H Odds &lt;]]&lt;&gt;"",Weekly[[#This Row],[SVC_P]]=TRUE,Weekly[[#This Row],[Actual]]=FALSE),BA568-1,BA568)))</f>
        <v>84.39</v>
      </c>
      <c r="BB569" s="38">
        <f>IF(Weekly[[#This Row],[H Odds &lt;]]="",BB568,IF(AND(Weekly[[#This Row],[H Odds &lt;]]&lt;&gt;"",Weekly[[#This Row],[ADBC_P]]=TRUE,Weekly[[#This Row],[Actual]]=TRUE),BB568+Weekly[[#This Row],[H Odds &lt;]]-1,IF(AND(Weekly[[#This Row],[H Odds &lt;]]&lt;&gt;"",Weekly[[#This Row],[ADBC_P]]=TRUE,Weekly[[#This Row],[Actual]]=FALSE),BB568-1,BB568)))</f>
        <v>54.16</v>
      </c>
      <c r="BC569" s="38">
        <f>IF(Weekly[[#This Row],[H Odds &lt;]]="",BC568,IF(AND(Weekly[[#This Row],[H Odds &lt;]]&lt;&gt;"",Weekly[[#This Row],[RFC_P]]=TRUE,Weekly[[#This Row],[Actual]]=TRUE),BC568+Weekly[[#This Row],[H Odds &lt;]]-1,IF(AND(Weekly[[#This Row],[H Odds &lt;]]&lt;&gt;"",Weekly[[#This Row],[RFC_P]]=TRUE,Weekly[[#This Row],[Actual]]=FALSE),BC568-1,BC568)))</f>
        <v>55.759999999999991</v>
      </c>
      <c r="BD569" s="38">
        <f>IF(Weekly[[#This Row],[H Odds &lt;]]="",BD568,IF(AND(Weekly[[#This Row],[H Odds &lt;]]&lt;&gt;"",Weekly[[#This Row],[GBC_P]]=TRUE,Weekly[[#This Row],[Actual]]=TRUE),BD568+Weekly[[#This Row],[H Odds &lt;]]-1,IF(AND(Weekly[[#This Row],[H Odds &lt;]]&lt;&gt;"",Weekly[[#This Row],[GBC_P]]=TRUE,Weekly[[#This Row],[Actual]]=FALSE),BD568-1,BD568)))</f>
        <v>58.910000000000004</v>
      </c>
      <c r="BE569" s="38">
        <f>IF(Weekly[[#This Row],[H Odds &lt;]]="",BE568,IF(AND(Weekly[[#This Row],[H Odds &lt;]]&lt;&gt;"",Weekly[[#This Row],[HGBC_P]]=TRUE,Weekly[[#This Row],[Actual]]=TRUE),BE568+Weekly[[#This Row],[H Odds &lt;]]-1,IF(AND(Weekly[[#This Row],[H Odds &lt;]]&lt;&gt;"",Weekly[[#This Row],[HGBC_P]]=TRUE,Weekly[[#This Row],[Actual]]=FALSE),BE568-1,BE568)))</f>
        <v>58.059999999999995</v>
      </c>
      <c r="BF569" s="38">
        <f>IF(Weekly[[#This Row],[H Odds &lt;]]="",BF568,IF(AND(Weekly[[#This Row],[H Odds &lt;]]&lt;&gt;"",Weekly[[#This Row],[XGB_P]]=TRUE,Weekly[[#This Row],[Actual]]=TRUE),BF568+Weekly[[#This Row],[H Odds &lt;]]-1,IF(AND(Weekly[[#This Row],[H Odds &lt;]]&lt;&gt;"",Weekly[[#This Row],[XGB_P]]=TRUE,Weekly[[#This Row],[Actual]]=FALSE),BF568-1,BF568)))</f>
        <v>66.73</v>
      </c>
      <c r="BG569" s="38">
        <f>IF(Weekly[[#This Row],[H Odds &lt;]]="",BG568,IF(AND(Weekly[[#This Row],[H Odds &lt;]]&lt;&gt;"",Weekly[[#This Row],[QDA_P]]=TRUE,Weekly[[#This Row],[Actual]]=TRUE),BG568+Weekly[[#This Row],[H Odds &lt;]]-1,IF(AND(Weekly[[#This Row],[H Odds &lt;]]&lt;&gt;"",Weekly[[#This Row],[QDA_P]]=TRUE,Weekly[[#This Row],[Actual]]=FALSE),BG568-1,BG568)))</f>
        <v>54.22999999999999</v>
      </c>
      <c r="BH569" s="38">
        <f>IF(Weekly[[#This Row],[H Odds &lt;]]="",BH568,IF(AND(Weekly[[#This Row],[H Odds &lt;]]&lt;&gt;"",Weekly[[#This Row],[KNC_P]]=TRUE,Weekly[[#This Row],[Actual]]=TRUE),BH568+Weekly[[#This Row],[H Odds &lt;]]-1,IF(AND(Weekly[[#This Row],[H Odds &lt;]]&lt;&gt;"",Weekly[[#This Row],[KNC_P]]=TRUE,Weekly[[#This Row],[Actual]]=FALSE),BH568-1,BH568)))</f>
        <v>59.099999999999994</v>
      </c>
      <c r="BI569" s="38">
        <f>IF(Weekly[[#This Row],[H Odds &lt;]]="",BI568,IF(AND(Weekly[[#This Row],[H Odds &lt;]]&lt;&gt;"",Weekly[[#This Row],[TRUES]]&gt;0,Weekly[[#This Row],[Actual]]=TRUE),BI568+Weekly[[#This Row],[H Odds &lt;]]-1,IF(AND(Weekly[[#This Row],[H Odds &lt;]]&lt;&gt;"",Weekly[[#This Row],[TRUES]]=0),BI568,BI568-1)))</f>
        <v>82.39</v>
      </c>
      <c r="BJ569" s="38">
        <f>IF(Weekly[[#This Row],[H Odds &lt;]]="",BJ568,IF(AND(Weekly[[#This Row],[H Odds &lt;]]&lt;&gt;"",Weekly[[#This Row],[Actual]]=TRUE),BJ568+Weekly[[#This Row],[H Odds &lt;]]-1,IF(AND(Weekly[[#This Row],[H Odds &lt;]]&lt;&gt;"",Weekly[[#This Row],[Actual]]=FALSE),BJ568-1,BJ568)))</f>
        <v>84.29</v>
      </c>
      <c r="BK569" s="58">
        <f>IF(AND(Weekly[[#This Row],[TRUES]]&gt;4,Weekly[[#This Row],[Actual]]=TRUE),BK568+Weekly[[#This Row],[BF H Odds]]-1,IF(AND(Weekly[[#This Row],[FALSES]]&gt;4,Weekly[[#This Row],[Actual]]=FALSE),BK568+Weekly[[#This Row],[BF V Odds]]-1,IF(AND(Weekly[[#This Row],[TRUES]]&gt;4,Weekly[[#This Row],[Actual]]=FALSE),BK568-1,IF(AND(Weekly[[#This Row],[FALSES]]&gt;4,Weekly[[#This Row],[Actual]]=TRUE),BK568-1,BK568))))</f>
        <v>1.3700000000000303</v>
      </c>
      <c r="BL569" s="58">
        <f>IF(AND(Weekly[[#This Row],[TRUES]]&gt;5,Weekly[[#This Row],[Actual]]=TRUE),BL568+Weekly[[#This Row],[BF H Odds]]-1,IF(AND(Weekly[[#This Row],[FALSES]]&gt;5,Weekly[[#This Row],[Actual]]=FALSE),BL568+Weekly[[#This Row],[BF V Odds]]-1,IF(AND(Weekly[[#This Row],[TRUES]]&gt;5,Weekly[[#This Row],[Actual]]=FALSE),BL568-1,IF(AND(Weekly[[#This Row],[FALSES]]&gt;5,Weekly[[#This Row],[Actual]]=TRUE),BL568-1,BL568))))</f>
        <v>8.2000000000000206</v>
      </c>
      <c r="BM569" s="58">
        <f>IF(AND(Weekly[[#This Row],[TRUES]]&gt;6,Weekly[[#This Row],[Actual]]=TRUE),BM568+Weekly[[#This Row],[BF H Odds]]-1,IF(AND(Weekly[[#This Row],[FALSES]]&gt;6,Weekly[[#This Row],[Actual]]=FALSE),BM568+Weekly[[#This Row],[BF V Odds]]-1,IF(AND(Weekly[[#This Row],[TRUES]]&gt;6,Weekly[[#This Row],[Actual]]=FALSE),BM568-1,IF(AND(Weekly[[#This Row],[FALSES]]&gt;6,Weekly[[#This Row],[Actual]]=TRUE),BM568-1,BM568))))</f>
        <v>43.170000000000009</v>
      </c>
    </row>
    <row r="570" spans="1:65" x14ac:dyDescent="0.25">
      <c r="A570" s="34"/>
      <c r="B570" s="10">
        <v>44314</v>
      </c>
      <c r="C570" s="17" t="s">
        <v>36</v>
      </c>
      <c r="D570" s="15" t="s">
        <v>37</v>
      </c>
      <c r="E570" t="b">
        <v>1</v>
      </c>
      <c r="F570" t="b">
        <v>1</v>
      </c>
      <c r="G570" t="b">
        <v>1</v>
      </c>
      <c r="H570" t="b">
        <v>1</v>
      </c>
      <c r="I570" t="b">
        <v>1</v>
      </c>
      <c r="J570" t="b">
        <v>1</v>
      </c>
      <c r="K570" t="b">
        <v>1</v>
      </c>
      <c r="L570" t="b">
        <v>1</v>
      </c>
      <c r="O570" t="str">
        <f>IF(Weekly[[#This Row],[H/V]]="H",Weekly[[#This Row],[BF H Odds]],IF(Weekly[[#This Row],[H/V]]="V",Weekly[[#This Row],[BF V Odds]],""))</f>
        <v/>
      </c>
      <c r="P570" t="b">
        <v>1</v>
      </c>
      <c r="R570" s="35">
        <f>IFERROR(IF(Weekly[[#This Row],[Won Bet?]]="yes",R569+(Weekly[[#This Row],[BF Odds]]*Weekly[[#This Row],[BF Stake]])-Weekly[[#This Row],[BF Stake]],R569-Weekly[[#This Row],[BF Stake]]),R569)</f>
        <v>1327.6005000000002</v>
      </c>
      <c r="S570" s="35">
        <f>IFERROR(IF(Weekly[[#This Row],[Won Bet?]]="yes",S569+(((Weekly[[#This Row],[BF Odds]]*Weekly[[#This Row],[BF Stake]])-Weekly[[#This Row],[BF Stake]])*0.95),S569-Weekly[[#This Row],[BF Stake]]),S569)</f>
        <v>1234.0085900000006</v>
      </c>
      <c r="T570">
        <v>2.84</v>
      </c>
      <c r="U570">
        <v>1.54</v>
      </c>
      <c r="V570" s="24">
        <f>IF(Weekly[[#This Row],[Actual]]="","",IF(AND(Weekly[[#This Row],[SVC_P]]=Weekly[[#This Row],[Actual]],Weekly[[#This Row],[SVC_P]]=TRUE),V569+Weekly[[#This Row],[BF H Odds]]-1,IF(AND(Weekly[[#This Row],[SVC_P]]=Weekly[[#This Row],[Actual]],Weekly[[#This Row],[SVC_P]]=FALSE),V569+Weekly[[#This Row],[BF V Odds]]-1,V569-1)))</f>
        <v>55.400000000000055</v>
      </c>
      <c r="W570" s="24">
        <f>IF(Weekly[[#This Row],[Actual]]="","",IF(AND(Weekly[[#This Row],[SVC_P]]=FALSE,Weekly[[#This Row],[Actual]]=TRUE),W569+Weekly[[#This Row],[BF H Odds]]-1,IF(AND(Weekly[[#This Row],[SVC_P]]=TRUE,Weekly[[#This Row],[Actual]]=FALSE,),W569+Weekly[[#This Row],[BF V Odds]]-1,W569-1)))</f>
        <v>-478.84000000000003</v>
      </c>
      <c r="X570" s="24">
        <f>IF(Weekly[[#This Row],[Actual]]="","",IF(AND(Weekly[[#This Row],[ADBC_P]]=Weekly[[#This Row],[Actual]],Weekly[[#This Row],[ADBC_P]]=TRUE),X569+Weekly[[#This Row],[BF H Odds]]-1,IF(AND(Weekly[[#This Row],[ADBC_P]]=Weekly[[#This Row],[Actual]],Weekly[[#This Row],[ADBC_P]]=FALSE),X569+Weekly[[#This Row],[BF V Odds]]-1,X569-1)))</f>
        <v>9.6800000000000175</v>
      </c>
      <c r="Y570" s="24">
        <f>IF(Weekly[[#This Row],[Actual]]="","",IF(AND(Weekly[[#This Row],[ADBC_P]]=FALSE,Weekly[[#This Row],[Actual]]=TRUE),Y569+Weekly[[#This Row],[BF H Odds]]-1,IF(AND(Weekly[[#This Row],[ADBC_P]]=TRUE,Weekly[[#This Row],[Actual]]=FALSE),Y569+Weekly[[#This Row],[BF V Odds]]-1,Y569-1)))</f>
        <v>73.459999999999994</v>
      </c>
      <c r="Z570" s="24">
        <f>IF(Weekly[[#This Row],[Actual]]="","",IF(AND(Weekly[[#This Row],[RFC_P]]=Weekly[[#This Row],[Actual]],Weekly[[#This Row],[RFC_P]]=TRUE),Z569+Weekly[[#This Row],[BF H Odds]]-1,IF(AND(Weekly[[#This Row],[RFC_P]]=Weekly[[#This Row],[Actual]],Weekly[[#This Row],[RFC_P]]=FALSE),Z569+Weekly[[#This Row],[BF V Odds]]-1,Z569-1)))</f>
        <v>28.630000000000006</v>
      </c>
      <c r="AA570" s="24">
        <f>IF(Weekly[[#This Row],[Actual]]="","",IF(AND(Weekly[[#This Row],[RFC_P]]=FALSE,Weekly[[#This Row],[Actual]]=TRUE),AA569+Weekly[[#This Row],[BF H Odds]]-1,IF(AND(Weekly[[#This Row],[RFC_P]]=TRUE,Weekly[[#This Row],[Actual]]=FALSE),AA569+Weekly[[#This Row],[BF V Odds]]-1,AA569-1)))</f>
        <v>54.50999999999997</v>
      </c>
      <c r="AB570" s="24">
        <f>IF(Weekly[[#This Row],[Actual]]="","",IF(AND(Weekly[[#This Row],[GBC_P]]=Weekly[[#This Row],[Actual]],Weekly[[#This Row],[GBC_P]]=TRUE),AB569+Weekly[[#This Row],[BF H Odds]]-1,IF(AND(Weekly[[#This Row],[GBC_P]]=Weekly[[#This Row],[Actual]],Weekly[[#This Row],[GBC_P]]=FALSE),AB569+Weekly[[#This Row],[BF V Odds]]-1,AB569-1)))</f>
        <v>13.880000000000006</v>
      </c>
      <c r="AC570" s="24">
        <f>IF(Weekly[[#This Row],[Actual]]="","",IF(AND(Weekly[[#This Row],[GBC_P]]=FALSE,Weekly[[#This Row],[Actual]]=TRUE),AC569+Weekly[[#This Row],[BF H Odds]]-1,IF(AND(Weekly[[#This Row],[GBC_P]]=TRUE,Weekly[[#This Row],[Actual]]=FALSE),AC569+Weekly[[#This Row],[BF V Odds]]-1,AC569-1)))</f>
        <v>69.259999999999962</v>
      </c>
      <c r="AD570" s="24">
        <f>IF(Weekly[[#This Row],[Actual]]="","",IF(AND(Weekly[[#This Row],[HGBC_P]]=Weekly[[#This Row],[Actual]],Weekly[[#This Row],[HGBC_P]]=TRUE),AD569+Weekly[[#This Row],[BF H Odds]]-1,IF(AND(Weekly[[#This Row],[HGBC_P]]=Weekly[[#This Row],[Actual]],Weekly[[#This Row],[HGBC_P]]=FALSE),AD569+Weekly[[#This Row],[BF V Odds]]-1,AD569-1)))</f>
        <v>4.4900000000000233</v>
      </c>
      <c r="AE570" s="24">
        <f>IF(Weekly[[#This Row],[Actual]]="","",IF(AND(Weekly[[#This Row],[HGBC_P]]=FALSE,Weekly[[#This Row],[Actual]]=TRUE),AE569+Weekly[[#This Row],[BF H Odds]]-1,IF(AND(Weekly[[#This Row],[HGBC_P]]=TRUE,Weekly[[#This Row],[Actual]]=FALSE),AE569+Weekly[[#This Row],[BF V Odds]]-1,AE569-1)))</f>
        <v>78.649999999999991</v>
      </c>
      <c r="AF570" s="24">
        <f>IF(Weekly[[#This Row],[Actual]]="","",IF(AND(Weekly[[#This Row],[XGB_P]]=Weekly[[#This Row],[Actual]],Weekly[[#This Row],[XGB_P]]=TRUE),AF569+Weekly[[#This Row],[BF H Odds]]-1,IF(AND(Weekly[[#This Row],[XGB_P]]=Weekly[[#This Row],[Actual]],Weekly[[#This Row],[XGB_P]]=FALSE),AF569+Weekly[[#This Row],[BF V Odds]]-1,AF569-1)))</f>
        <v>35.97000000000002</v>
      </c>
      <c r="AG570" s="24">
        <f>IF(Weekly[[#This Row],[Actual]]="","",IF(AND(Weekly[[#This Row],[XGB_P]]=FALSE,Weekly[[#This Row],[Actual]]=TRUE),AG569+Weekly[[#This Row],[BF H Odds]]-1,IF(AND(Weekly[[#This Row],[XGB_P]]=TRUE,Weekly[[#This Row],[Actual]]=FALSE),AG569+Weekly[[#This Row],[BF V Odds]]-1,AG569-1)))</f>
        <v>47.169999999999995</v>
      </c>
      <c r="AH570" s="24">
        <f>IF(Weekly[[#This Row],[Actual]]="","",IF(AND(Weekly[[#This Row],[QDA_P]]=Weekly[[#This Row],[Actual]],Weekly[[#This Row],[QDA_P]]=TRUE),AH569+Weekly[[#This Row],[BF H Odds]]-1,IF(AND(Weekly[[#This Row],[QDA_P]]=Weekly[[#This Row],[Actual]],Weekly[[#This Row],[QDA_P]]=FALSE),AH569+Weekly[[#This Row],[BF V Odds]]-1,AH569-1)))</f>
        <v>-6.5599999999999863</v>
      </c>
      <c r="AI570" s="24">
        <f>IF(Weekly[[#This Row],[Actual]]="","",IF(AND(Weekly[[#This Row],[QDA_P]]=FALSE,Weekly[[#This Row],[Actual]]=TRUE),AI569+Weekly[[#This Row],[BF H Odds]]-1,IF(AND(Weekly[[#This Row],[QDA_P]]=TRUE,Weekly[[#This Row],[Actual]]=FALSE),AI569+Weekly[[#This Row],[BF V Odds]]-1,AI569-1)))</f>
        <v>89.699999999999989</v>
      </c>
      <c r="AJ570" s="24">
        <f>IF(Weekly[[#This Row],[Actual]]="","",IF(AND(Weekly[[#This Row],[KNC_P]]=FALSE,Weekly[[#This Row],[Actual]]=TRUE),AJ569+Weekly[[#This Row],[BF H Odds]]-1,IF(AND(Weekly[[#This Row],[KNC_P]]=TRUE,Weekly[[#This Row],[Actual]]=FALSE),AJ569+Weekly[[#This Row],[BF V Odds]]-1,AJ569-1)))</f>
        <v>60.999999999999986</v>
      </c>
      <c r="AK570" s="24">
        <f>IF(Weekly[[#This Row],[Actual]]="","",IF(AND(Weekly[[#This Row],[KNC_P]]=FALSE,Weekly[[#This Row],[Actual]]=TRUE),AK569+Weekly[[#This Row],[BF H Odds]]-1,IF(AND(Weekly[[#This Row],[KNC_P]]=TRUE,Weekly[[#This Row],[Actual]]=FALSE),AK569+Weekly[[#This Row],[BF V Odds]]-1,AK569-1)))</f>
        <v>59.899999999999977</v>
      </c>
      <c r="AL570" s="30">
        <f>IF(Weekly[[#This Row],[Actual]]="","",COUNTIF(Weekly[[#This Row],[SVC_P]:[QDA_P]],TRUE))</f>
        <v>7</v>
      </c>
      <c r="AM570" s="30">
        <f>IF(Weekly[[#This Row],[Actual]]="","",COUNTIF(Weekly[[#This Row],[SVC_P]:[QDA_P]],FALSE))</f>
        <v>0</v>
      </c>
      <c r="AN570" s="36" t="str">
        <f>IF(AND(Weekly[[#This Row],[BF V Odds]]&gt;$BO$6,Weekly[[#This Row],[BF V Odds]] &lt; $BO$7),Weekly[[#This Row],[BF V Odds]],"")</f>
        <v/>
      </c>
      <c r="AO570" s="36" t="str">
        <f>IF(AND(Weekly[[#This Row],[BF H Odds]]&gt;$BO$6, Weekly[[#This Row],[BF H Odds]] &lt; $BO$7),Weekly[[#This Row],[BF H Odds]],"")</f>
        <v/>
      </c>
      <c r="AP570" s="37">
        <f>IF(AND(Weekly[[#This Row],[V Odds &lt;]]="",Weekly[[#This Row],[H Odds &lt;]]=""),AP569,IF(AND(Weekly[[#This Row],[H Odds &lt;]]&lt;&gt;"",Weekly[[#This Row],[SVC_P]]=TRUE,Weekly[[#This Row],[Actual]]=TRUE),AP569+Weekly[[#This Row],[H Odds &lt;]]-1,IF(AND(Weekly[[#This Row],[V Odds &lt;]]&lt;&gt;"",Weekly[[#This Row],[SVC_P]]=FALSE,Weekly[[#This Row],[Actual]]=FALSE),AP569+Weekly[[#This Row],[V Odds &lt;]]-1,IF(AND(Weekly[[#This Row],[V Odds &lt;]]&lt;&gt;"",Weekly[[#This Row],[SVC_P]]=FALSE,Weekly[[#This Row],[Actual]]=TRUE),AP569-1,IF(AND(Weekly[[#This Row],[H Odds &lt;]]&lt;&gt;"",Weekly[[#This Row],[SVC_P]]=TRUE,Weekly[[#This Row],[Actual]]=FALSE),AP569-1,AP569)))))</f>
        <v>85.430000000000021</v>
      </c>
      <c r="AQ570" s="37">
        <f>IF(AND(Weekly[[#This Row],[V Odds &lt;]]="",Weekly[[#This Row],[H Odds &lt;]]=""),AQ569,IF(AND(Weekly[[#This Row],[H Odds &lt;]]&lt;&gt;"",Weekly[[#This Row],[ADBC_P]]=TRUE,Weekly[[#This Row],[Actual]]=TRUE),AQ569+Weekly[[#This Row],[H Odds &lt;]]-1,IF(AND(Weekly[[#This Row],[V Odds &lt;]]&lt;&gt;"",Weekly[[#This Row],[ADBC_P]]=FALSE,Weekly[[#This Row],[Actual]]=FALSE),AQ569+Weekly[[#This Row],[V Odds &lt;]]-1,IF(AND(Weekly[[#This Row],[V Odds &lt;]]&lt;&gt;"",Weekly[[#This Row],[ADBC_P]]=FALSE,Weekly[[#This Row],[Actual]]=TRUE),AQ569-1,IF(AND(Weekly[[#This Row],[H Odds &lt;]]&lt;&gt;"",Weekly[[#This Row],[ADBC_P]]=TRUE,Weekly[[#This Row],[Actual]]=FALSE),AQ569-1,AQ569)))))</f>
        <v>53.08</v>
      </c>
      <c r="AR570" s="37">
        <f>IF(AND(Weekly[[#This Row],[V Odds &lt;]]="",Weekly[[#This Row],[H Odds &lt;]]=""),AR569,IF(AND(Weekly[[#This Row],[H Odds &lt;]]&lt;&gt;"",Weekly[[#This Row],[RFC_P]]=TRUE,Weekly[[#This Row],[Actual]]=TRUE),AR569+Weekly[[#This Row],[H Odds &lt;]]-1,IF(AND(Weekly[[#This Row],[V Odds &lt;]]&lt;&gt;"",Weekly[[#This Row],[RFC_P]]=FALSE,Weekly[[#This Row],[Actual]]=FALSE),AR569+Weekly[[#This Row],[V Odds &lt;]]-1,IF(AND(Weekly[[#This Row],[V Odds &lt;]]&lt;&gt;"",Weekly[[#This Row],[RFC_P]]=FALSE,Weekly[[#This Row],[Actual]]=TRUE),AR569-1,IF(AND(Weekly[[#This Row],[H Odds &lt;]]&lt;&gt;"",Weekly[[#This Row],[RFC_P]]=TRUE,Weekly[[#This Row],[Actual]]=FALSE),AR569-1,AR569)))))</f>
        <v>73.089999999999989</v>
      </c>
      <c r="AS570" s="37">
        <f>IF(AND(Weekly[[#This Row],[V Odds &lt;]]="",Weekly[[#This Row],[H Odds &lt;]]=""),AS569,IF(AND(Weekly[[#This Row],[H Odds &lt;]]&lt;&gt;"",Weekly[[#This Row],[GBC_P]]=TRUE,Weekly[[#This Row],[Actual]]=TRUE),AS569+Weekly[[#This Row],[H Odds &lt;]]-1,IF(AND(Weekly[[#This Row],[V Odds &lt;]]&lt;&gt;"",Weekly[[#This Row],[GBC_P]]=FALSE,Weekly[[#This Row],[Actual]]=FALSE),AS569+Weekly[[#This Row],[V Odds &lt;]]-1,IF(AND(Weekly[[#This Row],[V Odds &lt;]]&lt;&gt;"",Weekly[[#This Row],[GBC_P]]=FALSE,Weekly[[#This Row],[Actual]]=TRUE),AS569-1,IF(AND(Weekly[[#This Row],[H Odds &lt;]]&lt;&gt;"",Weekly[[#This Row],[GBC_P]]=TRUE,Weekly[[#This Row],[Actual]]=FALSE),AS569-1,AS569)))))</f>
        <v>69.38</v>
      </c>
      <c r="AT570" s="37">
        <f>IF(AND(Weekly[[#This Row],[V Odds &lt;]]="",Weekly[[#This Row],[H Odds &lt;]]=""),AT569,IF(AND(Weekly[[#This Row],[H Odds &lt;]]&lt;&gt;"",Weekly[[#This Row],[HGBC_P]]=TRUE,Weekly[[#This Row],[Actual]]=TRUE),AT569+Weekly[[#This Row],[H Odds &lt;]]-1,IF(AND(Weekly[[#This Row],[V Odds &lt;]]&lt;&gt;"",Weekly[[#This Row],[HGBC_P]]=FALSE,Weekly[[#This Row],[Actual]]=FALSE),AT569+Weekly[[#This Row],[V Odds &lt;]]-1,IF(AND(Weekly[[#This Row],[V Odds &lt;]]&lt;&gt;"",Weekly[[#This Row],[HGBC_P]]=FALSE,Weekly[[#This Row],[Actual]]=TRUE),AT569-1,IF(AND(Weekly[[#This Row],[H Odds &lt;]]&lt;&gt;"",Weekly[[#This Row],[HGBC_P]]=TRUE,Weekly[[#This Row],[Actual]]=FALSE),AT569-1,AT569)))))</f>
        <v>53.76</v>
      </c>
      <c r="AU570" s="37">
        <f>IF(AND(Weekly[[#This Row],[V Odds &lt;]]="",Weekly[[#This Row],[H Odds &lt;]]=""),AU569,IF(AND(Weekly[[#This Row],[H Odds &lt;]]&lt;&gt;"",Weekly[[#This Row],[XGB_P]]=TRUE,Weekly[[#This Row],[Actual]]=TRUE),AU569+Weekly[[#This Row],[H Odds &lt;]]-1,IF(AND(Weekly[[#This Row],[V Odds &lt;]]&lt;&gt;"",Weekly[[#This Row],[XGB_P]]=FALSE,Weekly[[#This Row],[Actual]]=FALSE),AU569+Weekly[[#This Row],[V Odds &lt;]]-1,IF(AND(Weekly[[#This Row],[V Odds &lt;]]&lt;&gt;"",Weekly[[#This Row],[XGB_P]]=FALSE,Weekly[[#This Row],[Actual]]=TRUE),AU569-1,IF(AND(Weekly[[#This Row],[H Odds &lt;]]&lt;&gt;"",Weekly[[#This Row],[XGB_P]]=TRUE,Weekly[[#This Row],[Actual]]=FALSE),AU569-1,AU569)))))</f>
        <v>75.210000000000008</v>
      </c>
      <c r="AV570" s="37">
        <f>IF(AND(Weekly[[#This Row],[V Odds &lt;]]="",Weekly[[#This Row],[H Odds &lt;]]=""),AV569,IF(AND(Weekly[[#This Row],[H Odds &lt;]]&lt;&gt;"",Weekly[[#This Row],[QDA_P]]=TRUE,Weekly[[#This Row],[Actual]]=TRUE),AV569+Weekly[[#This Row],[H Odds &lt;]]-1,IF(AND(Weekly[[#This Row],[V Odds &lt;]]&lt;&gt;"",Weekly[[#This Row],[QDA_P]]=FALSE,Weekly[[#This Row],[Actual]]=FALSE),AV569+Weekly[[#This Row],[V Odds &lt;]]-1,IF(AND(Weekly[[#This Row],[V Odds &lt;]]&lt;&gt;"",Weekly[[#This Row],[QDA_P]]=FALSE,Weekly[[#This Row],[Actual]]=TRUE),AV569-1,IF(AND(Weekly[[#This Row],[H Odds &lt;]]&lt;&gt;"",Weekly[[#This Row],[QDA_P]]=TRUE,Weekly[[#This Row],[Actual]]=FALSE),AV569-1,AV569)))))</f>
        <v>64.099999999999994</v>
      </c>
      <c r="AW570" s="37">
        <f>IF(AND(Weekly[[#This Row],[H Odds &lt;]]="",Weekly[[#This Row],[V Odds &lt;]]=""),AW569,IF(AND(Weekly[[#This Row],[KNC_P]]=Weekly[[#This Row],[Actual]],Weekly[[#This Row],[KNC_P]]=TRUE),AW569+Weekly[[#This Row],[BF H Odds]]-1,IF(AND(Weekly[[#This Row],[KNC_P]]=Weekly[[#This Row],[Actual]],Weekly[[#This Row],[KNC_P]]=FALSE),AW569+Weekly[[#This Row],[BF V Odds]]-1,AW569-1)))</f>
        <v>58.250000000000014</v>
      </c>
      <c r="AX570" s="37">
        <f>IF(AND(Weekly[[#This Row],[V Odds &lt;]]="",Weekly[[#This Row],[H Odds &lt;]]=""),AX569,IF(AND(Weekly[[#This Row],[V Odds &lt;]]&lt;&gt;"",Weekly[[#This Row],[FALSES]]&gt;0,Weekly[[#This Row],[Actual]]=FALSE),AX569+Weekly[[#This Row],[V Odds &lt;]]-1,IF(AND(Weekly[[#This Row],[H Odds &lt;]]&lt;&gt;"",Weekly[[#This Row],[TRUES]]&gt;0,Weekly[[#This Row],[Actual]]=TRUE),AX569+Weekly[[#This Row],[H Odds &lt;]]-1,IF(AND(Weekly[[#This Row],[V Odds &lt;]]&lt;&gt;"",Weekly[[#This Row],[FALSES]]=0),AX569,IF(AND(Weekly[[#This Row],[H Odds &lt;]]&lt;&gt;"",Weekly[[#This Row],[TRUES]]=0),AX569,AX569-1)))))</f>
        <v>114.09999999999997</v>
      </c>
      <c r="AY570" s="37">
        <f>IF(AND(Weekly[[#This Row],[V Odds &lt;]]="",Weekly[[#This Row],[H Odds &lt;]]=""),AY569,IF(AND(Weekly[[#This Row],[V Odds &lt;]]&lt;&gt;"",Weekly[[#This Row],[FALSES]]&gt;0,Weekly[[#This Row],[Actual]]=FALSE),AY569+((Weekly[[#This Row],[V Odds &lt;]]-1)*0.92),IF(AND(Weekly[[#This Row],[H Odds &lt;]]&lt;&gt;"",Weekly[[#This Row],[TRUES]]&gt;0,Weekly[[#This Row],[Actual]]=TRUE),AY569+((Weekly[[#This Row],[H Odds &lt;]]-1)*0.92),IF(AND(Weekly[[#This Row],[V Odds &lt;]]&lt;&gt;"",Weekly[[#This Row],[FALSES]]=0),AY569,IF(AND(Weekly[[#This Row],[H Odds &lt;]]&lt;&gt;"",Weekly[[#This Row],[TRUES]]=0),AY569,AY569-1)))))</f>
        <v>101.37200000000001</v>
      </c>
      <c r="AZ570" s="37">
        <f>IF(AND(Weekly[[#This Row],[V Odds &lt;]]="",Weekly[[#This Row],[H Odds &lt;]]=""),AZ569,IF(AND(Weekly[[#This Row],[V Odds &lt;]]&lt;&gt;"",Weekly[[#This Row],[Actual]]=FALSE),AZ569+Weekly[[#This Row],[V Odds &lt;]]-1,IF(AND(Weekly[[#This Row],[H Odds &lt;]]&lt;&gt;"",Weekly[[#This Row],[Actual]]=TRUE),AZ569+Weekly[[#This Row],[H Odds &lt;]]-1,AZ569-1)))</f>
        <v>103.56999999999998</v>
      </c>
      <c r="BA570" s="38">
        <f>IF(Weekly[[#This Row],[H Odds &lt;]]="",BA569,IF(AND(Weekly[[#This Row],[H Odds &lt;]]&lt;&gt;"",Weekly[[#This Row],[SVC_P]]=TRUE,Weekly[[#This Row],[Actual]]=TRUE),BA569+Weekly[[#This Row],[H Odds &lt;]]-1,IF(AND(Weekly[[#This Row],[H Odds &lt;]]&lt;&gt;"",Weekly[[#This Row],[SVC_P]]=TRUE,Weekly[[#This Row],[Actual]]=FALSE),BA569-1,BA569)))</f>
        <v>84.39</v>
      </c>
      <c r="BB570" s="38">
        <f>IF(Weekly[[#This Row],[H Odds &lt;]]="",BB569,IF(AND(Weekly[[#This Row],[H Odds &lt;]]&lt;&gt;"",Weekly[[#This Row],[ADBC_P]]=TRUE,Weekly[[#This Row],[Actual]]=TRUE),BB569+Weekly[[#This Row],[H Odds &lt;]]-1,IF(AND(Weekly[[#This Row],[H Odds &lt;]]&lt;&gt;"",Weekly[[#This Row],[ADBC_P]]=TRUE,Weekly[[#This Row],[Actual]]=FALSE),BB569-1,BB569)))</f>
        <v>54.16</v>
      </c>
      <c r="BC570" s="38">
        <f>IF(Weekly[[#This Row],[H Odds &lt;]]="",BC569,IF(AND(Weekly[[#This Row],[H Odds &lt;]]&lt;&gt;"",Weekly[[#This Row],[RFC_P]]=TRUE,Weekly[[#This Row],[Actual]]=TRUE),BC569+Weekly[[#This Row],[H Odds &lt;]]-1,IF(AND(Weekly[[#This Row],[H Odds &lt;]]&lt;&gt;"",Weekly[[#This Row],[RFC_P]]=TRUE,Weekly[[#This Row],[Actual]]=FALSE),BC569-1,BC569)))</f>
        <v>55.759999999999991</v>
      </c>
      <c r="BD570" s="38">
        <f>IF(Weekly[[#This Row],[H Odds &lt;]]="",BD569,IF(AND(Weekly[[#This Row],[H Odds &lt;]]&lt;&gt;"",Weekly[[#This Row],[GBC_P]]=TRUE,Weekly[[#This Row],[Actual]]=TRUE),BD569+Weekly[[#This Row],[H Odds &lt;]]-1,IF(AND(Weekly[[#This Row],[H Odds &lt;]]&lt;&gt;"",Weekly[[#This Row],[GBC_P]]=TRUE,Weekly[[#This Row],[Actual]]=FALSE),BD569-1,BD569)))</f>
        <v>58.910000000000004</v>
      </c>
      <c r="BE570" s="38">
        <f>IF(Weekly[[#This Row],[H Odds &lt;]]="",BE569,IF(AND(Weekly[[#This Row],[H Odds &lt;]]&lt;&gt;"",Weekly[[#This Row],[HGBC_P]]=TRUE,Weekly[[#This Row],[Actual]]=TRUE),BE569+Weekly[[#This Row],[H Odds &lt;]]-1,IF(AND(Weekly[[#This Row],[H Odds &lt;]]&lt;&gt;"",Weekly[[#This Row],[HGBC_P]]=TRUE,Weekly[[#This Row],[Actual]]=FALSE),BE569-1,BE569)))</f>
        <v>58.059999999999995</v>
      </c>
      <c r="BF570" s="38">
        <f>IF(Weekly[[#This Row],[H Odds &lt;]]="",BF569,IF(AND(Weekly[[#This Row],[H Odds &lt;]]&lt;&gt;"",Weekly[[#This Row],[XGB_P]]=TRUE,Weekly[[#This Row],[Actual]]=TRUE),BF569+Weekly[[#This Row],[H Odds &lt;]]-1,IF(AND(Weekly[[#This Row],[H Odds &lt;]]&lt;&gt;"",Weekly[[#This Row],[XGB_P]]=TRUE,Weekly[[#This Row],[Actual]]=FALSE),BF569-1,BF569)))</f>
        <v>66.73</v>
      </c>
      <c r="BG570" s="38">
        <f>IF(Weekly[[#This Row],[H Odds &lt;]]="",BG569,IF(AND(Weekly[[#This Row],[H Odds &lt;]]&lt;&gt;"",Weekly[[#This Row],[QDA_P]]=TRUE,Weekly[[#This Row],[Actual]]=TRUE),BG569+Weekly[[#This Row],[H Odds &lt;]]-1,IF(AND(Weekly[[#This Row],[H Odds &lt;]]&lt;&gt;"",Weekly[[#This Row],[QDA_P]]=TRUE,Weekly[[#This Row],[Actual]]=FALSE),BG569-1,BG569)))</f>
        <v>54.22999999999999</v>
      </c>
      <c r="BH570" s="38">
        <f>IF(Weekly[[#This Row],[H Odds &lt;]]="",BH569,IF(AND(Weekly[[#This Row],[H Odds &lt;]]&lt;&gt;"",Weekly[[#This Row],[KNC_P]]=TRUE,Weekly[[#This Row],[Actual]]=TRUE),BH569+Weekly[[#This Row],[H Odds &lt;]]-1,IF(AND(Weekly[[#This Row],[H Odds &lt;]]&lt;&gt;"",Weekly[[#This Row],[KNC_P]]=TRUE,Weekly[[#This Row],[Actual]]=FALSE),BH569-1,BH569)))</f>
        <v>59.099999999999994</v>
      </c>
      <c r="BI570" s="38">
        <f>IF(Weekly[[#This Row],[H Odds &lt;]]="",BI569,IF(AND(Weekly[[#This Row],[H Odds &lt;]]&lt;&gt;"",Weekly[[#This Row],[TRUES]]&gt;0,Weekly[[#This Row],[Actual]]=TRUE),BI569+Weekly[[#This Row],[H Odds &lt;]]-1,IF(AND(Weekly[[#This Row],[H Odds &lt;]]&lt;&gt;"",Weekly[[#This Row],[TRUES]]=0),BI569,BI569-1)))</f>
        <v>82.39</v>
      </c>
      <c r="BJ570" s="38">
        <f>IF(Weekly[[#This Row],[H Odds &lt;]]="",BJ569,IF(AND(Weekly[[#This Row],[H Odds &lt;]]&lt;&gt;"",Weekly[[#This Row],[Actual]]=TRUE),BJ569+Weekly[[#This Row],[H Odds &lt;]]-1,IF(AND(Weekly[[#This Row],[H Odds &lt;]]&lt;&gt;"",Weekly[[#This Row],[Actual]]=FALSE),BJ569-1,BJ569)))</f>
        <v>84.29</v>
      </c>
      <c r="BK570" s="58">
        <f>IF(AND(Weekly[[#This Row],[TRUES]]&gt;4,Weekly[[#This Row],[Actual]]=TRUE),BK569+Weekly[[#This Row],[BF H Odds]]-1,IF(AND(Weekly[[#This Row],[FALSES]]&gt;4,Weekly[[#This Row],[Actual]]=FALSE),BK569+Weekly[[#This Row],[BF V Odds]]-1,IF(AND(Weekly[[#This Row],[TRUES]]&gt;4,Weekly[[#This Row],[Actual]]=FALSE),BK569-1,IF(AND(Weekly[[#This Row],[FALSES]]&gt;4,Weekly[[#This Row],[Actual]]=TRUE),BK569-1,BK569))))</f>
        <v>1.9100000000000303</v>
      </c>
      <c r="BL570" s="58">
        <f>IF(AND(Weekly[[#This Row],[TRUES]]&gt;5,Weekly[[#This Row],[Actual]]=TRUE),BL569+Weekly[[#This Row],[BF H Odds]]-1,IF(AND(Weekly[[#This Row],[FALSES]]&gt;5,Weekly[[#This Row],[Actual]]=FALSE),BL569+Weekly[[#This Row],[BF V Odds]]-1,IF(AND(Weekly[[#This Row],[TRUES]]&gt;5,Weekly[[#This Row],[Actual]]=FALSE),BL569-1,IF(AND(Weekly[[#This Row],[FALSES]]&gt;5,Weekly[[#This Row],[Actual]]=TRUE),BL569-1,BL569))))</f>
        <v>8.7400000000000198</v>
      </c>
      <c r="BM570" s="58">
        <f>IF(AND(Weekly[[#This Row],[TRUES]]&gt;6,Weekly[[#This Row],[Actual]]=TRUE),BM569+Weekly[[#This Row],[BF H Odds]]-1,IF(AND(Weekly[[#This Row],[FALSES]]&gt;6,Weekly[[#This Row],[Actual]]=FALSE),BM569+Weekly[[#This Row],[BF V Odds]]-1,IF(AND(Weekly[[#This Row],[TRUES]]&gt;6,Weekly[[#This Row],[Actual]]=FALSE),BM569-1,IF(AND(Weekly[[#This Row],[FALSES]]&gt;6,Weekly[[#This Row],[Actual]]=TRUE),BM569-1,BM569))))</f>
        <v>43.710000000000008</v>
      </c>
    </row>
    <row r="571" spans="1:65" x14ac:dyDescent="0.25">
      <c r="A571" s="34"/>
      <c r="B571" s="10">
        <v>44314</v>
      </c>
      <c r="C571" s="17" t="s">
        <v>34</v>
      </c>
      <c r="D571" s="15" t="s">
        <v>17</v>
      </c>
      <c r="E571" t="b">
        <v>1</v>
      </c>
      <c r="F571" t="b">
        <v>1</v>
      </c>
      <c r="G571" t="b">
        <v>1</v>
      </c>
      <c r="H571" t="b">
        <v>1</v>
      </c>
      <c r="I571" t="b">
        <v>1</v>
      </c>
      <c r="J571" t="b">
        <v>1</v>
      </c>
      <c r="K571" t="b">
        <v>1</v>
      </c>
      <c r="L571" t="b">
        <v>1</v>
      </c>
      <c r="O571" t="str">
        <f>IF(Weekly[[#This Row],[H/V]]="H",Weekly[[#This Row],[BF H Odds]],IF(Weekly[[#This Row],[H/V]]="V",Weekly[[#This Row],[BF V Odds]],""))</f>
        <v/>
      </c>
      <c r="P571" t="b">
        <v>1</v>
      </c>
      <c r="R571" s="35">
        <f>IFERROR(IF(Weekly[[#This Row],[Won Bet?]]="yes",R570+(Weekly[[#This Row],[BF Odds]]*Weekly[[#This Row],[BF Stake]])-Weekly[[#This Row],[BF Stake]],R570-Weekly[[#This Row],[BF Stake]]),R570)</f>
        <v>1327.6005000000002</v>
      </c>
      <c r="S571" s="35">
        <f>IFERROR(IF(Weekly[[#This Row],[Won Bet?]]="yes",S570+(((Weekly[[#This Row],[BF Odds]]*Weekly[[#This Row],[BF Stake]])-Weekly[[#This Row],[BF Stake]])*0.95),S570-Weekly[[#This Row],[BF Stake]]),S570)</f>
        <v>1234.0085900000006</v>
      </c>
      <c r="T571">
        <v>2.56</v>
      </c>
      <c r="U571">
        <v>1.63</v>
      </c>
      <c r="V571" s="24">
        <f>IF(Weekly[[#This Row],[Actual]]="","",IF(AND(Weekly[[#This Row],[SVC_P]]=Weekly[[#This Row],[Actual]],Weekly[[#This Row],[SVC_P]]=TRUE),V570+Weekly[[#This Row],[BF H Odds]]-1,IF(AND(Weekly[[#This Row],[SVC_P]]=Weekly[[#This Row],[Actual]],Weekly[[#This Row],[SVC_P]]=FALSE),V570+Weekly[[#This Row],[BF V Odds]]-1,V570-1)))</f>
        <v>56.030000000000058</v>
      </c>
      <c r="W571" s="24">
        <f>IF(Weekly[[#This Row],[Actual]]="","",IF(AND(Weekly[[#This Row],[SVC_P]]=FALSE,Weekly[[#This Row],[Actual]]=TRUE),W570+Weekly[[#This Row],[BF H Odds]]-1,IF(AND(Weekly[[#This Row],[SVC_P]]=TRUE,Weekly[[#This Row],[Actual]]=FALSE,),W570+Weekly[[#This Row],[BF V Odds]]-1,W570-1)))</f>
        <v>-479.84000000000003</v>
      </c>
      <c r="X571" s="24">
        <f>IF(Weekly[[#This Row],[Actual]]="","",IF(AND(Weekly[[#This Row],[ADBC_P]]=Weekly[[#This Row],[Actual]],Weekly[[#This Row],[ADBC_P]]=TRUE),X570+Weekly[[#This Row],[BF H Odds]]-1,IF(AND(Weekly[[#This Row],[ADBC_P]]=Weekly[[#This Row],[Actual]],Weekly[[#This Row],[ADBC_P]]=FALSE),X570+Weekly[[#This Row],[BF V Odds]]-1,X570-1)))</f>
        <v>10.310000000000016</v>
      </c>
      <c r="Y571" s="24">
        <f>IF(Weekly[[#This Row],[Actual]]="","",IF(AND(Weekly[[#This Row],[ADBC_P]]=FALSE,Weekly[[#This Row],[Actual]]=TRUE),Y570+Weekly[[#This Row],[BF H Odds]]-1,IF(AND(Weekly[[#This Row],[ADBC_P]]=TRUE,Weekly[[#This Row],[Actual]]=FALSE),Y570+Weekly[[#This Row],[BF V Odds]]-1,Y570-1)))</f>
        <v>72.459999999999994</v>
      </c>
      <c r="Z571" s="24">
        <f>IF(Weekly[[#This Row],[Actual]]="","",IF(AND(Weekly[[#This Row],[RFC_P]]=Weekly[[#This Row],[Actual]],Weekly[[#This Row],[RFC_P]]=TRUE),Z570+Weekly[[#This Row],[BF H Odds]]-1,IF(AND(Weekly[[#This Row],[RFC_P]]=Weekly[[#This Row],[Actual]],Weekly[[#This Row],[RFC_P]]=FALSE),Z570+Weekly[[#This Row],[BF V Odds]]-1,Z570-1)))</f>
        <v>29.260000000000005</v>
      </c>
      <c r="AA571" s="24">
        <f>IF(Weekly[[#This Row],[Actual]]="","",IF(AND(Weekly[[#This Row],[RFC_P]]=FALSE,Weekly[[#This Row],[Actual]]=TRUE),AA570+Weekly[[#This Row],[BF H Odds]]-1,IF(AND(Weekly[[#This Row],[RFC_P]]=TRUE,Weekly[[#This Row],[Actual]]=FALSE),AA570+Weekly[[#This Row],[BF V Odds]]-1,AA570-1)))</f>
        <v>53.50999999999997</v>
      </c>
      <c r="AB571" s="24">
        <f>IF(Weekly[[#This Row],[Actual]]="","",IF(AND(Weekly[[#This Row],[GBC_P]]=Weekly[[#This Row],[Actual]],Weekly[[#This Row],[GBC_P]]=TRUE),AB570+Weekly[[#This Row],[BF H Odds]]-1,IF(AND(Weekly[[#This Row],[GBC_P]]=Weekly[[#This Row],[Actual]],Weekly[[#This Row],[GBC_P]]=FALSE),AB570+Weekly[[#This Row],[BF V Odds]]-1,AB570-1)))</f>
        <v>14.510000000000005</v>
      </c>
      <c r="AC571" s="24">
        <f>IF(Weekly[[#This Row],[Actual]]="","",IF(AND(Weekly[[#This Row],[GBC_P]]=FALSE,Weekly[[#This Row],[Actual]]=TRUE),AC570+Weekly[[#This Row],[BF H Odds]]-1,IF(AND(Weekly[[#This Row],[GBC_P]]=TRUE,Weekly[[#This Row],[Actual]]=FALSE),AC570+Weekly[[#This Row],[BF V Odds]]-1,AC570-1)))</f>
        <v>68.259999999999962</v>
      </c>
      <c r="AD571" s="24">
        <f>IF(Weekly[[#This Row],[Actual]]="","",IF(AND(Weekly[[#This Row],[HGBC_P]]=Weekly[[#This Row],[Actual]],Weekly[[#This Row],[HGBC_P]]=TRUE),AD570+Weekly[[#This Row],[BF H Odds]]-1,IF(AND(Weekly[[#This Row],[HGBC_P]]=Weekly[[#This Row],[Actual]],Weekly[[#This Row],[HGBC_P]]=FALSE),AD570+Weekly[[#This Row],[BF V Odds]]-1,AD570-1)))</f>
        <v>5.1200000000000232</v>
      </c>
      <c r="AE571" s="24">
        <f>IF(Weekly[[#This Row],[Actual]]="","",IF(AND(Weekly[[#This Row],[HGBC_P]]=FALSE,Weekly[[#This Row],[Actual]]=TRUE),AE570+Weekly[[#This Row],[BF H Odds]]-1,IF(AND(Weekly[[#This Row],[HGBC_P]]=TRUE,Weekly[[#This Row],[Actual]]=FALSE),AE570+Weekly[[#This Row],[BF V Odds]]-1,AE570-1)))</f>
        <v>77.649999999999991</v>
      </c>
      <c r="AF571" s="24">
        <f>IF(Weekly[[#This Row],[Actual]]="","",IF(AND(Weekly[[#This Row],[XGB_P]]=Weekly[[#This Row],[Actual]],Weekly[[#This Row],[XGB_P]]=TRUE),AF570+Weekly[[#This Row],[BF H Odds]]-1,IF(AND(Weekly[[#This Row],[XGB_P]]=Weekly[[#This Row],[Actual]],Weekly[[#This Row],[XGB_P]]=FALSE),AF570+Weekly[[#This Row],[BF V Odds]]-1,AF570-1)))</f>
        <v>36.600000000000023</v>
      </c>
      <c r="AG571" s="24">
        <f>IF(Weekly[[#This Row],[Actual]]="","",IF(AND(Weekly[[#This Row],[XGB_P]]=FALSE,Weekly[[#This Row],[Actual]]=TRUE),AG570+Weekly[[#This Row],[BF H Odds]]-1,IF(AND(Weekly[[#This Row],[XGB_P]]=TRUE,Weekly[[#This Row],[Actual]]=FALSE),AG570+Weekly[[#This Row],[BF V Odds]]-1,AG570-1)))</f>
        <v>46.169999999999995</v>
      </c>
      <c r="AH571" s="24">
        <f>IF(Weekly[[#This Row],[Actual]]="","",IF(AND(Weekly[[#This Row],[QDA_P]]=Weekly[[#This Row],[Actual]],Weekly[[#This Row],[QDA_P]]=TRUE),AH570+Weekly[[#This Row],[BF H Odds]]-1,IF(AND(Weekly[[#This Row],[QDA_P]]=Weekly[[#This Row],[Actual]],Weekly[[#This Row],[QDA_P]]=FALSE),AH570+Weekly[[#This Row],[BF V Odds]]-1,AH570-1)))</f>
        <v>-5.9299999999999864</v>
      </c>
      <c r="AI571" s="24">
        <f>IF(Weekly[[#This Row],[Actual]]="","",IF(AND(Weekly[[#This Row],[QDA_P]]=FALSE,Weekly[[#This Row],[Actual]]=TRUE),AI570+Weekly[[#This Row],[BF H Odds]]-1,IF(AND(Weekly[[#This Row],[QDA_P]]=TRUE,Weekly[[#This Row],[Actual]]=FALSE),AI570+Weekly[[#This Row],[BF V Odds]]-1,AI570-1)))</f>
        <v>88.699999999999989</v>
      </c>
      <c r="AJ571" s="24">
        <f>IF(Weekly[[#This Row],[Actual]]="","",IF(AND(Weekly[[#This Row],[KNC_P]]=FALSE,Weekly[[#This Row],[Actual]]=TRUE),AJ570+Weekly[[#This Row],[BF H Odds]]-1,IF(AND(Weekly[[#This Row],[KNC_P]]=TRUE,Weekly[[#This Row],[Actual]]=FALSE),AJ570+Weekly[[#This Row],[BF V Odds]]-1,AJ570-1)))</f>
        <v>59.999999999999986</v>
      </c>
      <c r="AK571" s="24">
        <f>IF(Weekly[[#This Row],[Actual]]="","",IF(AND(Weekly[[#This Row],[KNC_P]]=FALSE,Weekly[[#This Row],[Actual]]=TRUE),AK570+Weekly[[#This Row],[BF H Odds]]-1,IF(AND(Weekly[[#This Row],[KNC_P]]=TRUE,Weekly[[#This Row],[Actual]]=FALSE),AK570+Weekly[[#This Row],[BF V Odds]]-1,AK570-1)))</f>
        <v>58.899999999999977</v>
      </c>
      <c r="AL571" s="30">
        <f>IF(Weekly[[#This Row],[Actual]]="","",COUNTIF(Weekly[[#This Row],[SVC_P]:[QDA_P]],TRUE))</f>
        <v>7</v>
      </c>
      <c r="AM571" s="30">
        <f>IF(Weekly[[#This Row],[Actual]]="","",COUNTIF(Weekly[[#This Row],[SVC_P]:[QDA_P]],FALSE))</f>
        <v>0</v>
      </c>
      <c r="AN571" s="36" t="str">
        <f>IF(AND(Weekly[[#This Row],[BF V Odds]]&gt;$BO$6,Weekly[[#This Row],[BF V Odds]] &lt; $BO$7),Weekly[[#This Row],[BF V Odds]],"")</f>
        <v/>
      </c>
      <c r="AO571" s="36" t="str">
        <f>IF(AND(Weekly[[#This Row],[BF H Odds]]&gt;$BO$6, Weekly[[#This Row],[BF H Odds]] &lt; $BO$7),Weekly[[#This Row],[BF H Odds]],"")</f>
        <v/>
      </c>
      <c r="AP571" s="37">
        <f>IF(AND(Weekly[[#This Row],[V Odds &lt;]]="",Weekly[[#This Row],[H Odds &lt;]]=""),AP570,IF(AND(Weekly[[#This Row],[H Odds &lt;]]&lt;&gt;"",Weekly[[#This Row],[SVC_P]]=TRUE,Weekly[[#This Row],[Actual]]=TRUE),AP570+Weekly[[#This Row],[H Odds &lt;]]-1,IF(AND(Weekly[[#This Row],[V Odds &lt;]]&lt;&gt;"",Weekly[[#This Row],[SVC_P]]=FALSE,Weekly[[#This Row],[Actual]]=FALSE),AP570+Weekly[[#This Row],[V Odds &lt;]]-1,IF(AND(Weekly[[#This Row],[V Odds &lt;]]&lt;&gt;"",Weekly[[#This Row],[SVC_P]]=FALSE,Weekly[[#This Row],[Actual]]=TRUE),AP570-1,IF(AND(Weekly[[#This Row],[H Odds &lt;]]&lt;&gt;"",Weekly[[#This Row],[SVC_P]]=TRUE,Weekly[[#This Row],[Actual]]=FALSE),AP570-1,AP570)))))</f>
        <v>85.430000000000021</v>
      </c>
      <c r="AQ571" s="37">
        <f>IF(AND(Weekly[[#This Row],[V Odds &lt;]]="",Weekly[[#This Row],[H Odds &lt;]]=""),AQ570,IF(AND(Weekly[[#This Row],[H Odds &lt;]]&lt;&gt;"",Weekly[[#This Row],[ADBC_P]]=TRUE,Weekly[[#This Row],[Actual]]=TRUE),AQ570+Weekly[[#This Row],[H Odds &lt;]]-1,IF(AND(Weekly[[#This Row],[V Odds &lt;]]&lt;&gt;"",Weekly[[#This Row],[ADBC_P]]=FALSE,Weekly[[#This Row],[Actual]]=FALSE),AQ570+Weekly[[#This Row],[V Odds &lt;]]-1,IF(AND(Weekly[[#This Row],[V Odds &lt;]]&lt;&gt;"",Weekly[[#This Row],[ADBC_P]]=FALSE,Weekly[[#This Row],[Actual]]=TRUE),AQ570-1,IF(AND(Weekly[[#This Row],[H Odds &lt;]]&lt;&gt;"",Weekly[[#This Row],[ADBC_P]]=TRUE,Weekly[[#This Row],[Actual]]=FALSE),AQ570-1,AQ570)))))</f>
        <v>53.08</v>
      </c>
      <c r="AR571" s="37">
        <f>IF(AND(Weekly[[#This Row],[V Odds &lt;]]="",Weekly[[#This Row],[H Odds &lt;]]=""),AR570,IF(AND(Weekly[[#This Row],[H Odds &lt;]]&lt;&gt;"",Weekly[[#This Row],[RFC_P]]=TRUE,Weekly[[#This Row],[Actual]]=TRUE),AR570+Weekly[[#This Row],[H Odds &lt;]]-1,IF(AND(Weekly[[#This Row],[V Odds &lt;]]&lt;&gt;"",Weekly[[#This Row],[RFC_P]]=FALSE,Weekly[[#This Row],[Actual]]=FALSE),AR570+Weekly[[#This Row],[V Odds &lt;]]-1,IF(AND(Weekly[[#This Row],[V Odds &lt;]]&lt;&gt;"",Weekly[[#This Row],[RFC_P]]=FALSE,Weekly[[#This Row],[Actual]]=TRUE),AR570-1,IF(AND(Weekly[[#This Row],[H Odds &lt;]]&lt;&gt;"",Weekly[[#This Row],[RFC_P]]=TRUE,Weekly[[#This Row],[Actual]]=FALSE),AR570-1,AR570)))))</f>
        <v>73.089999999999989</v>
      </c>
      <c r="AS571" s="37">
        <f>IF(AND(Weekly[[#This Row],[V Odds &lt;]]="",Weekly[[#This Row],[H Odds &lt;]]=""),AS570,IF(AND(Weekly[[#This Row],[H Odds &lt;]]&lt;&gt;"",Weekly[[#This Row],[GBC_P]]=TRUE,Weekly[[#This Row],[Actual]]=TRUE),AS570+Weekly[[#This Row],[H Odds &lt;]]-1,IF(AND(Weekly[[#This Row],[V Odds &lt;]]&lt;&gt;"",Weekly[[#This Row],[GBC_P]]=FALSE,Weekly[[#This Row],[Actual]]=FALSE),AS570+Weekly[[#This Row],[V Odds &lt;]]-1,IF(AND(Weekly[[#This Row],[V Odds &lt;]]&lt;&gt;"",Weekly[[#This Row],[GBC_P]]=FALSE,Weekly[[#This Row],[Actual]]=TRUE),AS570-1,IF(AND(Weekly[[#This Row],[H Odds &lt;]]&lt;&gt;"",Weekly[[#This Row],[GBC_P]]=TRUE,Weekly[[#This Row],[Actual]]=FALSE),AS570-1,AS570)))))</f>
        <v>69.38</v>
      </c>
      <c r="AT571" s="37">
        <f>IF(AND(Weekly[[#This Row],[V Odds &lt;]]="",Weekly[[#This Row],[H Odds &lt;]]=""),AT570,IF(AND(Weekly[[#This Row],[H Odds &lt;]]&lt;&gt;"",Weekly[[#This Row],[HGBC_P]]=TRUE,Weekly[[#This Row],[Actual]]=TRUE),AT570+Weekly[[#This Row],[H Odds &lt;]]-1,IF(AND(Weekly[[#This Row],[V Odds &lt;]]&lt;&gt;"",Weekly[[#This Row],[HGBC_P]]=FALSE,Weekly[[#This Row],[Actual]]=FALSE),AT570+Weekly[[#This Row],[V Odds &lt;]]-1,IF(AND(Weekly[[#This Row],[V Odds &lt;]]&lt;&gt;"",Weekly[[#This Row],[HGBC_P]]=FALSE,Weekly[[#This Row],[Actual]]=TRUE),AT570-1,IF(AND(Weekly[[#This Row],[H Odds &lt;]]&lt;&gt;"",Weekly[[#This Row],[HGBC_P]]=TRUE,Weekly[[#This Row],[Actual]]=FALSE),AT570-1,AT570)))))</f>
        <v>53.76</v>
      </c>
      <c r="AU571" s="37">
        <f>IF(AND(Weekly[[#This Row],[V Odds &lt;]]="",Weekly[[#This Row],[H Odds &lt;]]=""),AU570,IF(AND(Weekly[[#This Row],[H Odds &lt;]]&lt;&gt;"",Weekly[[#This Row],[XGB_P]]=TRUE,Weekly[[#This Row],[Actual]]=TRUE),AU570+Weekly[[#This Row],[H Odds &lt;]]-1,IF(AND(Weekly[[#This Row],[V Odds &lt;]]&lt;&gt;"",Weekly[[#This Row],[XGB_P]]=FALSE,Weekly[[#This Row],[Actual]]=FALSE),AU570+Weekly[[#This Row],[V Odds &lt;]]-1,IF(AND(Weekly[[#This Row],[V Odds &lt;]]&lt;&gt;"",Weekly[[#This Row],[XGB_P]]=FALSE,Weekly[[#This Row],[Actual]]=TRUE),AU570-1,IF(AND(Weekly[[#This Row],[H Odds &lt;]]&lt;&gt;"",Weekly[[#This Row],[XGB_P]]=TRUE,Weekly[[#This Row],[Actual]]=FALSE),AU570-1,AU570)))))</f>
        <v>75.210000000000008</v>
      </c>
      <c r="AV571" s="37">
        <f>IF(AND(Weekly[[#This Row],[V Odds &lt;]]="",Weekly[[#This Row],[H Odds &lt;]]=""),AV570,IF(AND(Weekly[[#This Row],[H Odds &lt;]]&lt;&gt;"",Weekly[[#This Row],[QDA_P]]=TRUE,Weekly[[#This Row],[Actual]]=TRUE),AV570+Weekly[[#This Row],[H Odds &lt;]]-1,IF(AND(Weekly[[#This Row],[V Odds &lt;]]&lt;&gt;"",Weekly[[#This Row],[QDA_P]]=FALSE,Weekly[[#This Row],[Actual]]=FALSE),AV570+Weekly[[#This Row],[V Odds &lt;]]-1,IF(AND(Weekly[[#This Row],[V Odds &lt;]]&lt;&gt;"",Weekly[[#This Row],[QDA_P]]=FALSE,Weekly[[#This Row],[Actual]]=TRUE),AV570-1,IF(AND(Weekly[[#This Row],[H Odds &lt;]]&lt;&gt;"",Weekly[[#This Row],[QDA_P]]=TRUE,Weekly[[#This Row],[Actual]]=FALSE),AV570-1,AV570)))))</f>
        <v>64.099999999999994</v>
      </c>
      <c r="AW571" s="37">
        <f>IF(AND(Weekly[[#This Row],[H Odds &lt;]]="",Weekly[[#This Row],[V Odds &lt;]]=""),AW570,IF(AND(Weekly[[#This Row],[KNC_P]]=Weekly[[#This Row],[Actual]],Weekly[[#This Row],[KNC_P]]=TRUE),AW570+Weekly[[#This Row],[BF H Odds]]-1,IF(AND(Weekly[[#This Row],[KNC_P]]=Weekly[[#This Row],[Actual]],Weekly[[#This Row],[KNC_P]]=FALSE),AW570+Weekly[[#This Row],[BF V Odds]]-1,AW570-1)))</f>
        <v>58.250000000000014</v>
      </c>
      <c r="AX571" s="37">
        <f>IF(AND(Weekly[[#This Row],[V Odds &lt;]]="",Weekly[[#This Row],[H Odds &lt;]]=""),AX570,IF(AND(Weekly[[#This Row],[V Odds &lt;]]&lt;&gt;"",Weekly[[#This Row],[FALSES]]&gt;0,Weekly[[#This Row],[Actual]]=FALSE),AX570+Weekly[[#This Row],[V Odds &lt;]]-1,IF(AND(Weekly[[#This Row],[H Odds &lt;]]&lt;&gt;"",Weekly[[#This Row],[TRUES]]&gt;0,Weekly[[#This Row],[Actual]]=TRUE),AX570+Weekly[[#This Row],[H Odds &lt;]]-1,IF(AND(Weekly[[#This Row],[V Odds &lt;]]&lt;&gt;"",Weekly[[#This Row],[FALSES]]=0),AX570,IF(AND(Weekly[[#This Row],[H Odds &lt;]]&lt;&gt;"",Weekly[[#This Row],[TRUES]]=0),AX570,AX570-1)))))</f>
        <v>114.09999999999997</v>
      </c>
      <c r="AY571" s="37">
        <f>IF(AND(Weekly[[#This Row],[V Odds &lt;]]="",Weekly[[#This Row],[H Odds &lt;]]=""),AY570,IF(AND(Weekly[[#This Row],[V Odds &lt;]]&lt;&gt;"",Weekly[[#This Row],[FALSES]]&gt;0,Weekly[[#This Row],[Actual]]=FALSE),AY570+((Weekly[[#This Row],[V Odds &lt;]]-1)*0.92),IF(AND(Weekly[[#This Row],[H Odds &lt;]]&lt;&gt;"",Weekly[[#This Row],[TRUES]]&gt;0,Weekly[[#This Row],[Actual]]=TRUE),AY570+((Weekly[[#This Row],[H Odds &lt;]]-1)*0.92),IF(AND(Weekly[[#This Row],[V Odds &lt;]]&lt;&gt;"",Weekly[[#This Row],[FALSES]]=0),AY570,IF(AND(Weekly[[#This Row],[H Odds &lt;]]&lt;&gt;"",Weekly[[#This Row],[TRUES]]=0),AY570,AY570-1)))))</f>
        <v>101.37200000000001</v>
      </c>
      <c r="AZ571" s="37">
        <f>IF(AND(Weekly[[#This Row],[V Odds &lt;]]="",Weekly[[#This Row],[H Odds &lt;]]=""),AZ570,IF(AND(Weekly[[#This Row],[V Odds &lt;]]&lt;&gt;"",Weekly[[#This Row],[Actual]]=FALSE),AZ570+Weekly[[#This Row],[V Odds &lt;]]-1,IF(AND(Weekly[[#This Row],[H Odds &lt;]]&lt;&gt;"",Weekly[[#This Row],[Actual]]=TRUE),AZ570+Weekly[[#This Row],[H Odds &lt;]]-1,AZ570-1)))</f>
        <v>103.56999999999998</v>
      </c>
      <c r="BA571" s="38">
        <f>IF(Weekly[[#This Row],[H Odds &lt;]]="",BA570,IF(AND(Weekly[[#This Row],[H Odds &lt;]]&lt;&gt;"",Weekly[[#This Row],[SVC_P]]=TRUE,Weekly[[#This Row],[Actual]]=TRUE),BA570+Weekly[[#This Row],[H Odds &lt;]]-1,IF(AND(Weekly[[#This Row],[H Odds &lt;]]&lt;&gt;"",Weekly[[#This Row],[SVC_P]]=TRUE,Weekly[[#This Row],[Actual]]=FALSE),BA570-1,BA570)))</f>
        <v>84.39</v>
      </c>
      <c r="BB571" s="38">
        <f>IF(Weekly[[#This Row],[H Odds &lt;]]="",BB570,IF(AND(Weekly[[#This Row],[H Odds &lt;]]&lt;&gt;"",Weekly[[#This Row],[ADBC_P]]=TRUE,Weekly[[#This Row],[Actual]]=TRUE),BB570+Weekly[[#This Row],[H Odds &lt;]]-1,IF(AND(Weekly[[#This Row],[H Odds &lt;]]&lt;&gt;"",Weekly[[#This Row],[ADBC_P]]=TRUE,Weekly[[#This Row],[Actual]]=FALSE),BB570-1,BB570)))</f>
        <v>54.16</v>
      </c>
      <c r="BC571" s="38">
        <f>IF(Weekly[[#This Row],[H Odds &lt;]]="",BC570,IF(AND(Weekly[[#This Row],[H Odds &lt;]]&lt;&gt;"",Weekly[[#This Row],[RFC_P]]=TRUE,Weekly[[#This Row],[Actual]]=TRUE),BC570+Weekly[[#This Row],[H Odds &lt;]]-1,IF(AND(Weekly[[#This Row],[H Odds &lt;]]&lt;&gt;"",Weekly[[#This Row],[RFC_P]]=TRUE,Weekly[[#This Row],[Actual]]=FALSE),BC570-1,BC570)))</f>
        <v>55.759999999999991</v>
      </c>
      <c r="BD571" s="38">
        <f>IF(Weekly[[#This Row],[H Odds &lt;]]="",BD570,IF(AND(Weekly[[#This Row],[H Odds &lt;]]&lt;&gt;"",Weekly[[#This Row],[GBC_P]]=TRUE,Weekly[[#This Row],[Actual]]=TRUE),BD570+Weekly[[#This Row],[H Odds &lt;]]-1,IF(AND(Weekly[[#This Row],[H Odds &lt;]]&lt;&gt;"",Weekly[[#This Row],[GBC_P]]=TRUE,Weekly[[#This Row],[Actual]]=FALSE),BD570-1,BD570)))</f>
        <v>58.910000000000004</v>
      </c>
      <c r="BE571" s="38">
        <f>IF(Weekly[[#This Row],[H Odds &lt;]]="",BE570,IF(AND(Weekly[[#This Row],[H Odds &lt;]]&lt;&gt;"",Weekly[[#This Row],[HGBC_P]]=TRUE,Weekly[[#This Row],[Actual]]=TRUE),BE570+Weekly[[#This Row],[H Odds &lt;]]-1,IF(AND(Weekly[[#This Row],[H Odds &lt;]]&lt;&gt;"",Weekly[[#This Row],[HGBC_P]]=TRUE,Weekly[[#This Row],[Actual]]=FALSE),BE570-1,BE570)))</f>
        <v>58.059999999999995</v>
      </c>
      <c r="BF571" s="38">
        <f>IF(Weekly[[#This Row],[H Odds &lt;]]="",BF570,IF(AND(Weekly[[#This Row],[H Odds &lt;]]&lt;&gt;"",Weekly[[#This Row],[XGB_P]]=TRUE,Weekly[[#This Row],[Actual]]=TRUE),BF570+Weekly[[#This Row],[H Odds &lt;]]-1,IF(AND(Weekly[[#This Row],[H Odds &lt;]]&lt;&gt;"",Weekly[[#This Row],[XGB_P]]=TRUE,Weekly[[#This Row],[Actual]]=FALSE),BF570-1,BF570)))</f>
        <v>66.73</v>
      </c>
      <c r="BG571" s="38">
        <f>IF(Weekly[[#This Row],[H Odds &lt;]]="",BG570,IF(AND(Weekly[[#This Row],[H Odds &lt;]]&lt;&gt;"",Weekly[[#This Row],[QDA_P]]=TRUE,Weekly[[#This Row],[Actual]]=TRUE),BG570+Weekly[[#This Row],[H Odds &lt;]]-1,IF(AND(Weekly[[#This Row],[H Odds &lt;]]&lt;&gt;"",Weekly[[#This Row],[QDA_P]]=TRUE,Weekly[[#This Row],[Actual]]=FALSE),BG570-1,BG570)))</f>
        <v>54.22999999999999</v>
      </c>
      <c r="BH571" s="38">
        <f>IF(Weekly[[#This Row],[H Odds &lt;]]="",BH570,IF(AND(Weekly[[#This Row],[H Odds &lt;]]&lt;&gt;"",Weekly[[#This Row],[KNC_P]]=TRUE,Weekly[[#This Row],[Actual]]=TRUE),BH570+Weekly[[#This Row],[H Odds &lt;]]-1,IF(AND(Weekly[[#This Row],[H Odds &lt;]]&lt;&gt;"",Weekly[[#This Row],[KNC_P]]=TRUE,Weekly[[#This Row],[Actual]]=FALSE),BH570-1,BH570)))</f>
        <v>59.099999999999994</v>
      </c>
      <c r="BI571" s="38">
        <f>IF(Weekly[[#This Row],[H Odds &lt;]]="",BI570,IF(AND(Weekly[[#This Row],[H Odds &lt;]]&lt;&gt;"",Weekly[[#This Row],[TRUES]]&gt;0,Weekly[[#This Row],[Actual]]=TRUE),BI570+Weekly[[#This Row],[H Odds &lt;]]-1,IF(AND(Weekly[[#This Row],[H Odds &lt;]]&lt;&gt;"",Weekly[[#This Row],[TRUES]]=0),BI570,BI570-1)))</f>
        <v>82.39</v>
      </c>
      <c r="BJ571" s="38">
        <f>IF(Weekly[[#This Row],[H Odds &lt;]]="",BJ570,IF(AND(Weekly[[#This Row],[H Odds &lt;]]&lt;&gt;"",Weekly[[#This Row],[Actual]]=TRUE),BJ570+Weekly[[#This Row],[H Odds &lt;]]-1,IF(AND(Weekly[[#This Row],[H Odds &lt;]]&lt;&gt;"",Weekly[[#This Row],[Actual]]=FALSE),BJ570-1,BJ570)))</f>
        <v>84.29</v>
      </c>
      <c r="BK571" s="58">
        <f>IF(AND(Weekly[[#This Row],[TRUES]]&gt;4,Weekly[[#This Row],[Actual]]=TRUE),BK570+Weekly[[#This Row],[BF H Odds]]-1,IF(AND(Weekly[[#This Row],[FALSES]]&gt;4,Weekly[[#This Row],[Actual]]=FALSE),BK570+Weekly[[#This Row],[BF V Odds]]-1,IF(AND(Weekly[[#This Row],[TRUES]]&gt;4,Weekly[[#This Row],[Actual]]=FALSE),BK570-1,IF(AND(Weekly[[#This Row],[FALSES]]&gt;4,Weekly[[#This Row],[Actual]]=TRUE),BK570-1,BK570))))</f>
        <v>2.5400000000000302</v>
      </c>
      <c r="BL571" s="58">
        <f>IF(AND(Weekly[[#This Row],[TRUES]]&gt;5,Weekly[[#This Row],[Actual]]=TRUE),BL570+Weekly[[#This Row],[BF H Odds]]-1,IF(AND(Weekly[[#This Row],[FALSES]]&gt;5,Weekly[[#This Row],[Actual]]=FALSE),BL570+Weekly[[#This Row],[BF V Odds]]-1,IF(AND(Weekly[[#This Row],[TRUES]]&gt;5,Weekly[[#This Row],[Actual]]=FALSE),BL570-1,IF(AND(Weekly[[#This Row],[FALSES]]&gt;5,Weekly[[#This Row],[Actual]]=TRUE),BL570-1,BL570))))</f>
        <v>9.3700000000000188</v>
      </c>
      <c r="BM571" s="58">
        <f>IF(AND(Weekly[[#This Row],[TRUES]]&gt;6,Weekly[[#This Row],[Actual]]=TRUE),BM570+Weekly[[#This Row],[BF H Odds]]-1,IF(AND(Weekly[[#This Row],[FALSES]]&gt;6,Weekly[[#This Row],[Actual]]=FALSE),BM570+Weekly[[#This Row],[BF V Odds]]-1,IF(AND(Weekly[[#This Row],[TRUES]]&gt;6,Weekly[[#This Row],[Actual]]=FALSE),BM570-1,IF(AND(Weekly[[#This Row],[FALSES]]&gt;6,Weekly[[#This Row],[Actual]]=TRUE),BM570-1,BM570))))</f>
        <v>44.340000000000011</v>
      </c>
    </row>
    <row r="572" spans="1:65" x14ac:dyDescent="0.25">
      <c r="A572" s="34"/>
      <c r="B572" s="10">
        <v>44314</v>
      </c>
      <c r="C572" s="17" t="s">
        <v>19</v>
      </c>
      <c r="D572" s="15" t="s">
        <v>22</v>
      </c>
      <c r="E572" t="b">
        <v>1</v>
      </c>
      <c r="F572" t="b">
        <v>1</v>
      </c>
      <c r="G572" t="b">
        <v>1</v>
      </c>
      <c r="H572" t="b">
        <v>0</v>
      </c>
      <c r="I572" t="b">
        <v>1</v>
      </c>
      <c r="J572" t="b">
        <v>1</v>
      </c>
      <c r="K572" t="b">
        <v>1</v>
      </c>
      <c r="L572" t="b">
        <v>1</v>
      </c>
      <c r="O572" t="str">
        <f>IF(Weekly[[#This Row],[H/V]]="H",Weekly[[#This Row],[BF H Odds]],IF(Weekly[[#This Row],[H/V]]="V",Weekly[[#This Row],[BF V Odds]],""))</f>
        <v/>
      </c>
      <c r="P572" t="b">
        <v>0</v>
      </c>
      <c r="R572" s="35">
        <f>IFERROR(IF(Weekly[[#This Row],[Won Bet?]]="yes",R571+(Weekly[[#This Row],[BF Odds]]*Weekly[[#This Row],[BF Stake]])-Weekly[[#This Row],[BF Stake]],R571-Weekly[[#This Row],[BF Stake]]),R571)</f>
        <v>1327.6005000000002</v>
      </c>
      <c r="S572" s="35">
        <f>IFERROR(IF(Weekly[[#This Row],[Won Bet?]]="yes",S571+(((Weekly[[#This Row],[BF Odds]]*Weekly[[#This Row],[BF Stake]])-Weekly[[#This Row],[BF Stake]])*0.95),S571-Weekly[[#This Row],[BF Stake]]),S571)</f>
        <v>1234.0085900000006</v>
      </c>
      <c r="T572">
        <v>2.1</v>
      </c>
      <c r="U572">
        <v>1.89</v>
      </c>
      <c r="V572" s="24">
        <f>IF(Weekly[[#This Row],[Actual]]="","",IF(AND(Weekly[[#This Row],[SVC_P]]=Weekly[[#This Row],[Actual]],Weekly[[#This Row],[SVC_P]]=TRUE),V571+Weekly[[#This Row],[BF H Odds]]-1,IF(AND(Weekly[[#This Row],[SVC_P]]=Weekly[[#This Row],[Actual]],Weekly[[#This Row],[SVC_P]]=FALSE),V571+Weekly[[#This Row],[BF V Odds]]-1,V571-1)))</f>
        <v>55.030000000000058</v>
      </c>
      <c r="W572" s="24">
        <f>IF(Weekly[[#This Row],[Actual]]="","",IF(AND(Weekly[[#This Row],[SVC_P]]=FALSE,Weekly[[#This Row],[Actual]]=TRUE),W571+Weekly[[#This Row],[BF H Odds]]-1,IF(AND(Weekly[[#This Row],[SVC_P]]=TRUE,Weekly[[#This Row],[Actual]]=FALSE,),W571+Weekly[[#This Row],[BF V Odds]]-1,W571-1)))</f>
        <v>-480.84000000000003</v>
      </c>
      <c r="X572" s="24">
        <f>IF(Weekly[[#This Row],[Actual]]="","",IF(AND(Weekly[[#This Row],[ADBC_P]]=Weekly[[#This Row],[Actual]],Weekly[[#This Row],[ADBC_P]]=TRUE),X571+Weekly[[#This Row],[BF H Odds]]-1,IF(AND(Weekly[[#This Row],[ADBC_P]]=Weekly[[#This Row],[Actual]],Weekly[[#This Row],[ADBC_P]]=FALSE),X571+Weekly[[#This Row],[BF V Odds]]-1,X571-1)))</f>
        <v>9.3100000000000165</v>
      </c>
      <c r="Y572" s="24">
        <f>IF(Weekly[[#This Row],[Actual]]="","",IF(AND(Weekly[[#This Row],[ADBC_P]]=FALSE,Weekly[[#This Row],[Actual]]=TRUE),Y571+Weekly[[#This Row],[BF H Odds]]-1,IF(AND(Weekly[[#This Row],[ADBC_P]]=TRUE,Weekly[[#This Row],[Actual]]=FALSE),Y571+Weekly[[#This Row],[BF V Odds]]-1,Y571-1)))</f>
        <v>73.559999999999988</v>
      </c>
      <c r="Z572" s="24">
        <f>IF(Weekly[[#This Row],[Actual]]="","",IF(AND(Weekly[[#This Row],[RFC_P]]=Weekly[[#This Row],[Actual]],Weekly[[#This Row],[RFC_P]]=TRUE),Z571+Weekly[[#This Row],[BF H Odds]]-1,IF(AND(Weekly[[#This Row],[RFC_P]]=Weekly[[#This Row],[Actual]],Weekly[[#This Row],[RFC_P]]=FALSE),Z571+Weekly[[#This Row],[BF V Odds]]-1,Z571-1)))</f>
        <v>28.260000000000005</v>
      </c>
      <c r="AA572" s="24">
        <f>IF(Weekly[[#This Row],[Actual]]="","",IF(AND(Weekly[[#This Row],[RFC_P]]=FALSE,Weekly[[#This Row],[Actual]]=TRUE),AA571+Weekly[[#This Row],[BF H Odds]]-1,IF(AND(Weekly[[#This Row],[RFC_P]]=TRUE,Weekly[[#This Row],[Actual]]=FALSE),AA571+Weekly[[#This Row],[BF V Odds]]-1,AA571-1)))</f>
        <v>54.609999999999971</v>
      </c>
      <c r="AB572" s="24">
        <f>IF(Weekly[[#This Row],[Actual]]="","",IF(AND(Weekly[[#This Row],[GBC_P]]=Weekly[[#This Row],[Actual]],Weekly[[#This Row],[GBC_P]]=TRUE),AB571+Weekly[[#This Row],[BF H Odds]]-1,IF(AND(Weekly[[#This Row],[GBC_P]]=Weekly[[#This Row],[Actual]],Weekly[[#This Row],[GBC_P]]=FALSE),AB571+Weekly[[#This Row],[BF V Odds]]-1,AB571-1)))</f>
        <v>15.610000000000007</v>
      </c>
      <c r="AC572" s="24">
        <f>IF(Weekly[[#This Row],[Actual]]="","",IF(AND(Weekly[[#This Row],[GBC_P]]=FALSE,Weekly[[#This Row],[Actual]]=TRUE),AC571+Weekly[[#This Row],[BF H Odds]]-1,IF(AND(Weekly[[#This Row],[GBC_P]]=TRUE,Weekly[[#This Row],[Actual]]=FALSE),AC571+Weekly[[#This Row],[BF V Odds]]-1,AC571-1)))</f>
        <v>67.259999999999962</v>
      </c>
      <c r="AD572" s="24">
        <f>IF(Weekly[[#This Row],[Actual]]="","",IF(AND(Weekly[[#This Row],[HGBC_P]]=Weekly[[#This Row],[Actual]],Weekly[[#This Row],[HGBC_P]]=TRUE),AD571+Weekly[[#This Row],[BF H Odds]]-1,IF(AND(Weekly[[#This Row],[HGBC_P]]=Weekly[[#This Row],[Actual]],Weekly[[#This Row],[HGBC_P]]=FALSE),AD571+Weekly[[#This Row],[BF V Odds]]-1,AD571-1)))</f>
        <v>4.1200000000000232</v>
      </c>
      <c r="AE572" s="24">
        <f>IF(Weekly[[#This Row],[Actual]]="","",IF(AND(Weekly[[#This Row],[HGBC_P]]=FALSE,Weekly[[#This Row],[Actual]]=TRUE),AE571+Weekly[[#This Row],[BF H Odds]]-1,IF(AND(Weekly[[#This Row],[HGBC_P]]=TRUE,Weekly[[#This Row],[Actual]]=FALSE),AE571+Weekly[[#This Row],[BF V Odds]]-1,AE571-1)))</f>
        <v>78.749999999999986</v>
      </c>
      <c r="AF572" s="24">
        <f>IF(Weekly[[#This Row],[Actual]]="","",IF(AND(Weekly[[#This Row],[XGB_P]]=Weekly[[#This Row],[Actual]],Weekly[[#This Row],[XGB_P]]=TRUE),AF571+Weekly[[#This Row],[BF H Odds]]-1,IF(AND(Weekly[[#This Row],[XGB_P]]=Weekly[[#This Row],[Actual]],Weekly[[#This Row],[XGB_P]]=FALSE),AF571+Weekly[[#This Row],[BF V Odds]]-1,AF571-1)))</f>
        <v>35.600000000000023</v>
      </c>
      <c r="AG572" s="24">
        <f>IF(Weekly[[#This Row],[Actual]]="","",IF(AND(Weekly[[#This Row],[XGB_P]]=FALSE,Weekly[[#This Row],[Actual]]=TRUE),AG571+Weekly[[#This Row],[BF H Odds]]-1,IF(AND(Weekly[[#This Row],[XGB_P]]=TRUE,Weekly[[#This Row],[Actual]]=FALSE),AG571+Weekly[[#This Row],[BF V Odds]]-1,AG571-1)))</f>
        <v>47.269999999999996</v>
      </c>
      <c r="AH572" s="24">
        <f>IF(Weekly[[#This Row],[Actual]]="","",IF(AND(Weekly[[#This Row],[QDA_P]]=Weekly[[#This Row],[Actual]],Weekly[[#This Row],[QDA_P]]=TRUE),AH571+Weekly[[#This Row],[BF H Odds]]-1,IF(AND(Weekly[[#This Row],[QDA_P]]=Weekly[[#This Row],[Actual]],Weekly[[#This Row],[QDA_P]]=FALSE),AH571+Weekly[[#This Row],[BF V Odds]]-1,AH571-1)))</f>
        <v>-6.9299999999999864</v>
      </c>
      <c r="AI572" s="24">
        <f>IF(Weekly[[#This Row],[Actual]]="","",IF(AND(Weekly[[#This Row],[QDA_P]]=FALSE,Weekly[[#This Row],[Actual]]=TRUE),AI571+Weekly[[#This Row],[BF H Odds]]-1,IF(AND(Weekly[[#This Row],[QDA_P]]=TRUE,Weekly[[#This Row],[Actual]]=FALSE),AI571+Weekly[[#This Row],[BF V Odds]]-1,AI571-1)))</f>
        <v>89.799999999999983</v>
      </c>
      <c r="AJ572" s="24">
        <f>IF(Weekly[[#This Row],[Actual]]="","",IF(AND(Weekly[[#This Row],[KNC_P]]=FALSE,Weekly[[#This Row],[Actual]]=TRUE),AJ571+Weekly[[#This Row],[BF H Odds]]-1,IF(AND(Weekly[[#This Row],[KNC_P]]=TRUE,Weekly[[#This Row],[Actual]]=FALSE),AJ571+Weekly[[#This Row],[BF V Odds]]-1,AJ571-1)))</f>
        <v>61.099999999999987</v>
      </c>
      <c r="AK572" s="24">
        <f>IF(Weekly[[#This Row],[Actual]]="","",IF(AND(Weekly[[#This Row],[KNC_P]]=FALSE,Weekly[[#This Row],[Actual]]=TRUE),AK571+Weekly[[#This Row],[BF H Odds]]-1,IF(AND(Weekly[[#This Row],[KNC_P]]=TRUE,Weekly[[#This Row],[Actual]]=FALSE),AK571+Weekly[[#This Row],[BF V Odds]]-1,AK571-1)))</f>
        <v>59.999999999999979</v>
      </c>
      <c r="AL572" s="30">
        <f>IF(Weekly[[#This Row],[Actual]]="","",COUNTIF(Weekly[[#This Row],[SVC_P]:[QDA_P]],TRUE))</f>
        <v>6</v>
      </c>
      <c r="AM572" s="30">
        <f>IF(Weekly[[#This Row],[Actual]]="","",COUNTIF(Weekly[[#This Row],[SVC_P]:[QDA_P]],FALSE))</f>
        <v>1</v>
      </c>
      <c r="AN572" s="36" t="str">
        <f>IF(AND(Weekly[[#This Row],[BF V Odds]]&gt;$BO$6,Weekly[[#This Row],[BF V Odds]] &lt; $BO$7),Weekly[[#This Row],[BF V Odds]],"")</f>
        <v/>
      </c>
      <c r="AO572" s="36" t="str">
        <f>IF(AND(Weekly[[#This Row],[BF H Odds]]&gt;$BO$6, Weekly[[#This Row],[BF H Odds]] &lt; $BO$7),Weekly[[#This Row],[BF H Odds]],"")</f>
        <v/>
      </c>
      <c r="AP572" s="37">
        <f>IF(AND(Weekly[[#This Row],[V Odds &lt;]]="",Weekly[[#This Row],[H Odds &lt;]]=""),AP571,IF(AND(Weekly[[#This Row],[H Odds &lt;]]&lt;&gt;"",Weekly[[#This Row],[SVC_P]]=TRUE,Weekly[[#This Row],[Actual]]=TRUE),AP571+Weekly[[#This Row],[H Odds &lt;]]-1,IF(AND(Weekly[[#This Row],[V Odds &lt;]]&lt;&gt;"",Weekly[[#This Row],[SVC_P]]=FALSE,Weekly[[#This Row],[Actual]]=FALSE),AP571+Weekly[[#This Row],[V Odds &lt;]]-1,IF(AND(Weekly[[#This Row],[V Odds &lt;]]&lt;&gt;"",Weekly[[#This Row],[SVC_P]]=FALSE,Weekly[[#This Row],[Actual]]=TRUE),AP571-1,IF(AND(Weekly[[#This Row],[H Odds &lt;]]&lt;&gt;"",Weekly[[#This Row],[SVC_P]]=TRUE,Weekly[[#This Row],[Actual]]=FALSE),AP571-1,AP571)))))</f>
        <v>85.430000000000021</v>
      </c>
      <c r="AQ572" s="37">
        <f>IF(AND(Weekly[[#This Row],[V Odds &lt;]]="",Weekly[[#This Row],[H Odds &lt;]]=""),AQ571,IF(AND(Weekly[[#This Row],[H Odds &lt;]]&lt;&gt;"",Weekly[[#This Row],[ADBC_P]]=TRUE,Weekly[[#This Row],[Actual]]=TRUE),AQ571+Weekly[[#This Row],[H Odds &lt;]]-1,IF(AND(Weekly[[#This Row],[V Odds &lt;]]&lt;&gt;"",Weekly[[#This Row],[ADBC_P]]=FALSE,Weekly[[#This Row],[Actual]]=FALSE),AQ571+Weekly[[#This Row],[V Odds &lt;]]-1,IF(AND(Weekly[[#This Row],[V Odds &lt;]]&lt;&gt;"",Weekly[[#This Row],[ADBC_P]]=FALSE,Weekly[[#This Row],[Actual]]=TRUE),AQ571-1,IF(AND(Weekly[[#This Row],[H Odds &lt;]]&lt;&gt;"",Weekly[[#This Row],[ADBC_P]]=TRUE,Weekly[[#This Row],[Actual]]=FALSE),AQ571-1,AQ571)))))</f>
        <v>53.08</v>
      </c>
      <c r="AR572" s="37">
        <f>IF(AND(Weekly[[#This Row],[V Odds &lt;]]="",Weekly[[#This Row],[H Odds &lt;]]=""),AR571,IF(AND(Weekly[[#This Row],[H Odds &lt;]]&lt;&gt;"",Weekly[[#This Row],[RFC_P]]=TRUE,Weekly[[#This Row],[Actual]]=TRUE),AR571+Weekly[[#This Row],[H Odds &lt;]]-1,IF(AND(Weekly[[#This Row],[V Odds &lt;]]&lt;&gt;"",Weekly[[#This Row],[RFC_P]]=FALSE,Weekly[[#This Row],[Actual]]=FALSE),AR571+Weekly[[#This Row],[V Odds &lt;]]-1,IF(AND(Weekly[[#This Row],[V Odds &lt;]]&lt;&gt;"",Weekly[[#This Row],[RFC_P]]=FALSE,Weekly[[#This Row],[Actual]]=TRUE),AR571-1,IF(AND(Weekly[[#This Row],[H Odds &lt;]]&lt;&gt;"",Weekly[[#This Row],[RFC_P]]=TRUE,Weekly[[#This Row],[Actual]]=FALSE),AR571-1,AR571)))))</f>
        <v>73.089999999999989</v>
      </c>
      <c r="AS572" s="37">
        <f>IF(AND(Weekly[[#This Row],[V Odds &lt;]]="",Weekly[[#This Row],[H Odds &lt;]]=""),AS571,IF(AND(Weekly[[#This Row],[H Odds &lt;]]&lt;&gt;"",Weekly[[#This Row],[GBC_P]]=TRUE,Weekly[[#This Row],[Actual]]=TRUE),AS571+Weekly[[#This Row],[H Odds &lt;]]-1,IF(AND(Weekly[[#This Row],[V Odds &lt;]]&lt;&gt;"",Weekly[[#This Row],[GBC_P]]=FALSE,Weekly[[#This Row],[Actual]]=FALSE),AS571+Weekly[[#This Row],[V Odds &lt;]]-1,IF(AND(Weekly[[#This Row],[V Odds &lt;]]&lt;&gt;"",Weekly[[#This Row],[GBC_P]]=FALSE,Weekly[[#This Row],[Actual]]=TRUE),AS571-1,IF(AND(Weekly[[#This Row],[H Odds &lt;]]&lt;&gt;"",Weekly[[#This Row],[GBC_P]]=TRUE,Weekly[[#This Row],[Actual]]=FALSE),AS571-1,AS571)))))</f>
        <v>69.38</v>
      </c>
      <c r="AT572" s="37">
        <f>IF(AND(Weekly[[#This Row],[V Odds &lt;]]="",Weekly[[#This Row],[H Odds &lt;]]=""),AT571,IF(AND(Weekly[[#This Row],[H Odds &lt;]]&lt;&gt;"",Weekly[[#This Row],[HGBC_P]]=TRUE,Weekly[[#This Row],[Actual]]=TRUE),AT571+Weekly[[#This Row],[H Odds &lt;]]-1,IF(AND(Weekly[[#This Row],[V Odds &lt;]]&lt;&gt;"",Weekly[[#This Row],[HGBC_P]]=FALSE,Weekly[[#This Row],[Actual]]=FALSE),AT571+Weekly[[#This Row],[V Odds &lt;]]-1,IF(AND(Weekly[[#This Row],[V Odds &lt;]]&lt;&gt;"",Weekly[[#This Row],[HGBC_P]]=FALSE,Weekly[[#This Row],[Actual]]=TRUE),AT571-1,IF(AND(Weekly[[#This Row],[H Odds &lt;]]&lt;&gt;"",Weekly[[#This Row],[HGBC_P]]=TRUE,Weekly[[#This Row],[Actual]]=FALSE),AT571-1,AT571)))))</f>
        <v>53.76</v>
      </c>
      <c r="AU572" s="37">
        <f>IF(AND(Weekly[[#This Row],[V Odds &lt;]]="",Weekly[[#This Row],[H Odds &lt;]]=""),AU571,IF(AND(Weekly[[#This Row],[H Odds &lt;]]&lt;&gt;"",Weekly[[#This Row],[XGB_P]]=TRUE,Weekly[[#This Row],[Actual]]=TRUE),AU571+Weekly[[#This Row],[H Odds &lt;]]-1,IF(AND(Weekly[[#This Row],[V Odds &lt;]]&lt;&gt;"",Weekly[[#This Row],[XGB_P]]=FALSE,Weekly[[#This Row],[Actual]]=FALSE),AU571+Weekly[[#This Row],[V Odds &lt;]]-1,IF(AND(Weekly[[#This Row],[V Odds &lt;]]&lt;&gt;"",Weekly[[#This Row],[XGB_P]]=FALSE,Weekly[[#This Row],[Actual]]=TRUE),AU571-1,IF(AND(Weekly[[#This Row],[H Odds &lt;]]&lt;&gt;"",Weekly[[#This Row],[XGB_P]]=TRUE,Weekly[[#This Row],[Actual]]=FALSE),AU571-1,AU571)))))</f>
        <v>75.210000000000008</v>
      </c>
      <c r="AV572" s="37">
        <f>IF(AND(Weekly[[#This Row],[V Odds &lt;]]="",Weekly[[#This Row],[H Odds &lt;]]=""),AV571,IF(AND(Weekly[[#This Row],[H Odds &lt;]]&lt;&gt;"",Weekly[[#This Row],[QDA_P]]=TRUE,Weekly[[#This Row],[Actual]]=TRUE),AV571+Weekly[[#This Row],[H Odds &lt;]]-1,IF(AND(Weekly[[#This Row],[V Odds &lt;]]&lt;&gt;"",Weekly[[#This Row],[QDA_P]]=FALSE,Weekly[[#This Row],[Actual]]=FALSE),AV571+Weekly[[#This Row],[V Odds &lt;]]-1,IF(AND(Weekly[[#This Row],[V Odds &lt;]]&lt;&gt;"",Weekly[[#This Row],[QDA_P]]=FALSE,Weekly[[#This Row],[Actual]]=TRUE),AV571-1,IF(AND(Weekly[[#This Row],[H Odds &lt;]]&lt;&gt;"",Weekly[[#This Row],[QDA_P]]=TRUE,Weekly[[#This Row],[Actual]]=FALSE),AV571-1,AV571)))))</f>
        <v>64.099999999999994</v>
      </c>
      <c r="AW572" s="37">
        <f>IF(AND(Weekly[[#This Row],[H Odds &lt;]]="",Weekly[[#This Row],[V Odds &lt;]]=""),AW571,IF(AND(Weekly[[#This Row],[KNC_P]]=Weekly[[#This Row],[Actual]],Weekly[[#This Row],[KNC_P]]=TRUE),AW571+Weekly[[#This Row],[BF H Odds]]-1,IF(AND(Weekly[[#This Row],[KNC_P]]=Weekly[[#This Row],[Actual]],Weekly[[#This Row],[KNC_P]]=FALSE),AW571+Weekly[[#This Row],[BF V Odds]]-1,AW571-1)))</f>
        <v>58.250000000000014</v>
      </c>
      <c r="AX572" s="37">
        <f>IF(AND(Weekly[[#This Row],[V Odds &lt;]]="",Weekly[[#This Row],[H Odds &lt;]]=""),AX571,IF(AND(Weekly[[#This Row],[V Odds &lt;]]&lt;&gt;"",Weekly[[#This Row],[FALSES]]&gt;0,Weekly[[#This Row],[Actual]]=FALSE),AX571+Weekly[[#This Row],[V Odds &lt;]]-1,IF(AND(Weekly[[#This Row],[H Odds &lt;]]&lt;&gt;"",Weekly[[#This Row],[TRUES]]&gt;0,Weekly[[#This Row],[Actual]]=TRUE),AX571+Weekly[[#This Row],[H Odds &lt;]]-1,IF(AND(Weekly[[#This Row],[V Odds &lt;]]&lt;&gt;"",Weekly[[#This Row],[FALSES]]=0),AX571,IF(AND(Weekly[[#This Row],[H Odds &lt;]]&lt;&gt;"",Weekly[[#This Row],[TRUES]]=0),AX571,AX571-1)))))</f>
        <v>114.09999999999997</v>
      </c>
      <c r="AY572" s="37">
        <f>IF(AND(Weekly[[#This Row],[V Odds &lt;]]="",Weekly[[#This Row],[H Odds &lt;]]=""),AY571,IF(AND(Weekly[[#This Row],[V Odds &lt;]]&lt;&gt;"",Weekly[[#This Row],[FALSES]]&gt;0,Weekly[[#This Row],[Actual]]=FALSE),AY571+((Weekly[[#This Row],[V Odds &lt;]]-1)*0.92),IF(AND(Weekly[[#This Row],[H Odds &lt;]]&lt;&gt;"",Weekly[[#This Row],[TRUES]]&gt;0,Weekly[[#This Row],[Actual]]=TRUE),AY571+((Weekly[[#This Row],[H Odds &lt;]]-1)*0.92),IF(AND(Weekly[[#This Row],[V Odds &lt;]]&lt;&gt;"",Weekly[[#This Row],[FALSES]]=0),AY571,IF(AND(Weekly[[#This Row],[H Odds &lt;]]&lt;&gt;"",Weekly[[#This Row],[TRUES]]=0),AY571,AY571-1)))))</f>
        <v>101.37200000000001</v>
      </c>
      <c r="AZ572" s="37">
        <f>IF(AND(Weekly[[#This Row],[V Odds &lt;]]="",Weekly[[#This Row],[H Odds &lt;]]=""),AZ571,IF(AND(Weekly[[#This Row],[V Odds &lt;]]&lt;&gt;"",Weekly[[#This Row],[Actual]]=FALSE),AZ571+Weekly[[#This Row],[V Odds &lt;]]-1,IF(AND(Weekly[[#This Row],[H Odds &lt;]]&lt;&gt;"",Weekly[[#This Row],[Actual]]=TRUE),AZ571+Weekly[[#This Row],[H Odds &lt;]]-1,AZ571-1)))</f>
        <v>103.56999999999998</v>
      </c>
      <c r="BA572" s="38">
        <f>IF(Weekly[[#This Row],[H Odds &lt;]]="",BA571,IF(AND(Weekly[[#This Row],[H Odds &lt;]]&lt;&gt;"",Weekly[[#This Row],[SVC_P]]=TRUE,Weekly[[#This Row],[Actual]]=TRUE),BA571+Weekly[[#This Row],[H Odds &lt;]]-1,IF(AND(Weekly[[#This Row],[H Odds &lt;]]&lt;&gt;"",Weekly[[#This Row],[SVC_P]]=TRUE,Weekly[[#This Row],[Actual]]=FALSE),BA571-1,BA571)))</f>
        <v>84.39</v>
      </c>
      <c r="BB572" s="38">
        <f>IF(Weekly[[#This Row],[H Odds &lt;]]="",BB571,IF(AND(Weekly[[#This Row],[H Odds &lt;]]&lt;&gt;"",Weekly[[#This Row],[ADBC_P]]=TRUE,Weekly[[#This Row],[Actual]]=TRUE),BB571+Weekly[[#This Row],[H Odds &lt;]]-1,IF(AND(Weekly[[#This Row],[H Odds &lt;]]&lt;&gt;"",Weekly[[#This Row],[ADBC_P]]=TRUE,Weekly[[#This Row],[Actual]]=FALSE),BB571-1,BB571)))</f>
        <v>54.16</v>
      </c>
      <c r="BC572" s="38">
        <f>IF(Weekly[[#This Row],[H Odds &lt;]]="",BC571,IF(AND(Weekly[[#This Row],[H Odds &lt;]]&lt;&gt;"",Weekly[[#This Row],[RFC_P]]=TRUE,Weekly[[#This Row],[Actual]]=TRUE),BC571+Weekly[[#This Row],[H Odds &lt;]]-1,IF(AND(Weekly[[#This Row],[H Odds &lt;]]&lt;&gt;"",Weekly[[#This Row],[RFC_P]]=TRUE,Weekly[[#This Row],[Actual]]=FALSE),BC571-1,BC571)))</f>
        <v>55.759999999999991</v>
      </c>
      <c r="BD572" s="38">
        <f>IF(Weekly[[#This Row],[H Odds &lt;]]="",BD571,IF(AND(Weekly[[#This Row],[H Odds &lt;]]&lt;&gt;"",Weekly[[#This Row],[GBC_P]]=TRUE,Weekly[[#This Row],[Actual]]=TRUE),BD571+Weekly[[#This Row],[H Odds &lt;]]-1,IF(AND(Weekly[[#This Row],[H Odds &lt;]]&lt;&gt;"",Weekly[[#This Row],[GBC_P]]=TRUE,Weekly[[#This Row],[Actual]]=FALSE),BD571-1,BD571)))</f>
        <v>58.910000000000004</v>
      </c>
      <c r="BE572" s="38">
        <f>IF(Weekly[[#This Row],[H Odds &lt;]]="",BE571,IF(AND(Weekly[[#This Row],[H Odds &lt;]]&lt;&gt;"",Weekly[[#This Row],[HGBC_P]]=TRUE,Weekly[[#This Row],[Actual]]=TRUE),BE571+Weekly[[#This Row],[H Odds &lt;]]-1,IF(AND(Weekly[[#This Row],[H Odds &lt;]]&lt;&gt;"",Weekly[[#This Row],[HGBC_P]]=TRUE,Weekly[[#This Row],[Actual]]=FALSE),BE571-1,BE571)))</f>
        <v>58.059999999999995</v>
      </c>
      <c r="BF572" s="38">
        <f>IF(Weekly[[#This Row],[H Odds &lt;]]="",BF571,IF(AND(Weekly[[#This Row],[H Odds &lt;]]&lt;&gt;"",Weekly[[#This Row],[XGB_P]]=TRUE,Weekly[[#This Row],[Actual]]=TRUE),BF571+Weekly[[#This Row],[H Odds &lt;]]-1,IF(AND(Weekly[[#This Row],[H Odds &lt;]]&lt;&gt;"",Weekly[[#This Row],[XGB_P]]=TRUE,Weekly[[#This Row],[Actual]]=FALSE),BF571-1,BF571)))</f>
        <v>66.73</v>
      </c>
      <c r="BG572" s="38">
        <f>IF(Weekly[[#This Row],[H Odds &lt;]]="",BG571,IF(AND(Weekly[[#This Row],[H Odds &lt;]]&lt;&gt;"",Weekly[[#This Row],[QDA_P]]=TRUE,Weekly[[#This Row],[Actual]]=TRUE),BG571+Weekly[[#This Row],[H Odds &lt;]]-1,IF(AND(Weekly[[#This Row],[H Odds &lt;]]&lt;&gt;"",Weekly[[#This Row],[QDA_P]]=TRUE,Weekly[[#This Row],[Actual]]=FALSE),BG571-1,BG571)))</f>
        <v>54.22999999999999</v>
      </c>
      <c r="BH572" s="38">
        <f>IF(Weekly[[#This Row],[H Odds &lt;]]="",BH571,IF(AND(Weekly[[#This Row],[H Odds &lt;]]&lt;&gt;"",Weekly[[#This Row],[KNC_P]]=TRUE,Weekly[[#This Row],[Actual]]=TRUE),BH571+Weekly[[#This Row],[H Odds &lt;]]-1,IF(AND(Weekly[[#This Row],[H Odds &lt;]]&lt;&gt;"",Weekly[[#This Row],[KNC_P]]=TRUE,Weekly[[#This Row],[Actual]]=FALSE),BH571-1,BH571)))</f>
        <v>59.099999999999994</v>
      </c>
      <c r="BI572" s="38">
        <f>IF(Weekly[[#This Row],[H Odds &lt;]]="",BI571,IF(AND(Weekly[[#This Row],[H Odds &lt;]]&lt;&gt;"",Weekly[[#This Row],[TRUES]]&gt;0,Weekly[[#This Row],[Actual]]=TRUE),BI571+Weekly[[#This Row],[H Odds &lt;]]-1,IF(AND(Weekly[[#This Row],[H Odds &lt;]]&lt;&gt;"",Weekly[[#This Row],[TRUES]]=0),BI571,BI571-1)))</f>
        <v>82.39</v>
      </c>
      <c r="BJ572" s="38">
        <f>IF(Weekly[[#This Row],[H Odds &lt;]]="",BJ571,IF(AND(Weekly[[#This Row],[H Odds &lt;]]&lt;&gt;"",Weekly[[#This Row],[Actual]]=TRUE),BJ571+Weekly[[#This Row],[H Odds &lt;]]-1,IF(AND(Weekly[[#This Row],[H Odds &lt;]]&lt;&gt;"",Weekly[[#This Row],[Actual]]=FALSE),BJ571-1,BJ571)))</f>
        <v>84.29</v>
      </c>
      <c r="BK572" s="58">
        <f>IF(AND(Weekly[[#This Row],[TRUES]]&gt;4,Weekly[[#This Row],[Actual]]=TRUE),BK571+Weekly[[#This Row],[BF H Odds]]-1,IF(AND(Weekly[[#This Row],[FALSES]]&gt;4,Weekly[[#This Row],[Actual]]=FALSE),BK571+Weekly[[#This Row],[BF V Odds]]-1,IF(AND(Weekly[[#This Row],[TRUES]]&gt;4,Weekly[[#This Row],[Actual]]=FALSE),BK571-1,IF(AND(Weekly[[#This Row],[FALSES]]&gt;4,Weekly[[#This Row],[Actual]]=TRUE),BK571-1,BK571))))</f>
        <v>1.5400000000000302</v>
      </c>
      <c r="BL572" s="58">
        <f>IF(AND(Weekly[[#This Row],[TRUES]]&gt;5,Weekly[[#This Row],[Actual]]=TRUE),BL571+Weekly[[#This Row],[BF H Odds]]-1,IF(AND(Weekly[[#This Row],[FALSES]]&gt;5,Weekly[[#This Row],[Actual]]=FALSE),BL571+Weekly[[#This Row],[BF V Odds]]-1,IF(AND(Weekly[[#This Row],[TRUES]]&gt;5,Weekly[[#This Row],[Actual]]=FALSE),BL571-1,IF(AND(Weekly[[#This Row],[FALSES]]&gt;5,Weekly[[#This Row],[Actual]]=TRUE),BL571-1,BL571))))</f>
        <v>8.3700000000000188</v>
      </c>
      <c r="BM572" s="58">
        <f>IF(AND(Weekly[[#This Row],[TRUES]]&gt;6,Weekly[[#This Row],[Actual]]=TRUE),BM571+Weekly[[#This Row],[BF H Odds]]-1,IF(AND(Weekly[[#This Row],[FALSES]]&gt;6,Weekly[[#This Row],[Actual]]=FALSE),BM571+Weekly[[#This Row],[BF V Odds]]-1,IF(AND(Weekly[[#This Row],[TRUES]]&gt;6,Weekly[[#This Row],[Actual]]=FALSE),BM571-1,IF(AND(Weekly[[#This Row],[FALSES]]&gt;6,Weekly[[#This Row],[Actual]]=TRUE),BM571-1,BM571))))</f>
        <v>44.340000000000011</v>
      </c>
    </row>
    <row r="573" spans="1:65" x14ac:dyDescent="0.25">
      <c r="A573" s="34"/>
      <c r="B573" s="10">
        <v>44314</v>
      </c>
      <c r="C573" s="17" t="s">
        <v>16</v>
      </c>
      <c r="D573" s="15" t="s">
        <v>23</v>
      </c>
      <c r="E573" t="b">
        <v>1</v>
      </c>
      <c r="F573" t="b">
        <v>1</v>
      </c>
      <c r="G573" t="b">
        <v>0</v>
      </c>
      <c r="H573" t="b">
        <v>0</v>
      </c>
      <c r="I573" t="b">
        <v>0</v>
      </c>
      <c r="J573" t="b">
        <v>0</v>
      </c>
      <c r="K573" t="b">
        <v>0</v>
      </c>
      <c r="L573" t="b">
        <v>1</v>
      </c>
      <c r="O573" t="str">
        <f>IF(Weekly[[#This Row],[H/V]]="H",Weekly[[#This Row],[BF H Odds]],IF(Weekly[[#This Row],[H/V]]="V",Weekly[[#This Row],[BF V Odds]],""))</f>
        <v/>
      </c>
      <c r="P573" t="b">
        <v>1</v>
      </c>
      <c r="R573" s="35">
        <f>IFERROR(IF(Weekly[[#This Row],[Won Bet?]]="yes",R572+(Weekly[[#This Row],[BF Odds]]*Weekly[[#This Row],[BF Stake]])-Weekly[[#This Row],[BF Stake]],R572-Weekly[[#This Row],[BF Stake]]),R572)</f>
        <v>1327.6005000000002</v>
      </c>
      <c r="S573" s="35">
        <f>IFERROR(IF(Weekly[[#This Row],[Won Bet?]]="yes",S572+(((Weekly[[#This Row],[BF Odds]]*Weekly[[#This Row],[BF Stake]])-Weekly[[#This Row],[BF Stake]])*0.95),S572-Weekly[[#This Row],[BF Stake]]),S572)</f>
        <v>1234.0085900000006</v>
      </c>
      <c r="T573">
        <v>2.6</v>
      </c>
      <c r="U573">
        <v>1.61</v>
      </c>
      <c r="V573" s="24">
        <f>IF(Weekly[[#This Row],[Actual]]="","",IF(AND(Weekly[[#This Row],[SVC_P]]=Weekly[[#This Row],[Actual]],Weekly[[#This Row],[SVC_P]]=TRUE),V572+Weekly[[#This Row],[BF H Odds]]-1,IF(AND(Weekly[[#This Row],[SVC_P]]=Weekly[[#This Row],[Actual]],Weekly[[#This Row],[SVC_P]]=FALSE),V572+Weekly[[#This Row],[BF V Odds]]-1,V572-1)))</f>
        <v>55.640000000000057</v>
      </c>
      <c r="W573" s="24">
        <f>IF(Weekly[[#This Row],[Actual]]="","",IF(AND(Weekly[[#This Row],[SVC_P]]=FALSE,Weekly[[#This Row],[Actual]]=TRUE),W572+Weekly[[#This Row],[BF H Odds]]-1,IF(AND(Weekly[[#This Row],[SVC_P]]=TRUE,Weekly[[#This Row],[Actual]]=FALSE,),W572+Weekly[[#This Row],[BF V Odds]]-1,W572-1)))</f>
        <v>-481.84000000000003</v>
      </c>
      <c r="X573" s="24">
        <f>IF(Weekly[[#This Row],[Actual]]="","",IF(AND(Weekly[[#This Row],[ADBC_P]]=Weekly[[#This Row],[Actual]],Weekly[[#This Row],[ADBC_P]]=TRUE),X572+Weekly[[#This Row],[BF H Odds]]-1,IF(AND(Weekly[[#This Row],[ADBC_P]]=Weekly[[#This Row],[Actual]],Weekly[[#This Row],[ADBC_P]]=FALSE),X572+Weekly[[#This Row],[BF V Odds]]-1,X572-1)))</f>
        <v>9.9200000000000159</v>
      </c>
      <c r="Y573" s="24">
        <f>IF(Weekly[[#This Row],[Actual]]="","",IF(AND(Weekly[[#This Row],[ADBC_P]]=FALSE,Weekly[[#This Row],[Actual]]=TRUE),Y572+Weekly[[#This Row],[BF H Odds]]-1,IF(AND(Weekly[[#This Row],[ADBC_P]]=TRUE,Weekly[[#This Row],[Actual]]=FALSE),Y572+Weekly[[#This Row],[BF V Odds]]-1,Y572-1)))</f>
        <v>72.559999999999988</v>
      </c>
      <c r="Z573" s="24">
        <f>IF(Weekly[[#This Row],[Actual]]="","",IF(AND(Weekly[[#This Row],[RFC_P]]=Weekly[[#This Row],[Actual]],Weekly[[#This Row],[RFC_P]]=TRUE),Z572+Weekly[[#This Row],[BF H Odds]]-1,IF(AND(Weekly[[#This Row],[RFC_P]]=Weekly[[#This Row],[Actual]],Weekly[[#This Row],[RFC_P]]=FALSE),Z572+Weekly[[#This Row],[BF V Odds]]-1,Z572-1)))</f>
        <v>27.260000000000005</v>
      </c>
      <c r="AA573" s="24">
        <f>IF(Weekly[[#This Row],[Actual]]="","",IF(AND(Weekly[[#This Row],[RFC_P]]=FALSE,Weekly[[#This Row],[Actual]]=TRUE),AA572+Weekly[[#This Row],[BF H Odds]]-1,IF(AND(Weekly[[#This Row],[RFC_P]]=TRUE,Weekly[[#This Row],[Actual]]=FALSE),AA572+Weekly[[#This Row],[BF V Odds]]-1,AA572-1)))</f>
        <v>55.21999999999997</v>
      </c>
      <c r="AB573" s="24">
        <f>IF(Weekly[[#This Row],[Actual]]="","",IF(AND(Weekly[[#This Row],[GBC_P]]=Weekly[[#This Row],[Actual]],Weekly[[#This Row],[GBC_P]]=TRUE),AB572+Weekly[[#This Row],[BF H Odds]]-1,IF(AND(Weekly[[#This Row],[GBC_P]]=Weekly[[#This Row],[Actual]],Weekly[[#This Row],[GBC_P]]=FALSE),AB572+Weekly[[#This Row],[BF V Odds]]-1,AB572-1)))</f>
        <v>14.610000000000007</v>
      </c>
      <c r="AC573" s="24">
        <f>IF(Weekly[[#This Row],[Actual]]="","",IF(AND(Weekly[[#This Row],[GBC_P]]=FALSE,Weekly[[#This Row],[Actual]]=TRUE),AC572+Weekly[[#This Row],[BF H Odds]]-1,IF(AND(Weekly[[#This Row],[GBC_P]]=TRUE,Weekly[[#This Row],[Actual]]=FALSE),AC572+Weekly[[#This Row],[BF V Odds]]-1,AC572-1)))</f>
        <v>67.869999999999962</v>
      </c>
      <c r="AD573" s="24">
        <f>IF(Weekly[[#This Row],[Actual]]="","",IF(AND(Weekly[[#This Row],[HGBC_P]]=Weekly[[#This Row],[Actual]],Weekly[[#This Row],[HGBC_P]]=TRUE),AD572+Weekly[[#This Row],[BF H Odds]]-1,IF(AND(Weekly[[#This Row],[HGBC_P]]=Weekly[[#This Row],[Actual]],Weekly[[#This Row],[HGBC_P]]=FALSE),AD572+Weekly[[#This Row],[BF V Odds]]-1,AD572-1)))</f>
        <v>3.1200000000000232</v>
      </c>
      <c r="AE573" s="24">
        <f>IF(Weekly[[#This Row],[Actual]]="","",IF(AND(Weekly[[#This Row],[HGBC_P]]=FALSE,Weekly[[#This Row],[Actual]]=TRUE),AE572+Weekly[[#This Row],[BF H Odds]]-1,IF(AND(Weekly[[#This Row],[HGBC_P]]=TRUE,Weekly[[#This Row],[Actual]]=FALSE),AE572+Weekly[[#This Row],[BF V Odds]]-1,AE572-1)))</f>
        <v>79.359999999999985</v>
      </c>
      <c r="AF573" s="24">
        <f>IF(Weekly[[#This Row],[Actual]]="","",IF(AND(Weekly[[#This Row],[XGB_P]]=Weekly[[#This Row],[Actual]],Weekly[[#This Row],[XGB_P]]=TRUE),AF572+Weekly[[#This Row],[BF H Odds]]-1,IF(AND(Weekly[[#This Row],[XGB_P]]=Weekly[[#This Row],[Actual]],Weekly[[#This Row],[XGB_P]]=FALSE),AF572+Weekly[[#This Row],[BF V Odds]]-1,AF572-1)))</f>
        <v>34.600000000000023</v>
      </c>
      <c r="AG573" s="24">
        <f>IF(Weekly[[#This Row],[Actual]]="","",IF(AND(Weekly[[#This Row],[XGB_P]]=FALSE,Weekly[[#This Row],[Actual]]=TRUE),AG572+Weekly[[#This Row],[BF H Odds]]-1,IF(AND(Weekly[[#This Row],[XGB_P]]=TRUE,Weekly[[#This Row],[Actual]]=FALSE),AG572+Weekly[[#This Row],[BF V Odds]]-1,AG572-1)))</f>
        <v>47.879999999999995</v>
      </c>
      <c r="AH573" s="24">
        <f>IF(Weekly[[#This Row],[Actual]]="","",IF(AND(Weekly[[#This Row],[QDA_P]]=Weekly[[#This Row],[Actual]],Weekly[[#This Row],[QDA_P]]=TRUE),AH572+Weekly[[#This Row],[BF H Odds]]-1,IF(AND(Weekly[[#This Row],[QDA_P]]=Weekly[[#This Row],[Actual]],Weekly[[#This Row],[QDA_P]]=FALSE),AH572+Weekly[[#This Row],[BF V Odds]]-1,AH572-1)))</f>
        <v>-7.9299999999999864</v>
      </c>
      <c r="AI573" s="24">
        <f>IF(Weekly[[#This Row],[Actual]]="","",IF(AND(Weekly[[#This Row],[QDA_P]]=FALSE,Weekly[[#This Row],[Actual]]=TRUE),AI572+Weekly[[#This Row],[BF H Odds]]-1,IF(AND(Weekly[[#This Row],[QDA_P]]=TRUE,Weekly[[#This Row],[Actual]]=FALSE),AI572+Weekly[[#This Row],[BF V Odds]]-1,AI572-1)))</f>
        <v>90.409999999999982</v>
      </c>
      <c r="AJ573" s="24">
        <f>IF(Weekly[[#This Row],[Actual]]="","",IF(AND(Weekly[[#This Row],[KNC_P]]=FALSE,Weekly[[#This Row],[Actual]]=TRUE),AJ572+Weekly[[#This Row],[BF H Odds]]-1,IF(AND(Weekly[[#This Row],[KNC_P]]=TRUE,Weekly[[#This Row],[Actual]]=FALSE),AJ572+Weekly[[#This Row],[BF V Odds]]-1,AJ572-1)))</f>
        <v>60.099999999999987</v>
      </c>
      <c r="AK573" s="24">
        <f>IF(Weekly[[#This Row],[Actual]]="","",IF(AND(Weekly[[#This Row],[KNC_P]]=FALSE,Weekly[[#This Row],[Actual]]=TRUE),AK572+Weekly[[#This Row],[BF H Odds]]-1,IF(AND(Weekly[[#This Row],[KNC_P]]=TRUE,Weekly[[#This Row],[Actual]]=FALSE),AK572+Weekly[[#This Row],[BF V Odds]]-1,AK572-1)))</f>
        <v>58.999999999999979</v>
      </c>
      <c r="AL573" s="30">
        <f>IF(Weekly[[#This Row],[Actual]]="","",COUNTIF(Weekly[[#This Row],[SVC_P]:[QDA_P]],TRUE))</f>
        <v>2</v>
      </c>
      <c r="AM573" s="30">
        <f>IF(Weekly[[#This Row],[Actual]]="","",COUNTIF(Weekly[[#This Row],[SVC_P]:[QDA_P]],FALSE))</f>
        <v>5</v>
      </c>
      <c r="AN573" s="36" t="str">
        <f>IF(AND(Weekly[[#This Row],[BF V Odds]]&gt;$BO$6,Weekly[[#This Row],[BF V Odds]] &lt; $BO$7),Weekly[[#This Row],[BF V Odds]],"")</f>
        <v/>
      </c>
      <c r="AO573" s="36" t="str">
        <f>IF(AND(Weekly[[#This Row],[BF H Odds]]&gt;$BO$6, Weekly[[#This Row],[BF H Odds]] &lt; $BO$7),Weekly[[#This Row],[BF H Odds]],"")</f>
        <v/>
      </c>
      <c r="AP573" s="37">
        <f>IF(AND(Weekly[[#This Row],[V Odds &lt;]]="",Weekly[[#This Row],[H Odds &lt;]]=""),AP572,IF(AND(Weekly[[#This Row],[H Odds &lt;]]&lt;&gt;"",Weekly[[#This Row],[SVC_P]]=TRUE,Weekly[[#This Row],[Actual]]=TRUE),AP572+Weekly[[#This Row],[H Odds &lt;]]-1,IF(AND(Weekly[[#This Row],[V Odds &lt;]]&lt;&gt;"",Weekly[[#This Row],[SVC_P]]=FALSE,Weekly[[#This Row],[Actual]]=FALSE),AP572+Weekly[[#This Row],[V Odds &lt;]]-1,IF(AND(Weekly[[#This Row],[V Odds &lt;]]&lt;&gt;"",Weekly[[#This Row],[SVC_P]]=FALSE,Weekly[[#This Row],[Actual]]=TRUE),AP572-1,IF(AND(Weekly[[#This Row],[H Odds &lt;]]&lt;&gt;"",Weekly[[#This Row],[SVC_P]]=TRUE,Weekly[[#This Row],[Actual]]=FALSE),AP572-1,AP572)))))</f>
        <v>85.430000000000021</v>
      </c>
      <c r="AQ573" s="37">
        <f>IF(AND(Weekly[[#This Row],[V Odds &lt;]]="",Weekly[[#This Row],[H Odds &lt;]]=""),AQ572,IF(AND(Weekly[[#This Row],[H Odds &lt;]]&lt;&gt;"",Weekly[[#This Row],[ADBC_P]]=TRUE,Weekly[[#This Row],[Actual]]=TRUE),AQ572+Weekly[[#This Row],[H Odds &lt;]]-1,IF(AND(Weekly[[#This Row],[V Odds &lt;]]&lt;&gt;"",Weekly[[#This Row],[ADBC_P]]=FALSE,Weekly[[#This Row],[Actual]]=FALSE),AQ572+Weekly[[#This Row],[V Odds &lt;]]-1,IF(AND(Weekly[[#This Row],[V Odds &lt;]]&lt;&gt;"",Weekly[[#This Row],[ADBC_P]]=FALSE,Weekly[[#This Row],[Actual]]=TRUE),AQ572-1,IF(AND(Weekly[[#This Row],[H Odds &lt;]]&lt;&gt;"",Weekly[[#This Row],[ADBC_P]]=TRUE,Weekly[[#This Row],[Actual]]=FALSE),AQ572-1,AQ572)))))</f>
        <v>53.08</v>
      </c>
      <c r="AR573" s="37">
        <f>IF(AND(Weekly[[#This Row],[V Odds &lt;]]="",Weekly[[#This Row],[H Odds &lt;]]=""),AR572,IF(AND(Weekly[[#This Row],[H Odds &lt;]]&lt;&gt;"",Weekly[[#This Row],[RFC_P]]=TRUE,Weekly[[#This Row],[Actual]]=TRUE),AR572+Weekly[[#This Row],[H Odds &lt;]]-1,IF(AND(Weekly[[#This Row],[V Odds &lt;]]&lt;&gt;"",Weekly[[#This Row],[RFC_P]]=FALSE,Weekly[[#This Row],[Actual]]=FALSE),AR572+Weekly[[#This Row],[V Odds &lt;]]-1,IF(AND(Weekly[[#This Row],[V Odds &lt;]]&lt;&gt;"",Weekly[[#This Row],[RFC_P]]=FALSE,Weekly[[#This Row],[Actual]]=TRUE),AR572-1,IF(AND(Weekly[[#This Row],[H Odds &lt;]]&lt;&gt;"",Weekly[[#This Row],[RFC_P]]=TRUE,Weekly[[#This Row],[Actual]]=FALSE),AR572-1,AR572)))))</f>
        <v>73.089999999999989</v>
      </c>
      <c r="AS573" s="37">
        <f>IF(AND(Weekly[[#This Row],[V Odds &lt;]]="",Weekly[[#This Row],[H Odds &lt;]]=""),AS572,IF(AND(Weekly[[#This Row],[H Odds &lt;]]&lt;&gt;"",Weekly[[#This Row],[GBC_P]]=TRUE,Weekly[[#This Row],[Actual]]=TRUE),AS572+Weekly[[#This Row],[H Odds &lt;]]-1,IF(AND(Weekly[[#This Row],[V Odds &lt;]]&lt;&gt;"",Weekly[[#This Row],[GBC_P]]=FALSE,Weekly[[#This Row],[Actual]]=FALSE),AS572+Weekly[[#This Row],[V Odds &lt;]]-1,IF(AND(Weekly[[#This Row],[V Odds &lt;]]&lt;&gt;"",Weekly[[#This Row],[GBC_P]]=FALSE,Weekly[[#This Row],[Actual]]=TRUE),AS572-1,IF(AND(Weekly[[#This Row],[H Odds &lt;]]&lt;&gt;"",Weekly[[#This Row],[GBC_P]]=TRUE,Weekly[[#This Row],[Actual]]=FALSE),AS572-1,AS572)))))</f>
        <v>69.38</v>
      </c>
      <c r="AT573" s="37">
        <f>IF(AND(Weekly[[#This Row],[V Odds &lt;]]="",Weekly[[#This Row],[H Odds &lt;]]=""),AT572,IF(AND(Weekly[[#This Row],[H Odds &lt;]]&lt;&gt;"",Weekly[[#This Row],[HGBC_P]]=TRUE,Weekly[[#This Row],[Actual]]=TRUE),AT572+Weekly[[#This Row],[H Odds &lt;]]-1,IF(AND(Weekly[[#This Row],[V Odds &lt;]]&lt;&gt;"",Weekly[[#This Row],[HGBC_P]]=FALSE,Weekly[[#This Row],[Actual]]=FALSE),AT572+Weekly[[#This Row],[V Odds &lt;]]-1,IF(AND(Weekly[[#This Row],[V Odds &lt;]]&lt;&gt;"",Weekly[[#This Row],[HGBC_P]]=FALSE,Weekly[[#This Row],[Actual]]=TRUE),AT572-1,IF(AND(Weekly[[#This Row],[H Odds &lt;]]&lt;&gt;"",Weekly[[#This Row],[HGBC_P]]=TRUE,Weekly[[#This Row],[Actual]]=FALSE),AT572-1,AT572)))))</f>
        <v>53.76</v>
      </c>
      <c r="AU573" s="37">
        <f>IF(AND(Weekly[[#This Row],[V Odds &lt;]]="",Weekly[[#This Row],[H Odds &lt;]]=""),AU572,IF(AND(Weekly[[#This Row],[H Odds &lt;]]&lt;&gt;"",Weekly[[#This Row],[XGB_P]]=TRUE,Weekly[[#This Row],[Actual]]=TRUE),AU572+Weekly[[#This Row],[H Odds &lt;]]-1,IF(AND(Weekly[[#This Row],[V Odds &lt;]]&lt;&gt;"",Weekly[[#This Row],[XGB_P]]=FALSE,Weekly[[#This Row],[Actual]]=FALSE),AU572+Weekly[[#This Row],[V Odds &lt;]]-1,IF(AND(Weekly[[#This Row],[V Odds &lt;]]&lt;&gt;"",Weekly[[#This Row],[XGB_P]]=FALSE,Weekly[[#This Row],[Actual]]=TRUE),AU572-1,IF(AND(Weekly[[#This Row],[H Odds &lt;]]&lt;&gt;"",Weekly[[#This Row],[XGB_P]]=TRUE,Weekly[[#This Row],[Actual]]=FALSE),AU572-1,AU572)))))</f>
        <v>75.210000000000008</v>
      </c>
      <c r="AV573" s="37">
        <f>IF(AND(Weekly[[#This Row],[V Odds &lt;]]="",Weekly[[#This Row],[H Odds &lt;]]=""),AV572,IF(AND(Weekly[[#This Row],[H Odds &lt;]]&lt;&gt;"",Weekly[[#This Row],[QDA_P]]=TRUE,Weekly[[#This Row],[Actual]]=TRUE),AV572+Weekly[[#This Row],[H Odds &lt;]]-1,IF(AND(Weekly[[#This Row],[V Odds &lt;]]&lt;&gt;"",Weekly[[#This Row],[QDA_P]]=FALSE,Weekly[[#This Row],[Actual]]=FALSE),AV572+Weekly[[#This Row],[V Odds &lt;]]-1,IF(AND(Weekly[[#This Row],[V Odds &lt;]]&lt;&gt;"",Weekly[[#This Row],[QDA_P]]=FALSE,Weekly[[#This Row],[Actual]]=TRUE),AV572-1,IF(AND(Weekly[[#This Row],[H Odds &lt;]]&lt;&gt;"",Weekly[[#This Row],[QDA_P]]=TRUE,Weekly[[#This Row],[Actual]]=FALSE),AV572-1,AV572)))))</f>
        <v>64.099999999999994</v>
      </c>
      <c r="AW573" s="37">
        <f>IF(AND(Weekly[[#This Row],[H Odds &lt;]]="",Weekly[[#This Row],[V Odds &lt;]]=""),AW572,IF(AND(Weekly[[#This Row],[KNC_P]]=Weekly[[#This Row],[Actual]],Weekly[[#This Row],[KNC_P]]=TRUE),AW572+Weekly[[#This Row],[BF H Odds]]-1,IF(AND(Weekly[[#This Row],[KNC_P]]=Weekly[[#This Row],[Actual]],Weekly[[#This Row],[KNC_P]]=FALSE),AW572+Weekly[[#This Row],[BF V Odds]]-1,AW572-1)))</f>
        <v>58.250000000000014</v>
      </c>
      <c r="AX573" s="37">
        <f>IF(AND(Weekly[[#This Row],[V Odds &lt;]]="",Weekly[[#This Row],[H Odds &lt;]]=""),AX572,IF(AND(Weekly[[#This Row],[V Odds &lt;]]&lt;&gt;"",Weekly[[#This Row],[FALSES]]&gt;0,Weekly[[#This Row],[Actual]]=FALSE),AX572+Weekly[[#This Row],[V Odds &lt;]]-1,IF(AND(Weekly[[#This Row],[H Odds &lt;]]&lt;&gt;"",Weekly[[#This Row],[TRUES]]&gt;0,Weekly[[#This Row],[Actual]]=TRUE),AX572+Weekly[[#This Row],[H Odds &lt;]]-1,IF(AND(Weekly[[#This Row],[V Odds &lt;]]&lt;&gt;"",Weekly[[#This Row],[FALSES]]=0),AX572,IF(AND(Weekly[[#This Row],[H Odds &lt;]]&lt;&gt;"",Weekly[[#This Row],[TRUES]]=0),AX572,AX572-1)))))</f>
        <v>114.09999999999997</v>
      </c>
      <c r="AY573" s="37">
        <f>IF(AND(Weekly[[#This Row],[V Odds &lt;]]="",Weekly[[#This Row],[H Odds &lt;]]=""),AY572,IF(AND(Weekly[[#This Row],[V Odds &lt;]]&lt;&gt;"",Weekly[[#This Row],[FALSES]]&gt;0,Weekly[[#This Row],[Actual]]=FALSE),AY572+((Weekly[[#This Row],[V Odds &lt;]]-1)*0.92),IF(AND(Weekly[[#This Row],[H Odds &lt;]]&lt;&gt;"",Weekly[[#This Row],[TRUES]]&gt;0,Weekly[[#This Row],[Actual]]=TRUE),AY572+((Weekly[[#This Row],[H Odds &lt;]]-1)*0.92),IF(AND(Weekly[[#This Row],[V Odds &lt;]]&lt;&gt;"",Weekly[[#This Row],[FALSES]]=0),AY572,IF(AND(Weekly[[#This Row],[H Odds &lt;]]&lt;&gt;"",Weekly[[#This Row],[TRUES]]=0),AY572,AY572-1)))))</f>
        <v>101.37200000000001</v>
      </c>
      <c r="AZ573" s="37">
        <f>IF(AND(Weekly[[#This Row],[V Odds &lt;]]="",Weekly[[#This Row],[H Odds &lt;]]=""),AZ572,IF(AND(Weekly[[#This Row],[V Odds &lt;]]&lt;&gt;"",Weekly[[#This Row],[Actual]]=FALSE),AZ572+Weekly[[#This Row],[V Odds &lt;]]-1,IF(AND(Weekly[[#This Row],[H Odds &lt;]]&lt;&gt;"",Weekly[[#This Row],[Actual]]=TRUE),AZ572+Weekly[[#This Row],[H Odds &lt;]]-1,AZ572-1)))</f>
        <v>103.56999999999998</v>
      </c>
      <c r="BA573" s="38">
        <f>IF(Weekly[[#This Row],[H Odds &lt;]]="",BA572,IF(AND(Weekly[[#This Row],[H Odds &lt;]]&lt;&gt;"",Weekly[[#This Row],[SVC_P]]=TRUE,Weekly[[#This Row],[Actual]]=TRUE),BA572+Weekly[[#This Row],[H Odds &lt;]]-1,IF(AND(Weekly[[#This Row],[H Odds &lt;]]&lt;&gt;"",Weekly[[#This Row],[SVC_P]]=TRUE,Weekly[[#This Row],[Actual]]=FALSE),BA572-1,BA572)))</f>
        <v>84.39</v>
      </c>
      <c r="BB573" s="38">
        <f>IF(Weekly[[#This Row],[H Odds &lt;]]="",BB572,IF(AND(Weekly[[#This Row],[H Odds &lt;]]&lt;&gt;"",Weekly[[#This Row],[ADBC_P]]=TRUE,Weekly[[#This Row],[Actual]]=TRUE),BB572+Weekly[[#This Row],[H Odds &lt;]]-1,IF(AND(Weekly[[#This Row],[H Odds &lt;]]&lt;&gt;"",Weekly[[#This Row],[ADBC_P]]=TRUE,Weekly[[#This Row],[Actual]]=FALSE),BB572-1,BB572)))</f>
        <v>54.16</v>
      </c>
      <c r="BC573" s="38">
        <f>IF(Weekly[[#This Row],[H Odds &lt;]]="",BC572,IF(AND(Weekly[[#This Row],[H Odds &lt;]]&lt;&gt;"",Weekly[[#This Row],[RFC_P]]=TRUE,Weekly[[#This Row],[Actual]]=TRUE),BC572+Weekly[[#This Row],[H Odds &lt;]]-1,IF(AND(Weekly[[#This Row],[H Odds &lt;]]&lt;&gt;"",Weekly[[#This Row],[RFC_P]]=TRUE,Weekly[[#This Row],[Actual]]=FALSE),BC572-1,BC572)))</f>
        <v>55.759999999999991</v>
      </c>
      <c r="BD573" s="38">
        <f>IF(Weekly[[#This Row],[H Odds &lt;]]="",BD572,IF(AND(Weekly[[#This Row],[H Odds &lt;]]&lt;&gt;"",Weekly[[#This Row],[GBC_P]]=TRUE,Weekly[[#This Row],[Actual]]=TRUE),BD572+Weekly[[#This Row],[H Odds &lt;]]-1,IF(AND(Weekly[[#This Row],[H Odds &lt;]]&lt;&gt;"",Weekly[[#This Row],[GBC_P]]=TRUE,Weekly[[#This Row],[Actual]]=FALSE),BD572-1,BD572)))</f>
        <v>58.910000000000004</v>
      </c>
      <c r="BE573" s="38">
        <f>IF(Weekly[[#This Row],[H Odds &lt;]]="",BE572,IF(AND(Weekly[[#This Row],[H Odds &lt;]]&lt;&gt;"",Weekly[[#This Row],[HGBC_P]]=TRUE,Weekly[[#This Row],[Actual]]=TRUE),BE572+Weekly[[#This Row],[H Odds &lt;]]-1,IF(AND(Weekly[[#This Row],[H Odds &lt;]]&lt;&gt;"",Weekly[[#This Row],[HGBC_P]]=TRUE,Weekly[[#This Row],[Actual]]=FALSE),BE572-1,BE572)))</f>
        <v>58.059999999999995</v>
      </c>
      <c r="BF573" s="38">
        <f>IF(Weekly[[#This Row],[H Odds &lt;]]="",BF572,IF(AND(Weekly[[#This Row],[H Odds &lt;]]&lt;&gt;"",Weekly[[#This Row],[XGB_P]]=TRUE,Weekly[[#This Row],[Actual]]=TRUE),BF572+Weekly[[#This Row],[H Odds &lt;]]-1,IF(AND(Weekly[[#This Row],[H Odds &lt;]]&lt;&gt;"",Weekly[[#This Row],[XGB_P]]=TRUE,Weekly[[#This Row],[Actual]]=FALSE),BF572-1,BF572)))</f>
        <v>66.73</v>
      </c>
      <c r="BG573" s="38">
        <f>IF(Weekly[[#This Row],[H Odds &lt;]]="",BG572,IF(AND(Weekly[[#This Row],[H Odds &lt;]]&lt;&gt;"",Weekly[[#This Row],[QDA_P]]=TRUE,Weekly[[#This Row],[Actual]]=TRUE),BG572+Weekly[[#This Row],[H Odds &lt;]]-1,IF(AND(Weekly[[#This Row],[H Odds &lt;]]&lt;&gt;"",Weekly[[#This Row],[QDA_P]]=TRUE,Weekly[[#This Row],[Actual]]=FALSE),BG572-1,BG572)))</f>
        <v>54.22999999999999</v>
      </c>
      <c r="BH573" s="38">
        <f>IF(Weekly[[#This Row],[H Odds &lt;]]="",BH572,IF(AND(Weekly[[#This Row],[H Odds &lt;]]&lt;&gt;"",Weekly[[#This Row],[KNC_P]]=TRUE,Weekly[[#This Row],[Actual]]=TRUE),BH572+Weekly[[#This Row],[H Odds &lt;]]-1,IF(AND(Weekly[[#This Row],[H Odds &lt;]]&lt;&gt;"",Weekly[[#This Row],[KNC_P]]=TRUE,Weekly[[#This Row],[Actual]]=FALSE),BH572-1,BH572)))</f>
        <v>59.099999999999994</v>
      </c>
      <c r="BI573" s="38">
        <f>IF(Weekly[[#This Row],[H Odds &lt;]]="",BI572,IF(AND(Weekly[[#This Row],[H Odds &lt;]]&lt;&gt;"",Weekly[[#This Row],[TRUES]]&gt;0,Weekly[[#This Row],[Actual]]=TRUE),BI572+Weekly[[#This Row],[H Odds &lt;]]-1,IF(AND(Weekly[[#This Row],[H Odds &lt;]]&lt;&gt;"",Weekly[[#This Row],[TRUES]]=0),BI572,BI572-1)))</f>
        <v>82.39</v>
      </c>
      <c r="BJ573" s="38">
        <f>IF(Weekly[[#This Row],[H Odds &lt;]]="",BJ572,IF(AND(Weekly[[#This Row],[H Odds &lt;]]&lt;&gt;"",Weekly[[#This Row],[Actual]]=TRUE),BJ572+Weekly[[#This Row],[H Odds &lt;]]-1,IF(AND(Weekly[[#This Row],[H Odds &lt;]]&lt;&gt;"",Weekly[[#This Row],[Actual]]=FALSE),BJ572-1,BJ572)))</f>
        <v>84.29</v>
      </c>
      <c r="BK573" s="58">
        <f>IF(AND(Weekly[[#This Row],[TRUES]]&gt;4,Weekly[[#This Row],[Actual]]=TRUE),BK572+Weekly[[#This Row],[BF H Odds]]-1,IF(AND(Weekly[[#This Row],[FALSES]]&gt;4,Weekly[[#This Row],[Actual]]=FALSE),BK572+Weekly[[#This Row],[BF V Odds]]-1,IF(AND(Weekly[[#This Row],[TRUES]]&gt;4,Weekly[[#This Row],[Actual]]=FALSE),BK572-1,IF(AND(Weekly[[#This Row],[FALSES]]&gt;4,Weekly[[#This Row],[Actual]]=TRUE),BK572-1,BK572))))</f>
        <v>0.54000000000003023</v>
      </c>
      <c r="BL573" s="58">
        <f>IF(AND(Weekly[[#This Row],[TRUES]]&gt;5,Weekly[[#This Row],[Actual]]=TRUE),BL572+Weekly[[#This Row],[BF H Odds]]-1,IF(AND(Weekly[[#This Row],[FALSES]]&gt;5,Weekly[[#This Row],[Actual]]=FALSE),BL572+Weekly[[#This Row],[BF V Odds]]-1,IF(AND(Weekly[[#This Row],[TRUES]]&gt;5,Weekly[[#This Row],[Actual]]=FALSE),BL572-1,IF(AND(Weekly[[#This Row],[FALSES]]&gt;5,Weekly[[#This Row],[Actual]]=TRUE),BL572-1,BL572))))</f>
        <v>8.3700000000000188</v>
      </c>
      <c r="BM573" s="58">
        <f>IF(AND(Weekly[[#This Row],[TRUES]]&gt;6,Weekly[[#This Row],[Actual]]=TRUE),BM572+Weekly[[#This Row],[BF H Odds]]-1,IF(AND(Weekly[[#This Row],[FALSES]]&gt;6,Weekly[[#This Row],[Actual]]=FALSE),BM572+Weekly[[#This Row],[BF V Odds]]-1,IF(AND(Weekly[[#This Row],[TRUES]]&gt;6,Weekly[[#This Row],[Actual]]=FALSE),BM572-1,IF(AND(Weekly[[#This Row],[FALSES]]&gt;6,Weekly[[#This Row],[Actual]]=TRUE),BM572-1,BM572))))</f>
        <v>44.340000000000011</v>
      </c>
    </row>
    <row r="574" spans="1:65" x14ac:dyDescent="0.25">
      <c r="A574" s="34"/>
      <c r="B574" s="10">
        <v>44314</v>
      </c>
      <c r="C574" s="17" t="s">
        <v>25</v>
      </c>
      <c r="D574" s="15" t="s">
        <v>13</v>
      </c>
      <c r="E574" t="b">
        <v>1</v>
      </c>
      <c r="F574" t="b">
        <v>1</v>
      </c>
      <c r="G574" t="b">
        <v>1</v>
      </c>
      <c r="H574" t="b">
        <v>1</v>
      </c>
      <c r="I574" t="b">
        <v>1</v>
      </c>
      <c r="J574" t="b">
        <v>1</v>
      </c>
      <c r="K574" t="b">
        <v>1</v>
      </c>
      <c r="L574" t="b">
        <v>1</v>
      </c>
      <c r="M574" t="s">
        <v>100</v>
      </c>
      <c r="N574">
        <v>31.62</v>
      </c>
      <c r="O574">
        <f>IF(Weekly[[#This Row],[H/V]]="H",Weekly[[#This Row],[BF H Odds]],IF(Weekly[[#This Row],[H/V]]="V",Weekly[[#This Row],[BF V Odds]],""))</f>
        <v>4.3</v>
      </c>
      <c r="P574" t="b">
        <v>0</v>
      </c>
      <c r="Q574" t="s">
        <v>76</v>
      </c>
      <c r="R574" s="35">
        <f>IFERROR(IF(Weekly[[#This Row],[Won Bet?]]="yes",R573+(Weekly[[#This Row],[BF Odds]]*Weekly[[#This Row],[BF Stake]])-Weekly[[#This Row],[BF Stake]],R573-Weekly[[#This Row],[BF Stake]]),R573)</f>
        <v>1295.9805000000003</v>
      </c>
      <c r="S574" s="35">
        <f>IFERROR(IF(Weekly[[#This Row],[Won Bet?]]="yes",S573+(((Weekly[[#This Row],[BF Odds]]*Weekly[[#This Row],[BF Stake]])-Weekly[[#This Row],[BF Stake]])*0.95),S573-Weekly[[#This Row],[BF Stake]]),S573)</f>
        <v>1202.3885900000007</v>
      </c>
      <c r="T574">
        <v>1.29</v>
      </c>
      <c r="U574">
        <v>4.3</v>
      </c>
      <c r="V574" s="24">
        <f>IF(Weekly[[#This Row],[Actual]]="","",IF(AND(Weekly[[#This Row],[SVC_P]]=Weekly[[#This Row],[Actual]],Weekly[[#This Row],[SVC_P]]=TRUE),V573+Weekly[[#This Row],[BF H Odds]]-1,IF(AND(Weekly[[#This Row],[SVC_P]]=Weekly[[#This Row],[Actual]],Weekly[[#This Row],[SVC_P]]=FALSE),V573+Weekly[[#This Row],[BF V Odds]]-1,V573-1)))</f>
        <v>54.640000000000057</v>
      </c>
      <c r="W574" s="24">
        <f>IF(Weekly[[#This Row],[Actual]]="","",IF(AND(Weekly[[#This Row],[SVC_P]]=FALSE,Weekly[[#This Row],[Actual]]=TRUE),W573+Weekly[[#This Row],[BF H Odds]]-1,IF(AND(Weekly[[#This Row],[SVC_P]]=TRUE,Weekly[[#This Row],[Actual]]=FALSE,),W573+Weekly[[#This Row],[BF V Odds]]-1,W573-1)))</f>
        <v>-482.84000000000003</v>
      </c>
      <c r="X574" s="24">
        <f>IF(Weekly[[#This Row],[Actual]]="","",IF(AND(Weekly[[#This Row],[ADBC_P]]=Weekly[[#This Row],[Actual]],Weekly[[#This Row],[ADBC_P]]=TRUE),X573+Weekly[[#This Row],[BF H Odds]]-1,IF(AND(Weekly[[#This Row],[ADBC_P]]=Weekly[[#This Row],[Actual]],Weekly[[#This Row],[ADBC_P]]=FALSE),X573+Weekly[[#This Row],[BF V Odds]]-1,X573-1)))</f>
        <v>8.9200000000000159</v>
      </c>
      <c r="Y574" s="24">
        <f>IF(Weekly[[#This Row],[Actual]]="","",IF(AND(Weekly[[#This Row],[ADBC_P]]=FALSE,Weekly[[#This Row],[Actual]]=TRUE),Y573+Weekly[[#This Row],[BF H Odds]]-1,IF(AND(Weekly[[#This Row],[ADBC_P]]=TRUE,Weekly[[#This Row],[Actual]]=FALSE),Y573+Weekly[[#This Row],[BF V Odds]]-1,Y573-1)))</f>
        <v>72.849999999999994</v>
      </c>
      <c r="Z574" s="24">
        <f>IF(Weekly[[#This Row],[Actual]]="","",IF(AND(Weekly[[#This Row],[RFC_P]]=Weekly[[#This Row],[Actual]],Weekly[[#This Row],[RFC_P]]=TRUE),Z573+Weekly[[#This Row],[BF H Odds]]-1,IF(AND(Weekly[[#This Row],[RFC_P]]=Weekly[[#This Row],[Actual]],Weekly[[#This Row],[RFC_P]]=FALSE),Z573+Weekly[[#This Row],[BF V Odds]]-1,Z573-1)))</f>
        <v>26.260000000000005</v>
      </c>
      <c r="AA574" s="24">
        <f>IF(Weekly[[#This Row],[Actual]]="","",IF(AND(Weekly[[#This Row],[RFC_P]]=FALSE,Weekly[[#This Row],[Actual]]=TRUE),AA573+Weekly[[#This Row],[BF H Odds]]-1,IF(AND(Weekly[[#This Row],[RFC_P]]=TRUE,Weekly[[#This Row],[Actual]]=FALSE),AA573+Weekly[[#This Row],[BF V Odds]]-1,AA573-1)))</f>
        <v>55.50999999999997</v>
      </c>
      <c r="AB574" s="24">
        <f>IF(Weekly[[#This Row],[Actual]]="","",IF(AND(Weekly[[#This Row],[GBC_P]]=Weekly[[#This Row],[Actual]],Weekly[[#This Row],[GBC_P]]=TRUE),AB573+Weekly[[#This Row],[BF H Odds]]-1,IF(AND(Weekly[[#This Row],[GBC_P]]=Weekly[[#This Row],[Actual]],Weekly[[#This Row],[GBC_P]]=FALSE),AB573+Weekly[[#This Row],[BF V Odds]]-1,AB573-1)))</f>
        <v>13.610000000000007</v>
      </c>
      <c r="AC574" s="24">
        <f>IF(Weekly[[#This Row],[Actual]]="","",IF(AND(Weekly[[#This Row],[GBC_P]]=FALSE,Weekly[[#This Row],[Actual]]=TRUE),AC573+Weekly[[#This Row],[BF H Odds]]-1,IF(AND(Weekly[[#This Row],[GBC_P]]=TRUE,Weekly[[#This Row],[Actual]]=FALSE),AC573+Weekly[[#This Row],[BF V Odds]]-1,AC573-1)))</f>
        <v>68.159999999999968</v>
      </c>
      <c r="AD574" s="24">
        <f>IF(Weekly[[#This Row],[Actual]]="","",IF(AND(Weekly[[#This Row],[HGBC_P]]=Weekly[[#This Row],[Actual]],Weekly[[#This Row],[HGBC_P]]=TRUE),AD573+Weekly[[#This Row],[BF H Odds]]-1,IF(AND(Weekly[[#This Row],[HGBC_P]]=Weekly[[#This Row],[Actual]],Weekly[[#This Row],[HGBC_P]]=FALSE),AD573+Weekly[[#This Row],[BF V Odds]]-1,AD573-1)))</f>
        <v>2.1200000000000232</v>
      </c>
      <c r="AE574" s="24">
        <f>IF(Weekly[[#This Row],[Actual]]="","",IF(AND(Weekly[[#This Row],[HGBC_P]]=FALSE,Weekly[[#This Row],[Actual]]=TRUE),AE573+Weekly[[#This Row],[BF H Odds]]-1,IF(AND(Weekly[[#This Row],[HGBC_P]]=TRUE,Weekly[[#This Row],[Actual]]=FALSE),AE573+Weekly[[#This Row],[BF V Odds]]-1,AE573-1)))</f>
        <v>79.649999999999991</v>
      </c>
      <c r="AF574" s="24">
        <f>IF(Weekly[[#This Row],[Actual]]="","",IF(AND(Weekly[[#This Row],[XGB_P]]=Weekly[[#This Row],[Actual]],Weekly[[#This Row],[XGB_P]]=TRUE),AF573+Weekly[[#This Row],[BF H Odds]]-1,IF(AND(Weekly[[#This Row],[XGB_P]]=Weekly[[#This Row],[Actual]],Weekly[[#This Row],[XGB_P]]=FALSE),AF573+Weekly[[#This Row],[BF V Odds]]-1,AF573-1)))</f>
        <v>33.600000000000023</v>
      </c>
      <c r="AG574" s="24">
        <f>IF(Weekly[[#This Row],[Actual]]="","",IF(AND(Weekly[[#This Row],[XGB_P]]=FALSE,Weekly[[#This Row],[Actual]]=TRUE),AG573+Weekly[[#This Row],[BF H Odds]]-1,IF(AND(Weekly[[#This Row],[XGB_P]]=TRUE,Weekly[[#This Row],[Actual]]=FALSE),AG573+Weekly[[#This Row],[BF V Odds]]-1,AG573-1)))</f>
        <v>48.169999999999995</v>
      </c>
      <c r="AH574" s="24">
        <f>IF(Weekly[[#This Row],[Actual]]="","",IF(AND(Weekly[[#This Row],[QDA_P]]=Weekly[[#This Row],[Actual]],Weekly[[#This Row],[QDA_P]]=TRUE),AH573+Weekly[[#This Row],[BF H Odds]]-1,IF(AND(Weekly[[#This Row],[QDA_P]]=Weekly[[#This Row],[Actual]],Weekly[[#This Row],[QDA_P]]=FALSE),AH573+Weekly[[#This Row],[BF V Odds]]-1,AH573-1)))</f>
        <v>-8.9299999999999855</v>
      </c>
      <c r="AI574" s="24">
        <f>IF(Weekly[[#This Row],[Actual]]="","",IF(AND(Weekly[[#This Row],[QDA_P]]=FALSE,Weekly[[#This Row],[Actual]]=TRUE),AI573+Weekly[[#This Row],[BF H Odds]]-1,IF(AND(Weekly[[#This Row],[QDA_P]]=TRUE,Weekly[[#This Row],[Actual]]=FALSE),AI573+Weekly[[#This Row],[BF V Odds]]-1,AI573-1)))</f>
        <v>90.699999999999989</v>
      </c>
      <c r="AJ574" s="24">
        <f>IF(Weekly[[#This Row],[Actual]]="","",IF(AND(Weekly[[#This Row],[KNC_P]]=FALSE,Weekly[[#This Row],[Actual]]=TRUE),AJ573+Weekly[[#This Row],[BF H Odds]]-1,IF(AND(Weekly[[#This Row],[KNC_P]]=TRUE,Weekly[[#This Row],[Actual]]=FALSE),AJ573+Weekly[[#This Row],[BF V Odds]]-1,AJ573-1)))</f>
        <v>60.389999999999986</v>
      </c>
      <c r="AK574" s="24">
        <f>IF(Weekly[[#This Row],[Actual]]="","",IF(AND(Weekly[[#This Row],[KNC_P]]=FALSE,Weekly[[#This Row],[Actual]]=TRUE),AK573+Weekly[[#This Row],[BF H Odds]]-1,IF(AND(Weekly[[#This Row],[KNC_P]]=TRUE,Weekly[[#This Row],[Actual]]=FALSE),AK573+Weekly[[#This Row],[BF V Odds]]-1,AK573-1)))</f>
        <v>59.289999999999978</v>
      </c>
      <c r="AL574" s="30">
        <f>IF(Weekly[[#This Row],[Actual]]="","",COUNTIF(Weekly[[#This Row],[SVC_P]:[QDA_P]],TRUE))</f>
        <v>7</v>
      </c>
      <c r="AM574" s="30">
        <f>IF(Weekly[[#This Row],[Actual]]="","",COUNTIF(Weekly[[#This Row],[SVC_P]:[QDA_P]],FALSE))</f>
        <v>0</v>
      </c>
      <c r="AN574" s="36" t="str">
        <f>IF(AND(Weekly[[#This Row],[BF V Odds]]&gt;$BO$6,Weekly[[#This Row],[BF V Odds]] &lt; $BO$7),Weekly[[#This Row],[BF V Odds]],"")</f>
        <v/>
      </c>
      <c r="AO574" s="36">
        <f>IF(AND(Weekly[[#This Row],[BF H Odds]]&gt;$BO$6, Weekly[[#This Row],[BF H Odds]] &lt; $BO$7),Weekly[[#This Row],[BF H Odds]],"")</f>
        <v>4.3</v>
      </c>
      <c r="AP574" s="37">
        <f>IF(AND(Weekly[[#This Row],[V Odds &lt;]]="",Weekly[[#This Row],[H Odds &lt;]]=""),AP573,IF(AND(Weekly[[#This Row],[H Odds &lt;]]&lt;&gt;"",Weekly[[#This Row],[SVC_P]]=TRUE,Weekly[[#This Row],[Actual]]=TRUE),AP573+Weekly[[#This Row],[H Odds &lt;]]-1,IF(AND(Weekly[[#This Row],[V Odds &lt;]]&lt;&gt;"",Weekly[[#This Row],[SVC_P]]=FALSE,Weekly[[#This Row],[Actual]]=FALSE),AP573+Weekly[[#This Row],[V Odds &lt;]]-1,IF(AND(Weekly[[#This Row],[V Odds &lt;]]&lt;&gt;"",Weekly[[#This Row],[SVC_P]]=FALSE,Weekly[[#This Row],[Actual]]=TRUE),AP573-1,IF(AND(Weekly[[#This Row],[H Odds &lt;]]&lt;&gt;"",Weekly[[#This Row],[SVC_P]]=TRUE,Weekly[[#This Row],[Actual]]=FALSE),AP573-1,AP573)))))</f>
        <v>84.430000000000021</v>
      </c>
      <c r="AQ574" s="37">
        <f>IF(AND(Weekly[[#This Row],[V Odds &lt;]]="",Weekly[[#This Row],[H Odds &lt;]]=""),AQ573,IF(AND(Weekly[[#This Row],[H Odds &lt;]]&lt;&gt;"",Weekly[[#This Row],[ADBC_P]]=TRUE,Weekly[[#This Row],[Actual]]=TRUE),AQ573+Weekly[[#This Row],[H Odds &lt;]]-1,IF(AND(Weekly[[#This Row],[V Odds &lt;]]&lt;&gt;"",Weekly[[#This Row],[ADBC_P]]=FALSE,Weekly[[#This Row],[Actual]]=FALSE),AQ573+Weekly[[#This Row],[V Odds &lt;]]-1,IF(AND(Weekly[[#This Row],[V Odds &lt;]]&lt;&gt;"",Weekly[[#This Row],[ADBC_P]]=FALSE,Weekly[[#This Row],[Actual]]=TRUE),AQ573-1,IF(AND(Weekly[[#This Row],[H Odds &lt;]]&lt;&gt;"",Weekly[[#This Row],[ADBC_P]]=TRUE,Weekly[[#This Row],[Actual]]=FALSE),AQ573-1,AQ573)))))</f>
        <v>52.08</v>
      </c>
      <c r="AR574" s="37">
        <f>IF(AND(Weekly[[#This Row],[V Odds &lt;]]="",Weekly[[#This Row],[H Odds &lt;]]=""),AR573,IF(AND(Weekly[[#This Row],[H Odds &lt;]]&lt;&gt;"",Weekly[[#This Row],[RFC_P]]=TRUE,Weekly[[#This Row],[Actual]]=TRUE),AR573+Weekly[[#This Row],[H Odds &lt;]]-1,IF(AND(Weekly[[#This Row],[V Odds &lt;]]&lt;&gt;"",Weekly[[#This Row],[RFC_P]]=FALSE,Weekly[[#This Row],[Actual]]=FALSE),AR573+Weekly[[#This Row],[V Odds &lt;]]-1,IF(AND(Weekly[[#This Row],[V Odds &lt;]]&lt;&gt;"",Weekly[[#This Row],[RFC_P]]=FALSE,Weekly[[#This Row],[Actual]]=TRUE),AR573-1,IF(AND(Weekly[[#This Row],[H Odds &lt;]]&lt;&gt;"",Weekly[[#This Row],[RFC_P]]=TRUE,Weekly[[#This Row],[Actual]]=FALSE),AR573-1,AR573)))))</f>
        <v>72.089999999999989</v>
      </c>
      <c r="AS574" s="37">
        <f>IF(AND(Weekly[[#This Row],[V Odds &lt;]]="",Weekly[[#This Row],[H Odds &lt;]]=""),AS573,IF(AND(Weekly[[#This Row],[H Odds &lt;]]&lt;&gt;"",Weekly[[#This Row],[GBC_P]]=TRUE,Weekly[[#This Row],[Actual]]=TRUE),AS573+Weekly[[#This Row],[H Odds &lt;]]-1,IF(AND(Weekly[[#This Row],[V Odds &lt;]]&lt;&gt;"",Weekly[[#This Row],[GBC_P]]=FALSE,Weekly[[#This Row],[Actual]]=FALSE),AS573+Weekly[[#This Row],[V Odds &lt;]]-1,IF(AND(Weekly[[#This Row],[V Odds &lt;]]&lt;&gt;"",Weekly[[#This Row],[GBC_P]]=FALSE,Weekly[[#This Row],[Actual]]=TRUE),AS573-1,IF(AND(Weekly[[#This Row],[H Odds &lt;]]&lt;&gt;"",Weekly[[#This Row],[GBC_P]]=TRUE,Weekly[[#This Row],[Actual]]=FALSE),AS573-1,AS573)))))</f>
        <v>68.38</v>
      </c>
      <c r="AT574" s="37">
        <f>IF(AND(Weekly[[#This Row],[V Odds &lt;]]="",Weekly[[#This Row],[H Odds &lt;]]=""),AT573,IF(AND(Weekly[[#This Row],[H Odds &lt;]]&lt;&gt;"",Weekly[[#This Row],[HGBC_P]]=TRUE,Weekly[[#This Row],[Actual]]=TRUE),AT573+Weekly[[#This Row],[H Odds &lt;]]-1,IF(AND(Weekly[[#This Row],[V Odds &lt;]]&lt;&gt;"",Weekly[[#This Row],[HGBC_P]]=FALSE,Weekly[[#This Row],[Actual]]=FALSE),AT573+Weekly[[#This Row],[V Odds &lt;]]-1,IF(AND(Weekly[[#This Row],[V Odds &lt;]]&lt;&gt;"",Weekly[[#This Row],[HGBC_P]]=FALSE,Weekly[[#This Row],[Actual]]=TRUE),AT573-1,IF(AND(Weekly[[#This Row],[H Odds &lt;]]&lt;&gt;"",Weekly[[#This Row],[HGBC_P]]=TRUE,Weekly[[#This Row],[Actual]]=FALSE),AT573-1,AT573)))))</f>
        <v>52.76</v>
      </c>
      <c r="AU574" s="37">
        <f>IF(AND(Weekly[[#This Row],[V Odds &lt;]]="",Weekly[[#This Row],[H Odds &lt;]]=""),AU573,IF(AND(Weekly[[#This Row],[H Odds &lt;]]&lt;&gt;"",Weekly[[#This Row],[XGB_P]]=TRUE,Weekly[[#This Row],[Actual]]=TRUE),AU573+Weekly[[#This Row],[H Odds &lt;]]-1,IF(AND(Weekly[[#This Row],[V Odds &lt;]]&lt;&gt;"",Weekly[[#This Row],[XGB_P]]=FALSE,Weekly[[#This Row],[Actual]]=FALSE),AU573+Weekly[[#This Row],[V Odds &lt;]]-1,IF(AND(Weekly[[#This Row],[V Odds &lt;]]&lt;&gt;"",Weekly[[#This Row],[XGB_P]]=FALSE,Weekly[[#This Row],[Actual]]=TRUE),AU573-1,IF(AND(Weekly[[#This Row],[H Odds &lt;]]&lt;&gt;"",Weekly[[#This Row],[XGB_P]]=TRUE,Weekly[[#This Row],[Actual]]=FALSE),AU573-1,AU573)))))</f>
        <v>74.210000000000008</v>
      </c>
      <c r="AV574" s="37">
        <f>IF(AND(Weekly[[#This Row],[V Odds &lt;]]="",Weekly[[#This Row],[H Odds &lt;]]=""),AV573,IF(AND(Weekly[[#This Row],[H Odds &lt;]]&lt;&gt;"",Weekly[[#This Row],[QDA_P]]=TRUE,Weekly[[#This Row],[Actual]]=TRUE),AV573+Weekly[[#This Row],[H Odds &lt;]]-1,IF(AND(Weekly[[#This Row],[V Odds &lt;]]&lt;&gt;"",Weekly[[#This Row],[QDA_P]]=FALSE,Weekly[[#This Row],[Actual]]=FALSE),AV573+Weekly[[#This Row],[V Odds &lt;]]-1,IF(AND(Weekly[[#This Row],[V Odds &lt;]]&lt;&gt;"",Weekly[[#This Row],[QDA_P]]=FALSE,Weekly[[#This Row],[Actual]]=TRUE),AV573-1,IF(AND(Weekly[[#This Row],[H Odds &lt;]]&lt;&gt;"",Weekly[[#This Row],[QDA_P]]=TRUE,Weekly[[#This Row],[Actual]]=FALSE),AV573-1,AV573)))))</f>
        <v>63.099999999999994</v>
      </c>
      <c r="AW574" s="37">
        <f>IF(AND(Weekly[[#This Row],[H Odds &lt;]]="",Weekly[[#This Row],[V Odds &lt;]]=""),AW573,IF(AND(Weekly[[#This Row],[KNC_P]]=Weekly[[#This Row],[Actual]],Weekly[[#This Row],[KNC_P]]=TRUE),AW573+Weekly[[#This Row],[BF H Odds]]-1,IF(AND(Weekly[[#This Row],[KNC_P]]=Weekly[[#This Row],[Actual]],Weekly[[#This Row],[KNC_P]]=FALSE),AW573+Weekly[[#This Row],[BF V Odds]]-1,AW573-1)))</f>
        <v>57.250000000000014</v>
      </c>
      <c r="AX574" s="37">
        <f>IF(AND(Weekly[[#This Row],[V Odds &lt;]]="",Weekly[[#This Row],[H Odds &lt;]]=""),AX573,IF(AND(Weekly[[#This Row],[V Odds &lt;]]&lt;&gt;"",Weekly[[#This Row],[FALSES]]&gt;0,Weekly[[#This Row],[Actual]]=FALSE),AX573+Weekly[[#This Row],[V Odds &lt;]]-1,IF(AND(Weekly[[#This Row],[H Odds &lt;]]&lt;&gt;"",Weekly[[#This Row],[TRUES]]&gt;0,Weekly[[#This Row],[Actual]]=TRUE),AX573+Weekly[[#This Row],[H Odds &lt;]]-1,IF(AND(Weekly[[#This Row],[V Odds &lt;]]&lt;&gt;"",Weekly[[#This Row],[FALSES]]=0),AX573,IF(AND(Weekly[[#This Row],[H Odds &lt;]]&lt;&gt;"",Weekly[[#This Row],[TRUES]]=0),AX573,AX573-1)))))</f>
        <v>113.09999999999997</v>
      </c>
      <c r="AY574" s="37">
        <f>IF(AND(Weekly[[#This Row],[V Odds &lt;]]="",Weekly[[#This Row],[H Odds &lt;]]=""),AY573,IF(AND(Weekly[[#This Row],[V Odds &lt;]]&lt;&gt;"",Weekly[[#This Row],[FALSES]]&gt;0,Weekly[[#This Row],[Actual]]=FALSE),AY573+((Weekly[[#This Row],[V Odds &lt;]]-1)*0.92),IF(AND(Weekly[[#This Row],[H Odds &lt;]]&lt;&gt;"",Weekly[[#This Row],[TRUES]]&gt;0,Weekly[[#This Row],[Actual]]=TRUE),AY573+((Weekly[[#This Row],[H Odds &lt;]]-1)*0.92),IF(AND(Weekly[[#This Row],[V Odds &lt;]]&lt;&gt;"",Weekly[[#This Row],[FALSES]]=0),AY573,IF(AND(Weekly[[#This Row],[H Odds &lt;]]&lt;&gt;"",Weekly[[#This Row],[TRUES]]=0),AY573,AY573-1)))))</f>
        <v>100.37200000000001</v>
      </c>
      <c r="AZ574" s="37">
        <f>IF(AND(Weekly[[#This Row],[V Odds &lt;]]="",Weekly[[#This Row],[H Odds &lt;]]=""),AZ573,IF(AND(Weekly[[#This Row],[V Odds &lt;]]&lt;&gt;"",Weekly[[#This Row],[Actual]]=FALSE),AZ573+Weekly[[#This Row],[V Odds &lt;]]-1,IF(AND(Weekly[[#This Row],[H Odds &lt;]]&lt;&gt;"",Weekly[[#This Row],[Actual]]=TRUE),AZ573+Weekly[[#This Row],[H Odds &lt;]]-1,AZ573-1)))</f>
        <v>102.56999999999998</v>
      </c>
      <c r="BA574" s="38">
        <f>IF(Weekly[[#This Row],[H Odds &lt;]]="",BA573,IF(AND(Weekly[[#This Row],[H Odds &lt;]]&lt;&gt;"",Weekly[[#This Row],[SVC_P]]=TRUE,Weekly[[#This Row],[Actual]]=TRUE),BA573+Weekly[[#This Row],[H Odds &lt;]]-1,IF(AND(Weekly[[#This Row],[H Odds &lt;]]&lt;&gt;"",Weekly[[#This Row],[SVC_P]]=TRUE,Weekly[[#This Row],[Actual]]=FALSE),BA573-1,BA573)))</f>
        <v>83.39</v>
      </c>
      <c r="BB574" s="38">
        <f>IF(Weekly[[#This Row],[H Odds &lt;]]="",BB573,IF(AND(Weekly[[#This Row],[H Odds &lt;]]&lt;&gt;"",Weekly[[#This Row],[ADBC_P]]=TRUE,Weekly[[#This Row],[Actual]]=TRUE),BB573+Weekly[[#This Row],[H Odds &lt;]]-1,IF(AND(Weekly[[#This Row],[H Odds &lt;]]&lt;&gt;"",Weekly[[#This Row],[ADBC_P]]=TRUE,Weekly[[#This Row],[Actual]]=FALSE),BB573-1,BB573)))</f>
        <v>53.16</v>
      </c>
      <c r="BC574" s="38">
        <f>IF(Weekly[[#This Row],[H Odds &lt;]]="",BC573,IF(AND(Weekly[[#This Row],[H Odds &lt;]]&lt;&gt;"",Weekly[[#This Row],[RFC_P]]=TRUE,Weekly[[#This Row],[Actual]]=TRUE),BC573+Weekly[[#This Row],[H Odds &lt;]]-1,IF(AND(Weekly[[#This Row],[H Odds &lt;]]&lt;&gt;"",Weekly[[#This Row],[RFC_P]]=TRUE,Weekly[[#This Row],[Actual]]=FALSE),BC573-1,BC573)))</f>
        <v>54.759999999999991</v>
      </c>
      <c r="BD574" s="38">
        <f>IF(Weekly[[#This Row],[H Odds &lt;]]="",BD573,IF(AND(Weekly[[#This Row],[H Odds &lt;]]&lt;&gt;"",Weekly[[#This Row],[GBC_P]]=TRUE,Weekly[[#This Row],[Actual]]=TRUE),BD573+Weekly[[#This Row],[H Odds &lt;]]-1,IF(AND(Weekly[[#This Row],[H Odds &lt;]]&lt;&gt;"",Weekly[[#This Row],[GBC_P]]=TRUE,Weekly[[#This Row],[Actual]]=FALSE),BD573-1,BD573)))</f>
        <v>57.910000000000004</v>
      </c>
      <c r="BE574" s="38">
        <f>IF(Weekly[[#This Row],[H Odds &lt;]]="",BE573,IF(AND(Weekly[[#This Row],[H Odds &lt;]]&lt;&gt;"",Weekly[[#This Row],[HGBC_P]]=TRUE,Weekly[[#This Row],[Actual]]=TRUE),BE573+Weekly[[#This Row],[H Odds &lt;]]-1,IF(AND(Weekly[[#This Row],[H Odds &lt;]]&lt;&gt;"",Weekly[[#This Row],[HGBC_P]]=TRUE,Weekly[[#This Row],[Actual]]=FALSE),BE573-1,BE573)))</f>
        <v>57.059999999999995</v>
      </c>
      <c r="BF574" s="38">
        <f>IF(Weekly[[#This Row],[H Odds &lt;]]="",BF573,IF(AND(Weekly[[#This Row],[H Odds &lt;]]&lt;&gt;"",Weekly[[#This Row],[XGB_P]]=TRUE,Weekly[[#This Row],[Actual]]=TRUE),BF573+Weekly[[#This Row],[H Odds &lt;]]-1,IF(AND(Weekly[[#This Row],[H Odds &lt;]]&lt;&gt;"",Weekly[[#This Row],[XGB_P]]=TRUE,Weekly[[#This Row],[Actual]]=FALSE),BF573-1,BF573)))</f>
        <v>65.73</v>
      </c>
      <c r="BG574" s="38">
        <f>IF(Weekly[[#This Row],[H Odds &lt;]]="",BG573,IF(AND(Weekly[[#This Row],[H Odds &lt;]]&lt;&gt;"",Weekly[[#This Row],[QDA_P]]=TRUE,Weekly[[#This Row],[Actual]]=TRUE),BG573+Weekly[[#This Row],[H Odds &lt;]]-1,IF(AND(Weekly[[#This Row],[H Odds &lt;]]&lt;&gt;"",Weekly[[#This Row],[QDA_P]]=TRUE,Weekly[[#This Row],[Actual]]=FALSE),BG573-1,BG573)))</f>
        <v>53.22999999999999</v>
      </c>
      <c r="BH574" s="38">
        <f>IF(Weekly[[#This Row],[H Odds &lt;]]="",BH573,IF(AND(Weekly[[#This Row],[H Odds &lt;]]&lt;&gt;"",Weekly[[#This Row],[KNC_P]]=TRUE,Weekly[[#This Row],[Actual]]=TRUE),BH573+Weekly[[#This Row],[H Odds &lt;]]-1,IF(AND(Weekly[[#This Row],[H Odds &lt;]]&lt;&gt;"",Weekly[[#This Row],[KNC_P]]=TRUE,Weekly[[#This Row],[Actual]]=FALSE),BH573-1,BH573)))</f>
        <v>58.099999999999994</v>
      </c>
      <c r="BI574" s="38">
        <f>IF(Weekly[[#This Row],[H Odds &lt;]]="",BI573,IF(AND(Weekly[[#This Row],[H Odds &lt;]]&lt;&gt;"",Weekly[[#This Row],[TRUES]]&gt;0,Weekly[[#This Row],[Actual]]=TRUE),BI573+Weekly[[#This Row],[H Odds &lt;]]-1,IF(AND(Weekly[[#This Row],[H Odds &lt;]]&lt;&gt;"",Weekly[[#This Row],[TRUES]]=0),BI573,BI573-1)))</f>
        <v>81.39</v>
      </c>
      <c r="BJ574" s="38">
        <f>IF(Weekly[[#This Row],[H Odds &lt;]]="",BJ573,IF(AND(Weekly[[#This Row],[H Odds &lt;]]&lt;&gt;"",Weekly[[#This Row],[Actual]]=TRUE),BJ573+Weekly[[#This Row],[H Odds &lt;]]-1,IF(AND(Weekly[[#This Row],[H Odds &lt;]]&lt;&gt;"",Weekly[[#This Row],[Actual]]=FALSE),BJ573-1,BJ573)))</f>
        <v>83.29</v>
      </c>
      <c r="BK574" s="58">
        <f>IF(AND(Weekly[[#This Row],[TRUES]]&gt;4,Weekly[[#This Row],[Actual]]=TRUE),BK573+Weekly[[#This Row],[BF H Odds]]-1,IF(AND(Weekly[[#This Row],[FALSES]]&gt;4,Weekly[[#This Row],[Actual]]=FALSE),BK573+Weekly[[#This Row],[BF V Odds]]-1,IF(AND(Weekly[[#This Row],[TRUES]]&gt;4,Weekly[[#This Row],[Actual]]=FALSE),BK573-1,IF(AND(Weekly[[#This Row],[FALSES]]&gt;4,Weekly[[#This Row],[Actual]]=TRUE),BK573-1,BK573))))</f>
        <v>-0.45999999999996977</v>
      </c>
      <c r="BL574" s="58">
        <f>IF(AND(Weekly[[#This Row],[TRUES]]&gt;5,Weekly[[#This Row],[Actual]]=TRUE),BL573+Weekly[[#This Row],[BF H Odds]]-1,IF(AND(Weekly[[#This Row],[FALSES]]&gt;5,Weekly[[#This Row],[Actual]]=FALSE),BL573+Weekly[[#This Row],[BF V Odds]]-1,IF(AND(Weekly[[#This Row],[TRUES]]&gt;5,Weekly[[#This Row],[Actual]]=FALSE),BL573-1,IF(AND(Weekly[[#This Row],[FALSES]]&gt;5,Weekly[[#This Row],[Actual]]=TRUE),BL573-1,BL573))))</f>
        <v>7.3700000000000188</v>
      </c>
      <c r="BM574" s="58">
        <f>IF(AND(Weekly[[#This Row],[TRUES]]&gt;6,Weekly[[#This Row],[Actual]]=TRUE),BM573+Weekly[[#This Row],[BF H Odds]]-1,IF(AND(Weekly[[#This Row],[FALSES]]&gt;6,Weekly[[#This Row],[Actual]]=FALSE),BM573+Weekly[[#This Row],[BF V Odds]]-1,IF(AND(Weekly[[#This Row],[TRUES]]&gt;6,Weekly[[#This Row],[Actual]]=FALSE),BM573-1,IF(AND(Weekly[[#This Row],[FALSES]]&gt;6,Weekly[[#This Row],[Actual]]=TRUE),BM573-1,BM573))))</f>
        <v>43.340000000000011</v>
      </c>
    </row>
    <row r="575" spans="1:65" x14ac:dyDescent="0.25">
      <c r="A575" s="34"/>
      <c r="B575" s="10">
        <v>44315</v>
      </c>
      <c r="C575" s="17" t="s">
        <v>18</v>
      </c>
      <c r="D575" s="15" t="s">
        <v>24</v>
      </c>
      <c r="E575" t="b">
        <v>1</v>
      </c>
      <c r="F575" t="b">
        <v>1</v>
      </c>
      <c r="G575" t="b">
        <v>1</v>
      </c>
      <c r="H575" t="b">
        <v>1</v>
      </c>
      <c r="I575" t="b">
        <v>1</v>
      </c>
      <c r="J575" t="b">
        <v>1</v>
      </c>
      <c r="K575" t="b">
        <v>1</v>
      </c>
      <c r="L575" t="b">
        <v>1</v>
      </c>
      <c r="M575" t="s">
        <v>100</v>
      </c>
      <c r="N575">
        <v>30.5</v>
      </c>
      <c r="O575">
        <f>IF(Weekly[[#This Row],[H/V]]="H",Weekly[[#This Row],[BF H Odds]],IF(Weekly[[#This Row],[H/V]]="V",Weekly[[#This Row],[BF V Odds]],""))</f>
        <v>3.35</v>
      </c>
      <c r="P575" t="b">
        <v>0</v>
      </c>
      <c r="Q575" t="s">
        <v>76</v>
      </c>
      <c r="R575" s="35">
        <f>IFERROR(IF(Weekly[[#This Row],[Won Bet?]]="yes",R574+(Weekly[[#This Row],[BF Odds]]*Weekly[[#This Row],[BF Stake]])-Weekly[[#This Row],[BF Stake]],R574-Weekly[[#This Row],[BF Stake]]),R574)</f>
        <v>1265.4805000000003</v>
      </c>
      <c r="S575" s="35">
        <f>IFERROR(IF(Weekly[[#This Row],[Won Bet?]]="yes",S574+(((Weekly[[#This Row],[BF Odds]]*Weekly[[#This Row],[BF Stake]])-Weekly[[#This Row],[BF Stake]])*0.95),S574-Weekly[[#This Row],[BF Stake]]),S574)</f>
        <v>1171.8885900000007</v>
      </c>
      <c r="T575">
        <v>1.38</v>
      </c>
      <c r="U575">
        <v>3.35</v>
      </c>
      <c r="V575" s="24">
        <f>IF(Weekly[[#This Row],[Actual]]="","",IF(AND(Weekly[[#This Row],[SVC_P]]=Weekly[[#This Row],[Actual]],Weekly[[#This Row],[SVC_P]]=TRUE),V574+Weekly[[#This Row],[BF H Odds]]-1,IF(AND(Weekly[[#This Row],[SVC_P]]=Weekly[[#This Row],[Actual]],Weekly[[#This Row],[SVC_P]]=FALSE),V574+Weekly[[#This Row],[BF V Odds]]-1,V574-1)))</f>
        <v>53.640000000000057</v>
      </c>
      <c r="W575" s="24">
        <f>IF(Weekly[[#This Row],[Actual]]="","",IF(AND(Weekly[[#This Row],[SVC_P]]=FALSE,Weekly[[#This Row],[Actual]]=TRUE),W574+Weekly[[#This Row],[BF H Odds]]-1,IF(AND(Weekly[[#This Row],[SVC_P]]=TRUE,Weekly[[#This Row],[Actual]]=FALSE,),W574+Weekly[[#This Row],[BF V Odds]]-1,W574-1)))</f>
        <v>-483.84000000000003</v>
      </c>
      <c r="X575" s="24">
        <f>IF(Weekly[[#This Row],[Actual]]="","",IF(AND(Weekly[[#This Row],[ADBC_P]]=Weekly[[#This Row],[Actual]],Weekly[[#This Row],[ADBC_P]]=TRUE),X574+Weekly[[#This Row],[BF H Odds]]-1,IF(AND(Weekly[[#This Row],[ADBC_P]]=Weekly[[#This Row],[Actual]],Weekly[[#This Row],[ADBC_P]]=FALSE),X574+Weekly[[#This Row],[BF V Odds]]-1,X574-1)))</f>
        <v>7.9200000000000159</v>
      </c>
      <c r="Y575" s="24">
        <f>IF(Weekly[[#This Row],[Actual]]="","",IF(AND(Weekly[[#This Row],[ADBC_P]]=FALSE,Weekly[[#This Row],[Actual]]=TRUE),Y574+Weekly[[#This Row],[BF H Odds]]-1,IF(AND(Weekly[[#This Row],[ADBC_P]]=TRUE,Weekly[[#This Row],[Actual]]=FALSE),Y574+Weekly[[#This Row],[BF V Odds]]-1,Y574-1)))</f>
        <v>73.22999999999999</v>
      </c>
      <c r="Z575" s="24">
        <f>IF(Weekly[[#This Row],[Actual]]="","",IF(AND(Weekly[[#This Row],[RFC_P]]=Weekly[[#This Row],[Actual]],Weekly[[#This Row],[RFC_P]]=TRUE),Z574+Weekly[[#This Row],[BF H Odds]]-1,IF(AND(Weekly[[#This Row],[RFC_P]]=Weekly[[#This Row],[Actual]],Weekly[[#This Row],[RFC_P]]=FALSE),Z574+Weekly[[#This Row],[BF V Odds]]-1,Z574-1)))</f>
        <v>25.260000000000005</v>
      </c>
      <c r="AA575" s="24">
        <f>IF(Weekly[[#This Row],[Actual]]="","",IF(AND(Weekly[[#This Row],[RFC_P]]=FALSE,Weekly[[#This Row],[Actual]]=TRUE),AA574+Weekly[[#This Row],[BF H Odds]]-1,IF(AND(Weekly[[#This Row],[RFC_P]]=TRUE,Weekly[[#This Row],[Actual]]=FALSE),AA574+Weekly[[#This Row],[BF V Odds]]-1,AA574-1)))</f>
        <v>55.889999999999972</v>
      </c>
      <c r="AB575" s="24">
        <f>IF(Weekly[[#This Row],[Actual]]="","",IF(AND(Weekly[[#This Row],[GBC_P]]=Weekly[[#This Row],[Actual]],Weekly[[#This Row],[GBC_P]]=TRUE),AB574+Weekly[[#This Row],[BF H Odds]]-1,IF(AND(Weekly[[#This Row],[GBC_P]]=Weekly[[#This Row],[Actual]],Weekly[[#This Row],[GBC_P]]=FALSE),AB574+Weekly[[#This Row],[BF V Odds]]-1,AB574-1)))</f>
        <v>12.610000000000007</v>
      </c>
      <c r="AC575" s="24">
        <f>IF(Weekly[[#This Row],[Actual]]="","",IF(AND(Weekly[[#This Row],[GBC_P]]=FALSE,Weekly[[#This Row],[Actual]]=TRUE),AC574+Weekly[[#This Row],[BF H Odds]]-1,IF(AND(Weekly[[#This Row],[GBC_P]]=TRUE,Weekly[[#This Row],[Actual]]=FALSE),AC574+Weekly[[#This Row],[BF V Odds]]-1,AC574-1)))</f>
        <v>68.539999999999964</v>
      </c>
      <c r="AD575" s="24">
        <f>IF(Weekly[[#This Row],[Actual]]="","",IF(AND(Weekly[[#This Row],[HGBC_P]]=Weekly[[#This Row],[Actual]],Weekly[[#This Row],[HGBC_P]]=TRUE),AD574+Weekly[[#This Row],[BF H Odds]]-1,IF(AND(Weekly[[#This Row],[HGBC_P]]=Weekly[[#This Row],[Actual]],Weekly[[#This Row],[HGBC_P]]=FALSE),AD574+Weekly[[#This Row],[BF V Odds]]-1,AD574-1)))</f>
        <v>1.1200000000000232</v>
      </c>
      <c r="AE575" s="24">
        <f>IF(Weekly[[#This Row],[Actual]]="","",IF(AND(Weekly[[#This Row],[HGBC_P]]=FALSE,Weekly[[#This Row],[Actual]]=TRUE),AE574+Weekly[[#This Row],[BF H Odds]]-1,IF(AND(Weekly[[#This Row],[HGBC_P]]=TRUE,Weekly[[#This Row],[Actual]]=FALSE),AE574+Weekly[[#This Row],[BF V Odds]]-1,AE574-1)))</f>
        <v>80.029999999999987</v>
      </c>
      <c r="AF575" s="24">
        <f>IF(Weekly[[#This Row],[Actual]]="","",IF(AND(Weekly[[#This Row],[XGB_P]]=Weekly[[#This Row],[Actual]],Weekly[[#This Row],[XGB_P]]=TRUE),AF574+Weekly[[#This Row],[BF H Odds]]-1,IF(AND(Weekly[[#This Row],[XGB_P]]=Weekly[[#This Row],[Actual]],Weekly[[#This Row],[XGB_P]]=FALSE),AF574+Weekly[[#This Row],[BF V Odds]]-1,AF574-1)))</f>
        <v>32.600000000000023</v>
      </c>
      <c r="AG575" s="24">
        <f>IF(Weekly[[#This Row],[Actual]]="","",IF(AND(Weekly[[#This Row],[XGB_P]]=FALSE,Weekly[[#This Row],[Actual]]=TRUE),AG574+Weekly[[#This Row],[BF H Odds]]-1,IF(AND(Weekly[[#This Row],[XGB_P]]=TRUE,Weekly[[#This Row],[Actual]]=FALSE),AG574+Weekly[[#This Row],[BF V Odds]]-1,AG574-1)))</f>
        <v>48.55</v>
      </c>
      <c r="AH575" s="24">
        <f>IF(Weekly[[#This Row],[Actual]]="","",IF(AND(Weekly[[#This Row],[QDA_P]]=Weekly[[#This Row],[Actual]],Weekly[[#This Row],[QDA_P]]=TRUE),AH574+Weekly[[#This Row],[BF H Odds]]-1,IF(AND(Weekly[[#This Row],[QDA_P]]=Weekly[[#This Row],[Actual]],Weekly[[#This Row],[QDA_P]]=FALSE),AH574+Weekly[[#This Row],[BF V Odds]]-1,AH574-1)))</f>
        <v>-9.9299999999999855</v>
      </c>
      <c r="AI575" s="24">
        <f>IF(Weekly[[#This Row],[Actual]]="","",IF(AND(Weekly[[#This Row],[QDA_P]]=FALSE,Weekly[[#This Row],[Actual]]=TRUE),AI574+Weekly[[#This Row],[BF H Odds]]-1,IF(AND(Weekly[[#This Row],[QDA_P]]=TRUE,Weekly[[#This Row],[Actual]]=FALSE),AI574+Weekly[[#This Row],[BF V Odds]]-1,AI574-1)))</f>
        <v>91.079999999999984</v>
      </c>
      <c r="AJ575" s="24">
        <f>IF(Weekly[[#This Row],[Actual]]="","",IF(AND(Weekly[[#This Row],[KNC_P]]=FALSE,Weekly[[#This Row],[Actual]]=TRUE),AJ574+Weekly[[#This Row],[BF H Odds]]-1,IF(AND(Weekly[[#This Row],[KNC_P]]=TRUE,Weekly[[#This Row],[Actual]]=FALSE),AJ574+Weekly[[#This Row],[BF V Odds]]-1,AJ574-1)))</f>
        <v>60.769999999999989</v>
      </c>
      <c r="AK575" s="24">
        <f>IF(Weekly[[#This Row],[Actual]]="","",IF(AND(Weekly[[#This Row],[KNC_P]]=FALSE,Weekly[[#This Row],[Actual]]=TRUE),AK574+Weekly[[#This Row],[BF H Odds]]-1,IF(AND(Weekly[[#This Row],[KNC_P]]=TRUE,Weekly[[#This Row],[Actual]]=FALSE),AK574+Weekly[[#This Row],[BF V Odds]]-1,AK574-1)))</f>
        <v>59.66999999999998</v>
      </c>
      <c r="AL575" s="30">
        <f>IF(Weekly[[#This Row],[Actual]]="","",COUNTIF(Weekly[[#This Row],[SVC_P]:[QDA_P]],TRUE))</f>
        <v>7</v>
      </c>
      <c r="AM575" s="30">
        <f>IF(Weekly[[#This Row],[Actual]]="","",COUNTIF(Weekly[[#This Row],[SVC_P]:[QDA_P]],FALSE))</f>
        <v>0</v>
      </c>
      <c r="AN575" s="36" t="str">
        <f>IF(AND(Weekly[[#This Row],[BF V Odds]]&gt;$BO$6,Weekly[[#This Row],[BF V Odds]] &lt; $BO$7),Weekly[[#This Row],[BF V Odds]],"")</f>
        <v/>
      </c>
      <c r="AO575" s="36">
        <f>IF(AND(Weekly[[#This Row],[BF H Odds]]&gt;$BO$6, Weekly[[#This Row],[BF H Odds]] &lt; $BO$7),Weekly[[#This Row],[BF H Odds]],"")</f>
        <v>3.35</v>
      </c>
      <c r="AP575" s="37">
        <f>IF(AND(Weekly[[#This Row],[V Odds &lt;]]="",Weekly[[#This Row],[H Odds &lt;]]=""),AP574,IF(AND(Weekly[[#This Row],[H Odds &lt;]]&lt;&gt;"",Weekly[[#This Row],[SVC_P]]=TRUE,Weekly[[#This Row],[Actual]]=TRUE),AP574+Weekly[[#This Row],[H Odds &lt;]]-1,IF(AND(Weekly[[#This Row],[V Odds &lt;]]&lt;&gt;"",Weekly[[#This Row],[SVC_P]]=FALSE,Weekly[[#This Row],[Actual]]=FALSE),AP574+Weekly[[#This Row],[V Odds &lt;]]-1,IF(AND(Weekly[[#This Row],[V Odds &lt;]]&lt;&gt;"",Weekly[[#This Row],[SVC_P]]=FALSE,Weekly[[#This Row],[Actual]]=TRUE),AP574-1,IF(AND(Weekly[[#This Row],[H Odds &lt;]]&lt;&gt;"",Weekly[[#This Row],[SVC_P]]=TRUE,Weekly[[#This Row],[Actual]]=FALSE),AP574-1,AP574)))))</f>
        <v>83.430000000000021</v>
      </c>
      <c r="AQ575" s="37">
        <f>IF(AND(Weekly[[#This Row],[V Odds &lt;]]="",Weekly[[#This Row],[H Odds &lt;]]=""),AQ574,IF(AND(Weekly[[#This Row],[H Odds &lt;]]&lt;&gt;"",Weekly[[#This Row],[ADBC_P]]=TRUE,Weekly[[#This Row],[Actual]]=TRUE),AQ574+Weekly[[#This Row],[H Odds &lt;]]-1,IF(AND(Weekly[[#This Row],[V Odds &lt;]]&lt;&gt;"",Weekly[[#This Row],[ADBC_P]]=FALSE,Weekly[[#This Row],[Actual]]=FALSE),AQ574+Weekly[[#This Row],[V Odds &lt;]]-1,IF(AND(Weekly[[#This Row],[V Odds &lt;]]&lt;&gt;"",Weekly[[#This Row],[ADBC_P]]=FALSE,Weekly[[#This Row],[Actual]]=TRUE),AQ574-1,IF(AND(Weekly[[#This Row],[H Odds &lt;]]&lt;&gt;"",Weekly[[#This Row],[ADBC_P]]=TRUE,Weekly[[#This Row],[Actual]]=FALSE),AQ574-1,AQ574)))))</f>
        <v>51.08</v>
      </c>
      <c r="AR575" s="37">
        <f>IF(AND(Weekly[[#This Row],[V Odds &lt;]]="",Weekly[[#This Row],[H Odds &lt;]]=""),AR574,IF(AND(Weekly[[#This Row],[H Odds &lt;]]&lt;&gt;"",Weekly[[#This Row],[RFC_P]]=TRUE,Weekly[[#This Row],[Actual]]=TRUE),AR574+Weekly[[#This Row],[H Odds &lt;]]-1,IF(AND(Weekly[[#This Row],[V Odds &lt;]]&lt;&gt;"",Weekly[[#This Row],[RFC_P]]=FALSE,Weekly[[#This Row],[Actual]]=FALSE),AR574+Weekly[[#This Row],[V Odds &lt;]]-1,IF(AND(Weekly[[#This Row],[V Odds &lt;]]&lt;&gt;"",Weekly[[#This Row],[RFC_P]]=FALSE,Weekly[[#This Row],[Actual]]=TRUE),AR574-1,IF(AND(Weekly[[#This Row],[H Odds &lt;]]&lt;&gt;"",Weekly[[#This Row],[RFC_P]]=TRUE,Weekly[[#This Row],[Actual]]=FALSE),AR574-1,AR574)))))</f>
        <v>71.089999999999989</v>
      </c>
      <c r="AS575" s="37">
        <f>IF(AND(Weekly[[#This Row],[V Odds &lt;]]="",Weekly[[#This Row],[H Odds &lt;]]=""),AS574,IF(AND(Weekly[[#This Row],[H Odds &lt;]]&lt;&gt;"",Weekly[[#This Row],[GBC_P]]=TRUE,Weekly[[#This Row],[Actual]]=TRUE),AS574+Weekly[[#This Row],[H Odds &lt;]]-1,IF(AND(Weekly[[#This Row],[V Odds &lt;]]&lt;&gt;"",Weekly[[#This Row],[GBC_P]]=FALSE,Weekly[[#This Row],[Actual]]=FALSE),AS574+Weekly[[#This Row],[V Odds &lt;]]-1,IF(AND(Weekly[[#This Row],[V Odds &lt;]]&lt;&gt;"",Weekly[[#This Row],[GBC_P]]=FALSE,Weekly[[#This Row],[Actual]]=TRUE),AS574-1,IF(AND(Weekly[[#This Row],[H Odds &lt;]]&lt;&gt;"",Weekly[[#This Row],[GBC_P]]=TRUE,Weekly[[#This Row],[Actual]]=FALSE),AS574-1,AS574)))))</f>
        <v>67.38</v>
      </c>
      <c r="AT575" s="37">
        <f>IF(AND(Weekly[[#This Row],[V Odds &lt;]]="",Weekly[[#This Row],[H Odds &lt;]]=""),AT574,IF(AND(Weekly[[#This Row],[H Odds &lt;]]&lt;&gt;"",Weekly[[#This Row],[HGBC_P]]=TRUE,Weekly[[#This Row],[Actual]]=TRUE),AT574+Weekly[[#This Row],[H Odds &lt;]]-1,IF(AND(Weekly[[#This Row],[V Odds &lt;]]&lt;&gt;"",Weekly[[#This Row],[HGBC_P]]=FALSE,Weekly[[#This Row],[Actual]]=FALSE),AT574+Weekly[[#This Row],[V Odds &lt;]]-1,IF(AND(Weekly[[#This Row],[V Odds &lt;]]&lt;&gt;"",Weekly[[#This Row],[HGBC_P]]=FALSE,Weekly[[#This Row],[Actual]]=TRUE),AT574-1,IF(AND(Weekly[[#This Row],[H Odds &lt;]]&lt;&gt;"",Weekly[[#This Row],[HGBC_P]]=TRUE,Weekly[[#This Row],[Actual]]=FALSE),AT574-1,AT574)))))</f>
        <v>51.76</v>
      </c>
      <c r="AU575" s="37">
        <f>IF(AND(Weekly[[#This Row],[V Odds &lt;]]="",Weekly[[#This Row],[H Odds &lt;]]=""),AU574,IF(AND(Weekly[[#This Row],[H Odds &lt;]]&lt;&gt;"",Weekly[[#This Row],[XGB_P]]=TRUE,Weekly[[#This Row],[Actual]]=TRUE),AU574+Weekly[[#This Row],[H Odds &lt;]]-1,IF(AND(Weekly[[#This Row],[V Odds &lt;]]&lt;&gt;"",Weekly[[#This Row],[XGB_P]]=FALSE,Weekly[[#This Row],[Actual]]=FALSE),AU574+Weekly[[#This Row],[V Odds &lt;]]-1,IF(AND(Weekly[[#This Row],[V Odds &lt;]]&lt;&gt;"",Weekly[[#This Row],[XGB_P]]=FALSE,Weekly[[#This Row],[Actual]]=TRUE),AU574-1,IF(AND(Weekly[[#This Row],[H Odds &lt;]]&lt;&gt;"",Weekly[[#This Row],[XGB_P]]=TRUE,Weekly[[#This Row],[Actual]]=FALSE),AU574-1,AU574)))))</f>
        <v>73.210000000000008</v>
      </c>
      <c r="AV575" s="37">
        <f>IF(AND(Weekly[[#This Row],[V Odds &lt;]]="",Weekly[[#This Row],[H Odds &lt;]]=""),AV574,IF(AND(Weekly[[#This Row],[H Odds &lt;]]&lt;&gt;"",Weekly[[#This Row],[QDA_P]]=TRUE,Weekly[[#This Row],[Actual]]=TRUE),AV574+Weekly[[#This Row],[H Odds &lt;]]-1,IF(AND(Weekly[[#This Row],[V Odds &lt;]]&lt;&gt;"",Weekly[[#This Row],[QDA_P]]=FALSE,Weekly[[#This Row],[Actual]]=FALSE),AV574+Weekly[[#This Row],[V Odds &lt;]]-1,IF(AND(Weekly[[#This Row],[V Odds &lt;]]&lt;&gt;"",Weekly[[#This Row],[QDA_P]]=FALSE,Weekly[[#This Row],[Actual]]=TRUE),AV574-1,IF(AND(Weekly[[#This Row],[H Odds &lt;]]&lt;&gt;"",Weekly[[#This Row],[QDA_P]]=TRUE,Weekly[[#This Row],[Actual]]=FALSE),AV574-1,AV574)))))</f>
        <v>62.099999999999994</v>
      </c>
      <c r="AW575" s="37">
        <f>IF(AND(Weekly[[#This Row],[H Odds &lt;]]="",Weekly[[#This Row],[V Odds &lt;]]=""),AW574,IF(AND(Weekly[[#This Row],[KNC_P]]=Weekly[[#This Row],[Actual]],Weekly[[#This Row],[KNC_P]]=TRUE),AW574+Weekly[[#This Row],[BF H Odds]]-1,IF(AND(Weekly[[#This Row],[KNC_P]]=Weekly[[#This Row],[Actual]],Weekly[[#This Row],[KNC_P]]=FALSE),AW574+Weekly[[#This Row],[BF V Odds]]-1,AW574-1)))</f>
        <v>56.250000000000014</v>
      </c>
      <c r="AX575" s="37">
        <f>IF(AND(Weekly[[#This Row],[V Odds &lt;]]="",Weekly[[#This Row],[H Odds &lt;]]=""),AX574,IF(AND(Weekly[[#This Row],[V Odds &lt;]]&lt;&gt;"",Weekly[[#This Row],[FALSES]]&gt;0,Weekly[[#This Row],[Actual]]=FALSE),AX574+Weekly[[#This Row],[V Odds &lt;]]-1,IF(AND(Weekly[[#This Row],[H Odds &lt;]]&lt;&gt;"",Weekly[[#This Row],[TRUES]]&gt;0,Weekly[[#This Row],[Actual]]=TRUE),AX574+Weekly[[#This Row],[H Odds &lt;]]-1,IF(AND(Weekly[[#This Row],[V Odds &lt;]]&lt;&gt;"",Weekly[[#This Row],[FALSES]]=0),AX574,IF(AND(Weekly[[#This Row],[H Odds &lt;]]&lt;&gt;"",Weekly[[#This Row],[TRUES]]=0),AX574,AX574-1)))))</f>
        <v>112.09999999999997</v>
      </c>
      <c r="AY575" s="37">
        <f>IF(AND(Weekly[[#This Row],[V Odds &lt;]]="",Weekly[[#This Row],[H Odds &lt;]]=""),AY574,IF(AND(Weekly[[#This Row],[V Odds &lt;]]&lt;&gt;"",Weekly[[#This Row],[FALSES]]&gt;0,Weekly[[#This Row],[Actual]]=FALSE),AY574+((Weekly[[#This Row],[V Odds &lt;]]-1)*0.92),IF(AND(Weekly[[#This Row],[H Odds &lt;]]&lt;&gt;"",Weekly[[#This Row],[TRUES]]&gt;0,Weekly[[#This Row],[Actual]]=TRUE),AY574+((Weekly[[#This Row],[H Odds &lt;]]-1)*0.92),IF(AND(Weekly[[#This Row],[V Odds &lt;]]&lt;&gt;"",Weekly[[#This Row],[FALSES]]=0),AY574,IF(AND(Weekly[[#This Row],[H Odds &lt;]]&lt;&gt;"",Weekly[[#This Row],[TRUES]]=0),AY574,AY574-1)))))</f>
        <v>99.372000000000014</v>
      </c>
      <c r="AZ575" s="37">
        <f>IF(AND(Weekly[[#This Row],[V Odds &lt;]]="",Weekly[[#This Row],[H Odds &lt;]]=""),AZ574,IF(AND(Weekly[[#This Row],[V Odds &lt;]]&lt;&gt;"",Weekly[[#This Row],[Actual]]=FALSE),AZ574+Weekly[[#This Row],[V Odds &lt;]]-1,IF(AND(Weekly[[#This Row],[H Odds &lt;]]&lt;&gt;"",Weekly[[#This Row],[Actual]]=TRUE),AZ574+Weekly[[#This Row],[H Odds &lt;]]-1,AZ574-1)))</f>
        <v>101.56999999999998</v>
      </c>
      <c r="BA575" s="38">
        <f>IF(Weekly[[#This Row],[H Odds &lt;]]="",BA574,IF(AND(Weekly[[#This Row],[H Odds &lt;]]&lt;&gt;"",Weekly[[#This Row],[SVC_P]]=TRUE,Weekly[[#This Row],[Actual]]=TRUE),BA574+Weekly[[#This Row],[H Odds &lt;]]-1,IF(AND(Weekly[[#This Row],[H Odds &lt;]]&lt;&gt;"",Weekly[[#This Row],[SVC_P]]=TRUE,Weekly[[#This Row],[Actual]]=FALSE),BA574-1,BA574)))</f>
        <v>82.39</v>
      </c>
      <c r="BB575" s="38">
        <f>IF(Weekly[[#This Row],[H Odds &lt;]]="",BB574,IF(AND(Weekly[[#This Row],[H Odds &lt;]]&lt;&gt;"",Weekly[[#This Row],[ADBC_P]]=TRUE,Weekly[[#This Row],[Actual]]=TRUE),BB574+Weekly[[#This Row],[H Odds &lt;]]-1,IF(AND(Weekly[[#This Row],[H Odds &lt;]]&lt;&gt;"",Weekly[[#This Row],[ADBC_P]]=TRUE,Weekly[[#This Row],[Actual]]=FALSE),BB574-1,BB574)))</f>
        <v>52.16</v>
      </c>
      <c r="BC575" s="38">
        <f>IF(Weekly[[#This Row],[H Odds &lt;]]="",BC574,IF(AND(Weekly[[#This Row],[H Odds &lt;]]&lt;&gt;"",Weekly[[#This Row],[RFC_P]]=TRUE,Weekly[[#This Row],[Actual]]=TRUE),BC574+Weekly[[#This Row],[H Odds &lt;]]-1,IF(AND(Weekly[[#This Row],[H Odds &lt;]]&lt;&gt;"",Weekly[[#This Row],[RFC_P]]=TRUE,Weekly[[#This Row],[Actual]]=FALSE),BC574-1,BC574)))</f>
        <v>53.759999999999991</v>
      </c>
      <c r="BD575" s="38">
        <f>IF(Weekly[[#This Row],[H Odds &lt;]]="",BD574,IF(AND(Weekly[[#This Row],[H Odds &lt;]]&lt;&gt;"",Weekly[[#This Row],[GBC_P]]=TRUE,Weekly[[#This Row],[Actual]]=TRUE),BD574+Weekly[[#This Row],[H Odds &lt;]]-1,IF(AND(Weekly[[#This Row],[H Odds &lt;]]&lt;&gt;"",Weekly[[#This Row],[GBC_P]]=TRUE,Weekly[[#This Row],[Actual]]=FALSE),BD574-1,BD574)))</f>
        <v>56.910000000000004</v>
      </c>
      <c r="BE575" s="38">
        <f>IF(Weekly[[#This Row],[H Odds &lt;]]="",BE574,IF(AND(Weekly[[#This Row],[H Odds &lt;]]&lt;&gt;"",Weekly[[#This Row],[HGBC_P]]=TRUE,Weekly[[#This Row],[Actual]]=TRUE),BE574+Weekly[[#This Row],[H Odds &lt;]]-1,IF(AND(Weekly[[#This Row],[H Odds &lt;]]&lt;&gt;"",Weekly[[#This Row],[HGBC_P]]=TRUE,Weekly[[#This Row],[Actual]]=FALSE),BE574-1,BE574)))</f>
        <v>56.059999999999995</v>
      </c>
      <c r="BF575" s="38">
        <f>IF(Weekly[[#This Row],[H Odds &lt;]]="",BF574,IF(AND(Weekly[[#This Row],[H Odds &lt;]]&lt;&gt;"",Weekly[[#This Row],[XGB_P]]=TRUE,Weekly[[#This Row],[Actual]]=TRUE),BF574+Weekly[[#This Row],[H Odds &lt;]]-1,IF(AND(Weekly[[#This Row],[H Odds &lt;]]&lt;&gt;"",Weekly[[#This Row],[XGB_P]]=TRUE,Weekly[[#This Row],[Actual]]=FALSE),BF574-1,BF574)))</f>
        <v>64.73</v>
      </c>
      <c r="BG575" s="38">
        <f>IF(Weekly[[#This Row],[H Odds &lt;]]="",BG574,IF(AND(Weekly[[#This Row],[H Odds &lt;]]&lt;&gt;"",Weekly[[#This Row],[QDA_P]]=TRUE,Weekly[[#This Row],[Actual]]=TRUE),BG574+Weekly[[#This Row],[H Odds &lt;]]-1,IF(AND(Weekly[[#This Row],[H Odds &lt;]]&lt;&gt;"",Weekly[[#This Row],[QDA_P]]=TRUE,Weekly[[#This Row],[Actual]]=FALSE),BG574-1,BG574)))</f>
        <v>52.22999999999999</v>
      </c>
      <c r="BH575" s="38">
        <f>IF(Weekly[[#This Row],[H Odds &lt;]]="",BH574,IF(AND(Weekly[[#This Row],[H Odds &lt;]]&lt;&gt;"",Weekly[[#This Row],[KNC_P]]=TRUE,Weekly[[#This Row],[Actual]]=TRUE),BH574+Weekly[[#This Row],[H Odds &lt;]]-1,IF(AND(Weekly[[#This Row],[H Odds &lt;]]&lt;&gt;"",Weekly[[#This Row],[KNC_P]]=TRUE,Weekly[[#This Row],[Actual]]=FALSE),BH574-1,BH574)))</f>
        <v>57.099999999999994</v>
      </c>
      <c r="BI575" s="38">
        <f>IF(Weekly[[#This Row],[H Odds &lt;]]="",BI574,IF(AND(Weekly[[#This Row],[H Odds &lt;]]&lt;&gt;"",Weekly[[#This Row],[TRUES]]&gt;0,Weekly[[#This Row],[Actual]]=TRUE),BI574+Weekly[[#This Row],[H Odds &lt;]]-1,IF(AND(Weekly[[#This Row],[H Odds &lt;]]&lt;&gt;"",Weekly[[#This Row],[TRUES]]=0),BI574,BI574-1)))</f>
        <v>80.39</v>
      </c>
      <c r="BJ575" s="38">
        <f>IF(Weekly[[#This Row],[H Odds &lt;]]="",BJ574,IF(AND(Weekly[[#This Row],[H Odds &lt;]]&lt;&gt;"",Weekly[[#This Row],[Actual]]=TRUE),BJ574+Weekly[[#This Row],[H Odds &lt;]]-1,IF(AND(Weekly[[#This Row],[H Odds &lt;]]&lt;&gt;"",Weekly[[#This Row],[Actual]]=FALSE),BJ574-1,BJ574)))</f>
        <v>82.29</v>
      </c>
      <c r="BK575" s="58">
        <f>IF(AND(Weekly[[#This Row],[TRUES]]&gt;4,Weekly[[#This Row],[Actual]]=TRUE),BK574+Weekly[[#This Row],[BF H Odds]]-1,IF(AND(Weekly[[#This Row],[FALSES]]&gt;4,Weekly[[#This Row],[Actual]]=FALSE),BK574+Weekly[[#This Row],[BF V Odds]]-1,IF(AND(Weekly[[#This Row],[TRUES]]&gt;4,Weekly[[#This Row],[Actual]]=FALSE),BK574-1,IF(AND(Weekly[[#This Row],[FALSES]]&gt;4,Weekly[[#This Row],[Actual]]=TRUE),BK574-1,BK574))))</f>
        <v>-1.4599999999999698</v>
      </c>
      <c r="BL575" s="58">
        <f>IF(AND(Weekly[[#This Row],[TRUES]]&gt;5,Weekly[[#This Row],[Actual]]=TRUE),BL574+Weekly[[#This Row],[BF H Odds]]-1,IF(AND(Weekly[[#This Row],[FALSES]]&gt;5,Weekly[[#This Row],[Actual]]=FALSE),BL574+Weekly[[#This Row],[BF V Odds]]-1,IF(AND(Weekly[[#This Row],[TRUES]]&gt;5,Weekly[[#This Row],[Actual]]=FALSE),BL574-1,IF(AND(Weekly[[#This Row],[FALSES]]&gt;5,Weekly[[#This Row],[Actual]]=TRUE),BL574-1,BL574))))</f>
        <v>6.3700000000000188</v>
      </c>
      <c r="BM575" s="58">
        <f>IF(AND(Weekly[[#This Row],[TRUES]]&gt;6,Weekly[[#This Row],[Actual]]=TRUE),BM574+Weekly[[#This Row],[BF H Odds]]-1,IF(AND(Weekly[[#This Row],[FALSES]]&gt;6,Weekly[[#This Row],[Actual]]=FALSE),BM574+Weekly[[#This Row],[BF V Odds]]-1,IF(AND(Weekly[[#This Row],[TRUES]]&gt;6,Weekly[[#This Row],[Actual]]=FALSE),BM574-1,IF(AND(Weekly[[#This Row],[FALSES]]&gt;6,Weekly[[#This Row],[Actual]]=TRUE),BM574-1,BM574))))</f>
        <v>42.340000000000011</v>
      </c>
    </row>
    <row r="576" spans="1:65" x14ac:dyDescent="0.25">
      <c r="A576" s="34"/>
      <c r="B576" s="10">
        <v>44315</v>
      </c>
      <c r="C576" s="17" t="s">
        <v>15</v>
      </c>
      <c r="D576" s="15" t="s">
        <v>9</v>
      </c>
      <c r="E576" t="b">
        <v>1</v>
      </c>
      <c r="F576" t="b">
        <v>1</v>
      </c>
      <c r="G576" t="b">
        <v>1</v>
      </c>
      <c r="H576" t="b">
        <v>0</v>
      </c>
      <c r="I576" t="b">
        <v>0</v>
      </c>
      <c r="J576" t="b">
        <v>0</v>
      </c>
      <c r="K576" t="b">
        <v>1</v>
      </c>
      <c r="L576" t="b">
        <v>1</v>
      </c>
      <c r="O576" t="str">
        <f>IF(Weekly[[#This Row],[H/V]]="H",Weekly[[#This Row],[BF H Odds]],IF(Weekly[[#This Row],[H/V]]="V",Weekly[[#This Row],[BF V Odds]],""))</f>
        <v/>
      </c>
      <c r="P576" t="b">
        <v>0</v>
      </c>
      <c r="R576" s="35">
        <f>IFERROR(IF(Weekly[[#This Row],[Won Bet?]]="yes",R575+(Weekly[[#This Row],[BF Odds]]*Weekly[[#This Row],[BF Stake]])-Weekly[[#This Row],[BF Stake]],R575-Weekly[[#This Row],[BF Stake]]),R575)</f>
        <v>1265.4805000000003</v>
      </c>
      <c r="S576" s="35">
        <f>IFERROR(IF(Weekly[[#This Row],[Won Bet?]]="yes",S575+(((Weekly[[#This Row],[BF Odds]]*Weekly[[#This Row],[BF Stake]])-Weekly[[#This Row],[BF Stake]])*0.95),S575-Weekly[[#This Row],[BF Stake]]),S575)</f>
        <v>1171.8885900000007</v>
      </c>
      <c r="T576">
        <v>1.46</v>
      </c>
      <c r="U576">
        <v>2.84</v>
      </c>
      <c r="V576" s="24">
        <f>IF(Weekly[[#This Row],[Actual]]="","",IF(AND(Weekly[[#This Row],[SVC_P]]=Weekly[[#This Row],[Actual]],Weekly[[#This Row],[SVC_P]]=TRUE),V575+Weekly[[#This Row],[BF H Odds]]-1,IF(AND(Weekly[[#This Row],[SVC_P]]=Weekly[[#This Row],[Actual]],Weekly[[#This Row],[SVC_P]]=FALSE),V575+Weekly[[#This Row],[BF V Odds]]-1,V575-1)))</f>
        <v>52.640000000000057</v>
      </c>
      <c r="W576" s="24">
        <f>IF(Weekly[[#This Row],[Actual]]="","",IF(AND(Weekly[[#This Row],[SVC_P]]=FALSE,Weekly[[#This Row],[Actual]]=TRUE),W575+Weekly[[#This Row],[BF H Odds]]-1,IF(AND(Weekly[[#This Row],[SVC_P]]=TRUE,Weekly[[#This Row],[Actual]]=FALSE,),W575+Weekly[[#This Row],[BF V Odds]]-1,W575-1)))</f>
        <v>-484.84000000000003</v>
      </c>
      <c r="X576" s="24">
        <f>IF(Weekly[[#This Row],[Actual]]="","",IF(AND(Weekly[[#This Row],[ADBC_P]]=Weekly[[#This Row],[Actual]],Weekly[[#This Row],[ADBC_P]]=TRUE),X575+Weekly[[#This Row],[BF H Odds]]-1,IF(AND(Weekly[[#This Row],[ADBC_P]]=Weekly[[#This Row],[Actual]],Weekly[[#This Row],[ADBC_P]]=FALSE),X575+Weekly[[#This Row],[BF V Odds]]-1,X575-1)))</f>
        <v>6.9200000000000159</v>
      </c>
      <c r="Y576" s="24">
        <f>IF(Weekly[[#This Row],[Actual]]="","",IF(AND(Weekly[[#This Row],[ADBC_P]]=FALSE,Weekly[[#This Row],[Actual]]=TRUE),Y575+Weekly[[#This Row],[BF H Odds]]-1,IF(AND(Weekly[[#This Row],[ADBC_P]]=TRUE,Weekly[[#This Row],[Actual]]=FALSE),Y575+Weekly[[#This Row],[BF V Odds]]-1,Y575-1)))</f>
        <v>73.689999999999984</v>
      </c>
      <c r="Z576" s="24">
        <f>IF(Weekly[[#This Row],[Actual]]="","",IF(AND(Weekly[[#This Row],[RFC_P]]=Weekly[[#This Row],[Actual]],Weekly[[#This Row],[RFC_P]]=TRUE),Z575+Weekly[[#This Row],[BF H Odds]]-1,IF(AND(Weekly[[#This Row],[RFC_P]]=Weekly[[#This Row],[Actual]],Weekly[[#This Row],[RFC_P]]=FALSE),Z575+Weekly[[#This Row],[BF V Odds]]-1,Z575-1)))</f>
        <v>24.260000000000005</v>
      </c>
      <c r="AA576" s="24">
        <f>IF(Weekly[[#This Row],[Actual]]="","",IF(AND(Weekly[[#This Row],[RFC_P]]=FALSE,Weekly[[#This Row],[Actual]]=TRUE),AA575+Weekly[[#This Row],[BF H Odds]]-1,IF(AND(Weekly[[#This Row],[RFC_P]]=TRUE,Weekly[[#This Row],[Actual]]=FALSE),AA575+Weekly[[#This Row],[BF V Odds]]-1,AA575-1)))</f>
        <v>56.349999999999973</v>
      </c>
      <c r="AB576" s="24">
        <f>IF(Weekly[[#This Row],[Actual]]="","",IF(AND(Weekly[[#This Row],[GBC_P]]=Weekly[[#This Row],[Actual]],Weekly[[#This Row],[GBC_P]]=TRUE),AB575+Weekly[[#This Row],[BF H Odds]]-1,IF(AND(Weekly[[#This Row],[GBC_P]]=Weekly[[#This Row],[Actual]],Weekly[[#This Row],[GBC_P]]=FALSE),AB575+Weekly[[#This Row],[BF V Odds]]-1,AB575-1)))</f>
        <v>13.070000000000007</v>
      </c>
      <c r="AC576" s="24">
        <f>IF(Weekly[[#This Row],[Actual]]="","",IF(AND(Weekly[[#This Row],[GBC_P]]=FALSE,Weekly[[#This Row],[Actual]]=TRUE),AC575+Weekly[[#This Row],[BF H Odds]]-1,IF(AND(Weekly[[#This Row],[GBC_P]]=TRUE,Weekly[[#This Row],[Actual]]=FALSE),AC575+Weekly[[#This Row],[BF V Odds]]-1,AC575-1)))</f>
        <v>67.539999999999964</v>
      </c>
      <c r="AD576" s="24">
        <f>IF(Weekly[[#This Row],[Actual]]="","",IF(AND(Weekly[[#This Row],[HGBC_P]]=Weekly[[#This Row],[Actual]],Weekly[[#This Row],[HGBC_P]]=TRUE),AD575+Weekly[[#This Row],[BF H Odds]]-1,IF(AND(Weekly[[#This Row],[HGBC_P]]=Weekly[[#This Row],[Actual]],Weekly[[#This Row],[HGBC_P]]=FALSE),AD575+Weekly[[#This Row],[BF V Odds]]-1,AD575-1)))</f>
        <v>1.5800000000000232</v>
      </c>
      <c r="AE576" s="24">
        <f>IF(Weekly[[#This Row],[Actual]]="","",IF(AND(Weekly[[#This Row],[HGBC_P]]=FALSE,Weekly[[#This Row],[Actual]]=TRUE),AE575+Weekly[[#This Row],[BF H Odds]]-1,IF(AND(Weekly[[#This Row],[HGBC_P]]=TRUE,Weekly[[#This Row],[Actual]]=FALSE),AE575+Weekly[[#This Row],[BF V Odds]]-1,AE575-1)))</f>
        <v>79.029999999999987</v>
      </c>
      <c r="AF576" s="24">
        <f>IF(Weekly[[#This Row],[Actual]]="","",IF(AND(Weekly[[#This Row],[XGB_P]]=Weekly[[#This Row],[Actual]],Weekly[[#This Row],[XGB_P]]=TRUE),AF575+Weekly[[#This Row],[BF H Odds]]-1,IF(AND(Weekly[[#This Row],[XGB_P]]=Weekly[[#This Row],[Actual]],Weekly[[#This Row],[XGB_P]]=FALSE),AF575+Weekly[[#This Row],[BF V Odds]]-1,AF575-1)))</f>
        <v>33.060000000000024</v>
      </c>
      <c r="AG576" s="24">
        <f>IF(Weekly[[#This Row],[Actual]]="","",IF(AND(Weekly[[#This Row],[XGB_P]]=FALSE,Weekly[[#This Row],[Actual]]=TRUE),AG575+Weekly[[#This Row],[BF H Odds]]-1,IF(AND(Weekly[[#This Row],[XGB_P]]=TRUE,Weekly[[#This Row],[Actual]]=FALSE),AG575+Weekly[[#This Row],[BF V Odds]]-1,AG575-1)))</f>
        <v>47.55</v>
      </c>
      <c r="AH576" s="24">
        <f>IF(Weekly[[#This Row],[Actual]]="","",IF(AND(Weekly[[#This Row],[QDA_P]]=Weekly[[#This Row],[Actual]],Weekly[[#This Row],[QDA_P]]=TRUE),AH575+Weekly[[#This Row],[BF H Odds]]-1,IF(AND(Weekly[[#This Row],[QDA_P]]=Weekly[[#This Row],[Actual]],Weekly[[#This Row],[QDA_P]]=FALSE),AH575+Weekly[[#This Row],[BF V Odds]]-1,AH575-1)))</f>
        <v>-10.929999999999986</v>
      </c>
      <c r="AI576" s="24">
        <f>IF(Weekly[[#This Row],[Actual]]="","",IF(AND(Weekly[[#This Row],[QDA_P]]=FALSE,Weekly[[#This Row],[Actual]]=TRUE),AI575+Weekly[[#This Row],[BF H Odds]]-1,IF(AND(Weekly[[#This Row],[QDA_P]]=TRUE,Weekly[[#This Row],[Actual]]=FALSE),AI575+Weekly[[#This Row],[BF V Odds]]-1,AI575-1)))</f>
        <v>91.539999999999978</v>
      </c>
      <c r="AJ576" s="24">
        <f>IF(Weekly[[#This Row],[Actual]]="","",IF(AND(Weekly[[#This Row],[KNC_P]]=FALSE,Weekly[[#This Row],[Actual]]=TRUE),AJ575+Weekly[[#This Row],[BF H Odds]]-1,IF(AND(Weekly[[#This Row],[KNC_P]]=TRUE,Weekly[[#This Row],[Actual]]=FALSE),AJ575+Weekly[[#This Row],[BF V Odds]]-1,AJ575-1)))</f>
        <v>61.22999999999999</v>
      </c>
      <c r="AK576" s="24">
        <f>IF(Weekly[[#This Row],[Actual]]="","",IF(AND(Weekly[[#This Row],[KNC_P]]=FALSE,Weekly[[#This Row],[Actual]]=TRUE),AK575+Weekly[[#This Row],[BF H Odds]]-1,IF(AND(Weekly[[#This Row],[KNC_P]]=TRUE,Weekly[[#This Row],[Actual]]=FALSE),AK575+Weekly[[#This Row],[BF V Odds]]-1,AK575-1)))</f>
        <v>60.129999999999981</v>
      </c>
      <c r="AL576" s="30">
        <f>IF(Weekly[[#This Row],[Actual]]="","",COUNTIF(Weekly[[#This Row],[SVC_P]:[QDA_P]],TRUE))</f>
        <v>4</v>
      </c>
      <c r="AM576" s="30">
        <f>IF(Weekly[[#This Row],[Actual]]="","",COUNTIF(Weekly[[#This Row],[SVC_P]:[QDA_P]],FALSE))</f>
        <v>3</v>
      </c>
      <c r="AN576" s="36" t="str">
        <f>IF(AND(Weekly[[#This Row],[BF V Odds]]&gt;$BO$6,Weekly[[#This Row],[BF V Odds]] &lt; $BO$7),Weekly[[#This Row],[BF V Odds]],"")</f>
        <v/>
      </c>
      <c r="AO576" s="36" t="str">
        <f>IF(AND(Weekly[[#This Row],[BF H Odds]]&gt;$BO$6, Weekly[[#This Row],[BF H Odds]] &lt; $BO$7),Weekly[[#This Row],[BF H Odds]],"")</f>
        <v/>
      </c>
      <c r="AP576" s="37">
        <f>IF(AND(Weekly[[#This Row],[V Odds &lt;]]="",Weekly[[#This Row],[H Odds &lt;]]=""),AP575,IF(AND(Weekly[[#This Row],[H Odds &lt;]]&lt;&gt;"",Weekly[[#This Row],[SVC_P]]=TRUE,Weekly[[#This Row],[Actual]]=TRUE),AP575+Weekly[[#This Row],[H Odds &lt;]]-1,IF(AND(Weekly[[#This Row],[V Odds &lt;]]&lt;&gt;"",Weekly[[#This Row],[SVC_P]]=FALSE,Weekly[[#This Row],[Actual]]=FALSE),AP575+Weekly[[#This Row],[V Odds &lt;]]-1,IF(AND(Weekly[[#This Row],[V Odds &lt;]]&lt;&gt;"",Weekly[[#This Row],[SVC_P]]=FALSE,Weekly[[#This Row],[Actual]]=TRUE),AP575-1,IF(AND(Weekly[[#This Row],[H Odds &lt;]]&lt;&gt;"",Weekly[[#This Row],[SVC_P]]=TRUE,Weekly[[#This Row],[Actual]]=FALSE),AP575-1,AP575)))))</f>
        <v>83.430000000000021</v>
      </c>
      <c r="AQ576" s="37">
        <f>IF(AND(Weekly[[#This Row],[V Odds &lt;]]="",Weekly[[#This Row],[H Odds &lt;]]=""),AQ575,IF(AND(Weekly[[#This Row],[H Odds &lt;]]&lt;&gt;"",Weekly[[#This Row],[ADBC_P]]=TRUE,Weekly[[#This Row],[Actual]]=TRUE),AQ575+Weekly[[#This Row],[H Odds &lt;]]-1,IF(AND(Weekly[[#This Row],[V Odds &lt;]]&lt;&gt;"",Weekly[[#This Row],[ADBC_P]]=FALSE,Weekly[[#This Row],[Actual]]=FALSE),AQ575+Weekly[[#This Row],[V Odds &lt;]]-1,IF(AND(Weekly[[#This Row],[V Odds &lt;]]&lt;&gt;"",Weekly[[#This Row],[ADBC_P]]=FALSE,Weekly[[#This Row],[Actual]]=TRUE),AQ575-1,IF(AND(Weekly[[#This Row],[H Odds &lt;]]&lt;&gt;"",Weekly[[#This Row],[ADBC_P]]=TRUE,Weekly[[#This Row],[Actual]]=FALSE),AQ575-1,AQ575)))))</f>
        <v>51.08</v>
      </c>
      <c r="AR576" s="37">
        <f>IF(AND(Weekly[[#This Row],[V Odds &lt;]]="",Weekly[[#This Row],[H Odds &lt;]]=""),AR575,IF(AND(Weekly[[#This Row],[H Odds &lt;]]&lt;&gt;"",Weekly[[#This Row],[RFC_P]]=TRUE,Weekly[[#This Row],[Actual]]=TRUE),AR575+Weekly[[#This Row],[H Odds &lt;]]-1,IF(AND(Weekly[[#This Row],[V Odds &lt;]]&lt;&gt;"",Weekly[[#This Row],[RFC_P]]=FALSE,Weekly[[#This Row],[Actual]]=FALSE),AR575+Weekly[[#This Row],[V Odds &lt;]]-1,IF(AND(Weekly[[#This Row],[V Odds &lt;]]&lt;&gt;"",Weekly[[#This Row],[RFC_P]]=FALSE,Weekly[[#This Row],[Actual]]=TRUE),AR575-1,IF(AND(Weekly[[#This Row],[H Odds &lt;]]&lt;&gt;"",Weekly[[#This Row],[RFC_P]]=TRUE,Weekly[[#This Row],[Actual]]=FALSE),AR575-1,AR575)))))</f>
        <v>71.089999999999989</v>
      </c>
      <c r="AS576" s="37">
        <f>IF(AND(Weekly[[#This Row],[V Odds &lt;]]="",Weekly[[#This Row],[H Odds &lt;]]=""),AS575,IF(AND(Weekly[[#This Row],[H Odds &lt;]]&lt;&gt;"",Weekly[[#This Row],[GBC_P]]=TRUE,Weekly[[#This Row],[Actual]]=TRUE),AS575+Weekly[[#This Row],[H Odds &lt;]]-1,IF(AND(Weekly[[#This Row],[V Odds &lt;]]&lt;&gt;"",Weekly[[#This Row],[GBC_P]]=FALSE,Weekly[[#This Row],[Actual]]=FALSE),AS575+Weekly[[#This Row],[V Odds &lt;]]-1,IF(AND(Weekly[[#This Row],[V Odds &lt;]]&lt;&gt;"",Weekly[[#This Row],[GBC_P]]=FALSE,Weekly[[#This Row],[Actual]]=TRUE),AS575-1,IF(AND(Weekly[[#This Row],[H Odds &lt;]]&lt;&gt;"",Weekly[[#This Row],[GBC_P]]=TRUE,Weekly[[#This Row],[Actual]]=FALSE),AS575-1,AS575)))))</f>
        <v>67.38</v>
      </c>
      <c r="AT576" s="37">
        <f>IF(AND(Weekly[[#This Row],[V Odds &lt;]]="",Weekly[[#This Row],[H Odds &lt;]]=""),AT575,IF(AND(Weekly[[#This Row],[H Odds &lt;]]&lt;&gt;"",Weekly[[#This Row],[HGBC_P]]=TRUE,Weekly[[#This Row],[Actual]]=TRUE),AT575+Weekly[[#This Row],[H Odds &lt;]]-1,IF(AND(Weekly[[#This Row],[V Odds &lt;]]&lt;&gt;"",Weekly[[#This Row],[HGBC_P]]=FALSE,Weekly[[#This Row],[Actual]]=FALSE),AT575+Weekly[[#This Row],[V Odds &lt;]]-1,IF(AND(Weekly[[#This Row],[V Odds &lt;]]&lt;&gt;"",Weekly[[#This Row],[HGBC_P]]=FALSE,Weekly[[#This Row],[Actual]]=TRUE),AT575-1,IF(AND(Weekly[[#This Row],[H Odds &lt;]]&lt;&gt;"",Weekly[[#This Row],[HGBC_P]]=TRUE,Weekly[[#This Row],[Actual]]=FALSE),AT575-1,AT575)))))</f>
        <v>51.76</v>
      </c>
      <c r="AU576" s="37">
        <f>IF(AND(Weekly[[#This Row],[V Odds &lt;]]="",Weekly[[#This Row],[H Odds &lt;]]=""),AU575,IF(AND(Weekly[[#This Row],[H Odds &lt;]]&lt;&gt;"",Weekly[[#This Row],[XGB_P]]=TRUE,Weekly[[#This Row],[Actual]]=TRUE),AU575+Weekly[[#This Row],[H Odds &lt;]]-1,IF(AND(Weekly[[#This Row],[V Odds &lt;]]&lt;&gt;"",Weekly[[#This Row],[XGB_P]]=FALSE,Weekly[[#This Row],[Actual]]=FALSE),AU575+Weekly[[#This Row],[V Odds &lt;]]-1,IF(AND(Weekly[[#This Row],[V Odds &lt;]]&lt;&gt;"",Weekly[[#This Row],[XGB_P]]=FALSE,Weekly[[#This Row],[Actual]]=TRUE),AU575-1,IF(AND(Weekly[[#This Row],[H Odds &lt;]]&lt;&gt;"",Weekly[[#This Row],[XGB_P]]=TRUE,Weekly[[#This Row],[Actual]]=FALSE),AU575-1,AU575)))))</f>
        <v>73.210000000000008</v>
      </c>
      <c r="AV576" s="37">
        <f>IF(AND(Weekly[[#This Row],[V Odds &lt;]]="",Weekly[[#This Row],[H Odds &lt;]]=""),AV575,IF(AND(Weekly[[#This Row],[H Odds &lt;]]&lt;&gt;"",Weekly[[#This Row],[QDA_P]]=TRUE,Weekly[[#This Row],[Actual]]=TRUE),AV575+Weekly[[#This Row],[H Odds &lt;]]-1,IF(AND(Weekly[[#This Row],[V Odds &lt;]]&lt;&gt;"",Weekly[[#This Row],[QDA_P]]=FALSE,Weekly[[#This Row],[Actual]]=FALSE),AV575+Weekly[[#This Row],[V Odds &lt;]]-1,IF(AND(Weekly[[#This Row],[V Odds &lt;]]&lt;&gt;"",Weekly[[#This Row],[QDA_P]]=FALSE,Weekly[[#This Row],[Actual]]=TRUE),AV575-1,IF(AND(Weekly[[#This Row],[H Odds &lt;]]&lt;&gt;"",Weekly[[#This Row],[QDA_P]]=TRUE,Weekly[[#This Row],[Actual]]=FALSE),AV575-1,AV575)))))</f>
        <v>62.099999999999994</v>
      </c>
      <c r="AW576" s="37">
        <f>IF(AND(Weekly[[#This Row],[H Odds &lt;]]="",Weekly[[#This Row],[V Odds &lt;]]=""),AW575,IF(AND(Weekly[[#This Row],[KNC_P]]=Weekly[[#This Row],[Actual]],Weekly[[#This Row],[KNC_P]]=TRUE),AW575+Weekly[[#This Row],[BF H Odds]]-1,IF(AND(Weekly[[#This Row],[KNC_P]]=Weekly[[#This Row],[Actual]],Weekly[[#This Row],[KNC_P]]=FALSE),AW575+Weekly[[#This Row],[BF V Odds]]-1,AW575-1)))</f>
        <v>56.250000000000014</v>
      </c>
      <c r="AX576" s="37">
        <f>IF(AND(Weekly[[#This Row],[V Odds &lt;]]="",Weekly[[#This Row],[H Odds &lt;]]=""),AX575,IF(AND(Weekly[[#This Row],[V Odds &lt;]]&lt;&gt;"",Weekly[[#This Row],[FALSES]]&gt;0,Weekly[[#This Row],[Actual]]=FALSE),AX575+Weekly[[#This Row],[V Odds &lt;]]-1,IF(AND(Weekly[[#This Row],[H Odds &lt;]]&lt;&gt;"",Weekly[[#This Row],[TRUES]]&gt;0,Weekly[[#This Row],[Actual]]=TRUE),AX575+Weekly[[#This Row],[H Odds &lt;]]-1,IF(AND(Weekly[[#This Row],[V Odds &lt;]]&lt;&gt;"",Weekly[[#This Row],[FALSES]]=0),AX575,IF(AND(Weekly[[#This Row],[H Odds &lt;]]&lt;&gt;"",Weekly[[#This Row],[TRUES]]=0),AX575,AX575-1)))))</f>
        <v>112.09999999999997</v>
      </c>
      <c r="AY576" s="37">
        <f>IF(AND(Weekly[[#This Row],[V Odds &lt;]]="",Weekly[[#This Row],[H Odds &lt;]]=""),AY575,IF(AND(Weekly[[#This Row],[V Odds &lt;]]&lt;&gt;"",Weekly[[#This Row],[FALSES]]&gt;0,Weekly[[#This Row],[Actual]]=FALSE),AY575+((Weekly[[#This Row],[V Odds &lt;]]-1)*0.92),IF(AND(Weekly[[#This Row],[H Odds &lt;]]&lt;&gt;"",Weekly[[#This Row],[TRUES]]&gt;0,Weekly[[#This Row],[Actual]]=TRUE),AY575+((Weekly[[#This Row],[H Odds &lt;]]-1)*0.92),IF(AND(Weekly[[#This Row],[V Odds &lt;]]&lt;&gt;"",Weekly[[#This Row],[FALSES]]=0),AY575,IF(AND(Weekly[[#This Row],[H Odds &lt;]]&lt;&gt;"",Weekly[[#This Row],[TRUES]]=0),AY575,AY575-1)))))</f>
        <v>99.372000000000014</v>
      </c>
      <c r="AZ576" s="37">
        <f>IF(AND(Weekly[[#This Row],[V Odds &lt;]]="",Weekly[[#This Row],[H Odds &lt;]]=""),AZ575,IF(AND(Weekly[[#This Row],[V Odds &lt;]]&lt;&gt;"",Weekly[[#This Row],[Actual]]=FALSE),AZ575+Weekly[[#This Row],[V Odds &lt;]]-1,IF(AND(Weekly[[#This Row],[H Odds &lt;]]&lt;&gt;"",Weekly[[#This Row],[Actual]]=TRUE),AZ575+Weekly[[#This Row],[H Odds &lt;]]-1,AZ575-1)))</f>
        <v>101.56999999999998</v>
      </c>
      <c r="BA576" s="38">
        <f>IF(Weekly[[#This Row],[H Odds &lt;]]="",BA575,IF(AND(Weekly[[#This Row],[H Odds &lt;]]&lt;&gt;"",Weekly[[#This Row],[SVC_P]]=TRUE,Weekly[[#This Row],[Actual]]=TRUE),BA575+Weekly[[#This Row],[H Odds &lt;]]-1,IF(AND(Weekly[[#This Row],[H Odds &lt;]]&lt;&gt;"",Weekly[[#This Row],[SVC_P]]=TRUE,Weekly[[#This Row],[Actual]]=FALSE),BA575-1,BA575)))</f>
        <v>82.39</v>
      </c>
      <c r="BB576" s="38">
        <f>IF(Weekly[[#This Row],[H Odds &lt;]]="",BB575,IF(AND(Weekly[[#This Row],[H Odds &lt;]]&lt;&gt;"",Weekly[[#This Row],[ADBC_P]]=TRUE,Weekly[[#This Row],[Actual]]=TRUE),BB575+Weekly[[#This Row],[H Odds &lt;]]-1,IF(AND(Weekly[[#This Row],[H Odds &lt;]]&lt;&gt;"",Weekly[[#This Row],[ADBC_P]]=TRUE,Weekly[[#This Row],[Actual]]=FALSE),BB575-1,BB575)))</f>
        <v>52.16</v>
      </c>
      <c r="BC576" s="38">
        <f>IF(Weekly[[#This Row],[H Odds &lt;]]="",BC575,IF(AND(Weekly[[#This Row],[H Odds &lt;]]&lt;&gt;"",Weekly[[#This Row],[RFC_P]]=TRUE,Weekly[[#This Row],[Actual]]=TRUE),BC575+Weekly[[#This Row],[H Odds &lt;]]-1,IF(AND(Weekly[[#This Row],[H Odds &lt;]]&lt;&gt;"",Weekly[[#This Row],[RFC_P]]=TRUE,Weekly[[#This Row],[Actual]]=FALSE),BC575-1,BC575)))</f>
        <v>53.759999999999991</v>
      </c>
      <c r="BD576" s="38">
        <f>IF(Weekly[[#This Row],[H Odds &lt;]]="",BD575,IF(AND(Weekly[[#This Row],[H Odds &lt;]]&lt;&gt;"",Weekly[[#This Row],[GBC_P]]=TRUE,Weekly[[#This Row],[Actual]]=TRUE),BD575+Weekly[[#This Row],[H Odds &lt;]]-1,IF(AND(Weekly[[#This Row],[H Odds &lt;]]&lt;&gt;"",Weekly[[#This Row],[GBC_P]]=TRUE,Weekly[[#This Row],[Actual]]=FALSE),BD575-1,BD575)))</f>
        <v>56.910000000000004</v>
      </c>
      <c r="BE576" s="38">
        <f>IF(Weekly[[#This Row],[H Odds &lt;]]="",BE575,IF(AND(Weekly[[#This Row],[H Odds &lt;]]&lt;&gt;"",Weekly[[#This Row],[HGBC_P]]=TRUE,Weekly[[#This Row],[Actual]]=TRUE),BE575+Weekly[[#This Row],[H Odds &lt;]]-1,IF(AND(Weekly[[#This Row],[H Odds &lt;]]&lt;&gt;"",Weekly[[#This Row],[HGBC_P]]=TRUE,Weekly[[#This Row],[Actual]]=FALSE),BE575-1,BE575)))</f>
        <v>56.059999999999995</v>
      </c>
      <c r="BF576" s="38">
        <f>IF(Weekly[[#This Row],[H Odds &lt;]]="",BF575,IF(AND(Weekly[[#This Row],[H Odds &lt;]]&lt;&gt;"",Weekly[[#This Row],[XGB_P]]=TRUE,Weekly[[#This Row],[Actual]]=TRUE),BF575+Weekly[[#This Row],[H Odds &lt;]]-1,IF(AND(Weekly[[#This Row],[H Odds &lt;]]&lt;&gt;"",Weekly[[#This Row],[XGB_P]]=TRUE,Weekly[[#This Row],[Actual]]=FALSE),BF575-1,BF575)))</f>
        <v>64.73</v>
      </c>
      <c r="BG576" s="38">
        <f>IF(Weekly[[#This Row],[H Odds &lt;]]="",BG575,IF(AND(Weekly[[#This Row],[H Odds &lt;]]&lt;&gt;"",Weekly[[#This Row],[QDA_P]]=TRUE,Weekly[[#This Row],[Actual]]=TRUE),BG575+Weekly[[#This Row],[H Odds &lt;]]-1,IF(AND(Weekly[[#This Row],[H Odds &lt;]]&lt;&gt;"",Weekly[[#This Row],[QDA_P]]=TRUE,Weekly[[#This Row],[Actual]]=FALSE),BG575-1,BG575)))</f>
        <v>52.22999999999999</v>
      </c>
      <c r="BH576" s="38">
        <f>IF(Weekly[[#This Row],[H Odds &lt;]]="",BH575,IF(AND(Weekly[[#This Row],[H Odds &lt;]]&lt;&gt;"",Weekly[[#This Row],[KNC_P]]=TRUE,Weekly[[#This Row],[Actual]]=TRUE),BH575+Weekly[[#This Row],[H Odds &lt;]]-1,IF(AND(Weekly[[#This Row],[H Odds &lt;]]&lt;&gt;"",Weekly[[#This Row],[KNC_P]]=TRUE,Weekly[[#This Row],[Actual]]=FALSE),BH575-1,BH575)))</f>
        <v>57.099999999999994</v>
      </c>
      <c r="BI576" s="38">
        <f>IF(Weekly[[#This Row],[H Odds &lt;]]="",BI575,IF(AND(Weekly[[#This Row],[H Odds &lt;]]&lt;&gt;"",Weekly[[#This Row],[TRUES]]&gt;0,Weekly[[#This Row],[Actual]]=TRUE),BI575+Weekly[[#This Row],[H Odds &lt;]]-1,IF(AND(Weekly[[#This Row],[H Odds &lt;]]&lt;&gt;"",Weekly[[#This Row],[TRUES]]=0),BI575,BI575-1)))</f>
        <v>80.39</v>
      </c>
      <c r="BJ576" s="38">
        <f>IF(Weekly[[#This Row],[H Odds &lt;]]="",BJ575,IF(AND(Weekly[[#This Row],[H Odds &lt;]]&lt;&gt;"",Weekly[[#This Row],[Actual]]=TRUE),BJ575+Weekly[[#This Row],[H Odds &lt;]]-1,IF(AND(Weekly[[#This Row],[H Odds &lt;]]&lt;&gt;"",Weekly[[#This Row],[Actual]]=FALSE),BJ575-1,BJ575)))</f>
        <v>82.29</v>
      </c>
      <c r="BK576" s="58">
        <f>IF(AND(Weekly[[#This Row],[TRUES]]&gt;4,Weekly[[#This Row],[Actual]]=TRUE),BK575+Weekly[[#This Row],[BF H Odds]]-1,IF(AND(Weekly[[#This Row],[FALSES]]&gt;4,Weekly[[#This Row],[Actual]]=FALSE),BK575+Weekly[[#This Row],[BF V Odds]]-1,IF(AND(Weekly[[#This Row],[TRUES]]&gt;4,Weekly[[#This Row],[Actual]]=FALSE),BK575-1,IF(AND(Weekly[[#This Row],[FALSES]]&gt;4,Weekly[[#This Row],[Actual]]=TRUE),BK575-1,BK575))))</f>
        <v>-1.4599999999999698</v>
      </c>
      <c r="BL576" s="58">
        <f>IF(AND(Weekly[[#This Row],[TRUES]]&gt;5,Weekly[[#This Row],[Actual]]=TRUE),BL575+Weekly[[#This Row],[BF H Odds]]-1,IF(AND(Weekly[[#This Row],[FALSES]]&gt;5,Weekly[[#This Row],[Actual]]=FALSE),BL575+Weekly[[#This Row],[BF V Odds]]-1,IF(AND(Weekly[[#This Row],[TRUES]]&gt;5,Weekly[[#This Row],[Actual]]=FALSE),BL575-1,IF(AND(Weekly[[#This Row],[FALSES]]&gt;5,Weekly[[#This Row],[Actual]]=TRUE),BL575-1,BL575))))</f>
        <v>6.3700000000000188</v>
      </c>
      <c r="BM576" s="58">
        <f>IF(AND(Weekly[[#This Row],[TRUES]]&gt;6,Weekly[[#This Row],[Actual]]=TRUE),BM575+Weekly[[#This Row],[BF H Odds]]-1,IF(AND(Weekly[[#This Row],[FALSES]]&gt;6,Weekly[[#This Row],[Actual]]=FALSE),BM575+Weekly[[#This Row],[BF V Odds]]-1,IF(AND(Weekly[[#This Row],[TRUES]]&gt;6,Weekly[[#This Row],[Actual]]=FALSE),BM575-1,IF(AND(Weekly[[#This Row],[FALSES]]&gt;6,Weekly[[#This Row],[Actual]]=TRUE),BM575-1,BM575))))</f>
        <v>42.340000000000011</v>
      </c>
    </row>
    <row r="577" spans="1:65" x14ac:dyDescent="0.25">
      <c r="A577" s="34"/>
      <c r="B577" s="10">
        <v>44315</v>
      </c>
      <c r="C577" s="17" t="s">
        <v>11</v>
      </c>
      <c r="D577" s="15" t="s">
        <v>20</v>
      </c>
      <c r="E577" t="b">
        <v>1</v>
      </c>
      <c r="F577" t="b">
        <v>1</v>
      </c>
      <c r="G577" t="b">
        <v>0</v>
      </c>
      <c r="H577" t="b">
        <v>0</v>
      </c>
      <c r="I577" t="b">
        <v>0</v>
      </c>
      <c r="J577" t="b">
        <v>0</v>
      </c>
      <c r="K577" t="b">
        <v>1</v>
      </c>
      <c r="L577" t="b">
        <v>0</v>
      </c>
      <c r="O577" t="str">
        <f>IF(Weekly[[#This Row],[H/V]]="H",Weekly[[#This Row],[BF H Odds]],IF(Weekly[[#This Row],[H/V]]="V",Weekly[[#This Row],[BF V Odds]],""))</f>
        <v/>
      </c>
      <c r="P577" t="b">
        <v>1</v>
      </c>
      <c r="R577" s="35">
        <f>IFERROR(IF(Weekly[[#This Row],[Won Bet?]]="yes",R576+(Weekly[[#This Row],[BF Odds]]*Weekly[[#This Row],[BF Stake]])-Weekly[[#This Row],[BF Stake]],R576-Weekly[[#This Row],[BF Stake]]),R576)</f>
        <v>1265.4805000000003</v>
      </c>
      <c r="S577" s="35">
        <f>IFERROR(IF(Weekly[[#This Row],[Won Bet?]]="yes",S576+(((Weekly[[#This Row],[BF Odds]]*Weekly[[#This Row],[BF Stake]])-Weekly[[#This Row],[BF Stake]])*0.95),S576-Weekly[[#This Row],[BF Stake]]),S576)</f>
        <v>1171.8885900000007</v>
      </c>
      <c r="T577">
        <v>1.1000000000000001</v>
      </c>
      <c r="U577">
        <v>10</v>
      </c>
      <c r="V577" s="24">
        <f>IF(Weekly[[#This Row],[Actual]]="","",IF(AND(Weekly[[#This Row],[SVC_P]]=Weekly[[#This Row],[Actual]],Weekly[[#This Row],[SVC_P]]=TRUE),V576+Weekly[[#This Row],[BF H Odds]]-1,IF(AND(Weekly[[#This Row],[SVC_P]]=Weekly[[#This Row],[Actual]],Weekly[[#This Row],[SVC_P]]=FALSE),V576+Weekly[[#This Row],[BF V Odds]]-1,V576-1)))</f>
        <v>61.640000000000057</v>
      </c>
      <c r="W577" s="24">
        <f>IF(Weekly[[#This Row],[Actual]]="","",IF(AND(Weekly[[#This Row],[SVC_P]]=FALSE,Weekly[[#This Row],[Actual]]=TRUE),W576+Weekly[[#This Row],[BF H Odds]]-1,IF(AND(Weekly[[#This Row],[SVC_P]]=TRUE,Weekly[[#This Row],[Actual]]=FALSE,),W576+Weekly[[#This Row],[BF V Odds]]-1,W576-1)))</f>
        <v>-485.84000000000003</v>
      </c>
      <c r="X577" s="24">
        <f>IF(Weekly[[#This Row],[Actual]]="","",IF(AND(Weekly[[#This Row],[ADBC_P]]=Weekly[[#This Row],[Actual]],Weekly[[#This Row],[ADBC_P]]=TRUE),X576+Weekly[[#This Row],[BF H Odds]]-1,IF(AND(Weekly[[#This Row],[ADBC_P]]=Weekly[[#This Row],[Actual]],Weekly[[#This Row],[ADBC_P]]=FALSE),X576+Weekly[[#This Row],[BF V Odds]]-1,X576-1)))</f>
        <v>15.920000000000016</v>
      </c>
      <c r="Y577" s="24">
        <f>IF(Weekly[[#This Row],[Actual]]="","",IF(AND(Weekly[[#This Row],[ADBC_P]]=FALSE,Weekly[[#This Row],[Actual]]=TRUE),Y576+Weekly[[#This Row],[BF H Odds]]-1,IF(AND(Weekly[[#This Row],[ADBC_P]]=TRUE,Weekly[[#This Row],[Actual]]=FALSE),Y576+Weekly[[#This Row],[BF V Odds]]-1,Y576-1)))</f>
        <v>72.689999999999984</v>
      </c>
      <c r="Z577" s="24">
        <f>IF(Weekly[[#This Row],[Actual]]="","",IF(AND(Weekly[[#This Row],[RFC_P]]=Weekly[[#This Row],[Actual]],Weekly[[#This Row],[RFC_P]]=TRUE),Z576+Weekly[[#This Row],[BF H Odds]]-1,IF(AND(Weekly[[#This Row],[RFC_P]]=Weekly[[#This Row],[Actual]],Weekly[[#This Row],[RFC_P]]=FALSE),Z576+Weekly[[#This Row],[BF V Odds]]-1,Z576-1)))</f>
        <v>23.260000000000005</v>
      </c>
      <c r="AA577" s="24">
        <f>IF(Weekly[[#This Row],[Actual]]="","",IF(AND(Weekly[[#This Row],[RFC_P]]=FALSE,Weekly[[#This Row],[Actual]]=TRUE),AA576+Weekly[[#This Row],[BF H Odds]]-1,IF(AND(Weekly[[#This Row],[RFC_P]]=TRUE,Weekly[[#This Row],[Actual]]=FALSE),AA576+Weekly[[#This Row],[BF V Odds]]-1,AA576-1)))</f>
        <v>65.349999999999966</v>
      </c>
      <c r="AB577" s="24">
        <f>IF(Weekly[[#This Row],[Actual]]="","",IF(AND(Weekly[[#This Row],[GBC_P]]=Weekly[[#This Row],[Actual]],Weekly[[#This Row],[GBC_P]]=TRUE),AB576+Weekly[[#This Row],[BF H Odds]]-1,IF(AND(Weekly[[#This Row],[GBC_P]]=Weekly[[#This Row],[Actual]],Weekly[[#This Row],[GBC_P]]=FALSE),AB576+Weekly[[#This Row],[BF V Odds]]-1,AB576-1)))</f>
        <v>12.070000000000007</v>
      </c>
      <c r="AC577" s="24">
        <f>IF(Weekly[[#This Row],[Actual]]="","",IF(AND(Weekly[[#This Row],[GBC_P]]=FALSE,Weekly[[#This Row],[Actual]]=TRUE),AC576+Weekly[[#This Row],[BF H Odds]]-1,IF(AND(Weekly[[#This Row],[GBC_P]]=TRUE,Weekly[[#This Row],[Actual]]=FALSE),AC576+Weekly[[#This Row],[BF V Odds]]-1,AC576-1)))</f>
        <v>76.539999999999964</v>
      </c>
      <c r="AD577" s="24">
        <f>IF(Weekly[[#This Row],[Actual]]="","",IF(AND(Weekly[[#This Row],[HGBC_P]]=Weekly[[#This Row],[Actual]],Weekly[[#This Row],[HGBC_P]]=TRUE),AD576+Weekly[[#This Row],[BF H Odds]]-1,IF(AND(Weekly[[#This Row],[HGBC_P]]=Weekly[[#This Row],[Actual]],Weekly[[#This Row],[HGBC_P]]=FALSE),AD576+Weekly[[#This Row],[BF V Odds]]-1,AD576-1)))</f>
        <v>0.58000000000002316</v>
      </c>
      <c r="AE577" s="24">
        <f>IF(Weekly[[#This Row],[Actual]]="","",IF(AND(Weekly[[#This Row],[HGBC_P]]=FALSE,Weekly[[#This Row],[Actual]]=TRUE),AE576+Weekly[[#This Row],[BF H Odds]]-1,IF(AND(Weekly[[#This Row],[HGBC_P]]=TRUE,Weekly[[#This Row],[Actual]]=FALSE),AE576+Weekly[[#This Row],[BF V Odds]]-1,AE576-1)))</f>
        <v>88.029999999999987</v>
      </c>
      <c r="AF577" s="24">
        <f>IF(Weekly[[#This Row],[Actual]]="","",IF(AND(Weekly[[#This Row],[XGB_P]]=Weekly[[#This Row],[Actual]],Weekly[[#This Row],[XGB_P]]=TRUE),AF576+Weekly[[#This Row],[BF H Odds]]-1,IF(AND(Weekly[[#This Row],[XGB_P]]=Weekly[[#This Row],[Actual]],Weekly[[#This Row],[XGB_P]]=FALSE),AF576+Weekly[[#This Row],[BF V Odds]]-1,AF576-1)))</f>
        <v>32.060000000000024</v>
      </c>
      <c r="AG577" s="24">
        <f>IF(Weekly[[#This Row],[Actual]]="","",IF(AND(Weekly[[#This Row],[XGB_P]]=FALSE,Weekly[[#This Row],[Actual]]=TRUE),AG576+Weekly[[#This Row],[BF H Odds]]-1,IF(AND(Weekly[[#This Row],[XGB_P]]=TRUE,Weekly[[#This Row],[Actual]]=FALSE),AG576+Weekly[[#This Row],[BF V Odds]]-1,AG576-1)))</f>
        <v>56.55</v>
      </c>
      <c r="AH577" s="24">
        <f>IF(Weekly[[#This Row],[Actual]]="","",IF(AND(Weekly[[#This Row],[QDA_P]]=Weekly[[#This Row],[Actual]],Weekly[[#This Row],[QDA_P]]=TRUE),AH576+Weekly[[#This Row],[BF H Odds]]-1,IF(AND(Weekly[[#This Row],[QDA_P]]=Weekly[[#This Row],[Actual]],Weekly[[#This Row],[QDA_P]]=FALSE),AH576+Weekly[[#This Row],[BF V Odds]]-1,AH576-1)))</f>
        <v>-1.9299999999999855</v>
      </c>
      <c r="AI577" s="24">
        <f>IF(Weekly[[#This Row],[Actual]]="","",IF(AND(Weekly[[#This Row],[QDA_P]]=FALSE,Weekly[[#This Row],[Actual]]=TRUE),AI576+Weekly[[#This Row],[BF H Odds]]-1,IF(AND(Weekly[[#This Row],[QDA_P]]=TRUE,Weekly[[#This Row],[Actual]]=FALSE),AI576+Weekly[[#This Row],[BF V Odds]]-1,AI576-1)))</f>
        <v>90.539999999999978</v>
      </c>
      <c r="AJ577" s="24">
        <f>IF(Weekly[[#This Row],[Actual]]="","",IF(AND(Weekly[[#This Row],[KNC_P]]=FALSE,Weekly[[#This Row],[Actual]]=TRUE),AJ576+Weekly[[#This Row],[BF H Odds]]-1,IF(AND(Weekly[[#This Row],[KNC_P]]=TRUE,Weekly[[#This Row],[Actual]]=FALSE),AJ576+Weekly[[#This Row],[BF V Odds]]-1,AJ576-1)))</f>
        <v>70.22999999999999</v>
      </c>
      <c r="AK577" s="24">
        <f>IF(Weekly[[#This Row],[Actual]]="","",IF(AND(Weekly[[#This Row],[KNC_P]]=FALSE,Weekly[[#This Row],[Actual]]=TRUE),AK576+Weekly[[#This Row],[BF H Odds]]-1,IF(AND(Weekly[[#This Row],[KNC_P]]=TRUE,Weekly[[#This Row],[Actual]]=FALSE),AK576+Weekly[[#This Row],[BF V Odds]]-1,AK576-1)))</f>
        <v>69.129999999999981</v>
      </c>
      <c r="AL577" s="30">
        <f>IF(Weekly[[#This Row],[Actual]]="","",COUNTIF(Weekly[[#This Row],[SVC_P]:[QDA_P]],TRUE))</f>
        <v>3</v>
      </c>
      <c r="AM577" s="30">
        <f>IF(Weekly[[#This Row],[Actual]]="","",COUNTIF(Weekly[[#This Row],[SVC_P]:[QDA_P]],FALSE))</f>
        <v>4</v>
      </c>
      <c r="AN577" s="36" t="str">
        <f>IF(AND(Weekly[[#This Row],[BF V Odds]]&gt;$BO$6,Weekly[[#This Row],[BF V Odds]] &lt; $BO$7),Weekly[[#This Row],[BF V Odds]],"")</f>
        <v/>
      </c>
      <c r="AO577" s="36" t="str">
        <f>IF(AND(Weekly[[#This Row],[BF H Odds]]&gt;$BO$6, Weekly[[#This Row],[BF H Odds]] &lt; $BO$7),Weekly[[#This Row],[BF H Odds]],"")</f>
        <v/>
      </c>
      <c r="AP577" s="37">
        <f>IF(AND(Weekly[[#This Row],[V Odds &lt;]]="",Weekly[[#This Row],[H Odds &lt;]]=""),AP576,IF(AND(Weekly[[#This Row],[H Odds &lt;]]&lt;&gt;"",Weekly[[#This Row],[SVC_P]]=TRUE,Weekly[[#This Row],[Actual]]=TRUE),AP576+Weekly[[#This Row],[H Odds &lt;]]-1,IF(AND(Weekly[[#This Row],[V Odds &lt;]]&lt;&gt;"",Weekly[[#This Row],[SVC_P]]=FALSE,Weekly[[#This Row],[Actual]]=FALSE),AP576+Weekly[[#This Row],[V Odds &lt;]]-1,IF(AND(Weekly[[#This Row],[V Odds &lt;]]&lt;&gt;"",Weekly[[#This Row],[SVC_P]]=FALSE,Weekly[[#This Row],[Actual]]=TRUE),AP576-1,IF(AND(Weekly[[#This Row],[H Odds &lt;]]&lt;&gt;"",Weekly[[#This Row],[SVC_P]]=TRUE,Weekly[[#This Row],[Actual]]=FALSE),AP576-1,AP576)))))</f>
        <v>83.430000000000021</v>
      </c>
      <c r="AQ577" s="37">
        <f>IF(AND(Weekly[[#This Row],[V Odds &lt;]]="",Weekly[[#This Row],[H Odds &lt;]]=""),AQ576,IF(AND(Weekly[[#This Row],[H Odds &lt;]]&lt;&gt;"",Weekly[[#This Row],[ADBC_P]]=TRUE,Weekly[[#This Row],[Actual]]=TRUE),AQ576+Weekly[[#This Row],[H Odds &lt;]]-1,IF(AND(Weekly[[#This Row],[V Odds &lt;]]&lt;&gt;"",Weekly[[#This Row],[ADBC_P]]=FALSE,Weekly[[#This Row],[Actual]]=FALSE),AQ576+Weekly[[#This Row],[V Odds &lt;]]-1,IF(AND(Weekly[[#This Row],[V Odds &lt;]]&lt;&gt;"",Weekly[[#This Row],[ADBC_P]]=FALSE,Weekly[[#This Row],[Actual]]=TRUE),AQ576-1,IF(AND(Weekly[[#This Row],[H Odds &lt;]]&lt;&gt;"",Weekly[[#This Row],[ADBC_P]]=TRUE,Weekly[[#This Row],[Actual]]=FALSE),AQ576-1,AQ576)))))</f>
        <v>51.08</v>
      </c>
      <c r="AR577" s="37">
        <f>IF(AND(Weekly[[#This Row],[V Odds &lt;]]="",Weekly[[#This Row],[H Odds &lt;]]=""),AR576,IF(AND(Weekly[[#This Row],[H Odds &lt;]]&lt;&gt;"",Weekly[[#This Row],[RFC_P]]=TRUE,Weekly[[#This Row],[Actual]]=TRUE),AR576+Weekly[[#This Row],[H Odds &lt;]]-1,IF(AND(Weekly[[#This Row],[V Odds &lt;]]&lt;&gt;"",Weekly[[#This Row],[RFC_P]]=FALSE,Weekly[[#This Row],[Actual]]=FALSE),AR576+Weekly[[#This Row],[V Odds &lt;]]-1,IF(AND(Weekly[[#This Row],[V Odds &lt;]]&lt;&gt;"",Weekly[[#This Row],[RFC_P]]=FALSE,Weekly[[#This Row],[Actual]]=TRUE),AR576-1,IF(AND(Weekly[[#This Row],[H Odds &lt;]]&lt;&gt;"",Weekly[[#This Row],[RFC_P]]=TRUE,Weekly[[#This Row],[Actual]]=FALSE),AR576-1,AR576)))))</f>
        <v>71.089999999999989</v>
      </c>
      <c r="AS577" s="37">
        <f>IF(AND(Weekly[[#This Row],[V Odds &lt;]]="",Weekly[[#This Row],[H Odds &lt;]]=""),AS576,IF(AND(Weekly[[#This Row],[H Odds &lt;]]&lt;&gt;"",Weekly[[#This Row],[GBC_P]]=TRUE,Weekly[[#This Row],[Actual]]=TRUE),AS576+Weekly[[#This Row],[H Odds &lt;]]-1,IF(AND(Weekly[[#This Row],[V Odds &lt;]]&lt;&gt;"",Weekly[[#This Row],[GBC_P]]=FALSE,Weekly[[#This Row],[Actual]]=FALSE),AS576+Weekly[[#This Row],[V Odds &lt;]]-1,IF(AND(Weekly[[#This Row],[V Odds &lt;]]&lt;&gt;"",Weekly[[#This Row],[GBC_P]]=FALSE,Weekly[[#This Row],[Actual]]=TRUE),AS576-1,IF(AND(Weekly[[#This Row],[H Odds &lt;]]&lt;&gt;"",Weekly[[#This Row],[GBC_P]]=TRUE,Weekly[[#This Row],[Actual]]=FALSE),AS576-1,AS576)))))</f>
        <v>67.38</v>
      </c>
      <c r="AT577" s="37">
        <f>IF(AND(Weekly[[#This Row],[V Odds &lt;]]="",Weekly[[#This Row],[H Odds &lt;]]=""),AT576,IF(AND(Weekly[[#This Row],[H Odds &lt;]]&lt;&gt;"",Weekly[[#This Row],[HGBC_P]]=TRUE,Weekly[[#This Row],[Actual]]=TRUE),AT576+Weekly[[#This Row],[H Odds &lt;]]-1,IF(AND(Weekly[[#This Row],[V Odds &lt;]]&lt;&gt;"",Weekly[[#This Row],[HGBC_P]]=FALSE,Weekly[[#This Row],[Actual]]=FALSE),AT576+Weekly[[#This Row],[V Odds &lt;]]-1,IF(AND(Weekly[[#This Row],[V Odds &lt;]]&lt;&gt;"",Weekly[[#This Row],[HGBC_P]]=FALSE,Weekly[[#This Row],[Actual]]=TRUE),AT576-1,IF(AND(Weekly[[#This Row],[H Odds &lt;]]&lt;&gt;"",Weekly[[#This Row],[HGBC_P]]=TRUE,Weekly[[#This Row],[Actual]]=FALSE),AT576-1,AT576)))))</f>
        <v>51.76</v>
      </c>
      <c r="AU577" s="37">
        <f>IF(AND(Weekly[[#This Row],[V Odds &lt;]]="",Weekly[[#This Row],[H Odds &lt;]]=""),AU576,IF(AND(Weekly[[#This Row],[H Odds &lt;]]&lt;&gt;"",Weekly[[#This Row],[XGB_P]]=TRUE,Weekly[[#This Row],[Actual]]=TRUE),AU576+Weekly[[#This Row],[H Odds &lt;]]-1,IF(AND(Weekly[[#This Row],[V Odds &lt;]]&lt;&gt;"",Weekly[[#This Row],[XGB_P]]=FALSE,Weekly[[#This Row],[Actual]]=FALSE),AU576+Weekly[[#This Row],[V Odds &lt;]]-1,IF(AND(Weekly[[#This Row],[V Odds &lt;]]&lt;&gt;"",Weekly[[#This Row],[XGB_P]]=FALSE,Weekly[[#This Row],[Actual]]=TRUE),AU576-1,IF(AND(Weekly[[#This Row],[H Odds &lt;]]&lt;&gt;"",Weekly[[#This Row],[XGB_P]]=TRUE,Weekly[[#This Row],[Actual]]=FALSE),AU576-1,AU576)))))</f>
        <v>73.210000000000008</v>
      </c>
      <c r="AV577" s="37">
        <f>IF(AND(Weekly[[#This Row],[V Odds &lt;]]="",Weekly[[#This Row],[H Odds &lt;]]=""),AV576,IF(AND(Weekly[[#This Row],[H Odds &lt;]]&lt;&gt;"",Weekly[[#This Row],[QDA_P]]=TRUE,Weekly[[#This Row],[Actual]]=TRUE),AV576+Weekly[[#This Row],[H Odds &lt;]]-1,IF(AND(Weekly[[#This Row],[V Odds &lt;]]&lt;&gt;"",Weekly[[#This Row],[QDA_P]]=FALSE,Weekly[[#This Row],[Actual]]=FALSE),AV576+Weekly[[#This Row],[V Odds &lt;]]-1,IF(AND(Weekly[[#This Row],[V Odds &lt;]]&lt;&gt;"",Weekly[[#This Row],[QDA_P]]=FALSE,Weekly[[#This Row],[Actual]]=TRUE),AV576-1,IF(AND(Weekly[[#This Row],[H Odds &lt;]]&lt;&gt;"",Weekly[[#This Row],[QDA_P]]=TRUE,Weekly[[#This Row],[Actual]]=FALSE),AV576-1,AV576)))))</f>
        <v>62.099999999999994</v>
      </c>
      <c r="AW577" s="37">
        <f>IF(AND(Weekly[[#This Row],[H Odds &lt;]]="",Weekly[[#This Row],[V Odds &lt;]]=""),AW576,IF(AND(Weekly[[#This Row],[KNC_P]]=Weekly[[#This Row],[Actual]],Weekly[[#This Row],[KNC_P]]=TRUE),AW576+Weekly[[#This Row],[BF H Odds]]-1,IF(AND(Weekly[[#This Row],[KNC_P]]=Weekly[[#This Row],[Actual]],Weekly[[#This Row],[KNC_P]]=FALSE),AW576+Weekly[[#This Row],[BF V Odds]]-1,AW576-1)))</f>
        <v>56.250000000000014</v>
      </c>
      <c r="AX577" s="37">
        <f>IF(AND(Weekly[[#This Row],[V Odds &lt;]]="",Weekly[[#This Row],[H Odds &lt;]]=""),AX576,IF(AND(Weekly[[#This Row],[V Odds &lt;]]&lt;&gt;"",Weekly[[#This Row],[FALSES]]&gt;0,Weekly[[#This Row],[Actual]]=FALSE),AX576+Weekly[[#This Row],[V Odds &lt;]]-1,IF(AND(Weekly[[#This Row],[H Odds &lt;]]&lt;&gt;"",Weekly[[#This Row],[TRUES]]&gt;0,Weekly[[#This Row],[Actual]]=TRUE),AX576+Weekly[[#This Row],[H Odds &lt;]]-1,IF(AND(Weekly[[#This Row],[V Odds &lt;]]&lt;&gt;"",Weekly[[#This Row],[FALSES]]=0),AX576,IF(AND(Weekly[[#This Row],[H Odds &lt;]]&lt;&gt;"",Weekly[[#This Row],[TRUES]]=0),AX576,AX576-1)))))</f>
        <v>112.09999999999997</v>
      </c>
      <c r="AY577" s="37">
        <f>IF(AND(Weekly[[#This Row],[V Odds &lt;]]="",Weekly[[#This Row],[H Odds &lt;]]=""),AY576,IF(AND(Weekly[[#This Row],[V Odds &lt;]]&lt;&gt;"",Weekly[[#This Row],[FALSES]]&gt;0,Weekly[[#This Row],[Actual]]=FALSE),AY576+((Weekly[[#This Row],[V Odds &lt;]]-1)*0.92),IF(AND(Weekly[[#This Row],[H Odds &lt;]]&lt;&gt;"",Weekly[[#This Row],[TRUES]]&gt;0,Weekly[[#This Row],[Actual]]=TRUE),AY576+((Weekly[[#This Row],[H Odds &lt;]]-1)*0.92),IF(AND(Weekly[[#This Row],[V Odds &lt;]]&lt;&gt;"",Weekly[[#This Row],[FALSES]]=0),AY576,IF(AND(Weekly[[#This Row],[H Odds &lt;]]&lt;&gt;"",Weekly[[#This Row],[TRUES]]=0),AY576,AY576-1)))))</f>
        <v>99.372000000000014</v>
      </c>
      <c r="AZ577" s="37">
        <f>IF(AND(Weekly[[#This Row],[V Odds &lt;]]="",Weekly[[#This Row],[H Odds &lt;]]=""),AZ576,IF(AND(Weekly[[#This Row],[V Odds &lt;]]&lt;&gt;"",Weekly[[#This Row],[Actual]]=FALSE),AZ576+Weekly[[#This Row],[V Odds &lt;]]-1,IF(AND(Weekly[[#This Row],[H Odds &lt;]]&lt;&gt;"",Weekly[[#This Row],[Actual]]=TRUE),AZ576+Weekly[[#This Row],[H Odds &lt;]]-1,AZ576-1)))</f>
        <v>101.56999999999998</v>
      </c>
      <c r="BA577" s="38">
        <f>IF(Weekly[[#This Row],[H Odds &lt;]]="",BA576,IF(AND(Weekly[[#This Row],[H Odds &lt;]]&lt;&gt;"",Weekly[[#This Row],[SVC_P]]=TRUE,Weekly[[#This Row],[Actual]]=TRUE),BA576+Weekly[[#This Row],[H Odds &lt;]]-1,IF(AND(Weekly[[#This Row],[H Odds &lt;]]&lt;&gt;"",Weekly[[#This Row],[SVC_P]]=TRUE,Weekly[[#This Row],[Actual]]=FALSE),BA576-1,BA576)))</f>
        <v>82.39</v>
      </c>
      <c r="BB577" s="38">
        <f>IF(Weekly[[#This Row],[H Odds &lt;]]="",BB576,IF(AND(Weekly[[#This Row],[H Odds &lt;]]&lt;&gt;"",Weekly[[#This Row],[ADBC_P]]=TRUE,Weekly[[#This Row],[Actual]]=TRUE),BB576+Weekly[[#This Row],[H Odds &lt;]]-1,IF(AND(Weekly[[#This Row],[H Odds &lt;]]&lt;&gt;"",Weekly[[#This Row],[ADBC_P]]=TRUE,Weekly[[#This Row],[Actual]]=FALSE),BB576-1,BB576)))</f>
        <v>52.16</v>
      </c>
      <c r="BC577" s="38">
        <f>IF(Weekly[[#This Row],[H Odds &lt;]]="",BC576,IF(AND(Weekly[[#This Row],[H Odds &lt;]]&lt;&gt;"",Weekly[[#This Row],[RFC_P]]=TRUE,Weekly[[#This Row],[Actual]]=TRUE),BC576+Weekly[[#This Row],[H Odds &lt;]]-1,IF(AND(Weekly[[#This Row],[H Odds &lt;]]&lt;&gt;"",Weekly[[#This Row],[RFC_P]]=TRUE,Weekly[[#This Row],[Actual]]=FALSE),BC576-1,BC576)))</f>
        <v>53.759999999999991</v>
      </c>
      <c r="BD577" s="38">
        <f>IF(Weekly[[#This Row],[H Odds &lt;]]="",BD576,IF(AND(Weekly[[#This Row],[H Odds &lt;]]&lt;&gt;"",Weekly[[#This Row],[GBC_P]]=TRUE,Weekly[[#This Row],[Actual]]=TRUE),BD576+Weekly[[#This Row],[H Odds &lt;]]-1,IF(AND(Weekly[[#This Row],[H Odds &lt;]]&lt;&gt;"",Weekly[[#This Row],[GBC_P]]=TRUE,Weekly[[#This Row],[Actual]]=FALSE),BD576-1,BD576)))</f>
        <v>56.910000000000004</v>
      </c>
      <c r="BE577" s="38">
        <f>IF(Weekly[[#This Row],[H Odds &lt;]]="",BE576,IF(AND(Weekly[[#This Row],[H Odds &lt;]]&lt;&gt;"",Weekly[[#This Row],[HGBC_P]]=TRUE,Weekly[[#This Row],[Actual]]=TRUE),BE576+Weekly[[#This Row],[H Odds &lt;]]-1,IF(AND(Weekly[[#This Row],[H Odds &lt;]]&lt;&gt;"",Weekly[[#This Row],[HGBC_P]]=TRUE,Weekly[[#This Row],[Actual]]=FALSE),BE576-1,BE576)))</f>
        <v>56.059999999999995</v>
      </c>
      <c r="BF577" s="38">
        <f>IF(Weekly[[#This Row],[H Odds &lt;]]="",BF576,IF(AND(Weekly[[#This Row],[H Odds &lt;]]&lt;&gt;"",Weekly[[#This Row],[XGB_P]]=TRUE,Weekly[[#This Row],[Actual]]=TRUE),BF576+Weekly[[#This Row],[H Odds &lt;]]-1,IF(AND(Weekly[[#This Row],[H Odds &lt;]]&lt;&gt;"",Weekly[[#This Row],[XGB_P]]=TRUE,Weekly[[#This Row],[Actual]]=FALSE),BF576-1,BF576)))</f>
        <v>64.73</v>
      </c>
      <c r="BG577" s="38">
        <f>IF(Weekly[[#This Row],[H Odds &lt;]]="",BG576,IF(AND(Weekly[[#This Row],[H Odds &lt;]]&lt;&gt;"",Weekly[[#This Row],[QDA_P]]=TRUE,Weekly[[#This Row],[Actual]]=TRUE),BG576+Weekly[[#This Row],[H Odds &lt;]]-1,IF(AND(Weekly[[#This Row],[H Odds &lt;]]&lt;&gt;"",Weekly[[#This Row],[QDA_P]]=TRUE,Weekly[[#This Row],[Actual]]=FALSE),BG576-1,BG576)))</f>
        <v>52.22999999999999</v>
      </c>
      <c r="BH577" s="38">
        <f>IF(Weekly[[#This Row],[H Odds &lt;]]="",BH576,IF(AND(Weekly[[#This Row],[H Odds &lt;]]&lt;&gt;"",Weekly[[#This Row],[KNC_P]]=TRUE,Weekly[[#This Row],[Actual]]=TRUE),BH576+Weekly[[#This Row],[H Odds &lt;]]-1,IF(AND(Weekly[[#This Row],[H Odds &lt;]]&lt;&gt;"",Weekly[[#This Row],[KNC_P]]=TRUE,Weekly[[#This Row],[Actual]]=FALSE),BH576-1,BH576)))</f>
        <v>57.099999999999994</v>
      </c>
      <c r="BI577" s="38">
        <f>IF(Weekly[[#This Row],[H Odds &lt;]]="",BI576,IF(AND(Weekly[[#This Row],[H Odds &lt;]]&lt;&gt;"",Weekly[[#This Row],[TRUES]]&gt;0,Weekly[[#This Row],[Actual]]=TRUE),BI576+Weekly[[#This Row],[H Odds &lt;]]-1,IF(AND(Weekly[[#This Row],[H Odds &lt;]]&lt;&gt;"",Weekly[[#This Row],[TRUES]]=0),BI576,BI576-1)))</f>
        <v>80.39</v>
      </c>
      <c r="BJ577" s="38">
        <f>IF(Weekly[[#This Row],[H Odds &lt;]]="",BJ576,IF(AND(Weekly[[#This Row],[H Odds &lt;]]&lt;&gt;"",Weekly[[#This Row],[Actual]]=TRUE),BJ576+Weekly[[#This Row],[H Odds &lt;]]-1,IF(AND(Weekly[[#This Row],[H Odds &lt;]]&lt;&gt;"",Weekly[[#This Row],[Actual]]=FALSE),BJ576-1,BJ576)))</f>
        <v>82.29</v>
      </c>
      <c r="BK577" s="58">
        <f>IF(AND(Weekly[[#This Row],[TRUES]]&gt;4,Weekly[[#This Row],[Actual]]=TRUE),BK576+Weekly[[#This Row],[BF H Odds]]-1,IF(AND(Weekly[[#This Row],[FALSES]]&gt;4,Weekly[[#This Row],[Actual]]=FALSE),BK576+Weekly[[#This Row],[BF V Odds]]-1,IF(AND(Weekly[[#This Row],[TRUES]]&gt;4,Weekly[[#This Row],[Actual]]=FALSE),BK576-1,IF(AND(Weekly[[#This Row],[FALSES]]&gt;4,Weekly[[#This Row],[Actual]]=TRUE),BK576-1,BK576))))</f>
        <v>-1.4599999999999698</v>
      </c>
      <c r="BL577" s="58">
        <f>IF(AND(Weekly[[#This Row],[TRUES]]&gt;5,Weekly[[#This Row],[Actual]]=TRUE),BL576+Weekly[[#This Row],[BF H Odds]]-1,IF(AND(Weekly[[#This Row],[FALSES]]&gt;5,Weekly[[#This Row],[Actual]]=FALSE),BL576+Weekly[[#This Row],[BF V Odds]]-1,IF(AND(Weekly[[#This Row],[TRUES]]&gt;5,Weekly[[#This Row],[Actual]]=FALSE),BL576-1,IF(AND(Weekly[[#This Row],[FALSES]]&gt;5,Weekly[[#This Row],[Actual]]=TRUE),BL576-1,BL576))))</f>
        <v>6.3700000000000188</v>
      </c>
      <c r="BM577" s="58">
        <f>IF(AND(Weekly[[#This Row],[TRUES]]&gt;6,Weekly[[#This Row],[Actual]]=TRUE),BM576+Weekly[[#This Row],[BF H Odds]]-1,IF(AND(Weekly[[#This Row],[FALSES]]&gt;6,Weekly[[#This Row],[Actual]]=FALSE),BM576+Weekly[[#This Row],[BF V Odds]]-1,IF(AND(Weekly[[#This Row],[TRUES]]&gt;6,Weekly[[#This Row],[Actual]]=FALSE),BM576-1,IF(AND(Weekly[[#This Row],[FALSES]]&gt;6,Weekly[[#This Row],[Actual]]=TRUE),BM576-1,BM576))))</f>
        <v>42.340000000000011</v>
      </c>
    </row>
    <row r="578" spans="1:65" x14ac:dyDescent="0.25">
      <c r="A578" s="34"/>
      <c r="B578" s="10">
        <v>44315</v>
      </c>
      <c r="C578" s="17" t="s">
        <v>33</v>
      </c>
      <c r="D578" s="15" t="s">
        <v>29</v>
      </c>
      <c r="E578" t="b">
        <v>1</v>
      </c>
      <c r="F578" t="b">
        <v>1</v>
      </c>
      <c r="G578" t="b">
        <v>1</v>
      </c>
      <c r="H578" t="b">
        <v>0</v>
      </c>
      <c r="I578" t="b">
        <v>0</v>
      </c>
      <c r="J578" t="b">
        <v>1</v>
      </c>
      <c r="K578" t="b">
        <v>1</v>
      </c>
      <c r="L578" t="b">
        <v>1</v>
      </c>
      <c r="O578" t="str">
        <f>IF(Weekly[[#This Row],[H/V]]="H",Weekly[[#This Row],[BF H Odds]],IF(Weekly[[#This Row],[H/V]]="V",Weekly[[#This Row],[BF V Odds]],""))</f>
        <v/>
      </c>
      <c r="P578" t="b">
        <v>1</v>
      </c>
      <c r="R578" s="35">
        <f>IFERROR(IF(Weekly[[#This Row],[Won Bet?]]="yes",R577+(Weekly[[#This Row],[BF Odds]]*Weekly[[#This Row],[BF Stake]])-Weekly[[#This Row],[BF Stake]],R577-Weekly[[#This Row],[BF Stake]]),R577)</f>
        <v>1265.4805000000003</v>
      </c>
      <c r="S578" s="35">
        <f>IFERROR(IF(Weekly[[#This Row],[Won Bet?]]="yes",S577+(((Weekly[[#This Row],[BF Odds]]*Weekly[[#This Row],[BF Stake]])-Weekly[[#This Row],[BF Stake]])*0.95),S577-Weekly[[#This Row],[BF Stake]]),S577)</f>
        <v>1171.8885900000007</v>
      </c>
      <c r="T578">
        <v>1.58</v>
      </c>
      <c r="U578">
        <v>2.72</v>
      </c>
      <c r="V578" s="24">
        <f>IF(Weekly[[#This Row],[Actual]]="","",IF(AND(Weekly[[#This Row],[SVC_P]]=Weekly[[#This Row],[Actual]],Weekly[[#This Row],[SVC_P]]=TRUE),V577+Weekly[[#This Row],[BF H Odds]]-1,IF(AND(Weekly[[#This Row],[SVC_P]]=Weekly[[#This Row],[Actual]],Weekly[[#This Row],[SVC_P]]=FALSE),V577+Weekly[[#This Row],[BF V Odds]]-1,V577-1)))</f>
        <v>63.360000000000056</v>
      </c>
      <c r="W578" s="24">
        <f>IF(Weekly[[#This Row],[Actual]]="","",IF(AND(Weekly[[#This Row],[SVC_P]]=FALSE,Weekly[[#This Row],[Actual]]=TRUE),W577+Weekly[[#This Row],[BF H Odds]]-1,IF(AND(Weekly[[#This Row],[SVC_P]]=TRUE,Weekly[[#This Row],[Actual]]=FALSE,),W577+Weekly[[#This Row],[BF V Odds]]-1,W577-1)))</f>
        <v>-486.84000000000003</v>
      </c>
      <c r="X578" s="24">
        <f>IF(Weekly[[#This Row],[Actual]]="","",IF(AND(Weekly[[#This Row],[ADBC_P]]=Weekly[[#This Row],[Actual]],Weekly[[#This Row],[ADBC_P]]=TRUE),X577+Weekly[[#This Row],[BF H Odds]]-1,IF(AND(Weekly[[#This Row],[ADBC_P]]=Weekly[[#This Row],[Actual]],Weekly[[#This Row],[ADBC_P]]=FALSE),X577+Weekly[[#This Row],[BF V Odds]]-1,X577-1)))</f>
        <v>17.640000000000015</v>
      </c>
      <c r="Y578" s="24">
        <f>IF(Weekly[[#This Row],[Actual]]="","",IF(AND(Weekly[[#This Row],[ADBC_P]]=FALSE,Weekly[[#This Row],[Actual]]=TRUE),Y577+Weekly[[#This Row],[BF H Odds]]-1,IF(AND(Weekly[[#This Row],[ADBC_P]]=TRUE,Weekly[[#This Row],[Actual]]=FALSE),Y577+Weekly[[#This Row],[BF V Odds]]-1,Y577-1)))</f>
        <v>71.689999999999984</v>
      </c>
      <c r="Z578" s="24">
        <f>IF(Weekly[[#This Row],[Actual]]="","",IF(AND(Weekly[[#This Row],[RFC_P]]=Weekly[[#This Row],[Actual]],Weekly[[#This Row],[RFC_P]]=TRUE),Z577+Weekly[[#This Row],[BF H Odds]]-1,IF(AND(Weekly[[#This Row],[RFC_P]]=Weekly[[#This Row],[Actual]],Weekly[[#This Row],[RFC_P]]=FALSE),Z577+Weekly[[#This Row],[BF V Odds]]-1,Z577-1)))</f>
        <v>24.980000000000004</v>
      </c>
      <c r="AA578" s="24">
        <f>IF(Weekly[[#This Row],[Actual]]="","",IF(AND(Weekly[[#This Row],[RFC_P]]=FALSE,Weekly[[#This Row],[Actual]]=TRUE),AA577+Weekly[[#This Row],[BF H Odds]]-1,IF(AND(Weekly[[#This Row],[RFC_P]]=TRUE,Weekly[[#This Row],[Actual]]=FALSE),AA577+Weekly[[#This Row],[BF V Odds]]-1,AA577-1)))</f>
        <v>64.349999999999966</v>
      </c>
      <c r="AB578" s="24">
        <f>IF(Weekly[[#This Row],[Actual]]="","",IF(AND(Weekly[[#This Row],[GBC_P]]=Weekly[[#This Row],[Actual]],Weekly[[#This Row],[GBC_P]]=TRUE),AB577+Weekly[[#This Row],[BF H Odds]]-1,IF(AND(Weekly[[#This Row],[GBC_P]]=Weekly[[#This Row],[Actual]],Weekly[[#This Row],[GBC_P]]=FALSE),AB577+Weekly[[#This Row],[BF V Odds]]-1,AB577-1)))</f>
        <v>11.070000000000007</v>
      </c>
      <c r="AC578" s="24">
        <f>IF(Weekly[[#This Row],[Actual]]="","",IF(AND(Weekly[[#This Row],[GBC_P]]=FALSE,Weekly[[#This Row],[Actual]]=TRUE),AC577+Weekly[[#This Row],[BF H Odds]]-1,IF(AND(Weekly[[#This Row],[GBC_P]]=TRUE,Weekly[[#This Row],[Actual]]=FALSE),AC577+Weekly[[#This Row],[BF V Odds]]-1,AC577-1)))</f>
        <v>78.259999999999962</v>
      </c>
      <c r="AD578" s="24">
        <f>IF(Weekly[[#This Row],[Actual]]="","",IF(AND(Weekly[[#This Row],[HGBC_P]]=Weekly[[#This Row],[Actual]],Weekly[[#This Row],[HGBC_P]]=TRUE),AD577+Weekly[[#This Row],[BF H Odds]]-1,IF(AND(Weekly[[#This Row],[HGBC_P]]=Weekly[[#This Row],[Actual]],Weekly[[#This Row],[HGBC_P]]=FALSE),AD577+Weekly[[#This Row],[BF V Odds]]-1,AD577-1)))</f>
        <v>-0.41999999999997684</v>
      </c>
      <c r="AE578" s="24">
        <f>IF(Weekly[[#This Row],[Actual]]="","",IF(AND(Weekly[[#This Row],[HGBC_P]]=FALSE,Weekly[[#This Row],[Actual]]=TRUE),AE577+Weekly[[#This Row],[BF H Odds]]-1,IF(AND(Weekly[[#This Row],[HGBC_P]]=TRUE,Weekly[[#This Row],[Actual]]=FALSE),AE577+Weekly[[#This Row],[BF V Odds]]-1,AE577-1)))</f>
        <v>89.749999999999986</v>
      </c>
      <c r="AF578" s="24">
        <f>IF(Weekly[[#This Row],[Actual]]="","",IF(AND(Weekly[[#This Row],[XGB_P]]=Weekly[[#This Row],[Actual]],Weekly[[#This Row],[XGB_P]]=TRUE),AF577+Weekly[[#This Row],[BF H Odds]]-1,IF(AND(Weekly[[#This Row],[XGB_P]]=Weekly[[#This Row],[Actual]],Weekly[[#This Row],[XGB_P]]=FALSE),AF577+Weekly[[#This Row],[BF V Odds]]-1,AF577-1)))</f>
        <v>33.780000000000022</v>
      </c>
      <c r="AG578" s="24">
        <f>IF(Weekly[[#This Row],[Actual]]="","",IF(AND(Weekly[[#This Row],[XGB_P]]=FALSE,Weekly[[#This Row],[Actual]]=TRUE),AG577+Weekly[[#This Row],[BF H Odds]]-1,IF(AND(Weekly[[#This Row],[XGB_P]]=TRUE,Weekly[[#This Row],[Actual]]=FALSE),AG577+Weekly[[#This Row],[BF V Odds]]-1,AG577-1)))</f>
        <v>55.55</v>
      </c>
      <c r="AH578" s="24">
        <f>IF(Weekly[[#This Row],[Actual]]="","",IF(AND(Weekly[[#This Row],[QDA_P]]=Weekly[[#This Row],[Actual]],Weekly[[#This Row],[QDA_P]]=TRUE),AH577+Weekly[[#This Row],[BF H Odds]]-1,IF(AND(Weekly[[#This Row],[QDA_P]]=Weekly[[#This Row],[Actual]],Weekly[[#This Row],[QDA_P]]=FALSE),AH577+Weekly[[#This Row],[BF V Odds]]-1,AH577-1)))</f>
        <v>-0.20999999999998531</v>
      </c>
      <c r="AI578" s="24">
        <f>IF(Weekly[[#This Row],[Actual]]="","",IF(AND(Weekly[[#This Row],[QDA_P]]=FALSE,Weekly[[#This Row],[Actual]]=TRUE),AI577+Weekly[[#This Row],[BF H Odds]]-1,IF(AND(Weekly[[#This Row],[QDA_P]]=TRUE,Weekly[[#This Row],[Actual]]=FALSE),AI577+Weekly[[#This Row],[BF V Odds]]-1,AI577-1)))</f>
        <v>89.539999999999978</v>
      </c>
      <c r="AJ578" s="24">
        <f>IF(Weekly[[#This Row],[Actual]]="","",IF(AND(Weekly[[#This Row],[KNC_P]]=FALSE,Weekly[[#This Row],[Actual]]=TRUE),AJ577+Weekly[[#This Row],[BF H Odds]]-1,IF(AND(Weekly[[#This Row],[KNC_P]]=TRUE,Weekly[[#This Row],[Actual]]=FALSE),AJ577+Weekly[[#This Row],[BF V Odds]]-1,AJ577-1)))</f>
        <v>69.22999999999999</v>
      </c>
      <c r="AK578" s="24">
        <f>IF(Weekly[[#This Row],[Actual]]="","",IF(AND(Weekly[[#This Row],[KNC_P]]=FALSE,Weekly[[#This Row],[Actual]]=TRUE),AK577+Weekly[[#This Row],[BF H Odds]]-1,IF(AND(Weekly[[#This Row],[KNC_P]]=TRUE,Weekly[[#This Row],[Actual]]=FALSE),AK577+Weekly[[#This Row],[BF V Odds]]-1,AK577-1)))</f>
        <v>68.129999999999981</v>
      </c>
      <c r="AL578" s="30">
        <f>IF(Weekly[[#This Row],[Actual]]="","",COUNTIF(Weekly[[#This Row],[SVC_P]:[QDA_P]],TRUE))</f>
        <v>5</v>
      </c>
      <c r="AM578" s="30">
        <f>IF(Weekly[[#This Row],[Actual]]="","",COUNTIF(Weekly[[#This Row],[SVC_P]:[QDA_P]],FALSE))</f>
        <v>2</v>
      </c>
      <c r="AN578" s="36" t="str">
        <f>IF(AND(Weekly[[#This Row],[BF V Odds]]&gt;$BO$6,Weekly[[#This Row],[BF V Odds]] &lt; $BO$7),Weekly[[#This Row],[BF V Odds]],"")</f>
        <v/>
      </c>
      <c r="AO578" s="36" t="str">
        <f>IF(AND(Weekly[[#This Row],[BF H Odds]]&gt;$BO$6, Weekly[[#This Row],[BF H Odds]] &lt; $BO$7),Weekly[[#This Row],[BF H Odds]],"")</f>
        <v/>
      </c>
      <c r="AP578" s="37">
        <f>IF(AND(Weekly[[#This Row],[V Odds &lt;]]="",Weekly[[#This Row],[H Odds &lt;]]=""),AP577,IF(AND(Weekly[[#This Row],[H Odds &lt;]]&lt;&gt;"",Weekly[[#This Row],[SVC_P]]=TRUE,Weekly[[#This Row],[Actual]]=TRUE),AP577+Weekly[[#This Row],[H Odds &lt;]]-1,IF(AND(Weekly[[#This Row],[V Odds &lt;]]&lt;&gt;"",Weekly[[#This Row],[SVC_P]]=FALSE,Weekly[[#This Row],[Actual]]=FALSE),AP577+Weekly[[#This Row],[V Odds &lt;]]-1,IF(AND(Weekly[[#This Row],[V Odds &lt;]]&lt;&gt;"",Weekly[[#This Row],[SVC_P]]=FALSE,Weekly[[#This Row],[Actual]]=TRUE),AP577-1,IF(AND(Weekly[[#This Row],[H Odds &lt;]]&lt;&gt;"",Weekly[[#This Row],[SVC_P]]=TRUE,Weekly[[#This Row],[Actual]]=FALSE),AP577-1,AP577)))))</f>
        <v>83.430000000000021</v>
      </c>
      <c r="AQ578" s="37">
        <f>IF(AND(Weekly[[#This Row],[V Odds &lt;]]="",Weekly[[#This Row],[H Odds &lt;]]=""),AQ577,IF(AND(Weekly[[#This Row],[H Odds &lt;]]&lt;&gt;"",Weekly[[#This Row],[ADBC_P]]=TRUE,Weekly[[#This Row],[Actual]]=TRUE),AQ577+Weekly[[#This Row],[H Odds &lt;]]-1,IF(AND(Weekly[[#This Row],[V Odds &lt;]]&lt;&gt;"",Weekly[[#This Row],[ADBC_P]]=FALSE,Weekly[[#This Row],[Actual]]=FALSE),AQ577+Weekly[[#This Row],[V Odds &lt;]]-1,IF(AND(Weekly[[#This Row],[V Odds &lt;]]&lt;&gt;"",Weekly[[#This Row],[ADBC_P]]=FALSE,Weekly[[#This Row],[Actual]]=TRUE),AQ577-1,IF(AND(Weekly[[#This Row],[H Odds &lt;]]&lt;&gt;"",Weekly[[#This Row],[ADBC_P]]=TRUE,Weekly[[#This Row],[Actual]]=FALSE),AQ577-1,AQ577)))))</f>
        <v>51.08</v>
      </c>
      <c r="AR578" s="37">
        <f>IF(AND(Weekly[[#This Row],[V Odds &lt;]]="",Weekly[[#This Row],[H Odds &lt;]]=""),AR577,IF(AND(Weekly[[#This Row],[H Odds &lt;]]&lt;&gt;"",Weekly[[#This Row],[RFC_P]]=TRUE,Weekly[[#This Row],[Actual]]=TRUE),AR577+Weekly[[#This Row],[H Odds &lt;]]-1,IF(AND(Weekly[[#This Row],[V Odds &lt;]]&lt;&gt;"",Weekly[[#This Row],[RFC_P]]=FALSE,Weekly[[#This Row],[Actual]]=FALSE),AR577+Weekly[[#This Row],[V Odds &lt;]]-1,IF(AND(Weekly[[#This Row],[V Odds &lt;]]&lt;&gt;"",Weekly[[#This Row],[RFC_P]]=FALSE,Weekly[[#This Row],[Actual]]=TRUE),AR577-1,IF(AND(Weekly[[#This Row],[H Odds &lt;]]&lt;&gt;"",Weekly[[#This Row],[RFC_P]]=TRUE,Weekly[[#This Row],[Actual]]=FALSE),AR577-1,AR577)))))</f>
        <v>71.089999999999989</v>
      </c>
      <c r="AS578" s="37">
        <f>IF(AND(Weekly[[#This Row],[V Odds &lt;]]="",Weekly[[#This Row],[H Odds &lt;]]=""),AS577,IF(AND(Weekly[[#This Row],[H Odds &lt;]]&lt;&gt;"",Weekly[[#This Row],[GBC_P]]=TRUE,Weekly[[#This Row],[Actual]]=TRUE),AS577+Weekly[[#This Row],[H Odds &lt;]]-1,IF(AND(Weekly[[#This Row],[V Odds &lt;]]&lt;&gt;"",Weekly[[#This Row],[GBC_P]]=FALSE,Weekly[[#This Row],[Actual]]=FALSE),AS577+Weekly[[#This Row],[V Odds &lt;]]-1,IF(AND(Weekly[[#This Row],[V Odds &lt;]]&lt;&gt;"",Weekly[[#This Row],[GBC_P]]=FALSE,Weekly[[#This Row],[Actual]]=TRUE),AS577-1,IF(AND(Weekly[[#This Row],[H Odds &lt;]]&lt;&gt;"",Weekly[[#This Row],[GBC_P]]=TRUE,Weekly[[#This Row],[Actual]]=FALSE),AS577-1,AS577)))))</f>
        <v>67.38</v>
      </c>
      <c r="AT578" s="37">
        <f>IF(AND(Weekly[[#This Row],[V Odds &lt;]]="",Weekly[[#This Row],[H Odds &lt;]]=""),AT577,IF(AND(Weekly[[#This Row],[H Odds &lt;]]&lt;&gt;"",Weekly[[#This Row],[HGBC_P]]=TRUE,Weekly[[#This Row],[Actual]]=TRUE),AT577+Weekly[[#This Row],[H Odds &lt;]]-1,IF(AND(Weekly[[#This Row],[V Odds &lt;]]&lt;&gt;"",Weekly[[#This Row],[HGBC_P]]=FALSE,Weekly[[#This Row],[Actual]]=FALSE),AT577+Weekly[[#This Row],[V Odds &lt;]]-1,IF(AND(Weekly[[#This Row],[V Odds &lt;]]&lt;&gt;"",Weekly[[#This Row],[HGBC_P]]=FALSE,Weekly[[#This Row],[Actual]]=TRUE),AT577-1,IF(AND(Weekly[[#This Row],[H Odds &lt;]]&lt;&gt;"",Weekly[[#This Row],[HGBC_P]]=TRUE,Weekly[[#This Row],[Actual]]=FALSE),AT577-1,AT577)))))</f>
        <v>51.76</v>
      </c>
      <c r="AU578" s="37">
        <f>IF(AND(Weekly[[#This Row],[V Odds &lt;]]="",Weekly[[#This Row],[H Odds &lt;]]=""),AU577,IF(AND(Weekly[[#This Row],[H Odds &lt;]]&lt;&gt;"",Weekly[[#This Row],[XGB_P]]=TRUE,Weekly[[#This Row],[Actual]]=TRUE),AU577+Weekly[[#This Row],[H Odds &lt;]]-1,IF(AND(Weekly[[#This Row],[V Odds &lt;]]&lt;&gt;"",Weekly[[#This Row],[XGB_P]]=FALSE,Weekly[[#This Row],[Actual]]=FALSE),AU577+Weekly[[#This Row],[V Odds &lt;]]-1,IF(AND(Weekly[[#This Row],[V Odds &lt;]]&lt;&gt;"",Weekly[[#This Row],[XGB_P]]=FALSE,Weekly[[#This Row],[Actual]]=TRUE),AU577-1,IF(AND(Weekly[[#This Row],[H Odds &lt;]]&lt;&gt;"",Weekly[[#This Row],[XGB_P]]=TRUE,Weekly[[#This Row],[Actual]]=FALSE),AU577-1,AU577)))))</f>
        <v>73.210000000000008</v>
      </c>
      <c r="AV578" s="37">
        <f>IF(AND(Weekly[[#This Row],[V Odds &lt;]]="",Weekly[[#This Row],[H Odds &lt;]]=""),AV577,IF(AND(Weekly[[#This Row],[H Odds &lt;]]&lt;&gt;"",Weekly[[#This Row],[QDA_P]]=TRUE,Weekly[[#This Row],[Actual]]=TRUE),AV577+Weekly[[#This Row],[H Odds &lt;]]-1,IF(AND(Weekly[[#This Row],[V Odds &lt;]]&lt;&gt;"",Weekly[[#This Row],[QDA_P]]=FALSE,Weekly[[#This Row],[Actual]]=FALSE),AV577+Weekly[[#This Row],[V Odds &lt;]]-1,IF(AND(Weekly[[#This Row],[V Odds &lt;]]&lt;&gt;"",Weekly[[#This Row],[QDA_P]]=FALSE,Weekly[[#This Row],[Actual]]=TRUE),AV577-1,IF(AND(Weekly[[#This Row],[H Odds &lt;]]&lt;&gt;"",Weekly[[#This Row],[QDA_P]]=TRUE,Weekly[[#This Row],[Actual]]=FALSE),AV577-1,AV577)))))</f>
        <v>62.099999999999994</v>
      </c>
      <c r="AW578" s="37">
        <f>IF(AND(Weekly[[#This Row],[H Odds &lt;]]="",Weekly[[#This Row],[V Odds &lt;]]=""),AW577,IF(AND(Weekly[[#This Row],[KNC_P]]=Weekly[[#This Row],[Actual]],Weekly[[#This Row],[KNC_P]]=TRUE),AW577+Weekly[[#This Row],[BF H Odds]]-1,IF(AND(Weekly[[#This Row],[KNC_P]]=Weekly[[#This Row],[Actual]],Weekly[[#This Row],[KNC_P]]=FALSE),AW577+Weekly[[#This Row],[BF V Odds]]-1,AW577-1)))</f>
        <v>56.250000000000014</v>
      </c>
      <c r="AX578" s="37">
        <f>IF(AND(Weekly[[#This Row],[V Odds &lt;]]="",Weekly[[#This Row],[H Odds &lt;]]=""),AX577,IF(AND(Weekly[[#This Row],[V Odds &lt;]]&lt;&gt;"",Weekly[[#This Row],[FALSES]]&gt;0,Weekly[[#This Row],[Actual]]=FALSE),AX577+Weekly[[#This Row],[V Odds &lt;]]-1,IF(AND(Weekly[[#This Row],[H Odds &lt;]]&lt;&gt;"",Weekly[[#This Row],[TRUES]]&gt;0,Weekly[[#This Row],[Actual]]=TRUE),AX577+Weekly[[#This Row],[H Odds &lt;]]-1,IF(AND(Weekly[[#This Row],[V Odds &lt;]]&lt;&gt;"",Weekly[[#This Row],[FALSES]]=0),AX577,IF(AND(Weekly[[#This Row],[H Odds &lt;]]&lt;&gt;"",Weekly[[#This Row],[TRUES]]=0),AX577,AX577-1)))))</f>
        <v>112.09999999999997</v>
      </c>
      <c r="AY578" s="37">
        <f>IF(AND(Weekly[[#This Row],[V Odds &lt;]]="",Weekly[[#This Row],[H Odds &lt;]]=""),AY577,IF(AND(Weekly[[#This Row],[V Odds &lt;]]&lt;&gt;"",Weekly[[#This Row],[FALSES]]&gt;0,Weekly[[#This Row],[Actual]]=FALSE),AY577+((Weekly[[#This Row],[V Odds &lt;]]-1)*0.92),IF(AND(Weekly[[#This Row],[H Odds &lt;]]&lt;&gt;"",Weekly[[#This Row],[TRUES]]&gt;0,Weekly[[#This Row],[Actual]]=TRUE),AY577+((Weekly[[#This Row],[H Odds &lt;]]-1)*0.92),IF(AND(Weekly[[#This Row],[V Odds &lt;]]&lt;&gt;"",Weekly[[#This Row],[FALSES]]=0),AY577,IF(AND(Weekly[[#This Row],[H Odds &lt;]]&lt;&gt;"",Weekly[[#This Row],[TRUES]]=0),AY577,AY577-1)))))</f>
        <v>99.372000000000014</v>
      </c>
      <c r="AZ578" s="37">
        <f>IF(AND(Weekly[[#This Row],[V Odds &lt;]]="",Weekly[[#This Row],[H Odds &lt;]]=""),AZ577,IF(AND(Weekly[[#This Row],[V Odds &lt;]]&lt;&gt;"",Weekly[[#This Row],[Actual]]=FALSE),AZ577+Weekly[[#This Row],[V Odds &lt;]]-1,IF(AND(Weekly[[#This Row],[H Odds &lt;]]&lt;&gt;"",Weekly[[#This Row],[Actual]]=TRUE),AZ577+Weekly[[#This Row],[H Odds &lt;]]-1,AZ577-1)))</f>
        <v>101.56999999999998</v>
      </c>
      <c r="BA578" s="38">
        <f>IF(Weekly[[#This Row],[H Odds &lt;]]="",BA577,IF(AND(Weekly[[#This Row],[H Odds &lt;]]&lt;&gt;"",Weekly[[#This Row],[SVC_P]]=TRUE,Weekly[[#This Row],[Actual]]=TRUE),BA577+Weekly[[#This Row],[H Odds &lt;]]-1,IF(AND(Weekly[[#This Row],[H Odds &lt;]]&lt;&gt;"",Weekly[[#This Row],[SVC_P]]=TRUE,Weekly[[#This Row],[Actual]]=FALSE),BA577-1,BA577)))</f>
        <v>82.39</v>
      </c>
      <c r="BB578" s="38">
        <f>IF(Weekly[[#This Row],[H Odds &lt;]]="",BB577,IF(AND(Weekly[[#This Row],[H Odds &lt;]]&lt;&gt;"",Weekly[[#This Row],[ADBC_P]]=TRUE,Weekly[[#This Row],[Actual]]=TRUE),BB577+Weekly[[#This Row],[H Odds &lt;]]-1,IF(AND(Weekly[[#This Row],[H Odds &lt;]]&lt;&gt;"",Weekly[[#This Row],[ADBC_P]]=TRUE,Weekly[[#This Row],[Actual]]=FALSE),BB577-1,BB577)))</f>
        <v>52.16</v>
      </c>
      <c r="BC578" s="38">
        <f>IF(Weekly[[#This Row],[H Odds &lt;]]="",BC577,IF(AND(Weekly[[#This Row],[H Odds &lt;]]&lt;&gt;"",Weekly[[#This Row],[RFC_P]]=TRUE,Weekly[[#This Row],[Actual]]=TRUE),BC577+Weekly[[#This Row],[H Odds &lt;]]-1,IF(AND(Weekly[[#This Row],[H Odds &lt;]]&lt;&gt;"",Weekly[[#This Row],[RFC_P]]=TRUE,Weekly[[#This Row],[Actual]]=FALSE),BC577-1,BC577)))</f>
        <v>53.759999999999991</v>
      </c>
      <c r="BD578" s="38">
        <f>IF(Weekly[[#This Row],[H Odds &lt;]]="",BD577,IF(AND(Weekly[[#This Row],[H Odds &lt;]]&lt;&gt;"",Weekly[[#This Row],[GBC_P]]=TRUE,Weekly[[#This Row],[Actual]]=TRUE),BD577+Weekly[[#This Row],[H Odds &lt;]]-1,IF(AND(Weekly[[#This Row],[H Odds &lt;]]&lt;&gt;"",Weekly[[#This Row],[GBC_P]]=TRUE,Weekly[[#This Row],[Actual]]=FALSE),BD577-1,BD577)))</f>
        <v>56.910000000000004</v>
      </c>
      <c r="BE578" s="38">
        <f>IF(Weekly[[#This Row],[H Odds &lt;]]="",BE577,IF(AND(Weekly[[#This Row],[H Odds &lt;]]&lt;&gt;"",Weekly[[#This Row],[HGBC_P]]=TRUE,Weekly[[#This Row],[Actual]]=TRUE),BE577+Weekly[[#This Row],[H Odds &lt;]]-1,IF(AND(Weekly[[#This Row],[H Odds &lt;]]&lt;&gt;"",Weekly[[#This Row],[HGBC_P]]=TRUE,Weekly[[#This Row],[Actual]]=FALSE),BE577-1,BE577)))</f>
        <v>56.059999999999995</v>
      </c>
      <c r="BF578" s="38">
        <f>IF(Weekly[[#This Row],[H Odds &lt;]]="",BF577,IF(AND(Weekly[[#This Row],[H Odds &lt;]]&lt;&gt;"",Weekly[[#This Row],[XGB_P]]=TRUE,Weekly[[#This Row],[Actual]]=TRUE),BF577+Weekly[[#This Row],[H Odds &lt;]]-1,IF(AND(Weekly[[#This Row],[H Odds &lt;]]&lt;&gt;"",Weekly[[#This Row],[XGB_P]]=TRUE,Weekly[[#This Row],[Actual]]=FALSE),BF577-1,BF577)))</f>
        <v>64.73</v>
      </c>
      <c r="BG578" s="38">
        <f>IF(Weekly[[#This Row],[H Odds &lt;]]="",BG577,IF(AND(Weekly[[#This Row],[H Odds &lt;]]&lt;&gt;"",Weekly[[#This Row],[QDA_P]]=TRUE,Weekly[[#This Row],[Actual]]=TRUE),BG577+Weekly[[#This Row],[H Odds &lt;]]-1,IF(AND(Weekly[[#This Row],[H Odds &lt;]]&lt;&gt;"",Weekly[[#This Row],[QDA_P]]=TRUE,Weekly[[#This Row],[Actual]]=FALSE),BG577-1,BG577)))</f>
        <v>52.22999999999999</v>
      </c>
      <c r="BH578" s="38">
        <f>IF(Weekly[[#This Row],[H Odds &lt;]]="",BH577,IF(AND(Weekly[[#This Row],[H Odds &lt;]]&lt;&gt;"",Weekly[[#This Row],[KNC_P]]=TRUE,Weekly[[#This Row],[Actual]]=TRUE),BH577+Weekly[[#This Row],[H Odds &lt;]]-1,IF(AND(Weekly[[#This Row],[H Odds &lt;]]&lt;&gt;"",Weekly[[#This Row],[KNC_P]]=TRUE,Weekly[[#This Row],[Actual]]=FALSE),BH577-1,BH577)))</f>
        <v>57.099999999999994</v>
      </c>
      <c r="BI578" s="38">
        <f>IF(Weekly[[#This Row],[H Odds &lt;]]="",BI577,IF(AND(Weekly[[#This Row],[H Odds &lt;]]&lt;&gt;"",Weekly[[#This Row],[TRUES]]&gt;0,Weekly[[#This Row],[Actual]]=TRUE),BI577+Weekly[[#This Row],[H Odds &lt;]]-1,IF(AND(Weekly[[#This Row],[H Odds &lt;]]&lt;&gt;"",Weekly[[#This Row],[TRUES]]=0),BI577,BI577-1)))</f>
        <v>80.39</v>
      </c>
      <c r="BJ578" s="38">
        <f>IF(Weekly[[#This Row],[H Odds &lt;]]="",BJ577,IF(AND(Weekly[[#This Row],[H Odds &lt;]]&lt;&gt;"",Weekly[[#This Row],[Actual]]=TRUE),BJ577+Weekly[[#This Row],[H Odds &lt;]]-1,IF(AND(Weekly[[#This Row],[H Odds &lt;]]&lt;&gt;"",Weekly[[#This Row],[Actual]]=FALSE),BJ577-1,BJ577)))</f>
        <v>82.29</v>
      </c>
      <c r="BK578" s="58">
        <f>IF(AND(Weekly[[#This Row],[TRUES]]&gt;4,Weekly[[#This Row],[Actual]]=TRUE),BK577+Weekly[[#This Row],[BF H Odds]]-1,IF(AND(Weekly[[#This Row],[FALSES]]&gt;4,Weekly[[#This Row],[Actual]]=FALSE),BK577+Weekly[[#This Row],[BF V Odds]]-1,IF(AND(Weekly[[#This Row],[TRUES]]&gt;4,Weekly[[#This Row],[Actual]]=FALSE),BK577-1,IF(AND(Weekly[[#This Row],[FALSES]]&gt;4,Weekly[[#This Row],[Actual]]=TRUE),BK577-1,BK577))))</f>
        <v>0.26000000000003043</v>
      </c>
      <c r="BL578" s="58">
        <f>IF(AND(Weekly[[#This Row],[TRUES]]&gt;5,Weekly[[#This Row],[Actual]]=TRUE),BL577+Weekly[[#This Row],[BF H Odds]]-1,IF(AND(Weekly[[#This Row],[FALSES]]&gt;5,Weekly[[#This Row],[Actual]]=FALSE),BL577+Weekly[[#This Row],[BF V Odds]]-1,IF(AND(Weekly[[#This Row],[TRUES]]&gt;5,Weekly[[#This Row],[Actual]]=FALSE),BL577-1,IF(AND(Weekly[[#This Row],[FALSES]]&gt;5,Weekly[[#This Row],[Actual]]=TRUE),BL577-1,BL577))))</f>
        <v>6.3700000000000188</v>
      </c>
      <c r="BM578" s="58">
        <f>IF(AND(Weekly[[#This Row],[TRUES]]&gt;6,Weekly[[#This Row],[Actual]]=TRUE),BM577+Weekly[[#This Row],[BF H Odds]]-1,IF(AND(Weekly[[#This Row],[FALSES]]&gt;6,Weekly[[#This Row],[Actual]]=FALSE),BM577+Weekly[[#This Row],[BF V Odds]]-1,IF(AND(Weekly[[#This Row],[TRUES]]&gt;6,Weekly[[#This Row],[Actual]]=FALSE),BM577-1,IF(AND(Weekly[[#This Row],[FALSES]]&gt;6,Weekly[[#This Row],[Actual]]=TRUE),BM577-1,BM577))))</f>
        <v>42.340000000000011</v>
      </c>
    </row>
    <row r="579" spans="1:65" x14ac:dyDescent="0.25">
      <c r="A579" s="34"/>
      <c r="B579" s="10">
        <v>44315</v>
      </c>
      <c r="C579" s="17" t="s">
        <v>30</v>
      </c>
      <c r="D579" s="15" t="s">
        <v>17</v>
      </c>
      <c r="E579" t="b">
        <v>1</v>
      </c>
      <c r="F579" t="b">
        <v>0</v>
      </c>
      <c r="G579" t="b">
        <v>0</v>
      </c>
      <c r="H579" t="b">
        <v>0</v>
      </c>
      <c r="I579" t="b">
        <v>0</v>
      </c>
      <c r="J579" t="b">
        <v>0</v>
      </c>
      <c r="K579" t="b">
        <v>0</v>
      </c>
      <c r="L579" t="b">
        <v>0</v>
      </c>
      <c r="O579" t="str">
        <f>IF(Weekly[[#This Row],[H/V]]="H",Weekly[[#This Row],[BF H Odds]],IF(Weekly[[#This Row],[H/V]]="V",Weekly[[#This Row],[BF V Odds]],""))</f>
        <v/>
      </c>
      <c r="P579" t="b">
        <v>1</v>
      </c>
      <c r="R579" s="35">
        <f>IFERROR(IF(Weekly[[#This Row],[Won Bet?]]="yes",R578+(Weekly[[#This Row],[BF Odds]]*Weekly[[#This Row],[BF Stake]])-Weekly[[#This Row],[BF Stake]],R578-Weekly[[#This Row],[BF Stake]]),R578)</f>
        <v>1265.4805000000003</v>
      </c>
      <c r="S579" s="35">
        <f>IFERROR(IF(Weekly[[#This Row],[Won Bet?]]="yes",S578+(((Weekly[[#This Row],[BF Odds]]*Weekly[[#This Row],[BF Stake]])-Weekly[[#This Row],[BF Stake]])*0.95),S578-Weekly[[#This Row],[BF Stake]]),S578)</f>
        <v>1171.8885900000007</v>
      </c>
      <c r="T579">
        <v>2.78</v>
      </c>
      <c r="U579">
        <v>1.56</v>
      </c>
      <c r="V579" s="24">
        <f>IF(Weekly[[#This Row],[Actual]]="","",IF(AND(Weekly[[#This Row],[SVC_P]]=Weekly[[#This Row],[Actual]],Weekly[[#This Row],[SVC_P]]=TRUE),V578+Weekly[[#This Row],[BF H Odds]]-1,IF(AND(Weekly[[#This Row],[SVC_P]]=Weekly[[#This Row],[Actual]],Weekly[[#This Row],[SVC_P]]=FALSE),V578+Weekly[[#This Row],[BF V Odds]]-1,V578-1)))</f>
        <v>63.920000000000059</v>
      </c>
      <c r="W579" s="24">
        <f>IF(Weekly[[#This Row],[Actual]]="","",IF(AND(Weekly[[#This Row],[SVC_P]]=FALSE,Weekly[[#This Row],[Actual]]=TRUE),W578+Weekly[[#This Row],[BF H Odds]]-1,IF(AND(Weekly[[#This Row],[SVC_P]]=TRUE,Weekly[[#This Row],[Actual]]=FALSE,),W578+Weekly[[#This Row],[BF V Odds]]-1,W578-1)))</f>
        <v>-487.84000000000003</v>
      </c>
      <c r="X579" s="24">
        <f>IF(Weekly[[#This Row],[Actual]]="","",IF(AND(Weekly[[#This Row],[ADBC_P]]=Weekly[[#This Row],[Actual]],Weekly[[#This Row],[ADBC_P]]=TRUE),X578+Weekly[[#This Row],[BF H Odds]]-1,IF(AND(Weekly[[#This Row],[ADBC_P]]=Weekly[[#This Row],[Actual]],Weekly[[#This Row],[ADBC_P]]=FALSE),X578+Weekly[[#This Row],[BF V Odds]]-1,X578-1)))</f>
        <v>16.640000000000015</v>
      </c>
      <c r="Y579" s="24">
        <f>IF(Weekly[[#This Row],[Actual]]="","",IF(AND(Weekly[[#This Row],[ADBC_P]]=FALSE,Weekly[[#This Row],[Actual]]=TRUE),Y578+Weekly[[#This Row],[BF H Odds]]-1,IF(AND(Weekly[[#This Row],[ADBC_P]]=TRUE,Weekly[[#This Row],[Actual]]=FALSE),Y578+Weekly[[#This Row],[BF V Odds]]-1,Y578-1)))</f>
        <v>72.249999999999986</v>
      </c>
      <c r="Z579" s="24">
        <f>IF(Weekly[[#This Row],[Actual]]="","",IF(AND(Weekly[[#This Row],[RFC_P]]=Weekly[[#This Row],[Actual]],Weekly[[#This Row],[RFC_P]]=TRUE),Z578+Weekly[[#This Row],[BF H Odds]]-1,IF(AND(Weekly[[#This Row],[RFC_P]]=Weekly[[#This Row],[Actual]],Weekly[[#This Row],[RFC_P]]=FALSE),Z578+Weekly[[#This Row],[BF V Odds]]-1,Z578-1)))</f>
        <v>23.980000000000004</v>
      </c>
      <c r="AA579" s="24">
        <f>IF(Weekly[[#This Row],[Actual]]="","",IF(AND(Weekly[[#This Row],[RFC_P]]=FALSE,Weekly[[#This Row],[Actual]]=TRUE),AA578+Weekly[[#This Row],[BF H Odds]]-1,IF(AND(Weekly[[#This Row],[RFC_P]]=TRUE,Weekly[[#This Row],[Actual]]=FALSE),AA578+Weekly[[#This Row],[BF V Odds]]-1,AA578-1)))</f>
        <v>64.909999999999968</v>
      </c>
      <c r="AB579" s="24">
        <f>IF(Weekly[[#This Row],[Actual]]="","",IF(AND(Weekly[[#This Row],[GBC_P]]=Weekly[[#This Row],[Actual]],Weekly[[#This Row],[GBC_P]]=TRUE),AB578+Weekly[[#This Row],[BF H Odds]]-1,IF(AND(Weekly[[#This Row],[GBC_P]]=Weekly[[#This Row],[Actual]],Weekly[[#This Row],[GBC_P]]=FALSE),AB578+Weekly[[#This Row],[BF V Odds]]-1,AB578-1)))</f>
        <v>10.070000000000007</v>
      </c>
      <c r="AC579" s="24">
        <f>IF(Weekly[[#This Row],[Actual]]="","",IF(AND(Weekly[[#This Row],[GBC_P]]=FALSE,Weekly[[#This Row],[Actual]]=TRUE),AC578+Weekly[[#This Row],[BF H Odds]]-1,IF(AND(Weekly[[#This Row],[GBC_P]]=TRUE,Weekly[[#This Row],[Actual]]=FALSE),AC578+Weekly[[#This Row],[BF V Odds]]-1,AC578-1)))</f>
        <v>78.819999999999965</v>
      </c>
      <c r="AD579" s="24">
        <f>IF(Weekly[[#This Row],[Actual]]="","",IF(AND(Weekly[[#This Row],[HGBC_P]]=Weekly[[#This Row],[Actual]],Weekly[[#This Row],[HGBC_P]]=TRUE),AD578+Weekly[[#This Row],[BF H Odds]]-1,IF(AND(Weekly[[#This Row],[HGBC_P]]=Weekly[[#This Row],[Actual]],Weekly[[#This Row],[HGBC_P]]=FALSE),AD578+Weekly[[#This Row],[BF V Odds]]-1,AD578-1)))</f>
        <v>-1.4199999999999768</v>
      </c>
      <c r="AE579" s="24">
        <f>IF(Weekly[[#This Row],[Actual]]="","",IF(AND(Weekly[[#This Row],[HGBC_P]]=FALSE,Weekly[[#This Row],[Actual]]=TRUE),AE578+Weekly[[#This Row],[BF H Odds]]-1,IF(AND(Weekly[[#This Row],[HGBC_P]]=TRUE,Weekly[[#This Row],[Actual]]=FALSE),AE578+Weekly[[#This Row],[BF V Odds]]-1,AE578-1)))</f>
        <v>90.309999999999988</v>
      </c>
      <c r="AF579" s="24">
        <f>IF(Weekly[[#This Row],[Actual]]="","",IF(AND(Weekly[[#This Row],[XGB_P]]=Weekly[[#This Row],[Actual]],Weekly[[#This Row],[XGB_P]]=TRUE),AF578+Weekly[[#This Row],[BF H Odds]]-1,IF(AND(Weekly[[#This Row],[XGB_P]]=Weekly[[#This Row],[Actual]],Weekly[[#This Row],[XGB_P]]=FALSE),AF578+Weekly[[#This Row],[BF V Odds]]-1,AF578-1)))</f>
        <v>32.780000000000022</v>
      </c>
      <c r="AG579" s="24">
        <f>IF(Weekly[[#This Row],[Actual]]="","",IF(AND(Weekly[[#This Row],[XGB_P]]=FALSE,Weekly[[#This Row],[Actual]]=TRUE),AG578+Weekly[[#This Row],[BF H Odds]]-1,IF(AND(Weekly[[#This Row],[XGB_P]]=TRUE,Weekly[[#This Row],[Actual]]=FALSE),AG578+Weekly[[#This Row],[BF V Odds]]-1,AG578-1)))</f>
        <v>56.11</v>
      </c>
      <c r="AH579" s="24">
        <f>IF(Weekly[[#This Row],[Actual]]="","",IF(AND(Weekly[[#This Row],[QDA_P]]=Weekly[[#This Row],[Actual]],Weekly[[#This Row],[QDA_P]]=TRUE),AH578+Weekly[[#This Row],[BF H Odds]]-1,IF(AND(Weekly[[#This Row],[QDA_P]]=Weekly[[#This Row],[Actual]],Weekly[[#This Row],[QDA_P]]=FALSE),AH578+Weekly[[#This Row],[BF V Odds]]-1,AH578-1)))</f>
        <v>-1.2099999999999853</v>
      </c>
      <c r="AI579" s="24">
        <f>IF(Weekly[[#This Row],[Actual]]="","",IF(AND(Weekly[[#This Row],[QDA_P]]=FALSE,Weekly[[#This Row],[Actual]]=TRUE),AI578+Weekly[[#This Row],[BF H Odds]]-1,IF(AND(Weekly[[#This Row],[QDA_P]]=TRUE,Weekly[[#This Row],[Actual]]=FALSE),AI578+Weekly[[#This Row],[BF V Odds]]-1,AI578-1)))</f>
        <v>90.09999999999998</v>
      </c>
      <c r="AJ579" s="24">
        <f>IF(Weekly[[#This Row],[Actual]]="","",IF(AND(Weekly[[#This Row],[KNC_P]]=FALSE,Weekly[[#This Row],[Actual]]=TRUE),AJ578+Weekly[[#This Row],[BF H Odds]]-1,IF(AND(Weekly[[#This Row],[KNC_P]]=TRUE,Weekly[[#This Row],[Actual]]=FALSE),AJ578+Weekly[[#This Row],[BF V Odds]]-1,AJ578-1)))</f>
        <v>69.789999999999992</v>
      </c>
      <c r="AK579" s="24">
        <f>IF(Weekly[[#This Row],[Actual]]="","",IF(AND(Weekly[[#This Row],[KNC_P]]=FALSE,Weekly[[#This Row],[Actual]]=TRUE),AK578+Weekly[[#This Row],[BF H Odds]]-1,IF(AND(Weekly[[#This Row],[KNC_P]]=TRUE,Weekly[[#This Row],[Actual]]=FALSE),AK578+Weekly[[#This Row],[BF V Odds]]-1,AK578-1)))</f>
        <v>68.689999999999984</v>
      </c>
      <c r="AL579" s="30">
        <f>IF(Weekly[[#This Row],[Actual]]="","",COUNTIF(Weekly[[#This Row],[SVC_P]:[QDA_P]],TRUE))</f>
        <v>1</v>
      </c>
      <c r="AM579" s="30">
        <f>IF(Weekly[[#This Row],[Actual]]="","",COUNTIF(Weekly[[#This Row],[SVC_P]:[QDA_P]],FALSE))</f>
        <v>6</v>
      </c>
      <c r="AN579" s="36" t="str">
        <f>IF(AND(Weekly[[#This Row],[BF V Odds]]&gt;$BO$6,Weekly[[#This Row],[BF V Odds]] &lt; $BO$7),Weekly[[#This Row],[BF V Odds]],"")</f>
        <v/>
      </c>
      <c r="AO579" s="36" t="str">
        <f>IF(AND(Weekly[[#This Row],[BF H Odds]]&gt;$BO$6, Weekly[[#This Row],[BF H Odds]] &lt; $BO$7),Weekly[[#This Row],[BF H Odds]],"")</f>
        <v/>
      </c>
      <c r="AP579" s="37">
        <f>IF(AND(Weekly[[#This Row],[V Odds &lt;]]="",Weekly[[#This Row],[H Odds &lt;]]=""),AP578,IF(AND(Weekly[[#This Row],[H Odds &lt;]]&lt;&gt;"",Weekly[[#This Row],[SVC_P]]=TRUE,Weekly[[#This Row],[Actual]]=TRUE),AP578+Weekly[[#This Row],[H Odds &lt;]]-1,IF(AND(Weekly[[#This Row],[V Odds &lt;]]&lt;&gt;"",Weekly[[#This Row],[SVC_P]]=FALSE,Weekly[[#This Row],[Actual]]=FALSE),AP578+Weekly[[#This Row],[V Odds &lt;]]-1,IF(AND(Weekly[[#This Row],[V Odds &lt;]]&lt;&gt;"",Weekly[[#This Row],[SVC_P]]=FALSE,Weekly[[#This Row],[Actual]]=TRUE),AP578-1,IF(AND(Weekly[[#This Row],[H Odds &lt;]]&lt;&gt;"",Weekly[[#This Row],[SVC_P]]=TRUE,Weekly[[#This Row],[Actual]]=FALSE),AP578-1,AP578)))))</f>
        <v>83.430000000000021</v>
      </c>
      <c r="AQ579" s="37">
        <f>IF(AND(Weekly[[#This Row],[V Odds &lt;]]="",Weekly[[#This Row],[H Odds &lt;]]=""),AQ578,IF(AND(Weekly[[#This Row],[H Odds &lt;]]&lt;&gt;"",Weekly[[#This Row],[ADBC_P]]=TRUE,Weekly[[#This Row],[Actual]]=TRUE),AQ578+Weekly[[#This Row],[H Odds &lt;]]-1,IF(AND(Weekly[[#This Row],[V Odds &lt;]]&lt;&gt;"",Weekly[[#This Row],[ADBC_P]]=FALSE,Weekly[[#This Row],[Actual]]=FALSE),AQ578+Weekly[[#This Row],[V Odds &lt;]]-1,IF(AND(Weekly[[#This Row],[V Odds &lt;]]&lt;&gt;"",Weekly[[#This Row],[ADBC_P]]=FALSE,Weekly[[#This Row],[Actual]]=TRUE),AQ578-1,IF(AND(Weekly[[#This Row],[H Odds &lt;]]&lt;&gt;"",Weekly[[#This Row],[ADBC_P]]=TRUE,Weekly[[#This Row],[Actual]]=FALSE),AQ578-1,AQ578)))))</f>
        <v>51.08</v>
      </c>
      <c r="AR579" s="37">
        <f>IF(AND(Weekly[[#This Row],[V Odds &lt;]]="",Weekly[[#This Row],[H Odds &lt;]]=""),AR578,IF(AND(Weekly[[#This Row],[H Odds &lt;]]&lt;&gt;"",Weekly[[#This Row],[RFC_P]]=TRUE,Weekly[[#This Row],[Actual]]=TRUE),AR578+Weekly[[#This Row],[H Odds &lt;]]-1,IF(AND(Weekly[[#This Row],[V Odds &lt;]]&lt;&gt;"",Weekly[[#This Row],[RFC_P]]=FALSE,Weekly[[#This Row],[Actual]]=FALSE),AR578+Weekly[[#This Row],[V Odds &lt;]]-1,IF(AND(Weekly[[#This Row],[V Odds &lt;]]&lt;&gt;"",Weekly[[#This Row],[RFC_P]]=FALSE,Weekly[[#This Row],[Actual]]=TRUE),AR578-1,IF(AND(Weekly[[#This Row],[H Odds &lt;]]&lt;&gt;"",Weekly[[#This Row],[RFC_P]]=TRUE,Weekly[[#This Row],[Actual]]=FALSE),AR578-1,AR578)))))</f>
        <v>71.089999999999989</v>
      </c>
      <c r="AS579" s="37">
        <f>IF(AND(Weekly[[#This Row],[V Odds &lt;]]="",Weekly[[#This Row],[H Odds &lt;]]=""),AS578,IF(AND(Weekly[[#This Row],[H Odds &lt;]]&lt;&gt;"",Weekly[[#This Row],[GBC_P]]=TRUE,Weekly[[#This Row],[Actual]]=TRUE),AS578+Weekly[[#This Row],[H Odds &lt;]]-1,IF(AND(Weekly[[#This Row],[V Odds &lt;]]&lt;&gt;"",Weekly[[#This Row],[GBC_P]]=FALSE,Weekly[[#This Row],[Actual]]=FALSE),AS578+Weekly[[#This Row],[V Odds &lt;]]-1,IF(AND(Weekly[[#This Row],[V Odds &lt;]]&lt;&gt;"",Weekly[[#This Row],[GBC_P]]=FALSE,Weekly[[#This Row],[Actual]]=TRUE),AS578-1,IF(AND(Weekly[[#This Row],[H Odds &lt;]]&lt;&gt;"",Weekly[[#This Row],[GBC_P]]=TRUE,Weekly[[#This Row],[Actual]]=FALSE),AS578-1,AS578)))))</f>
        <v>67.38</v>
      </c>
      <c r="AT579" s="37">
        <f>IF(AND(Weekly[[#This Row],[V Odds &lt;]]="",Weekly[[#This Row],[H Odds &lt;]]=""),AT578,IF(AND(Weekly[[#This Row],[H Odds &lt;]]&lt;&gt;"",Weekly[[#This Row],[HGBC_P]]=TRUE,Weekly[[#This Row],[Actual]]=TRUE),AT578+Weekly[[#This Row],[H Odds &lt;]]-1,IF(AND(Weekly[[#This Row],[V Odds &lt;]]&lt;&gt;"",Weekly[[#This Row],[HGBC_P]]=FALSE,Weekly[[#This Row],[Actual]]=FALSE),AT578+Weekly[[#This Row],[V Odds &lt;]]-1,IF(AND(Weekly[[#This Row],[V Odds &lt;]]&lt;&gt;"",Weekly[[#This Row],[HGBC_P]]=FALSE,Weekly[[#This Row],[Actual]]=TRUE),AT578-1,IF(AND(Weekly[[#This Row],[H Odds &lt;]]&lt;&gt;"",Weekly[[#This Row],[HGBC_P]]=TRUE,Weekly[[#This Row],[Actual]]=FALSE),AT578-1,AT578)))))</f>
        <v>51.76</v>
      </c>
      <c r="AU579" s="37">
        <f>IF(AND(Weekly[[#This Row],[V Odds &lt;]]="",Weekly[[#This Row],[H Odds &lt;]]=""),AU578,IF(AND(Weekly[[#This Row],[H Odds &lt;]]&lt;&gt;"",Weekly[[#This Row],[XGB_P]]=TRUE,Weekly[[#This Row],[Actual]]=TRUE),AU578+Weekly[[#This Row],[H Odds &lt;]]-1,IF(AND(Weekly[[#This Row],[V Odds &lt;]]&lt;&gt;"",Weekly[[#This Row],[XGB_P]]=FALSE,Weekly[[#This Row],[Actual]]=FALSE),AU578+Weekly[[#This Row],[V Odds &lt;]]-1,IF(AND(Weekly[[#This Row],[V Odds &lt;]]&lt;&gt;"",Weekly[[#This Row],[XGB_P]]=FALSE,Weekly[[#This Row],[Actual]]=TRUE),AU578-1,IF(AND(Weekly[[#This Row],[H Odds &lt;]]&lt;&gt;"",Weekly[[#This Row],[XGB_P]]=TRUE,Weekly[[#This Row],[Actual]]=FALSE),AU578-1,AU578)))))</f>
        <v>73.210000000000008</v>
      </c>
      <c r="AV579" s="37">
        <f>IF(AND(Weekly[[#This Row],[V Odds &lt;]]="",Weekly[[#This Row],[H Odds &lt;]]=""),AV578,IF(AND(Weekly[[#This Row],[H Odds &lt;]]&lt;&gt;"",Weekly[[#This Row],[QDA_P]]=TRUE,Weekly[[#This Row],[Actual]]=TRUE),AV578+Weekly[[#This Row],[H Odds &lt;]]-1,IF(AND(Weekly[[#This Row],[V Odds &lt;]]&lt;&gt;"",Weekly[[#This Row],[QDA_P]]=FALSE,Weekly[[#This Row],[Actual]]=FALSE),AV578+Weekly[[#This Row],[V Odds &lt;]]-1,IF(AND(Weekly[[#This Row],[V Odds &lt;]]&lt;&gt;"",Weekly[[#This Row],[QDA_P]]=FALSE,Weekly[[#This Row],[Actual]]=TRUE),AV578-1,IF(AND(Weekly[[#This Row],[H Odds &lt;]]&lt;&gt;"",Weekly[[#This Row],[QDA_P]]=TRUE,Weekly[[#This Row],[Actual]]=FALSE),AV578-1,AV578)))))</f>
        <v>62.099999999999994</v>
      </c>
      <c r="AW579" s="37">
        <f>IF(AND(Weekly[[#This Row],[H Odds &lt;]]="",Weekly[[#This Row],[V Odds &lt;]]=""),AW578,IF(AND(Weekly[[#This Row],[KNC_P]]=Weekly[[#This Row],[Actual]],Weekly[[#This Row],[KNC_P]]=TRUE),AW578+Weekly[[#This Row],[BF H Odds]]-1,IF(AND(Weekly[[#This Row],[KNC_P]]=Weekly[[#This Row],[Actual]],Weekly[[#This Row],[KNC_P]]=FALSE),AW578+Weekly[[#This Row],[BF V Odds]]-1,AW578-1)))</f>
        <v>56.250000000000014</v>
      </c>
      <c r="AX579" s="37">
        <f>IF(AND(Weekly[[#This Row],[V Odds &lt;]]="",Weekly[[#This Row],[H Odds &lt;]]=""),AX578,IF(AND(Weekly[[#This Row],[V Odds &lt;]]&lt;&gt;"",Weekly[[#This Row],[FALSES]]&gt;0,Weekly[[#This Row],[Actual]]=FALSE),AX578+Weekly[[#This Row],[V Odds &lt;]]-1,IF(AND(Weekly[[#This Row],[H Odds &lt;]]&lt;&gt;"",Weekly[[#This Row],[TRUES]]&gt;0,Weekly[[#This Row],[Actual]]=TRUE),AX578+Weekly[[#This Row],[H Odds &lt;]]-1,IF(AND(Weekly[[#This Row],[V Odds &lt;]]&lt;&gt;"",Weekly[[#This Row],[FALSES]]=0),AX578,IF(AND(Weekly[[#This Row],[H Odds &lt;]]&lt;&gt;"",Weekly[[#This Row],[TRUES]]=0),AX578,AX578-1)))))</f>
        <v>112.09999999999997</v>
      </c>
      <c r="AY579" s="37">
        <f>IF(AND(Weekly[[#This Row],[V Odds &lt;]]="",Weekly[[#This Row],[H Odds &lt;]]=""),AY578,IF(AND(Weekly[[#This Row],[V Odds &lt;]]&lt;&gt;"",Weekly[[#This Row],[FALSES]]&gt;0,Weekly[[#This Row],[Actual]]=FALSE),AY578+((Weekly[[#This Row],[V Odds &lt;]]-1)*0.92),IF(AND(Weekly[[#This Row],[H Odds &lt;]]&lt;&gt;"",Weekly[[#This Row],[TRUES]]&gt;0,Weekly[[#This Row],[Actual]]=TRUE),AY578+((Weekly[[#This Row],[H Odds &lt;]]-1)*0.92),IF(AND(Weekly[[#This Row],[V Odds &lt;]]&lt;&gt;"",Weekly[[#This Row],[FALSES]]=0),AY578,IF(AND(Weekly[[#This Row],[H Odds &lt;]]&lt;&gt;"",Weekly[[#This Row],[TRUES]]=0),AY578,AY578-1)))))</f>
        <v>99.372000000000014</v>
      </c>
      <c r="AZ579" s="37">
        <f>IF(AND(Weekly[[#This Row],[V Odds &lt;]]="",Weekly[[#This Row],[H Odds &lt;]]=""),AZ578,IF(AND(Weekly[[#This Row],[V Odds &lt;]]&lt;&gt;"",Weekly[[#This Row],[Actual]]=FALSE),AZ578+Weekly[[#This Row],[V Odds &lt;]]-1,IF(AND(Weekly[[#This Row],[H Odds &lt;]]&lt;&gt;"",Weekly[[#This Row],[Actual]]=TRUE),AZ578+Weekly[[#This Row],[H Odds &lt;]]-1,AZ578-1)))</f>
        <v>101.56999999999998</v>
      </c>
      <c r="BA579" s="38">
        <f>IF(Weekly[[#This Row],[H Odds &lt;]]="",BA578,IF(AND(Weekly[[#This Row],[H Odds &lt;]]&lt;&gt;"",Weekly[[#This Row],[SVC_P]]=TRUE,Weekly[[#This Row],[Actual]]=TRUE),BA578+Weekly[[#This Row],[H Odds &lt;]]-1,IF(AND(Weekly[[#This Row],[H Odds &lt;]]&lt;&gt;"",Weekly[[#This Row],[SVC_P]]=TRUE,Weekly[[#This Row],[Actual]]=FALSE),BA578-1,BA578)))</f>
        <v>82.39</v>
      </c>
      <c r="BB579" s="38">
        <f>IF(Weekly[[#This Row],[H Odds &lt;]]="",BB578,IF(AND(Weekly[[#This Row],[H Odds &lt;]]&lt;&gt;"",Weekly[[#This Row],[ADBC_P]]=TRUE,Weekly[[#This Row],[Actual]]=TRUE),BB578+Weekly[[#This Row],[H Odds &lt;]]-1,IF(AND(Weekly[[#This Row],[H Odds &lt;]]&lt;&gt;"",Weekly[[#This Row],[ADBC_P]]=TRUE,Weekly[[#This Row],[Actual]]=FALSE),BB578-1,BB578)))</f>
        <v>52.16</v>
      </c>
      <c r="BC579" s="38">
        <f>IF(Weekly[[#This Row],[H Odds &lt;]]="",BC578,IF(AND(Weekly[[#This Row],[H Odds &lt;]]&lt;&gt;"",Weekly[[#This Row],[RFC_P]]=TRUE,Weekly[[#This Row],[Actual]]=TRUE),BC578+Weekly[[#This Row],[H Odds &lt;]]-1,IF(AND(Weekly[[#This Row],[H Odds &lt;]]&lt;&gt;"",Weekly[[#This Row],[RFC_P]]=TRUE,Weekly[[#This Row],[Actual]]=FALSE),BC578-1,BC578)))</f>
        <v>53.759999999999991</v>
      </c>
      <c r="BD579" s="38">
        <f>IF(Weekly[[#This Row],[H Odds &lt;]]="",BD578,IF(AND(Weekly[[#This Row],[H Odds &lt;]]&lt;&gt;"",Weekly[[#This Row],[GBC_P]]=TRUE,Weekly[[#This Row],[Actual]]=TRUE),BD578+Weekly[[#This Row],[H Odds &lt;]]-1,IF(AND(Weekly[[#This Row],[H Odds &lt;]]&lt;&gt;"",Weekly[[#This Row],[GBC_P]]=TRUE,Weekly[[#This Row],[Actual]]=FALSE),BD578-1,BD578)))</f>
        <v>56.910000000000004</v>
      </c>
      <c r="BE579" s="38">
        <f>IF(Weekly[[#This Row],[H Odds &lt;]]="",BE578,IF(AND(Weekly[[#This Row],[H Odds &lt;]]&lt;&gt;"",Weekly[[#This Row],[HGBC_P]]=TRUE,Weekly[[#This Row],[Actual]]=TRUE),BE578+Weekly[[#This Row],[H Odds &lt;]]-1,IF(AND(Weekly[[#This Row],[H Odds &lt;]]&lt;&gt;"",Weekly[[#This Row],[HGBC_P]]=TRUE,Weekly[[#This Row],[Actual]]=FALSE),BE578-1,BE578)))</f>
        <v>56.059999999999995</v>
      </c>
      <c r="BF579" s="38">
        <f>IF(Weekly[[#This Row],[H Odds &lt;]]="",BF578,IF(AND(Weekly[[#This Row],[H Odds &lt;]]&lt;&gt;"",Weekly[[#This Row],[XGB_P]]=TRUE,Weekly[[#This Row],[Actual]]=TRUE),BF578+Weekly[[#This Row],[H Odds &lt;]]-1,IF(AND(Weekly[[#This Row],[H Odds &lt;]]&lt;&gt;"",Weekly[[#This Row],[XGB_P]]=TRUE,Weekly[[#This Row],[Actual]]=FALSE),BF578-1,BF578)))</f>
        <v>64.73</v>
      </c>
      <c r="BG579" s="38">
        <f>IF(Weekly[[#This Row],[H Odds &lt;]]="",BG578,IF(AND(Weekly[[#This Row],[H Odds &lt;]]&lt;&gt;"",Weekly[[#This Row],[QDA_P]]=TRUE,Weekly[[#This Row],[Actual]]=TRUE),BG578+Weekly[[#This Row],[H Odds &lt;]]-1,IF(AND(Weekly[[#This Row],[H Odds &lt;]]&lt;&gt;"",Weekly[[#This Row],[QDA_P]]=TRUE,Weekly[[#This Row],[Actual]]=FALSE),BG578-1,BG578)))</f>
        <v>52.22999999999999</v>
      </c>
      <c r="BH579" s="38">
        <f>IF(Weekly[[#This Row],[H Odds &lt;]]="",BH578,IF(AND(Weekly[[#This Row],[H Odds &lt;]]&lt;&gt;"",Weekly[[#This Row],[KNC_P]]=TRUE,Weekly[[#This Row],[Actual]]=TRUE),BH578+Weekly[[#This Row],[H Odds &lt;]]-1,IF(AND(Weekly[[#This Row],[H Odds &lt;]]&lt;&gt;"",Weekly[[#This Row],[KNC_P]]=TRUE,Weekly[[#This Row],[Actual]]=FALSE),BH578-1,BH578)))</f>
        <v>57.099999999999994</v>
      </c>
      <c r="BI579" s="38">
        <f>IF(Weekly[[#This Row],[H Odds &lt;]]="",BI578,IF(AND(Weekly[[#This Row],[H Odds &lt;]]&lt;&gt;"",Weekly[[#This Row],[TRUES]]&gt;0,Weekly[[#This Row],[Actual]]=TRUE),BI578+Weekly[[#This Row],[H Odds &lt;]]-1,IF(AND(Weekly[[#This Row],[H Odds &lt;]]&lt;&gt;"",Weekly[[#This Row],[TRUES]]=0),BI578,BI578-1)))</f>
        <v>80.39</v>
      </c>
      <c r="BJ579" s="38">
        <f>IF(Weekly[[#This Row],[H Odds &lt;]]="",BJ578,IF(AND(Weekly[[#This Row],[H Odds &lt;]]&lt;&gt;"",Weekly[[#This Row],[Actual]]=TRUE),BJ578+Weekly[[#This Row],[H Odds &lt;]]-1,IF(AND(Weekly[[#This Row],[H Odds &lt;]]&lt;&gt;"",Weekly[[#This Row],[Actual]]=FALSE),BJ578-1,BJ578)))</f>
        <v>82.29</v>
      </c>
      <c r="BK579" s="58">
        <f>IF(AND(Weekly[[#This Row],[TRUES]]&gt;4,Weekly[[#This Row],[Actual]]=TRUE),BK578+Weekly[[#This Row],[BF H Odds]]-1,IF(AND(Weekly[[#This Row],[FALSES]]&gt;4,Weekly[[#This Row],[Actual]]=FALSE),BK578+Weekly[[#This Row],[BF V Odds]]-1,IF(AND(Weekly[[#This Row],[TRUES]]&gt;4,Weekly[[#This Row],[Actual]]=FALSE),BK578-1,IF(AND(Weekly[[#This Row],[FALSES]]&gt;4,Weekly[[#This Row],[Actual]]=TRUE),BK578-1,BK578))))</f>
        <v>-0.73999999999996957</v>
      </c>
      <c r="BL579" s="58">
        <f>IF(AND(Weekly[[#This Row],[TRUES]]&gt;5,Weekly[[#This Row],[Actual]]=TRUE),BL578+Weekly[[#This Row],[BF H Odds]]-1,IF(AND(Weekly[[#This Row],[FALSES]]&gt;5,Weekly[[#This Row],[Actual]]=FALSE),BL578+Weekly[[#This Row],[BF V Odds]]-1,IF(AND(Weekly[[#This Row],[TRUES]]&gt;5,Weekly[[#This Row],[Actual]]=FALSE),BL578-1,IF(AND(Weekly[[#This Row],[FALSES]]&gt;5,Weekly[[#This Row],[Actual]]=TRUE),BL578-1,BL578))))</f>
        <v>5.3700000000000188</v>
      </c>
      <c r="BM579" s="58">
        <f>IF(AND(Weekly[[#This Row],[TRUES]]&gt;6,Weekly[[#This Row],[Actual]]=TRUE),BM578+Weekly[[#This Row],[BF H Odds]]-1,IF(AND(Weekly[[#This Row],[FALSES]]&gt;6,Weekly[[#This Row],[Actual]]=FALSE),BM578+Weekly[[#This Row],[BF V Odds]]-1,IF(AND(Weekly[[#This Row],[TRUES]]&gt;6,Weekly[[#This Row],[Actual]]=FALSE),BM578-1,IF(AND(Weekly[[#This Row],[FALSES]]&gt;6,Weekly[[#This Row],[Actual]]=TRUE),BM578-1,BM578))))</f>
        <v>42.340000000000011</v>
      </c>
    </row>
    <row r="580" spans="1:65" x14ac:dyDescent="0.25">
      <c r="A580" s="34"/>
      <c r="B580" s="10">
        <v>44315</v>
      </c>
      <c r="C580" s="17" t="s">
        <v>34</v>
      </c>
      <c r="D580" s="15" t="s">
        <v>38</v>
      </c>
      <c r="E580" t="b">
        <v>1</v>
      </c>
      <c r="F580" t="b">
        <v>1</v>
      </c>
      <c r="G580" t="b">
        <v>1</v>
      </c>
      <c r="H580" t="b">
        <v>1</v>
      </c>
      <c r="I580" t="b">
        <v>1</v>
      </c>
      <c r="J580" t="b">
        <v>1</v>
      </c>
      <c r="K580" t="b">
        <v>1</v>
      </c>
      <c r="L580" t="b">
        <v>1</v>
      </c>
      <c r="M580" t="s">
        <v>100</v>
      </c>
      <c r="N580">
        <v>30.05</v>
      </c>
      <c r="O580">
        <f>IF(Weekly[[#This Row],[H/V]]="H",Weekly[[#This Row],[BF H Odds]],IF(Weekly[[#This Row],[H/V]]="V",Weekly[[#This Row],[BF V Odds]],""))</f>
        <v>4.8</v>
      </c>
      <c r="P580" t="b">
        <v>0</v>
      </c>
      <c r="Q580" t="s">
        <v>76</v>
      </c>
      <c r="R580" s="35">
        <f>IFERROR(IF(Weekly[[#This Row],[Won Bet?]]="yes",R579+(Weekly[[#This Row],[BF Odds]]*Weekly[[#This Row],[BF Stake]])-Weekly[[#This Row],[BF Stake]],R579-Weekly[[#This Row],[BF Stake]]),R579)</f>
        <v>1235.4305000000004</v>
      </c>
      <c r="S580" s="35">
        <f>IFERROR(IF(Weekly[[#This Row],[Won Bet?]]="yes",S579+(((Weekly[[#This Row],[BF Odds]]*Weekly[[#This Row],[BF Stake]])-Weekly[[#This Row],[BF Stake]])*0.95),S579-Weekly[[#This Row],[BF Stake]]),S579)</f>
        <v>1141.8385900000007</v>
      </c>
      <c r="T580">
        <v>1.26</v>
      </c>
      <c r="U580">
        <v>4.8</v>
      </c>
      <c r="V580" s="24">
        <f>IF(Weekly[[#This Row],[Actual]]="","",IF(AND(Weekly[[#This Row],[SVC_P]]=Weekly[[#This Row],[Actual]],Weekly[[#This Row],[SVC_P]]=TRUE),V579+Weekly[[#This Row],[BF H Odds]]-1,IF(AND(Weekly[[#This Row],[SVC_P]]=Weekly[[#This Row],[Actual]],Weekly[[#This Row],[SVC_P]]=FALSE),V579+Weekly[[#This Row],[BF V Odds]]-1,V579-1)))</f>
        <v>62.920000000000059</v>
      </c>
      <c r="W580" s="24">
        <f>IF(Weekly[[#This Row],[Actual]]="","",IF(AND(Weekly[[#This Row],[SVC_P]]=FALSE,Weekly[[#This Row],[Actual]]=TRUE),W579+Weekly[[#This Row],[BF H Odds]]-1,IF(AND(Weekly[[#This Row],[SVC_P]]=TRUE,Weekly[[#This Row],[Actual]]=FALSE,),W579+Weekly[[#This Row],[BF V Odds]]-1,W579-1)))</f>
        <v>-488.84000000000003</v>
      </c>
      <c r="X580" s="24">
        <f>IF(Weekly[[#This Row],[Actual]]="","",IF(AND(Weekly[[#This Row],[ADBC_P]]=Weekly[[#This Row],[Actual]],Weekly[[#This Row],[ADBC_P]]=TRUE),X579+Weekly[[#This Row],[BF H Odds]]-1,IF(AND(Weekly[[#This Row],[ADBC_P]]=Weekly[[#This Row],[Actual]],Weekly[[#This Row],[ADBC_P]]=FALSE),X579+Weekly[[#This Row],[BF V Odds]]-1,X579-1)))</f>
        <v>15.640000000000015</v>
      </c>
      <c r="Y580" s="24">
        <f>IF(Weekly[[#This Row],[Actual]]="","",IF(AND(Weekly[[#This Row],[ADBC_P]]=FALSE,Weekly[[#This Row],[Actual]]=TRUE),Y579+Weekly[[#This Row],[BF H Odds]]-1,IF(AND(Weekly[[#This Row],[ADBC_P]]=TRUE,Weekly[[#This Row],[Actual]]=FALSE),Y579+Weekly[[#This Row],[BF V Odds]]-1,Y579-1)))</f>
        <v>72.509999999999991</v>
      </c>
      <c r="Z580" s="24">
        <f>IF(Weekly[[#This Row],[Actual]]="","",IF(AND(Weekly[[#This Row],[RFC_P]]=Weekly[[#This Row],[Actual]],Weekly[[#This Row],[RFC_P]]=TRUE),Z579+Weekly[[#This Row],[BF H Odds]]-1,IF(AND(Weekly[[#This Row],[RFC_P]]=Weekly[[#This Row],[Actual]],Weekly[[#This Row],[RFC_P]]=FALSE),Z579+Weekly[[#This Row],[BF V Odds]]-1,Z579-1)))</f>
        <v>22.980000000000004</v>
      </c>
      <c r="AA580" s="24">
        <f>IF(Weekly[[#This Row],[Actual]]="","",IF(AND(Weekly[[#This Row],[RFC_P]]=FALSE,Weekly[[#This Row],[Actual]]=TRUE),AA579+Weekly[[#This Row],[BF H Odds]]-1,IF(AND(Weekly[[#This Row],[RFC_P]]=TRUE,Weekly[[#This Row],[Actual]]=FALSE),AA579+Weekly[[#This Row],[BF V Odds]]-1,AA579-1)))</f>
        <v>65.169999999999973</v>
      </c>
      <c r="AB580" s="24">
        <f>IF(Weekly[[#This Row],[Actual]]="","",IF(AND(Weekly[[#This Row],[GBC_P]]=Weekly[[#This Row],[Actual]],Weekly[[#This Row],[GBC_P]]=TRUE),AB579+Weekly[[#This Row],[BF H Odds]]-1,IF(AND(Weekly[[#This Row],[GBC_P]]=Weekly[[#This Row],[Actual]],Weekly[[#This Row],[GBC_P]]=FALSE),AB579+Weekly[[#This Row],[BF V Odds]]-1,AB579-1)))</f>
        <v>9.0700000000000074</v>
      </c>
      <c r="AC580" s="24">
        <f>IF(Weekly[[#This Row],[Actual]]="","",IF(AND(Weekly[[#This Row],[GBC_P]]=FALSE,Weekly[[#This Row],[Actual]]=TRUE),AC579+Weekly[[#This Row],[BF H Odds]]-1,IF(AND(Weekly[[#This Row],[GBC_P]]=TRUE,Weekly[[#This Row],[Actual]]=FALSE),AC579+Weekly[[#This Row],[BF V Odds]]-1,AC579-1)))</f>
        <v>79.07999999999997</v>
      </c>
      <c r="AD580" s="24">
        <f>IF(Weekly[[#This Row],[Actual]]="","",IF(AND(Weekly[[#This Row],[HGBC_P]]=Weekly[[#This Row],[Actual]],Weekly[[#This Row],[HGBC_P]]=TRUE),AD579+Weekly[[#This Row],[BF H Odds]]-1,IF(AND(Weekly[[#This Row],[HGBC_P]]=Weekly[[#This Row],[Actual]],Weekly[[#This Row],[HGBC_P]]=FALSE),AD579+Weekly[[#This Row],[BF V Odds]]-1,AD579-1)))</f>
        <v>-2.4199999999999768</v>
      </c>
      <c r="AE580" s="24">
        <f>IF(Weekly[[#This Row],[Actual]]="","",IF(AND(Weekly[[#This Row],[HGBC_P]]=FALSE,Weekly[[#This Row],[Actual]]=TRUE),AE579+Weekly[[#This Row],[BF H Odds]]-1,IF(AND(Weekly[[#This Row],[HGBC_P]]=TRUE,Weekly[[#This Row],[Actual]]=FALSE),AE579+Weekly[[#This Row],[BF V Odds]]-1,AE579-1)))</f>
        <v>90.57</v>
      </c>
      <c r="AF580" s="24">
        <f>IF(Weekly[[#This Row],[Actual]]="","",IF(AND(Weekly[[#This Row],[XGB_P]]=Weekly[[#This Row],[Actual]],Weekly[[#This Row],[XGB_P]]=TRUE),AF579+Weekly[[#This Row],[BF H Odds]]-1,IF(AND(Weekly[[#This Row],[XGB_P]]=Weekly[[#This Row],[Actual]],Weekly[[#This Row],[XGB_P]]=FALSE),AF579+Weekly[[#This Row],[BF V Odds]]-1,AF579-1)))</f>
        <v>31.780000000000022</v>
      </c>
      <c r="AG580" s="24">
        <f>IF(Weekly[[#This Row],[Actual]]="","",IF(AND(Weekly[[#This Row],[XGB_P]]=FALSE,Weekly[[#This Row],[Actual]]=TRUE),AG579+Weekly[[#This Row],[BF H Odds]]-1,IF(AND(Weekly[[#This Row],[XGB_P]]=TRUE,Weekly[[#This Row],[Actual]]=FALSE),AG579+Weekly[[#This Row],[BF V Odds]]-1,AG579-1)))</f>
        <v>56.37</v>
      </c>
      <c r="AH580" s="24">
        <f>IF(Weekly[[#This Row],[Actual]]="","",IF(AND(Weekly[[#This Row],[QDA_P]]=Weekly[[#This Row],[Actual]],Weekly[[#This Row],[QDA_P]]=TRUE),AH579+Weekly[[#This Row],[BF H Odds]]-1,IF(AND(Weekly[[#This Row],[QDA_P]]=Weekly[[#This Row],[Actual]],Weekly[[#This Row],[QDA_P]]=FALSE),AH579+Weekly[[#This Row],[BF V Odds]]-1,AH579-1)))</f>
        <v>-2.2099999999999853</v>
      </c>
      <c r="AI580" s="24">
        <f>IF(Weekly[[#This Row],[Actual]]="","",IF(AND(Weekly[[#This Row],[QDA_P]]=FALSE,Weekly[[#This Row],[Actual]]=TRUE),AI579+Weekly[[#This Row],[BF H Odds]]-1,IF(AND(Weekly[[#This Row],[QDA_P]]=TRUE,Weekly[[#This Row],[Actual]]=FALSE),AI579+Weekly[[#This Row],[BF V Odds]]-1,AI579-1)))</f>
        <v>90.359999999999985</v>
      </c>
      <c r="AJ580" s="24">
        <f>IF(Weekly[[#This Row],[Actual]]="","",IF(AND(Weekly[[#This Row],[KNC_P]]=FALSE,Weekly[[#This Row],[Actual]]=TRUE),AJ579+Weekly[[#This Row],[BF H Odds]]-1,IF(AND(Weekly[[#This Row],[KNC_P]]=TRUE,Weekly[[#This Row],[Actual]]=FALSE),AJ579+Weekly[[#This Row],[BF V Odds]]-1,AJ579-1)))</f>
        <v>70.05</v>
      </c>
      <c r="AK580" s="24">
        <f>IF(Weekly[[#This Row],[Actual]]="","",IF(AND(Weekly[[#This Row],[KNC_P]]=FALSE,Weekly[[#This Row],[Actual]]=TRUE),AK579+Weekly[[#This Row],[BF H Odds]]-1,IF(AND(Weekly[[#This Row],[KNC_P]]=TRUE,Weekly[[#This Row],[Actual]]=FALSE),AK579+Weekly[[#This Row],[BF V Odds]]-1,AK579-1)))</f>
        <v>68.949999999999989</v>
      </c>
      <c r="AL580" s="30">
        <f>IF(Weekly[[#This Row],[Actual]]="","",COUNTIF(Weekly[[#This Row],[SVC_P]:[QDA_P]],TRUE))</f>
        <v>7</v>
      </c>
      <c r="AM580" s="30">
        <f>IF(Weekly[[#This Row],[Actual]]="","",COUNTIF(Weekly[[#This Row],[SVC_P]:[QDA_P]],FALSE))</f>
        <v>0</v>
      </c>
      <c r="AN580" s="36" t="str">
        <f>IF(AND(Weekly[[#This Row],[BF V Odds]]&gt;$BO$6,Weekly[[#This Row],[BF V Odds]] &lt; $BO$7),Weekly[[#This Row],[BF V Odds]],"")</f>
        <v/>
      </c>
      <c r="AO580" s="36">
        <f>IF(AND(Weekly[[#This Row],[BF H Odds]]&gt;$BO$6, Weekly[[#This Row],[BF H Odds]] &lt; $BO$7),Weekly[[#This Row],[BF H Odds]],"")</f>
        <v>4.8</v>
      </c>
      <c r="AP580" s="37">
        <f>IF(AND(Weekly[[#This Row],[V Odds &lt;]]="",Weekly[[#This Row],[H Odds &lt;]]=""),AP579,IF(AND(Weekly[[#This Row],[H Odds &lt;]]&lt;&gt;"",Weekly[[#This Row],[SVC_P]]=TRUE,Weekly[[#This Row],[Actual]]=TRUE),AP579+Weekly[[#This Row],[H Odds &lt;]]-1,IF(AND(Weekly[[#This Row],[V Odds &lt;]]&lt;&gt;"",Weekly[[#This Row],[SVC_P]]=FALSE,Weekly[[#This Row],[Actual]]=FALSE),AP579+Weekly[[#This Row],[V Odds &lt;]]-1,IF(AND(Weekly[[#This Row],[V Odds &lt;]]&lt;&gt;"",Weekly[[#This Row],[SVC_P]]=FALSE,Weekly[[#This Row],[Actual]]=TRUE),AP579-1,IF(AND(Weekly[[#This Row],[H Odds &lt;]]&lt;&gt;"",Weekly[[#This Row],[SVC_P]]=TRUE,Weekly[[#This Row],[Actual]]=FALSE),AP579-1,AP579)))))</f>
        <v>82.430000000000021</v>
      </c>
      <c r="AQ580" s="37">
        <f>IF(AND(Weekly[[#This Row],[V Odds &lt;]]="",Weekly[[#This Row],[H Odds &lt;]]=""),AQ579,IF(AND(Weekly[[#This Row],[H Odds &lt;]]&lt;&gt;"",Weekly[[#This Row],[ADBC_P]]=TRUE,Weekly[[#This Row],[Actual]]=TRUE),AQ579+Weekly[[#This Row],[H Odds &lt;]]-1,IF(AND(Weekly[[#This Row],[V Odds &lt;]]&lt;&gt;"",Weekly[[#This Row],[ADBC_P]]=FALSE,Weekly[[#This Row],[Actual]]=FALSE),AQ579+Weekly[[#This Row],[V Odds &lt;]]-1,IF(AND(Weekly[[#This Row],[V Odds &lt;]]&lt;&gt;"",Weekly[[#This Row],[ADBC_P]]=FALSE,Weekly[[#This Row],[Actual]]=TRUE),AQ579-1,IF(AND(Weekly[[#This Row],[H Odds &lt;]]&lt;&gt;"",Weekly[[#This Row],[ADBC_P]]=TRUE,Weekly[[#This Row],[Actual]]=FALSE),AQ579-1,AQ579)))))</f>
        <v>50.08</v>
      </c>
      <c r="AR580" s="37">
        <f>IF(AND(Weekly[[#This Row],[V Odds &lt;]]="",Weekly[[#This Row],[H Odds &lt;]]=""),AR579,IF(AND(Weekly[[#This Row],[H Odds &lt;]]&lt;&gt;"",Weekly[[#This Row],[RFC_P]]=TRUE,Weekly[[#This Row],[Actual]]=TRUE),AR579+Weekly[[#This Row],[H Odds &lt;]]-1,IF(AND(Weekly[[#This Row],[V Odds &lt;]]&lt;&gt;"",Weekly[[#This Row],[RFC_P]]=FALSE,Weekly[[#This Row],[Actual]]=FALSE),AR579+Weekly[[#This Row],[V Odds &lt;]]-1,IF(AND(Weekly[[#This Row],[V Odds &lt;]]&lt;&gt;"",Weekly[[#This Row],[RFC_P]]=FALSE,Weekly[[#This Row],[Actual]]=TRUE),AR579-1,IF(AND(Weekly[[#This Row],[H Odds &lt;]]&lt;&gt;"",Weekly[[#This Row],[RFC_P]]=TRUE,Weekly[[#This Row],[Actual]]=FALSE),AR579-1,AR579)))))</f>
        <v>70.089999999999989</v>
      </c>
      <c r="AS580" s="37">
        <f>IF(AND(Weekly[[#This Row],[V Odds &lt;]]="",Weekly[[#This Row],[H Odds &lt;]]=""),AS579,IF(AND(Weekly[[#This Row],[H Odds &lt;]]&lt;&gt;"",Weekly[[#This Row],[GBC_P]]=TRUE,Weekly[[#This Row],[Actual]]=TRUE),AS579+Weekly[[#This Row],[H Odds &lt;]]-1,IF(AND(Weekly[[#This Row],[V Odds &lt;]]&lt;&gt;"",Weekly[[#This Row],[GBC_P]]=FALSE,Weekly[[#This Row],[Actual]]=FALSE),AS579+Weekly[[#This Row],[V Odds &lt;]]-1,IF(AND(Weekly[[#This Row],[V Odds &lt;]]&lt;&gt;"",Weekly[[#This Row],[GBC_P]]=FALSE,Weekly[[#This Row],[Actual]]=TRUE),AS579-1,IF(AND(Weekly[[#This Row],[H Odds &lt;]]&lt;&gt;"",Weekly[[#This Row],[GBC_P]]=TRUE,Weekly[[#This Row],[Actual]]=FALSE),AS579-1,AS579)))))</f>
        <v>66.38</v>
      </c>
      <c r="AT580" s="37">
        <f>IF(AND(Weekly[[#This Row],[V Odds &lt;]]="",Weekly[[#This Row],[H Odds &lt;]]=""),AT579,IF(AND(Weekly[[#This Row],[H Odds &lt;]]&lt;&gt;"",Weekly[[#This Row],[HGBC_P]]=TRUE,Weekly[[#This Row],[Actual]]=TRUE),AT579+Weekly[[#This Row],[H Odds &lt;]]-1,IF(AND(Weekly[[#This Row],[V Odds &lt;]]&lt;&gt;"",Weekly[[#This Row],[HGBC_P]]=FALSE,Weekly[[#This Row],[Actual]]=FALSE),AT579+Weekly[[#This Row],[V Odds &lt;]]-1,IF(AND(Weekly[[#This Row],[V Odds &lt;]]&lt;&gt;"",Weekly[[#This Row],[HGBC_P]]=FALSE,Weekly[[#This Row],[Actual]]=TRUE),AT579-1,IF(AND(Weekly[[#This Row],[H Odds &lt;]]&lt;&gt;"",Weekly[[#This Row],[HGBC_P]]=TRUE,Weekly[[#This Row],[Actual]]=FALSE),AT579-1,AT579)))))</f>
        <v>50.76</v>
      </c>
      <c r="AU580" s="37">
        <f>IF(AND(Weekly[[#This Row],[V Odds &lt;]]="",Weekly[[#This Row],[H Odds &lt;]]=""),AU579,IF(AND(Weekly[[#This Row],[H Odds &lt;]]&lt;&gt;"",Weekly[[#This Row],[XGB_P]]=TRUE,Weekly[[#This Row],[Actual]]=TRUE),AU579+Weekly[[#This Row],[H Odds &lt;]]-1,IF(AND(Weekly[[#This Row],[V Odds &lt;]]&lt;&gt;"",Weekly[[#This Row],[XGB_P]]=FALSE,Weekly[[#This Row],[Actual]]=FALSE),AU579+Weekly[[#This Row],[V Odds &lt;]]-1,IF(AND(Weekly[[#This Row],[V Odds &lt;]]&lt;&gt;"",Weekly[[#This Row],[XGB_P]]=FALSE,Weekly[[#This Row],[Actual]]=TRUE),AU579-1,IF(AND(Weekly[[#This Row],[H Odds &lt;]]&lt;&gt;"",Weekly[[#This Row],[XGB_P]]=TRUE,Weekly[[#This Row],[Actual]]=FALSE),AU579-1,AU579)))))</f>
        <v>72.210000000000008</v>
      </c>
      <c r="AV580" s="37">
        <f>IF(AND(Weekly[[#This Row],[V Odds &lt;]]="",Weekly[[#This Row],[H Odds &lt;]]=""),AV579,IF(AND(Weekly[[#This Row],[H Odds &lt;]]&lt;&gt;"",Weekly[[#This Row],[QDA_P]]=TRUE,Weekly[[#This Row],[Actual]]=TRUE),AV579+Weekly[[#This Row],[H Odds &lt;]]-1,IF(AND(Weekly[[#This Row],[V Odds &lt;]]&lt;&gt;"",Weekly[[#This Row],[QDA_P]]=FALSE,Weekly[[#This Row],[Actual]]=FALSE),AV579+Weekly[[#This Row],[V Odds &lt;]]-1,IF(AND(Weekly[[#This Row],[V Odds &lt;]]&lt;&gt;"",Weekly[[#This Row],[QDA_P]]=FALSE,Weekly[[#This Row],[Actual]]=TRUE),AV579-1,IF(AND(Weekly[[#This Row],[H Odds &lt;]]&lt;&gt;"",Weekly[[#This Row],[QDA_P]]=TRUE,Weekly[[#This Row],[Actual]]=FALSE),AV579-1,AV579)))))</f>
        <v>61.099999999999994</v>
      </c>
      <c r="AW580" s="37">
        <f>IF(AND(Weekly[[#This Row],[H Odds &lt;]]="",Weekly[[#This Row],[V Odds &lt;]]=""),AW579,IF(AND(Weekly[[#This Row],[KNC_P]]=Weekly[[#This Row],[Actual]],Weekly[[#This Row],[KNC_P]]=TRUE),AW579+Weekly[[#This Row],[BF H Odds]]-1,IF(AND(Weekly[[#This Row],[KNC_P]]=Weekly[[#This Row],[Actual]],Weekly[[#This Row],[KNC_P]]=FALSE),AW579+Weekly[[#This Row],[BF V Odds]]-1,AW579-1)))</f>
        <v>55.250000000000014</v>
      </c>
      <c r="AX580" s="37">
        <f>IF(AND(Weekly[[#This Row],[V Odds &lt;]]="",Weekly[[#This Row],[H Odds &lt;]]=""),AX579,IF(AND(Weekly[[#This Row],[V Odds &lt;]]&lt;&gt;"",Weekly[[#This Row],[FALSES]]&gt;0,Weekly[[#This Row],[Actual]]=FALSE),AX579+Weekly[[#This Row],[V Odds &lt;]]-1,IF(AND(Weekly[[#This Row],[H Odds &lt;]]&lt;&gt;"",Weekly[[#This Row],[TRUES]]&gt;0,Weekly[[#This Row],[Actual]]=TRUE),AX579+Weekly[[#This Row],[H Odds &lt;]]-1,IF(AND(Weekly[[#This Row],[V Odds &lt;]]&lt;&gt;"",Weekly[[#This Row],[FALSES]]=0),AX579,IF(AND(Weekly[[#This Row],[H Odds &lt;]]&lt;&gt;"",Weekly[[#This Row],[TRUES]]=0),AX579,AX579-1)))))</f>
        <v>111.09999999999997</v>
      </c>
      <c r="AY580" s="37">
        <f>IF(AND(Weekly[[#This Row],[V Odds &lt;]]="",Weekly[[#This Row],[H Odds &lt;]]=""),AY579,IF(AND(Weekly[[#This Row],[V Odds &lt;]]&lt;&gt;"",Weekly[[#This Row],[FALSES]]&gt;0,Weekly[[#This Row],[Actual]]=FALSE),AY579+((Weekly[[#This Row],[V Odds &lt;]]-1)*0.92),IF(AND(Weekly[[#This Row],[H Odds &lt;]]&lt;&gt;"",Weekly[[#This Row],[TRUES]]&gt;0,Weekly[[#This Row],[Actual]]=TRUE),AY579+((Weekly[[#This Row],[H Odds &lt;]]-1)*0.92),IF(AND(Weekly[[#This Row],[V Odds &lt;]]&lt;&gt;"",Weekly[[#This Row],[FALSES]]=0),AY579,IF(AND(Weekly[[#This Row],[H Odds &lt;]]&lt;&gt;"",Weekly[[#This Row],[TRUES]]=0),AY579,AY579-1)))))</f>
        <v>98.372000000000014</v>
      </c>
      <c r="AZ580" s="37">
        <f>IF(AND(Weekly[[#This Row],[V Odds &lt;]]="",Weekly[[#This Row],[H Odds &lt;]]=""),AZ579,IF(AND(Weekly[[#This Row],[V Odds &lt;]]&lt;&gt;"",Weekly[[#This Row],[Actual]]=FALSE),AZ579+Weekly[[#This Row],[V Odds &lt;]]-1,IF(AND(Weekly[[#This Row],[H Odds &lt;]]&lt;&gt;"",Weekly[[#This Row],[Actual]]=TRUE),AZ579+Weekly[[#This Row],[H Odds &lt;]]-1,AZ579-1)))</f>
        <v>100.56999999999998</v>
      </c>
      <c r="BA580" s="38">
        <f>IF(Weekly[[#This Row],[H Odds &lt;]]="",BA579,IF(AND(Weekly[[#This Row],[H Odds &lt;]]&lt;&gt;"",Weekly[[#This Row],[SVC_P]]=TRUE,Weekly[[#This Row],[Actual]]=TRUE),BA579+Weekly[[#This Row],[H Odds &lt;]]-1,IF(AND(Weekly[[#This Row],[H Odds &lt;]]&lt;&gt;"",Weekly[[#This Row],[SVC_P]]=TRUE,Weekly[[#This Row],[Actual]]=FALSE),BA579-1,BA579)))</f>
        <v>81.39</v>
      </c>
      <c r="BB580" s="38">
        <f>IF(Weekly[[#This Row],[H Odds &lt;]]="",BB579,IF(AND(Weekly[[#This Row],[H Odds &lt;]]&lt;&gt;"",Weekly[[#This Row],[ADBC_P]]=TRUE,Weekly[[#This Row],[Actual]]=TRUE),BB579+Weekly[[#This Row],[H Odds &lt;]]-1,IF(AND(Weekly[[#This Row],[H Odds &lt;]]&lt;&gt;"",Weekly[[#This Row],[ADBC_P]]=TRUE,Weekly[[#This Row],[Actual]]=FALSE),BB579-1,BB579)))</f>
        <v>51.16</v>
      </c>
      <c r="BC580" s="38">
        <f>IF(Weekly[[#This Row],[H Odds &lt;]]="",BC579,IF(AND(Weekly[[#This Row],[H Odds &lt;]]&lt;&gt;"",Weekly[[#This Row],[RFC_P]]=TRUE,Weekly[[#This Row],[Actual]]=TRUE),BC579+Weekly[[#This Row],[H Odds &lt;]]-1,IF(AND(Weekly[[#This Row],[H Odds &lt;]]&lt;&gt;"",Weekly[[#This Row],[RFC_P]]=TRUE,Weekly[[#This Row],[Actual]]=FALSE),BC579-1,BC579)))</f>
        <v>52.759999999999991</v>
      </c>
      <c r="BD580" s="38">
        <f>IF(Weekly[[#This Row],[H Odds &lt;]]="",BD579,IF(AND(Weekly[[#This Row],[H Odds &lt;]]&lt;&gt;"",Weekly[[#This Row],[GBC_P]]=TRUE,Weekly[[#This Row],[Actual]]=TRUE),BD579+Weekly[[#This Row],[H Odds &lt;]]-1,IF(AND(Weekly[[#This Row],[H Odds &lt;]]&lt;&gt;"",Weekly[[#This Row],[GBC_P]]=TRUE,Weekly[[#This Row],[Actual]]=FALSE),BD579-1,BD579)))</f>
        <v>55.910000000000004</v>
      </c>
      <c r="BE580" s="38">
        <f>IF(Weekly[[#This Row],[H Odds &lt;]]="",BE579,IF(AND(Weekly[[#This Row],[H Odds &lt;]]&lt;&gt;"",Weekly[[#This Row],[HGBC_P]]=TRUE,Weekly[[#This Row],[Actual]]=TRUE),BE579+Weekly[[#This Row],[H Odds &lt;]]-1,IF(AND(Weekly[[#This Row],[H Odds &lt;]]&lt;&gt;"",Weekly[[#This Row],[HGBC_P]]=TRUE,Weekly[[#This Row],[Actual]]=FALSE),BE579-1,BE579)))</f>
        <v>55.059999999999995</v>
      </c>
      <c r="BF580" s="38">
        <f>IF(Weekly[[#This Row],[H Odds &lt;]]="",BF579,IF(AND(Weekly[[#This Row],[H Odds &lt;]]&lt;&gt;"",Weekly[[#This Row],[XGB_P]]=TRUE,Weekly[[#This Row],[Actual]]=TRUE),BF579+Weekly[[#This Row],[H Odds &lt;]]-1,IF(AND(Weekly[[#This Row],[H Odds &lt;]]&lt;&gt;"",Weekly[[#This Row],[XGB_P]]=TRUE,Weekly[[#This Row],[Actual]]=FALSE),BF579-1,BF579)))</f>
        <v>63.730000000000004</v>
      </c>
      <c r="BG580" s="38">
        <f>IF(Weekly[[#This Row],[H Odds &lt;]]="",BG579,IF(AND(Weekly[[#This Row],[H Odds &lt;]]&lt;&gt;"",Weekly[[#This Row],[QDA_P]]=TRUE,Weekly[[#This Row],[Actual]]=TRUE),BG579+Weekly[[#This Row],[H Odds &lt;]]-1,IF(AND(Weekly[[#This Row],[H Odds &lt;]]&lt;&gt;"",Weekly[[#This Row],[QDA_P]]=TRUE,Weekly[[#This Row],[Actual]]=FALSE),BG579-1,BG579)))</f>
        <v>51.22999999999999</v>
      </c>
      <c r="BH580" s="38">
        <f>IF(Weekly[[#This Row],[H Odds &lt;]]="",BH579,IF(AND(Weekly[[#This Row],[H Odds &lt;]]&lt;&gt;"",Weekly[[#This Row],[KNC_P]]=TRUE,Weekly[[#This Row],[Actual]]=TRUE),BH579+Weekly[[#This Row],[H Odds &lt;]]-1,IF(AND(Weekly[[#This Row],[H Odds &lt;]]&lt;&gt;"",Weekly[[#This Row],[KNC_P]]=TRUE,Weekly[[#This Row],[Actual]]=FALSE),BH579-1,BH579)))</f>
        <v>56.099999999999994</v>
      </c>
      <c r="BI580" s="38">
        <f>IF(Weekly[[#This Row],[H Odds &lt;]]="",BI579,IF(AND(Weekly[[#This Row],[H Odds &lt;]]&lt;&gt;"",Weekly[[#This Row],[TRUES]]&gt;0,Weekly[[#This Row],[Actual]]=TRUE),BI579+Weekly[[#This Row],[H Odds &lt;]]-1,IF(AND(Weekly[[#This Row],[H Odds &lt;]]&lt;&gt;"",Weekly[[#This Row],[TRUES]]=0),BI579,BI579-1)))</f>
        <v>79.39</v>
      </c>
      <c r="BJ580" s="38">
        <f>IF(Weekly[[#This Row],[H Odds &lt;]]="",BJ579,IF(AND(Weekly[[#This Row],[H Odds &lt;]]&lt;&gt;"",Weekly[[#This Row],[Actual]]=TRUE),BJ579+Weekly[[#This Row],[H Odds &lt;]]-1,IF(AND(Weekly[[#This Row],[H Odds &lt;]]&lt;&gt;"",Weekly[[#This Row],[Actual]]=FALSE),BJ579-1,BJ579)))</f>
        <v>81.290000000000006</v>
      </c>
      <c r="BK580" s="58">
        <f>IF(AND(Weekly[[#This Row],[TRUES]]&gt;4,Weekly[[#This Row],[Actual]]=TRUE),BK579+Weekly[[#This Row],[BF H Odds]]-1,IF(AND(Weekly[[#This Row],[FALSES]]&gt;4,Weekly[[#This Row],[Actual]]=FALSE),BK579+Weekly[[#This Row],[BF V Odds]]-1,IF(AND(Weekly[[#This Row],[TRUES]]&gt;4,Weekly[[#This Row],[Actual]]=FALSE),BK579-1,IF(AND(Weekly[[#This Row],[FALSES]]&gt;4,Weekly[[#This Row],[Actual]]=TRUE),BK579-1,BK579))))</f>
        <v>-1.7399999999999696</v>
      </c>
      <c r="BL580" s="58">
        <f>IF(AND(Weekly[[#This Row],[TRUES]]&gt;5,Weekly[[#This Row],[Actual]]=TRUE),BL579+Weekly[[#This Row],[BF H Odds]]-1,IF(AND(Weekly[[#This Row],[FALSES]]&gt;5,Weekly[[#This Row],[Actual]]=FALSE),BL579+Weekly[[#This Row],[BF V Odds]]-1,IF(AND(Weekly[[#This Row],[TRUES]]&gt;5,Weekly[[#This Row],[Actual]]=FALSE),BL579-1,IF(AND(Weekly[[#This Row],[FALSES]]&gt;5,Weekly[[#This Row],[Actual]]=TRUE),BL579-1,BL579))))</f>
        <v>4.3700000000000188</v>
      </c>
      <c r="BM580" s="58">
        <f>IF(AND(Weekly[[#This Row],[TRUES]]&gt;6,Weekly[[#This Row],[Actual]]=TRUE),BM579+Weekly[[#This Row],[BF H Odds]]-1,IF(AND(Weekly[[#This Row],[FALSES]]&gt;6,Weekly[[#This Row],[Actual]]=FALSE),BM579+Weekly[[#This Row],[BF V Odds]]-1,IF(AND(Weekly[[#This Row],[TRUES]]&gt;6,Weekly[[#This Row],[Actual]]=FALSE),BM579-1,IF(AND(Weekly[[#This Row],[FALSES]]&gt;6,Weekly[[#This Row],[Actual]]=TRUE),BM579-1,BM579))))</f>
        <v>41.340000000000011</v>
      </c>
    </row>
    <row r="581" spans="1:65" x14ac:dyDescent="0.25">
      <c r="A581" s="34"/>
      <c r="B581" s="10">
        <v>44316</v>
      </c>
      <c r="C581" s="17" t="s">
        <v>10</v>
      </c>
      <c r="D581" s="15" t="s">
        <v>14</v>
      </c>
      <c r="E581" t="b">
        <v>1</v>
      </c>
      <c r="F581" t="b">
        <v>1</v>
      </c>
      <c r="G581" t="b">
        <v>1</v>
      </c>
      <c r="H581" t="b">
        <v>0</v>
      </c>
      <c r="I581" t="b">
        <v>0</v>
      </c>
      <c r="J581" t="b">
        <v>0</v>
      </c>
      <c r="K581" t="b">
        <v>1</v>
      </c>
      <c r="L581" t="b">
        <v>1</v>
      </c>
      <c r="M581" t="s">
        <v>101</v>
      </c>
      <c r="N581">
        <v>28.52</v>
      </c>
      <c r="O581">
        <f>IF(Weekly[[#This Row],[H/V]]="H",Weekly[[#This Row],[BF H Odds]],IF(Weekly[[#This Row],[H/V]]="V",Weekly[[#This Row],[BF V Odds]],""))</f>
        <v>4.5</v>
      </c>
      <c r="P581" t="b">
        <v>1</v>
      </c>
      <c r="Q581" t="s">
        <v>76</v>
      </c>
      <c r="R581" s="35">
        <f>IFERROR(IF(Weekly[[#This Row],[Won Bet?]]="yes",R580+(Weekly[[#This Row],[BF Odds]]*Weekly[[#This Row],[BF Stake]])-Weekly[[#This Row],[BF Stake]],R580-Weekly[[#This Row],[BF Stake]]),R580)</f>
        <v>1206.9105000000004</v>
      </c>
      <c r="S581" s="35">
        <f>IFERROR(IF(Weekly[[#This Row],[Won Bet?]]="yes",S580+(((Weekly[[#This Row],[BF Odds]]*Weekly[[#This Row],[BF Stake]])-Weekly[[#This Row],[BF Stake]])*0.95),S580-Weekly[[#This Row],[BF Stake]]),S580)</f>
        <v>1113.3185900000008</v>
      </c>
      <c r="T581">
        <v>4.5</v>
      </c>
      <c r="U581">
        <v>1.28</v>
      </c>
      <c r="V581" s="24">
        <f>IF(Weekly[[#This Row],[Actual]]="","",IF(AND(Weekly[[#This Row],[SVC_P]]=Weekly[[#This Row],[Actual]],Weekly[[#This Row],[SVC_P]]=TRUE),V580+Weekly[[#This Row],[BF H Odds]]-1,IF(AND(Weekly[[#This Row],[SVC_P]]=Weekly[[#This Row],[Actual]],Weekly[[#This Row],[SVC_P]]=FALSE),V580+Weekly[[#This Row],[BF V Odds]]-1,V580-1)))</f>
        <v>63.20000000000006</v>
      </c>
      <c r="W581" s="24">
        <f>IF(Weekly[[#This Row],[Actual]]="","",IF(AND(Weekly[[#This Row],[SVC_P]]=FALSE,Weekly[[#This Row],[Actual]]=TRUE),W580+Weekly[[#This Row],[BF H Odds]]-1,IF(AND(Weekly[[#This Row],[SVC_P]]=TRUE,Weekly[[#This Row],[Actual]]=FALSE,),W580+Weekly[[#This Row],[BF V Odds]]-1,W580-1)))</f>
        <v>-489.84000000000003</v>
      </c>
      <c r="X581" s="24">
        <f>IF(Weekly[[#This Row],[Actual]]="","",IF(AND(Weekly[[#This Row],[ADBC_P]]=Weekly[[#This Row],[Actual]],Weekly[[#This Row],[ADBC_P]]=TRUE),X580+Weekly[[#This Row],[BF H Odds]]-1,IF(AND(Weekly[[#This Row],[ADBC_P]]=Weekly[[#This Row],[Actual]],Weekly[[#This Row],[ADBC_P]]=FALSE),X580+Weekly[[#This Row],[BF V Odds]]-1,X580-1)))</f>
        <v>15.920000000000016</v>
      </c>
      <c r="Y581" s="24">
        <f>IF(Weekly[[#This Row],[Actual]]="","",IF(AND(Weekly[[#This Row],[ADBC_P]]=FALSE,Weekly[[#This Row],[Actual]]=TRUE),Y580+Weekly[[#This Row],[BF H Odds]]-1,IF(AND(Weekly[[#This Row],[ADBC_P]]=TRUE,Weekly[[#This Row],[Actual]]=FALSE),Y580+Weekly[[#This Row],[BF V Odds]]-1,Y580-1)))</f>
        <v>71.509999999999991</v>
      </c>
      <c r="Z581" s="24">
        <f>IF(Weekly[[#This Row],[Actual]]="","",IF(AND(Weekly[[#This Row],[RFC_P]]=Weekly[[#This Row],[Actual]],Weekly[[#This Row],[RFC_P]]=TRUE),Z580+Weekly[[#This Row],[BF H Odds]]-1,IF(AND(Weekly[[#This Row],[RFC_P]]=Weekly[[#This Row],[Actual]],Weekly[[#This Row],[RFC_P]]=FALSE),Z580+Weekly[[#This Row],[BF V Odds]]-1,Z580-1)))</f>
        <v>23.260000000000005</v>
      </c>
      <c r="AA581" s="24">
        <f>IF(Weekly[[#This Row],[Actual]]="","",IF(AND(Weekly[[#This Row],[RFC_P]]=FALSE,Weekly[[#This Row],[Actual]]=TRUE),AA580+Weekly[[#This Row],[BF H Odds]]-1,IF(AND(Weekly[[#This Row],[RFC_P]]=TRUE,Weekly[[#This Row],[Actual]]=FALSE),AA580+Weekly[[#This Row],[BF V Odds]]-1,AA580-1)))</f>
        <v>64.169999999999973</v>
      </c>
      <c r="AB581" s="24">
        <f>IF(Weekly[[#This Row],[Actual]]="","",IF(AND(Weekly[[#This Row],[GBC_P]]=Weekly[[#This Row],[Actual]],Weekly[[#This Row],[GBC_P]]=TRUE),AB580+Weekly[[#This Row],[BF H Odds]]-1,IF(AND(Weekly[[#This Row],[GBC_P]]=Weekly[[#This Row],[Actual]],Weekly[[#This Row],[GBC_P]]=FALSE),AB580+Weekly[[#This Row],[BF V Odds]]-1,AB580-1)))</f>
        <v>8.0700000000000074</v>
      </c>
      <c r="AC581" s="24">
        <f>IF(Weekly[[#This Row],[Actual]]="","",IF(AND(Weekly[[#This Row],[GBC_P]]=FALSE,Weekly[[#This Row],[Actual]]=TRUE),AC580+Weekly[[#This Row],[BF H Odds]]-1,IF(AND(Weekly[[#This Row],[GBC_P]]=TRUE,Weekly[[#This Row],[Actual]]=FALSE),AC580+Weekly[[#This Row],[BF V Odds]]-1,AC580-1)))</f>
        <v>79.359999999999971</v>
      </c>
      <c r="AD581" s="24">
        <f>IF(Weekly[[#This Row],[Actual]]="","",IF(AND(Weekly[[#This Row],[HGBC_P]]=Weekly[[#This Row],[Actual]],Weekly[[#This Row],[HGBC_P]]=TRUE),AD580+Weekly[[#This Row],[BF H Odds]]-1,IF(AND(Weekly[[#This Row],[HGBC_P]]=Weekly[[#This Row],[Actual]],Weekly[[#This Row],[HGBC_P]]=FALSE),AD580+Weekly[[#This Row],[BF V Odds]]-1,AD580-1)))</f>
        <v>-3.4199999999999768</v>
      </c>
      <c r="AE581" s="24">
        <f>IF(Weekly[[#This Row],[Actual]]="","",IF(AND(Weekly[[#This Row],[HGBC_P]]=FALSE,Weekly[[#This Row],[Actual]]=TRUE),AE580+Weekly[[#This Row],[BF H Odds]]-1,IF(AND(Weekly[[#This Row],[HGBC_P]]=TRUE,Weekly[[#This Row],[Actual]]=FALSE),AE580+Weekly[[#This Row],[BF V Odds]]-1,AE580-1)))</f>
        <v>90.85</v>
      </c>
      <c r="AF581" s="24">
        <f>IF(Weekly[[#This Row],[Actual]]="","",IF(AND(Weekly[[#This Row],[XGB_P]]=Weekly[[#This Row],[Actual]],Weekly[[#This Row],[XGB_P]]=TRUE),AF580+Weekly[[#This Row],[BF H Odds]]-1,IF(AND(Weekly[[#This Row],[XGB_P]]=Weekly[[#This Row],[Actual]],Weekly[[#This Row],[XGB_P]]=FALSE),AF580+Weekly[[#This Row],[BF V Odds]]-1,AF580-1)))</f>
        <v>30.780000000000022</v>
      </c>
      <c r="AG581" s="24">
        <f>IF(Weekly[[#This Row],[Actual]]="","",IF(AND(Weekly[[#This Row],[XGB_P]]=FALSE,Weekly[[#This Row],[Actual]]=TRUE),AG580+Weekly[[#This Row],[BF H Odds]]-1,IF(AND(Weekly[[#This Row],[XGB_P]]=TRUE,Weekly[[#This Row],[Actual]]=FALSE),AG580+Weekly[[#This Row],[BF V Odds]]-1,AG580-1)))</f>
        <v>56.65</v>
      </c>
      <c r="AH581" s="24">
        <f>IF(Weekly[[#This Row],[Actual]]="","",IF(AND(Weekly[[#This Row],[QDA_P]]=Weekly[[#This Row],[Actual]],Weekly[[#This Row],[QDA_P]]=TRUE),AH580+Weekly[[#This Row],[BF H Odds]]-1,IF(AND(Weekly[[#This Row],[QDA_P]]=Weekly[[#This Row],[Actual]],Weekly[[#This Row],[QDA_P]]=FALSE),AH580+Weekly[[#This Row],[BF V Odds]]-1,AH580-1)))</f>
        <v>-1.9299999999999853</v>
      </c>
      <c r="AI581" s="24">
        <f>IF(Weekly[[#This Row],[Actual]]="","",IF(AND(Weekly[[#This Row],[QDA_P]]=FALSE,Weekly[[#This Row],[Actual]]=TRUE),AI580+Weekly[[#This Row],[BF H Odds]]-1,IF(AND(Weekly[[#This Row],[QDA_P]]=TRUE,Weekly[[#This Row],[Actual]]=FALSE),AI580+Weekly[[#This Row],[BF V Odds]]-1,AI580-1)))</f>
        <v>89.359999999999985</v>
      </c>
      <c r="AJ581" s="24">
        <f>IF(Weekly[[#This Row],[Actual]]="","",IF(AND(Weekly[[#This Row],[KNC_P]]=FALSE,Weekly[[#This Row],[Actual]]=TRUE),AJ580+Weekly[[#This Row],[BF H Odds]]-1,IF(AND(Weekly[[#This Row],[KNC_P]]=TRUE,Weekly[[#This Row],[Actual]]=FALSE),AJ580+Weekly[[#This Row],[BF V Odds]]-1,AJ580-1)))</f>
        <v>69.05</v>
      </c>
      <c r="AK581" s="24">
        <f>IF(Weekly[[#This Row],[Actual]]="","",IF(AND(Weekly[[#This Row],[KNC_P]]=FALSE,Weekly[[#This Row],[Actual]]=TRUE),AK580+Weekly[[#This Row],[BF H Odds]]-1,IF(AND(Weekly[[#This Row],[KNC_P]]=TRUE,Weekly[[#This Row],[Actual]]=FALSE),AK580+Weekly[[#This Row],[BF V Odds]]-1,AK580-1)))</f>
        <v>67.949999999999989</v>
      </c>
      <c r="AL581" s="30">
        <f>IF(Weekly[[#This Row],[Actual]]="","",COUNTIF(Weekly[[#This Row],[SVC_P]:[QDA_P]],TRUE))</f>
        <v>4</v>
      </c>
      <c r="AM581" s="30">
        <f>IF(Weekly[[#This Row],[Actual]]="","",COUNTIF(Weekly[[#This Row],[SVC_P]:[QDA_P]],FALSE))</f>
        <v>3</v>
      </c>
      <c r="AN581" s="36">
        <f>IF(AND(Weekly[[#This Row],[BF V Odds]]&gt;$BO$6,Weekly[[#This Row],[BF V Odds]] &lt; $BO$7),Weekly[[#This Row],[BF V Odds]],"")</f>
        <v>4.5</v>
      </c>
      <c r="AO581" s="36" t="str">
        <f>IF(AND(Weekly[[#This Row],[BF H Odds]]&gt;$BO$6, Weekly[[#This Row],[BF H Odds]] &lt; $BO$7),Weekly[[#This Row],[BF H Odds]],"")</f>
        <v/>
      </c>
      <c r="AP581" s="37">
        <f>IF(AND(Weekly[[#This Row],[V Odds &lt;]]="",Weekly[[#This Row],[H Odds &lt;]]=""),AP580,IF(AND(Weekly[[#This Row],[H Odds &lt;]]&lt;&gt;"",Weekly[[#This Row],[SVC_P]]=TRUE,Weekly[[#This Row],[Actual]]=TRUE),AP580+Weekly[[#This Row],[H Odds &lt;]]-1,IF(AND(Weekly[[#This Row],[V Odds &lt;]]&lt;&gt;"",Weekly[[#This Row],[SVC_P]]=FALSE,Weekly[[#This Row],[Actual]]=FALSE),AP580+Weekly[[#This Row],[V Odds &lt;]]-1,IF(AND(Weekly[[#This Row],[V Odds &lt;]]&lt;&gt;"",Weekly[[#This Row],[SVC_P]]=FALSE,Weekly[[#This Row],[Actual]]=TRUE),AP580-1,IF(AND(Weekly[[#This Row],[H Odds &lt;]]&lt;&gt;"",Weekly[[#This Row],[SVC_P]]=TRUE,Weekly[[#This Row],[Actual]]=FALSE),AP580-1,AP580)))))</f>
        <v>82.430000000000021</v>
      </c>
      <c r="AQ581" s="37">
        <f>IF(AND(Weekly[[#This Row],[V Odds &lt;]]="",Weekly[[#This Row],[H Odds &lt;]]=""),AQ580,IF(AND(Weekly[[#This Row],[H Odds &lt;]]&lt;&gt;"",Weekly[[#This Row],[ADBC_P]]=TRUE,Weekly[[#This Row],[Actual]]=TRUE),AQ580+Weekly[[#This Row],[H Odds &lt;]]-1,IF(AND(Weekly[[#This Row],[V Odds &lt;]]&lt;&gt;"",Weekly[[#This Row],[ADBC_P]]=FALSE,Weekly[[#This Row],[Actual]]=FALSE),AQ580+Weekly[[#This Row],[V Odds &lt;]]-1,IF(AND(Weekly[[#This Row],[V Odds &lt;]]&lt;&gt;"",Weekly[[#This Row],[ADBC_P]]=FALSE,Weekly[[#This Row],[Actual]]=TRUE),AQ580-1,IF(AND(Weekly[[#This Row],[H Odds &lt;]]&lt;&gt;"",Weekly[[#This Row],[ADBC_P]]=TRUE,Weekly[[#This Row],[Actual]]=FALSE),AQ580-1,AQ580)))))</f>
        <v>50.08</v>
      </c>
      <c r="AR581" s="37">
        <f>IF(AND(Weekly[[#This Row],[V Odds &lt;]]="",Weekly[[#This Row],[H Odds &lt;]]=""),AR580,IF(AND(Weekly[[#This Row],[H Odds &lt;]]&lt;&gt;"",Weekly[[#This Row],[RFC_P]]=TRUE,Weekly[[#This Row],[Actual]]=TRUE),AR580+Weekly[[#This Row],[H Odds &lt;]]-1,IF(AND(Weekly[[#This Row],[V Odds &lt;]]&lt;&gt;"",Weekly[[#This Row],[RFC_P]]=FALSE,Weekly[[#This Row],[Actual]]=FALSE),AR580+Weekly[[#This Row],[V Odds &lt;]]-1,IF(AND(Weekly[[#This Row],[V Odds &lt;]]&lt;&gt;"",Weekly[[#This Row],[RFC_P]]=FALSE,Weekly[[#This Row],[Actual]]=TRUE),AR580-1,IF(AND(Weekly[[#This Row],[H Odds &lt;]]&lt;&gt;"",Weekly[[#This Row],[RFC_P]]=TRUE,Weekly[[#This Row],[Actual]]=FALSE),AR580-1,AR580)))))</f>
        <v>70.089999999999989</v>
      </c>
      <c r="AS581" s="37">
        <f>IF(AND(Weekly[[#This Row],[V Odds &lt;]]="",Weekly[[#This Row],[H Odds &lt;]]=""),AS580,IF(AND(Weekly[[#This Row],[H Odds &lt;]]&lt;&gt;"",Weekly[[#This Row],[GBC_P]]=TRUE,Weekly[[#This Row],[Actual]]=TRUE),AS580+Weekly[[#This Row],[H Odds &lt;]]-1,IF(AND(Weekly[[#This Row],[V Odds &lt;]]&lt;&gt;"",Weekly[[#This Row],[GBC_P]]=FALSE,Weekly[[#This Row],[Actual]]=FALSE),AS580+Weekly[[#This Row],[V Odds &lt;]]-1,IF(AND(Weekly[[#This Row],[V Odds &lt;]]&lt;&gt;"",Weekly[[#This Row],[GBC_P]]=FALSE,Weekly[[#This Row],[Actual]]=TRUE),AS580-1,IF(AND(Weekly[[#This Row],[H Odds &lt;]]&lt;&gt;"",Weekly[[#This Row],[GBC_P]]=TRUE,Weekly[[#This Row],[Actual]]=FALSE),AS580-1,AS580)))))</f>
        <v>65.38</v>
      </c>
      <c r="AT581" s="37">
        <f>IF(AND(Weekly[[#This Row],[V Odds &lt;]]="",Weekly[[#This Row],[H Odds &lt;]]=""),AT580,IF(AND(Weekly[[#This Row],[H Odds &lt;]]&lt;&gt;"",Weekly[[#This Row],[HGBC_P]]=TRUE,Weekly[[#This Row],[Actual]]=TRUE),AT580+Weekly[[#This Row],[H Odds &lt;]]-1,IF(AND(Weekly[[#This Row],[V Odds &lt;]]&lt;&gt;"",Weekly[[#This Row],[HGBC_P]]=FALSE,Weekly[[#This Row],[Actual]]=FALSE),AT580+Weekly[[#This Row],[V Odds &lt;]]-1,IF(AND(Weekly[[#This Row],[V Odds &lt;]]&lt;&gt;"",Weekly[[#This Row],[HGBC_P]]=FALSE,Weekly[[#This Row],[Actual]]=TRUE),AT580-1,IF(AND(Weekly[[#This Row],[H Odds &lt;]]&lt;&gt;"",Weekly[[#This Row],[HGBC_P]]=TRUE,Weekly[[#This Row],[Actual]]=FALSE),AT580-1,AT580)))))</f>
        <v>49.76</v>
      </c>
      <c r="AU581" s="37">
        <f>IF(AND(Weekly[[#This Row],[V Odds &lt;]]="",Weekly[[#This Row],[H Odds &lt;]]=""),AU580,IF(AND(Weekly[[#This Row],[H Odds &lt;]]&lt;&gt;"",Weekly[[#This Row],[XGB_P]]=TRUE,Weekly[[#This Row],[Actual]]=TRUE),AU580+Weekly[[#This Row],[H Odds &lt;]]-1,IF(AND(Weekly[[#This Row],[V Odds &lt;]]&lt;&gt;"",Weekly[[#This Row],[XGB_P]]=FALSE,Weekly[[#This Row],[Actual]]=FALSE),AU580+Weekly[[#This Row],[V Odds &lt;]]-1,IF(AND(Weekly[[#This Row],[V Odds &lt;]]&lt;&gt;"",Weekly[[#This Row],[XGB_P]]=FALSE,Weekly[[#This Row],[Actual]]=TRUE),AU580-1,IF(AND(Weekly[[#This Row],[H Odds &lt;]]&lt;&gt;"",Weekly[[#This Row],[XGB_P]]=TRUE,Weekly[[#This Row],[Actual]]=FALSE),AU580-1,AU580)))))</f>
        <v>71.210000000000008</v>
      </c>
      <c r="AV581" s="37">
        <f>IF(AND(Weekly[[#This Row],[V Odds &lt;]]="",Weekly[[#This Row],[H Odds &lt;]]=""),AV580,IF(AND(Weekly[[#This Row],[H Odds &lt;]]&lt;&gt;"",Weekly[[#This Row],[QDA_P]]=TRUE,Weekly[[#This Row],[Actual]]=TRUE),AV580+Weekly[[#This Row],[H Odds &lt;]]-1,IF(AND(Weekly[[#This Row],[V Odds &lt;]]&lt;&gt;"",Weekly[[#This Row],[QDA_P]]=FALSE,Weekly[[#This Row],[Actual]]=FALSE),AV580+Weekly[[#This Row],[V Odds &lt;]]-1,IF(AND(Weekly[[#This Row],[V Odds &lt;]]&lt;&gt;"",Weekly[[#This Row],[QDA_P]]=FALSE,Weekly[[#This Row],[Actual]]=TRUE),AV580-1,IF(AND(Weekly[[#This Row],[H Odds &lt;]]&lt;&gt;"",Weekly[[#This Row],[QDA_P]]=TRUE,Weekly[[#This Row],[Actual]]=FALSE),AV580-1,AV580)))))</f>
        <v>61.099999999999994</v>
      </c>
      <c r="AW581" s="37">
        <f>IF(AND(Weekly[[#This Row],[H Odds &lt;]]="",Weekly[[#This Row],[V Odds &lt;]]=""),AW580,IF(AND(Weekly[[#This Row],[KNC_P]]=Weekly[[#This Row],[Actual]],Weekly[[#This Row],[KNC_P]]=TRUE),AW580+Weekly[[#This Row],[BF H Odds]]-1,IF(AND(Weekly[[#This Row],[KNC_P]]=Weekly[[#This Row],[Actual]],Weekly[[#This Row],[KNC_P]]=FALSE),AW580+Weekly[[#This Row],[BF V Odds]]-1,AW580-1)))</f>
        <v>55.530000000000015</v>
      </c>
      <c r="AX581" s="37">
        <f>IF(AND(Weekly[[#This Row],[V Odds &lt;]]="",Weekly[[#This Row],[H Odds &lt;]]=""),AX580,IF(AND(Weekly[[#This Row],[V Odds &lt;]]&lt;&gt;"",Weekly[[#This Row],[FALSES]]&gt;0,Weekly[[#This Row],[Actual]]=FALSE),AX580+Weekly[[#This Row],[V Odds &lt;]]-1,IF(AND(Weekly[[#This Row],[H Odds &lt;]]&lt;&gt;"",Weekly[[#This Row],[TRUES]]&gt;0,Weekly[[#This Row],[Actual]]=TRUE),AX580+Weekly[[#This Row],[H Odds &lt;]]-1,IF(AND(Weekly[[#This Row],[V Odds &lt;]]&lt;&gt;"",Weekly[[#This Row],[FALSES]]=0),AX580,IF(AND(Weekly[[#This Row],[H Odds &lt;]]&lt;&gt;"",Weekly[[#This Row],[TRUES]]=0),AX580,AX580-1)))))</f>
        <v>110.09999999999997</v>
      </c>
      <c r="AY581" s="37">
        <f>IF(AND(Weekly[[#This Row],[V Odds &lt;]]="",Weekly[[#This Row],[H Odds &lt;]]=""),AY580,IF(AND(Weekly[[#This Row],[V Odds &lt;]]&lt;&gt;"",Weekly[[#This Row],[FALSES]]&gt;0,Weekly[[#This Row],[Actual]]=FALSE),AY580+((Weekly[[#This Row],[V Odds &lt;]]-1)*0.92),IF(AND(Weekly[[#This Row],[H Odds &lt;]]&lt;&gt;"",Weekly[[#This Row],[TRUES]]&gt;0,Weekly[[#This Row],[Actual]]=TRUE),AY580+((Weekly[[#This Row],[H Odds &lt;]]-1)*0.92),IF(AND(Weekly[[#This Row],[V Odds &lt;]]&lt;&gt;"",Weekly[[#This Row],[FALSES]]=0),AY580,IF(AND(Weekly[[#This Row],[H Odds &lt;]]&lt;&gt;"",Weekly[[#This Row],[TRUES]]=0),AY580,AY580-1)))))</f>
        <v>97.372000000000014</v>
      </c>
      <c r="AZ581" s="37">
        <f>IF(AND(Weekly[[#This Row],[V Odds &lt;]]="",Weekly[[#This Row],[H Odds &lt;]]=""),AZ580,IF(AND(Weekly[[#This Row],[V Odds &lt;]]&lt;&gt;"",Weekly[[#This Row],[Actual]]=FALSE),AZ580+Weekly[[#This Row],[V Odds &lt;]]-1,IF(AND(Weekly[[#This Row],[H Odds &lt;]]&lt;&gt;"",Weekly[[#This Row],[Actual]]=TRUE),AZ580+Weekly[[#This Row],[H Odds &lt;]]-1,AZ580-1)))</f>
        <v>99.569999999999979</v>
      </c>
      <c r="BA581" s="38">
        <f>IF(Weekly[[#This Row],[H Odds &lt;]]="",BA580,IF(AND(Weekly[[#This Row],[H Odds &lt;]]&lt;&gt;"",Weekly[[#This Row],[SVC_P]]=TRUE,Weekly[[#This Row],[Actual]]=TRUE),BA580+Weekly[[#This Row],[H Odds &lt;]]-1,IF(AND(Weekly[[#This Row],[H Odds &lt;]]&lt;&gt;"",Weekly[[#This Row],[SVC_P]]=TRUE,Weekly[[#This Row],[Actual]]=FALSE),BA580-1,BA580)))</f>
        <v>81.39</v>
      </c>
      <c r="BB581" s="38">
        <f>IF(Weekly[[#This Row],[H Odds &lt;]]="",BB580,IF(AND(Weekly[[#This Row],[H Odds &lt;]]&lt;&gt;"",Weekly[[#This Row],[ADBC_P]]=TRUE,Weekly[[#This Row],[Actual]]=TRUE),BB580+Weekly[[#This Row],[H Odds &lt;]]-1,IF(AND(Weekly[[#This Row],[H Odds &lt;]]&lt;&gt;"",Weekly[[#This Row],[ADBC_P]]=TRUE,Weekly[[#This Row],[Actual]]=FALSE),BB580-1,BB580)))</f>
        <v>51.16</v>
      </c>
      <c r="BC581" s="38">
        <f>IF(Weekly[[#This Row],[H Odds &lt;]]="",BC580,IF(AND(Weekly[[#This Row],[H Odds &lt;]]&lt;&gt;"",Weekly[[#This Row],[RFC_P]]=TRUE,Weekly[[#This Row],[Actual]]=TRUE),BC580+Weekly[[#This Row],[H Odds &lt;]]-1,IF(AND(Weekly[[#This Row],[H Odds &lt;]]&lt;&gt;"",Weekly[[#This Row],[RFC_P]]=TRUE,Weekly[[#This Row],[Actual]]=FALSE),BC580-1,BC580)))</f>
        <v>52.759999999999991</v>
      </c>
      <c r="BD581" s="38">
        <f>IF(Weekly[[#This Row],[H Odds &lt;]]="",BD580,IF(AND(Weekly[[#This Row],[H Odds &lt;]]&lt;&gt;"",Weekly[[#This Row],[GBC_P]]=TRUE,Weekly[[#This Row],[Actual]]=TRUE),BD580+Weekly[[#This Row],[H Odds &lt;]]-1,IF(AND(Weekly[[#This Row],[H Odds &lt;]]&lt;&gt;"",Weekly[[#This Row],[GBC_P]]=TRUE,Weekly[[#This Row],[Actual]]=FALSE),BD580-1,BD580)))</f>
        <v>55.910000000000004</v>
      </c>
      <c r="BE581" s="38">
        <f>IF(Weekly[[#This Row],[H Odds &lt;]]="",BE580,IF(AND(Weekly[[#This Row],[H Odds &lt;]]&lt;&gt;"",Weekly[[#This Row],[HGBC_P]]=TRUE,Weekly[[#This Row],[Actual]]=TRUE),BE580+Weekly[[#This Row],[H Odds &lt;]]-1,IF(AND(Weekly[[#This Row],[H Odds &lt;]]&lt;&gt;"",Weekly[[#This Row],[HGBC_P]]=TRUE,Weekly[[#This Row],[Actual]]=FALSE),BE580-1,BE580)))</f>
        <v>55.059999999999995</v>
      </c>
      <c r="BF581" s="38">
        <f>IF(Weekly[[#This Row],[H Odds &lt;]]="",BF580,IF(AND(Weekly[[#This Row],[H Odds &lt;]]&lt;&gt;"",Weekly[[#This Row],[XGB_P]]=TRUE,Weekly[[#This Row],[Actual]]=TRUE),BF580+Weekly[[#This Row],[H Odds &lt;]]-1,IF(AND(Weekly[[#This Row],[H Odds &lt;]]&lt;&gt;"",Weekly[[#This Row],[XGB_P]]=TRUE,Weekly[[#This Row],[Actual]]=FALSE),BF580-1,BF580)))</f>
        <v>63.730000000000004</v>
      </c>
      <c r="BG581" s="38">
        <f>IF(Weekly[[#This Row],[H Odds &lt;]]="",BG580,IF(AND(Weekly[[#This Row],[H Odds &lt;]]&lt;&gt;"",Weekly[[#This Row],[QDA_P]]=TRUE,Weekly[[#This Row],[Actual]]=TRUE),BG580+Weekly[[#This Row],[H Odds &lt;]]-1,IF(AND(Weekly[[#This Row],[H Odds &lt;]]&lt;&gt;"",Weekly[[#This Row],[QDA_P]]=TRUE,Weekly[[#This Row],[Actual]]=FALSE),BG580-1,BG580)))</f>
        <v>51.22999999999999</v>
      </c>
      <c r="BH581" s="38">
        <f>IF(Weekly[[#This Row],[H Odds &lt;]]="",BH580,IF(AND(Weekly[[#This Row],[H Odds &lt;]]&lt;&gt;"",Weekly[[#This Row],[KNC_P]]=TRUE,Weekly[[#This Row],[Actual]]=TRUE),BH580+Weekly[[#This Row],[H Odds &lt;]]-1,IF(AND(Weekly[[#This Row],[H Odds &lt;]]&lt;&gt;"",Weekly[[#This Row],[KNC_P]]=TRUE,Weekly[[#This Row],[Actual]]=FALSE),BH580-1,BH580)))</f>
        <v>56.099999999999994</v>
      </c>
      <c r="BI581" s="38">
        <f>IF(Weekly[[#This Row],[H Odds &lt;]]="",BI580,IF(AND(Weekly[[#This Row],[H Odds &lt;]]&lt;&gt;"",Weekly[[#This Row],[TRUES]]&gt;0,Weekly[[#This Row],[Actual]]=TRUE),BI580+Weekly[[#This Row],[H Odds &lt;]]-1,IF(AND(Weekly[[#This Row],[H Odds &lt;]]&lt;&gt;"",Weekly[[#This Row],[TRUES]]=0),BI580,BI580-1)))</f>
        <v>79.39</v>
      </c>
      <c r="BJ581" s="38">
        <f>IF(Weekly[[#This Row],[H Odds &lt;]]="",BJ580,IF(AND(Weekly[[#This Row],[H Odds &lt;]]&lt;&gt;"",Weekly[[#This Row],[Actual]]=TRUE),BJ580+Weekly[[#This Row],[H Odds &lt;]]-1,IF(AND(Weekly[[#This Row],[H Odds &lt;]]&lt;&gt;"",Weekly[[#This Row],[Actual]]=FALSE),BJ580-1,BJ580)))</f>
        <v>81.290000000000006</v>
      </c>
      <c r="BK581" s="58">
        <f>IF(AND(Weekly[[#This Row],[TRUES]]&gt;4,Weekly[[#This Row],[Actual]]=TRUE),BK580+Weekly[[#This Row],[BF H Odds]]-1,IF(AND(Weekly[[#This Row],[FALSES]]&gt;4,Weekly[[#This Row],[Actual]]=FALSE),BK580+Weekly[[#This Row],[BF V Odds]]-1,IF(AND(Weekly[[#This Row],[TRUES]]&gt;4,Weekly[[#This Row],[Actual]]=FALSE),BK580-1,IF(AND(Weekly[[#This Row],[FALSES]]&gt;4,Weekly[[#This Row],[Actual]]=TRUE),BK580-1,BK580))))</f>
        <v>-1.7399999999999696</v>
      </c>
      <c r="BL581" s="58">
        <f>IF(AND(Weekly[[#This Row],[TRUES]]&gt;5,Weekly[[#This Row],[Actual]]=TRUE),BL580+Weekly[[#This Row],[BF H Odds]]-1,IF(AND(Weekly[[#This Row],[FALSES]]&gt;5,Weekly[[#This Row],[Actual]]=FALSE),BL580+Weekly[[#This Row],[BF V Odds]]-1,IF(AND(Weekly[[#This Row],[TRUES]]&gt;5,Weekly[[#This Row],[Actual]]=FALSE),BL580-1,IF(AND(Weekly[[#This Row],[FALSES]]&gt;5,Weekly[[#This Row],[Actual]]=TRUE),BL580-1,BL580))))</f>
        <v>4.3700000000000188</v>
      </c>
      <c r="BM581" s="58">
        <f>IF(AND(Weekly[[#This Row],[TRUES]]&gt;6,Weekly[[#This Row],[Actual]]=TRUE),BM580+Weekly[[#This Row],[BF H Odds]]-1,IF(AND(Weekly[[#This Row],[FALSES]]&gt;6,Weekly[[#This Row],[Actual]]=FALSE),BM580+Weekly[[#This Row],[BF V Odds]]-1,IF(AND(Weekly[[#This Row],[TRUES]]&gt;6,Weekly[[#This Row],[Actual]]=FALSE),BM580-1,IF(AND(Weekly[[#This Row],[FALSES]]&gt;6,Weekly[[#This Row],[Actual]]=TRUE),BM580-1,BM580))))</f>
        <v>41.340000000000011</v>
      </c>
    </row>
    <row r="582" spans="1:65" x14ac:dyDescent="0.25">
      <c r="A582" s="34"/>
      <c r="B582" s="10">
        <v>44316</v>
      </c>
      <c r="C582" s="17" t="s">
        <v>36</v>
      </c>
      <c r="D582" s="15" t="s">
        <v>31</v>
      </c>
      <c r="E582" t="b">
        <v>1</v>
      </c>
      <c r="F582" t="b">
        <v>0</v>
      </c>
      <c r="G582" t="b">
        <v>1</v>
      </c>
      <c r="H582" t="b">
        <v>0</v>
      </c>
      <c r="I582" t="b">
        <v>0</v>
      </c>
      <c r="J582" t="b">
        <v>1</v>
      </c>
      <c r="K582" t="b">
        <v>1</v>
      </c>
      <c r="L582" t="b">
        <v>0</v>
      </c>
      <c r="O582" t="str">
        <f>IF(Weekly[[#This Row],[H/V]]="H",Weekly[[#This Row],[BF H Odds]],IF(Weekly[[#This Row],[H/V]]="V",Weekly[[#This Row],[BF V Odds]],""))</f>
        <v/>
      </c>
      <c r="P582" t="b">
        <v>1</v>
      </c>
      <c r="R582" s="35">
        <f>IFERROR(IF(Weekly[[#This Row],[Won Bet?]]="yes",R581+(Weekly[[#This Row],[BF Odds]]*Weekly[[#This Row],[BF Stake]])-Weekly[[#This Row],[BF Stake]],R581-Weekly[[#This Row],[BF Stake]]),R581)</f>
        <v>1206.9105000000004</v>
      </c>
      <c r="S582" s="35">
        <f>IFERROR(IF(Weekly[[#This Row],[Won Bet?]]="yes",S581+(((Weekly[[#This Row],[BF Odds]]*Weekly[[#This Row],[BF Stake]])-Weekly[[#This Row],[BF Stake]])*0.95),S581-Weekly[[#This Row],[BF Stake]]),S581)</f>
        <v>1113.3185900000008</v>
      </c>
      <c r="T582">
        <v>2.76</v>
      </c>
      <c r="U582">
        <v>1.56</v>
      </c>
      <c r="V582" s="24">
        <f>IF(Weekly[[#This Row],[Actual]]="","",IF(AND(Weekly[[#This Row],[SVC_P]]=Weekly[[#This Row],[Actual]],Weekly[[#This Row],[SVC_P]]=TRUE),V581+Weekly[[#This Row],[BF H Odds]]-1,IF(AND(Weekly[[#This Row],[SVC_P]]=Weekly[[#This Row],[Actual]],Weekly[[#This Row],[SVC_P]]=FALSE),V581+Weekly[[#This Row],[BF V Odds]]-1,V581-1)))</f>
        <v>63.760000000000062</v>
      </c>
      <c r="W582" s="24">
        <f>IF(Weekly[[#This Row],[Actual]]="","",IF(AND(Weekly[[#This Row],[SVC_P]]=FALSE,Weekly[[#This Row],[Actual]]=TRUE),W581+Weekly[[#This Row],[BF H Odds]]-1,IF(AND(Weekly[[#This Row],[SVC_P]]=TRUE,Weekly[[#This Row],[Actual]]=FALSE,),W581+Weekly[[#This Row],[BF V Odds]]-1,W581-1)))</f>
        <v>-490.84000000000003</v>
      </c>
      <c r="X582" s="24">
        <f>IF(Weekly[[#This Row],[Actual]]="","",IF(AND(Weekly[[#This Row],[ADBC_P]]=Weekly[[#This Row],[Actual]],Weekly[[#This Row],[ADBC_P]]=TRUE),X581+Weekly[[#This Row],[BF H Odds]]-1,IF(AND(Weekly[[#This Row],[ADBC_P]]=Weekly[[#This Row],[Actual]],Weekly[[#This Row],[ADBC_P]]=FALSE),X581+Weekly[[#This Row],[BF V Odds]]-1,X581-1)))</f>
        <v>14.920000000000016</v>
      </c>
      <c r="Y582" s="24">
        <f>IF(Weekly[[#This Row],[Actual]]="","",IF(AND(Weekly[[#This Row],[ADBC_P]]=FALSE,Weekly[[#This Row],[Actual]]=TRUE),Y581+Weekly[[#This Row],[BF H Odds]]-1,IF(AND(Weekly[[#This Row],[ADBC_P]]=TRUE,Weekly[[#This Row],[Actual]]=FALSE),Y581+Weekly[[#This Row],[BF V Odds]]-1,Y581-1)))</f>
        <v>72.069999999999993</v>
      </c>
      <c r="Z582" s="24">
        <f>IF(Weekly[[#This Row],[Actual]]="","",IF(AND(Weekly[[#This Row],[RFC_P]]=Weekly[[#This Row],[Actual]],Weekly[[#This Row],[RFC_P]]=TRUE),Z581+Weekly[[#This Row],[BF H Odds]]-1,IF(AND(Weekly[[#This Row],[RFC_P]]=Weekly[[#This Row],[Actual]],Weekly[[#This Row],[RFC_P]]=FALSE),Z581+Weekly[[#This Row],[BF V Odds]]-1,Z581-1)))</f>
        <v>23.820000000000004</v>
      </c>
      <c r="AA582" s="24">
        <f>IF(Weekly[[#This Row],[Actual]]="","",IF(AND(Weekly[[#This Row],[RFC_P]]=FALSE,Weekly[[#This Row],[Actual]]=TRUE),AA581+Weekly[[#This Row],[BF H Odds]]-1,IF(AND(Weekly[[#This Row],[RFC_P]]=TRUE,Weekly[[#This Row],[Actual]]=FALSE),AA581+Weekly[[#This Row],[BF V Odds]]-1,AA581-1)))</f>
        <v>63.169999999999973</v>
      </c>
      <c r="AB582" s="24">
        <f>IF(Weekly[[#This Row],[Actual]]="","",IF(AND(Weekly[[#This Row],[GBC_P]]=Weekly[[#This Row],[Actual]],Weekly[[#This Row],[GBC_P]]=TRUE),AB581+Weekly[[#This Row],[BF H Odds]]-1,IF(AND(Weekly[[#This Row],[GBC_P]]=Weekly[[#This Row],[Actual]],Weekly[[#This Row],[GBC_P]]=FALSE),AB581+Weekly[[#This Row],[BF V Odds]]-1,AB581-1)))</f>
        <v>7.0700000000000074</v>
      </c>
      <c r="AC582" s="24">
        <f>IF(Weekly[[#This Row],[Actual]]="","",IF(AND(Weekly[[#This Row],[GBC_P]]=FALSE,Weekly[[#This Row],[Actual]]=TRUE),AC581+Weekly[[#This Row],[BF H Odds]]-1,IF(AND(Weekly[[#This Row],[GBC_P]]=TRUE,Weekly[[#This Row],[Actual]]=FALSE),AC581+Weekly[[#This Row],[BF V Odds]]-1,AC581-1)))</f>
        <v>79.919999999999973</v>
      </c>
      <c r="AD582" s="24">
        <f>IF(Weekly[[#This Row],[Actual]]="","",IF(AND(Weekly[[#This Row],[HGBC_P]]=Weekly[[#This Row],[Actual]],Weekly[[#This Row],[HGBC_P]]=TRUE),AD581+Weekly[[#This Row],[BF H Odds]]-1,IF(AND(Weekly[[#This Row],[HGBC_P]]=Weekly[[#This Row],[Actual]],Weekly[[#This Row],[HGBC_P]]=FALSE),AD581+Weekly[[#This Row],[BF V Odds]]-1,AD581-1)))</f>
        <v>-4.4199999999999768</v>
      </c>
      <c r="AE582" s="24">
        <f>IF(Weekly[[#This Row],[Actual]]="","",IF(AND(Weekly[[#This Row],[HGBC_P]]=FALSE,Weekly[[#This Row],[Actual]]=TRUE),AE581+Weekly[[#This Row],[BF H Odds]]-1,IF(AND(Weekly[[#This Row],[HGBC_P]]=TRUE,Weekly[[#This Row],[Actual]]=FALSE),AE581+Weekly[[#This Row],[BF V Odds]]-1,AE581-1)))</f>
        <v>91.41</v>
      </c>
      <c r="AF582" s="24">
        <f>IF(Weekly[[#This Row],[Actual]]="","",IF(AND(Weekly[[#This Row],[XGB_P]]=Weekly[[#This Row],[Actual]],Weekly[[#This Row],[XGB_P]]=TRUE),AF581+Weekly[[#This Row],[BF H Odds]]-1,IF(AND(Weekly[[#This Row],[XGB_P]]=Weekly[[#This Row],[Actual]],Weekly[[#This Row],[XGB_P]]=FALSE),AF581+Weekly[[#This Row],[BF V Odds]]-1,AF581-1)))</f>
        <v>31.340000000000025</v>
      </c>
      <c r="AG582" s="24">
        <f>IF(Weekly[[#This Row],[Actual]]="","",IF(AND(Weekly[[#This Row],[XGB_P]]=FALSE,Weekly[[#This Row],[Actual]]=TRUE),AG581+Weekly[[#This Row],[BF H Odds]]-1,IF(AND(Weekly[[#This Row],[XGB_P]]=TRUE,Weekly[[#This Row],[Actual]]=FALSE),AG581+Weekly[[#This Row],[BF V Odds]]-1,AG581-1)))</f>
        <v>55.65</v>
      </c>
      <c r="AH582" s="24">
        <f>IF(Weekly[[#This Row],[Actual]]="","",IF(AND(Weekly[[#This Row],[QDA_P]]=Weekly[[#This Row],[Actual]],Weekly[[#This Row],[QDA_P]]=TRUE),AH581+Weekly[[#This Row],[BF H Odds]]-1,IF(AND(Weekly[[#This Row],[QDA_P]]=Weekly[[#This Row],[Actual]],Weekly[[#This Row],[QDA_P]]=FALSE),AH581+Weekly[[#This Row],[BF V Odds]]-1,AH581-1)))</f>
        <v>-1.3699999999999852</v>
      </c>
      <c r="AI582" s="24">
        <f>IF(Weekly[[#This Row],[Actual]]="","",IF(AND(Weekly[[#This Row],[QDA_P]]=FALSE,Weekly[[#This Row],[Actual]]=TRUE),AI581+Weekly[[#This Row],[BF H Odds]]-1,IF(AND(Weekly[[#This Row],[QDA_P]]=TRUE,Weekly[[#This Row],[Actual]]=FALSE),AI581+Weekly[[#This Row],[BF V Odds]]-1,AI581-1)))</f>
        <v>88.359999999999985</v>
      </c>
      <c r="AJ582" s="24">
        <f>IF(Weekly[[#This Row],[Actual]]="","",IF(AND(Weekly[[#This Row],[KNC_P]]=FALSE,Weekly[[#This Row],[Actual]]=TRUE),AJ581+Weekly[[#This Row],[BF H Odds]]-1,IF(AND(Weekly[[#This Row],[KNC_P]]=TRUE,Weekly[[#This Row],[Actual]]=FALSE),AJ581+Weekly[[#This Row],[BF V Odds]]-1,AJ581-1)))</f>
        <v>69.61</v>
      </c>
      <c r="AK582" s="24">
        <f>IF(Weekly[[#This Row],[Actual]]="","",IF(AND(Weekly[[#This Row],[KNC_P]]=FALSE,Weekly[[#This Row],[Actual]]=TRUE),AK581+Weekly[[#This Row],[BF H Odds]]-1,IF(AND(Weekly[[#This Row],[KNC_P]]=TRUE,Weekly[[#This Row],[Actual]]=FALSE),AK581+Weekly[[#This Row],[BF V Odds]]-1,AK581-1)))</f>
        <v>68.509999999999991</v>
      </c>
      <c r="AL582" s="30">
        <f>IF(Weekly[[#This Row],[Actual]]="","",COUNTIF(Weekly[[#This Row],[SVC_P]:[QDA_P]],TRUE))</f>
        <v>4</v>
      </c>
      <c r="AM582" s="30">
        <f>IF(Weekly[[#This Row],[Actual]]="","",COUNTIF(Weekly[[#This Row],[SVC_P]:[QDA_P]],FALSE))</f>
        <v>3</v>
      </c>
      <c r="AN582" s="36" t="str">
        <f>IF(AND(Weekly[[#This Row],[BF V Odds]]&gt;$BO$6,Weekly[[#This Row],[BF V Odds]] &lt; $BO$7),Weekly[[#This Row],[BF V Odds]],"")</f>
        <v/>
      </c>
      <c r="AO582" s="36" t="str">
        <f>IF(AND(Weekly[[#This Row],[BF H Odds]]&gt;$BO$6, Weekly[[#This Row],[BF H Odds]] &lt; $BO$7),Weekly[[#This Row],[BF H Odds]],"")</f>
        <v/>
      </c>
      <c r="AP582" s="37">
        <f>IF(AND(Weekly[[#This Row],[V Odds &lt;]]="",Weekly[[#This Row],[H Odds &lt;]]=""),AP581,IF(AND(Weekly[[#This Row],[H Odds &lt;]]&lt;&gt;"",Weekly[[#This Row],[SVC_P]]=TRUE,Weekly[[#This Row],[Actual]]=TRUE),AP581+Weekly[[#This Row],[H Odds &lt;]]-1,IF(AND(Weekly[[#This Row],[V Odds &lt;]]&lt;&gt;"",Weekly[[#This Row],[SVC_P]]=FALSE,Weekly[[#This Row],[Actual]]=FALSE),AP581+Weekly[[#This Row],[V Odds &lt;]]-1,IF(AND(Weekly[[#This Row],[V Odds &lt;]]&lt;&gt;"",Weekly[[#This Row],[SVC_P]]=FALSE,Weekly[[#This Row],[Actual]]=TRUE),AP581-1,IF(AND(Weekly[[#This Row],[H Odds &lt;]]&lt;&gt;"",Weekly[[#This Row],[SVC_P]]=TRUE,Weekly[[#This Row],[Actual]]=FALSE),AP581-1,AP581)))))</f>
        <v>82.430000000000021</v>
      </c>
      <c r="AQ582" s="37">
        <f>IF(AND(Weekly[[#This Row],[V Odds &lt;]]="",Weekly[[#This Row],[H Odds &lt;]]=""),AQ581,IF(AND(Weekly[[#This Row],[H Odds &lt;]]&lt;&gt;"",Weekly[[#This Row],[ADBC_P]]=TRUE,Weekly[[#This Row],[Actual]]=TRUE),AQ581+Weekly[[#This Row],[H Odds &lt;]]-1,IF(AND(Weekly[[#This Row],[V Odds &lt;]]&lt;&gt;"",Weekly[[#This Row],[ADBC_P]]=FALSE,Weekly[[#This Row],[Actual]]=FALSE),AQ581+Weekly[[#This Row],[V Odds &lt;]]-1,IF(AND(Weekly[[#This Row],[V Odds &lt;]]&lt;&gt;"",Weekly[[#This Row],[ADBC_P]]=FALSE,Weekly[[#This Row],[Actual]]=TRUE),AQ581-1,IF(AND(Weekly[[#This Row],[H Odds &lt;]]&lt;&gt;"",Weekly[[#This Row],[ADBC_P]]=TRUE,Weekly[[#This Row],[Actual]]=FALSE),AQ581-1,AQ581)))))</f>
        <v>50.08</v>
      </c>
      <c r="AR582" s="37">
        <f>IF(AND(Weekly[[#This Row],[V Odds &lt;]]="",Weekly[[#This Row],[H Odds &lt;]]=""),AR581,IF(AND(Weekly[[#This Row],[H Odds &lt;]]&lt;&gt;"",Weekly[[#This Row],[RFC_P]]=TRUE,Weekly[[#This Row],[Actual]]=TRUE),AR581+Weekly[[#This Row],[H Odds &lt;]]-1,IF(AND(Weekly[[#This Row],[V Odds &lt;]]&lt;&gt;"",Weekly[[#This Row],[RFC_P]]=FALSE,Weekly[[#This Row],[Actual]]=FALSE),AR581+Weekly[[#This Row],[V Odds &lt;]]-1,IF(AND(Weekly[[#This Row],[V Odds &lt;]]&lt;&gt;"",Weekly[[#This Row],[RFC_P]]=FALSE,Weekly[[#This Row],[Actual]]=TRUE),AR581-1,IF(AND(Weekly[[#This Row],[H Odds &lt;]]&lt;&gt;"",Weekly[[#This Row],[RFC_P]]=TRUE,Weekly[[#This Row],[Actual]]=FALSE),AR581-1,AR581)))))</f>
        <v>70.089999999999989</v>
      </c>
      <c r="AS582" s="37">
        <f>IF(AND(Weekly[[#This Row],[V Odds &lt;]]="",Weekly[[#This Row],[H Odds &lt;]]=""),AS581,IF(AND(Weekly[[#This Row],[H Odds &lt;]]&lt;&gt;"",Weekly[[#This Row],[GBC_P]]=TRUE,Weekly[[#This Row],[Actual]]=TRUE),AS581+Weekly[[#This Row],[H Odds &lt;]]-1,IF(AND(Weekly[[#This Row],[V Odds &lt;]]&lt;&gt;"",Weekly[[#This Row],[GBC_P]]=FALSE,Weekly[[#This Row],[Actual]]=FALSE),AS581+Weekly[[#This Row],[V Odds &lt;]]-1,IF(AND(Weekly[[#This Row],[V Odds &lt;]]&lt;&gt;"",Weekly[[#This Row],[GBC_P]]=FALSE,Weekly[[#This Row],[Actual]]=TRUE),AS581-1,IF(AND(Weekly[[#This Row],[H Odds &lt;]]&lt;&gt;"",Weekly[[#This Row],[GBC_P]]=TRUE,Weekly[[#This Row],[Actual]]=FALSE),AS581-1,AS581)))))</f>
        <v>65.38</v>
      </c>
      <c r="AT582" s="37">
        <f>IF(AND(Weekly[[#This Row],[V Odds &lt;]]="",Weekly[[#This Row],[H Odds &lt;]]=""),AT581,IF(AND(Weekly[[#This Row],[H Odds &lt;]]&lt;&gt;"",Weekly[[#This Row],[HGBC_P]]=TRUE,Weekly[[#This Row],[Actual]]=TRUE),AT581+Weekly[[#This Row],[H Odds &lt;]]-1,IF(AND(Weekly[[#This Row],[V Odds &lt;]]&lt;&gt;"",Weekly[[#This Row],[HGBC_P]]=FALSE,Weekly[[#This Row],[Actual]]=FALSE),AT581+Weekly[[#This Row],[V Odds &lt;]]-1,IF(AND(Weekly[[#This Row],[V Odds &lt;]]&lt;&gt;"",Weekly[[#This Row],[HGBC_P]]=FALSE,Weekly[[#This Row],[Actual]]=TRUE),AT581-1,IF(AND(Weekly[[#This Row],[H Odds &lt;]]&lt;&gt;"",Weekly[[#This Row],[HGBC_P]]=TRUE,Weekly[[#This Row],[Actual]]=FALSE),AT581-1,AT581)))))</f>
        <v>49.76</v>
      </c>
      <c r="AU582" s="37">
        <f>IF(AND(Weekly[[#This Row],[V Odds &lt;]]="",Weekly[[#This Row],[H Odds &lt;]]=""),AU581,IF(AND(Weekly[[#This Row],[H Odds &lt;]]&lt;&gt;"",Weekly[[#This Row],[XGB_P]]=TRUE,Weekly[[#This Row],[Actual]]=TRUE),AU581+Weekly[[#This Row],[H Odds &lt;]]-1,IF(AND(Weekly[[#This Row],[V Odds &lt;]]&lt;&gt;"",Weekly[[#This Row],[XGB_P]]=FALSE,Weekly[[#This Row],[Actual]]=FALSE),AU581+Weekly[[#This Row],[V Odds &lt;]]-1,IF(AND(Weekly[[#This Row],[V Odds &lt;]]&lt;&gt;"",Weekly[[#This Row],[XGB_P]]=FALSE,Weekly[[#This Row],[Actual]]=TRUE),AU581-1,IF(AND(Weekly[[#This Row],[H Odds &lt;]]&lt;&gt;"",Weekly[[#This Row],[XGB_P]]=TRUE,Weekly[[#This Row],[Actual]]=FALSE),AU581-1,AU581)))))</f>
        <v>71.210000000000008</v>
      </c>
      <c r="AV582" s="37">
        <f>IF(AND(Weekly[[#This Row],[V Odds &lt;]]="",Weekly[[#This Row],[H Odds &lt;]]=""),AV581,IF(AND(Weekly[[#This Row],[H Odds &lt;]]&lt;&gt;"",Weekly[[#This Row],[QDA_P]]=TRUE,Weekly[[#This Row],[Actual]]=TRUE),AV581+Weekly[[#This Row],[H Odds &lt;]]-1,IF(AND(Weekly[[#This Row],[V Odds &lt;]]&lt;&gt;"",Weekly[[#This Row],[QDA_P]]=FALSE,Weekly[[#This Row],[Actual]]=FALSE),AV581+Weekly[[#This Row],[V Odds &lt;]]-1,IF(AND(Weekly[[#This Row],[V Odds &lt;]]&lt;&gt;"",Weekly[[#This Row],[QDA_P]]=FALSE,Weekly[[#This Row],[Actual]]=TRUE),AV581-1,IF(AND(Weekly[[#This Row],[H Odds &lt;]]&lt;&gt;"",Weekly[[#This Row],[QDA_P]]=TRUE,Weekly[[#This Row],[Actual]]=FALSE),AV581-1,AV581)))))</f>
        <v>61.099999999999994</v>
      </c>
      <c r="AW582" s="37">
        <f>IF(AND(Weekly[[#This Row],[H Odds &lt;]]="",Weekly[[#This Row],[V Odds &lt;]]=""),AW581,IF(AND(Weekly[[#This Row],[KNC_P]]=Weekly[[#This Row],[Actual]],Weekly[[#This Row],[KNC_P]]=TRUE),AW581+Weekly[[#This Row],[BF H Odds]]-1,IF(AND(Weekly[[#This Row],[KNC_P]]=Weekly[[#This Row],[Actual]],Weekly[[#This Row],[KNC_P]]=FALSE),AW581+Weekly[[#This Row],[BF V Odds]]-1,AW581-1)))</f>
        <v>55.530000000000015</v>
      </c>
      <c r="AX582" s="37">
        <f>IF(AND(Weekly[[#This Row],[V Odds &lt;]]="",Weekly[[#This Row],[H Odds &lt;]]=""),AX581,IF(AND(Weekly[[#This Row],[V Odds &lt;]]&lt;&gt;"",Weekly[[#This Row],[FALSES]]&gt;0,Weekly[[#This Row],[Actual]]=FALSE),AX581+Weekly[[#This Row],[V Odds &lt;]]-1,IF(AND(Weekly[[#This Row],[H Odds &lt;]]&lt;&gt;"",Weekly[[#This Row],[TRUES]]&gt;0,Weekly[[#This Row],[Actual]]=TRUE),AX581+Weekly[[#This Row],[H Odds &lt;]]-1,IF(AND(Weekly[[#This Row],[V Odds &lt;]]&lt;&gt;"",Weekly[[#This Row],[FALSES]]=0),AX581,IF(AND(Weekly[[#This Row],[H Odds &lt;]]&lt;&gt;"",Weekly[[#This Row],[TRUES]]=0),AX581,AX581-1)))))</f>
        <v>110.09999999999997</v>
      </c>
      <c r="AY582" s="37">
        <f>IF(AND(Weekly[[#This Row],[V Odds &lt;]]="",Weekly[[#This Row],[H Odds &lt;]]=""),AY581,IF(AND(Weekly[[#This Row],[V Odds &lt;]]&lt;&gt;"",Weekly[[#This Row],[FALSES]]&gt;0,Weekly[[#This Row],[Actual]]=FALSE),AY581+((Weekly[[#This Row],[V Odds &lt;]]-1)*0.92),IF(AND(Weekly[[#This Row],[H Odds &lt;]]&lt;&gt;"",Weekly[[#This Row],[TRUES]]&gt;0,Weekly[[#This Row],[Actual]]=TRUE),AY581+((Weekly[[#This Row],[H Odds &lt;]]-1)*0.92),IF(AND(Weekly[[#This Row],[V Odds &lt;]]&lt;&gt;"",Weekly[[#This Row],[FALSES]]=0),AY581,IF(AND(Weekly[[#This Row],[H Odds &lt;]]&lt;&gt;"",Weekly[[#This Row],[TRUES]]=0),AY581,AY581-1)))))</f>
        <v>97.372000000000014</v>
      </c>
      <c r="AZ582" s="37">
        <f>IF(AND(Weekly[[#This Row],[V Odds &lt;]]="",Weekly[[#This Row],[H Odds &lt;]]=""),AZ581,IF(AND(Weekly[[#This Row],[V Odds &lt;]]&lt;&gt;"",Weekly[[#This Row],[Actual]]=FALSE),AZ581+Weekly[[#This Row],[V Odds &lt;]]-1,IF(AND(Weekly[[#This Row],[H Odds &lt;]]&lt;&gt;"",Weekly[[#This Row],[Actual]]=TRUE),AZ581+Weekly[[#This Row],[H Odds &lt;]]-1,AZ581-1)))</f>
        <v>99.569999999999979</v>
      </c>
      <c r="BA582" s="38">
        <f>IF(Weekly[[#This Row],[H Odds &lt;]]="",BA581,IF(AND(Weekly[[#This Row],[H Odds &lt;]]&lt;&gt;"",Weekly[[#This Row],[SVC_P]]=TRUE,Weekly[[#This Row],[Actual]]=TRUE),BA581+Weekly[[#This Row],[H Odds &lt;]]-1,IF(AND(Weekly[[#This Row],[H Odds &lt;]]&lt;&gt;"",Weekly[[#This Row],[SVC_P]]=TRUE,Weekly[[#This Row],[Actual]]=FALSE),BA581-1,BA581)))</f>
        <v>81.39</v>
      </c>
      <c r="BB582" s="38">
        <f>IF(Weekly[[#This Row],[H Odds &lt;]]="",BB581,IF(AND(Weekly[[#This Row],[H Odds &lt;]]&lt;&gt;"",Weekly[[#This Row],[ADBC_P]]=TRUE,Weekly[[#This Row],[Actual]]=TRUE),BB581+Weekly[[#This Row],[H Odds &lt;]]-1,IF(AND(Weekly[[#This Row],[H Odds &lt;]]&lt;&gt;"",Weekly[[#This Row],[ADBC_P]]=TRUE,Weekly[[#This Row],[Actual]]=FALSE),BB581-1,BB581)))</f>
        <v>51.16</v>
      </c>
      <c r="BC582" s="38">
        <f>IF(Weekly[[#This Row],[H Odds &lt;]]="",BC581,IF(AND(Weekly[[#This Row],[H Odds &lt;]]&lt;&gt;"",Weekly[[#This Row],[RFC_P]]=TRUE,Weekly[[#This Row],[Actual]]=TRUE),BC581+Weekly[[#This Row],[H Odds &lt;]]-1,IF(AND(Weekly[[#This Row],[H Odds &lt;]]&lt;&gt;"",Weekly[[#This Row],[RFC_P]]=TRUE,Weekly[[#This Row],[Actual]]=FALSE),BC581-1,BC581)))</f>
        <v>52.759999999999991</v>
      </c>
      <c r="BD582" s="38">
        <f>IF(Weekly[[#This Row],[H Odds &lt;]]="",BD581,IF(AND(Weekly[[#This Row],[H Odds &lt;]]&lt;&gt;"",Weekly[[#This Row],[GBC_P]]=TRUE,Weekly[[#This Row],[Actual]]=TRUE),BD581+Weekly[[#This Row],[H Odds &lt;]]-1,IF(AND(Weekly[[#This Row],[H Odds &lt;]]&lt;&gt;"",Weekly[[#This Row],[GBC_P]]=TRUE,Weekly[[#This Row],[Actual]]=FALSE),BD581-1,BD581)))</f>
        <v>55.910000000000004</v>
      </c>
      <c r="BE582" s="38">
        <f>IF(Weekly[[#This Row],[H Odds &lt;]]="",BE581,IF(AND(Weekly[[#This Row],[H Odds &lt;]]&lt;&gt;"",Weekly[[#This Row],[HGBC_P]]=TRUE,Weekly[[#This Row],[Actual]]=TRUE),BE581+Weekly[[#This Row],[H Odds &lt;]]-1,IF(AND(Weekly[[#This Row],[H Odds &lt;]]&lt;&gt;"",Weekly[[#This Row],[HGBC_P]]=TRUE,Weekly[[#This Row],[Actual]]=FALSE),BE581-1,BE581)))</f>
        <v>55.059999999999995</v>
      </c>
      <c r="BF582" s="38">
        <f>IF(Weekly[[#This Row],[H Odds &lt;]]="",BF581,IF(AND(Weekly[[#This Row],[H Odds &lt;]]&lt;&gt;"",Weekly[[#This Row],[XGB_P]]=TRUE,Weekly[[#This Row],[Actual]]=TRUE),BF581+Weekly[[#This Row],[H Odds &lt;]]-1,IF(AND(Weekly[[#This Row],[H Odds &lt;]]&lt;&gt;"",Weekly[[#This Row],[XGB_P]]=TRUE,Weekly[[#This Row],[Actual]]=FALSE),BF581-1,BF581)))</f>
        <v>63.730000000000004</v>
      </c>
      <c r="BG582" s="38">
        <f>IF(Weekly[[#This Row],[H Odds &lt;]]="",BG581,IF(AND(Weekly[[#This Row],[H Odds &lt;]]&lt;&gt;"",Weekly[[#This Row],[QDA_P]]=TRUE,Weekly[[#This Row],[Actual]]=TRUE),BG581+Weekly[[#This Row],[H Odds &lt;]]-1,IF(AND(Weekly[[#This Row],[H Odds &lt;]]&lt;&gt;"",Weekly[[#This Row],[QDA_P]]=TRUE,Weekly[[#This Row],[Actual]]=FALSE),BG581-1,BG581)))</f>
        <v>51.22999999999999</v>
      </c>
      <c r="BH582" s="38">
        <f>IF(Weekly[[#This Row],[H Odds &lt;]]="",BH581,IF(AND(Weekly[[#This Row],[H Odds &lt;]]&lt;&gt;"",Weekly[[#This Row],[KNC_P]]=TRUE,Weekly[[#This Row],[Actual]]=TRUE),BH581+Weekly[[#This Row],[H Odds &lt;]]-1,IF(AND(Weekly[[#This Row],[H Odds &lt;]]&lt;&gt;"",Weekly[[#This Row],[KNC_P]]=TRUE,Weekly[[#This Row],[Actual]]=FALSE),BH581-1,BH581)))</f>
        <v>56.099999999999994</v>
      </c>
      <c r="BI582" s="38">
        <f>IF(Weekly[[#This Row],[H Odds &lt;]]="",BI581,IF(AND(Weekly[[#This Row],[H Odds &lt;]]&lt;&gt;"",Weekly[[#This Row],[TRUES]]&gt;0,Weekly[[#This Row],[Actual]]=TRUE),BI581+Weekly[[#This Row],[H Odds &lt;]]-1,IF(AND(Weekly[[#This Row],[H Odds &lt;]]&lt;&gt;"",Weekly[[#This Row],[TRUES]]=0),BI581,BI581-1)))</f>
        <v>79.39</v>
      </c>
      <c r="BJ582" s="38">
        <f>IF(Weekly[[#This Row],[H Odds &lt;]]="",BJ581,IF(AND(Weekly[[#This Row],[H Odds &lt;]]&lt;&gt;"",Weekly[[#This Row],[Actual]]=TRUE),BJ581+Weekly[[#This Row],[H Odds &lt;]]-1,IF(AND(Weekly[[#This Row],[H Odds &lt;]]&lt;&gt;"",Weekly[[#This Row],[Actual]]=FALSE),BJ581-1,BJ581)))</f>
        <v>81.290000000000006</v>
      </c>
      <c r="BK582" s="58">
        <f>IF(AND(Weekly[[#This Row],[TRUES]]&gt;4,Weekly[[#This Row],[Actual]]=TRUE),BK581+Weekly[[#This Row],[BF H Odds]]-1,IF(AND(Weekly[[#This Row],[FALSES]]&gt;4,Weekly[[#This Row],[Actual]]=FALSE),BK581+Weekly[[#This Row],[BF V Odds]]-1,IF(AND(Weekly[[#This Row],[TRUES]]&gt;4,Weekly[[#This Row],[Actual]]=FALSE),BK581-1,IF(AND(Weekly[[#This Row],[FALSES]]&gt;4,Weekly[[#This Row],[Actual]]=TRUE),BK581-1,BK581))))</f>
        <v>-1.7399999999999696</v>
      </c>
      <c r="BL582" s="58">
        <f>IF(AND(Weekly[[#This Row],[TRUES]]&gt;5,Weekly[[#This Row],[Actual]]=TRUE),BL581+Weekly[[#This Row],[BF H Odds]]-1,IF(AND(Weekly[[#This Row],[FALSES]]&gt;5,Weekly[[#This Row],[Actual]]=FALSE),BL581+Weekly[[#This Row],[BF V Odds]]-1,IF(AND(Weekly[[#This Row],[TRUES]]&gt;5,Weekly[[#This Row],[Actual]]=FALSE),BL581-1,IF(AND(Weekly[[#This Row],[FALSES]]&gt;5,Weekly[[#This Row],[Actual]]=TRUE),BL581-1,BL581))))</f>
        <v>4.3700000000000188</v>
      </c>
      <c r="BM582" s="58">
        <f>IF(AND(Weekly[[#This Row],[TRUES]]&gt;6,Weekly[[#This Row],[Actual]]=TRUE),BM581+Weekly[[#This Row],[BF H Odds]]-1,IF(AND(Weekly[[#This Row],[FALSES]]&gt;6,Weekly[[#This Row],[Actual]]=FALSE),BM581+Weekly[[#This Row],[BF V Odds]]-1,IF(AND(Weekly[[#This Row],[TRUES]]&gt;6,Weekly[[#This Row],[Actual]]=FALSE),BM581-1,IF(AND(Weekly[[#This Row],[FALSES]]&gt;6,Weekly[[#This Row],[Actual]]=TRUE),BM581-1,BM581))))</f>
        <v>41.340000000000011</v>
      </c>
    </row>
    <row r="583" spans="1:65" x14ac:dyDescent="0.25">
      <c r="A583" s="34"/>
      <c r="B583" s="10">
        <v>44316</v>
      </c>
      <c r="C583" s="17" t="s">
        <v>32</v>
      </c>
      <c r="D583" s="15" t="s">
        <v>12</v>
      </c>
      <c r="E583" t="b">
        <v>1</v>
      </c>
      <c r="F583" t="b">
        <v>1</v>
      </c>
      <c r="G583" t="b">
        <v>1</v>
      </c>
      <c r="H583" t="b">
        <v>1</v>
      </c>
      <c r="I583" t="b">
        <v>1</v>
      </c>
      <c r="J583" t="b">
        <v>1</v>
      </c>
      <c r="K583" t="b">
        <v>1</v>
      </c>
      <c r="L583" t="b">
        <v>1</v>
      </c>
      <c r="M583" t="s">
        <v>100</v>
      </c>
      <c r="N583">
        <v>28.52</v>
      </c>
      <c r="O583">
        <f>IF(Weekly[[#This Row],[H/V]]="H",Weekly[[#This Row],[BF H Odds]],IF(Weekly[[#This Row],[H/V]]="V",Weekly[[#This Row],[BF V Odds]],""))</f>
        <v>3.25</v>
      </c>
      <c r="P583" t="b">
        <v>0</v>
      </c>
      <c r="Q583" t="s">
        <v>76</v>
      </c>
      <c r="R583" s="35">
        <f>IFERROR(IF(Weekly[[#This Row],[Won Bet?]]="yes",R582+(Weekly[[#This Row],[BF Odds]]*Weekly[[#This Row],[BF Stake]])-Weekly[[#This Row],[BF Stake]],R582-Weekly[[#This Row],[BF Stake]]),R582)</f>
        <v>1178.3905000000004</v>
      </c>
      <c r="S583" s="35">
        <f>IFERROR(IF(Weekly[[#This Row],[Won Bet?]]="yes",S582+(((Weekly[[#This Row],[BF Odds]]*Weekly[[#This Row],[BF Stake]])-Weekly[[#This Row],[BF Stake]])*0.95),S582-Weekly[[#This Row],[BF Stake]]),S582)</f>
        <v>1084.7985900000008</v>
      </c>
      <c r="T583">
        <v>1.38</v>
      </c>
      <c r="U583">
        <v>3.25</v>
      </c>
      <c r="V583" s="24">
        <f>IF(Weekly[[#This Row],[Actual]]="","",IF(AND(Weekly[[#This Row],[SVC_P]]=Weekly[[#This Row],[Actual]],Weekly[[#This Row],[SVC_P]]=TRUE),V582+Weekly[[#This Row],[BF H Odds]]-1,IF(AND(Weekly[[#This Row],[SVC_P]]=Weekly[[#This Row],[Actual]],Weekly[[#This Row],[SVC_P]]=FALSE),V582+Weekly[[#This Row],[BF V Odds]]-1,V582-1)))</f>
        <v>62.760000000000062</v>
      </c>
      <c r="W583" s="24">
        <f>IF(Weekly[[#This Row],[Actual]]="","",IF(AND(Weekly[[#This Row],[SVC_P]]=FALSE,Weekly[[#This Row],[Actual]]=TRUE),W582+Weekly[[#This Row],[BF H Odds]]-1,IF(AND(Weekly[[#This Row],[SVC_P]]=TRUE,Weekly[[#This Row],[Actual]]=FALSE,),W582+Weekly[[#This Row],[BF V Odds]]-1,W582-1)))</f>
        <v>-491.84000000000003</v>
      </c>
      <c r="X583" s="24">
        <f>IF(Weekly[[#This Row],[Actual]]="","",IF(AND(Weekly[[#This Row],[ADBC_P]]=Weekly[[#This Row],[Actual]],Weekly[[#This Row],[ADBC_P]]=TRUE),X582+Weekly[[#This Row],[BF H Odds]]-1,IF(AND(Weekly[[#This Row],[ADBC_P]]=Weekly[[#This Row],[Actual]],Weekly[[#This Row],[ADBC_P]]=FALSE),X582+Weekly[[#This Row],[BF V Odds]]-1,X582-1)))</f>
        <v>13.920000000000016</v>
      </c>
      <c r="Y583" s="24">
        <f>IF(Weekly[[#This Row],[Actual]]="","",IF(AND(Weekly[[#This Row],[ADBC_P]]=FALSE,Weekly[[#This Row],[Actual]]=TRUE),Y582+Weekly[[#This Row],[BF H Odds]]-1,IF(AND(Weekly[[#This Row],[ADBC_P]]=TRUE,Weekly[[#This Row],[Actual]]=FALSE),Y582+Weekly[[#This Row],[BF V Odds]]-1,Y582-1)))</f>
        <v>72.449999999999989</v>
      </c>
      <c r="Z583" s="24">
        <f>IF(Weekly[[#This Row],[Actual]]="","",IF(AND(Weekly[[#This Row],[RFC_P]]=Weekly[[#This Row],[Actual]],Weekly[[#This Row],[RFC_P]]=TRUE),Z582+Weekly[[#This Row],[BF H Odds]]-1,IF(AND(Weekly[[#This Row],[RFC_P]]=Weekly[[#This Row],[Actual]],Weekly[[#This Row],[RFC_P]]=FALSE),Z582+Weekly[[#This Row],[BF V Odds]]-1,Z582-1)))</f>
        <v>22.820000000000004</v>
      </c>
      <c r="AA583" s="24">
        <f>IF(Weekly[[#This Row],[Actual]]="","",IF(AND(Weekly[[#This Row],[RFC_P]]=FALSE,Weekly[[#This Row],[Actual]]=TRUE),AA582+Weekly[[#This Row],[BF H Odds]]-1,IF(AND(Weekly[[#This Row],[RFC_P]]=TRUE,Weekly[[#This Row],[Actual]]=FALSE),AA582+Weekly[[#This Row],[BF V Odds]]-1,AA582-1)))</f>
        <v>63.549999999999969</v>
      </c>
      <c r="AB583" s="24">
        <f>IF(Weekly[[#This Row],[Actual]]="","",IF(AND(Weekly[[#This Row],[GBC_P]]=Weekly[[#This Row],[Actual]],Weekly[[#This Row],[GBC_P]]=TRUE),AB582+Weekly[[#This Row],[BF H Odds]]-1,IF(AND(Weekly[[#This Row],[GBC_P]]=Weekly[[#This Row],[Actual]],Weekly[[#This Row],[GBC_P]]=FALSE),AB582+Weekly[[#This Row],[BF V Odds]]-1,AB582-1)))</f>
        <v>6.0700000000000074</v>
      </c>
      <c r="AC583" s="24">
        <f>IF(Weekly[[#This Row],[Actual]]="","",IF(AND(Weekly[[#This Row],[GBC_P]]=FALSE,Weekly[[#This Row],[Actual]]=TRUE),AC582+Weekly[[#This Row],[BF H Odds]]-1,IF(AND(Weekly[[#This Row],[GBC_P]]=TRUE,Weekly[[#This Row],[Actual]]=FALSE),AC582+Weekly[[#This Row],[BF V Odds]]-1,AC582-1)))</f>
        <v>80.299999999999969</v>
      </c>
      <c r="AD583" s="24">
        <f>IF(Weekly[[#This Row],[Actual]]="","",IF(AND(Weekly[[#This Row],[HGBC_P]]=Weekly[[#This Row],[Actual]],Weekly[[#This Row],[HGBC_P]]=TRUE),AD582+Weekly[[#This Row],[BF H Odds]]-1,IF(AND(Weekly[[#This Row],[HGBC_P]]=Weekly[[#This Row],[Actual]],Weekly[[#This Row],[HGBC_P]]=FALSE),AD582+Weekly[[#This Row],[BF V Odds]]-1,AD582-1)))</f>
        <v>-5.4199999999999768</v>
      </c>
      <c r="AE583" s="24">
        <f>IF(Weekly[[#This Row],[Actual]]="","",IF(AND(Weekly[[#This Row],[HGBC_P]]=FALSE,Weekly[[#This Row],[Actual]]=TRUE),AE582+Weekly[[#This Row],[BF H Odds]]-1,IF(AND(Weekly[[#This Row],[HGBC_P]]=TRUE,Weekly[[#This Row],[Actual]]=FALSE),AE582+Weekly[[#This Row],[BF V Odds]]-1,AE582-1)))</f>
        <v>91.789999999999992</v>
      </c>
      <c r="AF583" s="24">
        <f>IF(Weekly[[#This Row],[Actual]]="","",IF(AND(Weekly[[#This Row],[XGB_P]]=Weekly[[#This Row],[Actual]],Weekly[[#This Row],[XGB_P]]=TRUE),AF582+Weekly[[#This Row],[BF H Odds]]-1,IF(AND(Weekly[[#This Row],[XGB_P]]=Weekly[[#This Row],[Actual]],Weekly[[#This Row],[XGB_P]]=FALSE),AF582+Weekly[[#This Row],[BF V Odds]]-1,AF582-1)))</f>
        <v>30.340000000000025</v>
      </c>
      <c r="AG583" s="24">
        <f>IF(Weekly[[#This Row],[Actual]]="","",IF(AND(Weekly[[#This Row],[XGB_P]]=FALSE,Weekly[[#This Row],[Actual]]=TRUE),AG582+Weekly[[#This Row],[BF H Odds]]-1,IF(AND(Weekly[[#This Row],[XGB_P]]=TRUE,Weekly[[#This Row],[Actual]]=FALSE),AG582+Weekly[[#This Row],[BF V Odds]]-1,AG582-1)))</f>
        <v>56.03</v>
      </c>
      <c r="AH583" s="24">
        <f>IF(Weekly[[#This Row],[Actual]]="","",IF(AND(Weekly[[#This Row],[QDA_P]]=Weekly[[#This Row],[Actual]],Weekly[[#This Row],[QDA_P]]=TRUE),AH582+Weekly[[#This Row],[BF H Odds]]-1,IF(AND(Weekly[[#This Row],[QDA_P]]=Weekly[[#This Row],[Actual]],Weekly[[#This Row],[QDA_P]]=FALSE),AH582+Weekly[[#This Row],[BF V Odds]]-1,AH582-1)))</f>
        <v>-2.369999999999985</v>
      </c>
      <c r="AI583" s="24">
        <f>IF(Weekly[[#This Row],[Actual]]="","",IF(AND(Weekly[[#This Row],[QDA_P]]=FALSE,Weekly[[#This Row],[Actual]]=TRUE),AI582+Weekly[[#This Row],[BF H Odds]]-1,IF(AND(Weekly[[#This Row],[QDA_P]]=TRUE,Weekly[[#This Row],[Actual]]=FALSE),AI582+Weekly[[#This Row],[BF V Odds]]-1,AI582-1)))</f>
        <v>88.739999999999981</v>
      </c>
      <c r="AJ583" s="24">
        <f>IF(Weekly[[#This Row],[Actual]]="","",IF(AND(Weekly[[#This Row],[KNC_P]]=FALSE,Weekly[[#This Row],[Actual]]=TRUE),AJ582+Weekly[[#This Row],[BF H Odds]]-1,IF(AND(Weekly[[#This Row],[KNC_P]]=TRUE,Weekly[[#This Row],[Actual]]=FALSE),AJ582+Weekly[[#This Row],[BF V Odds]]-1,AJ582-1)))</f>
        <v>69.989999999999995</v>
      </c>
      <c r="AK583" s="24">
        <f>IF(Weekly[[#This Row],[Actual]]="","",IF(AND(Weekly[[#This Row],[KNC_P]]=FALSE,Weekly[[#This Row],[Actual]]=TRUE),AK582+Weekly[[#This Row],[BF H Odds]]-1,IF(AND(Weekly[[#This Row],[KNC_P]]=TRUE,Weekly[[#This Row],[Actual]]=FALSE),AK582+Weekly[[#This Row],[BF V Odds]]-1,AK582-1)))</f>
        <v>68.889999999999986</v>
      </c>
      <c r="AL583" s="30">
        <f>IF(Weekly[[#This Row],[Actual]]="","",COUNTIF(Weekly[[#This Row],[SVC_P]:[QDA_P]],TRUE))</f>
        <v>7</v>
      </c>
      <c r="AM583" s="30">
        <f>IF(Weekly[[#This Row],[Actual]]="","",COUNTIF(Weekly[[#This Row],[SVC_P]:[QDA_P]],FALSE))</f>
        <v>0</v>
      </c>
      <c r="AN583" s="36" t="str">
        <f>IF(AND(Weekly[[#This Row],[BF V Odds]]&gt;$BO$6,Weekly[[#This Row],[BF V Odds]] &lt; $BO$7),Weekly[[#This Row],[BF V Odds]],"")</f>
        <v/>
      </c>
      <c r="AO583" s="36">
        <f>IF(AND(Weekly[[#This Row],[BF H Odds]]&gt;$BO$6, Weekly[[#This Row],[BF H Odds]] &lt; $BO$7),Weekly[[#This Row],[BF H Odds]],"")</f>
        <v>3.25</v>
      </c>
      <c r="AP583" s="37">
        <f>IF(AND(Weekly[[#This Row],[V Odds &lt;]]="",Weekly[[#This Row],[H Odds &lt;]]=""),AP582,IF(AND(Weekly[[#This Row],[H Odds &lt;]]&lt;&gt;"",Weekly[[#This Row],[SVC_P]]=TRUE,Weekly[[#This Row],[Actual]]=TRUE),AP582+Weekly[[#This Row],[H Odds &lt;]]-1,IF(AND(Weekly[[#This Row],[V Odds &lt;]]&lt;&gt;"",Weekly[[#This Row],[SVC_P]]=FALSE,Weekly[[#This Row],[Actual]]=FALSE),AP582+Weekly[[#This Row],[V Odds &lt;]]-1,IF(AND(Weekly[[#This Row],[V Odds &lt;]]&lt;&gt;"",Weekly[[#This Row],[SVC_P]]=FALSE,Weekly[[#This Row],[Actual]]=TRUE),AP582-1,IF(AND(Weekly[[#This Row],[H Odds &lt;]]&lt;&gt;"",Weekly[[#This Row],[SVC_P]]=TRUE,Weekly[[#This Row],[Actual]]=FALSE),AP582-1,AP582)))))</f>
        <v>81.430000000000021</v>
      </c>
      <c r="AQ583" s="37">
        <f>IF(AND(Weekly[[#This Row],[V Odds &lt;]]="",Weekly[[#This Row],[H Odds &lt;]]=""),AQ582,IF(AND(Weekly[[#This Row],[H Odds &lt;]]&lt;&gt;"",Weekly[[#This Row],[ADBC_P]]=TRUE,Weekly[[#This Row],[Actual]]=TRUE),AQ582+Weekly[[#This Row],[H Odds &lt;]]-1,IF(AND(Weekly[[#This Row],[V Odds &lt;]]&lt;&gt;"",Weekly[[#This Row],[ADBC_P]]=FALSE,Weekly[[#This Row],[Actual]]=FALSE),AQ582+Weekly[[#This Row],[V Odds &lt;]]-1,IF(AND(Weekly[[#This Row],[V Odds &lt;]]&lt;&gt;"",Weekly[[#This Row],[ADBC_P]]=FALSE,Weekly[[#This Row],[Actual]]=TRUE),AQ582-1,IF(AND(Weekly[[#This Row],[H Odds &lt;]]&lt;&gt;"",Weekly[[#This Row],[ADBC_P]]=TRUE,Weekly[[#This Row],[Actual]]=FALSE),AQ582-1,AQ582)))))</f>
        <v>49.08</v>
      </c>
      <c r="AR583" s="37">
        <f>IF(AND(Weekly[[#This Row],[V Odds &lt;]]="",Weekly[[#This Row],[H Odds &lt;]]=""),AR582,IF(AND(Weekly[[#This Row],[H Odds &lt;]]&lt;&gt;"",Weekly[[#This Row],[RFC_P]]=TRUE,Weekly[[#This Row],[Actual]]=TRUE),AR582+Weekly[[#This Row],[H Odds &lt;]]-1,IF(AND(Weekly[[#This Row],[V Odds &lt;]]&lt;&gt;"",Weekly[[#This Row],[RFC_P]]=FALSE,Weekly[[#This Row],[Actual]]=FALSE),AR582+Weekly[[#This Row],[V Odds &lt;]]-1,IF(AND(Weekly[[#This Row],[V Odds &lt;]]&lt;&gt;"",Weekly[[#This Row],[RFC_P]]=FALSE,Weekly[[#This Row],[Actual]]=TRUE),AR582-1,IF(AND(Weekly[[#This Row],[H Odds &lt;]]&lt;&gt;"",Weekly[[#This Row],[RFC_P]]=TRUE,Weekly[[#This Row],[Actual]]=FALSE),AR582-1,AR582)))))</f>
        <v>69.089999999999989</v>
      </c>
      <c r="AS583" s="37">
        <f>IF(AND(Weekly[[#This Row],[V Odds &lt;]]="",Weekly[[#This Row],[H Odds &lt;]]=""),AS582,IF(AND(Weekly[[#This Row],[H Odds &lt;]]&lt;&gt;"",Weekly[[#This Row],[GBC_P]]=TRUE,Weekly[[#This Row],[Actual]]=TRUE),AS582+Weekly[[#This Row],[H Odds &lt;]]-1,IF(AND(Weekly[[#This Row],[V Odds &lt;]]&lt;&gt;"",Weekly[[#This Row],[GBC_P]]=FALSE,Weekly[[#This Row],[Actual]]=FALSE),AS582+Weekly[[#This Row],[V Odds &lt;]]-1,IF(AND(Weekly[[#This Row],[V Odds &lt;]]&lt;&gt;"",Weekly[[#This Row],[GBC_P]]=FALSE,Weekly[[#This Row],[Actual]]=TRUE),AS582-1,IF(AND(Weekly[[#This Row],[H Odds &lt;]]&lt;&gt;"",Weekly[[#This Row],[GBC_P]]=TRUE,Weekly[[#This Row],[Actual]]=FALSE),AS582-1,AS582)))))</f>
        <v>64.38</v>
      </c>
      <c r="AT583" s="37">
        <f>IF(AND(Weekly[[#This Row],[V Odds &lt;]]="",Weekly[[#This Row],[H Odds &lt;]]=""),AT582,IF(AND(Weekly[[#This Row],[H Odds &lt;]]&lt;&gt;"",Weekly[[#This Row],[HGBC_P]]=TRUE,Weekly[[#This Row],[Actual]]=TRUE),AT582+Weekly[[#This Row],[H Odds &lt;]]-1,IF(AND(Weekly[[#This Row],[V Odds &lt;]]&lt;&gt;"",Weekly[[#This Row],[HGBC_P]]=FALSE,Weekly[[#This Row],[Actual]]=FALSE),AT582+Weekly[[#This Row],[V Odds &lt;]]-1,IF(AND(Weekly[[#This Row],[V Odds &lt;]]&lt;&gt;"",Weekly[[#This Row],[HGBC_P]]=FALSE,Weekly[[#This Row],[Actual]]=TRUE),AT582-1,IF(AND(Weekly[[#This Row],[H Odds &lt;]]&lt;&gt;"",Weekly[[#This Row],[HGBC_P]]=TRUE,Weekly[[#This Row],[Actual]]=FALSE),AT582-1,AT582)))))</f>
        <v>48.76</v>
      </c>
      <c r="AU583" s="37">
        <f>IF(AND(Weekly[[#This Row],[V Odds &lt;]]="",Weekly[[#This Row],[H Odds &lt;]]=""),AU582,IF(AND(Weekly[[#This Row],[H Odds &lt;]]&lt;&gt;"",Weekly[[#This Row],[XGB_P]]=TRUE,Weekly[[#This Row],[Actual]]=TRUE),AU582+Weekly[[#This Row],[H Odds &lt;]]-1,IF(AND(Weekly[[#This Row],[V Odds &lt;]]&lt;&gt;"",Weekly[[#This Row],[XGB_P]]=FALSE,Weekly[[#This Row],[Actual]]=FALSE),AU582+Weekly[[#This Row],[V Odds &lt;]]-1,IF(AND(Weekly[[#This Row],[V Odds &lt;]]&lt;&gt;"",Weekly[[#This Row],[XGB_P]]=FALSE,Weekly[[#This Row],[Actual]]=TRUE),AU582-1,IF(AND(Weekly[[#This Row],[H Odds &lt;]]&lt;&gt;"",Weekly[[#This Row],[XGB_P]]=TRUE,Weekly[[#This Row],[Actual]]=FALSE),AU582-1,AU582)))))</f>
        <v>70.210000000000008</v>
      </c>
      <c r="AV583" s="37">
        <f>IF(AND(Weekly[[#This Row],[V Odds &lt;]]="",Weekly[[#This Row],[H Odds &lt;]]=""),AV582,IF(AND(Weekly[[#This Row],[H Odds &lt;]]&lt;&gt;"",Weekly[[#This Row],[QDA_P]]=TRUE,Weekly[[#This Row],[Actual]]=TRUE),AV582+Weekly[[#This Row],[H Odds &lt;]]-1,IF(AND(Weekly[[#This Row],[V Odds &lt;]]&lt;&gt;"",Weekly[[#This Row],[QDA_P]]=FALSE,Weekly[[#This Row],[Actual]]=FALSE),AV582+Weekly[[#This Row],[V Odds &lt;]]-1,IF(AND(Weekly[[#This Row],[V Odds &lt;]]&lt;&gt;"",Weekly[[#This Row],[QDA_P]]=FALSE,Weekly[[#This Row],[Actual]]=TRUE),AV582-1,IF(AND(Weekly[[#This Row],[H Odds &lt;]]&lt;&gt;"",Weekly[[#This Row],[QDA_P]]=TRUE,Weekly[[#This Row],[Actual]]=FALSE),AV582-1,AV582)))))</f>
        <v>60.099999999999994</v>
      </c>
      <c r="AW583" s="37">
        <f>IF(AND(Weekly[[#This Row],[H Odds &lt;]]="",Weekly[[#This Row],[V Odds &lt;]]=""),AW582,IF(AND(Weekly[[#This Row],[KNC_P]]=Weekly[[#This Row],[Actual]],Weekly[[#This Row],[KNC_P]]=TRUE),AW582+Weekly[[#This Row],[BF H Odds]]-1,IF(AND(Weekly[[#This Row],[KNC_P]]=Weekly[[#This Row],[Actual]],Weekly[[#This Row],[KNC_P]]=FALSE),AW582+Weekly[[#This Row],[BF V Odds]]-1,AW582-1)))</f>
        <v>54.530000000000015</v>
      </c>
      <c r="AX583" s="37">
        <f>IF(AND(Weekly[[#This Row],[V Odds &lt;]]="",Weekly[[#This Row],[H Odds &lt;]]=""),AX582,IF(AND(Weekly[[#This Row],[V Odds &lt;]]&lt;&gt;"",Weekly[[#This Row],[FALSES]]&gt;0,Weekly[[#This Row],[Actual]]=FALSE),AX582+Weekly[[#This Row],[V Odds &lt;]]-1,IF(AND(Weekly[[#This Row],[H Odds &lt;]]&lt;&gt;"",Weekly[[#This Row],[TRUES]]&gt;0,Weekly[[#This Row],[Actual]]=TRUE),AX582+Weekly[[#This Row],[H Odds &lt;]]-1,IF(AND(Weekly[[#This Row],[V Odds &lt;]]&lt;&gt;"",Weekly[[#This Row],[FALSES]]=0),AX582,IF(AND(Weekly[[#This Row],[H Odds &lt;]]&lt;&gt;"",Weekly[[#This Row],[TRUES]]=0),AX582,AX582-1)))))</f>
        <v>109.09999999999997</v>
      </c>
      <c r="AY583" s="37">
        <f>IF(AND(Weekly[[#This Row],[V Odds &lt;]]="",Weekly[[#This Row],[H Odds &lt;]]=""),AY582,IF(AND(Weekly[[#This Row],[V Odds &lt;]]&lt;&gt;"",Weekly[[#This Row],[FALSES]]&gt;0,Weekly[[#This Row],[Actual]]=FALSE),AY582+((Weekly[[#This Row],[V Odds &lt;]]-1)*0.92),IF(AND(Weekly[[#This Row],[H Odds &lt;]]&lt;&gt;"",Weekly[[#This Row],[TRUES]]&gt;0,Weekly[[#This Row],[Actual]]=TRUE),AY582+((Weekly[[#This Row],[H Odds &lt;]]-1)*0.92),IF(AND(Weekly[[#This Row],[V Odds &lt;]]&lt;&gt;"",Weekly[[#This Row],[FALSES]]=0),AY582,IF(AND(Weekly[[#This Row],[H Odds &lt;]]&lt;&gt;"",Weekly[[#This Row],[TRUES]]=0),AY582,AY582-1)))))</f>
        <v>96.372000000000014</v>
      </c>
      <c r="AZ583" s="37">
        <f>IF(AND(Weekly[[#This Row],[V Odds &lt;]]="",Weekly[[#This Row],[H Odds &lt;]]=""),AZ582,IF(AND(Weekly[[#This Row],[V Odds &lt;]]&lt;&gt;"",Weekly[[#This Row],[Actual]]=FALSE),AZ582+Weekly[[#This Row],[V Odds &lt;]]-1,IF(AND(Weekly[[#This Row],[H Odds &lt;]]&lt;&gt;"",Weekly[[#This Row],[Actual]]=TRUE),AZ582+Weekly[[#This Row],[H Odds &lt;]]-1,AZ582-1)))</f>
        <v>98.569999999999979</v>
      </c>
      <c r="BA583" s="38">
        <f>IF(Weekly[[#This Row],[H Odds &lt;]]="",BA582,IF(AND(Weekly[[#This Row],[H Odds &lt;]]&lt;&gt;"",Weekly[[#This Row],[SVC_P]]=TRUE,Weekly[[#This Row],[Actual]]=TRUE),BA582+Weekly[[#This Row],[H Odds &lt;]]-1,IF(AND(Weekly[[#This Row],[H Odds &lt;]]&lt;&gt;"",Weekly[[#This Row],[SVC_P]]=TRUE,Weekly[[#This Row],[Actual]]=FALSE),BA582-1,BA582)))</f>
        <v>80.39</v>
      </c>
      <c r="BB583" s="38">
        <f>IF(Weekly[[#This Row],[H Odds &lt;]]="",BB582,IF(AND(Weekly[[#This Row],[H Odds &lt;]]&lt;&gt;"",Weekly[[#This Row],[ADBC_P]]=TRUE,Weekly[[#This Row],[Actual]]=TRUE),BB582+Weekly[[#This Row],[H Odds &lt;]]-1,IF(AND(Weekly[[#This Row],[H Odds &lt;]]&lt;&gt;"",Weekly[[#This Row],[ADBC_P]]=TRUE,Weekly[[#This Row],[Actual]]=FALSE),BB582-1,BB582)))</f>
        <v>50.16</v>
      </c>
      <c r="BC583" s="38">
        <f>IF(Weekly[[#This Row],[H Odds &lt;]]="",BC582,IF(AND(Weekly[[#This Row],[H Odds &lt;]]&lt;&gt;"",Weekly[[#This Row],[RFC_P]]=TRUE,Weekly[[#This Row],[Actual]]=TRUE),BC582+Weekly[[#This Row],[H Odds &lt;]]-1,IF(AND(Weekly[[#This Row],[H Odds &lt;]]&lt;&gt;"",Weekly[[#This Row],[RFC_P]]=TRUE,Weekly[[#This Row],[Actual]]=FALSE),BC582-1,BC582)))</f>
        <v>51.759999999999991</v>
      </c>
      <c r="BD583" s="38">
        <f>IF(Weekly[[#This Row],[H Odds &lt;]]="",BD582,IF(AND(Weekly[[#This Row],[H Odds &lt;]]&lt;&gt;"",Weekly[[#This Row],[GBC_P]]=TRUE,Weekly[[#This Row],[Actual]]=TRUE),BD582+Weekly[[#This Row],[H Odds &lt;]]-1,IF(AND(Weekly[[#This Row],[H Odds &lt;]]&lt;&gt;"",Weekly[[#This Row],[GBC_P]]=TRUE,Weekly[[#This Row],[Actual]]=FALSE),BD582-1,BD582)))</f>
        <v>54.910000000000004</v>
      </c>
      <c r="BE583" s="38">
        <f>IF(Weekly[[#This Row],[H Odds &lt;]]="",BE582,IF(AND(Weekly[[#This Row],[H Odds &lt;]]&lt;&gt;"",Weekly[[#This Row],[HGBC_P]]=TRUE,Weekly[[#This Row],[Actual]]=TRUE),BE582+Weekly[[#This Row],[H Odds &lt;]]-1,IF(AND(Weekly[[#This Row],[H Odds &lt;]]&lt;&gt;"",Weekly[[#This Row],[HGBC_P]]=TRUE,Weekly[[#This Row],[Actual]]=FALSE),BE582-1,BE582)))</f>
        <v>54.059999999999995</v>
      </c>
      <c r="BF583" s="38">
        <f>IF(Weekly[[#This Row],[H Odds &lt;]]="",BF582,IF(AND(Weekly[[#This Row],[H Odds &lt;]]&lt;&gt;"",Weekly[[#This Row],[XGB_P]]=TRUE,Weekly[[#This Row],[Actual]]=TRUE),BF582+Weekly[[#This Row],[H Odds &lt;]]-1,IF(AND(Weekly[[#This Row],[H Odds &lt;]]&lt;&gt;"",Weekly[[#This Row],[XGB_P]]=TRUE,Weekly[[#This Row],[Actual]]=FALSE),BF582-1,BF582)))</f>
        <v>62.730000000000004</v>
      </c>
      <c r="BG583" s="38">
        <f>IF(Weekly[[#This Row],[H Odds &lt;]]="",BG582,IF(AND(Weekly[[#This Row],[H Odds &lt;]]&lt;&gt;"",Weekly[[#This Row],[QDA_P]]=TRUE,Weekly[[#This Row],[Actual]]=TRUE),BG582+Weekly[[#This Row],[H Odds &lt;]]-1,IF(AND(Weekly[[#This Row],[H Odds &lt;]]&lt;&gt;"",Weekly[[#This Row],[QDA_P]]=TRUE,Weekly[[#This Row],[Actual]]=FALSE),BG582-1,BG582)))</f>
        <v>50.22999999999999</v>
      </c>
      <c r="BH583" s="38">
        <f>IF(Weekly[[#This Row],[H Odds &lt;]]="",BH582,IF(AND(Weekly[[#This Row],[H Odds &lt;]]&lt;&gt;"",Weekly[[#This Row],[KNC_P]]=TRUE,Weekly[[#This Row],[Actual]]=TRUE),BH582+Weekly[[#This Row],[H Odds &lt;]]-1,IF(AND(Weekly[[#This Row],[H Odds &lt;]]&lt;&gt;"",Weekly[[#This Row],[KNC_P]]=TRUE,Weekly[[#This Row],[Actual]]=FALSE),BH582-1,BH582)))</f>
        <v>55.099999999999994</v>
      </c>
      <c r="BI583" s="38">
        <f>IF(Weekly[[#This Row],[H Odds &lt;]]="",BI582,IF(AND(Weekly[[#This Row],[H Odds &lt;]]&lt;&gt;"",Weekly[[#This Row],[TRUES]]&gt;0,Weekly[[#This Row],[Actual]]=TRUE),BI582+Weekly[[#This Row],[H Odds &lt;]]-1,IF(AND(Weekly[[#This Row],[H Odds &lt;]]&lt;&gt;"",Weekly[[#This Row],[TRUES]]=0),BI582,BI582-1)))</f>
        <v>78.39</v>
      </c>
      <c r="BJ583" s="38">
        <f>IF(Weekly[[#This Row],[H Odds &lt;]]="",BJ582,IF(AND(Weekly[[#This Row],[H Odds &lt;]]&lt;&gt;"",Weekly[[#This Row],[Actual]]=TRUE),BJ582+Weekly[[#This Row],[H Odds &lt;]]-1,IF(AND(Weekly[[#This Row],[H Odds &lt;]]&lt;&gt;"",Weekly[[#This Row],[Actual]]=FALSE),BJ582-1,BJ582)))</f>
        <v>80.290000000000006</v>
      </c>
      <c r="BK583" s="58">
        <f>IF(AND(Weekly[[#This Row],[TRUES]]&gt;4,Weekly[[#This Row],[Actual]]=TRUE),BK582+Weekly[[#This Row],[BF H Odds]]-1,IF(AND(Weekly[[#This Row],[FALSES]]&gt;4,Weekly[[#This Row],[Actual]]=FALSE),BK582+Weekly[[#This Row],[BF V Odds]]-1,IF(AND(Weekly[[#This Row],[TRUES]]&gt;4,Weekly[[#This Row],[Actual]]=FALSE),BK582-1,IF(AND(Weekly[[#This Row],[FALSES]]&gt;4,Weekly[[#This Row],[Actual]]=TRUE),BK582-1,BK582))))</f>
        <v>-2.7399999999999696</v>
      </c>
      <c r="BL583" s="58">
        <f>IF(AND(Weekly[[#This Row],[TRUES]]&gt;5,Weekly[[#This Row],[Actual]]=TRUE),BL582+Weekly[[#This Row],[BF H Odds]]-1,IF(AND(Weekly[[#This Row],[FALSES]]&gt;5,Weekly[[#This Row],[Actual]]=FALSE),BL582+Weekly[[#This Row],[BF V Odds]]-1,IF(AND(Weekly[[#This Row],[TRUES]]&gt;5,Weekly[[#This Row],[Actual]]=FALSE),BL582-1,IF(AND(Weekly[[#This Row],[FALSES]]&gt;5,Weekly[[#This Row],[Actual]]=TRUE),BL582-1,BL582))))</f>
        <v>3.3700000000000188</v>
      </c>
      <c r="BM583" s="58">
        <f>IF(AND(Weekly[[#This Row],[TRUES]]&gt;6,Weekly[[#This Row],[Actual]]=TRUE),BM582+Weekly[[#This Row],[BF H Odds]]-1,IF(AND(Weekly[[#This Row],[FALSES]]&gt;6,Weekly[[#This Row],[Actual]]=FALSE),BM582+Weekly[[#This Row],[BF V Odds]]-1,IF(AND(Weekly[[#This Row],[TRUES]]&gt;6,Weekly[[#This Row],[Actual]]=FALSE),BM582-1,IF(AND(Weekly[[#This Row],[FALSES]]&gt;6,Weekly[[#This Row],[Actual]]=TRUE),BM582-1,BM582))))</f>
        <v>40.340000000000011</v>
      </c>
    </row>
    <row r="584" spans="1:65" x14ac:dyDescent="0.25">
      <c r="A584" s="34"/>
      <c r="B584" s="10">
        <v>44316</v>
      </c>
      <c r="C584" s="17" t="s">
        <v>19</v>
      </c>
      <c r="D584" s="15" t="s">
        <v>15</v>
      </c>
      <c r="E584" t="b">
        <v>1</v>
      </c>
      <c r="F584" t="b">
        <v>1</v>
      </c>
      <c r="G584" t="b">
        <v>1</v>
      </c>
      <c r="H584" t="b">
        <v>1</v>
      </c>
      <c r="I584" t="b">
        <v>1</v>
      </c>
      <c r="J584" t="b">
        <v>1</v>
      </c>
      <c r="K584" t="b">
        <v>1</v>
      </c>
      <c r="L584" t="b">
        <v>1</v>
      </c>
      <c r="O584" t="str">
        <f>IF(Weekly[[#This Row],[H/V]]="H",Weekly[[#This Row],[BF H Odds]],IF(Weekly[[#This Row],[H/V]]="V",Weekly[[#This Row],[BF V Odds]],""))</f>
        <v/>
      </c>
      <c r="P584" t="b">
        <v>0</v>
      </c>
      <c r="R584" s="35">
        <f>IFERROR(IF(Weekly[[#This Row],[Won Bet?]]="yes",R583+(Weekly[[#This Row],[BF Odds]]*Weekly[[#This Row],[BF Stake]])-Weekly[[#This Row],[BF Stake]],R583-Weekly[[#This Row],[BF Stake]]),R583)</f>
        <v>1178.3905000000004</v>
      </c>
      <c r="S584" s="35">
        <f>IFERROR(IF(Weekly[[#This Row],[Won Bet?]]="yes",S583+(((Weekly[[#This Row],[BF Odds]]*Weekly[[#This Row],[BF Stake]])-Weekly[[#This Row],[BF Stake]])*0.95),S583-Weekly[[#This Row],[BF Stake]]),S583)</f>
        <v>1084.7985900000008</v>
      </c>
      <c r="T584">
        <v>1.69</v>
      </c>
      <c r="U584">
        <v>2.4</v>
      </c>
      <c r="V584" s="24">
        <f>IF(Weekly[[#This Row],[Actual]]="","",IF(AND(Weekly[[#This Row],[SVC_P]]=Weekly[[#This Row],[Actual]],Weekly[[#This Row],[SVC_P]]=TRUE),V583+Weekly[[#This Row],[BF H Odds]]-1,IF(AND(Weekly[[#This Row],[SVC_P]]=Weekly[[#This Row],[Actual]],Weekly[[#This Row],[SVC_P]]=FALSE),V583+Weekly[[#This Row],[BF V Odds]]-1,V583-1)))</f>
        <v>61.760000000000062</v>
      </c>
      <c r="W584" s="24">
        <f>IF(Weekly[[#This Row],[Actual]]="","",IF(AND(Weekly[[#This Row],[SVC_P]]=FALSE,Weekly[[#This Row],[Actual]]=TRUE),W583+Weekly[[#This Row],[BF H Odds]]-1,IF(AND(Weekly[[#This Row],[SVC_P]]=TRUE,Weekly[[#This Row],[Actual]]=FALSE,),W583+Weekly[[#This Row],[BF V Odds]]-1,W583-1)))</f>
        <v>-492.84000000000003</v>
      </c>
      <c r="X584" s="24">
        <f>IF(Weekly[[#This Row],[Actual]]="","",IF(AND(Weekly[[#This Row],[ADBC_P]]=Weekly[[#This Row],[Actual]],Weekly[[#This Row],[ADBC_P]]=TRUE),X583+Weekly[[#This Row],[BF H Odds]]-1,IF(AND(Weekly[[#This Row],[ADBC_P]]=Weekly[[#This Row],[Actual]],Weekly[[#This Row],[ADBC_P]]=FALSE),X583+Weekly[[#This Row],[BF V Odds]]-1,X583-1)))</f>
        <v>12.920000000000016</v>
      </c>
      <c r="Y584" s="24">
        <f>IF(Weekly[[#This Row],[Actual]]="","",IF(AND(Weekly[[#This Row],[ADBC_P]]=FALSE,Weekly[[#This Row],[Actual]]=TRUE),Y583+Weekly[[#This Row],[BF H Odds]]-1,IF(AND(Weekly[[#This Row],[ADBC_P]]=TRUE,Weekly[[#This Row],[Actual]]=FALSE),Y583+Weekly[[#This Row],[BF V Odds]]-1,Y583-1)))</f>
        <v>73.139999999999986</v>
      </c>
      <c r="Z584" s="24">
        <f>IF(Weekly[[#This Row],[Actual]]="","",IF(AND(Weekly[[#This Row],[RFC_P]]=Weekly[[#This Row],[Actual]],Weekly[[#This Row],[RFC_P]]=TRUE),Z583+Weekly[[#This Row],[BF H Odds]]-1,IF(AND(Weekly[[#This Row],[RFC_P]]=Weekly[[#This Row],[Actual]],Weekly[[#This Row],[RFC_P]]=FALSE),Z583+Weekly[[#This Row],[BF V Odds]]-1,Z583-1)))</f>
        <v>21.820000000000004</v>
      </c>
      <c r="AA584" s="24">
        <f>IF(Weekly[[#This Row],[Actual]]="","",IF(AND(Weekly[[#This Row],[RFC_P]]=FALSE,Weekly[[#This Row],[Actual]]=TRUE),AA583+Weekly[[#This Row],[BF H Odds]]-1,IF(AND(Weekly[[#This Row],[RFC_P]]=TRUE,Weekly[[#This Row],[Actual]]=FALSE),AA583+Weekly[[#This Row],[BF V Odds]]-1,AA583-1)))</f>
        <v>64.239999999999966</v>
      </c>
      <c r="AB584" s="24">
        <f>IF(Weekly[[#This Row],[Actual]]="","",IF(AND(Weekly[[#This Row],[GBC_P]]=Weekly[[#This Row],[Actual]],Weekly[[#This Row],[GBC_P]]=TRUE),AB583+Weekly[[#This Row],[BF H Odds]]-1,IF(AND(Weekly[[#This Row],[GBC_P]]=Weekly[[#This Row],[Actual]],Weekly[[#This Row],[GBC_P]]=FALSE),AB583+Weekly[[#This Row],[BF V Odds]]-1,AB583-1)))</f>
        <v>5.0700000000000074</v>
      </c>
      <c r="AC584" s="24">
        <f>IF(Weekly[[#This Row],[Actual]]="","",IF(AND(Weekly[[#This Row],[GBC_P]]=FALSE,Weekly[[#This Row],[Actual]]=TRUE),AC583+Weekly[[#This Row],[BF H Odds]]-1,IF(AND(Weekly[[#This Row],[GBC_P]]=TRUE,Weekly[[#This Row],[Actual]]=FALSE),AC583+Weekly[[#This Row],[BF V Odds]]-1,AC583-1)))</f>
        <v>80.989999999999966</v>
      </c>
      <c r="AD584" s="24">
        <f>IF(Weekly[[#This Row],[Actual]]="","",IF(AND(Weekly[[#This Row],[HGBC_P]]=Weekly[[#This Row],[Actual]],Weekly[[#This Row],[HGBC_P]]=TRUE),AD583+Weekly[[#This Row],[BF H Odds]]-1,IF(AND(Weekly[[#This Row],[HGBC_P]]=Weekly[[#This Row],[Actual]],Weekly[[#This Row],[HGBC_P]]=FALSE),AD583+Weekly[[#This Row],[BF V Odds]]-1,AD583-1)))</f>
        <v>-6.4199999999999768</v>
      </c>
      <c r="AE584" s="24">
        <f>IF(Weekly[[#This Row],[Actual]]="","",IF(AND(Weekly[[#This Row],[HGBC_P]]=FALSE,Weekly[[#This Row],[Actual]]=TRUE),AE583+Weekly[[#This Row],[BF H Odds]]-1,IF(AND(Weekly[[#This Row],[HGBC_P]]=TRUE,Weekly[[#This Row],[Actual]]=FALSE),AE583+Weekly[[#This Row],[BF V Odds]]-1,AE583-1)))</f>
        <v>92.47999999999999</v>
      </c>
      <c r="AF584" s="24">
        <f>IF(Weekly[[#This Row],[Actual]]="","",IF(AND(Weekly[[#This Row],[XGB_P]]=Weekly[[#This Row],[Actual]],Weekly[[#This Row],[XGB_P]]=TRUE),AF583+Weekly[[#This Row],[BF H Odds]]-1,IF(AND(Weekly[[#This Row],[XGB_P]]=Weekly[[#This Row],[Actual]],Weekly[[#This Row],[XGB_P]]=FALSE),AF583+Weekly[[#This Row],[BF V Odds]]-1,AF583-1)))</f>
        <v>29.340000000000025</v>
      </c>
      <c r="AG584" s="24">
        <f>IF(Weekly[[#This Row],[Actual]]="","",IF(AND(Weekly[[#This Row],[XGB_P]]=FALSE,Weekly[[#This Row],[Actual]]=TRUE),AG583+Weekly[[#This Row],[BF H Odds]]-1,IF(AND(Weekly[[#This Row],[XGB_P]]=TRUE,Weekly[[#This Row],[Actual]]=FALSE),AG583+Weekly[[#This Row],[BF V Odds]]-1,AG583-1)))</f>
        <v>56.72</v>
      </c>
      <c r="AH584" s="24">
        <f>IF(Weekly[[#This Row],[Actual]]="","",IF(AND(Weekly[[#This Row],[QDA_P]]=Weekly[[#This Row],[Actual]],Weekly[[#This Row],[QDA_P]]=TRUE),AH583+Weekly[[#This Row],[BF H Odds]]-1,IF(AND(Weekly[[#This Row],[QDA_P]]=Weekly[[#This Row],[Actual]],Weekly[[#This Row],[QDA_P]]=FALSE),AH583+Weekly[[#This Row],[BF V Odds]]-1,AH583-1)))</f>
        <v>-3.369999999999985</v>
      </c>
      <c r="AI584" s="24">
        <f>IF(Weekly[[#This Row],[Actual]]="","",IF(AND(Weekly[[#This Row],[QDA_P]]=FALSE,Weekly[[#This Row],[Actual]]=TRUE),AI583+Weekly[[#This Row],[BF H Odds]]-1,IF(AND(Weekly[[#This Row],[QDA_P]]=TRUE,Weekly[[#This Row],[Actual]]=FALSE),AI583+Weekly[[#This Row],[BF V Odds]]-1,AI583-1)))</f>
        <v>89.429999999999978</v>
      </c>
      <c r="AJ584" s="24">
        <f>IF(Weekly[[#This Row],[Actual]]="","",IF(AND(Weekly[[#This Row],[KNC_P]]=FALSE,Weekly[[#This Row],[Actual]]=TRUE),AJ583+Weekly[[#This Row],[BF H Odds]]-1,IF(AND(Weekly[[#This Row],[KNC_P]]=TRUE,Weekly[[#This Row],[Actual]]=FALSE),AJ583+Weekly[[#This Row],[BF V Odds]]-1,AJ583-1)))</f>
        <v>70.679999999999993</v>
      </c>
      <c r="AK584" s="24">
        <f>IF(Weekly[[#This Row],[Actual]]="","",IF(AND(Weekly[[#This Row],[KNC_P]]=FALSE,Weekly[[#This Row],[Actual]]=TRUE),AK583+Weekly[[#This Row],[BF H Odds]]-1,IF(AND(Weekly[[#This Row],[KNC_P]]=TRUE,Weekly[[#This Row],[Actual]]=FALSE),AK583+Weekly[[#This Row],[BF V Odds]]-1,AK583-1)))</f>
        <v>69.579999999999984</v>
      </c>
      <c r="AL584" s="30">
        <f>IF(Weekly[[#This Row],[Actual]]="","",COUNTIF(Weekly[[#This Row],[SVC_P]:[QDA_P]],TRUE))</f>
        <v>7</v>
      </c>
      <c r="AM584" s="30">
        <f>IF(Weekly[[#This Row],[Actual]]="","",COUNTIF(Weekly[[#This Row],[SVC_P]:[QDA_P]],FALSE))</f>
        <v>0</v>
      </c>
      <c r="AN584" s="36" t="str">
        <f>IF(AND(Weekly[[#This Row],[BF V Odds]]&gt;$BO$6,Weekly[[#This Row],[BF V Odds]] &lt; $BO$7),Weekly[[#This Row],[BF V Odds]],"")</f>
        <v/>
      </c>
      <c r="AO584" s="36" t="str">
        <f>IF(AND(Weekly[[#This Row],[BF H Odds]]&gt;$BO$6, Weekly[[#This Row],[BF H Odds]] &lt; $BO$7),Weekly[[#This Row],[BF H Odds]],"")</f>
        <v/>
      </c>
      <c r="AP584" s="37">
        <f>IF(AND(Weekly[[#This Row],[V Odds &lt;]]="",Weekly[[#This Row],[H Odds &lt;]]=""),AP583,IF(AND(Weekly[[#This Row],[H Odds &lt;]]&lt;&gt;"",Weekly[[#This Row],[SVC_P]]=TRUE,Weekly[[#This Row],[Actual]]=TRUE),AP583+Weekly[[#This Row],[H Odds &lt;]]-1,IF(AND(Weekly[[#This Row],[V Odds &lt;]]&lt;&gt;"",Weekly[[#This Row],[SVC_P]]=FALSE,Weekly[[#This Row],[Actual]]=FALSE),AP583+Weekly[[#This Row],[V Odds &lt;]]-1,IF(AND(Weekly[[#This Row],[V Odds &lt;]]&lt;&gt;"",Weekly[[#This Row],[SVC_P]]=FALSE,Weekly[[#This Row],[Actual]]=TRUE),AP583-1,IF(AND(Weekly[[#This Row],[H Odds &lt;]]&lt;&gt;"",Weekly[[#This Row],[SVC_P]]=TRUE,Weekly[[#This Row],[Actual]]=FALSE),AP583-1,AP583)))))</f>
        <v>81.430000000000021</v>
      </c>
      <c r="AQ584" s="37">
        <f>IF(AND(Weekly[[#This Row],[V Odds &lt;]]="",Weekly[[#This Row],[H Odds &lt;]]=""),AQ583,IF(AND(Weekly[[#This Row],[H Odds &lt;]]&lt;&gt;"",Weekly[[#This Row],[ADBC_P]]=TRUE,Weekly[[#This Row],[Actual]]=TRUE),AQ583+Weekly[[#This Row],[H Odds &lt;]]-1,IF(AND(Weekly[[#This Row],[V Odds &lt;]]&lt;&gt;"",Weekly[[#This Row],[ADBC_P]]=FALSE,Weekly[[#This Row],[Actual]]=FALSE),AQ583+Weekly[[#This Row],[V Odds &lt;]]-1,IF(AND(Weekly[[#This Row],[V Odds &lt;]]&lt;&gt;"",Weekly[[#This Row],[ADBC_P]]=FALSE,Weekly[[#This Row],[Actual]]=TRUE),AQ583-1,IF(AND(Weekly[[#This Row],[H Odds &lt;]]&lt;&gt;"",Weekly[[#This Row],[ADBC_P]]=TRUE,Weekly[[#This Row],[Actual]]=FALSE),AQ583-1,AQ583)))))</f>
        <v>49.08</v>
      </c>
      <c r="AR584" s="37">
        <f>IF(AND(Weekly[[#This Row],[V Odds &lt;]]="",Weekly[[#This Row],[H Odds &lt;]]=""),AR583,IF(AND(Weekly[[#This Row],[H Odds &lt;]]&lt;&gt;"",Weekly[[#This Row],[RFC_P]]=TRUE,Weekly[[#This Row],[Actual]]=TRUE),AR583+Weekly[[#This Row],[H Odds &lt;]]-1,IF(AND(Weekly[[#This Row],[V Odds &lt;]]&lt;&gt;"",Weekly[[#This Row],[RFC_P]]=FALSE,Weekly[[#This Row],[Actual]]=FALSE),AR583+Weekly[[#This Row],[V Odds &lt;]]-1,IF(AND(Weekly[[#This Row],[V Odds &lt;]]&lt;&gt;"",Weekly[[#This Row],[RFC_P]]=FALSE,Weekly[[#This Row],[Actual]]=TRUE),AR583-1,IF(AND(Weekly[[#This Row],[H Odds &lt;]]&lt;&gt;"",Weekly[[#This Row],[RFC_P]]=TRUE,Weekly[[#This Row],[Actual]]=FALSE),AR583-1,AR583)))))</f>
        <v>69.089999999999989</v>
      </c>
      <c r="AS584" s="37">
        <f>IF(AND(Weekly[[#This Row],[V Odds &lt;]]="",Weekly[[#This Row],[H Odds &lt;]]=""),AS583,IF(AND(Weekly[[#This Row],[H Odds &lt;]]&lt;&gt;"",Weekly[[#This Row],[GBC_P]]=TRUE,Weekly[[#This Row],[Actual]]=TRUE),AS583+Weekly[[#This Row],[H Odds &lt;]]-1,IF(AND(Weekly[[#This Row],[V Odds &lt;]]&lt;&gt;"",Weekly[[#This Row],[GBC_P]]=FALSE,Weekly[[#This Row],[Actual]]=FALSE),AS583+Weekly[[#This Row],[V Odds &lt;]]-1,IF(AND(Weekly[[#This Row],[V Odds &lt;]]&lt;&gt;"",Weekly[[#This Row],[GBC_P]]=FALSE,Weekly[[#This Row],[Actual]]=TRUE),AS583-1,IF(AND(Weekly[[#This Row],[H Odds &lt;]]&lt;&gt;"",Weekly[[#This Row],[GBC_P]]=TRUE,Weekly[[#This Row],[Actual]]=FALSE),AS583-1,AS583)))))</f>
        <v>64.38</v>
      </c>
      <c r="AT584" s="37">
        <f>IF(AND(Weekly[[#This Row],[V Odds &lt;]]="",Weekly[[#This Row],[H Odds &lt;]]=""),AT583,IF(AND(Weekly[[#This Row],[H Odds &lt;]]&lt;&gt;"",Weekly[[#This Row],[HGBC_P]]=TRUE,Weekly[[#This Row],[Actual]]=TRUE),AT583+Weekly[[#This Row],[H Odds &lt;]]-1,IF(AND(Weekly[[#This Row],[V Odds &lt;]]&lt;&gt;"",Weekly[[#This Row],[HGBC_P]]=FALSE,Weekly[[#This Row],[Actual]]=FALSE),AT583+Weekly[[#This Row],[V Odds &lt;]]-1,IF(AND(Weekly[[#This Row],[V Odds &lt;]]&lt;&gt;"",Weekly[[#This Row],[HGBC_P]]=FALSE,Weekly[[#This Row],[Actual]]=TRUE),AT583-1,IF(AND(Weekly[[#This Row],[H Odds &lt;]]&lt;&gt;"",Weekly[[#This Row],[HGBC_P]]=TRUE,Weekly[[#This Row],[Actual]]=FALSE),AT583-1,AT583)))))</f>
        <v>48.76</v>
      </c>
      <c r="AU584" s="37">
        <f>IF(AND(Weekly[[#This Row],[V Odds &lt;]]="",Weekly[[#This Row],[H Odds &lt;]]=""),AU583,IF(AND(Weekly[[#This Row],[H Odds &lt;]]&lt;&gt;"",Weekly[[#This Row],[XGB_P]]=TRUE,Weekly[[#This Row],[Actual]]=TRUE),AU583+Weekly[[#This Row],[H Odds &lt;]]-1,IF(AND(Weekly[[#This Row],[V Odds &lt;]]&lt;&gt;"",Weekly[[#This Row],[XGB_P]]=FALSE,Weekly[[#This Row],[Actual]]=FALSE),AU583+Weekly[[#This Row],[V Odds &lt;]]-1,IF(AND(Weekly[[#This Row],[V Odds &lt;]]&lt;&gt;"",Weekly[[#This Row],[XGB_P]]=FALSE,Weekly[[#This Row],[Actual]]=TRUE),AU583-1,IF(AND(Weekly[[#This Row],[H Odds &lt;]]&lt;&gt;"",Weekly[[#This Row],[XGB_P]]=TRUE,Weekly[[#This Row],[Actual]]=FALSE),AU583-1,AU583)))))</f>
        <v>70.210000000000008</v>
      </c>
      <c r="AV584" s="37">
        <f>IF(AND(Weekly[[#This Row],[V Odds &lt;]]="",Weekly[[#This Row],[H Odds &lt;]]=""),AV583,IF(AND(Weekly[[#This Row],[H Odds &lt;]]&lt;&gt;"",Weekly[[#This Row],[QDA_P]]=TRUE,Weekly[[#This Row],[Actual]]=TRUE),AV583+Weekly[[#This Row],[H Odds &lt;]]-1,IF(AND(Weekly[[#This Row],[V Odds &lt;]]&lt;&gt;"",Weekly[[#This Row],[QDA_P]]=FALSE,Weekly[[#This Row],[Actual]]=FALSE),AV583+Weekly[[#This Row],[V Odds &lt;]]-1,IF(AND(Weekly[[#This Row],[V Odds &lt;]]&lt;&gt;"",Weekly[[#This Row],[QDA_P]]=FALSE,Weekly[[#This Row],[Actual]]=TRUE),AV583-1,IF(AND(Weekly[[#This Row],[H Odds &lt;]]&lt;&gt;"",Weekly[[#This Row],[QDA_P]]=TRUE,Weekly[[#This Row],[Actual]]=FALSE),AV583-1,AV583)))))</f>
        <v>60.099999999999994</v>
      </c>
      <c r="AW584" s="37">
        <f>IF(AND(Weekly[[#This Row],[H Odds &lt;]]="",Weekly[[#This Row],[V Odds &lt;]]=""),AW583,IF(AND(Weekly[[#This Row],[KNC_P]]=Weekly[[#This Row],[Actual]],Weekly[[#This Row],[KNC_P]]=TRUE),AW583+Weekly[[#This Row],[BF H Odds]]-1,IF(AND(Weekly[[#This Row],[KNC_P]]=Weekly[[#This Row],[Actual]],Weekly[[#This Row],[KNC_P]]=FALSE),AW583+Weekly[[#This Row],[BF V Odds]]-1,AW583-1)))</f>
        <v>54.530000000000015</v>
      </c>
      <c r="AX584" s="37">
        <f>IF(AND(Weekly[[#This Row],[V Odds &lt;]]="",Weekly[[#This Row],[H Odds &lt;]]=""),AX583,IF(AND(Weekly[[#This Row],[V Odds &lt;]]&lt;&gt;"",Weekly[[#This Row],[FALSES]]&gt;0,Weekly[[#This Row],[Actual]]=FALSE),AX583+Weekly[[#This Row],[V Odds &lt;]]-1,IF(AND(Weekly[[#This Row],[H Odds &lt;]]&lt;&gt;"",Weekly[[#This Row],[TRUES]]&gt;0,Weekly[[#This Row],[Actual]]=TRUE),AX583+Weekly[[#This Row],[H Odds &lt;]]-1,IF(AND(Weekly[[#This Row],[V Odds &lt;]]&lt;&gt;"",Weekly[[#This Row],[FALSES]]=0),AX583,IF(AND(Weekly[[#This Row],[H Odds &lt;]]&lt;&gt;"",Weekly[[#This Row],[TRUES]]=0),AX583,AX583-1)))))</f>
        <v>109.09999999999997</v>
      </c>
      <c r="AY584" s="37">
        <f>IF(AND(Weekly[[#This Row],[V Odds &lt;]]="",Weekly[[#This Row],[H Odds &lt;]]=""),AY583,IF(AND(Weekly[[#This Row],[V Odds &lt;]]&lt;&gt;"",Weekly[[#This Row],[FALSES]]&gt;0,Weekly[[#This Row],[Actual]]=FALSE),AY583+((Weekly[[#This Row],[V Odds &lt;]]-1)*0.92),IF(AND(Weekly[[#This Row],[H Odds &lt;]]&lt;&gt;"",Weekly[[#This Row],[TRUES]]&gt;0,Weekly[[#This Row],[Actual]]=TRUE),AY583+((Weekly[[#This Row],[H Odds &lt;]]-1)*0.92),IF(AND(Weekly[[#This Row],[V Odds &lt;]]&lt;&gt;"",Weekly[[#This Row],[FALSES]]=0),AY583,IF(AND(Weekly[[#This Row],[H Odds &lt;]]&lt;&gt;"",Weekly[[#This Row],[TRUES]]=0),AY583,AY583-1)))))</f>
        <v>96.372000000000014</v>
      </c>
      <c r="AZ584" s="37">
        <f>IF(AND(Weekly[[#This Row],[V Odds &lt;]]="",Weekly[[#This Row],[H Odds &lt;]]=""),AZ583,IF(AND(Weekly[[#This Row],[V Odds &lt;]]&lt;&gt;"",Weekly[[#This Row],[Actual]]=FALSE),AZ583+Weekly[[#This Row],[V Odds &lt;]]-1,IF(AND(Weekly[[#This Row],[H Odds &lt;]]&lt;&gt;"",Weekly[[#This Row],[Actual]]=TRUE),AZ583+Weekly[[#This Row],[H Odds &lt;]]-1,AZ583-1)))</f>
        <v>98.569999999999979</v>
      </c>
      <c r="BA584" s="38">
        <f>IF(Weekly[[#This Row],[H Odds &lt;]]="",BA583,IF(AND(Weekly[[#This Row],[H Odds &lt;]]&lt;&gt;"",Weekly[[#This Row],[SVC_P]]=TRUE,Weekly[[#This Row],[Actual]]=TRUE),BA583+Weekly[[#This Row],[H Odds &lt;]]-1,IF(AND(Weekly[[#This Row],[H Odds &lt;]]&lt;&gt;"",Weekly[[#This Row],[SVC_P]]=TRUE,Weekly[[#This Row],[Actual]]=FALSE),BA583-1,BA583)))</f>
        <v>80.39</v>
      </c>
      <c r="BB584" s="38">
        <f>IF(Weekly[[#This Row],[H Odds &lt;]]="",BB583,IF(AND(Weekly[[#This Row],[H Odds &lt;]]&lt;&gt;"",Weekly[[#This Row],[ADBC_P]]=TRUE,Weekly[[#This Row],[Actual]]=TRUE),BB583+Weekly[[#This Row],[H Odds &lt;]]-1,IF(AND(Weekly[[#This Row],[H Odds &lt;]]&lt;&gt;"",Weekly[[#This Row],[ADBC_P]]=TRUE,Weekly[[#This Row],[Actual]]=FALSE),BB583-1,BB583)))</f>
        <v>50.16</v>
      </c>
      <c r="BC584" s="38">
        <f>IF(Weekly[[#This Row],[H Odds &lt;]]="",BC583,IF(AND(Weekly[[#This Row],[H Odds &lt;]]&lt;&gt;"",Weekly[[#This Row],[RFC_P]]=TRUE,Weekly[[#This Row],[Actual]]=TRUE),BC583+Weekly[[#This Row],[H Odds &lt;]]-1,IF(AND(Weekly[[#This Row],[H Odds &lt;]]&lt;&gt;"",Weekly[[#This Row],[RFC_P]]=TRUE,Weekly[[#This Row],[Actual]]=FALSE),BC583-1,BC583)))</f>
        <v>51.759999999999991</v>
      </c>
      <c r="BD584" s="38">
        <f>IF(Weekly[[#This Row],[H Odds &lt;]]="",BD583,IF(AND(Weekly[[#This Row],[H Odds &lt;]]&lt;&gt;"",Weekly[[#This Row],[GBC_P]]=TRUE,Weekly[[#This Row],[Actual]]=TRUE),BD583+Weekly[[#This Row],[H Odds &lt;]]-1,IF(AND(Weekly[[#This Row],[H Odds &lt;]]&lt;&gt;"",Weekly[[#This Row],[GBC_P]]=TRUE,Weekly[[#This Row],[Actual]]=FALSE),BD583-1,BD583)))</f>
        <v>54.910000000000004</v>
      </c>
      <c r="BE584" s="38">
        <f>IF(Weekly[[#This Row],[H Odds &lt;]]="",BE583,IF(AND(Weekly[[#This Row],[H Odds &lt;]]&lt;&gt;"",Weekly[[#This Row],[HGBC_P]]=TRUE,Weekly[[#This Row],[Actual]]=TRUE),BE583+Weekly[[#This Row],[H Odds &lt;]]-1,IF(AND(Weekly[[#This Row],[H Odds &lt;]]&lt;&gt;"",Weekly[[#This Row],[HGBC_P]]=TRUE,Weekly[[#This Row],[Actual]]=FALSE),BE583-1,BE583)))</f>
        <v>54.059999999999995</v>
      </c>
      <c r="BF584" s="38">
        <f>IF(Weekly[[#This Row],[H Odds &lt;]]="",BF583,IF(AND(Weekly[[#This Row],[H Odds &lt;]]&lt;&gt;"",Weekly[[#This Row],[XGB_P]]=TRUE,Weekly[[#This Row],[Actual]]=TRUE),BF583+Weekly[[#This Row],[H Odds &lt;]]-1,IF(AND(Weekly[[#This Row],[H Odds &lt;]]&lt;&gt;"",Weekly[[#This Row],[XGB_P]]=TRUE,Weekly[[#This Row],[Actual]]=FALSE),BF583-1,BF583)))</f>
        <v>62.730000000000004</v>
      </c>
      <c r="BG584" s="38">
        <f>IF(Weekly[[#This Row],[H Odds &lt;]]="",BG583,IF(AND(Weekly[[#This Row],[H Odds &lt;]]&lt;&gt;"",Weekly[[#This Row],[QDA_P]]=TRUE,Weekly[[#This Row],[Actual]]=TRUE),BG583+Weekly[[#This Row],[H Odds &lt;]]-1,IF(AND(Weekly[[#This Row],[H Odds &lt;]]&lt;&gt;"",Weekly[[#This Row],[QDA_P]]=TRUE,Weekly[[#This Row],[Actual]]=FALSE),BG583-1,BG583)))</f>
        <v>50.22999999999999</v>
      </c>
      <c r="BH584" s="38">
        <f>IF(Weekly[[#This Row],[H Odds &lt;]]="",BH583,IF(AND(Weekly[[#This Row],[H Odds &lt;]]&lt;&gt;"",Weekly[[#This Row],[KNC_P]]=TRUE,Weekly[[#This Row],[Actual]]=TRUE),BH583+Weekly[[#This Row],[H Odds &lt;]]-1,IF(AND(Weekly[[#This Row],[H Odds &lt;]]&lt;&gt;"",Weekly[[#This Row],[KNC_P]]=TRUE,Weekly[[#This Row],[Actual]]=FALSE),BH583-1,BH583)))</f>
        <v>55.099999999999994</v>
      </c>
      <c r="BI584" s="38">
        <f>IF(Weekly[[#This Row],[H Odds &lt;]]="",BI583,IF(AND(Weekly[[#This Row],[H Odds &lt;]]&lt;&gt;"",Weekly[[#This Row],[TRUES]]&gt;0,Weekly[[#This Row],[Actual]]=TRUE),BI583+Weekly[[#This Row],[H Odds &lt;]]-1,IF(AND(Weekly[[#This Row],[H Odds &lt;]]&lt;&gt;"",Weekly[[#This Row],[TRUES]]=0),BI583,BI583-1)))</f>
        <v>78.39</v>
      </c>
      <c r="BJ584" s="38">
        <f>IF(Weekly[[#This Row],[H Odds &lt;]]="",BJ583,IF(AND(Weekly[[#This Row],[H Odds &lt;]]&lt;&gt;"",Weekly[[#This Row],[Actual]]=TRUE),BJ583+Weekly[[#This Row],[H Odds &lt;]]-1,IF(AND(Weekly[[#This Row],[H Odds &lt;]]&lt;&gt;"",Weekly[[#This Row],[Actual]]=FALSE),BJ583-1,BJ583)))</f>
        <v>80.290000000000006</v>
      </c>
      <c r="BK584" s="58">
        <f>IF(AND(Weekly[[#This Row],[TRUES]]&gt;4,Weekly[[#This Row],[Actual]]=TRUE),BK583+Weekly[[#This Row],[BF H Odds]]-1,IF(AND(Weekly[[#This Row],[FALSES]]&gt;4,Weekly[[#This Row],[Actual]]=FALSE),BK583+Weekly[[#This Row],[BF V Odds]]-1,IF(AND(Weekly[[#This Row],[TRUES]]&gt;4,Weekly[[#This Row],[Actual]]=FALSE),BK583-1,IF(AND(Weekly[[#This Row],[FALSES]]&gt;4,Weekly[[#This Row],[Actual]]=TRUE),BK583-1,BK583))))</f>
        <v>-3.7399999999999696</v>
      </c>
      <c r="BL584" s="58">
        <f>IF(AND(Weekly[[#This Row],[TRUES]]&gt;5,Weekly[[#This Row],[Actual]]=TRUE),BL583+Weekly[[#This Row],[BF H Odds]]-1,IF(AND(Weekly[[#This Row],[FALSES]]&gt;5,Weekly[[#This Row],[Actual]]=FALSE),BL583+Weekly[[#This Row],[BF V Odds]]-1,IF(AND(Weekly[[#This Row],[TRUES]]&gt;5,Weekly[[#This Row],[Actual]]=FALSE),BL583-1,IF(AND(Weekly[[#This Row],[FALSES]]&gt;5,Weekly[[#This Row],[Actual]]=TRUE),BL583-1,BL583))))</f>
        <v>2.3700000000000188</v>
      </c>
      <c r="BM584" s="58">
        <f>IF(AND(Weekly[[#This Row],[TRUES]]&gt;6,Weekly[[#This Row],[Actual]]=TRUE),BM583+Weekly[[#This Row],[BF H Odds]]-1,IF(AND(Weekly[[#This Row],[FALSES]]&gt;6,Weekly[[#This Row],[Actual]]=FALSE),BM583+Weekly[[#This Row],[BF V Odds]]-1,IF(AND(Weekly[[#This Row],[TRUES]]&gt;6,Weekly[[#This Row],[Actual]]=FALSE),BM583-1,IF(AND(Weekly[[#This Row],[FALSES]]&gt;6,Weekly[[#This Row],[Actual]]=TRUE),BM583-1,BM583))))</f>
        <v>39.340000000000011</v>
      </c>
    </row>
    <row r="585" spans="1:65" x14ac:dyDescent="0.25">
      <c r="A585" s="34"/>
      <c r="B585" s="10">
        <v>44316</v>
      </c>
      <c r="C585" s="17" t="s">
        <v>26</v>
      </c>
      <c r="D585" s="15" t="s">
        <v>22</v>
      </c>
      <c r="E585" t="b">
        <v>1</v>
      </c>
      <c r="F585" t="b">
        <v>1</v>
      </c>
      <c r="G585" t="b">
        <v>1</v>
      </c>
      <c r="H585" t="b">
        <v>0</v>
      </c>
      <c r="I585" t="b">
        <v>1</v>
      </c>
      <c r="J585" t="b">
        <v>1</v>
      </c>
      <c r="K585" t="b">
        <v>1</v>
      </c>
      <c r="L585" t="b">
        <v>1</v>
      </c>
      <c r="O585" t="str">
        <f>IF(Weekly[[#This Row],[H/V]]="H",Weekly[[#This Row],[BF H Odds]],IF(Weekly[[#This Row],[H/V]]="V",Weekly[[#This Row],[BF V Odds]],""))</f>
        <v/>
      </c>
      <c r="P585" t="b">
        <v>1</v>
      </c>
      <c r="R585" s="35">
        <f>IFERROR(IF(Weekly[[#This Row],[Won Bet?]]="yes",R584+(Weekly[[#This Row],[BF Odds]]*Weekly[[#This Row],[BF Stake]])-Weekly[[#This Row],[BF Stake]],R584-Weekly[[#This Row],[BF Stake]]),R584)</f>
        <v>1178.3905000000004</v>
      </c>
      <c r="S585" s="35">
        <f>IFERROR(IF(Weekly[[#This Row],[Won Bet?]]="yes",S584+(((Weekly[[#This Row],[BF Odds]]*Weekly[[#This Row],[BF Stake]])-Weekly[[#This Row],[BF Stake]])*0.95),S584-Weekly[[#This Row],[BF Stake]]),S584)</f>
        <v>1084.7985900000008</v>
      </c>
      <c r="T585">
        <v>7.4</v>
      </c>
      <c r="U585">
        <v>1.1399999999999999</v>
      </c>
      <c r="V585" s="24">
        <f>IF(Weekly[[#This Row],[Actual]]="","",IF(AND(Weekly[[#This Row],[SVC_P]]=Weekly[[#This Row],[Actual]],Weekly[[#This Row],[SVC_P]]=TRUE),V584+Weekly[[#This Row],[BF H Odds]]-1,IF(AND(Weekly[[#This Row],[SVC_P]]=Weekly[[#This Row],[Actual]],Weekly[[#This Row],[SVC_P]]=FALSE),V584+Weekly[[#This Row],[BF V Odds]]-1,V584-1)))</f>
        <v>61.900000000000063</v>
      </c>
      <c r="W585" s="24">
        <f>IF(Weekly[[#This Row],[Actual]]="","",IF(AND(Weekly[[#This Row],[SVC_P]]=FALSE,Weekly[[#This Row],[Actual]]=TRUE),W584+Weekly[[#This Row],[BF H Odds]]-1,IF(AND(Weekly[[#This Row],[SVC_P]]=TRUE,Weekly[[#This Row],[Actual]]=FALSE,),W584+Weekly[[#This Row],[BF V Odds]]-1,W584-1)))</f>
        <v>-493.84000000000003</v>
      </c>
      <c r="X585" s="24">
        <f>IF(Weekly[[#This Row],[Actual]]="","",IF(AND(Weekly[[#This Row],[ADBC_P]]=Weekly[[#This Row],[Actual]],Weekly[[#This Row],[ADBC_P]]=TRUE),X584+Weekly[[#This Row],[BF H Odds]]-1,IF(AND(Weekly[[#This Row],[ADBC_P]]=Weekly[[#This Row],[Actual]],Weekly[[#This Row],[ADBC_P]]=FALSE),X584+Weekly[[#This Row],[BF V Odds]]-1,X584-1)))</f>
        <v>13.060000000000016</v>
      </c>
      <c r="Y585" s="24">
        <f>IF(Weekly[[#This Row],[Actual]]="","",IF(AND(Weekly[[#This Row],[ADBC_P]]=FALSE,Weekly[[#This Row],[Actual]]=TRUE),Y584+Weekly[[#This Row],[BF H Odds]]-1,IF(AND(Weekly[[#This Row],[ADBC_P]]=TRUE,Weekly[[#This Row],[Actual]]=FALSE),Y584+Weekly[[#This Row],[BF V Odds]]-1,Y584-1)))</f>
        <v>72.139999999999986</v>
      </c>
      <c r="Z585" s="24">
        <f>IF(Weekly[[#This Row],[Actual]]="","",IF(AND(Weekly[[#This Row],[RFC_P]]=Weekly[[#This Row],[Actual]],Weekly[[#This Row],[RFC_P]]=TRUE),Z584+Weekly[[#This Row],[BF H Odds]]-1,IF(AND(Weekly[[#This Row],[RFC_P]]=Weekly[[#This Row],[Actual]],Weekly[[#This Row],[RFC_P]]=FALSE),Z584+Weekly[[#This Row],[BF V Odds]]-1,Z584-1)))</f>
        <v>21.960000000000004</v>
      </c>
      <c r="AA585" s="24">
        <f>IF(Weekly[[#This Row],[Actual]]="","",IF(AND(Weekly[[#This Row],[RFC_P]]=FALSE,Weekly[[#This Row],[Actual]]=TRUE),AA584+Weekly[[#This Row],[BF H Odds]]-1,IF(AND(Weekly[[#This Row],[RFC_P]]=TRUE,Weekly[[#This Row],[Actual]]=FALSE),AA584+Weekly[[#This Row],[BF V Odds]]-1,AA584-1)))</f>
        <v>63.239999999999966</v>
      </c>
      <c r="AB585" s="24">
        <f>IF(Weekly[[#This Row],[Actual]]="","",IF(AND(Weekly[[#This Row],[GBC_P]]=Weekly[[#This Row],[Actual]],Weekly[[#This Row],[GBC_P]]=TRUE),AB584+Weekly[[#This Row],[BF H Odds]]-1,IF(AND(Weekly[[#This Row],[GBC_P]]=Weekly[[#This Row],[Actual]],Weekly[[#This Row],[GBC_P]]=FALSE),AB584+Weekly[[#This Row],[BF V Odds]]-1,AB584-1)))</f>
        <v>4.0700000000000074</v>
      </c>
      <c r="AC585" s="24">
        <f>IF(Weekly[[#This Row],[Actual]]="","",IF(AND(Weekly[[#This Row],[GBC_P]]=FALSE,Weekly[[#This Row],[Actual]]=TRUE),AC584+Weekly[[#This Row],[BF H Odds]]-1,IF(AND(Weekly[[#This Row],[GBC_P]]=TRUE,Weekly[[#This Row],[Actual]]=FALSE),AC584+Weekly[[#This Row],[BF V Odds]]-1,AC584-1)))</f>
        <v>81.129999999999967</v>
      </c>
      <c r="AD585" s="24">
        <f>IF(Weekly[[#This Row],[Actual]]="","",IF(AND(Weekly[[#This Row],[HGBC_P]]=Weekly[[#This Row],[Actual]],Weekly[[#This Row],[HGBC_P]]=TRUE),AD584+Weekly[[#This Row],[BF H Odds]]-1,IF(AND(Weekly[[#This Row],[HGBC_P]]=Weekly[[#This Row],[Actual]],Weekly[[#This Row],[HGBC_P]]=FALSE),AD584+Weekly[[#This Row],[BF V Odds]]-1,AD584-1)))</f>
        <v>-6.2799999999999772</v>
      </c>
      <c r="AE585" s="24">
        <f>IF(Weekly[[#This Row],[Actual]]="","",IF(AND(Weekly[[#This Row],[HGBC_P]]=FALSE,Weekly[[#This Row],[Actual]]=TRUE),AE584+Weekly[[#This Row],[BF H Odds]]-1,IF(AND(Weekly[[#This Row],[HGBC_P]]=TRUE,Weekly[[#This Row],[Actual]]=FALSE),AE584+Weekly[[#This Row],[BF V Odds]]-1,AE584-1)))</f>
        <v>91.47999999999999</v>
      </c>
      <c r="AF585" s="24">
        <f>IF(Weekly[[#This Row],[Actual]]="","",IF(AND(Weekly[[#This Row],[XGB_P]]=Weekly[[#This Row],[Actual]],Weekly[[#This Row],[XGB_P]]=TRUE),AF584+Weekly[[#This Row],[BF H Odds]]-1,IF(AND(Weekly[[#This Row],[XGB_P]]=Weekly[[#This Row],[Actual]],Weekly[[#This Row],[XGB_P]]=FALSE),AF584+Weekly[[#This Row],[BF V Odds]]-1,AF584-1)))</f>
        <v>29.480000000000025</v>
      </c>
      <c r="AG585" s="24">
        <f>IF(Weekly[[#This Row],[Actual]]="","",IF(AND(Weekly[[#This Row],[XGB_P]]=FALSE,Weekly[[#This Row],[Actual]]=TRUE),AG584+Weekly[[#This Row],[BF H Odds]]-1,IF(AND(Weekly[[#This Row],[XGB_P]]=TRUE,Weekly[[#This Row],[Actual]]=FALSE),AG584+Weekly[[#This Row],[BF V Odds]]-1,AG584-1)))</f>
        <v>55.72</v>
      </c>
      <c r="AH585" s="24">
        <f>IF(Weekly[[#This Row],[Actual]]="","",IF(AND(Weekly[[#This Row],[QDA_P]]=Weekly[[#This Row],[Actual]],Weekly[[#This Row],[QDA_P]]=TRUE),AH584+Weekly[[#This Row],[BF H Odds]]-1,IF(AND(Weekly[[#This Row],[QDA_P]]=Weekly[[#This Row],[Actual]],Weekly[[#This Row],[QDA_P]]=FALSE),AH584+Weekly[[#This Row],[BF V Odds]]-1,AH584-1)))</f>
        <v>-3.2299999999999853</v>
      </c>
      <c r="AI585" s="24">
        <f>IF(Weekly[[#This Row],[Actual]]="","",IF(AND(Weekly[[#This Row],[QDA_P]]=FALSE,Weekly[[#This Row],[Actual]]=TRUE),AI584+Weekly[[#This Row],[BF H Odds]]-1,IF(AND(Weekly[[#This Row],[QDA_P]]=TRUE,Weekly[[#This Row],[Actual]]=FALSE),AI584+Weekly[[#This Row],[BF V Odds]]-1,AI584-1)))</f>
        <v>88.429999999999978</v>
      </c>
      <c r="AJ585" s="24">
        <f>IF(Weekly[[#This Row],[Actual]]="","",IF(AND(Weekly[[#This Row],[KNC_P]]=FALSE,Weekly[[#This Row],[Actual]]=TRUE),AJ584+Weekly[[#This Row],[BF H Odds]]-1,IF(AND(Weekly[[#This Row],[KNC_P]]=TRUE,Weekly[[#This Row],[Actual]]=FALSE),AJ584+Weekly[[#This Row],[BF V Odds]]-1,AJ584-1)))</f>
        <v>69.679999999999993</v>
      </c>
      <c r="AK585" s="24">
        <f>IF(Weekly[[#This Row],[Actual]]="","",IF(AND(Weekly[[#This Row],[KNC_P]]=FALSE,Weekly[[#This Row],[Actual]]=TRUE),AK584+Weekly[[#This Row],[BF H Odds]]-1,IF(AND(Weekly[[#This Row],[KNC_P]]=TRUE,Weekly[[#This Row],[Actual]]=FALSE),AK584+Weekly[[#This Row],[BF V Odds]]-1,AK584-1)))</f>
        <v>68.579999999999984</v>
      </c>
      <c r="AL585" s="30">
        <f>IF(Weekly[[#This Row],[Actual]]="","",COUNTIF(Weekly[[#This Row],[SVC_P]:[QDA_P]],TRUE))</f>
        <v>6</v>
      </c>
      <c r="AM585" s="30">
        <f>IF(Weekly[[#This Row],[Actual]]="","",COUNTIF(Weekly[[#This Row],[SVC_P]:[QDA_P]],FALSE))</f>
        <v>1</v>
      </c>
      <c r="AN585" s="36" t="str">
        <f>IF(AND(Weekly[[#This Row],[BF V Odds]]&gt;$BO$6,Weekly[[#This Row],[BF V Odds]] &lt; $BO$7),Weekly[[#This Row],[BF V Odds]],"")</f>
        <v/>
      </c>
      <c r="AO585" s="36" t="str">
        <f>IF(AND(Weekly[[#This Row],[BF H Odds]]&gt;$BO$6, Weekly[[#This Row],[BF H Odds]] &lt; $BO$7),Weekly[[#This Row],[BF H Odds]],"")</f>
        <v/>
      </c>
      <c r="AP585" s="37">
        <f>IF(AND(Weekly[[#This Row],[V Odds &lt;]]="",Weekly[[#This Row],[H Odds &lt;]]=""),AP584,IF(AND(Weekly[[#This Row],[H Odds &lt;]]&lt;&gt;"",Weekly[[#This Row],[SVC_P]]=TRUE,Weekly[[#This Row],[Actual]]=TRUE),AP584+Weekly[[#This Row],[H Odds &lt;]]-1,IF(AND(Weekly[[#This Row],[V Odds &lt;]]&lt;&gt;"",Weekly[[#This Row],[SVC_P]]=FALSE,Weekly[[#This Row],[Actual]]=FALSE),AP584+Weekly[[#This Row],[V Odds &lt;]]-1,IF(AND(Weekly[[#This Row],[V Odds &lt;]]&lt;&gt;"",Weekly[[#This Row],[SVC_P]]=FALSE,Weekly[[#This Row],[Actual]]=TRUE),AP584-1,IF(AND(Weekly[[#This Row],[H Odds &lt;]]&lt;&gt;"",Weekly[[#This Row],[SVC_P]]=TRUE,Weekly[[#This Row],[Actual]]=FALSE),AP584-1,AP584)))))</f>
        <v>81.430000000000021</v>
      </c>
      <c r="AQ585" s="37">
        <f>IF(AND(Weekly[[#This Row],[V Odds &lt;]]="",Weekly[[#This Row],[H Odds &lt;]]=""),AQ584,IF(AND(Weekly[[#This Row],[H Odds &lt;]]&lt;&gt;"",Weekly[[#This Row],[ADBC_P]]=TRUE,Weekly[[#This Row],[Actual]]=TRUE),AQ584+Weekly[[#This Row],[H Odds &lt;]]-1,IF(AND(Weekly[[#This Row],[V Odds &lt;]]&lt;&gt;"",Weekly[[#This Row],[ADBC_P]]=FALSE,Weekly[[#This Row],[Actual]]=FALSE),AQ584+Weekly[[#This Row],[V Odds &lt;]]-1,IF(AND(Weekly[[#This Row],[V Odds &lt;]]&lt;&gt;"",Weekly[[#This Row],[ADBC_P]]=FALSE,Weekly[[#This Row],[Actual]]=TRUE),AQ584-1,IF(AND(Weekly[[#This Row],[H Odds &lt;]]&lt;&gt;"",Weekly[[#This Row],[ADBC_P]]=TRUE,Weekly[[#This Row],[Actual]]=FALSE),AQ584-1,AQ584)))))</f>
        <v>49.08</v>
      </c>
      <c r="AR585" s="37">
        <f>IF(AND(Weekly[[#This Row],[V Odds &lt;]]="",Weekly[[#This Row],[H Odds &lt;]]=""),AR584,IF(AND(Weekly[[#This Row],[H Odds &lt;]]&lt;&gt;"",Weekly[[#This Row],[RFC_P]]=TRUE,Weekly[[#This Row],[Actual]]=TRUE),AR584+Weekly[[#This Row],[H Odds &lt;]]-1,IF(AND(Weekly[[#This Row],[V Odds &lt;]]&lt;&gt;"",Weekly[[#This Row],[RFC_P]]=FALSE,Weekly[[#This Row],[Actual]]=FALSE),AR584+Weekly[[#This Row],[V Odds &lt;]]-1,IF(AND(Weekly[[#This Row],[V Odds &lt;]]&lt;&gt;"",Weekly[[#This Row],[RFC_P]]=FALSE,Weekly[[#This Row],[Actual]]=TRUE),AR584-1,IF(AND(Weekly[[#This Row],[H Odds &lt;]]&lt;&gt;"",Weekly[[#This Row],[RFC_P]]=TRUE,Weekly[[#This Row],[Actual]]=FALSE),AR584-1,AR584)))))</f>
        <v>69.089999999999989</v>
      </c>
      <c r="AS585" s="37">
        <f>IF(AND(Weekly[[#This Row],[V Odds &lt;]]="",Weekly[[#This Row],[H Odds &lt;]]=""),AS584,IF(AND(Weekly[[#This Row],[H Odds &lt;]]&lt;&gt;"",Weekly[[#This Row],[GBC_P]]=TRUE,Weekly[[#This Row],[Actual]]=TRUE),AS584+Weekly[[#This Row],[H Odds &lt;]]-1,IF(AND(Weekly[[#This Row],[V Odds &lt;]]&lt;&gt;"",Weekly[[#This Row],[GBC_P]]=FALSE,Weekly[[#This Row],[Actual]]=FALSE),AS584+Weekly[[#This Row],[V Odds &lt;]]-1,IF(AND(Weekly[[#This Row],[V Odds &lt;]]&lt;&gt;"",Weekly[[#This Row],[GBC_P]]=FALSE,Weekly[[#This Row],[Actual]]=TRUE),AS584-1,IF(AND(Weekly[[#This Row],[H Odds &lt;]]&lt;&gt;"",Weekly[[#This Row],[GBC_P]]=TRUE,Weekly[[#This Row],[Actual]]=FALSE),AS584-1,AS584)))))</f>
        <v>64.38</v>
      </c>
      <c r="AT585" s="37">
        <f>IF(AND(Weekly[[#This Row],[V Odds &lt;]]="",Weekly[[#This Row],[H Odds &lt;]]=""),AT584,IF(AND(Weekly[[#This Row],[H Odds &lt;]]&lt;&gt;"",Weekly[[#This Row],[HGBC_P]]=TRUE,Weekly[[#This Row],[Actual]]=TRUE),AT584+Weekly[[#This Row],[H Odds &lt;]]-1,IF(AND(Weekly[[#This Row],[V Odds &lt;]]&lt;&gt;"",Weekly[[#This Row],[HGBC_P]]=FALSE,Weekly[[#This Row],[Actual]]=FALSE),AT584+Weekly[[#This Row],[V Odds &lt;]]-1,IF(AND(Weekly[[#This Row],[V Odds &lt;]]&lt;&gt;"",Weekly[[#This Row],[HGBC_P]]=FALSE,Weekly[[#This Row],[Actual]]=TRUE),AT584-1,IF(AND(Weekly[[#This Row],[H Odds &lt;]]&lt;&gt;"",Weekly[[#This Row],[HGBC_P]]=TRUE,Weekly[[#This Row],[Actual]]=FALSE),AT584-1,AT584)))))</f>
        <v>48.76</v>
      </c>
      <c r="AU585" s="37">
        <f>IF(AND(Weekly[[#This Row],[V Odds &lt;]]="",Weekly[[#This Row],[H Odds &lt;]]=""),AU584,IF(AND(Weekly[[#This Row],[H Odds &lt;]]&lt;&gt;"",Weekly[[#This Row],[XGB_P]]=TRUE,Weekly[[#This Row],[Actual]]=TRUE),AU584+Weekly[[#This Row],[H Odds &lt;]]-1,IF(AND(Weekly[[#This Row],[V Odds &lt;]]&lt;&gt;"",Weekly[[#This Row],[XGB_P]]=FALSE,Weekly[[#This Row],[Actual]]=FALSE),AU584+Weekly[[#This Row],[V Odds &lt;]]-1,IF(AND(Weekly[[#This Row],[V Odds &lt;]]&lt;&gt;"",Weekly[[#This Row],[XGB_P]]=FALSE,Weekly[[#This Row],[Actual]]=TRUE),AU584-1,IF(AND(Weekly[[#This Row],[H Odds &lt;]]&lt;&gt;"",Weekly[[#This Row],[XGB_P]]=TRUE,Weekly[[#This Row],[Actual]]=FALSE),AU584-1,AU584)))))</f>
        <v>70.210000000000008</v>
      </c>
      <c r="AV585" s="37">
        <f>IF(AND(Weekly[[#This Row],[V Odds &lt;]]="",Weekly[[#This Row],[H Odds &lt;]]=""),AV584,IF(AND(Weekly[[#This Row],[H Odds &lt;]]&lt;&gt;"",Weekly[[#This Row],[QDA_P]]=TRUE,Weekly[[#This Row],[Actual]]=TRUE),AV584+Weekly[[#This Row],[H Odds &lt;]]-1,IF(AND(Weekly[[#This Row],[V Odds &lt;]]&lt;&gt;"",Weekly[[#This Row],[QDA_P]]=FALSE,Weekly[[#This Row],[Actual]]=FALSE),AV584+Weekly[[#This Row],[V Odds &lt;]]-1,IF(AND(Weekly[[#This Row],[V Odds &lt;]]&lt;&gt;"",Weekly[[#This Row],[QDA_P]]=FALSE,Weekly[[#This Row],[Actual]]=TRUE),AV584-1,IF(AND(Weekly[[#This Row],[H Odds &lt;]]&lt;&gt;"",Weekly[[#This Row],[QDA_P]]=TRUE,Weekly[[#This Row],[Actual]]=FALSE),AV584-1,AV584)))))</f>
        <v>60.099999999999994</v>
      </c>
      <c r="AW585" s="37">
        <f>IF(AND(Weekly[[#This Row],[H Odds &lt;]]="",Weekly[[#This Row],[V Odds &lt;]]=""),AW584,IF(AND(Weekly[[#This Row],[KNC_P]]=Weekly[[#This Row],[Actual]],Weekly[[#This Row],[KNC_P]]=TRUE),AW584+Weekly[[#This Row],[BF H Odds]]-1,IF(AND(Weekly[[#This Row],[KNC_P]]=Weekly[[#This Row],[Actual]],Weekly[[#This Row],[KNC_P]]=FALSE),AW584+Weekly[[#This Row],[BF V Odds]]-1,AW584-1)))</f>
        <v>54.530000000000015</v>
      </c>
      <c r="AX585" s="37">
        <f>IF(AND(Weekly[[#This Row],[V Odds &lt;]]="",Weekly[[#This Row],[H Odds &lt;]]=""),AX584,IF(AND(Weekly[[#This Row],[V Odds &lt;]]&lt;&gt;"",Weekly[[#This Row],[FALSES]]&gt;0,Weekly[[#This Row],[Actual]]=FALSE),AX584+Weekly[[#This Row],[V Odds &lt;]]-1,IF(AND(Weekly[[#This Row],[H Odds &lt;]]&lt;&gt;"",Weekly[[#This Row],[TRUES]]&gt;0,Weekly[[#This Row],[Actual]]=TRUE),AX584+Weekly[[#This Row],[H Odds &lt;]]-1,IF(AND(Weekly[[#This Row],[V Odds &lt;]]&lt;&gt;"",Weekly[[#This Row],[FALSES]]=0),AX584,IF(AND(Weekly[[#This Row],[H Odds &lt;]]&lt;&gt;"",Weekly[[#This Row],[TRUES]]=0),AX584,AX584-1)))))</f>
        <v>109.09999999999997</v>
      </c>
      <c r="AY585" s="37">
        <f>IF(AND(Weekly[[#This Row],[V Odds &lt;]]="",Weekly[[#This Row],[H Odds &lt;]]=""),AY584,IF(AND(Weekly[[#This Row],[V Odds &lt;]]&lt;&gt;"",Weekly[[#This Row],[FALSES]]&gt;0,Weekly[[#This Row],[Actual]]=FALSE),AY584+((Weekly[[#This Row],[V Odds &lt;]]-1)*0.92),IF(AND(Weekly[[#This Row],[H Odds &lt;]]&lt;&gt;"",Weekly[[#This Row],[TRUES]]&gt;0,Weekly[[#This Row],[Actual]]=TRUE),AY584+((Weekly[[#This Row],[H Odds &lt;]]-1)*0.92),IF(AND(Weekly[[#This Row],[V Odds &lt;]]&lt;&gt;"",Weekly[[#This Row],[FALSES]]=0),AY584,IF(AND(Weekly[[#This Row],[H Odds &lt;]]&lt;&gt;"",Weekly[[#This Row],[TRUES]]=0),AY584,AY584-1)))))</f>
        <v>96.372000000000014</v>
      </c>
      <c r="AZ585" s="37">
        <f>IF(AND(Weekly[[#This Row],[V Odds &lt;]]="",Weekly[[#This Row],[H Odds &lt;]]=""),AZ584,IF(AND(Weekly[[#This Row],[V Odds &lt;]]&lt;&gt;"",Weekly[[#This Row],[Actual]]=FALSE),AZ584+Weekly[[#This Row],[V Odds &lt;]]-1,IF(AND(Weekly[[#This Row],[H Odds &lt;]]&lt;&gt;"",Weekly[[#This Row],[Actual]]=TRUE),AZ584+Weekly[[#This Row],[H Odds &lt;]]-1,AZ584-1)))</f>
        <v>98.569999999999979</v>
      </c>
      <c r="BA585" s="38">
        <f>IF(Weekly[[#This Row],[H Odds &lt;]]="",BA584,IF(AND(Weekly[[#This Row],[H Odds &lt;]]&lt;&gt;"",Weekly[[#This Row],[SVC_P]]=TRUE,Weekly[[#This Row],[Actual]]=TRUE),BA584+Weekly[[#This Row],[H Odds &lt;]]-1,IF(AND(Weekly[[#This Row],[H Odds &lt;]]&lt;&gt;"",Weekly[[#This Row],[SVC_P]]=TRUE,Weekly[[#This Row],[Actual]]=FALSE),BA584-1,BA584)))</f>
        <v>80.39</v>
      </c>
      <c r="BB585" s="38">
        <f>IF(Weekly[[#This Row],[H Odds &lt;]]="",BB584,IF(AND(Weekly[[#This Row],[H Odds &lt;]]&lt;&gt;"",Weekly[[#This Row],[ADBC_P]]=TRUE,Weekly[[#This Row],[Actual]]=TRUE),BB584+Weekly[[#This Row],[H Odds &lt;]]-1,IF(AND(Weekly[[#This Row],[H Odds &lt;]]&lt;&gt;"",Weekly[[#This Row],[ADBC_P]]=TRUE,Weekly[[#This Row],[Actual]]=FALSE),BB584-1,BB584)))</f>
        <v>50.16</v>
      </c>
      <c r="BC585" s="38">
        <f>IF(Weekly[[#This Row],[H Odds &lt;]]="",BC584,IF(AND(Weekly[[#This Row],[H Odds &lt;]]&lt;&gt;"",Weekly[[#This Row],[RFC_P]]=TRUE,Weekly[[#This Row],[Actual]]=TRUE),BC584+Weekly[[#This Row],[H Odds &lt;]]-1,IF(AND(Weekly[[#This Row],[H Odds &lt;]]&lt;&gt;"",Weekly[[#This Row],[RFC_P]]=TRUE,Weekly[[#This Row],[Actual]]=FALSE),BC584-1,BC584)))</f>
        <v>51.759999999999991</v>
      </c>
      <c r="BD585" s="38">
        <f>IF(Weekly[[#This Row],[H Odds &lt;]]="",BD584,IF(AND(Weekly[[#This Row],[H Odds &lt;]]&lt;&gt;"",Weekly[[#This Row],[GBC_P]]=TRUE,Weekly[[#This Row],[Actual]]=TRUE),BD584+Weekly[[#This Row],[H Odds &lt;]]-1,IF(AND(Weekly[[#This Row],[H Odds &lt;]]&lt;&gt;"",Weekly[[#This Row],[GBC_P]]=TRUE,Weekly[[#This Row],[Actual]]=FALSE),BD584-1,BD584)))</f>
        <v>54.910000000000004</v>
      </c>
      <c r="BE585" s="38">
        <f>IF(Weekly[[#This Row],[H Odds &lt;]]="",BE584,IF(AND(Weekly[[#This Row],[H Odds &lt;]]&lt;&gt;"",Weekly[[#This Row],[HGBC_P]]=TRUE,Weekly[[#This Row],[Actual]]=TRUE),BE584+Weekly[[#This Row],[H Odds &lt;]]-1,IF(AND(Weekly[[#This Row],[H Odds &lt;]]&lt;&gt;"",Weekly[[#This Row],[HGBC_P]]=TRUE,Weekly[[#This Row],[Actual]]=FALSE),BE584-1,BE584)))</f>
        <v>54.059999999999995</v>
      </c>
      <c r="BF585" s="38">
        <f>IF(Weekly[[#This Row],[H Odds &lt;]]="",BF584,IF(AND(Weekly[[#This Row],[H Odds &lt;]]&lt;&gt;"",Weekly[[#This Row],[XGB_P]]=TRUE,Weekly[[#This Row],[Actual]]=TRUE),BF584+Weekly[[#This Row],[H Odds &lt;]]-1,IF(AND(Weekly[[#This Row],[H Odds &lt;]]&lt;&gt;"",Weekly[[#This Row],[XGB_P]]=TRUE,Weekly[[#This Row],[Actual]]=FALSE),BF584-1,BF584)))</f>
        <v>62.730000000000004</v>
      </c>
      <c r="BG585" s="38">
        <f>IF(Weekly[[#This Row],[H Odds &lt;]]="",BG584,IF(AND(Weekly[[#This Row],[H Odds &lt;]]&lt;&gt;"",Weekly[[#This Row],[QDA_P]]=TRUE,Weekly[[#This Row],[Actual]]=TRUE),BG584+Weekly[[#This Row],[H Odds &lt;]]-1,IF(AND(Weekly[[#This Row],[H Odds &lt;]]&lt;&gt;"",Weekly[[#This Row],[QDA_P]]=TRUE,Weekly[[#This Row],[Actual]]=FALSE),BG584-1,BG584)))</f>
        <v>50.22999999999999</v>
      </c>
      <c r="BH585" s="38">
        <f>IF(Weekly[[#This Row],[H Odds &lt;]]="",BH584,IF(AND(Weekly[[#This Row],[H Odds &lt;]]&lt;&gt;"",Weekly[[#This Row],[KNC_P]]=TRUE,Weekly[[#This Row],[Actual]]=TRUE),BH584+Weekly[[#This Row],[H Odds &lt;]]-1,IF(AND(Weekly[[#This Row],[H Odds &lt;]]&lt;&gt;"",Weekly[[#This Row],[KNC_P]]=TRUE,Weekly[[#This Row],[Actual]]=FALSE),BH584-1,BH584)))</f>
        <v>55.099999999999994</v>
      </c>
      <c r="BI585" s="38">
        <f>IF(Weekly[[#This Row],[H Odds &lt;]]="",BI584,IF(AND(Weekly[[#This Row],[H Odds &lt;]]&lt;&gt;"",Weekly[[#This Row],[TRUES]]&gt;0,Weekly[[#This Row],[Actual]]=TRUE),BI584+Weekly[[#This Row],[H Odds &lt;]]-1,IF(AND(Weekly[[#This Row],[H Odds &lt;]]&lt;&gt;"",Weekly[[#This Row],[TRUES]]=0),BI584,BI584-1)))</f>
        <v>78.39</v>
      </c>
      <c r="BJ585" s="38">
        <f>IF(Weekly[[#This Row],[H Odds &lt;]]="",BJ584,IF(AND(Weekly[[#This Row],[H Odds &lt;]]&lt;&gt;"",Weekly[[#This Row],[Actual]]=TRUE),BJ584+Weekly[[#This Row],[H Odds &lt;]]-1,IF(AND(Weekly[[#This Row],[H Odds &lt;]]&lt;&gt;"",Weekly[[#This Row],[Actual]]=FALSE),BJ584-1,BJ584)))</f>
        <v>80.290000000000006</v>
      </c>
      <c r="BK585" s="58">
        <f>IF(AND(Weekly[[#This Row],[TRUES]]&gt;4,Weekly[[#This Row],[Actual]]=TRUE),BK584+Weekly[[#This Row],[BF H Odds]]-1,IF(AND(Weekly[[#This Row],[FALSES]]&gt;4,Weekly[[#This Row],[Actual]]=FALSE),BK584+Weekly[[#This Row],[BF V Odds]]-1,IF(AND(Weekly[[#This Row],[TRUES]]&gt;4,Weekly[[#This Row],[Actual]]=FALSE),BK584-1,IF(AND(Weekly[[#This Row],[FALSES]]&gt;4,Weekly[[#This Row],[Actual]]=TRUE),BK584-1,BK584))))</f>
        <v>-3.5999999999999694</v>
      </c>
      <c r="BL585" s="58">
        <f>IF(AND(Weekly[[#This Row],[TRUES]]&gt;5,Weekly[[#This Row],[Actual]]=TRUE),BL584+Weekly[[#This Row],[BF H Odds]]-1,IF(AND(Weekly[[#This Row],[FALSES]]&gt;5,Weekly[[#This Row],[Actual]]=FALSE),BL584+Weekly[[#This Row],[BF V Odds]]-1,IF(AND(Weekly[[#This Row],[TRUES]]&gt;5,Weekly[[#This Row],[Actual]]=FALSE),BL584-1,IF(AND(Weekly[[#This Row],[FALSES]]&gt;5,Weekly[[#This Row],[Actual]]=TRUE),BL584-1,BL584))))</f>
        <v>2.5100000000000184</v>
      </c>
      <c r="BM585" s="58">
        <f>IF(AND(Weekly[[#This Row],[TRUES]]&gt;6,Weekly[[#This Row],[Actual]]=TRUE),BM584+Weekly[[#This Row],[BF H Odds]]-1,IF(AND(Weekly[[#This Row],[FALSES]]&gt;6,Weekly[[#This Row],[Actual]]=FALSE),BM584+Weekly[[#This Row],[BF V Odds]]-1,IF(AND(Weekly[[#This Row],[TRUES]]&gt;6,Weekly[[#This Row],[Actual]]=FALSE),BM584-1,IF(AND(Weekly[[#This Row],[FALSES]]&gt;6,Weekly[[#This Row],[Actual]]=TRUE),BM584-1,BM584))))</f>
        <v>39.340000000000011</v>
      </c>
    </row>
    <row r="586" spans="1:65" x14ac:dyDescent="0.25">
      <c r="A586" s="34"/>
      <c r="B586" s="10">
        <v>44316</v>
      </c>
      <c r="C586" s="17" t="s">
        <v>11</v>
      </c>
      <c r="D586" s="15" t="s">
        <v>35</v>
      </c>
      <c r="E586" t="b">
        <v>1</v>
      </c>
      <c r="F586" t="b">
        <v>0</v>
      </c>
      <c r="G586" t="b">
        <v>0</v>
      </c>
      <c r="H586" t="b">
        <v>0</v>
      </c>
      <c r="I586" t="b">
        <v>0</v>
      </c>
      <c r="J586" t="b">
        <v>0</v>
      </c>
      <c r="K586" t="b">
        <v>0</v>
      </c>
      <c r="L586" t="b">
        <v>1</v>
      </c>
      <c r="O586" t="str">
        <f>IF(Weekly[[#This Row],[H/V]]="H",Weekly[[#This Row],[BF H Odds]],IF(Weekly[[#This Row],[H/V]]="V",Weekly[[#This Row],[BF V Odds]],""))</f>
        <v/>
      </c>
      <c r="P586" t="b">
        <v>0</v>
      </c>
      <c r="R586" s="35">
        <f>IFERROR(IF(Weekly[[#This Row],[Won Bet?]]="yes",R585+(Weekly[[#This Row],[BF Odds]]*Weekly[[#This Row],[BF Stake]])-Weekly[[#This Row],[BF Stake]],R585-Weekly[[#This Row],[BF Stake]]),R585)</f>
        <v>1178.3905000000004</v>
      </c>
      <c r="S586" s="35">
        <f>IFERROR(IF(Weekly[[#This Row],[Won Bet?]]="yes",S585+(((Weekly[[#This Row],[BF Odds]]*Weekly[[#This Row],[BF Stake]])-Weekly[[#This Row],[BF Stake]])*0.95),S585-Weekly[[#This Row],[BF Stake]]),S585)</f>
        <v>1084.7985900000008</v>
      </c>
      <c r="T586">
        <v>1.87</v>
      </c>
      <c r="U586">
        <v>2.12</v>
      </c>
      <c r="V586" s="24">
        <f>IF(Weekly[[#This Row],[Actual]]="","",IF(AND(Weekly[[#This Row],[SVC_P]]=Weekly[[#This Row],[Actual]],Weekly[[#This Row],[SVC_P]]=TRUE),V585+Weekly[[#This Row],[BF H Odds]]-1,IF(AND(Weekly[[#This Row],[SVC_P]]=Weekly[[#This Row],[Actual]],Weekly[[#This Row],[SVC_P]]=FALSE),V585+Weekly[[#This Row],[BF V Odds]]-1,V585-1)))</f>
        <v>60.900000000000063</v>
      </c>
      <c r="W586" s="24">
        <f>IF(Weekly[[#This Row],[Actual]]="","",IF(AND(Weekly[[#This Row],[SVC_P]]=FALSE,Weekly[[#This Row],[Actual]]=TRUE),W585+Weekly[[#This Row],[BF H Odds]]-1,IF(AND(Weekly[[#This Row],[SVC_P]]=TRUE,Weekly[[#This Row],[Actual]]=FALSE,),W585+Weekly[[#This Row],[BF V Odds]]-1,W585-1)))</f>
        <v>-494.84000000000003</v>
      </c>
      <c r="X586" s="24">
        <f>IF(Weekly[[#This Row],[Actual]]="","",IF(AND(Weekly[[#This Row],[ADBC_P]]=Weekly[[#This Row],[Actual]],Weekly[[#This Row],[ADBC_P]]=TRUE),X585+Weekly[[#This Row],[BF H Odds]]-1,IF(AND(Weekly[[#This Row],[ADBC_P]]=Weekly[[#This Row],[Actual]],Weekly[[#This Row],[ADBC_P]]=FALSE),X585+Weekly[[#This Row],[BF V Odds]]-1,X585-1)))</f>
        <v>13.930000000000017</v>
      </c>
      <c r="Y586" s="24">
        <f>IF(Weekly[[#This Row],[Actual]]="","",IF(AND(Weekly[[#This Row],[ADBC_P]]=FALSE,Weekly[[#This Row],[Actual]]=TRUE),Y585+Weekly[[#This Row],[BF H Odds]]-1,IF(AND(Weekly[[#This Row],[ADBC_P]]=TRUE,Weekly[[#This Row],[Actual]]=FALSE),Y585+Weekly[[#This Row],[BF V Odds]]-1,Y585-1)))</f>
        <v>71.139999999999986</v>
      </c>
      <c r="Z586" s="24">
        <f>IF(Weekly[[#This Row],[Actual]]="","",IF(AND(Weekly[[#This Row],[RFC_P]]=Weekly[[#This Row],[Actual]],Weekly[[#This Row],[RFC_P]]=TRUE),Z585+Weekly[[#This Row],[BF H Odds]]-1,IF(AND(Weekly[[#This Row],[RFC_P]]=Weekly[[#This Row],[Actual]],Weekly[[#This Row],[RFC_P]]=FALSE),Z585+Weekly[[#This Row],[BF V Odds]]-1,Z585-1)))</f>
        <v>22.830000000000005</v>
      </c>
      <c r="AA586" s="24">
        <f>IF(Weekly[[#This Row],[Actual]]="","",IF(AND(Weekly[[#This Row],[RFC_P]]=FALSE,Weekly[[#This Row],[Actual]]=TRUE),AA585+Weekly[[#This Row],[BF H Odds]]-1,IF(AND(Weekly[[#This Row],[RFC_P]]=TRUE,Weekly[[#This Row],[Actual]]=FALSE),AA585+Weekly[[#This Row],[BF V Odds]]-1,AA585-1)))</f>
        <v>62.239999999999966</v>
      </c>
      <c r="AB586" s="24">
        <f>IF(Weekly[[#This Row],[Actual]]="","",IF(AND(Weekly[[#This Row],[GBC_P]]=Weekly[[#This Row],[Actual]],Weekly[[#This Row],[GBC_P]]=TRUE),AB585+Weekly[[#This Row],[BF H Odds]]-1,IF(AND(Weekly[[#This Row],[GBC_P]]=Weekly[[#This Row],[Actual]],Weekly[[#This Row],[GBC_P]]=FALSE),AB585+Weekly[[#This Row],[BF V Odds]]-1,AB585-1)))</f>
        <v>4.9400000000000075</v>
      </c>
      <c r="AC586" s="24">
        <f>IF(Weekly[[#This Row],[Actual]]="","",IF(AND(Weekly[[#This Row],[GBC_P]]=FALSE,Weekly[[#This Row],[Actual]]=TRUE),AC585+Weekly[[#This Row],[BF H Odds]]-1,IF(AND(Weekly[[#This Row],[GBC_P]]=TRUE,Weekly[[#This Row],[Actual]]=FALSE),AC585+Weekly[[#This Row],[BF V Odds]]-1,AC585-1)))</f>
        <v>80.129999999999967</v>
      </c>
      <c r="AD586" s="24">
        <f>IF(Weekly[[#This Row],[Actual]]="","",IF(AND(Weekly[[#This Row],[HGBC_P]]=Weekly[[#This Row],[Actual]],Weekly[[#This Row],[HGBC_P]]=TRUE),AD585+Weekly[[#This Row],[BF H Odds]]-1,IF(AND(Weekly[[#This Row],[HGBC_P]]=Weekly[[#This Row],[Actual]],Weekly[[#This Row],[HGBC_P]]=FALSE),AD585+Weekly[[#This Row],[BF V Odds]]-1,AD585-1)))</f>
        <v>-5.409999999999977</v>
      </c>
      <c r="AE586" s="24">
        <f>IF(Weekly[[#This Row],[Actual]]="","",IF(AND(Weekly[[#This Row],[HGBC_P]]=FALSE,Weekly[[#This Row],[Actual]]=TRUE),AE585+Weekly[[#This Row],[BF H Odds]]-1,IF(AND(Weekly[[#This Row],[HGBC_P]]=TRUE,Weekly[[#This Row],[Actual]]=FALSE),AE585+Weekly[[#This Row],[BF V Odds]]-1,AE585-1)))</f>
        <v>90.47999999999999</v>
      </c>
      <c r="AF586" s="24">
        <f>IF(Weekly[[#This Row],[Actual]]="","",IF(AND(Weekly[[#This Row],[XGB_P]]=Weekly[[#This Row],[Actual]],Weekly[[#This Row],[XGB_P]]=TRUE),AF585+Weekly[[#This Row],[BF H Odds]]-1,IF(AND(Weekly[[#This Row],[XGB_P]]=Weekly[[#This Row],[Actual]],Weekly[[#This Row],[XGB_P]]=FALSE),AF585+Weekly[[#This Row],[BF V Odds]]-1,AF585-1)))</f>
        <v>30.350000000000026</v>
      </c>
      <c r="AG586" s="24">
        <f>IF(Weekly[[#This Row],[Actual]]="","",IF(AND(Weekly[[#This Row],[XGB_P]]=FALSE,Weekly[[#This Row],[Actual]]=TRUE),AG585+Weekly[[#This Row],[BF H Odds]]-1,IF(AND(Weekly[[#This Row],[XGB_P]]=TRUE,Weekly[[#This Row],[Actual]]=FALSE),AG585+Weekly[[#This Row],[BF V Odds]]-1,AG585-1)))</f>
        <v>54.72</v>
      </c>
      <c r="AH586" s="24">
        <f>IF(Weekly[[#This Row],[Actual]]="","",IF(AND(Weekly[[#This Row],[QDA_P]]=Weekly[[#This Row],[Actual]],Weekly[[#This Row],[QDA_P]]=TRUE),AH585+Weekly[[#This Row],[BF H Odds]]-1,IF(AND(Weekly[[#This Row],[QDA_P]]=Weekly[[#This Row],[Actual]],Weekly[[#This Row],[QDA_P]]=FALSE),AH585+Weekly[[#This Row],[BF V Odds]]-1,AH585-1)))</f>
        <v>-2.3599999999999852</v>
      </c>
      <c r="AI586" s="24">
        <f>IF(Weekly[[#This Row],[Actual]]="","",IF(AND(Weekly[[#This Row],[QDA_P]]=FALSE,Weekly[[#This Row],[Actual]]=TRUE),AI585+Weekly[[#This Row],[BF H Odds]]-1,IF(AND(Weekly[[#This Row],[QDA_P]]=TRUE,Weekly[[#This Row],[Actual]]=FALSE),AI585+Weekly[[#This Row],[BF V Odds]]-1,AI585-1)))</f>
        <v>87.429999999999978</v>
      </c>
      <c r="AJ586" s="24">
        <f>IF(Weekly[[#This Row],[Actual]]="","",IF(AND(Weekly[[#This Row],[KNC_P]]=FALSE,Weekly[[#This Row],[Actual]]=TRUE),AJ585+Weekly[[#This Row],[BF H Odds]]-1,IF(AND(Weekly[[#This Row],[KNC_P]]=TRUE,Weekly[[#This Row],[Actual]]=FALSE),AJ585+Weekly[[#This Row],[BF V Odds]]-1,AJ585-1)))</f>
        <v>70.55</v>
      </c>
      <c r="AK586" s="24">
        <f>IF(Weekly[[#This Row],[Actual]]="","",IF(AND(Weekly[[#This Row],[KNC_P]]=FALSE,Weekly[[#This Row],[Actual]]=TRUE),AK585+Weekly[[#This Row],[BF H Odds]]-1,IF(AND(Weekly[[#This Row],[KNC_P]]=TRUE,Weekly[[#This Row],[Actual]]=FALSE),AK585+Weekly[[#This Row],[BF V Odds]]-1,AK585-1)))</f>
        <v>69.449999999999989</v>
      </c>
      <c r="AL586" s="30">
        <f>IF(Weekly[[#This Row],[Actual]]="","",COUNTIF(Weekly[[#This Row],[SVC_P]:[QDA_P]],TRUE))</f>
        <v>1</v>
      </c>
      <c r="AM586" s="30">
        <f>IF(Weekly[[#This Row],[Actual]]="","",COUNTIF(Weekly[[#This Row],[SVC_P]:[QDA_P]],FALSE))</f>
        <v>6</v>
      </c>
      <c r="AN586" s="36" t="str">
        <f>IF(AND(Weekly[[#This Row],[BF V Odds]]&gt;$BO$6,Weekly[[#This Row],[BF V Odds]] &lt; $BO$7),Weekly[[#This Row],[BF V Odds]],"")</f>
        <v/>
      </c>
      <c r="AO586" s="36" t="str">
        <f>IF(AND(Weekly[[#This Row],[BF H Odds]]&gt;$BO$6, Weekly[[#This Row],[BF H Odds]] &lt; $BO$7),Weekly[[#This Row],[BF H Odds]],"")</f>
        <v/>
      </c>
      <c r="AP586" s="37">
        <f>IF(AND(Weekly[[#This Row],[V Odds &lt;]]="",Weekly[[#This Row],[H Odds &lt;]]=""),AP585,IF(AND(Weekly[[#This Row],[H Odds &lt;]]&lt;&gt;"",Weekly[[#This Row],[SVC_P]]=TRUE,Weekly[[#This Row],[Actual]]=TRUE),AP585+Weekly[[#This Row],[H Odds &lt;]]-1,IF(AND(Weekly[[#This Row],[V Odds &lt;]]&lt;&gt;"",Weekly[[#This Row],[SVC_P]]=FALSE,Weekly[[#This Row],[Actual]]=FALSE),AP585+Weekly[[#This Row],[V Odds &lt;]]-1,IF(AND(Weekly[[#This Row],[V Odds &lt;]]&lt;&gt;"",Weekly[[#This Row],[SVC_P]]=FALSE,Weekly[[#This Row],[Actual]]=TRUE),AP585-1,IF(AND(Weekly[[#This Row],[H Odds &lt;]]&lt;&gt;"",Weekly[[#This Row],[SVC_P]]=TRUE,Weekly[[#This Row],[Actual]]=FALSE),AP585-1,AP585)))))</f>
        <v>81.430000000000021</v>
      </c>
      <c r="AQ586" s="37">
        <f>IF(AND(Weekly[[#This Row],[V Odds &lt;]]="",Weekly[[#This Row],[H Odds &lt;]]=""),AQ585,IF(AND(Weekly[[#This Row],[H Odds &lt;]]&lt;&gt;"",Weekly[[#This Row],[ADBC_P]]=TRUE,Weekly[[#This Row],[Actual]]=TRUE),AQ585+Weekly[[#This Row],[H Odds &lt;]]-1,IF(AND(Weekly[[#This Row],[V Odds &lt;]]&lt;&gt;"",Weekly[[#This Row],[ADBC_P]]=FALSE,Weekly[[#This Row],[Actual]]=FALSE),AQ585+Weekly[[#This Row],[V Odds &lt;]]-1,IF(AND(Weekly[[#This Row],[V Odds &lt;]]&lt;&gt;"",Weekly[[#This Row],[ADBC_P]]=FALSE,Weekly[[#This Row],[Actual]]=TRUE),AQ585-1,IF(AND(Weekly[[#This Row],[H Odds &lt;]]&lt;&gt;"",Weekly[[#This Row],[ADBC_P]]=TRUE,Weekly[[#This Row],[Actual]]=FALSE),AQ585-1,AQ585)))))</f>
        <v>49.08</v>
      </c>
      <c r="AR586" s="37">
        <f>IF(AND(Weekly[[#This Row],[V Odds &lt;]]="",Weekly[[#This Row],[H Odds &lt;]]=""),AR585,IF(AND(Weekly[[#This Row],[H Odds &lt;]]&lt;&gt;"",Weekly[[#This Row],[RFC_P]]=TRUE,Weekly[[#This Row],[Actual]]=TRUE),AR585+Weekly[[#This Row],[H Odds &lt;]]-1,IF(AND(Weekly[[#This Row],[V Odds &lt;]]&lt;&gt;"",Weekly[[#This Row],[RFC_P]]=FALSE,Weekly[[#This Row],[Actual]]=FALSE),AR585+Weekly[[#This Row],[V Odds &lt;]]-1,IF(AND(Weekly[[#This Row],[V Odds &lt;]]&lt;&gt;"",Weekly[[#This Row],[RFC_P]]=FALSE,Weekly[[#This Row],[Actual]]=TRUE),AR585-1,IF(AND(Weekly[[#This Row],[H Odds &lt;]]&lt;&gt;"",Weekly[[#This Row],[RFC_P]]=TRUE,Weekly[[#This Row],[Actual]]=FALSE),AR585-1,AR585)))))</f>
        <v>69.089999999999989</v>
      </c>
      <c r="AS586" s="37">
        <f>IF(AND(Weekly[[#This Row],[V Odds &lt;]]="",Weekly[[#This Row],[H Odds &lt;]]=""),AS585,IF(AND(Weekly[[#This Row],[H Odds &lt;]]&lt;&gt;"",Weekly[[#This Row],[GBC_P]]=TRUE,Weekly[[#This Row],[Actual]]=TRUE),AS585+Weekly[[#This Row],[H Odds &lt;]]-1,IF(AND(Weekly[[#This Row],[V Odds &lt;]]&lt;&gt;"",Weekly[[#This Row],[GBC_P]]=FALSE,Weekly[[#This Row],[Actual]]=FALSE),AS585+Weekly[[#This Row],[V Odds &lt;]]-1,IF(AND(Weekly[[#This Row],[V Odds &lt;]]&lt;&gt;"",Weekly[[#This Row],[GBC_P]]=FALSE,Weekly[[#This Row],[Actual]]=TRUE),AS585-1,IF(AND(Weekly[[#This Row],[H Odds &lt;]]&lt;&gt;"",Weekly[[#This Row],[GBC_P]]=TRUE,Weekly[[#This Row],[Actual]]=FALSE),AS585-1,AS585)))))</f>
        <v>64.38</v>
      </c>
      <c r="AT586" s="37">
        <f>IF(AND(Weekly[[#This Row],[V Odds &lt;]]="",Weekly[[#This Row],[H Odds &lt;]]=""),AT585,IF(AND(Weekly[[#This Row],[H Odds &lt;]]&lt;&gt;"",Weekly[[#This Row],[HGBC_P]]=TRUE,Weekly[[#This Row],[Actual]]=TRUE),AT585+Weekly[[#This Row],[H Odds &lt;]]-1,IF(AND(Weekly[[#This Row],[V Odds &lt;]]&lt;&gt;"",Weekly[[#This Row],[HGBC_P]]=FALSE,Weekly[[#This Row],[Actual]]=FALSE),AT585+Weekly[[#This Row],[V Odds &lt;]]-1,IF(AND(Weekly[[#This Row],[V Odds &lt;]]&lt;&gt;"",Weekly[[#This Row],[HGBC_P]]=FALSE,Weekly[[#This Row],[Actual]]=TRUE),AT585-1,IF(AND(Weekly[[#This Row],[H Odds &lt;]]&lt;&gt;"",Weekly[[#This Row],[HGBC_P]]=TRUE,Weekly[[#This Row],[Actual]]=FALSE),AT585-1,AT585)))))</f>
        <v>48.76</v>
      </c>
      <c r="AU586" s="37">
        <f>IF(AND(Weekly[[#This Row],[V Odds &lt;]]="",Weekly[[#This Row],[H Odds &lt;]]=""),AU585,IF(AND(Weekly[[#This Row],[H Odds &lt;]]&lt;&gt;"",Weekly[[#This Row],[XGB_P]]=TRUE,Weekly[[#This Row],[Actual]]=TRUE),AU585+Weekly[[#This Row],[H Odds &lt;]]-1,IF(AND(Weekly[[#This Row],[V Odds &lt;]]&lt;&gt;"",Weekly[[#This Row],[XGB_P]]=FALSE,Weekly[[#This Row],[Actual]]=FALSE),AU585+Weekly[[#This Row],[V Odds &lt;]]-1,IF(AND(Weekly[[#This Row],[V Odds &lt;]]&lt;&gt;"",Weekly[[#This Row],[XGB_P]]=FALSE,Weekly[[#This Row],[Actual]]=TRUE),AU585-1,IF(AND(Weekly[[#This Row],[H Odds &lt;]]&lt;&gt;"",Weekly[[#This Row],[XGB_P]]=TRUE,Weekly[[#This Row],[Actual]]=FALSE),AU585-1,AU585)))))</f>
        <v>70.210000000000008</v>
      </c>
      <c r="AV586" s="37">
        <f>IF(AND(Weekly[[#This Row],[V Odds &lt;]]="",Weekly[[#This Row],[H Odds &lt;]]=""),AV585,IF(AND(Weekly[[#This Row],[H Odds &lt;]]&lt;&gt;"",Weekly[[#This Row],[QDA_P]]=TRUE,Weekly[[#This Row],[Actual]]=TRUE),AV585+Weekly[[#This Row],[H Odds &lt;]]-1,IF(AND(Weekly[[#This Row],[V Odds &lt;]]&lt;&gt;"",Weekly[[#This Row],[QDA_P]]=FALSE,Weekly[[#This Row],[Actual]]=FALSE),AV585+Weekly[[#This Row],[V Odds &lt;]]-1,IF(AND(Weekly[[#This Row],[V Odds &lt;]]&lt;&gt;"",Weekly[[#This Row],[QDA_P]]=FALSE,Weekly[[#This Row],[Actual]]=TRUE),AV585-1,IF(AND(Weekly[[#This Row],[H Odds &lt;]]&lt;&gt;"",Weekly[[#This Row],[QDA_P]]=TRUE,Weekly[[#This Row],[Actual]]=FALSE),AV585-1,AV585)))))</f>
        <v>60.099999999999994</v>
      </c>
      <c r="AW586" s="37">
        <f>IF(AND(Weekly[[#This Row],[H Odds &lt;]]="",Weekly[[#This Row],[V Odds &lt;]]=""),AW585,IF(AND(Weekly[[#This Row],[KNC_P]]=Weekly[[#This Row],[Actual]],Weekly[[#This Row],[KNC_P]]=TRUE),AW585+Weekly[[#This Row],[BF H Odds]]-1,IF(AND(Weekly[[#This Row],[KNC_P]]=Weekly[[#This Row],[Actual]],Weekly[[#This Row],[KNC_P]]=FALSE),AW585+Weekly[[#This Row],[BF V Odds]]-1,AW585-1)))</f>
        <v>54.530000000000015</v>
      </c>
      <c r="AX586" s="37">
        <f>IF(AND(Weekly[[#This Row],[V Odds &lt;]]="",Weekly[[#This Row],[H Odds &lt;]]=""),AX585,IF(AND(Weekly[[#This Row],[V Odds &lt;]]&lt;&gt;"",Weekly[[#This Row],[FALSES]]&gt;0,Weekly[[#This Row],[Actual]]=FALSE),AX585+Weekly[[#This Row],[V Odds &lt;]]-1,IF(AND(Weekly[[#This Row],[H Odds &lt;]]&lt;&gt;"",Weekly[[#This Row],[TRUES]]&gt;0,Weekly[[#This Row],[Actual]]=TRUE),AX585+Weekly[[#This Row],[H Odds &lt;]]-1,IF(AND(Weekly[[#This Row],[V Odds &lt;]]&lt;&gt;"",Weekly[[#This Row],[FALSES]]=0),AX585,IF(AND(Weekly[[#This Row],[H Odds &lt;]]&lt;&gt;"",Weekly[[#This Row],[TRUES]]=0),AX585,AX585-1)))))</f>
        <v>109.09999999999997</v>
      </c>
      <c r="AY586" s="37">
        <f>IF(AND(Weekly[[#This Row],[V Odds &lt;]]="",Weekly[[#This Row],[H Odds &lt;]]=""),AY585,IF(AND(Weekly[[#This Row],[V Odds &lt;]]&lt;&gt;"",Weekly[[#This Row],[FALSES]]&gt;0,Weekly[[#This Row],[Actual]]=FALSE),AY585+((Weekly[[#This Row],[V Odds &lt;]]-1)*0.92),IF(AND(Weekly[[#This Row],[H Odds &lt;]]&lt;&gt;"",Weekly[[#This Row],[TRUES]]&gt;0,Weekly[[#This Row],[Actual]]=TRUE),AY585+((Weekly[[#This Row],[H Odds &lt;]]-1)*0.92),IF(AND(Weekly[[#This Row],[V Odds &lt;]]&lt;&gt;"",Weekly[[#This Row],[FALSES]]=0),AY585,IF(AND(Weekly[[#This Row],[H Odds &lt;]]&lt;&gt;"",Weekly[[#This Row],[TRUES]]=0),AY585,AY585-1)))))</f>
        <v>96.372000000000014</v>
      </c>
      <c r="AZ586" s="37">
        <f>IF(AND(Weekly[[#This Row],[V Odds &lt;]]="",Weekly[[#This Row],[H Odds &lt;]]=""),AZ585,IF(AND(Weekly[[#This Row],[V Odds &lt;]]&lt;&gt;"",Weekly[[#This Row],[Actual]]=FALSE),AZ585+Weekly[[#This Row],[V Odds &lt;]]-1,IF(AND(Weekly[[#This Row],[H Odds &lt;]]&lt;&gt;"",Weekly[[#This Row],[Actual]]=TRUE),AZ585+Weekly[[#This Row],[H Odds &lt;]]-1,AZ585-1)))</f>
        <v>98.569999999999979</v>
      </c>
      <c r="BA586" s="38">
        <f>IF(Weekly[[#This Row],[H Odds &lt;]]="",BA585,IF(AND(Weekly[[#This Row],[H Odds &lt;]]&lt;&gt;"",Weekly[[#This Row],[SVC_P]]=TRUE,Weekly[[#This Row],[Actual]]=TRUE),BA585+Weekly[[#This Row],[H Odds &lt;]]-1,IF(AND(Weekly[[#This Row],[H Odds &lt;]]&lt;&gt;"",Weekly[[#This Row],[SVC_P]]=TRUE,Weekly[[#This Row],[Actual]]=FALSE),BA585-1,BA585)))</f>
        <v>80.39</v>
      </c>
      <c r="BB586" s="38">
        <f>IF(Weekly[[#This Row],[H Odds &lt;]]="",BB585,IF(AND(Weekly[[#This Row],[H Odds &lt;]]&lt;&gt;"",Weekly[[#This Row],[ADBC_P]]=TRUE,Weekly[[#This Row],[Actual]]=TRUE),BB585+Weekly[[#This Row],[H Odds &lt;]]-1,IF(AND(Weekly[[#This Row],[H Odds &lt;]]&lt;&gt;"",Weekly[[#This Row],[ADBC_P]]=TRUE,Weekly[[#This Row],[Actual]]=FALSE),BB585-1,BB585)))</f>
        <v>50.16</v>
      </c>
      <c r="BC586" s="38">
        <f>IF(Weekly[[#This Row],[H Odds &lt;]]="",BC585,IF(AND(Weekly[[#This Row],[H Odds &lt;]]&lt;&gt;"",Weekly[[#This Row],[RFC_P]]=TRUE,Weekly[[#This Row],[Actual]]=TRUE),BC585+Weekly[[#This Row],[H Odds &lt;]]-1,IF(AND(Weekly[[#This Row],[H Odds &lt;]]&lt;&gt;"",Weekly[[#This Row],[RFC_P]]=TRUE,Weekly[[#This Row],[Actual]]=FALSE),BC585-1,BC585)))</f>
        <v>51.759999999999991</v>
      </c>
      <c r="BD586" s="38">
        <f>IF(Weekly[[#This Row],[H Odds &lt;]]="",BD585,IF(AND(Weekly[[#This Row],[H Odds &lt;]]&lt;&gt;"",Weekly[[#This Row],[GBC_P]]=TRUE,Weekly[[#This Row],[Actual]]=TRUE),BD585+Weekly[[#This Row],[H Odds &lt;]]-1,IF(AND(Weekly[[#This Row],[H Odds &lt;]]&lt;&gt;"",Weekly[[#This Row],[GBC_P]]=TRUE,Weekly[[#This Row],[Actual]]=FALSE),BD585-1,BD585)))</f>
        <v>54.910000000000004</v>
      </c>
      <c r="BE586" s="38">
        <f>IF(Weekly[[#This Row],[H Odds &lt;]]="",BE585,IF(AND(Weekly[[#This Row],[H Odds &lt;]]&lt;&gt;"",Weekly[[#This Row],[HGBC_P]]=TRUE,Weekly[[#This Row],[Actual]]=TRUE),BE585+Weekly[[#This Row],[H Odds &lt;]]-1,IF(AND(Weekly[[#This Row],[H Odds &lt;]]&lt;&gt;"",Weekly[[#This Row],[HGBC_P]]=TRUE,Weekly[[#This Row],[Actual]]=FALSE),BE585-1,BE585)))</f>
        <v>54.059999999999995</v>
      </c>
      <c r="BF586" s="38">
        <f>IF(Weekly[[#This Row],[H Odds &lt;]]="",BF585,IF(AND(Weekly[[#This Row],[H Odds &lt;]]&lt;&gt;"",Weekly[[#This Row],[XGB_P]]=TRUE,Weekly[[#This Row],[Actual]]=TRUE),BF585+Weekly[[#This Row],[H Odds &lt;]]-1,IF(AND(Weekly[[#This Row],[H Odds &lt;]]&lt;&gt;"",Weekly[[#This Row],[XGB_P]]=TRUE,Weekly[[#This Row],[Actual]]=FALSE),BF585-1,BF585)))</f>
        <v>62.730000000000004</v>
      </c>
      <c r="BG586" s="38">
        <f>IF(Weekly[[#This Row],[H Odds &lt;]]="",BG585,IF(AND(Weekly[[#This Row],[H Odds &lt;]]&lt;&gt;"",Weekly[[#This Row],[QDA_P]]=TRUE,Weekly[[#This Row],[Actual]]=TRUE),BG585+Weekly[[#This Row],[H Odds &lt;]]-1,IF(AND(Weekly[[#This Row],[H Odds &lt;]]&lt;&gt;"",Weekly[[#This Row],[QDA_P]]=TRUE,Weekly[[#This Row],[Actual]]=FALSE),BG585-1,BG585)))</f>
        <v>50.22999999999999</v>
      </c>
      <c r="BH586" s="38">
        <f>IF(Weekly[[#This Row],[H Odds &lt;]]="",BH585,IF(AND(Weekly[[#This Row],[H Odds &lt;]]&lt;&gt;"",Weekly[[#This Row],[KNC_P]]=TRUE,Weekly[[#This Row],[Actual]]=TRUE),BH585+Weekly[[#This Row],[H Odds &lt;]]-1,IF(AND(Weekly[[#This Row],[H Odds &lt;]]&lt;&gt;"",Weekly[[#This Row],[KNC_P]]=TRUE,Weekly[[#This Row],[Actual]]=FALSE),BH585-1,BH585)))</f>
        <v>55.099999999999994</v>
      </c>
      <c r="BI586" s="38">
        <f>IF(Weekly[[#This Row],[H Odds &lt;]]="",BI585,IF(AND(Weekly[[#This Row],[H Odds &lt;]]&lt;&gt;"",Weekly[[#This Row],[TRUES]]&gt;0,Weekly[[#This Row],[Actual]]=TRUE),BI585+Weekly[[#This Row],[H Odds &lt;]]-1,IF(AND(Weekly[[#This Row],[H Odds &lt;]]&lt;&gt;"",Weekly[[#This Row],[TRUES]]=0),BI585,BI585-1)))</f>
        <v>78.39</v>
      </c>
      <c r="BJ586" s="38">
        <f>IF(Weekly[[#This Row],[H Odds &lt;]]="",BJ585,IF(AND(Weekly[[#This Row],[H Odds &lt;]]&lt;&gt;"",Weekly[[#This Row],[Actual]]=TRUE),BJ585+Weekly[[#This Row],[H Odds &lt;]]-1,IF(AND(Weekly[[#This Row],[H Odds &lt;]]&lt;&gt;"",Weekly[[#This Row],[Actual]]=FALSE),BJ585-1,BJ585)))</f>
        <v>80.290000000000006</v>
      </c>
      <c r="BK586" s="58">
        <f>IF(AND(Weekly[[#This Row],[TRUES]]&gt;4,Weekly[[#This Row],[Actual]]=TRUE),BK585+Weekly[[#This Row],[BF H Odds]]-1,IF(AND(Weekly[[#This Row],[FALSES]]&gt;4,Weekly[[#This Row],[Actual]]=FALSE),BK585+Weekly[[#This Row],[BF V Odds]]-1,IF(AND(Weekly[[#This Row],[TRUES]]&gt;4,Weekly[[#This Row],[Actual]]=FALSE),BK585-1,IF(AND(Weekly[[#This Row],[FALSES]]&gt;4,Weekly[[#This Row],[Actual]]=TRUE),BK585-1,BK585))))</f>
        <v>-2.7299999999999693</v>
      </c>
      <c r="BL586" s="58">
        <f>IF(AND(Weekly[[#This Row],[TRUES]]&gt;5,Weekly[[#This Row],[Actual]]=TRUE),BL585+Weekly[[#This Row],[BF H Odds]]-1,IF(AND(Weekly[[#This Row],[FALSES]]&gt;5,Weekly[[#This Row],[Actual]]=FALSE),BL585+Weekly[[#This Row],[BF V Odds]]-1,IF(AND(Weekly[[#This Row],[TRUES]]&gt;5,Weekly[[#This Row],[Actual]]=FALSE),BL585-1,IF(AND(Weekly[[#This Row],[FALSES]]&gt;5,Weekly[[#This Row],[Actual]]=TRUE),BL585-1,BL585))))</f>
        <v>3.3800000000000185</v>
      </c>
      <c r="BM586" s="58">
        <f>IF(AND(Weekly[[#This Row],[TRUES]]&gt;6,Weekly[[#This Row],[Actual]]=TRUE),BM585+Weekly[[#This Row],[BF H Odds]]-1,IF(AND(Weekly[[#This Row],[FALSES]]&gt;6,Weekly[[#This Row],[Actual]]=FALSE),BM585+Weekly[[#This Row],[BF V Odds]]-1,IF(AND(Weekly[[#This Row],[TRUES]]&gt;6,Weekly[[#This Row],[Actual]]=FALSE),BM585-1,IF(AND(Weekly[[#This Row],[FALSES]]&gt;6,Weekly[[#This Row],[Actual]]=TRUE),BM585-1,BM585))))</f>
        <v>39.340000000000011</v>
      </c>
    </row>
    <row r="587" spans="1:65" x14ac:dyDescent="0.25">
      <c r="A587" s="34"/>
      <c r="B587" s="10">
        <v>44316</v>
      </c>
      <c r="C587" s="17" t="s">
        <v>25</v>
      </c>
      <c r="D587" s="15" t="s">
        <v>23</v>
      </c>
      <c r="E587" t="b">
        <v>1</v>
      </c>
      <c r="F587" t="b">
        <v>1</v>
      </c>
      <c r="G587" t="b">
        <v>1</v>
      </c>
      <c r="H587" t="b">
        <v>0</v>
      </c>
      <c r="I587" t="b">
        <v>1</v>
      </c>
      <c r="J587" t="b">
        <v>1</v>
      </c>
      <c r="K587" t="b">
        <v>1</v>
      </c>
      <c r="L587" t="b">
        <v>0</v>
      </c>
      <c r="O587" t="str">
        <f>IF(Weekly[[#This Row],[H/V]]="H",Weekly[[#This Row],[BF H Odds]],IF(Weekly[[#This Row],[H/V]]="V",Weekly[[#This Row],[BF V Odds]],""))</f>
        <v/>
      </c>
      <c r="P587" t="b">
        <v>1</v>
      </c>
      <c r="R587" s="35">
        <f>IFERROR(IF(Weekly[[#This Row],[Won Bet?]]="yes",R586+(Weekly[[#This Row],[BF Odds]]*Weekly[[#This Row],[BF Stake]])-Weekly[[#This Row],[BF Stake]],R586-Weekly[[#This Row],[BF Stake]]),R586)</f>
        <v>1178.3905000000004</v>
      </c>
      <c r="S587" s="35">
        <f>IFERROR(IF(Weekly[[#This Row],[Won Bet?]]="yes",S586+(((Weekly[[#This Row],[BF Odds]]*Weekly[[#This Row],[BF Stake]])-Weekly[[#This Row],[BF Stake]])*0.95),S586-Weekly[[#This Row],[BF Stake]]),S586)</f>
        <v>1084.7985900000008</v>
      </c>
      <c r="T587">
        <v>2.7</v>
      </c>
      <c r="U587">
        <v>1.57</v>
      </c>
      <c r="V587" s="24">
        <f>IF(Weekly[[#This Row],[Actual]]="","",IF(AND(Weekly[[#This Row],[SVC_P]]=Weekly[[#This Row],[Actual]],Weekly[[#This Row],[SVC_P]]=TRUE),V586+Weekly[[#This Row],[BF H Odds]]-1,IF(AND(Weekly[[#This Row],[SVC_P]]=Weekly[[#This Row],[Actual]],Weekly[[#This Row],[SVC_P]]=FALSE),V586+Weekly[[#This Row],[BF V Odds]]-1,V586-1)))</f>
        <v>61.470000000000063</v>
      </c>
      <c r="W587" s="24">
        <f>IF(Weekly[[#This Row],[Actual]]="","",IF(AND(Weekly[[#This Row],[SVC_P]]=FALSE,Weekly[[#This Row],[Actual]]=TRUE),W586+Weekly[[#This Row],[BF H Odds]]-1,IF(AND(Weekly[[#This Row],[SVC_P]]=TRUE,Weekly[[#This Row],[Actual]]=FALSE,),W586+Weekly[[#This Row],[BF V Odds]]-1,W586-1)))</f>
        <v>-495.84000000000003</v>
      </c>
      <c r="X587" s="24">
        <f>IF(Weekly[[#This Row],[Actual]]="","",IF(AND(Weekly[[#This Row],[ADBC_P]]=Weekly[[#This Row],[Actual]],Weekly[[#This Row],[ADBC_P]]=TRUE),X586+Weekly[[#This Row],[BF H Odds]]-1,IF(AND(Weekly[[#This Row],[ADBC_P]]=Weekly[[#This Row],[Actual]],Weekly[[#This Row],[ADBC_P]]=FALSE),X586+Weekly[[#This Row],[BF V Odds]]-1,X586-1)))</f>
        <v>14.500000000000018</v>
      </c>
      <c r="Y587" s="24">
        <f>IF(Weekly[[#This Row],[Actual]]="","",IF(AND(Weekly[[#This Row],[ADBC_P]]=FALSE,Weekly[[#This Row],[Actual]]=TRUE),Y586+Weekly[[#This Row],[BF H Odds]]-1,IF(AND(Weekly[[#This Row],[ADBC_P]]=TRUE,Weekly[[#This Row],[Actual]]=FALSE),Y586+Weekly[[#This Row],[BF V Odds]]-1,Y586-1)))</f>
        <v>70.139999999999986</v>
      </c>
      <c r="Z587" s="24">
        <f>IF(Weekly[[#This Row],[Actual]]="","",IF(AND(Weekly[[#This Row],[RFC_P]]=Weekly[[#This Row],[Actual]],Weekly[[#This Row],[RFC_P]]=TRUE),Z586+Weekly[[#This Row],[BF H Odds]]-1,IF(AND(Weekly[[#This Row],[RFC_P]]=Weekly[[#This Row],[Actual]],Weekly[[#This Row],[RFC_P]]=FALSE),Z586+Weekly[[#This Row],[BF V Odds]]-1,Z586-1)))</f>
        <v>23.400000000000006</v>
      </c>
      <c r="AA587" s="24">
        <f>IF(Weekly[[#This Row],[Actual]]="","",IF(AND(Weekly[[#This Row],[RFC_P]]=FALSE,Weekly[[#This Row],[Actual]]=TRUE),AA586+Weekly[[#This Row],[BF H Odds]]-1,IF(AND(Weekly[[#This Row],[RFC_P]]=TRUE,Weekly[[#This Row],[Actual]]=FALSE),AA586+Weekly[[#This Row],[BF V Odds]]-1,AA586-1)))</f>
        <v>61.239999999999966</v>
      </c>
      <c r="AB587" s="24">
        <f>IF(Weekly[[#This Row],[Actual]]="","",IF(AND(Weekly[[#This Row],[GBC_P]]=Weekly[[#This Row],[Actual]],Weekly[[#This Row],[GBC_P]]=TRUE),AB586+Weekly[[#This Row],[BF H Odds]]-1,IF(AND(Weekly[[#This Row],[GBC_P]]=Weekly[[#This Row],[Actual]],Weekly[[#This Row],[GBC_P]]=FALSE),AB586+Weekly[[#This Row],[BF V Odds]]-1,AB586-1)))</f>
        <v>3.9400000000000075</v>
      </c>
      <c r="AC587" s="24">
        <f>IF(Weekly[[#This Row],[Actual]]="","",IF(AND(Weekly[[#This Row],[GBC_P]]=FALSE,Weekly[[#This Row],[Actual]]=TRUE),AC586+Weekly[[#This Row],[BF H Odds]]-1,IF(AND(Weekly[[#This Row],[GBC_P]]=TRUE,Weekly[[#This Row],[Actual]]=FALSE),AC586+Weekly[[#This Row],[BF V Odds]]-1,AC586-1)))</f>
        <v>80.69999999999996</v>
      </c>
      <c r="AD587" s="24">
        <f>IF(Weekly[[#This Row],[Actual]]="","",IF(AND(Weekly[[#This Row],[HGBC_P]]=Weekly[[#This Row],[Actual]],Weekly[[#This Row],[HGBC_P]]=TRUE),AD586+Weekly[[#This Row],[BF H Odds]]-1,IF(AND(Weekly[[#This Row],[HGBC_P]]=Weekly[[#This Row],[Actual]],Weekly[[#This Row],[HGBC_P]]=FALSE),AD586+Weekly[[#This Row],[BF V Odds]]-1,AD586-1)))</f>
        <v>-4.8399999999999768</v>
      </c>
      <c r="AE587" s="24">
        <f>IF(Weekly[[#This Row],[Actual]]="","",IF(AND(Weekly[[#This Row],[HGBC_P]]=FALSE,Weekly[[#This Row],[Actual]]=TRUE),AE586+Weekly[[#This Row],[BF H Odds]]-1,IF(AND(Weekly[[#This Row],[HGBC_P]]=TRUE,Weekly[[#This Row],[Actual]]=FALSE),AE586+Weekly[[#This Row],[BF V Odds]]-1,AE586-1)))</f>
        <v>89.47999999999999</v>
      </c>
      <c r="AF587" s="24">
        <f>IF(Weekly[[#This Row],[Actual]]="","",IF(AND(Weekly[[#This Row],[XGB_P]]=Weekly[[#This Row],[Actual]],Weekly[[#This Row],[XGB_P]]=TRUE),AF586+Weekly[[#This Row],[BF H Odds]]-1,IF(AND(Weekly[[#This Row],[XGB_P]]=Weekly[[#This Row],[Actual]],Weekly[[#This Row],[XGB_P]]=FALSE),AF586+Weekly[[#This Row],[BF V Odds]]-1,AF586-1)))</f>
        <v>30.920000000000027</v>
      </c>
      <c r="AG587" s="24">
        <f>IF(Weekly[[#This Row],[Actual]]="","",IF(AND(Weekly[[#This Row],[XGB_P]]=FALSE,Weekly[[#This Row],[Actual]]=TRUE),AG586+Weekly[[#This Row],[BF H Odds]]-1,IF(AND(Weekly[[#This Row],[XGB_P]]=TRUE,Weekly[[#This Row],[Actual]]=FALSE),AG586+Weekly[[#This Row],[BF V Odds]]-1,AG586-1)))</f>
        <v>53.72</v>
      </c>
      <c r="AH587" s="24">
        <f>IF(Weekly[[#This Row],[Actual]]="","",IF(AND(Weekly[[#This Row],[QDA_P]]=Weekly[[#This Row],[Actual]],Weekly[[#This Row],[QDA_P]]=TRUE),AH586+Weekly[[#This Row],[BF H Odds]]-1,IF(AND(Weekly[[#This Row],[QDA_P]]=Weekly[[#This Row],[Actual]],Weekly[[#This Row],[QDA_P]]=FALSE),AH586+Weekly[[#This Row],[BF V Odds]]-1,AH586-1)))</f>
        <v>-1.7899999999999852</v>
      </c>
      <c r="AI587" s="24">
        <f>IF(Weekly[[#This Row],[Actual]]="","",IF(AND(Weekly[[#This Row],[QDA_P]]=FALSE,Weekly[[#This Row],[Actual]]=TRUE),AI586+Weekly[[#This Row],[BF H Odds]]-1,IF(AND(Weekly[[#This Row],[QDA_P]]=TRUE,Weekly[[#This Row],[Actual]]=FALSE),AI586+Weekly[[#This Row],[BF V Odds]]-1,AI586-1)))</f>
        <v>86.429999999999978</v>
      </c>
      <c r="AJ587" s="24">
        <f>IF(Weekly[[#This Row],[Actual]]="","",IF(AND(Weekly[[#This Row],[KNC_P]]=FALSE,Weekly[[#This Row],[Actual]]=TRUE),AJ586+Weekly[[#This Row],[BF H Odds]]-1,IF(AND(Weekly[[#This Row],[KNC_P]]=TRUE,Weekly[[#This Row],[Actual]]=FALSE),AJ586+Weekly[[#This Row],[BF V Odds]]-1,AJ586-1)))</f>
        <v>71.11999999999999</v>
      </c>
      <c r="AK587" s="24">
        <f>IF(Weekly[[#This Row],[Actual]]="","",IF(AND(Weekly[[#This Row],[KNC_P]]=FALSE,Weekly[[#This Row],[Actual]]=TRUE),AK586+Weekly[[#This Row],[BF H Odds]]-1,IF(AND(Weekly[[#This Row],[KNC_P]]=TRUE,Weekly[[#This Row],[Actual]]=FALSE),AK586+Weekly[[#This Row],[BF V Odds]]-1,AK586-1)))</f>
        <v>70.019999999999982</v>
      </c>
      <c r="AL587" s="30">
        <f>IF(Weekly[[#This Row],[Actual]]="","",COUNTIF(Weekly[[#This Row],[SVC_P]:[QDA_P]],TRUE))</f>
        <v>6</v>
      </c>
      <c r="AM587" s="30">
        <f>IF(Weekly[[#This Row],[Actual]]="","",COUNTIF(Weekly[[#This Row],[SVC_P]:[QDA_P]],FALSE))</f>
        <v>1</v>
      </c>
      <c r="AN587" s="36" t="str">
        <f>IF(AND(Weekly[[#This Row],[BF V Odds]]&gt;$BO$6,Weekly[[#This Row],[BF V Odds]] &lt; $BO$7),Weekly[[#This Row],[BF V Odds]],"")</f>
        <v/>
      </c>
      <c r="AO587" s="36" t="str">
        <f>IF(AND(Weekly[[#This Row],[BF H Odds]]&gt;$BO$6, Weekly[[#This Row],[BF H Odds]] &lt; $BO$7),Weekly[[#This Row],[BF H Odds]],"")</f>
        <v/>
      </c>
      <c r="AP587" s="37">
        <f>IF(AND(Weekly[[#This Row],[V Odds &lt;]]="",Weekly[[#This Row],[H Odds &lt;]]=""),AP586,IF(AND(Weekly[[#This Row],[H Odds &lt;]]&lt;&gt;"",Weekly[[#This Row],[SVC_P]]=TRUE,Weekly[[#This Row],[Actual]]=TRUE),AP586+Weekly[[#This Row],[H Odds &lt;]]-1,IF(AND(Weekly[[#This Row],[V Odds &lt;]]&lt;&gt;"",Weekly[[#This Row],[SVC_P]]=FALSE,Weekly[[#This Row],[Actual]]=FALSE),AP586+Weekly[[#This Row],[V Odds &lt;]]-1,IF(AND(Weekly[[#This Row],[V Odds &lt;]]&lt;&gt;"",Weekly[[#This Row],[SVC_P]]=FALSE,Weekly[[#This Row],[Actual]]=TRUE),AP586-1,IF(AND(Weekly[[#This Row],[H Odds &lt;]]&lt;&gt;"",Weekly[[#This Row],[SVC_P]]=TRUE,Weekly[[#This Row],[Actual]]=FALSE),AP586-1,AP586)))))</f>
        <v>81.430000000000021</v>
      </c>
      <c r="AQ587" s="37">
        <f>IF(AND(Weekly[[#This Row],[V Odds &lt;]]="",Weekly[[#This Row],[H Odds &lt;]]=""),AQ586,IF(AND(Weekly[[#This Row],[H Odds &lt;]]&lt;&gt;"",Weekly[[#This Row],[ADBC_P]]=TRUE,Weekly[[#This Row],[Actual]]=TRUE),AQ586+Weekly[[#This Row],[H Odds &lt;]]-1,IF(AND(Weekly[[#This Row],[V Odds &lt;]]&lt;&gt;"",Weekly[[#This Row],[ADBC_P]]=FALSE,Weekly[[#This Row],[Actual]]=FALSE),AQ586+Weekly[[#This Row],[V Odds &lt;]]-1,IF(AND(Weekly[[#This Row],[V Odds &lt;]]&lt;&gt;"",Weekly[[#This Row],[ADBC_P]]=FALSE,Weekly[[#This Row],[Actual]]=TRUE),AQ586-1,IF(AND(Weekly[[#This Row],[H Odds &lt;]]&lt;&gt;"",Weekly[[#This Row],[ADBC_P]]=TRUE,Weekly[[#This Row],[Actual]]=FALSE),AQ586-1,AQ586)))))</f>
        <v>49.08</v>
      </c>
      <c r="AR587" s="37">
        <f>IF(AND(Weekly[[#This Row],[V Odds &lt;]]="",Weekly[[#This Row],[H Odds &lt;]]=""),AR586,IF(AND(Weekly[[#This Row],[H Odds &lt;]]&lt;&gt;"",Weekly[[#This Row],[RFC_P]]=TRUE,Weekly[[#This Row],[Actual]]=TRUE),AR586+Weekly[[#This Row],[H Odds &lt;]]-1,IF(AND(Weekly[[#This Row],[V Odds &lt;]]&lt;&gt;"",Weekly[[#This Row],[RFC_P]]=FALSE,Weekly[[#This Row],[Actual]]=FALSE),AR586+Weekly[[#This Row],[V Odds &lt;]]-1,IF(AND(Weekly[[#This Row],[V Odds &lt;]]&lt;&gt;"",Weekly[[#This Row],[RFC_P]]=FALSE,Weekly[[#This Row],[Actual]]=TRUE),AR586-1,IF(AND(Weekly[[#This Row],[H Odds &lt;]]&lt;&gt;"",Weekly[[#This Row],[RFC_P]]=TRUE,Weekly[[#This Row],[Actual]]=FALSE),AR586-1,AR586)))))</f>
        <v>69.089999999999989</v>
      </c>
      <c r="AS587" s="37">
        <f>IF(AND(Weekly[[#This Row],[V Odds &lt;]]="",Weekly[[#This Row],[H Odds &lt;]]=""),AS586,IF(AND(Weekly[[#This Row],[H Odds &lt;]]&lt;&gt;"",Weekly[[#This Row],[GBC_P]]=TRUE,Weekly[[#This Row],[Actual]]=TRUE),AS586+Weekly[[#This Row],[H Odds &lt;]]-1,IF(AND(Weekly[[#This Row],[V Odds &lt;]]&lt;&gt;"",Weekly[[#This Row],[GBC_P]]=FALSE,Weekly[[#This Row],[Actual]]=FALSE),AS586+Weekly[[#This Row],[V Odds &lt;]]-1,IF(AND(Weekly[[#This Row],[V Odds &lt;]]&lt;&gt;"",Weekly[[#This Row],[GBC_P]]=FALSE,Weekly[[#This Row],[Actual]]=TRUE),AS586-1,IF(AND(Weekly[[#This Row],[H Odds &lt;]]&lt;&gt;"",Weekly[[#This Row],[GBC_P]]=TRUE,Weekly[[#This Row],[Actual]]=FALSE),AS586-1,AS586)))))</f>
        <v>64.38</v>
      </c>
      <c r="AT587" s="37">
        <f>IF(AND(Weekly[[#This Row],[V Odds &lt;]]="",Weekly[[#This Row],[H Odds &lt;]]=""),AT586,IF(AND(Weekly[[#This Row],[H Odds &lt;]]&lt;&gt;"",Weekly[[#This Row],[HGBC_P]]=TRUE,Weekly[[#This Row],[Actual]]=TRUE),AT586+Weekly[[#This Row],[H Odds &lt;]]-1,IF(AND(Weekly[[#This Row],[V Odds &lt;]]&lt;&gt;"",Weekly[[#This Row],[HGBC_P]]=FALSE,Weekly[[#This Row],[Actual]]=FALSE),AT586+Weekly[[#This Row],[V Odds &lt;]]-1,IF(AND(Weekly[[#This Row],[V Odds &lt;]]&lt;&gt;"",Weekly[[#This Row],[HGBC_P]]=FALSE,Weekly[[#This Row],[Actual]]=TRUE),AT586-1,IF(AND(Weekly[[#This Row],[H Odds &lt;]]&lt;&gt;"",Weekly[[#This Row],[HGBC_P]]=TRUE,Weekly[[#This Row],[Actual]]=FALSE),AT586-1,AT586)))))</f>
        <v>48.76</v>
      </c>
      <c r="AU587" s="37">
        <f>IF(AND(Weekly[[#This Row],[V Odds &lt;]]="",Weekly[[#This Row],[H Odds &lt;]]=""),AU586,IF(AND(Weekly[[#This Row],[H Odds &lt;]]&lt;&gt;"",Weekly[[#This Row],[XGB_P]]=TRUE,Weekly[[#This Row],[Actual]]=TRUE),AU586+Weekly[[#This Row],[H Odds &lt;]]-1,IF(AND(Weekly[[#This Row],[V Odds &lt;]]&lt;&gt;"",Weekly[[#This Row],[XGB_P]]=FALSE,Weekly[[#This Row],[Actual]]=FALSE),AU586+Weekly[[#This Row],[V Odds &lt;]]-1,IF(AND(Weekly[[#This Row],[V Odds &lt;]]&lt;&gt;"",Weekly[[#This Row],[XGB_P]]=FALSE,Weekly[[#This Row],[Actual]]=TRUE),AU586-1,IF(AND(Weekly[[#This Row],[H Odds &lt;]]&lt;&gt;"",Weekly[[#This Row],[XGB_P]]=TRUE,Weekly[[#This Row],[Actual]]=FALSE),AU586-1,AU586)))))</f>
        <v>70.210000000000008</v>
      </c>
      <c r="AV587" s="37">
        <f>IF(AND(Weekly[[#This Row],[V Odds &lt;]]="",Weekly[[#This Row],[H Odds &lt;]]=""),AV586,IF(AND(Weekly[[#This Row],[H Odds &lt;]]&lt;&gt;"",Weekly[[#This Row],[QDA_P]]=TRUE,Weekly[[#This Row],[Actual]]=TRUE),AV586+Weekly[[#This Row],[H Odds &lt;]]-1,IF(AND(Weekly[[#This Row],[V Odds &lt;]]&lt;&gt;"",Weekly[[#This Row],[QDA_P]]=FALSE,Weekly[[#This Row],[Actual]]=FALSE),AV586+Weekly[[#This Row],[V Odds &lt;]]-1,IF(AND(Weekly[[#This Row],[V Odds &lt;]]&lt;&gt;"",Weekly[[#This Row],[QDA_P]]=FALSE,Weekly[[#This Row],[Actual]]=TRUE),AV586-1,IF(AND(Weekly[[#This Row],[H Odds &lt;]]&lt;&gt;"",Weekly[[#This Row],[QDA_P]]=TRUE,Weekly[[#This Row],[Actual]]=FALSE),AV586-1,AV586)))))</f>
        <v>60.099999999999994</v>
      </c>
      <c r="AW587" s="37">
        <f>IF(AND(Weekly[[#This Row],[H Odds &lt;]]="",Weekly[[#This Row],[V Odds &lt;]]=""),AW586,IF(AND(Weekly[[#This Row],[KNC_P]]=Weekly[[#This Row],[Actual]],Weekly[[#This Row],[KNC_P]]=TRUE),AW586+Weekly[[#This Row],[BF H Odds]]-1,IF(AND(Weekly[[#This Row],[KNC_P]]=Weekly[[#This Row],[Actual]],Weekly[[#This Row],[KNC_P]]=FALSE),AW586+Weekly[[#This Row],[BF V Odds]]-1,AW586-1)))</f>
        <v>54.530000000000015</v>
      </c>
      <c r="AX587" s="37">
        <f>IF(AND(Weekly[[#This Row],[V Odds &lt;]]="",Weekly[[#This Row],[H Odds &lt;]]=""),AX586,IF(AND(Weekly[[#This Row],[V Odds &lt;]]&lt;&gt;"",Weekly[[#This Row],[FALSES]]&gt;0,Weekly[[#This Row],[Actual]]=FALSE),AX586+Weekly[[#This Row],[V Odds &lt;]]-1,IF(AND(Weekly[[#This Row],[H Odds &lt;]]&lt;&gt;"",Weekly[[#This Row],[TRUES]]&gt;0,Weekly[[#This Row],[Actual]]=TRUE),AX586+Weekly[[#This Row],[H Odds &lt;]]-1,IF(AND(Weekly[[#This Row],[V Odds &lt;]]&lt;&gt;"",Weekly[[#This Row],[FALSES]]=0),AX586,IF(AND(Weekly[[#This Row],[H Odds &lt;]]&lt;&gt;"",Weekly[[#This Row],[TRUES]]=0),AX586,AX586-1)))))</f>
        <v>109.09999999999997</v>
      </c>
      <c r="AY587" s="37">
        <f>IF(AND(Weekly[[#This Row],[V Odds &lt;]]="",Weekly[[#This Row],[H Odds &lt;]]=""),AY586,IF(AND(Weekly[[#This Row],[V Odds &lt;]]&lt;&gt;"",Weekly[[#This Row],[FALSES]]&gt;0,Weekly[[#This Row],[Actual]]=FALSE),AY586+((Weekly[[#This Row],[V Odds &lt;]]-1)*0.92),IF(AND(Weekly[[#This Row],[H Odds &lt;]]&lt;&gt;"",Weekly[[#This Row],[TRUES]]&gt;0,Weekly[[#This Row],[Actual]]=TRUE),AY586+((Weekly[[#This Row],[H Odds &lt;]]-1)*0.92),IF(AND(Weekly[[#This Row],[V Odds &lt;]]&lt;&gt;"",Weekly[[#This Row],[FALSES]]=0),AY586,IF(AND(Weekly[[#This Row],[H Odds &lt;]]&lt;&gt;"",Weekly[[#This Row],[TRUES]]=0),AY586,AY586-1)))))</f>
        <v>96.372000000000014</v>
      </c>
      <c r="AZ587" s="37">
        <f>IF(AND(Weekly[[#This Row],[V Odds &lt;]]="",Weekly[[#This Row],[H Odds &lt;]]=""),AZ586,IF(AND(Weekly[[#This Row],[V Odds &lt;]]&lt;&gt;"",Weekly[[#This Row],[Actual]]=FALSE),AZ586+Weekly[[#This Row],[V Odds &lt;]]-1,IF(AND(Weekly[[#This Row],[H Odds &lt;]]&lt;&gt;"",Weekly[[#This Row],[Actual]]=TRUE),AZ586+Weekly[[#This Row],[H Odds &lt;]]-1,AZ586-1)))</f>
        <v>98.569999999999979</v>
      </c>
      <c r="BA587" s="38">
        <f>IF(Weekly[[#This Row],[H Odds &lt;]]="",BA586,IF(AND(Weekly[[#This Row],[H Odds &lt;]]&lt;&gt;"",Weekly[[#This Row],[SVC_P]]=TRUE,Weekly[[#This Row],[Actual]]=TRUE),BA586+Weekly[[#This Row],[H Odds &lt;]]-1,IF(AND(Weekly[[#This Row],[H Odds &lt;]]&lt;&gt;"",Weekly[[#This Row],[SVC_P]]=TRUE,Weekly[[#This Row],[Actual]]=FALSE),BA586-1,BA586)))</f>
        <v>80.39</v>
      </c>
      <c r="BB587" s="38">
        <f>IF(Weekly[[#This Row],[H Odds &lt;]]="",BB586,IF(AND(Weekly[[#This Row],[H Odds &lt;]]&lt;&gt;"",Weekly[[#This Row],[ADBC_P]]=TRUE,Weekly[[#This Row],[Actual]]=TRUE),BB586+Weekly[[#This Row],[H Odds &lt;]]-1,IF(AND(Weekly[[#This Row],[H Odds &lt;]]&lt;&gt;"",Weekly[[#This Row],[ADBC_P]]=TRUE,Weekly[[#This Row],[Actual]]=FALSE),BB586-1,BB586)))</f>
        <v>50.16</v>
      </c>
      <c r="BC587" s="38">
        <f>IF(Weekly[[#This Row],[H Odds &lt;]]="",BC586,IF(AND(Weekly[[#This Row],[H Odds &lt;]]&lt;&gt;"",Weekly[[#This Row],[RFC_P]]=TRUE,Weekly[[#This Row],[Actual]]=TRUE),BC586+Weekly[[#This Row],[H Odds &lt;]]-1,IF(AND(Weekly[[#This Row],[H Odds &lt;]]&lt;&gt;"",Weekly[[#This Row],[RFC_P]]=TRUE,Weekly[[#This Row],[Actual]]=FALSE),BC586-1,BC586)))</f>
        <v>51.759999999999991</v>
      </c>
      <c r="BD587" s="38">
        <f>IF(Weekly[[#This Row],[H Odds &lt;]]="",BD586,IF(AND(Weekly[[#This Row],[H Odds &lt;]]&lt;&gt;"",Weekly[[#This Row],[GBC_P]]=TRUE,Weekly[[#This Row],[Actual]]=TRUE),BD586+Weekly[[#This Row],[H Odds &lt;]]-1,IF(AND(Weekly[[#This Row],[H Odds &lt;]]&lt;&gt;"",Weekly[[#This Row],[GBC_P]]=TRUE,Weekly[[#This Row],[Actual]]=FALSE),BD586-1,BD586)))</f>
        <v>54.910000000000004</v>
      </c>
      <c r="BE587" s="38">
        <f>IF(Weekly[[#This Row],[H Odds &lt;]]="",BE586,IF(AND(Weekly[[#This Row],[H Odds &lt;]]&lt;&gt;"",Weekly[[#This Row],[HGBC_P]]=TRUE,Weekly[[#This Row],[Actual]]=TRUE),BE586+Weekly[[#This Row],[H Odds &lt;]]-1,IF(AND(Weekly[[#This Row],[H Odds &lt;]]&lt;&gt;"",Weekly[[#This Row],[HGBC_P]]=TRUE,Weekly[[#This Row],[Actual]]=FALSE),BE586-1,BE586)))</f>
        <v>54.059999999999995</v>
      </c>
      <c r="BF587" s="38">
        <f>IF(Weekly[[#This Row],[H Odds &lt;]]="",BF586,IF(AND(Weekly[[#This Row],[H Odds &lt;]]&lt;&gt;"",Weekly[[#This Row],[XGB_P]]=TRUE,Weekly[[#This Row],[Actual]]=TRUE),BF586+Weekly[[#This Row],[H Odds &lt;]]-1,IF(AND(Weekly[[#This Row],[H Odds &lt;]]&lt;&gt;"",Weekly[[#This Row],[XGB_P]]=TRUE,Weekly[[#This Row],[Actual]]=FALSE),BF586-1,BF586)))</f>
        <v>62.730000000000004</v>
      </c>
      <c r="BG587" s="38">
        <f>IF(Weekly[[#This Row],[H Odds &lt;]]="",BG586,IF(AND(Weekly[[#This Row],[H Odds &lt;]]&lt;&gt;"",Weekly[[#This Row],[QDA_P]]=TRUE,Weekly[[#This Row],[Actual]]=TRUE),BG586+Weekly[[#This Row],[H Odds &lt;]]-1,IF(AND(Weekly[[#This Row],[H Odds &lt;]]&lt;&gt;"",Weekly[[#This Row],[QDA_P]]=TRUE,Weekly[[#This Row],[Actual]]=FALSE),BG586-1,BG586)))</f>
        <v>50.22999999999999</v>
      </c>
      <c r="BH587" s="38">
        <f>IF(Weekly[[#This Row],[H Odds &lt;]]="",BH586,IF(AND(Weekly[[#This Row],[H Odds &lt;]]&lt;&gt;"",Weekly[[#This Row],[KNC_P]]=TRUE,Weekly[[#This Row],[Actual]]=TRUE),BH586+Weekly[[#This Row],[H Odds &lt;]]-1,IF(AND(Weekly[[#This Row],[H Odds &lt;]]&lt;&gt;"",Weekly[[#This Row],[KNC_P]]=TRUE,Weekly[[#This Row],[Actual]]=FALSE),BH586-1,BH586)))</f>
        <v>55.099999999999994</v>
      </c>
      <c r="BI587" s="38">
        <f>IF(Weekly[[#This Row],[H Odds &lt;]]="",BI586,IF(AND(Weekly[[#This Row],[H Odds &lt;]]&lt;&gt;"",Weekly[[#This Row],[TRUES]]&gt;0,Weekly[[#This Row],[Actual]]=TRUE),BI586+Weekly[[#This Row],[H Odds &lt;]]-1,IF(AND(Weekly[[#This Row],[H Odds &lt;]]&lt;&gt;"",Weekly[[#This Row],[TRUES]]=0),BI586,BI586-1)))</f>
        <v>78.39</v>
      </c>
      <c r="BJ587" s="38">
        <f>IF(Weekly[[#This Row],[H Odds &lt;]]="",BJ586,IF(AND(Weekly[[#This Row],[H Odds &lt;]]&lt;&gt;"",Weekly[[#This Row],[Actual]]=TRUE),BJ586+Weekly[[#This Row],[H Odds &lt;]]-1,IF(AND(Weekly[[#This Row],[H Odds &lt;]]&lt;&gt;"",Weekly[[#This Row],[Actual]]=FALSE),BJ586-1,BJ586)))</f>
        <v>80.290000000000006</v>
      </c>
      <c r="BK587" s="58">
        <f>IF(AND(Weekly[[#This Row],[TRUES]]&gt;4,Weekly[[#This Row],[Actual]]=TRUE),BK586+Weekly[[#This Row],[BF H Odds]]-1,IF(AND(Weekly[[#This Row],[FALSES]]&gt;4,Weekly[[#This Row],[Actual]]=FALSE),BK586+Weekly[[#This Row],[BF V Odds]]-1,IF(AND(Weekly[[#This Row],[TRUES]]&gt;4,Weekly[[#This Row],[Actual]]=FALSE),BK586-1,IF(AND(Weekly[[#This Row],[FALSES]]&gt;4,Weekly[[#This Row],[Actual]]=TRUE),BK586-1,BK586))))</f>
        <v>-2.1599999999999691</v>
      </c>
      <c r="BL587" s="58">
        <f>IF(AND(Weekly[[#This Row],[TRUES]]&gt;5,Weekly[[#This Row],[Actual]]=TRUE),BL586+Weekly[[#This Row],[BF H Odds]]-1,IF(AND(Weekly[[#This Row],[FALSES]]&gt;5,Weekly[[#This Row],[Actual]]=FALSE),BL586+Weekly[[#This Row],[BF V Odds]]-1,IF(AND(Weekly[[#This Row],[TRUES]]&gt;5,Weekly[[#This Row],[Actual]]=FALSE),BL586-1,IF(AND(Weekly[[#This Row],[FALSES]]&gt;5,Weekly[[#This Row],[Actual]]=TRUE),BL586-1,BL586))))</f>
        <v>3.9500000000000188</v>
      </c>
      <c r="BM587" s="58">
        <f>IF(AND(Weekly[[#This Row],[TRUES]]&gt;6,Weekly[[#This Row],[Actual]]=TRUE),BM586+Weekly[[#This Row],[BF H Odds]]-1,IF(AND(Weekly[[#This Row],[FALSES]]&gt;6,Weekly[[#This Row],[Actual]]=FALSE),BM586+Weekly[[#This Row],[BF V Odds]]-1,IF(AND(Weekly[[#This Row],[TRUES]]&gt;6,Weekly[[#This Row],[Actual]]=FALSE),BM586-1,IF(AND(Weekly[[#This Row],[FALSES]]&gt;6,Weekly[[#This Row],[Actual]]=TRUE),BM586-1,BM586))))</f>
        <v>39.340000000000011</v>
      </c>
    </row>
    <row r="588" spans="1:65" x14ac:dyDescent="0.25">
      <c r="A588" s="39"/>
      <c r="B588" s="10">
        <v>44316</v>
      </c>
      <c r="C588" s="44" t="s">
        <v>13</v>
      </c>
      <c r="D588" s="40" t="s">
        <v>21</v>
      </c>
      <c r="E588" s="41" t="b">
        <v>1</v>
      </c>
      <c r="F588" s="41" t="b">
        <v>0</v>
      </c>
      <c r="G588" s="41" t="b">
        <v>0</v>
      </c>
      <c r="H588" s="41" t="b">
        <v>0</v>
      </c>
      <c r="I588" s="41" t="b">
        <v>0</v>
      </c>
      <c r="J588" s="41" t="b">
        <v>0</v>
      </c>
      <c r="K588" s="41" t="b">
        <v>0</v>
      </c>
      <c r="L588" s="41" t="b">
        <v>1</v>
      </c>
      <c r="M588" s="41" t="s">
        <v>101</v>
      </c>
      <c r="N588">
        <v>28.52</v>
      </c>
      <c r="O588">
        <f>IF(Weekly[[#This Row],[H/V]]="H",Weekly[[#This Row],[BF H Odds]],IF(Weekly[[#This Row],[H/V]]="V",Weekly[[#This Row],[BF V Odds]],""))</f>
        <v>5.9</v>
      </c>
      <c r="P588" t="b">
        <v>0</v>
      </c>
      <c r="Q588" s="41" t="s">
        <v>66</v>
      </c>
      <c r="R588" s="53">
        <f>IFERROR(IF(Weekly[[#This Row],[Won Bet?]]="yes",R587+(Weekly[[#This Row],[BF Odds]]*Weekly[[#This Row],[BF Stake]])-Weekly[[#This Row],[BF Stake]],R587-Weekly[[#This Row],[BF Stake]]),R587)</f>
        <v>1318.1385000000005</v>
      </c>
      <c r="S588" s="53">
        <f>IFERROR(IF(Weekly[[#This Row],[Won Bet?]]="yes",S587+(((Weekly[[#This Row],[BF Odds]]*Weekly[[#This Row],[BF Stake]])-Weekly[[#This Row],[BF Stake]])*0.95),S587-Weekly[[#This Row],[BF Stake]]),S587)</f>
        <v>1217.5591900000009</v>
      </c>
      <c r="T588">
        <v>5.9</v>
      </c>
      <c r="U588">
        <v>1.2</v>
      </c>
      <c r="V588" s="24">
        <f>IF(Weekly[[#This Row],[Actual]]="","",IF(AND(Weekly[[#This Row],[SVC_P]]=Weekly[[#This Row],[Actual]],Weekly[[#This Row],[SVC_P]]=TRUE),V587+Weekly[[#This Row],[BF H Odds]]-1,IF(AND(Weekly[[#This Row],[SVC_P]]=Weekly[[#This Row],[Actual]],Weekly[[#This Row],[SVC_P]]=FALSE),V587+Weekly[[#This Row],[BF V Odds]]-1,V587-1)))</f>
        <v>60.470000000000063</v>
      </c>
      <c r="W588" s="24">
        <f>IF(Weekly[[#This Row],[Actual]]="","",IF(AND(Weekly[[#This Row],[SVC_P]]=FALSE,Weekly[[#This Row],[Actual]]=TRUE),W587+Weekly[[#This Row],[BF H Odds]]-1,IF(AND(Weekly[[#This Row],[SVC_P]]=TRUE,Weekly[[#This Row],[Actual]]=FALSE,),W587+Weekly[[#This Row],[BF V Odds]]-1,W587-1)))</f>
        <v>-496.84000000000003</v>
      </c>
      <c r="X588" s="24">
        <f>IF(Weekly[[#This Row],[Actual]]="","",IF(AND(Weekly[[#This Row],[ADBC_P]]=Weekly[[#This Row],[Actual]],Weekly[[#This Row],[ADBC_P]]=TRUE),X587+Weekly[[#This Row],[BF H Odds]]-1,IF(AND(Weekly[[#This Row],[ADBC_P]]=Weekly[[#This Row],[Actual]],Weekly[[#This Row],[ADBC_P]]=FALSE),X587+Weekly[[#This Row],[BF V Odds]]-1,X587-1)))</f>
        <v>19.40000000000002</v>
      </c>
      <c r="Y588" s="24">
        <f>IF(Weekly[[#This Row],[Actual]]="","",IF(AND(Weekly[[#This Row],[ADBC_P]]=FALSE,Weekly[[#This Row],[Actual]]=TRUE),Y587+Weekly[[#This Row],[BF H Odds]]-1,IF(AND(Weekly[[#This Row],[ADBC_P]]=TRUE,Weekly[[#This Row],[Actual]]=FALSE),Y587+Weekly[[#This Row],[BF V Odds]]-1,Y587-1)))</f>
        <v>69.139999999999986</v>
      </c>
      <c r="Z588" s="24">
        <f>IF(Weekly[[#This Row],[Actual]]="","",IF(AND(Weekly[[#This Row],[RFC_P]]=Weekly[[#This Row],[Actual]],Weekly[[#This Row],[RFC_P]]=TRUE),Z587+Weekly[[#This Row],[BF H Odds]]-1,IF(AND(Weekly[[#This Row],[RFC_P]]=Weekly[[#This Row],[Actual]],Weekly[[#This Row],[RFC_P]]=FALSE),Z587+Weekly[[#This Row],[BF V Odds]]-1,Z587-1)))</f>
        <v>28.300000000000004</v>
      </c>
      <c r="AA588" s="24">
        <f>IF(Weekly[[#This Row],[Actual]]="","",IF(AND(Weekly[[#This Row],[RFC_P]]=FALSE,Weekly[[#This Row],[Actual]]=TRUE),AA587+Weekly[[#This Row],[BF H Odds]]-1,IF(AND(Weekly[[#This Row],[RFC_P]]=TRUE,Weekly[[#This Row],[Actual]]=FALSE),AA587+Weekly[[#This Row],[BF V Odds]]-1,AA587-1)))</f>
        <v>60.239999999999966</v>
      </c>
      <c r="AB588" s="24">
        <f>IF(Weekly[[#This Row],[Actual]]="","",IF(AND(Weekly[[#This Row],[GBC_P]]=Weekly[[#This Row],[Actual]],Weekly[[#This Row],[GBC_P]]=TRUE),AB587+Weekly[[#This Row],[BF H Odds]]-1,IF(AND(Weekly[[#This Row],[GBC_P]]=Weekly[[#This Row],[Actual]],Weekly[[#This Row],[GBC_P]]=FALSE),AB587+Weekly[[#This Row],[BF V Odds]]-1,AB587-1)))</f>
        <v>8.840000000000007</v>
      </c>
      <c r="AC588" s="24">
        <f>IF(Weekly[[#This Row],[Actual]]="","",IF(AND(Weekly[[#This Row],[GBC_P]]=FALSE,Weekly[[#This Row],[Actual]]=TRUE),AC587+Weekly[[#This Row],[BF H Odds]]-1,IF(AND(Weekly[[#This Row],[GBC_P]]=TRUE,Weekly[[#This Row],[Actual]]=FALSE),AC587+Weekly[[#This Row],[BF V Odds]]-1,AC587-1)))</f>
        <v>79.69999999999996</v>
      </c>
      <c r="AD588" s="24">
        <f>IF(Weekly[[#This Row],[Actual]]="","",IF(AND(Weekly[[#This Row],[HGBC_P]]=Weekly[[#This Row],[Actual]],Weekly[[#This Row],[HGBC_P]]=TRUE),AD587+Weekly[[#This Row],[BF H Odds]]-1,IF(AND(Weekly[[#This Row],[HGBC_P]]=Weekly[[#This Row],[Actual]],Weekly[[#This Row],[HGBC_P]]=FALSE),AD587+Weekly[[#This Row],[BF V Odds]]-1,AD587-1)))</f>
        <v>6.000000000002359E-2</v>
      </c>
      <c r="AE588" s="24">
        <f>IF(Weekly[[#This Row],[Actual]]="","",IF(AND(Weekly[[#This Row],[HGBC_P]]=FALSE,Weekly[[#This Row],[Actual]]=TRUE),AE587+Weekly[[#This Row],[BF H Odds]]-1,IF(AND(Weekly[[#This Row],[HGBC_P]]=TRUE,Weekly[[#This Row],[Actual]]=FALSE),AE587+Weekly[[#This Row],[BF V Odds]]-1,AE587-1)))</f>
        <v>88.47999999999999</v>
      </c>
      <c r="AF588" s="24">
        <f>IF(Weekly[[#This Row],[Actual]]="","",IF(AND(Weekly[[#This Row],[XGB_P]]=Weekly[[#This Row],[Actual]],Weekly[[#This Row],[XGB_P]]=TRUE),AF587+Weekly[[#This Row],[BF H Odds]]-1,IF(AND(Weekly[[#This Row],[XGB_P]]=Weekly[[#This Row],[Actual]],Weekly[[#This Row],[XGB_P]]=FALSE),AF587+Weekly[[#This Row],[BF V Odds]]-1,AF587-1)))</f>
        <v>35.820000000000029</v>
      </c>
      <c r="AG588" s="24">
        <f>IF(Weekly[[#This Row],[Actual]]="","",IF(AND(Weekly[[#This Row],[XGB_P]]=FALSE,Weekly[[#This Row],[Actual]]=TRUE),AG587+Weekly[[#This Row],[BF H Odds]]-1,IF(AND(Weekly[[#This Row],[XGB_P]]=TRUE,Weekly[[#This Row],[Actual]]=FALSE),AG587+Weekly[[#This Row],[BF V Odds]]-1,AG587-1)))</f>
        <v>52.72</v>
      </c>
      <c r="AH588" s="24">
        <f>IF(Weekly[[#This Row],[Actual]]="","",IF(AND(Weekly[[#This Row],[QDA_P]]=Weekly[[#This Row],[Actual]],Weekly[[#This Row],[QDA_P]]=TRUE),AH587+Weekly[[#This Row],[BF H Odds]]-1,IF(AND(Weekly[[#This Row],[QDA_P]]=Weekly[[#This Row],[Actual]],Weekly[[#This Row],[QDA_P]]=FALSE),AH587+Weekly[[#This Row],[BF V Odds]]-1,AH587-1)))</f>
        <v>3.1100000000000154</v>
      </c>
      <c r="AI588" s="24">
        <f>IF(Weekly[[#This Row],[Actual]]="","",IF(AND(Weekly[[#This Row],[QDA_P]]=FALSE,Weekly[[#This Row],[Actual]]=TRUE),AI587+Weekly[[#This Row],[BF H Odds]]-1,IF(AND(Weekly[[#This Row],[QDA_P]]=TRUE,Weekly[[#This Row],[Actual]]=FALSE),AI587+Weekly[[#This Row],[BF V Odds]]-1,AI587-1)))</f>
        <v>85.429999999999978</v>
      </c>
      <c r="AJ588" s="54">
        <f>IF(Weekly[[#This Row],[Actual]]="","",IF(AND(Weekly[[#This Row],[KNC_P]]=FALSE,Weekly[[#This Row],[Actual]]=TRUE),AJ587+Weekly[[#This Row],[BF H Odds]]-1,IF(AND(Weekly[[#This Row],[KNC_P]]=TRUE,Weekly[[#This Row],[Actual]]=FALSE),AJ587+Weekly[[#This Row],[BF V Odds]]-1,AJ587-1)))</f>
        <v>76.02</v>
      </c>
      <c r="AK588" s="54">
        <f>IF(Weekly[[#This Row],[Actual]]="","",IF(AND(Weekly[[#This Row],[KNC_P]]=FALSE,Weekly[[#This Row],[Actual]]=TRUE),AK587+Weekly[[#This Row],[BF H Odds]]-1,IF(AND(Weekly[[#This Row],[KNC_P]]=TRUE,Weekly[[#This Row],[Actual]]=FALSE),AK587+Weekly[[#This Row],[BF V Odds]]-1,AK587-1)))</f>
        <v>74.919999999999987</v>
      </c>
      <c r="AL588" s="42">
        <f>IF(Weekly[[#This Row],[Actual]]="","",COUNTIF(Weekly[[#This Row],[SVC_P]:[QDA_P]],TRUE))</f>
        <v>1</v>
      </c>
      <c r="AM588" s="42">
        <f>IF(Weekly[[#This Row],[Actual]]="","",COUNTIF(Weekly[[#This Row],[SVC_P]:[QDA_P]],FALSE))</f>
        <v>6</v>
      </c>
      <c r="AN588" s="43">
        <f>IF(AND(Weekly[[#This Row],[BF V Odds]]&gt;$BO$6,Weekly[[#This Row],[BF V Odds]] &lt; $BO$7),Weekly[[#This Row],[BF V Odds]],"")</f>
        <v>5.9</v>
      </c>
      <c r="AO588" s="43" t="str">
        <f>IF(AND(Weekly[[#This Row],[BF H Odds]]&gt;$BO$6, Weekly[[#This Row],[BF H Odds]] &lt; $BO$7),Weekly[[#This Row],[BF H Odds]],"")</f>
        <v/>
      </c>
      <c r="AP588" s="55">
        <f>IF(AND(Weekly[[#This Row],[V Odds &lt;]]="",Weekly[[#This Row],[H Odds &lt;]]=""),AP587,IF(AND(Weekly[[#This Row],[H Odds &lt;]]&lt;&gt;"",Weekly[[#This Row],[SVC_P]]=TRUE,Weekly[[#This Row],[Actual]]=TRUE),AP587+Weekly[[#This Row],[H Odds &lt;]]-1,IF(AND(Weekly[[#This Row],[V Odds &lt;]]&lt;&gt;"",Weekly[[#This Row],[SVC_P]]=FALSE,Weekly[[#This Row],[Actual]]=FALSE),AP587+Weekly[[#This Row],[V Odds &lt;]]-1,IF(AND(Weekly[[#This Row],[V Odds &lt;]]&lt;&gt;"",Weekly[[#This Row],[SVC_P]]=FALSE,Weekly[[#This Row],[Actual]]=TRUE),AP587-1,IF(AND(Weekly[[#This Row],[H Odds &lt;]]&lt;&gt;"",Weekly[[#This Row],[SVC_P]]=TRUE,Weekly[[#This Row],[Actual]]=FALSE),AP587-1,AP587)))))</f>
        <v>81.430000000000021</v>
      </c>
      <c r="AQ588" s="55">
        <f>IF(AND(Weekly[[#This Row],[V Odds &lt;]]="",Weekly[[#This Row],[H Odds &lt;]]=""),AQ587,IF(AND(Weekly[[#This Row],[H Odds &lt;]]&lt;&gt;"",Weekly[[#This Row],[ADBC_P]]=TRUE,Weekly[[#This Row],[Actual]]=TRUE),AQ587+Weekly[[#This Row],[H Odds &lt;]]-1,IF(AND(Weekly[[#This Row],[V Odds &lt;]]&lt;&gt;"",Weekly[[#This Row],[ADBC_P]]=FALSE,Weekly[[#This Row],[Actual]]=FALSE),AQ587+Weekly[[#This Row],[V Odds &lt;]]-1,IF(AND(Weekly[[#This Row],[V Odds &lt;]]&lt;&gt;"",Weekly[[#This Row],[ADBC_P]]=FALSE,Weekly[[#This Row],[Actual]]=TRUE),AQ587-1,IF(AND(Weekly[[#This Row],[H Odds &lt;]]&lt;&gt;"",Weekly[[#This Row],[ADBC_P]]=TRUE,Weekly[[#This Row],[Actual]]=FALSE),AQ587-1,AQ587)))))</f>
        <v>53.98</v>
      </c>
      <c r="AR588" s="55">
        <f>IF(AND(Weekly[[#This Row],[V Odds &lt;]]="",Weekly[[#This Row],[H Odds &lt;]]=""),AR587,IF(AND(Weekly[[#This Row],[H Odds &lt;]]&lt;&gt;"",Weekly[[#This Row],[RFC_P]]=TRUE,Weekly[[#This Row],[Actual]]=TRUE),AR587+Weekly[[#This Row],[H Odds &lt;]]-1,IF(AND(Weekly[[#This Row],[V Odds &lt;]]&lt;&gt;"",Weekly[[#This Row],[RFC_P]]=FALSE,Weekly[[#This Row],[Actual]]=FALSE),AR587+Weekly[[#This Row],[V Odds &lt;]]-1,IF(AND(Weekly[[#This Row],[V Odds &lt;]]&lt;&gt;"",Weekly[[#This Row],[RFC_P]]=FALSE,Weekly[[#This Row],[Actual]]=TRUE),AR587-1,IF(AND(Weekly[[#This Row],[H Odds &lt;]]&lt;&gt;"",Weekly[[#This Row],[RFC_P]]=TRUE,Weekly[[#This Row],[Actual]]=FALSE),AR587-1,AR587)))))</f>
        <v>73.989999999999995</v>
      </c>
      <c r="AS588" s="55">
        <f>IF(AND(Weekly[[#This Row],[V Odds &lt;]]="",Weekly[[#This Row],[H Odds &lt;]]=""),AS587,IF(AND(Weekly[[#This Row],[H Odds &lt;]]&lt;&gt;"",Weekly[[#This Row],[GBC_P]]=TRUE,Weekly[[#This Row],[Actual]]=TRUE),AS587+Weekly[[#This Row],[H Odds &lt;]]-1,IF(AND(Weekly[[#This Row],[V Odds &lt;]]&lt;&gt;"",Weekly[[#This Row],[GBC_P]]=FALSE,Weekly[[#This Row],[Actual]]=FALSE),AS587+Weekly[[#This Row],[V Odds &lt;]]-1,IF(AND(Weekly[[#This Row],[V Odds &lt;]]&lt;&gt;"",Weekly[[#This Row],[GBC_P]]=FALSE,Weekly[[#This Row],[Actual]]=TRUE),AS587-1,IF(AND(Weekly[[#This Row],[H Odds &lt;]]&lt;&gt;"",Weekly[[#This Row],[GBC_P]]=TRUE,Weekly[[#This Row],[Actual]]=FALSE),AS587-1,AS587)))))</f>
        <v>69.28</v>
      </c>
      <c r="AT588" s="55">
        <f>IF(AND(Weekly[[#This Row],[V Odds &lt;]]="",Weekly[[#This Row],[H Odds &lt;]]=""),AT587,IF(AND(Weekly[[#This Row],[H Odds &lt;]]&lt;&gt;"",Weekly[[#This Row],[HGBC_P]]=TRUE,Weekly[[#This Row],[Actual]]=TRUE),AT587+Weekly[[#This Row],[H Odds &lt;]]-1,IF(AND(Weekly[[#This Row],[V Odds &lt;]]&lt;&gt;"",Weekly[[#This Row],[HGBC_P]]=FALSE,Weekly[[#This Row],[Actual]]=FALSE),AT587+Weekly[[#This Row],[V Odds &lt;]]-1,IF(AND(Weekly[[#This Row],[V Odds &lt;]]&lt;&gt;"",Weekly[[#This Row],[HGBC_P]]=FALSE,Weekly[[#This Row],[Actual]]=TRUE),AT587-1,IF(AND(Weekly[[#This Row],[H Odds &lt;]]&lt;&gt;"",Weekly[[#This Row],[HGBC_P]]=TRUE,Weekly[[#This Row],[Actual]]=FALSE),AT587-1,AT587)))))</f>
        <v>53.66</v>
      </c>
      <c r="AU588" s="55">
        <f>IF(AND(Weekly[[#This Row],[V Odds &lt;]]="",Weekly[[#This Row],[H Odds &lt;]]=""),AU587,IF(AND(Weekly[[#This Row],[H Odds &lt;]]&lt;&gt;"",Weekly[[#This Row],[XGB_P]]=TRUE,Weekly[[#This Row],[Actual]]=TRUE),AU587+Weekly[[#This Row],[H Odds &lt;]]-1,IF(AND(Weekly[[#This Row],[V Odds &lt;]]&lt;&gt;"",Weekly[[#This Row],[XGB_P]]=FALSE,Weekly[[#This Row],[Actual]]=FALSE),AU587+Weekly[[#This Row],[V Odds &lt;]]-1,IF(AND(Weekly[[#This Row],[V Odds &lt;]]&lt;&gt;"",Weekly[[#This Row],[XGB_P]]=FALSE,Weekly[[#This Row],[Actual]]=TRUE),AU587-1,IF(AND(Weekly[[#This Row],[H Odds &lt;]]&lt;&gt;"",Weekly[[#This Row],[XGB_P]]=TRUE,Weekly[[#This Row],[Actual]]=FALSE),AU587-1,AU587)))))</f>
        <v>75.110000000000014</v>
      </c>
      <c r="AV588" s="55">
        <f>IF(AND(Weekly[[#This Row],[V Odds &lt;]]="",Weekly[[#This Row],[H Odds &lt;]]=""),AV587,IF(AND(Weekly[[#This Row],[H Odds &lt;]]&lt;&gt;"",Weekly[[#This Row],[QDA_P]]=TRUE,Weekly[[#This Row],[Actual]]=TRUE),AV587+Weekly[[#This Row],[H Odds &lt;]]-1,IF(AND(Weekly[[#This Row],[V Odds &lt;]]&lt;&gt;"",Weekly[[#This Row],[QDA_P]]=FALSE,Weekly[[#This Row],[Actual]]=FALSE),AV587+Weekly[[#This Row],[V Odds &lt;]]-1,IF(AND(Weekly[[#This Row],[V Odds &lt;]]&lt;&gt;"",Weekly[[#This Row],[QDA_P]]=FALSE,Weekly[[#This Row],[Actual]]=TRUE),AV587-1,IF(AND(Weekly[[#This Row],[H Odds &lt;]]&lt;&gt;"",Weekly[[#This Row],[QDA_P]]=TRUE,Weekly[[#This Row],[Actual]]=FALSE),AV587-1,AV587)))))</f>
        <v>65</v>
      </c>
      <c r="AW588" s="37">
        <f>IF(AND(Weekly[[#This Row],[H Odds &lt;]]="",Weekly[[#This Row],[V Odds &lt;]]=""),AW587,IF(AND(Weekly[[#This Row],[KNC_P]]=Weekly[[#This Row],[Actual]],Weekly[[#This Row],[KNC_P]]=TRUE),AW587+Weekly[[#This Row],[BF H Odds]]-1,IF(AND(Weekly[[#This Row],[KNC_P]]=Weekly[[#This Row],[Actual]],Weekly[[#This Row],[KNC_P]]=FALSE),AW587+Weekly[[#This Row],[BF V Odds]]-1,AW587-1)))</f>
        <v>53.530000000000015</v>
      </c>
      <c r="AX588" s="37">
        <f>IF(AND(Weekly[[#This Row],[V Odds &lt;]]="",Weekly[[#This Row],[H Odds &lt;]]=""),AX587,IF(AND(Weekly[[#This Row],[V Odds &lt;]]&lt;&gt;"",Weekly[[#This Row],[FALSES]]&gt;0,Weekly[[#This Row],[Actual]]=FALSE),AX587+Weekly[[#This Row],[V Odds &lt;]]-1,IF(AND(Weekly[[#This Row],[H Odds &lt;]]&lt;&gt;"",Weekly[[#This Row],[TRUES]]&gt;0,Weekly[[#This Row],[Actual]]=TRUE),AX587+Weekly[[#This Row],[H Odds &lt;]]-1,IF(AND(Weekly[[#This Row],[V Odds &lt;]]&lt;&gt;"",Weekly[[#This Row],[FALSES]]=0),AX587,IF(AND(Weekly[[#This Row],[H Odds &lt;]]&lt;&gt;"",Weekly[[#This Row],[TRUES]]=0),AX587,AX587-1)))))</f>
        <v>113.99999999999997</v>
      </c>
      <c r="AY588" s="37">
        <f>IF(AND(Weekly[[#This Row],[V Odds &lt;]]="",Weekly[[#This Row],[H Odds &lt;]]=""),AY587,IF(AND(Weekly[[#This Row],[V Odds &lt;]]&lt;&gt;"",Weekly[[#This Row],[FALSES]]&gt;0,Weekly[[#This Row],[Actual]]=FALSE),AY587+((Weekly[[#This Row],[V Odds &lt;]]-1)*0.92),IF(AND(Weekly[[#This Row],[H Odds &lt;]]&lt;&gt;"",Weekly[[#This Row],[TRUES]]&gt;0,Weekly[[#This Row],[Actual]]=TRUE),AY587+((Weekly[[#This Row],[H Odds &lt;]]-1)*0.92),IF(AND(Weekly[[#This Row],[V Odds &lt;]]&lt;&gt;"",Weekly[[#This Row],[FALSES]]=0),AY587,IF(AND(Weekly[[#This Row],[H Odds &lt;]]&lt;&gt;"",Weekly[[#This Row],[TRUES]]=0),AY587,AY587-1)))))</f>
        <v>100.88000000000001</v>
      </c>
      <c r="AZ588" s="55">
        <f>IF(AND(Weekly[[#This Row],[V Odds &lt;]]="",Weekly[[#This Row],[H Odds &lt;]]=""),AZ587,IF(AND(Weekly[[#This Row],[V Odds &lt;]]&lt;&gt;"",Weekly[[#This Row],[Actual]]=FALSE),AZ587+Weekly[[#This Row],[V Odds &lt;]]-1,IF(AND(Weekly[[#This Row],[H Odds &lt;]]&lt;&gt;"",Weekly[[#This Row],[Actual]]=TRUE),AZ587+Weekly[[#This Row],[H Odds &lt;]]-1,AZ587-1)))</f>
        <v>103.46999999999998</v>
      </c>
      <c r="BA588" s="38">
        <f>IF(Weekly[[#This Row],[H Odds &lt;]]="",BA587,IF(AND(Weekly[[#This Row],[H Odds &lt;]]&lt;&gt;"",Weekly[[#This Row],[SVC_P]]=TRUE,Weekly[[#This Row],[Actual]]=TRUE),BA587+Weekly[[#This Row],[H Odds &lt;]]-1,IF(AND(Weekly[[#This Row],[H Odds &lt;]]&lt;&gt;"",Weekly[[#This Row],[SVC_P]]=TRUE,Weekly[[#This Row],[Actual]]=FALSE),BA587-1,BA587)))</f>
        <v>80.39</v>
      </c>
      <c r="BB588" s="38">
        <f>IF(Weekly[[#This Row],[H Odds &lt;]]="",BB587,IF(AND(Weekly[[#This Row],[H Odds &lt;]]&lt;&gt;"",Weekly[[#This Row],[ADBC_P]]=TRUE,Weekly[[#This Row],[Actual]]=TRUE),BB587+Weekly[[#This Row],[H Odds &lt;]]-1,IF(AND(Weekly[[#This Row],[H Odds &lt;]]&lt;&gt;"",Weekly[[#This Row],[ADBC_P]]=TRUE,Weekly[[#This Row],[Actual]]=FALSE),BB587-1,BB587)))</f>
        <v>50.16</v>
      </c>
      <c r="BC588" s="38">
        <f>IF(Weekly[[#This Row],[H Odds &lt;]]="",BC587,IF(AND(Weekly[[#This Row],[H Odds &lt;]]&lt;&gt;"",Weekly[[#This Row],[RFC_P]]=TRUE,Weekly[[#This Row],[Actual]]=TRUE),BC587+Weekly[[#This Row],[H Odds &lt;]]-1,IF(AND(Weekly[[#This Row],[H Odds &lt;]]&lt;&gt;"",Weekly[[#This Row],[RFC_P]]=TRUE,Weekly[[#This Row],[Actual]]=FALSE),BC587-1,BC587)))</f>
        <v>51.759999999999991</v>
      </c>
      <c r="BD588" s="38">
        <f>IF(Weekly[[#This Row],[H Odds &lt;]]="",BD587,IF(AND(Weekly[[#This Row],[H Odds &lt;]]&lt;&gt;"",Weekly[[#This Row],[GBC_P]]=TRUE,Weekly[[#This Row],[Actual]]=TRUE),BD587+Weekly[[#This Row],[H Odds &lt;]]-1,IF(AND(Weekly[[#This Row],[H Odds &lt;]]&lt;&gt;"",Weekly[[#This Row],[GBC_P]]=TRUE,Weekly[[#This Row],[Actual]]=FALSE),BD587-1,BD587)))</f>
        <v>54.910000000000004</v>
      </c>
      <c r="BE588" s="38">
        <f>IF(Weekly[[#This Row],[H Odds &lt;]]="",BE587,IF(AND(Weekly[[#This Row],[H Odds &lt;]]&lt;&gt;"",Weekly[[#This Row],[HGBC_P]]=TRUE,Weekly[[#This Row],[Actual]]=TRUE),BE587+Weekly[[#This Row],[H Odds &lt;]]-1,IF(AND(Weekly[[#This Row],[H Odds &lt;]]&lt;&gt;"",Weekly[[#This Row],[HGBC_P]]=TRUE,Weekly[[#This Row],[Actual]]=FALSE),BE587-1,BE587)))</f>
        <v>54.059999999999995</v>
      </c>
      <c r="BF588" s="38">
        <f>IF(Weekly[[#This Row],[H Odds &lt;]]="",BF587,IF(AND(Weekly[[#This Row],[H Odds &lt;]]&lt;&gt;"",Weekly[[#This Row],[XGB_P]]=TRUE,Weekly[[#This Row],[Actual]]=TRUE),BF587+Weekly[[#This Row],[H Odds &lt;]]-1,IF(AND(Weekly[[#This Row],[H Odds &lt;]]&lt;&gt;"",Weekly[[#This Row],[XGB_P]]=TRUE,Weekly[[#This Row],[Actual]]=FALSE),BF587-1,BF587)))</f>
        <v>62.730000000000004</v>
      </c>
      <c r="BG588" s="38">
        <f>IF(Weekly[[#This Row],[H Odds &lt;]]="",BG587,IF(AND(Weekly[[#This Row],[H Odds &lt;]]&lt;&gt;"",Weekly[[#This Row],[QDA_P]]=TRUE,Weekly[[#This Row],[Actual]]=TRUE),BG587+Weekly[[#This Row],[H Odds &lt;]]-1,IF(AND(Weekly[[#This Row],[H Odds &lt;]]&lt;&gt;"",Weekly[[#This Row],[QDA_P]]=TRUE,Weekly[[#This Row],[Actual]]=FALSE),BG587-1,BG587)))</f>
        <v>50.22999999999999</v>
      </c>
      <c r="BH588" s="38">
        <f>IF(Weekly[[#This Row],[H Odds &lt;]]="",BH587,IF(AND(Weekly[[#This Row],[H Odds &lt;]]&lt;&gt;"",Weekly[[#This Row],[KNC_P]]=TRUE,Weekly[[#This Row],[Actual]]=TRUE),BH587+Weekly[[#This Row],[H Odds &lt;]]-1,IF(AND(Weekly[[#This Row],[H Odds &lt;]]&lt;&gt;"",Weekly[[#This Row],[KNC_P]]=TRUE,Weekly[[#This Row],[Actual]]=FALSE),BH587-1,BH587)))</f>
        <v>55.099999999999994</v>
      </c>
      <c r="BI588" s="38">
        <f>IF(Weekly[[#This Row],[H Odds &lt;]]="",BI587,IF(AND(Weekly[[#This Row],[H Odds &lt;]]&lt;&gt;"",Weekly[[#This Row],[TRUES]]&gt;0,Weekly[[#This Row],[Actual]]=TRUE),BI587+Weekly[[#This Row],[H Odds &lt;]]-1,IF(AND(Weekly[[#This Row],[H Odds &lt;]]&lt;&gt;"",Weekly[[#This Row],[TRUES]]=0),BI587,BI587-1)))</f>
        <v>78.39</v>
      </c>
      <c r="BJ588" s="57">
        <f>IF(Weekly[[#This Row],[H Odds &lt;]]="",BJ587,IF(AND(Weekly[[#This Row],[H Odds &lt;]]&lt;&gt;"",Weekly[[#This Row],[Actual]]=TRUE),BJ587+Weekly[[#This Row],[H Odds &lt;]]-1,IF(AND(Weekly[[#This Row],[H Odds &lt;]]&lt;&gt;"",Weekly[[#This Row],[Actual]]=FALSE),BJ587-1,BJ587)))</f>
        <v>80.290000000000006</v>
      </c>
      <c r="BK588" s="58">
        <f>IF(AND(Weekly[[#This Row],[TRUES]]&gt;4,Weekly[[#This Row],[Actual]]=TRUE),BK587+Weekly[[#This Row],[BF H Odds]]-1,IF(AND(Weekly[[#This Row],[FALSES]]&gt;4,Weekly[[#This Row],[Actual]]=FALSE),BK587+Weekly[[#This Row],[BF V Odds]]-1,IF(AND(Weekly[[#This Row],[TRUES]]&gt;4,Weekly[[#This Row],[Actual]]=FALSE),BK587-1,IF(AND(Weekly[[#This Row],[FALSES]]&gt;4,Weekly[[#This Row],[Actual]]=TRUE),BK587-1,BK587))))</f>
        <v>2.7400000000000313</v>
      </c>
      <c r="BL588" s="58">
        <f>IF(AND(Weekly[[#This Row],[TRUES]]&gt;5,Weekly[[#This Row],[Actual]]=TRUE),BL587+Weekly[[#This Row],[BF H Odds]]-1,IF(AND(Weekly[[#This Row],[FALSES]]&gt;5,Weekly[[#This Row],[Actual]]=FALSE),BL587+Weekly[[#This Row],[BF V Odds]]-1,IF(AND(Weekly[[#This Row],[TRUES]]&gt;5,Weekly[[#This Row],[Actual]]=FALSE),BL587-1,IF(AND(Weekly[[#This Row],[FALSES]]&gt;5,Weekly[[#This Row],[Actual]]=TRUE),BL587-1,BL587))))</f>
        <v>8.8500000000000192</v>
      </c>
      <c r="BM588" s="58">
        <f>IF(AND(Weekly[[#This Row],[TRUES]]&gt;6,Weekly[[#This Row],[Actual]]=TRUE),BM587+Weekly[[#This Row],[BF H Odds]]-1,IF(AND(Weekly[[#This Row],[FALSES]]&gt;6,Weekly[[#This Row],[Actual]]=FALSE),BM587+Weekly[[#This Row],[BF V Odds]]-1,IF(AND(Weekly[[#This Row],[TRUES]]&gt;6,Weekly[[#This Row],[Actual]]=FALSE),BM587-1,IF(AND(Weekly[[#This Row],[FALSES]]&gt;6,Weekly[[#This Row],[Actual]]=TRUE),BM587-1,BM587))))</f>
        <v>39.340000000000011</v>
      </c>
    </row>
    <row r="589" spans="1:65" x14ac:dyDescent="0.25">
      <c r="A589" s="34"/>
      <c r="B589" s="10">
        <v>44317</v>
      </c>
      <c r="C589" s="17" t="s">
        <v>24</v>
      </c>
      <c r="D589" s="15" t="s">
        <v>27</v>
      </c>
      <c r="E589" t="b">
        <v>1</v>
      </c>
      <c r="F589" t="b">
        <v>1</v>
      </c>
      <c r="G589" t="b">
        <v>1</v>
      </c>
      <c r="H589" t="b">
        <v>1</v>
      </c>
      <c r="I589" t="b">
        <v>1</v>
      </c>
      <c r="J589" t="b">
        <v>1</v>
      </c>
      <c r="K589" t="b">
        <v>1</v>
      </c>
      <c r="L589" t="b">
        <v>1</v>
      </c>
      <c r="O589" t="str">
        <f>IF(Weekly[[#This Row],[H/V]]="H",Weekly[[#This Row],[BF H Odds]],IF(Weekly[[#This Row],[H/V]]="V",Weekly[[#This Row],[BF V Odds]],""))</f>
        <v/>
      </c>
      <c r="P589" t="b">
        <v>1</v>
      </c>
      <c r="R589" s="35">
        <f>IFERROR(IF(Weekly[[#This Row],[Won Bet?]]="yes",R588+(Weekly[[#This Row],[BF Odds]]*Weekly[[#This Row],[BF Stake]])-Weekly[[#This Row],[BF Stake]],R588-Weekly[[#This Row],[BF Stake]]),R588)</f>
        <v>1318.1385000000005</v>
      </c>
      <c r="S589" s="35">
        <f>IFERROR(IF(Weekly[[#This Row],[Won Bet?]]="yes",S588+(((Weekly[[#This Row],[BF Odds]]*Weekly[[#This Row],[BF Stake]])-Weekly[[#This Row],[BF Stake]])*0.95),S588-Weekly[[#This Row],[BF Stake]]),S588)</f>
        <v>1217.5591900000009</v>
      </c>
      <c r="T589">
        <v>3.95</v>
      </c>
      <c r="U589">
        <v>1.33</v>
      </c>
      <c r="V589" s="24">
        <f>IF(Weekly[[#This Row],[Actual]]="","",IF(AND(Weekly[[#This Row],[SVC_P]]=Weekly[[#This Row],[Actual]],Weekly[[#This Row],[SVC_P]]=TRUE),V588+Weekly[[#This Row],[BF H Odds]]-1,IF(AND(Weekly[[#This Row],[SVC_P]]=Weekly[[#This Row],[Actual]],Weekly[[#This Row],[SVC_P]]=FALSE),V588+Weekly[[#This Row],[BF V Odds]]-1,V588-1)))</f>
        <v>60.800000000000061</v>
      </c>
      <c r="W589" s="24">
        <f>IF(Weekly[[#This Row],[Actual]]="","",IF(AND(Weekly[[#This Row],[SVC_P]]=FALSE,Weekly[[#This Row],[Actual]]=TRUE),W588+Weekly[[#This Row],[BF H Odds]]-1,IF(AND(Weekly[[#This Row],[SVC_P]]=TRUE,Weekly[[#This Row],[Actual]]=FALSE,),W588+Weekly[[#This Row],[BF V Odds]]-1,W588-1)))</f>
        <v>-497.84000000000003</v>
      </c>
      <c r="X589" s="24">
        <f>IF(Weekly[[#This Row],[Actual]]="","",IF(AND(Weekly[[#This Row],[ADBC_P]]=Weekly[[#This Row],[Actual]],Weekly[[#This Row],[ADBC_P]]=TRUE),X588+Weekly[[#This Row],[BF H Odds]]-1,IF(AND(Weekly[[#This Row],[ADBC_P]]=Weekly[[#This Row],[Actual]],Weekly[[#This Row],[ADBC_P]]=FALSE),X588+Weekly[[#This Row],[BF V Odds]]-1,X588-1)))</f>
        <v>19.730000000000018</v>
      </c>
      <c r="Y589" s="24">
        <f>IF(Weekly[[#This Row],[Actual]]="","",IF(AND(Weekly[[#This Row],[ADBC_P]]=FALSE,Weekly[[#This Row],[Actual]]=TRUE),Y588+Weekly[[#This Row],[BF H Odds]]-1,IF(AND(Weekly[[#This Row],[ADBC_P]]=TRUE,Weekly[[#This Row],[Actual]]=FALSE),Y588+Weekly[[#This Row],[BF V Odds]]-1,Y588-1)))</f>
        <v>68.139999999999986</v>
      </c>
      <c r="Z589" s="24">
        <f>IF(Weekly[[#This Row],[Actual]]="","",IF(AND(Weekly[[#This Row],[RFC_P]]=Weekly[[#This Row],[Actual]],Weekly[[#This Row],[RFC_P]]=TRUE),Z588+Weekly[[#This Row],[BF H Odds]]-1,IF(AND(Weekly[[#This Row],[RFC_P]]=Weekly[[#This Row],[Actual]],Weekly[[#This Row],[RFC_P]]=FALSE),Z588+Weekly[[#This Row],[BF V Odds]]-1,Z588-1)))</f>
        <v>28.630000000000003</v>
      </c>
      <c r="AA589" s="24">
        <f>IF(Weekly[[#This Row],[Actual]]="","",IF(AND(Weekly[[#This Row],[RFC_P]]=FALSE,Weekly[[#This Row],[Actual]]=TRUE),AA588+Weekly[[#This Row],[BF H Odds]]-1,IF(AND(Weekly[[#This Row],[RFC_P]]=TRUE,Weekly[[#This Row],[Actual]]=FALSE),AA588+Weekly[[#This Row],[BF V Odds]]-1,AA588-1)))</f>
        <v>59.239999999999966</v>
      </c>
      <c r="AB589" s="24">
        <f>IF(Weekly[[#This Row],[Actual]]="","",IF(AND(Weekly[[#This Row],[GBC_P]]=Weekly[[#This Row],[Actual]],Weekly[[#This Row],[GBC_P]]=TRUE),AB588+Weekly[[#This Row],[BF H Odds]]-1,IF(AND(Weekly[[#This Row],[GBC_P]]=Weekly[[#This Row],[Actual]],Weekly[[#This Row],[GBC_P]]=FALSE),AB588+Weekly[[#This Row],[BF V Odds]]-1,AB588-1)))</f>
        <v>9.170000000000007</v>
      </c>
      <c r="AC589" s="24">
        <f>IF(Weekly[[#This Row],[Actual]]="","",IF(AND(Weekly[[#This Row],[GBC_P]]=FALSE,Weekly[[#This Row],[Actual]]=TRUE),AC588+Weekly[[#This Row],[BF H Odds]]-1,IF(AND(Weekly[[#This Row],[GBC_P]]=TRUE,Weekly[[#This Row],[Actual]]=FALSE),AC588+Weekly[[#This Row],[BF V Odds]]-1,AC588-1)))</f>
        <v>78.69999999999996</v>
      </c>
      <c r="AD589" s="24">
        <f>IF(Weekly[[#This Row],[Actual]]="","",IF(AND(Weekly[[#This Row],[HGBC_P]]=Weekly[[#This Row],[Actual]],Weekly[[#This Row],[HGBC_P]]=TRUE),AD588+Weekly[[#This Row],[BF H Odds]]-1,IF(AND(Weekly[[#This Row],[HGBC_P]]=Weekly[[#This Row],[Actual]],Weekly[[#This Row],[HGBC_P]]=FALSE),AD588+Weekly[[#This Row],[BF V Odds]]-1,AD588-1)))</f>
        <v>0.39000000000002366</v>
      </c>
      <c r="AE589" s="24">
        <f>IF(Weekly[[#This Row],[Actual]]="","",IF(AND(Weekly[[#This Row],[HGBC_P]]=FALSE,Weekly[[#This Row],[Actual]]=TRUE),AE588+Weekly[[#This Row],[BF H Odds]]-1,IF(AND(Weekly[[#This Row],[HGBC_P]]=TRUE,Weekly[[#This Row],[Actual]]=FALSE),AE588+Weekly[[#This Row],[BF V Odds]]-1,AE588-1)))</f>
        <v>87.47999999999999</v>
      </c>
      <c r="AF589" s="24">
        <f>IF(Weekly[[#This Row],[Actual]]="","",IF(AND(Weekly[[#This Row],[XGB_P]]=Weekly[[#This Row],[Actual]],Weekly[[#This Row],[XGB_P]]=TRUE),AF588+Weekly[[#This Row],[BF H Odds]]-1,IF(AND(Weekly[[#This Row],[XGB_P]]=Weekly[[#This Row],[Actual]],Weekly[[#This Row],[XGB_P]]=FALSE),AF588+Weekly[[#This Row],[BF V Odds]]-1,AF588-1)))</f>
        <v>36.150000000000027</v>
      </c>
      <c r="AG589" s="24">
        <f>IF(Weekly[[#This Row],[Actual]]="","",IF(AND(Weekly[[#This Row],[XGB_P]]=FALSE,Weekly[[#This Row],[Actual]]=TRUE),AG588+Weekly[[#This Row],[BF H Odds]]-1,IF(AND(Weekly[[#This Row],[XGB_P]]=TRUE,Weekly[[#This Row],[Actual]]=FALSE),AG588+Weekly[[#This Row],[BF V Odds]]-1,AG588-1)))</f>
        <v>51.72</v>
      </c>
      <c r="AH589" s="24">
        <f>IF(Weekly[[#This Row],[Actual]]="","",IF(AND(Weekly[[#This Row],[QDA_P]]=Weekly[[#This Row],[Actual]],Weekly[[#This Row],[QDA_P]]=TRUE),AH588+Weekly[[#This Row],[BF H Odds]]-1,IF(AND(Weekly[[#This Row],[QDA_P]]=Weekly[[#This Row],[Actual]],Weekly[[#This Row],[QDA_P]]=FALSE),AH588+Weekly[[#This Row],[BF V Odds]]-1,AH588-1)))</f>
        <v>3.4400000000000155</v>
      </c>
      <c r="AI589" s="24">
        <f>IF(Weekly[[#This Row],[Actual]]="","",IF(AND(Weekly[[#This Row],[QDA_P]]=FALSE,Weekly[[#This Row],[Actual]]=TRUE),AI588+Weekly[[#This Row],[BF H Odds]]-1,IF(AND(Weekly[[#This Row],[QDA_P]]=TRUE,Weekly[[#This Row],[Actual]]=FALSE),AI588+Weekly[[#This Row],[BF V Odds]]-1,AI588-1)))</f>
        <v>84.429999999999978</v>
      </c>
      <c r="AJ589" s="24">
        <f>IF(Weekly[[#This Row],[Actual]]="","",IF(AND(Weekly[[#This Row],[KNC_P]]=FALSE,Weekly[[#This Row],[Actual]]=TRUE),AJ588+Weekly[[#This Row],[BF H Odds]]-1,IF(AND(Weekly[[#This Row],[KNC_P]]=TRUE,Weekly[[#This Row],[Actual]]=FALSE),AJ588+Weekly[[#This Row],[BF V Odds]]-1,AJ588-1)))</f>
        <v>75.02</v>
      </c>
      <c r="AK589" s="24">
        <f>IF(Weekly[[#This Row],[Actual]]="","",IF(AND(Weekly[[#This Row],[KNC_P]]=FALSE,Weekly[[#This Row],[Actual]]=TRUE),AK588+Weekly[[#This Row],[BF H Odds]]-1,IF(AND(Weekly[[#This Row],[KNC_P]]=TRUE,Weekly[[#This Row],[Actual]]=FALSE),AK588+Weekly[[#This Row],[BF V Odds]]-1,AK588-1)))</f>
        <v>73.919999999999987</v>
      </c>
      <c r="AL589" s="30">
        <f>IF(Weekly[[#This Row],[Actual]]="","",COUNTIF(Weekly[[#This Row],[SVC_P]:[QDA_P]],TRUE))</f>
        <v>7</v>
      </c>
      <c r="AM589" s="30">
        <f>IF(Weekly[[#This Row],[Actual]]="","",COUNTIF(Weekly[[#This Row],[SVC_P]:[QDA_P]],FALSE))</f>
        <v>0</v>
      </c>
      <c r="AN589" s="36">
        <f>IF(AND(Weekly[[#This Row],[BF V Odds]]&gt;$BO$6,Weekly[[#This Row],[BF V Odds]] &lt; $BO$7),Weekly[[#This Row],[BF V Odds]],"")</f>
        <v>3.95</v>
      </c>
      <c r="AO589" s="36" t="str">
        <f>IF(AND(Weekly[[#This Row],[BF H Odds]]&gt;$BO$6, Weekly[[#This Row],[BF H Odds]] &lt; $BO$7),Weekly[[#This Row],[BF H Odds]],"")</f>
        <v/>
      </c>
      <c r="AP589" s="37">
        <f>IF(AND(Weekly[[#This Row],[V Odds &lt;]]="",Weekly[[#This Row],[H Odds &lt;]]=""),AP588,IF(AND(Weekly[[#This Row],[H Odds &lt;]]&lt;&gt;"",Weekly[[#This Row],[SVC_P]]=TRUE,Weekly[[#This Row],[Actual]]=TRUE),AP588+Weekly[[#This Row],[H Odds &lt;]]-1,IF(AND(Weekly[[#This Row],[V Odds &lt;]]&lt;&gt;"",Weekly[[#This Row],[SVC_P]]=FALSE,Weekly[[#This Row],[Actual]]=FALSE),AP588+Weekly[[#This Row],[V Odds &lt;]]-1,IF(AND(Weekly[[#This Row],[V Odds &lt;]]&lt;&gt;"",Weekly[[#This Row],[SVC_P]]=FALSE,Weekly[[#This Row],[Actual]]=TRUE),AP588-1,IF(AND(Weekly[[#This Row],[H Odds &lt;]]&lt;&gt;"",Weekly[[#This Row],[SVC_P]]=TRUE,Weekly[[#This Row],[Actual]]=FALSE),AP588-1,AP588)))))</f>
        <v>81.430000000000021</v>
      </c>
      <c r="AQ589" s="37">
        <f>IF(AND(Weekly[[#This Row],[V Odds &lt;]]="",Weekly[[#This Row],[H Odds &lt;]]=""),AQ588,IF(AND(Weekly[[#This Row],[H Odds &lt;]]&lt;&gt;"",Weekly[[#This Row],[ADBC_P]]=TRUE,Weekly[[#This Row],[Actual]]=TRUE),AQ588+Weekly[[#This Row],[H Odds &lt;]]-1,IF(AND(Weekly[[#This Row],[V Odds &lt;]]&lt;&gt;"",Weekly[[#This Row],[ADBC_P]]=FALSE,Weekly[[#This Row],[Actual]]=FALSE),AQ588+Weekly[[#This Row],[V Odds &lt;]]-1,IF(AND(Weekly[[#This Row],[V Odds &lt;]]&lt;&gt;"",Weekly[[#This Row],[ADBC_P]]=FALSE,Weekly[[#This Row],[Actual]]=TRUE),AQ588-1,IF(AND(Weekly[[#This Row],[H Odds &lt;]]&lt;&gt;"",Weekly[[#This Row],[ADBC_P]]=TRUE,Weekly[[#This Row],[Actual]]=FALSE),AQ588-1,AQ588)))))</f>
        <v>53.98</v>
      </c>
      <c r="AR589" s="37">
        <f>IF(AND(Weekly[[#This Row],[V Odds &lt;]]="",Weekly[[#This Row],[H Odds &lt;]]=""),AR588,IF(AND(Weekly[[#This Row],[H Odds &lt;]]&lt;&gt;"",Weekly[[#This Row],[RFC_P]]=TRUE,Weekly[[#This Row],[Actual]]=TRUE),AR588+Weekly[[#This Row],[H Odds &lt;]]-1,IF(AND(Weekly[[#This Row],[V Odds &lt;]]&lt;&gt;"",Weekly[[#This Row],[RFC_P]]=FALSE,Weekly[[#This Row],[Actual]]=FALSE),AR588+Weekly[[#This Row],[V Odds &lt;]]-1,IF(AND(Weekly[[#This Row],[V Odds &lt;]]&lt;&gt;"",Weekly[[#This Row],[RFC_P]]=FALSE,Weekly[[#This Row],[Actual]]=TRUE),AR588-1,IF(AND(Weekly[[#This Row],[H Odds &lt;]]&lt;&gt;"",Weekly[[#This Row],[RFC_P]]=TRUE,Weekly[[#This Row],[Actual]]=FALSE),AR588-1,AR588)))))</f>
        <v>73.989999999999995</v>
      </c>
      <c r="AS589" s="37">
        <f>IF(AND(Weekly[[#This Row],[V Odds &lt;]]="",Weekly[[#This Row],[H Odds &lt;]]=""),AS588,IF(AND(Weekly[[#This Row],[H Odds &lt;]]&lt;&gt;"",Weekly[[#This Row],[GBC_P]]=TRUE,Weekly[[#This Row],[Actual]]=TRUE),AS588+Weekly[[#This Row],[H Odds &lt;]]-1,IF(AND(Weekly[[#This Row],[V Odds &lt;]]&lt;&gt;"",Weekly[[#This Row],[GBC_P]]=FALSE,Weekly[[#This Row],[Actual]]=FALSE),AS588+Weekly[[#This Row],[V Odds &lt;]]-1,IF(AND(Weekly[[#This Row],[V Odds &lt;]]&lt;&gt;"",Weekly[[#This Row],[GBC_P]]=FALSE,Weekly[[#This Row],[Actual]]=TRUE),AS588-1,IF(AND(Weekly[[#This Row],[H Odds &lt;]]&lt;&gt;"",Weekly[[#This Row],[GBC_P]]=TRUE,Weekly[[#This Row],[Actual]]=FALSE),AS588-1,AS588)))))</f>
        <v>69.28</v>
      </c>
      <c r="AT589" s="37">
        <f>IF(AND(Weekly[[#This Row],[V Odds &lt;]]="",Weekly[[#This Row],[H Odds &lt;]]=""),AT588,IF(AND(Weekly[[#This Row],[H Odds &lt;]]&lt;&gt;"",Weekly[[#This Row],[HGBC_P]]=TRUE,Weekly[[#This Row],[Actual]]=TRUE),AT588+Weekly[[#This Row],[H Odds &lt;]]-1,IF(AND(Weekly[[#This Row],[V Odds &lt;]]&lt;&gt;"",Weekly[[#This Row],[HGBC_P]]=FALSE,Weekly[[#This Row],[Actual]]=FALSE),AT588+Weekly[[#This Row],[V Odds &lt;]]-1,IF(AND(Weekly[[#This Row],[V Odds &lt;]]&lt;&gt;"",Weekly[[#This Row],[HGBC_P]]=FALSE,Weekly[[#This Row],[Actual]]=TRUE),AT588-1,IF(AND(Weekly[[#This Row],[H Odds &lt;]]&lt;&gt;"",Weekly[[#This Row],[HGBC_P]]=TRUE,Weekly[[#This Row],[Actual]]=FALSE),AT588-1,AT588)))))</f>
        <v>53.66</v>
      </c>
      <c r="AU589" s="37">
        <f>IF(AND(Weekly[[#This Row],[V Odds &lt;]]="",Weekly[[#This Row],[H Odds &lt;]]=""),AU588,IF(AND(Weekly[[#This Row],[H Odds &lt;]]&lt;&gt;"",Weekly[[#This Row],[XGB_P]]=TRUE,Weekly[[#This Row],[Actual]]=TRUE),AU588+Weekly[[#This Row],[H Odds &lt;]]-1,IF(AND(Weekly[[#This Row],[V Odds &lt;]]&lt;&gt;"",Weekly[[#This Row],[XGB_P]]=FALSE,Weekly[[#This Row],[Actual]]=FALSE),AU588+Weekly[[#This Row],[V Odds &lt;]]-1,IF(AND(Weekly[[#This Row],[V Odds &lt;]]&lt;&gt;"",Weekly[[#This Row],[XGB_P]]=FALSE,Weekly[[#This Row],[Actual]]=TRUE),AU588-1,IF(AND(Weekly[[#This Row],[H Odds &lt;]]&lt;&gt;"",Weekly[[#This Row],[XGB_P]]=TRUE,Weekly[[#This Row],[Actual]]=FALSE),AU588-1,AU588)))))</f>
        <v>75.110000000000014</v>
      </c>
      <c r="AV589" s="37">
        <f>IF(AND(Weekly[[#This Row],[V Odds &lt;]]="",Weekly[[#This Row],[H Odds &lt;]]=""),AV588,IF(AND(Weekly[[#This Row],[H Odds &lt;]]&lt;&gt;"",Weekly[[#This Row],[QDA_P]]=TRUE,Weekly[[#This Row],[Actual]]=TRUE),AV588+Weekly[[#This Row],[H Odds &lt;]]-1,IF(AND(Weekly[[#This Row],[V Odds &lt;]]&lt;&gt;"",Weekly[[#This Row],[QDA_P]]=FALSE,Weekly[[#This Row],[Actual]]=FALSE),AV588+Weekly[[#This Row],[V Odds &lt;]]-1,IF(AND(Weekly[[#This Row],[V Odds &lt;]]&lt;&gt;"",Weekly[[#This Row],[QDA_P]]=FALSE,Weekly[[#This Row],[Actual]]=TRUE),AV588-1,IF(AND(Weekly[[#This Row],[H Odds &lt;]]&lt;&gt;"",Weekly[[#This Row],[QDA_P]]=TRUE,Weekly[[#This Row],[Actual]]=FALSE),AV588-1,AV588)))))</f>
        <v>65</v>
      </c>
      <c r="AW589" s="37">
        <f>IF(AND(Weekly[[#This Row],[H Odds &lt;]]="",Weekly[[#This Row],[V Odds &lt;]]=""),AW588,IF(AND(Weekly[[#This Row],[KNC_P]]=Weekly[[#This Row],[Actual]],Weekly[[#This Row],[KNC_P]]=TRUE),AW588+Weekly[[#This Row],[BF H Odds]]-1,IF(AND(Weekly[[#This Row],[KNC_P]]=Weekly[[#This Row],[Actual]],Weekly[[#This Row],[KNC_P]]=FALSE),AW588+Weekly[[#This Row],[BF V Odds]]-1,AW588-1)))</f>
        <v>53.860000000000014</v>
      </c>
      <c r="AX589" s="37">
        <f>IF(AND(Weekly[[#This Row],[V Odds &lt;]]="",Weekly[[#This Row],[H Odds &lt;]]=""),AX588,IF(AND(Weekly[[#This Row],[V Odds &lt;]]&lt;&gt;"",Weekly[[#This Row],[FALSES]]&gt;0,Weekly[[#This Row],[Actual]]=FALSE),AX588+Weekly[[#This Row],[V Odds &lt;]]-1,IF(AND(Weekly[[#This Row],[H Odds &lt;]]&lt;&gt;"",Weekly[[#This Row],[TRUES]]&gt;0,Weekly[[#This Row],[Actual]]=TRUE),AX588+Weekly[[#This Row],[H Odds &lt;]]-1,IF(AND(Weekly[[#This Row],[V Odds &lt;]]&lt;&gt;"",Weekly[[#This Row],[FALSES]]=0),AX588,IF(AND(Weekly[[#This Row],[H Odds &lt;]]&lt;&gt;"",Weekly[[#This Row],[TRUES]]=0),AX588,AX588-1)))))</f>
        <v>113.99999999999997</v>
      </c>
      <c r="AY589" s="37">
        <f>IF(AND(Weekly[[#This Row],[V Odds &lt;]]="",Weekly[[#This Row],[H Odds &lt;]]=""),AY588,IF(AND(Weekly[[#This Row],[V Odds &lt;]]&lt;&gt;"",Weekly[[#This Row],[FALSES]]&gt;0,Weekly[[#This Row],[Actual]]=FALSE),AY588+((Weekly[[#This Row],[V Odds &lt;]]-1)*0.92),IF(AND(Weekly[[#This Row],[H Odds &lt;]]&lt;&gt;"",Weekly[[#This Row],[TRUES]]&gt;0,Weekly[[#This Row],[Actual]]=TRUE),AY588+((Weekly[[#This Row],[H Odds &lt;]]-1)*0.92),IF(AND(Weekly[[#This Row],[V Odds &lt;]]&lt;&gt;"",Weekly[[#This Row],[FALSES]]=0),AY588,IF(AND(Weekly[[#This Row],[H Odds &lt;]]&lt;&gt;"",Weekly[[#This Row],[TRUES]]=0),AY588,AY588-1)))))</f>
        <v>100.88000000000001</v>
      </c>
      <c r="AZ589" s="37">
        <f>IF(AND(Weekly[[#This Row],[V Odds &lt;]]="",Weekly[[#This Row],[H Odds &lt;]]=""),AZ588,IF(AND(Weekly[[#This Row],[V Odds &lt;]]&lt;&gt;"",Weekly[[#This Row],[Actual]]=FALSE),AZ588+Weekly[[#This Row],[V Odds &lt;]]-1,IF(AND(Weekly[[#This Row],[H Odds &lt;]]&lt;&gt;"",Weekly[[#This Row],[Actual]]=TRUE),AZ588+Weekly[[#This Row],[H Odds &lt;]]-1,AZ588-1)))</f>
        <v>102.46999999999998</v>
      </c>
      <c r="BA589" s="38">
        <f>IF(Weekly[[#This Row],[H Odds &lt;]]="",BA588,IF(AND(Weekly[[#This Row],[H Odds &lt;]]&lt;&gt;"",Weekly[[#This Row],[SVC_P]]=TRUE,Weekly[[#This Row],[Actual]]=TRUE),BA588+Weekly[[#This Row],[H Odds &lt;]]-1,IF(AND(Weekly[[#This Row],[H Odds &lt;]]&lt;&gt;"",Weekly[[#This Row],[SVC_P]]=TRUE,Weekly[[#This Row],[Actual]]=FALSE),BA588-1,BA588)))</f>
        <v>80.39</v>
      </c>
      <c r="BB589" s="38">
        <f>IF(Weekly[[#This Row],[H Odds &lt;]]="",BB588,IF(AND(Weekly[[#This Row],[H Odds &lt;]]&lt;&gt;"",Weekly[[#This Row],[ADBC_P]]=TRUE,Weekly[[#This Row],[Actual]]=TRUE),BB588+Weekly[[#This Row],[H Odds &lt;]]-1,IF(AND(Weekly[[#This Row],[H Odds &lt;]]&lt;&gt;"",Weekly[[#This Row],[ADBC_P]]=TRUE,Weekly[[#This Row],[Actual]]=FALSE),BB588-1,BB588)))</f>
        <v>50.16</v>
      </c>
      <c r="BC589" s="38">
        <f>IF(Weekly[[#This Row],[H Odds &lt;]]="",BC588,IF(AND(Weekly[[#This Row],[H Odds &lt;]]&lt;&gt;"",Weekly[[#This Row],[RFC_P]]=TRUE,Weekly[[#This Row],[Actual]]=TRUE),BC588+Weekly[[#This Row],[H Odds &lt;]]-1,IF(AND(Weekly[[#This Row],[H Odds &lt;]]&lt;&gt;"",Weekly[[#This Row],[RFC_P]]=TRUE,Weekly[[#This Row],[Actual]]=FALSE),BC588-1,BC588)))</f>
        <v>51.759999999999991</v>
      </c>
      <c r="BD589" s="38">
        <f>IF(Weekly[[#This Row],[H Odds &lt;]]="",BD588,IF(AND(Weekly[[#This Row],[H Odds &lt;]]&lt;&gt;"",Weekly[[#This Row],[GBC_P]]=TRUE,Weekly[[#This Row],[Actual]]=TRUE),BD588+Weekly[[#This Row],[H Odds &lt;]]-1,IF(AND(Weekly[[#This Row],[H Odds &lt;]]&lt;&gt;"",Weekly[[#This Row],[GBC_P]]=TRUE,Weekly[[#This Row],[Actual]]=FALSE),BD588-1,BD588)))</f>
        <v>54.910000000000004</v>
      </c>
      <c r="BE589" s="38">
        <f>IF(Weekly[[#This Row],[H Odds &lt;]]="",BE588,IF(AND(Weekly[[#This Row],[H Odds &lt;]]&lt;&gt;"",Weekly[[#This Row],[HGBC_P]]=TRUE,Weekly[[#This Row],[Actual]]=TRUE),BE588+Weekly[[#This Row],[H Odds &lt;]]-1,IF(AND(Weekly[[#This Row],[H Odds &lt;]]&lt;&gt;"",Weekly[[#This Row],[HGBC_P]]=TRUE,Weekly[[#This Row],[Actual]]=FALSE),BE588-1,BE588)))</f>
        <v>54.059999999999995</v>
      </c>
      <c r="BF589" s="38">
        <f>IF(Weekly[[#This Row],[H Odds &lt;]]="",BF588,IF(AND(Weekly[[#This Row],[H Odds &lt;]]&lt;&gt;"",Weekly[[#This Row],[XGB_P]]=TRUE,Weekly[[#This Row],[Actual]]=TRUE),BF588+Weekly[[#This Row],[H Odds &lt;]]-1,IF(AND(Weekly[[#This Row],[H Odds &lt;]]&lt;&gt;"",Weekly[[#This Row],[XGB_P]]=TRUE,Weekly[[#This Row],[Actual]]=FALSE),BF588-1,BF588)))</f>
        <v>62.730000000000004</v>
      </c>
      <c r="BG589" s="38">
        <f>IF(Weekly[[#This Row],[H Odds &lt;]]="",BG588,IF(AND(Weekly[[#This Row],[H Odds &lt;]]&lt;&gt;"",Weekly[[#This Row],[QDA_P]]=TRUE,Weekly[[#This Row],[Actual]]=TRUE),BG588+Weekly[[#This Row],[H Odds &lt;]]-1,IF(AND(Weekly[[#This Row],[H Odds &lt;]]&lt;&gt;"",Weekly[[#This Row],[QDA_P]]=TRUE,Weekly[[#This Row],[Actual]]=FALSE),BG588-1,BG588)))</f>
        <v>50.22999999999999</v>
      </c>
      <c r="BH589" s="38">
        <f>IF(Weekly[[#This Row],[H Odds &lt;]]="",BH588,IF(AND(Weekly[[#This Row],[H Odds &lt;]]&lt;&gt;"",Weekly[[#This Row],[KNC_P]]=TRUE,Weekly[[#This Row],[Actual]]=TRUE),BH588+Weekly[[#This Row],[H Odds &lt;]]-1,IF(AND(Weekly[[#This Row],[H Odds &lt;]]&lt;&gt;"",Weekly[[#This Row],[KNC_P]]=TRUE,Weekly[[#This Row],[Actual]]=FALSE),BH588-1,BH588)))</f>
        <v>55.099999999999994</v>
      </c>
      <c r="BI589" s="38">
        <f>IF(Weekly[[#This Row],[H Odds &lt;]]="",BI588,IF(AND(Weekly[[#This Row],[H Odds &lt;]]&lt;&gt;"",Weekly[[#This Row],[TRUES]]&gt;0,Weekly[[#This Row],[Actual]]=TRUE),BI588+Weekly[[#This Row],[H Odds &lt;]]-1,IF(AND(Weekly[[#This Row],[H Odds &lt;]]&lt;&gt;"",Weekly[[#This Row],[TRUES]]=0),BI588,BI588-1)))</f>
        <v>78.39</v>
      </c>
      <c r="BJ589" s="38">
        <f>IF(Weekly[[#This Row],[H Odds &lt;]]="",BJ588,IF(AND(Weekly[[#This Row],[H Odds &lt;]]&lt;&gt;"",Weekly[[#This Row],[Actual]]=TRUE),BJ588+Weekly[[#This Row],[H Odds &lt;]]-1,IF(AND(Weekly[[#This Row],[H Odds &lt;]]&lt;&gt;"",Weekly[[#This Row],[Actual]]=FALSE),BJ588-1,BJ588)))</f>
        <v>80.290000000000006</v>
      </c>
      <c r="BK589" s="58">
        <f>IF(AND(Weekly[[#This Row],[TRUES]]&gt;3,Weekly[[#This Row],[Actual]]=TRUE),BK588+Weekly[[#This Row],[BF H Odds]]-1,IF(AND(Weekly[[#This Row],[FALSES]]&gt;3,Weekly[[#This Row],[Actual]]=FALSE),BK588+Weekly[[#This Row],[BF V Odds]]-1,IF(AND(Weekly[[#This Row],[TRUES]]&gt;3,Weekly[[#This Row],[Actual]]=FALSE),BK588-1,IF(AND(Weekly[[#This Row],[FALSES]]&gt;3,Weekly[[#This Row],[Actual]]=TRUE),BK588-1,BK588))))</f>
        <v>3.0700000000000314</v>
      </c>
      <c r="BL589" s="58">
        <f>IF(AND(Weekly[[#This Row],[TRUES]]&gt;5,Weekly[[#This Row],[Actual]]=TRUE),BL588+Weekly[[#This Row],[BF H Odds]]-1,IF(AND(Weekly[[#This Row],[FALSES]]&gt;5,Weekly[[#This Row],[Actual]]=FALSE),BL588+Weekly[[#This Row],[BF V Odds]]-1,IF(AND(Weekly[[#This Row],[TRUES]]&gt;5,Weekly[[#This Row],[Actual]]=FALSE),BL588-1,IF(AND(Weekly[[#This Row],[FALSES]]&gt;5,Weekly[[#This Row],[Actual]]=TRUE),BL588-1,BL588))))</f>
        <v>9.1800000000000193</v>
      </c>
      <c r="BM589" s="58">
        <f>IF(AND(Weekly[[#This Row],[TRUES]]&gt;6,Weekly[[#This Row],[Actual]]=TRUE),BM588+Weekly[[#This Row],[BF H Odds]]-1,IF(AND(Weekly[[#This Row],[FALSES]]&gt;6,Weekly[[#This Row],[Actual]]=FALSE),BM588+Weekly[[#This Row],[BF V Odds]]-1,IF(AND(Weekly[[#This Row],[TRUES]]&gt;6,Weekly[[#This Row],[Actual]]=FALSE),BM588-1,IF(AND(Weekly[[#This Row],[FALSES]]&gt;6,Weekly[[#This Row],[Actual]]=TRUE),BM588-1,BM588))))</f>
        <v>39.670000000000009</v>
      </c>
    </row>
    <row r="590" spans="1:65" x14ac:dyDescent="0.25">
      <c r="A590" s="34"/>
      <c r="B590" s="10">
        <v>44317</v>
      </c>
      <c r="C590" s="17" t="s">
        <v>33</v>
      </c>
      <c r="D590" s="15" t="s">
        <v>20</v>
      </c>
      <c r="E590" t="b">
        <v>1</v>
      </c>
      <c r="F590" t="b">
        <v>1</v>
      </c>
      <c r="G590" t="b">
        <v>1</v>
      </c>
      <c r="H590" t="b">
        <v>1</v>
      </c>
      <c r="I590" t="b">
        <v>1</v>
      </c>
      <c r="J590" t="b">
        <v>1</v>
      </c>
      <c r="K590" t="b">
        <v>1</v>
      </c>
      <c r="L590" t="b">
        <v>1</v>
      </c>
      <c r="M590" t="s">
        <v>100</v>
      </c>
      <c r="N590">
        <v>30.42</v>
      </c>
      <c r="O590">
        <f>IF(Weekly[[#This Row],[H/V]]="H",Weekly[[#This Row],[BF H Odds]],IF(Weekly[[#This Row],[H/V]]="V",Weekly[[#This Row],[BF V Odds]],""))</f>
        <v>4.0999999999999996</v>
      </c>
      <c r="P590" t="b">
        <v>0</v>
      </c>
      <c r="Q590" t="s">
        <v>76</v>
      </c>
      <c r="R590" s="35">
        <f>IFERROR(IF(Weekly[[#This Row],[Won Bet?]]="yes",R589+(Weekly[[#This Row],[BF Odds]]*Weekly[[#This Row],[BF Stake]])-Weekly[[#This Row],[BF Stake]],R589-Weekly[[#This Row],[BF Stake]]),R589)</f>
        <v>1287.7185000000004</v>
      </c>
      <c r="S590" s="35">
        <f>IFERROR(IF(Weekly[[#This Row],[Won Bet?]]="yes",S589+(((Weekly[[#This Row],[BF Odds]]*Weekly[[#This Row],[BF Stake]])-Weekly[[#This Row],[BF Stake]])*0.95),S589-Weekly[[#This Row],[BF Stake]]),S589)</f>
        <v>1187.1391900000008</v>
      </c>
      <c r="T590">
        <v>1.31</v>
      </c>
      <c r="U590">
        <v>4.0999999999999996</v>
      </c>
      <c r="V590" s="24">
        <f>IF(Weekly[[#This Row],[Actual]]="","",IF(AND(Weekly[[#This Row],[SVC_P]]=Weekly[[#This Row],[Actual]],Weekly[[#This Row],[SVC_P]]=TRUE),V589+Weekly[[#This Row],[BF H Odds]]-1,IF(AND(Weekly[[#This Row],[SVC_P]]=Weekly[[#This Row],[Actual]],Weekly[[#This Row],[SVC_P]]=FALSE),V589+Weekly[[#This Row],[BF V Odds]]-1,V589-1)))</f>
        <v>59.800000000000061</v>
      </c>
      <c r="W590" s="24">
        <f>IF(Weekly[[#This Row],[Actual]]="","",IF(AND(Weekly[[#This Row],[SVC_P]]=FALSE,Weekly[[#This Row],[Actual]]=TRUE),W589+Weekly[[#This Row],[BF H Odds]]-1,IF(AND(Weekly[[#This Row],[SVC_P]]=TRUE,Weekly[[#This Row],[Actual]]=FALSE,),W589+Weekly[[#This Row],[BF V Odds]]-1,W589-1)))</f>
        <v>-498.84000000000003</v>
      </c>
      <c r="X590" s="24">
        <f>IF(Weekly[[#This Row],[Actual]]="","",IF(AND(Weekly[[#This Row],[ADBC_P]]=Weekly[[#This Row],[Actual]],Weekly[[#This Row],[ADBC_P]]=TRUE),X589+Weekly[[#This Row],[BF H Odds]]-1,IF(AND(Weekly[[#This Row],[ADBC_P]]=Weekly[[#This Row],[Actual]],Weekly[[#This Row],[ADBC_P]]=FALSE),X589+Weekly[[#This Row],[BF V Odds]]-1,X589-1)))</f>
        <v>18.730000000000018</v>
      </c>
      <c r="Y590" s="24">
        <f>IF(Weekly[[#This Row],[Actual]]="","",IF(AND(Weekly[[#This Row],[ADBC_P]]=FALSE,Weekly[[#This Row],[Actual]]=TRUE),Y589+Weekly[[#This Row],[BF H Odds]]-1,IF(AND(Weekly[[#This Row],[ADBC_P]]=TRUE,Weekly[[#This Row],[Actual]]=FALSE),Y589+Weekly[[#This Row],[BF V Odds]]-1,Y589-1)))</f>
        <v>68.449999999999989</v>
      </c>
      <c r="Z590" s="24">
        <f>IF(Weekly[[#This Row],[Actual]]="","",IF(AND(Weekly[[#This Row],[RFC_P]]=Weekly[[#This Row],[Actual]],Weekly[[#This Row],[RFC_P]]=TRUE),Z589+Weekly[[#This Row],[BF H Odds]]-1,IF(AND(Weekly[[#This Row],[RFC_P]]=Weekly[[#This Row],[Actual]],Weekly[[#This Row],[RFC_P]]=FALSE),Z589+Weekly[[#This Row],[BF V Odds]]-1,Z589-1)))</f>
        <v>27.630000000000003</v>
      </c>
      <c r="AA590" s="24">
        <f>IF(Weekly[[#This Row],[Actual]]="","",IF(AND(Weekly[[#This Row],[RFC_P]]=FALSE,Weekly[[#This Row],[Actual]]=TRUE),AA589+Weekly[[#This Row],[BF H Odds]]-1,IF(AND(Weekly[[#This Row],[RFC_P]]=TRUE,Weekly[[#This Row],[Actual]]=FALSE),AA589+Weekly[[#This Row],[BF V Odds]]-1,AA589-1)))</f>
        <v>59.549999999999969</v>
      </c>
      <c r="AB590" s="24">
        <f>IF(Weekly[[#This Row],[Actual]]="","",IF(AND(Weekly[[#This Row],[GBC_P]]=Weekly[[#This Row],[Actual]],Weekly[[#This Row],[GBC_P]]=TRUE),AB589+Weekly[[#This Row],[BF H Odds]]-1,IF(AND(Weekly[[#This Row],[GBC_P]]=Weekly[[#This Row],[Actual]],Weekly[[#This Row],[GBC_P]]=FALSE),AB589+Weekly[[#This Row],[BF V Odds]]-1,AB589-1)))</f>
        <v>8.170000000000007</v>
      </c>
      <c r="AC590" s="24">
        <f>IF(Weekly[[#This Row],[Actual]]="","",IF(AND(Weekly[[#This Row],[GBC_P]]=FALSE,Weekly[[#This Row],[Actual]]=TRUE),AC589+Weekly[[#This Row],[BF H Odds]]-1,IF(AND(Weekly[[#This Row],[GBC_P]]=TRUE,Weekly[[#This Row],[Actual]]=FALSE),AC589+Weekly[[#This Row],[BF V Odds]]-1,AC589-1)))</f>
        <v>79.009999999999962</v>
      </c>
      <c r="AD590" s="24">
        <f>IF(Weekly[[#This Row],[Actual]]="","",IF(AND(Weekly[[#This Row],[HGBC_P]]=Weekly[[#This Row],[Actual]],Weekly[[#This Row],[HGBC_P]]=TRUE),AD589+Weekly[[#This Row],[BF H Odds]]-1,IF(AND(Weekly[[#This Row],[HGBC_P]]=Weekly[[#This Row],[Actual]],Weekly[[#This Row],[HGBC_P]]=FALSE),AD589+Weekly[[#This Row],[BF V Odds]]-1,AD589-1)))</f>
        <v>-0.60999999999997634</v>
      </c>
      <c r="AE590" s="24">
        <f>IF(Weekly[[#This Row],[Actual]]="","",IF(AND(Weekly[[#This Row],[HGBC_P]]=FALSE,Weekly[[#This Row],[Actual]]=TRUE),AE589+Weekly[[#This Row],[BF H Odds]]-1,IF(AND(Weekly[[#This Row],[HGBC_P]]=TRUE,Weekly[[#This Row],[Actual]]=FALSE),AE589+Weekly[[#This Row],[BF V Odds]]-1,AE589-1)))</f>
        <v>87.789999999999992</v>
      </c>
      <c r="AF590" s="24">
        <f>IF(Weekly[[#This Row],[Actual]]="","",IF(AND(Weekly[[#This Row],[XGB_P]]=Weekly[[#This Row],[Actual]],Weekly[[#This Row],[XGB_P]]=TRUE),AF589+Weekly[[#This Row],[BF H Odds]]-1,IF(AND(Weekly[[#This Row],[XGB_P]]=Weekly[[#This Row],[Actual]],Weekly[[#This Row],[XGB_P]]=FALSE),AF589+Weekly[[#This Row],[BF V Odds]]-1,AF589-1)))</f>
        <v>35.150000000000027</v>
      </c>
      <c r="AG590" s="24">
        <f>IF(Weekly[[#This Row],[Actual]]="","",IF(AND(Weekly[[#This Row],[XGB_P]]=FALSE,Weekly[[#This Row],[Actual]]=TRUE),AG589+Weekly[[#This Row],[BF H Odds]]-1,IF(AND(Weekly[[#This Row],[XGB_P]]=TRUE,Weekly[[#This Row],[Actual]]=FALSE),AG589+Weekly[[#This Row],[BF V Odds]]-1,AG589-1)))</f>
        <v>52.03</v>
      </c>
      <c r="AH590" s="24">
        <f>IF(Weekly[[#This Row],[Actual]]="","",IF(AND(Weekly[[#This Row],[QDA_P]]=Weekly[[#This Row],[Actual]],Weekly[[#This Row],[QDA_P]]=TRUE),AH589+Weekly[[#This Row],[BF H Odds]]-1,IF(AND(Weekly[[#This Row],[QDA_P]]=Weekly[[#This Row],[Actual]],Weekly[[#This Row],[QDA_P]]=FALSE),AH589+Weekly[[#This Row],[BF V Odds]]-1,AH589-1)))</f>
        <v>2.4400000000000155</v>
      </c>
      <c r="AI590" s="24">
        <f>IF(Weekly[[#This Row],[Actual]]="","",IF(AND(Weekly[[#This Row],[QDA_P]]=FALSE,Weekly[[#This Row],[Actual]]=TRUE),AI589+Weekly[[#This Row],[BF H Odds]]-1,IF(AND(Weekly[[#This Row],[QDA_P]]=TRUE,Weekly[[#This Row],[Actual]]=FALSE),AI589+Weekly[[#This Row],[BF V Odds]]-1,AI589-1)))</f>
        <v>84.739999999999981</v>
      </c>
      <c r="AJ590" s="24">
        <f>IF(Weekly[[#This Row],[Actual]]="","",IF(AND(Weekly[[#This Row],[KNC_P]]=FALSE,Weekly[[#This Row],[Actual]]=TRUE),AJ589+Weekly[[#This Row],[BF H Odds]]-1,IF(AND(Weekly[[#This Row],[KNC_P]]=TRUE,Weekly[[#This Row],[Actual]]=FALSE),AJ589+Weekly[[#This Row],[BF V Odds]]-1,AJ589-1)))</f>
        <v>75.33</v>
      </c>
      <c r="AK590" s="24">
        <f>IF(Weekly[[#This Row],[Actual]]="","",IF(AND(Weekly[[#This Row],[KNC_P]]=FALSE,Weekly[[#This Row],[Actual]]=TRUE),AK589+Weekly[[#This Row],[BF H Odds]]-1,IF(AND(Weekly[[#This Row],[KNC_P]]=TRUE,Weekly[[#This Row],[Actual]]=FALSE),AK589+Weekly[[#This Row],[BF V Odds]]-1,AK589-1)))</f>
        <v>74.22999999999999</v>
      </c>
      <c r="AL590" s="30">
        <f>IF(Weekly[[#This Row],[Actual]]="","",COUNTIF(Weekly[[#This Row],[SVC_P]:[QDA_P]],TRUE))</f>
        <v>7</v>
      </c>
      <c r="AM590" s="30">
        <f>IF(Weekly[[#This Row],[Actual]]="","",COUNTIF(Weekly[[#This Row],[SVC_P]:[QDA_P]],FALSE))</f>
        <v>0</v>
      </c>
      <c r="AN590" s="36" t="str">
        <f>IF(AND(Weekly[[#This Row],[BF V Odds]]&gt;$BO$6,Weekly[[#This Row],[BF V Odds]] &lt; $BO$7),Weekly[[#This Row],[BF V Odds]],"")</f>
        <v/>
      </c>
      <c r="AO590" s="36">
        <f>IF(AND(Weekly[[#This Row],[BF H Odds]]&gt;$BO$6, Weekly[[#This Row],[BF H Odds]] &lt; $BO$7),Weekly[[#This Row],[BF H Odds]],"")</f>
        <v>4.0999999999999996</v>
      </c>
      <c r="AP590" s="37">
        <f>IF(AND(Weekly[[#This Row],[V Odds &lt;]]="",Weekly[[#This Row],[H Odds &lt;]]=""),AP589,IF(AND(Weekly[[#This Row],[H Odds &lt;]]&lt;&gt;"",Weekly[[#This Row],[SVC_P]]=TRUE,Weekly[[#This Row],[Actual]]=TRUE),AP589+Weekly[[#This Row],[H Odds &lt;]]-1,IF(AND(Weekly[[#This Row],[V Odds &lt;]]&lt;&gt;"",Weekly[[#This Row],[SVC_P]]=FALSE,Weekly[[#This Row],[Actual]]=FALSE),AP589+Weekly[[#This Row],[V Odds &lt;]]-1,IF(AND(Weekly[[#This Row],[V Odds &lt;]]&lt;&gt;"",Weekly[[#This Row],[SVC_P]]=FALSE,Weekly[[#This Row],[Actual]]=TRUE),AP589-1,IF(AND(Weekly[[#This Row],[H Odds &lt;]]&lt;&gt;"",Weekly[[#This Row],[SVC_P]]=TRUE,Weekly[[#This Row],[Actual]]=FALSE),AP589-1,AP589)))))</f>
        <v>80.430000000000021</v>
      </c>
      <c r="AQ590" s="37">
        <f>IF(AND(Weekly[[#This Row],[V Odds &lt;]]="",Weekly[[#This Row],[H Odds &lt;]]=""),AQ589,IF(AND(Weekly[[#This Row],[H Odds &lt;]]&lt;&gt;"",Weekly[[#This Row],[ADBC_P]]=TRUE,Weekly[[#This Row],[Actual]]=TRUE),AQ589+Weekly[[#This Row],[H Odds &lt;]]-1,IF(AND(Weekly[[#This Row],[V Odds &lt;]]&lt;&gt;"",Weekly[[#This Row],[ADBC_P]]=FALSE,Weekly[[#This Row],[Actual]]=FALSE),AQ589+Weekly[[#This Row],[V Odds &lt;]]-1,IF(AND(Weekly[[#This Row],[V Odds &lt;]]&lt;&gt;"",Weekly[[#This Row],[ADBC_P]]=FALSE,Weekly[[#This Row],[Actual]]=TRUE),AQ589-1,IF(AND(Weekly[[#This Row],[H Odds &lt;]]&lt;&gt;"",Weekly[[#This Row],[ADBC_P]]=TRUE,Weekly[[#This Row],[Actual]]=FALSE),AQ589-1,AQ589)))))</f>
        <v>52.98</v>
      </c>
      <c r="AR590" s="37">
        <f>IF(AND(Weekly[[#This Row],[V Odds &lt;]]="",Weekly[[#This Row],[H Odds &lt;]]=""),AR589,IF(AND(Weekly[[#This Row],[H Odds &lt;]]&lt;&gt;"",Weekly[[#This Row],[RFC_P]]=TRUE,Weekly[[#This Row],[Actual]]=TRUE),AR589+Weekly[[#This Row],[H Odds &lt;]]-1,IF(AND(Weekly[[#This Row],[V Odds &lt;]]&lt;&gt;"",Weekly[[#This Row],[RFC_P]]=FALSE,Weekly[[#This Row],[Actual]]=FALSE),AR589+Weekly[[#This Row],[V Odds &lt;]]-1,IF(AND(Weekly[[#This Row],[V Odds &lt;]]&lt;&gt;"",Weekly[[#This Row],[RFC_P]]=FALSE,Weekly[[#This Row],[Actual]]=TRUE),AR589-1,IF(AND(Weekly[[#This Row],[H Odds &lt;]]&lt;&gt;"",Weekly[[#This Row],[RFC_P]]=TRUE,Weekly[[#This Row],[Actual]]=FALSE),AR589-1,AR589)))))</f>
        <v>72.989999999999995</v>
      </c>
      <c r="AS590" s="37">
        <f>IF(AND(Weekly[[#This Row],[V Odds &lt;]]="",Weekly[[#This Row],[H Odds &lt;]]=""),AS589,IF(AND(Weekly[[#This Row],[H Odds &lt;]]&lt;&gt;"",Weekly[[#This Row],[GBC_P]]=TRUE,Weekly[[#This Row],[Actual]]=TRUE),AS589+Weekly[[#This Row],[H Odds &lt;]]-1,IF(AND(Weekly[[#This Row],[V Odds &lt;]]&lt;&gt;"",Weekly[[#This Row],[GBC_P]]=FALSE,Weekly[[#This Row],[Actual]]=FALSE),AS589+Weekly[[#This Row],[V Odds &lt;]]-1,IF(AND(Weekly[[#This Row],[V Odds &lt;]]&lt;&gt;"",Weekly[[#This Row],[GBC_P]]=FALSE,Weekly[[#This Row],[Actual]]=TRUE),AS589-1,IF(AND(Weekly[[#This Row],[H Odds &lt;]]&lt;&gt;"",Weekly[[#This Row],[GBC_P]]=TRUE,Weekly[[#This Row],[Actual]]=FALSE),AS589-1,AS589)))))</f>
        <v>68.28</v>
      </c>
      <c r="AT590" s="37">
        <f>IF(AND(Weekly[[#This Row],[V Odds &lt;]]="",Weekly[[#This Row],[H Odds &lt;]]=""),AT589,IF(AND(Weekly[[#This Row],[H Odds &lt;]]&lt;&gt;"",Weekly[[#This Row],[HGBC_P]]=TRUE,Weekly[[#This Row],[Actual]]=TRUE),AT589+Weekly[[#This Row],[H Odds &lt;]]-1,IF(AND(Weekly[[#This Row],[V Odds &lt;]]&lt;&gt;"",Weekly[[#This Row],[HGBC_P]]=FALSE,Weekly[[#This Row],[Actual]]=FALSE),AT589+Weekly[[#This Row],[V Odds &lt;]]-1,IF(AND(Weekly[[#This Row],[V Odds &lt;]]&lt;&gt;"",Weekly[[#This Row],[HGBC_P]]=FALSE,Weekly[[#This Row],[Actual]]=TRUE),AT589-1,IF(AND(Weekly[[#This Row],[H Odds &lt;]]&lt;&gt;"",Weekly[[#This Row],[HGBC_P]]=TRUE,Weekly[[#This Row],[Actual]]=FALSE),AT589-1,AT589)))))</f>
        <v>52.66</v>
      </c>
      <c r="AU590" s="37">
        <f>IF(AND(Weekly[[#This Row],[V Odds &lt;]]="",Weekly[[#This Row],[H Odds &lt;]]=""),AU589,IF(AND(Weekly[[#This Row],[H Odds &lt;]]&lt;&gt;"",Weekly[[#This Row],[XGB_P]]=TRUE,Weekly[[#This Row],[Actual]]=TRUE),AU589+Weekly[[#This Row],[H Odds &lt;]]-1,IF(AND(Weekly[[#This Row],[V Odds &lt;]]&lt;&gt;"",Weekly[[#This Row],[XGB_P]]=FALSE,Weekly[[#This Row],[Actual]]=FALSE),AU589+Weekly[[#This Row],[V Odds &lt;]]-1,IF(AND(Weekly[[#This Row],[V Odds &lt;]]&lt;&gt;"",Weekly[[#This Row],[XGB_P]]=FALSE,Weekly[[#This Row],[Actual]]=TRUE),AU589-1,IF(AND(Weekly[[#This Row],[H Odds &lt;]]&lt;&gt;"",Weekly[[#This Row],[XGB_P]]=TRUE,Weekly[[#This Row],[Actual]]=FALSE),AU589-1,AU589)))))</f>
        <v>74.110000000000014</v>
      </c>
      <c r="AV590" s="37">
        <f>IF(AND(Weekly[[#This Row],[V Odds &lt;]]="",Weekly[[#This Row],[H Odds &lt;]]=""),AV589,IF(AND(Weekly[[#This Row],[H Odds &lt;]]&lt;&gt;"",Weekly[[#This Row],[QDA_P]]=TRUE,Weekly[[#This Row],[Actual]]=TRUE),AV589+Weekly[[#This Row],[H Odds &lt;]]-1,IF(AND(Weekly[[#This Row],[V Odds &lt;]]&lt;&gt;"",Weekly[[#This Row],[QDA_P]]=FALSE,Weekly[[#This Row],[Actual]]=FALSE),AV589+Weekly[[#This Row],[V Odds &lt;]]-1,IF(AND(Weekly[[#This Row],[V Odds &lt;]]&lt;&gt;"",Weekly[[#This Row],[QDA_P]]=FALSE,Weekly[[#This Row],[Actual]]=TRUE),AV589-1,IF(AND(Weekly[[#This Row],[H Odds &lt;]]&lt;&gt;"",Weekly[[#This Row],[QDA_P]]=TRUE,Weekly[[#This Row],[Actual]]=FALSE),AV589-1,AV589)))))</f>
        <v>64</v>
      </c>
      <c r="AW590" s="37">
        <f>IF(AND(Weekly[[#This Row],[H Odds &lt;]]="",Weekly[[#This Row],[V Odds &lt;]]=""),AW589,IF(AND(Weekly[[#This Row],[KNC_P]]=Weekly[[#This Row],[Actual]],Weekly[[#This Row],[KNC_P]]=TRUE),AW589+Weekly[[#This Row],[BF H Odds]]-1,IF(AND(Weekly[[#This Row],[KNC_P]]=Weekly[[#This Row],[Actual]],Weekly[[#This Row],[KNC_P]]=FALSE),AW589+Weekly[[#This Row],[BF V Odds]]-1,AW589-1)))</f>
        <v>52.860000000000014</v>
      </c>
      <c r="AX590" s="37">
        <f>IF(AND(Weekly[[#This Row],[V Odds &lt;]]="",Weekly[[#This Row],[H Odds &lt;]]=""),AX589,IF(AND(Weekly[[#This Row],[V Odds &lt;]]&lt;&gt;"",Weekly[[#This Row],[FALSES]]&gt;0,Weekly[[#This Row],[Actual]]=FALSE),AX589+Weekly[[#This Row],[V Odds &lt;]]-1,IF(AND(Weekly[[#This Row],[H Odds &lt;]]&lt;&gt;"",Weekly[[#This Row],[TRUES]]&gt;0,Weekly[[#This Row],[Actual]]=TRUE),AX589+Weekly[[#This Row],[H Odds &lt;]]-1,IF(AND(Weekly[[#This Row],[V Odds &lt;]]&lt;&gt;"",Weekly[[#This Row],[FALSES]]=0),AX589,IF(AND(Weekly[[#This Row],[H Odds &lt;]]&lt;&gt;"",Weekly[[#This Row],[TRUES]]=0),AX589,AX589-1)))))</f>
        <v>112.99999999999997</v>
      </c>
      <c r="AY590" s="37">
        <f>IF(AND(Weekly[[#This Row],[V Odds &lt;]]="",Weekly[[#This Row],[H Odds &lt;]]=""),AY589,IF(AND(Weekly[[#This Row],[V Odds &lt;]]&lt;&gt;"",Weekly[[#This Row],[FALSES]]&gt;0,Weekly[[#This Row],[Actual]]=FALSE),AY589+((Weekly[[#This Row],[V Odds &lt;]]-1)*0.92),IF(AND(Weekly[[#This Row],[H Odds &lt;]]&lt;&gt;"",Weekly[[#This Row],[TRUES]]&gt;0,Weekly[[#This Row],[Actual]]=TRUE),AY589+((Weekly[[#This Row],[H Odds &lt;]]-1)*0.92),IF(AND(Weekly[[#This Row],[V Odds &lt;]]&lt;&gt;"",Weekly[[#This Row],[FALSES]]=0),AY589,IF(AND(Weekly[[#This Row],[H Odds &lt;]]&lt;&gt;"",Weekly[[#This Row],[TRUES]]=0),AY589,AY589-1)))))</f>
        <v>99.88000000000001</v>
      </c>
      <c r="AZ590" s="37">
        <f>IF(AND(Weekly[[#This Row],[V Odds &lt;]]="",Weekly[[#This Row],[H Odds &lt;]]=""),AZ589,IF(AND(Weekly[[#This Row],[V Odds &lt;]]&lt;&gt;"",Weekly[[#This Row],[Actual]]=FALSE),AZ589+Weekly[[#This Row],[V Odds &lt;]]-1,IF(AND(Weekly[[#This Row],[H Odds &lt;]]&lt;&gt;"",Weekly[[#This Row],[Actual]]=TRUE),AZ589+Weekly[[#This Row],[H Odds &lt;]]-1,AZ589-1)))</f>
        <v>101.46999999999998</v>
      </c>
      <c r="BA590" s="38">
        <f>IF(Weekly[[#This Row],[H Odds &lt;]]="",BA589,IF(AND(Weekly[[#This Row],[H Odds &lt;]]&lt;&gt;"",Weekly[[#This Row],[SVC_P]]=TRUE,Weekly[[#This Row],[Actual]]=TRUE),BA589+Weekly[[#This Row],[H Odds &lt;]]-1,IF(AND(Weekly[[#This Row],[H Odds &lt;]]&lt;&gt;"",Weekly[[#This Row],[SVC_P]]=TRUE,Weekly[[#This Row],[Actual]]=FALSE),BA589-1,BA589)))</f>
        <v>79.39</v>
      </c>
      <c r="BB590" s="38">
        <f>IF(Weekly[[#This Row],[H Odds &lt;]]="",BB589,IF(AND(Weekly[[#This Row],[H Odds &lt;]]&lt;&gt;"",Weekly[[#This Row],[ADBC_P]]=TRUE,Weekly[[#This Row],[Actual]]=TRUE),BB589+Weekly[[#This Row],[H Odds &lt;]]-1,IF(AND(Weekly[[#This Row],[H Odds &lt;]]&lt;&gt;"",Weekly[[#This Row],[ADBC_P]]=TRUE,Weekly[[#This Row],[Actual]]=FALSE),BB589-1,BB589)))</f>
        <v>49.16</v>
      </c>
      <c r="BC590" s="38">
        <f>IF(Weekly[[#This Row],[H Odds &lt;]]="",BC589,IF(AND(Weekly[[#This Row],[H Odds &lt;]]&lt;&gt;"",Weekly[[#This Row],[RFC_P]]=TRUE,Weekly[[#This Row],[Actual]]=TRUE),BC589+Weekly[[#This Row],[H Odds &lt;]]-1,IF(AND(Weekly[[#This Row],[H Odds &lt;]]&lt;&gt;"",Weekly[[#This Row],[RFC_P]]=TRUE,Weekly[[#This Row],[Actual]]=FALSE),BC589-1,BC589)))</f>
        <v>50.759999999999991</v>
      </c>
      <c r="BD590" s="38">
        <f>IF(Weekly[[#This Row],[H Odds &lt;]]="",BD589,IF(AND(Weekly[[#This Row],[H Odds &lt;]]&lt;&gt;"",Weekly[[#This Row],[GBC_P]]=TRUE,Weekly[[#This Row],[Actual]]=TRUE),BD589+Weekly[[#This Row],[H Odds &lt;]]-1,IF(AND(Weekly[[#This Row],[H Odds &lt;]]&lt;&gt;"",Weekly[[#This Row],[GBC_P]]=TRUE,Weekly[[#This Row],[Actual]]=FALSE),BD589-1,BD589)))</f>
        <v>53.910000000000004</v>
      </c>
      <c r="BE590" s="38">
        <f>IF(Weekly[[#This Row],[H Odds &lt;]]="",BE589,IF(AND(Weekly[[#This Row],[H Odds &lt;]]&lt;&gt;"",Weekly[[#This Row],[HGBC_P]]=TRUE,Weekly[[#This Row],[Actual]]=TRUE),BE589+Weekly[[#This Row],[H Odds &lt;]]-1,IF(AND(Weekly[[#This Row],[H Odds &lt;]]&lt;&gt;"",Weekly[[#This Row],[HGBC_P]]=TRUE,Weekly[[#This Row],[Actual]]=FALSE),BE589-1,BE589)))</f>
        <v>53.059999999999995</v>
      </c>
      <c r="BF590" s="38">
        <f>IF(Weekly[[#This Row],[H Odds &lt;]]="",BF589,IF(AND(Weekly[[#This Row],[H Odds &lt;]]&lt;&gt;"",Weekly[[#This Row],[XGB_P]]=TRUE,Weekly[[#This Row],[Actual]]=TRUE),BF589+Weekly[[#This Row],[H Odds &lt;]]-1,IF(AND(Weekly[[#This Row],[H Odds &lt;]]&lt;&gt;"",Weekly[[#This Row],[XGB_P]]=TRUE,Weekly[[#This Row],[Actual]]=FALSE),BF589-1,BF589)))</f>
        <v>61.730000000000004</v>
      </c>
      <c r="BG590" s="38">
        <f>IF(Weekly[[#This Row],[H Odds &lt;]]="",BG589,IF(AND(Weekly[[#This Row],[H Odds &lt;]]&lt;&gt;"",Weekly[[#This Row],[QDA_P]]=TRUE,Weekly[[#This Row],[Actual]]=TRUE),BG589+Weekly[[#This Row],[H Odds &lt;]]-1,IF(AND(Weekly[[#This Row],[H Odds &lt;]]&lt;&gt;"",Weekly[[#This Row],[QDA_P]]=TRUE,Weekly[[#This Row],[Actual]]=FALSE),BG589-1,BG589)))</f>
        <v>49.22999999999999</v>
      </c>
      <c r="BH590" s="38">
        <f>IF(Weekly[[#This Row],[H Odds &lt;]]="",BH589,IF(AND(Weekly[[#This Row],[H Odds &lt;]]&lt;&gt;"",Weekly[[#This Row],[KNC_P]]=TRUE,Weekly[[#This Row],[Actual]]=TRUE),BH589+Weekly[[#This Row],[H Odds &lt;]]-1,IF(AND(Weekly[[#This Row],[H Odds &lt;]]&lt;&gt;"",Weekly[[#This Row],[KNC_P]]=TRUE,Weekly[[#This Row],[Actual]]=FALSE),BH589-1,BH589)))</f>
        <v>54.099999999999994</v>
      </c>
      <c r="BI590" s="38">
        <f>IF(Weekly[[#This Row],[H Odds &lt;]]="",BI589,IF(AND(Weekly[[#This Row],[H Odds &lt;]]&lt;&gt;"",Weekly[[#This Row],[TRUES]]&gt;0,Weekly[[#This Row],[Actual]]=TRUE),BI589+Weekly[[#This Row],[H Odds &lt;]]-1,IF(AND(Weekly[[#This Row],[H Odds &lt;]]&lt;&gt;"",Weekly[[#This Row],[TRUES]]=0),BI589,BI589-1)))</f>
        <v>77.39</v>
      </c>
      <c r="BJ590" s="38">
        <f>IF(Weekly[[#This Row],[H Odds &lt;]]="",BJ589,IF(AND(Weekly[[#This Row],[H Odds &lt;]]&lt;&gt;"",Weekly[[#This Row],[Actual]]=TRUE),BJ589+Weekly[[#This Row],[H Odds &lt;]]-1,IF(AND(Weekly[[#This Row],[H Odds &lt;]]&lt;&gt;"",Weekly[[#This Row],[Actual]]=FALSE),BJ589-1,BJ589)))</f>
        <v>79.290000000000006</v>
      </c>
      <c r="BK590" s="58">
        <f>IF(AND(Weekly[[#This Row],[TRUES]]&gt;3,Weekly[[#This Row],[Actual]]=TRUE),BK589+Weekly[[#This Row],[BF H Odds]]-1,IF(AND(Weekly[[#This Row],[FALSES]]&gt;3,Weekly[[#This Row],[Actual]]=FALSE),BK589+Weekly[[#This Row],[BF V Odds]]-1,IF(AND(Weekly[[#This Row],[TRUES]]&gt;3,Weekly[[#This Row],[Actual]]=FALSE),BK589-1,IF(AND(Weekly[[#This Row],[FALSES]]&gt;3,Weekly[[#This Row],[Actual]]=TRUE),BK589-1,BK589))))</f>
        <v>2.0700000000000314</v>
      </c>
      <c r="BL590" s="58">
        <f>IF(AND(Weekly[[#This Row],[TRUES]]&gt;5,Weekly[[#This Row],[Actual]]=TRUE),BL589+Weekly[[#This Row],[BF H Odds]]-1,IF(AND(Weekly[[#This Row],[FALSES]]&gt;5,Weekly[[#This Row],[Actual]]=FALSE),BL589+Weekly[[#This Row],[BF V Odds]]-1,IF(AND(Weekly[[#This Row],[TRUES]]&gt;5,Weekly[[#This Row],[Actual]]=FALSE),BL589-1,IF(AND(Weekly[[#This Row],[FALSES]]&gt;5,Weekly[[#This Row],[Actual]]=TRUE),BL589-1,BL589))))</f>
        <v>8.1800000000000193</v>
      </c>
      <c r="BM590" s="58">
        <f>IF(AND(Weekly[[#This Row],[TRUES]]&gt;6,Weekly[[#This Row],[Actual]]=TRUE),BM589+Weekly[[#This Row],[BF H Odds]]-1,IF(AND(Weekly[[#This Row],[FALSES]]&gt;6,Weekly[[#This Row],[Actual]]=FALSE),BM589+Weekly[[#This Row],[BF V Odds]]-1,IF(AND(Weekly[[#This Row],[TRUES]]&gt;6,Weekly[[#This Row],[Actual]]=FALSE),BM589-1,IF(AND(Weekly[[#This Row],[FALSES]]&gt;6,Weekly[[#This Row],[Actual]]=TRUE),BM589-1,BM589))))</f>
        <v>38.670000000000009</v>
      </c>
    </row>
    <row r="591" spans="1:65" x14ac:dyDescent="0.25">
      <c r="A591" s="34"/>
      <c r="B591" s="10">
        <v>44317</v>
      </c>
      <c r="C591" s="17" t="s">
        <v>35</v>
      </c>
      <c r="D591" s="15" t="s">
        <v>10</v>
      </c>
      <c r="E591" t="b">
        <v>1</v>
      </c>
      <c r="F591" t="b">
        <v>1</v>
      </c>
      <c r="G591" t="b">
        <v>0</v>
      </c>
      <c r="H591" t="b">
        <v>0</v>
      </c>
      <c r="I591" t="b">
        <v>0</v>
      </c>
      <c r="J591" t="b">
        <v>0</v>
      </c>
      <c r="K591" t="b">
        <v>1</v>
      </c>
      <c r="L591" t="b">
        <v>0</v>
      </c>
      <c r="M591" t="s">
        <v>101</v>
      </c>
      <c r="N591">
        <v>30.42</v>
      </c>
      <c r="O591">
        <f>IF(Weekly[[#This Row],[H/V]]="H",Weekly[[#This Row],[BF H Odds]],IF(Weekly[[#This Row],[H/V]]="V",Weekly[[#This Row],[BF V Odds]],""))</f>
        <v>3.25</v>
      </c>
      <c r="P591" t="b">
        <v>1</v>
      </c>
      <c r="Q591" t="s">
        <v>76</v>
      </c>
      <c r="R591" s="35">
        <f>IFERROR(IF(Weekly[[#This Row],[Won Bet?]]="yes",R590+(Weekly[[#This Row],[BF Odds]]*Weekly[[#This Row],[BF Stake]])-Weekly[[#This Row],[BF Stake]],R590-Weekly[[#This Row],[BF Stake]]),R590)</f>
        <v>1257.2985000000003</v>
      </c>
      <c r="S591" s="35">
        <f>IFERROR(IF(Weekly[[#This Row],[Won Bet?]]="yes",S590+(((Weekly[[#This Row],[BF Odds]]*Weekly[[#This Row],[BF Stake]])-Weekly[[#This Row],[BF Stake]])*0.95),S590-Weekly[[#This Row],[BF Stake]]),S590)</f>
        <v>1156.7191900000007</v>
      </c>
      <c r="T591">
        <v>3.25</v>
      </c>
      <c r="U591">
        <v>1.43</v>
      </c>
      <c r="V591" s="24">
        <f>IF(Weekly[[#This Row],[Actual]]="","",IF(AND(Weekly[[#This Row],[SVC_P]]=Weekly[[#This Row],[Actual]],Weekly[[#This Row],[SVC_P]]=TRUE),V590+Weekly[[#This Row],[BF H Odds]]-1,IF(AND(Weekly[[#This Row],[SVC_P]]=Weekly[[#This Row],[Actual]],Weekly[[#This Row],[SVC_P]]=FALSE),V590+Weekly[[#This Row],[BF V Odds]]-1,V590-1)))</f>
        <v>60.230000000000061</v>
      </c>
      <c r="W591" s="24">
        <f>IF(Weekly[[#This Row],[Actual]]="","",IF(AND(Weekly[[#This Row],[SVC_P]]=FALSE,Weekly[[#This Row],[Actual]]=TRUE),W590+Weekly[[#This Row],[BF H Odds]]-1,IF(AND(Weekly[[#This Row],[SVC_P]]=TRUE,Weekly[[#This Row],[Actual]]=FALSE,),W590+Weekly[[#This Row],[BF V Odds]]-1,W590-1)))</f>
        <v>-499.84000000000003</v>
      </c>
      <c r="X591" s="24">
        <f>IF(Weekly[[#This Row],[Actual]]="","",IF(AND(Weekly[[#This Row],[ADBC_P]]=Weekly[[#This Row],[Actual]],Weekly[[#This Row],[ADBC_P]]=TRUE),X590+Weekly[[#This Row],[BF H Odds]]-1,IF(AND(Weekly[[#This Row],[ADBC_P]]=Weekly[[#This Row],[Actual]],Weekly[[#This Row],[ADBC_P]]=FALSE),X590+Weekly[[#This Row],[BF V Odds]]-1,X590-1)))</f>
        <v>19.160000000000018</v>
      </c>
      <c r="Y591" s="24">
        <f>IF(Weekly[[#This Row],[Actual]]="","",IF(AND(Weekly[[#This Row],[ADBC_P]]=FALSE,Weekly[[#This Row],[Actual]]=TRUE),Y590+Weekly[[#This Row],[BF H Odds]]-1,IF(AND(Weekly[[#This Row],[ADBC_P]]=TRUE,Weekly[[#This Row],[Actual]]=FALSE),Y590+Weekly[[#This Row],[BF V Odds]]-1,Y590-1)))</f>
        <v>67.449999999999989</v>
      </c>
      <c r="Z591" s="24">
        <f>IF(Weekly[[#This Row],[Actual]]="","",IF(AND(Weekly[[#This Row],[RFC_P]]=Weekly[[#This Row],[Actual]],Weekly[[#This Row],[RFC_P]]=TRUE),Z590+Weekly[[#This Row],[BF H Odds]]-1,IF(AND(Weekly[[#This Row],[RFC_P]]=Weekly[[#This Row],[Actual]],Weekly[[#This Row],[RFC_P]]=FALSE),Z590+Weekly[[#This Row],[BF V Odds]]-1,Z590-1)))</f>
        <v>26.630000000000003</v>
      </c>
      <c r="AA591" s="24">
        <f>IF(Weekly[[#This Row],[Actual]]="","",IF(AND(Weekly[[#This Row],[RFC_P]]=FALSE,Weekly[[#This Row],[Actual]]=TRUE),AA590+Weekly[[#This Row],[BF H Odds]]-1,IF(AND(Weekly[[#This Row],[RFC_P]]=TRUE,Weekly[[#This Row],[Actual]]=FALSE),AA590+Weekly[[#This Row],[BF V Odds]]-1,AA590-1)))</f>
        <v>59.979999999999968</v>
      </c>
      <c r="AB591" s="24">
        <f>IF(Weekly[[#This Row],[Actual]]="","",IF(AND(Weekly[[#This Row],[GBC_P]]=Weekly[[#This Row],[Actual]],Weekly[[#This Row],[GBC_P]]=TRUE),AB590+Weekly[[#This Row],[BF H Odds]]-1,IF(AND(Weekly[[#This Row],[GBC_P]]=Weekly[[#This Row],[Actual]],Weekly[[#This Row],[GBC_P]]=FALSE),AB590+Weekly[[#This Row],[BF V Odds]]-1,AB590-1)))</f>
        <v>7.170000000000007</v>
      </c>
      <c r="AC591" s="24">
        <f>IF(Weekly[[#This Row],[Actual]]="","",IF(AND(Weekly[[#This Row],[GBC_P]]=FALSE,Weekly[[#This Row],[Actual]]=TRUE),AC590+Weekly[[#This Row],[BF H Odds]]-1,IF(AND(Weekly[[#This Row],[GBC_P]]=TRUE,Weekly[[#This Row],[Actual]]=FALSE),AC590+Weekly[[#This Row],[BF V Odds]]-1,AC590-1)))</f>
        <v>79.439999999999969</v>
      </c>
      <c r="AD591" s="24">
        <f>IF(Weekly[[#This Row],[Actual]]="","",IF(AND(Weekly[[#This Row],[HGBC_P]]=Weekly[[#This Row],[Actual]],Weekly[[#This Row],[HGBC_P]]=TRUE),AD590+Weekly[[#This Row],[BF H Odds]]-1,IF(AND(Weekly[[#This Row],[HGBC_P]]=Weekly[[#This Row],[Actual]],Weekly[[#This Row],[HGBC_P]]=FALSE),AD590+Weekly[[#This Row],[BF V Odds]]-1,AD590-1)))</f>
        <v>-1.6099999999999763</v>
      </c>
      <c r="AE591" s="24">
        <f>IF(Weekly[[#This Row],[Actual]]="","",IF(AND(Weekly[[#This Row],[HGBC_P]]=FALSE,Weekly[[#This Row],[Actual]]=TRUE),AE590+Weekly[[#This Row],[BF H Odds]]-1,IF(AND(Weekly[[#This Row],[HGBC_P]]=TRUE,Weekly[[#This Row],[Actual]]=FALSE),AE590+Weekly[[#This Row],[BF V Odds]]-1,AE590-1)))</f>
        <v>88.22</v>
      </c>
      <c r="AF591" s="24">
        <f>IF(Weekly[[#This Row],[Actual]]="","",IF(AND(Weekly[[#This Row],[XGB_P]]=Weekly[[#This Row],[Actual]],Weekly[[#This Row],[XGB_P]]=TRUE),AF590+Weekly[[#This Row],[BF H Odds]]-1,IF(AND(Weekly[[#This Row],[XGB_P]]=Weekly[[#This Row],[Actual]],Weekly[[#This Row],[XGB_P]]=FALSE),AF590+Weekly[[#This Row],[BF V Odds]]-1,AF590-1)))</f>
        <v>34.150000000000027</v>
      </c>
      <c r="AG591" s="24">
        <f>IF(Weekly[[#This Row],[Actual]]="","",IF(AND(Weekly[[#This Row],[XGB_P]]=FALSE,Weekly[[#This Row],[Actual]]=TRUE),AG590+Weekly[[#This Row],[BF H Odds]]-1,IF(AND(Weekly[[#This Row],[XGB_P]]=TRUE,Weekly[[#This Row],[Actual]]=FALSE),AG590+Weekly[[#This Row],[BF V Odds]]-1,AG590-1)))</f>
        <v>52.46</v>
      </c>
      <c r="AH591" s="24">
        <f>IF(Weekly[[#This Row],[Actual]]="","",IF(AND(Weekly[[#This Row],[QDA_P]]=Weekly[[#This Row],[Actual]],Weekly[[#This Row],[QDA_P]]=TRUE),AH590+Weekly[[#This Row],[BF H Odds]]-1,IF(AND(Weekly[[#This Row],[QDA_P]]=Weekly[[#This Row],[Actual]],Weekly[[#This Row],[QDA_P]]=FALSE),AH590+Weekly[[#This Row],[BF V Odds]]-1,AH590-1)))</f>
        <v>2.8700000000000152</v>
      </c>
      <c r="AI591" s="24">
        <f>IF(Weekly[[#This Row],[Actual]]="","",IF(AND(Weekly[[#This Row],[QDA_P]]=FALSE,Weekly[[#This Row],[Actual]]=TRUE),AI590+Weekly[[#This Row],[BF H Odds]]-1,IF(AND(Weekly[[#This Row],[QDA_P]]=TRUE,Weekly[[#This Row],[Actual]]=FALSE),AI590+Weekly[[#This Row],[BF V Odds]]-1,AI590-1)))</f>
        <v>83.739999999999981</v>
      </c>
      <c r="AJ591" s="24">
        <f>IF(Weekly[[#This Row],[Actual]]="","",IF(AND(Weekly[[#This Row],[KNC_P]]=FALSE,Weekly[[#This Row],[Actual]]=TRUE),AJ590+Weekly[[#This Row],[BF H Odds]]-1,IF(AND(Weekly[[#This Row],[KNC_P]]=TRUE,Weekly[[#This Row],[Actual]]=FALSE),AJ590+Weekly[[#This Row],[BF V Odds]]-1,AJ590-1)))</f>
        <v>75.760000000000005</v>
      </c>
      <c r="AK591" s="24">
        <f>IF(Weekly[[#This Row],[Actual]]="","",IF(AND(Weekly[[#This Row],[KNC_P]]=FALSE,Weekly[[#This Row],[Actual]]=TRUE),AK590+Weekly[[#This Row],[BF H Odds]]-1,IF(AND(Weekly[[#This Row],[KNC_P]]=TRUE,Weekly[[#This Row],[Actual]]=FALSE),AK590+Weekly[[#This Row],[BF V Odds]]-1,AK590-1)))</f>
        <v>74.66</v>
      </c>
      <c r="AL591" s="30">
        <f>IF(Weekly[[#This Row],[Actual]]="","",COUNTIF(Weekly[[#This Row],[SVC_P]:[QDA_P]],TRUE))</f>
        <v>3</v>
      </c>
      <c r="AM591" s="30">
        <f>IF(Weekly[[#This Row],[Actual]]="","",COUNTIF(Weekly[[#This Row],[SVC_P]:[QDA_P]],FALSE))</f>
        <v>4</v>
      </c>
      <c r="AN591" s="36">
        <f>IF(AND(Weekly[[#This Row],[BF V Odds]]&gt;$BO$6,Weekly[[#This Row],[BF V Odds]] &lt; $BO$7),Weekly[[#This Row],[BF V Odds]],"")</f>
        <v>3.25</v>
      </c>
      <c r="AO591" s="36" t="str">
        <f>IF(AND(Weekly[[#This Row],[BF H Odds]]&gt;$BO$6, Weekly[[#This Row],[BF H Odds]] &lt; $BO$7),Weekly[[#This Row],[BF H Odds]],"")</f>
        <v/>
      </c>
      <c r="AP591" s="37">
        <f>IF(AND(Weekly[[#This Row],[V Odds &lt;]]="",Weekly[[#This Row],[H Odds &lt;]]=""),AP590,IF(AND(Weekly[[#This Row],[H Odds &lt;]]&lt;&gt;"",Weekly[[#This Row],[SVC_P]]=TRUE,Weekly[[#This Row],[Actual]]=TRUE),AP590+Weekly[[#This Row],[H Odds &lt;]]-1,IF(AND(Weekly[[#This Row],[V Odds &lt;]]&lt;&gt;"",Weekly[[#This Row],[SVC_P]]=FALSE,Weekly[[#This Row],[Actual]]=FALSE),AP590+Weekly[[#This Row],[V Odds &lt;]]-1,IF(AND(Weekly[[#This Row],[V Odds &lt;]]&lt;&gt;"",Weekly[[#This Row],[SVC_P]]=FALSE,Weekly[[#This Row],[Actual]]=TRUE),AP590-1,IF(AND(Weekly[[#This Row],[H Odds &lt;]]&lt;&gt;"",Weekly[[#This Row],[SVC_P]]=TRUE,Weekly[[#This Row],[Actual]]=FALSE),AP590-1,AP590)))))</f>
        <v>80.430000000000021</v>
      </c>
      <c r="AQ591" s="37">
        <f>IF(AND(Weekly[[#This Row],[V Odds &lt;]]="",Weekly[[#This Row],[H Odds &lt;]]=""),AQ590,IF(AND(Weekly[[#This Row],[H Odds &lt;]]&lt;&gt;"",Weekly[[#This Row],[ADBC_P]]=TRUE,Weekly[[#This Row],[Actual]]=TRUE),AQ590+Weekly[[#This Row],[H Odds &lt;]]-1,IF(AND(Weekly[[#This Row],[V Odds &lt;]]&lt;&gt;"",Weekly[[#This Row],[ADBC_P]]=FALSE,Weekly[[#This Row],[Actual]]=FALSE),AQ590+Weekly[[#This Row],[V Odds &lt;]]-1,IF(AND(Weekly[[#This Row],[V Odds &lt;]]&lt;&gt;"",Weekly[[#This Row],[ADBC_P]]=FALSE,Weekly[[#This Row],[Actual]]=TRUE),AQ590-1,IF(AND(Weekly[[#This Row],[H Odds &lt;]]&lt;&gt;"",Weekly[[#This Row],[ADBC_P]]=TRUE,Weekly[[#This Row],[Actual]]=FALSE),AQ590-1,AQ590)))))</f>
        <v>52.98</v>
      </c>
      <c r="AR591" s="37">
        <f>IF(AND(Weekly[[#This Row],[V Odds &lt;]]="",Weekly[[#This Row],[H Odds &lt;]]=""),AR590,IF(AND(Weekly[[#This Row],[H Odds &lt;]]&lt;&gt;"",Weekly[[#This Row],[RFC_P]]=TRUE,Weekly[[#This Row],[Actual]]=TRUE),AR590+Weekly[[#This Row],[H Odds &lt;]]-1,IF(AND(Weekly[[#This Row],[V Odds &lt;]]&lt;&gt;"",Weekly[[#This Row],[RFC_P]]=FALSE,Weekly[[#This Row],[Actual]]=FALSE),AR590+Weekly[[#This Row],[V Odds &lt;]]-1,IF(AND(Weekly[[#This Row],[V Odds &lt;]]&lt;&gt;"",Weekly[[#This Row],[RFC_P]]=FALSE,Weekly[[#This Row],[Actual]]=TRUE),AR590-1,IF(AND(Weekly[[#This Row],[H Odds &lt;]]&lt;&gt;"",Weekly[[#This Row],[RFC_P]]=TRUE,Weekly[[#This Row],[Actual]]=FALSE),AR590-1,AR590)))))</f>
        <v>71.989999999999995</v>
      </c>
      <c r="AS591" s="37">
        <f>IF(AND(Weekly[[#This Row],[V Odds &lt;]]="",Weekly[[#This Row],[H Odds &lt;]]=""),AS590,IF(AND(Weekly[[#This Row],[H Odds &lt;]]&lt;&gt;"",Weekly[[#This Row],[GBC_P]]=TRUE,Weekly[[#This Row],[Actual]]=TRUE),AS590+Weekly[[#This Row],[H Odds &lt;]]-1,IF(AND(Weekly[[#This Row],[V Odds &lt;]]&lt;&gt;"",Weekly[[#This Row],[GBC_P]]=FALSE,Weekly[[#This Row],[Actual]]=FALSE),AS590+Weekly[[#This Row],[V Odds &lt;]]-1,IF(AND(Weekly[[#This Row],[V Odds &lt;]]&lt;&gt;"",Weekly[[#This Row],[GBC_P]]=FALSE,Weekly[[#This Row],[Actual]]=TRUE),AS590-1,IF(AND(Weekly[[#This Row],[H Odds &lt;]]&lt;&gt;"",Weekly[[#This Row],[GBC_P]]=TRUE,Weekly[[#This Row],[Actual]]=FALSE),AS590-1,AS590)))))</f>
        <v>67.28</v>
      </c>
      <c r="AT591" s="37">
        <f>IF(AND(Weekly[[#This Row],[V Odds &lt;]]="",Weekly[[#This Row],[H Odds &lt;]]=""),AT590,IF(AND(Weekly[[#This Row],[H Odds &lt;]]&lt;&gt;"",Weekly[[#This Row],[HGBC_P]]=TRUE,Weekly[[#This Row],[Actual]]=TRUE),AT590+Weekly[[#This Row],[H Odds &lt;]]-1,IF(AND(Weekly[[#This Row],[V Odds &lt;]]&lt;&gt;"",Weekly[[#This Row],[HGBC_P]]=FALSE,Weekly[[#This Row],[Actual]]=FALSE),AT590+Weekly[[#This Row],[V Odds &lt;]]-1,IF(AND(Weekly[[#This Row],[V Odds &lt;]]&lt;&gt;"",Weekly[[#This Row],[HGBC_P]]=FALSE,Weekly[[#This Row],[Actual]]=TRUE),AT590-1,IF(AND(Weekly[[#This Row],[H Odds &lt;]]&lt;&gt;"",Weekly[[#This Row],[HGBC_P]]=TRUE,Weekly[[#This Row],[Actual]]=FALSE),AT590-1,AT590)))))</f>
        <v>51.66</v>
      </c>
      <c r="AU591" s="37">
        <f>IF(AND(Weekly[[#This Row],[V Odds &lt;]]="",Weekly[[#This Row],[H Odds &lt;]]=""),AU590,IF(AND(Weekly[[#This Row],[H Odds &lt;]]&lt;&gt;"",Weekly[[#This Row],[XGB_P]]=TRUE,Weekly[[#This Row],[Actual]]=TRUE),AU590+Weekly[[#This Row],[H Odds &lt;]]-1,IF(AND(Weekly[[#This Row],[V Odds &lt;]]&lt;&gt;"",Weekly[[#This Row],[XGB_P]]=FALSE,Weekly[[#This Row],[Actual]]=FALSE),AU590+Weekly[[#This Row],[V Odds &lt;]]-1,IF(AND(Weekly[[#This Row],[V Odds &lt;]]&lt;&gt;"",Weekly[[#This Row],[XGB_P]]=FALSE,Weekly[[#This Row],[Actual]]=TRUE),AU590-1,IF(AND(Weekly[[#This Row],[H Odds &lt;]]&lt;&gt;"",Weekly[[#This Row],[XGB_P]]=TRUE,Weekly[[#This Row],[Actual]]=FALSE),AU590-1,AU590)))))</f>
        <v>73.110000000000014</v>
      </c>
      <c r="AV591" s="37">
        <f>IF(AND(Weekly[[#This Row],[V Odds &lt;]]="",Weekly[[#This Row],[H Odds &lt;]]=""),AV590,IF(AND(Weekly[[#This Row],[H Odds &lt;]]&lt;&gt;"",Weekly[[#This Row],[QDA_P]]=TRUE,Weekly[[#This Row],[Actual]]=TRUE),AV590+Weekly[[#This Row],[H Odds &lt;]]-1,IF(AND(Weekly[[#This Row],[V Odds &lt;]]&lt;&gt;"",Weekly[[#This Row],[QDA_P]]=FALSE,Weekly[[#This Row],[Actual]]=FALSE),AV590+Weekly[[#This Row],[V Odds &lt;]]-1,IF(AND(Weekly[[#This Row],[V Odds &lt;]]&lt;&gt;"",Weekly[[#This Row],[QDA_P]]=FALSE,Weekly[[#This Row],[Actual]]=TRUE),AV590-1,IF(AND(Weekly[[#This Row],[H Odds &lt;]]&lt;&gt;"",Weekly[[#This Row],[QDA_P]]=TRUE,Weekly[[#This Row],[Actual]]=FALSE),AV590-1,AV590)))))</f>
        <v>64</v>
      </c>
      <c r="AW591" s="37">
        <f>IF(AND(Weekly[[#This Row],[H Odds &lt;]]="",Weekly[[#This Row],[V Odds &lt;]]=""),AW590,IF(AND(Weekly[[#This Row],[KNC_P]]=Weekly[[#This Row],[Actual]],Weekly[[#This Row],[KNC_P]]=TRUE),AW590+Weekly[[#This Row],[BF H Odds]]-1,IF(AND(Weekly[[#This Row],[KNC_P]]=Weekly[[#This Row],[Actual]],Weekly[[#This Row],[KNC_P]]=FALSE),AW590+Weekly[[#This Row],[BF V Odds]]-1,AW590-1)))</f>
        <v>51.860000000000014</v>
      </c>
      <c r="AX591" s="37">
        <f>IF(AND(Weekly[[#This Row],[V Odds &lt;]]="",Weekly[[#This Row],[H Odds &lt;]]=""),AX590,IF(AND(Weekly[[#This Row],[V Odds &lt;]]&lt;&gt;"",Weekly[[#This Row],[FALSES]]&gt;0,Weekly[[#This Row],[Actual]]=FALSE),AX590+Weekly[[#This Row],[V Odds &lt;]]-1,IF(AND(Weekly[[#This Row],[H Odds &lt;]]&lt;&gt;"",Weekly[[#This Row],[TRUES]]&gt;0,Weekly[[#This Row],[Actual]]=TRUE),AX590+Weekly[[#This Row],[H Odds &lt;]]-1,IF(AND(Weekly[[#This Row],[V Odds &lt;]]&lt;&gt;"",Weekly[[#This Row],[FALSES]]=0),AX590,IF(AND(Weekly[[#This Row],[H Odds &lt;]]&lt;&gt;"",Weekly[[#This Row],[TRUES]]=0),AX590,AX590-1)))))</f>
        <v>111.99999999999997</v>
      </c>
      <c r="AY591" s="37">
        <f>IF(AND(Weekly[[#This Row],[V Odds &lt;]]="",Weekly[[#This Row],[H Odds &lt;]]=""),AY590,IF(AND(Weekly[[#This Row],[V Odds &lt;]]&lt;&gt;"",Weekly[[#This Row],[FALSES]]&gt;0,Weekly[[#This Row],[Actual]]=FALSE),AY590+((Weekly[[#This Row],[V Odds &lt;]]-1)*0.92),IF(AND(Weekly[[#This Row],[H Odds &lt;]]&lt;&gt;"",Weekly[[#This Row],[TRUES]]&gt;0,Weekly[[#This Row],[Actual]]=TRUE),AY590+((Weekly[[#This Row],[H Odds &lt;]]-1)*0.92),IF(AND(Weekly[[#This Row],[V Odds &lt;]]&lt;&gt;"",Weekly[[#This Row],[FALSES]]=0),AY590,IF(AND(Weekly[[#This Row],[H Odds &lt;]]&lt;&gt;"",Weekly[[#This Row],[TRUES]]=0),AY590,AY590-1)))))</f>
        <v>98.88000000000001</v>
      </c>
      <c r="AZ591" s="37">
        <f>IF(AND(Weekly[[#This Row],[V Odds &lt;]]="",Weekly[[#This Row],[H Odds &lt;]]=""),AZ590,IF(AND(Weekly[[#This Row],[V Odds &lt;]]&lt;&gt;"",Weekly[[#This Row],[Actual]]=FALSE),AZ590+Weekly[[#This Row],[V Odds &lt;]]-1,IF(AND(Weekly[[#This Row],[H Odds &lt;]]&lt;&gt;"",Weekly[[#This Row],[Actual]]=TRUE),AZ590+Weekly[[#This Row],[H Odds &lt;]]-1,AZ590-1)))</f>
        <v>100.46999999999998</v>
      </c>
      <c r="BA591" s="38">
        <f>IF(Weekly[[#This Row],[H Odds &lt;]]="",BA590,IF(AND(Weekly[[#This Row],[H Odds &lt;]]&lt;&gt;"",Weekly[[#This Row],[SVC_P]]=TRUE,Weekly[[#This Row],[Actual]]=TRUE),BA590+Weekly[[#This Row],[H Odds &lt;]]-1,IF(AND(Weekly[[#This Row],[H Odds &lt;]]&lt;&gt;"",Weekly[[#This Row],[SVC_P]]=TRUE,Weekly[[#This Row],[Actual]]=FALSE),BA590-1,BA590)))</f>
        <v>79.39</v>
      </c>
      <c r="BB591" s="38">
        <f>IF(Weekly[[#This Row],[H Odds &lt;]]="",BB590,IF(AND(Weekly[[#This Row],[H Odds &lt;]]&lt;&gt;"",Weekly[[#This Row],[ADBC_P]]=TRUE,Weekly[[#This Row],[Actual]]=TRUE),BB590+Weekly[[#This Row],[H Odds &lt;]]-1,IF(AND(Weekly[[#This Row],[H Odds &lt;]]&lt;&gt;"",Weekly[[#This Row],[ADBC_P]]=TRUE,Weekly[[#This Row],[Actual]]=FALSE),BB590-1,BB590)))</f>
        <v>49.16</v>
      </c>
      <c r="BC591" s="38">
        <f>IF(Weekly[[#This Row],[H Odds &lt;]]="",BC590,IF(AND(Weekly[[#This Row],[H Odds &lt;]]&lt;&gt;"",Weekly[[#This Row],[RFC_P]]=TRUE,Weekly[[#This Row],[Actual]]=TRUE),BC590+Weekly[[#This Row],[H Odds &lt;]]-1,IF(AND(Weekly[[#This Row],[H Odds &lt;]]&lt;&gt;"",Weekly[[#This Row],[RFC_P]]=TRUE,Weekly[[#This Row],[Actual]]=FALSE),BC590-1,BC590)))</f>
        <v>50.759999999999991</v>
      </c>
      <c r="BD591" s="38">
        <f>IF(Weekly[[#This Row],[H Odds &lt;]]="",BD590,IF(AND(Weekly[[#This Row],[H Odds &lt;]]&lt;&gt;"",Weekly[[#This Row],[GBC_P]]=TRUE,Weekly[[#This Row],[Actual]]=TRUE),BD590+Weekly[[#This Row],[H Odds &lt;]]-1,IF(AND(Weekly[[#This Row],[H Odds &lt;]]&lt;&gt;"",Weekly[[#This Row],[GBC_P]]=TRUE,Weekly[[#This Row],[Actual]]=FALSE),BD590-1,BD590)))</f>
        <v>53.910000000000004</v>
      </c>
      <c r="BE591" s="38">
        <f>IF(Weekly[[#This Row],[H Odds &lt;]]="",BE590,IF(AND(Weekly[[#This Row],[H Odds &lt;]]&lt;&gt;"",Weekly[[#This Row],[HGBC_P]]=TRUE,Weekly[[#This Row],[Actual]]=TRUE),BE590+Weekly[[#This Row],[H Odds &lt;]]-1,IF(AND(Weekly[[#This Row],[H Odds &lt;]]&lt;&gt;"",Weekly[[#This Row],[HGBC_P]]=TRUE,Weekly[[#This Row],[Actual]]=FALSE),BE590-1,BE590)))</f>
        <v>53.059999999999995</v>
      </c>
      <c r="BF591" s="38">
        <f>IF(Weekly[[#This Row],[H Odds &lt;]]="",BF590,IF(AND(Weekly[[#This Row],[H Odds &lt;]]&lt;&gt;"",Weekly[[#This Row],[XGB_P]]=TRUE,Weekly[[#This Row],[Actual]]=TRUE),BF590+Weekly[[#This Row],[H Odds &lt;]]-1,IF(AND(Weekly[[#This Row],[H Odds &lt;]]&lt;&gt;"",Weekly[[#This Row],[XGB_P]]=TRUE,Weekly[[#This Row],[Actual]]=FALSE),BF590-1,BF590)))</f>
        <v>61.730000000000004</v>
      </c>
      <c r="BG591" s="38">
        <f>IF(Weekly[[#This Row],[H Odds &lt;]]="",BG590,IF(AND(Weekly[[#This Row],[H Odds &lt;]]&lt;&gt;"",Weekly[[#This Row],[QDA_P]]=TRUE,Weekly[[#This Row],[Actual]]=TRUE),BG590+Weekly[[#This Row],[H Odds &lt;]]-1,IF(AND(Weekly[[#This Row],[H Odds &lt;]]&lt;&gt;"",Weekly[[#This Row],[QDA_P]]=TRUE,Weekly[[#This Row],[Actual]]=FALSE),BG590-1,BG590)))</f>
        <v>49.22999999999999</v>
      </c>
      <c r="BH591" s="38">
        <f>IF(Weekly[[#This Row],[H Odds &lt;]]="",BH590,IF(AND(Weekly[[#This Row],[H Odds &lt;]]&lt;&gt;"",Weekly[[#This Row],[KNC_P]]=TRUE,Weekly[[#This Row],[Actual]]=TRUE),BH590+Weekly[[#This Row],[H Odds &lt;]]-1,IF(AND(Weekly[[#This Row],[H Odds &lt;]]&lt;&gt;"",Weekly[[#This Row],[KNC_P]]=TRUE,Weekly[[#This Row],[Actual]]=FALSE),BH590-1,BH590)))</f>
        <v>54.099999999999994</v>
      </c>
      <c r="BI591" s="38">
        <f>IF(Weekly[[#This Row],[H Odds &lt;]]="",BI590,IF(AND(Weekly[[#This Row],[H Odds &lt;]]&lt;&gt;"",Weekly[[#This Row],[TRUES]]&gt;0,Weekly[[#This Row],[Actual]]=TRUE),BI590+Weekly[[#This Row],[H Odds &lt;]]-1,IF(AND(Weekly[[#This Row],[H Odds &lt;]]&lt;&gt;"",Weekly[[#This Row],[TRUES]]=0),BI590,BI590-1)))</f>
        <v>77.39</v>
      </c>
      <c r="BJ591" s="38">
        <f>IF(Weekly[[#This Row],[H Odds &lt;]]="",BJ590,IF(AND(Weekly[[#This Row],[H Odds &lt;]]&lt;&gt;"",Weekly[[#This Row],[Actual]]=TRUE),BJ590+Weekly[[#This Row],[H Odds &lt;]]-1,IF(AND(Weekly[[#This Row],[H Odds &lt;]]&lt;&gt;"",Weekly[[#This Row],[Actual]]=FALSE),BJ590-1,BJ590)))</f>
        <v>79.290000000000006</v>
      </c>
      <c r="BK591" s="58">
        <f>IF(AND(Weekly[[#This Row],[TRUES]]&gt;3,Weekly[[#This Row],[Actual]]=TRUE),BK590+Weekly[[#This Row],[BF H Odds]]-1,IF(AND(Weekly[[#This Row],[FALSES]]&gt;3,Weekly[[#This Row],[Actual]]=FALSE),BK590+Weekly[[#This Row],[BF V Odds]]-1,IF(AND(Weekly[[#This Row],[TRUES]]&gt;3,Weekly[[#This Row],[Actual]]=FALSE),BK590-1,IF(AND(Weekly[[#This Row],[FALSES]]&gt;3,Weekly[[#This Row],[Actual]]=TRUE),BK590-1,BK590))))</f>
        <v>1.0700000000000314</v>
      </c>
      <c r="BL591" s="58">
        <f>IF(AND(Weekly[[#This Row],[TRUES]]&gt;5,Weekly[[#This Row],[Actual]]=TRUE),BL590+Weekly[[#This Row],[BF H Odds]]-1,IF(AND(Weekly[[#This Row],[FALSES]]&gt;5,Weekly[[#This Row],[Actual]]=FALSE),BL590+Weekly[[#This Row],[BF V Odds]]-1,IF(AND(Weekly[[#This Row],[TRUES]]&gt;5,Weekly[[#This Row],[Actual]]=FALSE),BL590-1,IF(AND(Weekly[[#This Row],[FALSES]]&gt;5,Weekly[[#This Row],[Actual]]=TRUE),BL590-1,BL590))))</f>
        <v>8.1800000000000193</v>
      </c>
      <c r="BM591" s="58">
        <f>IF(AND(Weekly[[#This Row],[TRUES]]&gt;6,Weekly[[#This Row],[Actual]]=TRUE),BM590+Weekly[[#This Row],[BF H Odds]]-1,IF(AND(Weekly[[#This Row],[FALSES]]&gt;6,Weekly[[#This Row],[Actual]]=FALSE),BM590+Weekly[[#This Row],[BF V Odds]]-1,IF(AND(Weekly[[#This Row],[TRUES]]&gt;6,Weekly[[#This Row],[Actual]]=FALSE),BM590-1,IF(AND(Weekly[[#This Row],[FALSES]]&gt;6,Weekly[[#This Row],[Actual]]=TRUE),BM590-1,BM590))))</f>
        <v>38.670000000000009</v>
      </c>
    </row>
    <row r="592" spans="1:65" x14ac:dyDescent="0.25">
      <c r="A592" s="34"/>
      <c r="B592" s="10">
        <v>44317</v>
      </c>
      <c r="C592" s="17" t="s">
        <v>37</v>
      </c>
      <c r="D592" s="15" t="s">
        <v>12</v>
      </c>
      <c r="E592" t="b">
        <v>1</v>
      </c>
      <c r="F592" t="b">
        <v>1</v>
      </c>
      <c r="G592" t="b">
        <v>1</v>
      </c>
      <c r="H592" t="b">
        <v>0</v>
      </c>
      <c r="I592" t="b">
        <v>1</v>
      </c>
      <c r="J592" t="b">
        <v>1</v>
      </c>
      <c r="K592" t="b">
        <v>1</v>
      </c>
      <c r="L592" t="b">
        <v>1</v>
      </c>
      <c r="M592" t="s">
        <v>100</v>
      </c>
      <c r="N592">
        <v>30.42</v>
      </c>
      <c r="O592">
        <f>IF(Weekly[[#This Row],[H/V]]="H",Weekly[[#This Row],[BF H Odds]],IF(Weekly[[#This Row],[H/V]]="V",Weekly[[#This Row],[BF V Odds]],""))</f>
        <v>6.8</v>
      </c>
      <c r="P592" t="b">
        <v>0</v>
      </c>
      <c r="Q592" t="s">
        <v>76</v>
      </c>
      <c r="R592" s="35">
        <f>IFERROR(IF(Weekly[[#This Row],[Won Bet?]]="yes",R591+(Weekly[[#This Row],[BF Odds]]*Weekly[[#This Row],[BF Stake]])-Weekly[[#This Row],[BF Stake]],R591-Weekly[[#This Row],[BF Stake]]),R591)</f>
        <v>1226.8785000000003</v>
      </c>
      <c r="S592" s="35">
        <f>IFERROR(IF(Weekly[[#This Row],[Won Bet?]]="yes",S591+(((Weekly[[#This Row],[BF Odds]]*Weekly[[#This Row],[BF Stake]])-Weekly[[#This Row],[BF Stake]])*0.95),S591-Weekly[[#This Row],[BF Stake]]),S591)</f>
        <v>1126.2991900000006</v>
      </c>
      <c r="T592">
        <v>1.17</v>
      </c>
      <c r="U592">
        <v>6.8</v>
      </c>
      <c r="V592" s="24">
        <f>IF(Weekly[[#This Row],[Actual]]="","",IF(AND(Weekly[[#This Row],[SVC_P]]=Weekly[[#This Row],[Actual]],Weekly[[#This Row],[SVC_P]]=TRUE),V591+Weekly[[#This Row],[BF H Odds]]-1,IF(AND(Weekly[[#This Row],[SVC_P]]=Weekly[[#This Row],[Actual]],Weekly[[#This Row],[SVC_P]]=FALSE),V591+Weekly[[#This Row],[BF V Odds]]-1,V591-1)))</f>
        <v>59.230000000000061</v>
      </c>
      <c r="W592" s="24">
        <f>IF(Weekly[[#This Row],[Actual]]="","",IF(AND(Weekly[[#This Row],[SVC_P]]=FALSE,Weekly[[#This Row],[Actual]]=TRUE),W591+Weekly[[#This Row],[BF H Odds]]-1,IF(AND(Weekly[[#This Row],[SVC_P]]=TRUE,Weekly[[#This Row],[Actual]]=FALSE,),W591+Weekly[[#This Row],[BF V Odds]]-1,W591-1)))</f>
        <v>-500.84000000000003</v>
      </c>
      <c r="X592" s="24">
        <f>IF(Weekly[[#This Row],[Actual]]="","",IF(AND(Weekly[[#This Row],[ADBC_P]]=Weekly[[#This Row],[Actual]],Weekly[[#This Row],[ADBC_P]]=TRUE),X591+Weekly[[#This Row],[BF H Odds]]-1,IF(AND(Weekly[[#This Row],[ADBC_P]]=Weekly[[#This Row],[Actual]],Weekly[[#This Row],[ADBC_P]]=FALSE),X591+Weekly[[#This Row],[BF V Odds]]-1,X591-1)))</f>
        <v>18.160000000000018</v>
      </c>
      <c r="Y592" s="24">
        <f>IF(Weekly[[#This Row],[Actual]]="","",IF(AND(Weekly[[#This Row],[ADBC_P]]=FALSE,Weekly[[#This Row],[Actual]]=TRUE),Y591+Weekly[[#This Row],[BF H Odds]]-1,IF(AND(Weekly[[#This Row],[ADBC_P]]=TRUE,Weekly[[#This Row],[Actual]]=FALSE),Y591+Weekly[[#This Row],[BF V Odds]]-1,Y591-1)))</f>
        <v>67.61999999999999</v>
      </c>
      <c r="Z592" s="24">
        <f>IF(Weekly[[#This Row],[Actual]]="","",IF(AND(Weekly[[#This Row],[RFC_P]]=Weekly[[#This Row],[Actual]],Weekly[[#This Row],[RFC_P]]=TRUE),Z591+Weekly[[#This Row],[BF H Odds]]-1,IF(AND(Weekly[[#This Row],[RFC_P]]=Weekly[[#This Row],[Actual]],Weekly[[#This Row],[RFC_P]]=FALSE),Z591+Weekly[[#This Row],[BF V Odds]]-1,Z591-1)))</f>
        <v>25.630000000000003</v>
      </c>
      <c r="AA592" s="24">
        <f>IF(Weekly[[#This Row],[Actual]]="","",IF(AND(Weekly[[#This Row],[RFC_P]]=FALSE,Weekly[[#This Row],[Actual]]=TRUE),AA591+Weekly[[#This Row],[BF H Odds]]-1,IF(AND(Weekly[[#This Row],[RFC_P]]=TRUE,Weekly[[#This Row],[Actual]]=FALSE),AA591+Weekly[[#This Row],[BF V Odds]]-1,AA591-1)))</f>
        <v>60.14999999999997</v>
      </c>
      <c r="AB592" s="24">
        <f>IF(Weekly[[#This Row],[Actual]]="","",IF(AND(Weekly[[#This Row],[GBC_P]]=Weekly[[#This Row],[Actual]],Weekly[[#This Row],[GBC_P]]=TRUE),AB591+Weekly[[#This Row],[BF H Odds]]-1,IF(AND(Weekly[[#This Row],[GBC_P]]=Weekly[[#This Row],[Actual]],Weekly[[#This Row],[GBC_P]]=FALSE),AB591+Weekly[[#This Row],[BF V Odds]]-1,AB591-1)))</f>
        <v>7.340000000000007</v>
      </c>
      <c r="AC592" s="24">
        <f>IF(Weekly[[#This Row],[Actual]]="","",IF(AND(Weekly[[#This Row],[GBC_P]]=FALSE,Weekly[[#This Row],[Actual]]=TRUE),AC591+Weekly[[#This Row],[BF H Odds]]-1,IF(AND(Weekly[[#This Row],[GBC_P]]=TRUE,Weekly[[#This Row],[Actual]]=FALSE),AC591+Weekly[[#This Row],[BF V Odds]]-1,AC591-1)))</f>
        <v>78.439999999999969</v>
      </c>
      <c r="AD592" s="24">
        <f>IF(Weekly[[#This Row],[Actual]]="","",IF(AND(Weekly[[#This Row],[HGBC_P]]=Weekly[[#This Row],[Actual]],Weekly[[#This Row],[HGBC_P]]=TRUE),AD591+Weekly[[#This Row],[BF H Odds]]-1,IF(AND(Weekly[[#This Row],[HGBC_P]]=Weekly[[#This Row],[Actual]],Weekly[[#This Row],[HGBC_P]]=FALSE),AD591+Weekly[[#This Row],[BF V Odds]]-1,AD591-1)))</f>
        <v>-2.6099999999999763</v>
      </c>
      <c r="AE592" s="24">
        <f>IF(Weekly[[#This Row],[Actual]]="","",IF(AND(Weekly[[#This Row],[HGBC_P]]=FALSE,Weekly[[#This Row],[Actual]]=TRUE),AE591+Weekly[[#This Row],[BF H Odds]]-1,IF(AND(Weekly[[#This Row],[HGBC_P]]=TRUE,Weekly[[#This Row],[Actual]]=FALSE),AE591+Weekly[[#This Row],[BF V Odds]]-1,AE591-1)))</f>
        <v>88.39</v>
      </c>
      <c r="AF592" s="24">
        <f>IF(Weekly[[#This Row],[Actual]]="","",IF(AND(Weekly[[#This Row],[XGB_P]]=Weekly[[#This Row],[Actual]],Weekly[[#This Row],[XGB_P]]=TRUE),AF591+Weekly[[#This Row],[BF H Odds]]-1,IF(AND(Weekly[[#This Row],[XGB_P]]=Weekly[[#This Row],[Actual]],Weekly[[#This Row],[XGB_P]]=FALSE),AF591+Weekly[[#This Row],[BF V Odds]]-1,AF591-1)))</f>
        <v>33.150000000000027</v>
      </c>
      <c r="AG592" s="24">
        <f>IF(Weekly[[#This Row],[Actual]]="","",IF(AND(Weekly[[#This Row],[XGB_P]]=FALSE,Weekly[[#This Row],[Actual]]=TRUE),AG591+Weekly[[#This Row],[BF H Odds]]-1,IF(AND(Weekly[[#This Row],[XGB_P]]=TRUE,Weekly[[#This Row],[Actual]]=FALSE),AG591+Weekly[[#This Row],[BF V Odds]]-1,AG591-1)))</f>
        <v>52.63</v>
      </c>
      <c r="AH592" s="24">
        <f>IF(Weekly[[#This Row],[Actual]]="","",IF(AND(Weekly[[#This Row],[QDA_P]]=Weekly[[#This Row],[Actual]],Weekly[[#This Row],[QDA_P]]=TRUE),AH591+Weekly[[#This Row],[BF H Odds]]-1,IF(AND(Weekly[[#This Row],[QDA_P]]=Weekly[[#This Row],[Actual]],Weekly[[#This Row],[QDA_P]]=FALSE),AH591+Weekly[[#This Row],[BF V Odds]]-1,AH591-1)))</f>
        <v>1.8700000000000152</v>
      </c>
      <c r="AI592" s="24">
        <f>IF(Weekly[[#This Row],[Actual]]="","",IF(AND(Weekly[[#This Row],[QDA_P]]=FALSE,Weekly[[#This Row],[Actual]]=TRUE),AI591+Weekly[[#This Row],[BF H Odds]]-1,IF(AND(Weekly[[#This Row],[QDA_P]]=TRUE,Weekly[[#This Row],[Actual]]=FALSE),AI591+Weekly[[#This Row],[BF V Odds]]-1,AI591-1)))</f>
        <v>83.909999999999982</v>
      </c>
      <c r="AJ592" s="24">
        <f>IF(Weekly[[#This Row],[Actual]]="","",IF(AND(Weekly[[#This Row],[KNC_P]]=FALSE,Weekly[[#This Row],[Actual]]=TRUE),AJ591+Weekly[[#This Row],[BF H Odds]]-1,IF(AND(Weekly[[#This Row],[KNC_P]]=TRUE,Weekly[[#This Row],[Actual]]=FALSE),AJ591+Weekly[[#This Row],[BF V Odds]]-1,AJ591-1)))</f>
        <v>75.930000000000007</v>
      </c>
      <c r="AK592" s="24">
        <f>IF(Weekly[[#This Row],[Actual]]="","",IF(AND(Weekly[[#This Row],[KNC_P]]=FALSE,Weekly[[#This Row],[Actual]]=TRUE),AK591+Weekly[[#This Row],[BF H Odds]]-1,IF(AND(Weekly[[#This Row],[KNC_P]]=TRUE,Weekly[[#This Row],[Actual]]=FALSE),AK591+Weekly[[#This Row],[BF V Odds]]-1,AK591-1)))</f>
        <v>74.83</v>
      </c>
      <c r="AL592" s="30">
        <f>IF(Weekly[[#This Row],[Actual]]="","",COUNTIF(Weekly[[#This Row],[SVC_P]:[QDA_P]],TRUE))</f>
        <v>6</v>
      </c>
      <c r="AM592" s="30">
        <f>IF(Weekly[[#This Row],[Actual]]="","",COUNTIF(Weekly[[#This Row],[SVC_P]:[QDA_P]],FALSE))</f>
        <v>1</v>
      </c>
      <c r="AN592" s="36" t="str">
        <f>IF(AND(Weekly[[#This Row],[BF V Odds]]&gt;$BO$6,Weekly[[#This Row],[BF V Odds]] &lt; $BO$7),Weekly[[#This Row],[BF V Odds]],"")</f>
        <v/>
      </c>
      <c r="AO592" s="36">
        <f>IF(AND(Weekly[[#This Row],[BF H Odds]]&gt;$BO$6, Weekly[[#This Row],[BF H Odds]] &lt; $BO$7),Weekly[[#This Row],[BF H Odds]],"")</f>
        <v>6.8</v>
      </c>
      <c r="AP592" s="37">
        <f>IF(AND(Weekly[[#This Row],[V Odds &lt;]]="",Weekly[[#This Row],[H Odds &lt;]]=""),AP591,IF(AND(Weekly[[#This Row],[H Odds &lt;]]&lt;&gt;"",Weekly[[#This Row],[SVC_P]]=TRUE,Weekly[[#This Row],[Actual]]=TRUE),AP591+Weekly[[#This Row],[H Odds &lt;]]-1,IF(AND(Weekly[[#This Row],[V Odds &lt;]]&lt;&gt;"",Weekly[[#This Row],[SVC_P]]=FALSE,Weekly[[#This Row],[Actual]]=FALSE),AP591+Weekly[[#This Row],[V Odds &lt;]]-1,IF(AND(Weekly[[#This Row],[V Odds &lt;]]&lt;&gt;"",Weekly[[#This Row],[SVC_P]]=FALSE,Weekly[[#This Row],[Actual]]=TRUE),AP591-1,IF(AND(Weekly[[#This Row],[H Odds &lt;]]&lt;&gt;"",Weekly[[#This Row],[SVC_P]]=TRUE,Weekly[[#This Row],[Actual]]=FALSE),AP591-1,AP591)))))</f>
        <v>79.430000000000021</v>
      </c>
      <c r="AQ592" s="37">
        <f>IF(AND(Weekly[[#This Row],[V Odds &lt;]]="",Weekly[[#This Row],[H Odds &lt;]]=""),AQ591,IF(AND(Weekly[[#This Row],[H Odds &lt;]]&lt;&gt;"",Weekly[[#This Row],[ADBC_P]]=TRUE,Weekly[[#This Row],[Actual]]=TRUE),AQ591+Weekly[[#This Row],[H Odds &lt;]]-1,IF(AND(Weekly[[#This Row],[V Odds &lt;]]&lt;&gt;"",Weekly[[#This Row],[ADBC_P]]=FALSE,Weekly[[#This Row],[Actual]]=FALSE),AQ591+Weekly[[#This Row],[V Odds &lt;]]-1,IF(AND(Weekly[[#This Row],[V Odds &lt;]]&lt;&gt;"",Weekly[[#This Row],[ADBC_P]]=FALSE,Weekly[[#This Row],[Actual]]=TRUE),AQ591-1,IF(AND(Weekly[[#This Row],[H Odds &lt;]]&lt;&gt;"",Weekly[[#This Row],[ADBC_P]]=TRUE,Weekly[[#This Row],[Actual]]=FALSE),AQ591-1,AQ591)))))</f>
        <v>51.98</v>
      </c>
      <c r="AR592" s="37">
        <f>IF(AND(Weekly[[#This Row],[V Odds &lt;]]="",Weekly[[#This Row],[H Odds &lt;]]=""),AR591,IF(AND(Weekly[[#This Row],[H Odds &lt;]]&lt;&gt;"",Weekly[[#This Row],[RFC_P]]=TRUE,Weekly[[#This Row],[Actual]]=TRUE),AR591+Weekly[[#This Row],[H Odds &lt;]]-1,IF(AND(Weekly[[#This Row],[V Odds &lt;]]&lt;&gt;"",Weekly[[#This Row],[RFC_P]]=FALSE,Weekly[[#This Row],[Actual]]=FALSE),AR591+Weekly[[#This Row],[V Odds &lt;]]-1,IF(AND(Weekly[[#This Row],[V Odds &lt;]]&lt;&gt;"",Weekly[[#This Row],[RFC_P]]=FALSE,Weekly[[#This Row],[Actual]]=TRUE),AR591-1,IF(AND(Weekly[[#This Row],[H Odds &lt;]]&lt;&gt;"",Weekly[[#This Row],[RFC_P]]=TRUE,Weekly[[#This Row],[Actual]]=FALSE),AR591-1,AR591)))))</f>
        <v>70.989999999999995</v>
      </c>
      <c r="AS592" s="37">
        <f>IF(AND(Weekly[[#This Row],[V Odds &lt;]]="",Weekly[[#This Row],[H Odds &lt;]]=""),AS591,IF(AND(Weekly[[#This Row],[H Odds &lt;]]&lt;&gt;"",Weekly[[#This Row],[GBC_P]]=TRUE,Weekly[[#This Row],[Actual]]=TRUE),AS591+Weekly[[#This Row],[H Odds &lt;]]-1,IF(AND(Weekly[[#This Row],[V Odds &lt;]]&lt;&gt;"",Weekly[[#This Row],[GBC_P]]=FALSE,Weekly[[#This Row],[Actual]]=FALSE),AS591+Weekly[[#This Row],[V Odds &lt;]]-1,IF(AND(Weekly[[#This Row],[V Odds &lt;]]&lt;&gt;"",Weekly[[#This Row],[GBC_P]]=FALSE,Weekly[[#This Row],[Actual]]=TRUE),AS591-1,IF(AND(Weekly[[#This Row],[H Odds &lt;]]&lt;&gt;"",Weekly[[#This Row],[GBC_P]]=TRUE,Weekly[[#This Row],[Actual]]=FALSE),AS591-1,AS591)))))</f>
        <v>67.28</v>
      </c>
      <c r="AT592" s="37">
        <f>IF(AND(Weekly[[#This Row],[V Odds &lt;]]="",Weekly[[#This Row],[H Odds &lt;]]=""),AT591,IF(AND(Weekly[[#This Row],[H Odds &lt;]]&lt;&gt;"",Weekly[[#This Row],[HGBC_P]]=TRUE,Weekly[[#This Row],[Actual]]=TRUE),AT591+Weekly[[#This Row],[H Odds &lt;]]-1,IF(AND(Weekly[[#This Row],[V Odds &lt;]]&lt;&gt;"",Weekly[[#This Row],[HGBC_P]]=FALSE,Weekly[[#This Row],[Actual]]=FALSE),AT591+Weekly[[#This Row],[V Odds &lt;]]-1,IF(AND(Weekly[[#This Row],[V Odds &lt;]]&lt;&gt;"",Weekly[[#This Row],[HGBC_P]]=FALSE,Weekly[[#This Row],[Actual]]=TRUE),AT591-1,IF(AND(Weekly[[#This Row],[H Odds &lt;]]&lt;&gt;"",Weekly[[#This Row],[HGBC_P]]=TRUE,Weekly[[#This Row],[Actual]]=FALSE),AT591-1,AT591)))))</f>
        <v>50.66</v>
      </c>
      <c r="AU592" s="37">
        <f>IF(AND(Weekly[[#This Row],[V Odds &lt;]]="",Weekly[[#This Row],[H Odds &lt;]]=""),AU591,IF(AND(Weekly[[#This Row],[H Odds &lt;]]&lt;&gt;"",Weekly[[#This Row],[XGB_P]]=TRUE,Weekly[[#This Row],[Actual]]=TRUE),AU591+Weekly[[#This Row],[H Odds &lt;]]-1,IF(AND(Weekly[[#This Row],[V Odds &lt;]]&lt;&gt;"",Weekly[[#This Row],[XGB_P]]=FALSE,Weekly[[#This Row],[Actual]]=FALSE),AU591+Weekly[[#This Row],[V Odds &lt;]]-1,IF(AND(Weekly[[#This Row],[V Odds &lt;]]&lt;&gt;"",Weekly[[#This Row],[XGB_P]]=FALSE,Weekly[[#This Row],[Actual]]=TRUE),AU591-1,IF(AND(Weekly[[#This Row],[H Odds &lt;]]&lt;&gt;"",Weekly[[#This Row],[XGB_P]]=TRUE,Weekly[[#This Row],[Actual]]=FALSE),AU591-1,AU591)))))</f>
        <v>72.110000000000014</v>
      </c>
      <c r="AV592" s="37">
        <f>IF(AND(Weekly[[#This Row],[V Odds &lt;]]="",Weekly[[#This Row],[H Odds &lt;]]=""),AV591,IF(AND(Weekly[[#This Row],[H Odds &lt;]]&lt;&gt;"",Weekly[[#This Row],[QDA_P]]=TRUE,Weekly[[#This Row],[Actual]]=TRUE),AV591+Weekly[[#This Row],[H Odds &lt;]]-1,IF(AND(Weekly[[#This Row],[V Odds &lt;]]&lt;&gt;"",Weekly[[#This Row],[QDA_P]]=FALSE,Weekly[[#This Row],[Actual]]=FALSE),AV591+Weekly[[#This Row],[V Odds &lt;]]-1,IF(AND(Weekly[[#This Row],[V Odds &lt;]]&lt;&gt;"",Weekly[[#This Row],[QDA_P]]=FALSE,Weekly[[#This Row],[Actual]]=TRUE),AV591-1,IF(AND(Weekly[[#This Row],[H Odds &lt;]]&lt;&gt;"",Weekly[[#This Row],[QDA_P]]=TRUE,Weekly[[#This Row],[Actual]]=FALSE),AV591-1,AV591)))))</f>
        <v>63</v>
      </c>
      <c r="AW592" s="37">
        <f>IF(AND(Weekly[[#This Row],[H Odds &lt;]]="",Weekly[[#This Row],[V Odds &lt;]]=""),AW591,IF(AND(Weekly[[#This Row],[KNC_P]]=Weekly[[#This Row],[Actual]],Weekly[[#This Row],[KNC_P]]=TRUE),AW591+Weekly[[#This Row],[BF H Odds]]-1,IF(AND(Weekly[[#This Row],[KNC_P]]=Weekly[[#This Row],[Actual]],Weekly[[#This Row],[KNC_P]]=FALSE),AW591+Weekly[[#This Row],[BF V Odds]]-1,AW591-1)))</f>
        <v>50.860000000000014</v>
      </c>
      <c r="AX592" s="37">
        <f>IF(AND(Weekly[[#This Row],[V Odds &lt;]]="",Weekly[[#This Row],[H Odds &lt;]]=""),AX591,IF(AND(Weekly[[#This Row],[V Odds &lt;]]&lt;&gt;"",Weekly[[#This Row],[FALSES]]&gt;0,Weekly[[#This Row],[Actual]]=FALSE),AX591+Weekly[[#This Row],[V Odds &lt;]]-1,IF(AND(Weekly[[#This Row],[H Odds &lt;]]&lt;&gt;"",Weekly[[#This Row],[TRUES]]&gt;0,Weekly[[#This Row],[Actual]]=TRUE),AX591+Weekly[[#This Row],[H Odds &lt;]]-1,IF(AND(Weekly[[#This Row],[V Odds &lt;]]&lt;&gt;"",Weekly[[#This Row],[FALSES]]=0),AX591,IF(AND(Weekly[[#This Row],[H Odds &lt;]]&lt;&gt;"",Weekly[[#This Row],[TRUES]]=0),AX591,AX591-1)))))</f>
        <v>110.99999999999997</v>
      </c>
      <c r="AY592" s="37">
        <f>IF(AND(Weekly[[#This Row],[V Odds &lt;]]="",Weekly[[#This Row],[H Odds &lt;]]=""),AY591,IF(AND(Weekly[[#This Row],[V Odds &lt;]]&lt;&gt;"",Weekly[[#This Row],[FALSES]]&gt;0,Weekly[[#This Row],[Actual]]=FALSE),AY591+((Weekly[[#This Row],[V Odds &lt;]]-1)*0.92),IF(AND(Weekly[[#This Row],[H Odds &lt;]]&lt;&gt;"",Weekly[[#This Row],[TRUES]]&gt;0,Weekly[[#This Row],[Actual]]=TRUE),AY591+((Weekly[[#This Row],[H Odds &lt;]]-1)*0.92),IF(AND(Weekly[[#This Row],[V Odds &lt;]]&lt;&gt;"",Weekly[[#This Row],[FALSES]]=0),AY591,IF(AND(Weekly[[#This Row],[H Odds &lt;]]&lt;&gt;"",Weekly[[#This Row],[TRUES]]=0),AY591,AY591-1)))))</f>
        <v>97.88000000000001</v>
      </c>
      <c r="AZ592" s="37">
        <f>IF(AND(Weekly[[#This Row],[V Odds &lt;]]="",Weekly[[#This Row],[H Odds &lt;]]=""),AZ591,IF(AND(Weekly[[#This Row],[V Odds &lt;]]&lt;&gt;"",Weekly[[#This Row],[Actual]]=FALSE),AZ591+Weekly[[#This Row],[V Odds &lt;]]-1,IF(AND(Weekly[[#This Row],[H Odds &lt;]]&lt;&gt;"",Weekly[[#This Row],[Actual]]=TRUE),AZ591+Weekly[[#This Row],[H Odds &lt;]]-1,AZ591-1)))</f>
        <v>99.469999999999985</v>
      </c>
      <c r="BA592" s="38">
        <f>IF(Weekly[[#This Row],[H Odds &lt;]]="",BA591,IF(AND(Weekly[[#This Row],[H Odds &lt;]]&lt;&gt;"",Weekly[[#This Row],[SVC_P]]=TRUE,Weekly[[#This Row],[Actual]]=TRUE),BA591+Weekly[[#This Row],[H Odds &lt;]]-1,IF(AND(Weekly[[#This Row],[H Odds &lt;]]&lt;&gt;"",Weekly[[#This Row],[SVC_P]]=TRUE,Weekly[[#This Row],[Actual]]=FALSE),BA591-1,BA591)))</f>
        <v>78.39</v>
      </c>
      <c r="BB592" s="38">
        <f>IF(Weekly[[#This Row],[H Odds &lt;]]="",BB591,IF(AND(Weekly[[#This Row],[H Odds &lt;]]&lt;&gt;"",Weekly[[#This Row],[ADBC_P]]=TRUE,Weekly[[#This Row],[Actual]]=TRUE),BB591+Weekly[[#This Row],[H Odds &lt;]]-1,IF(AND(Weekly[[#This Row],[H Odds &lt;]]&lt;&gt;"",Weekly[[#This Row],[ADBC_P]]=TRUE,Weekly[[#This Row],[Actual]]=FALSE),BB591-1,BB591)))</f>
        <v>48.16</v>
      </c>
      <c r="BC592" s="38">
        <f>IF(Weekly[[#This Row],[H Odds &lt;]]="",BC591,IF(AND(Weekly[[#This Row],[H Odds &lt;]]&lt;&gt;"",Weekly[[#This Row],[RFC_P]]=TRUE,Weekly[[#This Row],[Actual]]=TRUE),BC591+Weekly[[#This Row],[H Odds &lt;]]-1,IF(AND(Weekly[[#This Row],[H Odds &lt;]]&lt;&gt;"",Weekly[[#This Row],[RFC_P]]=TRUE,Weekly[[#This Row],[Actual]]=FALSE),BC591-1,BC591)))</f>
        <v>49.759999999999991</v>
      </c>
      <c r="BD592" s="38">
        <f>IF(Weekly[[#This Row],[H Odds &lt;]]="",BD591,IF(AND(Weekly[[#This Row],[H Odds &lt;]]&lt;&gt;"",Weekly[[#This Row],[GBC_P]]=TRUE,Weekly[[#This Row],[Actual]]=TRUE),BD591+Weekly[[#This Row],[H Odds &lt;]]-1,IF(AND(Weekly[[#This Row],[H Odds &lt;]]&lt;&gt;"",Weekly[[#This Row],[GBC_P]]=TRUE,Weekly[[#This Row],[Actual]]=FALSE),BD591-1,BD591)))</f>
        <v>53.910000000000004</v>
      </c>
      <c r="BE592" s="38">
        <f>IF(Weekly[[#This Row],[H Odds &lt;]]="",BE591,IF(AND(Weekly[[#This Row],[H Odds &lt;]]&lt;&gt;"",Weekly[[#This Row],[HGBC_P]]=TRUE,Weekly[[#This Row],[Actual]]=TRUE),BE591+Weekly[[#This Row],[H Odds &lt;]]-1,IF(AND(Weekly[[#This Row],[H Odds &lt;]]&lt;&gt;"",Weekly[[#This Row],[HGBC_P]]=TRUE,Weekly[[#This Row],[Actual]]=FALSE),BE591-1,BE591)))</f>
        <v>52.059999999999995</v>
      </c>
      <c r="BF592" s="38">
        <f>IF(Weekly[[#This Row],[H Odds &lt;]]="",BF591,IF(AND(Weekly[[#This Row],[H Odds &lt;]]&lt;&gt;"",Weekly[[#This Row],[XGB_P]]=TRUE,Weekly[[#This Row],[Actual]]=TRUE),BF591+Weekly[[#This Row],[H Odds &lt;]]-1,IF(AND(Weekly[[#This Row],[H Odds &lt;]]&lt;&gt;"",Weekly[[#This Row],[XGB_P]]=TRUE,Weekly[[#This Row],[Actual]]=FALSE),BF591-1,BF591)))</f>
        <v>60.730000000000004</v>
      </c>
      <c r="BG592" s="38">
        <f>IF(Weekly[[#This Row],[H Odds &lt;]]="",BG591,IF(AND(Weekly[[#This Row],[H Odds &lt;]]&lt;&gt;"",Weekly[[#This Row],[QDA_P]]=TRUE,Weekly[[#This Row],[Actual]]=TRUE),BG591+Weekly[[#This Row],[H Odds &lt;]]-1,IF(AND(Weekly[[#This Row],[H Odds &lt;]]&lt;&gt;"",Weekly[[#This Row],[QDA_P]]=TRUE,Weekly[[#This Row],[Actual]]=FALSE),BG591-1,BG591)))</f>
        <v>48.22999999999999</v>
      </c>
      <c r="BH592" s="38">
        <f>IF(Weekly[[#This Row],[H Odds &lt;]]="",BH591,IF(AND(Weekly[[#This Row],[H Odds &lt;]]&lt;&gt;"",Weekly[[#This Row],[KNC_P]]=TRUE,Weekly[[#This Row],[Actual]]=TRUE),BH591+Weekly[[#This Row],[H Odds &lt;]]-1,IF(AND(Weekly[[#This Row],[H Odds &lt;]]&lt;&gt;"",Weekly[[#This Row],[KNC_P]]=TRUE,Weekly[[#This Row],[Actual]]=FALSE),BH591-1,BH591)))</f>
        <v>53.099999999999994</v>
      </c>
      <c r="BI592" s="38">
        <f>IF(Weekly[[#This Row],[H Odds &lt;]]="",BI591,IF(AND(Weekly[[#This Row],[H Odds &lt;]]&lt;&gt;"",Weekly[[#This Row],[TRUES]]&gt;0,Weekly[[#This Row],[Actual]]=TRUE),BI591+Weekly[[#This Row],[H Odds &lt;]]-1,IF(AND(Weekly[[#This Row],[H Odds &lt;]]&lt;&gt;"",Weekly[[#This Row],[TRUES]]=0),BI591,BI591-1)))</f>
        <v>76.39</v>
      </c>
      <c r="BJ592" s="38">
        <f>IF(Weekly[[#This Row],[H Odds &lt;]]="",BJ591,IF(AND(Weekly[[#This Row],[H Odds &lt;]]&lt;&gt;"",Weekly[[#This Row],[Actual]]=TRUE),BJ591+Weekly[[#This Row],[H Odds &lt;]]-1,IF(AND(Weekly[[#This Row],[H Odds &lt;]]&lt;&gt;"",Weekly[[#This Row],[Actual]]=FALSE),BJ591-1,BJ591)))</f>
        <v>78.290000000000006</v>
      </c>
      <c r="BK592" s="58">
        <f>IF(AND(Weekly[[#This Row],[TRUES]]&gt;3,Weekly[[#This Row],[Actual]]=TRUE),BK591+Weekly[[#This Row],[BF H Odds]]-1,IF(AND(Weekly[[#This Row],[FALSES]]&gt;3,Weekly[[#This Row],[Actual]]=FALSE),BK591+Weekly[[#This Row],[BF V Odds]]-1,IF(AND(Weekly[[#This Row],[TRUES]]&gt;3,Weekly[[#This Row],[Actual]]=FALSE),BK591-1,IF(AND(Weekly[[#This Row],[FALSES]]&gt;3,Weekly[[#This Row],[Actual]]=TRUE),BK591-1,BK591))))</f>
        <v>7.000000000003137E-2</v>
      </c>
      <c r="BL592" s="58">
        <f>IF(AND(Weekly[[#This Row],[TRUES]]&gt;5,Weekly[[#This Row],[Actual]]=TRUE),BL591+Weekly[[#This Row],[BF H Odds]]-1,IF(AND(Weekly[[#This Row],[FALSES]]&gt;5,Weekly[[#This Row],[Actual]]=FALSE),BL591+Weekly[[#This Row],[BF V Odds]]-1,IF(AND(Weekly[[#This Row],[TRUES]]&gt;5,Weekly[[#This Row],[Actual]]=FALSE),BL591-1,IF(AND(Weekly[[#This Row],[FALSES]]&gt;5,Weekly[[#This Row],[Actual]]=TRUE),BL591-1,BL591))))</f>
        <v>7.1800000000000193</v>
      </c>
      <c r="BM592" s="58">
        <f>IF(AND(Weekly[[#This Row],[TRUES]]&gt;6,Weekly[[#This Row],[Actual]]=TRUE),BM591+Weekly[[#This Row],[BF H Odds]]-1,IF(AND(Weekly[[#This Row],[FALSES]]&gt;6,Weekly[[#This Row],[Actual]]=FALSE),BM591+Weekly[[#This Row],[BF V Odds]]-1,IF(AND(Weekly[[#This Row],[TRUES]]&gt;6,Weekly[[#This Row],[Actual]]=FALSE),BM591-1,IF(AND(Weekly[[#This Row],[FALSES]]&gt;6,Weekly[[#This Row],[Actual]]=TRUE),BM591-1,BM591))))</f>
        <v>38.670000000000009</v>
      </c>
    </row>
    <row r="593" spans="1:65" x14ac:dyDescent="0.25">
      <c r="A593" s="34"/>
      <c r="B593" s="10">
        <v>44317</v>
      </c>
      <c r="C593" s="17" t="s">
        <v>34</v>
      </c>
      <c r="D593" s="15" t="s">
        <v>29</v>
      </c>
      <c r="E593" t="b">
        <v>1</v>
      </c>
      <c r="F593" t="b">
        <v>1</v>
      </c>
      <c r="G593" t="b">
        <v>0</v>
      </c>
      <c r="H593" t="b">
        <v>0</v>
      </c>
      <c r="I593" t="b">
        <v>0</v>
      </c>
      <c r="J593" t="b">
        <v>0</v>
      </c>
      <c r="K593" t="b">
        <v>1</v>
      </c>
      <c r="L593" t="b">
        <v>0</v>
      </c>
      <c r="O593" t="str">
        <f>IF(Weekly[[#This Row],[H/V]]="H",Weekly[[#This Row],[BF H Odds]],IF(Weekly[[#This Row],[H/V]]="V",Weekly[[#This Row],[BF V Odds]],""))</f>
        <v/>
      </c>
      <c r="P593" t="b">
        <v>0</v>
      </c>
      <c r="R593" s="35">
        <f>IFERROR(IF(Weekly[[#This Row],[Won Bet?]]="yes",R592+(Weekly[[#This Row],[BF Odds]]*Weekly[[#This Row],[BF Stake]])-Weekly[[#This Row],[BF Stake]],R592-Weekly[[#This Row],[BF Stake]]),R592)</f>
        <v>1226.8785000000003</v>
      </c>
      <c r="S593" s="35">
        <f>IFERROR(IF(Weekly[[#This Row],[Won Bet?]]="yes",S592+(((Weekly[[#This Row],[BF Odds]]*Weekly[[#This Row],[BF Stake]])-Weekly[[#This Row],[BF Stake]])*0.95),S592-Weekly[[#This Row],[BF Stake]]),S592)</f>
        <v>1126.2991900000006</v>
      </c>
      <c r="T593">
        <v>1.66</v>
      </c>
      <c r="U593">
        <v>2.48</v>
      </c>
      <c r="V593" s="24">
        <f>IF(Weekly[[#This Row],[Actual]]="","",IF(AND(Weekly[[#This Row],[SVC_P]]=Weekly[[#This Row],[Actual]],Weekly[[#This Row],[SVC_P]]=TRUE),V592+Weekly[[#This Row],[BF H Odds]]-1,IF(AND(Weekly[[#This Row],[SVC_P]]=Weekly[[#This Row],[Actual]],Weekly[[#This Row],[SVC_P]]=FALSE),V592+Weekly[[#This Row],[BF V Odds]]-1,V592-1)))</f>
        <v>58.230000000000061</v>
      </c>
      <c r="W593" s="24">
        <f>IF(Weekly[[#This Row],[Actual]]="","",IF(AND(Weekly[[#This Row],[SVC_P]]=FALSE,Weekly[[#This Row],[Actual]]=TRUE),W592+Weekly[[#This Row],[BF H Odds]]-1,IF(AND(Weekly[[#This Row],[SVC_P]]=TRUE,Weekly[[#This Row],[Actual]]=FALSE,),W592+Weekly[[#This Row],[BF V Odds]]-1,W592-1)))</f>
        <v>-501.84000000000003</v>
      </c>
      <c r="X593" s="24">
        <f>IF(Weekly[[#This Row],[Actual]]="","",IF(AND(Weekly[[#This Row],[ADBC_P]]=Weekly[[#This Row],[Actual]],Weekly[[#This Row],[ADBC_P]]=TRUE),X592+Weekly[[#This Row],[BF H Odds]]-1,IF(AND(Weekly[[#This Row],[ADBC_P]]=Weekly[[#This Row],[Actual]],Weekly[[#This Row],[ADBC_P]]=FALSE),X592+Weekly[[#This Row],[BF V Odds]]-1,X592-1)))</f>
        <v>17.160000000000018</v>
      </c>
      <c r="Y593" s="24">
        <f>IF(Weekly[[#This Row],[Actual]]="","",IF(AND(Weekly[[#This Row],[ADBC_P]]=FALSE,Weekly[[#This Row],[Actual]]=TRUE),Y592+Weekly[[#This Row],[BF H Odds]]-1,IF(AND(Weekly[[#This Row],[ADBC_P]]=TRUE,Weekly[[#This Row],[Actual]]=FALSE),Y592+Weekly[[#This Row],[BF V Odds]]-1,Y592-1)))</f>
        <v>68.279999999999987</v>
      </c>
      <c r="Z593" s="24">
        <f>IF(Weekly[[#This Row],[Actual]]="","",IF(AND(Weekly[[#This Row],[RFC_P]]=Weekly[[#This Row],[Actual]],Weekly[[#This Row],[RFC_P]]=TRUE),Z592+Weekly[[#This Row],[BF H Odds]]-1,IF(AND(Weekly[[#This Row],[RFC_P]]=Weekly[[#This Row],[Actual]],Weekly[[#This Row],[RFC_P]]=FALSE),Z592+Weekly[[#This Row],[BF V Odds]]-1,Z592-1)))</f>
        <v>26.290000000000003</v>
      </c>
      <c r="AA593" s="24">
        <f>IF(Weekly[[#This Row],[Actual]]="","",IF(AND(Weekly[[#This Row],[RFC_P]]=FALSE,Weekly[[#This Row],[Actual]]=TRUE),AA592+Weekly[[#This Row],[BF H Odds]]-1,IF(AND(Weekly[[#This Row],[RFC_P]]=TRUE,Weekly[[#This Row],[Actual]]=FALSE),AA592+Weekly[[#This Row],[BF V Odds]]-1,AA592-1)))</f>
        <v>59.14999999999997</v>
      </c>
      <c r="AB593" s="24">
        <f>IF(Weekly[[#This Row],[Actual]]="","",IF(AND(Weekly[[#This Row],[GBC_P]]=Weekly[[#This Row],[Actual]],Weekly[[#This Row],[GBC_P]]=TRUE),AB592+Weekly[[#This Row],[BF H Odds]]-1,IF(AND(Weekly[[#This Row],[GBC_P]]=Weekly[[#This Row],[Actual]],Weekly[[#This Row],[GBC_P]]=FALSE),AB592+Weekly[[#This Row],[BF V Odds]]-1,AB592-1)))</f>
        <v>8.0000000000000071</v>
      </c>
      <c r="AC593" s="24">
        <f>IF(Weekly[[#This Row],[Actual]]="","",IF(AND(Weekly[[#This Row],[GBC_P]]=FALSE,Weekly[[#This Row],[Actual]]=TRUE),AC592+Weekly[[#This Row],[BF H Odds]]-1,IF(AND(Weekly[[#This Row],[GBC_P]]=TRUE,Weekly[[#This Row],[Actual]]=FALSE),AC592+Weekly[[#This Row],[BF V Odds]]-1,AC592-1)))</f>
        <v>77.439999999999969</v>
      </c>
      <c r="AD593" s="24">
        <f>IF(Weekly[[#This Row],[Actual]]="","",IF(AND(Weekly[[#This Row],[HGBC_P]]=Weekly[[#This Row],[Actual]],Weekly[[#This Row],[HGBC_P]]=TRUE),AD592+Weekly[[#This Row],[BF H Odds]]-1,IF(AND(Weekly[[#This Row],[HGBC_P]]=Weekly[[#This Row],[Actual]],Weekly[[#This Row],[HGBC_P]]=FALSE),AD592+Weekly[[#This Row],[BF V Odds]]-1,AD592-1)))</f>
        <v>-1.9499999999999764</v>
      </c>
      <c r="AE593" s="24">
        <f>IF(Weekly[[#This Row],[Actual]]="","",IF(AND(Weekly[[#This Row],[HGBC_P]]=FALSE,Weekly[[#This Row],[Actual]]=TRUE),AE592+Weekly[[#This Row],[BF H Odds]]-1,IF(AND(Weekly[[#This Row],[HGBC_P]]=TRUE,Weekly[[#This Row],[Actual]]=FALSE),AE592+Weekly[[#This Row],[BF V Odds]]-1,AE592-1)))</f>
        <v>87.39</v>
      </c>
      <c r="AF593" s="24">
        <f>IF(Weekly[[#This Row],[Actual]]="","",IF(AND(Weekly[[#This Row],[XGB_P]]=Weekly[[#This Row],[Actual]],Weekly[[#This Row],[XGB_P]]=TRUE),AF592+Weekly[[#This Row],[BF H Odds]]-1,IF(AND(Weekly[[#This Row],[XGB_P]]=Weekly[[#This Row],[Actual]],Weekly[[#This Row],[XGB_P]]=FALSE),AF592+Weekly[[#This Row],[BF V Odds]]-1,AF592-1)))</f>
        <v>33.810000000000024</v>
      </c>
      <c r="AG593" s="24">
        <f>IF(Weekly[[#This Row],[Actual]]="","",IF(AND(Weekly[[#This Row],[XGB_P]]=FALSE,Weekly[[#This Row],[Actual]]=TRUE),AG592+Weekly[[#This Row],[BF H Odds]]-1,IF(AND(Weekly[[#This Row],[XGB_P]]=TRUE,Weekly[[#This Row],[Actual]]=FALSE),AG592+Weekly[[#This Row],[BF V Odds]]-1,AG592-1)))</f>
        <v>51.63</v>
      </c>
      <c r="AH593" s="24">
        <f>IF(Weekly[[#This Row],[Actual]]="","",IF(AND(Weekly[[#This Row],[QDA_P]]=Weekly[[#This Row],[Actual]],Weekly[[#This Row],[QDA_P]]=TRUE),AH592+Weekly[[#This Row],[BF H Odds]]-1,IF(AND(Weekly[[#This Row],[QDA_P]]=Weekly[[#This Row],[Actual]],Weekly[[#This Row],[QDA_P]]=FALSE),AH592+Weekly[[#This Row],[BF V Odds]]-1,AH592-1)))</f>
        <v>0.87000000000001521</v>
      </c>
      <c r="AI593" s="24">
        <f>IF(Weekly[[#This Row],[Actual]]="","",IF(AND(Weekly[[#This Row],[QDA_P]]=FALSE,Weekly[[#This Row],[Actual]]=TRUE),AI592+Weekly[[#This Row],[BF H Odds]]-1,IF(AND(Weekly[[#This Row],[QDA_P]]=TRUE,Weekly[[#This Row],[Actual]]=FALSE),AI592+Weekly[[#This Row],[BF V Odds]]-1,AI592-1)))</f>
        <v>84.569999999999979</v>
      </c>
      <c r="AJ593" s="24">
        <f>IF(Weekly[[#This Row],[Actual]]="","",IF(AND(Weekly[[#This Row],[KNC_P]]=FALSE,Weekly[[#This Row],[Actual]]=TRUE),AJ592+Weekly[[#This Row],[BF H Odds]]-1,IF(AND(Weekly[[#This Row],[KNC_P]]=TRUE,Weekly[[#This Row],[Actual]]=FALSE),AJ592+Weekly[[#This Row],[BF V Odds]]-1,AJ592-1)))</f>
        <v>74.930000000000007</v>
      </c>
      <c r="AK593" s="24">
        <f>IF(Weekly[[#This Row],[Actual]]="","",IF(AND(Weekly[[#This Row],[KNC_P]]=FALSE,Weekly[[#This Row],[Actual]]=TRUE),AK592+Weekly[[#This Row],[BF H Odds]]-1,IF(AND(Weekly[[#This Row],[KNC_P]]=TRUE,Weekly[[#This Row],[Actual]]=FALSE),AK592+Weekly[[#This Row],[BF V Odds]]-1,AK592-1)))</f>
        <v>73.83</v>
      </c>
      <c r="AL593" s="30">
        <f>IF(Weekly[[#This Row],[Actual]]="","",COUNTIF(Weekly[[#This Row],[SVC_P]:[QDA_P]],TRUE))</f>
        <v>3</v>
      </c>
      <c r="AM593" s="30">
        <f>IF(Weekly[[#This Row],[Actual]]="","",COUNTIF(Weekly[[#This Row],[SVC_P]:[QDA_P]],FALSE))</f>
        <v>4</v>
      </c>
      <c r="AN593" s="36" t="str">
        <f>IF(AND(Weekly[[#This Row],[BF V Odds]]&gt;$BO$6,Weekly[[#This Row],[BF V Odds]] &lt; $BO$7),Weekly[[#This Row],[BF V Odds]],"")</f>
        <v/>
      </c>
      <c r="AO593" s="36" t="str">
        <f>IF(AND(Weekly[[#This Row],[BF H Odds]]&gt;$BO$6, Weekly[[#This Row],[BF H Odds]] &lt; $BO$7),Weekly[[#This Row],[BF H Odds]],"")</f>
        <v/>
      </c>
      <c r="AP593" s="37">
        <f>IF(AND(Weekly[[#This Row],[V Odds &lt;]]="",Weekly[[#This Row],[H Odds &lt;]]=""),AP592,IF(AND(Weekly[[#This Row],[H Odds &lt;]]&lt;&gt;"",Weekly[[#This Row],[SVC_P]]=TRUE,Weekly[[#This Row],[Actual]]=TRUE),AP592+Weekly[[#This Row],[H Odds &lt;]]-1,IF(AND(Weekly[[#This Row],[V Odds &lt;]]&lt;&gt;"",Weekly[[#This Row],[SVC_P]]=FALSE,Weekly[[#This Row],[Actual]]=FALSE),AP592+Weekly[[#This Row],[V Odds &lt;]]-1,IF(AND(Weekly[[#This Row],[V Odds &lt;]]&lt;&gt;"",Weekly[[#This Row],[SVC_P]]=FALSE,Weekly[[#This Row],[Actual]]=TRUE),AP592-1,IF(AND(Weekly[[#This Row],[H Odds &lt;]]&lt;&gt;"",Weekly[[#This Row],[SVC_P]]=TRUE,Weekly[[#This Row],[Actual]]=FALSE),AP592-1,AP592)))))</f>
        <v>79.430000000000021</v>
      </c>
      <c r="AQ593" s="37">
        <f>IF(AND(Weekly[[#This Row],[V Odds &lt;]]="",Weekly[[#This Row],[H Odds &lt;]]=""),AQ592,IF(AND(Weekly[[#This Row],[H Odds &lt;]]&lt;&gt;"",Weekly[[#This Row],[ADBC_P]]=TRUE,Weekly[[#This Row],[Actual]]=TRUE),AQ592+Weekly[[#This Row],[H Odds &lt;]]-1,IF(AND(Weekly[[#This Row],[V Odds &lt;]]&lt;&gt;"",Weekly[[#This Row],[ADBC_P]]=FALSE,Weekly[[#This Row],[Actual]]=FALSE),AQ592+Weekly[[#This Row],[V Odds &lt;]]-1,IF(AND(Weekly[[#This Row],[V Odds &lt;]]&lt;&gt;"",Weekly[[#This Row],[ADBC_P]]=FALSE,Weekly[[#This Row],[Actual]]=TRUE),AQ592-1,IF(AND(Weekly[[#This Row],[H Odds &lt;]]&lt;&gt;"",Weekly[[#This Row],[ADBC_P]]=TRUE,Weekly[[#This Row],[Actual]]=FALSE),AQ592-1,AQ592)))))</f>
        <v>51.98</v>
      </c>
      <c r="AR593" s="37">
        <f>IF(AND(Weekly[[#This Row],[V Odds &lt;]]="",Weekly[[#This Row],[H Odds &lt;]]=""),AR592,IF(AND(Weekly[[#This Row],[H Odds &lt;]]&lt;&gt;"",Weekly[[#This Row],[RFC_P]]=TRUE,Weekly[[#This Row],[Actual]]=TRUE),AR592+Weekly[[#This Row],[H Odds &lt;]]-1,IF(AND(Weekly[[#This Row],[V Odds &lt;]]&lt;&gt;"",Weekly[[#This Row],[RFC_P]]=FALSE,Weekly[[#This Row],[Actual]]=FALSE),AR592+Weekly[[#This Row],[V Odds &lt;]]-1,IF(AND(Weekly[[#This Row],[V Odds &lt;]]&lt;&gt;"",Weekly[[#This Row],[RFC_P]]=FALSE,Weekly[[#This Row],[Actual]]=TRUE),AR592-1,IF(AND(Weekly[[#This Row],[H Odds &lt;]]&lt;&gt;"",Weekly[[#This Row],[RFC_P]]=TRUE,Weekly[[#This Row],[Actual]]=FALSE),AR592-1,AR592)))))</f>
        <v>70.989999999999995</v>
      </c>
      <c r="AS593" s="37">
        <f>IF(AND(Weekly[[#This Row],[V Odds &lt;]]="",Weekly[[#This Row],[H Odds &lt;]]=""),AS592,IF(AND(Weekly[[#This Row],[H Odds &lt;]]&lt;&gt;"",Weekly[[#This Row],[GBC_P]]=TRUE,Weekly[[#This Row],[Actual]]=TRUE),AS592+Weekly[[#This Row],[H Odds &lt;]]-1,IF(AND(Weekly[[#This Row],[V Odds &lt;]]&lt;&gt;"",Weekly[[#This Row],[GBC_P]]=FALSE,Weekly[[#This Row],[Actual]]=FALSE),AS592+Weekly[[#This Row],[V Odds &lt;]]-1,IF(AND(Weekly[[#This Row],[V Odds &lt;]]&lt;&gt;"",Weekly[[#This Row],[GBC_P]]=FALSE,Weekly[[#This Row],[Actual]]=TRUE),AS592-1,IF(AND(Weekly[[#This Row],[H Odds &lt;]]&lt;&gt;"",Weekly[[#This Row],[GBC_P]]=TRUE,Weekly[[#This Row],[Actual]]=FALSE),AS592-1,AS592)))))</f>
        <v>67.28</v>
      </c>
      <c r="AT593" s="37">
        <f>IF(AND(Weekly[[#This Row],[V Odds &lt;]]="",Weekly[[#This Row],[H Odds &lt;]]=""),AT592,IF(AND(Weekly[[#This Row],[H Odds &lt;]]&lt;&gt;"",Weekly[[#This Row],[HGBC_P]]=TRUE,Weekly[[#This Row],[Actual]]=TRUE),AT592+Weekly[[#This Row],[H Odds &lt;]]-1,IF(AND(Weekly[[#This Row],[V Odds &lt;]]&lt;&gt;"",Weekly[[#This Row],[HGBC_P]]=FALSE,Weekly[[#This Row],[Actual]]=FALSE),AT592+Weekly[[#This Row],[V Odds &lt;]]-1,IF(AND(Weekly[[#This Row],[V Odds &lt;]]&lt;&gt;"",Weekly[[#This Row],[HGBC_P]]=FALSE,Weekly[[#This Row],[Actual]]=TRUE),AT592-1,IF(AND(Weekly[[#This Row],[H Odds &lt;]]&lt;&gt;"",Weekly[[#This Row],[HGBC_P]]=TRUE,Weekly[[#This Row],[Actual]]=FALSE),AT592-1,AT592)))))</f>
        <v>50.66</v>
      </c>
      <c r="AU593" s="37">
        <f>IF(AND(Weekly[[#This Row],[V Odds &lt;]]="",Weekly[[#This Row],[H Odds &lt;]]=""),AU592,IF(AND(Weekly[[#This Row],[H Odds &lt;]]&lt;&gt;"",Weekly[[#This Row],[XGB_P]]=TRUE,Weekly[[#This Row],[Actual]]=TRUE),AU592+Weekly[[#This Row],[H Odds &lt;]]-1,IF(AND(Weekly[[#This Row],[V Odds &lt;]]&lt;&gt;"",Weekly[[#This Row],[XGB_P]]=FALSE,Weekly[[#This Row],[Actual]]=FALSE),AU592+Weekly[[#This Row],[V Odds &lt;]]-1,IF(AND(Weekly[[#This Row],[V Odds &lt;]]&lt;&gt;"",Weekly[[#This Row],[XGB_P]]=FALSE,Weekly[[#This Row],[Actual]]=TRUE),AU592-1,IF(AND(Weekly[[#This Row],[H Odds &lt;]]&lt;&gt;"",Weekly[[#This Row],[XGB_P]]=TRUE,Weekly[[#This Row],[Actual]]=FALSE),AU592-1,AU592)))))</f>
        <v>72.110000000000014</v>
      </c>
      <c r="AV593" s="37">
        <f>IF(AND(Weekly[[#This Row],[V Odds &lt;]]="",Weekly[[#This Row],[H Odds &lt;]]=""),AV592,IF(AND(Weekly[[#This Row],[H Odds &lt;]]&lt;&gt;"",Weekly[[#This Row],[QDA_P]]=TRUE,Weekly[[#This Row],[Actual]]=TRUE),AV592+Weekly[[#This Row],[H Odds &lt;]]-1,IF(AND(Weekly[[#This Row],[V Odds &lt;]]&lt;&gt;"",Weekly[[#This Row],[QDA_P]]=FALSE,Weekly[[#This Row],[Actual]]=FALSE),AV592+Weekly[[#This Row],[V Odds &lt;]]-1,IF(AND(Weekly[[#This Row],[V Odds &lt;]]&lt;&gt;"",Weekly[[#This Row],[QDA_P]]=FALSE,Weekly[[#This Row],[Actual]]=TRUE),AV592-1,IF(AND(Weekly[[#This Row],[H Odds &lt;]]&lt;&gt;"",Weekly[[#This Row],[QDA_P]]=TRUE,Weekly[[#This Row],[Actual]]=FALSE),AV592-1,AV592)))))</f>
        <v>63</v>
      </c>
      <c r="AW593" s="37">
        <f>IF(AND(Weekly[[#This Row],[H Odds &lt;]]="",Weekly[[#This Row],[V Odds &lt;]]=""),AW592,IF(AND(Weekly[[#This Row],[KNC_P]]=Weekly[[#This Row],[Actual]],Weekly[[#This Row],[KNC_P]]=TRUE),AW592+Weekly[[#This Row],[BF H Odds]]-1,IF(AND(Weekly[[#This Row],[KNC_P]]=Weekly[[#This Row],[Actual]],Weekly[[#This Row],[KNC_P]]=FALSE),AW592+Weekly[[#This Row],[BF V Odds]]-1,AW592-1)))</f>
        <v>50.860000000000014</v>
      </c>
      <c r="AX593" s="37">
        <f>IF(AND(Weekly[[#This Row],[V Odds &lt;]]="",Weekly[[#This Row],[H Odds &lt;]]=""),AX592,IF(AND(Weekly[[#This Row],[V Odds &lt;]]&lt;&gt;"",Weekly[[#This Row],[FALSES]]&gt;0,Weekly[[#This Row],[Actual]]=FALSE),AX592+Weekly[[#This Row],[V Odds &lt;]]-1,IF(AND(Weekly[[#This Row],[H Odds &lt;]]&lt;&gt;"",Weekly[[#This Row],[TRUES]]&gt;0,Weekly[[#This Row],[Actual]]=TRUE),AX592+Weekly[[#This Row],[H Odds &lt;]]-1,IF(AND(Weekly[[#This Row],[V Odds &lt;]]&lt;&gt;"",Weekly[[#This Row],[FALSES]]=0),AX592,IF(AND(Weekly[[#This Row],[H Odds &lt;]]&lt;&gt;"",Weekly[[#This Row],[TRUES]]=0),AX592,AX592-1)))))</f>
        <v>110.99999999999997</v>
      </c>
      <c r="AY593" s="37">
        <f>IF(AND(Weekly[[#This Row],[V Odds &lt;]]="",Weekly[[#This Row],[H Odds &lt;]]=""),AY592,IF(AND(Weekly[[#This Row],[V Odds &lt;]]&lt;&gt;"",Weekly[[#This Row],[FALSES]]&gt;0,Weekly[[#This Row],[Actual]]=FALSE),AY592+((Weekly[[#This Row],[V Odds &lt;]]-1)*0.92),IF(AND(Weekly[[#This Row],[H Odds &lt;]]&lt;&gt;"",Weekly[[#This Row],[TRUES]]&gt;0,Weekly[[#This Row],[Actual]]=TRUE),AY592+((Weekly[[#This Row],[H Odds &lt;]]-1)*0.92),IF(AND(Weekly[[#This Row],[V Odds &lt;]]&lt;&gt;"",Weekly[[#This Row],[FALSES]]=0),AY592,IF(AND(Weekly[[#This Row],[H Odds &lt;]]&lt;&gt;"",Weekly[[#This Row],[TRUES]]=0),AY592,AY592-1)))))</f>
        <v>97.88000000000001</v>
      </c>
      <c r="AZ593" s="37">
        <f>IF(AND(Weekly[[#This Row],[V Odds &lt;]]="",Weekly[[#This Row],[H Odds &lt;]]=""),AZ592,IF(AND(Weekly[[#This Row],[V Odds &lt;]]&lt;&gt;"",Weekly[[#This Row],[Actual]]=FALSE),AZ592+Weekly[[#This Row],[V Odds &lt;]]-1,IF(AND(Weekly[[#This Row],[H Odds &lt;]]&lt;&gt;"",Weekly[[#This Row],[Actual]]=TRUE),AZ592+Weekly[[#This Row],[H Odds &lt;]]-1,AZ592-1)))</f>
        <v>99.469999999999985</v>
      </c>
      <c r="BA593" s="38">
        <f>IF(Weekly[[#This Row],[H Odds &lt;]]="",BA592,IF(AND(Weekly[[#This Row],[H Odds &lt;]]&lt;&gt;"",Weekly[[#This Row],[SVC_P]]=TRUE,Weekly[[#This Row],[Actual]]=TRUE),BA592+Weekly[[#This Row],[H Odds &lt;]]-1,IF(AND(Weekly[[#This Row],[H Odds &lt;]]&lt;&gt;"",Weekly[[#This Row],[SVC_P]]=TRUE,Weekly[[#This Row],[Actual]]=FALSE),BA592-1,BA592)))</f>
        <v>78.39</v>
      </c>
      <c r="BB593" s="38">
        <f>IF(Weekly[[#This Row],[H Odds &lt;]]="",BB592,IF(AND(Weekly[[#This Row],[H Odds &lt;]]&lt;&gt;"",Weekly[[#This Row],[ADBC_P]]=TRUE,Weekly[[#This Row],[Actual]]=TRUE),BB592+Weekly[[#This Row],[H Odds &lt;]]-1,IF(AND(Weekly[[#This Row],[H Odds &lt;]]&lt;&gt;"",Weekly[[#This Row],[ADBC_P]]=TRUE,Weekly[[#This Row],[Actual]]=FALSE),BB592-1,BB592)))</f>
        <v>48.16</v>
      </c>
      <c r="BC593" s="38">
        <f>IF(Weekly[[#This Row],[H Odds &lt;]]="",BC592,IF(AND(Weekly[[#This Row],[H Odds &lt;]]&lt;&gt;"",Weekly[[#This Row],[RFC_P]]=TRUE,Weekly[[#This Row],[Actual]]=TRUE),BC592+Weekly[[#This Row],[H Odds &lt;]]-1,IF(AND(Weekly[[#This Row],[H Odds &lt;]]&lt;&gt;"",Weekly[[#This Row],[RFC_P]]=TRUE,Weekly[[#This Row],[Actual]]=FALSE),BC592-1,BC592)))</f>
        <v>49.759999999999991</v>
      </c>
      <c r="BD593" s="38">
        <f>IF(Weekly[[#This Row],[H Odds &lt;]]="",BD592,IF(AND(Weekly[[#This Row],[H Odds &lt;]]&lt;&gt;"",Weekly[[#This Row],[GBC_P]]=TRUE,Weekly[[#This Row],[Actual]]=TRUE),BD592+Weekly[[#This Row],[H Odds &lt;]]-1,IF(AND(Weekly[[#This Row],[H Odds &lt;]]&lt;&gt;"",Weekly[[#This Row],[GBC_P]]=TRUE,Weekly[[#This Row],[Actual]]=FALSE),BD592-1,BD592)))</f>
        <v>53.910000000000004</v>
      </c>
      <c r="BE593" s="38">
        <f>IF(Weekly[[#This Row],[H Odds &lt;]]="",BE592,IF(AND(Weekly[[#This Row],[H Odds &lt;]]&lt;&gt;"",Weekly[[#This Row],[HGBC_P]]=TRUE,Weekly[[#This Row],[Actual]]=TRUE),BE592+Weekly[[#This Row],[H Odds &lt;]]-1,IF(AND(Weekly[[#This Row],[H Odds &lt;]]&lt;&gt;"",Weekly[[#This Row],[HGBC_P]]=TRUE,Weekly[[#This Row],[Actual]]=FALSE),BE592-1,BE592)))</f>
        <v>52.059999999999995</v>
      </c>
      <c r="BF593" s="38">
        <f>IF(Weekly[[#This Row],[H Odds &lt;]]="",BF592,IF(AND(Weekly[[#This Row],[H Odds &lt;]]&lt;&gt;"",Weekly[[#This Row],[XGB_P]]=TRUE,Weekly[[#This Row],[Actual]]=TRUE),BF592+Weekly[[#This Row],[H Odds &lt;]]-1,IF(AND(Weekly[[#This Row],[H Odds &lt;]]&lt;&gt;"",Weekly[[#This Row],[XGB_P]]=TRUE,Weekly[[#This Row],[Actual]]=FALSE),BF592-1,BF592)))</f>
        <v>60.730000000000004</v>
      </c>
      <c r="BG593" s="38">
        <f>IF(Weekly[[#This Row],[H Odds &lt;]]="",BG592,IF(AND(Weekly[[#This Row],[H Odds &lt;]]&lt;&gt;"",Weekly[[#This Row],[QDA_P]]=TRUE,Weekly[[#This Row],[Actual]]=TRUE),BG592+Weekly[[#This Row],[H Odds &lt;]]-1,IF(AND(Weekly[[#This Row],[H Odds &lt;]]&lt;&gt;"",Weekly[[#This Row],[QDA_P]]=TRUE,Weekly[[#This Row],[Actual]]=FALSE),BG592-1,BG592)))</f>
        <v>48.22999999999999</v>
      </c>
      <c r="BH593" s="38">
        <f>IF(Weekly[[#This Row],[H Odds &lt;]]="",BH592,IF(AND(Weekly[[#This Row],[H Odds &lt;]]&lt;&gt;"",Weekly[[#This Row],[KNC_P]]=TRUE,Weekly[[#This Row],[Actual]]=TRUE),BH592+Weekly[[#This Row],[H Odds &lt;]]-1,IF(AND(Weekly[[#This Row],[H Odds &lt;]]&lt;&gt;"",Weekly[[#This Row],[KNC_P]]=TRUE,Weekly[[#This Row],[Actual]]=FALSE),BH592-1,BH592)))</f>
        <v>53.099999999999994</v>
      </c>
      <c r="BI593" s="38">
        <f>IF(Weekly[[#This Row],[H Odds &lt;]]="",BI592,IF(AND(Weekly[[#This Row],[H Odds &lt;]]&lt;&gt;"",Weekly[[#This Row],[TRUES]]&gt;0,Weekly[[#This Row],[Actual]]=TRUE),BI592+Weekly[[#This Row],[H Odds &lt;]]-1,IF(AND(Weekly[[#This Row],[H Odds &lt;]]&lt;&gt;"",Weekly[[#This Row],[TRUES]]=0),BI592,BI592-1)))</f>
        <v>76.39</v>
      </c>
      <c r="BJ593" s="38">
        <f>IF(Weekly[[#This Row],[H Odds &lt;]]="",BJ592,IF(AND(Weekly[[#This Row],[H Odds &lt;]]&lt;&gt;"",Weekly[[#This Row],[Actual]]=TRUE),BJ592+Weekly[[#This Row],[H Odds &lt;]]-1,IF(AND(Weekly[[#This Row],[H Odds &lt;]]&lt;&gt;"",Weekly[[#This Row],[Actual]]=FALSE),BJ592-1,BJ592)))</f>
        <v>78.290000000000006</v>
      </c>
      <c r="BK593" s="58">
        <f>IF(AND(Weekly[[#This Row],[TRUES]]&gt;3,Weekly[[#This Row],[Actual]]=TRUE),BK592+Weekly[[#This Row],[BF H Odds]]-1,IF(AND(Weekly[[#This Row],[FALSES]]&gt;3,Weekly[[#This Row],[Actual]]=FALSE),BK592+Weekly[[#This Row],[BF V Odds]]-1,IF(AND(Weekly[[#This Row],[TRUES]]&gt;3,Weekly[[#This Row],[Actual]]=FALSE),BK592-1,IF(AND(Weekly[[#This Row],[FALSES]]&gt;3,Weekly[[#This Row],[Actual]]=TRUE),BK592-1,BK592))))</f>
        <v>0.73000000000003129</v>
      </c>
      <c r="BL593" s="58">
        <f>IF(AND(Weekly[[#This Row],[TRUES]]&gt;5,Weekly[[#This Row],[Actual]]=TRUE),BL592+Weekly[[#This Row],[BF H Odds]]-1,IF(AND(Weekly[[#This Row],[FALSES]]&gt;5,Weekly[[#This Row],[Actual]]=FALSE),BL592+Weekly[[#This Row],[BF V Odds]]-1,IF(AND(Weekly[[#This Row],[TRUES]]&gt;5,Weekly[[#This Row],[Actual]]=FALSE),BL592-1,IF(AND(Weekly[[#This Row],[FALSES]]&gt;5,Weekly[[#This Row],[Actual]]=TRUE),BL592-1,BL592))))</f>
        <v>7.1800000000000193</v>
      </c>
      <c r="BM593" s="58">
        <f>IF(AND(Weekly[[#This Row],[TRUES]]&gt;6,Weekly[[#This Row],[Actual]]=TRUE),BM592+Weekly[[#This Row],[BF H Odds]]-1,IF(AND(Weekly[[#This Row],[FALSES]]&gt;6,Weekly[[#This Row],[Actual]]=FALSE),BM592+Weekly[[#This Row],[BF V Odds]]-1,IF(AND(Weekly[[#This Row],[TRUES]]&gt;6,Weekly[[#This Row],[Actual]]=FALSE),BM592-1,IF(AND(Weekly[[#This Row],[FALSES]]&gt;6,Weekly[[#This Row],[Actual]]=TRUE),BM592-1,BM592))))</f>
        <v>38.670000000000009</v>
      </c>
    </row>
    <row r="594" spans="1:65" x14ac:dyDescent="0.25">
      <c r="A594" s="34"/>
      <c r="B594" s="10">
        <v>44317</v>
      </c>
      <c r="C594" s="17" t="s">
        <v>9</v>
      </c>
      <c r="D594" s="15" t="s">
        <v>38</v>
      </c>
      <c r="E594" t="b">
        <v>1</v>
      </c>
      <c r="F594" t="b">
        <v>1</v>
      </c>
      <c r="G594" t="b">
        <v>1</v>
      </c>
      <c r="H594" t="b">
        <v>1</v>
      </c>
      <c r="I594" t="b">
        <v>1</v>
      </c>
      <c r="J594" t="b">
        <v>1</v>
      </c>
      <c r="K594" t="b">
        <v>1</v>
      </c>
      <c r="L594" t="b">
        <v>1</v>
      </c>
      <c r="M594" t="s">
        <v>100</v>
      </c>
      <c r="N594">
        <v>30.42</v>
      </c>
      <c r="O594">
        <f>IF(Weekly[[#This Row],[H/V]]="H",Weekly[[#This Row],[BF H Odds]],IF(Weekly[[#This Row],[H/V]]="V",Weekly[[#This Row],[BF V Odds]],""))</f>
        <v>3.6</v>
      </c>
      <c r="P594" t="b">
        <v>0</v>
      </c>
      <c r="Q594" t="s">
        <v>76</v>
      </c>
      <c r="R594" s="35">
        <f>IFERROR(IF(Weekly[[#This Row],[Won Bet?]]="yes",R593+(Weekly[[#This Row],[BF Odds]]*Weekly[[#This Row],[BF Stake]])-Weekly[[#This Row],[BF Stake]],R593-Weekly[[#This Row],[BF Stake]]),R593)</f>
        <v>1196.4585000000002</v>
      </c>
      <c r="S594" s="35">
        <f>IFERROR(IF(Weekly[[#This Row],[Won Bet?]]="yes",S593+(((Weekly[[#This Row],[BF Odds]]*Weekly[[#This Row],[BF Stake]])-Weekly[[#This Row],[BF Stake]])*0.95),S593-Weekly[[#This Row],[BF Stake]]),S593)</f>
        <v>1095.8791900000006</v>
      </c>
      <c r="T594">
        <v>1.37</v>
      </c>
      <c r="U594">
        <v>3.6</v>
      </c>
      <c r="V594" s="24">
        <f>IF(Weekly[[#This Row],[Actual]]="","",IF(AND(Weekly[[#This Row],[SVC_P]]=Weekly[[#This Row],[Actual]],Weekly[[#This Row],[SVC_P]]=TRUE),V593+Weekly[[#This Row],[BF H Odds]]-1,IF(AND(Weekly[[#This Row],[SVC_P]]=Weekly[[#This Row],[Actual]],Weekly[[#This Row],[SVC_P]]=FALSE),V593+Weekly[[#This Row],[BF V Odds]]-1,V593-1)))</f>
        <v>57.230000000000061</v>
      </c>
      <c r="W594" s="24">
        <f>IF(Weekly[[#This Row],[Actual]]="","",IF(AND(Weekly[[#This Row],[SVC_P]]=FALSE,Weekly[[#This Row],[Actual]]=TRUE),W593+Weekly[[#This Row],[BF H Odds]]-1,IF(AND(Weekly[[#This Row],[SVC_P]]=TRUE,Weekly[[#This Row],[Actual]]=FALSE,),W593+Weekly[[#This Row],[BF V Odds]]-1,W593-1)))</f>
        <v>-502.84000000000003</v>
      </c>
      <c r="X594" s="24">
        <f>IF(Weekly[[#This Row],[Actual]]="","",IF(AND(Weekly[[#This Row],[ADBC_P]]=Weekly[[#This Row],[Actual]],Weekly[[#This Row],[ADBC_P]]=TRUE),X593+Weekly[[#This Row],[BF H Odds]]-1,IF(AND(Weekly[[#This Row],[ADBC_P]]=Weekly[[#This Row],[Actual]],Weekly[[#This Row],[ADBC_P]]=FALSE),X593+Weekly[[#This Row],[BF V Odds]]-1,X593-1)))</f>
        <v>16.160000000000018</v>
      </c>
      <c r="Y594" s="24">
        <f>IF(Weekly[[#This Row],[Actual]]="","",IF(AND(Weekly[[#This Row],[ADBC_P]]=FALSE,Weekly[[#This Row],[Actual]]=TRUE),Y593+Weekly[[#This Row],[BF H Odds]]-1,IF(AND(Weekly[[#This Row],[ADBC_P]]=TRUE,Weekly[[#This Row],[Actual]]=FALSE),Y593+Weekly[[#This Row],[BF V Odds]]-1,Y593-1)))</f>
        <v>68.649999999999991</v>
      </c>
      <c r="Z594" s="24">
        <f>IF(Weekly[[#This Row],[Actual]]="","",IF(AND(Weekly[[#This Row],[RFC_P]]=Weekly[[#This Row],[Actual]],Weekly[[#This Row],[RFC_P]]=TRUE),Z593+Weekly[[#This Row],[BF H Odds]]-1,IF(AND(Weekly[[#This Row],[RFC_P]]=Weekly[[#This Row],[Actual]],Weekly[[#This Row],[RFC_P]]=FALSE),Z593+Weekly[[#This Row],[BF V Odds]]-1,Z593-1)))</f>
        <v>25.290000000000003</v>
      </c>
      <c r="AA594" s="24">
        <f>IF(Weekly[[#This Row],[Actual]]="","",IF(AND(Weekly[[#This Row],[RFC_P]]=FALSE,Weekly[[#This Row],[Actual]]=TRUE),AA593+Weekly[[#This Row],[BF H Odds]]-1,IF(AND(Weekly[[#This Row],[RFC_P]]=TRUE,Weekly[[#This Row],[Actual]]=FALSE),AA593+Weekly[[#This Row],[BF V Odds]]-1,AA593-1)))</f>
        <v>59.519999999999968</v>
      </c>
      <c r="AB594" s="24">
        <f>IF(Weekly[[#This Row],[Actual]]="","",IF(AND(Weekly[[#This Row],[GBC_P]]=Weekly[[#This Row],[Actual]],Weekly[[#This Row],[GBC_P]]=TRUE),AB593+Weekly[[#This Row],[BF H Odds]]-1,IF(AND(Weekly[[#This Row],[GBC_P]]=Weekly[[#This Row],[Actual]],Weekly[[#This Row],[GBC_P]]=FALSE),AB593+Weekly[[#This Row],[BF V Odds]]-1,AB593-1)))</f>
        <v>7.0000000000000071</v>
      </c>
      <c r="AC594" s="24">
        <f>IF(Weekly[[#This Row],[Actual]]="","",IF(AND(Weekly[[#This Row],[GBC_P]]=FALSE,Weekly[[#This Row],[Actual]]=TRUE),AC593+Weekly[[#This Row],[BF H Odds]]-1,IF(AND(Weekly[[#This Row],[GBC_P]]=TRUE,Weekly[[#This Row],[Actual]]=FALSE),AC593+Weekly[[#This Row],[BF V Odds]]-1,AC593-1)))</f>
        <v>77.809999999999974</v>
      </c>
      <c r="AD594" s="24">
        <f>IF(Weekly[[#This Row],[Actual]]="","",IF(AND(Weekly[[#This Row],[HGBC_P]]=Weekly[[#This Row],[Actual]],Weekly[[#This Row],[HGBC_P]]=TRUE),AD593+Weekly[[#This Row],[BF H Odds]]-1,IF(AND(Weekly[[#This Row],[HGBC_P]]=Weekly[[#This Row],[Actual]],Weekly[[#This Row],[HGBC_P]]=FALSE),AD593+Weekly[[#This Row],[BF V Odds]]-1,AD593-1)))</f>
        <v>-2.9499999999999762</v>
      </c>
      <c r="AE594" s="24">
        <f>IF(Weekly[[#This Row],[Actual]]="","",IF(AND(Weekly[[#This Row],[HGBC_P]]=FALSE,Weekly[[#This Row],[Actual]]=TRUE),AE593+Weekly[[#This Row],[BF H Odds]]-1,IF(AND(Weekly[[#This Row],[HGBC_P]]=TRUE,Weekly[[#This Row],[Actual]]=FALSE),AE593+Weekly[[#This Row],[BF V Odds]]-1,AE593-1)))</f>
        <v>87.76</v>
      </c>
      <c r="AF594" s="24">
        <f>IF(Weekly[[#This Row],[Actual]]="","",IF(AND(Weekly[[#This Row],[XGB_P]]=Weekly[[#This Row],[Actual]],Weekly[[#This Row],[XGB_P]]=TRUE),AF593+Weekly[[#This Row],[BF H Odds]]-1,IF(AND(Weekly[[#This Row],[XGB_P]]=Weekly[[#This Row],[Actual]],Weekly[[#This Row],[XGB_P]]=FALSE),AF593+Weekly[[#This Row],[BF V Odds]]-1,AF593-1)))</f>
        <v>32.810000000000024</v>
      </c>
      <c r="AG594" s="24">
        <f>IF(Weekly[[#This Row],[Actual]]="","",IF(AND(Weekly[[#This Row],[XGB_P]]=FALSE,Weekly[[#This Row],[Actual]]=TRUE),AG593+Weekly[[#This Row],[BF H Odds]]-1,IF(AND(Weekly[[#This Row],[XGB_P]]=TRUE,Weekly[[#This Row],[Actual]]=FALSE),AG593+Weekly[[#This Row],[BF V Odds]]-1,AG593-1)))</f>
        <v>52</v>
      </c>
      <c r="AH594" s="24">
        <f>IF(Weekly[[#This Row],[Actual]]="","",IF(AND(Weekly[[#This Row],[QDA_P]]=Weekly[[#This Row],[Actual]],Weekly[[#This Row],[QDA_P]]=TRUE),AH593+Weekly[[#This Row],[BF H Odds]]-1,IF(AND(Weekly[[#This Row],[QDA_P]]=Weekly[[#This Row],[Actual]],Weekly[[#This Row],[QDA_P]]=FALSE),AH593+Weekly[[#This Row],[BF V Odds]]-1,AH593-1)))</f>
        <v>-0.12999999999998479</v>
      </c>
      <c r="AI594" s="24">
        <f>IF(Weekly[[#This Row],[Actual]]="","",IF(AND(Weekly[[#This Row],[QDA_P]]=FALSE,Weekly[[#This Row],[Actual]]=TRUE),AI593+Weekly[[#This Row],[BF H Odds]]-1,IF(AND(Weekly[[#This Row],[QDA_P]]=TRUE,Weekly[[#This Row],[Actual]]=FALSE),AI593+Weekly[[#This Row],[BF V Odds]]-1,AI593-1)))</f>
        <v>84.939999999999984</v>
      </c>
      <c r="AJ594" s="24">
        <f>IF(Weekly[[#This Row],[Actual]]="","",IF(AND(Weekly[[#This Row],[KNC_P]]=FALSE,Weekly[[#This Row],[Actual]]=TRUE),AJ593+Weekly[[#This Row],[BF H Odds]]-1,IF(AND(Weekly[[#This Row],[KNC_P]]=TRUE,Weekly[[#This Row],[Actual]]=FALSE),AJ593+Weekly[[#This Row],[BF V Odds]]-1,AJ593-1)))</f>
        <v>75.300000000000011</v>
      </c>
      <c r="AK594" s="24">
        <f>IF(Weekly[[#This Row],[Actual]]="","",IF(AND(Weekly[[#This Row],[KNC_P]]=FALSE,Weekly[[#This Row],[Actual]]=TRUE),AK593+Weekly[[#This Row],[BF H Odds]]-1,IF(AND(Weekly[[#This Row],[KNC_P]]=TRUE,Weekly[[#This Row],[Actual]]=FALSE),AK593+Weekly[[#This Row],[BF V Odds]]-1,AK593-1)))</f>
        <v>74.2</v>
      </c>
      <c r="AL594" s="30">
        <f>IF(Weekly[[#This Row],[Actual]]="","",COUNTIF(Weekly[[#This Row],[SVC_P]:[QDA_P]],TRUE))</f>
        <v>7</v>
      </c>
      <c r="AM594" s="30">
        <f>IF(Weekly[[#This Row],[Actual]]="","",COUNTIF(Weekly[[#This Row],[SVC_P]:[QDA_P]],FALSE))</f>
        <v>0</v>
      </c>
      <c r="AN594" s="36" t="str">
        <f>IF(AND(Weekly[[#This Row],[BF V Odds]]&gt;$BO$6,Weekly[[#This Row],[BF V Odds]] &lt; $BO$7),Weekly[[#This Row],[BF V Odds]],"")</f>
        <v/>
      </c>
      <c r="AO594" s="36">
        <f>IF(AND(Weekly[[#This Row],[BF H Odds]]&gt;$BO$6, Weekly[[#This Row],[BF H Odds]] &lt; $BO$7),Weekly[[#This Row],[BF H Odds]],"")</f>
        <v>3.6</v>
      </c>
      <c r="AP594" s="37">
        <f>IF(AND(Weekly[[#This Row],[V Odds &lt;]]="",Weekly[[#This Row],[H Odds &lt;]]=""),AP593,IF(AND(Weekly[[#This Row],[H Odds &lt;]]&lt;&gt;"",Weekly[[#This Row],[SVC_P]]=TRUE,Weekly[[#This Row],[Actual]]=TRUE),AP593+Weekly[[#This Row],[H Odds &lt;]]-1,IF(AND(Weekly[[#This Row],[V Odds &lt;]]&lt;&gt;"",Weekly[[#This Row],[SVC_P]]=FALSE,Weekly[[#This Row],[Actual]]=FALSE),AP593+Weekly[[#This Row],[V Odds &lt;]]-1,IF(AND(Weekly[[#This Row],[V Odds &lt;]]&lt;&gt;"",Weekly[[#This Row],[SVC_P]]=FALSE,Weekly[[#This Row],[Actual]]=TRUE),AP593-1,IF(AND(Weekly[[#This Row],[H Odds &lt;]]&lt;&gt;"",Weekly[[#This Row],[SVC_P]]=TRUE,Weekly[[#This Row],[Actual]]=FALSE),AP593-1,AP593)))))</f>
        <v>78.430000000000021</v>
      </c>
      <c r="AQ594" s="37">
        <f>IF(AND(Weekly[[#This Row],[V Odds &lt;]]="",Weekly[[#This Row],[H Odds &lt;]]=""),AQ593,IF(AND(Weekly[[#This Row],[H Odds &lt;]]&lt;&gt;"",Weekly[[#This Row],[ADBC_P]]=TRUE,Weekly[[#This Row],[Actual]]=TRUE),AQ593+Weekly[[#This Row],[H Odds &lt;]]-1,IF(AND(Weekly[[#This Row],[V Odds &lt;]]&lt;&gt;"",Weekly[[#This Row],[ADBC_P]]=FALSE,Weekly[[#This Row],[Actual]]=FALSE),AQ593+Weekly[[#This Row],[V Odds &lt;]]-1,IF(AND(Weekly[[#This Row],[V Odds &lt;]]&lt;&gt;"",Weekly[[#This Row],[ADBC_P]]=FALSE,Weekly[[#This Row],[Actual]]=TRUE),AQ593-1,IF(AND(Weekly[[#This Row],[H Odds &lt;]]&lt;&gt;"",Weekly[[#This Row],[ADBC_P]]=TRUE,Weekly[[#This Row],[Actual]]=FALSE),AQ593-1,AQ593)))))</f>
        <v>50.98</v>
      </c>
      <c r="AR594" s="37">
        <f>IF(AND(Weekly[[#This Row],[V Odds &lt;]]="",Weekly[[#This Row],[H Odds &lt;]]=""),AR593,IF(AND(Weekly[[#This Row],[H Odds &lt;]]&lt;&gt;"",Weekly[[#This Row],[RFC_P]]=TRUE,Weekly[[#This Row],[Actual]]=TRUE),AR593+Weekly[[#This Row],[H Odds &lt;]]-1,IF(AND(Weekly[[#This Row],[V Odds &lt;]]&lt;&gt;"",Weekly[[#This Row],[RFC_P]]=FALSE,Weekly[[#This Row],[Actual]]=FALSE),AR593+Weekly[[#This Row],[V Odds &lt;]]-1,IF(AND(Weekly[[#This Row],[V Odds &lt;]]&lt;&gt;"",Weekly[[#This Row],[RFC_P]]=FALSE,Weekly[[#This Row],[Actual]]=TRUE),AR593-1,IF(AND(Weekly[[#This Row],[H Odds &lt;]]&lt;&gt;"",Weekly[[#This Row],[RFC_P]]=TRUE,Weekly[[#This Row],[Actual]]=FALSE),AR593-1,AR593)))))</f>
        <v>69.989999999999995</v>
      </c>
      <c r="AS594" s="37">
        <f>IF(AND(Weekly[[#This Row],[V Odds &lt;]]="",Weekly[[#This Row],[H Odds &lt;]]=""),AS593,IF(AND(Weekly[[#This Row],[H Odds &lt;]]&lt;&gt;"",Weekly[[#This Row],[GBC_P]]=TRUE,Weekly[[#This Row],[Actual]]=TRUE),AS593+Weekly[[#This Row],[H Odds &lt;]]-1,IF(AND(Weekly[[#This Row],[V Odds &lt;]]&lt;&gt;"",Weekly[[#This Row],[GBC_P]]=FALSE,Weekly[[#This Row],[Actual]]=FALSE),AS593+Weekly[[#This Row],[V Odds &lt;]]-1,IF(AND(Weekly[[#This Row],[V Odds &lt;]]&lt;&gt;"",Weekly[[#This Row],[GBC_P]]=FALSE,Weekly[[#This Row],[Actual]]=TRUE),AS593-1,IF(AND(Weekly[[#This Row],[H Odds &lt;]]&lt;&gt;"",Weekly[[#This Row],[GBC_P]]=TRUE,Weekly[[#This Row],[Actual]]=FALSE),AS593-1,AS593)))))</f>
        <v>66.28</v>
      </c>
      <c r="AT594" s="37">
        <f>IF(AND(Weekly[[#This Row],[V Odds &lt;]]="",Weekly[[#This Row],[H Odds &lt;]]=""),AT593,IF(AND(Weekly[[#This Row],[H Odds &lt;]]&lt;&gt;"",Weekly[[#This Row],[HGBC_P]]=TRUE,Weekly[[#This Row],[Actual]]=TRUE),AT593+Weekly[[#This Row],[H Odds &lt;]]-1,IF(AND(Weekly[[#This Row],[V Odds &lt;]]&lt;&gt;"",Weekly[[#This Row],[HGBC_P]]=FALSE,Weekly[[#This Row],[Actual]]=FALSE),AT593+Weekly[[#This Row],[V Odds &lt;]]-1,IF(AND(Weekly[[#This Row],[V Odds &lt;]]&lt;&gt;"",Weekly[[#This Row],[HGBC_P]]=FALSE,Weekly[[#This Row],[Actual]]=TRUE),AT593-1,IF(AND(Weekly[[#This Row],[H Odds &lt;]]&lt;&gt;"",Weekly[[#This Row],[HGBC_P]]=TRUE,Weekly[[#This Row],[Actual]]=FALSE),AT593-1,AT593)))))</f>
        <v>49.66</v>
      </c>
      <c r="AU594" s="37">
        <f>IF(AND(Weekly[[#This Row],[V Odds &lt;]]="",Weekly[[#This Row],[H Odds &lt;]]=""),AU593,IF(AND(Weekly[[#This Row],[H Odds &lt;]]&lt;&gt;"",Weekly[[#This Row],[XGB_P]]=TRUE,Weekly[[#This Row],[Actual]]=TRUE),AU593+Weekly[[#This Row],[H Odds &lt;]]-1,IF(AND(Weekly[[#This Row],[V Odds &lt;]]&lt;&gt;"",Weekly[[#This Row],[XGB_P]]=FALSE,Weekly[[#This Row],[Actual]]=FALSE),AU593+Weekly[[#This Row],[V Odds &lt;]]-1,IF(AND(Weekly[[#This Row],[V Odds &lt;]]&lt;&gt;"",Weekly[[#This Row],[XGB_P]]=FALSE,Weekly[[#This Row],[Actual]]=TRUE),AU593-1,IF(AND(Weekly[[#This Row],[H Odds &lt;]]&lt;&gt;"",Weekly[[#This Row],[XGB_P]]=TRUE,Weekly[[#This Row],[Actual]]=FALSE),AU593-1,AU593)))))</f>
        <v>71.110000000000014</v>
      </c>
      <c r="AV594" s="37">
        <f>IF(AND(Weekly[[#This Row],[V Odds &lt;]]="",Weekly[[#This Row],[H Odds &lt;]]=""),AV593,IF(AND(Weekly[[#This Row],[H Odds &lt;]]&lt;&gt;"",Weekly[[#This Row],[QDA_P]]=TRUE,Weekly[[#This Row],[Actual]]=TRUE),AV593+Weekly[[#This Row],[H Odds &lt;]]-1,IF(AND(Weekly[[#This Row],[V Odds &lt;]]&lt;&gt;"",Weekly[[#This Row],[QDA_P]]=FALSE,Weekly[[#This Row],[Actual]]=FALSE),AV593+Weekly[[#This Row],[V Odds &lt;]]-1,IF(AND(Weekly[[#This Row],[V Odds &lt;]]&lt;&gt;"",Weekly[[#This Row],[QDA_P]]=FALSE,Weekly[[#This Row],[Actual]]=TRUE),AV593-1,IF(AND(Weekly[[#This Row],[H Odds &lt;]]&lt;&gt;"",Weekly[[#This Row],[QDA_P]]=TRUE,Weekly[[#This Row],[Actual]]=FALSE),AV593-1,AV593)))))</f>
        <v>62</v>
      </c>
      <c r="AW594" s="37">
        <f>IF(AND(Weekly[[#This Row],[H Odds &lt;]]="",Weekly[[#This Row],[V Odds &lt;]]=""),AW593,IF(AND(Weekly[[#This Row],[KNC_P]]=Weekly[[#This Row],[Actual]],Weekly[[#This Row],[KNC_P]]=TRUE),AW593+Weekly[[#This Row],[BF H Odds]]-1,IF(AND(Weekly[[#This Row],[KNC_P]]=Weekly[[#This Row],[Actual]],Weekly[[#This Row],[KNC_P]]=FALSE),AW593+Weekly[[#This Row],[BF V Odds]]-1,AW593-1)))</f>
        <v>49.860000000000014</v>
      </c>
      <c r="AX594" s="37">
        <f>IF(AND(Weekly[[#This Row],[V Odds &lt;]]="",Weekly[[#This Row],[H Odds &lt;]]=""),AX593,IF(AND(Weekly[[#This Row],[V Odds &lt;]]&lt;&gt;"",Weekly[[#This Row],[FALSES]]&gt;0,Weekly[[#This Row],[Actual]]=FALSE),AX593+Weekly[[#This Row],[V Odds &lt;]]-1,IF(AND(Weekly[[#This Row],[H Odds &lt;]]&lt;&gt;"",Weekly[[#This Row],[TRUES]]&gt;0,Weekly[[#This Row],[Actual]]=TRUE),AX593+Weekly[[#This Row],[H Odds &lt;]]-1,IF(AND(Weekly[[#This Row],[V Odds &lt;]]&lt;&gt;"",Weekly[[#This Row],[FALSES]]=0),AX593,IF(AND(Weekly[[#This Row],[H Odds &lt;]]&lt;&gt;"",Weekly[[#This Row],[TRUES]]=0),AX593,AX593-1)))))</f>
        <v>109.99999999999997</v>
      </c>
      <c r="AY594" s="37">
        <f>IF(AND(Weekly[[#This Row],[V Odds &lt;]]="",Weekly[[#This Row],[H Odds &lt;]]=""),AY593,IF(AND(Weekly[[#This Row],[V Odds &lt;]]&lt;&gt;"",Weekly[[#This Row],[FALSES]]&gt;0,Weekly[[#This Row],[Actual]]=FALSE),AY593+((Weekly[[#This Row],[V Odds &lt;]]-1)*0.92),IF(AND(Weekly[[#This Row],[H Odds &lt;]]&lt;&gt;"",Weekly[[#This Row],[TRUES]]&gt;0,Weekly[[#This Row],[Actual]]=TRUE),AY593+((Weekly[[#This Row],[H Odds &lt;]]-1)*0.92),IF(AND(Weekly[[#This Row],[V Odds &lt;]]&lt;&gt;"",Weekly[[#This Row],[FALSES]]=0),AY593,IF(AND(Weekly[[#This Row],[H Odds &lt;]]&lt;&gt;"",Weekly[[#This Row],[TRUES]]=0),AY593,AY593-1)))))</f>
        <v>96.88000000000001</v>
      </c>
      <c r="AZ594" s="37">
        <f>IF(AND(Weekly[[#This Row],[V Odds &lt;]]="",Weekly[[#This Row],[H Odds &lt;]]=""),AZ593,IF(AND(Weekly[[#This Row],[V Odds &lt;]]&lt;&gt;"",Weekly[[#This Row],[Actual]]=FALSE),AZ593+Weekly[[#This Row],[V Odds &lt;]]-1,IF(AND(Weekly[[#This Row],[H Odds &lt;]]&lt;&gt;"",Weekly[[#This Row],[Actual]]=TRUE),AZ593+Weekly[[#This Row],[H Odds &lt;]]-1,AZ593-1)))</f>
        <v>98.469999999999985</v>
      </c>
      <c r="BA594" s="38">
        <f>IF(Weekly[[#This Row],[H Odds &lt;]]="",BA593,IF(AND(Weekly[[#This Row],[H Odds &lt;]]&lt;&gt;"",Weekly[[#This Row],[SVC_P]]=TRUE,Weekly[[#This Row],[Actual]]=TRUE),BA593+Weekly[[#This Row],[H Odds &lt;]]-1,IF(AND(Weekly[[#This Row],[H Odds &lt;]]&lt;&gt;"",Weekly[[#This Row],[SVC_P]]=TRUE,Weekly[[#This Row],[Actual]]=FALSE),BA593-1,BA593)))</f>
        <v>77.39</v>
      </c>
      <c r="BB594" s="38">
        <f>IF(Weekly[[#This Row],[H Odds &lt;]]="",BB593,IF(AND(Weekly[[#This Row],[H Odds &lt;]]&lt;&gt;"",Weekly[[#This Row],[ADBC_P]]=TRUE,Weekly[[#This Row],[Actual]]=TRUE),BB593+Weekly[[#This Row],[H Odds &lt;]]-1,IF(AND(Weekly[[#This Row],[H Odds &lt;]]&lt;&gt;"",Weekly[[#This Row],[ADBC_P]]=TRUE,Weekly[[#This Row],[Actual]]=FALSE),BB593-1,BB593)))</f>
        <v>47.16</v>
      </c>
      <c r="BC594" s="38">
        <f>IF(Weekly[[#This Row],[H Odds &lt;]]="",BC593,IF(AND(Weekly[[#This Row],[H Odds &lt;]]&lt;&gt;"",Weekly[[#This Row],[RFC_P]]=TRUE,Weekly[[#This Row],[Actual]]=TRUE),BC593+Weekly[[#This Row],[H Odds &lt;]]-1,IF(AND(Weekly[[#This Row],[H Odds &lt;]]&lt;&gt;"",Weekly[[#This Row],[RFC_P]]=TRUE,Weekly[[#This Row],[Actual]]=FALSE),BC593-1,BC593)))</f>
        <v>48.759999999999991</v>
      </c>
      <c r="BD594" s="38">
        <f>IF(Weekly[[#This Row],[H Odds &lt;]]="",BD593,IF(AND(Weekly[[#This Row],[H Odds &lt;]]&lt;&gt;"",Weekly[[#This Row],[GBC_P]]=TRUE,Weekly[[#This Row],[Actual]]=TRUE),BD593+Weekly[[#This Row],[H Odds &lt;]]-1,IF(AND(Weekly[[#This Row],[H Odds &lt;]]&lt;&gt;"",Weekly[[#This Row],[GBC_P]]=TRUE,Weekly[[#This Row],[Actual]]=FALSE),BD593-1,BD593)))</f>
        <v>52.910000000000004</v>
      </c>
      <c r="BE594" s="38">
        <f>IF(Weekly[[#This Row],[H Odds &lt;]]="",BE593,IF(AND(Weekly[[#This Row],[H Odds &lt;]]&lt;&gt;"",Weekly[[#This Row],[HGBC_P]]=TRUE,Weekly[[#This Row],[Actual]]=TRUE),BE593+Weekly[[#This Row],[H Odds &lt;]]-1,IF(AND(Weekly[[#This Row],[H Odds &lt;]]&lt;&gt;"",Weekly[[#This Row],[HGBC_P]]=TRUE,Weekly[[#This Row],[Actual]]=FALSE),BE593-1,BE593)))</f>
        <v>51.059999999999995</v>
      </c>
      <c r="BF594" s="38">
        <f>IF(Weekly[[#This Row],[H Odds &lt;]]="",BF593,IF(AND(Weekly[[#This Row],[H Odds &lt;]]&lt;&gt;"",Weekly[[#This Row],[XGB_P]]=TRUE,Weekly[[#This Row],[Actual]]=TRUE),BF593+Weekly[[#This Row],[H Odds &lt;]]-1,IF(AND(Weekly[[#This Row],[H Odds &lt;]]&lt;&gt;"",Weekly[[#This Row],[XGB_P]]=TRUE,Weekly[[#This Row],[Actual]]=FALSE),BF593-1,BF593)))</f>
        <v>59.730000000000004</v>
      </c>
      <c r="BG594" s="38">
        <f>IF(Weekly[[#This Row],[H Odds &lt;]]="",BG593,IF(AND(Weekly[[#This Row],[H Odds &lt;]]&lt;&gt;"",Weekly[[#This Row],[QDA_P]]=TRUE,Weekly[[#This Row],[Actual]]=TRUE),BG593+Weekly[[#This Row],[H Odds &lt;]]-1,IF(AND(Weekly[[#This Row],[H Odds &lt;]]&lt;&gt;"",Weekly[[#This Row],[QDA_P]]=TRUE,Weekly[[#This Row],[Actual]]=FALSE),BG593-1,BG593)))</f>
        <v>47.22999999999999</v>
      </c>
      <c r="BH594" s="38">
        <f>IF(Weekly[[#This Row],[H Odds &lt;]]="",BH593,IF(AND(Weekly[[#This Row],[H Odds &lt;]]&lt;&gt;"",Weekly[[#This Row],[KNC_P]]=TRUE,Weekly[[#This Row],[Actual]]=TRUE),BH593+Weekly[[#This Row],[H Odds &lt;]]-1,IF(AND(Weekly[[#This Row],[H Odds &lt;]]&lt;&gt;"",Weekly[[#This Row],[KNC_P]]=TRUE,Weekly[[#This Row],[Actual]]=FALSE),BH593-1,BH593)))</f>
        <v>52.099999999999994</v>
      </c>
      <c r="BI594" s="38">
        <f>IF(Weekly[[#This Row],[H Odds &lt;]]="",BI593,IF(AND(Weekly[[#This Row],[H Odds &lt;]]&lt;&gt;"",Weekly[[#This Row],[TRUES]]&gt;0,Weekly[[#This Row],[Actual]]=TRUE),BI593+Weekly[[#This Row],[H Odds &lt;]]-1,IF(AND(Weekly[[#This Row],[H Odds &lt;]]&lt;&gt;"",Weekly[[#This Row],[TRUES]]=0),BI593,BI593-1)))</f>
        <v>75.39</v>
      </c>
      <c r="BJ594" s="38">
        <f>IF(Weekly[[#This Row],[H Odds &lt;]]="",BJ593,IF(AND(Weekly[[#This Row],[H Odds &lt;]]&lt;&gt;"",Weekly[[#This Row],[Actual]]=TRUE),BJ593+Weekly[[#This Row],[H Odds &lt;]]-1,IF(AND(Weekly[[#This Row],[H Odds &lt;]]&lt;&gt;"",Weekly[[#This Row],[Actual]]=FALSE),BJ593-1,BJ593)))</f>
        <v>77.290000000000006</v>
      </c>
      <c r="BK594" s="58">
        <f>IF(AND(Weekly[[#This Row],[TRUES]]&gt;3,Weekly[[#This Row],[Actual]]=TRUE),BK593+Weekly[[#This Row],[BF H Odds]]-1,IF(AND(Weekly[[#This Row],[FALSES]]&gt;3,Weekly[[#This Row],[Actual]]=FALSE),BK593+Weekly[[#This Row],[BF V Odds]]-1,IF(AND(Weekly[[#This Row],[TRUES]]&gt;3,Weekly[[#This Row],[Actual]]=FALSE),BK593-1,IF(AND(Weekly[[#This Row],[FALSES]]&gt;3,Weekly[[#This Row],[Actual]]=TRUE),BK593-1,BK593))))</f>
        <v>-0.26999999999996871</v>
      </c>
      <c r="BL594" s="58">
        <f>IF(AND(Weekly[[#This Row],[TRUES]]&gt;5,Weekly[[#This Row],[Actual]]=TRUE),BL593+Weekly[[#This Row],[BF H Odds]]-1,IF(AND(Weekly[[#This Row],[FALSES]]&gt;5,Weekly[[#This Row],[Actual]]=FALSE),BL593+Weekly[[#This Row],[BF V Odds]]-1,IF(AND(Weekly[[#This Row],[TRUES]]&gt;5,Weekly[[#This Row],[Actual]]=FALSE),BL593-1,IF(AND(Weekly[[#This Row],[FALSES]]&gt;5,Weekly[[#This Row],[Actual]]=TRUE),BL593-1,BL593))))</f>
        <v>6.1800000000000193</v>
      </c>
      <c r="BM594" s="58">
        <f>IF(AND(Weekly[[#This Row],[TRUES]]&gt;6,Weekly[[#This Row],[Actual]]=TRUE),BM593+Weekly[[#This Row],[BF H Odds]]-1,IF(AND(Weekly[[#This Row],[FALSES]]&gt;6,Weekly[[#This Row],[Actual]]=FALSE),BM593+Weekly[[#This Row],[BF V Odds]]-1,IF(AND(Weekly[[#This Row],[TRUES]]&gt;6,Weekly[[#This Row],[Actual]]=FALSE),BM593-1,IF(AND(Weekly[[#This Row],[FALSES]]&gt;6,Weekly[[#This Row],[Actual]]=TRUE),BM593-1,BM593))))</f>
        <v>37.670000000000009</v>
      </c>
    </row>
    <row r="595" spans="1:65" x14ac:dyDescent="0.25">
      <c r="A595" s="34"/>
      <c r="B595" s="10">
        <v>44317</v>
      </c>
      <c r="C595" s="17" t="s">
        <v>22</v>
      </c>
      <c r="D595" s="15" t="s">
        <v>26</v>
      </c>
      <c r="E595" t="b">
        <v>1</v>
      </c>
      <c r="F595" t="b">
        <v>1</v>
      </c>
      <c r="G595" t="b">
        <v>1</v>
      </c>
      <c r="H595" t="b">
        <v>1</v>
      </c>
      <c r="I595" t="b">
        <v>1</v>
      </c>
      <c r="J595" t="b">
        <v>1</v>
      </c>
      <c r="K595" t="b">
        <v>1</v>
      </c>
      <c r="L595" t="b">
        <v>1</v>
      </c>
      <c r="O595" t="str">
        <f>IF(Weekly[[#This Row],[H/V]]="H",Weekly[[#This Row],[BF H Odds]],IF(Weekly[[#This Row],[H/V]]="V",Weekly[[#This Row],[BF V Odds]],""))</f>
        <v/>
      </c>
      <c r="P595" t="b">
        <v>1</v>
      </c>
      <c r="R595" s="35">
        <f>IFERROR(IF(Weekly[[#This Row],[Won Bet?]]="yes",R594+(Weekly[[#This Row],[BF Odds]]*Weekly[[#This Row],[BF Stake]])-Weekly[[#This Row],[BF Stake]],R594-Weekly[[#This Row],[BF Stake]]),R594)</f>
        <v>1196.4585000000002</v>
      </c>
      <c r="S595" s="35">
        <f>IFERROR(IF(Weekly[[#This Row],[Won Bet?]]="yes",S594+(((Weekly[[#This Row],[BF Odds]]*Weekly[[#This Row],[BF Stake]])-Weekly[[#This Row],[BF Stake]])*0.95),S594-Weekly[[#This Row],[BF Stake]]),S594)</f>
        <v>1095.8791900000006</v>
      </c>
      <c r="T595">
        <v>1.1599999999999999</v>
      </c>
      <c r="U595">
        <v>7</v>
      </c>
      <c r="V595" s="24">
        <f>IF(Weekly[[#This Row],[Actual]]="","",IF(AND(Weekly[[#This Row],[SVC_P]]=Weekly[[#This Row],[Actual]],Weekly[[#This Row],[SVC_P]]=TRUE),V594+Weekly[[#This Row],[BF H Odds]]-1,IF(AND(Weekly[[#This Row],[SVC_P]]=Weekly[[#This Row],[Actual]],Weekly[[#This Row],[SVC_P]]=FALSE),V594+Weekly[[#This Row],[BF V Odds]]-1,V594-1)))</f>
        <v>63.230000000000061</v>
      </c>
      <c r="W595" s="24">
        <f>IF(Weekly[[#This Row],[Actual]]="","",IF(AND(Weekly[[#This Row],[SVC_P]]=FALSE,Weekly[[#This Row],[Actual]]=TRUE),W594+Weekly[[#This Row],[BF H Odds]]-1,IF(AND(Weekly[[#This Row],[SVC_P]]=TRUE,Weekly[[#This Row],[Actual]]=FALSE,),W594+Weekly[[#This Row],[BF V Odds]]-1,W594-1)))</f>
        <v>-503.84000000000003</v>
      </c>
      <c r="X595" s="24">
        <f>IF(Weekly[[#This Row],[Actual]]="","",IF(AND(Weekly[[#This Row],[ADBC_P]]=Weekly[[#This Row],[Actual]],Weekly[[#This Row],[ADBC_P]]=TRUE),X594+Weekly[[#This Row],[BF H Odds]]-1,IF(AND(Weekly[[#This Row],[ADBC_P]]=Weekly[[#This Row],[Actual]],Weekly[[#This Row],[ADBC_P]]=FALSE),X594+Weekly[[#This Row],[BF V Odds]]-1,X594-1)))</f>
        <v>22.160000000000018</v>
      </c>
      <c r="Y595" s="24">
        <f>IF(Weekly[[#This Row],[Actual]]="","",IF(AND(Weekly[[#This Row],[ADBC_P]]=FALSE,Weekly[[#This Row],[Actual]]=TRUE),Y594+Weekly[[#This Row],[BF H Odds]]-1,IF(AND(Weekly[[#This Row],[ADBC_P]]=TRUE,Weekly[[#This Row],[Actual]]=FALSE),Y594+Weekly[[#This Row],[BF V Odds]]-1,Y594-1)))</f>
        <v>67.649999999999991</v>
      </c>
      <c r="Z595" s="24">
        <f>IF(Weekly[[#This Row],[Actual]]="","",IF(AND(Weekly[[#This Row],[RFC_P]]=Weekly[[#This Row],[Actual]],Weekly[[#This Row],[RFC_P]]=TRUE),Z594+Weekly[[#This Row],[BF H Odds]]-1,IF(AND(Weekly[[#This Row],[RFC_P]]=Weekly[[#This Row],[Actual]],Weekly[[#This Row],[RFC_P]]=FALSE),Z594+Weekly[[#This Row],[BF V Odds]]-1,Z594-1)))</f>
        <v>31.290000000000006</v>
      </c>
      <c r="AA595" s="24">
        <f>IF(Weekly[[#This Row],[Actual]]="","",IF(AND(Weekly[[#This Row],[RFC_P]]=FALSE,Weekly[[#This Row],[Actual]]=TRUE),AA594+Weekly[[#This Row],[BF H Odds]]-1,IF(AND(Weekly[[#This Row],[RFC_P]]=TRUE,Weekly[[#This Row],[Actual]]=FALSE),AA594+Weekly[[#This Row],[BF V Odds]]-1,AA594-1)))</f>
        <v>58.519999999999968</v>
      </c>
      <c r="AB595" s="24">
        <f>IF(Weekly[[#This Row],[Actual]]="","",IF(AND(Weekly[[#This Row],[GBC_P]]=Weekly[[#This Row],[Actual]],Weekly[[#This Row],[GBC_P]]=TRUE),AB594+Weekly[[#This Row],[BF H Odds]]-1,IF(AND(Weekly[[#This Row],[GBC_P]]=Weekly[[#This Row],[Actual]],Weekly[[#This Row],[GBC_P]]=FALSE),AB594+Weekly[[#This Row],[BF V Odds]]-1,AB594-1)))</f>
        <v>13.000000000000007</v>
      </c>
      <c r="AC595" s="24">
        <f>IF(Weekly[[#This Row],[Actual]]="","",IF(AND(Weekly[[#This Row],[GBC_P]]=FALSE,Weekly[[#This Row],[Actual]]=TRUE),AC594+Weekly[[#This Row],[BF H Odds]]-1,IF(AND(Weekly[[#This Row],[GBC_P]]=TRUE,Weekly[[#This Row],[Actual]]=FALSE),AC594+Weekly[[#This Row],[BF V Odds]]-1,AC594-1)))</f>
        <v>76.809999999999974</v>
      </c>
      <c r="AD595" s="24">
        <f>IF(Weekly[[#This Row],[Actual]]="","",IF(AND(Weekly[[#This Row],[HGBC_P]]=Weekly[[#This Row],[Actual]],Weekly[[#This Row],[HGBC_P]]=TRUE),AD594+Weekly[[#This Row],[BF H Odds]]-1,IF(AND(Weekly[[#This Row],[HGBC_P]]=Weekly[[#This Row],[Actual]],Weekly[[#This Row],[HGBC_P]]=FALSE),AD594+Weekly[[#This Row],[BF V Odds]]-1,AD594-1)))</f>
        <v>3.0500000000000238</v>
      </c>
      <c r="AE595" s="24">
        <f>IF(Weekly[[#This Row],[Actual]]="","",IF(AND(Weekly[[#This Row],[HGBC_P]]=FALSE,Weekly[[#This Row],[Actual]]=TRUE),AE594+Weekly[[#This Row],[BF H Odds]]-1,IF(AND(Weekly[[#This Row],[HGBC_P]]=TRUE,Weekly[[#This Row],[Actual]]=FALSE),AE594+Weekly[[#This Row],[BF V Odds]]-1,AE594-1)))</f>
        <v>86.76</v>
      </c>
      <c r="AF595" s="24">
        <f>IF(Weekly[[#This Row],[Actual]]="","",IF(AND(Weekly[[#This Row],[XGB_P]]=Weekly[[#This Row],[Actual]],Weekly[[#This Row],[XGB_P]]=TRUE),AF594+Weekly[[#This Row],[BF H Odds]]-1,IF(AND(Weekly[[#This Row],[XGB_P]]=Weekly[[#This Row],[Actual]],Weekly[[#This Row],[XGB_P]]=FALSE),AF594+Weekly[[#This Row],[BF V Odds]]-1,AF594-1)))</f>
        <v>38.810000000000024</v>
      </c>
      <c r="AG595" s="24">
        <f>IF(Weekly[[#This Row],[Actual]]="","",IF(AND(Weekly[[#This Row],[XGB_P]]=FALSE,Weekly[[#This Row],[Actual]]=TRUE),AG594+Weekly[[#This Row],[BF H Odds]]-1,IF(AND(Weekly[[#This Row],[XGB_P]]=TRUE,Weekly[[#This Row],[Actual]]=FALSE),AG594+Weekly[[#This Row],[BF V Odds]]-1,AG594-1)))</f>
        <v>51</v>
      </c>
      <c r="AH595" s="24">
        <f>IF(Weekly[[#This Row],[Actual]]="","",IF(AND(Weekly[[#This Row],[QDA_P]]=Weekly[[#This Row],[Actual]],Weekly[[#This Row],[QDA_P]]=TRUE),AH594+Weekly[[#This Row],[BF H Odds]]-1,IF(AND(Weekly[[#This Row],[QDA_P]]=Weekly[[#This Row],[Actual]],Weekly[[#This Row],[QDA_P]]=FALSE),AH594+Weekly[[#This Row],[BF V Odds]]-1,AH594-1)))</f>
        <v>5.8700000000000152</v>
      </c>
      <c r="AI595" s="24">
        <f>IF(Weekly[[#This Row],[Actual]]="","",IF(AND(Weekly[[#This Row],[QDA_P]]=FALSE,Weekly[[#This Row],[Actual]]=TRUE),AI594+Weekly[[#This Row],[BF H Odds]]-1,IF(AND(Weekly[[#This Row],[QDA_P]]=TRUE,Weekly[[#This Row],[Actual]]=FALSE),AI594+Weekly[[#This Row],[BF V Odds]]-1,AI594-1)))</f>
        <v>83.939999999999984</v>
      </c>
      <c r="AJ595" s="24">
        <f>IF(Weekly[[#This Row],[Actual]]="","",IF(AND(Weekly[[#This Row],[KNC_P]]=FALSE,Weekly[[#This Row],[Actual]]=TRUE),AJ594+Weekly[[#This Row],[BF H Odds]]-1,IF(AND(Weekly[[#This Row],[KNC_P]]=TRUE,Weekly[[#This Row],[Actual]]=FALSE),AJ594+Weekly[[#This Row],[BF V Odds]]-1,AJ594-1)))</f>
        <v>74.300000000000011</v>
      </c>
      <c r="AK595" s="24">
        <f>IF(Weekly[[#This Row],[Actual]]="","",IF(AND(Weekly[[#This Row],[KNC_P]]=FALSE,Weekly[[#This Row],[Actual]]=TRUE),AK594+Weekly[[#This Row],[BF H Odds]]-1,IF(AND(Weekly[[#This Row],[KNC_P]]=TRUE,Weekly[[#This Row],[Actual]]=FALSE),AK594+Weekly[[#This Row],[BF V Odds]]-1,AK594-1)))</f>
        <v>73.2</v>
      </c>
      <c r="AL595" s="30">
        <f>IF(Weekly[[#This Row],[Actual]]="","",COUNTIF(Weekly[[#This Row],[SVC_P]:[QDA_P]],TRUE))</f>
        <v>7</v>
      </c>
      <c r="AM595" s="30">
        <f>IF(Weekly[[#This Row],[Actual]]="","",COUNTIF(Weekly[[#This Row],[SVC_P]:[QDA_P]],FALSE))</f>
        <v>0</v>
      </c>
      <c r="AN595" s="36" t="str">
        <f>IF(AND(Weekly[[#This Row],[BF V Odds]]&gt;$BO$6,Weekly[[#This Row],[BF V Odds]] &lt; $BO$7),Weekly[[#This Row],[BF V Odds]],"")</f>
        <v/>
      </c>
      <c r="AO595" s="36" t="str">
        <f>IF(AND(Weekly[[#This Row],[BF H Odds]]&gt;$BO$6, Weekly[[#This Row],[BF H Odds]] &lt; $BO$7),Weekly[[#This Row],[BF H Odds]],"")</f>
        <v/>
      </c>
      <c r="AP595" s="37">
        <f>IF(AND(Weekly[[#This Row],[V Odds &lt;]]="",Weekly[[#This Row],[H Odds &lt;]]=""),AP594,IF(AND(Weekly[[#This Row],[H Odds &lt;]]&lt;&gt;"",Weekly[[#This Row],[SVC_P]]=TRUE,Weekly[[#This Row],[Actual]]=TRUE),AP594+Weekly[[#This Row],[H Odds &lt;]]-1,IF(AND(Weekly[[#This Row],[V Odds &lt;]]&lt;&gt;"",Weekly[[#This Row],[SVC_P]]=FALSE,Weekly[[#This Row],[Actual]]=FALSE),AP594+Weekly[[#This Row],[V Odds &lt;]]-1,IF(AND(Weekly[[#This Row],[V Odds &lt;]]&lt;&gt;"",Weekly[[#This Row],[SVC_P]]=FALSE,Weekly[[#This Row],[Actual]]=TRUE),AP594-1,IF(AND(Weekly[[#This Row],[H Odds &lt;]]&lt;&gt;"",Weekly[[#This Row],[SVC_P]]=TRUE,Weekly[[#This Row],[Actual]]=FALSE),AP594-1,AP594)))))</f>
        <v>78.430000000000021</v>
      </c>
      <c r="AQ595" s="37">
        <f>IF(AND(Weekly[[#This Row],[V Odds &lt;]]="",Weekly[[#This Row],[H Odds &lt;]]=""),AQ594,IF(AND(Weekly[[#This Row],[H Odds &lt;]]&lt;&gt;"",Weekly[[#This Row],[ADBC_P]]=TRUE,Weekly[[#This Row],[Actual]]=TRUE),AQ594+Weekly[[#This Row],[H Odds &lt;]]-1,IF(AND(Weekly[[#This Row],[V Odds &lt;]]&lt;&gt;"",Weekly[[#This Row],[ADBC_P]]=FALSE,Weekly[[#This Row],[Actual]]=FALSE),AQ594+Weekly[[#This Row],[V Odds &lt;]]-1,IF(AND(Weekly[[#This Row],[V Odds &lt;]]&lt;&gt;"",Weekly[[#This Row],[ADBC_P]]=FALSE,Weekly[[#This Row],[Actual]]=TRUE),AQ594-1,IF(AND(Weekly[[#This Row],[H Odds &lt;]]&lt;&gt;"",Weekly[[#This Row],[ADBC_P]]=TRUE,Weekly[[#This Row],[Actual]]=FALSE),AQ594-1,AQ594)))))</f>
        <v>50.98</v>
      </c>
      <c r="AR595" s="37">
        <f>IF(AND(Weekly[[#This Row],[V Odds &lt;]]="",Weekly[[#This Row],[H Odds &lt;]]=""),AR594,IF(AND(Weekly[[#This Row],[H Odds &lt;]]&lt;&gt;"",Weekly[[#This Row],[RFC_P]]=TRUE,Weekly[[#This Row],[Actual]]=TRUE),AR594+Weekly[[#This Row],[H Odds &lt;]]-1,IF(AND(Weekly[[#This Row],[V Odds &lt;]]&lt;&gt;"",Weekly[[#This Row],[RFC_P]]=FALSE,Weekly[[#This Row],[Actual]]=FALSE),AR594+Weekly[[#This Row],[V Odds &lt;]]-1,IF(AND(Weekly[[#This Row],[V Odds &lt;]]&lt;&gt;"",Weekly[[#This Row],[RFC_P]]=FALSE,Weekly[[#This Row],[Actual]]=TRUE),AR594-1,IF(AND(Weekly[[#This Row],[H Odds &lt;]]&lt;&gt;"",Weekly[[#This Row],[RFC_P]]=TRUE,Weekly[[#This Row],[Actual]]=FALSE),AR594-1,AR594)))))</f>
        <v>69.989999999999995</v>
      </c>
      <c r="AS595" s="37">
        <f>IF(AND(Weekly[[#This Row],[V Odds &lt;]]="",Weekly[[#This Row],[H Odds &lt;]]=""),AS594,IF(AND(Weekly[[#This Row],[H Odds &lt;]]&lt;&gt;"",Weekly[[#This Row],[GBC_P]]=TRUE,Weekly[[#This Row],[Actual]]=TRUE),AS594+Weekly[[#This Row],[H Odds &lt;]]-1,IF(AND(Weekly[[#This Row],[V Odds &lt;]]&lt;&gt;"",Weekly[[#This Row],[GBC_P]]=FALSE,Weekly[[#This Row],[Actual]]=FALSE),AS594+Weekly[[#This Row],[V Odds &lt;]]-1,IF(AND(Weekly[[#This Row],[V Odds &lt;]]&lt;&gt;"",Weekly[[#This Row],[GBC_P]]=FALSE,Weekly[[#This Row],[Actual]]=TRUE),AS594-1,IF(AND(Weekly[[#This Row],[H Odds &lt;]]&lt;&gt;"",Weekly[[#This Row],[GBC_P]]=TRUE,Weekly[[#This Row],[Actual]]=FALSE),AS594-1,AS594)))))</f>
        <v>66.28</v>
      </c>
      <c r="AT595" s="37">
        <f>IF(AND(Weekly[[#This Row],[V Odds &lt;]]="",Weekly[[#This Row],[H Odds &lt;]]=""),AT594,IF(AND(Weekly[[#This Row],[H Odds &lt;]]&lt;&gt;"",Weekly[[#This Row],[HGBC_P]]=TRUE,Weekly[[#This Row],[Actual]]=TRUE),AT594+Weekly[[#This Row],[H Odds &lt;]]-1,IF(AND(Weekly[[#This Row],[V Odds &lt;]]&lt;&gt;"",Weekly[[#This Row],[HGBC_P]]=FALSE,Weekly[[#This Row],[Actual]]=FALSE),AT594+Weekly[[#This Row],[V Odds &lt;]]-1,IF(AND(Weekly[[#This Row],[V Odds &lt;]]&lt;&gt;"",Weekly[[#This Row],[HGBC_P]]=FALSE,Weekly[[#This Row],[Actual]]=TRUE),AT594-1,IF(AND(Weekly[[#This Row],[H Odds &lt;]]&lt;&gt;"",Weekly[[#This Row],[HGBC_P]]=TRUE,Weekly[[#This Row],[Actual]]=FALSE),AT594-1,AT594)))))</f>
        <v>49.66</v>
      </c>
      <c r="AU595" s="37">
        <f>IF(AND(Weekly[[#This Row],[V Odds &lt;]]="",Weekly[[#This Row],[H Odds &lt;]]=""),AU594,IF(AND(Weekly[[#This Row],[H Odds &lt;]]&lt;&gt;"",Weekly[[#This Row],[XGB_P]]=TRUE,Weekly[[#This Row],[Actual]]=TRUE),AU594+Weekly[[#This Row],[H Odds &lt;]]-1,IF(AND(Weekly[[#This Row],[V Odds &lt;]]&lt;&gt;"",Weekly[[#This Row],[XGB_P]]=FALSE,Weekly[[#This Row],[Actual]]=FALSE),AU594+Weekly[[#This Row],[V Odds &lt;]]-1,IF(AND(Weekly[[#This Row],[V Odds &lt;]]&lt;&gt;"",Weekly[[#This Row],[XGB_P]]=FALSE,Weekly[[#This Row],[Actual]]=TRUE),AU594-1,IF(AND(Weekly[[#This Row],[H Odds &lt;]]&lt;&gt;"",Weekly[[#This Row],[XGB_P]]=TRUE,Weekly[[#This Row],[Actual]]=FALSE),AU594-1,AU594)))))</f>
        <v>71.110000000000014</v>
      </c>
      <c r="AV595" s="37">
        <f>IF(AND(Weekly[[#This Row],[V Odds &lt;]]="",Weekly[[#This Row],[H Odds &lt;]]=""),AV594,IF(AND(Weekly[[#This Row],[H Odds &lt;]]&lt;&gt;"",Weekly[[#This Row],[QDA_P]]=TRUE,Weekly[[#This Row],[Actual]]=TRUE),AV594+Weekly[[#This Row],[H Odds &lt;]]-1,IF(AND(Weekly[[#This Row],[V Odds &lt;]]&lt;&gt;"",Weekly[[#This Row],[QDA_P]]=FALSE,Weekly[[#This Row],[Actual]]=FALSE),AV594+Weekly[[#This Row],[V Odds &lt;]]-1,IF(AND(Weekly[[#This Row],[V Odds &lt;]]&lt;&gt;"",Weekly[[#This Row],[QDA_P]]=FALSE,Weekly[[#This Row],[Actual]]=TRUE),AV594-1,IF(AND(Weekly[[#This Row],[H Odds &lt;]]&lt;&gt;"",Weekly[[#This Row],[QDA_P]]=TRUE,Weekly[[#This Row],[Actual]]=FALSE),AV594-1,AV594)))))</f>
        <v>62</v>
      </c>
      <c r="AW595" s="37">
        <f>IF(AND(Weekly[[#This Row],[H Odds &lt;]]="",Weekly[[#This Row],[V Odds &lt;]]=""),AW594,IF(AND(Weekly[[#This Row],[KNC_P]]=Weekly[[#This Row],[Actual]],Weekly[[#This Row],[KNC_P]]=TRUE),AW594+Weekly[[#This Row],[BF H Odds]]-1,IF(AND(Weekly[[#This Row],[KNC_P]]=Weekly[[#This Row],[Actual]],Weekly[[#This Row],[KNC_P]]=FALSE),AW594+Weekly[[#This Row],[BF V Odds]]-1,AW594-1)))</f>
        <v>49.860000000000014</v>
      </c>
      <c r="AX595" s="37">
        <f>IF(AND(Weekly[[#This Row],[V Odds &lt;]]="",Weekly[[#This Row],[H Odds &lt;]]=""),AX594,IF(AND(Weekly[[#This Row],[V Odds &lt;]]&lt;&gt;"",Weekly[[#This Row],[FALSES]]&gt;0,Weekly[[#This Row],[Actual]]=FALSE),AX594+Weekly[[#This Row],[V Odds &lt;]]-1,IF(AND(Weekly[[#This Row],[H Odds &lt;]]&lt;&gt;"",Weekly[[#This Row],[TRUES]]&gt;0,Weekly[[#This Row],[Actual]]=TRUE),AX594+Weekly[[#This Row],[H Odds &lt;]]-1,IF(AND(Weekly[[#This Row],[V Odds &lt;]]&lt;&gt;"",Weekly[[#This Row],[FALSES]]=0),AX594,IF(AND(Weekly[[#This Row],[H Odds &lt;]]&lt;&gt;"",Weekly[[#This Row],[TRUES]]=0),AX594,AX594-1)))))</f>
        <v>109.99999999999997</v>
      </c>
      <c r="AY595" s="37">
        <f>IF(AND(Weekly[[#This Row],[V Odds &lt;]]="",Weekly[[#This Row],[H Odds &lt;]]=""),AY594,IF(AND(Weekly[[#This Row],[V Odds &lt;]]&lt;&gt;"",Weekly[[#This Row],[FALSES]]&gt;0,Weekly[[#This Row],[Actual]]=FALSE),AY594+((Weekly[[#This Row],[V Odds &lt;]]-1)*0.92),IF(AND(Weekly[[#This Row],[H Odds &lt;]]&lt;&gt;"",Weekly[[#This Row],[TRUES]]&gt;0,Weekly[[#This Row],[Actual]]=TRUE),AY594+((Weekly[[#This Row],[H Odds &lt;]]-1)*0.92),IF(AND(Weekly[[#This Row],[V Odds &lt;]]&lt;&gt;"",Weekly[[#This Row],[FALSES]]=0),AY594,IF(AND(Weekly[[#This Row],[H Odds &lt;]]&lt;&gt;"",Weekly[[#This Row],[TRUES]]=0),AY594,AY594-1)))))</f>
        <v>96.88000000000001</v>
      </c>
      <c r="AZ595" s="37">
        <f>IF(AND(Weekly[[#This Row],[V Odds &lt;]]="",Weekly[[#This Row],[H Odds &lt;]]=""),AZ594,IF(AND(Weekly[[#This Row],[V Odds &lt;]]&lt;&gt;"",Weekly[[#This Row],[Actual]]=FALSE),AZ594+Weekly[[#This Row],[V Odds &lt;]]-1,IF(AND(Weekly[[#This Row],[H Odds &lt;]]&lt;&gt;"",Weekly[[#This Row],[Actual]]=TRUE),AZ594+Weekly[[#This Row],[H Odds &lt;]]-1,AZ594-1)))</f>
        <v>98.469999999999985</v>
      </c>
      <c r="BA595" s="38">
        <f>IF(Weekly[[#This Row],[H Odds &lt;]]="",BA594,IF(AND(Weekly[[#This Row],[H Odds &lt;]]&lt;&gt;"",Weekly[[#This Row],[SVC_P]]=TRUE,Weekly[[#This Row],[Actual]]=TRUE),BA594+Weekly[[#This Row],[H Odds &lt;]]-1,IF(AND(Weekly[[#This Row],[H Odds &lt;]]&lt;&gt;"",Weekly[[#This Row],[SVC_P]]=TRUE,Weekly[[#This Row],[Actual]]=FALSE),BA594-1,BA594)))</f>
        <v>77.39</v>
      </c>
      <c r="BB595" s="38">
        <f>IF(Weekly[[#This Row],[H Odds &lt;]]="",BB594,IF(AND(Weekly[[#This Row],[H Odds &lt;]]&lt;&gt;"",Weekly[[#This Row],[ADBC_P]]=TRUE,Weekly[[#This Row],[Actual]]=TRUE),BB594+Weekly[[#This Row],[H Odds &lt;]]-1,IF(AND(Weekly[[#This Row],[H Odds &lt;]]&lt;&gt;"",Weekly[[#This Row],[ADBC_P]]=TRUE,Weekly[[#This Row],[Actual]]=FALSE),BB594-1,BB594)))</f>
        <v>47.16</v>
      </c>
      <c r="BC595" s="38">
        <f>IF(Weekly[[#This Row],[H Odds &lt;]]="",BC594,IF(AND(Weekly[[#This Row],[H Odds &lt;]]&lt;&gt;"",Weekly[[#This Row],[RFC_P]]=TRUE,Weekly[[#This Row],[Actual]]=TRUE),BC594+Weekly[[#This Row],[H Odds &lt;]]-1,IF(AND(Weekly[[#This Row],[H Odds &lt;]]&lt;&gt;"",Weekly[[#This Row],[RFC_P]]=TRUE,Weekly[[#This Row],[Actual]]=FALSE),BC594-1,BC594)))</f>
        <v>48.759999999999991</v>
      </c>
      <c r="BD595" s="38">
        <f>IF(Weekly[[#This Row],[H Odds &lt;]]="",BD594,IF(AND(Weekly[[#This Row],[H Odds &lt;]]&lt;&gt;"",Weekly[[#This Row],[GBC_P]]=TRUE,Weekly[[#This Row],[Actual]]=TRUE),BD594+Weekly[[#This Row],[H Odds &lt;]]-1,IF(AND(Weekly[[#This Row],[H Odds &lt;]]&lt;&gt;"",Weekly[[#This Row],[GBC_P]]=TRUE,Weekly[[#This Row],[Actual]]=FALSE),BD594-1,BD594)))</f>
        <v>52.910000000000004</v>
      </c>
      <c r="BE595" s="38">
        <f>IF(Weekly[[#This Row],[H Odds &lt;]]="",BE594,IF(AND(Weekly[[#This Row],[H Odds &lt;]]&lt;&gt;"",Weekly[[#This Row],[HGBC_P]]=TRUE,Weekly[[#This Row],[Actual]]=TRUE),BE594+Weekly[[#This Row],[H Odds &lt;]]-1,IF(AND(Weekly[[#This Row],[H Odds &lt;]]&lt;&gt;"",Weekly[[#This Row],[HGBC_P]]=TRUE,Weekly[[#This Row],[Actual]]=FALSE),BE594-1,BE594)))</f>
        <v>51.059999999999995</v>
      </c>
      <c r="BF595" s="38">
        <f>IF(Weekly[[#This Row],[H Odds &lt;]]="",BF594,IF(AND(Weekly[[#This Row],[H Odds &lt;]]&lt;&gt;"",Weekly[[#This Row],[XGB_P]]=TRUE,Weekly[[#This Row],[Actual]]=TRUE),BF594+Weekly[[#This Row],[H Odds &lt;]]-1,IF(AND(Weekly[[#This Row],[H Odds &lt;]]&lt;&gt;"",Weekly[[#This Row],[XGB_P]]=TRUE,Weekly[[#This Row],[Actual]]=FALSE),BF594-1,BF594)))</f>
        <v>59.730000000000004</v>
      </c>
      <c r="BG595" s="38">
        <f>IF(Weekly[[#This Row],[H Odds &lt;]]="",BG594,IF(AND(Weekly[[#This Row],[H Odds &lt;]]&lt;&gt;"",Weekly[[#This Row],[QDA_P]]=TRUE,Weekly[[#This Row],[Actual]]=TRUE),BG594+Weekly[[#This Row],[H Odds &lt;]]-1,IF(AND(Weekly[[#This Row],[H Odds &lt;]]&lt;&gt;"",Weekly[[#This Row],[QDA_P]]=TRUE,Weekly[[#This Row],[Actual]]=FALSE),BG594-1,BG594)))</f>
        <v>47.22999999999999</v>
      </c>
      <c r="BH595" s="38">
        <f>IF(Weekly[[#This Row],[H Odds &lt;]]="",BH594,IF(AND(Weekly[[#This Row],[H Odds &lt;]]&lt;&gt;"",Weekly[[#This Row],[KNC_P]]=TRUE,Weekly[[#This Row],[Actual]]=TRUE),BH594+Weekly[[#This Row],[H Odds &lt;]]-1,IF(AND(Weekly[[#This Row],[H Odds &lt;]]&lt;&gt;"",Weekly[[#This Row],[KNC_P]]=TRUE,Weekly[[#This Row],[Actual]]=FALSE),BH594-1,BH594)))</f>
        <v>52.099999999999994</v>
      </c>
      <c r="BI595" s="38">
        <f>IF(Weekly[[#This Row],[H Odds &lt;]]="",BI594,IF(AND(Weekly[[#This Row],[H Odds &lt;]]&lt;&gt;"",Weekly[[#This Row],[TRUES]]&gt;0,Weekly[[#This Row],[Actual]]=TRUE),BI594+Weekly[[#This Row],[H Odds &lt;]]-1,IF(AND(Weekly[[#This Row],[H Odds &lt;]]&lt;&gt;"",Weekly[[#This Row],[TRUES]]=0),BI594,BI594-1)))</f>
        <v>75.39</v>
      </c>
      <c r="BJ595" s="38">
        <f>IF(Weekly[[#This Row],[H Odds &lt;]]="",BJ594,IF(AND(Weekly[[#This Row],[H Odds &lt;]]&lt;&gt;"",Weekly[[#This Row],[Actual]]=TRUE),BJ594+Weekly[[#This Row],[H Odds &lt;]]-1,IF(AND(Weekly[[#This Row],[H Odds &lt;]]&lt;&gt;"",Weekly[[#This Row],[Actual]]=FALSE),BJ594-1,BJ594)))</f>
        <v>77.290000000000006</v>
      </c>
      <c r="BK595" s="58">
        <f>IF(AND(Weekly[[#This Row],[TRUES]]&gt;3,Weekly[[#This Row],[Actual]]=TRUE),BK594+Weekly[[#This Row],[BF H Odds]]-1,IF(AND(Weekly[[#This Row],[FALSES]]&gt;3,Weekly[[#This Row],[Actual]]=FALSE),BK594+Weekly[[#This Row],[BF V Odds]]-1,IF(AND(Weekly[[#This Row],[TRUES]]&gt;3,Weekly[[#This Row],[Actual]]=FALSE),BK594-1,IF(AND(Weekly[[#This Row],[FALSES]]&gt;3,Weekly[[#This Row],[Actual]]=TRUE),BK594-1,BK594))))</f>
        <v>5.7300000000000315</v>
      </c>
      <c r="BL595" s="58">
        <f>IF(AND(Weekly[[#This Row],[TRUES]]&gt;5,Weekly[[#This Row],[Actual]]=TRUE),BL594+Weekly[[#This Row],[BF H Odds]]-1,IF(AND(Weekly[[#This Row],[FALSES]]&gt;5,Weekly[[#This Row],[Actual]]=FALSE),BL594+Weekly[[#This Row],[BF V Odds]]-1,IF(AND(Weekly[[#This Row],[TRUES]]&gt;5,Weekly[[#This Row],[Actual]]=FALSE),BL594-1,IF(AND(Weekly[[#This Row],[FALSES]]&gt;5,Weekly[[#This Row],[Actual]]=TRUE),BL594-1,BL594))))</f>
        <v>12.180000000000019</v>
      </c>
      <c r="BM595" s="58">
        <f>IF(AND(Weekly[[#This Row],[TRUES]]&gt;6,Weekly[[#This Row],[Actual]]=TRUE),BM594+Weekly[[#This Row],[BF H Odds]]-1,IF(AND(Weekly[[#This Row],[FALSES]]&gt;6,Weekly[[#This Row],[Actual]]=FALSE),BM594+Weekly[[#This Row],[BF V Odds]]-1,IF(AND(Weekly[[#This Row],[TRUES]]&gt;6,Weekly[[#This Row],[Actual]]=FALSE),BM594-1,IF(AND(Weekly[[#This Row],[FALSES]]&gt;6,Weekly[[#This Row],[Actual]]=TRUE),BM594-1,BM594))))</f>
        <v>43.670000000000009</v>
      </c>
    </row>
    <row r="596" spans="1:65" x14ac:dyDescent="0.25">
      <c r="A596" s="34"/>
      <c r="B596" s="10">
        <v>44317</v>
      </c>
      <c r="C596" s="17" t="s">
        <v>32</v>
      </c>
      <c r="D596" s="15" t="s">
        <v>18</v>
      </c>
      <c r="E596" t="b">
        <v>1</v>
      </c>
      <c r="F596" t="b">
        <v>1</v>
      </c>
      <c r="G596" t="b">
        <v>1</v>
      </c>
      <c r="H596" t="b">
        <v>1</v>
      </c>
      <c r="I596" t="b">
        <v>0</v>
      </c>
      <c r="J596" t="b">
        <v>0</v>
      </c>
      <c r="K596" t="b">
        <v>1</v>
      </c>
      <c r="L596" t="b">
        <v>1</v>
      </c>
      <c r="O596" t="str">
        <f>IF(Weekly[[#This Row],[H/V]]="H",Weekly[[#This Row],[BF H Odds]],IF(Weekly[[#This Row],[H/V]]="V",Weekly[[#This Row],[BF V Odds]],""))</f>
        <v/>
      </c>
      <c r="P596" t="b">
        <v>1</v>
      </c>
      <c r="R596" s="35">
        <f>IFERROR(IF(Weekly[[#This Row],[Won Bet?]]="yes",R595+(Weekly[[#This Row],[BF Odds]]*Weekly[[#This Row],[BF Stake]])-Weekly[[#This Row],[BF Stake]],R595-Weekly[[#This Row],[BF Stake]]),R595)</f>
        <v>1196.4585000000002</v>
      </c>
      <c r="S596" s="35">
        <f>IFERROR(IF(Weekly[[#This Row],[Won Bet?]]="yes",S595+(((Weekly[[#This Row],[BF Odds]]*Weekly[[#This Row],[BF Stake]])-Weekly[[#This Row],[BF Stake]])*0.95),S595-Weekly[[#This Row],[BF Stake]]),S595)</f>
        <v>1095.8791900000006</v>
      </c>
      <c r="T596">
        <v>2.74</v>
      </c>
      <c r="U596">
        <v>1.56</v>
      </c>
      <c r="V596" s="24">
        <f>IF(Weekly[[#This Row],[Actual]]="","",IF(AND(Weekly[[#This Row],[SVC_P]]=Weekly[[#This Row],[Actual]],Weekly[[#This Row],[SVC_P]]=TRUE),V595+Weekly[[#This Row],[BF H Odds]]-1,IF(AND(Weekly[[#This Row],[SVC_P]]=Weekly[[#This Row],[Actual]],Weekly[[#This Row],[SVC_P]]=FALSE),V595+Weekly[[#This Row],[BF V Odds]]-1,V595-1)))</f>
        <v>63.790000000000063</v>
      </c>
      <c r="W596" s="24">
        <f>IF(Weekly[[#This Row],[Actual]]="","",IF(AND(Weekly[[#This Row],[SVC_P]]=FALSE,Weekly[[#This Row],[Actual]]=TRUE),W595+Weekly[[#This Row],[BF H Odds]]-1,IF(AND(Weekly[[#This Row],[SVC_P]]=TRUE,Weekly[[#This Row],[Actual]]=FALSE,),W595+Weekly[[#This Row],[BF V Odds]]-1,W595-1)))</f>
        <v>-504.84000000000003</v>
      </c>
      <c r="X596" s="24">
        <f>IF(Weekly[[#This Row],[Actual]]="","",IF(AND(Weekly[[#This Row],[ADBC_P]]=Weekly[[#This Row],[Actual]],Weekly[[#This Row],[ADBC_P]]=TRUE),X595+Weekly[[#This Row],[BF H Odds]]-1,IF(AND(Weekly[[#This Row],[ADBC_P]]=Weekly[[#This Row],[Actual]],Weekly[[#This Row],[ADBC_P]]=FALSE),X595+Weekly[[#This Row],[BF V Odds]]-1,X595-1)))</f>
        <v>22.720000000000017</v>
      </c>
      <c r="Y596" s="24">
        <f>IF(Weekly[[#This Row],[Actual]]="","",IF(AND(Weekly[[#This Row],[ADBC_P]]=FALSE,Weekly[[#This Row],[Actual]]=TRUE),Y595+Weekly[[#This Row],[BF H Odds]]-1,IF(AND(Weekly[[#This Row],[ADBC_P]]=TRUE,Weekly[[#This Row],[Actual]]=FALSE),Y595+Weekly[[#This Row],[BF V Odds]]-1,Y595-1)))</f>
        <v>66.649999999999991</v>
      </c>
      <c r="Z596" s="24">
        <f>IF(Weekly[[#This Row],[Actual]]="","",IF(AND(Weekly[[#This Row],[RFC_P]]=Weekly[[#This Row],[Actual]],Weekly[[#This Row],[RFC_P]]=TRUE),Z595+Weekly[[#This Row],[BF H Odds]]-1,IF(AND(Weekly[[#This Row],[RFC_P]]=Weekly[[#This Row],[Actual]],Weekly[[#This Row],[RFC_P]]=FALSE),Z595+Weekly[[#This Row],[BF V Odds]]-1,Z595-1)))</f>
        <v>31.850000000000009</v>
      </c>
      <c r="AA596" s="24">
        <f>IF(Weekly[[#This Row],[Actual]]="","",IF(AND(Weekly[[#This Row],[RFC_P]]=FALSE,Weekly[[#This Row],[Actual]]=TRUE),AA595+Weekly[[#This Row],[BF H Odds]]-1,IF(AND(Weekly[[#This Row],[RFC_P]]=TRUE,Weekly[[#This Row],[Actual]]=FALSE),AA595+Weekly[[#This Row],[BF V Odds]]-1,AA595-1)))</f>
        <v>57.519999999999968</v>
      </c>
      <c r="AB596" s="24">
        <f>IF(Weekly[[#This Row],[Actual]]="","",IF(AND(Weekly[[#This Row],[GBC_P]]=Weekly[[#This Row],[Actual]],Weekly[[#This Row],[GBC_P]]=TRUE),AB595+Weekly[[#This Row],[BF H Odds]]-1,IF(AND(Weekly[[#This Row],[GBC_P]]=Weekly[[#This Row],[Actual]],Weekly[[#This Row],[GBC_P]]=FALSE),AB595+Weekly[[#This Row],[BF V Odds]]-1,AB595-1)))</f>
        <v>13.560000000000008</v>
      </c>
      <c r="AC596" s="24">
        <f>IF(Weekly[[#This Row],[Actual]]="","",IF(AND(Weekly[[#This Row],[GBC_P]]=FALSE,Weekly[[#This Row],[Actual]]=TRUE),AC595+Weekly[[#This Row],[BF H Odds]]-1,IF(AND(Weekly[[#This Row],[GBC_P]]=TRUE,Weekly[[#This Row],[Actual]]=FALSE),AC595+Weekly[[#This Row],[BF V Odds]]-1,AC595-1)))</f>
        <v>75.809999999999974</v>
      </c>
      <c r="AD596" s="24">
        <f>IF(Weekly[[#This Row],[Actual]]="","",IF(AND(Weekly[[#This Row],[HGBC_P]]=Weekly[[#This Row],[Actual]],Weekly[[#This Row],[HGBC_P]]=TRUE),AD595+Weekly[[#This Row],[BF H Odds]]-1,IF(AND(Weekly[[#This Row],[HGBC_P]]=Weekly[[#This Row],[Actual]],Weekly[[#This Row],[HGBC_P]]=FALSE),AD595+Weekly[[#This Row],[BF V Odds]]-1,AD595-1)))</f>
        <v>2.0500000000000238</v>
      </c>
      <c r="AE596" s="24">
        <f>IF(Weekly[[#This Row],[Actual]]="","",IF(AND(Weekly[[#This Row],[HGBC_P]]=FALSE,Weekly[[#This Row],[Actual]]=TRUE),AE595+Weekly[[#This Row],[BF H Odds]]-1,IF(AND(Weekly[[#This Row],[HGBC_P]]=TRUE,Weekly[[#This Row],[Actual]]=FALSE),AE595+Weekly[[#This Row],[BF V Odds]]-1,AE595-1)))</f>
        <v>87.320000000000007</v>
      </c>
      <c r="AF596" s="24">
        <f>IF(Weekly[[#This Row],[Actual]]="","",IF(AND(Weekly[[#This Row],[XGB_P]]=Weekly[[#This Row],[Actual]],Weekly[[#This Row],[XGB_P]]=TRUE),AF595+Weekly[[#This Row],[BF H Odds]]-1,IF(AND(Weekly[[#This Row],[XGB_P]]=Weekly[[#This Row],[Actual]],Weekly[[#This Row],[XGB_P]]=FALSE),AF595+Weekly[[#This Row],[BF V Odds]]-1,AF595-1)))</f>
        <v>37.810000000000024</v>
      </c>
      <c r="AG596" s="24">
        <f>IF(Weekly[[#This Row],[Actual]]="","",IF(AND(Weekly[[#This Row],[XGB_P]]=FALSE,Weekly[[#This Row],[Actual]]=TRUE),AG595+Weekly[[#This Row],[BF H Odds]]-1,IF(AND(Weekly[[#This Row],[XGB_P]]=TRUE,Weekly[[#This Row],[Actual]]=FALSE),AG595+Weekly[[#This Row],[BF V Odds]]-1,AG595-1)))</f>
        <v>51.56</v>
      </c>
      <c r="AH596" s="24">
        <f>IF(Weekly[[#This Row],[Actual]]="","",IF(AND(Weekly[[#This Row],[QDA_P]]=Weekly[[#This Row],[Actual]],Weekly[[#This Row],[QDA_P]]=TRUE),AH595+Weekly[[#This Row],[BF H Odds]]-1,IF(AND(Weekly[[#This Row],[QDA_P]]=Weekly[[#This Row],[Actual]],Weekly[[#This Row],[QDA_P]]=FALSE),AH595+Weekly[[#This Row],[BF V Odds]]-1,AH595-1)))</f>
        <v>6.4300000000000157</v>
      </c>
      <c r="AI596" s="24">
        <f>IF(Weekly[[#This Row],[Actual]]="","",IF(AND(Weekly[[#This Row],[QDA_P]]=FALSE,Weekly[[#This Row],[Actual]]=TRUE),AI595+Weekly[[#This Row],[BF H Odds]]-1,IF(AND(Weekly[[#This Row],[QDA_P]]=TRUE,Weekly[[#This Row],[Actual]]=FALSE),AI595+Weekly[[#This Row],[BF V Odds]]-1,AI595-1)))</f>
        <v>82.939999999999984</v>
      </c>
      <c r="AJ596" s="24">
        <f>IF(Weekly[[#This Row],[Actual]]="","",IF(AND(Weekly[[#This Row],[KNC_P]]=FALSE,Weekly[[#This Row],[Actual]]=TRUE),AJ595+Weekly[[#This Row],[BF H Odds]]-1,IF(AND(Weekly[[#This Row],[KNC_P]]=TRUE,Weekly[[#This Row],[Actual]]=FALSE),AJ595+Weekly[[#This Row],[BF V Odds]]-1,AJ595-1)))</f>
        <v>73.300000000000011</v>
      </c>
      <c r="AK596" s="24">
        <f>IF(Weekly[[#This Row],[Actual]]="","",IF(AND(Weekly[[#This Row],[KNC_P]]=FALSE,Weekly[[#This Row],[Actual]]=TRUE),AK595+Weekly[[#This Row],[BF H Odds]]-1,IF(AND(Weekly[[#This Row],[KNC_P]]=TRUE,Weekly[[#This Row],[Actual]]=FALSE),AK595+Weekly[[#This Row],[BF V Odds]]-1,AK595-1)))</f>
        <v>72.2</v>
      </c>
      <c r="AL596" s="30">
        <f>IF(Weekly[[#This Row],[Actual]]="","",COUNTIF(Weekly[[#This Row],[SVC_P]:[QDA_P]],TRUE))</f>
        <v>5</v>
      </c>
      <c r="AM596" s="30">
        <f>IF(Weekly[[#This Row],[Actual]]="","",COUNTIF(Weekly[[#This Row],[SVC_P]:[QDA_P]],FALSE))</f>
        <v>2</v>
      </c>
      <c r="AN596" s="36" t="str">
        <f>IF(AND(Weekly[[#This Row],[BF V Odds]]&gt;$BO$6,Weekly[[#This Row],[BF V Odds]] &lt; $BO$7),Weekly[[#This Row],[BF V Odds]],"")</f>
        <v/>
      </c>
      <c r="AO596" s="36" t="str">
        <f>IF(AND(Weekly[[#This Row],[BF H Odds]]&gt;$BO$6, Weekly[[#This Row],[BF H Odds]] &lt; $BO$7),Weekly[[#This Row],[BF H Odds]],"")</f>
        <v/>
      </c>
      <c r="AP596" s="37">
        <f>IF(AND(Weekly[[#This Row],[V Odds &lt;]]="",Weekly[[#This Row],[H Odds &lt;]]=""),AP595,IF(AND(Weekly[[#This Row],[H Odds &lt;]]&lt;&gt;"",Weekly[[#This Row],[SVC_P]]=TRUE,Weekly[[#This Row],[Actual]]=TRUE),AP595+Weekly[[#This Row],[H Odds &lt;]]-1,IF(AND(Weekly[[#This Row],[V Odds &lt;]]&lt;&gt;"",Weekly[[#This Row],[SVC_P]]=FALSE,Weekly[[#This Row],[Actual]]=FALSE),AP595+Weekly[[#This Row],[V Odds &lt;]]-1,IF(AND(Weekly[[#This Row],[V Odds &lt;]]&lt;&gt;"",Weekly[[#This Row],[SVC_P]]=FALSE,Weekly[[#This Row],[Actual]]=TRUE),AP595-1,IF(AND(Weekly[[#This Row],[H Odds &lt;]]&lt;&gt;"",Weekly[[#This Row],[SVC_P]]=TRUE,Weekly[[#This Row],[Actual]]=FALSE),AP595-1,AP595)))))</f>
        <v>78.430000000000021</v>
      </c>
      <c r="AQ596" s="37">
        <f>IF(AND(Weekly[[#This Row],[V Odds &lt;]]="",Weekly[[#This Row],[H Odds &lt;]]=""),AQ595,IF(AND(Weekly[[#This Row],[H Odds &lt;]]&lt;&gt;"",Weekly[[#This Row],[ADBC_P]]=TRUE,Weekly[[#This Row],[Actual]]=TRUE),AQ595+Weekly[[#This Row],[H Odds &lt;]]-1,IF(AND(Weekly[[#This Row],[V Odds &lt;]]&lt;&gt;"",Weekly[[#This Row],[ADBC_P]]=FALSE,Weekly[[#This Row],[Actual]]=FALSE),AQ595+Weekly[[#This Row],[V Odds &lt;]]-1,IF(AND(Weekly[[#This Row],[V Odds &lt;]]&lt;&gt;"",Weekly[[#This Row],[ADBC_P]]=FALSE,Weekly[[#This Row],[Actual]]=TRUE),AQ595-1,IF(AND(Weekly[[#This Row],[H Odds &lt;]]&lt;&gt;"",Weekly[[#This Row],[ADBC_P]]=TRUE,Weekly[[#This Row],[Actual]]=FALSE),AQ595-1,AQ595)))))</f>
        <v>50.98</v>
      </c>
      <c r="AR596" s="37">
        <f>IF(AND(Weekly[[#This Row],[V Odds &lt;]]="",Weekly[[#This Row],[H Odds &lt;]]=""),AR595,IF(AND(Weekly[[#This Row],[H Odds &lt;]]&lt;&gt;"",Weekly[[#This Row],[RFC_P]]=TRUE,Weekly[[#This Row],[Actual]]=TRUE),AR595+Weekly[[#This Row],[H Odds &lt;]]-1,IF(AND(Weekly[[#This Row],[V Odds &lt;]]&lt;&gt;"",Weekly[[#This Row],[RFC_P]]=FALSE,Weekly[[#This Row],[Actual]]=FALSE),AR595+Weekly[[#This Row],[V Odds &lt;]]-1,IF(AND(Weekly[[#This Row],[V Odds &lt;]]&lt;&gt;"",Weekly[[#This Row],[RFC_P]]=FALSE,Weekly[[#This Row],[Actual]]=TRUE),AR595-1,IF(AND(Weekly[[#This Row],[H Odds &lt;]]&lt;&gt;"",Weekly[[#This Row],[RFC_P]]=TRUE,Weekly[[#This Row],[Actual]]=FALSE),AR595-1,AR595)))))</f>
        <v>69.989999999999995</v>
      </c>
      <c r="AS596" s="37">
        <f>IF(AND(Weekly[[#This Row],[V Odds &lt;]]="",Weekly[[#This Row],[H Odds &lt;]]=""),AS595,IF(AND(Weekly[[#This Row],[H Odds &lt;]]&lt;&gt;"",Weekly[[#This Row],[GBC_P]]=TRUE,Weekly[[#This Row],[Actual]]=TRUE),AS595+Weekly[[#This Row],[H Odds &lt;]]-1,IF(AND(Weekly[[#This Row],[V Odds &lt;]]&lt;&gt;"",Weekly[[#This Row],[GBC_P]]=FALSE,Weekly[[#This Row],[Actual]]=FALSE),AS595+Weekly[[#This Row],[V Odds &lt;]]-1,IF(AND(Weekly[[#This Row],[V Odds &lt;]]&lt;&gt;"",Weekly[[#This Row],[GBC_P]]=FALSE,Weekly[[#This Row],[Actual]]=TRUE),AS595-1,IF(AND(Weekly[[#This Row],[H Odds &lt;]]&lt;&gt;"",Weekly[[#This Row],[GBC_P]]=TRUE,Weekly[[#This Row],[Actual]]=FALSE),AS595-1,AS595)))))</f>
        <v>66.28</v>
      </c>
      <c r="AT596" s="37">
        <f>IF(AND(Weekly[[#This Row],[V Odds &lt;]]="",Weekly[[#This Row],[H Odds &lt;]]=""),AT595,IF(AND(Weekly[[#This Row],[H Odds &lt;]]&lt;&gt;"",Weekly[[#This Row],[HGBC_P]]=TRUE,Weekly[[#This Row],[Actual]]=TRUE),AT595+Weekly[[#This Row],[H Odds &lt;]]-1,IF(AND(Weekly[[#This Row],[V Odds &lt;]]&lt;&gt;"",Weekly[[#This Row],[HGBC_P]]=FALSE,Weekly[[#This Row],[Actual]]=FALSE),AT595+Weekly[[#This Row],[V Odds &lt;]]-1,IF(AND(Weekly[[#This Row],[V Odds &lt;]]&lt;&gt;"",Weekly[[#This Row],[HGBC_P]]=FALSE,Weekly[[#This Row],[Actual]]=TRUE),AT595-1,IF(AND(Weekly[[#This Row],[H Odds &lt;]]&lt;&gt;"",Weekly[[#This Row],[HGBC_P]]=TRUE,Weekly[[#This Row],[Actual]]=FALSE),AT595-1,AT595)))))</f>
        <v>49.66</v>
      </c>
      <c r="AU596" s="37">
        <f>IF(AND(Weekly[[#This Row],[V Odds &lt;]]="",Weekly[[#This Row],[H Odds &lt;]]=""),AU595,IF(AND(Weekly[[#This Row],[H Odds &lt;]]&lt;&gt;"",Weekly[[#This Row],[XGB_P]]=TRUE,Weekly[[#This Row],[Actual]]=TRUE),AU595+Weekly[[#This Row],[H Odds &lt;]]-1,IF(AND(Weekly[[#This Row],[V Odds &lt;]]&lt;&gt;"",Weekly[[#This Row],[XGB_P]]=FALSE,Weekly[[#This Row],[Actual]]=FALSE),AU595+Weekly[[#This Row],[V Odds &lt;]]-1,IF(AND(Weekly[[#This Row],[V Odds &lt;]]&lt;&gt;"",Weekly[[#This Row],[XGB_P]]=FALSE,Weekly[[#This Row],[Actual]]=TRUE),AU595-1,IF(AND(Weekly[[#This Row],[H Odds &lt;]]&lt;&gt;"",Weekly[[#This Row],[XGB_P]]=TRUE,Weekly[[#This Row],[Actual]]=FALSE),AU595-1,AU595)))))</f>
        <v>71.110000000000014</v>
      </c>
      <c r="AV596" s="37">
        <f>IF(AND(Weekly[[#This Row],[V Odds &lt;]]="",Weekly[[#This Row],[H Odds &lt;]]=""),AV595,IF(AND(Weekly[[#This Row],[H Odds &lt;]]&lt;&gt;"",Weekly[[#This Row],[QDA_P]]=TRUE,Weekly[[#This Row],[Actual]]=TRUE),AV595+Weekly[[#This Row],[H Odds &lt;]]-1,IF(AND(Weekly[[#This Row],[V Odds &lt;]]&lt;&gt;"",Weekly[[#This Row],[QDA_P]]=FALSE,Weekly[[#This Row],[Actual]]=FALSE),AV595+Weekly[[#This Row],[V Odds &lt;]]-1,IF(AND(Weekly[[#This Row],[V Odds &lt;]]&lt;&gt;"",Weekly[[#This Row],[QDA_P]]=FALSE,Weekly[[#This Row],[Actual]]=TRUE),AV595-1,IF(AND(Weekly[[#This Row],[H Odds &lt;]]&lt;&gt;"",Weekly[[#This Row],[QDA_P]]=TRUE,Weekly[[#This Row],[Actual]]=FALSE),AV595-1,AV595)))))</f>
        <v>62</v>
      </c>
      <c r="AW596" s="37">
        <f>IF(AND(Weekly[[#This Row],[H Odds &lt;]]="",Weekly[[#This Row],[V Odds &lt;]]=""),AW595,IF(AND(Weekly[[#This Row],[KNC_P]]=Weekly[[#This Row],[Actual]],Weekly[[#This Row],[KNC_P]]=TRUE),AW595+Weekly[[#This Row],[BF H Odds]]-1,IF(AND(Weekly[[#This Row],[KNC_P]]=Weekly[[#This Row],[Actual]],Weekly[[#This Row],[KNC_P]]=FALSE),AW595+Weekly[[#This Row],[BF V Odds]]-1,AW595-1)))</f>
        <v>49.860000000000014</v>
      </c>
      <c r="AX596" s="37">
        <f>IF(AND(Weekly[[#This Row],[V Odds &lt;]]="",Weekly[[#This Row],[H Odds &lt;]]=""),AX595,IF(AND(Weekly[[#This Row],[V Odds &lt;]]&lt;&gt;"",Weekly[[#This Row],[FALSES]]&gt;0,Weekly[[#This Row],[Actual]]=FALSE),AX595+Weekly[[#This Row],[V Odds &lt;]]-1,IF(AND(Weekly[[#This Row],[H Odds &lt;]]&lt;&gt;"",Weekly[[#This Row],[TRUES]]&gt;0,Weekly[[#This Row],[Actual]]=TRUE),AX595+Weekly[[#This Row],[H Odds &lt;]]-1,IF(AND(Weekly[[#This Row],[V Odds &lt;]]&lt;&gt;"",Weekly[[#This Row],[FALSES]]=0),AX595,IF(AND(Weekly[[#This Row],[H Odds &lt;]]&lt;&gt;"",Weekly[[#This Row],[TRUES]]=0),AX595,AX595-1)))))</f>
        <v>109.99999999999997</v>
      </c>
      <c r="AY596" s="37">
        <f>IF(AND(Weekly[[#This Row],[V Odds &lt;]]="",Weekly[[#This Row],[H Odds &lt;]]=""),AY595,IF(AND(Weekly[[#This Row],[V Odds &lt;]]&lt;&gt;"",Weekly[[#This Row],[FALSES]]&gt;0,Weekly[[#This Row],[Actual]]=FALSE),AY595+((Weekly[[#This Row],[V Odds &lt;]]-1)*0.92),IF(AND(Weekly[[#This Row],[H Odds &lt;]]&lt;&gt;"",Weekly[[#This Row],[TRUES]]&gt;0,Weekly[[#This Row],[Actual]]=TRUE),AY595+((Weekly[[#This Row],[H Odds &lt;]]-1)*0.92),IF(AND(Weekly[[#This Row],[V Odds &lt;]]&lt;&gt;"",Weekly[[#This Row],[FALSES]]=0),AY595,IF(AND(Weekly[[#This Row],[H Odds &lt;]]&lt;&gt;"",Weekly[[#This Row],[TRUES]]=0),AY595,AY595-1)))))</f>
        <v>96.88000000000001</v>
      </c>
      <c r="AZ596" s="37">
        <f>IF(AND(Weekly[[#This Row],[V Odds &lt;]]="",Weekly[[#This Row],[H Odds &lt;]]=""),AZ595,IF(AND(Weekly[[#This Row],[V Odds &lt;]]&lt;&gt;"",Weekly[[#This Row],[Actual]]=FALSE),AZ595+Weekly[[#This Row],[V Odds &lt;]]-1,IF(AND(Weekly[[#This Row],[H Odds &lt;]]&lt;&gt;"",Weekly[[#This Row],[Actual]]=TRUE),AZ595+Weekly[[#This Row],[H Odds &lt;]]-1,AZ595-1)))</f>
        <v>98.469999999999985</v>
      </c>
      <c r="BA596" s="38">
        <f>IF(Weekly[[#This Row],[H Odds &lt;]]="",BA595,IF(AND(Weekly[[#This Row],[H Odds &lt;]]&lt;&gt;"",Weekly[[#This Row],[SVC_P]]=TRUE,Weekly[[#This Row],[Actual]]=TRUE),BA595+Weekly[[#This Row],[H Odds &lt;]]-1,IF(AND(Weekly[[#This Row],[H Odds &lt;]]&lt;&gt;"",Weekly[[#This Row],[SVC_P]]=TRUE,Weekly[[#This Row],[Actual]]=FALSE),BA595-1,BA595)))</f>
        <v>77.39</v>
      </c>
      <c r="BB596" s="38">
        <f>IF(Weekly[[#This Row],[H Odds &lt;]]="",BB595,IF(AND(Weekly[[#This Row],[H Odds &lt;]]&lt;&gt;"",Weekly[[#This Row],[ADBC_P]]=TRUE,Weekly[[#This Row],[Actual]]=TRUE),BB595+Weekly[[#This Row],[H Odds &lt;]]-1,IF(AND(Weekly[[#This Row],[H Odds &lt;]]&lt;&gt;"",Weekly[[#This Row],[ADBC_P]]=TRUE,Weekly[[#This Row],[Actual]]=FALSE),BB595-1,BB595)))</f>
        <v>47.16</v>
      </c>
      <c r="BC596" s="38">
        <f>IF(Weekly[[#This Row],[H Odds &lt;]]="",BC595,IF(AND(Weekly[[#This Row],[H Odds &lt;]]&lt;&gt;"",Weekly[[#This Row],[RFC_P]]=TRUE,Weekly[[#This Row],[Actual]]=TRUE),BC595+Weekly[[#This Row],[H Odds &lt;]]-1,IF(AND(Weekly[[#This Row],[H Odds &lt;]]&lt;&gt;"",Weekly[[#This Row],[RFC_P]]=TRUE,Weekly[[#This Row],[Actual]]=FALSE),BC595-1,BC595)))</f>
        <v>48.759999999999991</v>
      </c>
      <c r="BD596" s="38">
        <f>IF(Weekly[[#This Row],[H Odds &lt;]]="",BD595,IF(AND(Weekly[[#This Row],[H Odds &lt;]]&lt;&gt;"",Weekly[[#This Row],[GBC_P]]=TRUE,Weekly[[#This Row],[Actual]]=TRUE),BD595+Weekly[[#This Row],[H Odds &lt;]]-1,IF(AND(Weekly[[#This Row],[H Odds &lt;]]&lt;&gt;"",Weekly[[#This Row],[GBC_P]]=TRUE,Weekly[[#This Row],[Actual]]=FALSE),BD595-1,BD595)))</f>
        <v>52.910000000000004</v>
      </c>
      <c r="BE596" s="38">
        <f>IF(Weekly[[#This Row],[H Odds &lt;]]="",BE595,IF(AND(Weekly[[#This Row],[H Odds &lt;]]&lt;&gt;"",Weekly[[#This Row],[HGBC_P]]=TRUE,Weekly[[#This Row],[Actual]]=TRUE),BE595+Weekly[[#This Row],[H Odds &lt;]]-1,IF(AND(Weekly[[#This Row],[H Odds &lt;]]&lt;&gt;"",Weekly[[#This Row],[HGBC_P]]=TRUE,Weekly[[#This Row],[Actual]]=FALSE),BE595-1,BE595)))</f>
        <v>51.059999999999995</v>
      </c>
      <c r="BF596" s="38">
        <f>IF(Weekly[[#This Row],[H Odds &lt;]]="",BF595,IF(AND(Weekly[[#This Row],[H Odds &lt;]]&lt;&gt;"",Weekly[[#This Row],[XGB_P]]=TRUE,Weekly[[#This Row],[Actual]]=TRUE),BF595+Weekly[[#This Row],[H Odds &lt;]]-1,IF(AND(Weekly[[#This Row],[H Odds &lt;]]&lt;&gt;"",Weekly[[#This Row],[XGB_P]]=TRUE,Weekly[[#This Row],[Actual]]=FALSE),BF595-1,BF595)))</f>
        <v>59.730000000000004</v>
      </c>
      <c r="BG596" s="38">
        <f>IF(Weekly[[#This Row],[H Odds &lt;]]="",BG595,IF(AND(Weekly[[#This Row],[H Odds &lt;]]&lt;&gt;"",Weekly[[#This Row],[QDA_P]]=TRUE,Weekly[[#This Row],[Actual]]=TRUE),BG595+Weekly[[#This Row],[H Odds &lt;]]-1,IF(AND(Weekly[[#This Row],[H Odds &lt;]]&lt;&gt;"",Weekly[[#This Row],[QDA_P]]=TRUE,Weekly[[#This Row],[Actual]]=FALSE),BG595-1,BG595)))</f>
        <v>47.22999999999999</v>
      </c>
      <c r="BH596" s="38">
        <f>IF(Weekly[[#This Row],[H Odds &lt;]]="",BH595,IF(AND(Weekly[[#This Row],[H Odds &lt;]]&lt;&gt;"",Weekly[[#This Row],[KNC_P]]=TRUE,Weekly[[#This Row],[Actual]]=TRUE),BH595+Weekly[[#This Row],[H Odds &lt;]]-1,IF(AND(Weekly[[#This Row],[H Odds &lt;]]&lt;&gt;"",Weekly[[#This Row],[KNC_P]]=TRUE,Weekly[[#This Row],[Actual]]=FALSE),BH595-1,BH595)))</f>
        <v>52.099999999999994</v>
      </c>
      <c r="BI596" s="38">
        <f>IF(Weekly[[#This Row],[H Odds &lt;]]="",BI595,IF(AND(Weekly[[#This Row],[H Odds &lt;]]&lt;&gt;"",Weekly[[#This Row],[TRUES]]&gt;0,Weekly[[#This Row],[Actual]]=TRUE),BI595+Weekly[[#This Row],[H Odds &lt;]]-1,IF(AND(Weekly[[#This Row],[H Odds &lt;]]&lt;&gt;"",Weekly[[#This Row],[TRUES]]=0),BI595,BI595-1)))</f>
        <v>75.39</v>
      </c>
      <c r="BJ596" s="38">
        <f>IF(Weekly[[#This Row],[H Odds &lt;]]="",BJ595,IF(AND(Weekly[[#This Row],[H Odds &lt;]]&lt;&gt;"",Weekly[[#This Row],[Actual]]=TRUE),BJ595+Weekly[[#This Row],[H Odds &lt;]]-1,IF(AND(Weekly[[#This Row],[H Odds &lt;]]&lt;&gt;"",Weekly[[#This Row],[Actual]]=FALSE),BJ595-1,BJ595)))</f>
        <v>77.290000000000006</v>
      </c>
      <c r="BK596" s="58">
        <f>IF(AND(Weekly[[#This Row],[TRUES]]&gt;3,Weekly[[#This Row],[Actual]]=TRUE),BK595+Weekly[[#This Row],[BF H Odds]]-1,IF(AND(Weekly[[#This Row],[FALSES]]&gt;3,Weekly[[#This Row],[Actual]]=FALSE),BK595+Weekly[[#This Row],[BF V Odds]]-1,IF(AND(Weekly[[#This Row],[TRUES]]&gt;3,Weekly[[#This Row],[Actual]]=FALSE),BK595-1,IF(AND(Weekly[[#This Row],[FALSES]]&gt;3,Weekly[[#This Row],[Actual]]=TRUE),BK595-1,BK595))))</f>
        <v>6.2900000000000311</v>
      </c>
      <c r="BL596" s="58">
        <f>IF(AND(Weekly[[#This Row],[TRUES]]&gt;5,Weekly[[#This Row],[Actual]]=TRUE),BL595+Weekly[[#This Row],[BF H Odds]]-1,IF(AND(Weekly[[#This Row],[FALSES]]&gt;5,Weekly[[#This Row],[Actual]]=FALSE),BL595+Weekly[[#This Row],[BF V Odds]]-1,IF(AND(Weekly[[#This Row],[TRUES]]&gt;5,Weekly[[#This Row],[Actual]]=FALSE),BL595-1,IF(AND(Weekly[[#This Row],[FALSES]]&gt;5,Weekly[[#This Row],[Actual]]=TRUE),BL595-1,BL595))))</f>
        <v>12.180000000000019</v>
      </c>
      <c r="BM596" s="58">
        <f>IF(AND(Weekly[[#This Row],[TRUES]]&gt;6,Weekly[[#This Row],[Actual]]=TRUE),BM595+Weekly[[#This Row],[BF H Odds]]-1,IF(AND(Weekly[[#This Row],[FALSES]]&gt;6,Weekly[[#This Row],[Actual]]=FALSE),BM595+Weekly[[#This Row],[BF V Odds]]-1,IF(AND(Weekly[[#This Row],[TRUES]]&gt;6,Weekly[[#This Row],[Actual]]=FALSE),BM595-1,IF(AND(Weekly[[#This Row],[FALSES]]&gt;6,Weekly[[#This Row],[Actual]]=TRUE),BM595-1,BM595))))</f>
        <v>43.670000000000009</v>
      </c>
    </row>
    <row r="597" spans="1:65" x14ac:dyDescent="0.25">
      <c r="A597" s="34"/>
      <c r="B597" s="10">
        <v>44317</v>
      </c>
      <c r="C597" s="17" t="s">
        <v>17</v>
      </c>
      <c r="D597" s="15" t="s">
        <v>16</v>
      </c>
      <c r="E597" t="b">
        <v>1</v>
      </c>
      <c r="F597" t="b">
        <v>1</v>
      </c>
      <c r="G597" t="b">
        <v>1</v>
      </c>
      <c r="H597" t="b">
        <v>1</v>
      </c>
      <c r="I597" t="b">
        <v>1</v>
      </c>
      <c r="J597" t="b">
        <v>1</v>
      </c>
      <c r="K597" t="b">
        <v>1</v>
      </c>
      <c r="L597" t="b">
        <v>1</v>
      </c>
      <c r="O597" t="str">
        <f>IF(Weekly[[#This Row],[H/V]]="H",Weekly[[#This Row],[BF H Odds]],IF(Weekly[[#This Row],[H/V]]="V",Weekly[[#This Row],[BF V Odds]],""))</f>
        <v/>
      </c>
      <c r="P597" t="b">
        <v>0</v>
      </c>
      <c r="R597" s="35">
        <f>IFERROR(IF(Weekly[[#This Row],[Won Bet?]]="yes",R596+(Weekly[[#This Row],[BF Odds]]*Weekly[[#This Row],[BF Stake]])-Weekly[[#This Row],[BF Stake]],R596-Weekly[[#This Row],[BF Stake]]),R596)</f>
        <v>1196.4585000000002</v>
      </c>
      <c r="S597" s="35">
        <f>IFERROR(IF(Weekly[[#This Row],[Won Bet?]]="yes",S596+(((Weekly[[#This Row],[BF Odds]]*Weekly[[#This Row],[BF Stake]])-Weekly[[#This Row],[BF Stake]])*0.95),S596-Weekly[[#This Row],[BF Stake]]),S596)</f>
        <v>1095.8791900000006</v>
      </c>
      <c r="T597">
        <v>3.1</v>
      </c>
      <c r="U597">
        <v>1.46</v>
      </c>
      <c r="V597" s="24">
        <f>IF(Weekly[[#This Row],[Actual]]="","",IF(AND(Weekly[[#This Row],[SVC_P]]=Weekly[[#This Row],[Actual]],Weekly[[#This Row],[SVC_P]]=TRUE),V596+Weekly[[#This Row],[BF H Odds]]-1,IF(AND(Weekly[[#This Row],[SVC_P]]=Weekly[[#This Row],[Actual]],Weekly[[#This Row],[SVC_P]]=FALSE),V596+Weekly[[#This Row],[BF V Odds]]-1,V596-1)))</f>
        <v>62.790000000000063</v>
      </c>
      <c r="W597" s="24">
        <f>IF(Weekly[[#This Row],[Actual]]="","",IF(AND(Weekly[[#This Row],[SVC_P]]=FALSE,Weekly[[#This Row],[Actual]]=TRUE),W596+Weekly[[#This Row],[BF H Odds]]-1,IF(AND(Weekly[[#This Row],[SVC_P]]=TRUE,Weekly[[#This Row],[Actual]]=FALSE,),W596+Weekly[[#This Row],[BF V Odds]]-1,W596-1)))</f>
        <v>-505.84000000000003</v>
      </c>
      <c r="X597" s="24">
        <f>IF(Weekly[[#This Row],[Actual]]="","",IF(AND(Weekly[[#This Row],[ADBC_P]]=Weekly[[#This Row],[Actual]],Weekly[[#This Row],[ADBC_P]]=TRUE),X596+Weekly[[#This Row],[BF H Odds]]-1,IF(AND(Weekly[[#This Row],[ADBC_P]]=Weekly[[#This Row],[Actual]],Weekly[[#This Row],[ADBC_P]]=FALSE),X596+Weekly[[#This Row],[BF V Odds]]-1,X596-1)))</f>
        <v>21.720000000000017</v>
      </c>
      <c r="Y597" s="24">
        <f>IF(Weekly[[#This Row],[Actual]]="","",IF(AND(Weekly[[#This Row],[ADBC_P]]=FALSE,Weekly[[#This Row],[Actual]]=TRUE),Y596+Weekly[[#This Row],[BF H Odds]]-1,IF(AND(Weekly[[#This Row],[ADBC_P]]=TRUE,Weekly[[#This Row],[Actual]]=FALSE),Y596+Weekly[[#This Row],[BF V Odds]]-1,Y596-1)))</f>
        <v>68.749999999999986</v>
      </c>
      <c r="Z597" s="24">
        <f>IF(Weekly[[#This Row],[Actual]]="","",IF(AND(Weekly[[#This Row],[RFC_P]]=Weekly[[#This Row],[Actual]],Weekly[[#This Row],[RFC_P]]=TRUE),Z596+Weekly[[#This Row],[BF H Odds]]-1,IF(AND(Weekly[[#This Row],[RFC_P]]=Weekly[[#This Row],[Actual]],Weekly[[#This Row],[RFC_P]]=FALSE),Z596+Weekly[[#This Row],[BF V Odds]]-1,Z596-1)))</f>
        <v>30.850000000000009</v>
      </c>
      <c r="AA597" s="24">
        <f>IF(Weekly[[#This Row],[Actual]]="","",IF(AND(Weekly[[#This Row],[RFC_P]]=FALSE,Weekly[[#This Row],[Actual]]=TRUE),AA596+Weekly[[#This Row],[BF H Odds]]-1,IF(AND(Weekly[[#This Row],[RFC_P]]=TRUE,Weekly[[#This Row],[Actual]]=FALSE),AA596+Weekly[[#This Row],[BF V Odds]]-1,AA596-1)))</f>
        <v>59.619999999999969</v>
      </c>
      <c r="AB597" s="24">
        <f>IF(Weekly[[#This Row],[Actual]]="","",IF(AND(Weekly[[#This Row],[GBC_P]]=Weekly[[#This Row],[Actual]],Weekly[[#This Row],[GBC_P]]=TRUE),AB596+Weekly[[#This Row],[BF H Odds]]-1,IF(AND(Weekly[[#This Row],[GBC_P]]=Weekly[[#This Row],[Actual]],Weekly[[#This Row],[GBC_P]]=FALSE),AB596+Weekly[[#This Row],[BF V Odds]]-1,AB596-1)))</f>
        <v>12.560000000000008</v>
      </c>
      <c r="AC597" s="24">
        <f>IF(Weekly[[#This Row],[Actual]]="","",IF(AND(Weekly[[#This Row],[GBC_P]]=FALSE,Weekly[[#This Row],[Actual]]=TRUE),AC596+Weekly[[#This Row],[BF H Odds]]-1,IF(AND(Weekly[[#This Row],[GBC_P]]=TRUE,Weekly[[#This Row],[Actual]]=FALSE),AC596+Weekly[[#This Row],[BF V Odds]]-1,AC596-1)))</f>
        <v>77.909999999999968</v>
      </c>
      <c r="AD597" s="24">
        <f>IF(Weekly[[#This Row],[Actual]]="","",IF(AND(Weekly[[#This Row],[HGBC_P]]=Weekly[[#This Row],[Actual]],Weekly[[#This Row],[HGBC_P]]=TRUE),AD596+Weekly[[#This Row],[BF H Odds]]-1,IF(AND(Weekly[[#This Row],[HGBC_P]]=Weekly[[#This Row],[Actual]],Weekly[[#This Row],[HGBC_P]]=FALSE),AD596+Weekly[[#This Row],[BF V Odds]]-1,AD596-1)))</f>
        <v>1.0500000000000238</v>
      </c>
      <c r="AE597" s="24">
        <f>IF(Weekly[[#This Row],[Actual]]="","",IF(AND(Weekly[[#This Row],[HGBC_P]]=FALSE,Weekly[[#This Row],[Actual]]=TRUE),AE596+Weekly[[#This Row],[BF H Odds]]-1,IF(AND(Weekly[[#This Row],[HGBC_P]]=TRUE,Weekly[[#This Row],[Actual]]=FALSE),AE596+Weekly[[#This Row],[BF V Odds]]-1,AE596-1)))</f>
        <v>89.42</v>
      </c>
      <c r="AF597" s="24">
        <f>IF(Weekly[[#This Row],[Actual]]="","",IF(AND(Weekly[[#This Row],[XGB_P]]=Weekly[[#This Row],[Actual]],Weekly[[#This Row],[XGB_P]]=TRUE),AF596+Weekly[[#This Row],[BF H Odds]]-1,IF(AND(Weekly[[#This Row],[XGB_P]]=Weekly[[#This Row],[Actual]],Weekly[[#This Row],[XGB_P]]=FALSE),AF596+Weekly[[#This Row],[BF V Odds]]-1,AF596-1)))</f>
        <v>36.810000000000024</v>
      </c>
      <c r="AG597" s="24">
        <f>IF(Weekly[[#This Row],[Actual]]="","",IF(AND(Weekly[[#This Row],[XGB_P]]=FALSE,Weekly[[#This Row],[Actual]]=TRUE),AG596+Weekly[[#This Row],[BF H Odds]]-1,IF(AND(Weekly[[#This Row],[XGB_P]]=TRUE,Weekly[[#This Row],[Actual]]=FALSE),AG596+Weekly[[#This Row],[BF V Odds]]-1,AG596-1)))</f>
        <v>53.660000000000004</v>
      </c>
      <c r="AH597" s="24">
        <f>IF(Weekly[[#This Row],[Actual]]="","",IF(AND(Weekly[[#This Row],[QDA_P]]=Weekly[[#This Row],[Actual]],Weekly[[#This Row],[QDA_P]]=TRUE),AH596+Weekly[[#This Row],[BF H Odds]]-1,IF(AND(Weekly[[#This Row],[QDA_P]]=Weekly[[#This Row],[Actual]],Weekly[[#This Row],[QDA_P]]=FALSE),AH596+Weekly[[#This Row],[BF V Odds]]-1,AH596-1)))</f>
        <v>5.4300000000000157</v>
      </c>
      <c r="AI597" s="24">
        <f>IF(Weekly[[#This Row],[Actual]]="","",IF(AND(Weekly[[#This Row],[QDA_P]]=FALSE,Weekly[[#This Row],[Actual]]=TRUE),AI596+Weekly[[#This Row],[BF H Odds]]-1,IF(AND(Weekly[[#This Row],[QDA_P]]=TRUE,Weekly[[#This Row],[Actual]]=FALSE),AI596+Weekly[[#This Row],[BF V Odds]]-1,AI596-1)))</f>
        <v>85.039999999999978</v>
      </c>
      <c r="AJ597" s="24">
        <f>IF(Weekly[[#This Row],[Actual]]="","",IF(AND(Weekly[[#This Row],[KNC_P]]=FALSE,Weekly[[#This Row],[Actual]]=TRUE),AJ596+Weekly[[#This Row],[BF H Odds]]-1,IF(AND(Weekly[[#This Row],[KNC_P]]=TRUE,Weekly[[#This Row],[Actual]]=FALSE),AJ596+Weekly[[#This Row],[BF V Odds]]-1,AJ596-1)))</f>
        <v>75.400000000000006</v>
      </c>
      <c r="AK597" s="24">
        <f>IF(Weekly[[#This Row],[Actual]]="","",IF(AND(Weekly[[#This Row],[KNC_P]]=FALSE,Weekly[[#This Row],[Actual]]=TRUE),AK596+Weekly[[#This Row],[BF H Odds]]-1,IF(AND(Weekly[[#This Row],[KNC_P]]=TRUE,Weekly[[#This Row],[Actual]]=FALSE),AK596+Weekly[[#This Row],[BF V Odds]]-1,AK596-1)))</f>
        <v>74.3</v>
      </c>
      <c r="AL597" s="30">
        <f>IF(Weekly[[#This Row],[Actual]]="","",COUNTIF(Weekly[[#This Row],[SVC_P]:[QDA_P]],TRUE))</f>
        <v>7</v>
      </c>
      <c r="AM597" s="30">
        <f>IF(Weekly[[#This Row],[Actual]]="","",COUNTIF(Weekly[[#This Row],[SVC_P]:[QDA_P]],FALSE))</f>
        <v>0</v>
      </c>
      <c r="AN597" s="36">
        <f>IF(AND(Weekly[[#This Row],[BF V Odds]]&gt;$BO$6,Weekly[[#This Row],[BF V Odds]] &lt; $BO$7),Weekly[[#This Row],[BF V Odds]],"")</f>
        <v>3.1</v>
      </c>
      <c r="AO597" s="36" t="str">
        <f>IF(AND(Weekly[[#This Row],[BF H Odds]]&gt;$BO$6, Weekly[[#This Row],[BF H Odds]] &lt; $BO$7),Weekly[[#This Row],[BF H Odds]],"")</f>
        <v/>
      </c>
      <c r="AP597" s="37">
        <f>IF(AND(Weekly[[#This Row],[V Odds &lt;]]="",Weekly[[#This Row],[H Odds &lt;]]=""),AP596,IF(AND(Weekly[[#This Row],[H Odds &lt;]]&lt;&gt;"",Weekly[[#This Row],[SVC_P]]=TRUE,Weekly[[#This Row],[Actual]]=TRUE),AP596+Weekly[[#This Row],[H Odds &lt;]]-1,IF(AND(Weekly[[#This Row],[V Odds &lt;]]&lt;&gt;"",Weekly[[#This Row],[SVC_P]]=FALSE,Weekly[[#This Row],[Actual]]=FALSE),AP596+Weekly[[#This Row],[V Odds &lt;]]-1,IF(AND(Weekly[[#This Row],[V Odds &lt;]]&lt;&gt;"",Weekly[[#This Row],[SVC_P]]=FALSE,Weekly[[#This Row],[Actual]]=TRUE),AP596-1,IF(AND(Weekly[[#This Row],[H Odds &lt;]]&lt;&gt;"",Weekly[[#This Row],[SVC_P]]=TRUE,Weekly[[#This Row],[Actual]]=FALSE),AP596-1,AP596)))))</f>
        <v>78.430000000000021</v>
      </c>
      <c r="AQ597" s="37">
        <f>IF(AND(Weekly[[#This Row],[V Odds &lt;]]="",Weekly[[#This Row],[H Odds &lt;]]=""),AQ596,IF(AND(Weekly[[#This Row],[H Odds &lt;]]&lt;&gt;"",Weekly[[#This Row],[ADBC_P]]=TRUE,Weekly[[#This Row],[Actual]]=TRUE),AQ596+Weekly[[#This Row],[H Odds &lt;]]-1,IF(AND(Weekly[[#This Row],[V Odds &lt;]]&lt;&gt;"",Weekly[[#This Row],[ADBC_P]]=FALSE,Weekly[[#This Row],[Actual]]=FALSE),AQ596+Weekly[[#This Row],[V Odds &lt;]]-1,IF(AND(Weekly[[#This Row],[V Odds &lt;]]&lt;&gt;"",Weekly[[#This Row],[ADBC_P]]=FALSE,Weekly[[#This Row],[Actual]]=TRUE),AQ596-1,IF(AND(Weekly[[#This Row],[H Odds &lt;]]&lt;&gt;"",Weekly[[#This Row],[ADBC_P]]=TRUE,Weekly[[#This Row],[Actual]]=FALSE),AQ596-1,AQ596)))))</f>
        <v>50.98</v>
      </c>
      <c r="AR597" s="37">
        <f>IF(AND(Weekly[[#This Row],[V Odds &lt;]]="",Weekly[[#This Row],[H Odds &lt;]]=""),AR596,IF(AND(Weekly[[#This Row],[H Odds &lt;]]&lt;&gt;"",Weekly[[#This Row],[RFC_P]]=TRUE,Weekly[[#This Row],[Actual]]=TRUE),AR596+Weekly[[#This Row],[H Odds &lt;]]-1,IF(AND(Weekly[[#This Row],[V Odds &lt;]]&lt;&gt;"",Weekly[[#This Row],[RFC_P]]=FALSE,Weekly[[#This Row],[Actual]]=FALSE),AR596+Weekly[[#This Row],[V Odds &lt;]]-1,IF(AND(Weekly[[#This Row],[V Odds &lt;]]&lt;&gt;"",Weekly[[#This Row],[RFC_P]]=FALSE,Weekly[[#This Row],[Actual]]=TRUE),AR596-1,IF(AND(Weekly[[#This Row],[H Odds &lt;]]&lt;&gt;"",Weekly[[#This Row],[RFC_P]]=TRUE,Weekly[[#This Row],[Actual]]=FALSE),AR596-1,AR596)))))</f>
        <v>69.989999999999995</v>
      </c>
      <c r="AS597" s="37">
        <f>IF(AND(Weekly[[#This Row],[V Odds &lt;]]="",Weekly[[#This Row],[H Odds &lt;]]=""),AS596,IF(AND(Weekly[[#This Row],[H Odds &lt;]]&lt;&gt;"",Weekly[[#This Row],[GBC_P]]=TRUE,Weekly[[#This Row],[Actual]]=TRUE),AS596+Weekly[[#This Row],[H Odds &lt;]]-1,IF(AND(Weekly[[#This Row],[V Odds &lt;]]&lt;&gt;"",Weekly[[#This Row],[GBC_P]]=FALSE,Weekly[[#This Row],[Actual]]=FALSE),AS596+Weekly[[#This Row],[V Odds &lt;]]-1,IF(AND(Weekly[[#This Row],[V Odds &lt;]]&lt;&gt;"",Weekly[[#This Row],[GBC_P]]=FALSE,Weekly[[#This Row],[Actual]]=TRUE),AS596-1,IF(AND(Weekly[[#This Row],[H Odds &lt;]]&lt;&gt;"",Weekly[[#This Row],[GBC_P]]=TRUE,Weekly[[#This Row],[Actual]]=FALSE),AS596-1,AS596)))))</f>
        <v>66.28</v>
      </c>
      <c r="AT597" s="37">
        <f>IF(AND(Weekly[[#This Row],[V Odds &lt;]]="",Weekly[[#This Row],[H Odds &lt;]]=""),AT596,IF(AND(Weekly[[#This Row],[H Odds &lt;]]&lt;&gt;"",Weekly[[#This Row],[HGBC_P]]=TRUE,Weekly[[#This Row],[Actual]]=TRUE),AT596+Weekly[[#This Row],[H Odds &lt;]]-1,IF(AND(Weekly[[#This Row],[V Odds &lt;]]&lt;&gt;"",Weekly[[#This Row],[HGBC_P]]=FALSE,Weekly[[#This Row],[Actual]]=FALSE),AT596+Weekly[[#This Row],[V Odds &lt;]]-1,IF(AND(Weekly[[#This Row],[V Odds &lt;]]&lt;&gt;"",Weekly[[#This Row],[HGBC_P]]=FALSE,Weekly[[#This Row],[Actual]]=TRUE),AT596-1,IF(AND(Weekly[[#This Row],[H Odds &lt;]]&lt;&gt;"",Weekly[[#This Row],[HGBC_P]]=TRUE,Weekly[[#This Row],[Actual]]=FALSE),AT596-1,AT596)))))</f>
        <v>49.66</v>
      </c>
      <c r="AU597" s="37">
        <f>IF(AND(Weekly[[#This Row],[V Odds &lt;]]="",Weekly[[#This Row],[H Odds &lt;]]=""),AU596,IF(AND(Weekly[[#This Row],[H Odds &lt;]]&lt;&gt;"",Weekly[[#This Row],[XGB_P]]=TRUE,Weekly[[#This Row],[Actual]]=TRUE),AU596+Weekly[[#This Row],[H Odds &lt;]]-1,IF(AND(Weekly[[#This Row],[V Odds &lt;]]&lt;&gt;"",Weekly[[#This Row],[XGB_P]]=FALSE,Weekly[[#This Row],[Actual]]=FALSE),AU596+Weekly[[#This Row],[V Odds &lt;]]-1,IF(AND(Weekly[[#This Row],[V Odds &lt;]]&lt;&gt;"",Weekly[[#This Row],[XGB_P]]=FALSE,Weekly[[#This Row],[Actual]]=TRUE),AU596-1,IF(AND(Weekly[[#This Row],[H Odds &lt;]]&lt;&gt;"",Weekly[[#This Row],[XGB_P]]=TRUE,Weekly[[#This Row],[Actual]]=FALSE),AU596-1,AU596)))))</f>
        <v>71.110000000000014</v>
      </c>
      <c r="AV597" s="37">
        <f>IF(AND(Weekly[[#This Row],[V Odds &lt;]]="",Weekly[[#This Row],[H Odds &lt;]]=""),AV596,IF(AND(Weekly[[#This Row],[H Odds &lt;]]&lt;&gt;"",Weekly[[#This Row],[QDA_P]]=TRUE,Weekly[[#This Row],[Actual]]=TRUE),AV596+Weekly[[#This Row],[H Odds &lt;]]-1,IF(AND(Weekly[[#This Row],[V Odds &lt;]]&lt;&gt;"",Weekly[[#This Row],[QDA_P]]=FALSE,Weekly[[#This Row],[Actual]]=FALSE),AV596+Weekly[[#This Row],[V Odds &lt;]]-1,IF(AND(Weekly[[#This Row],[V Odds &lt;]]&lt;&gt;"",Weekly[[#This Row],[QDA_P]]=FALSE,Weekly[[#This Row],[Actual]]=TRUE),AV596-1,IF(AND(Weekly[[#This Row],[H Odds &lt;]]&lt;&gt;"",Weekly[[#This Row],[QDA_P]]=TRUE,Weekly[[#This Row],[Actual]]=FALSE),AV596-1,AV596)))))</f>
        <v>62</v>
      </c>
      <c r="AW597" s="37">
        <f>IF(AND(Weekly[[#This Row],[H Odds &lt;]]="",Weekly[[#This Row],[V Odds &lt;]]=""),AW596,IF(AND(Weekly[[#This Row],[KNC_P]]=Weekly[[#This Row],[Actual]],Weekly[[#This Row],[KNC_P]]=TRUE),AW596+Weekly[[#This Row],[BF H Odds]]-1,IF(AND(Weekly[[#This Row],[KNC_P]]=Weekly[[#This Row],[Actual]],Weekly[[#This Row],[KNC_P]]=FALSE),AW596+Weekly[[#This Row],[BF V Odds]]-1,AW596-1)))</f>
        <v>48.860000000000014</v>
      </c>
      <c r="AX597" s="37">
        <f>IF(AND(Weekly[[#This Row],[V Odds &lt;]]="",Weekly[[#This Row],[H Odds &lt;]]=""),AX596,IF(AND(Weekly[[#This Row],[V Odds &lt;]]&lt;&gt;"",Weekly[[#This Row],[FALSES]]&gt;0,Weekly[[#This Row],[Actual]]=FALSE),AX596+Weekly[[#This Row],[V Odds &lt;]]-1,IF(AND(Weekly[[#This Row],[H Odds &lt;]]&lt;&gt;"",Weekly[[#This Row],[TRUES]]&gt;0,Weekly[[#This Row],[Actual]]=TRUE),AX596+Weekly[[#This Row],[H Odds &lt;]]-1,IF(AND(Weekly[[#This Row],[V Odds &lt;]]&lt;&gt;"",Weekly[[#This Row],[FALSES]]=0),AX596,IF(AND(Weekly[[#This Row],[H Odds &lt;]]&lt;&gt;"",Weekly[[#This Row],[TRUES]]=0),AX596,AX596-1)))))</f>
        <v>109.99999999999997</v>
      </c>
      <c r="AY597" s="37">
        <f>IF(AND(Weekly[[#This Row],[V Odds &lt;]]="",Weekly[[#This Row],[H Odds &lt;]]=""),AY596,IF(AND(Weekly[[#This Row],[V Odds &lt;]]&lt;&gt;"",Weekly[[#This Row],[FALSES]]&gt;0,Weekly[[#This Row],[Actual]]=FALSE),AY596+((Weekly[[#This Row],[V Odds &lt;]]-1)*0.92),IF(AND(Weekly[[#This Row],[H Odds &lt;]]&lt;&gt;"",Weekly[[#This Row],[TRUES]]&gt;0,Weekly[[#This Row],[Actual]]=TRUE),AY596+((Weekly[[#This Row],[H Odds &lt;]]-1)*0.92),IF(AND(Weekly[[#This Row],[V Odds &lt;]]&lt;&gt;"",Weekly[[#This Row],[FALSES]]=0),AY596,IF(AND(Weekly[[#This Row],[H Odds &lt;]]&lt;&gt;"",Weekly[[#This Row],[TRUES]]=0),AY596,AY596-1)))))</f>
        <v>96.88000000000001</v>
      </c>
      <c r="AZ597" s="37">
        <f>IF(AND(Weekly[[#This Row],[V Odds &lt;]]="",Weekly[[#This Row],[H Odds &lt;]]=""),AZ596,IF(AND(Weekly[[#This Row],[V Odds &lt;]]&lt;&gt;"",Weekly[[#This Row],[Actual]]=FALSE),AZ596+Weekly[[#This Row],[V Odds &lt;]]-1,IF(AND(Weekly[[#This Row],[H Odds &lt;]]&lt;&gt;"",Weekly[[#This Row],[Actual]]=TRUE),AZ596+Weekly[[#This Row],[H Odds &lt;]]-1,AZ596-1)))</f>
        <v>100.56999999999998</v>
      </c>
      <c r="BA597" s="38">
        <f>IF(Weekly[[#This Row],[H Odds &lt;]]="",BA596,IF(AND(Weekly[[#This Row],[H Odds &lt;]]&lt;&gt;"",Weekly[[#This Row],[SVC_P]]=TRUE,Weekly[[#This Row],[Actual]]=TRUE),BA596+Weekly[[#This Row],[H Odds &lt;]]-1,IF(AND(Weekly[[#This Row],[H Odds &lt;]]&lt;&gt;"",Weekly[[#This Row],[SVC_P]]=TRUE,Weekly[[#This Row],[Actual]]=FALSE),BA596-1,BA596)))</f>
        <v>77.39</v>
      </c>
      <c r="BB597" s="38">
        <f>IF(Weekly[[#This Row],[H Odds &lt;]]="",BB596,IF(AND(Weekly[[#This Row],[H Odds &lt;]]&lt;&gt;"",Weekly[[#This Row],[ADBC_P]]=TRUE,Weekly[[#This Row],[Actual]]=TRUE),BB596+Weekly[[#This Row],[H Odds &lt;]]-1,IF(AND(Weekly[[#This Row],[H Odds &lt;]]&lt;&gt;"",Weekly[[#This Row],[ADBC_P]]=TRUE,Weekly[[#This Row],[Actual]]=FALSE),BB596-1,BB596)))</f>
        <v>47.16</v>
      </c>
      <c r="BC597" s="38">
        <f>IF(Weekly[[#This Row],[H Odds &lt;]]="",BC596,IF(AND(Weekly[[#This Row],[H Odds &lt;]]&lt;&gt;"",Weekly[[#This Row],[RFC_P]]=TRUE,Weekly[[#This Row],[Actual]]=TRUE),BC596+Weekly[[#This Row],[H Odds &lt;]]-1,IF(AND(Weekly[[#This Row],[H Odds &lt;]]&lt;&gt;"",Weekly[[#This Row],[RFC_P]]=TRUE,Weekly[[#This Row],[Actual]]=FALSE),BC596-1,BC596)))</f>
        <v>48.759999999999991</v>
      </c>
      <c r="BD597" s="38">
        <f>IF(Weekly[[#This Row],[H Odds &lt;]]="",BD596,IF(AND(Weekly[[#This Row],[H Odds &lt;]]&lt;&gt;"",Weekly[[#This Row],[GBC_P]]=TRUE,Weekly[[#This Row],[Actual]]=TRUE),BD596+Weekly[[#This Row],[H Odds &lt;]]-1,IF(AND(Weekly[[#This Row],[H Odds &lt;]]&lt;&gt;"",Weekly[[#This Row],[GBC_P]]=TRUE,Weekly[[#This Row],[Actual]]=FALSE),BD596-1,BD596)))</f>
        <v>52.910000000000004</v>
      </c>
      <c r="BE597" s="38">
        <f>IF(Weekly[[#This Row],[H Odds &lt;]]="",BE596,IF(AND(Weekly[[#This Row],[H Odds &lt;]]&lt;&gt;"",Weekly[[#This Row],[HGBC_P]]=TRUE,Weekly[[#This Row],[Actual]]=TRUE),BE596+Weekly[[#This Row],[H Odds &lt;]]-1,IF(AND(Weekly[[#This Row],[H Odds &lt;]]&lt;&gt;"",Weekly[[#This Row],[HGBC_P]]=TRUE,Weekly[[#This Row],[Actual]]=FALSE),BE596-1,BE596)))</f>
        <v>51.059999999999995</v>
      </c>
      <c r="BF597" s="38">
        <f>IF(Weekly[[#This Row],[H Odds &lt;]]="",BF596,IF(AND(Weekly[[#This Row],[H Odds &lt;]]&lt;&gt;"",Weekly[[#This Row],[XGB_P]]=TRUE,Weekly[[#This Row],[Actual]]=TRUE),BF596+Weekly[[#This Row],[H Odds &lt;]]-1,IF(AND(Weekly[[#This Row],[H Odds &lt;]]&lt;&gt;"",Weekly[[#This Row],[XGB_P]]=TRUE,Weekly[[#This Row],[Actual]]=FALSE),BF596-1,BF596)))</f>
        <v>59.730000000000004</v>
      </c>
      <c r="BG597" s="38">
        <f>IF(Weekly[[#This Row],[H Odds &lt;]]="",BG596,IF(AND(Weekly[[#This Row],[H Odds &lt;]]&lt;&gt;"",Weekly[[#This Row],[QDA_P]]=TRUE,Weekly[[#This Row],[Actual]]=TRUE),BG596+Weekly[[#This Row],[H Odds &lt;]]-1,IF(AND(Weekly[[#This Row],[H Odds &lt;]]&lt;&gt;"",Weekly[[#This Row],[QDA_P]]=TRUE,Weekly[[#This Row],[Actual]]=FALSE),BG596-1,BG596)))</f>
        <v>47.22999999999999</v>
      </c>
      <c r="BH597" s="38">
        <f>IF(Weekly[[#This Row],[H Odds &lt;]]="",BH596,IF(AND(Weekly[[#This Row],[H Odds &lt;]]&lt;&gt;"",Weekly[[#This Row],[KNC_P]]=TRUE,Weekly[[#This Row],[Actual]]=TRUE),BH596+Weekly[[#This Row],[H Odds &lt;]]-1,IF(AND(Weekly[[#This Row],[H Odds &lt;]]&lt;&gt;"",Weekly[[#This Row],[KNC_P]]=TRUE,Weekly[[#This Row],[Actual]]=FALSE),BH596-1,BH596)))</f>
        <v>52.099999999999994</v>
      </c>
      <c r="BI597" s="38">
        <f>IF(Weekly[[#This Row],[H Odds &lt;]]="",BI596,IF(AND(Weekly[[#This Row],[H Odds &lt;]]&lt;&gt;"",Weekly[[#This Row],[TRUES]]&gt;0,Weekly[[#This Row],[Actual]]=TRUE),BI596+Weekly[[#This Row],[H Odds &lt;]]-1,IF(AND(Weekly[[#This Row],[H Odds &lt;]]&lt;&gt;"",Weekly[[#This Row],[TRUES]]=0),BI596,BI596-1)))</f>
        <v>75.39</v>
      </c>
      <c r="BJ597" s="38">
        <f>IF(Weekly[[#This Row],[H Odds &lt;]]="",BJ596,IF(AND(Weekly[[#This Row],[H Odds &lt;]]&lt;&gt;"",Weekly[[#This Row],[Actual]]=TRUE),BJ596+Weekly[[#This Row],[H Odds &lt;]]-1,IF(AND(Weekly[[#This Row],[H Odds &lt;]]&lt;&gt;"",Weekly[[#This Row],[Actual]]=FALSE),BJ596-1,BJ596)))</f>
        <v>77.290000000000006</v>
      </c>
      <c r="BK597" s="58">
        <f>IF(AND(Weekly[[#This Row],[TRUES]]&gt;3,Weekly[[#This Row],[Actual]]=TRUE),BK596+Weekly[[#This Row],[BF H Odds]]-1,IF(AND(Weekly[[#This Row],[FALSES]]&gt;3,Weekly[[#This Row],[Actual]]=FALSE),BK596+Weekly[[#This Row],[BF V Odds]]-1,IF(AND(Weekly[[#This Row],[TRUES]]&gt;3,Weekly[[#This Row],[Actual]]=FALSE),BK596-1,IF(AND(Weekly[[#This Row],[FALSES]]&gt;3,Weekly[[#This Row],[Actual]]=TRUE),BK596-1,BK596))))</f>
        <v>5.2900000000000311</v>
      </c>
      <c r="BL597" s="58">
        <f>IF(AND(Weekly[[#This Row],[TRUES]]&gt;5,Weekly[[#This Row],[Actual]]=TRUE),BL596+Weekly[[#This Row],[BF H Odds]]-1,IF(AND(Weekly[[#This Row],[FALSES]]&gt;5,Weekly[[#This Row],[Actual]]=FALSE),BL596+Weekly[[#This Row],[BF V Odds]]-1,IF(AND(Weekly[[#This Row],[TRUES]]&gt;5,Weekly[[#This Row],[Actual]]=FALSE),BL596-1,IF(AND(Weekly[[#This Row],[FALSES]]&gt;5,Weekly[[#This Row],[Actual]]=TRUE),BL596-1,BL596))))</f>
        <v>11.180000000000019</v>
      </c>
      <c r="BM597" s="58">
        <f>IF(AND(Weekly[[#This Row],[TRUES]]&gt;6,Weekly[[#This Row],[Actual]]=TRUE),BM596+Weekly[[#This Row],[BF H Odds]]-1,IF(AND(Weekly[[#This Row],[FALSES]]&gt;6,Weekly[[#This Row],[Actual]]=FALSE),BM596+Weekly[[#This Row],[BF V Odds]]-1,IF(AND(Weekly[[#This Row],[TRUES]]&gt;6,Weekly[[#This Row],[Actual]]=FALSE),BM596-1,IF(AND(Weekly[[#This Row],[FALSES]]&gt;6,Weekly[[#This Row],[Actual]]=TRUE),BM596-1,BM596))))</f>
        <v>42.670000000000009</v>
      </c>
    </row>
    <row r="598" spans="1:65" x14ac:dyDescent="0.25">
      <c r="A598" s="34"/>
      <c r="B598" s="10">
        <v>44317</v>
      </c>
      <c r="C598" s="17" t="s">
        <v>30</v>
      </c>
      <c r="D598" s="15" t="s">
        <v>25</v>
      </c>
      <c r="E598" t="b">
        <v>1</v>
      </c>
      <c r="F598" t="b">
        <v>1</v>
      </c>
      <c r="G598" t="b">
        <v>1</v>
      </c>
      <c r="H598" t="b">
        <v>1</v>
      </c>
      <c r="I598" t="b">
        <v>1</v>
      </c>
      <c r="J598" t="b">
        <v>1</v>
      </c>
      <c r="K598" t="b">
        <v>1</v>
      </c>
      <c r="L598" t="b">
        <v>1</v>
      </c>
      <c r="O598" t="str">
        <f>IF(Weekly[[#This Row],[H/V]]="H",Weekly[[#This Row],[BF H Odds]],IF(Weekly[[#This Row],[H/V]]="V",Weekly[[#This Row],[BF V Odds]],""))</f>
        <v/>
      </c>
      <c r="P598" t="b">
        <v>1</v>
      </c>
      <c r="R598" s="35">
        <f>IFERROR(IF(Weekly[[#This Row],[Won Bet?]]="yes",R597+(Weekly[[#This Row],[BF Odds]]*Weekly[[#This Row],[BF Stake]])-Weekly[[#This Row],[BF Stake]],R597-Weekly[[#This Row],[BF Stake]]),R597)</f>
        <v>1196.4585000000002</v>
      </c>
      <c r="S598" s="35">
        <f>IFERROR(IF(Weekly[[#This Row],[Won Bet?]]="yes",S597+(((Weekly[[#This Row],[BF Odds]]*Weekly[[#This Row],[BF Stake]])-Weekly[[#This Row],[BF Stake]])*0.95),S597-Weekly[[#This Row],[BF Stake]]),S597)</f>
        <v>1095.8791900000006</v>
      </c>
      <c r="T598">
        <v>3.2</v>
      </c>
      <c r="U598">
        <v>1.43</v>
      </c>
      <c r="V598" s="24">
        <f>IF(Weekly[[#This Row],[Actual]]="","",IF(AND(Weekly[[#This Row],[SVC_P]]=Weekly[[#This Row],[Actual]],Weekly[[#This Row],[SVC_P]]=TRUE),V597+Weekly[[#This Row],[BF H Odds]]-1,IF(AND(Weekly[[#This Row],[SVC_P]]=Weekly[[#This Row],[Actual]],Weekly[[#This Row],[SVC_P]]=FALSE),V597+Weekly[[#This Row],[BF V Odds]]-1,V597-1)))</f>
        <v>63.22000000000007</v>
      </c>
      <c r="W598" s="24">
        <f>IF(Weekly[[#This Row],[Actual]]="","",IF(AND(Weekly[[#This Row],[SVC_P]]=FALSE,Weekly[[#This Row],[Actual]]=TRUE),W597+Weekly[[#This Row],[BF H Odds]]-1,IF(AND(Weekly[[#This Row],[SVC_P]]=TRUE,Weekly[[#This Row],[Actual]]=FALSE,),W597+Weekly[[#This Row],[BF V Odds]]-1,W597-1)))</f>
        <v>-506.84000000000003</v>
      </c>
      <c r="X598" s="24">
        <f>IF(Weekly[[#This Row],[Actual]]="","",IF(AND(Weekly[[#This Row],[ADBC_P]]=Weekly[[#This Row],[Actual]],Weekly[[#This Row],[ADBC_P]]=TRUE),X597+Weekly[[#This Row],[BF H Odds]]-1,IF(AND(Weekly[[#This Row],[ADBC_P]]=Weekly[[#This Row],[Actual]],Weekly[[#This Row],[ADBC_P]]=FALSE),X597+Weekly[[#This Row],[BF V Odds]]-1,X597-1)))</f>
        <v>22.150000000000016</v>
      </c>
      <c r="Y598" s="24">
        <f>IF(Weekly[[#This Row],[Actual]]="","",IF(AND(Weekly[[#This Row],[ADBC_P]]=FALSE,Weekly[[#This Row],[Actual]]=TRUE),Y597+Weekly[[#This Row],[BF H Odds]]-1,IF(AND(Weekly[[#This Row],[ADBC_P]]=TRUE,Weekly[[#This Row],[Actual]]=FALSE),Y597+Weekly[[#This Row],[BF V Odds]]-1,Y597-1)))</f>
        <v>67.749999999999986</v>
      </c>
      <c r="Z598" s="24">
        <f>IF(Weekly[[#This Row],[Actual]]="","",IF(AND(Weekly[[#This Row],[RFC_P]]=Weekly[[#This Row],[Actual]],Weekly[[#This Row],[RFC_P]]=TRUE),Z597+Weekly[[#This Row],[BF H Odds]]-1,IF(AND(Weekly[[#This Row],[RFC_P]]=Weekly[[#This Row],[Actual]],Weekly[[#This Row],[RFC_P]]=FALSE),Z597+Weekly[[#This Row],[BF V Odds]]-1,Z597-1)))</f>
        <v>31.280000000000008</v>
      </c>
      <c r="AA598" s="24">
        <f>IF(Weekly[[#This Row],[Actual]]="","",IF(AND(Weekly[[#This Row],[RFC_P]]=FALSE,Weekly[[#This Row],[Actual]]=TRUE),AA597+Weekly[[#This Row],[BF H Odds]]-1,IF(AND(Weekly[[#This Row],[RFC_P]]=TRUE,Weekly[[#This Row],[Actual]]=FALSE),AA597+Weekly[[#This Row],[BF V Odds]]-1,AA597-1)))</f>
        <v>58.619999999999969</v>
      </c>
      <c r="AB598" s="24">
        <f>IF(Weekly[[#This Row],[Actual]]="","",IF(AND(Weekly[[#This Row],[GBC_P]]=Weekly[[#This Row],[Actual]],Weekly[[#This Row],[GBC_P]]=TRUE),AB597+Weekly[[#This Row],[BF H Odds]]-1,IF(AND(Weekly[[#This Row],[GBC_P]]=Weekly[[#This Row],[Actual]],Weekly[[#This Row],[GBC_P]]=FALSE),AB597+Weekly[[#This Row],[BF V Odds]]-1,AB597-1)))</f>
        <v>12.990000000000007</v>
      </c>
      <c r="AC598" s="24">
        <f>IF(Weekly[[#This Row],[Actual]]="","",IF(AND(Weekly[[#This Row],[GBC_P]]=FALSE,Weekly[[#This Row],[Actual]]=TRUE),AC597+Weekly[[#This Row],[BF H Odds]]-1,IF(AND(Weekly[[#This Row],[GBC_P]]=TRUE,Weekly[[#This Row],[Actual]]=FALSE),AC597+Weekly[[#This Row],[BF V Odds]]-1,AC597-1)))</f>
        <v>76.909999999999968</v>
      </c>
      <c r="AD598" s="24">
        <f>IF(Weekly[[#This Row],[Actual]]="","",IF(AND(Weekly[[#This Row],[HGBC_P]]=Weekly[[#This Row],[Actual]],Weekly[[#This Row],[HGBC_P]]=TRUE),AD597+Weekly[[#This Row],[BF H Odds]]-1,IF(AND(Weekly[[#This Row],[HGBC_P]]=Weekly[[#This Row],[Actual]],Weekly[[#This Row],[HGBC_P]]=FALSE),AD597+Weekly[[#This Row],[BF V Odds]]-1,AD597-1)))</f>
        <v>1.4800000000000235</v>
      </c>
      <c r="AE598" s="24">
        <f>IF(Weekly[[#This Row],[Actual]]="","",IF(AND(Weekly[[#This Row],[HGBC_P]]=FALSE,Weekly[[#This Row],[Actual]]=TRUE),AE597+Weekly[[#This Row],[BF H Odds]]-1,IF(AND(Weekly[[#This Row],[HGBC_P]]=TRUE,Weekly[[#This Row],[Actual]]=FALSE),AE597+Weekly[[#This Row],[BF V Odds]]-1,AE597-1)))</f>
        <v>88.42</v>
      </c>
      <c r="AF598" s="24">
        <f>IF(Weekly[[#This Row],[Actual]]="","",IF(AND(Weekly[[#This Row],[XGB_P]]=Weekly[[#This Row],[Actual]],Weekly[[#This Row],[XGB_P]]=TRUE),AF597+Weekly[[#This Row],[BF H Odds]]-1,IF(AND(Weekly[[#This Row],[XGB_P]]=Weekly[[#This Row],[Actual]],Weekly[[#This Row],[XGB_P]]=FALSE),AF597+Weekly[[#This Row],[BF V Odds]]-1,AF597-1)))</f>
        <v>37.240000000000023</v>
      </c>
      <c r="AG598" s="24">
        <f>IF(Weekly[[#This Row],[Actual]]="","",IF(AND(Weekly[[#This Row],[XGB_P]]=FALSE,Weekly[[#This Row],[Actual]]=TRUE),AG597+Weekly[[#This Row],[BF H Odds]]-1,IF(AND(Weekly[[#This Row],[XGB_P]]=TRUE,Weekly[[#This Row],[Actual]]=FALSE),AG597+Weekly[[#This Row],[BF V Odds]]-1,AG597-1)))</f>
        <v>52.660000000000004</v>
      </c>
      <c r="AH598" s="24">
        <f>IF(Weekly[[#This Row],[Actual]]="","",IF(AND(Weekly[[#This Row],[QDA_P]]=Weekly[[#This Row],[Actual]],Weekly[[#This Row],[QDA_P]]=TRUE),AH597+Weekly[[#This Row],[BF H Odds]]-1,IF(AND(Weekly[[#This Row],[QDA_P]]=Weekly[[#This Row],[Actual]],Weekly[[#This Row],[QDA_P]]=FALSE),AH597+Weekly[[#This Row],[BF V Odds]]-1,AH597-1)))</f>
        <v>5.8600000000000154</v>
      </c>
      <c r="AI598" s="24">
        <f>IF(Weekly[[#This Row],[Actual]]="","",IF(AND(Weekly[[#This Row],[QDA_P]]=FALSE,Weekly[[#This Row],[Actual]]=TRUE),AI597+Weekly[[#This Row],[BF H Odds]]-1,IF(AND(Weekly[[#This Row],[QDA_P]]=TRUE,Weekly[[#This Row],[Actual]]=FALSE),AI597+Weekly[[#This Row],[BF V Odds]]-1,AI597-1)))</f>
        <v>84.039999999999978</v>
      </c>
      <c r="AJ598" s="24">
        <f>IF(Weekly[[#This Row],[Actual]]="","",IF(AND(Weekly[[#This Row],[KNC_P]]=FALSE,Weekly[[#This Row],[Actual]]=TRUE),AJ597+Weekly[[#This Row],[BF H Odds]]-1,IF(AND(Weekly[[#This Row],[KNC_P]]=TRUE,Weekly[[#This Row],[Actual]]=FALSE),AJ597+Weekly[[#This Row],[BF V Odds]]-1,AJ597-1)))</f>
        <v>74.400000000000006</v>
      </c>
      <c r="AK598" s="24">
        <f>IF(Weekly[[#This Row],[Actual]]="","",IF(AND(Weekly[[#This Row],[KNC_P]]=FALSE,Weekly[[#This Row],[Actual]]=TRUE),AK597+Weekly[[#This Row],[BF H Odds]]-1,IF(AND(Weekly[[#This Row],[KNC_P]]=TRUE,Weekly[[#This Row],[Actual]]=FALSE),AK597+Weekly[[#This Row],[BF V Odds]]-1,AK597-1)))</f>
        <v>73.3</v>
      </c>
      <c r="AL598" s="30">
        <f>IF(Weekly[[#This Row],[Actual]]="","",COUNTIF(Weekly[[#This Row],[SVC_P]:[QDA_P]],TRUE))</f>
        <v>7</v>
      </c>
      <c r="AM598" s="30">
        <f>IF(Weekly[[#This Row],[Actual]]="","",COUNTIF(Weekly[[#This Row],[SVC_P]:[QDA_P]],FALSE))</f>
        <v>0</v>
      </c>
      <c r="AN598" s="36">
        <f>IF(AND(Weekly[[#This Row],[BF V Odds]]&gt;$BO$6,Weekly[[#This Row],[BF V Odds]] &lt; $BO$7),Weekly[[#This Row],[BF V Odds]],"")</f>
        <v>3.2</v>
      </c>
      <c r="AO598" s="36" t="str">
        <f>IF(AND(Weekly[[#This Row],[BF H Odds]]&gt;$BO$6, Weekly[[#This Row],[BF H Odds]] &lt; $BO$7),Weekly[[#This Row],[BF H Odds]],"")</f>
        <v/>
      </c>
      <c r="AP598" s="37">
        <f>IF(AND(Weekly[[#This Row],[V Odds &lt;]]="",Weekly[[#This Row],[H Odds &lt;]]=""),AP597,IF(AND(Weekly[[#This Row],[H Odds &lt;]]&lt;&gt;"",Weekly[[#This Row],[SVC_P]]=TRUE,Weekly[[#This Row],[Actual]]=TRUE),AP597+Weekly[[#This Row],[H Odds &lt;]]-1,IF(AND(Weekly[[#This Row],[V Odds &lt;]]&lt;&gt;"",Weekly[[#This Row],[SVC_P]]=FALSE,Weekly[[#This Row],[Actual]]=FALSE),AP597+Weekly[[#This Row],[V Odds &lt;]]-1,IF(AND(Weekly[[#This Row],[V Odds &lt;]]&lt;&gt;"",Weekly[[#This Row],[SVC_P]]=FALSE,Weekly[[#This Row],[Actual]]=TRUE),AP597-1,IF(AND(Weekly[[#This Row],[H Odds &lt;]]&lt;&gt;"",Weekly[[#This Row],[SVC_P]]=TRUE,Weekly[[#This Row],[Actual]]=FALSE),AP597-1,AP597)))))</f>
        <v>78.430000000000021</v>
      </c>
      <c r="AQ598" s="37">
        <f>IF(AND(Weekly[[#This Row],[V Odds &lt;]]="",Weekly[[#This Row],[H Odds &lt;]]=""),AQ597,IF(AND(Weekly[[#This Row],[H Odds &lt;]]&lt;&gt;"",Weekly[[#This Row],[ADBC_P]]=TRUE,Weekly[[#This Row],[Actual]]=TRUE),AQ597+Weekly[[#This Row],[H Odds &lt;]]-1,IF(AND(Weekly[[#This Row],[V Odds &lt;]]&lt;&gt;"",Weekly[[#This Row],[ADBC_P]]=FALSE,Weekly[[#This Row],[Actual]]=FALSE),AQ597+Weekly[[#This Row],[V Odds &lt;]]-1,IF(AND(Weekly[[#This Row],[V Odds &lt;]]&lt;&gt;"",Weekly[[#This Row],[ADBC_P]]=FALSE,Weekly[[#This Row],[Actual]]=TRUE),AQ597-1,IF(AND(Weekly[[#This Row],[H Odds &lt;]]&lt;&gt;"",Weekly[[#This Row],[ADBC_P]]=TRUE,Weekly[[#This Row],[Actual]]=FALSE),AQ597-1,AQ597)))))</f>
        <v>50.98</v>
      </c>
      <c r="AR598" s="37">
        <f>IF(AND(Weekly[[#This Row],[V Odds &lt;]]="",Weekly[[#This Row],[H Odds &lt;]]=""),AR597,IF(AND(Weekly[[#This Row],[H Odds &lt;]]&lt;&gt;"",Weekly[[#This Row],[RFC_P]]=TRUE,Weekly[[#This Row],[Actual]]=TRUE),AR597+Weekly[[#This Row],[H Odds &lt;]]-1,IF(AND(Weekly[[#This Row],[V Odds &lt;]]&lt;&gt;"",Weekly[[#This Row],[RFC_P]]=FALSE,Weekly[[#This Row],[Actual]]=FALSE),AR597+Weekly[[#This Row],[V Odds &lt;]]-1,IF(AND(Weekly[[#This Row],[V Odds &lt;]]&lt;&gt;"",Weekly[[#This Row],[RFC_P]]=FALSE,Weekly[[#This Row],[Actual]]=TRUE),AR597-1,IF(AND(Weekly[[#This Row],[H Odds &lt;]]&lt;&gt;"",Weekly[[#This Row],[RFC_P]]=TRUE,Weekly[[#This Row],[Actual]]=FALSE),AR597-1,AR597)))))</f>
        <v>69.989999999999995</v>
      </c>
      <c r="AS598" s="37">
        <f>IF(AND(Weekly[[#This Row],[V Odds &lt;]]="",Weekly[[#This Row],[H Odds &lt;]]=""),AS597,IF(AND(Weekly[[#This Row],[H Odds &lt;]]&lt;&gt;"",Weekly[[#This Row],[GBC_P]]=TRUE,Weekly[[#This Row],[Actual]]=TRUE),AS597+Weekly[[#This Row],[H Odds &lt;]]-1,IF(AND(Weekly[[#This Row],[V Odds &lt;]]&lt;&gt;"",Weekly[[#This Row],[GBC_P]]=FALSE,Weekly[[#This Row],[Actual]]=FALSE),AS597+Weekly[[#This Row],[V Odds &lt;]]-1,IF(AND(Weekly[[#This Row],[V Odds &lt;]]&lt;&gt;"",Weekly[[#This Row],[GBC_P]]=FALSE,Weekly[[#This Row],[Actual]]=TRUE),AS597-1,IF(AND(Weekly[[#This Row],[H Odds &lt;]]&lt;&gt;"",Weekly[[#This Row],[GBC_P]]=TRUE,Weekly[[#This Row],[Actual]]=FALSE),AS597-1,AS597)))))</f>
        <v>66.28</v>
      </c>
      <c r="AT598" s="37">
        <f>IF(AND(Weekly[[#This Row],[V Odds &lt;]]="",Weekly[[#This Row],[H Odds &lt;]]=""),AT597,IF(AND(Weekly[[#This Row],[H Odds &lt;]]&lt;&gt;"",Weekly[[#This Row],[HGBC_P]]=TRUE,Weekly[[#This Row],[Actual]]=TRUE),AT597+Weekly[[#This Row],[H Odds &lt;]]-1,IF(AND(Weekly[[#This Row],[V Odds &lt;]]&lt;&gt;"",Weekly[[#This Row],[HGBC_P]]=FALSE,Weekly[[#This Row],[Actual]]=FALSE),AT597+Weekly[[#This Row],[V Odds &lt;]]-1,IF(AND(Weekly[[#This Row],[V Odds &lt;]]&lt;&gt;"",Weekly[[#This Row],[HGBC_P]]=FALSE,Weekly[[#This Row],[Actual]]=TRUE),AT597-1,IF(AND(Weekly[[#This Row],[H Odds &lt;]]&lt;&gt;"",Weekly[[#This Row],[HGBC_P]]=TRUE,Weekly[[#This Row],[Actual]]=FALSE),AT597-1,AT597)))))</f>
        <v>49.66</v>
      </c>
      <c r="AU598" s="37">
        <f>IF(AND(Weekly[[#This Row],[V Odds &lt;]]="",Weekly[[#This Row],[H Odds &lt;]]=""),AU597,IF(AND(Weekly[[#This Row],[H Odds &lt;]]&lt;&gt;"",Weekly[[#This Row],[XGB_P]]=TRUE,Weekly[[#This Row],[Actual]]=TRUE),AU597+Weekly[[#This Row],[H Odds &lt;]]-1,IF(AND(Weekly[[#This Row],[V Odds &lt;]]&lt;&gt;"",Weekly[[#This Row],[XGB_P]]=FALSE,Weekly[[#This Row],[Actual]]=FALSE),AU597+Weekly[[#This Row],[V Odds &lt;]]-1,IF(AND(Weekly[[#This Row],[V Odds &lt;]]&lt;&gt;"",Weekly[[#This Row],[XGB_P]]=FALSE,Weekly[[#This Row],[Actual]]=TRUE),AU597-1,IF(AND(Weekly[[#This Row],[H Odds &lt;]]&lt;&gt;"",Weekly[[#This Row],[XGB_P]]=TRUE,Weekly[[#This Row],[Actual]]=FALSE),AU597-1,AU597)))))</f>
        <v>71.110000000000014</v>
      </c>
      <c r="AV598" s="37">
        <f>IF(AND(Weekly[[#This Row],[V Odds &lt;]]="",Weekly[[#This Row],[H Odds &lt;]]=""),AV597,IF(AND(Weekly[[#This Row],[H Odds &lt;]]&lt;&gt;"",Weekly[[#This Row],[QDA_P]]=TRUE,Weekly[[#This Row],[Actual]]=TRUE),AV597+Weekly[[#This Row],[H Odds &lt;]]-1,IF(AND(Weekly[[#This Row],[V Odds &lt;]]&lt;&gt;"",Weekly[[#This Row],[QDA_P]]=FALSE,Weekly[[#This Row],[Actual]]=FALSE),AV597+Weekly[[#This Row],[V Odds &lt;]]-1,IF(AND(Weekly[[#This Row],[V Odds &lt;]]&lt;&gt;"",Weekly[[#This Row],[QDA_P]]=FALSE,Weekly[[#This Row],[Actual]]=TRUE),AV597-1,IF(AND(Weekly[[#This Row],[H Odds &lt;]]&lt;&gt;"",Weekly[[#This Row],[QDA_P]]=TRUE,Weekly[[#This Row],[Actual]]=FALSE),AV597-1,AV597)))))</f>
        <v>62</v>
      </c>
      <c r="AW598" s="37">
        <f>IF(AND(Weekly[[#This Row],[H Odds &lt;]]="",Weekly[[#This Row],[V Odds &lt;]]=""),AW597,IF(AND(Weekly[[#This Row],[KNC_P]]=Weekly[[#This Row],[Actual]],Weekly[[#This Row],[KNC_P]]=TRUE),AW597+Weekly[[#This Row],[BF H Odds]]-1,IF(AND(Weekly[[#This Row],[KNC_P]]=Weekly[[#This Row],[Actual]],Weekly[[#This Row],[KNC_P]]=FALSE),AW597+Weekly[[#This Row],[BF V Odds]]-1,AW597-1)))</f>
        <v>49.290000000000013</v>
      </c>
      <c r="AX598" s="37">
        <f>IF(AND(Weekly[[#This Row],[V Odds &lt;]]="",Weekly[[#This Row],[H Odds &lt;]]=""),AX597,IF(AND(Weekly[[#This Row],[V Odds &lt;]]&lt;&gt;"",Weekly[[#This Row],[FALSES]]&gt;0,Weekly[[#This Row],[Actual]]=FALSE),AX597+Weekly[[#This Row],[V Odds &lt;]]-1,IF(AND(Weekly[[#This Row],[H Odds &lt;]]&lt;&gt;"",Weekly[[#This Row],[TRUES]]&gt;0,Weekly[[#This Row],[Actual]]=TRUE),AX597+Weekly[[#This Row],[H Odds &lt;]]-1,IF(AND(Weekly[[#This Row],[V Odds &lt;]]&lt;&gt;"",Weekly[[#This Row],[FALSES]]=0),AX597,IF(AND(Weekly[[#This Row],[H Odds &lt;]]&lt;&gt;"",Weekly[[#This Row],[TRUES]]=0),AX597,AX597-1)))))</f>
        <v>109.99999999999997</v>
      </c>
      <c r="AY598" s="37">
        <f>IF(AND(Weekly[[#This Row],[V Odds &lt;]]="",Weekly[[#This Row],[H Odds &lt;]]=""),AY597,IF(AND(Weekly[[#This Row],[V Odds &lt;]]&lt;&gt;"",Weekly[[#This Row],[FALSES]]&gt;0,Weekly[[#This Row],[Actual]]=FALSE),AY597+((Weekly[[#This Row],[V Odds &lt;]]-1)*0.92),IF(AND(Weekly[[#This Row],[H Odds &lt;]]&lt;&gt;"",Weekly[[#This Row],[TRUES]]&gt;0,Weekly[[#This Row],[Actual]]=TRUE),AY597+((Weekly[[#This Row],[H Odds &lt;]]-1)*0.92),IF(AND(Weekly[[#This Row],[V Odds &lt;]]&lt;&gt;"",Weekly[[#This Row],[FALSES]]=0),AY597,IF(AND(Weekly[[#This Row],[H Odds &lt;]]&lt;&gt;"",Weekly[[#This Row],[TRUES]]=0),AY597,AY597-1)))))</f>
        <v>96.88000000000001</v>
      </c>
      <c r="AZ598" s="37">
        <f>IF(AND(Weekly[[#This Row],[V Odds &lt;]]="",Weekly[[#This Row],[H Odds &lt;]]=""),AZ597,IF(AND(Weekly[[#This Row],[V Odds &lt;]]&lt;&gt;"",Weekly[[#This Row],[Actual]]=FALSE),AZ597+Weekly[[#This Row],[V Odds &lt;]]-1,IF(AND(Weekly[[#This Row],[H Odds &lt;]]&lt;&gt;"",Weekly[[#This Row],[Actual]]=TRUE),AZ597+Weekly[[#This Row],[H Odds &lt;]]-1,AZ597-1)))</f>
        <v>99.569999999999979</v>
      </c>
      <c r="BA598" s="38">
        <f>IF(Weekly[[#This Row],[H Odds &lt;]]="",BA597,IF(AND(Weekly[[#This Row],[H Odds &lt;]]&lt;&gt;"",Weekly[[#This Row],[SVC_P]]=TRUE,Weekly[[#This Row],[Actual]]=TRUE),BA597+Weekly[[#This Row],[H Odds &lt;]]-1,IF(AND(Weekly[[#This Row],[H Odds &lt;]]&lt;&gt;"",Weekly[[#This Row],[SVC_P]]=TRUE,Weekly[[#This Row],[Actual]]=FALSE),BA597-1,BA597)))</f>
        <v>77.39</v>
      </c>
      <c r="BB598" s="38">
        <f>IF(Weekly[[#This Row],[H Odds &lt;]]="",BB597,IF(AND(Weekly[[#This Row],[H Odds &lt;]]&lt;&gt;"",Weekly[[#This Row],[ADBC_P]]=TRUE,Weekly[[#This Row],[Actual]]=TRUE),BB597+Weekly[[#This Row],[H Odds &lt;]]-1,IF(AND(Weekly[[#This Row],[H Odds &lt;]]&lt;&gt;"",Weekly[[#This Row],[ADBC_P]]=TRUE,Weekly[[#This Row],[Actual]]=FALSE),BB597-1,BB597)))</f>
        <v>47.16</v>
      </c>
      <c r="BC598" s="38">
        <f>IF(Weekly[[#This Row],[H Odds &lt;]]="",BC597,IF(AND(Weekly[[#This Row],[H Odds &lt;]]&lt;&gt;"",Weekly[[#This Row],[RFC_P]]=TRUE,Weekly[[#This Row],[Actual]]=TRUE),BC597+Weekly[[#This Row],[H Odds &lt;]]-1,IF(AND(Weekly[[#This Row],[H Odds &lt;]]&lt;&gt;"",Weekly[[#This Row],[RFC_P]]=TRUE,Weekly[[#This Row],[Actual]]=FALSE),BC597-1,BC597)))</f>
        <v>48.759999999999991</v>
      </c>
      <c r="BD598" s="38">
        <f>IF(Weekly[[#This Row],[H Odds &lt;]]="",BD597,IF(AND(Weekly[[#This Row],[H Odds &lt;]]&lt;&gt;"",Weekly[[#This Row],[GBC_P]]=TRUE,Weekly[[#This Row],[Actual]]=TRUE),BD597+Weekly[[#This Row],[H Odds &lt;]]-1,IF(AND(Weekly[[#This Row],[H Odds &lt;]]&lt;&gt;"",Weekly[[#This Row],[GBC_P]]=TRUE,Weekly[[#This Row],[Actual]]=FALSE),BD597-1,BD597)))</f>
        <v>52.910000000000004</v>
      </c>
      <c r="BE598" s="38">
        <f>IF(Weekly[[#This Row],[H Odds &lt;]]="",BE597,IF(AND(Weekly[[#This Row],[H Odds &lt;]]&lt;&gt;"",Weekly[[#This Row],[HGBC_P]]=TRUE,Weekly[[#This Row],[Actual]]=TRUE),BE597+Weekly[[#This Row],[H Odds &lt;]]-1,IF(AND(Weekly[[#This Row],[H Odds &lt;]]&lt;&gt;"",Weekly[[#This Row],[HGBC_P]]=TRUE,Weekly[[#This Row],[Actual]]=FALSE),BE597-1,BE597)))</f>
        <v>51.059999999999995</v>
      </c>
      <c r="BF598" s="38">
        <f>IF(Weekly[[#This Row],[H Odds &lt;]]="",BF597,IF(AND(Weekly[[#This Row],[H Odds &lt;]]&lt;&gt;"",Weekly[[#This Row],[XGB_P]]=TRUE,Weekly[[#This Row],[Actual]]=TRUE),BF597+Weekly[[#This Row],[H Odds &lt;]]-1,IF(AND(Weekly[[#This Row],[H Odds &lt;]]&lt;&gt;"",Weekly[[#This Row],[XGB_P]]=TRUE,Weekly[[#This Row],[Actual]]=FALSE),BF597-1,BF597)))</f>
        <v>59.730000000000004</v>
      </c>
      <c r="BG598" s="38">
        <f>IF(Weekly[[#This Row],[H Odds &lt;]]="",BG597,IF(AND(Weekly[[#This Row],[H Odds &lt;]]&lt;&gt;"",Weekly[[#This Row],[QDA_P]]=TRUE,Weekly[[#This Row],[Actual]]=TRUE),BG597+Weekly[[#This Row],[H Odds &lt;]]-1,IF(AND(Weekly[[#This Row],[H Odds &lt;]]&lt;&gt;"",Weekly[[#This Row],[QDA_P]]=TRUE,Weekly[[#This Row],[Actual]]=FALSE),BG597-1,BG597)))</f>
        <v>47.22999999999999</v>
      </c>
      <c r="BH598" s="38">
        <f>IF(Weekly[[#This Row],[H Odds &lt;]]="",BH597,IF(AND(Weekly[[#This Row],[H Odds &lt;]]&lt;&gt;"",Weekly[[#This Row],[KNC_P]]=TRUE,Weekly[[#This Row],[Actual]]=TRUE),BH597+Weekly[[#This Row],[H Odds &lt;]]-1,IF(AND(Weekly[[#This Row],[H Odds &lt;]]&lt;&gt;"",Weekly[[#This Row],[KNC_P]]=TRUE,Weekly[[#This Row],[Actual]]=FALSE),BH597-1,BH597)))</f>
        <v>52.099999999999994</v>
      </c>
      <c r="BI598" s="38">
        <f>IF(Weekly[[#This Row],[H Odds &lt;]]="",BI597,IF(AND(Weekly[[#This Row],[H Odds &lt;]]&lt;&gt;"",Weekly[[#This Row],[TRUES]]&gt;0,Weekly[[#This Row],[Actual]]=TRUE),BI597+Weekly[[#This Row],[H Odds &lt;]]-1,IF(AND(Weekly[[#This Row],[H Odds &lt;]]&lt;&gt;"",Weekly[[#This Row],[TRUES]]=0),BI597,BI597-1)))</f>
        <v>75.39</v>
      </c>
      <c r="BJ598" s="38">
        <f>IF(Weekly[[#This Row],[H Odds &lt;]]="",BJ597,IF(AND(Weekly[[#This Row],[H Odds &lt;]]&lt;&gt;"",Weekly[[#This Row],[Actual]]=TRUE),BJ597+Weekly[[#This Row],[H Odds &lt;]]-1,IF(AND(Weekly[[#This Row],[H Odds &lt;]]&lt;&gt;"",Weekly[[#This Row],[Actual]]=FALSE),BJ597-1,BJ597)))</f>
        <v>77.290000000000006</v>
      </c>
      <c r="BK598" s="58">
        <f>IF(AND(Weekly[[#This Row],[TRUES]]&gt;3,Weekly[[#This Row],[Actual]]=TRUE),BK597+Weekly[[#This Row],[BF H Odds]]-1,IF(AND(Weekly[[#This Row],[FALSES]]&gt;3,Weekly[[#This Row],[Actual]]=FALSE),BK597+Weekly[[#This Row],[BF V Odds]]-1,IF(AND(Weekly[[#This Row],[TRUES]]&gt;3,Weekly[[#This Row],[Actual]]=FALSE),BK597-1,IF(AND(Weekly[[#This Row],[FALSES]]&gt;3,Weekly[[#This Row],[Actual]]=TRUE),BK597-1,BK597))))</f>
        <v>5.7200000000000308</v>
      </c>
      <c r="BL598" s="58">
        <f>IF(AND(Weekly[[#This Row],[TRUES]]&gt;5,Weekly[[#This Row],[Actual]]=TRUE),BL597+Weekly[[#This Row],[BF H Odds]]-1,IF(AND(Weekly[[#This Row],[FALSES]]&gt;5,Weekly[[#This Row],[Actual]]=FALSE),BL597+Weekly[[#This Row],[BF V Odds]]-1,IF(AND(Weekly[[#This Row],[TRUES]]&gt;5,Weekly[[#This Row],[Actual]]=FALSE),BL597-1,IF(AND(Weekly[[#This Row],[FALSES]]&gt;5,Weekly[[#This Row],[Actual]]=TRUE),BL597-1,BL597))))</f>
        <v>11.610000000000019</v>
      </c>
      <c r="BM598" s="58">
        <f>IF(AND(Weekly[[#This Row],[TRUES]]&gt;6,Weekly[[#This Row],[Actual]]=TRUE),BM597+Weekly[[#This Row],[BF H Odds]]-1,IF(AND(Weekly[[#This Row],[FALSES]]&gt;6,Weekly[[#This Row],[Actual]]=FALSE),BM597+Weekly[[#This Row],[BF V Odds]]-1,IF(AND(Weekly[[#This Row],[TRUES]]&gt;6,Weekly[[#This Row],[Actual]]=FALSE),BM597-1,IF(AND(Weekly[[#This Row],[FALSES]]&gt;6,Weekly[[#This Row],[Actual]]=TRUE),BM597-1,BM597))))</f>
        <v>43.100000000000009</v>
      </c>
    </row>
    <row r="599" spans="1:65" x14ac:dyDescent="0.25">
      <c r="A599" s="34"/>
      <c r="B599" s="10">
        <v>44318</v>
      </c>
      <c r="C599" s="17" t="s">
        <v>15</v>
      </c>
      <c r="D599" s="15" t="s">
        <v>11</v>
      </c>
      <c r="E599" t="b">
        <v>1</v>
      </c>
      <c r="F599" t="b">
        <v>1</v>
      </c>
      <c r="G599" t="b">
        <v>1</v>
      </c>
      <c r="H599" t="b">
        <v>1</v>
      </c>
      <c r="I599" t="b">
        <v>1</v>
      </c>
      <c r="J599" t="b">
        <v>1</v>
      </c>
      <c r="K599" t="b">
        <v>1</v>
      </c>
      <c r="L599" t="b">
        <v>0</v>
      </c>
      <c r="O599" t="str">
        <f>IF(Weekly[[#This Row],[H/V]]="H",Weekly[[#This Row],[BF H Odds]],IF(Weekly[[#This Row],[H/V]]="V",Weekly[[#This Row],[BF V Odds]],""))</f>
        <v/>
      </c>
      <c r="P599" t="b">
        <v>1</v>
      </c>
      <c r="R599" s="35">
        <f>IFERROR(IF(Weekly[[#This Row],[Won Bet?]]="yes",R598+(Weekly[[#This Row],[BF Odds]]*Weekly[[#This Row],[BF Stake]])-Weekly[[#This Row],[BF Stake]],R598-Weekly[[#This Row],[BF Stake]]),R598)</f>
        <v>1196.4585000000002</v>
      </c>
      <c r="S599" s="35">
        <f>IFERROR(IF(Weekly[[#This Row],[Won Bet?]]="yes",S598+(((Weekly[[#This Row],[BF Odds]]*Weekly[[#This Row],[BF Stake]])-Weekly[[#This Row],[BF Stake]])*0.95),S598-Weekly[[#This Row],[BF Stake]]),S598)</f>
        <v>1095.8791900000006</v>
      </c>
      <c r="T599" s="13">
        <v>2.19</v>
      </c>
      <c r="U599" s="13">
        <v>1.73</v>
      </c>
      <c r="V599" s="24">
        <f>IF(Weekly[[#This Row],[Actual]]="","",IF(AND(Weekly[[#This Row],[SVC_P]]=Weekly[[#This Row],[Actual]],Weekly[[#This Row],[SVC_P]]=TRUE),V598+Weekly[[#This Row],[BF H Odds]]-1,IF(AND(Weekly[[#This Row],[SVC_P]]=Weekly[[#This Row],[Actual]],Weekly[[#This Row],[SVC_P]]=FALSE),V598+Weekly[[#This Row],[BF V Odds]]-1,V598-1)))</f>
        <v>63.950000000000074</v>
      </c>
      <c r="W599" s="24">
        <f>IF(Weekly[[#This Row],[Actual]]="","",IF(AND(Weekly[[#This Row],[SVC_P]]=FALSE,Weekly[[#This Row],[Actual]]=TRUE),W598+Weekly[[#This Row],[BF H Odds]]-1,IF(AND(Weekly[[#This Row],[SVC_P]]=TRUE,Weekly[[#This Row],[Actual]]=FALSE,),W598+Weekly[[#This Row],[BF V Odds]]-1,W598-1)))</f>
        <v>-507.84000000000003</v>
      </c>
      <c r="X599" s="24">
        <f>IF(Weekly[[#This Row],[Actual]]="","",IF(AND(Weekly[[#This Row],[ADBC_P]]=Weekly[[#This Row],[Actual]],Weekly[[#This Row],[ADBC_P]]=TRUE),X598+Weekly[[#This Row],[BF H Odds]]-1,IF(AND(Weekly[[#This Row],[ADBC_P]]=Weekly[[#This Row],[Actual]],Weekly[[#This Row],[ADBC_P]]=FALSE),X598+Weekly[[#This Row],[BF V Odds]]-1,X598-1)))</f>
        <v>22.880000000000017</v>
      </c>
      <c r="Y599" s="24">
        <f>IF(Weekly[[#This Row],[Actual]]="","",IF(AND(Weekly[[#This Row],[ADBC_P]]=FALSE,Weekly[[#This Row],[Actual]]=TRUE),Y598+Weekly[[#This Row],[BF H Odds]]-1,IF(AND(Weekly[[#This Row],[ADBC_P]]=TRUE,Weekly[[#This Row],[Actual]]=FALSE),Y598+Weekly[[#This Row],[BF V Odds]]-1,Y598-1)))</f>
        <v>66.749999999999986</v>
      </c>
      <c r="Z599" s="24">
        <f>IF(Weekly[[#This Row],[Actual]]="","",IF(AND(Weekly[[#This Row],[RFC_P]]=Weekly[[#This Row],[Actual]],Weekly[[#This Row],[RFC_P]]=TRUE),Z598+Weekly[[#This Row],[BF H Odds]]-1,IF(AND(Weekly[[#This Row],[RFC_P]]=Weekly[[#This Row],[Actual]],Weekly[[#This Row],[RFC_P]]=FALSE),Z598+Weekly[[#This Row],[BF V Odds]]-1,Z598-1)))</f>
        <v>32.010000000000005</v>
      </c>
      <c r="AA599" s="24">
        <f>IF(Weekly[[#This Row],[Actual]]="","",IF(AND(Weekly[[#This Row],[RFC_P]]=FALSE,Weekly[[#This Row],[Actual]]=TRUE),AA598+Weekly[[#This Row],[BF H Odds]]-1,IF(AND(Weekly[[#This Row],[RFC_P]]=TRUE,Weekly[[#This Row],[Actual]]=FALSE),AA598+Weekly[[#This Row],[BF V Odds]]-1,AA598-1)))</f>
        <v>57.619999999999969</v>
      </c>
      <c r="AB599" s="24">
        <f>IF(Weekly[[#This Row],[Actual]]="","",IF(AND(Weekly[[#This Row],[GBC_P]]=Weekly[[#This Row],[Actual]],Weekly[[#This Row],[GBC_P]]=TRUE),AB598+Weekly[[#This Row],[BF H Odds]]-1,IF(AND(Weekly[[#This Row],[GBC_P]]=Weekly[[#This Row],[Actual]],Weekly[[#This Row],[GBC_P]]=FALSE),AB598+Weekly[[#This Row],[BF V Odds]]-1,AB598-1)))</f>
        <v>13.720000000000008</v>
      </c>
      <c r="AC599" s="24">
        <f>IF(Weekly[[#This Row],[Actual]]="","",IF(AND(Weekly[[#This Row],[GBC_P]]=FALSE,Weekly[[#This Row],[Actual]]=TRUE),AC598+Weekly[[#This Row],[BF H Odds]]-1,IF(AND(Weekly[[#This Row],[GBC_P]]=TRUE,Weekly[[#This Row],[Actual]]=FALSE),AC598+Weekly[[#This Row],[BF V Odds]]-1,AC598-1)))</f>
        <v>75.909999999999968</v>
      </c>
      <c r="AD599" s="24">
        <f>IF(Weekly[[#This Row],[Actual]]="","",IF(AND(Weekly[[#This Row],[HGBC_P]]=Weekly[[#This Row],[Actual]],Weekly[[#This Row],[HGBC_P]]=TRUE),AD598+Weekly[[#This Row],[BF H Odds]]-1,IF(AND(Weekly[[#This Row],[HGBC_P]]=Weekly[[#This Row],[Actual]],Weekly[[#This Row],[HGBC_P]]=FALSE),AD598+Weekly[[#This Row],[BF V Odds]]-1,AD598-1)))</f>
        <v>2.2100000000000235</v>
      </c>
      <c r="AE599" s="24">
        <f>IF(Weekly[[#This Row],[Actual]]="","",IF(AND(Weekly[[#This Row],[HGBC_P]]=FALSE,Weekly[[#This Row],[Actual]]=TRUE),AE598+Weekly[[#This Row],[BF H Odds]]-1,IF(AND(Weekly[[#This Row],[HGBC_P]]=TRUE,Weekly[[#This Row],[Actual]]=FALSE),AE598+Weekly[[#This Row],[BF V Odds]]-1,AE598-1)))</f>
        <v>87.42</v>
      </c>
      <c r="AF599" s="24">
        <f>IF(Weekly[[#This Row],[Actual]]="","",IF(AND(Weekly[[#This Row],[XGB_P]]=Weekly[[#This Row],[Actual]],Weekly[[#This Row],[XGB_P]]=TRUE),AF598+Weekly[[#This Row],[BF H Odds]]-1,IF(AND(Weekly[[#This Row],[XGB_P]]=Weekly[[#This Row],[Actual]],Weekly[[#This Row],[XGB_P]]=FALSE),AF598+Weekly[[#This Row],[BF V Odds]]-1,AF598-1)))</f>
        <v>37.97000000000002</v>
      </c>
      <c r="AG599" s="24">
        <f>IF(Weekly[[#This Row],[Actual]]="","",IF(AND(Weekly[[#This Row],[XGB_P]]=FALSE,Weekly[[#This Row],[Actual]]=TRUE),AG598+Weekly[[#This Row],[BF H Odds]]-1,IF(AND(Weekly[[#This Row],[XGB_P]]=TRUE,Weekly[[#This Row],[Actual]]=FALSE),AG598+Weekly[[#This Row],[BF V Odds]]-1,AG598-1)))</f>
        <v>51.660000000000004</v>
      </c>
      <c r="AH599" s="24">
        <f>IF(Weekly[[#This Row],[Actual]]="","",IF(AND(Weekly[[#This Row],[QDA_P]]=Weekly[[#This Row],[Actual]],Weekly[[#This Row],[QDA_P]]=TRUE),AH598+Weekly[[#This Row],[BF H Odds]]-1,IF(AND(Weekly[[#This Row],[QDA_P]]=Weekly[[#This Row],[Actual]],Weekly[[#This Row],[QDA_P]]=FALSE),AH598+Weekly[[#This Row],[BF V Odds]]-1,AH598-1)))</f>
        <v>6.5900000000000158</v>
      </c>
      <c r="AI599" s="24">
        <f>IF(Weekly[[#This Row],[Actual]]="","",IF(AND(Weekly[[#This Row],[QDA_P]]=FALSE,Weekly[[#This Row],[Actual]]=TRUE),AI598+Weekly[[#This Row],[BF H Odds]]-1,IF(AND(Weekly[[#This Row],[QDA_P]]=TRUE,Weekly[[#This Row],[Actual]]=FALSE),AI598+Weekly[[#This Row],[BF V Odds]]-1,AI598-1)))</f>
        <v>83.039999999999978</v>
      </c>
      <c r="AJ599" s="24">
        <f>IF(Weekly[[#This Row],[Actual]]="","",IF(AND(Weekly[[#This Row],[KNC_P]]=FALSE,Weekly[[#This Row],[Actual]]=TRUE),AJ598+Weekly[[#This Row],[BF H Odds]]-1,IF(AND(Weekly[[#This Row],[KNC_P]]=TRUE,Weekly[[#This Row],[Actual]]=FALSE),AJ598+Weekly[[#This Row],[BF V Odds]]-1,AJ598-1)))</f>
        <v>75.13000000000001</v>
      </c>
      <c r="AK599" s="24">
        <f>IF(Weekly[[#This Row],[Actual]]="","",IF(AND(Weekly[[#This Row],[KNC_P]]=FALSE,Weekly[[#This Row],[Actual]]=TRUE),AK598+Weekly[[#This Row],[BF H Odds]]-1,IF(AND(Weekly[[#This Row],[KNC_P]]=TRUE,Weekly[[#This Row],[Actual]]=FALSE),AK598+Weekly[[#This Row],[BF V Odds]]-1,AK598-1)))</f>
        <v>74.03</v>
      </c>
      <c r="AL599" s="30">
        <f>IF(Weekly[[#This Row],[Actual]]="","",COUNTIF(Weekly[[#This Row],[SVC_P]:[QDA_P]],TRUE))</f>
        <v>7</v>
      </c>
      <c r="AM599" s="30">
        <f>IF(Weekly[[#This Row],[Actual]]="","",COUNTIF(Weekly[[#This Row],[SVC_P]:[QDA_P]],FALSE))</f>
        <v>0</v>
      </c>
      <c r="AN599" s="36" t="str">
        <f>IF(AND(Weekly[[#This Row],[BF V Odds]]&gt;$BO$6,Weekly[[#This Row],[BF V Odds]] &lt; $BO$7),Weekly[[#This Row],[BF V Odds]],"")</f>
        <v/>
      </c>
      <c r="AO599" s="36" t="str">
        <f>IF(AND(Weekly[[#This Row],[BF H Odds]]&gt;$BO$6, Weekly[[#This Row],[BF H Odds]] &lt; $BO$7),Weekly[[#This Row],[BF H Odds]],"")</f>
        <v/>
      </c>
      <c r="AP599" s="37">
        <f>IF(AND(Weekly[[#This Row],[V Odds &lt;]]="",Weekly[[#This Row],[H Odds &lt;]]=""),AP598,IF(AND(Weekly[[#This Row],[H Odds &lt;]]&lt;&gt;"",Weekly[[#This Row],[SVC_P]]=TRUE,Weekly[[#This Row],[Actual]]=TRUE),AP598+Weekly[[#This Row],[H Odds &lt;]]-1,IF(AND(Weekly[[#This Row],[V Odds &lt;]]&lt;&gt;"",Weekly[[#This Row],[SVC_P]]=FALSE,Weekly[[#This Row],[Actual]]=FALSE),AP598+Weekly[[#This Row],[V Odds &lt;]]-1,IF(AND(Weekly[[#This Row],[V Odds &lt;]]&lt;&gt;"",Weekly[[#This Row],[SVC_P]]=FALSE,Weekly[[#This Row],[Actual]]=TRUE),AP598-1,IF(AND(Weekly[[#This Row],[H Odds &lt;]]&lt;&gt;"",Weekly[[#This Row],[SVC_P]]=TRUE,Weekly[[#This Row],[Actual]]=FALSE),AP598-1,AP598)))))</f>
        <v>78.430000000000021</v>
      </c>
      <c r="AQ599" s="37">
        <f>IF(AND(Weekly[[#This Row],[V Odds &lt;]]="",Weekly[[#This Row],[H Odds &lt;]]=""),AQ598,IF(AND(Weekly[[#This Row],[H Odds &lt;]]&lt;&gt;"",Weekly[[#This Row],[ADBC_P]]=TRUE,Weekly[[#This Row],[Actual]]=TRUE),AQ598+Weekly[[#This Row],[H Odds &lt;]]-1,IF(AND(Weekly[[#This Row],[V Odds &lt;]]&lt;&gt;"",Weekly[[#This Row],[ADBC_P]]=FALSE,Weekly[[#This Row],[Actual]]=FALSE),AQ598+Weekly[[#This Row],[V Odds &lt;]]-1,IF(AND(Weekly[[#This Row],[V Odds &lt;]]&lt;&gt;"",Weekly[[#This Row],[ADBC_P]]=FALSE,Weekly[[#This Row],[Actual]]=TRUE),AQ598-1,IF(AND(Weekly[[#This Row],[H Odds &lt;]]&lt;&gt;"",Weekly[[#This Row],[ADBC_P]]=TRUE,Weekly[[#This Row],[Actual]]=FALSE),AQ598-1,AQ598)))))</f>
        <v>50.98</v>
      </c>
      <c r="AR599" s="37">
        <f>IF(AND(Weekly[[#This Row],[V Odds &lt;]]="",Weekly[[#This Row],[H Odds &lt;]]=""),AR598,IF(AND(Weekly[[#This Row],[H Odds &lt;]]&lt;&gt;"",Weekly[[#This Row],[RFC_P]]=TRUE,Weekly[[#This Row],[Actual]]=TRUE),AR598+Weekly[[#This Row],[H Odds &lt;]]-1,IF(AND(Weekly[[#This Row],[V Odds &lt;]]&lt;&gt;"",Weekly[[#This Row],[RFC_P]]=FALSE,Weekly[[#This Row],[Actual]]=FALSE),AR598+Weekly[[#This Row],[V Odds &lt;]]-1,IF(AND(Weekly[[#This Row],[V Odds &lt;]]&lt;&gt;"",Weekly[[#This Row],[RFC_P]]=FALSE,Weekly[[#This Row],[Actual]]=TRUE),AR598-1,IF(AND(Weekly[[#This Row],[H Odds &lt;]]&lt;&gt;"",Weekly[[#This Row],[RFC_P]]=TRUE,Weekly[[#This Row],[Actual]]=FALSE),AR598-1,AR598)))))</f>
        <v>69.989999999999995</v>
      </c>
      <c r="AS599" s="37">
        <f>IF(AND(Weekly[[#This Row],[V Odds &lt;]]="",Weekly[[#This Row],[H Odds &lt;]]=""),AS598,IF(AND(Weekly[[#This Row],[H Odds &lt;]]&lt;&gt;"",Weekly[[#This Row],[GBC_P]]=TRUE,Weekly[[#This Row],[Actual]]=TRUE),AS598+Weekly[[#This Row],[H Odds &lt;]]-1,IF(AND(Weekly[[#This Row],[V Odds &lt;]]&lt;&gt;"",Weekly[[#This Row],[GBC_P]]=FALSE,Weekly[[#This Row],[Actual]]=FALSE),AS598+Weekly[[#This Row],[V Odds &lt;]]-1,IF(AND(Weekly[[#This Row],[V Odds &lt;]]&lt;&gt;"",Weekly[[#This Row],[GBC_P]]=FALSE,Weekly[[#This Row],[Actual]]=TRUE),AS598-1,IF(AND(Weekly[[#This Row],[H Odds &lt;]]&lt;&gt;"",Weekly[[#This Row],[GBC_P]]=TRUE,Weekly[[#This Row],[Actual]]=FALSE),AS598-1,AS598)))))</f>
        <v>66.28</v>
      </c>
      <c r="AT599" s="37">
        <f>IF(AND(Weekly[[#This Row],[V Odds &lt;]]="",Weekly[[#This Row],[H Odds &lt;]]=""),AT598,IF(AND(Weekly[[#This Row],[H Odds &lt;]]&lt;&gt;"",Weekly[[#This Row],[HGBC_P]]=TRUE,Weekly[[#This Row],[Actual]]=TRUE),AT598+Weekly[[#This Row],[H Odds &lt;]]-1,IF(AND(Weekly[[#This Row],[V Odds &lt;]]&lt;&gt;"",Weekly[[#This Row],[HGBC_P]]=FALSE,Weekly[[#This Row],[Actual]]=FALSE),AT598+Weekly[[#This Row],[V Odds &lt;]]-1,IF(AND(Weekly[[#This Row],[V Odds &lt;]]&lt;&gt;"",Weekly[[#This Row],[HGBC_P]]=FALSE,Weekly[[#This Row],[Actual]]=TRUE),AT598-1,IF(AND(Weekly[[#This Row],[H Odds &lt;]]&lt;&gt;"",Weekly[[#This Row],[HGBC_P]]=TRUE,Weekly[[#This Row],[Actual]]=FALSE),AT598-1,AT598)))))</f>
        <v>49.66</v>
      </c>
      <c r="AU599" s="37">
        <f>IF(AND(Weekly[[#This Row],[V Odds &lt;]]="",Weekly[[#This Row],[H Odds &lt;]]=""),AU598,IF(AND(Weekly[[#This Row],[H Odds &lt;]]&lt;&gt;"",Weekly[[#This Row],[XGB_P]]=TRUE,Weekly[[#This Row],[Actual]]=TRUE),AU598+Weekly[[#This Row],[H Odds &lt;]]-1,IF(AND(Weekly[[#This Row],[V Odds &lt;]]&lt;&gt;"",Weekly[[#This Row],[XGB_P]]=FALSE,Weekly[[#This Row],[Actual]]=FALSE),AU598+Weekly[[#This Row],[V Odds &lt;]]-1,IF(AND(Weekly[[#This Row],[V Odds &lt;]]&lt;&gt;"",Weekly[[#This Row],[XGB_P]]=FALSE,Weekly[[#This Row],[Actual]]=TRUE),AU598-1,IF(AND(Weekly[[#This Row],[H Odds &lt;]]&lt;&gt;"",Weekly[[#This Row],[XGB_P]]=TRUE,Weekly[[#This Row],[Actual]]=FALSE),AU598-1,AU598)))))</f>
        <v>71.110000000000014</v>
      </c>
      <c r="AV599" s="37">
        <f>IF(AND(Weekly[[#This Row],[V Odds &lt;]]="",Weekly[[#This Row],[H Odds &lt;]]=""),AV598,IF(AND(Weekly[[#This Row],[H Odds &lt;]]&lt;&gt;"",Weekly[[#This Row],[QDA_P]]=TRUE,Weekly[[#This Row],[Actual]]=TRUE),AV598+Weekly[[#This Row],[H Odds &lt;]]-1,IF(AND(Weekly[[#This Row],[V Odds &lt;]]&lt;&gt;"",Weekly[[#This Row],[QDA_P]]=FALSE,Weekly[[#This Row],[Actual]]=FALSE),AV598+Weekly[[#This Row],[V Odds &lt;]]-1,IF(AND(Weekly[[#This Row],[V Odds &lt;]]&lt;&gt;"",Weekly[[#This Row],[QDA_P]]=FALSE,Weekly[[#This Row],[Actual]]=TRUE),AV598-1,IF(AND(Weekly[[#This Row],[H Odds &lt;]]&lt;&gt;"",Weekly[[#This Row],[QDA_P]]=TRUE,Weekly[[#This Row],[Actual]]=FALSE),AV598-1,AV598)))))</f>
        <v>62</v>
      </c>
      <c r="AW599" s="37">
        <f>IF(AND(Weekly[[#This Row],[H Odds &lt;]]="",Weekly[[#This Row],[V Odds &lt;]]=""),AW598,IF(AND(Weekly[[#This Row],[KNC_P]]=Weekly[[#This Row],[Actual]],Weekly[[#This Row],[KNC_P]]=TRUE),AW598+Weekly[[#This Row],[BF H Odds]]-1,IF(AND(Weekly[[#This Row],[KNC_P]]=Weekly[[#This Row],[Actual]],Weekly[[#This Row],[KNC_P]]=FALSE),AW598+Weekly[[#This Row],[BF V Odds]]-1,AW598-1)))</f>
        <v>49.290000000000013</v>
      </c>
      <c r="AX599" s="37">
        <f>IF(AND(Weekly[[#This Row],[V Odds &lt;]]="",Weekly[[#This Row],[H Odds &lt;]]=""),AX598,IF(AND(Weekly[[#This Row],[V Odds &lt;]]&lt;&gt;"",Weekly[[#This Row],[FALSES]]&gt;0,Weekly[[#This Row],[Actual]]=FALSE),AX598+Weekly[[#This Row],[V Odds &lt;]]-1,IF(AND(Weekly[[#This Row],[H Odds &lt;]]&lt;&gt;"",Weekly[[#This Row],[TRUES]]&gt;0,Weekly[[#This Row],[Actual]]=TRUE),AX598+Weekly[[#This Row],[H Odds &lt;]]-1,IF(AND(Weekly[[#This Row],[V Odds &lt;]]&lt;&gt;"",Weekly[[#This Row],[FALSES]]=0),AX598,IF(AND(Weekly[[#This Row],[H Odds &lt;]]&lt;&gt;"",Weekly[[#This Row],[TRUES]]=0),AX598,AX598-1)))))</f>
        <v>109.99999999999997</v>
      </c>
      <c r="AY599" s="37">
        <f>IF(AND(Weekly[[#This Row],[V Odds &lt;]]="",Weekly[[#This Row],[H Odds &lt;]]=""),AY598,IF(AND(Weekly[[#This Row],[V Odds &lt;]]&lt;&gt;"",Weekly[[#This Row],[FALSES]]&gt;0,Weekly[[#This Row],[Actual]]=FALSE),AY598+((Weekly[[#This Row],[V Odds &lt;]]-1)*0.92),IF(AND(Weekly[[#This Row],[H Odds &lt;]]&lt;&gt;"",Weekly[[#This Row],[TRUES]]&gt;0,Weekly[[#This Row],[Actual]]=TRUE),AY598+((Weekly[[#This Row],[H Odds &lt;]]-1)*0.92),IF(AND(Weekly[[#This Row],[V Odds &lt;]]&lt;&gt;"",Weekly[[#This Row],[FALSES]]=0),AY598,IF(AND(Weekly[[#This Row],[H Odds &lt;]]&lt;&gt;"",Weekly[[#This Row],[TRUES]]=0),AY598,AY598-1)))))</f>
        <v>96.88000000000001</v>
      </c>
      <c r="AZ599" s="37">
        <f>IF(AND(Weekly[[#This Row],[V Odds &lt;]]="",Weekly[[#This Row],[H Odds &lt;]]=""),AZ598,IF(AND(Weekly[[#This Row],[V Odds &lt;]]&lt;&gt;"",Weekly[[#This Row],[Actual]]=FALSE),AZ598+Weekly[[#This Row],[V Odds &lt;]]-1,IF(AND(Weekly[[#This Row],[H Odds &lt;]]&lt;&gt;"",Weekly[[#This Row],[Actual]]=TRUE),AZ598+Weekly[[#This Row],[H Odds &lt;]]-1,AZ598-1)))</f>
        <v>99.569999999999979</v>
      </c>
      <c r="BA599" s="38">
        <f>IF(Weekly[[#This Row],[H Odds &lt;]]="",BA598,IF(AND(Weekly[[#This Row],[H Odds &lt;]]&lt;&gt;"",Weekly[[#This Row],[SVC_P]]=TRUE,Weekly[[#This Row],[Actual]]=TRUE),BA598+Weekly[[#This Row],[H Odds &lt;]]-1,IF(AND(Weekly[[#This Row],[H Odds &lt;]]&lt;&gt;"",Weekly[[#This Row],[SVC_P]]=TRUE,Weekly[[#This Row],[Actual]]=FALSE),BA598-1,BA598)))</f>
        <v>77.39</v>
      </c>
      <c r="BB599" s="38">
        <f>IF(Weekly[[#This Row],[H Odds &lt;]]="",BB598,IF(AND(Weekly[[#This Row],[H Odds &lt;]]&lt;&gt;"",Weekly[[#This Row],[ADBC_P]]=TRUE,Weekly[[#This Row],[Actual]]=TRUE),BB598+Weekly[[#This Row],[H Odds &lt;]]-1,IF(AND(Weekly[[#This Row],[H Odds &lt;]]&lt;&gt;"",Weekly[[#This Row],[ADBC_P]]=TRUE,Weekly[[#This Row],[Actual]]=FALSE),BB598-1,BB598)))</f>
        <v>47.16</v>
      </c>
      <c r="BC599" s="38">
        <f>IF(Weekly[[#This Row],[H Odds &lt;]]="",BC598,IF(AND(Weekly[[#This Row],[H Odds &lt;]]&lt;&gt;"",Weekly[[#This Row],[RFC_P]]=TRUE,Weekly[[#This Row],[Actual]]=TRUE),BC598+Weekly[[#This Row],[H Odds &lt;]]-1,IF(AND(Weekly[[#This Row],[H Odds &lt;]]&lt;&gt;"",Weekly[[#This Row],[RFC_P]]=TRUE,Weekly[[#This Row],[Actual]]=FALSE),BC598-1,BC598)))</f>
        <v>48.759999999999991</v>
      </c>
      <c r="BD599" s="38">
        <f>IF(Weekly[[#This Row],[H Odds &lt;]]="",BD598,IF(AND(Weekly[[#This Row],[H Odds &lt;]]&lt;&gt;"",Weekly[[#This Row],[GBC_P]]=TRUE,Weekly[[#This Row],[Actual]]=TRUE),BD598+Weekly[[#This Row],[H Odds &lt;]]-1,IF(AND(Weekly[[#This Row],[H Odds &lt;]]&lt;&gt;"",Weekly[[#This Row],[GBC_P]]=TRUE,Weekly[[#This Row],[Actual]]=FALSE),BD598-1,BD598)))</f>
        <v>52.910000000000004</v>
      </c>
      <c r="BE599" s="38">
        <f>IF(Weekly[[#This Row],[H Odds &lt;]]="",BE598,IF(AND(Weekly[[#This Row],[H Odds &lt;]]&lt;&gt;"",Weekly[[#This Row],[HGBC_P]]=TRUE,Weekly[[#This Row],[Actual]]=TRUE),BE598+Weekly[[#This Row],[H Odds &lt;]]-1,IF(AND(Weekly[[#This Row],[H Odds &lt;]]&lt;&gt;"",Weekly[[#This Row],[HGBC_P]]=TRUE,Weekly[[#This Row],[Actual]]=FALSE),BE598-1,BE598)))</f>
        <v>51.059999999999995</v>
      </c>
      <c r="BF599" s="38">
        <f>IF(Weekly[[#This Row],[H Odds &lt;]]="",BF598,IF(AND(Weekly[[#This Row],[H Odds &lt;]]&lt;&gt;"",Weekly[[#This Row],[XGB_P]]=TRUE,Weekly[[#This Row],[Actual]]=TRUE),BF598+Weekly[[#This Row],[H Odds &lt;]]-1,IF(AND(Weekly[[#This Row],[H Odds &lt;]]&lt;&gt;"",Weekly[[#This Row],[XGB_P]]=TRUE,Weekly[[#This Row],[Actual]]=FALSE),BF598-1,BF598)))</f>
        <v>59.730000000000004</v>
      </c>
      <c r="BG599" s="38">
        <f>IF(Weekly[[#This Row],[H Odds &lt;]]="",BG598,IF(AND(Weekly[[#This Row],[H Odds &lt;]]&lt;&gt;"",Weekly[[#This Row],[QDA_P]]=TRUE,Weekly[[#This Row],[Actual]]=TRUE),BG598+Weekly[[#This Row],[H Odds &lt;]]-1,IF(AND(Weekly[[#This Row],[H Odds &lt;]]&lt;&gt;"",Weekly[[#This Row],[QDA_P]]=TRUE,Weekly[[#This Row],[Actual]]=FALSE),BG598-1,BG598)))</f>
        <v>47.22999999999999</v>
      </c>
      <c r="BH599" s="38">
        <f>IF(Weekly[[#This Row],[H Odds &lt;]]="",BH598,IF(AND(Weekly[[#This Row],[H Odds &lt;]]&lt;&gt;"",Weekly[[#This Row],[KNC_P]]=TRUE,Weekly[[#This Row],[Actual]]=TRUE),BH598+Weekly[[#This Row],[H Odds &lt;]]-1,IF(AND(Weekly[[#This Row],[H Odds &lt;]]&lt;&gt;"",Weekly[[#This Row],[KNC_P]]=TRUE,Weekly[[#This Row],[Actual]]=FALSE),BH598-1,BH598)))</f>
        <v>52.099999999999994</v>
      </c>
      <c r="BI599" s="38">
        <f>IF(Weekly[[#This Row],[H Odds &lt;]]="",BI598,IF(AND(Weekly[[#This Row],[H Odds &lt;]]&lt;&gt;"",Weekly[[#This Row],[TRUES]]&gt;0,Weekly[[#This Row],[Actual]]=TRUE),BI598+Weekly[[#This Row],[H Odds &lt;]]-1,IF(AND(Weekly[[#This Row],[H Odds &lt;]]&lt;&gt;"",Weekly[[#This Row],[TRUES]]=0),BI598,BI598-1)))</f>
        <v>75.39</v>
      </c>
      <c r="BJ599" s="38">
        <f>IF(Weekly[[#This Row],[H Odds &lt;]]="",BJ598,IF(AND(Weekly[[#This Row],[H Odds &lt;]]&lt;&gt;"",Weekly[[#This Row],[Actual]]=TRUE),BJ598+Weekly[[#This Row],[H Odds &lt;]]-1,IF(AND(Weekly[[#This Row],[H Odds &lt;]]&lt;&gt;"",Weekly[[#This Row],[Actual]]=FALSE),BJ598-1,BJ598)))</f>
        <v>77.290000000000006</v>
      </c>
      <c r="BK599" s="58">
        <f>IF(AND(Weekly[[#This Row],[TRUES]]&gt;3,Weekly[[#This Row],[Actual]]=TRUE),BK598+Weekly[[#This Row],[BF H Odds]]-1,IF(AND(Weekly[[#This Row],[FALSES]]&gt;3,Weekly[[#This Row],[Actual]]=FALSE),BK598+Weekly[[#This Row],[BF V Odds]]-1,IF(AND(Weekly[[#This Row],[TRUES]]&gt;3,Weekly[[#This Row],[Actual]]=FALSE),BK598-1,IF(AND(Weekly[[#This Row],[FALSES]]&gt;3,Weekly[[#This Row],[Actual]]=TRUE),BK598-1,BK598))))</f>
        <v>6.4500000000000313</v>
      </c>
      <c r="BL599" s="58">
        <f>IF(AND(Weekly[[#This Row],[TRUES]]&gt;5,Weekly[[#This Row],[Actual]]=TRUE),BL598+Weekly[[#This Row],[BF H Odds]]-1,IF(AND(Weekly[[#This Row],[FALSES]]&gt;5,Weekly[[#This Row],[Actual]]=FALSE),BL598+Weekly[[#This Row],[BF V Odds]]-1,IF(AND(Weekly[[#This Row],[TRUES]]&gt;5,Weekly[[#This Row],[Actual]]=FALSE),BL598-1,IF(AND(Weekly[[#This Row],[FALSES]]&gt;5,Weekly[[#This Row],[Actual]]=TRUE),BL598-1,BL598))))</f>
        <v>12.340000000000019</v>
      </c>
      <c r="BM599" s="58">
        <f>IF(AND(Weekly[[#This Row],[TRUES]]&gt;6,Weekly[[#This Row],[Actual]]=TRUE),BM598+Weekly[[#This Row],[BF H Odds]]-1,IF(AND(Weekly[[#This Row],[FALSES]]&gt;6,Weekly[[#This Row],[Actual]]=FALSE),BM598+Weekly[[#This Row],[BF V Odds]]-1,IF(AND(Weekly[[#This Row],[TRUES]]&gt;6,Weekly[[#This Row],[Actual]]=FALSE),BM598-1,IF(AND(Weekly[[#This Row],[FALSES]]&gt;6,Weekly[[#This Row],[Actual]]=TRUE),BM598-1,BM598))))</f>
        <v>43.830000000000005</v>
      </c>
    </row>
    <row r="600" spans="1:65" x14ac:dyDescent="0.25">
      <c r="A600" s="34"/>
      <c r="B600" s="10">
        <v>44318</v>
      </c>
      <c r="C600" s="17" t="s">
        <v>19</v>
      </c>
      <c r="D600" s="15" t="s">
        <v>31</v>
      </c>
      <c r="E600" t="b">
        <v>1</v>
      </c>
      <c r="F600" t="b">
        <v>1</v>
      </c>
      <c r="G600" t="b">
        <v>1</v>
      </c>
      <c r="H600" t="b">
        <v>1</v>
      </c>
      <c r="I600" t="b">
        <v>1</v>
      </c>
      <c r="J600" t="b">
        <v>1</v>
      </c>
      <c r="K600" t="b">
        <v>1</v>
      </c>
      <c r="L600" t="b">
        <v>1</v>
      </c>
      <c r="O600" t="str">
        <f>IF(Weekly[[#This Row],[H/V]]="H",Weekly[[#This Row],[BF H Odds]],IF(Weekly[[#This Row],[H/V]]="V",Weekly[[#This Row],[BF V Odds]],""))</f>
        <v/>
      </c>
      <c r="P600" t="b">
        <v>0</v>
      </c>
      <c r="R600" s="35">
        <f>IFERROR(IF(Weekly[[#This Row],[Won Bet?]]="yes",R599+(Weekly[[#This Row],[BF Odds]]*Weekly[[#This Row],[BF Stake]])-Weekly[[#This Row],[BF Stake]],R599-Weekly[[#This Row],[BF Stake]]),R599)</f>
        <v>1196.4585000000002</v>
      </c>
      <c r="S600" s="35">
        <f>IFERROR(IF(Weekly[[#This Row],[Won Bet?]]="yes",S599+(((Weekly[[#This Row],[BF Odds]]*Weekly[[#This Row],[BF Stake]])-Weekly[[#This Row],[BF Stake]])*0.95),S599-Weekly[[#This Row],[BF Stake]]),S599)</f>
        <v>1095.8791900000006</v>
      </c>
      <c r="T600">
        <v>1.89</v>
      </c>
      <c r="U600">
        <v>2.1</v>
      </c>
      <c r="V600" s="24">
        <f>IF(Weekly[[#This Row],[Actual]]="","",IF(AND(Weekly[[#This Row],[SVC_P]]=Weekly[[#This Row],[Actual]],Weekly[[#This Row],[SVC_P]]=TRUE),V599+Weekly[[#This Row],[BF H Odds]]-1,IF(AND(Weekly[[#This Row],[SVC_P]]=Weekly[[#This Row],[Actual]],Weekly[[#This Row],[SVC_P]]=FALSE),V599+Weekly[[#This Row],[BF V Odds]]-1,V599-1)))</f>
        <v>62.950000000000074</v>
      </c>
      <c r="W600" s="24">
        <f>IF(Weekly[[#This Row],[Actual]]="","",IF(AND(Weekly[[#This Row],[SVC_P]]=FALSE,Weekly[[#This Row],[Actual]]=TRUE),W599+Weekly[[#This Row],[BF H Odds]]-1,IF(AND(Weekly[[#This Row],[SVC_P]]=TRUE,Weekly[[#This Row],[Actual]]=FALSE,),W599+Weekly[[#This Row],[BF V Odds]]-1,W599-1)))</f>
        <v>-508.84000000000003</v>
      </c>
      <c r="X600" s="24">
        <f>IF(Weekly[[#This Row],[Actual]]="","",IF(AND(Weekly[[#This Row],[ADBC_P]]=Weekly[[#This Row],[Actual]],Weekly[[#This Row],[ADBC_P]]=TRUE),X599+Weekly[[#This Row],[BF H Odds]]-1,IF(AND(Weekly[[#This Row],[ADBC_P]]=Weekly[[#This Row],[Actual]],Weekly[[#This Row],[ADBC_P]]=FALSE),X599+Weekly[[#This Row],[BF V Odds]]-1,X599-1)))</f>
        <v>21.880000000000017</v>
      </c>
      <c r="Y600" s="24">
        <f>IF(Weekly[[#This Row],[Actual]]="","",IF(AND(Weekly[[#This Row],[ADBC_P]]=FALSE,Weekly[[#This Row],[Actual]]=TRUE),Y599+Weekly[[#This Row],[BF H Odds]]-1,IF(AND(Weekly[[#This Row],[ADBC_P]]=TRUE,Weekly[[#This Row],[Actual]]=FALSE),Y599+Weekly[[#This Row],[BF V Odds]]-1,Y599-1)))</f>
        <v>67.639999999999986</v>
      </c>
      <c r="Z600" s="24">
        <f>IF(Weekly[[#This Row],[Actual]]="","",IF(AND(Weekly[[#This Row],[RFC_P]]=Weekly[[#This Row],[Actual]],Weekly[[#This Row],[RFC_P]]=TRUE),Z599+Weekly[[#This Row],[BF H Odds]]-1,IF(AND(Weekly[[#This Row],[RFC_P]]=Weekly[[#This Row],[Actual]],Weekly[[#This Row],[RFC_P]]=FALSE),Z599+Weekly[[#This Row],[BF V Odds]]-1,Z599-1)))</f>
        <v>31.010000000000005</v>
      </c>
      <c r="AA600" s="24">
        <f>IF(Weekly[[#This Row],[Actual]]="","",IF(AND(Weekly[[#This Row],[RFC_P]]=FALSE,Weekly[[#This Row],[Actual]]=TRUE),AA599+Weekly[[#This Row],[BF H Odds]]-1,IF(AND(Weekly[[#This Row],[RFC_P]]=TRUE,Weekly[[#This Row],[Actual]]=FALSE),AA599+Weekly[[#This Row],[BF V Odds]]-1,AA599-1)))</f>
        <v>58.50999999999997</v>
      </c>
      <c r="AB600" s="24">
        <f>IF(Weekly[[#This Row],[Actual]]="","",IF(AND(Weekly[[#This Row],[GBC_P]]=Weekly[[#This Row],[Actual]],Weekly[[#This Row],[GBC_P]]=TRUE),AB599+Weekly[[#This Row],[BF H Odds]]-1,IF(AND(Weekly[[#This Row],[GBC_P]]=Weekly[[#This Row],[Actual]],Weekly[[#This Row],[GBC_P]]=FALSE),AB599+Weekly[[#This Row],[BF V Odds]]-1,AB599-1)))</f>
        <v>12.720000000000008</v>
      </c>
      <c r="AC600" s="24">
        <f>IF(Weekly[[#This Row],[Actual]]="","",IF(AND(Weekly[[#This Row],[GBC_P]]=FALSE,Weekly[[#This Row],[Actual]]=TRUE),AC599+Weekly[[#This Row],[BF H Odds]]-1,IF(AND(Weekly[[#This Row],[GBC_P]]=TRUE,Weekly[[#This Row],[Actual]]=FALSE),AC599+Weekly[[#This Row],[BF V Odds]]-1,AC599-1)))</f>
        <v>76.799999999999969</v>
      </c>
      <c r="AD600" s="24">
        <f>IF(Weekly[[#This Row],[Actual]]="","",IF(AND(Weekly[[#This Row],[HGBC_P]]=Weekly[[#This Row],[Actual]],Weekly[[#This Row],[HGBC_P]]=TRUE),AD599+Weekly[[#This Row],[BF H Odds]]-1,IF(AND(Weekly[[#This Row],[HGBC_P]]=Weekly[[#This Row],[Actual]],Weekly[[#This Row],[HGBC_P]]=FALSE),AD599+Weekly[[#This Row],[BF V Odds]]-1,AD599-1)))</f>
        <v>1.2100000000000235</v>
      </c>
      <c r="AE600" s="24">
        <f>IF(Weekly[[#This Row],[Actual]]="","",IF(AND(Weekly[[#This Row],[HGBC_P]]=FALSE,Weekly[[#This Row],[Actual]]=TRUE),AE599+Weekly[[#This Row],[BF H Odds]]-1,IF(AND(Weekly[[#This Row],[HGBC_P]]=TRUE,Weekly[[#This Row],[Actual]]=FALSE),AE599+Weekly[[#This Row],[BF V Odds]]-1,AE599-1)))</f>
        <v>88.31</v>
      </c>
      <c r="AF600" s="24">
        <f>IF(Weekly[[#This Row],[Actual]]="","",IF(AND(Weekly[[#This Row],[XGB_P]]=Weekly[[#This Row],[Actual]],Weekly[[#This Row],[XGB_P]]=TRUE),AF599+Weekly[[#This Row],[BF H Odds]]-1,IF(AND(Weekly[[#This Row],[XGB_P]]=Weekly[[#This Row],[Actual]],Weekly[[#This Row],[XGB_P]]=FALSE),AF599+Weekly[[#This Row],[BF V Odds]]-1,AF599-1)))</f>
        <v>36.97000000000002</v>
      </c>
      <c r="AG600" s="24">
        <f>IF(Weekly[[#This Row],[Actual]]="","",IF(AND(Weekly[[#This Row],[XGB_P]]=FALSE,Weekly[[#This Row],[Actual]]=TRUE),AG599+Weekly[[#This Row],[BF H Odds]]-1,IF(AND(Weekly[[#This Row],[XGB_P]]=TRUE,Weekly[[#This Row],[Actual]]=FALSE),AG599+Weekly[[#This Row],[BF V Odds]]-1,AG599-1)))</f>
        <v>52.550000000000004</v>
      </c>
      <c r="AH600" s="24">
        <f>IF(Weekly[[#This Row],[Actual]]="","",IF(AND(Weekly[[#This Row],[QDA_P]]=Weekly[[#This Row],[Actual]],Weekly[[#This Row],[QDA_P]]=TRUE),AH599+Weekly[[#This Row],[BF H Odds]]-1,IF(AND(Weekly[[#This Row],[QDA_P]]=Weekly[[#This Row],[Actual]],Weekly[[#This Row],[QDA_P]]=FALSE),AH599+Weekly[[#This Row],[BF V Odds]]-1,AH599-1)))</f>
        <v>5.5900000000000158</v>
      </c>
      <c r="AI600" s="24">
        <f>IF(Weekly[[#This Row],[Actual]]="","",IF(AND(Weekly[[#This Row],[QDA_P]]=FALSE,Weekly[[#This Row],[Actual]]=TRUE),AI599+Weekly[[#This Row],[BF H Odds]]-1,IF(AND(Weekly[[#This Row],[QDA_P]]=TRUE,Weekly[[#This Row],[Actual]]=FALSE),AI599+Weekly[[#This Row],[BF V Odds]]-1,AI599-1)))</f>
        <v>83.929999999999978</v>
      </c>
      <c r="AJ600" s="24">
        <f>IF(Weekly[[#This Row],[Actual]]="","",IF(AND(Weekly[[#This Row],[KNC_P]]=FALSE,Weekly[[#This Row],[Actual]]=TRUE),AJ599+Weekly[[#This Row],[BF H Odds]]-1,IF(AND(Weekly[[#This Row],[KNC_P]]=TRUE,Weekly[[#This Row],[Actual]]=FALSE),AJ599+Weekly[[#This Row],[BF V Odds]]-1,AJ599-1)))</f>
        <v>76.02000000000001</v>
      </c>
      <c r="AK600" s="24">
        <f>IF(Weekly[[#This Row],[Actual]]="","",IF(AND(Weekly[[#This Row],[KNC_P]]=FALSE,Weekly[[#This Row],[Actual]]=TRUE),AK599+Weekly[[#This Row],[BF H Odds]]-1,IF(AND(Weekly[[#This Row],[KNC_P]]=TRUE,Weekly[[#This Row],[Actual]]=FALSE),AK599+Weekly[[#This Row],[BF V Odds]]-1,AK599-1)))</f>
        <v>74.92</v>
      </c>
      <c r="AL600" s="30">
        <f>IF(Weekly[[#This Row],[Actual]]="","",COUNTIF(Weekly[[#This Row],[SVC_P]:[QDA_P]],TRUE))</f>
        <v>7</v>
      </c>
      <c r="AM600" s="30">
        <f>IF(Weekly[[#This Row],[Actual]]="","",COUNTIF(Weekly[[#This Row],[SVC_P]:[QDA_P]],FALSE))</f>
        <v>0</v>
      </c>
      <c r="AN600" s="36" t="str">
        <f>IF(AND(Weekly[[#This Row],[BF V Odds]]&gt;$BO$6,Weekly[[#This Row],[BF V Odds]] &lt; $BO$7),Weekly[[#This Row],[BF V Odds]],"")</f>
        <v/>
      </c>
      <c r="AO600" s="36" t="str">
        <f>IF(AND(Weekly[[#This Row],[BF H Odds]]&gt;$BO$6, Weekly[[#This Row],[BF H Odds]] &lt; $BO$7),Weekly[[#This Row],[BF H Odds]],"")</f>
        <v/>
      </c>
      <c r="AP600" s="37">
        <f>IF(AND(Weekly[[#This Row],[V Odds &lt;]]="",Weekly[[#This Row],[H Odds &lt;]]=""),AP599,IF(AND(Weekly[[#This Row],[H Odds &lt;]]&lt;&gt;"",Weekly[[#This Row],[SVC_P]]=TRUE,Weekly[[#This Row],[Actual]]=TRUE),AP599+Weekly[[#This Row],[H Odds &lt;]]-1,IF(AND(Weekly[[#This Row],[V Odds &lt;]]&lt;&gt;"",Weekly[[#This Row],[SVC_P]]=FALSE,Weekly[[#This Row],[Actual]]=FALSE),AP599+Weekly[[#This Row],[V Odds &lt;]]-1,IF(AND(Weekly[[#This Row],[V Odds &lt;]]&lt;&gt;"",Weekly[[#This Row],[SVC_P]]=FALSE,Weekly[[#This Row],[Actual]]=TRUE),AP599-1,IF(AND(Weekly[[#This Row],[H Odds &lt;]]&lt;&gt;"",Weekly[[#This Row],[SVC_P]]=TRUE,Weekly[[#This Row],[Actual]]=FALSE),AP599-1,AP599)))))</f>
        <v>78.430000000000021</v>
      </c>
      <c r="AQ600" s="37">
        <f>IF(AND(Weekly[[#This Row],[V Odds &lt;]]="",Weekly[[#This Row],[H Odds &lt;]]=""),AQ599,IF(AND(Weekly[[#This Row],[H Odds &lt;]]&lt;&gt;"",Weekly[[#This Row],[ADBC_P]]=TRUE,Weekly[[#This Row],[Actual]]=TRUE),AQ599+Weekly[[#This Row],[H Odds &lt;]]-1,IF(AND(Weekly[[#This Row],[V Odds &lt;]]&lt;&gt;"",Weekly[[#This Row],[ADBC_P]]=FALSE,Weekly[[#This Row],[Actual]]=FALSE),AQ599+Weekly[[#This Row],[V Odds &lt;]]-1,IF(AND(Weekly[[#This Row],[V Odds &lt;]]&lt;&gt;"",Weekly[[#This Row],[ADBC_P]]=FALSE,Weekly[[#This Row],[Actual]]=TRUE),AQ599-1,IF(AND(Weekly[[#This Row],[H Odds &lt;]]&lt;&gt;"",Weekly[[#This Row],[ADBC_P]]=TRUE,Weekly[[#This Row],[Actual]]=FALSE),AQ599-1,AQ599)))))</f>
        <v>50.98</v>
      </c>
      <c r="AR600" s="37">
        <f>IF(AND(Weekly[[#This Row],[V Odds &lt;]]="",Weekly[[#This Row],[H Odds &lt;]]=""),AR599,IF(AND(Weekly[[#This Row],[H Odds &lt;]]&lt;&gt;"",Weekly[[#This Row],[RFC_P]]=TRUE,Weekly[[#This Row],[Actual]]=TRUE),AR599+Weekly[[#This Row],[H Odds &lt;]]-1,IF(AND(Weekly[[#This Row],[V Odds &lt;]]&lt;&gt;"",Weekly[[#This Row],[RFC_P]]=FALSE,Weekly[[#This Row],[Actual]]=FALSE),AR599+Weekly[[#This Row],[V Odds &lt;]]-1,IF(AND(Weekly[[#This Row],[V Odds &lt;]]&lt;&gt;"",Weekly[[#This Row],[RFC_P]]=FALSE,Weekly[[#This Row],[Actual]]=TRUE),AR599-1,IF(AND(Weekly[[#This Row],[H Odds &lt;]]&lt;&gt;"",Weekly[[#This Row],[RFC_P]]=TRUE,Weekly[[#This Row],[Actual]]=FALSE),AR599-1,AR599)))))</f>
        <v>69.989999999999995</v>
      </c>
      <c r="AS600" s="37">
        <f>IF(AND(Weekly[[#This Row],[V Odds &lt;]]="",Weekly[[#This Row],[H Odds &lt;]]=""),AS599,IF(AND(Weekly[[#This Row],[H Odds &lt;]]&lt;&gt;"",Weekly[[#This Row],[GBC_P]]=TRUE,Weekly[[#This Row],[Actual]]=TRUE),AS599+Weekly[[#This Row],[H Odds &lt;]]-1,IF(AND(Weekly[[#This Row],[V Odds &lt;]]&lt;&gt;"",Weekly[[#This Row],[GBC_P]]=FALSE,Weekly[[#This Row],[Actual]]=FALSE),AS599+Weekly[[#This Row],[V Odds &lt;]]-1,IF(AND(Weekly[[#This Row],[V Odds &lt;]]&lt;&gt;"",Weekly[[#This Row],[GBC_P]]=FALSE,Weekly[[#This Row],[Actual]]=TRUE),AS599-1,IF(AND(Weekly[[#This Row],[H Odds &lt;]]&lt;&gt;"",Weekly[[#This Row],[GBC_P]]=TRUE,Weekly[[#This Row],[Actual]]=FALSE),AS599-1,AS599)))))</f>
        <v>66.28</v>
      </c>
      <c r="AT600" s="37">
        <f>IF(AND(Weekly[[#This Row],[V Odds &lt;]]="",Weekly[[#This Row],[H Odds &lt;]]=""),AT599,IF(AND(Weekly[[#This Row],[H Odds &lt;]]&lt;&gt;"",Weekly[[#This Row],[HGBC_P]]=TRUE,Weekly[[#This Row],[Actual]]=TRUE),AT599+Weekly[[#This Row],[H Odds &lt;]]-1,IF(AND(Weekly[[#This Row],[V Odds &lt;]]&lt;&gt;"",Weekly[[#This Row],[HGBC_P]]=FALSE,Weekly[[#This Row],[Actual]]=FALSE),AT599+Weekly[[#This Row],[V Odds &lt;]]-1,IF(AND(Weekly[[#This Row],[V Odds &lt;]]&lt;&gt;"",Weekly[[#This Row],[HGBC_P]]=FALSE,Weekly[[#This Row],[Actual]]=TRUE),AT599-1,IF(AND(Weekly[[#This Row],[H Odds &lt;]]&lt;&gt;"",Weekly[[#This Row],[HGBC_P]]=TRUE,Weekly[[#This Row],[Actual]]=FALSE),AT599-1,AT599)))))</f>
        <v>49.66</v>
      </c>
      <c r="AU600" s="37">
        <f>IF(AND(Weekly[[#This Row],[V Odds &lt;]]="",Weekly[[#This Row],[H Odds &lt;]]=""),AU599,IF(AND(Weekly[[#This Row],[H Odds &lt;]]&lt;&gt;"",Weekly[[#This Row],[XGB_P]]=TRUE,Weekly[[#This Row],[Actual]]=TRUE),AU599+Weekly[[#This Row],[H Odds &lt;]]-1,IF(AND(Weekly[[#This Row],[V Odds &lt;]]&lt;&gt;"",Weekly[[#This Row],[XGB_P]]=FALSE,Weekly[[#This Row],[Actual]]=FALSE),AU599+Weekly[[#This Row],[V Odds &lt;]]-1,IF(AND(Weekly[[#This Row],[V Odds &lt;]]&lt;&gt;"",Weekly[[#This Row],[XGB_P]]=FALSE,Weekly[[#This Row],[Actual]]=TRUE),AU599-1,IF(AND(Weekly[[#This Row],[H Odds &lt;]]&lt;&gt;"",Weekly[[#This Row],[XGB_P]]=TRUE,Weekly[[#This Row],[Actual]]=FALSE),AU599-1,AU599)))))</f>
        <v>71.110000000000014</v>
      </c>
      <c r="AV600" s="37">
        <f>IF(AND(Weekly[[#This Row],[V Odds &lt;]]="",Weekly[[#This Row],[H Odds &lt;]]=""),AV599,IF(AND(Weekly[[#This Row],[H Odds &lt;]]&lt;&gt;"",Weekly[[#This Row],[QDA_P]]=TRUE,Weekly[[#This Row],[Actual]]=TRUE),AV599+Weekly[[#This Row],[H Odds &lt;]]-1,IF(AND(Weekly[[#This Row],[V Odds &lt;]]&lt;&gt;"",Weekly[[#This Row],[QDA_P]]=FALSE,Weekly[[#This Row],[Actual]]=FALSE),AV599+Weekly[[#This Row],[V Odds &lt;]]-1,IF(AND(Weekly[[#This Row],[V Odds &lt;]]&lt;&gt;"",Weekly[[#This Row],[QDA_P]]=FALSE,Weekly[[#This Row],[Actual]]=TRUE),AV599-1,IF(AND(Weekly[[#This Row],[H Odds &lt;]]&lt;&gt;"",Weekly[[#This Row],[QDA_P]]=TRUE,Weekly[[#This Row],[Actual]]=FALSE),AV599-1,AV599)))))</f>
        <v>62</v>
      </c>
      <c r="AW600" s="37">
        <f>IF(AND(Weekly[[#This Row],[H Odds &lt;]]="",Weekly[[#This Row],[V Odds &lt;]]=""),AW599,IF(AND(Weekly[[#This Row],[KNC_P]]=Weekly[[#This Row],[Actual]],Weekly[[#This Row],[KNC_P]]=TRUE),AW599+Weekly[[#This Row],[BF H Odds]]-1,IF(AND(Weekly[[#This Row],[KNC_P]]=Weekly[[#This Row],[Actual]],Weekly[[#This Row],[KNC_P]]=FALSE),AW599+Weekly[[#This Row],[BF V Odds]]-1,AW599-1)))</f>
        <v>49.290000000000013</v>
      </c>
      <c r="AX600" s="37">
        <f>IF(AND(Weekly[[#This Row],[V Odds &lt;]]="",Weekly[[#This Row],[H Odds &lt;]]=""),AX599,IF(AND(Weekly[[#This Row],[V Odds &lt;]]&lt;&gt;"",Weekly[[#This Row],[FALSES]]&gt;0,Weekly[[#This Row],[Actual]]=FALSE),AX599+Weekly[[#This Row],[V Odds &lt;]]-1,IF(AND(Weekly[[#This Row],[H Odds &lt;]]&lt;&gt;"",Weekly[[#This Row],[TRUES]]&gt;0,Weekly[[#This Row],[Actual]]=TRUE),AX599+Weekly[[#This Row],[H Odds &lt;]]-1,IF(AND(Weekly[[#This Row],[V Odds &lt;]]&lt;&gt;"",Weekly[[#This Row],[FALSES]]=0),AX599,IF(AND(Weekly[[#This Row],[H Odds &lt;]]&lt;&gt;"",Weekly[[#This Row],[TRUES]]=0),AX599,AX599-1)))))</f>
        <v>109.99999999999997</v>
      </c>
      <c r="AY600" s="37">
        <f>IF(AND(Weekly[[#This Row],[V Odds &lt;]]="",Weekly[[#This Row],[H Odds &lt;]]=""),AY599,IF(AND(Weekly[[#This Row],[V Odds &lt;]]&lt;&gt;"",Weekly[[#This Row],[FALSES]]&gt;0,Weekly[[#This Row],[Actual]]=FALSE),AY599+((Weekly[[#This Row],[V Odds &lt;]]-1)*0.92),IF(AND(Weekly[[#This Row],[H Odds &lt;]]&lt;&gt;"",Weekly[[#This Row],[TRUES]]&gt;0,Weekly[[#This Row],[Actual]]=TRUE),AY599+((Weekly[[#This Row],[H Odds &lt;]]-1)*0.92),IF(AND(Weekly[[#This Row],[V Odds &lt;]]&lt;&gt;"",Weekly[[#This Row],[FALSES]]=0),AY599,IF(AND(Weekly[[#This Row],[H Odds &lt;]]&lt;&gt;"",Weekly[[#This Row],[TRUES]]=0),AY599,AY599-1)))))</f>
        <v>96.88000000000001</v>
      </c>
      <c r="AZ600" s="37">
        <f>IF(AND(Weekly[[#This Row],[V Odds &lt;]]="",Weekly[[#This Row],[H Odds &lt;]]=""),AZ599,IF(AND(Weekly[[#This Row],[V Odds &lt;]]&lt;&gt;"",Weekly[[#This Row],[Actual]]=FALSE),AZ599+Weekly[[#This Row],[V Odds &lt;]]-1,IF(AND(Weekly[[#This Row],[H Odds &lt;]]&lt;&gt;"",Weekly[[#This Row],[Actual]]=TRUE),AZ599+Weekly[[#This Row],[H Odds &lt;]]-1,AZ599-1)))</f>
        <v>99.569999999999979</v>
      </c>
      <c r="BA600" s="38">
        <f>IF(Weekly[[#This Row],[H Odds &lt;]]="",BA599,IF(AND(Weekly[[#This Row],[H Odds &lt;]]&lt;&gt;"",Weekly[[#This Row],[SVC_P]]=TRUE,Weekly[[#This Row],[Actual]]=TRUE),BA599+Weekly[[#This Row],[H Odds &lt;]]-1,IF(AND(Weekly[[#This Row],[H Odds &lt;]]&lt;&gt;"",Weekly[[#This Row],[SVC_P]]=TRUE,Weekly[[#This Row],[Actual]]=FALSE),BA599-1,BA599)))</f>
        <v>77.39</v>
      </c>
      <c r="BB600" s="38">
        <f>IF(Weekly[[#This Row],[H Odds &lt;]]="",BB599,IF(AND(Weekly[[#This Row],[H Odds &lt;]]&lt;&gt;"",Weekly[[#This Row],[ADBC_P]]=TRUE,Weekly[[#This Row],[Actual]]=TRUE),BB599+Weekly[[#This Row],[H Odds &lt;]]-1,IF(AND(Weekly[[#This Row],[H Odds &lt;]]&lt;&gt;"",Weekly[[#This Row],[ADBC_P]]=TRUE,Weekly[[#This Row],[Actual]]=FALSE),BB599-1,BB599)))</f>
        <v>47.16</v>
      </c>
      <c r="BC600" s="38">
        <f>IF(Weekly[[#This Row],[H Odds &lt;]]="",BC599,IF(AND(Weekly[[#This Row],[H Odds &lt;]]&lt;&gt;"",Weekly[[#This Row],[RFC_P]]=TRUE,Weekly[[#This Row],[Actual]]=TRUE),BC599+Weekly[[#This Row],[H Odds &lt;]]-1,IF(AND(Weekly[[#This Row],[H Odds &lt;]]&lt;&gt;"",Weekly[[#This Row],[RFC_P]]=TRUE,Weekly[[#This Row],[Actual]]=FALSE),BC599-1,BC599)))</f>
        <v>48.759999999999991</v>
      </c>
      <c r="BD600" s="38">
        <f>IF(Weekly[[#This Row],[H Odds &lt;]]="",BD599,IF(AND(Weekly[[#This Row],[H Odds &lt;]]&lt;&gt;"",Weekly[[#This Row],[GBC_P]]=TRUE,Weekly[[#This Row],[Actual]]=TRUE),BD599+Weekly[[#This Row],[H Odds &lt;]]-1,IF(AND(Weekly[[#This Row],[H Odds &lt;]]&lt;&gt;"",Weekly[[#This Row],[GBC_P]]=TRUE,Weekly[[#This Row],[Actual]]=FALSE),BD599-1,BD599)))</f>
        <v>52.910000000000004</v>
      </c>
      <c r="BE600" s="38">
        <f>IF(Weekly[[#This Row],[H Odds &lt;]]="",BE599,IF(AND(Weekly[[#This Row],[H Odds &lt;]]&lt;&gt;"",Weekly[[#This Row],[HGBC_P]]=TRUE,Weekly[[#This Row],[Actual]]=TRUE),BE599+Weekly[[#This Row],[H Odds &lt;]]-1,IF(AND(Weekly[[#This Row],[H Odds &lt;]]&lt;&gt;"",Weekly[[#This Row],[HGBC_P]]=TRUE,Weekly[[#This Row],[Actual]]=FALSE),BE599-1,BE599)))</f>
        <v>51.059999999999995</v>
      </c>
      <c r="BF600" s="38">
        <f>IF(Weekly[[#This Row],[H Odds &lt;]]="",BF599,IF(AND(Weekly[[#This Row],[H Odds &lt;]]&lt;&gt;"",Weekly[[#This Row],[XGB_P]]=TRUE,Weekly[[#This Row],[Actual]]=TRUE),BF599+Weekly[[#This Row],[H Odds &lt;]]-1,IF(AND(Weekly[[#This Row],[H Odds &lt;]]&lt;&gt;"",Weekly[[#This Row],[XGB_P]]=TRUE,Weekly[[#This Row],[Actual]]=FALSE),BF599-1,BF599)))</f>
        <v>59.730000000000004</v>
      </c>
      <c r="BG600" s="38">
        <f>IF(Weekly[[#This Row],[H Odds &lt;]]="",BG599,IF(AND(Weekly[[#This Row],[H Odds &lt;]]&lt;&gt;"",Weekly[[#This Row],[QDA_P]]=TRUE,Weekly[[#This Row],[Actual]]=TRUE),BG599+Weekly[[#This Row],[H Odds &lt;]]-1,IF(AND(Weekly[[#This Row],[H Odds &lt;]]&lt;&gt;"",Weekly[[#This Row],[QDA_P]]=TRUE,Weekly[[#This Row],[Actual]]=FALSE),BG599-1,BG599)))</f>
        <v>47.22999999999999</v>
      </c>
      <c r="BH600" s="38">
        <f>IF(Weekly[[#This Row],[H Odds &lt;]]="",BH599,IF(AND(Weekly[[#This Row],[H Odds &lt;]]&lt;&gt;"",Weekly[[#This Row],[KNC_P]]=TRUE,Weekly[[#This Row],[Actual]]=TRUE),BH599+Weekly[[#This Row],[H Odds &lt;]]-1,IF(AND(Weekly[[#This Row],[H Odds &lt;]]&lt;&gt;"",Weekly[[#This Row],[KNC_P]]=TRUE,Weekly[[#This Row],[Actual]]=FALSE),BH599-1,BH599)))</f>
        <v>52.099999999999994</v>
      </c>
      <c r="BI600" s="38">
        <f>IF(Weekly[[#This Row],[H Odds &lt;]]="",BI599,IF(AND(Weekly[[#This Row],[H Odds &lt;]]&lt;&gt;"",Weekly[[#This Row],[TRUES]]&gt;0,Weekly[[#This Row],[Actual]]=TRUE),BI599+Weekly[[#This Row],[H Odds &lt;]]-1,IF(AND(Weekly[[#This Row],[H Odds &lt;]]&lt;&gt;"",Weekly[[#This Row],[TRUES]]=0),BI599,BI599-1)))</f>
        <v>75.39</v>
      </c>
      <c r="BJ600" s="38">
        <f>IF(Weekly[[#This Row],[H Odds &lt;]]="",BJ599,IF(AND(Weekly[[#This Row],[H Odds &lt;]]&lt;&gt;"",Weekly[[#This Row],[Actual]]=TRUE),BJ599+Weekly[[#This Row],[H Odds &lt;]]-1,IF(AND(Weekly[[#This Row],[H Odds &lt;]]&lt;&gt;"",Weekly[[#This Row],[Actual]]=FALSE),BJ599-1,BJ599)))</f>
        <v>77.290000000000006</v>
      </c>
      <c r="BK600" s="58">
        <f>IF(AND(Weekly[[#This Row],[TRUES]]&gt;3,Weekly[[#This Row],[Actual]]=TRUE),BK599+Weekly[[#This Row],[BF H Odds]]-1,IF(AND(Weekly[[#This Row],[FALSES]]&gt;3,Weekly[[#This Row],[Actual]]=FALSE),BK599+Weekly[[#This Row],[BF V Odds]]-1,IF(AND(Weekly[[#This Row],[TRUES]]&gt;3,Weekly[[#This Row],[Actual]]=FALSE),BK599-1,IF(AND(Weekly[[#This Row],[FALSES]]&gt;3,Weekly[[#This Row],[Actual]]=TRUE),BK599-1,BK599))))</f>
        <v>5.4500000000000313</v>
      </c>
      <c r="BL600" s="58">
        <f>IF(AND(Weekly[[#This Row],[TRUES]]&gt;5,Weekly[[#This Row],[Actual]]=TRUE),BL599+Weekly[[#This Row],[BF H Odds]]-1,IF(AND(Weekly[[#This Row],[FALSES]]&gt;5,Weekly[[#This Row],[Actual]]=FALSE),BL599+Weekly[[#This Row],[BF V Odds]]-1,IF(AND(Weekly[[#This Row],[TRUES]]&gt;5,Weekly[[#This Row],[Actual]]=FALSE),BL599-1,IF(AND(Weekly[[#This Row],[FALSES]]&gt;5,Weekly[[#This Row],[Actual]]=TRUE),BL599-1,BL599))))</f>
        <v>11.340000000000019</v>
      </c>
      <c r="BM600" s="58">
        <f>IF(AND(Weekly[[#This Row],[TRUES]]&gt;6,Weekly[[#This Row],[Actual]]=TRUE),BM599+Weekly[[#This Row],[BF H Odds]]-1,IF(AND(Weekly[[#This Row],[FALSES]]&gt;6,Weekly[[#This Row],[Actual]]=FALSE),BM599+Weekly[[#This Row],[BF V Odds]]-1,IF(AND(Weekly[[#This Row],[TRUES]]&gt;6,Weekly[[#This Row],[Actual]]=FALSE),BM599-1,IF(AND(Weekly[[#This Row],[FALSES]]&gt;6,Weekly[[#This Row],[Actual]]=TRUE),BM599-1,BM599))))</f>
        <v>42.830000000000005</v>
      </c>
    </row>
    <row r="601" spans="1:65" x14ac:dyDescent="0.25">
      <c r="A601" s="34"/>
      <c r="B601" s="10">
        <v>44318</v>
      </c>
      <c r="C601" s="17" t="s">
        <v>37</v>
      </c>
      <c r="D601" s="15" t="s">
        <v>27</v>
      </c>
      <c r="E601" t="b">
        <v>1</v>
      </c>
      <c r="F601" t="b">
        <v>1</v>
      </c>
      <c r="G601" t="b">
        <v>1</v>
      </c>
      <c r="H601" t="b">
        <v>1</v>
      </c>
      <c r="I601" t="b">
        <v>1</v>
      </c>
      <c r="J601" t="b">
        <v>1</v>
      </c>
      <c r="K601" t="b">
        <v>1</v>
      </c>
      <c r="L601" t="b">
        <v>1</v>
      </c>
      <c r="O601" t="str">
        <f>IF(Weekly[[#This Row],[H/V]]="H",Weekly[[#This Row],[BF H Odds]],IF(Weekly[[#This Row],[H/V]]="V",Weekly[[#This Row],[BF V Odds]],""))</f>
        <v/>
      </c>
      <c r="P601" t="b">
        <v>0</v>
      </c>
      <c r="R601" s="35">
        <f>IFERROR(IF(Weekly[[#This Row],[Won Bet?]]="yes",R600+(Weekly[[#This Row],[BF Odds]]*Weekly[[#This Row],[BF Stake]])-Weekly[[#This Row],[BF Stake]],R600-Weekly[[#This Row],[BF Stake]]),R600)</f>
        <v>1196.4585000000002</v>
      </c>
      <c r="S601" s="35">
        <f>IFERROR(IF(Weekly[[#This Row],[Won Bet?]]="yes",S600+(((Weekly[[#This Row],[BF Odds]]*Weekly[[#This Row],[BF Stake]])-Weekly[[#This Row],[BF Stake]])*0.95),S600-Weekly[[#This Row],[BF Stake]]),S600)</f>
        <v>1095.8791900000006</v>
      </c>
      <c r="T601">
        <v>1.51</v>
      </c>
      <c r="U601">
        <v>2.92</v>
      </c>
      <c r="V601" s="24">
        <f>IF(Weekly[[#This Row],[Actual]]="","",IF(AND(Weekly[[#This Row],[SVC_P]]=Weekly[[#This Row],[Actual]],Weekly[[#This Row],[SVC_P]]=TRUE),V600+Weekly[[#This Row],[BF H Odds]]-1,IF(AND(Weekly[[#This Row],[SVC_P]]=Weekly[[#This Row],[Actual]],Weekly[[#This Row],[SVC_P]]=FALSE),V600+Weekly[[#This Row],[BF V Odds]]-1,V600-1)))</f>
        <v>61.950000000000074</v>
      </c>
      <c r="W601" s="24">
        <f>IF(Weekly[[#This Row],[Actual]]="","",IF(AND(Weekly[[#This Row],[SVC_P]]=FALSE,Weekly[[#This Row],[Actual]]=TRUE),W600+Weekly[[#This Row],[BF H Odds]]-1,IF(AND(Weekly[[#This Row],[SVC_P]]=TRUE,Weekly[[#This Row],[Actual]]=FALSE,),W600+Weekly[[#This Row],[BF V Odds]]-1,W600-1)))</f>
        <v>-509.84000000000003</v>
      </c>
      <c r="X601" s="24">
        <f>IF(Weekly[[#This Row],[Actual]]="","",IF(AND(Weekly[[#This Row],[ADBC_P]]=Weekly[[#This Row],[Actual]],Weekly[[#This Row],[ADBC_P]]=TRUE),X600+Weekly[[#This Row],[BF H Odds]]-1,IF(AND(Weekly[[#This Row],[ADBC_P]]=Weekly[[#This Row],[Actual]],Weekly[[#This Row],[ADBC_P]]=FALSE),X600+Weekly[[#This Row],[BF V Odds]]-1,X600-1)))</f>
        <v>20.880000000000017</v>
      </c>
      <c r="Y601" s="24">
        <f>IF(Weekly[[#This Row],[Actual]]="","",IF(AND(Weekly[[#This Row],[ADBC_P]]=FALSE,Weekly[[#This Row],[Actual]]=TRUE),Y600+Weekly[[#This Row],[BF H Odds]]-1,IF(AND(Weekly[[#This Row],[ADBC_P]]=TRUE,Weekly[[#This Row],[Actual]]=FALSE),Y600+Weekly[[#This Row],[BF V Odds]]-1,Y600-1)))</f>
        <v>68.149999999999991</v>
      </c>
      <c r="Z601" s="24">
        <f>IF(Weekly[[#This Row],[Actual]]="","",IF(AND(Weekly[[#This Row],[RFC_P]]=Weekly[[#This Row],[Actual]],Weekly[[#This Row],[RFC_P]]=TRUE),Z600+Weekly[[#This Row],[BF H Odds]]-1,IF(AND(Weekly[[#This Row],[RFC_P]]=Weekly[[#This Row],[Actual]],Weekly[[#This Row],[RFC_P]]=FALSE),Z600+Weekly[[#This Row],[BF V Odds]]-1,Z600-1)))</f>
        <v>30.010000000000005</v>
      </c>
      <c r="AA601" s="24">
        <f>IF(Weekly[[#This Row],[Actual]]="","",IF(AND(Weekly[[#This Row],[RFC_P]]=FALSE,Weekly[[#This Row],[Actual]]=TRUE),AA600+Weekly[[#This Row],[BF H Odds]]-1,IF(AND(Weekly[[#This Row],[RFC_P]]=TRUE,Weekly[[#This Row],[Actual]]=FALSE),AA600+Weekly[[#This Row],[BF V Odds]]-1,AA600-1)))</f>
        <v>59.019999999999968</v>
      </c>
      <c r="AB601" s="24">
        <f>IF(Weekly[[#This Row],[Actual]]="","",IF(AND(Weekly[[#This Row],[GBC_P]]=Weekly[[#This Row],[Actual]],Weekly[[#This Row],[GBC_P]]=TRUE),AB600+Weekly[[#This Row],[BF H Odds]]-1,IF(AND(Weekly[[#This Row],[GBC_P]]=Weekly[[#This Row],[Actual]],Weekly[[#This Row],[GBC_P]]=FALSE),AB600+Weekly[[#This Row],[BF V Odds]]-1,AB600-1)))</f>
        <v>11.720000000000008</v>
      </c>
      <c r="AC601" s="24">
        <f>IF(Weekly[[#This Row],[Actual]]="","",IF(AND(Weekly[[#This Row],[GBC_P]]=FALSE,Weekly[[#This Row],[Actual]]=TRUE),AC600+Weekly[[#This Row],[BF H Odds]]-1,IF(AND(Weekly[[#This Row],[GBC_P]]=TRUE,Weekly[[#This Row],[Actual]]=FALSE),AC600+Weekly[[#This Row],[BF V Odds]]-1,AC600-1)))</f>
        <v>77.309999999999974</v>
      </c>
      <c r="AD601" s="24">
        <f>IF(Weekly[[#This Row],[Actual]]="","",IF(AND(Weekly[[#This Row],[HGBC_P]]=Weekly[[#This Row],[Actual]],Weekly[[#This Row],[HGBC_P]]=TRUE),AD600+Weekly[[#This Row],[BF H Odds]]-1,IF(AND(Weekly[[#This Row],[HGBC_P]]=Weekly[[#This Row],[Actual]],Weekly[[#This Row],[HGBC_P]]=FALSE),AD600+Weekly[[#This Row],[BF V Odds]]-1,AD600-1)))</f>
        <v>0.2100000000000235</v>
      </c>
      <c r="AE601" s="24">
        <f>IF(Weekly[[#This Row],[Actual]]="","",IF(AND(Weekly[[#This Row],[HGBC_P]]=FALSE,Weekly[[#This Row],[Actual]]=TRUE),AE600+Weekly[[#This Row],[BF H Odds]]-1,IF(AND(Weekly[[#This Row],[HGBC_P]]=TRUE,Weekly[[#This Row],[Actual]]=FALSE),AE600+Weekly[[#This Row],[BF V Odds]]-1,AE600-1)))</f>
        <v>88.820000000000007</v>
      </c>
      <c r="AF601" s="24">
        <f>IF(Weekly[[#This Row],[Actual]]="","",IF(AND(Weekly[[#This Row],[XGB_P]]=Weekly[[#This Row],[Actual]],Weekly[[#This Row],[XGB_P]]=TRUE),AF600+Weekly[[#This Row],[BF H Odds]]-1,IF(AND(Weekly[[#This Row],[XGB_P]]=Weekly[[#This Row],[Actual]],Weekly[[#This Row],[XGB_P]]=FALSE),AF600+Weekly[[#This Row],[BF V Odds]]-1,AF600-1)))</f>
        <v>35.97000000000002</v>
      </c>
      <c r="AG601" s="24">
        <f>IF(Weekly[[#This Row],[Actual]]="","",IF(AND(Weekly[[#This Row],[XGB_P]]=FALSE,Weekly[[#This Row],[Actual]]=TRUE),AG600+Weekly[[#This Row],[BF H Odds]]-1,IF(AND(Weekly[[#This Row],[XGB_P]]=TRUE,Weekly[[#This Row],[Actual]]=FALSE),AG600+Weekly[[#This Row],[BF V Odds]]-1,AG600-1)))</f>
        <v>53.06</v>
      </c>
      <c r="AH601" s="24">
        <f>IF(Weekly[[#This Row],[Actual]]="","",IF(AND(Weekly[[#This Row],[QDA_P]]=Weekly[[#This Row],[Actual]],Weekly[[#This Row],[QDA_P]]=TRUE),AH600+Weekly[[#This Row],[BF H Odds]]-1,IF(AND(Weekly[[#This Row],[QDA_P]]=Weekly[[#This Row],[Actual]],Weekly[[#This Row],[QDA_P]]=FALSE),AH600+Weekly[[#This Row],[BF V Odds]]-1,AH600-1)))</f>
        <v>4.5900000000000158</v>
      </c>
      <c r="AI601" s="24">
        <f>IF(Weekly[[#This Row],[Actual]]="","",IF(AND(Weekly[[#This Row],[QDA_P]]=FALSE,Weekly[[#This Row],[Actual]]=TRUE),AI600+Weekly[[#This Row],[BF H Odds]]-1,IF(AND(Weekly[[#This Row],[QDA_P]]=TRUE,Weekly[[#This Row],[Actual]]=FALSE),AI600+Weekly[[#This Row],[BF V Odds]]-1,AI600-1)))</f>
        <v>84.439999999999984</v>
      </c>
      <c r="AJ601" s="24">
        <f>IF(Weekly[[#This Row],[Actual]]="","",IF(AND(Weekly[[#This Row],[KNC_P]]=FALSE,Weekly[[#This Row],[Actual]]=TRUE),AJ600+Weekly[[#This Row],[BF H Odds]]-1,IF(AND(Weekly[[#This Row],[KNC_P]]=TRUE,Weekly[[#This Row],[Actual]]=FALSE),AJ600+Weekly[[#This Row],[BF V Odds]]-1,AJ600-1)))</f>
        <v>76.530000000000015</v>
      </c>
      <c r="AK601" s="24">
        <f>IF(Weekly[[#This Row],[Actual]]="","",IF(AND(Weekly[[#This Row],[KNC_P]]=FALSE,Weekly[[#This Row],[Actual]]=TRUE),AK600+Weekly[[#This Row],[BF H Odds]]-1,IF(AND(Weekly[[#This Row],[KNC_P]]=TRUE,Weekly[[#This Row],[Actual]]=FALSE),AK600+Weekly[[#This Row],[BF V Odds]]-1,AK600-1)))</f>
        <v>75.430000000000007</v>
      </c>
      <c r="AL601" s="30">
        <f>IF(Weekly[[#This Row],[Actual]]="","",COUNTIF(Weekly[[#This Row],[SVC_P]:[QDA_P]],TRUE))</f>
        <v>7</v>
      </c>
      <c r="AM601" s="30">
        <f>IF(Weekly[[#This Row],[Actual]]="","",COUNTIF(Weekly[[#This Row],[SVC_P]:[QDA_P]],FALSE))</f>
        <v>0</v>
      </c>
      <c r="AN601" s="36" t="str">
        <f>IF(AND(Weekly[[#This Row],[BF V Odds]]&gt;$BO$6,Weekly[[#This Row],[BF V Odds]] &lt; $BO$7),Weekly[[#This Row],[BF V Odds]],"")</f>
        <v/>
      </c>
      <c r="AO601" s="36" t="str">
        <f>IF(AND(Weekly[[#This Row],[BF H Odds]]&gt;$BO$6, Weekly[[#This Row],[BF H Odds]] &lt; $BO$7),Weekly[[#This Row],[BF H Odds]],"")</f>
        <v/>
      </c>
      <c r="AP601" s="37">
        <f>IF(AND(Weekly[[#This Row],[V Odds &lt;]]="",Weekly[[#This Row],[H Odds &lt;]]=""),AP600,IF(AND(Weekly[[#This Row],[H Odds &lt;]]&lt;&gt;"",Weekly[[#This Row],[SVC_P]]=TRUE,Weekly[[#This Row],[Actual]]=TRUE),AP600+Weekly[[#This Row],[H Odds &lt;]]-1,IF(AND(Weekly[[#This Row],[V Odds &lt;]]&lt;&gt;"",Weekly[[#This Row],[SVC_P]]=FALSE,Weekly[[#This Row],[Actual]]=FALSE),AP600+Weekly[[#This Row],[V Odds &lt;]]-1,IF(AND(Weekly[[#This Row],[V Odds &lt;]]&lt;&gt;"",Weekly[[#This Row],[SVC_P]]=FALSE,Weekly[[#This Row],[Actual]]=TRUE),AP600-1,IF(AND(Weekly[[#This Row],[H Odds &lt;]]&lt;&gt;"",Weekly[[#This Row],[SVC_P]]=TRUE,Weekly[[#This Row],[Actual]]=FALSE),AP600-1,AP600)))))</f>
        <v>78.430000000000021</v>
      </c>
      <c r="AQ601" s="37">
        <f>IF(AND(Weekly[[#This Row],[V Odds &lt;]]="",Weekly[[#This Row],[H Odds &lt;]]=""),AQ600,IF(AND(Weekly[[#This Row],[H Odds &lt;]]&lt;&gt;"",Weekly[[#This Row],[ADBC_P]]=TRUE,Weekly[[#This Row],[Actual]]=TRUE),AQ600+Weekly[[#This Row],[H Odds &lt;]]-1,IF(AND(Weekly[[#This Row],[V Odds &lt;]]&lt;&gt;"",Weekly[[#This Row],[ADBC_P]]=FALSE,Weekly[[#This Row],[Actual]]=FALSE),AQ600+Weekly[[#This Row],[V Odds &lt;]]-1,IF(AND(Weekly[[#This Row],[V Odds &lt;]]&lt;&gt;"",Weekly[[#This Row],[ADBC_P]]=FALSE,Weekly[[#This Row],[Actual]]=TRUE),AQ600-1,IF(AND(Weekly[[#This Row],[H Odds &lt;]]&lt;&gt;"",Weekly[[#This Row],[ADBC_P]]=TRUE,Weekly[[#This Row],[Actual]]=FALSE),AQ600-1,AQ600)))))</f>
        <v>50.98</v>
      </c>
      <c r="AR601" s="37">
        <f>IF(AND(Weekly[[#This Row],[V Odds &lt;]]="",Weekly[[#This Row],[H Odds &lt;]]=""),AR600,IF(AND(Weekly[[#This Row],[H Odds &lt;]]&lt;&gt;"",Weekly[[#This Row],[RFC_P]]=TRUE,Weekly[[#This Row],[Actual]]=TRUE),AR600+Weekly[[#This Row],[H Odds &lt;]]-1,IF(AND(Weekly[[#This Row],[V Odds &lt;]]&lt;&gt;"",Weekly[[#This Row],[RFC_P]]=FALSE,Weekly[[#This Row],[Actual]]=FALSE),AR600+Weekly[[#This Row],[V Odds &lt;]]-1,IF(AND(Weekly[[#This Row],[V Odds &lt;]]&lt;&gt;"",Weekly[[#This Row],[RFC_P]]=FALSE,Weekly[[#This Row],[Actual]]=TRUE),AR600-1,IF(AND(Weekly[[#This Row],[H Odds &lt;]]&lt;&gt;"",Weekly[[#This Row],[RFC_P]]=TRUE,Weekly[[#This Row],[Actual]]=FALSE),AR600-1,AR600)))))</f>
        <v>69.989999999999995</v>
      </c>
      <c r="AS601" s="37">
        <f>IF(AND(Weekly[[#This Row],[V Odds &lt;]]="",Weekly[[#This Row],[H Odds &lt;]]=""),AS600,IF(AND(Weekly[[#This Row],[H Odds &lt;]]&lt;&gt;"",Weekly[[#This Row],[GBC_P]]=TRUE,Weekly[[#This Row],[Actual]]=TRUE),AS600+Weekly[[#This Row],[H Odds &lt;]]-1,IF(AND(Weekly[[#This Row],[V Odds &lt;]]&lt;&gt;"",Weekly[[#This Row],[GBC_P]]=FALSE,Weekly[[#This Row],[Actual]]=FALSE),AS600+Weekly[[#This Row],[V Odds &lt;]]-1,IF(AND(Weekly[[#This Row],[V Odds &lt;]]&lt;&gt;"",Weekly[[#This Row],[GBC_P]]=FALSE,Weekly[[#This Row],[Actual]]=TRUE),AS600-1,IF(AND(Weekly[[#This Row],[H Odds &lt;]]&lt;&gt;"",Weekly[[#This Row],[GBC_P]]=TRUE,Weekly[[#This Row],[Actual]]=FALSE),AS600-1,AS600)))))</f>
        <v>66.28</v>
      </c>
      <c r="AT601" s="37">
        <f>IF(AND(Weekly[[#This Row],[V Odds &lt;]]="",Weekly[[#This Row],[H Odds &lt;]]=""),AT600,IF(AND(Weekly[[#This Row],[H Odds &lt;]]&lt;&gt;"",Weekly[[#This Row],[HGBC_P]]=TRUE,Weekly[[#This Row],[Actual]]=TRUE),AT600+Weekly[[#This Row],[H Odds &lt;]]-1,IF(AND(Weekly[[#This Row],[V Odds &lt;]]&lt;&gt;"",Weekly[[#This Row],[HGBC_P]]=FALSE,Weekly[[#This Row],[Actual]]=FALSE),AT600+Weekly[[#This Row],[V Odds &lt;]]-1,IF(AND(Weekly[[#This Row],[V Odds &lt;]]&lt;&gt;"",Weekly[[#This Row],[HGBC_P]]=FALSE,Weekly[[#This Row],[Actual]]=TRUE),AT600-1,IF(AND(Weekly[[#This Row],[H Odds &lt;]]&lt;&gt;"",Weekly[[#This Row],[HGBC_P]]=TRUE,Weekly[[#This Row],[Actual]]=FALSE),AT600-1,AT600)))))</f>
        <v>49.66</v>
      </c>
      <c r="AU601" s="37">
        <f>IF(AND(Weekly[[#This Row],[V Odds &lt;]]="",Weekly[[#This Row],[H Odds &lt;]]=""),AU600,IF(AND(Weekly[[#This Row],[H Odds &lt;]]&lt;&gt;"",Weekly[[#This Row],[XGB_P]]=TRUE,Weekly[[#This Row],[Actual]]=TRUE),AU600+Weekly[[#This Row],[H Odds &lt;]]-1,IF(AND(Weekly[[#This Row],[V Odds &lt;]]&lt;&gt;"",Weekly[[#This Row],[XGB_P]]=FALSE,Weekly[[#This Row],[Actual]]=FALSE),AU600+Weekly[[#This Row],[V Odds &lt;]]-1,IF(AND(Weekly[[#This Row],[V Odds &lt;]]&lt;&gt;"",Weekly[[#This Row],[XGB_P]]=FALSE,Weekly[[#This Row],[Actual]]=TRUE),AU600-1,IF(AND(Weekly[[#This Row],[H Odds &lt;]]&lt;&gt;"",Weekly[[#This Row],[XGB_P]]=TRUE,Weekly[[#This Row],[Actual]]=FALSE),AU600-1,AU600)))))</f>
        <v>71.110000000000014</v>
      </c>
      <c r="AV601" s="37">
        <f>IF(AND(Weekly[[#This Row],[V Odds &lt;]]="",Weekly[[#This Row],[H Odds &lt;]]=""),AV600,IF(AND(Weekly[[#This Row],[H Odds &lt;]]&lt;&gt;"",Weekly[[#This Row],[QDA_P]]=TRUE,Weekly[[#This Row],[Actual]]=TRUE),AV600+Weekly[[#This Row],[H Odds &lt;]]-1,IF(AND(Weekly[[#This Row],[V Odds &lt;]]&lt;&gt;"",Weekly[[#This Row],[QDA_P]]=FALSE,Weekly[[#This Row],[Actual]]=FALSE),AV600+Weekly[[#This Row],[V Odds &lt;]]-1,IF(AND(Weekly[[#This Row],[V Odds &lt;]]&lt;&gt;"",Weekly[[#This Row],[QDA_P]]=FALSE,Weekly[[#This Row],[Actual]]=TRUE),AV600-1,IF(AND(Weekly[[#This Row],[H Odds &lt;]]&lt;&gt;"",Weekly[[#This Row],[QDA_P]]=TRUE,Weekly[[#This Row],[Actual]]=FALSE),AV600-1,AV600)))))</f>
        <v>62</v>
      </c>
      <c r="AW601" s="37">
        <f>IF(AND(Weekly[[#This Row],[H Odds &lt;]]="",Weekly[[#This Row],[V Odds &lt;]]=""),AW600,IF(AND(Weekly[[#This Row],[KNC_P]]=Weekly[[#This Row],[Actual]],Weekly[[#This Row],[KNC_P]]=TRUE),AW600+Weekly[[#This Row],[BF H Odds]]-1,IF(AND(Weekly[[#This Row],[KNC_P]]=Weekly[[#This Row],[Actual]],Weekly[[#This Row],[KNC_P]]=FALSE),AW600+Weekly[[#This Row],[BF V Odds]]-1,AW600-1)))</f>
        <v>49.290000000000013</v>
      </c>
      <c r="AX601" s="37">
        <f>IF(AND(Weekly[[#This Row],[V Odds &lt;]]="",Weekly[[#This Row],[H Odds &lt;]]=""),AX600,IF(AND(Weekly[[#This Row],[V Odds &lt;]]&lt;&gt;"",Weekly[[#This Row],[FALSES]]&gt;0,Weekly[[#This Row],[Actual]]=FALSE),AX600+Weekly[[#This Row],[V Odds &lt;]]-1,IF(AND(Weekly[[#This Row],[H Odds &lt;]]&lt;&gt;"",Weekly[[#This Row],[TRUES]]&gt;0,Weekly[[#This Row],[Actual]]=TRUE),AX600+Weekly[[#This Row],[H Odds &lt;]]-1,IF(AND(Weekly[[#This Row],[V Odds &lt;]]&lt;&gt;"",Weekly[[#This Row],[FALSES]]=0),AX600,IF(AND(Weekly[[#This Row],[H Odds &lt;]]&lt;&gt;"",Weekly[[#This Row],[TRUES]]=0),AX600,AX600-1)))))</f>
        <v>109.99999999999997</v>
      </c>
      <c r="AY601" s="37">
        <f>IF(AND(Weekly[[#This Row],[V Odds &lt;]]="",Weekly[[#This Row],[H Odds &lt;]]=""),AY600,IF(AND(Weekly[[#This Row],[V Odds &lt;]]&lt;&gt;"",Weekly[[#This Row],[FALSES]]&gt;0,Weekly[[#This Row],[Actual]]=FALSE),AY600+((Weekly[[#This Row],[V Odds &lt;]]-1)*0.92),IF(AND(Weekly[[#This Row],[H Odds &lt;]]&lt;&gt;"",Weekly[[#This Row],[TRUES]]&gt;0,Weekly[[#This Row],[Actual]]=TRUE),AY600+((Weekly[[#This Row],[H Odds &lt;]]-1)*0.92),IF(AND(Weekly[[#This Row],[V Odds &lt;]]&lt;&gt;"",Weekly[[#This Row],[FALSES]]=0),AY600,IF(AND(Weekly[[#This Row],[H Odds &lt;]]&lt;&gt;"",Weekly[[#This Row],[TRUES]]=0),AY600,AY600-1)))))</f>
        <v>96.88000000000001</v>
      </c>
      <c r="AZ601" s="37">
        <f>IF(AND(Weekly[[#This Row],[V Odds &lt;]]="",Weekly[[#This Row],[H Odds &lt;]]=""),AZ600,IF(AND(Weekly[[#This Row],[V Odds &lt;]]&lt;&gt;"",Weekly[[#This Row],[Actual]]=FALSE),AZ600+Weekly[[#This Row],[V Odds &lt;]]-1,IF(AND(Weekly[[#This Row],[H Odds &lt;]]&lt;&gt;"",Weekly[[#This Row],[Actual]]=TRUE),AZ600+Weekly[[#This Row],[H Odds &lt;]]-1,AZ600-1)))</f>
        <v>99.569999999999979</v>
      </c>
      <c r="BA601" s="38">
        <f>IF(Weekly[[#This Row],[H Odds &lt;]]="",BA600,IF(AND(Weekly[[#This Row],[H Odds &lt;]]&lt;&gt;"",Weekly[[#This Row],[SVC_P]]=TRUE,Weekly[[#This Row],[Actual]]=TRUE),BA600+Weekly[[#This Row],[H Odds &lt;]]-1,IF(AND(Weekly[[#This Row],[H Odds &lt;]]&lt;&gt;"",Weekly[[#This Row],[SVC_P]]=TRUE,Weekly[[#This Row],[Actual]]=FALSE),BA600-1,BA600)))</f>
        <v>77.39</v>
      </c>
      <c r="BB601" s="38">
        <f>IF(Weekly[[#This Row],[H Odds &lt;]]="",BB600,IF(AND(Weekly[[#This Row],[H Odds &lt;]]&lt;&gt;"",Weekly[[#This Row],[ADBC_P]]=TRUE,Weekly[[#This Row],[Actual]]=TRUE),BB600+Weekly[[#This Row],[H Odds &lt;]]-1,IF(AND(Weekly[[#This Row],[H Odds &lt;]]&lt;&gt;"",Weekly[[#This Row],[ADBC_P]]=TRUE,Weekly[[#This Row],[Actual]]=FALSE),BB600-1,BB600)))</f>
        <v>47.16</v>
      </c>
      <c r="BC601" s="38">
        <f>IF(Weekly[[#This Row],[H Odds &lt;]]="",BC600,IF(AND(Weekly[[#This Row],[H Odds &lt;]]&lt;&gt;"",Weekly[[#This Row],[RFC_P]]=TRUE,Weekly[[#This Row],[Actual]]=TRUE),BC600+Weekly[[#This Row],[H Odds &lt;]]-1,IF(AND(Weekly[[#This Row],[H Odds &lt;]]&lt;&gt;"",Weekly[[#This Row],[RFC_P]]=TRUE,Weekly[[#This Row],[Actual]]=FALSE),BC600-1,BC600)))</f>
        <v>48.759999999999991</v>
      </c>
      <c r="BD601" s="38">
        <f>IF(Weekly[[#This Row],[H Odds &lt;]]="",BD600,IF(AND(Weekly[[#This Row],[H Odds &lt;]]&lt;&gt;"",Weekly[[#This Row],[GBC_P]]=TRUE,Weekly[[#This Row],[Actual]]=TRUE),BD600+Weekly[[#This Row],[H Odds &lt;]]-1,IF(AND(Weekly[[#This Row],[H Odds &lt;]]&lt;&gt;"",Weekly[[#This Row],[GBC_P]]=TRUE,Weekly[[#This Row],[Actual]]=FALSE),BD600-1,BD600)))</f>
        <v>52.910000000000004</v>
      </c>
      <c r="BE601" s="38">
        <f>IF(Weekly[[#This Row],[H Odds &lt;]]="",BE600,IF(AND(Weekly[[#This Row],[H Odds &lt;]]&lt;&gt;"",Weekly[[#This Row],[HGBC_P]]=TRUE,Weekly[[#This Row],[Actual]]=TRUE),BE600+Weekly[[#This Row],[H Odds &lt;]]-1,IF(AND(Weekly[[#This Row],[H Odds &lt;]]&lt;&gt;"",Weekly[[#This Row],[HGBC_P]]=TRUE,Weekly[[#This Row],[Actual]]=FALSE),BE600-1,BE600)))</f>
        <v>51.059999999999995</v>
      </c>
      <c r="BF601" s="38">
        <f>IF(Weekly[[#This Row],[H Odds &lt;]]="",BF600,IF(AND(Weekly[[#This Row],[H Odds &lt;]]&lt;&gt;"",Weekly[[#This Row],[XGB_P]]=TRUE,Weekly[[#This Row],[Actual]]=TRUE),BF600+Weekly[[#This Row],[H Odds &lt;]]-1,IF(AND(Weekly[[#This Row],[H Odds &lt;]]&lt;&gt;"",Weekly[[#This Row],[XGB_P]]=TRUE,Weekly[[#This Row],[Actual]]=FALSE),BF600-1,BF600)))</f>
        <v>59.730000000000004</v>
      </c>
      <c r="BG601" s="38">
        <f>IF(Weekly[[#This Row],[H Odds &lt;]]="",BG600,IF(AND(Weekly[[#This Row],[H Odds &lt;]]&lt;&gt;"",Weekly[[#This Row],[QDA_P]]=TRUE,Weekly[[#This Row],[Actual]]=TRUE),BG600+Weekly[[#This Row],[H Odds &lt;]]-1,IF(AND(Weekly[[#This Row],[H Odds &lt;]]&lt;&gt;"",Weekly[[#This Row],[QDA_P]]=TRUE,Weekly[[#This Row],[Actual]]=FALSE),BG600-1,BG600)))</f>
        <v>47.22999999999999</v>
      </c>
      <c r="BH601" s="38">
        <f>IF(Weekly[[#This Row],[H Odds &lt;]]="",BH600,IF(AND(Weekly[[#This Row],[H Odds &lt;]]&lt;&gt;"",Weekly[[#This Row],[KNC_P]]=TRUE,Weekly[[#This Row],[Actual]]=TRUE),BH600+Weekly[[#This Row],[H Odds &lt;]]-1,IF(AND(Weekly[[#This Row],[H Odds &lt;]]&lt;&gt;"",Weekly[[#This Row],[KNC_P]]=TRUE,Weekly[[#This Row],[Actual]]=FALSE),BH600-1,BH600)))</f>
        <v>52.099999999999994</v>
      </c>
      <c r="BI601" s="38">
        <f>IF(Weekly[[#This Row],[H Odds &lt;]]="",BI600,IF(AND(Weekly[[#This Row],[H Odds &lt;]]&lt;&gt;"",Weekly[[#This Row],[TRUES]]&gt;0,Weekly[[#This Row],[Actual]]=TRUE),BI600+Weekly[[#This Row],[H Odds &lt;]]-1,IF(AND(Weekly[[#This Row],[H Odds &lt;]]&lt;&gt;"",Weekly[[#This Row],[TRUES]]=0),BI600,BI600-1)))</f>
        <v>75.39</v>
      </c>
      <c r="BJ601" s="38">
        <f>IF(Weekly[[#This Row],[H Odds &lt;]]="",BJ600,IF(AND(Weekly[[#This Row],[H Odds &lt;]]&lt;&gt;"",Weekly[[#This Row],[Actual]]=TRUE),BJ600+Weekly[[#This Row],[H Odds &lt;]]-1,IF(AND(Weekly[[#This Row],[H Odds &lt;]]&lt;&gt;"",Weekly[[#This Row],[Actual]]=FALSE),BJ600-1,BJ600)))</f>
        <v>77.290000000000006</v>
      </c>
      <c r="BK601" s="58">
        <f>IF(AND(Weekly[[#This Row],[TRUES]]&gt;3,Weekly[[#This Row],[Actual]]=TRUE),BK600+Weekly[[#This Row],[BF H Odds]]-1,IF(AND(Weekly[[#This Row],[FALSES]]&gt;3,Weekly[[#This Row],[Actual]]=FALSE),BK600+Weekly[[#This Row],[BF V Odds]]-1,IF(AND(Weekly[[#This Row],[TRUES]]&gt;3,Weekly[[#This Row],[Actual]]=FALSE),BK600-1,IF(AND(Weekly[[#This Row],[FALSES]]&gt;3,Weekly[[#This Row],[Actual]]=TRUE),BK600-1,BK600))))</f>
        <v>4.4500000000000313</v>
      </c>
      <c r="BL601" s="58">
        <f>IF(AND(Weekly[[#This Row],[TRUES]]&gt;5,Weekly[[#This Row],[Actual]]=TRUE),BL600+Weekly[[#This Row],[BF H Odds]]-1,IF(AND(Weekly[[#This Row],[FALSES]]&gt;5,Weekly[[#This Row],[Actual]]=FALSE),BL600+Weekly[[#This Row],[BF V Odds]]-1,IF(AND(Weekly[[#This Row],[TRUES]]&gt;5,Weekly[[#This Row],[Actual]]=FALSE),BL600-1,IF(AND(Weekly[[#This Row],[FALSES]]&gt;5,Weekly[[#This Row],[Actual]]=TRUE),BL600-1,BL600))))</f>
        <v>10.340000000000019</v>
      </c>
      <c r="BM601" s="58">
        <f>IF(AND(Weekly[[#This Row],[TRUES]]&gt;6,Weekly[[#This Row],[Actual]]=TRUE),BM600+Weekly[[#This Row],[BF H Odds]]-1,IF(AND(Weekly[[#This Row],[FALSES]]&gt;6,Weekly[[#This Row],[Actual]]=FALSE),BM600+Weekly[[#This Row],[BF V Odds]]-1,IF(AND(Weekly[[#This Row],[TRUES]]&gt;6,Weekly[[#This Row],[Actual]]=FALSE),BM600-1,IF(AND(Weekly[[#This Row],[FALSES]]&gt;6,Weekly[[#This Row],[Actual]]=TRUE),BM600-1,BM600))))</f>
        <v>41.830000000000005</v>
      </c>
    </row>
    <row r="602" spans="1:65" x14ac:dyDescent="0.25">
      <c r="A602" s="34"/>
      <c r="B602" s="10">
        <v>44318</v>
      </c>
      <c r="C602" s="17" t="s">
        <v>13</v>
      </c>
      <c r="D602" s="15" t="s">
        <v>18</v>
      </c>
      <c r="E602" t="b">
        <v>1</v>
      </c>
      <c r="F602" t="b">
        <v>1</v>
      </c>
      <c r="G602" t="b">
        <v>1</v>
      </c>
      <c r="H602" t="b">
        <v>1</v>
      </c>
      <c r="I602" t="b">
        <v>1</v>
      </c>
      <c r="J602" t="b">
        <v>1</v>
      </c>
      <c r="K602" t="b">
        <v>1</v>
      </c>
      <c r="L602" t="b">
        <v>1</v>
      </c>
      <c r="O602" t="str">
        <f>IF(Weekly[[#This Row],[H/V]]="H",Weekly[[#This Row],[BF H Odds]],IF(Weekly[[#This Row],[H/V]]="V",Weekly[[#This Row],[BF V Odds]],""))</f>
        <v/>
      </c>
      <c r="P602" t="b">
        <v>0</v>
      </c>
      <c r="R602" s="35">
        <f>IFERROR(IF(Weekly[[#This Row],[Won Bet?]]="yes",R601+(Weekly[[#This Row],[BF Odds]]*Weekly[[#This Row],[BF Stake]])-Weekly[[#This Row],[BF Stake]],R601-Weekly[[#This Row],[BF Stake]]),R601)</f>
        <v>1196.4585000000002</v>
      </c>
      <c r="S602" s="35">
        <f>IFERROR(IF(Weekly[[#This Row],[Won Bet?]]="yes",S601+(((Weekly[[#This Row],[BF Odds]]*Weekly[[#This Row],[BF Stake]])-Weekly[[#This Row],[BF Stake]])*0.95),S601-Weekly[[#This Row],[BF Stake]]),S601)</f>
        <v>1095.8791900000006</v>
      </c>
      <c r="T602">
        <v>3.4</v>
      </c>
      <c r="U602">
        <v>1.41</v>
      </c>
      <c r="V602" s="24">
        <f>IF(Weekly[[#This Row],[Actual]]="","",IF(AND(Weekly[[#This Row],[SVC_P]]=Weekly[[#This Row],[Actual]],Weekly[[#This Row],[SVC_P]]=TRUE),V601+Weekly[[#This Row],[BF H Odds]]-1,IF(AND(Weekly[[#This Row],[SVC_P]]=Weekly[[#This Row],[Actual]],Weekly[[#This Row],[SVC_P]]=FALSE),V601+Weekly[[#This Row],[BF V Odds]]-1,V601-1)))</f>
        <v>60.950000000000074</v>
      </c>
      <c r="W602" s="24">
        <f>IF(Weekly[[#This Row],[Actual]]="","",IF(AND(Weekly[[#This Row],[SVC_P]]=FALSE,Weekly[[#This Row],[Actual]]=TRUE),W601+Weekly[[#This Row],[BF H Odds]]-1,IF(AND(Weekly[[#This Row],[SVC_P]]=TRUE,Weekly[[#This Row],[Actual]]=FALSE,),W601+Weekly[[#This Row],[BF V Odds]]-1,W601-1)))</f>
        <v>-510.84000000000003</v>
      </c>
      <c r="X602" s="24">
        <f>IF(Weekly[[#This Row],[Actual]]="","",IF(AND(Weekly[[#This Row],[ADBC_P]]=Weekly[[#This Row],[Actual]],Weekly[[#This Row],[ADBC_P]]=TRUE),X601+Weekly[[#This Row],[BF H Odds]]-1,IF(AND(Weekly[[#This Row],[ADBC_P]]=Weekly[[#This Row],[Actual]],Weekly[[#This Row],[ADBC_P]]=FALSE),X601+Weekly[[#This Row],[BF V Odds]]-1,X601-1)))</f>
        <v>19.880000000000017</v>
      </c>
      <c r="Y602" s="24">
        <f>IF(Weekly[[#This Row],[Actual]]="","",IF(AND(Weekly[[#This Row],[ADBC_P]]=FALSE,Weekly[[#This Row],[Actual]]=TRUE),Y601+Weekly[[#This Row],[BF H Odds]]-1,IF(AND(Weekly[[#This Row],[ADBC_P]]=TRUE,Weekly[[#This Row],[Actual]]=FALSE),Y601+Weekly[[#This Row],[BF V Odds]]-1,Y601-1)))</f>
        <v>70.55</v>
      </c>
      <c r="Z602" s="24">
        <f>IF(Weekly[[#This Row],[Actual]]="","",IF(AND(Weekly[[#This Row],[RFC_P]]=Weekly[[#This Row],[Actual]],Weekly[[#This Row],[RFC_P]]=TRUE),Z601+Weekly[[#This Row],[BF H Odds]]-1,IF(AND(Weekly[[#This Row],[RFC_P]]=Weekly[[#This Row],[Actual]],Weekly[[#This Row],[RFC_P]]=FALSE),Z601+Weekly[[#This Row],[BF V Odds]]-1,Z601-1)))</f>
        <v>29.010000000000005</v>
      </c>
      <c r="AA602" s="24">
        <f>IF(Weekly[[#This Row],[Actual]]="","",IF(AND(Weekly[[#This Row],[RFC_P]]=FALSE,Weekly[[#This Row],[Actual]]=TRUE),AA601+Weekly[[#This Row],[BF H Odds]]-1,IF(AND(Weekly[[#This Row],[RFC_P]]=TRUE,Weekly[[#This Row],[Actual]]=FALSE),AA601+Weekly[[#This Row],[BF V Odds]]-1,AA601-1)))</f>
        <v>61.419999999999966</v>
      </c>
      <c r="AB602" s="24">
        <f>IF(Weekly[[#This Row],[Actual]]="","",IF(AND(Weekly[[#This Row],[GBC_P]]=Weekly[[#This Row],[Actual]],Weekly[[#This Row],[GBC_P]]=TRUE),AB601+Weekly[[#This Row],[BF H Odds]]-1,IF(AND(Weekly[[#This Row],[GBC_P]]=Weekly[[#This Row],[Actual]],Weekly[[#This Row],[GBC_P]]=FALSE),AB601+Weekly[[#This Row],[BF V Odds]]-1,AB601-1)))</f>
        <v>10.720000000000008</v>
      </c>
      <c r="AC602" s="24">
        <f>IF(Weekly[[#This Row],[Actual]]="","",IF(AND(Weekly[[#This Row],[GBC_P]]=FALSE,Weekly[[#This Row],[Actual]]=TRUE),AC601+Weekly[[#This Row],[BF H Odds]]-1,IF(AND(Weekly[[#This Row],[GBC_P]]=TRUE,Weekly[[#This Row],[Actual]]=FALSE),AC601+Weekly[[#This Row],[BF V Odds]]-1,AC601-1)))</f>
        <v>79.70999999999998</v>
      </c>
      <c r="AD602" s="24">
        <f>IF(Weekly[[#This Row],[Actual]]="","",IF(AND(Weekly[[#This Row],[HGBC_P]]=Weekly[[#This Row],[Actual]],Weekly[[#This Row],[HGBC_P]]=TRUE),AD601+Weekly[[#This Row],[BF H Odds]]-1,IF(AND(Weekly[[#This Row],[HGBC_P]]=Weekly[[#This Row],[Actual]],Weekly[[#This Row],[HGBC_P]]=FALSE),AD601+Weekly[[#This Row],[BF V Odds]]-1,AD601-1)))</f>
        <v>-0.7899999999999765</v>
      </c>
      <c r="AE602" s="24">
        <f>IF(Weekly[[#This Row],[Actual]]="","",IF(AND(Weekly[[#This Row],[HGBC_P]]=FALSE,Weekly[[#This Row],[Actual]]=TRUE),AE601+Weekly[[#This Row],[BF H Odds]]-1,IF(AND(Weekly[[#This Row],[HGBC_P]]=TRUE,Weekly[[#This Row],[Actual]]=FALSE),AE601+Weekly[[#This Row],[BF V Odds]]-1,AE601-1)))</f>
        <v>91.220000000000013</v>
      </c>
      <c r="AF602" s="24">
        <f>IF(Weekly[[#This Row],[Actual]]="","",IF(AND(Weekly[[#This Row],[XGB_P]]=Weekly[[#This Row],[Actual]],Weekly[[#This Row],[XGB_P]]=TRUE),AF601+Weekly[[#This Row],[BF H Odds]]-1,IF(AND(Weekly[[#This Row],[XGB_P]]=Weekly[[#This Row],[Actual]],Weekly[[#This Row],[XGB_P]]=FALSE),AF601+Weekly[[#This Row],[BF V Odds]]-1,AF601-1)))</f>
        <v>34.97000000000002</v>
      </c>
      <c r="AG602" s="24">
        <f>IF(Weekly[[#This Row],[Actual]]="","",IF(AND(Weekly[[#This Row],[XGB_P]]=FALSE,Weekly[[#This Row],[Actual]]=TRUE),AG601+Weekly[[#This Row],[BF H Odds]]-1,IF(AND(Weekly[[#This Row],[XGB_P]]=TRUE,Weekly[[#This Row],[Actual]]=FALSE),AG601+Weekly[[#This Row],[BF V Odds]]-1,AG601-1)))</f>
        <v>55.46</v>
      </c>
      <c r="AH602" s="24">
        <f>IF(Weekly[[#This Row],[Actual]]="","",IF(AND(Weekly[[#This Row],[QDA_P]]=Weekly[[#This Row],[Actual]],Weekly[[#This Row],[QDA_P]]=TRUE),AH601+Weekly[[#This Row],[BF H Odds]]-1,IF(AND(Weekly[[#This Row],[QDA_P]]=Weekly[[#This Row],[Actual]],Weekly[[#This Row],[QDA_P]]=FALSE),AH601+Weekly[[#This Row],[BF V Odds]]-1,AH601-1)))</f>
        <v>3.5900000000000158</v>
      </c>
      <c r="AI602" s="24">
        <f>IF(Weekly[[#This Row],[Actual]]="","",IF(AND(Weekly[[#This Row],[QDA_P]]=FALSE,Weekly[[#This Row],[Actual]]=TRUE),AI601+Weekly[[#This Row],[BF H Odds]]-1,IF(AND(Weekly[[#This Row],[QDA_P]]=TRUE,Weekly[[#This Row],[Actual]]=FALSE),AI601+Weekly[[#This Row],[BF V Odds]]-1,AI601-1)))</f>
        <v>86.839999999999989</v>
      </c>
      <c r="AJ602" s="24">
        <f>IF(Weekly[[#This Row],[Actual]]="","",IF(AND(Weekly[[#This Row],[KNC_P]]=FALSE,Weekly[[#This Row],[Actual]]=TRUE),AJ601+Weekly[[#This Row],[BF H Odds]]-1,IF(AND(Weekly[[#This Row],[KNC_P]]=TRUE,Weekly[[#This Row],[Actual]]=FALSE),AJ601+Weekly[[#This Row],[BF V Odds]]-1,AJ601-1)))</f>
        <v>78.930000000000021</v>
      </c>
      <c r="AK602" s="24">
        <f>IF(Weekly[[#This Row],[Actual]]="","",IF(AND(Weekly[[#This Row],[KNC_P]]=FALSE,Weekly[[#This Row],[Actual]]=TRUE),AK601+Weekly[[#This Row],[BF H Odds]]-1,IF(AND(Weekly[[#This Row],[KNC_P]]=TRUE,Weekly[[#This Row],[Actual]]=FALSE),AK601+Weekly[[#This Row],[BF V Odds]]-1,AK601-1)))</f>
        <v>77.830000000000013</v>
      </c>
      <c r="AL602" s="30">
        <f>IF(Weekly[[#This Row],[Actual]]="","",COUNTIF(Weekly[[#This Row],[SVC_P]:[QDA_P]],TRUE))</f>
        <v>7</v>
      </c>
      <c r="AM602" s="30">
        <f>IF(Weekly[[#This Row],[Actual]]="","",COUNTIF(Weekly[[#This Row],[SVC_P]:[QDA_P]],FALSE))</f>
        <v>0</v>
      </c>
      <c r="AN602" s="36">
        <f>IF(AND(Weekly[[#This Row],[BF V Odds]]&gt;$BO$6,Weekly[[#This Row],[BF V Odds]] &lt; $BO$7),Weekly[[#This Row],[BF V Odds]],"")</f>
        <v>3.4</v>
      </c>
      <c r="AO602" s="36" t="str">
        <f>IF(AND(Weekly[[#This Row],[BF H Odds]]&gt;$BO$6, Weekly[[#This Row],[BF H Odds]] &lt; $BO$7),Weekly[[#This Row],[BF H Odds]],"")</f>
        <v/>
      </c>
      <c r="AP602" s="37">
        <f>IF(AND(Weekly[[#This Row],[V Odds &lt;]]="",Weekly[[#This Row],[H Odds &lt;]]=""),AP601,IF(AND(Weekly[[#This Row],[H Odds &lt;]]&lt;&gt;"",Weekly[[#This Row],[SVC_P]]=TRUE,Weekly[[#This Row],[Actual]]=TRUE),AP601+Weekly[[#This Row],[H Odds &lt;]]-1,IF(AND(Weekly[[#This Row],[V Odds &lt;]]&lt;&gt;"",Weekly[[#This Row],[SVC_P]]=FALSE,Weekly[[#This Row],[Actual]]=FALSE),AP601+Weekly[[#This Row],[V Odds &lt;]]-1,IF(AND(Weekly[[#This Row],[V Odds &lt;]]&lt;&gt;"",Weekly[[#This Row],[SVC_P]]=FALSE,Weekly[[#This Row],[Actual]]=TRUE),AP601-1,IF(AND(Weekly[[#This Row],[H Odds &lt;]]&lt;&gt;"",Weekly[[#This Row],[SVC_P]]=TRUE,Weekly[[#This Row],[Actual]]=FALSE),AP601-1,AP601)))))</f>
        <v>78.430000000000021</v>
      </c>
      <c r="AQ602" s="37">
        <f>IF(AND(Weekly[[#This Row],[V Odds &lt;]]="",Weekly[[#This Row],[H Odds &lt;]]=""),AQ601,IF(AND(Weekly[[#This Row],[H Odds &lt;]]&lt;&gt;"",Weekly[[#This Row],[ADBC_P]]=TRUE,Weekly[[#This Row],[Actual]]=TRUE),AQ601+Weekly[[#This Row],[H Odds &lt;]]-1,IF(AND(Weekly[[#This Row],[V Odds &lt;]]&lt;&gt;"",Weekly[[#This Row],[ADBC_P]]=FALSE,Weekly[[#This Row],[Actual]]=FALSE),AQ601+Weekly[[#This Row],[V Odds &lt;]]-1,IF(AND(Weekly[[#This Row],[V Odds &lt;]]&lt;&gt;"",Weekly[[#This Row],[ADBC_P]]=FALSE,Weekly[[#This Row],[Actual]]=TRUE),AQ601-1,IF(AND(Weekly[[#This Row],[H Odds &lt;]]&lt;&gt;"",Weekly[[#This Row],[ADBC_P]]=TRUE,Weekly[[#This Row],[Actual]]=FALSE),AQ601-1,AQ601)))))</f>
        <v>50.98</v>
      </c>
      <c r="AR602" s="37">
        <f>IF(AND(Weekly[[#This Row],[V Odds &lt;]]="",Weekly[[#This Row],[H Odds &lt;]]=""),AR601,IF(AND(Weekly[[#This Row],[H Odds &lt;]]&lt;&gt;"",Weekly[[#This Row],[RFC_P]]=TRUE,Weekly[[#This Row],[Actual]]=TRUE),AR601+Weekly[[#This Row],[H Odds &lt;]]-1,IF(AND(Weekly[[#This Row],[V Odds &lt;]]&lt;&gt;"",Weekly[[#This Row],[RFC_P]]=FALSE,Weekly[[#This Row],[Actual]]=FALSE),AR601+Weekly[[#This Row],[V Odds &lt;]]-1,IF(AND(Weekly[[#This Row],[V Odds &lt;]]&lt;&gt;"",Weekly[[#This Row],[RFC_P]]=FALSE,Weekly[[#This Row],[Actual]]=TRUE),AR601-1,IF(AND(Weekly[[#This Row],[H Odds &lt;]]&lt;&gt;"",Weekly[[#This Row],[RFC_P]]=TRUE,Weekly[[#This Row],[Actual]]=FALSE),AR601-1,AR601)))))</f>
        <v>69.989999999999995</v>
      </c>
      <c r="AS602" s="37">
        <f>IF(AND(Weekly[[#This Row],[V Odds &lt;]]="",Weekly[[#This Row],[H Odds &lt;]]=""),AS601,IF(AND(Weekly[[#This Row],[H Odds &lt;]]&lt;&gt;"",Weekly[[#This Row],[GBC_P]]=TRUE,Weekly[[#This Row],[Actual]]=TRUE),AS601+Weekly[[#This Row],[H Odds &lt;]]-1,IF(AND(Weekly[[#This Row],[V Odds &lt;]]&lt;&gt;"",Weekly[[#This Row],[GBC_P]]=FALSE,Weekly[[#This Row],[Actual]]=FALSE),AS601+Weekly[[#This Row],[V Odds &lt;]]-1,IF(AND(Weekly[[#This Row],[V Odds &lt;]]&lt;&gt;"",Weekly[[#This Row],[GBC_P]]=FALSE,Weekly[[#This Row],[Actual]]=TRUE),AS601-1,IF(AND(Weekly[[#This Row],[H Odds &lt;]]&lt;&gt;"",Weekly[[#This Row],[GBC_P]]=TRUE,Weekly[[#This Row],[Actual]]=FALSE),AS601-1,AS601)))))</f>
        <v>66.28</v>
      </c>
      <c r="AT602" s="37">
        <f>IF(AND(Weekly[[#This Row],[V Odds &lt;]]="",Weekly[[#This Row],[H Odds &lt;]]=""),AT601,IF(AND(Weekly[[#This Row],[H Odds &lt;]]&lt;&gt;"",Weekly[[#This Row],[HGBC_P]]=TRUE,Weekly[[#This Row],[Actual]]=TRUE),AT601+Weekly[[#This Row],[H Odds &lt;]]-1,IF(AND(Weekly[[#This Row],[V Odds &lt;]]&lt;&gt;"",Weekly[[#This Row],[HGBC_P]]=FALSE,Weekly[[#This Row],[Actual]]=FALSE),AT601+Weekly[[#This Row],[V Odds &lt;]]-1,IF(AND(Weekly[[#This Row],[V Odds &lt;]]&lt;&gt;"",Weekly[[#This Row],[HGBC_P]]=FALSE,Weekly[[#This Row],[Actual]]=TRUE),AT601-1,IF(AND(Weekly[[#This Row],[H Odds &lt;]]&lt;&gt;"",Weekly[[#This Row],[HGBC_P]]=TRUE,Weekly[[#This Row],[Actual]]=FALSE),AT601-1,AT601)))))</f>
        <v>49.66</v>
      </c>
      <c r="AU602" s="37">
        <f>IF(AND(Weekly[[#This Row],[V Odds &lt;]]="",Weekly[[#This Row],[H Odds &lt;]]=""),AU601,IF(AND(Weekly[[#This Row],[H Odds &lt;]]&lt;&gt;"",Weekly[[#This Row],[XGB_P]]=TRUE,Weekly[[#This Row],[Actual]]=TRUE),AU601+Weekly[[#This Row],[H Odds &lt;]]-1,IF(AND(Weekly[[#This Row],[V Odds &lt;]]&lt;&gt;"",Weekly[[#This Row],[XGB_P]]=FALSE,Weekly[[#This Row],[Actual]]=FALSE),AU601+Weekly[[#This Row],[V Odds &lt;]]-1,IF(AND(Weekly[[#This Row],[V Odds &lt;]]&lt;&gt;"",Weekly[[#This Row],[XGB_P]]=FALSE,Weekly[[#This Row],[Actual]]=TRUE),AU601-1,IF(AND(Weekly[[#This Row],[H Odds &lt;]]&lt;&gt;"",Weekly[[#This Row],[XGB_P]]=TRUE,Weekly[[#This Row],[Actual]]=FALSE),AU601-1,AU601)))))</f>
        <v>71.110000000000014</v>
      </c>
      <c r="AV602" s="37">
        <f>IF(AND(Weekly[[#This Row],[V Odds &lt;]]="",Weekly[[#This Row],[H Odds &lt;]]=""),AV601,IF(AND(Weekly[[#This Row],[H Odds &lt;]]&lt;&gt;"",Weekly[[#This Row],[QDA_P]]=TRUE,Weekly[[#This Row],[Actual]]=TRUE),AV601+Weekly[[#This Row],[H Odds &lt;]]-1,IF(AND(Weekly[[#This Row],[V Odds &lt;]]&lt;&gt;"",Weekly[[#This Row],[QDA_P]]=FALSE,Weekly[[#This Row],[Actual]]=FALSE),AV601+Weekly[[#This Row],[V Odds &lt;]]-1,IF(AND(Weekly[[#This Row],[V Odds &lt;]]&lt;&gt;"",Weekly[[#This Row],[QDA_P]]=FALSE,Weekly[[#This Row],[Actual]]=TRUE),AV601-1,IF(AND(Weekly[[#This Row],[H Odds &lt;]]&lt;&gt;"",Weekly[[#This Row],[QDA_P]]=TRUE,Weekly[[#This Row],[Actual]]=FALSE),AV601-1,AV601)))))</f>
        <v>62</v>
      </c>
      <c r="AW602" s="37">
        <f>IF(AND(Weekly[[#This Row],[H Odds &lt;]]="",Weekly[[#This Row],[V Odds &lt;]]=""),AW601,IF(AND(Weekly[[#This Row],[KNC_P]]=Weekly[[#This Row],[Actual]],Weekly[[#This Row],[KNC_P]]=TRUE),AW601+Weekly[[#This Row],[BF H Odds]]-1,IF(AND(Weekly[[#This Row],[KNC_P]]=Weekly[[#This Row],[Actual]],Weekly[[#This Row],[KNC_P]]=FALSE),AW601+Weekly[[#This Row],[BF V Odds]]-1,AW601-1)))</f>
        <v>48.290000000000013</v>
      </c>
      <c r="AX602" s="37">
        <f>IF(AND(Weekly[[#This Row],[V Odds &lt;]]="",Weekly[[#This Row],[H Odds &lt;]]=""),AX601,IF(AND(Weekly[[#This Row],[V Odds &lt;]]&lt;&gt;"",Weekly[[#This Row],[FALSES]]&gt;0,Weekly[[#This Row],[Actual]]=FALSE),AX601+Weekly[[#This Row],[V Odds &lt;]]-1,IF(AND(Weekly[[#This Row],[H Odds &lt;]]&lt;&gt;"",Weekly[[#This Row],[TRUES]]&gt;0,Weekly[[#This Row],[Actual]]=TRUE),AX601+Weekly[[#This Row],[H Odds &lt;]]-1,IF(AND(Weekly[[#This Row],[V Odds &lt;]]&lt;&gt;"",Weekly[[#This Row],[FALSES]]=0),AX601,IF(AND(Weekly[[#This Row],[H Odds &lt;]]&lt;&gt;"",Weekly[[#This Row],[TRUES]]=0),AX601,AX601-1)))))</f>
        <v>109.99999999999997</v>
      </c>
      <c r="AY602" s="37">
        <f>IF(AND(Weekly[[#This Row],[V Odds &lt;]]="",Weekly[[#This Row],[H Odds &lt;]]=""),AY601,IF(AND(Weekly[[#This Row],[V Odds &lt;]]&lt;&gt;"",Weekly[[#This Row],[FALSES]]&gt;0,Weekly[[#This Row],[Actual]]=FALSE),AY601+((Weekly[[#This Row],[V Odds &lt;]]-1)*0.92),IF(AND(Weekly[[#This Row],[H Odds &lt;]]&lt;&gt;"",Weekly[[#This Row],[TRUES]]&gt;0,Weekly[[#This Row],[Actual]]=TRUE),AY601+((Weekly[[#This Row],[H Odds &lt;]]-1)*0.92),IF(AND(Weekly[[#This Row],[V Odds &lt;]]&lt;&gt;"",Weekly[[#This Row],[FALSES]]=0),AY601,IF(AND(Weekly[[#This Row],[H Odds &lt;]]&lt;&gt;"",Weekly[[#This Row],[TRUES]]=0),AY601,AY601-1)))))</f>
        <v>96.88000000000001</v>
      </c>
      <c r="AZ602" s="37">
        <f>IF(AND(Weekly[[#This Row],[V Odds &lt;]]="",Weekly[[#This Row],[H Odds &lt;]]=""),AZ601,IF(AND(Weekly[[#This Row],[V Odds &lt;]]&lt;&gt;"",Weekly[[#This Row],[Actual]]=FALSE),AZ601+Weekly[[#This Row],[V Odds &lt;]]-1,IF(AND(Weekly[[#This Row],[H Odds &lt;]]&lt;&gt;"",Weekly[[#This Row],[Actual]]=TRUE),AZ601+Weekly[[#This Row],[H Odds &lt;]]-1,AZ601-1)))</f>
        <v>101.96999999999998</v>
      </c>
      <c r="BA602" s="38">
        <f>IF(Weekly[[#This Row],[H Odds &lt;]]="",BA601,IF(AND(Weekly[[#This Row],[H Odds &lt;]]&lt;&gt;"",Weekly[[#This Row],[SVC_P]]=TRUE,Weekly[[#This Row],[Actual]]=TRUE),BA601+Weekly[[#This Row],[H Odds &lt;]]-1,IF(AND(Weekly[[#This Row],[H Odds &lt;]]&lt;&gt;"",Weekly[[#This Row],[SVC_P]]=TRUE,Weekly[[#This Row],[Actual]]=FALSE),BA601-1,BA601)))</f>
        <v>77.39</v>
      </c>
      <c r="BB602" s="38">
        <f>IF(Weekly[[#This Row],[H Odds &lt;]]="",BB601,IF(AND(Weekly[[#This Row],[H Odds &lt;]]&lt;&gt;"",Weekly[[#This Row],[ADBC_P]]=TRUE,Weekly[[#This Row],[Actual]]=TRUE),BB601+Weekly[[#This Row],[H Odds &lt;]]-1,IF(AND(Weekly[[#This Row],[H Odds &lt;]]&lt;&gt;"",Weekly[[#This Row],[ADBC_P]]=TRUE,Weekly[[#This Row],[Actual]]=FALSE),BB601-1,BB601)))</f>
        <v>47.16</v>
      </c>
      <c r="BC602" s="38">
        <f>IF(Weekly[[#This Row],[H Odds &lt;]]="",BC601,IF(AND(Weekly[[#This Row],[H Odds &lt;]]&lt;&gt;"",Weekly[[#This Row],[RFC_P]]=TRUE,Weekly[[#This Row],[Actual]]=TRUE),BC601+Weekly[[#This Row],[H Odds &lt;]]-1,IF(AND(Weekly[[#This Row],[H Odds &lt;]]&lt;&gt;"",Weekly[[#This Row],[RFC_P]]=TRUE,Weekly[[#This Row],[Actual]]=FALSE),BC601-1,BC601)))</f>
        <v>48.759999999999991</v>
      </c>
      <c r="BD602" s="38">
        <f>IF(Weekly[[#This Row],[H Odds &lt;]]="",BD601,IF(AND(Weekly[[#This Row],[H Odds &lt;]]&lt;&gt;"",Weekly[[#This Row],[GBC_P]]=TRUE,Weekly[[#This Row],[Actual]]=TRUE),BD601+Weekly[[#This Row],[H Odds &lt;]]-1,IF(AND(Weekly[[#This Row],[H Odds &lt;]]&lt;&gt;"",Weekly[[#This Row],[GBC_P]]=TRUE,Weekly[[#This Row],[Actual]]=FALSE),BD601-1,BD601)))</f>
        <v>52.910000000000004</v>
      </c>
      <c r="BE602" s="38">
        <f>IF(Weekly[[#This Row],[H Odds &lt;]]="",BE601,IF(AND(Weekly[[#This Row],[H Odds &lt;]]&lt;&gt;"",Weekly[[#This Row],[HGBC_P]]=TRUE,Weekly[[#This Row],[Actual]]=TRUE),BE601+Weekly[[#This Row],[H Odds &lt;]]-1,IF(AND(Weekly[[#This Row],[H Odds &lt;]]&lt;&gt;"",Weekly[[#This Row],[HGBC_P]]=TRUE,Weekly[[#This Row],[Actual]]=FALSE),BE601-1,BE601)))</f>
        <v>51.059999999999995</v>
      </c>
      <c r="BF602" s="38">
        <f>IF(Weekly[[#This Row],[H Odds &lt;]]="",BF601,IF(AND(Weekly[[#This Row],[H Odds &lt;]]&lt;&gt;"",Weekly[[#This Row],[XGB_P]]=TRUE,Weekly[[#This Row],[Actual]]=TRUE),BF601+Weekly[[#This Row],[H Odds &lt;]]-1,IF(AND(Weekly[[#This Row],[H Odds &lt;]]&lt;&gt;"",Weekly[[#This Row],[XGB_P]]=TRUE,Weekly[[#This Row],[Actual]]=FALSE),BF601-1,BF601)))</f>
        <v>59.730000000000004</v>
      </c>
      <c r="BG602" s="38">
        <f>IF(Weekly[[#This Row],[H Odds &lt;]]="",BG601,IF(AND(Weekly[[#This Row],[H Odds &lt;]]&lt;&gt;"",Weekly[[#This Row],[QDA_P]]=TRUE,Weekly[[#This Row],[Actual]]=TRUE),BG601+Weekly[[#This Row],[H Odds &lt;]]-1,IF(AND(Weekly[[#This Row],[H Odds &lt;]]&lt;&gt;"",Weekly[[#This Row],[QDA_P]]=TRUE,Weekly[[#This Row],[Actual]]=FALSE),BG601-1,BG601)))</f>
        <v>47.22999999999999</v>
      </c>
      <c r="BH602" s="38">
        <f>IF(Weekly[[#This Row],[H Odds &lt;]]="",BH601,IF(AND(Weekly[[#This Row],[H Odds &lt;]]&lt;&gt;"",Weekly[[#This Row],[KNC_P]]=TRUE,Weekly[[#This Row],[Actual]]=TRUE),BH601+Weekly[[#This Row],[H Odds &lt;]]-1,IF(AND(Weekly[[#This Row],[H Odds &lt;]]&lt;&gt;"",Weekly[[#This Row],[KNC_P]]=TRUE,Weekly[[#This Row],[Actual]]=FALSE),BH601-1,BH601)))</f>
        <v>52.099999999999994</v>
      </c>
      <c r="BI602" s="38">
        <f>IF(Weekly[[#This Row],[H Odds &lt;]]="",BI601,IF(AND(Weekly[[#This Row],[H Odds &lt;]]&lt;&gt;"",Weekly[[#This Row],[TRUES]]&gt;0,Weekly[[#This Row],[Actual]]=TRUE),BI601+Weekly[[#This Row],[H Odds &lt;]]-1,IF(AND(Weekly[[#This Row],[H Odds &lt;]]&lt;&gt;"",Weekly[[#This Row],[TRUES]]=0),BI601,BI601-1)))</f>
        <v>75.39</v>
      </c>
      <c r="BJ602" s="38">
        <f>IF(Weekly[[#This Row],[H Odds &lt;]]="",BJ601,IF(AND(Weekly[[#This Row],[H Odds &lt;]]&lt;&gt;"",Weekly[[#This Row],[Actual]]=TRUE),BJ601+Weekly[[#This Row],[H Odds &lt;]]-1,IF(AND(Weekly[[#This Row],[H Odds &lt;]]&lt;&gt;"",Weekly[[#This Row],[Actual]]=FALSE),BJ601-1,BJ601)))</f>
        <v>77.290000000000006</v>
      </c>
      <c r="BK602" s="58">
        <f>IF(AND(Weekly[[#This Row],[TRUES]]&gt;3,Weekly[[#This Row],[Actual]]=TRUE),BK601+Weekly[[#This Row],[BF H Odds]]-1,IF(AND(Weekly[[#This Row],[FALSES]]&gt;3,Weekly[[#This Row],[Actual]]=FALSE),BK601+Weekly[[#This Row],[BF V Odds]]-1,IF(AND(Weekly[[#This Row],[TRUES]]&gt;3,Weekly[[#This Row],[Actual]]=FALSE),BK601-1,IF(AND(Weekly[[#This Row],[FALSES]]&gt;3,Weekly[[#This Row],[Actual]]=TRUE),BK601-1,BK601))))</f>
        <v>3.4500000000000313</v>
      </c>
      <c r="BL602" s="58">
        <f>IF(AND(Weekly[[#This Row],[TRUES]]&gt;5,Weekly[[#This Row],[Actual]]=TRUE),BL601+Weekly[[#This Row],[BF H Odds]]-1,IF(AND(Weekly[[#This Row],[FALSES]]&gt;5,Weekly[[#This Row],[Actual]]=FALSE),BL601+Weekly[[#This Row],[BF V Odds]]-1,IF(AND(Weekly[[#This Row],[TRUES]]&gt;5,Weekly[[#This Row],[Actual]]=FALSE),BL601-1,IF(AND(Weekly[[#This Row],[FALSES]]&gt;5,Weekly[[#This Row],[Actual]]=TRUE),BL601-1,BL601))))</f>
        <v>9.3400000000000194</v>
      </c>
      <c r="BM602" s="58">
        <f>IF(AND(Weekly[[#This Row],[TRUES]]&gt;6,Weekly[[#This Row],[Actual]]=TRUE),BM601+Weekly[[#This Row],[BF H Odds]]-1,IF(AND(Weekly[[#This Row],[FALSES]]&gt;6,Weekly[[#This Row],[Actual]]=FALSE),BM601+Weekly[[#This Row],[BF V Odds]]-1,IF(AND(Weekly[[#This Row],[TRUES]]&gt;6,Weekly[[#This Row],[Actual]]=FALSE),BM601-1,IF(AND(Weekly[[#This Row],[FALSES]]&gt;6,Weekly[[#This Row],[Actual]]=TRUE),BM601-1,BM601))))</f>
        <v>40.830000000000005</v>
      </c>
    </row>
    <row r="603" spans="1:65" x14ac:dyDescent="0.25">
      <c r="A603" s="34"/>
      <c r="B603" s="10">
        <v>44318</v>
      </c>
      <c r="C603" s="17" t="s">
        <v>28</v>
      </c>
      <c r="D603" s="15" t="s">
        <v>20</v>
      </c>
      <c r="E603" t="b">
        <v>1</v>
      </c>
      <c r="F603" t="b">
        <v>1</v>
      </c>
      <c r="G603" t="b">
        <v>1</v>
      </c>
      <c r="H603" t="b">
        <v>0</v>
      </c>
      <c r="I603" t="b">
        <v>1</v>
      </c>
      <c r="J603" t="b">
        <v>0</v>
      </c>
      <c r="K603" t="b">
        <v>1</v>
      </c>
      <c r="L603" t="b">
        <v>1</v>
      </c>
      <c r="M603" t="s">
        <v>100</v>
      </c>
      <c r="N603">
        <v>27.37</v>
      </c>
      <c r="O603">
        <f>IF(Weekly[[#This Row],[H/V]]="H",Weekly[[#This Row],[BF H Odds]],IF(Weekly[[#This Row],[H/V]]="V",Weekly[[#This Row],[BF V Odds]],""))</f>
        <v>6</v>
      </c>
      <c r="P603" t="b">
        <v>0</v>
      </c>
      <c r="Q603" t="s">
        <v>76</v>
      </c>
      <c r="R603" s="35">
        <f>IFERROR(IF(Weekly[[#This Row],[Won Bet?]]="yes",R602+(Weekly[[#This Row],[BF Odds]]*Weekly[[#This Row],[BF Stake]])-Weekly[[#This Row],[BF Stake]],R602-Weekly[[#This Row],[BF Stake]]),R602)</f>
        <v>1169.0885000000003</v>
      </c>
      <c r="S603" s="35">
        <f>IFERROR(IF(Weekly[[#This Row],[Won Bet?]]="yes",S602+(((Weekly[[#This Row],[BF Odds]]*Weekly[[#This Row],[BF Stake]])-Weekly[[#This Row],[BF Stake]])*0.95),S602-Weekly[[#This Row],[BF Stake]]),S602)</f>
        <v>1068.5091900000007</v>
      </c>
      <c r="T603">
        <v>1.19</v>
      </c>
      <c r="U603">
        <v>6</v>
      </c>
      <c r="V603" s="24">
        <f>IF(Weekly[[#This Row],[Actual]]="","",IF(AND(Weekly[[#This Row],[SVC_P]]=Weekly[[#This Row],[Actual]],Weekly[[#This Row],[SVC_P]]=TRUE),V602+Weekly[[#This Row],[BF H Odds]]-1,IF(AND(Weekly[[#This Row],[SVC_P]]=Weekly[[#This Row],[Actual]],Weekly[[#This Row],[SVC_P]]=FALSE),V602+Weekly[[#This Row],[BF V Odds]]-1,V602-1)))</f>
        <v>59.950000000000074</v>
      </c>
      <c r="W603" s="24">
        <f>IF(Weekly[[#This Row],[Actual]]="","",IF(AND(Weekly[[#This Row],[SVC_P]]=FALSE,Weekly[[#This Row],[Actual]]=TRUE),W602+Weekly[[#This Row],[BF H Odds]]-1,IF(AND(Weekly[[#This Row],[SVC_P]]=TRUE,Weekly[[#This Row],[Actual]]=FALSE,),W602+Weekly[[#This Row],[BF V Odds]]-1,W602-1)))</f>
        <v>-511.84000000000003</v>
      </c>
      <c r="X603" s="24">
        <f>IF(Weekly[[#This Row],[Actual]]="","",IF(AND(Weekly[[#This Row],[ADBC_P]]=Weekly[[#This Row],[Actual]],Weekly[[#This Row],[ADBC_P]]=TRUE),X602+Weekly[[#This Row],[BF H Odds]]-1,IF(AND(Weekly[[#This Row],[ADBC_P]]=Weekly[[#This Row],[Actual]],Weekly[[#This Row],[ADBC_P]]=FALSE),X602+Weekly[[#This Row],[BF V Odds]]-1,X602-1)))</f>
        <v>18.880000000000017</v>
      </c>
      <c r="Y603" s="24">
        <f>IF(Weekly[[#This Row],[Actual]]="","",IF(AND(Weekly[[#This Row],[ADBC_P]]=FALSE,Weekly[[#This Row],[Actual]]=TRUE),Y602+Weekly[[#This Row],[BF H Odds]]-1,IF(AND(Weekly[[#This Row],[ADBC_P]]=TRUE,Weekly[[#This Row],[Actual]]=FALSE),Y602+Weekly[[#This Row],[BF V Odds]]-1,Y602-1)))</f>
        <v>70.739999999999995</v>
      </c>
      <c r="Z603" s="24">
        <f>IF(Weekly[[#This Row],[Actual]]="","",IF(AND(Weekly[[#This Row],[RFC_P]]=Weekly[[#This Row],[Actual]],Weekly[[#This Row],[RFC_P]]=TRUE),Z602+Weekly[[#This Row],[BF H Odds]]-1,IF(AND(Weekly[[#This Row],[RFC_P]]=Weekly[[#This Row],[Actual]],Weekly[[#This Row],[RFC_P]]=FALSE),Z602+Weekly[[#This Row],[BF V Odds]]-1,Z602-1)))</f>
        <v>28.010000000000005</v>
      </c>
      <c r="AA603" s="24">
        <f>IF(Weekly[[#This Row],[Actual]]="","",IF(AND(Weekly[[#This Row],[RFC_P]]=FALSE,Weekly[[#This Row],[Actual]]=TRUE),AA602+Weekly[[#This Row],[BF H Odds]]-1,IF(AND(Weekly[[#This Row],[RFC_P]]=TRUE,Weekly[[#This Row],[Actual]]=FALSE),AA602+Weekly[[#This Row],[BF V Odds]]-1,AA602-1)))</f>
        <v>61.609999999999964</v>
      </c>
      <c r="AB603" s="24">
        <f>IF(Weekly[[#This Row],[Actual]]="","",IF(AND(Weekly[[#This Row],[GBC_P]]=Weekly[[#This Row],[Actual]],Weekly[[#This Row],[GBC_P]]=TRUE),AB602+Weekly[[#This Row],[BF H Odds]]-1,IF(AND(Weekly[[#This Row],[GBC_P]]=Weekly[[#This Row],[Actual]],Weekly[[#This Row],[GBC_P]]=FALSE),AB602+Weekly[[#This Row],[BF V Odds]]-1,AB602-1)))</f>
        <v>10.910000000000007</v>
      </c>
      <c r="AC603" s="24">
        <f>IF(Weekly[[#This Row],[Actual]]="","",IF(AND(Weekly[[#This Row],[GBC_P]]=FALSE,Weekly[[#This Row],[Actual]]=TRUE),AC602+Weekly[[#This Row],[BF H Odds]]-1,IF(AND(Weekly[[#This Row],[GBC_P]]=TRUE,Weekly[[#This Row],[Actual]]=FALSE),AC602+Weekly[[#This Row],[BF V Odds]]-1,AC602-1)))</f>
        <v>78.70999999999998</v>
      </c>
      <c r="AD603" s="24">
        <f>IF(Weekly[[#This Row],[Actual]]="","",IF(AND(Weekly[[#This Row],[HGBC_P]]=Weekly[[#This Row],[Actual]],Weekly[[#This Row],[HGBC_P]]=TRUE),AD602+Weekly[[#This Row],[BF H Odds]]-1,IF(AND(Weekly[[#This Row],[HGBC_P]]=Weekly[[#This Row],[Actual]],Weekly[[#This Row],[HGBC_P]]=FALSE),AD602+Weekly[[#This Row],[BF V Odds]]-1,AD602-1)))</f>
        <v>-1.7899999999999765</v>
      </c>
      <c r="AE603" s="24">
        <f>IF(Weekly[[#This Row],[Actual]]="","",IF(AND(Weekly[[#This Row],[HGBC_P]]=FALSE,Weekly[[#This Row],[Actual]]=TRUE),AE602+Weekly[[#This Row],[BF H Odds]]-1,IF(AND(Weekly[[#This Row],[HGBC_P]]=TRUE,Weekly[[#This Row],[Actual]]=FALSE),AE602+Weekly[[#This Row],[BF V Odds]]-1,AE602-1)))</f>
        <v>91.410000000000011</v>
      </c>
      <c r="AF603" s="24">
        <f>IF(Weekly[[#This Row],[Actual]]="","",IF(AND(Weekly[[#This Row],[XGB_P]]=Weekly[[#This Row],[Actual]],Weekly[[#This Row],[XGB_P]]=TRUE),AF602+Weekly[[#This Row],[BF H Odds]]-1,IF(AND(Weekly[[#This Row],[XGB_P]]=Weekly[[#This Row],[Actual]],Weekly[[#This Row],[XGB_P]]=FALSE),AF602+Weekly[[#This Row],[BF V Odds]]-1,AF602-1)))</f>
        <v>35.160000000000018</v>
      </c>
      <c r="AG603" s="24">
        <f>IF(Weekly[[#This Row],[Actual]]="","",IF(AND(Weekly[[#This Row],[XGB_P]]=FALSE,Weekly[[#This Row],[Actual]]=TRUE),AG602+Weekly[[#This Row],[BF H Odds]]-1,IF(AND(Weekly[[#This Row],[XGB_P]]=TRUE,Weekly[[#This Row],[Actual]]=FALSE),AG602+Weekly[[#This Row],[BF V Odds]]-1,AG602-1)))</f>
        <v>54.46</v>
      </c>
      <c r="AH603" s="24">
        <f>IF(Weekly[[#This Row],[Actual]]="","",IF(AND(Weekly[[#This Row],[QDA_P]]=Weekly[[#This Row],[Actual]],Weekly[[#This Row],[QDA_P]]=TRUE),AH602+Weekly[[#This Row],[BF H Odds]]-1,IF(AND(Weekly[[#This Row],[QDA_P]]=Weekly[[#This Row],[Actual]],Weekly[[#This Row],[QDA_P]]=FALSE),AH602+Weekly[[#This Row],[BF V Odds]]-1,AH602-1)))</f>
        <v>2.5900000000000158</v>
      </c>
      <c r="AI603" s="24">
        <f>IF(Weekly[[#This Row],[Actual]]="","",IF(AND(Weekly[[#This Row],[QDA_P]]=FALSE,Weekly[[#This Row],[Actual]]=TRUE),AI602+Weekly[[#This Row],[BF H Odds]]-1,IF(AND(Weekly[[#This Row],[QDA_P]]=TRUE,Weekly[[#This Row],[Actual]]=FALSE),AI602+Weekly[[#This Row],[BF V Odds]]-1,AI602-1)))</f>
        <v>87.029999999999987</v>
      </c>
      <c r="AJ603" s="24">
        <f>IF(Weekly[[#This Row],[Actual]]="","",IF(AND(Weekly[[#This Row],[KNC_P]]=FALSE,Weekly[[#This Row],[Actual]]=TRUE),AJ602+Weekly[[#This Row],[BF H Odds]]-1,IF(AND(Weekly[[#This Row],[KNC_P]]=TRUE,Weekly[[#This Row],[Actual]]=FALSE),AJ602+Weekly[[#This Row],[BF V Odds]]-1,AJ602-1)))</f>
        <v>79.120000000000019</v>
      </c>
      <c r="AK603" s="24">
        <f>IF(Weekly[[#This Row],[Actual]]="","",IF(AND(Weekly[[#This Row],[KNC_P]]=FALSE,Weekly[[#This Row],[Actual]]=TRUE),AK602+Weekly[[#This Row],[BF H Odds]]-1,IF(AND(Weekly[[#This Row],[KNC_P]]=TRUE,Weekly[[#This Row],[Actual]]=FALSE),AK602+Weekly[[#This Row],[BF V Odds]]-1,AK602-1)))</f>
        <v>78.02000000000001</v>
      </c>
      <c r="AL603" s="30">
        <f>IF(Weekly[[#This Row],[Actual]]="","",COUNTIF(Weekly[[#This Row],[SVC_P]:[QDA_P]],TRUE))</f>
        <v>5</v>
      </c>
      <c r="AM603" s="30">
        <f>IF(Weekly[[#This Row],[Actual]]="","",COUNTIF(Weekly[[#This Row],[SVC_P]:[QDA_P]],FALSE))</f>
        <v>2</v>
      </c>
      <c r="AN603" s="36" t="str">
        <f>IF(AND(Weekly[[#This Row],[BF V Odds]]&gt;$BO$6,Weekly[[#This Row],[BF V Odds]] &lt; $BO$7),Weekly[[#This Row],[BF V Odds]],"")</f>
        <v/>
      </c>
      <c r="AO603" s="36">
        <f>IF(AND(Weekly[[#This Row],[BF H Odds]]&gt;$BO$6, Weekly[[#This Row],[BF H Odds]] &lt; $BO$7),Weekly[[#This Row],[BF H Odds]],"")</f>
        <v>6</v>
      </c>
      <c r="AP603" s="37">
        <f>IF(AND(Weekly[[#This Row],[V Odds &lt;]]="",Weekly[[#This Row],[H Odds &lt;]]=""),AP602,IF(AND(Weekly[[#This Row],[H Odds &lt;]]&lt;&gt;"",Weekly[[#This Row],[SVC_P]]=TRUE,Weekly[[#This Row],[Actual]]=TRUE),AP602+Weekly[[#This Row],[H Odds &lt;]]-1,IF(AND(Weekly[[#This Row],[V Odds &lt;]]&lt;&gt;"",Weekly[[#This Row],[SVC_P]]=FALSE,Weekly[[#This Row],[Actual]]=FALSE),AP602+Weekly[[#This Row],[V Odds &lt;]]-1,IF(AND(Weekly[[#This Row],[V Odds &lt;]]&lt;&gt;"",Weekly[[#This Row],[SVC_P]]=FALSE,Weekly[[#This Row],[Actual]]=TRUE),AP602-1,IF(AND(Weekly[[#This Row],[H Odds &lt;]]&lt;&gt;"",Weekly[[#This Row],[SVC_P]]=TRUE,Weekly[[#This Row],[Actual]]=FALSE),AP602-1,AP602)))))</f>
        <v>77.430000000000021</v>
      </c>
      <c r="AQ603" s="37">
        <f>IF(AND(Weekly[[#This Row],[V Odds &lt;]]="",Weekly[[#This Row],[H Odds &lt;]]=""),AQ602,IF(AND(Weekly[[#This Row],[H Odds &lt;]]&lt;&gt;"",Weekly[[#This Row],[ADBC_P]]=TRUE,Weekly[[#This Row],[Actual]]=TRUE),AQ602+Weekly[[#This Row],[H Odds &lt;]]-1,IF(AND(Weekly[[#This Row],[V Odds &lt;]]&lt;&gt;"",Weekly[[#This Row],[ADBC_P]]=FALSE,Weekly[[#This Row],[Actual]]=FALSE),AQ602+Weekly[[#This Row],[V Odds &lt;]]-1,IF(AND(Weekly[[#This Row],[V Odds &lt;]]&lt;&gt;"",Weekly[[#This Row],[ADBC_P]]=FALSE,Weekly[[#This Row],[Actual]]=TRUE),AQ602-1,IF(AND(Weekly[[#This Row],[H Odds &lt;]]&lt;&gt;"",Weekly[[#This Row],[ADBC_P]]=TRUE,Weekly[[#This Row],[Actual]]=FALSE),AQ602-1,AQ602)))))</f>
        <v>49.98</v>
      </c>
      <c r="AR603" s="37">
        <f>IF(AND(Weekly[[#This Row],[V Odds &lt;]]="",Weekly[[#This Row],[H Odds &lt;]]=""),AR602,IF(AND(Weekly[[#This Row],[H Odds &lt;]]&lt;&gt;"",Weekly[[#This Row],[RFC_P]]=TRUE,Weekly[[#This Row],[Actual]]=TRUE),AR602+Weekly[[#This Row],[H Odds &lt;]]-1,IF(AND(Weekly[[#This Row],[V Odds &lt;]]&lt;&gt;"",Weekly[[#This Row],[RFC_P]]=FALSE,Weekly[[#This Row],[Actual]]=FALSE),AR602+Weekly[[#This Row],[V Odds &lt;]]-1,IF(AND(Weekly[[#This Row],[V Odds &lt;]]&lt;&gt;"",Weekly[[#This Row],[RFC_P]]=FALSE,Weekly[[#This Row],[Actual]]=TRUE),AR602-1,IF(AND(Weekly[[#This Row],[H Odds &lt;]]&lt;&gt;"",Weekly[[#This Row],[RFC_P]]=TRUE,Weekly[[#This Row],[Actual]]=FALSE),AR602-1,AR602)))))</f>
        <v>68.989999999999995</v>
      </c>
      <c r="AS603" s="37">
        <f>IF(AND(Weekly[[#This Row],[V Odds &lt;]]="",Weekly[[#This Row],[H Odds &lt;]]=""),AS602,IF(AND(Weekly[[#This Row],[H Odds &lt;]]&lt;&gt;"",Weekly[[#This Row],[GBC_P]]=TRUE,Weekly[[#This Row],[Actual]]=TRUE),AS602+Weekly[[#This Row],[H Odds &lt;]]-1,IF(AND(Weekly[[#This Row],[V Odds &lt;]]&lt;&gt;"",Weekly[[#This Row],[GBC_P]]=FALSE,Weekly[[#This Row],[Actual]]=FALSE),AS602+Weekly[[#This Row],[V Odds &lt;]]-1,IF(AND(Weekly[[#This Row],[V Odds &lt;]]&lt;&gt;"",Weekly[[#This Row],[GBC_P]]=FALSE,Weekly[[#This Row],[Actual]]=TRUE),AS602-1,IF(AND(Weekly[[#This Row],[H Odds &lt;]]&lt;&gt;"",Weekly[[#This Row],[GBC_P]]=TRUE,Weekly[[#This Row],[Actual]]=FALSE),AS602-1,AS602)))))</f>
        <v>66.28</v>
      </c>
      <c r="AT603" s="37">
        <f>IF(AND(Weekly[[#This Row],[V Odds &lt;]]="",Weekly[[#This Row],[H Odds &lt;]]=""),AT602,IF(AND(Weekly[[#This Row],[H Odds &lt;]]&lt;&gt;"",Weekly[[#This Row],[HGBC_P]]=TRUE,Weekly[[#This Row],[Actual]]=TRUE),AT602+Weekly[[#This Row],[H Odds &lt;]]-1,IF(AND(Weekly[[#This Row],[V Odds &lt;]]&lt;&gt;"",Weekly[[#This Row],[HGBC_P]]=FALSE,Weekly[[#This Row],[Actual]]=FALSE),AT602+Weekly[[#This Row],[V Odds &lt;]]-1,IF(AND(Weekly[[#This Row],[V Odds &lt;]]&lt;&gt;"",Weekly[[#This Row],[HGBC_P]]=FALSE,Weekly[[#This Row],[Actual]]=TRUE),AT602-1,IF(AND(Weekly[[#This Row],[H Odds &lt;]]&lt;&gt;"",Weekly[[#This Row],[HGBC_P]]=TRUE,Weekly[[#This Row],[Actual]]=FALSE),AT602-1,AT602)))))</f>
        <v>48.66</v>
      </c>
      <c r="AU603" s="37">
        <f>IF(AND(Weekly[[#This Row],[V Odds &lt;]]="",Weekly[[#This Row],[H Odds &lt;]]=""),AU602,IF(AND(Weekly[[#This Row],[H Odds &lt;]]&lt;&gt;"",Weekly[[#This Row],[XGB_P]]=TRUE,Weekly[[#This Row],[Actual]]=TRUE),AU602+Weekly[[#This Row],[H Odds &lt;]]-1,IF(AND(Weekly[[#This Row],[V Odds &lt;]]&lt;&gt;"",Weekly[[#This Row],[XGB_P]]=FALSE,Weekly[[#This Row],[Actual]]=FALSE),AU602+Weekly[[#This Row],[V Odds &lt;]]-1,IF(AND(Weekly[[#This Row],[V Odds &lt;]]&lt;&gt;"",Weekly[[#This Row],[XGB_P]]=FALSE,Weekly[[#This Row],[Actual]]=TRUE),AU602-1,IF(AND(Weekly[[#This Row],[H Odds &lt;]]&lt;&gt;"",Weekly[[#This Row],[XGB_P]]=TRUE,Weekly[[#This Row],[Actual]]=FALSE),AU602-1,AU602)))))</f>
        <v>71.110000000000014</v>
      </c>
      <c r="AV603" s="37">
        <f>IF(AND(Weekly[[#This Row],[V Odds &lt;]]="",Weekly[[#This Row],[H Odds &lt;]]=""),AV602,IF(AND(Weekly[[#This Row],[H Odds &lt;]]&lt;&gt;"",Weekly[[#This Row],[QDA_P]]=TRUE,Weekly[[#This Row],[Actual]]=TRUE),AV602+Weekly[[#This Row],[H Odds &lt;]]-1,IF(AND(Weekly[[#This Row],[V Odds &lt;]]&lt;&gt;"",Weekly[[#This Row],[QDA_P]]=FALSE,Weekly[[#This Row],[Actual]]=FALSE),AV602+Weekly[[#This Row],[V Odds &lt;]]-1,IF(AND(Weekly[[#This Row],[V Odds &lt;]]&lt;&gt;"",Weekly[[#This Row],[QDA_P]]=FALSE,Weekly[[#This Row],[Actual]]=TRUE),AV602-1,IF(AND(Weekly[[#This Row],[H Odds &lt;]]&lt;&gt;"",Weekly[[#This Row],[QDA_P]]=TRUE,Weekly[[#This Row],[Actual]]=FALSE),AV602-1,AV602)))))</f>
        <v>61</v>
      </c>
      <c r="AW603" s="37">
        <f>IF(AND(Weekly[[#This Row],[H Odds &lt;]]="",Weekly[[#This Row],[V Odds &lt;]]=""),AW602,IF(AND(Weekly[[#This Row],[KNC_P]]=Weekly[[#This Row],[Actual]],Weekly[[#This Row],[KNC_P]]=TRUE),AW602+Weekly[[#This Row],[BF H Odds]]-1,IF(AND(Weekly[[#This Row],[KNC_P]]=Weekly[[#This Row],[Actual]],Weekly[[#This Row],[KNC_P]]=FALSE),AW602+Weekly[[#This Row],[BF V Odds]]-1,AW602-1)))</f>
        <v>47.290000000000013</v>
      </c>
      <c r="AX603" s="37">
        <f>IF(AND(Weekly[[#This Row],[V Odds &lt;]]="",Weekly[[#This Row],[H Odds &lt;]]=""),AX602,IF(AND(Weekly[[#This Row],[V Odds &lt;]]&lt;&gt;"",Weekly[[#This Row],[FALSES]]&gt;0,Weekly[[#This Row],[Actual]]=FALSE),AX602+Weekly[[#This Row],[V Odds &lt;]]-1,IF(AND(Weekly[[#This Row],[H Odds &lt;]]&lt;&gt;"",Weekly[[#This Row],[TRUES]]&gt;0,Weekly[[#This Row],[Actual]]=TRUE),AX602+Weekly[[#This Row],[H Odds &lt;]]-1,IF(AND(Weekly[[#This Row],[V Odds &lt;]]&lt;&gt;"",Weekly[[#This Row],[FALSES]]=0),AX602,IF(AND(Weekly[[#This Row],[H Odds &lt;]]&lt;&gt;"",Weekly[[#This Row],[TRUES]]=0),AX602,AX602-1)))))</f>
        <v>108.99999999999997</v>
      </c>
      <c r="AY603" s="37">
        <f>IF(AND(Weekly[[#This Row],[V Odds &lt;]]="",Weekly[[#This Row],[H Odds &lt;]]=""),AY602,IF(AND(Weekly[[#This Row],[V Odds &lt;]]&lt;&gt;"",Weekly[[#This Row],[FALSES]]&gt;0,Weekly[[#This Row],[Actual]]=FALSE),AY602+((Weekly[[#This Row],[V Odds &lt;]]-1)*0.92),IF(AND(Weekly[[#This Row],[H Odds &lt;]]&lt;&gt;"",Weekly[[#This Row],[TRUES]]&gt;0,Weekly[[#This Row],[Actual]]=TRUE),AY602+((Weekly[[#This Row],[H Odds &lt;]]-1)*0.92),IF(AND(Weekly[[#This Row],[V Odds &lt;]]&lt;&gt;"",Weekly[[#This Row],[FALSES]]=0),AY602,IF(AND(Weekly[[#This Row],[H Odds &lt;]]&lt;&gt;"",Weekly[[#This Row],[TRUES]]=0),AY602,AY602-1)))))</f>
        <v>95.88000000000001</v>
      </c>
      <c r="AZ603" s="37">
        <f>IF(AND(Weekly[[#This Row],[V Odds &lt;]]="",Weekly[[#This Row],[H Odds &lt;]]=""),AZ602,IF(AND(Weekly[[#This Row],[V Odds &lt;]]&lt;&gt;"",Weekly[[#This Row],[Actual]]=FALSE),AZ602+Weekly[[#This Row],[V Odds &lt;]]-1,IF(AND(Weekly[[#This Row],[H Odds &lt;]]&lt;&gt;"",Weekly[[#This Row],[Actual]]=TRUE),AZ602+Weekly[[#This Row],[H Odds &lt;]]-1,AZ602-1)))</f>
        <v>100.96999999999998</v>
      </c>
      <c r="BA603" s="38">
        <f>IF(Weekly[[#This Row],[H Odds &lt;]]="",BA602,IF(AND(Weekly[[#This Row],[H Odds &lt;]]&lt;&gt;"",Weekly[[#This Row],[SVC_P]]=TRUE,Weekly[[#This Row],[Actual]]=TRUE),BA602+Weekly[[#This Row],[H Odds &lt;]]-1,IF(AND(Weekly[[#This Row],[H Odds &lt;]]&lt;&gt;"",Weekly[[#This Row],[SVC_P]]=TRUE,Weekly[[#This Row],[Actual]]=FALSE),BA602-1,BA602)))</f>
        <v>76.39</v>
      </c>
      <c r="BB603" s="38">
        <f>IF(Weekly[[#This Row],[H Odds &lt;]]="",BB602,IF(AND(Weekly[[#This Row],[H Odds &lt;]]&lt;&gt;"",Weekly[[#This Row],[ADBC_P]]=TRUE,Weekly[[#This Row],[Actual]]=TRUE),BB602+Weekly[[#This Row],[H Odds &lt;]]-1,IF(AND(Weekly[[#This Row],[H Odds &lt;]]&lt;&gt;"",Weekly[[#This Row],[ADBC_P]]=TRUE,Weekly[[#This Row],[Actual]]=FALSE),BB602-1,BB602)))</f>
        <v>46.16</v>
      </c>
      <c r="BC603" s="38">
        <f>IF(Weekly[[#This Row],[H Odds &lt;]]="",BC602,IF(AND(Weekly[[#This Row],[H Odds &lt;]]&lt;&gt;"",Weekly[[#This Row],[RFC_P]]=TRUE,Weekly[[#This Row],[Actual]]=TRUE),BC602+Weekly[[#This Row],[H Odds &lt;]]-1,IF(AND(Weekly[[#This Row],[H Odds &lt;]]&lt;&gt;"",Weekly[[#This Row],[RFC_P]]=TRUE,Weekly[[#This Row],[Actual]]=FALSE),BC602-1,BC602)))</f>
        <v>47.759999999999991</v>
      </c>
      <c r="BD603" s="38">
        <f>IF(Weekly[[#This Row],[H Odds &lt;]]="",BD602,IF(AND(Weekly[[#This Row],[H Odds &lt;]]&lt;&gt;"",Weekly[[#This Row],[GBC_P]]=TRUE,Weekly[[#This Row],[Actual]]=TRUE),BD602+Weekly[[#This Row],[H Odds &lt;]]-1,IF(AND(Weekly[[#This Row],[H Odds &lt;]]&lt;&gt;"",Weekly[[#This Row],[GBC_P]]=TRUE,Weekly[[#This Row],[Actual]]=FALSE),BD602-1,BD602)))</f>
        <v>52.910000000000004</v>
      </c>
      <c r="BE603" s="38">
        <f>IF(Weekly[[#This Row],[H Odds &lt;]]="",BE602,IF(AND(Weekly[[#This Row],[H Odds &lt;]]&lt;&gt;"",Weekly[[#This Row],[HGBC_P]]=TRUE,Weekly[[#This Row],[Actual]]=TRUE),BE602+Weekly[[#This Row],[H Odds &lt;]]-1,IF(AND(Weekly[[#This Row],[H Odds &lt;]]&lt;&gt;"",Weekly[[#This Row],[HGBC_P]]=TRUE,Weekly[[#This Row],[Actual]]=FALSE),BE602-1,BE602)))</f>
        <v>50.059999999999995</v>
      </c>
      <c r="BF603" s="38">
        <f>IF(Weekly[[#This Row],[H Odds &lt;]]="",BF602,IF(AND(Weekly[[#This Row],[H Odds &lt;]]&lt;&gt;"",Weekly[[#This Row],[XGB_P]]=TRUE,Weekly[[#This Row],[Actual]]=TRUE),BF602+Weekly[[#This Row],[H Odds &lt;]]-1,IF(AND(Weekly[[#This Row],[H Odds &lt;]]&lt;&gt;"",Weekly[[#This Row],[XGB_P]]=TRUE,Weekly[[#This Row],[Actual]]=FALSE),BF602-1,BF602)))</f>
        <v>59.730000000000004</v>
      </c>
      <c r="BG603" s="38">
        <f>IF(Weekly[[#This Row],[H Odds &lt;]]="",BG602,IF(AND(Weekly[[#This Row],[H Odds &lt;]]&lt;&gt;"",Weekly[[#This Row],[QDA_P]]=TRUE,Weekly[[#This Row],[Actual]]=TRUE),BG602+Weekly[[#This Row],[H Odds &lt;]]-1,IF(AND(Weekly[[#This Row],[H Odds &lt;]]&lt;&gt;"",Weekly[[#This Row],[QDA_P]]=TRUE,Weekly[[#This Row],[Actual]]=FALSE),BG602-1,BG602)))</f>
        <v>46.22999999999999</v>
      </c>
      <c r="BH603" s="38">
        <f>IF(Weekly[[#This Row],[H Odds &lt;]]="",BH602,IF(AND(Weekly[[#This Row],[H Odds &lt;]]&lt;&gt;"",Weekly[[#This Row],[KNC_P]]=TRUE,Weekly[[#This Row],[Actual]]=TRUE),BH602+Weekly[[#This Row],[H Odds &lt;]]-1,IF(AND(Weekly[[#This Row],[H Odds &lt;]]&lt;&gt;"",Weekly[[#This Row],[KNC_P]]=TRUE,Weekly[[#This Row],[Actual]]=FALSE),BH602-1,BH602)))</f>
        <v>51.099999999999994</v>
      </c>
      <c r="BI603" s="38">
        <f>IF(Weekly[[#This Row],[H Odds &lt;]]="",BI602,IF(AND(Weekly[[#This Row],[H Odds &lt;]]&lt;&gt;"",Weekly[[#This Row],[TRUES]]&gt;0,Weekly[[#This Row],[Actual]]=TRUE),BI602+Weekly[[#This Row],[H Odds &lt;]]-1,IF(AND(Weekly[[#This Row],[H Odds &lt;]]&lt;&gt;"",Weekly[[#This Row],[TRUES]]=0),BI602,BI602-1)))</f>
        <v>74.39</v>
      </c>
      <c r="BJ603" s="38">
        <f>IF(Weekly[[#This Row],[H Odds &lt;]]="",BJ602,IF(AND(Weekly[[#This Row],[H Odds &lt;]]&lt;&gt;"",Weekly[[#This Row],[Actual]]=TRUE),BJ602+Weekly[[#This Row],[H Odds &lt;]]-1,IF(AND(Weekly[[#This Row],[H Odds &lt;]]&lt;&gt;"",Weekly[[#This Row],[Actual]]=FALSE),BJ602-1,BJ602)))</f>
        <v>76.290000000000006</v>
      </c>
      <c r="BK603" s="58">
        <f>IF(AND(Weekly[[#This Row],[TRUES]]&gt;3,Weekly[[#This Row],[Actual]]=TRUE),BK602+Weekly[[#This Row],[BF H Odds]]-1,IF(AND(Weekly[[#This Row],[FALSES]]&gt;3,Weekly[[#This Row],[Actual]]=FALSE),BK602+Weekly[[#This Row],[BF V Odds]]-1,IF(AND(Weekly[[#This Row],[TRUES]]&gt;3,Weekly[[#This Row],[Actual]]=FALSE),BK602-1,IF(AND(Weekly[[#This Row],[FALSES]]&gt;3,Weekly[[#This Row],[Actual]]=TRUE),BK602-1,BK602))))</f>
        <v>2.4500000000000313</v>
      </c>
      <c r="BL603" s="58">
        <f>IF(AND(Weekly[[#This Row],[TRUES]]&gt;5,Weekly[[#This Row],[Actual]]=TRUE),BL602+Weekly[[#This Row],[BF H Odds]]-1,IF(AND(Weekly[[#This Row],[FALSES]]&gt;5,Weekly[[#This Row],[Actual]]=FALSE),BL602+Weekly[[#This Row],[BF V Odds]]-1,IF(AND(Weekly[[#This Row],[TRUES]]&gt;5,Weekly[[#This Row],[Actual]]=FALSE),BL602-1,IF(AND(Weekly[[#This Row],[FALSES]]&gt;5,Weekly[[#This Row],[Actual]]=TRUE),BL602-1,BL602))))</f>
        <v>9.3400000000000194</v>
      </c>
      <c r="BM603" s="58">
        <f>IF(AND(Weekly[[#This Row],[TRUES]]&gt;6,Weekly[[#This Row],[Actual]]=TRUE),BM602+Weekly[[#This Row],[BF H Odds]]-1,IF(AND(Weekly[[#This Row],[FALSES]]&gt;6,Weekly[[#This Row],[Actual]]=FALSE),BM602+Weekly[[#This Row],[BF V Odds]]-1,IF(AND(Weekly[[#This Row],[TRUES]]&gt;6,Weekly[[#This Row],[Actual]]=FALSE),BM602-1,IF(AND(Weekly[[#This Row],[FALSES]]&gt;6,Weekly[[#This Row],[Actual]]=TRUE),BM602-1,BM602))))</f>
        <v>40.830000000000005</v>
      </c>
    </row>
    <row r="604" spans="1:65" x14ac:dyDescent="0.25">
      <c r="A604" s="34"/>
      <c r="B604" s="10">
        <v>44318</v>
      </c>
      <c r="C604" s="17" t="s">
        <v>23</v>
      </c>
      <c r="D604" s="15" t="s">
        <v>38</v>
      </c>
      <c r="E604" t="b">
        <v>1</v>
      </c>
      <c r="F604" t="b">
        <v>1</v>
      </c>
      <c r="G604" t="b">
        <v>1</v>
      </c>
      <c r="H604" t="b">
        <v>1</v>
      </c>
      <c r="I604" t="b">
        <v>1</v>
      </c>
      <c r="J604" t="b">
        <v>1</v>
      </c>
      <c r="K604" t="b">
        <v>1</v>
      </c>
      <c r="L604" t="b">
        <v>1</v>
      </c>
      <c r="O604" t="str">
        <f>IF(Weekly[[#This Row],[H/V]]="H",Weekly[[#This Row],[BF H Odds]],IF(Weekly[[#This Row],[H/V]]="V",Weekly[[#This Row],[BF V Odds]],""))</f>
        <v/>
      </c>
      <c r="P604" t="b">
        <v>0</v>
      </c>
      <c r="R604" s="35">
        <f>IFERROR(IF(Weekly[[#This Row],[Won Bet?]]="yes",R603+(Weekly[[#This Row],[BF Odds]]*Weekly[[#This Row],[BF Stake]])-Weekly[[#This Row],[BF Stake]],R603-Weekly[[#This Row],[BF Stake]]),R603)</f>
        <v>1169.0885000000003</v>
      </c>
      <c r="S604" s="35">
        <f>IFERROR(IF(Weekly[[#This Row],[Won Bet?]]="yes",S603+(((Weekly[[#This Row],[BF Odds]]*Weekly[[#This Row],[BF Stake]])-Weekly[[#This Row],[BF Stake]])*0.95),S603-Weekly[[#This Row],[BF Stake]]),S603)</f>
        <v>1068.5091900000007</v>
      </c>
      <c r="T604">
        <v>1.0900000000000001</v>
      </c>
      <c r="U604">
        <v>11</v>
      </c>
      <c r="V604" s="24">
        <f>IF(Weekly[[#This Row],[Actual]]="","",IF(AND(Weekly[[#This Row],[SVC_P]]=Weekly[[#This Row],[Actual]],Weekly[[#This Row],[SVC_P]]=TRUE),V603+Weekly[[#This Row],[BF H Odds]]-1,IF(AND(Weekly[[#This Row],[SVC_P]]=Weekly[[#This Row],[Actual]],Weekly[[#This Row],[SVC_P]]=FALSE),V603+Weekly[[#This Row],[BF V Odds]]-1,V603-1)))</f>
        <v>58.950000000000074</v>
      </c>
      <c r="W604" s="24">
        <f>IF(Weekly[[#This Row],[Actual]]="","",IF(AND(Weekly[[#This Row],[SVC_P]]=FALSE,Weekly[[#This Row],[Actual]]=TRUE),W603+Weekly[[#This Row],[BF H Odds]]-1,IF(AND(Weekly[[#This Row],[SVC_P]]=TRUE,Weekly[[#This Row],[Actual]]=FALSE,),W603+Weekly[[#This Row],[BF V Odds]]-1,W603-1)))</f>
        <v>-512.84</v>
      </c>
      <c r="X604" s="24">
        <f>IF(Weekly[[#This Row],[Actual]]="","",IF(AND(Weekly[[#This Row],[ADBC_P]]=Weekly[[#This Row],[Actual]],Weekly[[#This Row],[ADBC_P]]=TRUE),X603+Weekly[[#This Row],[BF H Odds]]-1,IF(AND(Weekly[[#This Row],[ADBC_P]]=Weekly[[#This Row],[Actual]],Weekly[[#This Row],[ADBC_P]]=FALSE),X603+Weekly[[#This Row],[BF V Odds]]-1,X603-1)))</f>
        <v>17.880000000000017</v>
      </c>
      <c r="Y604" s="24">
        <f>IF(Weekly[[#This Row],[Actual]]="","",IF(AND(Weekly[[#This Row],[ADBC_P]]=FALSE,Weekly[[#This Row],[Actual]]=TRUE),Y603+Weekly[[#This Row],[BF H Odds]]-1,IF(AND(Weekly[[#This Row],[ADBC_P]]=TRUE,Weekly[[#This Row],[Actual]]=FALSE),Y603+Weekly[[#This Row],[BF V Odds]]-1,Y603-1)))</f>
        <v>70.83</v>
      </c>
      <c r="Z604" s="24">
        <f>IF(Weekly[[#This Row],[Actual]]="","",IF(AND(Weekly[[#This Row],[RFC_P]]=Weekly[[#This Row],[Actual]],Weekly[[#This Row],[RFC_P]]=TRUE),Z603+Weekly[[#This Row],[BF H Odds]]-1,IF(AND(Weekly[[#This Row],[RFC_P]]=Weekly[[#This Row],[Actual]],Weekly[[#This Row],[RFC_P]]=FALSE),Z603+Weekly[[#This Row],[BF V Odds]]-1,Z603-1)))</f>
        <v>27.010000000000005</v>
      </c>
      <c r="AA604" s="24">
        <f>IF(Weekly[[#This Row],[Actual]]="","",IF(AND(Weekly[[#This Row],[RFC_P]]=FALSE,Weekly[[#This Row],[Actual]]=TRUE),AA603+Weekly[[#This Row],[BF H Odds]]-1,IF(AND(Weekly[[#This Row],[RFC_P]]=TRUE,Weekly[[#This Row],[Actual]]=FALSE),AA603+Weekly[[#This Row],[BF V Odds]]-1,AA603-1)))</f>
        <v>61.699999999999967</v>
      </c>
      <c r="AB604" s="24">
        <f>IF(Weekly[[#This Row],[Actual]]="","",IF(AND(Weekly[[#This Row],[GBC_P]]=Weekly[[#This Row],[Actual]],Weekly[[#This Row],[GBC_P]]=TRUE),AB603+Weekly[[#This Row],[BF H Odds]]-1,IF(AND(Weekly[[#This Row],[GBC_P]]=Weekly[[#This Row],[Actual]],Weekly[[#This Row],[GBC_P]]=FALSE),AB603+Weekly[[#This Row],[BF V Odds]]-1,AB603-1)))</f>
        <v>9.9100000000000072</v>
      </c>
      <c r="AC604" s="24">
        <f>IF(Weekly[[#This Row],[Actual]]="","",IF(AND(Weekly[[#This Row],[GBC_P]]=FALSE,Weekly[[#This Row],[Actual]]=TRUE),AC603+Weekly[[#This Row],[BF H Odds]]-1,IF(AND(Weekly[[#This Row],[GBC_P]]=TRUE,Weekly[[#This Row],[Actual]]=FALSE),AC603+Weekly[[#This Row],[BF V Odds]]-1,AC603-1)))</f>
        <v>78.799999999999983</v>
      </c>
      <c r="AD604" s="24">
        <f>IF(Weekly[[#This Row],[Actual]]="","",IF(AND(Weekly[[#This Row],[HGBC_P]]=Weekly[[#This Row],[Actual]],Weekly[[#This Row],[HGBC_P]]=TRUE),AD603+Weekly[[#This Row],[BF H Odds]]-1,IF(AND(Weekly[[#This Row],[HGBC_P]]=Weekly[[#This Row],[Actual]],Weekly[[#This Row],[HGBC_P]]=FALSE),AD603+Weekly[[#This Row],[BF V Odds]]-1,AD603-1)))</f>
        <v>-2.7899999999999765</v>
      </c>
      <c r="AE604" s="24">
        <f>IF(Weekly[[#This Row],[Actual]]="","",IF(AND(Weekly[[#This Row],[HGBC_P]]=FALSE,Weekly[[#This Row],[Actual]]=TRUE),AE603+Weekly[[#This Row],[BF H Odds]]-1,IF(AND(Weekly[[#This Row],[HGBC_P]]=TRUE,Weekly[[#This Row],[Actual]]=FALSE),AE603+Weekly[[#This Row],[BF V Odds]]-1,AE603-1)))</f>
        <v>91.500000000000014</v>
      </c>
      <c r="AF604" s="24">
        <f>IF(Weekly[[#This Row],[Actual]]="","",IF(AND(Weekly[[#This Row],[XGB_P]]=Weekly[[#This Row],[Actual]],Weekly[[#This Row],[XGB_P]]=TRUE),AF603+Weekly[[#This Row],[BF H Odds]]-1,IF(AND(Weekly[[#This Row],[XGB_P]]=Weekly[[#This Row],[Actual]],Weekly[[#This Row],[XGB_P]]=FALSE),AF603+Weekly[[#This Row],[BF V Odds]]-1,AF603-1)))</f>
        <v>34.160000000000018</v>
      </c>
      <c r="AG604" s="24">
        <f>IF(Weekly[[#This Row],[Actual]]="","",IF(AND(Weekly[[#This Row],[XGB_P]]=FALSE,Weekly[[#This Row],[Actual]]=TRUE),AG603+Weekly[[#This Row],[BF H Odds]]-1,IF(AND(Weekly[[#This Row],[XGB_P]]=TRUE,Weekly[[#This Row],[Actual]]=FALSE),AG603+Weekly[[#This Row],[BF V Odds]]-1,AG603-1)))</f>
        <v>54.550000000000004</v>
      </c>
      <c r="AH604" s="24">
        <f>IF(Weekly[[#This Row],[Actual]]="","",IF(AND(Weekly[[#This Row],[QDA_P]]=Weekly[[#This Row],[Actual]],Weekly[[#This Row],[QDA_P]]=TRUE),AH603+Weekly[[#This Row],[BF H Odds]]-1,IF(AND(Weekly[[#This Row],[QDA_P]]=Weekly[[#This Row],[Actual]],Weekly[[#This Row],[QDA_P]]=FALSE),AH603+Weekly[[#This Row],[BF V Odds]]-1,AH603-1)))</f>
        <v>1.5900000000000158</v>
      </c>
      <c r="AI604" s="24">
        <f>IF(Weekly[[#This Row],[Actual]]="","",IF(AND(Weekly[[#This Row],[QDA_P]]=FALSE,Weekly[[#This Row],[Actual]]=TRUE),AI603+Weekly[[#This Row],[BF H Odds]]-1,IF(AND(Weekly[[#This Row],[QDA_P]]=TRUE,Weekly[[#This Row],[Actual]]=FALSE),AI603+Weekly[[#This Row],[BF V Odds]]-1,AI603-1)))</f>
        <v>87.11999999999999</v>
      </c>
      <c r="AJ604" s="24">
        <f>IF(Weekly[[#This Row],[Actual]]="","",IF(AND(Weekly[[#This Row],[KNC_P]]=FALSE,Weekly[[#This Row],[Actual]]=TRUE),AJ603+Weekly[[#This Row],[BF H Odds]]-1,IF(AND(Weekly[[#This Row],[KNC_P]]=TRUE,Weekly[[#This Row],[Actual]]=FALSE),AJ603+Weekly[[#This Row],[BF V Odds]]-1,AJ603-1)))</f>
        <v>79.210000000000022</v>
      </c>
      <c r="AK604" s="24">
        <f>IF(Weekly[[#This Row],[Actual]]="","",IF(AND(Weekly[[#This Row],[KNC_P]]=FALSE,Weekly[[#This Row],[Actual]]=TRUE),AK603+Weekly[[#This Row],[BF H Odds]]-1,IF(AND(Weekly[[#This Row],[KNC_P]]=TRUE,Weekly[[#This Row],[Actual]]=FALSE),AK603+Weekly[[#This Row],[BF V Odds]]-1,AK603-1)))</f>
        <v>78.110000000000014</v>
      </c>
      <c r="AL604" s="30">
        <f>IF(Weekly[[#This Row],[Actual]]="","",COUNTIF(Weekly[[#This Row],[SVC_P]:[QDA_P]],TRUE))</f>
        <v>7</v>
      </c>
      <c r="AM604" s="30">
        <f>IF(Weekly[[#This Row],[Actual]]="","",COUNTIF(Weekly[[#This Row],[SVC_P]:[QDA_P]],FALSE))</f>
        <v>0</v>
      </c>
      <c r="AN604" s="36" t="str">
        <f>IF(AND(Weekly[[#This Row],[BF V Odds]]&gt;$BO$6,Weekly[[#This Row],[BF V Odds]] &lt; $BO$7),Weekly[[#This Row],[BF V Odds]],"")</f>
        <v/>
      </c>
      <c r="AO604" s="36" t="str">
        <f>IF(AND(Weekly[[#This Row],[BF H Odds]]&gt;$BO$6, Weekly[[#This Row],[BF H Odds]] &lt; $BO$7),Weekly[[#This Row],[BF H Odds]],"")</f>
        <v/>
      </c>
      <c r="AP604" s="37">
        <f>IF(AND(Weekly[[#This Row],[V Odds &lt;]]="",Weekly[[#This Row],[H Odds &lt;]]=""),AP603,IF(AND(Weekly[[#This Row],[H Odds &lt;]]&lt;&gt;"",Weekly[[#This Row],[SVC_P]]=TRUE,Weekly[[#This Row],[Actual]]=TRUE),AP603+Weekly[[#This Row],[H Odds &lt;]]-1,IF(AND(Weekly[[#This Row],[V Odds &lt;]]&lt;&gt;"",Weekly[[#This Row],[SVC_P]]=FALSE,Weekly[[#This Row],[Actual]]=FALSE),AP603+Weekly[[#This Row],[V Odds &lt;]]-1,IF(AND(Weekly[[#This Row],[V Odds &lt;]]&lt;&gt;"",Weekly[[#This Row],[SVC_P]]=FALSE,Weekly[[#This Row],[Actual]]=TRUE),AP603-1,IF(AND(Weekly[[#This Row],[H Odds &lt;]]&lt;&gt;"",Weekly[[#This Row],[SVC_P]]=TRUE,Weekly[[#This Row],[Actual]]=FALSE),AP603-1,AP603)))))</f>
        <v>77.430000000000021</v>
      </c>
      <c r="AQ604" s="37">
        <f>IF(AND(Weekly[[#This Row],[V Odds &lt;]]="",Weekly[[#This Row],[H Odds &lt;]]=""),AQ603,IF(AND(Weekly[[#This Row],[H Odds &lt;]]&lt;&gt;"",Weekly[[#This Row],[ADBC_P]]=TRUE,Weekly[[#This Row],[Actual]]=TRUE),AQ603+Weekly[[#This Row],[H Odds &lt;]]-1,IF(AND(Weekly[[#This Row],[V Odds &lt;]]&lt;&gt;"",Weekly[[#This Row],[ADBC_P]]=FALSE,Weekly[[#This Row],[Actual]]=FALSE),AQ603+Weekly[[#This Row],[V Odds &lt;]]-1,IF(AND(Weekly[[#This Row],[V Odds &lt;]]&lt;&gt;"",Weekly[[#This Row],[ADBC_P]]=FALSE,Weekly[[#This Row],[Actual]]=TRUE),AQ603-1,IF(AND(Weekly[[#This Row],[H Odds &lt;]]&lt;&gt;"",Weekly[[#This Row],[ADBC_P]]=TRUE,Weekly[[#This Row],[Actual]]=FALSE),AQ603-1,AQ603)))))</f>
        <v>49.98</v>
      </c>
      <c r="AR604" s="37">
        <f>IF(AND(Weekly[[#This Row],[V Odds &lt;]]="",Weekly[[#This Row],[H Odds &lt;]]=""),AR603,IF(AND(Weekly[[#This Row],[H Odds &lt;]]&lt;&gt;"",Weekly[[#This Row],[RFC_P]]=TRUE,Weekly[[#This Row],[Actual]]=TRUE),AR603+Weekly[[#This Row],[H Odds &lt;]]-1,IF(AND(Weekly[[#This Row],[V Odds &lt;]]&lt;&gt;"",Weekly[[#This Row],[RFC_P]]=FALSE,Weekly[[#This Row],[Actual]]=FALSE),AR603+Weekly[[#This Row],[V Odds &lt;]]-1,IF(AND(Weekly[[#This Row],[V Odds &lt;]]&lt;&gt;"",Weekly[[#This Row],[RFC_P]]=FALSE,Weekly[[#This Row],[Actual]]=TRUE),AR603-1,IF(AND(Weekly[[#This Row],[H Odds &lt;]]&lt;&gt;"",Weekly[[#This Row],[RFC_P]]=TRUE,Weekly[[#This Row],[Actual]]=FALSE),AR603-1,AR603)))))</f>
        <v>68.989999999999995</v>
      </c>
      <c r="AS604" s="37">
        <f>IF(AND(Weekly[[#This Row],[V Odds &lt;]]="",Weekly[[#This Row],[H Odds &lt;]]=""),AS603,IF(AND(Weekly[[#This Row],[H Odds &lt;]]&lt;&gt;"",Weekly[[#This Row],[GBC_P]]=TRUE,Weekly[[#This Row],[Actual]]=TRUE),AS603+Weekly[[#This Row],[H Odds &lt;]]-1,IF(AND(Weekly[[#This Row],[V Odds &lt;]]&lt;&gt;"",Weekly[[#This Row],[GBC_P]]=FALSE,Weekly[[#This Row],[Actual]]=FALSE),AS603+Weekly[[#This Row],[V Odds &lt;]]-1,IF(AND(Weekly[[#This Row],[V Odds &lt;]]&lt;&gt;"",Weekly[[#This Row],[GBC_P]]=FALSE,Weekly[[#This Row],[Actual]]=TRUE),AS603-1,IF(AND(Weekly[[#This Row],[H Odds &lt;]]&lt;&gt;"",Weekly[[#This Row],[GBC_P]]=TRUE,Weekly[[#This Row],[Actual]]=FALSE),AS603-1,AS603)))))</f>
        <v>66.28</v>
      </c>
      <c r="AT604" s="37">
        <f>IF(AND(Weekly[[#This Row],[V Odds &lt;]]="",Weekly[[#This Row],[H Odds &lt;]]=""),AT603,IF(AND(Weekly[[#This Row],[H Odds &lt;]]&lt;&gt;"",Weekly[[#This Row],[HGBC_P]]=TRUE,Weekly[[#This Row],[Actual]]=TRUE),AT603+Weekly[[#This Row],[H Odds &lt;]]-1,IF(AND(Weekly[[#This Row],[V Odds &lt;]]&lt;&gt;"",Weekly[[#This Row],[HGBC_P]]=FALSE,Weekly[[#This Row],[Actual]]=FALSE),AT603+Weekly[[#This Row],[V Odds &lt;]]-1,IF(AND(Weekly[[#This Row],[V Odds &lt;]]&lt;&gt;"",Weekly[[#This Row],[HGBC_P]]=FALSE,Weekly[[#This Row],[Actual]]=TRUE),AT603-1,IF(AND(Weekly[[#This Row],[H Odds &lt;]]&lt;&gt;"",Weekly[[#This Row],[HGBC_P]]=TRUE,Weekly[[#This Row],[Actual]]=FALSE),AT603-1,AT603)))))</f>
        <v>48.66</v>
      </c>
      <c r="AU604" s="37">
        <f>IF(AND(Weekly[[#This Row],[V Odds &lt;]]="",Weekly[[#This Row],[H Odds &lt;]]=""),AU603,IF(AND(Weekly[[#This Row],[H Odds &lt;]]&lt;&gt;"",Weekly[[#This Row],[XGB_P]]=TRUE,Weekly[[#This Row],[Actual]]=TRUE),AU603+Weekly[[#This Row],[H Odds &lt;]]-1,IF(AND(Weekly[[#This Row],[V Odds &lt;]]&lt;&gt;"",Weekly[[#This Row],[XGB_P]]=FALSE,Weekly[[#This Row],[Actual]]=FALSE),AU603+Weekly[[#This Row],[V Odds &lt;]]-1,IF(AND(Weekly[[#This Row],[V Odds &lt;]]&lt;&gt;"",Weekly[[#This Row],[XGB_P]]=FALSE,Weekly[[#This Row],[Actual]]=TRUE),AU603-1,IF(AND(Weekly[[#This Row],[H Odds &lt;]]&lt;&gt;"",Weekly[[#This Row],[XGB_P]]=TRUE,Weekly[[#This Row],[Actual]]=FALSE),AU603-1,AU603)))))</f>
        <v>71.110000000000014</v>
      </c>
      <c r="AV604" s="37">
        <f>IF(AND(Weekly[[#This Row],[V Odds &lt;]]="",Weekly[[#This Row],[H Odds &lt;]]=""),AV603,IF(AND(Weekly[[#This Row],[H Odds &lt;]]&lt;&gt;"",Weekly[[#This Row],[QDA_P]]=TRUE,Weekly[[#This Row],[Actual]]=TRUE),AV603+Weekly[[#This Row],[H Odds &lt;]]-1,IF(AND(Weekly[[#This Row],[V Odds &lt;]]&lt;&gt;"",Weekly[[#This Row],[QDA_P]]=FALSE,Weekly[[#This Row],[Actual]]=FALSE),AV603+Weekly[[#This Row],[V Odds &lt;]]-1,IF(AND(Weekly[[#This Row],[V Odds &lt;]]&lt;&gt;"",Weekly[[#This Row],[QDA_P]]=FALSE,Weekly[[#This Row],[Actual]]=TRUE),AV603-1,IF(AND(Weekly[[#This Row],[H Odds &lt;]]&lt;&gt;"",Weekly[[#This Row],[QDA_P]]=TRUE,Weekly[[#This Row],[Actual]]=FALSE),AV603-1,AV603)))))</f>
        <v>61</v>
      </c>
      <c r="AW604" s="37">
        <f>IF(AND(Weekly[[#This Row],[H Odds &lt;]]="",Weekly[[#This Row],[V Odds &lt;]]=""),AW603,IF(AND(Weekly[[#This Row],[KNC_P]]=Weekly[[#This Row],[Actual]],Weekly[[#This Row],[KNC_P]]=TRUE),AW603+Weekly[[#This Row],[BF H Odds]]-1,IF(AND(Weekly[[#This Row],[KNC_P]]=Weekly[[#This Row],[Actual]],Weekly[[#This Row],[KNC_P]]=FALSE),AW603+Weekly[[#This Row],[BF V Odds]]-1,AW603-1)))</f>
        <v>47.290000000000013</v>
      </c>
      <c r="AX604" s="37">
        <f>IF(AND(Weekly[[#This Row],[V Odds &lt;]]="",Weekly[[#This Row],[H Odds &lt;]]=""),AX603,IF(AND(Weekly[[#This Row],[V Odds &lt;]]&lt;&gt;"",Weekly[[#This Row],[FALSES]]&gt;0,Weekly[[#This Row],[Actual]]=FALSE),AX603+Weekly[[#This Row],[V Odds &lt;]]-1,IF(AND(Weekly[[#This Row],[H Odds &lt;]]&lt;&gt;"",Weekly[[#This Row],[TRUES]]&gt;0,Weekly[[#This Row],[Actual]]=TRUE),AX603+Weekly[[#This Row],[H Odds &lt;]]-1,IF(AND(Weekly[[#This Row],[V Odds &lt;]]&lt;&gt;"",Weekly[[#This Row],[FALSES]]=0),AX603,IF(AND(Weekly[[#This Row],[H Odds &lt;]]&lt;&gt;"",Weekly[[#This Row],[TRUES]]=0),AX603,AX603-1)))))</f>
        <v>108.99999999999997</v>
      </c>
      <c r="AY604" s="37">
        <f>IF(AND(Weekly[[#This Row],[V Odds &lt;]]="",Weekly[[#This Row],[H Odds &lt;]]=""),AY603,IF(AND(Weekly[[#This Row],[V Odds &lt;]]&lt;&gt;"",Weekly[[#This Row],[FALSES]]&gt;0,Weekly[[#This Row],[Actual]]=FALSE),AY603+((Weekly[[#This Row],[V Odds &lt;]]-1)*0.92),IF(AND(Weekly[[#This Row],[H Odds &lt;]]&lt;&gt;"",Weekly[[#This Row],[TRUES]]&gt;0,Weekly[[#This Row],[Actual]]=TRUE),AY603+((Weekly[[#This Row],[H Odds &lt;]]-1)*0.92),IF(AND(Weekly[[#This Row],[V Odds &lt;]]&lt;&gt;"",Weekly[[#This Row],[FALSES]]=0),AY603,IF(AND(Weekly[[#This Row],[H Odds &lt;]]&lt;&gt;"",Weekly[[#This Row],[TRUES]]=0),AY603,AY603-1)))))</f>
        <v>95.88000000000001</v>
      </c>
      <c r="AZ604" s="37">
        <f>IF(AND(Weekly[[#This Row],[V Odds &lt;]]="",Weekly[[#This Row],[H Odds &lt;]]=""),AZ603,IF(AND(Weekly[[#This Row],[V Odds &lt;]]&lt;&gt;"",Weekly[[#This Row],[Actual]]=FALSE),AZ603+Weekly[[#This Row],[V Odds &lt;]]-1,IF(AND(Weekly[[#This Row],[H Odds &lt;]]&lt;&gt;"",Weekly[[#This Row],[Actual]]=TRUE),AZ603+Weekly[[#This Row],[H Odds &lt;]]-1,AZ603-1)))</f>
        <v>100.96999999999998</v>
      </c>
      <c r="BA604" s="38">
        <f>IF(Weekly[[#This Row],[H Odds &lt;]]="",BA603,IF(AND(Weekly[[#This Row],[H Odds &lt;]]&lt;&gt;"",Weekly[[#This Row],[SVC_P]]=TRUE,Weekly[[#This Row],[Actual]]=TRUE),BA603+Weekly[[#This Row],[H Odds &lt;]]-1,IF(AND(Weekly[[#This Row],[H Odds &lt;]]&lt;&gt;"",Weekly[[#This Row],[SVC_P]]=TRUE,Weekly[[#This Row],[Actual]]=FALSE),BA603-1,BA603)))</f>
        <v>76.39</v>
      </c>
      <c r="BB604" s="38">
        <f>IF(Weekly[[#This Row],[H Odds &lt;]]="",BB603,IF(AND(Weekly[[#This Row],[H Odds &lt;]]&lt;&gt;"",Weekly[[#This Row],[ADBC_P]]=TRUE,Weekly[[#This Row],[Actual]]=TRUE),BB603+Weekly[[#This Row],[H Odds &lt;]]-1,IF(AND(Weekly[[#This Row],[H Odds &lt;]]&lt;&gt;"",Weekly[[#This Row],[ADBC_P]]=TRUE,Weekly[[#This Row],[Actual]]=FALSE),BB603-1,BB603)))</f>
        <v>46.16</v>
      </c>
      <c r="BC604" s="38">
        <f>IF(Weekly[[#This Row],[H Odds &lt;]]="",BC603,IF(AND(Weekly[[#This Row],[H Odds &lt;]]&lt;&gt;"",Weekly[[#This Row],[RFC_P]]=TRUE,Weekly[[#This Row],[Actual]]=TRUE),BC603+Weekly[[#This Row],[H Odds &lt;]]-1,IF(AND(Weekly[[#This Row],[H Odds &lt;]]&lt;&gt;"",Weekly[[#This Row],[RFC_P]]=TRUE,Weekly[[#This Row],[Actual]]=FALSE),BC603-1,BC603)))</f>
        <v>47.759999999999991</v>
      </c>
      <c r="BD604" s="38">
        <f>IF(Weekly[[#This Row],[H Odds &lt;]]="",BD603,IF(AND(Weekly[[#This Row],[H Odds &lt;]]&lt;&gt;"",Weekly[[#This Row],[GBC_P]]=TRUE,Weekly[[#This Row],[Actual]]=TRUE),BD603+Weekly[[#This Row],[H Odds &lt;]]-1,IF(AND(Weekly[[#This Row],[H Odds &lt;]]&lt;&gt;"",Weekly[[#This Row],[GBC_P]]=TRUE,Weekly[[#This Row],[Actual]]=FALSE),BD603-1,BD603)))</f>
        <v>52.910000000000004</v>
      </c>
      <c r="BE604" s="38">
        <f>IF(Weekly[[#This Row],[H Odds &lt;]]="",BE603,IF(AND(Weekly[[#This Row],[H Odds &lt;]]&lt;&gt;"",Weekly[[#This Row],[HGBC_P]]=TRUE,Weekly[[#This Row],[Actual]]=TRUE),BE603+Weekly[[#This Row],[H Odds &lt;]]-1,IF(AND(Weekly[[#This Row],[H Odds &lt;]]&lt;&gt;"",Weekly[[#This Row],[HGBC_P]]=TRUE,Weekly[[#This Row],[Actual]]=FALSE),BE603-1,BE603)))</f>
        <v>50.059999999999995</v>
      </c>
      <c r="BF604" s="38">
        <f>IF(Weekly[[#This Row],[H Odds &lt;]]="",BF603,IF(AND(Weekly[[#This Row],[H Odds &lt;]]&lt;&gt;"",Weekly[[#This Row],[XGB_P]]=TRUE,Weekly[[#This Row],[Actual]]=TRUE),BF603+Weekly[[#This Row],[H Odds &lt;]]-1,IF(AND(Weekly[[#This Row],[H Odds &lt;]]&lt;&gt;"",Weekly[[#This Row],[XGB_P]]=TRUE,Weekly[[#This Row],[Actual]]=FALSE),BF603-1,BF603)))</f>
        <v>59.730000000000004</v>
      </c>
      <c r="BG604" s="38">
        <f>IF(Weekly[[#This Row],[H Odds &lt;]]="",BG603,IF(AND(Weekly[[#This Row],[H Odds &lt;]]&lt;&gt;"",Weekly[[#This Row],[QDA_P]]=TRUE,Weekly[[#This Row],[Actual]]=TRUE),BG603+Weekly[[#This Row],[H Odds &lt;]]-1,IF(AND(Weekly[[#This Row],[H Odds &lt;]]&lt;&gt;"",Weekly[[#This Row],[QDA_P]]=TRUE,Weekly[[#This Row],[Actual]]=FALSE),BG603-1,BG603)))</f>
        <v>46.22999999999999</v>
      </c>
      <c r="BH604" s="38">
        <f>IF(Weekly[[#This Row],[H Odds &lt;]]="",BH603,IF(AND(Weekly[[#This Row],[H Odds &lt;]]&lt;&gt;"",Weekly[[#This Row],[KNC_P]]=TRUE,Weekly[[#This Row],[Actual]]=TRUE),BH603+Weekly[[#This Row],[H Odds &lt;]]-1,IF(AND(Weekly[[#This Row],[H Odds &lt;]]&lt;&gt;"",Weekly[[#This Row],[KNC_P]]=TRUE,Weekly[[#This Row],[Actual]]=FALSE),BH603-1,BH603)))</f>
        <v>51.099999999999994</v>
      </c>
      <c r="BI604" s="38">
        <f>IF(Weekly[[#This Row],[H Odds &lt;]]="",BI603,IF(AND(Weekly[[#This Row],[H Odds &lt;]]&lt;&gt;"",Weekly[[#This Row],[TRUES]]&gt;0,Weekly[[#This Row],[Actual]]=TRUE),BI603+Weekly[[#This Row],[H Odds &lt;]]-1,IF(AND(Weekly[[#This Row],[H Odds &lt;]]&lt;&gt;"",Weekly[[#This Row],[TRUES]]=0),BI603,BI603-1)))</f>
        <v>74.39</v>
      </c>
      <c r="BJ604" s="38">
        <f>IF(Weekly[[#This Row],[H Odds &lt;]]="",BJ603,IF(AND(Weekly[[#This Row],[H Odds &lt;]]&lt;&gt;"",Weekly[[#This Row],[Actual]]=TRUE),BJ603+Weekly[[#This Row],[H Odds &lt;]]-1,IF(AND(Weekly[[#This Row],[H Odds &lt;]]&lt;&gt;"",Weekly[[#This Row],[Actual]]=FALSE),BJ603-1,BJ603)))</f>
        <v>76.290000000000006</v>
      </c>
      <c r="BK604" s="58">
        <f>IF(AND(Weekly[[#This Row],[TRUES]]&gt;3,Weekly[[#This Row],[Actual]]=TRUE),BK603+Weekly[[#This Row],[BF H Odds]]-1,IF(AND(Weekly[[#This Row],[FALSES]]&gt;3,Weekly[[#This Row],[Actual]]=FALSE),BK603+Weekly[[#This Row],[BF V Odds]]-1,IF(AND(Weekly[[#This Row],[TRUES]]&gt;3,Weekly[[#This Row],[Actual]]=FALSE),BK603-1,IF(AND(Weekly[[#This Row],[FALSES]]&gt;3,Weekly[[#This Row],[Actual]]=TRUE),BK603-1,BK603))))</f>
        <v>1.4500000000000313</v>
      </c>
      <c r="BL604" s="58">
        <f>IF(AND(Weekly[[#This Row],[TRUES]]&gt;5,Weekly[[#This Row],[Actual]]=TRUE),BL603+Weekly[[#This Row],[BF H Odds]]-1,IF(AND(Weekly[[#This Row],[FALSES]]&gt;5,Weekly[[#This Row],[Actual]]=FALSE),BL603+Weekly[[#This Row],[BF V Odds]]-1,IF(AND(Weekly[[#This Row],[TRUES]]&gt;5,Weekly[[#This Row],[Actual]]=FALSE),BL603-1,IF(AND(Weekly[[#This Row],[FALSES]]&gt;5,Weekly[[#This Row],[Actual]]=TRUE),BL603-1,BL603))))</f>
        <v>8.3400000000000194</v>
      </c>
      <c r="BM604" s="58">
        <f>IF(AND(Weekly[[#This Row],[TRUES]]&gt;6,Weekly[[#This Row],[Actual]]=TRUE),BM603+Weekly[[#This Row],[BF H Odds]]-1,IF(AND(Weekly[[#This Row],[FALSES]]&gt;6,Weekly[[#This Row],[Actual]]=FALSE),BM603+Weekly[[#This Row],[BF V Odds]]-1,IF(AND(Weekly[[#This Row],[TRUES]]&gt;6,Weekly[[#This Row],[Actual]]=FALSE),BM603-1,IF(AND(Weekly[[#This Row],[FALSES]]&gt;6,Weekly[[#This Row],[Actual]]=TRUE),BM603-1,BM603))))</f>
        <v>39.830000000000005</v>
      </c>
    </row>
    <row r="605" spans="1:65" x14ac:dyDescent="0.25">
      <c r="A605" s="34"/>
      <c r="B605" s="10">
        <v>44318</v>
      </c>
      <c r="C605" s="17" t="s">
        <v>14</v>
      </c>
      <c r="D605" s="15" t="s">
        <v>36</v>
      </c>
      <c r="E605" t="b">
        <v>1</v>
      </c>
      <c r="F605" t="b">
        <v>1</v>
      </c>
      <c r="G605" t="b">
        <v>1</v>
      </c>
      <c r="H605" t="b">
        <v>1</v>
      </c>
      <c r="I605" t="b">
        <v>1</v>
      </c>
      <c r="J605" t="b">
        <v>1</v>
      </c>
      <c r="K605" t="b">
        <v>1</v>
      </c>
      <c r="L605" t="b">
        <v>1</v>
      </c>
      <c r="M605" t="s">
        <v>100</v>
      </c>
      <c r="N605">
        <v>27.37</v>
      </c>
      <c r="O605">
        <f>IF(Weekly[[#This Row],[H/V]]="H",Weekly[[#This Row],[BF H Odds]],IF(Weekly[[#This Row],[H/V]]="V",Weekly[[#This Row],[BF V Odds]],""))</f>
        <v>5.3</v>
      </c>
      <c r="P605" t="b">
        <v>0</v>
      </c>
      <c r="Q605" t="s">
        <v>76</v>
      </c>
      <c r="R605" s="35">
        <f>IFERROR(IF(Weekly[[#This Row],[Won Bet?]]="yes",R604+(Weekly[[#This Row],[BF Odds]]*Weekly[[#This Row],[BF Stake]])-Weekly[[#This Row],[BF Stake]],R604-Weekly[[#This Row],[BF Stake]]),R604)</f>
        <v>1141.7185000000004</v>
      </c>
      <c r="S605" s="35">
        <f>IFERROR(IF(Weekly[[#This Row],[Won Bet?]]="yes",S604+(((Weekly[[#This Row],[BF Odds]]*Weekly[[#This Row],[BF Stake]])-Weekly[[#This Row],[BF Stake]])*0.95),S604-Weekly[[#This Row],[BF Stake]]),S604)</f>
        <v>1041.1391900000008</v>
      </c>
      <c r="T605">
        <v>1.22</v>
      </c>
      <c r="U605">
        <v>5.3</v>
      </c>
      <c r="V605" s="24">
        <f>IF(Weekly[[#This Row],[Actual]]="","",IF(AND(Weekly[[#This Row],[SVC_P]]=Weekly[[#This Row],[Actual]],Weekly[[#This Row],[SVC_P]]=TRUE),V604+Weekly[[#This Row],[BF H Odds]]-1,IF(AND(Weekly[[#This Row],[SVC_P]]=Weekly[[#This Row],[Actual]],Weekly[[#This Row],[SVC_P]]=FALSE),V604+Weekly[[#This Row],[BF V Odds]]-1,V604-1)))</f>
        <v>57.950000000000074</v>
      </c>
      <c r="W605" s="24">
        <f>IF(Weekly[[#This Row],[Actual]]="","",IF(AND(Weekly[[#This Row],[SVC_P]]=FALSE,Weekly[[#This Row],[Actual]]=TRUE),W604+Weekly[[#This Row],[BF H Odds]]-1,IF(AND(Weekly[[#This Row],[SVC_P]]=TRUE,Weekly[[#This Row],[Actual]]=FALSE,),W604+Weekly[[#This Row],[BF V Odds]]-1,W604-1)))</f>
        <v>-513.84</v>
      </c>
      <c r="X605" s="24">
        <f>IF(Weekly[[#This Row],[Actual]]="","",IF(AND(Weekly[[#This Row],[ADBC_P]]=Weekly[[#This Row],[Actual]],Weekly[[#This Row],[ADBC_P]]=TRUE),X604+Weekly[[#This Row],[BF H Odds]]-1,IF(AND(Weekly[[#This Row],[ADBC_P]]=Weekly[[#This Row],[Actual]],Weekly[[#This Row],[ADBC_P]]=FALSE),X604+Weekly[[#This Row],[BF V Odds]]-1,X604-1)))</f>
        <v>16.880000000000017</v>
      </c>
      <c r="Y605" s="24">
        <f>IF(Weekly[[#This Row],[Actual]]="","",IF(AND(Weekly[[#This Row],[ADBC_P]]=FALSE,Weekly[[#This Row],[Actual]]=TRUE),Y604+Weekly[[#This Row],[BF H Odds]]-1,IF(AND(Weekly[[#This Row],[ADBC_P]]=TRUE,Weekly[[#This Row],[Actual]]=FALSE),Y604+Weekly[[#This Row],[BF V Odds]]-1,Y604-1)))</f>
        <v>71.05</v>
      </c>
      <c r="Z605" s="24">
        <f>IF(Weekly[[#This Row],[Actual]]="","",IF(AND(Weekly[[#This Row],[RFC_P]]=Weekly[[#This Row],[Actual]],Weekly[[#This Row],[RFC_P]]=TRUE),Z604+Weekly[[#This Row],[BF H Odds]]-1,IF(AND(Weekly[[#This Row],[RFC_P]]=Weekly[[#This Row],[Actual]],Weekly[[#This Row],[RFC_P]]=FALSE),Z604+Weekly[[#This Row],[BF V Odds]]-1,Z604-1)))</f>
        <v>26.010000000000005</v>
      </c>
      <c r="AA605" s="24">
        <f>IF(Weekly[[#This Row],[Actual]]="","",IF(AND(Weekly[[#This Row],[RFC_P]]=FALSE,Weekly[[#This Row],[Actual]]=TRUE),AA604+Weekly[[#This Row],[BF H Odds]]-1,IF(AND(Weekly[[#This Row],[RFC_P]]=TRUE,Weekly[[#This Row],[Actual]]=FALSE),AA604+Weekly[[#This Row],[BF V Odds]]-1,AA604-1)))</f>
        <v>61.919999999999966</v>
      </c>
      <c r="AB605" s="24">
        <f>IF(Weekly[[#This Row],[Actual]]="","",IF(AND(Weekly[[#This Row],[GBC_P]]=Weekly[[#This Row],[Actual]],Weekly[[#This Row],[GBC_P]]=TRUE),AB604+Weekly[[#This Row],[BF H Odds]]-1,IF(AND(Weekly[[#This Row],[GBC_P]]=Weekly[[#This Row],[Actual]],Weekly[[#This Row],[GBC_P]]=FALSE),AB604+Weekly[[#This Row],[BF V Odds]]-1,AB604-1)))</f>
        <v>8.9100000000000072</v>
      </c>
      <c r="AC605" s="24">
        <f>IF(Weekly[[#This Row],[Actual]]="","",IF(AND(Weekly[[#This Row],[GBC_P]]=FALSE,Weekly[[#This Row],[Actual]]=TRUE),AC604+Weekly[[#This Row],[BF H Odds]]-1,IF(AND(Weekly[[#This Row],[GBC_P]]=TRUE,Weekly[[#This Row],[Actual]]=FALSE),AC604+Weekly[[#This Row],[BF V Odds]]-1,AC604-1)))</f>
        <v>79.019999999999982</v>
      </c>
      <c r="AD605" s="24">
        <f>IF(Weekly[[#This Row],[Actual]]="","",IF(AND(Weekly[[#This Row],[HGBC_P]]=Weekly[[#This Row],[Actual]],Weekly[[#This Row],[HGBC_P]]=TRUE),AD604+Weekly[[#This Row],[BF H Odds]]-1,IF(AND(Weekly[[#This Row],[HGBC_P]]=Weekly[[#This Row],[Actual]],Weekly[[#This Row],[HGBC_P]]=FALSE),AD604+Weekly[[#This Row],[BF V Odds]]-1,AD604-1)))</f>
        <v>-3.7899999999999765</v>
      </c>
      <c r="AE605" s="24">
        <f>IF(Weekly[[#This Row],[Actual]]="","",IF(AND(Weekly[[#This Row],[HGBC_P]]=FALSE,Weekly[[#This Row],[Actual]]=TRUE),AE604+Weekly[[#This Row],[BF H Odds]]-1,IF(AND(Weekly[[#This Row],[HGBC_P]]=TRUE,Weekly[[#This Row],[Actual]]=FALSE),AE604+Weekly[[#This Row],[BF V Odds]]-1,AE604-1)))</f>
        <v>91.720000000000013</v>
      </c>
      <c r="AF605" s="24">
        <f>IF(Weekly[[#This Row],[Actual]]="","",IF(AND(Weekly[[#This Row],[XGB_P]]=Weekly[[#This Row],[Actual]],Weekly[[#This Row],[XGB_P]]=TRUE),AF604+Weekly[[#This Row],[BF H Odds]]-1,IF(AND(Weekly[[#This Row],[XGB_P]]=Weekly[[#This Row],[Actual]],Weekly[[#This Row],[XGB_P]]=FALSE),AF604+Weekly[[#This Row],[BF V Odds]]-1,AF604-1)))</f>
        <v>33.160000000000018</v>
      </c>
      <c r="AG605" s="24">
        <f>IF(Weekly[[#This Row],[Actual]]="","",IF(AND(Weekly[[#This Row],[XGB_P]]=FALSE,Weekly[[#This Row],[Actual]]=TRUE),AG604+Weekly[[#This Row],[BF H Odds]]-1,IF(AND(Weekly[[#This Row],[XGB_P]]=TRUE,Weekly[[#This Row],[Actual]]=FALSE),AG604+Weekly[[#This Row],[BF V Odds]]-1,AG604-1)))</f>
        <v>54.77</v>
      </c>
      <c r="AH605" s="24">
        <f>IF(Weekly[[#This Row],[Actual]]="","",IF(AND(Weekly[[#This Row],[QDA_P]]=Weekly[[#This Row],[Actual]],Weekly[[#This Row],[QDA_P]]=TRUE),AH604+Weekly[[#This Row],[BF H Odds]]-1,IF(AND(Weekly[[#This Row],[QDA_P]]=Weekly[[#This Row],[Actual]],Weekly[[#This Row],[QDA_P]]=FALSE),AH604+Weekly[[#This Row],[BF V Odds]]-1,AH604-1)))</f>
        <v>0.59000000000001585</v>
      </c>
      <c r="AI605" s="24">
        <f>IF(Weekly[[#This Row],[Actual]]="","",IF(AND(Weekly[[#This Row],[QDA_P]]=FALSE,Weekly[[#This Row],[Actual]]=TRUE),AI604+Weekly[[#This Row],[BF H Odds]]-1,IF(AND(Weekly[[#This Row],[QDA_P]]=TRUE,Weekly[[#This Row],[Actual]]=FALSE),AI604+Weekly[[#This Row],[BF V Odds]]-1,AI604-1)))</f>
        <v>87.339999999999989</v>
      </c>
      <c r="AJ605" s="24">
        <f>IF(Weekly[[#This Row],[Actual]]="","",IF(AND(Weekly[[#This Row],[KNC_P]]=FALSE,Weekly[[#This Row],[Actual]]=TRUE),AJ604+Weekly[[#This Row],[BF H Odds]]-1,IF(AND(Weekly[[#This Row],[KNC_P]]=TRUE,Weekly[[#This Row],[Actual]]=FALSE),AJ604+Weekly[[#This Row],[BF V Odds]]-1,AJ604-1)))</f>
        <v>79.430000000000021</v>
      </c>
      <c r="AK605" s="24">
        <f>IF(Weekly[[#This Row],[Actual]]="","",IF(AND(Weekly[[#This Row],[KNC_P]]=FALSE,Weekly[[#This Row],[Actual]]=TRUE),AK604+Weekly[[#This Row],[BF H Odds]]-1,IF(AND(Weekly[[#This Row],[KNC_P]]=TRUE,Weekly[[#This Row],[Actual]]=FALSE),AK604+Weekly[[#This Row],[BF V Odds]]-1,AK604-1)))</f>
        <v>78.330000000000013</v>
      </c>
      <c r="AL605" s="30">
        <f>IF(Weekly[[#This Row],[Actual]]="","",COUNTIF(Weekly[[#This Row],[SVC_P]:[QDA_P]],TRUE))</f>
        <v>7</v>
      </c>
      <c r="AM605" s="30">
        <f>IF(Weekly[[#This Row],[Actual]]="","",COUNTIF(Weekly[[#This Row],[SVC_P]:[QDA_P]],FALSE))</f>
        <v>0</v>
      </c>
      <c r="AN605" s="36" t="str">
        <f>IF(AND(Weekly[[#This Row],[BF V Odds]]&gt;$BO$6,Weekly[[#This Row],[BF V Odds]] &lt; $BO$7),Weekly[[#This Row],[BF V Odds]],"")</f>
        <v/>
      </c>
      <c r="AO605" s="36">
        <f>IF(AND(Weekly[[#This Row],[BF H Odds]]&gt;$BO$6, Weekly[[#This Row],[BF H Odds]] &lt; $BO$7),Weekly[[#This Row],[BF H Odds]],"")</f>
        <v>5.3</v>
      </c>
      <c r="AP605" s="37">
        <f>IF(AND(Weekly[[#This Row],[V Odds &lt;]]="",Weekly[[#This Row],[H Odds &lt;]]=""),AP604,IF(AND(Weekly[[#This Row],[H Odds &lt;]]&lt;&gt;"",Weekly[[#This Row],[SVC_P]]=TRUE,Weekly[[#This Row],[Actual]]=TRUE),AP604+Weekly[[#This Row],[H Odds &lt;]]-1,IF(AND(Weekly[[#This Row],[V Odds &lt;]]&lt;&gt;"",Weekly[[#This Row],[SVC_P]]=FALSE,Weekly[[#This Row],[Actual]]=FALSE),AP604+Weekly[[#This Row],[V Odds &lt;]]-1,IF(AND(Weekly[[#This Row],[V Odds &lt;]]&lt;&gt;"",Weekly[[#This Row],[SVC_P]]=FALSE,Weekly[[#This Row],[Actual]]=TRUE),AP604-1,IF(AND(Weekly[[#This Row],[H Odds &lt;]]&lt;&gt;"",Weekly[[#This Row],[SVC_P]]=TRUE,Weekly[[#This Row],[Actual]]=FALSE),AP604-1,AP604)))))</f>
        <v>76.430000000000021</v>
      </c>
      <c r="AQ605" s="37">
        <f>IF(AND(Weekly[[#This Row],[V Odds &lt;]]="",Weekly[[#This Row],[H Odds &lt;]]=""),AQ604,IF(AND(Weekly[[#This Row],[H Odds &lt;]]&lt;&gt;"",Weekly[[#This Row],[ADBC_P]]=TRUE,Weekly[[#This Row],[Actual]]=TRUE),AQ604+Weekly[[#This Row],[H Odds &lt;]]-1,IF(AND(Weekly[[#This Row],[V Odds &lt;]]&lt;&gt;"",Weekly[[#This Row],[ADBC_P]]=FALSE,Weekly[[#This Row],[Actual]]=FALSE),AQ604+Weekly[[#This Row],[V Odds &lt;]]-1,IF(AND(Weekly[[#This Row],[V Odds &lt;]]&lt;&gt;"",Weekly[[#This Row],[ADBC_P]]=FALSE,Weekly[[#This Row],[Actual]]=TRUE),AQ604-1,IF(AND(Weekly[[#This Row],[H Odds &lt;]]&lt;&gt;"",Weekly[[#This Row],[ADBC_P]]=TRUE,Weekly[[#This Row],[Actual]]=FALSE),AQ604-1,AQ604)))))</f>
        <v>48.98</v>
      </c>
      <c r="AR605" s="37">
        <f>IF(AND(Weekly[[#This Row],[V Odds &lt;]]="",Weekly[[#This Row],[H Odds &lt;]]=""),AR604,IF(AND(Weekly[[#This Row],[H Odds &lt;]]&lt;&gt;"",Weekly[[#This Row],[RFC_P]]=TRUE,Weekly[[#This Row],[Actual]]=TRUE),AR604+Weekly[[#This Row],[H Odds &lt;]]-1,IF(AND(Weekly[[#This Row],[V Odds &lt;]]&lt;&gt;"",Weekly[[#This Row],[RFC_P]]=FALSE,Weekly[[#This Row],[Actual]]=FALSE),AR604+Weekly[[#This Row],[V Odds &lt;]]-1,IF(AND(Weekly[[#This Row],[V Odds &lt;]]&lt;&gt;"",Weekly[[#This Row],[RFC_P]]=FALSE,Weekly[[#This Row],[Actual]]=TRUE),AR604-1,IF(AND(Weekly[[#This Row],[H Odds &lt;]]&lt;&gt;"",Weekly[[#This Row],[RFC_P]]=TRUE,Weekly[[#This Row],[Actual]]=FALSE),AR604-1,AR604)))))</f>
        <v>67.989999999999995</v>
      </c>
      <c r="AS605" s="37">
        <f>IF(AND(Weekly[[#This Row],[V Odds &lt;]]="",Weekly[[#This Row],[H Odds &lt;]]=""),AS604,IF(AND(Weekly[[#This Row],[H Odds &lt;]]&lt;&gt;"",Weekly[[#This Row],[GBC_P]]=TRUE,Weekly[[#This Row],[Actual]]=TRUE),AS604+Weekly[[#This Row],[H Odds &lt;]]-1,IF(AND(Weekly[[#This Row],[V Odds &lt;]]&lt;&gt;"",Weekly[[#This Row],[GBC_P]]=FALSE,Weekly[[#This Row],[Actual]]=FALSE),AS604+Weekly[[#This Row],[V Odds &lt;]]-1,IF(AND(Weekly[[#This Row],[V Odds &lt;]]&lt;&gt;"",Weekly[[#This Row],[GBC_P]]=FALSE,Weekly[[#This Row],[Actual]]=TRUE),AS604-1,IF(AND(Weekly[[#This Row],[H Odds &lt;]]&lt;&gt;"",Weekly[[#This Row],[GBC_P]]=TRUE,Weekly[[#This Row],[Actual]]=FALSE),AS604-1,AS604)))))</f>
        <v>65.28</v>
      </c>
      <c r="AT605" s="37">
        <f>IF(AND(Weekly[[#This Row],[V Odds &lt;]]="",Weekly[[#This Row],[H Odds &lt;]]=""),AT604,IF(AND(Weekly[[#This Row],[H Odds &lt;]]&lt;&gt;"",Weekly[[#This Row],[HGBC_P]]=TRUE,Weekly[[#This Row],[Actual]]=TRUE),AT604+Weekly[[#This Row],[H Odds &lt;]]-1,IF(AND(Weekly[[#This Row],[V Odds &lt;]]&lt;&gt;"",Weekly[[#This Row],[HGBC_P]]=FALSE,Weekly[[#This Row],[Actual]]=FALSE),AT604+Weekly[[#This Row],[V Odds &lt;]]-1,IF(AND(Weekly[[#This Row],[V Odds &lt;]]&lt;&gt;"",Weekly[[#This Row],[HGBC_P]]=FALSE,Weekly[[#This Row],[Actual]]=TRUE),AT604-1,IF(AND(Weekly[[#This Row],[H Odds &lt;]]&lt;&gt;"",Weekly[[#This Row],[HGBC_P]]=TRUE,Weekly[[#This Row],[Actual]]=FALSE),AT604-1,AT604)))))</f>
        <v>47.66</v>
      </c>
      <c r="AU605" s="37">
        <f>IF(AND(Weekly[[#This Row],[V Odds &lt;]]="",Weekly[[#This Row],[H Odds &lt;]]=""),AU604,IF(AND(Weekly[[#This Row],[H Odds &lt;]]&lt;&gt;"",Weekly[[#This Row],[XGB_P]]=TRUE,Weekly[[#This Row],[Actual]]=TRUE),AU604+Weekly[[#This Row],[H Odds &lt;]]-1,IF(AND(Weekly[[#This Row],[V Odds &lt;]]&lt;&gt;"",Weekly[[#This Row],[XGB_P]]=FALSE,Weekly[[#This Row],[Actual]]=FALSE),AU604+Weekly[[#This Row],[V Odds &lt;]]-1,IF(AND(Weekly[[#This Row],[V Odds &lt;]]&lt;&gt;"",Weekly[[#This Row],[XGB_P]]=FALSE,Weekly[[#This Row],[Actual]]=TRUE),AU604-1,IF(AND(Weekly[[#This Row],[H Odds &lt;]]&lt;&gt;"",Weekly[[#This Row],[XGB_P]]=TRUE,Weekly[[#This Row],[Actual]]=FALSE),AU604-1,AU604)))))</f>
        <v>70.110000000000014</v>
      </c>
      <c r="AV605" s="37">
        <f>IF(AND(Weekly[[#This Row],[V Odds &lt;]]="",Weekly[[#This Row],[H Odds &lt;]]=""),AV604,IF(AND(Weekly[[#This Row],[H Odds &lt;]]&lt;&gt;"",Weekly[[#This Row],[QDA_P]]=TRUE,Weekly[[#This Row],[Actual]]=TRUE),AV604+Weekly[[#This Row],[H Odds &lt;]]-1,IF(AND(Weekly[[#This Row],[V Odds &lt;]]&lt;&gt;"",Weekly[[#This Row],[QDA_P]]=FALSE,Weekly[[#This Row],[Actual]]=FALSE),AV604+Weekly[[#This Row],[V Odds &lt;]]-1,IF(AND(Weekly[[#This Row],[V Odds &lt;]]&lt;&gt;"",Weekly[[#This Row],[QDA_P]]=FALSE,Weekly[[#This Row],[Actual]]=TRUE),AV604-1,IF(AND(Weekly[[#This Row],[H Odds &lt;]]&lt;&gt;"",Weekly[[#This Row],[QDA_P]]=TRUE,Weekly[[#This Row],[Actual]]=FALSE),AV604-1,AV604)))))</f>
        <v>60</v>
      </c>
      <c r="AW605" s="37">
        <f>IF(AND(Weekly[[#This Row],[H Odds &lt;]]="",Weekly[[#This Row],[V Odds &lt;]]=""),AW604,IF(AND(Weekly[[#This Row],[KNC_P]]=Weekly[[#This Row],[Actual]],Weekly[[#This Row],[KNC_P]]=TRUE),AW604+Weekly[[#This Row],[BF H Odds]]-1,IF(AND(Weekly[[#This Row],[KNC_P]]=Weekly[[#This Row],[Actual]],Weekly[[#This Row],[KNC_P]]=FALSE),AW604+Weekly[[#This Row],[BF V Odds]]-1,AW604-1)))</f>
        <v>46.290000000000013</v>
      </c>
      <c r="AX605" s="37">
        <f>IF(AND(Weekly[[#This Row],[V Odds &lt;]]="",Weekly[[#This Row],[H Odds &lt;]]=""),AX604,IF(AND(Weekly[[#This Row],[V Odds &lt;]]&lt;&gt;"",Weekly[[#This Row],[FALSES]]&gt;0,Weekly[[#This Row],[Actual]]=FALSE),AX604+Weekly[[#This Row],[V Odds &lt;]]-1,IF(AND(Weekly[[#This Row],[H Odds &lt;]]&lt;&gt;"",Weekly[[#This Row],[TRUES]]&gt;0,Weekly[[#This Row],[Actual]]=TRUE),AX604+Weekly[[#This Row],[H Odds &lt;]]-1,IF(AND(Weekly[[#This Row],[V Odds &lt;]]&lt;&gt;"",Weekly[[#This Row],[FALSES]]=0),AX604,IF(AND(Weekly[[#This Row],[H Odds &lt;]]&lt;&gt;"",Weekly[[#This Row],[TRUES]]=0),AX604,AX604-1)))))</f>
        <v>107.99999999999997</v>
      </c>
      <c r="AY605" s="37">
        <f>IF(AND(Weekly[[#This Row],[V Odds &lt;]]="",Weekly[[#This Row],[H Odds &lt;]]=""),AY604,IF(AND(Weekly[[#This Row],[V Odds &lt;]]&lt;&gt;"",Weekly[[#This Row],[FALSES]]&gt;0,Weekly[[#This Row],[Actual]]=FALSE),AY604+((Weekly[[#This Row],[V Odds &lt;]]-1)*0.92),IF(AND(Weekly[[#This Row],[H Odds &lt;]]&lt;&gt;"",Weekly[[#This Row],[TRUES]]&gt;0,Weekly[[#This Row],[Actual]]=TRUE),AY604+((Weekly[[#This Row],[H Odds &lt;]]-1)*0.92),IF(AND(Weekly[[#This Row],[V Odds &lt;]]&lt;&gt;"",Weekly[[#This Row],[FALSES]]=0),AY604,IF(AND(Weekly[[#This Row],[H Odds &lt;]]&lt;&gt;"",Weekly[[#This Row],[TRUES]]=0),AY604,AY604-1)))))</f>
        <v>94.88000000000001</v>
      </c>
      <c r="AZ605" s="37">
        <f>IF(AND(Weekly[[#This Row],[V Odds &lt;]]="",Weekly[[#This Row],[H Odds &lt;]]=""),AZ604,IF(AND(Weekly[[#This Row],[V Odds &lt;]]&lt;&gt;"",Weekly[[#This Row],[Actual]]=FALSE),AZ604+Weekly[[#This Row],[V Odds &lt;]]-1,IF(AND(Weekly[[#This Row],[H Odds &lt;]]&lt;&gt;"",Weekly[[#This Row],[Actual]]=TRUE),AZ604+Weekly[[#This Row],[H Odds &lt;]]-1,AZ604-1)))</f>
        <v>99.969999999999985</v>
      </c>
      <c r="BA605" s="38">
        <f>IF(Weekly[[#This Row],[H Odds &lt;]]="",BA604,IF(AND(Weekly[[#This Row],[H Odds &lt;]]&lt;&gt;"",Weekly[[#This Row],[SVC_P]]=TRUE,Weekly[[#This Row],[Actual]]=TRUE),BA604+Weekly[[#This Row],[H Odds &lt;]]-1,IF(AND(Weekly[[#This Row],[H Odds &lt;]]&lt;&gt;"",Weekly[[#This Row],[SVC_P]]=TRUE,Weekly[[#This Row],[Actual]]=FALSE),BA604-1,BA604)))</f>
        <v>75.39</v>
      </c>
      <c r="BB605" s="38">
        <f>IF(Weekly[[#This Row],[H Odds &lt;]]="",BB604,IF(AND(Weekly[[#This Row],[H Odds &lt;]]&lt;&gt;"",Weekly[[#This Row],[ADBC_P]]=TRUE,Weekly[[#This Row],[Actual]]=TRUE),BB604+Weekly[[#This Row],[H Odds &lt;]]-1,IF(AND(Weekly[[#This Row],[H Odds &lt;]]&lt;&gt;"",Weekly[[#This Row],[ADBC_P]]=TRUE,Weekly[[#This Row],[Actual]]=FALSE),BB604-1,BB604)))</f>
        <v>45.16</v>
      </c>
      <c r="BC605" s="38">
        <f>IF(Weekly[[#This Row],[H Odds &lt;]]="",BC604,IF(AND(Weekly[[#This Row],[H Odds &lt;]]&lt;&gt;"",Weekly[[#This Row],[RFC_P]]=TRUE,Weekly[[#This Row],[Actual]]=TRUE),BC604+Weekly[[#This Row],[H Odds &lt;]]-1,IF(AND(Weekly[[#This Row],[H Odds &lt;]]&lt;&gt;"",Weekly[[#This Row],[RFC_P]]=TRUE,Weekly[[#This Row],[Actual]]=FALSE),BC604-1,BC604)))</f>
        <v>46.759999999999991</v>
      </c>
      <c r="BD605" s="38">
        <f>IF(Weekly[[#This Row],[H Odds &lt;]]="",BD604,IF(AND(Weekly[[#This Row],[H Odds &lt;]]&lt;&gt;"",Weekly[[#This Row],[GBC_P]]=TRUE,Weekly[[#This Row],[Actual]]=TRUE),BD604+Weekly[[#This Row],[H Odds &lt;]]-1,IF(AND(Weekly[[#This Row],[H Odds &lt;]]&lt;&gt;"",Weekly[[#This Row],[GBC_P]]=TRUE,Weekly[[#This Row],[Actual]]=FALSE),BD604-1,BD604)))</f>
        <v>51.910000000000004</v>
      </c>
      <c r="BE605" s="38">
        <f>IF(Weekly[[#This Row],[H Odds &lt;]]="",BE604,IF(AND(Weekly[[#This Row],[H Odds &lt;]]&lt;&gt;"",Weekly[[#This Row],[HGBC_P]]=TRUE,Weekly[[#This Row],[Actual]]=TRUE),BE604+Weekly[[#This Row],[H Odds &lt;]]-1,IF(AND(Weekly[[#This Row],[H Odds &lt;]]&lt;&gt;"",Weekly[[#This Row],[HGBC_P]]=TRUE,Weekly[[#This Row],[Actual]]=FALSE),BE604-1,BE604)))</f>
        <v>49.059999999999995</v>
      </c>
      <c r="BF605" s="38">
        <f>IF(Weekly[[#This Row],[H Odds &lt;]]="",BF604,IF(AND(Weekly[[#This Row],[H Odds &lt;]]&lt;&gt;"",Weekly[[#This Row],[XGB_P]]=TRUE,Weekly[[#This Row],[Actual]]=TRUE),BF604+Weekly[[#This Row],[H Odds &lt;]]-1,IF(AND(Weekly[[#This Row],[H Odds &lt;]]&lt;&gt;"",Weekly[[#This Row],[XGB_P]]=TRUE,Weekly[[#This Row],[Actual]]=FALSE),BF604-1,BF604)))</f>
        <v>58.730000000000004</v>
      </c>
      <c r="BG605" s="38">
        <f>IF(Weekly[[#This Row],[H Odds &lt;]]="",BG604,IF(AND(Weekly[[#This Row],[H Odds &lt;]]&lt;&gt;"",Weekly[[#This Row],[QDA_P]]=TRUE,Weekly[[#This Row],[Actual]]=TRUE),BG604+Weekly[[#This Row],[H Odds &lt;]]-1,IF(AND(Weekly[[#This Row],[H Odds &lt;]]&lt;&gt;"",Weekly[[#This Row],[QDA_P]]=TRUE,Weekly[[#This Row],[Actual]]=FALSE),BG604-1,BG604)))</f>
        <v>45.22999999999999</v>
      </c>
      <c r="BH605" s="38">
        <f>IF(Weekly[[#This Row],[H Odds &lt;]]="",BH604,IF(AND(Weekly[[#This Row],[H Odds &lt;]]&lt;&gt;"",Weekly[[#This Row],[KNC_P]]=TRUE,Weekly[[#This Row],[Actual]]=TRUE),BH604+Weekly[[#This Row],[H Odds &lt;]]-1,IF(AND(Weekly[[#This Row],[H Odds &lt;]]&lt;&gt;"",Weekly[[#This Row],[KNC_P]]=TRUE,Weekly[[#This Row],[Actual]]=FALSE),BH604-1,BH604)))</f>
        <v>50.099999999999994</v>
      </c>
      <c r="BI605" s="38">
        <f>IF(Weekly[[#This Row],[H Odds &lt;]]="",BI604,IF(AND(Weekly[[#This Row],[H Odds &lt;]]&lt;&gt;"",Weekly[[#This Row],[TRUES]]&gt;0,Weekly[[#This Row],[Actual]]=TRUE),BI604+Weekly[[#This Row],[H Odds &lt;]]-1,IF(AND(Weekly[[#This Row],[H Odds &lt;]]&lt;&gt;"",Weekly[[#This Row],[TRUES]]=0),BI604,BI604-1)))</f>
        <v>73.39</v>
      </c>
      <c r="BJ605" s="38">
        <f>IF(Weekly[[#This Row],[H Odds &lt;]]="",BJ604,IF(AND(Weekly[[#This Row],[H Odds &lt;]]&lt;&gt;"",Weekly[[#This Row],[Actual]]=TRUE),BJ604+Weekly[[#This Row],[H Odds &lt;]]-1,IF(AND(Weekly[[#This Row],[H Odds &lt;]]&lt;&gt;"",Weekly[[#This Row],[Actual]]=FALSE),BJ604-1,BJ604)))</f>
        <v>75.290000000000006</v>
      </c>
      <c r="BK605" s="58">
        <f>IF(AND(Weekly[[#This Row],[TRUES]]&gt;3,Weekly[[#This Row],[Actual]]=TRUE),BK604+Weekly[[#This Row],[BF H Odds]]-1,IF(AND(Weekly[[#This Row],[FALSES]]&gt;3,Weekly[[#This Row],[Actual]]=FALSE),BK604+Weekly[[#This Row],[BF V Odds]]-1,IF(AND(Weekly[[#This Row],[TRUES]]&gt;3,Weekly[[#This Row],[Actual]]=FALSE),BK604-1,IF(AND(Weekly[[#This Row],[FALSES]]&gt;3,Weekly[[#This Row],[Actual]]=TRUE),BK604-1,BK604))))</f>
        <v>0.45000000000003126</v>
      </c>
      <c r="BL605" s="58">
        <f>IF(AND(Weekly[[#This Row],[TRUES]]&gt;5,Weekly[[#This Row],[Actual]]=TRUE),BL604+Weekly[[#This Row],[BF H Odds]]-1,IF(AND(Weekly[[#This Row],[FALSES]]&gt;5,Weekly[[#This Row],[Actual]]=FALSE),BL604+Weekly[[#This Row],[BF V Odds]]-1,IF(AND(Weekly[[#This Row],[TRUES]]&gt;5,Weekly[[#This Row],[Actual]]=FALSE),BL604-1,IF(AND(Weekly[[#This Row],[FALSES]]&gt;5,Weekly[[#This Row],[Actual]]=TRUE),BL604-1,BL604))))</f>
        <v>7.3400000000000194</v>
      </c>
      <c r="BM605" s="58">
        <f>IF(AND(Weekly[[#This Row],[TRUES]]&gt;6,Weekly[[#This Row],[Actual]]=TRUE),BM604+Weekly[[#This Row],[BF H Odds]]-1,IF(AND(Weekly[[#This Row],[FALSES]]&gt;6,Weekly[[#This Row],[Actual]]=FALSE),BM604+Weekly[[#This Row],[BF V Odds]]-1,IF(AND(Weekly[[#This Row],[TRUES]]&gt;6,Weekly[[#This Row],[Actual]]=FALSE),BM604-1,IF(AND(Weekly[[#This Row],[FALSES]]&gt;6,Weekly[[#This Row],[Actual]]=TRUE),BM604-1,BM604))))</f>
        <v>38.830000000000005</v>
      </c>
    </row>
    <row r="606" spans="1:65" x14ac:dyDescent="0.25">
      <c r="A606" s="34"/>
      <c r="B606" s="10">
        <v>44318</v>
      </c>
      <c r="C606" s="17" t="s">
        <v>30</v>
      </c>
      <c r="D606" s="15" t="s">
        <v>21</v>
      </c>
      <c r="E606" t="b">
        <v>1</v>
      </c>
      <c r="F606" t="b">
        <v>1</v>
      </c>
      <c r="G606" t="b">
        <v>1</v>
      </c>
      <c r="H606" t="b">
        <v>0</v>
      </c>
      <c r="I606" t="b">
        <v>0</v>
      </c>
      <c r="J606" t="b">
        <v>0</v>
      </c>
      <c r="K606" t="b">
        <v>0</v>
      </c>
      <c r="L606" t="b">
        <v>1</v>
      </c>
      <c r="M606" t="s">
        <v>101</v>
      </c>
      <c r="N606">
        <v>27.37</v>
      </c>
      <c r="O606">
        <f>IF(Weekly[[#This Row],[H/V]]="H",Weekly[[#This Row],[BF H Odds]],IF(Weekly[[#This Row],[H/V]]="V",Weekly[[#This Row],[BF V Odds]],""))</f>
        <v>4.0999999999999996</v>
      </c>
      <c r="P606" t="b">
        <v>0</v>
      </c>
      <c r="Q606" t="s">
        <v>66</v>
      </c>
      <c r="R606" s="35">
        <f>IFERROR(IF(Weekly[[#This Row],[Won Bet?]]="yes",R605+(Weekly[[#This Row],[BF Odds]]*Weekly[[#This Row],[BF Stake]])-Weekly[[#This Row],[BF Stake]],R605-Weekly[[#This Row],[BF Stake]]),R605)</f>
        <v>1226.5655000000006</v>
      </c>
      <c r="S606" s="35">
        <f>IFERROR(IF(Weekly[[#This Row],[Won Bet?]]="yes",S605+(((Weekly[[#This Row],[BF Odds]]*Weekly[[#This Row],[BF Stake]])-Weekly[[#This Row],[BF Stake]])*0.95),S605-Weekly[[#This Row],[BF Stake]]),S605)</f>
        <v>1121.7438400000008</v>
      </c>
      <c r="T606">
        <v>4.0999999999999996</v>
      </c>
      <c r="U606">
        <v>1.32</v>
      </c>
      <c r="V606" s="24">
        <f>IF(Weekly[[#This Row],[Actual]]="","",IF(AND(Weekly[[#This Row],[SVC_P]]=Weekly[[#This Row],[Actual]],Weekly[[#This Row],[SVC_P]]=TRUE),V605+Weekly[[#This Row],[BF H Odds]]-1,IF(AND(Weekly[[#This Row],[SVC_P]]=Weekly[[#This Row],[Actual]],Weekly[[#This Row],[SVC_P]]=FALSE),V605+Weekly[[#This Row],[BF V Odds]]-1,V605-1)))</f>
        <v>56.950000000000074</v>
      </c>
      <c r="W606" s="24">
        <f>IF(Weekly[[#This Row],[Actual]]="","",IF(AND(Weekly[[#This Row],[SVC_P]]=FALSE,Weekly[[#This Row],[Actual]]=TRUE),W605+Weekly[[#This Row],[BF H Odds]]-1,IF(AND(Weekly[[#This Row],[SVC_P]]=TRUE,Weekly[[#This Row],[Actual]]=FALSE,),W605+Weekly[[#This Row],[BF V Odds]]-1,W605-1)))</f>
        <v>-514.84</v>
      </c>
      <c r="X606" s="24">
        <f>IF(Weekly[[#This Row],[Actual]]="","",IF(AND(Weekly[[#This Row],[ADBC_P]]=Weekly[[#This Row],[Actual]],Weekly[[#This Row],[ADBC_P]]=TRUE),X605+Weekly[[#This Row],[BF H Odds]]-1,IF(AND(Weekly[[#This Row],[ADBC_P]]=Weekly[[#This Row],[Actual]],Weekly[[#This Row],[ADBC_P]]=FALSE),X605+Weekly[[#This Row],[BF V Odds]]-1,X605-1)))</f>
        <v>15.880000000000017</v>
      </c>
      <c r="Y606" s="24">
        <f>IF(Weekly[[#This Row],[Actual]]="","",IF(AND(Weekly[[#This Row],[ADBC_P]]=FALSE,Weekly[[#This Row],[Actual]]=TRUE),Y605+Weekly[[#This Row],[BF H Odds]]-1,IF(AND(Weekly[[#This Row],[ADBC_P]]=TRUE,Weekly[[#This Row],[Actual]]=FALSE),Y605+Weekly[[#This Row],[BF V Odds]]-1,Y605-1)))</f>
        <v>74.149999999999991</v>
      </c>
      <c r="Z606" s="24">
        <f>IF(Weekly[[#This Row],[Actual]]="","",IF(AND(Weekly[[#This Row],[RFC_P]]=Weekly[[#This Row],[Actual]],Weekly[[#This Row],[RFC_P]]=TRUE),Z605+Weekly[[#This Row],[BF H Odds]]-1,IF(AND(Weekly[[#This Row],[RFC_P]]=Weekly[[#This Row],[Actual]],Weekly[[#This Row],[RFC_P]]=FALSE),Z605+Weekly[[#This Row],[BF V Odds]]-1,Z605-1)))</f>
        <v>25.010000000000005</v>
      </c>
      <c r="AA606" s="24">
        <f>IF(Weekly[[#This Row],[Actual]]="","",IF(AND(Weekly[[#This Row],[RFC_P]]=FALSE,Weekly[[#This Row],[Actual]]=TRUE),AA605+Weekly[[#This Row],[BF H Odds]]-1,IF(AND(Weekly[[#This Row],[RFC_P]]=TRUE,Weekly[[#This Row],[Actual]]=FALSE),AA605+Weekly[[#This Row],[BF V Odds]]-1,AA605-1)))</f>
        <v>65.019999999999968</v>
      </c>
      <c r="AB606" s="24">
        <f>IF(Weekly[[#This Row],[Actual]]="","",IF(AND(Weekly[[#This Row],[GBC_P]]=Weekly[[#This Row],[Actual]],Weekly[[#This Row],[GBC_P]]=TRUE),AB605+Weekly[[#This Row],[BF H Odds]]-1,IF(AND(Weekly[[#This Row],[GBC_P]]=Weekly[[#This Row],[Actual]],Weekly[[#This Row],[GBC_P]]=FALSE),AB605+Weekly[[#This Row],[BF V Odds]]-1,AB605-1)))</f>
        <v>12.010000000000007</v>
      </c>
      <c r="AC606" s="24">
        <f>IF(Weekly[[#This Row],[Actual]]="","",IF(AND(Weekly[[#This Row],[GBC_P]]=FALSE,Weekly[[#This Row],[Actual]]=TRUE),AC605+Weekly[[#This Row],[BF H Odds]]-1,IF(AND(Weekly[[#This Row],[GBC_P]]=TRUE,Weekly[[#This Row],[Actual]]=FALSE),AC605+Weekly[[#This Row],[BF V Odds]]-1,AC605-1)))</f>
        <v>78.019999999999982</v>
      </c>
      <c r="AD606" s="24">
        <f>IF(Weekly[[#This Row],[Actual]]="","",IF(AND(Weekly[[#This Row],[HGBC_P]]=Weekly[[#This Row],[Actual]],Weekly[[#This Row],[HGBC_P]]=TRUE),AD605+Weekly[[#This Row],[BF H Odds]]-1,IF(AND(Weekly[[#This Row],[HGBC_P]]=Weekly[[#This Row],[Actual]],Weekly[[#This Row],[HGBC_P]]=FALSE),AD605+Weekly[[#This Row],[BF V Odds]]-1,AD605-1)))</f>
        <v>-0.68999999999997685</v>
      </c>
      <c r="AE606" s="24">
        <f>IF(Weekly[[#This Row],[Actual]]="","",IF(AND(Weekly[[#This Row],[HGBC_P]]=FALSE,Weekly[[#This Row],[Actual]]=TRUE),AE605+Weekly[[#This Row],[BF H Odds]]-1,IF(AND(Weekly[[#This Row],[HGBC_P]]=TRUE,Weekly[[#This Row],[Actual]]=FALSE),AE605+Weekly[[#This Row],[BF V Odds]]-1,AE605-1)))</f>
        <v>90.720000000000013</v>
      </c>
      <c r="AF606" s="24">
        <f>IF(Weekly[[#This Row],[Actual]]="","",IF(AND(Weekly[[#This Row],[XGB_P]]=Weekly[[#This Row],[Actual]],Weekly[[#This Row],[XGB_P]]=TRUE),AF605+Weekly[[#This Row],[BF H Odds]]-1,IF(AND(Weekly[[#This Row],[XGB_P]]=Weekly[[#This Row],[Actual]],Weekly[[#This Row],[XGB_P]]=FALSE),AF605+Weekly[[#This Row],[BF V Odds]]-1,AF605-1)))</f>
        <v>36.260000000000019</v>
      </c>
      <c r="AG606" s="24">
        <f>IF(Weekly[[#This Row],[Actual]]="","",IF(AND(Weekly[[#This Row],[XGB_P]]=FALSE,Weekly[[#This Row],[Actual]]=TRUE),AG605+Weekly[[#This Row],[BF H Odds]]-1,IF(AND(Weekly[[#This Row],[XGB_P]]=TRUE,Weekly[[#This Row],[Actual]]=FALSE),AG605+Weekly[[#This Row],[BF V Odds]]-1,AG605-1)))</f>
        <v>53.77</v>
      </c>
      <c r="AH606" s="24">
        <f>IF(Weekly[[#This Row],[Actual]]="","",IF(AND(Weekly[[#This Row],[QDA_P]]=Weekly[[#This Row],[Actual]],Weekly[[#This Row],[QDA_P]]=TRUE),AH605+Weekly[[#This Row],[BF H Odds]]-1,IF(AND(Weekly[[#This Row],[QDA_P]]=Weekly[[#This Row],[Actual]],Weekly[[#This Row],[QDA_P]]=FALSE),AH605+Weekly[[#This Row],[BF V Odds]]-1,AH605-1)))</f>
        <v>3.6900000000000155</v>
      </c>
      <c r="AI606" s="24">
        <f>IF(Weekly[[#This Row],[Actual]]="","",IF(AND(Weekly[[#This Row],[QDA_P]]=FALSE,Weekly[[#This Row],[Actual]]=TRUE),AI605+Weekly[[#This Row],[BF H Odds]]-1,IF(AND(Weekly[[#This Row],[QDA_P]]=TRUE,Weekly[[#This Row],[Actual]]=FALSE),AI605+Weekly[[#This Row],[BF V Odds]]-1,AI605-1)))</f>
        <v>86.339999999999989</v>
      </c>
      <c r="AJ606" s="24">
        <f>IF(Weekly[[#This Row],[Actual]]="","",IF(AND(Weekly[[#This Row],[KNC_P]]=FALSE,Weekly[[#This Row],[Actual]]=TRUE),AJ605+Weekly[[#This Row],[BF H Odds]]-1,IF(AND(Weekly[[#This Row],[KNC_P]]=TRUE,Weekly[[#This Row],[Actual]]=FALSE),AJ605+Weekly[[#This Row],[BF V Odds]]-1,AJ605-1)))</f>
        <v>82.530000000000015</v>
      </c>
      <c r="AK606" s="24">
        <f>IF(Weekly[[#This Row],[Actual]]="","",IF(AND(Weekly[[#This Row],[KNC_P]]=FALSE,Weekly[[#This Row],[Actual]]=TRUE),AK605+Weekly[[#This Row],[BF H Odds]]-1,IF(AND(Weekly[[#This Row],[KNC_P]]=TRUE,Weekly[[#This Row],[Actual]]=FALSE),AK605+Weekly[[#This Row],[BF V Odds]]-1,AK605-1)))</f>
        <v>81.430000000000007</v>
      </c>
      <c r="AL606" s="30">
        <f>IF(Weekly[[#This Row],[Actual]]="","",COUNTIF(Weekly[[#This Row],[SVC_P]:[QDA_P]],TRUE))</f>
        <v>3</v>
      </c>
      <c r="AM606" s="30">
        <f>IF(Weekly[[#This Row],[Actual]]="","",COUNTIF(Weekly[[#This Row],[SVC_P]:[QDA_P]],FALSE))</f>
        <v>4</v>
      </c>
      <c r="AN606" s="36">
        <f>IF(AND(Weekly[[#This Row],[BF V Odds]]&gt;$BO$6,Weekly[[#This Row],[BF V Odds]] &lt; $BO$7),Weekly[[#This Row],[BF V Odds]],"")</f>
        <v>4.0999999999999996</v>
      </c>
      <c r="AO606" s="36" t="str">
        <f>IF(AND(Weekly[[#This Row],[BF H Odds]]&gt;$BO$6, Weekly[[#This Row],[BF H Odds]] &lt; $BO$7),Weekly[[#This Row],[BF H Odds]],"")</f>
        <v/>
      </c>
      <c r="AP606" s="37">
        <f>IF(AND(Weekly[[#This Row],[V Odds &lt;]]="",Weekly[[#This Row],[H Odds &lt;]]=""),AP605,IF(AND(Weekly[[#This Row],[H Odds &lt;]]&lt;&gt;"",Weekly[[#This Row],[SVC_P]]=TRUE,Weekly[[#This Row],[Actual]]=TRUE),AP605+Weekly[[#This Row],[H Odds &lt;]]-1,IF(AND(Weekly[[#This Row],[V Odds &lt;]]&lt;&gt;"",Weekly[[#This Row],[SVC_P]]=FALSE,Weekly[[#This Row],[Actual]]=FALSE),AP605+Weekly[[#This Row],[V Odds &lt;]]-1,IF(AND(Weekly[[#This Row],[V Odds &lt;]]&lt;&gt;"",Weekly[[#This Row],[SVC_P]]=FALSE,Weekly[[#This Row],[Actual]]=TRUE),AP605-1,IF(AND(Weekly[[#This Row],[H Odds &lt;]]&lt;&gt;"",Weekly[[#This Row],[SVC_P]]=TRUE,Weekly[[#This Row],[Actual]]=FALSE),AP605-1,AP605)))))</f>
        <v>76.430000000000021</v>
      </c>
      <c r="AQ606" s="37">
        <f>IF(AND(Weekly[[#This Row],[V Odds &lt;]]="",Weekly[[#This Row],[H Odds &lt;]]=""),AQ605,IF(AND(Weekly[[#This Row],[H Odds &lt;]]&lt;&gt;"",Weekly[[#This Row],[ADBC_P]]=TRUE,Weekly[[#This Row],[Actual]]=TRUE),AQ605+Weekly[[#This Row],[H Odds &lt;]]-1,IF(AND(Weekly[[#This Row],[V Odds &lt;]]&lt;&gt;"",Weekly[[#This Row],[ADBC_P]]=FALSE,Weekly[[#This Row],[Actual]]=FALSE),AQ605+Weekly[[#This Row],[V Odds &lt;]]-1,IF(AND(Weekly[[#This Row],[V Odds &lt;]]&lt;&gt;"",Weekly[[#This Row],[ADBC_P]]=FALSE,Weekly[[#This Row],[Actual]]=TRUE),AQ605-1,IF(AND(Weekly[[#This Row],[H Odds &lt;]]&lt;&gt;"",Weekly[[#This Row],[ADBC_P]]=TRUE,Weekly[[#This Row],[Actual]]=FALSE),AQ605-1,AQ605)))))</f>
        <v>48.98</v>
      </c>
      <c r="AR606" s="37">
        <f>IF(AND(Weekly[[#This Row],[V Odds &lt;]]="",Weekly[[#This Row],[H Odds &lt;]]=""),AR605,IF(AND(Weekly[[#This Row],[H Odds &lt;]]&lt;&gt;"",Weekly[[#This Row],[RFC_P]]=TRUE,Weekly[[#This Row],[Actual]]=TRUE),AR605+Weekly[[#This Row],[H Odds &lt;]]-1,IF(AND(Weekly[[#This Row],[V Odds &lt;]]&lt;&gt;"",Weekly[[#This Row],[RFC_P]]=FALSE,Weekly[[#This Row],[Actual]]=FALSE),AR605+Weekly[[#This Row],[V Odds &lt;]]-1,IF(AND(Weekly[[#This Row],[V Odds &lt;]]&lt;&gt;"",Weekly[[#This Row],[RFC_P]]=FALSE,Weekly[[#This Row],[Actual]]=TRUE),AR605-1,IF(AND(Weekly[[#This Row],[H Odds &lt;]]&lt;&gt;"",Weekly[[#This Row],[RFC_P]]=TRUE,Weekly[[#This Row],[Actual]]=FALSE),AR605-1,AR605)))))</f>
        <v>67.989999999999995</v>
      </c>
      <c r="AS606" s="37">
        <f>IF(AND(Weekly[[#This Row],[V Odds &lt;]]="",Weekly[[#This Row],[H Odds &lt;]]=""),AS605,IF(AND(Weekly[[#This Row],[H Odds &lt;]]&lt;&gt;"",Weekly[[#This Row],[GBC_P]]=TRUE,Weekly[[#This Row],[Actual]]=TRUE),AS605+Weekly[[#This Row],[H Odds &lt;]]-1,IF(AND(Weekly[[#This Row],[V Odds &lt;]]&lt;&gt;"",Weekly[[#This Row],[GBC_P]]=FALSE,Weekly[[#This Row],[Actual]]=FALSE),AS605+Weekly[[#This Row],[V Odds &lt;]]-1,IF(AND(Weekly[[#This Row],[V Odds &lt;]]&lt;&gt;"",Weekly[[#This Row],[GBC_P]]=FALSE,Weekly[[#This Row],[Actual]]=TRUE),AS605-1,IF(AND(Weekly[[#This Row],[H Odds &lt;]]&lt;&gt;"",Weekly[[#This Row],[GBC_P]]=TRUE,Weekly[[#This Row],[Actual]]=FALSE),AS605-1,AS605)))))</f>
        <v>68.38</v>
      </c>
      <c r="AT606" s="37">
        <f>IF(AND(Weekly[[#This Row],[V Odds &lt;]]="",Weekly[[#This Row],[H Odds &lt;]]=""),AT605,IF(AND(Weekly[[#This Row],[H Odds &lt;]]&lt;&gt;"",Weekly[[#This Row],[HGBC_P]]=TRUE,Weekly[[#This Row],[Actual]]=TRUE),AT605+Weekly[[#This Row],[H Odds &lt;]]-1,IF(AND(Weekly[[#This Row],[V Odds &lt;]]&lt;&gt;"",Weekly[[#This Row],[HGBC_P]]=FALSE,Weekly[[#This Row],[Actual]]=FALSE),AT605+Weekly[[#This Row],[V Odds &lt;]]-1,IF(AND(Weekly[[#This Row],[V Odds &lt;]]&lt;&gt;"",Weekly[[#This Row],[HGBC_P]]=FALSE,Weekly[[#This Row],[Actual]]=TRUE),AT605-1,IF(AND(Weekly[[#This Row],[H Odds &lt;]]&lt;&gt;"",Weekly[[#This Row],[HGBC_P]]=TRUE,Weekly[[#This Row],[Actual]]=FALSE),AT605-1,AT605)))))</f>
        <v>50.76</v>
      </c>
      <c r="AU606" s="37">
        <f>IF(AND(Weekly[[#This Row],[V Odds &lt;]]="",Weekly[[#This Row],[H Odds &lt;]]=""),AU605,IF(AND(Weekly[[#This Row],[H Odds &lt;]]&lt;&gt;"",Weekly[[#This Row],[XGB_P]]=TRUE,Weekly[[#This Row],[Actual]]=TRUE),AU605+Weekly[[#This Row],[H Odds &lt;]]-1,IF(AND(Weekly[[#This Row],[V Odds &lt;]]&lt;&gt;"",Weekly[[#This Row],[XGB_P]]=FALSE,Weekly[[#This Row],[Actual]]=FALSE),AU605+Weekly[[#This Row],[V Odds &lt;]]-1,IF(AND(Weekly[[#This Row],[V Odds &lt;]]&lt;&gt;"",Weekly[[#This Row],[XGB_P]]=FALSE,Weekly[[#This Row],[Actual]]=TRUE),AU605-1,IF(AND(Weekly[[#This Row],[H Odds &lt;]]&lt;&gt;"",Weekly[[#This Row],[XGB_P]]=TRUE,Weekly[[#This Row],[Actual]]=FALSE),AU605-1,AU605)))))</f>
        <v>73.210000000000008</v>
      </c>
      <c r="AV606" s="37">
        <f>IF(AND(Weekly[[#This Row],[V Odds &lt;]]="",Weekly[[#This Row],[H Odds &lt;]]=""),AV605,IF(AND(Weekly[[#This Row],[H Odds &lt;]]&lt;&gt;"",Weekly[[#This Row],[QDA_P]]=TRUE,Weekly[[#This Row],[Actual]]=TRUE),AV605+Weekly[[#This Row],[H Odds &lt;]]-1,IF(AND(Weekly[[#This Row],[V Odds &lt;]]&lt;&gt;"",Weekly[[#This Row],[QDA_P]]=FALSE,Weekly[[#This Row],[Actual]]=FALSE),AV605+Weekly[[#This Row],[V Odds &lt;]]-1,IF(AND(Weekly[[#This Row],[V Odds &lt;]]&lt;&gt;"",Weekly[[#This Row],[QDA_P]]=FALSE,Weekly[[#This Row],[Actual]]=TRUE),AV605-1,IF(AND(Weekly[[#This Row],[H Odds &lt;]]&lt;&gt;"",Weekly[[#This Row],[QDA_P]]=TRUE,Weekly[[#This Row],[Actual]]=FALSE),AV605-1,AV605)))))</f>
        <v>63.099999999999994</v>
      </c>
      <c r="AW606" s="37">
        <f>IF(AND(Weekly[[#This Row],[H Odds &lt;]]="",Weekly[[#This Row],[V Odds &lt;]]=""),AW605,IF(AND(Weekly[[#This Row],[KNC_P]]=Weekly[[#This Row],[Actual]],Weekly[[#This Row],[KNC_P]]=TRUE),AW605+Weekly[[#This Row],[BF H Odds]]-1,IF(AND(Weekly[[#This Row],[KNC_P]]=Weekly[[#This Row],[Actual]],Weekly[[#This Row],[KNC_P]]=FALSE),AW605+Weekly[[#This Row],[BF V Odds]]-1,AW605-1)))</f>
        <v>45.290000000000013</v>
      </c>
      <c r="AX606" s="37">
        <f>IF(AND(Weekly[[#This Row],[V Odds &lt;]]="",Weekly[[#This Row],[H Odds &lt;]]=""),AX605,IF(AND(Weekly[[#This Row],[V Odds &lt;]]&lt;&gt;"",Weekly[[#This Row],[FALSES]]&gt;0,Weekly[[#This Row],[Actual]]=FALSE),AX605+Weekly[[#This Row],[V Odds &lt;]]-1,IF(AND(Weekly[[#This Row],[H Odds &lt;]]&lt;&gt;"",Weekly[[#This Row],[TRUES]]&gt;0,Weekly[[#This Row],[Actual]]=TRUE),AX605+Weekly[[#This Row],[H Odds &lt;]]-1,IF(AND(Weekly[[#This Row],[V Odds &lt;]]&lt;&gt;"",Weekly[[#This Row],[FALSES]]=0),AX605,IF(AND(Weekly[[#This Row],[H Odds &lt;]]&lt;&gt;"",Weekly[[#This Row],[TRUES]]=0),AX605,AX605-1)))))</f>
        <v>111.09999999999997</v>
      </c>
      <c r="AY606" s="37">
        <f>IF(AND(Weekly[[#This Row],[V Odds &lt;]]="",Weekly[[#This Row],[H Odds &lt;]]=""),AY605,IF(AND(Weekly[[#This Row],[V Odds &lt;]]&lt;&gt;"",Weekly[[#This Row],[FALSES]]&gt;0,Weekly[[#This Row],[Actual]]=FALSE),AY605+((Weekly[[#This Row],[V Odds &lt;]]-1)*0.92),IF(AND(Weekly[[#This Row],[H Odds &lt;]]&lt;&gt;"",Weekly[[#This Row],[TRUES]]&gt;0,Weekly[[#This Row],[Actual]]=TRUE),AY605+((Weekly[[#This Row],[H Odds &lt;]]-1)*0.92),IF(AND(Weekly[[#This Row],[V Odds &lt;]]&lt;&gt;"",Weekly[[#This Row],[FALSES]]=0),AY605,IF(AND(Weekly[[#This Row],[H Odds &lt;]]&lt;&gt;"",Weekly[[#This Row],[TRUES]]=0),AY605,AY605-1)))))</f>
        <v>97.732000000000014</v>
      </c>
      <c r="AZ606" s="37">
        <f>IF(AND(Weekly[[#This Row],[V Odds &lt;]]="",Weekly[[#This Row],[H Odds &lt;]]=""),AZ605,IF(AND(Weekly[[#This Row],[V Odds &lt;]]&lt;&gt;"",Weekly[[#This Row],[Actual]]=FALSE),AZ605+Weekly[[#This Row],[V Odds &lt;]]-1,IF(AND(Weekly[[#This Row],[H Odds &lt;]]&lt;&gt;"",Weekly[[#This Row],[Actual]]=TRUE),AZ605+Weekly[[#This Row],[H Odds &lt;]]-1,AZ605-1)))</f>
        <v>103.06999999999998</v>
      </c>
      <c r="BA606" s="38">
        <f>IF(Weekly[[#This Row],[H Odds &lt;]]="",BA605,IF(AND(Weekly[[#This Row],[H Odds &lt;]]&lt;&gt;"",Weekly[[#This Row],[SVC_P]]=TRUE,Weekly[[#This Row],[Actual]]=TRUE),BA605+Weekly[[#This Row],[H Odds &lt;]]-1,IF(AND(Weekly[[#This Row],[H Odds &lt;]]&lt;&gt;"",Weekly[[#This Row],[SVC_P]]=TRUE,Weekly[[#This Row],[Actual]]=FALSE),BA605-1,BA605)))</f>
        <v>75.39</v>
      </c>
      <c r="BB606" s="38">
        <f>IF(Weekly[[#This Row],[H Odds &lt;]]="",BB605,IF(AND(Weekly[[#This Row],[H Odds &lt;]]&lt;&gt;"",Weekly[[#This Row],[ADBC_P]]=TRUE,Weekly[[#This Row],[Actual]]=TRUE),BB605+Weekly[[#This Row],[H Odds &lt;]]-1,IF(AND(Weekly[[#This Row],[H Odds &lt;]]&lt;&gt;"",Weekly[[#This Row],[ADBC_P]]=TRUE,Weekly[[#This Row],[Actual]]=FALSE),BB605-1,BB605)))</f>
        <v>45.16</v>
      </c>
      <c r="BC606" s="38">
        <f>IF(Weekly[[#This Row],[H Odds &lt;]]="",BC605,IF(AND(Weekly[[#This Row],[H Odds &lt;]]&lt;&gt;"",Weekly[[#This Row],[RFC_P]]=TRUE,Weekly[[#This Row],[Actual]]=TRUE),BC605+Weekly[[#This Row],[H Odds &lt;]]-1,IF(AND(Weekly[[#This Row],[H Odds &lt;]]&lt;&gt;"",Weekly[[#This Row],[RFC_P]]=TRUE,Weekly[[#This Row],[Actual]]=FALSE),BC605-1,BC605)))</f>
        <v>46.759999999999991</v>
      </c>
      <c r="BD606" s="38">
        <f>IF(Weekly[[#This Row],[H Odds &lt;]]="",BD605,IF(AND(Weekly[[#This Row],[H Odds &lt;]]&lt;&gt;"",Weekly[[#This Row],[GBC_P]]=TRUE,Weekly[[#This Row],[Actual]]=TRUE),BD605+Weekly[[#This Row],[H Odds &lt;]]-1,IF(AND(Weekly[[#This Row],[H Odds &lt;]]&lt;&gt;"",Weekly[[#This Row],[GBC_P]]=TRUE,Weekly[[#This Row],[Actual]]=FALSE),BD605-1,BD605)))</f>
        <v>51.910000000000004</v>
      </c>
      <c r="BE606" s="38">
        <f>IF(Weekly[[#This Row],[H Odds &lt;]]="",BE605,IF(AND(Weekly[[#This Row],[H Odds &lt;]]&lt;&gt;"",Weekly[[#This Row],[HGBC_P]]=TRUE,Weekly[[#This Row],[Actual]]=TRUE),BE605+Weekly[[#This Row],[H Odds &lt;]]-1,IF(AND(Weekly[[#This Row],[H Odds &lt;]]&lt;&gt;"",Weekly[[#This Row],[HGBC_P]]=TRUE,Weekly[[#This Row],[Actual]]=FALSE),BE605-1,BE605)))</f>
        <v>49.059999999999995</v>
      </c>
      <c r="BF606" s="38">
        <f>IF(Weekly[[#This Row],[H Odds &lt;]]="",BF605,IF(AND(Weekly[[#This Row],[H Odds &lt;]]&lt;&gt;"",Weekly[[#This Row],[XGB_P]]=TRUE,Weekly[[#This Row],[Actual]]=TRUE),BF605+Weekly[[#This Row],[H Odds &lt;]]-1,IF(AND(Weekly[[#This Row],[H Odds &lt;]]&lt;&gt;"",Weekly[[#This Row],[XGB_P]]=TRUE,Weekly[[#This Row],[Actual]]=FALSE),BF605-1,BF605)))</f>
        <v>58.730000000000004</v>
      </c>
      <c r="BG606" s="38">
        <f>IF(Weekly[[#This Row],[H Odds &lt;]]="",BG605,IF(AND(Weekly[[#This Row],[H Odds &lt;]]&lt;&gt;"",Weekly[[#This Row],[QDA_P]]=TRUE,Weekly[[#This Row],[Actual]]=TRUE),BG605+Weekly[[#This Row],[H Odds &lt;]]-1,IF(AND(Weekly[[#This Row],[H Odds &lt;]]&lt;&gt;"",Weekly[[#This Row],[QDA_P]]=TRUE,Weekly[[#This Row],[Actual]]=FALSE),BG605-1,BG605)))</f>
        <v>45.22999999999999</v>
      </c>
      <c r="BH606" s="38">
        <f>IF(Weekly[[#This Row],[H Odds &lt;]]="",BH605,IF(AND(Weekly[[#This Row],[H Odds &lt;]]&lt;&gt;"",Weekly[[#This Row],[KNC_P]]=TRUE,Weekly[[#This Row],[Actual]]=TRUE),BH605+Weekly[[#This Row],[H Odds &lt;]]-1,IF(AND(Weekly[[#This Row],[H Odds &lt;]]&lt;&gt;"",Weekly[[#This Row],[KNC_P]]=TRUE,Weekly[[#This Row],[Actual]]=FALSE),BH605-1,BH605)))</f>
        <v>50.099999999999994</v>
      </c>
      <c r="BI606" s="38">
        <f>IF(Weekly[[#This Row],[H Odds &lt;]]="",BI605,IF(AND(Weekly[[#This Row],[H Odds &lt;]]&lt;&gt;"",Weekly[[#This Row],[TRUES]]&gt;0,Weekly[[#This Row],[Actual]]=TRUE),BI605+Weekly[[#This Row],[H Odds &lt;]]-1,IF(AND(Weekly[[#This Row],[H Odds &lt;]]&lt;&gt;"",Weekly[[#This Row],[TRUES]]=0),BI605,BI605-1)))</f>
        <v>73.39</v>
      </c>
      <c r="BJ606" s="38">
        <f>IF(Weekly[[#This Row],[H Odds &lt;]]="",BJ605,IF(AND(Weekly[[#This Row],[H Odds &lt;]]&lt;&gt;"",Weekly[[#This Row],[Actual]]=TRUE),BJ605+Weekly[[#This Row],[H Odds &lt;]]-1,IF(AND(Weekly[[#This Row],[H Odds &lt;]]&lt;&gt;"",Weekly[[#This Row],[Actual]]=FALSE),BJ605-1,BJ605)))</f>
        <v>75.290000000000006</v>
      </c>
      <c r="BK606" s="58">
        <f>IF(AND(Weekly[[#This Row],[TRUES]]&gt;3,Weekly[[#This Row],[Actual]]=TRUE),BK605+Weekly[[#This Row],[BF H Odds]]-1,IF(AND(Weekly[[#This Row],[FALSES]]&gt;3,Weekly[[#This Row],[Actual]]=FALSE),BK605+Weekly[[#This Row],[BF V Odds]]-1,IF(AND(Weekly[[#This Row],[TRUES]]&gt;3,Weekly[[#This Row],[Actual]]=FALSE),BK605-1,IF(AND(Weekly[[#This Row],[FALSES]]&gt;3,Weekly[[#This Row],[Actual]]=TRUE),BK605-1,BK605))))</f>
        <v>3.5500000000000309</v>
      </c>
      <c r="BL606" s="58">
        <f>IF(AND(Weekly[[#This Row],[TRUES]]&gt;5,Weekly[[#This Row],[Actual]]=TRUE),BL605+Weekly[[#This Row],[BF H Odds]]-1,IF(AND(Weekly[[#This Row],[FALSES]]&gt;5,Weekly[[#This Row],[Actual]]=FALSE),BL605+Weekly[[#This Row],[BF V Odds]]-1,IF(AND(Weekly[[#This Row],[TRUES]]&gt;5,Weekly[[#This Row],[Actual]]=FALSE),BL605-1,IF(AND(Weekly[[#This Row],[FALSES]]&gt;5,Weekly[[#This Row],[Actual]]=TRUE),BL605-1,BL605))))</f>
        <v>7.3400000000000194</v>
      </c>
      <c r="BM606" s="58">
        <f>IF(AND(Weekly[[#This Row],[TRUES]]&gt;6,Weekly[[#This Row],[Actual]]=TRUE),BM605+Weekly[[#This Row],[BF H Odds]]-1,IF(AND(Weekly[[#This Row],[FALSES]]&gt;6,Weekly[[#This Row],[Actual]]=FALSE),BM605+Weekly[[#This Row],[BF V Odds]]-1,IF(AND(Weekly[[#This Row],[TRUES]]&gt;6,Weekly[[#This Row],[Actual]]=FALSE),BM605-1,IF(AND(Weekly[[#This Row],[FALSES]]&gt;6,Weekly[[#This Row],[Actual]]=TRUE),BM605-1,BM605))))</f>
        <v>38.830000000000005</v>
      </c>
    </row>
    <row r="607" spans="1:65" x14ac:dyDescent="0.25">
      <c r="A607" s="34"/>
      <c r="B607" s="10">
        <v>44319</v>
      </c>
      <c r="C607" s="17" t="s">
        <v>26</v>
      </c>
      <c r="D607" s="15" t="s">
        <v>24</v>
      </c>
      <c r="E607" t="b">
        <v>1</v>
      </c>
      <c r="F607" t="b">
        <v>1</v>
      </c>
      <c r="G607" t="b">
        <v>1</v>
      </c>
      <c r="H607" t="b">
        <v>1</v>
      </c>
      <c r="I607" t="b">
        <v>1</v>
      </c>
      <c r="J607" t="b">
        <v>1</v>
      </c>
      <c r="K607" t="b">
        <v>1</v>
      </c>
      <c r="L607" t="b">
        <v>1</v>
      </c>
      <c r="O607" t="str">
        <f>IF(Weekly[[#This Row],[H/V]]="H",Weekly[[#This Row],[BF H Odds]],IF(Weekly[[#This Row],[H/V]]="V",Weekly[[#This Row],[BF V Odds]],""))</f>
        <v/>
      </c>
      <c r="P607" t="b">
        <v>0</v>
      </c>
      <c r="R607" s="35">
        <f>IFERROR(IF(Weekly[[#This Row],[Won Bet?]]="yes",R606+(Weekly[[#This Row],[BF Odds]]*Weekly[[#This Row],[BF Stake]])-Weekly[[#This Row],[BF Stake]],R606-Weekly[[#This Row],[BF Stake]]),R606)</f>
        <v>1226.5655000000006</v>
      </c>
      <c r="S607" s="35">
        <f>IFERROR(IF(Weekly[[#This Row],[Won Bet?]]="yes",S606+(((Weekly[[#This Row],[BF Odds]]*Weekly[[#This Row],[BF Stake]])-Weekly[[#This Row],[BF Stake]])*0.95),S606-Weekly[[#This Row],[BF Stake]]),S606)</f>
        <v>1121.7438400000008</v>
      </c>
      <c r="T607">
        <v>2.16</v>
      </c>
      <c r="U607">
        <v>1.84</v>
      </c>
      <c r="V607" s="24">
        <f>IF(Weekly[[#This Row],[Actual]]="","",IF(AND(Weekly[[#This Row],[SVC_P]]=Weekly[[#This Row],[Actual]],Weekly[[#This Row],[SVC_P]]=TRUE),V606+Weekly[[#This Row],[BF H Odds]]-1,IF(AND(Weekly[[#This Row],[SVC_P]]=Weekly[[#This Row],[Actual]],Weekly[[#This Row],[SVC_P]]=FALSE),V606+Weekly[[#This Row],[BF V Odds]]-1,V606-1)))</f>
        <v>55.950000000000074</v>
      </c>
      <c r="W607" s="24">
        <f>IF(Weekly[[#This Row],[Actual]]="","",IF(AND(Weekly[[#This Row],[SVC_P]]=FALSE,Weekly[[#This Row],[Actual]]=TRUE),W606+Weekly[[#This Row],[BF H Odds]]-1,IF(AND(Weekly[[#This Row],[SVC_P]]=TRUE,Weekly[[#This Row],[Actual]]=FALSE,),W606+Weekly[[#This Row],[BF V Odds]]-1,W606-1)))</f>
        <v>-515.84</v>
      </c>
      <c r="X607" s="24">
        <f>IF(Weekly[[#This Row],[Actual]]="","",IF(AND(Weekly[[#This Row],[ADBC_P]]=Weekly[[#This Row],[Actual]],Weekly[[#This Row],[ADBC_P]]=TRUE),X606+Weekly[[#This Row],[BF H Odds]]-1,IF(AND(Weekly[[#This Row],[ADBC_P]]=Weekly[[#This Row],[Actual]],Weekly[[#This Row],[ADBC_P]]=FALSE),X606+Weekly[[#This Row],[BF V Odds]]-1,X606-1)))</f>
        <v>14.880000000000017</v>
      </c>
      <c r="Y607" s="24">
        <f>IF(Weekly[[#This Row],[Actual]]="","",IF(AND(Weekly[[#This Row],[ADBC_P]]=FALSE,Weekly[[#This Row],[Actual]]=TRUE),Y606+Weekly[[#This Row],[BF H Odds]]-1,IF(AND(Weekly[[#This Row],[ADBC_P]]=TRUE,Weekly[[#This Row],[Actual]]=FALSE),Y606+Weekly[[#This Row],[BF V Odds]]-1,Y606-1)))</f>
        <v>75.309999999999988</v>
      </c>
      <c r="Z607" s="24">
        <f>IF(Weekly[[#This Row],[Actual]]="","",IF(AND(Weekly[[#This Row],[RFC_P]]=Weekly[[#This Row],[Actual]],Weekly[[#This Row],[RFC_P]]=TRUE),Z606+Weekly[[#This Row],[BF H Odds]]-1,IF(AND(Weekly[[#This Row],[RFC_P]]=Weekly[[#This Row],[Actual]],Weekly[[#This Row],[RFC_P]]=FALSE),Z606+Weekly[[#This Row],[BF V Odds]]-1,Z606-1)))</f>
        <v>24.010000000000005</v>
      </c>
      <c r="AA607" s="24">
        <f>IF(Weekly[[#This Row],[Actual]]="","",IF(AND(Weekly[[#This Row],[RFC_P]]=FALSE,Weekly[[#This Row],[Actual]]=TRUE),AA606+Weekly[[#This Row],[BF H Odds]]-1,IF(AND(Weekly[[#This Row],[RFC_P]]=TRUE,Weekly[[#This Row],[Actual]]=FALSE),AA606+Weekly[[#This Row],[BF V Odds]]-1,AA606-1)))</f>
        <v>66.179999999999964</v>
      </c>
      <c r="AB607" s="24">
        <f>IF(Weekly[[#This Row],[Actual]]="","",IF(AND(Weekly[[#This Row],[GBC_P]]=Weekly[[#This Row],[Actual]],Weekly[[#This Row],[GBC_P]]=TRUE),AB606+Weekly[[#This Row],[BF H Odds]]-1,IF(AND(Weekly[[#This Row],[GBC_P]]=Weekly[[#This Row],[Actual]],Weekly[[#This Row],[GBC_P]]=FALSE),AB606+Weekly[[#This Row],[BF V Odds]]-1,AB606-1)))</f>
        <v>11.010000000000007</v>
      </c>
      <c r="AC607" s="24">
        <f>IF(Weekly[[#This Row],[Actual]]="","",IF(AND(Weekly[[#This Row],[GBC_P]]=FALSE,Weekly[[#This Row],[Actual]]=TRUE),AC606+Weekly[[#This Row],[BF H Odds]]-1,IF(AND(Weekly[[#This Row],[GBC_P]]=TRUE,Weekly[[#This Row],[Actual]]=FALSE),AC606+Weekly[[#This Row],[BF V Odds]]-1,AC606-1)))</f>
        <v>79.179999999999978</v>
      </c>
      <c r="AD607" s="24">
        <f>IF(Weekly[[#This Row],[Actual]]="","",IF(AND(Weekly[[#This Row],[HGBC_P]]=Weekly[[#This Row],[Actual]],Weekly[[#This Row],[HGBC_P]]=TRUE),AD606+Weekly[[#This Row],[BF H Odds]]-1,IF(AND(Weekly[[#This Row],[HGBC_P]]=Weekly[[#This Row],[Actual]],Weekly[[#This Row],[HGBC_P]]=FALSE),AD606+Weekly[[#This Row],[BF V Odds]]-1,AD606-1)))</f>
        <v>-1.6899999999999769</v>
      </c>
      <c r="AE607" s="24">
        <f>IF(Weekly[[#This Row],[Actual]]="","",IF(AND(Weekly[[#This Row],[HGBC_P]]=FALSE,Weekly[[#This Row],[Actual]]=TRUE),AE606+Weekly[[#This Row],[BF H Odds]]-1,IF(AND(Weekly[[#This Row],[HGBC_P]]=TRUE,Weekly[[#This Row],[Actual]]=FALSE),AE606+Weekly[[#This Row],[BF V Odds]]-1,AE606-1)))</f>
        <v>91.88000000000001</v>
      </c>
      <c r="AF607" s="24">
        <f>IF(Weekly[[#This Row],[Actual]]="","",IF(AND(Weekly[[#This Row],[XGB_P]]=Weekly[[#This Row],[Actual]],Weekly[[#This Row],[XGB_P]]=TRUE),AF606+Weekly[[#This Row],[BF H Odds]]-1,IF(AND(Weekly[[#This Row],[XGB_P]]=Weekly[[#This Row],[Actual]],Weekly[[#This Row],[XGB_P]]=FALSE),AF606+Weekly[[#This Row],[BF V Odds]]-1,AF606-1)))</f>
        <v>35.260000000000019</v>
      </c>
      <c r="AG607" s="24">
        <f>IF(Weekly[[#This Row],[Actual]]="","",IF(AND(Weekly[[#This Row],[XGB_P]]=FALSE,Weekly[[#This Row],[Actual]]=TRUE),AG606+Weekly[[#This Row],[BF H Odds]]-1,IF(AND(Weekly[[#This Row],[XGB_P]]=TRUE,Weekly[[#This Row],[Actual]]=FALSE),AG606+Weekly[[#This Row],[BF V Odds]]-1,AG606-1)))</f>
        <v>54.930000000000007</v>
      </c>
      <c r="AH607" s="24">
        <f>IF(Weekly[[#This Row],[Actual]]="","",IF(AND(Weekly[[#This Row],[QDA_P]]=Weekly[[#This Row],[Actual]],Weekly[[#This Row],[QDA_P]]=TRUE),AH606+Weekly[[#This Row],[BF H Odds]]-1,IF(AND(Weekly[[#This Row],[QDA_P]]=Weekly[[#This Row],[Actual]],Weekly[[#This Row],[QDA_P]]=FALSE),AH606+Weekly[[#This Row],[BF V Odds]]-1,AH606-1)))</f>
        <v>2.6900000000000155</v>
      </c>
      <c r="AI607" s="24">
        <f>IF(Weekly[[#This Row],[Actual]]="","",IF(AND(Weekly[[#This Row],[QDA_P]]=FALSE,Weekly[[#This Row],[Actual]]=TRUE),AI606+Weekly[[#This Row],[BF H Odds]]-1,IF(AND(Weekly[[#This Row],[QDA_P]]=TRUE,Weekly[[#This Row],[Actual]]=FALSE),AI606+Weekly[[#This Row],[BF V Odds]]-1,AI606-1)))</f>
        <v>87.499999999999986</v>
      </c>
      <c r="AJ607" s="24">
        <f>IF(Weekly[[#This Row],[Actual]]="","",IF(AND(Weekly[[#This Row],[KNC_P]]=FALSE,Weekly[[#This Row],[Actual]]=TRUE),AJ606+Weekly[[#This Row],[BF H Odds]]-1,IF(AND(Weekly[[#This Row],[KNC_P]]=TRUE,Weekly[[#This Row],[Actual]]=FALSE),AJ606+Weekly[[#This Row],[BF V Odds]]-1,AJ606-1)))</f>
        <v>83.690000000000012</v>
      </c>
      <c r="AK607" s="24">
        <f>IF(Weekly[[#This Row],[Actual]]="","",IF(AND(Weekly[[#This Row],[KNC_P]]=FALSE,Weekly[[#This Row],[Actual]]=TRUE),AK606+Weekly[[#This Row],[BF H Odds]]-1,IF(AND(Weekly[[#This Row],[KNC_P]]=TRUE,Weekly[[#This Row],[Actual]]=FALSE),AK606+Weekly[[#This Row],[BF V Odds]]-1,AK606-1)))</f>
        <v>82.59</v>
      </c>
      <c r="AL607" s="30">
        <f>IF(Weekly[[#This Row],[Actual]]="","",COUNTIF(Weekly[[#This Row],[SVC_P]:[QDA_P]],TRUE))</f>
        <v>7</v>
      </c>
      <c r="AM607" s="30">
        <f>IF(Weekly[[#This Row],[Actual]]="","",COUNTIF(Weekly[[#This Row],[SVC_P]:[QDA_P]],FALSE))</f>
        <v>0</v>
      </c>
      <c r="AN607" s="36" t="str">
        <f>IF(AND(Weekly[[#This Row],[BF V Odds]]&gt;$BO$6,Weekly[[#This Row],[BF V Odds]] &lt; $BO$7),Weekly[[#This Row],[BF V Odds]],"")</f>
        <v/>
      </c>
      <c r="AO607" s="36" t="str">
        <f>IF(AND(Weekly[[#This Row],[BF H Odds]]&gt;$BO$6, Weekly[[#This Row],[BF H Odds]] &lt; $BO$7),Weekly[[#This Row],[BF H Odds]],"")</f>
        <v/>
      </c>
      <c r="AP607" s="37">
        <f>IF(AND(Weekly[[#This Row],[V Odds &lt;]]="",Weekly[[#This Row],[H Odds &lt;]]=""),AP606,IF(AND(Weekly[[#This Row],[H Odds &lt;]]&lt;&gt;"",Weekly[[#This Row],[SVC_P]]=TRUE,Weekly[[#This Row],[Actual]]=TRUE),AP606+Weekly[[#This Row],[H Odds &lt;]]-1,IF(AND(Weekly[[#This Row],[V Odds &lt;]]&lt;&gt;"",Weekly[[#This Row],[SVC_P]]=FALSE,Weekly[[#This Row],[Actual]]=FALSE),AP606+Weekly[[#This Row],[V Odds &lt;]]-1,IF(AND(Weekly[[#This Row],[V Odds &lt;]]&lt;&gt;"",Weekly[[#This Row],[SVC_P]]=FALSE,Weekly[[#This Row],[Actual]]=TRUE),AP606-1,IF(AND(Weekly[[#This Row],[H Odds &lt;]]&lt;&gt;"",Weekly[[#This Row],[SVC_P]]=TRUE,Weekly[[#This Row],[Actual]]=FALSE),AP606-1,AP606)))))</f>
        <v>76.430000000000021</v>
      </c>
      <c r="AQ607" s="37">
        <f>IF(AND(Weekly[[#This Row],[V Odds &lt;]]="",Weekly[[#This Row],[H Odds &lt;]]=""),AQ606,IF(AND(Weekly[[#This Row],[H Odds &lt;]]&lt;&gt;"",Weekly[[#This Row],[ADBC_P]]=TRUE,Weekly[[#This Row],[Actual]]=TRUE),AQ606+Weekly[[#This Row],[H Odds &lt;]]-1,IF(AND(Weekly[[#This Row],[V Odds &lt;]]&lt;&gt;"",Weekly[[#This Row],[ADBC_P]]=FALSE,Weekly[[#This Row],[Actual]]=FALSE),AQ606+Weekly[[#This Row],[V Odds &lt;]]-1,IF(AND(Weekly[[#This Row],[V Odds &lt;]]&lt;&gt;"",Weekly[[#This Row],[ADBC_P]]=FALSE,Weekly[[#This Row],[Actual]]=TRUE),AQ606-1,IF(AND(Weekly[[#This Row],[H Odds &lt;]]&lt;&gt;"",Weekly[[#This Row],[ADBC_P]]=TRUE,Weekly[[#This Row],[Actual]]=FALSE),AQ606-1,AQ606)))))</f>
        <v>48.98</v>
      </c>
      <c r="AR607" s="37">
        <f>IF(AND(Weekly[[#This Row],[V Odds &lt;]]="",Weekly[[#This Row],[H Odds &lt;]]=""),AR606,IF(AND(Weekly[[#This Row],[H Odds &lt;]]&lt;&gt;"",Weekly[[#This Row],[RFC_P]]=TRUE,Weekly[[#This Row],[Actual]]=TRUE),AR606+Weekly[[#This Row],[H Odds &lt;]]-1,IF(AND(Weekly[[#This Row],[V Odds &lt;]]&lt;&gt;"",Weekly[[#This Row],[RFC_P]]=FALSE,Weekly[[#This Row],[Actual]]=FALSE),AR606+Weekly[[#This Row],[V Odds &lt;]]-1,IF(AND(Weekly[[#This Row],[V Odds &lt;]]&lt;&gt;"",Weekly[[#This Row],[RFC_P]]=FALSE,Weekly[[#This Row],[Actual]]=TRUE),AR606-1,IF(AND(Weekly[[#This Row],[H Odds &lt;]]&lt;&gt;"",Weekly[[#This Row],[RFC_P]]=TRUE,Weekly[[#This Row],[Actual]]=FALSE),AR606-1,AR606)))))</f>
        <v>67.989999999999995</v>
      </c>
      <c r="AS607" s="37">
        <f>IF(AND(Weekly[[#This Row],[V Odds &lt;]]="",Weekly[[#This Row],[H Odds &lt;]]=""),AS606,IF(AND(Weekly[[#This Row],[H Odds &lt;]]&lt;&gt;"",Weekly[[#This Row],[GBC_P]]=TRUE,Weekly[[#This Row],[Actual]]=TRUE),AS606+Weekly[[#This Row],[H Odds &lt;]]-1,IF(AND(Weekly[[#This Row],[V Odds &lt;]]&lt;&gt;"",Weekly[[#This Row],[GBC_P]]=FALSE,Weekly[[#This Row],[Actual]]=FALSE),AS606+Weekly[[#This Row],[V Odds &lt;]]-1,IF(AND(Weekly[[#This Row],[V Odds &lt;]]&lt;&gt;"",Weekly[[#This Row],[GBC_P]]=FALSE,Weekly[[#This Row],[Actual]]=TRUE),AS606-1,IF(AND(Weekly[[#This Row],[H Odds &lt;]]&lt;&gt;"",Weekly[[#This Row],[GBC_P]]=TRUE,Weekly[[#This Row],[Actual]]=FALSE),AS606-1,AS606)))))</f>
        <v>68.38</v>
      </c>
      <c r="AT607" s="37">
        <f>IF(AND(Weekly[[#This Row],[V Odds &lt;]]="",Weekly[[#This Row],[H Odds &lt;]]=""),AT606,IF(AND(Weekly[[#This Row],[H Odds &lt;]]&lt;&gt;"",Weekly[[#This Row],[HGBC_P]]=TRUE,Weekly[[#This Row],[Actual]]=TRUE),AT606+Weekly[[#This Row],[H Odds &lt;]]-1,IF(AND(Weekly[[#This Row],[V Odds &lt;]]&lt;&gt;"",Weekly[[#This Row],[HGBC_P]]=FALSE,Weekly[[#This Row],[Actual]]=FALSE),AT606+Weekly[[#This Row],[V Odds &lt;]]-1,IF(AND(Weekly[[#This Row],[V Odds &lt;]]&lt;&gt;"",Weekly[[#This Row],[HGBC_P]]=FALSE,Weekly[[#This Row],[Actual]]=TRUE),AT606-1,IF(AND(Weekly[[#This Row],[H Odds &lt;]]&lt;&gt;"",Weekly[[#This Row],[HGBC_P]]=TRUE,Weekly[[#This Row],[Actual]]=FALSE),AT606-1,AT606)))))</f>
        <v>50.76</v>
      </c>
      <c r="AU607" s="37">
        <f>IF(AND(Weekly[[#This Row],[V Odds &lt;]]="",Weekly[[#This Row],[H Odds &lt;]]=""),AU606,IF(AND(Weekly[[#This Row],[H Odds &lt;]]&lt;&gt;"",Weekly[[#This Row],[XGB_P]]=TRUE,Weekly[[#This Row],[Actual]]=TRUE),AU606+Weekly[[#This Row],[H Odds &lt;]]-1,IF(AND(Weekly[[#This Row],[V Odds &lt;]]&lt;&gt;"",Weekly[[#This Row],[XGB_P]]=FALSE,Weekly[[#This Row],[Actual]]=FALSE),AU606+Weekly[[#This Row],[V Odds &lt;]]-1,IF(AND(Weekly[[#This Row],[V Odds &lt;]]&lt;&gt;"",Weekly[[#This Row],[XGB_P]]=FALSE,Weekly[[#This Row],[Actual]]=TRUE),AU606-1,IF(AND(Weekly[[#This Row],[H Odds &lt;]]&lt;&gt;"",Weekly[[#This Row],[XGB_P]]=TRUE,Weekly[[#This Row],[Actual]]=FALSE),AU606-1,AU606)))))</f>
        <v>73.210000000000008</v>
      </c>
      <c r="AV607" s="37">
        <f>IF(AND(Weekly[[#This Row],[V Odds &lt;]]="",Weekly[[#This Row],[H Odds &lt;]]=""),AV606,IF(AND(Weekly[[#This Row],[H Odds &lt;]]&lt;&gt;"",Weekly[[#This Row],[QDA_P]]=TRUE,Weekly[[#This Row],[Actual]]=TRUE),AV606+Weekly[[#This Row],[H Odds &lt;]]-1,IF(AND(Weekly[[#This Row],[V Odds &lt;]]&lt;&gt;"",Weekly[[#This Row],[QDA_P]]=FALSE,Weekly[[#This Row],[Actual]]=FALSE),AV606+Weekly[[#This Row],[V Odds &lt;]]-1,IF(AND(Weekly[[#This Row],[V Odds &lt;]]&lt;&gt;"",Weekly[[#This Row],[QDA_P]]=FALSE,Weekly[[#This Row],[Actual]]=TRUE),AV606-1,IF(AND(Weekly[[#This Row],[H Odds &lt;]]&lt;&gt;"",Weekly[[#This Row],[QDA_P]]=TRUE,Weekly[[#This Row],[Actual]]=FALSE),AV606-1,AV606)))))</f>
        <v>63.099999999999994</v>
      </c>
      <c r="AW607" s="37">
        <f>IF(AND(Weekly[[#This Row],[H Odds &lt;]]="",Weekly[[#This Row],[V Odds &lt;]]=""),AW606,IF(AND(Weekly[[#This Row],[KNC_P]]=Weekly[[#This Row],[Actual]],Weekly[[#This Row],[KNC_P]]=TRUE),AW606+Weekly[[#This Row],[BF H Odds]]-1,IF(AND(Weekly[[#This Row],[KNC_P]]=Weekly[[#This Row],[Actual]],Weekly[[#This Row],[KNC_P]]=FALSE),AW606+Weekly[[#This Row],[BF V Odds]]-1,AW606-1)))</f>
        <v>45.290000000000013</v>
      </c>
      <c r="AX607" s="37">
        <f>IF(AND(Weekly[[#This Row],[V Odds &lt;]]="",Weekly[[#This Row],[H Odds &lt;]]=""),AX606,IF(AND(Weekly[[#This Row],[V Odds &lt;]]&lt;&gt;"",Weekly[[#This Row],[FALSES]]&gt;0,Weekly[[#This Row],[Actual]]=FALSE),AX606+Weekly[[#This Row],[V Odds &lt;]]-1,IF(AND(Weekly[[#This Row],[H Odds &lt;]]&lt;&gt;"",Weekly[[#This Row],[TRUES]]&gt;0,Weekly[[#This Row],[Actual]]=TRUE),AX606+Weekly[[#This Row],[H Odds &lt;]]-1,IF(AND(Weekly[[#This Row],[V Odds &lt;]]&lt;&gt;"",Weekly[[#This Row],[FALSES]]=0),AX606,IF(AND(Weekly[[#This Row],[H Odds &lt;]]&lt;&gt;"",Weekly[[#This Row],[TRUES]]=0),AX606,AX606-1)))))</f>
        <v>111.09999999999997</v>
      </c>
      <c r="AY607" s="37">
        <f>IF(AND(Weekly[[#This Row],[V Odds &lt;]]="",Weekly[[#This Row],[H Odds &lt;]]=""),AY606,IF(AND(Weekly[[#This Row],[V Odds &lt;]]&lt;&gt;"",Weekly[[#This Row],[FALSES]]&gt;0,Weekly[[#This Row],[Actual]]=FALSE),AY606+((Weekly[[#This Row],[V Odds &lt;]]-1)*0.92),IF(AND(Weekly[[#This Row],[H Odds &lt;]]&lt;&gt;"",Weekly[[#This Row],[TRUES]]&gt;0,Weekly[[#This Row],[Actual]]=TRUE),AY606+((Weekly[[#This Row],[H Odds &lt;]]-1)*0.92),IF(AND(Weekly[[#This Row],[V Odds &lt;]]&lt;&gt;"",Weekly[[#This Row],[FALSES]]=0),AY606,IF(AND(Weekly[[#This Row],[H Odds &lt;]]&lt;&gt;"",Weekly[[#This Row],[TRUES]]=0),AY606,AY606-1)))))</f>
        <v>97.732000000000014</v>
      </c>
      <c r="AZ607" s="37">
        <f>IF(AND(Weekly[[#This Row],[V Odds &lt;]]="",Weekly[[#This Row],[H Odds &lt;]]=""),AZ606,IF(AND(Weekly[[#This Row],[V Odds &lt;]]&lt;&gt;"",Weekly[[#This Row],[Actual]]=FALSE),AZ606+Weekly[[#This Row],[V Odds &lt;]]-1,IF(AND(Weekly[[#This Row],[H Odds &lt;]]&lt;&gt;"",Weekly[[#This Row],[Actual]]=TRUE),AZ606+Weekly[[#This Row],[H Odds &lt;]]-1,AZ606-1)))</f>
        <v>103.06999999999998</v>
      </c>
      <c r="BA607" s="38">
        <f>IF(Weekly[[#This Row],[H Odds &lt;]]="",BA606,IF(AND(Weekly[[#This Row],[H Odds &lt;]]&lt;&gt;"",Weekly[[#This Row],[SVC_P]]=TRUE,Weekly[[#This Row],[Actual]]=TRUE),BA606+Weekly[[#This Row],[H Odds &lt;]]-1,IF(AND(Weekly[[#This Row],[H Odds &lt;]]&lt;&gt;"",Weekly[[#This Row],[SVC_P]]=TRUE,Weekly[[#This Row],[Actual]]=FALSE),BA606-1,BA606)))</f>
        <v>75.39</v>
      </c>
      <c r="BB607" s="38">
        <f>IF(Weekly[[#This Row],[H Odds &lt;]]="",BB606,IF(AND(Weekly[[#This Row],[H Odds &lt;]]&lt;&gt;"",Weekly[[#This Row],[ADBC_P]]=TRUE,Weekly[[#This Row],[Actual]]=TRUE),BB606+Weekly[[#This Row],[H Odds &lt;]]-1,IF(AND(Weekly[[#This Row],[H Odds &lt;]]&lt;&gt;"",Weekly[[#This Row],[ADBC_P]]=TRUE,Weekly[[#This Row],[Actual]]=FALSE),BB606-1,BB606)))</f>
        <v>45.16</v>
      </c>
      <c r="BC607" s="38">
        <f>IF(Weekly[[#This Row],[H Odds &lt;]]="",BC606,IF(AND(Weekly[[#This Row],[H Odds &lt;]]&lt;&gt;"",Weekly[[#This Row],[RFC_P]]=TRUE,Weekly[[#This Row],[Actual]]=TRUE),BC606+Weekly[[#This Row],[H Odds &lt;]]-1,IF(AND(Weekly[[#This Row],[H Odds &lt;]]&lt;&gt;"",Weekly[[#This Row],[RFC_P]]=TRUE,Weekly[[#This Row],[Actual]]=FALSE),BC606-1,BC606)))</f>
        <v>46.759999999999991</v>
      </c>
      <c r="BD607" s="38">
        <f>IF(Weekly[[#This Row],[H Odds &lt;]]="",BD606,IF(AND(Weekly[[#This Row],[H Odds &lt;]]&lt;&gt;"",Weekly[[#This Row],[GBC_P]]=TRUE,Weekly[[#This Row],[Actual]]=TRUE),BD606+Weekly[[#This Row],[H Odds &lt;]]-1,IF(AND(Weekly[[#This Row],[H Odds &lt;]]&lt;&gt;"",Weekly[[#This Row],[GBC_P]]=TRUE,Weekly[[#This Row],[Actual]]=FALSE),BD606-1,BD606)))</f>
        <v>51.910000000000004</v>
      </c>
      <c r="BE607" s="38">
        <f>IF(Weekly[[#This Row],[H Odds &lt;]]="",BE606,IF(AND(Weekly[[#This Row],[H Odds &lt;]]&lt;&gt;"",Weekly[[#This Row],[HGBC_P]]=TRUE,Weekly[[#This Row],[Actual]]=TRUE),BE606+Weekly[[#This Row],[H Odds &lt;]]-1,IF(AND(Weekly[[#This Row],[H Odds &lt;]]&lt;&gt;"",Weekly[[#This Row],[HGBC_P]]=TRUE,Weekly[[#This Row],[Actual]]=FALSE),BE606-1,BE606)))</f>
        <v>49.059999999999995</v>
      </c>
      <c r="BF607" s="38">
        <f>IF(Weekly[[#This Row],[H Odds &lt;]]="",BF606,IF(AND(Weekly[[#This Row],[H Odds &lt;]]&lt;&gt;"",Weekly[[#This Row],[XGB_P]]=TRUE,Weekly[[#This Row],[Actual]]=TRUE),BF606+Weekly[[#This Row],[H Odds &lt;]]-1,IF(AND(Weekly[[#This Row],[H Odds &lt;]]&lt;&gt;"",Weekly[[#This Row],[XGB_P]]=TRUE,Weekly[[#This Row],[Actual]]=FALSE),BF606-1,BF606)))</f>
        <v>58.730000000000004</v>
      </c>
      <c r="BG607" s="38">
        <f>IF(Weekly[[#This Row],[H Odds &lt;]]="",BG606,IF(AND(Weekly[[#This Row],[H Odds &lt;]]&lt;&gt;"",Weekly[[#This Row],[QDA_P]]=TRUE,Weekly[[#This Row],[Actual]]=TRUE),BG606+Weekly[[#This Row],[H Odds &lt;]]-1,IF(AND(Weekly[[#This Row],[H Odds &lt;]]&lt;&gt;"",Weekly[[#This Row],[QDA_P]]=TRUE,Weekly[[#This Row],[Actual]]=FALSE),BG606-1,BG606)))</f>
        <v>45.22999999999999</v>
      </c>
      <c r="BH607" s="38">
        <f>IF(Weekly[[#This Row],[H Odds &lt;]]="",BH606,IF(AND(Weekly[[#This Row],[H Odds &lt;]]&lt;&gt;"",Weekly[[#This Row],[KNC_P]]=TRUE,Weekly[[#This Row],[Actual]]=TRUE),BH606+Weekly[[#This Row],[H Odds &lt;]]-1,IF(AND(Weekly[[#This Row],[H Odds &lt;]]&lt;&gt;"",Weekly[[#This Row],[KNC_P]]=TRUE,Weekly[[#This Row],[Actual]]=FALSE),BH606-1,BH606)))</f>
        <v>50.099999999999994</v>
      </c>
      <c r="BI607" s="38">
        <f>IF(Weekly[[#This Row],[H Odds &lt;]]="",BI606,IF(AND(Weekly[[#This Row],[H Odds &lt;]]&lt;&gt;"",Weekly[[#This Row],[TRUES]]&gt;0,Weekly[[#This Row],[Actual]]=TRUE),BI606+Weekly[[#This Row],[H Odds &lt;]]-1,IF(AND(Weekly[[#This Row],[H Odds &lt;]]&lt;&gt;"",Weekly[[#This Row],[TRUES]]=0),BI606,BI606-1)))</f>
        <v>73.39</v>
      </c>
      <c r="BJ607" s="38">
        <f>IF(Weekly[[#This Row],[H Odds &lt;]]="",BJ606,IF(AND(Weekly[[#This Row],[H Odds &lt;]]&lt;&gt;"",Weekly[[#This Row],[Actual]]=TRUE),BJ606+Weekly[[#This Row],[H Odds &lt;]]-1,IF(AND(Weekly[[#This Row],[H Odds &lt;]]&lt;&gt;"",Weekly[[#This Row],[Actual]]=FALSE),BJ606-1,BJ606)))</f>
        <v>75.290000000000006</v>
      </c>
      <c r="BK607" s="58">
        <f>IF(AND(Weekly[[#This Row],[TRUES]]&gt;3,Weekly[[#This Row],[Actual]]=TRUE),BK606+Weekly[[#This Row],[BF H Odds]]-1,IF(AND(Weekly[[#This Row],[FALSES]]&gt;3,Weekly[[#This Row],[Actual]]=FALSE),BK606+Weekly[[#This Row],[BF V Odds]]-1,IF(AND(Weekly[[#This Row],[TRUES]]&gt;3,Weekly[[#This Row],[Actual]]=FALSE),BK606-1,IF(AND(Weekly[[#This Row],[FALSES]]&gt;3,Weekly[[#This Row],[Actual]]=TRUE),BK606-1,BK606))))</f>
        <v>2.5500000000000309</v>
      </c>
      <c r="BL607" s="58">
        <f>IF(AND(Weekly[[#This Row],[TRUES]]&gt;5,Weekly[[#This Row],[Actual]]=TRUE),BL606+Weekly[[#This Row],[BF H Odds]]-1,IF(AND(Weekly[[#This Row],[FALSES]]&gt;5,Weekly[[#This Row],[Actual]]=FALSE),BL606+Weekly[[#This Row],[BF V Odds]]-1,IF(AND(Weekly[[#This Row],[TRUES]]&gt;5,Weekly[[#This Row],[Actual]]=FALSE),BL606-1,IF(AND(Weekly[[#This Row],[FALSES]]&gt;5,Weekly[[#This Row],[Actual]]=TRUE),BL606-1,BL606))))</f>
        <v>6.3400000000000194</v>
      </c>
      <c r="BM607" s="58">
        <f>IF(AND(Weekly[[#This Row],[TRUES]]&gt;6,Weekly[[#This Row],[Actual]]=TRUE),BM606+Weekly[[#This Row],[BF H Odds]]-1,IF(AND(Weekly[[#This Row],[FALSES]]&gt;6,Weekly[[#This Row],[Actual]]=FALSE),BM606+Weekly[[#This Row],[BF V Odds]]-1,IF(AND(Weekly[[#This Row],[TRUES]]&gt;6,Weekly[[#This Row],[Actual]]=FALSE),BM606-1,IF(AND(Weekly[[#This Row],[FALSES]]&gt;6,Weekly[[#This Row],[Actual]]=TRUE),BM606-1,BM606))))</f>
        <v>37.830000000000005</v>
      </c>
    </row>
    <row r="608" spans="1:65" x14ac:dyDescent="0.25">
      <c r="A608" s="34"/>
      <c r="B608" s="10">
        <v>44319</v>
      </c>
      <c r="C608" s="17" t="s">
        <v>9</v>
      </c>
      <c r="D608" s="15" t="s">
        <v>32</v>
      </c>
      <c r="E608" t="b">
        <v>1</v>
      </c>
      <c r="F608" t="b">
        <v>1</v>
      </c>
      <c r="G608" t="b">
        <v>1</v>
      </c>
      <c r="H608" t="b">
        <v>0</v>
      </c>
      <c r="I608" t="b">
        <v>0</v>
      </c>
      <c r="J608" t="b">
        <v>0</v>
      </c>
      <c r="K608" t="b">
        <v>1</v>
      </c>
      <c r="L608" t="b">
        <v>1</v>
      </c>
      <c r="O608" t="str">
        <f>IF(Weekly[[#This Row],[H/V]]="H",Weekly[[#This Row],[BF H Odds]],IF(Weekly[[#This Row],[H/V]]="V",Weekly[[#This Row],[BF V Odds]],""))</f>
        <v/>
      </c>
      <c r="P608" t="b">
        <v>1</v>
      </c>
      <c r="R608" s="35">
        <f>IFERROR(IF(Weekly[[#This Row],[Won Bet?]]="yes",R607+(Weekly[[#This Row],[BF Odds]]*Weekly[[#This Row],[BF Stake]])-Weekly[[#This Row],[BF Stake]],R607-Weekly[[#This Row],[BF Stake]]),R607)</f>
        <v>1226.5655000000006</v>
      </c>
      <c r="S608" s="35">
        <f>IFERROR(IF(Weekly[[#This Row],[Won Bet?]]="yes",S607+(((Weekly[[#This Row],[BF Odds]]*Weekly[[#This Row],[BF Stake]])-Weekly[[#This Row],[BF Stake]])*0.95),S607-Weekly[[#This Row],[BF Stake]]),S607)</f>
        <v>1121.7438400000008</v>
      </c>
      <c r="T608">
        <v>2.68</v>
      </c>
      <c r="U608">
        <v>1.59</v>
      </c>
      <c r="V608" s="24">
        <f>IF(Weekly[[#This Row],[Actual]]="","",IF(AND(Weekly[[#This Row],[SVC_P]]=Weekly[[#This Row],[Actual]],Weekly[[#This Row],[SVC_P]]=TRUE),V607+Weekly[[#This Row],[BF H Odds]]-1,IF(AND(Weekly[[#This Row],[SVC_P]]=Weekly[[#This Row],[Actual]],Weekly[[#This Row],[SVC_P]]=FALSE),V607+Weekly[[#This Row],[BF V Odds]]-1,V607-1)))</f>
        <v>56.540000000000077</v>
      </c>
      <c r="W608" s="24">
        <f>IF(Weekly[[#This Row],[Actual]]="","",IF(AND(Weekly[[#This Row],[SVC_P]]=FALSE,Weekly[[#This Row],[Actual]]=TRUE),W607+Weekly[[#This Row],[BF H Odds]]-1,IF(AND(Weekly[[#This Row],[SVC_P]]=TRUE,Weekly[[#This Row],[Actual]]=FALSE,),W607+Weekly[[#This Row],[BF V Odds]]-1,W607-1)))</f>
        <v>-516.84</v>
      </c>
      <c r="X608" s="24">
        <f>IF(Weekly[[#This Row],[Actual]]="","",IF(AND(Weekly[[#This Row],[ADBC_P]]=Weekly[[#This Row],[Actual]],Weekly[[#This Row],[ADBC_P]]=TRUE),X607+Weekly[[#This Row],[BF H Odds]]-1,IF(AND(Weekly[[#This Row],[ADBC_P]]=Weekly[[#This Row],[Actual]],Weekly[[#This Row],[ADBC_P]]=FALSE),X607+Weekly[[#This Row],[BF V Odds]]-1,X607-1)))</f>
        <v>15.470000000000017</v>
      </c>
      <c r="Y608" s="24">
        <f>IF(Weekly[[#This Row],[Actual]]="","",IF(AND(Weekly[[#This Row],[ADBC_P]]=FALSE,Weekly[[#This Row],[Actual]]=TRUE),Y607+Weekly[[#This Row],[BF H Odds]]-1,IF(AND(Weekly[[#This Row],[ADBC_P]]=TRUE,Weekly[[#This Row],[Actual]]=FALSE),Y607+Weekly[[#This Row],[BF V Odds]]-1,Y607-1)))</f>
        <v>74.309999999999988</v>
      </c>
      <c r="Z608" s="24">
        <f>IF(Weekly[[#This Row],[Actual]]="","",IF(AND(Weekly[[#This Row],[RFC_P]]=Weekly[[#This Row],[Actual]],Weekly[[#This Row],[RFC_P]]=TRUE),Z607+Weekly[[#This Row],[BF H Odds]]-1,IF(AND(Weekly[[#This Row],[RFC_P]]=Weekly[[#This Row],[Actual]],Weekly[[#This Row],[RFC_P]]=FALSE),Z607+Weekly[[#This Row],[BF V Odds]]-1,Z607-1)))</f>
        <v>24.600000000000005</v>
      </c>
      <c r="AA608" s="24">
        <f>IF(Weekly[[#This Row],[Actual]]="","",IF(AND(Weekly[[#This Row],[RFC_P]]=FALSE,Weekly[[#This Row],[Actual]]=TRUE),AA607+Weekly[[#This Row],[BF H Odds]]-1,IF(AND(Weekly[[#This Row],[RFC_P]]=TRUE,Weekly[[#This Row],[Actual]]=FALSE),AA607+Weekly[[#This Row],[BF V Odds]]-1,AA607-1)))</f>
        <v>65.179999999999964</v>
      </c>
      <c r="AB608" s="24">
        <f>IF(Weekly[[#This Row],[Actual]]="","",IF(AND(Weekly[[#This Row],[GBC_P]]=Weekly[[#This Row],[Actual]],Weekly[[#This Row],[GBC_P]]=TRUE),AB607+Weekly[[#This Row],[BF H Odds]]-1,IF(AND(Weekly[[#This Row],[GBC_P]]=Weekly[[#This Row],[Actual]],Weekly[[#This Row],[GBC_P]]=FALSE),AB607+Weekly[[#This Row],[BF V Odds]]-1,AB607-1)))</f>
        <v>10.010000000000007</v>
      </c>
      <c r="AC608" s="24">
        <f>IF(Weekly[[#This Row],[Actual]]="","",IF(AND(Weekly[[#This Row],[GBC_P]]=FALSE,Weekly[[#This Row],[Actual]]=TRUE),AC607+Weekly[[#This Row],[BF H Odds]]-1,IF(AND(Weekly[[#This Row],[GBC_P]]=TRUE,Weekly[[#This Row],[Actual]]=FALSE),AC607+Weekly[[#This Row],[BF V Odds]]-1,AC607-1)))</f>
        <v>79.769999999999982</v>
      </c>
      <c r="AD608" s="24">
        <f>IF(Weekly[[#This Row],[Actual]]="","",IF(AND(Weekly[[#This Row],[HGBC_P]]=Weekly[[#This Row],[Actual]],Weekly[[#This Row],[HGBC_P]]=TRUE),AD607+Weekly[[#This Row],[BF H Odds]]-1,IF(AND(Weekly[[#This Row],[HGBC_P]]=Weekly[[#This Row],[Actual]],Weekly[[#This Row],[HGBC_P]]=FALSE),AD607+Weekly[[#This Row],[BF V Odds]]-1,AD607-1)))</f>
        <v>-2.6899999999999769</v>
      </c>
      <c r="AE608" s="24">
        <f>IF(Weekly[[#This Row],[Actual]]="","",IF(AND(Weekly[[#This Row],[HGBC_P]]=FALSE,Weekly[[#This Row],[Actual]]=TRUE),AE607+Weekly[[#This Row],[BF H Odds]]-1,IF(AND(Weekly[[#This Row],[HGBC_P]]=TRUE,Weekly[[#This Row],[Actual]]=FALSE),AE607+Weekly[[#This Row],[BF V Odds]]-1,AE607-1)))</f>
        <v>92.470000000000013</v>
      </c>
      <c r="AF608" s="24">
        <f>IF(Weekly[[#This Row],[Actual]]="","",IF(AND(Weekly[[#This Row],[XGB_P]]=Weekly[[#This Row],[Actual]],Weekly[[#This Row],[XGB_P]]=TRUE),AF607+Weekly[[#This Row],[BF H Odds]]-1,IF(AND(Weekly[[#This Row],[XGB_P]]=Weekly[[#This Row],[Actual]],Weekly[[#This Row],[XGB_P]]=FALSE),AF607+Weekly[[#This Row],[BF V Odds]]-1,AF607-1)))</f>
        <v>34.260000000000019</v>
      </c>
      <c r="AG608" s="24">
        <f>IF(Weekly[[#This Row],[Actual]]="","",IF(AND(Weekly[[#This Row],[XGB_P]]=FALSE,Weekly[[#This Row],[Actual]]=TRUE),AG607+Weekly[[#This Row],[BF H Odds]]-1,IF(AND(Weekly[[#This Row],[XGB_P]]=TRUE,Weekly[[#This Row],[Actual]]=FALSE),AG607+Weekly[[#This Row],[BF V Odds]]-1,AG607-1)))</f>
        <v>55.52000000000001</v>
      </c>
      <c r="AH608" s="24">
        <f>IF(Weekly[[#This Row],[Actual]]="","",IF(AND(Weekly[[#This Row],[QDA_P]]=Weekly[[#This Row],[Actual]],Weekly[[#This Row],[QDA_P]]=TRUE),AH607+Weekly[[#This Row],[BF H Odds]]-1,IF(AND(Weekly[[#This Row],[QDA_P]]=Weekly[[#This Row],[Actual]],Weekly[[#This Row],[QDA_P]]=FALSE),AH607+Weekly[[#This Row],[BF V Odds]]-1,AH607-1)))</f>
        <v>3.2800000000000153</v>
      </c>
      <c r="AI608" s="24">
        <f>IF(Weekly[[#This Row],[Actual]]="","",IF(AND(Weekly[[#This Row],[QDA_P]]=FALSE,Weekly[[#This Row],[Actual]]=TRUE),AI607+Weekly[[#This Row],[BF H Odds]]-1,IF(AND(Weekly[[#This Row],[QDA_P]]=TRUE,Weekly[[#This Row],[Actual]]=FALSE),AI607+Weekly[[#This Row],[BF V Odds]]-1,AI607-1)))</f>
        <v>86.499999999999986</v>
      </c>
      <c r="AJ608" s="24">
        <f>IF(Weekly[[#This Row],[Actual]]="","",IF(AND(Weekly[[#This Row],[KNC_P]]=FALSE,Weekly[[#This Row],[Actual]]=TRUE),AJ607+Weekly[[#This Row],[BF H Odds]]-1,IF(AND(Weekly[[#This Row],[KNC_P]]=TRUE,Weekly[[#This Row],[Actual]]=FALSE),AJ607+Weekly[[#This Row],[BF V Odds]]-1,AJ607-1)))</f>
        <v>82.690000000000012</v>
      </c>
      <c r="AK608" s="24">
        <f>IF(Weekly[[#This Row],[Actual]]="","",IF(AND(Weekly[[#This Row],[KNC_P]]=FALSE,Weekly[[#This Row],[Actual]]=TRUE),AK607+Weekly[[#This Row],[BF H Odds]]-1,IF(AND(Weekly[[#This Row],[KNC_P]]=TRUE,Weekly[[#This Row],[Actual]]=FALSE),AK607+Weekly[[#This Row],[BF V Odds]]-1,AK607-1)))</f>
        <v>81.59</v>
      </c>
      <c r="AL608" s="30">
        <f>IF(Weekly[[#This Row],[Actual]]="","",COUNTIF(Weekly[[#This Row],[SVC_P]:[QDA_P]],TRUE))</f>
        <v>4</v>
      </c>
      <c r="AM608" s="30">
        <f>IF(Weekly[[#This Row],[Actual]]="","",COUNTIF(Weekly[[#This Row],[SVC_P]:[QDA_P]],FALSE))</f>
        <v>3</v>
      </c>
      <c r="AN608" s="36" t="str">
        <f>IF(AND(Weekly[[#This Row],[BF V Odds]]&gt;$BO$6,Weekly[[#This Row],[BF V Odds]] &lt; $BO$7),Weekly[[#This Row],[BF V Odds]],"")</f>
        <v/>
      </c>
      <c r="AO608" s="36" t="str">
        <f>IF(AND(Weekly[[#This Row],[BF H Odds]]&gt;$BO$6, Weekly[[#This Row],[BF H Odds]] &lt; $BO$7),Weekly[[#This Row],[BF H Odds]],"")</f>
        <v/>
      </c>
      <c r="AP608" s="37">
        <f>IF(AND(Weekly[[#This Row],[V Odds &lt;]]="",Weekly[[#This Row],[H Odds &lt;]]=""),AP607,IF(AND(Weekly[[#This Row],[H Odds &lt;]]&lt;&gt;"",Weekly[[#This Row],[SVC_P]]=TRUE,Weekly[[#This Row],[Actual]]=TRUE),AP607+Weekly[[#This Row],[H Odds &lt;]]-1,IF(AND(Weekly[[#This Row],[V Odds &lt;]]&lt;&gt;"",Weekly[[#This Row],[SVC_P]]=FALSE,Weekly[[#This Row],[Actual]]=FALSE),AP607+Weekly[[#This Row],[V Odds &lt;]]-1,IF(AND(Weekly[[#This Row],[V Odds &lt;]]&lt;&gt;"",Weekly[[#This Row],[SVC_P]]=FALSE,Weekly[[#This Row],[Actual]]=TRUE),AP607-1,IF(AND(Weekly[[#This Row],[H Odds &lt;]]&lt;&gt;"",Weekly[[#This Row],[SVC_P]]=TRUE,Weekly[[#This Row],[Actual]]=FALSE),AP607-1,AP607)))))</f>
        <v>76.430000000000021</v>
      </c>
      <c r="AQ608" s="37">
        <f>IF(AND(Weekly[[#This Row],[V Odds &lt;]]="",Weekly[[#This Row],[H Odds &lt;]]=""),AQ607,IF(AND(Weekly[[#This Row],[H Odds &lt;]]&lt;&gt;"",Weekly[[#This Row],[ADBC_P]]=TRUE,Weekly[[#This Row],[Actual]]=TRUE),AQ607+Weekly[[#This Row],[H Odds &lt;]]-1,IF(AND(Weekly[[#This Row],[V Odds &lt;]]&lt;&gt;"",Weekly[[#This Row],[ADBC_P]]=FALSE,Weekly[[#This Row],[Actual]]=FALSE),AQ607+Weekly[[#This Row],[V Odds &lt;]]-1,IF(AND(Weekly[[#This Row],[V Odds &lt;]]&lt;&gt;"",Weekly[[#This Row],[ADBC_P]]=FALSE,Weekly[[#This Row],[Actual]]=TRUE),AQ607-1,IF(AND(Weekly[[#This Row],[H Odds &lt;]]&lt;&gt;"",Weekly[[#This Row],[ADBC_P]]=TRUE,Weekly[[#This Row],[Actual]]=FALSE),AQ607-1,AQ607)))))</f>
        <v>48.98</v>
      </c>
      <c r="AR608" s="37">
        <f>IF(AND(Weekly[[#This Row],[V Odds &lt;]]="",Weekly[[#This Row],[H Odds &lt;]]=""),AR607,IF(AND(Weekly[[#This Row],[H Odds &lt;]]&lt;&gt;"",Weekly[[#This Row],[RFC_P]]=TRUE,Weekly[[#This Row],[Actual]]=TRUE),AR607+Weekly[[#This Row],[H Odds &lt;]]-1,IF(AND(Weekly[[#This Row],[V Odds &lt;]]&lt;&gt;"",Weekly[[#This Row],[RFC_P]]=FALSE,Weekly[[#This Row],[Actual]]=FALSE),AR607+Weekly[[#This Row],[V Odds &lt;]]-1,IF(AND(Weekly[[#This Row],[V Odds &lt;]]&lt;&gt;"",Weekly[[#This Row],[RFC_P]]=FALSE,Weekly[[#This Row],[Actual]]=TRUE),AR607-1,IF(AND(Weekly[[#This Row],[H Odds &lt;]]&lt;&gt;"",Weekly[[#This Row],[RFC_P]]=TRUE,Weekly[[#This Row],[Actual]]=FALSE),AR607-1,AR607)))))</f>
        <v>67.989999999999995</v>
      </c>
      <c r="AS608" s="37">
        <f>IF(AND(Weekly[[#This Row],[V Odds &lt;]]="",Weekly[[#This Row],[H Odds &lt;]]=""),AS607,IF(AND(Weekly[[#This Row],[H Odds &lt;]]&lt;&gt;"",Weekly[[#This Row],[GBC_P]]=TRUE,Weekly[[#This Row],[Actual]]=TRUE),AS607+Weekly[[#This Row],[H Odds &lt;]]-1,IF(AND(Weekly[[#This Row],[V Odds &lt;]]&lt;&gt;"",Weekly[[#This Row],[GBC_P]]=FALSE,Weekly[[#This Row],[Actual]]=FALSE),AS607+Weekly[[#This Row],[V Odds &lt;]]-1,IF(AND(Weekly[[#This Row],[V Odds &lt;]]&lt;&gt;"",Weekly[[#This Row],[GBC_P]]=FALSE,Weekly[[#This Row],[Actual]]=TRUE),AS607-1,IF(AND(Weekly[[#This Row],[H Odds &lt;]]&lt;&gt;"",Weekly[[#This Row],[GBC_P]]=TRUE,Weekly[[#This Row],[Actual]]=FALSE),AS607-1,AS607)))))</f>
        <v>68.38</v>
      </c>
      <c r="AT608" s="37">
        <f>IF(AND(Weekly[[#This Row],[V Odds &lt;]]="",Weekly[[#This Row],[H Odds &lt;]]=""),AT607,IF(AND(Weekly[[#This Row],[H Odds &lt;]]&lt;&gt;"",Weekly[[#This Row],[HGBC_P]]=TRUE,Weekly[[#This Row],[Actual]]=TRUE),AT607+Weekly[[#This Row],[H Odds &lt;]]-1,IF(AND(Weekly[[#This Row],[V Odds &lt;]]&lt;&gt;"",Weekly[[#This Row],[HGBC_P]]=FALSE,Weekly[[#This Row],[Actual]]=FALSE),AT607+Weekly[[#This Row],[V Odds &lt;]]-1,IF(AND(Weekly[[#This Row],[V Odds &lt;]]&lt;&gt;"",Weekly[[#This Row],[HGBC_P]]=FALSE,Weekly[[#This Row],[Actual]]=TRUE),AT607-1,IF(AND(Weekly[[#This Row],[H Odds &lt;]]&lt;&gt;"",Weekly[[#This Row],[HGBC_P]]=TRUE,Weekly[[#This Row],[Actual]]=FALSE),AT607-1,AT607)))))</f>
        <v>50.76</v>
      </c>
      <c r="AU608" s="37">
        <f>IF(AND(Weekly[[#This Row],[V Odds &lt;]]="",Weekly[[#This Row],[H Odds &lt;]]=""),AU607,IF(AND(Weekly[[#This Row],[H Odds &lt;]]&lt;&gt;"",Weekly[[#This Row],[XGB_P]]=TRUE,Weekly[[#This Row],[Actual]]=TRUE),AU607+Weekly[[#This Row],[H Odds &lt;]]-1,IF(AND(Weekly[[#This Row],[V Odds &lt;]]&lt;&gt;"",Weekly[[#This Row],[XGB_P]]=FALSE,Weekly[[#This Row],[Actual]]=FALSE),AU607+Weekly[[#This Row],[V Odds &lt;]]-1,IF(AND(Weekly[[#This Row],[V Odds &lt;]]&lt;&gt;"",Weekly[[#This Row],[XGB_P]]=FALSE,Weekly[[#This Row],[Actual]]=TRUE),AU607-1,IF(AND(Weekly[[#This Row],[H Odds &lt;]]&lt;&gt;"",Weekly[[#This Row],[XGB_P]]=TRUE,Weekly[[#This Row],[Actual]]=FALSE),AU607-1,AU607)))))</f>
        <v>73.210000000000008</v>
      </c>
      <c r="AV608" s="37">
        <f>IF(AND(Weekly[[#This Row],[V Odds &lt;]]="",Weekly[[#This Row],[H Odds &lt;]]=""),AV607,IF(AND(Weekly[[#This Row],[H Odds &lt;]]&lt;&gt;"",Weekly[[#This Row],[QDA_P]]=TRUE,Weekly[[#This Row],[Actual]]=TRUE),AV607+Weekly[[#This Row],[H Odds &lt;]]-1,IF(AND(Weekly[[#This Row],[V Odds &lt;]]&lt;&gt;"",Weekly[[#This Row],[QDA_P]]=FALSE,Weekly[[#This Row],[Actual]]=FALSE),AV607+Weekly[[#This Row],[V Odds &lt;]]-1,IF(AND(Weekly[[#This Row],[V Odds &lt;]]&lt;&gt;"",Weekly[[#This Row],[QDA_P]]=FALSE,Weekly[[#This Row],[Actual]]=TRUE),AV607-1,IF(AND(Weekly[[#This Row],[H Odds &lt;]]&lt;&gt;"",Weekly[[#This Row],[QDA_P]]=TRUE,Weekly[[#This Row],[Actual]]=FALSE),AV607-1,AV607)))))</f>
        <v>63.099999999999994</v>
      </c>
      <c r="AW608" s="37">
        <f>IF(AND(Weekly[[#This Row],[H Odds &lt;]]="",Weekly[[#This Row],[V Odds &lt;]]=""),AW607,IF(AND(Weekly[[#This Row],[KNC_P]]=Weekly[[#This Row],[Actual]],Weekly[[#This Row],[KNC_P]]=TRUE),AW607+Weekly[[#This Row],[BF H Odds]]-1,IF(AND(Weekly[[#This Row],[KNC_P]]=Weekly[[#This Row],[Actual]],Weekly[[#This Row],[KNC_P]]=FALSE),AW607+Weekly[[#This Row],[BF V Odds]]-1,AW607-1)))</f>
        <v>45.290000000000013</v>
      </c>
      <c r="AX608" s="37">
        <f>IF(AND(Weekly[[#This Row],[V Odds &lt;]]="",Weekly[[#This Row],[H Odds &lt;]]=""),AX607,IF(AND(Weekly[[#This Row],[V Odds &lt;]]&lt;&gt;"",Weekly[[#This Row],[FALSES]]&gt;0,Weekly[[#This Row],[Actual]]=FALSE),AX607+Weekly[[#This Row],[V Odds &lt;]]-1,IF(AND(Weekly[[#This Row],[H Odds &lt;]]&lt;&gt;"",Weekly[[#This Row],[TRUES]]&gt;0,Weekly[[#This Row],[Actual]]=TRUE),AX607+Weekly[[#This Row],[H Odds &lt;]]-1,IF(AND(Weekly[[#This Row],[V Odds &lt;]]&lt;&gt;"",Weekly[[#This Row],[FALSES]]=0),AX607,IF(AND(Weekly[[#This Row],[H Odds &lt;]]&lt;&gt;"",Weekly[[#This Row],[TRUES]]=0),AX607,AX607-1)))))</f>
        <v>111.09999999999997</v>
      </c>
      <c r="AY608" s="37">
        <f>IF(AND(Weekly[[#This Row],[V Odds &lt;]]="",Weekly[[#This Row],[H Odds &lt;]]=""),AY607,IF(AND(Weekly[[#This Row],[V Odds &lt;]]&lt;&gt;"",Weekly[[#This Row],[FALSES]]&gt;0,Weekly[[#This Row],[Actual]]=FALSE),AY607+((Weekly[[#This Row],[V Odds &lt;]]-1)*0.92),IF(AND(Weekly[[#This Row],[H Odds &lt;]]&lt;&gt;"",Weekly[[#This Row],[TRUES]]&gt;0,Weekly[[#This Row],[Actual]]=TRUE),AY607+((Weekly[[#This Row],[H Odds &lt;]]-1)*0.92),IF(AND(Weekly[[#This Row],[V Odds &lt;]]&lt;&gt;"",Weekly[[#This Row],[FALSES]]=0),AY607,IF(AND(Weekly[[#This Row],[H Odds &lt;]]&lt;&gt;"",Weekly[[#This Row],[TRUES]]=0),AY607,AY607-1)))))</f>
        <v>97.732000000000014</v>
      </c>
      <c r="AZ608" s="37">
        <f>IF(AND(Weekly[[#This Row],[V Odds &lt;]]="",Weekly[[#This Row],[H Odds &lt;]]=""),AZ607,IF(AND(Weekly[[#This Row],[V Odds &lt;]]&lt;&gt;"",Weekly[[#This Row],[Actual]]=FALSE),AZ607+Weekly[[#This Row],[V Odds &lt;]]-1,IF(AND(Weekly[[#This Row],[H Odds &lt;]]&lt;&gt;"",Weekly[[#This Row],[Actual]]=TRUE),AZ607+Weekly[[#This Row],[H Odds &lt;]]-1,AZ607-1)))</f>
        <v>103.06999999999998</v>
      </c>
      <c r="BA608" s="38">
        <f>IF(Weekly[[#This Row],[H Odds &lt;]]="",BA607,IF(AND(Weekly[[#This Row],[H Odds &lt;]]&lt;&gt;"",Weekly[[#This Row],[SVC_P]]=TRUE,Weekly[[#This Row],[Actual]]=TRUE),BA607+Weekly[[#This Row],[H Odds &lt;]]-1,IF(AND(Weekly[[#This Row],[H Odds &lt;]]&lt;&gt;"",Weekly[[#This Row],[SVC_P]]=TRUE,Weekly[[#This Row],[Actual]]=FALSE),BA607-1,BA607)))</f>
        <v>75.39</v>
      </c>
      <c r="BB608" s="38">
        <f>IF(Weekly[[#This Row],[H Odds &lt;]]="",BB607,IF(AND(Weekly[[#This Row],[H Odds &lt;]]&lt;&gt;"",Weekly[[#This Row],[ADBC_P]]=TRUE,Weekly[[#This Row],[Actual]]=TRUE),BB607+Weekly[[#This Row],[H Odds &lt;]]-1,IF(AND(Weekly[[#This Row],[H Odds &lt;]]&lt;&gt;"",Weekly[[#This Row],[ADBC_P]]=TRUE,Weekly[[#This Row],[Actual]]=FALSE),BB607-1,BB607)))</f>
        <v>45.16</v>
      </c>
      <c r="BC608" s="38">
        <f>IF(Weekly[[#This Row],[H Odds &lt;]]="",BC607,IF(AND(Weekly[[#This Row],[H Odds &lt;]]&lt;&gt;"",Weekly[[#This Row],[RFC_P]]=TRUE,Weekly[[#This Row],[Actual]]=TRUE),BC607+Weekly[[#This Row],[H Odds &lt;]]-1,IF(AND(Weekly[[#This Row],[H Odds &lt;]]&lt;&gt;"",Weekly[[#This Row],[RFC_P]]=TRUE,Weekly[[#This Row],[Actual]]=FALSE),BC607-1,BC607)))</f>
        <v>46.759999999999991</v>
      </c>
      <c r="BD608" s="38">
        <f>IF(Weekly[[#This Row],[H Odds &lt;]]="",BD607,IF(AND(Weekly[[#This Row],[H Odds &lt;]]&lt;&gt;"",Weekly[[#This Row],[GBC_P]]=TRUE,Weekly[[#This Row],[Actual]]=TRUE),BD607+Weekly[[#This Row],[H Odds &lt;]]-1,IF(AND(Weekly[[#This Row],[H Odds &lt;]]&lt;&gt;"",Weekly[[#This Row],[GBC_P]]=TRUE,Weekly[[#This Row],[Actual]]=FALSE),BD607-1,BD607)))</f>
        <v>51.910000000000004</v>
      </c>
      <c r="BE608" s="38">
        <f>IF(Weekly[[#This Row],[H Odds &lt;]]="",BE607,IF(AND(Weekly[[#This Row],[H Odds &lt;]]&lt;&gt;"",Weekly[[#This Row],[HGBC_P]]=TRUE,Weekly[[#This Row],[Actual]]=TRUE),BE607+Weekly[[#This Row],[H Odds &lt;]]-1,IF(AND(Weekly[[#This Row],[H Odds &lt;]]&lt;&gt;"",Weekly[[#This Row],[HGBC_P]]=TRUE,Weekly[[#This Row],[Actual]]=FALSE),BE607-1,BE607)))</f>
        <v>49.059999999999995</v>
      </c>
      <c r="BF608" s="38">
        <f>IF(Weekly[[#This Row],[H Odds &lt;]]="",BF607,IF(AND(Weekly[[#This Row],[H Odds &lt;]]&lt;&gt;"",Weekly[[#This Row],[XGB_P]]=TRUE,Weekly[[#This Row],[Actual]]=TRUE),BF607+Weekly[[#This Row],[H Odds &lt;]]-1,IF(AND(Weekly[[#This Row],[H Odds &lt;]]&lt;&gt;"",Weekly[[#This Row],[XGB_P]]=TRUE,Weekly[[#This Row],[Actual]]=FALSE),BF607-1,BF607)))</f>
        <v>58.730000000000004</v>
      </c>
      <c r="BG608" s="38">
        <f>IF(Weekly[[#This Row],[H Odds &lt;]]="",BG607,IF(AND(Weekly[[#This Row],[H Odds &lt;]]&lt;&gt;"",Weekly[[#This Row],[QDA_P]]=TRUE,Weekly[[#This Row],[Actual]]=TRUE),BG607+Weekly[[#This Row],[H Odds &lt;]]-1,IF(AND(Weekly[[#This Row],[H Odds &lt;]]&lt;&gt;"",Weekly[[#This Row],[QDA_P]]=TRUE,Weekly[[#This Row],[Actual]]=FALSE),BG607-1,BG607)))</f>
        <v>45.22999999999999</v>
      </c>
      <c r="BH608" s="38">
        <f>IF(Weekly[[#This Row],[H Odds &lt;]]="",BH607,IF(AND(Weekly[[#This Row],[H Odds &lt;]]&lt;&gt;"",Weekly[[#This Row],[KNC_P]]=TRUE,Weekly[[#This Row],[Actual]]=TRUE),BH607+Weekly[[#This Row],[H Odds &lt;]]-1,IF(AND(Weekly[[#This Row],[H Odds &lt;]]&lt;&gt;"",Weekly[[#This Row],[KNC_P]]=TRUE,Weekly[[#This Row],[Actual]]=FALSE),BH607-1,BH607)))</f>
        <v>50.099999999999994</v>
      </c>
      <c r="BI608" s="38">
        <f>IF(Weekly[[#This Row],[H Odds &lt;]]="",BI607,IF(AND(Weekly[[#This Row],[H Odds &lt;]]&lt;&gt;"",Weekly[[#This Row],[TRUES]]&gt;0,Weekly[[#This Row],[Actual]]=TRUE),BI607+Weekly[[#This Row],[H Odds &lt;]]-1,IF(AND(Weekly[[#This Row],[H Odds &lt;]]&lt;&gt;"",Weekly[[#This Row],[TRUES]]=0),BI607,BI607-1)))</f>
        <v>73.39</v>
      </c>
      <c r="BJ608" s="38">
        <f>IF(Weekly[[#This Row],[H Odds &lt;]]="",BJ607,IF(AND(Weekly[[#This Row],[H Odds &lt;]]&lt;&gt;"",Weekly[[#This Row],[Actual]]=TRUE),BJ607+Weekly[[#This Row],[H Odds &lt;]]-1,IF(AND(Weekly[[#This Row],[H Odds &lt;]]&lt;&gt;"",Weekly[[#This Row],[Actual]]=FALSE),BJ607-1,BJ607)))</f>
        <v>75.290000000000006</v>
      </c>
      <c r="BK608" s="58">
        <f>IF(AND(Weekly[[#This Row],[TRUES]]&gt;3,Weekly[[#This Row],[Actual]]=TRUE),BK607+Weekly[[#This Row],[BF H Odds]]-1,IF(AND(Weekly[[#This Row],[FALSES]]&gt;3,Weekly[[#This Row],[Actual]]=FALSE),BK607+Weekly[[#This Row],[BF V Odds]]-1,IF(AND(Weekly[[#This Row],[TRUES]]&gt;3,Weekly[[#This Row],[Actual]]=FALSE),BK607-1,IF(AND(Weekly[[#This Row],[FALSES]]&gt;3,Weekly[[#This Row],[Actual]]=TRUE),BK607-1,BK607))))</f>
        <v>3.1400000000000308</v>
      </c>
      <c r="BL608" s="58">
        <f>IF(AND(Weekly[[#This Row],[TRUES]]&gt;5,Weekly[[#This Row],[Actual]]=TRUE),BL607+Weekly[[#This Row],[BF H Odds]]-1,IF(AND(Weekly[[#This Row],[FALSES]]&gt;5,Weekly[[#This Row],[Actual]]=FALSE),BL607+Weekly[[#This Row],[BF V Odds]]-1,IF(AND(Weekly[[#This Row],[TRUES]]&gt;5,Weekly[[#This Row],[Actual]]=FALSE),BL607-1,IF(AND(Weekly[[#This Row],[FALSES]]&gt;5,Weekly[[#This Row],[Actual]]=TRUE),BL607-1,BL607))))</f>
        <v>6.3400000000000194</v>
      </c>
      <c r="BM608" s="58">
        <f>IF(AND(Weekly[[#This Row],[TRUES]]&gt;6,Weekly[[#This Row],[Actual]]=TRUE),BM607+Weekly[[#This Row],[BF H Odds]]-1,IF(AND(Weekly[[#This Row],[FALSES]]&gt;6,Weekly[[#This Row],[Actual]]=FALSE),BM607+Weekly[[#This Row],[BF V Odds]]-1,IF(AND(Weekly[[#This Row],[TRUES]]&gt;6,Weekly[[#This Row],[Actual]]=FALSE),BM607-1,IF(AND(Weekly[[#This Row],[FALSES]]&gt;6,Weekly[[#This Row],[Actual]]=TRUE),BM607-1,BM607))))</f>
        <v>37.830000000000005</v>
      </c>
    </row>
    <row r="609" spans="1:65" x14ac:dyDescent="0.25">
      <c r="A609" s="34"/>
      <c r="B609" s="10">
        <v>44319</v>
      </c>
      <c r="C609" s="17" t="s">
        <v>33</v>
      </c>
      <c r="D609" s="15" t="s">
        <v>34</v>
      </c>
      <c r="E609" t="b">
        <v>1</v>
      </c>
      <c r="F609" t="b">
        <v>1</v>
      </c>
      <c r="G609" t="b">
        <v>0</v>
      </c>
      <c r="H609" t="b">
        <v>1</v>
      </c>
      <c r="I609" t="b">
        <v>0</v>
      </c>
      <c r="J609" t="b">
        <v>1</v>
      </c>
      <c r="K609" t="b">
        <v>1</v>
      </c>
      <c r="L609" t="b">
        <v>1</v>
      </c>
      <c r="O609" t="str">
        <f>IF(Weekly[[#This Row],[H/V]]="H",Weekly[[#This Row],[BF H Odds]],IF(Weekly[[#This Row],[H/V]]="V",Weekly[[#This Row],[BF V Odds]],""))</f>
        <v/>
      </c>
      <c r="P609" t="b">
        <v>0</v>
      </c>
      <c r="R609" s="35">
        <f>IFERROR(IF(Weekly[[#This Row],[Won Bet?]]="yes",R608+(Weekly[[#This Row],[BF Odds]]*Weekly[[#This Row],[BF Stake]])-Weekly[[#This Row],[BF Stake]],R608-Weekly[[#This Row],[BF Stake]]),R608)</f>
        <v>1226.5655000000006</v>
      </c>
      <c r="S609" s="35">
        <f>IFERROR(IF(Weekly[[#This Row],[Won Bet?]]="yes",S608+(((Weekly[[#This Row],[BF Odds]]*Weekly[[#This Row],[BF Stake]])-Weekly[[#This Row],[BF Stake]])*0.95),S608-Weekly[[#This Row],[BF Stake]]),S608)</f>
        <v>1121.7438400000008</v>
      </c>
      <c r="T609">
        <v>2.2799999999999998</v>
      </c>
      <c r="U609">
        <v>1.76</v>
      </c>
      <c r="V609" s="24">
        <f>IF(Weekly[[#This Row],[Actual]]="","",IF(AND(Weekly[[#This Row],[SVC_P]]=Weekly[[#This Row],[Actual]],Weekly[[#This Row],[SVC_P]]=TRUE),V608+Weekly[[#This Row],[BF H Odds]]-1,IF(AND(Weekly[[#This Row],[SVC_P]]=Weekly[[#This Row],[Actual]],Weekly[[#This Row],[SVC_P]]=FALSE),V608+Weekly[[#This Row],[BF V Odds]]-1,V608-1)))</f>
        <v>55.540000000000077</v>
      </c>
      <c r="W609" s="24">
        <f>IF(Weekly[[#This Row],[Actual]]="","",IF(AND(Weekly[[#This Row],[SVC_P]]=FALSE,Weekly[[#This Row],[Actual]]=TRUE),W608+Weekly[[#This Row],[BF H Odds]]-1,IF(AND(Weekly[[#This Row],[SVC_P]]=TRUE,Weekly[[#This Row],[Actual]]=FALSE,),W608+Weekly[[#This Row],[BF V Odds]]-1,W608-1)))</f>
        <v>-517.84</v>
      </c>
      <c r="X609" s="24">
        <f>IF(Weekly[[#This Row],[Actual]]="","",IF(AND(Weekly[[#This Row],[ADBC_P]]=Weekly[[#This Row],[Actual]],Weekly[[#This Row],[ADBC_P]]=TRUE),X608+Weekly[[#This Row],[BF H Odds]]-1,IF(AND(Weekly[[#This Row],[ADBC_P]]=Weekly[[#This Row],[Actual]],Weekly[[#This Row],[ADBC_P]]=FALSE),X608+Weekly[[#This Row],[BF V Odds]]-1,X608-1)))</f>
        <v>14.470000000000017</v>
      </c>
      <c r="Y609" s="24">
        <f>IF(Weekly[[#This Row],[Actual]]="","",IF(AND(Weekly[[#This Row],[ADBC_P]]=FALSE,Weekly[[#This Row],[Actual]]=TRUE),Y608+Weekly[[#This Row],[BF H Odds]]-1,IF(AND(Weekly[[#This Row],[ADBC_P]]=TRUE,Weekly[[#This Row],[Actual]]=FALSE),Y608+Weekly[[#This Row],[BF V Odds]]-1,Y608-1)))</f>
        <v>75.589999999999989</v>
      </c>
      <c r="Z609" s="24">
        <f>IF(Weekly[[#This Row],[Actual]]="","",IF(AND(Weekly[[#This Row],[RFC_P]]=Weekly[[#This Row],[Actual]],Weekly[[#This Row],[RFC_P]]=TRUE),Z608+Weekly[[#This Row],[BF H Odds]]-1,IF(AND(Weekly[[#This Row],[RFC_P]]=Weekly[[#This Row],[Actual]],Weekly[[#This Row],[RFC_P]]=FALSE),Z608+Weekly[[#This Row],[BF V Odds]]-1,Z608-1)))</f>
        <v>25.880000000000006</v>
      </c>
      <c r="AA609" s="24">
        <f>IF(Weekly[[#This Row],[Actual]]="","",IF(AND(Weekly[[#This Row],[RFC_P]]=FALSE,Weekly[[#This Row],[Actual]]=TRUE),AA608+Weekly[[#This Row],[BF H Odds]]-1,IF(AND(Weekly[[#This Row],[RFC_P]]=TRUE,Weekly[[#This Row],[Actual]]=FALSE),AA608+Weekly[[#This Row],[BF V Odds]]-1,AA608-1)))</f>
        <v>64.179999999999964</v>
      </c>
      <c r="AB609" s="24">
        <f>IF(Weekly[[#This Row],[Actual]]="","",IF(AND(Weekly[[#This Row],[GBC_P]]=Weekly[[#This Row],[Actual]],Weekly[[#This Row],[GBC_P]]=TRUE),AB608+Weekly[[#This Row],[BF H Odds]]-1,IF(AND(Weekly[[#This Row],[GBC_P]]=Weekly[[#This Row],[Actual]],Weekly[[#This Row],[GBC_P]]=FALSE),AB608+Weekly[[#This Row],[BF V Odds]]-1,AB608-1)))</f>
        <v>9.0100000000000069</v>
      </c>
      <c r="AC609" s="24">
        <f>IF(Weekly[[#This Row],[Actual]]="","",IF(AND(Weekly[[#This Row],[GBC_P]]=FALSE,Weekly[[#This Row],[Actual]]=TRUE),AC608+Weekly[[#This Row],[BF H Odds]]-1,IF(AND(Weekly[[#This Row],[GBC_P]]=TRUE,Weekly[[#This Row],[Actual]]=FALSE),AC608+Weekly[[#This Row],[BF V Odds]]-1,AC608-1)))</f>
        <v>81.049999999999983</v>
      </c>
      <c r="AD609" s="24">
        <f>IF(Weekly[[#This Row],[Actual]]="","",IF(AND(Weekly[[#This Row],[HGBC_P]]=Weekly[[#This Row],[Actual]],Weekly[[#This Row],[HGBC_P]]=TRUE),AD608+Weekly[[#This Row],[BF H Odds]]-1,IF(AND(Weekly[[#This Row],[HGBC_P]]=Weekly[[#This Row],[Actual]],Weekly[[#This Row],[HGBC_P]]=FALSE),AD608+Weekly[[#This Row],[BF V Odds]]-1,AD608-1)))</f>
        <v>-1.409999999999977</v>
      </c>
      <c r="AE609" s="24">
        <f>IF(Weekly[[#This Row],[Actual]]="","",IF(AND(Weekly[[#This Row],[HGBC_P]]=FALSE,Weekly[[#This Row],[Actual]]=TRUE),AE608+Weekly[[#This Row],[BF H Odds]]-1,IF(AND(Weekly[[#This Row],[HGBC_P]]=TRUE,Weekly[[#This Row],[Actual]]=FALSE),AE608+Weekly[[#This Row],[BF V Odds]]-1,AE608-1)))</f>
        <v>91.470000000000013</v>
      </c>
      <c r="AF609" s="24">
        <f>IF(Weekly[[#This Row],[Actual]]="","",IF(AND(Weekly[[#This Row],[XGB_P]]=Weekly[[#This Row],[Actual]],Weekly[[#This Row],[XGB_P]]=TRUE),AF608+Weekly[[#This Row],[BF H Odds]]-1,IF(AND(Weekly[[#This Row],[XGB_P]]=Weekly[[#This Row],[Actual]],Weekly[[#This Row],[XGB_P]]=FALSE),AF608+Weekly[[#This Row],[BF V Odds]]-1,AF608-1)))</f>
        <v>33.260000000000019</v>
      </c>
      <c r="AG609" s="24">
        <f>IF(Weekly[[#This Row],[Actual]]="","",IF(AND(Weekly[[#This Row],[XGB_P]]=FALSE,Weekly[[#This Row],[Actual]]=TRUE),AG608+Weekly[[#This Row],[BF H Odds]]-1,IF(AND(Weekly[[#This Row],[XGB_P]]=TRUE,Weekly[[#This Row],[Actual]]=FALSE),AG608+Weekly[[#This Row],[BF V Odds]]-1,AG608-1)))</f>
        <v>56.800000000000011</v>
      </c>
      <c r="AH609" s="24">
        <f>IF(Weekly[[#This Row],[Actual]]="","",IF(AND(Weekly[[#This Row],[QDA_P]]=Weekly[[#This Row],[Actual]],Weekly[[#This Row],[QDA_P]]=TRUE),AH608+Weekly[[#This Row],[BF H Odds]]-1,IF(AND(Weekly[[#This Row],[QDA_P]]=Weekly[[#This Row],[Actual]],Weekly[[#This Row],[QDA_P]]=FALSE),AH608+Weekly[[#This Row],[BF V Odds]]-1,AH608-1)))</f>
        <v>2.2800000000000153</v>
      </c>
      <c r="AI609" s="24">
        <f>IF(Weekly[[#This Row],[Actual]]="","",IF(AND(Weekly[[#This Row],[QDA_P]]=FALSE,Weekly[[#This Row],[Actual]]=TRUE),AI608+Weekly[[#This Row],[BF H Odds]]-1,IF(AND(Weekly[[#This Row],[QDA_P]]=TRUE,Weekly[[#This Row],[Actual]]=FALSE),AI608+Weekly[[#This Row],[BF V Odds]]-1,AI608-1)))</f>
        <v>87.779999999999987</v>
      </c>
      <c r="AJ609" s="24">
        <f>IF(Weekly[[#This Row],[Actual]]="","",IF(AND(Weekly[[#This Row],[KNC_P]]=FALSE,Weekly[[#This Row],[Actual]]=TRUE),AJ608+Weekly[[#This Row],[BF H Odds]]-1,IF(AND(Weekly[[#This Row],[KNC_P]]=TRUE,Weekly[[#This Row],[Actual]]=FALSE),AJ608+Weekly[[#This Row],[BF V Odds]]-1,AJ608-1)))</f>
        <v>83.970000000000013</v>
      </c>
      <c r="AK609" s="24">
        <f>IF(Weekly[[#This Row],[Actual]]="","",IF(AND(Weekly[[#This Row],[KNC_P]]=FALSE,Weekly[[#This Row],[Actual]]=TRUE),AK608+Weekly[[#This Row],[BF H Odds]]-1,IF(AND(Weekly[[#This Row],[KNC_P]]=TRUE,Weekly[[#This Row],[Actual]]=FALSE),AK608+Weekly[[#This Row],[BF V Odds]]-1,AK608-1)))</f>
        <v>82.87</v>
      </c>
      <c r="AL609" s="30">
        <f>IF(Weekly[[#This Row],[Actual]]="","",COUNTIF(Weekly[[#This Row],[SVC_P]:[QDA_P]],TRUE))</f>
        <v>5</v>
      </c>
      <c r="AM609" s="30">
        <f>IF(Weekly[[#This Row],[Actual]]="","",COUNTIF(Weekly[[#This Row],[SVC_P]:[QDA_P]],FALSE))</f>
        <v>2</v>
      </c>
      <c r="AN609" s="36" t="str">
        <f>IF(AND(Weekly[[#This Row],[BF V Odds]]&gt;$BO$6,Weekly[[#This Row],[BF V Odds]] &lt; $BO$7),Weekly[[#This Row],[BF V Odds]],"")</f>
        <v/>
      </c>
      <c r="AO609" s="36" t="str">
        <f>IF(AND(Weekly[[#This Row],[BF H Odds]]&gt;$BO$6, Weekly[[#This Row],[BF H Odds]] &lt; $BO$7),Weekly[[#This Row],[BF H Odds]],"")</f>
        <v/>
      </c>
      <c r="AP609" s="37">
        <f>IF(AND(Weekly[[#This Row],[V Odds &lt;]]="",Weekly[[#This Row],[H Odds &lt;]]=""),AP608,IF(AND(Weekly[[#This Row],[H Odds &lt;]]&lt;&gt;"",Weekly[[#This Row],[SVC_P]]=TRUE,Weekly[[#This Row],[Actual]]=TRUE),AP608+Weekly[[#This Row],[H Odds &lt;]]-1,IF(AND(Weekly[[#This Row],[V Odds &lt;]]&lt;&gt;"",Weekly[[#This Row],[SVC_P]]=FALSE,Weekly[[#This Row],[Actual]]=FALSE),AP608+Weekly[[#This Row],[V Odds &lt;]]-1,IF(AND(Weekly[[#This Row],[V Odds &lt;]]&lt;&gt;"",Weekly[[#This Row],[SVC_P]]=FALSE,Weekly[[#This Row],[Actual]]=TRUE),AP608-1,IF(AND(Weekly[[#This Row],[H Odds &lt;]]&lt;&gt;"",Weekly[[#This Row],[SVC_P]]=TRUE,Weekly[[#This Row],[Actual]]=FALSE),AP608-1,AP608)))))</f>
        <v>76.430000000000021</v>
      </c>
      <c r="AQ609" s="37">
        <f>IF(AND(Weekly[[#This Row],[V Odds &lt;]]="",Weekly[[#This Row],[H Odds &lt;]]=""),AQ608,IF(AND(Weekly[[#This Row],[H Odds &lt;]]&lt;&gt;"",Weekly[[#This Row],[ADBC_P]]=TRUE,Weekly[[#This Row],[Actual]]=TRUE),AQ608+Weekly[[#This Row],[H Odds &lt;]]-1,IF(AND(Weekly[[#This Row],[V Odds &lt;]]&lt;&gt;"",Weekly[[#This Row],[ADBC_P]]=FALSE,Weekly[[#This Row],[Actual]]=FALSE),AQ608+Weekly[[#This Row],[V Odds &lt;]]-1,IF(AND(Weekly[[#This Row],[V Odds &lt;]]&lt;&gt;"",Weekly[[#This Row],[ADBC_P]]=FALSE,Weekly[[#This Row],[Actual]]=TRUE),AQ608-1,IF(AND(Weekly[[#This Row],[H Odds &lt;]]&lt;&gt;"",Weekly[[#This Row],[ADBC_P]]=TRUE,Weekly[[#This Row],[Actual]]=FALSE),AQ608-1,AQ608)))))</f>
        <v>48.98</v>
      </c>
      <c r="AR609" s="37">
        <f>IF(AND(Weekly[[#This Row],[V Odds &lt;]]="",Weekly[[#This Row],[H Odds &lt;]]=""),AR608,IF(AND(Weekly[[#This Row],[H Odds &lt;]]&lt;&gt;"",Weekly[[#This Row],[RFC_P]]=TRUE,Weekly[[#This Row],[Actual]]=TRUE),AR608+Weekly[[#This Row],[H Odds &lt;]]-1,IF(AND(Weekly[[#This Row],[V Odds &lt;]]&lt;&gt;"",Weekly[[#This Row],[RFC_P]]=FALSE,Weekly[[#This Row],[Actual]]=FALSE),AR608+Weekly[[#This Row],[V Odds &lt;]]-1,IF(AND(Weekly[[#This Row],[V Odds &lt;]]&lt;&gt;"",Weekly[[#This Row],[RFC_P]]=FALSE,Weekly[[#This Row],[Actual]]=TRUE),AR608-1,IF(AND(Weekly[[#This Row],[H Odds &lt;]]&lt;&gt;"",Weekly[[#This Row],[RFC_P]]=TRUE,Weekly[[#This Row],[Actual]]=FALSE),AR608-1,AR608)))))</f>
        <v>67.989999999999995</v>
      </c>
      <c r="AS609" s="37">
        <f>IF(AND(Weekly[[#This Row],[V Odds &lt;]]="",Weekly[[#This Row],[H Odds &lt;]]=""),AS608,IF(AND(Weekly[[#This Row],[H Odds &lt;]]&lt;&gt;"",Weekly[[#This Row],[GBC_P]]=TRUE,Weekly[[#This Row],[Actual]]=TRUE),AS608+Weekly[[#This Row],[H Odds &lt;]]-1,IF(AND(Weekly[[#This Row],[V Odds &lt;]]&lt;&gt;"",Weekly[[#This Row],[GBC_P]]=FALSE,Weekly[[#This Row],[Actual]]=FALSE),AS608+Weekly[[#This Row],[V Odds &lt;]]-1,IF(AND(Weekly[[#This Row],[V Odds &lt;]]&lt;&gt;"",Weekly[[#This Row],[GBC_P]]=FALSE,Weekly[[#This Row],[Actual]]=TRUE),AS608-1,IF(AND(Weekly[[#This Row],[H Odds &lt;]]&lt;&gt;"",Weekly[[#This Row],[GBC_P]]=TRUE,Weekly[[#This Row],[Actual]]=FALSE),AS608-1,AS608)))))</f>
        <v>68.38</v>
      </c>
      <c r="AT609" s="37">
        <f>IF(AND(Weekly[[#This Row],[V Odds &lt;]]="",Weekly[[#This Row],[H Odds &lt;]]=""),AT608,IF(AND(Weekly[[#This Row],[H Odds &lt;]]&lt;&gt;"",Weekly[[#This Row],[HGBC_P]]=TRUE,Weekly[[#This Row],[Actual]]=TRUE),AT608+Weekly[[#This Row],[H Odds &lt;]]-1,IF(AND(Weekly[[#This Row],[V Odds &lt;]]&lt;&gt;"",Weekly[[#This Row],[HGBC_P]]=FALSE,Weekly[[#This Row],[Actual]]=FALSE),AT608+Weekly[[#This Row],[V Odds &lt;]]-1,IF(AND(Weekly[[#This Row],[V Odds &lt;]]&lt;&gt;"",Weekly[[#This Row],[HGBC_P]]=FALSE,Weekly[[#This Row],[Actual]]=TRUE),AT608-1,IF(AND(Weekly[[#This Row],[H Odds &lt;]]&lt;&gt;"",Weekly[[#This Row],[HGBC_P]]=TRUE,Weekly[[#This Row],[Actual]]=FALSE),AT608-1,AT608)))))</f>
        <v>50.76</v>
      </c>
      <c r="AU609" s="37">
        <f>IF(AND(Weekly[[#This Row],[V Odds &lt;]]="",Weekly[[#This Row],[H Odds &lt;]]=""),AU608,IF(AND(Weekly[[#This Row],[H Odds &lt;]]&lt;&gt;"",Weekly[[#This Row],[XGB_P]]=TRUE,Weekly[[#This Row],[Actual]]=TRUE),AU608+Weekly[[#This Row],[H Odds &lt;]]-1,IF(AND(Weekly[[#This Row],[V Odds &lt;]]&lt;&gt;"",Weekly[[#This Row],[XGB_P]]=FALSE,Weekly[[#This Row],[Actual]]=FALSE),AU608+Weekly[[#This Row],[V Odds &lt;]]-1,IF(AND(Weekly[[#This Row],[V Odds &lt;]]&lt;&gt;"",Weekly[[#This Row],[XGB_P]]=FALSE,Weekly[[#This Row],[Actual]]=TRUE),AU608-1,IF(AND(Weekly[[#This Row],[H Odds &lt;]]&lt;&gt;"",Weekly[[#This Row],[XGB_P]]=TRUE,Weekly[[#This Row],[Actual]]=FALSE),AU608-1,AU608)))))</f>
        <v>73.210000000000008</v>
      </c>
      <c r="AV609" s="37">
        <f>IF(AND(Weekly[[#This Row],[V Odds &lt;]]="",Weekly[[#This Row],[H Odds &lt;]]=""),AV608,IF(AND(Weekly[[#This Row],[H Odds &lt;]]&lt;&gt;"",Weekly[[#This Row],[QDA_P]]=TRUE,Weekly[[#This Row],[Actual]]=TRUE),AV608+Weekly[[#This Row],[H Odds &lt;]]-1,IF(AND(Weekly[[#This Row],[V Odds &lt;]]&lt;&gt;"",Weekly[[#This Row],[QDA_P]]=FALSE,Weekly[[#This Row],[Actual]]=FALSE),AV608+Weekly[[#This Row],[V Odds &lt;]]-1,IF(AND(Weekly[[#This Row],[V Odds &lt;]]&lt;&gt;"",Weekly[[#This Row],[QDA_P]]=FALSE,Weekly[[#This Row],[Actual]]=TRUE),AV608-1,IF(AND(Weekly[[#This Row],[H Odds &lt;]]&lt;&gt;"",Weekly[[#This Row],[QDA_P]]=TRUE,Weekly[[#This Row],[Actual]]=FALSE),AV608-1,AV608)))))</f>
        <v>63.099999999999994</v>
      </c>
      <c r="AW609" s="37">
        <f>IF(AND(Weekly[[#This Row],[H Odds &lt;]]="",Weekly[[#This Row],[V Odds &lt;]]=""),AW608,IF(AND(Weekly[[#This Row],[KNC_P]]=Weekly[[#This Row],[Actual]],Weekly[[#This Row],[KNC_P]]=TRUE),AW608+Weekly[[#This Row],[BF H Odds]]-1,IF(AND(Weekly[[#This Row],[KNC_P]]=Weekly[[#This Row],[Actual]],Weekly[[#This Row],[KNC_P]]=FALSE),AW608+Weekly[[#This Row],[BF V Odds]]-1,AW608-1)))</f>
        <v>45.290000000000013</v>
      </c>
      <c r="AX609" s="37">
        <f>IF(AND(Weekly[[#This Row],[V Odds &lt;]]="",Weekly[[#This Row],[H Odds &lt;]]=""),AX608,IF(AND(Weekly[[#This Row],[V Odds &lt;]]&lt;&gt;"",Weekly[[#This Row],[FALSES]]&gt;0,Weekly[[#This Row],[Actual]]=FALSE),AX608+Weekly[[#This Row],[V Odds &lt;]]-1,IF(AND(Weekly[[#This Row],[H Odds &lt;]]&lt;&gt;"",Weekly[[#This Row],[TRUES]]&gt;0,Weekly[[#This Row],[Actual]]=TRUE),AX608+Weekly[[#This Row],[H Odds &lt;]]-1,IF(AND(Weekly[[#This Row],[V Odds &lt;]]&lt;&gt;"",Weekly[[#This Row],[FALSES]]=0),AX608,IF(AND(Weekly[[#This Row],[H Odds &lt;]]&lt;&gt;"",Weekly[[#This Row],[TRUES]]=0),AX608,AX608-1)))))</f>
        <v>111.09999999999997</v>
      </c>
      <c r="AY609" s="37">
        <f>IF(AND(Weekly[[#This Row],[V Odds &lt;]]="",Weekly[[#This Row],[H Odds &lt;]]=""),AY608,IF(AND(Weekly[[#This Row],[V Odds &lt;]]&lt;&gt;"",Weekly[[#This Row],[FALSES]]&gt;0,Weekly[[#This Row],[Actual]]=FALSE),AY608+((Weekly[[#This Row],[V Odds &lt;]]-1)*0.92),IF(AND(Weekly[[#This Row],[H Odds &lt;]]&lt;&gt;"",Weekly[[#This Row],[TRUES]]&gt;0,Weekly[[#This Row],[Actual]]=TRUE),AY608+((Weekly[[#This Row],[H Odds &lt;]]-1)*0.92),IF(AND(Weekly[[#This Row],[V Odds &lt;]]&lt;&gt;"",Weekly[[#This Row],[FALSES]]=0),AY608,IF(AND(Weekly[[#This Row],[H Odds &lt;]]&lt;&gt;"",Weekly[[#This Row],[TRUES]]=0),AY608,AY608-1)))))</f>
        <v>97.732000000000014</v>
      </c>
      <c r="AZ609" s="37">
        <f>IF(AND(Weekly[[#This Row],[V Odds &lt;]]="",Weekly[[#This Row],[H Odds &lt;]]=""),AZ608,IF(AND(Weekly[[#This Row],[V Odds &lt;]]&lt;&gt;"",Weekly[[#This Row],[Actual]]=FALSE),AZ608+Weekly[[#This Row],[V Odds &lt;]]-1,IF(AND(Weekly[[#This Row],[H Odds &lt;]]&lt;&gt;"",Weekly[[#This Row],[Actual]]=TRUE),AZ608+Weekly[[#This Row],[H Odds &lt;]]-1,AZ608-1)))</f>
        <v>103.06999999999998</v>
      </c>
      <c r="BA609" s="38">
        <f>IF(Weekly[[#This Row],[H Odds &lt;]]="",BA608,IF(AND(Weekly[[#This Row],[H Odds &lt;]]&lt;&gt;"",Weekly[[#This Row],[SVC_P]]=TRUE,Weekly[[#This Row],[Actual]]=TRUE),BA608+Weekly[[#This Row],[H Odds &lt;]]-1,IF(AND(Weekly[[#This Row],[H Odds &lt;]]&lt;&gt;"",Weekly[[#This Row],[SVC_P]]=TRUE,Weekly[[#This Row],[Actual]]=FALSE),BA608-1,BA608)))</f>
        <v>75.39</v>
      </c>
      <c r="BB609" s="38">
        <f>IF(Weekly[[#This Row],[H Odds &lt;]]="",BB608,IF(AND(Weekly[[#This Row],[H Odds &lt;]]&lt;&gt;"",Weekly[[#This Row],[ADBC_P]]=TRUE,Weekly[[#This Row],[Actual]]=TRUE),BB608+Weekly[[#This Row],[H Odds &lt;]]-1,IF(AND(Weekly[[#This Row],[H Odds &lt;]]&lt;&gt;"",Weekly[[#This Row],[ADBC_P]]=TRUE,Weekly[[#This Row],[Actual]]=FALSE),BB608-1,BB608)))</f>
        <v>45.16</v>
      </c>
      <c r="BC609" s="38">
        <f>IF(Weekly[[#This Row],[H Odds &lt;]]="",BC608,IF(AND(Weekly[[#This Row],[H Odds &lt;]]&lt;&gt;"",Weekly[[#This Row],[RFC_P]]=TRUE,Weekly[[#This Row],[Actual]]=TRUE),BC608+Weekly[[#This Row],[H Odds &lt;]]-1,IF(AND(Weekly[[#This Row],[H Odds &lt;]]&lt;&gt;"",Weekly[[#This Row],[RFC_P]]=TRUE,Weekly[[#This Row],[Actual]]=FALSE),BC608-1,BC608)))</f>
        <v>46.759999999999991</v>
      </c>
      <c r="BD609" s="38">
        <f>IF(Weekly[[#This Row],[H Odds &lt;]]="",BD608,IF(AND(Weekly[[#This Row],[H Odds &lt;]]&lt;&gt;"",Weekly[[#This Row],[GBC_P]]=TRUE,Weekly[[#This Row],[Actual]]=TRUE),BD608+Weekly[[#This Row],[H Odds &lt;]]-1,IF(AND(Weekly[[#This Row],[H Odds &lt;]]&lt;&gt;"",Weekly[[#This Row],[GBC_P]]=TRUE,Weekly[[#This Row],[Actual]]=FALSE),BD608-1,BD608)))</f>
        <v>51.910000000000004</v>
      </c>
      <c r="BE609" s="38">
        <f>IF(Weekly[[#This Row],[H Odds &lt;]]="",BE608,IF(AND(Weekly[[#This Row],[H Odds &lt;]]&lt;&gt;"",Weekly[[#This Row],[HGBC_P]]=TRUE,Weekly[[#This Row],[Actual]]=TRUE),BE608+Weekly[[#This Row],[H Odds &lt;]]-1,IF(AND(Weekly[[#This Row],[H Odds &lt;]]&lt;&gt;"",Weekly[[#This Row],[HGBC_P]]=TRUE,Weekly[[#This Row],[Actual]]=FALSE),BE608-1,BE608)))</f>
        <v>49.059999999999995</v>
      </c>
      <c r="BF609" s="38">
        <f>IF(Weekly[[#This Row],[H Odds &lt;]]="",BF608,IF(AND(Weekly[[#This Row],[H Odds &lt;]]&lt;&gt;"",Weekly[[#This Row],[XGB_P]]=TRUE,Weekly[[#This Row],[Actual]]=TRUE),BF608+Weekly[[#This Row],[H Odds &lt;]]-1,IF(AND(Weekly[[#This Row],[H Odds &lt;]]&lt;&gt;"",Weekly[[#This Row],[XGB_P]]=TRUE,Weekly[[#This Row],[Actual]]=FALSE),BF608-1,BF608)))</f>
        <v>58.730000000000004</v>
      </c>
      <c r="BG609" s="38">
        <f>IF(Weekly[[#This Row],[H Odds &lt;]]="",BG608,IF(AND(Weekly[[#This Row],[H Odds &lt;]]&lt;&gt;"",Weekly[[#This Row],[QDA_P]]=TRUE,Weekly[[#This Row],[Actual]]=TRUE),BG608+Weekly[[#This Row],[H Odds &lt;]]-1,IF(AND(Weekly[[#This Row],[H Odds &lt;]]&lt;&gt;"",Weekly[[#This Row],[QDA_P]]=TRUE,Weekly[[#This Row],[Actual]]=FALSE),BG608-1,BG608)))</f>
        <v>45.22999999999999</v>
      </c>
      <c r="BH609" s="38">
        <f>IF(Weekly[[#This Row],[H Odds &lt;]]="",BH608,IF(AND(Weekly[[#This Row],[H Odds &lt;]]&lt;&gt;"",Weekly[[#This Row],[KNC_P]]=TRUE,Weekly[[#This Row],[Actual]]=TRUE),BH608+Weekly[[#This Row],[H Odds &lt;]]-1,IF(AND(Weekly[[#This Row],[H Odds &lt;]]&lt;&gt;"",Weekly[[#This Row],[KNC_P]]=TRUE,Weekly[[#This Row],[Actual]]=FALSE),BH608-1,BH608)))</f>
        <v>50.099999999999994</v>
      </c>
      <c r="BI609" s="38">
        <f>IF(Weekly[[#This Row],[H Odds &lt;]]="",BI608,IF(AND(Weekly[[#This Row],[H Odds &lt;]]&lt;&gt;"",Weekly[[#This Row],[TRUES]]&gt;0,Weekly[[#This Row],[Actual]]=TRUE),BI608+Weekly[[#This Row],[H Odds &lt;]]-1,IF(AND(Weekly[[#This Row],[H Odds &lt;]]&lt;&gt;"",Weekly[[#This Row],[TRUES]]=0),BI608,BI608-1)))</f>
        <v>73.39</v>
      </c>
      <c r="BJ609" s="38">
        <f>IF(Weekly[[#This Row],[H Odds &lt;]]="",BJ608,IF(AND(Weekly[[#This Row],[H Odds &lt;]]&lt;&gt;"",Weekly[[#This Row],[Actual]]=TRUE),BJ608+Weekly[[#This Row],[H Odds &lt;]]-1,IF(AND(Weekly[[#This Row],[H Odds &lt;]]&lt;&gt;"",Weekly[[#This Row],[Actual]]=FALSE),BJ608-1,BJ608)))</f>
        <v>75.290000000000006</v>
      </c>
      <c r="BK609" s="58">
        <f>IF(AND(Weekly[[#This Row],[TRUES]]&gt;3,Weekly[[#This Row],[Actual]]=TRUE),BK608+Weekly[[#This Row],[BF H Odds]]-1,IF(AND(Weekly[[#This Row],[FALSES]]&gt;3,Weekly[[#This Row],[Actual]]=FALSE),BK608+Weekly[[#This Row],[BF V Odds]]-1,IF(AND(Weekly[[#This Row],[TRUES]]&gt;3,Weekly[[#This Row],[Actual]]=FALSE),BK608-1,IF(AND(Weekly[[#This Row],[FALSES]]&gt;3,Weekly[[#This Row],[Actual]]=TRUE),BK608-1,BK608))))</f>
        <v>2.1400000000000308</v>
      </c>
      <c r="BL609" s="58">
        <f>IF(AND(Weekly[[#This Row],[TRUES]]&gt;5,Weekly[[#This Row],[Actual]]=TRUE),BL608+Weekly[[#This Row],[BF H Odds]]-1,IF(AND(Weekly[[#This Row],[FALSES]]&gt;5,Weekly[[#This Row],[Actual]]=FALSE),BL608+Weekly[[#This Row],[BF V Odds]]-1,IF(AND(Weekly[[#This Row],[TRUES]]&gt;5,Weekly[[#This Row],[Actual]]=FALSE),BL608-1,IF(AND(Weekly[[#This Row],[FALSES]]&gt;5,Weekly[[#This Row],[Actual]]=TRUE),BL608-1,BL608))))</f>
        <v>6.3400000000000194</v>
      </c>
      <c r="BM609" s="58">
        <f>IF(AND(Weekly[[#This Row],[TRUES]]&gt;6,Weekly[[#This Row],[Actual]]=TRUE),BM608+Weekly[[#This Row],[BF H Odds]]-1,IF(AND(Weekly[[#This Row],[FALSES]]&gt;6,Weekly[[#This Row],[Actual]]=FALSE),BM608+Weekly[[#This Row],[BF V Odds]]-1,IF(AND(Weekly[[#This Row],[TRUES]]&gt;6,Weekly[[#This Row],[Actual]]=FALSE),BM608-1,IF(AND(Weekly[[#This Row],[FALSES]]&gt;6,Weekly[[#This Row],[Actual]]=TRUE),BM608-1,BM608))))</f>
        <v>37.830000000000005</v>
      </c>
    </row>
    <row r="610" spans="1:65" x14ac:dyDescent="0.25">
      <c r="A610" s="34"/>
      <c r="B610" s="10">
        <v>44319</v>
      </c>
      <c r="C610" s="17" t="s">
        <v>19</v>
      </c>
      <c r="D610" s="15" t="s">
        <v>10</v>
      </c>
      <c r="E610" t="b">
        <v>1</v>
      </c>
      <c r="F610" t="b">
        <v>1</v>
      </c>
      <c r="G610" t="b">
        <v>0</v>
      </c>
      <c r="H610" t="b">
        <v>0</v>
      </c>
      <c r="I610" t="b">
        <v>0</v>
      </c>
      <c r="J610" t="b">
        <v>0</v>
      </c>
      <c r="K610" t="b">
        <v>1</v>
      </c>
      <c r="L610" t="b">
        <v>1</v>
      </c>
      <c r="O610" t="str">
        <f>IF(Weekly[[#This Row],[H/V]]="H",Weekly[[#This Row],[BF H Odds]],IF(Weekly[[#This Row],[H/V]]="V",Weekly[[#This Row],[BF V Odds]],""))</f>
        <v/>
      </c>
      <c r="P610" t="b">
        <v>1</v>
      </c>
      <c r="R610" s="35">
        <f>IFERROR(IF(Weekly[[#This Row],[Won Bet?]]="yes",R609+(Weekly[[#This Row],[BF Odds]]*Weekly[[#This Row],[BF Stake]])-Weekly[[#This Row],[BF Stake]],R609-Weekly[[#This Row],[BF Stake]]),R609)</f>
        <v>1226.5655000000006</v>
      </c>
      <c r="S610" s="35">
        <f>IFERROR(IF(Weekly[[#This Row],[Won Bet?]]="yes",S609+(((Weekly[[#This Row],[BF Odds]]*Weekly[[#This Row],[BF Stake]])-Weekly[[#This Row],[BF Stake]])*0.95),S609-Weekly[[#This Row],[BF Stake]]),S609)</f>
        <v>1121.7438400000008</v>
      </c>
      <c r="T610">
        <v>2.3199999999999998</v>
      </c>
      <c r="U610">
        <v>1.73</v>
      </c>
      <c r="V610" s="24">
        <f>IF(Weekly[[#This Row],[Actual]]="","",IF(AND(Weekly[[#This Row],[SVC_P]]=Weekly[[#This Row],[Actual]],Weekly[[#This Row],[SVC_P]]=TRUE),V609+Weekly[[#This Row],[BF H Odds]]-1,IF(AND(Weekly[[#This Row],[SVC_P]]=Weekly[[#This Row],[Actual]],Weekly[[#This Row],[SVC_P]]=FALSE),V609+Weekly[[#This Row],[BF V Odds]]-1,V609-1)))</f>
        <v>56.270000000000074</v>
      </c>
      <c r="W610" s="24">
        <f>IF(Weekly[[#This Row],[Actual]]="","",IF(AND(Weekly[[#This Row],[SVC_P]]=FALSE,Weekly[[#This Row],[Actual]]=TRUE),W609+Weekly[[#This Row],[BF H Odds]]-1,IF(AND(Weekly[[#This Row],[SVC_P]]=TRUE,Weekly[[#This Row],[Actual]]=FALSE,),W609+Weekly[[#This Row],[BF V Odds]]-1,W609-1)))</f>
        <v>-518.84</v>
      </c>
      <c r="X610" s="24">
        <f>IF(Weekly[[#This Row],[Actual]]="","",IF(AND(Weekly[[#This Row],[ADBC_P]]=Weekly[[#This Row],[Actual]],Weekly[[#This Row],[ADBC_P]]=TRUE),X609+Weekly[[#This Row],[BF H Odds]]-1,IF(AND(Weekly[[#This Row],[ADBC_P]]=Weekly[[#This Row],[Actual]],Weekly[[#This Row],[ADBC_P]]=FALSE),X609+Weekly[[#This Row],[BF V Odds]]-1,X609-1)))</f>
        <v>15.200000000000017</v>
      </c>
      <c r="Y610" s="24">
        <f>IF(Weekly[[#This Row],[Actual]]="","",IF(AND(Weekly[[#This Row],[ADBC_P]]=FALSE,Weekly[[#This Row],[Actual]]=TRUE),Y609+Weekly[[#This Row],[BF H Odds]]-1,IF(AND(Weekly[[#This Row],[ADBC_P]]=TRUE,Weekly[[#This Row],[Actual]]=FALSE),Y609+Weekly[[#This Row],[BF V Odds]]-1,Y609-1)))</f>
        <v>74.589999999999989</v>
      </c>
      <c r="Z610" s="24">
        <f>IF(Weekly[[#This Row],[Actual]]="","",IF(AND(Weekly[[#This Row],[RFC_P]]=Weekly[[#This Row],[Actual]],Weekly[[#This Row],[RFC_P]]=TRUE),Z609+Weekly[[#This Row],[BF H Odds]]-1,IF(AND(Weekly[[#This Row],[RFC_P]]=Weekly[[#This Row],[Actual]],Weekly[[#This Row],[RFC_P]]=FALSE),Z609+Weekly[[#This Row],[BF V Odds]]-1,Z609-1)))</f>
        <v>24.880000000000006</v>
      </c>
      <c r="AA610" s="24">
        <f>IF(Weekly[[#This Row],[Actual]]="","",IF(AND(Weekly[[#This Row],[RFC_P]]=FALSE,Weekly[[#This Row],[Actual]]=TRUE),AA609+Weekly[[#This Row],[BF H Odds]]-1,IF(AND(Weekly[[#This Row],[RFC_P]]=TRUE,Weekly[[#This Row],[Actual]]=FALSE),AA609+Weekly[[#This Row],[BF V Odds]]-1,AA609-1)))</f>
        <v>64.909999999999968</v>
      </c>
      <c r="AB610" s="24">
        <f>IF(Weekly[[#This Row],[Actual]]="","",IF(AND(Weekly[[#This Row],[GBC_P]]=Weekly[[#This Row],[Actual]],Weekly[[#This Row],[GBC_P]]=TRUE),AB609+Weekly[[#This Row],[BF H Odds]]-1,IF(AND(Weekly[[#This Row],[GBC_P]]=Weekly[[#This Row],[Actual]],Weekly[[#This Row],[GBC_P]]=FALSE),AB609+Weekly[[#This Row],[BF V Odds]]-1,AB609-1)))</f>
        <v>8.0100000000000069</v>
      </c>
      <c r="AC610" s="24">
        <f>IF(Weekly[[#This Row],[Actual]]="","",IF(AND(Weekly[[#This Row],[GBC_P]]=FALSE,Weekly[[#This Row],[Actual]]=TRUE),AC609+Weekly[[#This Row],[BF H Odds]]-1,IF(AND(Weekly[[#This Row],[GBC_P]]=TRUE,Weekly[[#This Row],[Actual]]=FALSE),AC609+Weekly[[#This Row],[BF V Odds]]-1,AC609-1)))</f>
        <v>81.779999999999987</v>
      </c>
      <c r="AD610" s="24">
        <f>IF(Weekly[[#This Row],[Actual]]="","",IF(AND(Weekly[[#This Row],[HGBC_P]]=Weekly[[#This Row],[Actual]],Weekly[[#This Row],[HGBC_P]]=TRUE),AD609+Weekly[[#This Row],[BF H Odds]]-1,IF(AND(Weekly[[#This Row],[HGBC_P]]=Weekly[[#This Row],[Actual]],Weekly[[#This Row],[HGBC_P]]=FALSE),AD609+Weekly[[#This Row],[BF V Odds]]-1,AD609-1)))</f>
        <v>-2.409999999999977</v>
      </c>
      <c r="AE610" s="24">
        <f>IF(Weekly[[#This Row],[Actual]]="","",IF(AND(Weekly[[#This Row],[HGBC_P]]=FALSE,Weekly[[#This Row],[Actual]]=TRUE),AE609+Weekly[[#This Row],[BF H Odds]]-1,IF(AND(Weekly[[#This Row],[HGBC_P]]=TRUE,Weekly[[#This Row],[Actual]]=FALSE),AE609+Weekly[[#This Row],[BF V Odds]]-1,AE609-1)))</f>
        <v>92.200000000000017</v>
      </c>
      <c r="AF610" s="24">
        <f>IF(Weekly[[#This Row],[Actual]]="","",IF(AND(Weekly[[#This Row],[XGB_P]]=Weekly[[#This Row],[Actual]],Weekly[[#This Row],[XGB_P]]=TRUE),AF609+Weekly[[#This Row],[BF H Odds]]-1,IF(AND(Weekly[[#This Row],[XGB_P]]=Weekly[[#This Row],[Actual]],Weekly[[#This Row],[XGB_P]]=FALSE),AF609+Weekly[[#This Row],[BF V Odds]]-1,AF609-1)))</f>
        <v>32.260000000000019</v>
      </c>
      <c r="AG610" s="24">
        <f>IF(Weekly[[#This Row],[Actual]]="","",IF(AND(Weekly[[#This Row],[XGB_P]]=FALSE,Weekly[[#This Row],[Actual]]=TRUE),AG609+Weekly[[#This Row],[BF H Odds]]-1,IF(AND(Weekly[[#This Row],[XGB_P]]=TRUE,Weekly[[#This Row],[Actual]]=FALSE),AG609+Weekly[[#This Row],[BF V Odds]]-1,AG609-1)))</f>
        <v>57.530000000000008</v>
      </c>
      <c r="AH610" s="24">
        <f>IF(Weekly[[#This Row],[Actual]]="","",IF(AND(Weekly[[#This Row],[QDA_P]]=Weekly[[#This Row],[Actual]],Weekly[[#This Row],[QDA_P]]=TRUE),AH609+Weekly[[#This Row],[BF H Odds]]-1,IF(AND(Weekly[[#This Row],[QDA_P]]=Weekly[[#This Row],[Actual]],Weekly[[#This Row],[QDA_P]]=FALSE),AH609+Weekly[[#This Row],[BF V Odds]]-1,AH609-1)))</f>
        <v>3.0100000000000158</v>
      </c>
      <c r="AI610" s="24">
        <f>IF(Weekly[[#This Row],[Actual]]="","",IF(AND(Weekly[[#This Row],[QDA_P]]=FALSE,Weekly[[#This Row],[Actual]]=TRUE),AI609+Weekly[[#This Row],[BF H Odds]]-1,IF(AND(Weekly[[#This Row],[QDA_P]]=TRUE,Weekly[[#This Row],[Actual]]=FALSE),AI609+Weekly[[#This Row],[BF V Odds]]-1,AI609-1)))</f>
        <v>86.779999999999987</v>
      </c>
      <c r="AJ610" s="24">
        <f>IF(Weekly[[#This Row],[Actual]]="","",IF(AND(Weekly[[#This Row],[KNC_P]]=FALSE,Weekly[[#This Row],[Actual]]=TRUE),AJ609+Weekly[[#This Row],[BF H Odds]]-1,IF(AND(Weekly[[#This Row],[KNC_P]]=TRUE,Weekly[[#This Row],[Actual]]=FALSE),AJ609+Weekly[[#This Row],[BF V Odds]]-1,AJ609-1)))</f>
        <v>82.970000000000013</v>
      </c>
      <c r="AK610" s="24">
        <f>IF(Weekly[[#This Row],[Actual]]="","",IF(AND(Weekly[[#This Row],[KNC_P]]=FALSE,Weekly[[#This Row],[Actual]]=TRUE),AK609+Weekly[[#This Row],[BF H Odds]]-1,IF(AND(Weekly[[#This Row],[KNC_P]]=TRUE,Weekly[[#This Row],[Actual]]=FALSE),AK609+Weekly[[#This Row],[BF V Odds]]-1,AK609-1)))</f>
        <v>81.87</v>
      </c>
      <c r="AL610" s="30">
        <f>IF(Weekly[[#This Row],[Actual]]="","",COUNTIF(Weekly[[#This Row],[SVC_P]:[QDA_P]],TRUE))</f>
        <v>3</v>
      </c>
      <c r="AM610" s="30">
        <f>IF(Weekly[[#This Row],[Actual]]="","",COUNTIF(Weekly[[#This Row],[SVC_P]:[QDA_P]],FALSE))</f>
        <v>4</v>
      </c>
      <c r="AN610" s="36" t="str">
        <f>IF(AND(Weekly[[#This Row],[BF V Odds]]&gt;$BO$6,Weekly[[#This Row],[BF V Odds]] &lt; $BO$7),Weekly[[#This Row],[BF V Odds]],"")</f>
        <v/>
      </c>
      <c r="AO610" s="36" t="str">
        <f>IF(AND(Weekly[[#This Row],[BF H Odds]]&gt;$BO$6, Weekly[[#This Row],[BF H Odds]] &lt; $BO$7),Weekly[[#This Row],[BF H Odds]],"")</f>
        <v/>
      </c>
      <c r="AP610" s="37">
        <f>IF(AND(Weekly[[#This Row],[V Odds &lt;]]="",Weekly[[#This Row],[H Odds &lt;]]=""),AP609,IF(AND(Weekly[[#This Row],[H Odds &lt;]]&lt;&gt;"",Weekly[[#This Row],[SVC_P]]=TRUE,Weekly[[#This Row],[Actual]]=TRUE),AP609+Weekly[[#This Row],[H Odds &lt;]]-1,IF(AND(Weekly[[#This Row],[V Odds &lt;]]&lt;&gt;"",Weekly[[#This Row],[SVC_P]]=FALSE,Weekly[[#This Row],[Actual]]=FALSE),AP609+Weekly[[#This Row],[V Odds &lt;]]-1,IF(AND(Weekly[[#This Row],[V Odds &lt;]]&lt;&gt;"",Weekly[[#This Row],[SVC_P]]=FALSE,Weekly[[#This Row],[Actual]]=TRUE),AP609-1,IF(AND(Weekly[[#This Row],[H Odds &lt;]]&lt;&gt;"",Weekly[[#This Row],[SVC_P]]=TRUE,Weekly[[#This Row],[Actual]]=FALSE),AP609-1,AP609)))))</f>
        <v>76.430000000000021</v>
      </c>
      <c r="AQ610" s="37">
        <f>IF(AND(Weekly[[#This Row],[V Odds &lt;]]="",Weekly[[#This Row],[H Odds &lt;]]=""),AQ609,IF(AND(Weekly[[#This Row],[H Odds &lt;]]&lt;&gt;"",Weekly[[#This Row],[ADBC_P]]=TRUE,Weekly[[#This Row],[Actual]]=TRUE),AQ609+Weekly[[#This Row],[H Odds &lt;]]-1,IF(AND(Weekly[[#This Row],[V Odds &lt;]]&lt;&gt;"",Weekly[[#This Row],[ADBC_P]]=FALSE,Weekly[[#This Row],[Actual]]=FALSE),AQ609+Weekly[[#This Row],[V Odds &lt;]]-1,IF(AND(Weekly[[#This Row],[V Odds &lt;]]&lt;&gt;"",Weekly[[#This Row],[ADBC_P]]=FALSE,Weekly[[#This Row],[Actual]]=TRUE),AQ609-1,IF(AND(Weekly[[#This Row],[H Odds &lt;]]&lt;&gt;"",Weekly[[#This Row],[ADBC_P]]=TRUE,Weekly[[#This Row],[Actual]]=FALSE),AQ609-1,AQ609)))))</f>
        <v>48.98</v>
      </c>
      <c r="AR610" s="37">
        <f>IF(AND(Weekly[[#This Row],[V Odds &lt;]]="",Weekly[[#This Row],[H Odds &lt;]]=""),AR609,IF(AND(Weekly[[#This Row],[H Odds &lt;]]&lt;&gt;"",Weekly[[#This Row],[RFC_P]]=TRUE,Weekly[[#This Row],[Actual]]=TRUE),AR609+Weekly[[#This Row],[H Odds &lt;]]-1,IF(AND(Weekly[[#This Row],[V Odds &lt;]]&lt;&gt;"",Weekly[[#This Row],[RFC_P]]=FALSE,Weekly[[#This Row],[Actual]]=FALSE),AR609+Weekly[[#This Row],[V Odds &lt;]]-1,IF(AND(Weekly[[#This Row],[V Odds &lt;]]&lt;&gt;"",Weekly[[#This Row],[RFC_P]]=FALSE,Weekly[[#This Row],[Actual]]=TRUE),AR609-1,IF(AND(Weekly[[#This Row],[H Odds &lt;]]&lt;&gt;"",Weekly[[#This Row],[RFC_P]]=TRUE,Weekly[[#This Row],[Actual]]=FALSE),AR609-1,AR609)))))</f>
        <v>67.989999999999995</v>
      </c>
      <c r="AS610" s="37">
        <f>IF(AND(Weekly[[#This Row],[V Odds &lt;]]="",Weekly[[#This Row],[H Odds &lt;]]=""),AS609,IF(AND(Weekly[[#This Row],[H Odds &lt;]]&lt;&gt;"",Weekly[[#This Row],[GBC_P]]=TRUE,Weekly[[#This Row],[Actual]]=TRUE),AS609+Weekly[[#This Row],[H Odds &lt;]]-1,IF(AND(Weekly[[#This Row],[V Odds &lt;]]&lt;&gt;"",Weekly[[#This Row],[GBC_P]]=FALSE,Weekly[[#This Row],[Actual]]=FALSE),AS609+Weekly[[#This Row],[V Odds &lt;]]-1,IF(AND(Weekly[[#This Row],[V Odds &lt;]]&lt;&gt;"",Weekly[[#This Row],[GBC_P]]=FALSE,Weekly[[#This Row],[Actual]]=TRUE),AS609-1,IF(AND(Weekly[[#This Row],[H Odds &lt;]]&lt;&gt;"",Weekly[[#This Row],[GBC_P]]=TRUE,Weekly[[#This Row],[Actual]]=FALSE),AS609-1,AS609)))))</f>
        <v>68.38</v>
      </c>
      <c r="AT610" s="37">
        <f>IF(AND(Weekly[[#This Row],[V Odds &lt;]]="",Weekly[[#This Row],[H Odds &lt;]]=""),AT609,IF(AND(Weekly[[#This Row],[H Odds &lt;]]&lt;&gt;"",Weekly[[#This Row],[HGBC_P]]=TRUE,Weekly[[#This Row],[Actual]]=TRUE),AT609+Weekly[[#This Row],[H Odds &lt;]]-1,IF(AND(Weekly[[#This Row],[V Odds &lt;]]&lt;&gt;"",Weekly[[#This Row],[HGBC_P]]=FALSE,Weekly[[#This Row],[Actual]]=FALSE),AT609+Weekly[[#This Row],[V Odds &lt;]]-1,IF(AND(Weekly[[#This Row],[V Odds &lt;]]&lt;&gt;"",Weekly[[#This Row],[HGBC_P]]=FALSE,Weekly[[#This Row],[Actual]]=TRUE),AT609-1,IF(AND(Weekly[[#This Row],[H Odds &lt;]]&lt;&gt;"",Weekly[[#This Row],[HGBC_P]]=TRUE,Weekly[[#This Row],[Actual]]=FALSE),AT609-1,AT609)))))</f>
        <v>50.76</v>
      </c>
      <c r="AU610" s="37">
        <f>IF(AND(Weekly[[#This Row],[V Odds &lt;]]="",Weekly[[#This Row],[H Odds &lt;]]=""),AU609,IF(AND(Weekly[[#This Row],[H Odds &lt;]]&lt;&gt;"",Weekly[[#This Row],[XGB_P]]=TRUE,Weekly[[#This Row],[Actual]]=TRUE),AU609+Weekly[[#This Row],[H Odds &lt;]]-1,IF(AND(Weekly[[#This Row],[V Odds &lt;]]&lt;&gt;"",Weekly[[#This Row],[XGB_P]]=FALSE,Weekly[[#This Row],[Actual]]=FALSE),AU609+Weekly[[#This Row],[V Odds &lt;]]-1,IF(AND(Weekly[[#This Row],[V Odds &lt;]]&lt;&gt;"",Weekly[[#This Row],[XGB_P]]=FALSE,Weekly[[#This Row],[Actual]]=TRUE),AU609-1,IF(AND(Weekly[[#This Row],[H Odds &lt;]]&lt;&gt;"",Weekly[[#This Row],[XGB_P]]=TRUE,Weekly[[#This Row],[Actual]]=FALSE),AU609-1,AU609)))))</f>
        <v>73.210000000000008</v>
      </c>
      <c r="AV610" s="37">
        <f>IF(AND(Weekly[[#This Row],[V Odds &lt;]]="",Weekly[[#This Row],[H Odds &lt;]]=""),AV609,IF(AND(Weekly[[#This Row],[H Odds &lt;]]&lt;&gt;"",Weekly[[#This Row],[QDA_P]]=TRUE,Weekly[[#This Row],[Actual]]=TRUE),AV609+Weekly[[#This Row],[H Odds &lt;]]-1,IF(AND(Weekly[[#This Row],[V Odds &lt;]]&lt;&gt;"",Weekly[[#This Row],[QDA_P]]=FALSE,Weekly[[#This Row],[Actual]]=FALSE),AV609+Weekly[[#This Row],[V Odds &lt;]]-1,IF(AND(Weekly[[#This Row],[V Odds &lt;]]&lt;&gt;"",Weekly[[#This Row],[QDA_P]]=FALSE,Weekly[[#This Row],[Actual]]=TRUE),AV609-1,IF(AND(Weekly[[#This Row],[H Odds &lt;]]&lt;&gt;"",Weekly[[#This Row],[QDA_P]]=TRUE,Weekly[[#This Row],[Actual]]=FALSE),AV609-1,AV609)))))</f>
        <v>63.099999999999994</v>
      </c>
      <c r="AW610" s="37">
        <f>IF(AND(Weekly[[#This Row],[H Odds &lt;]]="",Weekly[[#This Row],[V Odds &lt;]]=""),AW609,IF(AND(Weekly[[#This Row],[KNC_P]]=Weekly[[#This Row],[Actual]],Weekly[[#This Row],[KNC_P]]=TRUE),AW609+Weekly[[#This Row],[BF H Odds]]-1,IF(AND(Weekly[[#This Row],[KNC_P]]=Weekly[[#This Row],[Actual]],Weekly[[#This Row],[KNC_P]]=FALSE),AW609+Weekly[[#This Row],[BF V Odds]]-1,AW609-1)))</f>
        <v>45.290000000000013</v>
      </c>
      <c r="AX610" s="37">
        <f>IF(AND(Weekly[[#This Row],[V Odds &lt;]]="",Weekly[[#This Row],[H Odds &lt;]]=""),AX609,IF(AND(Weekly[[#This Row],[V Odds &lt;]]&lt;&gt;"",Weekly[[#This Row],[FALSES]]&gt;0,Weekly[[#This Row],[Actual]]=FALSE),AX609+Weekly[[#This Row],[V Odds &lt;]]-1,IF(AND(Weekly[[#This Row],[H Odds &lt;]]&lt;&gt;"",Weekly[[#This Row],[TRUES]]&gt;0,Weekly[[#This Row],[Actual]]=TRUE),AX609+Weekly[[#This Row],[H Odds &lt;]]-1,IF(AND(Weekly[[#This Row],[V Odds &lt;]]&lt;&gt;"",Weekly[[#This Row],[FALSES]]=0),AX609,IF(AND(Weekly[[#This Row],[H Odds &lt;]]&lt;&gt;"",Weekly[[#This Row],[TRUES]]=0),AX609,AX609-1)))))</f>
        <v>111.09999999999997</v>
      </c>
      <c r="AY610" s="37">
        <f>IF(AND(Weekly[[#This Row],[V Odds &lt;]]="",Weekly[[#This Row],[H Odds &lt;]]=""),AY609,IF(AND(Weekly[[#This Row],[V Odds &lt;]]&lt;&gt;"",Weekly[[#This Row],[FALSES]]&gt;0,Weekly[[#This Row],[Actual]]=FALSE),AY609+((Weekly[[#This Row],[V Odds &lt;]]-1)*0.92),IF(AND(Weekly[[#This Row],[H Odds &lt;]]&lt;&gt;"",Weekly[[#This Row],[TRUES]]&gt;0,Weekly[[#This Row],[Actual]]=TRUE),AY609+((Weekly[[#This Row],[H Odds &lt;]]-1)*0.92),IF(AND(Weekly[[#This Row],[V Odds &lt;]]&lt;&gt;"",Weekly[[#This Row],[FALSES]]=0),AY609,IF(AND(Weekly[[#This Row],[H Odds &lt;]]&lt;&gt;"",Weekly[[#This Row],[TRUES]]=0),AY609,AY609-1)))))</f>
        <v>97.732000000000014</v>
      </c>
      <c r="AZ610" s="37">
        <f>IF(AND(Weekly[[#This Row],[V Odds &lt;]]="",Weekly[[#This Row],[H Odds &lt;]]=""),AZ609,IF(AND(Weekly[[#This Row],[V Odds &lt;]]&lt;&gt;"",Weekly[[#This Row],[Actual]]=FALSE),AZ609+Weekly[[#This Row],[V Odds &lt;]]-1,IF(AND(Weekly[[#This Row],[H Odds &lt;]]&lt;&gt;"",Weekly[[#This Row],[Actual]]=TRUE),AZ609+Weekly[[#This Row],[H Odds &lt;]]-1,AZ609-1)))</f>
        <v>103.06999999999998</v>
      </c>
      <c r="BA610" s="38">
        <f>IF(Weekly[[#This Row],[H Odds &lt;]]="",BA609,IF(AND(Weekly[[#This Row],[H Odds &lt;]]&lt;&gt;"",Weekly[[#This Row],[SVC_P]]=TRUE,Weekly[[#This Row],[Actual]]=TRUE),BA609+Weekly[[#This Row],[H Odds &lt;]]-1,IF(AND(Weekly[[#This Row],[H Odds &lt;]]&lt;&gt;"",Weekly[[#This Row],[SVC_P]]=TRUE,Weekly[[#This Row],[Actual]]=FALSE),BA609-1,BA609)))</f>
        <v>75.39</v>
      </c>
      <c r="BB610" s="38">
        <f>IF(Weekly[[#This Row],[H Odds &lt;]]="",BB609,IF(AND(Weekly[[#This Row],[H Odds &lt;]]&lt;&gt;"",Weekly[[#This Row],[ADBC_P]]=TRUE,Weekly[[#This Row],[Actual]]=TRUE),BB609+Weekly[[#This Row],[H Odds &lt;]]-1,IF(AND(Weekly[[#This Row],[H Odds &lt;]]&lt;&gt;"",Weekly[[#This Row],[ADBC_P]]=TRUE,Weekly[[#This Row],[Actual]]=FALSE),BB609-1,BB609)))</f>
        <v>45.16</v>
      </c>
      <c r="BC610" s="38">
        <f>IF(Weekly[[#This Row],[H Odds &lt;]]="",BC609,IF(AND(Weekly[[#This Row],[H Odds &lt;]]&lt;&gt;"",Weekly[[#This Row],[RFC_P]]=TRUE,Weekly[[#This Row],[Actual]]=TRUE),BC609+Weekly[[#This Row],[H Odds &lt;]]-1,IF(AND(Weekly[[#This Row],[H Odds &lt;]]&lt;&gt;"",Weekly[[#This Row],[RFC_P]]=TRUE,Weekly[[#This Row],[Actual]]=FALSE),BC609-1,BC609)))</f>
        <v>46.759999999999991</v>
      </c>
      <c r="BD610" s="38">
        <f>IF(Weekly[[#This Row],[H Odds &lt;]]="",BD609,IF(AND(Weekly[[#This Row],[H Odds &lt;]]&lt;&gt;"",Weekly[[#This Row],[GBC_P]]=TRUE,Weekly[[#This Row],[Actual]]=TRUE),BD609+Weekly[[#This Row],[H Odds &lt;]]-1,IF(AND(Weekly[[#This Row],[H Odds &lt;]]&lt;&gt;"",Weekly[[#This Row],[GBC_P]]=TRUE,Weekly[[#This Row],[Actual]]=FALSE),BD609-1,BD609)))</f>
        <v>51.910000000000004</v>
      </c>
      <c r="BE610" s="38">
        <f>IF(Weekly[[#This Row],[H Odds &lt;]]="",BE609,IF(AND(Weekly[[#This Row],[H Odds &lt;]]&lt;&gt;"",Weekly[[#This Row],[HGBC_P]]=TRUE,Weekly[[#This Row],[Actual]]=TRUE),BE609+Weekly[[#This Row],[H Odds &lt;]]-1,IF(AND(Weekly[[#This Row],[H Odds &lt;]]&lt;&gt;"",Weekly[[#This Row],[HGBC_P]]=TRUE,Weekly[[#This Row],[Actual]]=FALSE),BE609-1,BE609)))</f>
        <v>49.059999999999995</v>
      </c>
      <c r="BF610" s="38">
        <f>IF(Weekly[[#This Row],[H Odds &lt;]]="",BF609,IF(AND(Weekly[[#This Row],[H Odds &lt;]]&lt;&gt;"",Weekly[[#This Row],[XGB_P]]=TRUE,Weekly[[#This Row],[Actual]]=TRUE),BF609+Weekly[[#This Row],[H Odds &lt;]]-1,IF(AND(Weekly[[#This Row],[H Odds &lt;]]&lt;&gt;"",Weekly[[#This Row],[XGB_P]]=TRUE,Weekly[[#This Row],[Actual]]=FALSE),BF609-1,BF609)))</f>
        <v>58.730000000000004</v>
      </c>
      <c r="BG610" s="38">
        <f>IF(Weekly[[#This Row],[H Odds &lt;]]="",BG609,IF(AND(Weekly[[#This Row],[H Odds &lt;]]&lt;&gt;"",Weekly[[#This Row],[QDA_P]]=TRUE,Weekly[[#This Row],[Actual]]=TRUE),BG609+Weekly[[#This Row],[H Odds &lt;]]-1,IF(AND(Weekly[[#This Row],[H Odds &lt;]]&lt;&gt;"",Weekly[[#This Row],[QDA_P]]=TRUE,Weekly[[#This Row],[Actual]]=FALSE),BG609-1,BG609)))</f>
        <v>45.22999999999999</v>
      </c>
      <c r="BH610" s="38">
        <f>IF(Weekly[[#This Row],[H Odds &lt;]]="",BH609,IF(AND(Weekly[[#This Row],[H Odds &lt;]]&lt;&gt;"",Weekly[[#This Row],[KNC_P]]=TRUE,Weekly[[#This Row],[Actual]]=TRUE),BH609+Weekly[[#This Row],[H Odds &lt;]]-1,IF(AND(Weekly[[#This Row],[H Odds &lt;]]&lt;&gt;"",Weekly[[#This Row],[KNC_P]]=TRUE,Weekly[[#This Row],[Actual]]=FALSE),BH609-1,BH609)))</f>
        <v>50.099999999999994</v>
      </c>
      <c r="BI610" s="38">
        <f>IF(Weekly[[#This Row],[H Odds &lt;]]="",BI609,IF(AND(Weekly[[#This Row],[H Odds &lt;]]&lt;&gt;"",Weekly[[#This Row],[TRUES]]&gt;0,Weekly[[#This Row],[Actual]]=TRUE),BI609+Weekly[[#This Row],[H Odds &lt;]]-1,IF(AND(Weekly[[#This Row],[H Odds &lt;]]&lt;&gt;"",Weekly[[#This Row],[TRUES]]=0),BI609,BI609-1)))</f>
        <v>73.39</v>
      </c>
      <c r="BJ610" s="38">
        <f>IF(Weekly[[#This Row],[H Odds &lt;]]="",BJ609,IF(AND(Weekly[[#This Row],[H Odds &lt;]]&lt;&gt;"",Weekly[[#This Row],[Actual]]=TRUE),BJ609+Weekly[[#This Row],[H Odds &lt;]]-1,IF(AND(Weekly[[#This Row],[H Odds &lt;]]&lt;&gt;"",Weekly[[#This Row],[Actual]]=FALSE),BJ609-1,BJ609)))</f>
        <v>75.290000000000006</v>
      </c>
      <c r="BK610" s="58">
        <f>IF(AND(Weekly[[#This Row],[TRUES]]&gt;3,Weekly[[#This Row],[Actual]]=TRUE),BK609+Weekly[[#This Row],[BF H Odds]]-1,IF(AND(Weekly[[#This Row],[FALSES]]&gt;3,Weekly[[#This Row],[Actual]]=FALSE),BK609+Weekly[[#This Row],[BF V Odds]]-1,IF(AND(Weekly[[#This Row],[TRUES]]&gt;3,Weekly[[#This Row],[Actual]]=FALSE),BK609-1,IF(AND(Weekly[[#This Row],[FALSES]]&gt;3,Weekly[[#This Row],[Actual]]=TRUE),BK609-1,BK609))))</f>
        <v>1.1400000000000308</v>
      </c>
      <c r="BL610" s="58">
        <f>IF(AND(Weekly[[#This Row],[TRUES]]&gt;5,Weekly[[#This Row],[Actual]]=TRUE),BL609+Weekly[[#This Row],[BF H Odds]]-1,IF(AND(Weekly[[#This Row],[FALSES]]&gt;5,Weekly[[#This Row],[Actual]]=FALSE),BL609+Weekly[[#This Row],[BF V Odds]]-1,IF(AND(Weekly[[#This Row],[TRUES]]&gt;5,Weekly[[#This Row],[Actual]]=FALSE),BL609-1,IF(AND(Weekly[[#This Row],[FALSES]]&gt;5,Weekly[[#This Row],[Actual]]=TRUE),BL609-1,BL609))))</f>
        <v>6.3400000000000194</v>
      </c>
      <c r="BM610" s="58">
        <f>IF(AND(Weekly[[#This Row],[TRUES]]&gt;6,Weekly[[#This Row],[Actual]]=TRUE),BM609+Weekly[[#This Row],[BF H Odds]]-1,IF(AND(Weekly[[#This Row],[FALSES]]&gt;6,Weekly[[#This Row],[Actual]]=FALSE),BM609+Weekly[[#This Row],[BF V Odds]]-1,IF(AND(Weekly[[#This Row],[TRUES]]&gt;6,Weekly[[#This Row],[Actual]]=FALSE),BM609-1,IF(AND(Weekly[[#This Row],[FALSES]]&gt;6,Weekly[[#This Row],[Actual]]=TRUE),BM609-1,BM609))))</f>
        <v>37.830000000000005</v>
      </c>
    </row>
    <row r="611" spans="1:65" x14ac:dyDescent="0.25">
      <c r="A611" s="34"/>
      <c r="B611" s="10">
        <v>44319</v>
      </c>
      <c r="C611" s="17" t="s">
        <v>14</v>
      </c>
      <c r="D611" s="15" t="s">
        <v>35</v>
      </c>
      <c r="E611" t="b">
        <v>1</v>
      </c>
      <c r="F611" t="b">
        <v>1</v>
      </c>
      <c r="G611" t="b">
        <v>1</v>
      </c>
      <c r="H611" t="b">
        <v>0</v>
      </c>
      <c r="I611" t="b">
        <v>0</v>
      </c>
      <c r="J611" t="b">
        <v>0</v>
      </c>
      <c r="K611" t="b">
        <v>1</v>
      </c>
      <c r="L611" t="b">
        <v>1</v>
      </c>
      <c r="M611" t="s">
        <v>100</v>
      </c>
      <c r="N611">
        <v>28</v>
      </c>
      <c r="O611">
        <f>IF(Weekly[[#This Row],[H/V]]="H",Weekly[[#This Row],[BF H Odds]],IF(Weekly[[#This Row],[H/V]]="V",Weekly[[#This Row],[BF V Odds]],""))</f>
        <v>3.2</v>
      </c>
      <c r="P611" t="b">
        <v>0</v>
      </c>
      <c r="Q611" t="s">
        <v>76</v>
      </c>
      <c r="R611" s="35">
        <f>IFERROR(IF(Weekly[[#This Row],[Won Bet?]]="yes",R610+(Weekly[[#This Row],[BF Odds]]*Weekly[[#This Row],[BF Stake]])-Weekly[[#This Row],[BF Stake]],R610-Weekly[[#This Row],[BF Stake]]),R610)</f>
        <v>1198.5655000000006</v>
      </c>
      <c r="S611" s="35">
        <f>IFERROR(IF(Weekly[[#This Row],[Won Bet?]]="yes",S610+(((Weekly[[#This Row],[BF Odds]]*Weekly[[#This Row],[BF Stake]])-Weekly[[#This Row],[BF Stake]])*0.95),S610-Weekly[[#This Row],[BF Stake]]),S610)</f>
        <v>1093.7438400000008</v>
      </c>
      <c r="T611">
        <v>1.45</v>
      </c>
      <c r="U611">
        <v>3.2</v>
      </c>
      <c r="V611" s="24">
        <f>IF(Weekly[[#This Row],[Actual]]="","",IF(AND(Weekly[[#This Row],[SVC_P]]=Weekly[[#This Row],[Actual]],Weekly[[#This Row],[SVC_P]]=TRUE),V610+Weekly[[#This Row],[BF H Odds]]-1,IF(AND(Weekly[[#This Row],[SVC_P]]=Weekly[[#This Row],[Actual]],Weekly[[#This Row],[SVC_P]]=FALSE),V610+Weekly[[#This Row],[BF V Odds]]-1,V610-1)))</f>
        <v>55.270000000000074</v>
      </c>
      <c r="W611" s="24">
        <f>IF(Weekly[[#This Row],[Actual]]="","",IF(AND(Weekly[[#This Row],[SVC_P]]=FALSE,Weekly[[#This Row],[Actual]]=TRUE),W610+Weekly[[#This Row],[BF H Odds]]-1,IF(AND(Weekly[[#This Row],[SVC_P]]=TRUE,Weekly[[#This Row],[Actual]]=FALSE,),W610+Weekly[[#This Row],[BF V Odds]]-1,W610-1)))</f>
        <v>-519.84</v>
      </c>
      <c r="X611" s="24">
        <f>IF(Weekly[[#This Row],[Actual]]="","",IF(AND(Weekly[[#This Row],[ADBC_P]]=Weekly[[#This Row],[Actual]],Weekly[[#This Row],[ADBC_P]]=TRUE),X610+Weekly[[#This Row],[BF H Odds]]-1,IF(AND(Weekly[[#This Row],[ADBC_P]]=Weekly[[#This Row],[Actual]],Weekly[[#This Row],[ADBC_P]]=FALSE),X610+Weekly[[#This Row],[BF V Odds]]-1,X610-1)))</f>
        <v>14.200000000000017</v>
      </c>
      <c r="Y611" s="24">
        <f>IF(Weekly[[#This Row],[Actual]]="","",IF(AND(Weekly[[#This Row],[ADBC_P]]=FALSE,Weekly[[#This Row],[Actual]]=TRUE),Y610+Weekly[[#This Row],[BF H Odds]]-1,IF(AND(Weekly[[#This Row],[ADBC_P]]=TRUE,Weekly[[#This Row],[Actual]]=FALSE),Y610+Weekly[[#This Row],[BF V Odds]]-1,Y610-1)))</f>
        <v>75.039999999999992</v>
      </c>
      <c r="Z611" s="24">
        <f>IF(Weekly[[#This Row],[Actual]]="","",IF(AND(Weekly[[#This Row],[RFC_P]]=Weekly[[#This Row],[Actual]],Weekly[[#This Row],[RFC_P]]=TRUE),Z610+Weekly[[#This Row],[BF H Odds]]-1,IF(AND(Weekly[[#This Row],[RFC_P]]=Weekly[[#This Row],[Actual]],Weekly[[#This Row],[RFC_P]]=FALSE),Z610+Weekly[[#This Row],[BF V Odds]]-1,Z610-1)))</f>
        <v>23.880000000000006</v>
      </c>
      <c r="AA611" s="24">
        <f>IF(Weekly[[#This Row],[Actual]]="","",IF(AND(Weekly[[#This Row],[RFC_P]]=FALSE,Weekly[[#This Row],[Actual]]=TRUE),AA610+Weekly[[#This Row],[BF H Odds]]-1,IF(AND(Weekly[[#This Row],[RFC_P]]=TRUE,Weekly[[#This Row],[Actual]]=FALSE),AA610+Weekly[[#This Row],[BF V Odds]]-1,AA610-1)))</f>
        <v>65.359999999999971</v>
      </c>
      <c r="AB611" s="24">
        <f>IF(Weekly[[#This Row],[Actual]]="","",IF(AND(Weekly[[#This Row],[GBC_P]]=Weekly[[#This Row],[Actual]],Weekly[[#This Row],[GBC_P]]=TRUE),AB610+Weekly[[#This Row],[BF H Odds]]-1,IF(AND(Weekly[[#This Row],[GBC_P]]=Weekly[[#This Row],[Actual]],Weekly[[#This Row],[GBC_P]]=FALSE),AB610+Weekly[[#This Row],[BF V Odds]]-1,AB610-1)))</f>
        <v>8.4600000000000062</v>
      </c>
      <c r="AC611" s="24">
        <f>IF(Weekly[[#This Row],[Actual]]="","",IF(AND(Weekly[[#This Row],[GBC_P]]=FALSE,Weekly[[#This Row],[Actual]]=TRUE),AC610+Weekly[[#This Row],[BF H Odds]]-1,IF(AND(Weekly[[#This Row],[GBC_P]]=TRUE,Weekly[[#This Row],[Actual]]=FALSE),AC610+Weekly[[#This Row],[BF V Odds]]-1,AC610-1)))</f>
        <v>80.779999999999987</v>
      </c>
      <c r="AD611" s="24">
        <f>IF(Weekly[[#This Row],[Actual]]="","",IF(AND(Weekly[[#This Row],[HGBC_P]]=Weekly[[#This Row],[Actual]],Weekly[[#This Row],[HGBC_P]]=TRUE),AD610+Weekly[[#This Row],[BF H Odds]]-1,IF(AND(Weekly[[#This Row],[HGBC_P]]=Weekly[[#This Row],[Actual]],Weekly[[#This Row],[HGBC_P]]=FALSE),AD610+Weekly[[#This Row],[BF V Odds]]-1,AD610-1)))</f>
        <v>-1.9599999999999771</v>
      </c>
      <c r="AE611" s="24">
        <f>IF(Weekly[[#This Row],[Actual]]="","",IF(AND(Weekly[[#This Row],[HGBC_P]]=FALSE,Weekly[[#This Row],[Actual]]=TRUE),AE610+Weekly[[#This Row],[BF H Odds]]-1,IF(AND(Weekly[[#This Row],[HGBC_P]]=TRUE,Weekly[[#This Row],[Actual]]=FALSE),AE610+Weekly[[#This Row],[BF V Odds]]-1,AE610-1)))</f>
        <v>91.200000000000017</v>
      </c>
      <c r="AF611" s="24">
        <f>IF(Weekly[[#This Row],[Actual]]="","",IF(AND(Weekly[[#This Row],[XGB_P]]=Weekly[[#This Row],[Actual]],Weekly[[#This Row],[XGB_P]]=TRUE),AF610+Weekly[[#This Row],[BF H Odds]]-1,IF(AND(Weekly[[#This Row],[XGB_P]]=Weekly[[#This Row],[Actual]],Weekly[[#This Row],[XGB_P]]=FALSE),AF610+Weekly[[#This Row],[BF V Odds]]-1,AF610-1)))</f>
        <v>32.710000000000022</v>
      </c>
      <c r="AG611" s="24">
        <f>IF(Weekly[[#This Row],[Actual]]="","",IF(AND(Weekly[[#This Row],[XGB_P]]=FALSE,Weekly[[#This Row],[Actual]]=TRUE),AG610+Weekly[[#This Row],[BF H Odds]]-1,IF(AND(Weekly[[#This Row],[XGB_P]]=TRUE,Weekly[[#This Row],[Actual]]=FALSE),AG610+Weekly[[#This Row],[BF V Odds]]-1,AG610-1)))</f>
        <v>56.530000000000008</v>
      </c>
      <c r="AH611" s="24">
        <f>IF(Weekly[[#This Row],[Actual]]="","",IF(AND(Weekly[[#This Row],[QDA_P]]=Weekly[[#This Row],[Actual]],Weekly[[#This Row],[QDA_P]]=TRUE),AH610+Weekly[[#This Row],[BF H Odds]]-1,IF(AND(Weekly[[#This Row],[QDA_P]]=Weekly[[#This Row],[Actual]],Weekly[[#This Row],[QDA_P]]=FALSE),AH610+Weekly[[#This Row],[BF V Odds]]-1,AH610-1)))</f>
        <v>2.0100000000000158</v>
      </c>
      <c r="AI611" s="24">
        <f>IF(Weekly[[#This Row],[Actual]]="","",IF(AND(Weekly[[#This Row],[QDA_P]]=FALSE,Weekly[[#This Row],[Actual]]=TRUE),AI610+Weekly[[#This Row],[BF H Odds]]-1,IF(AND(Weekly[[#This Row],[QDA_P]]=TRUE,Weekly[[#This Row],[Actual]]=FALSE),AI610+Weekly[[#This Row],[BF V Odds]]-1,AI610-1)))</f>
        <v>87.22999999999999</v>
      </c>
      <c r="AJ611" s="24">
        <f>IF(Weekly[[#This Row],[Actual]]="","",IF(AND(Weekly[[#This Row],[KNC_P]]=FALSE,Weekly[[#This Row],[Actual]]=TRUE),AJ610+Weekly[[#This Row],[BF H Odds]]-1,IF(AND(Weekly[[#This Row],[KNC_P]]=TRUE,Weekly[[#This Row],[Actual]]=FALSE),AJ610+Weekly[[#This Row],[BF V Odds]]-1,AJ610-1)))</f>
        <v>83.420000000000016</v>
      </c>
      <c r="AK611" s="24">
        <f>IF(Weekly[[#This Row],[Actual]]="","",IF(AND(Weekly[[#This Row],[KNC_P]]=FALSE,Weekly[[#This Row],[Actual]]=TRUE),AK610+Weekly[[#This Row],[BF H Odds]]-1,IF(AND(Weekly[[#This Row],[KNC_P]]=TRUE,Weekly[[#This Row],[Actual]]=FALSE),AK610+Weekly[[#This Row],[BF V Odds]]-1,AK610-1)))</f>
        <v>82.320000000000007</v>
      </c>
      <c r="AL611" s="30">
        <f>IF(Weekly[[#This Row],[Actual]]="","",COUNTIF(Weekly[[#This Row],[SVC_P]:[QDA_P]],TRUE))</f>
        <v>4</v>
      </c>
      <c r="AM611" s="30">
        <f>IF(Weekly[[#This Row],[Actual]]="","",COUNTIF(Weekly[[#This Row],[SVC_P]:[QDA_P]],FALSE))</f>
        <v>3</v>
      </c>
      <c r="AN611" s="36" t="str">
        <f>IF(AND(Weekly[[#This Row],[BF V Odds]]&gt;$BO$6,Weekly[[#This Row],[BF V Odds]] &lt; $BO$7),Weekly[[#This Row],[BF V Odds]],"")</f>
        <v/>
      </c>
      <c r="AO611" s="36">
        <f>IF(AND(Weekly[[#This Row],[BF H Odds]]&gt;$BO$6, Weekly[[#This Row],[BF H Odds]] &lt; $BO$7),Weekly[[#This Row],[BF H Odds]],"")</f>
        <v>3.2</v>
      </c>
      <c r="AP611" s="37">
        <f>IF(AND(Weekly[[#This Row],[V Odds &lt;]]="",Weekly[[#This Row],[H Odds &lt;]]=""),AP610,IF(AND(Weekly[[#This Row],[H Odds &lt;]]&lt;&gt;"",Weekly[[#This Row],[SVC_P]]=TRUE,Weekly[[#This Row],[Actual]]=TRUE),AP610+Weekly[[#This Row],[H Odds &lt;]]-1,IF(AND(Weekly[[#This Row],[V Odds &lt;]]&lt;&gt;"",Weekly[[#This Row],[SVC_P]]=FALSE,Weekly[[#This Row],[Actual]]=FALSE),AP610+Weekly[[#This Row],[V Odds &lt;]]-1,IF(AND(Weekly[[#This Row],[V Odds &lt;]]&lt;&gt;"",Weekly[[#This Row],[SVC_P]]=FALSE,Weekly[[#This Row],[Actual]]=TRUE),AP610-1,IF(AND(Weekly[[#This Row],[H Odds &lt;]]&lt;&gt;"",Weekly[[#This Row],[SVC_P]]=TRUE,Weekly[[#This Row],[Actual]]=FALSE),AP610-1,AP610)))))</f>
        <v>75.430000000000021</v>
      </c>
      <c r="AQ611" s="37">
        <f>IF(AND(Weekly[[#This Row],[V Odds &lt;]]="",Weekly[[#This Row],[H Odds &lt;]]=""),AQ610,IF(AND(Weekly[[#This Row],[H Odds &lt;]]&lt;&gt;"",Weekly[[#This Row],[ADBC_P]]=TRUE,Weekly[[#This Row],[Actual]]=TRUE),AQ610+Weekly[[#This Row],[H Odds &lt;]]-1,IF(AND(Weekly[[#This Row],[V Odds &lt;]]&lt;&gt;"",Weekly[[#This Row],[ADBC_P]]=FALSE,Weekly[[#This Row],[Actual]]=FALSE),AQ610+Weekly[[#This Row],[V Odds &lt;]]-1,IF(AND(Weekly[[#This Row],[V Odds &lt;]]&lt;&gt;"",Weekly[[#This Row],[ADBC_P]]=FALSE,Weekly[[#This Row],[Actual]]=TRUE),AQ610-1,IF(AND(Weekly[[#This Row],[H Odds &lt;]]&lt;&gt;"",Weekly[[#This Row],[ADBC_P]]=TRUE,Weekly[[#This Row],[Actual]]=FALSE),AQ610-1,AQ610)))))</f>
        <v>47.98</v>
      </c>
      <c r="AR611" s="37">
        <f>IF(AND(Weekly[[#This Row],[V Odds &lt;]]="",Weekly[[#This Row],[H Odds &lt;]]=""),AR610,IF(AND(Weekly[[#This Row],[H Odds &lt;]]&lt;&gt;"",Weekly[[#This Row],[RFC_P]]=TRUE,Weekly[[#This Row],[Actual]]=TRUE),AR610+Weekly[[#This Row],[H Odds &lt;]]-1,IF(AND(Weekly[[#This Row],[V Odds &lt;]]&lt;&gt;"",Weekly[[#This Row],[RFC_P]]=FALSE,Weekly[[#This Row],[Actual]]=FALSE),AR610+Weekly[[#This Row],[V Odds &lt;]]-1,IF(AND(Weekly[[#This Row],[V Odds &lt;]]&lt;&gt;"",Weekly[[#This Row],[RFC_P]]=FALSE,Weekly[[#This Row],[Actual]]=TRUE),AR610-1,IF(AND(Weekly[[#This Row],[H Odds &lt;]]&lt;&gt;"",Weekly[[#This Row],[RFC_P]]=TRUE,Weekly[[#This Row],[Actual]]=FALSE),AR610-1,AR610)))))</f>
        <v>66.989999999999995</v>
      </c>
      <c r="AS611" s="37">
        <f>IF(AND(Weekly[[#This Row],[V Odds &lt;]]="",Weekly[[#This Row],[H Odds &lt;]]=""),AS610,IF(AND(Weekly[[#This Row],[H Odds &lt;]]&lt;&gt;"",Weekly[[#This Row],[GBC_P]]=TRUE,Weekly[[#This Row],[Actual]]=TRUE),AS610+Weekly[[#This Row],[H Odds &lt;]]-1,IF(AND(Weekly[[#This Row],[V Odds &lt;]]&lt;&gt;"",Weekly[[#This Row],[GBC_P]]=FALSE,Weekly[[#This Row],[Actual]]=FALSE),AS610+Weekly[[#This Row],[V Odds &lt;]]-1,IF(AND(Weekly[[#This Row],[V Odds &lt;]]&lt;&gt;"",Weekly[[#This Row],[GBC_P]]=FALSE,Weekly[[#This Row],[Actual]]=TRUE),AS610-1,IF(AND(Weekly[[#This Row],[H Odds &lt;]]&lt;&gt;"",Weekly[[#This Row],[GBC_P]]=TRUE,Weekly[[#This Row],[Actual]]=FALSE),AS610-1,AS610)))))</f>
        <v>68.38</v>
      </c>
      <c r="AT611" s="37">
        <f>IF(AND(Weekly[[#This Row],[V Odds &lt;]]="",Weekly[[#This Row],[H Odds &lt;]]=""),AT610,IF(AND(Weekly[[#This Row],[H Odds &lt;]]&lt;&gt;"",Weekly[[#This Row],[HGBC_P]]=TRUE,Weekly[[#This Row],[Actual]]=TRUE),AT610+Weekly[[#This Row],[H Odds &lt;]]-1,IF(AND(Weekly[[#This Row],[V Odds &lt;]]&lt;&gt;"",Weekly[[#This Row],[HGBC_P]]=FALSE,Weekly[[#This Row],[Actual]]=FALSE),AT610+Weekly[[#This Row],[V Odds &lt;]]-1,IF(AND(Weekly[[#This Row],[V Odds &lt;]]&lt;&gt;"",Weekly[[#This Row],[HGBC_P]]=FALSE,Weekly[[#This Row],[Actual]]=TRUE),AT610-1,IF(AND(Weekly[[#This Row],[H Odds &lt;]]&lt;&gt;"",Weekly[[#This Row],[HGBC_P]]=TRUE,Weekly[[#This Row],[Actual]]=FALSE),AT610-1,AT610)))))</f>
        <v>50.76</v>
      </c>
      <c r="AU611" s="37">
        <f>IF(AND(Weekly[[#This Row],[V Odds &lt;]]="",Weekly[[#This Row],[H Odds &lt;]]=""),AU610,IF(AND(Weekly[[#This Row],[H Odds &lt;]]&lt;&gt;"",Weekly[[#This Row],[XGB_P]]=TRUE,Weekly[[#This Row],[Actual]]=TRUE),AU610+Weekly[[#This Row],[H Odds &lt;]]-1,IF(AND(Weekly[[#This Row],[V Odds &lt;]]&lt;&gt;"",Weekly[[#This Row],[XGB_P]]=FALSE,Weekly[[#This Row],[Actual]]=FALSE),AU610+Weekly[[#This Row],[V Odds &lt;]]-1,IF(AND(Weekly[[#This Row],[V Odds &lt;]]&lt;&gt;"",Weekly[[#This Row],[XGB_P]]=FALSE,Weekly[[#This Row],[Actual]]=TRUE),AU610-1,IF(AND(Weekly[[#This Row],[H Odds &lt;]]&lt;&gt;"",Weekly[[#This Row],[XGB_P]]=TRUE,Weekly[[#This Row],[Actual]]=FALSE),AU610-1,AU610)))))</f>
        <v>73.210000000000008</v>
      </c>
      <c r="AV611" s="37">
        <f>IF(AND(Weekly[[#This Row],[V Odds &lt;]]="",Weekly[[#This Row],[H Odds &lt;]]=""),AV610,IF(AND(Weekly[[#This Row],[H Odds &lt;]]&lt;&gt;"",Weekly[[#This Row],[QDA_P]]=TRUE,Weekly[[#This Row],[Actual]]=TRUE),AV610+Weekly[[#This Row],[H Odds &lt;]]-1,IF(AND(Weekly[[#This Row],[V Odds &lt;]]&lt;&gt;"",Weekly[[#This Row],[QDA_P]]=FALSE,Weekly[[#This Row],[Actual]]=FALSE),AV610+Weekly[[#This Row],[V Odds &lt;]]-1,IF(AND(Weekly[[#This Row],[V Odds &lt;]]&lt;&gt;"",Weekly[[#This Row],[QDA_P]]=FALSE,Weekly[[#This Row],[Actual]]=TRUE),AV610-1,IF(AND(Weekly[[#This Row],[H Odds &lt;]]&lt;&gt;"",Weekly[[#This Row],[QDA_P]]=TRUE,Weekly[[#This Row],[Actual]]=FALSE),AV610-1,AV610)))))</f>
        <v>62.099999999999994</v>
      </c>
      <c r="AW611" s="37">
        <f>IF(AND(Weekly[[#This Row],[H Odds &lt;]]="",Weekly[[#This Row],[V Odds &lt;]]=""),AW610,IF(AND(Weekly[[#This Row],[KNC_P]]=Weekly[[#This Row],[Actual]],Weekly[[#This Row],[KNC_P]]=TRUE),AW610+Weekly[[#This Row],[BF H Odds]]-1,IF(AND(Weekly[[#This Row],[KNC_P]]=Weekly[[#This Row],[Actual]],Weekly[[#This Row],[KNC_P]]=FALSE),AW610+Weekly[[#This Row],[BF V Odds]]-1,AW610-1)))</f>
        <v>44.290000000000013</v>
      </c>
      <c r="AX611" s="37">
        <f>IF(AND(Weekly[[#This Row],[V Odds &lt;]]="",Weekly[[#This Row],[H Odds &lt;]]=""),AX610,IF(AND(Weekly[[#This Row],[V Odds &lt;]]&lt;&gt;"",Weekly[[#This Row],[FALSES]]&gt;0,Weekly[[#This Row],[Actual]]=FALSE),AX610+Weekly[[#This Row],[V Odds &lt;]]-1,IF(AND(Weekly[[#This Row],[H Odds &lt;]]&lt;&gt;"",Weekly[[#This Row],[TRUES]]&gt;0,Weekly[[#This Row],[Actual]]=TRUE),AX610+Weekly[[#This Row],[H Odds &lt;]]-1,IF(AND(Weekly[[#This Row],[V Odds &lt;]]&lt;&gt;"",Weekly[[#This Row],[FALSES]]=0),AX610,IF(AND(Weekly[[#This Row],[H Odds &lt;]]&lt;&gt;"",Weekly[[#This Row],[TRUES]]=0),AX610,AX610-1)))))</f>
        <v>110.09999999999997</v>
      </c>
      <c r="AY611" s="37">
        <f>IF(AND(Weekly[[#This Row],[V Odds &lt;]]="",Weekly[[#This Row],[H Odds &lt;]]=""),AY610,IF(AND(Weekly[[#This Row],[V Odds &lt;]]&lt;&gt;"",Weekly[[#This Row],[FALSES]]&gt;0,Weekly[[#This Row],[Actual]]=FALSE),AY610+((Weekly[[#This Row],[V Odds &lt;]]-1)*0.92),IF(AND(Weekly[[#This Row],[H Odds &lt;]]&lt;&gt;"",Weekly[[#This Row],[TRUES]]&gt;0,Weekly[[#This Row],[Actual]]=TRUE),AY610+((Weekly[[#This Row],[H Odds &lt;]]-1)*0.92),IF(AND(Weekly[[#This Row],[V Odds &lt;]]&lt;&gt;"",Weekly[[#This Row],[FALSES]]=0),AY610,IF(AND(Weekly[[#This Row],[H Odds &lt;]]&lt;&gt;"",Weekly[[#This Row],[TRUES]]=0),AY610,AY610-1)))))</f>
        <v>96.732000000000014</v>
      </c>
      <c r="AZ611" s="37">
        <f>IF(AND(Weekly[[#This Row],[V Odds &lt;]]="",Weekly[[#This Row],[H Odds &lt;]]=""),AZ610,IF(AND(Weekly[[#This Row],[V Odds &lt;]]&lt;&gt;"",Weekly[[#This Row],[Actual]]=FALSE),AZ610+Weekly[[#This Row],[V Odds &lt;]]-1,IF(AND(Weekly[[#This Row],[H Odds &lt;]]&lt;&gt;"",Weekly[[#This Row],[Actual]]=TRUE),AZ610+Weekly[[#This Row],[H Odds &lt;]]-1,AZ610-1)))</f>
        <v>102.06999999999998</v>
      </c>
      <c r="BA611" s="38">
        <f>IF(Weekly[[#This Row],[H Odds &lt;]]="",BA610,IF(AND(Weekly[[#This Row],[H Odds &lt;]]&lt;&gt;"",Weekly[[#This Row],[SVC_P]]=TRUE,Weekly[[#This Row],[Actual]]=TRUE),BA610+Weekly[[#This Row],[H Odds &lt;]]-1,IF(AND(Weekly[[#This Row],[H Odds &lt;]]&lt;&gt;"",Weekly[[#This Row],[SVC_P]]=TRUE,Weekly[[#This Row],[Actual]]=FALSE),BA610-1,BA610)))</f>
        <v>74.39</v>
      </c>
      <c r="BB611" s="38">
        <f>IF(Weekly[[#This Row],[H Odds &lt;]]="",BB610,IF(AND(Weekly[[#This Row],[H Odds &lt;]]&lt;&gt;"",Weekly[[#This Row],[ADBC_P]]=TRUE,Weekly[[#This Row],[Actual]]=TRUE),BB610+Weekly[[#This Row],[H Odds &lt;]]-1,IF(AND(Weekly[[#This Row],[H Odds &lt;]]&lt;&gt;"",Weekly[[#This Row],[ADBC_P]]=TRUE,Weekly[[#This Row],[Actual]]=FALSE),BB610-1,BB610)))</f>
        <v>44.16</v>
      </c>
      <c r="BC611" s="38">
        <f>IF(Weekly[[#This Row],[H Odds &lt;]]="",BC610,IF(AND(Weekly[[#This Row],[H Odds &lt;]]&lt;&gt;"",Weekly[[#This Row],[RFC_P]]=TRUE,Weekly[[#This Row],[Actual]]=TRUE),BC610+Weekly[[#This Row],[H Odds &lt;]]-1,IF(AND(Weekly[[#This Row],[H Odds &lt;]]&lt;&gt;"",Weekly[[#This Row],[RFC_P]]=TRUE,Weekly[[#This Row],[Actual]]=FALSE),BC610-1,BC610)))</f>
        <v>45.759999999999991</v>
      </c>
      <c r="BD611" s="38">
        <f>IF(Weekly[[#This Row],[H Odds &lt;]]="",BD610,IF(AND(Weekly[[#This Row],[H Odds &lt;]]&lt;&gt;"",Weekly[[#This Row],[GBC_P]]=TRUE,Weekly[[#This Row],[Actual]]=TRUE),BD610+Weekly[[#This Row],[H Odds &lt;]]-1,IF(AND(Weekly[[#This Row],[H Odds &lt;]]&lt;&gt;"",Weekly[[#This Row],[GBC_P]]=TRUE,Weekly[[#This Row],[Actual]]=FALSE),BD610-1,BD610)))</f>
        <v>51.910000000000004</v>
      </c>
      <c r="BE611" s="38">
        <f>IF(Weekly[[#This Row],[H Odds &lt;]]="",BE610,IF(AND(Weekly[[#This Row],[H Odds &lt;]]&lt;&gt;"",Weekly[[#This Row],[HGBC_P]]=TRUE,Weekly[[#This Row],[Actual]]=TRUE),BE610+Weekly[[#This Row],[H Odds &lt;]]-1,IF(AND(Weekly[[#This Row],[H Odds &lt;]]&lt;&gt;"",Weekly[[#This Row],[HGBC_P]]=TRUE,Weekly[[#This Row],[Actual]]=FALSE),BE610-1,BE610)))</f>
        <v>49.059999999999995</v>
      </c>
      <c r="BF611" s="38">
        <f>IF(Weekly[[#This Row],[H Odds &lt;]]="",BF610,IF(AND(Weekly[[#This Row],[H Odds &lt;]]&lt;&gt;"",Weekly[[#This Row],[XGB_P]]=TRUE,Weekly[[#This Row],[Actual]]=TRUE),BF610+Weekly[[#This Row],[H Odds &lt;]]-1,IF(AND(Weekly[[#This Row],[H Odds &lt;]]&lt;&gt;"",Weekly[[#This Row],[XGB_P]]=TRUE,Weekly[[#This Row],[Actual]]=FALSE),BF610-1,BF610)))</f>
        <v>58.730000000000004</v>
      </c>
      <c r="BG611" s="38">
        <f>IF(Weekly[[#This Row],[H Odds &lt;]]="",BG610,IF(AND(Weekly[[#This Row],[H Odds &lt;]]&lt;&gt;"",Weekly[[#This Row],[QDA_P]]=TRUE,Weekly[[#This Row],[Actual]]=TRUE),BG610+Weekly[[#This Row],[H Odds &lt;]]-1,IF(AND(Weekly[[#This Row],[H Odds &lt;]]&lt;&gt;"",Weekly[[#This Row],[QDA_P]]=TRUE,Weekly[[#This Row],[Actual]]=FALSE),BG610-1,BG610)))</f>
        <v>44.22999999999999</v>
      </c>
      <c r="BH611" s="38">
        <f>IF(Weekly[[#This Row],[H Odds &lt;]]="",BH610,IF(AND(Weekly[[#This Row],[H Odds &lt;]]&lt;&gt;"",Weekly[[#This Row],[KNC_P]]=TRUE,Weekly[[#This Row],[Actual]]=TRUE),BH610+Weekly[[#This Row],[H Odds &lt;]]-1,IF(AND(Weekly[[#This Row],[H Odds &lt;]]&lt;&gt;"",Weekly[[#This Row],[KNC_P]]=TRUE,Weekly[[#This Row],[Actual]]=FALSE),BH610-1,BH610)))</f>
        <v>49.099999999999994</v>
      </c>
      <c r="BI611" s="38">
        <f>IF(Weekly[[#This Row],[H Odds &lt;]]="",BI610,IF(AND(Weekly[[#This Row],[H Odds &lt;]]&lt;&gt;"",Weekly[[#This Row],[TRUES]]&gt;0,Weekly[[#This Row],[Actual]]=TRUE),BI610+Weekly[[#This Row],[H Odds &lt;]]-1,IF(AND(Weekly[[#This Row],[H Odds &lt;]]&lt;&gt;"",Weekly[[#This Row],[TRUES]]=0),BI610,BI610-1)))</f>
        <v>72.39</v>
      </c>
      <c r="BJ611" s="38">
        <f>IF(Weekly[[#This Row],[H Odds &lt;]]="",BJ610,IF(AND(Weekly[[#This Row],[H Odds &lt;]]&lt;&gt;"",Weekly[[#This Row],[Actual]]=TRUE),BJ610+Weekly[[#This Row],[H Odds &lt;]]-1,IF(AND(Weekly[[#This Row],[H Odds &lt;]]&lt;&gt;"",Weekly[[#This Row],[Actual]]=FALSE),BJ610-1,BJ610)))</f>
        <v>74.290000000000006</v>
      </c>
      <c r="BK611" s="58">
        <f>IF(AND(Weekly[[#This Row],[TRUES]]&gt;3,Weekly[[#This Row],[Actual]]=TRUE),BK610+Weekly[[#This Row],[BF H Odds]]-1,IF(AND(Weekly[[#This Row],[FALSES]]&gt;3,Weekly[[#This Row],[Actual]]=FALSE),BK610+Weekly[[#This Row],[BF V Odds]]-1,IF(AND(Weekly[[#This Row],[TRUES]]&gt;3,Weekly[[#This Row],[Actual]]=FALSE),BK610-1,IF(AND(Weekly[[#This Row],[FALSES]]&gt;3,Weekly[[#This Row],[Actual]]=TRUE),BK610-1,BK610))))</f>
        <v>0.14000000000003077</v>
      </c>
      <c r="BL611" s="58">
        <f>IF(AND(Weekly[[#This Row],[TRUES]]&gt;5,Weekly[[#This Row],[Actual]]=TRUE),BL610+Weekly[[#This Row],[BF H Odds]]-1,IF(AND(Weekly[[#This Row],[FALSES]]&gt;5,Weekly[[#This Row],[Actual]]=FALSE),BL610+Weekly[[#This Row],[BF V Odds]]-1,IF(AND(Weekly[[#This Row],[TRUES]]&gt;5,Weekly[[#This Row],[Actual]]=FALSE),BL610-1,IF(AND(Weekly[[#This Row],[FALSES]]&gt;5,Weekly[[#This Row],[Actual]]=TRUE),BL610-1,BL610))))</f>
        <v>6.3400000000000194</v>
      </c>
      <c r="BM611" s="58">
        <f>IF(AND(Weekly[[#This Row],[TRUES]]&gt;6,Weekly[[#This Row],[Actual]]=TRUE),BM610+Weekly[[#This Row],[BF H Odds]]-1,IF(AND(Weekly[[#This Row],[FALSES]]&gt;6,Weekly[[#This Row],[Actual]]=FALSE),BM610+Weekly[[#This Row],[BF V Odds]]-1,IF(AND(Weekly[[#This Row],[TRUES]]&gt;6,Weekly[[#This Row],[Actual]]=FALSE),BM610-1,IF(AND(Weekly[[#This Row],[FALSES]]&gt;6,Weekly[[#This Row],[Actual]]=TRUE),BM610-1,BM610))))</f>
        <v>37.830000000000005</v>
      </c>
    </row>
    <row r="612" spans="1:65" x14ac:dyDescent="0.25">
      <c r="A612" s="34"/>
      <c r="B612" s="10">
        <v>44319</v>
      </c>
      <c r="C612" s="17" t="s">
        <v>28</v>
      </c>
      <c r="D612" s="15" t="s">
        <v>22</v>
      </c>
      <c r="E612" t="b">
        <v>1</v>
      </c>
      <c r="F612" t="b">
        <v>1</v>
      </c>
      <c r="G612" t="b">
        <v>0</v>
      </c>
      <c r="H612" t="b">
        <v>0</v>
      </c>
      <c r="I612" t="b">
        <v>0</v>
      </c>
      <c r="J612" t="b">
        <v>0</v>
      </c>
      <c r="K612" t="b">
        <v>1</v>
      </c>
      <c r="L612" t="b">
        <v>1</v>
      </c>
      <c r="O612" t="str">
        <f>IF(Weekly[[#This Row],[H/V]]="H",Weekly[[#This Row],[BF H Odds]],IF(Weekly[[#This Row],[H/V]]="V",Weekly[[#This Row],[BF V Odds]],""))</f>
        <v/>
      </c>
      <c r="P612" t="b">
        <v>0</v>
      </c>
      <c r="R612" s="35">
        <f>IFERROR(IF(Weekly[[#This Row],[Won Bet?]]="yes",R611+(Weekly[[#This Row],[BF Odds]]*Weekly[[#This Row],[BF Stake]])-Weekly[[#This Row],[BF Stake]],R611-Weekly[[#This Row],[BF Stake]]),R611)</f>
        <v>1198.5655000000006</v>
      </c>
      <c r="S612" s="35">
        <f>IFERROR(IF(Weekly[[#This Row],[Won Bet?]]="yes",S611+(((Weekly[[#This Row],[BF Odds]]*Weekly[[#This Row],[BF Stake]])-Weekly[[#This Row],[BF Stake]])*0.95),S611-Weekly[[#This Row],[BF Stake]]),S611)</f>
        <v>1093.7438400000008</v>
      </c>
      <c r="T612">
        <v>2.5</v>
      </c>
      <c r="U612">
        <v>1.65</v>
      </c>
      <c r="V612" s="24">
        <f>IF(Weekly[[#This Row],[Actual]]="","",IF(AND(Weekly[[#This Row],[SVC_P]]=Weekly[[#This Row],[Actual]],Weekly[[#This Row],[SVC_P]]=TRUE),V611+Weekly[[#This Row],[BF H Odds]]-1,IF(AND(Weekly[[#This Row],[SVC_P]]=Weekly[[#This Row],[Actual]],Weekly[[#This Row],[SVC_P]]=FALSE),V611+Weekly[[#This Row],[BF V Odds]]-1,V611-1)))</f>
        <v>54.270000000000074</v>
      </c>
      <c r="W612" s="24">
        <f>IF(Weekly[[#This Row],[Actual]]="","",IF(AND(Weekly[[#This Row],[SVC_P]]=FALSE,Weekly[[#This Row],[Actual]]=TRUE),W611+Weekly[[#This Row],[BF H Odds]]-1,IF(AND(Weekly[[#This Row],[SVC_P]]=TRUE,Weekly[[#This Row],[Actual]]=FALSE,),W611+Weekly[[#This Row],[BF V Odds]]-1,W611-1)))</f>
        <v>-520.84</v>
      </c>
      <c r="X612" s="24">
        <f>IF(Weekly[[#This Row],[Actual]]="","",IF(AND(Weekly[[#This Row],[ADBC_P]]=Weekly[[#This Row],[Actual]],Weekly[[#This Row],[ADBC_P]]=TRUE),X611+Weekly[[#This Row],[BF H Odds]]-1,IF(AND(Weekly[[#This Row],[ADBC_P]]=Weekly[[#This Row],[Actual]],Weekly[[#This Row],[ADBC_P]]=FALSE),X611+Weekly[[#This Row],[BF V Odds]]-1,X611-1)))</f>
        <v>13.200000000000017</v>
      </c>
      <c r="Y612" s="24">
        <f>IF(Weekly[[#This Row],[Actual]]="","",IF(AND(Weekly[[#This Row],[ADBC_P]]=FALSE,Weekly[[#This Row],[Actual]]=TRUE),Y611+Weekly[[#This Row],[BF H Odds]]-1,IF(AND(Weekly[[#This Row],[ADBC_P]]=TRUE,Weekly[[#This Row],[Actual]]=FALSE),Y611+Weekly[[#This Row],[BF V Odds]]-1,Y611-1)))</f>
        <v>76.539999999999992</v>
      </c>
      <c r="Z612" s="24">
        <f>IF(Weekly[[#This Row],[Actual]]="","",IF(AND(Weekly[[#This Row],[RFC_P]]=Weekly[[#This Row],[Actual]],Weekly[[#This Row],[RFC_P]]=TRUE),Z611+Weekly[[#This Row],[BF H Odds]]-1,IF(AND(Weekly[[#This Row],[RFC_P]]=Weekly[[#This Row],[Actual]],Weekly[[#This Row],[RFC_P]]=FALSE),Z611+Weekly[[#This Row],[BF V Odds]]-1,Z611-1)))</f>
        <v>25.380000000000006</v>
      </c>
      <c r="AA612" s="24">
        <f>IF(Weekly[[#This Row],[Actual]]="","",IF(AND(Weekly[[#This Row],[RFC_P]]=FALSE,Weekly[[#This Row],[Actual]]=TRUE),AA611+Weekly[[#This Row],[BF H Odds]]-1,IF(AND(Weekly[[#This Row],[RFC_P]]=TRUE,Weekly[[#This Row],[Actual]]=FALSE),AA611+Weekly[[#This Row],[BF V Odds]]-1,AA611-1)))</f>
        <v>64.359999999999971</v>
      </c>
      <c r="AB612" s="24">
        <f>IF(Weekly[[#This Row],[Actual]]="","",IF(AND(Weekly[[#This Row],[GBC_P]]=Weekly[[#This Row],[Actual]],Weekly[[#This Row],[GBC_P]]=TRUE),AB611+Weekly[[#This Row],[BF H Odds]]-1,IF(AND(Weekly[[#This Row],[GBC_P]]=Weekly[[#This Row],[Actual]],Weekly[[#This Row],[GBC_P]]=FALSE),AB611+Weekly[[#This Row],[BF V Odds]]-1,AB611-1)))</f>
        <v>9.9600000000000062</v>
      </c>
      <c r="AC612" s="24">
        <f>IF(Weekly[[#This Row],[Actual]]="","",IF(AND(Weekly[[#This Row],[GBC_P]]=FALSE,Weekly[[#This Row],[Actual]]=TRUE),AC611+Weekly[[#This Row],[BF H Odds]]-1,IF(AND(Weekly[[#This Row],[GBC_P]]=TRUE,Weekly[[#This Row],[Actual]]=FALSE),AC611+Weekly[[#This Row],[BF V Odds]]-1,AC611-1)))</f>
        <v>79.779999999999987</v>
      </c>
      <c r="AD612" s="24">
        <f>IF(Weekly[[#This Row],[Actual]]="","",IF(AND(Weekly[[#This Row],[HGBC_P]]=Weekly[[#This Row],[Actual]],Weekly[[#This Row],[HGBC_P]]=TRUE),AD611+Weekly[[#This Row],[BF H Odds]]-1,IF(AND(Weekly[[#This Row],[HGBC_P]]=Weekly[[#This Row],[Actual]],Weekly[[#This Row],[HGBC_P]]=FALSE),AD611+Weekly[[#This Row],[BF V Odds]]-1,AD611-1)))</f>
        <v>-0.45999999999997709</v>
      </c>
      <c r="AE612" s="24">
        <f>IF(Weekly[[#This Row],[Actual]]="","",IF(AND(Weekly[[#This Row],[HGBC_P]]=FALSE,Weekly[[#This Row],[Actual]]=TRUE),AE611+Weekly[[#This Row],[BF H Odds]]-1,IF(AND(Weekly[[#This Row],[HGBC_P]]=TRUE,Weekly[[#This Row],[Actual]]=FALSE),AE611+Weekly[[#This Row],[BF V Odds]]-1,AE611-1)))</f>
        <v>90.200000000000017</v>
      </c>
      <c r="AF612" s="24">
        <f>IF(Weekly[[#This Row],[Actual]]="","",IF(AND(Weekly[[#This Row],[XGB_P]]=Weekly[[#This Row],[Actual]],Weekly[[#This Row],[XGB_P]]=TRUE),AF611+Weekly[[#This Row],[BF H Odds]]-1,IF(AND(Weekly[[#This Row],[XGB_P]]=Weekly[[#This Row],[Actual]],Weekly[[#This Row],[XGB_P]]=FALSE),AF611+Weekly[[#This Row],[BF V Odds]]-1,AF611-1)))</f>
        <v>34.210000000000022</v>
      </c>
      <c r="AG612" s="24">
        <f>IF(Weekly[[#This Row],[Actual]]="","",IF(AND(Weekly[[#This Row],[XGB_P]]=FALSE,Weekly[[#This Row],[Actual]]=TRUE),AG611+Weekly[[#This Row],[BF H Odds]]-1,IF(AND(Weekly[[#This Row],[XGB_P]]=TRUE,Weekly[[#This Row],[Actual]]=FALSE),AG611+Weekly[[#This Row],[BF V Odds]]-1,AG611-1)))</f>
        <v>55.530000000000008</v>
      </c>
      <c r="AH612" s="24">
        <f>IF(Weekly[[#This Row],[Actual]]="","",IF(AND(Weekly[[#This Row],[QDA_P]]=Weekly[[#This Row],[Actual]],Weekly[[#This Row],[QDA_P]]=TRUE),AH611+Weekly[[#This Row],[BF H Odds]]-1,IF(AND(Weekly[[#This Row],[QDA_P]]=Weekly[[#This Row],[Actual]],Weekly[[#This Row],[QDA_P]]=FALSE),AH611+Weekly[[#This Row],[BF V Odds]]-1,AH611-1)))</f>
        <v>1.0100000000000158</v>
      </c>
      <c r="AI612" s="24">
        <f>IF(Weekly[[#This Row],[Actual]]="","",IF(AND(Weekly[[#This Row],[QDA_P]]=FALSE,Weekly[[#This Row],[Actual]]=TRUE),AI611+Weekly[[#This Row],[BF H Odds]]-1,IF(AND(Weekly[[#This Row],[QDA_P]]=TRUE,Weekly[[#This Row],[Actual]]=FALSE),AI611+Weekly[[#This Row],[BF V Odds]]-1,AI611-1)))</f>
        <v>88.72999999999999</v>
      </c>
      <c r="AJ612" s="24">
        <f>IF(Weekly[[#This Row],[Actual]]="","",IF(AND(Weekly[[#This Row],[KNC_P]]=FALSE,Weekly[[#This Row],[Actual]]=TRUE),AJ611+Weekly[[#This Row],[BF H Odds]]-1,IF(AND(Weekly[[#This Row],[KNC_P]]=TRUE,Weekly[[#This Row],[Actual]]=FALSE),AJ611+Weekly[[#This Row],[BF V Odds]]-1,AJ611-1)))</f>
        <v>84.920000000000016</v>
      </c>
      <c r="AK612" s="24">
        <f>IF(Weekly[[#This Row],[Actual]]="","",IF(AND(Weekly[[#This Row],[KNC_P]]=FALSE,Weekly[[#This Row],[Actual]]=TRUE),AK611+Weekly[[#This Row],[BF H Odds]]-1,IF(AND(Weekly[[#This Row],[KNC_P]]=TRUE,Weekly[[#This Row],[Actual]]=FALSE),AK611+Weekly[[#This Row],[BF V Odds]]-1,AK611-1)))</f>
        <v>83.820000000000007</v>
      </c>
      <c r="AL612" s="30">
        <f>IF(Weekly[[#This Row],[Actual]]="","",COUNTIF(Weekly[[#This Row],[SVC_P]:[QDA_P]],TRUE))</f>
        <v>3</v>
      </c>
      <c r="AM612" s="30">
        <f>IF(Weekly[[#This Row],[Actual]]="","",COUNTIF(Weekly[[#This Row],[SVC_P]:[QDA_P]],FALSE))</f>
        <v>4</v>
      </c>
      <c r="AN612" s="36" t="str">
        <f>IF(AND(Weekly[[#This Row],[BF V Odds]]&gt;$BO$6,Weekly[[#This Row],[BF V Odds]] &lt; $BO$7),Weekly[[#This Row],[BF V Odds]],"")</f>
        <v/>
      </c>
      <c r="AO612" s="36" t="str">
        <f>IF(AND(Weekly[[#This Row],[BF H Odds]]&gt;$BO$6, Weekly[[#This Row],[BF H Odds]] &lt; $BO$7),Weekly[[#This Row],[BF H Odds]],"")</f>
        <v/>
      </c>
      <c r="AP612" s="37">
        <f>IF(AND(Weekly[[#This Row],[V Odds &lt;]]="",Weekly[[#This Row],[H Odds &lt;]]=""),AP611,IF(AND(Weekly[[#This Row],[H Odds &lt;]]&lt;&gt;"",Weekly[[#This Row],[SVC_P]]=TRUE,Weekly[[#This Row],[Actual]]=TRUE),AP611+Weekly[[#This Row],[H Odds &lt;]]-1,IF(AND(Weekly[[#This Row],[V Odds &lt;]]&lt;&gt;"",Weekly[[#This Row],[SVC_P]]=FALSE,Weekly[[#This Row],[Actual]]=FALSE),AP611+Weekly[[#This Row],[V Odds &lt;]]-1,IF(AND(Weekly[[#This Row],[V Odds &lt;]]&lt;&gt;"",Weekly[[#This Row],[SVC_P]]=FALSE,Weekly[[#This Row],[Actual]]=TRUE),AP611-1,IF(AND(Weekly[[#This Row],[H Odds &lt;]]&lt;&gt;"",Weekly[[#This Row],[SVC_P]]=TRUE,Weekly[[#This Row],[Actual]]=FALSE),AP611-1,AP611)))))</f>
        <v>75.430000000000021</v>
      </c>
      <c r="AQ612" s="37">
        <f>IF(AND(Weekly[[#This Row],[V Odds &lt;]]="",Weekly[[#This Row],[H Odds &lt;]]=""),AQ611,IF(AND(Weekly[[#This Row],[H Odds &lt;]]&lt;&gt;"",Weekly[[#This Row],[ADBC_P]]=TRUE,Weekly[[#This Row],[Actual]]=TRUE),AQ611+Weekly[[#This Row],[H Odds &lt;]]-1,IF(AND(Weekly[[#This Row],[V Odds &lt;]]&lt;&gt;"",Weekly[[#This Row],[ADBC_P]]=FALSE,Weekly[[#This Row],[Actual]]=FALSE),AQ611+Weekly[[#This Row],[V Odds &lt;]]-1,IF(AND(Weekly[[#This Row],[V Odds &lt;]]&lt;&gt;"",Weekly[[#This Row],[ADBC_P]]=FALSE,Weekly[[#This Row],[Actual]]=TRUE),AQ611-1,IF(AND(Weekly[[#This Row],[H Odds &lt;]]&lt;&gt;"",Weekly[[#This Row],[ADBC_P]]=TRUE,Weekly[[#This Row],[Actual]]=FALSE),AQ611-1,AQ611)))))</f>
        <v>47.98</v>
      </c>
      <c r="AR612" s="37">
        <f>IF(AND(Weekly[[#This Row],[V Odds &lt;]]="",Weekly[[#This Row],[H Odds &lt;]]=""),AR611,IF(AND(Weekly[[#This Row],[H Odds &lt;]]&lt;&gt;"",Weekly[[#This Row],[RFC_P]]=TRUE,Weekly[[#This Row],[Actual]]=TRUE),AR611+Weekly[[#This Row],[H Odds &lt;]]-1,IF(AND(Weekly[[#This Row],[V Odds &lt;]]&lt;&gt;"",Weekly[[#This Row],[RFC_P]]=FALSE,Weekly[[#This Row],[Actual]]=FALSE),AR611+Weekly[[#This Row],[V Odds &lt;]]-1,IF(AND(Weekly[[#This Row],[V Odds &lt;]]&lt;&gt;"",Weekly[[#This Row],[RFC_P]]=FALSE,Weekly[[#This Row],[Actual]]=TRUE),AR611-1,IF(AND(Weekly[[#This Row],[H Odds &lt;]]&lt;&gt;"",Weekly[[#This Row],[RFC_P]]=TRUE,Weekly[[#This Row],[Actual]]=FALSE),AR611-1,AR611)))))</f>
        <v>66.989999999999995</v>
      </c>
      <c r="AS612" s="37">
        <f>IF(AND(Weekly[[#This Row],[V Odds &lt;]]="",Weekly[[#This Row],[H Odds &lt;]]=""),AS611,IF(AND(Weekly[[#This Row],[H Odds &lt;]]&lt;&gt;"",Weekly[[#This Row],[GBC_P]]=TRUE,Weekly[[#This Row],[Actual]]=TRUE),AS611+Weekly[[#This Row],[H Odds &lt;]]-1,IF(AND(Weekly[[#This Row],[V Odds &lt;]]&lt;&gt;"",Weekly[[#This Row],[GBC_P]]=FALSE,Weekly[[#This Row],[Actual]]=FALSE),AS611+Weekly[[#This Row],[V Odds &lt;]]-1,IF(AND(Weekly[[#This Row],[V Odds &lt;]]&lt;&gt;"",Weekly[[#This Row],[GBC_P]]=FALSE,Weekly[[#This Row],[Actual]]=TRUE),AS611-1,IF(AND(Weekly[[#This Row],[H Odds &lt;]]&lt;&gt;"",Weekly[[#This Row],[GBC_P]]=TRUE,Weekly[[#This Row],[Actual]]=FALSE),AS611-1,AS611)))))</f>
        <v>68.38</v>
      </c>
      <c r="AT612" s="37">
        <f>IF(AND(Weekly[[#This Row],[V Odds &lt;]]="",Weekly[[#This Row],[H Odds &lt;]]=""),AT611,IF(AND(Weekly[[#This Row],[H Odds &lt;]]&lt;&gt;"",Weekly[[#This Row],[HGBC_P]]=TRUE,Weekly[[#This Row],[Actual]]=TRUE),AT611+Weekly[[#This Row],[H Odds &lt;]]-1,IF(AND(Weekly[[#This Row],[V Odds &lt;]]&lt;&gt;"",Weekly[[#This Row],[HGBC_P]]=FALSE,Weekly[[#This Row],[Actual]]=FALSE),AT611+Weekly[[#This Row],[V Odds &lt;]]-1,IF(AND(Weekly[[#This Row],[V Odds &lt;]]&lt;&gt;"",Weekly[[#This Row],[HGBC_P]]=FALSE,Weekly[[#This Row],[Actual]]=TRUE),AT611-1,IF(AND(Weekly[[#This Row],[H Odds &lt;]]&lt;&gt;"",Weekly[[#This Row],[HGBC_P]]=TRUE,Weekly[[#This Row],[Actual]]=FALSE),AT611-1,AT611)))))</f>
        <v>50.76</v>
      </c>
      <c r="AU612" s="37">
        <f>IF(AND(Weekly[[#This Row],[V Odds &lt;]]="",Weekly[[#This Row],[H Odds &lt;]]=""),AU611,IF(AND(Weekly[[#This Row],[H Odds &lt;]]&lt;&gt;"",Weekly[[#This Row],[XGB_P]]=TRUE,Weekly[[#This Row],[Actual]]=TRUE),AU611+Weekly[[#This Row],[H Odds &lt;]]-1,IF(AND(Weekly[[#This Row],[V Odds &lt;]]&lt;&gt;"",Weekly[[#This Row],[XGB_P]]=FALSE,Weekly[[#This Row],[Actual]]=FALSE),AU611+Weekly[[#This Row],[V Odds &lt;]]-1,IF(AND(Weekly[[#This Row],[V Odds &lt;]]&lt;&gt;"",Weekly[[#This Row],[XGB_P]]=FALSE,Weekly[[#This Row],[Actual]]=TRUE),AU611-1,IF(AND(Weekly[[#This Row],[H Odds &lt;]]&lt;&gt;"",Weekly[[#This Row],[XGB_P]]=TRUE,Weekly[[#This Row],[Actual]]=FALSE),AU611-1,AU611)))))</f>
        <v>73.210000000000008</v>
      </c>
      <c r="AV612" s="37">
        <f>IF(AND(Weekly[[#This Row],[V Odds &lt;]]="",Weekly[[#This Row],[H Odds &lt;]]=""),AV611,IF(AND(Weekly[[#This Row],[H Odds &lt;]]&lt;&gt;"",Weekly[[#This Row],[QDA_P]]=TRUE,Weekly[[#This Row],[Actual]]=TRUE),AV611+Weekly[[#This Row],[H Odds &lt;]]-1,IF(AND(Weekly[[#This Row],[V Odds &lt;]]&lt;&gt;"",Weekly[[#This Row],[QDA_P]]=FALSE,Weekly[[#This Row],[Actual]]=FALSE),AV611+Weekly[[#This Row],[V Odds &lt;]]-1,IF(AND(Weekly[[#This Row],[V Odds &lt;]]&lt;&gt;"",Weekly[[#This Row],[QDA_P]]=FALSE,Weekly[[#This Row],[Actual]]=TRUE),AV611-1,IF(AND(Weekly[[#This Row],[H Odds &lt;]]&lt;&gt;"",Weekly[[#This Row],[QDA_P]]=TRUE,Weekly[[#This Row],[Actual]]=FALSE),AV611-1,AV611)))))</f>
        <v>62.099999999999994</v>
      </c>
      <c r="AW612" s="37">
        <f>IF(AND(Weekly[[#This Row],[H Odds &lt;]]="",Weekly[[#This Row],[V Odds &lt;]]=""),AW611,IF(AND(Weekly[[#This Row],[KNC_P]]=Weekly[[#This Row],[Actual]],Weekly[[#This Row],[KNC_P]]=TRUE),AW611+Weekly[[#This Row],[BF H Odds]]-1,IF(AND(Weekly[[#This Row],[KNC_P]]=Weekly[[#This Row],[Actual]],Weekly[[#This Row],[KNC_P]]=FALSE),AW611+Weekly[[#This Row],[BF V Odds]]-1,AW611-1)))</f>
        <v>44.290000000000013</v>
      </c>
      <c r="AX612" s="37">
        <f>IF(AND(Weekly[[#This Row],[V Odds &lt;]]="",Weekly[[#This Row],[H Odds &lt;]]=""),AX611,IF(AND(Weekly[[#This Row],[V Odds &lt;]]&lt;&gt;"",Weekly[[#This Row],[FALSES]]&gt;0,Weekly[[#This Row],[Actual]]=FALSE),AX611+Weekly[[#This Row],[V Odds &lt;]]-1,IF(AND(Weekly[[#This Row],[H Odds &lt;]]&lt;&gt;"",Weekly[[#This Row],[TRUES]]&gt;0,Weekly[[#This Row],[Actual]]=TRUE),AX611+Weekly[[#This Row],[H Odds &lt;]]-1,IF(AND(Weekly[[#This Row],[V Odds &lt;]]&lt;&gt;"",Weekly[[#This Row],[FALSES]]=0),AX611,IF(AND(Weekly[[#This Row],[H Odds &lt;]]&lt;&gt;"",Weekly[[#This Row],[TRUES]]=0),AX611,AX611-1)))))</f>
        <v>110.09999999999997</v>
      </c>
      <c r="AY612" s="37">
        <f>IF(AND(Weekly[[#This Row],[V Odds &lt;]]="",Weekly[[#This Row],[H Odds &lt;]]=""),AY611,IF(AND(Weekly[[#This Row],[V Odds &lt;]]&lt;&gt;"",Weekly[[#This Row],[FALSES]]&gt;0,Weekly[[#This Row],[Actual]]=FALSE),AY611+((Weekly[[#This Row],[V Odds &lt;]]-1)*0.92),IF(AND(Weekly[[#This Row],[H Odds &lt;]]&lt;&gt;"",Weekly[[#This Row],[TRUES]]&gt;0,Weekly[[#This Row],[Actual]]=TRUE),AY611+((Weekly[[#This Row],[H Odds &lt;]]-1)*0.92),IF(AND(Weekly[[#This Row],[V Odds &lt;]]&lt;&gt;"",Weekly[[#This Row],[FALSES]]=0),AY611,IF(AND(Weekly[[#This Row],[H Odds &lt;]]&lt;&gt;"",Weekly[[#This Row],[TRUES]]=0),AY611,AY611-1)))))</f>
        <v>96.732000000000014</v>
      </c>
      <c r="AZ612" s="37">
        <f>IF(AND(Weekly[[#This Row],[V Odds &lt;]]="",Weekly[[#This Row],[H Odds &lt;]]=""),AZ611,IF(AND(Weekly[[#This Row],[V Odds &lt;]]&lt;&gt;"",Weekly[[#This Row],[Actual]]=FALSE),AZ611+Weekly[[#This Row],[V Odds &lt;]]-1,IF(AND(Weekly[[#This Row],[H Odds &lt;]]&lt;&gt;"",Weekly[[#This Row],[Actual]]=TRUE),AZ611+Weekly[[#This Row],[H Odds &lt;]]-1,AZ611-1)))</f>
        <v>102.06999999999998</v>
      </c>
      <c r="BA612" s="38">
        <f>IF(Weekly[[#This Row],[H Odds &lt;]]="",BA611,IF(AND(Weekly[[#This Row],[H Odds &lt;]]&lt;&gt;"",Weekly[[#This Row],[SVC_P]]=TRUE,Weekly[[#This Row],[Actual]]=TRUE),BA611+Weekly[[#This Row],[H Odds &lt;]]-1,IF(AND(Weekly[[#This Row],[H Odds &lt;]]&lt;&gt;"",Weekly[[#This Row],[SVC_P]]=TRUE,Weekly[[#This Row],[Actual]]=FALSE),BA611-1,BA611)))</f>
        <v>74.39</v>
      </c>
      <c r="BB612" s="38">
        <f>IF(Weekly[[#This Row],[H Odds &lt;]]="",BB611,IF(AND(Weekly[[#This Row],[H Odds &lt;]]&lt;&gt;"",Weekly[[#This Row],[ADBC_P]]=TRUE,Weekly[[#This Row],[Actual]]=TRUE),BB611+Weekly[[#This Row],[H Odds &lt;]]-1,IF(AND(Weekly[[#This Row],[H Odds &lt;]]&lt;&gt;"",Weekly[[#This Row],[ADBC_P]]=TRUE,Weekly[[#This Row],[Actual]]=FALSE),BB611-1,BB611)))</f>
        <v>44.16</v>
      </c>
      <c r="BC612" s="38">
        <f>IF(Weekly[[#This Row],[H Odds &lt;]]="",BC611,IF(AND(Weekly[[#This Row],[H Odds &lt;]]&lt;&gt;"",Weekly[[#This Row],[RFC_P]]=TRUE,Weekly[[#This Row],[Actual]]=TRUE),BC611+Weekly[[#This Row],[H Odds &lt;]]-1,IF(AND(Weekly[[#This Row],[H Odds &lt;]]&lt;&gt;"",Weekly[[#This Row],[RFC_P]]=TRUE,Weekly[[#This Row],[Actual]]=FALSE),BC611-1,BC611)))</f>
        <v>45.759999999999991</v>
      </c>
      <c r="BD612" s="38">
        <f>IF(Weekly[[#This Row],[H Odds &lt;]]="",BD611,IF(AND(Weekly[[#This Row],[H Odds &lt;]]&lt;&gt;"",Weekly[[#This Row],[GBC_P]]=TRUE,Weekly[[#This Row],[Actual]]=TRUE),BD611+Weekly[[#This Row],[H Odds &lt;]]-1,IF(AND(Weekly[[#This Row],[H Odds &lt;]]&lt;&gt;"",Weekly[[#This Row],[GBC_P]]=TRUE,Weekly[[#This Row],[Actual]]=FALSE),BD611-1,BD611)))</f>
        <v>51.910000000000004</v>
      </c>
      <c r="BE612" s="38">
        <f>IF(Weekly[[#This Row],[H Odds &lt;]]="",BE611,IF(AND(Weekly[[#This Row],[H Odds &lt;]]&lt;&gt;"",Weekly[[#This Row],[HGBC_P]]=TRUE,Weekly[[#This Row],[Actual]]=TRUE),BE611+Weekly[[#This Row],[H Odds &lt;]]-1,IF(AND(Weekly[[#This Row],[H Odds &lt;]]&lt;&gt;"",Weekly[[#This Row],[HGBC_P]]=TRUE,Weekly[[#This Row],[Actual]]=FALSE),BE611-1,BE611)))</f>
        <v>49.059999999999995</v>
      </c>
      <c r="BF612" s="38">
        <f>IF(Weekly[[#This Row],[H Odds &lt;]]="",BF611,IF(AND(Weekly[[#This Row],[H Odds &lt;]]&lt;&gt;"",Weekly[[#This Row],[XGB_P]]=TRUE,Weekly[[#This Row],[Actual]]=TRUE),BF611+Weekly[[#This Row],[H Odds &lt;]]-1,IF(AND(Weekly[[#This Row],[H Odds &lt;]]&lt;&gt;"",Weekly[[#This Row],[XGB_P]]=TRUE,Weekly[[#This Row],[Actual]]=FALSE),BF611-1,BF611)))</f>
        <v>58.730000000000004</v>
      </c>
      <c r="BG612" s="38">
        <f>IF(Weekly[[#This Row],[H Odds &lt;]]="",BG611,IF(AND(Weekly[[#This Row],[H Odds &lt;]]&lt;&gt;"",Weekly[[#This Row],[QDA_P]]=TRUE,Weekly[[#This Row],[Actual]]=TRUE),BG611+Weekly[[#This Row],[H Odds &lt;]]-1,IF(AND(Weekly[[#This Row],[H Odds &lt;]]&lt;&gt;"",Weekly[[#This Row],[QDA_P]]=TRUE,Weekly[[#This Row],[Actual]]=FALSE),BG611-1,BG611)))</f>
        <v>44.22999999999999</v>
      </c>
      <c r="BH612" s="38">
        <f>IF(Weekly[[#This Row],[H Odds &lt;]]="",BH611,IF(AND(Weekly[[#This Row],[H Odds &lt;]]&lt;&gt;"",Weekly[[#This Row],[KNC_P]]=TRUE,Weekly[[#This Row],[Actual]]=TRUE),BH611+Weekly[[#This Row],[H Odds &lt;]]-1,IF(AND(Weekly[[#This Row],[H Odds &lt;]]&lt;&gt;"",Weekly[[#This Row],[KNC_P]]=TRUE,Weekly[[#This Row],[Actual]]=FALSE),BH611-1,BH611)))</f>
        <v>49.099999999999994</v>
      </c>
      <c r="BI612" s="38">
        <f>IF(Weekly[[#This Row],[H Odds &lt;]]="",BI611,IF(AND(Weekly[[#This Row],[H Odds &lt;]]&lt;&gt;"",Weekly[[#This Row],[TRUES]]&gt;0,Weekly[[#This Row],[Actual]]=TRUE),BI611+Weekly[[#This Row],[H Odds &lt;]]-1,IF(AND(Weekly[[#This Row],[H Odds &lt;]]&lt;&gt;"",Weekly[[#This Row],[TRUES]]=0),BI611,BI611-1)))</f>
        <v>72.39</v>
      </c>
      <c r="BJ612" s="38">
        <f>IF(Weekly[[#This Row],[H Odds &lt;]]="",BJ611,IF(AND(Weekly[[#This Row],[H Odds &lt;]]&lt;&gt;"",Weekly[[#This Row],[Actual]]=TRUE),BJ611+Weekly[[#This Row],[H Odds &lt;]]-1,IF(AND(Weekly[[#This Row],[H Odds &lt;]]&lt;&gt;"",Weekly[[#This Row],[Actual]]=FALSE),BJ611-1,BJ611)))</f>
        <v>74.290000000000006</v>
      </c>
      <c r="BK612" s="58">
        <f>IF(AND(Weekly[[#This Row],[TRUES]]&gt;3,Weekly[[#This Row],[Actual]]=TRUE),BK611+Weekly[[#This Row],[BF H Odds]]-1,IF(AND(Weekly[[#This Row],[FALSES]]&gt;3,Weekly[[#This Row],[Actual]]=FALSE),BK611+Weekly[[#This Row],[BF V Odds]]-1,IF(AND(Weekly[[#This Row],[TRUES]]&gt;3,Weekly[[#This Row],[Actual]]=FALSE),BK611-1,IF(AND(Weekly[[#This Row],[FALSES]]&gt;3,Weekly[[#This Row],[Actual]]=TRUE),BK611-1,BK611))))</f>
        <v>1.6400000000000308</v>
      </c>
      <c r="BL612" s="58">
        <f>IF(AND(Weekly[[#This Row],[TRUES]]&gt;5,Weekly[[#This Row],[Actual]]=TRUE),BL611+Weekly[[#This Row],[BF H Odds]]-1,IF(AND(Weekly[[#This Row],[FALSES]]&gt;5,Weekly[[#This Row],[Actual]]=FALSE),BL611+Weekly[[#This Row],[BF V Odds]]-1,IF(AND(Weekly[[#This Row],[TRUES]]&gt;5,Weekly[[#This Row],[Actual]]=FALSE),BL611-1,IF(AND(Weekly[[#This Row],[FALSES]]&gt;5,Weekly[[#This Row],[Actual]]=TRUE),BL611-1,BL611))))</f>
        <v>6.3400000000000194</v>
      </c>
      <c r="BM612" s="58">
        <f>IF(AND(Weekly[[#This Row],[TRUES]]&gt;6,Weekly[[#This Row],[Actual]]=TRUE),BM611+Weekly[[#This Row],[BF H Odds]]-1,IF(AND(Weekly[[#This Row],[FALSES]]&gt;6,Weekly[[#This Row],[Actual]]=FALSE),BM611+Weekly[[#This Row],[BF V Odds]]-1,IF(AND(Weekly[[#This Row],[TRUES]]&gt;6,Weekly[[#This Row],[Actual]]=FALSE),BM611-1,IF(AND(Weekly[[#This Row],[FALSES]]&gt;6,Weekly[[#This Row],[Actual]]=TRUE),BM611-1,BM611))))</f>
        <v>37.830000000000005</v>
      </c>
    </row>
    <row r="613" spans="1:65" x14ac:dyDescent="0.25">
      <c r="A613" s="34"/>
      <c r="B613" s="10">
        <v>44319</v>
      </c>
      <c r="C613" s="17" t="s">
        <v>17</v>
      </c>
      <c r="D613" s="15" t="s">
        <v>21</v>
      </c>
      <c r="E613" t="b">
        <v>1</v>
      </c>
      <c r="F613" t="b">
        <v>1</v>
      </c>
      <c r="G613" t="b">
        <v>1</v>
      </c>
      <c r="H613" t="b">
        <v>1</v>
      </c>
      <c r="I613" t="b">
        <v>1</v>
      </c>
      <c r="J613" t="b">
        <v>1</v>
      </c>
      <c r="K613" t="b">
        <v>0</v>
      </c>
      <c r="L613" t="b">
        <v>1</v>
      </c>
      <c r="O613" t="str">
        <f>IF(Weekly[[#This Row],[H/V]]="H",Weekly[[#This Row],[BF H Odds]],IF(Weekly[[#This Row],[H/V]]="V",Weekly[[#This Row],[BF V Odds]],""))</f>
        <v/>
      </c>
      <c r="P613" t="b">
        <v>1</v>
      </c>
      <c r="R613" s="35">
        <f>IFERROR(IF(Weekly[[#This Row],[Won Bet?]]="yes",R612+(Weekly[[#This Row],[BF Odds]]*Weekly[[#This Row],[BF Stake]])-Weekly[[#This Row],[BF Stake]],R612-Weekly[[#This Row],[BF Stake]]),R612)</f>
        <v>1198.5655000000006</v>
      </c>
      <c r="S613" s="35">
        <f>IFERROR(IF(Weekly[[#This Row],[Won Bet?]]="yes",S612+(((Weekly[[#This Row],[BF Odds]]*Weekly[[#This Row],[BF Stake]])-Weekly[[#This Row],[BF Stake]])*0.95),S612-Weekly[[#This Row],[BF Stake]]),S612)</f>
        <v>1093.7438400000008</v>
      </c>
      <c r="T613">
        <v>1.55</v>
      </c>
      <c r="U613">
        <v>2.78</v>
      </c>
      <c r="V613" s="24">
        <f>IF(Weekly[[#This Row],[Actual]]="","",IF(AND(Weekly[[#This Row],[SVC_P]]=Weekly[[#This Row],[Actual]],Weekly[[#This Row],[SVC_P]]=TRUE),V612+Weekly[[#This Row],[BF H Odds]]-1,IF(AND(Weekly[[#This Row],[SVC_P]]=Weekly[[#This Row],[Actual]],Weekly[[#This Row],[SVC_P]]=FALSE),V612+Weekly[[#This Row],[BF V Odds]]-1,V612-1)))</f>
        <v>56.050000000000075</v>
      </c>
      <c r="W613" s="24">
        <f>IF(Weekly[[#This Row],[Actual]]="","",IF(AND(Weekly[[#This Row],[SVC_P]]=FALSE,Weekly[[#This Row],[Actual]]=TRUE),W612+Weekly[[#This Row],[BF H Odds]]-1,IF(AND(Weekly[[#This Row],[SVC_P]]=TRUE,Weekly[[#This Row],[Actual]]=FALSE,),W612+Weekly[[#This Row],[BF V Odds]]-1,W612-1)))</f>
        <v>-521.84</v>
      </c>
      <c r="X613" s="24">
        <f>IF(Weekly[[#This Row],[Actual]]="","",IF(AND(Weekly[[#This Row],[ADBC_P]]=Weekly[[#This Row],[Actual]],Weekly[[#This Row],[ADBC_P]]=TRUE),X612+Weekly[[#This Row],[BF H Odds]]-1,IF(AND(Weekly[[#This Row],[ADBC_P]]=Weekly[[#This Row],[Actual]],Weekly[[#This Row],[ADBC_P]]=FALSE),X612+Weekly[[#This Row],[BF V Odds]]-1,X612-1)))</f>
        <v>14.980000000000016</v>
      </c>
      <c r="Y613" s="24">
        <f>IF(Weekly[[#This Row],[Actual]]="","",IF(AND(Weekly[[#This Row],[ADBC_P]]=FALSE,Weekly[[#This Row],[Actual]]=TRUE),Y612+Weekly[[#This Row],[BF H Odds]]-1,IF(AND(Weekly[[#This Row],[ADBC_P]]=TRUE,Weekly[[#This Row],[Actual]]=FALSE),Y612+Weekly[[#This Row],[BF V Odds]]-1,Y612-1)))</f>
        <v>75.539999999999992</v>
      </c>
      <c r="Z613" s="24">
        <f>IF(Weekly[[#This Row],[Actual]]="","",IF(AND(Weekly[[#This Row],[RFC_P]]=Weekly[[#This Row],[Actual]],Weekly[[#This Row],[RFC_P]]=TRUE),Z612+Weekly[[#This Row],[BF H Odds]]-1,IF(AND(Weekly[[#This Row],[RFC_P]]=Weekly[[#This Row],[Actual]],Weekly[[#This Row],[RFC_P]]=FALSE),Z612+Weekly[[#This Row],[BF V Odds]]-1,Z612-1)))</f>
        <v>27.160000000000007</v>
      </c>
      <c r="AA613" s="24">
        <f>IF(Weekly[[#This Row],[Actual]]="","",IF(AND(Weekly[[#This Row],[RFC_P]]=FALSE,Weekly[[#This Row],[Actual]]=TRUE),AA612+Weekly[[#This Row],[BF H Odds]]-1,IF(AND(Weekly[[#This Row],[RFC_P]]=TRUE,Weekly[[#This Row],[Actual]]=FALSE),AA612+Weekly[[#This Row],[BF V Odds]]-1,AA612-1)))</f>
        <v>63.359999999999971</v>
      </c>
      <c r="AB613" s="24">
        <f>IF(Weekly[[#This Row],[Actual]]="","",IF(AND(Weekly[[#This Row],[GBC_P]]=Weekly[[#This Row],[Actual]],Weekly[[#This Row],[GBC_P]]=TRUE),AB612+Weekly[[#This Row],[BF H Odds]]-1,IF(AND(Weekly[[#This Row],[GBC_P]]=Weekly[[#This Row],[Actual]],Weekly[[#This Row],[GBC_P]]=FALSE),AB612+Weekly[[#This Row],[BF V Odds]]-1,AB612-1)))</f>
        <v>11.740000000000006</v>
      </c>
      <c r="AC613" s="24">
        <f>IF(Weekly[[#This Row],[Actual]]="","",IF(AND(Weekly[[#This Row],[GBC_P]]=FALSE,Weekly[[#This Row],[Actual]]=TRUE),AC612+Weekly[[#This Row],[BF H Odds]]-1,IF(AND(Weekly[[#This Row],[GBC_P]]=TRUE,Weekly[[#This Row],[Actual]]=FALSE),AC612+Weekly[[#This Row],[BF V Odds]]-1,AC612-1)))</f>
        <v>78.779999999999987</v>
      </c>
      <c r="AD613" s="24">
        <f>IF(Weekly[[#This Row],[Actual]]="","",IF(AND(Weekly[[#This Row],[HGBC_P]]=Weekly[[#This Row],[Actual]],Weekly[[#This Row],[HGBC_P]]=TRUE),AD612+Weekly[[#This Row],[BF H Odds]]-1,IF(AND(Weekly[[#This Row],[HGBC_P]]=Weekly[[#This Row],[Actual]],Weekly[[#This Row],[HGBC_P]]=FALSE),AD612+Weekly[[#This Row],[BF V Odds]]-1,AD612-1)))</f>
        <v>1.3200000000000225</v>
      </c>
      <c r="AE613" s="24">
        <f>IF(Weekly[[#This Row],[Actual]]="","",IF(AND(Weekly[[#This Row],[HGBC_P]]=FALSE,Weekly[[#This Row],[Actual]]=TRUE),AE612+Weekly[[#This Row],[BF H Odds]]-1,IF(AND(Weekly[[#This Row],[HGBC_P]]=TRUE,Weekly[[#This Row],[Actual]]=FALSE),AE612+Weekly[[#This Row],[BF V Odds]]-1,AE612-1)))</f>
        <v>89.200000000000017</v>
      </c>
      <c r="AF613" s="24">
        <f>IF(Weekly[[#This Row],[Actual]]="","",IF(AND(Weekly[[#This Row],[XGB_P]]=Weekly[[#This Row],[Actual]],Weekly[[#This Row],[XGB_P]]=TRUE),AF612+Weekly[[#This Row],[BF H Odds]]-1,IF(AND(Weekly[[#This Row],[XGB_P]]=Weekly[[#This Row],[Actual]],Weekly[[#This Row],[XGB_P]]=FALSE),AF612+Weekly[[#This Row],[BF V Odds]]-1,AF612-1)))</f>
        <v>35.990000000000023</v>
      </c>
      <c r="AG613" s="24">
        <f>IF(Weekly[[#This Row],[Actual]]="","",IF(AND(Weekly[[#This Row],[XGB_P]]=FALSE,Weekly[[#This Row],[Actual]]=TRUE),AG612+Weekly[[#This Row],[BF H Odds]]-1,IF(AND(Weekly[[#This Row],[XGB_P]]=TRUE,Weekly[[#This Row],[Actual]]=FALSE),AG612+Weekly[[#This Row],[BF V Odds]]-1,AG612-1)))</f>
        <v>54.530000000000008</v>
      </c>
      <c r="AH613" s="24">
        <f>IF(Weekly[[#This Row],[Actual]]="","",IF(AND(Weekly[[#This Row],[QDA_P]]=Weekly[[#This Row],[Actual]],Weekly[[#This Row],[QDA_P]]=TRUE),AH612+Weekly[[#This Row],[BF H Odds]]-1,IF(AND(Weekly[[#This Row],[QDA_P]]=Weekly[[#This Row],[Actual]],Weekly[[#This Row],[QDA_P]]=FALSE),AH612+Weekly[[#This Row],[BF V Odds]]-1,AH612-1)))</f>
        <v>1.0000000000015774E-2</v>
      </c>
      <c r="AI613" s="24">
        <f>IF(Weekly[[#This Row],[Actual]]="","",IF(AND(Weekly[[#This Row],[QDA_P]]=FALSE,Weekly[[#This Row],[Actual]]=TRUE),AI612+Weekly[[#This Row],[BF H Odds]]-1,IF(AND(Weekly[[#This Row],[QDA_P]]=TRUE,Weekly[[#This Row],[Actual]]=FALSE),AI612+Weekly[[#This Row],[BF V Odds]]-1,AI612-1)))</f>
        <v>90.509999999999991</v>
      </c>
      <c r="AJ613" s="24">
        <f>IF(Weekly[[#This Row],[Actual]]="","",IF(AND(Weekly[[#This Row],[KNC_P]]=FALSE,Weekly[[#This Row],[Actual]]=TRUE),AJ612+Weekly[[#This Row],[BF H Odds]]-1,IF(AND(Weekly[[#This Row],[KNC_P]]=TRUE,Weekly[[#This Row],[Actual]]=FALSE),AJ612+Weekly[[#This Row],[BF V Odds]]-1,AJ612-1)))</f>
        <v>83.920000000000016</v>
      </c>
      <c r="AK613" s="24">
        <f>IF(Weekly[[#This Row],[Actual]]="","",IF(AND(Weekly[[#This Row],[KNC_P]]=FALSE,Weekly[[#This Row],[Actual]]=TRUE),AK612+Weekly[[#This Row],[BF H Odds]]-1,IF(AND(Weekly[[#This Row],[KNC_P]]=TRUE,Weekly[[#This Row],[Actual]]=FALSE),AK612+Weekly[[#This Row],[BF V Odds]]-1,AK612-1)))</f>
        <v>82.820000000000007</v>
      </c>
      <c r="AL613" s="30">
        <f>IF(Weekly[[#This Row],[Actual]]="","",COUNTIF(Weekly[[#This Row],[SVC_P]:[QDA_P]],TRUE))</f>
        <v>6</v>
      </c>
      <c r="AM613" s="30">
        <f>IF(Weekly[[#This Row],[Actual]]="","",COUNTIF(Weekly[[#This Row],[SVC_P]:[QDA_P]],FALSE))</f>
        <v>1</v>
      </c>
      <c r="AN613" s="36" t="str">
        <f>IF(AND(Weekly[[#This Row],[BF V Odds]]&gt;$BO$6,Weekly[[#This Row],[BF V Odds]] &lt; $BO$7),Weekly[[#This Row],[BF V Odds]],"")</f>
        <v/>
      </c>
      <c r="AO613" s="36" t="str">
        <f>IF(AND(Weekly[[#This Row],[BF H Odds]]&gt;$BO$6, Weekly[[#This Row],[BF H Odds]] &lt; $BO$7),Weekly[[#This Row],[BF H Odds]],"")</f>
        <v/>
      </c>
      <c r="AP613" s="37">
        <f>IF(AND(Weekly[[#This Row],[V Odds &lt;]]="",Weekly[[#This Row],[H Odds &lt;]]=""),AP612,IF(AND(Weekly[[#This Row],[H Odds &lt;]]&lt;&gt;"",Weekly[[#This Row],[SVC_P]]=TRUE,Weekly[[#This Row],[Actual]]=TRUE),AP612+Weekly[[#This Row],[H Odds &lt;]]-1,IF(AND(Weekly[[#This Row],[V Odds &lt;]]&lt;&gt;"",Weekly[[#This Row],[SVC_P]]=FALSE,Weekly[[#This Row],[Actual]]=FALSE),AP612+Weekly[[#This Row],[V Odds &lt;]]-1,IF(AND(Weekly[[#This Row],[V Odds &lt;]]&lt;&gt;"",Weekly[[#This Row],[SVC_P]]=FALSE,Weekly[[#This Row],[Actual]]=TRUE),AP612-1,IF(AND(Weekly[[#This Row],[H Odds &lt;]]&lt;&gt;"",Weekly[[#This Row],[SVC_P]]=TRUE,Weekly[[#This Row],[Actual]]=FALSE),AP612-1,AP612)))))</f>
        <v>75.430000000000021</v>
      </c>
      <c r="AQ613" s="37">
        <f>IF(AND(Weekly[[#This Row],[V Odds &lt;]]="",Weekly[[#This Row],[H Odds &lt;]]=""),AQ612,IF(AND(Weekly[[#This Row],[H Odds &lt;]]&lt;&gt;"",Weekly[[#This Row],[ADBC_P]]=TRUE,Weekly[[#This Row],[Actual]]=TRUE),AQ612+Weekly[[#This Row],[H Odds &lt;]]-1,IF(AND(Weekly[[#This Row],[V Odds &lt;]]&lt;&gt;"",Weekly[[#This Row],[ADBC_P]]=FALSE,Weekly[[#This Row],[Actual]]=FALSE),AQ612+Weekly[[#This Row],[V Odds &lt;]]-1,IF(AND(Weekly[[#This Row],[V Odds &lt;]]&lt;&gt;"",Weekly[[#This Row],[ADBC_P]]=FALSE,Weekly[[#This Row],[Actual]]=TRUE),AQ612-1,IF(AND(Weekly[[#This Row],[H Odds &lt;]]&lt;&gt;"",Weekly[[#This Row],[ADBC_P]]=TRUE,Weekly[[#This Row],[Actual]]=FALSE),AQ612-1,AQ612)))))</f>
        <v>47.98</v>
      </c>
      <c r="AR613" s="37">
        <f>IF(AND(Weekly[[#This Row],[V Odds &lt;]]="",Weekly[[#This Row],[H Odds &lt;]]=""),AR612,IF(AND(Weekly[[#This Row],[H Odds &lt;]]&lt;&gt;"",Weekly[[#This Row],[RFC_P]]=TRUE,Weekly[[#This Row],[Actual]]=TRUE),AR612+Weekly[[#This Row],[H Odds &lt;]]-1,IF(AND(Weekly[[#This Row],[V Odds &lt;]]&lt;&gt;"",Weekly[[#This Row],[RFC_P]]=FALSE,Weekly[[#This Row],[Actual]]=FALSE),AR612+Weekly[[#This Row],[V Odds &lt;]]-1,IF(AND(Weekly[[#This Row],[V Odds &lt;]]&lt;&gt;"",Weekly[[#This Row],[RFC_P]]=FALSE,Weekly[[#This Row],[Actual]]=TRUE),AR612-1,IF(AND(Weekly[[#This Row],[H Odds &lt;]]&lt;&gt;"",Weekly[[#This Row],[RFC_P]]=TRUE,Weekly[[#This Row],[Actual]]=FALSE),AR612-1,AR612)))))</f>
        <v>66.989999999999995</v>
      </c>
      <c r="AS613" s="37">
        <f>IF(AND(Weekly[[#This Row],[V Odds &lt;]]="",Weekly[[#This Row],[H Odds &lt;]]=""),AS612,IF(AND(Weekly[[#This Row],[H Odds &lt;]]&lt;&gt;"",Weekly[[#This Row],[GBC_P]]=TRUE,Weekly[[#This Row],[Actual]]=TRUE),AS612+Weekly[[#This Row],[H Odds &lt;]]-1,IF(AND(Weekly[[#This Row],[V Odds &lt;]]&lt;&gt;"",Weekly[[#This Row],[GBC_P]]=FALSE,Weekly[[#This Row],[Actual]]=FALSE),AS612+Weekly[[#This Row],[V Odds &lt;]]-1,IF(AND(Weekly[[#This Row],[V Odds &lt;]]&lt;&gt;"",Weekly[[#This Row],[GBC_P]]=FALSE,Weekly[[#This Row],[Actual]]=TRUE),AS612-1,IF(AND(Weekly[[#This Row],[H Odds &lt;]]&lt;&gt;"",Weekly[[#This Row],[GBC_P]]=TRUE,Weekly[[#This Row],[Actual]]=FALSE),AS612-1,AS612)))))</f>
        <v>68.38</v>
      </c>
      <c r="AT613" s="37">
        <f>IF(AND(Weekly[[#This Row],[V Odds &lt;]]="",Weekly[[#This Row],[H Odds &lt;]]=""),AT612,IF(AND(Weekly[[#This Row],[H Odds &lt;]]&lt;&gt;"",Weekly[[#This Row],[HGBC_P]]=TRUE,Weekly[[#This Row],[Actual]]=TRUE),AT612+Weekly[[#This Row],[H Odds &lt;]]-1,IF(AND(Weekly[[#This Row],[V Odds &lt;]]&lt;&gt;"",Weekly[[#This Row],[HGBC_P]]=FALSE,Weekly[[#This Row],[Actual]]=FALSE),AT612+Weekly[[#This Row],[V Odds &lt;]]-1,IF(AND(Weekly[[#This Row],[V Odds &lt;]]&lt;&gt;"",Weekly[[#This Row],[HGBC_P]]=FALSE,Weekly[[#This Row],[Actual]]=TRUE),AT612-1,IF(AND(Weekly[[#This Row],[H Odds &lt;]]&lt;&gt;"",Weekly[[#This Row],[HGBC_P]]=TRUE,Weekly[[#This Row],[Actual]]=FALSE),AT612-1,AT612)))))</f>
        <v>50.76</v>
      </c>
      <c r="AU613" s="37">
        <f>IF(AND(Weekly[[#This Row],[V Odds &lt;]]="",Weekly[[#This Row],[H Odds &lt;]]=""),AU612,IF(AND(Weekly[[#This Row],[H Odds &lt;]]&lt;&gt;"",Weekly[[#This Row],[XGB_P]]=TRUE,Weekly[[#This Row],[Actual]]=TRUE),AU612+Weekly[[#This Row],[H Odds &lt;]]-1,IF(AND(Weekly[[#This Row],[V Odds &lt;]]&lt;&gt;"",Weekly[[#This Row],[XGB_P]]=FALSE,Weekly[[#This Row],[Actual]]=FALSE),AU612+Weekly[[#This Row],[V Odds &lt;]]-1,IF(AND(Weekly[[#This Row],[V Odds &lt;]]&lt;&gt;"",Weekly[[#This Row],[XGB_P]]=FALSE,Weekly[[#This Row],[Actual]]=TRUE),AU612-1,IF(AND(Weekly[[#This Row],[H Odds &lt;]]&lt;&gt;"",Weekly[[#This Row],[XGB_P]]=TRUE,Weekly[[#This Row],[Actual]]=FALSE),AU612-1,AU612)))))</f>
        <v>73.210000000000008</v>
      </c>
      <c r="AV613" s="37">
        <f>IF(AND(Weekly[[#This Row],[V Odds &lt;]]="",Weekly[[#This Row],[H Odds &lt;]]=""),AV612,IF(AND(Weekly[[#This Row],[H Odds &lt;]]&lt;&gt;"",Weekly[[#This Row],[QDA_P]]=TRUE,Weekly[[#This Row],[Actual]]=TRUE),AV612+Weekly[[#This Row],[H Odds &lt;]]-1,IF(AND(Weekly[[#This Row],[V Odds &lt;]]&lt;&gt;"",Weekly[[#This Row],[QDA_P]]=FALSE,Weekly[[#This Row],[Actual]]=FALSE),AV612+Weekly[[#This Row],[V Odds &lt;]]-1,IF(AND(Weekly[[#This Row],[V Odds &lt;]]&lt;&gt;"",Weekly[[#This Row],[QDA_P]]=FALSE,Weekly[[#This Row],[Actual]]=TRUE),AV612-1,IF(AND(Weekly[[#This Row],[H Odds &lt;]]&lt;&gt;"",Weekly[[#This Row],[QDA_P]]=TRUE,Weekly[[#This Row],[Actual]]=FALSE),AV612-1,AV612)))))</f>
        <v>62.099999999999994</v>
      </c>
      <c r="AW613" s="37">
        <f>IF(AND(Weekly[[#This Row],[H Odds &lt;]]="",Weekly[[#This Row],[V Odds &lt;]]=""),AW612,IF(AND(Weekly[[#This Row],[KNC_P]]=Weekly[[#This Row],[Actual]],Weekly[[#This Row],[KNC_P]]=TRUE),AW612+Weekly[[#This Row],[BF H Odds]]-1,IF(AND(Weekly[[#This Row],[KNC_P]]=Weekly[[#This Row],[Actual]],Weekly[[#This Row],[KNC_P]]=FALSE),AW612+Weekly[[#This Row],[BF V Odds]]-1,AW612-1)))</f>
        <v>44.290000000000013</v>
      </c>
      <c r="AX613" s="37">
        <f>IF(AND(Weekly[[#This Row],[V Odds &lt;]]="",Weekly[[#This Row],[H Odds &lt;]]=""),AX612,IF(AND(Weekly[[#This Row],[V Odds &lt;]]&lt;&gt;"",Weekly[[#This Row],[FALSES]]&gt;0,Weekly[[#This Row],[Actual]]=FALSE),AX612+Weekly[[#This Row],[V Odds &lt;]]-1,IF(AND(Weekly[[#This Row],[H Odds &lt;]]&lt;&gt;"",Weekly[[#This Row],[TRUES]]&gt;0,Weekly[[#This Row],[Actual]]=TRUE),AX612+Weekly[[#This Row],[H Odds &lt;]]-1,IF(AND(Weekly[[#This Row],[V Odds &lt;]]&lt;&gt;"",Weekly[[#This Row],[FALSES]]=0),AX612,IF(AND(Weekly[[#This Row],[H Odds &lt;]]&lt;&gt;"",Weekly[[#This Row],[TRUES]]=0),AX612,AX612-1)))))</f>
        <v>110.09999999999997</v>
      </c>
      <c r="AY613" s="37">
        <f>IF(AND(Weekly[[#This Row],[V Odds &lt;]]="",Weekly[[#This Row],[H Odds &lt;]]=""),AY612,IF(AND(Weekly[[#This Row],[V Odds &lt;]]&lt;&gt;"",Weekly[[#This Row],[FALSES]]&gt;0,Weekly[[#This Row],[Actual]]=FALSE),AY612+((Weekly[[#This Row],[V Odds &lt;]]-1)*0.92),IF(AND(Weekly[[#This Row],[H Odds &lt;]]&lt;&gt;"",Weekly[[#This Row],[TRUES]]&gt;0,Weekly[[#This Row],[Actual]]=TRUE),AY612+((Weekly[[#This Row],[H Odds &lt;]]-1)*0.92),IF(AND(Weekly[[#This Row],[V Odds &lt;]]&lt;&gt;"",Weekly[[#This Row],[FALSES]]=0),AY612,IF(AND(Weekly[[#This Row],[H Odds &lt;]]&lt;&gt;"",Weekly[[#This Row],[TRUES]]=0),AY612,AY612-1)))))</f>
        <v>96.732000000000014</v>
      </c>
      <c r="AZ613" s="37">
        <f>IF(AND(Weekly[[#This Row],[V Odds &lt;]]="",Weekly[[#This Row],[H Odds &lt;]]=""),AZ612,IF(AND(Weekly[[#This Row],[V Odds &lt;]]&lt;&gt;"",Weekly[[#This Row],[Actual]]=FALSE),AZ612+Weekly[[#This Row],[V Odds &lt;]]-1,IF(AND(Weekly[[#This Row],[H Odds &lt;]]&lt;&gt;"",Weekly[[#This Row],[Actual]]=TRUE),AZ612+Weekly[[#This Row],[H Odds &lt;]]-1,AZ612-1)))</f>
        <v>102.06999999999998</v>
      </c>
      <c r="BA613" s="38">
        <f>IF(Weekly[[#This Row],[H Odds &lt;]]="",BA612,IF(AND(Weekly[[#This Row],[H Odds &lt;]]&lt;&gt;"",Weekly[[#This Row],[SVC_P]]=TRUE,Weekly[[#This Row],[Actual]]=TRUE),BA612+Weekly[[#This Row],[H Odds &lt;]]-1,IF(AND(Weekly[[#This Row],[H Odds &lt;]]&lt;&gt;"",Weekly[[#This Row],[SVC_P]]=TRUE,Weekly[[#This Row],[Actual]]=FALSE),BA612-1,BA612)))</f>
        <v>74.39</v>
      </c>
      <c r="BB613" s="38">
        <f>IF(Weekly[[#This Row],[H Odds &lt;]]="",BB612,IF(AND(Weekly[[#This Row],[H Odds &lt;]]&lt;&gt;"",Weekly[[#This Row],[ADBC_P]]=TRUE,Weekly[[#This Row],[Actual]]=TRUE),BB612+Weekly[[#This Row],[H Odds &lt;]]-1,IF(AND(Weekly[[#This Row],[H Odds &lt;]]&lt;&gt;"",Weekly[[#This Row],[ADBC_P]]=TRUE,Weekly[[#This Row],[Actual]]=FALSE),BB612-1,BB612)))</f>
        <v>44.16</v>
      </c>
      <c r="BC613" s="38">
        <f>IF(Weekly[[#This Row],[H Odds &lt;]]="",BC612,IF(AND(Weekly[[#This Row],[H Odds &lt;]]&lt;&gt;"",Weekly[[#This Row],[RFC_P]]=TRUE,Weekly[[#This Row],[Actual]]=TRUE),BC612+Weekly[[#This Row],[H Odds &lt;]]-1,IF(AND(Weekly[[#This Row],[H Odds &lt;]]&lt;&gt;"",Weekly[[#This Row],[RFC_P]]=TRUE,Weekly[[#This Row],[Actual]]=FALSE),BC612-1,BC612)))</f>
        <v>45.759999999999991</v>
      </c>
      <c r="BD613" s="38">
        <f>IF(Weekly[[#This Row],[H Odds &lt;]]="",BD612,IF(AND(Weekly[[#This Row],[H Odds &lt;]]&lt;&gt;"",Weekly[[#This Row],[GBC_P]]=TRUE,Weekly[[#This Row],[Actual]]=TRUE),BD612+Weekly[[#This Row],[H Odds &lt;]]-1,IF(AND(Weekly[[#This Row],[H Odds &lt;]]&lt;&gt;"",Weekly[[#This Row],[GBC_P]]=TRUE,Weekly[[#This Row],[Actual]]=FALSE),BD612-1,BD612)))</f>
        <v>51.910000000000004</v>
      </c>
      <c r="BE613" s="38">
        <f>IF(Weekly[[#This Row],[H Odds &lt;]]="",BE612,IF(AND(Weekly[[#This Row],[H Odds &lt;]]&lt;&gt;"",Weekly[[#This Row],[HGBC_P]]=TRUE,Weekly[[#This Row],[Actual]]=TRUE),BE612+Weekly[[#This Row],[H Odds &lt;]]-1,IF(AND(Weekly[[#This Row],[H Odds &lt;]]&lt;&gt;"",Weekly[[#This Row],[HGBC_P]]=TRUE,Weekly[[#This Row],[Actual]]=FALSE),BE612-1,BE612)))</f>
        <v>49.059999999999995</v>
      </c>
      <c r="BF613" s="38">
        <f>IF(Weekly[[#This Row],[H Odds &lt;]]="",BF612,IF(AND(Weekly[[#This Row],[H Odds &lt;]]&lt;&gt;"",Weekly[[#This Row],[XGB_P]]=TRUE,Weekly[[#This Row],[Actual]]=TRUE),BF612+Weekly[[#This Row],[H Odds &lt;]]-1,IF(AND(Weekly[[#This Row],[H Odds &lt;]]&lt;&gt;"",Weekly[[#This Row],[XGB_P]]=TRUE,Weekly[[#This Row],[Actual]]=FALSE),BF612-1,BF612)))</f>
        <v>58.730000000000004</v>
      </c>
      <c r="BG613" s="38">
        <f>IF(Weekly[[#This Row],[H Odds &lt;]]="",BG612,IF(AND(Weekly[[#This Row],[H Odds &lt;]]&lt;&gt;"",Weekly[[#This Row],[QDA_P]]=TRUE,Weekly[[#This Row],[Actual]]=TRUE),BG612+Weekly[[#This Row],[H Odds &lt;]]-1,IF(AND(Weekly[[#This Row],[H Odds &lt;]]&lt;&gt;"",Weekly[[#This Row],[QDA_P]]=TRUE,Weekly[[#This Row],[Actual]]=FALSE),BG612-1,BG612)))</f>
        <v>44.22999999999999</v>
      </c>
      <c r="BH613" s="38">
        <f>IF(Weekly[[#This Row],[H Odds &lt;]]="",BH612,IF(AND(Weekly[[#This Row],[H Odds &lt;]]&lt;&gt;"",Weekly[[#This Row],[KNC_P]]=TRUE,Weekly[[#This Row],[Actual]]=TRUE),BH612+Weekly[[#This Row],[H Odds &lt;]]-1,IF(AND(Weekly[[#This Row],[H Odds &lt;]]&lt;&gt;"",Weekly[[#This Row],[KNC_P]]=TRUE,Weekly[[#This Row],[Actual]]=FALSE),BH612-1,BH612)))</f>
        <v>49.099999999999994</v>
      </c>
      <c r="BI613" s="38">
        <f>IF(Weekly[[#This Row],[H Odds &lt;]]="",BI612,IF(AND(Weekly[[#This Row],[H Odds &lt;]]&lt;&gt;"",Weekly[[#This Row],[TRUES]]&gt;0,Weekly[[#This Row],[Actual]]=TRUE),BI612+Weekly[[#This Row],[H Odds &lt;]]-1,IF(AND(Weekly[[#This Row],[H Odds &lt;]]&lt;&gt;"",Weekly[[#This Row],[TRUES]]=0),BI612,BI612-1)))</f>
        <v>72.39</v>
      </c>
      <c r="BJ613" s="38">
        <f>IF(Weekly[[#This Row],[H Odds &lt;]]="",BJ612,IF(AND(Weekly[[#This Row],[H Odds &lt;]]&lt;&gt;"",Weekly[[#This Row],[Actual]]=TRUE),BJ612+Weekly[[#This Row],[H Odds &lt;]]-1,IF(AND(Weekly[[#This Row],[H Odds &lt;]]&lt;&gt;"",Weekly[[#This Row],[Actual]]=FALSE),BJ612-1,BJ612)))</f>
        <v>74.290000000000006</v>
      </c>
      <c r="BK613" s="58">
        <f>IF(AND(Weekly[[#This Row],[TRUES]]&gt;3,Weekly[[#This Row],[Actual]]=TRUE),BK612+Weekly[[#This Row],[BF H Odds]]-1,IF(AND(Weekly[[#This Row],[FALSES]]&gt;3,Weekly[[#This Row],[Actual]]=FALSE),BK612+Weekly[[#This Row],[BF V Odds]]-1,IF(AND(Weekly[[#This Row],[TRUES]]&gt;3,Weekly[[#This Row],[Actual]]=FALSE),BK612-1,IF(AND(Weekly[[#This Row],[FALSES]]&gt;3,Weekly[[#This Row],[Actual]]=TRUE),BK612-1,BK612))))</f>
        <v>3.4200000000000301</v>
      </c>
      <c r="BL613" s="58">
        <f>IF(AND(Weekly[[#This Row],[TRUES]]&gt;5,Weekly[[#This Row],[Actual]]=TRUE),BL612+Weekly[[#This Row],[BF H Odds]]-1,IF(AND(Weekly[[#This Row],[FALSES]]&gt;5,Weekly[[#This Row],[Actual]]=FALSE),BL612+Weekly[[#This Row],[BF V Odds]]-1,IF(AND(Weekly[[#This Row],[TRUES]]&gt;5,Weekly[[#This Row],[Actual]]=FALSE),BL612-1,IF(AND(Weekly[[#This Row],[FALSES]]&gt;5,Weekly[[#This Row],[Actual]]=TRUE),BL612-1,BL612))))</f>
        <v>8.1200000000000188</v>
      </c>
      <c r="BM613" s="58">
        <f>IF(AND(Weekly[[#This Row],[TRUES]]&gt;6,Weekly[[#This Row],[Actual]]=TRUE),BM612+Weekly[[#This Row],[BF H Odds]]-1,IF(AND(Weekly[[#This Row],[FALSES]]&gt;6,Weekly[[#This Row],[Actual]]=FALSE),BM612+Weekly[[#This Row],[BF V Odds]]-1,IF(AND(Weekly[[#This Row],[TRUES]]&gt;6,Weekly[[#This Row],[Actual]]=FALSE),BM612-1,IF(AND(Weekly[[#This Row],[FALSES]]&gt;6,Weekly[[#This Row],[Actual]]=TRUE),BM612-1,BM612))))</f>
        <v>37.830000000000005</v>
      </c>
    </row>
    <row r="614" spans="1:65" x14ac:dyDescent="0.25">
      <c r="A614" s="34"/>
      <c r="B614" s="10">
        <v>44319</v>
      </c>
      <c r="C614" s="17" t="s">
        <v>36</v>
      </c>
      <c r="D614" s="15" t="s">
        <v>25</v>
      </c>
      <c r="E614" t="b">
        <v>1</v>
      </c>
      <c r="F614" t="b">
        <v>1</v>
      </c>
      <c r="G614" t="b">
        <v>1</v>
      </c>
      <c r="H614" t="b">
        <v>1</v>
      </c>
      <c r="I614" t="b">
        <v>1</v>
      </c>
      <c r="J614" t="b">
        <v>1</v>
      </c>
      <c r="K614" t="b">
        <v>1</v>
      </c>
      <c r="L614" t="b">
        <v>1</v>
      </c>
      <c r="O614" t="str">
        <f>IF(Weekly[[#This Row],[H/V]]="H",Weekly[[#This Row],[BF H Odds]],IF(Weekly[[#This Row],[H/V]]="V",Weekly[[#This Row],[BF V Odds]],""))</f>
        <v/>
      </c>
      <c r="P614" t="b">
        <v>1</v>
      </c>
      <c r="R614" s="35">
        <f>IFERROR(IF(Weekly[[#This Row],[Won Bet?]]="yes",R613+(Weekly[[#This Row],[BF Odds]]*Weekly[[#This Row],[BF Stake]])-Weekly[[#This Row],[BF Stake]],R613-Weekly[[#This Row],[BF Stake]]),R613)</f>
        <v>1198.5655000000006</v>
      </c>
      <c r="S614" s="35">
        <f>IFERROR(IF(Weekly[[#This Row],[Won Bet?]]="yes",S613+(((Weekly[[#This Row],[BF Odds]]*Weekly[[#This Row],[BF Stake]])-Weekly[[#This Row],[BF Stake]])*0.95),S613-Weekly[[#This Row],[BF Stake]]),S613)</f>
        <v>1093.7438400000008</v>
      </c>
      <c r="T614">
        <v>3.7</v>
      </c>
      <c r="U614">
        <v>1.36</v>
      </c>
      <c r="V614" s="24">
        <f>IF(Weekly[[#This Row],[Actual]]="","",IF(AND(Weekly[[#This Row],[SVC_P]]=Weekly[[#This Row],[Actual]],Weekly[[#This Row],[SVC_P]]=TRUE),V613+Weekly[[#This Row],[BF H Odds]]-1,IF(AND(Weekly[[#This Row],[SVC_P]]=Weekly[[#This Row],[Actual]],Weekly[[#This Row],[SVC_P]]=FALSE),V613+Weekly[[#This Row],[BF V Odds]]-1,V613-1)))</f>
        <v>56.410000000000075</v>
      </c>
      <c r="W614" s="24">
        <f>IF(Weekly[[#This Row],[Actual]]="","",IF(AND(Weekly[[#This Row],[SVC_P]]=FALSE,Weekly[[#This Row],[Actual]]=TRUE),W613+Weekly[[#This Row],[BF H Odds]]-1,IF(AND(Weekly[[#This Row],[SVC_P]]=TRUE,Weekly[[#This Row],[Actual]]=FALSE,),W613+Weekly[[#This Row],[BF V Odds]]-1,W613-1)))</f>
        <v>-522.84</v>
      </c>
      <c r="X614" s="24">
        <f>IF(Weekly[[#This Row],[Actual]]="","",IF(AND(Weekly[[#This Row],[ADBC_P]]=Weekly[[#This Row],[Actual]],Weekly[[#This Row],[ADBC_P]]=TRUE),X613+Weekly[[#This Row],[BF H Odds]]-1,IF(AND(Weekly[[#This Row],[ADBC_P]]=Weekly[[#This Row],[Actual]],Weekly[[#This Row],[ADBC_P]]=FALSE),X613+Weekly[[#This Row],[BF V Odds]]-1,X613-1)))</f>
        <v>15.340000000000018</v>
      </c>
      <c r="Y614" s="24">
        <f>IF(Weekly[[#This Row],[Actual]]="","",IF(AND(Weekly[[#This Row],[ADBC_P]]=FALSE,Weekly[[#This Row],[Actual]]=TRUE),Y613+Weekly[[#This Row],[BF H Odds]]-1,IF(AND(Weekly[[#This Row],[ADBC_P]]=TRUE,Weekly[[#This Row],[Actual]]=FALSE),Y613+Weekly[[#This Row],[BF V Odds]]-1,Y613-1)))</f>
        <v>74.539999999999992</v>
      </c>
      <c r="Z614" s="24">
        <f>IF(Weekly[[#This Row],[Actual]]="","",IF(AND(Weekly[[#This Row],[RFC_P]]=Weekly[[#This Row],[Actual]],Weekly[[#This Row],[RFC_P]]=TRUE),Z613+Weekly[[#This Row],[BF H Odds]]-1,IF(AND(Weekly[[#This Row],[RFC_P]]=Weekly[[#This Row],[Actual]],Weekly[[#This Row],[RFC_P]]=FALSE),Z613+Weekly[[#This Row],[BF V Odds]]-1,Z613-1)))</f>
        <v>27.520000000000007</v>
      </c>
      <c r="AA614" s="24">
        <f>IF(Weekly[[#This Row],[Actual]]="","",IF(AND(Weekly[[#This Row],[RFC_P]]=FALSE,Weekly[[#This Row],[Actual]]=TRUE),AA613+Weekly[[#This Row],[BF H Odds]]-1,IF(AND(Weekly[[#This Row],[RFC_P]]=TRUE,Weekly[[#This Row],[Actual]]=FALSE),AA613+Weekly[[#This Row],[BF V Odds]]-1,AA613-1)))</f>
        <v>62.359999999999971</v>
      </c>
      <c r="AB614" s="24">
        <f>IF(Weekly[[#This Row],[Actual]]="","",IF(AND(Weekly[[#This Row],[GBC_P]]=Weekly[[#This Row],[Actual]],Weekly[[#This Row],[GBC_P]]=TRUE),AB613+Weekly[[#This Row],[BF H Odds]]-1,IF(AND(Weekly[[#This Row],[GBC_P]]=Weekly[[#This Row],[Actual]],Weekly[[#This Row],[GBC_P]]=FALSE),AB613+Weekly[[#This Row],[BF V Odds]]-1,AB613-1)))</f>
        <v>12.100000000000005</v>
      </c>
      <c r="AC614" s="24">
        <f>IF(Weekly[[#This Row],[Actual]]="","",IF(AND(Weekly[[#This Row],[GBC_P]]=FALSE,Weekly[[#This Row],[Actual]]=TRUE),AC613+Weekly[[#This Row],[BF H Odds]]-1,IF(AND(Weekly[[#This Row],[GBC_P]]=TRUE,Weekly[[#This Row],[Actual]]=FALSE),AC613+Weekly[[#This Row],[BF V Odds]]-1,AC613-1)))</f>
        <v>77.779999999999987</v>
      </c>
      <c r="AD614" s="24">
        <f>IF(Weekly[[#This Row],[Actual]]="","",IF(AND(Weekly[[#This Row],[HGBC_P]]=Weekly[[#This Row],[Actual]],Weekly[[#This Row],[HGBC_P]]=TRUE),AD613+Weekly[[#This Row],[BF H Odds]]-1,IF(AND(Weekly[[#This Row],[HGBC_P]]=Weekly[[#This Row],[Actual]],Weekly[[#This Row],[HGBC_P]]=FALSE),AD613+Weekly[[#This Row],[BF V Odds]]-1,AD613-1)))</f>
        <v>1.6800000000000228</v>
      </c>
      <c r="AE614" s="24">
        <f>IF(Weekly[[#This Row],[Actual]]="","",IF(AND(Weekly[[#This Row],[HGBC_P]]=FALSE,Weekly[[#This Row],[Actual]]=TRUE),AE613+Weekly[[#This Row],[BF H Odds]]-1,IF(AND(Weekly[[#This Row],[HGBC_P]]=TRUE,Weekly[[#This Row],[Actual]]=FALSE),AE613+Weekly[[#This Row],[BF V Odds]]-1,AE613-1)))</f>
        <v>88.200000000000017</v>
      </c>
      <c r="AF614" s="24">
        <f>IF(Weekly[[#This Row],[Actual]]="","",IF(AND(Weekly[[#This Row],[XGB_P]]=Weekly[[#This Row],[Actual]],Weekly[[#This Row],[XGB_P]]=TRUE),AF613+Weekly[[#This Row],[BF H Odds]]-1,IF(AND(Weekly[[#This Row],[XGB_P]]=Weekly[[#This Row],[Actual]],Weekly[[#This Row],[XGB_P]]=FALSE),AF613+Weekly[[#This Row],[BF V Odds]]-1,AF613-1)))</f>
        <v>36.350000000000023</v>
      </c>
      <c r="AG614" s="24">
        <f>IF(Weekly[[#This Row],[Actual]]="","",IF(AND(Weekly[[#This Row],[XGB_P]]=FALSE,Weekly[[#This Row],[Actual]]=TRUE),AG613+Weekly[[#This Row],[BF H Odds]]-1,IF(AND(Weekly[[#This Row],[XGB_P]]=TRUE,Weekly[[#This Row],[Actual]]=FALSE),AG613+Weekly[[#This Row],[BF V Odds]]-1,AG613-1)))</f>
        <v>53.530000000000008</v>
      </c>
      <c r="AH614" s="24">
        <f>IF(Weekly[[#This Row],[Actual]]="","",IF(AND(Weekly[[#This Row],[QDA_P]]=Weekly[[#This Row],[Actual]],Weekly[[#This Row],[QDA_P]]=TRUE),AH613+Weekly[[#This Row],[BF H Odds]]-1,IF(AND(Weekly[[#This Row],[QDA_P]]=Weekly[[#This Row],[Actual]],Weekly[[#This Row],[QDA_P]]=FALSE),AH613+Weekly[[#This Row],[BF V Odds]]-1,AH613-1)))</f>
        <v>0.37000000000001587</v>
      </c>
      <c r="AI614" s="24">
        <f>IF(Weekly[[#This Row],[Actual]]="","",IF(AND(Weekly[[#This Row],[QDA_P]]=FALSE,Weekly[[#This Row],[Actual]]=TRUE),AI613+Weekly[[#This Row],[BF H Odds]]-1,IF(AND(Weekly[[#This Row],[QDA_P]]=TRUE,Weekly[[#This Row],[Actual]]=FALSE),AI613+Weekly[[#This Row],[BF V Odds]]-1,AI613-1)))</f>
        <v>89.509999999999991</v>
      </c>
      <c r="AJ614" s="24">
        <f>IF(Weekly[[#This Row],[Actual]]="","",IF(AND(Weekly[[#This Row],[KNC_P]]=FALSE,Weekly[[#This Row],[Actual]]=TRUE),AJ613+Weekly[[#This Row],[BF H Odds]]-1,IF(AND(Weekly[[#This Row],[KNC_P]]=TRUE,Weekly[[#This Row],[Actual]]=FALSE),AJ613+Weekly[[#This Row],[BF V Odds]]-1,AJ613-1)))</f>
        <v>82.920000000000016</v>
      </c>
      <c r="AK614" s="24">
        <f>IF(Weekly[[#This Row],[Actual]]="","",IF(AND(Weekly[[#This Row],[KNC_P]]=FALSE,Weekly[[#This Row],[Actual]]=TRUE),AK613+Weekly[[#This Row],[BF H Odds]]-1,IF(AND(Weekly[[#This Row],[KNC_P]]=TRUE,Weekly[[#This Row],[Actual]]=FALSE),AK613+Weekly[[#This Row],[BF V Odds]]-1,AK613-1)))</f>
        <v>81.820000000000007</v>
      </c>
      <c r="AL614" s="30">
        <f>IF(Weekly[[#This Row],[Actual]]="","",COUNTIF(Weekly[[#This Row],[SVC_P]:[QDA_P]],TRUE))</f>
        <v>7</v>
      </c>
      <c r="AM614" s="30">
        <f>IF(Weekly[[#This Row],[Actual]]="","",COUNTIF(Weekly[[#This Row],[SVC_P]:[QDA_P]],FALSE))</f>
        <v>0</v>
      </c>
      <c r="AN614" s="36">
        <f>IF(AND(Weekly[[#This Row],[BF V Odds]]&gt;$BO$6,Weekly[[#This Row],[BF V Odds]] &lt; $BO$7),Weekly[[#This Row],[BF V Odds]],"")</f>
        <v>3.7</v>
      </c>
      <c r="AO614" s="36" t="str">
        <f>IF(AND(Weekly[[#This Row],[BF H Odds]]&gt;$BO$6, Weekly[[#This Row],[BF H Odds]] &lt; $BO$7),Weekly[[#This Row],[BF H Odds]],"")</f>
        <v/>
      </c>
      <c r="AP614" s="37">
        <f>IF(AND(Weekly[[#This Row],[V Odds &lt;]]="",Weekly[[#This Row],[H Odds &lt;]]=""),AP613,IF(AND(Weekly[[#This Row],[H Odds &lt;]]&lt;&gt;"",Weekly[[#This Row],[SVC_P]]=TRUE,Weekly[[#This Row],[Actual]]=TRUE),AP613+Weekly[[#This Row],[H Odds &lt;]]-1,IF(AND(Weekly[[#This Row],[V Odds &lt;]]&lt;&gt;"",Weekly[[#This Row],[SVC_P]]=FALSE,Weekly[[#This Row],[Actual]]=FALSE),AP613+Weekly[[#This Row],[V Odds &lt;]]-1,IF(AND(Weekly[[#This Row],[V Odds &lt;]]&lt;&gt;"",Weekly[[#This Row],[SVC_P]]=FALSE,Weekly[[#This Row],[Actual]]=TRUE),AP613-1,IF(AND(Weekly[[#This Row],[H Odds &lt;]]&lt;&gt;"",Weekly[[#This Row],[SVC_P]]=TRUE,Weekly[[#This Row],[Actual]]=FALSE),AP613-1,AP613)))))</f>
        <v>75.430000000000021</v>
      </c>
      <c r="AQ614" s="37">
        <f>IF(AND(Weekly[[#This Row],[V Odds &lt;]]="",Weekly[[#This Row],[H Odds &lt;]]=""),AQ613,IF(AND(Weekly[[#This Row],[H Odds &lt;]]&lt;&gt;"",Weekly[[#This Row],[ADBC_P]]=TRUE,Weekly[[#This Row],[Actual]]=TRUE),AQ613+Weekly[[#This Row],[H Odds &lt;]]-1,IF(AND(Weekly[[#This Row],[V Odds &lt;]]&lt;&gt;"",Weekly[[#This Row],[ADBC_P]]=FALSE,Weekly[[#This Row],[Actual]]=FALSE),AQ613+Weekly[[#This Row],[V Odds &lt;]]-1,IF(AND(Weekly[[#This Row],[V Odds &lt;]]&lt;&gt;"",Weekly[[#This Row],[ADBC_P]]=FALSE,Weekly[[#This Row],[Actual]]=TRUE),AQ613-1,IF(AND(Weekly[[#This Row],[H Odds &lt;]]&lt;&gt;"",Weekly[[#This Row],[ADBC_P]]=TRUE,Weekly[[#This Row],[Actual]]=FALSE),AQ613-1,AQ613)))))</f>
        <v>47.98</v>
      </c>
      <c r="AR614" s="37">
        <f>IF(AND(Weekly[[#This Row],[V Odds &lt;]]="",Weekly[[#This Row],[H Odds &lt;]]=""),AR613,IF(AND(Weekly[[#This Row],[H Odds &lt;]]&lt;&gt;"",Weekly[[#This Row],[RFC_P]]=TRUE,Weekly[[#This Row],[Actual]]=TRUE),AR613+Weekly[[#This Row],[H Odds &lt;]]-1,IF(AND(Weekly[[#This Row],[V Odds &lt;]]&lt;&gt;"",Weekly[[#This Row],[RFC_P]]=FALSE,Weekly[[#This Row],[Actual]]=FALSE),AR613+Weekly[[#This Row],[V Odds &lt;]]-1,IF(AND(Weekly[[#This Row],[V Odds &lt;]]&lt;&gt;"",Weekly[[#This Row],[RFC_P]]=FALSE,Weekly[[#This Row],[Actual]]=TRUE),AR613-1,IF(AND(Weekly[[#This Row],[H Odds &lt;]]&lt;&gt;"",Weekly[[#This Row],[RFC_P]]=TRUE,Weekly[[#This Row],[Actual]]=FALSE),AR613-1,AR613)))))</f>
        <v>66.989999999999995</v>
      </c>
      <c r="AS614" s="37">
        <f>IF(AND(Weekly[[#This Row],[V Odds &lt;]]="",Weekly[[#This Row],[H Odds &lt;]]=""),AS613,IF(AND(Weekly[[#This Row],[H Odds &lt;]]&lt;&gt;"",Weekly[[#This Row],[GBC_P]]=TRUE,Weekly[[#This Row],[Actual]]=TRUE),AS613+Weekly[[#This Row],[H Odds &lt;]]-1,IF(AND(Weekly[[#This Row],[V Odds &lt;]]&lt;&gt;"",Weekly[[#This Row],[GBC_P]]=FALSE,Weekly[[#This Row],[Actual]]=FALSE),AS613+Weekly[[#This Row],[V Odds &lt;]]-1,IF(AND(Weekly[[#This Row],[V Odds &lt;]]&lt;&gt;"",Weekly[[#This Row],[GBC_P]]=FALSE,Weekly[[#This Row],[Actual]]=TRUE),AS613-1,IF(AND(Weekly[[#This Row],[H Odds &lt;]]&lt;&gt;"",Weekly[[#This Row],[GBC_P]]=TRUE,Weekly[[#This Row],[Actual]]=FALSE),AS613-1,AS613)))))</f>
        <v>68.38</v>
      </c>
      <c r="AT614" s="37">
        <f>IF(AND(Weekly[[#This Row],[V Odds &lt;]]="",Weekly[[#This Row],[H Odds &lt;]]=""),AT613,IF(AND(Weekly[[#This Row],[H Odds &lt;]]&lt;&gt;"",Weekly[[#This Row],[HGBC_P]]=TRUE,Weekly[[#This Row],[Actual]]=TRUE),AT613+Weekly[[#This Row],[H Odds &lt;]]-1,IF(AND(Weekly[[#This Row],[V Odds &lt;]]&lt;&gt;"",Weekly[[#This Row],[HGBC_P]]=FALSE,Weekly[[#This Row],[Actual]]=FALSE),AT613+Weekly[[#This Row],[V Odds &lt;]]-1,IF(AND(Weekly[[#This Row],[V Odds &lt;]]&lt;&gt;"",Weekly[[#This Row],[HGBC_P]]=FALSE,Weekly[[#This Row],[Actual]]=TRUE),AT613-1,IF(AND(Weekly[[#This Row],[H Odds &lt;]]&lt;&gt;"",Weekly[[#This Row],[HGBC_P]]=TRUE,Weekly[[#This Row],[Actual]]=FALSE),AT613-1,AT613)))))</f>
        <v>50.76</v>
      </c>
      <c r="AU614" s="37">
        <f>IF(AND(Weekly[[#This Row],[V Odds &lt;]]="",Weekly[[#This Row],[H Odds &lt;]]=""),AU613,IF(AND(Weekly[[#This Row],[H Odds &lt;]]&lt;&gt;"",Weekly[[#This Row],[XGB_P]]=TRUE,Weekly[[#This Row],[Actual]]=TRUE),AU613+Weekly[[#This Row],[H Odds &lt;]]-1,IF(AND(Weekly[[#This Row],[V Odds &lt;]]&lt;&gt;"",Weekly[[#This Row],[XGB_P]]=FALSE,Weekly[[#This Row],[Actual]]=FALSE),AU613+Weekly[[#This Row],[V Odds &lt;]]-1,IF(AND(Weekly[[#This Row],[V Odds &lt;]]&lt;&gt;"",Weekly[[#This Row],[XGB_P]]=FALSE,Weekly[[#This Row],[Actual]]=TRUE),AU613-1,IF(AND(Weekly[[#This Row],[H Odds &lt;]]&lt;&gt;"",Weekly[[#This Row],[XGB_P]]=TRUE,Weekly[[#This Row],[Actual]]=FALSE),AU613-1,AU613)))))</f>
        <v>73.210000000000008</v>
      </c>
      <c r="AV614" s="37">
        <f>IF(AND(Weekly[[#This Row],[V Odds &lt;]]="",Weekly[[#This Row],[H Odds &lt;]]=""),AV613,IF(AND(Weekly[[#This Row],[H Odds &lt;]]&lt;&gt;"",Weekly[[#This Row],[QDA_P]]=TRUE,Weekly[[#This Row],[Actual]]=TRUE),AV613+Weekly[[#This Row],[H Odds &lt;]]-1,IF(AND(Weekly[[#This Row],[V Odds &lt;]]&lt;&gt;"",Weekly[[#This Row],[QDA_P]]=FALSE,Weekly[[#This Row],[Actual]]=FALSE),AV613+Weekly[[#This Row],[V Odds &lt;]]-1,IF(AND(Weekly[[#This Row],[V Odds &lt;]]&lt;&gt;"",Weekly[[#This Row],[QDA_P]]=FALSE,Weekly[[#This Row],[Actual]]=TRUE),AV613-1,IF(AND(Weekly[[#This Row],[H Odds &lt;]]&lt;&gt;"",Weekly[[#This Row],[QDA_P]]=TRUE,Weekly[[#This Row],[Actual]]=FALSE),AV613-1,AV613)))))</f>
        <v>62.099999999999994</v>
      </c>
      <c r="AW614" s="37">
        <f>IF(AND(Weekly[[#This Row],[H Odds &lt;]]="",Weekly[[#This Row],[V Odds &lt;]]=""),AW613,IF(AND(Weekly[[#This Row],[KNC_P]]=Weekly[[#This Row],[Actual]],Weekly[[#This Row],[KNC_P]]=TRUE),AW613+Weekly[[#This Row],[BF H Odds]]-1,IF(AND(Weekly[[#This Row],[KNC_P]]=Weekly[[#This Row],[Actual]],Weekly[[#This Row],[KNC_P]]=FALSE),AW613+Weekly[[#This Row],[BF V Odds]]-1,AW613-1)))</f>
        <v>44.650000000000013</v>
      </c>
      <c r="AX614" s="37">
        <f>IF(AND(Weekly[[#This Row],[V Odds &lt;]]="",Weekly[[#This Row],[H Odds &lt;]]=""),AX613,IF(AND(Weekly[[#This Row],[V Odds &lt;]]&lt;&gt;"",Weekly[[#This Row],[FALSES]]&gt;0,Weekly[[#This Row],[Actual]]=FALSE),AX613+Weekly[[#This Row],[V Odds &lt;]]-1,IF(AND(Weekly[[#This Row],[H Odds &lt;]]&lt;&gt;"",Weekly[[#This Row],[TRUES]]&gt;0,Weekly[[#This Row],[Actual]]=TRUE),AX613+Weekly[[#This Row],[H Odds &lt;]]-1,IF(AND(Weekly[[#This Row],[V Odds &lt;]]&lt;&gt;"",Weekly[[#This Row],[FALSES]]=0),AX613,IF(AND(Weekly[[#This Row],[H Odds &lt;]]&lt;&gt;"",Weekly[[#This Row],[TRUES]]=0),AX613,AX613-1)))))</f>
        <v>110.09999999999997</v>
      </c>
      <c r="AY614" s="37">
        <f>IF(AND(Weekly[[#This Row],[V Odds &lt;]]="",Weekly[[#This Row],[H Odds &lt;]]=""),AY613,IF(AND(Weekly[[#This Row],[V Odds &lt;]]&lt;&gt;"",Weekly[[#This Row],[FALSES]]&gt;0,Weekly[[#This Row],[Actual]]=FALSE),AY613+((Weekly[[#This Row],[V Odds &lt;]]-1)*0.92),IF(AND(Weekly[[#This Row],[H Odds &lt;]]&lt;&gt;"",Weekly[[#This Row],[TRUES]]&gt;0,Weekly[[#This Row],[Actual]]=TRUE),AY613+((Weekly[[#This Row],[H Odds &lt;]]-1)*0.92),IF(AND(Weekly[[#This Row],[V Odds &lt;]]&lt;&gt;"",Weekly[[#This Row],[FALSES]]=0),AY613,IF(AND(Weekly[[#This Row],[H Odds &lt;]]&lt;&gt;"",Weekly[[#This Row],[TRUES]]=0),AY613,AY613-1)))))</f>
        <v>96.732000000000014</v>
      </c>
      <c r="AZ614" s="37">
        <f>IF(AND(Weekly[[#This Row],[V Odds &lt;]]="",Weekly[[#This Row],[H Odds &lt;]]=""),AZ613,IF(AND(Weekly[[#This Row],[V Odds &lt;]]&lt;&gt;"",Weekly[[#This Row],[Actual]]=FALSE),AZ613+Weekly[[#This Row],[V Odds &lt;]]-1,IF(AND(Weekly[[#This Row],[H Odds &lt;]]&lt;&gt;"",Weekly[[#This Row],[Actual]]=TRUE),AZ613+Weekly[[#This Row],[H Odds &lt;]]-1,AZ613-1)))</f>
        <v>101.06999999999998</v>
      </c>
      <c r="BA614" s="38">
        <f>IF(Weekly[[#This Row],[H Odds &lt;]]="",BA613,IF(AND(Weekly[[#This Row],[H Odds &lt;]]&lt;&gt;"",Weekly[[#This Row],[SVC_P]]=TRUE,Weekly[[#This Row],[Actual]]=TRUE),BA613+Weekly[[#This Row],[H Odds &lt;]]-1,IF(AND(Weekly[[#This Row],[H Odds &lt;]]&lt;&gt;"",Weekly[[#This Row],[SVC_P]]=TRUE,Weekly[[#This Row],[Actual]]=FALSE),BA613-1,BA613)))</f>
        <v>74.39</v>
      </c>
      <c r="BB614" s="38">
        <f>IF(Weekly[[#This Row],[H Odds &lt;]]="",BB613,IF(AND(Weekly[[#This Row],[H Odds &lt;]]&lt;&gt;"",Weekly[[#This Row],[ADBC_P]]=TRUE,Weekly[[#This Row],[Actual]]=TRUE),BB613+Weekly[[#This Row],[H Odds &lt;]]-1,IF(AND(Weekly[[#This Row],[H Odds &lt;]]&lt;&gt;"",Weekly[[#This Row],[ADBC_P]]=TRUE,Weekly[[#This Row],[Actual]]=FALSE),BB613-1,BB613)))</f>
        <v>44.16</v>
      </c>
      <c r="BC614" s="38">
        <f>IF(Weekly[[#This Row],[H Odds &lt;]]="",BC613,IF(AND(Weekly[[#This Row],[H Odds &lt;]]&lt;&gt;"",Weekly[[#This Row],[RFC_P]]=TRUE,Weekly[[#This Row],[Actual]]=TRUE),BC613+Weekly[[#This Row],[H Odds &lt;]]-1,IF(AND(Weekly[[#This Row],[H Odds &lt;]]&lt;&gt;"",Weekly[[#This Row],[RFC_P]]=TRUE,Weekly[[#This Row],[Actual]]=FALSE),BC613-1,BC613)))</f>
        <v>45.759999999999991</v>
      </c>
      <c r="BD614" s="38">
        <f>IF(Weekly[[#This Row],[H Odds &lt;]]="",BD613,IF(AND(Weekly[[#This Row],[H Odds &lt;]]&lt;&gt;"",Weekly[[#This Row],[GBC_P]]=TRUE,Weekly[[#This Row],[Actual]]=TRUE),BD613+Weekly[[#This Row],[H Odds &lt;]]-1,IF(AND(Weekly[[#This Row],[H Odds &lt;]]&lt;&gt;"",Weekly[[#This Row],[GBC_P]]=TRUE,Weekly[[#This Row],[Actual]]=FALSE),BD613-1,BD613)))</f>
        <v>51.910000000000004</v>
      </c>
      <c r="BE614" s="38">
        <f>IF(Weekly[[#This Row],[H Odds &lt;]]="",BE613,IF(AND(Weekly[[#This Row],[H Odds &lt;]]&lt;&gt;"",Weekly[[#This Row],[HGBC_P]]=TRUE,Weekly[[#This Row],[Actual]]=TRUE),BE613+Weekly[[#This Row],[H Odds &lt;]]-1,IF(AND(Weekly[[#This Row],[H Odds &lt;]]&lt;&gt;"",Weekly[[#This Row],[HGBC_P]]=TRUE,Weekly[[#This Row],[Actual]]=FALSE),BE613-1,BE613)))</f>
        <v>49.059999999999995</v>
      </c>
      <c r="BF614" s="38">
        <f>IF(Weekly[[#This Row],[H Odds &lt;]]="",BF613,IF(AND(Weekly[[#This Row],[H Odds &lt;]]&lt;&gt;"",Weekly[[#This Row],[XGB_P]]=TRUE,Weekly[[#This Row],[Actual]]=TRUE),BF613+Weekly[[#This Row],[H Odds &lt;]]-1,IF(AND(Weekly[[#This Row],[H Odds &lt;]]&lt;&gt;"",Weekly[[#This Row],[XGB_P]]=TRUE,Weekly[[#This Row],[Actual]]=FALSE),BF613-1,BF613)))</f>
        <v>58.730000000000004</v>
      </c>
      <c r="BG614" s="38">
        <f>IF(Weekly[[#This Row],[H Odds &lt;]]="",BG613,IF(AND(Weekly[[#This Row],[H Odds &lt;]]&lt;&gt;"",Weekly[[#This Row],[QDA_P]]=TRUE,Weekly[[#This Row],[Actual]]=TRUE),BG613+Weekly[[#This Row],[H Odds &lt;]]-1,IF(AND(Weekly[[#This Row],[H Odds &lt;]]&lt;&gt;"",Weekly[[#This Row],[QDA_P]]=TRUE,Weekly[[#This Row],[Actual]]=FALSE),BG613-1,BG613)))</f>
        <v>44.22999999999999</v>
      </c>
      <c r="BH614" s="38">
        <f>IF(Weekly[[#This Row],[H Odds &lt;]]="",BH613,IF(AND(Weekly[[#This Row],[H Odds &lt;]]&lt;&gt;"",Weekly[[#This Row],[KNC_P]]=TRUE,Weekly[[#This Row],[Actual]]=TRUE),BH613+Weekly[[#This Row],[H Odds &lt;]]-1,IF(AND(Weekly[[#This Row],[H Odds &lt;]]&lt;&gt;"",Weekly[[#This Row],[KNC_P]]=TRUE,Weekly[[#This Row],[Actual]]=FALSE),BH613-1,BH613)))</f>
        <v>49.099999999999994</v>
      </c>
      <c r="BI614" s="38">
        <f>IF(Weekly[[#This Row],[H Odds &lt;]]="",BI613,IF(AND(Weekly[[#This Row],[H Odds &lt;]]&lt;&gt;"",Weekly[[#This Row],[TRUES]]&gt;0,Weekly[[#This Row],[Actual]]=TRUE),BI613+Weekly[[#This Row],[H Odds &lt;]]-1,IF(AND(Weekly[[#This Row],[H Odds &lt;]]&lt;&gt;"",Weekly[[#This Row],[TRUES]]=0),BI613,BI613-1)))</f>
        <v>72.39</v>
      </c>
      <c r="BJ614" s="38">
        <f>IF(Weekly[[#This Row],[H Odds &lt;]]="",BJ613,IF(AND(Weekly[[#This Row],[H Odds &lt;]]&lt;&gt;"",Weekly[[#This Row],[Actual]]=TRUE),BJ613+Weekly[[#This Row],[H Odds &lt;]]-1,IF(AND(Weekly[[#This Row],[H Odds &lt;]]&lt;&gt;"",Weekly[[#This Row],[Actual]]=FALSE),BJ613-1,BJ613)))</f>
        <v>74.290000000000006</v>
      </c>
      <c r="BK614" s="58">
        <f>IF(AND(Weekly[[#This Row],[TRUES]]&gt;3,Weekly[[#This Row],[Actual]]=TRUE),BK613+Weekly[[#This Row],[BF H Odds]]-1,IF(AND(Weekly[[#This Row],[FALSES]]&gt;3,Weekly[[#This Row],[Actual]]=FALSE),BK613+Weekly[[#This Row],[BF V Odds]]-1,IF(AND(Weekly[[#This Row],[TRUES]]&gt;3,Weekly[[#This Row],[Actual]]=FALSE),BK613-1,IF(AND(Weekly[[#This Row],[FALSES]]&gt;3,Weekly[[#This Row],[Actual]]=TRUE),BK613-1,BK613))))</f>
        <v>3.7800000000000304</v>
      </c>
      <c r="BL614" s="58">
        <f>IF(AND(Weekly[[#This Row],[TRUES]]&gt;5,Weekly[[#This Row],[Actual]]=TRUE),BL613+Weekly[[#This Row],[BF H Odds]]-1,IF(AND(Weekly[[#This Row],[FALSES]]&gt;5,Weekly[[#This Row],[Actual]]=FALSE),BL613+Weekly[[#This Row],[BF V Odds]]-1,IF(AND(Weekly[[#This Row],[TRUES]]&gt;5,Weekly[[#This Row],[Actual]]=FALSE),BL613-1,IF(AND(Weekly[[#This Row],[FALSES]]&gt;5,Weekly[[#This Row],[Actual]]=TRUE),BL613-1,BL613))))</f>
        <v>8.4800000000000182</v>
      </c>
      <c r="BM614" s="58">
        <f>IF(AND(Weekly[[#This Row],[TRUES]]&gt;6,Weekly[[#This Row],[Actual]]=TRUE),BM613+Weekly[[#This Row],[BF H Odds]]-1,IF(AND(Weekly[[#This Row],[FALSES]]&gt;6,Weekly[[#This Row],[Actual]]=FALSE),BM613+Weekly[[#This Row],[BF V Odds]]-1,IF(AND(Weekly[[#This Row],[TRUES]]&gt;6,Weekly[[#This Row],[Actual]]=FALSE),BM613-1,IF(AND(Weekly[[#This Row],[FALSES]]&gt;6,Weekly[[#This Row],[Actual]]=TRUE),BM613-1,BM613))))</f>
        <v>38.190000000000005</v>
      </c>
    </row>
    <row r="615" spans="1:65" x14ac:dyDescent="0.25">
      <c r="A615" s="34"/>
      <c r="B615" s="10">
        <v>44320</v>
      </c>
      <c r="C615" s="17" t="s">
        <v>23</v>
      </c>
      <c r="D615" s="15" t="s">
        <v>12</v>
      </c>
      <c r="E615" t="b">
        <v>1</v>
      </c>
      <c r="F615" t="b">
        <v>1</v>
      </c>
      <c r="G615" t="b">
        <v>1</v>
      </c>
      <c r="H615" t="b">
        <v>1</v>
      </c>
      <c r="I615" t="b">
        <v>1</v>
      </c>
      <c r="J615" t="b">
        <v>1</v>
      </c>
      <c r="K615" t="b">
        <v>1</v>
      </c>
      <c r="L615" t="b">
        <v>1</v>
      </c>
      <c r="O615" t="str">
        <f>IF(Weekly[[#This Row],[H/V]]="H",Weekly[[#This Row],[BF H Odds]],IF(Weekly[[#This Row],[H/V]]="V",Weekly[[#This Row],[BF V Odds]],""))</f>
        <v/>
      </c>
      <c r="P615" t="b">
        <v>0</v>
      </c>
      <c r="R615" s="35">
        <f>IFERROR(IF(Weekly[[#This Row],[Won Bet?]]="yes",R614+(Weekly[[#This Row],[BF Odds]]*Weekly[[#This Row],[BF Stake]])-Weekly[[#This Row],[BF Stake]],R614-Weekly[[#This Row],[BF Stake]]),R614)</f>
        <v>1198.5655000000006</v>
      </c>
      <c r="S615" s="35">
        <f>IFERROR(IF(Weekly[[#This Row],[Won Bet?]]="yes",S614+(((Weekly[[#This Row],[BF Odds]]*Weekly[[#This Row],[BF Stake]])-Weekly[[#This Row],[BF Stake]])*0.95),S614-Weekly[[#This Row],[BF Stake]]),S614)</f>
        <v>1093.7438400000008</v>
      </c>
      <c r="T615">
        <v>1.1399999999999999</v>
      </c>
      <c r="U615">
        <v>7.8</v>
      </c>
      <c r="V615" s="24">
        <f>IF(Weekly[[#This Row],[Actual]]="","",IF(AND(Weekly[[#This Row],[SVC_P]]=Weekly[[#This Row],[Actual]],Weekly[[#This Row],[SVC_P]]=TRUE),V614+Weekly[[#This Row],[BF H Odds]]-1,IF(AND(Weekly[[#This Row],[SVC_P]]=Weekly[[#This Row],[Actual]],Weekly[[#This Row],[SVC_P]]=FALSE),V614+Weekly[[#This Row],[BF V Odds]]-1,V614-1)))</f>
        <v>55.410000000000075</v>
      </c>
      <c r="W615" s="24">
        <f>IF(Weekly[[#This Row],[Actual]]="","",IF(AND(Weekly[[#This Row],[SVC_P]]=FALSE,Weekly[[#This Row],[Actual]]=TRUE),W614+Weekly[[#This Row],[BF H Odds]]-1,IF(AND(Weekly[[#This Row],[SVC_P]]=TRUE,Weekly[[#This Row],[Actual]]=FALSE,),W614+Weekly[[#This Row],[BF V Odds]]-1,W614-1)))</f>
        <v>-523.84</v>
      </c>
      <c r="X615" s="24">
        <f>IF(Weekly[[#This Row],[Actual]]="","",IF(AND(Weekly[[#This Row],[ADBC_P]]=Weekly[[#This Row],[Actual]],Weekly[[#This Row],[ADBC_P]]=TRUE),X614+Weekly[[#This Row],[BF H Odds]]-1,IF(AND(Weekly[[#This Row],[ADBC_P]]=Weekly[[#This Row],[Actual]],Weekly[[#This Row],[ADBC_P]]=FALSE),X614+Weekly[[#This Row],[BF V Odds]]-1,X614-1)))</f>
        <v>14.340000000000018</v>
      </c>
      <c r="Y615" s="24">
        <f>IF(Weekly[[#This Row],[Actual]]="","",IF(AND(Weekly[[#This Row],[ADBC_P]]=FALSE,Weekly[[#This Row],[Actual]]=TRUE),Y614+Weekly[[#This Row],[BF H Odds]]-1,IF(AND(Weekly[[#This Row],[ADBC_P]]=TRUE,Weekly[[#This Row],[Actual]]=FALSE),Y614+Weekly[[#This Row],[BF V Odds]]-1,Y614-1)))</f>
        <v>74.679999999999993</v>
      </c>
      <c r="Z615" s="24">
        <f>IF(Weekly[[#This Row],[Actual]]="","",IF(AND(Weekly[[#This Row],[RFC_P]]=Weekly[[#This Row],[Actual]],Weekly[[#This Row],[RFC_P]]=TRUE),Z614+Weekly[[#This Row],[BF H Odds]]-1,IF(AND(Weekly[[#This Row],[RFC_P]]=Weekly[[#This Row],[Actual]],Weekly[[#This Row],[RFC_P]]=FALSE),Z614+Weekly[[#This Row],[BF V Odds]]-1,Z614-1)))</f>
        <v>26.520000000000007</v>
      </c>
      <c r="AA615" s="24">
        <f>IF(Weekly[[#This Row],[Actual]]="","",IF(AND(Weekly[[#This Row],[RFC_P]]=FALSE,Weekly[[#This Row],[Actual]]=TRUE),AA614+Weekly[[#This Row],[BF H Odds]]-1,IF(AND(Weekly[[#This Row],[RFC_P]]=TRUE,Weekly[[#This Row],[Actual]]=FALSE),AA614+Weekly[[#This Row],[BF V Odds]]-1,AA614-1)))</f>
        <v>62.499999999999972</v>
      </c>
      <c r="AB615" s="24">
        <f>IF(Weekly[[#This Row],[Actual]]="","",IF(AND(Weekly[[#This Row],[GBC_P]]=Weekly[[#This Row],[Actual]],Weekly[[#This Row],[GBC_P]]=TRUE),AB614+Weekly[[#This Row],[BF H Odds]]-1,IF(AND(Weekly[[#This Row],[GBC_P]]=Weekly[[#This Row],[Actual]],Weekly[[#This Row],[GBC_P]]=FALSE),AB614+Weekly[[#This Row],[BF V Odds]]-1,AB614-1)))</f>
        <v>11.100000000000005</v>
      </c>
      <c r="AC615" s="24">
        <f>IF(Weekly[[#This Row],[Actual]]="","",IF(AND(Weekly[[#This Row],[GBC_P]]=FALSE,Weekly[[#This Row],[Actual]]=TRUE),AC614+Weekly[[#This Row],[BF H Odds]]-1,IF(AND(Weekly[[#This Row],[GBC_P]]=TRUE,Weekly[[#This Row],[Actual]]=FALSE),AC614+Weekly[[#This Row],[BF V Odds]]-1,AC614-1)))</f>
        <v>77.919999999999987</v>
      </c>
      <c r="AD615" s="24">
        <f>IF(Weekly[[#This Row],[Actual]]="","",IF(AND(Weekly[[#This Row],[HGBC_P]]=Weekly[[#This Row],[Actual]],Weekly[[#This Row],[HGBC_P]]=TRUE),AD614+Weekly[[#This Row],[BF H Odds]]-1,IF(AND(Weekly[[#This Row],[HGBC_P]]=Weekly[[#This Row],[Actual]],Weekly[[#This Row],[HGBC_P]]=FALSE),AD614+Weekly[[#This Row],[BF V Odds]]-1,AD614-1)))</f>
        <v>0.68000000000002281</v>
      </c>
      <c r="AE615" s="24">
        <f>IF(Weekly[[#This Row],[Actual]]="","",IF(AND(Weekly[[#This Row],[HGBC_P]]=FALSE,Weekly[[#This Row],[Actual]]=TRUE),AE614+Weekly[[#This Row],[BF H Odds]]-1,IF(AND(Weekly[[#This Row],[HGBC_P]]=TRUE,Weekly[[#This Row],[Actual]]=FALSE),AE614+Weekly[[#This Row],[BF V Odds]]-1,AE614-1)))</f>
        <v>88.340000000000018</v>
      </c>
      <c r="AF615" s="24">
        <f>IF(Weekly[[#This Row],[Actual]]="","",IF(AND(Weekly[[#This Row],[XGB_P]]=Weekly[[#This Row],[Actual]],Weekly[[#This Row],[XGB_P]]=TRUE),AF614+Weekly[[#This Row],[BF H Odds]]-1,IF(AND(Weekly[[#This Row],[XGB_P]]=Weekly[[#This Row],[Actual]],Weekly[[#This Row],[XGB_P]]=FALSE),AF614+Weekly[[#This Row],[BF V Odds]]-1,AF614-1)))</f>
        <v>35.350000000000023</v>
      </c>
      <c r="AG615" s="24">
        <f>IF(Weekly[[#This Row],[Actual]]="","",IF(AND(Weekly[[#This Row],[XGB_P]]=FALSE,Weekly[[#This Row],[Actual]]=TRUE),AG614+Weekly[[#This Row],[BF H Odds]]-1,IF(AND(Weekly[[#This Row],[XGB_P]]=TRUE,Weekly[[#This Row],[Actual]]=FALSE),AG614+Weekly[[#This Row],[BF V Odds]]-1,AG614-1)))</f>
        <v>53.670000000000009</v>
      </c>
      <c r="AH615" s="24">
        <f>IF(Weekly[[#This Row],[Actual]]="","",IF(AND(Weekly[[#This Row],[QDA_P]]=Weekly[[#This Row],[Actual]],Weekly[[#This Row],[QDA_P]]=TRUE),AH614+Weekly[[#This Row],[BF H Odds]]-1,IF(AND(Weekly[[#This Row],[QDA_P]]=Weekly[[#This Row],[Actual]],Weekly[[#This Row],[QDA_P]]=FALSE),AH614+Weekly[[#This Row],[BF V Odds]]-1,AH614-1)))</f>
        <v>-0.62999999999998413</v>
      </c>
      <c r="AI615" s="24">
        <f>IF(Weekly[[#This Row],[Actual]]="","",IF(AND(Weekly[[#This Row],[QDA_P]]=FALSE,Weekly[[#This Row],[Actual]]=TRUE),AI614+Weekly[[#This Row],[BF H Odds]]-1,IF(AND(Weekly[[#This Row],[QDA_P]]=TRUE,Weekly[[#This Row],[Actual]]=FALSE),AI614+Weekly[[#This Row],[BF V Odds]]-1,AI614-1)))</f>
        <v>89.649999999999991</v>
      </c>
      <c r="AJ615" s="24">
        <f>IF(Weekly[[#This Row],[Actual]]="","",IF(AND(Weekly[[#This Row],[KNC_P]]=FALSE,Weekly[[#This Row],[Actual]]=TRUE),AJ614+Weekly[[#This Row],[BF H Odds]]-1,IF(AND(Weekly[[#This Row],[KNC_P]]=TRUE,Weekly[[#This Row],[Actual]]=FALSE),AJ614+Weekly[[#This Row],[BF V Odds]]-1,AJ614-1)))</f>
        <v>83.060000000000016</v>
      </c>
      <c r="AK615" s="24">
        <f>IF(Weekly[[#This Row],[Actual]]="","",IF(AND(Weekly[[#This Row],[KNC_P]]=FALSE,Weekly[[#This Row],[Actual]]=TRUE),AK614+Weekly[[#This Row],[BF H Odds]]-1,IF(AND(Weekly[[#This Row],[KNC_P]]=TRUE,Weekly[[#This Row],[Actual]]=FALSE),AK614+Weekly[[#This Row],[BF V Odds]]-1,AK614-1)))</f>
        <v>81.960000000000008</v>
      </c>
      <c r="AL615" s="30">
        <f>IF(Weekly[[#This Row],[Actual]]="","",COUNTIF(Weekly[[#This Row],[SVC_P]:[QDA_P]],TRUE))</f>
        <v>7</v>
      </c>
      <c r="AM615" s="30">
        <f>IF(Weekly[[#This Row],[Actual]]="","",COUNTIF(Weekly[[#This Row],[SVC_P]:[QDA_P]],FALSE))</f>
        <v>0</v>
      </c>
      <c r="AN615" s="36" t="str">
        <f>IF(AND(Weekly[[#This Row],[BF V Odds]]&gt;$BO$6,Weekly[[#This Row],[BF V Odds]] &lt; $BO$7),Weekly[[#This Row],[BF V Odds]],"")</f>
        <v/>
      </c>
      <c r="AO615" s="36" t="str">
        <f>IF(AND(Weekly[[#This Row],[BF H Odds]]&gt;$BO$6, Weekly[[#This Row],[BF H Odds]] &lt; $BO$7),Weekly[[#This Row],[BF H Odds]],"")</f>
        <v/>
      </c>
      <c r="AP615" s="37">
        <f>IF(AND(Weekly[[#This Row],[V Odds &lt;]]="",Weekly[[#This Row],[H Odds &lt;]]=""),AP614,IF(AND(Weekly[[#This Row],[H Odds &lt;]]&lt;&gt;"",Weekly[[#This Row],[SVC_P]]=TRUE,Weekly[[#This Row],[Actual]]=TRUE),AP614+Weekly[[#This Row],[H Odds &lt;]]-1,IF(AND(Weekly[[#This Row],[V Odds &lt;]]&lt;&gt;"",Weekly[[#This Row],[SVC_P]]=FALSE,Weekly[[#This Row],[Actual]]=FALSE),AP614+Weekly[[#This Row],[V Odds &lt;]]-1,IF(AND(Weekly[[#This Row],[V Odds &lt;]]&lt;&gt;"",Weekly[[#This Row],[SVC_P]]=FALSE,Weekly[[#This Row],[Actual]]=TRUE),AP614-1,IF(AND(Weekly[[#This Row],[H Odds &lt;]]&lt;&gt;"",Weekly[[#This Row],[SVC_P]]=TRUE,Weekly[[#This Row],[Actual]]=FALSE),AP614-1,AP614)))))</f>
        <v>75.430000000000021</v>
      </c>
      <c r="AQ615" s="37">
        <f>IF(AND(Weekly[[#This Row],[V Odds &lt;]]="",Weekly[[#This Row],[H Odds &lt;]]=""),AQ614,IF(AND(Weekly[[#This Row],[H Odds &lt;]]&lt;&gt;"",Weekly[[#This Row],[ADBC_P]]=TRUE,Weekly[[#This Row],[Actual]]=TRUE),AQ614+Weekly[[#This Row],[H Odds &lt;]]-1,IF(AND(Weekly[[#This Row],[V Odds &lt;]]&lt;&gt;"",Weekly[[#This Row],[ADBC_P]]=FALSE,Weekly[[#This Row],[Actual]]=FALSE),AQ614+Weekly[[#This Row],[V Odds &lt;]]-1,IF(AND(Weekly[[#This Row],[V Odds &lt;]]&lt;&gt;"",Weekly[[#This Row],[ADBC_P]]=FALSE,Weekly[[#This Row],[Actual]]=TRUE),AQ614-1,IF(AND(Weekly[[#This Row],[H Odds &lt;]]&lt;&gt;"",Weekly[[#This Row],[ADBC_P]]=TRUE,Weekly[[#This Row],[Actual]]=FALSE),AQ614-1,AQ614)))))</f>
        <v>47.98</v>
      </c>
      <c r="AR615" s="37">
        <f>IF(AND(Weekly[[#This Row],[V Odds &lt;]]="",Weekly[[#This Row],[H Odds &lt;]]=""),AR614,IF(AND(Weekly[[#This Row],[H Odds &lt;]]&lt;&gt;"",Weekly[[#This Row],[RFC_P]]=TRUE,Weekly[[#This Row],[Actual]]=TRUE),AR614+Weekly[[#This Row],[H Odds &lt;]]-1,IF(AND(Weekly[[#This Row],[V Odds &lt;]]&lt;&gt;"",Weekly[[#This Row],[RFC_P]]=FALSE,Weekly[[#This Row],[Actual]]=FALSE),AR614+Weekly[[#This Row],[V Odds &lt;]]-1,IF(AND(Weekly[[#This Row],[V Odds &lt;]]&lt;&gt;"",Weekly[[#This Row],[RFC_P]]=FALSE,Weekly[[#This Row],[Actual]]=TRUE),AR614-1,IF(AND(Weekly[[#This Row],[H Odds &lt;]]&lt;&gt;"",Weekly[[#This Row],[RFC_P]]=TRUE,Weekly[[#This Row],[Actual]]=FALSE),AR614-1,AR614)))))</f>
        <v>66.989999999999995</v>
      </c>
      <c r="AS615" s="37">
        <f>IF(AND(Weekly[[#This Row],[V Odds &lt;]]="",Weekly[[#This Row],[H Odds &lt;]]=""),AS614,IF(AND(Weekly[[#This Row],[H Odds &lt;]]&lt;&gt;"",Weekly[[#This Row],[GBC_P]]=TRUE,Weekly[[#This Row],[Actual]]=TRUE),AS614+Weekly[[#This Row],[H Odds &lt;]]-1,IF(AND(Weekly[[#This Row],[V Odds &lt;]]&lt;&gt;"",Weekly[[#This Row],[GBC_P]]=FALSE,Weekly[[#This Row],[Actual]]=FALSE),AS614+Weekly[[#This Row],[V Odds &lt;]]-1,IF(AND(Weekly[[#This Row],[V Odds &lt;]]&lt;&gt;"",Weekly[[#This Row],[GBC_P]]=FALSE,Weekly[[#This Row],[Actual]]=TRUE),AS614-1,IF(AND(Weekly[[#This Row],[H Odds &lt;]]&lt;&gt;"",Weekly[[#This Row],[GBC_P]]=TRUE,Weekly[[#This Row],[Actual]]=FALSE),AS614-1,AS614)))))</f>
        <v>68.38</v>
      </c>
      <c r="AT615" s="37">
        <f>IF(AND(Weekly[[#This Row],[V Odds &lt;]]="",Weekly[[#This Row],[H Odds &lt;]]=""),AT614,IF(AND(Weekly[[#This Row],[H Odds &lt;]]&lt;&gt;"",Weekly[[#This Row],[HGBC_P]]=TRUE,Weekly[[#This Row],[Actual]]=TRUE),AT614+Weekly[[#This Row],[H Odds &lt;]]-1,IF(AND(Weekly[[#This Row],[V Odds &lt;]]&lt;&gt;"",Weekly[[#This Row],[HGBC_P]]=FALSE,Weekly[[#This Row],[Actual]]=FALSE),AT614+Weekly[[#This Row],[V Odds &lt;]]-1,IF(AND(Weekly[[#This Row],[V Odds &lt;]]&lt;&gt;"",Weekly[[#This Row],[HGBC_P]]=FALSE,Weekly[[#This Row],[Actual]]=TRUE),AT614-1,IF(AND(Weekly[[#This Row],[H Odds &lt;]]&lt;&gt;"",Weekly[[#This Row],[HGBC_P]]=TRUE,Weekly[[#This Row],[Actual]]=FALSE),AT614-1,AT614)))))</f>
        <v>50.76</v>
      </c>
      <c r="AU615" s="37">
        <f>IF(AND(Weekly[[#This Row],[V Odds &lt;]]="",Weekly[[#This Row],[H Odds &lt;]]=""),AU614,IF(AND(Weekly[[#This Row],[H Odds &lt;]]&lt;&gt;"",Weekly[[#This Row],[XGB_P]]=TRUE,Weekly[[#This Row],[Actual]]=TRUE),AU614+Weekly[[#This Row],[H Odds &lt;]]-1,IF(AND(Weekly[[#This Row],[V Odds &lt;]]&lt;&gt;"",Weekly[[#This Row],[XGB_P]]=FALSE,Weekly[[#This Row],[Actual]]=FALSE),AU614+Weekly[[#This Row],[V Odds &lt;]]-1,IF(AND(Weekly[[#This Row],[V Odds &lt;]]&lt;&gt;"",Weekly[[#This Row],[XGB_P]]=FALSE,Weekly[[#This Row],[Actual]]=TRUE),AU614-1,IF(AND(Weekly[[#This Row],[H Odds &lt;]]&lt;&gt;"",Weekly[[#This Row],[XGB_P]]=TRUE,Weekly[[#This Row],[Actual]]=FALSE),AU614-1,AU614)))))</f>
        <v>73.210000000000008</v>
      </c>
      <c r="AV615" s="37">
        <f>IF(AND(Weekly[[#This Row],[V Odds &lt;]]="",Weekly[[#This Row],[H Odds &lt;]]=""),AV614,IF(AND(Weekly[[#This Row],[H Odds &lt;]]&lt;&gt;"",Weekly[[#This Row],[QDA_P]]=TRUE,Weekly[[#This Row],[Actual]]=TRUE),AV614+Weekly[[#This Row],[H Odds &lt;]]-1,IF(AND(Weekly[[#This Row],[V Odds &lt;]]&lt;&gt;"",Weekly[[#This Row],[QDA_P]]=FALSE,Weekly[[#This Row],[Actual]]=FALSE),AV614+Weekly[[#This Row],[V Odds &lt;]]-1,IF(AND(Weekly[[#This Row],[V Odds &lt;]]&lt;&gt;"",Weekly[[#This Row],[QDA_P]]=FALSE,Weekly[[#This Row],[Actual]]=TRUE),AV614-1,IF(AND(Weekly[[#This Row],[H Odds &lt;]]&lt;&gt;"",Weekly[[#This Row],[QDA_P]]=TRUE,Weekly[[#This Row],[Actual]]=FALSE),AV614-1,AV614)))))</f>
        <v>62.099999999999994</v>
      </c>
      <c r="AW615" s="37">
        <f>IF(AND(Weekly[[#This Row],[H Odds &lt;]]="",Weekly[[#This Row],[V Odds &lt;]]=""),AW614,IF(AND(Weekly[[#This Row],[KNC_P]]=Weekly[[#This Row],[Actual]],Weekly[[#This Row],[KNC_P]]=TRUE),AW614+Weekly[[#This Row],[BF H Odds]]-1,IF(AND(Weekly[[#This Row],[KNC_P]]=Weekly[[#This Row],[Actual]],Weekly[[#This Row],[KNC_P]]=FALSE),AW614+Weekly[[#This Row],[BF V Odds]]-1,AW614-1)))</f>
        <v>44.650000000000013</v>
      </c>
      <c r="AX615" s="37">
        <f>IF(AND(Weekly[[#This Row],[V Odds &lt;]]="",Weekly[[#This Row],[H Odds &lt;]]=""),AX614,IF(AND(Weekly[[#This Row],[V Odds &lt;]]&lt;&gt;"",Weekly[[#This Row],[FALSES]]&gt;0,Weekly[[#This Row],[Actual]]=FALSE),AX614+Weekly[[#This Row],[V Odds &lt;]]-1,IF(AND(Weekly[[#This Row],[H Odds &lt;]]&lt;&gt;"",Weekly[[#This Row],[TRUES]]&gt;0,Weekly[[#This Row],[Actual]]=TRUE),AX614+Weekly[[#This Row],[H Odds &lt;]]-1,IF(AND(Weekly[[#This Row],[V Odds &lt;]]&lt;&gt;"",Weekly[[#This Row],[FALSES]]=0),AX614,IF(AND(Weekly[[#This Row],[H Odds &lt;]]&lt;&gt;"",Weekly[[#This Row],[TRUES]]=0),AX614,AX614-1)))))</f>
        <v>110.09999999999997</v>
      </c>
      <c r="AY615" s="37">
        <f>IF(AND(Weekly[[#This Row],[V Odds &lt;]]="",Weekly[[#This Row],[H Odds &lt;]]=""),AY614,IF(AND(Weekly[[#This Row],[V Odds &lt;]]&lt;&gt;"",Weekly[[#This Row],[FALSES]]&gt;0,Weekly[[#This Row],[Actual]]=FALSE),AY614+((Weekly[[#This Row],[V Odds &lt;]]-1)*0.92),IF(AND(Weekly[[#This Row],[H Odds &lt;]]&lt;&gt;"",Weekly[[#This Row],[TRUES]]&gt;0,Weekly[[#This Row],[Actual]]=TRUE),AY614+((Weekly[[#This Row],[H Odds &lt;]]-1)*0.92),IF(AND(Weekly[[#This Row],[V Odds &lt;]]&lt;&gt;"",Weekly[[#This Row],[FALSES]]=0),AY614,IF(AND(Weekly[[#This Row],[H Odds &lt;]]&lt;&gt;"",Weekly[[#This Row],[TRUES]]=0),AY614,AY614-1)))))</f>
        <v>96.732000000000014</v>
      </c>
      <c r="AZ615" s="37">
        <f>IF(AND(Weekly[[#This Row],[V Odds &lt;]]="",Weekly[[#This Row],[H Odds &lt;]]=""),AZ614,IF(AND(Weekly[[#This Row],[V Odds &lt;]]&lt;&gt;"",Weekly[[#This Row],[Actual]]=FALSE),AZ614+Weekly[[#This Row],[V Odds &lt;]]-1,IF(AND(Weekly[[#This Row],[H Odds &lt;]]&lt;&gt;"",Weekly[[#This Row],[Actual]]=TRUE),AZ614+Weekly[[#This Row],[H Odds &lt;]]-1,AZ614-1)))</f>
        <v>101.06999999999998</v>
      </c>
      <c r="BA615" s="38">
        <f>IF(Weekly[[#This Row],[H Odds &lt;]]="",BA614,IF(AND(Weekly[[#This Row],[H Odds &lt;]]&lt;&gt;"",Weekly[[#This Row],[SVC_P]]=TRUE,Weekly[[#This Row],[Actual]]=TRUE),BA614+Weekly[[#This Row],[H Odds &lt;]]-1,IF(AND(Weekly[[#This Row],[H Odds &lt;]]&lt;&gt;"",Weekly[[#This Row],[SVC_P]]=TRUE,Weekly[[#This Row],[Actual]]=FALSE),BA614-1,BA614)))</f>
        <v>74.39</v>
      </c>
      <c r="BB615" s="38">
        <f>IF(Weekly[[#This Row],[H Odds &lt;]]="",BB614,IF(AND(Weekly[[#This Row],[H Odds &lt;]]&lt;&gt;"",Weekly[[#This Row],[ADBC_P]]=TRUE,Weekly[[#This Row],[Actual]]=TRUE),BB614+Weekly[[#This Row],[H Odds &lt;]]-1,IF(AND(Weekly[[#This Row],[H Odds &lt;]]&lt;&gt;"",Weekly[[#This Row],[ADBC_P]]=TRUE,Weekly[[#This Row],[Actual]]=FALSE),BB614-1,BB614)))</f>
        <v>44.16</v>
      </c>
      <c r="BC615" s="38">
        <f>IF(Weekly[[#This Row],[H Odds &lt;]]="",BC614,IF(AND(Weekly[[#This Row],[H Odds &lt;]]&lt;&gt;"",Weekly[[#This Row],[RFC_P]]=TRUE,Weekly[[#This Row],[Actual]]=TRUE),BC614+Weekly[[#This Row],[H Odds &lt;]]-1,IF(AND(Weekly[[#This Row],[H Odds &lt;]]&lt;&gt;"",Weekly[[#This Row],[RFC_P]]=TRUE,Weekly[[#This Row],[Actual]]=FALSE),BC614-1,BC614)))</f>
        <v>45.759999999999991</v>
      </c>
      <c r="BD615" s="38">
        <f>IF(Weekly[[#This Row],[H Odds &lt;]]="",BD614,IF(AND(Weekly[[#This Row],[H Odds &lt;]]&lt;&gt;"",Weekly[[#This Row],[GBC_P]]=TRUE,Weekly[[#This Row],[Actual]]=TRUE),BD614+Weekly[[#This Row],[H Odds &lt;]]-1,IF(AND(Weekly[[#This Row],[H Odds &lt;]]&lt;&gt;"",Weekly[[#This Row],[GBC_P]]=TRUE,Weekly[[#This Row],[Actual]]=FALSE),BD614-1,BD614)))</f>
        <v>51.910000000000004</v>
      </c>
      <c r="BE615" s="38">
        <f>IF(Weekly[[#This Row],[H Odds &lt;]]="",BE614,IF(AND(Weekly[[#This Row],[H Odds &lt;]]&lt;&gt;"",Weekly[[#This Row],[HGBC_P]]=TRUE,Weekly[[#This Row],[Actual]]=TRUE),BE614+Weekly[[#This Row],[H Odds &lt;]]-1,IF(AND(Weekly[[#This Row],[H Odds &lt;]]&lt;&gt;"",Weekly[[#This Row],[HGBC_P]]=TRUE,Weekly[[#This Row],[Actual]]=FALSE),BE614-1,BE614)))</f>
        <v>49.059999999999995</v>
      </c>
      <c r="BF615" s="38">
        <f>IF(Weekly[[#This Row],[H Odds &lt;]]="",BF614,IF(AND(Weekly[[#This Row],[H Odds &lt;]]&lt;&gt;"",Weekly[[#This Row],[XGB_P]]=TRUE,Weekly[[#This Row],[Actual]]=TRUE),BF614+Weekly[[#This Row],[H Odds &lt;]]-1,IF(AND(Weekly[[#This Row],[H Odds &lt;]]&lt;&gt;"",Weekly[[#This Row],[XGB_P]]=TRUE,Weekly[[#This Row],[Actual]]=FALSE),BF614-1,BF614)))</f>
        <v>58.730000000000004</v>
      </c>
      <c r="BG615" s="38">
        <f>IF(Weekly[[#This Row],[H Odds &lt;]]="",BG614,IF(AND(Weekly[[#This Row],[H Odds &lt;]]&lt;&gt;"",Weekly[[#This Row],[QDA_P]]=TRUE,Weekly[[#This Row],[Actual]]=TRUE),BG614+Weekly[[#This Row],[H Odds &lt;]]-1,IF(AND(Weekly[[#This Row],[H Odds &lt;]]&lt;&gt;"",Weekly[[#This Row],[QDA_P]]=TRUE,Weekly[[#This Row],[Actual]]=FALSE),BG614-1,BG614)))</f>
        <v>44.22999999999999</v>
      </c>
      <c r="BH615" s="38">
        <f>IF(Weekly[[#This Row],[H Odds &lt;]]="",BH614,IF(AND(Weekly[[#This Row],[H Odds &lt;]]&lt;&gt;"",Weekly[[#This Row],[KNC_P]]=TRUE,Weekly[[#This Row],[Actual]]=TRUE),BH614+Weekly[[#This Row],[H Odds &lt;]]-1,IF(AND(Weekly[[#This Row],[H Odds &lt;]]&lt;&gt;"",Weekly[[#This Row],[KNC_P]]=TRUE,Weekly[[#This Row],[Actual]]=FALSE),BH614-1,BH614)))</f>
        <v>49.099999999999994</v>
      </c>
      <c r="BI615" s="38">
        <f>IF(Weekly[[#This Row],[H Odds &lt;]]="",BI614,IF(AND(Weekly[[#This Row],[H Odds &lt;]]&lt;&gt;"",Weekly[[#This Row],[TRUES]]&gt;0,Weekly[[#This Row],[Actual]]=TRUE),BI614+Weekly[[#This Row],[H Odds &lt;]]-1,IF(AND(Weekly[[#This Row],[H Odds &lt;]]&lt;&gt;"",Weekly[[#This Row],[TRUES]]=0),BI614,BI614-1)))</f>
        <v>72.39</v>
      </c>
      <c r="BJ615" s="38">
        <f>IF(Weekly[[#This Row],[H Odds &lt;]]="",BJ614,IF(AND(Weekly[[#This Row],[H Odds &lt;]]&lt;&gt;"",Weekly[[#This Row],[Actual]]=TRUE),BJ614+Weekly[[#This Row],[H Odds &lt;]]-1,IF(AND(Weekly[[#This Row],[H Odds &lt;]]&lt;&gt;"",Weekly[[#This Row],[Actual]]=FALSE),BJ614-1,BJ614)))</f>
        <v>74.290000000000006</v>
      </c>
      <c r="BK615" s="58">
        <f>IF(AND(Weekly[[#This Row],[TRUES]]&gt;3,Weekly[[#This Row],[Actual]]=TRUE),BK614+Weekly[[#This Row],[BF H Odds]]-1,IF(AND(Weekly[[#This Row],[FALSES]]&gt;3,Weekly[[#This Row],[Actual]]=FALSE),BK614+Weekly[[#This Row],[BF V Odds]]-1,IF(AND(Weekly[[#This Row],[TRUES]]&gt;3,Weekly[[#This Row],[Actual]]=FALSE),BK614-1,IF(AND(Weekly[[#This Row],[FALSES]]&gt;3,Weekly[[#This Row],[Actual]]=TRUE),BK614-1,BK614))))</f>
        <v>2.7800000000000304</v>
      </c>
      <c r="BL615" s="58">
        <f>IF(AND(Weekly[[#This Row],[TRUES]]&gt;5,Weekly[[#This Row],[Actual]]=TRUE),BL614+Weekly[[#This Row],[BF H Odds]]-1,IF(AND(Weekly[[#This Row],[FALSES]]&gt;5,Weekly[[#This Row],[Actual]]=FALSE),BL614+Weekly[[#This Row],[BF V Odds]]-1,IF(AND(Weekly[[#This Row],[TRUES]]&gt;5,Weekly[[#This Row],[Actual]]=FALSE),BL614-1,IF(AND(Weekly[[#This Row],[FALSES]]&gt;5,Weekly[[#This Row],[Actual]]=TRUE),BL614-1,BL614))))</f>
        <v>7.4800000000000182</v>
      </c>
      <c r="BM615" s="58">
        <f>IF(AND(Weekly[[#This Row],[TRUES]]&gt;6,Weekly[[#This Row],[Actual]]=TRUE),BM614+Weekly[[#This Row],[BF H Odds]]-1,IF(AND(Weekly[[#This Row],[FALSES]]&gt;6,Weekly[[#This Row],[Actual]]=FALSE),BM614+Weekly[[#This Row],[BF V Odds]]-1,IF(AND(Weekly[[#This Row],[TRUES]]&gt;6,Weekly[[#This Row],[Actual]]=FALSE),BM614-1,IF(AND(Weekly[[#This Row],[FALSES]]&gt;6,Weekly[[#This Row],[Actual]]=TRUE),BM614-1,BM614))))</f>
        <v>37.190000000000005</v>
      </c>
    </row>
    <row r="616" spans="1:65" x14ac:dyDescent="0.25">
      <c r="A616" s="34"/>
      <c r="B616" s="10">
        <v>44320</v>
      </c>
      <c r="C616" s="17" t="s">
        <v>27</v>
      </c>
      <c r="D616" s="15" t="s">
        <v>24</v>
      </c>
      <c r="E616" t="b">
        <v>1</v>
      </c>
      <c r="F616" t="b">
        <v>1</v>
      </c>
      <c r="G616" t="b">
        <v>1</v>
      </c>
      <c r="H616" t="b">
        <v>1</v>
      </c>
      <c r="I616" t="b">
        <v>1</v>
      </c>
      <c r="J616" t="b">
        <v>1</v>
      </c>
      <c r="K616" t="b">
        <v>1</v>
      </c>
      <c r="L616" t="b">
        <v>1</v>
      </c>
      <c r="O616" t="str">
        <f>IF(Weekly[[#This Row],[H/V]]="H",Weekly[[#This Row],[BF H Odds]],IF(Weekly[[#This Row],[H/V]]="V",Weekly[[#This Row],[BF V Odds]],""))</f>
        <v/>
      </c>
      <c r="P616" t="b">
        <v>0</v>
      </c>
      <c r="R616" s="35">
        <f>IFERROR(IF(Weekly[[#This Row],[Won Bet?]]="yes",R615+(Weekly[[#This Row],[BF Odds]]*Weekly[[#This Row],[BF Stake]])-Weekly[[#This Row],[BF Stake]],R615-Weekly[[#This Row],[BF Stake]]),R615)</f>
        <v>1198.5655000000006</v>
      </c>
      <c r="S616" s="35">
        <f>IFERROR(IF(Weekly[[#This Row],[Won Bet?]]="yes",S615+(((Weekly[[#This Row],[BF Odds]]*Weekly[[#This Row],[BF Stake]])-Weekly[[#This Row],[BF Stake]])*0.95),S615-Weekly[[#This Row],[BF Stake]]),S615)</f>
        <v>1093.7438400000008</v>
      </c>
      <c r="T616">
        <v>1.57</v>
      </c>
      <c r="U616">
        <v>2.74</v>
      </c>
      <c r="V616" s="24">
        <f>IF(Weekly[[#This Row],[Actual]]="","",IF(AND(Weekly[[#This Row],[SVC_P]]=Weekly[[#This Row],[Actual]],Weekly[[#This Row],[SVC_P]]=TRUE),V615+Weekly[[#This Row],[BF H Odds]]-1,IF(AND(Weekly[[#This Row],[SVC_P]]=Weekly[[#This Row],[Actual]],Weekly[[#This Row],[SVC_P]]=FALSE),V615+Weekly[[#This Row],[BF V Odds]]-1,V615-1)))</f>
        <v>54.410000000000075</v>
      </c>
      <c r="W616" s="24">
        <f>IF(Weekly[[#This Row],[Actual]]="","",IF(AND(Weekly[[#This Row],[SVC_P]]=FALSE,Weekly[[#This Row],[Actual]]=TRUE),W615+Weekly[[#This Row],[BF H Odds]]-1,IF(AND(Weekly[[#This Row],[SVC_P]]=TRUE,Weekly[[#This Row],[Actual]]=FALSE,),W615+Weekly[[#This Row],[BF V Odds]]-1,W615-1)))</f>
        <v>-524.84</v>
      </c>
      <c r="X616" s="24">
        <f>IF(Weekly[[#This Row],[Actual]]="","",IF(AND(Weekly[[#This Row],[ADBC_P]]=Weekly[[#This Row],[Actual]],Weekly[[#This Row],[ADBC_P]]=TRUE),X615+Weekly[[#This Row],[BF H Odds]]-1,IF(AND(Weekly[[#This Row],[ADBC_P]]=Weekly[[#This Row],[Actual]],Weekly[[#This Row],[ADBC_P]]=FALSE),X615+Weekly[[#This Row],[BF V Odds]]-1,X615-1)))</f>
        <v>13.340000000000018</v>
      </c>
      <c r="Y616" s="24">
        <f>IF(Weekly[[#This Row],[Actual]]="","",IF(AND(Weekly[[#This Row],[ADBC_P]]=FALSE,Weekly[[#This Row],[Actual]]=TRUE),Y615+Weekly[[#This Row],[BF H Odds]]-1,IF(AND(Weekly[[#This Row],[ADBC_P]]=TRUE,Weekly[[#This Row],[Actual]]=FALSE),Y615+Weekly[[#This Row],[BF V Odds]]-1,Y615-1)))</f>
        <v>75.249999999999986</v>
      </c>
      <c r="Z616" s="24">
        <f>IF(Weekly[[#This Row],[Actual]]="","",IF(AND(Weekly[[#This Row],[RFC_P]]=Weekly[[#This Row],[Actual]],Weekly[[#This Row],[RFC_P]]=TRUE),Z615+Weekly[[#This Row],[BF H Odds]]-1,IF(AND(Weekly[[#This Row],[RFC_P]]=Weekly[[#This Row],[Actual]],Weekly[[#This Row],[RFC_P]]=FALSE),Z615+Weekly[[#This Row],[BF V Odds]]-1,Z615-1)))</f>
        <v>25.520000000000007</v>
      </c>
      <c r="AA616" s="24">
        <f>IF(Weekly[[#This Row],[Actual]]="","",IF(AND(Weekly[[#This Row],[RFC_P]]=FALSE,Weekly[[#This Row],[Actual]]=TRUE),AA615+Weekly[[#This Row],[BF H Odds]]-1,IF(AND(Weekly[[#This Row],[RFC_P]]=TRUE,Weekly[[#This Row],[Actual]]=FALSE),AA615+Weekly[[#This Row],[BF V Odds]]-1,AA615-1)))</f>
        <v>63.069999999999965</v>
      </c>
      <c r="AB616" s="24">
        <f>IF(Weekly[[#This Row],[Actual]]="","",IF(AND(Weekly[[#This Row],[GBC_P]]=Weekly[[#This Row],[Actual]],Weekly[[#This Row],[GBC_P]]=TRUE),AB615+Weekly[[#This Row],[BF H Odds]]-1,IF(AND(Weekly[[#This Row],[GBC_P]]=Weekly[[#This Row],[Actual]],Weekly[[#This Row],[GBC_P]]=FALSE),AB615+Weekly[[#This Row],[BF V Odds]]-1,AB615-1)))</f>
        <v>10.100000000000005</v>
      </c>
      <c r="AC616" s="24">
        <f>IF(Weekly[[#This Row],[Actual]]="","",IF(AND(Weekly[[#This Row],[GBC_P]]=FALSE,Weekly[[#This Row],[Actual]]=TRUE),AC615+Weekly[[#This Row],[BF H Odds]]-1,IF(AND(Weekly[[#This Row],[GBC_P]]=TRUE,Weekly[[#This Row],[Actual]]=FALSE),AC615+Weekly[[#This Row],[BF V Odds]]-1,AC615-1)))</f>
        <v>78.489999999999981</v>
      </c>
      <c r="AD616" s="24">
        <f>IF(Weekly[[#This Row],[Actual]]="","",IF(AND(Weekly[[#This Row],[HGBC_P]]=Weekly[[#This Row],[Actual]],Weekly[[#This Row],[HGBC_P]]=TRUE),AD615+Weekly[[#This Row],[BF H Odds]]-1,IF(AND(Weekly[[#This Row],[HGBC_P]]=Weekly[[#This Row],[Actual]],Weekly[[#This Row],[HGBC_P]]=FALSE),AD615+Weekly[[#This Row],[BF V Odds]]-1,AD615-1)))</f>
        <v>-0.31999999999997719</v>
      </c>
      <c r="AE616" s="24">
        <f>IF(Weekly[[#This Row],[Actual]]="","",IF(AND(Weekly[[#This Row],[HGBC_P]]=FALSE,Weekly[[#This Row],[Actual]]=TRUE),AE615+Weekly[[#This Row],[BF H Odds]]-1,IF(AND(Weekly[[#This Row],[HGBC_P]]=TRUE,Weekly[[#This Row],[Actual]]=FALSE),AE615+Weekly[[#This Row],[BF V Odds]]-1,AE615-1)))</f>
        <v>88.910000000000011</v>
      </c>
      <c r="AF616" s="24">
        <f>IF(Weekly[[#This Row],[Actual]]="","",IF(AND(Weekly[[#This Row],[XGB_P]]=Weekly[[#This Row],[Actual]],Weekly[[#This Row],[XGB_P]]=TRUE),AF615+Weekly[[#This Row],[BF H Odds]]-1,IF(AND(Weekly[[#This Row],[XGB_P]]=Weekly[[#This Row],[Actual]],Weekly[[#This Row],[XGB_P]]=FALSE),AF615+Weekly[[#This Row],[BF V Odds]]-1,AF615-1)))</f>
        <v>34.350000000000023</v>
      </c>
      <c r="AG616" s="24">
        <f>IF(Weekly[[#This Row],[Actual]]="","",IF(AND(Weekly[[#This Row],[XGB_P]]=FALSE,Weekly[[#This Row],[Actual]]=TRUE),AG615+Weekly[[#This Row],[BF H Odds]]-1,IF(AND(Weekly[[#This Row],[XGB_P]]=TRUE,Weekly[[#This Row],[Actual]]=FALSE),AG615+Weekly[[#This Row],[BF V Odds]]-1,AG615-1)))</f>
        <v>54.240000000000009</v>
      </c>
      <c r="AH616" s="24">
        <f>IF(Weekly[[#This Row],[Actual]]="","",IF(AND(Weekly[[#This Row],[QDA_P]]=Weekly[[#This Row],[Actual]],Weekly[[#This Row],[QDA_P]]=TRUE),AH615+Weekly[[#This Row],[BF H Odds]]-1,IF(AND(Weekly[[#This Row],[QDA_P]]=Weekly[[#This Row],[Actual]],Weekly[[#This Row],[QDA_P]]=FALSE),AH615+Weekly[[#This Row],[BF V Odds]]-1,AH615-1)))</f>
        <v>-1.6299999999999841</v>
      </c>
      <c r="AI616" s="24">
        <f>IF(Weekly[[#This Row],[Actual]]="","",IF(AND(Weekly[[#This Row],[QDA_P]]=FALSE,Weekly[[#This Row],[Actual]]=TRUE),AI615+Weekly[[#This Row],[BF H Odds]]-1,IF(AND(Weekly[[#This Row],[QDA_P]]=TRUE,Weekly[[#This Row],[Actual]]=FALSE),AI615+Weekly[[#This Row],[BF V Odds]]-1,AI615-1)))</f>
        <v>90.219999999999985</v>
      </c>
      <c r="AJ616" s="24">
        <f>IF(Weekly[[#This Row],[Actual]]="","",IF(AND(Weekly[[#This Row],[KNC_P]]=FALSE,Weekly[[#This Row],[Actual]]=TRUE),AJ615+Weekly[[#This Row],[BF H Odds]]-1,IF(AND(Weekly[[#This Row],[KNC_P]]=TRUE,Weekly[[#This Row],[Actual]]=FALSE),AJ615+Weekly[[#This Row],[BF V Odds]]-1,AJ615-1)))</f>
        <v>83.63000000000001</v>
      </c>
      <c r="AK616" s="24">
        <f>IF(Weekly[[#This Row],[Actual]]="","",IF(AND(Weekly[[#This Row],[KNC_P]]=FALSE,Weekly[[#This Row],[Actual]]=TRUE),AK615+Weekly[[#This Row],[BF H Odds]]-1,IF(AND(Weekly[[#This Row],[KNC_P]]=TRUE,Weekly[[#This Row],[Actual]]=FALSE),AK615+Weekly[[#This Row],[BF V Odds]]-1,AK615-1)))</f>
        <v>82.53</v>
      </c>
      <c r="AL616" s="30">
        <f>IF(Weekly[[#This Row],[Actual]]="","",COUNTIF(Weekly[[#This Row],[SVC_P]:[QDA_P]],TRUE))</f>
        <v>7</v>
      </c>
      <c r="AM616" s="30">
        <f>IF(Weekly[[#This Row],[Actual]]="","",COUNTIF(Weekly[[#This Row],[SVC_P]:[QDA_P]],FALSE))</f>
        <v>0</v>
      </c>
      <c r="AN616" s="36" t="str">
        <f>IF(AND(Weekly[[#This Row],[BF V Odds]]&gt;$BO$6,Weekly[[#This Row],[BF V Odds]] &lt; $BO$7),Weekly[[#This Row],[BF V Odds]],"")</f>
        <v/>
      </c>
      <c r="AO616" s="36" t="str">
        <f>IF(AND(Weekly[[#This Row],[BF H Odds]]&gt;$BO$6, Weekly[[#This Row],[BF H Odds]] &lt; $BO$7),Weekly[[#This Row],[BF H Odds]],"")</f>
        <v/>
      </c>
      <c r="AP616" s="37">
        <f>IF(AND(Weekly[[#This Row],[V Odds &lt;]]="",Weekly[[#This Row],[H Odds &lt;]]=""),AP615,IF(AND(Weekly[[#This Row],[H Odds &lt;]]&lt;&gt;"",Weekly[[#This Row],[SVC_P]]=TRUE,Weekly[[#This Row],[Actual]]=TRUE),AP615+Weekly[[#This Row],[H Odds &lt;]]-1,IF(AND(Weekly[[#This Row],[V Odds &lt;]]&lt;&gt;"",Weekly[[#This Row],[SVC_P]]=FALSE,Weekly[[#This Row],[Actual]]=FALSE),AP615+Weekly[[#This Row],[V Odds &lt;]]-1,IF(AND(Weekly[[#This Row],[V Odds &lt;]]&lt;&gt;"",Weekly[[#This Row],[SVC_P]]=FALSE,Weekly[[#This Row],[Actual]]=TRUE),AP615-1,IF(AND(Weekly[[#This Row],[H Odds &lt;]]&lt;&gt;"",Weekly[[#This Row],[SVC_P]]=TRUE,Weekly[[#This Row],[Actual]]=FALSE),AP615-1,AP615)))))</f>
        <v>75.430000000000021</v>
      </c>
      <c r="AQ616" s="37">
        <f>IF(AND(Weekly[[#This Row],[V Odds &lt;]]="",Weekly[[#This Row],[H Odds &lt;]]=""),AQ615,IF(AND(Weekly[[#This Row],[H Odds &lt;]]&lt;&gt;"",Weekly[[#This Row],[ADBC_P]]=TRUE,Weekly[[#This Row],[Actual]]=TRUE),AQ615+Weekly[[#This Row],[H Odds &lt;]]-1,IF(AND(Weekly[[#This Row],[V Odds &lt;]]&lt;&gt;"",Weekly[[#This Row],[ADBC_P]]=FALSE,Weekly[[#This Row],[Actual]]=FALSE),AQ615+Weekly[[#This Row],[V Odds &lt;]]-1,IF(AND(Weekly[[#This Row],[V Odds &lt;]]&lt;&gt;"",Weekly[[#This Row],[ADBC_P]]=FALSE,Weekly[[#This Row],[Actual]]=TRUE),AQ615-1,IF(AND(Weekly[[#This Row],[H Odds &lt;]]&lt;&gt;"",Weekly[[#This Row],[ADBC_P]]=TRUE,Weekly[[#This Row],[Actual]]=FALSE),AQ615-1,AQ615)))))</f>
        <v>47.98</v>
      </c>
      <c r="AR616" s="37">
        <f>IF(AND(Weekly[[#This Row],[V Odds &lt;]]="",Weekly[[#This Row],[H Odds &lt;]]=""),AR615,IF(AND(Weekly[[#This Row],[H Odds &lt;]]&lt;&gt;"",Weekly[[#This Row],[RFC_P]]=TRUE,Weekly[[#This Row],[Actual]]=TRUE),AR615+Weekly[[#This Row],[H Odds &lt;]]-1,IF(AND(Weekly[[#This Row],[V Odds &lt;]]&lt;&gt;"",Weekly[[#This Row],[RFC_P]]=FALSE,Weekly[[#This Row],[Actual]]=FALSE),AR615+Weekly[[#This Row],[V Odds &lt;]]-1,IF(AND(Weekly[[#This Row],[V Odds &lt;]]&lt;&gt;"",Weekly[[#This Row],[RFC_P]]=FALSE,Weekly[[#This Row],[Actual]]=TRUE),AR615-1,IF(AND(Weekly[[#This Row],[H Odds &lt;]]&lt;&gt;"",Weekly[[#This Row],[RFC_P]]=TRUE,Weekly[[#This Row],[Actual]]=FALSE),AR615-1,AR615)))))</f>
        <v>66.989999999999995</v>
      </c>
      <c r="AS616" s="37">
        <f>IF(AND(Weekly[[#This Row],[V Odds &lt;]]="",Weekly[[#This Row],[H Odds &lt;]]=""),AS615,IF(AND(Weekly[[#This Row],[H Odds &lt;]]&lt;&gt;"",Weekly[[#This Row],[GBC_P]]=TRUE,Weekly[[#This Row],[Actual]]=TRUE),AS615+Weekly[[#This Row],[H Odds &lt;]]-1,IF(AND(Weekly[[#This Row],[V Odds &lt;]]&lt;&gt;"",Weekly[[#This Row],[GBC_P]]=FALSE,Weekly[[#This Row],[Actual]]=FALSE),AS615+Weekly[[#This Row],[V Odds &lt;]]-1,IF(AND(Weekly[[#This Row],[V Odds &lt;]]&lt;&gt;"",Weekly[[#This Row],[GBC_P]]=FALSE,Weekly[[#This Row],[Actual]]=TRUE),AS615-1,IF(AND(Weekly[[#This Row],[H Odds &lt;]]&lt;&gt;"",Weekly[[#This Row],[GBC_P]]=TRUE,Weekly[[#This Row],[Actual]]=FALSE),AS615-1,AS615)))))</f>
        <v>68.38</v>
      </c>
      <c r="AT616" s="37">
        <f>IF(AND(Weekly[[#This Row],[V Odds &lt;]]="",Weekly[[#This Row],[H Odds &lt;]]=""),AT615,IF(AND(Weekly[[#This Row],[H Odds &lt;]]&lt;&gt;"",Weekly[[#This Row],[HGBC_P]]=TRUE,Weekly[[#This Row],[Actual]]=TRUE),AT615+Weekly[[#This Row],[H Odds &lt;]]-1,IF(AND(Weekly[[#This Row],[V Odds &lt;]]&lt;&gt;"",Weekly[[#This Row],[HGBC_P]]=FALSE,Weekly[[#This Row],[Actual]]=FALSE),AT615+Weekly[[#This Row],[V Odds &lt;]]-1,IF(AND(Weekly[[#This Row],[V Odds &lt;]]&lt;&gt;"",Weekly[[#This Row],[HGBC_P]]=FALSE,Weekly[[#This Row],[Actual]]=TRUE),AT615-1,IF(AND(Weekly[[#This Row],[H Odds &lt;]]&lt;&gt;"",Weekly[[#This Row],[HGBC_P]]=TRUE,Weekly[[#This Row],[Actual]]=FALSE),AT615-1,AT615)))))</f>
        <v>50.76</v>
      </c>
      <c r="AU616" s="37">
        <f>IF(AND(Weekly[[#This Row],[V Odds &lt;]]="",Weekly[[#This Row],[H Odds &lt;]]=""),AU615,IF(AND(Weekly[[#This Row],[H Odds &lt;]]&lt;&gt;"",Weekly[[#This Row],[XGB_P]]=TRUE,Weekly[[#This Row],[Actual]]=TRUE),AU615+Weekly[[#This Row],[H Odds &lt;]]-1,IF(AND(Weekly[[#This Row],[V Odds &lt;]]&lt;&gt;"",Weekly[[#This Row],[XGB_P]]=FALSE,Weekly[[#This Row],[Actual]]=FALSE),AU615+Weekly[[#This Row],[V Odds &lt;]]-1,IF(AND(Weekly[[#This Row],[V Odds &lt;]]&lt;&gt;"",Weekly[[#This Row],[XGB_P]]=FALSE,Weekly[[#This Row],[Actual]]=TRUE),AU615-1,IF(AND(Weekly[[#This Row],[H Odds &lt;]]&lt;&gt;"",Weekly[[#This Row],[XGB_P]]=TRUE,Weekly[[#This Row],[Actual]]=FALSE),AU615-1,AU615)))))</f>
        <v>73.210000000000008</v>
      </c>
      <c r="AV616" s="37">
        <f>IF(AND(Weekly[[#This Row],[V Odds &lt;]]="",Weekly[[#This Row],[H Odds &lt;]]=""),AV615,IF(AND(Weekly[[#This Row],[H Odds &lt;]]&lt;&gt;"",Weekly[[#This Row],[QDA_P]]=TRUE,Weekly[[#This Row],[Actual]]=TRUE),AV615+Weekly[[#This Row],[H Odds &lt;]]-1,IF(AND(Weekly[[#This Row],[V Odds &lt;]]&lt;&gt;"",Weekly[[#This Row],[QDA_P]]=FALSE,Weekly[[#This Row],[Actual]]=FALSE),AV615+Weekly[[#This Row],[V Odds &lt;]]-1,IF(AND(Weekly[[#This Row],[V Odds &lt;]]&lt;&gt;"",Weekly[[#This Row],[QDA_P]]=FALSE,Weekly[[#This Row],[Actual]]=TRUE),AV615-1,IF(AND(Weekly[[#This Row],[H Odds &lt;]]&lt;&gt;"",Weekly[[#This Row],[QDA_P]]=TRUE,Weekly[[#This Row],[Actual]]=FALSE),AV615-1,AV615)))))</f>
        <v>62.099999999999994</v>
      </c>
      <c r="AW616" s="37">
        <f>IF(AND(Weekly[[#This Row],[H Odds &lt;]]="",Weekly[[#This Row],[V Odds &lt;]]=""),AW615,IF(AND(Weekly[[#This Row],[KNC_P]]=Weekly[[#This Row],[Actual]],Weekly[[#This Row],[KNC_P]]=TRUE),AW615+Weekly[[#This Row],[BF H Odds]]-1,IF(AND(Weekly[[#This Row],[KNC_P]]=Weekly[[#This Row],[Actual]],Weekly[[#This Row],[KNC_P]]=FALSE),AW615+Weekly[[#This Row],[BF V Odds]]-1,AW615-1)))</f>
        <v>44.650000000000013</v>
      </c>
      <c r="AX616" s="37">
        <f>IF(AND(Weekly[[#This Row],[V Odds &lt;]]="",Weekly[[#This Row],[H Odds &lt;]]=""),AX615,IF(AND(Weekly[[#This Row],[V Odds &lt;]]&lt;&gt;"",Weekly[[#This Row],[FALSES]]&gt;0,Weekly[[#This Row],[Actual]]=FALSE),AX615+Weekly[[#This Row],[V Odds &lt;]]-1,IF(AND(Weekly[[#This Row],[H Odds &lt;]]&lt;&gt;"",Weekly[[#This Row],[TRUES]]&gt;0,Weekly[[#This Row],[Actual]]=TRUE),AX615+Weekly[[#This Row],[H Odds &lt;]]-1,IF(AND(Weekly[[#This Row],[V Odds &lt;]]&lt;&gt;"",Weekly[[#This Row],[FALSES]]=0),AX615,IF(AND(Weekly[[#This Row],[H Odds &lt;]]&lt;&gt;"",Weekly[[#This Row],[TRUES]]=0),AX615,AX615-1)))))</f>
        <v>110.09999999999997</v>
      </c>
      <c r="AY616" s="37">
        <f>IF(AND(Weekly[[#This Row],[V Odds &lt;]]="",Weekly[[#This Row],[H Odds &lt;]]=""),AY615,IF(AND(Weekly[[#This Row],[V Odds &lt;]]&lt;&gt;"",Weekly[[#This Row],[FALSES]]&gt;0,Weekly[[#This Row],[Actual]]=FALSE),AY615+((Weekly[[#This Row],[V Odds &lt;]]-1)*0.92),IF(AND(Weekly[[#This Row],[H Odds &lt;]]&lt;&gt;"",Weekly[[#This Row],[TRUES]]&gt;0,Weekly[[#This Row],[Actual]]=TRUE),AY615+((Weekly[[#This Row],[H Odds &lt;]]-1)*0.92),IF(AND(Weekly[[#This Row],[V Odds &lt;]]&lt;&gt;"",Weekly[[#This Row],[FALSES]]=0),AY615,IF(AND(Weekly[[#This Row],[H Odds &lt;]]&lt;&gt;"",Weekly[[#This Row],[TRUES]]=0),AY615,AY615-1)))))</f>
        <v>96.732000000000014</v>
      </c>
      <c r="AZ616" s="37">
        <f>IF(AND(Weekly[[#This Row],[V Odds &lt;]]="",Weekly[[#This Row],[H Odds &lt;]]=""),AZ615,IF(AND(Weekly[[#This Row],[V Odds &lt;]]&lt;&gt;"",Weekly[[#This Row],[Actual]]=FALSE),AZ615+Weekly[[#This Row],[V Odds &lt;]]-1,IF(AND(Weekly[[#This Row],[H Odds &lt;]]&lt;&gt;"",Weekly[[#This Row],[Actual]]=TRUE),AZ615+Weekly[[#This Row],[H Odds &lt;]]-1,AZ615-1)))</f>
        <v>101.06999999999998</v>
      </c>
      <c r="BA616" s="38">
        <f>IF(Weekly[[#This Row],[H Odds &lt;]]="",BA615,IF(AND(Weekly[[#This Row],[H Odds &lt;]]&lt;&gt;"",Weekly[[#This Row],[SVC_P]]=TRUE,Weekly[[#This Row],[Actual]]=TRUE),BA615+Weekly[[#This Row],[H Odds &lt;]]-1,IF(AND(Weekly[[#This Row],[H Odds &lt;]]&lt;&gt;"",Weekly[[#This Row],[SVC_P]]=TRUE,Weekly[[#This Row],[Actual]]=FALSE),BA615-1,BA615)))</f>
        <v>74.39</v>
      </c>
      <c r="BB616" s="38">
        <f>IF(Weekly[[#This Row],[H Odds &lt;]]="",BB615,IF(AND(Weekly[[#This Row],[H Odds &lt;]]&lt;&gt;"",Weekly[[#This Row],[ADBC_P]]=TRUE,Weekly[[#This Row],[Actual]]=TRUE),BB615+Weekly[[#This Row],[H Odds &lt;]]-1,IF(AND(Weekly[[#This Row],[H Odds &lt;]]&lt;&gt;"",Weekly[[#This Row],[ADBC_P]]=TRUE,Weekly[[#This Row],[Actual]]=FALSE),BB615-1,BB615)))</f>
        <v>44.16</v>
      </c>
      <c r="BC616" s="38">
        <f>IF(Weekly[[#This Row],[H Odds &lt;]]="",BC615,IF(AND(Weekly[[#This Row],[H Odds &lt;]]&lt;&gt;"",Weekly[[#This Row],[RFC_P]]=TRUE,Weekly[[#This Row],[Actual]]=TRUE),BC615+Weekly[[#This Row],[H Odds &lt;]]-1,IF(AND(Weekly[[#This Row],[H Odds &lt;]]&lt;&gt;"",Weekly[[#This Row],[RFC_P]]=TRUE,Weekly[[#This Row],[Actual]]=FALSE),BC615-1,BC615)))</f>
        <v>45.759999999999991</v>
      </c>
      <c r="BD616" s="38">
        <f>IF(Weekly[[#This Row],[H Odds &lt;]]="",BD615,IF(AND(Weekly[[#This Row],[H Odds &lt;]]&lt;&gt;"",Weekly[[#This Row],[GBC_P]]=TRUE,Weekly[[#This Row],[Actual]]=TRUE),BD615+Weekly[[#This Row],[H Odds &lt;]]-1,IF(AND(Weekly[[#This Row],[H Odds &lt;]]&lt;&gt;"",Weekly[[#This Row],[GBC_P]]=TRUE,Weekly[[#This Row],[Actual]]=FALSE),BD615-1,BD615)))</f>
        <v>51.910000000000004</v>
      </c>
      <c r="BE616" s="38">
        <f>IF(Weekly[[#This Row],[H Odds &lt;]]="",BE615,IF(AND(Weekly[[#This Row],[H Odds &lt;]]&lt;&gt;"",Weekly[[#This Row],[HGBC_P]]=TRUE,Weekly[[#This Row],[Actual]]=TRUE),BE615+Weekly[[#This Row],[H Odds &lt;]]-1,IF(AND(Weekly[[#This Row],[H Odds &lt;]]&lt;&gt;"",Weekly[[#This Row],[HGBC_P]]=TRUE,Weekly[[#This Row],[Actual]]=FALSE),BE615-1,BE615)))</f>
        <v>49.059999999999995</v>
      </c>
      <c r="BF616" s="38">
        <f>IF(Weekly[[#This Row],[H Odds &lt;]]="",BF615,IF(AND(Weekly[[#This Row],[H Odds &lt;]]&lt;&gt;"",Weekly[[#This Row],[XGB_P]]=TRUE,Weekly[[#This Row],[Actual]]=TRUE),BF615+Weekly[[#This Row],[H Odds &lt;]]-1,IF(AND(Weekly[[#This Row],[H Odds &lt;]]&lt;&gt;"",Weekly[[#This Row],[XGB_P]]=TRUE,Weekly[[#This Row],[Actual]]=FALSE),BF615-1,BF615)))</f>
        <v>58.730000000000004</v>
      </c>
      <c r="BG616" s="38">
        <f>IF(Weekly[[#This Row],[H Odds &lt;]]="",BG615,IF(AND(Weekly[[#This Row],[H Odds &lt;]]&lt;&gt;"",Weekly[[#This Row],[QDA_P]]=TRUE,Weekly[[#This Row],[Actual]]=TRUE),BG615+Weekly[[#This Row],[H Odds &lt;]]-1,IF(AND(Weekly[[#This Row],[H Odds &lt;]]&lt;&gt;"",Weekly[[#This Row],[QDA_P]]=TRUE,Weekly[[#This Row],[Actual]]=FALSE),BG615-1,BG615)))</f>
        <v>44.22999999999999</v>
      </c>
      <c r="BH616" s="38">
        <f>IF(Weekly[[#This Row],[H Odds &lt;]]="",BH615,IF(AND(Weekly[[#This Row],[H Odds &lt;]]&lt;&gt;"",Weekly[[#This Row],[KNC_P]]=TRUE,Weekly[[#This Row],[Actual]]=TRUE),BH615+Weekly[[#This Row],[H Odds &lt;]]-1,IF(AND(Weekly[[#This Row],[H Odds &lt;]]&lt;&gt;"",Weekly[[#This Row],[KNC_P]]=TRUE,Weekly[[#This Row],[Actual]]=FALSE),BH615-1,BH615)))</f>
        <v>49.099999999999994</v>
      </c>
      <c r="BI616" s="38">
        <f>IF(Weekly[[#This Row],[H Odds &lt;]]="",BI615,IF(AND(Weekly[[#This Row],[H Odds &lt;]]&lt;&gt;"",Weekly[[#This Row],[TRUES]]&gt;0,Weekly[[#This Row],[Actual]]=TRUE),BI615+Weekly[[#This Row],[H Odds &lt;]]-1,IF(AND(Weekly[[#This Row],[H Odds &lt;]]&lt;&gt;"",Weekly[[#This Row],[TRUES]]=0),BI615,BI615-1)))</f>
        <v>72.39</v>
      </c>
      <c r="BJ616" s="38">
        <f>IF(Weekly[[#This Row],[H Odds &lt;]]="",BJ615,IF(AND(Weekly[[#This Row],[H Odds &lt;]]&lt;&gt;"",Weekly[[#This Row],[Actual]]=TRUE),BJ615+Weekly[[#This Row],[H Odds &lt;]]-1,IF(AND(Weekly[[#This Row],[H Odds &lt;]]&lt;&gt;"",Weekly[[#This Row],[Actual]]=FALSE),BJ615-1,BJ615)))</f>
        <v>74.290000000000006</v>
      </c>
      <c r="BK616" s="58">
        <f>IF(AND(Weekly[[#This Row],[TRUES]]&gt;3,Weekly[[#This Row],[Actual]]=TRUE),BK615+Weekly[[#This Row],[BF H Odds]]-1,IF(AND(Weekly[[#This Row],[FALSES]]&gt;3,Weekly[[#This Row],[Actual]]=FALSE),BK615+Weekly[[#This Row],[BF V Odds]]-1,IF(AND(Weekly[[#This Row],[TRUES]]&gt;3,Weekly[[#This Row],[Actual]]=FALSE),BK615-1,IF(AND(Weekly[[#This Row],[FALSES]]&gt;3,Weekly[[#This Row],[Actual]]=TRUE),BK615-1,BK615))))</f>
        <v>1.7800000000000304</v>
      </c>
      <c r="BL616" s="58">
        <f>IF(AND(Weekly[[#This Row],[TRUES]]&gt;5,Weekly[[#This Row],[Actual]]=TRUE),BL615+Weekly[[#This Row],[BF H Odds]]-1,IF(AND(Weekly[[#This Row],[FALSES]]&gt;5,Weekly[[#This Row],[Actual]]=FALSE),BL615+Weekly[[#This Row],[BF V Odds]]-1,IF(AND(Weekly[[#This Row],[TRUES]]&gt;5,Weekly[[#This Row],[Actual]]=FALSE),BL615-1,IF(AND(Weekly[[#This Row],[FALSES]]&gt;5,Weekly[[#This Row],[Actual]]=TRUE),BL615-1,BL615))))</f>
        <v>6.4800000000000182</v>
      </c>
      <c r="BM616" s="58">
        <f>IF(AND(Weekly[[#This Row],[TRUES]]&gt;6,Weekly[[#This Row],[Actual]]=TRUE),BM615+Weekly[[#This Row],[BF H Odds]]-1,IF(AND(Weekly[[#This Row],[FALSES]]&gt;6,Weekly[[#This Row],[Actual]]=FALSE),BM615+Weekly[[#This Row],[BF V Odds]]-1,IF(AND(Weekly[[#This Row],[TRUES]]&gt;6,Weekly[[#This Row],[Actual]]=FALSE),BM615-1,IF(AND(Weekly[[#This Row],[FALSES]]&gt;6,Weekly[[#This Row],[Actual]]=TRUE),BM615-1,BM615))))</f>
        <v>36.190000000000005</v>
      </c>
    </row>
    <row r="617" spans="1:65" x14ac:dyDescent="0.25">
      <c r="A617" s="34"/>
      <c r="B617" s="10">
        <v>44320</v>
      </c>
      <c r="C617" s="17" t="s">
        <v>15</v>
      </c>
      <c r="D617" s="15" t="s">
        <v>11</v>
      </c>
      <c r="E617" t="b">
        <v>1</v>
      </c>
      <c r="F617" t="b">
        <v>1</v>
      </c>
      <c r="G617" t="b">
        <v>1</v>
      </c>
      <c r="H617" t="b">
        <v>0</v>
      </c>
      <c r="I617" t="b">
        <v>0</v>
      </c>
      <c r="J617" t="b">
        <v>0</v>
      </c>
      <c r="K617" t="b">
        <v>1</v>
      </c>
      <c r="L617" t="b">
        <v>0</v>
      </c>
      <c r="O617" t="str">
        <f>IF(Weekly[[#This Row],[H/V]]="H",Weekly[[#This Row],[BF H Odds]],IF(Weekly[[#This Row],[H/V]]="V",Weekly[[#This Row],[BF V Odds]],""))</f>
        <v/>
      </c>
      <c r="P617" t="b">
        <v>1</v>
      </c>
      <c r="R617" s="35">
        <f>IFERROR(IF(Weekly[[#This Row],[Won Bet?]]="yes",R616+(Weekly[[#This Row],[BF Odds]]*Weekly[[#This Row],[BF Stake]])-Weekly[[#This Row],[BF Stake]],R616-Weekly[[#This Row],[BF Stake]]),R616)</f>
        <v>1198.5655000000006</v>
      </c>
      <c r="S617" s="35">
        <f>IFERROR(IF(Weekly[[#This Row],[Won Bet?]]="yes",S616+(((Weekly[[#This Row],[BF Odds]]*Weekly[[#This Row],[BF Stake]])-Weekly[[#This Row],[BF Stake]])*0.95),S616-Weekly[[#This Row],[BF Stake]]),S616)</f>
        <v>1093.7438400000008</v>
      </c>
      <c r="T617">
        <v>2.08</v>
      </c>
      <c r="U617">
        <v>1.9</v>
      </c>
      <c r="V617" s="24">
        <f>IF(Weekly[[#This Row],[Actual]]="","",IF(AND(Weekly[[#This Row],[SVC_P]]=Weekly[[#This Row],[Actual]],Weekly[[#This Row],[SVC_P]]=TRUE),V616+Weekly[[#This Row],[BF H Odds]]-1,IF(AND(Weekly[[#This Row],[SVC_P]]=Weekly[[#This Row],[Actual]],Weekly[[#This Row],[SVC_P]]=FALSE),V616+Weekly[[#This Row],[BF V Odds]]-1,V616-1)))</f>
        <v>55.310000000000073</v>
      </c>
      <c r="W617" s="24">
        <f>IF(Weekly[[#This Row],[Actual]]="","",IF(AND(Weekly[[#This Row],[SVC_P]]=FALSE,Weekly[[#This Row],[Actual]]=TRUE),W616+Weekly[[#This Row],[BF H Odds]]-1,IF(AND(Weekly[[#This Row],[SVC_P]]=TRUE,Weekly[[#This Row],[Actual]]=FALSE,),W616+Weekly[[#This Row],[BF V Odds]]-1,W616-1)))</f>
        <v>-525.84</v>
      </c>
      <c r="X617" s="24">
        <f>IF(Weekly[[#This Row],[Actual]]="","",IF(AND(Weekly[[#This Row],[ADBC_P]]=Weekly[[#This Row],[Actual]],Weekly[[#This Row],[ADBC_P]]=TRUE),X616+Weekly[[#This Row],[BF H Odds]]-1,IF(AND(Weekly[[#This Row],[ADBC_P]]=Weekly[[#This Row],[Actual]],Weekly[[#This Row],[ADBC_P]]=FALSE),X616+Weekly[[#This Row],[BF V Odds]]-1,X616-1)))</f>
        <v>14.240000000000018</v>
      </c>
      <c r="Y617" s="24">
        <f>IF(Weekly[[#This Row],[Actual]]="","",IF(AND(Weekly[[#This Row],[ADBC_P]]=FALSE,Weekly[[#This Row],[Actual]]=TRUE),Y616+Weekly[[#This Row],[BF H Odds]]-1,IF(AND(Weekly[[#This Row],[ADBC_P]]=TRUE,Weekly[[#This Row],[Actual]]=FALSE),Y616+Weekly[[#This Row],[BF V Odds]]-1,Y616-1)))</f>
        <v>74.249999999999986</v>
      </c>
      <c r="Z617" s="24">
        <f>IF(Weekly[[#This Row],[Actual]]="","",IF(AND(Weekly[[#This Row],[RFC_P]]=Weekly[[#This Row],[Actual]],Weekly[[#This Row],[RFC_P]]=TRUE),Z616+Weekly[[#This Row],[BF H Odds]]-1,IF(AND(Weekly[[#This Row],[RFC_P]]=Weekly[[#This Row],[Actual]],Weekly[[#This Row],[RFC_P]]=FALSE),Z616+Weekly[[#This Row],[BF V Odds]]-1,Z616-1)))</f>
        <v>26.420000000000005</v>
      </c>
      <c r="AA617" s="24">
        <f>IF(Weekly[[#This Row],[Actual]]="","",IF(AND(Weekly[[#This Row],[RFC_P]]=FALSE,Weekly[[#This Row],[Actual]]=TRUE),AA616+Weekly[[#This Row],[BF H Odds]]-1,IF(AND(Weekly[[#This Row],[RFC_P]]=TRUE,Weekly[[#This Row],[Actual]]=FALSE),AA616+Weekly[[#This Row],[BF V Odds]]-1,AA616-1)))</f>
        <v>62.069999999999965</v>
      </c>
      <c r="AB617" s="24">
        <f>IF(Weekly[[#This Row],[Actual]]="","",IF(AND(Weekly[[#This Row],[GBC_P]]=Weekly[[#This Row],[Actual]],Weekly[[#This Row],[GBC_P]]=TRUE),AB616+Weekly[[#This Row],[BF H Odds]]-1,IF(AND(Weekly[[#This Row],[GBC_P]]=Weekly[[#This Row],[Actual]],Weekly[[#This Row],[GBC_P]]=FALSE),AB616+Weekly[[#This Row],[BF V Odds]]-1,AB616-1)))</f>
        <v>9.100000000000005</v>
      </c>
      <c r="AC617" s="24">
        <f>IF(Weekly[[#This Row],[Actual]]="","",IF(AND(Weekly[[#This Row],[GBC_P]]=FALSE,Weekly[[#This Row],[Actual]]=TRUE),AC616+Weekly[[#This Row],[BF H Odds]]-1,IF(AND(Weekly[[#This Row],[GBC_P]]=TRUE,Weekly[[#This Row],[Actual]]=FALSE),AC616+Weekly[[#This Row],[BF V Odds]]-1,AC616-1)))</f>
        <v>79.389999999999986</v>
      </c>
      <c r="AD617" s="24">
        <f>IF(Weekly[[#This Row],[Actual]]="","",IF(AND(Weekly[[#This Row],[HGBC_P]]=Weekly[[#This Row],[Actual]],Weekly[[#This Row],[HGBC_P]]=TRUE),AD616+Weekly[[#This Row],[BF H Odds]]-1,IF(AND(Weekly[[#This Row],[HGBC_P]]=Weekly[[#This Row],[Actual]],Weekly[[#This Row],[HGBC_P]]=FALSE),AD616+Weekly[[#This Row],[BF V Odds]]-1,AD616-1)))</f>
        <v>-1.3199999999999772</v>
      </c>
      <c r="AE617" s="24">
        <f>IF(Weekly[[#This Row],[Actual]]="","",IF(AND(Weekly[[#This Row],[HGBC_P]]=FALSE,Weekly[[#This Row],[Actual]]=TRUE),AE616+Weekly[[#This Row],[BF H Odds]]-1,IF(AND(Weekly[[#This Row],[HGBC_P]]=TRUE,Weekly[[#This Row],[Actual]]=FALSE),AE616+Weekly[[#This Row],[BF V Odds]]-1,AE616-1)))</f>
        <v>89.810000000000016</v>
      </c>
      <c r="AF617" s="24">
        <f>IF(Weekly[[#This Row],[Actual]]="","",IF(AND(Weekly[[#This Row],[XGB_P]]=Weekly[[#This Row],[Actual]],Weekly[[#This Row],[XGB_P]]=TRUE),AF616+Weekly[[#This Row],[BF H Odds]]-1,IF(AND(Weekly[[#This Row],[XGB_P]]=Weekly[[#This Row],[Actual]],Weekly[[#This Row],[XGB_P]]=FALSE),AF616+Weekly[[#This Row],[BF V Odds]]-1,AF616-1)))</f>
        <v>33.350000000000023</v>
      </c>
      <c r="AG617" s="24">
        <f>IF(Weekly[[#This Row],[Actual]]="","",IF(AND(Weekly[[#This Row],[XGB_P]]=FALSE,Weekly[[#This Row],[Actual]]=TRUE),AG616+Weekly[[#This Row],[BF H Odds]]-1,IF(AND(Weekly[[#This Row],[XGB_P]]=TRUE,Weekly[[#This Row],[Actual]]=FALSE),AG616+Weekly[[#This Row],[BF V Odds]]-1,AG616-1)))</f>
        <v>55.140000000000008</v>
      </c>
      <c r="AH617" s="24">
        <f>IF(Weekly[[#This Row],[Actual]]="","",IF(AND(Weekly[[#This Row],[QDA_P]]=Weekly[[#This Row],[Actual]],Weekly[[#This Row],[QDA_P]]=TRUE),AH616+Weekly[[#This Row],[BF H Odds]]-1,IF(AND(Weekly[[#This Row],[QDA_P]]=Weekly[[#This Row],[Actual]],Weekly[[#This Row],[QDA_P]]=FALSE),AH616+Weekly[[#This Row],[BF V Odds]]-1,AH616-1)))</f>
        <v>-0.72999999999998422</v>
      </c>
      <c r="AI617" s="24">
        <f>IF(Weekly[[#This Row],[Actual]]="","",IF(AND(Weekly[[#This Row],[QDA_P]]=FALSE,Weekly[[#This Row],[Actual]]=TRUE),AI616+Weekly[[#This Row],[BF H Odds]]-1,IF(AND(Weekly[[#This Row],[QDA_P]]=TRUE,Weekly[[#This Row],[Actual]]=FALSE),AI616+Weekly[[#This Row],[BF V Odds]]-1,AI616-1)))</f>
        <v>89.219999999999985</v>
      </c>
      <c r="AJ617" s="24">
        <f>IF(Weekly[[#This Row],[Actual]]="","",IF(AND(Weekly[[#This Row],[KNC_P]]=FALSE,Weekly[[#This Row],[Actual]]=TRUE),AJ616+Weekly[[#This Row],[BF H Odds]]-1,IF(AND(Weekly[[#This Row],[KNC_P]]=TRUE,Weekly[[#This Row],[Actual]]=FALSE),AJ616+Weekly[[#This Row],[BF V Odds]]-1,AJ616-1)))</f>
        <v>84.530000000000015</v>
      </c>
      <c r="AK617" s="24">
        <f>IF(Weekly[[#This Row],[Actual]]="","",IF(AND(Weekly[[#This Row],[KNC_P]]=FALSE,Weekly[[#This Row],[Actual]]=TRUE),AK616+Weekly[[#This Row],[BF H Odds]]-1,IF(AND(Weekly[[#This Row],[KNC_P]]=TRUE,Weekly[[#This Row],[Actual]]=FALSE),AK616+Weekly[[#This Row],[BF V Odds]]-1,AK616-1)))</f>
        <v>83.43</v>
      </c>
      <c r="AL617" s="30">
        <f>IF(Weekly[[#This Row],[Actual]]="","",COUNTIF(Weekly[[#This Row],[SVC_P]:[QDA_P]],TRUE))</f>
        <v>4</v>
      </c>
      <c r="AM617" s="30">
        <f>IF(Weekly[[#This Row],[Actual]]="","",COUNTIF(Weekly[[#This Row],[SVC_P]:[QDA_P]],FALSE))</f>
        <v>3</v>
      </c>
      <c r="AN617" s="36" t="str">
        <f>IF(AND(Weekly[[#This Row],[BF V Odds]]&gt;$BO$6,Weekly[[#This Row],[BF V Odds]] &lt; $BO$7),Weekly[[#This Row],[BF V Odds]],"")</f>
        <v/>
      </c>
      <c r="AO617" s="36" t="str">
        <f>IF(AND(Weekly[[#This Row],[BF H Odds]]&gt;$BO$6, Weekly[[#This Row],[BF H Odds]] &lt; $BO$7),Weekly[[#This Row],[BF H Odds]],"")</f>
        <v/>
      </c>
      <c r="AP617" s="37">
        <f>IF(AND(Weekly[[#This Row],[V Odds &lt;]]="",Weekly[[#This Row],[H Odds &lt;]]=""),AP616,IF(AND(Weekly[[#This Row],[H Odds &lt;]]&lt;&gt;"",Weekly[[#This Row],[SVC_P]]=TRUE,Weekly[[#This Row],[Actual]]=TRUE),AP616+Weekly[[#This Row],[H Odds &lt;]]-1,IF(AND(Weekly[[#This Row],[V Odds &lt;]]&lt;&gt;"",Weekly[[#This Row],[SVC_P]]=FALSE,Weekly[[#This Row],[Actual]]=FALSE),AP616+Weekly[[#This Row],[V Odds &lt;]]-1,IF(AND(Weekly[[#This Row],[V Odds &lt;]]&lt;&gt;"",Weekly[[#This Row],[SVC_P]]=FALSE,Weekly[[#This Row],[Actual]]=TRUE),AP616-1,IF(AND(Weekly[[#This Row],[H Odds &lt;]]&lt;&gt;"",Weekly[[#This Row],[SVC_P]]=TRUE,Weekly[[#This Row],[Actual]]=FALSE),AP616-1,AP616)))))</f>
        <v>75.430000000000021</v>
      </c>
      <c r="AQ617" s="37">
        <f>IF(AND(Weekly[[#This Row],[V Odds &lt;]]="",Weekly[[#This Row],[H Odds &lt;]]=""),AQ616,IF(AND(Weekly[[#This Row],[H Odds &lt;]]&lt;&gt;"",Weekly[[#This Row],[ADBC_P]]=TRUE,Weekly[[#This Row],[Actual]]=TRUE),AQ616+Weekly[[#This Row],[H Odds &lt;]]-1,IF(AND(Weekly[[#This Row],[V Odds &lt;]]&lt;&gt;"",Weekly[[#This Row],[ADBC_P]]=FALSE,Weekly[[#This Row],[Actual]]=FALSE),AQ616+Weekly[[#This Row],[V Odds &lt;]]-1,IF(AND(Weekly[[#This Row],[V Odds &lt;]]&lt;&gt;"",Weekly[[#This Row],[ADBC_P]]=FALSE,Weekly[[#This Row],[Actual]]=TRUE),AQ616-1,IF(AND(Weekly[[#This Row],[H Odds &lt;]]&lt;&gt;"",Weekly[[#This Row],[ADBC_P]]=TRUE,Weekly[[#This Row],[Actual]]=FALSE),AQ616-1,AQ616)))))</f>
        <v>47.98</v>
      </c>
      <c r="AR617" s="37">
        <f>IF(AND(Weekly[[#This Row],[V Odds &lt;]]="",Weekly[[#This Row],[H Odds &lt;]]=""),AR616,IF(AND(Weekly[[#This Row],[H Odds &lt;]]&lt;&gt;"",Weekly[[#This Row],[RFC_P]]=TRUE,Weekly[[#This Row],[Actual]]=TRUE),AR616+Weekly[[#This Row],[H Odds &lt;]]-1,IF(AND(Weekly[[#This Row],[V Odds &lt;]]&lt;&gt;"",Weekly[[#This Row],[RFC_P]]=FALSE,Weekly[[#This Row],[Actual]]=FALSE),AR616+Weekly[[#This Row],[V Odds &lt;]]-1,IF(AND(Weekly[[#This Row],[V Odds &lt;]]&lt;&gt;"",Weekly[[#This Row],[RFC_P]]=FALSE,Weekly[[#This Row],[Actual]]=TRUE),AR616-1,IF(AND(Weekly[[#This Row],[H Odds &lt;]]&lt;&gt;"",Weekly[[#This Row],[RFC_P]]=TRUE,Weekly[[#This Row],[Actual]]=FALSE),AR616-1,AR616)))))</f>
        <v>66.989999999999995</v>
      </c>
      <c r="AS617" s="37">
        <f>IF(AND(Weekly[[#This Row],[V Odds &lt;]]="",Weekly[[#This Row],[H Odds &lt;]]=""),AS616,IF(AND(Weekly[[#This Row],[H Odds &lt;]]&lt;&gt;"",Weekly[[#This Row],[GBC_P]]=TRUE,Weekly[[#This Row],[Actual]]=TRUE),AS616+Weekly[[#This Row],[H Odds &lt;]]-1,IF(AND(Weekly[[#This Row],[V Odds &lt;]]&lt;&gt;"",Weekly[[#This Row],[GBC_P]]=FALSE,Weekly[[#This Row],[Actual]]=FALSE),AS616+Weekly[[#This Row],[V Odds &lt;]]-1,IF(AND(Weekly[[#This Row],[V Odds &lt;]]&lt;&gt;"",Weekly[[#This Row],[GBC_P]]=FALSE,Weekly[[#This Row],[Actual]]=TRUE),AS616-1,IF(AND(Weekly[[#This Row],[H Odds &lt;]]&lt;&gt;"",Weekly[[#This Row],[GBC_P]]=TRUE,Weekly[[#This Row],[Actual]]=FALSE),AS616-1,AS616)))))</f>
        <v>68.38</v>
      </c>
      <c r="AT617" s="37">
        <f>IF(AND(Weekly[[#This Row],[V Odds &lt;]]="",Weekly[[#This Row],[H Odds &lt;]]=""),AT616,IF(AND(Weekly[[#This Row],[H Odds &lt;]]&lt;&gt;"",Weekly[[#This Row],[HGBC_P]]=TRUE,Weekly[[#This Row],[Actual]]=TRUE),AT616+Weekly[[#This Row],[H Odds &lt;]]-1,IF(AND(Weekly[[#This Row],[V Odds &lt;]]&lt;&gt;"",Weekly[[#This Row],[HGBC_P]]=FALSE,Weekly[[#This Row],[Actual]]=FALSE),AT616+Weekly[[#This Row],[V Odds &lt;]]-1,IF(AND(Weekly[[#This Row],[V Odds &lt;]]&lt;&gt;"",Weekly[[#This Row],[HGBC_P]]=FALSE,Weekly[[#This Row],[Actual]]=TRUE),AT616-1,IF(AND(Weekly[[#This Row],[H Odds &lt;]]&lt;&gt;"",Weekly[[#This Row],[HGBC_P]]=TRUE,Weekly[[#This Row],[Actual]]=FALSE),AT616-1,AT616)))))</f>
        <v>50.76</v>
      </c>
      <c r="AU617" s="37">
        <f>IF(AND(Weekly[[#This Row],[V Odds &lt;]]="",Weekly[[#This Row],[H Odds &lt;]]=""),AU616,IF(AND(Weekly[[#This Row],[H Odds &lt;]]&lt;&gt;"",Weekly[[#This Row],[XGB_P]]=TRUE,Weekly[[#This Row],[Actual]]=TRUE),AU616+Weekly[[#This Row],[H Odds &lt;]]-1,IF(AND(Weekly[[#This Row],[V Odds &lt;]]&lt;&gt;"",Weekly[[#This Row],[XGB_P]]=FALSE,Weekly[[#This Row],[Actual]]=FALSE),AU616+Weekly[[#This Row],[V Odds &lt;]]-1,IF(AND(Weekly[[#This Row],[V Odds &lt;]]&lt;&gt;"",Weekly[[#This Row],[XGB_P]]=FALSE,Weekly[[#This Row],[Actual]]=TRUE),AU616-1,IF(AND(Weekly[[#This Row],[H Odds &lt;]]&lt;&gt;"",Weekly[[#This Row],[XGB_P]]=TRUE,Weekly[[#This Row],[Actual]]=FALSE),AU616-1,AU616)))))</f>
        <v>73.210000000000008</v>
      </c>
      <c r="AV617" s="37">
        <f>IF(AND(Weekly[[#This Row],[V Odds &lt;]]="",Weekly[[#This Row],[H Odds &lt;]]=""),AV616,IF(AND(Weekly[[#This Row],[H Odds &lt;]]&lt;&gt;"",Weekly[[#This Row],[QDA_P]]=TRUE,Weekly[[#This Row],[Actual]]=TRUE),AV616+Weekly[[#This Row],[H Odds &lt;]]-1,IF(AND(Weekly[[#This Row],[V Odds &lt;]]&lt;&gt;"",Weekly[[#This Row],[QDA_P]]=FALSE,Weekly[[#This Row],[Actual]]=FALSE),AV616+Weekly[[#This Row],[V Odds &lt;]]-1,IF(AND(Weekly[[#This Row],[V Odds &lt;]]&lt;&gt;"",Weekly[[#This Row],[QDA_P]]=FALSE,Weekly[[#This Row],[Actual]]=TRUE),AV616-1,IF(AND(Weekly[[#This Row],[H Odds &lt;]]&lt;&gt;"",Weekly[[#This Row],[QDA_P]]=TRUE,Weekly[[#This Row],[Actual]]=FALSE),AV616-1,AV616)))))</f>
        <v>62.099999999999994</v>
      </c>
      <c r="AW617" s="37">
        <f>IF(AND(Weekly[[#This Row],[H Odds &lt;]]="",Weekly[[#This Row],[V Odds &lt;]]=""),AW616,IF(AND(Weekly[[#This Row],[KNC_P]]=Weekly[[#This Row],[Actual]],Weekly[[#This Row],[KNC_P]]=TRUE),AW616+Weekly[[#This Row],[BF H Odds]]-1,IF(AND(Weekly[[#This Row],[KNC_P]]=Weekly[[#This Row],[Actual]],Weekly[[#This Row],[KNC_P]]=FALSE),AW616+Weekly[[#This Row],[BF V Odds]]-1,AW616-1)))</f>
        <v>44.650000000000013</v>
      </c>
      <c r="AX617" s="37">
        <f>IF(AND(Weekly[[#This Row],[V Odds &lt;]]="",Weekly[[#This Row],[H Odds &lt;]]=""),AX616,IF(AND(Weekly[[#This Row],[V Odds &lt;]]&lt;&gt;"",Weekly[[#This Row],[FALSES]]&gt;0,Weekly[[#This Row],[Actual]]=FALSE),AX616+Weekly[[#This Row],[V Odds &lt;]]-1,IF(AND(Weekly[[#This Row],[H Odds &lt;]]&lt;&gt;"",Weekly[[#This Row],[TRUES]]&gt;0,Weekly[[#This Row],[Actual]]=TRUE),AX616+Weekly[[#This Row],[H Odds &lt;]]-1,IF(AND(Weekly[[#This Row],[V Odds &lt;]]&lt;&gt;"",Weekly[[#This Row],[FALSES]]=0),AX616,IF(AND(Weekly[[#This Row],[H Odds &lt;]]&lt;&gt;"",Weekly[[#This Row],[TRUES]]=0),AX616,AX616-1)))))</f>
        <v>110.09999999999997</v>
      </c>
      <c r="AY617" s="37">
        <f>IF(AND(Weekly[[#This Row],[V Odds &lt;]]="",Weekly[[#This Row],[H Odds &lt;]]=""),AY616,IF(AND(Weekly[[#This Row],[V Odds &lt;]]&lt;&gt;"",Weekly[[#This Row],[FALSES]]&gt;0,Weekly[[#This Row],[Actual]]=FALSE),AY616+((Weekly[[#This Row],[V Odds &lt;]]-1)*0.92),IF(AND(Weekly[[#This Row],[H Odds &lt;]]&lt;&gt;"",Weekly[[#This Row],[TRUES]]&gt;0,Weekly[[#This Row],[Actual]]=TRUE),AY616+((Weekly[[#This Row],[H Odds &lt;]]-1)*0.92),IF(AND(Weekly[[#This Row],[V Odds &lt;]]&lt;&gt;"",Weekly[[#This Row],[FALSES]]=0),AY616,IF(AND(Weekly[[#This Row],[H Odds &lt;]]&lt;&gt;"",Weekly[[#This Row],[TRUES]]=0),AY616,AY616-1)))))</f>
        <v>96.732000000000014</v>
      </c>
      <c r="AZ617" s="37">
        <f>IF(AND(Weekly[[#This Row],[V Odds &lt;]]="",Weekly[[#This Row],[H Odds &lt;]]=""),AZ616,IF(AND(Weekly[[#This Row],[V Odds &lt;]]&lt;&gt;"",Weekly[[#This Row],[Actual]]=FALSE),AZ616+Weekly[[#This Row],[V Odds &lt;]]-1,IF(AND(Weekly[[#This Row],[H Odds &lt;]]&lt;&gt;"",Weekly[[#This Row],[Actual]]=TRUE),AZ616+Weekly[[#This Row],[H Odds &lt;]]-1,AZ616-1)))</f>
        <v>101.06999999999998</v>
      </c>
      <c r="BA617" s="38">
        <f>IF(Weekly[[#This Row],[H Odds &lt;]]="",BA616,IF(AND(Weekly[[#This Row],[H Odds &lt;]]&lt;&gt;"",Weekly[[#This Row],[SVC_P]]=TRUE,Weekly[[#This Row],[Actual]]=TRUE),BA616+Weekly[[#This Row],[H Odds &lt;]]-1,IF(AND(Weekly[[#This Row],[H Odds &lt;]]&lt;&gt;"",Weekly[[#This Row],[SVC_P]]=TRUE,Weekly[[#This Row],[Actual]]=FALSE),BA616-1,BA616)))</f>
        <v>74.39</v>
      </c>
      <c r="BB617" s="38">
        <f>IF(Weekly[[#This Row],[H Odds &lt;]]="",BB616,IF(AND(Weekly[[#This Row],[H Odds &lt;]]&lt;&gt;"",Weekly[[#This Row],[ADBC_P]]=TRUE,Weekly[[#This Row],[Actual]]=TRUE),BB616+Weekly[[#This Row],[H Odds &lt;]]-1,IF(AND(Weekly[[#This Row],[H Odds &lt;]]&lt;&gt;"",Weekly[[#This Row],[ADBC_P]]=TRUE,Weekly[[#This Row],[Actual]]=FALSE),BB616-1,BB616)))</f>
        <v>44.16</v>
      </c>
      <c r="BC617" s="38">
        <f>IF(Weekly[[#This Row],[H Odds &lt;]]="",BC616,IF(AND(Weekly[[#This Row],[H Odds &lt;]]&lt;&gt;"",Weekly[[#This Row],[RFC_P]]=TRUE,Weekly[[#This Row],[Actual]]=TRUE),BC616+Weekly[[#This Row],[H Odds &lt;]]-1,IF(AND(Weekly[[#This Row],[H Odds &lt;]]&lt;&gt;"",Weekly[[#This Row],[RFC_P]]=TRUE,Weekly[[#This Row],[Actual]]=FALSE),BC616-1,BC616)))</f>
        <v>45.759999999999991</v>
      </c>
      <c r="BD617" s="38">
        <f>IF(Weekly[[#This Row],[H Odds &lt;]]="",BD616,IF(AND(Weekly[[#This Row],[H Odds &lt;]]&lt;&gt;"",Weekly[[#This Row],[GBC_P]]=TRUE,Weekly[[#This Row],[Actual]]=TRUE),BD616+Weekly[[#This Row],[H Odds &lt;]]-1,IF(AND(Weekly[[#This Row],[H Odds &lt;]]&lt;&gt;"",Weekly[[#This Row],[GBC_P]]=TRUE,Weekly[[#This Row],[Actual]]=FALSE),BD616-1,BD616)))</f>
        <v>51.910000000000004</v>
      </c>
      <c r="BE617" s="38">
        <f>IF(Weekly[[#This Row],[H Odds &lt;]]="",BE616,IF(AND(Weekly[[#This Row],[H Odds &lt;]]&lt;&gt;"",Weekly[[#This Row],[HGBC_P]]=TRUE,Weekly[[#This Row],[Actual]]=TRUE),BE616+Weekly[[#This Row],[H Odds &lt;]]-1,IF(AND(Weekly[[#This Row],[H Odds &lt;]]&lt;&gt;"",Weekly[[#This Row],[HGBC_P]]=TRUE,Weekly[[#This Row],[Actual]]=FALSE),BE616-1,BE616)))</f>
        <v>49.059999999999995</v>
      </c>
      <c r="BF617" s="38">
        <f>IF(Weekly[[#This Row],[H Odds &lt;]]="",BF616,IF(AND(Weekly[[#This Row],[H Odds &lt;]]&lt;&gt;"",Weekly[[#This Row],[XGB_P]]=TRUE,Weekly[[#This Row],[Actual]]=TRUE),BF616+Weekly[[#This Row],[H Odds &lt;]]-1,IF(AND(Weekly[[#This Row],[H Odds &lt;]]&lt;&gt;"",Weekly[[#This Row],[XGB_P]]=TRUE,Weekly[[#This Row],[Actual]]=FALSE),BF616-1,BF616)))</f>
        <v>58.730000000000004</v>
      </c>
      <c r="BG617" s="38">
        <f>IF(Weekly[[#This Row],[H Odds &lt;]]="",BG616,IF(AND(Weekly[[#This Row],[H Odds &lt;]]&lt;&gt;"",Weekly[[#This Row],[QDA_P]]=TRUE,Weekly[[#This Row],[Actual]]=TRUE),BG616+Weekly[[#This Row],[H Odds &lt;]]-1,IF(AND(Weekly[[#This Row],[H Odds &lt;]]&lt;&gt;"",Weekly[[#This Row],[QDA_P]]=TRUE,Weekly[[#This Row],[Actual]]=FALSE),BG616-1,BG616)))</f>
        <v>44.22999999999999</v>
      </c>
      <c r="BH617" s="38">
        <f>IF(Weekly[[#This Row],[H Odds &lt;]]="",BH616,IF(AND(Weekly[[#This Row],[H Odds &lt;]]&lt;&gt;"",Weekly[[#This Row],[KNC_P]]=TRUE,Weekly[[#This Row],[Actual]]=TRUE),BH616+Weekly[[#This Row],[H Odds &lt;]]-1,IF(AND(Weekly[[#This Row],[H Odds &lt;]]&lt;&gt;"",Weekly[[#This Row],[KNC_P]]=TRUE,Weekly[[#This Row],[Actual]]=FALSE),BH616-1,BH616)))</f>
        <v>49.099999999999994</v>
      </c>
      <c r="BI617" s="38">
        <f>IF(Weekly[[#This Row],[H Odds &lt;]]="",BI616,IF(AND(Weekly[[#This Row],[H Odds &lt;]]&lt;&gt;"",Weekly[[#This Row],[TRUES]]&gt;0,Weekly[[#This Row],[Actual]]=TRUE),BI616+Weekly[[#This Row],[H Odds &lt;]]-1,IF(AND(Weekly[[#This Row],[H Odds &lt;]]&lt;&gt;"",Weekly[[#This Row],[TRUES]]=0),BI616,BI616-1)))</f>
        <v>72.39</v>
      </c>
      <c r="BJ617" s="38">
        <f>IF(Weekly[[#This Row],[H Odds &lt;]]="",BJ616,IF(AND(Weekly[[#This Row],[H Odds &lt;]]&lt;&gt;"",Weekly[[#This Row],[Actual]]=TRUE),BJ616+Weekly[[#This Row],[H Odds &lt;]]-1,IF(AND(Weekly[[#This Row],[H Odds &lt;]]&lt;&gt;"",Weekly[[#This Row],[Actual]]=FALSE),BJ616-1,BJ616)))</f>
        <v>74.290000000000006</v>
      </c>
      <c r="BK617" s="58">
        <f>IF(AND(Weekly[[#This Row],[TRUES]]&gt;3,Weekly[[#This Row],[Actual]]=TRUE),BK616+Weekly[[#This Row],[BF H Odds]]-1,IF(AND(Weekly[[#This Row],[FALSES]]&gt;3,Weekly[[#This Row],[Actual]]=FALSE),BK616+Weekly[[#This Row],[BF V Odds]]-1,IF(AND(Weekly[[#This Row],[TRUES]]&gt;3,Weekly[[#This Row],[Actual]]=FALSE),BK616-1,IF(AND(Weekly[[#This Row],[FALSES]]&gt;3,Weekly[[#This Row],[Actual]]=TRUE),BK616-1,BK616))))</f>
        <v>2.6800000000000304</v>
      </c>
      <c r="BL617" s="58">
        <f>IF(AND(Weekly[[#This Row],[TRUES]]&gt;5,Weekly[[#This Row],[Actual]]=TRUE),BL616+Weekly[[#This Row],[BF H Odds]]-1,IF(AND(Weekly[[#This Row],[FALSES]]&gt;5,Weekly[[#This Row],[Actual]]=FALSE),BL616+Weekly[[#This Row],[BF V Odds]]-1,IF(AND(Weekly[[#This Row],[TRUES]]&gt;5,Weekly[[#This Row],[Actual]]=FALSE),BL616-1,IF(AND(Weekly[[#This Row],[FALSES]]&gt;5,Weekly[[#This Row],[Actual]]=TRUE),BL616-1,BL616))))</f>
        <v>6.4800000000000182</v>
      </c>
      <c r="BM617" s="58">
        <f>IF(AND(Weekly[[#This Row],[TRUES]]&gt;6,Weekly[[#This Row],[Actual]]=TRUE),BM616+Weekly[[#This Row],[BF H Odds]]-1,IF(AND(Weekly[[#This Row],[FALSES]]&gt;6,Weekly[[#This Row],[Actual]]=FALSE),BM616+Weekly[[#This Row],[BF V Odds]]-1,IF(AND(Weekly[[#This Row],[TRUES]]&gt;6,Weekly[[#This Row],[Actual]]=FALSE),BM616-1,IF(AND(Weekly[[#This Row],[FALSES]]&gt;6,Weekly[[#This Row],[Actual]]=TRUE),BM616-1,BM616))))</f>
        <v>36.190000000000005</v>
      </c>
    </row>
    <row r="618" spans="1:65" x14ac:dyDescent="0.25">
      <c r="A618" s="34"/>
      <c r="B618" s="10">
        <v>44320</v>
      </c>
      <c r="C618" s="17" t="s">
        <v>18</v>
      </c>
      <c r="D618" s="15" t="s">
        <v>37</v>
      </c>
      <c r="E618" t="b">
        <v>1</v>
      </c>
      <c r="F618" t="b">
        <v>1</v>
      </c>
      <c r="G618" t="b">
        <v>1</v>
      </c>
      <c r="H618" t="b">
        <v>1</v>
      </c>
      <c r="I618" t="b">
        <v>1</v>
      </c>
      <c r="J618" t="b">
        <v>1</v>
      </c>
      <c r="K618" t="b">
        <v>1</v>
      </c>
      <c r="L618" t="b">
        <v>1</v>
      </c>
      <c r="O618" t="str">
        <f>IF(Weekly[[#This Row],[H/V]]="H",Weekly[[#This Row],[BF H Odds]],IF(Weekly[[#This Row],[H/V]]="V",Weekly[[#This Row],[BF V Odds]],""))</f>
        <v/>
      </c>
      <c r="P618" t="b">
        <v>0</v>
      </c>
      <c r="R618" s="35">
        <f>IFERROR(IF(Weekly[[#This Row],[Won Bet?]]="yes",R617+(Weekly[[#This Row],[BF Odds]]*Weekly[[#This Row],[BF Stake]])-Weekly[[#This Row],[BF Stake]],R617-Weekly[[#This Row],[BF Stake]]),R617)</f>
        <v>1198.5655000000006</v>
      </c>
      <c r="S618" s="35">
        <f>IFERROR(IF(Weekly[[#This Row],[Won Bet?]]="yes",S617+(((Weekly[[#This Row],[BF Odds]]*Weekly[[#This Row],[BF Stake]])-Weekly[[#This Row],[BF Stake]])*0.95),S617-Weekly[[#This Row],[BF Stake]]),S617)</f>
        <v>1093.7438400000008</v>
      </c>
      <c r="T618">
        <v>2.48</v>
      </c>
      <c r="U618">
        <v>1.66</v>
      </c>
      <c r="V618" s="24">
        <f>IF(Weekly[[#This Row],[Actual]]="","",IF(AND(Weekly[[#This Row],[SVC_P]]=Weekly[[#This Row],[Actual]],Weekly[[#This Row],[SVC_P]]=TRUE),V617+Weekly[[#This Row],[BF H Odds]]-1,IF(AND(Weekly[[#This Row],[SVC_P]]=Weekly[[#This Row],[Actual]],Weekly[[#This Row],[SVC_P]]=FALSE),V617+Weekly[[#This Row],[BF V Odds]]-1,V617-1)))</f>
        <v>54.310000000000073</v>
      </c>
      <c r="W618" s="24">
        <f>IF(Weekly[[#This Row],[Actual]]="","",IF(AND(Weekly[[#This Row],[SVC_P]]=FALSE,Weekly[[#This Row],[Actual]]=TRUE),W617+Weekly[[#This Row],[BF H Odds]]-1,IF(AND(Weekly[[#This Row],[SVC_P]]=TRUE,Weekly[[#This Row],[Actual]]=FALSE,),W617+Weekly[[#This Row],[BF V Odds]]-1,W617-1)))</f>
        <v>-526.84</v>
      </c>
      <c r="X618" s="24">
        <f>IF(Weekly[[#This Row],[Actual]]="","",IF(AND(Weekly[[#This Row],[ADBC_P]]=Weekly[[#This Row],[Actual]],Weekly[[#This Row],[ADBC_P]]=TRUE),X617+Weekly[[#This Row],[BF H Odds]]-1,IF(AND(Weekly[[#This Row],[ADBC_P]]=Weekly[[#This Row],[Actual]],Weekly[[#This Row],[ADBC_P]]=FALSE),X617+Weekly[[#This Row],[BF V Odds]]-1,X617-1)))</f>
        <v>13.240000000000018</v>
      </c>
      <c r="Y618" s="24">
        <f>IF(Weekly[[#This Row],[Actual]]="","",IF(AND(Weekly[[#This Row],[ADBC_P]]=FALSE,Weekly[[#This Row],[Actual]]=TRUE),Y617+Weekly[[#This Row],[BF H Odds]]-1,IF(AND(Weekly[[#This Row],[ADBC_P]]=TRUE,Weekly[[#This Row],[Actual]]=FALSE),Y617+Weekly[[#This Row],[BF V Odds]]-1,Y617-1)))</f>
        <v>75.72999999999999</v>
      </c>
      <c r="Z618" s="24">
        <f>IF(Weekly[[#This Row],[Actual]]="","",IF(AND(Weekly[[#This Row],[RFC_P]]=Weekly[[#This Row],[Actual]],Weekly[[#This Row],[RFC_P]]=TRUE),Z617+Weekly[[#This Row],[BF H Odds]]-1,IF(AND(Weekly[[#This Row],[RFC_P]]=Weekly[[#This Row],[Actual]],Weekly[[#This Row],[RFC_P]]=FALSE),Z617+Weekly[[#This Row],[BF V Odds]]-1,Z617-1)))</f>
        <v>25.420000000000005</v>
      </c>
      <c r="AA618" s="24">
        <f>IF(Weekly[[#This Row],[Actual]]="","",IF(AND(Weekly[[#This Row],[RFC_P]]=FALSE,Weekly[[#This Row],[Actual]]=TRUE),AA617+Weekly[[#This Row],[BF H Odds]]-1,IF(AND(Weekly[[#This Row],[RFC_P]]=TRUE,Weekly[[#This Row],[Actual]]=FALSE),AA617+Weekly[[#This Row],[BF V Odds]]-1,AA617-1)))</f>
        <v>63.549999999999969</v>
      </c>
      <c r="AB618" s="24">
        <f>IF(Weekly[[#This Row],[Actual]]="","",IF(AND(Weekly[[#This Row],[GBC_P]]=Weekly[[#This Row],[Actual]],Weekly[[#This Row],[GBC_P]]=TRUE),AB617+Weekly[[#This Row],[BF H Odds]]-1,IF(AND(Weekly[[#This Row],[GBC_P]]=Weekly[[#This Row],[Actual]],Weekly[[#This Row],[GBC_P]]=FALSE),AB617+Weekly[[#This Row],[BF V Odds]]-1,AB617-1)))</f>
        <v>8.100000000000005</v>
      </c>
      <c r="AC618" s="24">
        <f>IF(Weekly[[#This Row],[Actual]]="","",IF(AND(Weekly[[#This Row],[GBC_P]]=FALSE,Weekly[[#This Row],[Actual]]=TRUE),AC617+Weekly[[#This Row],[BF H Odds]]-1,IF(AND(Weekly[[#This Row],[GBC_P]]=TRUE,Weekly[[#This Row],[Actual]]=FALSE),AC617+Weekly[[#This Row],[BF V Odds]]-1,AC617-1)))</f>
        <v>80.86999999999999</v>
      </c>
      <c r="AD618" s="24">
        <f>IF(Weekly[[#This Row],[Actual]]="","",IF(AND(Weekly[[#This Row],[HGBC_P]]=Weekly[[#This Row],[Actual]],Weekly[[#This Row],[HGBC_P]]=TRUE),AD617+Weekly[[#This Row],[BF H Odds]]-1,IF(AND(Weekly[[#This Row],[HGBC_P]]=Weekly[[#This Row],[Actual]],Weekly[[#This Row],[HGBC_P]]=FALSE),AD617+Weekly[[#This Row],[BF V Odds]]-1,AD617-1)))</f>
        <v>-2.3199999999999772</v>
      </c>
      <c r="AE618" s="24">
        <f>IF(Weekly[[#This Row],[Actual]]="","",IF(AND(Weekly[[#This Row],[HGBC_P]]=FALSE,Weekly[[#This Row],[Actual]]=TRUE),AE617+Weekly[[#This Row],[BF H Odds]]-1,IF(AND(Weekly[[#This Row],[HGBC_P]]=TRUE,Weekly[[#This Row],[Actual]]=FALSE),AE617+Weekly[[#This Row],[BF V Odds]]-1,AE617-1)))</f>
        <v>91.29000000000002</v>
      </c>
      <c r="AF618" s="24">
        <f>IF(Weekly[[#This Row],[Actual]]="","",IF(AND(Weekly[[#This Row],[XGB_P]]=Weekly[[#This Row],[Actual]],Weekly[[#This Row],[XGB_P]]=TRUE),AF617+Weekly[[#This Row],[BF H Odds]]-1,IF(AND(Weekly[[#This Row],[XGB_P]]=Weekly[[#This Row],[Actual]],Weekly[[#This Row],[XGB_P]]=FALSE),AF617+Weekly[[#This Row],[BF V Odds]]-1,AF617-1)))</f>
        <v>32.350000000000023</v>
      </c>
      <c r="AG618" s="24">
        <f>IF(Weekly[[#This Row],[Actual]]="","",IF(AND(Weekly[[#This Row],[XGB_P]]=FALSE,Weekly[[#This Row],[Actual]]=TRUE),AG617+Weekly[[#This Row],[BF H Odds]]-1,IF(AND(Weekly[[#This Row],[XGB_P]]=TRUE,Weekly[[#This Row],[Actual]]=FALSE),AG617+Weekly[[#This Row],[BF V Odds]]-1,AG617-1)))</f>
        <v>56.620000000000005</v>
      </c>
      <c r="AH618" s="24">
        <f>IF(Weekly[[#This Row],[Actual]]="","",IF(AND(Weekly[[#This Row],[QDA_P]]=Weekly[[#This Row],[Actual]],Weekly[[#This Row],[QDA_P]]=TRUE),AH617+Weekly[[#This Row],[BF H Odds]]-1,IF(AND(Weekly[[#This Row],[QDA_P]]=Weekly[[#This Row],[Actual]],Weekly[[#This Row],[QDA_P]]=FALSE),AH617+Weekly[[#This Row],[BF V Odds]]-1,AH617-1)))</f>
        <v>-1.7299999999999842</v>
      </c>
      <c r="AI618" s="24">
        <f>IF(Weekly[[#This Row],[Actual]]="","",IF(AND(Weekly[[#This Row],[QDA_P]]=FALSE,Weekly[[#This Row],[Actual]]=TRUE),AI617+Weekly[[#This Row],[BF H Odds]]-1,IF(AND(Weekly[[#This Row],[QDA_P]]=TRUE,Weekly[[#This Row],[Actual]]=FALSE),AI617+Weekly[[#This Row],[BF V Odds]]-1,AI617-1)))</f>
        <v>90.699999999999989</v>
      </c>
      <c r="AJ618" s="24">
        <f>IF(Weekly[[#This Row],[Actual]]="","",IF(AND(Weekly[[#This Row],[KNC_P]]=FALSE,Weekly[[#This Row],[Actual]]=TRUE),AJ617+Weekly[[#This Row],[BF H Odds]]-1,IF(AND(Weekly[[#This Row],[KNC_P]]=TRUE,Weekly[[#This Row],[Actual]]=FALSE),AJ617+Weekly[[#This Row],[BF V Odds]]-1,AJ617-1)))</f>
        <v>86.010000000000019</v>
      </c>
      <c r="AK618" s="24">
        <f>IF(Weekly[[#This Row],[Actual]]="","",IF(AND(Weekly[[#This Row],[KNC_P]]=FALSE,Weekly[[#This Row],[Actual]]=TRUE),AK617+Weekly[[#This Row],[BF H Odds]]-1,IF(AND(Weekly[[#This Row],[KNC_P]]=TRUE,Weekly[[#This Row],[Actual]]=FALSE),AK617+Weekly[[#This Row],[BF V Odds]]-1,AK617-1)))</f>
        <v>84.910000000000011</v>
      </c>
      <c r="AL618" s="30">
        <f>IF(Weekly[[#This Row],[Actual]]="","",COUNTIF(Weekly[[#This Row],[SVC_P]:[QDA_P]],TRUE))</f>
        <v>7</v>
      </c>
      <c r="AM618" s="30">
        <f>IF(Weekly[[#This Row],[Actual]]="","",COUNTIF(Weekly[[#This Row],[SVC_P]:[QDA_P]],FALSE))</f>
        <v>0</v>
      </c>
      <c r="AN618" s="36" t="str">
        <f>IF(AND(Weekly[[#This Row],[BF V Odds]]&gt;$BO$6,Weekly[[#This Row],[BF V Odds]] &lt; $BO$7),Weekly[[#This Row],[BF V Odds]],"")</f>
        <v/>
      </c>
      <c r="AO618" s="36" t="str">
        <f>IF(AND(Weekly[[#This Row],[BF H Odds]]&gt;$BO$6, Weekly[[#This Row],[BF H Odds]] &lt; $BO$7),Weekly[[#This Row],[BF H Odds]],"")</f>
        <v/>
      </c>
      <c r="AP618" s="37">
        <f>IF(AND(Weekly[[#This Row],[V Odds &lt;]]="",Weekly[[#This Row],[H Odds &lt;]]=""),AP617,IF(AND(Weekly[[#This Row],[H Odds &lt;]]&lt;&gt;"",Weekly[[#This Row],[SVC_P]]=TRUE,Weekly[[#This Row],[Actual]]=TRUE),AP617+Weekly[[#This Row],[H Odds &lt;]]-1,IF(AND(Weekly[[#This Row],[V Odds &lt;]]&lt;&gt;"",Weekly[[#This Row],[SVC_P]]=FALSE,Weekly[[#This Row],[Actual]]=FALSE),AP617+Weekly[[#This Row],[V Odds &lt;]]-1,IF(AND(Weekly[[#This Row],[V Odds &lt;]]&lt;&gt;"",Weekly[[#This Row],[SVC_P]]=FALSE,Weekly[[#This Row],[Actual]]=TRUE),AP617-1,IF(AND(Weekly[[#This Row],[H Odds &lt;]]&lt;&gt;"",Weekly[[#This Row],[SVC_P]]=TRUE,Weekly[[#This Row],[Actual]]=FALSE),AP617-1,AP617)))))</f>
        <v>75.430000000000021</v>
      </c>
      <c r="AQ618" s="37">
        <f>IF(AND(Weekly[[#This Row],[V Odds &lt;]]="",Weekly[[#This Row],[H Odds &lt;]]=""),AQ617,IF(AND(Weekly[[#This Row],[H Odds &lt;]]&lt;&gt;"",Weekly[[#This Row],[ADBC_P]]=TRUE,Weekly[[#This Row],[Actual]]=TRUE),AQ617+Weekly[[#This Row],[H Odds &lt;]]-1,IF(AND(Weekly[[#This Row],[V Odds &lt;]]&lt;&gt;"",Weekly[[#This Row],[ADBC_P]]=FALSE,Weekly[[#This Row],[Actual]]=FALSE),AQ617+Weekly[[#This Row],[V Odds &lt;]]-1,IF(AND(Weekly[[#This Row],[V Odds &lt;]]&lt;&gt;"",Weekly[[#This Row],[ADBC_P]]=FALSE,Weekly[[#This Row],[Actual]]=TRUE),AQ617-1,IF(AND(Weekly[[#This Row],[H Odds &lt;]]&lt;&gt;"",Weekly[[#This Row],[ADBC_P]]=TRUE,Weekly[[#This Row],[Actual]]=FALSE),AQ617-1,AQ617)))))</f>
        <v>47.98</v>
      </c>
      <c r="AR618" s="37">
        <f>IF(AND(Weekly[[#This Row],[V Odds &lt;]]="",Weekly[[#This Row],[H Odds &lt;]]=""),AR617,IF(AND(Weekly[[#This Row],[H Odds &lt;]]&lt;&gt;"",Weekly[[#This Row],[RFC_P]]=TRUE,Weekly[[#This Row],[Actual]]=TRUE),AR617+Weekly[[#This Row],[H Odds &lt;]]-1,IF(AND(Weekly[[#This Row],[V Odds &lt;]]&lt;&gt;"",Weekly[[#This Row],[RFC_P]]=FALSE,Weekly[[#This Row],[Actual]]=FALSE),AR617+Weekly[[#This Row],[V Odds &lt;]]-1,IF(AND(Weekly[[#This Row],[V Odds &lt;]]&lt;&gt;"",Weekly[[#This Row],[RFC_P]]=FALSE,Weekly[[#This Row],[Actual]]=TRUE),AR617-1,IF(AND(Weekly[[#This Row],[H Odds &lt;]]&lt;&gt;"",Weekly[[#This Row],[RFC_P]]=TRUE,Weekly[[#This Row],[Actual]]=FALSE),AR617-1,AR617)))))</f>
        <v>66.989999999999995</v>
      </c>
      <c r="AS618" s="37">
        <f>IF(AND(Weekly[[#This Row],[V Odds &lt;]]="",Weekly[[#This Row],[H Odds &lt;]]=""),AS617,IF(AND(Weekly[[#This Row],[H Odds &lt;]]&lt;&gt;"",Weekly[[#This Row],[GBC_P]]=TRUE,Weekly[[#This Row],[Actual]]=TRUE),AS617+Weekly[[#This Row],[H Odds &lt;]]-1,IF(AND(Weekly[[#This Row],[V Odds &lt;]]&lt;&gt;"",Weekly[[#This Row],[GBC_P]]=FALSE,Weekly[[#This Row],[Actual]]=FALSE),AS617+Weekly[[#This Row],[V Odds &lt;]]-1,IF(AND(Weekly[[#This Row],[V Odds &lt;]]&lt;&gt;"",Weekly[[#This Row],[GBC_P]]=FALSE,Weekly[[#This Row],[Actual]]=TRUE),AS617-1,IF(AND(Weekly[[#This Row],[H Odds &lt;]]&lt;&gt;"",Weekly[[#This Row],[GBC_P]]=TRUE,Weekly[[#This Row],[Actual]]=FALSE),AS617-1,AS617)))))</f>
        <v>68.38</v>
      </c>
      <c r="AT618" s="37">
        <f>IF(AND(Weekly[[#This Row],[V Odds &lt;]]="",Weekly[[#This Row],[H Odds &lt;]]=""),AT617,IF(AND(Weekly[[#This Row],[H Odds &lt;]]&lt;&gt;"",Weekly[[#This Row],[HGBC_P]]=TRUE,Weekly[[#This Row],[Actual]]=TRUE),AT617+Weekly[[#This Row],[H Odds &lt;]]-1,IF(AND(Weekly[[#This Row],[V Odds &lt;]]&lt;&gt;"",Weekly[[#This Row],[HGBC_P]]=FALSE,Weekly[[#This Row],[Actual]]=FALSE),AT617+Weekly[[#This Row],[V Odds &lt;]]-1,IF(AND(Weekly[[#This Row],[V Odds &lt;]]&lt;&gt;"",Weekly[[#This Row],[HGBC_P]]=FALSE,Weekly[[#This Row],[Actual]]=TRUE),AT617-1,IF(AND(Weekly[[#This Row],[H Odds &lt;]]&lt;&gt;"",Weekly[[#This Row],[HGBC_P]]=TRUE,Weekly[[#This Row],[Actual]]=FALSE),AT617-1,AT617)))))</f>
        <v>50.76</v>
      </c>
      <c r="AU618" s="37">
        <f>IF(AND(Weekly[[#This Row],[V Odds &lt;]]="",Weekly[[#This Row],[H Odds &lt;]]=""),AU617,IF(AND(Weekly[[#This Row],[H Odds &lt;]]&lt;&gt;"",Weekly[[#This Row],[XGB_P]]=TRUE,Weekly[[#This Row],[Actual]]=TRUE),AU617+Weekly[[#This Row],[H Odds &lt;]]-1,IF(AND(Weekly[[#This Row],[V Odds &lt;]]&lt;&gt;"",Weekly[[#This Row],[XGB_P]]=FALSE,Weekly[[#This Row],[Actual]]=FALSE),AU617+Weekly[[#This Row],[V Odds &lt;]]-1,IF(AND(Weekly[[#This Row],[V Odds &lt;]]&lt;&gt;"",Weekly[[#This Row],[XGB_P]]=FALSE,Weekly[[#This Row],[Actual]]=TRUE),AU617-1,IF(AND(Weekly[[#This Row],[H Odds &lt;]]&lt;&gt;"",Weekly[[#This Row],[XGB_P]]=TRUE,Weekly[[#This Row],[Actual]]=FALSE),AU617-1,AU617)))))</f>
        <v>73.210000000000008</v>
      </c>
      <c r="AV618" s="37">
        <f>IF(AND(Weekly[[#This Row],[V Odds &lt;]]="",Weekly[[#This Row],[H Odds &lt;]]=""),AV617,IF(AND(Weekly[[#This Row],[H Odds &lt;]]&lt;&gt;"",Weekly[[#This Row],[QDA_P]]=TRUE,Weekly[[#This Row],[Actual]]=TRUE),AV617+Weekly[[#This Row],[H Odds &lt;]]-1,IF(AND(Weekly[[#This Row],[V Odds &lt;]]&lt;&gt;"",Weekly[[#This Row],[QDA_P]]=FALSE,Weekly[[#This Row],[Actual]]=FALSE),AV617+Weekly[[#This Row],[V Odds &lt;]]-1,IF(AND(Weekly[[#This Row],[V Odds &lt;]]&lt;&gt;"",Weekly[[#This Row],[QDA_P]]=FALSE,Weekly[[#This Row],[Actual]]=TRUE),AV617-1,IF(AND(Weekly[[#This Row],[H Odds &lt;]]&lt;&gt;"",Weekly[[#This Row],[QDA_P]]=TRUE,Weekly[[#This Row],[Actual]]=FALSE),AV617-1,AV617)))))</f>
        <v>62.099999999999994</v>
      </c>
      <c r="AW618" s="37">
        <f>IF(AND(Weekly[[#This Row],[H Odds &lt;]]="",Weekly[[#This Row],[V Odds &lt;]]=""),AW617,IF(AND(Weekly[[#This Row],[KNC_P]]=Weekly[[#This Row],[Actual]],Weekly[[#This Row],[KNC_P]]=TRUE),AW617+Weekly[[#This Row],[BF H Odds]]-1,IF(AND(Weekly[[#This Row],[KNC_P]]=Weekly[[#This Row],[Actual]],Weekly[[#This Row],[KNC_P]]=FALSE),AW617+Weekly[[#This Row],[BF V Odds]]-1,AW617-1)))</f>
        <v>44.650000000000013</v>
      </c>
      <c r="AX618" s="37">
        <f>IF(AND(Weekly[[#This Row],[V Odds &lt;]]="",Weekly[[#This Row],[H Odds &lt;]]=""),AX617,IF(AND(Weekly[[#This Row],[V Odds &lt;]]&lt;&gt;"",Weekly[[#This Row],[FALSES]]&gt;0,Weekly[[#This Row],[Actual]]=FALSE),AX617+Weekly[[#This Row],[V Odds &lt;]]-1,IF(AND(Weekly[[#This Row],[H Odds &lt;]]&lt;&gt;"",Weekly[[#This Row],[TRUES]]&gt;0,Weekly[[#This Row],[Actual]]=TRUE),AX617+Weekly[[#This Row],[H Odds &lt;]]-1,IF(AND(Weekly[[#This Row],[V Odds &lt;]]&lt;&gt;"",Weekly[[#This Row],[FALSES]]=0),AX617,IF(AND(Weekly[[#This Row],[H Odds &lt;]]&lt;&gt;"",Weekly[[#This Row],[TRUES]]=0),AX617,AX617-1)))))</f>
        <v>110.09999999999997</v>
      </c>
      <c r="AY618" s="37">
        <f>IF(AND(Weekly[[#This Row],[V Odds &lt;]]="",Weekly[[#This Row],[H Odds &lt;]]=""),AY617,IF(AND(Weekly[[#This Row],[V Odds &lt;]]&lt;&gt;"",Weekly[[#This Row],[FALSES]]&gt;0,Weekly[[#This Row],[Actual]]=FALSE),AY617+((Weekly[[#This Row],[V Odds &lt;]]-1)*0.92),IF(AND(Weekly[[#This Row],[H Odds &lt;]]&lt;&gt;"",Weekly[[#This Row],[TRUES]]&gt;0,Weekly[[#This Row],[Actual]]=TRUE),AY617+((Weekly[[#This Row],[H Odds &lt;]]-1)*0.92),IF(AND(Weekly[[#This Row],[V Odds &lt;]]&lt;&gt;"",Weekly[[#This Row],[FALSES]]=0),AY617,IF(AND(Weekly[[#This Row],[H Odds &lt;]]&lt;&gt;"",Weekly[[#This Row],[TRUES]]=0),AY617,AY617-1)))))</f>
        <v>96.732000000000014</v>
      </c>
      <c r="AZ618" s="37">
        <f>IF(AND(Weekly[[#This Row],[V Odds &lt;]]="",Weekly[[#This Row],[H Odds &lt;]]=""),AZ617,IF(AND(Weekly[[#This Row],[V Odds &lt;]]&lt;&gt;"",Weekly[[#This Row],[Actual]]=FALSE),AZ617+Weekly[[#This Row],[V Odds &lt;]]-1,IF(AND(Weekly[[#This Row],[H Odds &lt;]]&lt;&gt;"",Weekly[[#This Row],[Actual]]=TRUE),AZ617+Weekly[[#This Row],[H Odds &lt;]]-1,AZ617-1)))</f>
        <v>101.06999999999998</v>
      </c>
      <c r="BA618" s="38">
        <f>IF(Weekly[[#This Row],[H Odds &lt;]]="",BA617,IF(AND(Weekly[[#This Row],[H Odds &lt;]]&lt;&gt;"",Weekly[[#This Row],[SVC_P]]=TRUE,Weekly[[#This Row],[Actual]]=TRUE),BA617+Weekly[[#This Row],[H Odds &lt;]]-1,IF(AND(Weekly[[#This Row],[H Odds &lt;]]&lt;&gt;"",Weekly[[#This Row],[SVC_P]]=TRUE,Weekly[[#This Row],[Actual]]=FALSE),BA617-1,BA617)))</f>
        <v>74.39</v>
      </c>
      <c r="BB618" s="38">
        <f>IF(Weekly[[#This Row],[H Odds &lt;]]="",BB617,IF(AND(Weekly[[#This Row],[H Odds &lt;]]&lt;&gt;"",Weekly[[#This Row],[ADBC_P]]=TRUE,Weekly[[#This Row],[Actual]]=TRUE),BB617+Weekly[[#This Row],[H Odds &lt;]]-1,IF(AND(Weekly[[#This Row],[H Odds &lt;]]&lt;&gt;"",Weekly[[#This Row],[ADBC_P]]=TRUE,Weekly[[#This Row],[Actual]]=FALSE),BB617-1,BB617)))</f>
        <v>44.16</v>
      </c>
      <c r="BC618" s="38">
        <f>IF(Weekly[[#This Row],[H Odds &lt;]]="",BC617,IF(AND(Weekly[[#This Row],[H Odds &lt;]]&lt;&gt;"",Weekly[[#This Row],[RFC_P]]=TRUE,Weekly[[#This Row],[Actual]]=TRUE),BC617+Weekly[[#This Row],[H Odds &lt;]]-1,IF(AND(Weekly[[#This Row],[H Odds &lt;]]&lt;&gt;"",Weekly[[#This Row],[RFC_P]]=TRUE,Weekly[[#This Row],[Actual]]=FALSE),BC617-1,BC617)))</f>
        <v>45.759999999999991</v>
      </c>
      <c r="BD618" s="38">
        <f>IF(Weekly[[#This Row],[H Odds &lt;]]="",BD617,IF(AND(Weekly[[#This Row],[H Odds &lt;]]&lt;&gt;"",Weekly[[#This Row],[GBC_P]]=TRUE,Weekly[[#This Row],[Actual]]=TRUE),BD617+Weekly[[#This Row],[H Odds &lt;]]-1,IF(AND(Weekly[[#This Row],[H Odds &lt;]]&lt;&gt;"",Weekly[[#This Row],[GBC_P]]=TRUE,Weekly[[#This Row],[Actual]]=FALSE),BD617-1,BD617)))</f>
        <v>51.910000000000004</v>
      </c>
      <c r="BE618" s="38">
        <f>IF(Weekly[[#This Row],[H Odds &lt;]]="",BE617,IF(AND(Weekly[[#This Row],[H Odds &lt;]]&lt;&gt;"",Weekly[[#This Row],[HGBC_P]]=TRUE,Weekly[[#This Row],[Actual]]=TRUE),BE617+Weekly[[#This Row],[H Odds &lt;]]-1,IF(AND(Weekly[[#This Row],[H Odds &lt;]]&lt;&gt;"",Weekly[[#This Row],[HGBC_P]]=TRUE,Weekly[[#This Row],[Actual]]=FALSE),BE617-1,BE617)))</f>
        <v>49.059999999999995</v>
      </c>
      <c r="BF618" s="38">
        <f>IF(Weekly[[#This Row],[H Odds &lt;]]="",BF617,IF(AND(Weekly[[#This Row],[H Odds &lt;]]&lt;&gt;"",Weekly[[#This Row],[XGB_P]]=TRUE,Weekly[[#This Row],[Actual]]=TRUE),BF617+Weekly[[#This Row],[H Odds &lt;]]-1,IF(AND(Weekly[[#This Row],[H Odds &lt;]]&lt;&gt;"",Weekly[[#This Row],[XGB_P]]=TRUE,Weekly[[#This Row],[Actual]]=FALSE),BF617-1,BF617)))</f>
        <v>58.730000000000004</v>
      </c>
      <c r="BG618" s="38">
        <f>IF(Weekly[[#This Row],[H Odds &lt;]]="",BG617,IF(AND(Weekly[[#This Row],[H Odds &lt;]]&lt;&gt;"",Weekly[[#This Row],[QDA_P]]=TRUE,Weekly[[#This Row],[Actual]]=TRUE),BG617+Weekly[[#This Row],[H Odds &lt;]]-1,IF(AND(Weekly[[#This Row],[H Odds &lt;]]&lt;&gt;"",Weekly[[#This Row],[QDA_P]]=TRUE,Weekly[[#This Row],[Actual]]=FALSE),BG617-1,BG617)))</f>
        <v>44.22999999999999</v>
      </c>
      <c r="BH618" s="38">
        <f>IF(Weekly[[#This Row],[H Odds &lt;]]="",BH617,IF(AND(Weekly[[#This Row],[H Odds &lt;]]&lt;&gt;"",Weekly[[#This Row],[KNC_P]]=TRUE,Weekly[[#This Row],[Actual]]=TRUE),BH617+Weekly[[#This Row],[H Odds &lt;]]-1,IF(AND(Weekly[[#This Row],[H Odds &lt;]]&lt;&gt;"",Weekly[[#This Row],[KNC_P]]=TRUE,Weekly[[#This Row],[Actual]]=FALSE),BH617-1,BH617)))</f>
        <v>49.099999999999994</v>
      </c>
      <c r="BI618" s="38">
        <f>IF(Weekly[[#This Row],[H Odds &lt;]]="",BI617,IF(AND(Weekly[[#This Row],[H Odds &lt;]]&lt;&gt;"",Weekly[[#This Row],[TRUES]]&gt;0,Weekly[[#This Row],[Actual]]=TRUE),BI617+Weekly[[#This Row],[H Odds &lt;]]-1,IF(AND(Weekly[[#This Row],[H Odds &lt;]]&lt;&gt;"",Weekly[[#This Row],[TRUES]]=0),BI617,BI617-1)))</f>
        <v>72.39</v>
      </c>
      <c r="BJ618" s="38">
        <f>IF(Weekly[[#This Row],[H Odds &lt;]]="",BJ617,IF(AND(Weekly[[#This Row],[H Odds &lt;]]&lt;&gt;"",Weekly[[#This Row],[Actual]]=TRUE),BJ617+Weekly[[#This Row],[H Odds &lt;]]-1,IF(AND(Weekly[[#This Row],[H Odds &lt;]]&lt;&gt;"",Weekly[[#This Row],[Actual]]=FALSE),BJ617-1,BJ617)))</f>
        <v>74.290000000000006</v>
      </c>
      <c r="BK618" s="58">
        <f>IF(AND(Weekly[[#This Row],[TRUES]]&gt;3,Weekly[[#This Row],[Actual]]=TRUE),BK617+Weekly[[#This Row],[BF H Odds]]-1,IF(AND(Weekly[[#This Row],[FALSES]]&gt;3,Weekly[[#This Row],[Actual]]=FALSE),BK617+Weekly[[#This Row],[BF V Odds]]-1,IF(AND(Weekly[[#This Row],[TRUES]]&gt;3,Weekly[[#This Row],[Actual]]=FALSE),BK617-1,IF(AND(Weekly[[#This Row],[FALSES]]&gt;3,Weekly[[#This Row],[Actual]]=TRUE),BK617-1,BK617))))</f>
        <v>1.6800000000000304</v>
      </c>
      <c r="BL618" s="58">
        <f>IF(AND(Weekly[[#This Row],[TRUES]]&gt;5,Weekly[[#This Row],[Actual]]=TRUE),BL617+Weekly[[#This Row],[BF H Odds]]-1,IF(AND(Weekly[[#This Row],[FALSES]]&gt;5,Weekly[[#This Row],[Actual]]=FALSE),BL617+Weekly[[#This Row],[BF V Odds]]-1,IF(AND(Weekly[[#This Row],[TRUES]]&gt;5,Weekly[[#This Row],[Actual]]=FALSE),BL617-1,IF(AND(Weekly[[#This Row],[FALSES]]&gt;5,Weekly[[#This Row],[Actual]]=TRUE),BL617-1,BL617))))</f>
        <v>5.4800000000000182</v>
      </c>
      <c r="BM618" s="58">
        <f>IF(AND(Weekly[[#This Row],[TRUES]]&gt;6,Weekly[[#This Row],[Actual]]=TRUE),BM617+Weekly[[#This Row],[BF H Odds]]-1,IF(AND(Weekly[[#This Row],[FALSES]]&gt;6,Weekly[[#This Row],[Actual]]=FALSE),BM617+Weekly[[#This Row],[BF V Odds]]-1,IF(AND(Weekly[[#This Row],[TRUES]]&gt;6,Weekly[[#This Row],[Actual]]=FALSE),BM617-1,IF(AND(Weekly[[#This Row],[FALSES]]&gt;6,Weekly[[#This Row],[Actual]]=TRUE),BM617-1,BM617))))</f>
        <v>35.190000000000005</v>
      </c>
    </row>
    <row r="619" spans="1:65" x14ac:dyDescent="0.25">
      <c r="A619" s="34"/>
      <c r="B619" s="10">
        <v>44320</v>
      </c>
      <c r="C619" s="17" t="s">
        <v>33</v>
      </c>
      <c r="D619" s="15" t="s">
        <v>34</v>
      </c>
      <c r="E619" t="b">
        <v>1</v>
      </c>
      <c r="F619" t="b">
        <v>1</v>
      </c>
      <c r="G619" t="b">
        <v>1</v>
      </c>
      <c r="H619" t="b">
        <v>1</v>
      </c>
      <c r="I619" t="b">
        <v>1</v>
      </c>
      <c r="J619" t="b">
        <v>1</v>
      </c>
      <c r="K619" t="b">
        <v>1</v>
      </c>
      <c r="L619" t="b">
        <v>1</v>
      </c>
      <c r="O619" t="str">
        <f>IF(Weekly[[#This Row],[H/V]]="H",Weekly[[#This Row],[BF H Odds]],IF(Weekly[[#This Row],[H/V]]="V",Weekly[[#This Row],[BF V Odds]],""))</f>
        <v/>
      </c>
      <c r="P619" t="b">
        <v>1</v>
      </c>
      <c r="R619" s="35">
        <f>IFERROR(IF(Weekly[[#This Row],[Won Bet?]]="yes",R618+(Weekly[[#This Row],[BF Odds]]*Weekly[[#This Row],[BF Stake]])-Weekly[[#This Row],[BF Stake]],R618-Weekly[[#This Row],[BF Stake]]),R618)</f>
        <v>1198.5655000000006</v>
      </c>
      <c r="S619" s="35">
        <f>IFERROR(IF(Weekly[[#This Row],[Won Bet?]]="yes",S618+(((Weekly[[#This Row],[BF Odds]]*Weekly[[#This Row],[BF Stake]])-Weekly[[#This Row],[BF Stake]])*0.95),S618-Weekly[[#This Row],[BF Stake]]),S618)</f>
        <v>1093.7438400000008</v>
      </c>
      <c r="T619">
        <v>2.12</v>
      </c>
      <c r="U619">
        <v>1.87</v>
      </c>
      <c r="V619" s="24">
        <f>IF(Weekly[[#This Row],[Actual]]="","",IF(AND(Weekly[[#This Row],[SVC_P]]=Weekly[[#This Row],[Actual]],Weekly[[#This Row],[SVC_P]]=TRUE),V618+Weekly[[#This Row],[BF H Odds]]-1,IF(AND(Weekly[[#This Row],[SVC_P]]=Weekly[[#This Row],[Actual]],Weekly[[#This Row],[SVC_P]]=FALSE),V618+Weekly[[#This Row],[BF V Odds]]-1,V618-1)))</f>
        <v>55.180000000000071</v>
      </c>
      <c r="W619" s="24">
        <f>IF(Weekly[[#This Row],[Actual]]="","",IF(AND(Weekly[[#This Row],[SVC_P]]=FALSE,Weekly[[#This Row],[Actual]]=TRUE),W618+Weekly[[#This Row],[BF H Odds]]-1,IF(AND(Weekly[[#This Row],[SVC_P]]=TRUE,Weekly[[#This Row],[Actual]]=FALSE,),W618+Weekly[[#This Row],[BF V Odds]]-1,W618-1)))</f>
        <v>-527.84</v>
      </c>
      <c r="X619" s="24">
        <f>IF(Weekly[[#This Row],[Actual]]="","",IF(AND(Weekly[[#This Row],[ADBC_P]]=Weekly[[#This Row],[Actual]],Weekly[[#This Row],[ADBC_P]]=TRUE),X618+Weekly[[#This Row],[BF H Odds]]-1,IF(AND(Weekly[[#This Row],[ADBC_P]]=Weekly[[#This Row],[Actual]],Weekly[[#This Row],[ADBC_P]]=FALSE),X618+Weekly[[#This Row],[BF V Odds]]-1,X618-1)))</f>
        <v>14.110000000000017</v>
      </c>
      <c r="Y619" s="24">
        <f>IF(Weekly[[#This Row],[Actual]]="","",IF(AND(Weekly[[#This Row],[ADBC_P]]=FALSE,Weekly[[#This Row],[Actual]]=TRUE),Y618+Weekly[[#This Row],[BF H Odds]]-1,IF(AND(Weekly[[#This Row],[ADBC_P]]=TRUE,Weekly[[#This Row],[Actual]]=FALSE),Y618+Weekly[[#This Row],[BF V Odds]]-1,Y618-1)))</f>
        <v>74.72999999999999</v>
      </c>
      <c r="Z619" s="24">
        <f>IF(Weekly[[#This Row],[Actual]]="","",IF(AND(Weekly[[#This Row],[RFC_P]]=Weekly[[#This Row],[Actual]],Weekly[[#This Row],[RFC_P]]=TRUE),Z618+Weekly[[#This Row],[BF H Odds]]-1,IF(AND(Weekly[[#This Row],[RFC_P]]=Weekly[[#This Row],[Actual]],Weekly[[#This Row],[RFC_P]]=FALSE),Z618+Weekly[[#This Row],[BF V Odds]]-1,Z618-1)))</f>
        <v>26.290000000000006</v>
      </c>
      <c r="AA619" s="24">
        <f>IF(Weekly[[#This Row],[Actual]]="","",IF(AND(Weekly[[#This Row],[RFC_P]]=FALSE,Weekly[[#This Row],[Actual]]=TRUE),AA618+Weekly[[#This Row],[BF H Odds]]-1,IF(AND(Weekly[[#This Row],[RFC_P]]=TRUE,Weekly[[#This Row],[Actual]]=FALSE),AA618+Weekly[[#This Row],[BF V Odds]]-1,AA618-1)))</f>
        <v>62.549999999999969</v>
      </c>
      <c r="AB619" s="24">
        <f>IF(Weekly[[#This Row],[Actual]]="","",IF(AND(Weekly[[#This Row],[GBC_P]]=Weekly[[#This Row],[Actual]],Weekly[[#This Row],[GBC_P]]=TRUE),AB618+Weekly[[#This Row],[BF H Odds]]-1,IF(AND(Weekly[[#This Row],[GBC_P]]=Weekly[[#This Row],[Actual]],Weekly[[#This Row],[GBC_P]]=FALSE),AB618+Weekly[[#This Row],[BF V Odds]]-1,AB618-1)))</f>
        <v>8.970000000000006</v>
      </c>
      <c r="AC619" s="24">
        <f>IF(Weekly[[#This Row],[Actual]]="","",IF(AND(Weekly[[#This Row],[GBC_P]]=FALSE,Weekly[[#This Row],[Actual]]=TRUE),AC618+Weekly[[#This Row],[BF H Odds]]-1,IF(AND(Weekly[[#This Row],[GBC_P]]=TRUE,Weekly[[#This Row],[Actual]]=FALSE),AC618+Weekly[[#This Row],[BF V Odds]]-1,AC618-1)))</f>
        <v>79.86999999999999</v>
      </c>
      <c r="AD619" s="24">
        <f>IF(Weekly[[#This Row],[Actual]]="","",IF(AND(Weekly[[#This Row],[HGBC_P]]=Weekly[[#This Row],[Actual]],Weekly[[#This Row],[HGBC_P]]=TRUE),AD618+Weekly[[#This Row],[BF H Odds]]-1,IF(AND(Weekly[[#This Row],[HGBC_P]]=Weekly[[#This Row],[Actual]],Weekly[[#This Row],[HGBC_P]]=FALSE),AD618+Weekly[[#This Row],[BF V Odds]]-1,AD618-1)))</f>
        <v>-1.4499999999999771</v>
      </c>
      <c r="AE619" s="24">
        <f>IF(Weekly[[#This Row],[Actual]]="","",IF(AND(Weekly[[#This Row],[HGBC_P]]=FALSE,Weekly[[#This Row],[Actual]]=TRUE),AE618+Weekly[[#This Row],[BF H Odds]]-1,IF(AND(Weekly[[#This Row],[HGBC_P]]=TRUE,Weekly[[#This Row],[Actual]]=FALSE),AE618+Weekly[[#This Row],[BF V Odds]]-1,AE618-1)))</f>
        <v>90.29000000000002</v>
      </c>
      <c r="AF619" s="24">
        <f>IF(Weekly[[#This Row],[Actual]]="","",IF(AND(Weekly[[#This Row],[XGB_P]]=Weekly[[#This Row],[Actual]],Weekly[[#This Row],[XGB_P]]=TRUE),AF618+Weekly[[#This Row],[BF H Odds]]-1,IF(AND(Weekly[[#This Row],[XGB_P]]=Weekly[[#This Row],[Actual]],Weekly[[#This Row],[XGB_P]]=FALSE),AF618+Weekly[[#This Row],[BF V Odds]]-1,AF618-1)))</f>
        <v>33.22000000000002</v>
      </c>
      <c r="AG619" s="24">
        <f>IF(Weekly[[#This Row],[Actual]]="","",IF(AND(Weekly[[#This Row],[XGB_P]]=FALSE,Weekly[[#This Row],[Actual]]=TRUE),AG618+Weekly[[#This Row],[BF H Odds]]-1,IF(AND(Weekly[[#This Row],[XGB_P]]=TRUE,Weekly[[#This Row],[Actual]]=FALSE),AG618+Weekly[[#This Row],[BF V Odds]]-1,AG618-1)))</f>
        <v>55.620000000000005</v>
      </c>
      <c r="AH619" s="24">
        <f>IF(Weekly[[#This Row],[Actual]]="","",IF(AND(Weekly[[#This Row],[QDA_P]]=Weekly[[#This Row],[Actual]],Weekly[[#This Row],[QDA_P]]=TRUE),AH618+Weekly[[#This Row],[BF H Odds]]-1,IF(AND(Weekly[[#This Row],[QDA_P]]=Weekly[[#This Row],[Actual]],Weekly[[#This Row],[QDA_P]]=FALSE),AH618+Weekly[[#This Row],[BF V Odds]]-1,AH618-1)))</f>
        <v>-0.85999999999998411</v>
      </c>
      <c r="AI619" s="24">
        <f>IF(Weekly[[#This Row],[Actual]]="","",IF(AND(Weekly[[#This Row],[QDA_P]]=FALSE,Weekly[[#This Row],[Actual]]=TRUE),AI618+Weekly[[#This Row],[BF H Odds]]-1,IF(AND(Weekly[[#This Row],[QDA_P]]=TRUE,Weekly[[#This Row],[Actual]]=FALSE),AI618+Weekly[[#This Row],[BF V Odds]]-1,AI618-1)))</f>
        <v>89.699999999999989</v>
      </c>
      <c r="AJ619" s="24">
        <f>IF(Weekly[[#This Row],[Actual]]="","",IF(AND(Weekly[[#This Row],[KNC_P]]=FALSE,Weekly[[#This Row],[Actual]]=TRUE),AJ618+Weekly[[#This Row],[BF H Odds]]-1,IF(AND(Weekly[[#This Row],[KNC_P]]=TRUE,Weekly[[#This Row],[Actual]]=FALSE),AJ618+Weekly[[#This Row],[BF V Odds]]-1,AJ618-1)))</f>
        <v>85.010000000000019</v>
      </c>
      <c r="AK619" s="24">
        <f>IF(Weekly[[#This Row],[Actual]]="","",IF(AND(Weekly[[#This Row],[KNC_P]]=FALSE,Weekly[[#This Row],[Actual]]=TRUE),AK618+Weekly[[#This Row],[BF H Odds]]-1,IF(AND(Weekly[[#This Row],[KNC_P]]=TRUE,Weekly[[#This Row],[Actual]]=FALSE),AK618+Weekly[[#This Row],[BF V Odds]]-1,AK618-1)))</f>
        <v>83.910000000000011</v>
      </c>
      <c r="AL619" s="30">
        <f>IF(Weekly[[#This Row],[Actual]]="","",COUNTIF(Weekly[[#This Row],[SVC_P]:[QDA_P]],TRUE))</f>
        <v>7</v>
      </c>
      <c r="AM619" s="30">
        <f>IF(Weekly[[#This Row],[Actual]]="","",COUNTIF(Weekly[[#This Row],[SVC_P]:[QDA_P]],FALSE))</f>
        <v>0</v>
      </c>
      <c r="AN619" s="36" t="str">
        <f>IF(AND(Weekly[[#This Row],[BF V Odds]]&gt;$BO$6,Weekly[[#This Row],[BF V Odds]] &lt; $BO$7),Weekly[[#This Row],[BF V Odds]],"")</f>
        <v/>
      </c>
      <c r="AO619" s="36" t="str">
        <f>IF(AND(Weekly[[#This Row],[BF H Odds]]&gt;$BO$6, Weekly[[#This Row],[BF H Odds]] &lt; $BO$7),Weekly[[#This Row],[BF H Odds]],"")</f>
        <v/>
      </c>
      <c r="AP619" s="37">
        <f>IF(AND(Weekly[[#This Row],[V Odds &lt;]]="",Weekly[[#This Row],[H Odds &lt;]]=""),AP618,IF(AND(Weekly[[#This Row],[H Odds &lt;]]&lt;&gt;"",Weekly[[#This Row],[SVC_P]]=TRUE,Weekly[[#This Row],[Actual]]=TRUE),AP618+Weekly[[#This Row],[H Odds &lt;]]-1,IF(AND(Weekly[[#This Row],[V Odds &lt;]]&lt;&gt;"",Weekly[[#This Row],[SVC_P]]=FALSE,Weekly[[#This Row],[Actual]]=FALSE),AP618+Weekly[[#This Row],[V Odds &lt;]]-1,IF(AND(Weekly[[#This Row],[V Odds &lt;]]&lt;&gt;"",Weekly[[#This Row],[SVC_P]]=FALSE,Weekly[[#This Row],[Actual]]=TRUE),AP618-1,IF(AND(Weekly[[#This Row],[H Odds &lt;]]&lt;&gt;"",Weekly[[#This Row],[SVC_P]]=TRUE,Weekly[[#This Row],[Actual]]=FALSE),AP618-1,AP618)))))</f>
        <v>75.430000000000021</v>
      </c>
      <c r="AQ619" s="37">
        <f>IF(AND(Weekly[[#This Row],[V Odds &lt;]]="",Weekly[[#This Row],[H Odds &lt;]]=""),AQ618,IF(AND(Weekly[[#This Row],[H Odds &lt;]]&lt;&gt;"",Weekly[[#This Row],[ADBC_P]]=TRUE,Weekly[[#This Row],[Actual]]=TRUE),AQ618+Weekly[[#This Row],[H Odds &lt;]]-1,IF(AND(Weekly[[#This Row],[V Odds &lt;]]&lt;&gt;"",Weekly[[#This Row],[ADBC_P]]=FALSE,Weekly[[#This Row],[Actual]]=FALSE),AQ618+Weekly[[#This Row],[V Odds &lt;]]-1,IF(AND(Weekly[[#This Row],[V Odds &lt;]]&lt;&gt;"",Weekly[[#This Row],[ADBC_P]]=FALSE,Weekly[[#This Row],[Actual]]=TRUE),AQ618-1,IF(AND(Weekly[[#This Row],[H Odds &lt;]]&lt;&gt;"",Weekly[[#This Row],[ADBC_P]]=TRUE,Weekly[[#This Row],[Actual]]=FALSE),AQ618-1,AQ618)))))</f>
        <v>47.98</v>
      </c>
      <c r="AR619" s="37">
        <f>IF(AND(Weekly[[#This Row],[V Odds &lt;]]="",Weekly[[#This Row],[H Odds &lt;]]=""),AR618,IF(AND(Weekly[[#This Row],[H Odds &lt;]]&lt;&gt;"",Weekly[[#This Row],[RFC_P]]=TRUE,Weekly[[#This Row],[Actual]]=TRUE),AR618+Weekly[[#This Row],[H Odds &lt;]]-1,IF(AND(Weekly[[#This Row],[V Odds &lt;]]&lt;&gt;"",Weekly[[#This Row],[RFC_P]]=FALSE,Weekly[[#This Row],[Actual]]=FALSE),AR618+Weekly[[#This Row],[V Odds &lt;]]-1,IF(AND(Weekly[[#This Row],[V Odds &lt;]]&lt;&gt;"",Weekly[[#This Row],[RFC_P]]=FALSE,Weekly[[#This Row],[Actual]]=TRUE),AR618-1,IF(AND(Weekly[[#This Row],[H Odds &lt;]]&lt;&gt;"",Weekly[[#This Row],[RFC_P]]=TRUE,Weekly[[#This Row],[Actual]]=FALSE),AR618-1,AR618)))))</f>
        <v>66.989999999999995</v>
      </c>
      <c r="AS619" s="37">
        <f>IF(AND(Weekly[[#This Row],[V Odds &lt;]]="",Weekly[[#This Row],[H Odds &lt;]]=""),AS618,IF(AND(Weekly[[#This Row],[H Odds &lt;]]&lt;&gt;"",Weekly[[#This Row],[GBC_P]]=TRUE,Weekly[[#This Row],[Actual]]=TRUE),AS618+Weekly[[#This Row],[H Odds &lt;]]-1,IF(AND(Weekly[[#This Row],[V Odds &lt;]]&lt;&gt;"",Weekly[[#This Row],[GBC_P]]=FALSE,Weekly[[#This Row],[Actual]]=FALSE),AS618+Weekly[[#This Row],[V Odds &lt;]]-1,IF(AND(Weekly[[#This Row],[V Odds &lt;]]&lt;&gt;"",Weekly[[#This Row],[GBC_P]]=FALSE,Weekly[[#This Row],[Actual]]=TRUE),AS618-1,IF(AND(Weekly[[#This Row],[H Odds &lt;]]&lt;&gt;"",Weekly[[#This Row],[GBC_P]]=TRUE,Weekly[[#This Row],[Actual]]=FALSE),AS618-1,AS618)))))</f>
        <v>68.38</v>
      </c>
      <c r="AT619" s="37">
        <f>IF(AND(Weekly[[#This Row],[V Odds &lt;]]="",Weekly[[#This Row],[H Odds &lt;]]=""),AT618,IF(AND(Weekly[[#This Row],[H Odds &lt;]]&lt;&gt;"",Weekly[[#This Row],[HGBC_P]]=TRUE,Weekly[[#This Row],[Actual]]=TRUE),AT618+Weekly[[#This Row],[H Odds &lt;]]-1,IF(AND(Weekly[[#This Row],[V Odds &lt;]]&lt;&gt;"",Weekly[[#This Row],[HGBC_P]]=FALSE,Weekly[[#This Row],[Actual]]=FALSE),AT618+Weekly[[#This Row],[V Odds &lt;]]-1,IF(AND(Weekly[[#This Row],[V Odds &lt;]]&lt;&gt;"",Weekly[[#This Row],[HGBC_P]]=FALSE,Weekly[[#This Row],[Actual]]=TRUE),AT618-1,IF(AND(Weekly[[#This Row],[H Odds &lt;]]&lt;&gt;"",Weekly[[#This Row],[HGBC_P]]=TRUE,Weekly[[#This Row],[Actual]]=FALSE),AT618-1,AT618)))))</f>
        <v>50.76</v>
      </c>
      <c r="AU619" s="37">
        <f>IF(AND(Weekly[[#This Row],[V Odds &lt;]]="",Weekly[[#This Row],[H Odds &lt;]]=""),AU618,IF(AND(Weekly[[#This Row],[H Odds &lt;]]&lt;&gt;"",Weekly[[#This Row],[XGB_P]]=TRUE,Weekly[[#This Row],[Actual]]=TRUE),AU618+Weekly[[#This Row],[H Odds &lt;]]-1,IF(AND(Weekly[[#This Row],[V Odds &lt;]]&lt;&gt;"",Weekly[[#This Row],[XGB_P]]=FALSE,Weekly[[#This Row],[Actual]]=FALSE),AU618+Weekly[[#This Row],[V Odds &lt;]]-1,IF(AND(Weekly[[#This Row],[V Odds &lt;]]&lt;&gt;"",Weekly[[#This Row],[XGB_P]]=FALSE,Weekly[[#This Row],[Actual]]=TRUE),AU618-1,IF(AND(Weekly[[#This Row],[H Odds &lt;]]&lt;&gt;"",Weekly[[#This Row],[XGB_P]]=TRUE,Weekly[[#This Row],[Actual]]=FALSE),AU618-1,AU618)))))</f>
        <v>73.210000000000008</v>
      </c>
      <c r="AV619" s="37">
        <f>IF(AND(Weekly[[#This Row],[V Odds &lt;]]="",Weekly[[#This Row],[H Odds &lt;]]=""),AV618,IF(AND(Weekly[[#This Row],[H Odds &lt;]]&lt;&gt;"",Weekly[[#This Row],[QDA_P]]=TRUE,Weekly[[#This Row],[Actual]]=TRUE),AV618+Weekly[[#This Row],[H Odds &lt;]]-1,IF(AND(Weekly[[#This Row],[V Odds &lt;]]&lt;&gt;"",Weekly[[#This Row],[QDA_P]]=FALSE,Weekly[[#This Row],[Actual]]=FALSE),AV618+Weekly[[#This Row],[V Odds &lt;]]-1,IF(AND(Weekly[[#This Row],[V Odds &lt;]]&lt;&gt;"",Weekly[[#This Row],[QDA_P]]=FALSE,Weekly[[#This Row],[Actual]]=TRUE),AV618-1,IF(AND(Weekly[[#This Row],[H Odds &lt;]]&lt;&gt;"",Weekly[[#This Row],[QDA_P]]=TRUE,Weekly[[#This Row],[Actual]]=FALSE),AV618-1,AV618)))))</f>
        <v>62.099999999999994</v>
      </c>
      <c r="AW619" s="37">
        <f>IF(AND(Weekly[[#This Row],[H Odds &lt;]]="",Weekly[[#This Row],[V Odds &lt;]]=""),AW618,IF(AND(Weekly[[#This Row],[KNC_P]]=Weekly[[#This Row],[Actual]],Weekly[[#This Row],[KNC_P]]=TRUE),AW618+Weekly[[#This Row],[BF H Odds]]-1,IF(AND(Weekly[[#This Row],[KNC_P]]=Weekly[[#This Row],[Actual]],Weekly[[#This Row],[KNC_P]]=FALSE),AW618+Weekly[[#This Row],[BF V Odds]]-1,AW618-1)))</f>
        <v>44.650000000000013</v>
      </c>
      <c r="AX619" s="37">
        <f>IF(AND(Weekly[[#This Row],[V Odds &lt;]]="",Weekly[[#This Row],[H Odds &lt;]]=""),AX618,IF(AND(Weekly[[#This Row],[V Odds &lt;]]&lt;&gt;"",Weekly[[#This Row],[FALSES]]&gt;0,Weekly[[#This Row],[Actual]]=FALSE),AX618+Weekly[[#This Row],[V Odds &lt;]]-1,IF(AND(Weekly[[#This Row],[H Odds &lt;]]&lt;&gt;"",Weekly[[#This Row],[TRUES]]&gt;0,Weekly[[#This Row],[Actual]]=TRUE),AX618+Weekly[[#This Row],[H Odds &lt;]]-1,IF(AND(Weekly[[#This Row],[V Odds &lt;]]&lt;&gt;"",Weekly[[#This Row],[FALSES]]=0),AX618,IF(AND(Weekly[[#This Row],[H Odds &lt;]]&lt;&gt;"",Weekly[[#This Row],[TRUES]]=0),AX618,AX618-1)))))</f>
        <v>110.09999999999997</v>
      </c>
      <c r="AY619" s="37">
        <f>IF(AND(Weekly[[#This Row],[V Odds &lt;]]="",Weekly[[#This Row],[H Odds &lt;]]=""),AY618,IF(AND(Weekly[[#This Row],[V Odds &lt;]]&lt;&gt;"",Weekly[[#This Row],[FALSES]]&gt;0,Weekly[[#This Row],[Actual]]=FALSE),AY618+((Weekly[[#This Row],[V Odds &lt;]]-1)*0.92),IF(AND(Weekly[[#This Row],[H Odds &lt;]]&lt;&gt;"",Weekly[[#This Row],[TRUES]]&gt;0,Weekly[[#This Row],[Actual]]=TRUE),AY618+((Weekly[[#This Row],[H Odds &lt;]]-1)*0.92),IF(AND(Weekly[[#This Row],[V Odds &lt;]]&lt;&gt;"",Weekly[[#This Row],[FALSES]]=0),AY618,IF(AND(Weekly[[#This Row],[H Odds &lt;]]&lt;&gt;"",Weekly[[#This Row],[TRUES]]=0),AY618,AY618-1)))))</f>
        <v>96.732000000000014</v>
      </c>
      <c r="AZ619" s="37">
        <f>IF(AND(Weekly[[#This Row],[V Odds &lt;]]="",Weekly[[#This Row],[H Odds &lt;]]=""),AZ618,IF(AND(Weekly[[#This Row],[V Odds &lt;]]&lt;&gt;"",Weekly[[#This Row],[Actual]]=FALSE),AZ618+Weekly[[#This Row],[V Odds &lt;]]-1,IF(AND(Weekly[[#This Row],[H Odds &lt;]]&lt;&gt;"",Weekly[[#This Row],[Actual]]=TRUE),AZ618+Weekly[[#This Row],[H Odds &lt;]]-1,AZ618-1)))</f>
        <v>101.06999999999998</v>
      </c>
      <c r="BA619" s="38">
        <f>IF(Weekly[[#This Row],[H Odds &lt;]]="",BA618,IF(AND(Weekly[[#This Row],[H Odds &lt;]]&lt;&gt;"",Weekly[[#This Row],[SVC_P]]=TRUE,Weekly[[#This Row],[Actual]]=TRUE),BA618+Weekly[[#This Row],[H Odds &lt;]]-1,IF(AND(Weekly[[#This Row],[H Odds &lt;]]&lt;&gt;"",Weekly[[#This Row],[SVC_P]]=TRUE,Weekly[[#This Row],[Actual]]=FALSE),BA618-1,BA618)))</f>
        <v>74.39</v>
      </c>
      <c r="BB619" s="38">
        <f>IF(Weekly[[#This Row],[H Odds &lt;]]="",BB618,IF(AND(Weekly[[#This Row],[H Odds &lt;]]&lt;&gt;"",Weekly[[#This Row],[ADBC_P]]=TRUE,Weekly[[#This Row],[Actual]]=TRUE),BB618+Weekly[[#This Row],[H Odds &lt;]]-1,IF(AND(Weekly[[#This Row],[H Odds &lt;]]&lt;&gt;"",Weekly[[#This Row],[ADBC_P]]=TRUE,Weekly[[#This Row],[Actual]]=FALSE),BB618-1,BB618)))</f>
        <v>44.16</v>
      </c>
      <c r="BC619" s="38">
        <f>IF(Weekly[[#This Row],[H Odds &lt;]]="",BC618,IF(AND(Weekly[[#This Row],[H Odds &lt;]]&lt;&gt;"",Weekly[[#This Row],[RFC_P]]=TRUE,Weekly[[#This Row],[Actual]]=TRUE),BC618+Weekly[[#This Row],[H Odds &lt;]]-1,IF(AND(Weekly[[#This Row],[H Odds &lt;]]&lt;&gt;"",Weekly[[#This Row],[RFC_P]]=TRUE,Weekly[[#This Row],[Actual]]=FALSE),BC618-1,BC618)))</f>
        <v>45.759999999999991</v>
      </c>
      <c r="BD619" s="38">
        <f>IF(Weekly[[#This Row],[H Odds &lt;]]="",BD618,IF(AND(Weekly[[#This Row],[H Odds &lt;]]&lt;&gt;"",Weekly[[#This Row],[GBC_P]]=TRUE,Weekly[[#This Row],[Actual]]=TRUE),BD618+Weekly[[#This Row],[H Odds &lt;]]-1,IF(AND(Weekly[[#This Row],[H Odds &lt;]]&lt;&gt;"",Weekly[[#This Row],[GBC_P]]=TRUE,Weekly[[#This Row],[Actual]]=FALSE),BD618-1,BD618)))</f>
        <v>51.910000000000004</v>
      </c>
      <c r="BE619" s="38">
        <f>IF(Weekly[[#This Row],[H Odds &lt;]]="",BE618,IF(AND(Weekly[[#This Row],[H Odds &lt;]]&lt;&gt;"",Weekly[[#This Row],[HGBC_P]]=TRUE,Weekly[[#This Row],[Actual]]=TRUE),BE618+Weekly[[#This Row],[H Odds &lt;]]-1,IF(AND(Weekly[[#This Row],[H Odds &lt;]]&lt;&gt;"",Weekly[[#This Row],[HGBC_P]]=TRUE,Weekly[[#This Row],[Actual]]=FALSE),BE618-1,BE618)))</f>
        <v>49.059999999999995</v>
      </c>
      <c r="BF619" s="38">
        <f>IF(Weekly[[#This Row],[H Odds &lt;]]="",BF618,IF(AND(Weekly[[#This Row],[H Odds &lt;]]&lt;&gt;"",Weekly[[#This Row],[XGB_P]]=TRUE,Weekly[[#This Row],[Actual]]=TRUE),BF618+Weekly[[#This Row],[H Odds &lt;]]-1,IF(AND(Weekly[[#This Row],[H Odds &lt;]]&lt;&gt;"",Weekly[[#This Row],[XGB_P]]=TRUE,Weekly[[#This Row],[Actual]]=FALSE),BF618-1,BF618)))</f>
        <v>58.730000000000004</v>
      </c>
      <c r="BG619" s="38">
        <f>IF(Weekly[[#This Row],[H Odds &lt;]]="",BG618,IF(AND(Weekly[[#This Row],[H Odds &lt;]]&lt;&gt;"",Weekly[[#This Row],[QDA_P]]=TRUE,Weekly[[#This Row],[Actual]]=TRUE),BG618+Weekly[[#This Row],[H Odds &lt;]]-1,IF(AND(Weekly[[#This Row],[H Odds &lt;]]&lt;&gt;"",Weekly[[#This Row],[QDA_P]]=TRUE,Weekly[[#This Row],[Actual]]=FALSE),BG618-1,BG618)))</f>
        <v>44.22999999999999</v>
      </c>
      <c r="BH619" s="38">
        <f>IF(Weekly[[#This Row],[H Odds &lt;]]="",BH618,IF(AND(Weekly[[#This Row],[H Odds &lt;]]&lt;&gt;"",Weekly[[#This Row],[KNC_P]]=TRUE,Weekly[[#This Row],[Actual]]=TRUE),BH618+Weekly[[#This Row],[H Odds &lt;]]-1,IF(AND(Weekly[[#This Row],[H Odds &lt;]]&lt;&gt;"",Weekly[[#This Row],[KNC_P]]=TRUE,Weekly[[#This Row],[Actual]]=FALSE),BH618-1,BH618)))</f>
        <v>49.099999999999994</v>
      </c>
      <c r="BI619" s="38">
        <f>IF(Weekly[[#This Row],[H Odds &lt;]]="",BI618,IF(AND(Weekly[[#This Row],[H Odds &lt;]]&lt;&gt;"",Weekly[[#This Row],[TRUES]]&gt;0,Weekly[[#This Row],[Actual]]=TRUE),BI618+Weekly[[#This Row],[H Odds &lt;]]-1,IF(AND(Weekly[[#This Row],[H Odds &lt;]]&lt;&gt;"",Weekly[[#This Row],[TRUES]]=0),BI618,BI618-1)))</f>
        <v>72.39</v>
      </c>
      <c r="BJ619" s="38">
        <f>IF(Weekly[[#This Row],[H Odds &lt;]]="",BJ618,IF(AND(Weekly[[#This Row],[H Odds &lt;]]&lt;&gt;"",Weekly[[#This Row],[Actual]]=TRUE),BJ618+Weekly[[#This Row],[H Odds &lt;]]-1,IF(AND(Weekly[[#This Row],[H Odds &lt;]]&lt;&gt;"",Weekly[[#This Row],[Actual]]=FALSE),BJ618-1,BJ618)))</f>
        <v>74.290000000000006</v>
      </c>
      <c r="BK619" s="58">
        <f>IF(AND(Weekly[[#This Row],[TRUES]]&gt;3,Weekly[[#This Row],[Actual]]=TRUE),BK618+Weekly[[#This Row],[BF H Odds]]-1,IF(AND(Weekly[[#This Row],[FALSES]]&gt;3,Weekly[[#This Row],[Actual]]=FALSE),BK618+Weekly[[#This Row],[BF V Odds]]-1,IF(AND(Weekly[[#This Row],[TRUES]]&gt;3,Weekly[[#This Row],[Actual]]=FALSE),BK618-1,IF(AND(Weekly[[#This Row],[FALSES]]&gt;3,Weekly[[#This Row],[Actual]]=TRUE),BK618-1,BK618))))</f>
        <v>2.5500000000000305</v>
      </c>
      <c r="BL619" s="58">
        <f>IF(AND(Weekly[[#This Row],[TRUES]]&gt;5,Weekly[[#This Row],[Actual]]=TRUE),BL618+Weekly[[#This Row],[BF H Odds]]-1,IF(AND(Weekly[[#This Row],[FALSES]]&gt;5,Weekly[[#This Row],[Actual]]=FALSE),BL618+Weekly[[#This Row],[BF V Odds]]-1,IF(AND(Weekly[[#This Row],[TRUES]]&gt;5,Weekly[[#This Row],[Actual]]=FALSE),BL618-1,IF(AND(Weekly[[#This Row],[FALSES]]&gt;5,Weekly[[#This Row],[Actual]]=TRUE),BL618-1,BL618))))</f>
        <v>6.3500000000000183</v>
      </c>
      <c r="BM619" s="58">
        <f>IF(AND(Weekly[[#This Row],[TRUES]]&gt;6,Weekly[[#This Row],[Actual]]=TRUE),BM618+Weekly[[#This Row],[BF H Odds]]-1,IF(AND(Weekly[[#This Row],[FALSES]]&gt;6,Weekly[[#This Row],[Actual]]=FALSE),BM618+Weekly[[#This Row],[BF V Odds]]-1,IF(AND(Weekly[[#This Row],[TRUES]]&gt;6,Weekly[[#This Row],[Actual]]=FALSE),BM618-1,IF(AND(Weekly[[#This Row],[FALSES]]&gt;6,Weekly[[#This Row],[Actual]]=TRUE),BM618-1,BM618))))</f>
        <v>36.06</v>
      </c>
    </row>
    <row r="620" spans="1:65" x14ac:dyDescent="0.25">
      <c r="A620" s="34"/>
      <c r="B620" s="10">
        <v>44320</v>
      </c>
      <c r="C620" s="17" t="s">
        <v>13</v>
      </c>
      <c r="D620" s="15" t="s">
        <v>38</v>
      </c>
      <c r="E620" t="b">
        <v>1</v>
      </c>
      <c r="F620" t="b">
        <v>1</v>
      </c>
      <c r="G620" t="b">
        <v>0</v>
      </c>
      <c r="H620" t="b">
        <v>0</v>
      </c>
      <c r="I620" t="b">
        <v>0</v>
      </c>
      <c r="J620" t="b">
        <v>1</v>
      </c>
      <c r="K620" t="b">
        <v>1</v>
      </c>
      <c r="L620" t="b">
        <v>0</v>
      </c>
      <c r="O620" t="str">
        <f>IF(Weekly[[#This Row],[H/V]]="H",Weekly[[#This Row],[BF H Odds]],IF(Weekly[[#This Row],[H/V]]="V",Weekly[[#This Row],[BF V Odds]],""))</f>
        <v/>
      </c>
      <c r="P620" t="b">
        <v>0</v>
      </c>
      <c r="R620" s="35">
        <f>IFERROR(IF(Weekly[[#This Row],[Won Bet?]]="yes",R619+(Weekly[[#This Row],[BF Odds]]*Weekly[[#This Row],[BF Stake]])-Weekly[[#This Row],[BF Stake]],R619-Weekly[[#This Row],[BF Stake]]),R619)</f>
        <v>1198.5655000000006</v>
      </c>
      <c r="S620" s="35">
        <f>IFERROR(IF(Weekly[[#This Row],[Won Bet?]]="yes",S619+(((Weekly[[#This Row],[BF Odds]]*Weekly[[#This Row],[BF Stake]])-Weekly[[#This Row],[BF Stake]])*0.95),S619-Weekly[[#This Row],[BF Stake]]),S619)</f>
        <v>1093.7438400000008</v>
      </c>
      <c r="T620">
        <v>1.52</v>
      </c>
      <c r="U620">
        <v>2.9</v>
      </c>
      <c r="V620" s="24">
        <f>IF(Weekly[[#This Row],[Actual]]="","",IF(AND(Weekly[[#This Row],[SVC_P]]=Weekly[[#This Row],[Actual]],Weekly[[#This Row],[SVC_P]]=TRUE),V619+Weekly[[#This Row],[BF H Odds]]-1,IF(AND(Weekly[[#This Row],[SVC_P]]=Weekly[[#This Row],[Actual]],Weekly[[#This Row],[SVC_P]]=FALSE),V619+Weekly[[#This Row],[BF V Odds]]-1,V619-1)))</f>
        <v>54.180000000000071</v>
      </c>
      <c r="W620" s="24">
        <f>IF(Weekly[[#This Row],[Actual]]="","",IF(AND(Weekly[[#This Row],[SVC_P]]=FALSE,Weekly[[#This Row],[Actual]]=TRUE),W619+Weekly[[#This Row],[BF H Odds]]-1,IF(AND(Weekly[[#This Row],[SVC_P]]=TRUE,Weekly[[#This Row],[Actual]]=FALSE,),W619+Weekly[[#This Row],[BF V Odds]]-1,W619-1)))</f>
        <v>-528.84</v>
      </c>
      <c r="X620" s="24">
        <f>IF(Weekly[[#This Row],[Actual]]="","",IF(AND(Weekly[[#This Row],[ADBC_P]]=Weekly[[#This Row],[Actual]],Weekly[[#This Row],[ADBC_P]]=TRUE),X619+Weekly[[#This Row],[BF H Odds]]-1,IF(AND(Weekly[[#This Row],[ADBC_P]]=Weekly[[#This Row],[Actual]],Weekly[[#This Row],[ADBC_P]]=FALSE),X619+Weekly[[#This Row],[BF V Odds]]-1,X619-1)))</f>
        <v>13.110000000000017</v>
      </c>
      <c r="Y620" s="24">
        <f>IF(Weekly[[#This Row],[Actual]]="","",IF(AND(Weekly[[#This Row],[ADBC_P]]=FALSE,Weekly[[#This Row],[Actual]]=TRUE),Y619+Weekly[[#This Row],[BF H Odds]]-1,IF(AND(Weekly[[#This Row],[ADBC_P]]=TRUE,Weekly[[#This Row],[Actual]]=FALSE),Y619+Weekly[[#This Row],[BF V Odds]]-1,Y619-1)))</f>
        <v>75.249999999999986</v>
      </c>
      <c r="Z620" s="24">
        <f>IF(Weekly[[#This Row],[Actual]]="","",IF(AND(Weekly[[#This Row],[RFC_P]]=Weekly[[#This Row],[Actual]],Weekly[[#This Row],[RFC_P]]=TRUE),Z619+Weekly[[#This Row],[BF H Odds]]-1,IF(AND(Weekly[[#This Row],[RFC_P]]=Weekly[[#This Row],[Actual]],Weekly[[#This Row],[RFC_P]]=FALSE),Z619+Weekly[[#This Row],[BF V Odds]]-1,Z619-1)))</f>
        <v>26.810000000000006</v>
      </c>
      <c r="AA620" s="24">
        <f>IF(Weekly[[#This Row],[Actual]]="","",IF(AND(Weekly[[#This Row],[RFC_P]]=FALSE,Weekly[[#This Row],[Actual]]=TRUE),AA619+Weekly[[#This Row],[BF H Odds]]-1,IF(AND(Weekly[[#This Row],[RFC_P]]=TRUE,Weekly[[#This Row],[Actual]]=FALSE),AA619+Weekly[[#This Row],[BF V Odds]]-1,AA619-1)))</f>
        <v>61.549999999999969</v>
      </c>
      <c r="AB620" s="24">
        <f>IF(Weekly[[#This Row],[Actual]]="","",IF(AND(Weekly[[#This Row],[GBC_P]]=Weekly[[#This Row],[Actual]],Weekly[[#This Row],[GBC_P]]=TRUE),AB619+Weekly[[#This Row],[BF H Odds]]-1,IF(AND(Weekly[[#This Row],[GBC_P]]=Weekly[[#This Row],[Actual]],Weekly[[#This Row],[GBC_P]]=FALSE),AB619+Weekly[[#This Row],[BF V Odds]]-1,AB619-1)))</f>
        <v>9.4900000000000055</v>
      </c>
      <c r="AC620" s="24">
        <f>IF(Weekly[[#This Row],[Actual]]="","",IF(AND(Weekly[[#This Row],[GBC_P]]=FALSE,Weekly[[#This Row],[Actual]]=TRUE),AC619+Weekly[[#This Row],[BF H Odds]]-1,IF(AND(Weekly[[#This Row],[GBC_P]]=TRUE,Weekly[[#This Row],[Actual]]=FALSE),AC619+Weekly[[#This Row],[BF V Odds]]-1,AC619-1)))</f>
        <v>78.86999999999999</v>
      </c>
      <c r="AD620" s="24">
        <f>IF(Weekly[[#This Row],[Actual]]="","",IF(AND(Weekly[[#This Row],[HGBC_P]]=Weekly[[#This Row],[Actual]],Weekly[[#This Row],[HGBC_P]]=TRUE),AD619+Weekly[[#This Row],[BF H Odds]]-1,IF(AND(Weekly[[#This Row],[HGBC_P]]=Weekly[[#This Row],[Actual]],Weekly[[#This Row],[HGBC_P]]=FALSE),AD619+Weekly[[#This Row],[BF V Odds]]-1,AD619-1)))</f>
        <v>-0.92999999999997707</v>
      </c>
      <c r="AE620" s="24">
        <f>IF(Weekly[[#This Row],[Actual]]="","",IF(AND(Weekly[[#This Row],[HGBC_P]]=FALSE,Weekly[[#This Row],[Actual]]=TRUE),AE619+Weekly[[#This Row],[BF H Odds]]-1,IF(AND(Weekly[[#This Row],[HGBC_P]]=TRUE,Weekly[[#This Row],[Actual]]=FALSE),AE619+Weekly[[#This Row],[BF V Odds]]-1,AE619-1)))</f>
        <v>89.29000000000002</v>
      </c>
      <c r="AF620" s="24">
        <f>IF(Weekly[[#This Row],[Actual]]="","",IF(AND(Weekly[[#This Row],[XGB_P]]=Weekly[[#This Row],[Actual]],Weekly[[#This Row],[XGB_P]]=TRUE),AF619+Weekly[[#This Row],[BF H Odds]]-1,IF(AND(Weekly[[#This Row],[XGB_P]]=Weekly[[#This Row],[Actual]],Weekly[[#This Row],[XGB_P]]=FALSE),AF619+Weekly[[#This Row],[BF V Odds]]-1,AF619-1)))</f>
        <v>32.22000000000002</v>
      </c>
      <c r="AG620" s="24">
        <f>IF(Weekly[[#This Row],[Actual]]="","",IF(AND(Weekly[[#This Row],[XGB_P]]=FALSE,Weekly[[#This Row],[Actual]]=TRUE),AG619+Weekly[[#This Row],[BF H Odds]]-1,IF(AND(Weekly[[#This Row],[XGB_P]]=TRUE,Weekly[[#This Row],[Actual]]=FALSE),AG619+Weekly[[#This Row],[BF V Odds]]-1,AG619-1)))</f>
        <v>56.140000000000008</v>
      </c>
      <c r="AH620" s="24">
        <f>IF(Weekly[[#This Row],[Actual]]="","",IF(AND(Weekly[[#This Row],[QDA_P]]=Weekly[[#This Row],[Actual]],Weekly[[#This Row],[QDA_P]]=TRUE),AH619+Weekly[[#This Row],[BF H Odds]]-1,IF(AND(Weekly[[#This Row],[QDA_P]]=Weekly[[#This Row],[Actual]],Weekly[[#This Row],[QDA_P]]=FALSE),AH619+Weekly[[#This Row],[BF V Odds]]-1,AH619-1)))</f>
        <v>-1.8599999999999841</v>
      </c>
      <c r="AI620" s="24">
        <f>IF(Weekly[[#This Row],[Actual]]="","",IF(AND(Weekly[[#This Row],[QDA_P]]=FALSE,Weekly[[#This Row],[Actual]]=TRUE),AI619+Weekly[[#This Row],[BF H Odds]]-1,IF(AND(Weekly[[#This Row],[QDA_P]]=TRUE,Weekly[[#This Row],[Actual]]=FALSE),AI619+Weekly[[#This Row],[BF V Odds]]-1,AI619-1)))</f>
        <v>90.219999999999985</v>
      </c>
      <c r="AJ620" s="24">
        <f>IF(Weekly[[#This Row],[Actual]]="","",IF(AND(Weekly[[#This Row],[KNC_P]]=FALSE,Weekly[[#This Row],[Actual]]=TRUE),AJ619+Weekly[[#This Row],[BF H Odds]]-1,IF(AND(Weekly[[#This Row],[KNC_P]]=TRUE,Weekly[[#This Row],[Actual]]=FALSE),AJ619+Weekly[[#This Row],[BF V Odds]]-1,AJ619-1)))</f>
        <v>84.010000000000019</v>
      </c>
      <c r="AK620" s="24">
        <f>IF(Weekly[[#This Row],[Actual]]="","",IF(AND(Weekly[[#This Row],[KNC_P]]=FALSE,Weekly[[#This Row],[Actual]]=TRUE),AK619+Weekly[[#This Row],[BF H Odds]]-1,IF(AND(Weekly[[#This Row],[KNC_P]]=TRUE,Weekly[[#This Row],[Actual]]=FALSE),AK619+Weekly[[#This Row],[BF V Odds]]-1,AK619-1)))</f>
        <v>82.910000000000011</v>
      </c>
      <c r="AL620" s="30">
        <f>IF(Weekly[[#This Row],[Actual]]="","",COUNTIF(Weekly[[#This Row],[SVC_P]:[QDA_P]],TRUE))</f>
        <v>4</v>
      </c>
      <c r="AM620" s="30">
        <f>IF(Weekly[[#This Row],[Actual]]="","",COUNTIF(Weekly[[#This Row],[SVC_P]:[QDA_P]],FALSE))</f>
        <v>3</v>
      </c>
      <c r="AN620" s="36" t="str">
        <f>IF(AND(Weekly[[#This Row],[BF V Odds]]&gt;$BO$6,Weekly[[#This Row],[BF V Odds]] &lt; $BO$7),Weekly[[#This Row],[BF V Odds]],"")</f>
        <v/>
      </c>
      <c r="AO620" s="36" t="str">
        <f>IF(AND(Weekly[[#This Row],[BF H Odds]]&gt;$BO$6, Weekly[[#This Row],[BF H Odds]] &lt; $BO$7),Weekly[[#This Row],[BF H Odds]],"")</f>
        <v/>
      </c>
      <c r="AP620" s="37">
        <f>IF(AND(Weekly[[#This Row],[V Odds &lt;]]="",Weekly[[#This Row],[H Odds &lt;]]=""),AP619,IF(AND(Weekly[[#This Row],[H Odds &lt;]]&lt;&gt;"",Weekly[[#This Row],[SVC_P]]=TRUE,Weekly[[#This Row],[Actual]]=TRUE),AP619+Weekly[[#This Row],[H Odds &lt;]]-1,IF(AND(Weekly[[#This Row],[V Odds &lt;]]&lt;&gt;"",Weekly[[#This Row],[SVC_P]]=FALSE,Weekly[[#This Row],[Actual]]=FALSE),AP619+Weekly[[#This Row],[V Odds &lt;]]-1,IF(AND(Weekly[[#This Row],[V Odds &lt;]]&lt;&gt;"",Weekly[[#This Row],[SVC_P]]=FALSE,Weekly[[#This Row],[Actual]]=TRUE),AP619-1,IF(AND(Weekly[[#This Row],[H Odds &lt;]]&lt;&gt;"",Weekly[[#This Row],[SVC_P]]=TRUE,Weekly[[#This Row],[Actual]]=FALSE),AP619-1,AP619)))))</f>
        <v>75.430000000000021</v>
      </c>
      <c r="AQ620" s="37">
        <f>IF(AND(Weekly[[#This Row],[V Odds &lt;]]="",Weekly[[#This Row],[H Odds &lt;]]=""),AQ619,IF(AND(Weekly[[#This Row],[H Odds &lt;]]&lt;&gt;"",Weekly[[#This Row],[ADBC_P]]=TRUE,Weekly[[#This Row],[Actual]]=TRUE),AQ619+Weekly[[#This Row],[H Odds &lt;]]-1,IF(AND(Weekly[[#This Row],[V Odds &lt;]]&lt;&gt;"",Weekly[[#This Row],[ADBC_P]]=FALSE,Weekly[[#This Row],[Actual]]=FALSE),AQ619+Weekly[[#This Row],[V Odds &lt;]]-1,IF(AND(Weekly[[#This Row],[V Odds &lt;]]&lt;&gt;"",Weekly[[#This Row],[ADBC_P]]=FALSE,Weekly[[#This Row],[Actual]]=TRUE),AQ619-1,IF(AND(Weekly[[#This Row],[H Odds &lt;]]&lt;&gt;"",Weekly[[#This Row],[ADBC_P]]=TRUE,Weekly[[#This Row],[Actual]]=FALSE),AQ619-1,AQ619)))))</f>
        <v>47.98</v>
      </c>
      <c r="AR620" s="37">
        <f>IF(AND(Weekly[[#This Row],[V Odds &lt;]]="",Weekly[[#This Row],[H Odds &lt;]]=""),AR619,IF(AND(Weekly[[#This Row],[H Odds &lt;]]&lt;&gt;"",Weekly[[#This Row],[RFC_P]]=TRUE,Weekly[[#This Row],[Actual]]=TRUE),AR619+Weekly[[#This Row],[H Odds &lt;]]-1,IF(AND(Weekly[[#This Row],[V Odds &lt;]]&lt;&gt;"",Weekly[[#This Row],[RFC_P]]=FALSE,Weekly[[#This Row],[Actual]]=FALSE),AR619+Weekly[[#This Row],[V Odds &lt;]]-1,IF(AND(Weekly[[#This Row],[V Odds &lt;]]&lt;&gt;"",Weekly[[#This Row],[RFC_P]]=FALSE,Weekly[[#This Row],[Actual]]=TRUE),AR619-1,IF(AND(Weekly[[#This Row],[H Odds &lt;]]&lt;&gt;"",Weekly[[#This Row],[RFC_P]]=TRUE,Weekly[[#This Row],[Actual]]=FALSE),AR619-1,AR619)))))</f>
        <v>66.989999999999995</v>
      </c>
      <c r="AS620" s="37">
        <f>IF(AND(Weekly[[#This Row],[V Odds &lt;]]="",Weekly[[#This Row],[H Odds &lt;]]=""),AS619,IF(AND(Weekly[[#This Row],[H Odds &lt;]]&lt;&gt;"",Weekly[[#This Row],[GBC_P]]=TRUE,Weekly[[#This Row],[Actual]]=TRUE),AS619+Weekly[[#This Row],[H Odds &lt;]]-1,IF(AND(Weekly[[#This Row],[V Odds &lt;]]&lt;&gt;"",Weekly[[#This Row],[GBC_P]]=FALSE,Weekly[[#This Row],[Actual]]=FALSE),AS619+Weekly[[#This Row],[V Odds &lt;]]-1,IF(AND(Weekly[[#This Row],[V Odds &lt;]]&lt;&gt;"",Weekly[[#This Row],[GBC_P]]=FALSE,Weekly[[#This Row],[Actual]]=TRUE),AS619-1,IF(AND(Weekly[[#This Row],[H Odds &lt;]]&lt;&gt;"",Weekly[[#This Row],[GBC_P]]=TRUE,Weekly[[#This Row],[Actual]]=FALSE),AS619-1,AS619)))))</f>
        <v>68.38</v>
      </c>
      <c r="AT620" s="37">
        <f>IF(AND(Weekly[[#This Row],[V Odds &lt;]]="",Weekly[[#This Row],[H Odds &lt;]]=""),AT619,IF(AND(Weekly[[#This Row],[H Odds &lt;]]&lt;&gt;"",Weekly[[#This Row],[HGBC_P]]=TRUE,Weekly[[#This Row],[Actual]]=TRUE),AT619+Weekly[[#This Row],[H Odds &lt;]]-1,IF(AND(Weekly[[#This Row],[V Odds &lt;]]&lt;&gt;"",Weekly[[#This Row],[HGBC_P]]=FALSE,Weekly[[#This Row],[Actual]]=FALSE),AT619+Weekly[[#This Row],[V Odds &lt;]]-1,IF(AND(Weekly[[#This Row],[V Odds &lt;]]&lt;&gt;"",Weekly[[#This Row],[HGBC_P]]=FALSE,Weekly[[#This Row],[Actual]]=TRUE),AT619-1,IF(AND(Weekly[[#This Row],[H Odds &lt;]]&lt;&gt;"",Weekly[[#This Row],[HGBC_P]]=TRUE,Weekly[[#This Row],[Actual]]=FALSE),AT619-1,AT619)))))</f>
        <v>50.76</v>
      </c>
      <c r="AU620" s="37">
        <f>IF(AND(Weekly[[#This Row],[V Odds &lt;]]="",Weekly[[#This Row],[H Odds &lt;]]=""),AU619,IF(AND(Weekly[[#This Row],[H Odds &lt;]]&lt;&gt;"",Weekly[[#This Row],[XGB_P]]=TRUE,Weekly[[#This Row],[Actual]]=TRUE),AU619+Weekly[[#This Row],[H Odds &lt;]]-1,IF(AND(Weekly[[#This Row],[V Odds &lt;]]&lt;&gt;"",Weekly[[#This Row],[XGB_P]]=FALSE,Weekly[[#This Row],[Actual]]=FALSE),AU619+Weekly[[#This Row],[V Odds &lt;]]-1,IF(AND(Weekly[[#This Row],[V Odds &lt;]]&lt;&gt;"",Weekly[[#This Row],[XGB_P]]=FALSE,Weekly[[#This Row],[Actual]]=TRUE),AU619-1,IF(AND(Weekly[[#This Row],[H Odds &lt;]]&lt;&gt;"",Weekly[[#This Row],[XGB_P]]=TRUE,Weekly[[#This Row],[Actual]]=FALSE),AU619-1,AU619)))))</f>
        <v>73.210000000000008</v>
      </c>
      <c r="AV620" s="37">
        <f>IF(AND(Weekly[[#This Row],[V Odds &lt;]]="",Weekly[[#This Row],[H Odds &lt;]]=""),AV619,IF(AND(Weekly[[#This Row],[H Odds &lt;]]&lt;&gt;"",Weekly[[#This Row],[QDA_P]]=TRUE,Weekly[[#This Row],[Actual]]=TRUE),AV619+Weekly[[#This Row],[H Odds &lt;]]-1,IF(AND(Weekly[[#This Row],[V Odds &lt;]]&lt;&gt;"",Weekly[[#This Row],[QDA_P]]=FALSE,Weekly[[#This Row],[Actual]]=FALSE),AV619+Weekly[[#This Row],[V Odds &lt;]]-1,IF(AND(Weekly[[#This Row],[V Odds &lt;]]&lt;&gt;"",Weekly[[#This Row],[QDA_P]]=FALSE,Weekly[[#This Row],[Actual]]=TRUE),AV619-1,IF(AND(Weekly[[#This Row],[H Odds &lt;]]&lt;&gt;"",Weekly[[#This Row],[QDA_P]]=TRUE,Weekly[[#This Row],[Actual]]=FALSE),AV619-1,AV619)))))</f>
        <v>62.099999999999994</v>
      </c>
      <c r="AW620" s="37">
        <f>IF(AND(Weekly[[#This Row],[H Odds &lt;]]="",Weekly[[#This Row],[V Odds &lt;]]=""),AW619,IF(AND(Weekly[[#This Row],[KNC_P]]=Weekly[[#This Row],[Actual]],Weekly[[#This Row],[KNC_P]]=TRUE),AW619+Weekly[[#This Row],[BF H Odds]]-1,IF(AND(Weekly[[#This Row],[KNC_P]]=Weekly[[#This Row],[Actual]],Weekly[[#This Row],[KNC_P]]=FALSE),AW619+Weekly[[#This Row],[BF V Odds]]-1,AW619-1)))</f>
        <v>44.650000000000013</v>
      </c>
      <c r="AX620" s="37">
        <f>IF(AND(Weekly[[#This Row],[V Odds &lt;]]="",Weekly[[#This Row],[H Odds &lt;]]=""),AX619,IF(AND(Weekly[[#This Row],[V Odds &lt;]]&lt;&gt;"",Weekly[[#This Row],[FALSES]]&gt;0,Weekly[[#This Row],[Actual]]=FALSE),AX619+Weekly[[#This Row],[V Odds &lt;]]-1,IF(AND(Weekly[[#This Row],[H Odds &lt;]]&lt;&gt;"",Weekly[[#This Row],[TRUES]]&gt;0,Weekly[[#This Row],[Actual]]=TRUE),AX619+Weekly[[#This Row],[H Odds &lt;]]-1,IF(AND(Weekly[[#This Row],[V Odds &lt;]]&lt;&gt;"",Weekly[[#This Row],[FALSES]]=0),AX619,IF(AND(Weekly[[#This Row],[H Odds &lt;]]&lt;&gt;"",Weekly[[#This Row],[TRUES]]=0),AX619,AX619-1)))))</f>
        <v>110.09999999999997</v>
      </c>
      <c r="AY620" s="37">
        <f>IF(AND(Weekly[[#This Row],[V Odds &lt;]]="",Weekly[[#This Row],[H Odds &lt;]]=""),AY619,IF(AND(Weekly[[#This Row],[V Odds &lt;]]&lt;&gt;"",Weekly[[#This Row],[FALSES]]&gt;0,Weekly[[#This Row],[Actual]]=FALSE),AY619+((Weekly[[#This Row],[V Odds &lt;]]-1)*0.92),IF(AND(Weekly[[#This Row],[H Odds &lt;]]&lt;&gt;"",Weekly[[#This Row],[TRUES]]&gt;0,Weekly[[#This Row],[Actual]]=TRUE),AY619+((Weekly[[#This Row],[H Odds &lt;]]-1)*0.92),IF(AND(Weekly[[#This Row],[V Odds &lt;]]&lt;&gt;"",Weekly[[#This Row],[FALSES]]=0),AY619,IF(AND(Weekly[[#This Row],[H Odds &lt;]]&lt;&gt;"",Weekly[[#This Row],[TRUES]]=0),AY619,AY619-1)))))</f>
        <v>96.732000000000014</v>
      </c>
      <c r="AZ620" s="37">
        <f>IF(AND(Weekly[[#This Row],[V Odds &lt;]]="",Weekly[[#This Row],[H Odds &lt;]]=""),AZ619,IF(AND(Weekly[[#This Row],[V Odds &lt;]]&lt;&gt;"",Weekly[[#This Row],[Actual]]=FALSE),AZ619+Weekly[[#This Row],[V Odds &lt;]]-1,IF(AND(Weekly[[#This Row],[H Odds &lt;]]&lt;&gt;"",Weekly[[#This Row],[Actual]]=TRUE),AZ619+Weekly[[#This Row],[H Odds &lt;]]-1,AZ619-1)))</f>
        <v>101.06999999999998</v>
      </c>
      <c r="BA620" s="38">
        <f>IF(Weekly[[#This Row],[H Odds &lt;]]="",BA619,IF(AND(Weekly[[#This Row],[H Odds &lt;]]&lt;&gt;"",Weekly[[#This Row],[SVC_P]]=TRUE,Weekly[[#This Row],[Actual]]=TRUE),BA619+Weekly[[#This Row],[H Odds &lt;]]-1,IF(AND(Weekly[[#This Row],[H Odds &lt;]]&lt;&gt;"",Weekly[[#This Row],[SVC_P]]=TRUE,Weekly[[#This Row],[Actual]]=FALSE),BA619-1,BA619)))</f>
        <v>74.39</v>
      </c>
      <c r="BB620" s="38">
        <f>IF(Weekly[[#This Row],[H Odds &lt;]]="",BB619,IF(AND(Weekly[[#This Row],[H Odds &lt;]]&lt;&gt;"",Weekly[[#This Row],[ADBC_P]]=TRUE,Weekly[[#This Row],[Actual]]=TRUE),BB619+Weekly[[#This Row],[H Odds &lt;]]-1,IF(AND(Weekly[[#This Row],[H Odds &lt;]]&lt;&gt;"",Weekly[[#This Row],[ADBC_P]]=TRUE,Weekly[[#This Row],[Actual]]=FALSE),BB619-1,BB619)))</f>
        <v>44.16</v>
      </c>
      <c r="BC620" s="38">
        <f>IF(Weekly[[#This Row],[H Odds &lt;]]="",BC619,IF(AND(Weekly[[#This Row],[H Odds &lt;]]&lt;&gt;"",Weekly[[#This Row],[RFC_P]]=TRUE,Weekly[[#This Row],[Actual]]=TRUE),BC619+Weekly[[#This Row],[H Odds &lt;]]-1,IF(AND(Weekly[[#This Row],[H Odds &lt;]]&lt;&gt;"",Weekly[[#This Row],[RFC_P]]=TRUE,Weekly[[#This Row],[Actual]]=FALSE),BC619-1,BC619)))</f>
        <v>45.759999999999991</v>
      </c>
      <c r="BD620" s="38">
        <f>IF(Weekly[[#This Row],[H Odds &lt;]]="",BD619,IF(AND(Weekly[[#This Row],[H Odds &lt;]]&lt;&gt;"",Weekly[[#This Row],[GBC_P]]=TRUE,Weekly[[#This Row],[Actual]]=TRUE),BD619+Weekly[[#This Row],[H Odds &lt;]]-1,IF(AND(Weekly[[#This Row],[H Odds &lt;]]&lt;&gt;"",Weekly[[#This Row],[GBC_P]]=TRUE,Weekly[[#This Row],[Actual]]=FALSE),BD619-1,BD619)))</f>
        <v>51.910000000000004</v>
      </c>
      <c r="BE620" s="38">
        <f>IF(Weekly[[#This Row],[H Odds &lt;]]="",BE619,IF(AND(Weekly[[#This Row],[H Odds &lt;]]&lt;&gt;"",Weekly[[#This Row],[HGBC_P]]=TRUE,Weekly[[#This Row],[Actual]]=TRUE),BE619+Weekly[[#This Row],[H Odds &lt;]]-1,IF(AND(Weekly[[#This Row],[H Odds &lt;]]&lt;&gt;"",Weekly[[#This Row],[HGBC_P]]=TRUE,Weekly[[#This Row],[Actual]]=FALSE),BE619-1,BE619)))</f>
        <v>49.059999999999995</v>
      </c>
      <c r="BF620" s="38">
        <f>IF(Weekly[[#This Row],[H Odds &lt;]]="",BF619,IF(AND(Weekly[[#This Row],[H Odds &lt;]]&lt;&gt;"",Weekly[[#This Row],[XGB_P]]=TRUE,Weekly[[#This Row],[Actual]]=TRUE),BF619+Weekly[[#This Row],[H Odds &lt;]]-1,IF(AND(Weekly[[#This Row],[H Odds &lt;]]&lt;&gt;"",Weekly[[#This Row],[XGB_P]]=TRUE,Weekly[[#This Row],[Actual]]=FALSE),BF619-1,BF619)))</f>
        <v>58.730000000000004</v>
      </c>
      <c r="BG620" s="38">
        <f>IF(Weekly[[#This Row],[H Odds &lt;]]="",BG619,IF(AND(Weekly[[#This Row],[H Odds &lt;]]&lt;&gt;"",Weekly[[#This Row],[QDA_P]]=TRUE,Weekly[[#This Row],[Actual]]=TRUE),BG619+Weekly[[#This Row],[H Odds &lt;]]-1,IF(AND(Weekly[[#This Row],[H Odds &lt;]]&lt;&gt;"",Weekly[[#This Row],[QDA_P]]=TRUE,Weekly[[#This Row],[Actual]]=FALSE),BG619-1,BG619)))</f>
        <v>44.22999999999999</v>
      </c>
      <c r="BH620" s="38">
        <f>IF(Weekly[[#This Row],[H Odds &lt;]]="",BH619,IF(AND(Weekly[[#This Row],[H Odds &lt;]]&lt;&gt;"",Weekly[[#This Row],[KNC_P]]=TRUE,Weekly[[#This Row],[Actual]]=TRUE),BH619+Weekly[[#This Row],[H Odds &lt;]]-1,IF(AND(Weekly[[#This Row],[H Odds &lt;]]&lt;&gt;"",Weekly[[#This Row],[KNC_P]]=TRUE,Weekly[[#This Row],[Actual]]=FALSE),BH619-1,BH619)))</f>
        <v>49.099999999999994</v>
      </c>
      <c r="BI620" s="38">
        <f>IF(Weekly[[#This Row],[H Odds &lt;]]="",BI619,IF(AND(Weekly[[#This Row],[H Odds &lt;]]&lt;&gt;"",Weekly[[#This Row],[TRUES]]&gt;0,Weekly[[#This Row],[Actual]]=TRUE),BI619+Weekly[[#This Row],[H Odds &lt;]]-1,IF(AND(Weekly[[#This Row],[H Odds &lt;]]&lt;&gt;"",Weekly[[#This Row],[TRUES]]=0),BI619,BI619-1)))</f>
        <v>72.39</v>
      </c>
      <c r="BJ620" s="38">
        <f>IF(Weekly[[#This Row],[H Odds &lt;]]="",BJ619,IF(AND(Weekly[[#This Row],[H Odds &lt;]]&lt;&gt;"",Weekly[[#This Row],[Actual]]=TRUE),BJ619+Weekly[[#This Row],[H Odds &lt;]]-1,IF(AND(Weekly[[#This Row],[H Odds &lt;]]&lt;&gt;"",Weekly[[#This Row],[Actual]]=FALSE),BJ619-1,BJ619)))</f>
        <v>74.290000000000006</v>
      </c>
      <c r="BK620" s="58">
        <f>IF(AND(Weekly[[#This Row],[TRUES]]&gt;3,Weekly[[#This Row],[Actual]]=TRUE),BK619+Weekly[[#This Row],[BF H Odds]]-1,IF(AND(Weekly[[#This Row],[FALSES]]&gt;3,Weekly[[#This Row],[Actual]]=FALSE),BK619+Weekly[[#This Row],[BF V Odds]]-1,IF(AND(Weekly[[#This Row],[TRUES]]&gt;3,Weekly[[#This Row],[Actual]]=FALSE),BK619-1,IF(AND(Weekly[[#This Row],[FALSES]]&gt;3,Weekly[[#This Row],[Actual]]=TRUE),BK619-1,BK619))))</f>
        <v>1.5500000000000305</v>
      </c>
      <c r="BL620" s="58">
        <f>IF(AND(Weekly[[#This Row],[TRUES]]&gt;5,Weekly[[#This Row],[Actual]]=TRUE),BL619+Weekly[[#This Row],[BF H Odds]]-1,IF(AND(Weekly[[#This Row],[FALSES]]&gt;5,Weekly[[#This Row],[Actual]]=FALSE),BL619+Weekly[[#This Row],[BF V Odds]]-1,IF(AND(Weekly[[#This Row],[TRUES]]&gt;5,Weekly[[#This Row],[Actual]]=FALSE),BL619-1,IF(AND(Weekly[[#This Row],[FALSES]]&gt;5,Weekly[[#This Row],[Actual]]=TRUE),BL619-1,BL619))))</f>
        <v>6.3500000000000183</v>
      </c>
      <c r="BM620" s="58">
        <f>IF(AND(Weekly[[#This Row],[TRUES]]&gt;6,Weekly[[#This Row],[Actual]]=TRUE),BM619+Weekly[[#This Row],[BF H Odds]]-1,IF(AND(Weekly[[#This Row],[FALSES]]&gt;6,Weekly[[#This Row],[Actual]]=FALSE),BM619+Weekly[[#This Row],[BF V Odds]]-1,IF(AND(Weekly[[#This Row],[TRUES]]&gt;6,Weekly[[#This Row],[Actual]]=FALSE),BM619-1,IF(AND(Weekly[[#This Row],[FALSES]]&gt;6,Weekly[[#This Row],[Actual]]=TRUE),BM619-1,BM619))))</f>
        <v>36.06</v>
      </c>
    </row>
    <row r="621" spans="1:65" x14ac:dyDescent="0.25">
      <c r="A621" s="34"/>
      <c r="B621" s="10">
        <v>44320</v>
      </c>
      <c r="C621" s="17" t="s">
        <v>30</v>
      </c>
      <c r="D621" s="15" t="s">
        <v>16</v>
      </c>
      <c r="E621" t="b">
        <v>1</v>
      </c>
      <c r="F621" t="b">
        <v>1</v>
      </c>
      <c r="G621" t="b">
        <v>0</v>
      </c>
      <c r="H621" t="b">
        <v>0</v>
      </c>
      <c r="I621" t="b">
        <v>1</v>
      </c>
      <c r="J621" t="b">
        <v>0</v>
      </c>
      <c r="K621" t="b">
        <v>1</v>
      </c>
      <c r="L621" t="b">
        <v>1</v>
      </c>
      <c r="M621" t="s">
        <v>101</v>
      </c>
      <c r="N621">
        <v>27.32</v>
      </c>
      <c r="O621">
        <f>IF(Weekly[[#This Row],[H/V]]="H",Weekly[[#This Row],[BF H Odds]],IF(Weekly[[#This Row],[H/V]]="V",Weekly[[#This Row],[BF V Odds]],""))</f>
        <v>5.3</v>
      </c>
      <c r="P621" t="b">
        <v>1</v>
      </c>
      <c r="Q621" t="s">
        <v>76</v>
      </c>
      <c r="R621" s="35">
        <f>IFERROR(IF(Weekly[[#This Row],[Won Bet?]]="yes",R620+(Weekly[[#This Row],[BF Odds]]*Weekly[[#This Row],[BF Stake]])-Weekly[[#This Row],[BF Stake]],R620-Weekly[[#This Row],[BF Stake]]),R620)</f>
        <v>1171.2455000000007</v>
      </c>
      <c r="S621" s="35">
        <f>IFERROR(IF(Weekly[[#This Row],[Won Bet?]]="yes",S620+(((Weekly[[#This Row],[BF Odds]]*Weekly[[#This Row],[BF Stake]])-Weekly[[#This Row],[BF Stake]])*0.95),S620-Weekly[[#This Row],[BF Stake]]),S620)</f>
        <v>1066.4238400000008</v>
      </c>
      <c r="T621">
        <v>5.3</v>
      </c>
      <c r="U621">
        <v>1.23</v>
      </c>
      <c r="V621" s="24">
        <f>IF(Weekly[[#This Row],[Actual]]="","",IF(AND(Weekly[[#This Row],[SVC_P]]=Weekly[[#This Row],[Actual]],Weekly[[#This Row],[SVC_P]]=TRUE),V620+Weekly[[#This Row],[BF H Odds]]-1,IF(AND(Weekly[[#This Row],[SVC_P]]=Weekly[[#This Row],[Actual]],Weekly[[#This Row],[SVC_P]]=FALSE),V620+Weekly[[#This Row],[BF V Odds]]-1,V620-1)))</f>
        <v>54.410000000000068</v>
      </c>
      <c r="W621" s="24">
        <f>IF(Weekly[[#This Row],[Actual]]="","",IF(AND(Weekly[[#This Row],[SVC_P]]=FALSE,Weekly[[#This Row],[Actual]]=TRUE),W620+Weekly[[#This Row],[BF H Odds]]-1,IF(AND(Weekly[[#This Row],[SVC_P]]=TRUE,Weekly[[#This Row],[Actual]]=FALSE,),W620+Weekly[[#This Row],[BF V Odds]]-1,W620-1)))</f>
        <v>-529.84</v>
      </c>
      <c r="X621" s="24">
        <f>IF(Weekly[[#This Row],[Actual]]="","",IF(AND(Weekly[[#This Row],[ADBC_P]]=Weekly[[#This Row],[Actual]],Weekly[[#This Row],[ADBC_P]]=TRUE),X620+Weekly[[#This Row],[BF H Odds]]-1,IF(AND(Weekly[[#This Row],[ADBC_P]]=Weekly[[#This Row],[Actual]],Weekly[[#This Row],[ADBC_P]]=FALSE),X620+Weekly[[#This Row],[BF V Odds]]-1,X620-1)))</f>
        <v>13.340000000000018</v>
      </c>
      <c r="Y621" s="24">
        <f>IF(Weekly[[#This Row],[Actual]]="","",IF(AND(Weekly[[#This Row],[ADBC_P]]=FALSE,Weekly[[#This Row],[Actual]]=TRUE),Y620+Weekly[[#This Row],[BF H Odds]]-1,IF(AND(Weekly[[#This Row],[ADBC_P]]=TRUE,Weekly[[#This Row],[Actual]]=FALSE),Y620+Weekly[[#This Row],[BF V Odds]]-1,Y620-1)))</f>
        <v>74.249999999999986</v>
      </c>
      <c r="Z621" s="24">
        <f>IF(Weekly[[#This Row],[Actual]]="","",IF(AND(Weekly[[#This Row],[RFC_P]]=Weekly[[#This Row],[Actual]],Weekly[[#This Row],[RFC_P]]=TRUE),Z620+Weekly[[#This Row],[BF H Odds]]-1,IF(AND(Weekly[[#This Row],[RFC_P]]=Weekly[[#This Row],[Actual]],Weekly[[#This Row],[RFC_P]]=FALSE),Z620+Weekly[[#This Row],[BF V Odds]]-1,Z620-1)))</f>
        <v>25.810000000000006</v>
      </c>
      <c r="AA621" s="24">
        <f>IF(Weekly[[#This Row],[Actual]]="","",IF(AND(Weekly[[#This Row],[RFC_P]]=FALSE,Weekly[[#This Row],[Actual]]=TRUE),AA620+Weekly[[#This Row],[BF H Odds]]-1,IF(AND(Weekly[[#This Row],[RFC_P]]=TRUE,Weekly[[#This Row],[Actual]]=FALSE),AA620+Weekly[[#This Row],[BF V Odds]]-1,AA620-1)))</f>
        <v>61.779999999999966</v>
      </c>
      <c r="AB621" s="24">
        <f>IF(Weekly[[#This Row],[Actual]]="","",IF(AND(Weekly[[#This Row],[GBC_P]]=Weekly[[#This Row],[Actual]],Weekly[[#This Row],[GBC_P]]=TRUE),AB620+Weekly[[#This Row],[BF H Odds]]-1,IF(AND(Weekly[[#This Row],[GBC_P]]=Weekly[[#This Row],[Actual]],Weekly[[#This Row],[GBC_P]]=FALSE),AB620+Weekly[[#This Row],[BF V Odds]]-1,AB620-1)))</f>
        <v>8.4900000000000055</v>
      </c>
      <c r="AC621" s="24">
        <f>IF(Weekly[[#This Row],[Actual]]="","",IF(AND(Weekly[[#This Row],[GBC_P]]=FALSE,Weekly[[#This Row],[Actual]]=TRUE),AC620+Weekly[[#This Row],[BF H Odds]]-1,IF(AND(Weekly[[#This Row],[GBC_P]]=TRUE,Weekly[[#This Row],[Actual]]=FALSE),AC620+Weekly[[#This Row],[BF V Odds]]-1,AC620-1)))</f>
        <v>79.099999999999994</v>
      </c>
      <c r="AD621" s="24">
        <f>IF(Weekly[[#This Row],[Actual]]="","",IF(AND(Weekly[[#This Row],[HGBC_P]]=Weekly[[#This Row],[Actual]],Weekly[[#This Row],[HGBC_P]]=TRUE),AD620+Weekly[[#This Row],[BF H Odds]]-1,IF(AND(Weekly[[#This Row],[HGBC_P]]=Weekly[[#This Row],[Actual]],Weekly[[#This Row],[HGBC_P]]=FALSE),AD620+Weekly[[#This Row],[BF V Odds]]-1,AD620-1)))</f>
        <v>-0.69999999999997708</v>
      </c>
      <c r="AE621" s="24">
        <f>IF(Weekly[[#This Row],[Actual]]="","",IF(AND(Weekly[[#This Row],[HGBC_P]]=FALSE,Weekly[[#This Row],[Actual]]=TRUE),AE620+Weekly[[#This Row],[BF H Odds]]-1,IF(AND(Weekly[[#This Row],[HGBC_P]]=TRUE,Weekly[[#This Row],[Actual]]=FALSE),AE620+Weekly[[#This Row],[BF V Odds]]-1,AE620-1)))</f>
        <v>88.29000000000002</v>
      </c>
      <c r="AF621" s="24">
        <f>IF(Weekly[[#This Row],[Actual]]="","",IF(AND(Weekly[[#This Row],[XGB_P]]=Weekly[[#This Row],[Actual]],Weekly[[#This Row],[XGB_P]]=TRUE),AF620+Weekly[[#This Row],[BF H Odds]]-1,IF(AND(Weekly[[#This Row],[XGB_P]]=Weekly[[#This Row],[Actual]],Weekly[[#This Row],[XGB_P]]=FALSE),AF620+Weekly[[#This Row],[BF V Odds]]-1,AF620-1)))</f>
        <v>31.22000000000002</v>
      </c>
      <c r="AG621" s="24">
        <f>IF(Weekly[[#This Row],[Actual]]="","",IF(AND(Weekly[[#This Row],[XGB_P]]=FALSE,Weekly[[#This Row],[Actual]]=TRUE),AG620+Weekly[[#This Row],[BF H Odds]]-1,IF(AND(Weekly[[#This Row],[XGB_P]]=TRUE,Weekly[[#This Row],[Actual]]=FALSE),AG620+Weekly[[#This Row],[BF V Odds]]-1,AG620-1)))</f>
        <v>56.370000000000005</v>
      </c>
      <c r="AH621" s="24">
        <f>IF(Weekly[[#This Row],[Actual]]="","",IF(AND(Weekly[[#This Row],[QDA_P]]=Weekly[[#This Row],[Actual]],Weekly[[#This Row],[QDA_P]]=TRUE),AH620+Weekly[[#This Row],[BF H Odds]]-1,IF(AND(Weekly[[#This Row],[QDA_P]]=Weekly[[#This Row],[Actual]],Weekly[[#This Row],[QDA_P]]=FALSE),AH620+Weekly[[#This Row],[BF V Odds]]-1,AH620-1)))</f>
        <v>-1.6299999999999841</v>
      </c>
      <c r="AI621" s="24">
        <f>IF(Weekly[[#This Row],[Actual]]="","",IF(AND(Weekly[[#This Row],[QDA_P]]=FALSE,Weekly[[#This Row],[Actual]]=TRUE),AI620+Weekly[[#This Row],[BF H Odds]]-1,IF(AND(Weekly[[#This Row],[QDA_P]]=TRUE,Weekly[[#This Row],[Actual]]=FALSE),AI620+Weekly[[#This Row],[BF V Odds]]-1,AI620-1)))</f>
        <v>89.219999999999985</v>
      </c>
      <c r="AJ621" s="24">
        <f>IF(Weekly[[#This Row],[Actual]]="","",IF(AND(Weekly[[#This Row],[KNC_P]]=FALSE,Weekly[[#This Row],[Actual]]=TRUE),AJ620+Weekly[[#This Row],[BF H Odds]]-1,IF(AND(Weekly[[#This Row],[KNC_P]]=TRUE,Weekly[[#This Row],[Actual]]=FALSE),AJ620+Weekly[[#This Row],[BF V Odds]]-1,AJ620-1)))</f>
        <v>83.010000000000019</v>
      </c>
      <c r="AK621" s="24">
        <f>IF(Weekly[[#This Row],[Actual]]="","",IF(AND(Weekly[[#This Row],[KNC_P]]=FALSE,Weekly[[#This Row],[Actual]]=TRUE),AK620+Weekly[[#This Row],[BF H Odds]]-1,IF(AND(Weekly[[#This Row],[KNC_P]]=TRUE,Weekly[[#This Row],[Actual]]=FALSE),AK620+Weekly[[#This Row],[BF V Odds]]-1,AK620-1)))</f>
        <v>81.910000000000011</v>
      </c>
      <c r="AL621" s="30">
        <f>IF(Weekly[[#This Row],[Actual]]="","",COUNTIF(Weekly[[#This Row],[SVC_P]:[QDA_P]],TRUE))</f>
        <v>4</v>
      </c>
      <c r="AM621" s="30">
        <f>IF(Weekly[[#This Row],[Actual]]="","",COUNTIF(Weekly[[#This Row],[SVC_P]:[QDA_P]],FALSE))</f>
        <v>3</v>
      </c>
      <c r="AN621" s="36">
        <f>IF(AND(Weekly[[#This Row],[BF V Odds]]&gt;$BO$6,Weekly[[#This Row],[BF V Odds]] &lt; $BO$7),Weekly[[#This Row],[BF V Odds]],"")</f>
        <v>5.3</v>
      </c>
      <c r="AO621" s="36" t="str">
        <f>IF(AND(Weekly[[#This Row],[BF H Odds]]&gt;$BO$6, Weekly[[#This Row],[BF H Odds]] &lt; $BO$7),Weekly[[#This Row],[BF H Odds]],"")</f>
        <v/>
      </c>
      <c r="AP621" s="37">
        <f>IF(AND(Weekly[[#This Row],[V Odds &lt;]]="",Weekly[[#This Row],[H Odds &lt;]]=""),AP620,IF(AND(Weekly[[#This Row],[H Odds &lt;]]&lt;&gt;"",Weekly[[#This Row],[SVC_P]]=TRUE,Weekly[[#This Row],[Actual]]=TRUE),AP620+Weekly[[#This Row],[H Odds &lt;]]-1,IF(AND(Weekly[[#This Row],[V Odds &lt;]]&lt;&gt;"",Weekly[[#This Row],[SVC_P]]=FALSE,Weekly[[#This Row],[Actual]]=FALSE),AP620+Weekly[[#This Row],[V Odds &lt;]]-1,IF(AND(Weekly[[#This Row],[V Odds &lt;]]&lt;&gt;"",Weekly[[#This Row],[SVC_P]]=FALSE,Weekly[[#This Row],[Actual]]=TRUE),AP620-1,IF(AND(Weekly[[#This Row],[H Odds &lt;]]&lt;&gt;"",Weekly[[#This Row],[SVC_P]]=TRUE,Weekly[[#This Row],[Actual]]=FALSE),AP620-1,AP620)))))</f>
        <v>75.430000000000021</v>
      </c>
      <c r="AQ621" s="37">
        <f>IF(AND(Weekly[[#This Row],[V Odds &lt;]]="",Weekly[[#This Row],[H Odds &lt;]]=""),AQ620,IF(AND(Weekly[[#This Row],[H Odds &lt;]]&lt;&gt;"",Weekly[[#This Row],[ADBC_P]]=TRUE,Weekly[[#This Row],[Actual]]=TRUE),AQ620+Weekly[[#This Row],[H Odds &lt;]]-1,IF(AND(Weekly[[#This Row],[V Odds &lt;]]&lt;&gt;"",Weekly[[#This Row],[ADBC_P]]=FALSE,Weekly[[#This Row],[Actual]]=FALSE),AQ620+Weekly[[#This Row],[V Odds &lt;]]-1,IF(AND(Weekly[[#This Row],[V Odds &lt;]]&lt;&gt;"",Weekly[[#This Row],[ADBC_P]]=FALSE,Weekly[[#This Row],[Actual]]=TRUE),AQ620-1,IF(AND(Weekly[[#This Row],[H Odds &lt;]]&lt;&gt;"",Weekly[[#This Row],[ADBC_P]]=TRUE,Weekly[[#This Row],[Actual]]=FALSE),AQ620-1,AQ620)))))</f>
        <v>47.98</v>
      </c>
      <c r="AR621" s="37">
        <f>IF(AND(Weekly[[#This Row],[V Odds &lt;]]="",Weekly[[#This Row],[H Odds &lt;]]=""),AR620,IF(AND(Weekly[[#This Row],[H Odds &lt;]]&lt;&gt;"",Weekly[[#This Row],[RFC_P]]=TRUE,Weekly[[#This Row],[Actual]]=TRUE),AR620+Weekly[[#This Row],[H Odds &lt;]]-1,IF(AND(Weekly[[#This Row],[V Odds &lt;]]&lt;&gt;"",Weekly[[#This Row],[RFC_P]]=FALSE,Weekly[[#This Row],[Actual]]=FALSE),AR620+Weekly[[#This Row],[V Odds &lt;]]-1,IF(AND(Weekly[[#This Row],[V Odds &lt;]]&lt;&gt;"",Weekly[[#This Row],[RFC_P]]=FALSE,Weekly[[#This Row],[Actual]]=TRUE),AR620-1,IF(AND(Weekly[[#This Row],[H Odds &lt;]]&lt;&gt;"",Weekly[[#This Row],[RFC_P]]=TRUE,Weekly[[#This Row],[Actual]]=FALSE),AR620-1,AR620)))))</f>
        <v>65.989999999999995</v>
      </c>
      <c r="AS621" s="37">
        <f>IF(AND(Weekly[[#This Row],[V Odds &lt;]]="",Weekly[[#This Row],[H Odds &lt;]]=""),AS620,IF(AND(Weekly[[#This Row],[H Odds &lt;]]&lt;&gt;"",Weekly[[#This Row],[GBC_P]]=TRUE,Weekly[[#This Row],[Actual]]=TRUE),AS620+Weekly[[#This Row],[H Odds &lt;]]-1,IF(AND(Weekly[[#This Row],[V Odds &lt;]]&lt;&gt;"",Weekly[[#This Row],[GBC_P]]=FALSE,Weekly[[#This Row],[Actual]]=FALSE),AS620+Weekly[[#This Row],[V Odds &lt;]]-1,IF(AND(Weekly[[#This Row],[V Odds &lt;]]&lt;&gt;"",Weekly[[#This Row],[GBC_P]]=FALSE,Weekly[[#This Row],[Actual]]=TRUE),AS620-1,IF(AND(Weekly[[#This Row],[H Odds &lt;]]&lt;&gt;"",Weekly[[#This Row],[GBC_P]]=TRUE,Weekly[[#This Row],[Actual]]=FALSE),AS620-1,AS620)))))</f>
        <v>67.38</v>
      </c>
      <c r="AT621" s="37">
        <f>IF(AND(Weekly[[#This Row],[V Odds &lt;]]="",Weekly[[#This Row],[H Odds &lt;]]=""),AT620,IF(AND(Weekly[[#This Row],[H Odds &lt;]]&lt;&gt;"",Weekly[[#This Row],[HGBC_P]]=TRUE,Weekly[[#This Row],[Actual]]=TRUE),AT620+Weekly[[#This Row],[H Odds &lt;]]-1,IF(AND(Weekly[[#This Row],[V Odds &lt;]]&lt;&gt;"",Weekly[[#This Row],[HGBC_P]]=FALSE,Weekly[[#This Row],[Actual]]=FALSE),AT620+Weekly[[#This Row],[V Odds &lt;]]-1,IF(AND(Weekly[[#This Row],[V Odds &lt;]]&lt;&gt;"",Weekly[[#This Row],[HGBC_P]]=FALSE,Weekly[[#This Row],[Actual]]=TRUE),AT620-1,IF(AND(Weekly[[#This Row],[H Odds &lt;]]&lt;&gt;"",Weekly[[#This Row],[HGBC_P]]=TRUE,Weekly[[#This Row],[Actual]]=FALSE),AT620-1,AT620)))))</f>
        <v>50.76</v>
      </c>
      <c r="AU621" s="37">
        <f>IF(AND(Weekly[[#This Row],[V Odds &lt;]]="",Weekly[[#This Row],[H Odds &lt;]]=""),AU620,IF(AND(Weekly[[#This Row],[H Odds &lt;]]&lt;&gt;"",Weekly[[#This Row],[XGB_P]]=TRUE,Weekly[[#This Row],[Actual]]=TRUE),AU620+Weekly[[#This Row],[H Odds &lt;]]-1,IF(AND(Weekly[[#This Row],[V Odds &lt;]]&lt;&gt;"",Weekly[[#This Row],[XGB_P]]=FALSE,Weekly[[#This Row],[Actual]]=FALSE),AU620+Weekly[[#This Row],[V Odds &lt;]]-1,IF(AND(Weekly[[#This Row],[V Odds &lt;]]&lt;&gt;"",Weekly[[#This Row],[XGB_P]]=FALSE,Weekly[[#This Row],[Actual]]=TRUE),AU620-1,IF(AND(Weekly[[#This Row],[H Odds &lt;]]&lt;&gt;"",Weekly[[#This Row],[XGB_P]]=TRUE,Weekly[[#This Row],[Actual]]=FALSE),AU620-1,AU620)))))</f>
        <v>72.210000000000008</v>
      </c>
      <c r="AV621" s="37">
        <f>IF(AND(Weekly[[#This Row],[V Odds &lt;]]="",Weekly[[#This Row],[H Odds &lt;]]=""),AV620,IF(AND(Weekly[[#This Row],[H Odds &lt;]]&lt;&gt;"",Weekly[[#This Row],[QDA_P]]=TRUE,Weekly[[#This Row],[Actual]]=TRUE),AV620+Weekly[[#This Row],[H Odds &lt;]]-1,IF(AND(Weekly[[#This Row],[V Odds &lt;]]&lt;&gt;"",Weekly[[#This Row],[QDA_P]]=FALSE,Weekly[[#This Row],[Actual]]=FALSE),AV620+Weekly[[#This Row],[V Odds &lt;]]-1,IF(AND(Weekly[[#This Row],[V Odds &lt;]]&lt;&gt;"",Weekly[[#This Row],[QDA_P]]=FALSE,Weekly[[#This Row],[Actual]]=TRUE),AV620-1,IF(AND(Weekly[[#This Row],[H Odds &lt;]]&lt;&gt;"",Weekly[[#This Row],[QDA_P]]=TRUE,Weekly[[#This Row],[Actual]]=FALSE),AV620-1,AV620)))))</f>
        <v>62.099999999999994</v>
      </c>
      <c r="AW621" s="37">
        <f>IF(AND(Weekly[[#This Row],[H Odds &lt;]]="",Weekly[[#This Row],[V Odds &lt;]]=""),AW620,IF(AND(Weekly[[#This Row],[KNC_P]]=Weekly[[#This Row],[Actual]],Weekly[[#This Row],[KNC_P]]=TRUE),AW620+Weekly[[#This Row],[BF H Odds]]-1,IF(AND(Weekly[[#This Row],[KNC_P]]=Weekly[[#This Row],[Actual]],Weekly[[#This Row],[KNC_P]]=FALSE),AW620+Weekly[[#This Row],[BF V Odds]]-1,AW620-1)))</f>
        <v>44.88000000000001</v>
      </c>
      <c r="AX621" s="37">
        <f>IF(AND(Weekly[[#This Row],[V Odds &lt;]]="",Weekly[[#This Row],[H Odds &lt;]]=""),AX620,IF(AND(Weekly[[#This Row],[V Odds &lt;]]&lt;&gt;"",Weekly[[#This Row],[FALSES]]&gt;0,Weekly[[#This Row],[Actual]]=FALSE),AX620+Weekly[[#This Row],[V Odds &lt;]]-1,IF(AND(Weekly[[#This Row],[H Odds &lt;]]&lt;&gt;"",Weekly[[#This Row],[TRUES]]&gt;0,Weekly[[#This Row],[Actual]]=TRUE),AX620+Weekly[[#This Row],[H Odds &lt;]]-1,IF(AND(Weekly[[#This Row],[V Odds &lt;]]&lt;&gt;"",Weekly[[#This Row],[FALSES]]=0),AX620,IF(AND(Weekly[[#This Row],[H Odds &lt;]]&lt;&gt;"",Weekly[[#This Row],[TRUES]]=0),AX620,AX620-1)))))</f>
        <v>109.09999999999997</v>
      </c>
      <c r="AY621" s="37">
        <f>IF(AND(Weekly[[#This Row],[V Odds &lt;]]="",Weekly[[#This Row],[H Odds &lt;]]=""),AY620,IF(AND(Weekly[[#This Row],[V Odds &lt;]]&lt;&gt;"",Weekly[[#This Row],[FALSES]]&gt;0,Weekly[[#This Row],[Actual]]=FALSE),AY620+((Weekly[[#This Row],[V Odds &lt;]]-1)*0.92),IF(AND(Weekly[[#This Row],[H Odds &lt;]]&lt;&gt;"",Weekly[[#This Row],[TRUES]]&gt;0,Weekly[[#This Row],[Actual]]=TRUE),AY620+((Weekly[[#This Row],[H Odds &lt;]]-1)*0.92),IF(AND(Weekly[[#This Row],[V Odds &lt;]]&lt;&gt;"",Weekly[[#This Row],[FALSES]]=0),AY620,IF(AND(Weekly[[#This Row],[H Odds &lt;]]&lt;&gt;"",Weekly[[#This Row],[TRUES]]=0),AY620,AY620-1)))))</f>
        <v>95.732000000000014</v>
      </c>
      <c r="AZ621" s="37">
        <f>IF(AND(Weekly[[#This Row],[V Odds &lt;]]="",Weekly[[#This Row],[H Odds &lt;]]=""),AZ620,IF(AND(Weekly[[#This Row],[V Odds &lt;]]&lt;&gt;"",Weekly[[#This Row],[Actual]]=FALSE),AZ620+Weekly[[#This Row],[V Odds &lt;]]-1,IF(AND(Weekly[[#This Row],[H Odds &lt;]]&lt;&gt;"",Weekly[[#This Row],[Actual]]=TRUE),AZ620+Weekly[[#This Row],[H Odds &lt;]]-1,AZ620-1)))</f>
        <v>100.06999999999998</v>
      </c>
      <c r="BA621" s="38">
        <f>IF(Weekly[[#This Row],[H Odds &lt;]]="",BA620,IF(AND(Weekly[[#This Row],[H Odds &lt;]]&lt;&gt;"",Weekly[[#This Row],[SVC_P]]=TRUE,Weekly[[#This Row],[Actual]]=TRUE),BA620+Weekly[[#This Row],[H Odds &lt;]]-1,IF(AND(Weekly[[#This Row],[H Odds &lt;]]&lt;&gt;"",Weekly[[#This Row],[SVC_P]]=TRUE,Weekly[[#This Row],[Actual]]=FALSE),BA620-1,BA620)))</f>
        <v>74.39</v>
      </c>
      <c r="BB621" s="38">
        <f>IF(Weekly[[#This Row],[H Odds &lt;]]="",BB620,IF(AND(Weekly[[#This Row],[H Odds &lt;]]&lt;&gt;"",Weekly[[#This Row],[ADBC_P]]=TRUE,Weekly[[#This Row],[Actual]]=TRUE),BB620+Weekly[[#This Row],[H Odds &lt;]]-1,IF(AND(Weekly[[#This Row],[H Odds &lt;]]&lt;&gt;"",Weekly[[#This Row],[ADBC_P]]=TRUE,Weekly[[#This Row],[Actual]]=FALSE),BB620-1,BB620)))</f>
        <v>44.16</v>
      </c>
      <c r="BC621" s="38">
        <f>IF(Weekly[[#This Row],[H Odds &lt;]]="",BC620,IF(AND(Weekly[[#This Row],[H Odds &lt;]]&lt;&gt;"",Weekly[[#This Row],[RFC_P]]=TRUE,Weekly[[#This Row],[Actual]]=TRUE),BC620+Weekly[[#This Row],[H Odds &lt;]]-1,IF(AND(Weekly[[#This Row],[H Odds &lt;]]&lt;&gt;"",Weekly[[#This Row],[RFC_P]]=TRUE,Weekly[[#This Row],[Actual]]=FALSE),BC620-1,BC620)))</f>
        <v>45.759999999999991</v>
      </c>
      <c r="BD621" s="38">
        <f>IF(Weekly[[#This Row],[H Odds &lt;]]="",BD620,IF(AND(Weekly[[#This Row],[H Odds &lt;]]&lt;&gt;"",Weekly[[#This Row],[GBC_P]]=TRUE,Weekly[[#This Row],[Actual]]=TRUE),BD620+Weekly[[#This Row],[H Odds &lt;]]-1,IF(AND(Weekly[[#This Row],[H Odds &lt;]]&lt;&gt;"",Weekly[[#This Row],[GBC_P]]=TRUE,Weekly[[#This Row],[Actual]]=FALSE),BD620-1,BD620)))</f>
        <v>51.910000000000004</v>
      </c>
      <c r="BE621" s="38">
        <f>IF(Weekly[[#This Row],[H Odds &lt;]]="",BE620,IF(AND(Weekly[[#This Row],[H Odds &lt;]]&lt;&gt;"",Weekly[[#This Row],[HGBC_P]]=TRUE,Weekly[[#This Row],[Actual]]=TRUE),BE620+Weekly[[#This Row],[H Odds &lt;]]-1,IF(AND(Weekly[[#This Row],[H Odds &lt;]]&lt;&gt;"",Weekly[[#This Row],[HGBC_P]]=TRUE,Weekly[[#This Row],[Actual]]=FALSE),BE620-1,BE620)))</f>
        <v>49.059999999999995</v>
      </c>
      <c r="BF621" s="38">
        <f>IF(Weekly[[#This Row],[H Odds &lt;]]="",BF620,IF(AND(Weekly[[#This Row],[H Odds &lt;]]&lt;&gt;"",Weekly[[#This Row],[XGB_P]]=TRUE,Weekly[[#This Row],[Actual]]=TRUE),BF620+Weekly[[#This Row],[H Odds &lt;]]-1,IF(AND(Weekly[[#This Row],[H Odds &lt;]]&lt;&gt;"",Weekly[[#This Row],[XGB_P]]=TRUE,Weekly[[#This Row],[Actual]]=FALSE),BF620-1,BF620)))</f>
        <v>58.730000000000004</v>
      </c>
      <c r="BG621" s="38">
        <f>IF(Weekly[[#This Row],[H Odds &lt;]]="",BG620,IF(AND(Weekly[[#This Row],[H Odds &lt;]]&lt;&gt;"",Weekly[[#This Row],[QDA_P]]=TRUE,Weekly[[#This Row],[Actual]]=TRUE),BG620+Weekly[[#This Row],[H Odds &lt;]]-1,IF(AND(Weekly[[#This Row],[H Odds &lt;]]&lt;&gt;"",Weekly[[#This Row],[QDA_P]]=TRUE,Weekly[[#This Row],[Actual]]=FALSE),BG620-1,BG620)))</f>
        <v>44.22999999999999</v>
      </c>
      <c r="BH621" s="38">
        <f>IF(Weekly[[#This Row],[H Odds &lt;]]="",BH620,IF(AND(Weekly[[#This Row],[H Odds &lt;]]&lt;&gt;"",Weekly[[#This Row],[KNC_P]]=TRUE,Weekly[[#This Row],[Actual]]=TRUE),BH620+Weekly[[#This Row],[H Odds &lt;]]-1,IF(AND(Weekly[[#This Row],[H Odds &lt;]]&lt;&gt;"",Weekly[[#This Row],[KNC_P]]=TRUE,Weekly[[#This Row],[Actual]]=FALSE),BH620-1,BH620)))</f>
        <v>49.099999999999994</v>
      </c>
      <c r="BI621" s="38">
        <f>IF(Weekly[[#This Row],[H Odds &lt;]]="",BI620,IF(AND(Weekly[[#This Row],[H Odds &lt;]]&lt;&gt;"",Weekly[[#This Row],[TRUES]]&gt;0,Weekly[[#This Row],[Actual]]=TRUE),BI620+Weekly[[#This Row],[H Odds &lt;]]-1,IF(AND(Weekly[[#This Row],[H Odds &lt;]]&lt;&gt;"",Weekly[[#This Row],[TRUES]]=0),BI620,BI620-1)))</f>
        <v>72.39</v>
      </c>
      <c r="BJ621" s="38">
        <f>IF(Weekly[[#This Row],[H Odds &lt;]]="",BJ620,IF(AND(Weekly[[#This Row],[H Odds &lt;]]&lt;&gt;"",Weekly[[#This Row],[Actual]]=TRUE),BJ620+Weekly[[#This Row],[H Odds &lt;]]-1,IF(AND(Weekly[[#This Row],[H Odds &lt;]]&lt;&gt;"",Weekly[[#This Row],[Actual]]=FALSE),BJ620-1,BJ620)))</f>
        <v>74.290000000000006</v>
      </c>
      <c r="BK621" s="58">
        <f>IF(AND(Weekly[[#This Row],[TRUES]]&gt;3,Weekly[[#This Row],[Actual]]=TRUE),BK620+Weekly[[#This Row],[BF H Odds]]-1,IF(AND(Weekly[[#This Row],[FALSES]]&gt;3,Weekly[[#This Row],[Actual]]=FALSE),BK620+Weekly[[#This Row],[BF V Odds]]-1,IF(AND(Weekly[[#This Row],[TRUES]]&gt;3,Weekly[[#This Row],[Actual]]=FALSE),BK620-1,IF(AND(Weekly[[#This Row],[FALSES]]&gt;3,Weekly[[#This Row],[Actual]]=TRUE),BK620-1,BK620))))</f>
        <v>1.7800000000000304</v>
      </c>
      <c r="BL621" s="58">
        <f>IF(AND(Weekly[[#This Row],[TRUES]]&gt;5,Weekly[[#This Row],[Actual]]=TRUE),BL620+Weekly[[#This Row],[BF H Odds]]-1,IF(AND(Weekly[[#This Row],[FALSES]]&gt;5,Weekly[[#This Row],[Actual]]=FALSE),BL620+Weekly[[#This Row],[BF V Odds]]-1,IF(AND(Weekly[[#This Row],[TRUES]]&gt;5,Weekly[[#This Row],[Actual]]=FALSE),BL620-1,IF(AND(Weekly[[#This Row],[FALSES]]&gt;5,Weekly[[#This Row],[Actual]]=TRUE),BL620-1,BL620))))</f>
        <v>6.3500000000000183</v>
      </c>
      <c r="BM621" s="58">
        <f>IF(AND(Weekly[[#This Row],[TRUES]]&gt;6,Weekly[[#This Row],[Actual]]=TRUE),BM620+Weekly[[#This Row],[BF H Odds]]-1,IF(AND(Weekly[[#This Row],[FALSES]]&gt;6,Weekly[[#This Row],[Actual]]=FALSE),BM620+Weekly[[#This Row],[BF V Odds]]-1,IF(AND(Weekly[[#This Row],[TRUES]]&gt;6,Weekly[[#This Row],[Actual]]=FALSE),BM620-1,IF(AND(Weekly[[#This Row],[FALSES]]&gt;6,Weekly[[#This Row],[Actual]]=TRUE),BM620-1,BM620))))</f>
        <v>36.06</v>
      </c>
    </row>
    <row r="622" spans="1:65" x14ac:dyDescent="0.25">
      <c r="A622" s="34"/>
      <c r="B622" s="10">
        <v>44321</v>
      </c>
      <c r="C622" s="17" t="s">
        <v>31</v>
      </c>
      <c r="D622" s="15" t="s">
        <v>26</v>
      </c>
      <c r="E622" t="b">
        <v>1</v>
      </c>
      <c r="F622" t="b">
        <v>1</v>
      </c>
      <c r="G622" t="b">
        <v>1</v>
      </c>
      <c r="H622" t="b">
        <v>1</v>
      </c>
      <c r="I622" t="b">
        <v>1</v>
      </c>
      <c r="J622" t="b">
        <v>1</v>
      </c>
      <c r="K622" t="b">
        <v>1</v>
      </c>
      <c r="L622" t="b">
        <v>1</v>
      </c>
      <c r="O622" t="str">
        <f>IF(Weekly[[#This Row],[H/V]]="H",Weekly[[#This Row],[BF H Odds]],IF(Weekly[[#This Row],[H/V]]="V",Weekly[[#This Row],[BF V Odds]],""))</f>
        <v/>
      </c>
      <c r="P622" t="b">
        <v>0</v>
      </c>
      <c r="R622" s="35">
        <f>IFERROR(IF(Weekly[[#This Row],[Won Bet?]]="yes",R621+(Weekly[[#This Row],[BF Odds]]*Weekly[[#This Row],[BF Stake]])-Weekly[[#This Row],[BF Stake]],R621-Weekly[[#This Row],[BF Stake]]),R621)</f>
        <v>1171.2455000000007</v>
      </c>
      <c r="S622" s="35">
        <f>IFERROR(IF(Weekly[[#This Row],[Won Bet?]]="yes",S621+(((Weekly[[#This Row],[BF Odds]]*Weekly[[#This Row],[BF Stake]])-Weekly[[#This Row],[BF Stake]])*0.95),S621-Weekly[[#This Row],[BF Stake]]),S621)</f>
        <v>1066.4238400000008</v>
      </c>
      <c r="T622">
        <v>1.1499999999999999</v>
      </c>
      <c r="U622">
        <v>7.2</v>
      </c>
      <c r="V622" s="24">
        <f>IF(Weekly[[#This Row],[Actual]]="","",IF(AND(Weekly[[#This Row],[SVC_P]]=Weekly[[#This Row],[Actual]],Weekly[[#This Row],[SVC_P]]=TRUE),V621+Weekly[[#This Row],[BF H Odds]]-1,IF(AND(Weekly[[#This Row],[SVC_P]]=Weekly[[#This Row],[Actual]],Weekly[[#This Row],[SVC_P]]=FALSE),V621+Weekly[[#This Row],[BF V Odds]]-1,V621-1)))</f>
        <v>53.410000000000068</v>
      </c>
      <c r="W622" s="24">
        <f>IF(Weekly[[#This Row],[Actual]]="","",IF(AND(Weekly[[#This Row],[SVC_P]]=FALSE,Weekly[[#This Row],[Actual]]=TRUE),W621+Weekly[[#This Row],[BF H Odds]]-1,IF(AND(Weekly[[#This Row],[SVC_P]]=TRUE,Weekly[[#This Row],[Actual]]=FALSE,),W621+Weekly[[#This Row],[BF V Odds]]-1,W621-1)))</f>
        <v>-530.84</v>
      </c>
      <c r="X622" s="24">
        <f>IF(Weekly[[#This Row],[Actual]]="","",IF(AND(Weekly[[#This Row],[ADBC_P]]=Weekly[[#This Row],[Actual]],Weekly[[#This Row],[ADBC_P]]=TRUE),X621+Weekly[[#This Row],[BF H Odds]]-1,IF(AND(Weekly[[#This Row],[ADBC_P]]=Weekly[[#This Row],[Actual]],Weekly[[#This Row],[ADBC_P]]=FALSE),X621+Weekly[[#This Row],[BF V Odds]]-1,X621-1)))</f>
        <v>12.340000000000018</v>
      </c>
      <c r="Y622" s="24">
        <f>IF(Weekly[[#This Row],[Actual]]="","",IF(AND(Weekly[[#This Row],[ADBC_P]]=FALSE,Weekly[[#This Row],[Actual]]=TRUE),Y621+Weekly[[#This Row],[BF H Odds]]-1,IF(AND(Weekly[[#This Row],[ADBC_P]]=TRUE,Weekly[[#This Row],[Actual]]=FALSE),Y621+Weekly[[#This Row],[BF V Odds]]-1,Y621-1)))</f>
        <v>74.399999999999991</v>
      </c>
      <c r="Z622" s="24">
        <f>IF(Weekly[[#This Row],[Actual]]="","",IF(AND(Weekly[[#This Row],[RFC_P]]=Weekly[[#This Row],[Actual]],Weekly[[#This Row],[RFC_P]]=TRUE),Z621+Weekly[[#This Row],[BF H Odds]]-1,IF(AND(Weekly[[#This Row],[RFC_P]]=Weekly[[#This Row],[Actual]],Weekly[[#This Row],[RFC_P]]=FALSE),Z621+Weekly[[#This Row],[BF V Odds]]-1,Z621-1)))</f>
        <v>24.810000000000006</v>
      </c>
      <c r="AA622" s="24">
        <f>IF(Weekly[[#This Row],[Actual]]="","",IF(AND(Weekly[[#This Row],[RFC_P]]=FALSE,Weekly[[#This Row],[Actual]]=TRUE),AA621+Weekly[[#This Row],[BF H Odds]]-1,IF(AND(Weekly[[#This Row],[RFC_P]]=TRUE,Weekly[[#This Row],[Actual]]=FALSE),AA621+Weekly[[#This Row],[BF V Odds]]-1,AA621-1)))</f>
        <v>61.929999999999964</v>
      </c>
      <c r="AB622" s="24">
        <f>IF(Weekly[[#This Row],[Actual]]="","",IF(AND(Weekly[[#This Row],[GBC_P]]=Weekly[[#This Row],[Actual]],Weekly[[#This Row],[GBC_P]]=TRUE),AB621+Weekly[[#This Row],[BF H Odds]]-1,IF(AND(Weekly[[#This Row],[GBC_P]]=Weekly[[#This Row],[Actual]],Weekly[[#This Row],[GBC_P]]=FALSE),AB621+Weekly[[#This Row],[BF V Odds]]-1,AB621-1)))</f>
        <v>7.4900000000000055</v>
      </c>
      <c r="AC622" s="24">
        <f>IF(Weekly[[#This Row],[Actual]]="","",IF(AND(Weekly[[#This Row],[GBC_P]]=FALSE,Weekly[[#This Row],[Actual]]=TRUE),AC621+Weekly[[#This Row],[BF H Odds]]-1,IF(AND(Weekly[[#This Row],[GBC_P]]=TRUE,Weekly[[#This Row],[Actual]]=FALSE),AC621+Weekly[[#This Row],[BF V Odds]]-1,AC621-1)))</f>
        <v>79.25</v>
      </c>
      <c r="AD622" s="24">
        <f>IF(Weekly[[#This Row],[Actual]]="","",IF(AND(Weekly[[#This Row],[HGBC_P]]=Weekly[[#This Row],[Actual]],Weekly[[#This Row],[HGBC_P]]=TRUE),AD621+Weekly[[#This Row],[BF H Odds]]-1,IF(AND(Weekly[[#This Row],[HGBC_P]]=Weekly[[#This Row],[Actual]],Weekly[[#This Row],[HGBC_P]]=FALSE),AD621+Weekly[[#This Row],[BF V Odds]]-1,AD621-1)))</f>
        <v>-1.6999999999999771</v>
      </c>
      <c r="AE622" s="24">
        <f>IF(Weekly[[#This Row],[Actual]]="","",IF(AND(Weekly[[#This Row],[HGBC_P]]=FALSE,Weekly[[#This Row],[Actual]]=TRUE),AE621+Weekly[[#This Row],[BF H Odds]]-1,IF(AND(Weekly[[#This Row],[HGBC_P]]=TRUE,Weekly[[#This Row],[Actual]]=FALSE),AE621+Weekly[[#This Row],[BF V Odds]]-1,AE621-1)))</f>
        <v>88.440000000000026</v>
      </c>
      <c r="AF622" s="24">
        <f>IF(Weekly[[#This Row],[Actual]]="","",IF(AND(Weekly[[#This Row],[XGB_P]]=Weekly[[#This Row],[Actual]],Weekly[[#This Row],[XGB_P]]=TRUE),AF621+Weekly[[#This Row],[BF H Odds]]-1,IF(AND(Weekly[[#This Row],[XGB_P]]=Weekly[[#This Row],[Actual]],Weekly[[#This Row],[XGB_P]]=FALSE),AF621+Weekly[[#This Row],[BF V Odds]]-1,AF621-1)))</f>
        <v>30.22000000000002</v>
      </c>
      <c r="AG622" s="24">
        <f>IF(Weekly[[#This Row],[Actual]]="","",IF(AND(Weekly[[#This Row],[XGB_P]]=FALSE,Weekly[[#This Row],[Actual]]=TRUE),AG621+Weekly[[#This Row],[BF H Odds]]-1,IF(AND(Weekly[[#This Row],[XGB_P]]=TRUE,Weekly[[#This Row],[Actual]]=FALSE),AG621+Weekly[[#This Row],[BF V Odds]]-1,AG621-1)))</f>
        <v>56.52</v>
      </c>
      <c r="AH622" s="24">
        <f>IF(Weekly[[#This Row],[Actual]]="","",IF(AND(Weekly[[#This Row],[QDA_P]]=Weekly[[#This Row],[Actual]],Weekly[[#This Row],[QDA_P]]=TRUE),AH621+Weekly[[#This Row],[BF H Odds]]-1,IF(AND(Weekly[[#This Row],[QDA_P]]=Weekly[[#This Row],[Actual]],Weekly[[#This Row],[QDA_P]]=FALSE),AH621+Weekly[[#This Row],[BF V Odds]]-1,AH621-1)))</f>
        <v>-2.6299999999999839</v>
      </c>
      <c r="AI622" s="24">
        <f>IF(Weekly[[#This Row],[Actual]]="","",IF(AND(Weekly[[#This Row],[QDA_P]]=FALSE,Weekly[[#This Row],[Actual]]=TRUE),AI621+Weekly[[#This Row],[BF H Odds]]-1,IF(AND(Weekly[[#This Row],[QDA_P]]=TRUE,Weekly[[#This Row],[Actual]]=FALSE),AI621+Weekly[[#This Row],[BF V Odds]]-1,AI621-1)))</f>
        <v>89.36999999999999</v>
      </c>
      <c r="AJ622" s="24">
        <f>IF(Weekly[[#This Row],[Actual]]="","",IF(AND(Weekly[[#This Row],[KNC_P]]=FALSE,Weekly[[#This Row],[Actual]]=TRUE),AJ621+Weekly[[#This Row],[BF H Odds]]-1,IF(AND(Weekly[[#This Row],[KNC_P]]=TRUE,Weekly[[#This Row],[Actual]]=FALSE),AJ621+Weekly[[#This Row],[BF V Odds]]-1,AJ621-1)))</f>
        <v>83.160000000000025</v>
      </c>
      <c r="AK622" s="24">
        <f>IF(Weekly[[#This Row],[Actual]]="","",IF(AND(Weekly[[#This Row],[KNC_P]]=FALSE,Weekly[[#This Row],[Actual]]=TRUE),AK621+Weekly[[#This Row],[BF H Odds]]-1,IF(AND(Weekly[[#This Row],[KNC_P]]=TRUE,Weekly[[#This Row],[Actual]]=FALSE),AK621+Weekly[[#This Row],[BF V Odds]]-1,AK621-1)))</f>
        <v>82.060000000000016</v>
      </c>
      <c r="AL622" s="30">
        <f>IF(Weekly[[#This Row],[Actual]]="","",COUNTIF(Weekly[[#This Row],[SVC_P]:[QDA_P]],TRUE))</f>
        <v>7</v>
      </c>
      <c r="AM622" s="30">
        <f>IF(Weekly[[#This Row],[Actual]]="","",COUNTIF(Weekly[[#This Row],[SVC_P]:[QDA_P]],FALSE))</f>
        <v>0</v>
      </c>
      <c r="AN622" s="36" t="str">
        <f>IF(AND(Weekly[[#This Row],[BF V Odds]]&gt;$BO$6,Weekly[[#This Row],[BF V Odds]] &lt; $BO$7),Weekly[[#This Row],[BF V Odds]],"")</f>
        <v/>
      </c>
      <c r="AO622" s="36" t="str">
        <f>IF(AND(Weekly[[#This Row],[BF H Odds]]&gt;$BO$6, Weekly[[#This Row],[BF H Odds]] &lt; $BO$7),Weekly[[#This Row],[BF H Odds]],"")</f>
        <v/>
      </c>
      <c r="AP622" s="37">
        <f>IF(AND(Weekly[[#This Row],[V Odds &lt;]]="",Weekly[[#This Row],[H Odds &lt;]]=""),AP621,IF(AND(Weekly[[#This Row],[H Odds &lt;]]&lt;&gt;"",Weekly[[#This Row],[SVC_P]]=TRUE,Weekly[[#This Row],[Actual]]=TRUE),AP621+Weekly[[#This Row],[H Odds &lt;]]-1,IF(AND(Weekly[[#This Row],[V Odds &lt;]]&lt;&gt;"",Weekly[[#This Row],[SVC_P]]=FALSE,Weekly[[#This Row],[Actual]]=FALSE),AP621+Weekly[[#This Row],[V Odds &lt;]]-1,IF(AND(Weekly[[#This Row],[V Odds &lt;]]&lt;&gt;"",Weekly[[#This Row],[SVC_P]]=FALSE,Weekly[[#This Row],[Actual]]=TRUE),AP621-1,IF(AND(Weekly[[#This Row],[H Odds &lt;]]&lt;&gt;"",Weekly[[#This Row],[SVC_P]]=TRUE,Weekly[[#This Row],[Actual]]=FALSE),AP621-1,AP621)))))</f>
        <v>75.430000000000021</v>
      </c>
      <c r="AQ622" s="37">
        <f>IF(AND(Weekly[[#This Row],[V Odds &lt;]]="",Weekly[[#This Row],[H Odds &lt;]]=""),AQ621,IF(AND(Weekly[[#This Row],[H Odds &lt;]]&lt;&gt;"",Weekly[[#This Row],[ADBC_P]]=TRUE,Weekly[[#This Row],[Actual]]=TRUE),AQ621+Weekly[[#This Row],[H Odds &lt;]]-1,IF(AND(Weekly[[#This Row],[V Odds &lt;]]&lt;&gt;"",Weekly[[#This Row],[ADBC_P]]=FALSE,Weekly[[#This Row],[Actual]]=FALSE),AQ621+Weekly[[#This Row],[V Odds &lt;]]-1,IF(AND(Weekly[[#This Row],[V Odds &lt;]]&lt;&gt;"",Weekly[[#This Row],[ADBC_P]]=FALSE,Weekly[[#This Row],[Actual]]=TRUE),AQ621-1,IF(AND(Weekly[[#This Row],[H Odds &lt;]]&lt;&gt;"",Weekly[[#This Row],[ADBC_P]]=TRUE,Weekly[[#This Row],[Actual]]=FALSE),AQ621-1,AQ621)))))</f>
        <v>47.98</v>
      </c>
      <c r="AR622" s="37">
        <f>IF(AND(Weekly[[#This Row],[V Odds &lt;]]="",Weekly[[#This Row],[H Odds &lt;]]=""),AR621,IF(AND(Weekly[[#This Row],[H Odds &lt;]]&lt;&gt;"",Weekly[[#This Row],[RFC_P]]=TRUE,Weekly[[#This Row],[Actual]]=TRUE),AR621+Weekly[[#This Row],[H Odds &lt;]]-1,IF(AND(Weekly[[#This Row],[V Odds &lt;]]&lt;&gt;"",Weekly[[#This Row],[RFC_P]]=FALSE,Weekly[[#This Row],[Actual]]=FALSE),AR621+Weekly[[#This Row],[V Odds &lt;]]-1,IF(AND(Weekly[[#This Row],[V Odds &lt;]]&lt;&gt;"",Weekly[[#This Row],[RFC_P]]=FALSE,Weekly[[#This Row],[Actual]]=TRUE),AR621-1,IF(AND(Weekly[[#This Row],[H Odds &lt;]]&lt;&gt;"",Weekly[[#This Row],[RFC_P]]=TRUE,Weekly[[#This Row],[Actual]]=FALSE),AR621-1,AR621)))))</f>
        <v>65.989999999999995</v>
      </c>
      <c r="AS622" s="37">
        <f>IF(AND(Weekly[[#This Row],[V Odds &lt;]]="",Weekly[[#This Row],[H Odds &lt;]]=""),AS621,IF(AND(Weekly[[#This Row],[H Odds &lt;]]&lt;&gt;"",Weekly[[#This Row],[GBC_P]]=TRUE,Weekly[[#This Row],[Actual]]=TRUE),AS621+Weekly[[#This Row],[H Odds &lt;]]-1,IF(AND(Weekly[[#This Row],[V Odds &lt;]]&lt;&gt;"",Weekly[[#This Row],[GBC_P]]=FALSE,Weekly[[#This Row],[Actual]]=FALSE),AS621+Weekly[[#This Row],[V Odds &lt;]]-1,IF(AND(Weekly[[#This Row],[V Odds &lt;]]&lt;&gt;"",Weekly[[#This Row],[GBC_P]]=FALSE,Weekly[[#This Row],[Actual]]=TRUE),AS621-1,IF(AND(Weekly[[#This Row],[H Odds &lt;]]&lt;&gt;"",Weekly[[#This Row],[GBC_P]]=TRUE,Weekly[[#This Row],[Actual]]=FALSE),AS621-1,AS621)))))</f>
        <v>67.38</v>
      </c>
      <c r="AT622" s="37">
        <f>IF(AND(Weekly[[#This Row],[V Odds &lt;]]="",Weekly[[#This Row],[H Odds &lt;]]=""),AT621,IF(AND(Weekly[[#This Row],[H Odds &lt;]]&lt;&gt;"",Weekly[[#This Row],[HGBC_P]]=TRUE,Weekly[[#This Row],[Actual]]=TRUE),AT621+Weekly[[#This Row],[H Odds &lt;]]-1,IF(AND(Weekly[[#This Row],[V Odds &lt;]]&lt;&gt;"",Weekly[[#This Row],[HGBC_P]]=FALSE,Weekly[[#This Row],[Actual]]=FALSE),AT621+Weekly[[#This Row],[V Odds &lt;]]-1,IF(AND(Weekly[[#This Row],[V Odds &lt;]]&lt;&gt;"",Weekly[[#This Row],[HGBC_P]]=FALSE,Weekly[[#This Row],[Actual]]=TRUE),AT621-1,IF(AND(Weekly[[#This Row],[H Odds &lt;]]&lt;&gt;"",Weekly[[#This Row],[HGBC_P]]=TRUE,Weekly[[#This Row],[Actual]]=FALSE),AT621-1,AT621)))))</f>
        <v>50.76</v>
      </c>
      <c r="AU622" s="37">
        <f>IF(AND(Weekly[[#This Row],[V Odds &lt;]]="",Weekly[[#This Row],[H Odds &lt;]]=""),AU621,IF(AND(Weekly[[#This Row],[H Odds &lt;]]&lt;&gt;"",Weekly[[#This Row],[XGB_P]]=TRUE,Weekly[[#This Row],[Actual]]=TRUE),AU621+Weekly[[#This Row],[H Odds &lt;]]-1,IF(AND(Weekly[[#This Row],[V Odds &lt;]]&lt;&gt;"",Weekly[[#This Row],[XGB_P]]=FALSE,Weekly[[#This Row],[Actual]]=FALSE),AU621+Weekly[[#This Row],[V Odds &lt;]]-1,IF(AND(Weekly[[#This Row],[V Odds &lt;]]&lt;&gt;"",Weekly[[#This Row],[XGB_P]]=FALSE,Weekly[[#This Row],[Actual]]=TRUE),AU621-1,IF(AND(Weekly[[#This Row],[H Odds &lt;]]&lt;&gt;"",Weekly[[#This Row],[XGB_P]]=TRUE,Weekly[[#This Row],[Actual]]=FALSE),AU621-1,AU621)))))</f>
        <v>72.210000000000008</v>
      </c>
      <c r="AV622" s="37">
        <f>IF(AND(Weekly[[#This Row],[V Odds &lt;]]="",Weekly[[#This Row],[H Odds &lt;]]=""),AV621,IF(AND(Weekly[[#This Row],[H Odds &lt;]]&lt;&gt;"",Weekly[[#This Row],[QDA_P]]=TRUE,Weekly[[#This Row],[Actual]]=TRUE),AV621+Weekly[[#This Row],[H Odds &lt;]]-1,IF(AND(Weekly[[#This Row],[V Odds &lt;]]&lt;&gt;"",Weekly[[#This Row],[QDA_P]]=FALSE,Weekly[[#This Row],[Actual]]=FALSE),AV621+Weekly[[#This Row],[V Odds &lt;]]-1,IF(AND(Weekly[[#This Row],[V Odds &lt;]]&lt;&gt;"",Weekly[[#This Row],[QDA_P]]=FALSE,Weekly[[#This Row],[Actual]]=TRUE),AV621-1,IF(AND(Weekly[[#This Row],[H Odds &lt;]]&lt;&gt;"",Weekly[[#This Row],[QDA_P]]=TRUE,Weekly[[#This Row],[Actual]]=FALSE),AV621-1,AV621)))))</f>
        <v>62.099999999999994</v>
      </c>
      <c r="AW622" s="37">
        <f>IF(AND(Weekly[[#This Row],[H Odds &lt;]]="",Weekly[[#This Row],[V Odds &lt;]]=""),AW621,IF(AND(Weekly[[#This Row],[KNC_P]]=Weekly[[#This Row],[Actual]],Weekly[[#This Row],[KNC_P]]=TRUE),AW621+Weekly[[#This Row],[BF H Odds]]-1,IF(AND(Weekly[[#This Row],[KNC_P]]=Weekly[[#This Row],[Actual]],Weekly[[#This Row],[KNC_P]]=FALSE),AW621+Weekly[[#This Row],[BF V Odds]]-1,AW621-1)))</f>
        <v>44.88000000000001</v>
      </c>
      <c r="AX622" s="37">
        <f>IF(AND(Weekly[[#This Row],[V Odds &lt;]]="",Weekly[[#This Row],[H Odds &lt;]]=""),AX621,IF(AND(Weekly[[#This Row],[V Odds &lt;]]&lt;&gt;"",Weekly[[#This Row],[FALSES]]&gt;0,Weekly[[#This Row],[Actual]]=FALSE),AX621+Weekly[[#This Row],[V Odds &lt;]]-1,IF(AND(Weekly[[#This Row],[H Odds &lt;]]&lt;&gt;"",Weekly[[#This Row],[TRUES]]&gt;0,Weekly[[#This Row],[Actual]]=TRUE),AX621+Weekly[[#This Row],[H Odds &lt;]]-1,IF(AND(Weekly[[#This Row],[V Odds &lt;]]&lt;&gt;"",Weekly[[#This Row],[FALSES]]=0),AX621,IF(AND(Weekly[[#This Row],[H Odds &lt;]]&lt;&gt;"",Weekly[[#This Row],[TRUES]]=0),AX621,AX621-1)))))</f>
        <v>109.09999999999997</v>
      </c>
      <c r="AY622" s="37">
        <f>IF(AND(Weekly[[#This Row],[V Odds &lt;]]="",Weekly[[#This Row],[H Odds &lt;]]=""),AY621,IF(AND(Weekly[[#This Row],[V Odds &lt;]]&lt;&gt;"",Weekly[[#This Row],[FALSES]]&gt;0,Weekly[[#This Row],[Actual]]=FALSE),AY621+((Weekly[[#This Row],[V Odds &lt;]]-1)*0.92),IF(AND(Weekly[[#This Row],[H Odds &lt;]]&lt;&gt;"",Weekly[[#This Row],[TRUES]]&gt;0,Weekly[[#This Row],[Actual]]=TRUE),AY621+((Weekly[[#This Row],[H Odds &lt;]]-1)*0.92),IF(AND(Weekly[[#This Row],[V Odds &lt;]]&lt;&gt;"",Weekly[[#This Row],[FALSES]]=0),AY621,IF(AND(Weekly[[#This Row],[H Odds &lt;]]&lt;&gt;"",Weekly[[#This Row],[TRUES]]=0),AY621,AY621-1)))))</f>
        <v>95.732000000000014</v>
      </c>
      <c r="AZ622" s="37">
        <f>IF(AND(Weekly[[#This Row],[V Odds &lt;]]="",Weekly[[#This Row],[H Odds &lt;]]=""),AZ621,IF(AND(Weekly[[#This Row],[V Odds &lt;]]&lt;&gt;"",Weekly[[#This Row],[Actual]]=FALSE),AZ621+Weekly[[#This Row],[V Odds &lt;]]-1,IF(AND(Weekly[[#This Row],[H Odds &lt;]]&lt;&gt;"",Weekly[[#This Row],[Actual]]=TRUE),AZ621+Weekly[[#This Row],[H Odds &lt;]]-1,AZ621-1)))</f>
        <v>100.06999999999998</v>
      </c>
      <c r="BA622" s="38">
        <f>IF(Weekly[[#This Row],[H Odds &lt;]]="",BA621,IF(AND(Weekly[[#This Row],[H Odds &lt;]]&lt;&gt;"",Weekly[[#This Row],[SVC_P]]=TRUE,Weekly[[#This Row],[Actual]]=TRUE),BA621+Weekly[[#This Row],[H Odds &lt;]]-1,IF(AND(Weekly[[#This Row],[H Odds &lt;]]&lt;&gt;"",Weekly[[#This Row],[SVC_P]]=TRUE,Weekly[[#This Row],[Actual]]=FALSE),BA621-1,BA621)))</f>
        <v>74.39</v>
      </c>
      <c r="BB622" s="38">
        <f>IF(Weekly[[#This Row],[H Odds &lt;]]="",BB621,IF(AND(Weekly[[#This Row],[H Odds &lt;]]&lt;&gt;"",Weekly[[#This Row],[ADBC_P]]=TRUE,Weekly[[#This Row],[Actual]]=TRUE),BB621+Weekly[[#This Row],[H Odds &lt;]]-1,IF(AND(Weekly[[#This Row],[H Odds &lt;]]&lt;&gt;"",Weekly[[#This Row],[ADBC_P]]=TRUE,Weekly[[#This Row],[Actual]]=FALSE),BB621-1,BB621)))</f>
        <v>44.16</v>
      </c>
      <c r="BC622" s="38">
        <f>IF(Weekly[[#This Row],[H Odds &lt;]]="",BC621,IF(AND(Weekly[[#This Row],[H Odds &lt;]]&lt;&gt;"",Weekly[[#This Row],[RFC_P]]=TRUE,Weekly[[#This Row],[Actual]]=TRUE),BC621+Weekly[[#This Row],[H Odds &lt;]]-1,IF(AND(Weekly[[#This Row],[H Odds &lt;]]&lt;&gt;"",Weekly[[#This Row],[RFC_P]]=TRUE,Weekly[[#This Row],[Actual]]=FALSE),BC621-1,BC621)))</f>
        <v>45.759999999999991</v>
      </c>
      <c r="BD622" s="38">
        <f>IF(Weekly[[#This Row],[H Odds &lt;]]="",BD621,IF(AND(Weekly[[#This Row],[H Odds &lt;]]&lt;&gt;"",Weekly[[#This Row],[GBC_P]]=TRUE,Weekly[[#This Row],[Actual]]=TRUE),BD621+Weekly[[#This Row],[H Odds &lt;]]-1,IF(AND(Weekly[[#This Row],[H Odds &lt;]]&lt;&gt;"",Weekly[[#This Row],[GBC_P]]=TRUE,Weekly[[#This Row],[Actual]]=FALSE),BD621-1,BD621)))</f>
        <v>51.910000000000004</v>
      </c>
      <c r="BE622" s="38">
        <f>IF(Weekly[[#This Row],[H Odds &lt;]]="",BE621,IF(AND(Weekly[[#This Row],[H Odds &lt;]]&lt;&gt;"",Weekly[[#This Row],[HGBC_P]]=TRUE,Weekly[[#This Row],[Actual]]=TRUE),BE621+Weekly[[#This Row],[H Odds &lt;]]-1,IF(AND(Weekly[[#This Row],[H Odds &lt;]]&lt;&gt;"",Weekly[[#This Row],[HGBC_P]]=TRUE,Weekly[[#This Row],[Actual]]=FALSE),BE621-1,BE621)))</f>
        <v>49.059999999999995</v>
      </c>
      <c r="BF622" s="38">
        <f>IF(Weekly[[#This Row],[H Odds &lt;]]="",BF621,IF(AND(Weekly[[#This Row],[H Odds &lt;]]&lt;&gt;"",Weekly[[#This Row],[XGB_P]]=TRUE,Weekly[[#This Row],[Actual]]=TRUE),BF621+Weekly[[#This Row],[H Odds &lt;]]-1,IF(AND(Weekly[[#This Row],[H Odds &lt;]]&lt;&gt;"",Weekly[[#This Row],[XGB_P]]=TRUE,Weekly[[#This Row],[Actual]]=FALSE),BF621-1,BF621)))</f>
        <v>58.730000000000004</v>
      </c>
      <c r="BG622" s="38">
        <f>IF(Weekly[[#This Row],[H Odds &lt;]]="",BG621,IF(AND(Weekly[[#This Row],[H Odds &lt;]]&lt;&gt;"",Weekly[[#This Row],[QDA_P]]=TRUE,Weekly[[#This Row],[Actual]]=TRUE),BG621+Weekly[[#This Row],[H Odds &lt;]]-1,IF(AND(Weekly[[#This Row],[H Odds &lt;]]&lt;&gt;"",Weekly[[#This Row],[QDA_P]]=TRUE,Weekly[[#This Row],[Actual]]=FALSE),BG621-1,BG621)))</f>
        <v>44.22999999999999</v>
      </c>
      <c r="BH622" s="38">
        <f>IF(Weekly[[#This Row],[H Odds &lt;]]="",BH621,IF(AND(Weekly[[#This Row],[H Odds &lt;]]&lt;&gt;"",Weekly[[#This Row],[KNC_P]]=TRUE,Weekly[[#This Row],[Actual]]=TRUE),BH621+Weekly[[#This Row],[H Odds &lt;]]-1,IF(AND(Weekly[[#This Row],[H Odds &lt;]]&lt;&gt;"",Weekly[[#This Row],[KNC_P]]=TRUE,Weekly[[#This Row],[Actual]]=FALSE),BH621-1,BH621)))</f>
        <v>49.099999999999994</v>
      </c>
      <c r="BI622" s="38">
        <f>IF(Weekly[[#This Row],[H Odds &lt;]]="",BI621,IF(AND(Weekly[[#This Row],[H Odds &lt;]]&lt;&gt;"",Weekly[[#This Row],[TRUES]]&gt;0,Weekly[[#This Row],[Actual]]=TRUE),BI621+Weekly[[#This Row],[H Odds &lt;]]-1,IF(AND(Weekly[[#This Row],[H Odds &lt;]]&lt;&gt;"",Weekly[[#This Row],[TRUES]]=0),BI621,BI621-1)))</f>
        <v>72.39</v>
      </c>
      <c r="BJ622" s="38">
        <f>IF(Weekly[[#This Row],[H Odds &lt;]]="",BJ621,IF(AND(Weekly[[#This Row],[H Odds &lt;]]&lt;&gt;"",Weekly[[#This Row],[Actual]]=TRUE),BJ621+Weekly[[#This Row],[H Odds &lt;]]-1,IF(AND(Weekly[[#This Row],[H Odds &lt;]]&lt;&gt;"",Weekly[[#This Row],[Actual]]=FALSE),BJ621-1,BJ621)))</f>
        <v>74.290000000000006</v>
      </c>
      <c r="BK622" s="58">
        <f>IF(AND(Weekly[[#This Row],[TRUES]]&gt;3,Weekly[[#This Row],[Actual]]=TRUE),BK621+Weekly[[#This Row],[BF H Odds]]-1,IF(AND(Weekly[[#This Row],[FALSES]]&gt;3,Weekly[[#This Row],[Actual]]=FALSE),BK621+Weekly[[#This Row],[BF V Odds]]-1,IF(AND(Weekly[[#This Row],[TRUES]]&gt;3,Weekly[[#This Row],[Actual]]=FALSE),BK621-1,IF(AND(Weekly[[#This Row],[FALSES]]&gt;3,Weekly[[#This Row],[Actual]]=TRUE),BK621-1,BK621))))</f>
        <v>0.78000000000003045</v>
      </c>
      <c r="BL622" s="58">
        <f>IF(AND(Weekly[[#This Row],[TRUES]]&gt;5,Weekly[[#This Row],[Actual]]=TRUE),BL621+Weekly[[#This Row],[BF H Odds]]-1,IF(AND(Weekly[[#This Row],[FALSES]]&gt;5,Weekly[[#This Row],[Actual]]=FALSE),BL621+Weekly[[#This Row],[BF V Odds]]-1,IF(AND(Weekly[[#This Row],[TRUES]]&gt;5,Weekly[[#This Row],[Actual]]=FALSE),BL621-1,IF(AND(Weekly[[#This Row],[FALSES]]&gt;5,Weekly[[#This Row],[Actual]]=TRUE),BL621-1,BL621))))</f>
        <v>5.3500000000000183</v>
      </c>
      <c r="BM622" s="58">
        <f>IF(AND(Weekly[[#This Row],[TRUES]]&gt;6,Weekly[[#This Row],[Actual]]=TRUE),BM621+Weekly[[#This Row],[BF H Odds]]-1,IF(AND(Weekly[[#This Row],[FALSES]]&gt;6,Weekly[[#This Row],[Actual]]=FALSE),BM621+Weekly[[#This Row],[BF V Odds]]-1,IF(AND(Weekly[[#This Row],[TRUES]]&gt;6,Weekly[[#This Row],[Actual]]=FALSE),BM621-1,IF(AND(Weekly[[#This Row],[FALSES]]&gt;6,Weekly[[#This Row],[Actual]]=TRUE),BM621-1,BM621))))</f>
        <v>35.06</v>
      </c>
    </row>
    <row r="623" spans="1:65" x14ac:dyDescent="0.25">
      <c r="A623" s="34"/>
      <c r="B623" s="10">
        <v>44321</v>
      </c>
      <c r="C623" s="17" t="s">
        <v>19</v>
      </c>
      <c r="D623" s="15" t="s">
        <v>12</v>
      </c>
      <c r="E623" t="b">
        <v>1</v>
      </c>
      <c r="F623" t="b">
        <v>1</v>
      </c>
      <c r="G623" t="b">
        <v>0</v>
      </c>
      <c r="H623" t="b">
        <v>0</v>
      </c>
      <c r="I623" t="b">
        <v>0</v>
      </c>
      <c r="J623" t="b">
        <v>0</v>
      </c>
      <c r="K623" t="b">
        <v>1</v>
      </c>
      <c r="L623" t="b">
        <v>1</v>
      </c>
      <c r="O623" t="str">
        <f>IF(Weekly[[#This Row],[H/V]]="H",Weekly[[#This Row],[BF H Odds]],IF(Weekly[[#This Row],[H/V]]="V",Weekly[[#This Row],[BF V Odds]],""))</f>
        <v/>
      </c>
      <c r="P623" t="b">
        <v>0</v>
      </c>
      <c r="R623" s="35">
        <f>IFERROR(IF(Weekly[[#This Row],[Won Bet?]]="yes",R622+(Weekly[[#This Row],[BF Odds]]*Weekly[[#This Row],[BF Stake]])-Weekly[[#This Row],[BF Stake]],R622-Weekly[[#This Row],[BF Stake]]),R622)</f>
        <v>1171.2455000000007</v>
      </c>
      <c r="S623" s="35">
        <f>IFERROR(IF(Weekly[[#This Row],[Won Bet?]]="yes",S622+(((Weekly[[#This Row],[BF Odds]]*Weekly[[#This Row],[BF Stake]])-Weekly[[#This Row],[BF Stake]])*0.95),S622-Weekly[[#This Row],[BF Stake]]),S622)</f>
        <v>1066.4238400000008</v>
      </c>
      <c r="T623">
        <v>1.1499999999999999</v>
      </c>
      <c r="U623">
        <v>7.2</v>
      </c>
      <c r="V623" s="24">
        <f>IF(Weekly[[#This Row],[Actual]]="","",IF(AND(Weekly[[#This Row],[SVC_P]]=Weekly[[#This Row],[Actual]],Weekly[[#This Row],[SVC_P]]=TRUE),V622+Weekly[[#This Row],[BF H Odds]]-1,IF(AND(Weekly[[#This Row],[SVC_P]]=Weekly[[#This Row],[Actual]],Weekly[[#This Row],[SVC_P]]=FALSE),V622+Weekly[[#This Row],[BF V Odds]]-1,V622-1)))</f>
        <v>52.410000000000068</v>
      </c>
      <c r="W623" s="24">
        <f>IF(Weekly[[#This Row],[Actual]]="","",IF(AND(Weekly[[#This Row],[SVC_P]]=FALSE,Weekly[[#This Row],[Actual]]=TRUE),W622+Weekly[[#This Row],[BF H Odds]]-1,IF(AND(Weekly[[#This Row],[SVC_P]]=TRUE,Weekly[[#This Row],[Actual]]=FALSE,),W622+Weekly[[#This Row],[BF V Odds]]-1,W622-1)))</f>
        <v>-531.84</v>
      </c>
      <c r="X623" s="24">
        <f>IF(Weekly[[#This Row],[Actual]]="","",IF(AND(Weekly[[#This Row],[ADBC_P]]=Weekly[[#This Row],[Actual]],Weekly[[#This Row],[ADBC_P]]=TRUE),X622+Weekly[[#This Row],[BF H Odds]]-1,IF(AND(Weekly[[#This Row],[ADBC_P]]=Weekly[[#This Row],[Actual]],Weekly[[#This Row],[ADBC_P]]=FALSE),X622+Weekly[[#This Row],[BF V Odds]]-1,X622-1)))</f>
        <v>11.340000000000018</v>
      </c>
      <c r="Y623" s="24">
        <f>IF(Weekly[[#This Row],[Actual]]="","",IF(AND(Weekly[[#This Row],[ADBC_P]]=FALSE,Weekly[[#This Row],[Actual]]=TRUE),Y622+Weekly[[#This Row],[BF H Odds]]-1,IF(AND(Weekly[[#This Row],[ADBC_P]]=TRUE,Weekly[[#This Row],[Actual]]=FALSE),Y622+Weekly[[#This Row],[BF V Odds]]-1,Y622-1)))</f>
        <v>74.55</v>
      </c>
      <c r="Z623" s="24">
        <f>IF(Weekly[[#This Row],[Actual]]="","",IF(AND(Weekly[[#This Row],[RFC_P]]=Weekly[[#This Row],[Actual]],Weekly[[#This Row],[RFC_P]]=TRUE),Z622+Weekly[[#This Row],[BF H Odds]]-1,IF(AND(Weekly[[#This Row],[RFC_P]]=Weekly[[#This Row],[Actual]],Weekly[[#This Row],[RFC_P]]=FALSE),Z622+Weekly[[#This Row],[BF V Odds]]-1,Z622-1)))</f>
        <v>24.960000000000004</v>
      </c>
      <c r="AA623" s="24">
        <f>IF(Weekly[[#This Row],[Actual]]="","",IF(AND(Weekly[[#This Row],[RFC_P]]=FALSE,Weekly[[#This Row],[Actual]]=TRUE),AA622+Weekly[[#This Row],[BF H Odds]]-1,IF(AND(Weekly[[#This Row],[RFC_P]]=TRUE,Weekly[[#This Row],[Actual]]=FALSE),AA622+Weekly[[#This Row],[BF V Odds]]-1,AA622-1)))</f>
        <v>60.929999999999964</v>
      </c>
      <c r="AB623" s="24">
        <f>IF(Weekly[[#This Row],[Actual]]="","",IF(AND(Weekly[[#This Row],[GBC_P]]=Weekly[[#This Row],[Actual]],Weekly[[#This Row],[GBC_P]]=TRUE),AB622+Weekly[[#This Row],[BF H Odds]]-1,IF(AND(Weekly[[#This Row],[GBC_P]]=Weekly[[#This Row],[Actual]],Weekly[[#This Row],[GBC_P]]=FALSE),AB622+Weekly[[#This Row],[BF V Odds]]-1,AB622-1)))</f>
        <v>7.6400000000000059</v>
      </c>
      <c r="AC623" s="24">
        <f>IF(Weekly[[#This Row],[Actual]]="","",IF(AND(Weekly[[#This Row],[GBC_P]]=FALSE,Weekly[[#This Row],[Actual]]=TRUE),AC622+Weekly[[#This Row],[BF H Odds]]-1,IF(AND(Weekly[[#This Row],[GBC_P]]=TRUE,Weekly[[#This Row],[Actual]]=FALSE),AC622+Weekly[[#This Row],[BF V Odds]]-1,AC622-1)))</f>
        <v>78.25</v>
      </c>
      <c r="AD623" s="24">
        <f>IF(Weekly[[#This Row],[Actual]]="","",IF(AND(Weekly[[#This Row],[HGBC_P]]=Weekly[[#This Row],[Actual]],Weekly[[#This Row],[HGBC_P]]=TRUE),AD622+Weekly[[#This Row],[BF H Odds]]-1,IF(AND(Weekly[[#This Row],[HGBC_P]]=Weekly[[#This Row],[Actual]],Weekly[[#This Row],[HGBC_P]]=FALSE),AD622+Weekly[[#This Row],[BF V Odds]]-1,AD622-1)))</f>
        <v>-1.5499999999999772</v>
      </c>
      <c r="AE623" s="24">
        <f>IF(Weekly[[#This Row],[Actual]]="","",IF(AND(Weekly[[#This Row],[HGBC_P]]=FALSE,Weekly[[#This Row],[Actual]]=TRUE),AE622+Weekly[[#This Row],[BF H Odds]]-1,IF(AND(Weekly[[#This Row],[HGBC_P]]=TRUE,Weekly[[#This Row],[Actual]]=FALSE),AE622+Weekly[[#This Row],[BF V Odds]]-1,AE622-1)))</f>
        <v>87.440000000000026</v>
      </c>
      <c r="AF623" s="24">
        <f>IF(Weekly[[#This Row],[Actual]]="","",IF(AND(Weekly[[#This Row],[XGB_P]]=Weekly[[#This Row],[Actual]],Weekly[[#This Row],[XGB_P]]=TRUE),AF622+Weekly[[#This Row],[BF H Odds]]-1,IF(AND(Weekly[[#This Row],[XGB_P]]=Weekly[[#This Row],[Actual]],Weekly[[#This Row],[XGB_P]]=FALSE),AF622+Weekly[[#This Row],[BF V Odds]]-1,AF622-1)))</f>
        <v>30.370000000000019</v>
      </c>
      <c r="AG623" s="24">
        <f>IF(Weekly[[#This Row],[Actual]]="","",IF(AND(Weekly[[#This Row],[XGB_P]]=FALSE,Weekly[[#This Row],[Actual]]=TRUE),AG622+Weekly[[#This Row],[BF H Odds]]-1,IF(AND(Weekly[[#This Row],[XGB_P]]=TRUE,Weekly[[#This Row],[Actual]]=FALSE),AG622+Weekly[[#This Row],[BF V Odds]]-1,AG622-1)))</f>
        <v>55.52</v>
      </c>
      <c r="AH623" s="24">
        <f>IF(Weekly[[#This Row],[Actual]]="","",IF(AND(Weekly[[#This Row],[QDA_P]]=Weekly[[#This Row],[Actual]],Weekly[[#This Row],[QDA_P]]=TRUE),AH622+Weekly[[#This Row],[BF H Odds]]-1,IF(AND(Weekly[[#This Row],[QDA_P]]=Weekly[[#This Row],[Actual]],Weekly[[#This Row],[QDA_P]]=FALSE),AH622+Weekly[[#This Row],[BF V Odds]]-1,AH622-1)))</f>
        <v>-3.6299999999999839</v>
      </c>
      <c r="AI623" s="24">
        <f>IF(Weekly[[#This Row],[Actual]]="","",IF(AND(Weekly[[#This Row],[QDA_P]]=FALSE,Weekly[[#This Row],[Actual]]=TRUE),AI622+Weekly[[#This Row],[BF H Odds]]-1,IF(AND(Weekly[[#This Row],[QDA_P]]=TRUE,Weekly[[#This Row],[Actual]]=FALSE),AI622+Weekly[[#This Row],[BF V Odds]]-1,AI622-1)))</f>
        <v>89.52</v>
      </c>
      <c r="AJ623" s="24">
        <f>IF(Weekly[[#This Row],[Actual]]="","",IF(AND(Weekly[[#This Row],[KNC_P]]=FALSE,Weekly[[#This Row],[Actual]]=TRUE),AJ622+Weekly[[#This Row],[BF H Odds]]-1,IF(AND(Weekly[[#This Row],[KNC_P]]=TRUE,Weekly[[#This Row],[Actual]]=FALSE),AJ622+Weekly[[#This Row],[BF V Odds]]-1,AJ622-1)))</f>
        <v>83.310000000000031</v>
      </c>
      <c r="AK623" s="24">
        <f>IF(Weekly[[#This Row],[Actual]]="","",IF(AND(Weekly[[#This Row],[KNC_P]]=FALSE,Weekly[[#This Row],[Actual]]=TRUE),AK622+Weekly[[#This Row],[BF H Odds]]-1,IF(AND(Weekly[[#This Row],[KNC_P]]=TRUE,Weekly[[#This Row],[Actual]]=FALSE),AK622+Weekly[[#This Row],[BF V Odds]]-1,AK622-1)))</f>
        <v>82.210000000000022</v>
      </c>
      <c r="AL623" s="30">
        <f>IF(Weekly[[#This Row],[Actual]]="","",COUNTIF(Weekly[[#This Row],[SVC_P]:[QDA_P]],TRUE))</f>
        <v>3</v>
      </c>
      <c r="AM623" s="30">
        <f>IF(Weekly[[#This Row],[Actual]]="","",COUNTIF(Weekly[[#This Row],[SVC_P]:[QDA_P]],FALSE))</f>
        <v>4</v>
      </c>
      <c r="AN623" s="36" t="str">
        <f>IF(AND(Weekly[[#This Row],[BF V Odds]]&gt;$BO$6,Weekly[[#This Row],[BF V Odds]] &lt; $BO$7),Weekly[[#This Row],[BF V Odds]],"")</f>
        <v/>
      </c>
      <c r="AO623" s="36" t="str">
        <f>IF(AND(Weekly[[#This Row],[BF H Odds]]&gt;$BO$6, Weekly[[#This Row],[BF H Odds]] &lt; $BO$7),Weekly[[#This Row],[BF H Odds]],"")</f>
        <v/>
      </c>
      <c r="AP623" s="37">
        <f>IF(AND(Weekly[[#This Row],[V Odds &lt;]]="",Weekly[[#This Row],[H Odds &lt;]]=""),AP622,IF(AND(Weekly[[#This Row],[H Odds &lt;]]&lt;&gt;"",Weekly[[#This Row],[SVC_P]]=TRUE,Weekly[[#This Row],[Actual]]=TRUE),AP622+Weekly[[#This Row],[H Odds &lt;]]-1,IF(AND(Weekly[[#This Row],[V Odds &lt;]]&lt;&gt;"",Weekly[[#This Row],[SVC_P]]=FALSE,Weekly[[#This Row],[Actual]]=FALSE),AP622+Weekly[[#This Row],[V Odds &lt;]]-1,IF(AND(Weekly[[#This Row],[V Odds &lt;]]&lt;&gt;"",Weekly[[#This Row],[SVC_P]]=FALSE,Weekly[[#This Row],[Actual]]=TRUE),AP622-1,IF(AND(Weekly[[#This Row],[H Odds &lt;]]&lt;&gt;"",Weekly[[#This Row],[SVC_P]]=TRUE,Weekly[[#This Row],[Actual]]=FALSE),AP622-1,AP622)))))</f>
        <v>75.430000000000021</v>
      </c>
      <c r="AQ623" s="37">
        <f>IF(AND(Weekly[[#This Row],[V Odds &lt;]]="",Weekly[[#This Row],[H Odds &lt;]]=""),AQ622,IF(AND(Weekly[[#This Row],[H Odds &lt;]]&lt;&gt;"",Weekly[[#This Row],[ADBC_P]]=TRUE,Weekly[[#This Row],[Actual]]=TRUE),AQ622+Weekly[[#This Row],[H Odds &lt;]]-1,IF(AND(Weekly[[#This Row],[V Odds &lt;]]&lt;&gt;"",Weekly[[#This Row],[ADBC_P]]=FALSE,Weekly[[#This Row],[Actual]]=FALSE),AQ622+Weekly[[#This Row],[V Odds &lt;]]-1,IF(AND(Weekly[[#This Row],[V Odds &lt;]]&lt;&gt;"",Weekly[[#This Row],[ADBC_P]]=FALSE,Weekly[[#This Row],[Actual]]=TRUE),AQ622-1,IF(AND(Weekly[[#This Row],[H Odds &lt;]]&lt;&gt;"",Weekly[[#This Row],[ADBC_P]]=TRUE,Weekly[[#This Row],[Actual]]=FALSE),AQ622-1,AQ622)))))</f>
        <v>47.98</v>
      </c>
      <c r="AR623" s="37">
        <f>IF(AND(Weekly[[#This Row],[V Odds &lt;]]="",Weekly[[#This Row],[H Odds &lt;]]=""),AR622,IF(AND(Weekly[[#This Row],[H Odds &lt;]]&lt;&gt;"",Weekly[[#This Row],[RFC_P]]=TRUE,Weekly[[#This Row],[Actual]]=TRUE),AR622+Weekly[[#This Row],[H Odds &lt;]]-1,IF(AND(Weekly[[#This Row],[V Odds &lt;]]&lt;&gt;"",Weekly[[#This Row],[RFC_P]]=FALSE,Weekly[[#This Row],[Actual]]=FALSE),AR622+Weekly[[#This Row],[V Odds &lt;]]-1,IF(AND(Weekly[[#This Row],[V Odds &lt;]]&lt;&gt;"",Weekly[[#This Row],[RFC_P]]=FALSE,Weekly[[#This Row],[Actual]]=TRUE),AR622-1,IF(AND(Weekly[[#This Row],[H Odds &lt;]]&lt;&gt;"",Weekly[[#This Row],[RFC_P]]=TRUE,Weekly[[#This Row],[Actual]]=FALSE),AR622-1,AR622)))))</f>
        <v>65.989999999999995</v>
      </c>
      <c r="AS623" s="37">
        <f>IF(AND(Weekly[[#This Row],[V Odds &lt;]]="",Weekly[[#This Row],[H Odds &lt;]]=""),AS622,IF(AND(Weekly[[#This Row],[H Odds &lt;]]&lt;&gt;"",Weekly[[#This Row],[GBC_P]]=TRUE,Weekly[[#This Row],[Actual]]=TRUE),AS622+Weekly[[#This Row],[H Odds &lt;]]-1,IF(AND(Weekly[[#This Row],[V Odds &lt;]]&lt;&gt;"",Weekly[[#This Row],[GBC_P]]=FALSE,Weekly[[#This Row],[Actual]]=FALSE),AS622+Weekly[[#This Row],[V Odds &lt;]]-1,IF(AND(Weekly[[#This Row],[V Odds &lt;]]&lt;&gt;"",Weekly[[#This Row],[GBC_P]]=FALSE,Weekly[[#This Row],[Actual]]=TRUE),AS622-1,IF(AND(Weekly[[#This Row],[H Odds &lt;]]&lt;&gt;"",Weekly[[#This Row],[GBC_P]]=TRUE,Weekly[[#This Row],[Actual]]=FALSE),AS622-1,AS622)))))</f>
        <v>67.38</v>
      </c>
      <c r="AT623" s="37">
        <f>IF(AND(Weekly[[#This Row],[V Odds &lt;]]="",Weekly[[#This Row],[H Odds &lt;]]=""),AT622,IF(AND(Weekly[[#This Row],[H Odds &lt;]]&lt;&gt;"",Weekly[[#This Row],[HGBC_P]]=TRUE,Weekly[[#This Row],[Actual]]=TRUE),AT622+Weekly[[#This Row],[H Odds &lt;]]-1,IF(AND(Weekly[[#This Row],[V Odds &lt;]]&lt;&gt;"",Weekly[[#This Row],[HGBC_P]]=FALSE,Weekly[[#This Row],[Actual]]=FALSE),AT622+Weekly[[#This Row],[V Odds &lt;]]-1,IF(AND(Weekly[[#This Row],[V Odds &lt;]]&lt;&gt;"",Weekly[[#This Row],[HGBC_P]]=FALSE,Weekly[[#This Row],[Actual]]=TRUE),AT622-1,IF(AND(Weekly[[#This Row],[H Odds &lt;]]&lt;&gt;"",Weekly[[#This Row],[HGBC_P]]=TRUE,Weekly[[#This Row],[Actual]]=FALSE),AT622-1,AT622)))))</f>
        <v>50.76</v>
      </c>
      <c r="AU623" s="37">
        <f>IF(AND(Weekly[[#This Row],[V Odds &lt;]]="",Weekly[[#This Row],[H Odds &lt;]]=""),AU622,IF(AND(Weekly[[#This Row],[H Odds &lt;]]&lt;&gt;"",Weekly[[#This Row],[XGB_P]]=TRUE,Weekly[[#This Row],[Actual]]=TRUE),AU622+Weekly[[#This Row],[H Odds &lt;]]-1,IF(AND(Weekly[[#This Row],[V Odds &lt;]]&lt;&gt;"",Weekly[[#This Row],[XGB_P]]=FALSE,Weekly[[#This Row],[Actual]]=FALSE),AU622+Weekly[[#This Row],[V Odds &lt;]]-1,IF(AND(Weekly[[#This Row],[V Odds &lt;]]&lt;&gt;"",Weekly[[#This Row],[XGB_P]]=FALSE,Weekly[[#This Row],[Actual]]=TRUE),AU622-1,IF(AND(Weekly[[#This Row],[H Odds &lt;]]&lt;&gt;"",Weekly[[#This Row],[XGB_P]]=TRUE,Weekly[[#This Row],[Actual]]=FALSE),AU622-1,AU622)))))</f>
        <v>72.210000000000008</v>
      </c>
      <c r="AV623" s="37">
        <f>IF(AND(Weekly[[#This Row],[V Odds &lt;]]="",Weekly[[#This Row],[H Odds &lt;]]=""),AV622,IF(AND(Weekly[[#This Row],[H Odds &lt;]]&lt;&gt;"",Weekly[[#This Row],[QDA_P]]=TRUE,Weekly[[#This Row],[Actual]]=TRUE),AV622+Weekly[[#This Row],[H Odds &lt;]]-1,IF(AND(Weekly[[#This Row],[V Odds &lt;]]&lt;&gt;"",Weekly[[#This Row],[QDA_P]]=FALSE,Weekly[[#This Row],[Actual]]=FALSE),AV622+Weekly[[#This Row],[V Odds &lt;]]-1,IF(AND(Weekly[[#This Row],[V Odds &lt;]]&lt;&gt;"",Weekly[[#This Row],[QDA_P]]=FALSE,Weekly[[#This Row],[Actual]]=TRUE),AV622-1,IF(AND(Weekly[[#This Row],[H Odds &lt;]]&lt;&gt;"",Weekly[[#This Row],[QDA_P]]=TRUE,Weekly[[#This Row],[Actual]]=FALSE),AV622-1,AV622)))))</f>
        <v>62.099999999999994</v>
      </c>
      <c r="AW623" s="37">
        <f>IF(AND(Weekly[[#This Row],[H Odds &lt;]]="",Weekly[[#This Row],[V Odds &lt;]]=""),AW622,IF(AND(Weekly[[#This Row],[KNC_P]]=Weekly[[#This Row],[Actual]],Weekly[[#This Row],[KNC_P]]=TRUE),AW622+Weekly[[#This Row],[BF H Odds]]-1,IF(AND(Weekly[[#This Row],[KNC_P]]=Weekly[[#This Row],[Actual]],Weekly[[#This Row],[KNC_P]]=FALSE),AW622+Weekly[[#This Row],[BF V Odds]]-1,AW622-1)))</f>
        <v>44.88000000000001</v>
      </c>
      <c r="AX623" s="37">
        <f>IF(AND(Weekly[[#This Row],[V Odds &lt;]]="",Weekly[[#This Row],[H Odds &lt;]]=""),AX622,IF(AND(Weekly[[#This Row],[V Odds &lt;]]&lt;&gt;"",Weekly[[#This Row],[FALSES]]&gt;0,Weekly[[#This Row],[Actual]]=FALSE),AX622+Weekly[[#This Row],[V Odds &lt;]]-1,IF(AND(Weekly[[#This Row],[H Odds &lt;]]&lt;&gt;"",Weekly[[#This Row],[TRUES]]&gt;0,Weekly[[#This Row],[Actual]]=TRUE),AX622+Weekly[[#This Row],[H Odds &lt;]]-1,IF(AND(Weekly[[#This Row],[V Odds &lt;]]&lt;&gt;"",Weekly[[#This Row],[FALSES]]=0),AX622,IF(AND(Weekly[[#This Row],[H Odds &lt;]]&lt;&gt;"",Weekly[[#This Row],[TRUES]]=0),AX622,AX622-1)))))</f>
        <v>109.09999999999997</v>
      </c>
      <c r="AY623" s="37">
        <f>IF(AND(Weekly[[#This Row],[V Odds &lt;]]="",Weekly[[#This Row],[H Odds &lt;]]=""),AY622,IF(AND(Weekly[[#This Row],[V Odds &lt;]]&lt;&gt;"",Weekly[[#This Row],[FALSES]]&gt;0,Weekly[[#This Row],[Actual]]=FALSE),AY622+((Weekly[[#This Row],[V Odds &lt;]]-1)*0.92),IF(AND(Weekly[[#This Row],[H Odds &lt;]]&lt;&gt;"",Weekly[[#This Row],[TRUES]]&gt;0,Weekly[[#This Row],[Actual]]=TRUE),AY622+((Weekly[[#This Row],[H Odds &lt;]]-1)*0.92),IF(AND(Weekly[[#This Row],[V Odds &lt;]]&lt;&gt;"",Weekly[[#This Row],[FALSES]]=0),AY622,IF(AND(Weekly[[#This Row],[H Odds &lt;]]&lt;&gt;"",Weekly[[#This Row],[TRUES]]=0),AY622,AY622-1)))))</f>
        <v>95.732000000000014</v>
      </c>
      <c r="AZ623" s="37">
        <f>IF(AND(Weekly[[#This Row],[V Odds &lt;]]="",Weekly[[#This Row],[H Odds &lt;]]=""),AZ622,IF(AND(Weekly[[#This Row],[V Odds &lt;]]&lt;&gt;"",Weekly[[#This Row],[Actual]]=FALSE),AZ622+Weekly[[#This Row],[V Odds &lt;]]-1,IF(AND(Weekly[[#This Row],[H Odds &lt;]]&lt;&gt;"",Weekly[[#This Row],[Actual]]=TRUE),AZ622+Weekly[[#This Row],[H Odds &lt;]]-1,AZ622-1)))</f>
        <v>100.06999999999998</v>
      </c>
      <c r="BA623" s="38">
        <f>IF(Weekly[[#This Row],[H Odds &lt;]]="",BA622,IF(AND(Weekly[[#This Row],[H Odds &lt;]]&lt;&gt;"",Weekly[[#This Row],[SVC_P]]=TRUE,Weekly[[#This Row],[Actual]]=TRUE),BA622+Weekly[[#This Row],[H Odds &lt;]]-1,IF(AND(Weekly[[#This Row],[H Odds &lt;]]&lt;&gt;"",Weekly[[#This Row],[SVC_P]]=TRUE,Weekly[[#This Row],[Actual]]=FALSE),BA622-1,BA622)))</f>
        <v>74.39</v>
      </c>
      <c r="BB623" s="38">
        <f>IF(Weekly[[#This Row],[H Odds &lt;]]="",BB622,IF(AND(Weekly[[#This Row],[H Odds &lt;]]&lt;&gt;"",Weekly[[#This Row],[ADBC_P]]=TRUE,Weekly[[#This Row],[Actual]]=TRUE),BB622+Weekly[[#This Row],[H Odds &lt;]]-1,IF(AND(Weekly[[#This Row],[H Odds &lt;]]&lt;&gt;"",Weekly[[#This Row],[ADBC_P]]=TRUE,Weekly[[#This Row],[Actual]]=FALSE),BB622-1,BB622)))</f>
        <v>44.16</v>
      </c>
      <c r="BC623" s="38">
        <f>IF(Weekly[[#This Row],[H Odds &lt;]]="",BC622,IF(AND(Weekly[[#This Row],[H Odds &lt;]]&lt;&gt;"",Weekly[[#This Row],[RFC_P]]=TRUE,Weekly[[#This Row],[Actual]]=TRUE),BC622+Weekly[[#This Row],[H Odds &lt;]]-1,IF(AND(Weekly[[#This Row],[H Odds &lt;]]&lt;&gt;"",Weekly[[#This Row],[RFC_P]]=TRUE,Weekly[[#This Row],[Actual]]=FALSE),BC622-1,BC622)))</f>
        <v>45.759999999999991</v>
      </c>
      <c r="BD623" s="38">
        <f>IF(Weekly[[#This Row],[H Odds &lt;]]="",BD622,IF(AND(Weekly[[#This Row],[H Odds &lt;]]&lt;&gt;"",Weekly[[#This Row],[GBC_P]]=TRUE,Weekly[[#This Row],[Actual]]=TRUE),BD622+Weekly[[#This Row],[H Odds &lt;]]-1,IF(AND(Weekly[[#This Row],[H Odds &lt;]]&lt;&gt;"",Weekly[[#This Row],[GBC_P]]=TRUE,Weekly[[#This Row],[Actual]]=FALSE),BD622-1,BD622)))</f>
        <v>51.910000000000004</v>
      </c>
      <c r="BE623" s="38">
        <f>IF(Weekly[[#This Row],[H Odds &lt;]]="",BE622,IF(AND(Weekly[[#This Row],[H Odds &lt;]]&lt;&gt;"",Weekly[[#This Row],[HGBC_P]]=TRUE,Weekly[[#This Row],[Actual]]=TRUE),BE622+Weekly[[#This Row],[H Odds &lt;]]-1,IF(AND(Weekly[[#This Row],[H Odds &lt;]]&lt;&gt;"",Weekly[[#This Row],[HGBC_P]]=TRUE,Weekly[[#This Row],[Actual]]=FALSE),BE622-1,BE622)))</f>
        <v>49.059999999999995</v>
      </c>
      <c r="BF623" s="38">
        <f>IF(Weekly[[#This Row],[H Odds &lt;]]="",BF622,IF(AND(Weekly[[#This Row],[H Odds &lt;]]&lt;&gt;"",Weekly[[#This Row],[XGB_P]]=TRUE,Weekly[[#This Row],[Actual]]=TRUE),BF622+Weekly[[#This Row],[H Odds &lt;]]-1,IF(AND(Weekly[[#This Row],[H Odds &lt;]]&lt;&gt;"",Weekly[[#This Row],[XGB_P]]=TRUE,Weekly[[#This Row],[Actual]]=FALSE),BF622-1,BF622)))</f>
        <v>58.730000000000004</v>
      </c>
      <c r="BG623" s="38">
        <f>IF(Weekly[[#This Row],[H Odds &lt;]]="",BG622,IF(AND(Weekly[[#This Row],[H Odds &lt;]]&lt;&gt;"",Weekly[[#This Row],[QDA_P]]=TRUE,Weekly[[#This Row],[Actual]]=TRUE),BG622+Weekly[[#This Row],[H Odds &lt;]]-1,IF(AND(Weekly[[#This Row],[H Odds &lt;]]&lt;&gt;"",Weekly[[#This Row],[QDA_P]]=TRUE,Weekly[[#This Row],[Actual]]=FALSE),BG622-1,BG622)))</f>
        <v>44.22999999999999</v>
      </c>
      <c r="BH623" s="38">
        <f>IF(Weekly[[#This Row],[H Odds &lt;]]="",BH622,IF(AND(Weekly[[#This Row],[H Odds &lt;]]&lt;&gt;"",Weekly[[#This Row],[KNC_P]]=TRUE,Weekly[[#This Row],[Actual]]=TRUE),BH622+Weekly[[#This Row],[H Odds &lt;]]-1,IF(AND(Weekly[[#This Row],[H Odds &lt;]]&lt;&gt;"",Weekly[[#This Row],[KNC_P]]=TRUE,Weekly[[#This Row],[Actual]]=FALSE),BH622-1,BH622)))</f>
        <v>49.099999999999994</v>
      </c>
      <c r="BI623" s="38">
        <f>IF(Weekly[[#This Row],[H Odds &lt;]]="",BI622,IF(AND(Weekly[[#This Row],[H Odds &lt;]]&lt;&gt;"",Weekly[[#This Row],[TRUES]]&gt;0,Weekly[[#This Row],[Actual]]=TRUE),BI622+Weekly[[#This Row],[H Odds &lt;]]-1,IF(AND(Weekly[[#This Row],[H Odds &lt;]]&lt;&gt;"",Weekly[[#This Row],[TRUES]]=0),BI622,BI622-1)))</f>
        <v>72.39</v>
      </c>
      <c r="BJ623" s="38">
        <f>IF(Weekly[[#This Row],[H Odds &lt;]]="",BJ622,IF(AND(Weekly[[#This Row],[H Odds &lt;]]&lt;&gt;"",Weekly[[#This Row],[Actual]]=TRUE),BJ622+Weekly[[#This Row],[H Odds &lt;]]-1,IF(AND(Weekly[[#This Row],[H Odds &lt;]]&lt;&gt;"",Weekly[[#This Row],[Actual]]=FALSE),BJ622-1,BJ622)))</f>
        <v>74.290000000000006</v>
      </c>
      <c r="BK623" s="58">
        <f>IF(AND(Weekly[[#This Row],[TRUES]]&gt;3,Weekly[[#This Row],[Actual]]=TRUE),BK622+Weekly[[#This Row],[BF H Odds]]-1,IF(AND(Weekly[[#This Row],[FALSES]]&gt;3,Weekly[[#This Row],[Actual]]=FALSE),BK622+Weekly[[#This Row],[BF V Odds]]-1,IF(AND(Weekly[[#This Row],[TRUES]]&gt;3,Weekly[[#This Row],[Actual]]=FALSE),BK622-1,IF(AND(Weekly[[#This Row],[FALSES]]&gt;3,Weekly[[#This Row],[Actual]]=TRUE),BK622-1,BK622))))</f>
        <v>0.93000000000003036</v>
      </c>
      <c r="BL623" s="58">
        <f>IF(AND(Weekly[[#This Row],[TRUES]]&gt;5,Weekly[[#This Row],[Actual]]=TRUE),BL622+Weekly[[#This Row],[BF H Odds]]-1,IF(AND(Weekly[[#This Row],[FALSES]]&gt;5,Weekly[[#This Row],[Actual]]=FALSE),BL622+Weekly[[#This Row],[BF V Odds]]-1,IF(AND(Weekly[[#This Row],[TRUES]]&gt;5,Weekly[[#This Row],[Actual]]=FALSE),BL622-1,IF(AND(Weekly[[#This Row],[FALSES]]&gt;5,Weekly[[#This Row],[Actual]]=TRUE),BL622-1,BL622))))</f>
        <v>5.3500000000000183</v>
      </c>
      <c r="BM623" s="58">
        <f>IF(AND(Weekly[[#This Row],[TRUES]]&gt;6,Weekly[[#This Row],[Actual]]=TRUE),BM622+Weekly[[#This Row],[BF H Odds]]-1,IF(AND(Weekly[[#This Row],[FALSES]]&gt;6,Weekly[[#This Row],[Actual]]=FALSE),BM622+Weekly[[#This Row],[BF V Odds]]-1,IF(AND(Weekly[[#This Row],[TRUES]]&gt;6,Weekly[[#This Row],[Actual]]=FALSE),BM622-1,IF(AND(Weekly[[#This Row],[FALSES]]&gt;6,Weekly[[#This Row],[Actual]]=TRUE),BM622-1,BM622))))</f>
        <v>35.06</v>
      </c>
    </row>
    <row r="624" spans="1:65" x14ac:dyDescent="0.25">
      <c r="A624" s="34"/>
      <c r="B624" s="10">
        <v>44321</v>
      </c>
      <c r="C624" s="17" t="s">
        <v>23</v>
      </c>
      <c r="D624" s="15" t="s">
        <v>10</v>
      </c>
      <c r="E624" t="b">
        <v>1</v>
      </c>
      <c r="F624" t="b">
        <v>1</v>
      </c>
      <c r="G624" t="b">
        <v>1</v>
      </c>
      <c r="H624" t="b">
        <v>0</v>
      </c>
      <c r="I624" t="b">
        <v>1</v>
      </c>
      <c r="J624" t="b">
        <v>1</v>
      </c>
      <c r="K624" t="b">
        <v>1</v>
      </c>
      <c r="L624" t="b">
        <v>1</v>
      </c>
      <c r="O624" t="str">
        <f>IF(Weekly[[#This Row],[H/V]]="H",Weekly[[#This Row],[BF H Odds]],IF(Weekly[[#This Row],[H/V]]="V",Weekly[[#This Row],[BF V Odds]],""))</f>
        <v/>
      </c>
      <c r="P624" t="b">
        <v>1</v>
      </c>
      <c r="R624" s="35">
        <f>IFERROR(IF(Weekly[[#This Row],[Won Bet?]]="yes",R623+(Weekly[[#This Row],[BF Odds]]*Weekly[[#This Row],[BF Stake]])-Weekly[[#This Row],[BF Stake]],R623-Weekly[[#This Row],[BF Stake]]),R623)</f>
        <v>1171.2455000000007</v>
      </c>
      <c r="S624" s="35">
        <f>IFERROR(IF(Weekly[[#This Row],[Won Bet?]]="yes",S623+(((Weekly[[#This Row],[BF Odds]]*Weekly[[#This Row],[BF Stake]])-Weekly[[#This Row],[BF Stake]])*0.95),S623-Weekly[[#This Row],[BF Stake]]),S623)</f>
        <v>1066.4238400000008</v>
      </c>
      <c r="T624">
        <v>2</v>
      </c>
      <c r="U624">
        <v>1.98</v>
      </c>
      <c r="V624" s="24">
        <f>IF(Weekly[[#This Row],[Actual]]="","",IF(AND(Weekly[[#This Row],[SVC_P]]=Weekly[[#This Row],[Actual]],Weekly[[#This Row],[SVC_P]]=TRUE),V623+Weekly[[#This Row],[BF H Odds]]-1,IF(AND(Weekly[[#This Row],[SVC_P]]=Weekly[[#This Row],[Actual]],Weekly[[#This Row],[SVC_P]]=FALSE),V623+Weekly[[#This Row],[BF V Odds]]-1,V623-1)))</f>
        <v>53.390000000000065</v>
      </c>
      <c r="W624" s="24">
        <f>IF(Weekly[[#This Row],[Actual]]="","",IF(AND(Weekly[[#This Row],[SVC_P]]=FALSE,Weekly[[#This Row],[Actual]]=TRUE),W623+Weekly[[#This Row],[BF H Odds]]-1,IF(AND(Weekly[[#This Row],[SVC_P]]=TRUE,Weekly[[#This Row],[Actual]]=FALSE,),W623+Weekly[[#This Row],[BF V Odds]]-1,W623-1)))</f>
        <v>-532.84</v>
      </c>
      <c r="X624" s="24">
        <f>IF(Weekly[[#This Row],[Actual]]="","",IF(AND(Weekly[[#This Row],[ADBC_P]]=Weekly[[#This Row],[Actual]],Weekly[[#This Row],[ADBC_P]]=TRUE),X623+Weekly[[#This Row],[BF H Odds]]-1,IF(AND(Weekly[[#This Row],[ADBC_P]]=Weekly[[#This Row],[Actual]],Weekly[[#This Row],[ADBC_P]]=FALSE),X623+Weekly[[#This Row],[BF V Odds]]-1,X623-1)))</f>
        <v>12.320000000000018</v>
      </c>
      <c r="Y624" s="24">
        <f>IF(Weekly[[#This Row],[Actual]]="","",IF(AND(Weekly[[#This Row],[ADBC_P]]=FALSE,Weekly[[#This Row],[Actual]]=TRUE),Y623+Weekly[[#This Row],[BF H Odds]]-1,IF(AND(Weekly[[#This Row],[ADBC_P]]=TRUE,Weekly[[#This Row],[Actual]]=FALSE),Y623+Weekly[[#This Row],[BF V Odds]]-1,Y623-1)))</f>
        <v>73.55</v>
      </c>
      <c r="Z624" s="24">
        <f>IF(Weekly[[#This Row],[Actual]]="","",IF(AND(Weekly[[#This Row],[RFC_P]]=Weekly[[#This Row],[Actual]],Weekly[[#This Row],[RFC_P]]=TRUE),Z623+Weekly[[#This Row],[BF H Odds]]-1,IF(AND(Weekly[[#This Row],[RFC_P]]=Weekly[[#This Row],[Actual]],Weekly[[#This Row],[RFC_P]]=FALSE),Z623+Weekly[[#This Row],[BF V Odds]]-1,Z623-1)))</f>
        <v>25.940000000000005</v>
      </c>
      <c r="AA624" s="24">
        <f>IF(Weekly[[#This Row],[Actual]]="","",IF(AND(Weekly[[#This Row],[RFC_P]]=FALSE,Weekly[[#This Row],[Actual]]=TRUE),AA623+Weekly[[#This Row],[BF H Odds]]-1,IF(AND(Weekly[[#This Row],[RFC_P]]=TRUE,Weekly[[#This Row],[Actual]]=FALSE),AA623+Weekly[[#This Row],[BF V Odds]]-1,AA623-1)))</f>
        <v>59.929999999999964</v>
      </c>
      <c r="AB624" s="24">
        <f>IF(Weekly[[#This Row],[Actual]]="","",IF(AND(Weekly[[#This Row],[GBC_P]]=Weekly[[#This Row],[Actual]],Weekly[[#This Row],[GBC_P]]=TRUE),AB623+Weekly[[#This Row],[BF H Odds]]-1,IF(AND(Weekly[[#This Row],[GBC_P]]=Weekly[[#This Row],[Actual]],Weekly[[#This Row],[GBC_P]]=FALSE),AB623+Weekly[[#This Row],[BF V Odds]]-1,AB623-1)))</f>
        <v>6.6400000000000059</v>
      </c>
      <c r="AC624" s="24">
        <f>IF(Weekly[[#This Row],[Actual]]="","",IF(AND(Weekly[[#This Row],[GBC_P]]=FALSE,Weekly[[#This Row],[Actual]]=TRUE),AC623+Weekly[[#This Row],[BF H Odds]]-1,IF(AND(Weekly[[#This Row],[GBC_P]]=TRUE,Weekly[[#This Row],[Actual]]=FALSE),AC623+Weekly[[#This Row],[BF V Odds]]-1,AC623-1)))</f>
        <v>79.23</v>
      </c>
      <c r="AD624" s="24">
        <f>IF(Weekly[[#This Row],[Actual]]="","",IF(AND(Weekly[[#This Row],[HGBC_P]]=Weekly[[#This Row],[Actual]],Weekly[[#This Row],[HGBC_P]]=TRUE),AD623+Weekly[[#This Row],[BF H Odds]]-1,IF(AND(Weekly[[#This Row],[HGBC_P]]=Weekly[[#This Row],[Actual]],Weekly[[#This Row],[HGBC_P]]=FALSE),AD623+Weekly[[#This Row],[BF V Odds]]-1,AD623-1)))</f>
        <v>-0.56999999999997719</v>
      </c>
      <c r="AE624" s="24">
        <f>IF(Weekly[[#This Row],[Actual]]="","",IF(AND(Weekly[[#This Row],[HGBC_P]]=FALSE,Weekly[[#This Row],[Actual]]=TRUE),AE623+Weekly[[#This Row],[BF H Odds]]-1,IF(AND(Weekly[[#This Row],[HGBC_P]]=TRUE,Weekly[[#This Row],[Actual]]=FALSE),AE623+Weekly[[#This Row],[BF V Odds]]-1,AE623-1)))</f>
        <v>86.440000000000026</v>
      </c>
      <c r="AF624" s="24">
        <f>IF(Weekly[[#This Row],[Actual]]="","",IF(AND(Weekly[[#This Row],[XGB_P]]=Weekly[[#This Row],[Actual]],Weekly[[#This Row],[XGB_P]]=TRUE),AF623+Weekly[[#This Row],[BF H Odds]]-1,IF(AND(Weekly[[#This Row],[XGB_P]]=Weekly[[#This Row],[Actual]],Weekly[[#This Row],[XGB_P]]=FALSE),AF623+Weekly[[#This Row],[BF V Odds]]-1,AF623-1)))</f>
        <v>31.350000000000016</v>
      </c>
      <c r="AG624" s="24">
        <f>IF(Weekly[[#This Row],[Actual]]="","",IF(AND(Weekly[[#This Row],[XGB_P]]=FALSE,Weekly[[#This Row],[Actual]]=TRUE),AG623+Weekly[[#This Row],[BF H Odds]]-1,IF(AND(Weekly[[#This Row],[XGB_P]]=TRUE,Weekly[[#This Row],[Actual]]=FALSE),AG623+Weekly[[#This Row],[BF V Odds]]-1,AG623-1)))</f>
        <v>54.52</v>
      </c>
      <c r="AH624" s="24">
        <f>IF(Weekly[[#This Row],[Actual]]="","",IF(AND(Weekly[[#This Row],[QDA_P]]=Weekly[[#This Row],[Actual]],Weekly[[#This Row],[QDA_P]]=TRUE),AH623+Weekly[[#This Row],[BF H Odds]]-1,IF(AND(Weekly[[#This Row],[QDA_P]]=Weekly[[#This Row],[Actual]],Weekly[[#This Row],[QDA_P]]=FALSE),AH623+Weekly[[#This Row],[BF V Odds]]-1,AH623-1)))</f>
        <v>-2.6499999999999839</v>
      </c>
      <c r="AI624" s="24">
        <f>IF(Weekly[[#This Row],[Actual]]="","",IF(AND(Weekly[[#This Row],[QDA_P]]=FALSE,Weekly[[#This Row],[Actual]]=TRUE),AI623+Weekly[[#This Row],[BF H Odds]]-1,IF(AND(Weekly[[#This Row],[QDA_P]]=TRUE,Weekly[[#This Row],[Actual]]=FALSE),AI623+Weekly[[#This Row],[BF V Odds]]-1,AI623-1)))</f>
        <v>88.52</v>
      </c>
      <c r="AJ624" s="24">
        <f>IF(Weekly[[#This Row],[Actual]]="","",IF(AND(Weekly[[#This Row],[KNC_P]]=FALSE,Weekly[[#This Row],[Actual]]=TRUE),AJ623+Weekly[[#This Row],[BF H Odds]]-1,IF(AND(Weekly[[#This Row],[KNC_P]]=TRUE,Weekly[[#This Row],[Actual]]=FALSE),AJ623+Weekly[[#This Row],[BF V Odds]]-1,AJ623-1)))</f>
        <v>82.310000000000031</v>
      </c>
      <c r="AK624" s="24">
        <f>IF(Weekly[[#This Row],[Actual]]="","",IF(AND(Weekly[[#This Row],[KNC_P]]=FALSE,Weekly[[#This Row],[Actual]]=TRUE),AK623+Weekly[[#This Row],[BF H Odds]]-1,IF(AND(Weekly[[#This Row],[KNC_P]]=TRUE,Weekly[[#This Row],[Actual]]=FALSE),AK623+Weekly[[#This Row],[BF V Odds]]-1,AK623-1)))</f>
        <v>81.210000000000022</v>
      </c>
      <c r="AL624" s="30">
        <f>IF(Weekly[[#This Row],[Actual]]="","",COUNTIF(Weekly[[#This Row],[SVC_P]:[QDA_P]],TRUE))</f>
        <v>6</v>
      </c>
      <c r="AM624" s="30">
        <f>IF(Weekly[[#This Row],[Actual]]="","",COUNTIF(Weekly[[#This Row],[SVC_P]:[QDA_P]],FALSE))</f>
        <v>1</v>
      </c>
      <c r="AN624" s="36" t="str">
        <f>IF(AND(Weekly[[#This Row],[BF V Odds]]&gt;$BO$6,Weekly[[#This Row],[BF V Odds]] &lt; $BO$7),Weekly[[#This Row],[BF V Odds]],"")</f>
        <v/>
      </c>
      <c r="AO624" s="36" t="str">
        <f>IF(AND(Weekly[[#This Row],[BF H Odds]]&gt;$BO$6, Weekly[[#This Row],[BF H Odds]] &lt; $BO$7),Weekly[[#This Row],[BF H Odds]],"")</f>
        <v/>
      </c>
      <c r="AP624" s="37">
        <f>IF(AND(Weekly[[#This Row],[V Odds &lt;]]="",Weekly[[#This Row],[H Odds &lt;]]=""),AP623,IF(AND(Weekly[[#This Row],[H Odds &lt;]]&lt;&gt;"",Weekly[[#This Row],[SVC_P]]=TRUE,Weekly[[#This Row],[Actual]]=TRUE),AP623+Weekly[[#This Row],[H Odds &lt;]]-1,IF(AND(Weekly[[#This Row],[V Odds &lt;]]&lt;&gt;"",Weekly[[#This Row],[SVC_P]]=FALSE,Weekly[[#This Row],[Actual]]=FALSE),AP623+Weekly[[#This Row],[V Odds &lt;]]-1,IF(AND(Weekly[[#This Row],[V Odds &lt;]]&lt;&gt;"",Weekly[[#This Row],[SVC_P]]=FALSE,Weekly[[#This Row],[Actual]]=TRUE),AP623-1,IF(AND(Weekly[[#This Row],[H Odds &lt;]]&lt;&gt;"",Weekly[[#This Row],[SVC_P]]=TRUE,Weekly[[#This Row],[Actual]]=FALSE),AP623-1,AP623)))))</f>
        <v>75.430000000000021</v>
      </c>
      <c r="AQ624" s="37">
        <f>IF(AND(Weekly[[#This Row],[V Odds &lt;]]="",Weekly[[#This Row],[H Odds &lt;]]=""),AQ623,IF(AND(Weekly[[#This Row],[H Odds &lt;]]&lt;&gt;"",Weekly[[#This Row],[ADBC_P]]=TRUE,Weekly[[#This Row],[Actual]]=TRUE),AQ623+Weekly[[#This Row],[H Odds &lt;]]-1,IF(AND(Weekly[[#This Row],[V Odds &lt;]]&lt;&gt;"",Weekly[[#This Row],[ADBC_P]]=FALSE,Weekly[[#This Row],[Actual]]=FALSE),AQ623+Weekly[[#This Row],[V Odds &lt;]]-1,IF(AND(Weekly[[#This Row],[V Odds &lt;]]&lt;&gt;"",Weekly[[#This Row],[ADBC_P]]=FALSE,Weekly[[#This Row],[Actual]]=TRUE),AQ623-1,IF(AND(Weekly[[#This Row],[H Odds &lt;]]&lt;&gt;"",Weekly[[#This Row],[ADBC_P]]=TRUE,Weekly[[#This Row],[Actual]]=FALSE),AQ623-1,AQ623)))))</f>
        <v>47.98</v>
      </c>
      <c r="AR624" s="37">
        <f>IF(AND(Weekly[[#This Row],[V Odds &lt;]]="",Weekly[[#This Row],[H Odds &lt;]]=""),AR623,IF(AND(Weekly[[#This Row],[H Odds &lt;]]&lt;&gt;"",Weekly[[#This Row],[RFC_P]]=TRUE,Weekly[[#This Row],[Actual]]=TRUE),AR623+Weekly[[#This Row],[H Odds &lt;]]-1,IF(AND(Weekly[[#This Row],[V Odds &lt;]]&lt;&gt;"",Weekly[[#This Row],[RFC_P]]=FALSE,Weekly[[#This Row],[Actual]]=FALSE),AR623+Weekly[[#This Row],[V Odds &lt;]]-1,IF(AND(Weekly[[#This Row],[V Odds &lt;]]&lt;&gt;"",Weekly[[#This Row],[RFC_P]]=FALSE,Weekly[[#This Row],[Actual]]=TRUE),AR623-1,IF(AND(Weekly[[#This Row],[H Odds &lt;]]&lt;&gt;"",Weekly[[#This Row],[RFC_P]]=TRUE,Weekly[[#This Row],[Actual]]=FALSE),AR623-1,AR623)))))</f>
        <v>65.989999999999995</v>
      </c>
      <c r="AS624" s="37">
        <f>IF(AND(Weekly[[#This Row],[V Odds &lt;]]="",Weekly[[#This Row],[H Odds &lt;]]=""),AS623,IF(AND(Weekly[[#This Row],[H Odds &lt;]]&lt;&gt;"",Weekly[[#This Row],[GBC_P]]=TRUE,Weekly[[#This Row],[Actual]]=TRUE),AS623+Weekly[[#This Row],[H Odds &lt;]]-1,IF(AND(Weekly[[#This Row],[V Odds &lt;]]&lt;&gt;"",Weekly[[#This Row],[GBC_P]]=FALSE,Weekly[[#This Row],[Actual]]=FALSE),AS623+Weekly[[#This Row],[V Odds &lt;]]-1,IF(AND(Weekly[[#This Row],[V Odds &lt;]]&lt;&gt;"",Weekly[[#This Row],[GBC_P]]=FALSE,Weekly[[#This Row],[Actual]]=TRUE),AS623-1,IF(AND(Weekly[[#This Row],[H Odds &lt;]]&lt;&gt;"",Weekly[[#This Row],[GBC_P]]=TRUE,Weekly[[#This Row],[Actual]]=FALSE),AS623-1,AS623)))))</f>
        <v>67.38</v>
      </c>
      <c r="AT624" s="37">
        <f>IF(AND(Weekly[[#This Row],[V Odds &lt;]]="",Weekly[[#This Row],[H Odds &lt;]]=""),AT623,IF(AND(Weekly[[#This Row],[H Odds &lt;]]&lt;&gt;"",Weekly[[#This Row],[HGBC_P]]=TRUE,Weekly[[#This Row],[Actual]]=TRUE),AT623+Weekly[[#This Row],[H Odds &lt;]]-1,IF(AND(Weekly[[#This Row],[V Odds &lt;]]&lt;&gt;"",Weekly[[#This Row],[HGBC_P]]=FALSE,Weekly[[#This Row],[Actual]]=FALSE),AT623+Weekly[[#This Row],[V Odds &lt;]]-1,IF(AND(Weekly[[#This Row],[V Odds &lt;]]&lt;&gt;"",Weekly[[#This Row],[HGBC_P]]=FALSE,Weekly[[#This Row],[Actual]]=TRUE),AT623-1,IF(AND(Weekly[[#This Row],[H Odds &lt;]]&lt;&gt;"",Weekly[[#This Row],[HGBC_P]]=TRUE,Weekly[[#This Row],[Actual]]=FALSE),AT623-1,AT623)))))</f>
        <v>50.76</v>
      </c>
      <c r="AU624" s="37">
        <f>IF(AND(Weekly[[#This Row],[V Odds &lt;]]="",Weekly[[#This Row],[H Odds &lt;]]=""),AU623,IF(AND(Weekly[[#This Row],[H Odds &lt;]]&lt;&gt;"",Weekly[[#This Row],[XGB_P]]=TRUE,Weekly[[#This Row],[Actual]]=TRUE),AU623+Weekly[[#This Row],[H Odds &lt;]]-1,IF(AND(Weekly[[#This Row],[V Odds &lt;]]&lt;&gt;"",Weekly[[#This Row],[XGB_P]]=FALSE,Weekly[[#This Row],[Actual]]=FALSE),AU623+Weekly[[#This Row],[V Odds &lt;]]-1,IF(AND(Weekly[[#This Row],[V Odds &lt;]]&lt;&gt;"",Weekly[[#This Row],[XGB_P]]=FALSE,Weekly[[#This Row],[Actual]]=TRUE),AU623-1,IF(AND(Weekly[[#This Row],[H Odds &lt;]]&lt;&gt;"",Weekly[[#This Row],[XGB_P]]=TRUE,Weekly[[#This Row],[Actual]]=FALSE),AU623-1,AU623)))))</f>
        <v>72.210000000000008</v>
      </c>
      <c r="AV624" s="37">
        <f>IF(AND(Weekly[[#This Row],[V Odds &lt;]]="",Weekly[[#This Row],[H Odds &lt;]]=""),AV623,IF(AND(Weekly[[#This Row],[H Odds &lt;]]&lt;&gt;"",Weekly[[#This Row],[QDA_P]]=TRUE,Weekly[[#This Row],[Actual]]=TRUE),AV623+Weekly[[#This Row],[H Odds &lt;]]-1,IF(AND(Weekly[[#This Row],[V Odds &lt;]]&lt;&gt;"",Weekly[[#This Row],[QDA_P]]=FALSE,Weekly[[#This Row],[Actual]]=FALSE),AV623+Weekly[[#This Row],[V Odds &lt;]]-1,IF(AND(Weekly[[#This Row],[V Odds &lt;]]&lt;&gt;"",Weekly[[#This Row],[QDA_P]]=FALSE,Weekly[[#This Row],[Actual]]=TRUE),AV623-1,IF(AND(Weekly[[#This Row],[H Odds &lt;]]&lt;&gt;"",Weekly[[#This Row],[QDA_P]]=TRUE,Weekly[[#This Row],[Actual]]=FALSE),AV623-1,AV623)))))</f>
        <v>62.099999999999994</v>
      </c>
      <c r="AW624" s="37">
        <f>IF(AND(Weekly[[#This Row],[H Odds &lt;]]="",Weekly[[#This Row],[V Odds &lt;]]=""),AW623,IF(AND(Weekly[[#This Row],[KNC_P]]=Weekly[[#This Row],[Actual]],Weekly[[#This Row],[KNC_P]]=TRUE),AW623+Weekly[[#This Row],[BF H Odds]]-1,IF(AND(Weekly[[#This Row],[KNC_P]]=Weekly[[#This Row],[Actual]],Weekly[[#This Row],[KNC_P]]=FALSE),AW623+Weekly[[#This Row],[BF V Odds]]-1,AW623-1)))</f>
        <v>44.88000000000001</v>
      </c>
      <c r="AX624" s="37">
        <f>IF(AND(Weekly[[#This Row],[V Odds &lt;]]="",Weekly[[#This Row],[H Odds &lt;]]=""),AX623,IF(AND(Weekly[[#This Row],[V Odds &lt;]]&lt;&gt;"",Weekly[[#This Row],[FALSES]]&gt;0,Weekly[[#This Row],[Actual]]=FALSE),AX623+Weekly[[#This Row],[V Odds &lt;]]-1,IF(AND(Weekly[[#This Row],[H Odds &lt;]]&lt;&gt;"",Weekly[[#This Row],[TRUES]]&gt;0,Weekly[[#This Row],[Actual]]=TRUE),AX623+Weekly[[#This Row],[H Odds &lt;]]-1,IF(AND(Weekly[[#This Row],[V Odds &lt;]]&lt;&gt;"",Weekly[[#This Row],[FALSES]]=0),AX623,IF(AND(Weekly[[#This Row],[H Odds &lt;]]&lt;&gt;"",Weekly[[#This Row],[TRUES]]=0),AX623,AX623-1)))))</f>
        <v>109.09999999999997</v>
      </c>
      <c r="AY624" s="37">
        <f>IF(AND(Weekly[[#This Row],[V Odds &lt;]]="",Weekly[[#This Row],[H Odds &lt;]]=""),AY623,IF(AND(Weekly[[#This Row],[V Odds &lt;]]&lt;&gt;"",Weekly[[#This Row],[FALSES]]&gt;0,Weekly[[#This Row],[Actual]]=FALSE),AY623+((Weekly[[#This Row],[V Odds &lt;]]-1)*0.92),IF(AND(Weekly[[#This Row],[H Odds &lt;]]&lt;&gt;"",Weekly[[#This Row],[TRUES]]&gt;0,Weekly[[#This Row],[Actual]]=TRUE),AY623+((Weekly[[#This Row],[H Odds &lt;]]-1)*0.92),IF(AND(Weekly[[#This Row],[V Odds &lt;]]&lt;&gt;"",Weekly[[#This Row],[FALSES]]=0),AY623,IF(AND(Weekly[[#This Row],[H Odds &lt;]]&lt;&gt;"",Weekly[[#This Row],[TRUES]]=0),AY623,AY623-1)))))</f>
        <v>95.732000000000014</v>
      </c>
      <c r="AZ624" s="37">
        <f>IF(AND(Weekly[[#This Row],[V Odds &lt;]]="",Weekly[[#This Row],[H Odds &lt;]]=""),AZ623,IF(AND(Weekly[[#This Row],[V Odds &lt;]]&lt;&gt;"",Weekly[[#This Row],[Actual]]=FALSE),AZ623+Weekly[[#This Row],[V Odds &lt;]]-1,IF(AND(Weekly[[#This Row],[H Odds &lt;]]&lt;&gt;"",Weekly[[#This Row],[Actual]]=TRUE),AZ623+Weekly[[#This Row],[H Odds &lt;]]-1,AZ623-1)))</f>
        <v>100.06999999999998</v>
      </c>
      <c r="BA624" s="38">
        <f>IF(Weekly[[#This Row],[H Odds &lt;]]="",BA623,IF(AND(Weekly[[#This Row],[H Odds &lt;]]&lt;&gt;"",Weekly[[#This Row],[SVC_P]]=TRUE,Weekly[[#This Row],[Actual]]=TRUE),BA623+Weekly[[#This Row],[H Odds &lt;]]-1,IF(AND(Weekly[[#This Row],[H Odds &lt;]]&lt;&gt;"",Weekly[[#This Row],[SVC_P]]=TRUE,Weekly[[#This Row],[Actual]]=FALSE),BA623-1,BA623)))</f>
        <v>74.39</v>
      </c>
      <c r="BB624" s="38">
        <f>IF(Weekly[[#This Row],[H Odds &lt;]]="",BB623,IF(AND(Weekly[[#This Row],[H Odds &lt;]]&lt;&gt;"",Weekly[[#This Row],[ADBC_P]]=TRUE,Weekly[[#This Row],[Actual]]=TRUE),BB623+Weekly[[#This Row],[H Odds &lt;]]-1,IF(AND(Weekly[[#This Row],[H Odds &lt;]]&lt;&gt;"",Weekly[[#This Row],[ADBC_P]]=TRUE,Weekly[[#This Row],[Actual]]=FALSE),BB623-1,BB623)))</f>
        <v>44.16</v>
      </c>
      <c r="BC624" s="38">
        <f>IF(Weekly[[#This Row],[H Odds &lt;]]="",BC623,IF(AND(Weekly[[#This Row],[H Odds &lt;]]&lt;&gt;"",Weekly[[#This Row],[RFC_P]]=TRUE,Weekly[[#This Row],[Actual]]=TRUE),BC623+Weekly[[#This Row],[H Odds &lt;]]-1,IF(AND(Weekly[[#This Row],[H Odds &lt;]]&lt;&gt;"",Weekly[[#This Row],[RFC_P]]=TRUE,Weekly[[#This Row],[Actual]]=FALSE),BC623-1,BC623)))</f>
        <v>45.759999999999991</v>
      </c>
      <c r="BD624" s="38">
        <f>IF(Weekly[[#This Row],[H Odds &lt;]]="",BD623,IF(AND(Weekly[[#This Row],[H Odds &lt;]]&lt;&gt;"",Weekly[[#This Row],[GBC_P]]=TRUE,Weekly[[#This Row],[Actual]]=TRUE),BD623+Weekly[[#This Row],[H Odds &lt;]]-1,IF(AND(Weekly[[#This Row],[H Odds &lt;]]&lt;&gt;"",Weekly[[#This Row],[GBC_P]]=TRUE,Weekly[[#This Row],[Actual]]=FALSE),BD623-1,BD623)))</f>
        <v>51.910000000000004</v>
      </c>
      <c r="BE624" s="38">
        <f>IF(Weekly[[#This Row],[H Odds &lt;]]="",BE623,IF(AND(Weekly[[#This Row],[H Odds &lt;]]&lt;&gt;"",Weekly[[#This Row],[HGBC_P]]=TRUE,Weekly[[#This Row],[Actual]]=TRUE),BE623+Weekly[[#This Row],[H Odds &lt;]]-1,IF(AND(Weekly[[#This Row],[H Odds &lt;]]&lt;&gt;"",Weekly[[#This Row],[HGBC_P]]=TRUE,Weekly[[#This Row],[Actual]]=FALSE),BE623-1,BE623)))</f>
        <v>49.059999999999995</v>
      </c>
      <c r="BF624" s="38">
        <f>IF(Weekly[[#This Row],[H Odds &lt;]]="",BF623,IF(AND(Weekly[[#This Row],[H Odds &lt;]]&lt;&gt;"",Weekly[[#This Row],[XGB_P]]=TRUE,Weekly[[#This Row],[Actual]]=TRUE),BF623+Weekly[[#This Row],[H Odds &lt;]]-1,IF(AND(Weekly[[#This Row],[H Odds &lt;]]&lt;&gt;"",Weekly[[#This Row],[XGB_P]]=TRUE,Weekly[[#This Row],[Actual]]=FALSE),BF623-1,BF623)))</f>
        <v>58.730000000000004</v>
      </c>
      <c r="BG624" s="38">
        <f>IF(Weekly[[#This Row],[H Odds &lt;]]="",BG623,IF(AND(Weekly[[#This Row],[H Odds &lt;]]&lt;&gt;"",Weekly[[#This Row],[QDA_P]]=TRUE,Weekly[[#This Row],[Actual]]=TRUE),BG623+Weekly[[#This Row],[H Odds &lt;]]-1,IF(AND(Weekly[[#This Row],[H Odds &lt;]]&lt;&gt;"",Weekly[[#This Row],[QDA_P]]=TRUE,Weekly[[#This Row],[Actual]]=FALSE),BG623-1,BG623)))</f>
        <v>44.22999999999999</v>
      </c>
      <c r="BH624" s="38">
        <f>IF(Weekly[[#This Row],[H Odds &lt;]]="",BH623,IF(AND(Weekly[[#This Row],[H Odds &lt;]]&lt;&gt;"",Weekly[[#This Row],[KNC_P]]=TRUE,Weekly[[#This Row],[Actual]]=TRUE),BH623+Weekly[[#This Row],[H Odds &lt;]]-1,IF(AND(Weekly[[#This Row],[H Odds &lt;]]&lt;&gt;"",Weekly[[#This Row],[KNC_P]]=TRUE,Weekly[[#This Row],[Actual]]=FALSE),BH623-1,BH623)))</f>
        <v>49.099999999999994</v>
      </c>
      <c r="BI624" s="38">
        <f>IF(Weekly[[#This Row],[H Odds &lt;]]="",BI623,IF(AND(Weekly[[#This Row],[H Odds &lt;]]&lt;&gt;"",Weekly[[#This Row],[TRUES]]&gt;0,Weekly[[#This Row],[Actual]]=TRUE),BI623+Weekly[[#This Row],[H Odds &lt;]]-1,IF(AND(Weekly[[#This Row],[H Odds &lt;]]&lt;&gt;"",Weekly[[#This Row],[TRUES]]=0),BI623,BI623-1)))</f>
        <v>72.39</v>
      </c>
      <c r="BJ624" s="38">
        <f>IF(Weekly[[#This Row],[H Odds &lt;]]="",BJ623,IF(AND(Weekly[[#This Row],[H Odds &lt;]]&lt;&gt;"",Weekly[[#This Row],[Actual]]=TRUE),BJ623+Weekly[[#This Row],[H Odds &lt;]]-1,IF(AND(Weekly[[#This Row],[H Odds &lt;]]&lt;&gt;"",Weekly[[#This Row],[Actual]]=FALSE),BJ623-1,BJ623)))</f>
        <v>74.290000000000006</v>
      </c>
      <c r="BK624" s="58">
        <f>IF(AND(Weekly[[#This Row],[TRUES]]&gt;3,Weekly[[#This Row],[Actual]]=TRUE),BK623+Weekly[[#This Row],[BF H Odds]]-1,IF(AND(Weekly[[#This Row],[FALSES]]&gt;3,Weekly[[#This Row],[Actual]]=FALSE),BK623+Weekly[[#This Row],[BF V Odds]]-1,IF(AND(Weekly[[#This Row],[TRUES]]&gt;3,Weekly[[#This Row],[Actual]]=FALSE),BK623-1,IF(AND(Weekly[[#This Row],[FALSES]]&gt;3,Weekly[[#This Row],[Actual]]=TRUE),BK623-1,BK623))))</f>
        <v>1.9100000000000303</v>
      </c>
      <c r="BL624" s="58">
        <f>IF(AND(Weekly[[#This Row],[TRUES]]&gt;5,Weekly[[#This Row],[Actual]]=TRUE),BL623+Weekly[[#This Row],[BF H Odds]]-1,IF(AND(Weekly[[#This Row],[FALSES]]&gt;5,Weekly[[#This Row],[Actual]]=FALSE),BL623+Weekly[[#This Row],[BF V Odds]]-1,IF(AND(Weekly[[#This Row],[TRUES]]&gt;5,Weekly[[#This Row],[Actual]]=FALSE),BL623-1,IF(AND(Weekly[[#This Row],[FALSES]]&gt;5,Weekly[[#This Row],[Actual]]=TRUE),BL623-1,BL623))))</f>
        <v>6.3300000000000178</v>
      </c>
      <c r="BM624" s="58">
        <f>IF(AND(Weekly[[#This Row],[TRUES]]&gt;6,Weekly[[#This Row],[Actual]]=TRUE),BM623+Weekly[[#This Row],[BF H Odds]]-1,IF(AND(Weekly[[#This Row],[FALSES]]&gt;6,Weekly[[#This Row],[Actual]]=FALSE),BM623+Weekly[[#This Row],[BF V Odds]]-1,IF(AND(Weekly[[#This Row],[TRUES]]&gt;6,Weekly[[#This Row],[Actual]]=FALSE),BM623-1,IF(AND(Weekly[[#This Row],[FALSES]]&gt;6,Weekly[[#This Row],[Actual]]=TRUE),BM623-1,BM623))))</f>
        <v>35.06</v>
      </c>
    </row>
    <row r="625" spans="1:65" x14ac:dyDescent="0.25">
      <c r="A625" s="34"/>
      <c r="B625" s="10">
        <v>44321</v>
      </c>
      <c r="C625" s="17" t="s">
        <v>14</v>
      </c>
      <c r="D625" s="15" t="s">
        <v>20</v>
      </c>
      <c r="E625" t="b">
        <v>1</v>
      </c>
      <c r="F625" t="b">
        <v>1</v>
      </c>
      <c r="G625" t="b">
        <v>1</v>
      </c>
      <c r="H625" t="b">
        <v>1</v>
      </c>
      <c r="I625" t="b">
        <v>1</v>
      </c>
      <c r="J625" t="b">
        <v>1</v>
      </c>
      <c r="K625" t="b">
        <v>1</v>
      </c>
      <c r="L625" t="b">
        <v>1</v>
      </c>
      <c r="O625" t="str">
        <f>IF(Weekly[[#This Row],[H/V]]="H",Weekly[[#This Row],[BF H Odds]],IF(Weekly[[#This Row],[H/V]]="V",Weekly[[#This Row],[BF V Odds]],""))</f>
        <v/>
      </c>
      <c r="P625" t="b">
        <v>0</v>
      </c>
      <c r="R625" s="35">
        <f>IFERROR(IF(Weekly[[#This Row],[Won Bet?]]="yes",R624+(Weekly[[#This Row],[BF Odds]]*Weekly[[#This Row],[BF Stake]])-Weekly[[#This Row],[BF Stake]],R624-Weekly[[#This Row],[BF Stake]]),R624)</f>
        <v>1171.2455000000007</v>
      </c>
      <c r="S625" s="35">
        <f>IFERROR(IF(Weekly[[#This Row],[Won Bet?]]="yes",S624+(((Weekly[[#This Row],[BF Odds]]*Weekly[[#This Row],[BF Stake]])-Weekly[[#This Row],[BF Stake]])*0.95),S624-Weekly[[#This Row],[BF Stake]]),S624)</f>
        <v>1066.4238400000008</v>
      </c>
      <c r="T625">
        <v>1.1000000000000001</v>
      </c>
      <c r="U625">
        <v>10</v>
      </c>
      <c r="V625" s="24">
        <f>IF(Weekly[[#This Row],[Actual]]="","",IF(AND(Weekly[[#This Row],[SVC_P]]=Weekly[[#This Row],[Actual]],Weekly[[#This Row],[SVC_P]]=TRUE),V624+Weekly[[#This Row],[BF H Odds]]-1,IF(AND(Weekly[[#This Row],[SVC_P]]=Weekly[[#This Row],[Actual]],Weekly[[#This Row],[SVC_P]]=FALSE),V624+Weekly[[#This Row],[BF V Odds]]-1,V624-1)))</f>
        <v>52.390000000000065</v>
      </c>
      <c r="W625" s="24">
        <f>IF(Weekly[[#This Row],[Actual]]="","",IF(AND(Weekly[[#This Row],[SVC_P]]=FALSE,Weekly[[#This Row],[Actual]]=TRUE),W624+Weekly[[#This Row],[BF H Odds]]-1,IF(AND(Weekly[[#This Row],[SVC_P]]=TRUE,Weekly[[#This Row],[Actual]]=FALSE,),W624+Weekly[[#This Row],[BF V Odds]]-1,W624-1)))</f>
        <v>-533.84</v>
      </c>
      <c r="X625" s="24">
        <f>IF(Weekly[[#This Row],[Actual]]="","",IF(AND(Weekly[[#This Row],[ADBC_P]]=Weekly[[#This Row],[Actual]],Weekly[[#This Row],[ADBC_P]]=TRUE),X624+Weekly[[#This Row],[BF H Odds]]-1,IF(AND(Weekly[[#This Row],[ADBC_P]]=Weekly[[#This Row],[Actual]],Weekly[[#This Row],[ADBC_P]]=FALSE),X624+Weekly[[#This Row],[BF V Odds]]-1,X624-1)))</f>
        <v>11.320000000000018</v>
      </c>
      <c r="Y625" s="24">
        <f>IF(Weekly[[#This Row],[Actual]]="","",IF(AND(Weekly[[#This Row],[ADBC_P]]=FALSE,Weekly[[#This Row],[Actual]]=TRUE),Y624+Weekly[[#This Row],[BF H Odds]]-1,IF(AND(Weekly[[#This Row],[ADBC_P]]=TRUE,Weekly[[#This Row],[Actual]]=FALSE),Y624+Weekly[[#This Row],[BF V Odds]]-1,Y624-1)))</f>
        <v>73.649999999999991</v>
      </c>
      <c r="Z625" s="24">
        <f>IF(Weekly[[#This Row],[Actual]]="","",IF(AND(Weekly[[#This Row],[RFC_P]]=Weekly[[#This Row],[Actual]],Weekly[[#This Row],[RFC_P]]=TRUE),Z624+Weekly[[#This Row],[BF H Odds]]-1,IF(AND(Weekly[[#This Row],[RFC_P]]=Weekly[[#This Row],[Actual]],Weekly[[#This Row],[RFC_P]]=FALSE),Z624+Weekly[[#This Row],[BF V Odds]]-1,Z624-1)))</f>
        <v>24.940000000000005</v>
      </c>
      <c r="AA625" s="24">
        <f>IF(Weekly[[#This Row],[Actual]]="","",IF(AND(Weekly[[#This Row],[RFC_P]]=FALSE,Weekly[[#This Row],[Actual]]=TRUE),AA624+Weekly[[#This Row],[BF H Odds]]-1,IF(AND(Weekly[[#This Row],[RFC_P]]=TRUE,Weekly[[#This Row],[Actual]]=FALSE),AA624+Weekly[[#This Row],[BF V Odds]]-1,AA624-1)))</f>
        <v>60.029999999999966</v>
      </c>
      <c r="AB625" s="24">
        <f>IF(Weekly[[#This Row],[Actual]]="","",IF(AND(Weekly[[#This Row],[GBC_P]]=Weekly[[#This Row],[Actual]],Weekly[[#This Row],[GBC_P]]=TRUE),AB624+Weekly[[#This Row],[BF H Odds]]-1,IF(AND(Weekly[[#This Row],[GBC_P]]=Weekly[[#This Row],[Actual]],Weekly[[#This Row],[GBC_P]]=FALSE),AB624+Weekly[[#This Row],[BF V Odds]]-1,AB624-1)))</f>
        <v>5.6400000000000059</v>
      </c>
      <c r="AC625" s="24">
        <f>IF(Weekly[[#This Row],[Actual]]="","",IF(AND(Weekly[[#This Row],[GBC_P]]=FALSE,Weekly[[#This Row],[Actual]]=TRUE),AC624+Weekly[[#This Row],[BF H Odds]]-1,IF(AND(Weekly[[#This Row],[GBC_P]]=TRUE,Weekly[[#This Row],[Actual]]=FALSE),AC624+Weekly[[#This Row],[BF V Odds]]-1,AC624-1)))</f>
        <v>79.33</v>
      </c>
      <c r="AD625" s="24">
        <f>IF(Weekly[[#This Row],[Actual]]="","",IF(AND(Weekly[[#This Row],[HGBC_P]]=Weekly[[#This Row],[Actual]],Weekly[[#This Row],[HGBC_P]]=TRUE),AD624+Weekly[[#This Row],[BF H Odds]]-1,IF(AND(Weekly[[#This Row],[HGBC_P]]=Weekly[[#This Row],[Actual]],Weekly[[#This Row],[HGBC_P]]=FALSE),AD624+Weekly[[#This Row],[BF V Odds]]-1,AD624-1)))</f>
        <v>-1.5699999999999772</v>
      </c>
      <c r="AE625" s="24">
        <f>IF(Weekly[[#This Row],[Actual]]="","",IF(AND(Weekly[[#This Row],[HGBC_P]]=FALSE,Weekly[[#This Row],[Actual]]=TRUE),AE624+Weekly[[#This Row],[BF H Odds]]-1,IF(AND(Weekly[[#This Row],[HGBC_P]]=TRUE,Weekly[[#This Row],[Actual]]=FALSE),AE624+Weekly[[#This Row],[BF V Odds]]-1,AE624-1)))</f>
        <v>86.54000000000002</v>
      </c>
      <c r="AF625" s="24">
        <f>IF(Weekly[[#This Row],[Actual]]="","",IF(AND(Weekly[[#This Row],[XGB_P]]=Weekly[[#This Row],[Actual]],Weekly[[#This Row],[XGB_P]]=TRUE),AF624+Weekly[[#This Row],[BF H Odds]]-1,IF(AND(Weekly[[#This Row],[XGB_P]]=Weekly[[#This Row],[Actual]],Weekly[[#This Row],[XGB_P]]=FALSE),AF624+Weekly[[#This Row],[BF V Odds]]-1,AF624-1)))</f>
        <v>30.350000000000016</v>
      </c>
      <c r="AG625" s="24">
        <f>IF(Weekly[[#This Row],[Actual]]="","",IF(AND(Weekly[[#This Row],[XGB_P]]=FALSE,Weekly[[#This Row],[Actual]]=TRUE),AG624+Weekly[[#This Row],[BF H Odds]]-1,IF(AND(Weekly[[#This Row],[XGB_P]]=TRUE,Weekly[[#This Row],[Actual]]=FALSE),AG624+Weekly[[#This Row],[BF V Odds]]-1,AG624-1)))</f>
        <v>54.620000000000005</v>
      </c>
      <c r="AH625" s="24">
        <f>IF(Weekly[[#This Row],[Actual]]="","",IF(AND(Weekly[[#This Row],[QDA_P]]=Weekly[[#This Row],[Actual]],Weekly[[#This Row],[QDA_P]]=TRUE),AH624+Weekly[[#This Row],[BF H Odds]]-1,IF(AND(Weekly[[#This Row],[QDA_P]]=Weekly[[#This Row],[Actual]],Weekly[[#This Row],[QDA_P]]=FALSE),AH624+Weekly[[#This Row],[BF V Odds]]-1,AH624-1)))</f>
        <v>-3.6499999999999839</v>
      </c>
      <c r="AI625" s="24">
        <f>IF(Weekly[[#This Row],[Actual]]="","",IF(AND(Weekly[[#This Row],[QDA_P]]=FALSE,Weekly[[#This Row],[Actual]]=TRUE),AI624+Weekly[[#This Row],[BF H Odds]]-1,IF(AND(Weekly[[#This Row],[QDA_P]]=TRUE,Weekly[[#This Row],[Actual]]=FALSE),AI624+Weekly[[#This Row],[BF V Odds]]-1,AI624-1)))</f>
        <v>88.61999999999999</v>
      </c>
      <c r="AJ625" s="24">
        <f>IF(Weekly[[#This Row],[Actual]]="","",IF(AND(Weekly[[#This Row],[KNC_P]]=FALSE,Weekly[[#This Row],[Actual]]=TRUE),AJ624+Weekly[[#This Row],[BF H Odds]]-1,IF(AND(Weekly[[#This Row],[KNC_P]]=TRUE,Weekly[[#This Row],[Actual]]=FALSE),AJ624+Weekly[[#This Row],[BF V Odds]]-1,AJ624-1)))</f>
        <v>82.410000000000025</v>
      </c>
      <c r="AK625" s="24">
        <f>IF(Weekly[[#This Row],[Actual]]="","",IF(AND(Weekly[[#This Row],[KNC_P]]=FALSE,Weekly[[#This Row],[Actual]]=TRUE),AK624+Weekly[[#This Row],[BF H Odds]]-1,IF(AND(Weekly[[#This Row],[KNC_P]]=TRUE,Weekly[[#This Row],[Actual]]=FALSE),AK624+Weekly[[#This Row],[BF V Odds]]-1,AK624-1)))</f>
        <v>81.310000000000016</v>
      </c>
      <c r="AL625" s="30">
        <f>IF(Weekly[[#This Row],[Actual]]="","",COUNTIF(Weekly[[#This Row],[SVC_P]:[QDA_P]],TRUE))</f>
        <v>7</v>
      </c>
      <c r="AM625" s="30">
        <f>IF(Weekly[[#This Row],[Actual]]="","",COUNTIF(Weekly[[#This Row],[SVC_P]:[QDA_P]],FALSE))</f>
        <v>0</v>
      </c>
      <c r="AN625" s="36" t="str">
        <f>IF(AND(Weekly[[#This Row],[BF V Odds]]&gt;$BO$6,Weekly[[#This Row],[BF V Odds]] &lt; $BO$7),Weekly[[#This Row],[BF V Odds]],"")</f>
        <v/>
      </c>
      <c r="AO625" s="36" t="str">
        <f>IF(AND(Weekly[[#This Row],[BF H Odds]]&gt;$BO$6, Weekly[[#This Row],[BF H Odds]] &lt; $BO$7),Weekly[[#This Row],[BF H Odds]],"")</f>
        <v/>
      </c>
      <c r="AP625" s="37">
        <f>IF(AND(Weekly[[#This Row],[V Odds &lt;]]="",Weekly[[#This Row],[H Odds &lt;]]=""),AP624,IF(AND(Weekly[[#This Row],[H Odds &lt;]]&lt;&gt;"",Weekly[[#This Row],[SVC_P]]=TRUE,Weekly[[#This Row],[Actual]]=TRUE),AP624+Weekly[[#This Row],[H Odds &lt;]]-1,IF(AND(Weekly[[#This Row],[V Odds &lt;]]&lt;&gt;"",Weekly[[#This Row],[SVC_P]]=FALSE,Weekly[[#This Row],[Actual]]=FALSE),AP624+Weekly[[#This Row],[V Odds &lt;]]-1,IF(AND(Weekly[[#This Row],[V Odds &lt;]]&lt;&gt;"",Weekly[[#This Row],[SVC_P]]=FALSE,Weekly[[#This Row],[Actual]]=TRUE),AP624-1,IF(AND(Weekly[[#This Row],[H Odds &lt;]]&lt;&gt;"",Weekly[[#This Row],[SVC_P]]=TRUE,Weekly[[#This Row],[Actual]]=FALSE),AP624-1,AP624)))))</f>
        <v>75.430000000000021</v>
      </c>
      <c r="AQ625" s="37">
        <f>IF(AND(Weekly[[#This Row],[V Odds &lt;]]="",Weekly[[#This Row],[H Odds &lt;]]=""),AQ624,IF(AND(Weekly[[#This Row],[H Odds &lt;]]&lt;&gt;"",Weekly[[#This Row],[ADBC_P]]=TRUE,Weekly[[#This Row],[Actual]]=TRUE),AQ624+Weekly[[#This Row],[H Odds &lt;]]-1,IF(AND(Weekly[[#This Row],[V Odds &lt;]]&lt;&gt;"",Weekly[[#This Row],[ADBC_P]]=FALSE,Weekly[[#This Row],[Actual]]=FALSE),AQ624+Weekly[[#This Row],[V Odds &lt;]]-1,IF(AND(Weekly[[#This Row],[V Odds &lt;]]&lt;&gt;"",Weekly[[#This Row],[ADBC_P]]=FALSE,Weekly[[#This Row],[Actual]]=TRUE),AQ624-1,IF(AND(Weekly[[#This Row],[H Odds &lt;]]&lt;&gt;"",Weekly[[#This Row],[ADBC_P]]=TRUE,Weekly[[#This Row],[Actual]]=FALSE),AQ624-1,AQ624)))))</f>
        <v>47.98</v>
      </c>
      <c r="AR625" s="37">
        <f>IF(AND(Weekly[[#This Row],[V Odds &lt;]]="",Weekly[[#This Row],[H Odds &lt;]]=""),AR624,IF(AND(Weekly[[#This Row],[H Odds &lt;]]&lt;&gt;"",Weekly[[#This Row],[RFC_P]]=TRUE,Weekly[[#This Row],[Actual]]=TRUE),AR624+Weekly[[#This Row],[H Odds &lt;]]-1,IF(AND(Weekly[[#This Row],[V Odds &lt;]]&lt;&gt;"",Weekly[[#This Row],[RFC_P]]=FALSE,Weekly[[#This Row],[Actual]]=FALSE),AR624+Weekly[[#This Row],[V Odds &lt;]]-1,IF(AND(Weekly[[#This Row],[V Odds &lt;]]&lt;&gt;"",Weekly[[#This Row],[RFC_P]]=FALSE,Weekly[[#This Row],[Actual]]=TRUE),AR624-1,IF(AND(Weekly[[#This Row],[H Odds &lt;]]&lt;&gt;"",Weekly[[#This Row],[RFC_P]]=TRUE,Weekly[[#This Row],[Actual]]=FALSE),AR624-1,AR624)))))</f>
        <v>65.989999999999995</v>
      </c>
      <c r="AS625" s="37">
        <f>IF(AND(Weekly[[#This Row],[V Odds &lt;]]="",Weekly[[#This Row],[H Odds &lt;]]=""),AS624,IF(AND(Weekly[[#This Row],[H Odds &lt;]]&lt;&gt;"",Weekly[[#This Row],[GBC_P]]=TRUE,Weekly[[#This Row],[Actual]]=TRUE),AS624+Weekly[[#This Row],[H Odds &lt;]]-1,IF(AND(Weekly[[#This Row],[V Odds &lt;]]&lt;&gt;"",Weekly[[#This Row],[GBC_P]]=FALSE,Weekly[[#This Row],[Actual]]=FALSE),AS624+Weekly[[#This Row],[V Odds &lt;]]-1,IF(AND(Weekly[[#This Row],[V Odds &lt;]]&lt;&gt;"",Weekly[[#This Row],[GBC_P]]=FALSE,Weekly[[#This Row],[Actual]]=TRUE),AS624-1,IF(AND(Weekly[[#This Row],[H Odds &lt;]]&lt;&gt;"",Weekly[[#This Row],[GBC_P]]=TRUE,Weekly[[#This Row],[Actual]]=FALSE),AS624-1,AS624)))))</f>
        <v>67.38</v>
      </c>
      <c r="AT625" s="37">
        <f>IF(AND(Weekly[[#This Row],[V Odds &lt;]]="",Weekly[[#This Row],[H Odds &lt;]]=""),AT624,IF(AND(Weekly[[#This Row],[H Odds &lt;]]&lt;&gt;"",Weekly[[#This Row],[HGBC_P]]=TRUE,Weekly[[#This Row],[Actual]]=TRUE),AT624+Weekly[[#This Row],[H Odds &lt;]]-1,IF(AND(Weekly[[#This Row],[V Odds &lt;]]&lt;&gt;"",Weekly[[#This Row],[HGBC_P]]=FALSE,Weekly[[#This Row],[Actual]]=FALSE),AT624+Weekly[[#This Row],[V Odds &lt;]]-1,IF(AND(Weekly[[#This Row],[V Odds &lt;]]&lt;&gt;"",Weekly[[#This Row],[HGBC_P]]=FALSE,Weekly[[#This Row],[Actual]]=TRUE),AT624-1,IF(AND(Weekly[[#This Row],[H Odds &lt;]]&lt;&gt;"",Weekly[[#This Row],[HGBC_P]]=TRUE,Weekly[[#This Row],[Actual]]=FALSE),AT624-1,AT624)))))</f>
        <v>50.76</v>
      </c>
      <c r="AU625" s="37">
        <f>IF(AND(Weekly[[#This Row],[V Odds &lt;]]="",Weekly[[#This Row],[H Odds &lt;]]=""),AU624,IF(AND(Weekly[[#This Row],[H Odds &lt;]]&lt;&gt;"",Weekly[[#This Row],[XGB_P]]=TRUE,Weekly[[#This Row],[Actual]]=TRUE),AU624+Weekly[[#This Row],[H Odds &lt;]]-1,IF(AND(Weekly[[#This Row],[V Odds &lt;]]&lt;&gt;"",Weekly[[#This Row],[XGB_P]]=FALSE,Weekly[[#This Row],[Actual]]=FALSE),AU624+Weekly[[#This Row],[V Odds &lt;]]-1,IF(AND(Weekly[[#This Row],[V Odds &lt;]]&lt;&gt;"",Weekly[[#This Row],[XGB_P]]=FALSE,Weekly[[#This Row],[Actual]]=TRUE),AU624-1,IF(AND(Weekly[[#This Row],[H Odds &lt;]]&lt;&gt;"",Weekly[[#This Row],[XGB_P]]=TRUE,Weekly[[#This Row],[Actual]]=FALSE),AU624-1,AU624)))))</f>
        <v>72.210000000000008</v>
      </c>
      <c r="AV625" s="37">
        <f>IF(AND(Weekly[[#This Row],[V Odds &lt;]]="",Weekly[[#This Row],[H Odds &lt;]]=""),AV624,IF(AND(Weekly[[#This Row],[H Odds &lt;]]&lt;&gt;"",Weekly[[#This Row],[QDA_P]]=TRUE,Weekly[[#This Row],[Actual]]=TRUE),AV624+Weekly[[#This Row],[H Odds &lt;]]-1,IF(AND(Weekly[[#This Row],[V Odds &lt;]]&lt;&gt;"",Weekly[[#This Row],[QDA_P]]=FALSE,Weekly[[#This Row],[Actual]]=FALSE),AV624+Weekly[[#This Row],[V Odds &lt;]]-1,IF(AND(Weekly[[#This Row],[V Odds &lt;]]&lt;&gt;"",Weekly[[#This Row],[QDA_P]]=FALSE,Weekly[[#This Row],[Actual]]=TRUE),AV624-1,IF(AND(Weekly[[#This Row],[H Odds &lt;]]&lt;&gt;"",Weekly[[#This Row],[QDA_P]]=TRUE,Weekly[[#This Row],[Actual]]=FALSE),AV624-1,AV624)))))</f>
        <v>62.099999999999994</v>
      </c>
      <c r="AW625" s="37">
        <f>IF(AND(Weekly[[#This Row],[H Odds &lt;]]="",Weekly[[#This Row],[V Odds &lt;]]=""),AW624,IF(AND(Weekly[[#This Row],[KNC_P]]=Weekly[[#This Row],[Actual]],Weekly[[#This Row],[KNC_P]]=TRUE),AW624+Weekly[[#This Row],[BF H Odds]]-1,IF(AND(Weekly[[#This Row],[KNC_P]]=Weekly[[#This Row],[Actual]],Weekly[[#This Row],[KNC_P]]=FALSE),AW624+Weekly[[#This Row],[BF V Odds]]-1,AW624-1)))</f>
        <v>44.88000000000001</v>
      </c>
      <c r="AX625" s="37">
        <f>IF(AND(Weekly[[#This Row],[V Odds &lt;]]="",Weekly[[#This Row],[H Odds &lt;]]=""),AX624,IF(AND(Weekly[[#This Row],[V Odds &lt;]]&lt;&gt;"",Weekly[[#This Row],[FALSES]]&gt;0,Weekly[[#This Row],[Actual]]=FALSE),AX624+Weekly[[#This Row],[V Odds &lt;]]-1,IF(AND(Weekly[[#This Row],[H Odds &lt;]]&lt;&gt;"",Weekly[[#This Row],[TRUES]]&gt;0,Weekly[[#This Row],[Actual]]=TRUE),AX624+Weekly[[#This Row],[H Odds &lt;]]-1,IF(AND(Weekly[[#This Row],[V Odds &lt;]]&lt;&gt;"",Weekly[[#This Row],[FALSES]]=0),AX624,IF(AND(Weekly[[#This Row],[H Odds &lt;]]&lt;&gt;"",Weekly[[#This Row],[TRUES]]=0),AX624,AX624-1)))))</f>
        <v>109.09999999999997</v>
      </c>
      <c r="AY625" s="37">
        <f>IF(AND(Weekly[[#This Row],[V Odds &lt;]]="",Weekly[[#This Row],[H Odds &lt;]]=""),AY624,IF(AND(Weekly[[#This Row],[V Odds &lt;]]&lt;&gt;"",Weekly[[#This Row],[FALSES]]&gt;0,Weekly[[#This Row],[Actual]]=FALSE),AY624+((Weekly[[#This Row],[V Odds &lt;]]-1)*0.92),IF(AND(Weekly[[#This Row],[H Odds &lt;]]&lt;&gt;"",Weekly[[#This Row],[TRUES]]&gt;0,Weekly[[#This Row],[Actual]]=TRUE),AY624+((Weekly[[#This Row],[H Odds &lt;]]-1)*0.92),IF(AND(Weekly[[#This Row],[V Odds &lt;]]&lt;&gt;"",Weekly[[#This Row],[FALSES]]=0),AY624,IF(AND(Weekly[[#This Row],[H Odds &lt;]]&lt;&gt;"",Weekly[[#This Row],[TRUES]]=0),AY624,AY624-1)))))</f>
        <v>95.732000000000014</v>
      </c>
      <c r="AZ625" s="37">
        <f>IF(AND(Weekly[[#This Row],[V Odds &lt;]]="",Weekly[[#This Row],[H Odds &lt;]]=""),AZ624,IF(AND(Weekly[[#This Row],[V Odds &lt;]]&lt;&gt;"",Weekly[[#This Row],[Actual]]=FALSE),AZ624+Weekly[[#This Row],[V Odds &lt;]]-1,IF(AND(Weekly[[#This Row],[H Odds &lt;]]&lt;&gt;"",Weekly[[#This Row],[Actual]]=TRUE),AZ624+Weekly[[#This Row],[H Odds &lt;]]-1,AZ624-1)))</f>
        <v>100.06999999999998</v>
      </c>
      <c r="BA625" s="38">
        <f>IF(Weekly[[#This Row],[H Odds &lt;]]="",BA624,IF(AND(Weekly[[#This Row],[H Odds &lt;]]&lt;&gt;"",Weekly[[#This Row],[SVC_P]]=TRUE,Weekly[[#This Row],[Actual]]=TRUE),BA624+Weekly[[#This Row],[H Odds &lt;]]-1,IF(AND(Weekly[[#This Row],[H Odds &lt;]]&lt;&gt;"",Weekly[[#This Row],[SVC_P]]=TRUE,Weekly[[#This Row],[Actual]]=FALSE),BA624-1,BA624)))</f>
        <v>74.39</v>
      </c>
      <c r="BB625" s="38">
        <f>IF(Weekly[[#This Row],[H Odds &lt;]]="",BB624,IF(AND(Weekly[[#This Row],[H Odds &lt;]]&lt;&gt;"",Weekly[[#This Row],[ADBC_P]]=TRUE,Weekly[[#This Row],[Actual]]=TRUE),BB624+Weekly[[#This Row],[H Odds &lt;]]-1,IF(AND(Weekly[[#This Row],[H Odds &lt;]]&lt;&gt;"",Weekly[[#This Row],[ADBC_P]]=TRUE,Weekly[[#This Row],[Actual]]=FALSE),BB624-1,BB624)))</f>
        <v>44.16</v>
      </c>
      <c r="BC625" s="38">
        <f>IF(Weekly[[#This Row],[H Odds &lt;]]="",BC624,IF(AND(Weekly[[#This Row],[H Odds &lt;]]&lt;&gt;"",Weekly[[#This Row],[RFC_P]]=TRUE,Weekly[[#This Row],[Actual]]=TRUE),BC624+Weekly[[#This Row],[H Odds &lt;]]-1,IF(AND(Weekly[[#This Row],[H Odds &lt;]]&lt;&gt;"",Weekly[[#This Row],[RFC_P]]=TRUE,Weekly[[#This Row],[Actual]]=FALSE),BC624-1,BC624)))</f>
        <v>45.759999999999991</v>
      </c>
      <c r="BD625" s="38">
        <f>IF(Weekly[[#This Row],[H Odds &lt;]]="",BD624,IF(AND(Weekly[[#This Row],[H Odds &lt;]]&lt;&gt;"",Weekly[[#This Row],[GBC_P]]=TRUE,Weekly[[#This Row],[Actual]]=TRUE),BD624+Weekly[[#This Row],[H Odds &lt;]]-1,IF(AND(Weekly[[#This Row],[H Odds &lt;]]&lt;&gt;"",Weekly[[#This Row],[GBC_P]]=TRUE,Weekly[[#This Row],[Actual]]=FALSE),BD624-1,BD624)))</f>
        <v>51.910000000000004</v>
      </c>
      <c r="BE625" s="38">
        <f>IF(Weekly[[#This Row],[H Odds &lt;]]="",BE624,IF(AND(Weekly[[#This Row],[H Odds &lt;]]&lt;&gt;"",Weekly[[#This Row],[HGBC_P]]=TRUE,Weekly[[#This Row],[Actual]]=TRUE),BE624+Weekly[[#This Row],[H Odds &lt;]]-1,IF(AND(Weekly[[#This Row],[H Odds &lt;]]&lt;&gt;"",Weekly[[#This Row],[HGBC_P]]=TRUE,Weekly[[#This Row],[Actual]]=FALSE),BE624-1,BE624)))</f>
        <v>49.059999999999995</v>
      </c>
      <c r="BF625" s="38">
        <f>IF(Weekly[[#This Row],[H Odds &lt;]]="",BF624,IF(AND(Weekly[[#This Row],[H Odds &lt;]]&lt;&gt;"",Weekly[[#This Row],[XGB_P]]=TRUE,Weekly[[#This Row],[Actual]]=TRUE),BF624+Weekly[[#This Row],[H Odds &lt;]]-1,IF(AND(Weekly[[#This Row],[H Odds &lt;]]&lt;&gt;"",Weekly[[#This Row],[XGB_P]]=TRUE,Weekly[[#This Row],[Actual]]=FALSE),BF624-1,BF624)))</f>
        <v>58.730000000000004</v>
      </c>
      <c r="BG625" s="38">
        <f>IF(Weekly[[#This Row],[H Odds &lt;]]="",BG624,IF(AND(Weekly[[#This Row],[H Odds &lt;]]&lt;&gt;"",Weekly[[#This Row],[QDA_P]]=TRUE,Weekly[[#This Row],[Actual]]=TRUE),BG624+Weekly[[#This Row],[H Odds &lt;]]-1,IF(AND(Weekly[[#This Row],[H Odds &lt;]]&lt;&gt;"",Weekly[[#This Row],[QDA_P]]=TRUE,Weekly[[#This Row],[Actual]]=FALSE),BG624-1,BG624)))</f>
        <v>44.22999999999999</v>
      </c>
      <c r="BH625" s="38">
        <f>IF(Weekly[[#This Row],[H Odds &lt;]]="",BH624,IF(AND(Weekly[[#This Row],[H Odds &lt;]]&lt;&gt;"",Weekly[[#This Row],[KNC_P]]=TRUE,Weekly[[#This Row],[Actual]]=TRUE),BH624+Weekly[[#This Row],[H Odds &lt;]]-1,IF(AND(Weekly[[#This Row],[H Odds &lt;]]&lt;&gt;"",Weekly[[#This Row],[KNC_P]]=TRUE,Weekly[[#This Row],[Actual]]=FALSE),BH624-1,BH624)))</f>
        <v>49.099999999999994</v>
      </c>
      <c r="BI625" s="38">
        <f>IF(Weekly[[#This Row],[H Odds &lt;]]="",BI624,IF(AND(Weekly[[#This Row],[H Odds &lt;]]&lt;&gt;"",Weekly[[#This Row],[TRUES]]&gt;0,Weekly[[#This Row],[Actual]]=TRUE),BI624+Weekly[[#This Row],[H Odds &lt;]]-1,IF(AND(Weekly[[#This Row],[H Odds &lt;]]&lt;&gt;"",Weekly[[#This Row],[TRUES]]=0),BI624,BI624-1)))</f>
        <v>72.39</v>
      </c>
      <c r="BJ625" s="38">
        <f>IF(Weekly[[#This Row],[H Odds &lt;]]="",BJ624,IF(AND(Weekly[[#This Row],[H Odds &lt;]]&lt;&gt;"",Weekly[[#This Row],[Actual]]=TRUE),BJ624+Weekly[[#This Row],[H Odds &lt;]]-1,IF(AND(Weekly[[#This Row],[H Odds &lt;]]&lt;&gt;"",Weekly[[#This Row],[Actual]]=FALSE),BJ624-1,BJ624)))</f>
        <v>74.290000000000006</v>
      </c>
      <c r="BK625" s="58">
        <f>IF(AND(Weekly[[#This Row],[TRUES]]&gt;3,Weekly[[#This Row],[Actual]]=TRUE),BK624+Weekly[[#This Row],[BF H Odds]]-1,IF(AND(Weekly[[#This Row],[FALSES]]&gt;3,Weekly[[#This Row],[Actual]]=FALSE),BK624+Weekly[[#This Row],[BF V Odds]]-1,IF(AND(Weekly[[#This Row],[TRUES]]&gt;3,Weekly[[#This Row],[Actual]]=FALSE),BK624-1,IF(AND(Weekly[[#This Row],[FALSES]]&gt;3,Weekly[[#This Row],[Actual]]=TRUE),BK624-1,BK624))))</f>
        <v>0.91000000000003034</v>
      </c>
      <c r="BL625" s="58">
        <f>IF(AND(Weekly[[#This Row],[TRUES]]&gt;5,Weekly[[#This Row],[Actual]]=TRUE),BL624+Weekly[[#This Row],[BF H Odds]]-1,IF(AND(Weekly[[#This Row],[FALSES]]&gt;5,Weekly[[#This Row],[Actual]]=FALSE),BL624+Weekly[[#This Row],[BF V Odds]]-1,IF(AND(Weekly[[#This Row],[TRUES]]&gt;5,Weekly[[#This Row],[Actual]]=FALSE),BL624-1,IF(AND(Weekly[[#This Row],[FALSES]]&gt;5,Weekly[[#This Row],[Actual]]=TRUE),BL624-1,BL624))))</f>
        <v>5.3300000000000178</v>
      </c>
      <c r="BM625" s="58">
        <f>IF(AND(Weekly[[#This Row],[TRUES]]&gt;6,Weekly[[#This Row],[Actual]]=TRUE),BM624+Weekly[[#This Row],[BF H Odds]]-1,IF(AND(Weekly[[#This Row],[FALSES]]&gt;6,Weekly[[#This Row],[Actual]]=FALSE),BM624+Weekly[[#This Row],[BF V Odds]]-1,IF(AND(Weekly[[#This Row],[TRUES]]&gt;6,Weekly[[#This Row],[Actual]]=FALSE),BM624-1,IF(AND(Weekly[[#This Row],[FALSES]]&gt;6,Weekly[[#This Row],[Actual]]=TRUE),BM624-1,BM624))))</f>
        <v>34.06</v>
      </c>
    </row>
    <row r="626" spans="1:65" x14ac:dyDescent="0.25">
      <c r="A626" s="34"/>
      <c r="B626" s="10">
        <v>44321</v>
      </c>
      <c r="C626" s="17" t="s">
        <v>13</v>
      </c>
      <c r="D626" s="15" t="s">
        <v>9</v>
      </c>
      <c r="E626" t="b">
        <v>1</v>
      </c>
      <c r="F626" t="b">
        <v>1</v>
      </c>
      <c r="G626" t="b">
        <v>1</v>
      </c>
      <c r="H626" t="b">
        <v>1</v>
      </c>
      <c r="I626" t="b">
        <v>0</v>
      </c>
      <c r="J626" t="b">
        <v>1</v>
      </c>
      <c r="K626" t="b">
        <v>1</v>
      </c>
      <c r="L626" t="b">
        <v>0</v>
      </c>
      <c r="M626" t="s">
        <v>101</v>
      </c>
      <c r="N626">
        <v>26.65</v>
      </c>
      <c r="O626">
        <f>IF(Weekly[[#This Row],[H/V]]="H",Weekly[[#This Row],[BF H Odds]],IF(Weekly[[#This Row],[H/V]]="V",Weekly[[#This Row],[BF V Odds]],""))</f>
        <v>3.3</v>
      </c>
      <c r="P626" t="b">
        <v>0</v>
      </c>
      <c r="Q626" t="s">
        <v>66</v>
      </c>
      <c r="R626" s="35">
        <f>IFERROR(IF(Weekly[[#This Row],[Won Bet?]]="yes",R625+(Weekly[[#This Row],[BF Odds]]*Weekly[[#This Row],[BF Stake]])-Weekly[[#This Row],[BF Stake]],R625-Weekly[[#This Row],[BF Stake]]),R625)</f>
        <v>1232.5405000000005</v>
      </c>
      <c r="S626" s="35">
        <f>IFERROR(IF(Weekly[[#This Row],[Won Bet?]]="yes",S625+(((Weekly[[#This Row],[BF Odds]]*Weekly[[#This Row],[BF Stake]])-Weekly[[#This Row],[BF Stake]])*0.95),S625-Weekly[[#This Row],[BF Stake]]),S625)</f>
        <v>1124.6540900000009</v>
      </c>
      <c r="T626">
        <v>3.3</v>
      </c>
      <c r="U626">
        <v>1.41</v>
      </c>
      <c r="V626" s="24">
        <f>IF(Weekly[[#This Row],[Actual]]="","",IF(AND(Weekly[[#This Row],[SVC_P]]=Weekly[[#This Row],[Actual]],Weekly[[#This Row],[SVC_P]]=TRUE),V625+Weekly[[#This Row],[BF H Odds]]-1,IF(AND(Weekly[[#This Row],[SVC_P]]=Weekly[[#This Row],[Actual]],Weekly[[#This Row],[SVC_P]]=FALSE),V625+Weekly[[#This Row],[BF V Odds]]-1,V625-1)))</f>
        <v>51.390000000000065</v>
      </c>
      <c r="W626" s="24">
        <f>IF(Weekly[[#This Row],[Actual]]="","",IF(AND(Weekly[[#This Row],[SVC_P]]=FALSE,Weekly[[#This Row],[Actual]]=TRUE),W625+Weekly[[#This Row],[BF H Odds]]-1,IF(AND(Weekly[[#This Row],[SVC_P]]=TRUE,Weekly[[#This Row],[Actual]]=FALSE,),W625+Weekly[[#This Row],[BF V Odds]]-1,W625-1)))</f>
        <v>-534.84</v>
      </c>
      <c r="X626" s="24">
        <f>IF(Weekly[[#This Row],[Actual]]="","",IF(AND(Weekly[[#This Row],[ADBC_P]]=Weekly[[#This Row],[Actual]],Weekly[[#This Row],[ADBC_P]]=TRUE),X625+Weekly[[#This Row],[BF H Odds]]-1,IF(AND(Weekly[[#This Row],[ADBC_P]]=Weekly[[#This Row],[Actual]],Weekly[[#This Row],[ADBC_P]]=FALSE),X625+Weekly[[#This Row],[BF V Odds]]-1,X625-1)))</f>
        <v>10.320000000000018</v>
      </c>
      <c r="Y626" s="24">
        <f>IF(Weekly[[#This Row],[Actual]]="","",IF(AND(Weekly[[#This Row],[ADBC_P]]=FALSE,Weekly[[#This Row],[Actual]]=TRUE),Y625+Weekly[[#This Row],[BF H Odds]]-1,IF(AND(Weekly[[#This Row],[ADBC_P]]=TRUE,Weekly[[#This Row],[Actual]]=FALSE),Y625+Weekly[[#This Row],[BF V Odds]]-1,Y625-1)))</f>
        <v>75.949999999999989</v>
      </c>
      <c r="Z626" s="24">
        <f>IF(Weekly[[#This Row],[Actual]]="","",IF(AND(Weekly[[#This Row],[RFC_P]]=Weekly[[#This Row],[Actual]],Weekly[[#This Row],[RFC_P]]=TRUE),Z625+Weekly[[#This Row],[BF H Odds]]-1,IF(AND(Weekly[[#This Row],[RFC_P]]=Weekly[[#This Row],[Actual]],Weekly[[#This Row],[RFC_P]]=FALSE),Z625+Weekly[[#This Row],[BF V Odds]]-1,Z625-1)))</f>
        <v>23.940000000000005</v>
      </c>
      <c r="AA626" s="24">
        <f>IF(Weekly[[#This Row],[Actual]]="","",IF(AND(Weekly[[#This Row],[RFC_P]]=FALSE,Weekly[[#This Row],[Actual]]=TRUE),AA625+Weekly[[#This Row],[BF H Odds]]-1,IF(AND(Weekly[[#This Row],[RFC_P]]=TRUE,Weekly[[#This Row],[Actual]]=FALSE),AA625+Weekly[[#This Row],[BF V Odds]]-1,AA625-1)))</f>
        <v>62.329999999999963</v>
      </c>
      <c r="AB626" s="24">
        <f>IF(Weekly[[#This Row],[Actual]]="","",IF(AND(Weekly[[#This Row],[GBC_P]]=Weekly[[#This Row],[Actual]],Weekly[[#This Row],[GBC_P]]=TRUE),AB625+Weekly[[#This Row],[BF H Odds]]-1,IF(AND(Weekly[[#This Row],[GBC_P]]=Weekly[[#This Row],[Actual]],Weekly[[#This Row],[GBC_P]]=FALSE),AB625+Weekly[[#This Row],[BF V Odds]]-1,AB625-1)))</f>
        <v>4.6400000000000059</v>
      </c>
      <c r="AC626" s="24">
        <f>IF(Weekly[[#This Row],[Actual]]="","",IF(AND(Weekly[[#This Row],[GBC_P]]=FALSE,Weekly[[#This Row],[Actual]]=TRUE),AC625+Weekly[[#This Row],[BF H Odds]]-1,IF(AND(Weekly[[#This Row],[GBC_P]]=TRUE,Weekly[[#This Row],[Actual]]=FALSE),AC625+Weekly[[#This Row],[BF V Odds]]-1,AC625-1)))</f>
        <v>81.63</v>
      </c>
      <c r="AD626" s="24">
        <f>IF(Weekly[[#This Row],[Actual]]="","",IF(AND(Weekly[[#This Row],[HGBC_P]]=Weekly[[#This Row],[Actual]],Weekly[[#This Row],[HGBC_P]]=TRUE),AD625+Weekly[[#This Row],[BF H Odds]]-1,IF(AND(Weekly[[#This Row],[HGBC_P]]=Weekly[[#This Row],[Actual]],Weekly[[#This Row],[HGBC_P]]=FALSE),AD625+Weekly[[#This Row],[BF V Odds]]-1,AD625-1)))</f>
        <v>0.73000000000002263</v>
      </c>
      <c r="AE626" s="24">
        <f>IF(Weekly[[#This Row],[Actual]]="","",IF(AND(Weekly[[#This Row],[HGBC_P]]=FALSE,Weekly[[#This Row],[Actual]]=TRUE),AE625+Weekly[[#This Row],[BF H Odds]]-1,IF(AND(Weekly[[#This Row],[HGBC_P]]=TRUE,Weekly[[#This Row],[Actual]]=FALSE),AE625+Weekly[[#This Row],[BF V Odds]]-1,AE625-1)))</f>
        <v>85.54000000000002</v>
      </c>
      <c r="AF626" s="24">
        <f>IF(Weekly[[#This Row],[Actual]]="","",IF(AND(Weekly[[#This Row],[XGB_P]]=Weekly[[#This Row],[Actual]],Weekly[[#This Row],[XGB_P]]=TRUE),AF625+Weekly[[#This Row],[BF H Odds]]-1,IF(AND(Weekly[[#This Row],[XGB_P]]=Weekly[[#This Row],[Actual]],Weekly[[#This Row],[XGB_P]]=FALSE),AF625+Weekly[[#This Row],[BF V Odds]]-1,AF625-1)))</f>
        <v>29.350000000000016</v>
      </c>
      <c r="AG626" s="24">
        <f>IF(Weekly[[#This Row],[Actual]]="","",IF(AND(Weekly[[#This Row],[XGB_P]]=FALSE,Weekly[[#This Row],[Actual]]=TRUE),AG625+Weekly[[#This Row],[BF H Odds]]-1,IF(AND(Weekly[[#This Row],[XGB_P]]=TRUE,Weekly[[#This Row],[Actual]]=FALSE),AG625+Weekly[[#This Row],[BF V Odds]]-1,AG625-1)))</f>
        <v>56.92</v>
      </c>
      <c r="AH626" s="24">
        <f>IF(Weekly[[#This Row],[Actual]]="","",IF(AND(Weekly[[#This Row],[QDA_P]]=Weekly[[#This Row],[Actual]],Weekly[[#This Row],[QDA_P]]=TRUE),AH625+Weekly[[#This Row],[BF H Odds]]-1,IF(AND(Weekly[[#This Row],[QDA_P]]=Weekly[[#This Row],[Actual]],Weekly[[#This Row],[QDA_P]]=FALSE),AH625+Weekly[[#This Row],[BF V Odds]]-1,AH625-1)))</f>
        <v>-4.6499999999999844</v>
      </c>
      <c r="AI626" s="24">
        <f>IF(Weekly[[#This Row],[Actual]]="","",IF(AND(Weekly[[#This Row],[QDA_P]]=FALSE,Weekly[[#This Row],[Actual]]=TRUE),AI625+Weekly[[#This Row],[BF H Odds]]-1,IF(AND(Weekly[[#This Row],[QDA_P]]=TRUE,Weekly[[#This Row],[Actual]]=FALSE),AI625+Weekly[[#This Row],[BF V Odds]]-1,AI625-1)))</f>
        <v>90.919999999999987</v>
      </c>
      <c r="AJ626" s="24">
        <f>IF(Weekly[[#This Row],[Actual]]="","",IF(AND(Weekly[[#This Row],[KNC_P]]=FALSE,Weekly[[#This Row],[Actual]]=TRUE),AJ625+Weekly[[#This Row],[BF H Odds]]-1,IF(AND(Weekly[[#This Row],[KNC_P]]=TRUE,Weekly[[#This Row],[Actual]]=FALSE),AJ625+Weekly[[#This Row],[BF V Odds]]-1,AJ625-1)))</f>
        <v>81.410000000000025</v>
      </c>
      <c r="AK626" s="24">
        <f>IF(Weekly[[#This Row],[Actual]]="","",IF(AND(Weekly[[#This Row],[KNC_P]]=FALSE,Weekly[[#This Row],[Actual]]=TRUE),AK625+Weekly[[#This Row],[BF H Odds]]-1,IF(AND(Weekly[[#This Row],[KNC_P]]=TRUE,Weekly[[#This Row],[Actual]]=FALSE),AK625+Weekly[[#This Row],[BF V Odds]]-1,AK625-1)))</f>
        <v>80.310000000000016</v>
      </c>
      <c r="AL626" s="30">
        <f>IF(Weekly[[#This Row],[Actual]]="","",COUNTIF(Weekly[[#This Row],[SVC_P]:[QDA_P]],TRUE))</f>
        <v>6</v>
      </c>
      <c r="AM626" s="30">
        <f>IF(Weekly[[#This Row],[Actual]]="","",COUNTIF(Weekly[[#This Row],[SVC_P]:[QDA_P]],FALSE))</f>
        <v>1</v>
      </c>
      <c r="AN626" s="36">
        <f>IF(AND(Weekly[[#This Row],[BF V Odds]]&gt;$BO$6,Weekly[[#This Row],[BF V Odds]] &lt; $BO$7),Weekly[[#This Row],[BF V Odds]],"")</f>
        <v>3.3</v>
      </c>
      <c r="AO626" s="36" t="str">
        <f>IF(AND(Weekly[[#This Row],[BF H Odds]]&gt;$BO$6, Weekly[[#This Row],[BF H Odds]] &lt; $BO$7),Weekly[[#This Row],[BF H Odds]],"")</f>
        <v/>
      </c>
      <c r="AP626" s="37">
        <f>IF(AND(Weekly[[#This Row],[V Odds &lt;]]="",Weekly[[#This Row],[H Odds &lt;]]=""),AP625,IF(AND(Weekly[[#This Row],[H Odds &lt;]]&lt;&gt;"",Weekly[[#This Row],[SVC_P]]=TRUE,Weekly[[#This Row],[Actual]]=TRUE),AP625+Weekly[[#This Row],[H Odds &lt;]]-1,IF(AND(Weekly[[#This Row],[V Odds &lt;]]&lt;&gt;"",Weekly[[#This Row],[SVC_P]]=FALSE,Weekly[[#This Row],[Actual]]=FALSE),AP625+Weekly[[#This Row],[V Odds &lt;]]-1,IF(AND(Weekly[[#This Row],[V Odds &lt;]]&lt;&gt;"",Weekly[[#This Row],[SVC_P]]=FALSE,Weekly[[#This Row],[Actual]]=TRUE),AP625-1,IF(AND(Weekly[[#This Row],[H Odds &lt;]]&lt;&gt;"",Weekly[[#This Row],[SVC_P]]=TRUE,Weekly[[#This Row],[Actual]]=FALSE),AP625-1,AP625)))))</f>
        <v>75.430000000000021</v>
      </c>
      <c r="AQ626" s="37">
        <f>IF(AND(Weekly[[#This Row],[V Odds &lt;]]="",Weekly[[#This Row],[H Odds &lt;]]=""),AQ625,IF(AND(Weekly[[#This Row],[H Odds &lt;]]&lt;&gt;"",Weekly[[#This Row],[ADBC_P]]=TRUE,Weekly[[#This Row],[Actual]]=TRUE),AQ625+Weekly[[#This Row],[H Odds &lt;]]-1,IF(AND(Weekly[[#This Row],[V Odds &lt;]]&lt;&gt;"",Weekly[[#This Row],[ADBC_P]]=FALSE,Weekly[[#This Row],[Actual]]=FALSE),AQ625+Weekly[[#This Row],[V Odds &lt;]]-1,IF(AND(Weekly[[#This Row],[V Odds &lt;]]&lt;&gt;"",Weekly[[#This Row],[ADBC_P]]=FALSE,Weekly[[#This Row],[Actual]]=TRUE),AQ625-1,IF(AND(Weekly[[#This Row],[H Odds &lt;]]&lt;&gt;"",Weekly[[#This Row],[ADBC_P]]=TRUE,Weekly[[#This Row],[Actual]]=FALSE),AQ625-1,AQ625)))))</f>
        <v>47.98</v>
      </c>
      <c r="AR626" s="37">
        <f>IF(AND(Weekly[[#This Row],[V Odds &lt;]]="",Weekly[[#This Row],[H Odds &lt;]]=""),AR625,IF(AND(Weekly[[#This Row],[H Odds &lt;]]&lt;&gt;"",Weekly[[#This Row],[RFC_P]]=TRUE,Weekly[[#This Row],[Actual]]=TRUE),AR625+Weekly[[#This Row],[H Odds &lt;]]-1,IF(AND(Weekly[[#This Row],[V Odds &lt;]]&lt;&gt;"",Weekly[[#This Row],[RFC_P]]=FALSE,Weekly[[#This Row],[Actual]]=FALSE),AR625+Weekly[[#This Row],[V Odds &lt;]]-1,IF(AND(Weekly[[#This Row],[V Odds &lt;]]&lt;&gt;"",Weekly[[#This Row],[RFC_P]]=FALSE,Weekly[[#This Row],[Actual]]=TRUE),AR625-1,IF(AND(Weekly[[#This Row],[H Odds &lt;]]&lt;&gt;"",Weekly[[#This Row],[RFC_P]]=TRUE,Weekly[[#This Row],[Actual]]=FALSE),AR625-1,AR625)))))</f>
        <v>65.989999999999995</v>
      </c>
      <c r="AS626" s="37">
        <f>IF(AND(Weekly[[#This Row],[V Odds &lt;]]="",Weekly[[#This Row],[H Odds &lt;]]=""),AS625,IF(AND(Weekly[[#This Row],[H Odds &lt;]]&lt;&gt;"",Weekly[[#This Row],[GBC_P]]=TRUE,Weekly[[#This Row],[Actual]]=TRUE),AS625+Weekly[[#This Row],[H Odds &lt;]]-1,IF(AND(Weekly[[#This Row],[V Odds &lt;]]&lt;&gt;"",Weekly[[#This Row],[GBC_P]]=FALSE,Weekly[[#This Row],[Actual]]=FALSE),AS625+Weekly[[#This Row],[V Odds &lt;]]-1,IF(AND(Weekly[[#This Row],[V Odds &lt;]]&lt;&gt;"",Weekly[[#This Row],[GBC_P]]=FALSE,Weekly[[#This Row],[Actual]]=TRUE),AS625-1,IF(AND(Weekly[[#This Row],[H Odds &lt;]]&lt;&gt;"",Weekly[[#This Row],[GBC_P]]=TRUE,Weekly[[#This Row],[Actual]]=FALSE),AS625-1,AS625)))))</f>
        <v>67.38</v>
      </c>
      <c r="AT626" s="37">
        <f>IF(AND(Weekly[[#This Row],[V Odds &lt;]]="",Weekly[[#This Row],[H Odds &lt;]]=""),AT625,IF(AND(Weekly[[#This Row],[H Odds &lt;]]&lt;&gt;"",Weekly[[#This Row],[HGBC_P]]=TRUE,Weekly[[#This Row],[Actual]]=TRUE),AT625+Weekly[[#This Row],[H Odds &lt;]]-1,IF(AND(Weekly[[#This Row],[V Odds &lt;]]&lt;&gt;"",Weekly[[#This Row],[HGBC_P]]=FALSE,Weekly[[#This Row],[Actual]]=FALSE),AT625+Weekly[[#This Row],[V Odds &lt;]]-1,IF(AND(Weekly[[#This Row],[V Odds &lt;]]&lt;&gt;"",Weekly[[#This Row],[HGBC_P]]=FALSE,Weekly[[#This Row],[Actual]]=TRUE),AT625-1,IF(AND(Weekly[[#This Row],[H Odds &lt;]]&lt;&gt;"",Weekly[[#This Row],[HGBC_P]]=TRUE,Weekly[[#This Row],[Actual]]=FALSE),AT625-1,AT625)))))</f>
        <v>53.059999999999995</v>
      </c>
      <c r="AU626" s="37">
        <f>IF(AND(Weekly[[#This Row],[V Odds &lt;]]="",Weekly[[#This Row],[H Odds &lt;]]=""),AU625,IF(AND(Weekly[[#This Row],[H Odds &lt;]]&lt;&gt;"",Weekly[[#This Row],[XGB_P]]=TRUE,Weekly[[#This Row],[Actual]]=TRUE),AU625+Weekly[[#This Row],[H Odds &lt;]]-1,IF(AND(Weekly[[#This Row],[V Odds &lt;]]&lt;&gt;"",Weekly[[#This Row],[XGB_P]]=FALSE,Weekly[[#This Row],[Actual]]=FALSE),AU625+Weekly[[#This Row],[V Odds &lt;]]-1,IF(AND(Weekly[[#This Row],[V Odds &lt;]]&lt;&gt;"",Weekly[[#This Row],[XGB_P]]=FALSE,Weekly[[#This Row],[Actual]]=TRUE),AU625-1,IF(AND(Weekly[[#This Row],[H Odds &lt;]]&lt;&gt;"",Weekly[[#This Row],[XGB_P]]=TRUE,Weekly[[#This Row],[Actual]]=FALSE),AU625-1,AU625)))))</f>
        <v>72.210000000000008</v>
      </c>
      <c r="AV626" s="37">
        <f>IF(AND(Weekly[[#This Row],[V Odds &lt;]]="",Weekly[[#This Row],[H Odds &lt;]]=""),AV625,IF(AND(Weekly[[#This Row],[H Odds &lt;]]&lt;&gt;"",Weekly[[#This Row],[QDA_P]]=TRUE,Weekly[[#This Row],[Actual]]=TRUE),AV625+Weekly[[#This Row],[H Odds &lt;]]-1,IF(AND(Weekly[[#This Row],[V Odds &lt;]]&lt;&gt;"",Weekly[[#This Row],[QDA_P]]=FALSE,Weekly[[#This Row],[Actual]]=FALSE),AV625+Weekly[[#This Row],[V Odds &lt;]]-1,IF(AND(Weekly[[#This Row],[V Odds &lt;]]&lt;&gt;"",Weekly[[#This Row],[QDA_P]]=FALSE,Weekly[[#This Row],[Actual]]=TRUE),AV625-1,IF(AND(Weekly[[#This Row],[H Odds &lt;]]&lt;&gt;"",Weekly[[#This Row],[QDA_P]]=TRUE,Weekly[[#This Row],[Actual]]=FALSE),AV625-1,AV625)))))</f>
        <v>62.099999999999994</v>
      </c>
      <c r="AW626" s="37">
        <f>IF(AND(Weekly[[#This Row],[H Odds &lt;]]="",Weekly[[#This Row],[V Odds &lt;]]=""),AW625,IF(AND(Weekly[[#This Row],[KNC_P]]=Weekly[[#This Row],[Actual]],Weekly[[#This Row],[KNC_P]]=TRUE),AW625+Weekly[[#This Row],[BF H Odds]]-1,IF(AND(Weekly[[#This Row],[KNC_P]]=Weekly[[#This Row],[Actual]],Weekly[[#This Row],[KNC_P]]=FALSE),AW625+Weekly[[#This Row],[BF V Odds]]-1,AW625-1)))</f>
        <v>47.180000000000007</v>
      </c>
      <c r="AX626" s="37">
        <f>IF(AND(Weekly[[#This Row],[V Odds &lt;]]="",Weekly[[#This Row],[H Odds &lt;]]=""),AX625,IF(AND(Weekly[[#This Row],[V Odds &lt;]]&lt;&gt;"",Weekly[[#This Row],[FALSES]]&gt;0,Weekly[[#This Row],[Actual]]=FALSE),AX625+Weekly[[#This Row],[V Odds &lt;]]-1,IF(AND(Weekly[[#This Row],[H Odds &lt;]]&lt;&gt;"",Weekly[[#This Row],[TRUES]]&gt;0,Weekly[[#This Row],[Actual]]=TRUE),AX625+Weekly[[#This Row],[H Odds &lt;]]-1,IF(AND(Weekly[[#This Row],[V Odds &lt;]]&lt;&gt;"",Weekly[[#This Row],[FALSES]]=0),AX625,IF(AND(Weekly[[#This Row],[H Odds &lt;]]&lt;&gt;"",Weekly[[#This Row],[TRUES]]=0),AX625,AX625-1)))))</f>
        <v>111.39999999999996</v>
      </c>
      <c r="AY626" s="37">
        <f>IF(AND(Weekly[[#This Row],[V Odds &lt;]]="",Weekly[[#This Row],[H Odds &lt;]]=""),AY625,IF(AND(Weekly[[#This Row],[V Odds &lt;]]&lt;&gt;"",Weekly[[#This Row],[FALSES]]&gt;0,Weekly[[#This Row],[Actual]]=FALSE),AY625+((Weekly[[#This Row],[V Odds &lt;]]-1)*0.92),IF(AND(Weekly[[#This Row],[H Odds &lt;]]&lt;&gt;"",Weekly[[#This Row],[TRUES]]&gt;0,Weekly[[#This Row],[Actual]]=TRUE),AY625+((Weekly[[#This Row],[H Odds &lt;]]-1)*0.92),IF(AND(Weekly[[#This Row],[V Odds &lt;]]&lt;&gt;"",Weekly[[#This Row],[FALSES]]=0),AY625,IF(AND(Weekly[[#This Row],[H Odds &lt;]]&lt;&gt;"",Weekly[[#This Row],[TRUES]]=0),AY625,AY625-1)))))</f>
        <v>97.848000000000013</v>
      </c>
      <c r="AZ626" s="37">
        <f>IF(AND(Weekly[[#This Row],[V Odds &lt;]]="",Weekly[[#This Row],[H Odds &lt;]]=""),AZ625,IF(AND(Weekly[[#This Row],[V Odds &lt;]]&lt;&gt;"",Weekly[[#This Row],[Actual]]=FALSE),AZ625+Weekly[[#This Row],[V Odds &lt;]]-1,IF(AND(Weekly[[#This Row],[H Odds &lt;]]&lt;&gt;"",Weekly[[#This Row],[Actual]]=TRUE),AZ625+Weekly[[#This Row],[H Odds &lt;]]-1,AZ625-1)))</f>
        <v>102.36999999999998</v>
      </c>
      <c r="BA626" s="38">
        <f>IF(Weekly[[#This Row],[H Odds &lt;]]="",BA625,IF(AND(Weekly[[#This Row],[H Odds &lt;]]&lt;&gt;"",Weekly[[#This Row],[SVC_P]]=TRUE,Weekly[[#This Row],[Actual]]=TRUE),BA625+Weekly[[#This Row],[H Odds &lt;]]-1,IF(AND(Weekly[[#This Row],[H Odds &lt;]]&lt;&gt;"",Weekly[[#This Row],[SVC_P]]=TRUE,Weekly[[#This Row],[Actual]]=FALSE),BA625-1,BA625)))</f>
        <v>74.39</v>
      </c>
      <c r="BB626" s="38">
        <f>IF(Weekly[[#This Row],[H Odds &lt;]]="",BB625,IF(AND(Weekly[[#This Row],[H Odds &lt;]]&lt;&gt;"",Weekly[[#This Row],[ADBC_P]]=TRUE,Weekly[[#This Row],[Actual]]=TRUE),BB625+Weekly[[#This Row],[H Odds &lt;]]-1,IF(AND(Weekly[[#This Row],[H Odds &lt;]]&lt;&gt;"",Weekly[[#This Row],[ADBC_P]]=TRUE,Weekly[[#This Row],[Actual]]=FALSE),BB625-1,BB625)))</f>
        <v>44.16</v>
      </c>
      <c r="BC626" s="38">
        <f>IF(Weekly[[#This Row],[H Odds &lt;]]="",BC625,IF(AND(Weekly[[#This Row],[H Odds &lt;]]&lt;&gt;"",Weekly[[#This Row],[RFC_P]]=TRUE,Weekly[[#This Row],[Actual]]=TRUE),BC625+Weekly[[#This Row],[H Odds &lt;]]-1,IF(AND(Weekly[[#This Row],[H Odds &lt;]]&lt;&gt;"",Weekly[[#This Row],[RFC_P]]=TRUE,Weekly[[#This Row],[Actual]]=FALSE),BC625-1,BC625)))</f>
        <v>45.759999999999991</v>
      </c>
      <c r="BD626" s="38">
        <f>IF(Weekly[[#This Row],[H Odds &lt;]]="",BD625,IF(AND(Weekly[[#This Row],[H Odds &lt;]]&lt;&gt;"",Weekly[[#This Row],[GBC_P]]=TRUE,Weekly[[#This Row],[Actual]]=TRUE),BD625+Weekly[[#This Row],[H Odds &lt;]]-1,IF(AND(Weekly[[#This Row],[H Odds &lt;]]&lt;&gt;"",Weekly[[#This Row],[GBC_P]]=TRUE,Weekly[[#This Row],[Actual]]=FALSE),BD625-1,BD625)))</f>
        <v>51.910000000000004</v>
      </c>
      <c r="BE626" s="38">
        <f>IF(Weekly[[#This Row],[H Odds &lt;]]="",BE625,IF(AND(Weekly[[#This Row],[H Odds &lt;]]&lt;&gt;"",Weekly[[#This Row],[HGBC_P]]=TRUE,Weekly[[#This Row],[Actual]]=TRUE),BE625+Weekly[[#This Row],[H Odds &lt;]]-1,IF(AND(Weekly[[#This Row],[H Odds &lt;]]&lt;&gt;"",Weekly[[#This Row],[HGBC_P]]=TRUE,Weekly[[#This Row],[Actual]]=FALSE),BE625-1,BE625)))</f>
        <v>49.059999999999995</v>
      </c>
      <c r="BF626" s="38">
        <f>IF(Weekly[[#This Row],[H Odds &lt;]]="",BF625,IF(AND(Weekly[[#This Row],[H Odds &lt;]]&lt;&gt;"",Weekly[[#This Row],[XGB_P]]=TRUE,Weekly[[#This Row],[Actual]]=TRUE),BF625+Weekly[[#This Row],[H Odds &lt;]]-1,IF(AND(Weekly[[#This Row],[H Odds &lt;]]&lt;&gt;"",Weekly[[#This Row],[XGB_P]]=TRUE,Weekly[[#This Row],[Actual]]=FALSE),BF625-1,BF625)))</f>
        <v>58.730000000000004</v>
      </c>
      <c r="BG626" s="38">
        <f>IF(Weekly[[#This Row],[H Odds &lt;]]="",BG625,IF(AND(Weekly[[#This Row],[H Odds &lt;]]&lt;&gt;"",Weekly[[#This Row],[QDA_P]]=TRUE,Weekly[[#This Row],[Actual]]=TRUE),BG625+Weekly[[#This Row],[H Odds &lt;]]-1,IF(AND(Weekly[[#This Row],[H Odds &lt;]]&lt;&gt;"",Weekly[[#This Row],[QDA_P]]=TRUE,Weekly[[#This Row],[Actual]]=FALSE),BG625-1,BG625)))</f>
        <v>44.22999999999999</v>
      </c>
      <c r="BH626" s="38">
        <f>IF(Weekly[[#This Row],[H Odds &lt;]]="",BH625,IF(AND(Weekly[[#This Row],[H Odds &lt;]]&lt;&gt;"",Weekly[[#This Row],[KNC_P]]=TRUE,Weekly[[#This Row],[Actual]]=TRUE),BH625+Weekly[[#This Row],[H Odds &lt;]]-1,IF(AND(Weekly[[#This Row],[H Odds &lt;]]&lt;&gt;"",Weekly[[#This Row],[KNC_P]]=TRUE,Weekly[[#This Row],[Actual]]=FALSE),BH625-1,BH625)))</f>
        <v>49.099999999999994</v>
      </c>
      <c r="BI626" s="38">
        <f>IF(Weekly[[#This Row],[H Odds &lt;]]="",BI625,IF(AND(Weekly[[#This Row],[H Odds &lt;]]&lt;&gt;"",Weekly[[#This Row],[TRUES]]&gt;0,Weekly[[#This Row],[Actual]]=TRUE),BI625+Weekly[[#This Row],[H Odds &lt;]]-1,IF(AND(Weekly[[#This Row],[H Odds &lt;]]&lt;&gt;"",Weekly[[#This Row],[TRUES]]=0),BI625,BI625-1)))</f>
        <v>72.39</v>
      </c>
      <c r="BJ626" s="38">
        <f>IF(Weekly[[#This Row],[H Odds &lt;]]="",BJ625,IF(AND(Weekly[[#This Row],[H Odds &lt;]]&lt;&gt;"",Weekly[[#This Row],[Actual]]=TRUE),BJ625+Weekly[[#This Row],[H Odds &lt;]]-1,IF(AND(Weekly[[#This Row],[H Odds &lt;]]&lt;&gt;"",Weekly[[#This Row],[Actual]]=FALSE),BJ625-1,BJ625)))</f>
        <v>74.290000000000006</v>
      </c>
      <c r="BK626" s="58">
        <f>IF(AND(Weekly[[#This Row],[TRUES]]&gt;3,Weekly[[#This Row],[Actual]]=TRUE),BK625+Weekly[[#This Row],[BF H Odds]]-1,IF(AND(Weekly[[#This Row],[FALSES]]&gt;3,Weekly[[#This Row],[Actual]]=FALSE),BK625+Weekly[[#This Row],[BF V Odds]]-1,IF(AND(Weekly[[#This Row],[TRUES]]&gt;3,Weekly[[#This Row],[Actual]]=FALSE),BK625-1,IF(AND(Weekly[[#This Row],[FALSES]]&gt;3,Weekly[[#This Row],[Actual]]=TRUE),BK625-1,BK625))))</f>
        <v>-8.999999999996966E-2</v>
      </c>
      <c r="BL626" s="58">
        <f>IF(AND(Weekly[[#This Row],[TRUES]]&gt;5,Weekly[[#This Row],[Actual]]=TRUE),BL625+Weekly[[#This Row],[BF H Odds]]-1,IF(AND(Weekly[[#This Row],[FALSES]]&gt;5,Weekly[[#This Row],[Actual]]=FALSE),BL625+Weekly[[#This Row],[BF V Odds]]-1,IF(AND(Weekly[[#This Row],[TRUES]]&gt;5,Weekly[[#This Row],[Actual]]=FALSE),BL625-1,IF(AND(Weekly[[#This Row],[FALSES]]&gt;5,Weekly[[#This Row],[Actual]]=TRUE),BL625-1,BL625))))</f>
        <v>4.3300000000000178</v>
      </c>
      <c r="BM626" s="58">
        <f>IF(AND(Weekly[[#This Row],[TRUES]]&gt;6,Weekly[[#This Row],[Actual]]=TRUE),BM625+Weekly[[#This Row],[BF H Odds]]-1,IF(AND(Weekly[[#This Row],[FALSES]]&gt;6,Weekly[[#This Row],[Actual]]=FALSE),BM625+Weekly[[#This Row],[BF V Odds]]-1,IF(AND(Weekly[[#This Row],[TRUES]]&gt;6,Weekly[[#This Row],[Actual]]=FALSE),BM625-1,IF(AND(Weekly[[#This Row],[FALSES]]&gt;6,Weekly[[#This Row],[Actual]]=TRUE),BM625-1,BM625))))</f>
        <v>34.06</v>
      </c>
    </row>
    <row r="627" spans="1:65" x14ac:dyDescent="0.25">
      <c r="A627" s="34"/>
      <c r="B627" s="10">
        <v>44321</v>
      </c>
      <c r="C627" s="17" t="s">
        <v>32</v>
      </c>
      <c r="D627" s="15" t="s">
        <v>11</v>
      </c>
      <c r="E627" t="b">
        <v>0</v>
      </c>
      <c r="F627" t="b">
        <v>1</v>
      </c>
      <c r="G627" t="b">
        <v>1</v>
      </c>
      <c r="H627" t="b">
        <v>1</v>
      </c>
      <c r="I627" t="b">
        <v>1</v>
      </c>
      <c r="J627" t="b">
        <v>1</v>
      </c>
      <c r="K627" t="b">
        <v>1</v>
      </c>
      <c r="L627" t="b">
        <v>1</v>
      </c>
      <c r="O627" t="str">
        <f>IF(Weekly[[#This Row],[H/V]]="H",Weekly[[#This Row],[BF H Odds]],IF(Weekly[[#This Row],[H/V]]="V",Weekly[[#This Row],[BF V Odds]],""))</f>
        <v/>
      </c>
      <c r="P627" t="b">
        <v>1</v>
      </c>
      <c r="R627" s="35">
        <f>IFERROR(IF(Weekly[[#This Row],[Won Bet?]]="yes",R626+(Weekly[[#This Row],[BF Odds]]*Weekly[[#This Row],[BF Stake]])-Weekly[[#This Row],[BF Stake]],R626-Weekly[[#This Row],[BF Stake]]),R626)</f>
        <v>1232.5405000000005</v>
      </c>
      <c r="S627" s="35">
        <f>IFERROR(IF(Weekly[[#This Row],[Won Bet?]]="yes",S626+(((Weekly[[#This Row],[BF Odds]]*Weekly[[#This Row],[BF Stake]])-Weekly[[#This Row],[BF Stake]])*0.95),S626-Weekly[[#This Row],[BF Stake]]),S626)</f>
        <v>1124.6540900000009</v>
      </c>
      <c r="T627">
        <v>2.52</v>
      </c>
      <c r="U627">
        <v>1.65</v>
      </c>
      <c r="V627" s="24">
        <f>IF(Weekly[[#This Row],[Actual]]="","",IF(AND(Weekly[[#This Row],[SVC_P]]=Weekly[[#This Row],[Actual]],Weekly[[#This Row],[SVC_P]]=TRUE),V626+Weekly[[#This Row],[BF H Odds]]-1,IF(AND(Weekly[[#This Row],[SVC_P]]=Weekly[[#This Row],[Actual]],Weekly[[#This Row],[SVC_P]]=FALSE),V626+Weekly[[#This Row],[BF V Odds]]-1,V626-1)))</f>
        <v>50.390000000000065</v>
      </c>
      <c r="W627" s="24">
        <f>IF(Weekly[[#This Row],[Actual]]="","",IF(AND(Weekly[[#This Row],[SVC_P]]=FALSE,Weekly[[#This Row],[Actual]]=TRUE),W626+Weekly[[#This Row],[BF H Odds]]-1,IF(AND(Weekly[[#This Row],[SVC_P]]=TRUE,Weekly[[#This Row],[Actual]]=FALSE,),W626+Weekly[[#This Row],[BF V Odds]]-1,W626-1)))</f>
        <v>-534.19000000000005</v>
      </c>
      <c r="X627" s="24">
        <f>IF(Weekly[[#This Row],[Actual]]="","",IF(AND(Weekly[[#This Row],[ADBC_P]]=Weekly[[#This Row],[Actual]],Weekly[[#This Row],[ADBC_P]]=TRUE),X626+Weekly[[#This Row],[BF H Odds]]-1,IF(AND(Weekly[[#This Row],[ADBC_P]]=Weekly[[#This Row],[Actual]],Weekly[[#This Row],[ADBC_P]]=FALSE),X626+Weekly[[#This Row],[BF V Odds]]-1,X626-1)))</f>
        <v>10.970000000000018</v>
      </c>
      <c r="Y627" s="24">
        <f>IF(Weekly[[#This Row],[Actual]]="","",IF(AND(Weekly[[#This Row],[ADBC_P]]=FALSE,Weekly[[#This Row],[Actual]]=TRUE),Y626+Weekly[[#This Row],[BF H Odds]]-1,IF(AND(Weekly[[#This Row],[ADBC_P]]=TRUE,Weekly[[#This Row],[Actual]]=FALSE),Y626+Weekly[[#This Row],[BF V Odds]]-1,Y626-1)))</f>
        <v>74.949999999999989</v>
      </c>
      <c r="Z627" s="24">
        <f>IF(Weekly[[#This Row],[Actual]]="","",IF(AND(Weekly[[#This Row],[RFC_P]]=Weekly[[#This Row],[Actual]],Weekly[[#This Row],[RFC_P]]=TRUE),Z626+Weekly[[#This Row],[BF H Odds]]-1,IF(AND(Weekly[[#This Row],[RFC_P]]=Weekly[[#This Row],[Actual]],Weekly[[#This Row],[RFC_P]]=FALSE),Z626+Weekly[[#This Row],[BF V Odds]]-1,Z626-1)))</f>
        <v>24.590000000000003</v>
      </c>
      <c r="AA627" s="24">
        <f>IF(Weekly[[#This Row],[Actual]]="","",IF(AND(Weekly[[#This Row],[RFC_P]]=FALSE,Weekly[[#This Row],[Actual]]=TRUE),AA626+Weekly[[#This Row],[BF H Odds]]-1,IF(AND(Weekly[[#This Row],[RFC_P]]=TRUE,Weekly[[#This Row],[Actual]]=FALSE),AA626+Weekly[[#This Row],[BF V Odds]]-1,AA626-1)))</f>
        <v>61.329999999999963</v>
      </c>
      <c r="AB627" s="24">
        <f>IF(Weekly[[#This Row],[Actual]]="","",IF(AND(Weekly[[#This Row],[GBC_P]]=Weekly[[#This Row],[Actual]],Weekly[[#This Row],[GBC_P]]=TRUE),AB626+Weekly[[#This Row],[BF H Odds]]-1,IF(AND(Weekly[[#This Row],[GBC_P]]=Weekly[[#This Row],[Actual]],Weekly[[#This Row],[GBC_P]]=FALSE),AB626+Weekly[[#This Row],[BF V Odds]]-1,AB626-1)))</f>
        <v>5.2900000000000063</v>
      </c>
      <c r="AC627" s="24">
        <f>IF(Weekly[[#This Row],[Actual]]="","",IF(AND(Weekly[[#This Row],[GBC_P]]=FALSE,Weekly[[#This Row],[Actual]]=TRUE),AC626+Weekly[[#This Row],[BF H Odds]]-1,IF(AND(Weekly[[#This Row],[GBC_P]]=TRUE,Weekly[[#This Row],[Actual]]=FALSE),AC626+Weekly[[#This Row],[BF V Odds]]-1,AC626-1)))</f>
        <v>80.63</v>
      </c>
      <c r="AD627" s="24">
        <f>IF(Weekly[[#This Row],[Actual]]="","",IF(AND(Weekly[[#This Row],[HGBC_P]]=Weekly[[#This Row],[Actual]],Weekly[[#This Row],[HGBC_P]]=TRUE),AD626+Weekly[[#This Row],[BF H Odds]]-1,IF(AND(Weekly[[#This Row],[HGBC_P]]=Weekly[[#This Row],[Actual]],Weekly[[#This Row],[HGBC_P]]=FALSE),AD626+Weekly[[#This Row],[BF V Odds]]-1,AD626-1)))</f>
        <v>1.3800000000000225</v>
      </c>
      <c r="AE627" s="24">
        <f>IF(Weekly[[#This Row],[Actual]]="","",IF(AND(Weekly[[#This Row],[HGBC_P]]=FALSE,Weekly[[#This Row],[Actual]]=TRUE),AE626+Weekly[[#This Row],[BF H Odds]]-1,IF(AND(Weekly[[#This Row],[HGBC_P]]=TRUE,Weekly[[#This Row],[Actual]]=FALSE),AE626+Weekly[[#This Row],[BF V Odds]]-1,AE626-1)))</f>
        <v>84.54000000000002</v>
      </c>
      <c r="AF627" s="24">
        <f>IF(Weekly[[#This Row],[Actual]]="","",IF(AND(Weekly[[#This Row],[XGB_P]]=Weekly[[#This Row],[Actual]],Weekly[[#This Row],[XGB_P]]=TRUE),AF626+Weekly[[#This Row],[BF H Odds]]-1,IF(AND(Weekly[[#This Row],[XGB_P]]=Weekly[[#This Row],[Actual]],Weekly[[#This Row],[XGB_P]]=FALSE),AF626+Weekly[[#This Row],[BF V Odds]]-1,AF626-1)))</f>
        <v>30.000000000000014</v>
      </c>
      <c r="AG627" s="24">
        <f>IF(Weekly[[#This Row],[Actual]]="","",IF(AND(Weekly[[#This Row],[XGB_P]]=FALSE,Weekly[[#This Row],[Actual]]=TRUE),AG626+Weekly[[#This Row],[BF H Odds]]-1,IF(AND(Weekly[[#This Row],[XGB_P]]=TRUE,Weekly[[#This Row],[Actual]]=FALSE),AG626+Weekly[[#This Row],[BF V Odds]]-1,AG626-1)))</f>
        <v>55.92</v>
      </c>
      <c r="AH627" s="24">
        <f>IF(Weekly[[#This Row],[Actual]]="","",IF(AND(Weekly[[#This Row],[QDA_P]]=Weekly[[#This Row],[Actual]],Weekly[[#This Row],[QDA_P]]=TRUE),AH626+Weekly[[#This Row],[BF H Odds]]-1,IF(AND(Weekly[[#This Row],[QDA_P]]=Weekly[[#This Row],[Actual]],Weekly[[#This Row],[QDA_P]]=FALSE),AH626+Weekly[[#This Row],[BF V Odds]]-1,AH626-1)))</f>
        <v>-3.9999999999999845</v>
      </c>
      <c r="AI627" s="24">
        <f>IF(Weekly[[#This Row],[Actual]]="","",IF(AND(Weekly[[#This Row],[QDA_P]]=FALSE,Weekly[[#This Row],[Actual]]=TRUE),AI626+Weekly[[#This Row],[BF H Odds]]-1,IF(AND(Weekly[[#This Row],[QDA_P]]=TRUE,Weekly[[#This Row],[Actual]]=FALSE),AI626+Weekly[[#This Row],[BF V Odds]]-1,AI626-1)))</f>
        <v>89.919999999999987</v>
      </c>
      <c r="AJ627" s="24">
        <f>IF(Weekly[[#This Row],[Actual]]="","",IF(AND(Weekly[[#This Row],[KNC_P]]=FALSE,Weekly[[#This Row],[Actual]]=TRUE),AJ626+Weekly[[#This Row],[BF H Odds]]-1,IF(AND(Weekly[[#This Row],[KNC_P]]=TRUE,Weekly[[#This Row],[Actual]]=FALSE),AJ626+Weekly[[#This Row],[BF V Odds]]-1,AJ626-1)))</f>
        <v>80.410000000000025</v>
      </c>
      <c r="AK627" s="24">
        <f>IF(Weekly[[#This Row],[Actual]]="","",IF(AND(Weekly[[#This Row],[KNC_P]]=FALSE,Weekly[[#This Row],[Actual]]=TRUE),AK626+Weekly[[#This Row],[BF H Odds]]-1,IF(AND(Weekly[[#This Row],[KNC_P]]=TRUE,Weekly[[#This Row],[Actual]]=FALSE),AK626+Weekly[[#This Row],[BF V Odds]]-1,AK626-1)))</f>
        <v>79.310000000000016</v>
      </c>
      <c r="AL627" s="30">
        <f>IF(Weekly[[#This Row],[Actual]]="","",COUNTIF(Weekly[[#This Row],[SVC_P]:[QDA_P]],TRUE))</f>
        <v>6</v>
      </c>
      <c r="AM627" s="30">
        <f>IF(Weekly[[#This Row],[Actual]]="","",COUNTIF(Weekly[[#This Row],[SVC_P]:[QDA_P]],FALSE))</f>
        <v>1</v>
      </c>
      <c r="AN627" s="36" t="str">
        <f>IF(AND(Weekly[[#This Row],[BF V Odds]]&gt;$BO$6,Weekly[[#This Row],[BF V Odds]] &lt; $BO$7),Weekly[[#This Row],[BF V Odds]],"")</f>
        <v/>
      </c>
      <c r="AO627" s="36" t="str">
        <f>IF(AND(Weekly[[#This Row],[BF H Odds]]&gt;$BO$6, Weekly[[#This Row],[BF H Odds]] &lt; $BO$7),Weekly[[#This Row],[BF H Odds]],"")</f>
        <v/>
      </c>
      <c r="AP627" s="37">
        <f>IF(AND(Weekly[[#This Row],[V Odds &lt;]]="",Weekly[[#This Row],[H Odds &lt;]]=""),AP626,IF(AND(Weekly[[#This Row],[H Odds &lt;]]&lt;&gt;"",Weekly[[#This Row],[SVC_P]]=TRUE,Weekly[[#This Row],[Actual]]=TRUE),AP626+Weekly[[#This Row],[H Odds &lt;]]-1,IF(AND(Weekly[[#This Row],[V Odds &lt;]]&lt;&gt;"",Weekly[[#This Row],[SVC_P]]=FALSE,Weekly[[#This Row],[Actual]]=FALSE),AP626+Weekly[[#This Row],[V Odds &lt;]]-1,IF(AND(Weekly[[#This Row],[V Odds &lt;]]&lt;&gt;"",Weekly[[#This Row],[SVC_P]]=FALSE,Weekly[[#This Row],[Actual]]=TRUE),AP626-1,IF(AND(Weekly[[#This Row],[H Odds &lt;]]&lt;&gt;"",Weekly[[#This Row],[SVC_P]]=TRUE,Weekly[[#This Row],[Actual]]=FALSE),AP626-1,AP626)))))</f>
        <v>75.430000000000021</v>
      </c>
      <c r="AQ627" s="37">
        <f>IF(AND(Weekly[[#This Row],[V Odds &lt;]]="",Weekly[[#This Row],[H Odds &lt;]]=""),AQ626,IF(AND(Weekly[[#This Row],[H Odds &lt;]]&lt;&gt;"",Weekly[[#This Row],[ADBC_P]]=TRUE,Weekly[[#This Row],[Actual]]=TRUE),AQ626+Weekly[[#This Row],[H Odds &lt;]]-1,IF(AND(Weekly[[#This Row],[V Odds &lt;]]&lt;&gt;"",Weekly[[#This Row],[ADBC_P]]=FALSE,Weekly[[#This Row],[Actual]]=FALSE),AQ626+Weekly[[#This Row],[V Odds &lt;]]-1,IF(AND(Weekly[[#This Row],[V Odds &lt;]]&lt;&gt;"",Weekly[[#This Row],[ADBC_P]]=FALSE,Weekly[[#This Row],[Actual]]=TRUE),AQ626-1,IF(AND(Weekly[[#This Row],[H Odds &lt;]]&lt;&gt;"",Weekly[[#This Row],[ADBC_P]]=TRUE,Weekly[[#This Row],[Actual]]=FALSE),AQ626-1,AQ626)))))</f>
        <v>47.98</v>
      </c>
      <c r="AR627" s="37">
        <f>IF(AND(Weekly[[#This Row],[V Odds &lt;]]="",Weekly[[#This Row],[H Odds &lt;]]=""),AR626,IF(AND(Weekly[[#This Row],[H Odds &lt;]]&lt;&gt;"",Weekly[[#This Row],[RFC_P]]=TRUE,Weekly[[#This Row],[Actual]]=TRUE),AR626+Weekly[[#This Row],[H Odds &lt;]]-1,IF(AND(Weekly[[#This Row],[V Odds &lt;]]&lt;&gt;"",Weekly[[#This Row],[RFC_P]]=FALSE,Weekly[[#This Row],[Actual]]=FALSE),AR626+Weekly[[#This Row],[V Odds &lt;]]-1,IF(AND(Weekly[[#This Row],[V Odds &lt;]]&lt;&gt;"",Weekly[[#This Row],[RFC_P]]=FALSE,Weekly[[#This Row],[Actual]]=TRUE),AR626-1,IF(AND(Weekly[[#This Row],[H Odds &lt;]]&lt;&gt;"",Weekly[[#This Row],[RFC_P]]=TRUE,Weekly[[#This Row],[Actual]]=FALSE),AR626-1,AR626)))))</f>
        <v>65.989999999999995</v>
      </c>
      <c r="AS627" s="37">
        <f>IF(AND(Weekly[[#This Row],[V Odds &lt;]]="",Weekly[[#This Row],[H Odds &lt;]]=""),AS626,IF(AND(Weekly[[#This Row],[H Odds &lt;]]&lt;&gt;"",Weekly[[#This Row],[GBC_P]]=TRUE,Weekly[[#This Row],[Actual]]=TRUE),AS626+Weekly[[#This Row],[H Odds &lt;]]-1,IF(AND(Weekly[[#This Row],[V Odds &lt;]]&lt;&gt;"",Weekly[[#This Row],[GBC_P]]=FALSE,Weekly[[#This Row],[Actual]]=FALSE),AS626+Weekly[[#This Row],[V Odds &lt;]]-1,IF(AND(Weekly[[#This Row],[V Odds &lt;]]&lt;&gt;"",Weekly[[#This Row],[GBC_P]]=FALSE,Weekly[[#This Row],[Actual]]=TRUE),AS626-1,IF(AND(Weekly[[#This Row],[H Odds &lt;]]&lt;&gt;"",Weekly[[#This Row],[GBC_P]]=TRUE,Weekly[[#This Row],[Actual]]=FALSE),AS626-1,AS626)))))</f>
        <v>67.38</v>
      </c>
      <c r="AT627" s="37">
        <f>IF(AND(Weekly[[#This Row],[V Odds &lt;]]="",Weekly[[#This Row],[H Odds &lt;]]=""),AT626,IF(AND(Weekly[[#This Row],[H Odds &lt;]]&lt;&gt;"",Weekly[[#This Row],[HGBC_P]]=TRUE,Weekly[[#This Row],[Actual]]=TRUE),AT626+Weekly[[#This Row],[H Odds &lt;]]-1,IF(AND(Weekly[[#This Row],[V Odds &lt;]]&lt;&gt;"",Weekly[[#This Row],[HGBC_P]]=FALSE,Weekly[[#This Row],[Actual]]=FALSE),AT626+Weekly[[#This Row],[V Odds &lt;]]-1,IF(AND(Weekly[[#This Row],[V Odds &lt;]]&lt;&gt;"",Weekly[[#This Row],[HGBC_P]]=FALSE,Weekly[[#This Row],[Actual]]=TRUE),AT626-1,IF(AND(Weekly[[#This Row],[H Odds &lt;]]&lt;&gt;"",Weekly[[#This Row],[HGBC_P]]=TRUE,Weekly[[#This Row],[Actual]]=FALSE),AT626-1,AT626)))))</f>
        <v>53.059999999999995</v>
      </c>
      <c r="AU627" s="37">
        <f>IF(AND(Weekly[[#This Row],[V Odds &lt;]]="",Weekly[[#This Row],[H Odds &lt;]]=""),AU626,IF(AND(Weekly[[#This Row],[H Odds &lt;]]&lt;&gt;"",Weekly[[#This Row],[XGB_P]]=TRUE,Weekly[[#This Row],[Actual]]=TRUE),AU626+Weekly[[#This Row],[H Odds &lt;]]-1,IF(AND(Weekly[[#This Row],[V Odds &lt;]]&lt;&gt;"",Weekly[[#This Row],[XGB_P]]=FALSE,Weekly[[#This Row],[Actual]]=FALSE),AU626+Weekly[[#This Row],[V Odds &lt;]]-1,IF(AND(Weekly[[#This Row],[V Odds &lt;]]&lt;&gt;"",Weekly[[#This Row],[XGB_P]]=FALSE,Weekly[[#This Row],[Actual]]=TRUE),AU626-1,IF(AND(Weekly[[#This Row],[H Odds &lt;]]&lt;&gt;"",Weekly[[#This Row],[XGB_P]]=TRUE,Weekly[[#This Row],[Actual]]=FALSE),AU626-1,AU626)))))</f>
        <v>72.210000000000008</v>
      </c>
      <c r="AV627" s="37">
        <f>IF(AND(Weekly[[#This Row],[V Odds &lt;]]="",Weekly[[#This Row],[H Odds &lt;]]=""),AV626,IF(AND(Weekly[[#This Row],[H Odds &lt;]]&lt;&gt;"",Weekly[[#This Row],[QDA_P]]=TRUE,Weekly[[#This Row],[Actual]]=TRUE),AV626+Weekly[[#This Row],[H Odds &lt;]]-1,IF(AND(Weekly[[#This Row],[V Odds &lt;]]&lt;&gt;"",Weekly[[#This Row],[QDA_P]]=FALSE,Weekly[[#This Row],[Actual]]=FALSE),AV626+Weekly[[#This Row],[V Odds &lt;]]-1,IF(AND(Weekly[[#This Row],[V Odds &lt;]]&lt;&gt;"",Weekly[[#This Row],[QDA_P]]=FALSE,Weekly[[#This Row],[Actual]]=TRUE),AV626-1,IF(AND(Weekly[[#This Row],[H Odds &lt;]]&lt;&gt;"",Weekly[[#This Row],[QDA_P]]=TRUE,Weekly[[#This Row],[Actual]]=FALSE),AV626-1,AV626)))))</f>
        <v>62.099999999999994</v>
      </c>
      <c r="AW627" s="37">
        <f>IF(AND(Weekly[[#This Row],[H Odds &lt;]]="",Weekly[[#This Row],[V Odds &lt;]]=""),AW626,IF(AND(Weekly[[#This Row],[KNC_P]]=Weekly[[#This Row],[Actual]],Weekly[[#This Row],[KNC_P]]=TRUE),AW626+Weekly[[#This Row],[BF H Odds]]-1,IF(AND(Weekly[[#This Row],[KNC_P]]=Weekly[[#This Row],[Actual]],Weekly[[#This Row],[KNC_P]]=FALSE),AW626+Weekly[[#This Row],[BF V Odds]]-1,AW626-1)))</f>
        <v>47.180000000000007</v>
      </c>
      <c r="AX627" s="37">
        <f>IF(AND(Weekly[[#This Row],[V Odds &lt;]]="",Weekly[[#This Row],[H Odds &lt;]]=""),AX626,IF(AND(Weekly[[#This Row],[V Odds &lt;]]&lt;&gt;"",Weekly[[#This Row],[FALSES]]&gt;0,Weekly[[#This Row],[Actual]]=FALSE),AX626+Weekly[[#This Row],[V Odds &lt;]]-1,IF(AND(Weekly[[#This Row],[H Odds &lt;]]&lt;&gt;"",Weekly[[#This Row],[TRUES]]&gt;0,Weekly[[#This Row],[Actual]]=TRUE),AX626+Weekly[[#This Row],[H Odds &lt;]]-1,IF(AND(Weekly[[#This Row],[V Odds &lt;]]&lt;&gt;"",Weekly[[#This Row],[FALSES]]=0),AX626,IF(AND(Weekly[[#This Row],[H Odds &lt;]]&lt;&gt;"",Weekly[[#This Row],[TRUES]]=0),AX626,AX626-1)))))</f>
        <v>111.39999999999996</v>
      </c>
      <c r="AY627" s="37">
        <f>IF(AND(Weekly[[#This Row],[V Odds &lt;]]="",Weekly[[#This Row],[H Odds &lt;]]=""),AY626,IF(AND(Weekly[[#This Row],[V Odds &lt;]]&lt;&gt;"",Weekly[[#This Row],[FALSES]]&gt;0,Weekly[[#This Row],[Actual]]=FALSE),AY626+((Weekly[[#This Row],[V Odds &lt;]]-1)*0.92),IF(AND(Weekly[[#This Row],[H Odds &lt;]]&lt;&gt;"",Weekly[[#This Row],[TRUES]]&gt;0,Weekly[[#This Row],[Actual]]=TRUE),AY626+((Weekly[[#This Row],[H Odds &lt;]]-1)*0.92),IF(AND(Weekly[[#This Row],[V Odds &lt;]]&lt;&gt;"",Weekly[[#This Row],[FALSES]]=0),AY626,IF(AND(Weekly[[#This Row],[H Odds &lt;]]&lt;&gt;"",Weekly[[#This Row],[TRUES]]=0),AY626,AY626-1)))))</f>
        <v>97.848000000000013</v>
      </c>
      <c r="AZ627" s="37">
        <f>IF(AND(Weekly[[#This Row],[V Odds &lt;]]="",Weekly[[#This Row],[H Odds &lt;]]=""),AZ626,IF(AND(Weekly[[#This Row],[V Odds &lt;]]&lt;&gt;"",Weekly[[#This Row],[Actual]]=FALSE),AZ626+Weekly[[#This Row],[V Odds &lt;]]-1,IF(AND(Weekly[[#This Row],[H Odds &lt;]]&lt;&gt;"",Weekly[[#This Row],[Actual]]=TRUE),AZ626+Weekly[[#This Row],[H Odds &lt;]]-1,AZ626-1)))</f>
        <v>102.36999999999998</v>
      </c>
      <c r="BA627" s="38">
        <f>IF(Weekly[[#This Row],[H Odds &lt;]]="",BA626,IF(AND(Weekly[[#This Row],[H Odds &lt;]]&lt;&gt;"",Weekly[[#This Row],[SVC_P]]=TRUE,Weekly[[#This Row],[Actual]]=TRUE),BA626+Weekly[[#This Row],[H Odds &lt;]]-1,IF(AND(Weekly[[#This Row],[H Odds &lt;]]&lt;&gt;"",Weekly[[#This Row],[SVC_P]]=TRUE,Weekly[[#This Row],[Actual]]=FALSE),BA626-1,BA626)))</f>
        <v>74.39</v>
      </c>
      <c r="BB627" s="38">
        <f>IF(Weekly[[#This Row],[H Odds &lt;]]="",BB626,IF(AND(Weekly[[#This Row],[H Odds &lt;]]&lt;&gt;"",Weekly[[#This Row],[ADBC_P]]=TRUE,Weekly[[#This Row],[Actual]]=TRUE),BB626+Weekly[[#This Row],[H Odds &lt;]]-1,IF(AND(Weekly[[#This Row],[H Odds &lt;]]&lt;&gt;"",Weekly[[#This Row],[ADBC_P]]=TRUE,Weekly[[#This Row],[Actual]]=FALSE),BB626-1,BB626)))</f>
        <v>44.16</v>
      </c>
      <c r="BC627" s="38">
        <f>IF(Weekly[[#This Row],[H Odds &lt;]]="",BC626,IF(AND(Weekly[[#This Row],[H Odds &lt;]]&lt;&gt;"",Weekly[[#This Row],[RFC_P]]=TRUE,Weekly[[#This Row],[Actual]]=TRUE),BC626+Weekly[[#This Row],[H Odds &lt;]]-1,IF(AND(Weekly[[#This Row],[H Odds &lt;]]&lt;&gt;"",Weekly[[#This Row],[RFC_P]]=TRUE,Weekly[[#This Row],[Actual]]=FALSE),BC626-1,BC626)))</f>
        <v>45.759999999999991</v>
      </c>
      <c r="BD627" s="38">
        <f>IF(Weekly[[#This Row],[H Odds &lt;]]="",BD626,IF(AND(Weekly[[#This Row],[H Odds &lt;]]&lt;&gt;"",Weekly[[#This Row],[GBC_P]]=TRUE,Weekly[[#This Row],[Actual]]=TRUE),BD626+Weekly[[#This Row],[H Odds &lt;]]-1,IF(AND(Weekly[[#This Row],[H Odds &lt;]]&lt;&gt;"",Weekly[[#This Row],[GBC_P]]=TRUE,Weekly[[#This Row],[Actual]]=FALSE),BD626-1,BD626)))</f>
        <v>51.910000000000004</v>
      </c>
      <c r="BE627" s="38">
        <f>IF(Weekly[[#This Row],[H Odds &lt;]]="",BE626,IF(AND(Weekly[[#This Row],[H Odds &lt;]]&lt;&gt;"",Weekly[[#This Row],[HGBC_P]]=TRUE,Weekly[[#This Row],[Actual]]=TRUE),BE626+Weekly[[#This Row],[H Odds &lt;]]-1,IF(AND(Weekly[[#This Row],[H Odds &lt;]]&lt;&gt;"",Weekly[[#This Row],[HGBC_P]]=TRUE,Weekly[[#This Row],[Actual]]=FALSE),BE626-1,BE626)))</f>
        <v>49.059999999999995</v>
      </c>
      <c r="BF627" s="38">
        <f>IF(Weekly[[#This Row],[H Odds &lt;]]="",BF626,IF(AND(Weekly[[#This Row],[H Odds &lt;]]&lt;&gt;"",Weekly[[#This Row],[XGB_P]]=TRUE,Weekly[[#This Row],[Actual]]=TRUE),BF626+Weekly[[#This Row],[H Odds &lt;]]-1,IF(AND(Weekly[[#This Row],[H Odds &lt;]]&lt;&gt;"",Weekly[[#This Row],[XGB_P]]=TRUE,Weekly[[#This Row],[Actual]]=FALSE),BF626-1,BF626)))</f>
        <v>58.730000000000004</v>
      </c>
      <c r="BG627" s="38">
        <f>IF(Weekly[[#This Row],[H Odds &lt;]]="",BG626,IF(AND(Weekly[[#This Row],[H Odds &lt;]]&lt;&gt;"",Weekly[[#This Row],[QDA_P]]=TRUE,Weekly[[#This Row],[Actual]]=TRUE),BG626+Weekly[[#This Row],[H Odds &lt;]]-1,IF(AND(Weekly[[#This Row],[H Odds &lt;]]&lt;&gt;"",Weekly[[#This Row],[QDA_P]]=TRUE,Weekly[[#This Row],[Actual]]=FALSE),BG626-1,BG626)))</f>
        <v>44.22999999999999</v>
      </c>
      <c r="BH627" s="38">
        <f>IF(Weekly[[#This Row],[H Odds &lt;]]="",BH626,IF(AND(Weekly[[#This Row],[H Odds &lt;]]&lt;&gt;"",Weekly[[#This Row],[KNC_P]]=TRUE,Weekly[[#This Row],[Actual]]=TRUE),BH626+Weekly[[#This Row],[H Odds &lt;]]-1,IF(AND(Weekly[[#This Row],[H Odds &lt;]]&lt;&gt;"",Weekly[[#This Row],[KNC_P]]=TRUE,Weekly[[#This Row],[Actual]]=FALSE),BH626-1,BH626)))</f>
        <v>49.099999999999994</v>
      </c>
      <c r="BI627" s="38">
        <f>IF(Weekly[[#This Row],[H Odds &lt;]]="",BI626,IF(AND(Weekly[[#This Row],[H Odds &lt;]]&lt;&gt;"",Weekly[[#This Row],[TRUES]]&gt;0,Weekly[[#This Row],[Actual]]=TRUE),BI626+Weekly[[#This Row],[H Odds &lt;]]-1,IF(AND(Weekly[[#This Row],[H Odds &lt;]]&lt;&gt;"",Weekly[[#This Row],[TRUES]]=0),BI626,BI626-1)))</f>
        <v>72.39</v>
      </c>
      <c r="BJ627" s="38">
        <f>IF(Weekly[[#This Row],[H Odds &lt;]]="",BJ626,IF(AND(Weekly[[#This Row],[H Odds &lt;]]&lt;&gt;"",Weekly[[#This Row],[Actual]]=TRUE),BJ626+Weekly[[#This Row],[H Odds &lt;]]-1,IF(AND(Weekly[[#This Row],[H Odds &lt;]]&lt;&gt;"",Weekly[[#This Row],[Actual]]=FALSE),BJ626-1,BJ626)))</f>
        <v>74.290000000000006</v>
      </c>
      <c r="BK627" s="58">
        <f>IF(AND(Weekly[[#This Row],[TRUES]]&gt;3,Weekly[[#This Row],[Actual]]=TRUE),BK626+Weekly[[#This Row],[BF H Odds]]-1,IF(AND(Weekly[[#This Row],[FALSES]]&gt;3,Weekly[[#This Row],[Actual]]=FALSE),BK626+Weekly[[#This Row],[BF V Odds]]-1,IF(AND(Weekly[[#This Row],[TRUES]]&gt;3,Weekly[[#This Row],[Actual]]=FALSE),BK626-1,IF(AND(Weekly[[#This Row],[FALSES]]&gt;3,Weekly[[#This Row],[Actual]]=TRUE),BK626-1,BK626))))</f>
        <v>0.56000000000003025</v>
      </c>
      <c r="BL627" s="58">
        <f>IF(AND(Weekly[[#This Row],[TRUES]]&gt;5,Weekly[[#This Row],[Actual]]=TRUE),BL626+Weekly[[#This Row],[BF H Odds]]-1,IF(AND(Weekly[[#This Row],[FALSES]]&gt;5,Weekly[[#This Row],[Actual]]=FALSE),BL626+Weekly[[#This Row],[BF V Odds]]-1,IF(AND(Weekly[[#This Row],[TRUES]]&gt;5,Weekly[[#This Row],[Actual]]=FALSE),BL626-1,IF(AND(Weekly[[#This Row],[FALSES]]&gt;5,Weekly[[#This Row],[Actual]]=TRUE),BL626-1,BL626))))</f>
        <v>4.9800000000000182</v>
      </c>
      <c r="BM627" s="58">
        <f>IF(AND(Weekly[[#This Row],[TRUES]]&gt;6,Weekly[[#This Row],[Actual]]=TRUE),BM626+Weekly[[#This Row],[BF H Odds]]-1,IF(AND(Weekly[[#This Row],[FALSES]]&gt;6,Weekly[[#This Row],[Actual]]=FALSE),BM626+Weekly[[#This Row],[BF V Odds]]-1,IF(AND(Weekly[[#This Row],[TRUES]]&gt;6,Weekly[[#This Row],[Actual]]=FALSE),BM626-1,IF(AND(Weekly[[#This Row],[FALSES]]&gt;6,Weekly[[#This Row],[Actual]]=TRUE),BM626-1,BM626))))</f>
        <v>34.06</v>
      </c>
    </row>
    <row r="628" spans="1:65" x14ac:dyDescent="0.25">
      <c r="A628" s="34"/>
      <c r="B628" s="10">
        <v>44321</v>
      </c>
      <c r="C628" s="17" t="s">
        <v>22</v>
      </c>
      <c r="D628" s="15" t="s">
        <v>29</v>
      </c>
      <c r="E628" t="b">
        <v>1</v>
      </c>
      <c r="F628" t="b">
        <v>1</v>
      </c>
      <c r="G628" t="b">
        <v>1</v>
      </c>
      <c r="H628" t="b">
        <v>0</v>
      </c>
      <c r="I628" t="b">
        <v>1</v>
      </c>
      <c r="J628" t="b">
        <v>1</v>
      </c>
      <c r="K628" t="b">
        <v>1</v>
      </c>
      <c r="L628" t="b">
        <v>1</v>
      </c>
      <c r="O628" t="str">
        <f>IF(Weekly[[#This Row],[H/V]]="H",Weekly[[#This Row],[BF H Odds]],IF(Weekly[[#This Row],[H/V]]="V",Weekly[[#This Row],[BF V Odds]],""))</f>
        <v/>
      </c>
      <c r="P628" t="b">
        <v>0</v>
      </c>
      <c r="R628" s="35">
        <f>IFERROR(IF(Weekly[[#This Row],[Won Bet?]]="yes",R627+(Weekly[[#This Row],[BF Odds]]*Weekly[[#This Row],[BF Stake]])-Weekly[[#This Row],[BF Stake]],R627-Weekly[[#This Row],[BF Stake]]),R627)</f>
        <v>1232.5405000000005</v>
      </c>
      <c r="S628" s="35">
        <f>IFERROR(IF(Weekly[[#This Row],[Won Bet?]]="yes",S627+(((Weekly[[#This Row],[BF Odds]]*Weekly[[#This Row],[BF Stake]])-Weekly[[#This Row],[BF Stake]])*0.95),S627-Weekly[[#This Row],[BF Stake]]),S627)</f>
        <v>1124.6540900000009</v>
      </c>
      <c r="T628">
        <v>1.68</v>
      </c>
      <c r="U628">
        <v>2.44</v>
      </c>
      <c r="V628" s="24">
        <f>IF(Weekly[[#This Row],[Actual]]="","",IF(AND(Weekly[[#This Row],[SVC_P]]=Weekly[[#This Row],[Actual]],Weekly[[#This Row],[SVC_P]]=TRUE),V627+Weekly[[#This Row],[BF H Odds]]-1,IF(AND(Weekly[[#This Row],[SVC_P]]=Weekly[[#This Row],[Actual]],Weekly[[#This Row],[SVC_P]]=FALSE),V627+Weekly[[#This Row],[BF V Odds]]-1,V627-1)))</f>
        <v>49.390000000000065</v>
      </c>
      <c r="W628" s="24">
        <f>IF(Weekly[[#This Row],[Actual]]="","",IF(AND(Weekly[[#This Row],[SVC_P]]=FALSE,Weekly[[#This Row],[Actual]]=TRUE),W627+Weekly[[#This Row],[BF H Odds]]-1,IF(AND(Weekly[[#This Row],[SVC_P]]=TRUE,Weekly[[#This Row],[Actual]]=FALSE,),W627+Weekly[[#This Row],[BF V Odds]]-1,W627-1)))</f>
        <v>-535.19000000000005</v>
      </c>
      <c r="X628" s="24">
        <f>IF(Weekly[[#This Row],[Actual]]="","",IF(AND(Weekly[[#This Row],[ADBC_P]]=Weekly[[#This Row],[Actual]],Weekly[[#This Row],[ADBC_P]]=TRUE),X627+Weekly[[#This Row],[BF H Odds]]-1,IF(AND(Weekly[[#This Row],[ADBC_P]]=Weekly[[#This Row],[Actual]],Weekly[[#This Row],[ADBC_P]]=FALSE),X627+Weekly[[#This Row],[BF V Odds]]-1,X627-1)))</f>
        <v>9.9700000000000184</v>
      </c>
      <c r="Y628" s="24">
        <f>IF(Weekly[[#This Row],[Actual]]="","",IF(AND(Weekly[[#This Row],[ADBC_P]]=FALSE,Weekly[[#This Row],[Actual]]=TRUE),Y627+Weekly[[#This Row],[BF H Odds]]-1,IF(AND(Weekly[[#This Row],[ADBC_P]]=TRUE,Weekly[[#This Row],[Actual]]=FALSE),Y627+Weekly[[#This Row],[BF V Odds]]-1,Y627-1)))</f>
        <v>75.63</v>
      </c>
      <c r="Z628" s="24">
        <f>IF(Weekly[[#This Row],[Actual]]="","",IF(AND(Weekly[[#This Row],[RFC_P]]=Weekly[[#This Row],[Actual]],Weekly[[#This Row],[RFC_P]]=TRUE),Z627+Weekly[[#This Row],[BF H Odds]]-1,IF(AND(Weekly[[#This Row],[RFC_P]]=Weekly[[#This Row],[Actual]],Weekly[[#This Row],[RFC_P]]=FALSE),Z627+Weekly[[#This Row],[BF V Odds]]-1,Z627-1)))</f>
        <v>23.590000000000003</v>
      </c>
      <c r="AA628" s="24">
        <f>IF(Weekly[[#This Row],[Actual]]="","",IF(AND(Weekly[[#This Row],[RFC_P]]=FALSE,Weekly[[#This Row],[Actual]]=TRUE),AA627+Weekly[[#This Row],[BF H Odds]]-1,IF(AND(Weekly[[#This Row],[RFC_P]]=TRUE,Weekly[[#This Row],[Actual]]=FALSE),AA627+Weekly[[#This Row],[BF V Odds]]-1,AA627-1)))</f>
        <v>62.009999999999962</v>
      </c>
      <c r="AB628" s="24">
        <f>IF(Weekly[[#This Row],[Actual]]="","",IF(AND(Weekly[[#This Row],[GBC_P]]=Weekly[[#This Row],[Actual]],Weekly[[#This Row],[GBC_P]]=TRUE),AB627+Weekly[[#This Row],[BF H Odds]]-1,IF(AND(Weekly[[#This Row],[GBC_P]]=Weekly[[#This Row],[Actual]],Weekly[[#This Row],[GBC_P]]=FALSE),AB627+Weekly[[#This Row],[BF V Odds]]-1,AB627-1)))</f>
        <v>5.970000000000006</v>
      </c>
      <c r="AC628" s="24">
        <f>IF(Weekly[[#This Row],[Actual]]="","",IF(AND(Weekly[[#This Row],[GBC_P]]=FALSE,Weekly[[#This Row],[Actual]]=TRUE),AC627+Weekly[[#This Row],[BF H Odds]]-1,IF(AND(Weekly[[#This Row],[GBC_P]]=TRUE,Weekly[[#This Row],[Actual]]=FALSE),AC627+Weekly[[#This Row],[BF V Odds]]-1,AC627-1)))</f>
        <v>79.63</v>
      </c>
      <c r="AD628" s="24">
        <f>IF(Weekly[[#This Row],[Actual]]="","",IF(AND(Weekly[[#This Row],[HGBC_P]]=Weekly[[#This Row],[Actual]],Weekly[[#This Row],[HGBC_P]]=TRUE),AD627+Weekly[[#This Row],[BF H Odds]]-1,IF(AND(Weekly[[#This Row],[HGBC_P]]=Weekly[[#This Row],[Actual]],Weekly[[#This Row],[HGBC_P]]=FALSE),AD627+Weekly[[#This Row],[BF V Odds]]-1,AD627-1)))</f>
        <v>0.38000000000002254</v>
      </c>
      <c r="AE628" s="24">
        <f>IF(Weekly[[#This Row],[Actual]]="","",IF(AND(Weekly[[#This Row],[HGBC_P]]=FALSE,Weekly[[#This Row],[Actual]]=TRUE),AE627+Weekly[[#This Row],[BF H Odds]]-1,IF(AND(Weekly[[#This Row],[HGBC_P]]=TRUE,Weekly[[#This Row],[Actual]]=FALSE),AE627+Weekly[[#This Row],[BF V Odds]]-1,AE627-1)))</f>
        <v>85.220000000000027</v>
      </c>
      <c r="AF628" s="24">
        <f>IF(Weekly[[#This Row],[Actual]]="","",IF(AND(Weekly[[#This Row],[XGB_P]]=Weekly[[#This Row],[Actual]],Weekly[[#This Row],[XGB_P]]=TRUE),AF627+Weekly[[#This Row],[BF H Odds]]-1,IF(AND(Weekly[[#This Row],[XGB_P]]=Weekly[[#This Row],[Actual]],Weekly[[#This Row],[XGB_P]]=FALSE),AF627+Weekly[[#This Row],[BF V Odds]]-1,AF627-1)))</f>
        <v>29.000000000000014</v>
      </c>
      <c r="AG628" s="24">
        <f>IF(Weekly[[#This Row],[Actual]]="","",IF(AND(Weekly[[#This Row],[XGB_P]]=FALSE,Weekly[[#This Row],[Actual]]=TRUE),AG627+Weekly[[#This Row],[BF H Odds]]-1,IF(AND(Weekly[[#This Row],[XGB_P]]=TRUE,Weekly[[#This Row],[Actual]]=FALSE),AG627+Weekly[[#This Row],[BF V Odds]]-1,AG627-1)))</f>
        <v>56.6</v>
      </c>
      <c r="AH628" s="24">
        <f>IF(Weekly[[#This Row],[Actual]]="","",IF(AND(Weekly[[#This Row],[QDA_P]]=Weekly[[#This Row],[Actual]],Weekly[[#This Row],[QDA_P]]=TRUE),AH627+Weekly[[#This Row],[BF H Odds]]-1,IF(AND(Weekly[[#This Row],[QDA_P]]=Weekly[[#This Row],[Actual]],Weekly[[#This Row],[QDA_P]]=FALSE),AH627+Weekly[[#This Row],[BF V Odds]]-1,AH627-1)))</f>
        <v>-4.999999999999984</v>
      </c>
      <c r="AI628" s="24">
        <f>IF(Weekly[[#This Row],[Actual]]="","",IF(AND(Weekly[[#This Row],[QDA_P]]=FALSE,Weekly[[#This Row],[Actual]]=TRUE),AI627+Weekly[[#This Row],[BF H Odds]]-1,IF(AND(Weekly[[#This Row],[QDA_P]]=TRUE,Weekly[[#This Row],[Actual]]=FALSE),AI627+Weekly[[#This Row],[BF V Odds]]-1,AI627-1)))</f>
        <v>90.6</v>
      </c>
      <c r="AJ628" s="24">
        <f>IF(Weekly[[#This Row],[Actual]]="","",IF(AND(Weekly[[#This Row],[KNC_P]]=FALSE,Weekly[[#This Row],[Actual]]=TRUE),AJ627+Weekly[[#This Row],[BF H Odds]]-1,IF(AND(Weekly[[#This Row],[KNC_P]]=TRUE,Weekly[[#This Row],[Actual]]=FALSE),AJ627+Weekly[[#This Row],[BF V Odds]]-1,AJ627-1)))</f>
        <v>81.090000000000032</v>
      </c>
      <c r="AK628" s="24">
        <f>IF(Weekly[[#This Row],[Actual]]="","",IF(AND(Weekly[[#This Row],[KNC_P]]=FALSE,Weekly[[#This Row],[Actual]]=TRUE),AK627+Weekly[[#This Row],[BF H Odds]]-1,IF(AND(Weekly[[#This Row],[KNC_P]]=TRUE,Weekly[[#This Row],[Actual]]=FALSE),AK627+Weekly[[#This Row],[BF V Odds]]-1,AK627-1)))</f>
        <v>79.990000000000023</v>
      </c>
      <c r="AL628" s="30">
        <f>IF(Weekly[[#This Row],[Actual]]="","",COUNTIF(Weekly[[#This Row],[SVC_P]:[QDA_P]],TRUE))</f>
        <v>6</v>
      </c>
      <c r="AM628" s="30">
        <f>IF(Weekly[[#This Row],[Actual]]="","",COUNTIF(Weekly[[#This Row],[SVC_P]:[QDA_P]],FALSE))</f>
        <v>1</v>
      </c>
      <c r="AN628" s="36" t="str">
        <f>IF(AND(Weekly[[#This Row],[BF V Odds]]&gt;$BO$6,Weekly[[#This Row],[BF V Odds]] &lt; $BO$7),Weekly[[#This Row],[BF V Odds]],"")</f>
        <v/>
      </c>
      <c r="AO628" s="36" t="str">
        <f>IF(AND(Weekly[[#This Row],[BF H Odds]]&gt;$BO$6, Weekly[[#This Row],[BF H Odds]] &lt; $BO$7),Weekly[[#This Row],[BF H Odds]],"")</f>
        <v/>
      </c>
      <c r="AP628" s="37">
        <f>IF(AND(Weekly[[#This Row],[V Odds &lt;]]="",Weekly[[#This Row],[H Odds &lt;]]=""),AP627,IF(AND(Weekly[[#This Row],[H Odds &lt;]]&lt;&gt;"",Weekly[[#This Row],[SVC_P]]=TRUE,Weekly[[#This Row],[Actual]]=TRUE),AP627+Weekly[[#This Row],[H Odds &lt;]]-1,IF(AND(Weekly[[#This Row],[V Odds &lt;]]&lt;&gt;"",Weekly[[#This Row],[SVC_P]]=FALSE,Weekly[[#This Row],[Actual]]=FALSE),AP627+Weekly[[#This Row],[V Odds &lt;]]-1,IF(AND(Weekly[[#This Row],[V Odds &lt;]]&lt;&gt;"",Weekly[[#This Row],[SVC_P]]=FALSE,Weekly[[#This Row],[Actual]]=TRUE),AP627-1,IF(AND(Weekly[[#This Row],[H Odds &lt;]]&lt;&gt;"",Weekly[[#This Row],[SVC_P]]=TRUE,Weekly[[#This Row],[Actual]]=FALSE),AP627-1,AP627)))))</f>
        <v>75.430000000000021</v>
      </c>
      <c r="AQ628" s="37">
        <f>IF(AND(Weekly[[#This Row],[V Odds &lt;]]="",Weekly[[#This Row],[H Odds &lt;]]=""),AQ627,IF(AND(Weekly[[#This Row],[H Odds &lt;]]&lt;&gt;"",Weekly[[#This Row],[ADBC_P]]=TRUE,Weekly[[#This Row],[Actual]]=TRUE),AQ627+Weekly[[#This Row],[H Odds &lt;]]-1,IF(AND(Weekly[[#This Row],[V Odds &lt;]]&lt;&gt;"",Weekly[[#This Row],[ADBC_P]]=FALSE,Weekly[[#This Row],[Actual]]=FALSE),AQ627+Weekly[[#This Row],[V Odds &lt;]]-1,IF(AND(Weekly[[#This Row],[V Odds &lt;]]&lt;&gt;"",Weekly[[#This Row],[ADBC_P]]=FALSE,Weekly[[#This Row],[Actual]]=TRUE),AQ627-1,IF(AND(Weekly[[#This Row],[H Odds &lt;]]&lt;&gt;"",Weekly[[#This Row],[ADBC_P]]=TRUE,Weekly[[#This Row],[Actual]]=FALSE),AQ627-1,AQ627)))))</f>
        <v>47.98</v>
      </c>
      <c r="AR628" s="37">
        <f>IF(AND(Weekly[[#This Row],[V Odds &lt;]]="",Weekly[[#This Row],[H Odds &lt;]]=""),AR627,IF(AND(Weekly[[#This Row],[H Odds &lt;]]&lt;&gt;"",Weekly[[#This Row],[RFC_P]]=TRUE,Weekly[[#This Row],[Actual]]=TRUE),AR627+Weekly[[#This Row],[H Odds &lt;]]-1,IF(AND(Weekly[[#This Row],[V Odds &lt;]]&lt;&gt;"",Weekly[[#This Row],[RFC_P]]=FALSE,Weekly[[#This Row],[Actual]]=FALSE),AR627+Weekly[[#This Row],[V Odds &lt;]]-1,IF(AND(Weekly[[#This Row],[V Odds &lt;]]&lt;&gt;"",Weekly[[#This Row],[RFC_P]]=FALSE,Weekly[[#This Row],[Actual]]=TRUE),AR627-1,IF(AND(Weekly[[#This Row],[H Odds &lt;]]&lt;&gt;"",Weekly[[#This Row],[RFC_P]]=TRUE,Weekly[[#This Row],[Actual]]=FALSE),AR627-1,AR627)))))</f>
        <v>65.989999999999995</v>
      </c>
      <c r="AS628" s="37">
        <f>IF(AND(Weekly[[#This Row],[V Odds &lt;]]="",Weekly[[#This Row],[H Odds &lt;]]=""),AS627,IF(AND(Weekly[[#This Row],[H Odds &lt;]]&lt;&gt;"",Weekly[[#This Row],[GBC_P]]=TRUE,Weekly[[#This Row],[Actual]]=TRUE),AS627+Weekly[[#This Row],[H Odds &lt;]]-1,IF(AND(Weekly[[#This Row],[V Odds &lt;]]&lt;&gt;"",Weekly[[#This Row],[GBC_P]]=FALSE,Weekly[[#This Row],[Actual]]=FALSE),AS627+Weekly[[#This Row],[V Odds &lt;]]-1,IF(AND(Weekly[[#This Row],[V Odds &lt;]]&lt;&gt;"",Weekly[[#This Row],[GBC_P]]=FALSE,Weekly[[#This Row],[Actual]]=TRUE),AS627-1,IF(AND(Weekly[[#This Row],[H Odds &lt;]]&lt;&gt;"",Weekly[[#This Row],[GBC_P]]=TRUE,Weekly[[#This Row],[Actual]]=FALSE),AS627-1,AS627)))))</f>
        <v>67.38</v>
      </c>
      <c r="AT628" s="37">
        <f>IF(AND(Weekly[[#This Row],[V Odds &lt;]]="",Weekly[[#This Row],[H Odds &lt;]]=""),AT627,IF(AND(Weekly[[#This Row],[H Odds &lt;]]&lt;&gt;"",Weekly[[#This Row],[HGBC_P]]=TRUE,Weekly[[#This Row],[Actual]]=TRUE),AT627+Weekly[[#This Row],[H Odds &lt;]]-1,IF(AND(Weekly[[#This Row],[V Odds &lt;]]&lt;&gt;"",Weekly[[#This Row],[HGBC_P]]=FALSE,Weekly[[#This Row],[Actual]]=FALSE),AT627+Weekly[[#This Row],[V Odds &lt;]]-1,IF(AND(Weekly[[#This Row],[V Odds &lt;]]&lt;&gt;"",Weekly[[#This Row],[HGBC_P]]=FALSE,Weekly[[#This Row],[Actual]]=TRUE),AT627-1,IF(AND(Weekly[[#This Row],[H Odds &lt;]]&lt;&gt;"",Weekly[[#This Row],[HGBC_P]]=TRUE,Weekly[[#This Row],[Actual]]=FALSE),AT627-1,AT627)))))</f>
        <v>53.059999999999995</v>
      </c>
      <c r="AU628" s="37">
        <f>IF(AND(Weekly[[#This Row],[V Odds &lt;]]="",Weekly[[#This Row],[H Odds &lt;]]=""),AU627,IF(AND(Weekly[[#This Row],[H Odds &lt;]]&lt;&gt;"",Weekly[[#This Row],[XGB_P]]=TRUE,Weekly[[#This Row],[Actual]]=TRUE),AU627+Weekly[[#This Row],[H Odds &lt;]]-1,IF(AND(Weekly[[#This Row],[V Odds &lt;]]&lt;&gt;"",Weekly[[#This Row],[XGB_P]]=FALSE,Weekly[[#This Row],[Actual]]=FALSE),AU627+Weekly[[#This Row],[V Odds &lt;]]-1,IF(AND(Weekly[[#This Row],[V Odds &lt;]]&lt;&gt;"",Weekly[[#This Row],[XGB_P]]=FALSE,Weekly[[#This Row],[Actual]]=TRUE),AU627-1,IF(AND(Weekly[[#This Row],[H Odds &lt;]]&lt;&gt;"",Weekly[[#This Row],[XGB_P]]=TRUE,Weekly[[#This Row],[Actual]]=FALSE),AU627-1,AU627)))))</f>
        <v>72.210000000000008</v>
      </c>
      <c r="AV628" s="37">
        <f>IF(AND(Weekly[[#This Row],[V Odds &lt;]]="",Weekly[[#This Row],[H Odds &lt;]]=""),AV627,IF(AND(Weekly[[#This Row],[H Odds &lt;]]&lt;&gt;"",Weekly[[#This Row],[QDA_P]]=TRUE,Weekly[[#This Row],[Actual]]=TRUE),AV627+Weekly[[#This Row],[H Odds &lt;]]-1,IF(AND(Weekly[[#This Row],[V Odds &lt;]]&lt;&gt;"",Weekly[[#This Row],[QDA_P]]=FALSE,Weekly[[#This Row],[Actual]]=FALSE),AV627+Weekly[[#This Row],[V Odds &lt;]]-1,IF(AND(Weekly[[#This Row],[V Odds &lt;]]&lt;&gt;"",Weekly[[#This Row],[QDA_P]]=FALSE,Weekly[[#This Row],[Actual]]=TRUE),AV627-1,IF(AND(Weekly[[#This Row],[H Odds &lt;]]&lt;&gt;"",Weekly[[#This Row],[QDA_P]]=TRUE,Weekly[[#This Row],[Actual]]=FALSE),AV627-1,AV627)))))</f>
        <v>62.099999999999994</v>
      </c>
      <c r="AW628" s="37">
        <f>IF(AND(Weekly[[#This Row],[H Odds &lt;]]="",Weekly[[#This Row],[V Odds &lt;]]=""),AW627,IF(AND(Weekly[[#This Row],[KNC_P]]=Weekly[[#This Row],[Actual]],Weekly[[#This Row],[KNC_P]]=TRUE),AW627+Weekly[[#This Row],[BF H Odds]]-1,IF(AND(Weekly[[#This Row],[KNC_P]]=Weekly[[#This Row],[Actual]],Weekly[[#This Row],[KNC_P]]=FALSE),AW627+Weekly[[#This Row],[BF V Odds]]-1,AW627-1)))</f>
        <v>47.180000000000007</v>
      </c>
      <c r="AX628" s="37">
        <f>IF(AND(Weekly[[#This Row],[V Odds &lt;]]="",Weekly[[#This Row],[H Odds &lt;]]=""),AX627,IF(AND(Weekly[[#This Row],[V Odds &lt;]]&lt;&gt;"",Weekly[[#This Row],[FALSES]]&gt;0,Weekly[[#This Row],[Actual]]=FALSE),AX627+Weekly[[#This Row],[V Odds &lt;]]-1,IF(AND(Weekly[[#This Row],[H Odds &lt;]]&lt;&gt;"",Weekly[[#This Row],[TRUES]]&gt;0,Weekly[[#This Row],[Actual]]=TRUE),AX627+Weekly[[#This Row],[H Odds &lt;]]-1,IF(AND(Weekly[[#This Row],[V Odds &lt;]]&lt;&gt;"",Weekly[[#This Row],[FALSES]]=0),AX627,IF(AND(Weekly[[#This Row],[H Odds &lt;]]&lt;&gt;"",Weekly[[#This Row],[TRUES]]=0),AX627,AX627-1)))))</f>
        <v>111.39999999999996</v>
      </c>
      <c r="AY628" s="37">
        <f>IF(AND(Weekly[[#This Row],[V Odds &lt;]]="",Weekly[[#This Row],[H Odds &lt;]]=""),AY627,IF(AND(Weekly[[#This Row],[V Odds &lt;]]&lt;&gt;"",Weekly[[#This Row],[FALSES]]&gt;0,Weekly[[#This Row],[Actual]]=FALSE),AY627+((Weekly[[#This Row],[V Odds &lt;]]-1)*0.92),IF(AND(Weekly[[#This Row],[H Odds &lt;]]&lt;&gt;"",Weekly[[#This Row],[TRUES]]&gt;0,Weekly[[#This Row],[Actual]]=TRUE),AY627+((Weekly[[#This Row],[H Odds &lt;]]-1)*0.92),IF(AND(Weekly[[#This Row],[V Odds &lt;]]&lt;&gt;"",Weekly[[#This Row],[FALSES]]=0),AY627,IF(AND(Weekly[[#This Row],[H Odds &lt;]]&lt;&gt;"",Weekly[[#This Row],[TRUES]]=0),AY627,AY627-1)))))</f>
        <v>97.848000000000013</v>
      </c>
      <c r="AZ628" s="37">
        <f>IF(AND(Weekly[[#This Row],[V Odds &lt;]]="",Weekly[[#This Row],[H Odds &lt;]]=""),AZ627,IF(AND(Weekly[[#This Row],[V Odds &lt;]]&lt;&gt;"",Weekly[[#This Row],[Actual]]=FALSE),AZ627+Weekly[[#This Row],[V Odds &lt;]]-1,IF(AND(Weekly[[#This Row],[H Odds &lt;]]&lt;&gt;"",Weekly[[#This Row],[Actual]]=TRUE),AZ627+Weekly[[#This Row],[H Odds &lt;]]-1,AZ627-1)))</f>
        <v>102.36999999999998</v>
      </c>
      <c r="BA628" s="38">
        <f>IF(Weekly[[#This Row],[H Odds &lt;]]="",BA627,IF(AND(Weekly[[#This Row],[H Odds &lt;]]&lt;&gt;"",Weekly[[#This Row],[SVC_P]]=TRUE,Weekly[[#This Row],[Actual]]=TRUE),BA627+Weekly[[#This Row],[H Odds &lt;]]-1,IF(AND(Weekly[[#This Row],[H Odds &lt;]]&lt;&gt;"",Weekly[[#This Row],[SVC_P]]=TRUE,Weekly[[#This Row],[Actual]]=FALSE),BA627-1,BA627)))</f>
        <v>74.39</v>
      </c>
      <c r="BB628" s="38">
        <f>IF(Weekly[[#This Row],[H Odds &lt;]]="",BB627,IF(AND(Weekly[[#This Row],[H Odds &lt;]]&lt;&gt;"",Weekly[[#This Row],[ADBC_P]]=TRUE,Weekly[[#This Row],[Actual]]=TRUE),BB627+Weekly[[#This Row],[H Odds &lt;]]-1,IF(AND(Weekly[[#This Row],[H Odds &lt;]]&lt;&gt;"",Weekly[[#This Row],[ADBC_P]]=TRUE,Weekly[[#This Row],[Actual]]=FALSE),BB627-1,BB627)))</f>
        <v>44.16</v>
      </c>
      <c r="BC628" s="38">
        <f>IF(Weekly[[#This Row],[H Odds &lt;]]="",BC627,IF(AND(Weekly[[#This Row],[H Odds &lt;]]&lt;&gt;"",Weekly[[#This Row],[RFC_P]]=TRUE,Weekly[[#This Row],[Actual]]=TRUE),BC627+Weekly[[#This Row],[H Odds &lt;]]-1,IF(AND(Weekly[[#This Row],[H Odds &lt;]]&lt;&gt;"",Weekly[[#This Row],[RFC_P]]=TRUE,Weekly[[#This Row],[Actual]]=FALSE),BC627-1,BC627)))</f>
        <v>45.759999999999991</v>
      </c>
      <c r="BD628" s="38">
        <f>IF(Weekly[[#This Row],[H Odds &lt;]]="",BD627,IF(AND(Weekly[[#This Row],[H Odds &lt;]]&lt;&gt;"",Weekly[[#This Row],[GBC_P]]=TRUE,Weekly[[#This Row],[Actual]]=TRUE),BD627+Weekly[[#This Row],[H Odds &lt;]]-1,IF(AND(Weekly[[#This Row],[H Odds &lt;]]&lt;&gt;"",Weekly[[#This Row],[GBC_P]]=TRUE,Weekly[[#This Row],[Actual]]=FALSE),BD627-1,BD627)))</f>
        <v>51.910000000000004</v>
      </c>
      <c r="BE628" s="38">
        <f>IF(Weekly[[#This Row],[H Odds &lt;]]="",BE627,IF(AND(Weekly[[#This Row],[H Odds &lt;]]&lt;&gt;"",Weekly[[#This Row],[HGBC_P]]=TRUE,Weekly[[#This Row],[Actual]]=TRUE),BE627+Weekly[[#This Row],[H Odds &lt;]]-1,IF(AND(Weekly[[#This Row],[H Odds &lt;]]&lt;&gt;"",Weekly[[#This Row],[HGBC_P]]=TRUE,Weekly[[#This Row],[Actual]]=FALSE),BE627-1,BE627)))</f>
        <v>49.059999999999995</v>
      </c>
      <c r="BF628" s="38">
        <f>IF(Weekly[[#This Row],[H Odds &lt;]]="",BF627,IF(AND(Weekly[[#This Row],[H Odds &lt;]]&lt;&gt;"",Weekly[[#This Row],[XGB_P]]=TRUE,Weekly[[#This Row],[Actual]]=TRUE),BF627+Weekly[[#This Row],[H Odds &lt;]]-1,IF(AND(Weekly[[#This Row],[H Odds &lt;]]&lt;&gt;"",Weekly[[#This Row],[XGB_P]]=TRUE,Weekly[[#This Row],[Actual]]=FALSE),BF627-1,BF627)))</f>
        <v>58.730000000000004</v>
      </c>
      <c r="BG628" s="38">
        <f>IF(Weekly[[#This Row],[H Odds &lt;]]="",BG627,IF(AND(Weekly[[#This Row],[H Odds &lt;]]&lt;&gt;"",Weekly[[#This Row],[QDA_P]]=TRUE,Weekly[[#This Row],[Actual]]=TRUE),BG627+Weekly[[#This Row],[H Odds &lt;]]-1,IF(AND(Weekly[[#This Row],[H Odds &lt;]]&lt;&gt;"",Weekly[[#This Row],[QDA_P]]=TRUE,Weekly[[#This Row],[Actual]]=FALSE),BG627-1,BG627)))</f>
        <v>44.22999999999999</v>
      </c>
      <c r="BH628" s="38">
        <f>IF(Weekly[[#This Row],[H Odds &lt;]]="",BH627,IF(AND(Weekly[[#This Row],[H Odds &lt;]]&lt;&gt;"",Weekly[[#This Row],[KNC_P]]=TRUE,Weekly[[#This Row],[Actual]]=TRUE),BH627+Weekly[[#This Row],[H Odds &lt;]]-1,IF(AND(Weekly[[#This Row],[H Odds &lt;]]&lt;&gt;"",Weekly[[#This Row],[KNC_P]]=TRUE,Weekly[[#This Row],[Actual]]=FALSE),BH627-1,BH627)))</f>
        <v>49.099999999999994</v>
      </c>
      <c r="BI628" s="38">
        <f>IF(Weekly[[#This Row],[H Odds &lt;]]="",BI627,IF(AND(Weekly[[#This Row],[H Odds &lt;]]&lt;&gt;"",Weekly[[#This Row],[TRUES]]&gt;0,Weekly[[#This Row],[Actual]]=TRUE),BI627+Weekly[[#This Row],[H Odds &lt;]]-1,IF(AND(Weekly[[#This Row],[H Odds &lt;]]&lt;&gt;"",Weekly[[#This Row],[TRUES]]=0),BI627,BI627-1)))</f>
        <v>72.39</v>
      </c>
      <c r="BJ628" s="38">
        <f>IF(Weekly[[#This Row],[H Odds &lt;]]="",BJ627,IF(AND(Weekly[[#This Row],[H Odds &lt;]]&lt;&gt;"",Weekly[[#This Row],[Actual]]=TRUE),BJ627+Weekly[[#This Row],[H Odds &lt;]]-1,IF(AND(Weekly[[#This Row],[H Odds &lt;]]&lt;&gt;"",Weekly[[#This Row],[Actual]]=FALSE),BJ627-1,BJ627)))</f>
        <v>74.290000000000006</v>
      </c>
      <c r="BK628" s="58">
        <f>IF(AND(Weekly[[#This Row],[TRUES]]&gt;3,Weekly[[#This Row],[Actual]]=TRUE),BK627+Weekly[[#This Row],[BF H Odds]]-1,IF(AND(Weekly[[#This Row],[FALSES]]&gt;3,Weekly[[#This Row],[Actual]]=FALSE),BK627+Weekly[[#This Row],[BF V Odds]]-1,IF(AND(Weekly[[#This Row],[TRUES]]&gt;3,Weekly[[#This Row],[Actual]]=FALSE),BK627-1,IF(AND(Weekly[[#This Row],[FALSES]]&gt;3,Weekly[[#This Row],[Actual]]=TRUE),BK627-1,BK627))))</f>
        <v>-0.43999999999996975</v>
      </c>
      <c r="BL628" s="58">
        <f>IF(AND(Weekly[[#This Row],[TRUES]]&gt;5,Weekly[[#This Row],[Actual]]=TRUE),BL627+Weekly[[#This Row],[BF H Odds]]-1,IF(AND(Weekly[[#This Row],[FALSES]]&gt;5,Weekly[[#This Row],[Actual]]=FALSE),BL627+Weekly[[#This Row],[BF V Odds]]-1,IF(AND(Weekly[[#This Row],[TRUES]]&gt;5,Weekly[[#This Row],[Actual]]=FALSE),BL627-1,IF(AND(Weekly[[#This Row],[FALSES]]&gt;5,Weekly[[#This Row],[Actual]]=TRUE),BL627-1,BL627))))</f>
        <v>3.9800000000000182</v>
      </c>
      <c r="BM628" s="58">
        <f>IF(AND(Weekly[[#This Row],[TRUES]]&gt;6,Weekly[[#This Row],[Actual]]=TRUE),BM627+Weekly[[#This Row],[BF H Odds]]-1,IF(AND(Weekly[[#This Row],[FALSES]]&gt;6,Weekly[[#This Row],[Actual]]=FALSE),BM627+Weekly[[#This Row],[BF V Odds]]-1,IF(AND(Weekly[[#This Row],[TRUES]]&gt;6,Weekly[[#This Row],[Actual]]=FALSE),BM627-1,IF(AND(Weekly[[#This Row],[FALSES]]&gt;6,Weekly[[#This Row],[Actual]]=TRUE),BM627-1,BM627))))</f>
        <v>34.06</v>
      </c>
    </row>
    <row r="629" spans="1:65" x14ac:dyDescent="0.25">
      <c r="A629" s="34"/>
      <c r="B629" s="10">
        <v>44321</v>
      </c>
      <c r="C629" s="17" t="s">
        <v>28</v>
      </c>
      <c r="D629" s="15" t="s">
        <v>17</v>
      </c>
      <c r="E629" t="b">
        <v>1</v>
      </c>
      <c r="F629" t="b">
        <v>1</v>
      </c>
      <c r="G629" t="b">
        <v>1</v>
      </c>
      <c r="H629" t="b">
        <v>0</v>
      </c>
      <c r="I629" t="b">
        <v>0</v>
      </c>
      <c r="J629" t="b">
        <v>0</v>
      </c>
      <c r="K629" t="b">
        <v>1</v>
      </c>
      <c r="L629" t="b">
        <v>1</v>
      </c>
      <c r="O629" t="str">
        <f>IF(Weekly[[#This Row],[H/V]]="H",Weekly[[#This Row],[BF H Odds]],IF(Weekly[[#This Row],[H/V]]="V",Weekly[[#This Row],[BF V Odds]],""))</f>
        <v/>
      </c>
      <c r="P629" t="b">
        <v>1</v>
      </c>
      <c r="R629" s="35">
        <f>IFERROR(IF(Weekly[[#This Row],[Won Bet?]]="yes",R628+(Weekly[[#This Row],[BF Odds]]*Weekly[[#This Row],[BF Stake]])-Weekly[[#This Row],[BF Stake]],R628-Weekly[[#This Row],[BF Stake]]),R628)</f>
        <v>1232.5405000000005</v>
      </c>
      <c r="S629" s="35">
        <f>IFERROR(IF(Weekly[[#This Row],[Won Bet?]]="yes",S628+(((Weekly[[#This Row],[BF Odds]]*Weekly[[#This Row],[BF Stake]])-Weekly[[#This Row],[BF Stake]])*0.95),S628-Weekly[[#This Row],[BF Stake]]),S628)</f>
        <v>1124.6540900000009</v>
      </c>
      <c r="T629">
        <v>2.52</v>
      </c>
      <c r="U629">
        <v>1.64</v>
      </c>
      <c r="V629" s="24">
        <f>IF(Weekly[[#This Row],[Actual]]="","",IF(AND(Weekly[[#This Row],[SVC_P]]=Weekly[[#This Row],[Actual]],Weekly[[#This Row],[SVC_P]]=TRUE),V628+Weekly[[#This Row],[BF H Odds]]-1,IF(AND(Weekly[[#This Row],[SVC_P]]=Weekly[[#This Row],[Actual]],Weekly[[#This Row],[SVC_P]]=FALSE),V628+Weekly[[#This Row],[BF V Odds]]-1,V628-1)))</f>
        <v>50.030000000000065</v>
      </c>
      <c r="W629" s="24">
        <f>IF(Weekly[[#This Row],[Actual]]="","",IF(AND(Weekly[[#This Row],[SVC_P]]=FALSE,Weekly[[#This Row],[Actual]]=TRUE),W628+Weekly[[#This Row],[BF H Odds]]-1,IF(AND(Weekly[[#This Row],[SVC_P]]=TRUE,Weekly[[#This Row],[Actual]]=FALSE,),W628+Weekly[[#This Row],[BF V Odds]]-1,W628-1)))</f>
        <v>-536.19000000000005</v>
      </c>
      <c r="X629" s="24">
        <f>IF(Weekly[[#This Row],[Actual]]="","",IF(AND(Weekly[[#This Row],[ADBC_P]]=Weekly[[#This Row],[Actual]],Weekly[[#This Row],[ADBC_P]]=TRUE),X628+Weekly[[#This Row],[BF H Odds]]-1,IF(AND(Weekly[[#This Row],[ADBC_P]]=Weekly[[#This Row],[Actual]],Weekly[[#This Row],[ADBC_P]]=FALSE),X628+Weekly[[#This Row],[BF V Odds]]-1,X628-1)))</f>
        <v>10.610000000000019</v>
      </c>
      <c r="Y629" s="24">
        <f>IF(Weekly[[#This Row],[Actual]]="","",IF(AND(Weekly[[#This Row],[ADBC_P]]=FALSE,Weekly[[#This Row],[Actual]]=TRUE),Y628+Weekly[[#This Row],[BF H Odds]]-1,IF(AND(Weekly[[#This Row],[ADBC_P]]=TRUE,Weekly[[#This Row],[Actual]]=FALSE),Y628+Weekly[[#This Row],[BF V Odds]]-1,Y628-1)))</f>
        <v>74.63</v>
      </c>
      <c r="Z629" s="24">
        <f>IF(Weekly[[#This Row],[Actual]]="","",IF(AND(Weekly[[#This Row],[RFC_P]]=Weekly[[#This Row],[Actual]],Weekly[[#This Row],[RFC_P]]=TRUE),Z628+Weekly[[#This Row],[BF H Odds]]-1,IF(AND(Weekly[[#This Row],[RFC_P]]=Weekly[[#This Row],[Actual]],Weekly[[#This Row],[RFC_P]]=FALSE),Z628+Weekly[[#This Row],[BF V Odds]]-1,Z628-1)))</f>
        <v>24.230000000000004</v>
      </c>
      <c r="AA629" s="24">
        <f>IF(Weekly[[#This Row],[Actual]]="","",IF(AND(Weekly[[#This Row],[RFC_P]]=FALSE,Weekly[[#This Row],[Actual]]=TRUE),AA628+Weekly[[#This Row],[BF H Odds]]-1,IF(AND(Weekly[[#This Row],[RFC_P]]=TRUE,Weekly[[#This Row],[Actual]]=FALSE),AA628+Weekly[[#This Row],[BF V Odds]]-1,AA628-1)))</f>
        <v>61.009999999999962</v>
      </c>
      <c r="AB629" s="24">
        <f>IF(Weekly[[#This Row],[Actual]]="","",IF(AND(Weekly[[#This Row],[GBC_P]]=Weekly[[#This Row],[Actual]],Weekly[[#This Row],[GBC_P]]=TRUE),AB628+Weekly[[#This Row],[BF H Odds]]-1,IF(AND(Weekly[[#This Row],[GBC_P]]=Weekly[[#This Row],[Actual]],Weekly[[#This Row],[GBC_P]]=FALSE),AB628+Weekly[[#This Row],[BF V Odds]]-1,AB628-1)))</f>
        <v>4.970000000000006</v>
      </c>
      <c r="AC629" s="24">
        <f>IF(Weekly[[#This Row],[Actual]]="","",IF(AND(Weekly[[#This Row],[GBC_P]]=FALSE,Weekly[[#This Row],[Actual]]=TRUE),AC628+Weekly[[#This Row],[BF H Odds]]-1,IF(AND(Weekly[[#This Row],[GBC_P]]=TRUE,Weekly[[#This Row],[Actual]]=FALSE),AC628+Weekly[[#This Row],[BF V Odds]]-1,AC628-1)))</f>
        <v>80.27</v>
      </c>
      <c r="AD629" s="24">
        <f>IF(Weekly[[#This Row],[Actual]]="","",IF(AND(Weekly[[#This Row],[HGBC_P]]=Weekly[[#This Row],[Actual]],Weekly[[#This Row],[HGBC_P]]=TRUE),AD628+Weekly[[#This Row],[BF H Odds]]-1,IF(AND(Weekly[[#This Row],[HGBC_P]]=Weekly[[#This Row],[Actual]],Weekly[[#This Row],[HGBC_P]]=FALSE),AD628+Weekly[[#This Row],[BF V Odds]]-1,AD628-1)))</f>
        <v>-0.61999999999997746</v>
      </c>
      <c r="AE629" s="24">
        <f>IF(Weekly[[#This Row],[Actual]]="","",IF(AND(Weekly[[#This Row],[HGBC_P]]=FALSE,Weekly[[#This Row],[Actual]]=TRUE),AE628+Weekly[[#This Row],[BF H Odds]]-1,IF(AND(Weekly[[#This Row],[HGBC_P]]=TRUE,Weekly[[#This Row],[Actual]]=FALSE),AE628+Weekly[[#This Row],[BF V Odds]]-1,AE628-1)))</f>
        <v>85.860000000000028</v>
      </c>
      <c r="AF629" s="24">
        <f>IF(Weekly[[#This Row],[Actual]]="","",IF(AND(Weekly[[#This Row],[XGB_P]]=Weekly[[#This Row],[Actual]],Weekly[[#This Row],[XGB_P]]=TRUE),AF628+Weekly[[#This Row],[BF H Odds]]-1,IF(AND(Weekly[[#This Row],[XGB_P]]=Weekly[[#This Row],[Actual]],Weekly[[#This Row],[XGB_P]]=FALSE),AF628+Weekly[[#This Row],[BF V Odds]]-1,AF628-1)))</f>
        <v>28.000000000000014</v>
      </c>
      <c r="AG629" s="24">
        <f>IF(Weekly[[#This Row],[Actual]]="","",IF(AND(Weekly[[#This Row],[XGB_P]]=FALSE,Weekly[[#This Row],[Actual]]=TRUE),AG628+Weekly[[#This Row],[BF H Odds]]-1,IF(AND(Weekly[[#This Row],[XGB_P]]=TRUE,Weekly[[#This Row],[Actual]]=FALSE),AG628+Weekly[[#This Row],[BF V Odds]]-1,AG628-1)))</f>
        <v>57.24</v>
      </c>
      <c r="AH629" s="24">
        <f>IF(Weekly[[#This Row],[Actual]]="","",IF(AND(Weekly[[#This Row],[QDA_P]]=Weekly[[#This Row],[Actual]],Weekly[[#This Row],[QDA_P]]=TRUE),AH628+Weekly[[#This Row],[BF H Odds]]-1,IF(AND(Weekly[[#This Row],[QDA_P]]=Weekly[[#This Row],[Actual]],Weekly[[#This Row],[QDA_P]]=FALSE),AH628+Weekly[[#This Row],[BF V Odds]]-1,AH628-1)))</f>
        <v>-4.3599999999999843</v>
      </c>
      <c r="AI629" s="24">
        <f>IF(Weekly[[#This Row],[Actual]]="","",IF(AND(Weekly[[#This Row],[QDA_P]]=FALSE,Weekly[[#This Row],[Actual]]=TRUE),AI628+Weekly[[#This Row],[BF H Odds]]-1,IF(AND(Weekly[[#This Row],[QDA_P]]=TRUE,Weekly[[#This Row],[Actual]]=FALSE),AI628+Weekly[[#This Row],[BF V Odds]]-1,AI628-1)))</f>
        <v>89.6</v>
      </c>
      <c r="AJ629" s="24">
        <f>IF(Weekly[[#This Row],[Actual]]="","",IF(AND(Weekly[[#This Row],[KNC_P]]=FALSE,Weekly[[#This Row],[Actual]]=TRUE),AJ628+Weekly[[#This Row],[BF H Odds]]-1,IF(AND(Weekly[[#This Row],[KNC_P]]=TRUE,Weekly[[#This Row],[Actual]]=FALSE),AJ628+Weekly[[#This Row],[BF V Odds]]-1,AJ628-1)))</f>
        <v>80.090000000000032</v>
      </c>
      <c r="AK629" s="24">
        <f>IF(Weekly[[#This Row],[Actual]]="","",IF(AND(Weekly[[#This Row],[KNC_P]]=FALSE,Weekly[[#This Row],[Actual]]=TRUE),AK628+Weekly[[#This Row],[BF H Odds]]-1,IF(AND(Weekly[[#This Row],[KNC_P]]=TRUE,Weekly[[#This Row],[Actual]]=FALSE),AK628+Weekly[[#This Row],[BF V Odds]]-1,AK628-1)))</f>
        <v>78.990000000000023</v>
      </c>
      <c r="AL629" s="30">
        <f>IF(Weekly[[#This Row],[Actual]]="","",COUNTIF(Weekly[[#This Row],[SVC_P]:[QDA_P]],TRUE))</f>
        <v>4</v>
      </c>
      <c r="AM629" s="30">
        <f>IF(Weekly[[#This Row],[Actual]]="","",COUNTIF(Weekly[[#This Row],[SVC_P]:[QDA_P]],FALSE))</f>
        <v>3</v>
      </c>
      <c r="AN629" s="36" t="str">
        <f>IF(AND(Weekly[[#This Row],[BF V Odds]]&gt;$BO$6,Weekly[[#This Row],[BF V Odds]] &lt; $BO$7),Weekly[[#This Row],[BF V Odds]],"")</f>
        <v/>
      </c>
      <c r="AO629" s="36" t="str">
        <f>IF(AND(Weekly[[#This Row],[BF H Odds]]&gt;$BO$6, Weekly[[#This Row],[BF H Odds]] &lt; $BO$7),Weekly[[#This Row],[BF H Odds]],"")</f>
        <v/>
      </c>
      <c r="AP629" s="37">
        <f>IF(AND(Weekly[[#This Row],[V Odds &lt;]]="",Weekly[[#This Row],[H Odds &lt;]]=""),AP628,IF(AND(Weekly[[#This Row],[H Odds &lt;]]&lt;&gt;"",Weekly[[#This Row],[SVC_P]]=TRUE,Weekly[[#This Row],[Actual]]=TRUE),AP628+Weekly[[#This Row],[H Odds &lt;]]-1,IF(AND(Weekly[[#This Row],[V Odds &lt;]]&lt;&gt;"",Weekly[[#This Row],[SVC_P]]=FALSE,Weekly[[#This Row],[Actual]]=FALSE),AP628+Weekly[[#This Row],[V Odds &lt;]]-1,IF(AND(Weekly[[#This Row],[V Odds &lt;]]&lt;&gt;"",Weekly[[#This Row],[SVC_P]]=FALSE,Weekly[[#This Row],[Actual]]=TRUE),AP628-1,IF(AND(Weekly[[#This Row],[H Odds &lt;]]&lt;&gt;"",Weekly[[#This Row],[SVC_P]]=TRUE,Weekly[[#This Row],[Actual]]=FALSE),AP628-1,AP628)))))</f>
        <v>75.430000000000021</v>
      </c>
      <c r="AQ629" s="37">
        <f>IF(AND(Weekly[[#This Row],[V Odds &lt;]]="",Weekly[[#This Row],[H Odds &lt;]]=""),AQ628,IF(AND(Weekly[[#This Row],[H Odds &lt;]]&lt;&gt;"",Weekly[[#This Row],[ADBC_P]]=TRUE,Weekly[[#This Row],[Actual]]=TRUE),AQ628+Weekly[[#This Row],[H Odds &lt;]]-1,IF(AND(Weekly[[#This Row],[V Odds &lt;]]&lt;&gt;"",Weekly[[#This Row],[ADBC_P]]=FALSE,Weekly[[#This Row],[Actual]]=FALSE),AQ628+Weekly[[#This Row],[V Odds &lt;]]-1,IF(AND(Weekly[[#This Row],[V Odds &lt;]]&lt;&gt;"",Weekly[[#This Row],[ADBC_P]]=FALSE,Weekly[[#This Row],[Actual]]=TRUE),AQ628-1,IF(AND(Weekly[[#This Row],[H Odds &lt;]]&lt;&gt;"",Weekly[[#This Row],[ADBC_P]]=TRUE,Weekly[[#This Row],[Actual]]=FALSE),AQ628-1,AQ628)))))</f>
        <v>47.98</v>
      </c>
      <c r="AR629" s="37">
        <f>IF(AND(Weekly[[#This Row],[V Odds &lt;]]="",Weekly[[#This Row],[H Odds &lt;]]=""),AR628,IF(AND(Weekly[[#This Row],[H Odds &lt;]]&lt;&gt;"",Weekly[[#This Row],[RFC_P]]=TRUE,Weekly[[#This Row],[Actual]]=TRUE),AR628+Weekly[[#This Row],[H Odds &lt;]]-1,IF(AND(Weekly[[#This Row],[V Odds &lt;]]&lt;&gt;"",Weekly[[#This Row],[RFC_P]]=FALSE,Weekly[[#This Row],[Actual]]=FALSE),AR628+Weekly[[#This Row],[V Odds &lt;]]-1,IF(AND(Weekly[[#This Row],[V Odds &lt;]]&lt;&gt;"",Weekly[[#This Row],[RFC_P]]=FALSE,Weekly[[#This Row],[Actual]]=TRUE),AR628-1,IF(AND(Weekly[[#This Row],[H Odds &lt;]]&lt;&gt;"",Weekly[[#This Row],[RFC_P]]=TRUE,Weekly[[#This Row],[Actual]]=FALSE),AR628-1,AR628)))))</f>
        <v>65.989999999999995</v>
      </c>
      <c r="AS629" s="37">
        <f>IF(AND(Weekly[[#This Row],[V Odds &lt;]]="",Weekly[[#This Row],[H Odds &lt;]]=""),AS628,IF(AND(Weekly[[#This Row],[H Odds &lt;]]&lt;&gt;"",Weekly[[#This Row],[GBC_P]]=TRUE,Weekly[[#This Row],[Actual]]=TRUE),AS628+Weekly[[#This Row],[H Odds &lt;]]-1,IF(AND(Weekly[[#This Row],[V Odds &lt;]]&lt;&gt;"",Weekly[[#This Row],[GBC_P]]=FALSE,Weekly[[#This Row],[Actual]]=FALSE),AS628+Weekly[[#This Row],[V Odds &lt;]]-1,IF(AND(Weekly[[#This Row],[V Odds &lt;]]&lt;&gt;"",Weekly[[#This Row],[GBC_P]]=FALSE,Weekly[[#This Row],[Actual]]=TRUE),AS628-1,IF(AND(Weekly[[#This Row],[H Odds &lt;]]&lt;&gt;"",Weekly[[#This Row],[GBC_P]]=TRUE,Weekly[[#This Row],[Actual]]=FALSE),AS628-1,AS628)))))</f>
        <v>67.38</v>
      </c>
      <c r="AT629" s="37">
        <f>IF(AND(Weekly[[#This Row],[V Odds &lt;]]="",Weekly[[#This Row],[H Odds &lt;]]=""),AT628,IF(AND(Weekly[[#This Row],[H Odds &lt;]]&lt;&gt;"",Weekly[[#This Row],[HGBC_P]]=TRUE,Weekly[[#This Row],[Actual]]=TRUE),AT628+Weekly[[#This Row],[H Odds &lt;]]-1,IF(AND(Weekly[[#This Row],[V Odds &lt;]]&lt;&gt;"",Weekly[[#This Row],[HGBC_P]]=FALSE,Weekly[[#This Row],[Actual]]=FALSE),AT628+Weekly[[#This Row],[V Odds &lt;]]-1,IF(AND(Weekly[[#This Row],[V Odds &lt;]]&lt;&gt;"",Weekly[[#This Row],[HGBC_P]]=FALSE,Weekly[[#This Row],[Actual]]=TRUE),AT628-1,IF(AND(Weekly[[#This Row],[H Odds &lt;]]&lt;&gt;"",Weekly[[#This Row],[HGBC_P]]=TRUE,Weekly[[#This Row],[Actual]]=FALSE),AT628-1,AT628)))))</f>
        <v>53.059999999999995</v>
      </c>
      <c r="AU629" s="37">
        <f>IF(AND(Weekly[[#This Row],[V Odds &lt;]]="",Weekly[[#This Row],[H Odds &lt;]]=""),AU628,IF(AND(Weekly[[#This Row],[H Odds &lt;]]&lt;&gt;"",Weekly[[#This Row],[XGB_P]]=TRUE,Weekly[[#This Row],[Actual]]=TRUE),AU628+Weekly[[#This Row],[H Odds &lt;]]-1,IF(AND(Weekly[[#This Row],[V Odds &lt;]]&lt;&gt;"",Weekly[[#This Row],[XGB_P]]=FALSE,Weekly[[#This Row],[Actual]]=FALSE),AU628+Weekly[[#This Row],[V Odds &lt;]]-1,IF(AND(Weekly[[#This Row],[V Odds &lt;]]&lt;&gt;"",Weekly[[#This Row],[XGB_P]]=FALSE,Weekly[[#This Row],[Actual]]=TRUE),AU628-1,IF(AND(Weekly[[#This Row],[H Odds &lt;]]&lt;&gt;"",Weekly[[#This Row],[XGB_P]]=TRUE,Weekly[[#This Row],[Actual]]=FALSE),AU628-1,AU628)))))</f>
        <v>72.210000000000008</v>
      </c>
      <c r="AV629" s="37">
        <f>IF(AND(Weekly[[#This Row],[V Odds &lt;]]="",Weekly[[#This Row],[H Odds &lt;]]=""),AV628,IF(AND(Weekly[[#This Row],[H Odds &lt;]]&lt;&gt;"",Weekly[[#This Row],[QDA_P]]=TRUE,Weekly[[#This Row],[Actual]]=TRUE),AV628+Weekly[[#This Row],[H Odds &lt;]]-1,IF(AND(Weekly[[#This Row],[V Odds &lt;]]&lt;&gt;"",Weekly[[#This Row],[QDA_P]]=FALSE,Weekly[[#This Row],[Actual]]=FALSE),AV628+Weekly[[#This Row],[V Odds &lt;]]-1,IF(AND(Weekly[[#This Row],[V Odds &lt;]]&lt;&gt;"",Weekly[[#This Row],[QDA_P]]=FALSE,Weekly[[#This Row],[Actual]]=TRUE),AV628-1,IF(AND(Weekly[[#This Row],[H Odds &lt;]]&lt;&gt;"",Weekly[[#This Row],[QDA_P]]=TRUE,Weekly[[#This Row],[Actual]]=FALSE),AV628-1,AV628)))))</f>
        <v>62.099999999999994</v>
      </c>
      <c r="AW629" s="37">
        <f>IF(AND(Weekly[[#This Row],[H Odds &lt;]]="",Weekly[[#This Row],[V Odds &lt;]]=""),AW628,IF(AND(Weekly[[#This Row],[KNC_P]]=Weekly[[#This Row],[Actual]],Weekly[[#This Row],[KNC_P]]=TRUE),AW628+Weekly[[#This Row],[BF H Odds]]-1,IF(AND(Weekly[[#This Row],[KNC_P]]=Weekly[[#This Row],[Actual]],Weekly[[#This Row],[KNC_P]]=FALSE),AW628+Weekly[[#This Row],[BF V Odds]]-1,AW628-1)))</f>
        <v>47.180000000000007</v>
      </c>
      <c r="AX629" s="37">
        <f>IF(AND(Weekly[[#This Row],[V Odds &lt;]]="",Weekly[[#This Row],[H Odds &lt;]]=""),AX628,IF(AND(Weekly[[#This Row],[V Odds &lt;]]&lt;&gt;"",Weekly[[#This Row],[FALSES]]&gt;0,Weekly[[#This Row],[Actual]]=FALSE),AX628+Weekly[[#This Row],[V Odds &lt;]]-1,IF(AND(Weekly[[#This Row],[H Odds &lt;]]&lt;&gt;"",Weekly[[#This Row],[TRUES]]&gt;0,Weekly[[#This Row],[Actual]]=TRUE),AX628+Weekly[[#This Row],[H Odds &lt;]]-1,IF(AND(Weekly[[#This Row],[V Odds &lt;]]&lt;&gt;"",Weekly[[#This Row],[FALSES]]=0),AX628,IF(AND(Weekly[[#This Row],[H Odds &lt;]]&lt;&gt;"",Weekly[[#This Row],[TRUES]]=0),AX628,AX628-1)))))</f>
        <v>111.39999999999996</v>
      </c>
      <c r="AY629" s="37">
        <f>IF(AND(Weekly[[#This Row],[V Odds &lt;]]="",Weekly[[#This Row],[H Odds &lt;]]=""),AY628,IF(AND(Weekly[[#This Row],[V Odds &lt;]]&lt;&gt;"",Weekly[[#This Row],[FALSES]]&gt;0,Weekly[[#This Row],[Actual]]=FALSE),AY628+((Weekly[[#This Row],[V Odds &lt;]]-1)*0.92),IF(AND(Weekly[[#This Row],[H Odds &lt;]]&lt;&gt;"",Weekly[[#This Row],[TRUES]]&gt;0,Weekly[[#This Row],[Actual]]=TRUE),AY628+((Weekly[[#This Row],[H Odds &lt;]]-1)*0.92),IF(AND(Weekly[[#This Row],[V Odds &lt;]]&lt;&gt;"",Weekly[[#This Row],[FALSES]]=0),AY628,IF(AND(Weekly[[#This Row],[H Odds &lt;]]&lt;&gt;"",Weekly[[#This Row],[TRUES]]=0),AY628,AY628-1)))))</f>
        <v>97.848000000000013</v>
      </c>
      <c r="AZ629" s="37">
        <f>IF(AND(Weekly[[#This Row],[V Odds &lt;]]="",Weekly[[#This Row],[H Odds &lt;]]=""),AZ628,IF(AND(Weekly[[#This Row],[V Odds &lt;]]&lt;&gt;"",Weekly[[#This Row],[Actual]]=FALSE),AZ628+Weekly[[#This Row],[V Odds &lt;]]-1,IF(AND(Weekly[[#This Row],[H Odds &lt;]]&lt;&gt;"",Weekly[[#This Row],[Actual]]=TRUE),AZ628+Weekly[[#This Row],[H Odds &lt;]]-1,AZ628-1)))</f>
        <v>102.36999999999998</v>
      </c>
      <c r="BA629" s="38">
        <f>IF(Weekly[[#This Row],[H Odds &lt;]]="",BA628,IF(AND(Weekly[[#This Row],[H Odds &lt;]]&lt;&gt;"",Weekly[[#This Row],[SVC_P]]=TRUE,Weekly[[#This Row],[Actual]]=TRUE),BA628+Weekly[[#This Row],[H Odds &lt;]]-1,IF(AND(Weekly[[#This Row],[H Odds &lt;]]&lt;&gt;"",Weekly[[#This Row],[SVC_P]]=TRUE,Weekly[[#This Row],[Actual]]=FALSE),BA628-1,BA628)))</f>
        <v>74.39</v>
      </c>
      <c r="BB629" s="38">
        <f>IF(Weekly[[#This Row],[H Odds &lt;]]="",BB628,IF(AND(Weekly[[#This Row],[H Odds &lt;]]&lt;&gt;"",Weekly[[#This Row],[ADBC_P]]=TRUE,Weekly[[#This Row],[Actual]]=TRUE),BB628+Weekly[[#This Row],[H Odds &lt;]]-1,IF(AND(Weekly[[#This Row],[H Odds &lt;]]&lt;&gt;"",Weekly[[#This Row],[ADBC_P]]=TRUE,Weekly[[#This Row],[Actual]]=FALSE),BB628-1,BB628)))</f>
        <v>44.16</v>
      </c>
      <c r="BC629" s="38">
        <f>IF(Weekly[[#This Row],[H Odds &lt;]]="",BC628,IF(AND(Weekly[[#This Row],[H Odds &lt;]]&lt;&gt;"",Weekly[[#This Row],[RFC_P]]=TRUE,Weekly[[#This Row],[Actual]]=TRUE),BC628+Weekly[[#This Row],[H Odds &lt;]]-1,IF(AND(Weekly[[#This Row],[H Odds &lt;]]&lt;&gt;"",Weekly[[#This Row],[RFC_P]]=TRUE,Weekly[[#This Row],[Actual]]=FALSE),BC628-1,BC628)))</f>
        <v>45.759999999999991</v>
      </c>
      <c r="BD629" s="38">
        <f>IF(Weekly[[#This Row],[H Odds &lt;]]="",BD628,IF(AND(Weekly[[#This Row],[H Odds &lt;]]&lt;&gt;"",Weekly[[#This Row],[GBC_P]]=TRUE,Weekly[[#This Row],[Actual]]=TRUE),BD628+Weekly[[#This Row],[H Odds &lt;]]-1,IF(AND(Weekly[[#This Row],[H Odds &lt;]]&lt;&gt;"",Weekly[[#This Row],[GBC_P]]=TRUE,Weekly[[#This Row],[Actual]]=FALSE),BD628-1,BD628)))</f>
        <v>51.910000000000004</v>
      </c>
      <c r="BE629" s="38">
        <f>IF(Weekly[[#This Row],[H Odds &lt;]]="",BE628,IF(AND(Weekly[[#This Row],[H Odds &lt;]]&lt;&gt;"",Weekly[[#This Row],[HGBC_P]]=TRUE,Weekly[[#This Row],[Actual]]=TRUE),BE628+Weekly[[#This Row],[H Odds &lt;]]-1,IF(AND(Weekly[[#This Row],[H Odds &lt;]]&lt;&gt;"",Weekly[[#This Row],[HGBC_P]]=TRUE,Weekly[[#This Row],[Actual]]=FALSE),BE628-1,BE628)))</f>
        <v>49.059999999999995</v>
      </c>
      <c r="BF629" s="38">
        <f>IF(Weekly[[#This Row],[H Odds &lt;]]="",BF628,IF(AND(Weekly[[#This Row],[H Odds &lt;]]&lt;&gt;"",Weekly[[#This Row],[XGB_P]]=TRUE,Weekly[[#This Row],[Actual]]=TRUE),BF628+Weekly[[#This Row],[H Odds &lt;]]-1,IF(AND(Weekly[[#This Row],[H Odds &lt;]]&lt;&gt;"",Weekly[[#This Row],[XGB_P]]=TRUE,Weekly[[#This Row],[Actual]]=FALSE),BF628-1,BF628)))</f>
        <v>58.730000000000004</v>
      </c>
      <c r="BG629" s="38">
        <f>IF(Weekly[[#This Row],[H Odds &lt;]]="",BG628,IF(AND(Weekly[[#This Row],[H Odds &lt;]]&lt;&gt;"",Weekly[[#This Row],[QDA_P]]=TRUE,Weekly[[#This Row],[Actual]]=TRUE),BG628+Weekly[[#This Row],[H Odds &lt;]]-1,IF(AND(Weekly[[#This Row],[H Odds &lt;]]&lt;&gt;"",Weekly[[#This Row],[QDA_P]]=TRUE,Weekly[[#This Row],[Actual]]=FALSE),BG628-1,BG628)))</f>
        <v>44.22999999999999</v>
      </c>
      <c r="BH629" s="38">
        <f>IF(Weekly[[#This Row],[H Odds &lt;]]="",BH628,IF(AND(Weekly[[#This Row],[H Odds &lt;]]&lt;&gt;"",Weekly[[#This Row],[KNC_P]]=TRUE,Weekly[[#This Row],[Actual]]=TRUE),BH628+Weekly[[#This Row],[H Odds &lt;]]-1,IF(AND(Weekly[[#This Row],[H Odds &lt;]]&lt;&gt;"",Weekly[[#This Row],[KNC_P]]=TRUE,Weekly[[#This Row],[Actual]]=FALSE),BH628-1,BH628)))</f>
        <v>49.099999999999994</v>
      </c>
      <c r="BI629" s="38">
        <f>IF(Weekly[[#This Row],[H Odds &lt;]]="",BI628,IF(AND(Weekly[[#This Row],[H Odds &lt;]]&lt;&gt;"",Weekly[[#This Row],[TRUES]]&gt;0,Weekly[[#This Row],[Actual]]=TRUE),BI628+Weekly[[#This Row],[H Odds &lt;]]-1,IF(AND(Weekly[[#This Row],[H Odds &lt;]]&lt;&gt;"",Weekly[[#This Row],[TRUES]]=0),BI628,BI628-1)))</f>
        <v>72.39</v>
      </c>
      <c r="BJ629" s="38">
        <f>IF(Weekly[[#This Row],[H Odds &lt;]]="",BJ628,IF(AND(Weekly[[#This Row],[H Odds &lt;]]&lt;&gt;"",Weekly[[#This Row],[Actual]]=TRUE),BJ628+Weekly[[#This Row],[H Odds &lt;]]-1,IF(AND(Weekly[[#This Row],[H Odds &lt;]]&lt;&gt;"",Weekly[[#This Row],[Actual]]=FALSE),BJ628-1,BJ628)))</f>
        <v>74.290000000000006</v>
      </c>
      <c r="BK629" s="58">
        <f>IF(AND(Weekly[[#This Row],[TRUES]]&gt;3,Weekly[[#This Row],[Actual]]=TRUE),BK628+Weekly[[#This Row],[BF H Odds]]-1,IF(AND(Weekly[[#This Row],[FALSES]]&gt;3,Weekly[[#This Row],[Actual]]=FALSE),BK628+Weekly[[#This Row],[BF V Odds]]-1,IF(AND(Weekly[[#This Row],[TRUES]]&gt;3,Weekly[[#This Row],[Actual]]=FALSE),BK628-1,IF(AND(Weekly[[#This Row],[FALSES]]&gt;3,Weekly[[#This Row],[Actual]]=TRUE),BK628-1,BK628))))</f>
        <v>0.20000000000003015</v>
      </c>
      <c r="BL629" s="58">
        <f>IF(AND(Weekly[[#This Row],[TRUES]]&gt;5,Weekly[[#This Row],[Actual]]=TRUE),BL628+Weekly[[#This Row],[BF H Odds]]-1,IF(AND(Weekly[[#This Row],[FALSES]]&gt;5,Weekly[[#This Row],[Actual]]=FALSE),BL628+Weekly[[#This Row],[BF V Odds]]-1,IF(AND(Weekly[[#This Row],[TRUES]]&gt;5,Weekly[[#This Row],[Actual]]=FALSE),BL628-1,IF(AND(Weekly[[#This Row],[FALSES]]&gt;5,Weekly[[#This Row],[Actual]]=TRUE),BL628-1,BL628))))</f>
        <v>3.9800000000000182</v>
      </c>
      <c r="BM629" s="58">
        <f>IF(AND(Weekly[[#This Row],[TRUES]]&gt;6,Weekly[[#This Row],[Actual]]=TRUE),BM628+Weekly[[#This Row],[BF H Odds]]-1,IF(AND(Weekly[[#This Row],[FALSES]]&gt;6,Weekly[[#This Row],[Actual]]=FALSE),BM628+Weekly[[#This Row],[BF V Odds]]-1,IF(AND(Weekly[[#This Row],[TRUES]]&gt;6,Weekly[[#This Row],[Actual]]=FALSE),BM628-1,IF(AND(Weekly[[#This Row],[FALSES]]&gt;6,Weekly[[#This Row],[Actual]]=TRUE),BM628-1,BM628))))</f>
        <v>34.06</v>
      </c>
    </row>
    <row r="630" spans="1:65" x14ac:dyDescent="0.25">
      <c r="A630" s="34"/>
      <c r="B630" s="10">
        <v>44321</v>
      </c>
      <c r="C630" s="17" t="s">
        <v>36</v>
      </c>
      <c r="D630" s="15" t="s">
        <v>25</v>
      </c>
      <c r="E630" t="b">
        <v>1</v>
      </c>
      <c r="F630" t="b">
        <v>1</v>
      </c>
      <c r="G630" t="b">
        <v>1</v>
      </c>
      <c r="H630" t="b">
        <v>1</v>
      </c>
      <c r="I630" t="b">
        <v>1</v>
      </c>
      <c r="J630" t="b">
        <v>1</v>
      </c>
      <c r="K630" t="b">
        <v>1</v>
      </c>
      <c r="L630" t="b">
        <v>1</v>
      </c>
      <c r="O630" t="str">
        <f>IF(Weekly[[#This Row],[H/V]]="H",Weekly[[#This Row],[BF H Odds]],IF(Weekly[[#This Row],[H/V]]="V",Weekly[[#This Row],[BF V Odds]],""))</f>
        <v/>
      </c>
      <c r="P630" t="b">
        <v>1</v>
      </c>
      <c r="R630" s="35">
        <f>IFERROR(IF(Weekly[[#This Row],[Won Bet?]]="yes",R629+(Weekly[[#This Row],[BF Odds]]*Weekly[[#This Row],[BF Stake]])-Weekly[[#This Row],[BF Stake]],R629-Weekly[[#This Row],[BF Stake]]),R629)</f>
        <v>1232.5405000000005</v>
      </c>
      <c r="S630" s="35">
        <f>IFERROR(IF(Weekly[[#This Row],[Won Bet?]]="yes",S629+(((Weekly[[#This Row],[BF Odds]]*Weekly[[#This Row],[BF Stake]])-Weekly[[#This Row],[BF Stake]])*0.95),S629-Weekly[[#This Row],[BF Stake]]),S629)</f>
        <v>1124.6540900000009</v>
      </c>
      <c r="T630">
        <v>3.35</v>
      </c>
      <c r="U630">
        <v>1.41</v>
      </c>
      <c r="V630" s="24">
        <f>IF(Weekly[[#This Row],[Actual]]="","",IF(AND(Weekly[[#This Row],[SVC_P]]=Weekly[[#This Row],[Actual]],Weekly[[#This Row],[SVC_P]]=TRUE),V629+Weekly[[#This Row],[BF H Odds]]-1,IF(AND(Weekly[[#This Row],[SVC_P]]=Weekly[[#This Row],[Actual]],Weekly[[#This Row],[SVC_P]]=FALSE),V629+Weekly[[#This Row],[BF V Odds]]-1,V629-1)))</f>
        <v>50.440000000000062</v>
      </c>
      <c r="W630" s="24">
        <f>IF(Weekly[[#This Row],[Actual]]="","",IF(AND(Weekly[[#This Row],[SVC_P]]=FALSE,Weekly[[#This Row],[Actual]]=TRUE),W629+Weekly[[#This Row],[BF H Odds]]-1,IF(AND(Weekly[[#This Row],[SVC_P]]=TRUE,Weekly[[#This Row],[Actual]]=FALSE,),W629+Weekly[[#This Row],[BF V Odds]]-1,W629-1)))</f>
        <v>-537.19000000000005</v>
      </c>
      <c r="X630" s="24">
        <f>IF(Weekly[[#This Row],[Actual]]="","",IF(AND(Weekly[[#This Row],[ADBC_P]]=Weekly[[#This Row],[Actual]],Weekly[[#This Row],[ADBC_P]]=TRUE),X629+Weekly[[#This Row],[BF H Odds]]-1,IF(AND(Weekly[[#This Row],[ADBC_P]]=Weekly[[#This Row],[Actual]],Weekly[[#This Row],[ADBC_P]]=FALSE),X629+Weekly[[#This Row],[BF V Odds]]-1,X629-1)))</f>
        <v>11.020000000000019</v>
      </c>
      <c r="Y630" s="24">
        <f>IF(Weekly[[#This Row],[Actual]]="","",IF(AND(Weekly[[#This Row],[ADBC_P]]=FALSE,Weekly[[#This Row],[Actual]]=TRUE),Y629+Weekly[[#This Row],[BF H Odds]]-1,IF(AND(Weekly[[#This Row],[ADBC_P]]=TRUE,Weekly[[#This Row],[Actual]]=FALSE),Y629+Weekly[[#This Row],[BF V Odds]]-1,Y629-1)))</f>
        <v>73.63</v>
      </c>
      <c r="Z630" s="24">
        <f>IF(Weekly[[#This Row],[Actual]]="","",IF(AND(Weekly[[#This Row],[RFC_P]]=Weekly[[#This Row],[Actual]],Weekly[[#This Row],[RFC_P]]=TRUE),Z629+Weekly[[#This Row],[BF H Odds]]-1,IF(AND(Weekly[[#This Row],[RFC_P]]=Weekly[[#This Row],[Actual]],Weekly[[#This Row],[RFC_P]]=FALSE),Z629+Weekly[[#This Row],[BF V Odds]]-1,Z629-1)))</f>
        <v>24.640000000000004</v>
      </c>
      <c r="AA630" s="24">
        <f>IF(Weekly[[#This Row],[Actual]]="","",IF(AND(Weekly[[#This Row],[RFC_P]]=FALSE,Weekly[[#This Row],[Actual]]=TRUE),AA629+Weekly[[#This Row],[BF H Odds]]-1,IF(AND(Weekly[[#This Row],[RFC_P]]=TRUE,Weekly[[#This Row],[Actual]]=FALSE),AA629+Weekly[[#This Row],[BF V Odds]]-1,AA629-1)))</f>
        <v>60.009999999999962</v>
      </c>
      <c r="AB630" s="24">
        <f>IF(Weekly[[#This Row],[Actual]]="","",IF(AND(Weekly[[#This Row],[GBC_P]]=Weekly[[#This Row],[Actual]],Weekly[[#This Row],[GBC_P]]=TRUE),AB629+Weekly[[#This Row],[BF H Odds]]-1,IF(AND(Weekly[[#This Row],[GBC_P]]=Weekly[[#This Row],[Actual]],Weekly[[#This Row],[GBC_P]]=FALSE),AB629+Weekly[[#This Row],[BF V Odds]]-1,AB629-1)))</f>
        <v>5.3800000000000061</v>
      </c>
      <c r="AC630" s="24">
        <f>IF(Weekly[[#This Row],[Actual]]="","",IF(AND(Weekly[[#This Row],[GBC_P]]=FALSE,Weekly[[#This Row],[Actual]]=TRUE),AC629+Weekly[[#This Row],[BF H Odds]]-1,IF(AND(Weekly[[#This Row],[GBC_P]]=TRUE,Weekly[[#This Row],[Actual]]=FALSE),AC629+Weekly[[#This Row],[BF V Odds]]-1,AC629-1)))</f>
        <v>79.27</v>
      </c>
      <c r="AD630" s="24">
        <f>IF(Weekly[[#This Row],[Actual]]="","",IF(AND(Weekly[[#This Row],[HGBC_P]]=Weekly[[#This Row],[Actual]],Weekly[[#This Row],[HGBC_P]]=TRUE),AD629+Weekly[[#This Row],[BF H Odds]]-1,IF(AND(Weekly[[#This Row],[HGBC_P]]=Weekly[[#This Row],[Actual]],Weekly[[#This Row],[HGBC_P]]=FALSE),AD629+Weekly[[#This Row],[BF V Odds]]-1,AD629-1)))</f>
        <v>-0.20999999999997754</v>
      </c>
      <c r="AE630" s="24">
        <f>IF(Weekly[[#This Row],[Actual]]="","",IF(AND(Weekly[[#This Row],[HGBC_P]]=FALSE,Weekly[[#This Row],[Actual]]=TRUE),AE629+Weekly[[#This Row],[BF H Odds]]-1,IF(AND(Weekly[[#This Row],[HGBC_P]]=TRUE,Weekly[[#This Row],[Actual]]=FALSE),AE629+Weekly[[#This Row],[BF V Odds]]-1,AE629-1)))</f>
        <v>84.860000000000028</v>
      </c>
      <c r="AF630" s="24">
        <f>IF(Weekly[[#This Row],[Actual]]="","",IF(AND(Weekly[[#This Row],[XGB_P]]=Weekly[[#This Row],[Actual]],Weekly[[#This Row],[XGB_P]]=TRUE),AF629+Weekly[[#This Row],[BF H Odds]]-1,IF(AND(Weekly[[#This Row],[XGB_P]]=Weekly[[#This Row],[Actual]],Weekly[[#This Row],[XGB_P]]=FALSE),AF629+Weekly[[#This Row],[BF V Odds]]-1,AF629-1)))</f>
        <v>28.410000000000014</v>
      </c>
      <c r="AG630" s="24">
        <f>IF(Weekly[[#This Row],[Actual]]="","",IF(AND(Weekly[[#This Row],[XGB_P]]=FALSE,Weekly[[#This Row],[Actual]]=TRUE),AG629+Weekly[[#This Row],[BF H Odds]]-1,IF(AND(Weekly[[#This Row],[XGB_P]]=TRUE,Weekly[[#This Row],[Actual]]=FALSE),AG629+Weekly[[#This Row],[BF V Odds]]-1,AG629-1)))</f>
        <v>56.24</v>
      </c>
      <c r="AH630" s="24">
        <f>IF(Weekly[[#This Row],[Actual]]="","",IF(AND(Weekly[[#This Row],[QDA_P]]=Weekly[[#This Row],[Actual]],Weekly[[#This Row],[QDA_P]]=TRUE),AH629+Weekly[[#This Row],[BF H Odds]]-1,IF(AND(Weekly[[#This Row],[QDA_P]]=Weekly[[#This Row],[Actual]],Weekly[[#This Row],[QDA_P]]=FALSE),AH629+Weekly[[#This Row],[BF V Odds]]-1,AH629-1)))</f>
        <v>-3.9499999999999842</v>
      </c>
      <c r="AI630" s="24">
        <f>IF(Weekly[[#This Row],[Actual]]="","",IF(AND(Weekly[[#This Row],[QDA_P]]=FALSE,Weekly[[#This Row],[Actual]]=TRUE),AI629+Weekly[[#This Row],[BF H Odds]]-1,IF(AND(Weekly[[#This Row],[QDA_P]]=TRUE,Weekly[[#This Row],[Actual]]=FALSE),AI629+Weekly[[#This Row],[BF V Odds]]-1,AI629-1)))</f>
        <v>88.6</v>
      </c>
      <c r="AJ630" s="24">
        <f>IF(Weekly[[#This Row],[Actual]]="","",IF(AND(Weekly[[#This Row],[KNC_P]]=FALSE,Weekly[[#This Row],[Actual]]=TRUE),AJ629+Weekly[[#This Row],[BF H Odds]]-1,IF(AND(Weekly[[#This Row],[KNC_P]]=TRUE,Weekly[[#This Row],[Actual]]=FALSE),AJ629+Weekly[[#This Row],[BF V Odds]]-1,AJ629-1)))</f>
        <v>79.090000000000032</v>
      </c>
      <c r="AK630" s="24">
        <f>IF(Weekly[[#This Row],[Actual]]="","",IF(AND(Weekly[[#This Row],[KNC_P]]=FALSE,Weekly[[#This Row],[Actual]]=TRUE),AK629+Weekly[[#This Row],[BF H Odds]]-1,IF(AND(Weekly[[#This Row],[KNC_P]]=TRUE,Weekly[[#This Row],[Actual]]=FALSE),AK629+Weekly[[#This Row],[BF V Odds]]-1,AK629-1)))</f>
        <v>77.990000000000023</v>
      </c>
      <c r="AL630" s="30">
        <f>IF(Weekly[[#This Row],[Actual]]="","",COUNTIF(Weekly[[#This Row],[SVC_P]:[QDA_P]],TRUE))</f>
        <v>7</v>
      </c>
      <c r="AM630" s="30">
        <f>IF(Weekly[[#This Row],[Actual]]="","",COUNTIF(Weekly[[#This Row],[SVC_P]:[QDA_P]],FALSE))</f>
        <v>0</v>
      </c>
      <c r="AN630" s="36">
        <f>IF(AND(Weekly[[#This Row],[BF V Odds]]&gt;$BO$6,Weekly[[#This Row],[BF V Odds]] &lt; $BO$7),Weekly[[#This Row],[BF V Odds]],"")</f>
        <v>3.35</v>
      </c>
      <c r="AO630" s="36" t="str">
        <f>IF(AND(Weekly[[#This Row],[BF H Odds]]&gt;$BO$6, Weekly[[#This Row],[BF H Odds]] &lt; $BO$7),Weekly[[#This Row],[BF H Odds]],"")</f>
        <v/>
      </c>
      <c r="AP630" s="37">
        <f>IF(AND(Weekly[[#This Row],[V Odds &lt;]]="",Weekly[[#This Row],[H Odds &lt;]]=""),AP629,IF(AND(Weekly[[#This Row],[H Odds &lt;]]&lt;&gt;"",Weekly[[#This Row],[SVC_P]]=TRUE,Weekly[[#This Row],[Actual]]=TRUE),AP629+Weekly[[#This Row],[H Odds &lt;]]-1,IF(AND(Weekly[[#This Row],[V Odds &lt;]]&lt;&gt;"",Weekly[[#This Row],[SVC_P]]=FALSE,Weekly[[#This Row],[Actual]]=FALSE),AP629+Weekly[[#This Row],[V Odds &lt;]]-1,IF(AND(Weekly[[#This Row],[V Odds &lt;]]&lt;&gt;"",Weekly[[#This Row],[SVC_P]]=FALSE,Weekly[[#This Row],[Actual]]=TRUE),AP629-1,IF(AND(Weekly[[#This Row],[H Odds &lt;]]&lt;&gt;"",Weekly[[#This Row],[SVC_P]]=TRUE,Weekly[[#This Row],[Actual]]=FALSE),AP629-1,AP629)))))</f>
        <v>75.430000000000021</v>
      </c>
      <c r="AQ630" s="37">
        <f>IF(AND(Weekly[[#This Row],[V Odds &lt;]]="",Weekly[[#This Row],[H Odds &lt;]]=""),AQ629,IF(AND(Weekly[[#This Row],[H Odds &lt;]]&lt;&gt;"",Weekly[[#This Row],[ADBC_P]]=TRUE,Weekly[[#This Row],[Actual]]=TRUE),AQ629+Weekly[[#This Row],[H Odds &lt;]]-1,IF(AND(Weekly[[#This Row],[V Odds &lt;]]&lt;&gt;"",Weekly[[#This Row],[ADBC_P]]=FALSE,Weekly[[#This Row],[Actual]]=FALSE),AQ629+Weekly[[#This Row],[V Odds &lt;]]-1,IF(AND(Weekly[[#This Row],[V Odds &lt;]]&lt;&gt;"",Weekly[[#This Row],[ADBC_P]]=FALSE,Weekly[[#This Row],[Actual]]=TRUE),AQ629-1,IF(AND(Weekly[[#This Row],[H Odds &lt;]]&lt;&gt;"",Weekly[[#This Row],[ADBC_P]]=TRUE,Weekly[[#This Row],[Actual]]=FALSE),AQ629-1,AQ629)))))</f>
        <v>47.98</v>
      </c>
      <c r="AR630" s="37">
        <f>IF(AND(Weekly[[#This Row],[V Odds &lt;]]="",Weekly[[#This Row],[H Odds &lt;]]=""),AR629,IF(AND(Weekly[[#This Row],[H Odds &lt;]]&lt;&gt;"",Weekly[[#This Row],[RFC_P]]=TRUE,Weekly[[#This Row],[Actual]]=TRUE),AR629+Weekly[[#This Row],[H Odds &lt;]]-1,IF(AND(Weekly[[#This Row],[V Odds &lt;]]&lt;&gt;"",Weekly[[#This Row],[RFC_P]]=FALSE,Weekly[[#This Row],[Actual]]=FALSE),AR629+Weekly[[#This Row],[V Odds &lt;]]-1,IF(AND(Weekly[[#This Row],[V Odds &lt;]]&lt;&gt;"",Weekly[[#This Row],[RFC_P]]=FALSE,Weekly[[#This Row],[Actual]]=TRUE),AR629-1,IF(AND(Weekly[[#This Row],[H Odds &lt;]]&lt;&gt;"",Weekly[[#This Row],[RFC_P]]=TRUE,Weekly[[#This Row],[Actual]]=FALSE),AR629-1,AR629)))))</f>
        <v>65.989999999999995</v>
      </c>
      <c r="AS630" s="37">
        <f>IF(AND(Weekly[[#This Row],[V Odds &lt;]]="",Weekly[[#This Row],[H Odds &lt;]]=""),AS629,IF(AND(Weekly[[#This Row],[H Odds &lt;]]&lt;&gt;"",Weekly[[#This Row],[GBC_P]]=TRUE,Weekly[[#This Row],[Actual]]=TRUE),AS629+Weekly[[#This Row],[H Odds &lt;]]-1,IF(AND(Weekly[[#This Row],[V Odds &lt;]]&lt;&gt;"",Weekly[[#This Row],[GBC_P]]=FALSE,Weekly[[#This Row],[Actual]]=FALSE),AS629+Weekly[[#This Row],[V Odds &lt;]]-1,IF(AND(Weekly[[#This Row],[V Odds &lt;]]&lt;&gt;"",Weekly[[#This Row],[GBC_P]]=FALSE,Weekly[[#This Row],[Actual]]=TRUE),AS629-1,IF(AND(Weekly[[#This Row],[H Odds &lt;]]&lt;&gt;"",Weekly[[#This Row],[GBC_P]]=TRUE,Weekly[[#This Row],[Actual]]=FALSE),AS629-1,AS629)))))</f>
        <v>67.38</v>
      </c>
      <c r="AT630" s="37">
        <f>IF(AND(Weekly[[#This Row],[V Odds &lt;]]="",Weekly[[#This Row],[H Odds &lt;]]=""),AT629,IF(AND(Weekly[[#This Row],[H Odds &lt;]]&lt;&gt;"",Weekly[[#This Row],[HGBC_P]]=TRUE,Weekly[[#This Row],[Actual]]=TRUE),AT629+Weekly[[#This Row],[H Odds &lt;]]-1,IF(AND(Weekly[[#This Row],[V Odds &lt;]]&lt;&gt;"",Weekly[[#This Row],[HGBC_P]]=FALSE,Weekly[[#This Row],[Actual]]=FALSE),AT629+Weekly[[#This Row],[V Odds &lt;]]-1,IF(AND(Weekly[[#This Row],[V Odds &lt;]]&lt;&gt;"",Weekly[[#This Row],[HGBC_P]]=FALSE,Weekly[[#This Row],[Actual]]=TRUE),AT629-1,IF(AND(Weekly[[#This Row],[H Odds &lt;]]&lt;&gt;"",Weekly[[#This Row],[HGBC_P]]=TRUE,Weekly[[#This Row],[Actual]]=FALSE),AT629-1,AT629)))))</f>
        <v>53.059999999999995</v>
      </c>
      <c r="AU630" s="37">
        <f>IF(AND(Weekly[[#This Row],[V Odds &lt;]]="",Weekly[[#This Row],[H Odds &lt;]]=""),AU629,IF(AND(Weekly[[#This Row],[H Odds &lt;]]&lt;&gt;"",Weekly[[#This Row],[XGB_P]]=TRUE,Weekly[[#This Row],[Actual]]=TRUE),AU629+Weekly[[#This Row],[H Odds &lt;]]-1,IF(AND(Weekly[[#This Row],[V Odds &lt;]]&lt;&gt;"",Weekly[[#This Row],[XGB_P]]=FALSE,Weekly[[#This Row],[Actual]]=FALSE),AU629+Weekly[[#This Row],[V Odds &lt;]]-1,IF(AND(Weekly[[#This Row],[V Odds &lt;]]&lt;&gt;"",Weekly[[#This Row],[XGB_P]]=FALSE,Weekly[[#This Row],[Actual]]=TRUE),AU629-1,IF(AND(Weekly[[#This Row],[H Odds &lt;]]&lt;&gt;"",Weekly[[#This Row],[XGB_P]]=TRUE,Weekly[[#This Row],[Actual]]=FALSE),AU629-1,AU629)))))</f>
        <v>72.210000000000008</v>
      </c>
      <c r="AV630" s="37">
        <f>IF(AND(Weekly[[#This Row],[V Odds &lt;]]="",Weekly[[#This Row],[H Odds &lt;]]=""),AV629,IF(AND(Weekly[[#This Row],[H Odds &lt;]]&lt;&gt;"",Weekly[[#This Row],[QDA_P]]=TRUE,Weekly[[#This Row],[Actual]]=TRUE),AV629+Weekly[[#This Row],[H Odds &lt;]]-1,IF(AND(Weekly[[#This Row],[V Odds &lt;]]&lt;&gt;"",Weekly[[#This Row],[QDA_P]]=FALSE,Weekly[[#This Row],[Actual]]=FALSE),AV629+Weekly[[#This Row],[V Odds &lt;]]-1,IF(AND(Weekly[[#This Row],[V Odds &lt;]]&lt;&gt;"",Weekly[[#This Row],[QDA_P]]=FALSE,Weekly[[#This Row],[Actual]]=TRUE),AV629-1,IF(AND(Weekly[[#This Row],[H Odds &lt;]]&lt;&gt;"",Weekly[[#This Row],[QDA_P]]=TRUE,Weekly[[#This Row],[Actual]]=FALSE),AV629-1,AV629)))))</f>
        <v>62.099999999999994</v>
      </c>
      <c r="AW630" s="37">
        <f>IF(AND(Weekly[[#This Row],[H Odds &lt;]]="",Weekly[[#This Row],[V Odds &lt;]]=""),AW629,IF(AND(Weekly[[#This Row],[KNC_P]]=Weekly[[#This Row],[Actual]],Weekly[[#This Row],[KNC_P]]=TRUE),AW629+Weekly[[#This Row],[BF H Odds]]-1,IF(AND(Weekly[[#This Row],[KNC_P]]=Weekly[[#This Row],[Actual]],Weekly[[#This Row],[KNC_P]]=FALSE),AW629+Weekly[[#This Row],[BF V Odds]]-1,AW629-1)))</f>
        <v>47.59</v>
      </c>
      <c r="AX630" s="37">
        <f>IF(AND(Weekly[[#This Row],[V Odds &lt;]]="",Weekly[[#This Row],[H Odds &lt;]]=""),AX629,IF(AND(Weekly[[#This Row],[V Odds &lt;]]&lt;&gt;"",Weekly[[#This Row],[FALSES]]&gt;0,Weekly[[#This Row],[Actual]]=FALSE),AX629+Weekly[[#This Row],[V Odds &lt;]]-1,IF(AND(Weekly[[#This Row],[H Odds &lt;]]&lt;&gt;"",Weekly[[#This Row],[TRUES]]&gt;0,Weekly[[#This Row],[Actual]]=TRUE),AX629+Weekly[[#This Row],[H Odds &lt;]]-1,IF(AND(Weekly[[#This Row],[V Odds &lt;]]&lt;&gt;"",Weekly[[#This Row],[FALSES]]=0),AX629,IF(AND(Weekly[[#This Row],[H Odds &lt;]]&lt;&gt;"",Weekly[[#This Row],[TRUES]]=0),AX629,AX629-1)))))</f>
        <v>111.39999999999996</v>
      </c>
      <c r="AY630" s="37">
        <f>IF(AND(Weekly[[#This Row],[V Odds &lt;]]="",Weekly[[#This Row],[H Odds &lt;]]=""),AY629,IF(AND(Weekly[[#This Row],[V Odds &lt;]]&lt;&gt;"",Weekly[[#This Row],[FALSES]]&gt;0,Weekly[[#This Row],[Actual]]=FALSE),AY629+((Weekly[[#This Row],[V Odds &lt;]]-1)*0.92),IF(AND(Weekly[[#This Row],[H Odds &lt;]]&lt;&gt;"",Weekly[[#This Row],[TRUES]]&gt;0,Weekly[[#This Row],[Actual]]=TRUE),AY629+((Weekly[[#This Row],[H Odds &lt;]]-1)*0.92),IF(AND(Weekly[[#This Row],[V Odds &lt;]]&lt;&gt;"",Weekly[[#This Row],[FALSES]]=0),AY629,IF(AND(Weekly[[#This Row],[H Odds &lt;]]&lt;&gt;"",Weekly[[#This Row],[TRUES]]=0),AY629,AY629-1)))))</f>
        <v>97.848000000000013</v>
      </c>
      <c r="AZ630" s="37">
        <f>IF(AND(Weekly[[#This Row],[V Odds &lt;]]="",Weekly[[#This Row],[H Odds &lt;]]=""),AZ629,IF(AND(Weekly[[#This Row],[V Odds &lt;]]&lt;&gt;"",Weekly[[#This Row],[Actual]]=FALSE),AZ629+Weekly[[#This Row],[V Odds &lt;]]-1,IF(AND(Weekly[[#This Row],[H Odds &lt;]]&lt;&gt;"",Weekly[[#This Row],[Actual]]=TRUE),AZ629+Weekly[[#This Row],[H Odds &lt;]]-1,AZ629-1)))</f>
        <v>101.36999999999998</v>
      </c>
      <c r="BA630" s="38">
        <f>IF(Weekly[[#This Row],[H Odds &lt;]]="",BA629,IF(AND(Weekly[[#This Row],[H Odds &lt;]]&lt;&gt;"",Weekly[[#This Row],[SVC_P]]=TRUE,Weekly[[#This Row],[Actual]]=TRUE),BA629+Weekly[[#This Row],[H Odds &lt;]]-1,IF(AND(Weekly[[#This Row],[H Odds &lt;]]&lt;&gt;"",Weekly[[#This Row],[SVC_P]]=TRUE,Weekly[[#This Row],[Actual]]=FALSE),BA629-1,BA629)))</f>
        <v>74.39</v>
      </c>
      <c r="BB630" s="38">
        <f>IF(Weekly[[#This Row],[H Odds &lt;]]="",BB629,IF(AND(Weekly[[#This Row],[H Odds &lt;]]&lt;&gt;"",Weekly[[#This Row],[ADBC_P]]=TRUE,Weekly[[#This Row],[Actual]]=TRUE),BB629+Weekly[[#This Row],[H Odds &lt;]]-1,IF(AND(Weekly[[#This Row],[H Odds &lt;]]&lt;&gt;"",Weekly[[#This Row],[ADBC_P]]=TRUE,Weekly[[#This Row],[Actual]]=FALSE),BB629-1,BB629)))</f>
        <v>44.16</v>
      </c>
      <c r="BC630" s="38">
        <f>IF(Weekly[[#This Row],[H Odds &lt;]]="",BC629,IF(AND(Weekly[[#This Row],[H Odds &lt;]]&lt;&gt;"",Weekly[[#This Row],[RFC_P]]=TRUE,Weekly[[#This Row],[Actual]]=TRUE),BC629+Weekly[[#This Row],[H Odds &lt;]]-1,IF(AND(Weekly[[#This Row],[H Odds &lt;]]&lt;&gt;"",Weekly[[#This Row],[RFC_P]]=TRUE,Weekly[[#This Row],[Actual]]=FALSE),BC629-1,BC629)))</f>
        <v>45.759999999999991</v>
      </c>
      <c r="BD630" s="38">
        <f>IF(Weekly[[#This Row],[H Odds &lt;]]="",BD629,IF(AND(Weekly[[#This Row],[H Odds &lt;]]&lt;&gt;"",Weekly[[#This Row],[GBC_P]]=TRUE,Weekly[[#This Row],[Actual]]=TRUE),BD629+Weekly[[#This Row],[H Odds &lt;]]-1,IF(AND(Weekly[[#This Row],[H Odds &lt;]]&lt;&gt;"",Weekly[[#This Row],[GBC_P]]=TRUE,Weekly[[#This Row],[Actual]]=FALSE),BD629-1,BD629)))</f>
        <v>51.910000000000004</v>
      </c>
      <c r="BE630" s="38">
        <f>IF(Weekly[[#This Row],[H Odds &lt;]]="",BE629,IF(AND(Weekly[[#This Row],[H Odds &lt;]]&lt;&gt;"",Weekly[[#This Row],[HGBC_P]]=TRUE,Weekly[[#This Row],[Actual]]=TRUE),BE629+Weekly[[#This Row],[H Odds &lt;]]-1,IF(AND(Weekly[[#This Row],[H Odds &lt;]]&lt;&gt;"",Weekly[[#This Row],[HGBC_P]]=TRUE,Weekly[[#This Row],[Actual]]=FALSE),BE629-1,BE629)))</f>
        <v>49.059999999999995</v>
      </c>
      <c r="BF630" s="38">
        <f>IF(Weekly[[#This Row],[H Odds &lt;]]="",BF629,IF(AND(Weekly[[#This Row],[H Odds &lt;]]&lt;&gt;"",Weekly[[#This Row],[XGB_P]]=TRUE,Weekly[[#This Row],[Actual]]=TRUE),BF629+Weekly[[#This Row],[H Odds &lt;]]-1,IF(AND(Weekly[[#This Row],[H Odds &lt;]]&lt;&gt;"",Weekly[[#This Row],[XGB_P]]=TRUE,Weekly[[#This Row],[Actual]]=FALSE),BF629-1,BF629)))</f>
        <v>58.730000000000004</v>
      </c>
      <c r="BG630" s="38">
        <f>IF(Weekly[[#This Row],[H Odds &lt;]]="",BG629,IF(AND(Weekly[[#This Row],[H Odds &lt;]]&lt;&gt;"",Weekly[[#This Row],[QDA_P]]=TRUE,Weekly[[#This Row],[Actual]]=TRUE),BG629+Weekly[[#This Row],[H Odds &lt;]]-1,IF(AND(Weekly[[#This Row],[H Odds &lt;]]&lt;&gt;"",Weekly[[#This Row],[QDA_P]]=TRUE,Weekly[[#This Row],[Actual]]=FALSE),BG629-1,BG629)))</f>
        <v>44.22999999999999</v>
      </c>
      <c r="BH630" s="38">
        <f>IF(Weekly[[#This Row],[H Odds &lt;]]="",BH629,IF(AND(Weekly[[#This Row],[H Odds &lt;]]&lt;&gt;"",Weekly[[#This Row],[KNC_P]]=TRUE,Weekly[[#This Row],[Actual]]=TRUE),BH629+Weekly[[#This Row],[H Odds &lt;]]-1,IF(AND(Weekly[[#This Row],[H Odds &lt;]]&lt;&gt;"",Weekly[[#This Row],[KNC_P]]=TRUE,Weekly[[#This Row],[Actual]]=FALSE),BH629-1,BH629)))</f>
        <v>49.099999999999994</v>
      </c>
      <c r="BI630" s="38">
        <f>IF(Weekly[[#This Row],[H Odds &lt;]]="",BI629,IF(AND(Weekly[[#This Row],[H Odds &lt;]]&lt;&gt;"",Weekly[[#This Row],[TRUES]]&gt;0,Weekly[[#This Row],[Actual]]=TRUE),BI629+Weekly[[#This Row],[H Odds &lt;]]-1,IF(AND(Weekly[[#This Row],[H Odds &lt;]]&lt;&gt;"",Weekly[[#This Row],[TRUES]]=0),BI629,BI629-1)))</f>
        <v>72.39</v>
      </c>
      <c r="BJ630" s="38">
        <f>IF(Weekly[[#This Row],[H Odds &lt;]]="",BJ629,IF(AND(Weekly[[#This Row],[H Odds &lt;]]&lt;&gt;"",Weekly[[#This Row],[Actual]]=TRUE),BJ629+Weekly[[#This Row],[H Odds &lt;]]-1,IF(AND(Weekly[[#This Row],[H Odds &lt;]]&lt;&gt;"",Weekly[[#This Row],[Actual]]=FALSE),BJ629-1,BJ629)))</f>
        <v>74.290000000000006</v>
      </c>
      <c r="BK630" s="58">
        <f>IF(AND(Weekly[[#This Row],[TRUES]]&gt;3,Weekly[[#This Row],[Actual]]=TRUE),BK629+Weekly[[#This Row],[BF H Odds]]-1,IF(AND(Weekly[[#This Row],[FALSES]]&gt;3,Weekly[[#This Row],[Actual]]=FALSE),BK629+Weekly[[#This Row],[BF V Odds]]-1,IF(AND(Weekly[[#This Row],[TRUES]]&gt;3,Weekly[[#This Row],[Actual]]=FALSE),BK629-1,IF(AND(Weekly[[#This Row],[FALSES]]&gt;3,Weekly[[#This Row],[Actual]]=TRUE),BK629-1,BK629))))</f>
        <v>0.61000000000003007</v>
      </c>
      <c r="BL630" s="58">
        <f>IF(AND(Weekly[[#This Row],[TRUES]]&gt;5,Weekly[[#This Row],[Actual]]=TRUE),BL629+Weekly[[#This Row],[BF H Odds]]-1,IF(AND(Weekly[[#This Row],[FALSES]]&gt;5,Weekly[[#This Row],[Actual]]=FALSE),BL629+Weekly[[#This Row],[BF V Odds]]-1,IF(AND(Weekly[[#This Row],[TRUES]]&gt;5,Weekly[[#This Row],[Actual]]=FALSE),BL629-1,IF(AND(Weekly[[#This Row],[FALSES]]&gt;5,Weekly[[#This Row],[Actual]]=TRUE),BL629-1,BL629))))</f>
        <v>4.3900000000000183</v>
      </c>
      <c r="BM630" s="58">
        <f>IF(AND(Weekly[[#This Row],[TRUES]]&gt;6,Weekly[[#This Row],[Actual]]=TRUE),BM629+Weekly[[#This Row],[BF H Odds]]-1,IF(AND(Weekly[[#This Row],[FALSES]]&gt;6,Weekly[[#This Row],[Actual]]=FALSE),BM629+Weekly[[#This Row],[BF V Odds]]-1,IF(AND(Weekly[[#This Row],[TRUES]]&gt;6,Weekly[[#This Row],[Actual]]=FALSE),BM629-1,IF(AND(Weekly[[#This Row],[FALSES]]&gt;6,Weekly[[#This Row],[Actual]]=TRUE),BM629-1,BM629))))</f>
        <v>34.47</v>
      </c>
    </row>
    <row r="631" spans="1:65" x14ac:dyDescent="0.25">
      <c r="A631" s="34"/>
      <c r="B631" s="10">
        <v>44322</v>
      </c>
      <c r="C631" s="17" t="s">
        <v>35</v>
      </c>
      <c r="D631" s="15" t="s">
        <v>27</v>
      </c>
      <c r="E631" t="b">
        <v>1</v>
      </c>
      <c r="F631" t="b">
        <v>1</v>
      </c>
      <c r="G631" t="b">
        <v>1</v>
      </c>
      <c r="H631" t="b">
        <v>1</v>
      </c>
      <c r="I631" t="b">
        <v>1</v>
      </c>
      <c r="J631" t="b">
        <v>1</v>
      </c>
      <c r="K631" t="b">
        <v>1</v>
      </c>
      <c r="L631" t="b">
        <v>1</v>
      </c>
      <c r="O631" t="str">
        <f>IF(Weekly[[#This Row],[H/V]]="H",Weekly[[#This Row],[BF H Odds]],IF(Weekly[[#This Row],[H/V]]="V",Weekly[[#This Row],[BF V Odds]],""))</f>
        <v/>
      </c>
      <c r="P631" t="b">
        <v>0</v>
      </c>
      <c r="R631" s="35">
        <f>IFERROR(IF(Weekly[[#This Row],[Won Bet?]]="yes",R630+(Weekly[[#This Row],[BF Odds]]*Weekly[[#This Row],[BF Stake]])-Weekly[[#This Row],[BF Stake]],R630-Weekly[[#This Row],[BF Stake]]),R630)</f>
        <v>1232.5405000000005</v>
      </c>
      <c r="S631" s="35">
        <f>IFERROR(IF(Weekly[[#This Row],[Won Bet?]]="yes",S630+(((Weekly[[#This Row],[BF Odds]]*Weekly[[#This Row],[BF Stake]])-Weekly[[#This Row],[BF Stake]])*0.95),S630-Weekly[[#This Row],[BF Stake]]),S630)</f>
        <v>1124.6540900000009</v>
      </c>
      <c r="T631">
        <v>1.55</v>
      </c>
      <c r="U631">
        <v>2.76</v>
      </c>
      <c r="V631" s="24">
        <f>IF(Weekly[[#This Row],[Actual]]="","",IF(AND(Weekly[[#This Row],[SVC_P]]=Weekly[[#This Row],[Actual]],Weekly[[#This Row],[SVC_P]]=TRUE),V630+Weekly[[#This Row],[BF H Odds]]-1,IF(AND(Weekly[[#This Row],[SVC_P]]=Weekly[[#This Row],[Actual]],Weekly[[#This Row],[SVC_P]]=FALSE),V630+Weekly[[#This Row],[BF V Odds]]-1,V630-1)))</f>
        <v>49.440000000000062</v>
      </c>
      <c r="W631" s="24">
        <f>IF(Weekly[[#This Row],[Actual]]="","",IF(AND(Weekly[[#This Row],[SVC_P]]=FALSE,Weekly[[#This Row],[Actual]]=TRUE),W630+Weekly[[#This Row],[BF H Odds]]-1,IF(AND(Weekly[[#This Row],[SVC_P]]=TRUE,Weekly[[#This Row],[Actual]]=FALSE,),W630+Weekly[[#This Row],[BF V Odds]]-1,W630-1)))</f>
        <v>-538.19000000000005</v>
      </c>
      <c r="X631" s="24">
        <f>IF(Weekly[[#This Row],[Actual]]="","",IF(AND(Weekly[[#This Row],[ADBC_P]]=Weekly[[#This Row],[Actual]],Weekly[[#This Row],[ADBC_P]]=TRUE),X630+Weekly[[#This Row],[BF H Odds]]-1,IF(AND(Weekly[[#This Row],[ADBC_P]]=Weekly[[#This Row],[Actual]],Weekly[[#This Row],[ADBC_P]]=FALSE),X630+Weekly[[#This Row],[BF V Odds]]-1,X630-1)))</f>
        <v>10.020000000000019</v>
      </c>
      <c r="Y631" s="24">
        <f>IF(Weekly[[#This Row],[Actual]]="","",IF(AND(Weekly[[#This Row],[ADBC_P]]=FALSE,Weekly[[#This Row],[Actual]]=TRUE),Y630+Weekly[[#This Row],[BF H Odds]]-1,IF(AND(Weekly[[#This Row],[ADBC_P]]=TRUE,Weekly[[#This Row],[Actual]]=FALSE),Y630+Weekly[[#This Row],[BF V Odds]]-1,Y630-1)))</f>
        <v>74.179999999999993</v>
      </c>
      <c r="Z631" s="24">
        <f>IF(Weekly[[#This Row],[Actual]]="","",IF(AND(Weekly[[#This Row],[RFC_P]]=Weekly[[#This Row],[Actual]],Weekly[[#This Row],[RFC_P]]=TRUE),Z630+Weekly[[#This Row],[BF H Odds]]-1,IF(AND(Weekly[[#This Row],[RFC_P]]=Weekly[[#This Row],[Actual]],Weekly[[#This Row],[RFC_P]]=FALSE),Z630+Weekly[[#This Row],[BF V Odds]]-1,Z630-1)))</f>
        <v>23.640000000000004</v>
      </c>
      <c r="AA631" s="24">
        <f>IF(Weekly[[#This Row],[Actual]]="","",IF(AND(Weekly[[#This Row],[RFC_P]]=FALSE,Weekly[[#This Row],[Actual]]=TRUE),AA630+Weekly[[#This Row],[BF H Odds]]-1,IF(AND(Weekly[[#This Row],[RFC_P]]=TRUE,Weekly[[#This Row],[Actual]]=FALSE),AA630+Weekly[[#This Row],[BF V Odds]]-1,AA630-1)))</f>
        <v>60.55999999999996</v>
      </c>
      <c r="AB631" s="24">
        <f>IF(Weekly[[#This Row],[Actual]]="","",IF(AND(Weekly[[#This Row],[GBC_P]]=Weekly[[#This Row],[Actual]],Weekly[[#This Row],[GBC_P]]=TRUE),AB630+Weekly[[#This Row],[BF H Odds]]-1,IF(AND(Weekly[[#This Row],[GBC_P]]=Weekly[[#This Row],[Actual]],Weekly[[#This Row],[GBC_P]]=FALSE),AB630+Weekly[[#This Row],[BF V Odds]]-1,AB630-1)))</f>
        <v>4.3800000000000061</v>
      </c>
      <c r="AC631" s="24">
        <f>IF(Weekly[[#This Row],[Actual]]="","",IF(AND(Weekly[[#This Row],[GBC_P]]=FALSE,Weekly[[#This Row],[Actual]]=TRUE),AC630+Weekly[[#This Row],[BF H Odds]]-1,IF(AND(Weekly[[#This Row],[GBC_P]]=TRUE,Weekly[[#This Row],[Actual]]=FALSE),AC630+Weekly[[#This Row],[BF V Odds]]-1,AC630-1)))</f>
        <v>79.819999999999993</v>
      </c>
      <c r="AD631" s="24">
        <f>IF(Weekly[[#This Row],[Actual]]="","",IF(AND(Weekly[[#This Row],[HGBC_P]]=Weekly[[#This Row],[Actual]],Weekly[[#This Row],[HGBC_P]]=TRUE),AD630+Weekly[[#This Row],[BF H Odds]]-1,IF(AND(Weekly[[#This Row],[HGBC_P]]=Weekly[[#This Row],[Actual]],Weekly[[#This Row],[HGBC_P]]=FALSE),AD630+Weekly[[#This Row],[BF V Odds]]-1,AD630-1)))</f>
        <v>-1.2099999999999775</v>
      </c>
      <c r="AE631" s="24">
        <f>IF(Weekly[[#This Row],[Actual]]="","",IF(AND(Weekly[[#This Row],[HGBC_P]]=FALSE,Weekly[[#This Row],[Actual]]=TRUE),AE630+Weekly[[#This Row],[BF H Odds]]-1,IF(AND(Weekly[[#This Row],[HGBC_P]]=TRUE,Weekly[[#This Row],[Actual]]=FALSE),AE630+Weekly[[#This Row],[BF V Odds]]-1,AE630-1)))</f>
        <v>85.410000000000025</v>
      </c>
      <c r="AF631" s="24">
        <f>IF(Weekly[[#This Row],[Actual]]="","",IF(AND(Weekly[[#This Row],[XGB_P]]=Weekly[[#This Row],[Actual]],Weekly[[#This Row],[XGB_P]]=TRUE),AF630+Weekly[[#This Row],[BF H Odds]]-1,IF(AND(Weekly[[#This Row],[XGB_P]]=Weekly[[#This Row],[Actual]],Weekly[[#This Row],[XGB_P]]=FALSE),AF630+Weekly[[#This Row],[BF V Odds]]-1,AF630-1)))</f>
        <v>27.410000000000014</v>
      </c>
      <c r="AG631" s="24">
        <f>IF(Weekly[[#This Row],[Actual]]="","",IF(AND(Weekly[[#This Row],[XGB_P]]=FALSE,Weekly[[#This Row],[Actual]]=TRUE),AG630+Weekly[[#This Row],[BF H Odds]]-1,IF(AND(Weekly[[#This Row],[XGB_P]]=TRUE,Weekly[[#This Row],[Actual]]=FALSE),AG630+Weekly[[#This Row],[BF V Odds]]-1,AG630-1)))</f>
        <v>56.79</v>
      </c>
      <c r="AH631" s="24">
        <f>IF(Weekly[[#This Row],[Actual]]="","",IF(AND(Weekly[[#This Row],[QDA_P]]=Weekly[[#This Row],[Actual]],Weekly[[#This Row],[QDA_P]]=TRUE),AH630+Weekly[[#This Row],[BF H Odds]]-1,IF(AND(Weekly[[#This Row],[QDA_P]]=Weekly[[#This Row],[Actual]],Weekly[[#This Row],[QDA_P]]=FALSE),AH630+Weekly[[#This Row],[BF V Odds]]-1,AH630-1)))</f>
        <v>-4.9499999999999842</v>
      </c>
      <c r="AI631" s="24">
        <f>IF(Weekly[[#This Row],[Actual]]="","",IF(AND(Weekly[[#This Row],[QDA_P]]=FALSE,Weekly[[#This Row],[Actual]]=TRUE),AI630+Weekly[[#This Row],[BF H Odds]]-1,IF(AND(Weekly[[#This Row],[QDA_P]]=TRUE,Weekly[[#This Row],[Actual]]=FALSE),AI630+Weekly[[#This Row],[BF V Odds]]-1,AI630-1)))</f>
        <v>89.149999999999991</v>
      </c>
      <c r="AJ631" s="24">
        <f>IF(Weekly[[#This Row],[Actual]]="","",IF(AND(Weekly[[#This Row],[KNC_P]]=FALSE,Weekly[[#This Row],[Actual]]=TRUE),AJ630+Weekly[[#This Row],[BF H Odds]]-1,IF(AND(Weekly[[#This Row],[KNC_P]]=TRUE,Weekly[[#This Row],[Actual]]=FALSE),AJ630+Weekly[[#This Row],[BF V Odds]]-1,AJ630-1)))</f>
        <v>79.640000000000029</v>
      </c>
      <c r="AK631" s="24">
        <f>IF(Weekly[[#This Row],[Actual]]="","",IF(AND(Weekly[[#This Row],[KNC_P]]=FALSE,Weekly[[#This Row],[Actual]]=TRUE),AK630+Weekly[[#This Row],[BF H Odds]]-1,IF(AND(Weekly[[#This Row],[KNC_P]]=TRUE,Weekly[[#This Row],[Actual]]=FALSE),AK630+Weekly[[#This Row],[BF V Odds]]-1,AK630-1)))</f>
        <v>78.54000000000002</v>
      </c>
      <c r="AL631" s="30">
        <f>IF(Weekly[[#This Row],[Actual]]="","",COUNTIF(Weekly[[#This Row],[SVC_P]:[QDA_P]],TRUE))</f>
        <v>7</v>
      </c>
      <c r="AM631" s="30">
        <f>IF(Weekly[[#This Row],[Actual]]="","",COUNTIF(Weekly[[#This Row],[SVC_P]:[QDA_P]],FALSE))</f>
        <v>0</v>
      </c>
      <c r="AN631" s="36" t="str">
        <f>IF(AND(Weekly[[#This Row],[BF V Odds]]&gt;$BO$6,Weekly[[#This Row],[BF V Odds]] &lt; $BO$7),Weekly[[#This Row],[BF V Odds]],"")</f>
        <v/>
      </c>
      <c r="AO631" s="36" t="str">
        <f>IF(AND(Weekly[[#This Row],[BF H Odds]]&gt;$BO$6, Weekly[[#This Row],[BF H Odds]] &lt; $BO$7),Weekly[[#This Row],[BF H Odds]],"")</f>
        <v/>
      </c>
      <c r="AP631" s="37">
        <f>IF(AND(Weekly[[#This Row],[V Odds &lt;]]="",Weekly[[#This Row],[H Odds &lt;]]=""),AP630,IF(AND(Weekly[[#This Row],[H Odds &lt;]]&lt;&gt;"",Weekly[[#This Row],[SVC_P]]=TRUE,Weekly[[#This Row],[Actual]]=TRUE),AP630+Weekly[[#This Row],[H Odds &lt;]]-1,IF(AND(Weekly[[#This Row],[V Odds &lt;]]&lt;&gt;"",Weekly[[#This Row],[SVC_P]]=FALSE,Weekly[[#This Row],[Actual]]=FALSE),AP630+Weekly[[#This Row],[V Odds &lt;]]-1,IF(AND(Weekly[[#This Row],[V Odds &lt;]]&lt;&gt;"",Weekly[[#This Row],[SVC_P]]=FALSE,Weekly[[#This Row],[Actual]]=TRUE),AP630-1,IF(AND(Weekly[[#This Row],[H Odds &lt;]]&lt;&gt;"",Weekly[[#This Row],[SVC_P]]=TRUE,Weekly[[#This Row],[Actual]]=FALSE),AP630-1,AP630)))))</f>
        <v>75.430000000000021</v>
      </c>
      <c r="AQ631" s="37">
        <f>IF(AND(Weekly[[#This Row],[V Odds &lt;]]="",Weekly[[#This Row],[H Odds &lt;]]=""),AQ630,IF(AND(Weekly[[#This Row],[H Odds &lt;]]&lt;&gt;"",Weekly[[#This Row],[ADBC_P]]=TRUE,Weekly[[#This Row],[Actual]]=TRUE),AQ630+Weekly[[#This Row],[H Odds &lt;]]-1,IF(AND(Weekly[[#This Row],[V Odds &lt;]]&lt;&gt;"",Weekly[[#This Row],[ADBC_P]]=FALSE,Weekly[[#This Row],[Actual]]=FALSE),AQ630+Weekly[[#This Row],[V Odds &lt;]]-1,IF(AND(Weekly[[#This Row],[V Odds &lt;]]&lt;&gt;"",Weekly[[#This Row],[ADBC_P]]=FALSE,Weekly[[#This Row],[Actual]]=TRUE),AQ630-1,IF(AND(Weekly[[#This Row],[H Odds &lt;]]&lt;&gt;"",Weekly[[#This Row],[ADBC_P]]=TRUE,Weekly[[#This Row],[Actual]]=FALSE),AQ630-1,AQ630)))))</f>
        <v>47.98</v>
      </c>
      <c r="AR631" s="37">
        <f>IF(AND(Weekly[[#This Row],[V Odds &lt;]]="",Weekly[[#This Row],[H Odds &lt;]]=""),AR630,IF(AND(Weekly[[#This Row],[H Odds &lt;]]&lt;&gt;"",Weekly[[#This Row],[RFC_P]]=TRUE,Weekly[[#This Row],[Actual]]=TRUE),AR630+Weekly[[#This Row],[H Odds &lt;]]-1,IF(AND(Weekly[[#This Row],[V Odds &lt;]]&lt;&gt;"",Weekly[[#This Row],[RFC_P]]=FALSE,Weekly[[#This Row],[Actual]]=FALSE),AR630+Weekly[[#This Row],[V Odds &lt;]]-1,IF(AND(Weekly[[#This Row],[V Odds &lt;]]&lt;&gt;"",Weekly[[#This Row],[RFC_P]]=FALSE,Weekly[[#This Row],[Actual]]=TRUE),AR630-1,IF(AND(Weekly[[#This Row],[H Odds &lt;]]&lt;&gt;"",Weekly[[#This Row],[RFC_P]]=TRUE,Weekly[[#This Row],[Actual]]=FALSE),AR630-1,AR630)))))</f>
        <v>65.989999999999995</v>
      </c>
      <c r="AS631" s="37">
        <f>IF(AND(Weekly[[#This Row],[V Odds &lt;]]="",Weekly[[#This Row],[H Odds &lt;]]=""),AS630,IF(AND(Weekly[[#This Row],[H Odds &lt;]]&lt;&gt;"",Weekly[[#This Row],[GBC_P]]=TRUE,Weekly[[#This Row],[Actual]]=TRUE),AS630+Weekly[[#This Row],[H Odds &lt;]]-1,IF(AND(Weekly[[#This Row],[V Odds &lt;]]&lt;&gt;"",Weekly[[#This Row],[GBC_P]]=FALSE,Weekly[[#This Row],[Actual]]=FALSE),AS630+Weekly[[#This Row],[V Odds &lt;]]-1,IF(AND(Weekly[[#This Row],[V Odds &lt;]]&lt;&gt;"",Weekly[[#This Row],[GBC_P]]=FALSE,Weekly[[#This Row],[Actual]]=TRUE),AS630-1,IF(AND(Weekly[[#This Row],[H Odds &lt;]]&lt;&gt;"",Weekly[[#This Row],[GBC_P]]=TRUE,Weekly[[#This Row],[Actual]]=FALSE),AS630-1,AS630)))))</f>
        <v>67.38</v>
      </c>
      <c r="AT631" s="37">
        <f>IF(AND(Weekly[[#This Row],[V Odds &lt;]]="",Weekly[[#This Row],[H Odds &lt;]]=""),AT630,IF(AND(Weekly[[#This Row],[H Odds &lt;]]&lt;&gt;"",Weekly[[#This Row],[HGBC_P]]=TRUE,Weekly[[#This Row],[Actual]]=TRUE),AT630+Weekly[[#This Row],[H Odds &lt;]]-1,IF(AND(Weekly[[#This Row],[V Odds &lt;]]&lt;&gt;"",Weekly[[#This Row],[HGBC_P]]=FALSE,Weekly[[#This Row],[Actual]]=FALSE),AT630+Weekly[[#This Row],[V Odds &lt;]]-1,IF(AND(Weekly[[#This Row],[V Odds &lt;]]&lt;&gt;"",Weekly[[#This Row],[HGBC_P]]=FALSE,Weekly[[#This Row],[Actual]]=TRUE),AT630-1,IF(AND(Weekly[[#This Row],[H Odds &lt;]]&lt;&gt;"",Weekly[[#This Row],[HGBC_P]]=TRUE,Weekly[[#This Row],[Actual]]=FALSE),AT630-1,AT630)))))</f>
        <v>53.059999999999995</v>
      </c>
      <c r="AU631" s="37">
        <f>IF(AND(Weekly[[#This Row],[V Odds &lt;]]="",Weekly[[#This Row],[H Odds &lt;]]=""),AU630,IF(AND(Weekly[[#This Row],[H Odds &lt;]]&lt;&gt;"",Weekly[[#This Row],[XGB_P]]=TRUE,Weekly[[#This Row],[Actual]]=TRUE),AU630+Weekly[[#This Row],[H Odds &lt;]]-1,IF(AND(Weekly[[#This Row],[V Odds &lt;]]&lt;&gt;"",Weekly[[#This Row],[XGB_P]]=FALSE,Weekly[[#This Row],[Actual]]=FALSE),AU630+Weekly[[#This Row],[V Odds &lt;]]-1,IF(AND(Weekly[[#This Row],[V Odds &lt;]]&lt;&gt;"",Weekly[[#This Row],[XGB_P]]=FALSE,Weekly[[#This Row],[Actual]]=TRUE),AU630-1,IF(AND(Weekly[[#This Row],[H Odds &lt;]]&lt;&gt;"",Weekly[[#This Row],[XGB_P]]=TRUE,Weekly[[#This Row],[Actual]]=FALSE),AU630-1,AU630)))))</f>
        <v>72.210000000000008</v>
      </c>
      <c r="AV631" s="37">
        <f>IF(AND(Weekly[[#This Row],[V Odds &lt;]]="",Weekly[[#This Row],[H Odds &lt;]]=""),AV630,IF(AND(Weekly[[#This Row],[H Odds &lt;]]&lt;&gt;"",Weekly[[#This Row],[QDA_P]]=TRUE,Weekly[[#This Row],[Actual]]=TRUE),AV630+Weekly[[#This Row],[H Odds &lt;]]-1,IF(AND(Weekly[[#This Row],[V Odds &lt;]]&lt;&gt;"",Weekly[[#This Row],[QDA_P]]=FALSE,Weekly[[#This Row],[Actual]]=FALSE),AV630+Weekly[[#This Row],[V Odds &lt;]]-1,IF(AND(Weekly[[#This Row],[V Odds &lt;]]&lt;&gt;"",Weekly[[#This Row],[QDA_P]]=FALSE,Weekly[[#This Row],[Actual]]=TRUE),AV630-1,IF(AND(Weekly[[#This Row],[H Odds &lt;]]&lt;&gt;"",Weekly[[#This Row],[QDA_P]]=TRUE,Weekly[[#This Row],[Actual]]=FALSE),AV630-1,AV630)))))</f>
        <v>62.099999999999994</v>
      </c>
      <c r="AW631" s="37">
        <f>IF(AND(Weekly[[#This Row],[H Odds &lt;]]="",Weekly[[#This Row],[V Odds &lt;]]=""),AW630,IF(AND(Weekly[[#This Row],[KNC_P]]=Weekly[[#This Row],[Actual]],Weekly[[#This Row],[KNC_P]]=TRUE),AW630+Weekly[[#This Row],[BF H Odds]]-1,IF(AND(Weekly[[#This Row],[KNC_P]]=Weekly[[#This Row],[Actual]],Weekly[[#This Row],[KNC_P]]=FALSE),AW630+Weekly[[#This Row],[BF V Odds]]-1,AW630-1)))</f>
        <v>47.59</v>
      </c>
      <c r="AX631" s="37">
        <f>IF(AND(Weekly[[#This Row],[V Odds &lt;]]="",Weekly[[#This Row],[H Odds &lt;]]=""),AX630,IF(AND(Weekly[[#This Row],[V Odds &lt;]]&lt;&gt;"",Weekly[[#This Row],[FALSES]]&gt;0,Weekly[[#This Row],[Actual]]=FALSE),AX630+Weekly[[#This Row],[V Odds &lt;]]-1,IF(AND(Weekly[[#This Row],[H Odds &lt;]]&lt;&gt;"",Weekly[[#This Row],[TRUES]]&gt;0,Weekly[[#This Row],[Actual]]=TRUE),AX630+Weekly[[#This Row],[H Odds &lt;]]-1,IF(AND(Weekly[[#This Row],[V Odds &lt;]]&lt;&gt;"",Weekly[[#This Row],[FALSES]]=0),AX630,IF(AND(Weekly[[#This Row],[H Odds &lt;]]&lt;&gt;"",Weekly[[#This Row],[TRUES]]=0),AX630,AX630-1)))))</f>
        <v>111.39999999999996</v>
      </c>
      <c r="AY631" s="37">
        <f>IF(AND(Weekly[[#This Row],[V Odds &lt;]]="",Weekly[[#This Row],[H Odds &lt;]]=""),AY630,IF(AND(Weekly[[#This Row],[V Odds &lt;]]&lt;&gt;"",Weekly[[#This Row],[FALSES]]&gt;0,Weekly[[#This Row],[Actual]]=FALSE),AY630+((Weekly[[#This Row],[V Odds &lt;]]-1)*0.92),IF(AND(Weekly[[#This Row],[H Odds &lt;]]&lt;&gt;"",Weekly[[#This Row],[TRUES]]&gt;0,Weekly[[#This Row],[Actual]]=TRUE),AY630+((Weekly[[#This Row],[H Odds &lt;]]-1)*0.92),IF(AND(Weekly[[#This Row],[V Odds &lt;]]&lt;&gt;"",Weekly[[#This Row],[FALSES]]=0),AY630,IF(AND(Weekly[[#This Row],[H Odds &lt;]]&lt;&gt;"",Weekly[[#This Row],[TRUES]]=0),AY630,AY630-1)))))</f>
        <v>97.848000000000013</v>
      </c>
      <c r="AZ631" s="37">
        <f>IF(AND(Weekly[[#This Row],[V Odds &lt;]]="",Weekly[[#This Row],[H Odds &lt;]]=""),AZ630,IF(AND(Weekly[[#This Row],[V Odds &lt;]]&lt;&gt;"",Weekly[[#This Row],[Actual]]=FALSE),AZ630+Weekly[[#This Row],[V Odds &lt;]]-1,IF(AND(Weekly[[#This Row],[H Odds &lt;]]&lt;&gt;"",Weekly[[#This Row],[Actual]]=TRUE),AZ630+Weekly[[#This Row],[H Odds &lt;]]-1,AZ630-1)))</f>
        <v>101.36999999999998</v>
      </c>
      <c r="BA631" s="38">
        <f>IF(Weekly[[#This Row],[H Odds &lt;]]="",BA630,IF(AND(Weekly[[#This Row],[H Odds &lt;]]&lt;&gt;"",Weekly[[#This Row],[SVC_P]]=TRUE,Weekly[[#This Row],[Actual]]=TRUE),BA630+Weekly[[#This Row],[H Odds &lt;]]-1,IF(AND(Weekly[[#This Row],[H Odds &lt;]]&lt;&gt;"",Weekly[[#This Row],[SVC_P]]=TRUE,Weekly[[#This Row],[Actual]]=FALSE),BA630-1,BA630)))</f>
        <v>74.39</v>
      </c>
      <c r="BB631" s="38">
        <f>IF(Weekly[[#This Row],[H Odds &lt;]]="",BB630,IF(AND(Weekly[[#This Row],[H Odds &lt;]]&lt;&gt;"",Weekly[[#This Row],[ADBC_P]]=TRUE,Weekly[[#This Row],[Actual]]=TRUE),BB630+Weekly[[#This Row],[H Odds &lt;]]-1,IF(AND(Weekly[[#This Row],[H Odds &lt;]]&lt;&gt;"",Weekly[[#This Row],[ADBC_P]]=TRUE,Weekly[[#This Row],[Actual]]=FALSE),BB630-1,BB630)))</f>
        <v>44.16</v>
      </c>
      <c r="BC631" s="38">
        <f>IF(Weekly[[#This Row],[H Odds &lt;]]="",BC630,IF(AND(Weekly[[#This Row],[H Odds &lt;]]&lt;&gt;"",Weekly[[#This Row],[RFC_P]]=TRUE,Weekly[[#This Row],[Actual]]=TRUE),BC630+Weekly[[#This Row],[H Odds &lt;]]-1,IF(AND(Weekly[[#This Row],[H Odds &lt;]]&lt;&gt;"",Weekly[[#This Row],[RFC_P]]=TRUE,Weekly[[#This Row],[Actual]]=FALSE),BC630-1,BC630)))</f>
        <v>45.759999999999991</v>
      </c>
      <c r="BD631" s="38">
        <f>IF(Weekly[[#This Row],[H Odds &lt;]]="",BD630,IF(AND(Weekly[[#This Row],[H Odds &lt;]]&lt;&gt;"",Weekly[[#This Row],[GBC_P]]=TRUE,Weekly[[#This Row],[Actual]]=TRUE),BD630+Weekly[[#This Row],[H Odds &lt;]]-1,IF(AND(Weekly[[#This Row],[H Odds &lt;]]&lt;&gt;"",Weekly[[#This Row],[GBC_P]]=TRUE,Weekly[[#This Row],[Actual]]=FALSE),BD630-1,BD630)))</f>
        <v>51.910000000000004</v>
      </c>
      <c r="BE631" s="38">
        <f>IF(Weekly[[#This Row],[H Odds &lt;]]="",BE630,IF(AND(Weekly[[#This Row],[H Odds &lt;]]&lt;&gt;"",Weekly[[#This Row],[HGBC_P]]=TRUE,Weekly[[#This Row],[Actual]]=TRUE),BE630+Weekly[[#This Row],[H Odds &lt;]]-1,IF(AND(Weekly[[#This Row],[H Odds &lt;]]&lt;&gt;"",Weekly[[#This Row],[HGBC_P]]=TRUE,Weekly[[#This Row],[Actual]]=FALSE),BE630-1,BE630)))</f>
        <v>49.059999999999995</v>
      </c>
      <c r="BF631" s="38">
        <f>IF(Weekly[[#This Row],[H Odds &lt;]]="",BF630,IF(AND(Weekly[[#This Row],[H Odds &lt;]]&lt;&gt;"",Weekly[[#This Row],[XGB_P]]=TRUE,Weekly[[#This Row],[Actual]]=TRUE),BF630+Weekly[[#This Row],[H Odds &lt;]]-1,IF(AND(Weekly[[#This Row],[H Odds &lt;]]&lt;&gt;"",Weekly[[#This Row],[XGB_P]]=TRUE,Weekly[[#This Row],[Actual]]=FALSE),BF630-1,BF630)))</f>
        <v>58.730000000000004</v>
      </c>
      <c r="BG631" s="38">
        <f>IF(Weekly[[#This Row],[H Odds &lt;]]="",BG630,IF(AND(Weekly[[#This Row],[H Odds &lt;]]&lt;&gt;"",Weekly[[#This Row],[QDA_P]]=TRUE,Weekly[[#This Row],[Actual]]=TRUE),BG630+Weekly[[#This Row],[H Odds &lt;]]-1,IF(AND(Weekly[[#This Row],[H Odds &lt;]]&lt;&gt;"",Weekly[[#This Row],[QDA_P]]=TRUE,Weekly[[#This Row],[Actual]]=FALSE),BG630-1,BG630)))</f>
        <v>44.22999999999999</v>
      </c>
      <c r="BH631" s="38">
        <f>IF(Weekly[[#This Row],[H Odds &lt;]]="",BH630,IF(AND(Weekly[[#This Row],[H Odds &lt;]]&lt;&gt;"",Weekly[[#This Row],[KNC_P]]=TRUE,Weekly[[#This Row],[Actual]]=TRUE),BH630+Weekly[[#This Row],[H Odds &lt;]]-1,IF(AND(Weekly[[#This Row],[H Odds &lt;]]&lt;&gt;"",Weekly[[#This Row],[KNC_P]]=TRUE,Weekly[[#This Row],[Actual]]=FALSE),BH630-1,BH630)))</f>
        <v>49.099999999999994</v>
      </c>
      <c r="BI631" s="38">
        <f>IF(Weekly[[#This Row],[H Odds &lt;]]="",BI630,IF(AND(Weekly[[#This Row],[H Odds &lt;]]&lt;&gt;"",Weekly[[#This Row],[TRUES]]&gt;0,Weekly[[#This Row],[Actual]]=TRUE),BI630+Weekly[[#This Row],[H Odds &lt;]]-1,IF(AND(Weekly[[#This Row],[H Odds &lt;]]&lt;&gt;"",Weekly[[#This Row],[TRUES]]=0),BI630,BI630-1)))</f>
        <v>72.39</v>
      </c>
      <c r="BJ631" s="38">
        <f>IF(Weekly[[#This Row],[H Odds &lt;]]="",BJ630,IF(AND(Weekly[[#This Row],[H Odds &lt;]]&lt;&gt;"",Weekly[[#This Row],[Actual]]=TRUE),BJ630+Weekly[[#This Row],[H Odds &lt;]]-1,IF(AND(Weekly[[#This Row],[H Odds &lt;]]&lt;&gt;"",Weekly[[#This Row],[Actual]]=FALSE),BJ630-1,BJ630)))</f>
        <v>74.290000000000006</v>
      </c>
      <c r="BK631" s="58">
        <f>IF(AND(Weekly[[#This Row],[TRUES]]&gt;3,Weekly[[#This Row],[Actual]]=TRUE),BK630+Weekly[[#This Row],[BF H Odds]]-1,IF(AND(Weekly[[#This Row],[FALSES]]&gt;3,Weekly[[#This Row],[Actual]]=FALSE),BK630+Weekly[[#This Row],[BF V Odds]]-1,IF(AND(Weekly[[#This Row],[TRUES]]&gt;3,Weekly[[#This Row],[Actual]]=FALSE),BK630-1,IF(AND(Weekly[[#This Row],[FALSES]]&gt;3,Weekly[[#This Row],[Actual]]=TRUE),BK630-1,BK630))))</f>
        <v>-0.38999999999996993</v>
      </c>
      <c r="BL631" s="58">
        <f>IF(AND(Weekly[[#This Row],[TRUES]]&gt;5,Weekly[[#This Row],[Actual]]=TRUE),BL630+Weekly[[#This Row],[BF H Odds]]-1,IF(AND(Weekly[[#This Row],[FALSES]]&gt;5,Weekly[[#This Row],[Actual]]=FALSE),BL630+Weekly[[#This Row],[BF V Odds]]-1,IF(AND(Weekly[[#This Row],[TRUES]]&gt;5,Weekly[[#This Row],[Actual]]=FALSE),BL630-1,IF(AND(Weekly[[#This Row],[FALSES]]&gt;5,Weekly[[#This Row],[Actual]]=TRUE),BL630-1,BL630))))</f>
        <v>3.3900000000000183</v>
      </c>
      <c r="BM631" s="58">
        <f>IF(AND(Weekly[[#This Row],[TRUES]]&gt;6,Weekly[[#This Row],[Actual]]=TRUE),BM630+Weekly[[#This Row],[BF H Odds]]-1,IF(AND(Weekly[[#This Row],[FALSES]]&gt;6,Weekly[[#This Row],[Actual]]=FALSE),BM630+Weekly[[#This Row],[BF V Odds]]-1,IF(AND(Weekly[[#This Row],[TRUES]]&gt;6,Weekly[[#This Row],[Actual]]=FALSE),BM630-1,IF(AND(Weekly[[#This Row],[FALSES]]&gt;6,Weekly[[#This Row],[Actual]]=TRUE),BM630-1,BM630))))</f>
        <v>33.47</v>
      </c>
    </row>
    <row r="632" spans="1:65" x14ac:dyDescent="0.25">
      <c r="A632" s="34"/>
      <c r="B632" s="10">
        <v>44322</v>
      </c>
      <c r="C632" s="17" t="s">
        <v>15</v>
      </c>
      <c r="D632" s="15" t="s">
        <v>18</v>
      </c>
      <c r="E632" t="b">
        <v>1</v>
      </c>
      <c r="F632" t="b">
        <v>1</v>
      </c>
      <c r="G632" t="b">
        <v>1</v>
      </c>
      <c r="H632" t="b">
        <v>0</v>
      </c>
      <c r="I632" t="b">
        <v>1</v>
      </c>
      <c r="J632" t="b">
        <v>0</v>
      </c>
      <c r="K632" t="b">
        <v>1</v>
      </c>
      <c r="L632" t="b">
        <v>1</v>
      </c>
      <c r="O632" t="str">
        <f>IF(Weekly[[#This Row],[H/V]]="H",Weekly[[#This Row],[BF H Odds]],IF(Weekly[[#This Row],[H/V]]="V",Weekly[[#This Row],[BF V Odds]],""))</f>
        <v/>
      </c>
      <c r="P632" t="b">
        <v>1</v>
      </c>
      <c r="R632" s="35">
        <f>IFERROR(IF(Weekly[[#This Row],[Won Bet?]]="yes",R631+(Weekly[[#This Row],[BF Odds]]*Weekly[[#This Row],[BF Stake]])-Weekly[[#This Row],[BF Stake]],R631-Weekly[[#This Row],[BF Stake]]),R631)</f>
        <v>1232.5405000000005</v>
      </c>
      <c r="S632" s="35">
        <f>IFERROR(IF(Weekly[[#This Row],[Won Bet?]]="yes",S631+(((Weekly[[#This Row],[BF Odds]]*Weekly[[#This Row],[BF Stake]])-Weekly[[#This Row],[BF Stake]])*0.95),S631-Weekly[[#This Row],[BF Stake]]),S631)</f>
        <v>1124.6540900000009</v>
      </c>
      <c r="T632">
        <v>1.67</v>
      </c>
      <c r="U632">
        <v>2.46</v>
      </c>
      <c r="V632" s="24">
        <f>IF(Weekly[[#This Row],[Actual]]="","",IF(AND(Weekly[[#This Row],[SVC_P]]=Weekly[[#This Row],[Actual]],Weekly[[#This Row],[SVC_P]]=TRUE),V631+Weekly[[#This Row],[BF H Odds]]-1,IF(AND(Weekly[[#This Row],[SVC_P]]=Weekly[[#This Row],[Actual]],Weekly[[#This Row],[SVC_P]]=FALSE),V631+Weekly[[#This Row],[BF V Odds]]-1,V631-1)))</f>
        <v>50.900000000000063</v>
      </c>
      <c r="W632" s="24">
        <f>IF(Weekly[[#This Row],[Actual]]="","",IF(AND(Weekly[[#This Row],[SVC_P]]=FALSE,Weekly[[#This Row],[Actual]]=TRUE),W631+Weekly[[#This Row],[BF H Odds]]-1,IF(AND(Weekly[[#This Row],[SVC_P]]=TRUE,Weekly[[#This Row],[Actual]]=FALSE,),W631+Weekly[[#This Row],[BF V Odds]]-1,W631-1)))</f>
        <v>-539.19000000000005</v>
      </c>
      <c r="X632" s="24">
        <f>IF(Weekly[[#This Row],[Actual]]="","",IF(AND(Weekly[[#This Row],[ADBC_P]]=Weekly[[#This Row],[Actual]],Weekly[[#This Row],[ADBC_P]]=TRUE),X631+Weekly[[#This Row],[BF H Odds]]-1,IF(AND(Weekly[[#This Row],[ADBC_P]]=Weekly[[#This Row],[Actual]],Weekly[[#This Row],[ADBC_P]]=FALSE),X631+Weekly[[#This Row],[BF V Odds]]-1,X631-1)))</f>
        <v>11.480000000000018</v>
      </c>
      <c r="Y632" s="24">
        <f>IF(Weekly[[#This Row],[Actual]]="","",IF(AND(Weekly[[#This Row],[ADBC_P]]=FALSE,Weekly[[#This Row],[Actual]]=TRUE),Y631+Weekly[[#This Row],[BF H Odds]]-1,IF(AND(Weekly[[#This Row],[ADBC_P]]=TRUE,Weekly[[#This Row],[Actual]]=FALSE),Y631+Weekly[[#This Row],[BF V Odds]]-1,Y631-1)))</f>
        <v>73.179999999999993</v>
      </c>
      <c r="Z632" s="24">
        <f>IF(Weekly[[#This Row],[Actual]]="","",IF(AND(Weekly[[#This Row],[RFC_P]]=Weekly[[#This Row],[Actual]],Weekly[[#This Row],[RFC_P]]=TRUE),Z631+Weekly[[#This Row],[BF H Odds]]-1,IF(AND(Weekly[[#This Row],[RFC_P]]=Weekly[[#This Row],[Actual]],Weekly[[#This Row],[RFC_P]]=FALSE),Z631+Weekly[[#This Row],[BF V Odds]]-1,Z631-1)))</f>
        <v>25.100000000000005</v>
      </c>
      <c r="AA632" s="24">
        <f>IF(Weekly[[#This Row],[Actual]]="","",IF(AND(Weekly[[#This Row],[RFC_P]]=FALSE,Weekly[[#This Row],[Actual]]=TRUE),AA631+Weekly[[#This Row],[BF H Odds]]-1,IF(AND(Weekly[[#This Row],[RFC_P]]=TRUE,Weekly[[#This Row],[Actual]]=FALSE),AA631+Weekly[[#This Row],[BF V Odds]]-1,AA631-1)))</f>
        <v>59.55999999999996</v>
      </c>
      <c r="AB632" s="24">
        <f>IF(Weekly[[#This Row],[Actual]]="","",IF(AND(Weekly[[#This Row],[GBC_P]]=Weekly[[#This Row],[Actual]],Weekly[[#This Row],[GBC_P]]=TRUE),AB631+Weekly[[#This Row],[BF H Odds]]-1,IF(AND(Weekly[[#This Row],[GBC_P]]=Weekly[[#This Row],[Actual]],Weekly[[#This Row],[GBC_P]]=FALSE),AB631+Weekly[[#This Row],[BF V Odds]]-1,AB631-1)))</f>
        <v>3.3800000000000061</v>
      </c>
      <c r="AC632" s="24">
        <f>IF(Weekly[[#This Row],[Actual]]="","",IF(AND(Weekly[[#This Row],[GBC_P]]=FALSE,Weekly[[#This Row],[Actual]]=TRUE),AC631+Weekly[[#This Row],[BF H Odds]]-1,IF(AND(Weekly[[#This Row],[GBC_P]]=TRUE,Weekly[[#This Row],[Actual]]=FALSE),AC631+Weekly[[#This Row],[BF V Odds]]-1,AC631-1)))</f>
        <v>81.279999999999987</v>
      </c>
      <c r="AD632" s="24">
        <f>IF(Weekly[[#This Row],[Actual]]="","",IF(AND(Weekly[[#This Row],[HGBC_P]]=Weekly[[#This Row],[Actual]],Weekly[[#This Row],[HGBC_P]]=TRUE),AD631+Weekly[[#This Row],[BF H Odds]]-1,IF(AND(Weekly[[#This Row],[HGBC_P]]=Weekly[[#This Row],[Actual]],Weekly[[#This Row],[HGBC_P]]=FALSE),AD631+Weekly[[#This Row],[BF V Odds]]-1,AD631-1)))</f>
        <v>0.25000000000002243</v>
      </c>
      <c r="AE632" s="24">
        <f>IF(Weekly[[#This Row],[Actual]]="","",IF(AND(Weekly[[#This Row],[HGBC_P]]=FALSE,Weekly[[#This Row],[Actual]]=TRUE),AE631+Weekly[[#This Row],[BF H Odds]]-1,IF(AND(Weekly[[#This Row],[HGBC_P]]=TRUE,Weekly[[#This Row],[Actual]]=FALSE),AE631+Weekly[[#This Row],[BF V Odds]]-1,AE631-1)))</f>
        <v>84.410000000000025</v>
      </c>
      <c r="AF632" s="24">
        <f>IF(Weekly[[#This Row],[Actual]]="","",IF(AND(Weekly[[#This Row],[XGB_P]]=Weekly[[#This Row],[Actual]],Weekly[[#This Row],[XGB_P]]=TRUE),AF631+Weekly[[#This Row],[BF H Odds]]-1,IF(AND(Weekly[[#This Row],[XGB_P]]=Weekly[[#This Row],[Actual]],Weekly[[#This Row],[XGB_P]]=FALSE),AF631+Weekly[[#This Row],[BF V Odds]]-1,AF631-1)))</f>
        <v>26.410000000000014</v>
      </c>
      <c r="AG632" s="24">
        <f>IF(Weekly[[#This Row],[Actual]]="","",IF(AND(Weekly[[#This Row],[XGB_P]]=FALSE,Weekly[[#This Row],[Actual]]=TRUE),AG631+Weekly[[#This Row],[BF H Odds]]-1,IF(AND(Weekly[[#This Row],[XGB_P]]=TRUE,Weekly[[#This Row],[Actual]]=FALSE),AG631+Weekly[[#This Row],[BF V Odds]]-1,AG631-1)))</f>
        <v>58.25</v>
      </c>
      <c r="AH632" s="24">
        <f>IF(Weekly[[#This Row],[Actual]]="","",IF(AND(Weekly[[#This Row],[QDA_P]]=Weekly[[#This Row],[Actual]],Weekly[[#This Row],[QDA_P]]=TRUE),AH631+Weekly[[#This Row],[BF H Odds]]-1,IF(AND(Weekly[[#This Row],[QDA_P]]=Weekly[[#This Row],[Actual]],Weekly[[#This Row],[QDA_P]]=FALSE),AH631+Weekly[[#This Row],[BF V Odds]]-1,AH631-1)))</f>
        <v>-3.4899999999999842</v>
      </c>
      <c r="AI632" s="24">
        <f>IF(Weekly[[#This Row],[Actual]]="","",IF(AND(Weekly[[#This Row],[QDA_P]]=FALSE,Weekly[[#This Row],[Actual]]=TRUE),AI631+Weekly[[#This Row],[BF H Odds]]-1,IF(AND(Weekly[[#This Row],[QDA_P]]=TRUE,Weekly[[#This Row],[Actual]]=FALSE),AI631+Weekly[[#This Row],[BF V Odds]]-1,AI631-1)))</f>
        <v>88.149999999999991</v>
      </c>
      <c r="AJ632" s="24">
        <f>IF(Weekly[[#This Row],[Actual]]="","",IF(AND(Weekly[[#This Row],[KNC_P]]=FALSE,Weekly[[#This Row],[Actual]]=TRUE),AJ631+Weekly[[#This Row],[BF H Odds]]-1,IF(AND(Weekly[[#This Row],[KNC_P]]=TRUE,Weekly[[#This Row],[Actual]]=FALSE),AJ631+Weekly[[#This Row],[BF V Odds]]-1,AJ631-1)))</f>
        <v>78.640000000000029</v>
      </c>
      <c r="AK632" s="24">
        <f>IF(Weekly[[#This Row],[Actual]]="","",IF(AND(Weekly[[#This Row],[KNC_P]]=FALSE,Weekly[[#This Row],[Actual]]=TRUE),AK631+Weekly[[#This Row],[BF H Odds]]-1,IF(AND(Weekly[[#This Row],[KNC_P]]=TRUE,Weekly[[#This Row],[Actual]]=FALSE),AK631+Weekly[[#This Row],[BF V Odds]]-1,AK631-1)))</f>
        <v>77.54000000000002</v>
      </c>
      <c r="AL632" s="30">
        <f>IF(Weekly[[#This Row],[Actual]]="","",COUNTIF(Weekly[[#This Row],[SVC_P]:[QDA_P]],TRUE))</f>
        <v>5</v>
      </c>
      <c r="AM632" s="30">
        <f>IF(Weekly[[#This Row],[Actual]]="","",COUNTIF(Weekly[[#This Row],[SVC_P]:[QDA_P]],FALSE))</f>
        <v>2</v>
      </c>
      <c r="AN632" s="36" t="str">
        <f>IF(AND(Weekly[[#This Row],[BF V Odds]]&gt;$BO$6,Weekly[[#This Row],[BF V Odds]] &lt; $BO$7),Weekly[[#This Row],[BF V Odds]],"")</f>
        <v/>
      </c>
      <c r="AO632" s="36" t="str">
        <f>IF(AND(Weekly[[#This Row],[BF H Odds]]&gt;$BO$6, Weekly[[#This Row],[BF H Odds]] &lt; $BO$7),Weekly[[#This Row],[BF H Odds]],"")</f>
        <v/>
      </c>
      <c r="AP632" s="37">
        <f>IF(AND(Weekly[[#This Row],[V Odds &lt;]]="",Weekly[[#This Row],[H Odds &lt;]]=""),AP631,IF(AND(Weekly[[#This Row],[H Odds &lt;]]&lt;&gt;"",Weekly[[#This Row],[SVC_P]]=TRUE,Weekly[[#This Row],[Actual]]=TRUE),AP631+Weekly[[#This Row],[H Odds &lt;]]-1,IF(AND(Weekly[[#This Row],[V Odds &lt;]]&lt;&gt;"",Weekly[[#This Row],[SVC_P]]=FALSE,Weekly[[#This Row],[Actual]]=FALSE),AP631+Weekly[[#This Row],[V Odds &lt;]]-1,IF(AND(Weekly[[#This Row],[V Odds &lt;]]&lt;&gt;"",Weekly[[#This Row],[SVC_P]]=FALSE,Weekly[[#This Row],[Actual]]=TRUE),AP631-1,IF(AND(Weekly[[#This Row],[H Odds &lt;]]&lt;&gt;"",Weekly[[#This Row],[SVC_P]]=TRUE,Weekly[[#This Row],[Actual]]=FALSE),AP631-1,AP631)))))</f>
        <v>75.430000000000021</v>
      </c>
      <c r="AQ632" s="37">
        <f>IF(AND(Weekly[[#This Row],[V Odds &lt;]]="",Weekly[[#This Row],[H Odds &lt;]]=""),AQ631,IF(AND(Weekly[[#This Row],[H Odds &lt;]]&lt;&gt;"",Weekly[[#This Row],[ADBC_P]]=TRUE,Weekly[[#This Row],[Actual]]=TRUE),AQ631+Weekly[[#This Row],[H Odds &lt;]]-1,IF(AND(Weekly[[#This Row],[V Odds &lt;]]&lt;&gt;"",Weekly[[#This Row],[ADBC_P]]=FALSE,Weekly[[#This Row],[Actual]]=FALSE),AQ631+Weekly[[#This Row],[V Odds &lt;]]-1,IF(AND(Weekly[[#This Row],[V Odds &lt;]]&lt;&gt;"",Weekly[[#This Row],[ADBC_P]]=FALSE,Weekly[[#This Row],[Actual]]=TRUE),AQ631-1,IF(AND(Weekly[[#This Row],[H Odds &lt;]]&lt;&gt;"",Weekly[[#This Row],[ADBC_P]]=TRUE,Weekly[[#This Row],[Actual]]=FALSE),AQ631-1,AQ631)))))</f>
        <v>47.98</v>
      </c>
      <c r="AR632" s="37">
        <f>IF(AND(Weekly[[#This Row],[V Odds &lt;]]="",Weekly[[#This Row],[H Odds &lt;]]=""),AR631,IF(AND(Weekly[[#This Row],[H Odds &lt;]]&lt;&gt;"",Weekly[[#This Row],[RFC_P]]=TRUE,Weekly[[#This Row],[Actual]]=TRUE),AR631+Weekly[[#This Row],[H Odds &lt;]]-1,IF(AND(Weekly[[#This Row],[V Odds &lt;]]&lt;&gt;"",Weekly[[#This Row],[RFC_P]]=FALSE,Weekly[[#This Row],[Actual]]=FALSE),AR631+Weekly[[#This Row],[V Odds &lt;]]-1,IF(AND(Weekly[[#This Row],[V Odds &lt;]]&lt;&gt;"",Weekly[[#This Row],[RFC_P]]=FALSE,Weekly[[#This Row],[Actual]]=TRUE),AR631-1,IF(AND(Weekly[[#This Row],[H Odds &lt;]]&lt;&gt;"",Weekly[[#This Row],[RFC_P]]=TRUE,Weekly[[#This Row],[Actual]]=FALSE),AR631-1,AR631)))))</f>
        <v>65.989999999999995</v>
      </c>
      <c r="AS632" s="37">
        <f>IF(AND(Weekly[[#This Row],[V Odds &lt;]]="",Weekly[[#This Row],[H Odds &lt;]]=""),AS631,IF(AND(Weekly[[#This Row],[H Odds &lt;]]&lt;&gt;"",Weekly[[#This Row],[GBC_P]]=TRUE,Weekly[[#This Row],[Actual]]=TRUE),AS631+Weekly[[#This Row],[H Odds &lt;]]-1,IF(AND(Weekly[[#This Row],[V Odds &lt;]]&lt;&gt;"",Weekly[[#This Row],[GBC_P]]=FALSE,Weekly[[#This Row],[Actual]]=FALSE),AS631+Weekly[[#This Row],[V Odds &lt;]]-1,IF(AND(Weekly[[#This Row],[V Odds &lt;]]&lt;&gt;"",Weekly[[#This Row],[GBC_P]]=FALSE,Weekly[[#This Row],[Actual]]=TRUE),AS631-1,IF(AND(Weekly[[#This Row],[H Odds &lt;]]&lt;&gt;"",Weekly[[#This Row],[GBC_P]]=TRUE,Weekly[[#This Row],[Actual]]=FALSE),AS631-1,AS631)))))</f>
        <v>67.38</v>
      </c>
      <c r="AT632" s="37">
        <f>IF(AND(Weekly[[#This Row],[V Odds &lt;]]="",Weekly[[#This Row],[H Odds &lt;]]=""),AT631,IF(AND(Weekly[[#This Row],[H Odds &lt;]]&lt;&gt;"",Weekly[[#This Row],[HGBC_P]]=TRUE,Weekly[[#This Row],[Actual]]=TRUE),AT631+Weekly[[#This Row],[H Odds &lt;]]-1,IF(AND(Weekly[[#This Row],[V Odds &lt;]]&lt;&gt;"",Weekly[[#This Row],[HGBC_P]]=FALSE,Weekly[[#This Row],[Actual]]=FALSE),AT631+Weekly[[#This Row],[V Odds &lt;]]-1,IF(AND(Weekly[[#This Row],[V Odds &lt;]]&lt;&gt;"",Weekly[[#This Row],[HGBC_P]]=FALSE,Weekly[[#This Row],[Actual]]=TRUE),AT631-1,IF(AND(Weekly[[#This Row],[H Odds &lt;]]&lt;&gt;"",Weekly[[#This Row],[HGBC_P]]=TRUE,Weekly[[#This Row],[Actual]]=FALSE),AT631-1,AT631)))))</f>
        <v>53.059999999999995</v>
      </c>
      <c r="AU632" s="37">
        <f>IF(AND(Weekly[[#This Row],[V Odds &lt;]]="",Weekly[[#This Row],[H Odds &lt;]]=""),AU631,IF(AND(Weekly[[#This Row],[H Odds &lt;]]&lt;&gt;"",Weekly[[#This Row],[XGB_P]]=TRUE,Weekly[[#This Row],[Actual]]=TRUE),AU631+Weekly[[#This Row],[H Odds &lt;]]-1,IF(AND(Weekly[[#This Row],[V Odds &lt;]]&lt;&gt;"",Weekly[[#This Row],[XGB_P]]=FALSE,Weekly[[#This Row],[Actual]]=FALSE),AU631+Weekly[[#This Row],[V Odds &lt;]]-1,IF(AND(Weekly[[#This Row],[V Odds &lt;]]&lt;&gt;"",Weekly[[#This Row],[XGB_P]]=FALSE,Weekly[[#This Row],[Actual]]=TRUE),AU631-1,IF(AND(Weekly[[#This Row],[H Odds &lt;]]&lt;&gt;"",Weekly[[#This Row],[XGB_P]]=TRUE,Weekly[[#This Row],[Actual]]=FALSE),AU631-1,AU631)))))</f>
        <v>72.210000000000008</v>
      </c>
      <c r="AV632" s="37">
        <f>IF(AND(Weekly[[#This Row],[V Odds &lt;]]="",Weekly[[#This Row],[H Odds &lt;]]=""),AV631,IF(AND(Weekly[[#This Row],[H Odds &lt;]]&lt;&gt;"",Weekly[[#This Row],[QDA_P]]=TRUE,Weekly[[#This Row],[Actual]]=TRUE),AV631+Weekly[[#This Row],[H Odds &lt;]]-1,IF(AND(Weekly[[#This Row],[V Odds &lt;]]&lt;&gt;"",Weekly[[#This Row],[QDA_P]]=FALSE,Weekly[[#This Row],[Actual]]=FALSE),AV631+Weekly[[#This Row],[V Odds &lt;]]-1,IF(AND(Weekly[[#This Row],[V Odds &lt;]]&lt;&gt;"",Weekly[[#This Row],[QDA_P]]=FALSE,Weekly[[#This Row],[Actual]]=TRUE),AV631-1,IF(AND(Weekly[[#This Row],[H Odds &lt;]]&lt;&gt;"",Weekly[[#This Row],[QDA_P]]=TRUE,Weekly[[#This Row],[Actual]]=FALSE),AV631-1,AV631)))))</f>
        <v>62.099999999999994</v>
      </c>
      <c r="AW632" s="37">
        <f>IF(AND(Weekly[[#This Row],[H Odds &lt;]]="",Weekly[[#This Row],[V Odds &lt;]]=""),AW631,IF(AND(Weekly[[#This Row],[KNC_P]]=Weekly[[#This Row],[Actual]],Weekly[[#This Row],[KNC_P]]=TRUE),AW631+Weekly[[#This Row],[BF H Odds]]-1,IF(AND(Weekly[[#This Row],[KNC_P]]=Weekly[[#This Row],[Actual]],Weekly[[#This Row],[KNC_P]]=FALSE),AW631+Weekly[[#This Row],[BF V Odds]]-1,AW631-1)))</f>
        <v>47.59</v>
      </c>
      <c r="AX632" s="37">
        <f>IF(AND(Weekly[[#This Row],[V Odds &lt;]]="",Weekly[[#This Row],[H Odds &lt;]]=""),AX631,IF(AND(Weekly[[#This Row],[V Odds &lt;]]&lt;&gt;"",Weekly[[#This Row],[FALSES]]&gt;0,Weekly[[#This Row],[Actual]]=FALSE),AX631+Weekly[[#This Row],[V Odds &lt;]]-1,IF(AND(Weekly[[#This Row],[H Odds &lt;]]&lt;&gt;"",Weekly[[#This Row],[TRUES]]&gt;0,Weekly[[#This Row],[Actual]]=TRUE),AX631+Weekly[[#This Row],[H Odds &lt;]]-1,IF(AND(Weekly[[#This Row],[V Odds &lt;]]&lt;&gt;"",Weekly[[#This Row],[FALSES]]=0),AX631,IF(AND(Weekly[[#This Row],[H Odds &lt;]]&lt;&gt;"",Weekly[[#This Row],[TRUES]]=0),AX631,AX631-1)))))</f>
        <v>111.39999999999996</v>
      </c>
      <c r="AY632" s="37">
        <f>IF(AND(Weekly[[#This Row],[V Odds &lt;]]="",Weekly[[#This Row],[H Odds &lt;]]=""),AY631,IF(AND(Weekly[[#This Row],[V Odds &lt;]]&lt;&gt;"",Weekly[[#This Row],[FALSES]]&gt;0,Weekly[[#This Row],[Actual]]=FALSE),AY631+((Weekly[[#This Row],[V Odds &lt;]]-1)*0.92),IF(AND(Weekly[[#This Row],[H Odds &lt;]]&lt;&gt;"",Weekly[[#This Row],[TRUES]]&gt;0,Weekly[[#This Row],[Actual]]=TRUE),AY631+((Weekly[[#This Row],[H Odds &lt;]]-1)*0.92),IF(AND(Weekly[[#This Row],[V Odds &lt;]]&lt;&gt;"",Weekly[[#This Row],[FALSES]]=0),AY631,IF(AND(Weekly[[#This Row],[H Odds &lt;]]&lt;&gt;"",Weekly[[#This Row],[TRUES]]=0),AY631,AY631-1)))))</f>
        <v>97.848000000000013</v>
      </c>
      <c r="AZ632" s="37">
        <f>IF(AND(Weekly[[#This Row],[V Odds &lt;]]="",Weekly[[#This Row],[H Odds &lt;]]=""),AZ631,IF(AND(Weekly[[#This Row],[V Odds &lt;]]&lt;&gt;"",Weekly[[#This Row],[Actual]]=FALSE),AZ631+Weekly[[#This Row],[V Odds &lt;]]-1,IF(AND(Weekly[[#This Row],[H Odds &lt;]]&lt;&gt;"",Weekly[[#This Row],[Actual]]=TRUE),AZ631+Weekly[[#This Row],[H Odds &lt;]]-1,AZ631-1)))</f>
        <v>101.36999999999998</v>
      </c>
      <c r="BA632" s="38">
        <f>IF(Weekly[[#This Row],[H Odds &lt;]]="",BA631,IF(AND(Weekly[[#This Row],[H Odds &lt;]]&lt;&gt;"",Weekly[[#This Row],[SVC_P]]=TRUE,Weekly[[#This Row],[Actual]]=TRUE),BA631+Weekly[[#This Row],[H Odds &lt;]]-1,IF(AND(Weekly[[#This Row],[H Odds &lt;]]&lt;&gt;"",Weekly[[#This Row],[SVC_P]]=TRUE,Weekly[[#This Row],[Actual]]=FALSE),BA631-1,BA631)))</f>
        <v>74.39</v>
      </c>
      <c r="BB632" s="38">
        <f>IF(Weekly[[#This Row],[H Odds &lt;]]="",BB631,IF(AND(Weekly[[#This Row],[H Odds &lt;]]&lt;&gt;"",Weekly[[#This Row],[ADBC_P]]=TRUE,Weekly[[#This Row],[Actual]]=TRUE),BB631+Weekly[[#This Row],[H Odds &lt;]]-1,IF(AND(Weekly[[#This Row],[H Odds &lt;]]&lt;&gt;"",Weekly[[#This Row],[ADBC_P]]=TRUE,Weekly[[#This Row],[Actual]]=FALSE),BB631-1,BB631)))</f>
        <v>44.16</v>
      </c>
      <c r="BC632" s="38">
        <f>IF(Weekly[[#This Row],[H Odds &lt;]]="",BC631,IF(AND(Weekly[[#This Row],[H Odds &lt;]]&lt;&gt;"",Weekly[[#This Row],[RFC_P]]=TRUE,Weekly[[#This Row],[Actual]]=TRUE),BC631+Weekly[[#This Row],[H Odds &lt;]]-1,IF(AND(Weekly[[#This Row],[H Odds &lt;]]&lt;&gt;"",Weekly[[#This Row],[RFC_P]]=TRUE,Weekly[[#This Row],[Actual]]=FALSE),BC631-1,BC631)))</f>
        <v>45.759999999999991</v>
      </c>
      <c r="BD632" s="38">
        <f>IF(Weekly[[#This Row],[H Odds &lt;]]="",BD631,IF(AND(Weekly[[#This Row],[H Odds &lt;]]&lt;&gt;"",Weekly[[#This Row],[GBC_P]]=TRUE,Weekly[[#This Row],[Actual]]=TRUE),BD631+Weekly[[#This Row],[H Odds &lt;]]-1,IF(AND(Weekly[[#This Row],[H Odds &lt;]]&lt;&gt;"",Weekly[[#This Row],[GBC_P]]=TRUE,Weekly[[#This Row],[Actual]]=FALSE),BD631-1,BD631)))</f>
        <v>51.910000000000004</v>
      </c>
      <c r="BE632" s="38">
        <f>IF(Weekly[[#This Row],[H Odds &lt;]]="",BE631,IF(AND(Weekly[[#This Row],[H Odds &lt;]]&lt;&gt;"",Weekly[[#This Row],[HGBC_P]]=TRUE,Weekly[[#This Row],[Actual]]=TRUE),BE631+Weekly[[#This Row],[H Odds &lt;]]-1,IF(AND(Weekly[[#This Row],[H Odds &lt;]]&lt;&gt;"",Weekly[[#This Row],[HGBC_P]]=TRUE,Weekly[[#This Row],[Actual]]=FALSE),BE631-1,BE631)))</f>
        <v>49.059999999999995</v>
      </c>
      <c r="BF632" s="38">
        <f>IF(Weekly[[#This Row],[H Odds &lt;]]="",BF631,IF(AND(Weekly[[#This Row],[H Odds &lt;]]&lt;&gt;"",Weekly[[#This Row],[XGB_P]]=TRUE,Weekly[[#This Row],[Actual]]=TRUE),BF631+Weekly[[#This Row],[H Odds &lt;]]-1,IF(AND(Weekly[[#This Row],[H Odds &lt;]]&lt;&gt;"",Weekly[[#This Row],[XGB_P]]=TRUE,Weekly[[#This Row],[Actual]]=FALSE),BF631-1,BF631)))</f>
        <v>58.730000000000004</v>
      </c>
      <c r="BG632" s="38">
        <f>IF(Weekly[[#This Row],[H Odds &lt;]]="",BG631,IF(AND(Weekly[[#This Row],[H Odds &lt;]]&lt;&gt;"",Weekly[[#This Row],[QDA_P]]=TRUE,Weekly[[#This Row],[Actual]]=TRUE),BG631+Weekly[[#This Row],[H Odds &lt;]]-1,IF(AND(Weekly[[#This Row],[H Odds &lt;]]&lt;&gt;"",Weekly[[#This Row],[QDA_P]]=TRUE,Weekly[[#This Row],[Actual]]=FALSE),BG631-1,BG631)))</f>
        <v>44.22999999999999</v>
      </c>
      <c r="BH632" s="38">
        <f>IF(Weekly[[#This Row],[H Odds &lt;]]="",BH631,IF(AND(Weekly[[#This Row],[H Odds &lt;]]&lt;&gt;"",Weekly[[#This Row],[KNC_P]]=TRUE,Weekly[[#This Row],[Actual]]=TRUE),BH631+Weekly[[#This Row],[H Odds &lt;]]-1,IF(AND(Weekly[[#This Row],[H Odds &lt;]]&lt;&gt;"",Weekly[[#This Row],[KNC_P]]=TRUE,Weekly[[#This Row],[Actual]]=FALSE),BH631-1,BH631)))</f>
        <v>49.099999999999994</v>
      </c>
      <c r="BI632" s="38">
        <f>IF(Weekly[[#This Row],[H Odds &lt;]]="",BI631,IF(AND(Weekly[[#This Row],[H Odds &lt;]]&lt;&gt;"",Weekly[[#This Row],[TRUES]]&gt;0,Weekly[[#This Row],[Actual]]=TRUE),BI631+Weekly[[#This Row],[H Odds &lt;]]-1,IF(AND(Weekly[[#This Row],[H Odds &lt;]]&lt;&gt;"",Weekly[[#This Row],[TRUES]]=0),BI631,BI631-1)))</f>
        <v>72.39</v>
      </c>
      <c r="BJ632" s="38">
        <f>IF(Weekly[[#This Row],[H Odds &lt;]]="",BJ631,IF(AND(Weekly[[#This Row],[H Odds &lt;]]&lt;&gt;"",Weekly[[#This Row],[Actual]]=TRUE),BJ631+Weekly[[#This Row],[H Odds &lt;]]-1,IF(AND(Weekly[[#This Row],[H Odds &lt;]]&lt;&gt;"",Weekly[[#This Row],[Actual]]=FALSE),BJ631-1,BJ631)))</f>
        <v>74.290000000000006</v>
      </c>
      <c r="BK632" s="58">
        <f>IF(AND(Weekly[[#This Row],[TRUES]]&gt;3,Weekly[[#This Row],[Actual]]=TRUE),BK631+Weekly[[#This Row],[BF H Odds]]-1,IF(AND(Weekly[[#This Row],[FALSES]]&gt;3,Weekly[[#This Row],[Actual]]=FALSE),BK631+Weekly[[#This Row],[BF V Odds]]-1,IF(AND(Weekly[[#This Row],[TRUES]]&gt;3,Weekly[[#This Row],[Actual]]=FALSE),BK631-1,IF(AND(Weekly[[#This Row],[FALSES]]&gt;3,Weekly[[#This Row],[Actual]]=TRUE),BK631-1,BK631))))</f>
        <v>1.07000000000003</v>
      </c>
      <c r="BL632" s="58">
        <f>IF(AND(Weekly[[#This Row],[TRUES]]&gt;5,Weekly[[#This Row],[Actual]]=TRUE),BL631+Weekly[[#This Row],[BF H Odds]]-1,IF(AND(Weekly[[#This Row],[FALSES]]&gt;5,Weekly[[#This Row],[Actual]]=FALSE),BL631+Weekly[[#This Row],[BF V Odds]]-1,IF(AND(Weekly[[#This Row],[TRUES]]&gt;5,Weekly[[#This Row],[Actual]]=FALSE),BL631-1,IF(AND(Weekly[[#This Row],[FALSES]]&gt;5,Weekly[[#This Row],[Actual]]=TRUE),BL631-1,BL631))))</f>
        <v>3.3900000000000183</v>
      </c>
      <c r="BM632" s="58">
        <f>IF(AND(Weekly[[#This Row],[TRUES]]&gt;6,Weekly[[#This Row],[Actual]]=TRUE),BM631+Weekly[[#This Row],[BF H Odds]]-1,IF(AND(Weekly[[#This Row],[FALSES]]&gt;6,Weekly[[#This Row],[Actual]]=FALSE),BM631+Weekly[[#This Row],[BF V Odds]]-1,IF(AND(Weekly[[#This Row],[TRUES]]&gt;6,Weekly[[#This Row],[Actual]]=FALSE),BM631-1,IF(AND(Weekly[[#This Row],[FALSES]]&gt;6,Weekly[[#This Row],[Actual]]=TRUE),BM631-1,BM631))))</f>
        <v>33.47</v>
      </c>
    </row>
    <row r="633" spans="1:65" x14ac:dyDescent="0.25">
      <c r="A633" s="34"/>
      <c r="B633" s="10">
        <v>44322</v>
      </c>
      <c r="C633" s="17" t="s">
        <v>32</v>
      </c>
      <c r="D633" s="15" t="s">
        <v>30</v>
      </c>
      <c r="E633" t="b">
        <v>0</v>
      </c>
      <c r="F633" t="b">
        <v>1</v>
      </c>
      <c r="G633" t="b">
        <v>1</v>
      </c>
      <c r="H633" t="b">
        <v>0</v>
      </c>
      <c r="I633" t="b">
        <v>1</v>
      </c>
      <c r="J633" t="b">
        <v>0</v>
      </c>
      <c r="K633" t="b">
        <v>1</v>
      </c>
      <c r="L633" t="b">
        <v>1</v>
      </c>
      <c r="O633" t="str">
        <f>IF(Weekly[[#This Row],[H/V]]="H",Weekly[[#This Row],[BF H Odds]],IF(Weekly[[#This Row],[H/V]]="V",Weekly[[#This Row],[BF V Odds]],""))</f>
        <v/>
      </c>
      <c r="P633" t="b">
        <v>0</v>
      </c>
      <c r="R633" s="35">
        <f>IFERROR(IF(Weekly[[#This Row],[Won Bet?]]="yes",R632+(Weekly[[#This Row],[BF Odds]]*Weekly[[#This Row],[BF Stake]])-Weekly[[#This Row],[BF Stake]],R632-Weekly[[#This Row],[BF Stake]]),R632)</f>
        <v>1232.5405000000005</v>
      </c>
      <c r="S633" s="35">
        <f>IFERROR(IF(Weekly[[#This Row],[Won Bet?]]="yes",S632+(((Weekly[[#This Row],[BF Odds]]*Weekly[[#This Row],[BF Stake]])-Weekly[[#This Row],[BF Stake]])*0.95),S632-Weekly[[#This Row],[BF Stake]]),S632)</f>
        <v>1124.6540900000009</v>
      </c>
      <c r="T633">
        <v>1.91</v>
      </c>
      <c r="U633">
        <v>2.08</v>
      </c>
      <c r="V633" s="24">
        <f>IF(Weekly[[#This Row],[Actual]]="","",IF(AND(Weekly[[#This Row],[SVC_P]]=Weekly[[#This Row],[Actual]],Weekly[[#This Row],[SVC_P]]=TRUE),V632+Weekly[[#This Row],[BF H Odds]]-1,IF(AND(Weekly[[#This Row],[SVC_P]]=Weekly[[#This Row],[Actual]],Weekly[[#This Row],[SVC_P]]=FALSE),V632+Weekly[[#This Row],[BF V Odds]]-1,V632-1)))</f>
        <v>51.810000000000059</v>
      </c>
      <c r="W633" s="24">
        <f>IF(Weekly[[#This Row],[Actual]]="","",IF(AND(Weekly[[#This Row],[SVC_P]]=FALSE,Weekly[[#This Row],[Actual]]=TRUE),W632+Weekly[[#This Row],[BF H Odds]]-1,IF(AND(Weekly[[#This Row],[SVC_P]]=TRUE,Weekly[[#This Row],[Actual]]=FALSE,),W632+Weekly[[#This Row],[BF V Odds]]-1,W632-1)))</f>
        <v>-540.19000000000005</v>
      </c>
      <c r="X633" s="24">
        <f>IF(Weekly[[#This Row],[Actual]]="","",IF(AND(Weekly[[#This Row],[ADBC_P]]=Weekly[[#This Row],[Actual]],Weekly[[#This Row],[ADBC_P]]=TRUE),X632+Weekly[[#This Row],[BF H Odds]]-1,IF(AND(Weekly[[#This Row],[ADBC_P]]=Weekly[[#This Row],[Actual]],Weekly[[#This Row],[ADBC_P]]=FALSE),X632+Weekly[[#This Row],[BF V Odds]]-1,X632-1)))</f>
        <v>10.480000000000018</v>
      </c>
      <c r="Y633" s="24">
        <f>IF(Weekly[[#This Row],[Actual]]="","",IF(AND(Weekly[[#This Row],[ADBC_P]]=FALSE,Weekly[[#This Row],[Actual]]=TRUE),Y632+Weekly[[#This Row],[BF H Odds]]-1,IF(AND(Weekly[[#This Row],[ADBC_P]]=TRUE,Weekly[[#This Row],[Actual]]=FALSE),Y632+Weekly[[#This Row],[BF V Odds]]-1,Y632-1)))</f>
        <v>74.089999999999989</v>
      </c>
      <c r="Z633" s="24">
        <f>IF(Weekly[[#This Row],[Actual]]="","",IF(AND(Weekly[[#This Row],[RFC_P]]=Weekly[[#This Row],[Actual]],Weekly[[#This Row],[RFC_P]]=TRUE),Z632+Weekly[[#This Row],[BF H Odds]]-1,IF(AND(Weekly[[#This Row],[RFC_P]]=Weekly[[#This Row],[Actual]],Weekly[[#This Row],[RFC_P]]=FALSE),Z632+Weekly[[#This Row],[BF V Odds]]-1,Z632-1)))</f>
        <v>24.100000000000005</v>
      </c>
      <c r="AA633" s="24">
        <f>IF(Weekly[[#This Row],[Actual]]="","",IF(AND(Weekly[[#This Row],[RFC_P]]=FALSE,Weekly[[#This Row],[Actual]]=TRUE),AA632+Weekly[[#This Row],[BF H Odds]]-1,IF(AND(Weekly[[#This Row],[RFC_P]]=TRUE,Weekly[[#This Row],[Actual]]=FALSE),AA632+Weekly[[#This Row],[BF V Odds]]-1,AA632-1)))</f>
        <v>60.469999999999956</v>
      </c>
      <c r="AB633" s="24">
        <f>IF(Weekly[[#This Row],[Actual]]="","",IF(AND(Weekly[[#This Row],[GBC_P]]=Weekly[[#This Row],[Actual]],Weekly[[#This Row],[GBC_P]]=TRUE),AB632+Weekly[[#This Row],[BF H Odds]]-1,IF(AND(Weekly[[#This Row],[GBC_P]]=Weekly[[#This Row],[Actual]],Weekly[[#This Row],[GBC_P]]=FALSE),AB632+Weekly[[#This Row],[BF V Odds]]-1,AB632-1)))</f>
        <v>4.2900000000000063</v>
      </c>
      <c r="AC633" s="24">
        <f>IF(Weekly[[#This Row],[Actual]]="","",IF(AND(Weekly[[#This Row],[GBC_P]]=FALSE,Weekly[[#This Row],[Actual]]=TRUE),AC632+Weekly[[#This Row],[BF H Odds]]-1,IF(AND(Weekly[[#This Row],[GBC_P]]=TRUE,Weekly[[#This Row],[Actual]]=FALSE),AC632+Weekly[[#This Row],[BF V Odds]]-1,AC632-1)))</f>
        <v>80.279999999999987</v>
      </c>
      <c r="AD633" s="24">
        <f>IF(Weekly[[#This Row],[Actual]]="","",IF(AND(Weekly[[#This Row],[HGBC_P]]=Weekly[[#This Row],[Actual]],Weekly[[#This Row],[HGBC_P]]=TRUE),AD632+Weekly[[#This Row],[BF H Odds]]-1,IF(AND(Weekly[[#This Row],[HGBC_P]]=Weekly[[#This Row],[Actual]],Weekly[[#This Row],[HGBC_P]]=FALSE),AD632+Weekly[[#This Row],[BF V Odds]]-1,AD632-1)))</f>
        <v>-0.74999999999997757</v>
      </c>
      <c r="AE633" s="24">
        <f>IF(Weekly[[#This Row],[Actual]]="","",IF(AND(Weekly[[#This Row],[HGBC_P]]=FALSE,Weekly[[#This Row],[Actual]]=TRUE),AE632+Weekly[[#This Row],[BF H Odds]]-1,IF(AND(Weekly[[#This Row],[HGBC_P]]=TRUE,Weekly[[#This Row],[Actual]]=FALSE),AE632+Weekly[[#This Row],[BF V Odds]]-1,AE632-1)))</f>
        <v>85.320000000000022</v>
      </c>
      <c r="AF633" s="24">
        <f>IF(Weekly[[#This Row],[Actual]]="","",IF(AND(Weekly[[#This Row],[XGB_P]]=Weekly[[#This Row],[Actual]],Weekly[[#This Row],[XGB_P]]=TRUE),AF632+Weekly[[#This Row],[BF H Odds]]-1,IF(AND(Weekly[[#This Row],[XGB_P]]=Weekly[[#This Row],[Actual]],Weekly[[#This Row],[XGB_P]]=FALSE),AF632+Weekly[[#This Row],[BF V Odds]]-1,AF632-1)))</f>
        <v>27.320000000000014</v>
      </c>
      <c r="AG633" s="24">
        <f>IF(Weekly[[#This Row],[Actual]]="","",IF(AND(Weekly[[#This Row],[XGB_P]]=FALSE,Weekly[[#This Row],[Actual]]=TRUE),AG632+Weekly[[#This Row],[BF H Odds]]-1,IF(AND(Weekly[[#This Row],[XGB_P]]=TRUE,Weekly[[#This Row],[Actual]]=FALSE),AG632+Weekly[[#This Row],[BF V Odds]]-1,AG632-1)))</f>
        <v>57.25</v>
      </c>
      <c r="AH633" s="24">
        <f>IF(Weekly[[#This Row],[Actual]]="","",IF(AND(Weekly[[#This Row],[QDA_P]]=Weekly[[#This Row],[Actual]],Weekly[[#This Row],[QDA_P]]=TRUE),AH632+Weekly[[#This Row],[BF H Odds]]-1,IF(AND(Weekly[[#This Row],[QDA_P]]=Weekly[[#This Row],[Actual]],Weekly[[#This Row],[QDA_P]]=FALSE),AH632+Weekly[[#This Row],[BF V Odds]]-1,AH632-1)))</f>
        <v>-4.4899999999999842</v>
      </c>
      <c r="AI633" s="24">
        <f>IF(Weekly[[#This Row],[Actual]]="","",IF(AND(Weekly[[#This Row],[QDA_P]]=FALSE,Weekly[[#This Row],[Actual]]=TRUE),AI632+Weekly[[#This Row],[BF H Odds]]-1,IF(AND(Weekly[[#This Row],[QDA_P]]=TRUE,Weekly[[#This Row],[Actual]]=FALSE),AI632+Weekly[[#This Row],[BF V Odds]]-1,AI632-1)))</f>
        <v>89.059999999999988</v>
      </c>
      <c r="AJ633" s="24">
        <f>IF(Weekly[[#This Row],[Actual]]="","",IF(AND(Weekly[[#This Row],[KNC_P]]=FALSE,Weekly[[#This Row],[Actual]]=TRUE),AJ632+Weekly[[#This Row],[BF H Odds]]-1,IF(AND(Weekly[[#This Row],[KNC_P]]=TRUE,Weekly[[#This Row],[Actual]]=FALSE),AJ632+Weekly[[#This Row],[BF V Odds]]-1,AJ632-1)))</f>
        <v>79.550000000000026</v>
      </c>
      <c r="AK633" s="24">
        <f>IF(Weekly[[#This Row],[Actual]]="","",IF(AND(Weekly[[#This Row],[KNC_P]]=FALSE,Weekly[[#This Row],[Actual]]=TRUE),AK632+Weekly[[#This Row],[BF H Odds]]-1,IF(AND(Weekly[[#This Row],[KNC_P]]=TRUE,Weekly[[#This Row],[Actual]]=FALSE),AK632+Weekly[[#This Row],[BF V Odds]]-1,AK632-1)))</f>
        <v>78.450000000000017</v>
      </c>
      <c r="AL633" s="30">
        <f>IF(Weekly[[#This Row],[Actual]]="","",COUNTIF(Weekly[[#This Row],[SVC_P]:[QDA_P]],TRUE))</f>
        <v>4</v>
      </c>
      <c r="AM633" s="30">
        <f>IF(Weekly[[#This Row],[Actual]]="","",COUNTIF(Weekly[[#This Row],[SVC_P]:[QDA_P]],FALSE))</f>
        <v>3</v>
      </c>
      <c r="AN633" s="36" t="str">
        <f>IF(AND(Weekly[[#This Row],[BF V Odds]]&gt;$BO$6,Weekly[[#This Row],[BF V Odds]] &lt; $BO$7),Weekly[[#This Row],[BF V Odds]],"")</f>
        <v/>
      </c>
      <c r="AO633" s="36" t="str">
        <f>IF(AND(Weekly[[#This Row],[BF H Odds]]&gt;$BO$6, Weekly[[#This Row],[BF H Odds]] &lt; $BO$7),Weekly[[#This Row],[BF H Odds]],"")</f>
        <v/>
      </c>
      <c r="AP633" s="37">
        <f>IF(AND(Weekly[[#This Row],[V Odds &lt;]]="",Weekly[[#This Row],[H Odds &lt;]]=""),AP632,IF(AND(Weekly[[#This Row],[H Odds &lt;]]&lt;&gt;"",Weekly[[#This Row],[SVC_P]]=TRUE,Weekly[[#This Row],[Actual]]=TRUE),AP632+Weekly[[#This Row],[H Odds &lt;]]-1,IF(AND(Weekly[[#This Row],[V Odds &lt;]]&lt;&gt;"",Weekly[[#This Row],[SVC_P]]=FALSE,Weekly[[#This Row],[Actual]]=FALSE),AP632+Weekly[[#This Row],[V Odds &lt;]]-1,IF(AND(Weekly[[#This Row],[V Odds &lt;]]&lt;&gt;"",Weekly[[#This Row],[SVC_P]]=FALSE,Weekly[[#This Row],[Actual]]=TRUE),AP632-1,IF(AND(Weekly[[#This Row],[H Odds &lt;]]&lt;&gt;"",Weekly[[#This Row],[SVC_P]]=TRUE,Weekly[[#This Row],[Actual]]=FALSE),AP632-1,AP632)))))</f>
        <v>75.430000000000021</v>
      </c>
      <c r="AQ633" s="37">
        <f>IF(AND(Weekly[[#This Row],[V Odds &lt;]]="",Weekly[[#This Row],[H Odds &lt;]]=""),AQ632,IF(AND(Weekly[[#This Row],[H Odds &lt;]]&lt;&gt;"",Weekly[[#This Row],[ADBC_P]]=TRUE,Weekly[[#This Row],[Actual]]=TRUE),AQ632+Weekly[[#This Row],[H Odds &lt;]]-1,IF(AND(Weekly[[#This Row],[V Odds &lt;]]&lt;&gt;"",Weekly[[#This Row],[ADBC_P]]=FALSE,Weekly[[#This Row],[Actual]]=FALSE),AQ632+Weekly[[#This Row],[V Odds &lt;]]-1,IF(AND(Weekly[[#This Row],[V Odds &lt;]]&lt;&gt;"",Weekly[[#This Row],[ADBC_P]]=FALSE,Weekly[[#This Row],[Actual]]=TRUE),AQ632-1,IF(AND(Weekly[[#This Row],[H Odds &lt;]]&lt;&gt;"",Weekly[[#This Row],[ADBC_P]]=TRUE,Weekly[[#This Row],[Actual]]=FALSE),AQ632-1,AQ632)))))</f>
        <v>47.98</v>
      </c>
      <c r="AR633" s="37">
        <f>IF(AND(Weekly[[#This Row],[V Odds &lt;]]="",Weekly[[#This Row],[H Odds &lt;]]=""),AR632,IF(AND(Weekly[[#This Row],[H Odds &lt;]]&lt;&gt;"",Weekly[[#This Row],[RFC_P]]=TRUE,Weekly[[#This Row],[Actual]]=TRUE),AR632+Weekly[[#This Row],[H Odds &lt;]]-1,IF(AND(Weekly[[#This Row],[V Odds &lt;]]&lt;&gt;"",Weekly[[#This Row],[RFC_P]]=FALSE,Weekly[[#This Row],[Actual]]=FALSE),AR632+Weekly[[#This Row],[V Odds &lt;]]-1,IF(AND(Weekly[[#This Row],[V Odds &lt;]]&lt;&gt;"",Weekly[[#This Row],[RFC_P]]=FALSE,Weekly[[#This Row],[Actual]]=TRUE),AR632-1,IF(AND(Weekly[[#This Row],[H Odds &lt;]]&lt;&gt;"",Weekly[[#This Row],[RFC_P]]=TRUE,Weekly[[#This Row],[Actual]]=FALSE),AR632-1,AR632)))))</f>
        <v>65.989999999999995</v>
      </c>
      <c r="AS633" s="37">
        <f>IF(AND(Weekly[[#This Row],[V Odds &lt;]]="",Weekly[[#This Row],[H Odds &lt;]]=""),AS632,IF(AND(Weekly[[#This Row],[H Odds &lt;]]&lt;&gt;"",Weekly[[#This Row],[GBC_P]]=TRUE,Weekly[[#This Row],[Actual]]=TRUE),AS632+Weekly[[#This Row],[H Odds &lt;]]-1,IF(AND(Weekly[[#This Row],[V Odds &lt;]]&lt;&gt;"",Weekly[[#This Row],[GBC_P]]=FALSE,Weekly[[#This Row],[Actual]]=FALSE),AS632+Weekly[[#This Row],[V Odds &lt;]]-1,IF(AND(Weekly[[#This Row],[V Odds &lt;]]&lt;&gt;"",Weekly[[#This Row],[GBC_P]]=FALSE,Weekly[[#This Row],[Actual]]=TRUE),AS632-1,IF(AND(Weekly[[#This Row],[H Odds &lt;]]&lt;&gt;"",Weekly[[#This Row],[GBC_P]]=TRUE,Weekly[[#This Row],[Actual]]=FALSE),AS632-1,AS632)))))</f>
        <v>67.38</v>
      </c>
      <c r="AT633" s="37">
        <f>IF(AND(Weekly[[#This Row],[V Odds &lt;]]="",Weekly[[#This Row],[H Odds &lt;]]=""),AT632,IF(AND(Weekly[[#This Row],[H Odds &lt;]]&lt;&gt;"",Weekly[[#This Row],[HGBC_P]]=TRUE,Weekly[[#This Row],[Actual]]=TRUE),AT632+Weekly[[#This Row],[H Odds &lt;]]-1,IF(AND(Weekly[[#This Row],[V Odds &lt;]]&lt;&gt;"",Weekly[[#This Row],[HGBC_P]]=FALSE,Weekly[[#This Row],[Actual]]=FALSE),AT632+Weekly[[#This Row],[V Odds &lt;]]-1,IF(AND(Weekly[[#This Row],[V Odds &lt;]]&lt;&gt;"",Weekly[[#This Row],[HGBC_P]]=FALSE,Weekly[[#This Row],[Actual]]=TRUE),AT632-1,IF(AND(Weekly[[#This Row],[H Odds &lt;]]&lt;&gt;"",Weekly[[#This Row],[HGBC_P]]=TRUE,Weekly[[#This Row],[Actual]]=FALSE),AT632-1,AT632)))))</f>
        <v>53.059999999999995</v>
      </c>
      <c r="AU633" s="37">
        <f>IF(AND(Weekly[[#This Row],[V Odds &lt;]]="",Weekly[[#This Row],[H Odds &lt;]]=""),AU632,IF(AND(Weekly[[#This Row],[H Odds &lt;]]&lt;&gt;"",Weekly[[#This Row],[XGB_P]]=TRUE,Weekly[[#This Row],[Actual]]=TRUE),AU632+Weekly[[#This Row],[H Odds &lt;]]-1,IF(AND(Weekly[[#This Row],[V Odds &lt;]]&lt;&gt;"",Weekly[[#This Row],[XGB_P]]=FALSE,Weekly[[#This Row],[Actual]]=FALSE),AU632+Weekly[[#This Row],[V Odds &lt;]]-1,IF(AND(Weekly[[#This Row],[V Odds &lt;]]&lt;&gt;"",Weekly[[#This Row],[XGB_P]]=FALSE,Weekly[[#This Row],[Actual]]=TRUE),AU632-1,IF(AND(Weekly[[#This Row],[H Odds &lt;]]&lt;&gt;"",Weekly[[#This Row],[XGB_P]]=TRUE,Weekly[[#This Row],[Actual]]=FALSE),AU632-1,AU632)))))</f>
        <v>72.210000000000008</v>
      </c>
      <c r="AV633" s="37">
        <f>IF(AND(Weekly[[#This Row],[V Odds &lt;]]="",Weekly[[#This Row],[H Odds &lt;]]=""),AV632,IF(AND(Weekly[[#This Row],[H Odds &lt;]]&lt;&gt;"",Weekly[[#This Row],[QDA_P]]=TRUE,Weekly[[#This Row],[Actual]]=TRUE),AV632+Weekly[[#This Row],[H Odds &lt;]]-1,IF(AND(Weekly[[#This Row],[V Odds &lt;]]&lt;&gt;"",Weekly[[#This Row],[QDA_P]]=FALSE,Weekly[[#This Row],[Actual]]=FALSE),AV632+Weekly[[#This Row],[V Odds &lt;]]-1,IF(AND(Weekly[[#This Row],[V Odds &lt;]]&lt;&gt;"",Weekly[[#This Row],[QDA_P]]=FALSE,Weekly[[#This Row],[Actual]]=TRUE),AV632-1,IF(AND(Weekly[[#This Row],[H Odds &lt;]]&lt;&gt;"",Weekly[[#This Row],[QDA_P]]=TRUE,Weekly[[#This Row],[Actual]]=FALSE),AV632-1,AV632)))))</f>
        <v>62.099999999999994</v>
      </c>
      <c r="AW633" s="37">
        <f>IF(AND(Weekly[[#This Row],[H Odds &lt;]]="",Weekly[[#This Row],[V Odds &lt;]]=""),AW632,IF(AND(Weekly[[#This Row],[KNC_P]]=Weekly[[#This Row],[Actual]],Weekly[[#This Row],[KNC_P]]=TRUE),AW632+Weekly[[#This Row],[BF H Odds]]-1,IF(AND(Weekly[[#This Row],[KNC_P]]=Weekly[[#This Row],[Actual]],Weekly[[#This Row],[KNC_P]]=FALSE),AW632+Weekly[[#This Row],[BF V Odds]]-1,AW632-1)))</f>
        <v>47.59</v>
      </c>
      <c r="AX633" s="37">
        <f>IF(AND(Weekly[[#This Row],[V Odds &lt;]]="",Weekly[[#This Row],[H Odds &lt;]]=""),AX632,IF(AND(Weekly[[#This Row],[V Odds &lt;]]&lt;&gt;"",Weekly[[#This Row],[FALSES]]&gt;0,Weekly[[#This Row],[Actual]]=FALSE),AX632+Weekly[[#This Row],[V Odds &lt;]]-1,IF(AND(Weekly[[#This Row],[H Odds &lt;]]&lt;&gt;"",Weekly[[#This Row],[TRUES]]&gt;0,Weekly[[#This Row],[Actual]]=TRUE),AX632+Weekly[[#This Row],[H Odds &lt;]]-1,IF(AND(Weekly[[#This Row],[V Odds &lt;]]&lt;&gt;"",Weekly[[#This Row],[FALSES]]=0),AX632,IF(AND(Weekly[[#This Row],[H Odds &lt;]]&lt;&gt;"",Weekly[[#This Row],[TRUES]]=0),AX632,AX632-1)))))</f>
        <v>111.39999999999996</v>
      </c>
      <c r="AY633" s="37">
        <f>IF(AND(Weekly[[#This Row],[V Odds &lt;]]="",Weekly[[#This Row],[H Odds &lt;]]=""),AY632,IF(AND(Weekly[[#This Row],[V Odds &lt;]]&lt;&gt;"",Weekly[[#This Row],[FALSES]]&gt;0,Weekly[[#This Row],[Actual]]=FALSE),AY632+((Weekly[[#This Row],[V Odds &lt;]]-1)*0.92),IF(AND(Weekly[[#This Row],[H Odds &lt;]]&lt;&gt;"",Weekly[[#This Row],[TRUES]]&gt;0,Weekly[[#This Row],[Actual]]=TRUE),AY632+((Weekly[[#This Row],[H Odds &lt;]]-1)*0.92),IF(AND(Weekly[[#This Row],[V Odds &lt;]]&lt;&gt;"",Weekly[[#This Row],[FALSES]]=0),AY632,IF(AND(Weekly[[#This Row],[H Odds &lt;]]&lt;&gt;"",Weekly[[#This Row],[TRUES]]=0),AY632,AY632-1)))))</f>
        <v>97.848000000000013</v>
      </c>
      <c r="AZ633" s="37">
        <f>IF(AND(Weekly[[#This Row],[V Odds &lt;]]="",Weekly[[#This Row],[H Odds &lt;]]=""),AZ632,IF(AND(Weekly[[#This Row],[V Odds &lt;]]&lt;&gt;"",Weekly[[#This Row],[Actual]]=FALSE),AZ632+Weekly[[#This Row],[V Odds &lt;]]-1,IF(AND(Weekly[[#This Row],[H Odds &lt;]]&lt;&gt;"",Weekly[[#This Row],[Actual]]=TRUE),AZ632+Weekly[[#This Row],[H Odds &lt;]]-1,AZ632-1)))</f>
        <v>101.36999999999998</v>
      </c>
      <c r="BA633" s="38">
        <f>IF(Weekly[[#This Row],[H Odds &lt;]]="",BA632,IF(AND(Weekly[[#This Row],[H Odds &lt;]]&lt;&gt;"",Weekly[[#This Row],[SVC_P]]=TRUE,Weekly[[#This Row],[Actual]]=TRUE),BA632+Weekly[[#This Row],[H Odds &lt;]]-1,IF(AND(Weekly[[#This Row],[H Odds &lt;]]&lt;&gt;"",Weekly[[#This Row],[SVC_P]]=TRUE,Weekly[[#This Row],[Actual]]=FALSE),BA632-1,BA632)))</f>
        <v>74.39</v>
      </c>
      <c r="BB633" s="38">
        <f>IF(Weekly[[#This Row],[H Odds &lt;]]="",BB632,IF(AND(Weekly[[#This Row],[H Odds &lt;]]&lt;&gt;"",Weekly[[#This Row],[ADBC_P]]=TRUE,Weekly[[#This Row],[Actual]]=TRUE),BB632+Weekly[[#This Row],[H Odds &lt;]]-1,IF(AND(Weekly[[#This Row],[H Odds &lt;]]&lt;&gt;"",Weekly[[#This Row],[ADBC_P]]=TRUE,Weekly[[#This Row],[Actual]]=FALSE),BB632-1,BB632)))</f>
        <v>44.16</v>
      </c>
      <c r="BC633" s="38">
        <f>IF(Weekly[[#This Row],[H Odds &lt;]]="",BC632,IF(AND(Weekly[[#This Row],[H Odds &lt;]]&lt;&gt;"",Weekly[[#This Row],[RFC_P]]=TRUE,Weekly[[#This Row],[Actual]]=TRUE),BC632+Weekly[[#This Row],[H Odds &lt;]]-1,IF(AND(Weekly[[#This Row],[H Odds &lt;]]&lt;&gt;"",Weekly[[#This Row],[RFC_P]]=TRUE,Weekly[[#This Row],[Actual]]=FALSE),BC632-1,BC632)))</f>
        <v>45.759999999999991</v>
      </c>
      <c r="BD633" s="38">
        <f>IF(Weekly[[#This Row],[H Odds &lt;]]="",BD632,IF(AND(Weekly[[#This Row],[H Odds &lt;]]&lt;&gt;"",Weekly[[#This Row],[GBC_P]]=TRUE,Weekly[[#This Row],[Actual]]=TRUE),BD632+Weekly[[#This Row],[H Odds &lt;]]-1,IF(AND(Weekly[[#This Row],[H Odds &lt;]]&lt;&gt;"",Weekly[[#This Row],[GBC_P]]=TRUE,Weekly[[#This Row],[Actual]]=FALSE),BD632-1,BD632)))</f>
        <v>51.910000000000004</v>
      </c>
      <c r="BE633" s="38">
        <f>IF(Weekly[[#This Row],[H Odds &lt;]]="",BE632,IF(AND(Weekly[[#This Row],[H Odds &lt;]]&lt;&gt;"",Weekly[[#This Row],[HGBC_P]]=TRUE,Weekly[[#This Row],[Actual]]=TRUE),BE632+Weekly[[#This Row],[H Odds &lt;]]-1,IF(AND(Weekly[[#This Row],[H Odds &lt;]]&lt;&gt;"",Weekly[[#This Row],[HGBC_P]]=TRUE,Weekly[[#This Row],[Actual]]=FALSE),BE632-1,BE632)))</f>
        <v>49.059999999999995</v>
      </c>
      <c r="BF633" s="38">
        <f>IF(Weekly[[#This Row],[H Odds &lt;]]="",BF632,IF(AND(Weekly[[#This Row],[H Odds &lt;]]&lt;&gt;"",Weekly[[#This Row],[XGB_P]]=TRUE,Weekly[[#This Row],[Actual]]=TRUE),BF632+Weekly[[#This Row],[H Odds &lt;]]-1,IF(AND(Weekly[[#This Row],[H Odds &lt;]]&lt;&gt;"",Weekly[[#This Row],[XGB_P]]=TRUE,Weekly[[#This Row],[Actual]]=FALSE),BF632-1,BF632)))</f>
        <v>58.730000000000004</v>
      </c>
      <c r="BG633" s="38">
        <f>IF(Weekly[[#This Row],[H Odds &lt;]]="",BG632,IF(AND(Weekly[[#This Row],[H Odds &lt;]]&lt;&gt;"",Weekly[[#This Row],[QDA_P]]=TRUE,Weekly[[#This Row],[Actual]]=TRUE),BG632+Weekly[[#This Row],[H Odds &lt;]]-1,IF(AND(Weekly[[#This Row],[H Odds &lt;]]&lt;&gt;"",Weekly[[#This Row],[QDA_P]]=TRUE,Weekly[[#This Row],[Actual]]=FALSE),BG632-1,BG632)))</f>
        <v>44.22999999999999</v>
      </c>
      <c r="BH633" s="38">
        <f>IF(Weekly[[#This Row],[H Odds &lt;]]="",BH632,IF(AND(Weekly[[#This Row],[H Odds &lt;]]&lt;&gt;"",Weekly[[#This Row],[KNC_P]]=TRUE,Weekly[[#This Row],[Actual]]=TRUE),BH632+Weekly[[#This Row],[H Odds &lt;]]-1,IF(AND(Weekly[[#This Row],[H Odds &lt;]]&lt;&gt;"",Weekly[[#This Row],[KNC_P]]=TRUE,Weekly[[#This Row],[Actual]]=FALSE),BH632-1,BH632)))</f>
        <v>49.099999999999994</v>
      </c>
      <c r="BI633" s="38">
        <f>IF(Weekly[[#This Row],[H Odds &lt;]]="",BI632,IF(AND(Weekly[[#This Row],[H Odds &lt;]]&lt;&gt;"",Weekly[[#This Row],[TRUES]]&gt;0,Weekly[[#This Row],[Actual]]=TRUE),BI632+Weekly[[#This Row],[H Odds &lt;]]-1,IF(AND(Weekly[[#This Row],[H Odds &lt;]]&lt;&gt;"",Weekly[[#This Row],[TRUES]]=0),BI632,BI632-1)))</f>
        <v>72.39</v>
      </c>
      <c r="BJ633" s="38">
        <f>IF(Weekly[[#This Row],[H Odds &lt;]]="",BJ632,IF(AND(Weekly[[#This Row],[H Odds &lt;]]&lt;&gt;"",Weekly[[#This Row],[Actual]]=TRUE),BJ632+Weekly[[#This Row],[H Odds &lt;]]-1,IF(AND(Weekly[[#This Row],[H Odds &lt;]]&lt;&gt;"",Weekly[[#This Row],[Actual]]=FALSE),BJ632-1,BJ632)))</f>
        <v>74.290000000000006</v>
      </c>
      <c r="BK633" s="58">
        <f>IF(AND(Weekly[[#This Row],[TRUES]]&gt;3,Weekly[[#This Row],[Actual]]=TRUE),BK632+Weekly[[#This Row],[BF H Odds]]-1,IF(AND(Weekly[[#This Row],[FALSES]]&gt;3,Weekly[[#This Row],[Actual]]=FALSE),BK632+Weekly[[#This Row],[BF V Odds]]-1,IF(AND(Weekly[[#This Row],[TRUES]]&gt;3,Weekly[[#This Row],[Actual]]=FALSE),BK632-1,IF(AND(Weekly[[#This Row],[FALSES]]&gt;3,Weekly[[#This Row],[Actual]]=TRUE),BK632-1,BK632))))</f>
        <v>7.0000000000030038E-2</v>
      </c>
      <c r="BL633" s="58">
        <f>IF(AND(Weekly[[#This Row],[TRUES]]&gt;5,Weekly[[#This Row],[Actual]]=TRUE),BL632+Weekly[[#This Row],[BF H Odds]]-1,IF(AND(Weekly[[#This Row],[FALSES]]&gt;5,Weekly[[#This Row],[Actual]]=FALSE),BL632+Weekly[[#This Row],[BF V Odds]]-1,IF(AND(Weekly[[#This Row],[TRUES]]&gt;5,Weekly[[#This Row],[Actual]]=FALSE),BL632-1,IF(AND(Weekly[[#This Row],[FALSES]]&gt;5,Weekly[[#This Row],[Actual]]=TRUE),BL632-1,BL632))))</f>
        <v>3.3900000000000183</v>
      </c>
      <c r="BM633" s="58">
        <f>IF(AND(Weekly[[#This Row],[TRUES]]&gt;6,Weekly[[#This Row],[Actual]]=TRUE),BM632+Weekly[[#This Row],[BF H Odds]]-1,IF(AND(Weekly[[#This Row],[FALSES]]&gt;6,Weekly[[#This Row],[Actual]]=FALSE),BM632+Weekly[[#This Row],[BF V Odds]]-1,IF(AND(Weekly[[#This Row],[TRUES]]&gt;6,Weekly[[#This Row],[Actual]]=FALSE),BM632-1,IF(AND(Weekly[[#This Row],[FALSES]]&gt;6,Weekly[[#This Row],[Actual]]=TRUE),BM632-1,BM632))))</f>
        <v>33.47</v>
      </c>
    </row>
    <row r="634" spans="1:65" x14ac:dyDescent="0.25">
      <c r="A634" s="34"/>
      <c r="B634" s="10">
        <v>44322</v>
      </c>
      <c r="C634" s="17" t="s">
        <v>22</v>
      </c>
      <c r="D634" s="15" t="s">
        <v>24</v>
      </c>
      <c r="E634" t="b">
        <v>1</v>
      </c>
      <c r="F634" t="b">
        <v>1</v>
      </c>
      <c r="G634" t="b">
        <v>1</v>
      </c>
      <c r="H634" t="b">
        <v>1</v>
      </c>
      <c r="I634" t="b">
        <v>1</v>
      </c>
      <c r="J634" t="b">
        <v>1</v>
      </c>
      <c r="K634" t="b">
        <v>1</v>
      </c>
      <c r="L634" t="b">
        <v>1</v>
      </c>
      <c r="M634" t="s">
        <v>100</v>
      </c>
      <c r="N634">
        <v>27.81</v>
      </c>
      <c r="O634">
        <f>IF(Weekly[[#This Row],[H/V]]="H",Weekly[[#This Row],[BF H Odds]],IF(Weekly[[#This Row],[H/V]]="V",Weekly[[#This Row],[BF V Odds]],""))</f>
        <v>4.7</v>
      </c>
      <c r="P634" t="b">
        <v>1</v>
      </c>
      <c r="Q634" t="s">
        <v>66</v>
      </c>
      <c r="R634" s="35">
        <f>IFERROR(IF(Weekly[[#This Row],[Won Bet?]]="yes",R633+(Weekly[[#This Row],[BF Odds]]*Weekly[[#This Row],[BF Stake]])-Weekly[[#This Row],[BF Stake]],R633-Weekly[[#This Row],[BF Stake]]),R633)</f>
        <v>1335.4375000000005</v>
      </c>
      <c r="S634" s="35">
        <f>IFERROR(IF(Weekly[[#This Row],[Won Bet?]]="yes",S633+(((Weekly[[#This Row],[BF Odds]]*Weekly[[#This Row],[BF Stake]])-Weekly[[#This Row],[BF Stake]])*0.95),S633-Weekly[[#This Row],[BF Stake]]),S633)</f>
        <v>1222.4062400000009</v>
      </c>
      <c r="T634">
        <v>1.26</v>
      </c>
      <c r="U634">
        <v>4.7</v>
      </c>
      <c r="V634" s="24">
        <f>IF(Weekly[[#This Row],[Actual]]="","",IF(AND(Weekly[[#This Row],[SVC_P]]=Weekly[[#This Row],[Actual]],Weekly[[#This Row],[SVC_P]]=TRUE),V633+Weekly[[#This Row],[BF H Odds]]-1,IF(AND(Weekly[[#This Row],[SVC_P]]=Weekly[[#This Row],[Actual]],Weekly[[#This Row],[SVC_P]]=FALSE),V633+Weekly[[#This Row],[BF V Odds]]-1,V633-1)))</f>
        <v>55.510000000000062</v>
      </c>
      <c r="W634" s="24">
        <f>IF(Weekly[[#This Row],[Actual]]="","",IF(AND(Weekly[[#This Row],[SVC_P]]=FALSE,Weekly[[#This Row],[Actual]]=TRUE),W633+Weekly[[#This Row],[BF H Odds]]-1,IF(AND(Weekly[[#This Row],[SVC_P]]=TRUE,Weekly[[#This Row],[Actual]]=FALSE,),W633+Weekly[[#This Row],[BF V Odds]]-1,W633-1)))</f>
        <v>-541.19000000000005</v>
      </c>
      <c r="X634" s="24">
        <f>IF(Weekly[[#This Row],[Actual]]="","",IF(AND(Weekly[[#This Row],[ADBC_P]]=Weekly[[#This Row],[Actual]],Weekly[[#This Row],[ADBC_P]]=TRUE),X633+Weekly[[#This Row],[BF H Odds]]-1,IF(AND(Weekly[[#This Row],[ADBC_P]]=Weekly[[#This Row],[Actual]],Weekly[[#This Row],[ADBC_P]]=FALSE),X633+Weekly[[#This Row],[BF V Odds]]-1,X633-1)))</f>
        <v>14.180000000000017</v>
      </c>
      <c r="Y634" s="24">
        <f>IF(Weekly[[#This Row],[Actual]]="","",IF(AND(Weekly[[#This Row],[ADBC_P]]=FALSE,Weekly[[#This Row],[Actual]]=TRUE),Y633+Weekly[[#This Row],[BF H Odds]]-1,IF(AND(Weekly[[#This Row],[ADBC_P]]=TRUE,Weekly[[#This Row],[Actual]]=FALSE),Y633+Weekly[[#This Row],[BF V Odds]]-1,Y633-1)))</f>
        <v>73.089999999999989</v>
      </c>
      <c r="Z634" s="24">
        <f>IF(Weekly[[#This Row],[Actual]]="","",IF(AND(Weekly[[#This Row],[RFC_P]]=Weekly[[#This Row],[Actual]],Weekly[[#This Row],[RFC_P]]=TRUE),Z633+Weekly[[#This Row],[BF H Odds]]-1,IF(AND(Weekly[[#This Row],[RFC_P]]=Weekly[[#This Row],[Actual]],Weekly[[#This Row],[RFC_P]]=FALSE),Z633+Weekly[[#This Row],[BF V Odds]]-1,Z633-1)))</f>
        <v>27.800000000000004</v>
      </c>
      <c r="AA634" s="24">
        <f>IF(Weekly[[#This Row],[Actual]]="","",IF(AND(Weekly[[#This Row],[RFC_P]]=FALSE,Weekly[[#This Row],[Actual]]=TRUE),AA633+Weekly[[#This Row],[BF H Odds]]-1,IF(AND(Weekly[[#This Row],[RFC_P]]=TRUE,Weekly[[#This Row],[Actual]]=FALSE),AA633+Weekly[[#This Row],[BF V Odds]]-1,AA633-1)))</f>
        <v>59.469999999999956</v>
      </c>
      <c r="AB634" s="24">
        <f>IF(Weekly[[#This Row],[Actual]]="","",IF(AND(Weekly[[#This Row],[GBC_P]]=Weekly[[#This Row],[Actual]],Weekly[[#This Row],[GBC_P]]=TRUE),AB633+Weekly[[#This Row],[BF H Odds]]-1,IF(AND(Weekly[[#This Row],[GBC_P]]=Weekly[[#This Row],[Actual]],Weekly[[#This Row],[GBC_P]]=FALSE),AB633+Weekly[[#This Row],[BF V Odds]]-1,AB633-1)))</f>
        <v>7.9900000000000055</v>
      </c>
      <c r="AC634" s="24">
        <f>IF(Weekly[[#This Row],[Actual]]="","",IF(AND(Weekly[[#This Row],[GBC_P]]=FALSE,Weekly[[#This Row],[Actual]]=TRUE),AC633+Weekly[[#This Row],[BF H Odds]]-1,IF(AND(Weekly[[#This Row],[GBC_P]]=TRUE,Weekly[[#This Row],[Actual]]=FALSE),AC633+Weekly[[#This Row],[BF V Odds]]-1,AC633-1)))</f>
        <v>79.279999999999987</v>
      </c>
      <c r="AD634" s="24">
        <f>IF(Weekly[[#This Row],[Actual]]="","",IF(AND(Weekly[[#This Row],[HGBC_P]]=Weekly[[#This Row],[Actual]],Weekly[[#This Row],[HGBC_P]]=TRUE),AD633+Weekly[[#This Row],[BF H Odds]]-1,IF(AND(Weekly[[#This Row],[HGBC_P]]=Weekly[[#This Row],[Actual]],Weekly[[#This Row],[HGBC_P]]=FALSE),AD633+Weekly[[#This Row],[BF V Odds]]-1,AD633-1)))</f>
        <v>2.9500000000000224</v>
      </c>
      <c r="AE634" s="24">
        <f>IF(Weekly[[#This Row],[Actual]]="","",IF(AND(Weekly[[#This Row],[HGBC_P]]=FALSE,Weekly[[#This Row],[Actual]]=TRUE),AE633+Weekly[[#This Row],[BF H Odds]]-1,IF(AND(Weekly[[#This Row],[HGBC_P]]=TRUE,Weekly[[#This Row],[Actual]]=FALSE),AE633+Weekly[[#This Row],[BF V Odds]]-1,AE633-1)))</f>
        <v>84.320000000000022</v>
      </c>
      <c r="AF634" s="24">
        <f>IF(Weekly[[#This Row],[Actual]]="","",IF(AND(Weekly[[#This Row],[XGB_P]]=Weekly[[#This Row],[Actual]],Weekly[[#This Row],[XGB_P]]=TRUE),AF633+Weekly[[#This Row],[BF H Odds]]-1,IF(AND(Weekly[[#This Row],[XGB_P]]=Weekly[[#This Row],[Actual]],Weekly[[#This Row],[XGB_P]]=FALSE),AF633+Weekly[[#This Row],[BF V Odds]]-1,AF633-1)))</f>
        <v>31.020000000000017</v>
      </c>
      <c r="AG634" s="24">
        <f>IF(Weekly[[#This Row],[Actual]]="","",IF(AND(Weekly[[#This Row],[XGB_P]]=FALSE,Weekly[[#This Row],[Actual]]=TRUE),AG633+Weekly[[#This Row],[BF H Odds]]-1,IF(AND(Weekly[[#This Row],[XGB_P]]=TRUE,Weekly[[#This Row],[Actual]]=FALSE),AG633+Weekly[[#This Row],[BF V Odds]]-1,AG633-1)))</f>
        <v>56.25</v>
      </c>
      <c r="AH634" s="24">
        <f>IF(Weekly[[#This Row],[Actual]]="","",IF(AND(Weekly[[#This Row],[QDA_P]]=Weekly[[#This Row],[Actual]],Weekly[[#This Row],[QDA_P]]=TRUE),AH633+Weekly[[#This Row],[BF H Odds]]-1,IF(AND(Weekly[[#This Row],[QDA_P]]=Weekly[[#This Row],[Actual]],Weekly[[#This Row],[QDA_P]]=FALSE),AH633+Weekly[[#This Row],[BF V Odds]]-1,AH633-1)))</f>
        <v>-0.78999999999998405</v>
      </c>
      <c r="AI634" s="24">
        <f>IF(Weekly[[#This Row],[Actual]]="","",IF(AND(Weekly[[#This Row],[QDA_P]]=FALSE,Weekly[[#This Row],[Actual]]=TRUE),AI633+Weekly[[#This Row],[BF H Odds]]-1,IF(AND(Weekly[[#This Row],[QDA_P]]=TRUE,Weekly[[#This Row],[Actual]]=FALSE),AI633+Weekly[[#This Row],[BF V Odds]]-1,AI633-1)))</f>
        <v>88.059999999999988</v>
      </c>
      <c r="AJ634" s="24">
        <f>IF(Weekly[[#This Row],[Actual]]="","",IF(AND(Weekly[[#This Row],[KNC_P]]=FALSE,Weekly[[#This Row],[Actual]]=TRUE),AJ633+Weekly[[#This Row],[BF H Odds]]-1,IF(AND(Weekly[[#This Row],[KNC_P]]=TRUE,Weekly[[#This Row],[Actual]]=FALSE),AJ633+Weekly[[#This Row],[BF V Odds]]-1,AJ633-1)))</f>
        <v>78.550000000000026</v>
      </c>
      <c r="AK634" s="24">
        <f>IF(Weekly[[#This Row],[Actual]]="","",IF(AND(Weekly[[#This Row],[KNC_P]]=FALSE,Weekly[[#This Row],[Actual]]=TRUE),AK633+Weekly[[#This Row],[BF H Odds]]-1,IF(AND(Weekly[[#This Row],[KNC_P]]=TRUE,Weekly[[#This Row],[Actual]]=FALSE),AK633+Weekly[[#This Row],[BF V Odds]]-1,AK633-1)))</f>
        <v>77.450000000000017</v>
      </c>
      <c r="AL634" s="30">
        <f>IF(Weekly[[#This Row],[Actual]]="","",COUNTIF(Weekly[[#This Row],[SVC_P]:[QDA_P]],TRUE))</f>
        <v>7</v>
      </c>
      <c r="AM634" s="30">
        <f>IF(Weekly[[#This Row],[Actual]]="","",COUNTIF(Weekly[[#This Row],[SVC_P]:[QDA_P]],FALSE))</f>
        <v>0</v>
      </c>
      <c r="AN634" s="36" t="str">
        <f>IF(AND(Weekly[[#This Row],[BF V Odds]]&gt;$BO$6,Weekly[[#This Row],[BF V Odds]] &lt; $BO$7),Weekly[[#This Row],[BF V Odds]],"")</f>
        <v/>
      </c>
      <c r="AO634" s="36">
        <f>IF(AND(Weekly[[#This Row],[BF H Odds]]&gt;$BO$6, Weekly[[#This Row],[BF H Odds]] &lt; $BO$7),Weekly[[#This Row],[BF H Odds]],"")</f>
        <v>4.7</v>
      </c>
      <c r="AP634" s="37">
        <f>IF(AND(Weekly[[#This Row],[V Odds &lt;]]="",Weekly[[#This Row],[H Odds &lt;]]=""),AP633,IF(AND(Weekly[[#This Row],[H Odds &lt;]]&lt;&gt;"",Weekly[[#This Row],[SVC_P]]=TRUE,Weekly[[#This Row],[Actual]]=TRUE),AP633+Weekly[[#This Row],[H Odds &lt;]]-1,IF(AND(Weekly[[#This Row],[V Odds &lt;]]&lt;&gt;"",Weekly[[#This Row],[SVC_P]]=FALSE,Weekly[[#This Row],[Actual]]=FALSE),AP633+Weekly[[#This Row],[V Odds &lt;]]-1,IF(AND(Weekly[[#This Row],[V Odds &lt;]]&lt;&gt;"",Weekly[[#This Row],[SVC_P]]=FALSE,Weekly[[#This Row],[Actual]]=TRUE),AP633-1,IF(AND(Weekly[[#This Row],[H Odds &lt;]]&lt;&gt;"",Weekly[[#This Row],[SVC_P]]=TRUE,Weekly[[#This Row],[Actual]]=FALSE),AP633-1,AP633)))))</f>
        <v>79.130000000000024</v>
      </c>
      <c r="AQ634" s="37">
        <f>IF(AND(Weekly[[#This Row],[V Odds &lt;]]="",Weekly[[#This Row],[H Odds &lt;]]=""),AQ633,IF(AND(Weekly[[#This Row],[H Odds &lt;]]&lt;&gt;"",Weekly[[#This Row],[ADBC_P]]=TRUE,Weekly[[#This Row],[Actual]]=TRUE),AQ633+Weekly[[#This Row],[H Odds &lt;]]-1,IF(AND(Weekly[[#This Row],[V Odds &lt;]]&lt;&gt;"",Weekly[[#This Row],[ADBC_P]]=FALSE,Weekly[[#This Row],[Actual]]=FALSE),AQ633+Weekly[[#This Row],[V Odds &lt;]]-1,IF(AND(Weekly[[#This Row],[V Odds &lt;]]&lt;&gt;"",Weekly[[#This Row],[ADBC_P]]=FALSE,Weekly[[#This Row],[Actual]]=TRUE),AQ633-1,IF(AND(Weekly[[#This Row],[H Odds &lt;]]&lt;&gt;"",Weekly[[#This Row],[ADBC_P]]=TRUE,Weekly[[#This Row],[Actual]]=FALSE),AQ633-1,AQ633)))))</f>
        <v>51.68</v>
      </c>
      <c r="AR634" s="37">
        <f>IF(AND(Weekly[[#This Row],[V Odds &lt;]]="",Weekly[[#This Row],[H Odds &lt;]]=""),AR633,IF(AND(Weekly[[#This Row],[H Odds &lt;]]&lt;&gt;"",Weekly[[#This Row],[RFC_P]]=TRUE,Weekly[[#This Row],[Actual]]=TRUE),AR633+Weekly[[#This Row],[H Odds &lt;]]-1,IF(AND(Weekly[[#This Row],[V Odds &lt;]]&lt;&gt;"",Weekly[[#This Row],[RFC_P]]=FALSE,Weekly[[#This Row],[Actual]]=FALSE),AR633+Weekly[[#This Row],[V Odds &lt;]]-1,IF(AND(Weekly[[#This Row],[V Odds &lt;]]&lt;&gt;"",Weekly[[#This Row],[RFC_P]]=FALSE,Weekly[[#This Row],[Actual]]=TRUE),AR633-1,IF(AND(Weekly[[#This Row],[H Odds &lt;]]&lt;&gt;"",Weekly[[#This Row],[RFC_P]]=TRUE,Weekly[[#This Row],[Actual]]=FALSE),AR633-1,AR633)))))</f>
        <v>69.69</v>
      </c>
      <c r="AS634" s="37">
        <f>IF(AND(Weekly[[#This Row],[V Odds &lt;]]="",Weekly[[#This Row],[H Odds &lt;]]=""),AS633,IF(AND(Weekly[[#This Row],[H Odds &lt;]]&lt;&gt;"",Weekly[[#This Row],[GBC_P]]=TRUE,Weekly[[#This Row],[Actual]]=TRUE),AS633+Weekly[[#This Row],[H Odds &lt;]]-1,IF(AND(Weekly[[#This Row],[V Odds &lt;]]&lt;&gt;"",Weekly[[#This Row],[GBC_P]]=FALSE,Weekly[[#This Row],[Actual]]=FALSE),AS633+Weekly[[#This Row],[V Odds &lt;]]-1,IF(AND(Weekly[[#This Row],[V Odds &lt;]]&lt;&gt;"",Weekly[[#This Row],[GBC_P]]=FALSE,Weekly[[#This Row],[Actual]]=TRUE),AS633-1,IF(AND(Weekly[[#This Row],[H Odds &lt;]]&lt;&gt;"",Weekly[[#This Row],[GBC_P]]=TRUE,Weekly[[#This Row],[Actual]]=FALSE),AS633-1,AS633)))))</f>
        <v>71.08</v>
      </c>
      <c r="AT634" s="37">
        <f>IF(AND(Weekly[[#This Row],[V Odds &lt;]]="",Weekly[[#This Row],[H Odds &lt;]]=""),AT633,IF(AND(Weekly[[#This Row],[H Odds &lt;]]&lt;&gt;"",Weekly[[#This Row],[HGBC_P]]=TRUE,Weekly[[#This Row],[Actual]]=TRUE),AT633+Weekly[[#This Row],[H Odds &lt;]]-1,IF(AND(Weekly[[#This Row],[V Odds &lt;]]&lt;&gt;"",Weekly[[#This Row],[HGBC_P]]=FALSE,Weekly[[#This Row],[Actual]]=FALSE),AT633+Weekly[[#This Row],[V Odds &lt;]]-1,IF(AND(Weekly[[#This Row],[V Odds &lt;]]&lt;&gt;"",Weekly[[#This Row],[HGBC_P]]=FALSE,Weekly[[#This Row],[Actual]]=TRUE),AT633-1,IF(AND(Weekly[[#This Row],[H Odds &lt;]]&lt;&gt;"",Weekly[[#This Row],[HGBC_P]]=TRUE,Weekly[[#This Row],[Actual]]=FALSE),AT633-1,AT633)))))</f>
        <v>56.76</v>
      </c>
      <c r="AU634" s="37">
        <f>IF(AND(Weekly[[#This Row],[V Odds &lt;]]="",Weekly[[#This Row],[H Odds &lt;]]=""),AU633,IF(AND(Weekly[[#This Row],[H Odds &lt;]]&lt;&gt;"",Weekly[[#This Row],[XGB_P]]=TRUE,Weekly[[#This Row],[Actual]]=TRUE),AU633+Weekly[[#This Row],[H Odds &lt;]]-1,IF(AND(Weekly[[#This Row],[V Odds &lt;]]&lt;&gt;"",Weekly[[#This Row],[XGB_P]]=FALSE,Weekly[[#This Row],[Actual]]=FALSE),AU633+Weekly[[#This Row],[V Odds &lt;]]-1,IF(AND(Weekly[[#This Row],[V Odds &lt;]]&lt;&gt;"",Weekly[[#This Row],[XGB_P]]=FALSE,Weekly[[#This Row],[Actual]]=TRUE),AU633-1,IF(AND(Weekly[[#This Row],[H Odds &lt;]]&lt;&gt;"",Weekly[[#This Row],[XGB_P]]=TRUE,Weekly[[#This Row],[Actual]]=FALSE),AU633-1,AU633)))))</f>
        <v>75.910000000000011</v>
      </c>
      <c r="AV634" s="37">
        <f>IF(AND(Weekly[[#This Row],[V Odds &lt;]]="",Weekly[[#This Row],[H Odds &lt;]]=""),AV633,IF(AND(Weekly[[#This Row],[H Odds &lt;]]&lt;&gt;"",Weekly[[#This Row],[QDA_P]]=TRUE,Weekly[[#This Row],[Actual]]=TRUE),AV633+Weekly[[#This Row],[H Odds &lt;]]-1,IF(AND(Weekly[[#This Row],[V Odds &lt;]]&lt;&gt;"",Weekly[[#This Row],[QDA_P]]=FALSE,Weekly[[#This Row],[Actual]]=FALSE),AV633+Weekly[[#This Row],[V Odds &lt;]]-1,IF(AND(Weekly[[#This Row],[V Odds &lt;]]&lt;&gt;"",Weekly[[#This Row],[QDA_P]]=FALSE,Weekly[[#This Row],[Actual]]=TRUE),AV633-1,IF(AND(Weekly[[#This Row],[H Odds &lt;]]&lt;&gt;"",Weekly[[#This Row],[QDA_P]]=TRUE,Weekly[[#This Row],[Actual]]=FALSE),AV633-1,AV633)))))</f>
        <v>65.8</v>
      </c>
      <c r="AW634" s="37">
        <f>IF(AND(Weekly[[#This Row],[H Odds &lt;]]="",Weekly[[#This Row],[V Odds &lt;]]=""),AW633,IF(AND(Weekly[[#This Row],[KNC_P]]=Weekly[[#This Row],[Actual]],Weekly[[#This Row],[KNC_P]]=TRUE),AW633+Weekly[[#This Row],[BF H Odds]]-1,IF(AND(Weekly[[#This Row],[KNC_P]]=Weekly[[#This Row],[Actual]],Weekly[[#This Row],[KNC_P]]=FALSE),AW633+Weekly[[#This Row],[BF V Odds]]-1,AW633-1)))</f>
        <v>51.290000000000006</v>
      </c>
      <c r="AX634" s="37">
        <f>IF(AND(Weekly[[#This Row],[V Odds &lt;]]="",Weekly[[#This Row],[H Odds &lt;]]=""),AX633,IF(AND(Weekly[[#This Row],[V Odds &lt;]]&lt;&gt;"",Weekly[[#This Row],[FALSES]]&gt;0,Weekly[[#This Row],[Actual]]=FALSE),AX633+Weekly[[#This Row],[V Odds &lt;]]-1,IF(AND(Weekly[[#This Row],[H Odds &lt;]]&lt;&gt;"",Weekly[[#This Row],[TRUES]]&gt;0,Weekly[[#This Row],[Actual]]=TRUE),AX633+Weekly[[#This Row],[H Odds &lt;]]-1,IF(AND(Weekly[[#This Row],[V Odds &lt;]]&lt;&gt;"",Weekly[[#This Row],[FALSES]]=0),AX633,IF(AND(Weekly[[#This Row],[H Odds &lt;]]&lt;&gt;"",Weekly[[#This Row],[TRUES]]=0),AX633,AX633-1)))))</f>
        <v>115.09999999999997</v>
      </c>
      <c r="AY634" s="37">
        <f>IF(AND(Weekly[[#This Row],[V Odds &lt;]]="",Weekly[[#This Row],[H Odds &lt;]]=""),AY633,IF(AND(Weekly[[#This Row],[V Odds &lt;]]&lt;&gt;"",Weekly[[#This Row],[FALSES]]&gt;0,Weekly[[#This Row],[Actual]]=FALSE),AY633+((Weekly[[#This Row],[V Odds &lt;]]-1)*0.92),IF(AND(Weekly[[#This Row],[H Odds &lt;]]&lt;&gt;"",Weekly[[#This Row],[TRUES]]&gt;0,Weekly[[#This Row],[Actual]]=TRUE),AY633+((Weekly[[#This Row],[H Odds &lt;]]-1)*0.92),IF(AND(Weekly[[#This Row],[V Odds &lt;]]&lt;&gt;"",Weekly[[#This Row],[FALSES]]=0),AY633,IF(AND(Weekly[[#This Row],[H Odds &lt;]]&lt;&gt;"",Weekly[[#This Row],[TRUES]]=0),AY633,AY633-1)))))</f>
        <v>101.25200000000001</v>
      </c>
      <c r="AZ634" s="37">
        <f>IF(AND(Weekly[[#This Row],[V Odds &lt;]]="",Weekly[[#This Row],[H Odds &lt;]]=""),AZ633,IF(AND(Weekly[[#This Row],[V Odds &lt;]]&lt;&gt;"",Weekly[[#This Row],[Actual]]=FALSE),AZ633+Weekly[[#This Row],[V Odds &lt;]]-1,IF(AND(Weekly[[#This Row],[H Odds &lt;]]&lt;&gt;"",Weekly[[#This Row],[Actual]]=TRUE),AZ633+Weekly[[#This Row],[H Odds &lt;]]-1,AZ633-1)))</f>
        <v>105.06999999999998</v>
      </c>
      <c r="BA634" s="38">
        <f>IF(Weekly[[#This Row],[H Odds &lt;]]="",BA633,IF(AND(Weekly[[#This Row],[H Odds &lt;]]&lt;&gt;"",Weekly[[#This Row],[SVC_P]]=TRUE,Weekly[[#This Row],[Actual]]=TRUE),BA633+Weekly[[#This Row],[H Odds &lt;]]-1,IF(AND(Weekly[[#This Row],[H Odds &lt;]]&lt;&gt;"",Weekly[[#This Row],[SVC_P]]=TRUE,Weekly[[#This Row],[Actual]]=FALSE),BA633-1,BA633)))</f>
        <v>78.09</v>
      </c>
      <c r="BB634" s="38">
        <f>IF(Weekly[[#This Row],[H Odds &lt;]]="",BB633,IF(AND(Weekly[[#This Row],[H Odds &lt;]]&lt;&gt;"",Weekly[[#This Row],[ADBC_P]]=TRUE,Weekly[[#This Row],[Actual]]=TRUE),BB633+Weekly[[#This Row],[H Odds &lt;]]-1,IF(AND(Weekly[[#This Row],[H Odds &lt;]]&lt;&gt;"",Weekly[[#This Row],[ADBC_P]]=TRUE,Weekly[[#This Row],[Actual]]=FALSE),BB633-1,BB633)))</f>
        <v>47.86</v>
      </c>
      <c r="BC634" s="38">
        <f>IF(Weekly[[#This Row],[H Odds &lt;]]="",BC633,IF(AND(Weekly[[#This Row],[H Odds &lt;]]&lt;&gt;"",Weekly[[#This Row],[RFC_P]]=TRUE,Weekly[[#This Row],[Actual]]=TRUE),BC633+Weekly[[#This Row],[H Odds &lt;]]-1,IF(AND(Weekly[[#This Row],[H Odds &lt;]]&lt;&gt;"",Weekly[[#This Row],[RFC_P]]=TRUE,Weekly[[#This Row],[Actual]]=FALSE),BC633-1,BC633)))</f>
        <v>49.459999999999994</v>
      </c>
      <c r="BD634" s="38">
        <f>IF(Weekly[[#This Row],[H Odds &lt;]]="",BD633,IF(AND(Weekly[[#This Row],[H Odds &lt;]]&lt;&gt;"",Weekly[[#This Row],[GBC_P]]=TRUE,Weekly[[#This Row],[Actual]]=TRUE),BD633+Weekly[[#This Row],[H Odds &lt;]]-1,IF(AND(Weekly[[#This Row],[H Odds &lt;]]&lt;&gt;"",Weekly[[#This Row],[GBC_P]]=TRUE,Weekly[[#This Row],[Actual]]=FALSE),BD633-1,BD633)))</f>
        <v>55.610000000000007</v>
      </c>
      <c r="BE634" s="38">
        <f>IF(Weekly[[#This Row],[H Odds &lt;]]="",BE633,IF(AND(Weekly[[#This Row],[H Odds &lt;]]&lt;&gt;"",Weekly[[#This Row],[HGBC_P]]=TRUE,Weekly[[#This Row],[Actual]]=TRUE),BE633+Weekly[[#This Row],[H Odds &lt;]]-1,IF(AND(Weekly[[#This Row],[H Odds &lt;]]&lt;&gt;"",Weekly[[#This Row],[HGBC_P]]=TRUE,Weekly[[#This Row],[Actual]]=FALSE),BE633-1,BE633)))</f>
        <v>52.76</v>
      </c>
      <c r="BF634" s="38">
        <f>IF(Weekly[[#This Row],[H Odds &lt;]]="",BF633,IF(AND(Weekly[[#This Row],[H Odds &lt;]]&lt;&gt;"",Weekly[[#This Row],[XGB_P]]=TRUE,Weekly[[#This Row],[Actual]]=TRUE),BF633+Weekly[[#This Row],[H Odds &lt;]]-1,IF(AND(Weekly[[#This Row],[H Odds &lt;]]&lt;&gt;"",Weekly[[#This Row],[XGB_P]]=TRUE,Weekly[[#This Row],[Actual]]=FALSE),BF633-1,BF633)))</f>
        <v>62.430000000000007</v>
      </c>
      <c r="BG634" s="38">
        <f>IF(Weekly[[#This Row],[H Odds &lt;]]="",BG633,IF(AND(Weekly[[#This Row],[H Odds &lt;]]&lt;&gt;"",Weekly[[#This Row],[QDA_P]]=TRUE,Weekly[[#This Row],[Actual]]=TRUE),BG633+Weekly[[#This Row],[H Odds &lt;]]-1,IF(AND(Weekly[[#This Row],[H Odds &lt;]]&lt;&gt;"",Weekly[[#This Row],[QDA_P]]=TRUE,Weekly[[#This Row],[Actual]]=FALSE),BG633-1,BG633)))</f>
        <v>47.929999999999993</v>
      </c>
      <c r="BH634" s="38">
        <f>IF(Weekly[[#This Row],[H Odds &lt;]]="",BH633,IF(AND(Weekly[[#This Row],[H Odds &lt;]]&lt;&gt;"",Weekly[[#This Row],[KNC_P]]=TRUE,Weekly[[#This Row],[Actual]]=TRUE),BH633+Weekly[[#This Row],[H Odds &lt;]]-1,IF(AND(Weekly[[#This Row],[H Odds &lt;]]&lt;&gt;"",Weekly[[#This Row],[KNC_P]]=TRUE,Weekly[[#This Row],[Actual]]=FALSE),BH633-1,BH633)))</f>
        <v>52.8</v>
      </c>
      <c r="BI634" s="38">
        <f>IF(Weekly[[#This Row],[H Odds &lt;]]="",BI633,IF(AND(Weekly[[#This Row],[H Odds &lt;]]&lt;&gt;"",Weekly[[#This Row],[TRUES]]&gt;0,Weekly[[#This Row],[Actual]]=TRUE),BI633+Weekly[[#This Row],[H Odds &lt;]]-1,IF(AND(Weekly[[#This Row],[H Odds &lt;]]&lt;&gt;"",Weekly[[#This Row],[TRUES]]=0),BI633,BI633-1)))</f>
        <v>76.09</v>
      </c>
      <c r="BJ634" s="38">
        <f>IF(Weekly[[#This Row],[H Odds &lt;]]="",BJ633,IF(AND(Weekly[[#This Row],[H Odds &lt;]]&lt;&gt;"",Weekly[[#This Row],[Actual]]=TRUE),BJ633+Weekly[[#This Row],[H Odds &lt;]]-1,IF(AND(Weekly[[#This Row],[H Odds &lt;]]&lt;&gt;"",Weekly[[#This Row],[Actual]]=FALSE),BJ633-1,BJ633)))</f>
        <v>77.990000000000009</v>
      </c>
      <c r="BK634" s="58">
        <f>IF(AND(Weekly[[#This Row],[TRUES]]&gt;3,Weekly[[#This Row],[Actual]]=TRUE),BK633+Weekly[[#This Row],[BF H Odds]]-1,IF(AND(Weekly[[#This Row],[FALSES]]&gt;3,Weekly[[#This Row],[Actual]]=FALSE),BK633+Weekly[[#This Row],[BF V Odds]]-1,IF(AND(Weekly[[#This Row],[TRUES]]&gt;3,Weekly[[#This Row],[Actual]]=FALSE),BK633-1,IF(AND(Weekly[[#This Row],[FALSES]]&gt;3,Weekly[[#This Row],[Actual]]=TRUE),BK633-1,BK633))))</f>
        <v>3.7700000000000298</v>
      </c>
      <c r="BL634" s="58">
        <f>IF(AND(Weekly[[#This Row],[TRUES]]&gt;5,Weekly[[#This Row],[Actual]]=TRUE),BL633+Weekly[[#This Row],[BF H Odds]]-1,IF(AND(Weekly[[#This Row],[FALSES]]&gt;5,Weekly[[#This Row],[Actual]]=FALSE),BL633+Weekly[[#This Row],[BF V Odds]]-1,IF(AND(Weekly[[#This Row],[TRUES]]&gt;5,Weekly[[#This Row],[Actual]]=FALSE),BL633-1,IF(AND(Weekly[[#This Row],[FALSES]]&gt;5,Weekly[[#This Row],[Actual]]=TRUE),BL633-1,BL633))))</f>
        <v>7.0900000000000176</v>
      </c>
      <c r="BM634" s="58">
        <f>IF(AND(Weekly[[#This Row],[TRUES]]&gt;6,Weekly[[#This Row],[Actual]]=TRUE),BM633+Weekly[[#This Row],[BF H Odds]]-1,IF(AND(Weekly[[#This Row],[FALSES]]&gt;6,Weekly[[#This Row],[Actual]]=FALSE),BM633+Weekly[[#This Row],[BF V Odds]]-1,IF(AND(Weekly[[#This Row],[TRUES]]&gt;6,Weekly[[#This Row],[Actual]]=FALSE),BM633-1,IF(AND(Weekly[[#This Row],[FALSES]]&gt;6,Weekly[[#This Row],[Actual]]=TRUE),BM633-1,BM633))))</f>
        <v>37.17</v>
      </c>
    </row>
    <row r="635" spans="1:65" x14ac:dyDescent="0.25">
      <c r="A635" s="34"/>
      <c r="B635" s="10">
        <v>44322</v>
      </c>
      <c r="C635" s="17" t="s">
        <v>10</v>
      </c>
      <c r="D635" s="15" t="s">
        <v>9</v>
      </c>
      <c r="E635" t="b">
        <v>1</v>
      </c>
      <c r="F635" t="b">
        <v>1</v>
      </c>
      <c r="G635" t="b">
        <v>1</v>
      </c>
      <c r="H635" t="b">
        <v>1</v>
      </c>
      <c r="I635" t="b">
        <v>1</v>
      </c>
      <c r="J635" t="b">
        <v>1</v>
      </c>
      <c r="K635" t="b">
        <v>1</v>
      </c>
      <c r="L635" t="b">
        <v>1</v>
      </c>
      <c r="M635" t="s">
        <v>100</v>
      </c>
      <c r="N635">
        <v>27.81</v>
      </c>
      <c r="O635">
        <f>IF(Weekly[[#This Row],[H/V]]="H",Weekly[[#This Row],[BF H Odds]],IF(Weekly[[#This Row],[H/V]]="V",Weekly[[#This Row],[BF V Odds]],""))</f>
        <v>3.2</v>
      </c>
      <c r="P635" t="b">
        <v>1</v>
      </c>
      <c r="Q635" t="s">
        <v>66</v>
      </c>
      <c r="R635" s="35">
        <f>IFERROR(IF(Weekly[[#This Row],[Won Bet?]]="yes",R634+(Weekly[[#This Row],[BF Odds]]*Weekly[[#This Row],[BF Stake]])-Weekly[[#This Row],[BF Stake]],R634-Weekly[[#This Row],[BF Stake]]),R634)</f>
        <v>1396.6195000000005</v>
      </c>
      <c r="S635" s="35">
        <f>IFERROR(IF(Weekly[[#This Row],[Won Bet?]]="yes",S634+(((Weekly[[#This Row],[BF Odds]]*Weekly[[#This Row],[BF Stake]])-Weekly[[#This Row],[BF Stake]])*0.95),S634-Weekly[[#This Row],[BF Stake]]),S634)</f>
        <v>1280.529140000001</v>
      </c>
      <c r="T635">
        <v>1.46</v>
      </c>
      <c r="U635">
        <v>3.2</v>
      </c>
      <c r="V635" s="24">
        <f>IF(Weekly[[#This Row],[Actual]]="","",IF(AND(Weekly[[#This Row],[SVC_P]]=Weekly[[#This Row],[Actual]],Weekly[[#This Row],[SVC_P]]=TRUE),V634+Weekly[[#This Row],[BF H Odds]]-1,IF(AND(Weekly[[#This Row],[SVC_P]]=Weekly[[#This Row],[Actual]],Weekly[[#This Row],[SVC_P]]=FALSE),V634+Weekly[[#This Row],[BF V Odds]]-1,V634-1)))</f>
        <v>57.710000000000065</v>
      </c>
      <c r="W635" s="24">
        <f>IF(Weekly[[#This Row],[Actual]]="","",IF(AND(Weekly[[#This Row],[SVC_P]]=FALSE,Weekly[[#This Row],[Actual]]=TRUE),W634+Weekly[[#This Row],[BF H Odds]]-1,IF(AND(Weekly[[#This Row],[SVC_P]]=TRUE,Weekly[[#This Row],[Actual]]=FALSE,),W634+Weekly[[#This Row],[BF V Odds]]-1,W634-1)))</f>
        <v>-542.19000000000005</v>
      </c>
      <c r="X635" s="24">
        <f>IF(Weekly[[#This Row],[Actual]]="","",IF(AND(Weekly[[#This Row],[ADBC_P]]=Weekly[[#This Row],[Actual]],Weekly[[#This Row],[ADBC_P]]=TRUE),X634+Weekly[[#This Row],[BF H Odds]]-1,IF(AND(Weekly[[#This Row],[ADBC_P]]=Weekly[[#This Row],[Actual]],Weekly[[#This Row],[ADBC_P]]=FALSE),X634+Weekly[[#This Row],[BF V Odds]]-1,X634-1)))</f>
        <v>16.380000000000017</v>
      </c>
      <c r="Y635" s="24">
        <f>IF(Weekly[[#This Row],[Actual]]="","",IF(AND(Weekly[[#This Row],[ADBC_P]]=FALSE,Weekly[[#This Row],[Actual]]=TRUE),Y634+Weekly[[#This Row],[BF H Odds]]-1,IF(AND(Weekly[[#This Row],[ADBC_P]]=TRUE,Weekly[[#This Row],[Actual]]=FALSE),Y634+Weekly[[#This Row],[BF V Odds]]-1,Y634-1)))</f>
        <v>72.089999999999989</v>
      </c>
      <c r="Z635" s="24">
        <f>IF(Weekly[[#This Row],[Actual]]="","",IF(AND(Weekly[[#This Row],[RFC_P]]=Weekly[[#This Row],[Actual]],Weekly[[#This Row],[RFC_P]]=TRUE),Z634+Weekly[[#This Row],[BF H Odds]]-1,IF(AND(Weekly[[#This Row],[RFC_P]]=Weekly[[#This Row],[Actual]],Weekly[[#This Row],[RFC_P]]=FALSE),Z634+Weekly[[#This Row],[BF V Odds]]-1,Z634-1)))</f>
        <v>30.000000000000004</v>
      </c>
      <c r="AA635" s="24">
        <f>IF(Weekly[[#This Row],[Actual]]="","",IF(AND(Weekly[[#This Row],[RFC_P]]=FALSE,Weekly[[#This Row],[Actual]]=TRUE),AA634+Weekly[[#This Row],[BF H Odds]]-1,IF(AND(Weekly[[#This Row],[RFC_P]]=TRUE,Weekly[[#This Row],[Actual]]=FALSE),AA634+Weekly[[#This Row],[BF V Odds]]-1,AA634-1)))</f>
        <v>58.469999999999956</v>
      </c>
      <c r="AB635" s="24">
        <f>IF(Weekly[[#This Row],[Actual]]="","",IF(AND(Weekly[[#This Row],[GBC_P]]=Weekly[[#This Row],[Actual]],Weekly[[#This Row],[GBC_P]]=TRUE),AB634+Weekly[[#This Row],[BF H Odds]]-1,IF(AND(Weekly[[#This Row],[GBC_P]]=Weekly[[#This Row],[Actual]],Weekly[[#This Row],[GBC_P]]=FALSE),AB634+Weekly[[#This Row],[BF V Odds]]-1,AB634-1)))</f>
        <v>10.190000000000005</v>
      </c>
      <c r="AC635" s="24">
        <f>IF(Weekly[[#This Row],[Actual]]="","",IF(AND(Weekly[[#This Row],[GBC_P]]=FALSE,Weekly[[#This Row],[Actual]]=TRUE),AC634+Weekly[[#This Row],[BF H Odds]]-1,IF(AND(Weekly[[#This Row],[GBC_P]]=TRUE,Weekly[[#This Row],[Actual]]=FALSE),AC634+Weekly[[#This Row],[BF V Odds]]-1,AC634-1)))</f>
        <v>78.279999999999987</v>
      </c>
      <c r="AD635" s="24">
        <f>IF(Weekly[[#This Row],[Actual]]="","",IF(AND(Weekly[[#This Row],[HGBC_P]]=Weekly[[#This Row],[Actual]],Weekly[[#This Row],[HGBC_P]]=TRUE),AD634+Weekly[[#This Row],[BF H Odds]]-1,IF(AND(Weekly[[#This Row],[HGBC_P]]=Weekly[[#This Row],[Actual]],Weekly[[#This Row],[HGBC_P]]=FALSE),AD634+Weekly[[#This Row],[BF V Odds]]-1,AD634-1)))</f>
        <v>5.1500000000000226</v>
      </c>
      <c r="AE635" s="24">
        <f>IF(Weekly[[#This Row],[Actual]]="","",IF(AND(Weekly[[#This Row],[HGBC_P]]=FALSE,Weekly[[#This Row],[Actual]]=TRUE),AE634+Weekly[[#This Row],[BF H Odds]]-1,IF(AND(Weekly[[#This Row],[HGBC_P]]=TRUE,Weekly[[#This Row],[Actual]]=FALSE),AE634+Weekly[[#This Row],[BF V Odds]]-1,AE634-1)))</f>
        <v>83.320000000000022</v>
      </c>
      <c r="AF635" s="24">
        <f>IF(Weekly[[#This Row],[Actual]]="","",IF(AND(Weekly[[#This Row],[XGB_P]]=Weekly[[#This Row],[Actual]],Weekly[[#This Row],[XGB_P]]=TRUE),AF634+Weekly[[#This Row],[BF H Odds]]-1,IF(AND(Weekly[[#This Row],[XGB_P]]=Weekly[[#This Row],[Actual]],Weekly[[#This Row],[XGB_P]]=FALSE),AF634+Weekly[[#This Row],[BF V Odds]]-1,AF634-1)))</f>
        <v>33.22000000000002</v>
      </c>
      <c r="AG635" s="24">
        <f>IF(Weekly[[#This Row],[Actual]]="","",IF(AND(Weekly[[#This Row],[XGB_P]]=FALSE,Weekly[[#This Row],[Actual]]=TRUE),AG634+Weekly[[#This Row],[BF H Odds]]-1,IF(AND(Weekly[[#This Row],[XGB_P]]=TRUE,Weekly[[#This Row],[Actual]]=FALSE),AG634+Weekly[[#This Row],[BF V Odds]]-1,AG634-1)))</f>
        <v>55.25</v>
      </c>
      <c r="AH635" s="24">
        <f>IF(Weekly[[#This Row],[Actual]]="","",IF(AND(Weekly[[#This Row],[QDA_P]]=Weekly[[#This Row],[Actual]],Weekly[[#This Row],[QDA_P]]=TRUE),AH634+Weekly[[#This Row],[BF H Odds]]-1,IF(AND(Weekly[[#This Row],[QDA_P]]=Weekly[[#This Row],[Actual]],Weekly[[#This Row],[QDA_P]]=FALSE),AH634+Weekly[[#This Row],[BF V Odds]]-1,AH634-1)))</f>
        <v>1.4100000000000161</v>
      </c>
      <c r="AI635" s="24">
        <f>IF(Weekly[[#This Row],[Actual]]="","",IF(AND(Weekly[[#This Row],[QDA_P]]=FALSE,Weekly[[#This Row],[Actual]]=TRUE),AI634+Weekly[[#This Row],[BF H Odds]]-1,IF(AND(Weekly[[#This Row],[QDA_P]]=TRUE,Weekly[[#This Row],[Actual]]=FALSE),AI634+Weekly[[#This Row],[BF V Odds]]-1,AI634-1)))</f>
        <v>87.059999999999988</v>
      </c>
      <c r="AJ635" s="24">
        <f>IF(Weekly[[#This Row],[Actual]]="","",IF(AND(Weekly[[#This Row],[KNC_P]]=FALSE,Weekly[[#This Row],[Actual]]=TRUE),AJ634+Weekly[[#This Row],[BF H Odds]]-1,IF(AND(Weekly[[#This Row],[KNC_P]]=TRUE,Weekly[[#This Row],[Actual]]=FALSE),AJ634+Weekly[[#This Row],[BF V Odds]]-1,AJ634-1)))</f>
        <v>77.550000000000026</v>
      </c>
      <c r="AK635" s="24">
        <f>IF(Weekly[[#This Row],[Actual]]="","",IF(AND(Weekly[[#This Row],[KNC_P]]=FALSE,Weekly[[#This Row],[Actual]]=TRUE),AK634+Weekly[[#This Row],[BF H Odds]]-1,IF(AND(Weekly[[#This Row],[KNC_P]]=TRUE,Weekly[[#This Row],[Actual]]=FALSE),AK634+Weekly[[#This Row],[BF V Odds]]-1,AK634-1)))</f>
        <v>76.450000000000017</v>
      </c>
      <c r="AL635" s="30">
        <f>IF(Weekly[[#This Row],[Actual]]="","",COUNTIF(Weekly[[#This Row],[SVC_P]:[QDA_P]],TRUE))</f>
        <v>7</v>
      </c>
      <c r="AM635" s="30">
        <f>IF(Weekly[[#This Row],[Actual]]="","",COUNTIF(Weekly[[#This Row],[SVC_P]:[QDA_P]],FALSE))</f>
        <v>0</v>
      </c>
      <c r="AN635" s="36" t="str">
        <f>IF(AND(Weekly[[#This Row],[BF V Odds]]&gt;$BO$6,Weekly[[#This Row],[BF V Odds]] &lt; $BO$7),Weekly[[#This Row],[BF V Odds]],"")</f>
        <v/>
      </c>
      <c r="AO635" s="36">
        <f>IF(AND(Weekly[[#This Row],[BF H Odds]]&gt;$BO$6, Weekly[[#This Row],[BF H Odds]] &lt; $BO$7),Weekly[[#This Row],[BF H Odds]],"")</f>
        <v>3.2</v>
      </c>
      <c r="AP635" s="37">
        <f>IF(AND(Weekly[[#This Row],[V Odds &lt;]]="",Weekly[[#This Row],[H Odds &lt;]]=""),AP634,IF(AND(Weekly[[#This Row],[H Odds &lt;]]&lt;&gt;"",Weekly[[#This Row],[SVC_P]]=TRUE,Weekly[[#This Row],[Actual]]=TRUE),AP634+Weekly[[#This Row],[H Odds &lt;]]-1,IF(AND(Weekly[[#This Row],[V Odds &lt;]]&lt;&gt;"",Weekly[[#This Row],[SVC_P]]=FALSE,Weekly[[#This Row],[Actual]]=FALSE),AP634+Weekly[[#This Row],[V Odds &lt;]]-1,IF(AND(Weekly[[#This Row],[V Odds &lt;]]&lt;&gt;"",Weekly[[#This Row],[SVC_P]]=FALSE,Weekly[[#This Row],[Actual]]=TRUE),AP634-1,IF(AND(Weekly[[#This Row],[H Odds &lt;]]&lt;&gt;"",Weekly[[#This Row],[SVC_P]]=TRUE,Weekly[[#This Row],[Actual]]=FALSE),AP634-1,AP634)))))</f>
        <v>81.330000000000027</v>
      </c>
      <c r="AQ635" s="37">
        <f>IF(AND(Weekly[[#This Row],[V Odds &lt;]]="",Weekly[[#This Row],[H Odds &lt;]]=""),AQ634,IF(AND(Weekly[[#This Row],[H Odds &lt;]]&lt;&gt;"",Weekly[[#This Row],[ADBC_P]]=TRUE,Weekly[[#This Row],[Actual]]=TRUE),AQ634+Weekly[[#This Row],[H Odds &lt;]]-1,IF(AND(Weekly[[#This Row],[V Odds &lt;]]&lt;&gt;"",Weekly[[#This Row],[ADBC_P]]=FALSE,Weekly[[#This Row],[Actual]]=FALSE),AQ634+Weekly[[#This Row],[V Odds &lt;]]-1,IF(AND(Weekly[[#This Row],[V Odds &lt;]]&lt;&gt;"",Weekly[[#This Row],[ADBC_P]]=FALSE,Weekly[[#This Row],[Actual]]=TRUE),AQ634-1,IF(AND(Weekly[[#This Row],[H Odds &lt;]]&lt;&gt;"",Weekly[[#This Row],[ADBC_P]]=TRUE,Weekly[[#This Row],[Actual]]=FALSE),AQ634-1,AQ634)))))</f>
        <v>53.88</v>
      </c>
      <c r="AR635" s="37">
        <f>IF(AND(Weekly[[#This Row],[V Odds &lt;]]="",Weekly[[#This Row],[H Odds &lt;]]=""),AR634,IF(AND(Weekly[[#This Row],[H Odds &lt;]]&lt;&gt;"",Weekly[[#This Row],[RFC_P]]=TRUE,Weekly[[#This Row],[Actual]]=TRUE),AR634+Weekly[[#This Row],[H Odds &lt;]]-1,IF(AND(Weekly[[#This Row],[V Odds &lt;]]&lt;&gt;"",Weekly[[#This Row],[RFC_P]]=FALSE,Weekly[[#This Row],[Actual]]=FALSE),AR634+Weekly[[#This Row],[V Odds &lt;]]-1,IF(AND(Weekly[[#This Row],[V Odds &lt;]]&lt;&gt;"",Weekly[[#This Row],[RFC_P]]=FALSE,Weekly[[#This Row],[Actual]]=TRUE),AR634-1,IF(AND(Weekly[[#This Row],[H Odds &lt;]]&lt;&gt;"",Weekly[[#This Row],[RFC_P]]=TRUE,Weekly[[#This Row],[Actual]]=FALSE),AR634-1,AR634)))))</f>
        <v>71.89</v>
      </c>
      <c r="AS635" s="37">
        <f>IF(AND(Weekly[[#This Row],[V Odds &lt;]]="",Weekly[[#This Row],[H Odds &lt;]]=""),AS634,IF(AND(Weekly[[#This Row],[H Odds &lt;]]&lt;&gt;"",Weekly[[#This Row],[GBC_P]]=TRUE,Weekly[[#This Row],[Actual]]=TRUE),AS634+Weekly[[#This Row],[H Odds &lt;]]-1,IF(AND(Weekly[[#This Row],[V Odds &lt;]]&lt;&gt;"",Weekly[[#This Row],[GBC_P]]=FALSE,Weekly[[#This Row],[Actual]]=FALSE),AS634+Weekly[[#This Row],[V Odds &lt;]]-1,IF(AND(Weekly[[#This Row],[V Odds &lt;]]&lt;&gt;"",Weekly[[#This Row],[GBC_P]]=FALSE,Weekly[[#This Row],[Actual]]=TRUE),AS634-1,IF(AND(Weekly[[#This Row],[H Odds &lt;]]&lt;&gt;"",Weekly[[#This Row],[GBC_P]]=TRUE,Weekly[[#This Row],[Actual]]=FALSE),AS634-1,AS634)))))</f>
        <v>73.28</v>
      </c>
      <c r="AT635" s="37">
        <f>IF(AND(Weekly[[#This Row],[V Odds &lt;]]="",Weekly[[#This Row],[H Odds &lt;]]=""),AT634,IF(AND(Weekly[[#This Row],[H Odds &lt;]]&lt;&gt;"",Weekly[[#This Row],[HGBC_P]]=TRUE,Weekly[[#This Row],[Actual]]=TRUE),AT634+Weekly[[#This Row],[H Odds &lt;]]-1,IF(AND(Weekly[[#This Row],[V Odds &lt;]]&lt;&gt;"",Weekly[[#This Row],[HGBC_P]]=FALSE,Weekly[[#This Row],[Actual]]=FALSE),AT634+Weekly[[#This Row],[V Odds &lt;]]-1,IF(AND(Weekly[[#This Row],[V Odds &lt;]]&lt;&gt;"",Weekly[[#This Row],[HGBC_P]]=FALSE,Weekly[[#This Row],[Actual]]=TRUE),AT634-1,IF(AND(Weekly[[#This Row],[H Odds &lt;]]&lt;&gt;"",Weekly[[#This Row],[HGBC_P]]=TRUE,Weekly[[#This Row],[Actual]]=FALSE),AT634-1,AT634)))))</f>
        <v>58.96</v>
      </c>
      <c r="AU635" s="37">
        <f>IF(AND(Weekly[[#This Row],[V Odds &lt;]]="",Weekly[[#This Row],[H Odds &lt;]]=""),AU634,IF(AND(Weekly[[#This Row],[H Odds &lt;]]&lt;&gt;"",Weekly[[#This Row],[XGB_P]]=TRUE,Weekly[[#This Row],[Actual]]=TRUE),AU634+Weekly[[#This Row],[H Odds &lt;]]-1,IF(AND(Weekly[[#This Row],[V Odds &lt;]]&lt;&gt;"",Weekly[[#This Row],[XGB_P]]=FALSE,Weekly[[#This Row],[Actual]]=FALSE),AU634+Weekly[[#This Row],[V Odds &lt;]]-1,IF(AND(Weekly[[#This Row],[V Odds &lt;]]&lt;&gt;"",Weekly[[#This Row],[XGB_P]]=FALSE,Weekly[[#This Row],[Actual]]=TRUE),AU634-1,IF(AND(Weekly[[#This Row],[H Odds &lt;]]&lt;&gt;"",Weekly[[#This Row],[XGB_P]]=TRUE,Weekly[[#This Row],[Actual]]=FALSE),AU634-1,AU634)))))</f>
        <v>78.110000000000014</v>
      </c>
      <c r="AV635" s="37">
        <f>IF(AND(Weekly[[#This Row],[V Odds &lt;]]="",Weekly[[#This Row],[H Odds &lt;]]=""),AV634,IF(AND(Weekly[[#This Row],[H Odds &lt;]]&lt;&gt;"",Weekly[[#This Row],[QDA_P]]=TRUE,Weekly[[#This Row],[Actual]]=TRUE),AV634+Weekly[[#This Row],[H Odds &lt;]]-1,IF(AND(Weekly[[#This Row],[V Odds &lt;]]&lt;&gt;"",Weekly[[#This Row],[QDA_P]]=FALSE,Weekly[[#This Row],[Actual]]=FALSE),AV634+Weekly[[#This Row],[V Odds &lt;]]-1,IF(AND(Weekly[[#This Row],[V Odds &lt;]]&lt;&gt;"",Weekly[[#This Row],[QDA_P]]=FALSE,Weekly[[#This Row],[Actual]]=TRUE),AV634-1,IF(AND(Weekly[[#This Row],[H Odds &lt;]]&lt;&gt;"",Weekly[[#This Row],[QDA_P]]=TRUE,Weekly[[#This Row],[Actual]]=FALSE),AV634-1,AV634)))))</f>
        <v>68</v>
      </c>
      <c r="AW635" s="37">
        <f>IF(AND(Weekly[[#This Row],[H Odds &lt;]]="",Weekly[[#This Row],[V Odds &lt;]]=""),AW634,IF(AND(Weekly[[#This Row],[KNC_P]]=Weekly[[#This Row],[Actual]],Weekly[[#This Row],[KNC_P]]=TRUE),AW634+Weekly[[#This Row],[BF H Odds]]-1,IF(AND(Weekly[[#This Row],[KNC_P]]=Weekly[[#This Row],[Actual]],Weekly[[#This Row],[KNC_P]]=FALSE),AW634+Weekly[[#This Row],[BF V Odds]]-1,AW634-1)))</f>
        <v>53.490000000000009</v>
      </c>
      <c r="AX635" s="37">
        <f>IF(AND(Weekly[[#This Row],[V Odds &lt;]]="",Weekly[[#This Row],[H Odds &lt;]]=""),AX634,IF(AND(Weekly[[#This Row],[V Odds &lt;]]&lt;&gt;"",Weekly[[#This Row],[FALSES]]&gt;0,Weekly[[#This Row],[Actual]]=FALSE),AX634+Weekly[[#This Row],[V Odds &lt;]]-1,IF(AND(Weekly[[#This Row],[H Odds &lt;]]&lt;&gt;"",Weekly[[#This Row],[TRUES]]&gt;0,Weekly[[#This Row],[Actual]]=TRUE),AX634+Weekly[[#This Row],[H Odds &lt;]]-1,IF(AND(Weekly[[#This Row],[V Odds &lt;]]&lt;&gt;"",Weekly[[#This Row],[FALSES]]=0),AX634,IF(AND(Weekly[[#This Row],[H Odds &lt;]]&lt;&gt;"",Weekly[[#This Row],[TRUES]]=0),AX634,AX634-1)))))</f>
        <v>117.29999999999997</v>
      </c>
      <c r="AY635" s="37">
        <f>IF(AND(Weekly[[#This Row],[V Odds &lt;]]="",Weekly[[#This Row],[H Odds &lt;]]=""),AY634,IF(AND(Weekly[[#This Row],[V Odds &lt;]]&lt;&gt;"",Weekly[[#This Row],[FALSES]]&gt;0,Weekly[[#This Row],[Actual]]=FALSE),AY634+((Weekly[[#This Row],[V Odds &lt;]]-1)*0.92),IF(AND(Weekly[[#This Row],[H Odds &lt;]]&lt;&gt;"",Weekly[[#This Row],[TRUES]]&gt;0,Weekly[[#This Row],[Actual]]=TRUE),AY634+((Weekly[[#This Row],[H Odds &lt;]]-1)*0.92),IF(AND(Weekly[[#This Row],[V Odds &lt;]]&lt;&gt;"",Weekly[[#This Row],[FALSES]]=0),AY634,IF(AND(Weekly[[#This Row],[H Odds &lt;]]&lt;&gt;"",Weekly[[#This Row],[TRUES]]=0),AY634,AY634-1)))))</f>
        <v>103.27600000000001</v>
      </c>
      <c r="AZ635" s="37">
        <f>IF(AND(Weekly[[#This Row],[V Odds &lt;]]="",Weekly[[#This Row],[H Odds &lt;]]=""),AZ634,IF(AND(Weekly[[#This Row],[V Odds &lt;]]&lt;&gt;"",Weekly[[#This Row],[Actual]]=FALSE),AZ634+Weekly[[#This Row],[V Odds &lt;]]-1,IF(AND(Weekly[[#This Row],[H Odds &lt;]]&lt;&gt;"",Weekly[[#This Row],[Actual]]=TRUE),AZ634+Weekly[[#This Row],[H Odds &lt;]]-1,AZ634-1)))</f>
        <v>107.26999999999998</v>
      </c>
      <c r="BA635" s="38">
        <f>IF(Weekly[[#This Row],[H Odds &lt;]]="",BA634,IF(AND(Weekly[[#This Row],[H Odds &lt;]]&lt;&gt;"",Weekly[[#This Row],[SVC_P]]=TRUE,Weekly[[#This Row],[Actual]]=TRUE),BA634+Weekly[[#This Row],[H Odds &lt;]]-1,IF(AND(Weekly[[#This Row],[H Odds &lt;]]&lt;&gt;"",Weekly[[#This Row],[SVC_P]]=TRUE,Weekly[[#This Row],[Actual]]=FALSE),BA634-1,BA634)))</f>
        <v>80.290000000000006</v>
      </c>
      <c r="BB635" s="38">
        <f>IF(Weekly[[#This Row],[H Odds &lt;]]="",BB634,IF(AND(Weekly[[#This Row],[H Odds &lt;]]&lt;&gt;"",Weekly[[#This Row],[ADBC_P]]=TRUE,Weekly[[#This Row],[Actual]]=TRUE),BB634+Weekly[[#This Row],[H Odds &lt;]]-1,IF(AND(Weekly[[#This Row],[H Odds &lt;]]&lt;&gt;"",Weekly[[#This Row],[ADBC_P]]=TRUE,Weekly[[#This Row],[Actual]]=FALSE),BB634-1,BB634)))</f>
        <v>50.06</v>
      </c>
      <c r="BC635" s="38">
        <f>IF(Weekly[[#This Row],[H Odds &lt;]]="",BC634,IF(AND(Weekly[[#This Row],[H Odds &lt;]]&lt;&gt;"",Weekly[[#This Row],[RFC_P]]=TRUE,Weekly[[#This Row],[Actual]]=TRUE),BC634+Weekly[[#This Row],[H Odds &lt;]]-1,IF(AND(Weekly[[#This Row],[H Odds &lt;]]&lt;&gt;"",Weekly[[#This Row],[RFC_P]]=TRUE,Weekly[[#This Row],[Actual]]=FALSE),BC634-1,BC634)))</f>
        <v>51.66</v>
      </c>
      <c r="BD635" s="38">
        <f>IF(Weekly[[#This Row],[H Odds &lt;]]="",BD634,IF(AND(Weekly[[#This Row],[H Odds &lt;]]&lt;&gt;"",Weekly[[#This Row],[GBC_P]]=TRUE,Weekly[[#This Row],[Actual]]=TRUE),BD634+Weekly[[#This Row],[H Odds &lt;]]-1,IF(AND(Weekly[[#This Row],[H Odds &lt;]]&lt;&gt;"",Weekly[[#This Row],[GBC_P]]=TRUE,Weekly[[#This Row],[Actual]]=FALSE),BD634-1,BD634)))</f>
        <v>57.810000000000009</v>
      </c>
      <c r="BE635" s="38">
        <f>IF(Weekly[[#This Row],[H Odds &lt;]]="",BE634,IF(AND(Weekly[[#This Row],[H Odds &lt;]]&lt;&gt;"",Weekly[[#This Row],[HGBC_P]]=TRUE,Weekly[[#This Row],[Actual]]=TRUE),BE634+Weekly[[#This Row],[H Odds &lt;]]-1,IF(AND(Weekly[[#This Row],[H Odds &lt;]]&lt;&gt;"",Weekly[[#This Row],[HGBC_P]]=TRUE,Weekly[[#This Row],[Actual]]=FALSE),BE634-1,BE634)))</f>
        <v>54.96</v>
      </c>
      <c r="BF635" s="38">
        <f>IF(Weekly[[#This Row],[H Odds &lt;]]="",BF634,IF(AND(Weekly[[#This Row],[H Odds &lt;]]&lt;&gt;"",Weekly[[#This Row],[XGB_P]]=TRUE,Weekly[[#This Row],[Actual]]=TRUE),BF634+Weekly[[#This Row],[H Odds &lt;]]-1,IF(AND(Weekly[[#This Row],[H Odds &lt;]]&lt;&gt;"",Weekly[[#This Row],[XGB_P]]=TRUE,Weekly[[#This Row],[Actual]]=FALSE),BF634-1,BF634)))</f>
        <v>64.63000000000001</v>
      </c>
      <c r="BG635" s="38">
        <f>IF(Weekly[[#This Row],[H Odds &lt;]]="",BG634,IF(AND(Weekly[[#This Row],[H Odds &lt;]]&lt;&gt;"",Weekly[[#This Row],[QDA_P]]=TRUE,Weekly[[#This Row],[Actual]]=TRUE),BG634+Weekly[[#This Row],[H Odds &lt;]]-1,IF(AND(Weekly[[#This Row],[H Odds &lt;]]&lt;&gt;"",Weekly[[#This Row],[QDA_P]]=TRUE,Weekly[[#This Row],[Actual]]=FALSE),BG634-1,BG634)))</f>
        <v>50.129999999999995</v>
      </c>
      <c r="BH635" s="38">
        <f>IF(Weekly[[#This Row],[H Odds &lt;]]="",BH634,IF(AND(Weekly[[#This Row],[H Odds &lt;]]&lt;&gt;"",Weekly[[#This Row],[KNC_P]]=TRUE,Weekly[[#This Row],[Actual]]=TRUE),BH634+Weekly[[#This Row],[H Odds &lt;]]-1,IF(AND(Weekly[[#This Row],[H Odds &lt;]]&lt;&gt;"",Weekly[[#This Row],[KNC_P]]=TRUE,Weekly[[#This Row],[Actual]]=FALSE),BH634-1,BH634)))</f>
        <v>55</v>
      </c>
      <c r="BI635" s="38">
        <f>IF(Weekly[[#This Row],[H Odds &lt;]]="",BI634,IF(AND(Weekly[[#This Row],[H Odds &lt;]]&lt;&gt;"",Weekly[[#This Row],[TRUES]]&gt;0,Weekly[[#This Row],[Actual]]=TRUE),BI634+Weekly[[#This Row],[H Odds &lt;]]-1,IF(AND(Weekly[[#This Row],[H Odds &lt;]]&lt;&gt;"",Weekly[[#This Row],[TRUES]]=0),BI634,BI634-1)))</f>
        <v>78.290000000000006</v>
      </c>
      <c r="BJ635" s="38">
        <f>IF(Weekly[[#This Row],[H Odds &lt;]]="",BJ634,IF(AND(Weekly[[#This Row],[H Odds &lt;]]&lt;&gt;"",Weekly[[#This Row],[Actual]]=TRUE),BJ634+Weekly[[#This Row],[H Odds &lt;]]-1,IF(AND(Weekly[[#This Row],[H Odds &lt;]]&lt;&gt;"",Weekly[[#This Row],[Actual]]=FALSE),BJ634-1,BJ634)))</f>
        <v>80.190000000000012</v>
      </c>
      <c r="BK635" s="58">
        <f>IF(AND(Weekly[[#This Row],[TRUES]]&gt;3,Weekly[[#This Row],[Actual]]=TRUE),BK634+Weekly[[#This Row],[BF H Odds]]-1,IF(AND(Weekly[[#This Row],[FALSES]]&gt;3,Weekly[[#This Row],[Actual]]=FALSE),BK634+Weekly[[#This Row],[BF V Odds]]-1,IF(AND(Weekly[[#This Row],[TRUES]]&gt;3,Weekly[[#This Row],[Actual]]=FALSE),BK634-1,IF(AND(Weekly[[#This Row],[FALSES]]&gt;3,Weekly[[#This Row],[Actual]]=TRUE),BK634-1,BK634))))</f>
        <v>5.9700000000000299</v>
      </c>
      <c r="BL635" s="58">
        <f>IF(AND(Weekly[[#This Row],[TRUES]]&gt;5,Weekly[[#This Row],[Actual]]=TRUE),BL634+Weekly[[#This Row],[BF H Odds]]-1,IF(AND(Weekly[[#This Row],[FALSES]]&gt;5,Weekly[[#This Row],[Actual]]=FALSE),BL634+Weekly[[#This Row],[BF V Odds]]-1,IF(AND(Weekly[[#This Row],[TRUES]]&gt;5,Weekly[[#This Row],[Actual]]=FALSE),BL634-1,IF(AND(Weekly[[#This Row],[FALSES]]&gt;5,Weekly[[#This Row],[Actual]]=TRUE),BL634-1,BL634))))</f>
        <v>9.2900000000000169</v>
      </c>
      <c r="BM635" s="58">
        <f>IF(AND(Weekly[[#This Row],[TRUES]]&gt;6,Weekly[[#This Row],[Actual]]=TRUE),BM634+Weekly[[#This Row],[BF H Odds]]-1,IF(AND(Weekly[[#This Row],[FALSES]]&gt;6,Weekly[[#This Row],[Actual]]=FALSE),BM634+Weekly[[#This Row],[BF V Odds]]-1,IF(AND(Weekly[[#This Row],[TRUES]]&gt;6,Weekly[[#This Row],[Actual]]=FALSE),BM634-1,IF(AND(Weekly[[#This Row],[FALSES]]&gt;6,Weekly[[#This Row],[Actual]]=TRUE),BM634-1,BM634))))</f>
        <v>39.370000000000005</v>
      </c>
    </row>
    <row r="636" spans="1:65" x14ac:dyDescent="0.25">
      <c r="A636" s="34"/>
      <c r="B636" s="10">
        <v>44322</v>
      </c>
      <c r="C636" s="17" t="s">
        <v>38</v>
      </c>
      <c r="D636" s="15" t="s">
        <v>33</v>
      </c>
      <c r="E636" t="b">
        <v>1</v>
      </c>
      <c r="F636" t="b">
        <v>1</v>
      </c>
      <c r="G636" t="b">
        <v>1</v>
      </c>
      <c r="H636" t="b">
        <v>1</v>
      </c>
      <c r="I636" t="b">
        <v>1</v>
      </c>
      <c r="J636" t="b">
        <v>1</v>
      </c>
      <c r="K636" t="b">
        <v>1</v>
      </c>
      <c r="L636" t="b">
        <v>1</v>
      </c>
      <c r="O636" t="str">
        <f>IF(Weekly[[#This Row],[H/V]]="H",Weekly[[#This Row],[BF H Odds]],IF(Weekly[[#This Row],[H/V]]="V",Weekly[[#This Row],[BF V Odds]],""))</f>
        <v/>
      </c>
      <c r="P636" t="b">
        <v>1</v>
      </c>
      <c r="R636" s="35">
        <f>IFERROR(IF(Weekly[[#This Row],[Won Bet?]]="yes",R635+(Weekly[[#This Row],[BF Odds]]*Weekly[[#This Row],[BF Stake]])-Weekly[[#This Row],[BF Stake]],R635-Weekly[[#This Row],[BF Stake]]),R635)</f>
        <v>1396.6195000000005</v>
      </c>
      <c r="S636" s="35">
        <f>IFERROR(IF(Weekly[[#This Row],[Won Bet?]]="yes",S635+(((Weekly[[#This Row],[BF Odds]]*Weekly[[#This Row],[BF Stake]])-Weekly[[#This Row],[BF Stake]])*0.95),S635-Weekly[[#This Row],[BF Stake]]),S635)</f>
        <v>1280.529140000001</v>
      </c>
      <c r="T636">
        <v>10</v>
      </c>
      <c r="U636">
        <v>1.1000000000000001</v>
      </c>
      <c r="V636" s="24">
        <f>IF(Weekly[[#This Row],[Actual]]="","",IF(AND(Weekly[[#This Row],[SVC_P]]=Weekly[[#This Row],[Actual]],Weekly[[#This Row],[SVC_P]]=TRUE),V635+Weekly[[#This Row],[BF H Odds]]-1,IF(AND(Weekly[[#This Row],[SVC_P]]=Weekly[[#This Row],[Actual]],Weekly[[#This Row],[SVC_P]]=FALSE),V635+Weekly[[#This Row],[BF V Odds]]-1,V635-1)))</f>
        <v>57.810000000000066</v>
      </c>
      <c r="W636" s="24">
        <f>IF(Weekly[[#This Row],[Actual]]="","",IF(AND(Weekly[[#This Row],[SVC_P]]=FALSE,Weekly[[#This Row],[Actual]]=TRUE),W635+Weekly[[#This Row],[BF H Odds]]-1,IF(AND(Weekly[[#This Row],[SVC_P]]=TRUE,Weekly[[#This Row],[Actual]]=FALSE,),W635+Weekly[[#This Row],[BF V Odds]]-1,W635-1)))</f>
        <v>-543.19000000000005</v>
      </c>
      <c r="X636" s="24">
        <f>IF(Weekly[[#This Row],[Actual]]="","",IF(AND(Weekly[[#This Row],[ADBC_P]]=Weekly[[#This Row],[Actual]],Weekly[[#This Row],[ADBC_P]]=TRUE),X635+Weekly[[#This Row],[BF H Odds]]-1,IF(AND(Weekly[[#This Row],[ADBC_P]]=Weekly[[#This Row],[Actual]],Weekly[[#This Row],[ADBC_P]]=FALSE),X635+Weekly[[#This Row],[BF V Odds]]-1,X635-1)))</f>
        <v>16.480000000000018</v>
      </c>
      <c r="Y636" s="24">
        <f>IF(Weekly[[#This Row],[Actual]]="","",IF(AND(Weekly[[#This Row],[ADBC_P]]=FALSE,Weekly[[#This Row],[Actual]]=TRUE),Y635+Weekly[[#This Row],[BF H Odds]]-1,IF(AND(Weekly[[#This Row],[ADBC_P]]=TRUE,Weekly[[#This Row],[Actual]]=FALSE),Y635+Weekly[[#This Row],[BF V Odds]]-1,Y635-1)))</f>
        <v>71.089999999999989</v>
      </c>
      <c r="Z636" s="24">
        <f>IF(Weekly[[#This Row],[Actual]]="","",IF(AND(Weekly[[#This Row],[RFC_P]]=Weekly[[#This Row],[Actual]],Weekly[[#This Row],[RFC_P]]=TRUE),Z635+Weekly[[#This Row],[BF H Odds]]-1,IF(AND(Weekly[[#This Row],[RFC_P]]=Weekly[[#This Row],[Actual]],Weekly[[#This Row],[RFC_P]]=FALSE),Z635+Weekly[[#This Row],[BF V Odds]]-1,Z635-1)))</f>
        <v>30.100000000000005</v>
      </c>
      <c r="AA636" s="24">
        <f>IF(Weekly[[#This Row],[Actual]]="","",IF(AND(Weekly[[#This Row],[RFC_P]]=FALSE,Weekly[[#This Row],[Actual]]=TRUE),AA635+Weekly[[#This Row],[BF H Odds]]-1,IF(AND(Weekly[[#This Row],[RFC_P]]=TRUE,Weekly[[#This Row],[Actual]]=FALSE),AA635+Weekly[[#This Row],[BF V Odds]]-1,AA635-1)))</f>
        <v>57.469999999999956</v>
      </c>
      <c r="AB636" s="24">
        <f>IF(Weekly[[#This Row],[Actual]]="","",IF(AND(Weekly[[#This Row],[GBC_P]]=Weekly[[#This Row],[Actual]],Weekly[[#This Row],[GBC_P]]=TRUE),AB635+Weekly[[#This Row],[BF H Odds]]-1,IF(AND(Weekly[[#This Row],[GBC_P]]=Weekly[[#This Row],[Actual]],Weekly[[#This Row],[GBC_P]]=FALSE),AB635+Weekly[[#This Row],[BF V Odds]]-1,AB635-1)))</f>
        <v>10.290000000000004</v>
      </c>
      <c r="AC636" s="24">
        <f>IF(Weekly[[#This Row],[Actual]]="","",IF(AND(Weekly[[#This Row],[GBC_P]]=FALSE,Weekly[[#This Row],[Actual]]=TRUE),AC635+Weekly[[#This Row],[BF H Odds]]-1,IF(AND(Weekly[[#This Row],[GBC_P]]=TRUE,Weekly[[#This Row],[Actual]]=FALSE),AC635+Weekly[[#This Row],[BF V Odds]]-1,AC635-1)))</f>
        <v>77.279999999999987</v>
      </c>
      <c r="AD636" s="24">
        <f>IF(Weekly[[#This Row],[Actual]]="","",IF(AND(Weekly[[#This Row],[HGBC_P]]=Weekly[[#This Row],[Actual]],Weekly[[#This Row],[HGBC_P]]=TRUE),AD635+Weekly[[#This Row],[BF H Odds]]-1,IF(AND(Weekly[[#This Row],[HGBC_P]]=Weekly[[#This Row],[Actual]],Weekly[[#This Row],[HGBC_P]]=FALSE),AD635+Weekly[[#This Row],[BF V Odds]]-1,AD635-1)))</f>
        <v>5.2500000000000231</v>
      </c>
      <c r="AE636" s="24">
        <f>IF(Weekly[[#This Row],[Actual]]="","",IF(AND(Weekly[[#This Row],[HGBC_P]]=FALSE,Weekly[[#This Row],[Actual]]=TRUE),AE635+Weekly[[#This Row],[BF H Odds]]-1,IF(AND(Weekly[[#This Row],[HGBC_P]]=TRUE,Weekly[[#This Row],[Actual]]=FALSE),AE635+Weekly[[#This Row],[BF V Odds]]-1,AE635-1)))</f>
        <v>82.320000000000022</v>
      </c>
      <c r="AF636" s="24">
        <f>IF(Weekly[[#This Row],[Actual]]="","",IF(AND(Weekly[[#This Row],[XGB_P]]=Weekly[[#This Row],[Actual]],Weekly[[#This Row],[XGB_P]]=TRUE),AF635+Weekly[[#This Row],[BF H Odds]]-1,IF(AND(Weekly[[#This Row],[XGB_P]]=Weekly[[#This Row],[Actual]],Weekly[[#This Row],[XGB_P]]=FALSE),AF635+Weekly[[#This Row],[BF V Odds]]-1,AF635-1)))</f>
        <v>33.320000000000022</v>
      </c>
      <c r="AG636" s="24">
        <f>IF(Weekly[[#This Row],[Actual]]="","",IF(AND(Weekly[[#This Row],[XGB_P]]=FALSE,Weekly[[#This Row],[Actual]]=TRUE),AG635+Weekly[[#This Row],[BF H Odds]]-1,IF(AND(Weekly[[#This Row],[XGB_P]]=TRUE,Weekly[[#This Row],[Actual]]=FALSE),AG635+Weekly[[#This Row],[BF V Odds]]-1,AG635-1)))</f>
        <v>54.25</v>
      </c>
      <c r="AH636" s="24">
        <f>IF(Weekly[[#This Row],[Actual]]="","",IF(AND(Weekly[[#This Row],[QDA_P]]=Weekly[[#This Row],[Actual]],Weekly[[#This Row],[QDA_P]]=TRUE),AH635+Weekly[[#This Row],[BF H Odds]]-1,IF(AND(Weekly[[#This Row],[QDA_P]]=Weekly[[#This Row],[Actual]],Weekly[[#This Row],[QDA_P]]=FALSE),AH635+Weekly[[#This Row],[BF V Odds]]-1,AH635-1)))</f>
        <v>1.5100000000000162</v>
      </c>
      <c r="AI636" s="24">
        <f>IF(Weekly[[#This Row],[Actual]]="","",IF(AND(Weekly[[#This Row],[QDA_P]]=FALSE,Weekly[[#This Row],[Actual]]=TRUE),AI635+Weekly[[#This Row],[BF H Odds]]-1,IF(AND(Weekly[[#This Row],[QDA_P]]=TRUE,Weekly[[#This Row],[Actual]]=FALSE),AI635+Weekly[[#This Row],[BF V Odds]]-1,AI635-1)))</f>
        <v>86.059999999999988</v>
      </c>
      <c r="AJ636" s="24">
        <f>IF(Weekly[[#This Row],[Actual]]="","",IF(AND(Weekly[[#This Row],[KNC_P]]=FALSE,Weekly[[#This Row],[Actual]]=TRUE),AJ635+Weekly[[#This Row],[BF H Odds]]-1,IF(AND(Weekly[[#This Row],[KNC_P]]=TRUE,Weekly[[#This Row],[Actual]]=FALSE),AJ635+Weekly[[#This Row],[BF V Odds]]-1,AJ635-1)))</f>
        <v>76.550000000000026</v>
      </c>
      <c r="AK636" s="24">
        <f>IF(Weekly[[#This Row],[Actual]]="","",IF(AND(Weekly[[#This Row],[KNC_P]]=FALSE,Weekly[[#This Row],[Actual]]=TRUE),AK635+Weekly[[#This Row],[BF H Odds]]-1,IF(AND(Weekly[[#This Row],[KNC_P]]=TRUE,Weekly[[#This Row],[Actual]]=FALSE),AK635+Weekly[[#This Row],[BF V Odds]]-1,AK635-1)))</f>
        <v>75.450000000000017</v>
      </c>
      <c r="AL636" s="30">
        <f>IF(Weekly[[#This Row],[Actual]]="","",COUNTIF(Weekly[[#This Row],[SVC_P]:[QDA_P]],TRUE))</f>
        <v>7</v>
      </c>
      <c r="AM636" s="30">
        <f>IF(Weekly[[#This Row],[Actual]]="","",COUNTIF(Weekly[[#This Row],[SVC_P]:[QDA_P]],FALSE))</f>
        <v>0</v>
      </c>
      <c r="AN636" s="36" t="str">
        <f>IF(AND(Weekly[[#This Row],[BF V Odds]]&gt;$BO$6,Weekly[[#This Row],[BF V Odds]] &lt; $BO$7),Weekly[[#This Row],[BF V Odds]],"")</f>
        <v/>
      </c>
      <c r="AO636" s="36" t="str">
        <f>IF(AND(Weekly[[#This Row],[BF H Odds]]&gt;$BO$6, Weekly[[#This Row],[BF H Odds]] &lt; $BO$7),Weekly[[#This Row],[BF H Odds]],"")</f>
        <v/>
      </c>
      <c r="AP636" s="37">
        <f>IF(AND(Weekly[[#This Row],[V Odds &lt;]]="",Weekly[[#This Row],[H Odds &lt;]]=""),AP635,IF(AND(Weekly[[#This Row],[H Odds &lt;]]&lt;&gt;"",Weekly[[#This Row],[SVC_P]]=TRUE,Weekly[[#This Row],[Actual]]=TRUE),AP635+Weekly[[#This Row],[H Odds &lt;]]-1,IF(AND(Weekly[[#This Row],[V Odds &lt;]]&lt;&gt;"",Weekly[[#This Row],[SVC_P]]=FALSE,Weekly[[#This Row],[Actual]]=FALSE),AP635+Weekly[[#This Row],[V Odds &lt;]]-1,IF(AND(Weekly[[#This Row],[V Odds &lt;]]&lt;&gt;"",Weekly[[#This Row],[SVC_P]]=FALSE,Weekly[[#This Row],[Actual]]=TRUE),AP635-1,IF(AND(Weekly[[#This Row],[H Odds &lt;]]&lt;&gt;"",Weekly[[#This Row],[SVC_P]]=TRUE,Weekly[[#This Row],[Actual]]=FALSE),AP635-1,AP635)))))</f>
        <v>81.330000000000027</v>
      </c>
      <c r="AQ636" s="37">
        <f>IF(AND(Weekly[[#This Row],[V Odds &lt;]]="",Weekly[[#This Row],[H Odds &lt;]]=""),AQ635,IF(AND(Weekly[[#This Row],[H Odds &lt;]]&lt;&gt;"",Weekly[[#This Row],[ADBC_P]]=TRUE,Weekly[[#This Row],[Actual]]=TRUE),AQ635+Weekly[[#This Row],[H Odds &lt;]]-1,IF(AND(Weekly[[#This Row],[V Odds &lt;]]&lt;&gt;"",Weekly[[#This Row],[ADBC_P]]=FALSE,Weekly[[#This Row],[Actual]]=FALSE),AQ635+Weekly[[#This Row],[V Odds &lt;]]-1,IF(AND(Weekly[[#This Row],[V Odds &lt;]]&lt;&gt;"",Weekly[[#This Row],[ADBC_P]]=FALSE,Weekly[[#This Row],[Actual]]=TRUE),AQ635-1,IF(AND(Weekly[[#This Row],[H Odds &lt;]]&lt;&gt;"",Weekly[[#This Row],[ADBC_P]]=TRUE,Weekly[[#This Row],[Actual]]=FALSE),AQ635-1,AQ635)))))</f>
        <v>53.88</v>
      </c>
      <c r="AR636" s="37">
        <f>IF(AND(Weekly[[#This Row],[V Odds &lt;]]="",Weekly[[#This Row],[H Odds &lt;]]=""),AR635,IF(AND(Weekly[[#This Row],[H Odds &lt;]]&lt;&gt;"",Weekly[[#This Row],[RFC_P]]=TRUE,Weekly[[#This Row],[Actual]]=TRUE),AR635+Weekly[[#This Row],[H Odds &lt;]]-1,IF(AND(Weekly[[#This Row],[V Odds &lt;]]&lt;&gt;"",Weekly[[#This Row],[RFC_P]]=FALSE,Weekly[[#This Row],[Actual]]=FALSE),AR635+Weekly[[#This Row],[V Odds &lt;]]-1,IF(AND(Weekly[[#This Row],[V Odds &lt;]]&lt;&gt;"",Weekly[[#This Row],[RFC_P]]=FALSE,Weekly[[#This Row],[Actual]]=TRUE),AR635-1,IF(AND(Weekly[[#This Row],[H Odds &lt;]]&lt;&gt;"",Weekly[[#This Row],[RFC_P]]=TRUE,Weekly[[#This Row],[Actual]]=FALSE),AR635-1,AR635)))))</f>
        <v>71.89</v>
      </c>
      <c r="AS636" s="37">
        <f>IF(AND(Weekly[[#This Row],[V Odds &lt;]]="",Weekly[[#This Row],[H Odds &lt;]]=""),AS635,IF(AND(Weekly[[#This Row],[H Odds &lt;]]&lt;&gt;"",Weekly[[#This Row],[GBC_P]]=TRUE,Weekly[[#This Row],[Actual]]=TRUE),AS635+Weekly[[#This Row],[H Odds &lt;]]-1,IF(AND(Weekly[[#This Row],[V Odds &lt;]]&lt;&gt;"",Weekly[[#This Row],[GBC_P]]=FALSE,Weekly[[#This Row],[Actual]]=FALSE),AS635+Weekly[[#This Row],[V Odds &lt;]]-1,IF(AND(Weekly[[#This Row],[V Odds &lt;]]&lt;&gt;"",Weekly[[#This Row],[GBC_P]]=FALSE,Weekly[[#This Row],[Actual]]=TRUE),AS635-1,IF(AND(Weekly[[#This Row],[H Odds &lt;]]&lt;&gt;"",Weekly[[#This Row],[GBC_P]]=TRUE,Weekly[[#This Row],[Actual]]=FALSE),AS635-1,AS635)))))</f>
        <v>73.28</v>
      </c>
      <c r="AT636" s="37">
        <f>IF(AND(Weekly[[#This Row],[V Odds &lt;]]="",Weekly[[#This Row],[H Odds &lt;]]=""),AT635,IF(AND(Weekly[[#This Row],[H Odds &lt;]]&lt;&gt;"",Weekly[[#This Row],[HGBC_P]]=TRUE,Weekly[[#This Row],[Actual]]=TRUE),AT635+Weekly[[#This Row],[H Odds &lt;]]-1,IF(AND(Weekly[[#This Row],[V Odds &lt;]]&lt;&gt;"",Weekly[[#This Row],[HGBC_P]]=FALSE,Weekly[[#This Row],[Actual]]=FALSE),AT635+Weekly[[#This Row],[V Odds &lt;]]-1,IF(AND(Weekly[[#This Row],[V Odds &lt;]]&lt;&gt;"",Weekly[[#This Row],[HGBC_P]]=FALSE,Weekly[[#This Row],[Actual]]=TRUE),AT635-1,IF(AND(Weekly[[#This Row],[H Odds &lt;]]&lt;&gt;"",Weekly[[#This Row],[HGBC_P]]=TRUE,Weekly[[#This Row],[Actual]]=FALSE),AT635-1,AT635)))))</f>
        <v>58.96</v>
      </c>
      <c r="AU636" s="37">
        <f>IF(AND(Weekly[[#This Row],[V Odds &lt;]]="",Weekly[[#This Row],[H Odds &lt;]]=""),AU635,IF(AND(Weekly[[#This Row],[H Odds &lt;]]&lt;&gt;"",Weekly[[#This Row],[XGB_P]]=TRUE,Weekly[[#This Row],[Actual]]=TRUE),AU635+Weekly[[#This Row],[H Odds &lt;]]-1,IF(AND(Weekly[[#This Row],[V Odds &lt;]]&lt;&gt;"",Weekly[[#This Row],[XGB_P]]=FALSE,Weekly[[#This Row],[Actual]]=FALSE),AU635+Weekly[[#This Row],[V Odds &lt;]]-1,IF(AND(Weekly[[#This Row],[V Odds &lt;]]&lt;&gt;"",Weekly[[#This Row],[XGB_P]]=FALSE,Weekly[[#This Row],[Actual]]=TRUE),AU635-1,IF(AND(Weekly[[#This Row],[H Odds &lt;]]&lt;&gt;"",Weekly[[#This Row],[XGB_P]]=TRUE,Weekly[[#This Row],[Actual]]=FALSE),AU635-1,AU635)))))</f>
        <v>78.110000000000014</v>
      </c>
      <c r="AV636" s="37">
        <f>IF(AND(Weekly[[#This Row],[V Odds &lt;]]="",Weekly[[#This Row],[H Odds &lt;]]=""),AV635,IF(AND(Weekly[[#This Row],[H Odds &lt;]]&lt;&gt;"",Weekly[[#This Row],[QDA_P]]=TRUE,Weekly[[#This Row],[Actual]]=TRUE),AV635+Weekly[[#This Row],[H Odds &lt;]]-1,IF(AND(Weekly[[#This Row],[V Odds &lt;]]&lt;&gt;"",Weekly[[#This Row],[QDA_P]]=FALSE,Weekly[[#This Row],[Actual]]=FALSE),AV635+Weekly[[#This Row],[V Odds &lt;]]-1,IF(AND(Weekly[[#This Row],[V Odds &lt;]]&lt;&gt;"",Weekly[[#This Row],[QDA_P]]=FALSE,Weekly[[#This Row],[Actual]]=TRUE),AV635-1,IF(AND(Weekly[[#This Row],[H Odds &lt;]]&lt;&gt;"",Weekly[[#This Row],[QDA_P]]=TRUE,Weekly[[#This Row],[Actual]]=FALSE),AV635-1,AV635)))))</f>
        <v>68</v>
      </c>
      <c r="AW636" s="37">
        <f>IF(AND(Weekly[[#This Row],[H Odds &lt;]]="",Weekly[[#This Row],[V Odds &lt;]]=""),AW635,IF(AND(Weekly[[#This Row],[KNC_P]]=Weekly[[#This Row],[Actual]],Weekly[[#This Row],[KNC_P]]=TRUE),AW635+Weekly[[#This Row],[BF H Odds]]-1,IF(AND(Weekly[[#This Row],[KNC_P]]=Weekly[[#This Row],[Actual]],Weekly[[#This Row],[KNC_P]]=FALSE),AW635+Weekly[[#This Row],[BF V Odds]]-1,AW635-1)))</f>
        <v>53.490000000000009</v>
      </c>
      <c r="AX636" s="37">
        <f>IF(AND(Weekly[[#This Row],[V Odds &lt;]]="",Weekly[[#This Row],[H Odds &lt;]]=""),AX635,IF(AND(Weekly[[#This Row],[V Odds &lt;]]&lt;&gt;"",Weekly[[#This Row],[FALSES]]&gt;0,Weekly[[#This Row],[Actual]]=FALSE),AX635+Weekly[[#This Row],[V Odds &lt;]]-1,IF(AND(Weekly[[#This Row],[H Odds &lt;]]&lt;&gt;"",Weekly[[#This Row],[TRUES]]&gt;0,Weekly[[#This Row],[Actual]]=TRUE),AX635+Weekly[[#This Row],[H Odds &lt;]]-1,IF(AND(Weekly[[#This Row],[V Odds &lt;]]&lt;&gt;"",Weekly[[#This Row],[FALSES]]=0),AX635,IF(AND(Weekly[[#This Row],[H Odds &lt;]]&lt;&gt;"",Weekly[[#This Row],[TRUES]]=0),AX635,AX635-1)))))</f>
        <v>117.29999999999997</v>
      </c>
      <c r="AY636" s="37">
        <f>IF(AND(Weekly[[#This Row],[V Odds &lt;]]="",Weekly[[#This Row],[H Odds &lt;]]=""),AY635,IF(AND(Weekly[[#This Row],[V Odds &lt;]]&lt;&gt;"",Weekly[[#This Row],[FALSES]]&gt;0,Weekly[[#This Row],[Actual]]=FALSE),AY635+((Weekly[[#This Row],[V Odds &lt;]]-1)*0.92),IF(AND(Weekly[[#This Row],[H Odds &lt;]]&lt;&gt;"",Weekly[[#This Row],[TRUES]]&gt;0,Weekly[[#This Row],[Actual]]=TRUE),AY635+((Weekly[[#This Row],[H Odds &lt;]]-1)*0.92),IF(AND(Weekly[[#This Row],[V Odds &lt;]]&lt;&gt;"",Weekly[[#This Row],[FALSES]]=0),AY635,IF(AND(Weekly[[#This Row],[H Odds &lt;]]&lt;&gt;"",Weekly[[#This Row],[TRUES]]=0),AY635,AY635-1)))))</f>
        <v>103.27600000000001</v>
      </c>
      <c r="AZ636" s="37">
        <f>IF(AND(Weekly[[#This Row],[V Odds &lt;]]="",Weekly[[#This Row],[H Odds &lt;]]=""),AZ635,IF(AND(Weekly[[#This Row],[V Odds &lt;]]&lt;&gt;"",Weekly[[#This Row],[Actual]]=FALSE),AZ635+Weekly[[#This Row],[V Odds &lt;]]-1,IF(AND(Weekly[[#This Row],[H Odds &lt;]]&lt;&gt;"",Weekly[[#This Row],[Actual]]=TRUE),AZ635+Weekly[[#This Row],[H Odds &lt;]]-1,AZ635-1)))</f>
        <v>107.26999999999998</v>
      </c>
      <c r="BA636" s="38">
        <f>IF(Weekly[[#This Row],[H Odds &lt;]]="",BA635,IF(AND(Weekly[[#This Row],[H Odds &lt;]]&lt;&gt;"",Weekly[[#This Row],[SVC_P]]=TRUE,Weekly[[#This Row],[Actual]]=TRUE),BA635+Weekly[[#This Row],[H Odds &lt;]]-1,IF(AND(Weekly[[#This Row],[H Odds &lt;]]&lt;&gt;"",Weekly[[#This Row],[SVC_P]]=TRUE,Weekly[[#This Row],[Actual]]=FALSE),BA635-1,BA635)))</f>
        <v>80.290000000000006</v>
      </c>
      <c r="BB636" s="38">
        <f>IF(Weekly[[#This Row],[H Odds &lt;]]="",BB635,IF(AND(Weekly[[#This Row],[H Odds &lt;]]&lt;&gt;"",Weekly[[#This Row],[ADBC_P]]=TRUE,Weekly[[#This Row],[Actual]]=TRUE),BB635+Weekly[[#This Row],[H Odds &lt;]]-1,IF(AND(Weekly[[#This Row],[H Odds &lt;]]&lt;&gt;"",Weekly[[#This Row],[ADBC_P]]=TRUE,Weekly[[#This Row],[Actual]]=FALSE),BB635-1,BB635)))</f>
        <v>50.06</v>
      </c>
      <c r="BC636" s="38">
        <f>IF(Weekly[[#This Row],[H Odds &lt;]]="",BC635,IF(AND(Weekly[[#This Row],[H Odds &lt;]]&lt;&gt;"",Weekly[[#This Row],[RFC_P]]=TRUE,Weekly[[#This Row],[Actual]]=TRUE),BC635+Weekly[[#This Row],[H Odds &lt;]]-1,IF(AND(Weekly[[#This Row],[H Odds &lt;]]&lt;&gt;"",Weekly[[#This Row],[RFC_P]]=TRUE,Weekly[[#This Row],[Actual]]=FALSE),BC635-1,BC635)))</f>
        <v>51.66</v>
      </c>
      <c r="BD636" s="38">
        <f>IF(Weekly[[#This Row],[H Odds &lt;]]="",BD635,IF(AND(Weekly[[#This Row],[H Odds &lt;]]&lt;&gt;"",Weekly[[#This Row],[GBC_P]]=TRUE,Weekly[[#This Row],[Actual]]=TRUE),BD635+Weekly[[#This Row],[H Odds &lt;]]-1,IF(AND(Weekly[[#This Row],[H Odds &lt;]]&lt;&gt;"",Weekly[[#This Row],[GBC_P]]=TRUE,Weekly[[#This Row],[Actual]]=FALSE),BD635-1,BD635)))</f>
        <v>57.810000000000009</v>
      </c>
      <c r="BE636" s="38">
        <f>IF(Weekly[[#This Row],[H Odds &lt;]]="",BE635,IF(AND(Weekly[[#This Row],[H Odds &lt;]]&lt;&gt;"",Weekly[[#This Row],[HGBC_P]]=TRUE,Weekly[[#This Row],[Actual]]=TRUE),BE635+Weekly[[#This Row],[H Odds &lt;]]-1,IF(AND(Weekly[[#This Row],[H Odds &lt;]]&lt;&gt;"",Weekly[[#This Row],[HGBC_P]]=TRUE,Weekly[[#This Row],[Actual]]=FALSE),BE635-1,BE635)))</f>
        <v>54.96</v>
      </c>
      <c r="BF636" s="38">
        <f>IF(Weekly[[#This Row],[H Odds &lt;]]="",BF635,IF(AND(Weekly[[#This Row],[H Odds &lt;]]&lt;&gt;"",Weekly[[#This Row],[XGB_P]]=TRUE,Weekly[[#This Row],[Actual]]=TRUE),BF635+Weekly[[#This Row],[H Odds &lt;]]-1,IF(AND(Weekly[[#This Row],[H Odds &lt;]]&lt;&gt;"",Weekly[[#This Row],[XGB_P]]=TRUE,Weekly[[#This Row],[Actual]]=FALSE),BF635-1,BF635)))</f>
        <v>64.63000000000001</v>
      </c>
      <c r="BG636" s="38">
        <f>IF(Weekly[[#This Row],[H Odds &lt;]]="",BG635,IF(AND(Weekly[[#This Row],[H Odds &lt;]]&lt;&gt;"",Weekly[[#This Row],[QDA_P]]=TRUE,Weekly[[#This Row],[Actual]]=TRUE),BG635+Weekly[[#This Row],[H Odds &lt;]]-1,IF(AND(Weekly[[#This Row],[H Odds &lt;]]&lt;&gt;"",Weekly[[#This Row],[QDA_P]]=TRUE,Weekly[[#This Row],[Actual]]=FALSE),BG635-1,BG635)))</f>
        <v>50.129999999999995</v>
      </c>
      <c r="BH636" s="38">
        <f>IF(Weekly[[#This Row],[H Odds &lt;]]="",BH635,IF(AND(Weekly[[#This Row],[H Odds &lt;]]&lt;&gt;"",Weekly[[#This Row],[KNC_P]]=TRUE,Weekly[[#This Row],[Actual]]=TRUE),BH635+Weekly[[#This Row],[H Odds &lt;]]-1,IF(AND(Weekly[[#This Row],[H Odds &lt;]]&lt;&gt;"",Weekly[[#This Row],[KNC_P]]=TRUE,Weekly[[#This Row],[Actual]]=FALSE),BH635-1,BH635)))</f>
        <v>55</v>
      </c>
      <c r="BI636" s="38">
        <f>IF(Weekly[[#This Row],[H Odds &lt;]]="",BI635,IF(AND(Weekly[[#This Row],[H Odds &lt;]]&lt;&gt;"",Weekly[[#This Row],[TRUES]]&gt;0,Weekly[[#This Row],[Actual]]=TRUE),BI635+Weekly[[#This Row],[H Odds &lt;]]-1,IF(AND(Weekly[[#This Row],[H Odds &lt;]]&lt;&gt;"",Weekly[[#This Row],[TRUES]]=0),BI635,BI635-1)))</f>
        <v>78.290000000000006</v>
      </c>
      <c r="BJ636" s="38">
        <f>IF(Weekly[[#This Row],[H Odds &lt;]]="",BJ635,IF(AND(Weekly[[#This Row],[H Odds &lt;]]&lt;&gt;"",Weekly[[#This Row],[Actual]]=TRUE),BJ635+Weekly[[#This Row],[H Odds &lt;]]-1,IF(AND(Weekly[[#This Row],[H Odds &lt;]]&lt;&gt;"",Weekly[[#This Row],[Actual]]=FALSE),BJ635-1,BJ635)))</f>
        <v>80.190000000000012</v>
      </c>
      <c r="BK636" s="58">
        <f>IF(AND(Weekly[[#This Row],[TRUES]]&gt;3,Weekly[[#This Row],[Actual]]=TRUE),BK635+Weekly[[#This Row],[BF H Odds]]-1,IF(AND(Weekly[[#This Row],[FALSES]]&gt;3,Weekly[[#This Row],[Actual]]=FALSE),BK635+Weekly[[#This Row],[BF V Odds]]-1,IF(AND(Weekly[[#This Row],[TRUES]]&gt;3,Weekly[[#This Row],[Actual]]=FALSE),BK635-1,IF(AND(Weekly[[#This Row],[FALSES]]&gt;3,Weekly[[#This Row],[Actual]]=TRUE),BK635-1,BK635))))</f>
        <v>6.0700000000000305</v>
      </c>
      <c r="BL636" s="58">
        <f>IF(AND(Weekly[[#This Row],[TRUES]]&gt;5,Weekly[[#This Row],[Actual]]=TRUE),BL635+Weekly[[#This Row],[BF H Odds]]-1,IF(AND(Weekly[[#This Row],[FALSES]]&gt;5,Weekly[[#This Row],[Actual]]=FALSE),BL635+Weekly[[#This Row],[BF V Odds]]-1,IF(AND(Weekly[[#This Row],[TRUES]]&gt;5,Weekly[[#This Row],[Actual]]=FALSE),BL635-1,IF(AND(Weekly[[#This Row],[FALSES]]&gt;5,Weekly[[#This Row],[Actual]]=TRUE),BL635-1,BL635))))</f>
        <v>9.3900000000000166</v>
      </c>
      <c r="BM636" s="58">
        <f>IF(AND(Weekly[[#This Row],[TRUES]]&gt;6,Weekly[[#This Row],[Actual]]=TRUE),BM635+Weekly[[#This Row],[BF H Odds]]-1,IF(AND(Weekly[[#This Row],[FALSES]]&gt;6,Weekly[[#This Row],[Actual]]=FALSE),BM635+Weekly[[#This Row],[BF V Odds]]-1,IF(AND(Weekly[[#This Row],[TRUES]]&gt;6,Weekly[[#This Row],[Actual]]=FALSE),BM635-1,IF(AND(Weekly[[#This Row],[FALSES]]&gt;6,Weekly[[#This Row],[Actual]]=TRUE),BM635-1,BM635))))</f>
        <v>39.470000000000006</v>
      </c>
    </row>
    <row r="637" spans="1:65" x14ac:dyDescent="0.25">
      <c r="A637" s="34"/>
      <c r="B637" s="10">
        <v>44322</v>
      </c>
      <c r="C637" s="17" t="s">
        <v>21</v>
      </c>
      <c r="D637" s="15" t="s">
        <v>16</v>
      </c>
      <c r="E637" t="b">
        <v>1</v>
      </c>
      <c r="F637" t="b">
        <v>1</v>
      </c>
      <c r="G637" t="b">
        <v>0</v>
      </c>
      <c r="H637" t="b">
        <v>0</v>
      </c>
      <c r="I637" t="b">
        <v>0</v>
      </c>
      <c r="J637" t="b">
        <v>0</v>
      </c>
      <c r="K637" t="b">
        <v>1</v>
      </c>
      <c r="L637" t="b">
        <v>1</v>
      </c>
      <c r="M637" t="s">
        <v>101</v>
      </c>
      <c r="N637">
        <v>27.81</v>
      </c>
      <c r="O637">
        <f>IF(Weekly[[#This Row],[H/V]]="H",Weekly[[#This Row],[BF H Odds]],IF(Weekly[[#This Row],[H/V]]="V",Weekly[[#This Row],[BF V Odds]],""))</f>
        <v>4.2</v>
      </c>
      <c r="P637" t="b">
        <v>1</v>
      </c>
      <c r="Q637" t="s">
        <v>76</v>
      </c>
      <c r="R637" s="35">
        <f>IFERROR(IF(Weekly[[#This Row],[Won Bet?]]="yes",R636+(Weekly[[#This Row],[BF Odds]]*Weekly[[#This Row],[BF Stake]])-Weekly[[#This Row],[BF Stake]],R636-Weekly[[#This Row],[BF Stake]]),R636)</f>
        <v>1368.8095000000005</v>
      </c>
      <c r="S637" s="35">
        <f>IFERROR(IF(Weekly[[#This Row],[Won Bet?]]="yes",S636+(((Weekly[[#This Row],[BF Odds]]*Weekly[[#This Row],[BF Stake]])-Weekly[[#This Row],[BF Stake]])*0.95),S636-Weekly[[#This Row],[BF Stake]]),S636)</f>
        <v>1252.7191400000011</v>
      </c>
      <c r="T637">
        <v>4.2</v>
      </c>
      <c r="U637">
        <v>1.31</v>
      </c>
      <c r="V637" s="24">
        <f>IF(Weekly[[#This Row],[Actual]]="","",IF(AND(Weekly[[#This Row],[SVC_P]]=Weekly[[#This Row],[Actual]],Weekly[[#This Row],[SVC_P]]=TRUE),V636+Weekly[[#This Row],[BF H Odds]]-1,IF(AND(Weekly[[#This Row],[SVC_P]]=Weekly[[#This Row],[Actual]],Weekly[[#This Row],[SVC_P]]=FALSE),V636+Weekly[[#This Row],[BF V Odds]]-1,V636-1)))</f>
        <v>58.120000000000068</v>
      </c>
      <c r="W637" s="24">
        <f>IF(Weekly[[#This Row],[Actual]]="","",IF(AND(Weekly[[#This Row],[SVC_P]]=FALSE,Weekly[[#This Row],[Actual]]=TRUE),W636+Weekly[[#This Row],[BF H Odds]]-1,IF(AND(Weekly[[#This Row],[SVC_P]]=TRUE,Weekly[[#This Row],[Actual]]=FALSE,),W636+Weekly[[#This Row],[BF V Odds]]-1,W636-1)))</f>
        <v>-544.19000000000005</v>
      </c>
      <c r="X637" s="24">
        <f>IF(Weekly[[#This Row],[Actual]]="","",IF(AND(Weekly[[#This Row],[ADBC_P]]=Weekly[[#This Row],[Actual]],Weekly[[#This Row],[ADBC_P]]=TRUE),X636+Weekly[[#This Row],[BF H Odds]]-1,IF(AND(Weekly[[#This Row],[ADBC_P]]=Weekly[[#This Row],[Actual]],Weekly[[#This Row],[ADBC_P]]=FALSE),X636+Weekly[[#This Row],[BF V Odds]]-1,X636-1)))</f>
        <v>16.790000000000017</v>
      </c>
      <c r="Y637" s="24">
        <f>IF(Weekly[[#This Row],[Actual]]="","",IF(AND(Weekly[[#This Row],[ADBC_P]]=FALSE,Weekly[[#This Row],[Actual]]=TRUE),Y636+Weekly[[#This Row],[BF H Odds]]-1,IF(AND(Weekly[[#This Row],[ADBC_P]]=TRUE,Weekly[[#This Row],[Actual]]=FALSE),Y636+Weekly[[#This Row],[BF V Odds]]-1,Y636-1)))</f>
        <v>70.089999999999989</v>
      </c>
      <c r="Z637" s="24">
        <f>IF(Weekly[[#This Row],[Actual]]="","",IF(AND(Weekly[[#This Row],[RFC_P]]=Weekly[[#This Row],[Actual]],Weekly[[#This Row],[RFC_P]]=TRUE),Z636+Weekly[[#This Row],[BF H Odds]]-1,IF(AND(Weekly[[#This Row],[RFC_P]]=Weekly[[#This Row],[Actual]],Weekly[[#This Row],[RFC_P]]=FALSE),Z636+Weekly[[#This Row],[BF V Odds]]-1,Z636-1)))</f>
        <v>29.100000000000005</v>
      </c>
      <c r="AA637" s="24">
        <f>IF(Weekly[[#This Row],[Actual]]="","",IF(AND(Weekly[[#This Row],[RFC_P]]=FALSE,Weekly[[#This Row],[Actual]]=TRUE),AA636+Weekly[[#This Row],[BF H Odds]]-1,IF(AND(Weekly[[#This Row],[RFC_P]]=TRUE,Weekly[[#This Row],[Actual]]=FALSE),AA636+Weekly[[#This Row],[BF V Odds]]-1,AA636-1)))</f>
        <v>57.779999999999959</v>
      </c>
      <c r="AB637" s="24">
        <f>IF(Weekly[[#This Row],[Actual]]="","",IF(AND(Weekly[[#This Row],[GBC_P]]=Weekly[[#This Row],[Actual]],Weekly[[#This Row],[GBC_P]]=TRUE),AB636+Weekly[[#This Row],[BF H Odds]]-1,IF(AND(Weekly[[#This Row],[GBC_P]]=Weekly[[#This Row],[Actual]],Weekly[[#This Row],[GBC_P]]=FALSE),AB636+Weekly[[#This Row],[BF V Odds]]-1,AB636-1)))</f>
        <v>9.2900000000000045</v>
      </c>
      <c r="AC637" s="24">
        <f>IF(Weekly[[#This Row],[Actual]]="","",IF(AND(Weekly[[#This Row],[GBC_P]]=FALSE,Weekly[[#This Row],[Actual]]=TRUE),AC636+Weekly[[#This Row],[BF H Odds]]-1,IF(AND(Weekly[[#This Row],[GBC_P]]=TRUE,Weekly[[#This Row],[Actual]]=FALSE),AC636+Weekly[[#This Row],[BF V Odds]]-1,AC636-1)))</f>
        <v>77.589999999999989</v>
      </c>
      <c r="AD637" s="24">
        <f>IF(Weekly[[#This Row],[Actual]]="","",IF(AND(Weekly[[#This Row],[HGBC_P]]=Weekly[[#This Row],[Actual]],Weekly[[#This Row],[HGBC_P]]=TRUE),AD636+Weekly[[#This Row],[BF H Odds]]-1,IF(AND(Weekly[[#This Row],[HGBC_P]]=Weekly[[#This Row],[Actual]],Weekly[[#This Row],[HGBC_P]]=FALSE),AD636+Weekly[[#This Row],[BF V Odds]]-1,AD636-1)))</f>
        <v>4.2500000000000231</v>
      </c>
      <c r="AE637" s="24">
        <f>IF(Weekly[[#This Row],[Actual]]="","",IF(AND(Weekly[[#This Row],[HGBC_P]]=FALSE,Weekly[[#This Row],[Actual]]=TRUE),AE636+Weekly[[#This Row],[BF H Odds]]-1,IF(AND(Weekly[[#This Row],[HGBC_P]]=TRUE,Weekly[[#This Row],[Actual]]=FALSE),AE636+Weekly[[#This Row],[BF V Odds]]-1,AE636-1)))</f>
        <v>82.630000000000024</v>
      </c>
      <c r="AF637" s="24">
        <f>IF(Weekly[[#This Row],[Actual]]="","",IF(AND(Weekly[[#This Row],[XGB_P]]=Weekly[[#This Row],[Actual]],Weekly[[#This Row],[XGB_P]]=TRUE),AF636+Weekly[[#This Row],[BF H Odds]]-1,IF(AND(Weekly[[#This Row],[XGB_P]]=Weekly[[#This Row],[Actual]],Weekly[[#This Row],[XGB_P]]=FALSE),AF636+Weekly[[#This Row],[BF V Odds]]-1,AF636-1)))</f>
        <v>32.320000000000022</v>
      </c>
      <c r="AG637" s="24">
        <f>IF(Weekly[[#This Row],[Actual]]="","",IF(AND(Weekly[[#This Row],[XGB_P]]=FALSE,Weekly[[#This Row],[Actual]]=TRUE),AG636+Weekly[[#This Row],[BF H Odds]]-1,IF(AND(Weekly[[#This Row],[XGB_P]]=TRUE,Weekly[[#This Row],[Actual]]=FALSE),AG636+Weekly[[#This Row],[BF V Odds]]-1,AG636-1)))</f>
        <v>54.56</v>
      </c>
      <c r="AH637" s="24">
        <f>IF(Weekly[[#This Row],[Actual]]="","",IF(AND(Weekly[[#This Row],[QDA_P]]=Weekly[[#This Row],[Actual]],Weekly[[#This Row],[QDA_P]]=TRUE),AH636+Weekly[[#This Row],[BF H Odds]]-1,IF(AND(Weekly[[#This Row],[QDA_P]]=Weekly[[#This Row],[Actual]],Weekly[[#This Row],[QDA_P]]=FALSE),AH636+Weekly[[#This Row],[BF V Odds]]-1,AH636-1)))</f>
        <v>1.8200000000000163</v>
      </c>
      <c r="AI637" s="24">
        <f>IF(Weekly[[#This Row],[Actual]]="","",IF(AND(Weekly[[#This Row],[QDA_P]]=FALSE,Weekly[[#This Row],[Actual]]=TRUE),AI636+Weekly[[#This Row],[BF H Odds]]-1,IF(AND(Weekly[[#This Row],[QDA_P]]=TRUE,Weekly[[#This Row],[Actual]]=FALSE),AI636+Weekly[[#This Row],[BF V Odds]]-1,AI636-1)))</f>
        <v>85.059999999999988</v>
      </c>
      <c r="AJ637" s="24">
        <f>IF(Weekly[[#This Row],[Actual]]="","",IF(AND(Weekly[[#This Row],[KNC_P]]=FALSE,Weekly[[#This Row],[Actual]]=TRUE),AJ636+Weekly[[#This Row],[BF H Odds]]-1,IF(AND(Weekly[[#This Row],[KNC_P]]=TRUE,Weekly[[#This Row],[Actual]]=FALSE),AJ636+Weekly[[#This Row],[BF V Odds]]-1,AJ636-1)))</f>
        <v>75.550000000000026</v>
      </c>
      <c r="AK637" s="24">
        <f>IF(Weekly[[#This Row],[Actual]]="","",IF(AND(Weekly[[#This Row],[KNC_P]]=FALSE,Weekly[[#This Row],[Actual]]=TRUE),AK636+Weekly[[#This Row],[BF H Odds]]-1,IF(AND(Weekly[[#This Row],[KNC_P]]=TRUE,Weekly[[#This Row],[Actual]]=FALSE),AK636+Weekly[[#This Row],[BF V Odds]]-1,AK636-1)))</f>
        <v>74.450000000000017</v>
      </c>
      <c r="AL637" s="30">
        <f>IF(Weekly[[#This Row],[Actual]]="","",COUNTIF(Weekly[[#This Row],[SVC_P]:[QDA_P]],TRUE))</f>
        <v>3</v>
      </c>
      <c r="AM637" s="30">
        <f>IF(Weekly[[#This Row],[Actual]]="","",COUNTIF(Weekly[[#This Row],[SVC_P]:[QDA_P]],FALSE))</f>
        <v>4</v>
      </c>
      <c r="AN637" s="36">
        <f>IF(AND(Weekly[[#This Row],[BF V Odds]]&gt;$BO$6,Weekly[[#This Row],[BF V Odds]] &lt; $BO$7),Weekly[[#This Row],[BF V Odds]],"")</f>
        <v>4.2</v>
      </c>
      <c r="AO637" s="36" t="str">
        <f>IF(AND(Weekly[[#This Row],[BF H Odds]]&gt;$BO$6, Weekly[[#This Row],[BF H Odds]] &lt; $BO$7),Weekly[[#This Row],[BF H Odds]],"")</f>
        <v/>
      </c>
      <c r="AP637" s="37">
        <f>IF(AND(Weekly[[#This Row],[V Odds &lt;]]="",Weekly[[#This Row],[H Odds &lt;]]=""),AP636,IF(AND(Weekly[[#This Row],[H Odds &lt;]]&lt;&gt;"",Weekly[[#This Row],[SVC_P]]=TRUE,Weekly[[#This Row],[Actual]]=TRUE),AP636+Weekly[[#This Row],[H Odds &lt;]]-1,IF(AND(Weekly[[#This Row],[V Odds &lt;]]&lt;&gt;"",Weekly[[#This Row],[SVC_P]]=FALSE,Weekly[[#This Row],[Actual]]=FALSE),AP636+Weekly[[#This Row],[V Odds &lt;]]-1,IF(AND(Weekly[[#This Row],[V Odds &lt;]]&lt;&gt;"",Weekly[[#This Row],[SVC_P]]=FALSE,Weekly[[#This Row],[Actual]]=TRUE),AP636-1,IF(AND(Weekly[[#This Row],[H Odds &lt;]]&lt;&gt;"",Weekly[[#This Row],[SVC_P]]=TRUE,Weekly[[#This Row],[Actual]]=FALSE),AP636-1,AP636)))))</f>
        <v>81.330000000000027</v>
      </c>
      <c r="AQ637" s="37">
        <f>IF(AND(Weekly[[#This Row],[V Odds &lt;]]="",Weekly[[#This Row],[H Odds &lt;]]=""),AQ636,IF(AND(Weekly[[#This Row],[H Odds &lt;]]&lt;&gt;"",Weekly[[#This Row],[ADBC_P]]=TRUE,Weekly[[#This Row],[Actual]]=TRUE),AQ636+Weekly[[#This Row],[H Odds &lt;]]-1,IF(AND(Weekly[[#This Row],[V Odds &lt;]]&lt;&gt;"",Weekly[[#This Row],[ADBC_P]]=FALSE,Weekly[[#This Row],[Actual]]=FALSE),AQ636+Weekly[[#This Row],[V Odds &lt;]]-1,IF(AND(Weekly[[#This Row],[V Odds &lt;]]&lt;&gt;"",Weekly[[#This Row],[ADBC_P]]=FALSE,Weekly[[#This Row],[Actual]]=TRUE),AQ636-1,IF(AND(Weekly[[#This Row],[H Odds &lt;]]&lt;&gt;"",Weekly[[#This Row],[ADBC_P]]=TRUE,Weekly[[#This Row],[Actual]]=FALSE),AQ636-1,AQ636)))))</f>
        <v>53.88</v>
      </c>
      <c r="AR637" s="37">
        <f>IF(AND(Weekly[[#This Row],[V Odds &lt;]]="",Weekly[[#This Row],[H Odds &lt;]]=""),AR636,IF(AND(Weekly[[#This Row],[H Odds &lt;]]&lt;&gt;"",Weekly[[#This Row],[RFC_P]]=TRUE,Weekly[[#This Row],[Actual]]=TRUE),AR636+Weekly[[#This Row],[H Odds &lt;]]-1,IF(AND(Weekly[[#This Row],[V Odds &lt;]]&lt;&gt;"",Weekly[[#This Row],[RFC_P]]=FALSE,Weekly[[#This Row],[Actual]]=FALSE),AR636+Weekly[[#This Row],[V Odds &lt;]]-1,IF(AND(Weekly[[#This Row],[V Odds &lt;]]&lt;&gt;"",Weekly[[#This Row],[RFC_P]]=FALSE,Weekly[[#This Row],[Actual]]=TRUE),AR636-1,IF(AND(Weekly[[#This Row],[H Odds &lt;]]&lt;&gt;"",Weekly[[#This Row],[RFC_P]]=TRUE,Weekly[[#This Row],[Actual]]=FALSE),AR636-1,AR636)))))</f>
        <v>70.89</v>
      </c>
      <c r="AS637" s="37">
        <f>IF(AND(Weekly[[#This Row],[V Odds &lt;]]="",Weekly[[#This Row],[H Odds &lt;]]=""),AS636,IF(AND(Weekly[[#This Row],[H Odds &lt;]]&lt;&gt;"",Weekly[[#This Row],[GBC_P]]=TRUE,Weekly[[#This Row],[Actual]]=TRUE),AS636+Weekly[[#This Row],[H Odds &lt;]]-1,IF(AND(Weekly[[#This Row],[V Odds &lt;]]&lt;&gt;"",Weekly[[#This Row],[GBC_P]]=FALSE,Weekly[[#This Row],[Actual]]=FALSE),AS636+Weekly[[#This Row],[V Odds &lt;]]-1,IF(AND(Weekly[[#This Row],[V Odds &lt;]]&lt;&gt;"",Weekly[[#This Row],[GBC_P]]=FALSE,Weekly[[#This Row],[Actual]]=TRUE),AS636-1,IF(AND(Weekly[[#This Row],[H Odds &lt;]]&lt;&gt;"",Weekly[[#This Row],[GBC_P]]=TRUE,Weekly[[#This Row],[Actual]]=FALSE),AS636-1,AS636)))))</f>
        <v>72.28</v>
      </c>
      <c r="AT637" s="37">
        <f>IF(AND(Weekly[[#This Row],[V Odds &lt;]]="",Weekly[[#This Row],[H Odds &lt;]]=""),AT636,IF(AND(Weekly[[#This Row],[H Odds &lt;]]&lt;&gt;"",Weekly[[#This Row],[HGBC_P]]=TRUE,Weekly[[#This Row],[Actual]]=TRUE),AT636+Weekly[[#This Row],[H Odds &lt;]]-1,IF(AND(Weekly[[#This Row],[V Odds &lt;]]&lt;&gt;"",Weekly[[#This Row],[HGBC_P]]=FALSE,Weekly[[#This Row],[Actual]]=FALSE),AT636+Weekly[[#This Row],[V Odds &lt;]]-1,IF(AND(Weekly[[#This Row],[V Odds &lt;]]&lt;&gt;"",Weekly[[#This Row],[HGBC_P]]=FALSE,Weekly[[#This Row],[Actual]]=TRUE),AT636-1,IF(AND(Weekly[[#This Row],[H Odds &lt;]]&lt;&gt;"",Weekly[[#This Row],[HGBC_P]]=TRUE,Weekly[[#This Row],[Actual]]=FALSE),AT636-1,AT636)))))</f>
        <v>57.96</v>
      </c>
      <c r="AU637" s="37">
        <f>IF(AND(Weekly[[#This Row],[V Odds &lt;]]="",Weekly[[#This Row],[H Odds &lt;]]=""),AU636,IF(AND(Weekly[[#This Row],[H Odds &lt;]]&lt;&gt;"",Weekly[[#This Row],[XGB_P]]=TRUE,Weekly[[#This Row],[Actual]]=TRUE),AU636+Weekly[[#This Row],[H Odds &lt;]]-1,IF(AND(Weekly[[#This Row],[V Odds &lt;]]&lt;&gt;"",Weekly[[#This Row],[XGB_P]]=FALSE,Weekly[[#This Row],[Actual]]=FALSE),AU636+Weekly[[#This Row],[V Odds &lt;]]-1,IF(AND(Weekly[[#This Row],[V Odds &lt;]]&lt;&gt;"",Weekly[[#This Row],[XGB_P]]=FALSE,Weekly[[#This Row],[Actual]]=TRUE),AU636-1,IF(AND(Weekly[[#This Row],[H Odds &lt;]]&lt;&gt;"",Weekly[[#This Row],[XGB_P]]=TRUE,Weekly[[#This Row],[Actual]]=FALSE),AU636-1,AU636)))))</f>
        <v>77.110000000000014</v>
      </c>
      <c r="AV637" s="37">
        <f>IF(AND(Weekly[[#This Row],[V Odds &lt;]]="",Weekly[[#This Row],[H Odds &lt;]]=""),AV636,IF(AND(Weekly[[#This Row],[H Odds &lt;]]&lt;&gt;"",Weekly[[#This Row],[QDA_P]]=TRUE,Weekly[[#This Row],[Actual]]=TRUE),AV636+Weekly[[#This Row],[H Odds &lt;]]-1,IF(AND(Weekly[[#This Row],[V Odds &lt;]]&lt;&gt;"",Weekly[[#This Row],[QDA_P]]=FALSE,Weekly[[#This Row],[Actual]]=FALSE),AV636+Weekly[[#This Row],[V Odds &lt;]]-1,IF(AND(Weekly[[#This Row],[V Odds &lt;]]&lt;&gt;"",Weekly[[#This Row],[QDA_P]]=FALSE,Weekly[[#This Row],[Actual]]=TRUE),AV636-1,IF(AND(Weekly[[#This Row],[H Odds &lt;]]&lt;&gt;"",Weekly[[#This Row],[QDA_P]]=TRUE,Weekly[[#This Row],[Actual]]=FALSE),AV636-1,AV636)))))</f>
        <v>68</v>
      </c>
      <c r="AW637" s="37">
        <f>IF(AND(Weekly[[#This Row],[H Odds &lt;]]="",Weekly[[#This Row],[V Odds &lt;]]=""),AW636,IF(AND(Weekly[[#This Row],[KNC_P]]=Weekly[[#This Row],[Actual]],Weekly[[#This Row],[KNC_P]]=TRUE),AW636+Weekly[[#This Row],[BF H Odds]]-1,IF(AND(Weekly[[#This Row],[KNC_P]]=Weekly[[#This Row],[Actual]],Weekly[[#This Row],[KNC_P]]=FALSE),AW636+Weekly[[#This Row],[BF V Odds]]-1,AW636-1)))</f>
        <v>53.800000000000011</v>
      </c>
      <c r="AX637" s="37">
        <f>IF(AND(Weekly[[#This Row],[V Odds &lt;]]="",Weekly[[#This Row],[H Odds &lt;]]=""),AX636,IF(AND(Weekly[[#This Row],[V Odds &lt;]]&lt;&gt;"",Weekly[[#This Row],[FALSES]]&gt;0,Weekly[[#This Row],[Actual]]=FALSE),AX636+Weekly[[#This Row],[V Odds &lt;]]-1,IF(AND(Weekly[[#This Row],[H Odds &lt;]]&lt;&gt;"",Weekly[[#This Row],[TRUES]]&gt;0,Weekly[[#This Row],[Actual]]=TRUE),AX636+Weekly[[#This Row],[H Odds &lt;]]-1,IF(AND(Weekly[[#This Row],[V Odds &lt;]]&lt;&gt;"",Weekly[[#This Row],[FALSES]]=0),AX636,IF(AND(Weekly[[#This Row],[H Odds &lt;]]&lt;&gt;"",Weekly[[#This Row],[TRUES]]=0),AX636,AX636-1)))))</f>
        <v>116.29999999999997</v>
      </c>
      <c r="AY637" s="37">
        <f>IF(AND(Weekly[[#This Row],[V Odds &lt;]]="",Weekly[[#This Row],[H Odds &lt;]]=""),AY636,IF(AND(Weekly[[#This Row],[V Odds &lt;]]&lt;&gt;"",Weekly[[#This Row],[FALSES]]&gt;0,Weekly[[#This Row],[Actual]]=FALSE),AY636+((Weekly[[#This Row],[V Odds &lt;]]-1)*0.92),IF(AND(Weekly[[#This Row],[H Odds &lt;]]&lt;&gt;"",Weekly[[#This Row],[TRUES]]&gt;0,Weekly[[#This Row],[Actual]]=TRUE),AY636+((Weekly[[#This Row],[H Odds &lt;]]-1)*0.92),IF(AND(Weekly[[#This Row],[V Odds &lt;]]&lt;&gt;"",Weekly[[#This Row],[FALSES]]=0),AY636,IF(AND(Weekly[[#This Row],[H Odds &lt;]]&lt;&gt;"",Weekly[[#This Row],[TRUES]]=0),AY636,AY636-1)))))</f>
        <v>102.27600000000001</v>
      </c>
      <c r="AZ637" s="37">
        <f>IF(AND(Weekly[[#This Row],[V Odds &lt;]]="",Weekly[[#This Row],[H Odds &lt;]]=""),AZ636,IF(AND(Weekly[[#This Row],[V Odds &lt;]]&lt;&gt;"",Weekly[[#This Row],[Actual]]=FALSE),AZ636+Weekly[[#This Row],[V Odds &lt;]]-1,IF(AND(Weekly[[#This Row],[H Odds &lt;]]&lt;&gt;"",Weekly[[#This Row],[Actual]]=TRUE),AZ636+Weekly[[#This Row],[H Odds &lt;]]-1,AZ636-1)))</f>
        <v>106.26999999999998</v>
      </c>
      <c r="BA637" s="38">
        <f>IF(Weekly[[#This Row],[H Odds &lt;]]="",BA636,IF(AND(Weekly[[#This Row],[H Odds &lt;]]&lt;&gt;"",Weekly[[#This Row],[SVC_P]]=TRUE,Weekly[[#This Row],[Actual]]=TRUE),BA636+Weekly[[#This Row],[H Odds &lt;]]-1,IF(AND(Weekly[[#This Row],[H Odds &lt;]]&lt;&gt;"",Weekly[[#This Row],[SVC_P]]=TRUE,Weekly[[#This Row],[Actual]]=FALSE),BA636-1,BA636)))</f>
        <v>80.290000000000006</v>
      </c>
      <c r="BB637" s="38">
        <f>IF(Weekly[[#This Row],[H Odds &lt;]]="",BB636,IF(AND(Weekly[[#This Row],[H Odds &lt;]]&lt;&gt;"",Weekly[[#This Row],[ADBC_P]]=TRUE,Weekly[[#This Row],[Actual]]=TRUE),BB636+Weekly[[#This Row],[H Odds &lt;]]-1,IF(AND(Weekly[[#This Row],[H Odds &lt;]]&lt;&gt;"",Weekly[[#This Row],[ADBC_P]]=TRUE,Weekly[[#This Row],[Actual]]=FALSE),BB636-1,BB636)))</f>
        <v>50.06</v>
      </c>
      <c r="BC637" s="38">
        <f>IF(Weekly[[#This Row],[H Odds &lt;]]="",BC636,IF(AND(Weekly[[#This Row],[H Odds &lt;]]&lt;&gt;"",Weekly[[#This Row],[RFC_P]]=TRUE,Weekly[[#This Row],[Actual]]=TRUE),BC636+Weekly[[#This Row],[H Odds &lt;]]-1,IF(AND(Weekly[[#This Row],[H Odds &lt;]]&lt;&gt;"",Weekly[[#This Row],[RFC_P]]=TRUE,Weekly[[#This Row],[Actual]]=FALSE),BC636-1,BC636)))</f>
        <v>51.66</v>
      </c>
      <c r="BD637" s="38">
        <f>IF(Weekly[[#This Row],[H Odds &lt;]]="",BD636,IF(AND(Weekly[[#This Row],[H Odds &lt;]]&lt;&gt;"",Weekly[[#This Row],[GBC_P]]=TRUE,Weekly[[#This Row],[Actual]]=TRUE),BD636+Weekly[[#This Row],[H Odds &lt;]]-1,IF(AND(Weekly[[#This Row],[H Odds &lt;]]&lt;&gt;"",Weekly[[#This Row],[GBC_P]]=TRUE,Weekly[[#This Row],[Actual]]=FALSE),BD636-1,BD636)))</f>
        <v>57.810000000000009</v>
      </c>
      <c r="BE637" s="38">
        <f>IF(Weekly[[#This Row],[H Odds &lt;]]="",BE636,IF(AND(Weekly[[#This Row],[H Odds &lt;]]&lt;&gt;"",Weekly[[#This Row],[HGBC_P]]=TRUE,Weekly[[#This Row],[Actual]]=TRUE),BE636+Weekly[[#This Row],[H Odds &lt;]]-1,IF(AND(Weekly[[#This Row],[H Odds &lt;]]&lt;&gt;"",Weekly[[#This Row],[HGBC_P]]=TRUE,Weekly[[#This Row],[Actual]]=FALSE),BE636-1,BE636)))</f>
        <v>54.96</v>
      </c>
      <c r="BF637" s="38">
        <f>IF(Weekly[[#This Row],[H Odds &lt;]]="",BF636,IF(AND(Weekly[[#This Row],[H Odds &lt;]]&lt;&gt;"",Weekly[[#This Row],[XGB_P]]=TRUE,Weekly[[#This Row],[Actual]]=TRUE),BF636+Weekly[[#This Row],[H Odds &lt;]]-1,IF(AND(Weekly[[#This Row],[H Odds &lt;]]&lt;&gt;"",Weekly[[#This Row],[XGB_P]]=TRUE,Weekly[[#This Row],[Actual]]=FALSE),BF636-1,BF636)))</f>
        <v>64.63000000000001</v>
      </c>
      <c r="BG637" s="38">
        <f>IF(Weekly[[#This Row],[H Odds &lt;]]="",BG636,IF(AND(Weekly[[#This Row],[H Odds &lt;]]&lt;&gt;"",Weekly[[#This Row],[QDA_P]]=TRUE,Weekly[[#This Row],[Actual]]=TRUE),BG636+Weekly[[#This Row],[H Odds &lt;]]-1,IF(AND(Weekly[[#This Row],[H Odds &lt;]]&lt;&gt;"",Weekly[[#This Row],[QDA_P]]=TRUE,Weekly[[#This Row],[Actual]]=FALSE),BG636-1,BG636)))</f>
        <v>50.129999999999995</v>
      </c>
      <c r="BH637" s="38">
        <f>IF(Weekly[[#This Row],[H Odds &lt;]]="",BH636,IF(AND(Weekly[[#This Row],[H Odds &lt;]]&lt;&gt;"",Weekly[[#This Row],[KNC_P]]=TRUE,Weekly[[#This Row],[Actual]]=TRUE),BH636+Weekly[[#This Row],[H Odds &lt;]]-1,IF(AND(Weekly[[#This Row],[H Odds &lt;]]&lt;&gt;"",Weekly[[#This Row],[KNC_P]]=TRUE,Weekly[[#This Row],[Actual]]=FALSE),BH636-1,BH636)))</f>
        <v>55</v>
      </c>
      <c r="BI637" s="38">
        <f>IF(Weekly[[#This Row],[H Odds &lt;]]="",BI636,IF(AND(Weekly[[#This Row],[H Odds &lt;]]&lt;&gt;"",Weekly[[#This Row],[TRUES]]&gt;0,Weekly[[#This Row],[Actual]]=TRUE),BI636+Weekly[[#This Row],[H Odds &lt;]]-1,IF(AND(Weekly[[#This Row],[H Odds &lt;]]&lt;&gt;"",Weekly[[#This Row],[TRUES]]=0),BI636,BI636-1)))</f>
        <v>78.290000000000006</v>
      </c>
      <c r="BJ637" s="38">
        <f>IF(Weekly[[#This Row],[H Odds &lt;]]="",BJ636,IF(AND(Weekly[[#This Row],[H Odds &lt;]]&lt;&gt;"",Weekly[[#This Row],[Actual]]=TRUE),BJ636+Weekly[[#This Row],[H Odds &lt;]]-1,IF(AND(Weekly[[#This Row],[H Odds &lt;]]&lt;&gt;"",Weekly[[#This Row],[Actual]]=FALSE),BJ636-1,BJ636)))</f>
        <v>80.190000000000012</v>
      </c>
      <c r="BK637" s="58">
        <f>IF(AND(Weekly[[#This Row],[TRUES]]&gt;3,Weekly[[#This Row],[Actual]]=TRUE),BK636+Weekly[[#This Row],[BF H Odds]]-1,IF(AND(Weekly[[#This Row],[FALSES]]&gt;3,Weekly[[#This Row],[Actual]]=FALSE),BK636+Weekly[[#This Row],[BF V Odds]]-1,IF(AND(Weekly[[#This Row],[TRUES]]&gt;3,Weekly[[#This Row],[Actual]]=FALSE),BK636-1,IF(AND(Weekly[[#This Row],[FALSES]]&gt;3,Weekly[[#This Row],[Actual]]=TRUE),BK636-1,BK636))))</f>
        <v>5.0700000000000305</v>
      </c>
      <c r="BL637" s="58">
        <f>IF(AND(Weekly[[#This Row],[TRUES]]&gt;5,Weekly[[#This Row],[Actual]]=TRUE),BL636+Weekly[[#This Row],[BF H Odds]]-1,IF(AND(Weekly[[#This Row],[FALSES]]&gt;5,Weekly[[#This Row],[Actual]]=FALSE),BL636+Weekly[[#This Row],[BF V Odds]]-1,IF(AND(Weekly[[#This Row],[TRUES]]&gt;5,Weekly[[#This Row],[Actual]]=FALSE),BL636-1,IF(AND(Weekly[[#This Row],[FALSES]]&gt;5,Weekly[[#This Row],[Actual]]=TRUE),BL636-1,BL636))))</f>
        <v>9.3900000000000166</v>
      </c>
      <c r="BM637" s="58">
        <f>IF(AND(Weekly[[#This Row],[TRUES]]&gt;6,Weekly[[#This Row],[Actual]]=TRUE),BM636+Weekly[[#This Row],[BF H Odds]]-1,IF(AND(Weekly[[#This Row],[FALSES]]&gt;6,Weekly[[#This Row],[Actual]]=FALSE),BM636+Weekly[[#This Row],[BF V Odds]]-1,IF(AND(Weekly[[#This Row],[TRUES]]&gt;6,Weekly[[#This Row],[Actual]]=FALSE),BM636-1,IF(AND(Weekly[[#This Row],[FALSES]]&gt;6,Weekly[[#This Row],[Actual]]=TRUE),BM636-1,BM636))))</f>
        <v>39.470000000000006</v>
      </c>
    </row>
    <row r="638" spans="1:65" x14ac:dyDescent="0.25">
      <c r="A638" s="34"/>
      <c r="B638" s="10">
        <v>44323</v>
      </c>
      <c r="C638" s="17" t="s">
        <v>34</v>
      </c>
      <c r="D638" s="15" t="s">
        <v>14</v>
      </c>
      <c r="E638" t="b">
        <v>1</v>
      </c>
      <c r="F638" t="b">
        <v>1</v>
      </c>
      <c r="G638" t="b">
        <v>1</v>
      </c>
      <c r="H638" t="b">
        <v>1</v>
      </c>
      <c r="I638" t="b">
        <v>1</v>
      </c>
      <c r="J638" t="b">
        <v>1</v>
      </c>
      <c r="K638" t="b">
        <v>1</v>
      </c>
      <c r="L638" t="b">
        <v>1</v>
      </c>
      <c r="O638" t="str">
        <f>IF(Weekly[[#This Row],[H/V]]="H",Weekly[[#This Row],[BF H Odds]],IF(Weekly[[#This Row],[H/V]]="V",Weekly[[#This Row],[BF V Odds]],""))</f>
        <v/>
      </c>
      <c r="R638" s="35">
        <f>IFERROR(IF(Weekly[[#This Row],[Won Bet?]]="yes",R637+(Weekly[[#This Row],[BF Odds]]*Weekly[[#This Row],[BF Stake]])-Weekly[[#This Row],[BF Stake]],R637-Weekly[[#This Row],[BF Stake]]),R637)</f>
        <v>1368.8095000000005</v>
      </c>
      <c r="S638" s="35">
        <f>IFERROR(IF(Weekly[[#This Row],[Won Bet?]]="yes",S637+(((Weekly[[#This Row],[BF Odds]]*Weekly[[#This Row],[BF Stake]])-Weekly[[#This Row],[BF Stake]])*0.95),S637-Weekly[[#This Row],[BF Stake]]),S637)</f>
        <v>1252.7191400000011</v>
      </c>
      <c r="T638">
        <v>5.2</v>
      </c>
      <c r="U638">
        <v>1.23</v>
      </c>
      <c r="V638" s="24" t="str">
        <f>IF(Weekly[[#This Row],[Actual]]="","",IF(AND(Weekly[[#This Row],[SVC_P]]=Weekly[[#This Row],[Actual]],Weekly[[#This Row],[SVC_P]]=TRUE),V637+Weekly[[#This Row],[BF H Odds]]-1,IF(AND(Weekly[[#This Row],[SVC_P]]=Weekly[[#This Row],[Actual]],Weekly[[#This Row],[SVC_P]]=FALSE),V637+Weekly[[#This Row],[BF V Odds]]-1,V637-1)))</f>
        <v/>
      </c>
      <c r="W638" s="24" t="str">
        <f>IF(Weekly[[#This Row],[Actual]]="","",IF(AND(Weekly[[#This Row],[SVC_P]]=FALSE,Weekly[[#This Row],[Actual]]=TRUE),W637+Weekly[[#This Row],[BF H Odds]]-1,IF(AND(Weekly[[#This Row],[SVC_P]]=TRUE,Weekly[[#This Row],[Actual]]=FALSE,),W637+Weekly[[#This Row],[BF V Odds]]-1,W637-1)))</f>
        <v/>
      </c>
      <c r="X638" s="24" t="str">
        <f>IF(Weekly[[#This Row],[Actual]]="","",IF(AND(Weekly[[#This Row],[ADBC_P]]=Weekly[[#This Row],[Actual]],Weekly[[#This Row],[ADBC_P]]=TRUE),X637+Weekly[[#This Row],[BF H Odds]]-1,IF(AND(Weekly[[#This Row],[ADBC_P]]=Weekly[[#This Row],[Actual]],Weekly[[#This Row],[ADBC_P]]=FALSE),X637+Weekly[[#This Row],[BF V Odds]]-1,X637-1)))</f>
        <v/>
      </c>
      <c r="Y638" s="24" t="str">
        <f>IF(Weekly[[#This Row],[Actual]]="","",IF(AND(Weekly[[#This Row],[ADBC_P]]=FALSE,Weekly[[#This Row],[Actual]]=TRUE),Y637+Weekly[[#This Row],[BF H Odds]]-1,IF(AND(Weekly[[#This Row],[ADBC_P]]=TRUE,Weekly[[#This Row],[Actual]]=FALSE),Y637+Weekly[[#This Row],[BF V Odds]]-1,Y637-1)))</f>
        <v/>
      </c>
      <c r="Z638" s="24" t="str">
        <f>IF(Weekly[[#This Row],[Actual]]="","",IF(AND(Weekly[[#This Row],[RFC_P]]=Weekly[[#This Row],[Actual]],Weekly[[#This Row],[RFC_P]]=TRUE),Z637+Weekly[[#This Row],[BF H Odds]]-1,IF(AND(Weekly[[#This Row],[RFC_P]]=Weekly[[#This Row],[Actual]],Weekly[[#This Row],[RFC_P]]=FALSE),Z637+Weekly[[#This Row],[BF V Odds]]-1,Z637-1)))</f>
        <v/>
      </c>
      <c r="AA638" s="24" t="str">
        <f>IF(Weekly[[#This Row],[Actual]]="","",IF(AND(Weekly[[#This Row],[RFC_P]]=FALSE,Weekly[[#This Row],[Actual]]=TRUE),AA637+Weekly[[#This Row],[BF H Odds]]-1,IF(AND(Weekly[[#This Row],[RFC_P]]=TRUE,Weekly[[#This Row],[Actual]]=FALSE),AA637+Weekly[[#This Row],[BF V Odds]]-1,AA637-1)))</f>
        <v/>
      </c>
      <c r="AB638" s="24" t="str">
        <f>IF(Weekly[[#This Row],[Actual]]="","",IF(AND(Weekly[[#This Row],[GBC_P]]=Weekly[[#This Row],[Actual]],Weekly[[#This Row],[GBC_P]]=TRUE),AB637+Weekly[[#This Row],[BF H Odds]]-1,IF(AND(Weekly[[#This Row],[GBC_P]]=Weekly[[#This Row],[Actual]],Weekly[[#This Row],[GBC_P]]=FALSE),AB637+Weekly[[#This Row],[BF V Odds]]-1,AB637-1)))</f>
        <v/>
      </c>
      <c r="AC638" s="24" t="str">
        <f>IF(Weekly[[#This Row],[Actual]]="","",IF(AND(Weekly[[#This Row],[GBC_P]]=FALSE,Weekly[[#This Row],[Actual]]=TRUE),AC637+Weekly[[#This Row],[BF H Odds]]-1,IF(AND(Weekly[[#This Row],[GBC_P]]=TRUE,Weekly[[#This Row],[Actual]]=FALSE),AC637+Weekly[[#This Row],[BF V Odds]]-1,AC637-1)))</f>
        <v/>
      </c>
      <c r="AD638" s="24" t="str">
        <f>IF(Weekly[[#This Row],[Actual]]="","",IF(AND(Weekly[[#This Row],[HGBC_P]]=Weekly[[#This Row],[Actual]],Weekly[[#This Row],[HGBC_P]]=TRUE),AD637+Weekly[[#This Row],[BF H Odds]]-1,IF(AND(Weekly[[#This Row],[HGBC_P]]=Weekly[[#This Row],[Actual]],Weekly[[#This Row],[HGBC_P]]=FALSE),AD637+Weekly[[#This Row],[BF V Odds]]-1,AD637-1)))</f>
        <v/>
      </c>
      <c r="AE638" s="24" t="str">
        <f>IF(Weekly[[#This Row],[Actual]]="","",IF(AND(Weekly[[#This Row],[HGBC_P]]=FALSE,Weekly[[#This Row],[Actual]]=TRUE),AE637+Weekly[[#This Row],[BF H Odds]]-1,IF(AND(Weekly[[#This Row],[HGBC_P]]=TRUE,Weekly[[#This Row],[Actual]]=FALSE),AE637+Weekly[[#This Row],[BF V Odds]]-1,AE637-1)))</f>
        <v/>
      </c>
      <c r="AF638" s="24" t="str">
        <f>IF(Weekly[[#This Row],[Actual]]="","",IF(AND(Weekly[[#This Row],[XGB_P]]=Weekly[[#This Row],[Actual]],Weekly[[#This Row],[XGB_P]]=TRUE),AF637+Weekly[[#This Row],[BF H Odds]]-1,IF(AND(Weekly[[#This Row],[XGB_P]]=Weekly[[#This Row],[Actual]],Weekly[[#This Row],[XGB_P]]=FALSE),AF637+Weekly[[#This Row],[BF V Odds]]-1,AF637-1)))</f>
        <v/>
      </c>
      <c r="AG638" s="24" t="str">
        <f>IF(Weekly[[#This Row],[Actual]]="","",IF(AND(Weekly[[#This Row],[XGB_P]]=FALSE,Weekly[[#This Row],[Actual]]=TRUE),AG637+Weekly[[#This Row],[BF H Odds]]-1,IF(AND(Weekly[[#This Row],[XGB_P]]=TRUE,Weekly[[#This Row],[Actual]]=FALSE),AG637+Weekly[[#This Row],[BF V Odds]]-1,AG637-1)))</f>
        <v/>
      </c>
      <c r="AH638" s="24" t="str">
        <f>IF(Weekly[[#This Row],[Actual]]="","",IF(AND(Weekly[[#This Row],[QDA_P]]=Weekly[[#This Row],[Actual]],Weekly[[#This Row],[QDA_P]]=TRUE),AH637+Weekly[[#This Row],[BF H Odds]]-1,IF(AND(Weekly[[#This Row],[QDA_P]]=Weekly[[#This Row],[Actual]],Weekly[[#This Row],[QDA_P]]=FALSE),AH637+Weekly[[#This Row],[BF V Odds]]-1,AH637-1)))</f>
        <v/>
      </c>
      <c r="AI638" s="24" t="str">
        <f>IF(Weekly[[#This Row],[Actual]]="","",IF(AND(Weekly[[#This Row],[QDA_P]]=FALSE,Weekly[[#This Row],[Actual]]=TRUE),AI637+Weekly[[#This Row],[BF H Odds]]-1,IF(AND(Weekly[[#This Row],[QDA_P]]=TRUE,Weekly[[#This Row],[Actual]]=FALSE),AI637+Weekly[[#This Row],[BF V Odds]]-1,AI637-1)))</f>
        <v/>
      </c>
      <c r="AJ638" s="24" t="str">
        <f>IF(Weekly[[#This Row],[Actual]]="","",IF(AND(Weekly[[#This Row],[KNC_P]]=FALSE,Weekly[[#This Row],[Actual]]=TRUE),AJ637+Weekly[[#This Row],[BF H Odds]]-1,IF(AND(Weekly[[#This Row],[KNC_P]]=TRUE,Weekly[[#This Row],[Actual]]=FALSE),AJ637+Weekly[[#This Row],[BF V Odds]]-1,AJ637-1)))</f>
        <v/>
      </c>
      <c r="AK638" s="24" t="str">
        <f>IF(Weekly[[#This Row],[Actual]]="","",IF(AND(Weekly[[#This Row],[KNC_P]]=FALSE,Weekly[[#This Row],[Actual]]=TRUE),AK637+Weekly[[#This Row],[BF H Odds]]-1,IF(AND(Weekly[[#This Row],[KNC_P]]=TRUE,Weekly[[#This Row],[Actual]]=FALSE),AK637+Weekly[[#This Row],[BF V Odds]]-1,AK637-1)))</f>
        <v/>
      </c>
      <c r="AL638" s="30" t="str">
        <f>IF(Weekly[[#This Row],[Actual]]="","",COUNTIF(Weekly[[#This Row],[SVC_P]:[QDA_P]],TRUE))</f>
        <v/>
      </c>
      <c r="AM638" s="30" t="str">
        <f>IF(Weekly[[#This Row],[Actual]]="","",COUNTIF(Weekly[[#This Row],[SVC_P]:[QDA_P]],FALSE))</f>
        <v/>
      </c>
      <c r="AN638" s="36">
        <f>IF(AND(Weekly[[#This Row],[BF V Odds]]&gt;$BO$6,Weekly[[#This Row],[BF V Odds]] &lt; $BO$7),Weekly[[#This Row],[BF V Odds]],"")</f>
        <v>5.2</v>
      </c>
      <c r="AO638" s="36" t="str">
        <f>IF(AND(Weekly[[#This Row],[BF H Odds]]&gt;$BO$6, Weekly[[#This Row],[BF H Odds]] &lt; $BO$7),Weekly[[#This Row],[BF H Odds]],"")</f>
        <v/>
      </c>
      <c r="AP638" s="37">
        <f>IF(AND(Weekly[[#This Row],[V Odds &lt;]]="",Weekly[[#This Row],[H Odds &lt;]]=""),AP637,IF(AND(Weekly[[#This Row],[H Odds &lt;]]&lt;&gt;"",Weekly[[#This Row],[SVC_P]]=TRUE,Weekly[[#This Row],[Actual]]=TRUE),AP637+Weekly[[#This Row],[H Odds &lt;]]-1,IF(AND(Weekly[[#This Row],[V Odds &lt;]]&lt;&gt;"",Weekly[[#This Row],[SVC_P]]=FALSE,Weekly[[#This Row],[Actual]]=FALSE),AP637+Weekly[[#This Row],[V Odds &lt;]]-1,IF(AND(Weekly[[#This Row],[V Odds &lt;]]&lt;&gt;"",Weekly[[#This Row],[SVC_P]]=FALSE,Weekly[[#This Row],[Actual]]=TRUE),AP637-1,IF(AND(Weekly[[#This Row],[H Odds &lt;]]&lt;&gt;"",Weekly[[#This Row],[SVC_P]]=TRUE,Weekly[[#This Row],[Actual]]=FALSE),AP637-1,AP637)))))</f>
        <v>81.330000000000027</v>
      </c>
      <c r="AQ638" s="37">
        <f>IF(AND(Weekly[[#This Row],[V Odds &lt;]]="",Weekly[[#This Row],[H Odds &lt;]]=""),AQ637,IF(AND(Weekly[[#This Row],[H Odds &lt;]]&lt;&gt;"",Weekly[[#This Row],[ADBC_P]]=TRUE,Weekly[[#This Row],[Actual]]=TRUE),AQ637+Weekly[[#This Row],[H Odds &lt;]]-1,IF(AND(Weekly[[#This Row],[V Odds &lt;]]&lt;&gt;"",Weekly[[#This Row],[ADBC_P]]=FALSE,Weekly[[#This Row],[Actual]]=FALSE),AQ637+Weekly[[#This Row],[V Odds &lt;]]-1,IF(AND(Weekly[[#This Row],[V Odds &lt;]]&lt;&gt;"",Weekly[[#This Row],[ADBC_P]]=FALSE,Weekly[[#This Row],[Actual]]=TRUE),AQ637-1,IF(AND(Weekly[[#This Row],[H Odds &lt;]]&lt;&gt;"",Weekly[[#This Row],[ADBC_P]]=TRUE,Weekly[[#This Row],[Actual]]=FALSE),AQ637-1,AQ637)))))</f>
        <v>53.88</v>
      </c>
      <c r="AR638" s="37">
        <f>IF(AND(Weekly[[#This Row],[V Odds &lt;]]="",Weekly[[#This Row],[H Odds &lt;]]=""),AR637,IF(AND(Weekly[[#This Row],[H Odds &lt;]]&lt;&gt;"",Weekly[[#This Row],[RFC_P]]=TRUE,Weekly[[#This Row],[Actual]]=TRUE),AR637+Weekly[[#This Row],[H Odds &lt;]]-1,IF(AND(Weekly[[#This Row],[V Odds &lt;]]&lt;&gt;"",Weekly[[#This Row],[RFC_P]]=FALSE,Weekly[[#This Row],[Actual]]=FALSE),AR637+Weekly[[#This Row],[V Odds &lt;]]-1,IF(AND(Weekly[[#This Row],[V Odds &lt;]]&lt;&gt;"",Weekly[[#This Row],[RFC_P]]=FALSE,Weekly[[#This Row],[Actual]]=TRUE),AR637-1,IF(AND(Weekly[[#This Row],[H Odds &lt;]]&lt;&gt;"",Weekly[[#This Row],[RFC_P]]=TRUE,Weekly[[#This Row],[Actual]]=FALSE),AR637-1,AR637)))))</f>
        <v>70.89</v>
      </c>
      <c r="AS638" s="37">
        <f>IF(AND(Weekly[[#This Row],[V Odds &lt;]]="",Weekly[[#This Row],[H Odds &lt;]]=""),AS637,IF(AND(Weekly[[#This Row],[H Odds &lt;]]&lt;&gt;"",Weekly[[#This Row],[GBC_P]]=TRUE,Weekly[[#This Row],[Actual]]=TRUE),AS637+Weekly[[#This Row],[H Odds &lt;]]-1,IF(AND(Weekly[[#This Row],[V Odds &lt;]]&lt;&gt;"",Weekly[[#This Row],[GBC_P]]=FALSE,Weekly[[#This Row],[Actual]]=FALSE),AS637+Weekly[[#This Row],[V Odds &lt;]]-1,IF(AND(Weekly[[#This Row],[V Odds &lt;]]&lt;&gt;"",Weekly[[#This Row],[GBC_P]]=FALSE,Weekly[[#This Row],[Actual]]=TRUE),AS637-1,IF(AND(Weekly[[#This Row],[H Odds &lt;]]&lt;&gt;"",Weekly[[#This Row],[GBC_P]]=TRUE,Weekly[[#This Row],[Actual]]=FALSE),AS637-1,AS637)))))</f>
        <v>72.28</v>
      </c>
      <c r="AT638" s="37">
        <f>IF(AND(Weekly[[#This Row],[V Odds &lt;]]="",Weekly[[#This Row],[H Odds &lt;]]=""),AT637,IF(AND(Weekly[[#This Row],[H Odds &lt;]]&lt;&gt;"",Weekly[[#This Row],[HGBC_P]]=TRUE,Weekly[[#This Row],[Actual]]=TRUE),AT637+Weekly[[#This Row],[H Odds &lt;]]-1,IF(AND(Weekly[[#This Row],[V Odds &lt;]]&lt;&gt;"",Weekly[[#This Row],[HGBC_P]]=FALSE,Weekly[[#This Row],[Actual]]=FALSE),AT637+Weekly[[#This Row],[V Odds &lt;]]-1,IF(AND(Weekly[[#This Row],[V Odds &lt;]]&lt;&gt;"",Weekly[[#This Row],[HGBC_P]]=FALSE,Weekly[[#This Row],[Actual]]=TRUE),AT637-1,IF(AND(Weekly[[#This Row],[H Odds &lt;]]&lt;&gt;"",Weekly[[#This Row],[HGBC_P]]=TRUE,Weekly[[#This Row],[Actual]]=FALSE),AT637-1,AT637)))))</f>
        <v>57.96</v>
      </c>
      <c r="AU638" s="37">
        <f>IF(AND(Weekly[[#This Row],[V Odds &lt;]]="",Weekly[[#This Row],[H Odds &lt;]]=""),AU637,IF(AND(Weekly[[#This Row],[H Odds &lt;]]&lt;&gt;"",Weekly[[#This Row],[XGB_P]]=TRUE,Weekly[[#This Row],[Actual]]=TRUE),AU637+Weekly[[#This Row],[H Odds &lt;]]-1,IF(AND(Weekly[[#This Row],[V Odds &lt;]]&lt;&gt;"",Weekly[[#This Row],[XGB_P]]=FALSE,Weekly[[#This Row],[Actual]]=FALSE),AU637+Weekly[[#This Row],[V Odds &lt;]]-1,IF(AND(Weekly[[#This Row],[V Odds &lt;]]&lt;&gt;"",Weekly[[#This Row],[XGB_P]]=FALSE,Weekly[[#This Row],[Actual]]=TRUE),AU637-1,IF(AND(Weekly[[#This Row],[H Odds &lt;]]&lt;&gt;"",Weekly[[#This Row],[XGB_P]]=TRUE,Weekly[[#This Row],[Actual]]=FALSE),AU637-1,AU637)))))</f>
        <v>77.110000000000014</v>
      </c>
      <c r="AV638" s="37">
        <f>IF(AND(Weekly[[#This Row],[V Odds &lt;]]="",Weekly[[#This Row],[H Odds &lt;]]=""),AV637,IF(AND(Weekly[[#This Row],[H Odds &lt;]]&lt;&gt;"",Weekly[[#This Row],[QDA_P]]=TRUE,Weekly[[#This Row],[Actual]]=TRUE),AV637+Weekly[[#This Row],[H Odds &lt;]]-1,IF(AND(Weekly[[#This Row],[V Odds &lt;]]&lt;&gt;"",Weekly[[#This Row],[QDA_P]]=FALSE,Weekly[[#This Row],[Actual]]=FALSE),AV637+Weekly[[#This Row],[V Odds &lt;]]-1,IF(AND(Weekly[[#This Row],[V Odds &lt;]]&lt;&gt;"",Weekly[[#This Row],[QDA_P]]=FALSE,Weekly[[#This Row],[Actual]]=TRUE),AV637-1,IF(AND(Weekly[[#This Row],[H Odds &lt;]]&lt;&gt;"",Weekly[[#This Row],[QDA_P]]=TRUE,Weekly[[#This Row],[Actual]]=FALSE),AV637-1,AV637)))))</f>
        <v>68</v>
      </c>
      <c r="AW638" s="37">
        <f>IF(AND(Weekly[[#This Row],[H Odds &lt;]]="",Weekly[[#This Row],[V Odds &lt;]]=""),AW637,IF(AND(Weekly[[#This Row],[KNC_P]]=Weekly[[#This Row],[Actual]],Weekly[[#This Row],[KNC_P]]=TRUE),AW637+Weekly[[#This Row],[BF H Odds]]-1,IF(AND(Weekly[[#This Row],[KNC_P]]=Weekly[[#This Row],[Actual]],Weekly[[#This Row],[KNC_P]]=FALSE),AW637+Weekly[[#This Row],[BF V Odds]]-1,AW637-1)))</f>
        <v>52.800000000000011</v>
      </c>
      <c r="AX638" s="37">
        <f>IF(AND(Weekly[[#This Row],[V Odds &lt;]]="",Weekly[[#This Row],[H Odds &lt;]]=""),AX637,IF(AND(Weekly[[#This Row],[V Odds &lt;]]&lt;&gt;"",Weekly[[#This Row],[FALSES]]&gt;0,Weekly[[#This Row],[Actual]]=FALSE),AX637+Weekly[[#This Row],[V Odds &lt;]]-1,IF(AND(Weekly[[#This Row],[H Odds &lt;]]&lt;&gt;"",Weekly[[#This Row],[TRUES]]&gt;0,Weekly[[#This Row],[Actual]]=TRUE),AX637+Weekly[[#This Row],[H Odds &lt;]]-1,IF(AND(Weekly[[#This Row],[V Odds &lt;]]&lt;&gt;"",Weekly[[#This Row],[FALSES]]=0),AX637,IF(AND(Weekly[[#This Row],[H Odds &lt;]]&lt;&gt;"",Weekly[[#This Row],[TRUES]]=0),AX637,AX637-1)))))</f>
        <v>120.49999999999997</v>
      </c>
      <c r="AY638" s="37">
        <f>IF(AND(Weekly[[#This Row],[V Odds &lt;]]="",Weekly[[#This Row],[H Odds &lt;]]=""),AY637,IF(AND(Weekly[[#This Row],[V Odds &lt;]]&lt;&gt;"",Weekly[[#This Row],[FALSES]]&gt;0,Weekly[[#This Row],[Actual]]=FALSE),AY637+((Weekly[[#This Row],[V Odds &lt;]]-1)*0.92),IF(AND(Weekly[[#This Row],[H Odds &lt;]]&lt;&gt;"",Weekly[[#This Row],[TRUES]]&gt;0,Weekly[[#This Row],[Actual]]=TRUE),AY637+((Weekly[[#This Row],[H Odds &lt;]]-1)*0.92),IF(AND(Weekly[[#This Row],[V Odds &lt;]]&lt;&gt;"",Weekly[[#This Row],[FALSES]]=0),AY637,IF(AND(Weekly[[#This Row],[H Odds &lt;]]&lt;&gt;"",Weekly[[#This Row],[TRUES]]=0),AY637,AY637-1)))))</f>
        <v>106.14000000000001</v>
      </c>
      <c r="AZ638" s="37">
        <f>IF(AND(Weekly[[#This Row],[V Odds &lt;]]="",Weekly[[#This Row],[H Odds &lt;]]=""),AZ637,IF(AND(Weekly[[#This Row],[V Odds &lt;]]&lt;&gt;"",Weekly[[#This Row],[Actual]]=FALSE),AZ637+Weekly[[#This Row],[V Odds &lt;]]-1,IF(AND(Weekly[[#This Row],[H Odds &lt;]]&lt;&gt;"",Weekly[[#This Row],[Actual]]=TRUE),AZ637+Weekly[[#This Row],[H Odds &lt;]]-1,AZ637-1)))</f>
        <v>110.46999999999998</v>
      </c>
      <c r="BA638" s="38">
        <f>IF(Weekly[[#This Row],[H Odds &lt;]]="",BA637,IF(AND(Weekly[[#This Row],[H Odds &lt;]]&lt;&gt;"",Weekly[[#This Row],[SVC_P]]=TRUE,Weekly[[#This Row],[Actual]]=TRUE),BA637+Weekly[[#This Row],[H Odds &lt;]]-1,IF(AND(Weekly[[#This Row],[H Odds &lt;]]&lt;&gt;"",Weekly[[#This Row],[SVC_P]]=TRUE,Weekly[[#This Row],[Actual]]=FALSE),BA637-1,BA637)))</f>
        <v>80.290000000000006</v>
      </c>
      <c r="BB638" s="38">
        <f>IF(Weekly[[#This Row],[H Odds &lt;]]="",BB637,IF(AND(Weekly[[#This Row],[H Odds &lt;]]&lt;&gt;"",Weekly[[#This Row],[ADBC_P]]=TRUE,Weekly[[#This Row],[Actual]]=TRUE),BB637+Weekly[[#This Row],[H Odds &lt;]]-1,IF(AND(Weekly[[#This Row],[H Odds &lt;]]&lt;&gt;"",Weekly[[#This Row],[ADBC_P]]=TRUE,Weekly[[#This Row],[Actual]]=FALSE),BB637-1,BB637)))</f>
        <v>50.06</v>
      </c>
      <c r="BC638" s="38">
        <f>IF(Weekly[[#This Row],[H Odds &lt;]]="",BC637,IF(AND(Weekly[[#This Row],[H Odds &lt;]]&lt;&gt;"",Weekly[[#This Row],[RFC_P]]=TRUE,Weekly[[#This Row],[Actual]]=TRUE),BC637+Weekly[[#This Row],[H Odds &lt;]]-1,IF(AND(Weekly[[#This Row],[H Odds &lt;]]&lt;&gt;"",Weekly[[#This Row],[RFC_P]]=TRUE,Weekly[[#This Row],[Actual]]=FALSE),BC637-1,BC637)))</f>
        <v>51.66</v>
      </c>
      <c r="BD638" s="38">
        <f>IF(Weekly[[#This Row],[H Odds &lt;]]="",BD637,IF(AND(Weekly[[#This Row],[H Odds &lt;]]&lt;&gt;"",Weekly[[#This Row],[GBC_P]]=TRUE,Weekly[[#This Row],[Actual]]=TRUE),BD637+Weekly[[#This Row],[H Odds &lt;]]-1,IF(AND(Weekly[[#This Row],[H Odds &lt;]]&lt;&gt;"",Weekly[[#This Row],[GBC_P]]=TRUE,Weekly[[#This Row],[Actual]]=FALSE),BD637-1,BD637)))</f>
        <v>57.810000000000009</v>
      </c>
      <c r="BE638" s="38">
        <f>IF(Weekly[[#This Row],[H Odds &lt;]]="",BE637,IF(AND(Weekly[[#This Row],[H Odds &lt;]]&lt;&gt;"",Weekly[[#This Row],[HGBC_P]]=TRUE,Weekly[[#This Row],[Actual]]=TRUE),BE637+Weekly[[#This Row],[H Odds &lt;]]-1,IF(AND(Weekly[[#This Row],[H Odds &lt;]]&lt;&gt;"",Weekly[[#This Row],[HGBC_P]]=TRUE,Weekly[[#This Row],[Actual]]=FALSE),BE637-1,BE637)))</f>
        <v>54.96</v>
      </c>
      <c r="BF638" s="38">
        <f>IF(Weekly[[#This Row],[H Odds &lt;]]="",BF637,IF(AND(Weekly[[#This Row],[H Odds &lt;]]&lt;&gt;"",Weekly[[#This Row],[XGB_P]]=TRUE,Weekly[[#This Row],[Actual]]=TRUE),BF637+Weekly[[#This Row],[H Odds &lt;]]-1,IF(AND(Weekly[[#This Row],[H Odds &lt;]]&lt;&gt;"",Weekly[[#This Row],[XGB_P]]=TRUE,Weekly[[#This Row],[Actual]]=FALSE),BF637-1,BF637)))</f>
        <v>64.63000000000001</v>
      </c>
      <c r="BG638" s="38">
        <f>IF(Weekly[[#This Row],[H Odds &lt;]]="",BG637,IF(AND(Weekly[[#This Row],[H Odds &lt;]]&lt;&gt;"",Weekly[[#This Row],[QDA_P]]=TRUE,Weekly[[#This Row],[Actual]]=TRUE),BG637+Weekly[[#This Row],[H Odds &lt;]]-1,IF(AND(Weekly[[#This Row],[H Odds &lt;]]&lt;&gt;"",Weekly[[#This Row],[QDA_P]]=TRUE,Weekly[[#This Row],[Actual]]=FALSE),BG637-1,BG637)))</f>
        <v>50.129999999999995</v>
      </c>
      <c r="BH638" s="38">
        <f>IF(Weekly[[#This Row],[H Odds &lt;]]="",BH637,IF(AND(Weekly[[#This Row],[H Odds &lt;]]&lt;&gt;"",Weekly[[#This Row],[KNC_P]]=TRUE,Weekly[[#This Row],[Actual]]=TRUE),BH637+Weekly[[#This Row],[H Odds &lt;]]-1,IF(AND(Weekly[[#This Row],[H Odds &lt;]]&lt;&gt;"",Weekly[[#This Row],[KNC_P]]=TRUE,Weekly[[#This Row],[Actual]]=FALSE),BH637-1,BH637)))</f>
        <v>55</v>
      </c>
      <c r="BI638" s="38">
        <f>IF(Weekly[[#This Row],[H Odds &lt;]]="",BI637,IF(AND(Weekly[[#This Row],[H Odds &lt;]]&lt;&gt;"",Weekly[[#This Row],[TRUES]]&gt;0,Weekly[[#This Row],[Actual]]=TRUE),BI637+Weekly[[#This Row],[H Odds &lt;]]-1,IF(AND(Weekly[[#This Row],[H Odds &lt;]]&lt;&gt;"",Weekly[[#This Row],[TRUES]]=0),BI637,BI637-1)))</f>
        <v>78.290000000000006</v>
      </c>
      <c r="BJ638" s="38">
        <f>IF(Weekly[[#This Row],[H Odds &lt;]]="",BJ637,IF(AND(Weekly[[#This Row],[H Odds &lt;]]&lt;&gt;"",Weekly[[#This Row],[Actual]]=TRUE),BJ637+Weekly[[#This Row],[H Odds &lt;]]-1,IF(AND(Weekly[[#This Row],[H Odds &lt;]]&lt;&gt;"",Weekly[[#This Row],[Actual]]=FALSE),BJ637-1,BJ637)))</f>
        <v>80.190000000000012</v>
      </c>
      <c r="BK638" s="58">
        <f>IF(AND(Weekly[[#This Row],[TRUES]]&gt;3,Weekly[[#This Row],[Actual]]=TRUE),BK637+Weekly[[#This Row],[BF H Odds]]-1,IF(AND(Weekly[[#This Row],[FALSES]]&gt;3,Weekly[[#This Row],[Actual]]=FALSE),BK637+Weekly[[#This Row],[BF V Odds]]-1,IF(AND(Weekly[[#This Row],[TRUES]]&gt;3,Weekly[[#This Row],[Actual]]=FALSE),BK637-1,IF(AND(Weekly[[#This Row],[FALSES]]&gt;3,Weekly[[#This Row],[Actual]]=TRUE),BK637-1,BK637))))</f>
        <v>9.2700000000000315</v>
      </c>
      <c r="BL638" s="58">
        <f>IF(AND(Weekly[[#This Row],[TRUES]]&gt;5,Weekly[[#This Row],[Actual]]=TRUE),BL637+Weekly[[#This Row],[BF H Odds]]-1,IF(AND(Weekly[[#This Row],[FALSES]]&gt;5,Weekly[[#This Row],[Actual]]=FALSE),BL637+Weekly[[#This Row],[BF V Odds]]-1,IF(AND(Weekly[[#This Row],[TRUES]]&gt;5,Weekly[[#This Row],[Actual]]=FALSE),BL637-1,IF(AND(Weekly[[#This Row],[FALSES]]&gt;5,Weekly[[#This Row],[Actual]]=TRUE),BL637-1,BL637))))</f>
        <v>13.590000000000018</v>
      </c>
      <c r="BM638" s="58">
        <f>IF(AND(Weekly[[#This Row],[TRUES]]&gt;6,Weekly[[#This Row],[Actual]]=TRUE),BM637+Weekly[[#This Row],[BF H Odds]]-1,IF(AND(Weekly[[#This Row],[FALSES]]&gt;6,Weekly[[#This Row],[Actual]]=FALSE),BM637+Weekly[[#This Row],[BF V Odds]]-1,IF(AND(Weekly[[#This Row],[TRUES]]&gt;6,Weekly[[#This Row],[Actual]]=FALSE),BM637-1,IF(AND(Weekly[[#This Row],[FALSES]]&gt;6,Weekly[[#This Row],[Actual]]=TRUE),BM637-1,BM637))))</f>
        <v>43.670000000000009</v>
      </c>
    </row>
    <row r="639" spans="1:65" x14ac:dyDescent="0.25">
      <c r="A639" s="34"/>
      <c r="B639" s="10">
        <v>44323</v>
      </c>
      <c r="C639" s="17" t="s">
        <v>31</v>
      </c>
      <c r="D639" s="15" t="s">
        <v>35</v>
      </c>
      <c r="E639" t="b">
        <v>1</v>
      </c>
      <c r="F639" t="b">
        <v>1</v>
      </c>
      <c r="G639" t="b">
        <v>1</v>
      </c>
      <c r="H639" t="b">
        <v>1</v>
      </c>
      <c r="I639" t="b">
        <v>0</v>
      </c>
      <c r="J639" t="b">
        <v>1</v>
      </c>
      <c r="K639" t="b">
        <v>1</v>
      </c>
      <c r="L639" t="b">
        <v>0</v>
      </c>
      <c r="O639" t="str">
        <f>IF(Weekly[[#This Row],[H/V]]="H",Weekly[[#This Row],[BF H Odds]],IF(Weekly[[#This Row],[H/V]]="V",Weekly[[#This Row],[BF V Odds]],""))</f>
        <v/>
      </c>
      <c r="R639" s="35">
        <f>IFERROR(IF(Weekly[[#This Row],[Won Bet?]]="yes",R638+(Weekly[[#This Row],[BF Odds]]*Weekly[[#This Row],[BF Stake]])-Weekly[[#This Row],[BF Stake]],R638-Weekly[[#This Row],[BF Stake]]),R638)</f>
        <v>1368.8095000000005</v>
      </c>
      <c r="S639" s="35">
        <f>IFERROR(IF(Weekly[[#This Row],[Won Bet?]]="yes",S638+(((Weekly[[#This Row],[BF Odds]]*Weekly[[#This Row],[BF Stake]])-Weekly[[#This Row],[BF Stake]])*0.95),S638-Weekly[[#This Row],[BF Stake]]),S638)</f>
        <v>1252.7191400000011</v>
      </c>
      <c r="T639">
        <v>1.6</v>
      </c>
      <c r="U639">
        <v>2.66</v>
      </c>
      <c r="V639" s="24" t="str">
        <f>IF(Weekly[[#This Row],[Actual]]="","",IF(AND(Weekly[[#This Row],[SVC_P]]=Weekly[[#This Row],[Actual]],Weekly[[#This Row],[SVC_P]]=TRUE),V638+Weekly[[#This Row],[BF H Odds]]-1,IF(AND(Weekly[[#This Row],[SVC_P]]=Weekly[[#This Row],[Actual]],Weekly[[#This Row],[SVC_P]]=FALSE),V638+Weekly[[#This Row],[BF V Odds]]-1,V638-1)))</f>
        <v/>
      </c>
      <c r="W639" s="24" t="str">
        <f>IF(Weekly[[#This Row],[Actual]]="","",IF(AND(Weekly[[#This Row],[SVC_P]]=FALSE,Weekly[[#This Row],[Actual]]=TRUE),W638+Weekly[[#This Row],[BF H Odds]]-1,IF(AND(Weekly[[#This Row],[SVC_P]]=TRUE,Weekly[[#This Row],[Actual]]=FALSE,),W638+Weekly[[#This Row],[BF V Odds]]-1,W638-1)))</f>
        <v/>
      </c>
      <c r="X639" s="24" t="str">
        <f>IF(Weekly[[#This Row],[Actual]]="","",IF(AND(Weekly[[#This Row],[ADBC_P]]=Weekly[[#This Row],[Actual]],Weekly[[#This Row],[ADBC_P]]=TRUE),X638+Weekly[[#This Row],[BF H Odds]]-1,IF(AND(Weekly[[#This Row],[ADBC_P]]=Weekly[[#This Row],[Actual]],Weekly[[#This Row],[ADBC_P]]=FALSE),X638+Weekly[[#This Row],[BF V Odds]]-1,X638-1)))</f>
        <v/>
      </c>
      <c r="Y639" s="24" t="str">
        <f>IF(Weekly[[#This Row],[Actual]]="","",IF(AND(Weekly[[#This Row],[ADBC_P]]=FALSE,Weekly[[#This Row],[Actual]]=TRUE),Y638+Weekly[[#This Row],[BF H Odds]]-1,IF(AND(Weekly[[#This Row],[ADBC_P]]=TRUE,Weekly[[#This Row],[Actual]]=FALSE),Y638+Weekly[[#This Row],[BF V Odds]]-1,Y638-1)))</f>
        <v/>
      </c>
      <c r="Z639" s="24" t="str">
        <f>IF(Weekly[[#This Row],[Actual]]="","",IF(AND(Weekly[[#This Row],[RFC_P]]=Weekly[[#This Row],[Actual]],Weekly[[#This Row],[RFC_P]]=TRUE),Z638+Weekly[[#This Row],[BF H Odds]]-1,IF(AND(Weekly[[#This Row],[RFC_P]]=Weekly[[#This Row],[Actual]],Weekly[[#This Row],[RFC_P]]=FALSE),Z638+Weekly[[#This Row],[BF V Odds]]-1,Z638-1)))</f>
        <v/>
      </c>
      <c r="AA639" s="24" t="str">
        <f>IF(Weekly[[#This Row],[Actual]]="","",IF(AND(Weekly[[#This Row],[RFC_P]]=FALSE,Weekly[[#This Row],[Actual]]=TRUE),AA638+Weekly[[#This Row],[BF H Odds]]-1,IF(AND(Weekly[[#This Row],[RFC_P]]=TRUE,Weekly[[#This Row],[Actual]]=FALSE),AA638+Weekly[[#This Row],[BF V Odds]]-1,AA638-1)))</f>
        <v/>
      </c>
      <c r="AB639" s="24" t="str">
        <f>IF(Weekly[[#This Row],[Actual]]="","",IF(AND(Weekly[[#This Row],[GBC_P]]=Weekly[[#This Row],[Actual]],Weekly[[#This Row],[GBC_P]]=TRUE),AB638+Weekly[[#This Row],[BF H Odds]]-1,IF(AND(Weekly[[#This Row],[GBC_P]]=Weekly[[#This Row],[Actual]],Weekly[[#This Row],[GBC_P]]=FALSE),AB638+Weekly[[#This Row],[BF V Odds]]-1,AB638-1)))</f>
        <v/>
      </c>
      <c r="AC639" s="24" t="str">
        <f>IF(Weekly[[#This Row],[Actual]]="","",IF(AND(Weekly[[#This Row],[GBC_P]]=FALSE,Weekly[[#This Row],[Actual]]=TRUE),AC638+Weekly[[#This Row],[BF H Odds]]-1,IF(AND(Weekly[[#This Row],[GBC_P]]=TRUE,Weekly[[#This Row],[Actual]]=FALSE),AC638+Weekly[[#This Row],[BF V Odds]]-1,AC638-1)))</f>
        <v/>
      </c>
      <c r="AD639" s="24" t="str">
        <f>IF(Weekly[[#This Row],[Actual]]="","",IF(AND(Weekly[[#This Row],[HGBC_P]]=Weekly[[#This Row],[Actual]],Weekly[[#This Row],[HGBC_P]]=TRUE),AD638+Weekly[[#This Row],[BF H Odds]]-1,IF(AND(Weekly[[#This Row],[HGBC_P]]=Weekly[[#This Row],[Actual]],Weekly[[#This Row],[HGBC_P]]=FALSE),AD638+Weekly[[#This Row],[BF V Odds]]-1,AD638-1)))</f>
        <v/>
      </c>
      <c r="AE639" s="24" t="str">
        <f>IF(Weekly[[#This Row],[Actual]]="","",IF(AND(Weekly[[#This Row],[HGBC_P]]=FALSE,Weekly[[#This Row],[Actual]]=TRUE),AE638+Weekly[[#This Row],[BF H Odds]]-1,IF(AND(Weekly[[#This Row],[HGBC_P]]=TRUE,Weekly[[#This Row],[Actual]]=FALSE),AE638+Weekly[[#This Row],[BF V Odds]]-1,AE638-1)))</f>
        <v/>
      </c>
      <c r="AF639" s="24" t="str">
        <f>IF(Weekly[[#This Row],[Actual]]="","",IF(AND(Weekly[[#This Row],[XGB_P]]=Weekly[[#This Row],[Actual]],Weekly[[#This Row],[XGB_P]]=TRUE),AF638+Weekly[[#This Row],[BF H Odds]]-1,IF(AND(Weekly[[#This Row],[XGB_P]]=Weekly[[#This Row],[Actual]],Weekly[[#This Row],[XGB_P]]=FALSE),AF638+Weekly[[#This Row],[BF V Odds]]-1,AF638-1)))</f>
        <v/>
      </c>
      <c r="AG639" s="24" t="str">
        <f>IF(Weekly[[#This Row],[Actual]]="","",IF(AND(Weekly[[#This Row],[XGB_P]]=FALSE,Weekly[[#This Row],[Actual]]=TRUE),AG638+Weekly[[#This Row],[BF H Odds]]-1,IF(AND(Weekly[[#This Row],[XGB_P]]=TRUE,Weekly[[#This Row],[Actual]]=FALSE),AG638+Weekly[[#This Row],[BF V Odds]]-1,AG638-1)))</f>
        <v/>
      </c>
      <c r="AH639" s="24" t="str">
        <f>IF(Weekly[[#This Row],[Actual]]="","",IF(AND(Weekly[[#This Row],[QDA_P]]=Weekly[[#This Row],[Actual]],Weekly[[#This Row],[QDA_P]]=TRUE),AH638+Weekly[[#This Row],[BF H Odds]]-1,IF(AND(Weekly[[#This Row],[QDA_P]]=Weekly[[#This Row],[Actual]],Weekly[[#This Row],[QDA_P]]=FALSE),AH638+Weekly[[#This Row],[BF V Odds]]-1,AH638-1)))</f>
        <v/>
      </c>
      <c r="AI639" s="24" t="str">
        <f>IF(Weekly[[#This Row],[Actual]]="","",IF(AND(Weekly[[#This Row],[QDA_P]]=FALSE,Weekly[[#This Row],[Actual]]=TRUE),AI638+Weekly[[#This Row],[BF H Odds]]-1,IF(AND(Weekly[[#This Row],[QDA_P]]=TRUE,Weekly[[#This Row],[Actual]]=FALSE),AI638+Weekly[[#This Row],[BF V Odds]]-1,AI638-1)))</f>
        <v/>
      </c>
      <c r="AJ639" s="24" t="str">
        <f>IF(Weekly[[#This Row],[Actual]]="","",IF(AND(Weekly[[#This Row],[KNC_P]]=FALSE,Weekly[[#This Row],[Actual]]=TRUE),AJ638+Weekly[[#This Row],[BF H Odds]]-1,IF(AND(Weekly[[#This Row],[KNC_P]]=TRUE,Weekly[[#This Row],[Actual]]=FALSE),AJ638+Weekly[[#This Row],[BF V Odds]]-1,AJ638-1)))</f>
        <v/>
      </c>
      <c r="AK639" s="24" t="str">
        <f>IF(Weekly[[#This Row],[Actual]]="","",IF(AND(Weekly[[#This Row],[KNC_P]]=FALSE,Weekly[[#This Row],[Actual]]=TRUE),AK638+Weekly[[#This Row],[BF H Odds]]-1,IF(AND(Weekly[[#This Row],[KNC_P]]=TRUE,Weekly[[#This Row],[Actual]]=FALSE),AK638+Weekly[[#This Row],[BF V Odds]]-1,AK638-1)))</f>
        <v/>
      </c>
      <c r="AL639" s="30" t="str">
        <f>IF(Weekly[[#This Row],[Actual]]="","",COUNTIF(Weekly[[#This Row],[SVC_P]:[QDA_P]],TRUE))</f>
        <v/>
      </c>
      <c r="AM639" s="30" t="str">
        <f>IF(Weekly[[#This Row],[Actual]]="","",COUNTIF(Weekly[[#This Row],[SVC_P]:[QDA_P]],FALSE))</f>
        <v/>
      </c>
      <c r="AN639" s="36" t="str">
        <f>IF(AND(Weekly[[#This Row],[BF V Odds]]&gt;$BO$6,Weekly[[#This Row],[BF V Odds]] &lt; $BO$7),Weekly[[#This Row],[BF V Odds]],"")</f>
        <v/>
      </c>
      <c r="AO639" s="36" t="str">
        <f>IF(AND(Weekly[[#This Row],[BF H Odds]]&gt;$BO$6, Weekly[[#This Row],[BF H Odds]] &lt; $BO$7),Weekly[[#This Row],[BF H Odds]],"")</f>
        <v/>
      </c>
      <c r="AP639" s="37">
        <f>IF(AND(Weekly[[#This Row],[V Odds &lt;]]="",Weekly[[#This Row],[H Odds &lt;]]=""),AP638,IF(AND(Weekly[[#This Row],[H Odds &lt;]]&lt;&gt;"",Weekly[[#This Row],[SVC_P]]=TRUE,Weekly[[#This Row],[Actual]]=TRUE),AP638+Weekly[[#This Row],[H Odds &lt;]]-1,IF(AND(Weekly[[#This Row],[V Odds &lt;]]&lt;&gt;"",Weekly[[#This Row],[SVC_P]]=FALSE,Weekly[[#This Row],[Actual]]=FALSE),AP638+Weekly[[#This Row],[V Odds &lt;]]-1,IF(AND(Weekly[[#This Row],[V Odds &lt;]]&lt;&gt;"",Weekly[[#This Row],[SVC_P]]=FALSE,Weekly[[#This Row],[Actual]]=TRUE),AP638-1,IF(AND(Weekly[[#This Row],[H Odds &lt;]]&lt;&gt;"",Weekly[[#This Row],[SVC_P]]=TRUE,Weekly[[#This Row],[Actual]]=FALSE),AP638-1,AP638)))))</f>
        <v>81.330000000000027</v>
      </c>
      <c r="AQ639" s="37">
        <f>IF(AND(Weekly[[#This Row],[V Odds &lt;]]="",Weekly[[#This Row],[H Odds &lt;]]=""),AQ638,IF(AND(Weekly[[#This Row],[H Odds &lt;]]&lt;&gt;"",Weekly[[#This Row],[ADBC_P]]=TRUE,Weekly[[#This Row],[Actual]]=TRUE),AQ638+Weekly[[#This Row],[H Odds &lt;]]-1,IF(AND(Weekly[[#This Row],[V Odds &lt;]]&lt;&gt;"",Weekly[[#This Row],[ADBC_P]]=FALSE,Weekly[[#This Row],[Actual]]=FALSE),AQ638+Weekly[[#This Row],[V Odds &lt;]]-1,IF(AND(Weekly[[#This Row],[V Odds &lt;]]&lt;&gt;"",Weekly[[#This Row],[ADBC_P]]=FALSE,Weekly[[#This Row],[Actual]]=TRUE),AQ638-1,IF(AND(Weekly[[#This Row],[H Odds &lt;]]&lt;&gt;"",Weekly[[#This Row],[ADBC_P]]=TRUE,Weekly[[#This Row],[Actual]]=FALSE),AQ638-1,AQ638)))))</f>
        <v>53.88</v>
      </c>
      <c r="AR639" s="37">
        <f>IF(AND(Weekly[[#This Row],[V Odds &lt;]]="",Weekly[[#This Row],[H Odds &lt;]]=""),AR638,IF(AND(Weekly[[#This Row],[H Odds &lt;]]&lt;&gt;"",Weekly[[#This Row],[RFC_P]]=TRUE,Weekly[[#This Row],[Actual]]=TRUE),AR638+Weekly[[#This Row],[H Odds &lt;]]-1,IF(AND(Weekly[[#This Row],[V Odds &lt;]]&lt;&gt;"",Weekly[[#This Row],[RFC_P]]=FALSE,Weekly[[#This Row],[Actual]]=FALSE),AR638+Weekly[[#This Row],[V Odds &lt;]]-1,IF(AND(Weekly[[#This Row],[V Odds &lt;]]&lt;&gt;"",Weekly[[#This Row],[RFC_P]]=FALSE,Weekly[[#This Row],[Actual]]=TRUE),AR638-1,IF(AND(Weekly[[#This Row],[H Odds &lt;]]&lt;&gt;"",Weekly[[#This Row],[RFC_P]]=TRUE,Weekly[[#This Row],[Actual]]=FALSE),AR638-1,AR638)))))</f>
        <v>70.89</v>
      </c>
      <c r="AS639" s="37">
        <f>IF(AND(Weekly[[#This Row],[V Odds &lt;]]="",Weekly[[#This Row],[H Odds &lt;]]=""),AS638,IF(AND(Weekly[[#This Row],[H Odds &lt;]]&lt;&gt;"",Weekly[[#This Row],[GBC_P]]=TRUE,Weekly[[#This Row],[Actual]]=TRUE),AS638+Weekly[[#This Row],[H Odds &lt;]]-1,IF(AND(Weekly[[#This Row],[V Odds &lt;]]&lt;&gt;"",Weekly[[#This Row],[GBC_P]]=FALSE,Weekly[[#This Row],[Actual]]=FALSE),AS638+Weekly[[#This Row],[V Odds &lt;]]-1,IF(AND(Weekly[[#This Row],[V Odds &lt;]]&lt;&gt;"",Weekly[[#This Row],[GBC_P]]=FALSE,Weekly[[#This Row],[Actual]]=TRUE),AS638-1,IF(AND(Weekly[[#This Row],[H Odds &lt;]]&lt;&gt;"",Weekly[[#This Row],[GBC_P]]=TRUE,Weekly[[#This Row],[Actual]]=FALSE),AS638-1,AS638)))))</f>
        <v>72.28</v>
      </c>
      <c r="AT639" s="37">
        <f>IF(AND(Weekly[[#This Row],[V Odds &lt;]]="",Weekly[[#This Row],[H Odds &lt;]]=""),AT638,IF(AND(Weekly[[#This Row],[H Odds &lt;]]&lt;&gt;"",Weekly[[#This Row],[HGBC_P]]=TRUE,Weekly[[#This Row],[Actual]]=TRUE),AT638+Weekly[[#This Row],[H Odds &lt;]]-1,IF(AND(Weekly[[#This Row],[V Odds &lt;]]&lt;&gt;"",Weekly[[#This Row],[HGBC_P]]=FALSE,Weekly[[#This Row],[Actual]]=FALSE),AT638+Weekly[[#This Row],[V Odds &lt;]]-1,IF(AND(Weekly[[#This Row],[V Odds &lt;]]&lt;&gt;"",Weekly[[#This Row],[HGBC_P]]=FALSE,Weekly[[#This Row],[Actual]]=TRUE),AT638-1,IF(AND(Weekly[[#This Row],[H Odds &lt;]]&lt;&gt;"",Weekly[[#This Row],[HGBC_P]]=TRUE,Weekly[[#This Row],[Actual]]=FALSE),AT638-1,AT638)))))</f>
        <v>57.96</v>
      </c>
      <c r="AU639" s="37">
        <f>IF(AND(Weekly[[#This Row],[V Odds &lt;]]="",Weekly[[#This Row],[H Odds &lt;]]=""),AU638,IF(AND(Weekly[[#This Row],[H Odds &lt;]]&lt;&gt;"",Weekly[[#This Row],[XGB_P]]=TRUE,Weekly[[#This Row],[Actual]]=TRUE),AU638+Weekly[[#This Row],[H Odds &lt;]]-1,IF(AND(Weekly[[#This Row],[V Odds &lt;]]&lt;&gt;"",Weekly[[#This Row],[XGB_P]]=FALSE,Weekly[[#This Row],[Actual]]=FALSE),AU638+Weekly[[#This Row],[V Odds &lt;]]-1,IF(AND(Weekly[[#This Row],[V Odds &lt;]]&lt;&gt;"",Weekly[[#This Row],[XGB_P]]=FALSE,Weekly[[#This Row],[Actual]]=TRUE),AU638-1,IF(AND(Weekly[[#This Row],[H Odds &lt;]]&lt;&gt;"",Weekly[[#This Row],[XGB_P]]=TRUE,Weekly[[#This Row],[Actual]]=FALSE),AU638-1,AU638)))))</f>
        <v>77.110000000000014</v>
      </c>
      <c r="AV639" s="37">
        <f>IF(AND(Weekly[[#This Row],[V Odds &lt;]]="",Weekly[[#This Row],[H Odds &lt;]]=""),AV638,IF(AND(Weekly[[#This Row],[H Odds &lt;]]&lt;&gt;"",Weekly[[#This Row],[QDA_P]]=TRUE,Weekly[[#This Row],[Actual]]=TRUE),AV638+Weekly[[#This Row],[H Odds &lt;]]-1,IF(AND(Weekly[[#This Row],[V Odds &lt;]]&lt;&gt;"",Weekly[[#This Row],[QDA_P]]=FALSE,Weekly[[#This Row],[Actual]]=FALSE),AV638+Weekly[[#This Row],[V Odds &lt;]]-1,IF(AND(Weekly[[#This Row],[V Odds &lt;]]&lt;&gt;"",Weekly[[#This Row],[QDA_P]]=FALSE,Weekly[[#This Row],[Actual]]=TRUE),AV638-1,IF(AND(Weekly[[#This Row],[H Odds &lt;]]&lt;&gt;"",Weekly[[#This Row],[QDA_P]]=TRUE,Weekly[[#This Row],[Actual]]=FALSE),AV638-1,AV638)))))</f>
        <v>68</v>
      </c>
      <c r="AW639" s="37">
        <f>IF(AND(Weekly[[#This Row],[H Odds &lt;]]="",Weekly[[#This Row],[V Odds &lt;]]=""),AW638,IF(AND(Weekly[[#This Row],[KNC_P]]=Weekly[[#This Row],[Actual]],Weekly[[#This Row],[KNC_P]]=TRUE),AW638+Weekly[[#This Row],[BF H Odds]]-1,IF(AND(Weekly[[#This Row],[KNC_P]]=Weekly[[#This Row],[Actual]],Weekly[[#This Row],[KNC_P]]=FALSE),AW638+Weekly[[#This Row],[BF V Odds]]-1,AW638-1)))</f>
        <v>52.800000000000011</v>
      </c>
      <c r="AX639" s="37">
        <f>IF(AND(Weekly[[#This Row],[V Odds &lt;]]="",Weekly[[#This Row],[H Odds &lt;]]=""),AX638,IF(AND(Weekly[[#This Row],[V Odds &lt;]]&lt;&gt;"",Weekly[[#This Row],[FALSES]]&gt;0,Weekly[[#This Row],[Actual]]=FALSE),AX638+Weekly[[#This Row],[V Odds &lt;]]-1,IF(AND(Weekly[[#This Row],[H Odds &lt;]]&lt;&gt;"",Weekly[[#This Row],[TRUES]]&gt;0,Weekly[[#This Row],[Actual]]=TRUE),AX638+Weekly[[#This Row],[H Odds &lt;]]-1,IF(AND(Weekly[[#This Row],[V Odds &lt;]]&lt;&gt;"",Weekly[[#This Row],[FALSES]]=0),AX638,IF(AND(Weekly[[#This Row],[H Odds &lt;]]&lt;&gt;"",Weekly[[#This Row],[TRUES]]=0),AX638,AX638-1)))))</f>
        <v>120.49999999999997</v>
      </c>
      <c r="AY639" s="37">
        <f>IF(AND(Weekly[[#This Row],[V Odds &lt;]]="",Weekly[[#This Row],[H Odds &lt;]]=""),AY638,IF(AND(Weekly[[#This Row],[V Odds &lt;]]&lt;&gt;"",Weekly[[#This Row],[FALSES]]&gt;0,Weekly[[#This Row],[Actual]]=FALSE),AY638+((Weekly[[#This Row],[V Odds &lt;]]-1)*0.92),IF(AND(Weekly[[#This Row],[H Odds &lt;]]&lt;&gt;"",Weekly[[#This Row],[TRUES]]&gt;0,Weekly[[#This Row],[Actual]]=TRUE),AY638+((Weekly[[#This Row],[H Odds &lt;]]-1)*0.92),IF(AND(Weekly[[#This Row],[V Odds &lt;]]&lt;&gt;"",Weekly[[#This Row],[FALSES]]=0),AY638,IF(AND(Weekly[[#This Row],[H Odds &lt;]]&lt;&gt;"",Weekly[[#This Row],[TRUES]]=0),AY638,AY638-1)))))</f>
        <v>106.14000000000001</v>
      </c>
      <c r="AZ639" s="37">
        <f>IF(AND(Weekly[[#This Row],[V Odds &lt;]]="",Weekly[[#This Row],[H Odds &lt;]]=""),AZ638,IF(AND(Weekly[[#This Row],[V Odds &lt;]]&lt;&gt;"",Weekly[[#This Row],[Actual]]=FALSE),AZ638+Weekly[[#This Row],[V Odds &lt;]]-1,IF(AND(Weekly[[#This Row],[H Odds &lt;]]&lt;&gt;"",Weekly[[#This Row],[Actual]]=TRUE),AZ638+Weekly[[#This Row],[H Odds &lt;]]-1,AZ638-1)))</f>
        <v>110.46999999999998</v>
      </c>
      <c r="BA639" s="38">
        <f>IF(Weekly[[#This Row],[H Odds &lt;]]="",BA638,IF(AND(Weekly[[#This Row],[H Odds &lt;]]&lt;&gt;"",Weekly[[#This Row],[SVC_P]]=TRUE,Weekly[[#This Row],[Actual]]=TRUE),BA638+Weekly[[#This Row],[H Odds &lt;]]-1,IF(AND(Weekly[[#This Row],[H Odds &lt;]]&lt;&gt;"",Weekly[[#This Row],[SVC_P]]=TRUE,Weekly[[#This Row],[Actual]]=FALSE),BA638-1,BA638)))</f>
        <v>80.290000000000006</v>
      </c>
      <c r="BB639" s="38">
        <f>IF(Weekly[[#This Row],[H Odds &lt;]]="",BB638,IF(AND(Weekly[[#This Row],[H Odds &lt;]]&lt;&gt;"",Weekly[[#This Row],[ADBC_P]]=TRUE,Weekly[[#This Row],[Actual]]=TRUE),BB638+Weekly[[#This Row],[H Odds &lt;]]-1,IF(AND(Weekly[[#This Row],[H Odds &lt;]]&lt;&gt;"",Weekly[[#This Row],[ADBC_P]]=TRUE,Weekly[[#This Row],[Actual]]=FALSE),BB638-1,BB638)))</f>
        <v>50.06</v>
      </c>
      <c r="BC639" s="38">
        <f>IF(Weekly[[#This Row],[H Odds &lt;]]="",BC638,IF(AND(Weekly[[#This Row],[H Odds &lt;]]&lt;&gt;"",Weekly[[#This Row],[RFC_P]]=TRUE,Weekly[[#This Row],[Actual]]=TRUE),BC638+Weekly[[#This Row],[H Odds &lt;]]-1,IF(AND(Weekly[[#This Row],[H Odds &lt;]]&lt;&gt;"",Weekly[[#This Row],[RFC_P]]=TRUE,Weekly[[#This Row],[Actual]]=FALSE),BC638-1,BC638)))</f>
        <v>51.66</v>
      </c>
      <c r="BD639" s="38">
        <f>IF(Weekly[[#This Row],[H Odds &lt;]]="",BD638,IF(AND(Weekly[[#This Row],[H Odds &lt;]]&lt;&gt;"",Weekly[[#This Row],[GBC_P]]=TRUE,Weekly[[#This Row],[Actual]]=TRUE),BD638+Weekly[[#This Row],[H Odds &lt;]]-1,IF(AND(Weekly[[#This Row],[H Odds &lt;]]&lt;&gt;"",Weekly[[#This Row],[GBC_P]]=TRUE,Weekly[[#This Row],[Actual]]=FALSE),BD638-1,BD638)))</f>
        <v>57.810000000000009</v>
      </c>
      <c r="BE639" s="38">
        <f>IF(Weekly[[#This Row],[H Odds &lt;]]="",BE638,IF(AND(Weekly[[#This Row],[H Odds &lt;]]&lt;&gt;"",Weekly[[#This Row],[HGBC_P]]=TRUE,Weekly[[#This Row],[Actual]]=TRUE),BE638+Weekly[[#This Row],[H Odds &lt;]]-1,IF(AND(Weekly[[#This Row],[H Odds &lt;]]&lt;&gt;"",Weekly[[#This Row],[HGBC_P]]=TRUE,Weekly[[#This Row],[Actual]]=FALSE),BE638-1,BE638)))</f>
        <v>54.96</v>
      </c>
      <c r="BF639" s="38">
        <f>IF(Weekly[[#This Row],[H Odds &lt;]]="",BF638,IF(AND(Weekly[[#This Row],[H Odds &lt;]]&lt;&gt;"",Weekly[[#This Row],[XGB_P]]=TRUE,Weekly[[#This Row],[Actual]]=TRUE),BF638+Weekly[[#This Row],[H Odds &lt;]]-1,IF(AND(Weekly[[#This Row],[H Odds &lt;]]&lt;&gt;"",Weekly[[#This Row],[XGB_P]]=TRUE,Weekly[[#This Row],[Actual]]=FALSE),BF638-1,BF638)))</f>
        <v>64.63000000000001</v>
      </c>
      <c r="BG639" s="38">
        <f>IF(Weekly[[#This Row],[H Odds &lt;]]="",BG638,IF(AND(Weekly[[#This Row],[H Odds &lt;]]&lt;&gt;"",Weekly[[#This Row],[QDA_P]]=TRUE,Weekly[[#This Row],[Actual]]=TRUE),BG638+Weekly[[#This Row],[H Odds &lt;]]-1,IF(AND(Weekly[[#This Row],[H Odds &lt;]]&lt;&gt;"",Weekly[[#This Row],[QDA_P]]=TRUE,Weekly[[#This Row],[Actual]]=FALSE),BG638-1,BG638)))</f>
        <v>50.129999999999995</v>
      </c>
      <c r="BH639" s="38">
        <f>IF(Weekly[[#This Row],[H Odds &lt;]]="",BH638,IF(AND(Weekly[[#This Row],[H Odds &lt;]]&lt;&gt;"",Weekly[[#This Row],[KNC_P]]=TRUE,Weekly[[#This Row],[Actual]]=TRUE),BH638+Weekly[[#This Row],[H Odds &lt;]]-1,IF(AND(Weekly[[#This Row],[H Odds &lt;]]&lt;&gt;"",Weekly[[#This Row],[KNC_P]]=TRUE,Weekly[[#This Row],[Actual]]=FALSE),BH638-1,BH638)))</f>
        <v>55</v>
      </c>
      <c r="BI639" s="38">
        <f>IF(Weekly[[#This Row],[H Odds &lt;]]="",BI638,IF(AND(Weekly[[#This Row],[H Odds &lt;]]&lt;&gt;"",Weekly[[#This Row],[TRUES]]&gt;0,Weekly[[#This Row],[Actual]]=TRUE),BI638+Weekly[[#This Row],[H Odds &lt;]]-1,IF(AND(Weekly[[#This Row],[H Odds &lt;]]&lt;&gt;"",Weekly[[#This Row],[TRUES]]=0),BI638,BI638-1)))</f>
        <v>78.290000000000006</v>
      </c>
      <c r="BJ639" s="38">
        <f>IF(Weekly[[#This Row],[H Odds &lt;]]="",BJ638,IF(AND(Weekly[[#This Row],[H Odds &lt;]]&lt;&gt;"",Weekly[[#This Row],[Actual]]=TRUE),BJ638+Weekly[[#This Row],[H Odds &lt;]]-1,IF(AND(Weekly[[#This Row],[H Odds &lt;]]&lt;&gt;"",Weekly[[#This Row],[Actual]]=FALSE),BJ638-1,BJ638)))</f>
        <v>80.190000000000012</v>
      </c>
      <c r="BK639" s="58">
        <f>IF(AND(Weekly[[#This Row],[TRUES]]&gt;3,Weekly[[#This Row],[Actual]]=TRUE),BK638+Weekly[[#This Row],[BF H Odds]]-1,IF(AND(Weekly[[#This Row],[FALSES]]&gt;3,Weekly[[#This Row],[Actual]]=FALSE),BK638+Weekly[[#This Row],[BF V Odds]]-1,IF(AND(Weekly[[#This Row],[TRUES]]&gt;3,Weekly[[#This Row],[Actual]]=FALSE),BK638-1,IF(AND(Weekly[[#This Row],[FALSES]]&gt;3,Weekly[[#This Row],[Actual]]=TRUE),BK638-1,BK638))))</f>
        <v>9.8700000000000312</v>
      </c>
      <c r="BL639" s="58">
        <f>IF(AND(Weekly[[#This Row],[TRUES]]&gt;5,Weekly[[#This Row],[Actual]]=TRUE),BL638+Weekly[[#This Row],[BF H Odds]]-1,IF(AND(Weekly[[#This Row],[FALSES]]&gt;5,Weekly[[#This Row],[Actual]]=FALSE),BL638+Weekly[[#This Row],[BF V Odds]]-1,IF(AND(Weekly[[#This Row],[TRUES]]&gt;5,Weekly[[#This Row],[Actual]]=FALSE),BL638-1,IF(AND(Weekly[[#This Row],[FALSES]]&gt;5,Weekly[[#This Row],[Actual]]=TRUE),BL638-1,BL638))))</f>
        <v>14.190000000000017</v>
      </c>
      <c r="BM639" s="58">
        <f>IF(AND(Weekly[[#This Row],[TRUES]]&gt;6,Weekly[[#This Row],[Actual]]=TRUE),BM638+Weekly[[#This Row],[BF H Odds]]-1,IF(AND(Weekly[[#This Row],[FALSES]]&gt;6,Weekly[[#This Row],[Actual]]=FALSE),BM638+Weekly[[#This Row],[BF V Odds]]-1,IF(AND(Weekly[[#This Row],[TRUES]]&gt;6,Weekly[[#This Row],[Actual]]=FALSE),BM638-1,IF(AND(Weekly[[#This Row],[FALSES]]&gt;6,Weekly[[#This Row],[Actual]]=TRUE),BM638-1,BM638))))</f>
        <v>44.27000000000001</v>
      </c>
    </row>
    <row r="640" spans="1:65" x14ac:dyDescent="0.25">
      <c r="A640" s="34"/>
      <c r="B640" s="10">
        <v>44323</v>
      </c>
      <c r="C640" s="17" t="s">
        <v>26</v>
      </c>
      <c r="D640" s="15" t="s">
        <v>27</v>
      </c>
      <c r="E640" t="b">
        <v>1</v>
      </c>
      <c r="F640" t="b">
        <v>1</v>
      </c>
      <c r="G640" t="b">
        <v>1</v>
      </c>
      <c r="H640" t="b">
        <v>1</v>
      </c>
      <c r="I640" t="b">
        <v>1</v>
      </c>
      <c r="J640" t="b">
        <v>1</v>
      </c>
      <c r="K640" t="b">
        <v>1</v>
      </c>
      <c r="L640" t="b">
        <v>1</v>
      </c>
      <c r="O640" t="str">
        <f>IF(Weekly[[#This Row],[H/V]]="H",Weekly[[#This Row],[BF H Odds]],IF(Weekly[[#This Row],[H/V]]="V",Weekly[[#This Row],[BF V Odds]],""))</f>
        <v/>
      </c>
      <c r="R640" s="35">
        <f>IFERROR(IF(Weekly[[#This Row],[Won Bet?]]="yes",R639+(Weekly[[#This Row],[BF Odds]]*Weekly[[#This Row],[BF Stake]])-Weekly[[#This Row],[BF Stake]],R639-Weekly[[#This Row],[BF Stake]]),R639)</f>
        <v>1368.8095000000005</v>
      </c>
      <c r="S640" s="35">
        <f>IFERROR(IF(Weekly[[#This Row],[Won Bet?]]="yes",S639+(((Weekly[[#This Row],[BF Odds]]*Weekly[[#This Row],[BF Stake]])-Weekly[[#This Row],[BF Stake]])*0.95),S639-Weekly[[#This Row],[BF Stake]]),S639)</f>
        <v>1252.7191400000011</v>
      </c>
      <c r="T640">
        <v>3.85</v>
      </c>
      <c r="U640">
        <v>1.34</v>
      </c>
      <c r="V640" s="24" t="str">
        <f>IF(Weekly[[#This Row],[Actual]]="","",IF(AND(Weekly[[#This Row],[SVC_P]]=Weekly[[#This Row],[Actual]],Weekly[[#This Row],[SVC_P]]=TRUE),V639+Weekly[[#This Row],[BF H Odds]]-1,IF(AND(Weekly[[#This Row],[SVC_P]]=Weekly[[#This Row],[Actual]],Weekly[[#This Row],[SVC_P]]=FALSE),V639+Weekly[[#This Row],[BF V Odds]]-1,V639-1)))</f>
        <v/>
      </c>
      <c r="W640" s="24" t="str">
        <f>IF(Weekly[[#This Row],[Actual]]="","",IF(AND(Weekly[[#This Row],[SVC_P]]=FALSE,Weekly[[#This Row],[Actual]]=TRUE),W639+Weekly[[#This Row],[BF H Odds]]-1,IF(AND(Weekly[[#This Row],[SVC_P]]=TRUE,Weekly[[#This Row],[Actual]]=FALSE,),W639+Weekly[[#This Row],[BF V Odds]]-1,W639-1)))</f>
        <v/>
      </c>
      <c r="X640" s="24" t="str">
        <f>IF(Weekly[[#This Row],[Actual]]="","",IF(AND(Weekly[[#This Row],[ADBC_P]]=Weekly[[#This Row],[Actual]],Weekly[[#This Row],[ADBC_P]]=TRUE),X639+Weekly[[#This Row],[BF H Odds]]-1,IF(AND(Weekly[[#This Row],[ADBC_P]]=Weekly[[#This Row],[Actual]],Weekly[[#This Row],[ADBC_P]]=FALSE),X639+Weekly[[#This Row],[BF V Odds]]-1,X639-1)))</f>
        <v/>
      </c>
      <c r="Y640" s="24" t="str">
        <f>IF(Weekly[[#This Row],[Actual]]="","",IF(AND(Weekly[[#This Row],[ADBC_P]]=FALSE,Weekly[[#This Row],[Actual]]=TRUE),Y639+Weekly[[#This Row],[BF H Odds]]-1,IF(AND(Weekly[[#This Row],[ADBC_P]]=TRUE,Weekly[[#This Row],[Actual]]=FALSE),Y639+Weekly[[#This Row],[BF V Odds]]-1,Y639-1)))</f>
        <v/>
      </c>
      <c r="Z640" s="24" t="str">
        <f>IF(Weekly[[#This Row],[Actual]]="","",IF(AND(Weekly[[#This Row],[RFC_P]]=Weekly[[#This Row],[Actual]],Weekly[[#This Row],[RFC_P]]=TRUE),Z639+Weekly[[#This Row],[BF H Odds]]-1,IF(AND(Weekly[[#This Row],[RFC_P]]=Weekly[[#This Row],[Actual]],Weekly[[#This Row],[RFC_P]]=FALSE),Z639+Weekly[[#This Row],[BF V Odds]]-1,Z639-1)))</f>
        <v/>
      </c>
      <c r="AA640" s="24" t="str">
        <f>IF(Weekly[[#This Row],[Actual]]="","",IF(AND(Weekly[[#This Row],[RFC_P]]=FALSE,Weekly[[#This Row],[Actual]]=TRUE),AA639+Weekly[[#This Row],[BF H Odds]]-1,IF(AND(Weekly[[#This Row],[RFC_P]]=TRUE,Weekly[[#This Row],[Actual]]=FALSE),AA639+Weekly[[#This Row],[BF V Odds]]-1,AA639-1)))</f>
        <v/>
      </c>
      <c r="AB640" s="24" t="str">
        <f>IF(Weekly[[#This Row],[Actual]]="","",IF(AND(Weekly[[#This Row],[GBC_P]]=Weekly[[#This Row],[Actual]],Weekly[[#This Row],[GBC_P]]=TRUE),AB639+Weekly[[#This Row],[BF H Odds]]-1,IF(AND(Weekly[[#This Row],[GBC_P]]=Weekly[[#This Row],[Actual]],Weekly[[#This Row],[GBC_P]]=FALSE),AB639+Weekly[[#This Row],[BF V Odds]]-1,AB639-1)))</f>
        <v/>
      </c>
      <c r="AC640" s="24" t="str">
        <f>IF(Weekly[[#This Row],[Actual]]="","",IF(AND(Weekly[[#This Row],[GBC_P]]=FALSE,Weekly[[#This Row],[Actual]]=TRUE),AC639+Weekly[[#This Row],[BF H Odds]]-1,IF(AND(Weekly[[#This Row],[GBC_P]]=TRUE,Weekly[[#This Row],[Actual]]=FALSE),AC639+Weekly[[#This Row],[BF V Odds]]-1,AC639-1)))</f>
        <v/>
      </c>
      <c r="AD640" s="24" t="str">
        <f>IF(Weekly[[#This Row],[Actual]]="","",IF(AND(Weekly[[#This Row],[HGBC_P]]=Weekly[[#This Row],[Actual]],Weekly[[#This Row],[HGBC_P]]=TRUE),AD639+Weekly[[#This Row],[BF H Odds]]-1,IF(AND(Weekly[[#This Row],[HGBC_P]]=Weekly[[#This Row],[Actual]],Weekly[[#This Row],[HGBC_P]]=FALSE),AD639+Weekly[[#This Row],[BF V Odds]]-1,AD639-1)))</f>
        <v/>
      </c>
      <c r="AE640" s="24" t="str">
        <f>IF(Weekly[[#This Row],[Actual]]="","",IF(AND(Weekly[[#This Row],[HGBC_P]]=FALSE,Weekly[[#This Row],[Actual]]=TRUE),AE639+Weekly[[#This Row],[BF H Odds]]-1,IF(AND(Weekly[[#This Row],[HGBC_P]]=TRUE,Weekly[[#This Row],[Actual]]=FALSE),AE639+Weekly[[#This Row],[BF V Odds]]-1,AE639-1)))</f>
        <v/>
      </c>
      <c r="AF640" s="24" t="str">
        <f>IF(Weekly[[#This Row],[Actual]]="","",IF(AND(Weekly[[#This Row],[XGB_P]]=Weekly[[#This Row],[Actual]],Weekly[[#This Row],[XGB_P]]=TRUE),AF639+Weekly[[#This Row],[BF H Odds]]-1,IF(AND(Weekly[[#This Row],[XGB_P]]=Weekly[[#This Row],[Actual]],Weekly[[#This Row],[XGB_P]]=FALSE),AF639+Weekly[[#This Row],[BF V Odds]]-1,AF639-1)))</f>
        <v/>
      </c>
      <c r="AG640" s="24" t="str">
        <f>IF(Weekly[[#This Row],[Actual]]="","",IF(AND(Weekly[[#This Row],[XGB_P]]=FALSE,Weekly[[#This Row],[Actual]]=TRUE),AG639+Weekly[[#This Row],[BF H Odds]]-1,IF(AND(Weekly[[#This Row],[XGB_P]]=TRUE,Weekly[[#This Row],[Actual]]=FALSE),AG639+Weekly[[#This Row],[BF V Odds]]-1,AG639-1)))</f>
        <v/>
      </c>
      <c r="AH640" s="24" t="str">
        <f>IF(Weekly[[#This Row],[Actual]]="","",IF(AND(Weekly[[#This Row],[QDA_P]]=Weekly[[#This Row],[Actual]],Weekly[[#This Row],[QDA_P]]=TRUE),AH639+Weekly[[#This Row],[BF H Odds]]-1,IF(AND(Weekly[[#This Row],[QDA_P]]=Weekly[[#This Row],[Actual]],Weekly[[#This Row],[QDA_P]]=FALSE),AH639+Weekly[[#This Row],[BF V Odds]]-1,AH639-1)))</f>
        <v/>
      </c>
      <c r="AI640" s="24" t="str">
        <f>IF(Weekly[[#This Row],[Actual]]="","",IF(AND(Weekly[[#This Row],[QDA_P]]=FALSE,Weekly[[#This Row],[Actual]]=TRUE),AI639+Weekly[[#This Row],[BF H Odds]]-1,IF(AND(Weekly[[#This Row],[QDA_P]]=TRUE,Weekly[[#This Row],[Actual]]=FALSE),AI639+Weekly[[#This Row],[BF V Odds]]-1,AI639-1)))</f>
        <v/>
      </c>
      <c r="AJ640" s="24" t="str">
        <f>IF(Weekly[[#This Row],[Actual]]="","",IF(AND(Weekly[[#This Row],[KNC_P]]=FALSE,Weekly[[#This Row],[Actual]]=TRUE),AJ639+Weekly[[#This Row],[BF H Odds]]-1,IF(AND(Weekly[[#This Row],[KNC_P]]=TRUE,Weekly[[#This Row],[Actual]]=FALSE),AJ639+Weekly[[#This Row],[BF V Odds]]-1,AJ639-1)))</f>
        <v/>
      </c>
      <c r="AK640" s="24" t="str">
        <f>IF(Weekly[[#This Row],[Actual]]="","",IF(AND(Weekly[[#This Row],[KNC_P]]=FALSE,Weekly[[#This Row],[Actual]]=TRUE),AK639+Weekly[[#This Row],[BF H Odds]]-1,IF(AND(Weekly[[#This Row],[KNC_P]]=TRUE,Weekly[[#This Row],[Actual]]=FALSE),AK639+Weekly[[#This Row],[BF V Odds]]-1,AK639-1)))</f>
        <v/>
      </c>
      <c r="AL640" s="30" t="str">
        <f>IF(Weekly[[#This Row],[Actual]]="","",COUNTIF(Weekly[[#This Row],[SVC_P]:[QDA_P]],TRUE))</f>
        <v/>
      </c>
      <c r="AM640" s="30" t="str">
        <f>IF(Weekly[[#This Row],[Actual]]="","",COUNTIF(Weekly[[#This Row],[SVC_P]:[QDA_P]],FALSE))</f>
        <v/>
      </c>
      <c r="AN640" s="36">
        <f>IF(AND(Weekly[[#This Row],[BF V Odds]]&gt;$BO$6,Weekly[[#This Row],[BF V Odds]] &lt; $BO$7),Weekly[[#This Row],[BF V Odds]],"")</f>
        <v>3.85</v>
      </c>
      <c r="AO640" s="36" t="str">
        <f>IF(AND(Weekly[[#This Row],[BF H Odds]]&gt;$BO$6, Weekly[[#This Row],[BF H Odds]] &lt; $BO$7),Weekly[[#This Row],[BF H Odds]],"")</f>
        <v/>
      </c>
      <c r="AP640" s="37">
        <f>IF(AND(Weekly[[#This Row],[V Odds &lt;]]="",Weekly[[#This Row],[H Odds &lt;]]=""),AP639,IF(AND(Weekly[[#This Row],[H Odds &lt;]]&lt;&gt;"",Weekly[[#This Row],[SVC_P]]=TRUE,Weekly[[#This Row],[Actual]]=TRUE),AP639+Weekly[[#This Row],[H Odds &lt;]]-1,IF(AND(Weekly[[#This Row],[V Odds &lt;]]&lt;&gt;"",Weekly[[#This Row],[SVC_P]]=FALSE,Weekly[[#This Row],[Actual]]=FALSE),AP639+Weekly[[#This Row],[V Odds &lt;]]-1,IF(AND(Weekly[[#This Row],[V Odds &lt;]]&lt;&gt;"",Weekly[[#This Row],[SVC_P]]=FALSE,Weekly[[#This Row],[Actual]]=TRUE),AP639-1,IF(AND(Weekly[[#This Row],[H Odds &lt;]]&lt;&gt;"",Weekly[[#This Row],[SVC_P]]=TRUE,Weekly[[#This Row],[Actual]]=FALSE),AP639-1,AP639)))))</f>
        <v>81.330000000000027</v>
      </c>
      <c r="AQ640" s="37">
        <f>IF(AND(Weekly[[#This Row],[V Odds &lt;]]="",Weekly[[#This Row],[H Odds &lt;]]=""),AQ639,IF(AND(Weekly[[#This Row],[H Odds &lt;]]&lt;&gt;"",Weekly[[#This Row],[ADBC_P]]=TRUE,Weekly[[#This Row],[Actual]]=TRUE),AQ639+Weekly[[#This Row],[H Odds &lt;]]-1,IF(AND(Weekly[[#This Row],[V Odds &lt;]]&lt;&gt;"",Weekly[[#This Row],[ADBC_P]]=FALSE,Weekly[[#This Row],[Actual]]=FALSE),AQ639+Weekly[[#This Row],[V Odds &lt;]]-1,IF(AND(Weekly[[#This Row],[V Odds &lt;]]&lt;&gt;"",Weekly[[#This Row],[ADBC_P]]=FALSE,Weekly[[#This Row],[Actual]]=TRUE),AQ639-1,IF(AND(Weekly[[#This Row],[H Odds &lt;]]&lt;&gt;"",Weekly[[#This Row],[ADBC_P]]=TRUE,Weekly[[#This Row],[Actual]]=FALSE),AQ639-1,AQ639)))))</f>
        <v>53.88</v>
      </c>
      <c r="AR640" s="37">
        <f>IF(AND(Weekly[[#This Row],[V Odds &lt;]]="",Weekly[[#This Row],[H Odds &lt;]]=""),AR639,IF(AND(Weekly[[#This Row],[H Odds &lt;]]&lt;&gt;"",Weekly[[#This Row],[RFC_P]]=TRUE,Weekly[[#This Row],[Actual]]=TRUE),AR639+Weekly[[#This Row],[H Odds &lt;]]-1,IF(AND(Weekly[[#This Row],[V Odds &lt;]]&lt;&gt;"",Weekly[[#This Row],[RFC_P]]=FALSE,Weekly[[#This Row],[Actual]]=FALSE),AR639+Weekly[[#This Row],[V Odds &lt;]]-1,IF(AND(Weekly[[#This Row],[V Odds &lt;]]&lt;&gt;"",Weekly[[#This Row],[RFC_P]]=FALSE,Weekly[[#This Row],[Actual]]=TRUE),AR639-1,IF(AND(Weekly[[#This Row],[H Odds &lt;]]&lt;&gt;"",Weekly[[#This Row],[RFC_P]]=TRUE,Weekly[[#This Row],[Actual]]=FALSE),AR639-1,AR639)))))</f>
        <v>70.89</v>
      </c>
      <c r="AS640" s="37">
        <f>IF(AND(Weekly[[#This Row],[V Odds &lt;]]="",Weekly[[#This Row],[H Odds &lt;]]=""),AS639,IF(AND(Weekly[[#This Row],[H Odds &lt;]]&lt;&gt;"",Weekly[[#This Row],[GBC_P]]=TRUE,Weekly[[#This Row],[Actual]]=TRUE),AS639+Weekly[[#This Row],[H Odds &lt;]]-1,IF(AND(Weekly[[#This Row],[V Odds &lt;]]&lt;&gt;"",Weekly[[#This Row],[GBC_P]]=FALSE,Weekly[[#This Row],[Actual]]=FALSE),AS639+Weekly[[#This Row],[V Odds &lt;]]-1,IF(AND(Weekly[[#This Row],[V Odds &lt;]]&lt;&gt;"",Weekly[[#This Row],[GBC_P]]=FALSE,Weekly[[#This Row],[Actual]]=TRUE),AS639-1,IF(AND(Weekly[[#This Row],[H Odds &lt;]]&lt;&gt;"",Weekly[[#This Row],[GBC_P]]=TRUE,Weekly[[#This Row],[Actual]]=FALSE),AS639-1,AS639)))))</f>
        <v>72.28</v>
      </c>
      <c r="AT640" s="37">
        <f>IF(AND(Weekly[[#This Row],[V Odds &lt;]]="",Weekly[[#This Row],[H Odds &lt;]]=""),AT639,IF(AND(Weekly[[#This Row],[H Odds &lt;]]&lt;&gt;"",Weekly[[#This Row],[HGBC_P]]=TRUE,Weekly[[#This Row],[Actual]]=TRUE),AT639+Weekly[[#This Row],[H Odds &lt;]]-1,IF(AND(Weekly[[#This Row],[V Odds &lt;]]&lt;&gt;"",Weekly[[#This Row],[HGBC_P]]=FALSE,Weekly[[#This Row],[Actual]]=FALSE),AT639+Weekly[[#This Row],[V Odds &lt;]]-1,IF(AND(Weekly[[#This Row],[V Odds &lt;]]&lt;&gt;"",Weekly[[#This Row],[HGBC_P]]=FALSE,Weekly[[#This Row],[Actual]]=TRUE),AT639-1,IF(AND(Weekly[[#This Row],[H Odds &lt;]]&lt;&gt;"",Weekly[[#This Row],[HGBC_P]]=TRUE,Weekly[[#This Row],[Actual]]=FALSE),AT639-1,AT639)))))</f>
        <v>57.96</v>
      </c>
      <c r="AU640" s="37">
        <f>IF(AND(Weekly[[#This Row],[V Odds &lt;]]="",Weekly[[#This Row],[H Odds &lt;]]=""),AU639,IF(AND(Weekly[[#This Row],[H Odds &lt;]]&lt;&gt;"",Weekly[[#This Row],[XGB_P]]=TRUE,Weekly[[#This Row],[Actual]]=TRUE),AU639+Weekly[[#This Row],[H Odds &lt;]]-1,IF(AND(Weekly[[#This Row],[V Odds &lt;]]&lt;&gt;"",Weekly[[#This Row],[XGB_P]]=FALSE,Weekly[[#This Row],[Actual]]=FALSE),AU639+Weekly[[#This Row],[V Odds &lt;]]-1,IF(AND(Weekly[[#This Row],[V Odds &lt;]]&lt;&gt;"",Weekly[[#This Row],[XGB_P]]=FALSE,Weekly[[#This Row],[Actual]]=TRUE),AU639-1,IF(AND(Weekly[[#This Row],[H Odds &lt;]]&lt;&gt;"",Weekly[[#This Row],[XGB_P]]=TRUE,Weekly[[#This Row],[Actual]]=FALSE),AU639-1,AU639)))))</f>
        <v>77.110000000000014</v>
      </c>
      <c r="AV640" s="37">
        <f>IF(AND(Weekly[[#This Row],[V Odds &lt;]]="",Weekly[[#This Row],[H Odds &lt;]]=""),AV639,IF(AND(Weekly[[#This Row],[H Odds &lt;]]&lt;&gt;"",Weekly[[#This Row],[QDA_P]]=TRUE,Weekly[[#This Row],[Actual]]=TRUE),AV639+Weekly[[#This Row],[H Odds &lt;]]-1,IF(AND(Weekly[[#This Row],[V Odds &lt;]]&lt;&gt;"",Weekly[[#This Row],[QDA_P]]=FALSE,Weekly[[#This Row],[Actual]]=FALSE),AV639+Weekly[[#This Row],[V Odds &lt;]]-1,IF(AND(Weekly[[#This Row],[V Odds &lt;]]&lt;&gt;"",Weekly[[#This Row],[QDA_P]]=FALSE,Weekly[[#This Row],[Actual]]=TRUE),AV639-1,IF(AND(Weekly[[#This Row],[H Odds &lt;]]&lt;&gt;"",Weekly[[#This Row],[QDA_P]]=TRUE,Weekly[[#This Row],[Actual]]=FALSE),AV639-1,AV639)))))</f>
        <v>68</v>
      </c>
      <c r="AW640" s="37">
        <f>IF(AND(Weekly[[#This Row],[H Odds &lt;]]="",Weekly[[#This Row],[V Odds &lt;]]=""),AW639,IF(AND(Weekly[[#This Row],[KNC_P]]=Weekly[[#This Row],[Actual]],Weekly[[#This Row],[KNC_P]]=TRUE),AW639+Weekly[[#This Row],[BF H Odds]]-1,IF(AND(Weekly[[#This Row],[KNC_P]]=Weekly[[#This Row],[Actual]],Weekly[[#This Row],[KNC_P]]=FALSE),AW639+Weekly[[#This Row],[BF V Odds]]-1,AW639-1)))</f>
        <v>51.800000000000011</v>
      </c>
      <c r="AX640" s="37">
        <f>IF(AND(Weekly[[#This Row],[V Odds &lt;]]="",Weekly[[#This Row],[H Odds &lt;]]=""),AX639,IF(AND(Weekly[[#This Row],[V Odds &lt;]]&lt;&gt;"",Weekly[[#This Row],[FALSES]]&gt;0,Weekly[[#This Row],[Actual]]=FALSE),AX639+Weekly[[#This Row],[V Odds &lt;]]-1,IF(AND(Weekly[[#This Row],[H Odds &lt;]]&lt;&gt;"",Weekly[[#This Row],[TRUES]]&gt;0,Weekly[[#This Row],[Actual]]=TRUE),AX639+Weekly[[#This Row],[H Odds &lt;]]-1,IF(AND(Weekly[[#This Row],[V Odds &lt;]]&lt;&gt;"",Weekly[[#This Row],[FALSES]]=0),AX639,IF(AND(Weekly[[#This Row],[H Odds &lt;]]&lt;&gt;"",Weekly[[#This Row],[TRUES]]=0),AX639,AX639-1)))))</f>
        <v>123.34999999999997</v>
      </c>
      <c r="AY640" s="37">
        <f>IF(AND(Weekly[[#This Row],[V Odds &lt;]]="",Weekly[[#This Row],[H Odds &lt;]]=""),AY639,IF(AND(Weekly[[#This Row],[V Odds &lt;]]&lt;&gt;"",Weekly[[#This Row],[FALSES]]&gt;0,Weekly[[#This Row],[Actual]]=FALSE),AY639+((Weekly[[#This Row],[V Odds &lt;]]-1)*0.92),IF(AND(Weekly[[#This Row],[H Odds &lt;]]&lt;&gt;"",Weekly[[#This Row],[TRUES]]&gt;0,Weekly[[#This Row],[Actual]]=TRUE),AY639+((Weekly[[#This Row],[H Odds &lt;]]-1)*0.92),IF(AND(Weekly[[#This Row],[V Odds &lt;]]&lt;&gt;"",Weekly[[#This Row],[FALSES]]=0),AY639,IF(AND(Weekly[[#This Row],[H Odds &lt;]]&lt;&gt;"",Weekly[[#This Row],[TRUES]]=0),AY639,AY639-1)))))</f>
        <v>108.76200000000001</v>
      </c>
      <c r="AZ640" s="37">
        <f>IF(AND(Weekly[[#This Row],[V Odds &lt;]]="",Weekly[[#This Row],[H Odds &lt;]]=""),AZ639,IF(AND(Weekly[[#This Row],[V Odds &lt;]]&lt;&gt;"",Weekly[[#This Row],[Actual]]=FALSE),AZ639+Weekly[[#This Row],[V Odds &lt;]]-1,IF(AND(Weekly[[#This Row],[H Odds &lt;]]&lt;&gt;"",Weekly[[#This Row],[Actual]]=TRUE),AZ639+Weekly[[#This Row],[H Odds &lt;]]-1,AZ639-1)))</f>
        <v>113.31999999999998</v>
      </c>
      <c r="BA640" s="38">
        <f>IF(Weekly[[#This Row],[H Odds &lt;]]="",BA639,IF(AND(Weekly[[#This Row],[H Odds &lt;]]&lt;&gt;"",Weekly[[#This Row],[SVC_P]]=TRUE,Weekly[[#This Row],[Actual]]=TRUE),BA639+Weekly[[#This Row],[H Odds &lt;]]-1,IF(AND(Weekly[[#This Row],[H Odds &lt;]]&lt;&gt;"",Weekly[[#This Row],[SVC_P]]=TRUE,Weekly[[#This Row],[Actual]]=FALSE),BA639-1,BA639)))</f>
        <v>80.290000000000006</v>
      </c>
      <c r="BB640" s="38">
        <f>IF(Weekly[[#This Row],[H Odds &lt;]]="",BB639,IF(AND(Weekly[[#This Row],[H Odds &lt;]]&lt;&gt;"",Weekly[[#This Row],[ADBC_P]]=TRUE,Weekly[[#This Row],[Actual]]=TRUE),BB639+Weekly[[#This Row],[H Odds &lt;]]-1,IF(AND(Weekly[[#This Row],[H Odds &lt;]]&lt;&gt;"",Weekly[[#This Row],[ADBC_P]]=TRUE,Weekly[[#This Row],[Actual]]=FALSE),BB639-1,BB639)))</f>
        <v>50.06</v>
      </c>
      <c r="BC640" s="38">
        <f>IF(Weekly[[#This Row],[H Odds &lt;]]="",BC639,IF(AND(Weekly[[#This Row],[H Odds &lt;]]&lt;&gt;"",Weekly[[#This Row],[RFC_P]]=TRUE,Weekly[[#This Row],[Actual]]=TRUE),BC639+Weekly[[#This Row],[H Odds &lt;]]-1,IF(AND(Weekly[[#This Row],[H Odds &lt;]]&lt;&gt;"",Weekly[[#This Row],[RFC_P]]=TRUE,Weekly[[#This Row],[Actual]]=FALSE),BC639-1,BC639)))</f>
        <v>51.66</v>
      </c>
      <c r="BD640" s="38">
        <f>IF(Weekly[[#This Row],[H Odds &lt;]]="",BD639,IF(AND(Weekly[[#This Row],[H Odds &lt;]]&lt;&gt;"",Weekly[[#This Row],[GBC_P]]=TRUE,Weekly[[#This Row],[Actual]]=TRUE),BD639+Weekly[[#This Row],[H Odds &lt;]]-1,IF(AND(Weekly[[#This Row],[H Odds &lt;]]&lt;&gt;"",Weekly[[#This Row],[GBC_P]]=TRUE,Weekly[[#This Row],[Actual]]=FALSE),BD639-1,BD639)))</f>
        <v>57.810000000000009</v>
      </c>
      <c r="BE640" s="38">
        <f>IF(Weekly[[#This Row],[H Odds &lt;]]="",BE639,IF(AND(Weekly[[#This Row],[H Odds &lt;]]&lt;&gt;"",Weekly[[#This Row],[HGBC_P]]=TRUE,Weekly[[#This Row],[Actual]]=TRUE),BE639+Weekly[[#This Row],[H Odds &lt;]]-1,IF(AND(Weekly[[#This Row],[H Odds &lt;]]&lt;&gt;"",Weekly[[#This Row],[HGBC_P]]=TRUE,Weekly[[#This Row],[Actual]]=FALSE),BE639-1,BE639)))</f>
        <v>54.96</v>
      </c>
      <c r="BF640" s="38">
        <f>IF(Weekly[[#This Row],[H Odds &lt;]]="",BF639,IF(AND(Weekly[[#This Row],[H Odds &lt;]]&lt;&gt;"",Weekly[[#This Row],[XGB_P]]=TRUE,Weekly[[#This Row],[Actual]]=TRUE),BF639+Weekly[[#This Row],[H Odds &lt;]]-1,IF(AND(Weekly[[#This Row],[H Odds &lt;]]&lt;&gt;"",Weekly[[#This Row],[XGB_P]]=TRUE,Weekly[[#This Row],[Actual]]=FALSE),BF639-1,BF639)))</f>
        <v>64.63000000000001</v>
      </c>
      <c r="BG640" s="38">
        <f>IF(Weekly[[#This Row],[H Odds &lt;]]="",BG639,IF(AND(Weekly[[#This Row],[H Odds &lt;]]&lt;&gt;"",Weekly[[#This Row],[QDA_P]]=TRUE,Weekly[[#This Row],[Actual]]=TRUE),BG639+Weekly[[#This Row],[H Odds &lt;]]-1,IF(AND(Weekly[[#This Row],[H Odds &lt;]]&lt;&gt;"",Weekly[[#This Row],[QDA_P]]=TRUE,Weekly[[#This Row],[Actual]]=FALSE),BG639-1,BG639)))</f>
        <v>50.129999999999995</v>
      </c>
      <c r="BH640" s="38">
        <f>IF(Weekly[[#This Row],[H Odds &lt;]]="",BH639,IF(AND(Weekly[[#This Row],[H Odds &lt;]]&lt;&gt;"",Weekly[[#This Row],[KNC_P]]=TRUE,Weekly[[#This Row],[Actual]]=TRUE),BH639+Weekly[[#This Row],[H Odds &lt;]]-1,IF(AND(Weekly[[#This Row],[H Odds &lt;]]&lt;&gt;"",Weekly[[#This Row],[KNC_P]]=TRUE,Weekly[[#This Row],[Actual]]=FALSE),BH639-1,BH639)))</f>
        <v>55</v>
      </c>
      <c r="BI640" s="38">
        <f>IF(Weekly[[#This Row],[H Odds &lt;]]="",BI639,IF(AND(Weekly[[#This Row],[H Odds &lt;]]&lt;&gt;"",Weekly[[#This Row],[TRUES]]&gt;0,Weekly[[#This Row],[Actual]]=TRUE),BI639+Weekly[[#This Row],[H Odds &lt;]]-1,IF(AND(Weekly[[#This Row],[H Odds &lt;]]&lt;&gt;"",Weekly[[#This Row],[TRUES]]=0),BI639,BI639-1)))</f>
        <v>78.290000000000006</v>
      </c>
      <c r="BJ640" s="38">
        <f>IF(Weekly[[#This Row],[H Odds &lt;]]="",BJ639,IF(AND(Weekly[[#This Row],[H Odds &lt;]]&lt;&gt;"",Weekly[[#This Row],[Actual]]=TRUE),BJ639+Weekly[[#This Row],[H Odds &lt;]]-1,IF(AND(Weekly[[#This Row],[H Odds &lt;]]&lt;&gt;"",Weekly[[#This Row],[Actual]]=FALSE),BJ639-1,BJ639)))</f>
        <v>80.190000000000012</v>
      </c>
      <c r="BK640" s="58">
        <f>IF(AND(Weekly[[#This Row],[TRUES]]&gt;3,Weekly[[#This Row],[Actual]]=TRUE),BK639+Weekly[[#This Row],[BF H Odds]]-1,IF(AND(Weekly[[#This Row],[FALSES]]&gt;3,Weekly[[#This Row],[Actual]]=FALSE),BK639+Weekly[[#This Row],[BF V Odds]]-1,IF(AND(Weekly[[#This Row],[TRUES]]&gt;3,Weekly[[#This Row],[Actual]]=FALSE),BK639-1,IF(AND(Weekly[[#This Row],[FALSES]]&gt;3,Weekly[[#This Row],[Actual]]=TRUE),BK639-1,BK639))))</f>
        <v>12.720000000000031</v>
      </c>
      <c r="BL640" s="58">
        <f>IF(AND(Weekly[[#This Row],[TRUES]]&gt;5,Weekly[[#This Row],[Actual]]=TRUE),BL639+Weekly[[#This Row],[BF H Odds]]-1,IF(AND(Weekly[[#This Row],[FALSES]]&gt;5,Weekly[[#This Row],[Actual]]=FALSE),BL639+Weekly[[#This Row],[BF V Odds]]-1,IF(AND(Weekly[[#This Row],[TRUES]]&gt;5,Weekly[[#This Row],[Actual]]=FALSE),BL639-1,IF(AND(Weekly[[#This Row],[FALSES]]&gt;5,Weekly[[#This Row],[Actual]]=TRUE),BL639-1,BL639))))</f>
        <v>17.040000000000017</v>
      </c>
      <c r="BM640" s="58">
        <f>IF(AND(Weekly[[#This Row],[TRUES]]&gt;6,Weekly[[#This Row],[Actual]]=TRUE),BM639+Weekly[[#This Row],[BF H Odds]]-1,IF(AND(Weekly[[#This Row],[FALSES]]&gt;6,Weekly[[#This Row],[Actual]]=FALSE),BM639+Weekly[[#This Row],[BF V Odds]]-1,IF(AND(Weekly[[#This Row],[TRUES]]&gt;6,Weekly[[#This Row],[Actual]]=FALSE),BM639-1,IF(AND(Weekly[[#This Row],[FALSES]]&gt;6,Weekly[[#This Row],[Actual]]=TRUE),BM639-1,BM639))))</f>
        <v>47.120000000000012</v>
      </c>
    </row>
    <row r="641" spans="1:65" x14ac:dyDescent="0.25">
      <c r="A641" s="34"/>
      <c r="B641" s="10">
        <v>44323</v>
      </c>
      <c r="C641" s="17" t="s">
        <v>29</v>
      </c>
      <c r="D641" s="15" t="s">
        <v>37</v>
      </c>
      <c r="E641" t="b">
        <v>1</v>
      </c>
      <c r="F641" t="b">
        <v>1</v>
      </c>
      <c r="G641" t="b">
        <v>1</v>
      </c>
      <c r="H641" t="b">
        <v>0</v>
      </c>
      <c r="I641" t="b">
        <v>0</v>
      </c>
      <c r="J641" t="b">
        <v>0</v>
      </c>
      <c r="K641" t="b">
        <v>1</v>
      </c>
      <c r="L641" t="b">
        <v>0</v>
      </c>
      <c r="M641" t="s">
        <v>101</v>
      </c>
      <c r="N641">
        <v>31.3</v>
      </c>
      <c r="O641">
        <f>IF(Weekly[[#This Row],[H/V]]="H",Weekly[[#This Row],[BF H Odds]],IF(Weekly[[#This Row],[H/V]]="V",Weekly[[#This Row],[BF V Odds]],""))</f>
        <v>3.35</v>
      </c>
      <c r="R641" s="35">
        <f>IFERROR(IF(Weekly[[#This Row],[Won Bet?]]="yes",R640+(Weekly[[#This Row],[BF Odds]]*Weekly[[#This Row],[BF Stake]])-Weekly[[#This Row],[BF Stake]],R640-Weekly[[#This Row],[BF Stake]]),R640)</f>
        <v>1337.5095000000006</v>
      </c>
      <c r="S641" s="35">
        <f>IFERROR(IF(Weekly[[#This Row],[Won Bet?]]="yes",S640+(((Weekly[[#This Row],[BF Odds]]*Weekly[[#This Row],[BF Stake]])-Weekly[[#This Row],[BF Stake]])*0.95),S640-Weekly[[#This Row],[BF Stake]]),S640)</f>
        <v>1221.4191400000011</v>
      </c>
      <c r="T641">
        <v>3.35</v>
      </c>
      <c r="U641">
        <v>1.41</v>
      </c>
      <c r="V641" s="24" t="str">
        <f>IF(Weekly[[#This Row],[Actual]]="","",IF(AND(Weekly[[#This Row],[SVC_P]]=Weekly[[#This Row],[Actual]],Weekly[[#This Row],[SVC_P]]=TRUE),V640+Weekly[[#This Row],[BF H Odds]]-1,IF(AND(Weekly[[#This Row],[SVC_P]]=Weekly[[#This Row],[Actual]],Weekly[[#This Row],[SVC_P]]=FALSE),V640+Weekly[[#This Row],[BF V Odds]]-1,V640-1)))</f>
        <v/>
      </c>
      <c r="W641" s="24" t="str">
        <f>IF(Weekly[[#This Row],[Actual]]="","",IF(AND(Weekly[[#This Row],[SVC_P]]=FALSE,Weekly[[#This Row],[Actual]]=TRUE),W640+Weekly[[#This Row],[BF H Odds]]-1,IF(AND(Weekly[[#This Row],[SVC_P]]=TRUE,Weekly[[#This Row],[Actual]]=FALSE,),W640+Weekly[[#This Row],[BF V Odds]]-1,W640-1)))</f>
        <v/>
      </c>
      <c r="X641" s="24" t="str">
        <f>IF(Weekly[[#This Row],[Actual]]="","",IF(AND(Weekly[[#This Row],[ADBC_P]]=Weekly[[#This Row],[Actual]],Weekly[[#This Row],[ADBC_P]]=TRUE),X640+Weekly[[#This Row],[BF H Odds]]-1,IF(AND(Weekly[[#This Row],[ADBC_P]]=Weekly[[#This Row],[Actual]],Weekly[[#This Row],[ADBC_P]]=FALSE),X640+Weekly[[#This Row],[BF V Odds]]-1,X640-1)))</f>
        <v/>
      </c>
      <c r="Y641" s="24" t="str">
        <f>IF(Weekly[[#This Row],[Actual]]="","",IF(AND(Weekly[[#This Row],[ADBC_P]]=FALSE,Weekly[[#This Row],[Actual]]=TRUE),Y640+Weekly[[#This Row],[BF H Odds]]-1,IF(AND(Weekly[[#This Row],[ADBC_P]]=TRUE,Weekly[[#This Row],[Actual]]=FALSE),Y640+Weekly[[#This Row],[BF V Odds]]-1,Y640-1)))</f>
        <v/>
      </c>
      <c r="Z641" s="24" t="str">
        <f>IF(Weekly[[#This Row],[Actual]]="","",IF(AND(Weekly[[#This Row],[RFC_P]]=Weekly[[#This Row],[Actual]],Weekly[[#This Row],[RFC_P]]=TRUE),Z640+Weekly[[#This Row],[BF H Odds]]-1,IF(AND(Weekly[[#This Row],[RFC_P]]=Weekly[[#This Row],[Actual]],Weekly[[#This Row],[RFC_P]]=FALSE),Z640+Weekly[[#This Row],[BF V Odds]]-1,Z640-1)))</f>
        <v/>
      </c>
      <c r="AA641" s="24" t="str">
        <f>IF(Weekly[[#This Row],[Actual]]="","",IF(AND(Weekly[[#This Row],[RFC_P]]=FALSE,Weekly[[#This Row],[Actual]]=TRUE),AA640+Weekly[[#This Row],[BF H Odds]]-1,IF(AND(Weekly[[#This Row],[RFC_P]]=TRUE,Weekly[[#This Row],[Actual]]=FALSE),AA640+Weekly[[#This Row],[BF V Odds]]-1,AA640-1)))</f>
        <v/>
      </c>
      <c r="AB641" s="24" t="str">
        <f>IF(Weekly[[#This Row],[Actual]]="","",IF(AND(Weekly[[#This Row],[GBC_P]]=Weekly[[#This Row],[Actual]],Weekly[[#This Row],[GBC_P]]=TRUE),AB640+Weekly[[#This Row],[BF H Odds]]-1,IF(AND(Weekly[[#This Row],[GBC_P]]=Weekly[[#This Row],[Actual]],Weekly[[#This Row],[GBC_P]]=FALSE),AB640+Weekly[[#This Row],[BF V Odds]]-1,AB640-1)))</f>
        <v/>
      </c>
      <c r="AC641" s="24" t="str">
        <f>IF(Weekly[[#This Row],[Actual]]="","",IF(AND(Weekly[[#This Row],[GBC_P]]=FALSE,Weekly[[#This Row],[Actual]]=TRUE),AC640+Weekly[[#This Row],[BF H Odds]]-1,IF(AND(Weekly[[#This Row],[GBC_P]]=TRUE,Weekly[[#This Row],[Actual]]=FALSE),AC640+Weekly[[#This Row],[BF V Odds]]-1,AC640-1)))</f>
        <v/>
      </c>
      <c r="AD641" s="24" t="str">
        <f>IF(Weekly[[#This Row],[Actual]]="","",IF(AND(Weekly[[#This Row],[HGBC_P]]=Weekly[[#This Row],[Actual]],Weekly[[#This Row],[HGBC_P]]=TRUE),AD640+Weekly[[#This Row],[BF H Odds]]-1,IF(AND(Weekly[[#This Row],[HGBC_P]]=Weekly[[#This Row],[Actual]],Weekly[[#This Row],[HGBC_P]]=FALSE),AD640+Weekly[[#This Row],[BF V Odds]]-1,AD640-1)))</f>
        <v/>
      </c>
      <c r="AE641" s="24" t="str">
        <f>IF(Weekly[[#This Row],[Actual]]="","",IF(AND(Weekly[[#This Row],[HGBC_P]]=FALSE,Weekly[[#This Row],[Actual]]=TRUE),AE640+Weekly[[#This Row],[BF H Odds]]-1,IF(AND(Weekly[[#This Row],[HGBC_P]]=TRUE,Weekly[[#This Row],[Actual]]=FALSE),AE640+Weekly[[#This Row],[BF V Odds]]-1,AE640-1)))</f>
        <v/>
      </c>
      <c r="AF641" s="24" t="str">
        <f>IF(Weekly[[#This Row],[Actual]]="","",IF(AND(Weekly[[#This Row],[XGB_P]]=Weekly[[#This Row],[Actual]],Weekly[[#This Row],[XGB_P]]=TRUE),AF640+Weekly[[#This Row],[BF H Odds]]-1,IF(AND(Weekly[[#This Row],[XGB_P]]=Weekly[[#This Row],[Actual]],Weekly[[#This Row],[XGB_P]]=FALSE),AF640+Weekly[[#This Row],[BF V Odds]]-1,AF640-1)))</f>
        <v/>
      </c>
      <c r="AG641" s="24" t="str">
        <f>IF(Weekly[[#This Row],[Actual]]="","",IF(AND(Weekly[[#This Row],[XGB_P]]=FALSE,Weekly[[#This Row],[Actual]]=TRUE),AG640+Weekly[[#This Row],[BF H Odds]]-1,IF(AND(Weekly[[#This Row],[XGB_P]]=TRUE,Weekly[[#This Row],[Actual]]=FALSE),AG640+Weekly[[#This Row],[BF V Odds]]-1,AG640-1)))</f>
        <v/>
      </c>
      <c r="AH641" s="24" t="str">
        <f>IF(Weekly[[#This Row],[Actual]]="","",IF(AND(Weekly[[#This Row],[QDA_P]]=Weekly[[#This Row],[Actual]],Weekly[[#This Row],[QDA_P]]=TRUE),AH640+Weekly[[#This Row],[BF H Odds]]-1,IF(AND(Weekly[[#This Row],[QDA_P]]=Weekly[[#This Row],[Actual]],Weekly[[#This Row],[QDA_P]]=FALSE),AH640+Weekly[[#This Row],[BF V Odds]]-1,AH640-1)))</f>
        <v/>
      </c>
      <c r="AI641" s="24" t="str">
        <f>IF(Weekly[[#This Row],[Actual]]="","",IF(AND(Weekly[[#This Row],[QDA_P]]=FALSE,Weekly[[#This Row],[Actual]]=TRUE),AI640+Weekly[[#This Row],[BF H Odds]]-1,IF(AND(Weekly[[#This Row],[QDA_P]]=TRUE,Weekly[[#This Row],[Actual]]=FALSE),AI640+Weekly[[#This Row],[BF V Odds]]-1,AI640-1)))</f>
        <v/>
      </c>
      <c r="AJ641" s="24" t="str">
        <f>IF(Weekly[[#This Row],[Actual]]="","",IF(AND(Weekly[[#This Row],[KNC_P]]=FALSE,Weekly[[#This Row],[Actual]]=TRUE),AJ640+Weekly[[#This Row],[BF H Odds]]-1,IF(AND(Weekly[[#This Row],[KNC_P]]=TRUE,Weekly[[#This Row],[Actual]]=FALSE),AJ640+Weekly[[#This Row],[BF V Odds]]-1,AJ640-1)))</f>
        <v/>
      </c>
      <c r="AK641" s="24" t="str">
        <f>IF(Weekly[[#This Row],[Actual]]="","",IF(AND(Weekly[[#This Row],[KNC_P]]=FALSE,Weekly[[#This Row],[Actual]]=TRUE),AK640+Weekly[[#This Row],[BF H Odds]]-1,IF(AND(Weekly[[#This Row],[KNC_P]]=TRUE,Weekly[[#This Row],[Actual]]=FALSE),AK640+Weekly[[#This Row],[BF V Odds]]-1,AK640-1)))</f>
        <v/>
      </c>
      <c r="AL641" s="30" t="str">
        <f>IF(Weekly[[#This Row],[Actual]]="","",COUNTIF(Weekly[[#This Row],[SVC_P]:[QDA_P]],TRUE))</f>
        <v/>
      </c>
      <c r="AM641" s="30" t="str">
        <f>IF(Weekly[[#This Row],[Actual]]="","",COUNTIF(Weekly[[#This Row],[SVC_P]:[QDA_P]],FALSE))</f>
        <v/>
      </c>
      <c r="AN641" s="36">
        <f>IF(AND(Weekly[[#This Row],[BF V Odds]]&gt;$BO$6,Weekly[[#This Row],[BF V Odds]] &lt; $BO$7),Weekly[[#This Row],[BF V Odds]],"")</f>
        <v>3.35</v>
      </c>
      <c r="AO641" s="36" t="str">
        <f>IF(AND(Weekly[[#This Row],[BF H Odds]]&gt;$BO$6, Weekly[[#This Row],[BF H Odds]] &lt; $BO$7),Weekly[[#This Row],[BF H Odds]],"")</f>
        <v/>
      </c>
      <c r="AP641" s="37">
        <f>IF(AND(Weekly[[#This Row],[V Odds &lt;]]="",Weekly[[#This Row],[H Odds &lt;]]=""),AP640,IF(AND(Weekly[[#This Row],[H Odds &lt;]]&lt;&gt;"",Weekly[[#This Row],[SVC_P]]=TRUE,Weekly[[#This Row],[Actual]]=TRUE),AP640+Weekly[[#This Row],[H Odds &lt;]]-1,IF(AND(Weekly[[#This Row],[V Odds &lt;]]&lt;&gt;"",Weekly[[#This Row],[SVC_P]]=FALSE,Weekly[[#This Row],[Actual]]=FALSE),AP640+Weekly[[#This Row],[V Odds &lt;]]-1,IF(AND(Weekly[[#This Row],[V Odds &lt;]]&lt;&gt;"",Weekly[[#This Row],[SVC_P]]=FALSE,Weekly[[#This Row],[Actual]]=TRUE),AP640-1,IF(AND(Weekly[[#This Row],[H Odds &lt;]]&lt;&gt;"",Weekly[[#This Row],[SVC_P]]=TRUE,Weekly[[#This Row],[Actual]]=FALSE),AP640-1,AP640)))))</f>
        <v>81.330000000000027</v>
      </c>
      <c r="AQ641" s="37">
        <f>IF(AND(Weekly[[#This Row],[V Odds &lt;]]="",Weekly[[#This Row],[H Odds &lt;]]=""),AQ640,IF(AND(Weekly[[#This Row],[H Odds &lt;]]&lt;&gt;"",Weekly[[#This Row],[ADBC_P]]=TRUE,Weekly[[#This Row],[Actual]]=TRUE),AQ640+Weekly[[#This Row],[H Odds &lt;]]-1,IF(AND(Weekly[[#This Row],[V Odds &lt;]]&lt;&gt;"",Weekly[[#This Row],[ADBC_P]]=FALSE,Weekly[[#This Row],[Actual]]=FALSE),AQ640+Weekly[[#This Row],[V Odds &lt;]]-1,IF(AND(Weekly[[#This Row],[V Odds &lt;]]&lt;&gt;"",Weekly[[#This Row],[ADBC_P]]=FALSE,Weekly[[#This Row],[Actual]]=TRUE),AQ640-1,IF(AND(Weekly[[#This Row],[H Odds &lt;]]&lt;&gt;"",Weekly[[#This Row],[ADBC_P]]=TRUE,Weekly[[#This Row],[Actual]]=FALSE),AQ640-1,AQ640)))))</f>
        <v>53.88</v>
      </c>
      <c r="AR641" s="37">
        <f>IF(AND(Weekly[[#This Row],[V Odds &lt;]]="",Weekly[[#This Row],[H Odds &lt;]]=""),AR640,IF(AND(Weekly[[#This Row],[H Odds &lt;]]&lt;&gt;"",Weekly[[#This Row],[RFC_P]]=TRUE,Weekly[[#This Row],[Actual]]=TRUE),AR640+Weekly[[#This Row],[H Odds &lt;]]-1,IF(AND(Weekly[[#This Row],[V Odds &lt;]]&lt;&gt;"",Weekly[[#This Row],[RFC_P]]=FALSE,Weekly[[#This Row],[Actual]]=FALSE),AR640+Weekly[[#This Row],[V Odds &lt;]]-1,IF(AND(Weekly[[#This Row],[V Odds &lt;]]&lt;&gt;"",Weekly[[#This Row],[RFC_P]]=FALSE,Weekly[[#This Row],[Actual]]=TRUE),AR640-1,IF(AND(Weekly[[#This Row],[H Odds &lt;]]&lt;&gt;"",Weekly[[#This Row],[RFC_P]]=TRUE,Weekly[[#This Row],[Actual]]=FALSE),AR640-1,AR640)))))</f>
        <v>70.89</v>
      </c>
      <c r="AS641" s="37">
        <f>IF(AND(Weekly[[#This Row],[V Odds &lt;]]="",Weekly[[#This Row],[H Odds &lt;]]=""),AS640,IF(AND(Weekly[[#This Row],[H Odds &lt;]]&lt;&gt;"",Weekly[[#This Row],[GBC_P]]=TRUE,Weekly[[#This Row],[Actual]]=TRUE),AS640+Weekly[[#This Row],[H Odds &lt;]]-1,IF(AND(Weekly[[#This Row],[V Odds &lt;]]&lt;&gt;"",Weekly[[#This Row],[GBC_P]]=FALSE,Weekly[[#This Row],[Actual]]=FALSE),AS640+Weekly[[#This Row],[V Odds &lt;]]-1,IF(AND(Weekly[[#This Row],[V Odds &lt;]]&lt;&gt;"",Weekly[[#This Row],[GBC_P]]=FALSE,Weekly[[#This Row],[Actual]]=TRUE),AS640-1,IF(AND(Weekly[[#This Row],[H Odds &lt;]]&lt;&gt;"",Weekly[[#This Row],[GBC_P]]=TRUE,Weekly[[#This Row],[Actual]]=FALSE),AS640-1,AS640)))))</f>
        <v>74.63</v>
      </c>
      <c r="AT641" s="37">
        <f>IF(AND(Weekly[[#This Row],[V Odds &lt;]]="",Weekly[[#This Row],[H Odds &lt;]]=""),AT640,IF(AND(Weekly[[#This Row],[H Odds &lt;]]&lt;&gt;"",Weekly[[#This Row],[HGBC_P]]=TRUE,Weekly[[#This Row],[Actual]]=TRUE),AT640+Weekly[[#This Row],[H Odds &lt;]]-1,IF(AND(Weekly[[#This Row],[V Odds &lt;]]&lt;&gt;"",Weekly[[#This Row],[HGBC_P]]=FALSE,Weekly[[#This Row],[Actual]]=FALSE),AT640+Weekly[[#This Row],[V Odds &lt;]]-1,IF(AND(Weekly[[#This Row],[V Odds &lt;]]&lt;&gt;"",Weekly[[#This Row],[HGBC_P]]=FALSE,Weekly[[#This Row],[Actual]]=TRUE),AT640-1,IF(AND(Weekly[[#This Row],[H Odds &lt;]]&lt;&gt;"",Weekly[[#This Row],[HGBC_P]]=TRUE,Weekly[[#This Row],[Actual]]=FALSE),AT640-1,AT640)))))</f>
        <v>60.31</v>
      </c>
      <c r="AU641" s="37">
        <f>IF(AND(Weekly[[#This Row],[V Odds &lt;]]="",Weekly[[#This Row],[H Odds &lt;]]=""),AU640,IF(AND(Weekly[[#This Row],[H Odds &lt;]]&lt;&gt;"",Weekly[[#This Row],[XGB_P]]=TRUE,Weekly[[#This Row],[Actual]]=TRUE),AU640+Weekly[[#This Row],[H Odds &lt;]]-1,IF(AND(Weekly[[#This Row],[V Odds &lt;]]&lt;&gt;"",Weekly[[#This Row],[XGB_P]]=FALSE,Weekly[[#This Row],[Actual]]=FALSE),AU640+Weekly[[#This Row],[V Odds &lt;]]-1,IF(AND(Weekly[[#This Row],[V Odds &lt;]]&lt;&gt;"",Weekly[[#This Row],[XGB_P]]=FALSE,Weekly[[#This Row],[Actual]]=TRUE),AU640-1,IF(AND(Weekly[[#This Row],[H Odds &lt;]]&lt;&gt;"",Weekly[[#This Row],[XGB_P]]=TRUE,Weekly[[#This Row],[Actual]]=FALSE),AU640-1,AU640)))))</f>
        <v>79.460000000000008</v>
      </c>
      <c r="AV641" s="37">
        <f>IF(AND(Weekly[[#This Row],[V Odds &lt;]]="",Weekly[[#This Row],[H Odds &lt;]]=""),AV640,IF(AND(Weekly[[#This Row],[H Odds &lt;]]&lt;&gt;"",Weekly[[#This Row],[QDA_P]]=TRUE,Weekly[[#This Row],[Actual]]=TRUE),AV640+Weekly[[#This Row],[H Odds &lt;]]-1,IF(AND(Weekly[[#This Row],[V Odds &lt;]]&lt;&gt;"",Weekly[[#This Row],[QDA_P]]=FALSE,Weekly[[#This Row],[Actual]]=FALSE),AV640+Weekly[[#This Row],[V Odds &lt;]]-1,IF(AND(Weekly[[#This Row],[V Odds &lt;]]&lt;&gt;"",Weekly[[#This Row],[QDA_P]]=FALSE,Weekly[[#This Row],[Actual]]=TRUE),AV640-1,IF(AND(Weekly[[#This Row],[H Odds &lt;]]&lt;&gt;"",Weekly[[#This Row],[QDA_P]]=TRUE,Weekly[[#This Row],[Actual]]=FALSE),AV640-1,AV640)))))</f>
        <v>68</v>
      </c>
      <c r="AW641" s="37">
        <f>IF(AND(Weekly[[#This Row],[H Odds &lt;]]="",Weekly[[#This Row],[V Odds &lt;]]=""),AW640,IF(AND(Weekly[[#This Row],[KNC_P]]=Weekly[[#This Row],[Actual]],Weekly[[#This Row],[KNC_P]]=TRUE),AW640+Weekly[[#This Row],[BF H Odds]]-1,IF(AND(Weekly[[#This Row],[KNC_P]]=Weekly[[#This Row],[Actual]],Weekly[[#This Row],[KNC_P]]=FALSE),AW640+Weekly[[#This Row],[BF V Odds]]-1,AW640-1)))</f>
        <v>54.150000000000013</v>
      </c>
      <c r="AX641" s="37">
        <f>IF(AND(Weekly[[#This Row],[V Odds &lt;]]="",Weekly[[#This Row],[H Odds &lt;]]=""),AX640,IF(AND(Weekly[[#This Row],[V Odds &lt;]]&lt;&gt;"",Weekly[[#This Row],[FALSES]]&gt;0,Weekly[[#This Row],[Actual]]=FALSE),AX640+Weekly[[#This Row],[V Odds &lt;]]-1,IF(AND(Weekly[[#This Row],[H Odds &lt;]]&lt;&gt;"",Weekly[[#This Row],[TRUES]]&gt;0,Weekly[[#This Row],[Actual]]=TRUE),AX640+Weekly[[#This Row],[H Odds &lt;]]-1,IF(AND(Weekly[[#This Row],[V Odds &lt;]]&lt;&gt;"",Weekly[[#This Row],[FALSES]]=0),AX640,IF(AND(Weekly[[#This Row],[H Odds &lt;]]&lt;&gt;"",Weekly[[#This Row],[TRUES]]=0),AX640,AX640-1)))))</f>
        <v>125.69999999999996</v>
      </c>
      <c r="AY641" s="37">
        <f>IF(AND(Weekly[[#This Row],[V Odds &lt;]]="",Weekly[[#This Row],[H Odds &lt;]]=""),AY640,IF(AND(Weekly[[#This Row],[V Odds &lt;]]&lt;&gt;"",Weekly[[#This Row],[FALSES]]&gt;0,Weekly[[#This Row],[Actual]]=FALSE),AY640+((Weekly[[#This Row],[V Odds &lt;]]-1)*0.92),IF(AND(Weekly[[#This Row],[H Odds &lt;]]&lt;&gt;"",Weekly[[#This Row],[TRUES]]&gt;0,Weekly[[#This Row],[Actual]]=TRUE),AY640+((Weekly[[#This Row],[H Odds &lt;]]-1)*0.92),IF(AND(Weekly[[#This Row],[V Odds &lt;]]&lt;&gt;"",Weekly[[#This Row],[FALSES]]=0),AY640,IF(AND(Weekly[[#This Row],[H Odds &lt;]]&lt;&gt;"",Weekly[[#This Row],[TRUES]]=0),AY640,AY640-1)))))</f>
        <v>110.92400000000002</v>
      </c>
      <c r="AZ641" s="37">
        <f>IF(AND(Weekly[[#This Row],[V Odds &lt;]]="",Weekly[[#This Row],[H Odds &lt;]]=""),AZ640,IF(AND(Weekly[[#This Row],[V Odds &lt;]]&lt;&gt;"",Weekly[[#This Row],[Actual]]=FALSE),AZ640+Weekly[[#This Row],[V Odds &lt;]]-1,IF(AND(Weekly[[#This Row],[H Odds &lt;]]&lt;&gt;"",Weekly[[#This Row],[Actual]]=TRUE),AZ640+Weekly[[#This Row],[H Odds &lt;]]-1,AZ640-1)))</f>
        <v>115.66999999999997</v>
      </c>
      <c r="BA641" s="38">
        <f>IF(Weekly[[#This Row],[H Odds &lt;]]="",BA640,IF(AND(Weekly[[#This Row],[H Odds &lt;]]&lt;&gt;"",Weekly[[#This Row],[SVC_P]]=TRUE,Weekly[[#This Row],[Actual]]=TRUE),BA640+Weekly[[#This Row],[H Odds &lt;]]-1,IF(AND(Weekly[[#This Row],[H Odds &lt;]]&lt;&gt;"",Weekly[[#This Row],[SVC_P]]=TRUE,Weekly[[#This Row],[Actual]]=FALSE),BA640-1,BA640)))</f>
        <v>80.290000000000006</v>
      </c>
      <c r="BB641" s="38">
        <f>IF(Weekly[[#This Row],[H Odds &lt;]]="",BB640,IF(AND(Weekly[[#This Row],[H Odds &lt;]]&lt;&gt;"",Weekly[[#This Row],[ADBC_P]]=TRUE,Weekly[[#This Row],[Actual]]=TRUE),BB640+Weekly[[#This Row],[H Odds &lt;]]-1,IF(AND(Weekly[[#This Row],[H Odds &lt;]]&lt;&gt;"",Weekly[[#This Row],[ADBC_P]]=TRUE,Weekly[[#This Row],[Actual]]=FALSE),BB640-1,BB640)))</f>
        <v>50.06</v>
      </c>
      <c r="BC641" s="38">
        <f>IF(Weekly[[#This Row],[H Odds &lt;]]="",BC640,IF(AND(Weekly[[#This Row],[H Odds &lt;]]&lt;&gt;"",Weekly[[#This Row],[RFC_P]]=TRUE,Weekly[[#This Row],[Actual]]=TRUE),BC640+Weekly[[#This Row],[H Odds &lt;]]-1,IF(AND(Weekly[[#This Row],[H Odds &lt;]]&lt;&gt;"",Weekly[[#This Row],[RFC_P]]=TRUE,Weekly[[#This Row],[Actual]]=FALSE),BC640-1,BC640)))</f>
        <v>51.66</v>
      </c>
      <c r="BD641" s="38">
        <f>IF(Weekly[[#This Row],[H Odds &lt;]]="",BD640,IF(AND(Weekly[[#This Row],[H Odds &lt;]]&lt;&gt;"",Weekly[[#This Row],[GBC_P]]=TRUE,Weekly[[#This Row],[Actual]]=TRUE),BD640+Weekly[[#This Row],[H Odds &lt;]]-1,IF(AND(Weekly[[#This Row],[H Odds &lt;]]&lt;&gt;"",Weekly[[#This Row],[GBC_P]]=TRUE,Weekly[[#This Row],[Actual]]=FALSE),BD640-1,BD640)))</f>
        <v>57.810000000000009</v>
      </c>
      <c r="BE641" s="38">
        <f>IF(Weekly[[#This Row],[H Odds &lt;]]="",BE640,IF(AND(Weekly[[#This Row],[H Odds &lt;]]&lt;&gt;"",Weekly[[#This Row],[HGBC_P]]=TRUE,Weekly[[#This Row],[Actual]]=TRUE),BE640+Weekly[[#This Row],[H Odds &lt;]]-1,IF(AND(Weekly[[#This Row],[H Odds &lt;]]&lt;&gt;"",Weekly[[#This Row],[HGBC_P]]=TRUE,Weekly[[#This Row],[Actual]]=FALSE),BE640-1,BE640)))</f>
        <v>54.96</v>
      </c>
      <c r="BF641" s="38">
        <f>IF(Weekly[[#This Row],[H Odds &lt;]]="",BF640,IF(AND(Weekly[[#This Row],[H Odds &lt;]]&lt;&gt;"",Weekly[[#This Row],[XGB_P]]=TRUE,Weekly[[#This Row],[Actual]]=TRUE),BF640+Weekly[[#This Row],[H Odds &lt;]]-1,IF(AND(Weekly[[#This Row],[H Odds &lt;]]&lt;&gt;"",Weekly[[#This Row],[XGB_P]]=TRUE,Weekly[[#This Row],[Actual]]=FALSE),BF640-1,BF640)))</f>
        <v>64.63000000000001</v>
      </c>
      <c r="BG641" s="38">
        <f>IF(Weekly[[#This Row],[H Odds &lt;]]="",BG640,IF(AND(Weekly[[#This Row],[H Odds &lt;]]&lt;&gt;"",Weekly[[#This Row],[QDA_P]]=TRUE,Weekly[[#This Row],[Actual]]=TRUE),BG640+Weekly[[#This Row],[H Odds &lt;]]-1,IF(AND(Weekly[[#This Row],[H Odds &lt;]]&lt;&gt;"",Weekly[[#This Row],[QDA_P]]=TRUE,Weekly[[#This Row],[Actual]]=FALSE),BG640-1,BG640)))</f>
        <v>50.129999999999995</v>
      </c>
      <c r="BH641" s="38">
        <f>IF(Weekly[[#This Row],[H Odds &lt;]]="",BH640,IF(AND(Weekly[[#This Row],[H Odds &lt;]]&lt;&gt;"",Weekly[[#This Row],[KNC_P]]=TRUE,Weekly[[#This Row],[Actual]]=TRUE),BH640+Weekly[[#This Row],[H Odds &lt;]]-1,IF(AND(Weekly[[#This Row],[H Odds &lt;]]&lt;&gt;"",Weekly[[#This Row],[KNC_P]]=TRUE,Weekly[[#This Row],[Actual]]=FALSE),BH640-1,BH640)))</f>
        <v>55</v>
      </c>
      <c r="BI641" s="38">
        <f>IF(Weekly[[#This Row],[H Odds &lt;]]="",BI640,IF(AND(Weekly[[#This Row],[H Odds &lt;]]&lt;&gt;"",Weekly[[#This Row],[TRUES]]&gt;0,Weekly[[#This Row],[Actual]]=TRUE),BI640+Weekly[[#This Row],[H Odds &lt;]]-1,IF(AND(Weekly[[#This Row],[H Odds &lt;]]&lt;&gt;"",Weekly[[#This Row],[TRUES]]=0),BI640,BI640-1)))</f>
        <v>78.290000000000006</v>
      </c>
      <c r="BJ641" s="38">
        <f>IF(Weekly[[#This Row],[H Odds &lt;]]="",BJ640,IF(AND(Weekly[[#This Row],[H Odds &lt;]]&lt;&gt;"",Weekly[[#This Row],[Actual]]=TRUE),BJ640+Weekly[[#This Row],[H Odds &lt;]]-1,IF(AND(Weekly[[#This Row],[H Odds &lt;]]&lt;&gt;"",Weekly[[#This Row],[Actual]]=FALSE),BJ640-1,BJ640)))</f>
        <v>80.190000000000012</v>
      </c>
      <c r="BK641" s="58">
        <f>IF(AND(Weekly[[#This Row],[TRUES]]&gt;3,Weekly[[#This Row],[Actual]]=TRUE),BK640+Weekly[[#This Row],[BF H Odds]]-1,IF(AND(Weekly[[#This Row],[FALSES]]&gt;3,Weekly[[#This Row],[Actual]]=FALSE),BK640+Weekly[[#This Row],[BF V Odds]]-1,IF(AND(Weekly[[#This Row],[TRUES]]&gt;3,Weekly[[#This Row],[Actual]]=FALSE),BK640-1,IF(AND(Weekly[[#This Row],[FALSES]]&gt;3,Weekly[[#This Row],[Actual]]=TRUE),BK640-1,BK640))))</f>
        <v>15.070000000000032</v>
      </c>
      <c r="BL641" s="58">
        <f>IF(AND(Weekly[[#This Row],[TRUES]]&gt;5,Weekly[[#This Row],[Actual]]=TRUE),BL640+Weekly[[#This Row],[BF H Odds]]-1,IF(AND(Weekly[[#This Row],[FALSES]]&gt;5,Weekly[[#This Row],[Actual]]=FALSE),BL640+Weekly[[#This Row],[BF V Odds]]-1,IF(AND(Weekly[[#This Row],[TRUES]]&gt;5,Weekly[[#This Row],[Actual]]=FALSE),BL640-1,IF(AND(Weekly[[#This Row],[FALSES]]&gt;5,Weekly[[#This Row],[Actual]]=TRUE),BL640-1,BL640))))</f>
        <v>19.390000000000018</v>
      </c>
      <c r="BM641" s="58">
        <f>IF(AND(Weekly[[#This Row],[TRUES]]&gt;6,Weekly[[#This Row],[Actual]]=TRUE),BM640+Weekly[[#This Row],[BF H Odds]]-1,IF(AND(Weekly[[#This Row],[FALSES]]&gt;6,Weekly[[#This Row],[Actual]]=FALSE),BM640+Weekly[[#This Row],[BF V Odds]]-1,IF(AND(Weekly[[#This Row],[TRUES]]&gt;6,Weekly[[#This Row],[Actual]]=FALSE),BM640-1,IF(AND(Weekly[[#This Row],[FALSES]]&gt;6,Weekly[[#This Row],[Actual]]=TRUE),BM640-1,BM640))))</f>
        <v>49.470000000000013</v>
      </c>
    </row>
    <row r="642" spans="1:65" x14ac:dyDescent="0.25">
      <c r="A642" s="34"/>
      <c r="B642" s="10">
        <v>44323</v>
      </c>
      <c r="C642" s="17" t="s">
        <v>20</v>
      </c>
      <c r="D642" s="15" t="s">
        <v>11</v>
      </c>
      <c r="E642" t="b">
        <v>1</v>
      </c>
      <c r="F642" t="b">
        <v>1</v>
      </c>
      <c r="G642" t="b">
        <v>1</v>
      </c>
      <c r="H642" t="b">
        <v>1</v>
      </c>
      <c r="I642" t="b">
        <v>1</v>
      </c>
      <c r="J642" t="b">
        <v>0</v>
      </c>
      <c r="K642" t="b">
        <v>1</v>
      </c>
      <c r="L642" t="b">
        <v>1</v>
      </c>
      <c r="O642" t="str">
        <f>IF(Weekly[[#This Row],[H/V]]="H",Weekly[[#This Row],[BF H Odds]],IF(Weekly[[#This Row],[H/V]]="V",Weekly[[#This Row],[BF V Odds]],""))</f>
        <v/>
      </c>
      <c r="R642" s="35">
        <f>IFERROR(IF(Weekly[[#This Row],[Won Bet?]]="yes",R641+(Weekly[[#This Row],[BF Odds]]*Weekly[[#This Row],[BF Stake]])-Weekly[[#This Row],[BF Stake]],R641-Weekly[[#This Row],[BF Stake]]),R641)</f>
        <v>1337.5095000000006</v>
      </c>
      <c r="S642" s="35">
        <f>IFERROR(IF(Weekly[[#This Row],[Won Bet?]]="yes",S641+(((Weekly[[#This Row],[BF Odds]]*Weekly[[#This Row],[BF Stake]])-Weekly[[#This Row],[BF Stake]])*0.95),S641-Weekly[[#This Row],[BF Stake]]),S641)</f>
        <v>1221.4191400000011</v>
      </c>
      <c r="T642">
        <v>12.5</v>
      </c>
      <c r="U642">
        <v>1.08</v>
      </c>
      <c r="V642" s="24" t="str">
        <f>IF(Weekly[[#This Row],[Actual]]="","",IF(AND(Weekly[[#This Row],[SVC_P]]=Weekly[[#This Row],[Actual]],Weekly[[#This Row],[SVC_P]]=TRUE),V641+Weekly[[#This Row],[BF H Odds]]-1,IF(AND(Weekly[[#This Row],[SVC_P]]=Weekly[[#This Row],[Actual]],Weekly[[#This Row],[SVC_P]]=FALSE),V641+Weekly[[#This Row],[BF V Odds]]-1,V641-1)))</f>
        <v/>
      </c>
      <c r="W642" s="24" t="str">
        <f>IF(Weekly[[#This Row],[Actual]]="","",IF(AND(Weekly[[#This Row],[SVC_P]]=FALSE,Weekly[[#This Row],[Actual]]=TRUE),W641+Weekly[[#This Row],[BF H Odds]]-1,IF(AND(Weekly[[#This Row],[SVC_P]]=TRUE,Weekly[[#This Row],[Actual]]=FALSE,),W641+Weekly[[#This Row],[BF V Odds]]-1,W641-1)))</f>
        <v/>
      </c>
      <c r="X642" s="24" t="str">
        <f>IF(Weekly[[#This Row],[Actual]]="","",IF(AND(Weekly[[#This Row],[ADBC_P]]=Weekly[[#This Row],[Actual]],Weekly[[#This Row],[ADBC_P]]=TRUE),X641+Weekly[[#This Row],[BF H Odds]]-1,IF(AND(Weekly[[#This Row],[ADBC_P]]=Weekly[[#This Row],[Actual]],Weekly[[#This Row],[ADBC_P]]=FALSE),X641+Weekly[[#This Row],[BF V Odds]]-1,X641-1)))</f>
        <v/>
      </c>
      <c r="Y642" s="24" t="str">
        <f>IF(Weekly[[#This Row],[Actual]]="","",IF(AND(Weekly[[#This Row],[ADBC_P]]=FALSE,Weekly[[#This Row],[Actual]]=TRUE),Y641+Weekly[[#This Row],[BF H Odds]]-1,IF(AND(Weekly[[#This Row],[ADBC_P]]=TRUE,Weekly[[#This Row],[Actual]]=FALSE),Y641+Weekly[[#This Row],[BF V Odds]]-1,Y641-1)))</f>
        <v/>
      </c>
      <c r="Z642" s="24" t="str">
        <f>IF(Weekly[[#This Row],[Actual]]="","",IF(AND(Weekly[[#This Row],[RFC_P]]=Weekly[[#This Row],[Actual]],Weekly[[#This Row],[RFC_P]]=TRUE),Z641+Weekly[[#This Row],[BF H Odds]]-1,IF(AND(Weekly[[#This Row],[RFC_P]]=Weekly[[#This Row],[Actual]],Weekly[[#This Row],[RFC_P]]=FALSE),Z641+Weekly[[#This Row],[BF V Odds]]-1,Z641-1)))</f>
        <v/>
      </c>
      <c r="AA642" s="24" t="str">
        <f>IF(Weekly[[#This Row],[Actual]]="","",IF(AND(Weekly[[#This Row],[RFC_P]]=FALSE,Weekly[[#This Row],[Actual]]=TRUE),AA641+Weekly[[#This Row],[BF H Odds]]-1,IF(AND(Weekly[[#This Row],[RFC_P]]=TRUE,Weekly[[#This Row],[Actual]]=FALSE),AA641+Weekly[[#This Row],[BF V Odds]]-1,AA641-1)))</f>
        <v/>
      </c>
      <c r="AB642" s="24" t="str">
        <f>IF(Weekly[[#This Row],[Actual]]="","",IF(AND(Weekly[[#This Row],[GBC_P]]=Weekly[[#This Row],[Actual]],Weekly[[#This Row],[GBC_P]]=TRUE),AB641+Weekly[[#This Row],[BF H Odds]]-1,IF(AND(Weekly[[#This Row],[GBC_P]]=Weekly[[#This Row],[Actual]],Weekly[[#This Row],[GBC_P]]=FALSE),AB641+Weekly[[#This Row],[BF V Odds]]-1,AB641-1)))</f>
        <v/>
      </c>
      <c r="AC642" s="24" t="str">
        <f>IF(Weekly[[#This Row],[Actual]]="","",IF(AND(Weekly[[#This Row],[GBC_P]]=FALSE,Weekly[[#This Row],[Actual]]=TRUE),AC641+Weekly[[#This Row],[BF H Odds]]-1,IF(AND(Weekly[[#This Row],[GBC_P]]=TRUE,Weekly[[#This Row],[Actual]]=FALSE),AC641+Weekly[[#This Row],[BF V Odds]]-1,AC641-1)))</f>
        <v/>
      </c>
      <c r="AD642" s="24" t="str">
        <f>IF(Weekly[[#This Row],[Actual]]="","",IF(AND(Weekly[[#This Row],[HGBC_P]]=Weekly[[#This Row],[Actual]],Weekly[[#This Row],[HGBC_P]]=TRUE),AD641+Weekly[[#This Row],[BF H Odds]]-1,IF(AND(Weekly[[#This Row],[HGBC_P]]=Weekly[[#This Row],[Actual]],Weekly[[#This Row],[HGBC_P]]=FALSE),AD641+Weekly[[#This Row],[BF V Odds]]-1,AD641-1)))</f>
        <v/>
      </c>
      <c r="AE642" s="24" t="str">
        <f>IF(Weekly[[#This Row],[Actual]]="","",IF(AND(Weekly[[#This Row],[HGBC_P]]=FALSE,Weekly[[#This Row],[Actual]]=TRUE),AE641+Weekly[[#This Row],[BF H Odds]]-1,IF(AND(Weekly[[#This Row],[HGBC_P]]=TRUE,Weekly[[#This Row],[Actual]]=FALSE),AE641+Weekly[[#This Row],[BF V Odds]]-1,AE641-1)))</f>
        <v/>
      </c>
      <c r="AF642" s="24" t="str">
        <f>IF(Weekly[[#This Row],[Actual]]="","",IF(AND(Weekly[[#This Row],[XGB_P]]=Weekly[[#This Row],[Actual]],Weekly[[#This Row],[XGB_P]]=TRUE),AF641+Weekly[[#This Row],[BF H Odds]]-1,IF(AND(Weekly[[#This Row],[XGB_P]]=Weekly[[#This Row],[Actual]],Weekly[[#This Row],[XGB_P]]=FALSE),AF641+Weekly[[#This Row],[BF V Odds]]-1,AF641-1)))</f>
        <v/>
      </c>
      <c r="AG642" s="24" t="str">
        <f>IF(Weekly[[#This Row],[Actual]]="","",IF(AND(Weekly[[#This Row],[XGB_P]]=FALSE,Weekly[[#This Row],[Actual]]=TRUE),AG641+Weekly[[#This Row],[BF H Odds]]-1,IF(AND(Weekly[[#This Row],[XGB_P]]=TRUE,Weekly[[#This Row],[Actual]]=FALSE),AG641+Weekly[[#This Row],[BF V Odds]]-1,AG641-1)))</f>
        <v/>
      </c>
      <c r="AH642" s="24" t="str">
        <f>IF(Weekly[[#This Row],[Actual]]="","",IF(AND(Weekly[[#This Row],[QDA_P]]=Weekly[[#This Row],[Actual]],Weekly[[#This Row],[QDA_P]]=TRUE),AH641+Weekly[[#This Row],[BF H Odds]]-1,IF(AND(Weekly[[#This Row],[QDA_P]]=Weekly[[#This Row],[Actual]],Weekly[[#This Row],[QDA_P]]=FALSE),AH641+Weekly[[#This Row],[BF V Odds]]-1,AH641-1)))</f>
        <v/>
      </c>
      <c r="AI642" s="24" t="str">
        <f>IF(Weekly[[#This Row],[Actual]]="","",IF(AND(Weekly[[#This Row],[QDA_P]]=FALSE,Weekly[[#This Row],[Actual]]=TRUE),AI641+Weekly[[#This Row],[BF H Odds]]-1,IF(AND(Weekly[[#This Row],[QDA_P]]=TRUE,Weekly[[#This Row],[Actual]]=FALSE),AI641+Weekly[[#This Row],[BF V Odds]]-1,AI641-1)))</f>
        <v/>
      </c>
      <c r="AJ642" s="24" t="str">
        <f>IF(Weekly[[#This Row],[Actual]]="","",IF(AND(Weekly[[#This Row],[KNC_P]]=FALSE,Weekly[[#This Row],[Actual]]=TRUE),AJ641+Weekly[[#This Row],[BF H Odds]]-1,IF(AND(Weekly[[#This Row],[KNC_P]]=TRUE,Weekly[[#This Row],[Actual]]=FALSE),AJ641+Weekly[[#This Row],[BF V Odds]]-1,AJ641-1)))</f>
        <v/>
      </c>
      <c r="AK642" s="24" t="str">
        <f>IF(Weekly[[#This Row],[Actual]]="","",IF(AND(Weekly[[#This Row],[KNC_P]]=FALSE,Weekly[[#This Row],[Actual]]=TRUE),AK641+Weekly[[#This Row],[BF H Odds]]-1,IF(AND(Weekly[[#This Row],[KNC_P]]=TRUE,Weekly[[#This Row],[Actual]]=FALSE),AK641+Weekly[[#This Row],[BF V Odds]]-1,AK641-1)))</f>
        <v/>
      </c>
      <c r="AL642" s="30" t="str">
        <f>IF(Weekly[[#This Row],[Actual]]="","",COUNTIF(Weekly[[#This Row],[SVC_P]:[QDA_P]],TRUE))</f>
        <v/>
      </c>
      <c r="AM642" s="30" t="str">
        <f>IF(Weekly[[#This Row],[Actual]]="","",COUNTIF(Weekly[[#This Row],[SVC_P]:[QDA_P]],FALSE))</f>
        <v/>
      </c>
      <c r="AN642" s="36" t="str">
        <f>IF(AND(Weekly[[#This Row],[BF V Odds]]&gt;$BO$6,Weekly[[#This Row],[BF V Odds]] &lt; $BO$7),Weekly[[#This Row],[BF V Odds]],"")</f>
        <v/>
      </c>
      <c r="AO642" s="36" t="str">
        <f>IF(AND(Weekly[[#This Row],[BF H Odds]]&gt;$BO$6, Weekly[[#This Row],[BF H Odds]] &lt; $BO$7),Weekly[[#This Row],[BF H Odds]],"")</f>
        <v/>
      </c>
      <c r="AP642" s="37">
        <f>IF(AND(Weekly[[#This Row],[V Odds &lt;]]="",Weekly[[#This Row],[H Odds &lt;]]=""),AP641,IF(AND(Weekly[[#This Row],[H Odds &lt;]]&lt;&gt;"",Weekly[[#This Row],[SVC_P]]=TRUE,Weekly[[#This Row],[Actual]]=TRUE),AP641+Weekly[[#This Row],[H Odds &lt;]]-1,IF(AND(Weekly[[#This Row],[V Odds &lt;]]&lt;&gt;"",Weekly[[#This Row],[SVC_P]]=FALSE,Weekly[[#This Row],[Actual]]=FALSE),AP641+Weekly[[#This Row],[V Odds &lt;]]-1,IF(AND(Weekly[[#This Row],[V Odds &lt;]]&lt;&gt;"",Weekly[[#This Row],[SVC_P]]=FALSE,Weekly[[#This Row],[Actual]]=TRUE),AP641-1,IF(AND(Weekly[[#This Row],[H Odds &lt;]]&lt;&gt;"",Weekly[[#This Row],[SVC_P]]=TRUE,Weekly[[#This Row],[Actual]]=FALSE),AP641-1,AP641)))))</f>
        <v>81.330000000000027</v>
      </c>
      <c r="AQ642" s="37">
        <f>IF(AND(Weekly[[#This Row],[V Odds &lt;]]="",Weekly[[#This Row],[H Odds &lt;]]=""),AQ641,IF(AND(Weekly[[#This Row],[H Odds &lt;]]&lt;&gt;"",Weekly[[#This Row],[ADBC_P]]=TRUE,Weekly[[#This Row],[Actual]]=TRUE),AQ641+Weekly[[#This Row],[H Odds &lt;]]-1,IF(AND(Weekly[[#This Row],[V Odds &lt;]]&lt;&gt;"",Weekly[[#This Row],[ADBC_P]]=FALSE,Weekly[[#This Row],[Actual]]=FALSE),AQ641+Weekly[[#This Row],[V Odds &lt;]]-1,IF(AND(Weekly[[#This Row],[V Odds &lt;]]&lt;&gt;"",Weekly[[#This Row],[ADBC_P]]=FALSE,Weekly[[#This Row],[Actual]]=TRUE),AQ641-1,IF(AND(Weekly[[#This Row],[H Odds &lt;]]&lt;&gt;"",Weekly[[#This Row],[ADBC_P]]=TRUE,Weekly[[#This Row],[Actual]]=FALSE),AQ641-1,AQ641)))))</f>
        <v>53.88</v>
      </c>
      <c r="AR642" s="37">
        <f>IF(AND(Weekly[[#This Row],[V Odds &lt;]]="",Weekly[[#This Row],[H Odds &lt;]]=""),AR641,IF(AND(Weekly[[#This Row],[H Odds &lt;]]&lt;&gt;"",Weekly[[#This Row],[RFC_P]]=TRUE,Weekly[[#This Row],[Actual]]=TRUE),AR641+Weekly[[#This Row],[H Odds &lt;]]-1,IF(AND(Weekly[[#This Row],[V Odds &lt;]]&lt;&gt;"",Weekly[[#This Row],[RFC_P]]=FALSE,Weekly[[#This Row],[Actual]]=FALSE),AR641+Weekly[[#This Row],[V Odds &lt;]]-1,IF(AND(Weekly[[#This Row],[V Odds &lt;]]&lt;&gt;"",Weekly[[#This Row],[RFC_P]]=FALSE,Weekly[[#This Row],[Actual]]=TRUE),AR641-1,IF(AND(Weekly[[#This Row],[H Odds &lt;]]&lt;&gt;"",Weekly[[#This Row],[RFC_P]]=TRUE,Weekly[[#This Row],[Actual]]=FALSE),AR641-1,AR641)))))</f>
        <v>70.89</v>
      </c>
      <c r="AS642" s="37">
        <f>IF(AND(Weekly[[#This Row],[V Odds &lt;]]="",Weekly[[#This Row],[H Odds &lt;]]=""),AS641,IF(AND(Weekly[[#This Row],[H Odds &lt;]]&lt;&gt;"",Weekly[[#This Row],[GBC_P]]=TRUE,Weekly[[#This Row],[Actual]]=TRUE),AS641+Weekly[[#This Row],[H Odds &lt;]]-1,IF(AND(Weekly[[#This Row],[V Odds &lt;]]&lt;&gt;"",Weekly[[#This Row],[GBC_P]]=FALSE,Weekly[[#This Row],[Actual]]=FALSE),AS641+Weekly[[#This Row],[V Odds &lt;]]-1,IF(AND(Weekly[[#This Row],[V Odds &lt;]]&lt;&gt;"",Weekly[[#This Row],[GBC_P]]=FALSE,Weekly[[#This Row],[Actual]]=TRUE),AS641-1,IF(AND(Weekly[[#This Row],[H Odds &lt;]]&lt;&gt;"",Weekly[[#This Row],[GBC_P]]=TRUE,Weekly[[#This Row],[Actual]]=FALSE),AS641-1,AS641)))))</f>
        <v>74.63</v>
      </c>
      <c r="AT642" s="37">
        <f>IF(AND(Weekly[[#This Row],[V Odds &lt;]]="",Weekly[[#This Row],[H Odds &lt;]]=""),AT641,IF(AND(Weekly[[#This Row],[H Odds &lt;]]&lt;&gt;"",Weekly[[#This Row],[HGBC_P]]=TRUE,Weekly[[#This Row],[Actual]]=TRUE),AT641+Weekly[[#This Row],[H Odds &lt;]]-1,IF(AND(Weekly[[#This Row],[V Odds &lt;]]&lt;&gt;"",Weekly[[#This Row],[HGBC_P]]=FALSE,Weekly[[#This Row],[Actual]]=FALSE),AT641+Weekly[[#This Row],[V Odds &lt;]]-1,IF(AND(Weekly[[#This Row],[V Odds &lt;]]&lt;&gt;"",Weekly[[#This Row],[HGBC_P]]=FALSE,Weekly[[#This Row],[Actual]]=TRUE),AT641-1,IF(AND(Weekly[[#This Row],[H Odds &lt;]]&lt;&gt;"",Weekly[[#This Row],[HGBC_P]]=TRUE,Weekly[[#This Row],[Actual]]=FALSE),AT641-1,AT641)))))</f>
        <v>60.31</v>
      </c>
      <c r="AU642" s="37">
        <f>IF(AND(Weekly[[#This Row],[V Odds &lt;]]="",Weekly[[#This Row],[H Odds &lt;]]=""),AU641,IF(AND(Weekly[[#This Row],[H Odds &lt;]]&lt;&gt;"",Weekly[[#This Row],[XGB_P]]=TRUE,Weekly[[#This Row],[Actual]]=TRUE),AU641+Weekly[[#This Row],[H Odds &lt;]]-1,IF(AND(Weekly[[#This Row],[V Odds &lt;]]&lt;&gt;"",Weekly[[#This Row],[XGB_P]]=FALSE,Weekly[[#This Row],[Actual]]=FALSE),AU641+Weekly[[#This Row],[V Odds &lt;]]-1,IF(AND(Weekly[[#This Row],[V Odds &lt;]]&lt;&gt;"",Weekly[[#This Row],[XGB_P]]=FALSE,Weekly[[#This Row],[Actual]]=TRUE),AU641-1,IF(AND(Weekly[[#This Row],[H Odds &lt;]]&lt;&gt;"",Weekly[[#This Row],[XGB_P]]=TRUE,Weekly[[#This Row],[Actual]]=FALSE),AU641-1,AU641)))))</f>
        <v>79.460000000000008</v>
      </c>
      <c r="AV642" s="37">
        <f>IF(AND(Weekly[[#This Row],[V Odds &lt;]]="",Weekly[[#This Row],[H Odds &lt;]]=""),AV641,IF(AND(Weekly[[#This Row],[H Odds &lt;]]&lt;&gt;"",Weekly[[#This Row],[QDA_P]]=TRUE,Weekly[[#This Row],[Actual]]=TRUE),AV641+Weekly[[#This Row],[H Odds &lt;]]-1,IF(AND(Weekly[[#This Row],[V Odds &lt;]]&lt;&gt;"",Weekly[[#This Row],[QDA_P]]=FALSE,Weekly[[#This Row],[Actual]]=FALSE),AV641+Weekly[[#This Row],[V Odds &lt;]]-1,IF(AND(Weekly[[#This Row],[V Odds &lt;]]&lt;&gt;"",Weekly[[#This Row],[QDA_P]]=FALSE,Weekly[[#This Row],[Actual]]=TRUE),AV641-1,IF(AND(Weekly[[#This Row],[H Odds &lt;]]&lt;&gt;"",Weekly[[#This Row],[QDA_P]]=TRUE,Weekly[[#This Row],[Actual]]=FALSE),AV641-1,AV641)))))</f>
        <v>68</v>
      </c>
      <c r="AW642" s="37">
        <f>IF(AND(Weekly[[#This Row],[H Odds &lt;]]="",Weekly[[#This Row],[V Odds &lt;]]=""),AW641,IF(AND(Weekly[[#This Row],[KNC_P]]=Weekly[[#This Row],[Actual]],Weekly[[#This Row],[KNC_P]]=TRUE),AW641+Weekly[[#This Row],[BF H Odds]]-1,IF(AND(Weekly[[#This Row],[KNC_P]]=Weekly[[#This Row],[Actual]],Weekly[[#This Row],[KNC_P]]=FALSE),AW641+Weekly[[#This Row],[BF V Odds]]-1,AW641-1)))</f>
        <v>54.150000000000013</v>
      </c>
      <c r="AX642" s="37">
        <f>IF(AND(Weekly[[#This Row],[V Odds &lt;]]="",Weekly[[#This Row],[H Odds &lt;]]=""),AX641,IF(AND(Weekly[[#This Row],[V Odds &lt;]]&lt;&gt;"",Weekly[[#This Row],[FALSES]]&gt;0,Weekly[[#This Row],[Actual]]=FALSE),AX641+Weekly[[#This Row],[V Odds &lt;]]-1,IF(AND(Weekly[[#This Row],[H Odds &lt;]]&lt;&gt;"",Weekly[[#This Row],[TRUES]]&gt;0,Weekly[[#This Row],[Actual]]=TRUE),AX641+Weekly[[#This Row],[H Odds &lt;]]-1,IF(AND(Weekly[[#This Row],[V Odds &lt;]]&lt;&gt;"",Weekly[[#This Row],[FALSES]]=0),AX641,IF(AND(Weekly[[#This Row],[H Odds &lt;]]&lt;&gt;"",Weekly[[#This Row],[TRUES]]=0),AX641,AX641-1)))))</f>
        <v>125.69999999999996</v>
      </c>
      <c r="AY642" s="37">
        <f>IF(AND(Weekly[[#This Row],[V Odds &lt;]]="",Weekly[[#This Row],[H Odds &lt;]]=""),AY641,IF(AND(Weekly[[#This Row],[V Odds &lt;]]&lt;&gt;"",Weekly[[#This Row],[FALSES]]&gt;0,Weekly[[#This Row],[Actual]]=FALSE),AY641+((Weekly[[#This Row],[V Odds &lt;]]-1)*0.92),IF(AND(Weekly[[#This Row],[H Odds &lt;]]&lt;&gt;"",Weekly[[#This Row],[TRUES]]&gt;0,Weekly[[#This Row],[Actual]]=TRUE),AY641+((Weekly[[#This Row],[H Odds &lt;]]-1)*0.92),IF(AND(Weekly[[#This Row],[V Odds &lt;]]&lt;&gt;"",Weekly[[#This Row],[FALSES]]=0),AY641,IF(AND(Weekly[[#This Row],[H Odds &lt;]]&lt;&gt;"",Weekly[[#This Row],[TRUES]]=0),AY641,AY641-1)))))</f>
        <v>110.92400000000002</v>
      </c>
      <c r="AZ642" s="37">
        <f>IF(AND(Weekly[[#This Row],[V Odds &lt;]]="",Weekly[[#This Row],[H Odds &lt;]]=""),AZ641,IF(AND(Weekly[[#This Row],[V Odds &lt;]]&lt;&gt;"",Weekly[[#This Row],[Actual]]=FALSE),AZ641+Weekly[[#This Row],[V Odds &lt;]]-1,IF(AND(Weekly[[#This Row],[H Odds &lt;]]&lt;&gt;"",Weekly[[#This Row],[Actual]]=TRUE),AZ641+Weekly[[#This Row],[H Odds &lt;]]-1,AZ641-1)))</f>
        <v>115.66999999999997</v>
      </c>
      <c r="BA642" s="38">
        <f>IF(Weekly[[#This Row],[H Odds &lt;]]="",BA641,IF(AND(Weekly[[#This Row],[H Odds &lt;]]&lt;&gt;"",Weekly[[#This Row],[SVC_P]]=TRUE,Weekly[[#This Row],[Actual]]=TRUE),BA641+Weekly[[#This Row],[H Odds &lt;]]-1,IF(AND(Weekly[[#This Row],[H Odds &lt;]]&lt;&gt;"",Weekly[[#This Row],[SVC_P]]=TRUE,Weekly[[#This Row],[Actual]]=FALSE),BA641-1,BA641)))</f>
        <v>80.290000000000006</v>
      </c>
      <c r="BB642" s="38">
        <f>IF(Weekly[[#This Row],[H Odds &lt;]]="",BB641,IF(AND(Weekly[[#This Row],[H Odds &lt;]]&lt;&gt;"",Weekly[[#This Row],[ADBC_P]]=TRUE,Weekly[[#This Row],[Actual]]=TRUE),BB641+Weekly[[#This Row],[H Odds &lt;]]-1,IF(AND(Weekly[[#This Row],[H Odds &lt;]]&lt;&gt;"",Weekly[[#This Row],[ADBC_P]]=TRUE,Weekly[[#This Row],[Actual]]=FALSE),BB641-1,BB641)))</f>
        <v>50.06</v>
      </c>
      <c r="BC642" s="38">
        <f>IF(Weekly[[#This Row],[H Odds &lt;]]="",BC641,IF(AND(Weekly[[#This Row],[H Odds &lt;]]&lt;&gt;"",Weekly[[#This Row],[RFC_P]]=TRUE,Weekly[[#This Row],[Actual]]=TRUE),BC641+Weekly[[#This Row],[H Odds &lt;]]-1,IF(AND(Weekly[[#This Row],[H Odds &lt;]]&lt;&gt;"",Weekly[[#This Row],[RFC_P]]=TRUE,Weekly[[#This Row],[Actual]]=FALSE),BC641-1,BC641)))</f>
        <v>51.66</v>
      </c>
      <c r="BD642" s="38">
        <f>IF(Weekly[[#This Row],[H Odds &lt;]]="",BD641,IF(AND(Weekly[[#This Row],[H Odds &lt;]]&lt;&gt;"",Weekly[[#This Row],[GBC_P]]=TRUE,Weekly[[#This Row],[Actual]]=TRUE),BD641+Weekly[[#This Row],[H Odds &lt;]]-1,IF(AND(Weekly[[#This Row],[H Odds &lt;]]&lt;&gt;"",Weekly[[#This Row],[GBC_P]]=TRUE,Weekly[[#This Row],[Actual]]=FALSE),BD641-1,BD641)))</f>
        <v>57.810000000000009</v>
      </c>
      <c r="BE642" s="38">
        <f>IF(Weekly[[#This Row],[H Odds &lt;]]="",BE641,IF(AND(Weekly[[#This Row],[H Odds &lt;]]&lt;&gt;"",Weekly[[#This Row],[HGBC_P]]=TRUE,Weekly[[#This Row],[Actual]]=TRUE),BE641+Weekly[[#This Row],[H Odds &lt;]]-1,IF(AND(Weekly[[#This Row],[H Odds &lt;]]&lt;&gt;"",Weekly[[#This Row],[HGBC_P]]=TRUE,Weekly[[#This Row],[Actual]]=FALSE),BE641-1,BE641)))</f>
        <v>54.96</v>
      </c>
      <c r="BF642" s="38">
        <f>IF(Weekly[[#This Row],[H Odds &lt;]]="",BF641,IF(AND(Weekly[[#This Row],[H Odds &lt;]]&lt;&gt;"",Weekly[[#This Row],[XGB_P]]=TRUE,Weekly[[#This Row],[Actual]]=TRUE),BF641+Weekly[[#This Row],[H Odds &lt;]]-1,IF(AND(Weekly[[#This Row],[H Odds &lt;]]&lt;&gt;"",Weekly[[#This Row],[XGB_P]]=TRUE,Weekly[[#This Row],[Actual]]=FALSE),BF641-1,BF641)))</f>
        <v>64.63000000000001</v>
      </c>
      <c r="BG642" s="38">
        <f>IF(Weekly[[#This Row],[H Odds &lt;]]="",BG641,IF(AND(Weekly[[#This Row],[H Odds &lt;]]&lt;&gt;"",Weekly[[#This Row],[QDA_P]]=TRUE,Weekly[[#This Row],[Actual]]=TRUE),BG641+Weekly[[#This Row],[H Odds &lt;]]-1,IF(AND(Weekly[[#This Row],[H Odds &lt;]]&lt;&gt;"",Weekly[[#This Row],[QDA_P]]=TRUE,Weekly[[#This Row],[Actual]]=FALSE),BG641-1,BG641)))</f>
        <v>50.129999999999995</v>
      </c>
      <c r="BH642" s="38">
        <f>IF(Weekly[[#This Row],[H Odds &lt;]]="",BH641,IF(AND(Weekly[[#This Row],[H Odds &lt;]]&lt;&gt;"",Weekly[[#This Row],[KNC_P]]=TRUE,Weekly[[#This Row],[Actual]]=TRUE),BH641+Weekly[[#This Row],[H Odds &lt;]]-1,IF(AND(Weekly[[#This Row],[H Odds &lt;]]&lt;&gt;"",Weekly[[#This Row],[KNC_P]]=TRUE,Weekly[[#This Row],[Actual]]=FALSE),BH641-1,BH641)))</f>
        <v>55</v>
      </c>
      <c r="BI642" s="38">
        <f>IF(Weekly[[#This Row],[H Odds &lt;]]="",BI641,IF(AND(Weekly[[#This Row],[H Odds &lt;]]&lt;&gt;"",Weekly[[#This Row],[TRUES]]&gt;0,Weekly[[#This Row],[Actual]]=TRUE),BI641+Weekly[[#This Row],[H Odds &lt;]]-1,IF(AND(Weekly[[#This Row],[H Odds &lt;]]&lt;&gt;"",Weekly[[#This Row],[TRUES]]=0),BI641,BI641-1)))</f>
        <v>78.290000000000006</v>
      </c>
      <c r="BJ642" s="38">
        <f>IF(Weekly[[#This Row],[H Odds &lt;]]="",BJ641,IF(AND(Weekly[[#This Row],[H Odds &lt;]]&lt;&gt;"",Weekly[[#This Row],[Actual]]=TRUE),BJ641+Weekly[[#This Row],[H Odds &lt;]]-1,IF(AND(Weekly[[#This Row],[H Odds &lt;]]&lt;&gt;"",Weekly[[#This Row],[Actual]]=FALSE),BJ641-1,BJ641)))</f>
        <v>80.190000000000012</v>
      </c>
      <c r="BK642" s="58">
        <f>IF(AND(Weekly[[#This Row],[TRUES]]&gt;3,Weekly[[#This Row],[Actual]]=TRUE),BK641+Weekly[[#This Row],[BF H Odds]]-1,IF(AND(Weekly[[#This Row],[FALSES]]&gt;3,Weekly[[#This Row],[Actual]]=FALSE),BK641+Weekly[[#This Row],[BF V Odds]]-1,IF(AND(Weekly[[#This Row],[TRUES]]&gt;3,Weekly[[#This Row],[Actual]]=FALSE),BK641-1,IF(AND(Weekly[[#This Row],[FALSES]]&gt;3,Weekly[[#This Row],[Actual]]=TRUE),BK641-1,BK641))))</f>
        <v>26.570000000000032</v>
      </c>
      <c r="BL642" s="58">
        <f>IF(AND(Weekly[[#This Row],[TRUES]]&gt;5,Weekly[[#This Row],[Actual]]=TRUE),BL641+Weekly[[#This Row],[BF H Odds]]-1,IF(AND(Weekly[[#This Row],[FALSES]]&gt;5,Weekly[[#This Row],[Actual]]=FALSE),BL641+Weekly[[#This Row],[BF V Odds]]-1,IF(AND(Weekly[[#This Row],[TRUES]]&gt;5,Weekly[[#This Row],[Actual]]=FALSE),BL641-1,IF(AND(Weekly[[#This Row],[FALSES]]&gt;5,Weekly[[#This Row],[Actual]]=TRUE),BL641-1,BL641))))</f>
        <v>30.890000000000018</v>
      </c>
      <c r="BM642" s="58">
        <f>IF(AND(Weekly[[#This Row],[TRUES]]&gt;6,Weekly[[#This Row],[Actual]]=TRUE),BM641+Weekly[[#This Row],[BF H Odds]]-1,IF(AND(Weekly[[#This Row],[FALSES]]&gt;6,Weekly[[#This Row],[Actual]]=FALSE),BM641+Weekly[[#This Row],[BF V Odds]]-1,IF(AND(Weekly[[#This Row],[TRUES]]&gt;6,Weekly[[#This Row],[Actual]]=FALSE),BM641-1,IF(AND(Weekly[[#This Row],[FALSES]]&gt;6,Weekly[[#This Row],[Actual]]=TRUE),BM641-1,BM641))))</f>
        <v>60.970000000000013</v>
      </c>
    </row>
    <row r="643" spans="1:65" x14ac:dyDescent="0.25">
      <c r="A643" s="34"/>
      <c r="B643" s="10">
        <v>44323</v>
      </c>
      <c r="C643" s="17" t="s">
        <v>12</v>
      </c>
      <c r="D643" s="15" t="s">
        <v>18</v>
      </c>
      <c r="E643" t="b">
        <v>1</v>
      </c>
      <c r="F643" t="b">
        <v>1</v>
      </c>
      <c r="G643" t="b">
        <v>1</v>
      </c>
      <c r="H643" t="b">
        <v>1</v>
      </c>
      <c r="I643" t="b">
        <v>1</v>
      </c>
      <c r="J643" t="b">
        <v>0</v>
      </c>
      <c r="K643" t="b">
        <v>1</v>
      </c>
      <c r="L643" t="b">
        <v>1</v>
      </c>
      <c r="M643" t="s">
        <v>101</v>
      </c>
      <c r="N643">
        <v>31.3</v>
      </c>
      <c r="O643">
        <f>IF(Weekly[[#This Row],[H/V]]="H",Weekly[[#This Row],[BF H Odds]],IF(Weekly[[#This Row],[H/V]]="V",Weekly[[#This Row],[BF V Odds]],""))</f>
        <v>5.6</v>
      </c>
      <c r="R643" s="35">
        <f>IFERROR(IF(Weekly[[#This Row],[Won Bet?]]="yes",R642+(Weekly[[#This Row],[BF Odds]]*Weekly[[#This Row],[BF Stake]])-Weekly[[#This Row],[BF Stake]],R642-Weekly[[#This Row],[BF Stake]]),R642)</f>
        <v>1306.2095000000006</v>
      </c>
      <c r="S643" s="35">
        <f>IFERROR(IF(Weekly[[#This Row],[Won Bet?]]="yes",S642+(((Weekly[[#This Row],[BF Odds]]*Weekly[[#This Row],[BF Stake]])-Weekly[[#This Row],[BF Stake]])*0.95),S642-Weekly[[#This Row],[BF Stake]]),S642)</f>
        <v>1190.1191400000012</v>
      </c>
      <c r="T643">
        <v>5.6</v>
      </c>
      <c r="U643">
        <v>1.21</v>
      </c>
      <c r="V643" s="24" t="str">
        <f>IF(Weekly[[#This Row],[Actual]]="","",IF(AND(Weekly[[#This Row],[SVC_P]]=Weekly[[#This Row],[Actual]],Weekly[[#This Row],[SVC_P]]=TRUE),V642+Weekly[[#This Row],[BF H Odds]]-1,IF(AND(Weekly[[#This Row],[SVC_P]]=Weekly[[#This Row],[Actual]],Weekly[[#This Row],[SVC_P]]=FALSE),V642+Weekly[[#This Row],[BF V Odds]]-1,V642-1)))</f>
        <v/>
      </c>
      <c r="W643" s="24" t="str">
        <f>IF(Weekly[[#This Row],[Actual]]="","",IF(AND(Weekly[[#This Row],[SVC_P]]=FALSE,Weekly[[#This Row],[Actual]]=TRUE),W642+Weekly[[#This Row],[BF H Odds]]-1,IF(AND(Weekly[[#This Row],[SVC_P]]=TRUE,Weekly[[#This Row],[Actual]]=FALSE,),W642+Weekly[[#This Row],[BF V Odds]]-1,W642-1)))</f>
        <v/>
      </c>
      <c r="X643" s="24" t="str">
        <f>IF(Weekly[[#This Row],[Actual]]="","",IF(AND(Weekly[[#This Row],[ADBC_P]]=Weekly[[#This Row],[Actual]],Weekly[[#This Row],[ADBC_P]]=TRUE),X642+Weekly[[#This Row],[BF H Odds]]-1,IF(AND(Weekly[[#This Row],[ADBC_P]]=Weekly[[#This Row],[Actual]],Weekly[[#This Row],[ADBC_P]]=FALSE),X642+Weekly[[#This Row],[BF V Odds]]-1,X642-1)))</f>
        <v/>
      </c>
      <c r="Y643" s="24" t="str">
        <f>IF(Weekly[[#This Row],[Actual]]="","",IF(AND(Weekly[[#This Row],[ADBC_P]]=FALSE,Weekly[[#This Row],[Actual]]=TRUE),Y642+Weekly[[#This Row],[BF H Odds]]-1,IF(AND(Weekly[[#This Row],[ADBC_P]]=TRUE,Weekly[[#This Row],[Actual]]=FALSE),Y642+Weekly[[#This Row],[BF V Odds]]-1,Y642-1)))</f>
        <v/>
      </c>
      <c r="Z643" s="24" t="str">
        <f>IF(Weekly[[#This Row],[Actual]]="","",IF(AND(Weekly[[#This Row],[RFC_P]]=Weekly[[#This Row],[Actual]],Weekly[[#This Row],[RFC_P]]=TRUE),Z642+Weekly[[#This Row],[BF H Odds]]-1,IF(AND(Weekly[[#This Row],[RFC_P]]=Weekly[[#This Row],[Actual]],Weekly[[#This Row],[RFC_P]]=FALSE),Z642+Weekly[[#This Row],[BF V Odds]]-1,Z642-1)))</f>
        <v/>
      </c>
      <c r="AA643" s="24" t="str">
        <f>IF(Weekly[[#This Row],[Actual]]="","",IF(AND(Weekly[[#This Row],[RFC_P]]=FALSE,Weekly[[#This Row],[Actual]]=TRUE),AA642+Weekly[[#This Row],[BF H Odds]]-1,IF(AND(Weekly[[#This Row],[RFC_P]]=TRUE,Weekly[[#This Row],[Actual]]=FALSE),AA642+Weekly[[#This Row],[BF V Odds]]-1,AA642-1)))</f>
        <v/>
      </c>
      <c r="AB643" s="24" t="str">
        <f>IF(Weekly[[#This Row],[Actual]]="","",IF(AND(Weekly[[#This Row],[GBC_P]]=Weekly[[#This Row],[Actual]],Weekly[[#This Row],[GBC_P]]=TRUE),AB642+Weekly[[#This Row],[BF H Odds]]-1,IF(AND(Weekly[[#This Row],[GBC_P]]=Weekly[[#This Row],[Actual]],Weekly[[#This Row],[GBC_P]]=FALSE),AB642+Weekly[[#This Row],[BF V Odds]]-1,AB642-1)))</f>
        <v/>
      </c>
      <c r="AC643" s="24" t="str">
        <f>IF(Weekly[[#This Row],[Actual]]="","",IF(AND(Weekly[[#This Row],[GBC_P]]=FALSE,Weekly[[#This Row],[Actual]]=TRUE),AC642+Weekly[[#This Row],[BF H Odds]]-1,IF(AND(Weekly[[#This Row],[GBC_P]]=TRUE,Weekly[[#This Row],[Actual]]=FALSE),AC642+Weekly[[#This Row],[BF V Odds]]-1,AC642-1)))</f>
        <v/>
      </c>
      <c r="AD643" s="24" t="str">
        <f>IF(Weekly[[#This Row],[Actual]]="","",IF(AND(Weekly[[#This Row],[HGBC_P]]=Weekly[[#This Row],[Actual]],Weekly[[#This Row],[HGBC_P]]=TRUE),AD642+Weekly[[#This Row],[BF H Odds]]-1,IF(AND(Weekly[[#This Row],[HGBC_P]]=Weekly[[#This Row],[Actual]],Weekly[[#This Row],[HGBC_P]]=FALSE),AD642+Weekly[[#This Row],[BF V Odds]]-1,AD642-1)))</f>
        <v/>
      </c>
      <c r="AE643" s="24" t="str">
        <f>IF(Weekly[[#This Row],[Actual]]="","",IF(AND(Weekly[[#This Row],[HGBC_P]]=FALSE,Weekly[[#This Row],[Actual]]=TRUE),AE642+Weekly[[#This Row],[BF H Odds]]-1,IF(AND(Weekly[[#This Row],[HGBC_P]]=TRUE,Weekly[[#This Row],[Actual]]=FALSE),AE642+Weekly[[#This Row],[BF V Odds]]-1,AE642-1)))</f>
        <v/>
      </c>
      <c r="AF643" s="24" t="str">
        <f>IF(Weekly[[#This Row],[Actual]]="","",IF(AND(Weekly[[#This Row],[XGB_P]]=Weekly[[#This Row],[Actual]],Weekly[[#This Row],[XGB_P]]=TRUE),AF642+Weekly[[#This Row],[BF H Odds]]-1,IF(AND(Weekly[[#This Row],[XGB_P]]=Weekly[[#This Row],[Actual]],Weekly[[#This Row],[XGB_P]]=FALSE),AF642+Weekly[[#This Row],[BF V Odds]]-1,AF642-1)))</f>
        <v/>
      </c>
      <c r="AG643" s="24" t="str">
        <f>IF(Weekly[[#This Row],[Actual]]="","",IF(AND(Weekly[[#This Row],[XGB_P]]=FALSE,Weekly[[#This Row],[Actual]]=TRUE),AG642+Weekly[[#This Row],[BF H Odds]]-1,IF(AND(Weekly[[#This Row],[XGB_P]]=TRUE,Weekly[[#This Row],[Actual]]=FALSE),AG642+Weekly[[#This Row],[BF V Odds]]-1,AG642-1)))</f>
        <v/>
      </c>
      <c r="AH643" s="24" t="str">
        <f>IF(Weekly[[#This Row],[Actual]]="","",IF(AND(Weekly[[#This Row],[QDA_P]]=Weekly[[#This Row],[Actual]],Weekly[[#This Row],[QDA_P]]=TRUE),AH642+Weekly[[#This Row],[BF H Odds]]-1,IF(AND(Weekly[[#This Row],[QDA_P]]=Weekly[[#This Row],[Actual]],Weekly[[#This Row],[QDA_P]]=FALSE),AH642+Weekly[[#This Row],[BF V Odds]]-1,AH642-1)))</f>
        <v/>
      </c>
      <c r="AI643" s="24" t="str">
        <f>IF(Weekly[[#This Row],[Actual]]="","",IF(AND(Weekly[[#This Row],[QDA_P]]=FALSE,Weekly[[#This Row],[Actual]]=TRUE),AI642+Weekly[[#This Row],[BF H Odds]]-1,IF(AND(Weekly[[#This Row],[QDA_P]]=TRUE,Weekly[[#This Row],[Actual]]=FALSE),AI642+Weekly[[#This Row],[BF V Odds]]-1,AI642-1)))</f>
        <v/>
      </c>
      <c r="AJ643" s="24" t="str">
        <f>IF(Weekly[[#This Row],[Actual]]="","",IF(AND(Weekly[[#This Row],[KNC_P]]=FALSE,Weekly[[#This Row],[Actual]]=TRUE),AJ642+Weekly[[#This Row],[BF H Odds]]-1,IF(AND(Weekly[[#This Row],[KNC_P]]=TRUE,Weekly[[#This Row],[Actual]]=FALSE),AJ642+Weekly[[#This Row],[BF V Odds]]-1,AJ642-1)))</f>
        <v/>
      </c>
      <c r="AK643" s="24" t="str">
        <f>IF(Weekly[[#This Row],[Actual]]="","",IF(AND(Weekly[[#This Row],[KNC_P]]=FALSE,Weekly[[#This Row],[Actual]]=TRUE),AK642+Weekly[[#This Row],[BF H Odds]]-1,IF(AND(Weekly[[#This Row],[KNC_P]]=TRUE,Weekly[[#This Row],[Actual]]=FALSE),AK642+Weekly[[#This Row],[BF V Odds]]-1,AK642-1)))</f>
        <v/>
      </c>
      <c r="AL643" s="30" t="str">
        <f>IF(Weekly[[#This Row],[Actual]]="","",COUNTIF(Weekly[[#This Row],[SVC_P]:[QDA_P]],TRUE))</f>
        <v/>
      </c>
      <c r="AM643" s="30" t="str">
        <f>IF(Weekly[[#This Row],[Actual]]="","",COUNTIF(Weekly[[#This Row],[SVC_P]:[QDA_P]],FALSE))</f>
        <v/>
      </c>
      <c r="AN643" s="36">
        <f>IF(AND(Weekly[[#This Row],[BF V Odds]]&gt;$BO$6,Weekly[[#This Row],[BF V Odds]] &lt; $BO$7),Weekly[[#This Row],[BF V Odds]],"")</f>
        <v>5.6</v>
      </c>
      <c r="AO643" s="36" t="str">
        <f>IF(AND(Weekly[[#This Row],[BF H Odds]]&gt;$BO$6, Weekly[[#This Row],[BF H Odds]] &lt; $BO$7),Weekly[[#This Row],[BF H Odds]],"")</f>
        <v/>
      </c>
      <c r="AP643" s="37">
        <f>IF(AND(Weekly[[#This Row],[V Odds &lt;]]="",Weekly[[#This Row],[H Odds &lt;]]=""),AP642,IF(AND(Weekly[[#This Row],[H Odds &lt;]]&lt;&gt;"",Weekly[[#This Row],[SVC_P]]=TRUE,Weekly[[#This Row],[Actual]]=TRUE),AP642+Weekly[[#This Row],[H Odds &lt;]]-1,IF(AND(Weekly[[#This Row],[V Odds &lt;]]&lt;&gt;"",Weekly[[#This Row],[SVC_P]]=FALSE,Weekly[[#This Row],[Actual]]=FALSE),AP642+Weekly[[#This Row],[V Odds &lt;]]-1,IF(AND(Weekly[[#This Row],[V Odds &lt;]]&lt;&gt;"",Weekly[[#This Row],[SVC_P]]=FALSE,Weekly[[#This Row],[Actual]]=TRUE),AP642-1,IF(AND(Weekly[[#This Row],[H Odds &lt;]]&lt;&gt;"",Weekly[[#This Row],[SVC_P]]=TRUE,Weekly[[#This Row],[Actual]]=FALSE),AP642-1,AP642)))))</f>
        <v>81.330000000000027</v>
      </c>
      <c r="AQ643" s="37">
        <f>IF(AND(Weekly[[#This Row],[V Odds &lt;]]="",Weekly[[#This Row],[H Odds &lt;]]=""),AQ642,IF(AND(Weekly[[#This Row],[H Odds &lt;]]&lt;&gt;"",Weekly[[#This Row],[ADBC_P]]=TRUE,Weekly[[#This Row],[Actual]]=TRUE),AQ642+Weekly[[#This Row],[H Odds &lt;]]-1,IF(AND(Weekly[[#This Row],[V Odds &lt;]]&lt;&gt;"",Weekly[[#This Row],[ADBC_P]]=FALSE,Weekly[[#This Row],[Actual]]=FALSE),AQ642+Weekly[[#This Row],[V Odds &lt;]]-1,IF(AND(Weekly[[#This Row],[V Odds &lt;]]&lt;&gt;"",Weekly[[#This Row],[ADBC_P]]=FALSE,Weekly[[#This Row],[Actual]]=TRUE),AQ642-1,IF(AND(Weekly[[#This Row],[H Odds &lt;]]&lt;&gt;"",Weekly[[#This Row],[ADBC_P]]=TRUE,Weekly[[#This Row],[Actual]]=FALSE),AQ642-1,AQ642)))))</f>
        <v>53.88</v>
      </c>
      <c r="AR643" s="37">
        <f>IF(AND(Weekly[[#This Row],[V Odds &lt;]]="",Weekly[[#This Row],[H Odds &lt;]]=""),AR642,IF(AND(Weekly[[#This Row],[H Odds &lt;]]&lt;&gt;"",Weekly[[#This Row],[RFC_P]]=TRUE,Weekly[[#This Row],[Actual]]=TRUE),AR642+Weekly[[#This Row],[H Odds &lt;]]-1,IF(AND(Weekly[[#This Row],[V Odds &lt;]]&lt;&gt;"",Weekly[[#This Row],[RFC_P]]=FALSE,Weekly[[#This Row],[Actual]]=FALSE),AR642+Weekly[[#This Row],[V Odds &lt;]]-1,IF(AND(Weekly[[#This Row],[V Odds &lt;]]&lt;&gt;"",Weekly[[#This Row],[RFC_P]]=FALSE,Weekly[[#This Row],[Actual]]=TRUE),AR642-1,IF(AND(Weekly[[#This Row],[H Odds &lt;]]&lt;&gt;"",Weekly[[#This Row],[RFC_P]]=TRUE,Weekly[[#This Row],[Actual]]=FALSE),AR642-1,AR642)))))</f>
        <v>70.89</v>
      </c>
      <c r="AS643" s="37">
        <f>IF(AND(Weekly[[#This Row],[V Odds &lt;]]="",Weekly[[#This Row],[H Odds &lt;]]=""),AS642,IF(AND(Weekly[[#This Row],[H Odds &lt;]]&lt;&gt;"",Weekly[[#This Row],[GBC_P]]=TRUE,Weekly[[#This Row],[Actual]]=TRUE),AS642+Weekly[[#This Row],[H Odds &lt;]]-1,IF(AND(Weekly[[#This Row],[V Odds &lt;]]&lt;&gt;"",Weekly[[#This Row],[GBC_P]]=FALSE,Weekly[[#This Row],[Actual]]=FALSE),AS642+Weekly[[#This Row],[V Odds &lt;]]-1,IF(AND(Weekly[[#This Row],[V Odds &lt;]]&lt;&gt;"",Weekly[[#This Row],[GBC_P]]=FALSE,Weekly[[#This Row],[Actual]]=TRUE),AS642-1,IF(AND(Weekly[[#This Row],[H Odds &lt;]]&lt;&gt;"",Weekly[[#This Row],[GBC_P]]=TRUE,Weekly[[#This Row],[Actual]]=FALSE),AS642-1,AS642)))))</f>
        <v>74.63</v>
      </c>
      <c r="AT643" s="37">
        <f>IF(AND(Weekly[[#This Row],[V Odds &lt;]]="",Weekly[[#This Row],[H Odds &lt;]]=""),AT642,IF(AND(Weekly[[#This Row],[H Odds &lt;]]&lt;&gt;"",Weekly[[#This Row],[HGBC_P]]=TRUE,Weekly[[#This Row],[Actual]]=TRUE),AT642+Weekly[[#This Row],[H Odds &lt;]]-1,IF(AND(Weekly[[#This Row],[V Odds &lt;]]&lt;&gt;"",Weekly[[#This Row],[HGBC_P]]=FALSE,Weekly[[#This Row],[Actual]]=FALSE),AT642+Weekly[[#This Row],[V Odds &lt;]]-1,IF(AND(Weekly[[#This Row],[V Odds &lt;]]&lt;&gt;"",Weekly[[#This Row],[HGBC_P]]=FALSE,Weekly[[#This Row],[Actual]]=TRUE),AT642-1,IF(AND(Weekly[[#This Row],[H Odds &lt;]]&lt;&gt;"",Weekly[[#This Row],[HGBC_P]]=TRUE,Weekly[[#This Row],[Actual]]=FALSE),AT642-1,AT642)))))</f>
        <v>60.31</v>
      </c>
      <c r="AU643" s="37">
        <f>IF(AND(Weekly[[#This Row],[V Odds &lt;]]="",Weekly[[#This Row],[H Odds &lt;]]=""),AU642,IF(AND(Weekly[[#This Row],[H Odds &lt;]]&lt;&gt;"",Weekly[[#This Row],[XGB_P]]=TRUE,Weekly[[#This Row],[Actual]]=TRUE),AU642+Weekly[[#This Row],[H Odds &lt;]]-1,IF(AND(Weekly[[#This Row],[V Odds &lt;]]&lt;&gt;"",Weekly[[#This Row],[XGB_P]]=FALSE,Weekly[[#This Row],[Actual]]=FALSE),AU642+Weekly[[#This Row],[V Odds &lt;]]-1,IF(AND(Weekly[[#This Row],[V Odds &lt;]]&lt;&gt;"",Weekly[[#This Row],[XGB_P]]=FALSE,Weekly[[#This Row],[Actual]]=TRUE),AU642-1,IF(AND(Weekly[[#This Row],[H Odds &lt;]]&lt;&gt;"",Weekly[[#This Row],[XGB_P]]=TRUE,Weekly[[#This Row],[Actual]]=FALSE),AU642-1,AU642)))))</f>
        <v>84.06</v>
      </c>
      <c r="AV643" s="37">
        <f>IF(AND(Weekly[[#This Row],[V Odds &lt;]]="",Weekly[[#This Row],[H Odds &lt;]]=""),AV642,IF(AND(Weekly[[#This Row],[H Odds &lt;]]&lt;&gt;"",Weekly[[#This Row],[QDA_P]]=TRUE,Weekly[[#This Row],[Actual]]=TRUE),AV642+Weekly[[#This Row],[H Odds &lt;]]-1,IF(AND(Weekly[[#This Row],[V Odds &lt;]]&lt;&gt;"",Weekly[[#This Row],[QDA_P]]=FALSE,Weekly[[#This Row],[Actual]]=FALSE),AV642+Weekly[[#This Row],[V Odds &lt;]]-1,IF(AND(Weekly[[#This Row],[V Odds &lt;]]&lt;&gt;"",Weekly[[#This Row],[QDA_P]]=FALSE,Weekly[[#This Row],[Actual]]=TRUE),AV642-1,IF(AND(Weekly[[#This Row],[H Odds &lt;]]&lt;&gt;"",Weekly[[#This Row],[QDA_P]]=TRUE,Weekly[[#This Row],[Actual]]=FALSE),AV642-1,AV642)))))</f>
        <v>68</v>
      </c>
      <c r="AW643" s="37">
        <f>IF(AND(Weekly[[#This Row],[H Odds &lt;]]="",Weekly[[#This Row],[V Odds &lt;]]=""),AW642,IF(AND(Weekly[[#This Row],[KNC_P]]=Weekly[[#This Row],[Actual]],Weekly[[#This Row],[KNC_P]]=TRUE),AW642+Weekly[[#This Row],[BF H Odds]]-1,IF(AND(Weekly[[#This Row],[KNC_P]]=Weekly[[#This Row],[Actual]],Weekly[[#This Row],[KNC_P]]=FALSE),AW642+Weekly[[#This Row],[BF V Odds]]-1,AW642-1)))</f>
        <v>53.150000000000013</v>
      </c>
      <c r="AX643" s="37">
        <f>IF(AND(Weekly[[#This Row],[V Odds &lt;]]="",Weekly[[#This Row],[H Odds &lt;]]=""),AX642,IF(AND(Weekly[[#This Row],[V Odds &lt;]]&lt;&gt;"",Weekly[[#This Row],[FALSES]]&gt;0,Weekly[[#This Row],[Actual]]=FALSE),AX642+Weekly[[#This Row],[V Odds &lt;]]-1,IF(AND(Weekly[[#This Row],[H Odds &lt;]]&lt;&gt;"",Weekly[[#This Row],[TRUES]]&gt;0,Weekly[[#This Row],[Actual]]=TRUE),AX642+Weekly[[#This Row],[H Odds &lt;]]-1,IF(AND(Weekly[[#This Row],[V Odds &lt;]]&lt;&gt;"",Weekly[[#This Row],[FALSES]]=0),AX642,IF(AND(Weekly[[#This Row],[H Odds &lt;]]&lt;&gt;"",Weekly[[#This Row],[TRUES]]=0),AX642,AX642-1)))))</f>
        <v>130.29999999999995</v>
      </c>
      <c r="AY643" s="37">
        <f>IF(AND(Weekly[[#This Row],[V Odds &lt;]]="",Weekly[[#This Row],[H Odds &lt;]]=""),AY642,IF(AND(Weekly[[#This Row],[V Odds &lt;]]&lt;&gt;"",Weekly[[#This Row],[FALSES]]&gt;0,Weekly[[#This Row],[Actual]]=FALSE),AY642+((Weekly[[#This Row],[V Odds &lt;]]-1)*0.92),IF(AND(Weekly[[#This Row],[H Odds &lt;]]&lt;&gt;"",Weekly[[#This Row],[TRUES]]&gt;0,Weekly[[#This Row],[Actual]]=TRUE),AY642+((Weekly[[#This Row],[H Odds &lt;]]-1)*0.92),IF(AND(Weekly[[#This Row],[V Odds &lt;]]&lt;&gt;"",Weekly[[#This Row],[FALSES]]=0),AY642,IF(AND(Weekly[[#This Row],[H Odds &lt;]]&lt;&gt;"",Weekly[[#This Row],[TRUES]]=0),AY642,AY642-1)))))</f>
        <v>115.15600000000002</v>
      </c>
      <c r="AZ643" s="37">
        <f>IF(AND(Weekly[[#This Row],[V Odds &lt;]]="",Weekly[[#This Row],[H Odds &lt;]]=""),AZ642,IF(AND(Weekly[[#This Row],[V Odds &lt;]]&lt;&gt;"",Weekly[[#This Row],[Actual]]=FALSE),AZ642+Weekly[[#This Row],[V Odds &lt;]]-1,IF(AND(Weekly[[#This Row],[H Odds &lt;]]&lt;&gt;"",Weekly[[#This Row],[Actual]]=TRUE),AZ642+Weekly[[#This Row],[H Odds &lt;]]-1,AZ642-1)))</f>
        <v>120.26999999999997</v>
      </c>
      <c r="BA643" s="38">
        <f>IF(Weekly[[#This Row],[H Odds &lt;]]="",BA642,IF(AND(Weekly[[#This Row],[H Odds &lt;]]&lt;&gt;"",Weekly[[#This Row],[SVC_P]]=TRUE,Weekly[[#This Row],[Actual]]=TRUE),BA642+Weekly[[#This Row],[H Odds &lt;]]-1,IF(AND(Weekly[[#This Row],[H Odds &lt;]]&lt;&gt;"",Weekly[[#This Row],[SVC_P]]=TRUE,Weekly[[#This Row],[Actual]]=FALSE),BA642-1,BA642)))</f>
        <v>80.290000000000006</v>
      </c>
      <c r="BB643" s="38">
        <f>IF(Weekly[[#This Row],[H Odds &lt;]]="",BB642,IF(AND(Weekly[[#This Row],[H Odds &lt;]]&lt;&gt;"",Weekly[[#This Row],[ADBC_P]]=TRUE,Weekly[[#This Row],[Actual]]=TRUE),BB642+Weekly[[#This Row],[H Odds &lt;]]-1,IF(AND(Weekly[[#This Row],[H Odds &lt;]]&lt;&gt;"",Weekly[[#This Row],[ADBC_P]]=TRUE,Weekly[[#This Row],[Actual]]=FALSE),BB642-1,BB642)))</f>
        <v>50.06</v>
      </c>
      <c r="BC643" s="38">
        <f>IF(Weekly[[#This Row],[H Odds &lt;]]="",BC642,IF(AND(Weekly[[#This Row],[H Odds &lt;]]&lt;&gt;"",Weekly[[#This Row],[RFC_P]]=TRUE,Weekly[[#This Row],[Actual]]=TRUE),BC642+Weekly[[#This Row],[H Odds &lt;]]-1,IF(AND(Weekly[[#This Row],[H Odds &lt;]]&lt;&gt;"",Weekly[[#This Row],[RFC_P]]=TRUE,Weekly[[#This Row],[Actual]]=FALSE),BC642-1,BC642)))</f>
        <v>51.66</v>
      </c>
      <c r="BD643" s="38">
        <f>IF(Weekly[[#This Row],[H Odds &lt;]]="",BD642,IF(AND(Weekly[[#This Row],[H Odds &lt;]]&lt;&gt;"",Weekly[[#This Row],[GBC_P]]=TRUE,Weekly[[#This Row],[Actual]]=TRUE),BD642+Weekly[[#This Row],[H Odds &lt;]]-1,IF(AND(Weekly[[#This Row],[H Odds &lt;]]&lt;&gt;"",Weekly[[#This Row],[GBC_P]]=TRUE,Weekly[[#This Row],[Actual]]=FALSE),BD642-1,BD642)))</f>
        <v>57.810000000000009</v>
      </c>
      <c r="BE643" s="38">
        <f>IF(Weekly[[#This Row],[H Odds &lt;]]="",BE642,IF(AND(Weekly[[#This Row],[H Odds &lt;]]&lt;&gt;"",Weekly[[#This Row],[HGBC_P]]=TRUE,Weekly[[#This Row],[Actual]]=TRUE),BE642+Weekly[[#This Row],[H Odds &lt;]]-1,IF(AND(Weekly[[#This Row],[H Odds &lt;]]&lt;&gt;"",Weekly[[#This Row],[HGBC_P]]=TRUE,Weekly[[#This Row],[Actual]]=FALSE),BE642-1,BE642)))</f>
        <v>54.96</v>
      </c>
      <c r="BF643" s="38">
        <f>IF(Weekly[[#This Row],[H Odds &lt;]]="",BF642,IF(AND(Weekly[[#This Row],[H Odds &lt;]]&lt;&gt;"",Weekly[[#This Row],[XGB_P]]=TRUE,Weekly[[#This Row],[Actual]]=TRUE),BF642+Weekly[[#This Row],[H Odds &lt;]]-1,IF(AND(Weekly[[#This Row],[H Odds &lt;]]&lt;&gt;"",Weekly[[#This Row],[XGB_P]]=TRUE,Weekly[[#This Row],[Actual]]=FALSE),BF642-1,BF642)))</f>
        <v>64.63000000000001</v>
      </c>
      <c r="BG643" s="38">
        <f>IF(Weekly[[#This Row],[H Odds &lt;]]="",BG642,IF(AND(Weekly[[#This Row],[H Odds &lt;]]&lt;&gt;"",Weekly[[#This Row],[QDA_P]]=TRUE,Weekly[[#This Row],[Actual]]=TRUE),BG642+Weekly[[#This Row],[H Odds &lt;]]-1,IF(AND(Weekly[[#This Row],[H Odds &lt;]]&lt;&gt;"",Weekly[[#This Row],[QDA_P]]=TRUE,Weekly[[#This Row],[Actual]]=FALSE),BG642-1,BG642)))</f>
        <v>50.129999999999995</v>
      </c>
      <c r="BH643" s="38">
        <f>IF(Weekly[[#This Row],[H Odds &lt;]]="",BH642,IF(AND(Weekly[[#This Row],[H Odds &lt;]]&lt;&gt;"",Weekly[[#This Row],[KNC_P]]=TRUE,Weekly[[#This Row],[Actual]]=TRUE),BH642+Weekly[[#This Row],[H Odds &lt;]]-1,IF(AND(Weekly[[#This Row],[H Odds &lt;]]&lt;&gt;"",Weekly[[#This Row],[KNC_P]]=TRUE,Weekly[[#This Row],[Actual]]=FALSE),BH642-1,BH642)))</f>
        <v>55</v>
      </c>
      <c r="BI643" s="38">
        <f>IF(Weekly[[#This Row],[H Odds &lt;]]="",BI642,IF(AND(Weekly[[#This Row],[H Odds &lt;]]&lt;&gt;"",Weekly[[#This Row],[TRUES]]&gt;0,Weekly[[#This Row],[Actual]]=TRUE),BI642+Weekly[[#This Row],[H Odds &lt;]]-1,IF(AND(Weekly[[#This Row],[H Odds &lt;]]&lt;&gt;"",Weekly[[#This Row],[TRUES]]=0),BI642,BI642-1)))</f>
        <v>78.290000000000006</v>
      </c>
      <c r="BJ643" s="38">
        <f>IF(Weekly[[#This Row],[H Odds &lt;]]="",BJ642,IF(AND(Weekly[[#This Row],[H Odds &lt;]]&lt;&gt;"",Weekly[[#This Row],[Actual]]=TRUE),BJ642+Weekly[[#This Row],[H Odds &lt;]]-1,IF(AND(Weekly[[#This Row],[H Odds &lt;]]&lt;&gt;"",Weekly[[#This Row],[Actual]]=FALSE),BJ642-1,BJ642)))</f>
        <v>80.190000000000012</v>
      </c>
      <c r="BK643" s="58">
        <f>IF(AND(Weekly[[#This Row],[TRUES]]&gt;3,Weekly[[#This Row],[Actual]]=TRUE),BK642+Weekly[[#This Row],[BF H Odds]]-1,IF(AND(Weekly[[#This Row],[FALSES]]&gt;3,Weekly[[#This Row],[Actual]]=FALSE),BK642+Weekly[[#This Row],[BF V Odds]]-1,IF(AND(Weekly[[#This Row],[TRUES]]&gt;3,Weekly[[#This Row],[Actual]]=FALSE),BK642-1,IF(AND(Weekly[[#This Row],[FALSES]]&gt;3,Weekly[[#This Row],[Actual]]=TRUE),BK642-1,BK642))))</f>
        <v>31.17000000000003</v>
      </c>
      <c r="BL643" s="58">
        <f>IF(AND(Weekly[[#This Row],[TRUES]]&gt;5,Weekly[[#This Row],[Actual]]=TRUE),BL642+Weekly[[#This Row],[BF H Odds]]-1,IF(AND(Weekly[[#This Row],[FALSES]]&gt;5,Weekly[[#This Row],[Actual]]=FALSE),BL642+Weekly[[#This Row],[BF V Odds]]-1,IF(AND(Weekly[[#This Row],[TRUES]]&gt;5,Weekly[[#This Row],[Actual]]=FALSE),BL642-1,IF(AND(Weekly[[#This Row],[FALSES]]&gt;5,Weekly[[#This Row],[Actual]]=TRUE),BL642-1,BL642))))</f>
        <v>35.490000000000016</v>
      </c>
      <c r="BM643" s="58">
        <f>IF(AND(Weekly[[#This Row],[TRUES]]&gt;6,Weekly[[#This Row],[Actual]]=TRUE),BM642+Weekly[[#This Row],[BF H Odds]]-1,IF(AND(Weekly[[#This Row],[FALSES]]&gt;6,Weekly[[#This Row],[Actual]]=FALSE),BM642+Weekly[[#This Row],[BF V Odds]]-1,IF(AND(Weekly[[#This Row],[TRUES]]&gt;6,Weekly[[#This Row],[Actual]]=FALSE),BM642-1,IF(AND(Weekly[[#This Row],[FALSES]]&gt;6,Weekly[[#This Row],[Actual]]=TRUE),BM642-1,BM642))))</f>
        <v>65.570000000000007</v>
      </c>
    </row>
    <row r="644" spans="1:65" x14ac:dyDescent="0.25">
      <c r="A644" s="34"/>
      <c r="B644" s="10">
        <v>44323</v>
      </c>
      <c r="C644" s="17" t="s">
        <v>28</v>
      </c>
      <c r="D644" s="15" t="s">
        <v>23</v>
      </c>
      <c r="E644" t="b">
        <v>1</v>
      </c>
      <c r="F644" t="b">
        <v>1</v>
      </c>
      <c r="G644" t="b">
        <v>0</v>
      </c>
      <c r="H644" t="b">
        <v>0</v>
      </c>
      <c r="I644" t="b">
        <v>1</v>
      </c>
      <c r="J644" t="b">
        <v>1</v>
      </c>
      <c r="K644" t="b">
        <v>0</v>
      </c>
      <c r="L644" t="b">
        <v>1</v>
      </c>
      <c r="M644" t="s">
        <v>101</v>
      </c>
      <c r="N644">
        <v>31.3</v>
      </c>
      <c r="O644">
        <f>IF(Weekly[[#This Row],[H/V]]="H",Weekly[[#This Row],[BF H Odds]],IF(Weekly[[#This Row],[H/V]]="V",Weekly[[#This Row],[BF V Odds]],""))</f>
        <v>3.25</v>
      </c>
      <c r="R644" s="35">
        <f>IFERROR(IF(Weekly[[#This Row],[Won Bet?]]="yes",R643+(Weekly[[#This Row],[BF Odds]]*Weekly[[#This Row],[BF Stake]])-Weekly[[#This Row],[BF Stake]],R643-Weekly[[#This Row],[BF Stake]]),R643)</f>
        <v>1274.9095000000007</v>
      </c>
      <c r="S644" s="35">
        <f>IFERROR(IF(Weekly[[#This Row],[Won Bet?]]="yes",S643+(((Weekly[[#This Row],[BF Odds]]*Weekly[[#This Row],[BF Stake]])-Weekly[[#This Row],[BF Stake]])*0.95),S643-Weekly[[#This Row],[BF Stake]]),S643)</f>
        <v>1158.8191400000012</v>
      </c>
      <c r="T644">
        <v>3.25</v>
      </c>
      <c r="U644">
        <v>1.43</v>
      </c>
      <c r="V644" s="24" t="str">
        <f>IF(Weekly[[#This Row],[Actual]]="","",IF(AND(Weekly[[#This Row],[SVC_P]]=Weekly[[#This Row],[Actual]],Weekly[[#This Row],[SVC_P]]=TRUE),V643+Weekly[[#This Row],[BF H Odds]]-1,IF(AND(Weekly[[#This Row],[SVC_P]]=Weekly[[#This Row],[Actual]],Weekly[[#This Row],[SVC_P]]=FALSE),V643+Weekly[[#This Row],[BF V Odds]]-1,V643-1)))</f>
        <v/>
      </c>
      <c r="W644" s="24" t="str">
        <f>IF(Weekly[[#This Row],[Actual]]="","",IF(AND(Weekly[[#This Row],[SVC_P]]=FALSE,Weekly[[#This Row],[Actual]]=TRUE),W643+Weekly[[#This Row],[BF H Odds]]-1,IF(AND(Weekly[[#This Row],[SVC_P]]=TRUE,Weekly[[#This Row],[Actual]]=FALSE,),W643+Weekly[[#This Row],[BF V Odds]]-1,W643-1)))</f>
        <v/>
      </c>
      <c r="X644" s="24" t="str">
        <f>IF(Weekly[[#This Row],[Actual]]="","",IF(AND(Weekly[[#This Row],[ADBC_P]]=Weekly[[#This Row],[Actual]],Weekly[[#This Row],[ADBC_P]]=TRUE),X643+Weekly[[#This Row],[BF H Odds]]-1,IF(AND(Weekly[[#This Row],[ADBC_P]]=Weekly[[#This Row],[Actual]],Weekly[[#This Row],[ADBC_P]]=FALSE),X643+Weekly[[#This Row],[BF V Odds]]-1,X643-1)))</f>
        <v/>
      </c>
      <c r="Y644" s="24" t="str">
        <f>IF(Weekly[[#This Row],[Actual]]="","",IF(AND(Weekly[[#This Row],[ADBC_P]]=FALSE,Weekly[[#This Row],[Actual]]=TRUE),Y643+Weekly[[#This Row],[BF H Odds]]-1,IF(AND(Weekly[[#This Row],[ADBC_P]]=TRUE,Weekly[[#This Row],[Actual]]=FALSE),Y643+Weekly[[#This Row],[BF V Odds]]-1,Y643-1)))</f>
        <v/>
      </c>
      <c r="Z644" s="24" t="str">
        <f>IF(Weekly[[#This Row],[Actual]]="","",IF(AND(Weekly[[#This Row],[RFC_P]]=Weekly[[#This Row],[Actual]],Weekly[[#This Row],[RFC_P]]=TRUE),Z643+Weekly[[#This Row],[BF H Odds]]-1,IF(AND(Weekly[[#This Row],[RFC_P]]=Weekly[[#This Row],[Actual]],Weekly[[#This Row],[RFC_P]]=FALSE),Z643+Weekly[[#This Row],[BF V Odds]]-1,Z643-1)))</f>
        <v/>
      </c>
      <c r="AA644" s="24" t="str">
        <f>IF(Weekly[[#This Row],[Actual]]="","",IF(AND(Weekly[[#This Row],[RFC_P]]=FALSE,Weekly[[#This Row],[Actual]]=TRUE),AA643+Weekly[[#This Row],[BF H Odds]]-1,IF(AND(Weekly[[#This Row],[RFC_P]]=TRUE,Weekly[[#This Row],[Actual]]=FALSE),AA643+Weekly[[#This Row],[BF V Odds]]-1,AA643-1)))</f>
        <v/>
      </c>
      <c r="AB644" s="24" t="str">
        <f>IF(Weekly[[#This Row],[Actual]]="","",IF(AND(Weekly[[#This Row],[GBC_P]]=Weekly[[#This Row],[Actual]],Weekly[[#This Row],[GBC_P]]=TRUE),AB643+Weekly[[#This Row],[BF H Odds]]-1,IF(AND(Weekly[[#This Row],[GBC_P]]=Weekly[[#This Row],[Actual]],Weekly[[#This Row],[GBC_P]]=FALSE),AB643+Weekly[[#This Row],[BF V Odds]]-1,AB643-1)))</f>
        <v/>
      </c>
      <c r="AC644" s="24" t="str">
        <f>IF(Weekly[[#This Row],[Actual]]="","",IF(AND(Weekly[[#This Row],[GBC_P]]=FALSE,Weekly[[#This Row],[Actual]]=TRUE),AC643+Weekly[[#This Row],[BF H Odds]]-1,IF(AND(Weekly[[#This Row],[GBC_P]]=TRUE,Weekly[[#This Row],[Actual]]=FALSE),AC643+Weekly[[#This Row],[BF V Odds]]-1,AC643-1)))</f>
        <v/>
      </c>
      <c r="AD644" s="24" t="str">
        <f>IF(Weekly[[#This Row],[Actual]]="","",IF(AND(Weekly[[#This Row],[HGBC_P]]=Weekly[[#This Row],[Actual]],Weekly[[#This Row],[HGBC_P]]=TRUE),AD643+Weekly[[#This Row],[BF H Odds]]-1,IF(AND(Weekly[[#This Row],[HGBC_P]]=Weekly[[#This Row],[Actual]],Weekly[[#This Row],[HGBC_P]]=FALSE),AD643+Weekly[[#This Row],[BF V Odds]]-1,AD643-1)))</f>
        <v/>
      </c>
      <c r="AE644" s="24" t="str">
        <f>IF(Weekly[[#This Row],[Actual]]="","",IF(AND(Weekly[[#This Row],[HGBC_P]]=FALSE,Weekly[[#This Row],[Actual]]=TRUE),AE643+Weekly[[#This Row],[BF H Odds]]-1,IF(AND(Weekly[[#This Row],[HGBC_P]]=TRUE,Weekly[[#This Row],[Actual]]=FALSE),AE643+Weekly[[#This Row],[BF V Odds]]-1,AE643-1)))</f>
        <v/>
      </c>
      <c r="AF644" s="24" t="str">
        <f>IF(Weekly[[#This Row],[Actual]]="","",IF(AND(Weekly[[#This Row],[XGB_P]]=Weekly[[#This Row],[Actual]],Weekly[[#This Row],[XGB_P]]=TRUE),AF643+Weekly[[#This Row],[BF H Odds]]-1,IF(AND(Weekly[[#This Row],[XGB_P]]=Weekly[[#This Row],[Actual]],Weekly[[#This Row],[XGB_P]]=FALSE),AF643+Weekly[[#This Row],[BF V Odds]]-1,AF643-1)))</f>
        <v/>
      </c>
      <c r="AG644" s="24" t="str">
        <f>IF(Weekly[[#This Row],[Actual]]="","",IF(AND(Weekly[[#This Row],[XGB_P]]=FALSE,Weekly[[#This Row],[Actual]]=TRUE),AG643+Weekly[[#This Row],[BF H Odds]]-1,IF(AND(Weekly[[#This Row],[XGB_P]]=TRUE,Weekly[[#This Row],[Actual]]=FALSE),AG643+Weekly[[#This Row],[BF V Odds]]-1,AG643-1)))</f>
        <v/>
      </c>
      <c r="AH644" s="24" t="str">
        <f>IF(Weekly[[#This Row],[Actual]]="","",IF(AND(Weekly[[#This Row],[QDA_P]]=Weekly[[#This Row],[Actual]],Weekly[[#This Row],[QDA_P]]=TRUE),AH643+Weekly[[#This Row],[BF H Odds]]-1,IF(AND(Weekly[[#This Row],[QDA_P]]=Weekly[[#This Row],[Actual]],Weekly[[#This Row],[QDA_P]]=FALSE),AH643+Weekly[[#This Row],[BF V Odds]]-1,AH643-1)))</f>
        <v/>
      </c>
      <c r="AI644" s="24" t="str">
        <f>IF(Weekly[[#This Row],[Actual]]="","",IF(AND(Weekly[[#This Row],[QDA_P]]=FALSE,Weekly[[#This Row],[Actual]]=TRUE),AI643+Weekly[[#This Row],[BF H Odds]]-1,IF(AND(Weekly[[#This Row],[QDA_P]]=TRUE,Weekly[[#This Row],[Actual]]=FALSE),AI643+Weekly[[#This Row],[BF V Odds]]-1,AI643-1)))</f>
        <v/>
      </c>
      <c r="AJ644" s="24" t="str">
        <f>IF(Weekly[[#This Row],[Actual]]="","",IF(AND(Weekly[[#This Row],[KNC_P]]=FALSE,Weekly[[#This Row],[Actual]]=TRUE),AJ643+Weekly[[#This Row],[BF H Odds]]-1,IF(AND(Weekly[[#This Row],[KNC_P]]=TRUE,Weekly[[#This Row],[Actual]]=FALSE),AJ643+Weekly[[#This Row],[BF V Odds]]-1,AJ643-1)))</f>
        <v/>
      </c>
      <c r="AK644" s="24" t="str">
        <f>IF(Weekly[[#This Row],[Actual]]="","",IF(AND(Weekly[[#This Row],[KNC_P]]=FALSE,Weekly[[#This Row],[Actual]]=TRUE),AK643+Weekly[[#This Row],[BF H Odds]]-1,IF(AND(Weekly[[#This Row],[KNC_P]]=TRUE,Weekly[[#This Row],[Actual]]=FALSE),AK643+Weekly[[#This Row],[BF V Odds]]-1,AK643-1)))</f>
        <v/>
      </c>
      <c r="AL644" s="30" t="str">
        <f>IF(Weekly[[#This Row],[Actual]]="","",COUNTIF(Weekly[[#This Row],[SVC_P]:[QDA_P]],TRUE))</f>
        <v/>
      </c>
      <c r="AM644" s="30" t="str">
        <f>IF(Weekly[[#This Row],[Actual]]="","",COUNTIF(Weekly[[#This Row],[SVC_P]:[QDA_P]],FALSE))</f>
        <v/>
      </c>
      <c r="AN644" s="36">
        <f>IF(AND(Weekly[[#This Row],[BF V Odds]]&gt;$BO$6,Weekly[[#This Row],[BF V Odds]] &lt; $BO$7),Weekly[[#This Row],[BF V Odds]],"")</f>
        <v>3.25</v>
      </c>
      <c r="AO644" s="36" t="str">
        <f>IF(AND(Weekly[[#This Row],[BF H Odds]]&gt;$BO$6, Weekly[[#This Row],[BF H Odds]] &lt; $BO$7),Weekly[[#This Row],[BF H Odds]],"")</f>
        <v/>
      </c>
      <c r="AP644" s="37">
        <f>IF(AND(Weekly[[#This Row],[V Odds &lt;]]="",Weekly[[#This Row],[H Odds &lt;]]=""),AP643,IF(AND(Weekly[[#This Row],[H Odds &lt;]]&lt;&gt;"",Weekly[[#This Row],[SVC_P]]=TRUE,Weekly[[#This Row],[Actual]]=TRUE),AP643+Weekly[[#This Row],[H Odds &lt;]]-1,IF(AND(Weekly[[#This Row],[V Odds &lt;]]&lt;&gt;"",Weekly[[#This Row],[SVC_P]]=FALSE,Weekly[[#This Row],[Actual]]=FALSE),AP643+Weekly[[#This Row],[V Odds &lt;]]-1,IF(AND(Weekly[[#This Row],[V Odds &lt;]]&lt;&gt;"",Weekly[[#This Row],[SVC_P]]=FALSE,Weekly[[#This Row],[Actual]]=TRUE),AP643-1,IF(AND(Weekly[[#This Row],[H Odds &lt;]]&lt;&gt;"",Weekly[[#This Row],[SVC_P]]=TRUE,Weekly[[#This Row],[Actual]]=FALSE),AP643-1,AP643)))))</f>
        <v>81.330000000000027</v>
      </c>
      <c r="AQ644" s="37">
        <f>IF(AND(Weekly[[#This Row],[V Odds &lt;]]="",Weekly[[#This Row],[H Odds &lt;]]=""),AQ643,IF(AND(Weekly[[#This Row],[H Odds &lt;]]&lt;&gt;"",Weekly[[#This Row],[ADBC_P]]=TRUE,Weekly[[#This Row],[Actual]]=TRUE),AQ643+Weekly[[#This Row],[H Odds &lt;]]-1,IF(AND(Weekly[[#This Row],[V Odds &lt;]]&lt;&gt;"",Weekly[[#This Row],[ADBC_P]]=FALSE,Weekly[[#This Row],[Actual]]=FALSE),AQ643+Weekly[[#This Row],[V Odds &lt;]]-1,IF(AND(Weekly[[#This Row],[V Odds &lt;]]&lt;&gt;"",Weekly[[#This Row],[ADBC_P]]=FALSE,Weekly[[#This Row],[Actual]]=TRUE),AQ643-1,IF(AND(Weekly[[#This Row],[H Odds &lt;]]&lt;&gt;"",Weekly[[#This Row],[ADBC_P]]=TRUE,Weekly[[#This Row],[Actual]]=FALSE),AQ643-1,AQ643)))))</f>
        <v>53.88</v>
      </c>
      <c r="AR644" s="37">
        <f>IF(AND(Weekly[[#This Row],[V Odds &lt;]]="",Weekly[[#This Row],[H Odds &lt;]]=""),AR643,IF(AND(Weekly[[#This Row],[H Odds &lt;]]&lt;&gt;"",Weekly[[#This Row],[RFC_P]]=TRUE,Weekly[[#This Row],[Actual]]=TRUE),AR643+Weekly[[#This Row],[H Odds &lt;]]-1,IF(AND(Weekly[[#This Row],[V Odds &lt;]]&lt;&gt;"",Weekly[[#This Row],[RFC_P]]=FALSE,Weekly[[#This Row],[Actual]]=FALSE),AR643+Weekly[[#This Row],[V Odds &lt;]]-1,IF(AND(Weekly[[#This Row],[V Odds &lt;]]&lt;&gt;"",Weekly[[#This Row],[RFC_P]]=FALSE,Weekly[[#This Row],[Actual]]=TRUE),AR643-1,IF(AND(Weekly[[#This Row],[H Odds &lt;]]&lt;&gt;"",Weekly[[#This Row],[RFC_P]]=TRUE,Weekly[[#This Row],[Actual]]=FALSE),AR643-1,AR643)))))</f>
        <v>73.14</v>
      </c>
      <c r="AS644" s="37">
        <f>IF(AND(Weekly[[#This Row],[V Odds &lt;]]="",Weekly[[#This Row],[H Odds &lt;]]=""),AS643,IF(AND(Weekly[[#This Row],[H Odds &lt;]]&lt;&gt;"",Weekly[[#This Row],[GBC_P]]=TRUE,Weekly[[#This Row],[Actual]]=TRUE),AS643+Weekly[[#This Row],[H Odds &lt;]]-1,IF(AND(Weekly[[#This Row],[V Odds &lt;]]&lt;&gt;"",Weekly[[#This Row],[GBC_P]]=FALSE,Weekly[[#This Row],[Actual]]=FALSE),AS643+Weekly[[#This Row],[V Odds &lt;]]-1,IF(AND(Weekly[[#This Row],[V Odds &lt;]]&lt;&gt;"",Weekly[[#This Row],[GBC_P]]=FALSE,Weekly[[#This Row],[Actual]]=TRUE),AS643-1,IF(AND(Weekly[[#This Row],[H Odds &lt;]]&lt;&gt;"",Weekly[[#This Row],[GBC_P]]=TRUE,Weekly[[#This Row],[Actual]]=FALSE),AS643-1,AS643)))))</f>
        <v>76.88</v>
      </c>
      <c r="AT644" s="37">
        <f>IF(AND(Weekly[[#This Row],[V Odds &lt;]]="",Weekly[[#This Row],[H Odds &lt;]]=""),AT643,IF(AND(Weekly[[#This Row],[H Odds &lt;]]&lt;&gt;"",Weekly[[#This Row],[HGBC_P]]=TRUE,Weekly[[#This Row],[Actual]]=TRUE),AT643+Weekly[[#This Row],[H Odds &lt;]]-1,IF(AND(Weekly[[#This Row],[V Odds &lt;]]&lt;&gt;"",Weekly[[#This Row],[HGBC_P]]=FALSE,Weekly[[#This Row],[Actual]]=FALSE),AT643+Weekly[[#This Row],[V Odds &lt;]]-1,IF(AND(Weekly[[#This Row],[V Odds &lt;]]&lt;&gt;"",Weekly[[#This Row],[HGBC_P]]=FALSE,Weekly[[#This Row],[Actual]]=TRUE),AT643-1,IF(AND(Weekly[[#This Row],[H Odds &lt;]]&lt;&gt;"",Weekly[[#This Row],[HGBC_P]]=TRUE,Weekly[[#This Row],[Actual]]=FALSE),AT643-1,AT643)))))</f>
        <v>60.31</v>
      </c>
      <c r="AU644" s="37">
        <f>IF(AND(Weekly[[#This Row],[V Odds &lt;]]="",Weekly[[#This Row],[H Odds &lt;]]=""),AU643,IF(AND(Weekly[[#This Row],[H Odds &lt;]]&lt;&gt;"",Weekly[[#This Row],[XGB_P]]=TRUE,Weekly[[#This Row],[Actual]]=TRUE),AU643+Weekly[[#This Row],[H Odds &lt;]]-1,IF(AND(Weekly[[#This Row],[V Odds &lt;]]&lt;&gt;"",Weekly[[#This Row],[XGB_P]]=FALSE,Weekly[[#This Row],[Actual]]=FALSE),AU643+Weekly[[#This Row],[V Odds &lt;]]-1,IF(AND(Weekly[[#This Row],[V Odds &lt;]]&lt;&gt;"",Weekly[[#This Row],[XGB_P]]=FALSE,Weekly[[#This Row],[Actual]]=TRUE),AU643-1,IF(AND(Weekly[[#This Row],[H Odds &lt;]]&lt;&gt;"",Weekly[[#This Row],[XGB_P]]=TRUE,Weekly[[#This Row],[Actual]]=FALSE),AU643-1,AU643)))))</f>
        <v>84.06</v>
      </c>
      <c r="AV644" s="37">
        <f>IF(AND(Weekly[[#This Row],[V Odds &lt;]]="",Weekly[[#This Row],[H Odds &lt;]]=""),AV643,IF(AND(Weekly[[#This Row],[H Odds &lt;]]&lt;&gt;"",Weekly[[#This Row],[QDA_P]]=TRUE,Weekly[[#This Row],[Actual]]=TRUE),AV643+Weekly[[#This Row],[H Odds &lt;]]-1,IF(AND(Weekly[[#This Row],[V Odds &lt;]]&lt;&gt;"",Weekly[[#This Row],[QDA_P]]=FALSE,Weekly[[#This Row],[Actual]]=FALSE),AV643+Weekly[[#This Row],[V Odds &lt;]]-1,IF(AND(Weekly[[#This Row],[V Odds &lt;]]&lt;&gt;"",Weekly[[#This Row],[QDA_P]]=FALSE,Weekly[[#This Row],[Actual]]=TRUE),AV643-1,IF(AND(Weekly[[#This Row],[H Odds &lt;]]&lt;&gt;"",Weekly[[#This Row],[QDA_P]]=TRUE,Weekly[[#This Row],[Actual]]=FALSE),AV643-1,AV643)))))</f>
        <v>70.25</v>
      </c>
      <c r="AW644" s="37">
        <f>IF(AND(Weekly[[#This Row],[H Odds &lt;]]="",Weekly[[#This Row],[V Odds &lt;]]=""),AW643,IF(AND(Weekly[[#This Row],[KNC_P]]=Weekly[[#This Row],[Actual]],Weekly[[#This Row],[KNC_P]]=TRUE),AW643+Weekly[[#This Row],[BF H Odds]]-1,IF(AND(Weekly[[#This Row],[KNC_P]]=Weekly[[#This Row],[Actual]],Weekly[[#This Row],[KNC_P]]=FALSE),AW643+Weekly[[#This Row],[BF V Odds]]-1,AW643-1)))</f>
        <v>52.150000000000013</v>
      </c>
      <c r="AX644" s="37">
        <f>IF(AND(Weekly[[#This Row],[V Odds &lt;]]="",Weekly[[#This Row],[H Odds &lt;]]=""),AX643,IF(AND(Weekly[[#This Row],[V Odds &lt;]]&lt;&gt;"",Weekly[[#This Row],[FALSES]]&gt;0,Weekly[[#This Row],[Actual]]=FALSE),AX643+Weekly[[#This Row],[V Odds &lt;]]-1,IF(AND(Weekly[[#This Row],[H Odds &lt;]]&lt;&gt;"",Weekly[[#This Row],[TRUES]]&gt;0,Weekly[[#This Row],[Actual]]=TRUE),AX643+Weekly[[#This Row],[H Odds &lt;]]-1,IF(AND(Weekly[[#This Row],[V Odds &lt;]]&lt;&gt;"",Weekly[[#This Row],[FALSES]]=0),AX643,IF(AND(Weekly[[#This Row],[H Odds &lt;]]&lt;&gt;"",Weekly[[#This Row],[TRUES]]=0),AX643,AX643-1)))))</f>
        <v>132.54999999999995</v>
      </c>
      <c r="AY644" s="37">
        <f>IF(AND(Weekly[[#This Row],[V Odds &lt;]]="",Weekly[[#This Row],[H Odds &lt;]]=""),AY643,IF(AND(Weekly[[#This Row],[V Odds &lt;]]&lt;&gt;"",Weekly[[#This Row],[FALSES]]&gt;0,Weekly[[#This Row],[Actual]]=FALSE),AY643+((Weekly[[#This Row],[V Odds &lt;]]-1)*0.92),IF(AND(Weekly[[#This Row],[H Odds &lt;]]&lt;&gt;"",Weekly[[#This Row],[TRUES]]&gt;0,Weekly[[#This Row],[Actual]]=TRUE),AY643+((Weekly[[#This Row],[H Odds &lt;]]-1)*0.92),IF(AND(Weekly[[#This Row],[V Odds &lt;]]&lt;&gt;"",Weekly[[#This Row],[FALSES]]=0),AY643,IF(AND(Weekly[[#This Row],[H Odds &lt;]]&lt;&gt;"",Weekly[[#This Row],[TRUES]]=0),AY643,AY643-1)))))</f>
        <v>117.22600000000003</v>
      </c>
      <c r="AZ644" s="37">
        <f>IF(AND(Weekly[[#This Row],[V Odds &lt;]]="",Weekly[[#This Row],[H Odds &lt;]]=""),AZ643,IF(AND(Weekly[[#This Row],[V Odds &lt;]]&lt;&gt;"",Weekly[[#This Row],[Actual]]=FALSE),AZ643+Weekly[[#This Row],[V Odds &lt;]]-1,IF(AND(Weekly[[#This Row],[H Odds &lt;]]&lt;&gt;"",Weekly[[#This Row],[Actual]]=TRUE),AZ643+Weekly[[#This Row],[H Odds &lt;]]-1,AZ643-1)))</f>
        <v>122.51999999999997</v>
      </c>
      <c r="BA644" s="38">
        <f>IF(Weekly[[#This Row],[H Odds &lt;]]="",BA643,IF(AND(Weekly[[#This Row],[H Odds &lt;]]&lt;&gt;"",Weekly[[#This Row],[SVC_P]]=TRUE,Weekly[[#This Row],[Actual]]=TRUE),BA643+Weekly[[#This Row],[H Odds &lt;]]-1,IF(AND(Weekly[[#This Row],[H Odds &lt;]]&lt;&gt;"",Weekly[[#This Row],[SVC_P]]=TRUE,Weekly[[#This Row],[Actual]]=FALSE),BA643-1,BA643)))</f>
        <v>80.290000000000006</v>
      </c>
      <c r="BB644" s="38">
        <f>IF(Weekly[[#This Row],[H Odds &lt;]]="",BB643,IF(AND(Weekly[[#This Row],[H Odds &lt;]]&lt;&gt;"",Weekly[[#This Row],[ADBC_P]]=TRUE,Weekly[[#This Row],[Actual]]=TRUE),BB643+Weekly[[#This Row],[H Odds &lt;]]-1,IF(AND(Weekly[[#This Row],[H Odds &lt;]]&lt;&gt;"",Weekly[[#This Row],[ADBC_P]]=TRUE,Weekly[[#This Row],[Actual]]=FALSE),BB643-1,BB643)))</f>
        <v>50.06</v>
      </c>
      <c r="BC644" s="38">
        <f>IF(Weekly[[#This Row],[H Odds &lt;]]="",BC643,IF(AND(Weekly[[#This Row],[H Odds &lt;]]&lt;&gt;"",Weekly[[#This Row],[RFC_P]]=TRUE,Weekly[[#This Row],[Actual]]=TRUE),BC643+Weekly[[#This Row],[H Odds &lt;]]-1,IF(AND(Weekly[[#This Row],[H Odds &lt;]]&lt;&gt;"",Weekly[[#This Row],[RFC_P]]=TRUE,Weekly[[#This Row],[Actual]]=FALSE),BC643-1,BC643)))</f>
        <v>51.66</v>
      </c>
      <c r="BD644" s="38">
        <f>IF(Weekly[[#This Row],[H Odds &lt;]]="",BD643,IF(AND(Weekly[[#This Row],[H Odds &lt;]]&lt;&gt;"",Weekly[[#This Row],[GBC_P]]=TRUE,Weekly[[#This Row],[Actual]]=TRUE),BD643+Weekly[[#This Row],[H Odds &lt;]]-1,IF(AND(Weekly[[#This Row],[H Odds &lt;]]&lt;&gt;"",Weekly[[#This Row],[GBC_P]]=TRUE,Weekly[[#This Row],[Actual]]=FALSE),BD643-1,BD643)))</f>
        <v>57.810000000000009</v>
      </c>
      <c r="BE644" s="38">
        <f>IF(Weekly[[#This Row],[H Odds &lt;]]="",BE643,IF(AND(Weekly[[#This Row],[H Odds &lt;]]&lt;&gt;"",Weekly[[#This Row],[HGBC_P]]=TRUE,Weekly[[#This Row],[Actual]]=TRUE),BE643+Weekly[[#This Row],[H Odds &lt;]]-1,IF(AND(Weekly[[#This Row],[H Odds &lt;]]&lt;&gt;"",Weekly[[#This Row],[HGBC_P]]=TRUE,Weekly[[#This Row],[Actual]]=FALSE),BE643-1,BE643)))</f>
        <v>54.96</v>
      </c>
      <c r="BF644" s="38">
        <f>IF(Weekly[[#This Row],[H Odds &lt;]]="",BF643,IF(AND(Weekly[[#This Row],[H Odds &lt;]]&lt;&gt;"",Weekly[[#This Row],[XGB_P]]=TRUE,Weekly[[#This Row],[Actual]]=TRUE),BF643+Weekly[[#This Row],[H Odds &lt;]]-1,IF(AND(Weekly[[#This Row],[H Odds &lt;]]&lt;&gt;"",Weekly[[#This Row],[XGB_P]]=TRUE,Weekly[[#This Row],[Actual]]=FALSE),BF643-1,BF643)))</f>
        <v>64.63000000000001</v>
      </c>
      <c r="BG644" s="38">
        <f>IF(Weekly[[#This Row],[H Odds &lt;]]="",BG643,IF(AND(Weekly[[#This Row],[H Odds &lt;]]&lt;&gt;"",Weekly[[#This Row],[QDA_P]]=TRUE,Weekly[[#This Row],[Actual]]=TRUE),BG643+Weekly[[#This Row],[H Odds &lt;]]-1,IF(AND(Weekly[[#This Row],[H Odds &lt;]]&lt;&gt;"",Weekly[[#This Row],[QDA_P]]=TRUE,Weekly[[#This Row],[Actual]]=FALSE),BG643-1,BG643)))</f>
        <v>50.129999999999995</v>
      </c>
      <c r="BH644" s="38">
        <f>IF(Weekly[[#This Row],[H Odds &lt;]]="",BH643,IF(AND(Weekly[[#This Row],[H Odds &lt;]]&lt;&gt;"",Weekly[[#This Row],[KNC_P]]=TRUE,Weekly[[#This Row],[Actual]]=TRUE),BH643+Weekly[[#This Row],[H Odds &lt;]]-1,IF(AND(Weekly[[#This Row],[H Odds &lt;]]&lt;&gt;"",Weekly[[#This Row],[KNC_P]]=TRUE,Weekly[[#This Row],[Actual]]=FALSE),BH643-1,BH643)))</f>
        <v>55</v>
      </c>
      <c r="BI644" s="38">
        <f>IF(Weekly[[#This Row],[H Odds &lt;]]="",BI643,IF(AND(Weekly[[#This Row],[H Odds &lt;]]&lt;&gt;"",Weekly[[#This Row],[TRUES]]&gt;0,Weekly[[#This Row],[Actual]]=TRUE),BI643+Weekly[[#This Row],[H Odds &lt;]]-1,IF(AND(Weekly[[#This Row],[H Odds &lt;]]&lt;&gt;"",Weekly[[#This Row],[TRUES]]=0),BI643,BI643-1)))</f>
        <v>78.290000000000006</v>
      </c>
      <c r="BJ644" s="38">
        <f>IF(Weekly[[#This Row],[H Odds &lt;]]="",BJ643,IF(AND(Weekly[[#This Row],[H Odds &lt;]]&lt;&gt;"",Weekly[[#This Row],[Actual]]=TRUE),BJ643+Weekly[[#This Row],[H Odds &lt;]]-1,IF(AND(Weekly[[#This Row],[H Odds &lt;]]&lt;&gt;"",Weekly[[#This Row],[Actual]]=FALSE),BJ643-1,BJ643)))</f>
        <v>80.190000000000012</v>
      </c>
      <c r="BK644" s="58">
        <f>IF(AND(Weekly[[#This Row],[TRUES]]&gt;3,Weekly[[#This Row],[Actual]]=TRUE),BK643+Weekly[[#This Row],[BF H Odds]]-1,IF(AND(Weekly[[#This Row],[FALSES]]&gt;3,Weekly[[#This Row],[Actual]]=FALSE),BK643+Weekly[[#This Row],[BF V Odds]]-1,IF(AND(Weekly[[#This Row],[TRUES]]&gt;3,Weekly[[#This Row],[Actual]]=FALSE),BK643-1,IF(AND(Weekly[[#This Row],[FALSES]]&gt;3,Weekly[[#This Row],[Actual]]=TRUE),BK643-1,BK643))))</f>
        <v>33.42000000000003</v>
      </c>
      <c r="BL644" s="58">
        <f>IF(AND(Weekly[[#This Row],[TRUES]]&gt;5,Weekly[[#This Row],[Actual]]=TRUE),BL643+Weekly[[#This Row],[BF H Odds]]-1,IF(AND(Weekly[[#This Row],[FALSES]]&gt;5,Weekly[[#This Row],[Actual]]=FALSE),BL643+Weekly[[#This Row],[BF V Odds]]-1,IF(AND(Weekly[[#This Row],[TRUES]]&gt;5,Weekly[[#This Row],[Actual]]=FALSE),BL643-1,IF(AND(Weekly[[#This Row],[FALSES]]&gt;5,Weekly[[#This Row],[Actual]]=TRUE),BL643-1,BL643))))</f>
        <v>37.740000000000016</v>
      </c>
      <c r="BM644" s="58">
        <f>IF(AND(Weekly[[#This Row],[TRUES]]&gt;6,Weekly[[#This Row],[Actual]]=TRUE),BM643+Weekly[[#This Row],[BF H Odds]]-1,IF(AND(Weekly[[#This Row],[FALSES]]&gt;6,Weekly[[#This Row],[Actual]]=FALSE),BM643+Weekly[[#This Row],[BF V Odds]]-1,IF(AND(Weekly[[#This Row],[TRUES]]&gt;6,Weekly[[#This Row],[Actual]]=FALSE),BM643-1,IF(AND(Weekly[[#This Row],[FALSES]]&gt;6,Weekly[[#This Row],[Actual]]=TRUE),BM643-1,BM643))))</f>
        <v>67.820000000000007</v>
      </c>
    </row>
    <row r="645" spans="1:65" x14ac:dyDescent="0.25">
      <c r="A645" s="34"/>
      <c r="B645" s="10">
        <v>44323</v>
      </c>
      <c r="C645" s="17" t="s">
        <v>21</v>
      </c>
      <c r="D645" s="15" t="s">
        <v>19</v>
      </c>
      <c r="E645" t="b">
        <v>1</v>
      </c>
      <c r="F645" t="b">
        <v>1</v>
      </c>
      <c r="G645" t="b">
        <v>1</v>
      </c>
      <c r="H645" t="b">
        <v>1</v>
      </c>
      <c r="I645" t="b">
        <v>1</v>
      </c>
      <c r="J645" t="b">
        <v>1</v>
      </c>
      <c r="K645" t="b">
        <v>0</v>
      </c>
      <c r="L645" t="b">
        <v>1</v>
      </c>
      <c r="M645" t="s">
        <v>101</v>
      </c>
      <c r="N645">
        <v>31.3</v>
      </c>
      <c r="O645">
        <f>IF(Weekly[[#This Row],[H/V]]="H",Weekly[[#This Row],[BF H Odds]],IF(Weekly[[#This Row],[H/V]]="V",Weekly[[#This Row],[BF V Odds]],""))</f>
        <v>4.0999999999999996</v>
      </c>
      <c r="R645" s="35">
        <f>IFERROR(IF(Weekly[[#This Row],[Won Bet?]]="yes",R644+(Weekly[[#This Row],[BF Odds]]*Weekly[[#This Row],[BF Stake]])-Weekly[[#This Row],[BF Stake]],R644-Weekly[[#This Row],[BF Stake]]),R644)</f>
        <v>1243.6095000000007</v>
      </c>
      <c r="S645" s="35">
        <f>IFERROR(IF(Weekly[[#This Row],[Won Bet?]]="yes",S644+(((Weekly[[#This Row],[BF Odds]]*Weekly[[#This Row],[BF Stake]])-Weekly[[#This Row],[BF Stake]])*0.95),S644-Weekly[[#This Row],[BF Stake]]),S644)</f>
        <v>1127.5191400000012</v>
      </c>
      <c r="T645">
        <v>4.0999999999999996</v>
      </c>
      <c r="U645">
        <v>1.31</v>
      </c>
      <c r="V645" s="24" t="str">
        <f>IF(Weekly[[#This Row],[Actual]]="","",IF(AND(Weekly[[#This Row],[SVC_P]]=Weekly[[#This Row],[Actual]],Weekly[[#This Row],[SVC_P]]=TRUE),V644+Weekly[[#This Row],[BF H Odds]]-1,IF(AND(Weekly[[#This Row],[SVC_P]]=Weekly[[#This Row],[Actual]],Weekly[[#This Row],[SVC_P]]=FALSE),V644+Weekly[[#This Row],[BF V Odds]]-1,V644-1)))</f>
        <v/>
      </c>
      <c r="W645" s="24" t="str">
        <f>IF(Weekly[[#This Row],[Actual]]="","",IF(AND(Weekly[[#This Row],[SVC_P]]=FALSE,Weekly[[#This Row],[Actual]]=TRUE),W644+Weekly[[#This Row],[BF H Odds]]-1,IF(AND(Weekly[[#This Row],[SVC_P]]=TRUE,Weekly[[#This Row],[Actual]]=FALSE,),W644+Weekly[[#This Row],[BF V Odds]]-1,W644-1)))</f>
        <v/>
      </c>
      <c r="X645" s="24" t="str">
        <f>IF(Weekly[[#This Row],[Actual]]="","",IF(AND(Weekly[[#This Row],[ADBC_P]]=Weekly[[#This Row],[Actual]],Weekly[[#This Row],[ADBC_P]]=TRUE),X644+Weekly[[#This Row],[BF H Odds]]-1,IF(AND(Weekly[[#This Row],[ADBC_P]]=Weekly[[#This Row],[Actual]],Weekly[[#This Row],[ADBC_P]]=FALSE),X644+Weekly[[#This Row],[BF V Odds]]-1,X644-1)))</f>
        <v/>
      </c>
      <c r="Y645" s="24" t="str">
        <f>IF(Weekly[[#This Row],[Actual]]="","",IF(AND(Weekly[[#This Row],[ADBC_P]]=FALSE,Weekly[[#This Row],[Actual]]=TRUE),Y644+Weekly[[#This Row],[BF H Odds]]-1,IF(AND(Weekly[[#This Row],[ADBC_P]]=TRUE,Weekly[[#This Row],[Actual]]=FALSE),Y644+Weekly[[#This Row],[BF V Odds]]-1,Y644-1)))</f>
        <v/>
      </c>
      <c r="Z645" s="24" t="str">
        <f>IF(Weekly[[#This Row],[Actual]]="","",IF(AND(Weekly[[#This Row],[RFC_P]]=Weekly[[#This Row],[Actual]],Weekly[[#This Row],[RFC_P]]=TRUE),Z644+Weekly[[#This Row],[BF H Odds]]-1,IF(AND(Weekly[[#This Row],[RFC_P]]=Weekly[[#This Row],[Actual]],Weekly[[#This Row],[RFC_P]]=FALSE),Z644+Weekly[[#This Row],[BF V Odds]]-1,Z644-1)))</f>
        <v/>
      </c>
      <c r="AA645" s="24" t="str">
        <f>IF(Weekly[[#This Row],[Actual]]="","",IF(AND(Weekly[[#This Row],[RFC_P]]=FALSE,Weekly[[#This Row],[Actual]]=TRUE),AA644+Weekly[[#This Row],[BF H Odds]]-1,IF(AND(Weekly[[#This Row],[RFC_P]]=TRUE,Weekly[[#This Row],[Actual]]=FALSE),AA644+Weekly[[#This Row],[BF V Odds]]-1,AA644-1)))</f>
        <v/>
      </c>
      <c r="AB645" s="24" t="str">
        <f>IF(Weekly[[#This Row],[Actual]]="","",IF(AND(Weekly[[#This Row],[GBC_P]]=Weekly[[#This Row],[Actual]],Weekly[[#This Row],[GBC_P]]=TRUE),AB644+Weekly[[#This Row],[BF H Odds]]-1,IF(AND(Weekly[[#This Row],[GBC_P]]=Weekly[[#This Row],[Actual]],Weekly[[#This Row],[GBC_P]]=FALSE),AB644+Weekly[[#This Row],[BF V Odds]]-1,AB644-1)))</f>
        <v/>
      </c>
      <c r="AC645" s="24" t="str">
        <f>IF(Weekly[[#This Row],[Actual]]="","",IF(AND(Weekly[[#This Row],[GBC_P]]=FALSE,Weekly[[#This Row],[Actual]]=TRUE),AC644+Weekly[[#This Row],[BF H Odds]]-1,IF(AND(Weekly[[#This Row],[GBC_P]]=TRUE,Weekly[[#This Row],[Actual]]=FALSE),AC644+Weekly[[#This Row],[BF V Odds]]-1,AC644-1)))</f>
        <v/>
      </c>
      <c r="AD645" s="24" t="str">
        <f>IF(Weekly[[#This Row],[Actual]]="","",IF(AND(Weekly[[#This Row],[HGBC_P]]=Weekly[[#This Row],[Actual]],Weekly[[#This Row],[HGBC_P]]=TRUE),AD644+Weekly[[#This Row],[BF H Odds]]-1,IF(AND(Weekly[[#This Row],[HGBC_P]]=Weekly[[#This Row],[Actual]],Weekly[[#This Row],[HGBC_P]]=FALSE),AD644+Weekly[[#This Row],[BF V Odds]]-1,AD644-1)))</f>
        <v/>
      </c>
      <c r="AE645" s="24" t="str">
        <f>IF(Weekly[[#This Row],[Actual]]="","",IF(AND(Weekly[[#This Row],[HGBC_P]]=FALSE,Weekly[[#This Row],[Actual]]=TRUE),AE644+Weekly[[#This Row],[BF H Odds]]-1,IF(AND(Weekly[[#This Row],[HGBC_P]]=TRUE,Weekly[[#This Row],[Actual]]=FALSE),AE644+Weekly[[#This Row],[BF V Odds]]-1,AE644-1)))</f>
        <v/>
      </c>
      <c r="AF645" s="24" t="str">
        <f>IF(Weekly[[#This Row],[Actual]]="","",IF(AND(Weekly[[#This Row],[XGB_P]]=Weekly[[#This Row],[Actual]],Weekly[[#This Row],[XGB_P]]=TRUE),AF644+Weekly[[#This Row],[BF H Odds]]-1,IF(AND(Weekly[[#This Row],[XGB_P]]=Weekly[[#This Row],[Actual]],Weekly[[#This Row],[XGB_P]]=FALSE),AF644+Weekly[[#This Row],[BF V Odds]]-1,AF644-1)))</f>
        <v/>
      </c>
      <c r="AG645" s="24" t="str">
        <f>IF(Weekly[[#This Row],[Actual]]="","",IF(AND(Weekly[[#This Row],[XGB_P]]=FALSE,Weekly[[#This Row],[Actual]]=TRUE),AG644+Weekly[[#This Row],[BF H Odds]]-1,IF(AND(Weekly[[#This Row],[XGB_P]]=TRUE,Weekly[[#This Row],[Actual]]=FALSE),AG644+Weekly[[#This Row],[BF V Odds]]-1,AG644-1)))</f>
        <v/>
      </c>
      <c r="AH645" s="24" t="str">
        <f>IF(Weekly[[#This Row],[Actual]]="","",IF(AND(Weekly[[#This Row],[QDA_P]]=Weekly[[#This Row],[Actual]],Weekly[[#This Row],[QDA_P]]=TRUE),AH644+Weekly[[#This Row],[BF H Odds]]-1,IF(AND(Weekly[[#This Row],[QDA_P]]=Weekly[[#This Row],[Actual]],Weekly[[#This Row],[QDA_P]]=FALSE),AH644+Weekly[[#This Row],[BF V Odds]]-1,AH644-1)))</f>
        <v/>
      </c>
      <c r="AI645" s="24" t="str">
        <f>IF(Weekly[[#This Row],[Actual]]="","",IF(AND(Weekly[[#This Row],[QDA_P]]=FALSE,Weekly[[#This Row],[Actual]]=TRUE),AI644+Weekly[[#This Row],[BF H Odds]]-1,IF(AND(Weekly[[#This Row],[QDA_P]]=TRUE,Weekly[[#This Row],[Actual]]=FALSE),AI644+Weekly[[#This Row],[BF V Odds]]-1,AI644-1)))</f>
        <v/>
      </c>
      <c r="AJ645" s="24" t="str">
        <f>IF(Weekly[[#This Row],[Actual]]="","",IF(AND(Weekly[[#This Row],[KNC_P]]=FALSE,Weekly[[#This Row],[Actual]]=TRUE),AJ644+Weekly[[#This Row],[BF H Odds]]-1,IF(AND(Weekly[[#This Row],[KNC_P]]=TRUE,Weekly[[#This Row],[Actual]]=FALSE),AJ644+Weekly[[#This Row],[BF V Odds]]-1,AJ644-1)))</f>
        <v/>
      </c>
      <c r="AK645" s="24" t="str">
        <f>IF(Weekly[[#This Row],[Actual]]="","",IF(AND(Weekly[[#This Row],[KNC_P]]=FALSE,Weekly[[#This Row],[Actual]]=TRUE),AK644+Weekly[[#This Row],[BF H Odds]]-1,IF(AND(Weekly[[#This Row],[KNC_P]]=TRUE,Weekly[[#This Row],[Actual]]=FALSE),AK644+Weekly[[#This Row],[BF V Odds]]-1,AK644-1)))</f>
        <v/>
      </c>
      <c r="AL645" s="30" t="str">
        <f>IF(Weekly[[#This Row],[Actual]]="","",COUNTIF(Weekly[[#This Row],[SVC_P]:[QDA_P]],TRUE))</f>
        <v/>
      </c>
      <c r="AM645" s="30" t="str">
        <f>IF(Weekly[[#This Row],[Actual]]="","",COUNTIF(Weekly[[#This Row],[SVC_P]:[QDA_P]],FALSE))</f>
        <v/>
      </c>
      <c r="AN645" s="36">
        <f>IF(AND(Weekly[[#This Row],[BF V Odds]]&gt;$BO$6,Weekly[[#This Row],[BF V Odds]] &lt; $BO$7),Weekly[[#This Row],[BF V Odds]],"")</f>
        <v>4.0999999999999996</v>
      </c>
      <c r="AO645" s="36" t="str">
        <f>IF(AND(Weekly[[#This Row],[BF H Odds]]&gt;$BO$6, Weekly[[#This Row],[BF H Odds]] &lt; $BO$7),Weekly[[#This Row],[BF H Odds]],"")</f>
        <v/>
      </c>
      <c r="AP645" s="37">
        <f>IF(AND(Weekly[[#This Row],[V Odds &lt;]]="",Weekly[[#This Row],[H Odds &lt;]]=""),AP644,IF(AND(Weekly[[#This Row],[H Odds &lt;]]&lt;&gt;"",Weekly[[#This Row],[SVC_P]]=TRUE,Weekly[[#This Row],[Actual]]=TRUE),AP644+Weekly[[#This Row],[H Odds &lt;]]-1,IF(AND(Weekly[[#This Row],[V Odds &lt;]]&lt;&gt;"",Weekly[[#This Row],[SVC_P]]=FALSE,Weekly[[#This Row],[Actual]]=FALSE),AP644+Weekly[[#This Row],[V Odds &lt;]]-1,IF(AND(Weekly[[#This Row],[V Odds &lt;]]&lt;&gt;"",Weekly[[#This Row],[SVC_P]]=FALSE,Weekly[[#This Row],[Actual]]=TRUE),AP644-1,IF(AND(Weekly[[#This Row],[H Odds &lt;]]&lt;&gt;"",Weekly[[#This Row],[SVC_P]]=TRUE,Weekly[[#This Row],[Actual]]=FALSE),AP644-1,AP644)))))</f>
        <v>81.330000000000027</v>
      </c>
      <c r="AQ645" s="37">
        <f>IF(AND(Weekly[[#This Row],[V Odds &lt;]]="",Weekly[[#This Row],[H Odds &lt;]]=""),AQ644,IF(AND(Weekly[[#This Row],[H Odds &lt;]]&lt;&gt;"",Weekly[[#This Row],[ADBC_P]]=TRUE,Weekly[[#This Row],[Actual]]=TRUE),AQ644+Weekly[[#This Row],[H Odds &lt;]]-1,IF(AND(Weekly[[#This Row],[V Odds &lt;]]&lt;&gt;"",Weekly[[#This Row],[ADBC_P]]=FALSE,Weekly[[#This Row],[Actual]]=FALSE),AQ644+Weekly[[#This Row],[V Odds &lt;]]-1,IF(AND(Weekly[[#This Row],[V Odds &lt;]]&lt;&gt;"",Weekly[[#This Row],[ADBC_P]]=FALSE,Weekly[[#This Row],[Actual]]=TRUE),AQ644-1,IF(AND(Weekly[[#This Row],[H Odds &lt;]]&lt;&gt;"",Weekly[[#This Row],[ADBC_P]]=TRUE,Weekly[[#This Row],[Actual]]=FALSE),AQ644-1,AQ644)))))</f>
        <v>53.88</v>
      </c>
      <c r="AR645" s="37">
        <f>IF(AND(Weekly[[#This Row],[V Odds &lt;]]="",Weekly[[#This Row],[H Odds &lt;]]=""),AR644,IF(AND(Weekly[[#This Row],[H Odds &lt;]]&lt;&gt;"",Weekly[[#This Row],[RFC_P]]=TRUE,Weekly[[#This Row],[Actual]]=TRUE),AR644+Weekly[[#This Row],[H Odds &lt;]]-1,IF(AND(Weekly[[#This Row],[V Odds &lt;]]&lt;&gt;"",Weekly[[#This Row],[RFC_P]]=FALSE,Weekly[[#This Row],[Actual]]=FALSE),AR644+Weekly[[#This Row],[V Odds &lt;]]-1,IF(AND(Weekly[[#This Row],[V Odds &lt;]]&lt;&gt;"",Weekly[[#This Row],[RFC_P]]=FALSE,Weekly[[#This Row],[Actual]]=TRUE),AR644-1,IF(AND(Weekly[[#This Row],[H Odds &lt;]]&lt;&gt;"",Weekly[[#This Row],[RFC_P]]=TRUE,Weekly[[#This Row],[Actual]]=FALSE),AR644-1,AR644)))))</f>
        <v>73.14</v>
      </c>
      <c r="AS645" s="37">
        <f>IF(AND(Weekly[[#This Row],[V Odds &lt;]]="",Weekly[[#This Row],[H Odds &lt;]]=""),AS644,IF(AND(Weekly[[#This Row],[H Odds &lt;]]&lt;&gt;"",Weekly[[#This Row],[GBC_P]]=TRUE,Weekly[[#This Row],[Actual]]=TRUE),AS644+Weekly[[#This Row],[H Odds &lt;]]-1,IF(AND(Weekly[[#This Row],[V Odds &lt;]]&lt;&gt;"",Weekly[[#This Row],[GBC_P]]=FALSE,Weekly[[#This Row],[Actual]]=FALSE),AS644+Weekly[[#This Row],[V Odds &lt;]]-1,IF(AND(Weekly[[#This Row],[V Odds &lt;]]&lt;&gt;"",Weekly[[#This Row],[GBC_P]]=FALSE,Weekly[[#This Row],[Actual]]=TRUE),AS644-1,IF(AND(Weekly[[#This Row],[H Odds &lt;]]&lt;&gt;"",Weekly[[#This Row],[GBC_P]]=TRUE,Weekly[[#This Row],[Actual]]=FALSE),AS644-1,AS644)))))</f>
        <v>76.88</v>
      </c>
      <c r="AT645" s="37">
        <f>IF(AND(Weekly[[#This Row],[V Odds &lt;]]="",Weekly[[#This Row],[H Odds &lt;]]=""),AT644,IF(AND(Weekly[[#This Row],[H Odds &lt;]]&lt;&gt;"",Weekly[[#This Row],[HGBC_P]]=TRUE,Weekly[[#This Row],[Actual]]=TRUE),AT644+Weekly[[#This Row],[H Odds &lt;]]-1,IF(AND(Weekly[[#This Row],[V Odds &lt;]]&lt;&gt;"",Weekly[[#This Row],[HGBC_P]]=FALSE,Weekly[[#This Row],[Actual]]=FALSE),AT644+Weekly[[#This Row],[V Odds &lt;]]-1,IF(AND(Weekly[[#This Row],[V Odds &lt;]]&lt;&gt;"",Weekly[[#This Row],[HGBC_P]]=FALSE,Weekly[[#This Row],[Actual]]=TRUE),AT644-1,IF(AND(Weekly[[#This Row],[H Odds &lt;]]&lt;&gt;"",Weekly[[#This Row],[HGBC_P]]=TRUE,Weekly[[#This Row],[Actual]]=FALSE),AT644-1,AT644)))))</f>
        <v>60.31</v>
      </c>
      <c r="AU645" s="37">
        <f>IF(AND(Weekly[[#This Row],[V Odds &lt;]]="",Weekly[[#This Row],[H Odds &lt;]]=""),AU644,IF(AND(Weekly[[#This Row],[H Odds &lt;]]&lt;&gt;"",Weekly[[#This Row],[XGB_P]]=TRUE,Weekly[[#This Row],[Actual]]=TRUE),AU644+Weekly[[#This Row],[H Odds &lt;]]-1,IF(AND(Weekly[[#This Row],[V Odds &lt;]]&lt;&gt;"",Weekly[[#This Row],[XGB_P]]=FALSE,Weekly[[#This Row],[Actual]]=FALSE),AU644+Weekly[[#This Row],[V Odds &lt;]]-1,IF(AND(Weekly[[#This Row],[V Odds &lt;]]&lt;&gt;"",Weekly[[#This Row],[XGB_P]]=FALSE,Weekly[[#This Row],[Actual]]=TRUE),AU644-1,IF(AND(Weekly[[#This Row],[H Odds &lt;]]&lt;&gt;"",Weekly[[#This Row],[XGB_P]]=TRUE,Weekly[[#This Row],[Actual]]=FALSE),AU644-1,AU644)))))</f>
        <v>84.06</v>
      </c>
      <c r="AV645" s="37">
        <f>IF(AND(Weekly[[#This Row],[V Odds &lt;]]="",Weekly[[#This Row],[H Odds &lt;]]=""),AV644,IF(AND(Weekly[[#This Row],[H Odds &lt;]]&lt;&gt;"",Weekly[[#This Row],[QDA_P]]=TRUE,Weekly[[#This Row],[Actual]]=TRUE),AV644+Weekly[[#This Row],[H Odds &lt;]]-1,IF(AND(Weekly[[#This Row],[V Odds &lt;]]&lt;&gt;"",Weekly[[#This Row],[QDA_P]]=FALSE,Weekly[[#This Row],[Actual]]=FALSE),AV644+Weekly[[#This Row],[V Odds &lt;]]-1,IF(AND(Weekly[[#This Row],[V Odds &lt;]]&lt;&gt;"",Weekly[[#This Row],[QDA_P]]=FALSE,Weekly[[#This Row],[Actual]]=TRUE),AV644-1,IF(AND(Weekly[[#This Row],[H Odds &lt;]]&lt;&gt;"",Weekly[[#This Row],[QDA_P]]=TRUE,Weekly[[#This Row],[Actual]]=FALSE),AV644-1,AV644)))))</f>
        <v>73.349999999999994</v>
      </c>
      <c r="AW645" s="37">
        <f>IF(AND(Weekly[[#This Row],[H Odds &lt;]]="",Weekly[[#This Row],[V Odds &lt;]]=""),AW644,IF(AND(Weekly[[#This Row],[KNC_P]]=Weekly[[#This Row],[Actual]],Weekly[[#This Row],[KNC_P]]=TRUE),AW644+Weekly[[#This Row],[BF H Odds]]-1,IF(AND(Weekly[[#This Row],[KNC_P]]=Weekly[[#This Row],[Actual]],Weekly[[#This Row],[KNC_P]]=FALSE),AW644+Weekly[[#This Row],[BF V Odds]]-1,AW644-1)))</f>
        <v>51.150000000000013</v>
      </c>
      <c r="AX645" s="37">
        <f>IF(AND(Weekly[[#This Row],[V Odds &lt;]]="",Weekly[[#This Row],[H Odds &lt;]]=""),AX644,IF(AND(Weekly[[#This Row],[V Odds &lt;]]&lt;&gt;"",Weekly[[#This Row],[FALSES]]&gt;0,Weekly[[#This Row],[Actual]]=FALSE),AX644+Weekly[[#This Row],[V Odds &lt;]]-1,IF(AND(Weekly[[#This Row],[H Odds &lt;]]&lt;&gt;"",Weekly[[#This Row],[TRUES]]&gt;0,Weekly[[#This Row],[Actual]]=TRUE),AX644+Weekly[[#This Row],[H Odds &lt;]]-1,IF(AND(Weekly[[#This Row],[V Odds &lt;]]&lt;&gt;"",Weekly[[#This Row],[FALSES]]=0),AX644,IF(AND(Weekly[[#This Row],[H Odds &lt;]]&lt;&gt;"",Weekly[[#This Row],[TRUES]]=0),AX644,AX644-1)))))</f>
        <v>135.64999999999995</v>
      </c>
      <c r="AY645" s="37">
        <f>IF(AND(Weekly[[#This Row],[V Odds &lt;]]="",Weekly[[#This Row],[H Odds &lt;]]=""),AY644,IF(AND(Weekly[[#This Row],[V Odds &lt;]]&lt;&gt;"",Weekly[[#This Row],[FALSES]]&gt;0,Weekly[[#This Row],[Actual]]=FALSE),AY644+((Weekly[[#This Row],[V Odds &lt;]]-1)*0.92),IF(AND(Weekly[[#This Row],[H Odds &lt;]]&lt;&gt;"",Weekly[[#This Row],[TRUES]]&gt;0,Weekly[[#This Row],[Actual]]=TRUE),AY644+((Weekly[[#This Row],[H Odds &lt;]]-1)*0.92),IF(AND(Weekly[[#This Row],[V Odds &lt;]]&lt;&gt;"",Weekly[[#This Row],[FALSES]]=0),AY644,IF(AND(Weekly[[#This Row],[H Odds &lt;]]&lt;&gt;"",Weekly[[#This Row],[TRUES]]=0),AY644,AY644-1)))))</f>
        <v>120.07800000000003</v>
      </c>
      <c r="AZ645" s="37">
        <f>IF(AND(Weekly[[#This Row],[V Odds &lt;]]="",Weekly[[#This Row],[H Odds &lt;]]=""),AZ644,IF(AND(Weekly[[#This Row],[V Odds &lt;]]&lt;&gt;"",Weekly[[#This Row],[Actual]]=FALSE),AZ644+Weekly[[#This Row],[V Odds &lt;]]-1,IF(AND(Weekly[[#This Row],[H Odds &lt;]]&lt;&gt;"",Weekly[[#This Row],[Actual]]=TRUE),AZ644+Weekly[[#This Row],[H Odds &lt;]]-1,AZ644-1)))</f>
        <v>125.61999999999996</v>
      </c>
      <c r="BA645" s="38">
        <f>IF(Weekly[[#This Row],[H Odds &lt;]]="",BA644,IF(AND(Weekly[[#This Row],[H Odds &lt;]]&lt;&gt;"",Weekly[[#This Row],[SVC_P]]=TRUE,Weekly[[#This Row],[Actual]]=TRUE),BA644+Weekly[[#This Row],[H Odds &lt;]]-1,IF(AND(Weekly[[#This Row],[H Odds &lt;]]&lt;&gt;"",Weekly[[#This Row],[SVC_P]]=TRUE,Weekly[[#This Row],[Actual]]=FALSE),BA644-1,BA644)))</f>
        <v>80.290000000000006</v>
      </c>
      <c r="BB645" s="38">
        <f>IF(Weekly[[#This Row],[H Odds &lt;]]="",BB644,IF(AND(Weekly[[#This Row],[H Odds &lt;]]&lt;&gt;"",Weekly[[#This Row],[ADBC_P]]=TRUE,Weekly[[#This Row],[Actual]]=TRUE),BB644+Weekly[[#This Row],[H Odds &lt;]]-1,IF(AND(Weekly[[#This Row],[H Odds &lt;]]&lt;&gt;"",Weekly[[#This Row],[ADBC_P]]=TRUE,Weekly[[#This Row],[Actual]]=FALSE),BB644-1,BB644)))</f>
        <v>50.06</v>
      </c>
      <c r="BC645" s="38">
        <f>IF(Weekly[[#This Row],[H Odds &lt;]]="",BC644,IF(AND(Weekly[[#This Row],[H Odds &lt;]]&lt;&gt;"",Weekly[[#This Row],[RFC_P]]=TRUE,Weekly[[#This Row],[Actual]]=TRUE),BC644+Weekly[[#This Row],[H Odds &lt;]]-1,IF(AND(Weekly[[#This Row],[H Odds &lt;]]&lt;&gt;"",Weekly[[#This Row],[RFC_P]]=TRUE,Weekly[[#This Row],[Actual]]=FALSE),BC644-1,BC644)))</f>
        <v>51.66</v>
      </c>
      <c r="BD645" s="38">
        <f>IF(Weekly[[#This Row],[H Odds &lt;]]="",BD644,IF(AND(Weekly[[#This Row],[H Odds &lt;]]&lt;&gt;"",Weekly[[#This Row],[GBC_P]]=TRUE,Weekly[[#This Row],[Actual]]=TRUE),BD644+Weekly[[#This Row],[H Odds &lt;]]-1,IF(AND(Weekly[[#This Row],[H Odds &lt;]]&lt;&gt;"",Weekly[[#This Row],[GBC_P]]=TRUE,Weekly[[#This Row],[Actual]]=FALSE),BD644-1,BD644)))</f>
        <v>57.810000000000009</v>
      </c>
      <c r="BE645" s="38">
        <f>IF(Weekly[[#This Row],[H Odds &lt;]]="",BE644,IF(AND(Weekly[[#This Row],[H Odds &lt;]]&lt;&gt;"",Weekly[[#This Row],[HGBC_P]]=TRUE,Weekly[[#This Row],[Actual]]=TRUE),BE644+Weekly[[#This Row],[H Odds &lt;]]-1,IF(AND(Weekly[[#This Row],[H Odds &lt;]]&lt;&gt;"",Weekly[[#This Row],[HGBC_P]]=TRUE,Weekly[[#This Row],[Actual]]=FALSE),BE644-1,BE644)))</f>
        <v>54.96</v>
      </c>
      <c r="BF645" s="38">
        <f>IF(Weekly[[#This Row],[H Odds &lt;]]="",BF644,IF(AND(Weekly[[#This Row],[H Odds &lt;]]&lt;&gt;"",Weekly[[#This Row],[XGB_P]]=TRUE,Weekly[[#This Row],[Actual]]=TRUE),BF644+Weekly[[#This Row],[H Odds &lt;]]-1,IF(AND(Weekly[[#This Row],[H Odds &lt;]]&lt;&gt;"",Weekly[[#This Row],[XGB_P]]=TRUE,Weekly[[#This Row],[Actual]]=FALSE),BF644-1,BF644)))</f>
        <v>64.63000000000001</v>
      </c>
      <c r="BG645" s="38">
        <f>IF(Weekly[[#This Row],[H Odds &lt;]]="",BG644,IF(AND(Weekly[[#This Row],[H Odds &lt;]]&lt;&gt;"",Weekly[[#This Row],[QDA_P]]=TRUE,Weekly[[#This Row],[Actual]]=TRUE),BG644+Weekly[[#This Row],[H Odds &lt;]]-1,IF(AND(Weekly[[#This Row],[H Odds &lt;]]&lt;&gt;"",Weekly[[#This Row],[QDA_P]]=TRUE,Weekly[[#This Row],[Actual]]=FALSE),BG644-1,BG644)))</f>
        <v>50.129999999999995</v>
      </c>
      <c r="BH645" s="38">
        <f>IF(Weekly[[#This Row],[H Odds &lt;]]="",BH644,IF(AND(Weekly[[#This Row],[H Odds &lt;]]&lt;&gt;"",Weekly[[#This Row],[KNC_P]]=TRUE,Weekly[[#This Row],[Actual]]=TRUE),BH644+Weekly[[#This Row],[H Odds &lt;]]-1,IF(AND(Weekly[[#This Row],[H Odds &lt;]]&lt;&gt;"",Weekly[[#This Row],[KNC_P]]=TRUE,Weekly[[#This Row],[Actual]]=FALSE),BH644-1,BH644)))</f>
        <v>55</v>
      </c>
      <c r="BI645" s="38">
        <f>IF(Weekly[[#This Row],[H Odds &lt;]]="",BI644,IF(AND(Weekly[[#This Row],[H Odds &lt;]]&lt;&gt;"",Weekly[[#This Row],[TRUES]]&gt;0,Weekly[[#This Row],[Actual]]=TRUE),BI644+Weekly[[#This Row],[H Odds &lt;]]-1,IF(AND(Weekly[[#This Row],[H Odds &lt;]]&lt;&gt;"",Weekly[[#This Row],[TRUES]]=0),BI644,BI644-1)))</f>
        <v>78.290000000000006</v>
      </c>
      <c r="BJ645" s="38">
        <f>IF(Weekly[[#This Row],[H Odds &lt;]]="",BJ644,IF(AND(Weekly[[#This Row],[H Odds &lt;]]&lt;&gt;"",Weekly[[#This Row],[Actual]]=TRUE),BJ644+Weekly[[#This Row],[H Odds &lt;]]-1,IF(AND(Weekly[[#This Row],[H Odds &lt;]]&lt;&gt;"",Weekly[[#This Row],[Actual]]=FALSE),BJ644-1,BJ644)))</f>
        <v>80.190000000000012</v>
      </c>
      <c r="BK645" s="58">
        <f>IF(AND(Weekly[[#This Row],[TRUES]]&gt;3,Weekly[[#This Row],[Actual]]=TRUE),BK644+Weekly[[#This Row],[BF H Odds]]-1,IF(AND(Weekly[[#This Row],[FALSES]]&gt;3,Weekly[[#This Row],[Actual]]=FALSE),BK644+Weekly[[#This Row],[BF V Odds]]-1,IF(AND(Weekly[[#This Row],[TRUES]]&gt;3,Weekly[[#This Row],[Actual]]=FALSE),BK644-1,IF(AND(Weekly[[#This Row],[FALSES]]&gt;3,Weekly[[#This Row],[Actual]]=TRUE),BK644-1,BK644))))</f>
        <v>36.520000000000032</v>
      </c>
      <c r="BL645" s="58">
        <f>IF(AND(Weekly[[#This Row],[TRUES]]&gt;5,Weekly[[#This Row],[Actual]]=TRUE),BL644+Weekly[[#This Row],[BF H Odds]]-1,IF(AND(Weekly[[#This Row],[FALSES]]&gt;5,Weekly[[#This Row],[Actual]]=FALSE),BL644+Weekly[[#This Row],[BF V Odds]]-1,IF(AND(Weekly[[#This Row],[TRUES]]&gt;5,Weekly[[#This Row],[Actual]]=FALSE),BL644-1,IF(AND(Weekly[[#This Row],[FALSES]]&gt;5,Weekly[[#This Row],[Actual]]=TRUE),BL644-1,BL644))))</f>
        <v>40.840000000000018</v>
      </c>
      <c r="BM645" s="58">
        <f>IF(AND(Weekly[[#This Row],[TRUES]]&gt;6,Weekly[[#This Row],[Actual]]=TRUE),BM644+Weekly[[#This Row],[BF H Odds]]-1,IF(AND(Weekly[[#This Row],[FALSES]]&gt;6,Weekly[[#This Row],[Actual]]=FALSE),BM644+Weekly[[#This Row],[BF V Odds]]-1,IF(AND(Weekly[[#This Row],[TRUES]]&gt;6,Weekly[[#This Row],[Actual]]=FALSE),BM644-1,IF(AND(Weekly[[#This Row],[FALSES]]&gt;6,Weekly[[#This Row],[Actual]]=TRUE),BM644-1,BM644))))</f>
        <v>70.92</v>
      </c>
    </row>
    <row r="646" spans="1:65" x14ac:dyDescent="0.25">
      <c r="A646" s="34"/>
      <c r="B646" s="10">
        <v>44323</v>
      </c>
      <c r="C646" s="17" t="s">
        <v>36</v>
      </c>
      <c r="D646" s="15" t="s">
        <v>13</v>
      </c>
      <c r="E646" t="b">
        <v>1</v>
      </c>
      <c r="F646" t="b">
        <v>1</v>
      </c>
      <c r="G646" t="b">
        <v>1</v>
      </c>
      <c r="H646" t="b">
        <v>0</v>
      </c>
      <c r="I646" t="b">
        <v>0</v>
      </c>
      <c r="J646" t="b">
        <v>0</v>
      </c>
      <c r="K646" t="b">
        <v>1</v>
      </c>
      <c r="L646" t="b">
        <v>1</v>
      </c>
      <c r="O646" t="str">
        <f>IF(Weekly[[#This Row],[H/V]]="H",Weekly[[#This Row],[BF H Odds]],IF(Weekly[[#This Row],[H/V]]="V",Weekly[[#This Row],[BF V Odds]],""))</f>
        <v/>
      </c>
      <c r="R646" s="35">
        <f>IFERROR(IF(Weekly[[#This Row],[Won Bet?]]="yes",R645+(Weekly[[#This Row],[BF Odds]]*Weekly[[#This Row],[BF Stake]])-Weekly[[#This Row],[BF Stake]],R645-Weekly[[#This Row],[BF Stake]]),R645)</f>
        <v>1243.6095000000007</v>
      </c>
      <c r="S646" s="35">
        <f>IFERROR(IF(Weekly[[#This Row],[Won Bet?]]="yes",S645+(((Weekly[[#This Row],[BF Odds]]*Weekly[[#This Row],[BF Stake]])-Weekly[[#This Row],[BF Stake]])*0.95),S645-Weekly[[#This Row],[BF Stake]]),S645)</f>
        <v>1127.5191400000012</v>
      </c>
      <c r="T646">
        <v>1.58</v>
      </c>
      <c r="U646">
        <v>2.68</v>
      </c>
      <c r="V646" s="24" t="str">
        <f>IF(Weekly[[#This Row],[Actual]]="","",IF(AND(Weekly[[#This Row],[SVC_P]]=Weekly[[#This Row],[Actual]],Weekly[[#This Row],[SVC_P]]=TRUE),V645+Weekly[[#This Row],[BF H Odds]]-1,IF(AND(Weekly[[#This Row],[SVC_P]]=Weekly[[#This Row],[Actual]],Weekly[[#This Row],[SVC_P]]=FALSE),V645+Weekly[[#This Row],[BF V Odds]]-1,V645-1)))</f>
        <v/>
      </c>
      <c r="W646" s="24" t="str">
        <f>IF(Weekly[[#This Row],[Actual]]="","",IF(AND(Weekly[[#This Row],[SVC_P]]=FALSE,Weekly[[#This Row],[Actual]]=TRUE),W645+Weekly[[#This Row],[BF H Odds]]-1,IF(AND(Weekly[[#This Row],[SVC_P]]=TRUE,Weekly[[#This Row],[Actual]]=FALSE,),W645+Weekly[[#This Row],[BF V Odds]]-1,W645-1)))</f>
        <v/>
      </c>
      <c r="X646" s="24" t="str">
        <f>IF(Weekly[[#This Row],[Actual]]="","",IF(AND(Weekly[[#This Row],[ADBC_P]]=Weekly[[#This Row],[Actual]],Weekly[[#This Row],[ADBC_P]]=TRUE),X645+Weekly[[#This Row],[BF H Odds]]-1,IF(AND(Weekly[[#This Row],[ADBC_P]]=Weekly[[#This Row],[Actual]],Weekly[[#This Row],[ADBC_P]]=FALSE),X645+Weekly[[#This Row],[BF V Odds]]-1,X645-1)))</f>
        <v/>
      </c>
      <c r="Y646" s="24" t="str">
        <f>IF(Weekly[[#This Row],[Actual]]="","",IF(AND(Weekly[[#This Row],[ADBC_P]]=FALSE,Weekly[[#This Row],[Actual]]=TRUE),Y645+Weekly[[#This Row],[BF H Odds]]-1,IF(AND(Weekly[[#This Row],[ADBC_P]]=TRUE,Weekly[[#This Row],[Actual]]=FALSE),Y645+Weekly[[#This Row],[BF V Odds]]-1,Y645-1)))</f>
        <v/>
      </c>
      <c r="Z646" s="24" t="str">
        <f>IF(Weekly[[#This Row],[Actual]]="","",IF(AND(Weekly[[#This Row],[RFC_P]]=Weekly[[#This Row],[Actual]],Weekly[[#This Row],[RFC_P]]=TRUE),Z645+Weekly[[#This Row],[BF H Odds]]-1,IF(AND(Weekly[[#This Row],[RFC_P]]=Weekly[[#This Row],[Actual]],Weekly[[#This Row],[RFC_P]]=FALSE),Z645+Weekly[[#This Row],[BF V Odds]]-1,Z645-1)))</f>
        <v/>
      </c>
      <c r="AA646" s="24" t="str">
        <f>IF(Weekly[[#This Row],[Actual]]="","",IF(AND(Weekly[[#This Row],[RFC_P]]=FALSE,Weekly[[#This Row],[Actual]]=TRUE),AA645+Weekly[[#This Row],[BF H Odds]]-1,IF(AND(Weekly[[#This Row],[RFC_P]]=TRUE,Weekly[[#This Row],[Actual]]=FALSE),AA645+Weekly[[#This Row],[BF V Odds]]-1,AA645-1)))</f>
        <v/>
      </c>
      <c r="AB646" s="24" t="str">
        <f>IF(Weekly[[#This Row],[Actual]]="","",IF(AND(Weekly[[#This Row],[GBC_P]]=Weekly[[#This Row],[Actual]],Weekly[[#This Row],[GBC_P]]=TRUE),AB645+Weekly[[#This Row],[BF H Odds]]-1,IF(AND(Weekly[[#This Row],[GBC_P]]=Weekly[[#This Row],[Actual]],Weekly[[#This Row],[GBC_P]]=FALSE),AB645+Weekly[[#This Row],[BF V Odds]]-1,AB645-1)))</f>
        <v/>
      </c>
      <c r="AC646" s="24" t="str">
        <f>IF(Weekly[[#This Row],[Actual]]="","",IF(AND(Weekly[[#This Row],[GBC_P]]=FALSE,Weekly[[#This Row],[Actual]]=TRUE),AC645+Weekly[[#This Row],[BF H Odds]]-1,IF(AND(Weekly[[#This Row],[GBC_P]]=TRUE,Weekly[[#This Row],[Actual]]=FALSE),AC645+Weekly[[#This Row],[BF V Odds]]-1,AC645-1)))</f>
        <v/>
      </c>
      <c r="AD646" s="24" t="str">
        <f>IF(Weekly[[#This Row],[Actual]]="","",IF(AND(Weekly[[#This Row],[HGBC_P]]=Weekly[[#This Row],[Actual]],Weekly[[#This Row],[HGBC_P]]=TRUE),AD645+Weekly[[#This Row],[BF H Odds]]-1,IF(AND(Weekly[[#This Row],[HGBC_P]]=Weekly[[#This Row],[Actual]],Weekly[[#This Row],[HGBC_P]]=FALSE),AD645+Weekly[[#This Row],[BF V Odds]]-1,AD645-1)))</f>
        <v/>
      </c>
      <c r="AE646" s="24" t="str">
        <f>IF(Weekly[[#This Row],[Actual]]="","",IF(AND(Weekly[[#This Row],[HGBC_P]]=FALSE,Weekly[[#This Row],[Actual]]=TRUE),AE645+Weekly[[#This Row],[BF H Odds]]-1,IF(AND(Weekly[[#This Row],[HGBC_P]]=TRUE,Weekly[[#This Row],[Actual]]=FALSE),AE645+Weekly[[#This Row],[BF V Odds]]-1,AE645-1)))</f>
        <v/>
      </c>
      <c r="AF646" s="24" t="str">
        <f>IF(Weekly[[#This Row],[Actual]]="","",IF(AND(Weekly[[#This Row],[XGB_P]]=Weekly[[#This Row],[Actual]],Weekly[[#This Row],[XGB_P]]=TRUE),AF645+Weekly[[#This Row],[BF H Odds]]-1,IF(AND(Weekly[[#This Row],[XGB_P]]=Weekly[[#This Row],[Actual]],Weekly[[#This Row],[XGB_P]]=FALSE),AF645+Weekly[[#This Row],[BF V Odds]]-1,AF645-1)))</f>
        <v/>
      </c>
      <c r="AG646" s="24" t="str">
        <f>IF(Weekly[[#This Row],[Actual]]="","",IF(AND(Weekly[[#This Row],[XGB_P]]=FALSE,Weekly[[#This Row],[Actual]]=TRUE),AG645+Weekly[[#This Row],[BF H Odds]]-1,IF(AND(Weekly[[#This Row],[XGB_P]]=TRUE,Weekly[[#This Row],[Actual]]=FALSE),AG645+Weekly[[#This Row],[BF V Odds]]-1,AG645-1)))</f>
        <v/>
      </c>
      <c r="AH646" s="24" t="str">
        <f>IF(Weekly[[#This Row],[Actual]]="","",IF(AND(Weekly[[#This Row],[QDA_P]]=Weekly[[#This Row],[Actual]],Weekly[[#This Row],[QDA_P]]=TRUE),AH645+Weekly[[#This Row],[BF H Odds]]-1,IF(AND(Weekly[[#This Row],[QDA_P]]=Weekly[[#This Row],[Actual]],Weekly[[#This Row],[QDA_P]]=FALSE),AH645+Weekly[[#This Row],[BF V Odds]]-1,AH645-1)))</f>
        <v/>
      </c>
      <c r="AI646" s="24" t="str">
        <f>IF(Weekly[[#This Row],[Actual]]="","",IF(AND(Weekly[[#This Row],[QDA_P]]=FALSE,Weekly[[#This Row],[Actual]]=TRUE),AI645+Weekly[[#This Row],[BF H Odds]]-1,IF(AND(Weekly[[#This Row],[QDA_P]]=TRUE,Weekly[[#This Row],[Actual]]=FALSE),AI645+Weekly[[#This Row],[BF V Odds]]-1,AI645-1)))</f>
        <v/>
      </c>
      <c r="AJ646" s="24" t="str">
        <f>IF(Weekly[[#This Row],[Actual]]="","",IF(AND(Weekly[[#This Row],[KNC_P]]=FALSE,Weekly[[#This Row],[Actual]]=TRUE),AJ645+Weekly[[#This Row],[BF H Odds]]-1,IF(AND(Weekly[[#This Row],[KNC_P]]=TRUE,Weekly[[#This Row],[Actual]]=FALSE),AJ645+Weekly[[#This Row],[BF V Odds]]-1,AJ645-1)))</f>
        <v/>
      </c>
      <c r="AK646" s="24" t="str">
        <f>IF(Weekly[[#This Row],[Actual]]="","",IF(AND(Weekly[[#This Row],[KNC_P]]=FALSE,Weekly[[#This Row],[Actual]]=TRUE),AK645+Weekly[[#This Row],[BF H Odds]]-1,IF(AND(Weekly[[#This Row],[KNC_P]]=TRUE,Weekly[[#This Row],[Actual]]=FALSE),AK645+Weekly[[#This Row],[BF V Odds]]-1,AK645-1)))</f>
        <v/>
      </c>
      <c r="AL646" s="30" t="str">
        <f>IF(Weekly[[#This Row],[Actual]]="","",COUNTIF(Weekly[[#This Row],[SVC_P]:[QDA_P]],TRUE))</f>
        <v/>
      </c>
      <c r="AM646" s="30" t="str">
        <f>IF(Weekly[[#This Row],[Actual]]="","",COUNTIF(Weekly[[#This Row],[SVC_P]:[QDA_P]],FALSE))</f>
        <v/>
      </c>
      <c r="AN646" s="36" t="str">
        <f>IF(AND(Weekly[[#This Row],[BF V Odds]]&gt;$BO$6,Weekly[[#This Row],[BF V Odds]] &lt; $BO$7),Weekly[[#This Row],[BF V Odds]],"")</f>
        <v/>
      </c>
      <c r="AO646" s="36" t="str">
        <f>IF(AND(Weekly[[#This Row],[BF H Odds]]&gt;$BO$6, Weekly[[#This Row],[BF H Odds]] &lt; $BO$7),Weekly[[#This Row],[BF H Odds]],"")</f>
        <v/>
      </c>
      <c r="AP646" s="37">
        <f>IF(AND(Weekly[[#This Row],[V Odds &lt;]]="",Weekly[[#This Row],[H Odds &lt;]]=""),AP645,IF(AND(Weekly[[#This Row],[H Odds &lt;]]&lt;&gt;"",Weekly[[#This Row],[SVC_P]]=TRUE,Weekly[[#This Row],[Actual]]=TRUE),AP645+Weekly[[#This Row],[H Odds &lt;]]-1,IF(AND(Weekly[[#This Row],[V Odds &lt;]]&lt;&gt;"",Weekly[[#This Row],[SVC_P]]=FALSE,Weekly[[#This Row],[Actual]]=FALSE),AP645+Weekly[[#This Row],[V Odds &lt;]]-1,IF(AND(Weekly[[#This Row],[V Odds &lt;]]&lt;&gt;"",Weekly[[#This Row],[SVC_P]]=FALSE,Weekly[[#This Row],[Actual]]=TRUE),AP645-1,IF(AND(Weekly[[#This Row],[H Odds &lt;]]&lt;&gt;"",Weekly[[#This Row],[SVC_P]]=TRUE,Weekly[[#This Row],[Actual]]=FALSE),AP645-1,AP645)))))</f>
        <v>81.330000000000027</v>
      </c>
      <c r="AQ646" s="37">
        <f>IF(AND(Weekly[[#This Row],[V Odds &lt;]]="",Weekly[[#This Row],[H Odds &lt;]]=""),AQ645,IF(AND(Weekly[[#This Row],[H Odds &lt;]]&lt;&gt;"",Weekly[[#This Row],[ADBC_P]]=TRUE,Weekly[[#This Row],[Actual]]=TRUE),AQ645+Weekly[[#This Row],[H Odds &lt;]]-1,IF(AND(Weekly[[#This Row],[V Odds &lt;]]&lt;&gt;"",Weekly[[#This Row],[ADBC_P]]=FALSE,Weekly[[#This Row],[Actual]]=FALSE),AQ645+Weekly[[#This Row],[V Odds &lt;]]-1,IF(AND(Weekly[[#This Row],[V Odds &lt;]]&lt;&gt;"",Weekly[[#This Row],[ADBC_P]]=FALSE,Weekly[[#This Row],[Actual]]=TRUE),AQ645-1,IF(AND(Weekly[[#This Row],[H Odds &lt;]]&lt;&gt;"",Weekly[[#This Row],[ADBC_P]]=TRUE,Weekly[[#This Row],[Actual]]=FALSE),AQ645-1,AQ645)))))</f>
        <v>53.88</v>
      </c>
      <c r="AR646" s="37">
        <f>IF(AND(Weekly[[#This Row],[V Odds &lt;]]="",Weekly[[#This Row],[H Odds &lt;]]=""),AR645,IF(AND(Weekly[[#This Row],[H Odds &lt;]]&lt;&gt;"",Weekly[[#This Row],[RFC_P]]=TRUE,Weekly[[#This Row],[Actual]]=TRUE),AR645+Weekly[[#This Row],[H Odds &lt;]]-1,IF(AND(Weekly[[#This Row],[V Odds &lt;]]&lt;&gt;"",Weekly[[#This Row],[RFC_P]]=FALSE,Weekly[[#This Row],[Actual]]=FALSE),AR645+Weekly[[#This Row],[V Odds &lt;]]-1,IF(AND(Weekly[[#This Row],[V Odds &lt;]]&lt;&gt;"",Weekly[[#This Row],[RFC_P]]=FALSE,Weekly[[#This Row],[Actual]]=TRUE),AR645-1,IF(AND(Weekly[[#This Row],[H Odds &lt;]]&lt;&gt;"",Weekly[[#This Row],[RFC_P]]=TRUE,Weekly[[#This Row],[Actual]]=FALSE),AR645-1,AR645)))))</f>
        <v>73.14</v>
      </c>
      <c r="AS646" s="37">
        <f>IF(AND(Weekly[[#This Row],[V Odds &lt;]]="",Weekly[[#This Row],[H Odds &lt;]]=""),AS645,IF(AND(Weekly[[#This Row],[H Odds &lt;]]&lt;&gt;"",Weekly[[#This Row],[GBC_P]]=TRUE,Weekly[[#This Row],[Actual]]=TRUE),AS645+Weekly[[#This Row],[H Odds &lt;]]-1,IF(AND(Weekly[[#This Row],[V Odds &lt;]]&lt;&gt;"",Weekly[[#This Row],[GBC_P]]=FALSE,Weekly[[#This Row],[Actual]]=FALSE),AS645+Weekly[[#This Row],[V Odds &lt;]]-1,IF(AND(Weekly[[#This Row],[V Odds &lt;]]&lt;&gt;"",Weekly[[#This Row],[GBC_P]]=FALSE,Weekly[[#This Row],[Actual]]=TRUE),AS645-1,IF(AND(Weekly[[#This Row],[H Odds &lt;]]&lt;&gt;"",Weekly[[#This Row],[GBC_P]]=TRUE,Weekly[[#This Row],[Actual]]=FALSE),AS645-1,AS645)))))</f>
        <v>76.88</v>
      </c>
      <c r="AT646" s="37">
        <f>IF(AND(Weekly[[#This Row],[V Odds &lt;]]="",Weekly[[#This Row],[H Odds &lt;]]=""),AT645,IF(AND(Weekly[[#This Row],[H Odds &lt;]]&lt;&gt;"",Weekly[[#This Row],[HGBC_P]]=TRUE,Weekly[[#This Row],[Actual]]=TRUE),AT645+Weekly[[#This Row],[H Odds &lt;]]-1,IF(AND(Weekly[[#This Row],[V Odds &lt;]]&lt;&gt;"",Weekly[[#This Row],[HGBC_P]]=FALSE,Weekly[[#This Row],[Actual]]=FALSE),AT645+Weekly[[#This Row],[V Odds &lt;]]-1,IF(AND(Weekly[[#This Row],[V Odds &lt;]]&lt;&gt;"",Weekly[[#This Row],[HGBC_P]]=FALSE,Weekly[[#This Row],[Actual]]=TRUE),AT645-1,IF(AND(Weekly[[#This Row],[H Odds &lt;]]&lt;&gt;"",Weekly[[#This Row],[HGBC_P]]=TRUE,Weekly[[#This Row],[Actual]]=FALSE),AT645-1,AT645)))))</f>
        <v>60.31</v>
      </c>
      <c r="AU646" s="37">
        <f>IF(AND(Weekly[[#This Row],[V Odds &lt;]]="",Weekly[[#This Row],[H Odds &lt;]]=""),AU645,IF(AND(Weekly[[#This Row],[H Odds &lt;]]&lt;&gt;"",Weekly[[#This Row],[XGB_P]]=TRUE,Weekly[[#This Row],[Actual]]=TRUE),AU645+Weekly[[#This Row],[H Odds &lt;]]-1,IF(AND(Weekly[[#This Row],[V Odds &lt;]]&lt;&gt;"",Weekly[[#This Row],[XGB_P]]=FALSE,Weekly[[#This Row],[Actual]]=FALSE),AU645+Weekly[[#This Row],[V Odds &lt;]]-1,IF(AND(Weekly[[#This Row],[V Odds &lt;]]&lt;&gt;"",Weekly[[#This Row],[XGB_P]]=FALSE,Weekly[[#This Row],[Actual]]=TRUE),AU645-1,IF(AND(Weekly[[#This Row],[H Odds &lt;]]&lt;&gt;"",Weekly[[#This Row],[XGB_P]]=TRUE,Weekly[[#This Row],[Actual]]=FALSE),AU645-1,AU645)))))</f>
        <v>84.06</v>
      </c>
      <c r="AV646" s="37">
        <f>IF(AND(Weekly[[#This Row],[V Odds &lt;]]="",Weekly[[#This Row],[H Odds &lt;]]=""),AV645,IF(AND(Weekly[[#This Row],[H Odds &lt;]]&lt;&gt;"",Weekly[[#This Row],[QDA_P]]=TRUE,Weekly[[#This Row],[Actual]]=TRUE),AV645+Weekly[[#This Row],[H Odds &lt;]]-1,IF(AND(Weekly[[#This Row],[V Odds &lt;]]&lt;&gt;"",Weekly[[#This Row],[QDA_P]]=FALSE,Weekly[[#This Row],[Actual]]=FALSE),AV645+Weekly[[#This Row],[V Odds &lt;]]-1,IF(AND(Weekly[[#This Row],[V Odds &lt;]]&lt;&gt;"",Weekly[[#This Row],[QDA_P]]=FALSE,Weekly[[#This Row],[Actual]]=TRUE),AV645-1,IF(AND(Weekly[[#This Row],[H Odds &lt;]]&lt;&gt;"",Weekly[[#This Row],[QDA_P]]=TRUE,Weekly[[#This Row],[Actual]]=FALSE),AV645-1,AV645)))))</f>
        <v>73.349999999999994</v>
      </c>
      <c r="AW646" s="37">
        <f>IF(AND(Weekly[[#This Row],[H Odds &lt;]]="",Weekly[[#This Row],[V Odds &lt;]]=""),AW645,IF(AND(Weekly[[#This Row],[KNC_P]]=Weekly[[#This Row],[Actual]],Weekly[[#This Row],[KNC_P]]=TRUE),AW645+Weekly[[#This Row],[BF H Odds]]-1,IF(AND(Weekly[[#This Row],[KNC_P]]=Weekly[[#This Row],[Actual]],Weekly[[#This Row],[KNC_P]]=FALSE),AW645+Weekly[[#This Row],[BF V Odds]]-1,AW645-1)))</f>
        <v>51.150000000000013</v>
      </c>
      <c r="AX646" s="37">
        <f>IF(AND(Weekly[[#This Row],[V Odds &lt;]]="",Weekly[[#This Row],[H Odds &lt;]]=""),AX645,IF(AND(Weekly[[#This Row],[V Odds &lt;]]&lt;&gt;"",Weekly[[#This Row],[FALSES]]&gt;0,Weekly[[#This Row],[Actual]]=FALSE),AX645+Weekly[[#This Row],[V Odds &lt;]]-1,IF(AND(Weekly[[#This Row],[H Odds &lt;]]&lt;&gt;"",Weekly[[#This Row],[TRUES]]&gt;0,Weekly[[#This Row],[Actual]]=TRUE),AX645+Weekly[[#This Row],[H Odds &lt;]]-1,IF(AND(Weekly[[#This Row],[V Odds &lt;]]&lt;&gt;"",Weekly[[#This Row],[FALSES]]=0),AX645,IF(AND(Weekly[[#This Row],[H Odds &lt;]]&lt;&gt;"",Weekly[[#This Row],[TRUES]]=0),AX645,AX645-1)))))</f>
        <v>135.64999999999995</v>
      </c>
      <c r="AY646" s="37">
        <f>IF(AND(Weekly[[#This Row],[V Odds &lt;]]="",Weekly[[#This Row],[H Odds &lt;]]=""),AY645,IF(AND(Weekly[[#This Row],[V Odds &lt;]]&lt;&gt;"",Weekly[[#This Row],[FALSES]]&gt;0,Weekly[[#This Row],[Actual]]=FALSE),AY645+((Weekly[[#This Row],[V Odds &lt;]]-1)*0.92),IF(AND(Weekly[[#This Row],[H Odds &lt;]]&lt;&gt;"",Weekly[[#This Row],[TRUES]]&gt;0,Weekly[[#This Row],[Actual]]=TRUE),AY645+((Weekly[[#This Row],[H Odds &lt;]]-1)*0.92),IF(AND(Weekly[[#This Row],[V Odds &lt;]]&lt;&gt;"",Weekly[[#This Row],[FALSES]]=0),AY645,IF(AND(Weekly[[#This Row],[H Odds &lt;]]&lt;&gt;"",Weekly[[#This Row],[TRUES]]=0),AY645,AY645-1)))))</f>
        <v>120.07800000000003</v>
      </c>
      <c r="AZ646" s="37">
        <f>IF(AND(Weekly[[#This Row],[V Odds &lt;]]="",Weekly[[#This Row],[H Odds &lt;]]=""),AZ645,IF(AND(Weekly[[#This Row],[V Odds &lt;]]&lt;&gt;"",Weekly[[#This Row],[Actual]]=FALSE),AZ645+Weekly[[#This Row],[V Odds &lt;]]-1,IF(AND(Weekly[[#This Row],[H Odds &lt;]]&lt;&gt;"",Weekly[[#This Row],[Actual]]=TRUE),AZ645+Weekly[[#This Row],[H Odds &lt;]]-1,AZ645-1)))</f>
        <v>125.61999999999996</v>
      </c>
      <c r="BA646" s="38">
        <f>IF(Weekly[[#This Row],[H Odds &lt;]]="",BA645,IF(AND(Weekly[[#This Row],[H Odds &lt;]]&lt;&gt;"",Weekly[[#This Row],[SVC_P]]=TRUE,Weekly[[#This Row],[Actual]]=TRUE),BA645+Weekly[[#This Row],[H Odds &lt;]]-1,IF(AND(Weekly[[#This Row],[H Odds &lt;]]&lt;&gt;"",Weekly[[#This Row],[SVC_P]]=TRUE,Weekly[[#This Row],[Actual]]=FALSE),BA645-1,BA645)))</f>
        <v>80.290000000000006</v>
      </c>
      <c r="BB646" s="38">
        <f>IF(Weekly[[#This Row],[H Odds &lt;]]="",BB645,IF(AND(Weekly[[#This Row],[H Odds &lt;]]&lt;&gt;"",Weekly[[#This Row],[ADBC_P]]=TRUE,Weekly[[#This Row],[Actual]]=TRUE),BB645+Weekly[[#This Row],[H Odds &lt;]]-1,IF(AND(Weekly[[#This Row],[H Odds &lt;]]&lt;&gt;"",Weekly[[#This Row],[ADBC_P]]=TRUE,Weekly[[#This Row],[Actual]]=FALSE),BB645-1,BB645)))</f>
        <v>50.06</v>
      </c>
      <c r="BC646" s="38">
        <f>IF(Weekly[[#This Row],[H Odds &lt;]]="",BC645,IF(AND(Weekly[[#This Row],[H Odds &lt;]]&lt;&gt;"",Weekly[[#This Row],[RFC_P]]=TRUE,Weekly[[#This Row],[Actual]]=TRUE),BC645+Weekly[[#This Row],[H Odds &lt;]]-1,IF(AND(Weekly[[#This Row],[H Odds &lt;]]&lt;&gt;"",Weekly[[#This Row],[RFC_P]]=TRUE,Weekly[[#This Row],[Actual]]=FALSE),BC645-1,BC645)))</f>
        <v>51.66</v>
      </c>
      <c r="BD646" s="38">
        <f>IF(Weekly[[#This Row],[H Odds &lt;]]="",BD645,IF(AND(Weekly[[#This Row],[H Odds &lt;]]&lt;&gt;"",Weekly[[#This Row],[GBC_P]]=TRUE,Weekly[[#This Row],[Actual]]=TRUE),BD645+Weekly[[#This Row],[H Odds &lt;]]-1,IF(AND(Weekly[[#This Row],[H Odds &lt;]]&lt;&gt;"",Weekly[[#This Row],[GBC_P]]=TRUE,Weekly[[#This Row],[Actual]]=FALSE),BD645-1,BD645)))</f>
        <v>57.810000000000009</v>
      </c>
      <c r="BE646" s="38">
        <f>IF(Weekly[[#This Row],[H Odds &lt;]]="",BE645,IF(AND(Weekly[[#This Row],[H Odds &lt;]]&lt;&gt;"",Weekly[[#This Row],[HGBC_P]]=TRUE,Weekly[[#This Row],[Actual]]=TRUE),BE645+Weekly[[#This Row],[H Odds &lt;]]-1,IF(AND(Weekly[[#This Row],[H Odds &lt;]]&lt;&gt;"",Weekly[[#This Row],[HGBC_P]]=TRUE,Weekly[[#This Row],[Actual]]=FALSE),BE645-1,BE645)))</f>
        <v>54.96</v>
      </c>
      <c r="BF646" s="38">
        <f>IF(Weekly[[#This Row],[H Odds &lt;]]="",BF645,IF(AND(Weekly[[#This Row],[H Odds &lt;]]&lt;&gt;"",Weekly[[#This Row],[XGB_P]]=TRUE,Weekly[[#This Row],[Actual]]=TRUE),BF645+Weekly[[#This Row],[H Odds &lt;]]-1,IF(AND(Weekly[[#This Row],[H Odds &lt;]]&lt;&gt;"",Weekly[[#This Row],[XGB_P]]=TRUE,Weekly[[#This Row],[Actual]]=FALSE),BF645-1,BF645)))</f>
        <v>64.63000000000001</v>
      </c>
      <c r="BG646" s="38">
        <f>IF(Weekly[[#This Row],[H Odds &lt;]]="",BG645,IF(AND(Weekly[[#This Row],[H Odds &lt;]]&lt;&gt;"",Weekly[[#This Row],[QDA_P]]=TRUE,Weekly[[#This Row],[Actual]]=TRUE),BG645+Weekly[[#This Row],[H Odds &lt;]]-1,IF(AND(Weekly[[#This Row],[H Odds &lt;]]&lt;&gt;"",Weekly[[#This Row],[QDA_P]]=TRUE,Weekly[[#This Row],[Actual]]=FALSE),BG645-1,BG645)))</f>
        <v>50.129999999999995</v>
      </c>
      <c r="BH646" s="38">
        <f>IF(Weekly[[#This Row],[H Odds &lt;]]="",BH645,IF(AND(Weekly[[#This Row],[H Odds &lt;]]&lt;&gt;"",Weekly[[#This Row],[KNC_P]]=TRUE,Weekly[[#This Row],[Actual]]=TRUE),BH645+Weekly[[#This Row],[H Odds &lt;]]-1,IF(AND(Weekly[[#This Row],[H Odds &lt;]]&lt;&gt;"",Weekly[[#This Row],[KNC_P]]=TRUE,Weekly[[#This Row],[Actual]]=FALSE),BH645-1,BH645)))</f>
        <v>55</v>
      </c>
      <c r="BI646" s="38">
        <f>IF(Weekly[[#This Row],[H Odds &lt;]]="",BI645,IF(AND(Weekly[[#This Row],[H Odds &lt;]]&lt;&gt;"",Weekly[[#This Row],[TRUES]]&gt;0,Weekly[[#This Row],[Actual]]=TRUE),BI645+Weekly[[#This Row],[H Odds &lt;]]-1,IF(AND(Weekly[[#This Row],[H Odds &lt;]]&lt;&gt;"",Weekly[[#This Row],[TRUES]]=0),BI645,BI645-1)))</f>
        <v>78.290000000000006</v>
      </c>
      <c r="BJ646" s="38">
        <f>IF(Weekly[[#This Row],[H Odds &lt;]]="",BJ645,IF(AND(Weekly[[#This Row],[H Odds &lt;]]&lt;&gt;"",Weekly[[#This Row],[Actual]]=TRUE),BJ645+Weekly[[#This Row],[H Odds &lt;]]-1,IF(AND(Weekly[[#This Row],[H Odds &lt;]]&lt;&gt;"",Weekly[[#This Row],[Actual]]=FALSE),BJ645-1,BJ645)))</f>
        <v>80.190000000000012</v>
      </c>
      <c r="BK646" s="58">
        <f>IF(AND(Weekly[[#This Row],[TRUES]]&gt;3,Weekly[[#This Row],[Actual]]=TRUE),BK645+Weekly[[#This Row],[BF H Odds]]-1,IF(AND(Weekly[[#This Row],[FALSES]]&gt;3,Weekly[[#This Row],[Actual]]=FALSE),BK645+Weekly[[#This Row],[BF V Odds]]-1,IF(AND(Weekly[[#This Row],[TRUES]]&gt;3,Weekly[[#This Row],[Actual]]=FALSE),BK645-1,IF(AND(Weekly[[#This Row],[FALSES]]&gt;3,Weekly[[#This Row],[Actual]]=TRUE),BK645-1,BK645))))</f>
        <v>37.10000000000003</v>
      </c>
      <c r="BL646" s="58">
        <f>IF(AND(Weekly[[#This Row],[TRUES]]&gt;5,Weekly[[#This Row],[Actual]]=TRUE),BL645+Weekly[[#This Row],[BF H Odds]]-1,IF(AND(Weekly[[#This Row],[FALSES]]&gt;5,Weekly[[#This Row],[Actual]]=FALSE),BL645+Weekly[[#This Row],[BF V Odds]]-1,IF(AND(Weekly[[#This Row],[TRUES]]&gt;5,Weekly[[#This Row],[Actual]]=FALSE),BL645-1,IF(AND(Weekly[[#This Row],[FALSES]]&gt;5,Weekly[[#This Row],[Actual]]=TRUE),BL645-1,BL645))))</f>
        <v>41.420000000000016</v>
      </c>
      <c r="BM646" s="58">
        <f>IF(AND(Weekly[[#This Row],[TRUES]]&gt;6,Weekly[[#This Row],[Actual]]=TRUE),BM645+Weekly[[#This Row],[BF H Odds]]-1,IF(AND(Weekly[[#This Row],[FALSES]]&gt;6,Weekly[[#This Row],[Actual]]=FALSE),BM645+Weekly[[#This Row],[BF V Odds]]-1,IF(AND(Weekly[[#This Row],[TRUES]]&gt;6,Weekly[[#This Row],[Actual]]=FALSE),BM645-1,IF(AND(Weekly[[#This Row],[FALSES]]&gt;6,Weekly[[#This Row],[Actual]]=TRUE),BM645-1,BM645))))</f>
        <v>71.5</v>
      </c>
    </row>
    <row r="647" spans="1:65" x14ac:dyDescent="0.25">
      <c r="A647" s="34"/>
      <c r="B647" s="10">
        <v>44323</v>
      </c>
      <c r="C647" s="17" t="s">
        <v>17</v>
      </c>
      <c r="D647" s="15" t="s">
        <v>25</v>
      </c>
      <c r="E647" t="b">
        <v>1</v>
      </c>
      <c r="F647" t="b">
        <v>1</v>
      </c>
      <c r="G647" t="b">
        <v>0</v>
      </c>
      <c r="H647" t="b">
        <v>0</v>
      </c>
      <c r="I647" t="b">
        <v>0</v>
      </c>
      <c r="J647" t="b">
        <v>0</v>
      </c>
      <c r="K647" t="b">
        <v>1</v>
      </c>
      <c r="L647" t="b">
        <v>1</v>
      </c>
      <c r="O647" t="str">
        <f>IF(Weekly[[#This Row],[H/V]]="H",Weekly[[#This Row],[BF H Odds]],IF(Weekly[[#This Row],[H/V]]="V",Weekly[[#This Row],[BF V Odds]],""))</f>
        <v/>
      </c>
      <c r="R647" s="35">
        <f>IFERROR(IF(Weekly[[#This Row],[Won Bet?]]="yes",R646+(Weekly[[#This Row],[BF Odds]]*Weekly[[#This Row],[BF Stake]])-Weekly[[#This Row],[BF Stake]],R646-Weekly[[#This Row],[BF Stake]]),R646)</f>
        <v>1243.6095000000007</v>
      </c>
      <c r="S647" s="35">
        <f>IFERROR(IF(Weekly[[#This Row],[Won Bet?]]="yes",S646+(((Weekly[[#This Row],[BF Odds]]*Weekly[[#This Row],[BF Stake]])-Weekly[[#This Row],[BF Stake]])*0.95),S646-Weekly[[#This Row],[BF Stake]]),S646)</f>
        <v>1127.5191400000012</v>
      </c>
      <c r="T647">
        <v>2.58</v>
      </c>
      <c r="U647">
        <v>1.62</v>
      </c>
      <c r="V647" s="24" t="str">
        <f>IF(Weekly[[#This Row],[Actual]]="","",IF(AND(Weekly[[#This Row],[SVC_P]]=Weekly[[#This Row],[Actual]],Weekly[[#This Row],[SVC_P]]=TRUE),V646+Weekly[[#This Row],[BF H Odds]]-1,IF(AND(Weekly[[#This Row],[SVC_P]]=Weekly[[#This Row],[Actual]],Weekly[[#This Row],[SVC_P]]=FALSE),V646+Weekly[[#This Row],[BF V Odds]]-1,V646-1)))</f>
        <v/>
      </c>
      <c r="W647" s="24" t="str">
        <f>IF(Weekly[[#This Row],[Actual]]="","",IF(AND(Weekly[[#This Row],[SVC_P]]=FALSE,Weekly[[#This Row],[Actual]]=TRUE),W646+Weekly[[#This Row],[BF H Odds]]-1,IF(AND(Weekly[[#This Row],[SVC_P]]=TRUE,Weekly[[#This Row],[Actual]]=FALSE,),W646+Weekly[[#This Row],[BF V Odds]]-1,W646-1)))</f>
        <v/>
      </c>
      <c r="X647" s="24" t="str">
        <f>IF(Weekly[[#This Row],[Actual]]="","",IF(AND(Weekly[[#This Row],[ADBC_P]]=Weekly[[#This Row],[Actual]],Weekly[[#This Row],[ADBC_P]]=TRUE),X646+Weekly[[#This Row],[BF H Odds]]-1,IF(AND(Weekly[[#This Row],[ADBC_P]]=Weekly[[#This Row],[Actual]],Weekly[[#This Row],[ADBC_P]]=FALSE),X646+Weekly[[#This Row],[BF V Odds]]-1,X646-1)))</f>
        <v/>
      </c>
      <c r="Y647" s="24" t="str">
        <f>IF(Weekly[[#This Row],[Actual]]="","",IF(AND(Weekly[[#This Row],[ADBC_P]]=FALSE,Weekly[[#This Row],[Actual]]=TRUE),Y646+Weekly[[#This Row],[BF H Odds]]-1,IF(AND(Weekly[[#This Row],[ADBC_P]]=TRUE,Weekly[[#This Row],[Actual]]=FALSE),Y646+Weekly[[#This Row],[BF V Odds]]-1,Y646-1)))</f>
        <v/>
      </c>
      <c r="Z647" s="24" t="str">
        <f>IF(Weekly[[#This Row],[Actual]]="","",IF(AND(Weekly[[#This Row],[RFC_P]]=Weekly[[#This Row],[Actual]],Weekly[[#This Row],[RFC_P]]=TRUE),Z646+Weekly[[#This Row],[BF H Odds]]-1,IF(AND(Weekly[[#This Row],[RFC_P]]=Weekly[[#This Row],[Actual]],Weekly[[#This Row],[RFC_P]]=FALSE),Z646+Weekly[[#This Row],[BF V Odds]]-1,Z646-1)))</f>
        <v/>
      </c>
      <c r="AA647" s="24" t="str">
        <f>IF(Weekly[[#This Row],[Actual]]="","",IF(AND(Weekly[[#This Row],[RFC_P]]=FALSE,Weekly[[#This Row],[Actual]]=TRUE),AA646+Weekly[[#This Row],[BF H Odds]]-1,IF(AND(Weekly[[#This Row],[RFC_P]]=TRUE,Weekly[[#This Row],[Actual]]=FALSE),AA646+Weekly[[#This Row],[BF V Odds]]-1,AA646-1)))</f>
        <v/>
      </c>
      <c r="AB647" s="24" t="str">
        <f>IF(Weekly[[#This Row],[Actual]]="","",IF(AND(Weekly[[#This Row],[GBC_P]]=Weekly[[#This Row],[Actual]],Weekly[[#This Row],[GBC_P]]=TRUE),AB646+Weekly[[#This Row],[BF H Odds]]-1,IF(AND(Weekly[[#This Row],[GBC_P]]=Weekly[[#This Row],[Actual]],Weekly[[#This Row],[GBC_P]]=FALSE),AB646+Weekly[[#This Row],[BF V Odds]]-1,AB646-1)))</f>
        <v/>
      </c>
      <c r="AC647" s="24" t="str">
        <f>IF(Weekly[[#This Row],[Actual]]="","",IF(AND(Weekly[[#This Row],[GBC_P]]=FALSE,Weekly[[#This Row],[Actual]]=TRUE),AC646+Weekly[[#This Row],[BF H Odds]]-1,IF(AND(Weekly[[#This Row],[GBC_P]]=TRUE,Weekly[[#This Row],[Actual]]=FALSE),AC646+Weekly[[#This Row],[BF V Odds]]-1,AC646-1)))</f>
        <v/>
      </c>
      <c r="AD647" s="24" t="str">
        <f>IF(Weekly[[#This Row],[Actual]]="","",IF(AND(Weekly[[#This Row],[HGBC_P]]=Weekly[[#This Row],[Actual]],Weekly[[#This Row],[HGBC_P]]=TRUE),AD646+Weekly[[#This Row],[BF H Odds]]-1,IF(AND(Weekly[[#This Row],[HGBC_P]]=Weekly[[#This Row],[Actual]],Weekly[[#This Row],[HGBC_P]]=FALSE),AD646+Weekly[[#This Row],[BF V Odds]]-1,AD646-1)))</f>
        <v/>
      </c>
      <c r="AE647" s="24" t="str">
        <f>IF(Weekly[[#This Row],[Actual]]="","",IF(AND(Weekly[[#This Row],[HGBC_P]]=FALSE,Weekly[[#This Row],[Actual]]=TRUE),AE646+Weekly[[#This Row],[BF H Odds]]-1,IF(AND(Weekly[[#This Row],[HGBC_P]]=TRUE,Weekly[[#This Row],[Actual]]=FALSE),AE646+Weekly[[#This Row],[BF V Odds]]-1,AE646-1)))</f>
        <v/>
      </c>
      <c r="AF647" s="24" t="str">
        <f>IF(Weekly[[#This Row],[Actual]]="","",IF(AND(Weekly[[#This Row],[XGB_P]]=Weekly[[#This Row],[Actual]],Weekly[[#This Row],[XGB_P]]=TRUE),AF646+Weekly[[#This Row],[BF H Odds]]-1,IF(AND(Weekly[[#This Row],[XGB_P]]=Weekly[[#This Row],[Actual]],Weekly[[#This Row],[XGB_P]]=FALSE),AF646+Weekly[[#This Row],[BF V Odds]]-1,AF646-1)))</f>
        <v/>
      </c>
      <c r="AG647" s="24" t="str">
        <f>IF(Weekly[[#This Row],[Actual]]="","",IF(AND(Weekly[[#This Row],[XGB_P]]=FALSE,Weekly[[#This Row],[Actual]]=TRUE),AG646+Weekly[[#This Row],[BF H Odds]]-1,IF(AND(Weekly[[#This Row],[XGB_P]]=TRUE,Weekly[[#This Row],[Actual]]=FALSE),AG646+Weekly[[#This Row],[BF V Odds]]-1,AG646-1)))</f>
        <v/>
      </c>
      <c r="AH647" s="24" t="str">
        <f>IF(Weekly[[#This Row],[Actual]]="","",IF(AND(Weekly[[#This Row],[QDA_P]]=Weekly[[#This Row],[Actual]],Weekly[[#This Row],[QDA_P]]=TRUE),AH646+Weekly[[#This Row],[BF H Odds]]-1,IF(AND(Weekly[[#This Row],[QDA_P]]=Weekly[[#This Row],[Actual]],Weekly[[#This Row],[QDA_P]]=FALSE),AH646+Weekly[[#This Row],[BF V Odds]]-1,AH646-1)))</f>
        <v/>
      </c>
      <c r="AI647" s="24" t="str">
        <f>IF(Weekly[[#This Row],[Actual]]="","",IF(AND(Weekly[[#This Row],[QDA_P]]=FALSE,Weekly[[#This Row],[Actual]]=TRUE),AI646+Weekly[[#This Row],[BF H Odds]]-1,IF(AND(Weekly[[#This Row],[QDA_P]]=TRUE,Weekly[[#This Row],[Actual]]=FALSE),AI646+Weekly[[#This Row],[BF V Odds]]-1,AI646-1)))</f>
        <v/>
      </c>
      <c r="AJ647" s="24" t="str">
        <f>IF(Weekly[[#This Row],[Actual]]="","",IF(AND(Weekly[[#This Row],[KNC_P]]=FALSE,Weekly[[#This Row],[Actual]]=TRUE),AJ646+Weekly[[#This Row],[BF H Odds]]-1,IF(AND(Weekly[[#This Row],[KNC_P]]=TRUE,Weekly[[#This Row],[Actual]]=FALSE),AJ646+Weekly[[#This Row],[BF V Odds]]-1,AJ646-1)))</f>
        <v/>
      </c>
      <c r="AK647" s="24" t="str">
        <f>IF(Weekly[[#This Row],[Actual]]="","",IF(AND(Weekly[[#This Row],[KNC_P]]=FALSE,Weekly[[#This Row],[Actual]]=TRUE),AK646+Weekly[[#This Row],[BF H Odds]]-1,IF(AND(Weekly[[#This Row],[KNC_P]]=TRUE,Weekly[[#This Row],[Actual]]=FALSE),AK646+Weekly[[#This Row],[BF V Odds]]-1,AK646-1)))</f>
        <v/>
      </c>
      <c r="AL647" s="30" t="str">
        <f>IF(Weekly[[#This Row],[Actual]]="","",COUNTIF(Weekly[[#This Row],[SVC_P]:[QDA_P]],TRUE))</f>
        <v/>
      </c>
      <c r="AM647" s="30" t="str">
        <f>IF(Weekly[[#This Row],[Actual]]="","",COUNTIF(Weekly[[#This Row],[SVC_P]:[QDA_P]],FALSE))</f>
        <v/>
      </c>
      <c r="AN647" s="36" t="str">
        <f>IF(AND(Weekly[[#This Row],[BF V Odds]]&gt;$BO$6,Weekly[[#This Row],[BF V Odds]] &lt; $BO$7),Weekly[[#This Row],[BF V Odds]],"")</f>
        <v/>
      </c>
      <c r="AO647" s="36" t="str">
        <f>IF(AND(Weekly[[#This Row],[BF H Odds]]&gt;$BO$6, Weekly[[#This Row],[BF H Odds]] &lt; $BO$7),Weekly[[#This Row],[BF H Odds]],"")</f>
        <v/>
      </c>
      <c r="AP647" s="37">
        <f>IF(AND(Weekly[[#This Row],[V Odds &lt;]]="",Weekly[[#This Row],[H Odds &lt;]]=""),AP646,IF(AND(Weekly[[#This Row],[H Odds &lt;]]&lt;&gt;"",Weekly[[#This Row],[SVC_P]]=TRUE,Weekly[[#This Row],[Actual]]=TRUE),AP646+Weekly[[#This Row],[H Odds &lt;]]-1,IF(AND(Weekly[[#This Row],[V Odds &lt;]]&lt;&gt;"",Weekly[[#This Row],[SVC_P]]=FALSE,Weekly[[#This Row],[Actual]]=FALSE),AP646+Weekly[[#This Row],[V Odds &lt;]]-1,IF(AND(Weekly[[#This Row],[V Odds &lt;]]&lt;&gt;"",Weekly[[#This Row],[SVC_P]]=FALSE,Weekly[[#This Row],[Actual]]=TRUE),AP646-1,IF(AND(Weekly[[#This Row],[H Odds &lt;]]&lt;&gt;"",Weekly[[#This Row],[SVC_P]]=TRUE,Weekly[[#This Row],[Actual]]=FALSE),AP646-1,AP646)))))</f>
        <v>81.330000000000027</v>
      </c>
      <c r="AQ647" s="37">
        <f>IF(AND(Weekly[[#This Row],[V Odds &lt;]]="",Weekly[[#This Row],[H Odds &lt;]]=""),AQ646,IF(AND(Weekly[[#This Row],[H Odds &lt;]]&lt;&gt;"",Weekly[[#This Row],[ADBC_P]]=TRUE,Weekly[[#This Row],[Actual]]=TRUE),AQ646+Weekly[[#This Row],[H Odds &lt;]]-1,IF(AND(Weekly[[#This Row],[V Odds &lt;]]&lt;&gt;"",Weekly[[#This Row],[ADBC_P]]=FALSE,Weekly[[#This Row],[Actual]]=FALSE),AQ646+Weekly[[#This Row],[V Odds &lt;]]-1,IF(AND(Weekly[[#This Row],[V Odds &lt;]]&lt;&gt;"",Weekly[[#This Row],[ADBC_P]]=FALSE,Weekly[[#This Row],[Actual]]=TRUE),AQ646-1,IF(AND(Weekly[[#This Row],[H Odds &lt;]]&lt;&gt;"",Weekly[[#This Row],[ADBC_P]]=TRUE,Weekly[[#This Row],[Actual]]=FALSE),AQ646-1,AQ646)))))</f>
        <v>53.88</v>
      </c>
      <c r="AR647" s="37">
        <f>IF(AND(Weekly[[#This Row],[V Odds &lt;]]="",Weekly[[#This Row],[H Odds &lt;]]=""),AR646,IF(AND(Weekly[[#This Row],[H Odds &lt;]]&lt;&gt;"",Weekly[[#This Row],[RFC_P]]=TRUE,Weekly[[#This Row],[Actual]]=TRUE),AR646+Weekly[[#This Row],[H Odds &lt;]]-1,IF(AND(Weekly[[#This Row],[V Odds &lt;]]&lt;&gt;"",Weekly[[#This Row],[RFC_P]]=FALSE,Weekly[[#This Row],[Actual]]=FALSE),AR646+Weekly[[#This Row],[V Odds &lt;]]-1,IF(AND(Weekly[[#This Row],[V Odds &lt;]]&lt;&gt;"",Weekly[[#This Row],[RFC_P]]=FALSE,Weekly[[#This Row],[Actual]]=TRUE),AR646-1,IF(AND(Weekly[[#This Row],[H Odds &lt;]]&lt;&gt;"",Weekly[[#This Row],[RFC_P]]=TRUE,Weekly[[#This Row],[Actual]]=FALSE),AR646-1,AR646)))))</f>
        <v>73.14</v>
      </c>
      <c r="AS647" s="37">
        <f>IF(AND(Weekly[[#This Row],[V Odds &lt;]]="",Weekly[[#This Row],[H Odds &lt;]]=""),AS646,IF(AND(Weekly[[#This Row],[H Odds &lt;]]&lt;&gt;"",Weekly[[#This Row],[GBC_P]]=TRUE,Weekly[[#This Row],[Actual]]=TRUE),AS646+Weekly[[#This Row],[H Odds &lt;]]-1,IF(AND(Weekly[[#This Row],[V Odds &lt;]]&lt;&gt;"",Weekly[[#This Row],[GBC_P]]=FALSE,Weekly[[#This Row],[Actual]]=FALSE),AS646+Weekly[[#This Row],[V Odds &lt;]]-1,IF(AND(Weekly[[#This Row],[V Odds &lt;]]&lt;&gt;"",Weekly[[#This Row],[GBC_P]]=FALSE,Weekly[[#This Row],[Actual]]=TRUE),AS646-1,IF(AND(Weekly[[#This Row],[H Odds &lt;]]&lt;&gt;"",Weekly[[#This Row],[GBC_P]]=TRUE,Weekly[[#This Row],[Actual]]=FALSE),AS646-1,AS646)))))</f>
        <v>76.88</v>
      </c>
      <c r="AT647" s="37">
        <f>IF(AND(Weekly[[#This Row],[V Odds &lt;]]="",Weekly[[#This Row],[H Odds &lt;]]=""),AT646,IF(AND(Weekly[[#This Row],[H Odds &lt;]]&lt;&gt;"",Weekly[[#This Row],[HGBC_P]]=TRUE,Weekly[[#This Row],[Actual]]=TRUE),AT646+Weekly[[#This Row],[H Odds &lt;]]-1,IF(AND(Weekly[[#This Row],[V Odds &lt;]]&lt;&gt;"",Weekly[[#This Row],[HGBC_P]]=FALSE,Weekly[[#This Row],[Actual]]=FALSE),AT646+Weekly[[#This Row],[V Odds &lt;]]-1,IF(AND(Weekly[[#This Row],[V Odds &lt;]]&lt;&gt;"",Weekly[[#This Row],[HGBC_P]]=FALSE,Weekly[[#This Row],[Actual]]=TRUE),AT646-1,IF(AND(Weekly[[#This Row],[H Odds &lt;]]&lt;&gt;"",Weekly[[#This Row],[HGBC_P]]=TRUE,Weekly[[#This Row],[Actual]]=FALSE),AT646-1,AT646)))))</f>
        <v>60.31</v>
      </c>
      <c r="AU647" s="37">
        <f>IF(AND(Weekly[[#This Row],[V Odds &lt;]]="",Weekly[[#This Row],[H Odds &lt;]]=""),AU646,IF(AND(Weekly[[#This Row],[H Odds &lt;]]&lt;&gt;"",Weekly[[#This Row],[XGB_P]]=TRUE,Weekly[[#This Row],[Actual]]=TRUE),AU646+Weekly[[#This Row],[H Odds &lt;]]-1,IF(AND(Weekly[[#This Row],[V Odds &lt;]]&lt;&gt;"",Weekly[[#This Row],[XGB_P]]=FALSE,Weekly[[#This Row],[Actual]]=FALSE),AU646+Weekly[[#This Row],[V Odds &lt;]]-1,IF(AND(Weekly[[#This Row],[V Odds &lt;]]&lt;&gt;"",Weekly[[#This Row],[XGB_P]]=FALSE,Weekly[[#This Row],[Actual]]=TRUE),AU646-1,IF(AND(Weekly[[#This Row],[H Odds &lt;]]&lt;&gt;"",Weekly[[#This Row],[XGB_P]]=TRUE,Weekly[[#This Row],[Actual]]=FALSE),AU646-1,AU646)))))</f>
        <v>84.06</v>
      </c>
      <c r="AV647" s="37">
        <f>IF(AND(Weekly[[#This Row],[V Odds &lt;]]="",Weekly[[#This Row],[H Odds &lt;]]=""),AV646,IF(AND(Weekly[[#This Row],[H Odds &lt;]]&lt;&gt;"",Weekly[[#This Row],[QDA_P]]=TRUE,Weekly[[#This Row],[Actual]]=TRUE),AV646+Weekly[[#This Row],[H Odds &lt;]]-1,IF(AND(Weekly[[#This Row],[V Odds &lt;]]&lt;&gt;"",Weekly[[#This Row],[QDA_P]]=FALSE,Weekly[[#This Row],[Actual]]=FALSE),AV646+Weekly[[#This Row],[V Odds &lt;]]-1,IF(AND(Weekly[[#This Row],[V Odds &lt;]]&lt;&gt;"",Weekly[[#This Row],[QDA_P]]=FALSE,Weekly[[#This Row],[Actual]]=TRUE),AV646-1,IF(AND(Weekly[[#This Row],[H Odds &lt;]]&lt;&gt;"",Weekly[[#This Row],[QDA_P]]=TRUE,Weekly[[#This Row],[Actual]]=FALSE),AV646-1,AV646)))))</f>
        <v>73.349999999999994</v>
      </c>
      <c r="AW647" s="37">
        <f>IF(AND(Weekly[[#This Row],[H Odds &lt;]]="",Weekly[[#This Row],[V Odds &lt;]]=""),AW646,IF(AND(Weekly[[#This Row],[KNC_P]]=Weekly[[#This Row],[Actual]],Weekly[[#This Row],[KNC_P]]=TRUE),AW646+Weekly[[#This Row],[BF H Odds]]-1,IF(AND(Weekly[[#This Row],[KNC_P]]=Weekly[[#This Row],[Actual]],Weekly[[#This Row],[KNC_P]]=FALSE),AW646+Weekly[[#This Row],[BF V Odds]]-1,AW646-1)))</f>
        <v>51.150000000000013</v>
      </c>
      <c r="AX647" s="37">
        <f>IF(AND(Weekly[[#This Row],[V Odds &lt;]]="",Weekly[[#This Row],[H Odds &lt;]]=""),AX646,IF(AND(Weekly[[#This Row],[V Odds &lt;]]&lt;&gt;"",Weekly[[#This Row],[FALSES]]&gt;0,Weekly[[#This Row],[Actual]]=FALSE),AX646+Weekly[[#This Row],[V Odds &lt;]]-1,IF(AND(Weekly[[#This Row],[H Odds &lt;]]&lt;&gt;"",Weekly[[#This Row],[TRUES]]&gt;0,Weekly[[#This Row],[Actual]]=TRUE),AX646+Weekly[[#This Row],[H Odds &lt;]]-1,IF(AND(Weekly[[#This Row],[V Odds &lt;]]&lt;&gt;"",Weekly[[#This Row],[FALSES]]=0),AX646,IF(AND(Weekly[[#This Row],[H Odds &lt;]]&lt;&gt;"",Weekly[[#This Row],[TRUES]]=0),AX646,AX646-1)))))</f>
        <v>135.64999999999995</v>
      </c>
      <c r="AY647" s="37">
        <f>IF(AND(Weekly[[#This Row],[V Odds &lt;]]="",Weekly[[#This Row],[H Odds &lt;]]=""),AY646,IF(AND(Weekly[[#This Row],[V Odds &lt;]]&lt;&gt;"",Weekly[[#This Row],[FALSES]]&gt;0,Weekly[[#This Row],[Actual]]=FALSE),AY646+((Weekly[[#This Row],[V Odds &lt;]]-1)*0.92),IF(AND(Weekly[[#This Row],[H Odds &lt;]]&lt;&gt;"",Weekly[[#This Row],[TRUES]]&gt;0,Weekly[[#This Row],[Actual]]=TRUE),AY646+((Weekly[[#This Row],[H Odds &lt;]]-1)*0.92),IF(AND(Weekly[[#This Row],[V Odds &lt;]]&lt;&gt;"",Weekly[[#This Row],[FALSES]]=0),AY646,IF(AND(Weekly[[#This Row],[H Odds &lt;]]&lt;&gt;"",Weekly[[#This Row],[TRUES]]=0),AY646,AY646-1)))))</f>
        <v>120.07800000000003</v>
      </c>
      <c r="AZ647" s="37">
        <f>IF(AND(Weekly[[#This Row],[V Odds &lt;]]="",Weekly[[#This Row],[H Odds &lt;]]=""),AZ646,IF(AND(Weekly[[#This Row],[V Odds &lt;]]&lt;&gt;"",Weekly[[#This Row],[Actual]]=FALSE),AZ646+Weekly[[#This Row],[V Odds &lt;]]-1,IF(AND(Weekly[[#This Row],[H Odds &lt;]]&lt;&gt;"",Weekly[[#This Row],[Actual]]=TRUE),AZ646+Weekly[[#This Row],[H Odds &lt;]]-1,AZ646-1)))</f>
        <v>125.61999999999996</v>
      </c>
      <c r="BA647" s="38">
        <f>IF(Weekly[[#This Row],[H Odds &lt;]]="",BA646,IF(AND(Weekly[[#This Row],[H Odds &lt;]]&lt;&gt;"",Weekly[[#This Row],[SVC_P]]=TRUE,Weekly[[#This Row],[Actual]]=TRUE),BA646+Weekly[[#This Row],[H Odds &lt;]]-1,IF(AND(Weekly[[#This Row],[H Odds &lt;]]&lt;&gt;"",Weekly[[#This Row],[SVC_P]]=TRUE,Weekly[[#This Row],[Actual]]=FALSE),BA646-1,BA646)))</f>
        <v>80.290000000000006</v>
      </c>
      <c r="BB647" s="38">
        <f>IF(Weekly[[#This Row],[H Odds &lt;]]="",BB646,IF(AND(Weekly[[#This Row],[H Odds &lt;]]&lt;&gt;"",Weekly[[#This Row],[ADBC_P]]=TRUE,Weekly[[#This Row],[Actual]]=TRUE),BB646+Weekly[[#This Row],[H Odds &lt;]]-1,IF(AND(Weekly[[#This Row],[H Odds &lt;]]&lt;&gt;"",Weekly[[#This Row],[ADBC_P]]=TRUE,Weekly[[#This Row],[Actual]]=FALSE),BB646-1,BB646)))</f>
        <v>50.06</v>
      </c>
      <c r="BC647" s="38">
        <f>IF(Weekly[[#This Row],[H Odds &lt;]]="",BC646,IF(AND(Weekly[[#This Row],[H Odds &lt;]]&lt;&gt;"",Weekly[[#This Row],[RFC_P]]=TRUE,Weekly[[#This Row],[Actual]]=TRUE),BC646+Weekly[[#This Row],[H Odds &lt;]]-1,IF(AND(Weekly[[#This Row],[H Odds &lt;]]&lt;&gt;"",Weekly[[#This Row],[RFC_P]]=TRUE,Weekly[[#This Row],[Actual]]=FALSE),BC646-1,BC646)))</f>
        <v>51.66</v>
      </c>
      <c r="BD647" s="38">
        <f>IF(Weekly[[#This Row],[H Odds &lt;]]="",BD646,IF(AND(Weekly[[#This Row],[H Odds &lt;]]&lt;&gt;"",Weekly[[#This Row],[GBC_P]]=TRUE,Weekly[[#This Row],[Actual]]=TRUE),BD646+Weekly[[#This Row],[H Odds &lt;]]-1,IF(AND(Weekly[[#This Row],[H Odds &lt;]]&lt;&gt;"",Weekly[[#This Row],[GBC_P]]=TRUE,Weekly[[#This Row],[Actual]]=FALSE),BD646-1,BD646)))</f>
        <v>57.810000000000009</v>
      </c>
      <c r="BE647" s="38">
        <f>IF(Weekly[[#This Row],[H Odds &lt;]]="",BE646,IF(AND(Weekly[[#This Row],[H Odds &lt;]]&lt;&gt;"",Weekly[[#This Row],[HGBC_P]]=TRUE,Weekly[[#This Row],[Actual]]=TRUE),BE646+Weekly[[#This Row],[H Odds &lt;]]-1,IF(AND(Weekly[[#This Row],[H Odds &lt;]]&lt;&gt;"",Weekly[[#This Row],[HGBC_P]]=TRUE,Weekly[[#This Row],[Actual]]=FALSE),BE646-1,BE646)))</f>
        <v>54.96</v>
      </c>
      <c r="BF647" s="38">
        <f>IF(Weekly[[#This Row],[H Odds &lt;]]="",BF646,IF(AND(Weekly[[#This Row],[H Odds &lt;]]&lt;&gt;"",Weekly[[#This Row],[XGB_P]]=TRUE,Weekly[[#This Row],[Actual]]=TRUE),BF646+Weekly[[#This Row],[H Odds &lt;]]-1,IF(AND(Weekly[[#This Row],[H Odds &lt;]]&lt;&gt;"",Weekly[[#This Row],[XGB_P]]=TRUE,Weekly[[#This Row],[Actual]]=FALSE),BF646-1,BF646)))</f>
        <v>64.63000000000001</v>
      </c>
      <c r="BG647" s="38">
        <f>IF(Weekly[[#This Row],[H Odds &lt;]]="",BG646,IF(AND(Weekly[[#This Row],[H Odds &lt;]]&lt;&gt;"",Weekly[[#This Row],[QDA_P]]=TRUE,Weekly[[#This Row],[Actual]]=TRUE),BG646+Weekly[[#This Row],[H Odds &lt;]]-1,IF(AND(Weekly[[#This Row],[H Odds &lt;]]&lt;&gt;"",Weekly[[#This Row],[QDA_P]]=TRUE,Weekly[[#This Row],[Actual]]=FALSE),BG646-1,BG646)))</f>
        <v>50.129999999999995</v>
      </c>
      <c r="BH647" s="38">
        <f>IF(Weekly[[#This Row],[H Odds &lt;]]="",BH646,IF(AND(Weekly[[#This Row],[H Odds &lt;]]&lt;&gt;"",Weekly[[#This Row],[KNC_P]]=TRUE,Weekly[[#This Row],[Actual]]=TRUE),BH646+Weekly[[#This Row],[H Odds &lt;]]-1,IF(AND(Weekly[[#This Row],[H Odds &lt;]]&lt;&gt;"",Weekly[[#This Row],[KNC_P]]=TRUE,Weekly[[#This Row],[Actual]]=FALSE),BH646-1,BH646)))</f>
        <v>55</v>
      </c>
      <c r="BI647" s="38">
        <f>IF(Weekly[[#This Row],[H Odds &lt;]]="",BI646,IF(AND(Weekly[[#This Row],[H Odds &lt;]]&lt;&gt;"",Weekly[[#This Row],[TRUES]]&gt;0,Weekly[[#This Row],[Actual]]=TRUE),BI646+Weekly[[#This Row],[H Odds &lt;]]-1,IF(AND(Weekly[[#This Row],[H Odds &lt;]]&lt;&gt;"",Weekly[[#This Row],[TRUES]]=0),BI646,BI646-1)))</f>
        <v>78.290000000000006</v>
      </c>
      <c r="BJ647" s="38">
        <f>IF(Weekly[[#This Row],[H Odds &lt;]]="",BJ646,IF(AND(Weekly[[#This Row],[H Odds &lt;]]&lt;&gt;"",Weekly[[#This Row],[Actual]]=TRUE),BJ646+Weekly[[#This Row],[H Odds &lt;]]-1,IF(AND(Weekly[[#This Row],[H Odds &lt;]]&lt;&gt;"",Weekly[[#This Row],[Actual]]=FALSE),BJ646-1,BJ646)))</f>
        <v>80.190000000000012</v>
      </c>
      <c r="BK647" s="58">
        <f>IF(AND(Weekly[[#This Row],[TRUES]]&gt;3,Weekly[[#This Row],[Actual]]=TRUE),BK646+Weekly[[#This Row],[BF H Odds]]-1,IF(AND(Weekly[[#This Row],[FALSES]]&gt;3,Weekly[[#This Row],[Actual]]=FALSE),BK646+Weekly[[#This Row],[BF V Odds]]-1,IF(AND(Weekly[[#This Row],[TRUES]]&gt;3,Weekly[[#This Row],[Actual]]=FALSE),BK646-1,IF(AND(Weekly[[#This Row],[FALSES]]&gt;3,Weekly[[#This Row],[Actual]]=TRUE),BK646-1,BK646))))</f>
        <v>38.680000000000028</v>
      </c>
      <c r="BL647" s="58">
        <f>IF(AND(Weekly[[#This Row],[TRUES]]&gt;5,Weekly[[#This Row],[Actual]]=TRUE),BL646+Weekly[[#This Row],[BF H Odds]]-1,IF(AND(Weekly[[#This Row],[FALSES]]&gt;5,Weekly[[#This Row],[Actual]]=FALSE),BL646+Weekly[[#This Row],[BF V Odds]]-1,IF(AND(Weekly[[#This Row],[TRUES]]&gt;5,Weekly[[#This Row],[Actual]]=FALSE),BL646-1,IF(AND(Weekly[[#This Row],[FALSES]]&gt;5,Weekly[[#This Row],[Actual]]=TRUE),BL646-1,BL646))))</f>
        <v>43.000000000000014</v>
      </c>
      <c r="BM647" s="58">
        <f>IF(AND(Weekly[[#This Row],[TRUES]]&gt;6,Weekly[[#This Row],[Actual]]=TRUE),BM646+Weekly[[#This Row],[BF H Odds]]-1,IF(AND(Weekly[[#This Row],[FALSES]]&gt;6,Weekly[[#This Row],[Actual]]=FALSE),BM646+Weekly[[#This Row],[BF V Odds]]-1,IF(AND(Weekly[[#This Row],[TRUES]]&gt;6,Weekly[[#This Row],[Actual]]=FALSE),BM646-1,IF(AND(Weekly[[#This Row],[FALSES]]&gt;6,Weekly[[#This Row],[Actual]]=TRUE),BM646-1,BM646))))</f>
        <v>73.08</v>
      </c>
    </row>
    <row r="648" spans="1:65" x14ac:dyDescent="0.25">
      <c r="A648" s="34"/>
      <c r="B648" s="10">
        <v>44324</v>
      </c>
      <c r="C648" s="17" t="s">
        <v>32</v>
      </c>
      <c r="D648" s="15" t="s">
        <v>9</v>
      </c>
      <c r="E648" t="b">
        <v>1</v>
      </c>
      <c r="F648" t="b">
        <v>1</v>
      </c>
      <c r="G648" t="b">
        <v>1</v>
      </c>
      <c r="H648" t="b">
        <v>1</v>
      </c>
      <c r="I648" t="b">
        <v>1</v>
      </c>
      <c r="J648" t="b">
        <v>0</v>
      </c>
      <c r="K648" t="b">
        <v>1</v>
      </c>
      <c r="L648" t="b">
        <v>1</v>
      </c>
      <c r="O648" t="str">
        <f>IF(Weekly[[#This Row],[H/V]]="H",Weekly[[#This Row],[BF H Odds]],IF(Weekly[[#This Row],[H/V]]="V",Weekly[[#This Row],[BF V Odds]],""))</f>
        <v/>
      </c>
      <c r="R648" s="35">
        <f>IFERROR(IF(Weekly[[#This Row],[Won Bet?]]="yes",R647+(Weekly[[#This Row],[BF Odds]]*Weekly[[#This Row],[BF Stake]])-Weekly[[#This Row],[BF Stake]],R647-Weekly[[#This Row],[BF Stake]]),R647)</f>
        <v>1243.6095000000007</v>
      </c>
      <c r="S648" s="35">
        <f>IFERROR(IF(Weekly[[#This Row],[Won Bet?]]="yes",S647+(((Weekly[[#This Row],[BF Odds]]*Weekly[[#This Row],[BF Stake]])-Weekly[[#This Row],[BF Stake]])*0.95),S647-Weekly[[#This Row],[BF Stake]]),S647)</f>
        <v>1127.5191400000012</v>
      </c>
      <c r="T648" s="13"/>
      <c r="U648" s="13"/>
      <c r="V648" s="24" t="str">
        <f>IF(Weekly[[#This Row],[Actual]]="","",IF(AND(Weekly[[#This Row],[SVC_P]]=Weekly[[#This Row],[Actual]],Weekly[[#This Row],[SVC_P]]=TRUE),V647+Weekly[[#This Row],[BF H Odds]]-1,IF(AND(Weekly[[#This Row],[SVC_P]]=Weekly[[#This Row],[Actual]],Weekly[[#This Row],[SVC_P]]=FALSE),V647+Weekly[[#This Row],[BF V Odds]]-1,V647-1)))</f>
        <v/>
      </c>
      <c r="W648" s="24" t="str">
        <f>IF(Weekly[[#This Row],[Actual]]="","",IF(AND(Weekly[[#This Row],[SVC_P]]=FALSE,Weekly[[#This Row],[Actual]]=TRUE),W647+Weekly[[#This Row],[BF H Odds]]-1,IF(AND(Weekly[[#This Row],[SVC_P]]=TRUE,Weekly[[#This Row],[Actual]]=FALSE,),W647+Weekly[[#This Row],[BF V Odds]]-1,W647-1)))</f>
        <v/>
      </c>
      <c r="X648" s="24" t="str">
        <f>IF(Weekly[[#This Row],[Actual]]="","",IF(AND(Weekly[[#This Row],[ADBC_P]]=Weekly[[#This Row],[Actual]],Weekly[[#This Row],[ADBC_P]]=TRUE),X647+Weekly[[#This Row],[BF H Odds]]-1,IF(AND(Weekly[[#This Row],[ADBC_P]]=Weekly[[#This Row],[Actual]],Weekly[[#This Row],[ADBC_P]]=FALSE),X647+Weekly[[#This Row],[BF V Odds]]-1,X647-1)))</f>
        <v/>
      </c>
      <c r="Y648" s="24" t="str">
        <f>IF(Weekly[[#This Row],[Actual]]="","",IF(AND(Weekly[[#This Row],[ADBC_P]]=FALSE,Weekly[[#This Row],[Actual]]=TRUE),Y647+Weekly[[#This Row],[BF H Odds]]-1,IF(AND(Weekly[[#This Row],[ADBC_P]]=TRUE,Weekly[[#This Row],[Actual]]=FALSE),Y647+Weekly[[#This Row],[BF V Odds]]-1,Y647-1)))</f>
        <v/>
      </c>
      <c r="Z648" s="24" t="str">
        <f>IF(Weekly[[#This Row],[Actual]]="","",IF(AND(Weekly[[#This Row],[RFC_P]]=Weekly[[#This Row],[Actual]],Weekly[[#This Row],[RFC_P]]=TRUE),Z647+Weekly[[#This Row],[BF H Odds]]-1,IF(AND(Weekly[[#This Row],[RFC_P]]=Weekly[[#This Row],[Actual]],Weekly[[#This Row],[RFC_P]]=FALSE),Z647+Weekly[[#This Row],[BF V Odds]]-1,Z647-1)))</f>
        <v/>
      </c>
      <c r="AA648" s="24" t="str">
        <f>IF(Weekly[[#This Row],[Actual]]="","",IF(AND(Weekly[[#This Row],[RFC_P]]=FALSE,Weekly[[#This Row],[Actual]]=TRUE),AA647+Weekly[[#This Row],[BF H Odds]]-1,IF(AND(Weekly[[#This Row],[RFC_P]]=TRUE,Weekly[[#This Row],[Actual]]=FALSE),AA647+Weekly[[#This Row],[BF V Odds]]-1,AA647-1)))</f>
        <v/>
      </c>
      <c r="AB648" s="24" t="str">
        <f>IF(Weekly[[#This Row],[Actual]]="","",IF(AND(Weekly[[#This Row],[GBC_P]]=Weekly[[#This Row],[Actual]],Weekly[[#This Row],[GBC_P]]=TRUE),AB647+Weekly[[#This Row],[BF H Odds]]-1,IF(AND(Weekly[[#This Row],[GBC_P]]=Weekly[[#This Row],[Actual]],Weekly[[#This Row],[GBC_P]]=FALSE),AB647+Weekly[[#This Row],[BF V Odds]]-1,AB647-1)))</f>
        <v/>
      </c>
      <c r="AC648" s="24" t="str">
        <f>IF(Weekly[[#This Row],[Actual]]="","",IF(AND(Weekly[[#This Row],[GBC_P]]=FALSE,Weekly[[#This Row],[Actual]]=TRUE),AC647+Weekly[[#This Row],[BF H Odds]]-1,IF(AND(Weekly[[#This Row],[GBC_P]]=TRUE,Weekly[[#This Row],[Actual]]=FALSE),AC647+Weekly[[#This Row],[BF V Odds]]-1,AC647-1)))</f>
        <v/>
      </c>
      <c r="AD648" s="24" t="str">
        <f>IF(Weekly[[#This Row],[Actual]]="","",IF(AND(Weekly[[#This Row],[HGBC_P]]=Weekly[[#This Row],[Actual]],Weekly[[#This Row],[HGBC_P]]=TRUE),AD647+Weekly[[#This Row],[BF H Odds]]-1,IF(AND(Weekly[[#This Row],[HGBC_P]]=Weekly[[#This Row],[Actual]],Weekly[[#This Row],[HGBC_P]]=FALSE),AD647+Weekly[[#This Row],[BF V Odds]]-1,AD647-1)))</f>
        <v/>
      </c>
      <c r="AE648" s="24" t="str">
        <f>IF(Weekly[[#This Row],[Actual]]="","",IF(AND(Weekly[[#This Row],[HGBC_P]]=FALSE,Weekly[[#This Row],[Actual]]=TRUE),AE647+Weekly[[#This Row],[BF H Odds]]-1,IF(AND(Weekly[[#This Row],[HGBC_P]]=TRUE,Weekly[[#This Row],[Actual]]=FALSE),AE647+Weekly[[#This Row],[BF V Odds]]-1,AE647-1)))</f>
        <v/>
      </c>
      <c r="AF648" s="24" t="str">
        <f>IF(Weekly[[#This Row],[Actual]]="","",IF(AND(Weekly[[#This Row],[XGB_P]]=Weekly[[#This Row],[Actual]],Weekly[[#This Row],[XGB_P]]=TRUE),AF647+Weekly[[#This Row],[BF H Odds]]-1,IF(AND(Weekly[[#This Row],[XGB_P]]=Weekly[[#This Row],[Actual]],Weekly[[#This Row],[XGB_P]]=FALSE),AF647+Weekly[[#This Row],[BF V Odds]]-1,AF647-1)))</f>
        <v/>
      </c>
      <c r="AG648" s="24" t="str">
        <f>IF(Weekly[[#This Row],[Actual]]="","",IF(AND(Weekly[[#This Row],[XGB_P]]=FALSE,Weekly[[#This Row],[Actual]]=TRUE),AG647+Weekly[[#This Row],[BF H Odds]]-1,IF(AND(Weekly[[#This Row],[XGB_P]]=TRUE,Weekly[[#This Row],[Actual]]=FALSE),AG647+Weekly[[#This Row],[BF V Odds]]-1,AG647-1)))</f>
        <v/>
      </c>
      <c r="AH648" s="24" t="str">
        <f>IF(Weekly[[#This Row],[Actual]]="","",IF(AND(Weekly[[#This Row],[QDA_P]]=Weekly[[#This Row],[Actual]],Weekly[[#This Row],[QDA_P]]=TRUE),AH647+Weekly[[#This Row],[BF H Odds]]-1,IF(AND(Weekly[[#This Row],[QDA_P]]=Weekly[[#This Row],[Actual]],Weekly[[#This Row],[QDA_P]]=FALSE),AH647+Weekly[[#This Row],[BF V Odds]]-1,AH647-1)))</f>
        <v/>
      </c>
      <c r="AI648" s="24" t="str">
        <f>IF(Weekly[[#This Row],[Actual]]="","",IF(AND(Weekly[[#This Row],[QDA_P]]=FALSE,Weekly[[#This Row],[Actual]]=TRUE),AI647+Weekly[[#This Row],[BF H Odds]]-1,IF(AND(Weekly[[#This Row],[QDA_P]]=TRUE,Weekly[[#This Row],[Actual]]=FALSE),AI647+Weekly[[#This Row],[BF V Odds]]-1,AI647-1)))</f>
        <v/>
      </c>
      <c r="AJ648" s="24" t="str">
        <f>IF(Weekly[[#This Row],[Actual]]="","",IF(AND(Weekly[[#This Row],[KNC_P]]=FALSE,Weekly[[#This Row],[Actual]]=TRUE),AJ647+Weekly[[#This Row],[BF H Odds]]-1,IF(AND(Weekly[[#This Row],[KNC_P]]=TRUE,Weekly[[#This Row],[Actual]]=FALSE),AJ647+Weekly[[#This Row],[BF V Odds]]-1,AJ647-1)))</f>
        <v/>
      </c>
      <c r="AK648" s="24" t="str">
        <f>IF(Weekly[[#This Row],[Actual]]="","",IF(AND(Weekly[[#This Row],[KNC_P]]=FALSE,Weekly[[#This Row],[Actual]]=TRUE),AK647+Weekly[[#This Row],[BF H Odds]]-1,IF(AND(Weekly[[#This Row],[KNC_P]]=TRUE,Weekly[[#This Row],[Actual]]=FALSE),AK647+Weekly[[#This Row],[BF V Odds]]-1,AK647-1)))</f>
        <v/>
      </c>
      <c r="AL648" s="30" t="str">
        <f>IF(Weekly[[#This Row],[Actual]]="","",COUNTIF(Weekly[[#This Row],[SVC_P]:[QDA_P]],TRUE))</f>
        <v/>
      </c>
      <c r="AM648" s="30" t="str">
        <f>IF(Weekly[[#This Row],[Actual]]="","",COUNTIF(Weekly[[#This Row],[SVC_P]:[QDA_P]],FALSE))</f>
        <v/>
      </c>
      <c r="AN648" s="36" t="str">
        <f>IF(AND(Weekly[[#This Row],[BF V Odds]]&gt;$BO$6,Weekly[[#This Row],[BF V Odds]] &lt; $BO$7),Weekly[[#This Row],[BF V Odds]],"")</f>
        <v/>
      </c>
      <c r="AO648" s="36" t="str">
        <f>IF(AND(Weekly[[#This Row],[BF H Odds]]&gt;$BO$6, Weekly[[#This Row],[BF H Odds]] &lt; $BO$7),Weekly[[#This Row],[BF H Odds]],"")</f>
        <v/>
      </c>
      <c r="AP648" s="37">
        <f>IF(AND(Weekly[[#This Row],[V Odds &lt;]]="",Weekly[[#This Row],[H Odds &lt;]]=""),AP647,IF(AND(Weekly[[#This Row],[H Odds &lt;]]&lt;&gt;"",Weekly[[#This Row],[SVC_P]]=TRUE,Weekly[[#This Row],[Actual]]=TRUE),AP647+Weekly[[#This Row],[H Odds &lt;]]-1,IF(AND(Weekly[[#This Row],[V Odds &lt;]]&lt;&gt;"",Weekly[[#This Row],[SVC_P]]=FALSE,Weekly[[#This Row],[Actual]]=FALSE),AP647+Weekly[[#This Row],[V Odds &lt;]]-1,IF(AND(Weekly[[#This Row],[V Odds &lt;]]&lt;&gt;"",Weekly[[#This Row],[SVC_P]]=FALSE,Weekly[[#This Row],[Actual]]=TRUE),AP647-1,IF(AND(Weekly[[#This Row],[H Odds &lt;]]&lt;&gt;"",Weekly[[#This Row],[SVC_P]]=TRUE,Weekly[[#This Row],[Actual]]=FALSE),AP647-1,AP647)))))</f>
        <v>81.330000000000027</v>
      </c>
      <c r="AQ648" s="37">
        <f>IF(AND(Weekly[[#This Row],[V Odds &lt;]]="",Weekly[[#This Row],[H Odds &lt;]]=""),AQ647,IF(AND(Weekly[[#This Row],[H Odds &lt;]]&lt;&gt;"",Weekly[[#This Row],[ADBC_P]]=TRUE,Weekly[[#This Row],[Actual]]=TRUE),AQ647+Weekly[[#This Row],[H Odds &lt;]]-1,IF(AND(Weekly[[#This Row],[V Odds &lt;]]&lt;&gt;"",Weekly[[#This Row],[ADBC_P]]=FALSE,Weekly[[#This Row],[Actual]]=FALSE),AQ647+Weekly[[#This Row],[V Odds &lt;]]-1,IF(AND(Weekly[[#This Row],[V Odds &lt;]]&lt;&gt;"",Weekly[[#This Row],[ADBC_P]]=FALSE,Weekly[[#This Row],[Actual]]=TRUE),AQ647-1,IF(AND(Weekly[[#This Row],[H Odds &lt;]]&lt;&gt;"",Weekly[[#This Row],[ADBC_P]]=TRUE,Weekly[[#This Row],[Actual]]=FALSE),AQ647-1,AQ647)))))</f>
        <v>53.88</v>
      </c>
      <c r="AR648" s="37">
        <f>IF(AND(Weekly[[#This Row],[V Odds &lt;]]="",Weekly[[#This Row],[H Odds &lt;]]=""),AR647,IF(AND(Weekly[[#This Row],[H Odds &lt;]]&lt;&gt;"",Weekly[[#This Row],[RFC_P]]=TRUE,Weekly[[#This Row],[Actual]]=TRUE),AR647+Weekly[[#This Row],[H Odds &lt;]]-1,IF(AND(Weekly[[#This Row],[V Odds &lt;]]&lt;&gt;"",Weekly[[#This Row],[RFC_P]]=FALSE,Weekly[[#This Row],[Actual]]=FALSE),AR647+Weekly[[#This Row],[V Odds &lt;]]-1,IF(AND(Weekly[[#This Row],[V Odds &lt;]]&lt;&gt;"",Weekly[[#This Row],[RFC_P]]=FALSE,Weekly[[#This Row],[Actual]]=TRUE),AR647-1,IF(AND(Weekly[[#This Row],[H Odds &lt;]]&lt;&gt;"",Weekly[[#This Row],[RFC_P]]=TRUE,Weekly[[#This Row],[Actual]]=FALSE),AR647-1,AR647)))))</f>
        <v>73.14</v>
      </c>
      <c r="AS648" s="37">
        <f>IF(AND(Weekly[[#This Row],[V Odds &lt;]]="",Weekly[[#This Row],[H Odds &lt;]]=""),AS647,IF(AND(Weekly[[#This Row],[H Odds &lt;]]&lt;&gt;"",Weekly[[#This Row],[GBC_P]]=TRUE,Weekly[[#This Row],[Actual]]=TRUE),AS647+Weekly[[#This Row],[H Odds &lt;]]-1,IF(AND(Weekly[[#This Row],[V Odds &lt;]]&lt;&gt;"",Weekly[[#This Row],[GBC_P]]=FALSE,Weekly[[#This Row],[Actual]]=FALSE),AS647+Weekly[[#This Row],[V Odds &lt;]]-1,IF(AND(Weekly[[#This Row],[V Odds &lt;]]&lt;&gt;"",Weekly[[#This Row],[GBC_P]]=FALSE,Weekly[[#This Row],[Actual]]=TRUE),AS647-1,IF(AND(Weekly[[#This Row],[H Odds &lt;]]&lt;&gt;"",Weekly[[#This Row],[GBC_P]]=TRUE,Weekly[[#This Row],[Actual]]=FALSE),AS647-1,AS647)))))</f>
        <v>76.88</v>
      </c>
      <c r="AT648" s="37">
        <f>IF(AND(Weekly[[#This Row],[V Odds &lt;]]="",Weekly[[#This Row],[H Odds &lt;]]=""),AT647,IF(AND(Weekly[[#This Row],[H Odds &lt;]]&lt;&gt;"",Weekly[[#This Row],[HGBC_P]]=TRUE,Weekly[[#This Row],[Actual]]=TRUE),AT647+Weekly[[#This Row],[H Odds &lt;]]-1,IF(AND(Weekly[[#This Row],[V Odds &lt;]]&lt;&gt;"",Weekly[[#This Row],[HGBC_P]]=FALSE,Weekly[[#This Row],[Actual]]=FALSE),AT647+Weekly[[#This Row],[V Odds &lt;]]-1,IF(AND(Weekly[[#This Row],[V Odds &lt;]]&lt;&gt;"",Weekly[[#This Row],[HGBC_P]]=FALSE,Weekly[[#This Row],[Actual]]=TRUE),AT647-1,IF(AND(Weekly[[#This Row],[H Odds &lt;]]&lt;&gt;"",Weekly[[#This Row],[HGBC_P]]=TRUE,Weekly[[#This Row],[Actual]]=FALSE),AT647-1,AT647)))))</f>
        <v>60.31</v>
      </c>
      <c r="AU648" s="37">
        <f>IF(AND(Weekly[[#This Row],[V Odds &lt;]]="",Weekly[[#This Row],[H Odds &lt;]]=""),AU647,IF(AND(Weekly[[#This Row],[H Odds &lt;]]&lt;&gt;"",Weekly[[#This Row],[XGB_P]]=TRUE,Weekly[[#This Row],[Actual]]=TRUE),AU647+Weekly[[#This Row],[H Odds &lt;]]-1,IF(AND(Weekly[[#This Row],[V Odds &lt;]]&lt;&gt;"",Weekly[[#This Row],[XGB_P]]=FALSE,Weekly[[#This Row],[Actual]]=FALSE),AU647+Weekly[[#This Row],[V Odds &lt;]]-1,IF(AND(Weekly[[#This Row],[V Odds &lt;]]&lt;&gt;"",Weekly[[#This Row],[XGB_P]]=FALSE,Weekly[[#This Row],[Actual]]=TRUE),AU647-1,IF(AND(Weekly[[#This Row],[H Odds &lt;]]&lt;&gt;"",Weekly[[#This Row],[XGB_P]]=TRUE,Weekly[[#This Row],[Actual]]=FALSE),AU647-1,AU647)))))</f>
        <v>84.06</v>
      </c>
      <c r="AV648" s="37">
        <f>IF(AND(Weekly[[#This Row],[V Odds &lt;]]="",Weekly[[#This Row],[H Odds &lt;]]=""),AV647,IF(AND(Weekly[[#This Row],[H Odds &lt;]]&lt;&gt;"",Weekly[[#This Row],[QDA_P]]=TRUE,Weekly[[#This Row],[Actual]]=TRUE),AV647+Weekly[[#This Row],[H Odds &lt;]]-1,IF(AND(Weekly[[#This Row],[V Odds &lt;]]&lt;&gt;"",Weekly[[#This Row],[QDA_P]]=FALSE,Weekly[[#This Row],[Actual]]=FALSE),AV647+Weekly[[#This Row],[V Odds &lt;]]-1,IF(AND(Weekly[[#This Row],[V Odds &lt;]]&lt;&gt;"",Weekly[[#This Row],[QDA_P]]=FALSE,Weekly[[#This Row],[Actual]]=TRUE),AV647-1,IF(AND(Weekly[[#This Row],[H Odds &lt;]]&lt;&gt;"",Weekly[[#This Row],[QDA_P]]=TRUE,Weekly[[#This Row],[Actual]]=FALSE),AV647-1,AV647)))))</f>
        <v>73.349999999999994</v>
      </c>
      <c r="AW648" s="37">
        <f>IF(AND(Weekly[[#This Row],[H Odds &lt;]]="",Weekly[[#This Row],[V Odds &lt;]]=""),AW647,IF(AND(Weekly[[#This Row],[KNC_P]]=Weekly[[#This Row],[Actual]],Weekly[[#This Row],[KNC_P]]=TRUE),AW647+Weekly[[#This Row],[BF H Odds]]-1,IF(AND(Weekly[[#This Row],[KNC_P]]=Weekly[[#This Row],[Actual]],Weekly[[#This Row],[KNC_P]]=FALSE),AW647+Weekly[[#This Row],[BF V Odds]]-1,AW647-1)))</f>
        <v>51.150000000000013</v>
      </c>
      <c r="AX648" s="37">
        <f>IF(AND(Weekly[[#This Row],[V Odds &lt;]]="",Weekly[[#This Row],[H Odds &lt;]]=""),AX647,IF(AND(Weekly[[#This Row],[V Odds &lt;]]&lt;&gt;"",Weekly[[#This Row],[FALSES]]&gt;0,Weekly[[#This Row],[Actual]]=FALSE),AX647+Weekly[[#This Row],[V Odds &lt;]]-1,IF(AND(Weekly[[#This Row],[H Odds &lt;]]&lt;&gt;"",Weekly[[#This Row],[TRUES]]&gt;0,Weekly[[#This Row],[Actual]]=TRUE),AX647+Weekly[[#This Row],[H Odds &lt;]]-1,IF(AND(Weekly[[#This Row],[V Odds &lt;]]&lt;&gt;"",Weekly[[#This Row],[FALSES]]=0),AX647,IF(AND(Weekly[[#This Row],[H Odds &lt;]]&lt;&gt;"",Weekly[[#This Row],[TRUES]]=0),AX647,AX647-1)))))</f>
        <v>135.64999999999995</v>
      </c>
      <c r="AY648" s="37">
        <f>IF(AND(Weekly[[#This Row],[V Odds &lt;]]="",Weekly[[#This Row],[H Odds &lt;]]=""),AY647,IF(AND(Weekly[[#This Row],[V Odds &lt;]]&lt;&gt;"",Weekly[[#This Row],[FALSES]]&gt;0,Weekly[[#This Row],[Actual]]=FALSE),AY647+((Weekly[[#This Row],[V Odds &lt;]]-1)*0.92),IF(AND(Weekly[[#This Row],[H Odds &lt;]]&lt;&gt;"",Weekly[[#This Row],[TRUES]]&gt;0,Weekly[[#This Row],[Actual]]=TRUE),AY647+((Weekly[[#This Row],[H Odds &lt;]]-1)*0.92),IF(AND(Weekly[[#This Row],[V Odds &lt;]]&lt;&gt;"",Weekly[[#This Row],[FALSES]]=0),AY647,IF(AND(Weekly[[#This Row],[H Odds &lt;]]&lt;&gt;"",Weekly[[#This Row],[TRUES]]=0),AY647,AY647-1)))))</f>
        <v>120.07800000000003</v>
      </c>
      <c r="AZ648" s="37">
        <f>IF(AND(Weekly[[#This Row],[V Odds &lt;]]="",Weekly[[#This Row],[H Odds &lt;]]=""),AZ647,IF(AND(Weekly[[#This Row],[V Odds &lt;]]&lt;&gt;"",Weekly[[#This Row],[Actual]]=FALSE),AZ647+Weekly[[#This Row],[V Odds &lt;]]-1,IF(AND(Weekly[[#This Row],[H Odds &lt;]]&lt;&gt;"",Weekly[[#This Row],[Actual]]=TRUE),AZ647+Weekly[[#This Row],[H Odds &lt;]]-1,AZ647-1)))</f>
        <v>125.61999999999996</v>
      </c>
      <c r="BA648" s="38">
        <f>IF(Weekly[[#This Row],[H Odds &lt;]]="",BA647,IF(AND(Weekly[[#This Row],[H Odds &lt;]]&lt;&gt;"",Weekly[[#This Row],[SVC_P]]=TRUE,Weekly[[#This Row],[Actual]]=TRUE),BA647+Weekly[[#This Row],[H Odds &lt;]]-1,IF(AND(Weekly[[#This Row],[H Odds &lt;]]&lt;&gt;"",Weekly[[#This Row],[SVC_P]]=TRUE,Weekly[[#This Row],[Actual]]=FALSE),BA647-1,BA647)))</f>
        <v>80.290000000000006</v>
      </c>
      <c r="BB648" s="38">
        <f>IF(Weekly[[#This Row],[H Odds &lt;]]="",BB647,IF(AND(Weekly[[#This Row],[H Odds &lt;]]&lt;&gt;"",Weekly[[#This Row],[ADBC_P]]=TRUE,Weekly[[#This Row],[Actual]]=TRUE),BB647+Weekly[[#This Row],[H Odds &lt;]]-1,IF(AND(Weekly[[#This Row],[H Odds &lt;]]&lt;&gt;"",Weekly[[#This Row],[ADBC_P]]=TRUE,Weekly[[#This Row],[Actual]]=FALSE),BB647-1,BB647)))</f>
        <v>50.06</v>
      </c>
      <c r="BC648" s="38">
        <f>IF(Weekly[[#This Row],[H Odds &lt;]]="",BC647,IF(AND(Weekly[[#This Row],[H Odds &lt;]]&lt;&gt;"",Weekly[[#This Row],[RFC_P]]=TRUE,Weekly[[#This Row],[Actual]]=TRUE),BC647+Weekly[[#This Row],[H Odds &lt;]]-1,IF(AND(Weekly[[#This Row],[H Odds &lt;]]&lt;&gt;"",Weekly[[#This Row],[RFC_P]]=TRUE,Weekly[[#This Row],[Actual]]=FALSE),BC647-1,BC647)))</f>
        <v>51.66</v>
      </c>
      <c r="BD648" s="38">
        <f>IF(Weekly[[#This Row],[H Odds &lt;]]="",BD647,IF(AND(Weekly[[#This Row],[H Odds &lt;]]&lt;&gt;"",Weekly[[#This Row],[GBC_P]]=TRUE,Weekly[[#This Row],[Actual]]=TRUE),BD647+Weekly[[#This Row],[H Odds &lt;]]-1,IF(AND(Weekly[[#This Row],[H Odds &lt;]]&lt;&gt;"",Weekly[[#This Row],[GBC_P]]=TRUE,Weekly[[#This Row],[Actual]]=FALSE),BD647-1,BD647)))</f>
        <v>57.810000000000009</v>
      </c>
      <c r="BE648" s="38">
        <f>IF(Weekly[[#This Row],[H Odds &lt;]]="",BE647,IF(AND(Weekly[[#This Row],[H Odds &lt;]]&lt;&gt;"",Weekly[[#This Row],[HGBC_P]]=TRUE,Weekly[[#This Row],[Actual]]=TRUE),BE647+Weekly[[#This Row],[H Odds &lt;]]-1,IF(AND(Weekly[[#This Row],[H Odds &lt;]]&lt;&gt;"",Weekly[[#This Row],[HGBC_P]]=TRUE,Weekly[[#This Row],[Actual]]=FALSE),BE647-1,BE647)))</f>
        <v>54.96</v>
      </c>
      <c r="BF648" s="38">
        <f>IF(Weekly[[#This Row],[H Odds &lt;]]="",BF647,IF(AND(Weekly[[#This Row],[H Odds &lt;]]&lt;&gt;"",Weekly[[#This Row],[XGB_P]]=TRUE,Weekly[[#This Row],[Actual]]=TRUE),BF647+Weekly[[#This Row],[H Odds &lt;]]-1,IF(AND(Weekly[[#This Row],[H Odds &lt;]]&lt;&gt;"",Weekly[[#This Row],[XGB_P]]=TRUE,Weekly[[#This Row],[Actual]]=FALSE),BF647-1,BF647)))</f>
        <v>64.63000000000001</v>
      </c>
      <c r="BG648" s="38">
        <f>IF(Weekly[[#This Row],[H Odds &lt;]]="",BG647,IF(AND(Weekly[[#This Row],[H Odds &lt;]]&lt;&gt;"",Weekly[[#This Row],[QDA_P]]=TRUE,Weekly[[#This Row],[Actual]]=TRUE),BG647+Weekly[[#This Row],[H Odds &lt;]]-1,IF(AND(Weekly[[#This Row],[H Odds &lt;]]&lt;&gt;"",Weekly[[#This Row],[QDA_P]]=TRUE,Weekly[[#This Row],[Actual]]=FALSE),BG647-1,BG647)))</f>
        <v>50.129999999999995</v>
      </c>
      <c r="BH648" s="38">
        <f>IF(Weekly[[#This Row],[H Odds &lt;]]="",BH647,IF(AND(Weekly[[#This Row],[H Odds &lt;]]&lt;&gt;"",Weekly[[#This Row],[KNC_P]]=TRUE,Weekly[[#This Row],[Actual]]=TRUE),BH647+Weekly[[#This Row],[H Odds &lt;]]-1,IF(AND(Weekly[[#This Row],[H Odds &lt;]]&lt;&gt;"",Weekly[[#This Row],[KNC_P]]=TRUE,Weekly[[#This Row],[Actual]]=FALSE),BH647-1,BH647)))</f>
        <v>55</v>
      </c>
      <c r="BI648" s="38">
        <f>IF(Weekly[[#This Row],[H Odds &lt;]]="",BI647,IF(AND(Weekly[[#This Row],[H Odds &lt;]]&lt;&gt;"",Weekly[[#This Row],[TRUES]]&gt;0,Weekly[[#This Row],[Actual]]=TRUE),BI647+Weekly[[#This Row],[H Odds &lt;]]-1,IF(AND(Weekly[[#This Row],[H Odds &lt;]]&lt;&gt;"",Weekly[[#This Row],[TRUES]]=0),BI647,BI647-1)))</f>
        <v>78.290000000000006</v>
      </c>
      <c r="BJ648" s="38">
        <f>IF(Weekly[[#This Row],[H Odds &lt;]]="",BJ647,IF(AND(Weekly[[#This Row],[H Odds &lt;]]&lt;&gt;"",Weekly[[#This Row],[Actual]]=TRUE),BJ647+Weekly[[#This Row],[H Odds &lt;]]-1,IF(AND(Weekly[[#This Row],[H Odds &lt;]]&lt;&gt;"",Weekly[[#This Row],[Actual]]=FALSE),BJ647-1,BJ647)))</f>
        <v>80.190000000000012</v>
      </c>
      <c r="BK648" s="58">
        <f>IF(AND(Weekly[[#This Row],[TRUES]]&gt;3,Weekly[[#This Row],[Actual]]=TRUE),BK647+Weekly[[#This Row],[BF H Odds]]-1,IF(AND(Weekly[[#This Row],[FALSES]]&gt;3,Weekly[[#This Row],[Actual]]=FALSE),BK647+Weekly[[#This Row],[BF V Odds]]-1,IF(AND(Weekly[[#This Row],[TRUES]]&gt;3,Weekly[[#This Row],[Actual]]=FALSE),BK647-1,IF(AND(Weekly[[#This Row],[FALSES]]&gt;3,Weekly[[#This Row],[Actual]]=TRUE),BK647-1,BK647))))</f>
        <v>37.680000000000028</v>
      </c>
      <c r="BL648" s="58">
        <f>IF(AND(Weekly[[#This Row],[TRUES]]&gt;5,Weekly[[#This Row],[Actual]]=TRUE),BL647+Weekly[[#This Row],[BF H Odds]]-1,IF(AND(Weekly[[#This Row],[FALSES]]&gt;5,Weekly[[#This Row],[Actual]]=FALSE),BL647+Weekly[[#This Row],[BF V Odds]]-1,IF(AND(Weekly[[#This Row],[TRUES]]&gt;5,Weekly[[#This Row],[Actual]]=FALSE),BL647-1,IF(AND(Weekly[[#This Row],[FALSES]]&gt;5,Weekly[[#This Row],[Actual]]=TRUE),BL647-1,BL647))))</f>
        <v>42.000000000000014</v>
      </c>
      <c r="BM648" s="58">
        <f>IF(AND(Weekly[[#This Row],[TRUES]]&gt;6,Weekly[[#This Row],[Actual]]=TRUE),BM647+Weekly[[#This Row],[BF H Odds]]-1,IF(AND(Weekly[[#This Row],[FALSES]]&gt;6,Weekly[[#This Row],[Actual]]=FALSE),BM647+Weekly[[#This Row],[BF V Odds]]-1,IF(AND(Weekly[[#This Row],[TRUES]]&gt;6,Weekly[[#This Row],[Actual]]=FALSE),BM647-1,IF(AND(Weekly[[#This Row],[FALSES]]&gt;6,Weekly[[#This Row],[Actual]]=TRUE),BM647-1,BM647))))</f>
        <v>72.08</v>
      </c>
    </row>
    <row r="649" spans="1:65" x14ac:dyDescent="0.25">
      <c r="A649" s="34"/>
      <c r="B649" s="10">
        <v>44324</v>
      </c>
      <c r="C649" s="17" t="s">
        <v>24</v>
      </c>
      <c r="D649" s="15" t="s">
        <v>14</v>
      </c>
      <c r="E649" t="b">
        <v>1</v>
      </c>
      <c r="F649" t="b">
        <v>1</v>
      </c>
      <c r="G649" t="b">
        <v>1</v>
      </c>
      <c r="H649" t="b">
        <v>1</v>
      </c>
      <c r="I649" t="b">
        <v>1</v>
      </c>
      <c r="J649" t="b">
        <v>1</v>
      </c>
      <c r="K649" t="b">
        <v>1</v>
      </c>
      <c r="L649" t="b">
        <v>1</v>
      </c>
      <c r="O649" t="str">
        <f>IF(Weekly[[#This Row],[H/V]]="H",Weekly[[#This Row],[BF H Odds]],IF(Weekly[[#This Row],[H/V]]="V",Weekly[[#This Row],[BF V Odds]],""))</f>
        <v/>
      </c>
      <c r="R649" s="35">
        <f>IFERROR(IF(Weekly[[#This Row],[Won Bet?]]="yes",R648+(Weekly[[#This Row],[BF Odds]]*Weekly[[#This Row],[BF Stake]])-Weekly[[#This Row],[BF Stake]],R648-Weekly[[#This Row],[BF Stake]]),R648)</f>
        <v>1243.6095000000007</v>
      </c>
      <c r="S649" s="35">
        <f>IFERROR(IF(Weekly[[#This Row],[Won Bet?]]="yes",S648+(((Weekly[[#This Row],[BF Odds]]*Weekly[[#This Row],[BF Stake]])-Weekly[[#This Row],[BF Stake]])*0.95),S648-Weekly[[#This Row],[BF Stake]]),S648)</f>
        <v>1127.5191400000012</v>
      </c>
      <c r="T649" s="13"/>
      <c r="U649" s="13"/>
      <c r="V649" s="24" t="str">
        <f>IF(Weekly[[#This Row],[Actual]]="","",IF(AND(Weekly[[#This Row],[SVC_P]]=Weekly[[#This Row],[Actual]],Weekly[[#This Row],[SVC_P]]=TRUE),V648+Weekly[[#This Row],[BF H Odds]]-1,IF(AND(Weekly[[#This Row],[SVC_P]]=Weekly[[#This Row],[Actual]],Weekly[[#This Row],[SVC_P]]=FALSE),V648+Weekly[[#This Row],[BF V Odds]]-1,V648-1)))</f>
        <v/>
      </c>
      <c r="W649" s="24" t="str">
        <f>IF(Weekly[[#This Row],[Actual]]="","",IF(AND(Weekly[[#This Row],[SVC_P]]=FALSE,Weekly[[#This Row],[Actual]]=TRUE),W648+Weekly[[#This Row],[BF H Odds]]-1,IF(AND(Weekly[[#This Row],[SVC_P]]=TRUE,Weekly[[#This Row],[Actual]]=FALSE,),W648+Weekly[[#This Row],[BF V Odds]]-1,W648-1)))</f>
        <v/>
      </c>
      <c r="X649" s="24" t="str">
        <f>IF(Weekly[[#This Row],[Actual]]="","",IF(AND(Weekly[[#This Row],[ADBC_P]]=Weekly[[#This Row],[Actual]],Weekly[[#This Row],[ADBC_P]]=TRUE),X648+Weekly[[#This Row],[BF H Odds]]-1,IF(AND(Weekly[[#This Row],[ADBC_P]]=Weekly[[#This Row],[Actual]],Weekly[[#This Row],[ADBC_P]]=FALSE),X648+Weekly[[#This Row],[BF V Odds]]-1,X648-1)))</f>
        <v/>
      </c>
      <c r="Y649" s="24" t="str">
        <f>IF(Weekly[[#This Row],[Actual]]="","",IF(AND(Weekly[[#This Row],[ADBC_P]]=FALSE,Weekly[[#This Row],[Actual]]=TRUE),Y648+Weekly[[#This Row],[BF H Odds]]-1,IF(AND(Weekly[[#This Row],[ADBC_P]]=TRUE,Weekly[[#This Row],[Actual]]=FALSE),Y648+Weekly[[#This Row],[BF V Odds]]-1,Y648-1)))</f>
        <v/>
      </c>
      <c r="Z649" s="24" t="str">
        <f>IF(Weekly[[#This Row],[Actual]]="","",IF(AND(Weekly[[#This Row],[RFC_P]]=Weekly[[#This Row],[Actual]],Weekly[[#This Row],[RFC_P]]=TRUE),Z648+Weekly[[#This Row],[BF H Odds]]-1,IF(AND(Weekly[[#This Row],[RFC_P]]=Weekly[[#This Row],[Actual]],Weekly[[#This Row],[RFC_P]]=FALSE),Z648+Weekly[[#This Row],[BF V Odds]]-1,Z648-1)))</f>
        <v/>
      </c>
      <c r="AA649" s="24" t="str">
        <f>IF(Weekly[[#This Row],[Actual]]="","",IF(AND(Weekly[[#This Row],[RFC_P]]=FALSE,Weekly[[#This Row],[Actual]]=TRUE),AA648+Weekly[[#This Row],[BF H Odds]]-1,IF(AND(Weekly[[#This Row],[RFC_P]]=TRUE,Weekly[[#This Row],[Actual]]=FALSE),AA648+Weekly[[#This Row],[BF V Odds]]-1,AA648-1)))</f>
        <v/>
      </c>
      <c r="AB649" s="24" t="str">
        <f>IF(Weekly[[#This Row],[Actual]]="","",IF(AND(Weekly[[#This Row],[GBC_P]]=Weekly[[#This Row],[Actual]],Weekly[[#This Row],[GBC_P]]=TRUE),AB648+Weekly[[#This Row],[BF H Odds]]-1,IF(AND(Weekly[[#This Row],[GBC_P]]=Weekly[[#This Row],[Actual]],Weekly[[#This Row],[GBC_P]]=FALSE),AB648+Weekly[[#This Row],[BF V Odds]]-1,AB648-1)))</f>
        <v/>
      </c>
      <c r="AC649" s="24" t="str">
        <f>IF(Weekly[[#This Row],[Actual]]="","",IF(AND(Weekly[[#This Row],[GBC_P]]=FALSE,Weekly[[#This Row],[Actual]]=TRUE),AC648+Weekly[[#This Row],[BF H Odds]]-1,IF(AND(Weekly[[#This Row],[GBC_P]]=TRUE,Weekly[[#This Row],[Actual]]=FALSE),AC648+Weekly[[#This Row],[BF V Odds]]-1,AC648-1)))</f>
        <v/>
      </c>
      <c r="AD649" s="24" t="str">
        <f>IF(Weekly[[#This Row],[Actual]]="","",IF(AND(Weekly[[#This Row],[HGBC_P]]=Weekly[[#This Row],[Actual]],Weekly[[#This Row],[HGBC_P]]=TRUE),AD648+Weekly[[#This Row],[BF H Odds]]-1,IF(AND(Weekly[[#This Row],[HGBC_P]]=Weekly[[#This Row],[Actual]],Weekly[[#This Row],[HGBC_P]]=FALSE),AD648+Weekly[[#This Row],[BF V Odds]]-1,AD648-1)))</f>
        <v/>
      </c>
      <c r="AE649" s="24" t="str">
        <f>IF(Weekly[[#This Row],[Actual]]="","",IF(AND(Weekly[[#This Row],[HGBC_P]]=FALSE,Weekly[[#This Row],[Actual]]=TRUE),AE648+Weekly[[#This Row],[BF H Odds]]-1,IF(AND(Weekly[[#This Row],[HGBC_P]]=TRUE,Weekly[[#This Row],[Actual]]=FALSE),AE648+Weekly[[#This Row],[BF V Odds]]-1,AE648-1)))</f>
        <v/>
      </c>
      <c r="AF649" s="24" t="str">
        <f>IF(Weekly[[#This Row],[Actual]]="","",IF(AND(Weekly[[#This Row],[XGB_P]]=Weekly[[#This Row],[Actual]],Weekly[[#This Row],[XGB_P]]=TRUE),AF648+Weekly[[#This Row],[BF H Odds]]-1,IF(AND(Weekly[[#This Row],[XGB_P]]=Weekly[[#This Row],[Actual]],Weekly[[#This Row],[XGB_P]]=FALSE),AF648+Weekly[[#This Row],[BF V Odds]]-1,AF648-1)))</f>
        <v/>
      </c>
      <c r="AG649" s="24" t="str">
        <f>IF(Weekly[[#This Row],[Actual]]="","",IF(AND(Weekly[[#This Row],[XGB_P]]=FALSE,Weekly[[#This Row],[Actual]]=TRUE),AG648+Weekly[[#This Row],[BF H Odds]]-1,IF(AND(Weekly[[#This Row],[XGB_P]]=TRUE,Weekly[[#This Row],[Actual]]=FALSE),AG648+Weekly[[#This Row],[BF V Odds]]-1,AG648-1)))</f>
        <v/>
      </c>
      <c r="AH649" s="24" t="str">
        <f>IF(Weekly[[#This Row],[Actual]]="","",IF(AND(Weekly[[#This Row],[QDA_P]]=Weekly[[#This Row],[Actual]],Weekly[[#This Row],[QDA_P]]=TRUE),AH648+Weekly[[#This Row],[BF H Odds]]-1,IF(AND(Weekly[[#This Row],[QDA_P]]=Weekly[[#This Row],[Actual]],Weekly[[#This Row],[QDA_P]]=FALSE),AH648+Weekly[[#This Row],[BF V Odds]]-1,AH648-1)))</f>
        <v/>
      </c>
      <c r="AI649" s="24" t="str">
        <f>IF(Weekly[[#This Row],[Actual]]="","",IF(AND(Weekly[[#This Row],[QDA_P]]=FALSE,Weekly[[#This Row],[Actual]]=TRUE),AI648+Weekly[[#This Row],[BF H Odds]]-1,IF(AND(Weekly[[#This Row],[QDA_P]]=TRUE,Weekly[[#This Row],[Actual]]=FALSE),AI648+Weekly[[#This Row],[BF V Odds]]-1,AI648-1)))</f>
        <v/>
      </c>
      <c r="AJ649" s="24" t="str">
        <f>IF(Weekly[[#This Row],[Actual]]="","",IF(AND(Weekly[[#This Row],[KNC_P]]=FALSE,Weekly[[#This Row],[Actual]]=TRUE),AJ648+Weekly[[#This Row],[BF H Odds]]-1,IF(AND(Weekly[[#This Row],[KNC_P]]=TRUE,Weekly[[#This Row],[Actual]]=FALSE),AJ648+Weekly[[#This Row],[BF V Odds]]-1,AJ648-1)))</f>
        <v/>
      </c>
      <c r="AK649" s="24" t="str">
        <f>IF(Weekly[[#This Row],[Actual]]="","",IF(AND(Weekly[[#This Row],[KNC_P]]=FALSE,Weekly[[#This Row],[Actual]]=TRUE),AK648+Weekly[[#This Row],[BF H Odds]]-1,IF(AND(Weekly[[#This Row],[KNC_P]]=TRUE,Weekly[[#This Row],[Actual]]=FALSE),AK648+Weekly[[#This Row],[BF V Odds]]-1,AK648-1)))</f>
        <v/>
      </c>
      <c r="AL649" s="30" t="str">
        <f>IF(Weekly[[#This Row],[Actual]]="","",COUNTIF(Weekly[[#This Row],[SVC_P]:[QDA_P]],TRUE))</f>
        <v/>
      </c>
      <c r="AM649" s="30" t="str">
        <f>IF(Weekly[[#This Row],[Actual]]="","",COUNTIF(Weekly[[#This Row],[SVC_P]:[QDA_P]],FALSE))</f>
        <v/>
      </c>
      <c r="AN649" s="36" t="str">
        <f>IF(AND(Weekly[[#This Row],[BF V Odds]]&gt;$BO$6,Weekly[[#This Row],[BF V Odds]] &lt; $BO$7),Weekly[[#This Row],[BF V Odds]],"")</f>
        <v/>
      </c>
      <c r="AO649" s="36" t="str">
        <f>IF(AND(Weekly[[#This Row],[BF H Odds]]&gt;$BO$6, Weekly[[#This Row],[BF H Odds]] &lt; $BO$7),Weekly[[#This Row],[BF H Odds]],"")</f>
        <v/>
      </c>
      <c r="AP649" s="37">
        <f>IF(AND(Weekly[[#This Row],[V Odds &lt;]]="",Weekly[[#This Row],[H Odds &lt;]]=""),AP648,IF(AND(Weekly[[#This Row],[H Odds &lt;]]&lt;&gt;"",Weekly[[#This Row],[SVC_P]]=TRUE,Weekly[[#This Row],[Actual]]=TRUE),AP648+Weekly[[#This Row],[H Odds &lt;]]-1,IF(AND(Weekly[[#This Row],[V Odds &lt;]]&lt;&gt;"",Weekly[[#This Row],[SVC_P]]=FALSE,Weekly[[#This Row],[Actual]]=FALSE),AP648+Weekly[[#This Row],[V Odds &lt;]]-1,IF(AND(Weekly[[#This Row],[V Odds &lt;]]&lt;&gt;"",Weekly[[#This Row],[SVC_P]]=FALSE,Weekly[[#This Row],[Actual]]=TRUE),AP648-1,IF(AND(Weekly[[#This Row],[H Odds &lt;]]&lt;&gt;"",Weekly[[#This Row],[SVC_P]]=TRUE,Weekly[[#This Row],[Actual]]=FALSE),AP648-1,AP648)))))</f>
        <v>81.330000000000027</v>
      </c>
      <c r="AQ649" s="37">
        <f>IF(AND(Weekly[[#This Row],[V Odds &lt;]]="",Weekly[[#This Row],[H Odds &lt;]]=""),AQ648,IF(AND(Weekly[[#This Row],[H Odds &lt;]]&lt;&gt;"",Weekly[[#This Row],[ADBC_P]]=TRUE,Weekly[[#This Row],[Actual]]=TRUE),AQ648+Weekly[[#This Row],[H Odds &lt;]]-1,IF(AND(Weekly[[#This Row],[V Odds &lt;]]&lt;&gt;"",Weekly[[#This Row],[ADBC_P]]=FALSE,Weekly[[#This Row],[Actual]]=FALSE),AQ648+Weekly[[#This Row],[V Odds &lt;]]-1,IF(AND(Weekly[[#This Row],[V Odds &lt;]]&lt;&gt;"",Weekly[[#This Row],[ADBC_P]]=FALSE,Weekly[[#This Row],[Actual]]=TRUE),AQ648-1,IF(AND(Weekly[[#This Row],[H Odds &lt;]]&lt;&gt;"",Weekly[[#This Row],[ADBC_P]]=TRUE,Weekly[[#This Row],[Actual]]=FALSE),AQ648-1,AQ648)))))</f>
        <v>53.88</v>
      </c>
      <c r="AR649" s="37">
        <f>IF(AND(Weekly[[#This Row],[V Odds &lt;]]="",Weekly[[#This Row],[H Odds &lt;]]=""),AR648,IF(AND(Weekly[[#This Row],[H Odds &lt;]]&lt;&gt;"",Weekly[[#This Row],[RFC_P]]=TRUE,Weekly[[#This Row],[Actual]]=TRUE),AR648+Weekly[[#This Row],[H Odds &lt;]]-1,IF(AND(Weekly[[#This Row],[V Odds &lt;]]&lt;&gt;"",Weekly[[#This Row],[RFC_P]]=FALSE,Weekly[[#This Row],[Actual]]=FALSE),AR648+Weekly[[#This Row],[V Odds &lt;]]-1,IF(AND(Weekly[[#This Row],[V Odds &lt;]]&lt;&gt;"",Weekly[[#This Row],[RFC_P]]=FALSE,Weekly[[#This Row],[Actual]]=TRUE),AR648-1,IF(AND(Weekly[[#This Row],[H Odds &lt;]]&lt;&gt;"",Weekly[[#This Row],[RFC_P]]=TRUE,Weekly[[#This Row],[Actual]]=FALSE),AR648-1,AR648)))))</f>
        <v>73.14</v>
      </c>
      <c r="AS649" s="37">
        <f>IF(AND(Weekly[[#This Row],[V Odds &lt;]]="",Weekly[[#This Row],[H Odds &lt;]]=""),AS648,IF(AND(Weekly[[#This Row],[H Odds &lt;]]&lt;&gt;"",Weekly[[#This Row],[GBC_P]]=TRUE,Weekly[[#This Row],[Actual]]=TRUE),AS648+Weekly[[#This Row],[H Odds &lt;]]-1,IF(AND(Weekly[[#This Row],[V Odds &lt;]]&lt;&gt;"",Weekly[[#This Row],[GBC_P]]=FALSE,Weekly[[#This Row],[Actual]]=FALSE),AS648+Weekly[[#This Row],[V Odds &lt;]]-1,IF(AND(Weekly[[#This Row],[V Odds &lt;]]&lt;&gt;"",Weekly[[#This Row],[GBC_P]]=FALSE,Weekly[[#This Row],[Actual]]=TRUE),AS648-1,IF(AND(Weekly[[#This Row],[H Odds &lt;]]&lt;&gt;"",Weekly[[#This Row],[GBC_P]]=TRUE,Weekly[[#This Row],[Actual]]=FALSE),AS648-1,AS648)))))</f>
        <v>76.88</v>
      </c>
      <c r="AT649" s="37">
        <f>IF(AND(Weekly[[#This Row],[V Odds &lt;]]="",Weekly[[#This Row],[H Odds &lt;]]=""),AT648,IF(AND(Weekly[[#This Row],[H Odds &lt;]]&lt;&gt;"",Weekly[[#This Row],[HGBC_P]]=TRUE,Weekly[[#This Row],[Actual]]=TRUE),AT648+Weekly[[#This Row],[H Odds &lt;]]-1,IF(AND(Weekly[[#This Row],[V Odds &lt;]]&lt;&gt;"",Weekly[[#This Row],[HGBC_P]]=FALSE,Weekly[[#This Row],[Actual]]=FALSE),AT648+Weekly[[#This Row],[V Odds &lt;]]-1,IF(AND(Weekly[[#This Row],[V Odds &lt;]]&lt;&gt;"",Weekly[[#This Row],[HGBC_P]]=FALSE,Weekly[[#This Row],[Actual]]=TRUE),AT648-1,IF(AND(Weekly[[#This Row],[H Odds &lt;]]&lt;&gt;"",Weekly[[#This Row],[HGBC_P]]=TRUE,Weekly[[#This Row],[Actual]]=FALSE),AT648-1,AT648)))))</f>
        <v>60.31</v>
      </c>
      <c r="AU649" s="37">
        <f>IF(AND(Weekly[[#This Row],[V Odds &lt;]]="",Weekly[[#This Row],[H Odds &lt;]]=""),AU648,IF(AND(Weekly[[#This Row],[H Odds &lt;]]&lt;&gt;"",Weekly[[#This Row],[XGB_P]]=TRUE,Weekly[[#This Row],[Actual]]=TRUE),AU648+Weekly[[#This Row],[H Odds &lt;]]-1,IF(AND(Weekly[[#This Row],[V Odds &lt;]]&lt;&gt;"",Weekly[[#This Row],[XGB_P]]=FALSE,Weekly[[#This Row],[Actual]]=FALSE),AU648+Weekly[[#This Row],[V Odds &lt;]]-1,IF(AND(Weekly[[#This Row],[V Odds &lt;]]&lt;&gt;"",Weekly[[#This Row],[XGB_P]]=FALSE,Weekly[[#This Row],[Actual]]=TRUE),AU648-1,IF(AND(Weekly[[#This Row],[H Odds &lt;]]&lt;&gt;"",Weekly[[#This Row],[XGB_P]]=TRUE,Weekly[[#This Row],[Actual]]=FALSE),AU648-1,AU648)))))</f>
        <v>84.06</v>
      </c>
      <c r="AV649" s="37">
        <f>IF(AND(Weekly[[#This Row],[V Odds &lt;]]="",Weekly[[#This Row],[H Odds &lt;]]=""),AV648,IF(AND(Weekly[[#This Row],[H Odds &lt;]]&lt;&gt;"",Weekly[[#This Row],[QDA_P]]=TRUE,Weekly[[#This Row],[Actual]]=TRUE),AV648+Weekly[[#This Row],[H Odds &lt;]]-1,IF(AND(Weekly[[#This Row],[V Odds &lt;]]&lt;&gt;"",Weekly[[#This Row],[QDA_P]]=FALSE,Weekly[[#This Row],[Actual]]=FALSE),AV648+Weekly[[#This Row],[V Odds &lt;]]-1,IF(AND(Weekly[[#This Row],[V Odds &lt;]]&lt;&gt;"",Weekly[[#This Row],[QDA_P]]=FALSE,Weekly[[#This Row],[Actual]]=TRUE),AV648-1,IF(AND(Weekly[[#This Row],[H Odds &lt;]]&lt;&gt;"",Weekly[[#This Row],[QDA_P]]=TRUE,Weekly[[#This Row],[Actual]]=FALSE),AV648-1,AV648)))))</f>
        <v>73.349999999999994</v>
      </c>
      <c r="AW649" s="37">
        <f>IF(AND(Weekly[[#This Row],[H Odds &lt;]]="",Weekly[[#This Row],[V Odds &lt;]]=""),AW648,IF(AND(Weekly[[#This Row],[KNC_P]]=Weekly[[#This Row],[Actual]],Weekly[[#This Row],[KNC_P]]=TRUE),AW648+Weekly[[#This Row],[BF H Odds]]-1,IF(AND(Weekly[[#This Row],[KNC_P]]=Weekly[[#This Row],[Actual]],Weekly[[#This Row],[KNC_P]]=FALSE),AW648+Weekly[[#This Row],[BF V Odds]]-1,AW648-1)))</f>
        <v>51.150000000000013</v>
      </c>
      <c r="AX649" s="37">
        <f>IF(AND(Weekly[[#This Row],[V Odds &lt;]]="",Weekly[[#This Row],[H Odds &lt;]]=""),AX648,IF(AND(Weekly[[#This Row],[V Odds &lt;]]&lt;&gt;"",Weekly[[#This Row],[FALSES]]&gt;0,Weekly[[#This Row],[Actual]]=FALSE),AX648+Weekly[[#This Row],[V Odds &lt;]]-1,IF(AND(Weekly[[#This Row],[H Odds &lt;]]&lt;&gt;"",Weekly[[#This Row],[TRUES]]&gt;0,Weekly[[#This Row],[Actual]]=TRUE),AX648+Weekly[[#This Row],[H Odds &lt;]]-1,IF(AND(Weekly[[#This Row],[V Odds &lt;]]&lt;&gt;"",Weekly[[#This Row],[FALSES]]=0),AX648,IF(AND(Weekly[[#This Row],[H Odds &lt;]]&lt;&gt;"",Weekly[[#This Row],[TRUES]]=0),AX648,AX648-1)))))</f>
        <v>135.64999999999995</v>
      </c>
      <c r="AY649" s="37">
        <f>IF(AND(Weekly[[#This Row],[V Odds &lt;]]="",Weekly[[#This Row],[H Odds &lt;]]=""),AY648,IF(AND(Weekly[[#This Row],[V Odds &lt;]]&lt;&gt;"",Weekly[[#This Row],[FALSES]]&gt;0,Weekly[[#This Row],[Actual]]=FALSE),AY648+((Weekly[[#This Row],[V Odds &lt;]]-1)*0.92),IF(AND(Weekly[[#This Row],[H Odds &lt;]]&lt;&gt;"",Weekly[[#This Row],[TRUES]]&gt;0,Weekly[[#This Row],[Actual]]=TRUE),AY648+((Weekly[[#This Row],[H Odds &lt;]]-1)*0.92),IF(AND(Weekly[[#This Row],[V Odds &lt;]]&lt;&gt;"",Weekly[[#This Row],[FALSES]]=0),AY648,IF(AND(Weekly[[#This Row],[H Odds &lt;]]&lt;&gt;"",Weekly[[#This Row],[TRUES]]=0),AY648,AY648-1)))))</f>
        <v>120.07800000000003</v>
      </c>
      <c r="AZ649" s="37">
        <f>IF(AND(Weekly[[#This Row],[V Odds &lt;]]="",Weekly[[#This Row],[H Odds &lt;]]=""),AZ648,IF(AND(Weekly[[#This Row],[V Odds &lt;]]&lt;&gt;"",Weekly[[#This Row],[Actual]]=FALSE),AZ648+Weekly[[#This Row],[V Odds &lt;]]-1,IF(AND(Weekly[[#This Row],[H Odds &lt;]]&lt;&gt;"",Weekly[[#This Row],[Actual]]=TRUE),AZ648+Weekly[[#This Row],[H Odds &lt;]]-1,AZ648-1)))</f>
        <v>125.61999999999996</v>
      </c>
      <c r="BA649" s="38">
        <f>IF(Weekly[[#This Row],[H Odds &lt;]]="",BA648,IF(AND(Weekly[[#This Row],[H Odds &lt;]]&lt;&gt;"",Weekly[[#This Row],[SVC_P]]=TRUE,Weekly[[#This Row],[Actual]]=TRUE),BA648+Weekly[[#This Row],[H Odds &lt;]]-1,IF(AND(Weekly[[#This Row],[H Odds &lt;]]&lt;&gt;"",Weekly[[#This Row],[SVC_P]]=TRUE,Weekly[[#This Row],[Actual]]=FALSE),BA648-1,BA648)))</f>
        <v>80.290000000000006</v>
      </c>
      <c r="BB649" s="38">
        <f>IF(Weekly[[#This Row],[H Odds &lt;]]="",BB648,IF(AND(Weekly[[#This Row],[H Odds &lt;]]&lt;&gt;"",Weekly[[#This Row],[ADBC_P]]=TRUE,Weekly[[#This Row],[Actual]]=TRUE),BB648+Weekly[[#This Row],[H Odds &lt;]]-1,IF(AND(Weekly[[#This Row],[H Odds &lt;]]&lt;&gt;"",Weekly[[#This Row],[ADBC_P]]=TRUE,Weekly[[#This Row],[Actual]]=FALSE),BB648-1,BB648)))</f>
        <v>50.06</v>
      </c>
      <c r="BC649" s="38">
        <f>IF(Weekly[[#This Row],[H Odds &lt;]]="",BC648,IF(AND(Weekly[[#This Row],[H Odds &lt;]]&lt;&gt;"",Weekly[[#This Row],[RFC_P]]=TRUE,Weekly[[#This Row],[Actual]]=TRUE),BC648+Weekly[[#This Row],[H Odds &lt;]]-1,IF(AND(Weekly[[#This Row],[H Odds &lt;]]&lt;&gt;"",Weekly[[#This Row],[RFC_P]]=TRUE,Weekly[[#This Row],[Actual]]=FALSE),BC648-1,BC648)))</f>
        <v>51.66</v>
      </c>
      <c r="BD649" s="38">
        <f>IF(Weekly[[#This Row],[H Odds &lt;]]="",BD648,IF(AND(Weekly[[#This Row],[H Odds &lt;]]&lt;&gt;"",Weekly[[#This Row],[GBC_P]]=TRUE,Weekly[[#This Row],[Actual]]=TRUE),BD648+Weekly[[#This Row],[H Odds &lt;]]-1,IF(AND(Weekly[[#This Row],[H Odds &lt;]]&lt;&gt;"",Weekly[[#This Row],[GBC_P]]=TRUE,Weekly[[#This Row],[Actual]]=FALSE),BD648-1,BD648)))</f>
        <v>57.810000000000009</v>
      </c>
      <c r="BE649" s="38">
        <f>IF(Weekly[[#This Row],[H Odds &lt;]]="",BE648,IF(AND(Weekly[[#This Row],[H Odds &lt;]]&lt;&gt;"",Weekly[[#This Row],[HGBC_P]]=TRUE,Weekly[[#This Row],[Actual]]=TRUE),BE648+Weekly[[#This Row],[H Odds &lt;]]-1,IF(AND(Weekly[[#This Row],[H Odds &lt;]]&lt;&gt;"",Weekly[[#This Row],[HGBC_P]]=TRUE,Weekly[[#This Row],[Actual]]=FALSE),BE648-1,BE648)))</f>
        <v>54.96</v>
      </c>
      <c r="BF649" s="38">
        <f>IF(Weekly[[#This Row],[H Odds &lt;]]="",BF648,IF(AND(Weekly[[#This Row],[H Odds &lt;]]&lt;&gt;"",Weekly[[#This Row],[XGB_P]]=TRUE,Weekly[[#This Row],[Actual]]=TRUE),BF648+Weekly[[#This Row],[H Odds &lt;]]-1,IF(AND(Weekly[[#This Row],[H Odds &lt;]]&lt;&gt;"",Weekly[[#This Row],[XGB_P]]=TRUE,Weekly[[#This Row],[Actual]]=FALSE),BF648-1,BF648)))</f>
        <v>64.63000000000001</v>
      </c>
      <c r="BG649" s="38">
        <f>IF(Weekly[[#This Row],[H Odds &lt;]]="",BG648,IF(AND(Weekly[[#This Row],[H Odds &lt;]]&lt;&gt;"",Weekly[[#This Row],[QDA_P]]=TRUE,Weekly[[#This Row],[Actual]]=TRUE),BG648+Weekly[[#This Row],[H Odds &lt;]]-1,IF(AND(Weekly[[#This Row],[H Odds &lt;]]&lt;&gt;"",Weekly[[#This Row],[QDA_P]]=TRUE,Weekly[[#This Row],[Actual]]=FALSE),BG648-1,BG648)))</f>
        <v>50.129999999999995</v>
      </c>
      <c r="BH649" s="38">
        <f>IF(Weekly[[#This Row],[H Odds &lt;]]="",BH648,IF(AND(Weekly[[#This Row],[H Odds &lt;]]&lt;&gt;"",Weekly[[#This Row],[KNC_P]]=TRUE,Weekly[[#This Row],[Actual]]=TRUE),BH648+Weekly[[#This Row],[H Odds &lt;]]-1,IF(AND(Weekly[[#This Row],[H Odds &lt;]]&lt;&gt;"",Weekly[[#This Row],[KNC_P]]=TRUE,Weekly[[#This Row],[Actual]]=FALSE),BH648-1,BH648)))</f>
        <v>55</v>
      </c>
      <c r="BI649" s="38">
        <f>IF(Weekly[[#This Row],[H Odds &lt;]]="",BI648,IF(AND(Weekly[[#This Row],[H Odds &lt;]]&lt;&gt;"",Weekly[[#This Row],[TRUES]]&gt;0,Weekly[[#This Row],[Actual]]=TRUE),BI648+Weekly[[#This Row],[H Odds &lt;]]-1,IF(AND(Weekly[[#This Row],[H Odds &lt;]]&lt;&gt;"",Weekly[[#This Row],[TRUES]]=0),BI648,BI648-1)))</f>
        <v>78.290000000000006</v>
      </c>
      <c r="BJ649" s="38">
        <f>IF(Weekly[[#This Row],[H Odds &lt;]]="",BJ648,IF(AND(Weekly[[#This Row],[H Odds &lt;]]&lt;&gt;"",Weekly[[#This Row],[Actual]]=TRUE),BJ648+Weekly[[#This Row],[H Odds &lt;]]-1,IF(AND(Weekly[[#This Row],[H Odds &lt;]]&lt;&gt;"",Weekly[[#This Row],[Actual]]=FALSE),BJ648-1,BJ648)))</f>
        <v>80.190000000000012</v>
      </c>
      <c r="BK649" s="58">
        <f>IF(AND(Weekly[[#This Row],[TRUES]]&gt;3,Weekly[[#This Row],[Actual]]=TRUE),BK648+Weekly[[#This Row],[BF H Odds]]-1,IF(AND(Weekly[[#This Row],[FALSES]]&gt;3,Weekly[[#This Row],[Actual]]=FALSE),BK648+Weekly[[#This Row],[BF V Odds]]-1,IF(AND(Weekly[[#This Row],[TRUES]]&gt;3,Weekly[[#This Row],[Actual]]=FALSE),BK648-1,IF(AND(Weekly[[#This Row],[FALSES]]&gt;3,Weekly[[#This Row],[Actual]]=TRUE),BK648-1,BK648))))</f>
        <v>36.680000000000028</v>
      </c>
      <c r="BL649" s="58">
        <f>IF(AND(Weekly[[#This Row],[TRUES]]&gt;5,Weekly[[#This Row],[Actual]]=TRUE),BL648+Weekly[[#This Row],[BF H Odds]]-1,IF(AND(Weekly[[#This Row],[FALSES]]&gt;5,Weekly[[#This Row],[Actual]]=FALSE),BL648+Weekly[[#This Row],[BF V Odds]]-1,IF(AND(Weekly[[#This Row],[TRUES]]&gt;5,Weekly[[#This Row],[Actual]]=FALSE),BL648-1,IF(AND(Weekly[[#This Row],[FALSES]]&gt;5,Weekly[[#This Row],[Actual]]=TRUE),BL648-1,BL648))))</f>
        <v>41.000000000000014</v>
      </c>
      <c r="BM649" s="58">
        <f>IF(AND(Weekly[[#This Row],[TRUES]]&gt;6,Weekly[[#This Row],[Actual]]=TRUE),BM648+Weekly[[#This Row],[BF H Odds]]-1,IF(AND(Weekly[[#This Row],[FALSES]]&gt;6,Weekly[[#This Row],[Actual]]=FALSE),BM648+Weekly[[#This Row],[BF V Odds]]-1,IF(AND(Weekly[[#This Row],[TRUES]]&gt;6,Weekly[[#This Row],[Actual]]=FALSE),BM648-1,IF(AND(Weekly[[#This Row],[FALSES]]&gt;6,Weekly[[#This Row],[Actual]]=TRUE),BM648-1,BM648))))</f>
        <v>71.08</v>
      </c>
    </row>
    <row r="650" spans="1:65" x14ac:dyDescent="0.25">
      <c r="A650" s="34"/>
      <c r="B650" s="10">
        <v>44324</v>
      </c>
      <c r="C650" s="17" t="s">
        <v>22</v>
      </c>
      <c r="D650" s="15" t="s">
        <v>30</v>
      </c>
      <c r="E650" t="b">
        <v>1</v>
      </c>
      <c r="F650" t="b">
        <v>1</v>
      </c>
      <c r="G650" t="b">
        <v>1</v>
      </c>
      <c r="H650" t="b">
        <v>0</v>
      </c>
      <c r="I650" t="b">
        <v>1</v>
      </c>
      <c r="J650" t="b">
        <v>0</v>
      </c>
      <c r="K650" t="b">
        <v>1</v>
      </c>
      <c r="L650" t="b">
        <v>1</v>
      </c>
      <c r="O650" t="str">
        <f>IF(Weekly[[#This Row],[H/V]]="H",Weekly[[#This Row],[BF H Odds]],IF(Weekly[[#This Row],[H/V]]="V",Weekly[[#This Row],[BF V Odds]],""))</f>
        <v/>
      </c>
      <c r="R650" s="35">
        <f>IFERROR(IF(Weekly[[#This Row],[Won Bet?]]="yes",R649+(Weekly[[#This Row],[BF Odds]]*Weekly[[#This Row],[BF Stake]])-Weekly[[#This Row],[BF Stake]],R649-Weekly[[#This Row],[BF Stake]]),R649)</f>
        <v>1243.6095000000007</v>
      </c>
      <c r="S650" s="35">
        <f>IFERROR(IF(Weekly[[#This Row],[Won Bet?]]="yes",S649+(((Weekly[[#This Row],[BF Odds]]*Weekly[[#This Row],[BF Stake]])-Weekly[[#This Row],[BF Stake]])*0.95),S649-Weekly[[#This Row],[BF Stake]]),S649)</f>
        <v>1127.5191400000012</v>
      </c>
      <c r="T650" s="13"/>
      <c r="U650" s="13"/>
      <c r="V650" s="24" t="str">
        <f>IF(Weekly[[#This Row],[Actual]]="","",IF(AND(Weekly[[#This Row],[SVC_P]]=Weekly[[#This Row],[Actual]],Weekly[[#This Row],[SVC_P]]=TRUE),V649+Weekly[[#This Row],[BF H Odds]]-1,IF(AND(Weekly[[#This Row],[SVC_P]]=Weekly[[#This Row],[Actual]],Weekly[[#This Row],[SVC_P]]=FALSE),V649+Weekly[[#This Row],[BF V Odds]]-1,V649-1)))</f>
        <v/>
      </c>
      <c r="W650" s="24" t="str">
        <f>IF(Weekly[[#This Row],[Actual]]="","",IF(AND(Weekly[[#This Row],[SVC_P]]=FALSE,Weekly[[#This Row],[Actual]]=TRUE),W649+Weekly[[#This Row],[BF H Odds]]-1,IF(AND(Weekly[[#This Row],[SVC_P]]=TRUE,Weekly[[#This Row],[Actual]]=FALSE,),W649+Weekly[[#This Row],[BF V Odds]]-1,W649-1)))</f>
        <v/>
      </c>
      <c r="X650" s="24" t="str">
        <f>IF(Weekly[[#This Row],[Actual]]="","",IF(AND(Weekly[[#This Row],[ADBC_P]]=Weekly[[#This Row],[Actual]],Weekly[[#This Row],[ADBC_P]]=TRUE),X649+Weekly[[#This Row],[BF H Odds]]-1,IF(AND(Weekly[[#This Row],[ADBC_P]]=Weekly[[#This Row],[Actual]],Weekly[[#This Row],[ADBC_P]]=FALSE),X649+Weekly[[#This Row],[BF V Odds]]-1,X649-1)))</f>
        <v/>
      </c>
      <c r="Y650" s="24" t="str">
        <f>IF(Weekly[[#This Row],[Actual]]="","",IF(AND(Weekly[[#This Row],[ADBC_P]]=FALSE,Weekly[[#This Row],[Actual]]=TRUE),Y649+Weekly[[#This Row],[BF H Odds]]-1,IF(AND(Weekly[[#This Row],[ADBC_P]]=TRUE,Weekly[[#This Row],[Actual]]=FALSE),Y649+Weekly[[#This Row],[BF V Odds]]-1,Y649-1)))</f>
        <v/>
      </c>
      <c r="Z650" s="24" t="str">
        <f>IF(Weekly[[#This Row],[Actual]]="","",IF(AND(Weekly[[#This Row],[RFC_P]]=Weekly[[#This Row],[Actual]],Weekly[[#This Row],[RFC_P]]=TRUE),Z649+Weekly[[#This Row],[BF H Odds]]-1,IF(AND(Weekly[[#This Row],[RFC_P]]=Weekly[[#This Row],[Actual]],Weekly[[#This Row],[RFC_P]]=FALSE),Z649+Weekly[[#This Row],[BF V Odds]]-1,Z649-1)))</f>
        <v/>
      </c>
      <c r="AA650" s="24" t="str">
        <f>IF(Weekly[[#This Row],[Actual]]="","",IF(AND(Weekly[[#This Row],[RFC_P]]=FALSE,Weekly[[#This Row],[Actual]]=TRUE),AA649+Weekly[[#This Row],[BF H Odds]]-1,IF(AND(Weekly[[#This Row],[RFC_P]]=TRUE,Weekly[[#This Row],[Actual]]=FALSE),AA649+Weekly[[#This Row],[BF V Odds]]-1,AA649-1)))</f>
        <v/>
      </c>
      <c r="AB650" s="24" t="str">
        <f>IF(Weekly[[#This Row],[Actual]]="","",IF(AND(Weekly[[#This Row],[GBC_P]]=Weekly[[#This Row],[Actual]],Weekly[[#This Row],[GBC_P]]=TRUE),AB649+Weekly[[#This Row],[BF H Odds]]-1,IF(AND(Weekly[[#This Row],[GBC_P]]=Weekly[[#This Row],[Actual]],Weekly[[#This Row],[GBC_P]]=FALSE),AB649+Weekly[[#This Row],[BF V Odds]]-1,AB649-1)))</f>
        <v/>
      </c>
      <c r="AC650" s="24" t="str">
        <f>IF(Weekly[[#This Row],[Actual]]="","",IF(AND(Weekly[[#This Row],[GBC_P]]=FALSE,Weekly[[#This Row],[Actual]]=TRUE),AC649+Weekly[[#This Row],[BF H Odds]]-1,IF(AND(Weekly[[#This Row],[GBC_P]]=TRUE,Weekly[[#This Row],[Actual]]=FALSE),AC649+Weekly[[#This Row],[BF V Odds]]-1,AC649-1)))</f>
        <v/>
      </c>
      <c r="AD650" s="24" t="str">
        <f>IF(Weekly[[#This Row],[Actual]]="","",IF(AND(Weekly[[#This Row],[HGBC_P]]=Weekly[[#This Row],[Actual]],Weekly[[#This Row],[HGBC_P]]=TRUE),AD649+Weekly[[#This Row],[BF H Odds]]-1,IF(AND(Weekly[[#This Row],[HGBC_P]]=Weekly[[#This Row],[Actual]],Weekly[[#This Row],[HGBC_P]]=FALSE),AD649+Weekly[[#This Row],[BF V Odds]]-1,AD649-1)))</f>
        <v/>
      </c>
      <c r="AE650" s="24" t="str">
        <f>IF(Weekly[[#This Row],[Actual]]="","",IF(AND(Weekly[[#This Row],[HGBC_P]]=FALSE,Weekly[[#This Row],[Actual]]=TRUE),AE649+Weekly[[#This Row],[BF H Odds]]-1,IF(AND(Weekly[[#This Row],[HGBC_P]]=TRUE,Weekly[[#This Row],[Actual]]=FALSE),AE649+Weekly[[#This Row],[BF V Odds]]-1,AE649-1)))</f>
        <v/>
      </c>
      <c r="AF650" s="24" t="str">
        <f>IF(Weekly[[#This Row],[Actual]]="","",IF(AND(Weekly[[#This Row],[XGB_P]]=Weekly[[#This Row],[Actual]],Weekly[[#This Row],[XGB_P]]=TRUE),AF649+Weekly[[#This Row],[BF H Odds]]-1,IF(AND(Weekly[[#This Row],[XGB_P]]=Weekly[[#This Row],[Actual]],Weekly[[#This Row],[XGB_P]]=FALSE),AF649+Weekly[[#This Row],[BF V Odds]]-1,AF649-1)))</f>
        <v/>
      </c>
      <c r="AG650" s="24" t="str">
        <f>IF(Weekly[[#This Row],[Actual]]="","",IF(AND(Weekly[[#This Row],[XGB_P]]=FALSE,Weekly[[#This Row],[Actual]]=TRUE),AG649+Weekly[[#This Row],[BF H Odds]]-1,IF(AND(Weekly[[#This Row],[XGB_P]]=TRUE,Weekly[[#This Row],[Actual]]=FALSE),AG649+Weekly[[#This Row],[BF V Odds]]-1,AG649-1)))</f>
        <v/>
      </c>
      <c r="AH650" s="24" t="str">
        <f>IF(Weekly[[#This Row],[Actual]]="","",IF(AND(Weekly[[#This Row],[QDA_P]]=Weekly[[#This Row],[Actual]],Weekly[[#This Row],[QDA_P]]=TRUE),AH649+Weekly[[#This Row],[BF H Odds]]-1,IF(AND(Weekly[[#This Row],[QDA_P]]=Weekly[[#This Row],[Actual]],Weekly[[#This Row],[QDA_P]]=FALSE),AH649+Weekly[[#This Row],[BF V Odds]]-1,AH649-1)))</f>
        <v/>
      </c>
      <c r="AI650" s="24" t="str">
        <f>IF(Weekly[[#This Row],[Actual]]="","",IF(AND(Weekly[[#This Row],[QDA_P]]=FALSE,Weekly[[#This Row],[Actual]]=TRUE),AI649+Weekly[[#This Row],[BF H Odds]]-1,IF(AND(Weekly[[#This Row],[QDA_P]]=TRUE,Weekly[[#This Row],[Actual]]=FALSE),AI649+Weekly[[#This Row],[BF V Odds]]-1,AI649-1)))</f>
        <v/>
      </c>
      <c r="AJ650" s="24" t="str">
        <f>IF(Weekly[[#This Row],[Actual]]="","",IF(AND(Weekly[[#This Row],[KNC_P]]=FALSE,Weekly[[#This Row],[Actual]]=TRUE),AJ649+Weekly[[#This Row],[BF H Odds]]-1,IF(AND(Weekly[[#This Row],[KNC_P]]=TRUE,Weekly[[#This Row],[Actual]]=FALSE),AJ649+Weekly[[#This Row],[BF V Odds]]-1,AJ649-1)))</f>
        <v/>
      </c>
      <c r="AK650" s="24" t="str">
        <f>IF(Weekly[[#This Row],[Actual]]="","",IF(AND(Weekly[[#This Row],[KNC_P]]=FALSE,Weekly[[#This Row],[Actual]]=TRUE),AK649+Weekly[[#This Row],[BF H Odds]]-1,IF(AND(Weekly[[#This Row],[KNC_P]]=TRUE,Weekly[[#This Row],[Actual]]=FALSE),AK649+Weekly[[#This Row],[BF V Odds]]-1,AK649-1)))</f>
        <v/>
      </c>
      <c r="AL650" s="30" t="str">
        <f>IF(Weekly[[#This Row],[Actual]]="","",COUNTIF(Weekly[[#This Row],[SVC_P]:[QDA_P]],TRUE))</f>
        <v/>
      </c>
      <c r="AM650" s="30" t="str">
        <f>IF(Weekly[[#This Row],[Actual]]="","",COUNTIF(Weekly[[#This Row],[SVC_P]:[QDA_P]],FALSE))</f>
        <v/>
      </c>
      <c r="AN650" s="36" t="str">
        <f>IF(AND(Weekly[[#This Row],[BF V Odds]]&gt;$BO$6,Weekly[[#This Row],[BF V Odds]] &lt; $BO$7),Weekly[[#This Row],[BF V Odds]],"")</f>
        <v/>
      </c>
      <c r="AO650" s="36" t="str">
        <f>IF(AND(Weekly[[#This Row],[BF H Odds]]&gt;$BO$6, Weekly[[#This Row],[BF H Odds]] &lt; $BO$7),Weekly[[#This Row],[BF H Odds]],"")</f>
        <v/>
      </c>
      <c r="AP650" s="37">
        <f>IF(AND(Weekly[[#This Row],[V Odds &lt;]]="",Weekly[[#This Row],[H Odds &lt;]]=""),AP649,IF(AND(Weekly[[#This Row],[H Odds &lt;]]&lt;&gt;"",Weekly[[#This Row],[SVC_P]]=TRUE,Weekly[[#This Row],[Actual]]=TRUE),AP649+Weekly[[#This Row],[H Odds &lt;]]-1,IF(AND(Weekly[[#This Row],[V Odds &lt;]]&lt;&gt;"",Weekly[[#This Row],[SVC_P]]=FALSE,Weekly[[#This Row],[Actual]]=FALSE),AP649+Weekly[[#This Row],[V Odds &lt;]]-1,IF(AND(Weekly[[#This Row],[V Odds &lt;]]&lt;&gt;"",Weekly[[#This Row],[SVC_P]]=FALSE,Weekly[[#This Row],[Actual]]=TRUE),AP649-1,IF(AND(Weekly[[#This Row],[H Odds &lt;]]&lt;&gt;"",Weekly[[#This Row],[SVC_P]]=TRUE,Weekly[[#This Row],[Actual]]=FALSE),AP649-1,AP649)))))</f>
        <v>81.330000000000027</v>
      </c>
      <c r="AQ650" s="37">
        <f>IF(AND(Weekly[[#This Row],[V Odds &lt;]]="",Weekly[[#This Row],[H Odds &lt;]]=""),AQ649,IF(AND(Weekly[[#This Row],[H Odds &lt;]]&lt;&gt;"",Weekly[[#This Row],[ADBC_P]]=TRUE,Weekly[[#This Row],[Actual]]=TRUE),AQ649+Weekly[[#This Row],[H Odds &lt;]]-1,IF(AND(Weekly[[#This Row],[V Odds &lt;]]&lt;&gt;"",Weekly[[#This Row],[ADBC_P]]=FALSE,Weekly[[#This Row],[Actual]]=FALSE),AQ649+Weekly[[#This Row],[V Odds &lt;]]-1,IF(AND(Weekly[[#This Row],[V Odds &lt;]]&lt;&gt;"",Weekly[[#This Row],[ADBC_P]]=FALSE,Weekly[[#This Row],[Actual]]=TRUE),AQ649-1,IF(AND(Weekly[[#This Row],[H Odds &lt;]]&lt;&gt;"",Weekly[[#This Row],[ADBC_P]]=TRUE,Weekly[[#This Row],[Actual]]=FALSE),AQ649-1,AQ649)))))</f>
        <v>53.88</v>
      </c>
      <c r="AR650" s="37">
        <f>IF(AND(Weekly[[#This Row],[V Odds &lt;]]="",Weekly[[#This Row],[H Odds &lt;]]=""),AR649,IF(AND(Weekly[[#This Row],[H Odds &lt;]]&lt;&gt;"",Weekly[[#This Row],[RFC_P]]=TRUE,Weekly[[#This Row],[Actual]]=TRUE),AR649+Weekly[[#This Row],[H Odds &lt;]]-1,IF(AND(Weekly[[#This Row],[V Odds &lt;]]&lt;&gt;"",Weekly[[#This Row],[RFC_P]]=FALSE,Weekly[[#This Row],[Actual]]=FALSE),AR649+Weekly[[#This Row],[V Odds &lt;]]-1,IF(AND(Weekly[[#This Row],[V Odds &lt;]]&lt;&gt;"",Weekly[[#This Row],[RFC_P]]=FALSE,Weekly[[#This Row],[Actual]]=TRUE),AR649-1,IF(AND(Weekly[[#This Row],[H Odds &lt;]]&lt;&gt;"",Weekly[[#This Row],[RFC_P]]=TRUE,Weekly[[#This Row],[Actual]]=FALSE),AR649-1,AR649)))))</f>
        <v>73.14</v>
      </c>
      <c r="AS650" s="37">
        <f>IF(AND(Weekly[[#This Row],[V Odds &lt;]]="",Weekly[[#This Row],[H Odds &lt;]]=""),AS649,IF(AND(Weekly[[#This Row],[H Odds &lt;]]&lt;&gt;"",Weekly[[#This Row],[GBC_P]]=TRUE,Weekly[[#This Row],[Actual]]=TRUE),AS649+Weekly[[#This Row],[H Odds &lt;]]-1,IF(AND(Weekly[[#This Row],[V Odds &lt;]]&lt;&gt;"",Weekly[[#This Row],[GBC_P]]=FALSE,Weekly[[#This Row],[Actual]]=FALSE),AS649+Weekly[[#This Row],[V Odds &lt;]]-1,IF(AND(Weekly[[#This Row],[V Odds &lt;]]&lt;&gt;"",Weekly[[#This Row],[GBC_P]]=FALSE,Weekly[[#This Row],[Actual]]=TRUE),AS649-1,IF(AND(Weekly[[#This Row],[H Odds &lt;]]&lt;&gt;"",Weekly[[#This Row],[GBC_P]]=TRUE,Weekly[[#This Row],[Actual]]=FALSE),AS649-1,AS649)))))</f>
        <v>76.88</v>
      </c>
      <c r="AT650" s="37">
        <f>IF(AND(Weekly[[#This Row],[V Odds &lt;]]="",Weekly[[#This Row],[H Odds &lt;]]=""),AT649,IF(AND(Weekly[[#This Row],[H Odds &lt;]]&lt;&gt;"",Weekly[[#This Row],[HGBC_P]]=TRUE,Weekly[[#This Row],[Actual]]=TRUE),AT649+Weekly[[#This Row],[H Odds &lt;]]-1,IF(AND(Weekly[[#This Row],[V Odds &lt;]]&lt;&gt;"",Weekly[[#This Row],[HGBC_P]]=FALSE,Weekly[[#This Row],[Actual]]=FALSE),AT649+Weekly[[#This Row],[V Odds &lt;]]-1,IF(AND(Weekly[[#This Row],[V Odds &lt;]]&lt;&gt;"",Weekly[[#This Row],[HGBC_P]]=FALSE,Weekly[[#This Row],[Actual]]=TRUE),AT649-1,IF(AND(Weekly[[#This Row],[H Odds &lt;]]&lt;&gt;"",Weekly[[#This Row],[HGBC_P]]=TRUE,Weekly[[#This Row],[Actual]]=FALSE),AT649-1,AT649)))))</f>
        <v>60.31</v>
      </c>
      <c r="AU650" s="37">
        <f>IF(AND(Weekly[[#This Row],[V Odds &lt;]]="",Weekly[[#This Row],[H Odds &lt;]]=""),AU649,IF(AND(Weekly[[#This Row],[H Odds &lt;]]&lt;&gt;"",Weekly[[#This Row],[XGB_P]]=TRUE,Weekly[[#This Row],[Actual]]=TRUE),AU649+Weekly[[#This Row],[H Odds &lt;]]-1,IF(AND(Weekly[[#This Row],[V Odds &lt;]]&lt;&gt;"",Weekly[[#This Row],[XGB_P]]=FALSE,Weekly[[#This Row],[Actual]]=FALSE),AU649+Weekly[[#This Row],[V Odds &lt;]]-1,IF(AND(Weekly[[#This Row],[V Odds &lt;]]&lt;&gt;"",Weekly[[#This Row],[XGB_P]]=FALSE,Weekly[[#This Row],[Actual]]=TRUE),AU649-1,IF(AND(Weekly[[#This Row],[H Odds &lt;]]&lt;&gt;"",Weekly[[#This Row],[XGB_P]]=TRUE,Weekly[[#This Row],[Actual]]=FALSE),AU649-1,AU649)))))</f>
        <v>84.06</v>
      </c>
      <c r="AV650" s="37">
        <f>IF(AND(Weekly[[#This Row],[V Odds &lt;]]="",Weekly[[#This Row],[H Odds &lt;]]=""),AV649,IF(AND(Weekly[[#This Row],[H Odds &lt;]]&lt;&gt;"",Weekly[[#This Row],[QDA_P]]=TRUE,Weekly[[#This Row],[Actual]]=TRUE),AV649+Weekly[[#This Row],[H Odds &lt;]]-1,IF(AND(Weekly[[#This Row],[V Odds &lt;]]&lt;&gt;"",Weekly[[#This Row],[QDA_P]]=FALSE,Weekly[[#This Row],[Actual]]=FALSE),AV649+Weekly[[#This Row],[V Odds &lt;]]-1,IF(AND(Weekly[[#This Row],[V Odds &lt;]]&lt;&gt;"",Weekly[[#This Row],[QDA_P]]=FALSE,Weekly[[#This Row],[Actual]]=TRUE),AV649-1,IF(AND(Weekly[[#This Row],[H Odds &lt;]]&lt;&gt;"",Weekly[[#This Row],[QDA_P]]=TRUE,Weekly[[#This Row],[Actual]]=FALSE),AV649-1,AV649)))))</f>
        <v>73.349999999999994</v>
      </c>
      <c r="AW650" s="37">
        <f>IF(AND(Weekly[[#This Row],[H Odds &lt;]]="",Weekly[[#This Row],[V Odds &lt;]]=""),AW649,IF(AND(Weekly[[#This Row],[KNC_P]]=Weekly[[#This Row],[Actual]],Weekly[[#This Row],[KNC_P]]=TRUE),AW649+Weekly[[#This Row],[BF H Odds]]-1,IF(AND(Weekly[[#This Row],[KNC_P]]=Weekly[[#This Row],[Actual]],Weekly[[#This Row],[KNC_P]]=FALSE),AW649+Weekly[[#This Row],[BF V Odds]]-1,AW649-1)))</f>
        <v>51.150000000000013</v>
      </c>
      <c r="AX650" s="37">
        <f>IF(AND(Weekly[[#This Row],[V Odds &lt;]]="",Weekly[[#This Row],[H Odds &lt;]]=""),AX649,IF(AND(Weekly[[#This Row],[V Odds &lt;]]&lt;&gt;"",Weekly[[#This Row],[FALSES]]&gt;0,Weekly[[#This Row],[Actual]]=FALSE),AX649+Weekly[[#This Row],[V Odds &lt;]]-1,IF(AND(Weekly[[#This Row],[H Odds &lt;]]&lt;&gt;"",Weekly[[#This Row],[TRUES]]&gt;0,Weekly[[#This Row],[Actual]]=TRUE),AX649+Weekly[[#This Row],[H Odds &lt;]]-1,IF(AND(Weekly[[#This Row],[V Odds &lt;]]&lt;&gt;"",Weekly[[#This Row],[FALSES]]=0),AX649,IF(AND(Weekly[[#This Row],[H Odds &lt;]]&lt;&gt;"",Weekly[[#This Row],[TRUES]]=0),AX649,AX649-1)))))</f>
        <v>135.64999999999995</v>
      </c>
      <c r="AY650" s="37">
        <f>IF(AND(Weekly[[#This Row],[V Odds &lt;]]="",Weekly[[#This Row],[H Odds &lt;]]=""),AY649,IF(AND(Weekly[[#This Row],[V Odds &lt;]]&lt;&gt;"",Weekly[[#This Row],[FALSES]]&gt;0,Weekly[[#This Row],[Actual]]=FALSE),AY649+((Weekly[[#This Row],[V Odds &lt;]]-1)*0.92),IF(AND(Weekly[[#This Row],[H Odds &lt;]]&lt;&gt;"",Weekly[[#This Row],[TRUES]]&gt;0,Weekly[[#This Row],[Actual]]=TRUE),AY649+((Weekly[[#This Row],[H Odds &lt;]]-1)*0.92),IF(AND(Weekly[[#This Row],[V Odds &lt;]]&lt;&gt;"",Weekly[[#This Row],[FALSES]]=0),AY649,IF(AND(Weekly[[#This Row],[H Odds &lt;]]&lt;&gt;"",Weekly[[#This Row],[TRUES]]=0),AY649,AY649-1)))))</f>
        <v>120.07800000000003</v>
      </c>
      <c r="AZ650" s="37">
        <f>IF(AND(Weekly[[#This Row],[V Odds &lt;]]="",Weekly[[#This Row],[H Odds &lt;]]=""),AZ649,IF(AND(Weekly[[#This Row],[V Odds &lt;]]&lt;&gt;"",Weekly[[#This Row],[Actual]]=FALSE),AZ649+Weekly[[#This Row],[V Odds &lt;]]-1,IF(AND(Weekly[[#This Row],[H Odds &lt;]]&lt;&gt;"",Weekly[[#This Row],[Actual]]=TRUE),AZ649+Weekly[[#This Row],[H Odds &lt;]]-1,AZ649-1)))</f>
        <v>125.61999999999996</v>
      </c>
      <c r="BA650" s="38">
        <f>IF(Weekly[[#This Row],[H Odds &lt;]]="",BA649,IF(AND(Weekly[[#This Row],[H Odds &lt;]]&lt;&gt;"",Weekly[[#This Row],[SVC_P]]=TRUE,Weekly[[#This Row],[Actual]]=TRUE),BA649+Weekly[[#This Row],[H Odds &lt;]]-1,IF(AND(Weekly[[#This Row],[H Odds &lt;]]&lt;&gt;"",Weekly[[#This Row],[SVC_P]]=TRUE,Weekly[[#This Row],[Actual]]=FALSE),BA649-1,BA649)))</f>
        <v>80.290000000000006</v>
      </c>
      <c r="BB650" s="38">
        <f>IF(Weekly[[#This Row],[H Odds &lt;]]="",BB649,IF(AND(Weekly[[#This Row],[H Odds &lt;]]&lt;&gt;"",Weekly[[#This Row],[ADBC_P]]=TRUE,Weekly[[#This Row],[Actual]]=TRUE),BB649+Weekly[[#This Row],[H Odds &lt;]]-1,IF(AND(Weekly[[#This Row],[H Odds &lt;]]&lt;&gt;"",Weekly[[#This Row],[ADBC_P]]=TRUE,Weekly[[#This Row],[Actual]]=FALSE),BB649-1,BB649)))</f>
        <v>50.06</v>
      </c>
      <c r="BC650" s="38">
        <f>IF(Weekly[[#This Row],[H Odds &lt;]]="",BC649,IF(AND(Weekly[[#This Row],[H Odds &lt;]]&lt;&gt;"",Weekly[[#This Row],[RFC_P]]=TRUE,Weekly[[#This Row],[Actual]]=TRUE),BC649+Weekly[[#This Row],[H Odds &lt;]]-1,IF(AND(Weekly[[#This Row],[H Odds &lt;]]&lt;&gt;"",Weekly[[#This Row],[RFC_P]]=TRUE,Weekly[[#This Row],[Actual]]=FALSE),BC649-1,BC649)))</f>
        <v>51.66</v>
      </c>
      <c r="BD650" s="38">
        <f>IF(Weekly[[#This Row],[H Odds &lt;]]="",BD649,IF(AND(Weekly[[#This Row],[H Odds &lt;]]&lt;&gt;"",Weekly[[#This Row],[GBC_P]]=TRUE,Weekly[[#This Row],[Actual]]=TRUE),BD649+Weekly[[#This Row],[H Odds &lt;]]-1,IF(AND(Weekly[[#This Row],[H Odds &lt;]]&lt;&gt;"",Weekly[[#This Row],[GBC_P]]=TRUE,Weekly[[#This Row],[Actual]]=FALSE),BD649-1,BD649)))</f>
        <v>57.810000000000009</v>
      </c>
      <c r="BE650" s="38">
        <f>IF(Weekly[[#This Row],[H Odds &lt;]]="",BE649,IF(AND(Weekly[[#This Row],[H Odds &lt;]]&lt;&gt;"",Weekly[[#This Row],[HGBC_P]]=TRUE,Weekly[[#This Row],[Actual]]=TRUE),BE649+Weekly[[#This Row],[H Odds &lt;]]-1,IF(AND(Weekly[[#This Row],[H Odds &lt;]]&lt;&gt;"",Weekly[[#This Row],[HGBC_P]]=TRUE,Weekly[[#This Row],[Actual]]=FALSE),BE649-1,BE649)))</f>
        <v>54.96</v>
      </c>
      <c r="BF650" s="38">
        <f>IF(Weekly[[#This Row],[H Odds &lt;]]="",BF649,IF(AND(Weekly[[#This Row],[H Odds &lt;]]&lt;&gt;"",Weekly[[#This Row],[XGB_P]]=TRUE,Weekly[[#This Row],[Actual]]=TRUE),BF649+Weekly[[#This Row],[H Odds &lt;]]-1,IF(AND(Weekly[[#This Row],[H Odds &lt;]]&lt;&gt;"",Weekly[[#This Row],[XGB_P]]=TRUE,Weekly[[#This Row],[Actual]]=FALSE),BF649-1,BF649)))</f>
        <v>64.63000000000001</v>
      </c>
      <c r="BG650" s="38">
        <f>IF(Weekly[[#This Row],[H Odds &lt;]]="",BG649,IF(AND(Weekly[[#This Row],[H Odds &lt;]]&lt;&gt;"",Weekly[[#This Row],[QDA_P]]=TRUE,Weekly[[#This Row],[Actual]]=TRUE),BG649+Weekly[[#This Row],[H Odds &lt;]]-1,IF(AND(Weekly[[#This Row],[H Odds &lt;]]&lt;&gt;"",Weekly[[#This Row],[QDA_P]]=TRUE,Weekly[[#This Row],[Actual]]=FALSE),BG649-1,BG649)))</f>
        <v>50.129999999999995</v>
      </c>
      <c r="BH650" s="38">
        <f>IF(Weekly[[#This Row],[H Odds &lt;]]="",BH649,IF(AND(Weekly[[#This Row],[H Odds &lt;]]&lt;&gt;"",Weekly[[#This Row],[KNC_P]]=TRUE,Weekly[[#This Row],[Actual]]=TRUE),BH649+Weekly[[#This Row],[H Odds &lt;]]-1,IF(AND(Weekly[[#This Row],[H Odds &lt;]]&lt;&gt;"",Weekly[[#This Row],[KNC_P]]=TRUE,Weekly[[#This Row],[Actual]]=FALSE),BH649-1,BH649)))</f>
        <v>55</v>
      </c>
      <c r="BI650" s="38">
        <f>IF(Weekly[[#This Row],[H Odds &lt;]]="",BI649,IF(AND(Weekly[[#This Row],[H Odds &lt;]]&lt;&gt;"",Weekly[[#This Row],[TRUES]]&gt;0,Weekly[[#This Row],[Actual]]=TRUE),BI649+Weekly[[#This Row],[H Odds &lt;]]-1,IF(AND(Weekly[[#This Row],[H Odds &lt;]]&lt;&gt;"",Weekly[[#This Row],[TRUES]]=0),BI649,BI649-1)))</f>
        <v>78.290000000000006</v>
      </c>
      <c r="BJ650" s="38">
        <f>IF(Weekly[[#This Row],[H Odds &lt;]]="",BJ649,IF(AND(Weekly[[#This Row],[H Odds &lt;]]&lt;&gt;"",Weekly[[#This Row],[Actual]]=TRUE),BJ649+Weekly[[#This Row],[H Odds &lt;]]-1,IF(AND(Weekly[[#This Row],[H Odds &lt;]]&lt;&gt;"",Weekly[[#This Row],[Actual]]=FALSE),BJ649-1,BJ649)))</f>
        <v>80.190000000000012</v>
      </c>
      <c r="BK650" s="58">
        <f>IF(AND(Weekly[[#This Row],[TRUES]]&gt;3,Weekly[[#This Row],[Actual]]=TRUE),BK649+Weekly[[#This Row],[BF H Odds]]-1,IF(AND(Weekly[[#This Row],[FALSES]]&gt;3,Weekly[[#This Row],[Actual]]=FALSE),BK649+Weekly[[#This Row],[BF V Odds]]-1,IF(AND(Weekly[[#This Row],[TRUES]]&gt;3,Weekly[[#This Row],[Actual]]=FALSE),BK649-1,IF(AND(Weekly[[#This Row],[FALSES]]&gt;3,Weekly[[#This Row],[Actual]]=TRUE),BK649-1,BK649))))</f>
        <v>35.680000000000028</v>
      </c>
      <c r="BL650" s="58">
        <f>IF(AND(Weekly[[#This Row],[TRUES]]&gt;5,Weekly[[#This Row],[Actual]]=TRUE),BL649+Weekly[[#This Row],[BF H Odds]]-1,IF(AND(Weekly[[#This Row],[FALSES]]&gt;5,Weekly[[#This Row],[Actual]]=FALSE),BL649+Weekly[[#This Row],[BF V Odds]]-1,IF(AND(Weekly[[#This Row],[TRUES]]&gt;5,Weekly[[#This Row],[Actual]]=FALSE),BL649-1,IF(AND(Weekly[[#This Row],[FALSES]]&gt;5,Weekly[[#This Row],[Actual]]=TRUE),BL649-1,BL649))))</f>
        <v>40.000000000000014</v>
      </c>
      <c r="BM650" s="58">
        <f>IF(AND(Weekly[[#This Row],[TRUES]]&gt;6,Weekly[[#This Row],[Actual]]=TRUE),BM649+Weekly[[#This Row],[BF H Odds]]-1,IF(AND(Weekly[[#This Row],[FALSES]]&gt;6,Weekly[[#This Row],[Actual]]=FALSE),BM649+Weekly[[#This Row],[BF V Odds]]-1,IF(AND(Weekly[[#This Row],[TRUES]]&gt;6,Weekly[[#This Row],[Actual]]=FALSE),BM649-1,IF(AND(Weekly[[#This Row],[FALSES]]&gt;6,Weekly[[#This Row],[Actual]]=TRUE),BM649-1,BM649))))</f>
        <v>70.08</v>
      </c>
    </row>
    <row r="651" spans="1:65" x14ac:dyDescent="0.25">
      <c r="A651" s="34"/>
      <c r="B651" s="10">
        <v>44324</v>
      </c>
      <c r="C651" s="17" t="s">
        <v>15</v>
      </c>
      <c r="D651" s="15" t="s">
        <v>17</v>
      </c>
      <c r="E651" t="b">
        <v>1</v>
      </c>
      <c r="F651" t="b">
        <v>1</v>
      </c>
      <c r="G651" t="b">
        <v>1</v>
      </c>
      <c r="H651" t="b">
        <v>0</v>
      </c>
      <c r="I651" t="b">
        <v>0</v>
      </c>
      <c r="J651" t="b">
        <v>0</v>
      </c>
      <c r="K651" t="b">
        <v>1</v>
      </c>
      <c r="L651" t="b">
        <v>1</v>
      </c>
      <c r="O651" t="str">
        <f>IF(Weekly[[#This Row],[H/V]]="H",Weekly[[#This Row],[BF H Odds]],IF(Weekly[[#This Row],[H/V]]="V",Weekly[[#This Row],[BF V Odds]],""))</f>
        <v/>
      </c>
      <c r="R651" s="35">
        <f>IFERROR(IF(Weekly[[#This Row],[Won Bet?]]="yes",R650+(Weekly[[#This Row],[BF Odds]]*Weekly[[#This Row],[BF Stake]])-Weekly[[#This Row],[BF Stake]],R650-Weekly[[#This Row],[BF Stake]]),R650)</f>
        <v>1243.6095000000007</v>
      </c>
      <c r="S651" s="35">
        <f>IFERROR(IF(Weekly[[#This Row],[Won Bet?]]="yes",S650+(((Weekly[[#This Row],[BF Odds]]*Weekly[[#This Row],[BF Stake]])-Weekly[[#This Row],[BF Stake]])*0.95),S650-Weekly[[#This Row],[BF Stake]]),S650)</f>
        <v>1127.5191400000012</v>
      </c>
      <c r="T651" s="13"/>
      <c r="U651" s="13"/>
      <c r="V651" s="24" t="str">
        <f>IF(Weekly[[#This Row],[Actual]]="","",IF(AND(Weekly[[#This Row],[SVC_P]]=Weekly[[#This Row],[Actual]],Weekly[[#This Row],[SVC_P]]=TRUE),V650+Weekly[[#This Row],[BF H Odds]]-1,IF(AND(Weekly[[#This Row],[SVC_P]]=Weekly[[#This Row],[Actual]],Weekly[[#This Row],[SVC_P]]=FALSE),V650+Weekly[[#This Row],[BF V Odds]]-1,V650-1)))</f>
        <v/>
      </c>
      <c r="W651" s="24" t="str">
        <f>IF(Weekly[[#This Row],[Actual]]="","",IF(AND(Weekly[[#This Row],[SVC_P]]=FALSE,Weekly[[#This Row],[Actual]]=TRUE),W650+Weekly[[#This Row],[BF H Odds]]-1,IF(AND(Weekly[[#This Row],[SVC_P]]=TRUE,Weekly[[#This Row],[Actual]]=FALSE,),W650+Weekly[[#This Row],[BF V Odds]]-1,W650-1)))</f>
        <v/>
      </c>
      <c r="X651" s="24" t="str">
        <f>IF(Weekly[[#This Row],[Actual]]="","",IF(AND(Weekly[[#This Row],[ADBC_P]]=Weekly[[#This Row],[Actual]],Weekly[[#This Row],[ADBC_P]]=TRUE),X650+Weekly[[#This Row],[BF H Odds]]-1,IF(AND(Weekly[[#This Row],[ADBC_P]]=Weekly[[#This Row],[Actual]],Weekly[[#This Row],[ADBC_P]]=FALSE),X650+Weekly[[#This Row],[BF V Odds]]-1,X650-1)))</f>
        <v/>
      </c>
      <c r="Y651" s="24" t="str">
        <f>IF(Weekly[[#This Row],[Actual]]="","",IF(AND(Weekly[[#This Row],[ADBC_P]]=FALSE,Weekly[[#This Row],[Actual]]=TRUE),Y650+Weekly[[#This Row],[BF H Odds]]-1,IF(AND(Weekly[[#This Row],[ADBC_P]]=TRUE,Weekly[[#This Row],[Actual]]=FALSE),Y650+Weekly[[#This Row],[BF V Odds]]-1,Y650-1)))</f>
        <v/>
      </c>
      <c r="Z651" s="24" t="str">
        <f>IF(Weekly[[#This Row],[Actual]]="","",IF(AND(Weekly[[#This Row],[RFC_P]]=Weekly[[#This Row],[Actual]],Weekly[[#This Row],[RFC_P]]=TRUE),Z650+Weekly[[#This Row],[BF H Odds]]-1,IF(AND(Weekly[[#This Row],[RFC_P]]=Weekly[[#This Row],[Actual]],Weekly[[#This Row],[RFC_P]]=FALSE),Z650+Weekly[[#This Row],[BF V Odds]]-1,Z650-1)))</f>
        <v/>
      </c>
      <c r="AA651" s="24" t="str">
        <f>IF(Weekly[[#This Row],[Actual]]="","",IF(AND(Weekly[[#This Row],[RFC_P]]=FALSE,Weekly[[#This Row],[Actual]]=TRUE),AA650+Weekly[[#This Row],[BF H Odds]]-1,IF(AND(Weekly[[#This Row],[RFC_P]]=TRUE,Weekly[[#This Row],[Actual]]=FALSE),AA650+Weekly[[#This Row],[BF V Odds]]-1,AA650-1)))</f>
        <v/>
      </c>
      <c r="AB651" s="24" t="str">
        <f>IF(Weekly[[#This Row],[Actual]]="","",IF(AND(Weekly[[#This Row],[GBC_P]]=Weekly[[#This Row],[Actual]],Weekly[[#This Row],[GBC_P]]=TRUE),AB650+Weekly[[#This Row],[BF H Odds]]-1,IF(AND(Weekly[[#This Row],[GBC_P]]=Weekly[[#This Row],[Actual]],Weekly[[#This Row],[GBC_P]]=FALSE),AB650+Weekly[[#This Row],[BF V Odds]]-1,AB650-1)))</f>
        <v/>
      </c>
      <c r="AC651" s="24" t="str">
        <f>IF(Weekly[[#This Row],[Actual]]="","",IF(AND(Weekly[[#This Row],[GBC_P]]=FALSE,Weekly[[#This Row],[Actual]]=TRUE),AC650+Weekly[[#This Row],[BF H Odds]]-1,IF(AND(Weekly[[#This Row],[GBC_P]]=TRUE,Weekly[[#This Row],[Actual]]=FALSE),AC650+Weekly[[#This Row],[BF V Odds]]-1,AC650-1)))</f>
        <v/>
      </c>
      <c r="AD651" s="24" t="str">
        <f>IF(Weekly[[#This Row],[Actual]]="","",IF(AND(Weekly[[#This Row],[HGBC_P]]=Weekly[[#This Row],[Actual]],Weekly[[#This Row],[HGBC_P]]=TRUE),AD650+Weekly[[#This Row],[BF H Odds]]-1,IF(AND(Weekly[[#This Row],[HGBC_P]]=Weekly[[#This Row],[Actual]],Weekly[[#This Row],[HGBC_P]]=FALSE),AD650+Weekly[[#This Row],[BF V Odds]]-1,AD650-1)))</f>
        <v/>
      </c>
      <c r="AE651" s="24" t="str">
        <f>IF(Weekly[[#This Row],[Actual]]="","",IF(AND(Weekly[[#This Row],[HGBC_P]]=FALSE,Weekly[[#This Row],[Actual]]=TRUE),AE650+Weekly[[#This Row],[BF H Odds]]-1,IF(AND(Weekly[[#This Row],[HGBC_P]]=TRUE,Weekly[[#This Row],[Actual]]=FALSE),AE650+Weekly[[#This Row],[BF V Odds]]-1,AE650-1)))</f>
        <v/>
      </c>
      <c r="AF651" s="24" t="str">
        <f>IF(Weekly[[#This Row],[Actual]]="","",IF(AND(Weekly[[#This Row],[XGB_P]]=Weekly[[#This Row],[Actual]],Weekly[[#This Row],[XGB_P]]=TRUE),AF650+Weekly[[#This Row],[BF H Odds]]-1,IF(AND(Weekly[[#This Row],[XGB_P]]=Weekly[[#This Row],[Actual]],Weekly[[#This Row],[XGB_P]]=FALSE),AF650+Weekly[[#This Row],[BF V Odds]]-1,AF650-1)))</f>
        <v/>
      </c>
      <c r="AG651" s="24" t="str">
        <f>IF(Weekly[[#This Row],[Actual]]="","",IF(AND(Weekly[[#This Row],[XGB_P]]=FALSE,Weekly[[#This Row],[Actual]]=TRUE),AG650+Weekly[[#This Row],[BF H Odds]]-1,IF(AND(Weekly[[#This Row],[XGB_P]]=TRUE,Weekly[[#This Row],[Actual]]=FALSE),AG650+Weekly[[#This Row],[BF V Odds]]-1,AG650-1)))</f>
        <v/>
      </c>
      <c r="AH651" s="24" t="str">
        <f>IF(Weekly[[#This Row],[Actual]]="","",IF(AND(Weekly[[#This Row],[QDA_P]]=Weekly[[#This Row],[Actual]],Weekly[[#This Row],[QDA_P]]=TRUE),AH650+Weekly[[#This Row],[BF H Odds]]-1,IF(AND(Weekly[[#This Row],[QDA_P]]=Weekly[[#This Row],[Actual]],Weekly[[#This Row],[QDA_P]]=FALSE),AH650+Weekly[[#This Row],[BF V Odds]]-1,AH650-1)))</f>
        <v/>
      </c>
      <c r="AI651" s="24" t="str">
        <f>IF(Weekly[[#This Row],[Actual]]="","",IF(AND(Weekly[[#This Row],[QDA_P]]=FALSE,Weekly[[#This Row],[Actual]]=TRUE),AI650+Weekly[[#This Row],[BF H Odds]]-1,IF(AND(Weekly[[#This Row],[QDA_P]]=TRUE,Weekly[[#This Row],[Actual]]=FALSE),AI650+Weekly[[#This Row],[BF V Odds]]-1,AI650-1)))</f>
        <v/>
      </c>
      <c r="AJ651" s="24" t="str">
        <f>IF(Weekly[[#This Row],[Actual]]="","",IF(AND(Weekly[[#This Row],[KNC_P]]=FALSE,Weekly[[#This Row],[Actual]]=TRUE),AJ650+Weekly[[#This Row],[BF H Odds]]-1,IF(AND(Weekly[[#This Row],[KNC_P]]=TRUE,Weekly[[#This Row],[Actual]]=FALSE),AJ650+Weekly[[#This Row],[BF V Odds]]-1,AJ650-1)))</f>
        <v/>
      </c>
      <c r="AK651" s="24" t="str">
        <f>IF(Weekly[[#This Row],[Actual]]="","",IF(AND(Weekly[[#This Row],[KNC_P]]=FALSE,Weekly[[#This Row],[Actual]]=TRUE),AK650+Weekly[[#This Row],[BF H Odds]]-1,IF(AND(Weekly[[#This Row],[KNC_P]]=TRUE,Weekly[[#This Row],[Actual]]=FALSE),AK650+Weekly[[#This Row],[BF V Odds]]-1,AK650-1)))</f>
        <v/>
      </c>
      <c r="AL651" s="30" t="str">
        <f>IF(Weekly[[#This Row],[Actual]]="","",COUNTIF(Weekly[[#This Row],[SVC_P]:[QDA_P]],TRUE))</f>
        <v/>
      </c>
      <c r="AM651" s="30" t="str">
        <f>IF(Weekly[[#This Row],[Actual]]="","",COUNTIF(Weekly[[#This Row],[SVC_P]:[QDA_P]],FALSE))</f>
        <v/>
      </c>
      <c r="AN651" s="36" t="str">
        <f>IF(AND(Weekly[[#This Row],[BF V Odds]]&gt;$BO$6,Weekly[[#This Row],[BF V Odds]] &lt; $BO$7),Weekly[[#This Row],[BF V Odds]],"")</f>
        <v/>
      </c>
      <c r="AO651" s="36" t="str">
        <f>IF(AND(Weekly[[#This Row],[BF H Odds]]&gt;$BO$6, Weekly[[#This Row],[BF H Odds]] &lt; $BO$7),Weekly[[#This Row],[BF H Odds]],"")</f>
        <v/>
      </c>
      <c r="AP651" s="37">
        <f>IF(AND(Weekly[[#This Row],[V Odds &lt;]]="",Weekly[[#This Row],[H Odds &lt;]]=""),AP650,IF(AND(Weekly[[#This Row],[H Odds &lt;]]&lt;&gt;"",Weekly[[#This Row],[SVC_P]]=TRUE,Weekly[[#This Row],[Actual]]=TRUE),AP650+Weekly[[#This Row],[H Odds &lt;]]-1,IF(AND(Weekly[[#This Row],[V Odds &lt;]]&lt;&gt;"",Weekly[[#This Row],[SVC_P]]=FALSE,Weekly[[#This Row],[Actual]]=FALSE),AP650+Weekly[[#This Row],[V Odds &lt;]]-1,IF(AND(Weekly[[#This Row],[V Odds &lt;]]&lt;&gt;"",Weekly[[#This Row],[SVC_P]]=FALSE,Weekly[[#This Row],[Actual]]=TRUE),AP650-1,IF(AND(Weekly[[#This Row],[H Odds &lt;]]&lt;&gt;"",Weekly[[#This Row],[SVC_P]]=TRUE,Weekly[[#This Row],[Actual]]=FALSE),AP650-1,AP650)))))</f>
        <v>81.330000000000027</v>
      </c>
      <c r="AQ651" s="37">
        <f>IF(AND(Weekly[[#This Row],[V Odds &lt;]]="",Weekly[[#This Row],[H Odds &lt;]]=""),AQ650,IF(AND(Weekly[[#This Row],[H Odds &lt;]]&lt;&gt;"",Weekly[[#This Row],[ADBC_P]]=TRUE,Weekly[[#This Row],[Actual]]=TRUE),AQ650+Weekly[[#This Row],[H Odds &lt;]]-1,IF(AND(Weekly[[#This Row],[V Odds &lt;]]&lt;&gt;"",Weekly[[#This Row],[ADBC_P]]=FALSE,Weekly[[#This Row],[Actual]]=FALSE),AQ650+Weekly[[#This Row],[V Odds &lt;]]-1,IF(AND(Weekly[[#This Row],[V Odds &lt;]]&lt;&gt;"",Weekly[[#This Row],[ADBC_P]]=FALSE,Weekly[[#This Row],[Actual]]=TRUE),AQ650-1,IF(AND(Weekly[[#This Row],[H Odds &lt;]]&lt;&gt;"",Weekly[[#This Row],[ADBC_P]]=TRUE,Weekly[[#This Row],[Actual]]=FALSE),AQ650-1,AQ650)))))</f>
        <v>53.88</v>
      </c>
      <c r="AR651" s="37">
        <f>IF(AND(Weekly[[#This Row],[V Odds &lt;]]="",Weekly[[#This Row],[H Odds &lt;]]=""),AR650,IF(AND(Weekly[[#This Row],[H Odds &lt;]]&lt;&gt;"",Weekly[[#This Row],[RFC_P]]=TRUE,Weekly[[#This Row],[Actual]]=TRUE),AR650+Weekly[[#This Row],[H Odds &lt;]]-1,IF(AND(Weekly[[#This Row],[V Odds &lt;]]&lt;&gt;"",Weekly[[#This Row],[RFC_P]]=FALSE,Weekly[[#This Row],[Actual]]=FALSE),AR650+Weekly[[#This Row],[V Odds &lt;]]-1,IF(AND(Weekly[[#This Row],[V Odds &lt;]]&lt;&gt;"",Weekly[[#This Row],[RFC_P]]=FALSE,Weekly[[#This Row],[Actual]]=TRUE),AR650-1,IF(AND(Weekly[[#This Row],[H Odds &lt;]]&lt;&gt;"",Weekly[[#This Row],[RFC_P]]=TRUE,Weekly[[#This Row],[Actual]]=FALSE),AR650-1,AR650)))))</f>
        <v>73.14</v>
      </c>
      <c r="AS651" s="37">
        <f>IF(AND(Weekly[[#This Row],[V Odds &lt;]]="",Weekly[[#This Row],[H Odds &lt;]]=""),AS650,IF(AND(Weekly[[#This Row],[H Odds &lt;]]&lt;&gt;"",Weekly[[#This Row],[GBC_P]]=TRUE,Weekly[[#This Row],[Actual]]=TRUE),AS650+Weekly[[#This Row],[H Odds &lt;]]-1,IF(AND(Weekly[[#This Row],[V Odds &lt;]]&lt;&gt;"",Weekly[[#This Row],[GBC_P]]=FALSE,Weekly[[#This Row],[Actual]]=FALSE),AS650+Weekly[[#This Row],[V Odds &lt;]]-1,IF(AND(Weekly[[#This Row],[V Odds &lt;]]&lt;&gt;"",Weekly[[#This Row],[GBC_P]]=FALSE,Weekly[[#This Row],[Actual]]=TRUE),AS650-1,IF(AND(Weekly[[#This Row],[H Odds &lt;]]&lt;&gt;"",Weekly[[#This Row],[GBC_P]]=TRUE,Weekly[[#This Row],[Actual]]=FALSE),AS650-1,AS650)))))</f>
        <v>76.88</v>
      </c>
      <c r="AT651" s="37">
        <f>IF(AND(Weekly[[#This Row],[V Odds &lt;]]="",Weekly[[#This Row],[H Odds &lt;]]=""),AT650,IF(AND(Weekly[[#This Row],[H Odds &lt;]]&lt;&gt;"",Weekly[[#This Row],[HGBC_P]]=TRUE,Weekly[[#This Row],[Actual]]=TRUE),AT650+Weekly[[#This Row],[H Odds &lt;]]-1,IF(AND(Weekly[[#This Row],[V Odds &lt;]]&lt;&gt;"",Weekly[[#This Row],[HGBC_P]]=FALSE,Weekly[[#This Row],[Actual]]=FALSE),AT650+Weekly[[#This Row],[V Odds &lt;]]-1,IF(AND(Weekly[[#This Row],[V Odds &lt;]]&lt;&gt;"",Weekly[[#This Row],[HGBC_P]]=FALSE,Weekly[[#This Row],[Actual]]=TRUE),AT650-1,IF(AND(Weekly[[#This Row],[H Odds &lt;]]&lt;&gt;"",Weekly[[#This Row],[HGBC_P]]=TRUE,Weekly[[#This Row],[Actual]]=FALSE),AT650-1,AT650)))))</f>
        <v>60.31</v>
      </c>
      <c r="AU651" s="37">
        <f>IF(AND(Weekly[[#This Row],[V Odds &lt;]]="",Weekly[[#This Row],[H Odds &lt;]]=""),AU650,IF(AND(Weekly[[#This Row],[H Odds &lt;]]&lt;&gt;"",Weekly[[#This Row],[XGB_P]]=TRUE,Weekly[[#This Row],[Actual]]=TRUE),AU650+Weekly[[#This Row],[H Odds &lt;]]-1,IF(AND(Weekly[[#This Row],[V Odds &lt;]]&lt;&gt;"",Weekly[[#This Row],[XGB_P]]=FALSE,Weekly[[#This Row],[Actual]]=FALSE),AU650+Weekly[[#This Row],[V Odds &lt;]]-1,IF(AND(Weekly[[#This Row],[V Odds &lt;]]&lt;&gt;"",Weekly[[#This Row],[XGB_P]]=FALSE,Weekly[[#This Row],[Actual]]=TRUE),AU650-1,IF(AND(Weekly[[#This Row],[H Odds &lt;]]&lt;&gt;"",Weekly[[#This Row],[XGB_P]]=TRUE,Weekly[[#This Row],[Actual]]=FALSE),AU650-1,AU650)))))</f>
        <v>84.06</v>
      </c>
      <c r="AV651" s="37">
        <f>IF(AND(Weekly[[#This Row],[V Odds &lt;]]="",Weekly[[#This Row],[H Odds &lt;]]=""),AV650,IF(AND(Weekly[[#This Row],[H Odds &lt;]]&lt;&gt;"",Weekly[[#This Row],[QDA_P]]=TRUE,Weekly[[#This Row],[Actual]]=TRUE),AV650+Weekly[[#This Row],[H Odds &lt;]]-1,IF(AND(Weekly[[#This Row],[V Odds &lt;]]&lt;&gt;"",Weekly[[#This Row],[QDA_P]]=FALSE,Weekly[[#This Row],[Actual]]=FALSE),AV650+Weekly[[#This Row],[V Odds &lt;]]-1,IF(AND(Weekly[[#This Row],[V Odds &lt;]]&lt;&gt;"",Weekly[[#This Row],[QDA_P]]=FALSE,Weekly[[#This Row],[Actual]]=TRUE),AV650-1,IF(AND(Weekly[[#This Row],[H Odds &lt;]]&lt;&gt;"",Weekly[[#This Row],[QDA_P]]=TRUE,Weekly[[#This Row],[Actual]]=FALSE),AV650-1,AV650)))))</f>
        <v>73.349999999999994</v>
      </c>
      <c r="AW651" s="37">
        <f>IF(AND(Weekly[[#This Row],[H Odds &lt;]]="",Weekly[[#This Row],[V Odds &lt;]]=""),AW650,IF(AND(Weekly[[#This Row],[KNC_P]]=Weekly[[#This Row],[Actual]],Weekly[[#This Row],[KNC_P]]=TRUE),AW650+Weekly[[#This Row],[BF H Odds]]-1,IF(AND(Weekly[[#This Row],[KNC_P]]=Weekly[[#This Row],[Actual]],Weekly[[#This Row],[KNC_P]]=FALSE),AW650+Weekly[[#This Row],[BF V Odds]]-1,AW650-1)))</f>
        <v>51.150000000000013</v>
      </c>
      <c r="AX651" s="37">
        <f>IF(AND(Weekly[[#This Row],[V Odds &lt;]]="",Weekly[[#This Row],[H Odds &lt;]]=""),AX650,IF(AND(Weekly[[#This Row],[V Odds &lt;]]&lt;&gt;"",Weekly[[#This Row],[FALSES]]&gt;0,Weekly[[#This Row],[Actual]]=FALSE),AX650+Weekly[[#This Row],[V Odds &lt;]]-1,IF(AND(Weekly[[#This Row],[H Odds &lt;]]&lt;&gt;"",Weekly[[#This Row],[TRUES]]&gt;0,Weekly[[#This Row],[Actual]]=TRUE),AX650+Weekly[[#This Row],[H Odds &lt;]]-1,IF(AND(Weekly[[#This Row],[V Odds &lt;]]&lt;&gt;"",Weekly[[#This Row],[FALSES]]=0),AX650,IF(AND(Weekly[[#This Row],[H Odds &lt;]]&lt;&gt;"",Weekly[[#This Row],[TRUES]]=0),AX650,AX650-1)))))</f>
        <v>135.64999999999995</v>
      </c>
      <c r="AY651" s="37">
        <f>IF(AND(Weekly[[#This Row],[V Odds &lt;]]="",Weekly[[#This Row],[H Odds &lt;]]=""),AY650,IF(AND(Weekly[[#This Row],[V Odds &lt;]]&lt;&gt;"",Weekly[[#This Row],[FALSES]]&gt;0,Weekly[[#This Row],[Actual]]=FALSE),AY650+((Weekly[[#This Row],[V Odds &lt;]]-1)*0.92),IF(AND(Weekly[[#This Row],[H Odds &lt;]]&lt;&gt;"",Weekly[[#This Row],[TRUES]]&gt;0,Weekly[[#This Row],[Actual]]=TRUE),AY650+((Weekly[[#This Row],[H Odds &lt;]]-1)*0.92),IF(AND(Weekly[[#This Row],[V Odds &lt;]]&lt;&gt;"",Weekly[[#This Row],[FALSES]]=0),AY650,IF(AND(Weekly[[#This Row],[H Odds &lt;]]&lt;&gt;"",Weekly[[#This Row],[TRUES]]=0),AY650,AY650-1)))))</f>
        <v>120.07800000000003</v>
      </c>
      <c r="AZ651" s="37">
        <f>IF(AND(Weekly[[#This Row],[V Odds &lt;]]="",Weekly[[#This Row],[H Odds &lt;]]=""),AZ650,IF(AND(Weekly[[#This Row],[V Odds &lt;]]&lt;&gt;"",Weekly[[#This Row],[Actual]]=FALSE),AZ650+Weekly[[#This Row],[V Odds &lt;]]-1,IF(AND(Weekly[[#This Row],[H Odds &lt;]]&lt;&gt;"",Weekly[[#This Row],[Actual]]=TRUE),AZ650+Weekly[[#This Row],[H Odds &lt;]]-1,AZ650-1)))</f>
        <v>125.61999999999996</v>
      </c>
      <c r="BA651" s="38">
        <f>IF(Weekly[[#This Row],[H Odds &lt;]]="",BA650,IF(AND(Weekly[[#This Row],[H Odds &lt;]]&lt;&gt;"",Weekly[[#This Row],[SVC_P]]=TRUE,Weekly[[#This Row],[Actual]]=TRUE),BA650+Weekly[[#This Row],[H Odds &lt;]]-1,IF(AND(Weekly[[#This Row],[H Odds &lt;]]&lt;&gt;"",Weekly[[#This Row],[SVC_P]]=TRUE,Weekly[[#This Row],[Actual]]=FALSE),BA650-1,BA650)))</f>
        <v>80.290000000000006</v>
      </c>
      <c r="BB651" s="38">
        <f>IF(Weekly[[#This Row],[H Odds &lt;]]="",BB650,IF(AND(Weekly[[#This Row],[H Odds &lt;]]&lt;&gt;"",Weekly[[#This Row],[ADBC_P]]=TRUE,Weekly[[#This Row],[Actual]]=TRUE),BB650+Weekly[[#This Row],[H Odds &lt;]]-1,IF(AND(Weekly[[#This Row],[H Odds &lt;]]&lt;&gt;"",Weekly[[#This Row],[ADBC_P]]=TRUE,Weekly[[#This Row],[Actual]]=FALSE),BB650-1,BB650)))</f>
        <v>50.06</v>
      </c>
      <c r="BC651" s="38">
        <f>IF(Weekly[[#This Row],[H Odds &lt;]]="",BC650,IF(AND(Weekly[[#This Row],[H Odds &lt;]]&lt;&gt;"",Weekly[[#This Row],[RFC_P]]=TRUE,Weekly[[#This Row],[Actual]]=TRUE),BC650+Weekly[[#This Row],[H Odds &lt;]]-1,IF(AND(Weekly[[#This Row],[H Odds &lt;]]&lt;&gt;"",Weekly[[#This Row],[RFC_P]]=TRUE,Weekly[[#This Row],[Actual]]=FALSE),BC650-1,BC650)))</f>
        <v>51.66</v>
      </c>
      <c r="BD651" s="38">
        <f>IF(Weekly[[#This Row],[H Odds &lt;]]="",BD650,IF(AND(Weekly[[#This Row],[H Odds &lt;]]&lt;&gt;"",Weekly[[#This Row],[GBC_P]]=TRUE,Weekly[[#This Row],[Actual]]=TRUE),BD650+Weekly[[#This Row],[H Odds &lt;]]-1,IF(AND(Weekly[[#This Row],[H Odds &lt;]]&lt;&gt;"",Weekly[[#This Row],[GBC_P]]=TRUE,Weekly[[#This Row],[Actual]]=FALSE),BD650-1,BD650)))</f>
        <v>57.810000000000009</v>
      </c>
      <c r="BE651" s="38">
        <f>IF(Weekly[[#This Row],[H Odds &lt;]]="",BE650,IF(AND(Weekly[[#This Row],[H Odds &lt;]]&lt;&gt;"",Weekly[[#This Row],[HGBC_P]]=TRUE,Weekly[[#This Row],[Actual]]=TRUE),BE650+Weekly[[#This Row],[H Odds &lt;]]-1,IF(AND(Weekly[[#This Row],[H Odds &lt;]]&lt;&gt;"",Weekly[[#This Row],[HGBC_P]]=TRUE,Weekly[[#This Row],[Actual]]=FALSE),BE650-1,BE650)))</f>
        <v>54.96</v>
      </c>
      <c r="BF651" s="38">
        <f>IF(Weekly[[#This Row],[H Odds &lt;]]="",BF650,IF(AND(Weekly[[#This Row],[H Odds &lt;]]&lt;&gt;"",Weekly[[#This Row],[XGB_P]]=TRUE,Weekly[[#This Row],[Actual]]=TRUE),BF650+Weekly[[#This Row],[H Odds &lt;]]-1,IF(AND(Weekly[[#This Row],[H Odds &lt;]]&lt;&gt;"",Weekly[[#This Row],[XGB_P]]=TRUE,Weekly[[#This Row],[Actual]]=FALSE),BF650-1,BF650)))</f>
        <v>64.63000000000001</v>
      </c>
      <c r="BG651" s="38">
        <f>IF(Weekly[[#This Row],[H Odds &lt;]]="",BG650,IF(AND(Weekly[[#This Row],[H Odds &lt;]]&lt;&gt;"",Weekly[[#This Row],[QDA_P]]=TRUE,Weekly[[#This Row],[Actual]]=TRUE),BG650+Weekly[[#This Row],[H Odds &lt;]]-1,IF(AND(Weekly[[#This Row],[H Odds &lt;]]&lt;&gt;"",Weekly[[#This Row],[QDA_P]]=TRUE,Weekly[[#This Row],[Actual]]=FALSE),BG650-1,BG650)))</f>
        <v>50.129999999999995</v>
      </c>
      <c r="BH651" s="38">
        <f>IF(Weekly[[#This Row],[H Odds &lt;]]="",BH650,IF(AND(Weekly[[#This Row],[H Odds &lt;]]&lt;&gt;"",Weekly[[#This Row],[KNC_P]]=TRUE,Weekly[[#This Row],[Actual]]=TRUE),BH650+Weekly[[#This Row],[H Odds &lt;]]-1,IF(AND(Weekly[[#This Row],[H Odds &lt;]]&lt;&gt;"",Weekly[[#This Row],[KNC_P]]=TRUE,Weekly[[#This Row],[Actual]]=FALSE),BH650-1,BH650)))</f>
        <v>55</v>
      </c>
      <c r="BI651" s="38">
        <f>IF(Weekly[[#This Row],[H Odds &lt;]]="",BI650,IF(AND(Weekly[[#This Row],[H Odds &lt;]]&lt;&gt;"",Weekly[[#This Row],[TRUES]]&gt;0,Weekly[[#This Row],[Actual]]=TRUE),BI650+Weekly[[#This Row],[H Odds &lt;]]-1,IF(AND(Weekly[[#This Row],[H Odds &lt;]]&lt;&gt;"",Weekly[[#This Row],[TRUES]]=0),BI650,BI650-1)))</f>
        <v>78.290000000000006</v>
      </c>
      <c r="BJ651" s="38">
        <f>IF(Weekly[[#This Row],[H Odds &lt;]]="",BJ650,IF(AND(Weekly[[#This Row],[H Odds &lt;]]&lt;&gt;"",Weekly[[#This Row],[Actual]]=TRUE),BJ650+Weekly[[#This Row],[H Odds &lt;]]-1,IF(AND(Weekly[[#This Row],[H Odds &lt;]]&lt;&gt;"",Weekly[[#This Row],[Actual]]=FALSE),BJ650-1,BJ650)))</f>
        <v>80.190000000000012</v>
      </c>
      <c r="BK651" s="58">
        <f>IF(AND(Weekly[[#This Row],[TRUES]]&gt;3,Weekly[[#This Row],[Actual]]=TRUE),BK650+Weekly[[#This Row],[BF H Odds]]-1,IF(AND(Weekly[[#This Row],[FALSES]]&gt;3,Weekly[[#This Row],[Actual]]=FALSE),BK650+Weekly[[#This Row],[BF V Odds]]-1,IF(AND(Weekly[[#This Row],[TRUES]]&gt;3,Weekly[[#This Row],[Actual]]=FALSE),BK650-1,IF(AND(Weekly[[#This Row],[FALSES]]&gt;3,Weekly[[#This Row],[Actual]]=TRUE),BK650-1,BK650))))</f>
        <v>34.680000000000028</v>
      </c>
      <c r="BL651" s="58">
        <f>IF(AND(Weekly[[#This Row],[TRUES]]&gt;5,Weekly[[#This Row],[Actual]]=TRUE),BL650+Weekly[[#This Row],[BF H Odds]]-1,IF(AND(Weekly[[#This Row],[FALSES]]&gt;5,Weekly[[#This Row],[Actual]]=FALSE),BL650+Weekly[[#This Row],[BF V Odds]]-1,IF(AND(Weekly[[#This Row],[TRUES]]&gt;5,Weekly[[#This Row],[Actual]]=FALSE),BL650-1,IF(AND(Weekly[[#This Row],[FALSES]]&gt;5,Weekly[[#This Row],[Actual]]=TRUE),BL650-1,BL650))))</f>
        <v>39.000000000000014</v>
      </c>
      <c r="BM651" s="58">
        <f>IF(AND(Weekly[[#This Row],[TRUES]]&gt;6,Weekly[[#This Row],[Actual]]=TRUE),BM650+Weekly[[#This Row],[BF H Odds]]-1,IF(AND(Weekly[[#This Row],[FALSES]]&gt;6,Weekly[[#This Row],[Actual]]=FALSE),BM650+Weekly[[#This Row],[BF V Odds]]-1,IF(AND(Weekly[[#This Row],[TRUES]]&gt;6,Weekly[[#This Row],[Actual]]=FALSE),BM650-1,IF(AND(Weekly[[#This Row],[FALSES]]&gt;6,Weekly[[#This Row],[Actual]]=TRUE),BM650-1,BM650))))</f>
        <v>69.08</v>
      </c>
    </row>
    <row r="652" spans="1:65" x14ac:dyDescent="0.25">
      <c r="A652" s="34"/>
      <c r="B652" s="10">
        <v>44324</v>
      </c>
      <c r="C652" s="17" t="s">
        <v>38</v>
      </c>
      <c r="D652" s="15" t="s">
        <v>33</v>
      </c>
      <c r="E652" t="b">
        <v>1</v>
      </c>
      <c r="F652" t="b">
        <v>1</v>
      </c>
      <c r="G652" t="b">
        <v>1</v>
      </c>
      <c r="H652" t="b">
        <v>1</v>
      </c>
      <c r="I652" t="b">
        <v>1</v>
      </c>
      <c r="J652" t="b">
        <v>1</v>
      </c>
      <c r="K652" t="b">
        <v>1</v>
      </c>
      <c r="L652" t="b">
        <v>1</v>
      </c>
      <c r="O652" t="str">
        <f>IF(Weekly[[#This Row],[H/V]]="H",Weekly[[#This Row],[BF H Odds]],IF(Weekly[[#This Row],[H/V]]="V",Weekly[[#This Row],[BF V Odds]],""))</f>
        <v/>
      </c>
      <c r="R652" s="35">
        <f>IFERROR(IF(Weekly[[#This Row],[Won Bet?]]="yes",R651+(Weekly[[#This Row],[BF Odds]]*Weekly[[#This Row],[BF Stake]])-Weekly[[#This Row],[BF Stake]],R651-Weekly[[#This Row],[BF Stake]]),R651)</f>
        <v>1243.6095000000007</v>
      </c>
      <c r="S652" s="35">
        <f>IFERROR(IF(Weekly[[#This Row],[Won Bet?]]="yes",S651+(((Weekly[[#This Row],[BF Odds]]*Weekly[[#This Row],[BF Stake]])-Weekly[[#This Row],[BF Stake]])*0.95),S651-Weekly[[#This Row],[BF Stake]]),S651)</f>
        <v>1127.5191400000012</v>
      </c>
      <c r="T652" s="13"/>
      <c r="U652" s="13"/>
      <c r="V652" s="24" t="str">
        <f>IF(Weekly[[#This Row],[Actual]]="","",IF(AND(Weekly[[#This Row],[SVC_P]]=Weekly[[#This Row],[Actual]],Weekly[[#This Row],[SVC_P]]=TRUE),V651+Weekly[[#This Row],[BF H Odds]]-1,IF(AND(Weekly[[#This Row],[SVC_P]]=Weekly[[#This Row],[Actual]],Weekly[[#This Row],[SVC_P]]=FALSE),V651+Weekly[[#This Row],[BF V Odds]]-1,V651-1)))</f>
        <v/>
      </c>
      <c r="W652" s="24" t="str">
        <f>IF(Weekly[[#This Row],[Actual]]="","",IF(AND(Weekly[[#This Row],[SVC_P]]=FALSE,Weekly[[#This Row],[Actual]]=TRUE),W651+Weekly[[#This Row],[BF H Odds]]-1,IF(AND(Weekly[[#This Row],[SVC_P]]=TRUE,Weekly[[#This Row],[Actual]]=FALSE,),W651+Weekly[[#This Row],[BF V Odds]]-1,W651-1)))</f>
        <v/>
      </c>
      <c r="X652" s="24" t="str">
        <f>IF(Weekly[[#This Row],[Actual]]="","",IF(AND(Weekly[[#This Row],[ADBC_P]]=Weekly[[#This Row],[Actual]],Weekly[[#This Row],[ADBC_P]]=TRUE),X651+Weekly[[#This Row],[BF H Odds]]-1,IF(AND(Weekly[[#This Row],[ADBC_P]]=Weekly[[#This Row],[Actual]],Weekly[[#This Row],[ADBC_P]]=FALSE),X651+Weekly[[#This Row],[BF V Odds]]-1,X651-1)))</f>
        <v/>
      </c>
      <c r="Y652" s="24" t="str">
        <f>IF(Weekly[[#This Row],[Actual]]="","",IF(AND(Weekly[[#This Row],[ADBC_P]]=FALSE,Weekly[[#This Row],[Actual]]=TRUE),Y651+Weekly[[#This Row],[BF H Odds]]-1,IF(AND(Weekly[[#This Row],[ADBC_P]]=TRUE,Weekly[[#This Row],[Actual]]=FALSE),Y651+Weekly[[#This Row],[BF V Odds]]-1,Y651-1)))</f>
        <v/>
      </c>
      <c r="Z652" s="24" t="str">
        <f>IF(Weekly[[#This Row],[Actual]]="","",IF(AND(Weekly[[#This Row],[RFC_P]]=Weekly[[#This Row],[Actual]],Weekly[[#This Row],[RFC_P]]=TRUE),Z651+Weekly[[#This Row],[BF H Odds]]-1,IF(AND(Weekly[[#This Row],[RFC_P]]=Weekly[[#This Row],[Actual]],Weekly[[#This Row],[RFC_P]]=FALSE),Z651+Weekly[[#This Row],[BF V Odds]]-1,Z651-1)))</f>
        <v/>
      </c>
      <c r="AA652" s="24" t="str">
        <f>IF(Weekly[[#This Row],[Actual]]="","",IF(AND(Weekly[[#This Row],[RFC_P]]=FALSE,Weekly[[#This Row],[Actual]]=TRUE),AA651+Weekly[[#This Row],[BF H Odds]]-1,IF(AND(Weekly[[#This Row],[RFC_P]]=TRUE,Weekly[[#This Row],[Actual]]=FALSE),AA651+Weekly[[#This Row],[BF V Odds]]-1,AA651-1)))</f>
        <v/>
      </c>
      <c r="AB652" s="24" t="str">
        <f>IF(Weekly[[#This Row],[Actual]]="","",IF(AND(Weekly[[#This Row],[GBC_P]]=Weekly[[#This Row],[Actual]],Weekly[[#This Row],[GBC_P]]=TRUE),AB651+Weekly[[#This Row],[BF H Odds]]-1,IF(AND(Weekly[[#This Row],[GBC_P]]=Weekly[[#This Row],[Actual]],Weekly[[#This Row],[GBC_P]]=FALSE),AB651+Weekly[[#This Row],[BF V Odds]]-1,AB651-1)))</f>
        <v/>
      </c>
      <c r="AC652" s="24" t="str">
        <f>IF(Weekly[[#This Row],[Actual]]="","",IF(AND(Weekly[[#This Row],[GBC_P]]=FALSE,Weekly[[#This Row],[Actual]]=TRUE),AC651+Weekly[[#This Row],[BF H Odds]]-1,IF(AND(Weekly[[#This Row],[GBC_P]]=TRUE,Weekly[[#This Row],[Actual]]=FALSE),AC651+Weekly[[#This Row],[BF V Odds]]-1,AC651-1)))</f>
        <v/>
      </c>
      <c r="AD652" s="24" t="str">
        <f>IF(Weekly[[#This Row],[Actual]]="","",IF(AND(Weekly[[#This Row],[HGBC_P]]=Weekly[[#This Row],[Actual]],Weekly[[#This Row],[HGBC_P]]=TRUE),AD651+Weekly[[#This Row],[BF H Odds]]-1,IF(AND(Weekly[[#This Row],[HGBC_P]]=Weekly[[#This Row],[Actual]],Weekly[[#This Row],[HGBC_P]]=FALSE),AD651+Weekly[[#This Row],[BF V Odds]]-1,AD651-1)))</f>
        <v/>
      </c>
      <c r="AE652" s="24" t="str">
        <f>IF(Weekly[[#This Row],[Actual]]="","",IF(AND(Weekly[[#This Row],[HGBC_P]]=FALSE,Weekly[[#This Row],[Actual]]=TRUE),AE651+Weekly[[#This Row],[BF H Odds]]-1,IF(AND(Weekly[[#This Row],[HGBC_P]]=TRUE,Weekly[[#This Row],[Actual]]=FALSE),AE651+Weekly[[#This Row],[BF V Odds]]-1,AE651-1)))</f>
        <v/>
      </c>
      <c r="AF652" s="24" t="str">
        <f>IF(Weekly[[#This Row],[Actual]]="","",IF(AND(Weekly[[#This Row],[XGB_P]]=Weekly[[#This Row],[Actual]],Weekly[[#This Row],[XGB_P]]=TRUE),AF651+Weekly[[#This Row],[BF H Odds]]-1,IF(AND(Weekly[[#This Row],[XGB_P]]=Weekly[[#This Row],[Actual]],Weekly[[#This Row],[XGB_P]]=FALSE),AF651+Weekly[[#This Row],[BF V Odds]]-1,AF651-1)))</f>
        <v/>
      </c>
      <c r="AG652" s="24" t="str">
        <f>IF(Weekly[[#This Row],[Actual]]="","",IF(AND(Weekly[[#This Row],[XGB_P]]=FALSE,Weekly[[#This Row],[Actual]]=TRUE),AG651+Weekly[[#This Row],[BF H Odds]]-1,IF(AND(Weekly[[#This Row],[XGB_P]]=TRUE,Weekly[[#This Row],[Actual]]=FALSE),AG651+Weekly[[#This Row],[BF V Odds]]-1,AG651-1)))</f>
        <v/>
      </c>
      <c r="AH652" s="24" t="str">
        <f>IF(Weekly[[#This Row],[Actual]]="","",IF(AND(Weekly[[#This Row],[QDA_P]]=Weekly[[#This Row],[Actual]],Weekly[[#This Row],[QDA_P]]=TRUE),AH651+Weekly[[#This Row],[BF H Odds]]-1,IF(AND(Weekly[[#This Row],[QDA_P]]=Weekly[[#This Row],[Actual]],Weekly[[#This Row],[QDA_P]]=FALSE),AH651+Weekly[[#This Row],[BF V Odds]]-1,AH651-1)))</f>
        <v/>
      </c>
      <c r="AI652" s="24" t="str">
        <f>IF(Weekly[[#This Row],[Actual]]="","",IF(AND(Weekly[[#This Row],[QDA_P]]=FALSE,Weekly[[#This Row],[Actual]]=TRUE),AI651+Weekly[[#This Row],[BF H Odds]]-1,IF(AND(Weekly[[#This Row],[QDA_P]]=TRUE,Weekly[[#This Row],[Actual]]=FALSE),AI651+Weekly[[#This Row],[BF V Odds]]-1,AI651-1)))</f>
        <v/>
      </c>
      <c r="AJ652" s="24" t="str">
        <f>IF(Weekly[[#This Row],[Actual]]="","",IF(AND(Weekly[[#This Row],[KNC_P]]=FALSE,Weekly[[#This Row],[Actual]]=TRUE),AJ651+Weekly[[#This Row],[BF H Odds]]-1,IF(AND(Weekly[[#This Row],[KNC_P]]=TRUE,Weekly[[#This Row],[Actual]]=FALSE),AJ651+Weekly[[#This Row],[BF V Odds]]-1,AJ651-1)))</f>
        <v/>
      </c>
      <c r="AK652" s="24" t="str">
        <f>IF(Weekly[[#This Row],[Actual]]="","",IF(AND(Weekly[[#This Row],[KNC_P]]=FALSE,Weekly[[#This Row],[Actual]]=TRUE),AK651+Weekly[[#This Row],[BF H Odds]]-1,IF(AND(Weekly[[#This Row],[KNC_P]]=TRUE,Weekly[[#This Row],[Actual]]=FALSE),AK651+Weekly[[#This Row],[BF V Odds]]-1,AK651-1)))</f>
        <v/>
      </c>
      <c r="AL652" s="30" t="str">
        <f>IF(Weekly[[#This Row],[Actual]]="","",COUNTIF(Weekly[[#This Row],[SVC_P]:[QDA_P]],TRUE))</f>
        <v/>
      </c>
      <c r="AM652" s="30" t="str">
        <f>IF(Weekly[[#This Row],[Actual]]="","",COUNTIF(Weekly[[#This Row],[SVC_P]:[QDA_P]],FALSE))</f>
        <v/>
      </c>
      <c r="AN652" s="36" t="str">
        <f>IF(AND(Weekly[[#This Row],[BF V Odds]]&gt;$BO$6,Weekly[[#This Row],[BF V Odds]] &lt; $BO$7),Weekly[[#This Row],[BF V Odds]],"")</f>
        <v/>
      </c>
      <c r="AO652" s="36" t="str">
        <f>IF(AND(Weekly[[#This Row],[BF H Odds]]&gt;$BO$6, Weekly[[#This Row],[BF H Odds]] &lt; $BO$7),Weekly[[#This Row],[BF H Odds]],"")</f>
        <v/>
      </c>
      <c r="AP652" s="37">
        <f>IF(AND(Weekly[[#This Row],[V Odds &lt;]]="",Weekly[[#This Row],[H Odds &lt;]]=""),AP651,IF(AND(Weekly[[#This Row],[H Odds &lt;]]&lt;&gt;"",Weekly[[#This Row],[SVC_P]]=TRUE,Weekly[[#This Row],[Actual]]=TRUE),AP651+Weekly[[#This Row],[H Odds &lt;]]-1,IF(AND(Weekly[[#This Row],[V Odds &lt;]]&lt;&gt;"",Weekly[[#This Row],[SVC_P]]=FALSE,Weekly[[#This Row],[Actual]]=FALSE),AP651+Weekly[[#This Row],[V Odds &lt;]]-1,IF(AND(Weekly[[#This Row],[V Odds &lt;]]&lt;&gt;"",Weekly[[#This Row],[SVC_P]]=FALSE,Weekly[[#This Row],[Actual]]=TRUE),AP651-1,IF(AND(Weekly[[#This Row],[H Odds &lt;]]&lt;&gt;"",Weekly[[#This Row],[SVC_P]]=TRUE,Weekly[[#This Row],[Actual]]=FALSE),AP651-1,AP651)))))</f>
        <v>81.330000000000027</v>
      </c>
      <c r="AQ652" s="37">
        <f>IF(AND(Weekly[[#This Row],[V Odds &lt;]]="",Weekly[[#This Row],[H Odds &lt;]]=""),AQ651,IF(AND(Weekly[[#This Row],[H Odds &lt;]]&lt;&gt;"",Weekly[[#This Row],[ADBC_P]]=TRUE,Weekly[[#This Row],[Actual]]=TRUE),AQ651+Weekly[[#This Row],[H Odds &lt;]]-1,IF(AND(Weekly[[#This Row],[V Odds &lt;]]&lt;&gt;"",Weekly[[#This Row],[ADBC_P]]=FALSE,Weekly[[#This Row],[Actual]]=FALSE),AQ651+Weekly[[#This Row],[V Odds &lt;]]-1,IF(AND(Weekly[[#This Row],[V Odds &lt;]]&lt;&gt;"",Weekly[[#This Row],[ADBC_P]]=FALSE,Weekly[[#This Row],[Actual]]=TRUE),AQ651-1,IF(AND(Weekly[[#This Row],[H Odds &lt;]]&lt;&gt;"",Weekly[[#This Row],[ADBC_P]]=TRUE,Weekly[[#This Row],[Actual]]=FALSE),AQ651-1,AQ651)))))</f>
        <v>53.88</v>
      </c>
      <c r="AR652" s="37">
        <f>IF(AND(Weekly[[#This Row],[V Odds &lt;]]="",Weekly[[#This Row],[H Odds &lt;]]=""),AR651,IF(AND(Weekly[[#This Row],[H Odds &lt;]]&lt;&gt;"",Weekly[[#This Row],[RFC_P]]=TRUE,Weekly[[#This Row],[Actual]]=TRUE),AR651+Weekly[[#This Row],[H Odds &lt;]]-1,IF(AND(Weekly[[#This Row],[V Odds &lt;]]&lt;&gt;"",Weekly[[#This Row],[RFC_P]]=FALSE,Weekly[[#This Row],[Actual]]=FALSE),AR651+Weekly[[#This Row],[V Odds &lt;]]-1,IF(AND(Weekly[[#This Row],[V Odds &lt;]]&lt;&gt;"",Weekly[[#This Row],[RFC_P]]=FALSE,Weekly[[#This Row],[Actual]]=TRUE),AR651-1,IF(AND(Weekly[[#This Row],[H Odds &lt;]]&lt;&gt;"",Weekly[[#This Row],[RFC_P]]=TRUE,Weekly[[#This Row],[Actual]]=FALSE),AR651-1,AR651)))))</f>
        <v>73.14</v>
      </c>
      <c r="AS652" s="37">
        <f>IF(AND(Weekly[[#This Row],[V Odds &lt;]]="",Weekly[[#This Row],[H Odds &lt;]]=""),AS651,IF(AND(Weekly[[#This Row],[H Odds &lt;]]&lt;&gt;"",Weekly[[#This Row],[GBC_P]]=TRUE,Weekly[[#This Row],[Actual]]=TRUE),AS651+Weekly[[#This Row],[H Odds &lt;]]-1,IF(AND(Weekly[[#This Row],[V Odds &lt;]]&lt;&gt;"",Weekly[[#This Row],[GBC_P]]=FALSE,Weekly[[#This Row],[Actual]]=FALSE),AS651+Weekly[[#This Row],[V Odds &lt;]]-1,IF(AND(Weekly[[#This Row],[V Odds &lt;]]&lt;&gt;"",Weekly[[#This Row],[GBC_P]]=FALSE,Weekly[[#This Row],[Actual]]=TRUE),AS651-1,IF(AND(Weekly[[#This Row],[H Odds &lt;]]&lt;&gt;"",Weekly[[#This Row],[GBC_P]]=TRUE,Weekly[[#This Row],[Actual]]=FALSE),AS651-1,AS651)))))</f>
        <v>76.88</v>
      </c>
      <c r="AT652" s="37">
        <f>IF(AND(Weekly[[#This Row],[V Odds &lt;]]="",Weekly[[#This Row],[H Odds &lt;]]=""),AT651,IF(AND(Weekly[[#This Row],[H Odds &lt;]]&lt;&gt;"",Weekly[[#This Row],[HGBC_P]]=TRUE,Weekly[[#This Row],[Actual]]=TRUE),AT651+Weekly[[#This Row],[H Odds &lt;]]-1,IF(AND(Weekly[[#This Row],[V Odds &lt;]]&lt;&gt;"",Weekly[[#This Row],[HGBC_P]]=FALSE,Weekly[[#This Row],[Actual]]=FALSE),AT651+Weekly[[#This Row],[V Odds &lt;]]-1,IF(AND(Weekly[[#This Row],[V Odds &lt;]]&lt;&gt;"",Weekly[[#This Row],[HGBC_P]]=FALSE,Weekly[[#This Row],[Actual]]=TRUE),AT651-1,IF(AND(Weekly[[#This Row],[H Odds &lt;]]&lt;&gt;"",Weekly[[#This Row],[HGBC_P]]=TRUE,Weekly[[#This Row],[Actual]]=FALSE),AT651-1,AT651)))))</f>
        <v>60.31</v>
      </c>
      <c r="AU652" s="37">
        <f>IF(AND(Weekly[[#This Row],[V Odds &lt;]]="",Weekly[[#This Row],[H Odds &lt;]]=""),AU651,IF(AND(Weekly[[#This Row],[H Odds &lt;]]&lt;&gt;"",Weekly[[#This Row],[XGB_P]]=TRUE,Weekly[[#This Row],[Actual]]=TRUE),AU651+Weekly[[#This Row],[H Odds &lt;]]-1,IF(AND(Weekly[[#This Row],[V Odds &lt;]]&lt;&gt;"",Weekly[[#This Row],[XGB_P]]=FALSE,Weekly[[#This Row],[Actual]]=FALSE),AU651+Weekly[[#This Row],[V Odds &lt;]]-1,IF(AND(Weekly[[#This Row],[V Odds &lt;]]&lt;&gt;"",Weekly[[#This Row],[XGB_P]]=FALSE,Weekly[[#This Row],[Actual]]=TRUE),AU651-1,IF(AND(Weekly[[#This Row],[H Odds &lt;]]&lt;&gt;"",Weekly[[#This Row],[XGB_P]]=TRUE,Weekly[[#This Row],[Actual]]=FALSE),AU651-1,AU651)))))</f>
        <v>84.06</v>
      </c>
      <c r="AV652" s="37">
        <f>IF(AND(Weekly[[#This Row],[V Odds &lt;]]="",Weekly[[#This Row],[H Odds &lt;]]=""),AV651,IF(AND(Weekly[[#This Row],[H Odds &lt;]]&lt;&gt;"",Weekly[[#This Row],[QDA_P]]=TRUE,Weekly[[#This Row],[Actual]]=TRUE),AV651+Weekly[[#This Row],[H Odds &lt;]]-1,IF(AND(Weekly[[#This Row],[V Odds &lt;]]&lt;&gt;"",Weekly[[#This Row],[QDA_P]]=FALSE,Weekly[[#This Row],[Actual]]=FALSE),AV651+Weekly[[#This Row],[V Odds &lt;]]-1,IF(AND(Weekly[[#This Row],[V Odds &lt;]]&lt;&gt;"",Weekly[[#This Row],[QDA_P]]=FALSE,Weekly[[#This Row],[Actual]]=TRUE),AV651-1,IF(AND(Weekly[[#This Row],[H Odds &lt;]]&lt;&gt;"",Weekly[[#This Row],[QDA_P]]=TRUE,Weekly[[#This Row],[Actual]]=FALSE),AV651-1,AV651)))))</f>
        <v>73.349999999999994</v>
      </c>
      <c r="AW652" s="37">
        <f>IF(AND(Weekly[[#This Row],[H Odds &lt;]]="",Weekly[[#This Row],[V Odds &lt;]]=""),AW651,IF(AND(Weekly[[#This Row],[KNC_P]]=Weekly[[#This Row],[Actual]],Weekly[[#This Row],[KNC_P]]=TRUE),AW651+Weekly[[#This Row],[BF H Odds]]-1,IF(AND(Weekly[[#This Row],[KNC_P]]=Weekly[[#This Row],[Actual]],Weekly[[#This Row],[KNC_P]]=FALSE),AW651+Weekly[[#This Row],[BF V Odds]]-1,AW651-1)))</f>
        <v>51.150000000000013</v>
      </c>
      <c r="AX652" s="37">
        <f>IF(AND(Weekly[[#This Row],[V Odds &lt;]]="",Weekly[[#This Row],[H Odds &lt;]]=""),AX651,IF(AND(Weekly[[#This Row],[V Odds &lt;]]&lt;&gt;"",Weekly[[#This Row],[FALSES]]&gt;0,Weekly[[#This Row],[Actual]]=FALSE),AX651+Weekly[[#This Row],[V Odds &lt;]]-1,IF(AND(Weekly[[#This Row],[H Odds &lt;]]&lt;&gt;"",Weekly[[#This Row],[TRUES]]&gt;0,Weekly[[#This Row],[Actual]]=TRUE),AX651+Weekly[[#This Row],[H Odds &lt;]]-1,IF(AND(Weekly[[#This Row],[V Odds &lt;]]&lt;&gt;"",Weekly[[#This Row],[FALSES]]=0),AX651,IF(AND(Weekly[[#This Row],[H Odds &lt;]]&lt;&gt;"",Weekly[[#This Row],[TRUES]]=0),AX651,AX651-1)))))</f>
        <v>135.64999999999995</v>
      </c>
      <c r="AY652" s="37">
        <f>IF(AND(Weekly[[#This Row],[V Odds &lt;]]="",Weekly[[#This Row],[H Odds &lt;]]=""),AY651,IF(AND(Weekly[[#This Row],[V Odds &lt;]]&lt;&gt;"",Weekly[[#This Row],[FALSES]]&gt;0,Weekly[[#This Row],[Actual]]=FALSE),AY651+((Weekly[[#This Row],[V Odds &lt;]]-1)*0.92),IF(AND(Weekly[[#This Row],[H Odds &lt;]]&lt;&gt;"",Weekly[[#This Row],[TRUES]]&gt;0,Weekly[[#This Row],[Actual]]=TRUE),AY651+((Weekly[[#This Row],[H Odds &lt;]]-1)*0.92),IF(AND(Weekly[[#This Row],[V Odds &lt;]]&lt;&gt;"",Weekly[[#This Row],[FALSES]]=0),AY651,IF(AND(Weekly[[#This Row],[H Odds &lt;]]&lt;&gt;"",Weekly[[#This Row],[TRUES]]=0),AY651,AY651-1)))))</f>
        <v>120.07800000000003</v>
      </c>
      <c r="AZ652" s="37">
        <f>IF(AND(Weekly[[#This Row],[V Odds &lt;]]="",Weekly[[#This Row],[H Odds &lt;]]=""),AZ651,IF(AND(Weekly[[#This Row],[V Odds &lt;]]&lt;&gt;"",Weekly[[#This Row],[Actual]]=FALSE),AZ651+Weekly[[#This Row],[V Odds &lt;]]-1,IF(AND(Weekly[[#This Row],[H Odds &lt;]]&lt;&gt;"",Weekly[[#This Row],[Actual]]=TRUE),AZ651+Weekly[[#This Row],[H Odds &lt;]]-1,AZ651-1)))</f>
        <v>125.61999999999996</v>
      </c>
      <c r="BA652" s="38">
        <f>IF(Weekly[[#This Row],[H Odds &lt;]]="",BA651,IF(AND(Weekly[[#This Row],[H Odds &lt;]]&lt;&gt;"",Weekly[[#This Row],[SVC_P]]=TRUE,Weekly[[#This Row],[Actual]]=TRUE),BA651+Weekly[[#This Row],[H Odds &lt;]]-1,IF(AND(Weekly[[#This Row],[H Odds &lt;]]&lt;&gt;"",Weekly[[#This Row],[SVC_P]]=TRUE,Weekly[[#This Row],[Actual]]=FALSE),BA651-1,BA651)))</f>
        <v>80.290000000000006</v>
      </c>
      <c r="BB652" s="38">
        <f>IF(Weekly[[#This Row],[H Odds &lt;]]="",BB651,IF(AND(Weekly[[#This Row],[H Odds &lt;]]&lt;&gt;"",Weekly[[#This Row],[ADBC_P]]=TRUE,Weekly[[#This Row],[Actual]]=TRUE),BB651+Weekly[[#This Row],[H Odds &lt;]]-1,IF(AND(Weekly[[#This Row],[H Odds &lt;]]&lt;&gt;"",Weekly[[#This Row],[ADBC_P]]=TRUE,Weekly[[#This Row],[Actual]]=FALSE),BB651-1,BB651)))</f>
        <v>50.06</v>
      </c>
      <c r="BC652" s="38">
        <f>IF(Weekly[[#This Row],[H Odds &lt;]]="",BC651,IF(AND(Weekly[[#This Row],[H Odds &lt;]]&lt;&gt;"",Weekly[[#This Row],[RFC_P]]=TRUE,Weekly[[#This Row],[Actual]]=TRUE),BC651+Weekly[[#This Row],[H Odds &lt;]]-1,IF(AND(Weekly[[#This Row],[H Odds &lt;]]&lt;&gt;"",Weekly[[#This Row],[RFC_P]]=TRUE,Weekly[[#This Row],[Actual]]=FALSE),BC651-1,BC651)))</f>
        <v>51.66</v>
      </c>
      <c r="BD652" s="38">
        <f>IF(Weekly[[#This Row],[H Odds &lt;]]="",BD651,IF(AND(Weekly[[#This Row],[H Odds &lt;]]&lt;&gt;"",Weekly[[#This Row],[GBC_P]]=TRUE,Weekly[[#This Row],[Actual]]=TRUE),BD651+Weekly[[#This Row],[H Odds &lt;]]-1,IF(AND(Weekly[[#This Row],[H Odds &lt;]]&lt;&gt;"",Weekly[[#This Row],[GBC_P]]=TRUE,Weekly[[#This Row],[Actual]]=FALSE),BD651-1,BD651)))</f>
        <v>57.810000000000009</v>
      </c>
      <c r="BE652" s="38">
        <f>IF(Weekly[[#This Row],[H Odds &lt;]]="",BE651,IF(AND(Weekly[[#This Row],[H Odds &lt;]]&lt;&gt;"",Weekly[[#This Row],[HGBC_P]]=TRUE,Weekly[[#This Row],[Actual]]=TRUE),BE651+Weekly[[#This Row],[H Odds &lt;]]-1,IF(AND(Weekly[[#This Row],[H Odds &lt;]]&lt;&gt;"",Weekly[[#This Row],[HGBC_P]]=TRUE,Weekly[[#This Row],[Actual]]=FALSE),BE651-1,BE651)))</f>
        <v>54.96</v>
      </c>
      <c r="BF652" s="38">
        <f>IF(Weekly[[#This Row],[H Odds &lt;]]="",BF651,IF(AND(Weekly[[#This Row],[H Odds &lt;]]&lt;&gt;"",Weekly[[#This Row],[XGB_P]]=TRUE,Weekly[[#This Row],[Actual]]=TRUE),BF651+Weekly[[#This Row],[H Odds &lt;]]-1,IF(AND(Weekly[[#This Row],[H Odds &lt;]]&lt;&gt;"",Weekly[[#This Row],[XGB_P]]=TRUE,Weekly[[#This Row],[Actual]]=FALSE),BF651-1,BF651)))</f>
        <v>64.63000000000001</v>
      </c>
      <c r="BG652" s="38">
        <f>IF(Weekly[[#This Row],[H Odds &lt;]]="",BG651,IF(AND(Weekly[[#This Row],[H Odds &lt;]]&lt;&gt;"",Weekly[[#This Row],[QDA_P]]=TRUE,Weekly[[#This Row],[Actual]]=TRUE),BG651+Weekly[[#This Row],[H Odds &lt;]]-1,IF(AND(Weekly[[#This Row],[H Odds &lt;]]&lt;&gt;"",Weekly[[#This Row],[QDA_P]]=TRUE,Weekly[[#This Row],[Actual]]=FALSE),BG651-1,BG651)))</f>
        <v>50.129999999999995</v>
      </c>
      <c r="BH652" s="38">
        <f>IF(Weekly[[#This Row],[H Odds &lt;]]="",BH651,IF(AND(Weekly[[#This Row],[H Odds &lt;]]&lt;&gt;"",Weekly[[#This Row],[KNC_P]]=TRUE,Weekly[[#This Row],[Actual]]=TRUE),BH651+Weekly[[#This Row],[H Odds &lt;]]-1,IF(AND(Weekly[[#This Row],[H Odds &lt;]]&lt;&gt;"",Weekly[[#This Row],[KNC_P]]=TRUE,Weekly[[#This Row],[Actual]]=FALSE),BH651-1,BH651)))</f>
        <v>55</v>
      </c>
      <c r="BI652" s="38">
        <f>IF(Weekly[[#This Row],[H Odds &lt;]]="",BI651,IF(AND(Weekly[[#This Row],[H Odds &lt;]]&lt;&gt;"",Weekly[[#This Row],[TRUES]]&gt;0,Weekly[[#This Row],[Actual]]=TRUE),BI651+Weekly[[#This Row],[H Odds &lt;]]-1,IF(AND(Weekly[[#This Row],[H Odds &lt;]]&lt;&gt;"",Weekly[[#This Row],[TRUES]]=0),BI651,BI651-1)))</f>
        <v>78.290000000000006</v>
      </c>
      <c r="BJ652" s="38">
        <f>IF(Weekly[[#This Row],[H Odds &lt;]]="",BJ651,IF(AND(Weekly[[#This Row],[H Odds &lt;]]&lt;&gt;"",Weekly[[#This Row],[Actual]]=TRUE),BJ651+Weekly[[#This Row],[H Odds &lt;]]-1,IF(AND(Weekly[[#This Row],[H Odds &lt;]]&lt;&gt;"",Weekly[[#This Row],[Actual]]=FALSE),BJ651-1,BJ651)))</f>
        <v>80.190000000000012</v>
      </c>
      <c r="BK652" s="58">
        <f>IF(AND(Weekly[[#This Row],[TRUES]]&gt;3,Weekly[[#This Row],[Actual]]=TRUE),BK651+Weekly[[#This Row],[BF H Odds]]-1,IF(AND(Weekly[[#This Row],[FALSES]]&gt;3,Weekly[[#This Row],[Actual]]=FALSE),BK651+Weekly[[#This Row],[BF V Odds]]-1,IF(AND(Weekly[[#This Row],[TRUES]]&gt;3,Weekly[[#This Row],[Actual]]=FALSE),BK651-1,IF(AND(Weekly[[#This Row],[FALSES]]&gt;3,Weekly[[#This Row],[Actual]]=TRUE),BK651-1,BK651))))</f>
        <v>33.680000000000028</v>
      </c>
      <c r="BL652" s="58">
        <f>IF(AND(Weekly[[#This Row],[TRUES]]&gt;5,Weekly[[#This Row],[Actual]]=TRUE),BL651+Weekly[[#This Row],[BF H Odds]]-1,IF(AND(Weekly[[#This Row],[FALSES]]&gt;5,Weekly[[#This Row],[Actual]]=FALSE),BL651+Weekly[[#This Row],[BF V Odds]]-1,IF(AND(Weekly[[#This Row],[TRUES]]&gt;5,Weekly[[#This Row],[Actual]]=FALSE),BL651-1,IF(AND(Weekly[[#This Row],[FALSES]]&gt;5,Weekly[[#This Row],[Actual]]=TRUE),BL651-1,BL651))))</f>
        <v>38.000000000000014</v>
      </c>
      <c r="BM652" s="58">
        <f>IF(AND(Weekly[[#This Row],[TRUES]]&gt;6,Weekly[[#This Row],[Actual]]=TRUE),BM651+Weekly[[#This Row],[BF H Odds]]-1,IF(AND(Weekly[[#This Row],[FALSES]]&gt;6,Weekly[[#This Row],[Actual]]=FALSE),BM651+Weekly[[#This Row],[BF V Odds]]-1,IF(AND(Weekly[[#This Row],[TRUES]]&gt;6,Weekly[[#This Row],[Actual]]=FALSE),BM651-1,IF(AND(Weekly[[#This Row],[FALSES]]&gt;6,Weekly[[#This Row],[Actual]]=TRUE),BM651-1,BM651))))</f>
        <v>68.08</v>
      </c>
    </row>
    <row r="653" spans="1:65" x14ac:dyDescent="0.25">
      <c r="A653" s="34"/>
      <c r="B653" s="10">
        <v>44324</v>
      </c>
      <c r="C653" s="17" t="s">
        <v>36</v>
      </c>
      <c r="D653" s="15" t="s">
        <v>19</v>
      </c>
      <c r="E653" t="b">
        <v>1</v>
      </c>
      <c r="F653" t="b">
        <v>1</v>
      </c>
      <c r="G653" t="b">
        <v>1</v>
      </c>
      <c r="H653" t="b">
        <v>1</v>
      </c>
      <c r="I653" t="b">
        <v>1</v>
      </c>
      <c r="J653" t="b">
        <v>0</v>
      </c>
      <c r="K653" t="b">
        <v>1</v>
      </c>
      <c r="L653" t="b">
        <v>1</v>
      </c>
      <c r="O653" t="str">
        <f>IF(Weekly[[#This Row],[H/V]]="H",Weekly[[#This Row],[BF H Odds]],IF(Weekly[[#This Row],[H/V]]="V",Weekly[[#This Row],[BF V Odds]],""))</f>
        <v/>
      </c>
      <c r="R653" s="35">
        <f>IFERROR(IF(Weekly[[#This Row],[Won Bet?]]="yes",R652+(Weekly[[#This Row],[BF Odds]]*Weekly[[#This Row],[BF Stake]])-Weekly[[#This Row],[BF Stake]],R652-Weekly[[#This Row],[BF Stake]]),R652)</f>
        <v>1243.6095000000007</v>
      </c>
      <c r="S653" s="35">
        <f>IFERROR(IF(Weekly[[#This Row],[Won Bet?]]="yes",S652+(((Weekly[[#This Row],[BF Odds]]*Weekly[[#This Row],[BF Stake]])-Weekly[[#This Row],[BF Stake]])*0.95),S652-Weekly[[#This Row],[BF Stake]]),S652)</f>
        <v>1127.5191400000012</v>
      </c>
      <c r="T653" s="13"/>
      <c r="U653" s="13"/>
      <c r="V653" s="24" t="str">
        <f>IF(Weekly[[#This Row],[Actual]]="","",IF(AND(Weekly[[#This Row],[SVC_P]]=Weekly[[#This Row],[Actual]],Weekly[[#This Row],[SVC_P]]=TRUE),V652+Weekly[[#This Row],[BF H Odds]]-1,IF(AND(Weekly[[#This Row],[SVC_P]]=Weekly[[#This Row],[Actual]],Weekly[[#This Row],[SVC_P]]=FALSE),V652+Weekly[[#This Row],[BF V Odds]]-1,V652-1)))</f>
        <v/>
      </c>
      <c r="W653" s="24" t="str">
        <f>IF(Weekly[[#This Row],[Actual]]="","",IF(AND(Weekly[[#This Row],[SVC_P]]=FALSE,Weekly[[#This Row],[Actual]]=TRUE),W652+Weekly[[#This Row],[BF H Odds]]-1,IF(AND(Weekly[[#This Row],[SVC_P]]=TRUE,Weekly[[#This Row],[Actual]]=FALSE,),W652+Weekly[[#This Row],[BF V Odds]]-1,W652-1)))</f>
        <v/>
      </c>
      <c r="X653" s="24" t="str">
        <f>IF(Weekly[[#This Row],[Actual]]="","",IF(AND(Weekly[[#This Row],[ADBC_P]]=Weekly[[#This Row],[Actual]],Weekly[[#This Row],[ADBC_P]]=TRUE),X652+Weekly[[#This Row],[BF H Odds]]-1,IF(AND(Weekly[[#This Row],[ADBC_P]]=Weekly[[#This Row],[Actual]],Weekly[[#This Row],[ADBC_P]]=FALSE),X652+Weekly[[#This Row],[BF V Odds]]-1,X652-1)))</f>
        <v/>
      </c>
      <c r="Y653" s="24" t="str">
        <f>IF(Weekly[[#This Row],[Actual]]="","",IF(AND(Weekly[[#This Row],[ADBC_P]]=FALSE,Weekly[[#This Row],[Actual]]=TRUE),Y652+Weekly[[#This Row],[BF H Odds]]-1,IF(AND(Weekly[[#This Row],[ADBC_P]]=TRUE,Weekly[[#This Row],[Actual]]=FALSE),Y652+Weekly[[#This Row],[BF V Odds]]-1,Y652-1)))</f>
        <v/>
      </c>
      <c r="Z653" s="24" t="str">
        <f>IF(Weekly[[#This Row],[Actual]]="","",IF(AND(Weekly[[#This Row],[RFC_P]]=Weekly[[#This Row],[Actual]],Weekly[[#This Row],[RFC_P]]=TRUE),Z652+Weekly[[#This Row],[BF H Odds]]-1,IF(AND(Weekly[[#This Row],[RFC_P]]=Weekly[[#This Row],[Actual]],Weekly[[#This Row],[RFC_P]]=FALSE),Z652+Weekly[[#This Row],[BF V Odds]]-1,Z652-1)))</f>
        <v/>
      </c>
      <c r="AA653" s="24" t="str">
        <f>IF(Weekly[[#This Row],[Actual]]="","",IF(AND(Weekly[[#This Row],[RFC_P]]=FALSE,Weekly[[#This Row],[Actual]]=TRUE),AA652+Weekly[[#This Row],[BF H Odds]]-1,IF(AND(Weekly[[#This Row],[RFC_P]]=TRUE,Weekly[[#This Row],[Actual]]=FALSE),AA652+Weekly[[#This Row],[BF V Odds]]-1,AA652-1)))</f>
        <v/>
      </c>
      <c r="AB653" s="24" t="str">
        <f>IF(Weekly[[#This Row],[Actual]]="","",IF(AND(Weekly[[#This Row],[GBC_P]]=Weekly[[#This Row],[Actual]],Weekly[[#This Row],[GBC_P]]=TRUE),AB652+Weekly[[#This Row],[BF H Odds]]-1,IF(AND(Weekly[[#This Row],[GBC_P]]=Weekly[[#This Row],[Actual]],Weekly[[#This Row],[GBC_P]]=FALSE),AB652+Weekly[[#This Row],[BF V Odds]]-1,AB652-1)))</f>
        <v/>
      </c>
      <c r="AC653" s="24" t="str">
        <f>IF(Weekly[[#This Row],[Actual]]="","",IF(AND(Weekly[[#This Row],[GBC_P]]=FALSE,Weekly[[#This Row],[Actual]]=TRUE),AC652+Weekly[[#This Row],[BF H Odds]]-1,IF(AND(Weekly[[#This Row],[GBC_P]]=TRUE,Weekly[[#This Row],[Actual]]=FALSE),AC652+Weekly[[#This Row],[BF V Odds]]-1,AC652-1)))</f>
        <v/>
      </c>
      <c r="AD653" s="24" t="str">
        <f>IF(Weekly[[#This Row],[Actual]]="","",IF(AND(Weekly[[#This Row],[HGBC_P]]=Weekly[[#This Row],[Actual]],Weekly[[#This Row],[HGBC_P]]=TRUE),AD652+Weekly[[#This Row],[BF H Odds]]-1,IF(AND(Weekly[[#This Row],[HGBC_P]]=Weekly[[#This Row],[Actual]],Weekly[[#This Row],[HGBC_P]]=FALSE),AD652+Weekly[[#This Row],[BF V Odds]]-1,AD652-1)))</f>
        <v/>
      </c>
      <c r="AE653" s="24" t="str">
        <f>IF(Weekly[[#This Row],[Actual]]="","",IF(AND(Weekly[[#This Row],[HGBC_P]]=FALSE,Weekly[[#This Row],[Actual]]=TRUE),AE652+Weekly[[#This Row],[BF H Odds]]-1,IF(AND(Weekly[[#This Row],[HGBC_P]]=TRUE,Weekly[[#This Row],[Actual]]=FALSE),AE652+Weekly[[#This Row],[BF V Odds]]-1,AE652-1)))</f>
        <v/>
      </c>
      <c r="AF653" s="24" t="str">
        <f>IF(Weekly[[#This Row],[Actual]]="","",IF(AND(Weekly[[#This Row],[XGB_P]]=Weekly[[#This Row],[Actual]],Weekly[[#This Row],[XGB_P]]=TRUE),AF652+Weekly[[#This Row],[BF H Odds]]-1,IF(AND(Weekly[[#This Row],[XGB_P]]=Weekly[[#This Row],[Actual]],Weekly[[#This Row],[XGB_P]]=FALSE),AF652+Weekly[[#This Row],[BF V Odds]]-1,AF652-1)))</f>
        <v/>
      </c>
      <c r="AG653" s="24" t="str">
        <f>IF(Weekly[[#This Row],[Actual]]="","",IF(AND(Weekly[[#This Row],[XGB_P]]=FALSE,Weekly[[#This Row],[Actual]]=TRUE),AG652+Weekly[[#This Row],[BF H Odds]]-1,IF(AND(Weekly[[#This Row],[XGB_P]]=TRUE,Weekly[[#This Row],[Actual]]=FALSE),AG652+Weekly[[#This Row],[BF V Odds]]-1,AG652-1)))</f>
        <v/>
      </c>
      <c r="AH653" s="24" t="str">
        <f>IF(Weekly[[#This Row],[Actual]]="","",IF(AND(Weekly[[#This Row],[QDA_P]]=Weekly[[#This Row],[Actual]],Weekly[[#This Row],[QDA_P]]=TRUE),AH652+Weekly[[#This Row],[BF H Odds]]-1,IF(AND(Weekly[[#This Row],[QDA_P]]=Weekly[[#This Row],[Actual]],Weekly[[#This Row],[QDA_P]]=FALSE),AH652+Weekly[[#This Row],[BF V Odds]]-1,AH652-1)))</f>
        <v/>
      </c>
      <c r="AI653" s="24" t="str">
        <f>IF(Weekly[[#This Row],[Actual]]="","",IF(AND(Weekly[[#This Row],[QDA_P]]=FALSE,Weekly[[#This Row],[Actual]]=TRUE),AI652+Weekly[[#This Row],[BF H Odds]]-1,IF(AND(Weekly[[#This Row],[QDA_P]]=TRUE,Weekly[[#This Row],[Actual]]=FALSE),AI652+Weekly[[#This Row],[BF V Odds]]-1,AI652-1)))</f>
        <v/>
      </c>
      <c r="AJ653" s="24" t="str">
        <f>IF(Weekly[[#This Row],[Actual]]="","",IF(AND(Weekly[[#This Row],[KNC_P]]=FALSE,Weekly[[#This Row],[Actual]]=TRUE),AJ652+Weekly[[#This Row],[BF H Odds]]-1,IF(AND(Weekly[[#This Row],[KNC_P]]=TRUE,Weekly[[#This Row],[Actual]]=FALSE),AJ652+Weekly[[#This Row],[BF V Odds]]-1,AJ652-1)))</f>
        <v/>
      </c>
      <c r="AK653" s="24" t="str">
        <f>IF(Weekly[[#This Row],[Actual]]="","",IF(AND(Weekly[[#This Row],[KNC_P]]=FALSE,Weekly[[#This Row],[Actual]]=TRUE),AK652+Weekly[[#This Row],[BF H Odds]]-1,IF(AND(Weekly[[#This Row],[KNC_P]]=TRUE,Weekly[[#This Row],[Actual]]=FALSE),AK652+Weekly[[#This Row],[BF V Odds]]-1,AK652-1)))</f>
        <v/>
      </c>
      <c r="AL653" s="30" t="str">
        <f>IF(Weekly[[#This Row],[Actual]]="","",COUNTIF(Weekly[[#This Row],[SVC_P]:[QDA_P]],TRUE))</f>
        <v/>
      </c>
      <c r="AM653" s="30" t="str">
        <f>IF(Weekly[[#This Row],[Actual]]="","",COUNTIF(Weekly[[#This Row],[SVC_P]:[QDA_P]],FALSE))</f>
        <v/>
      </c>
      <c r="AN653" s="36" t="str">
        <f>IF(AND(Weekly[[#This Row],[BF V Odds]]&gt;$BO$6,Weekly[[#This Row],[BF V Odds]] &lt; $BO$7),Weekly[[#This Row],[BF V Odds]],"")</f>
        <v/>
      </c>
      <c r="AO653" s="36" t="str">
        <f>IF(AND(Weekly[[#This Row],[BF H Odds]]&gt;$BO$6, Weekly[[#This Row],[BF H Odds]] &lt; $BO$7),Weekly[[#This Row],[BF H Odds]],"")</f>
        <v/>
      </c>
      <c r="AP653" s="37">
        <f>IF(AND(Weekly[[#This Row],[V Odds &lt;]]="",Weekly[[#This Row],[H Odds &lt;]]=""),AP652,IF(AND(Weekly[[#This Row],[H Odds &lt;]]&lt;&gt;"",Weekly[[#This Row],[SVC_P]]=TRUE,Weekly[[#This Row],[Actual]]=TRUE),AP652+Weekly[[#This Row],[H Odds &lt;]]-1,IF(AND(Weekly[[#This Row],[V Odds &lt;]]&lt;&gt;"",Weekly[[#This Row],[SVC_P]]=FALSE,Weekly[[#This Row],[Actual]]=FALSE),AP652+Weekly[[#This Row],[V Odds &lt;]]-1,IF(AND(Weekly[[#This Row],[V Odds &lt;]]&lt;&gt;"",Weekly[[#This Row],[SVC_P]]=FALSE,Weekly[[#This Row],[Actual]]=TRUE),AP652-1,IF(AND(Weekly[[#This Row],[H Odds &lt;]]&lt;&gt;"",Weekly[[#This Row],[SVC_P]]=TRUE,Weekly[[#This Row],[Actual]]=FALSE),AP652-1,AP652)))))</f>
        <v>81.330000000000027</v>
      </c>
      <c r="AQ653" s="37">
        <f>IF(AND(Weekly[[#This Row],[V Odds &lt;]]="",Weekly[[#This Row],[H Odds &lt;]]=""),AQ652,IF(AND(Weekly[[#This Row],[H Odds &lt;]]&lt;&gt;"",Weekly[[#This Row],[ADBC_P]]=TRUE,Weekly[[#This Row],[Actual]]=TRUE),AQ652+Weekly[[#This Row],[H Odds &lt;]]-1,IF(AND(Weekly[[#This Row],[V Odds &lt;]]&lt;&gt;"",Weekly[[#This Row],[ADBC_P]]=FALSE,Weekly[[#This Row],[Actual]]=FALSE),AQ652+Weekly[[#This Row],[V Odds &lt;]]-1,IF(AND(Weekly[[#This Row],[V Odds &lt;]]&lt;&gt;"",Weekly[[#This Row],[ADBC_P]]=FALSE,Weekly[[#This Row],[Actual]]=TRUE),AQ652-1,IF(AND(Weekly[[#This Row],[H Odds &lt;]]&lt;&gt;"",Weekly[[#This Row],[ADBC_P]]=TRUE,Weekly[[#This Row],[Actual]]=FALSE),AQ652-1,AQ652)))))</f>
        <v>53.88</v>
      </c>
      <c r="AR653" s="37">
        <f>IF(AND(Weekly[[#This Row],[V Odds &lt;]]="",Weekly[[#This Row],[H Odds &lt;]]=""),AR652,IF(AND(Weekly[[#This Row],[H Odds &lt;]]&lt;&gt;"",Weekly[[#This Row],[RFC_P]]=TRUE,Weekly[[#This Row],[Actual]]=TRUE),AR652+Weekly[[#This Row],[H Odds &lt;]]-1,IF(AND(Weekly[[#This Row],[V Odds &lt;]]&lt;&gt;"",Weekly[[#This Row],[RFC_P]]=FALSE,Weekly[[#This Row],[Actual]]=FALSE),AR652+Weekly[[#This Row],[V Odds &lt;]]-1,IF(AND(Weekly[[#This Row],[V Odds &lt;]]&lt;&gt;"",Weekly[[#This Row],[RFC_P]]=FALSE,Weekly[[#This Row],[Actual]]=TRUE),AR652-1,IF(AND(Weekly[[#This Row],[H Odds &lt;]]&lt;&gt;"",Weekly[[#This Row],[RFC_P]]=TRUE,Weekly[[#This Row],[Actual]]=FALSE),AR652-1,AR652)))))</f>
        <v>73.14</v>
      </c>
      <c r="AS653" s="37">
        <f>IF(AND(Weekly[[#This Row],[V Odds &lt;]]="",Weekly[[#This Row],[H Odds &lt;]]=""),AS652,IF(AND(Weekly[[#This Row],[H Odds &lt;]]&lt;&gt;"",Weekly[[#This Row],[GBC_P]]=TRUE,Weekly[[#This Row],[Actual]]=TRUE),AS652+Weekly[[#This Row],[H Odds &lt;]]-1,IF(AND(Weekly[[#This Row],[V Odds &lt;]]&lt;&gt;"",Weekly[[#This Row],[GBC_P]]=FALSE,Weekly[[#This Row],[Actual]]=FALSE),AS652+Weekly[[#This Row],[V Odds &lt;]]-1,IF(AND(Weekly[[#This Row],[V Odds &lt;]]&lt;&gt;"",Weekly[[#This Row],[GBC_P]]=FALSE,Weekly[[#This Row],[Actual]]=TRUE),AS652-1,IF(AND(Weekly[[#This Row],[H Odds &lt;]]&lt;&gt;"",Weekly[[#This Row],[GBC_P]]=TRUE,Weekly[[#This Row],[Actual]]=FALSE),AS652-1,AS652)))))</f>
        <v>76.88</v>
      </c>
      <c r="AT653" s="37">
        <f>IF(AND(Weekly[[#This Row],[V Odds &lt;]]="",Weekly[[#This Row],[H Odds &lt;]]=""),AT652,IF(AND(Weekly[[#This Row],[H Odds &lt;]]&lt;&gt;"",Weekly[[#This Row],[HGBC_P]]=TRUE,Weekly[[#This Row],[Actual]]=TRUE),AT652+Weekly[[#This Row],[H Odds &lt;]]-1,IF(AND(Weekly[[#This Row],[V Odds &lt;]]&lt;&gt;"",Weekly[[#This Row],[HGBC_P]]=FALSE,Weekly[[#This Row],[Actual]]=FALSE),AT652+Weekly[[#This Row],[V Odds &lt;]]-1,IF(AND(Weekly[[#This Row],[V Odds &lt;]]&lt;&gt;"",Weekly[[#This Row],[HGBC_P]]=FALSE,Weekly[[#This Row],[Actual]]=TRUE),AT652-1,IF(AND(Weekly[[#This Row],[H Odds &lt;]]&lt;&gt;"",Weekly[[#This Row],[HGBC_P]]=TRUE,Weekly[[#This Row],[Actual]]=FALSE),AT652-1,AT652)))))</f>
        <v>60.31</v>
      </c>
      <c r="AU653" s="37">
        <f>IF(AND(Weekly[[#This Row],[V Odds &lt;]]="",Weekly[[#This Row],[H Odds &lt;]]=""),AU652,IF(AND(Weekly[[#This Row],[H Odds &lt;]]&lt;&gt;"",Weekly[[#This Row],[XGB_P]]=TRUE,Weekly[[#This Row],[Actual]]=TRUE),AU652+Weekly[[#This Row],[H Odds &lt;]]-1,IF(AND(Weekly[[#This Row],[V Odds &lt;]]&lt;&gt;"",Weekly[[#This Row],[XGB_P]]=FALSE,Weekly[[#This Row],[Actual]]=FALSE),AU652+Weekly[[#This Row],[V Odds &lt;]]-1,IF(AND(Weekly[[#This Row],[V Odds &lt;]]&lt;&gt;"",Weekly[[#This Row],[XGB_P]]=FALSE,Weekly[[#This Row],[Actual]]=TRUE),AU652-1,IF(AND(Weekly[[#This Row],[H Odds &lt;]]&lt;&gt;"",Weekly[[#This Row],[XGB_P]]=TRUE,Weekly[[#This Row],[Actual]]=FALSE),AU652-1,AU652)))))</f>
        <v>84.06</v>
      </c>
      <c r="AV653" s="37">
        <f>IF(AND(Weekly[[#This Row],[V Odds &lt;]]="",Weekly[[#This Row],[H Odds &lt;]]=""),AV652,IF(AND(Weekly[[#This Row],[H Odds &lt;]]&lt;&gt;"",Weekly[[#This Row],[QDA_P]]=TRUE,Weekly[[#This Row],[Actual]]=TRUE),AV652+Weekly[[#This Row],[H Odds &lt;]]-1,IF(AND(Weekly[[#This Row],[V Odds &lt;]]&lt;&gt;"",Weekly[[#This Row],[QDA_P]]=FALSE,Weekly[[#This Row],[Actual]]=FALSE),AV652+Weekly[[#This Row],[V Odds &lt;]]-1,IF(AND(Weekly[[#This Row],[V Odds &lt;]]&lt;&gt;"",Weekly[[#This Row],[QDA_P]]=FALSE,Weekly[[#This Row],[Actual]]=TRUE),AV652-1,IF(AND(Weekly[[#This Row],[H Odds &lt;]]&lt;&gt;"",Weekly[[#This Row],[QDA_P]]=TRUE,Weekly[[#This Row],[Actual]]=FALSE),AV652-1,AV652)))))</f>
        <v>73.349999999999994</v>
      </c>
      <c r="AW653" s="37">
        <f>IF(AND(Weekly[[#This Row],[H Odds &lt;]]="",Weekly[[#This Row],[V Odds &lt;]]=""),AW652,IF(AND(Weekly[[#This Row],[KNC_P]]=Weekly[[#This Row],[Actual]],Weekly[[#This Row],[KNC_P]]=TRUE),AW652+Weekly[[#This Row],[BF H Odds]]-1,IF(AND(Weekly[[#This Row],[KNC_P]]=Weekly[[#This Row],[Actual]],Weekly[[#This Row],[KNC_P]]=FALSE),AW652+Weekly[[#This Row],[BF V Odds]]-1,AW652-1)))</f>
        <v>51.150000000000013</v>
      </c>
      <c r="AX653" s="37">
        <f>IF(AND(Weekly[[#This Row],[V Odds &lt;]]="",Weekly[[#This Row],[H Odds &lt;]]=""),AX652,IF(AND(Weekly[[#This Row],[V Odds &lt;]]&lt;&gt;"",Weekly[[#This Row],[FALSES]]&gt;0,Weekly[[#This Row],[Actual]]=FALSE),AX652+Weekly[[#This Row],[V Odds &lt;]]-1,IF(AND(Weekly[[#This Row],[H Odds &lt;]]&lt;&gt;"",Weekly[[#This Row],[TRUES]]&gt;0,Weekly[[#This Row],[Actual]]=TRUE),AX652+Weekly[[#This Row],[H Odds &lt;]]-1,IF(AND(Weekly[[#This Row],[V Odds &lt;]]&lt;&gt;"",Weekly[[#This Row],[FALSES]]=0),AX652,IF(AND(Weekly[[#This Row],[H Odds &lt;]]&lt;&gt;"",Weekly[[#This Row],[TRUES]]=0),AX652,AX652-1)))))</f>
        <v>135.64999999999995</v>
      </c>
      <c r="AY653" s="37">
        <f>IF(AND(Weekly[[#This Row],[V Odds &lt;]]="",Weekly[[#This Row],[H Odds &lt;]]=""),AY652,IF(AND(Weekly[[#This Row],[V Odds &lt;]]&lt;&gt;"",Weekly[[#This Row],[FALSES]]&gt;0,Weekly[[#This Row],[Actual]]=FALSE),AY652+((Weekly[[#This Row],[V Odds &lt;]]-1)*0.92),IF(AND(Weekly[[#This Row],[H Odds &lt;]]&lt;&gt;"",Weekly[[#This Row],[TRUES]]&gt;0,Weekly[[#This Row],[Actual]]=TRUE),AY652+((Weekly[[#This Row],[H Odds &lt;]]-1)*0.92),IF(AND(Weekly[[#This Row],[V Odds &lt;]]&lt;&gt;"",Weekly[[#This Row],[FALSES]]=0),AY652,IF(AND(Weekly[[#This Row],[H Odds &lt;]]&lt;&gt;"",Weekly[[#This Row],[TRUES]]=0),AY652,AY652-1)))))</f>
        <v>120.07800000000003</v>
      </c>
      <c r="AZ653" s="37">
        <f>IF(AND(Weekly[[#This Row],[V Odds &lt;]]="",Weekly[[#This Row],[H Odds &lt;]]=""),AZ652,IF(AND(Weekly[[#This Row],[V Odds &lt;]]&lt;&gt;"",Weekly[[#This Row],[Actual]]=FALSE),AZ652+Weekly[[#This Row],[V Odds &lt;]]-1,IF(AND(Weekly[[#This Row],[H Odds &lt;]]&lt;&gt;"",Weekly[[#This Row],[Actual]]=TRUE),AZ652+Weekly[[#This Row],[H Odds &lt;]]-1,AZ652-1)))</f>
        <v>125.61999999999996</v>
      </c>
      <c r="BA653" s="38">
        <f>IF(Weekly[[#This Row],[H Odds &lt;]]="",BA652,IF(AND(Weekly[[#This Row],[H Odds &lt;]]&lt;&gt;"",Weekly[[#This Row],[SVC_P]]=TRUE,Weekly[[#This Row],[Actual]]=TRUE),BA652+Weekly[[#This Row],[H Odds &lt;]]-1,IF(AND(Weekly[[#This Row],[H Odds &lt;]]&lt;&gt;"",Weekly[[#This Row],[SVC_P]]=TRUE,Weekly[[#This Row],[Actual]]=FALSE),BA652-1,BA652)))</f>
        <v>80.290000000000006</v>
      </c>
      <c r="BB653" s="38">
        <f>IF(Weekly[[#This Row],[H Odds &lt;]]="",BB652,IF(AND(Weekly[[#This Row],[H Odds &lt;]]&lt;&gt;"",Weekly[[#This Row],[ADBC_P]]=TRUE,Weekly[[#This Row],[Actual]]=TRUE),BB652+Weekly[[#This Row],[H Odds &lt;]]-1,IF(AND(Weekly[[#This Row],[H Odds &lt;]]&lt;&gt;"",Weekly[[#This Row],[ADBC_P]]=TRUE,Weekly[[#This Row],[Actual]]=FALSE),BB652-1,BB652)))</f>
        <v>50.06</v>
      </c>
      <c r="BC653" s="38">
        <f>IF(Weekly[[#This Row],[H Odds &lt;]]="",BC652,IF(AND(Weekly[[#This Row],[H Odds &lt;]]&lt;&gt;"",Weekly[[#This Row],[RFC_P]]=TRUE,Weekly[[#This Row],[Actual]]=TRUE),BC652+Weekly[[#This Row],[H Odds &lt;]]-1,IF(AND(Weekly[[#This Row],[H Odds &lt;]]&lt;&gt;"",Weekly[[#This Row],[RFC_P]]=TRUE,Weekly[[#This Row],[Actual]]=FALSE),BC652-1,BC652)))</f>
        <v>51.66</v>
      </c>
      <c r="BD653" s="38">
        <f>IF(Weekly[[#This Row],[H Odds &lt;]]="",BD652,IF(AND(Weekly[[#This Row],[H Odds &lt;]]&lt;&gt;"",Weekly[[#This Row],[GBC_P]]=TRUE,Weekly[[#This Row],[Actual]]=TRUE),BD652+Weekly[[#This Row],[H Odds &lt;]]-1,IF(AND(Weekly[[#This Row],[H Odds &lt;]]&lt;&gt;"",Weekly[[#This Row],[GBC_P]]=TRUE,Weekly[[#This Row],[Actual]]=FALSE),BD652-1,BD652)))</f>
        <v>57.810000000000009</v>
      </c>
      <c r="BE653" s="38">
        <f>IF(Weekly[[#This Row],[H Odds &lt;]]="",BE652,IF(AND(Weekly[[#This Row],[H Odds &lt;]]&lt;&gt;"",Weekly[[#This Row],[HGBC_P]]=TRUE,Weekly[[#This Row],[Actual]]=TRUE),BE652+Weekly[[#This Row],[H Odds &lt;]]-1,IF(AND(Weekly[[#This Row],[H Odds &lt;]]&lt;&gt;"",Weekly[[#This Row],[HGBC_P]]=TRUE,Weekly[[#This Row],[Actual]]=FALSE),BE652-1,BE652)))</f>
        <v>54.96</v>
      </c>
      <c r="BF653" s="38">
        <f>IF(Weekly[[#This Row],[H Odds &lt;]]="",BF652,IF(AND(Weekly[[#This Row],[H Odds &lt;]]&lt;&gt;"",Weekly[[#This Row],[XGB_P]]=TRUE,Weekly[[#This Row],[Actual]]=TRUE),BF652+Weekly[[#This Row],[H Odds &lt;]]-1,IF(AND(Weekly[[#This Row],[H Odds &lt;]]&lt;&gt;"",Weekly[[#This Row],[XGB_P]]=TRUE,Weekly[[#This Row],[Actual]]=FALSE),BF652-1,BF652)))</f>
        <v>64.63000000000001</v>
      </c>
      <c r="BG653" s="38">
        <f>IF(Weekly[[#This Row],[H Odds &lt;]]="",BG652,IF(AND(Weekly[[#This Row],[H Odds &lt;]]&lt;&gt;"",Weekly[[#This Row],[QDA_P]]=TRUE,Weekly[[#This Row],[Actual]]=TRUE),BG652+Weekly[[#This Row],[H Odds &lt;]]-1,IF(AND(Weekly[[#This Row],[H Odds &lt;]]&lt;&gt;"",Weekly[[#This Row],[QDA_P]]=TRUE,Weekly[[#This Row],[Actual]]=FALSE),BG652-1,BG652)))</f>
        <v>50.129999999999995</v>
      </c>
      <c r="BH653" s="38">
        <f>IF(Weekly[[#This Row],[H Odds &lt;]]="",BH652,IF(AND(Weekly[[#This Row],[H Odds &lt;]]&lt;&gt;"",Weekly[[#This Row],[KNC_P]]=TRUE,Weekly[[#This Row],[Actual]]=TRUE),BH652+Weekly[[#This Row],[H Odds &lt;]]-1,IF(AND(Weekly[[#This Row],[H Odds &lt;]]&lt;&gt;"",Weekly[[#This Row],[KNC_P]]=TRUE,Weekly[[#This Row],[Actual]]=FALSE),BH652-1,BH652)))</f>
        <v>55</v>
      </c>
      <c r="BI653" s="38">
        <f>IF(Weekly[[#This Row],[H Odds &lt;]]="",BI652,IF(AND(Weekly[[#This Row],[H Odds &lt;]]&lt;&gt;"",Weekly[[#This Row],[TRUES]]&gt;0,Weekly[[#This Row],[Actual]]=TRUE),BI652+Weekly[[#This Row],[H Odds &lt;]]-1,IF(AND(Weekly[[#This Row],[H Odds &lt;]]&lt;&gt;"",Weekly[[#This Row],[TRUES]]=0),BI652,BI652-1)))</f>
        <v>78.290000000000006</v>
      </c>
      <c r="BJ653" s="38">
        <f>IF(Weekly[[#This Row],[H Odds &lt;]]="",BJ652,IF(AND(Weekly[[#This Row],[H Odds &lt;]]&lt;&gt;"",Weekly[[#This Row],[Actual]]=TRUE),BJ652+Weekly[[#This Row],[H Odds &lt;]]-1,IF(AND(Weekly[[#This Row],[H Odds &lt;]]&lt;&gt;"",Weekly[[#This Row],[Actual]]=FALSE),BJ652-1,BJ652)))</f>
        <v>80.190000000000012</v>
      </c>
      <c r="BK653" s="58">
        <f>IF(AND(Weekly[[#This Row],[TRUES]]&gt;3,Weekly[[#This Row],[Actual]]=TRUE),BK652+Weekly[[#This Row],[BF H Odds]]-1,IF(AND(Weekly[[#This Row],[FALSES]]&gt;3,Weekly[[#This Row],[Actual]]=FALSE),BK652+Weekly[[#This Row],[BF V Odds]]-1,IF(AND(Weekly[[#This Row],[TRUES]]&gt;3,Weekly[[#This Row],[Actual]]=FALSE),BK652-1,IF(AND(Weekly[[#This Row],[FALSES]]&gt;3,Weekly[[#This Row],[Actual]]=TRUE),BK652-1,BK652))))</f>
        <v>32.680000000000028</v>
      </c>
      <c r="BL653" s="58">
        <f>IF(AND(Weekly[[#This Row],[TRUES]]&gt;5,Weekly[[#This Row],[Actual]]=TRUE),BL652+Weekly[[#This Row],[BF H Odds]]-1,IF(AND(Weekly[[#This Row],[FALSES]]&gt;5,Weekly[[#This Row],[Actual]]=FALSE),BL652+Weekly[[#This Row],[BF V Odds]]-1,IF(AND(Weekly[[#This Row],[TRUES]]&gt;5,Weekly[[#This Row],[Actual]]=FALSE),BL652-1,IF(AND(Weekly[[#This Row],[FALSES]]&gt;5,Weekly[[#This Row],[Actual]]=TRUE),BL652-1,BL652))))</f>
        <v>37.000000000000014</v>
      </c>
      <c r="BM653" s="58">
        <f>IF(AND(Weekly[[#This Row],[TRUES]]&gt;6,Weekly[[#This Row],[Actual]]=TRUE),BM652+Weekly[[#This Row],[BF H Odds]]-1,IF(AND(Weekly[[#This Row],[FALSES]]&gt;6,Weekly[[#This Row],[Actual]]=FALSE),BM652+Weekly[[#This Row],[BF V Odds]]-1,IF(AND(Weekly[[#This Row],[TRUES]]&gt;6,Weekly[[#This Row],[Actual]]=FALSE),BM652-1,IF(AND(Weekly[[#This Row],[FALSES]]&gt;6,Weekly[[#This Row],[Actual]]=TRUE),BM652-1,BM652))))</f>
        <v>67.08</v>
      </c>
    </row>
    <row r="654" spans="1:65" x14ac:dyDescent="0.25">
      <c r="A654" s="34"/>
      <c r="B654" s="10">
        <v>44324</v>
      </c>
      <c r="C654" s="17" t="s">
        <v>20</v>
      </c>
      <c r="D654" s="15" t="s">
        <v>25</v>
      </c>
      <c r="E654" t="b">
        <v>1</v>
      </c>
      <c r="F654" t="b">
        <v>1</v>
      </c>
      <c r="G654" t="b">
        <v>1</v>
      </c>
      <c r="H654" t="b">
        <v>0</v>
      </c>
      <c r="I654" t="b">
        <v>1</v>
      </c>
      <c r="J654" t="b">
        <v>0</v>
      </c>
      <c r="K654" t="b">
        <v>1</v>
      </c>
      <c r="L654" t="b">
        <v>0</v>
      </c>
      <c r="O654" t="str">
        <f>IF(Weekly[[#This Row],[H/V]]="H",Weekly[[#This Row],[BF H Odds]],IF(Weekly[[#This Row],[H/V]]="V",Weekly[[#This Row],[BF V Odds]],""))</f>
        <v/>
      </c>
      <c r="R654" s="35">
        <f>IFERROR(IF(Weekly[[#This Row],[Won Bet?]]="yes",R653+(Weekly[[#This Row],[BF Odds]]*Weekly[[#This Row],[BF Stake]])-Weekly[[#This Row],[BF Stake]],R653-Weekly[[#This Row],[BF Stake]]),R653)</f>
        <v>1243.6095000000007</v>
      </c>
      <c r="S654" s="35">
        <f>IFERROR(IF(Weekly[[#This Row],[Won Bet?]]="yes",S653+(((Weekly[[#This Row],[BF Odds]]*Weekly[[#This Row],[BF Stake]])-Weekly[[#This Row],[BF Stake]])*0.95),S653-Weekly[[#This Row],[BF Stake]]),S653)</f>
        <v>1127.5191400000012</v>
      </c>
      <c r="T654" s="13"/>
      <c r="U654" s="13"/>
      <c r="V654" s="24" t="str">
        <f>IF(Weekly[[#This Row],[Actual]]="","",IF(AND(Weekly[[#This Row],[SVC_P]]=Weekly[[#This Row],[Actual]],Weekly[[#This Row],[SVC_P]]=TRUE),V653+Weekly[[#This Row],[BF H Odds]]-1,IF(AND(Weekly[[#This Row],[SVC_P]]=Weekly[[#This Row],[Actual]],Weekly[[#This Row],[SVC_P]]=FALSE),V653+Weekly[[#This Row],[BF V Odds]]-1,V653-1)))</f>
        <v/>
      </c>
      <c r="W654" s="24" t="str">
        <f>IF(Weekly[[#This Row],[Actual]]="","",IF(AND(Weekly[[#This Row],[SVC_P]]=FALSE,Weekly[[#This Row],[Actual]]=TRUE),W653+Weekly[[#This Row],[BF H Odds]]-1,IF(AND(Weekly[[#This Row],[SVC_P]]=TRUE,Weekly[[#This Row],[Actual]]=FALSE,),W653+Weekly[[#This Row],[BF V Odds]]-1,W653-1)))</f>
        <v/>
      </c>
      <c r="X654" s="24" t="str">
        <f>IF(Weekly[[#This Row],[Actual]]="","",IF(AND(Weekly[[#This Row],[ADBC_P]]=Weekly[[#This Row],[Actual]],Weekly[[#This Row],[ADBC_P]]=TRUE),X653+Weekly[[#This Row],[BF H Odds]]-1,IF(AND(Weekly[[#This Row],[ADBC_P]]=Weekly[[#This Row],[Actual]],Weekly[[#This Row],[ADBC_P]]=FALSE),X653+Weekly[[#This Row],[BF V Odds]]-1,X653-1)))</f>
        <v/>
      </c>
      <c r="Y654" s="24" t="str">
        <f>IF(Weekly[[#This Row],[Actual]]="","",IF(AND(Weekly[[#This Row],[ADBC_P]]=FALSE,Weekly[[#This Row],[Actual]]=TRUE),Y653+Weekly[[#This Row],[BF H Odds]]-1,IF(AND(Weekly[[#This Row],[ADBC_P]]=TRUE,Weekly[[#This Row],[Actual]]=FALSE),Y653+Weekly[[#This Row],[BF V Odds]]-1,Y653-1)))</f>
        <v/>
      </c>
      <c r="Z654" s="24" t="str">
        <f>IF(Weekly[[#This Row],[Actual]]="","",IF(AND(Weekly[[#This Row],[RFC_P]]=Weekly[[#This Row],[Actual]],Weekly[[#This Row],[RFC_P]]=TRUE),Z653+Weekly[[#This Row],[BF H Odds]]-1,IF(AND(Weekly[[#This Row],[RFC_P]]=Weekly[[#This Row],[Actual]],Weekly[[#This Row],[RFC_P]]=FALSE),Z653+Weekly[[#This Row],[BF V Odds]]-1,Z653-1)))</f>
        <v/>
      </c>
      <c r="AA654" s="24" t="str">
        <f>IF(Weekly[[#This Row],[Actual]]="","",IF(AND(Weekly[[#This Row],[RFC_P]]=FALSE,Weekly[[#This Row],[Actual]]=TRUE),AA653+Weekly[[#This Row],[BF H Odds]]-1,IF(AND(Weekly[[#This Row],[RFC_P]]=TRUE,Weekly[[#This Row],[Actual]]=FALSE),AA653+Weekly[[#This Row],[BF V Odds]]-1,AA653-1)))</f>
        <v/>
      </c>
      <c r="AB654" s="24" t="str">
        <f>IF(Weekly[[#This Row],[Actual]]="","",IF(AND(Weekly[[#This Row],[GBC_P]]=Weekly[[#This Row],[Actual]],Weekly[[#This Row],[GBC_P]]=TRUE),AB653+Weekly[[#This Row],[BF H Odds]]-1,IF(AND(Weekly[[#This Row],[GBC_P]]=Weekly[[#This Row],[Actual]],Weekly[[#This Row],[GBC_P]]=FALSE),AB653+Weekly[[#This Row],[BF V Odds]]-1,AB653-1)))</f>
        <v/>
      </c>
      <c r="AC654" s="24" t="str">
        <f>IF(Weekly[[#This Row],[Actual]]="","",IF(AND(Weekly[[#This Row],[GBC_P]]=FALSE,Weekly[[#This Row],[Actual]]=TRUE),AC653+Weekly[[#This Row],[BF H Odds]]-1,IF(AND(Weekly[[#This Row],[GBC_P]]=TRUE,Weekly[[#This Row],[Actual]]=FALSE),AC653+Weekly[[#This Row],[BF V Odds]]-1,AC653-1)))</f>
        <v/>
      </c>
      <c r="AD654" s="24" t="str">
        <f>IF(Weekly[[#This Row],[Actual]]="","",IF(AND(Weekly[[#This Row],[HGBC_P]]=Weekly[[#This Row],[Actual]],Weekly[[#This Row],[HGBC_P]]=TRUE),AD653+Weekly[[#This Row],[BF H Odds]]-1,IF(AND(Weekly[[#This Row],[HGBC_P]]=Weekly[[#This Row],[Actual]],Weekly[[#This Row],[HGBC_P]]=FALSE),AD653+Weekly[[#This Row],[BF V Odds]]-1,AD653-1)))</f>
        <v/>
      </c>
      <c r="AE654" s="24" t="str">
        <f>IF(Weekly[[#This Row],[Actual]]="","",IF(AND(Weekly[[#This Row],[HGBC_P]]=FALSE,Weekly[[#This Row],[Actual]]=TRUE),AE653+Weekly[[#This Row],[BF H Odds]]-1,IF(AND(Weekly[[#This Row],[HGBC_P]]=TRUE,Weekly[[#This Row],[Actual]]=FALSE),AE653+Weekly[[#This Row],[BF V Odds]]-1,AE653-1)))</f>
        <v/>
      </c>
      <c r="AF654" s="24" t="str">
        <f>IF(Weekly[[#This Row],[Actual]]="","",IF(AND(Weekly[[#This Row],[XGB_P]]=Weekly[[#This Row],[Actual]],Weekly[[#This Row],[XGB_P]]=TRUE),AF653+Weekly[[#This Row],[BF H Odds]]-1,IF(AND(Weekly[[#This Row],[XGB_P]]=Weekly[[#This Row],[Actual]],Weekly[[#This Row],[XGB_P]]=FALSE),AF653+Weekly[[#This Row],[BF V Odds]]-1,AF653-1)))</f>
        <v/>
      </c>
      <c r="AG654" s="24" t="str">
        <f>IF(Weekly[[#This Row],[Actual]]="","",IF(AND(Weekly[[#This Row],[XGB_P]]=FALSE,Weekly[[#This Row],[Actual]]=TRUE),AG653+Weekly[[#This Row],[BF H Odds]]-1,IF(AND(Weekly[[#This Row],[XGB_P]]=TRUE,Weekly[[#This Row],[Actual]]=FALSE),AG653+Weekly[[#This Row],[BF V Odds]]-1,AG653-1)))</f>
        <v/>
      </c>
      <c r="AH654" s="24" t="str">
        <f>IF(Weekly[[#This Row],[Actual]]="","",IF(AND(Weekly[[#This Row],[QDA_P]]=Weekly[[#This Row],[Actual]],Weekly[[#This Row],[QDA_P]]=TRUE),AH653+Weekly[[#This Row],[BF H Odds]]-1,IF(AND(Weekly[[#This Row],[QDA_P]]=Weekly[[#This Row],[Actual]],Weekly[[#This Row],[QDA_P]]=FALSE),AH653+Weekly[[#This Row],[BF V Odds]]-1,AH653-1)))</f>
        <v/>
      </c>
      <c r="AI654" s="24" t="str">
        <f>IF(Weekly[[#This Row],[Actual]]="","",IF(AND(Weekly[[#This Row],[QDA_P]]=FALSE,Weekly[[#This Row],[Actual]]=TRUE),AI653+Weekly[[#This Row],[BF H Odds]]-1,IF(AND(Weekly[[#This Row],[QDA_P]]=TRUE,Weekly[[#This Row],[Actual]]=FALSE),AI653+Weekly[[#This Row],[BF V Odds]]-1,AI653-1)))</f>
        <v/>
      </c>
      <c r="AJ654" s="24" t="str">
        <f>IF(Weekly[[#This Row],[Actual]]="","",IF(AND(Weekly[[#This Row],[KNC_P]]=FALSE,Weekly[[#This Row],[Actual]]=TRUE),AJ653+Weekly[[#This Row],[BF H Odds]]-1,IF(AND(Weekly[[#This Row],[KNC_P]]=TRUE,Weekly[[#This Row],[Actual]]=FALSE),AJ653+Weekly[[#This Row],[BF V Odds]]-1,AJ653-1)))</f>
        <v/>
      </c>
      <c r="AK654" s="24" t="str">
        <f>IF(Weekly[[#This Row],[Actual]]="","",IF(AND(Weekly[[#This Row],[KNC_P]]=FALSE,Weekly[[#This Row],[Actual]]=TRUE),AK653+Weekly[[#This Row],[BF H Odds]]-1,IF(AND(Weekly[[#This Row],[KNC_P]]=TRUE,Weekly[[#This Row],[Actual]]=FALSE),AK653+Weekly[[#This Row],[BF V Odds]]-1,AK653-1)))</f>
        <v/>
      </c>
      <c r="AL654" s="30" t="str">
        <f>IF(Weekly[[#This Row],[Actual]]="","",COUNTIF(Weekly[[#This Row],[SVC_P]:[QDA_P]],TRUE))</f>
        <v/>
      </c>
      <c r="AM654" s="30" t="str">
        <f>IF(Weekly[[#This Row],[Actual]]="","",COUNTIF(Weekly[[#This Row],[SVC_P]:[QDA_P]],FALSE))</f>
        <v/>
      </c>
      <c r="AN654" s="36" t="str">
        <f>IF(AND(Weekly[[#This Row],[BF V Odds]]&gt;$BO$6,Weekly[[#This Row],[BF V Odds]] &lt; $BO$7),Weekly[[#This Row],[BF V Odds]],"")</f>
        <v/>
      </c>
      <c r="AO654" s="36" t="str">
        <f>IF(AND(Weekly[[#This Row],[BF H Odds]]&gt;$BO$6, Weekly[[#This Row],[BF H Odds]] &lt; $BO$7),Weekly[[#This Row],[BF H Odds]],"")</f>
        <v/>
      </c>
      <c r="AP654" s="37">
        <f>IF(AND(Weekly[[#This Row],[V Odds &lt;]]="",Weekly[[#This Row],[H Odds &lt;]]=""),AP653,IF(AND(Weekly[[#This Row],[H Odds &lt;]]&lt;&gt;"",Weekly[[#This Row],[SVC_P]]=TRUE,Weekly[[#This Row],[Actual]]=TRUE),AP653+Weekly[[#This Row],[H Odds &lt;]]-1,IF(AND(Weekly[[#This Row],[V Odds &lt;]]&lt;&gt;"",Weekly[[#This Row],[SVC_P]]=FALSE,Weekly[[#This Row],[Actual]]=FALSE),AP653+Weekly[[#This Row],[V Odds &lt;]]-1,IF(AND(Weekly[[#This Row],[V Odds &lt;]]&lt;&gt;"",Weekly[[#This Row],[SVC_P]]=FALSE,Weekly[[#This Row],[Actual]]=TRUE),AP653-1,IF(AND(Weekly[[#This Row],[H Odds &lt;]]&lt;&gt;"",Weekly[[#This Row],[SVC_P]]=TRUE,Weekly[[#This Row],[Actual]]=FALSE),AP653-1,AP653)))))</f>
        <v>81.330000000000027</v>
      </c>
      <c r="AQ654" s="37">
        <f>IF(AND(Weekly[[#This Row],[V Odds &lt;]]="",Weekly[[#This Row],[H Odds &lt;]]=""),AQ653,IF(AND(Weekly[[#This Row],[H Odds &lt;]]&lt;&gt;"",Weekly[[#This Row],[ADBC_P]]=TRUE,Weekly[[#This Row],[Actual]]=TRUE),AQ653+Weekly[[#This Row],[H Odds &lt;]]-1,IF(AND(Weekly[[#This Row],[V Odds &lt;]]&lt;&gt;"",Weekly[[#This Row],[ADBC_P]]=FALSE,Weekly[[#This Row],[Actual]]=FALSE),AQ653+Weekly[[#This Row],[V Odds &lt;]]-1,IF(AND(Weekly[[#This Row],[V Odds &lt;]]&lt;&gt;"",Weekly[[#This Row],[ADBC_P]]=FALSE,Weekly[[#This Row],[Actual]]=TRUE),AQ653-1,IF(AND(Weekly[[#This Row],[H Odds &lt;]]&lt;&gt;"",Weekly[[#This Row],[ADBC_P]]=TRUE,Weekly[[#This Row],[Actual]]=FALSE),AQ653-1,AQ653)))))</f>
        <v>53.88</v>
      </c>
      <c r="AR654" s="37">
        <f>IF(AND(Weekly[[#This Row],[V Odds &lt;]]="",Weekly[[#This Row],[H Odds &lt;]]=""),AR653,IF(AND(Weekly[[#This Row],[H Odds &lt;]]&lt;&gt;"",Weekly[[#This Row],[RFC_P]]=TRUE,Weekly[[#This Row],[Actual]]=TRUE),AR653+Weekly[[#This Row],[H Odds &lt;]]-1,IF(AND(Weekly[[#This Row],[V Odds &lt;]]&lt;&gt;"",Weekly[[#This Row],[RFC_P]]=FALSE,Weekly[[#This Row],[Actual]]=FALSE),AR653+Weekly[[#This Row],[V Odds &lt;]]-1,IF(AND(Weekly[[#This Row],[V Odds &lt;]]&lt;&gt;"",Weekly[[#This Row],[RFC_P]]=FALSE,Weekly[[#This Row],[Actual]]=TRUE),AR653-1,IF(AND(Weekly[[#This Row],[H Odds &lt;]]&lt;&gt;"",Weekly[[#This Row],[RFC_P]]=TRUE,Weekly[[#This Row],[Actual]]=FALSE),AR653-1,AR653)))))</f>
        <v>73.14</v>
      </c>
      <c r="AS654" s="37">
        <f>IF(AND(Weekly[[#This Row],[V Odds &lt;]]="",Weekly[[#This Row],[H Odds &lt;]]=""),AS653,IF(AND(Weekly[[#This Row],[H Odds &lt;]]&lt;&gt;"",Weekly[[#This Row],[GBC_P]]=TRUE,Weekly[[#This Row],[Actual]]=TRUE),AS653+Weekly[[#This Row],[H Odds &lt;]]-1,IF(AND(Weekly[[#This Row],[V Odds &lt;]]&lt;&gt;"",Weekly[[#This Row],[GBC_P]]=FALSE,Weekly[[#This Row],[Actual]]=FALSE),AS653+Weekly[[#This Row],[V Odds &lt;]]-1,IF(AND(Weekly[[#This Row],[V Odds &lt;]]&lt;&gt;"",Weekly[[#This Row],[GBC_P]]=FALSE,Weekly[[#This Row],[Actual]]=TRUE),AS653-1,IF(AND(Weekly[[#This Row],[H Odds &lt;]]&lt;&gt;"",Weekly[[#This Row],[GBC_P]]=TRUE,Weekly[[#This Row],[Actual]]=FALSE),AS653-1,AS653)))))</f>
        <v>76.88</v>
      </c>
      <c r="AT654" s="37">
        <f>IF(AND(Weekly[[#This Row],[V Odds &lt;]]="",Weekly[[#This Row],[H Odds &lt;]]=""),AT653,IF(AND(Weekly[[#This Row],[H Odds &lt;]]&lt;&gt;"",Weekly[[#This Row],[HGBC_P]]=TRUE,Weekly[[#This Row],[Actual]]=TRUE),AT653+Weekly[[#This Row],[H Odds &lt;]]-1,IF(AND(Weekly[[#This Row],[V Odds &lt;]]&lt;&gt;"",Weekly[[#This Row],[HGBC_P]]=FALSE,Weekly[[#This Row],[Actual]]=FALSE),AT653+Weekly[[#This Row],[V Odds &lt;]]-1,IF(AND(Weekly[[#This Row],[V Odds &lt;]]&lt;&gt;"",Weekly[[#This Row],[HGBC_P]]=FALSE,Weekly[[#This Row],[Actual]]=TRUE),AT653-1,IF(AND(Weekly[[#This Row],[H Odds &lt;]]&lt;&gt;"",Weekly[[#This Row],[HGBC_P]]=TRUE,Weekly[[#This Row],[Actual]]=FALSE),AT653-1,AT653)))))</f>
        <v>60.31</v>
      </c>
      <c r="AU654" s="37">
        <f>IF(AND(Weekly[[#This Row],[V Odds &lt;]]="",Weekly[[#This Row],[H Odds &lt;]]=""),AU653,IF(AND(Weekly[[#This Row],[H Odds &lt;]]&lt;&gt;"",Weekly[[#This Row],[XGB_P]]=TRUE,Weekly[[#This Row],[Actual]]=TRUE),AU653+Weekly[[#This Row],[H Odds &lt;]]-1,IF(AND(Weekly[[#This Row],[V Odds &lt;]]&lt;&gt;"",Weekly[[#This Row],[XGB_P]]=FALSE,Weekly[[#This Row],[Actual]]=FALSE),AU653+Weekly[[#This Row],[V Odds &lt;]]-1,IF(AND(Weekly[[#This Row],[V Odds &lt;]]&lt;&gt;"",Weekly[[#This Row],[XGB_P]]=FALSE,Weekly[[#This Row],[Actual]]=TRUE),AU653-1,IF(AND(Weekly[[#This Row],[H Odds &lt;]]&lt;&gt;"",Weekly[[#This Row],[XGB_P]]=TRUE,Weekly[[#This Row],[Actual]]=FALSE),AU653-1,AU653)))))</f>
        <v>84.06</v>
      </c>
      <c r="AV654" s="37">
        <f>IF(AND(Weekly[[#This Row],[V Odds &lt;]]="",Weekly[[#This Row],[H Odds &lt;]]=""),AV653,IF(AND(Weekly[[#This Row],[H Odds &lt;]]&lt;&gt;"",Weekly[[#This Row],[QDA_P]]=TRUE,Weekly[[#This Row],[Actual]]=TRUE),AV653+Weekly[[#This Row],[H Odds &lt;]]-1,IF(AND(Weekly[[#This Row],[V Odds &lt;]]&lt;&gt;"",Weekly[[#This Row],[QDA_P]]=FALSE,Weekly[[#This Row],[Actual]]=FALSE),AV653+Weekly[[#This Row],[V Odds &lt;]]-1,IF(AND(Weekly[[#This Row],[V Odds &lt;]]&lt;&gt;"",Weekly[[#This Row],[QDA_P]]=FALSE,Weekly[[#This Row],[Actual]]=TRUE),AV653-1,IF(AND(Weekly[[#This Row],[H Odds &lt;]]&lt;&gt;"",Weekly[[#This Row],[QDA_P]]=TRUE,Weekly[[#This Row],[Actual]]=FALSE),AV653-1,AV653)))))</f>
        <v>73.349999999999994</v>
      </c>
      <c r="AW654" s="37">
        <f>IF(AND(Weekly[[#This Row],[H Odds &lt;]]="",Weekly[[#This Row],[V Odds &lt;]]=""),AW653,IF(AND(Weekly[[#This Row],[KNC_P]]=Weekly[[#This Row],[Actual]],Weekly[[#This Row],[KNC_P]]=TRUE),AW653+Weekly[[#This Row],[BF H Odds]]-1,IF(AND(Weekly[[#This Row],[KNC_P]]=Weekly[[#This Row],[Actual]],Weekly[[#This Row],[KNC_P]]=FALSE),AW653+Weekly[[#This Row],[BF V Odds]]-1,AW653-1)))</f>
        <v>51.150000000000013</v>
      </c>
      <c r="AX654" s="37">
        <f>IF(AND(Weekly[[#This Row],[V Odds &lt;]]="",Weekly[[#This Row],[H Odds &lt;]]=""),AX653,IF(AND(Weekly[[#This Row],[V Odds &lt;]]&lt;&gt;"",Weekly[[#This Row],[FALSES]]&gt;0,Weekly[[#This Row],[Actual]]=FALSE),AX653+Weekly[[#This Row],[V Odds &lt;]]-1,IF(AND(Weekly[[#This Row],[H Odds &lt;]]&lt;&gt;"",Weekly[[#This Row],[TRUES]]&gt;0,Weekly[[#This Row],[Actual]]=TRUE),AX653+Weekly[[#This Row],[H Odds &lt;]]-1,IF(AND(Weekly[[#This Row],[V Odds &lt;]]&lt;&gt;"",Weekly[[#This Row],[FALSES]]=0),AX653,IF(AND(Weekly[[#This Row],[H Odds &lt;]]&lt;&gt;"",Weekly[[#This Row],[TRUES]]=0),AX653,AX653-1)))))</f>
        <v>135.64999999999995</v>
      </c>
      <c r="AY654" s="37">
        <f>IF(AND(Weekly[[#This Row],[V Odds &lt;]]="",Weekly[[#This Row],[H Odds &lt;]]=""),AY653,IF(AND(Weekly[[#This Row],[V Odds &lt;]]&lt;&gt;"",Weekly[[#This Row],[FALSES]]&gt;0,Weekly[[#This Row],[Actual]]=FALSE),AY653+((Weekly[[#This Row],[V Odds &lt;]]-1)*0.92),IF(AND(Weekly[[#This Row],[H Odds &lt;]]&lt;&gt;"",Weekly[[#This Row],[TRUES]]&gt;0,Weekly[[#This Row],[Actual]]=TRUE),AY653+((Weekly[[#This Row],[H Odds &lt;]]-1)*0.92),IF(AND(Weekly[[#This Row],[V Odds &lt;]]&lt;&gt;"",Weekly[[#This Row],[FALSES]]=0),AY653,IF(AND(Weekly[[#This Row],[H Odds &lt;]]&lt;&gt;"",Weekly[[#This Row],[TRUES]]=0),AY653,AY653-1)))))</f>
        <v>120.07800000000003</v>
      </c>
      <c r="AZ654" s="37">
        <f>IF(AND(Weekly[[#This Row],[V Odds &lt;]]="",Weekly[[#This Row],[H Odds &lt;]]=""),AZ653,IF(AND(Weekly[[#This Row],[V Odds &lt;]]&lt;&gt;"",Weekly[[#This Row],[Actual]]=FALSE),AZ653+Weekly[[#This Row],[V Odds &lt;]]-1,IF(AND(Weekly[[#This Row],[H Odds &lt;]]&lt;&gt;"",Weekly[[#This Row],[Actual]]=TRUE),AZ653+Weekly[[#This Row],[H Odds &lt;]]-1,AZ653-1)))</f>
        <v>125.61999999999996</v>
      </c>
      <c r="BA654" s="38">
        <f>IF(Weekly[[#This Row],[H Odds &lt;]]="",BA653,IF(AND(Weekly[[#This Row],[H Odds &lt;]]&lt;&gt;"",Weekly[[#This Row],[SVC_P]]=TRUE,Weekly[[#This Row],[Actual]]=TRUE),BA653+Weekly[[#This Row],[H Odds &lt;]]-1,IF(AND(Weekly[[#This Row],[H Odds &lt;]]&lt;&gt;"",Weekly[[#This Row],[SVC_P]]=TRUE,Weekly[[#This Row],[Actual]]=FALSE),BA653-1,BA653)))</f>
        <v>80.290000000000006</v>
      </c>
      <c r="BB654" s="38">
        <f>IF(Weekly[[#This Row],[H Odds &lt;]]="",BB653,IF(AND(Weekly[[#This Row],[H Odds &lt;]]&lt;&gt;"",Weekly[[#This Row],[ADBC_P]]=TRUE,Weekly[[#This Row],[Actual]]=TRUE),BB653+Weekly[[#This Row],[H Odds &lt;]]-1,IF(AND(Weekly[[#This Row],[H Odds &lt;]]&lt;&gt;"",Weekly[[#This Row],[ADBC_P]]=TRUE,Weekly[[#This Row],[Actual]]=FALSE),BB653-1,BB653)))</f>
        <v>50.06</v>
      </c>
      <c r="BC654" s="38">
        <f>IF(Weekly[[#This Row],[H Odds &lt;]]="",BC653,IF(AND(Weekly[[#This Row],[H Odds &lt;]]&lt;&gt;"",Weekly[[#This Row],[RFC_P]]=TRUE,Weekly[[#This Row],[Actual]]=TRUE),BC653+Weekly[[#This Row],[H Odds &lt;]]-1,IF(AND(Weekly[[#This Row],[H Odds &lt;]]&lt;&gt;"",Weekly[[#This Row],[RFC_P]]=TRUE,Weekly[[#This Row],[Actual]]=FALSE),BC653-1,BC653)))</f>
        <v>51.66</v>
      </c>
      <c r="BD654" s="38">
        <f>IF(Weekly[[#This Row],[H Odds &lt;]]="",BD653,IF(AND(Weekly[[#This Row],[H Odds &lt;]]&lt;&gt;"",Weekly[[#This Row],[GBC_P]]=TRUE,Weekly[[#This Row],[Actual]]=TRUE),BD653+Weekly[[#This Row],[H Odds &lt;]]-1,IF(AND(Weekly[[#This Row],[H Odds &lt;]]&lt;&gt;"",Weekly[[#This Row],[GBC_P]]=TRUE,Weekly[[#This Row],[Actual]]=FALSE),BD653-1,BD653)))</f>
        <v>57.810000000000009</v>
      </c>
      <c r="BE654" s="38">
        <f>IF(Weekly[[#This Row],[H Odds &lt;]]="",BE653,IF(AND(Weekly[[#This Row],[H Odds &lt;]]&lt;&gt;"",Weekly[[#This Row],[HGBC_P]]=TRUE,Weekly[[#This Row],[Actual]]=TRUE),BE653+Weekly[[#This Row],[H Odds &lt;]]-1,IF(AND(Weekly[[#This Row],[H Odds &lt;]]&lt;&gt;"",Weekly[[#This Row],[HGBC_P]]=TRUE,Weekly[[#This Row],[Actual]]=FALSE),BE653-1,BE653)))</f>
        <v>54.96</v>
      </c>
      <c r="BF654" s="38">
        <f>IF(Weekly[[#This Row],[H Odds &lt;]]="",BF653,IF(AND(Weekly[[#This Row],[H Odds &lt;]]&lt;&gt;"",Weekly[[#This Row],[XGB_P]]=TRUE,Weekly[[#This Row],[Actual]]=TRUE),BF653+Weekly[[#This Row],[H Odds &lt;]]-1,IF(AND(Weekly[[#This Row],[H Odds &lt;]]&lt;&gt;"",Weekly[[#This Row],[XGB_P]]=TRUE,Weekly[[#This Row],[Actual]]=FALSE),BF653-1,BF653)))</f>
        <v>64.63000000000001</v>
      </c>
      <c r="BG654" s="38">
        <f>IF(Weekly[[#This Row],[H Odds &lt;]]="",BG653,IF(AND(Weekly[[#This Row],[H Odds &lt;]]&lt;&gt;"",Weekly[[#This Row],[QDA_P]]=TRUE,Weekly[[#This Row],[Actual]]=TRUE),BG653+Weekly[[#This Row],[H Odds &lt;]]-1,IF(AND(Weekly[[#This Row],[H Odds &lt;]]&lt;&gt;"",Weekly[[#This Row],[QDA_P]]=TRUE,Weekly[[#This Row],[Actual]]=FALSE),BG653-1,BG653)))</f>
        <v>50.129999999999995</v>
      </c>
      <c r="BH654" s="38">
        <f>IF(Weekly[[#This Row],[H Odds &lt;]]="",BH653,IF(AND(Weekly[[#This Row],[H Odds &lt;]]&lt;&gt;"",Weekly[[#This Row],[KNC_P]]=TRUE,Weekly[[#This Row],[Actual]]=TRUE),BH653+Weekly[[#This Row],[H Odds &lt;]]-1,IF(AND(Weekly[[#This Row],[H Odds &lt;]]&lt;&gt;"",Weekly[[#This Row],[KNC_P]]=TRUE,Weekly[[#This Row],[Actual]]=FALSE),BH653-1,BH653)))</f>
        <v>55</v>
      </c>
      <c r="BI654" s="38">
        <f>IF(Weekly[[#This Row],[H Odds &lt;]]="",BI653,IF(AND(Weekly[[#This Row],[H Odds &lt;]]&lt;&gt;"",Weekly[[#This Row],[TRUES]]&gt;0,Weekly[[#This Row],[Actual]]=TRUE),BI653+Weekly[[#This Row],[H Odds &lt;]]-1,IF(AND(Weekly[[#This Row],[H Odds &lt;]]&lt;&gt;"",Weekly[[#This Row],[TRUES]]=0),BI653,BI653-1)))</f>
        <v>78.290000000000006</v>
      </c>
      <c r="BJ654" s="38">
        <f>IF(Weekly[[#This Row],[H Odds &lt;]]="",BJ653,IF(AND(Weekly[[#This Row],[H Odds &lt;]]&lt;&gt;"",Weekly[[#This Row],[Actual]]=TRUE),BJ653+Weekly[[#This Row],[H Odds &lt;]]-1,IF(AND(Weekly[[#This Row],[H Odds &lt;]]&lt;&gt;"",Weekly[[#This Row],[Actual]]=FALSE),BJ653-1,BJ653)))</f>
        <v>80.190000000000012</v>
      </c>
      <c r="BK654" s="58">
        <f>IF(AND(Weekly[[#This Row],[TRUES]]&gt;3,Weekly[[#This Row],[Actual]]=TRUE),BK653+Weekly[[#This Row],[BF H Odds]]-1,IF(AND(Weekly[[#This Row],[FALSES]]&gt;3,Weekly[[#This Row],[Actual]]=FALSE),BK653+Weekly[[#This Row],[BF V Odds]]-1,IF(AND(Weekly[[#This Row],[TRUES]]&gt;3,Weekly[[#This Row],[Actual]]=FALSE),BK653-1,IF(AND(Weekly[[#This Row],[FALSES]]&gt;3,Weekly[[#This Row],[Actual]]=TRUE),BK653-1,BK653))))</f>
        <v>31.680000000000028</v>
      </c>
      <c r="BL654" s="58">
        <f>IF(AND(Weekly[[#This Row],[TRUES]]&gt;5,Weekly[[#This Row],[Actual]]=TRUE),BL653+Weekly[[#This Row],[BF H Odds]]-1,IF(AND(Weekly[[#This Row],[FALSES]]&gt;5,Weekly[[#This Row],[Actual]]=FALSE),BL653+Weekly[[#This Row],[BF V Odds]]-1,IF(AND(Weekly[[#This Row],[TRUES]]&gt;5,Weekly[[#This Row],[Actual]]=FALSE),BL653-1,IF(AND(Weekly[[#This Row],[FALSES]]&gt;5,Weekly[[#This Row],[Actual]]=TRUE),BL653-1,BL653))))</f>
        <v>36.000000000000014</v>
      </c>
      <c r="BM654" s="58">
        <f>IF(AND(Weekly[[#This Row],[TRUES]]&gt;6,Weekly[[#This Row],[Actual]]=TRUE),BM653+Weekly[[#This Row],[BF H Odds]]-1,IF(AND(Weekly[[#This Row],[FALSES]]&gt;6,Weekly[[#This Row],[Actual]]=FALSE),BM653+Weekly[[#This Row],[BF V Odds]]-1,IF(AND(Weekly[[#This Row],[TRUES]]&gt;6,Weekly[[#This Row],[Actual]]=FALSE),BM653-1,IF(AND(Weekly[[#This Row],[FALSES]]&gt;6,Weekly[[#This Row],[Actual]]=TRUE),BM653-1,BM653))))</f>
        <v>66.08</v>
      </c>
    </row>
    <row r="655" spans="1:65" x14ac:dyDescent="0.25">
      <c r="A655" s="34"/>
      <c r="B655" s="10">
        <v>44325</v>
      </c>
      <c r="C655" s="17" t="s">
        <v>37</v>
      </c>
      <c r="D655" s="15" t="s">
        <v>31</v>
      </c>
      <c r="E655" t="b">
        <v>1</v>
      </c>
      <c r="F655" t="b">
        <v>1</v>
      </c>
      <c r="G655" t="b">
        <v>1</v>
      </c>
      <c r="H655" t="b">
        <v>1</v>
      </c>
      <c r="I655" t="b">
        <v>1</v>
      </c>
      <c r="J655" t="b">
        <v>1</v>
      </c>
      <c r="K655" t="b">
        <v>1</v>
      </c>
      <c r="L655" t="b">
        <v>1</v>
      </c>
      <c r="O655" t="str">
        <f>IF(Weekly[[#This Row],[H/V]]="H",Weekly[[#This Row],[BF H Odds]],IF(Weekly[[#This Row],[H/V]]="V",Weekly[[#This Row],[BF V Odds]],""))</f>
        <v/>
      </c>
      <c r="R655" s="35">
        <f>IFERROR(IF(Weekly[[#This Row],[Won Bet?]]="yes",R654+(Weekly[[#This Row],[BF Odds]]*Weekly[[#This Row],[BF Stake]])-Weekly[[#This Row],[BF Stake]],R654-Weekly[[#This Row],[BF Stake]]),R654)</f>
        <v>1243.6095000000007</v>
      </c>
      <c r="S655" s="35">
        <f>IFERROR(IF(Weekly[[#This Row],[Won Bet?]]="yes",S654+(((Weekly[[#This Row],[BF Odds]]*Weekly[[#This Row],[BF Stake]])-Weekly[[#This Row],[BF Stake]])*0.95),S654-Weekly[[#This Row],[BF Stake]]),S654)</f>
        <v>1127.5191400000012</v>
      </c>
      <c r="T655" s="13"/>
      <c r="U655" s="13"/>
      <c r="V655" s="24" t="str">
        <f>IF(Weekly[[#This Row],[Actual]]="","",IF(AND(Weekly[[#This Row],[SVC_P]]=Weekly[[#This Row],[Actual]],Weekly[[#This Row],[SVC_P]]=TRUE),V654+Weekly[[#This Row],[BF H Odds]]-1,IF(AND(Weekly[[#This Row],[SVC_P]]=Weekly[[#This Row],[Actual]],Weekly[[#This Row],[SVC_P]]=FALSE),V654+Weekly[[#This Row],[BF V Odds]]-1,V654-1)))</f>
        <v/>
      </c>
      <c r="W655" s="24" t="str">
        <f>IF(Weekly[[#This Row],[Actual]]="","",IF(AND(Weekly[[#This Row],[SVC_P]]=FALSE,Weekly[[#This Row],[Actual]]=TRUE),W654+Weekly[[#This Row],[BF H Odds]]-1,IF(AND(Weekly[[#This Row],[SVC_P]]=TRUE,Weekly[[#This Row],[Actual]]=FALSE,),W654+Weekly[[#This Row],[BF V Odds]]-1,W654-1)))</f>
        <v/>
      </c>
      <c r="X655" s="24" t="str">
        <f>IF(Weekly[[#This Row],[Actual]]="","",IF(AND(Weekly[[#This Row],[ADBC_P]]=Weekly[[#This Row],[Actual]],Weekly[[#This Row],[ADBC_P]]=TRUE),X654+Weekly[[#This Row],[BF H Odds]]-1,IF(AND(Weekly[[#This Row],[ADBC_P]]=Weekly[[#This Row],[Actual]],Weekly[[#This Row],[ADBC_P]]=FALSE),X654+Weekly[[#This Row],[BF V Odds]]-1,X654-1)))</f>
        <v/>
      </c>
      <c r="Y655" s="24" t="str">
        <f>IF(Weekly[[#This Row],[Actual]]="","",IF(AND(Weekly[[#This Row],[ADBC_P]]=FALSE,Weekly[[#This Row],[Actual]]=TRUE),Y654+Weekly[[#This Row],[BF H Odds]]-1,IF(AND(Weekly[[#This Row],[ADBC_P]]=TRUE,Weekly[[#This Row],[Actual]]=FALSE),Y654+Weekly[[#This Row],[BF V Odds]]-1,Y654-1)))</f>
        <v/>
      </c>
      <c r="Z655" s="24" t="str">
        <f>IF(Weekly[[#This Row],[Actual]]="","",IF(AND(Weekly[[#This Row],[RFC_P]]=Weekly[[#This Row],[Actual]],Weekly[[#This Row],[RFC_P]]=TRUE),Z654+Weekly[[#This Row],[BF H Odds]]-1,IF(AND(Weekly[[#This Row],[RFC_P]]=Weekly[[#This Row],[Actual]],Weekly[[#This Row],[RFC_P]]=FALSE),Z654+Weekly[[#This Row],[BF V Odds]]-1,Z654-1)))</f>
        <v/>
      </c>
      <c r="AA655" s="24" t="str">
        <f>IF(Weekly[[#This Row],[Actual]]="","",IF(AND(Weekly[[#This Row],[RFC_P]]=FALSE,Weekly[[#This Row],[Actual]]=TRUE),AA654+Weekly[[#This Row],[BF H Odds]]-1,IF(AND(Weekly[[#This Row],[RFC_P]]=TRUE,Weekly[[#This Row],[Actual]]=FALSE),AA654+Weekly[[#This Row],[BF V Odds]]-1,AA654-1)))</f>
        <v/>
      </c>
      <c r="AB655" s="24" t="str">
        <f>IF(Weekly[[#This Row],[Actual]]="","",IF(AND(Weekly[[#This Row],[GBC_P]]=Weekly[[#This Row],[Actual]],Weekly[[#This Row],[GBC_P]]=TRUE),AB654+Weekly[[#This Row],[BF H Odds]]-1,IF(AND(Weekly[[#This Row],[GBC_P]]=Weekly[[#This Row],[Actual]],Weekly[[#This Row],[GBC_P]]=FALSE),AB654+Weekly[[#This Row],[BF V Odds]]-1,AB654-1)))</f>
        <v/>
      </c>
      <c r="AC655" s="24" t="str">
        <f>IF(Weekly[[#This Row],[Actual]]="","",IF(AND(Weekly[[#This Row],[GBC_P]]=FALSE,Weekly[[#This Row],[Actual]]=TRUE),AC654+Weekly[[#This Row],[BF H Odds]]-1,IF(AND(Weekly[[#This Row],[GBC_P]]=TRUE,Weekly[[#This Row],[Actual]]=FALSE),AC654+Weekly[[#This Row],[BF V Odds]]-1,AC654-1)))</f>
        <v/>
      </c>
      <c r="AD655" s="24" t="str">
        <f>IF(Weekly[[#This Row],[Actual]]="","",IF(AND(Weekly[[#This Row],[HGBC_P]]=Weekly[[#This Row],[Actual]],Weekly[[#This Row],[HGBC_P]]=TRUE),AD654+Weekly[[#This Row],[BF H Odds]]-1,IF(AND(Weekly[[#This Row],[HGBC_P]]=Weekly[[#This Row],[Actual]],Weekly[[#This Row],[HGBC_P]]=FALSE),AD654+Weekly[[#This Row],[BF V Odds]]-1,AD654-1)))</f>
        <v/>
      </c>
      <c r="AE655" s="24" t="str">
        <f>IF(Weekly[[#This Row],[Actual]]="","",IF(AND(Weekly[[#This Row],[HGBC_P]]=FALSE,Weekly[[#This Row],[Actual]]=TRUE),AE654+Weekly[[#This Row],[BF H Odds]]-1,IF(AND(Weekly[[#This Row],[HGBC_P]]=TRUE,Weekly[[#This Row],[Actual]]=FALSE),AE654+Weekly[[#This Row],[BF V Odds]]-1,AE654-1)))</f>
        <v/>
      </c>
      <c r="AF655" s="24" t="str">
        <f>IF(Weekly[[#This Row],[Actual]]="","",IF(AND(Weekly[[#This Row],[XGB_P]]=Weekly[[#This Row],[Actual]],Weekly[[#This Row],[XGB_P]]=TRUE),AF654+Weekly[[#This Row],[BF H Odds]]-1,IF(AND(Weekly[[#This Row],[XGB_P]]=Weekly[[#This Row],[Actual]],Weekly[[#This Row],[XGB_P]]=FALSE),AF654+Weekly[[#This Row],[BF V Odds]]-1,AF654-1)))</f>
        <v/>
      </c>
      <c r="AG655" s="24" t="str">
        <f>IF(Weekly[[#This Row],[Actual]]="","",IF(AND(Weekly[[#This Row],[XGB_P]]=FALSE,Weekly[[#This Row],[Actual]]=TRUE),AG654+Weekly[[#This Row],[BF H Odds]]-1,IF(AND(Weekly[[#This Row],[XGB_P]]=TRUE,Weekly[[#This Row],[Actual]]=FALSE),AG654+Weekly[[#This Row],[BF V Odds]]-1,AG654-1)))</f>
        <v/>
      </c>
      <c r="AH655" s="24" t="str">
        <f>IF(Weekly[[#This Row],[Actual]]="","",IF(AND(Weekly[[#This Row],[QDA_P]]=Weekly[[#This Row],[Actual]],Weekly[[#This Row],[QDA_P]]=TRUE),AH654+Weekly[[#This Row],[BF H Odds]]-1,IF(AND(Weekly[[#This Row],[QDA_P]]=Weekly[[#This Row],[Actual]],Weekly[[#This Row],[QDA_P]]=FALSE),AH654+Weekly[[#This Row],[BF V Odds]]-1,AH654-1)))</f>
        <v/>
      </c>
      <c r="AI655" s="24" t="str">
        <f>IF(Weekly[[#This Row],[Actual]]="","",IF(AND(Weekly[[#This Row],[QDA_P]]=FALSE,Weekly[[#This Row],[Actual]]=TRUE),AI654+Weekly[[#This Row],[BF H Odds]]-1,IF(AND(Weekly[[#This Row],[QDA_P]]=TRUE,Weekly[[#This Row],[Actual]]=FALSE),AI654+Weekly[[#This Row],[BF V Odds]]-1,AI654-1)))</f>
        <v/>
      </c>
      <c r="AJ655" s="24" t="str">
        <f>IF(Weekly[[#This Row],[Actual]]="","",IF(AND(Weekly[[#This Row],[KNC_P]]=FALSE,Weekly[[#This Row],[Actual]]=TRUE),AJ654+Weekly[[#This Row],[BF H Odds]]-1,IF(AND(Weekly[[#This Row],[KNC_P]]=TRUE,Weekly[[#This Row],[Actual]]=FALSE),AJ654+Weekly[[#This Row],[BF V Odds]]-1,AJ654-1)))</f>
        <v/>
      </c>
      <c r="AK655" s="24" t="str">
        <f>IF(Weekly[[#This Row],[Actual]]="","",IF(AND(Weekly[[#This Row],[KNC_P]]=FALSE,Weekly[[#This Row],[Actual]]=TRUE),AK654+Weekly[[#This Row],[BF H Odds]]-1,IF(AND(Weekly[[#This Row],[KNC_P]]=TRUE,Weekly[[#This Row],[Actual]]=FALSE),AK654+Weekly[[#This Row],[BF V Odds]]-1,AK654-1)))</f>
        <v/>
      </c>
      <c r="AL655" s="30" t="str">
        <f>IF(Weekly[[#This Row],[Actual]]="","",COUNTIF(Weekly[[#This Row],[SVC_P]:[QDA_P]],TRUE))</f>
        <v/>
      </c>
      <c r="AM655" s="30" t="str">
        <f>IF(Weekly[[#This Row],[Actual]]="","",COUNTIF(Weekly[[#This Row],[SVC_P]:[QDA_P]],FALSE))</f>
        <v/>
      </c>
      <c r="AN655" s="36" t="str">
        <f>IF(AND(Weekly[[#This Row],[BF V Odds]]&gt;$BO$6,Weekly[[#This Row],[BF V Odds]] &lt; $BO$7),Weekly[[#This Row],[BF V Odds]],"")</f>
        <v/>
      </c>
      <c r="AO655" s="36" t="str">
        <f>IF(AND(Weekly[[#This Row],[BF H Odds]]&gt;$BO$6, Weekly[[#This Row],[BF H Odds]] &lt; $BO$7),Weekly[[#This Row],[BF H Odds]],"")</f>
        <v/>
      </c>
      <c r="AP655" s="37">
        <f>IF(AND(Weekly[[#This Row],[V Odds &lt;]]="",Weekly[[#This Row],[H Odds &lt;]]=""),AP654,IF(AND(Weekly[[#This Row],[H Odds &lt;]]&lt;&gt;"",Weekly[[#This Row],[SVC_P]]=TRUE,Weekly[[#This Row],[Actual]]=TRUE),AP654+Weekly[[#This Row],[H Odds &lt;]]-1,IF(AND(Weekly[[#This Row],[V Odds &lt;]]&lt;&gt;"",Weekly[[#This Row],[SVC_P]]=FALSE,Weekly[[#This Row],[Actual]]=FALSE),AP654+Weekly[[#This Row],[V Odds &lt;]]-1,IF(AND(Weekly[[#This Row],[V Odds &lt;]]&lt;&gt;"",Weekly[[#This Row],[SVC_P]]=FALSE,Weekly[[#This Row],[Actual]]=TRUE),AP654-1,IF(AND(Weekly[[#This Row],[H Odds &lt;]]&lt;&gt;"",Weekly[[#This Row],[SVC_P]]=TRUE,Weekly[[#This Row],[Actual]]=FALSE),AP654-1,AP654)))))</f>
        <v>81.330000000000027</v>
      </c>
      <c r="AQ655" s="37">
        <f>IF(AND(Weekly[[#This Row],[V Odds &lt;]]="",Weekly[[#This Row],[H Odds &lt;]]=""),AQ654,IF(AND(Weekly[[#This Row],[H Odds &lt;]]&lt;&gt;"",Weekly[[#This Row],[ADBC_P]]=TRUE,Weekly[[#This Row],[Actual]]=TRUE),AQ654+Weekly[[#This Row],[H Odds &lt;]]-1,IF(AND(Weekly[[#This Row],[V Odds &lt;]]&lt;&gt;"",Weekly[[#This Row],[ADBC_P]]=FALSE,Weekly[[#This Row],[Actual]]=FALSE),AQ654+Weekly[[#This Row],[V Odds &lt;]]-1,IF(AND(Weekly[[#This Row],[V Odds &lt;]]&lt;&gt;"",Weekly[[#This Row],[ADBC_P]]=FALSE,Weekly[[#This Row],[Actual]]=TRUE),AQ654-1,IF(AND(Weekly[[#This Row],[H Odds &lt;]]&lt;&gt;"",Weekly[[#This Row],[ADBC_P]]=TRUE,Weekly[[#This Row],[Actual]]=FALSE),AQ654-1,AQ654)))))</f>
        <v>53.88</v>
      </c>
      <c r="AR655" s="37">
        <f>IF(AND(Weekly[[#This Row],[V Odds &lt;]]="",Weekly[[#This Row],[H Odds &lt;]]=""),AR654,IF(AND(Weekly[[#This Row],[H Odds &lt;]]&lt;&gt;"",Weekly[[#This Row],[RFC_P]]=TRUE,Weekly[[#This Row],[Actual]]=TRUE),AR654+Weekly[[#This Row],[H Odds &lt;]]-1,IF(AND(Weekly[[#This Row],[V Odds &lt;]]&lt;&gt;"",Weekly[[#This Row],[RFC_P]]=FALSE,Weekly[[#This Row],[Actual]]=FALSE),AR654+Weekly[[#This Row],[V Odds &lt;]]-1,IF(AND(Weekly[[#This Row],[V Odds &lt;]]&lt;&gt;"",Weekly[[#This Row],[RFC_P]]=FALSE,Weekly[[#This Row],[Actual]]=TRUE),AR654-1,IF(AND(Weekly[[#This Row],[H Odds &lt;]]&lt;&gt;"",Weekly[[#This Row],[RFC_P]]=TRUE,Weekly[[#This Row],[Actual]]=FALSE),AR654-1,AR654)))))</f>
        <v>73.14</v>
      </c>
      <c r="AS655" s="37">
        <f>IF(AND(Weekly[[#This Row],[V Odds &lt;]]="",Weekly[[#This Row],[H Odds &lt;]]=""),AS654,IF(AND(Weekly[[#This Row],[H Odds &lt;]]&lt;&gt;"",Weekly[[#This Row],[GBC_P]]=TRUE,Weekly[[#This Row],[Actual]]=TRUE),AS654+Weekly[[#This Row],[H Odds &lt;]]-1,IF(AND(Weekly[[#This Row],[V Odds &lt;]]&lt;&gt;"",Weekly[[#This Row],[GBC_P]]=FALSE,Weekly[[#This Row],[Actual]]=FALSE),AS654+Weekly[[#This Row],[V Odds &lt;]]-1,IF(AND(Weekly[[#This Row],[V Odds &lt;]]&lt;&gt;"",Weekly[[#This Row],[GBC_P]]=FALSE,Weekly[[#This Row],[Actual]]=TRUE),AS654-1,IF(AND(Weekly[[#This Row],[H Odds &lt;]]&lt;&gt;"",Weekly[[#This Row],[GBC_P]]=TRUE,Weekly[[#This Row],[Actual]]=FALSE),AS654-1,AS654)))))</f>
        <v>76.88</v>
      </c>
      <c r="AT655" s="37">
        <f>IF(AND(Weekly[[#This Row],[V Odds &lt;]]="",Weekly[[#This Row],[H Odds &lt;]]=""),AT654,IF(AND(Weekly[[#This Row],[H Odds &lt;]]&lt;&gt;"",Weekly[[#This Row],[HGBC_P]]=TRUE,Weekly[[#This Row],[Actual]]=TRUE),AT654+Weekly[[#This Row],[H Odds &lt;]]-1,IF(AND(Weekly[[#This Row],[V Odds &lt;]]&lt;&gt;"",Weekly[[#This Row],[HGBC_P]]=FALSE,Weekly[[#This Row],[Actual]]=FALSE),AT654+Weekly[[#This Row],[V Odds &lt;]]-1,IF(AND(Weekly[[#This Row],[V Odds &lt;]]&lt;&gt;"",Weekly[[#This Row],[HGBC_P]]=FALSE,Weekly[[#This Row],[Actual]]=TRUE),AT654-1,IF(AND(Weekly[[#This Row],[H Odds &lt;]]&lt;&gt;"",Weekly[[#This Row],[HGBC_P]]=TRUE,Weekly[[#This Row],[Actual]]=FALSE),AT654-1,AT654)))))</f>
        <v>60.31</v>
      </c>
      <c r="AU655" s="37">
        <f>IF(AND(Weekly[[#This Row],[V Odds &lt;]]="",Weekly[[#This Row],[H Odds &lt;]]=""),AU654,IF(AND(Weekly[[#This Row],[H Odds &lt;]]&lt;&gt;"",Weekly[[#This Row],[XGB_P]]=TRUE,Weekly[[#This Row],[Actual]]=TRUE),AU654+Weekly[[#This Row],[H Odds &lt;]]-1,IF(AND(Weekly[[#This Row],[V Odds &lt;]]&lt;&gt;"",Weekly[[#This Row],[XGB_P]]=FALSE,Weekly[[#This Row],[Actual]]=FALSE),AU654+Weekly[[#This Row],[V Odds &lt;]]-1,IF(AND(Weekly[[#This Row],[V Odds &lt;]]&lt;&gt;"",Weekly[[#This Row],[XGB_P]]=FALSE,Weekly[[#This Row],[Actual]]=TRUE),AU654-1,IF(AND(Weekly[[#This Row],[H Odds &lt;]]&lt;&gt;"",Weekly[[#This Row],[XGB_P]]=TRUE,Weekly[[#This Row],[Actual]]=FALSE),AU654-1,AU654)))))</f>
        <v>84.06</v>
      </c>
      <c r="AV655" s="37">
        <f>IF(AND(Weekly[[#This Row],[V Odds &lt;]]="",Weekly[[#This Row],[H Odds &lt;]]=""),AV654,IF(AND(Weekly[[#This Row],[H Odds &lt;]]&lt;&gt;"",Weekly[[#This Row],[QDA_P]]=TRUE,Weekly[[#This Row],[Actual]]=TRUE),AV654+Weekly[[#This Row],[H Odds &lt;]]-1,IF(AND(Weekly[[#This Row],[V Odds &lt;]]&lt;&gt;"",Weekly[[#This Row],[QDA_P]]=FALSE,Weekly[[#This Row],[Actual]]=FALSE),AV654+Weekly[[#This Row],[V Odds &lt;]]-1,IF(AND(Weekly[[#This Row],[V Odds &lt;]]&lt;&gt;"",Weekly[[#This Row],[QDA_P]]=FALSE,Weekly[[#This Row],[Actual]]=TRUE),AV654-1,IF(AND(Weekly[[#This Row],[H Odds &lt;]]&lt;&gt;"",Weekly[[#This Row],[QDA_P]]=TRUE,Weekly[[#This Row],[Actual]]=FALSE),AV654-1,AV654)))))</f>
        <v>73.349999999999994</v>
      </c>
      <c r="AW655" s="37">
        <f>IF(AND(Weekly[[#This Row],[H Odds &lt;]]="",Weekly[[#This Row],[V Odds &lt;]]=""),AW654,IF(AND(Weekly[[#This Row],[KNC_P]]=Weekly[[#This Row],[Actual]],Weekly[[#This Row],[KNC_P]]=TRUE),AW654+Weekly[[#This Row],[BF H Odds]]-1,IF(AND(Weekly[[#This Row],[KNC_P]]=Weekly[[#This Row],[Actual]],Weekly[[#This Row],[KNC_P]]=FALSE),AW654+Weekly[[#This Row],[BF V Odds]]-1,AW654-1)))</f>
        <v>51.150000000000013</v>
      </c>
      <c r="AX655" s="37">
        <f>IF(AND(Weekly[[#This Row],[V Odds &lt;]]="",Weekly[[#This Row],[H Odds &lt;]]=""),AX654,IF(AND(Weekly[[#This Row],[V Odds &lt;]]&lt;&gt;"",Weekly[[#This Row],[FALSES]]&gt;0,Weekly[[#This Row],[Actual]]=FALSE),AX654+Weekly[[#This Row],[V Odds &lt;]]-1,IF(AND(Weekly[[#This Row],[H Odds &lt;]]&lt;&gt;"",Weekly[[#This Row],[TRUES]]&gt;0,Weekly[[#This Row],[Actual]]=TRUE),AX654+Weekly[[#This Row],[H Odds &lt;]]-1,IF(AND(Weekly[[#This Row],[V Odds &lt;]]&lt;&gt;"",Weekly[[#This Row],[FALSES]]=0),AX654,IF(AND(Weekly[[#This Row],[H Odds &lt;]]&lt;&gt;"",Weekly[[#This Row],[TRUES]]=0),AX654,AX654-1)))))</f>
        <v>135.64999999999995</v>
      </c>
      <c r="AY655" s="37">
        <f>IF(AND(Weekly[[#This Row],[V Odds &lt;]]="",Weekly[[#This Row],[H Odds &lt;]]=""),AY654,IF(AND(Weekly[[#This Row],[V Odds &lt;]]&lt;&gt;"",Weekly[[#This Row],[FALSES]]&gt;0,Weekly[[#This Row],[Actual]]=FALSE),AY654+((Weekly[[#This Row],[V Odds &lt;]]-1)*0.92),IF(AND(Weekly[[#This Row],[H Odds &lt;]]&lt;&gt;"",Weekly[[#This Row],[TRUES]]&gt;0,Weekly[[#This Row],[Actual]]=TRUE),AY654+((Weekly[[#This Row],[H Odds &lt;]]-1)*0.92),IF(AND(Weekly[[#This Row],[V Odds &lt;]]&lt;&gt;"",Weekly[[#This Row],[FALSES]]=0),AY654,IF(AND(Weekly[[#This Row],[H Odds &lt;]]&lt;&gt;"",Weekly[[#This Row],[TRUES]]=0),AY654,AY654-1)))))</f>
        <v>120.07800000000003</v>
      </c>
      <c r="AZ655" s="37">
        <f>IF(AND(Weekly[[#This Row],[V Odds &lt;]]="",Weekly[[#This Row],[H Odds &lt;]]=""),AZ654,IF(AND(Weekly[[#This Row],[V Odds &lt;]]&lt;&gt;"",Weekly[[#This Row],[Actual]]=FALSE),AZ654+Weekly[[#This Row],[V Odds &lt;]]-1,IF(AND(Weekly[[#This Row],[H Odds &lt;]]&lt;&gt;"",Weekly[[#This Row],[Actual]]=TRUE),AZ654+Weekly[[#This Row],[H Odds &lt;]]-1,AZ654-1)))</f>
        <v>125.61999999999996</v>
      </c>
      <c r="BA655" s="38">
        <f>IF(Weekly[[#This Row],[H Odds &lt;]]="",BA654,IF(AND(Weekly[[#This Row],[H Odds &lt;]]&lt;&gt;"",Weekly[[#This Row],[SVC_P]]=TRUE,Weekly[[#This Row],[Actual]]=TRUE),BA654+Weekly[[#This Row],[H Odds &lt;]]-1,IF(AND(Weekly[[#This Row],[H Odds &lt;]]&lt;&gt;"",Weekly[[#This Row],[SVC_P]]=TRUE,Weekly[[#This Row],[Actual]]=FALSE),BA654-1,BA654)))</f>
        <v>80.290000000000006</v>
      </c>
      <c r="BB655" s="38">
        <f>IF(Weekly[[#This Row],[H Odds &lt;]]="",BB654,IF(AND(Weekly[[#This Row],[H Odds &lt;]]&lt;&gt;"",Weekly[[#This Row],[ADBC_P]]=TRUE,Weekly[[#This Row],[Actual]]=TRUE),BB654+Weekly[[#This Row],[H Odds &lt;]]-1,IF(AND(Weekly[[#This Row],[H Odds &lt;]]&lt;&gt;"",Weekly[[#This Row],[ADBC_P]]=TRUE,Weekly[[#This Row],[Actual]]=FALSE),BB654-1,BB654)))</f>
        <v>50.06</v>
      </c>
      <c r="BC655" s="38">
        <f>IF(Weekly[[#This Row],[H Odds &lt;]]="",BC654,IF(AND(Weekly[[#This Row],[H Odds &lt;]]&lt;&gt;"",Weekly[[#This Row],[RFC_P]]=TRUE,Weekly[[#This Row],[Actual]]=TRUE),BC654+Weekly[[#This Row],[H Odds &lt;]]-1,IF(AND(Weekly[[#This Row],[H Odds &lt;]]&lt;&gt;"",Weekly[[#This Row],[RFC_P]]=TRUE,Weekly[[#This Row],[Actual]]=FALSE),BC654-1,BC654)))</f>
        <v>51.66</v>
      </c>
      <c r="BD655" s="38">
        <f>IF(Weekly[[#This Row],[H Odds &lt;]]="",BD654,IF(AND(Weekly[[#This Row],[H Odds &lt;]]&lt;&gt;"",Weekly[[#This Row],[GBC_P]]=TRUE,Weekly[[#This Row],[Actual]]=TRUE),BD654+Weekly[[#This Row],[H Odds &lt;]]-1,IF(AND(Weekly[[#This Row],[H Odds &lt;]]&lt;&gt;"",Weekly[[#This Row],[GBC_P]]=TRUE,Weekly[[#This Row],[Actual]]=FALSE),BD654-1,BD654)))</f>
        <v>57.810000000000009</v>
      </c>
      <c r="BE655" s="38">
        <f>IF(Weekly[[#This Row],[H Odds &lt;]]="",BE654,IF(AND(Weekly[[#This Row],[H Odds &lt;]]&lt;&gt;"",Weekly[[#This Row],[HGBC_P]]=TRUE,Weekly[[#This Row],[Actual]]=TRUE),BE654+Weekly[[#This Row],[H Odds &lt;]]-1,IF(AND(Weekly[[#This Row],[H Odds &lt;]]&lt;&gt;"",Weekly[[#This Row],[HGBC_P]]=TRUE,Weekly[[#This Row],[Actual]]=FALSE),BE654-1,BE654)))</f>
        <v>54.96</v>
      </c>
      <c r="BF655" s="38">
        <f>IF(Weekly[[#This Row],[H Odds &lt;]]="",BF654,IF(AND(Weekly[[#This Row],[H Odds &lt;]]&lt;&gt;"",Weekly[[#This Row],[XGB_P]]=TRUE,Weekly[[#This Row],[Actual]]=TRUE),BF654+Weekly[[#This Row],[H Odds &lt;]]-1,IF(AND(Weekly[[#This Row],[H Odds &lt;]]&lt;&gt;"",Weekly[[#This Row],[XGB_P]]=TRUE,Weekly[[#This Row],[Actual]]=FALSE),BF654-1,BF654)))</f>
        <v>64.63000000000001</v>
      </c>
      <c r="BG655" s="38">
        <f>IF(Weekly[[#This Row],[H Odds &lt;]]="",BG654,IF(AND(Weekly[[#This Row],[H Odds &lt;]]&lt;&gt;"",Weekly[[#This Row],[QDA_P]]=TRUE,Weekly[[#This Row],[Actual]]=TRUE),BG654+Weekly[[#This Row],[H Odds &lt;]]-1,IF(AND(Weekly[[#This Row],[H Odds &lt;]]&lt;&gt;"",Weekly[[#This Row],[QDA_P]]=TRUE,Weekly[[#This Row],[Actual]]=FALSE),BG654-1,BG654)))</f>
        <v>50.129999999999995</v>
      </c>
      <c r="BH655" s="38">
        <f>IF(Weekly[[#This Row],[H Odds &lt;]]="",BH654,IF(AND(Weekly[[#This Row],[H Odds &lt;]]&lt;&gt;"",Weekly[[#This Row],[KNC_P]]=TRUE,Weekly[[#This Row],[Actual]]=TRUE),BH654+Weekly[[#This Row],[H Odds &lt;]]-1,IF(AND(Weekly[[#This Row],[H Odds &lt;]]&lt;&gt;"",Weekly[[#This Row],[KNC_P]]=TRUE,Weekly[[#This Row],[Actual]]=FALSE),BH654-1,BH654)))</f>
        <v>55</v>
      </c>
      <c r="BI655" s="38">
        <f>IF(Weekly[[#This Row],[H Odds &lt;]]="",BI654,IF(AND(Weekly[[#This Row],[H Odds &lt;]]&lt;&gt;"",Weekly[[#This Row],[TRUES]]&gt;0,Weekly[[#This Row],[Actual]]=TRUE),BI654+Weekly[[#This Row],[H Odds &lt;]]-1,IF(AND(Weekly[[#This Row],[H Odds &lt;]]&lt;&gt;"",Weekly[[#This Row],[TRUES]]=0),BI654,BI654-1)))</f>
        <v>78.290000000000006</v>
      </c>
      <c r="BJ655" s="38">
        <f>IF(Weekly[[#This Row],[H Odds &lt;]]="",BJ654,IF(AND(Weekly[[#This Row],[H Odds &lt;]]&lt;&gt;"",Weekly[[#This Row],[Actual]]=TRUE),BJ654+Weekly[[#This Row],[H Odds &lt;]]-1,IF(AND(Weekly[[#This Row],[H Odds &lt;]]&lt;&gt;"",Weekly[[#This Row],[Actual]]=FALSE),BJ654-1,BJ654)))</f>
        <v>80.190000000000012</v>
      </c>
      <c r="BK655" s="58">
        <f>IF(AND(Weekly[[#This Row],[TRUES]]&gt;3,Weekly[[#This Row],[Actual]]=TRUE),BK654+Weekly[[#This Row],[BF H Odds]]-1,IF(AND(Weekly[[#This Row],[FALSES]]&gt;3,Weekly[[#This Row],[Actual]]=FALSE),BK654+Weekly[[#This Row],[BF V Odds]]-1,IF(AND(Weekly[[#This Row],[TRUES]]&gt;3,Weekly[[#This Row],[Actual]]=FALSE),BK654-1,IF(AND(Weekly[[#This Row],[FALSES]]&gt;3,Weekly[[#This Row],[Actual]]=TRUE),BK654-1,BK654))))</f>
        <v>30.680000000000028</v>
      </c>
      <c r="BL655" s="58">
        <f>IF(AND(Weekly[[#This Row],[TRUES]]&gt;5,Weekly[[#This Row],[Actual]]=TRUE),BL654+Weekly[[#This Row],[BF H Odds]]-1,IF(AND(Weekly[[#This Row],[FALSES]]&gt;5,Weekly[[#This Row],[Actual]]=FALSE),BL654+Weekly[[#This Row],[BF V Odds]]-1,IF(AND(Weekly[[#This Row],[TRUES]]&gt;5,Weekly[[#This Row],[Actual]]=FALSE),BL654-1,IF(AND(Weekly[[#This Row],[FALSES]]&gt;5,Weekly[[#This Row],[Actual]]=TRUE),BL654-1,BL654))))</f>
        <v>35.000000000000014</v>
      </c>
      <c r="BM655" s="58">
        <f>IF(AND(Weekly[[#This Row],[TRUES]]&gt;6,Weekly[[#This Row],[Actual]]=TRUE),BM654+Weekly[[#This Row],[BF H Odds]]-1,IF(AND(Weekly[[#This Row],[FALSES]]&gt;6,Weekly[[#This Row],[Actual]]=FALSE),BM654+Weekly[[#This Row],[BF V Odds]]-1,IF(AND(Weekly[[#This Row],[TRUES]]&gt;6,Weekly[[#This Row],[Actual]]=FALSE),BM654-1,IF(AND(Weekly[[#This Row],[FALSES]]&gt;6,Weekly[[#This Row],[Actual]]=TRUE),BM654-1,BM654))))</f>
        <v>65.08</v>
      </c>
    </row>
    <row r="656" spans="1:65" x14ac:dyDescent="0.25">
      <c r="A656" s="34"/>
      <c r="B656" s="10">
        <v>44325</v>
      </c>
      <c r="C656" s="17" t="s">
        <v>28</v>
      </c>
      <c r="D656" s="15" t="s">
        <v>16</v>
      </c>
      <c r="E656" t="b">
        <v>1</v>
      </c>
      <c r="F656" t="b">
        <v>1</v>
      </c>
      <c r="G656" t="b">
        <v>1</v>
      </c>
      <c r="H656" t="b">
        <v>1</v>
      </c>
      <c r="I656" t="b">
        <v>1</v>
      </c>
      <c r="J656" t="b">
        <v>1</v>
      </c>
      <c r="K656" t="b">
        <v>1</v>
      </c>
      <c r="L656" t="b">
        <v>1</v>
      </c>
      <c r="O656" t="str">
        <f>IF(Weekly[[#This Row],[H/V]]="H",Weekly[[#This Row],[BF H Odds]],IF(Weekly[[#This Row],[H/V]]="V",Weekly[[#This Row],[BF V Odds]],""))</f>
        <v/>
      </c>
      <c r="R656" s="35">
        <f>IFERROR(IF(Weekly[[#This Row],[Won Bet?]]="yes",R655+(Weekly[[#This Row],[BF Odds]]*Weekly[[#This Row],[BF Stake]])-Weekly[[#This Row],[BF Stake]],R655-Weekly[[#This Row],[BF Stake]]),R655)</f>
        <v>1243.6095000000007</v>
      </c>
      <c r="S656" s="35">
        <f>IFERROR(IF(Weekly[[#This Row],[Won Bet?]]="yes",S655+(((Weekly[[#This Row],[BF Odds]]*Weekly[[#This Row],[BF Stake]])-Weekly[[#This Row],[BF Stake]])*0.95),S655-Weekly[[#This Row],[BF Stake]]),S655)</f>
        <v>1127.5191400000012</v>
      </c>
      <c r="T656" s="13"/>
      <c r="U656" s="13"/>
      <c r="V656" s="24" t="str">
        <f>IF(Weekly[[#This Row],[Actual]]="","",IF(AND(Weekly[[#This Row],[SVC_P]]=Weekly[[#This Row],[Actual]],Weekly[[#This Row],[SVC_P]]=TRUE),V655+Weekly[[#This Row],[BF H Odds]]-1,IF(AND(Weekly[[#This Row],[SVC_P]]=Weekly[[#This Row],[Actual]],Weekly[[#This Row],[SVC_P]]=FALSE),V655+Weekly[[#This Row],[BF V Odds]]-1,V655-1)))</f>
        <v/>
      </c>
      <c r="W656" s="24" t="str">
        <f>IF(Weekly[[#This Row],[Actual]]="","",IF(AND(Weekly[[#This Row],[SVC_P]]=FALSE,Weekly[[#This Row],[Actual]]=TRUE),W655+Weekly[[#This Row],[BF H Odds]]-1,IF(AND(Weekly[[#This Row],[SVC_P]]=TRUE,Weekly[[#This Row],[Actual]]=FALSE,),W655+Weekly[[#This Row],[BF V Odds]]-1,W655-1)))</f>
        <v/>
      </c>
      <c r="X656" s="24" t="str">
        <f>IF(Weekly[[#This Row],[Actual]]="","",IF(AND(Weekly[[#This Row],[ADBC_P]]=Weekly[[#This Row],[Actual]],Weekly[[#This Row],[ADBC_P]]=TRUE),X655+Weekly[[#This Row],[BF H Odds]]-1,IF(AND(Weekly[[#This Row],[ADBC_P]]=Weekly[[#This Row],[Actual]],Weekly[[#This Row],[ADBC_P]]=FALSE),X655+Weekly[[#This Row],[BF V Odds]]-1,X655-1)))</f>
        <v/>
      </c>
      <c r="Y656" s="24" t="str">
        <f>IF(Weekly[[#This Row],[Actual]]="","",IF(AND(Weekly[[#This Row],[ADBC_P]]=FALSE,Weekly[[#This Row],[Actual]]=TRUE),Y655+Weekly[[#This Row],[BF H Odds]]-1,IF(AND(Weekly[[#This Row],[ADBC_P]]=TRUE,Weekly[[#This Row],[Actual]]=FALSE),Y655+Weekly[[#This Row],[BF V Odds]]-1,Y655-1)))</f>
        <v/>
      </c>
      <c r="Z656" s="24" t="str">
        <f>IF(Weekly[[#This Row],[Actual]]="","",IF(AND(Weekly[[#This Row],[RFC_P]]=Weekly[[#This Row],[Actual]],Weekly[[#This Row],[RFC_P]]=TRUE),Z655+Weekly[[#This Row],[BF H Odds]]-1,IF(AND(Weekly[[#This Row],[RFC_P]]=Weekly[[#This Row],[Actual]],Weekly[[#This Row],[RFC_P]]=FALSE),Z655+Weekly[[#This Row],[BF V Odds]]-1,Z655-1)))</f>
        <v/>
      </c>
      <c r="AA656" s="24" t="str">
        <f>IF(Weekly[[#This Row],[Actual]]="","",IF(AND(Weekly[[#This Row],[RFC_P]]=FALSE,Weekly[[#This Row],[Actual]]=TRUE),AA655+Weekly[[#This Row],[BF H Odds]]-1,IF(AND(Weekly[[#This Row],[RFC_P]]=TRUE,Weekly[[#This Row],[Actual]]=FALSE),AA655+Weekly[[#This Row],[BF V Odds]]-1,AA655-1)))</f>
        <v/>
      </c>
      <c r="AB656" s="24" t="str">
        <f>IF(Weekly[[#This Row],[Actual]]="","",IF(AND(Weekly[[#This Row],[GBC_P]]=Weekly[[#This Row],[Actual]],Weekly[[#This Row],[GBC_P]]=TRUE),AB655+Weekly[[#This Row],[BF H Odds]]-1,IF(AND(Weekly[[#This Row],[GBC_P]]=Weekly[[#This Row],[Actual]],Weekly[[#This Row],[GBC_P]]=FALSE),AB655+Weekly[[#This Row],[BF V Odds]]-1,AB655-1)))</f>
        <v/>
      </c>
      <c r="AC656" s="24" t="str">
        <f>IF(Weekly[[#This Row],[Actual]]="","",IF(AND(Weekly[[#This Row],[GBC_P]]=FALSE,Weekly[[#This Row],[Actual]]=TRUE),AC655+Weekly[[#This Row],[BF H Odds]]-1,IF(AND(Weekly[[#This Row],[GBC_P]]=TRUE,Weekly[[#This Row],[Actual]]=FALSE),AC655+Weekly[[#This Row],[BF V Odds]]-1,AC655-1)))</f>
        <v/>
      </c>
      <c r="AD656" s="24" t="str">
        <f>IF(Weekly[[#This Row],[Actual]]="","",IF(AND(Weekly[[#This Row],[HGBC_P]]=Weekly[[#This Row],[Actual]],Weekly[[#This Row],[HGBC_P]]=TRUE),AD655+Weekly[[#This Row],[BF H Odds]]-1,IF(AND(Weekly[[#This Row],[HGBC_P]]=Weekly[[#This Row],[Actual]],Weekly[[#This Row],[HGBC_P]]=FALSE),AD655+Weekly[[#This Row],[BF V Odds]]-1,AD655-1)))</f>
        <v/>
      </c>
      <c r="AE656" s="24" t="str">
        <f>IF(Weekly[[#This Row],[Actual]]="","",IF(AND(Weekly[[#This Row],[HGBC_P]]=FALSE,Weekly[[#This Row],[Actual]]=TRUE),AE655+Weekly[[#This Row],[BF H Odds]]-1,IF(AND(Weekly[[#This Row],[HGBC_P]]=TRUE,Weekly[[#This Row],[Actual]]=FALSE),AE655+Weekly[[#This Row],[BF V Odds]]-1,AE655-1)))</f>
        <v/>
      </c>
      <c r="AF656" s="24" t="str">
        <f>IF(Weekly[[#This Row],[Actual]]="","",IF(AND(Weekly[[#This Row],[XGB_P]]=Weekly[[#This Row],[Actual]],Weekly[[#This Row],[XGB_P]]=TRUE),AF655+Weekly[[#This Row],[BF H Odds]]-1,IF(AND(Weekly[[#This Row],[XGB_P]]=Weekly[[#This Row],[Actual]],Weekly[[#This Row],[XGB_P]]=FALSE),AF655+Weekly[[#This Row],[BF V Odds]]-1,AF655-1)))</f>
        <v/>
      </c>
      <c r="AG656" s="24" t="str">
        <f>IF(Weekly[[#This Row],[Actual]]="","",IF(AND(Weekly[[#This Row],[XGB_P]]=FALSE,Weekly[[#This Row],[Actual]]=TRUE),AG655+Weekly[[#This Row],[BF H Odds]]-1,IF(AND(Weekly[[#This Row],[XGB_P]]=TRUE,Weekly[[#This Row],[Actual]]=FALSE),AG655+Weekly[[#This Row],[BF V Odds]]-1,AG655-1)))</f>
        <v/>
      </c>
      <c r="AH656" s="24" t="str">
        <f>IF(Weekly[[#This Row],[Actual]]="","",IF(AND(Weekly[[#This Row],[QDA_P]]=Weekly[[#This Row],[Actual]],Weekly[[#This Row],[QDA_P]]=TRUE),AH655+Weekly[[#This Row],[BF H Odds]]-1,IF(AND(Weekly[[#This Row],[QDA_P]]=Weekly[[#This Row],[Actual]],Weekly[[#This Row],[QDA_P]]=FALSE),AH655+Weekly[[#This Row],[BF V Odds]]-1,AH655-1)))</f>
        <v/>
      </c>
      <c r="AI656" s="24" t="str">
        <f>IF(Weekly[[#This Row],[Actual]]="","",IF(AND(Weekly[[#This Row],[QDA_P]]=FALSE,Weekly[[#This Row],[Actual]]=TRUE),AI655+Weekly[[#This Row],[BF H Odds]]-1,IF(AND(Weekly[[#This Row],[QDA_P]]=TRUE,Weekly[[#This Row],[Actual]]=FALSE),AI655+Weekly[[#This Row],[BF V Odds]]-1,AI655-1)))</f>
        <v/>
      </c>
      <c r="AJ656" s="24" t="str">
        <f>IF(Weekly[[#This Row],[Actual]]="","",IF(AND(Weekly[[#This Row],[KNC_P]]=FALSE,Weekly[[#This Row],[Actual]]=TRUE),AJ655+Weekly[[#This Row],[BF H Odds]]-1,IF(AND(Weekly[[#This Row],[KNC_P]]=TRUE,Weekly[[#This Row],[Actual]]=FALSE),AJ655+Weekly[[#This Row],[BF V Odds]]-1,AJ655-1)))</f>
        <v/>
      </c>
      <c r="AK656" s="24" t="str">
        <f>IF(Weekly[[#This Row],[Actual]]="","",IF(AND(Weekly[[#This Row],[KNC_P]]=FALSE,Weekly[[#This Row],[Actual]]=TRUE),AK655+Weekly[[#This Row],[BF H Odds]]-1,IF(AND(Weekly[[#This Row],[KNC_P]]=TRUE,Weekly[[#This Row],[Actual]]=FALSE),AK655+Weekly[[#This Row],[BF V Odds]]-1,AK655-1)))</f>
        <v/>
      </c>
      <c r="AL656" s="30" t="str">
        <f>IF(Weekly[[#This Row],[Actual]]="","",COUNTIF(Weekly[[#This Row],[SVC_P]:[QDA_P]],TRUE))</f>
        <v/>
      </c>
      <c r="AM656" s="30" t="str">
        <f>IF(Weekly[[#This Row],[Actual]]="","",COUNTIF(Weekly[[#This Row],[SVC_P]:[QDA_P]],FALSE))</f>
        <v/>
      </c>
      <c r="AN656" s="36" t="str">
        <f>IF(AND(Weekly[[#This Row],[BF V Odds]]&gt;$BO$6,Weekly[[#This Row],[BF V Odds]] &lt; $BO$7),Weekly[[#This Row],[BF V Odds]],"")</f>
        <v/>
      </c>
      <c r="AO656" s="36" t="str">
        <f>IF(AND(Weekly[[#This Row],[BF H Odds]]&gt;$BO$6, Weekly[[#This Row],[BF H Odds]] &lt; $BO$7),Weekly[[#This Row],[BF H Odds]],"")</f>
        <v/>
      </c>
      <c r="AP656" s="37">
        <f>IF(AND(Weekly[[#This Row],[V Odds &lt;]]="",Weekly[[#This Row],[H Odds &lt;]]=""),AP655,IF(AND(Weekly[[#This Row],[H Odds &lt;]]&lt;&gt;"",Weekly[[#This Row],[SVC_P]]=TRUE,Weekly[[#This Row],[Actual]]=TRUE),AP655+Weekly[[#This Row],[H Odds &lt;]]-1,IF(AND(Weekly[[#This Row],[V Odds &lt;]]&lt;&gt;"",Weekly[[#This Row],[SVC_P]]=FALSE,Weekly[[#This Row],[Actual]]=FALSE),AP655+Weekly[[#This Row],[V Odds &lt;]]-1,IF(AND(Weekly[[#This Row],[V Odds &lt;]]&lt;&gt;"",Weekly[[#This Row],[SVC_P]]=FALSE,Weekly[[#This Row],[Actual]]=TRUE),AP655-1,IF(AND(Weekly[[#This Row],[H Odds &lt;]]&lt;&gt;"",Weekly[[#This Row],[SVC_P]]=TRUE,Weekly[[#This Row],[Actual]]=FALSE),AP655-1,AP655)))))</f>
        <v>81.330000000000027</v>
      </c>
      <c r="AQ656" s="37">
        <f>IF(AND(Weekly[[#This Row],[V Odds &lt;]]="",Weekly[[#This Row],[H Odds &lt;]]=""),AQ655,IF(AND(Weekly[[#This Row],[H Odds &lt;]]&lt;&gt;"",Weekly[[#This Row],[ADBC_P]]=TRUE,Weekly[[#This Row],[Actual]]=TRUE),AQ655+Weekly[[#This Row],[H Odds &lt;]]-1,IF(AND(Weekly[[#This Row],[V Odds &lt;]]&lt;&gt;"",Weekly[[#This Row],[ADBC_P]]=FALSE,Weekly[[#This Row],[Actual]]=FALSE),AQ655+Weekly[[#This Row],[V Odds &lt;]]-1,IF(AND(Weekly[[#This Row],[V Odds &lt;]]&lt;&gt;"",Weekly[[#This Row],[ADBC_P]]=FALSE,Weekly[[#This Row],[Actual]]=TRUE),AQ655-1,IF(AND(Weekly[[#This Row],[H Odds &lt;]]&lt;&gt;"",Weekly[[#This Row],[ADBC_P]]=TRUE,Weekly[[#This Row],[Actual]]=FALSE),AQ655-1,AQ655)))))</f>
        <v>53.88</v>
      </c>
      <c r="AR656" s="37">
        <f>IF(AND(Weekly[[#This Row],[V Odds &lt;]]="",Weekly[[#This Row],[H Odds &lt;]]=""),AR655,IF(AND(Weekly[[#This Row],[H Odds &lt;]]&lt;&gt;"",Weekly[[#This Row],[RFC_P]]=TRUE,Weekly[[#This Row],[Actual]]=TRUE),AR655+Weekly[[#This Row],[H Odds &lt;]]-1,IF(AND(Weekly[[#This Row],[V Odds &lt;]]&lt;&gt;"",Weekly[[#This Row],[RFC_P]]=FALSE,Weekly[[#This Row],[Actual]]=FALSE),AR655+Weekly[[#This Row],[V Odds &lt;]]-1,IF(AND(Weekly[[#This Row],[V Odds &lt;]]&lt;&gt;"",Weekly[[#This Row],[RFC_P]]=FALSE,Weekly[[#This Row],[Actual]]=TRUE),AR655-1,IF(AND(Weekly[[#This Row],[H Odds &lt;]]&lt;&gt;"",Weekly[[#This Row],[RFC_P]]=TRUE,Weekly[[#This Row],[Actual]]=FALSE),AR655-1,AR655)))))</f>
        <v>73.14</v>
      </c>
      <c r="AS656" s="37">
        <f>IF(AND(Weekly[[#This Row],[V Odds &lt;]]="",Weekly[[#This Row],[H Odds &lt;]]=""),AS655,IF(AND(Weekly[[#This Row],[H Odds &lt;]]&lt;&gt;"",Weekly[[#This Row],[GBC_P]]=TRUE,Weekly[[#This Row],[Actual]]=TRUE),AS655+Weekly[[#This Row],[H Odds &lt;]]-1,IF(AND(Weekly[[#This Row],[V Odds &lt;]]&lt;&gt;"",Weekly[[#This Row],[GBC_P]]=FALSE,Weekly[[#This Row],[Actual]]=FALSE),AS655+Weekly[[#This Row],[V Odds &lt;]]-1,IF(AND(Weekly[[#This Row],[V Odds &lt;]]&lt;&gt;"",Weekly[[#This Row],[GBC_P]]=FALSE,Weekly[[#This Row],[Actual]]=TRUE),AS655-1,IF(AND(Weekly[[#This Row],[H Odds &lt;]]&lt;&gt;"",Weekly[[#This Row],[GBC_P]]=TRUE,Weekly[[#This Row],[Actual]]=FALSE),AS655-1,AS655)))))</f>
        <v>76.88</v>
      </c>
      <c r="AT656" s="37">
        <f>IF(AND(Weekly[[#This Row],[V Odds &lt;]]="",Weekly[[#This Row],[H Odds &lt;]]=""),AT655,IF(AND(Weekly[[#This Row],[H Odds &lt;]]&lt;&gt;"",Weekly[[#This Row],[HGBC_P]]=TRUE,Weekly[[#This Row],[Actual]]=TRUE),AT655+Weekly[[#This Row],[H Odds &lt;]]-1,IF(AND(Weekly[[#This Row],[V Odds &lt;]]&lt;&gt;"",Weekly[[#This Row],[HGBC_P]]=FALSE,Weekly[[#This Row],[Actual]]=FALSE),AT655+Weekly[[#This Row],[V Odds &lt;]]-1,IF(AND(Weekly[[#This Row],[V Odds &lt;]]&lt;&gt;"",Weekly[[#This Row],[HGBC_P]]=FALSE,Weekly[[#This Row],[Actual]]=TRUE),AT655-1,IF(AND(Weekly[[#This Row],[H Odds &lt;]]&lt;&gt;"",Weekly[[#This Row],[HGBC_P]]=TRUE,Weekly[[#This Row],[Actual]]=FALSE),AT655-1,AT655)))))</f>
        <v>60.31</v>
      </c>
      <c r="AU656" s="37">
        <f>IF(AND(Weekly[[#This Row],[V Odds &lt;]]="",Weekly[[#This Row],[H Odds &lt;]]=""),AU655,IF(AND(Weekly[[#This Row],[H Odds &lt;]]&lt;&gt;"",Weekly[[#This Row],[XGB_P]]=TRUE,Weekly[[#This Row],[Actual]]=TRUE),AU655+Weekly[[#This Row],[H Odds &lt;]]-1,IF(AND(Weekly[[#This Row],[V Odds &lt;]]&lt;&gt;"",Weekly[[#This Row],[XGB_P]]=FALSE,Weekly[[#This Row],[Actual]]=FALSE),AU655+Weekly[[#This Row],[V Odds &lt;]]-1,IF(AND(Weekly[[#This Row],[V Odds &lt;]]&lt;&gt;"",Weekly[[#This Row],[XGB_P]]=FALSE,Weekly[[#This Row],[Actual]]=TRUE),AU655-1,IF(AND(Weekly[[#This Row],[H Odds &lt;]]&lt;&gt;"",Weekly[[#This Row],[XGB_P]]=TRUE,Weekly[[#This Row],[Actual]]=FALSE),AU655-1,AU655)))))</f>
        <v>84.06</v>
      </c>
      <c r="AV656" s="37">
        <f>IF(AND(Weekly[[#This Row],[V Odds &lt;]]="",Weekly[[#This Row],[H Odds &lt;]]=""),AV655,IF(AND(Weekly[[#This Row],[H Odds &lt;]]&lt;&gt;"",Weekly[[#This Row],[QDA_P]]=TRUE,Weekly[[#This Row],[Actual]]=TRUE),AV655+Weekly[[#This Row],[H Odds &lt;]]-1,IF(AND(Weekly[[#This Row],[V Odds &lt;]]&lt;&gt;"",Weekly[[#This Row],[QDA_P]]=FALSE,Weekly[[#This Row],[Actual]]=FALSE),AV655+Weekly[[#This Row],[V Odds &lt;]]-1,IF(AND(Weekly[[#This Row],[V Odds &lt;]]&lt;&gt;"",Weekly[[#This Row],[QDA_P]]=FALSE,Weekly[[#This Row],[Actual]]=TRUE),AV655-1,IF(AND(Weekly[[#This Row],[H Odds &lt;]]&lt;&gt;"",Weekly[[#This Row],[QDA_P]]=TRUE,Weekly[[#This Row],[Actual]]=FALSE),AV655-1,AV655)))))</f>
        <v>73.349999999999994</v>
      </c>
      <c r="AW656" s="37">
        <f>IF(AND(Weekly[[#This Row],[H Odds &lt;]]="",Weekly[[#This Row],[V Odds &lt;]]=""),AW655,IF(AND(Weekly[[#This Row],[KNC_P]]=Weekly[[#This Row],[Actual]],Weekly[[#This Row],[KNC_P]]=TRUE),AW655+Weekly[[#This Row],[BF H Odds]]-1,IF(AND(Weekly[[#This Row],[KNC_P]]=Weekly[[#This Row],[Actual]],Weekly[[#This Row],[KNC_P]]=FALSE),AW655+Weekly[[#This Row],[BF V Odds]]-1,AW655-1)))</f>
        <v>51.150000000000013</v>
      </c>
      <c r="AX656" s="37">
        <f>IF(AND(Weekly[[#This Row],[V Odds &lt;]]="",Weekly[[#This Row],[H Odds &lt;]]=""),AX655,IF(AND(Weekly[[#This Row],[V Odds &lt;]]&lt;&gt;"",Weekly[[#This Row],[FALSES]]&gt;0,Weekly[[#This Row],[Actual]]=FALSE),AX655+Weekly[[#This Row],[V Odds &lt;]]-1,IF(AND(Weekly[[#This Row],[H Odds &lt;]]&lt;&gt;"",Weekly[[#This Row],[TRUES]]&gt;0,Weekly[[#This Row],[Actual]]=TRUE),AX655+Weekly[[#This Row],[H Odds &lt;]]-1,IF(AND(Weekly[[#This Row],[V Odds &lt;]]&lt;&gt;"",Weekly[[#This Row],[FALSES]]=0),AX655,IF(AND(Weekly[[#This Row],[H Odds &lt;]]&lt;&gt;"",Weekly[[#This Row],[TRUES]]=0),AX655,AX655-1)))))</f>
        <v>135.64999999999995</v>
      </c>
      <c r="AY656" s="37">
        <f>IF(AND(Weekly[[#This Row],[V Odds &lt;]]="",Weekly[[#This Row],[H Odds &lt;]]=""),AY655,IF(AND(Weekly[[#This Row],[V Odds &lt;]]&lt;&gt;"",Weekly[[#This Row],[FALSES]]&gt;0,Weekly[[#This Row],[Actual]]=FALSE),AY655+((Weekly[[#This Row],[V Odds &lt;]]-1)*0.92),IF(AND(Weekly[[#This Row],[H Odds &lt;]]&lt;&gt;"",Weekly[[#This Row],[TRUES]]&gt;0,Weekly[[#This Row],[Actual]]=TRUE),AY655+((Weekly[[#This Row],[H Odds &lt;]]-1)*0.92),IF(AND(Weekly[[#This Row],[V Odds &lt;]]&lt;&gt;"",Weekly[[#This Row],[FALSES]]=0),AY655,IF(AND(Weekly[[#This Row],[H Odds &lt;]]&lt;&gt;"",Weekly[[#This Row],[TRUES]]=0),AY655,AY655-1)))))</f>
        <v>120.07800000000003</v>
      </c>
      <c r="AZ656" s="37">
        <f>IF(AND(Weekly[[#This Row],[V Odds &lt;]]="",Weekly[[#This Row],[H Odds &lt;]]=""),AZ655,IF(AND(Weekly[[#This Row],[V Odds &lt;]]&lt;&gt;"",Weekly[[#This Row],[Actual]]=FALSE),AZ655+Weekly[[#This Row],[V Odds &lt;]]-1,IF(AND(Weekly[[#This Row],[H Odds &lt;]]&lt;&gt;"",Weekly[[#This Row],[Actual]]=TRUE),AZ655+Weekly[[#This Row],[H Odds &lt;]]-1,AZ655-1)))</f>
        <v>125.61999999999996</v>
      </c>
      <c r="BA656" s="38">
        <f>IF(Weekly[[#This Row],[H Odds &lt;]]="",BA655,IF(AND(Weekly[[#This Row],[H Odds &lt;]]&lt;&gt;"",Weekly[[#This Row],[SVC_P]]=TRUE,Weekly[[#This Row],[Actual]]=TRUE),BA655+Weekly[[#This Row],[H Odds &lt;]]-1,IF(AND(Weekly[[#This Row],[H Odds &lt;]]&lt;&gt;"",Weekly[[#This Row],[SVC_P]]=TRUE,Weekly[[#This Row],[Actual]]=FALSE),BA655-1,BA655)))</f>
        <v>80.290000000000006</v>
      </c>
      <c r="BB656" s="38">
        <f>IF(Weekly[[#This Row],[H Odds &lt;]]="",BB655,IF(AND(Weekly[[#This Row],[H Odds &lt;]]&lt;&gt;"",Weekly[[#This Row],[ADBC_P]]=TRUE,Weekly[[#This Row],[Actual]]=TRUE),BB655+Weekly[[#This Row],[H Odds &lt;]]-1,IF(AND(Weekly[[#This Row],[H Odds &lt;]]&lt;&gt;"",Weekly[[#This Row],[ADBC_P]]=TRUE,Weekly[[#This Row],[Actual]]=FALSE),BB655-1,BB655)))</f>
        <v>50.06</v>
      </c>
      <c r="BC656" s="38">
        <f>IF(Weekly[[#This Row],[H Odds &lt;]]="",BC655,IF(AND(Weekly[[#This Row],[H Odds &lt;]]&lt;&gt;"",Weekly[[#This Row],[RFC_P]]=TRUE,Weekly[[#This Row],[Actual]]=TRUE),BC655+Weekly[[#This Row],[H Odds &lt;]]-1,IF(AND(Weekly[[#This Row],[H Odds &lt;]]&lt;&gt;"",Weekly[[#This Row],[RFC_P]]=TRUE,Weekly[[#This Row],[Actual]]=FALSE),BC655-1,BC655)))</f>
        <v>51.66</v>
      </c>
      <c r="BD656" s="38">
        <f>IF(Weekly[[#This Row],[H Odds &lt;]]="",BD655,IF(AND(Weekly[[#This Row],[H Odds &lt;]]&lt;&gt;"",Weekly[[#This Row],[GBC_P]]=TRUE,Weekly[[#This Row],[Actual]]=TRUE),BD655+Weekly[[#This Row],[H Odds &lt;]]-1,IF(AND(Weekly[[#This Row],[H Odds &lt;]]&lt;&gt;"",Weekly[[#This Row],[GBC_P]]=TRUE,Weekly[[#This Row],[Actual]]=FALSE),BD655-1,BD655)))</f>
        <v>57.810000000000009</v>
      </c>
      <c r="BE656" s="38">
        <f>IF(Weekly[[#This Row],[H Odds &lt;]]="",BE655,IF(AND(Weekly[[#This Row],[H Odds &lt;]]&lt;&gt;"",Weekly[[#This Row],[HGBC_P]]=TRUE,Weekly[[#This Row],[Actual]]=TRUE),BE655+Weekly[[#This Row],[H Odds &lt;]]-1,IF(AND(Weekly[[#This Row],[H Odds &lt;]]&lt;&gt;"",Weekly[[#This Row],[HGBC_P]]=TRUE,Weekly[[#This Row],[Actual]]=FALSE),BE655-1,BE655)))</f>
        <v>54.96</v>
      </c>
      <c r="BF656" s="38">
        <f>IF(Weekly[[#This Row],[H Odds &lt;]]="",BF655,IF(AND(Weekly[[#This Row],[H Odds &lt;]]&lt;&gt;"",Weekly[[#This Row],[XGB_P]]=TRUE,Weekly[[#This Row],[Actual]]=TRUE),BF655+Weekly[[#This Row],[H Odds &lt;]]-1,IF(AND(Weekly[[#This Row],[H Odds &lt;]]&lt;&gt;"",Weekly[[#This Row],[XGB_P]]=TRUE,Weekly[[#This Row],[Actual]]=FALSE),BF655-1,BF655)))</f>
        <v>64.63000000000001</v>
      </c>
      <c r="BG656" s="38">
        <f>IF(Weekly[[#This Row],[H Odds &lt;]]="",BG655,IF(AND(Weekly[[#This Row],[H Odds &lt;]]&lt;&gt;"",Weekly[[#This Row],[QDA_P]]=TRUE,Weekly[[#This Row],[Actual]]=TRUE),BG655+Weekly[[#This Row],[H Odds &lt;]]-1,IF(AND(Weekly[[#This Row],[H Odds &lt;]]&lt;&gt;"",Weekly[[#This Row],[QDA_P]]=TRUE,Weekly[[#This Row],[Actual]]=FALSE),BG655-1,BG655)))</f>
        <v>50.129999999999995</v>
      </c>
      <c r="BH656" s="38">
        <f>IF(Weekly[[#This Row],[H Odds &lt;]]="",BH655,IF(AND(Weekly[[#This Row],[H Odds &lt;]]&lt;&gt;"",Weekly[[#This Row],[KNC_P]]=TRUE,Weekly[[#This Row],[Actual]]=TRUE),BH655+Weekly[[#This Row],[H Odds &lt;]]-1,IF(AND(Weekly[[#This Row],[H Odds &lt;]]&lt;&gt;"",Weekly[[#This Row],[KNC_P]]=TRUE,Weekly[[#This Row],[Actual]]=FALSE),BH655-1,BH655)))</f>
        <v>55</v>
      </c>
      <c r="BI656" s="38">
        <f>IF(Weekly[[#This Row],[H Odds &lt;]]="",BI655,IF(AND(Weekly[[#This Row],[H Odds &lt;]]&lt;&gt;"",Weekly[[#This Row],[TRUES]]&gt;0,Weekly[[#This Row],[Actual]]=TRUE),BI655+Weekly[[#This Row],[H Odds &lt;]]-1,IF(AND(Weekly[[#This Row],[H Odds &lt;]]&lt;&gt;"",Weekly[[#This Row],[TRUES]]=0),BI655,BI655-1)))</f>
        <v>78.290000000000006</v>
      </c>
      <c r="BJ656" s="38">
        <f>IF(Weekly[[#This Row],[H Odds &lt;]]="",BJ655,IF(AND(Weekly[[#This Row],[H Odds &lt;]]&lt;&gt;"",Weekly[[#This Row],[Actual]]=TRUE),BJ655+Weekly[[#This Row],[H Odds &lt;]]-1,IF(AND(Weekly[[#This Row],[H Odds &lt;]]&lt;&gt;"",Weekly[[#This Row],[Actual]]=FALSE),BJ655-1,BJ655)))</f>
        <v>80.190000000000012</v>
      </c>
      <c r="BK656" s="58">
        <f>IF(AND(Weekly[[#This Row],[TRUES]]&gt;3,Weekly[[#This Row],[Actual]]=TRUE),BK655+Weekly[[#This Row],[BF H Odds]]-1,IF(AND(Weekly[[#This Row],[FALSES]]&gt;3,Weekly[[#This Row],[Actual]]=FALSE),BK655+Weekly[[#This Row],[BF V Odds]]-1,IF(AND(Weekly[[#This Row],[TRUES]]&gt;3,Weekly[[#This Row],[Actual]]=FALSE),BK655-1,IF(AND(Weekly[[#This Row],[FALSES]]&gt;3,Weekly[[#This Row],[Actual]]=TRUE),BK655-1,BK655))))</f>
        <v>29.680000000000028</v>
      </c>
      <c r="BL656" s="58">
        <f>IF(AND(Weekly[[#This Row],[TRUES]]&gt;5,Weekly[[#This Row],[Actual]]=TRUE),BL655+Weekly[[#This Row],[BF H Odds]]-1,IF(AND(Weekly[[#This Row],[FALSES]]&gt;5,Weekly[[#This Row],[Actual]]=FALSE),BL655+Weekly[[#This Row],[BF V Odds]]-1,IF(AND(Weekly[[#This Row],[TRUES]]&gt;5,Weekly[[#This Row],[Actual]]=FALSE),BL655-1,IF(AND(Weekly[[#This Row],[FALSES]]&gt;5,Weekly[[#This Row],[Actual]]=TRUE),BL655-1,BL655))))</f>
        <v>34.000000000000014</v>
      </c>
      <c r="BM656" s="58">
        <f>IF(AND(Weekly[[#This Row],[TRUES]]&gt;6,Weekly[[#This Row],[Actual]]=TRUE),BM655+Weekly[[#This Row],[BF H Odds]]-1,IF(AND(Weekly[[#This Row],[FALSES]]&gt;6,Weekly[[#This Row],[Actual]]=FALSE),BM655+Weekly[[#This Row],[BF V Odds]]-1,IF(AND(Weekly[[#This Row],[TRUES]]&gt;6,Weekly[[#This Row],[Actual]]=FALSE),BM655-1,IF(AND(Weekly[[#This Row],[FALSES]]&gt;6,Weekly[[#This Row],[Actual]]=TRUE),BM655-1,BM655))))</f>
        <v>64.08</v>
      </c>
    </row>
    <row r="657" spans="1:65" x14ac:dyDescent="0.25">
      <c r="A657" s="34"/>
      <c r="B657" s="10">
        <v>44325</v>
      </c>
      <c r="C657" s="17" t="s">
        <v>34</v>
      </c>
      <c r="D657" s="15" t="s">
        <v>27</v>
      </c>
      <c r="E657" t="b">
        <v>1</v>
      </c>
      <c r="F657" t="b">
        <v>1</v>
      </c>
      <c r="G657" t="b">
        <v>1</v>
      </c>
      <c r="H657" t="b">
        <v>1</v>
      </c>
      <c r="I657" t="b">
        <v>1</v>
      </c>
      <c r="J657" t="b">
        <v>1</v>
      </c>
      <c r="K657" t="b">
        <v>1</v>
      </c>
      <c r="L657" t="b">
        <v>1</v>
      </c>
      <c r="O657" t="str">
        <f>IF(Weekly[[#This Row],[H/V]]="H",Weekly[[#This Row],[BF H Odds]],IF(Weekly[[#This Row],[H/V]]="V",Weekly[[#This Row],[BF V Odds]],""))</f>
        <v/>
      </c>
      <c r="R657" s="35">
        <f>IFERROR(IF(Weekly[[#This Row],[Won Bet?]]="yes",R656+(Weekly[[#This Row],[BF Odds]]*Weekly[[#This Row],[BF Stake]])-Weekly[[#This Row],[BF Stake]],R656-Weekly[[#This Row],[BF Stake]]),R656)</f>
        <v>1243.6095000000007</v>
      </c>
      <c r="S657" s="35">
        <f>IFERROR(IF(Weekly[[#This Row],[Won Bet?]]="yes",S656+(((Weekly[[#This Row],[BF Odds]]*Weekly[[#This Row],[BF Stake]])-Weekly[[#This Row],[BF Stake]])*0.95),S656-Weekly[[#This Row],[BF Stake]]),S656)</f>
        <v>1127.5191400000012</v>
      </c>
      <c r="T657" s="13"/>
      <c r="U657" s="13"/>
      <c r="V657" s="24" t="str">
        <f>IF(Weekly[[#This Row],[Actual]]="","",IF(AND(Weekly[[#This Row],[SVC_P]]=Weekly[[#This Row],[Actual]],Weekly[[#This Row],[SVC_P]]=TRUE),V656+Weekly[[#This Row],[BF H Odds]]-1,IF(AND(Weekly[[#This Row],[SVC_P]]=Weekly[[#This Row],[Actual]],Weekly[[#This Row],[SVC_P]]=FALSE),V656+Weekly[[#This Row],[BF V Odds]]-1,V656-1)))</f>
        <v/>
      </c>
      <c r="W657" s="24" t="str">
        <f>IF(Weekly[[#This Row],[Actual]]="","",IF(AND(Weekly[[#This Row],[SVC_P]]=FALSE,Weekly[[#This Row],[Actual]]=TRUE),W656+Weekly[[#This Row],[BF H Odds]]-1,IF(AND(Weekly[[#This Row],[SVC_P]]=TRUE,Weekly[[#This Row],[Actual]]=FALSE,),W656+Weekly[[#This Row],[BF V Odds]]-1,W656-1)))</f>
        <v/>
      </c>
      <c r="X657" s="24" t="str">
        <f>IF(Weekly[[#This Row],[Actual]]="","",IF(AND(Weekly[[#This Row],[ADBC_P]]=Weekly[[#This Row],[Actual]],Weekly[[#This Row],[ADBC_P]]=TRUE),X656+Weekly[[#This Row],[BF H Odds]]-1,IF(AND(Weekly[[#This Row],[ADBC_P]]=Weekly[[#This Row],[Actual]],Weekly[[#This Row],[ADBC_P]]=FALSE),X656+Weekly[[#This Row],[BF V Odds]]-1,X656-1)))</f>
        <v/>
      </c>
      <c r="Y657" s="24" t="str">
        <f>IF(Weekly[[#This Row],[Actual]]="","",IF(AND(Weekly[[#This Row],[ADBC_P]]=FALSE,Weekly[[#This Row],[Actual]]=TRUE),Y656+Weekly[[#This Row],[BF H Odds]]-1,IF(AND(Weekly[[#This Row],[ADBC_P]]=TRUE,Weekly[[#This Row],[Actual]]=FALSE),Y656+Weekly[[#This Row],[BF V Odds]]-1,Y656-1)))</f>
        <v/>
      </c>
      <c r="Z657" s="24" t="str">
        <f>IF(Weekly[[#This Row],[Actual]]="","",IF(AND(Weekly[[#This Row],[RFC_P]]=Weekly[[#This Row],[Actual]],Weekly[[#This Row],[RFC_P]]=TRUE),Z656+Weekly[[#This Row],[BF H Odds]]-1,IF(AND(Weekly[[#This Row],[RFC_P]]=Weekly[[#This Row],[Actual]],Weekly[[#This Row],[RFC_P]]=FALSE),Z656+Weekly[[#This Row],[BF V Odds]]-1,Z656-1)))</f>
        <v/>
      </c>
      <c r="AA657" s="24" t="str">
        <f>IF(Weekly[[#This Row],[Actual]]="","",IF(AND(Weekly[[#This Row],[RFC_P]]=FALSE,Weekly[[#This Row],[Actual]]=TRUE),AA656+Weekly[[#This Row],[BF H Odds]]-1,IF(AND(Weekly[[#This Row],[RFC_P]]=TRUE,Weekly[[#This Row],[Actual]]=FALSE),AA656+Weekly[[#This Row],[BF V Odds]]-1,AA656-1)))</f>
        <v/>
      </c>
      <c r="AB657" s="24" t="str">
        <f>IF(Weekly[[#This Row],[Actual]]="","",IF(AND(Weekly[[#This Row],[GBC_P]]=Weekly[[#This Row],[Actual]],Weekly[[#This Row],[GBC_P]]=TRUE),AB656+Weekly[[#This Row],[BF H Odds]]-1,IF(AND(Weekly[[#This Row],[GBC_P]]=Weekly[[#This Row],[Actual]],Weekly[[#This Row],[GBC_P]]=FALSE),AB656+Weekly[[#This Row],[BF V Odds]]-1,AB656-1)))</f>
        <v/>
      </c>
      <c r="AC657" s="24" t="str">
        <f>IF(Weekly[[#This Row],[Actual]]="","",IF(AND(Weekly[[#This Row],[GBC_P]]=FALSE,Weekly[[#This Row],[Actual]]=TRUE),AC656+Weekly[[#This Row],[BF H Odds]]-1,IF(AND(Weekly[[#This Row],[GBC_P]]=TRUE,Weekly[[#This Row],[Actual]]=FALSE),AC656+Weekly[[#This Row],[BF V Odds]]-1,AC656-1)))</f>
        <v/>
      </c>
      <c r="AD657" s="24" t="str">
        <f>IF(Weekly[[#This Row],[Actual]]="","",IF(AND(Weekly[[#This Row],[HGBC_P]]=Weekly[[#This Row],[Actual]],Weekly[[#This Row],[HGBC_P]]=TRUE),AD656+Weekly[[#This Row],[BF H Odds]]-1,IF(AND(Weekly[[#This Row],[HGBC_P]]=Weekly[[#This Row],[Actual]],Weekly[[#This Row],[HGBC_P]]=FALSE),AD656+Weekly[[#This Row],[BF V Odds]]-1,AD656-1)))</f>
        <v/>
      </c>
      <c r="AE657" s="24" t="str">
        <f>IF(Weekly[[#This Row],[Actual]]="","",IF(AND(Weekly[[#This Row],[HGBC_P]]=FALSE,Weekly[[#This Row],[Actual]]=TRUE),AE656+Weekly[[#This Row],[BF H Odds]]-1,IF(AND(Weekly[[#This Row],[HGBC_P]]=TRUE,Weekly[[#This Row],[Actual]]=FALSE),AE656+Weekly[[#This Row],[BF V Odds]]-1,AE656-1)))</f>
        <v/>
      </c>
      <c r="AF657" s="24" t="str">
        <f>IF(Weekly[[#This Row],[Actual]]="","",IF(AND(Weekly[[#This Row],[XGB_P]]=Weekly[[#This Row],[Actual]],Weekly[[#This Row],[XGB_P]]=TRUE),AF656+Weekly[[#This Row],[BF H Odds]]-1,IF(AND(Weekly[[#This Row],[XGB_P]]=Weekly[[#This Row],[Actual]],Weekly[[#This Row],[XGB_P]]=FALSE),AF656+Weekly[[#This Row],[BF V Odds]]-1,AF656-1)))</f>
        <v/>
      </c>
      <c r="AG657" s="24" t="str">
        <f>IF(Weekly[[#This Row],[Actual]]="","",IF(AND(Weekly[[#This Row],[XGB_P]]=FALSE,Weekly[[#This Row],[Actual]]=TRUE),AG656+Weekly[[#This Row],[BF H Odds]]-1,IF(AND(Weekly[[#This Row],[XGB_P]]=TRUE,Weekly[[#This Row],[Actual]]=FALSE),AG656+Weekly[[#This Row],[BF V Odds]]-1,AG656-1)))</f>
        <v/>
      </c>
      <c r="AH657" s="24" t="str">
        <f>IF(Weekly[[#This Row],[Actual]]="","",IF(AND(Weekly[[#This Row],[QDA_P]]=Weekly[[#This Row],[Actual]],Weekly[[#This Row],[QDA_P]]=TRUE),AH656+Weekly[[#This Row],[BF H Odds]]-1,IF(AND(Weekly[[#This Row],[QDA_P]]=Weekly[[#This Row],[Actual]],Weekly[[#This Row],[QDA_P]]=FALSE),AH656+Weekly[[#This Row],[BF V Odds]]-1,AH656-1)))</f>
        <v/>
      </c>
      <c r="AI657" s="24" t="str">
        <f>IF(Weekly[[#This Row],[Actual]]="","",IF(AND(Weekly[[#This Row],[QDA_P]]=FALSE,Weekly[[#This Row],[Actual]]=TRUE),AI656+Weekly[[#This Row],[BF H Odds]]-1,IF(AND(Weekly[[#This Row],[QDA_P]]=TRUE,Weekly[[#This Row],[Actual]]=FALSE),AI656+Weekly[[#This Row],[BF V Odds]]-1,AI656-1)))</f>
        <v/>
      </c>
      <c r="AJ657" s="24" t="str">
        <f>IF(Weekly[[#This Row],[Actual]]="","",IF(AND(Weekly[[#This Row],[KNC_P]]=FALSE,Weekly[[#This Row],[Actual]]=TRUE),AJ656+Weekly[[#This Row],[BF H Odds]]-1,IF(AND(Weekly[[#This Row],[KNC_P]]=TRUE,Weekly[[#This Row],[Actual]]=FALSE),AJ656+Weekly[[#This Row],[BF V Odds]]-1,AJ656-1)))</f>
        <v/>
      </c>
      <c r="AK657" s="24" t="str">
        <f>IF(Weekly[[#This Row],[Actual]]="","",IF(AND(Weekly[[#This Row],[KNC_P]]=FALSE,Weekly[[#This Row],[Actual]]=TRUE),AK656+Weekly[[#This Row],[BF H Odds]]-1,IF(AND(Weekly[[#This Row],[KNC_P]]=TRUE,Weekly[[#This Row],[Actual]]=FALSE),AK656+Weekly[[#This Row],[BF V Odds]]-1,AK656-1)))</f>
        <v/>
      </c>
      <c r="AL657" s="30" t="str">
        <f>IF(Weekly[[#This Row],[Actual]]="","",COUNTIF(Weekly[[#This Row],[SVC_P]:[QDA_P]],TRUE))</f>
        <v/>
      </c>
      <c r="AM657" s="30" t="str">
        <f>IF(Weekly[[#This Row],[Actual]]="","",COUNTIF(Weekly[[#This Row],[SVC_P]:[QDA_P]],FALSE))</f>
        <v/>
      </c>
      <c r="AN657" s="36" t="str">
        <f>IF(AND(Weekly[[#This Row],[BF V Odds]]&gt;$BO$6,Weekly[[#This Row],[BF V Odds]] &lt; $BO$7),Weekly[[#This Row],[BF V Odds]],"")</f>
        <v/>
      </c>
      <c r="AO657" s="36" t="str">
        <f>IF(AND(Weekly[[#This Row],[BF H Odds]]&gt;$BO$6, Weekly[[#This Row],[BF H Odds]] &lt; $BO$7),Weekly[[#This Row],[BF H Odds]],"")</f>
        <v/>
      </c>
      <c r="AP657" s="37">
        <f>IF(AND(Weekly[[#This Row],[V Odds &lt;]]="",Weekly[[#This Row],[H Odds &lt;]]=""),AP656,IF(AND(Weekly[[#This Row],[H Odds &lt;]]&lt;&gt;"",Weekly[[#This Row],[SVC_P]]=TRUE,Weekly[[#This Row],[Actual]]=TRUE),AP656+Weekly[[#This Row],[H Odds &lt;]]-1,IF(AND(Weekly[[#This Row],[V Odds &lt;]]&lt;&gt;"",Weekly[[#This Row],[SVC_P]]=FALSE,Weekly[[#This Row],[Actual]]=FALSE),AP656+Weekly[[#This Row],[V Odds &lt;]]-1,IF(AND(Weekly[[#This Row],[V Odds &lt;]]&lt;&gt;"",Weekly[[#This Row],[SVC_P]]=FALSE,Weekly[[#This Row],[Actual]]=TRUE),AP656-1,IF(AND(Weekly[[#This Row],[H Odds &lt;]]&lt;&gt;"",Weekly[[#This Row],[SVC_P]]=TRUE,Weekly[[#This Row],[Actual]]=FALSE),AP656-1,AP656)))))</f>
        <v>81.330000000000027</v>
      </c>
      <c r="AQ657" s="37">
        <f>IF(AND(Weekly[[#This Row],[V Odds &lt;]]="",Weekly[[#This Row],[H Odds &lt;]]=""),AQ656,IF(AND(Weekly[[#This Row],[H Odds &lt;]]&lt;&gt;"",Weekly[[#This Row],[ADBC_P]]=TRUE,Weekly[[#This Row],[Actual]]=TRUE),AQ656+Weekly[[#This Row],[H Odds &lt;]]-1,IF(AND(Weekly[[#This Row],[V Odds &lt;]]&lt;&gt;"",Weekly[[#This Row],[ADBC_P]]=FALSE,Weekly[[#This Row],[Actual]]=FALSE),AQ656+Weekly[[#This Row],[V Odds &lt;]]-1,IF(AND(Weekly[[#This Row],[V Odds &lt;]]&lt;&gt;"",Weekly[[#This Row],[ADBC_P]]=FALSE,Weekly[[#This Row],[Actual]]=TRUE),AQ656-1,IF(AND(Weekly[[#This Row],[H Odds &lt;]]&lt;&gt;"",Weekly[[#This Row],[ADBC_P]]=TRUE,Weekly[[#This Row],[Actual]]=FALSE),AQ656-1,AQ656)))))</f>
        <v>53.88</v>
      </c>
      <c r="AR657" s="37">
        <f>IF(AND(Weekly[[#This Row],[V Odds &lt;]]="",Weekly[[#This Row],[H Odds &lt;]]=""),AR656,IF(AND(Weekly[[#This Row],[H Odds &lt;]]&lt;&gt;"",Weekly[[#This Row],[RFC_P]]=TRUE,Weekly[[#This Row],[Actual]]=TRUE),AR656+Weekly[[#This Row],[H Odds &lt;]]-1,IF(AND(Weekly[[#This Row],[V Odds &lt;]]&lt;&gt;"",Weekly[[#This Row],[RFC_P]]=FALSE,Weekly[[#This Row],[Actual]]=FALSE),AR656+Weekly[[#This Row],[V Odds &lt;]]-1,IF(AND(Weekly[[#This Row],[V Odds &lt;]]&lt;&gt;"",Weekly[[#This Row],[RFC_P]]=FALSE,Weekly[[#This Row],[Actual]]=TRUE),AR656-1,IF(AND(Weekly[[#This Row],[H Odds &lt;]]&lt;&gt;"",Weekly[[#This Row],[RFC_P]]=TRUE,Weekly[[#This Row],[Actual]]=FALSE),AR656-1,AR656)))))</f>
        <v>73.14</v>
      </c>
      <c r="AS657" s="37">
        <f>IF(AND(Weekly[[#This Row],[V Odds &lt;]]="",Weekly[[#This Row],[H Odds &lt;]]=""),AS656,IF(AND(Weekly[[#This Row],[H Odds &lt;]]&lt;&gt;"",Weekly[[#This Row],[GBC_P]]=TRUE,Weekly[[#This Row],[Actual]]=TRUE),AS656+Weekly[[#This Row],[H Odds &lt;]]-1,IF(AND(Weekly[[#This Row],[V Odds &lt;]]&lt;&gt;"",Weekly[[#This Row],[GBC_P]]=FALSE,Weekly[[#This Row],[Actual]]=FALSE),AS656+Weekly[[#This Row],[V Odds &lt;]]-1,IF(AND(Weekly[[#This Row],[V Odds &lt;]]&lt;&gt;"",Weekly[[#This Row],[GBC_P]]=FALSE,Weekly[[#This Row],[Actual]]=TRUE),AS656-1,IF(AND(Weekly[[#This Row],[H Odds &lt;]]&lt;&gt;"",Weekly[[#This Row],[GBC_P]]=TRUE,Weekly[[#This Row],[Actual]]=FALSE),AS656-1,AS656)))))</f>
        <v>76.88</v>
      </c>
      <c r="AT657" s="37">
        <f>IF(AND(Weekly[[#This Row],[V Odds &lt;]]="",Weekly[[#This Row],[H Odds &lt;]]=""),AT656,IF(AND(Weekly[[#This Row],[H Odds &lt;]]&lt;&gt;"",Weekly[[#This Row],[HGBC_P]]=TRUE,Weekly[[#This Row],[Actual]]=TRUE),AT656+Weekly[[#This Row],[H Odds &lt;]]-1,IF(AND(Weekly[[#This Row],[V Odds &lt;]]&lt;&gt;"",Weekly[[#This Row],[HGBC_P]]=FALSE,Weekly[[#This Row],[Actual]]=FALSE),AT656+Weekly[[#This Row],[V Odds &lt;]]-1,IF(AND(Weekly[[#This Row],[V Odds &lt;]]&lt;&gt;"",Weekly[[#This Row],[HGBC_P]]=FALSE,Weekly[[#This Row],[Actual]]=TRUE),AT656-1,IF(AND(Weekly[[#This Row],[H Odds &lt;]]&lt;&gt;"",Weekly[[#This Row],[HGBC_P]]=TRUE,Weekly[[#This Row],[Actual]]=FALSE),AT656-1,AT656)))))</f>
        <v>60.31</v>
      </c>
      <c r="AU657" s="37">
        <f>IF(AND(Weekly[[#This Row],[V Odds &lt;]]="",Weekly[[#This Row],[H Odds &lt;]]=""),AU656,IF(AND(Weekly[[#This Row],[H Odds &lt;]]&lt;&gt;"",Weekly[[#This Row],[XGB_P]]=TRUE,Weekly[[#This Row],[Actual]]=TRUE),AU656+Weekly[[#This Row],[H Odds &lt;]]-1,IF(AND(Weekly[[#This Row],[V Odds &lt;]]&lt;&gt;"",Weekly[[#This Row],[XGB_P]]=FALSE,Weekly[[#This Row],[Actual]]=FALSE),AU656+Weekly[[#This Row],[V Odds &lt;]]-1,IF(AND(Weekly[[#This Row],[V Odds &lt;]]&lt;&gt;"",Weekly[[#This Row],[XGB_P]]=FALSE,Weekly[[#This Row],[Actual]]=TRUE),AU656-1,IF(AND(Weekly[[#This Row],[H Odds &lt;]]&lt;&gt;"",Weekly[[#This Row],[XGB_P]]=TRUE,Weekly[[#This Row],[Actual]]=FALSE),AU656-1,AU656)))))</f>
        <v>84.06</v>
      </c>
      <c r="AV657" s="37">
        <f>IF(AND(Weekly[[#This Row],[V Odds &lt;]]="",Weekly[[#This Row],[H Odds &lt;]]=""),AV656,IF(AND(Weekly[[#This Row],[H Odds &lt;]]&lt;&gt;"",Weekly[[#This Row],[QDA_P]]=TRUE,Weekly[[#This Row],[Actual]]=TRUE),AV656+Weekly[[#This Row],[H Odds &lt;]]-1,IF(AND(Weekly[[#This Row],[V Odds &lt;]]&lt;&gt;"",Weekly[[#This Row],[QDA_P]]=FALSE,Weekly[[#This Row],[Actual]]=FALSE),AV656+Weekly[[#This Row],[V Odds &lt;]]-1,IF(AND(Weekly[[#This Row],[V Odds &lt;]]&lt;&gt;"",Weekly[[#This Row],[QDA_P]]=FALSE,Weekly[[#This Row],[Actual]]=TRUE),AV656-1,IF(AND(Weekly[[#This Row],[H Odds &lt;]]&lt;&gt;"",Weekly[[#This Row],[QDA_P]]=TRUE,Weekly[[#This Row],[Actual]]=FALSE),AV656-1,AV656)))))</f>
        <v>73.349999999999994</v>
      </c>
      <c r="AW657" s="37">
        <f>IF(AND(Weekly[[#This Row],[H Odds &lt;]]="",Weekly[[#This Row],[V Odds &lt;]]=""),AW656,IF(AND(Weekly[[#This Row],[KNC_P]]=Weekly[[#This Row],[Actual]],Weekly[[#This Row],[KNC_P]]=TRUE),AW656+Weekly[[#This Row],[BF H Odds]]-1,IF(AND(Weekly[[#This Row],[KNC_P]]=Weekly[[#This Row],[Actual]],Weekly[[#This Row],[KNC_P]]=FALSE),AW656+Weekly[[#This Row],[BF V Odds]]-1,AW656-1)))</f>
        <v>51.150000000000013</v>
      </c>
      <c r="AX657" s="37">
        <f>IF(AND(Weekly[[#This Row],[V Odds &lt;]]="",Weekly[[#This Row],[H Odds &lt;]]=""),AX656,IF(AND(Weekly[[#This Row],[V Odds &lt;]]&lt;&gt;"",Weekly[[#This Row],[FALSES]]&gt;0,Weekly[[#This Row],[Actual]]=FALSE),AX656+Weekly[[#This Row],[V Odds &lt;]]-1,IF(AND(Weekly[[#This Row],[H Odds &lt;]]&lt;&gt;"",Weekly[[#This Row],[TRUES]]&gt;0,Weekly[[#This Row],[Actual]]=TRUE),AX656+Weekly[[#This Row],[H Odds &lt;]]-1,IF(AND(Weekly[[#This Row],[V Odds &lt;]]&lt;&gt;"",Weekly[[#This Row],[FALSES]]=0),AX656,IF(AND(Weekly[[#This Row],[H Odds &lt;]]&lt;&gt;"",Weekly[[#This Row],[TRUES]]=0),AX656,AX656-1)))))</f>
        <v>135.64999999999995</v>
      </c>
      <c r="AY657" s="37">
        <f>IF(AND(Weekly[[#This Row],[V Odds &lt;]]="",Weekly[[#This Row],[H Odds &lt;]]=""),AY656,IF(AND(Weekly[[#This Row],[V Odds &lt;]]&lt;&gt;"",Weekly[[#This Row],[FALSES]]&gt;0,Weekly[[#This Row],[Actual]]=FALSE),AY656+((Weekly[[#This Row],[V Odds &lt;]]-1)*0.92),IF(AND(Weekly[[#This Row],[H Odds &lt;]]&lt;&gt;"",Weekly[[#This Row],[TRUES]]&gt;0,Weekly[[#This Row],[Actual]]=TRUE),AY656+((Weekly[[#This Row],[H Odds &lt;]]-1)*0.92),IF(AND(Weekly[[#This Row],[V Odds &lt;]]&lt;&gt;"",Weekly[[#This Row],[FALSES]]=0),AY656,IF(AND(Weekly[[#This Row],[H Odds &lt;]]&lt;&gt;"",Weekly[[#This Row],[TRUES]]=0),AY656,AY656-1)))))</f>
        <v>120.07800000000003</v>
      </c>
      <c r="AZ657" s="37">
        <f>IF(AND(Weekly[[#This Row],[V Odds &lt;]]="",Weekly[[#This Row],[H Odds &lt;]]=""),AZ656,IF(AND(Weekly[[#This Row],[V Odds &lt;]]&lt;&gt;"",Weekly[[#This Row],[Actual]]=FALSE),AZ656+Weekly[[#This Row],[V Odds &lt;]]-1,IF(AND(Weekly[[#This Row],[H Odds &lt;]]&lt;&gt;"",Weekly[[#This Row],[Actual]]=TRUE),AZ656+Weekly[[#This Row],[H Odds &lt;]]-1,AZ656-1)))</f>
        <v>125.61999999999996</v>
      </c>
      <c r="BA657" s="38">
        <f>IF(Weekly[[#This Row],[H Odds &lt;]]="",BA656,IF(AND(Weekly[[#This Row],[H Odds &lt;]]&lt;&gt;"",Weekly[[#This Row],[SVC_P]]=TRUE,Weekly[[#This Row],[Actual]]=TRUE),BA656+Weekly[[#This Row],[H Odds &lt;]]-1,IF(AND(Weekly[[#This Row],[H Odds &lt;]]&lt;&gt;"",Weekly[[#This Row],[SVC_P]]=TRUE,Weekly[[#This Row],[Actual]]=FALSE),BA656-1,BA656)))</f>
        <v>80.290000000000006</v>
      </c>
      <c r="BB657" s="38">
        <f>IF(Weekly[[#This Row],[H Odds &lt;]]="",BB656,IF(AND(Weekly[[#This Row],[H Odds &lt;]]&lt;&gt;"",Weekly[[#This Row],[ADBC_P]]=TRUE,Weekly[[#This Row],[Actual]]=TRUE),BB656+Weekly[[#This Row],[H Odds &lt;]]-1,IF(AND(Weekly[[#This Row],[H Odds &lt;]]&lt;&gt;"",Weekly[[#This Row],[ADBC_P]]=TRUE,Weekly[[#This Row],[Actual]]=FALSE),BB656-1,BB656)))</f>
        <v>50.06</v>
      </c>
      <c r="BC657" s="38">
        <f>IF(Weekly[[#This Row],[H Odds &lt;]]="",BC656,IF(AND(Weekly[[#This Row],[H Odds &lt;]]&lt;&gt;"",Weekly[[#This Row],[RFC_P]]=TRUE,Weekly[[#This Row],[Actual]]=TRUE),BC656+Weekly[[#This Row],[H Odds &lt;]]-1,IF(AND(Weekly[[#This Row],[H Odds &lt;]]&lt;&gt;"",Weekly[[#This Row],[RFC_P]]=TRUE,Weekly[[#This Row],[Actual]]=FALSE),BC656-1,BC656)))</f>
        <v>51.66</v>
      </c>
      <c r="BD657" s="38">
        <f>IF(Weekly[[#This Row],[H Odds &lt;]]="",BD656,IF(AND(Weekly[[#This Row],[H Odds &lt;]]&lt;&gt;"",Weekly[[#This Row],[GBC_P]]=TRUE,Weekly[[#This Row],[Actual]]=TRUE),BD656+Weekly[[#This Row],[H Odds &lt;]]-1,IF(AND(Weekly[[#This Row],[H Odds &lt;]]&lt;&gt;"",Weekly[[#This Row],[GBC_P]]=TRUE,Weekly[[#This Row],[Actual]]=FALSE),BD656-1,BD656)))</f>
        <v>57.810000000000009</v>
      </c>
      <c r="BE657" s="38">
        <f>IF(Weekly[[#This Row],[H Odds &lt;]]="",BE656,IF(AND(Weekly[[#This Row],[H Odds &lt;]]&lt;&gt;"",Weekly[[#This Row],[HGBC_P]]=TRUE,Weekly[[#This Row],[Actual]]=TRUE),BE656+Weekly[[#This Row],[H Odds &lt;]]-1,IF(AND(Weekly[[#This Row],[H Odds &lt;]]&lt;&gt;"",Weekly[[#This Row],[HGBC_P]]=TRUE,Weekly[[#This Row],[Actual]]=FALSE),BE656-1,BE656)))</f>
        <v>54.96</v>
      </c>
      <c r="BF657" s="38">
        <f>IF(Weekly[[#This Row],[H Odds &lt;]]="",BF656,IF(AND(Weekly[[#This Row],[H Odds &lt;]]&lt;&gt;"",Weekly[[#This Row],[XGB_P]]=TRUE,Weekly[[#This Row],[Actual]]=TRUE),BF656+Weekly[[#This Row],[H Odds &lt;]]-1,IF(AND(Weekly[[#This Row],[H Odds &lt;]]&lt;&gt;"",Weekly[[#This Row],[XGB_P]]=TRUE,Weekly[[#This Row],[Actual]]=FALSE),BF656-1,BF656)))</f>
        <v>64.63000000000001</v>
      </c>
      <c r="BG657" s="38">
        <f>IF(Weekly[[#This Row],[H Odds &lt;]]="",BG656,IF(AND(Weekly[[#This Row],[H Odds &lt;]]&lt;&gt;"",Weekly[[#This Row],[QDA_P]]=TRUE,Weekly[[#This Row],[Actual]]=TRUE),BG656+Weekly[[#This Row],[H Odds &lt;]]-1,IF(AND(Weekly[[#This Row],[H Odds &lt;]]&lt;&gt;"",Weekly[[#This Row],[QDA_P]]=TRUE,Weekly[[#This Row],[Actual]]=FALSE),BG656-1,BG656)))</f>
        <v>50.129999999999995</v>
      </c>
      <c r="BH657" s="38">
        <f>IF(Weekly[[#This Row],[H Odds &lt;]]="",BH656,IF(AND(Weekly[[#This Row],[H Odds &lt;]]&lt;&gt;"",Weekly[[#This Row],[KNC_P]]=TRUE,Weekly[[#This Row],[Actual]]=TRUE),BH656+Weekly[[#This Row],[H Odds &lt;]]-1,IF(AND(Weekly[[#This Row],[H Odds &lt;]]&lt;&gt;"",Weekly[[#This Row],[KNC_P]]=TRUE,Weekly[[#This Row],[Actual]]=FALSE),BH656-1,BH656)))</f>
        <v>55</v>
      </c>
      <c r="BI657" s="38">
        <f>IF(Weekly[[#This Row],[H Odds &lt;]]="",BI656,IF(AND(Weekly[[#This Row],[H Odds &lt;]]&lt;&gt;"",Weekly[[#This Row],[TRUES]]&gt;0,Weekly[[#This Row],[Actual]]=TRUE),BI656+Weekly[[#This Row],[H Odds &lt;]]-1,IF(AND(Weekly[[#This Row],[H Odds &lt;]]&lt;&gt;"",Weekly[[#This Row],[TRUES]]=0),BI656,BI656-1)))</f>
        <v>78.290000000000006</v>
      </c>
      <c r="BJ657" s="38">
        <f>IF(Weekly[[#This Row],[H Odds &lt;]]="",BJ656,IF(AND(Weekly[[#This Row],[H Odds &lt;]]&lt;&gt;"",Weekly[[#This Row],[Actual]]=TRUE),BJ656+Weekly[[#This Row],[H Odds &lt;]]-1,IF(AND(Weekly[[#This Row],[H Odds &lt;]]&lt;&gt;"",Weekly[[#This Row],[Actual]]=FALSE),BJ656-1,BJ656)))</f>
        <v>80.190000000000012</v>
      </c>
      <c r="BK657" s="58">
        <f>IF(AND(Weekly[[#This Row],[TRUES]]&gt;3,Weekly[[#This Row],[Actual]]=TRUE),BK656+Weekly[[#This Row],[BF H Odds]]-1,IF(AND(Weekly[[#This Row],[FALSES]]&gt;3,Weekly[[#This Row],[Actual]]=FALSE),BK656+Weekly[[#This Row],[BF V Odds]]-1,IF(AND(Weekly[[#This Row],[TRUES]]&gt;3,Weekly[[#This Row],[Actual]]=FALSE),BK656-1,IF(AND(Weekly[[#This Row],[FALSES]]&gt;3,Weekly[[#This Row],[Actual]]=TRUE),BK656-1,BK656))))</f>
        <v>28.680000000000028</v>
      </c>
      <c r="BL657" s="58">
        <f>IF(AND(Weekly[[#This Row],[TRUES]]&gt;5,Weekly[[#This Row],[Actual]]=TRUE),BL656+Weekly[[#This Row],[BF H Odds]]-1,IF(AND(Weekly[[#This Row],[FALSES]]&gt;5,Weekly[[#This Row],[Actual]]=FALSE),BL656+Weekly[[#This Row],[BF V Odds]]-1,IF(AND(Weekly[[#This Row],[TRUES]]&gt;5,Weekly[[#This Row],[Actual]]=FALSE),BL656-1,IF(AND(Weekly[[#This Row],[FALSES]]&gt;5,Weekly[[#This Row],[Actual]]=TRUE),BL656-1,BL656))))</f>
        <v>33.000000000000014</v>
      </c>
      <c r="BM657" s="58">
        <f>IF(AND(Weekly[[#This Row],[TRUES]]&gt;6,Weekly[[#This Row],[Actual]]=TRUE),BM656+Weekly[[#This Row],[BF H Odds]]-1,IF(AND(Weekly[[#This Row],[FALSES]]&gt;6,Weekly[[#This Row],[Actual]]=FALSE),BM656+Weekly[[#This Row],[BF V Odds]]-1,IF(AND(Weekly[[#This Row],[TRUES]]&gt;6,Weekly[[#This Row],[Actual]]=FALSE),BM656-1,IF(AND(Weekly[[#This Row],[FALSES]]&gt;6,Weekly[[#This Row],[Actual]]=TRUE),BM656-1,BM656))))</f>
        <v>63.08</v>
      </c>
    </row>
    <row r="658" spans="1:65" x14ac:dyDescent="0.25">
      <c r="A658" s="34"/>
      <c r="B658" s="10">
        <v>44325</v>
      </c>
      <c r="C658" s="17" t="s">
        <v>18</v>
      </c>
      <c r="D658" s="15" t="s">
        <v>12</v>
      </c>
      <c r="E658" t="b">
        <v>1</v>
      </c>
      <c r="F658" t="b">
        <v>1</v>
      </c>
      <c r="G658" t="b">
        <v>1</v>
      </c>
      <c r="H658" t="b">
        <v>1</v>
      </c>
      <c r="I658" t="b">
        <v>1</v>
      </c>
      <c r="J658" t="b">
        <v>1</v>
      </c>
      <c r="K658" t="b">
        <v>1</v>
      </c>
      <c r="L658" t="b">
        <v>1</v>
      </c>
      <c r="O658" t="str">
        <f>IF(Weekly[[#This Row],[H/V]]="H",Weekly[[#This Row],[BF H Odds]],IF(Weekly[[#This Row],[H/V]]="V",Weekly[[#This Row],[BF V Odds]],""))</f>
        <v/>
      </c>
      <c r="R658" s="35">
        <f>IFERROR(IF(Weekly[[#This Row],[Won Bet?]]="yes",R657+(Weekly[[#This Row],[BF Odds]]*Weekly[[#This Row],[BF Stake]])-Weekly[[#This Row],[BF Stake]],R657-Weekly[[#This Row],[BF Stake]]),R657)</f>
        <v>1243.6095000000007</v>
      </c>
      <c r="S658" s="35">
        <f>IFERROR(IF(Weekly[[#This Row],[Won Bet?]]="yes",S657+(((Weekly[[#This Row],[BF Odds]]*Weekly[[#This Row],[BF Stake]])-Weekly[[#This Row],[BF Stake]])*0.95),S657-Weekly[[#This Row],[BF Stake]]),S657)</f>
        <v>1127.5191400000012</v>
      </c>
      <c r="T658" s="13"/>
      <c r="U658" s="13"/>
      <c r="V658" s="24" t="str">
        <f>IF(Weekly[[#This Row],[Actual]]="","",IF(AND(Weekly[[#This Row],[SVC_P]]=Weekly[[#This Row],[Actual]],Weekly[[#This Row],[SVC_P]]=TRUE),V657+Weekly[[#This Row],[BF H Odds]]-1,IF(AND(Weekly[[#This Row],[SVC_P]]=Weekly[[#This Row],[Actual]],Weekly[[#This Row],[SVC_P]]=FALSE),V657+Weekly[[#This Row],[BF V Odds]]-1,V657-1)))</f>
        <v/>
      </c>
      <c r="W658" s="24" t="str">
        <f>IF(Weekly[[#This Row],[Actual]]="","",IF(AND(Weekly[[#This Row],[SVC_P]]=FALSE,Weekly[[#This Row],[Actual]]=TRUE),W657+Weekly[[#This Row],[BF H Odds]]-1,IF(AND(Weekly[[#This Row],[SVC_P]]=TRUE,Weekly[[#This Row],[Actual]]=FALSE,),W657+Weekly[[#This Row],[BF V Odds]]-1,W657-1)))</f>
        <v/>
      </c>
      <c r="X658" s="24" t="str">
        <f>IF(Weekly[[#This Row],[Actual]]="","",IF(AND(Weekly[[#This Row],[ADBC_P]]=Weekly[[#This Row],[Actual]],Weekly[[#This Row],[ADBC_P]]=TRUE),X657+Weekly[[#This Row],[BF H Odds]]-1,IF(AND(Weekly[[#This Row],[ADBC_P]]=Weekly[[#This Row],[Actual]],Weekly[[#This Row],[ADBC_P]]=FALSE),X657+Weekly[[#This Row],[BF V Odds]]-1,X657-1)))</f>
        <v/>
      </c>
      <c r="Y658" s="24" t="str">
        <f>IF(Weekly[[#This Row],[Actual]]="","",IF(AND(Weekly[[#This Row],[ADBC_P]]=FALSE,Weekly[[#This Row],[Actual]]=TRUE),Y657+Weekly[[#This Row],[BF H Odds]]-1,IF(AND(Weekly[[#This Row],[ADBC_P]]=TRUE,Weekly[[#This Row],[Actual]]=FALSE),Y657+Weekly[[#This Row],[BF V Odds]]-1,Y657-1)))</f>
        <v/>
      </c>
      <c r="Z658" s="24" t="str">
        <f>IF(Weekly[[#This Row],[Actual]]="","",IF(AND(Weekly[[#This Row],[RFC_P]]=Weekly[[#This Row],[Actual]],Weekly[[#This Row],[RFC_P]]=TRUE),Z657+Weekly[[#This Row],[BF H Odds]]-1,IF(AND(Weekly[[#This Row],[RFC_P]]=Weekly[[#This Row],[Actual]],Weekly[[#This Row],[RFC_P]]=FALSE),Z657+Weekly[[#This Row],[BF V Odds]]-1,Z657-1)))</f>
        <v/>
      </c>
      <c r="AA658" s="24" t="str">
        <f>IF(Weekly[[#This Row],[Actual]]="","",IF(AND(Weekly[[#This Row],[RFC_P]]=FALSE,Weekly[[#This Row],[Actual]]=TRUE),AA657+Weekly[[#This Row],[BF H Odds]]-1,IF(AND(Weekly[[#This Row],[RFC_P]]=TRUE,Weekly[[#This Row],[Actual]]=FALSE),AA657+Weekly[[#This Row],[BF V Odds]]-1,AA657-1)))</f>
        <v/>
      </c>
      <c r="AB658" s="24" t="str">
        <f>IF(Weekly[[#This Row],[Actual]]="","",IF(AND(Weekly[[#This Row],[GBC_P]]=Weekly[[#This Row],[Actual]],Weekly[[#This Row],[GBC_P]]=TRUE),AB657+Weekly[[#This Row],[BF H Odds]]-1,IF(AND(Weekly[[#This Row],[GBC_P]]=Weekly[[#This Row],[Actual]],Weekly[[#This Row],[GBC_P]]=FALSE),AB657+Weekly[[#This Row],[BF V Odds]]-1,AB657-1)))</f>
        <v/>
      </c>
      <c r="AC658" s="24" t="str">
        <f>IF(Weekly[[#This Row],[Actual]]="","",IF(AND(Weekly[[#This Row],[GBC_P]]=FALSE,Weekly[[#This Row],[Actual]]=TRUE),AC657+Weekly[[#This Row],[BF H Odds]]-1,IF(AND(Weekly[[#This Row],[GBC_P]]=TRUE,Weekly[[#This Row],[Actual]]=FALSE),AC657+Weekly[[#This Row],[BF V Odds]]-1,AC657-1)))</f>
        <v/>
      </c>
      <c r="AD658" s="24" t="str">
        <f>IF(Weekly[[#This Row],[Actual]]="","",IF(AND(Weekly[[#This Row],[HGBC_P]]=Weekly[[#This Row],[Actual]],Weekly[[#This Row],[HGBC_P]]=TRUE),AD657+Weekly[[#This Row],[BF H Odds]]-1,IF(AND(Weekly[[#This Row],[HGBC_P]]=Weekly[[#This Row],[Actual]],Weekly[[#This Row],[HGBC_P]]=FALSE),AD657+Weekly[[#This Row],[BF V Odds]]-1,AD657-1)))</f>
        <v/>
      </c>
      <c r="AE658" s="24" t="str">
        <f>IF(Weekly[[#This Row],[Actual]]="","",IF(AND(Weekly[[#This Row],[HGBC_P]]=FALSE,Weekly[[#This Row],[Actual]]=TRUE),AE657+Weekly[[#This Row],[BF H Odds]]-1,IF(AND(Weekly[[#This Row],[HGBC_P]]=TRUE,Weekly[[#This Row],[Actual]]=FALSE),AE657+Weekly[[#This Row],[BF V Odds]]-1,AE657-1)))</f>
        <v/>
      </c>
      <c r="AF658" s="24" t="str">
        <f>IF(Weekly[[#This Row],[Actual]]="","",IF(AND(Weekly[[#This Row],[XGB_P]]=Weekly[[#This Row],[Actual]],Weekly[[#This Row],[XGB_P]]=TRUE),AF657+Weekly[[#This Row],[BF H Odds]]-1,IF(AND(Weekly[[#This Row],[XGB_P]]=Weekly[[#This Row],[Actual]],Weekly[[#This Row],[XGB_P]]=FALSE),AF657+Weekly[[#This Row],[BF V Odds]]-1,AF657-1)))</f>
        <v/>
      </c>
      <c r="AG658" s="24" t="str">
        <f>IF(Weekly[[#This Row],[Actual]]="","",IF(AND(Weekly[[#This Row],[XGB_P]]=FALSE,Weekly[[#This Row],[Actual]]=TRUE),AG657+Weekly[[#This Row],[BF H Odds]]-1,IF(AND(Weekly[[#This Row],[XGB_P]]=TRUE,Weekly[[#This Row],[Actual]]=FALSE),AG657+Weekly[[#This Row],[BF V Odds]]-1,AG657-1)))</f>
        <v/>
      </c>
      <c r="AH658" s="24" t="str">
        <f>IF(Weekly[[#This Row],[Actual]]="","",IF(AND(Weekly[[#This Row],[QDA_P]]=Weekly[[#This Row],[Actual]],Weekly[[#This Row],[QDA_P]]=TRUE),AH657+Weekly[[#This Row],[BF H Odds]]-1,IF(AND(Weekly[[#This Row],[QDA_P]]=Weekly[[#This Row],[Actual]],Weekly[[#This Row],[QDA_P]]=FALSE),AH657+Weekly[[#This Row],[BF V Odds]]-1,AH657-1)))</f>
        <v/>
      </c>
      <c r="AI658" s="24" t="str">
        <f>IF(Weekly[[#This Row],[Actual]]="","",IF(AND(Weekly[[#This Row],[QDA_P]]=FALSE,Weekly[[#This Row],[Actual]]=TRUE),AI657+Weekly[[#This Row],[BF H Odds]]-1,IF(AND(Weekly[[#This Row],[QDA_P]]=TRUE,Weekly[[#This Row],[Actual]]=FALSE),AI657+Weekly[[#This Row],[BF V Odds]]-1,AI657-1)))</f>
        <v/>
      </c>
      <c r="AJ658" s="24" t="str">
        <f>IF(Weekly[[#This Row],[Actual]]="","",IF(AND(Weekly[[#This Row],[KNC_P]]=FALSE,Weekly[[#This Row],[Actual]]=TRUE),AJ657+Weekly[[#This Row],[BF H Odds]]-1,IF(AND(Weekly[[#This Row],[KNC_P]]=TRUE,Weekly[[#This Row],[Actual]]=FALSE),AJ657+Weekly[[#This Row],[BF V Odds]]-1,AJ657-1)))</f>
        <v/>
      </c>
      <c r="AK658" s="24" t="str">
        <f>IF(Weekly[[#This Row],[Actual]]="","",IF(AND(Weekly[[#This Row],[KNC_P]]=FALSE,Weekly[[#This Row],[Actual]]=TRUE),AK657+Weekly[[#This Row],[BF H Odds]]-1,IF(AND(Weekly[[#This Row],[KNC_P]]=TRUE,Weekly[[#This Row],[Actual]]=FALSE),AK657+Weekly[[#This Row],[BF V Odds]]-1,AK657-1)))</f>
        <v/>
      </c>
      <c r="AL658" s="30" t="str">
        <f>IF(Weekly[[#This Row],[Actual]]="","",COUNTIF(Weekly[[#This Row],[SVC_P]:[QDA_P]],TRUE))</f>
        <v/>
      </c>
      <c r="AM658" s="30" t="str">
        <f>IF(Weekly[[#This Row],[Actual]]="","",COUNTIF(Weekly[[#This Row],[SVC_P]:[QDA_P]],FALSE))</f>
        <v/>
      </c>
      <c r="AN658" s="36" t="str">
        <f>IF(AND(Weekly[[#This Row],[BF V Odds]]&gt;$BO$6,Weekly[[#This Row],[BF V Odds]] &lt; $BO$7),Weekly[[#This Row],[BF V Odds]],"")</f>
        <v/>
      </c>
      <c r="AO658" s="36" t="str">
        <f>IF(AND(Weekly[[#This Row],[BF H Odds]]&gt;$BO$6, Weekly[[#This Row],[BF H Odds]] &lt; $BO$7),Weekly[[#This Row],[BF H Odds]],"")</f>
        <v/>
      </c>
      <c r="AP658" s="37">
        <f>IF(AND(Weekly[[#This Row],[V Odds &lt;]]="",Weekly[[#This Row],[H Odds &lt;]]=""),AP657,IF(AND(Weekly[[#This Row],[H Odds &lt;]]&lt;&gt;"",Weekly[[#This Row],[SVC_P]]=TRUE,Weekly[[#This Row],[Actual]]=TRUE),AP657+Weekly[[#This Row],[H Odds &lt;]]-1,IF(AND(Weekly[[#This Row],[V Odds &lt;]]&lt;&gt;"",Weekly[[#This Row],[SVC_P]]=FALSE,Weekly[[#This Row],[Actual]]=FALSE),AP657+Weekly[[#This Row],[V Odds &lt;]]-1,IF(AND(Weekly[[#This Row],[V Odds &lt;]]&lt;&gt;"",Weekly[[#This Row],[SVC_P]]=FALSE,Weekly[[#This Row],[Actual]]=TRUE),AP657-1,IF(AND(Weekly[[#This Row],[H Odds &lt;]]&lt;&gt;"",Weekly[[#This Row],[SVC_P]]=TRUE,Weekly[[#This Row],[Actual]]=FALSE),AP657-1,AP657)))))</f>
        <v>81.330000000000027</v>
      </c>
      <c r="AQ658" s="37">
        <f>IF(AND(Weekly[[#This Row],[V Odds &lt;]]="",Weekly[[#This Row],[H Odds &lt;]]=""),AQ657,IF(AND(Weekly[[#This Row],[H Odds &lt;]]&lt;&gt;"",Weekly[[#This Row],[ADBC_P]]=TRUE,Weekly[[#This Row],[Actual]]=TRUE),AQ657+Weekly[[#This Row],[H Odds &lt;]]-1,IF(AND(Weekly[[#This Row],[V Odds &lt;]]&lt;&gt;"",Weekly[[#This Row],[ADBC_P]]=FALSE,Weekly[[#This Row],[Actual]]=FALSE),AQ657+Weekly[[#This Row],[V Odds &lt;]]-1,IF(AND(Weekly[[#This Row],[V Odds &lt;]]&lt;&gt;"",Weekly[[#This Row],[ADBC_P]]=FALSE,Weekly[[#This Row],[Actual]]=TRUE),AQ657-1,IF(AND(Weekly[[#This Row],[H Odds &lt;]]&lt;&gt;"",Weekly[[#This Row],[ADBC_P]]=TRUE,Weekly[[#This Row],[Actual]]=FALSE),AQ657-1,AQ657)))))</f>
        <v>53.88</v>
      </c>
      <c r="AR658" s="37">
        <f>IF(AND(Weekly[[#This Row],[V Odds &lt;]]="",Weekly[[#This Row],[H Odds &lt;]]=""),AR657,IF(AND(Weekly[[#This Row],[H Odds &lt;]]&lt;&gt;"",Weekly[[#This Row],[RFC_P]]=TRUE,Weekly[[#This Row],[Actual]]=TRUE),AR657+Weekly[[#This Row],[H Odds &lt;]]-1,IF(AND(Weekly[[#This Row],[V Odds &lt;]]&lt;&gt;"",Weekly[[#This Row],[RFC_P]]=FALSE,Weekly[[#This Row],[Actual]]=FALSE),AR657+Weekly[[#This Row],[V Odds &lt;]]-1,IF(AND(Weekly[[#This Row],[V Odds &lt;]]&lt;&gt;"",Weekly[[#This Row],[RFC_P]]=FALSE,Weekly[[#This Row],[Actual]]=TRUE),AR657-1,IF(AND(Weekly[[#This Row],[H Odds &lt;]]&lt;&gt;"",Weekly[[#This Row],[RFC_P]]=TRUE,Weekly[[#This Row],[Actual]]=FALSE),AR657-1,AR657)))))</f>
        <v>73.14</v>
      </c>
      <c r="AS658" s="37">
        <f>IF(AND(Weekly[[#This Row],[V Odds &lt;]]="",Weekly[[#This Row],[H Odds &lt;]]=""),AS657,IF(AND(Weekly[[#This Row],[H Odds &lt;]]&lt;&gt;"",Weekly[[#This Row],[GBC_P]]=TRUE,Weekly[[#This Row],[Actual]]=TRUE),AS657+Weekly[[#This Row],[H Odds &lt;]]-1,IF(AND(Weekly[[#This Row],[V Odds &lt;]]&lt;&gt;"",Weekly[[#This Row],[GBC_P]]=FALSE,Weekly[[#This Row],[Actual]]=FALSE),AS657+Weekly[[#This Row],[V Odds &lt;]]-1,IF(AND(Weekly[[#This Row],[V Odds &lt;]]&lt;&gt;"",Weekly[[#This Row],[GBC_P]]=FALSE,Weekly[[#This Row],[Actual]]=TRUE),AS657-1,IF(AND(Weekly[[#This Row],[H Odds &lt;]]&lt;&gt;"",Weekly[[#This Row],[GBC_P]]=TRUE,Weekly[[#This Row],[Actual]]=FALSE),AS657-1,AS657)))))</f>
        <v>76.88</v>
      </c>
      <c r="AT658" s="37">
        <f>IF(AND(Weekly[[#This Row],[V Odds &lt;]]="",Weekly[[#This Row],[H Odds &lt;]]=""),AT657,IF(AND(Weekly[[#This Row],[H Odds &lt;]]&lt;&gt;"",Weekly[[#This Row],[HGBC_P]]=TRUE,Weekly[[#This Row],[Actual]]=TRUE),AT657+Weekly[[#This Row],[H Odds &lt;]]-1,IF(AND(Weekly[[#This Row],[V Odds &lt;]]&lt;&gt;"",Weekly[[#This Row],[HGBC_P]]=FALSE,Weekly[[#This Row],[Actual]]=FALSE),AT657+Weekly[[#This Row],[V Odds &lt;]]-1,IF(AND(Weekly[[#This Row],[V Odds &lt;]]&lt;&gt;"",Weekly[[#This Row],[HGBC_P]]=FALSE,Weekly[[#This Row],[Actual]]=TRUE),AT657-1,IF(AND(Weekly[[#This Row],[H Odds &lt;]]&lt;&gt;"",Weekly[[#This Row],[HGBC_P]]=TRUE,Weekly[[#This Row],[Actual]]=FALSE),AT657-1,AT657)))))</f>
        <v>60.31</v>
      </c>
      <c r="AU658" s="37">
        <f>IF(AND(Weekly[[#This Row],[V Odds &lt;]]="",Weekly[[#This Row],[H Odds &lt;]]=""),AU657,IF(AND(Weekly[[#This Row],[H Odds &lt;]]&lt;&gt;"",Weekly[[#This Row],[XGB_P]]=TRUE,Weekly[[#This Row],[Actual]]=TRUE),AU657+Weekly[[#This Row],[H Odds &lt;]]-1,IF(AND(Weekly[[#This Row],[V Odds &lt;]]&lt;&gt;"",Weekly[[#This Row],[XGB_P]]=FALSE,Weekly[[#This Row],[Actual]]=FALSE),AU657+Weekly[[#This Row],[V Odds &lt;]]-1,IF(AND(Weekly[[#This Row],[V Odds &lt;]]&lt;&gt;"",Weekly[[#This Row],[XGB_P]]=FALSE,Weekly[[#This Row],[Actual]]=TRUE),AU657-1,IF(AND(Weekly[[#This Row],[H Odds &lt;]]&lt;&gt;"",Weekly[[#This Row],[XGB_P]]=TRUE,Weekly[[#This Row],[Actual]]=FALSE),AU657-1,AU657)))))</f>
        <v>84.06</v>
      </c>
      <c r="AV658" s="37">
        <f>IF(AND(Weekly[[#This Row],[V Odds &lt;]]="",Weekly[[#This Row],[H Odds &lt;]]=""),AV657,IF(AND(Weekly[[#This Row],[H Odds &lt;]]&lt;&gt;"",Weekly[[#This Row],[QDA_P]]=TRUE,Weekly[[#This Row],[Actual]]=TRUE),AV657+Weekly[[#This Row],[H Odds &lt;]]-1,IF(AND(Weekly[[#This Row],[V Odds &lt;]]&lt;&gt;"",Weekly[[#This Row],[QDA_P]]=FALSE,Weekly[[#This Row],[Actual]]=FALSE),AV657+Weekly[[#This Row],[V Odds &lt;]]-1,IF(AND(Weekly[[#This Row],[V Odds &lt;]]&lt;&gt;"",Weekly[[#This Row],[QDA_P]]=FALSE,Weekly[[#This Row],[Actual]]=TRUE),AV657-1,IF(AND(Weekly[[#This Row],[H Odds &lt;]]&lt;&gt;"",Weekly[[#This Row],[QDA_P]]=TRUE,Weekly[[#This Row],[Actual]]=FALSE),AV657-1,AV657)))))</f>
        <v>73.349999999999994</v>
      </c>
      <c r="AW658" s="37">
        <f>IF(AND(Weekly[[#This Row],[H Odds &lt;]]="",Weekly[[#This Row],[V Odds &lt;]]=""),AW657,IF(AND(Weekly[[#This Row],[KNC_P]]=Weekly[[#This Row],[Actual]],Weekly[[#This Row],[KNC_P]]=TRUE),AW657+Weekly[[#This Row],[BF H Odds]]-1,IF(AND(Weekly[[#This Row],[KNC_P]]=Weekly[[#This Row],[Actual]],Weekly[[#This Row],[KNC_P]]=FALSE),AW657+Weekly[[#This Row],[BF V Odds]]-1,AW657-1)))</f>
        <v>51.150000000000013</v>
      </c>
      <c r="AX658" s="37">
        <f>IF(AND(Weekly[[#This Row],[V Odds &lt;]]="",Weekly[[#This Row],[H Odds &lt;]]=""),AX657,IF(AND(Weekly[[#This Row],[V Odds &lt;]]&lt;&gt;"",Weekly[[#This Row],[FALSES]]&gt;0,Weekly[[#This Row],[Actual]]=FALSE),AX657+Weekly[[#This Row],[V Odds &lt;]]-1,IF(AND(Weekly[[#This Row],[H Odds &lt;]]&lt;&gt;"",Weekly[[#This Row],[TRUES]]&gt;0,Weekly[[#This Row],[Actual]]=TRUE),AX657+Weekly[[#This Row],[H Odds &lt;]]-1,IF(AND(Weekly[[#This Row],[V Odds &lt;]]&lt;&gt;"",Weekly[[#This Row],[FALSES]]=0),AX657,IF(AND(Weekly[[#This Row],[H Odds &lt;]]&lt;&gt;"",Weekly[[#This Row],[TRUES]]=0),AX657,AX657-1)))))</f>
        <v>135.64999999999995</v>
      </c>
      <c r="AY658" s="37">
        <f>IF(AND(Weekly[[#This Row],[V Odds &lt;]]="",Weekly[[#This Row],[H Odds &lt;]]=""),AY657,IF(AND(Weekly[[#This Row],[V Odds &lt;]]&lt;&gt;"",Weekly[[#This Row],[FALSES]]&gt;0,Weekly[[#This Row],[Actual]]=FALSE),AY657+((Weekly[[#This Row],[V Odds &lt;]]-1)*0.92),IF(AND(Weekly[[#This Row],[H Odds &lt;]]&lt;&gt;"",Weekly[[#This Row],[TRUES]]&gt;0,Weekly[[#This Row],[Actual]]=TRUE),AY657+((Weekly[[#This Row],[H Odds &lt;]]-1)*0.92),IF(AND(Weekly[[#This Row],[V Odds &lt;]]&lt;&gt;"",Weekly[[#This Row],[FALSES]]=0),AY657,IF(AND(Weekly[[#This Row],[H Odds &lt;]]&lt;&gt;"",Weekly[[#This Row],[TRUES]]=0),AY657,AY657-1)))))</f>
        <v>120.07800000000003</v>
      </c>
      <c r="AZ658" s="37">
        <f>IF(AND(Weekly[[#This Row],[V Odds &lt;]]="",Weekly[[#This Row],[H Odds &lt;]]=""),AZ657,IF(AND(Weekly[[#This Row],[V Odds &lt;]]&lt;&gt;"",Weekly[[#This Row],[Actual]]=FALSE),AZ657+Weekly[[#This Row],[V Odds &lt;]]-1,IF(AND(Weekly[[#This Row],[H Odds &lt;]]&lt;&gt;"",Weekly[[#This Row],[Actual]]=TRUE),AZ657+Weekly[[#This Row],[H Odds &lt;]]-1,AZ657-1)))</f>
        <v>125.61999999999996</v>
      </c>
      <c r="BA658" s="38">
        <f>IF(Weekly[[#This Row],[H Odds &lt;]]="",BA657,IF(AND(Weekly[[#This Row],[H Odds &lt;]]&lt;&gt;"",Weekly[[#This Row],[SVC_P]]=TRUE,Weekly[[#This Row],[Actual]]=TRUE),BA657+Weekly[[#This Row],[H Odds &lt;]]-1,IF(AND(Weekly[[#This Row],[H Odds &lt;]]&lt;&gt;"",Weekly[[#This Row],[SVC_P]]=TRUE,Weekly[[#This Row],[Actual]]=FALSE),BA657-1,BA657)))</f>
        <v>80.290000000000006</v>
      </c>
      <c r="BB658" s="38">
        <f>IF(Weekly[[#This Row],[H Odds &lt;]]="",BB657,IF(AND(Weekly[[#This Row],[H Odds &lt;]]&lt;&gt;"",Weekly[[#This Row],[ADBC_P]]=TRUE,Weekly[[#This Row],[Actual]]=TRUE),BB657+Weekly[[#This Row],[H Odds &lt;]]-1,IF(AND(Weekly[[#This Row],[H Odds &lt;]]&lt;&gt;"",Weekly[[#This Row],[ADBC_P]]=TRUE,Weekly[[#This Row],[Actual]]=FALSE),BB657-1,BB657)))</f>
        <v>50.06</v>
      </c>
      <c r="BC658" s="38">
        <f>IF(Weekly[[#This Row],[H Odds &lt;]]="",BC657,IF(AND(Weekly[[#This Row],[H Odds &lt;]]&lt;&gt;"",Weekly[[#This Row],[RFC_P]]=TRUE,Weekly[[#This Row],[Actual]]=TRUE),BC657+Weekly[[#This Row],[H Odds &lt;]]-1,IF(AND(Weekly[[#This Row],[H Odds &lt;]]&lt;&gt;"",Weekly[[#This Row],[RFC_P]]=TRUE,Weekly[[#This Row],[Actual]]=FALSE),BC657-1,BC657)))</f>
        <v>51.66</v>
      </c>
      <c r="BD658" s="38">
        <f>IF(Weekly[[#This Row],[H Odds &lt;]]="",BD657,IF(AND(Weekly[[#This Row],[H Odds &lt;]]&lt;&gt;"",Weekly[[#This Row],[GBC_P]]=TRUE,Weekly[[#This Row],[Actual]]=TRUE),BD657+Weekly[[#This Row],[H Odds &lt;]]-1,IF(AND(Weekly[[#This Row],[H Odds &lt;]]&lt;&gt;"",Weekly[[#This Row],[GBC_P]]=TRUE,Weekly[[#This Row],[Actual]]=FALSE),BD657-1,BD657)))</f>
        <v>57.810000000000009</v>
      </c>
      <c r="BE658" s="38">
        <f>IF(Weekly[[#This Row],[H Odds &lt;]]="",BE657,IF(AND(Weekly[[#This Row],[H Odds &lt;]]&lt;&gt;"",Weekly[[#This Row],[HGBC_P]]=TRUE,Weekly[[#This Row],[Actual]]=TRUE),BE657+Weekly[[#This Row],[H Odds &lt;]]-1,IF(AND(Weekly[[#This Row],[H Odds &lt;]]&lt;&gt;"",Weekly[[#This Row],[HGBC_P]]=TRUE,Weekly[[#This Row],[Actual]]=FALSE),BE657-1,BE657)))</f>
        <v>54.96</v>
      </c>
      <c r="BF658" s="38">
        <f>IF(Weekly[[#This Row],[H Odds &lt;]]="",BF657,IF(AND(Weekly[[#This Row],[H Odds &lt;]]&lt;&gt;"",Weekly[[#This Row],[XGB_P]]=TRUE,Weekly[[#This Row],[Actual]]=TRUE),BF657+Weekly[[#This Row],[H Odds &lt;]]-1,IF(AND(Weekly[[#This Row],[H Odds &lt;]]&lt;&gt;"",Weekly[[#This Row],[XGB_P]]=TRUE,Weekly[[#This Row],[Actual]]=FALSE),BF657-1,BF657)))</f>
        <v>64.63000000000001</v>
      </c>
      <c r="BG658" s="38">
        <f>IF(Weekly[[#This Row],[H Odds &lt;]]="",BG657,IF(AND(Weekly[[#This Row],[H Odds &lt;]]&lt;&gt;"",Weekly[[#This Row],[QDA_P]]=TRUE,Weekly[[#This Row],[Actual]]=TRUE),BG657+Weekly[[#This Row],[H Odds &lt;]]-1,IF(AND(Weekly[[#This Row],[H Odds &lt;]]&lt;&gt;"",Weekly[[#This Row],[QDA_P]]=TRUE,Weekly[[#This Row],[Actual]]=FALSE),BG657-1,BG657)))</f>
        <v>50.129999999999995</v>
      </c>
      <c r="BH658" s="38">
        <f>IF(Weekly[[#This Row],[H Odds &lt;]]="",BH657,IF(AND(Weekly[[#This Row],[H Odds &lt;]]&lt;&gt;"",Weekly[[#This Row],[KNC_P]]=TRUE,Weekly[[#This Row],[Actual]]=TRUE),BH657+Weekly[[#This Row],[H Odds &lt;]]-1,IF(AND(Weekly[[#This Row],[H Odds &lt;]]&lt;&gt;"",Weekly[[#This Row],[KNC_P]]=TRUE,Weekly[[#This Row],[Actual]]=FALSE),BH657-1,BH657)))</f>
        <v>55</v>
      </c>
      <c r="BI658" s="38">
        <f>IF(Weekly[[#This Row],[H Odds &lt;]]="",BI657,IF(AND(Weekly[[#This Row],[H Odds &lt;]]&lt;&gt;"",Weekly[[#This Row],[TRUES]]&gt;0,Weekly[[#This Row],[Actual]]=TRUE),BI657+Weekly[[#This Row],[H Odds &lt;]]-1,IF(AND(Weekly[[#This Row],[H Odds &lt;]]&lt;&gt;"",Weekly[[#This Row],[TRUES]]=0),BI657,BI657-1)))</f>
        <v>78.290000000000006</v>
      </c>
      <c r="BJ658" s="38">
        <f>IF(Weekly[[#This Row],[H Odds &lt;]]="",BJ657,IF(AND(Weekly[[#This Row],[H Odds &lt;]]&lt;&gt;"",Weekly[[#This Row],[Actual]]=TRUE),BJ657+Weekly[[#This Row],[H Odds &lt;]]-1,IF(AND(Weekly[[#This Row],[H Odds &lt;]]&lt;&gt;"",Weekly[[#This Row],[Actual]]=FALSE),BJ657-1,BJ657)))</f>
        <v>80.190000000000012</v>
      </c>
      <c r="BK658" s="58">
        <f>IF(AND(Weekly[[#This Row],[TRUES]]&gt;3,Weekly[[#This Row],[Actual]]=TRUE),BK657+Weekly[[#This Row],[BF H Odds]]-1,IF(AND(Weekly[[#This Row],[FALSES]]&gt;3,Weekly[[#This Row],[Actual]]=FALSE),BK657+Weekly[[#This Row],[BF V Odds]]-1,IF(AND(Weekly[[#This Row],[TRUES]]&gt;3,Weekly[[#This Row],[Actual]]=FALSE),BK657-1,IF(AND(Weekly[[#This Row],[FALSES]]&gt;3,Weekly[[#This Row],[Actual]]=TRUE),BK657-1,BK657))))</f>
        <v>27.680000000000028</v>
      </c>
      <c r="BL658" s="58">
        <f>IF(AND(Weekly[[#This Row],[TRUES]]&gt;5,Weekly[[#This Row],[Actual]]=TRUE),BL657+Weekly[[#This Row],[BF H Odds]]-1,IF(AND(Weekly[[#This Row],[FALSES]]&gt;5,Weekly[[#This Row],[Actual]]=FALSE),BL657+Weekly[[#This Row],[BF V Odds]]-1,IF(AND(Weekly[[#This Row],[TRUES]]&gt;5,Weekly[[#This Row],[Actual]]=FALSE),BL657-1,IF(AND(Weekly[[#This Row],[FALSES]]&gt;5,Weekly[[#This Row],[Actual]]=TRUE),BL657-1,BL657))))</f>
        <v>32.000000000000014</v>
      </c>
      <c r="BM658" s="58">
        <f>IF(AND(Weekly[[#This Row],[TRUES]]&gt;6,Weekly[[#This Row],[Actual]]=TRUE),BM657+Weekly[[#This Row],[BF H Odds]]-1,IF(AND(Weekly[[#This Row],[FALSES]]&gt;6,Weekly[[#This Row],[Actual]]=FALSE),BM657+Weekly[[#This Row],[BF V Odds]]-1,IF(AND(Weekly[[#This Row],[TRUES]]&gt;6,Weekly[[#This Row],[Actual]]=FALSE),BM657-1,IF(AND(Weekly[[#This Row],[FALSES]]&gt;6,Weekly[[#This Row],[Actual]]=TRUE),BM657-1,BM657))))</f>
        <v>62.08</v>
      </c>
    </row>
    <row r="659" spans="1:65" x14ac:dyDescent="0.25">
      <c r="A659" s="34"/>
      <c r="B659" s="10">
        <v>44325</v>
      </c>
      <c r="C659" s="17" t="s">
        <v>29</v>
      </c>
      <c r="D659" s="15" t="s">
        <v>26</v>
      </c>
      <c r="E659" t="b">
        <v>1</v>
      </c>
      <c r="F659" t="b">
        <v>1</v>
      </c>
      <c r="G659" t="b">
        <v>1</v>
      </c>
      <c r="H659" t="b">
        <v>0</v>
      </c>
      <c r="I659" t="b">
        <v>1</v>
      </c>
      <c r="J659" t="b">
        <v>1</v>
      </c>
      <c r="K659" t="b">
        <v>1</v>
      </c>
      <c r="L659" t="b">
        <v>1</v>
      </c>
      <c r="O659" t="str">
        <f>IF(Weekly[[#This Row],[H/V]]="H",Weekly[[#This Row],[BF H Odds]],IF(Weekly[[#This Row],[H/V]]="V",Weekly[[#This Row],[BF V Odds]],""))</f>
        <v/>
      </c>
      <c r="R659" s="35">
        <f>IFERROR(IF(Weekly[[#This Row],[Won Bet?]]="yes",R658+(Weekly[[#This Row],[BF Odds]]*Weekly[[#This Row],[BF Stake]])-Weekly[[#This Row],[BF Stake]],R658-Weekly[[#This Row],[BF Stake]]),R658)</f>
        <v>1243.6095000000007</v>
      </c>
      <c r="S659" s="35">
        <f>IFERROR(IF(Weekly[[#This Row],[Won Bet?]]="yes",S658+(((Weekly[[#This Row],[BF Odds]]*Weekly[[#This Row],[BF Stake]])-Weekly[[#This Row],[BF Stake]])*0.95),S658-Weekly[[#This Row],[BF Stake]]),S658)</f>
        <v>1127.5191400000012</v>
      </c>
      <c r="T659" s="13"/>
      <c r="U659" s="13"/>
      <c r="V659" s="24" t="str">
        <f>IF(Weekly[[#This Row],[Actual]]="","",IF(AND(Weekly[[#This Row],[SVC_P]]=Weekly[[#This Row],[Actual]],Weekly[[#This Row],[SVC_P]]=TRUE),V658+Weekly[[#This Row],[BF H Odds]]-1,IF(AND(Weekly[[#This Row],[SVC_P]]=Weekly[[#This Row],[Actual]],Weekly[[#This Row],[SVC_P]]=FALSE),V658+Weekly[[#This Row],[BF V Odds]]-1,V658-1)))</f>
        <v/>
      </c>
      <c r="W659" s="24" t="str">
        <f>IF(Weekly[[#This Row],[Actual]]="","",IF(AND(Weekly[[#This Row],[SVC_P]]=FALSE,Weekly[[#This Row],[Actual]]=TRUE),W658+Weekly[[#This Row],[BF H Odds]]-1,IF(AND(Weekly[[#This Row],[SVC_P]]=TRUE,Weekly[[#This Row],[Actual]]=FALSE,),W658+Weekly[[#This Row],[BF V Odds]]-1,W658-1)))</f>
        <v/>
      </c>
      <c r="X659" s="24" t="str">
        <f>IF(Weekly[[#This Row],[Actual]]="","",IF(AND(Weekly[[#This Row],[ADBC_P]]=Weekly[[#This Row],[Actual]],Weekly[[#This Row],[ADBC_P]]=TRUE),X658+Weekly[[#This Row],[BF H Odds]]-1,IF(AND(Weekly[[#This Row],[ADBC_P]]=Weekly[[#This Row],[Actual]],Weekly[[#This Row],[ADBC_P]]=FALSE),X658+Weekly[[#This Row],[BF V Odds]]-1,X658-1)))</f>
        <v/>
      </c>
      <c r="Y659" s="24" t="str">
        <f>IF(Weekly[[#This Row],[Actual]]="","",IF(AND(Weekly[[#This Row],[ADBC_P]]=FALSE,Weekly[[#This Row],[Actual]]=TRUE),Y658+Weekly[[#This Row],[BF H Odds]]-1,IF(AND(Weekly[[#This Row],[ADBC_P]]=TRUE,Weekly[[#This Row],[Actual]]=FALSE),Y658+Weekly[[#This Row],[BF V Odds]]-1,Y658-1)))</f>
        <v/>
      </c>
      <c r="Z659" s="24" t="str">
        <f>IF(Weekly[[#This Row],[Actual]]="","",IF(AND(Weekly[[#This Row],[RFC_P]]=Weekly[[#This Row],[Actual]],Weekly[[#This Row],[RFC_P]]=TRUE),Z658+Weekly[[#This Row],[BF H Odds]]-1,IF(AND(Weekly[[#This Row],[RFC_P]]=Weekly[[#This Row],[Actual]],Weekly[[#This Row],[RFC_P]]=FALSE),Z658+Weekly[[#This Row],[BF V Odds]]-1,Z658-1)))</f>
        <v/>
      </c>
      <c r="AA659" s="24" t="str">
        <f>IF(Weekly[[#This Row],[Actual]]="","",IF(AND(Weekly[[#This Row],[RFC_P]]=FALSE,Weekly[[#This Row],[Actual]]=TRUE),AA658+Weekly[[#This Row],[BF H Odds]]-1,IF(AND(Weekly[[#This Row],[RFC_P]]=TRUE,Weekly[[#This Row],[Actual]]=FALSE),AA658+Weekly[[#This Row],[BF V Odds]]-1,AA658-1)))</f>
        <v/>
      </c>
      <c r="AB659" s="24" t="str">
        <f>IF(Weekly[[#This Row],[Actual]]="","",IF(AND(Weekly[[#This Row],[GBC_P]]=Weekly[[#This Row],[Actual]],Weekly[[#This Row],[GBC_P]]=TRUE),AB658+Weekly[[#This Row],[BF H Odds]]-1,IF(AND(Weekly[[#This Row],[GBC_P]]=Weekly[[#This Row],[Actual]],Weekly[[#This Row],[GBC_P]]=FALSE),AB658+Weekly[[#This Row],[BF V Odds]]-1,AB658-1)))</f>
        <v/>
      </c>
      <c r="AC659" s="24" t="str">
        <f>IF(Weekly[[#This Row],[Actual]]="","",IF(AND(Weekly[[#This Row],[GBC_P]]=FALSE,Weekly[[#This Row],[Actual]]=TRUE),AC658+Weekly[[#This Row],[BF H Odds]]-1,IF(AND(Weekly[[#This Row],[GBC_P]]=TRUE,Weekly[[#This Row],[Actual]]=FALSE),AC658+Weekly[[#This Row],[BF V Odds]]-1,AC658-1)))</f>
        <v/>
      </c>
      <c r="AD659" s="24" t="str">
        <f>IF(Weekly[[#This Row],[Actual]]="","",IF(AND(Weekly[[#This Row],[HGBC_P]]=Weekly[[#This Row],[Actual]],Weekly[[#This Row],[HGBC_P]]=TRUE),AD658+Weekly[[#This Row],[BF H Odds]]-1,IF(AND(Weekly[[#This Row],[HGBC_P]]=Weekly[[#This Row],[Actual]],Weekly[[#This Row],[HGBC_P]]=FALSE),AD658+Weekly[[#This Row],[BF V Odds]]-1,AD658-1)))</f>
        <v/>
      </c>
      <c r="AE659" s="24" t="str">
        <f>IF(Weekly[[#This Row],[Actual]]="","",IF(AND(Weekly[[#This Row],[HGBC_P]]=FALSE,Weekly[[#This Row],[Actual]]=TRUE),AE658+Weekly[[#This Row],[BF H Odds]]-1,IF(AND(Weekly[[#This Row],[HGBC_P]]=TRUE,Weekly[[#This Row],[Actual]]=FALSE),AE658+Weekly[[#This Row],[BF V Odds]]-1,AE658-1)))</f>
        <v/>
      </c>
      <c r="AF659" s="24" t="str">
        <f>IF(Weekly[[#This Row],[Actual]]="","",IF(AND(Weekly[[#This Row],[XGB_P]]=Weekly[[#This Row],[Actual]],Weekly[[#This Row],[XGB_P]]=TRUE),AF658+Weekly[[#This Row],[BF H Odds]]-1,IF(AND(Weekly[[#This Row],[XGB_P]]=Weekly[[#This Row],[Actual]],Weekly[[#This Row],[XGB_P]]=FALSE),AF658+Weekly[[#This Row],[BF V Odds]]-1,AF658-1)))</f>
        <v/>
      </c>
      <c r="AG659" s="24" t="str">
        <f>IF(Weekly[[#This Row],[Actual]]="","",IF(AND(Weekly[[#This Row],[XGB_P]]=FALSE,Weekly[[#This Row],[Actual]]=TRUE),AG658+Weekly[[#This Row],[BF H Odds]]-1,IF(AND(Weekly[[#This Row],[XGB_P]]=TRUE,Weekly[[#This Row],[Actual]]=FALSE),AG658+Weekly[[#This Row],[BF V Odds]]-1,AG658-1)))</f>
        <v/>
      </c>
      <c r="AH659" s="24" t="str">
        <f>IF(Weekly[[#This Row],[Actual]]="","",IF(AND(Weekly[[#This Row],[QDA_P]]=Weekly[[#This Row],[Actual]],Weekly[[#This Row],[QDA_P]]=TRUE),AH658+Weekly[[#This Row],[BF H Odds]]-1,IF(AND(Weekly[[#This Row],[QDA_P]]=Weekly[[#This Row],[Actual]],Weekly[[#This Row],[QDA_P]]=FALSE),AH658+Weekly[[#This Row],[BF V Odds]]-1,AH658-1)))</f>
        <v/>
      </c>
      <c r="AI659" s="24" t="str">
        <f>IF(Weekly[[#This Row],[Actual]]="","",IF(AND(Weekly[[#This Row],[QDA_P]]=FALSE,Weekly[[#This Row],[Actual]]=TRUE),AI658+Weekly[[#This Row],[BF H Odds]]-1,IF(AND(Weekly[[#This Row],[QDA_P]]=TRUE,Weekly[[#This Row],[Actual]]=FALSE),AI658+Weekly[[#This Row],[BF V Odds]]-1,AI658-1)))</f>
        <v/>
      </c>
      <c r="AJ659" s="24" t="str">
        <f>IF(Weekly[[#This Row],[Actual]]="","",IF(AND(Weekly[[#This Row],[KNC_P]]=FALSE,Weekly[[#This Row],[Actual]]=TRUE),AJ658+Weekly[[#This Row],[BF H Odds]]-1,IF(AND(Weekly[[#This Row],[KNC_P]]=TRUE,Weekly[[#This Row],[Actual]]=FALSE),AJ658+Weekly[[#This Row],[BF V Odds]]-1,AJ658-1)))</f>
        <v/>
      </c>
      <c r="AK659" s="24" t="str">
        <f>IF(Weekly[[#This Row],[Actual]]="","",IF(AND(Weekly[[#This Row],[KNC_P]]=FALSE,Weekly[[#This Row],[Actual]]=TRUE),AK658+Weekly[[#This Row],[BF H Odds]]-1,IF(AND(Weekly[[#This Row],[KNC_P]]=TRUE,Weekly[[#This Row],[Actual]]=FALSE),AK658+Weekly[[#This Row],[BF V Odds]]-1,AK658-1)))</f>
        <v/>
      </c>
      <c r="AL659" s="30" t="str">
        <f>IF(Weekly[[#This Row],[Actual]]="","",COUNTIF(Weekly[[#This Row],[SVC_P]:[QDA_P]],TRUE))</f>
        <v/>
      </c>
      <c r="AM659" s="30" t="str">
        <f>IF(Weekly[[#This Row],[Actual]]="","",COUNTIF(Weekly[[#This Row],[SVC_P]:[QDA_P]],FALSE))</f>
        <v/>
      </c>
      <c r="AN659" s="36" t="str">
        <f>IF(AND(Weekly[[#This Row],[BF V Odds]]&gt;$BO$6,Weekly[[#This Row],[BF V Odds]] &lt; $BO$7),Weekly[[#This Row],[BF V Odds]],"")</f>
        <v/>
      </c>
      <c r="AO659" s="36" t="str">
        <f>IF(AND(Weekly[[#This Row],[BF H Odds]]&gt;$BO$6, Weekly[[#This Row],[BF H Odds]] &lt; $BO$7),Weekly[[#This Row],[BF H Odds]],"")</f>
        <v/>
      </c>
      <c r="AP659" s="37">
        <f>IF(AND(Weekly[[#This Row],[V Odds &lt;]]="",Weekly[[#This Row],[H Odds &lt;]]=""),AP658,IF(AND(Weekly[[#This Row],[H Odds &lt;]]&lt;&gt;"",Weekly[[#This Row],[SVC_P]]=TRUE,Weekly[[#This Row],[Actual]]=TRUE),AP658+Weekly[[#This Row],[H Odds &lt;]]-1,IF(AND(Weekly[[#This Row],[V Odds &lt;]]&lt;&gt;"",Weekly[[#This Row],[SVC_P]]=FALSE,Weekly[[#This Row],[Actual]]=FALSE),AP658+Weekly[[#This Row],[V Odds &lt;]]-1,IF(AND(Weekly[[#This Row],[V Odds &lt;]]&lt;&gt;"",Weekly[[#This Row],[SVC_P]]=FALSE,Weekly[[#This Row],[Actual]]=TRUE),AP658-1,IF(AND(Weekly[[#This Row],[H Odds &lt;]]&lt;&gt;"",Weekly[[#This Row],[SVC_P]]=TRUE,Weekly[[#This Row],[Actual]]=FALSE),AP658-1,AP658)))))</f>
        <v>81.330000000000027</v>
      </c>
      <c r="AQ659" s="37">
        <f>IF(AND(Weekly[[#This Row],[V Odds &lt;]]="",Weekly[[#This Row],[H Odds &lt;]]=""),AQ658,IF(AND(Weekly[[#This Row],[H Odds &lt;]]&lt;&gt;"",Weekly[[#This Row],[ADBC_P]]=TRUE,Weekly[[#This Row],[Actual]]=TRUE),AQ658+Weekly[[#This Row],[H Odds &lt;]]-1,IF(AND(Weekly[[#This Row],[V Odds &lt;]]&lt;&gt;"",Weekly[[#This Row],[ADBC_P]]=FALSE,Weekly[[#This Row],[Actual]]=FALSE),AQ658+Weekly[[#This Row],[V Odds &lt;]]-1,IF(AND(Weekly[[#This Row],[V Odds &lt;]]&lt;&gt;"",Weekly[[#This Row],[ADBC_P]]=FALSE,Weekly[[#This Row],[Actual]]=TRUE),AQ658-1,IF(AND(Weekly[[#This Row],[H Odds &lt;]]&lt;&gt;"",Weekly[[#This Row],[ADBC_P]]=TRUE,Weekly[[#This Row],[Actual]]=FALSE),AQ658-1,AQ658)))))</f>
        <v>53.88</v>
      </c>
      <c r="AR659" s="37">
        <f>IF(AND(Weekly[[#This Row],[V Odds &lt;]]="",Weekly[[#This Row],[H Odds &lt;]]=""),AR658,IF(AND(Weekly[[#This Row],[H Odds &lt;]]&lt;&gt;"",Weekly[[#This Row],[RFC_P]]=TRUE,Weekly[[#This Row],[Actual]]=TRUE),AR658+Weekly[[#This Row],[H Odds &lt;]]-1,IF(AND(Weekly[[#This Row],[V Odds &lt;]]&lt;&gt;"",Weekly[[#This Row],[RFC_P]]=FALSE,Weekly[[#This Row],[Actual]]=FALSE),AR658+Weekly[[#This Row],[V Odds &lt;]]-1,IF(AND(Weekly[[#This Row],[V Odds &lt;]]&lt;&gt;"",Weekly[[#This Row],[RFC_P]]=FALSE,Weekly[[#This Row],[Actual]]=TRUE),AR658-1,IF(AND(Weekly[[#This Row],[H Odds &lt;]]&lt;&gt;"",Weekly[[#This Row],[RFC_P]]=TRUE,Weekly[[#This Row],[Actual]]=FALSE),AR658-1,AR658)))))</f>
        <v>73.14</v>
      </c>
      <c r="AS659" s="37">
        <f>IF(AND(Weekly[[#This Row],[V Odds &lt;]]="",Weekly[[#This Row],[H Odds &lt;]]=""),AS658,IF(AND(Weekly[[#This Row],[H Odds &lt;]]&lt;&gt;"",Weekly[[#This Row],[GBC_P]]=TRUE,Weekly[[#This Row],[Actual]]=TRUE),AS658+Weekly[[#This Row],[H Odds &lt;]]-1,IF(AND(Weekly[[#This Row],[V Odds &lt;]]&lt;&gt;"",Weekly[[#This Row],[GBC_P]]=FALSE,Weekly[[#This Row],[Actual]]=FALSE),AS658+Weekly[[#This Row],[V Odds &lt;]]-1,IF(AND(Weekly[[#This Row],[V Odds &lt;]]&lt;&gt;"",Weekly[[#This Row],[GBC_P]]=FALSE,Weekly[[#This Row],[Actual]]=TRUE),AS658-1,IF(AND(Weekly[[#This Row],[H Odds &lt;]]&lt;&gt;"",Weekly[[#This Row],[GBC_P]]=TRUE,Weekly[[#This Row],[Actual]]=FALSE),AS658-1,AS658)))))</f>
        <v>76.88</v>
      </c>
      <c r="AT659" s="37">
        <f>IF(AND(Weekly[[#This Row],[V Odds &lt;]]="",Weekly[[#This Row],[H Odds &lt;]]=""),AT658,IF(AND(Weekly[[#This Row],[H Odds &lt;]]&lt;&gt;"",Weekly[[#This Row],[HGBC_P]]=TRUE,Weekly[[#This Row],[Actual]]=TRUE),AT658+Weekly[[#This Row],[H Odds &lt;]]-1,IF(AND(Weekly[[#This Row],[V Odds &lt;]]&lt;&gt;"",Weekly[[#This Row],[HGBC_P]]=FALSE,Weekly[[#This Row],[Actual]]=FALSE),AT658+Weekly[[#This Row],[V Odds &lt;]]-1,IF(AND(Weekly[[#This Row],[V Odds &lt;]]&lt;&gt;"",Weekly[[#This Row],[HGBC_P]]=FALSE,Weekly[[#This Row],[Actual]]=TRUE),AT658-1,IF(AND(Weekly[[#This Row],[H Odds &lt;]]&lt;&gt;"",Weekly[[#This Row],[HGBC_P]]=TRUE,Weekly[[#This Row],[Actual]]=FALSE),AT658-1,AT658)))))</f>
        <v>60.31</v>
      </c>
      <c r="AU659" s="37">
        <f>IF(AND(Weekly[[#This Row],[V Odds &lt;]]="",Weekly[[#This Row],[H Odds &lt;]]=""),AU658,IF(AND(Weekly[[#This Row],[H Odds &lt;]]&lt;&gt;"",Weekly[[#This Row],[XGB_P]]=TRUE,Weekly[[#This Row],[Actual]]=TRUE),AU658+Weekly[[#This Row],[H Odds &lt;]]-1,IF(AND(Weekly[[#This Row],[V Odds &lt;]]&lt;&gt;"",Weekly[[#This Row],[XGB_P]]=FALSE,Weekly[[#This Row],[Actual]]=FALSE),AU658+Weekly[[#This Row],[V Odds &lt;]]-1,IF(AND(Weekly[[#This Row],[V Odds &lt;]]&lt;&gt;"",Weekly[[#This Row],[XGB_P]]=FALSE,Weekly[[#This Row],[Actual]]=TRUE),AU658-1,IF(AND(Weekly[[#This Row],[H Odds &lt;]]&lt;&gt;"",Weekly[[#This Row],[XGB_P]]=TRUE,Weekly[[#This Row],[Actual]]=FALSE),AU658-1,AU658)))))</f>
        <v>84.06</v>
      </c>
      <c r="AV659" s="37">
        <f>IF(AND(Weekly[[#This Row],[V Odds &lt;]]="",Weekly[[#This Row],[H Odds &lt;]]=""),AV658,IF(AND(Weekly[[#This Row],[H Odds &lt;]]&lt;&gt;"",Weekly[[#This Row],[QDA_P]]=TRUE,Weekly[[#This Row],[Actual]]=TRUE),AV658+Weekly[[#This Row],[H Odds &lt;]]-1,IF(AND(Weekly[[#This Row],[V Odds &lt;]]&lt;&gt;"",Weekly[[#This Row],[QDA_P]]=FALSE,Weekly[[#This Row],[Actual]]=FALSE),AV658+Weekly[[#This Row],[V Odds &lt;]]-1,IF(AND(Weekly[[#This Row],[V Odds &lt;]]&lt;&gt;"",Weekly[[#This Row],[QDA_P]]=FALSE,Weekly[[#This Row],[Actual]]=TRUE),AV658-1,IF(AND(Weekly[[#This Row],[H Odds &lt;]]&lt;&gt;"",Weekly[[#This Row],[QDA_P]]=TRUE,Weekly[[#This Row],[Actual]]=FALSE),AV658-1,AV658)))))</f>
        <v>73.349999999999994</v>
      </c>
      <c r="AW659" s="37">
        <f>IF(AND(Weekly[[#This Row],[H Odds &lt;]]="",Weekly[[#This Row],[V Odds &lt;]]=""),AW658,IF(AND(Weekly[[#This Row],[KNC_P]]=Weekly[[#This Row],[Actual]],Weekly[[#This Row],[KNC_P]]=TRUE),AW658+Weekly[[#This Row],[BF H Odds]]-1,IF(AND(Weekly[[#This Row],[KNC_P]]=Weekly[[#This Row],[Actual]],Weekly[[#This Row],[KNC_P]]=FALSE),AW658+Weekly[[#This Row],[BF V Odds]]-1,AW658-1)))</f>
        <v>51.150000000000013</v>
      </c>
      <c r="AX659" s="37">
        <f>IF(AND(Weekly[[#This Row],[V Odds &lt;]]="",Weekly[[#This Row],[H Odds &lt;]]=""),AX658,IF(AND(Weekly[[#This Row],[V Odds &lt;]]&lt;&gt;"",Weekly[[#This Row],[FALSES]]&gt;0,Weekly[[#This Row],[Actual]]=FALSE),AX658+Weekly[[#This Row],[V Odds &lt;]]-1,IF(AND(Weekly[[#This Row],[H Odds &lt;]]&lt;&gt;"",Weekly[[#This Row],[TRUES]]&gt;0,Weekly[[#This Row],[Actual]]=TRUE),AX658+Weekly[[#This Row],[H Odds &lt;]]-1,IF(AND(Weekly[[#This Row],[V Odds &lt;]]&lt;&gt;"",Weekly[[#This Row],[FALSES]]=0),AX658,IF(AND(Weekly[[#This Row],[H Odds &lt;]]&lt;&gt;"",Weekly[[#This Row],[TRUES]]=0),AX658,AX658-1)))))</f>
        <v>135.64999999999995</v>
      </c>
      <c r="AY659" s="37">
        <f>IF(AND(Weekly[[#This Row],[V Odds &lt;]]="",Weekly[[#This Row],[H Odds &lt;]]=""),AY658,IF(AND(Weekly[[#This Row],[V Odds &lt;]]&lt;&gt;"",Weekly[[#This Row],[FALSES]]&gt;0,Weekly[[#This Row],[Actual]]=FALSE),AY658+((Weekly[[#This Row],[V Odds &lt;]]-1)*0.92),IF(AND(Weekly[[#This Row],[H Odds &lt;]]&lt;&gt;"",Weekly[[#This Row],[TRUES]]&gt;0,Weekly[[#This Row],[Actual]]=TRUE),AY658+((Weekly[[#This Row],[H Odds &lt;]]-1)*0.92),IF(AND(Weekly[[#This Row],[V Odds &lt;]]&lt;&gt;"",Weekly[[#This Row],[FALSES]]=0),AY658,IF(AND(Weekly[[#This Row],[H Odds &lt;]]&lt;&gt;"",Weekly[[#This Row],[TRUES]]=0),AY658,AY658-1)))))</f>
        <v>120.07800000000003</v>
      </c>
      <c r="AZ659" s="37">
        <f>IF(AND(Weekly[[#This Row],[V Odds &lt;]]="",Weekly[[#This Row],[H Odds &lt;]]=""),AZ658,IF(AND(Weekly[[#This Row],[V Odds &lt;]]&lt;&gt;"",Weekly[[#This Row],[Actual]]=FALSE),AZ658+Weekly[[#This Row],[V Odds &lt;]]-1,IF(AND(Weekly[[#This Row],[H Odds &lt;]]&lt;&gt;"",Weekly[[#This Row],[Actual]]=TRUE),AZ658+Weekly[[#This Row],[H Odds &lt;]]-1,AZ658-1)))</f>
        <v>125.61999999999996</v>
      </c>
      <c r="BA659" s="38">
        <f>IF(Weekly[[#This Row],[H Odds &lt;]]="",BA658,IF(AND(Weekly[[#This Row],[H Odds &lt;]]&lt;&gt;"",Weekly[[#This Row],[SVC_P]]=TRUE,Weekly[[#This Row],[Actual]]=TRUE),BA658+Weekly[[#This Row],[H Odds &lt;]]-1,IF(AND(Weekly[[#This Row],[H Odds &lt;]]&lt;&gt;"",Weekly[[#This Row],[SVC_P]]=TRUE,Weekly[[#This Row],[Actual]]=FALSE),BA658-1,BA658)))</f>
        <v>80.290000000000006</v>
      </c>
      <c r="BB659" s="38">
        <f>IF(Weekly[[#This Row],[H Odds &lt;]]="",BB658,IF(AND(Weekly[[#This Row],[H Odds &lt;]]&lt;&gt;"",Weekly[[#This Row],[ADBC_P]]=TRUE,Weekly[[#This Row],[Actual]]=TRUE),BB658+Weekly[[#This Row],[H Odds &lt;]]-1,IF(AND(Weekly[[#This Row],[H Odds &lt;]]&lt;&gt;"",Weekly[[#This Row],[ADBC_P]]=TRUE,Weekly[[#This Row],[Actual]]=FALSE),BB658-1,BB658)))</f>
        <v>50.06</v>
      </c>
      <c r="BC659" s="38">
        <f>IF(Weekly[[#This Row],[H Odds &lt;]]="",BC658,IF(AND(Weekly[[#This Row],[H Odds &lt;]]&lt;&gt;"",Weekly[[#This Row],[RFC_P]]=TRUE,Weekly[[#This Row],[Actual]]=TRUE),BC658+Weekly[[#This Row],[H Odds &lt;]]-1,IF(AND(Weekly[[#This Row],[H Odds &lt;]]&lt;&gt;"",Weekly[[#This Row],[RFC_P]]=TRUE,Weekly[[#This Row],[Actual]]=FALSE),BC658-1,BC658)))</f>
        <v>51.66</v>
      </c>
      <c r="BD659" s="38">
        <f>IF(Weekly[[#This Row],[H Odds &lt;]]="",BD658,IF(AND(Weekly[[#This Row],[H Odds &lt;]]&lt;&gt;"",Weekly[[#This Row],[GBC_P]]=TRUE,Weekly[[#This Row],[Actual]]=TRUE),BD658+Weekly[[#This Row],[H Odds &lt;]]-1,IF(AND(Weekly[[#This Row],[H Odds &lt;]]&lt;&gt;"",Weekly[[#This Row],[GBC_P]]=TRUE,Weekly[[#This Row],[Actual]]=FALSE),BD658-1,BD658)))</f>
        <v>57.810000000000009</v>
      </c>
      <c r="BE659" s="38">
        <f>IF(Weekly[[#This Row],[H Odds &lt;]]="",BE658,IF(AND(Weekly[[#This Row],[H Odds &lt;]]&lt;&gt;"",Weekly[[#This Row],[HGBC_P]]=TRUE,Weekly[[#This Row],[Actual]]=TRUE),BE658+Weekly[[#This Row],[H Odds &lt;]]-1,IF(AND(Weekly[[#This Row],[H Odds &lt;]]&lt;&gt;"",Weekly[[#This Row],[HGBC_P]]=TRUE,Weekly[[#This Row],[Actual]]=FALSE),BE658-1,BE658)))</f>
        <v>54.96</v>
      </c>
      <c r="BF659" s="38">
        <f>IF(Weekly[[#This Row],[H Odds &lt;]]="",BF658,IF(AND(Weekly[[#This Row],[H Odds &lt;]]&lt;&gt;"",Weekly[[#This Row],[XGB_P]]=TRUE,Weekly[[#This Row],[Actual]]=TRUE),BF658+Weekly[[#This Row],[H Odds &lt;]]-1,IF(AND(Weekly[[#This Row],[H Odds &lt;]]&lt;&gt;"",Weekly[[#This Row],[XGB_P]]=TRUE,Weekly[[#This Row],[Actual]]=FALSE),BF658-1,BF658)))</f>
        <v>64.63000000000001</v>
      </c>
      <c r="BG659" s="38">
        <f>IF(Weekly[[#This Row],[H Odds &lt;]]="",BG658,IF(AND(Weekly[[#This Row],[H Odds &lt;]]&lt;&gt;"",Weekly[[#This Row],[QDA_P]]=TRUE,Weekly[[#This Row],[Actual]]=TRUE),BG658+Weekly[[#This Row],[H Odds &lt;]]-1,IF(AND(Weekly[[#This Row],[H Odds &lt;]]&lt;&gt;"",Weekly[[#This Row],[QDA_P]]=TRUE,Weekly[[#This Row],[Actual]]=FALSE),BG658-1,BG658)))</f>
        <v>50.129999999999995</v>
      </c>
      <c r="BH659" s="38">
        <f>IF(Weekly[[#This Row],[H Odds &lt;]]="",BH658,IF(AND(Weekly[[#This Row],[H Odds &lt;]]&lt;&gt;"",Weekly[[#This Row],[KNC_P]]=TRUE,Weekly[[#This Row],[Actual]]=TRUE),BH658+Weekly[[#This Row],[H Odds &lt;]]-1,IF(AND(Weekly[[#This Row],[H Odds &lt;]]&lt;&gt;"",Weekly[[#This Row],[KNC_P]]=TRUE,Weekly[[#This Row],[Actual]]=FALSE),BH658-1,BH658)))</f>
        <v>55</v>
      </c>
      <c r="BI659" s="38">
        <f>IF(Weekly[[#This Row],[H Odds &lt;]]="",BI658,IF(AND(Weekly[[#This Row],[H Odds &lt;]]&lt;&gt;"",Weekly[[#This Row],[TRUES]]&gt;0,Weekly[[#This Row],[Actual]]=TRUE),BI658+Weekly[[#This Row],[H Odds &lt;]]-1,IF(AND(Weekly[[#This Row],[H Odds &lt;]]&lt;&gt;"",Weekly[[#This Row],[TRUES]]=0),BI658,BI658-1)))</f>
        <v>78.290000000000006</v>
      </c>
      <c r="BJ659" s="38">
        <f>IF(Weekly[[#This Row],[H Odds &lt;]]="",BJ658,IF(AND(Weekly[[#This Row],[H Odds &lt;]]&lt;&gt;"",Weekly[[#This Row],[Actual]]=TRUE),BJ658+Weekly[[#This Row],[H Odds &lt;]]-1,IF(AND(Weekly[[#This Row],[H Odds &lt;]]&lt;&gt;"",Weekly[[#This Row],[Actual]]=FALSE),BJ658-1,BJ658)))</f>
        <v>80.190000000000012</v>
      </c>
      <c r="BK659" s="58">
        <f>IF(AND(Weekly[[#This Row],[TRUES]]&gt;3,Weekly[[#This Row],[Actual]]=TRUE),BK658+Weekly[[#This Row],[BF H Odds]]-1,IF(AND(Weekly[[#This Row],[FALSES]]&gt;3,Weekly[[#This Row],[Actual]]=FALSE),BK658+Weekly[[#This Row],[BF V Odds]]-1,IF(AND(Weekly[[#This Row],[TRUES]]&gt;3,Weekly[[#This Row],[Actual]]=FALSE),BK658-1,IF(AND(Weekly[[#This Row],[FALSES]]&gt;3,Weekly[[#This Row],[Actual]]=TRUE),BK658-1,BK658))))</f>
        <v>26.680000000000028</v>
      </c>
      <c r="BL659" s="58">
        <f>IF(AND(Weekly[[#This Row],[TRUES]]&gt;5,Weekly[[#This Row],[Actual]]=TRUE),BL658+Weekly[[#This Row],[BF H Odds]]-1,IF(AND(Weekly[[#This Row],[FALSES]]&gt;5,Weekly[[#This Row],[Actual]]=FALSE),BL658+Weekly[[#This Row],[BF V Odds]]-1,IF(AND(Weekly[[#This Row],[TRUES]]&gt;5,Weekly[[#This Row],[Actual]]=FALSE),BL658-1,IF(AND(Weekly[[#This Row],[FALSES]]&gt;5,Weekly[[#This Row],[Actual]]=TRUE),BL658-1,BL658))))</f>
        <v>31.000000000000014</v>
      </c>
      <c r="BM659" s="58">
        <f>IF(AND(Weekly[[#This Row],[TRUES]]&gt;6,Weekly[[#This Row],[Actual]]=TRUE),BM658+Weekly[[#This Row],[BF H Odds]]-1,IF(AND(Weekly[[#This Row],[FALSES]]&gt;6,Weekly[[#This Row],[Actual]]=FALSE),BM658+Weekly[[#This Row],[BF V Odds]]-1,IF(AND(Weekly[[#This Row],[TRUES]]&gt;6,Weekly[[#This Row],[Actual]]=FALSE),BM658-1,IF(AND(Weekly[[#This Row],[FALSES]]&gt;6,Weekly[[#This Row],[Actual]]=TRUE),BM658-1,BM658))))</f>
        <v>61.08</v>
      </c>
    </row>
    <row r="660" spans="1:65" x14ac:dyDescent="0.25">
      <c r="A660" s="34"/>
      <c r="B660" s="10">
        <v>44325</v>
      </c>
      <c r="C660" s="17" t="s">
        <v>35</v>
      </c>
      <c r="D660" s="15" t="s">
        <v>24</v>
      </c>
      <c r="E660" t="b">
        <v>1</v>
      </c>
      <c r="F660" t="b">
        <v>1</v>
      </c>
      <c r="G660" t="b">
        <v>1</v>
      </c>
      <c r="H660" t="b">
        <v>1</v>
      </c>
      <c r="I660" t="b">
        <v>1</v>
      </c>
      <c r="J660" t="b">
        <v>1</v>
      </c>
      <c r="K660" t="b">
        <v>1</v>
      </c>
      <c r="L660" t="b">
        <v>1</v>
      </c>
      <c r="O660" t="str">
        <f>IF(Weekly[[#This Row],[H/V]]="H",Weekly[[#This Row],[BF H Odds]],IF(Weekly[[#This Row],[H/V]]="V",Weekly[[#This Row],[BF V Odds]],""))</f>
        <v/>
      </c>
      <c r="R660" s="35">
        <f>IFERROR(IF(Weekly[[#This Row],[Won Bet?]]="yes",R659+(Weekly[[#This Row],[BF Odds]]*Weekly[[#This Row],[BF Stake]])-Weekly[[#This Row],[BF Stake]],R659-Weekly[[#This Row],[BF Stake]]),R659)</f>
        <v>1243.6095000000007</v>
      </c>
      <c r="S660" s="35">
        <f>IFERROR(IF(Weekly[[#This Row],[Won Bet?]]="yes",S659+(((Weekly[[#This Row],[BF Odds]]*Weekly[[#This Row],[BF Stake]])-Weekly[[#This Row],[BF Stake]])*0.95),S659-Weekly[[#This Row],[BF Stake]]),S659)</f>
        <v>1127.5191400000012</v>
      </c>
      <c r="T660" s="13"/>
      <c r="U660" s="13"/>
      <c r="V660" s="24" t="str">
        <f>IF(Weekly[[#This Row],[Actual]]="","",IF(AND(Weekly[[#This Row],[SVC_P]]=Weekly[[#This Row],[Actual]],Weekly[[#This Row],[SVC_P]]=TRUE),V659+Weekly[[#This Row],[BF H Odds]]-1,IF(AND(Weekly[[#This Row],[SVC_P]]=Weekly[[#This Row],[Actual]],Weekly[[#This Row],[SVC_P]]=FALSE),V659+Weekly[[#This Row],[BF V Odds]]-1,V659-1)))</f>
        <v/>
      </c>
      <c r="W660" s="24" t="str">
        <f>IF(Weekly[[#This Row],[Actual]]="","",IF(AND(Weekly[[#This Row],[SVC_P]]=FALSE,Weekly[[#This Row],[Actual]]=TRUE),W659+Weekly[[#This Row],[BF H Odds]]-1,IF(AND(Weekly[[#This Row],[SVC_P]]=TRUE,Weekly[[#This Row],[Actual]]=FALSE,),W659+Weekly[[#This Row],[BF V Odds]]-1,W659-1)))</f>
        <v/>
      </c>
      <c r="X660" s="24" t="str">
        <f>IF(Weekly[[#This Row],[Actual]]="","",IF(AND(Weekly[[#This Row],[ADBC_P]]=Weekly[[#This Row],[Actual]],Weekly[[#This Row],[ADBC_P]]=TRUE),X659+Weekly[[#This Row],[BF H Odds]]-1,IF(AND(Weekly[[#This Row],[ADBC_P]]=Weekly[[#This Row],[Actual]],Weekly[[#This Row],[ADBC_P]]=FALSE),X659+Weekly[[#This Row],[BF V Odds]]-1,X659-1)))</f>
        <v/>
      </c>
      <c r="Y660" s="24" t="str">
        <f>IF(Weekly[[#This Row],[Actual]]="","",IF(AND(Weekly[[#This Row],[ADBC_P]]=FALSE,Weekly[[#This Row],[Actual]]=TRUE),Y659+Weekly[[#This Row],[BF H Odds]]-1,IF(AND(Weekly[[#This Row],[ADBC_P]]=TRUE,Weekly[[#This Row],[Actual]]=FALSE),Y659+Weekly[[#This Row],[BF V Odds]]-1,Y659-1)))</f>
        <v/>
      </c>
      <c r="Z660" s="24" t="str">
        <f>IF(Weekly[[#This Row],[Actual]]="","",IF(AND(Weekly[[#This Row],[RFC_P]]=Weekly[[#This Row],[Actual]],Weekly[[#This Row],[RFC_P]]=TRUE),Z659+Weekly[[#This Row],[BF H Odds]]-1,IF(AND(Weekly[[#This Row],[RFC_P]]=Weekly[[#This Row],[Actual]],Weekly[[#This Row],[RFC_P]]=FALSE),Z659+Weekly[[#This Row],[BF V Odds]]-1,Z659-1)))</f>
        <v/>
      </c>
      <c r="AA660" s="24" t="str">
        <f>IF(Weekly[[#This Row],[Actual]]="","",IF(AND(Weekly[[#This Row],[RFC_P]]=FALSE,Weekly[[#This Row],[Actual]]=TRUE),AA659+Weekly[[#This Row],[BF H Odds]]-1,IF(AND(Weekly[[#This Row],[RFC_P]]=TRUE,Weekly[[#This Row],[Actual]]=FALSE),AA659+Weekly[[#This Row],[BF V Odds]]-1,AA659-1)))</f>
        <v/>
      </c>
      <c r="AB660" s="24" t="str">
        <f>IF(Weekly[[#This Row],[Actual]]="","",IF(AND(Weekly[[#This Row],[GBC_P]]=Weekly[[#This Row],[Actual]],Weekly[[#This Row],[GBC_P]]=TRUE),AB659+Weekly[[#This Row],[BF H Odds]]-1,IF(AND(Weekly[[#This Row],[GBC_P]]=Weekly[[#This Row],[Actual]],Weekly[[#This Row],[GBC_P]]=FALSE),AB659+Weekly[[#This Row],[BF V Odds]]-1,AB659-1)))</f>
        <v/>
      </c>
      <c r="AC660" s="24" t="str">
        <f>IF(Weekly[[#This Row],[Actual]]="","",IF(AND(Weekly[[#This Row],[GBC_P]]=FALSE,Weekly[[#This Row],[Actual]]=TRUE),AC659+Weekly[[#This Row],[BF H Odds]]-1,IF(AND(Weekly[[#This Row],[GBC_P]]=TRUE,Weekly[[#This Row],[Actual]]=FALSE),AC659+Weekly[[#This Row],[BF V Odds]]-1,AC659-1)))</f>
        <v/>
      </c>
      <c r="AD660" s="24" t="str">
        <f>IF(Weekly[[#This Row],[Actual]]="","",IF(AND(Weekly[[#This Row],[HGBC_P]]=Weekly[[#This Row],[Actual]],Weekly[[#This Row],[HGBC_P]]=TRUE),AD659+Weekly[[#This Row],[BF H Odds]]-1,IF(AND(Weekly[[#This Row],[HGBC_P]]=Weekly[[#This Row],[Actual]],Weekly[[#This Row],[HGBC_P]]=FALSE),AD659+Weekly[[#This Row],[BF V Odds]]-1,AD659-1)))</f>
        <v/>
      </c>
      <c r="AE660" s="24" t="str">
        <f>IF(Weekly[[#This Row],[Actual]]="","",IF(AND(Weekly[[#This Row],[HGBC_P]]=FALSE,Weekly[[#This Row],[Actual]]=TRUE),AE659+Weekly[[#This Row],[BF H Odds]]-1,IF(AND(Weekly[[#This Row],[HGBC_P]]=TRUE,Weekly[[#This Row],[Actual]]=FALSE),AE659+Weekly[[#This Row],[BF V Odds]]-1,AE659-1)))</f>
        <v/>
      </c>
      <c r="AF660" s="24" t="str">
        <f>IF(Weekly[[#This Row],[Actual]]="","",IF(AND(Weekly[[#This Row],[XGB_P]]=Weekly[[#This Row],[Actual]],Weekly[[#This Row],[XGB_P]]=TRUE),AF659+Weekly[[#This Row],[BF H Odds]]-1,IF(AND(Weekly[[#This Row],[XGB_P]]=Weekly[[#This Row],[Actual]],Weekly[[#This Row],[XGB_P]]=FALSE),AF659+Weekly[[#This Row],[BF V Odds]]-1,AF659-1)))</f>
        <v/>
      </c>
      <c r="AG660" s="24" t="str">
        <f>IF(Weekly[[#This Row],[Actual]]="","",IF(AND(Weekly[[#This Row],[XGB_P]]=FALSE,Weekly[[#This Row],[Actual]]=TRUE),AG659+Weekly[[#This Row],[BF H Odds]]-1,IF(AND(Weekly[[#This Row],[XGB_P]]=TRUE,Weekly[[#This Row],[Actual]]=FALSE),AG659+Weekly[[#This Row],[BF V Odds]]-1,AG659-1)))</f>
        <v/>
      </c>
      <c r="AH660" s="24" t="str">
        <f>IF(Weekly[[#This Row],[Actual]]="","",IF(AND(Weekly[[#This Row],[QDA_P]]=Weekly[[#This Row],[Actual]],Weekly[[#This Row],[QDA_P]]=TRUE),AH659+Weekly[[#This Row],[BF H Odds]]-1,IF(AND(Weekly[[#This Row],[QDA_P]]=Weekly[[#This Row],[Actual]],Weekly[[#This Row],[QDA_P]]=FALSE),AH659+Weekly[[#This Row],[BF V Odds]]-1,AH659-1)))</f>
        <v/>
      </c>
      <c r="AI660" s="24" t="str">
        <f>IF(Weekly[[#This Row],[Actual]]="","",IF(AND(Weekly[[#This Row],[QDA_P]]=FALSE,Weekly[[#This Row],[Actual]]=TRUE),AI659+Weekly[[#This Row],[BF H Odds]]-1,IF(AND(Weekly[[#This Row],[QDA_P]]=TRUE,Weekly[[#This Row],[Actual]]=FALSE),AI659+Weekly[[#This Row],[BF V Odds]]-1,AI659-1)))</f>
        <v/>
      </c>
      <c r="AJ660" s="24" t="str">
        <f>IF(Weekly[[#This Row],[Actual]]="","",IF(AND(Weekly[[#This Row],[KNC_P]]=FALSE,Weekly[[#This Row],[Actual]]=TRUE),AJ659+Weekly[[#This Row],[BF H Odds]]-1,IF(AND(Weekly[[#This Row],[KNC_P]]=TRUE,Weekly[[#This Row],[Actual]]=FALSE),AJ659+Weekly[[#This Row],[BF V Odds]]-1,AJ659-1)))</f>
        <v/>
      </c>
      <c r="AK660" s="24" t="str">
        <f>IF(Weekly[[#This Row],[Actual]]="","",IF(AND(Weekly[[#This Row],[KNC_P]]=FALSE,Weekly[[#This Row],[Actual]]=TRUE),AK659+Weekly[[#This Row],[BF H Odds]]-1,IF(AND(Weekly[[#This Row],[KNC_P]]=TRUE,Weekly[[#This Row],[Actual]]=FALSE),AK659+Weekly[[#This Row],[BF V Odds]]-1,AK659-1)))</f>
        <v/>
      </c>
      <c r="AL660" s="30" t="str">
        <f>IF(Weekly[[#This Row],[Actual]]="","",COUNTIF(Weekly[[#This Row],[SVC_P]:[QDA_P]],TRUE))</f>
        <v/>
      </c>
      <c r="AM660" s="30" t="str">
        <f>IF(Weekly[[#This Row],[Actual]]="","",COUNTIF(Weekly[[#This Row],[SVC_P]:[QDA_P]],FALSE))</f>
        <v/>
      </c>
      <c r="AN660" s="36" t="str">
        <f>IF(AND(Weekly[[#This Row],[BF V Odds]]&gt;$BO$6,Weekly[[#This Row],[BF V Odds]] &lt; $BO$7),Weekly[[#This Row],[BF V Odds]],"")</f>
        <v/>
      </c>
      <c r="AO660" s="36" t="str">
        <f>IF(AND(Weekly[[#This Row],[BF H Odds]]&gt;$BO$6, Weekly[[#This Row],[BF H Odds]] &lt; $BO$7),Weekly[[#This Row],[BF H Odds]],"")</f>
        <v/>
      </c>
      <c r="AP660" s="37">
        <f>IF(AND(Weekly[[#This Row],[V Odds &lt;]]="",Weekly[[#This Row],[H Odds &lt;]]=""),AP659,IF(AND(Weekly[[#This Row],[H Odds &lt;]]&lt;&gt;"",Weekly[[#This Row],[SVC_P]]=TRUE,Weekly[[#This Row],[Actual]]=TRUE),AP659+Weekly[[#This Row],[H Odds &lt;]]-1,IF(AND(Weekly[[#This Row],[V Odds &lt;]]&lt;&gt;"",Weekly[[#This Row],[SVC_P]]=FALSE,Weekly[[#This Row],[Actual]]=FALSE),AP659+Weekly[[#This Row],[V Odds &lt;]]-1,IF(AND(Weekly[[#This Row],[V Odds &lt;]]&lt;&gt;"",Weekly[[#This Row],[SVC_P]]=FALSE,Weekly[[#This Row],[Actual]]=TRUE),AP659-1,IF(AND(Weekly[[#This Row],[H Odds &lt;]]&lt;&gt;"",Weekly[[#This Row],[SVC_P]]=TRUE,Weekly[[#This Row],[Actual]]=FALSE),AP659-1,AP659)))))</f>
        <v>81.330000000000027</v>
      </c>
      <c r="AQ660" s="37">
        <f>IF(AND(Weekly[[#This Row],[V Odds &lt;]]="",Weekly[[#This Row],[H Odds &lt;]]=""),AQ659,IF(AND(Weekly[[#This Row],[H Odds &lt;]]&lt;&gt;"",Weekly[[#This Row],[ADBC_P]]=TRUE,Weekly[[#This Row],[Actual]]=TRUE),AQ659+Weekly[[#This Row],[H Odds &lt;]]-1,IF(AND(Weekly[[#This Row],[V Odds &lt;]]&lt;&gt;"",Weekly[[#This Row],[ADBC_P]]=FALSE,Weekly[[#This Row],[Actual]]=FALSE),AQ659+Weekly[[#This Row],[V Odds &lt;]]-1,IF(AND(Weekly[[#This Row],[V Odds &lt;]]&lt;&gt;"",Weekly[[#This Row],[ADBC_P]]=FALSE,Weekly[[#This Row],[Actual]]=TRUE),AQ659-1,IF(AND(Weekly[[#This Row],[H Odds &lt;]]&lt;&gt;"",Weekly[[#This Row],[ADBC_P]]=TRUE,Weekly[[#This Row],[Actual]]=FALSE),AQ659-1,AQ659)))))</f>
        <v>53.88</v>
      </c>
      <c r="AR660" s="37">
        <f>IF(AND(Weekly[[#This Row],[V Odds &lt;]]="",Weekly[[#This Row],[H Odds &lt;]]=""),AR659,IF(AND(Weekly[[#This Row],[H Odds &lt;]]&lt;&gt;"",Weekly[[#This Row],[RFC_P]]=TRUE,Weekly[[#This Row],[Actual]]=TRUE),AR659+Weekly[[#This Row],[H Odds &lt;]]-1,IF(AND(Weekly[[#This Row],[V Odds &lt;]]&lt;&gt;"",Weekly[[#This Row],[RFC_P]]=FALSE,Weekly[[#This Row],[Actual]]=FALSE),AR659+Weekly[[#This Row],[V Odds &lt;]]-1,IF(AND(Weekly[[#This Row],[V Odds &lt;]]&lt;&gt;"",Weekly[[#This Row],[RFC_P]]=FALSE,Weekly[[#This Row],[Actual]]=TRUE),AR659-1,IF(AND(Weekly[[#This Row],[H Odds &lt;]]&lt;&gt;"",Weekly[[#This Row],[RFC_P]]=TRUE,Weekly[[#This Row],[Actual]]=FALSE),AR659-1,AR659)))))</f>
        <v>73.14</v>
      </c>
      <c r="AS660" s="37">
        <f>IF(AND(Weekly[[#This Row],[V Odds &lt;]]="",Weekly[[#This Row],[H Odds &lt;]]=""),AS659,IF(AND(Weekly[[#This Row],[H Odds &lt;]]&lt;&gt;"",Weekly[[#This Row],[GBC_P]]=TRUE,Weekly[[#This Row],[Actual]]=TRUE),AS659+Weekly[[#This Row],[H Odds &lt;]]-1,IF(AND(Weekly[[#This Row],[V Odds &lt;]]&lt;&gt;"",Weekly[[#This Row],[GBC_P]]=FALSE,Weekly[[#This Row],[Actual]]=FALSE),AS659+Weekly[[#This Row],[V Odds &lt;]]-1,IF(AND(Weekly[[#This Row],[V Odds &lt;]]&lt;&gt;"",Weekly[[#This Row],[GBC_P]]=FALSE,Weekly[[#This Row],[Actual]]=TRUE),AS659-1,IF(AND(Weekly[[#This Row],[H Odds &lt;]]&lt;&gt;"",Weekly[[#This Row],[GBC_P]]=TRUE,Weekly[[#This Row],[Actual]]=FALSE),AS659-1,AS659)))))</f>
        <v>76.88</v>
      </c>
      <c r="AT660" s="37">
        <f>IF(AND(Weekly[[#This Row],[V Odds &lt;]]="",Weekly[[#This Row],[H Odds &lt;]]=""),AT659,IF(AND(Weekly[[#This Row],[H Odds &lt;]]&lt;&gt;"",Weekly[[#This Row],[HGBC_P]]=TRUE,Weekly[[#This Row],[Actual]]=TRUE),AT659+Weekly[[#This Row],[H Odds &lt;]]-1,IF(AND(Weekly[[#This Row],[V Odds &lt;]]&lt;&gt;"",Weekly[[#This Row],[HGBC_P]]=FALSE,Weekly[[#This Row],[Actual]]=FALSE),AT659+Weekly[[#This Row],[V Odds &lt;]]-1,IF(AND(Weekly[[#This Row],[V Odds &lt;]]&lt;&gt;"",Weekly[[#This Row],[HGBC_P]]=FALSE,Weekly[[#This Row],[Actual]]=TRUE),AT659-1,IF(AND(Weekly[[#This Row],[H Odds &lt;]]&lt;&gt;"",Weekly[[#This Row],[HGBC_P]]=TRUE,Weekly[[#This Row],[Actual]]=FALSE),AT659-1,AT659)))))</f>
        <v>60.31</v>
      </c>
      <c r="AU660" s="37">
        <f>IF(AND(Weekly[[#This Row],[V Odds &lt;]]="",Weekly[[#This Row],[H Odds &lt;]]=""),AU659,IF(AND(Weekly[[#This Row],[H Odds &lt;]]&lt;&gt;"",Weekly[[#This Row],[XGB_P]]=TRUE,Weekly[[#This Row],[Actual]]=TRUE),AU659+Weekly[[#This Row],[H Odds &lt;]]-1,IF(AND(Weekly[[#This Row],[V Odds &lt;]]&lt;&gt;"",Weekly[[#This Row],[XGB_P]]=FALSE,Weekly[[#This Row],[Actual]]=FALSE),AU659+Weekly[[#This Row],[V Odds &lt;]]-1,IF(AND(Weekly[[#This Row],[V Odds &lt;]]&lt;&gt;"",Weekly[[#This Row],[XGB_P]]=FALSE,Weekly[[#This Row],[Actual]]=TRUE),AU659-1,IF(AND(Weekly[[#This Row],[H Odds &lt;]]&lt;&gt;"",Weekly[[#This Row],[XGB_P]]=TRUE,Weekly[[#This Row],[Actual]]=FALSE),AU659-1,AU659)))))</f>
        <v>84.06</v>
      </c>
      <c r="AV660" s="37">
        <f>IF(AND(Weekly[[#This Row],[V Odds &lt;]]="",Weekly[[#This Row],[H Odds &lt;]]=""),AV659,IF(AND(Weekly[[#This Row],[H Odds &lt;]]&lt;&gt;"",Weekly[[#This Row],[QDA_P]]=TRUE,Weekly[[#This Row],[Actual]]=TRUE),AV659+Weekly[[#This Row],[H Odds &lt;]]-1,IF(AND(Weekly[[#This Row],[V Odds &lt;]]&lt;&gt;"",Weekly[[#This Row],[QDA_P]]=FALSE,Weekly[[#This Row],[Actual]]=FALSE),AV659+Weekly[[#This Row],[V Odds &lt;]]-1,IF(AND(Weekly[[#This Row],[V Odds &lt;]]&lt;&gt;"",Weekly[[#This Row],[QDA_P]]=FALSE,Weekly[[#This Row],[Actual]]=TRUE),AV659-1,IF(AND(Weekly[[#This Row],[H Odds &lt;]]&lt;&gt;"",Weekly[[#This Row],[QDA_P]]=TRUE,Weekly[[#This Row],[Actual]]=FALSE),AV659-1,AV659)))))</f>
        <v>73.349999999999994</v>
      </c>
      <c r="AW660" s="37">
        <f>IF(AND(Weekly[[#This Row],[H Odds &lt;]]="",Weekly[[#This Row],[V Odds &lt;]]=""),AW659,IF(AND(Weekly[[#This Row],[KNC_P]]=Weekly[[#This Row],[Actual]],Weekly[[#This Row],[KNC_P]]=TRUE),AW659+Weekly[[#This Row],[BF H Odds]]-1,IF(AND(Weekly[[#This Row],[KNC_P]]=Weekly[[#This Row],[Actual]],Weekly[[#This Row],[KNC_P]]=FALSE),AW659+Weekly[[#This Row],[BF V Odds]]-1,AW659-1)))</f>
        <v>51.150000000000013</v>
      </c>
      <c r="AX660" s="37">
        <f>IF(AND(Weekly[[#This Row],[V Odds &lt;]]="",Weekly[[#This Row],[H Odds &lt;]]=""),AX659,IF(AND(Weekly[[#This Row],[V Odds &lt;]]&lt;&gt;"",Weekly[[#This Row],[FALSES]]&gt;0,Weekly[[#This Row],[Actual]]=FALSE),AX659+Weekly[[#This Row],[V Odds &lt;]]-1,IF(AND(Weekly[[#This Row],[H Odds &lt;]]&lt;&gt;"",Weekly[[#This Row],[TRUES]]&gt;0,Weekly[[#This Row],[Actual]]=TRUE),AX659+Weekly[[#This Row],[H Odds &lt;]]-1,IF(AND(Weekly[[#This Row],[V Odds &lt;]]&lt;&gt;"",Weekly[[#This Row],[FALSES]]=0),AX659,IF(AND(Weekly[[#This Row],[H Odds &lt;]]&lt;&gt;"",Weekly[[#This Row],[TRUES]]=0),AX659,AX659-1)))))</f>
        <v>135.64999999999995</v>
      </c>
      <c r="AY660" s="37">
        <f>IF(AND(Weekly[[#This Row],[V Odds &lt;]]="",Weekly[[#This Row],[H Odds &lt;]]=""),AY659,IF(AND(Weekly[[#This Row],[V Odds &lt;]]&lt;&gt;"",Weekly[[#This Row],[FALSES]]&gt;0,Weekly[[#This Row],[Actual]]=FALSE),AY659+((Weekly[[#This Row],[V Odds &lt;]]-1)*0.92),IF(AND(Weekly[[#This Row],[H Odds &lt;]]&lt;&gt;"",Weekly[[#This Row],[TRUES]]&gt;0,Weekly[[#This Row],[Actual]]=TRUE),AY659+((Weekly[[#This Row],[H Odds &lt;]]-1)*0.92),IF(AND(Weekly[[#This Row],[V Odds &lt;]]&lt;&gt;"",Weekly[[#This Row],[FALSES]]=0),AY659,IF(AND(Weekly[[#This Row],[H Odds &lt;]]&lt;&gt;"",Weekly[[#This Row],[TRUES]]=0),AY659,AY659-1)))))</f>
        <v>120.07800000000003</v>
      </c>
      <c r="AZ660" s="37">
        <f>IF(AND(Weekly[[#This Row],[V Odds &lt;]]="",Weekly[[#This Row],[H Odds &lt;]]=""),AZ659,IF(AND(Weekly[[#This Row],[V Odds &lt;]]&lt;&gt;"",Weekly[[#This Row],[Actual]]=FALSE),AZ659+Weekly[[#This Row],[V Odds &lt;]]-1,IF(AND(Weekly[[#This Row],[H Odds &lt;]]&lt;&gt;"",Weekly[[#This Row],[Actual]]=TRUE),AZ659+Weekly[[#This Row],[H Odds &lt;]]-1,AZ659-1)))</f>
        <v>125.61999999999996</v>
      </c>
      <c r="BA660" s="38">
        <f>IF(Weekly[[#This Row],[H Odds &lt;]]="",BA659,IF(AND(Weekly[[#This Row],[H Odds &lt;]]&lt;&gt;"",Weekly[[#This Row],[SVC_P]]=TRUE,Weekly[[#This Row],[Actual]]=TRUE),BA659+Weekly[[#This Row],[H Odds &lt;]]-1,IF(AND(Weekly[[#This Row],[H Odds &lt;]]&lt;&gt;"",Weekly[[#This Row],[SVC_P]]=TRUE,Weekly[[#This Row],[Actual]]=FALSE),BA659-1,BA659)))</f>
        <v>80.290000000000006</v>
      </c>
      <c r="BB660" s="38">
        <f>IF(Weekly[[#This Row],[H Odds &lt;]]="",BB659,IF(AND(Weekly[[#This Row],[H Odds &lt;]]&lt;&gt;"",Weekly[[#This Row],[ADBC_P]]=TRUE,Weekly[[#This Row],[Actual]]=TRUE),BB659+Weekly[[#This Row],[H Odds &lt;]]-1,IF(AND(Weekly[[#This Row],[H Odds &lt;]]&lt;&gt;"",Weekly[[#This Row],[ADBC_P]]=TRUE,Weekly[[#This Row],[Actual]]=FALSE),BB659-1,BB659)))</f>
        <v>50.06</v>
      </c>
      <c r="BC660" s="38">
        <f>IF(Weekly[[#This Row],[H Odds &lt;]]="",BC659,IF(AND(Weekly[[#This Row],[H Odds &lt;]]&lt;&gt;"",Weekly[[#This Row],[RFC_P]]=TRUE,Weekly[[#This Row],[Actual]]=TRUE),BC659+Weekly[[#This Row],[H Odds &lt;]]-1,IF(AND(Weekly[[#This Row],[H Odds &lt;]]&lt;&gt;"",Weekly[[#This Row],[RFC_P]]=TRUE,Weekly[[#This Row],[Actual]]=FALSE),BC659-1,BC659)))</f>
        <v>51.66</v>
      </c>
      <c r="BD660" s="38">
        <f>IF(Weekly[[#This Row],[H Odds &lt;]]="",BD659,IF(AND(Weekly[[#This Row],[H Odds &lt;]]&lt;&gt;"",Weekly[[#This Row],[GBC_P]]=TRUE,Weekly[[#This Row],[Actual]]=TRUE),BD659+Weekly[[#This Row],[H Odds &lt;]]-1,IF(AND(Weekly[[#This Row],[H Odds &lt;]]&lt;&gt;"",Weekly[[#This Row],[GBC_P]]=TRUE,Weekly[[#This Row],[Actual]]=FALSE),BD659-1,BD659)))</f>
        <v>57.810000000000009</v>
      </c>
      <c r="BE660" s="38">
        <f>IF(Weekly[[#This Row],[H Odds &lt;]]="",BE659,IF(AND(Weekly[[#This Row],[H Odds &lt;]]&lt;&gt;"",Weekly[[#This Row],[HGBC_P]]=TRUE,Weekly[[#This Row],[Actual]]=TRUE),BE659+Weekly[[#This Row],[H Odds &lt;]]-1,IF(AND(Weekly[[#This Row],[H Odds &lt;]]&lt;&gt;"",Weekly[[#This Row],[HGBC_P]]=TRUE,Weekly[[#This Row],[Actual]]=FALSE),BE659-1,BE659)))</f>
        <v>54.96</v>
      </c>
      <c r="BF660" s="38">
        <f>IF(Weekly[[#This Row],[H Odds &lt;]]="",BF659,IF(AND(Weekly[[#This Row],[H Odds &lt;]]&lt;&gt;"",Weekly[[#This Row],[XGB_P]]=TRUE,Weekly[[#This Row],[Actual]]=TRUE),BF659+Weekly[[#This Row],[H Odds &lt;]]-1,IF(AND(Weekly[[#This Row],[H Odds &lt;]]&lt;&gt;"",Weekly[[#This Row],[XGB_P]]=TRUE,Weekly[[#This Row],[Actual]]=FALSE),BF659-1,BF659)))</f>
        <v>64.63000000000001</v>
      </c>
      <c r="BG660" s="38">
        <f>IF(Weekly[[#This Row],[H Odds &lt;]]="",BG659,IF(AND(Weekly[[#This Row],[H Odds &lt;]]&lt;&gt;"",Weekly[[#This Row],[QDA_P]]=TRUE,Weekly[[#This Row],[Actual]]=TRUE),BG659+Weekly[[#This Row],[H Odds &lt;]]-1,IF(AND(Weekly[[#This Row],[H Odds &lt;]]&lt;&gt;"",Weekly[[#This Row],[QDA_P]]=TRUE,Weekly[[#This Row],[Actual]]=FALSE),BG659-1,BG659)))</f>
        <v>50.129999999999995</v>
      </c>
      <c r="BH660" s="38">
        <f>IF(Weekly[[#This Row],[H Odds &lt;]]="",BH659,IF(AND(Weekly[[#This Row],[H Odds &lt;]]&lt;&gt;"",Weekly[[#This Row],[KNC_P]]=TRUE,Weekly[[#This Row],[Actual]]=TRUE),BH659+Weekly[[#This Row],[H Odds &lt;]]-1,IF(AND(Weekly[[#This Row],[H Odds &lt;]]&lt;&gt;"",Weekly[[#This Row],[KNC_P]]=TRUE,Weekly[[#This Row],[Actual]]=FALSE),BH659-1,BH659)))</f>
        <v>55</v>
      </c>
      <c r="BI660" s="38">
        <f>IF(Weekly[[#This Row],[H Odds &lt;]]="",BI659,IF(AND(Weekly[[#This Row],[H Odds &lt;]]&lt;&gt;"",Weekly[[#This Row],[TRUES]]&gt;0,Weekly[[#This Row],[Actual]]=TRUE),BI659+Weekly[[#This Row],[H Odds &lt;]]-1,IF(AND(Weekly[[#This Row],[H Odds &lt;]]&lt;&gt;"",Weekly[[#This Row],[TRUES]]=0),BI659,BI659-1)))</f>
        <v>78.290000000000006</v>
      </c>
      <c r="BJ660" s="38">
        <f>IF(Weekly[[#This Row],[H Odds &lt;]]="",BJ659,IF(AND(Weekly[[#This Row],[H Odds &lt;]]&lt;&gt;"",Weekly[[#This Row],[Actual]]=TRUE),BJ659+Weekly[[#This Row],[H Odds &lt;]]-1,IF(AND(Weekly[[#This Row],[H Odds &lt;]]&lt;&gt;"",Weekly[[#This Row],[Actual]]=FALSE),BJ659-1,BJ659)))</f>
        <v>80.190000000000012</v>
      </c>
      <c r="BK660" s="58">
        <f>IF(AND(Weekly[[#This Row],[TRUES]]&gt;3,Weekly[[#This Row],[Actual]]=TRUE),BK659+Weekly[[#This Row],[BF H Odds]]-1,IF(AND(Weekly[[#This Row],[FALSES]]&gt;3,Weekly[[#This Row],[Actual]]=FALSE),BK659+Weekly[[#This Row],[BF V Odds]]-1,IF(AND(Weekly[[#This Row],[TRUES]]&gt;3,Weekly[[#This Row],[Actual]]=FALSE),BK659-1,IF(AND(Weekly[[#This Row],[FALSES]]&gt;3,Weekly[[#This Row],[Actual]]=TRUE),BK659-1,BK659))))</f>
        <v>25.680000000000028</v>
      </c>
      <c r="BL660" s="58">
        <f>IF(AND(Weekly[[#This Row],[TRUES]]&gt;5,Weekly[[#This Row],[Actual]]=TRUE),BL659+Weekly[[#This Row],[BF H Odds]]-1,IF(AND(Weekly[[#This Row],[FALSES]]&gt;5,Weekly[[#This Row],[Actual]]=FALSE),BL659+Weekly[[#This Row],[BF V Odds]]-1,IF(AND(Weekly[[#This Row],[TRUES]]&gt;5,Weekly[[#This Row],[Actual]]=FALSE),BL659-1,IF(AND(Weekly[[#This Row],[FALSES]]&gt;5,Weekly[[#This Row],[Actual]]=TRUE),BL659-1,BL659))))</f>
        <v>30.000000000000014</v>
      </c>
      <c r="BM660" s="58">
        <f>IF(AND(Weekly[[#This Row],[TRUES]]&gt;6,Weekly[[#This Row],[Actual]]=TRUE),BM659+Weekly[[#This Row],[BF H Odds]]-1,IF(AND(Weekly[[#This Row],[FALSES]]&gt;6,Weekly[[#This Row],[Actual]]=FALSE),BM659+Weekly[[#This Row],[BF V Odds]]-1,IF(AND(Weekly[[#This Row],[TRUES]]&gt;6,Weekly[[#This Row],[Actual]]=FALSE),BM659-1,IF(AND(Weekly[[#This Row],[FALSES]]&gt;6,Weekly[[#This Row],[Actual]]=TRUE),BM659-1,BM659))))</f>
        <v>60.08</v>
      </c>
    </row>
    <row r="661" spans="1:65" x14ac:dyDescent="0.25">
      <c r="A661" s="34"/>
      <c r="B661" s="10">
        <v>44325</v>
      </c>
      <c r="C661" s="17" t="s">
        <v>23</v>
      </c>
      <c r="D661" s="15" t="s">
        <v>21</v>
      </c>
      <c r="E661" t="b">
        <v>1</v>
      </c>
      <c r="F661" t="b">
        <v>1</v>
      </c>
      <c r="G661" t="b">
        <v>1</v>
      </c>
      <c r="H661" t="b">
        <v>1</v>
      </c>
      <c r="I661" t="b">
        <v>0</v>
      </c>
      <c r="J661" t="b">
        <v>1</v>
      </c>
      <c r="K661" t="b">
        <v>0</v>
      </c>
      <c r="L661" t="b">
        <v>1</v>
      </c>
      <c r="O661" t="str">
        <f>IF(Weekly[[#This Row],[H/V]]="H",Weekly[[#This Row],[BF H Odds]],IF(Weekly[[#This Row],[H/V]]="V",Weekly[[#This Row],[BF V Odds]],""))</f>
        <v/>
      </c>
      <c r="R661" s="35">
        <f>IFERROR(IF(Weekly[[#This Row],[Won Bet?]]="yes",R660+(Weekly[[#This Row],[BF Odds]]*Weekly[[#This Row],[BF Stake]])-Weekly[[#This Row],[BF Stake]],R660-Weekly[[#This Row],[BF Stake]]),R660)</f>
        <v>1243.6095000000007</v>
      </c>
      <c r="S661" s="35">
        <f>IFERROR(IF(Weekly[[#This Row],[Won Bet?]]="yes",S660+(((Weekly[[#This Row],[BF Odds]]*Weekly[[#This Row],[BF Stake]])-Weekly[[#This Row],[BF Stake]])*0.95),S660-Weekly[[#This Row],[BF Stake]]),S660)</f>
        <v>1127.5191400000012</v>
      </c>
      <c r="T661" s="13"/>
      <c r="U661" s="13"/>
      <c r="V661" s="24" t="str">
        <f>IF(Weekly[[#This Row],[Actual]]="","",IF(AND(Weekly[[#This Row],[SVC_P]]=Weekly[[#This Row],[Actual]],Weekly[[#This Row],[SVC_P]]=TRUE),V660+Weekly[[#This Row],[BF H Odds]]-1,IF(AND(Weekly[[#This Row],[SVC_P]]=Weekly[[#This Row],[Actual]],Weekly[[#This Row],[SVC_P]]=FALSE),V660+Weekly[[#This Row],[BF V Odds]]-1,V660-1)))</f>
        <v/>
      </c>
      <c r="W661" s="24" t="str">
        <f>IF(Weekly[[#This Row],[Actual]]="","",IF(AND(Weekly[[#This Row],[SVC_P]]=FALSE,Weekly[[#This Row],[Actual]]=TRUE),W660+Weekly[[#This Row],[BF H Odds]]-1,IF(AND(Weekly[[#This Row],[SVC_P]]=TRUE,Weekly[[#This Row],[Actual]]=FALSE,),W660+Weekly[[#This Row],[BF V Odds]]-1,W660-1)))</f>
        <v/>
      </c>
      <c r="X661" s="24" t="str">
        <f>IF(Weekly[[#This Row],[Actual]]="","",IF(AND(Weekly[[#This Row],[ADBC_P]]=Weekly[[#This Row],[Actual]],Weekly[[#This Row],[ADBC_P]]=TRUE),X660+Weekly[[#This Row],[BF H Odds]]-1,IF(AND(Weekly[[#This Row],[ADBC_P]]=Weekly[[#This Row],[Actual]],Weekly[[#This Row],[ADBC_P]]=FALSE),X660+Weekly[[#This Row],[BF V Odds]]-1,X660-1)))</f>
        <v/>
      </c>
      <c r="Y661" s="24" t="str">
        <f>IF(Weekly[[#This Row],[Actual]]="","",IF(AND(Weekly[[#This Row],[ADBC_P]]=FALSE,Weekly[[#This Row],[Actual]]=TRUE),Y660+Weekly[[#This Row],[BF H Odds]]-1,IF(AND(Weekly[[#This Row],[ADBC_P]]=TRUE,Weekly[[#This Row],[Actual]]=FALSE),Y660+Weekly[[#This Row],[BF V Odds]]-1,Y660-1)))</f>
        <v/>
      </c>
      <c r="Z661" s="24" t="str">
        <f>IF(Weekly[[#This Row],[Actual]]="","",IF(AND(Weekly[[#This Row],[RFC_P]]=Weekly[[#This Row],[Actual]],Weekly[[#This Row],[RFC_P]]=TRUE),Z660+Weekly[[#This Row],[BF H Odds]]-1,IF(AND(Weekly[[#This Row],[RFC_P]]=Weekly[[#This Row],[Actual]],Weekly[[#This Row],[RFC_P]]=FALSE),Z660+Weekly[[#This Row],[BF V Odds]]-1,Z660-1)))</f>
        <v/>
      </c>
      <c r="AA661" s="24" t="str">
        <f>IF(Weekly[[#This Row],[Actual]]="","",IF(AND(Weekly[[#This Row],[RFC_P]]=FALSE,Weekly[[#This Row],[Actual]]=TRUE),AA660+Weekly[[#This Row],[BF H Odds]]-1,IF(AND(Weekly[[#This Row],[RFC_P]]=TRUE,Weekly[[#This Row],[Actual]]=FALSE),AA660+Weekly[[#This Row],[BF V Odds]]-1,AA660-1)))</f>
        <v/>
      </c>
      <c r="AB661" s="24" t="str">
        <f>IF(Weekly[[#This Row],[Actual]]="","",IF(AND(Weekly[[#This Row],[GBC_P]]=Weekly[[#This Row],[Actual]],Weekly[[#This Row],[GBC_P]]=TRUE),AB660+Weekly[[#This Row],[BF H Odds]]-1,IF(AND(Weekly[[#This Row],[GBC_P]]=Weekly[[#This Row],[Actual]],Weekly[[#This Row],[GBC_P]]=FALSE),AB660+Weekly[[#This Row],[BF V Odds]]-1,AB660-1)))</f>
        <v/>
      </c>
      <c r="AC661" s="24" t="str">
        <f>IF(Weekly[[#This Row],[Actual]]="","",IF(AND(Weekly[[#This Row],[GBC_P]]=FALSE,Weekly[[#This Row],[Actual]]=TRUE),AC660+Weekly[[#This Row],[BF H Odds]]-1,IF(AND(Weekly[[#This Row],[GBC_P]]=TRUE,Weekly[[#This Row],[Actual]]=FALSE),AC660+Weekly[[#This Row],[BF V Odds]]-1,AC660-1)))</f>
        <v/>
      </c>
      <c r="AD661" s="24" t="str">
        <f>IF(Weekly[[#This Row],[Actual]]="","",IF(AND(Weekly[[#This Row],[HGBC_P]]=Weekly[[#This Row],[Actual]],Weekly[[#This Row],[HGBC_P]]=TRUE),AD660+Weekly[[#This Row],[BF H Odds]]-1,IF(AND(Weekly[[#This Row],[HGBC_P]]=Weekly[[#This Row],[Actual]],Weekly[[#This Row],[HGBC_P]]=FALSE),AD660+Weekly[[#This Row],[BF V Odds]]-1,AD660-1)))</f>
        <v/>
      </c>
      <c r="AE661" s="24" t="str">
        <f>IF(Weekly[[#This Row],[Actual]]="","",IF(AND(Weekly[[#This Row],[HGBC_P]]=FALSE,Weekly[[#This Row],[Actual]]=TRUE),AE660+Weekly[[#This Row],[BF H Odds]]-1,IF(AND(Weekly[[#This Row],[HGBC_P]]=TRUE,Weekly[[#This Row],[Actual]]=FALSE),AE660+Weekly[[#This Row],[BF V Odds]]-1,AE660-1)))</f>
        <v/>
      </c>
      <c r="AF661" s="24" t="str">
        <f>IF(Weekly[[#This Row],[Actual]]="","",IF(AND(Weekly[[#This Row],[XGB_P]]=Weekly[[#This Row],[Actual]],Weekly[[#This Row],[XGB_P]]=TRUE),AF660+Weekly[[#This Row],[BF H Odds]]-1,IF(AND(Weekly[[#This Row],[XGB_P]]=Weekly[[#This Row],[Actual]],Weekly[[#This Row],[XGB_P]]=FALSE),AF660+Weekly[[#This Row],[BF V Odds]]-1,AF660-1)))</f>
        <v/>
      </c>
      <c r="AG661" s="24" t="str">
        <f>IF(Weekly[[#This Row],[Actual]]="","",IF(AND(Weekly[[#This Row],[XGB_P]]=FALSE,Weekly[[#This Row],[Actual]]=TRUE),AG660+Weekly[[#This Row],[BF H Odds]]-1,IF(AND(Weekly[[#This Row],[XGB_P]]=TRUE,Weekly[[#This Row],[Actual]]=FALSE),AG660+Weekly[[#This Row],[BF V Odds]]-1,AG660-1)))</f>
        <v/>
      </c>
      <c r="AH661" s="24" t="str">
        <f>IF(Weekly[[#This Row],[Actual]]="","",IF(AND(Weekly[[#This Row],[QDA_P]]=Weekly[[#This Row],[Actual]],Weekly[[#This Row],[QDA_P]]=TRUE),AH660+Weekly[[#This Row],[BF H Odds]]-1,IF(AND(Weekly[[#This Row],[QDA_P]]=Weekly[[#This Row],[Actual]],Weekly[[#This Row],[QDA_P]]=FALSE),AH660+Weekly[[#This Row],[BF V Odds]]-1,AH660-1)))</f>
        <v/>
      </c>
      <c r="AI661" s="24" t="str">
        <f>IF(Weekly[[#This Row],[Actual]]="","",IF(AND(Weekly[[#This Row],[QDA_P]]=FALSE,Weekly[[#This Row],[Actual]]=TRUE),AI660+Weekly[[#This Row],[BF H Odds]]-1,IF(AND(Weekly[[#This Row],[QDA_P]]=TRUE,Weekly[[#This Row],[Actual]]=FALSE),AI660+Weekly[[#This Row],[BF V Odds]]-1,AI660-1)))</f>
        <v/>
      </c>
      <c r="AJ661" s="24" t="str">
        <f>IF(Weekly[[#This Row],[Actual]]="","",IF(AND(Weekly[[#This Row],[KNC_P]]=FALSE,Weekly[[#This Row],[Actual]]=TRUE),AJ660+Weekly[[#This Row],[BF H Odds]]-1,IF(AND(Weekly[[#This Row],[KNC_P]]=TRUE,Weekly[[#This Row],[Actual]]=FALSE),AJ660+Weekly[[#This Row],[BF V Odds]]-1,AJ660-1)))</f>
        <v/>
      </c>
      <c r="AK661" s="24" t="str">
        <f>IF(Weekly[[#This Row],[Actual]]="","",IF(AND(Weekly[[#This Row],[KNC_P]]=FALSE,Weekly[[#This Row],[Actual]]=TRUE),AK660+Weekly[[#This Row],[BF H Odds]]-1,IF(AND(Weekly[[#This Row],[KNC_P]]=TRUE,Weekly[[#This Row],[Actual]]=FALSE),AK660+Weekly[[#This Row],[BF V Odds]]-1,AK660-1)))</f>
        <v/>
      </c>
      <c r="AL661" s="30" t="str">
        <f>IF(Weekly[[#This Row],[Actual]]="","",COUNTIF(Weekly[[#This Row],[SVC_P]:[QDA_P]],TRUE))</f>
        <v/>
      </c>
      <c r="AM661" s="30" t="str">
        <f>IF(Weekly[[#This Row],[Actual]]="","",COUNTIF(Weekly[[#This Row],[SVC_P]:[QDA_P]],FALSE))</f>
        <v/>
      </c>
      <c r="AN661" s="36" t="str">
        <f>IF(AND(Weekly[[#This Row],[BF V Odds]]&gt;$BO$6,Weekly[[#This Row],[BF V Odds]] &lt; $BO$7),Weekly[[#This Row],[BF V Odds]],"")</f>
        <v/>
      </c>
      <c r="AO661" s="36" t="str">
        <f>IF(AND(Weekly[[#This Row],[BF H Odds]]&gt;$BO$6, Weekly[[#This Row],[BF H Odds]] &lt; $BO$7),Weekly[[#This Row],[BF H Odds]],"")</f>
        <v/>
      </c>
      <c r="AP661" s="37">
        <f>IF(AND(Weekly[[#This Row],[V Odds &lt;]]="",Weekly[[#This Row],[H Odds &lt;]]=""),AP660,IF(AND(Weekly[[#This Row],[H Odds &lt;]]&lt;&gt;"",Weekly[[#This Row],[SVC_P]]=TRUE,Weekly[[#This Row],[Actual]]=TRUE),AP660+Weekly[[#This Row],[H Odds &lt;]]-1,IF(AND(Weekly[[#This Row],[V Odds &lt;]]&lt;&gt;"",Weekly[[#This Row],[SVC_P]]=FALSE,Weekly[[#This Row],[Actual]]=FALSE),AP660+Weekly[[#This Row],[V Odds &lt;]]-1,IF(AND(Weekly[[#This Row],[V Odds &lt;]]&lt;&gt;"",Weekly[[#This Row],[SVC_P]]=FALSE,Weekly[[#This Row],[Actual]]=TRUE),AP660-1,IF(AND(Weekly[[#This Row],[H Odds &lt;]]&lt;&gt;"",Weekly[[#This Row],[SVC_P]]=TRUE,Weekly[[#This Row],[Actual]]=FALSE),AP660-1,AP660)))))</f>
        <v>81.330000000000027</v>
      </c>
      <c r="AQ661" s="37">
        <f>IF(AND(Weekly[[#This Row],[V Odds &lt;]]="",Weekly[[#This Row],[H Odds &lt;]]=""),AQ660,IF(AND(Weekly[[#This Row],[H Odds &lt;]]&lt;&gt;"",Weekly[[#This Row],[ADBC_P]]=TRUE,Weekly[[#This Row],[Actual]]=TRUE),AQ660+Weekly[[#This Row],[H Odds &lt;]]-1,IF(AND(Weekly[[#This Row],[V Odds &lt;]]&lt;&gt;"",Weekly[[#This Row],[ADBC_P]]=FALSE,Weekly[[#This Row],[Actual]]=FALSE),AQ660+Weekly[[#This Row],[V Odds &lt;]]-1,IF(AND(Weekly[[#This Row],[V Odds &lt;]]&lt;&gt;"",Weekly[[#This Row],[ADBC_P]]=FALSE,Weekly[[#This Row],[Actual]]=TRUE),AQ660-1,IF(AND(Weekly[[#This Row],[H Odds &lt;]]&lt;&gt;"",Weekly[[#This Row],[ADBC_P]]=TRUE,Weekly[[#This Row],[Actual]]=FALSE),AQ660-1,AQ660)))))</f>
        <v>53.88</v>
      </c>
      <c r="AR661" s="37">
        <f>IF(AND(Weekly[[#This Row],[V Odds &lt;]]="",Weekly[[#This Row],[H Odds &lt;]]=""),AR660,IF(AND(Weekly[[#This Row],[H Odds &lt;]]&lt;&gt;"",Weekly[[#This Row],[RFC_P]]=TRUE,Weekly[[#This Row],[Actual]]=TRUE),AR660+Weekly[[#This Row],[H Odds &lt;]]-1,IF(AND(Weekly[[#This Row],[V Odds &lt;]]&lt;&gt;"",Weekly[[#This Row],[RFC_P]]=FALSE,Weekly[[#This Row],[Actual]]=FALSE),AR660+Weekly[[#This Row],[V Odds &lt;]]-1,IF(AND(Weekly[[#This Row],[V Odds &lt;]]&lt;&gt;"",Weekly[[#This Row],[RFC_P]]=FALSE,Weekly[[#This Row],[Actual]]=TRUE),AR660-1,IF(AND(Weekly[[#This Row],[H Odds &lt;]]&lt;&gt;"",Weekly[[#This Row],[RFC_P]]=TRUE,Weekly[[#This Row],[Actual]]=FALSE),AR660-1,AR660)))))</f>
        <v>73.14</v>
      </c>
      <c r="AS661" s="37">
        <f>IF(AND(Weekly[[#This Row],[V Odds &lt;]]="",Weekly[[#This Row],[H Odds &lt;]]=""),AS660,IF(AND(Weekly[[#This Row],[H Odds &lt;]]&lt;&gt;"",Weekly[[#This Row],[GBC_P]]=TRUE,Weekly[[#This Row],[Actual]]=TRUE),AS660+Weekly[[#This Row],[H Odds &lt;]]-1,IF(AND(Weekly[[#This Row],[V Odds &lt;]]&lt;&gt;"",Weekly[[#This Row],[GBC_P]]=FALSE,Weekly[[#This Row],[Actual]]=FALSE),AS660+Weekly[[#This Row],[V Odds &lt;]]-1,IF(AND(Weekly[[#This Row],[V Odds &lt;]]&lt;&gt;"",Weekly[[#This Row],[GBC_P]]=FALSE,Weekly[[#This Row],[Actual]]=TRUE),AS660-1,IF(AND(Weekly[[#This Row],[H Odds &lt;]]&lt;&gt;"",Weekly[[#This Row],[GBC_P]]=TRUE,Weekly[[#This Row],[Actual]]=FALSE),AS660-1,AS660)))))</f>
        <v>76.88</v>
      </c>
      <c r="AT661" s="37">
        <f>IF(AND(Weekly[[#This Row],[V Odds &lt;]]="",Weekly[[#This Row],[H Odds &lt;]]=""),AT660,IF(AND(Weekly[[#This Row],[H Odds &lt;]]&lt;&gt;"",Weekly[[#This Row],[HGBC_P]]=TRUE,Weekly[[#This Row],[Actual]]=TRUE),AT660+Weekly[[#This Row],[H Odds &lt;]]-1,IF(AND(Weekly[[#This Row],[V Odds &lt;]]&lt;&gt;"",Weekly[[#This Row],[HGBC_P]]=FALSE,Weekly[[#This Row],[Actual]]=FALSE),AT660+Weekly[[#This Row],[V Odds &lt;]]-1,IF(AND(Weekly[[#This Row],[V Odds &lt;]]&lt;&gt;"",Weekly[[#This Row],[HGBC_P]]=FALSE,Weekly[[#This Row],[Actual]]=TRUE),AT660-1,IF(AND(Weekly[[#This Row],[H Odds &lt;]]&lt;&gt;"",Weekly[[#This Row],[HGBC_P]]=TRUE,Weekly[[#This Row],[Actual]]=FALSE),AT660-1,AT660)))))</f>
        <v>60.31</v>
      </c>
      <c r="AU661" s="37">
        <f>IF(AND(Weekly[[#This Row],[V Odds &lt;]]="",Weekly[[#This Row],[H Odds &lt;]]=""),AU660,IF(AND(Weekly[[#This Row],[H Odds &lt;]]&lt;&gt;"",Weekly[[#This Row],[XGB_P]]=TRUE,Weekly[[#This Row],[Actual]]=TRUE),AU660+Weekly[[#This Row],[H Odds &lt;]]-1,IF(AND(Weekly[[#This Row],[V Odds &lt;]]&lt;&gt;"",Weekly[[#This Row],[XGB_P]]=FALSE,Weekly[[#This Row],[Actual]]=FALSE),AU660+Weekly[[#This Row],[V Odds &lt;]]-1,IF(AND(Weekly[[#This Row],[V Odds &lt;]]&lt;&gt;"",Weekly[[#This Row],[XGB_P]]=FALSE,Weekly[[#This Row],[Actual]]=TRUE),AU660-1,IF(AND(Weekly[[#This Row],[H Odds &lt;]]&lt;&gt;"",Weekly[[#This Row],[XGB_P]]=TRUE,Weekly[[#This Row],[Actual]]=FALSE),AU660-1,AU660)))))</f>
        <v>84.06</v>
      </c>
      <c r="AV661" s="37">
        <f>IF(AND(Weekly[[#This Row],[V Odds &lt;]]="",Weekly[[#This Row],[H Odds &lt;]]=""),AV660,IF(AND(Weekly[[#This Row],[H Odds &lt;]]&lt;&gt;"",Weekly[[#This Row],[QDA_P]]=TRUE,Weekly[[#This Row],[Actual]]=TRUE),AV660+Weekly[[#This Row],[H Odds &lt;]]-1,IF(AND(Weekly[[#This Row],[V Odds &lt;]]&lt;&gt;"",Weekly[[#This Row],[QDA_P]]=FALSE,Weekly[[#This Row],[Actual]]=FALSE),AV660+Weekly[[#This Row],[V Odds &lt;]]-1,IF(AND(Weekly[[#This Row],[V Odds &lt;]]&lt;&gt;"",Weekly[[#This Row],[QDA_P]]=FALSE,Weekly[[#This Row],[Actual]]=TRUE),AV660-1,IF(AND(Weekly[[#This Row],[H Odds &lt;]]&lt;&gt;"",Weekly[[#This Row],[QDA_P]]=TRUE,Weekly[[#This Row],[Actual]]=FALSE),AV660-1,AV660)))))</f>
        <v>73.349999999999994</v>
      </c>
      <c r="AW661" s="37">
        <f>IF(AND(Weekly[[#This Row],[H Odds &lt;]]="",Weekly[[#This Row],[V Odds &lt;]]=""),AW660,IF(AND(Weekly[[#This Row],[KNC_P]]=Weekly[[#This Row],[Actual]],Weekly[[#This Row],[KNC_P]]=TRUE),AW660+Weekly[[#This Row],[BF H Odds]]-1,IF(AND(Weekly[[#This Row],[KNC_P]]=Weekly[[#This Row],[Actual]],Weekly[[#This Row],[KNC_P]]=FALSE),AW660+Weekly[[#This Row],[BF V Odds]]-1,AW660-1)))</f>
        <v>51.150000000000013</v>
      </c>
      <c r="AX661" s="37">
        <f>IF(AND(Weekly[[#This Row],[V Odds &lt;]]="",Weekly[[#This Row],[H Odds &lt;]]=""),AX660,IF(AND(Weekly[[#This Row],[V Odds &lt;]]&lt;&gt;"",Weekly[[#This Row],[FALSES]]&gt;0,Weekly[[#This Row],[Actual]]=FALSE),AX660+Weekly[[#This Row],[V Odds &lt;]]-1,IF(AND(Weekly[[#This Row],[H Odds &lt;]]&lt;&gt;"",Weekly[[#This Row],[TRUES]]&gt;0,Weekly[[#This Row],[Actual]]=TRUE),AX660+Weekly[[#This Row],[H Odds &lt;]]-1,IF(AND(Weekly[[#This Row],[V Odds &lt;]]&lt;&gt;"",Weekly[[#This Row],[FALSES]]=0),AX660,IF(AND(Weekly[[#This Row],[H Odds &lt;]]&lt;&gt;"",Weekly[[#This Row],[TRUES]]=0),AX660,AX660-1)))))</f>
        <v>135.64999999999995</v>
      </c>
      <c r="AY661" s="37">
        <f>IF(AND(Weekly[[#This Row],[V Odds &lt;]]="",Weekly[[#This Row],[H Odds &lt;]]=""),AY660,IF(AND(Weekly[[#This Row],[V Odds &lt;]]&lt;&gt;"",Weekly[[#This Row],[FALSES]]&gt;0,Weekly[[#This Row],[Actual]]=FALSE),AY660+((Weekly[[#This Row],[V Odds &lt;]]-1)*0.92),IF(AND(Weekly[[#This Row],[H Odds &lt;]]&lt;&gt;"",Weekly[[#This Row],[TRUES]]&gt;0,Weekly[[#This Row],[Actual]]=TRUE),AY660+((Weekly[[#This Row],[H Odds &lt;]]-1)*0.92),IF(AND(Weekly[[#This Row],[V Odds &lt;]]&lt;&gt;"",Weekly[[#This Row],[FALSES]]=0),AY660,IF(AND(Weekly[[#This Row],[H Odds &lt;]]&lt;&gt;"",Weekly[[#This Row],[TRUES]]=0),AY660,AY660-1)))))</f>
        <v>120.07800000000003</v>
      </c>
      <c r="AZ661" s="37">
        <f>IF(AND(Weekly[[#This Row],[V Odds &lt;]]="",Weekly[[#This Row],[H Odds &lt;]]=""),AZ660,IF(AND(Weekly[[#This Row],[V Odds &lt;]]&lt;&gt;"",Weekly[[#This Row],[Actual]]=FALSE),AZ660+Weekly[[#This Row],[V Odds &lt;]]-1,IF(AND(Weekly[[#This Row],[H Odds &lt;]]&lt;&gt;"",Weekly[[#This Row],[Actual]]=TRUE),AZ660+Weekly[[#This Row],[H Odds &lt;]]-1,AZ660-1)))</f>
        <v>125.61999999999996</v>
      </c>
      <c r="BA661" s="38">
        <f>IF(Weekly[[#This Row],[H Odds &lt;]]="",BA660,IF(AND(Weekly[[#This Row],[H Odds &lt;]]&lt;&gt;"",Weekly[[#This Row],[SVC_P]]=TRUE,Weekly[[#This Row],[Actual]]=TRUE),BA660+Weekly[[#This Row],[H Odds &lt;]]-1,IF(AND(Weekly[[#This Row],[H Odds &lt;]]&lt;&gt;"",Weekly[[#This Row],[SVC_P]]=TRUE,Weekly[[#This Row],[Actual]]=FALSE),BA660-1,BA660)))</f>
        <v>80.290000000000006</v>
      </c>
      <c r="BB661" s="38">
        <f>IF(Weekly[[#This Row],[H Odds &lt;]]="",BB660,IF(AND(Weekly[[#This Row],[H Odds &lt;]]&lt;&gt;"",Weekly[[#This Row],[ADBC_P]]=TRUE,Weekly[[#This Row],[Actual]]=TRUE),BB660+Weekly[[#This Row],[H Odds &lt;]]-1,IF(AND(Weekly[[#This Row],[H Odds &lt;]]&lt;&gt;"",Weekly[[#This Row],[ADBC_P]]=TRUE,Weekly[[#This Row],[Actual]]=FALSE),BB660-1,BB660)))</f>
        <v>50.06</v>
      </c>
      <c r="BC661" s="38">
        <f>IF(Weekly[[#This Row],[H Odds &lt;]]="",BC660,IF(AND(Weekly[[#This Row],[H Odds &lt;]]&lt;&gt;"",Weekly[[#This Row],[RFC_P]]=TRUE,Weekly[[#This Row],[Actual]]=TRUE),BC660+Weekly[[#This Row],[H Odds &lt;]]-1,IF(AND(Weekly[[#This Row],[H Odds &lt;]]&lt;&gt;"",Weekly[[#This Row],[RFC_P]]=TRUE,Weekly[[#This Row],[Actual]]=FALSE),BC660-1,BC660)))</f>
        <v>51.66</v>
      </c>
      <c r="BD661" s="38">
        <f>IF(Weekly[[#This Row],[H Odds &lt;]]="",BD660,IF(AND(Weekly[[#This Row],[H Odds &lt;]]&lt;&gt;"",Weekly[[#This Row],[GBC_P]]=TRUE,Weekly[[#This Row],[Actual]]=TRUE),BD660+Weekly[[#This Row],[H Odds &lt;]]-1,IF(AND(Weekly[[#This Row],[H Odds &lt;]]&lt;&gt;"",Weekly[[#This Row],[GBC_P]]=TRUE,Weekly[[#This Row],[Actual]]=FALSE),BD660-1,BD660)))</f>
        <v>57.810000000000009</v>
      </c>
      <c r="BE661" s="38">
        <f>IF(Weekly[[#This Row],[H Odds &lt;]]="",BE660,IF(AND(Weekly[[#This Row],[H Odds &lt;]]&lt;&gt;"",Weekly[[#This Row],[HGBC_P]]=TRUE,Weekly[[#This Row],[Actual]]=TRUE),BE660+Weekly[[#This Row],[H Odds &lt;]]-1,IF(AND(Weekly[[#This Row],[H Odds &lt;]]&lt;&gt;"",Weekly[[#This Row],[HGBC_P]]=TRUE,Weekly[[#This Row],[Actual]]=FALSE),BE660-1,BE660)))</f>
        <v>54.96</v>
      </c>
      <c r="BF661" s="38">
        <f>IF(Weekly[[#This Row],[H Odds &lt;]]="",BF660,IF(AND(Weekly[[#This Row],[H Odds &lt;]]&lt;&gt;"",Weekly[[#This Row],[XGB_P]]=TRUE,Weekly[[#This Row],[Actual]]=TRUE),BF660+Weekly[[#This Row],[H Odds &lt;]]-1,IF(AND(Weekly[[#This Row],[H Odds &lt;]]&lt;&gt;"",Weekly[[#This Row],[XGB_P]]=TRUE,Weekly[[#This Row],[Actual]]=FALSE),BF660-1,BF660)))</f>
        <v>64.63000000000001</v>
      </c>
      <c r="BG661" s="38">
        <f>IF(Weekly[[#This Row],[H Odds &lt;]]="",BG660,IF(AND(Weekly[[#This Row],[H Odds &lt;]]&lt;&gt;"",Weekly[[#This Row],[QDA_P]]=TRUE,Weekly[[#This Row],[Actual]]=TRUE),BG660+Weekly[[#This Row],[H Odds &lt;]]-1,IF(AND(Weekly[[#This Row],[H Odds &lt;]]&lt;&gt;"",Weekly[[#This Row],[QDA_P]]=TRUE,Weekly[[#This Row],[Actual]]=FALSE),BG660-1,BG660)))</f>
        <v>50.129999999999995</v>
      </c>
      <c r="BH661" s="38">
        <f>IF(Weekly[[#This Row],[H Odds &lt;]]="",BH660,IF(AND(Weekly[[#This Row],[H Odds &lt;]]&lt;&gt;"",Weekly[[#This Row],[KNC_P]]=TRUE,Weekly[[#This Row],[Actual]]=TRUE),BH660+Weekly[[#This Row],[H Odds &lt;]]-1,IF(AND(Weekly[[#This Row],[H Odds &lt;]]&lt;&gt;"",Weekly[[#This Row],[KNC_P]]=TRUE,Weekly[[#This Row],[Actual]]=FALSE),BH660-1,BH660)))</f>
        <v>55</v>
      </c>
      <c r="BI661" s="38">
        <f>IF(Weekly[[#This Row],[H Odds &lt;]]="",BI660,IF(AND(Weekly[[#This Row],[H Odds &lt;]]&lt;&gt;"",Weekly[[#This Row],[TRUES]]&gt;0,Weekly[[#This Row],[Actual]]=TRUE),BI660+Weekly[[#This Row],[H Odds &lt;]]-1,IF(AND(Weekly[[#This Row],[H Odds &lt;]]&lt;&gt;"",Weekly[[#This Row],[TRUES]]=0),BI660,BI660-1)))</f>
        <v>78.290000000000006</v>
      </c>
      <c r="BJ661" s="38">
        <f>IF(Weekly[[#This Row],[H Odds &lt;]]="",BJ660,IF(AND(Weekly[[#This Row],[H Odds &lt;]]&lt;&gt;"",Weekly[[#This Row],[Actual]]=TRUE),BJ660+Weekly[[#This Row],[H Odds &lt;]]-1,IF(AND(Weekly[[#This Row],[H Odds &lt;]]&lt;&gt;"",Weekly[[#This Row],[Actual]]=FALSE),BJ660-1,BJ660)))</f>
        <v>80.190000000000012</v>
      </c>
      <c r="BK661" s="58">
        <f>IF(AND(Weekly[[#This Row],[TRUES]]&gt;3,Weekly[[#This Row],[Actual]]=TRUE),BK660+Weekly[[#This Row],[BF H Odds]]-1,IF(AND(Weekly[[#This Row],[FALSES]]&gt;3,Weekly[[#This Row],[Actual]]=FALSE),BK660+Weekly[[#This Row],[BF V Odds]]-1,IF(AND(Weekly[[#This Row],[TRUES]]&gt;3,Weekly[[#This Row],[Actual]]=FALSE),BK660-1,IF(AND(Weekly[[#This Row],[FALSES]]&gt;3,Weekly[[#This Row],[Actual]]=TRUE),BK660-1,BK660))))</f>
        <v>24.680000000000028</v>
      </c>
      <c r="BL661" s="58">
        <f>IF(AND(Weekly[[#This Row],[TRUES]]&gt;5,Weekly[[#This Row],[Actual]]=TRUE),BL660+Weekly[[#This Row],[BF H Odds]]-1,IF(AND(Weekly[[#This Row],[FALSES]]&gt;5,Weekly[[#This Row],[Actual]]=FALSE),BL660+Weekly[[#This Row],[BF V Odds]]-1,IF(AND(Weekly[[#This Row],[TRUES]]&gt;5,Weekly[[#This Row],[Actual]]=FALSE),BL660-1,IF(AND(Weekly[[#This Row],[FALSES]]&gt;5,Weekly[[#This Row],[Actual]]=TRUE),BL660-1,BL660))))</f>
        <v>29.000000000000014</v>
      </c>
      <c r="BM661" s="58">
        <f>IF(AND(Weekly[[#This Row],[TRUES]]&gt;6,Weekly[[#This Row],[Actual]]=TRUE),BM660+Weekly[[#This Row],[BF H Odds]]-1,IF(AND(Weekly[[#This Row],[FALSES]]&gt;6,Weekly[[#This Row],[Actual]]=FALSE),BM660+Weekly[[#This Row],[BF V Odds]]-1,IF(AND(Weekly[[#This Row],[TRUES]]&gt;6,Weekly[[#This Row],[Actual]]=FALSE),BM660-1,IF(AND(Weekly[[#This Row],[FALSES]]&gt;6,Weekly[[#This Row],[Actual]]=TRUE),BM660-1,BM660))))</f>
        <v>59.08</v>
      </c>
    </row>
    <row r="662" spans="1:65" x14ac:dyDescent="0.25">
      <c r="A662" s="34"/>
      <c r="B662" s="10">
        <v>44325</v>
      </c>
      <c r="C662" s="17" t="s">
        <v>38</v>
      </c>
      <c r="D662" s="15" t="s">
        <v>13</v>
      </c>
      <c r="E662" t="b">
        <v>1</v>
      </c>
      <c r="F662" t="b">
        <v>1</v>
      </c>
      <c r="G662" t="b">
        <v>1</v>
      </c>
      <c r="H662" t="b">
        <v>1</v>
      </c>
      <c r="I662" t="b">
        <v>0</v>
      </c>
      <c r="J662" t="b">
        <v>1</v>
      </c>
      <c r="K662" t="b">
        <v>1</v>
      </c>
      <c r="L662" t="b">
        <v>0</v>
      </c>
      <c r="O662" t="str">
        <f>IF(Weekly[[#This Row],[H/V]]="H",Weekly[[#This Row],[BF H Odds]],IF(Weekly[[#This Row],[H/V]]="V",Weekly[[#This Row],[BF V Odds]],""))</f>
        <v/>
      </c>
      <c r="R662" s="35">
        <f>IFERROR(IF(Weekly[[#This Row],[Won Bet?]]="yes",R661+(Weekly[[#This Row],[BF Odds]]*Weekly[[#This Row],[BF Stake]])-Weekly[[#This Row],[BF Stake]],R661-Weekly[[#This Row],[BF Stake]]),R661)</f>
        <v>1243.6095000000007</v>
      </c>
      <c r="S662" s="35">
        <f>IFERROR(IF(Weekly[[#This Row],[Won Bet?]]="yes",S661+(((Weekly[[#This Row],[BF Odds]]*Weekly[[#This Row],[BF Stake]])-Weekly[[#This Row],[BF Stake]])*0.95),S661-Weekly[[#This Row],[BF Stake]]),S661)</f>
        <v>1127.5191400000012</v>
      </c>
      <c r="T662" s="13"/>
      <c r="U662" s="13"/>
      <c r="V662" s="24" t="str">
        <f>IF(Weekly[[#This Row],[Actual]]="","",IF(AND(Weekly[[#This Row],[SVC_P]]=Weekly[[#This Row],[Actual]],Weekly[[#This Row],[SVC_P]]=TRUE),V661+Weekly[[#This Row],[BF H Odds]]-1,IF(AND(Weekly[[#This Row],[SVC_P]]=Weekly[[#This Row],[Actual]],Weekly[[#This Row],[SVC_P]]=FALSE),V661+Weekly[[#This Row],[BF V Odds]]-1,V661-1)))</f>
        <v/>
      </c>
      <c r="W662" s="24" t="str">
        <f>IF(Weekly[[#This Row],[Actual]]="","",IF(AND(Weekly[[#This Row],[SVC_P]]=FALSE,Weekly[[#This Row],[Actual]]=TRUE),W661+Weekly[[#This Row],[BF H Odds]]-1,IF(AND(Weekly[[#This Row],[SVC_P]]=TRUE,Weekly[[#This Row],[Actual]]=FALSE,),W661+Weekly[[#This Row],[BF V Odds]]-1,W661-1)))</f>
        <v/>
      </c>
      <c r="X662" s="24" t="str">
        <f>IF(Weekly[[#This Row],[Actual]]="","",IF(AND(Weekly[[#This Row],[ADBC_P]]=Weekly[[#This Row],[Actual]],Weekly[[#This Row],[ADBC_P]]=TRUE),X661+Weekly[[#This Row],[BF H Odds]]-1,IF(AND(Weekly[[#This Row],[ADBC_P]]=Weekly[[#This Row],[Actual]],Weekly[[#This Row],[ADBC_P]]=FALSE),X661+Weekly[[#This Row],[BF V Odds]]-1,X661-1)))</f>
        <v/>
      </c>
      <c r="Y662" s="24" t="str">
        <f>IF(Weekly[[#This Row],[Actual]]="","",IF(AND(Weekly[[#This Row],[ADBC_P]]=FALSE,Weekly[[#This Row],[Actual]]=TRUE),Y661+Weekly[[#This Row],[BF H Odds]]-1,IF(AND(Weekly[[#This Row],[ADBC_P]]=TRUE,Weekly[[#This Row],[Actual]]=FALSE),Y661+Weekly[[#This Row],[BF V Odds]]-1,Y661-1)))</f>
        <v/>
      </c>
      <c r="Z662" s="24" t="str">
        <f>IF(Weekly[[#This Row],[Actual]]="","",IF(AND(Weekly[[#This Row],[RFC_P]]=Weekly[[#This Row],[Actual]],Weekly[[#This Row],[RFC_P]]=TRUE),Z661+Weekly[[#This Row],[BF H Odds]]-1,IF(AND(Weekly[[#This Row],[RFC_P]]=Weekly[[#This Row],[Actual]],Weekly[[#This Row],[RFC_P]]=FALSE),Z661+Weekly[[#This Row],[BF V Odds]]-1,Z661-1)))</f>
        <v/>
      </c>
      <c r="AA662" s="24" t="str">
        <f>IF(Weekly[[#This Row],[Actual]]="","",IF(AND(Weekly[[#This Row],[RFC_P]]=FALSE,Weekly[[#This Row],[Actual]]=TRUE),AA661+Weekly[[#This Row],[BF H Odds]]-1,IF(AND(Weekly[[#This Row],[RFC_P]]=TRUE,Weekly[[#This Row],[Actual]]=FALSE),AA661+Weekly[[#This Row],[BF V Odds]]-1,AA661-1)))</f>
        <v/>
      </c>
      <c r="AB662" s="24" t="str">
        <f>IF(Weekly[[#This Row],[Actual]]="","",IF(AND(Weekly[[#This Row],[GBC_P]]=Weekly[[#This Row],[Actual]],Weekly[[#This Row],[GBC_P]]=TRUE),AB661+Weekly[[#This Row],[BF H Odds]]-1,IF(AND(Weekly[[#This Row],[GBC_P]]=Weekly[[#This Row],[Actual]],Weekly[[#This Row],[GBC_P]]=FALSE),AB661+Weekly[[#This Row],[BF V Odds]]-1,AB661-1)))</f>
        <v/>
      </c>
      <c r="AC662" s="24" t="str">
        <f>IF(Weekly[[#This Row],[Actual]]="","",IF(AND(Weekly[[#This Row],[GBC_P]]=FALSE,Weekly[[#This Row],[Actual]]=TRUE),AC661+Weekly[[#This Row],[BF H Odds]]-1,IF(AND(Weekly[[#This Row],[GBC_P]]=TRUE,Weekly[[#This Row],[Actual]]=FALSE),AC661+Weekly[[#This Row],[BF V Odds]]-1,AC661-1)))</f>
        <v/>
      </c>
      <c r="AD662" s="24" t="str">
        <f>IF(Weekly[[#This Row],[Actual]]="","",IF(AND(Weekly[[#This Row],[HGBC_P]]=Weekly[[#This Row],[Actual]],Weekly[[#This Row],[HGBC_P]]=TRUE),AD661+Weekly[[#This Row],[BF H Odds]]-1,IF(AND(Weekly[[#This Row],[HGBC_P]]=Weekly[[#This Row],[Actual]],Weekly[[#This Row],[HGBC_P]]=FALSE),AD661+Weekly[[#This Row],[BF V Odds]]-1,AD661-1)))</f>
        <v/>
      </c>
      <c r="AE662" s="24" t="str">
        <f>IF(Weekly[[#This Row],[Actual]]="","",IF(AND(Weekly[[#This Row],[HGBC_P]]=FALSE,Weekly[[#This Row],[Actual]]=TRUE),AE661+Weekly[[#This Row],[BF H Odds]]-1,IF(AND(Weekly[[#This Row],[HGBC_P]]=TRUE,Weekly[[#This Row],[Actual]]=FALSE),AE661+Weekly[[#This Row],[BF V Odds]]-1,AE661-1)))</f>
        <v/>
      </c>
      <c r="AF662" s="24" t="str">
        <f>IF(Weekly[[#This Row],[Actual]]="","",IF(AND(Weekly[[#This Row],[XGB_P]]=Weekly[[#This Row],[Actual]],Weekly[[#This Row],[XGB_P]]=TRUE),AF661+Weekly[[#This Row],[BF H Odds]]-1,IF(AND(Weekly[[#This Row],[XGB_P]]=Weekly[[#This Row],[Actual]],Weekly[[#This Row],[XGB_P]]=FALSE),AF661+Weekly[[#This Row],[BF V Odds]]-1,AF661-1)))</f>
        <v/>
      </c>
      <c r="AG662" s="24" t="str">
        <f>IF(Weekly[[#This Row],[Actual]]="","",IF(AND(Weekly[[#This Row],[XGB_P]]=FALSE,Weekly[[#This Row],[Actual]]=TRUE),AG661+Weekly[[#This Row],[BF H Odds]]-1,IF(AND(Weekly[[#This Row],[XGB_P]]=TRUE,Weekly[[#This Row],[Actual]]=FALSE),AG661+Weekly[[#This Row],[BF V Odds]]-1,AG661-1)))</f>
        <v/>
      </c>
      <c r="AH662" s="24" t="str">
        <f>IF(Weekly[[#This Row],[Actual]]="","",IF(AND(Weekly[[#This Row],[QDA_P]]=Weekly[[#This Row],[Actual]],Weekly[[#This Row],[QDA_P]]=TRUE),AH661+Weekly[[#This Row],[BF H Odds]]-1,IF(AND(Weekly[[#This Row],[QDA_P]]=Weekly[[#This Row],[Actual]],Weekly[[#This Row],[QDA_P]]=FALSE),AH661+Weekly[[#This Row],[BF V Odds]]-1,AH661-1)))</f>
        <v/>
      </c>
      <c r="AI662" s="24" t="str">
        <f>IF(Weekly[[#This Row],[Actual]]="","",IF(AND(Weekly[[#This Row],[QDA_P]]=FALSE,Weekly[[#This Row],[Actual]]=TRUE),AI661+Weekly[[#This Row],[BF H Odds]]-1,IF(AND(Weekly[[#This Row],[QDA_P]]=TRUE,Weekly[[#This Row],[Actual]]=FALSE),AI661+Weekly[[#This Row],[BF V Odds]]-1,AI661-1)))</f>
        <v/>
      </c>
      <c r="AJ662" s="24" t="str">
        <f>IF(Weekly[[#This Row],[Actual]]="","",IF(AND(Weekly[[#This Row],[KNC_P]]=FALSE,Weekly[[#This Row],[Actual]]=TRUE),AJ661+Weekly[[#This Row],[BF H Odds]]-1,IF(AND(Weekly[[#This Row],[KNC_P]]=TRUE,Weekly[[#This Row],[Actual]]=FALSE),AJ661+Weekly[[#This Row],[BF V Odds]]-1,AJ661-1)))</f>
        <v/>
      </c>
      <c r="AK662" s="24" t="str">
        <f>IF(Weekly[[#This Row],[Actual]]="","",IF(AND(Weekly[[#This Row],[KNC_P]]=FALSE,Weekly[[#This Row],[Actual]]=TRUE),AK661+Weekly[[#This Row],[BF H Odds]]-1,IF(AND(Weekly[[#This Row],[KNC_P]]=TRUE,Weekly[[#This Row],[Actual]]=FALSE),AK661+Weekly[[#This Row],[BF V Odds]]-1,AK661-1)))</f>
        <v/>
      </c>
      <c r="AL662" s="30" t="str">
        <f>IF(Weekly[[#This Row],[Actual]]="","",COUNTIF(Weekly[[#This Row],[SVC_P]:[QDA_P]],TRUE))</f>
        <v/>
      </c>
      <c r="AM662" s="30" t="str">
        <f>IF(Weekly[[#This Row],[Actual]]="","",COUNTIF(Weekly[[#This Row],[SVC_P]:[QDA_P]],FALSE))</f>
        <v/>
      </c>
      <c r="AN662" s="36" t="str">
        <f>IF(AND(Weekly[[#This Row],[BF V Odds]]&gt;$BO$6,Weekly[[#This Row],[BF V Odds]] &lt; $BO$7),Weekly[[#This Row],[BF V Odds]],"")</f>
        <v/>
      </c>
      <c r="AO662" s="36" t="str">
        <f>IF(AND(Weekly[[#This Row],[BF H Odds]]&gt;$BO$6, Weekly[[#This Row],[BF H Odds]] &lt; $BO$7),Weekly[[#This Row],[BF H Odds]],"")</f>
        <v/>
      </c>
      <c r="AP662" s="37">
        <f>IF(AND(Weekly[[#This Row],[V Odds &lt;]]="",Weekly[[#This Row],[H Odds &lt;]]=""),AP661,IF(AND(Weekly[[#This Row],[H Odds &lt;]]&lt;&gt;"",Weekly[[#This Row],[SVC_P]]=TRUE,Weekly[[#This Row],[Actual]]=TRUE),AP661+Weekly[[#This Row],[H Odds &lt;]]-1,IF(AND(Weekly[[#This Row],[V Odds &lt;]]&lt;&gt;"",Weekly[[#This Row],[SVC_P]]=FALSE,Weekly[[#This Row],[Actual]]=FALSE),AP661+Weekly[[#This Row],[V Odds &lt;]]-1,IF(AND(Weekly[[#This Row],[V Odds &lt;]]&lt;&gt;"",Weekly[[#This Row],[SVC_P]]=FALSE,Weekly[[#This Row],[Actual]]=TRUE),AP661-1,IF(AND(Weekly[[#This Row],[H Odds &lt;]]&lt;&gt;"",Weekly[[#This Row],[SVC_P]]=TRUE,Weekly[[#This Row],[Actual]]=FALSE),AP661-1,AP661)))))</f>
        <v>81.330000000000027</v>
      </c>
      <c r="AQ662" s="37">
        <f>IF(AND(Weekly[[#This Row],[V Odds &lt;]]="",Weekly[[#This Row],[H Odds &lt;]]=""),AQ661,IF(AND(Weekly[[#This Row],[H Odds &lt;]]&lt;&gt;"",Weekly[[#This Row],[ADBC_P]]=TRUE,Weekly[[#This Row],[Actual]]=TRUE),AQ661+Weekly[[#This Row],[H Odds &lt;]]-1,IF(AND(Weekly[[#This Row],[V Odds &lt;]]&lt;&gt;"",Weekly[[#This Row],[ADBC_P]]=FALSE,Weekly[[#This Row],[Actual]]=FALSE),AQ661+Weekly[[#This Row],[V Odds &lt;]]-1,IF(AND(Weekly[[#This Row],[V Odds &lt;]]&lt;&gt;"",Weekly[[#This Row],[ADBC_P]]=FALSE,Weekly[[#This Row],[Actual]]=TRUE),AQ661-1,IF(AND(Weekly[[#This Row],[H Odds &lt;]]&lt;&gt;"",Weekly[[#This Row],[ADBC_P]]=TRUE,Weekly[[#This Row],[Actual]]=FALSE),AQ661-1,AQ661)))))</f>
        <v>53.88</v>
      </c>
      <c r="AR662" s="37">
        <f>IF(AND(Weekly[[#This Row],[V Odds &lt;]]="",Weekly[[#This Row],[H Odds &lt;]]=""),AR661,IF(AND(Weekly[[#This Row],[H Odds &lt;]]&lt;&gt;"",Weekly[[#This Row],[RFC_P]]=TRUE,Weekly[[#This Row],[Actual]]=TRUE),AR661+Weekly[[#This Row],[H Odds &lt;]]-1,IF(AND(Weekly[[#This Row],[V Odds &lt;]]&lt;&gt;"",Weekly[[#This Row],[RFC_P]]=FALSE,Weekly[[#This Row],[Actual]]=FALSE),AR661+Weekly[[#This Row],[V Odds &lt;]]-1,IF(AND(Weekly[[#This Row],[V Odds &lt;]]&lt;&gt;"",Weekly[[#This Row],[RFC_P]]=FALSE,Weekly[[#This Row],[Actual]]=TRUE),AR661-1,IF(AND(Weekly[[#This Row],[H Odds &lt;]]&lt;&gt;"",Weekly[[#This Row],[RFC_P]]=TRUE,Weekly[[#This Row],[Actual]]=FALSE),AR661-1,AR661)))))</f>
        <v>73.14</v>
      </c>
      <c r="AS662" s="37">
        <f>IF(AND(Weekly[[#This Row],[V Odds &lt;]]="",Weekly[[#This Row],[H Odds &lt;]]=""),AS661,IF(AND(Weekly[[#This Row],[H Odds &lt;]]&lt;&gt;"",Weekly[[#This Row],[GBC_P]]=TRUE,Weekly[[#This Row],[Actual]]=TRUE),AS661+Weekly[[#This Row],[H Odds &lt;]]-1,IF(AND(Weekly[[#This Row],[V Odds &lt;]]&lt;&gt;"",Weekly[[#This Row],[GBC_P]]=FALSE,Weekly[[#This Row],[Actual]]=FALSE),AS661+Weekly[[#This Row],[V Odds &lt;]]-1,IF(AND(Weekly[[#This Row],[V Odds &lt;]]&lt;&gt;"",Weekly[[#This Row],[GBC_P]]=FALSE,Weekly[[#This Row],[Actual]]=TRUE),AS661-1,IF(AND(Weekly[[#This Row],[H Odds &lt;]]&lt;&gt;"",Weekly[[#This Row],[GBC_P]]=TRUE,Weekly[[#This Row],[Actual]]=FALSE),AS661-1,AS661)))))</f>
        <v>76.88</v>
      </c>
      <c r="AT662" s="37">
        <f>IF(AND(Weekly[[#This Row],[V Odds &lt;]]="",Weekly[[#This Row],[H Odds &lt;]]=""),AT661,IF(AND(Weekly[[#This Row],[H Odds &lt;]]&lt;&gt;"",Weekly[[#This Row],[HGBC_P]]=TRUE,Weekly[[#This Row],[Actual]]=TRUE),AT661+Weekly[[#This Row],[H Odds &lt;]]-1,IF(AND(Weekly[[#This Row],[V Odds &lt;]]&lt;&gt;"",Weekly[[#This Row],[HGBC_P]]=FALSE,Weekly[[#This Row],[Actual]]=FALSE),AT661+Weekly[[#This Row],[V Odds &lt;]]-1,IF(AND(Weekly[[#This Row],[V Odds &lt;]]&lt;&gt;"",Weekly[[#This Row],[HGBC_P]]=FALSE,Weekly[[#This Row],[Actual]]=TRUE),AT661-1,IF(AND(Weekly[[#This Row],[H Odds &lt;]]&lt;&gt;"",Weekly[[#This Row],[HGBC_P]]=TRUE,Weekly[[#This Row],[Actual]]=FALSE),AT661-1,AT661)))))</f>
        <v>60.31</v>
      </c>
      <c r="AU662" s="37">
        <f>IF(AND(Weekly[[#This Row],[V Odds &lt;]]="",Weekly[[#This Row],[H Odds &lt;]]=""),AU661,IF(AND(Weekly[[#This Row],[H Odds &lt;]]&lt;&gt;"",Weekly[[#This Row],[XGB_P]]=TRUE,Weekly[[#This Row],[Actual]]=TRUE),AU661+Weekly[[#This Row],[H Odds &lt;]]-1,IF(AND(Weekly[[#This Row],[V Odds &lt;]]&lt;&gt;"",Weekly[[#This Row],[XGB_P]]=FALSE,Weekly[[#This Row],[Actual]]=FALSE),AU661+Weekly[[#This Row],[V Odds &lt;]]-1,IF(AND(Weekly[[#This Row],[V Odds &lt;]]&lt;&gt;"",Weekly[[#This Row],[XGB_P]]=FALSE,Weekly[[#This Row],[Actual]]=TRUE),AU661-1,IF(AND(Weekly[[#This Row],[H Odds &lt;]]&lt;&gt;"",Weekly[[#This Row],[XGB_P]]=TRUE,Weekly[[#This Row],[Actual]]=FALSE),AU661-1,AU661)))))</f>
        <v>84.06</v>
      </c>
      <c r="AV662" s="37">
        <f>IF(AND(Weekly[[#This Row],[V Odds &lt;]]="",Weekly[[#This Row],[H Odds &lt;]]=""),AV661,IF(AND(Weekly[[#This Row],[H Odds &lt;]]&lt;&gt;"",Weekly[[#This Row],[QDA_P]]=TRUE,Weekly[[#This Row],[Actual]]=TRUE),AV661+Weekly[[#This Row],[H Odds &lt;]]-1,IF(AND(Weekly[[#This Row],[V Odds &lt;]]&lt;&gt;"",Weekly[[#This Row],[QDA_P]]=FALSE,Weekly[[#This Row],[Actual]]=FALSE),AV661+Weekly[[#This Row],[V Odds &lt;]]-1,IF(AND(Weekly[[#This Row],[V Odds &lt;]]&lt;&gt;"",Weekly[[#This Row],[QDA_P]]=FALSE,Weekly[[#This Row],[Actual]]=TRUE),AV661-1,IF(AND(Weekly[[#This Row],[H Odds &lt;]]&lt;&gt;"",Weekly[[#This Row],[QDA_P]]=TRUE,Weekly[[#This Row],[Actual]]=FALSE),AV661-1,AV661)))))</f>
        <v>73.349999999999994</v>
      </c>
      <c r="AW662" s="37">
        <f>IF(AND(Weekly[[#This Row],[H Odds &lt;]]="",Weekly[[#This Row],[V Odds &lt;]]=""),AW661,IF(AND(Weekly[[#This Row],[KNC_P]]=Weekly[[#This Row],[Actual]],Weekly[[#This Row],[KNC_P]]=TRUE),AW661+Weekly[[#This Row],[BF H Odds]]-1,IF(AND(Weekly[[#This Row],[KNC_P]]=Weekly[[#This Row],[Actual]],Weekly[[#This Row],[KNC_P]]=FALSE),AW661+Weekly[[#This Row],[BF V Odds]]-1,AW661-1)))</f>
        <v>51.150000000000013</v>
      </c>
      <c r="AX662" s="37">
        <f>IF(AND(Weekly[[#This Row],[V Odds &lt;]]="",Weekly[[#This Row],[H Odds &lt;]]=""),AX661,IF(AND(Weekly[[#This Row],[V Odds &lt;]]&lt;&gt;"",Weekly[[#This Row],[FALSES]]&gt;0,Weekly[[#This Row],[Actual]]=FALSE),AX661+Weekly[[#This Row],[V Odds &lt;]]-1,IF(AND(Weekly[[#This Row],[H Odds &lt;]]&lt;&gt;"",Weekly[[#This Row],[TRUES]]&gt;0,Weekly[[#This Row],[Actual]]=TRUE),AX661+Weekly[[#This Row],[H Odds &lt;]]-1,IF(AND(Weekly[[#This Row],[V Odds &lt;]]&lt;&gt;"",Weekly[[#This Row],[FALSES]]=0),AX661,IF(AND(Weekly[[#This Row],[H Odds &lt;]]&lt;&gt;"",Weekly[[#This Row],[TRUES]]=0),AX661,AX661-1)))))</f>
        <v>135.64999999999995</v>
      </c>
      <c r="AY662" s="37">
        <f>IF(AND(Weekly[[#This Row],[V Odds &lt;]]="",Weekly[[#This Row],[H Odds &lt;]]=""),AY661,IF(AND(Weekly[[#This Row],[V Odds &lt;]]&lt;&gt;"",Weekly[[#This Row],[FALSES]]&gt;0,Weekly[[#This Row],[Actual]]=FALSE),AY661+((Weekly[[#This Row],[V Odds &lt;]]-1)*0.92),IF(AND(Weekly[[#This Row],[H Odds &lt;]]&lt;&gt;"",Weekly[[#This Row],[TRUES]]&gt;0,Weekly[[#This Row],[Actual]]=TRUE),AY661+((Weekly[[#This Row],[H Odds &lt;]]-1)*0.92),IF(AND(Weekly[[#This Row],[V Odds &lt;]]&lt;&gt;"",Weekly[[#This Row],[FALSES]]=0),AY661,IF(AND(Weekly[[#This Row],[H Odds &lt;]]&lt;&gt;"",Weekly[[#This Row],[TRUES]]=0),AY661,AY661-1)))))</f>
        <v>120.07800000000003</v>
      </c>
      <c r="AZ662" s="37">
        <f>IF(AND(Weekly[[#This Row],[V Odds &lt;]]="",Weekly[[#This Row],[H Odds &lt;]]=""),AZ661,IF(AND(Weekly[[#This Row],[V Odds &lt;]]&lt;&gt;"",Weekly[[#This Row],[Actual]]=FALSE),AZ661+Weekly[[#This Row],[V Odds &lt;]]-1,IF(AND(Weekly[[#This Row],[H Odds &lt;]]&lt;&gt;"",Weekly[[#This Row],[Actual]]=TRUE),AZ661+Weekly[[#This Row],[H Odds &lt;]]-1,AZ661-1)))</f>
        <v>125.61999999999996</v>
      </c>
      <c r="BA662" s="38">
        <f>IF(Weekly[[#This Row],[H Odds &lt;]]="",BA661,IF(AND(Weekly[[#This Row],[H Odds &lt;]]&lt;&gt;"",Weekly[[#This Row],[SVC_P]]=TRUE,Weekly[[#This Row],[Actual]]=TRUE),BA661+Weekly[[#This Row],[H Odds &lt;]]-1,IF(AND(Weekly[[#This Row],[H Odds &lt;]]&lt;&gt;"",Weekly[[#This Row],[SVC_P]]=TRUE,Weekly[[#This Row],[Actual]]=FALSE),BA661-1,BA661)))</f>
        <v>80.290000000000006</v>
      </c>
      <c r="BB662" s="38">
        <f>IF(Weekly[[#This Row],[H Odds &lt;]]="",BB661,IF(AND(Weekly[[#This Row],[H Odds &lt;]]&lt;&gt;"",Weekly[[#This Row],[ADBC_P]]=TRUE,Weekly[[#This Row],[Actual]]=TRUE),BB661+Weekly[[#This Row],[H Odds &lt;]]-1,IF(AND(Weekly[[#This Row],[H Odds &lt;]]&lt;&gt;"",Weekly[[#This Row],[ADBC_P]]=TRUE,Weekly[[#This Row],[Actual]]=FALSE),BB661-1,BB661)))</f>
        <v>50.06</v>
      </c>
      <c r="BC662" s="38">
        <f>IF(Weekly[[#This Row],[H Odds &lt;]]="",BC661,IF(AND(Weekly[[#This Row],[H Odds &lt;]]&lt;&gt;"",Weekly[[#This Row],[RFC_P]]=TRUE,Weekly[[#This Row],[Actual]]=TRUE),BC661+Weekly[[#This Row],[H Odds &lt;]]-1,IF(AND(Weekly[[#This Row],[H Odds &lt;]]&lt;&gt;"",Weekly[[#This Row],[RFC_P]]=TRUE,Weekly[[#This Row],[Actual]]=FALSE),BC661-1,BC661)))</f>
        <v>51.66</v>
      </c>
      <c r="BD662" s="38">
        <f>IF(Weekly[[#This Row],[H Odds &lt;]]="",BD661,IF(AND(Weekly[[#This Row],[H Odds &lt;]]&lt;&gt;"",Weekly[[#This Row],[GBC_P]]=TRUE,Weekly[[#This Row],[Actual]]=TRUE),BD661+Weekly[[#This Row],[H Odds &lt;]]-1,IF(AND(Weekly[[#This Row],[H Odds &lt;]]&lt;&gt;"",Weekly[[#This Row],[GBC_P]]=TRUE,Weekly[[#This Row],[Actual]]=FALSE),BD661-1,BD661)))</f>
        <v>57.810000000000009</v>
      </c>
      <c r="BE662" s="38">
        <f>IF(Weekly[[#This Row],[H Odds &lt;]]="",BE661,IF(AND(Weekly[[#This Row],[H Odds &lt;]]&lt;&gt;"",Weekly[[#This Row],[HGBC_P]]=TRUE,Weekly[[#This Row],[Actual]]=TRUE),BE661+Weekly[[#This Row],[H Odds &lt;]]-1,IF(AND(Weekly[[#This Row],[H Odds &lt;]]&lt;&gt;"",Weekly[[#This Row],[HGBC_P]]=TRUE,Weekly[[#This Row],[Actual]]=FALSE),BE661-1,BE661)))</f>
        <v>54.96</v>
      </c>
      <c r="BF662" s="38">
        <f>IF(Weekly[[#This Row],[H Odds &lt;]]="",BF661,IF(AND(Weekly[[#This Row],[H Odds &lt;]]&lt;&gt;"",Weekly[[#This Row],[XGB_P]]=TRUE,Weekly[[#This Row],[Actual]]=TRUE),BF661+Weekly[[#This Row],[H Odds &lt;]]-1,IF(AND(Weekly[[#This Row],[H Odds &lt;]]&lt;&gt;"",Weekly[[#This Row],[XGB_P]]=TRUE,Weekly[[#This Row],[Actual]]=FALSE),BF661-1,BF661)))</f>
        <v>64.63000000000001</v>
      </c>
      <c r="BG662" s="38">
        <f>IF(Weekly[[#This Row],[H Odds &lt;]]="",BG661,IF(AND(Weekly[[#This Row],[H Odds &lt;]]&lt;&gt;"",Weekly[[#This Row],[QDA_P]]=TRUE,Weekly[[#This Row],[Actual]]=TRUE),BG661+Weekly[[#This Row],[H Odds &lt;]]-1,IF(AND(Weekly[[#This Row],[H Odds &lt;]]&lt;&gt;"",Weekly[[#This Row],[QDA_P]]=TRUE,Weekly[[#This Row],[Actual]]=FALSE),BG661-1,BG661)))</f>
        <v>50.129999999999995</v>
      </c>
      <c r="BH662" s="38">
        <f>IF(Weekly[[#This Row],[H Odds &lt;]]="",BH661,IF(AND(Weekly[[#This Row],[H Odds &lt;]]&lt;&gt;"",Weekly[[#This Row],[KNC_P]]=TRUE,Weekly[[#This Row],[Actual]]=TRUE),BH661+Weekly[[#This Row],[H Odds &lt;]]-1,IF(AND(Weekly[[#This Row],[H Odds &lt;]]&lt;&gt;"",Weekly[[#This Row],[KNC_P]]=TRUE,Weekly[[#This Row],[Actual]]=FALSE),BH661-1,BH661)))</f>
        <v>55</v>
      </c>
      <c r="BI662" s="38">
        <f>IF(Weekly[[#This Row],[H Odds &lt;]]="",BI661,IF(AND(Weekly[[#This Row],[H Odds &lt;]]&lt;&gt;"",Weekly[[#This Row],[TRUES]]&gt;0,Weekly[[#This Row],[Actual]]=TRUE),BI661+Weekly[[#This Row],[H Odds &lt;]]-1,IF(AND(Weekly[[#This Row],[H Odds &lt;]]&lt;&gt;"",Weekly[[#This Row],[TRUES]]=0),BI661,BI661-1)))</f>
        <v>78.290000000000006</v>
      </c>
      <c r="BJ662" s="38">
        <f>IF(Weekly[[#This Row],[H Odds &lt;]]="",BJ661,IF(AND(Weekly[[#This Row],[H Odds &lt;]]&lt;&gt;"",Weekly[[#This Row],[Actual]]=TRUE),BJ661+Weekly[[#This Row],[H Odds &lt;]]-1,IF(AND(Weekly[[#This Row],[H Odds &lt;]]&lt;&gt;"",Weekly[[#This Row],[Actual]]=FALSE),BJ661-1,BJ661)))</f>
        <v>80.190000000000012</v>
      </c>
      <c r="BK662" s="58">
        <f>IF(AND(Weekly[[#This Row],[TRUES]]&gt;3,Weekly[[#This Row],[Actual]]=TRUE),BK661+Weekly[[#This Row],[BF H Odds]]-1,IF(AND(Weekly[[#This Row],[FALSES]]&gt;3,Weekly[[#This Row],[Actual]]=FALSE),BK661+Weekly[[#This Row],[BF V Odds]]-1,IF(AND(Weekly[[#This Row],[TRUES]]&gt;3,Weekly[[#This Row],[Actual]]=FALSE),BK661-1,IF(AND(Weekly[[#This Row],[FALSES]]&gt;3,Weekly[[#This Row],[Actual]]=TRUE),BK661-1,BK661))))</f>
        <v>23.680000000000028</v>
      </c>
      <c r="BL662" s="58">
        <f>IF(AND(Weekly[[#This Row],[TRUES]]&gt;5,Weekly[[#This Row],[Actual]]=TRUE),BL661+Weekly[[#This Row],[BF H Odds]]-1,IF(AND(Weekly[[#This Row],[FALSES]]&gt;5,Weekly[[#This Row],[Actual]]=FALSE),BL661+Weekly[[#This Row],[BF V Odds]]-1,IF(AND(Weekly[[#This Row],[TRUES]]&gt;5,Weekly[[#This Row],[Actual]]=FALSE),BL661-1,IF(AND(Weekly[[#This Row],[FALSES]]&gt;5,Weekly[[#This Row],[Actual]]=TRUE),BL661-1,BL661))))</f>
        <v>28.000000000000014</v>
      </c>
      <c r="BM662" s="58">
        <f>IF(AND(Weekly[[#This Row],[TRUES]]&gt;6,Weekly[[#This Row],[Actual]]=TRUE),BM661+Weekly[[#This Row],[BF H Odds]]-1,IF(AND(Weekly[[#This Row],[FALSES]]&gt;6,Weekly[[#This Row],[Actual]]=FALSE),BM661+Weekly[[#This Row],[BF V Odds]]-1,IF(AND(Weekly[[#This Row],[TRUES]]&gt;6,Weekly[[#This Row],[Actual]]=FALSE),BM661-1,IF(AND(Weekly[[#This Row],[FALSES]]&gt;6,Weekly[[#This Row],[Actual]]=TRUE),BM661-1,BM661))))</f>
        <v>58.08</v>
      </c>
    </row>
    <row r="663" spans="1:65" x14ac:dyDescent="0.25">
      <c r="A663" s="34"/>
      <c r="B663" s="10">
        <v>44326</v>
      </c>
      <c r="C663" s="17" t="s">
        <v>32</v>
      </c>
      <c r="D663" s="15" t="s">
        <v>10</v>
      </c>
      <c r="E663" t="b">
        <v>0</v>
      </c>
      <c r="F663" t="b">
        <v>1</v>
      </c>
      <c r="G663" t="b">
        <v>0</v>
      </c>
      <c r="H663" t="b">
        <v>1</v>
      </c>
      <c r="I663" t="b">
        <v>1</v>
      </c>
      <c r="J663" t="b">
        <v>1</v>
      </c>
      <c r="K663" t="b">
        <v>1</v>
      </c>
      <c r="L663" t="b">
        <v>1</v>
      </c>
      <c r="O663" t="str">
        <f>IF(Weekly[[#This Row],[H/V]]="H",Weekly[[#This Row],[BF H Odds]],IF(Weekly[[#This Row],[H/V]]="V",Weekly[[#This Row],[BF V Odds]],""))</f>
        <v/>
      </c>
      <c r="R663" s="35">
        <f>IFERROR(IF(Weekly[[#This Row],[Won Bet?]]="yes",R662+(Weekly[[#This Row],[BF Odds]]*Weekly[[#This Row],[BF Stake]])-Weekly[[#This Row],[BF Stake]],R662-Weekly[[#This Row],[BF Stake]]),R662)</f>
        <v>1243.6095000000007</v>
      </c>
      <c r="S663" s="35">
        <f>IFERROR(IF(Weekly[[#This Row],[Won Bet?]]="yes",S662+(((Weekly[[#This Row],[BF Odds]]*Weekly[[#This Row],[BF Stake]])-Weekly[[#This Row],[BF Stake]])*0.95),S662-Weekly[[#This Row],[BF Stake]]),S662)</f>
        <v>1127.5191400000012</v>
      </c>
      <c r="T663" s="13"/>
      <c r="U663" s="13"/>
      <c r="V663" s="24" t="str">
        <f>IF(Weekly[[#This Row],[Actual]]="","",IF(AND(Weekly[[#This Row],[SVC_P]]=Weekly[[#This Row],[Actual]],Weekly[[#This Row],[SVC_P]]=TRUE),V662+Weekly[[#This Row],[BF H Odds]]-1,IF(AND(Weekly[[#This Row],[SVC_P]]=Weekly[[#This Row],[Actual]],Weekly[[#This Row],[SVC_P]]=FALSE),V662+Weekly[[#This Row],[BF V Odds]]-1,V662-1)))</f>
        <v/>
      </c>
      <c r="W663" s="24" t="str">
        <f>IF(Weekly[[#This Row],[Actual]]="","",IF(AND(Weekly[[#This Row],[SVC_P]]=FALSE,Weekly[[#This Row],[Actual]]=TRUE),W662+Weekly[[#This Row],[BF H Odds]]-1,IF(AND(Weekly[[#This Row],[SVC_P]]=TRUE,Weekly[[#This Row],[Actual]]=FALSE,),W662+Weekly[[#This Row],[BF V Odds]]-1,W662-1)))</f>
        <v/>
      </c>
      <c r="X663" s="24" t="str">
        <f>IF(Weekly[[#This Row],[Actual]]="","",IF(AND(Weekly[[#This Row],[ADBC_P]]=Weekly[[#This Row],[Actual]],Weekly[[#This Row],[ADBC_P]]=TRUE),X662+Weekly[[#This Row],[BF H Odds]]-1,IF(AND(Weekly[[#This Row],[ADBC_P]]=Weekly[[#This Row],[Actual]],Weekly[[#This Row],[ADBC_P]]=FALSE),X662+Weekly[[#This Row],[BF V Odds]]-1,X662-1)))</f>
        <v/>
      </c>
      <c r="Y663" s="24" t="str">
        <f>IF(Weekly[[#This Row],[Actual]]="","",IF(AND(Weekly[[#This Row],[ADBC_P]]=FALSE,Weekly[[#This Row],[Actual]]=TRUE),Y662+Weekly[[#This Row],[BF H Odds]]-1,IF(AND(Weekly[[#This Row],[ADBC_P]]=TRUE,Weekly[[#This Row],[Actual]]=FALSE),Y662+Weekly[[#This Row],[BF V Odds]]-1,Y662-1)))</f>
        <v/>
      </c>
      <c r="Z663" s="24" t="str">
        <f>IF(Weekly[[#This Row],[Actual]]="","",IF(AND(Weekly[[#This Row],[RFC_P]]=Weekly[[#This Row],[Actual]],Weekly[[#This Row],[RFC_P]]=TRUE),Z662+Weekly[[#This Row],[BF H Odds]]-1,IF(AND(Weekly[[#This Row],[RFC_P]]=Weekly[[#This Row],[Actual]],Weekly[[#This Row],[RFC_P]]=FALSE),Z662+Weekly[[#This Row],[BF V Odds]]-1,Z662-1)))</f>
        <v/>
      </c>
      <c r="AA663" s="24" t="str">
        <f>IF(Weekly[[#This Row],[Actual]]="","",IF(AND(Weekly[[#This Row],[RFC_P]]=FALSE,Weekly[[#This Row],[Actual]]=TRUE),AA662+Weekly[[#This Row],[BF H Odds]]-1,IF(AND(Weekly[[#This Row],[RFC_P]]=TRUE,Weekly[[#This Row],[Actual]]=FALSE),AA662+Weekly[[#This Row],[BF V Odds]]-1,AA662-1)))</f>
        <v/>
      </c>
      <c r="AB663" s="24" t="str">
        <f>IF(Weekly[[#This Row],[Actual]]="","",IF(AND(Weekly[[#This Row],[GBC_P]]=Weekly[[#This Row],[Actual]],Weekly[[#This Row],[GBC_P]]=TRUE),AB662+Weekly[[#This Row],[BF H Odds]]-1,IF(AND(Weekly[[#This Row],[GBC_P]]=Weekly[[#This Row],[Actual]],Weekly[[#This Row],[GBC_P]]=FALSE),AB662+Weekly[[#This Row],[BF V Odds]]-1,AB662-1)))</f>
        <v/>
      </c>
      <c r="AC663" s="24" t="str">
        <f>IF(Weekly[[#This Row],[Actual]]="","",IF(AND(Weekly[[#This Row],[GBC_P]]=FALSE,Weekly[[#This Row],[Actual]]=TRUE),AC662+Weekly[[#This Row],[BF H Odds]]-1,IF(AND(Weekly[[#This Row],[GBC_P]]=TRUE,Weekly[[#This Row],[Actual]]=FALSE),AC662+Weekly[[#This Row],[BF V Odds]]-1,AC662-1)))</f>
        <v/>
      </c>
      <c r="AD663" s="24" t="str">
        <f>IF(Weekly[[#This Row],[Actual]]="","",IF(AND(Weekly[[#This Row],[HGBC_P]]=Weekly[[#This Row],[Actual]],Weekly[[#This Row],[HGBC_P]]=TRUE),AD662+Weekly[[#This Row],[BF H Odds]]-1,IF(AND(Weekly[[#This Row],[HGBC_P]]=Weekly[[#This Row],[Actual]],Weekly[[#This Row],[HGBC_P]]=FALSE),AD662+Weekly[[#This Row],[BF V Odds]]-1,AD662-1)))</f>
        <v/>
      </c>
      <c r="AE663" s="24" t="str">
        <f>IF(Weekly[[#This Row],[Actual]]="","",IF(AND(Weekly[[#This Row],[HGBC_P]]=FALSE,Weekly[[#This Row],[Actual]]=TRUE),AE662+Weekly[[#This Row],[BF H Odds]]-1,IF(AND(Weekly[[#This Row],[HGBC_P]]=TRUE,Weekly[[#This Row],[Actual]]=FALSE),AE662+Weekly[[#This Row],[BF V Odds]]-1,AE662-1)))</f>
        <v/>
      </c>
      <c r="AF663" s="24" t="str">
        <f>IF(Weekly[[#This Row],[Actual]]="","",IF(AND(Weekly[[#This Row],[XGB_P]]=Weekly[[#This Row],[Actual]],Weekly[[#This Row],[XGB_P]]=TRUE),AF662+Weekly[[#This Row],[BF H Odds]]-1,IF(AND(Weekly[[#This Row],[XGB_P]]=Weekly[[#This Row],[Actual]],Weekly[[#This Row],[XGB_P]]=FALSE),AF662+Weekly[[#This Row],[BF V Odds]]-1,AF662-1)))</f>
        <v/>
      </c>
      <c r="AG663" s="24" t="str">
        <f>IF(Weekly[[#This Row],[Actual]]="","",IF(AND(Weekly[[#This Row],[XGB_P]]=FALSE,Weekly[[#This Row],[Actual]]=TRUE),AG662+Weekly[[#This Row],[BF H Odds]]-1,IF(AND(Weekly[[#This Row],[XGB_P]]=TRUE,Weekly[[#This Row],[Actual]]=FALSE),AG662+Weekly[[#This Row],[BF V Odds]]-1,AG662-1)))</f>
        <v/>
      </c>
      <c r="AH663" s="24" t="str">
        <f>IF(Weekly[[#This Row],[Actual]]="","",IF(AND(Weekly[[#This Row],[QDA_P]]=Weekly[[#This Row],[Actual]],Weekly[[#This Row],[QDA_P]]=TRUE),AH662+Weekly[[#This Row],[BF H Odds]]-1,IF(AND(Weekly[[#This Row],[QDA_P]]=Weekly[[#This Row],[Actual]],Weekly[[#This Row],[QDA_P]]=FALSE),AH662+Weekly[[#This Row],[BF V Odds]]-1,AH662-1)))</f>
        <v/>
      </c>
      <c r="AI663" s="24" t="str">
        <f>IF(Weekly[[#This Row],[Actual]]="","",IF(AND(Weekly[[#This Row],[QDA_P]]=FALSE,Weekly[[#This Row],[Actual]]=TRUE),AI662+Weekly[[#This Row],[BF H Odds]]-1,IF(AND(Weekly[[#This Row],[QDA_P]]=TRUE,Weekly[[#This Row],[Actual]]=FALSE),AI662+Weekly[[#This Row],[BF V Odds]]-1,AI662-1)))</f>
        <v/>
      </c>
      <c r="AJ663" s="24" t="str">
        <f>IF(Weekly[[#This Row],[Actual]]="","",IF(AND(Weekly[[#This Row],[KNC_P]]=FALSE,Weekly[[#This Row],[Actual]]=TRUE),AJ662+Weekly[[#This Row],[BF H Odds]]-1,IF(AND(Weekly[[#This Row],[KNC_P]]=TRUE,Weekly[[#This Row],[Actual]]=FALSE),AJ662+Weekly[[#This Row],[BF V Odds]]-1,AJ662-1)))</f>
        <v/>
      </c>
      <c r="AK663" s="24" t="str">
        <f>IF(Weekly[[#This Row],[Actual]]="","",IF(AND(Weekly[[#This Row],[KNC_P]]=FALSE,Weekly[[#This Row],[Actual]]=TRUE),AK662+Weekly[[#This Row],[BF H Odds]]-1,IF(AND(Weekly[[#This Row],[KNC_P]]=TRUE,Weekly[[#This Row],[Actual]]=FALSE),AK662+Weekly[[#This Row],[BF V Odds]]-1,AK662-1)))</f>
        <v/>
      </c>
      <c r="AL663" s="30" t="str">
        <f>IF(Weekly[[#This Row],[Actual]]="","",COUNTIF(Weekly[[#This Row],[SVC_P]:[QDA_P]],TRUE))</f>
        <v/>
      </c>
      <c r="AM663" s="30" t="str">
        <f>IF(Weekly[[#This Row],[Actual]]="","",COUNTIF(Weekly[[#This Row],[SVC_P]:[QDA_P]],FALSE))</f>
        <v/>
      </c>
      <c r="AN663" s="36" t="str">
        <f>IF(AND(Weekly[[#This Row],[BF V Odds]]&gt;$BO$6,Weekly[[#This Row],[BF V Odds]] &lt; $BO$7),Weekly[[#This Row],[BF V Odds]],"")</f>
        <v/>
      </c>
      <c r="AO663" s="36" t="str">
        <f>IF(AND(Weekly[[#This Row],[BF H Odds]]&gt;$BO$6, Weekly[[#This Row],[BF H Odds]] &lt; $BO$7),Weekly[[#This Row],[BF H Odds]],"")</f>
        <v/>
      </c>
      <c r="AP663" s="37">
        <f>IF(AND(Weekly[[#This Row],[V Odds &lt;]]="",Weekly[[#This Row],[H Odds &lt;]]=""),AP662,IF(AND(Weekly[[#This Row],[H Odds &lt;]]&lt;&gt;"",Weekly[[#This Row],[SVC_P]]=TRUE,Weekly[[#This Row],[Actual]]=TRUE),AP662+Weekly[[#This Row],[H Odds &lt;]]-1,IF(AND(Weekly[[#This Row],[V Odds &lt;]]&lt;&gt;"",Weekly[[#This Row],[SVC_P]]=FALSE,Weekly[[#This Row],[Actual]]=FALSE),AP662+Weekly[[#This Row],[V Odds &lt;]]-1,IF(AND(Weekly[[#This Row],[V Odds &lt;]]&lt;&gt;"",Weekly[[#This Row],[SVC_P]]=FALSE,Weekly[[#This Row],[Actual]]=TRUE),AP662-1,IF(AND(Weekly[[#This Row],[H Odds &lt;]]&lt;&gt;"",Weekly[[#This Row],[SVC_P]]=TRUE,Weekly[[#This Row],[Actual]]=FALSE),AP662-1,AP662)))))</f>
        <v>81.330000000000027</v>
      </c>
      <c r="AQ663" s="37">
        <f>IF(AND(Weekly[[#This Row],[V Odds &lt;]]="",Weekly[[#This Row],[H Odds &lt;]]=""),AQ662,IF(AND(Weekly[[#This Row],[H Odds &lt;]]&lt;&gt;"",Weekly[[#This Row],[ADBC_P]]=TRUE,Weekly[[#This Row],[Actual]]=TRUE),AQ662+Weekly[[#This Row],[H Odds &lt;]]-1,IF(AND(Weekly[[#This Row],[V Odds &lt;]]&lt;&gt;"",Weekly[[#This Row],[ADBC_P]]=FALSE,Weekly[[#This Row],[Actual]]=FALSE),AQ662+Weekly[[#This Row],[V Odds &lt;]]-1,IF(AND(Weekly[[#This Row],[V Odds &lt;]]&lt;&gt;"",Weekly[[#This Row],[ADBC_P]]=FALSE,Weekly[[#This Row],[Actual]]=TRUE),AQ662-1,IF(AND(Weekly[[#This Row],[H Odds &lt;]]&lt;&gt;"",Weekly[[#This Row],[ADBC_P]]=TRUE,Weekly[[#This Row],[Actual]]=FALSE),AQ662-1,AQ662)))))</f>
        <v>53.88</v>
      </c>
      <c r="AR663" s="37">
        <f>IF(AND(Weekly[[#This Row],[V Odds &lt;]]="",Weekly[[#This Row],[H Odds &lt;]]=""),AR662,IF(AND(Weekly[[#This Row],[H Odds &lt;]]&lt;&gt;"",Weekly[[#This Row],[RFC_P]]=TRUE,Weekly[[#This Row],[Actual]]=TRUE),AR662+Weekly[[#This Row],[H Odds &lt;]]-1,IF(AND(Weekly[[#This Row],[V Odds &lt;]]&lt;&gt;"",Weekly[[#This Row],[RFC_P]]=FALSE,Weekly[[#This Row],[Actual]]=FALSE),AR662+Weekly[[#This Row],[V Odds &lt;]]-1,IF(AND(Weekly[[#This Row],[V Odds &lt;]]&lt;&gt;"",Weekly[[#This Row],[RFC_P]]=FALSE,Weekly[[#This Row],[Actual]]=TRUE),AR662-1,IF(AND(Weekly[[#This Row],[H Odds &lt;]]&lt;&gt;"",Weekly[[#This Row],[RFC_P]]=TRUE,Weekly[[#This Row],[Actual]]=FALSE),AR662-1,AR662)))))</f>
        <v>73.14</v>
      </c>
      <c r="AS663" s="37">
        <f>IF(AND(Weekly[[#This Row],[V Odds &lt;]]="",Weekly[[#This Row],[H Odds &lt;]]=""),AS662,IF(AND(Weekly[[#This Row],[H Odds &lt;]]&lt;&gt;"",Weekly[[#This Row],[GBC_P]]=TRUE,Weekly[[#This Row],[Actual]]=TRUE),AS662+Weekly[[#This Row],[H Odds &lt;]]-1,IF(AND(Weekly[[#This Row],[V Odds &lt;]]&lt;&gt;"",Weekly[[#This Row],[GBC_P]]=FALSE,Weekly[[#This Row],[Actual]]=FALSE),AS662+Weekly[[#This Row],[V Odds &lt;]]-1,IF(AND(Weekly[[#This Row],[V Odds &lt;]]&lt;&gt;"",Weekly[[#This Row],[GBC_P]]=FALSE,Weekly[[#This Row],[Actual]]=TRUE),AS662-1,IF(AND(Weekly[[#This Row],[H Odds &lt;]]&lt;&gt;"",Weekly[[#This Row],[GBC_P]]=TRUE,Weekly[[#This Row],[Actual]]=FALSE),AS662-1,AS662)))))</f>
        <v>76.88</v>
      </c>
      <c r="AT663" s="37">
        <f>IF(AND(Weekly[[#This Row],[V Odds &lt;]]="",Weekly[[#This Row],[H Odds &lt;]]=""),AT662,IF(AND(Weekly[[#This Row],[H Odds &lt;]]&lt;&gt;"",Weekly[[#This Row],[HGBC_P]]=TRUE,Weekly[[#This Row],[Actual]]=TRUE),AT662+Weekly[[#This Row],[H Odds &lt;]]-1,IF(AND(Weekly[[#This Row],[V Odds &lt;]]&lt;&gt;"",Weekly[[#This Row],[HGBC_P]]=FALSE,Weekly[[#This Row],[Actual]]=FALSE),AT662+Weekly[[#This Row],[V Odds &lt;]]-1,IF(AND(Weekly[[#This Row],[V Odds &lt;]]&lt;&gt;"",Weekly[[#This Row],[HGBC_P]]=FALSE,Weekly[[#This Row],[Actual]]=TRUE),AT662-1,IF(AND(Weekly[[#This Row],[H Odds &lt;]]&lt;&gt;"",Weekly[[#This Row],[HGBC_P]]=TRUE,Weekly[[#This Row],[Actual]]=FALSE),AT662-1,AT662)))))</f>
        <v>60.31</v>
      </c>
      <c r="AU663" s="37">
        <f>IF(AND(Weekly[[#This Row],[V Odds &lt;]]="",Weekly[[#This Row],[H Odds &lt;]]=""),AU662,IF(AND(Weekly[[#This Row],[H Odds &lt;]]&lt;&gt;"",Weekly[[#This Row],[XGB_P]]=TRUE,Weekly[[#This Row],[Actual]]=TRUE),AU662+Weekly[[#This Row],[H Odds &lt;]]-1,IF(AND(Weekly[[#This Row],[V Odds &lt;]]&lt;&gt;"",Weekly[[#This Row],[XGB_P]]=FALSE,Weekly[[#This Row],[Actual]]=FALSE),AU662+Weekly[[#This Row],[V Odds &lt;]]-1,IF(AND(Weekly[[#This Row],[V Odds &lt;]]&lt;&gt;"",Weekly[[#This Row],[XGB_P]]=FALSE,Weekly[[#This Row],[Actual]]=TRUE),AU662-1,IF(AND(Weekly[[#This Row],[H Odds &lt;]]&lt;&gt;"",Weekly[[#This Row],[XGB_P]]=TRUE,Weekly[[#This Row],[Actual]]=FALSE),AU662-1,AU662)))))</f>
        <v>84.06</v>
      </c>
      <c r="AV663" s="37">
        <f>IF(AND(Weekly[[#This Row],[V Odds &lt;]]="",Weekly[[#This Row],[H Odds &lt;]]=""),AV662,IF(AND(Weekly[[#This Row],[H Odds &lt;]]&lt;&gt;"",Weekly[[#This Row],[QDA_P]]=TRUE,Weekly[[#This Row],[Actual]]=TRUE),AV662+Weekly[[#This Row],[H Odds &lt;]]-1,IF(AND(Weekly[[#This Row],[V Odds &lt;]]&lt;&gt;"",Weekly[[#This Row],[QDA_P]]=FALSE,Weekly[[#This Row],[Actual]]=FALSE),AV662+Weekly[[#This Row],[V Odds &lt;]]-1,IF(AND(Weekly[[#This Row],[V Odds &lt;]]&lt;&gt;"",Weekly[[#This Row],[QDA_P]]=FALSE,Weekly[[#This Row],[Actual]]=TRUE),AV662-1,IF(AND(Weekly[[#This Row],[H Odds &lt;]]&lt;&gt;"",Weekly[[#This Row],[QDA_P]]=TRUE,Weekly[[#This Row],[Actual]]=FALSE),AV662-1,AV662)))))</f>
        <v>73.349999999999994</v>
      </c>
      <c r="AW663" s="37">
        <f>IF(AND(Weekly[[#This Row],[H Odds &lt;]]="",Weekly[[#This Row],[V Odds &lt;]]=""),AW662,IF(AND(Weekly[[#This Row],[KNC_P]]=Weekly[[#This Row],[Actual]],Weekly[[#This Row],[KNC_P]]=TRUE),AW662+Weekly[[#This Row],[BF H Odds]]-1,IF(AND(Weekly[[#This Row],[KNC_P]]=Weekly[[#This Row],[Actual]],Weekly[[#This Row],[KNC_P]]=FALSE),AW662+Weekly[[#This Row],[BF V Odds]]-1,AW662-1)))</f>
        <v>51.150000000000013</v>
      </c>
      <c r="AX663" s="37">
        <f>IF(AND(Weekly[[#This Row],[V Odds &lt;]]="",Weekly[[#This Row],[H Odds &lt;]]=""),AX662,IF(AND(Weekly[[#This Row],[V Odds &lt;]]&lt;&gt;"",Weekly[[#This Row],[FALSES]]&gt;0,Weekly[[#This Row],[Actual]]=FALSE),AX662+Weekly[[#This Row],[V Odds &lt;]]-1,IF(AND(Weekly[[#This Row],[H Odds &lt;]]&lt;&gt;"",Weekly[[#This Row],[TRUES]]&gt;0,Weekly[[#This Row],[Actual]]=TRUE),AX662+Weekly[[#This Row],[H Odds &lt;]]-1,IF(AND(Weekly[[#This Row],[V Odds &lt;]]&lt;&gt;"",Weekly[[#This Row],[FALSES]]=0),AX662,IF(AND(Weekly[[#This Row],[H Odds &lt;]]&lt;&gt;"",Weekly[[#This Row],[TRUES]]=0),AX662,AX662-1)))))</f>
        <v>135.64999999999995</v>
      </c>
      <c r="AY663" s="37">
        <f>IF(AND(Weekly[[#This Row],[V Odds &lt;]]="",Weekly[[#This Row],[H Odds &lt;]]=""),AY662,IF(AND(Weekly[[#This Row],[V Odds &lt;]]&lt;&gt;"",Weekly[[#This Row],[FALSES]]&gt;0,Weekly[[#This Row],[Actual]]=FALSE),AY662+((Weekly[[#This Row],[V Odds &lt;]]-1)*0.92),IF(AND(Weekly[[#This Row],[H Odds &lt;]]&lt;&gt;"",Weekly[[#This Row],[TRUES]]&gt;0,Weekly[[#This Row],[Actual]]=TRUE),AY662+((Weekly[[#This Row],[H Odds &lt;]]-1)*0.92),IF(AND(Weekly[[#This Row],[V Odds &lt;]]&lt;&gt;"",Weekly[[#This Row],[FALSES]]=0),AY662,IF(AND(Weekly[[#This Row],[H Odds &lt;]]&lt;&gt;"",Weekly[[#This Row],[TRUES]]=0),AY662,AY662-1)))))</f>
        <v>120.07800000000003</v>
      </c>
      <c r="AZ663" s="37">
        <f>IF(AND(Weekly[[#This Row],[V Odds &lt;]]="",Weekly[[#This Row],[H Odds &lt;]]=""),AZ662,IF(AND(Weekly[[#This Row],[V Odds &lt;]]&lt;&gt;"",Weekly[[#This Row],[Actual]]=FALSE),AZ662+Weekly[[#This Row],[V Odds &lt;]]-1,IF(AND(Weekly[[#This Row],[H Odds &lt;]]&lt;&gt;"",Weekly[[#This Row],[Actual]]=TRUE),AZ662+Weekly[[#This Row],[H Odds &lt;]]-1,AZ662-1)))</f>
        <v>125.61999999999996</v>
      </c>
      <c r="BA663" s="38">
        <f>IF(Weekly[[#This Row],[H Odds &lt;]]="",BA662,IF(AND(Weekly[[#This Row],[H Odds &lt;]]&lt;&gt;"",Weekly[[#This Row],[SVC_P]]=TRUE,Weekly[[#This Row],[Actual]]=TRUE),BA662+Weekly[[#This Row],[H Odds &lt;]]-1,IF(AND(Weekly[[#This Row],[H Odds &lt;]]&lt;&gt;"",Weekly[[#This Row],[SVC_P]]=TRUE,Weekly[[#This Row],[Actual]]=FALSE),BA662-1,BA662)))</f>
        <v>80.290000000000006</v>
      </c>
      <c r="BB663" s="38">
        <f>IF(Weekly[[#This Row],[H Odds &lt;]]="",BB662,IF(AND(Weekly[[#This Row],[H Odds &lt;]]&lt;&gt;"",Weekly[[#This Row],[ADBC_P]]=TRUE,Weekly[[#This Row],[Actual]]=TRUE),BB662+Weekly[[#This Row],[H Odds &lt;]]-1,IF(AND(Weekly[[#This Row],[H Odds &lt;]]&lt;&gt;"",Weekly[[#This Row],[ADBC_P]]=TRUE,Weekly[[#This Row],[Actual]]=FALSE),BB662-1,BB662)))</f>
        <v>50.06</v>
      </c>
      <c r="BC663" s="38">
        <f>IF(Weekly[[#This Row],[H Odds &lt;]]="",BC662,IF(AND(Weekly[[#This Row],[H Odds &lt;]]&lt;&gt;"",Weekly[[#This Row],[RFC_P]]=TRUE,Weekly[[#This Row],[Actual]]=TRUE),BC662+Weekly[[#This Row],[H Odds &lt;]]-1,IF(AND(Weekly[[#This Row],[H Odds &lt;]]&lt;&gt;"",Weekly[[#This Row],[RFC_P]]=TRUE,Weekly[[#This Row],[Actual]]=FALSE),BC662-1,BC662)))</f>
        <v>51.66</v>
      </c>
      <c r="BD663" s="38">
        <f>IF(Weekly[[#This Row],[H Odds &lt;]]="",BD662,IF(AND(Weekly[[#This Row],[H Odds &lt;]]&lt;&gt;"",Weekly[[#This Row],[GBC_P]]=TRUE,Weekly[[#This Row],[Actual]]=TRUE),BD662+Weekly[[#This Row],[H Odds &lt;]]-1,IF(AND(Weekly[[#This Row],[H Odds &lt;]]&lt;&gt;"",Weekly[[#This Row],[GBC_P]]=TRUE,Weekly[[#This Row],[Actual]]=FALSE),BD662-1,BD662)))</f>
        <v>57.810000000000009</v>
      </c>
      <c r="BE663" s="38">
        <f>IF(Weekly[[#This Row],[H Odds &lt;]]="",BE662,IF(AND(Weekly[[#This Row],[H Odds &lt;]]&lt;&gt;"",Weekly[[#This Row],[HGBC_P]]=TRUE,Weekly[[#This Row],[Actual]]=TRUE),BE662+Weekly[[#This Row],[H Odds &lt;]]-1,IF(AND(Weekly[[#This Row],[H Odds &lt;]]&lt;&gt;"",Weekly[[#This Row],[HGBC_P]]=TRUE,Weekly[[#This Row],[Actual]]=FALSE),BE662-1,BE662)))</f>
        <v>54.96</v>
      </c>
      <c r="BF663" s="38">
        <f>IF(Weekly[[#This Row],[H Odds &lt;]]="",BF662,IF(AND(Weekly[[#This Row],[H Odds &lt;]]&lt;&gt;"",Weekly[[#This Row],[XGB_P]]=TRUE,Weekly[[#This Row],[Actual]]=TRUE),BF662+Weekly[[#This Row],[H Odds &lt;]]-1,IF(AND(Weekly[[#This Row],[H Odds &lt;]]&lt;&gt;"",Weekly[[#This Row],[XGB_P]]=TRUE,Weekly[[#This Row],[Actual]]=FALSE),BF662-1,BF662)))</f>
        <v>64.63000000000001</v>
      </c>
      <c r="BG663" s="38">
        <f>IF(Weekly[[#This Row],[H Odds &lt;]]="",BG662,IF(AND(Weekly[[#This Row],[H Odds &lt;]]&lt;&gt;"",Weekly[[#This Row],[QDA_P]]=TRUE,Weekly[[#This Row],[Actual]]=TRUE),BG662+Weekly[[#This Row],[H Odds &lt;]]-1,IF(AND(Weekly[[#This Row],[H Odds &lt;]]&lt;&gt;"",Weekly[[#This Row],[QDA_P]]=TRUE,Weekly[[#This Row],[Actual]]=FALSE),BG662-1,BG662)))</f>
        <v>50.129999999999995</v>
      </c>
      <c r="BH663" s="38">
        <f>IF(Weekly[[#This Row],[H Odds &lt;]]="",BH662,IF(AND(Weekly[[#This Row],[H Odds &lt;]]&lt;&gt;"",Weekly[[#This Row],[KNC_P]]=TRUE,Weekly[[#This Row],[Actual]]=TRUE),BH662+Weekly[[#This Row],[H Odds &lt;]]-1,IF(AND(Weekly[[#This Row],[H Odds &lt;]]&lt;&gt;"",Weekly[[#This Row],[KNC_P]]=TRUE,Weekly[[#This Row],[Actual]]=FALSE),BH662-1,BH662)))</f>
        <v>55</v>
      </c>
      <c r="BI663" s="38">
        <f>IF(Weekly[[#This Row],[H Odds &lt;]]="",BI662,IF(AND(Weekly[[#This Row],[H Odds &lt;]]&lt;&gt;"",Weekly[[#This Row],[TRUES]]&gt;0,Weekly[[#This Row],[Actual]]=TRUE),BI662+Weekly[[#This Row],[H Odds &lt;]]-1,IF(AND(Weekly[[#This Row],[H Odds &lt;]]&lt;&gt;"",Weekly[[#This Row],[TRUES]]=0),BI662,BI662-1)))</f>
        <v>78.290000000000006</v>
      </c>
      <c r="BJ663" s="38">
        <f>IF(Weekly[[#This Row],[H Odds &lt;]]="",BJ662,IF(AND(Weekly[[#This Row],[H Odds &lt;]]&lt;&gt;"",Weekly[[#This Row],[Actual]]=TRUE),BJ662+Weekly[[#This Row],[H Odds &lt;]]-1,IF(AND(Weekly[[#This Row],[H Odds &lt;]]&lt;&gt;"",Weekly[[#This Row],[Actual]]=FALSE),BJ662-1,BJ662)))</f>
        <v>80.190000000000012</v>
      </c>
      <c r="BK663" s="58">
        <f>IF(AND(Weekly[[#This Row],[TRUES]]&gt;3,Weekly[[#This Row],[Actual]]=TRUE),BK662+Weekly[[#This Row],[BF H Odds]]-1,IF(AND(Weekly[[#This Row],[FALSES]]&gt;3,Weekly[[#This Row],[Actual]]=FALSE),BK662+Weekly[[#This Row],[BF V Odds]]-1,IF(AND(Weekly[[#This Row],[TRUES]]&gt;3,Weekly[[#This Row],[Actual]]=FALSE),BK662-1,IF(AND(Weekly[[#This Row],[FALSES]]&gt;3,Weekly[[#This Row],[Actual]]=TRUE),BK662-1,BK662))))</f>
        <v>22.680000000000028</v>
      </c>
      <c r="BL663" s="58">
        <f>IF(AND(Weekly[[#This Row],[TRUES]]&gt;5,Weekly[[#This Row],[Actual]]=TRUE),BL662+Weekly[[#This Row],[BF H Odds]]-1,IF(AND(Weekly[[#This Row],[FALSES]]&gt;5,Weekly[[#This Row],[Actual]]=FALSE),BL662+Weekly[[#This Row],[BF V Odds]]-1,IF(AND(Weekly[[#This Row],[TRUES]]&gt;5,Weekly[[#This Row],[Actual]]=FALSE),BL662-1,IF(AND(Weekly[[#This Row],[FALSES]]&gt;5,Weekly[[#This Row],[Actual]]=TRUE),BL662-1,BL662))))</f>
        <v>27.000000000000014</v>
      </c>
      <c r="BM663" s="58">
        <f>IF(AND(Weekly[[#This Row],[TRUES]]&gt;6,Weekly[[#This Row],[Actual]]=TRUE),BM662+Weekly[[#This Row],[BF H Odds]]-1,IF(AND(Weekly[[#This Row],[FALSES]]&gt;6,Weekly[[#This Row],[Actual]]=FALSE),BM662+Weekly[[#This Row],[BF V Odds]]-1,IF(AND(Weekly[[#This Row],[TRUES]]&gt;6,Weekly[[#This Row],[Actual]]=FALSE),BM662-1,IF(AND(Weekly[[#This Row],[FALSES]]&gt;6,Weekly[[#This Row],[Actual]]=TRUE),BM662-1,BM662))))</f>
        <v>57.08</v>
      </c>
    </row>
    <row r="664" spans="1:65" x14ac:dyDescent="0.25">
      <c r="A664" s="34"/>
      <c r="B664" s="10">
        <v>44326</v>
      </c>
      <c r="C664" s="17" t="s">
        <v>9</v>
      </c>
      <c r="D664" s="15" t="s">
        <v>12</v>
      </c>
      <c r="E664" t="b">
        <v>1</v>
      </c>
      <c r="F664" t="b">
        <v>1</v>
      </c>
      <c r="G664" t="b">
        <v>1</v>
      </c>
      <c r="H664" t="b">
        <v>1</v>
      </c>
      <c r="I664" t="b">
        <v>1</v>
      </c>
      <c r="J664" t="b">
        <v>1</v>
      </c>
      <c r="K664" t="b">
        <v>1</v>
      </c>
      <c r="L664" t="b">
        <v>1</v>
      </c>
      <c r="O664" t="str">
        <f>IF(Weekly[[#This Row],[H/V]]="H",Weekly[[#This Row],[BF H Odds]],IF(Weekly[[#This Row],[H/V]]="V",Weekly[[#This Row],[BF V Odds]],""))</f>
        <v/>
      </c>
      <c r="R664" s="35">
        <f>IFERROR(IF(Weekly[[#This Row],[Won Bet?]]="yes",R663+(Weekly[[#This Row],[BF Odds]]*Weekly[[#This Row],[BF Stake]])-Weekly[[#This Row],[BF Stake]],R663-Weekly[[#This Row],[BF Stake]]),R663)</f>
        <v>1243.6095000000007</v>
      </c>
      <c r="S664" s="35">
        <f>IFERROR(IF(Weekly[[#This Row],[Won Bet?]]="yes",S663+(((Weekly[[#This Row],[BF Odds]]*Weekly[[#This Row],[BF Stake]])-Weekly[[#This Row],[BF Stake]])*0.95),S663-Weekly[[#This Row],[BF Stake]]),S663)</f>
        <v>1127.5191400000012</v>
      </c>
      <c r="T664" s="13"/>
      <c r="U664" s="13"/>
      <c r="V664" s="24" t="str">
        <f>IF(Weekly[[#This Row],[Actual]]="","",IF(AND(Weekly[[#This Row],[SVC_P]]=Weekly[[#This Row],[Actual]],Weekly[[#This Row],[SVC_P]]=TRUE),V663+Weekly[[#This Row],[BF H Odds]]-1,IF(AND(Weekly[[#This Row],[SVC_P]]=Weekly[[#This Row],[Actual]],Weekly[[#This Row],[SVC_P]]=FALSE),V663+Weekly[[#This Row],[BF V Odds]]-1,V663-1)))</f>
        <v/>
      </c>
      <c r="W664" s="24" t="str">
        <f>IF(Weekly[[#This Row],[Actual]]="","",IF(AND(Weekly[[#This Row],[SVC_P]]=FALSE,Weekly[[#This Row],[Actual]]=TRUE),W663+Weekly[[#This Row],[BF H Odds]]-1,IF(AND(Weekly[[#This Row],[SVC_P]]=TRUE,Weekly[[#This Row],[Actual]]=FALSE,),W663+Weekly[[#This Row],[BF V Odds]]-1,W663-1)))</f>
        <v/>
      </c>
      <c r="X664" s="24" t="str">
        <f>IF(Weekly[[#This Row],[Actual]]="","",IF(AND(Weekly[[#This Row],[ADBC_P]]=Weekly[[#This Row],[Actual]],Weekly[[#This Row],[ADBC_P]]=TRUE),X663+Weekly[[#This Row],[BF H Odds]]-1,IF(AND(Weekly[[#This Row],[ADBC_P]]=Weekly[[#This Row],[Actual]],Weekly[[#This Row],[ADBC_P]]=FALSE),X663+Weekly[[#This Row],[BF V Odds]]-1,X663-1)))</f>
        <v/>
      </c>
      <c r="Y664" s="24" t="str">
        <f>IF(Weekly[[#This Row],[Actual]]="","",IF(AND(Weekly[[#This Row],[ADBC_P]]=FALSE,Weekly[[#This Row],[Actual]]=TRUE),Y663+Weekly[[#This Row],[BF H Odds]]-1,IF(AND(Weekly[[#This Row],[ADBC_P]]=TRUE,Weekly[[#This Row],[Actual]]=FALSE),Y663+Weekly[[#This Row],[BF V Odds]]-1,Y663-1)))</f>
        <v/>
      </c>
      <c r="Z664" s="24" t="str">
        <f>IF(Weekly[[#This Row],[Actual]]="","",IF(AND(Weekly[[#This Row],[RFC_P]]=Weekly[[#This Row],[Actual]],Weekly[[#This Row],[RFC_P]]=TRUE),Z663+Weekly[[#This Row],[BF H Odds]]-1,IF(AND(Weekly[[#This Row],[RFC_P]]=Weekly[[#This Row],[Actual]],Weekly[[#This Row],[RFC_P]]=FALSE),Z663+Weekly[[#This Row],[BF V Odds]]-1,Z663-1)))</f>
        <v/>
      </c>
      <c r="AA664" s="24" t="str">
        <f>IF(Weekly[[#This Row],[Actual]]="","",IF(AND(Weekly[[#This Row],[RFC_P]]=FALSE,Weekly[[#This Row],[Actual]]=TRUE),AA663+Weekly[[#This Row],[BF H Odds]]-1,IF(AND(Weekly[[#This Row],[RFC_P]]=TRUE,Weekly[[#This Row],[Actual]]=FALSE),AA663+Weekly[[#This Row],[BF V Odds]]-1,AA663-1)))</f>
        <v/>
      </c>
      <c r="AB664" s="24" t="str">
        <f>IF(Weekly[[#This Row],[Actual]]="","",IF(AND(Weekly[[#This Row],[GBC_P]]=Weekly[[#This Row],[Actual]],Weekly[[#This Row],[GBC_P]]=TRUE),AB663+Weekly[[#This Row],[BF H Odds]]-1,IF(AND(Weekly[[#This Row],[GBC_P]]=Weekly[[#This Row],[Actual]],Weekly[[#This Row],[GBC_P]]=FALSE),AB663+Weekly[[#This Row],[BF V Odds]]-1,AB663-1)))</f>
        <v/>
      </c>
      <c r="AC664" s="24" t="str">
        <f>IF(Weekly[[#This Row],[Actual]]="","",IF(AND(Weekly[[#This Row],[GBC_P]]=FALSE,Weekly[[#This Row],[Actual]]=TRUE),AC663+Weekly[[#This Row],[BF H Odds]]-1,IF(AND(Weekly[[#This Row],[GBC_P]]=TRUE,Weekly[[#This Row],[Actual]]=FALSE),AC663+Weekly[[#This Row],[BF V Odds]]-1,AC663-1)))</f>
        <v/>
      </c>
      <c r="AD664" s="24" t="str">
        <f>IF(Weekly[[#This Row],[Actual]]="","",IF(AND(Weekly[[#This Row],[HGBC_P]]=Weekly[[#This Row],[Actual]],Weekly[[#This Row],[HGBC_P]]=TRUE),AD663+Weekly[[#This Row],[BF H Odds]]-1,IF(AND(Weekly[[#This Row],[HGBC_P]]=Weekly[[#This Row],[Actual]],Weekly[[#This Row],[HGBC_P]]=FALSE),AD663+Weekly[[#This Row],[BF V Odds]]-1,AD663-1)))</f>
        <v/>
      </c>
      <c r="AE664" s="24" t="str">
        <f>IF(Weekly[[#This Row],[Actual]]="","",IF(AND(Weekly[[#This Row],[HGBC_P]]=FALSE,Weekly[[#This Row],[Actual]]=TRUE),AE663+Weekly[[#This Row],[BF H Odds]]-1,IF(AND(Weekly[[#This Row],[HGBC_P]]=TRUE,Weekly[[#This Row],[Actual]]=FALSE),AE663+Weekly[[#This Row],[BF V Odds]]-1,AE663-1)))</f>
        <v/>
      </c>
      <c r="AF664" s="24" t="str">
        <f>IF(Weekly[[#This Row],[Actual]]="","",IF(AND(Weekly[[#This Row],[XGB_P]]=Weekly[[#This Row],[Actual]],Weekly[[#This Row],[XGB_P]]=TRUE),AF663+Weekly[[#This Row],[BF H Odds]]-1,IF(AND(Weekly[[#This Row],[XGB_P]]=Weekly[[#This Row],[Actual]],Weekly[[#This Row],[XGB_P]]=FALSE),AF663+Weekly[[#This Row],[BF V Odds]]-1,AF663-1)))</f>
        <v/>
      </c>
      <c r="AG664" s="24" t="str">
        <f>IF(Weekly[[#This Row],[Actual]]="","",IF(AND(Weekly[[#This Row],[XGB_P]]=FALSE,Weekly[[#This Row],[Actual]]=TRUE),AG663+Weekly[[#This Row],[BF H Odds]]-1,IF(AND(Weekly[[#This Row],[XGB_P]]=TRUE,Weekly[[#This Row],[Actual]]=FALSE),AG663+Weekly[[#This Row],[BF V Odds]]-1,AG663-1)))</f>
        <v/>
      </c>
      <c r="AH664" s="24" t="str">
        <f>IF(Weekly[[#This Row],[Actual]]="","",IF(AND(Weekly[[#This Row],[QDA_P]]=Weekly[[#This Row],[Actual]],Weekly[[#This Row],[QDA_P]]=TRUE),AH663+Weekly[[#This Row],[BF H Odds]]-1,IF(AND(Weekly[[#This Row],[QDA_P]]=Weekly[[#This Row],[Actual]],Weekly[[#This Row],[QDA_P]]=FALSE),AH663+Weekly[[#This Row],[BF V Odds]]-1,AH663-1)))</f>
        <v/>
      </c>
      <c r="AI664" s="24" t="str">
        <f>IF(Weekly[[#This Row],[Actual]]="","",IF(AND(Weekly[[#This Row],[QDA_P]]=FALSE,Weekly[[#This Row],[Actual]]=TRUE),AI663+Weekly[[#This Row],[BF H Odds]]-1,IF(AND(Weekly[[#This Row],[QDA_P]]=TRUE,Weekly[[#This Row],[Actual]]=FALSE),AI663+Weekly[[#This Row],[BF V Odds]]-1,AI663-1)))</f>
        <v/>
      </c>
      <c r="AJ664" s="24" t="str">
        <f>IF(Weekly[[#This Row],[Actual]]="","",IF(AND(Weekly[[#This Row],[KNC_P]]=FALSE,Weekly[[#This Row],[Actual]]=TRUE),AJ663+Weekly[[#This Row],[BF H Odds]]-1,IF(AND(Weekly[[#This Row],[KNC_P]]=TRUE,Weekly[[#This Row],[Actual]]=FALSE),AJ663+Weekly[[#This Row],[BF V Odds]]-1,AJ663-1)))</f>
        <v/>
      </c>
      <c r="AK664" s="24" t="str">
        <f>IF(Weekly[[#This Row],[Actual]]="","",IF(AND(Weekly[[#This Row],[KNC_P]]=FALSE,Weekly[[#This Row],[Actual]]=TRUE),AK663+Weekly[[#This Row],[BF H Odds]]-1,IF(AND(Weekly[[#This Row],[KNC_P]]=TRUE,Weekly[[#This Row],[Actual]]=FALSE),AK663+Weekly[[#This Row],[BF V Odds]]-1,AK663-1)))</f>
        <v/>
      </c>
      <c r="AL664" s="30" t="str">
        <f>IF(Weekly[[#This Row],[Actual]]="","",COUNTIF(Weekly[[#This Row],[SVC_P]:[QDA_P]],TRUE))</f>
        <v/>
      </c>
      <c r="AM664" s="30" t="str">
        <f>IF(Weekly[[#This Row],[Actual]]="","",COUNTIF(Weekly[[#This Row],[SVC_P]:[QDA_P]],FALSE))</f>
        <v/>
      </c>
      <c r="AN664" s="36" t="str">
        <f>IF(AND(Weekly[[#This Row],[BF V Odds]]&gt;$BO$6,Weekly[[#This Row],[BF V Odds]] &lt; $BO$7),Weekly[[#This Row],[BF V Odds]],"")</f>
        <v/>
      </c>
      <c r="AO664" s="36" t="str">
        <f>IF(AND(Weekly[[#This Row],[BF H Odds]]&gt;$BO$6, Weekly[[#This Row],[BF H Odds]] &lt; $BO$7),Weekly[[#This Row],[BF H Odds]],"")</f>
        <v/>
      </c>
      <c r="AP664" s="37">
        <f>IF(AND(Weekly[[#This Row],[V Odds &lt;]]="",Weekly[[#This Row],[H Odds &lt;]]=""),AP663,IF(AND(Weekly[[#This Row],[H Odds &lt;]]&lt;&gt;"",Weekly[[#This Row],[SVC_P]]=TRUE,Weekly[[#This Row],[Actual]]=TRUE),AP663+Weekly[[#This Row],[H Odds &lt;]]-1,IF(AND(Weekly[[#This Row],[V Odds &lt;]]&lt;&gt;"",Weekly[[#This Row],[SVC_P]]=FALSE,Weekly[[#This Row],[Actual]]=FALSE),AP663+Weekly[[#This Row],[V Odds &lt;]]-1,IF(AND(Weekly[[#This Row],[V Odds &lt;]]&lt;&gt;"",Weekly[[#This Row],[SVC_P]]=FALSE,Weekly[[#This Row],[Actual]]=TRUE),AP663-1,IF(AND(Weekly[[#This Row],[H Odds &lt;]]&lt;&gt;"",Weekly[[#This Row],[SVC_P]]=TRUE,Weekly[[#This Row],[Actual]]=FALSE),AP663-1,AP663)))))</f>
        <v>81.330000000000027</v>
      </c>
      <c r="AQ664" s="37">
        <f>IF(AND(Weekly[[#This Row],[V Odds &lt;]]="",Weekly[[#This Row],[H Odds &lt;]]=""),AQ663,IF(AND(Weekly[[#This Row],[H Odds &lt;]]&lt;&gt;"",Weekly[[#This Row],[ADBC_P]]=TRUE,Weekly[[#This Row],[Actual]]=TRUE),AQ663+Weekly[[#This Row],[H Odds &lt;]]-1,IF(AND(Weekly[[#This Row],[V Odds &lt;]]&lt;&gt;"",Weekly[[#This Row],[ADBC_P]]=FALSE,Weekly[[#This Row],[Actual]]=FALSE),AQ663+Weekly[[#This Row],[V Odds &lt;]]-1,IF(AND(Weekly[[#This Row],[V Odds &lt;]]&lt;&gt;"",Weekly[[#This Row],[ADBC_P]]=FALSE,Weekly[[#This Row],[Actual]]=TRUE),AQ663-1,IF(AND(Weekly[[#This Row],[H Odds &lt;]]&lt;&gt;"",Weekly[[#This Row],[ADBC_P]]=TRUE,Weekly[[#This Row],[Actual]]=FALSE),AQ663-1,AQ663)))))</f>
        <v>53.88</v>
      </c>
      <c r="AR664" s="37">
        <f>IF(AND(Weekly[[#This Row],[V Odds &lt;]]="",Weekly[[#This Row],[H Odds &lt;]]=""),AR663,IF(AND(Weekly[[#This Row],[H Odds &lt;]]&lt;&gt;"",Weekly[[#This Row],[RFC_P]]=TRUE,Weekly[[#This Row],[Actual]]=TRUE),AR663+Weekly[[#This Row],[H Odds &lt;]]-1,IF(AND(Weekly[[#This Row],[V Odds &lt;]]&lt;&gt;"",Weekly[[#This Row],[RFC_P]]=FALSE,Weekly[[#This Row],[Actual]]=FALSE),AR663+Weekly[[#This Row],[V Odds &lt;]]-1,IF(AND(Weekly[[#This Row],[V Odds &lt;]]&lt;&gt;"",Weekly[[#This Row],[RFC_P]]=FALSE,Weekly[[#This Row],[Actual]]=TRUE),AR663-1,IF(AND(Weekly[[#This Row],[H Odds &lt;]]&lt;&gt;"",Weekly[[#This Row],[RFC_P]]=TRUE,Weekly[[#This Row],[Actual]]=FALSE),AR663-1,AR663)))))</f>
        <v>73.14</v>
      </c>
      <c r="AS664" s="37">
        <f>IF(AND(Weekly[[#This Row],[V Odds &lt;]]="",Weekly[[#This Row],[H Odds &lt;]]=""),AS663,IF(AND(Weekly[[#This Row],[H Odds &lt;]]&lt;&gt;"",Weekly[[#This Row],[GBC_P]]=TRUE,Weekly[[#This Row],[Actual]]=TRUE),AS663+Weekly[[#This Row],[H Odds &lt;]]-1,IF(AND(Weekly[[#This Row],[V Odds &lt;]]&lt;&gt;"",Weekly[[#This Row],[GBC_P]]=FALSE,Weekly[[#This Row],[Actual]]=FALSE),AS663+Weekly[[#This Row],[V Odds &lt;]]-1,IF(AND(Weekly[[#This Row],[V Odds &lt;]]&lt;&gt;"",Weekly[[#This Row],[GBC_P]]=FALSE,Weekly[[#This Row],[Actual]]=TRUE),AS663-1,IF(AND(Weekly[[#This Row],[H Odds &lt;]]&lt;&gt;"",Weekly[[#This Row],[GBC_P]]=TRUE,Weekly[[#This Row],[Actual]]=FALSE),AS663-1,AS663)))))</f>
        <v>76.88</v>
      </c>
      <c r="AT664" s="37">
        <f>IF(AND(Weekly[[#This Row],[V Odds &lt;]]="",Weekly[[#This Row],[H Odds &lt;]]=""),AT663,IF(AND(Weekly[[#This Row],[H Odds &lt;]]&lt;&gt;"",Weekly[[#This Row],[HGBC_P]]=TRUE,Weekly[[#This Row],[Actual]]=TRUE),AT663+Weekly[[#This Row],[H Odds &lt;]]-1,IF(AND(Weekly[[#This Row],[V Odds &lt;]]&lt;&gt;"",Weekly[[#This Row],[HGBC_P]]=FALSE,Weekly[[#This Row],[Actual]]=FALSE),AT663+Weekly[[#This Row],[V Odds &lt;]]-1,IF(AND(Weekly[[#This Row],[V Odds &lt;]]&lt;&gt;"",Weekly[[#This Row],[HGBC_P]]=FALSE,Weekly[[#This Row],[Actual]]=TRUE),AT663-1,IF(AND(Weekly[[#This Row],[H Odds &lt;]]&lt;&gt;"",Weekly[[#This Row],[HGBC_P]]=TRUE,Weekly[[#This Row],[Actual]]=FALSE),AT663-1,AT663)))))</f>
        <v>60.31</v>
      </c>
      <c r="AU664" s="37">
        <f>IF(AND(Weekly[[#This Row],[V Odds &lt;]]="",Weekly[[#This Row],[H Odds &lt;]]=""),AU663,IF(AND(Weekly[[#This Row],[H Odds &lt;]]&lt;&gt;"",Weekly[[#This Row],[XGB_P]]=TRUE,Weekly[[#This Row],[Actual]]=TRUE),AU663+Weekly[[#This Row],[H Odds &lt;]]-1,IF(AND(Weekly[[#This Row],[V Odds &lt;]]&lt;&gt;"",Weekly[[#This Row],[XGB_P]]=FALSE,Weekly[[#This Row],[Actual]]=FALSE),AU663+Weekly[[#This Row],[V Odds &lt;]]-1,IF(AND(Weekly[[#This Row],[V Odds &lt;]]&lt;&gt;"",Weekly[[#This Row],[XGB_P]]=FALSE,Weekly[[#This Row],[Actual]]=TRUE),AU663-1,IF(AND(Weekly[[#This Row],[H Odds &lt;]]&lt;&gt;"",Weekly[[#This Row],[XGB_P]]=TRUE,Weekly[[#This Row],[Actual]]=FALSE),AU663-1,AU663)))))</f>
        <v>84.06</v>
      </c>
      <c r="AV664" s="37">
        <f>IF(AND(Weekly[[#This Row],[V Odds &lt;]]="",Weekly[[#This Row],[H Odds &lt;]]=""),AV663,IF(AND(Weekly[[#This Row],[H Odds &lt;]]&lt;&gt;"",Weekly[[#This Row],[QDA_P]]=TRUE,Weekly[[#This Row],[Actual]]=TRUE),AV663+Weekly[[#This Row],[H Odds &lt;]]-1,IF(AND(Weekly[[#This Row],[V Odds &lt;]]&lt;&gt;"",Weekly[[#This Row],[QDA_P]]=FALSE,Weekly[[#This Row],[Actual]]=FALSE),AV663+Weekly[[#This Row],[V Odds &lt;]]-1,IF(AND(Weekly[[#This Row],[V Odds &lt;]]&lt;&gt;"",Weekly[[#This Row],[QDA_P]]=FALSE,Weekly[[#This Row],[Actual]]=TRUE),AV663-1,IF(AND(Weekly[[#This Row],[H Odds &lt;]]&lt;&gt;"",Weekly[[#This Row],[QDA_P]]=TRUE,Weekly[[#This Row],[Actual]]=FALSE),AV663-1,AV663)))))</f>
        <v>73.349999999999994</v>
      </c>
      <c r="AW664" s="37">
        <f>IF(AND(Weekly[[#This Row],[H Odds &lt;]]="",Weekly[[#This Row],[V Odds &lt;]]=""),AW663,IF(AND(Weekly[[#This Row],[KNC_P]]=Weekly[[#This Row],[Actual]],Weekly[[#This Row],[KNC_P]]=TRUE),AW663+Weekly[[#This Row],[BF H Odds]]-1,IF(AND(Weekly[[#This Row],[KNC_P]]=Weekly[[#This Row],[Actual]],Weekly[[#This Row],[KNC_P]]=FALSE),AW663+Weekly[[#This Row],[BF V Odds]]-1,AW663-1)))</f>
        <v>51.150000000000013</v>
      </c>
      <c r="AX664" s="37">
        <f>IF(AND(Weekly[[#This Row],[V Odds &lt;]]="",Weekly[[#This Row],[H Odds &lt;]]=""),AX663,IF(AND(Weekly[[#This Row],[V Odds &lt;]]&lt;&gt;"",Weekly[[#This Row],[FALSES]]&gt;0,Weekly[[#This Row],[Actual]]=FALSE),AX663+Weekly[[#This Row],[V Odds &lt;]]-1,IF(AND(Weekly[[#This Row],[H Odds &lt;]]&lt;&gt;"",Weekly[[#This Row],[TRUES]]&gt;0,Weekly[[#This Row],[Actual]]=TRUE),AX663+Weekly[[#This Row],[H Odds &lt;]]-1,IF(AND(Weekly[[#This Row],[V Odds &lt;]]&lt;&gt;"",Weekly[[#This Row],[FALSES]]=0),AX663,IF(AND(Weekly[[#This Row],[H Odds &lt;]]&lt;&gt;"",Weekly[[#This Row],[TRUES]]=0),AX663,AX663-1)))))</f>
        <v>135.64999999999995</v>
      </c>
      <c r="AY664" s="37">
        <f>IF(AND(Weekly[[#This Row],[V Odds &lt;]]="",Weekly[[#This Row],[H Odds &lt;]]=""),AY663,IF(AND(Weekly[[#This Row],[V Odds &lt;]]&lt;&gt;"",Weekly[[#This Row],[FALSES]]&gt;0,Weekly[[#This Row],[Actual]]=FALSE),AY663+((Weekly[[#This Row],[V Odds &lt;]]-1)*0.92),IF(AND(Weekly[[#This Row],[H Odds &lt;]]&lt;&gt;"",Weekly[[#This Row],[TRUES]]&gt;0,Weekly[[#This Row],[Actual]]=TRUE),AY663+((Weekly[[#This Row],[H Odds &lt;]]-1)*0.92),IF(AND(Weekly[[#This Row],[V Odds &lt;]]&lt;&gt;"",Weekly[[#This Row],[FALSES]]=0),AY663,IF(AND(Weekly[[#This Row],[H Odds &lt;]]&lt;&gt;"",Weekly[[#This Row],[TRUES]]=0),AY663,AY663-1)))))</f>
        <v>120.07800000000003</v>
      </c>
      <c r="AZ664" s="37">
        <f>IF(AND(Weekly[[#This Row],[V Odds &lt;]]="",Weekly[[#This Row],[H Odds &lt;]]=""),AZ663,IF(AND(Weekly[[#This Row],[V Odds &lt;]]&lt;&gt;"",Weekly[[#This Row],[Actual]]=FALSE),AZ663+Weekly[[#This Row],[V Odds &lt;]]-1,IF(AND(Weekly[[#This Row],[H Odds &lt;]]&lt;&gt;"",Weekly[[#This Row],[Actual]]=TRUE),AZ663+Weekly[[#This Row],[H Odds &lt;]]-1,AZ663-1)))</f>
        <v>125.61999999999996</v>
      </c>
      <c r="BA664" s="38">
        <f>IF(Weekly[[#This Row],[H Odds &lt;]]="",BA663,IF(AND(Weekly[[#This Row],[H Odds &lt;]]&lt;&gt;"",Weekly[[#This Row],[SVC_P]]=TRUE,Weekly[[#This Row],[Actual]]=TRUE),BA663+Weekly[[#This Row],[H Odds &lt;]]-1,IF(AND(Weekly[[#This Row],[H Odds &lt;]]&lt;&gt;"",Weekly[[#This Row],[SVC_P]]=TRUE,Weekly[[#This Row],[Actual]]=FALSE),BA663-1,BA663)))</f>
        <v>80.290000000000006</v>
      </c>
      <c r="BB664" s="38">
        <f>IF(Weekly[[#This Row],[H Odds &lt;]]="",BB663,IF(AND(Weekly[[#This Row],[H Odds &lt;]]&lt;&gt;"",Weekly[[#This Row],[ADBC_P]]=TRUE,Weekly[[#This Row],[Actual]]=TRUE),BB663+Weekly[[#This Row],[H Odds &lt;]]-1,IF(AND(Weekly[[#This Row],[H Odds &lt;]]&lt;&gt;"",Weekly[[#This Row],[ADBC_P]]=TRUE,Weekly[[#This Row],[Actual]]=FALSE),BB663-1,BB663)))</f>
        <v>50.06</v>
      </c>
      <c r="BC664" s="38">
        <f>IF(Weekly[[#This Row],[H Odds &lt;]]="",BC663,IF(AND(Weekly[[#This Row],[H Odds &lt;]]&lt;&gt;"",Weekly[[#This Row],[RFC_P]]=TRUE,Weekly[[#This Row],[Actual]]=TRUE),BC663+Weekly[[#This Row],[H Odds &lt;]]-1,IF(AND(Weekly[[#This Row],[H Odds &lt;]]&lt;&gt;"",Weekly[[#This Row],[RFC_P]]=TRUE,Weekly[[#This Row],[Actual]]=FALSE),BC663-1,BC663)))</f>
        <v>51.66</v>
      </c>
      <c r="BD664" s="38">
        <f>IF(Weekly[[#This Row],[H Odds &lt;]]="",BD663,IF(AND(Weekly[[#This Row],[H Odds &lt;]]&lt;&gt;"",Weekly[[#This Row],[GBC_P]]=TRUE,Weekly[[#This Row],[Actual]]=TRUE),BD663+Weekly[[#This Row],[H Odds &lt;]]-1,IF(AND(Weekly[[#This Row],[H Odds &lt;]]&lt;&gt;"",Weekly[[#This Row],[GBC_P]]=TRUE,Weekly[[#This Row],[Actual]]=FALSE),BD663-1,BD663)))</f>
        <v>57.810000000000009</v>
      </c>
      <c r="BE664" s="38">
        <f>IF(Weekly[[#This Row],[H Odds &lt;]]="",BE663,IF(AND(Weekly[[#This Row],[H Odds &lt;]]&lt;&gt;"",Weekly[[#This Row],[HGBC_P]]=TRUE,Weekly[[#This Row],[Actual]]=TRUE),BE663+Weekly[[#This Row],[H Odds &lt;]]-1,IF(AND(Weekly[[#This Row],[H Odds &lt;]]&lt;&gt;"",Weekly[[#This Row],[HGBC_P]]=TRUE,Weekly[[#This Row],[Actual]]=FALSE),BE663-1,BE663)))</f>
        <v>54.96</v>
      </c>
      <c r="BF664" s="38">
        <f>IF(Weekly[[#This Row],[H Odds &lt;]]="",BF663,IF(AND(Weekly[[#This Row],[H Odds &lt;]]&lt;&gt;"",Weekly[[#This Row],[XGB_P]]=TRUE,Weekly[[#This Row],[Actual]]=TRUE),BF663+Weekly[[#This Row],[H Odds &lt;]]-1,IF(AND(Weekly[[#This Row],[H Odds &lt;]]&lt;&gt;"",Weekly[[#This Row],[XGB_P]]=TRUE,Weekly[[#This Row],[Actual]]=FALSE),BF663-1,BF663)))</f>
        <v>64.63000000000001</v>
      </c>
      <c r="BG664" s="38">
        <f>IF(Weekly[[#This Row],[H Odds &lt;]]="",BG663,IF(AND(Weekly[[#This Row],[H Odds &lt;]]&lt;&gt;"",Weekly[[#This Row],[QDA_P]]=TRUE,Weekly[[#This Row],[Actual]]=TRUE),BG663+Weekly[[#This Row],[H Odds &lt;]]-1,IF(AND(Weekly[[#This Row],[H Odds &lt;]]&lt;&gt;"",Weekly[[#This Row],[QDA_P]]=TRUE,Weekly[[#This Row],[Actual]]=FALSE),BG663-1,BG663)))</f>
        <v>50.129999999999995</v>
      </c>
      <c r="BH664" s="38">
        <f>IF(Weekly[[#This Row],[H Odds &lt;]]="",BH663,IF(AND(Weekly[[#This Row],[H Odds &lt;]]&lt;&gt;"",Weekly[[#This Row],[KNC_P]]=TRUE,Weekly[[#This Row],[Actual]]=TRUE),BH663+Weekly[[#This Row],[H Odds &lt;]]-1,IF(AND(Weekly[[#This Row],[H Odds &lt;]]&lt;&gt;"",Weekly[[#This Row],[KNC_P]]=TRUE,Weekly[[#This Row],[Actual]]=FALSE),BH663-1,BH663)))</f>
        <v>55</v>
      </c>
      <c r="BI664" s="38">
        <f>IF(Weekly[[#This Row],[H Odds &lt;]]="",BI663,IF(AND(Weekly[[#This Row],[H Odds &lt;]]&lt;&gt;"",Weekly[[#This Row],[TRUES]]&gt;0,Weekly[[#This Row],[Actual]]=TRUE),BI663+Weekly[[#This Row],[H Odds &lt;]]-1,IF(AND(Weekly[[#This Row],[H Odds &lt;]]&lt;&gt;"",Weekly[[#This Row],[TRUES]]=0),BI663,BI663-1)))</f>
        <v>78.290000000000006</v>
      </c>
      <c r="BJ664" s="38">
        <f>IF(Weekly[[#This Row],[H Odds &lt;]]="",BJ663,IF(AND(Weekly[[#This Row],[H Odds &lt;]]&lt;&gt;"",Weekly[[#This Row],[Actual]]=TRUE),BJ663+Weekly[[#This Row],[H Odds &lt;]]-1,IF(AND(Weekly[[#This Row],[H Odds &lt;]]&lt;&gt;"",Weekly[[#This Row],[Actual]]=FALSE),BJ663-1,BJ663)))</f>
        <v>80.190000000000012</v>
      </c>
      <c r="BK664" s="58">
        <f>IF(AND(Weekly[[#This Row],[TRUES]]&gt;3,Weekly[[#This Row],[Actual]]=TRUE),BK663+Weekly[[#This Row],[BF H Odds]]-1,IF(AND(Weekly[[#This Row],[FALSES]]&gt;3,Weekly[[#This Row],[Actual]]=FALSE),BK663+Weekly[[#This Row],[BF V Odds]]-1,IF(AND(Weekly[[#This Row],[TRUES]]&gt;3,Weekly[[#This Row],[Actual]]=FALSE),BK663-1,IF(AND(Weekly[[#This Row],[FALSES]]&gt;3,Weekly[[#This Row],[Actual]]=TRUE),BK663-1,BK663))))</f>
        <v>21.680000000000028</v>
      </c>
      <c r="BL664" s="58">
        <f>IF(AND(Weekly[[#This Row],[TRUES]]&gt;5,Weekly[[#This Row],[Actual]]=TRUE),BL663+Weekly[[#This Row],[BF H Odds]]-1,IF(AND(Weekly[[#This Row],[FALSES]]&gt;5,Weekly[[#This Row],[Actual]]=FALSE),BL663+Weekly[[#This Row],[BF V Odds]]-1,IF(AND(Weekly[[#This Row],[TRUES]]&gt;5,Weekly[[#This Row],[Actual]]=FALSE),BL663-1,IF(AND(Weekly[[#This Row],[FALSES]]&gt;5,Weekly[[#This Row],[Actual]]=TRUE),BL663-1,BL663))))</f>
        <v>26.000000000000014</v>
      </c>
      <c r="BM664" s="58">
        <f>IF(AND(Weekly[[#This Row],[TRUES]]&gt;6,Weekly[[#This Row],[Actual]]=TRUE),BM663+Weekly[[#This Row],[BF H Odds]]-1,IF(AND(Weekly[[#This Row],[FALSES]]&gt;6,Weekly[[#This Row],[Actual]]=FALSE),BM663+Weekly[[#This Row],[BF V Odds]]-1,IF(AND(Weekly[[#This Row],[TRUES]]&gt;6,Weekly[[#This Row],[Actual]]=FALSE),BM663-1,IF(AND(Weekly[[#This Row],[FALSES]]&gt;6,Weekly[[#This Row],[Actual]]=TRUE),BM663-1,BM663))))</f>
        <v>56.08</v>
      </c>
    </row>
    <row r="665" spans="1:65" x14ac:dyDescent="0.25">
      <c r="A665" s="34"/>
      <c r="B665" s="10">
        <v>44326</v>
      </c>
      <c r="C665" s="17" t="s">
        <v>34</v>
      </c>
      <c r="D665" s="15" t="s">
        <v>22</v>
      </c>
      <c r="E665" t="b">
        <v>1</v>
      </c>
      <c r="F665" t="b">
        <v>1</v>
      </c>
      <c r="G665" t="b">
        <v>0</v>
      </c>
      <c r="H665" t="b">
        <v>0</v>
      </c>
      <c r="I665" t="b">
        <v>0</v>
      </c>
      <c r="J665" t="b">
        <v>0</v>
      </c>
      <c r="K665" t="b">
        <v>1</v>
      </c>
      <c r="L665" t="b">
        <v>1</v>
      </c>
      <c r="O665" t="str">
        <f>IF(Weekly[[#This Row],[H/V]]="H",Weekly[[#This Row],[BF H Odds]],IF(Weekly[[#This Row],[H/V]]="V",Weekly[[#This Row],[BF V Odds]],""))</f>
        <v/>
      </c>
      <c r="R665" s="35">
        <f>IFERROR(IF(Weekly[[#This Row],[Won Bet?]]="yes",R664+(Weekly[[#This Row],[BF Odds]]*Weekly[[#This Row],[BF Stake]])-Weekly[[#This Row],[BF Stake]],R664-Weekly[[#This Row],[BF Stake]]),R664)</f>
        <v>1243.6095000000007</v>
      </c>
      <c r="S665" s="35">
        <f>IFERROR(IF(Weekly[[#This Row],[Won Bet?]]="yes",S664+(((Weekly[[#This Row],[BF Odds]]*Weekly[[#This Row],[BF Stake]])-Weekly[[#This Row],[BF Stake]])*0.95),S664-Weekly[[#This Row],[BF Stake]]),S664)</f>
        <v>1127.5191400000012</v>
      </c>
      <c r="T665" s="13"/>
      <c r="U665" s="13"/>
      <c r="V665" s="24" t="str">
        <f>IF(Weekly[[#This Row],[Actual]]="","",IF(AND(Weekly[[#This Row],[SVC_P]]=Weekly[[#This Row],[Actual]],Weekly[[#This Row],[SVC_P]]=TRUE),V664+Weekly[[#This Row],[BF H Odds]]-1,IF(AND(Weekly[[#This Row],[SVC_P]]=Weekly[[#This Row],[Actual]],Weekly[[#This Row],[SVC_P]]=FALSE),V664+Weekly[[#This Row],[BF V Odds]]-1,V664-1)))</f>
        <v/>
      </c>
      <c r="W665" s="24" t="str">
        <f>IF(Weekly[[#This Row],[Actual]]="","",IF(AND(Weekly[[#This Row],[SVC_P]]=FALSE,Weekly[[#This Row],[Actual]]=TRUE),W664+Weekly[[#This Row],[BF H Odds]]-1,IF(AND(Weekly[[#This Row],[SVC_P]]=TRUE,Weekly[[#This Row],[Actual]]=FALSE,),W664+Weekly[[#This Row],[BF V Odds]]-1,W664-1)))</f>
        <v/>
      </c>
      <c r="X665" s="24" t="str">
        <f>IF(Weekly[[#This Row],[Actual]]="","",IF(AND(Weekly[[#This Row],[ADBC_P]]=Weekly[[#This Row],[Actual]],Weekly[[#This Row],[ADBC_P]]=TRUE),X664+Weekly[[#This Row],[BF H Odds]]-1,IF(AND(Weekly[[#This Row],[ADBC_P]]=Weekly[[#This Row],[Actual]],Weekly[[#This Row],[ADBC_P]]=FALSE),X664+Weekly[[#This Row],[BF V Odds]]-1,X664-1)))</f>
        <v/>
      </c>
      <c r="Y665" s="24" t="str">
        <f>IF(Weekly[[#This Row],[Actual]]="","",IF(AND(Weekly[[#This Row],[ADBC_P]]=FALSE,Weekly[[#This Row],[Actual]]=TRUE),Y664+Weekly[[#This Row],[BF H Odds]]-1,IF(AND(Weekly[[#This Row],[ADBC_P]]=TRUE,Weekly[[#This Row],[Actual]]=FALSE),Y664+Weekly[[#This Row],[BF V Odds]]-1,Y664-1)))</f>
        <v/>
      </c>
      <c r="Z665" s="24" t="str">
        <f>IF(Weekly[[#This Row],[Actual]]="","",IF(AND(Weekly[[#This Row],[RFC_P]]=Weekly[[#This Row],[Actual]],Weekly[[#This Row],[RFC_P]]=TRUE),Z664+Weekly[[#This Row],[BF H Odds]]-1,IF(AND(Weekly[[#This Row],[RFC_P]]=Weekly[[#This Row],[Actual]],Weekly[[#This Row],[RFC_P]]=FALSE),Z664+Weekly[[#This Row],[BF V Odds]]-1,Z664-1)))</f>
        <v/>
      </c>
      <c r="AA665" s="24" t="str">
        <f>IF(Weekly[[#This Row],[Actual]]="","",IF(AND(Weekly[[#This Row],[RFC_P]]=FALSE,Weekly[[#This Row],[Actual]]=TRUE),AA664+Weekly[[#This Row],[BF H Odds]]-1,IF(AND(Weekly[[#This Row],[RFC_P]]=TRUE,Weekly[[#This Row],[Actual]]=FALSE),AA664+Weekly[[#This Row],[BF V Odds]]-1,AA664-1)))</f>
        <v/>
      </c>
      <c r="AB665" s="24" t="str">
        <f>IF(Weekly[[#This Row],[Actual]]="","",IF(AND(Weekly[[#This Row],[GBC_P]]=Weekly[[#This Row],[Actual]],Weekly[[#This Row],[GBC_P]]=TRUE),AB664+Weekly[[#This Row],[BF H Odds]]-1,IF(AND(Weekly[[#This Row],[GBC_P]]=Weekly[[#This Row],[Actual]],Weekly[[#This Row],[GBC_P]]=FALSE),AB664+Weekly[[#This Row],[BF V Odds]]-1,AB664-1)))</f>
        <v/>
      </c>
      <c r="AC665" s="24" t="str">
        <f>IF(Weekly[[#This Row],[Actual]]="","",IF(AND(Weekly[[#This Row],[GBC_P]]=FALSE,Weekly[[#This Row],[Actual]]=TRUE),AC664+Weekly[[#This Row],[BF H Odds]]-1,IF(AND(Weekly[[#This Row],[GBC_P]]=TRUE,Weekly[[#This Row],[Actual]]=FALSE),AC664+Weekly[[#This Row],[BF V Odds]]-1,AC664-1)))</f>
        <v/>
      </c>
      <c r="AD665" s="24" t="str">
        <f>IF(Weekly[[#This Row],[Actual]]="","",IF(AND(Weekly[[#This Row],[HGBC_P]]=Weekly[[#This Row],[Actual]],Weekly[[#This Row],[HGBC_P]]=TRUE),AD664+Weekly[[#This Row],[BF H Odds]]-1,IF(AND(Weekly[[#This Row],[HGBC_P]]=Weekly[[#This Row],[Actual]],Weekly[[#This Row],[HGBC_P]]=FALSE),AD664+Weekly[[#This Row],[BF V Odds]]-1,AD664-1)))</f>
        <v/>
      </c>
      <c r="AE665" s="24" t="str">
        <f>IF(Weekly[[#This Row],[Actual]]="","",IF(AND(Weekly[[#This Row],[HGBC_P]]=FALSE,Weekly[[#This Row],[Actual]]=TRUE),AE664+Weekly[[#This Row],[BF H Odds]]-1,IF(AND(Weekly[[#This Row],[HGBC_P]]=TRUE,Weekly[[#This Row],[Actual]]=FALSE),AE664+Weekly[[#This Row],[BF V Odds]]-1,AE664-1)))</f>
        <v/>
      </c>
      <c r="AF665" s="24" t="str">
        <f>IF(Weekly[[#This Row],[Actual]]="","",IF(AND(Weekly[[#This Row],[XGB_P]]=Weekly[[#This Row],[Actual]],Weekly[[#This Row],[XGB_P]]=TRUE),AF664+Weekly[[#This Row],[BF H Odds]]-1,IF(AND(Weekly[[#This Row],[XGB_P]]=Weekly[[#This Row],[Actual]],Weekly[[#This Row],[XGB_P]]=FALSE),AF664+Weekly[[#This Row],[BF V Odds]]-1,AF664-1)))</f>
        <v/>
      </c>
      <c r="AG665" s="24" t="str">
        <f>IF(Weekly[[#This Row],[Actual]]="","",IF(AND(Weekly[[#This Row],[XGB_P]]=FALSE,Weekly[[#This Row],[Actual]]=TRUE),AG664+Weekly[[#This Row],[BF H Odds]]-1,IF(AND(Weekly[[#This Row],[XGB_P]]=TRUE,Weekly[[#This Row],[Actual]]=FALSE),AG664+Weekly[[#This Row],[BF V Odds]]-1,AG664-1)))</f>
        <v/>
      </c>
      <c r="AH665" s="24" t="str">
        <f>IF(Weekly[[#This Row],[Actual]]="","",IF(AND(Weekly[[#This Row],[QDA_P]]=Weekly[[#This Row],[Actual]],Weekly[[#This Row],[QDA_P]]=TRUE),AH664+Weekly[[#This Row],[BF H Odds]]-1,IF(AND(Weekly[[#This Row],[QDA_P]]=Weekly[[#This Row],[Actual]],Weekly[[#This Row],[QDA_P]]=FALSE),AH664+Weekly[[#This Row],[BF V Odds]]-1,AH664-1)))</f>
        <v/>
      </c>
      <c r="AI665" s="24" t="str">
        <f>IF(Weekly[[#This Row],[Actual]]="","",IF(AND(Weekly[[#This Row],[QDA_P]]=FALSE,Weekly[[#This Row],[Actual]]=TRUE),AI664+Weekly[[#This Row],[BF H Odds]]-1,IF(AND(Weekly[[#This Row],[QDA_P]]=TRUE,Weekly[[#This Row],[Actual]]=FALSE),AI664+Weekly[[#This Row],[BF V Odds]]-1,AI664-1)))</f>
        <v/>
      </c>
      <c r="AJ665" s="24" t="str">
        <f>IF(Weekly[[#This Row],[Actual]]="","",IF(AND(Weekly[[#This Row],[KNC_P]]=FALSE,Weekly[[#This Row],[Actual]]=TRUE),AJ664+Weekly[[#This Row],[BF H Odds]]-1,IF(AND(Weekly[[#This Row],[KNC_P]]=TRUE,Weekly[[#This Row],[Actual]]=FALSE),AJ664+Weekly[[#This Row],[BF V Odds]]-1,AJ664-1)))</f>
        <v/>
      </c>
      <c r="AK665" s="24" t="str">
        <f>IF(Weekly[[#This Row],[Actual]]="","",IF(AND(Weekly[[#This Row],[KNC_P]]=FALSE,Weekly[[#This Row],[Actual]]=TRUE),AK664+Weekly[[#This Row],[BF H Odds]]-1,IF(AND(Weekly[[#This Row],[KNC_P]]=TRUE,Weekly[[#This Row],[Actual]]=FALSE),AK664+Weekly[[#This Row],[BF V Odds]]-1,AK664-1)))</f>
        <v/>
      </c>
      <c r="AL665" s="30" t="str">
        <f>IF(Weekly[[#This Row],[Actual]]="","",COUNTIF(Weekly[[#This Row],[SVC_P]:[QDA_P]],TRUE))</f>
        <v/>
      </c>
      <c r="AM665" s="30" t="str">
        <f>IF(Weekly[[#This Row],[Actual]]="","",COUNTIF(Weekly[[#This Row],[SVC_P]:[QDA_P]],FALSE))</f>
        <v/>
      </c>
      <c r="AN665" s="36" t="str">
        <f>IF(AND(Weekly[[#This Row],[BF V Odds]]&gt;$BO$6,Weekly[[#This Row],[BF V Odds]] &lt; $BO$7),Weekly[[#This Row],[BF V Odds]],"")</f>
        <v/>
      </c>
      <c r="AO665" s="36" t="str">
        <f>IF(AND(Weekly[[#This Row],[BF H Odds]]&gt;$BO$6, Weekly[[#This Row],[BF H Odds]] &lt; $BO$7),Weekly[[#This Row],[BF H Odds]],"")</f>
        <v/>
      </c>
      <c r="AP665" s="37">
        <f>IF(AND(Weekly[[#This Row],[V Odds &lt;]]="",Weekly[[#This Row],[H Odds &lt;]]=""),AP664,IF(AND(Weekly[[#This Row],[H Odds &lt;]]&lt;&gt;"",Weekly[[#This Row],[SVC_P]]=TRUE,Weekly[[#This Row],[Actual]]=TRUE),AP664+Weekly[[#This Row],[H Odds &lt;]]-1,IF(AND(Weekly[[#This Row],[V Odds &lt;]]&lt;&gt;"",Weekly[[#This Row],[SVC_P]]=FALSE,Weekly[[#This Row],[Actual]]=FALSE),AP664+Weekly[[#This Row],[V Odds &lt;]]-1,IF(AND(Weekly[[#This Row],[V Odds &lt;]]&lt;&gt;"",Weekly[[#This Row],[SVC_P]]=FALSE,Weekly[[#This Row],[Actual]]=TRUE),AP664-1,IF(AND(Weekly[[#This Row],[H Odds &lt;]]&lt;&gt;"",Weekly[[#This Row],[SVC_P]]=TRUE,Weekly[[#This Row],[Actual]]=FALSE),AP664-1,AP664)))))</f>
        <v>81.330000000000027</v>
      </c>
      <c r="AQ665" s="37">
        <f>IF(AND(Weekly[[#This Row],[V Odds &lt;]]="",Weekly[[#This Row],[H Odds &lt;]]=""),AQ664,IF(AND(Weekly[[#This Row],[H Odds &lt;]]&lt;&gt;"",Weekly[[#This Row],[ADBC_P]]=TRUE,Weekly[[#This Row],[Actual]]=TRUE),AQ664+Weekly[[#This Row],[H Odds &lt;]]-1,IF(AND(Weekly[[#This Row],[V Odds &lt;]]&lt;&gt;"",Weekly[[#This Row],[ADBC_P]]=FALSE,Weekly[[#This Row],[Actual]]=FALSE),AQ664+Weekly[[#This Row],[V Odds &lt;]]-1,IF(AND(Weekly[[#This Row],[V Odds &lt;]]&lt;&gt;"",Weekly[[#This Row],[ADBC_P]]=FALSE,Weekly[[#This Row],[Actual]]=TRUE),AQ664-1,IF(AND(Weekly[[#This Row],[H Odds &lt;]]&lt;&gt;"",Weekly[[#This Row],[ADBC_P]]=TRUE,Weekly[[#This Row],[Actual]]=FALSE),AQ664-1,AQ664)))))</f>
        <v>53.88</v>
      </c>
      <c r="AR665" s="37">
        <f>IF(AND(Weekly[[#This Row],[V Odds &lt;]]="",Weekly[[#This Row],[H Odds &lt;]]=""),AR664,IF(AND(Weekly[[#This Row],[H Odds &lt;]]&lt;&gt;"",Weekly[[#This Row],[RFC_P]]=TRUE,Weekly[[#This Row],[Actual]]=TRUE),AR664+Weekly[[#This Row],[H Odds &lt;]]-1,IF(AND(Weekly[[#This Row],[V Odds &lt;]]&lt;&gt;"",Weekly[[#This Row],[RFC_P]]=FALSE,Weekly[[#This Row],[Actual]]=FALSE),AR664+Weekly[[#This Row],[V Odds &lt;]]-1,IF(AND(Weekly[[#This Row],[V Odds &lt;]]&lt;&gt;"",Weekly[[#This Row],[RFC_P]]=FALSE,Weekly[[#This Row],[Actual]]=TRUE),AR664-1,IF(AND(Weekly[[#This Row],[H Odds &lt;]]&lt;&gt;"",Weekly[[#This Row],[RFC_P]]=TRUE,Weekly[[#This Row],[Actual]]=FALSE),AR664-1,AR664)))))</f>
        <v>73.14</v>
      </c>
      <c r="AS665" s="37">
        <f>IF(AND(Weekly[[#This Row],[V Odds &lt;]]="",Weekly[[#This Row],[H Odds &lt;]]=""),AS664,IF(AND(Weekly[[#This Row],[H Odds &lt;]]&lt;&gt;"",Weekly[[#This Row],[GBC_P]]=TRUE,Weekly[[#This Row],[Actual]]=TRUE),AS664+Weekly[[#This Row],[H Odds &lt;]]-1,IF(AND(Weekly[[#This Row],[V Odds &lt;]]&lt;&gt;"",Weekly[[#This Row],[GBC_P]]=FALSE,Weekly[[#This Row],[Actual]]=FALSE),AS664+Weekly[[#This Row],[V Odds &lt;]]-1,IF(AND(Weekly[[#This Row],[V Odds &lt;]]&lt;&gt;"",Weekly[[#This Row],[GBC_P]]=FALSE,Weekly[[#This Row],[Actual]]=TRUE),AS664-1,IF(AND(Weekly[[#This Row],[H Odds &lt;]]&lt;&gt;"",Weekly[[#This Row],[GBC_P]]=TRUE,Weekly[[#This Row],[Actual]]=FALSE),AS664-1,AS664)))))</f>
        <v>76.88</v>
      </c>
      <c r="AT665" s="37">
        <f>IF(AND(Weekly[[#This Row],[V Odds &lt;]]="",Weekly[[#This Row],[H Odds &lt;]]=""),AT664,IF(AND(Weekly[[#This Row],[H Odds &lt;]]&lt;&gt;"",Weekly[[#This Row],[HGBC_P]]=TRUE,Weekly[[#This Row],[Actual]]=TRUE),AT664+Weekly[[#This Row],[H Odds &lt;]]-1,IF(AND(Weekly[[#This Row],[V Odds &lt;]]&lt;&gt;"",Weekly[[#This Row],[HGBC_P]]=FALSE,Weekly[[#This Row],[Actual]]=FALSE),AT664+Weekly[[#This Row],[V Odds &lt;]]-1,IF(AND(Weekly[[#This Row],[V Odds &lt;]]&lt;&gt;"",Weekly[[#This Row],[HGBC_P]]=FALSE,Weekly[[#This Row],[Actual]]=TRUE),AT664-1,IF(AND(Weekly[[#This Row],[H Odds &lt;]]&lt;&gt;"",Weekly[[#This Row],[HGBC_P]]=TRUE,Weekly[[#This Row],[Actual]]=FALSE),AT664-1,AT664)))))</f>
        <v>60.31</v>
      </c>
      <c r="AU665" s="37">
        <f>IF(AND(Weekly[[#This Row],[V Odds &lt;]]="",Weekly[[#This Row],[H Odds &lt;]]=""),AU664,IF(AND(Weekly[[#This Row],[H Odds &lt;]]&lt;&gt;"",Weekly[[#This Row],[XGB_P]]=TRUE,Weekly[[#This Row],[Actual]]=TRUE),AU664+Weekly[[#This Row],[H Odds &lt;]]-1,IF(AND(Weekly[[#This Row],[V Odds &lt;]]&lt;&gt;"",Weekly[[#This Row],[XGB_P]]=FALSE,Weekly[[#This Row],[Actual]]=FALSE),AU664+Weekly[[#This Row],[V Odds &lt;]]-1,IF(AND(Weekly[[#This Row],[V Odds &lt;]]&lt;&gt;"",Weekly[[#This Row],[XGB_P]]=FALSE,Weekly[[#This Row],[Actual]]=TRUE),AU664-1,IF(AND(Weekly[[#This Row],[H Odds &lt;]]&lt;&gt;"",Weekly[[#This Row],[XGB_P]]=TRUE,Weekly[[#This Row],[Actual]]=FALSE),AU664-1,AU664)))))</f>
        <v>84.06</v>
      </c>
      <c r="AV665" s="37">
        <f>IF(AND(Weekly[[#This Row],[V Odds &lt;]]="",Weekly[[#This Row],[H Odds &lt;]]=""),AV664,IF(AND(Weekly[[#This Row],[H Odds &lt;]]&lt;&gt;"",Weekly[[#This Row],[QDA_P]]=TRUE,Weekly[[#This Row],[Actual]]=TRUE),AV664+Weekly[[#This Row],[H Odds &lt;]]-1,IF(AND(Weekly[[#This Row],[V Odds &lt;]]&lt;&gt;"",Weekly[[#This Row],[QDA_P]]=FALSE,Weekly[[#This Row],[Actual]]=FALSE),AV664+Weekly[[#This Row],[V Odds &lt;]]-1,IF(AND(Weekly[[#This Row],[V Odds &lt;]]&lt;&gt;"",Weekly[[#This Row],[QDA_P]]=FALSE,Weekly[[#This Row],[Actual]]=TRUE),AV664-1,IF(AND(Weekly[[#This Row],[H Odds &lt;]]&lt;&gt;"",Weekly[[#This Row],[QDA_P]]=TRUE,Weekly[[#This Row],[Actual]]=FALSE),AV664-1,AV664)))))</f>
        <v>73.349999999999994</v>
      </c>
      <c r="AW665" s="37">
        <f>IF(AND(Weekly[[#This Row],[H Odds &lt;]]="",Weekly[[#This Row],[V Odds &lt;]]=""),AW664,IF(AND(Weekly[[#This Row],[KNC_P]]=Weekly[[#This Row],[Actual]],Weekly[[#This Row],[KNC_P]]=TRUE),AW664+Weekly[[#This Row],[BF H Odds]]-1,IF(AND(Weekly[[#This Row],[KNC_P]]=Weekly[[#This Row],[Actual]],Weekly[[#This Row],[KNC_P]]=FALSE),AW664+Weekly[[#This Row],[BF V Odds]]-1,AW664-1)))</f>
        <v>51.150000000000013</v>
      </c>
      <c r="AX665" s="37">
        <f>IF(AND(Weekly[[#This Row],[V Odds &lt;]]="",Weekly[[#This Row],[H Odds &lt;]]=""),AX664,IF(AND(Weekly[[#This Row],[V Odds &lt;]]&lt;&gt;"",Weekly[[#This Row],[FALSES]]&gt;0,Weekly[[#This Row],[Actual]]=FALSE),AX664+Weekly[[#This Row],[V Odds &lt;]]-1,IF(AND(Weekly[[#This Row],[H Odds &lt;]]&lt;&gt;"",Weekly[[#This Row],[TRUES]]&gt;0,Weekly[[#This Row],[Actual]]=TRUE),AX664+Weekly[[#This Row],[H Odds &lt;]]-1,IF(AND(Weekly[[#This Row],[V Odds &lt;]]&lt;&gt;"",Weekly[[#This Row],[FALSES]]=0),AX664,IF(AND(Weekly[[#This Row],[H Odds &lt;]]&lt;&gt;"",Weekly[[#This Row],[TRUES]]=0),AX664,AX664-1)))))</f>
        <v>135.64999999999995</v>
      </c>
      <c r="AY665" s="37">
        <f>IF(AND(Weekly[[#This Row],[V Odds &lt;]]="",Weekly[[#This Row],[H Odds &lt;]]=""),AY664,IF(AND(Weekly[[#This Row],[V Odds &lt;]]&lt;&gt;"",Weekly[[#This Row],[FALSES]]&gt;0,Weekly[[#This Row],[Actual]]=FALSE),AY664+((Weekly[[#This Row],[V Odds &lt;]]-1)*0.92),IF(AND(Weekly[[#This Row],[H Odds &lt;]]&lt;&gt;"",Weekly[[#This Row],[TRUES]]&gt;0,Weekly[[#This Row],[Actual]]=TRUE),AY664+((Weekly[[#This Row],[H Odds &lt;]]-1)*0.92),IF(AND(Weekly[[#This Row],[V Odds &lt;]]&lt;&gt;"",Weekly[[#This Row],[FALSES]]=0),AY664,IF(AND(Weekly[[#This Row],[H Odds &lt;]]&lt;&gt;"",Weekly[[#This Row],[TRUES]]=0),AY664,AY664-1)))))</f>
        <v>120.07800000000003</v>
      </c>
      <c r="AZ665" s="37">
        <f>IF(AND(Weekly[[#This Row],[V Odds &lt;]]="",Weekly[[#This Row],[H Odds &lt;]]=""),AZ664,IF(AND(Weekly[[#This Row],[V Odds &lt;]]&lt;&gt;"",Weekly[[#This Row],[Actual]]=FALSE),AZ664+Weekly[[#This Row],[V Odds &lt;]]-1,IF(AND(Weekly[[#This Row],[H Odds &lt;]]&lt;&gt;"",Weekly[[#This Row],[Actual]]=TRUE),AZ664+Weekly[[#This Row],[H Odds &lt;]]-1,AZ664-1)))</f>
        <v>125.61999999999996</v>
      </c>
      <c r="BA665" s="38">
        <f>IF(Weekly[[#This Row],[H Odds &lt;]]="",BA664,IF(AND(Weekly[[#This Row],[H Odds &lt;]]&lt;&gt;"",Weekly[[#This Row],[SVC_P]]=TRUE,Weekly[[#This Row],[Actual]]=TRUE),BA664+Weekly[[#This Row],[H Odds &lt;]]-1,IF(AND(Weekly[[#This Row],[H Odds &lt;]]&lt;&gt;"",Weekly[[#This Row],[SVC_P]]=TRUE,Weekly[[#This Row],[Actual]]=FALSE),BA664-1,BA664)))</f>
        <v>80.290000000000006</v>
      </c>
      <c r="BB665" s="38">
        <f>IF(Weekly[[#This Row],[H Odds &lt;]]="",BB664,IF(AND(Weekly[[#This Row],[H Odds &lt;]]&lt;&gt;"",Weekly[[#This Row],[ADBC_P]]=TRUE,Weekly[[#This Row],[Actual]]=TRUE),BB664+Weekly[[#This Row],[H Odds &lt;]]-1,IF(AND(Weekly[[#This Row],[H Odds &lt;]]&lt;&gt;"",Weekly[[#This Row],[ADBC_P]]=TRUE,Weekly[[#This Row],[Actual]]=FALSE),BB664-1,BB664)))</f>
        <v>50.06</v>
      </c>
      <c r="BC665" s="38">
        <f>IF(Weekly[[#This Row],[H Odds &lt;]]="",BC664,IF(AND(Weekly[[#This Row],[H Odds &lt;]]&lt;&gt;"",Weekly[[#This Row],[RFC_P]]=TRUE,Weekly[[#This Row],[Actual]]=TRUE),BC664+Weekly[[#This Row],[H Odds &lt;]]-1,IF(AND(Weekly[[#This Row],[H Odds &lt;]]&lt;&gt;"",Weekly[[#This Row],[RFC_P]]=TRUE,Weekly[[#This Row],[Actual]]=FALSE),BC664-1,BC664)))</f>
        <v>51.66</v>
      </c>
      <c r="BD665" s="38">
        <f>IF(Weekly[[#This Row],[H Odds &lt;]]="",BD664,IF(AND(Weekly[[#This Row],[H Odds &lt;]]&lt;&gt;"",Weekly[[#This Row],[GBC_P]]=TRUE,Weekly[[#This Row],[Actual]]=TRUE),BD664+Weekly[[#This Row],[H Odds &lt;]]-1,IF(AND(Weekly[[#This Row],[H Odds &lt;]]&lt;&gt;"",Weekly[[#This Row],[GBC_P]]=TRUE,Weekly[[#This Row],[Actual]]=FALSE),BD664-1,BD664)))</f>
        <v>57.810000000000009</v>
      </c>
      <c r="BE665" s="38">
        <f>IF(Weekly[[#This Row],[H Odds &lt;]]="",BE664,IF(AND(Weekly[[#This Row],[H Odds &lt;]]&lt;&gt;"",Weekly[[#This Row],[HGBC_P]]=TRUE,Weekly[[#This Row],[Actual]]=TRUE),BE664+Weekly[[#This Row],[H Odds &lt;]]-1,IF(AND(Weekly[[#This Row],[H Odds &lt;]]&lt;&gt;"",Weekly[[#This Row],[HGBC_P]]=TRUE,Weekly[[#This Row],[Actual]]=FALSE),BE664-1,BE664)))</f>
        <v>54.96</v>
      </c>
      <c r="BF665" s="38">
        <f>IF(Weekly[[#This Row],[H Odds &lt;]]="",BF664,IF(AND(Weekly[[#This Row],[H Odds &lt;]]&lt;&gt;"",Weekly[[#This Row],[XGB_P]]=TRUE,Weekly[[#This Row],[Actual]]=TRUE),BF664+Weekly[[#This Row],[H Odds &lt;]]-1,IF(AND(Weekly[[#This Row],[H Odds &lt;]]&lt;&gt;"",Weekly[[#This Row],[XGB_P]]=TRUE,Weekly[[#This Row],[Actual]]=FALSE),BF664-1,BF664)))</f>
        <v>64.63000000000001</v>
      </c>
      <c r="BG665" s="38">
        <f>IF(Weekly[[#This Row],[H Odds &lt;]]="",BG664,IF(AND(Weekly[[#This Row],[H Odds &lt;]]&lt;&gt;"",Weekly[[#This Row],[QDA_P]]=TRUE,Weekly[[#This Row],[Actual]]=TRUE),BG664+Weekly[[#This Row],[H Odds &lt;]]-1,IF(AND(Weekly[[#This Row],[H Odds &lt;]]&lt;&gt;"",Weekly[[#This Row],[QDA_P]]=TRUE,Weekly[[#This Row],[Actual]]=FALSE),BG664-1,BG664)))</f>
        <v>50.129999999999995</v>
      </c>
      <c r="BH665" s="38">
        <f>IF(Weekly[[#This Row],[H Odds &lt;]]="",BH664,IF(AND(Weekly[[#This Row],[H Odds &lt;]]&lt;&gt;"",Weekly[[#This Row],[KNC_P]]=TRUE,Weekly[[#This Row],[Actual]]=TRUE),BH664+Weekly[[#This Row],[H Odds &lt;]]-1,IF(AND(Weekly[[#This Row],[H Odds &lt;]]&lt;&gt;"",Weekly[[#This Row],[KNC_P]]=TRUE,Weekly[[#This Row],[Actual]]=FALSE),BH664-1,BH664)))</f>
        <v>55</v>
      </c>
      <c r="BI665" s="38">
        <f>IF(Weekly[[#This Row],[H Odds &lt;]]="",BI664,IF(AND(Weekly[[#This Row],[H Odds &lt;]]&lt;&gt;"",Weekly[[#This Row],[TRUES]]&gt;0,Weekly[[#This Row],[Actual]]=TRUE),BI664+Weekly[[#This Row],[H Odds &lt;]]-1,IF(AND(Weekly[[#This Row],[H Odds &lt;]]&lt;&gt;"",Weekly[[#This Row],[TRUES]]=0),BI664,BI664-1)))</f>
        <v>78.290000000000006</v>
      </c>
      <c r="BJ665" s="38">
        <f>IF(Weekly[[#This Row],[H Odds &lt;]]="",BJ664,IF(AND(Weekly[[#This Row],[H Odds &lt;]]&lt;&gt;"",Weekly[[#This Row],[Actual]]=TRUE),BJ664+Weekly[[#This Row],[H Odds &lt;]]-1,IF(AND(Weekly[[#This Row],[H Odds &lt;]]&lt;&gt;"",Weekly[[#This Row],[Actual]]=FALSE),BJ664-1,BJ664)))</f>
        <v>80.190000000000012</v>
      </c>
      <c r="BK665" s="58">
        <f>IF(AND(Weekly[[#This Row],[TRUES]]&gt;3,Weekly[[#This Row],[Actual]]=TRUE),BK664+Weekly[[#This Row],[BF H Odds]]-1,IF(AND(Weekly[[#This Row],[FALSES]]&gt;3,Weekly[[#This Row],[Actual]]=FALSE),BK664+Weekly[[#This Row],[BF V Odds]]-1,IF(AND(Weekly[[#This Row],[TRUES]]&gt;3,Weekly[[#This Row],[Actual]]=FALSE),BK664-1,IF(AND(Weekly[[#This Row],[FALSES]]&gt;3,Weekly[[#This Row],[Actual]]=TRUE),BK664-1,BK664))))</f>
        <v>20.680000000000028</v>
      </c>
      <c r="BL665" s="58">
        <f>IF(AND(Weekly[[#This Row],[TRUES]]&gt;5,Weekly[[#This Row],[Actual]]=TRUE),BL664+Weekly[[#This Row],[BF H Odds]]-1,IF(AND(Weekly[[#This Row],[FALSES]]&gt;5,Weekly[[#This Row],[Actual]]=FALSE),BL664+Weekly[[#This Row],[BF V Odds]]-1,IF(AND(Weekly[[#This Row],[TRUES]]&gt;5,Weekly[[#This Row],[Actual]]=FALSE),BL664-1,IF(AND(Weekly[[#This Row],[FALSES]]&gt;5,Weekly[[#This Row],[Actual]]=TRUE),BL664-1,BL664))))</f>
        <v>25.000000000000014</v>
      </c>
      <c r="BM665" s="58">
        <f>IF(AND(Weekly[[#This Row],[TRUES]]&gt;6,Weekly[[#This Row],[Actual]]=TRUE),BM664+Weekly[[#This Row],[BF H Odds]]-1,IF(AND(Weekly[[#This Row],[FALSES]]&gt;6,Weekly[[#This Row],[Actual]]=FALSE),BM664+Weekly[[#This Row],[BF V Odds]]-1,IF(AND(Weekly[[#This Row],[TRUES]]&gt;6,Weekly[[#This Row],[Actual]]=FALSE),BM664-1,IF(AND(Weekly[[#This Row],[FALSES]]&gt;6,Weekly[[#This Row],[Actual]]=TRUE),BM664-1,BM664))))</f>
        <v>55.08</v>
      </c>
    </row>
    <row r="666" spans="1:65" x14ac:dyDescent="0.25">
      <c r="A666" s="34"/>
      <c r="B666" s="10">
        <v>44326</v>
      </c>
      <c r="C666" s="17" t="s">
        <v>11</v>
      </c>
      <c r="D666" s="15" t="s">
        <v>36</v>
      </c>
      <c r="E666" t="b">
        <v>1</v>
      </c>
      <c r="F666" t="b">
        <v>1</v>
      </c>
      <c r="G666" t="b">
        <v>1</v>
      </c>
      <c r="H666" t="b">
        <v>1</v>
      </c>
      <c r="I666" t="b">
        <v>1</v>
      </c>
      <c r="J666" t="b">
        <v>1</v>
      </c>
      <c r="K666" t="b">
        <v>1</v>
      </c>
      <c r="L666" t="b">
        <v>1</v>
      </c>
      <c r="O666" t="str">
        <f>IF(Weekly[[#This Row],[H/V]]="H",Weekly[[#This Row],[BF H Odds]],IF(Weekly[[#This Row],[H/V]]="V",Weekly[[#This Row],[BF V Odds]],""))</f>
        <v/>
      </c>
      <c r="R666" s="35">
        <f>IFERROR(IF(Weekly[[#This Row],[Won Bet?]]="yes",R665+(Weekly[[#This Row],[BF Odds]]*Weekly[[#This Row],[BF Stake]])-Weekly[[#This Row],[BF Stake]],R665-Weekly[[#This Row],[BF Stake]]),R665)</f>
        <v>1243.6095000000007</v>
      </c>
      <c r="S666" s="35">
        <f>IFERROR(IF(Weekly[[#This Row],[Won Bet?]]="yes",S665+(((Weekly[[#This Row],[BF Odds]]*Weekly[[#This Row],[BF Stake]])-Weekly[[#This Row],[BF Stake]])*0.95),S665-Weekly[[#This Row],[BF Stake]]),S665)</f>
        <v>1127.5191400000012</v>
      </c>
      <c r="T666" s="13"/>
      <c r="U666" s="13"/>
      <c r="V666" s="24" t="str">
        <f>IF(Weekly[[#This Row],[Actual]]="","",IF(AND(Weekly[[#This Row],[SVC_P]]=Weekly[[#This Row],[Actual]],Weekly[[#This Row],[SVC_P]]=TRUE),V665+Weekly[[#This Row],[BF H Odds]]-1,IF(AND(Weekly[[#This Row],[SVC_P]]=Weekly[[#This Row],[Actual]],Weekly[[#This Row],[SVC_P]]=FALSE),V665+Weekly[[#This Row],[BF V Odds]]-1,V665-1)))</f>
        <v/>
      </c>
      <c r="W666" s="24" t="str">
        <f>IF(Weekly[[#This Row],[Actual]]="","",IF(AND(Weekly[[#This Row],[SVC_P]]=FALSE,Weekly[[#This Row],[Actual]]=TRUE),W665+Weekly[[#This Row],[BF H Odds]]-1,IF(AND(Weekly[[#This Row],[SVC_P]]=TRUE,Weekly[[#This Row],[Actual]]=FALSE,),W665+Weekly[[#This Row],[BF V Odds]]-1,W665-1)))</f>
        <v/>
      </c>
      <c r="X666" s="24" t="str">
        <f>IF(Weekly[[#This Row],[Actual]]="","",IF(AND(Weekly[[#This Row],[ADBC_P]]=Weekly[[#This Row],[Actual]],Weekly[[#This Row],[ADBC_P]]=TRUE),X665+Weekly[[#This Row],[BF H Odds]]-1,IF(AND(Weekly[[#This Row],[ADBC_P]]=Weekly[[#This Row],[Actual]],Weekly[[#This Row],[ADBC_P]]=FALSE),X665+Weekly[[#This Row],[BF V Odds]]-1,X665-1)))</f>
        <v/>
      </c>
      <c r="Y666" s="24" t="str">
        <f>IF(Weekly[[#This Row],[Actual]]="","",IF(AND(Weekly[[#This Row],[ADBC_P]]=FALSE,Weekly[[#This Row],[Actual]]=TRUE),Y665+Weekly[[#This Row],[BF H Odds]]-1,IF(AND(Weekly[[#This Row],[ADBC_P]]=TRUE,Weekly[[#This Row],[Actual]]=FALSE),Y665+Weekly[[#This Row],[BF V Odds]]-1,Y665-1)))</f>
        <v/>
      </c>
      <c r="Z666" s="24" t="str">
        <f>IF(Weekly[[#This Row],[Actual]]="","",IF(AND(Weekly[[#This Row],[RFC_P]]=Weekly[[#This Row],[Actual]],Weekly[[#This Row],[RFC_P]]=TRUE),Z665+Weekly[[#This Row],[BF H Odds]]-1,IF(AND(Weekly[[#This Row],[RFC_P]]=Weekly[[#This Row],[Actual]],Weekly[[#This Row],[RFC_P]]=FALSE),Z665+Weekly[[#This Row],[BF V Odds]]-1,Z665-1)))</f>
        <v/>
      </c>
      <c r="AA666" s="24" t="str">
        <f>IF(Weekly[[#This Row],[Actual]]="","",IF(AND(Weekly[[#This Row],[RFC_P]]=FALSE,Weekly[[#This Row],[Actual]]=TRUE),AA665+Weekly[[#This Row],[BF H Odds]]-1,IF(AND(Weekly[[#This Row],[RFC_P]]=TRUE,Weekly[[#This Row],[Actual]]=FALSE),AA665+Weekly[[#This Row],[BF V Odds]]-1,AA665-1)))</f>
        <v/>
      </c>
      <c r="AB666" s="24" t="str">
        <f>IF(Weekly[[#This Row],[Actual]]="","",IF(AND(Weekly[[#This Row],[GBC_P]]=Weekly[[#This Row],[Actual]],Weekly[[#This Row],[GBC_P]]=TRUE),AB665+Weekly[[#This Row],[BF H Odds]]-1,IF(AND(Weekly[[#This Row],[GBC_P]]=Weekly[[#This Row],[Actual]],Weekly[[#This Row],[GBC_P]]=FALSE),AB665+Weekly[[#This Row],[BF V Odds]]-1,AB665-1)))</f>
        <v/>
      </c>
      <c r="AC666" s="24" t="str">
        <f>IF(Weekly[[#This Row],[Actual]]="","",IF(AND(Weekly[[#This Row],[GBC_P]]=FALSE,Weekly[[#This Row],[Actual]]=TRUE),AC665+Weekly[[#This Row],[BF H Odds]]-1,IF(AND(Weekly[[#This Row],[GBC_P]]=TRUE,Weekly[[#This Row],[Actual]]=FALSE),AC665+Weekly[[#This Row],[BF V Odds]]-1,AC665-1)))</f>
        <v/>
      </c>
      <c r="AD666" s="24" t="str">
        <f>IF(Weekly[[#This Row],[Actual]]="","",IF(AND(Weekly[[#This Row],[HGBC_P]]=Weekly[[#This Row],[Actual]],Weekly[[#This Row],[HGBC_P]]=TRUE),AD665+Weekly[[#This Row],[BF H Odds]]-1,IF(AND(Weekly[[#This Row],[HGBC_P]]=Weekly[[#This Row],[Actual]],Weekly[[#This Row],[HGBC_P]]=FALSE),AD665+Weekly[[#This Row],[BF V Odds]]-1,AD665-1)))</f>
        <v/>
      </c>
      <c r="AE666" s="24" t="str">
        <f>IF(Weekly[[#This Row],[Actual]]="","",IF(AND(Weekly[[#This Row],[HGBC_P]]=FALSE,Weekly[[#This Row],[Actual]]=TRUE),AE665+Weekly[[#This Row],[BF H Odds]]-1,IF(AND(Weekly[[#This Row],[HGBC_P]]=TRUE,Weekly[[#This Row],[Actual]]=FALSE),AE665+Weekly[[#This Row],[BF V Odds]]-1,AE665-1)))</f>
        <v/>
      </c>
      <c r="AF666" s="24" t="str">
        <f>IF(Weekly[[#This Row],[Actual]]="","",IF(AND(Weekly[[#This Row],[XGB_P]]=Weekly[[#This Row],[Actual]],Weekly[[#This Row],[XGB_P]]=TRUE),AF665+Weekly[[#This Row],[BF H Odds]]-1,IF(AND(Weekly[[#This Row],[XGB_P]]=Weekly[[#This Row],[Actual]],Weekly[[#This Row],[XGB_P]]=FALSE),AF665+Weekly[[#This Row],[BF V Odds]]-1,AF665-1)))</f>
        <v/>
      </c>
      <c r="AG666" s="24" t="str">
        <f>IF(Weekly[[#This Row],[Actual]]="","",IF(AND(Weekly[[#This Row],[XGB_P]]=FALSE,Weekly[[#This Row],[Actual]]=TRUE),AG665+Weekly[[#This Row],[BF H Odds]]-1,IF(AND(Weekly[[#This Row],[XGB_P]]=TRUE,Weekly[[#This Row],[Actual]]=FALSE),AG665+Weekly[[#This Row],[BF V Odds]]-1,AG665-1)))</f>
        <v/>
      </c>
      <c r="AH666" s="24" t="str">
        <f>IF(Weekly[[#This Row],[Actual]]="","",IF(AND(Weekly[[#This Row],[QDA_P]]=Weekly[[#This Row],[Actual]],Weekly[[#This Row],[QDA_P]]=TRUE),AH665+Weekly[[#This Row],[BF H Odds]]-1,IF(AND(Weekly[[#This Row],[QDA_P]]=Weekly[[#This Row],[Actual]],Weekly[[#This Row],[QDA_P]]=FALSE),AH665+Weekly[[#This Row],[BF V Odds]]-1,AH665-1)))</f>
        <v/>
      </c>
      <c r="AI666" s="24" t="str">
        <f>IF(Weekly[[#This Row],[Actual]]="","",IF(AND(Weekly[[#This Row],[QDA_P]]=FALSE,Weekly[[#This Row],[Actual]]=TRUE),AI665+Weekly[[#This Row],[BF H Odds]]-1,IF(AND(Weekly[[#This Row],[QDA_P]]=TRUE,Weekly[[#This Row],[Actual]]=FALSE),AI665+Weekly[[#This Row],[BF V Odds]]-1,AI665-1)))</f>
        <v/>
      </c>
      <c r="AJ666" s="24" t="str">
        <f>IF(Weekly[[#This Row],[Actual]]="","",IF(AND(Weekly[[#This Row],[KNC_P]]=FALSE,Weekly[[#This Row],[Actual]]=TRUE),AJ665+Weekly[[#This Row],[BF H Odds]]-1,IF(AND(Weekly[[#This Row],[KNC_P]]=TRUE,Weekly[[#This Row],[Actual]]=FALSE),AJ665+Weekly[[#This Row],[BF V Odds]]-1,AJ665-1)))</f>
        <v/>
      </c>
      <c r="AK666" s="24" t="str">
        <f>IF(Weekly[[#This Row],[Actual]]="","",IF(AND(Weekly[[#This Row],[KNC_P]]=FALSE,Weekly[[#This Row],[Actual]]=TRUE),AK665+Weekly[[#This Row],[BF H Odds]]-1,IF(AND(Weekly[[#This Row],[KNC_P]]=TRUE,Weekly[[#This Row],[Actual]]=FALSE),AK665+Weekly[[#This Row],[BF V Odds]]-1,AK665-1)))</f>
        <v/>
      </c>
      <c r="AL666" s="30" t="str">
        <f>IF(Weekly[[#This Row],[Actual]]="","",COUNTIF(Weekly[[#This Row],[SVC_P]:[QDA_P]],TRUE))</f>
        <v/>
      </c>
      <c r="AM666" s="30" t="str">
        <f>IF(Weekly[[#This Row],[Actual]]="","",COUNTIF(Weekly[[#This Row],[SVC_P]:[QDA_P]],FALSE))</f>
        <v/>
      </c>
      <c r="AN666" s="36" t="str">
        <f>IF(AND(Weekly[[#This Row],[BF V Odds]]&gt;$BO$6,Weekly[[#This Row],[BF V Odds]] &lt; $BO$7),Weekly[[#This Row],[BF V Odds]],"")</f>
        <v/>
      </c>
      <c r="AO666" s="36" t="str">
        <f>IF(AND(Weekly[[#This Row],[BF H Odds]]&gt;$BO$6, Weekly[[#This Row],[BF H Odds]] &lt; $BO$7),Weekly[[#This Row],[BF H Odds]],"")</f>
        <v/>
      </c>
      <c r="AP666" s="37">
        <f>IF(AND(Weekly[[#This Row],[V Odds &lt;]]="",Weekly[[#This Row],[H Odds &lt;]]=""),AP665,IF(AND(Weekly[[#This Row],[H Odds &lt;]]&lt;&gt;"",Weekly[[#This Row],[SVC_P]]=TRUE,Weekly[[#This Row],[Actual]]=TRUE),AP665+Weekly[[#This Row],[H Odds &lt;]]-1,IF(AND(Weekly[[#This Row],[V Odds &lt;]]&lt;&gt;"",Weekly[[#This Row],[SVC_P]]=FALSE,Weekly[[#This Row],[Actual]]=FALSE),AP665+Weekly[[#This Row],[V Odds &lt;]]-1,IF(AND(Weekly[[#This Row],[V Odds &lt;]]&lt;&gt;"",Weekly[[#This Row],[SVC_P]]=FALSE,Weekly[[#This Row],[Actual]]=TRUE),AP665-1,IF(AND(Weekly[[#This Row],[H Odds &lt;]]&lt;&gt;"",Weekly[[#This Row],[SVC_P]]=TRUE,Weekly[[#This Row],[Actual]]=FALSE),AP665-1,AP665)))))</f>
        <v>81.330000000000027</v>
      </c>
      <c r="AQ666" s="37">
        <f>IF(AND(Weekly[[#This Row],[V Odds &lt;]]="",Weekly[[#This Row],[H Odds &lt;]]=""),AQ665,IF(AND(Weekly[[#This Row],[H Odds &lt;]]&lt;&gt;"",Weekly[[#This Row],[ADBC_P]]=TRUE,Weekly[[#This Row],[Actual]]=TRUE),AQ665+Weekly[[#This Row],[H Odds &lt;]]-1,IF(AND(Weekly[[#This Row],[V Odds &lt;]]&lt;&gt;"",Weekly[[#This Row],[ADBC_P]]=FALSE,Weekly[[#This Row],[Actual]]=FALSE),AQ665+Weekly[[#This Row],[V Odds &lt;]]-1,IF(AND(Weekly[[#This Row],[V Odds &lt;]]&lt;&gt;"",Weekly[[#This Row],[ADBC_P]]=FALSE,Weekly[[#This Row],[Actual]]=TRUE),AQ665-1,IF(AND(Weekly[[#This Row],[H Odds &lt;]]&lt;&gt;"",Weekly[[#This Row],[ADBC_P]]=TRUE,Weekly[[#This Row],[Actual]]=FALSE),AQ665-1,AQ665)))))</f>
        <v>53.88</v>
      </c>
      <c r="AR666" s="37">
        <f>IF(AND(Weekly[[#This Row],[V Odds &lt;]]="",Weekly[[#This Row],[H Odds &lt;]]=""),AR665,IF(AND(Weekly[[#This Row],[H Odds &lt;]]&lt;&gt;"",Weekly[[#This Row],[RFC_P]]=TRUE,Weekly[[#This Row],[Actual]]=TRUE),AR665+Weekly[[#This Row],[H Odds &lt;]]-1,IF(AND(Weekly[[#This Row],[V Odds &lt;]]&lt;&gt;"",Weekly[[#This Row],[RFC_P]]=FALSE,Weekly[[#This Row],[Actual]]=FALSE),AR665+Weekly[[#This Row],[V Odds &lt;]]-1,IF(AND(Weekly[[#This Row],[V Odds &lt;]]&lt;&gt;"",Weekly[[#This Row],[RFC_P]]=FALSE,Weekly[[#This Row],[Actual]]=TRUE),AR665-1,IF(AND(Weekly[[#This Row],[H Odds &lt;]]&lt;&gt;"",Weekly[[#This Row],[RFC_P]]=TRUE,Weekly[[#This Row],[Actual]]=FALSE),AR665-1,AR665)))))</f>
        <v>73.14</v>
      </c>
      <c r="AS666" s="37">
        <f>IF(AND(Weekly[[#This Row],[V Odds &lt;]]="",Weekly[[#This Row],[H Odds &lt;]]=""),AS665,IF(AND(Weekly[[#This Row],[H Odds &lt;]]&lt;&gt;"",Weekly[[#This Row],[GBC_P]]=TRUE,Weekly[[#This Row],[Actual]]=TRUE),AS665+Weekly[[#This Row],[H Odds &lt;]]-1,IF(AND(Weekly[[#This Row],[V Odds &lt;]]&lt;&gt;"",Weekly[[#This Row],[GBC_P]]=FALSE,Weekly[[#This Row],[Actual]]=FALSE),AS665+Weekly[[#This Row],[V Odds &lt;]]-1,IF(AND(Weekly[[#This Row],[V Odds &lt;]]&lt;&gt;"",Weekly[[#This Row],[GBC_P]]=FALSE,Weekly[[#This Row],[Actual]]=TRUE),AS665-1,IF(AND(Weekly[[#This Row],[H Odds &lt;]]&lt;&gt;"",Weekly[[#This Row],[GBC_P]]=TRUE,Weekly[[#This Row],[Actual]]=FALSE),AS665-1,AS665)))))</f>
        <v>76.88</v>
      </c>
      <c r="AT666" s="37">
        <f>IF(AND(Weekly[[#This Row],[V Odds &lt;]]="",Weekly[[#This Row],[H Odds &lt;]]=""),AT665,IF(AND(Weekly[[#This Row],[H Odds &lt;]]&lt;&gt;"",Weekly[[#This Row],[HGBC_P]]=TRUE,Weekly[[#This Row],[Actual]]=TRUE),AT665+Weekly[[#This Row],[H Odds &lt;]]-1,IF(AND(Weekly[[#This Row],[V Odds &lt;]]&lt;&gt;"",Weekly[[#This Row],[HGBC_P]]=FALSE,Weekly[[#This Row],[Actual]]=FALSE),AT665+Weekly[[#This Row],[V Odds &lt;]]-1,IF(AND(Weekly[[#This Row],[V Odds &lt;]]&lt;&gt;"",Weekly[[#This Row],[HGBC_P]]=FALSE,Weekly[[#This Row],[Actual]]=TRUE),AT665-1,IF(AND(Weekly[[#This Row],[H Odds &lt;]]&lt;&gt;"",Weekly[[#This Row],[HGBC_P]]=TRUE,Weekly[[#This Row],[Actual]]=FALSE),AT665-1,AT665)))))</f>
        <v>60.31</v>
      </c>
      <c r="AU666" s="37">
        <f>IF(AND(Weekly[[#This Row],[V Odds &lt;]]="",Weekly[[#This Row],[H Odds &lt;]]=""),AU665,IF(AND(Weekly[[#This Row],[H Odds &lt;]]&lt;&gt;"",Weekly[[#This Row],[XGB_P]]=TRUE,Weekly[[#This Row],[Actual]]=TRUE),AU665+Weekly[[#This Row],[H Odds &lt;]]-1,IF(AND(Weekly[[#This Row],[V Odds &lt;]]&lt;&gt;"",Weekly[[#This Row],[XGB_P]]=FALSE,Weekly[[#This Row],[Actual]]=FALSE),AU665+Weekly[[#This Row],[V Odds &lt;]]-1,IF(AND(Weekly[[#This Row],[V Odds &lt;]]&lt;&gt;"",Weekly[[#This Row],[XGB_P]]=FALSE,Weekly[[#This Row],[Actual]]=TRUE),AU665-1,IF(AND(Weekly[[#This Row],[H Odds &lt;]]&lt;&gt;"",Weekly[[#This Row],[XGB_P]]=TRUE,Weekly[[#This Row],[Actual]]=FALSE),AU665-1,AU665)))))</f>
        <v>84.06</v>
      </c>
      <c r="AV666" s="37">
        <f>IF(AND(Weekly[[#This Row],[V Odds &lt;]]="",Weekly[[#This Row],[H Odds &lt;]]=""),AV665,IF(AND(Weekly[[#This Row],[H Odds &lt;]]&lt;&gt;"",Weekly[[#This Row],[QDA_P]]=TRUE,Weekly[[#This Row],[Actual]]=TRUE),AV665+Weekly[[#This Row],[H Odds &lt;]]-1,IF(AND(Weekly[[#This Row],[V Odds &lt;]]&lt;&gt;"",Weekly[[#This Row],[QDA_P]]=FALSE,Weekly[[#This Row],[Actual]]=FALSE),AV665+Weekly[[#This Row],[V Odds &lt;]]-1,IF(AND(Weekly[[#This Row],[V Odds &lt;]]&lt;&gt;"",Weekly[[#This Row],[QDA_P]]=FALSE,Weekly[[#This Row],[Actual]]=TRUE),AV665-1,IF(AND(Weekly[[#This Row],[H Odds &lt;]]&lt;&gt;"",Weekly[[#This Row],[QDA_P]]=TRUE,Weekly[[#This Row],[Actual]]=FALSE),AV665-1,AV665)))))</f>
        <v>73.349999999999994</v>
      </c>
      <c r="AW666" s="37">
        <f>IF(AND(Weekly[[#This Row],[H Odds &lt;]]="",Weekly[[#This Row],[V Odds &lt;]]=""),AW665,IF(AND(Weekly[[#This Row],[KNC_P]]=Weekly[[#This Row],[Actual]],Weekly[[#This Row],[KNC_P]]=TRUE),AW665+Weekly[[#This Row],[BF H Odds]]-1,IF(AND(Weekly[[#This Row],[KNC_P]]=Weekly[[#This Row],[Actual]],Weekly[[#This Row],[KNC_P]]=FALSE),AW665+Weekly[[#This Row],[BF V Odds]]-1,AW665-1)))</f>
        <v>51.150000000000013</v>
      </c>
      <c r="AX666" s="37">
        <f>IF(AND(Weekly[[#This Row],[V Odds &lt;]]="",Weekly[[#This Row],[H Odds &lt;]]=""),AX665,IF(AND(Weekly[[#This Row],[V Odds &lt;]]&lt;&gt;"",Weekly[[#This Row],[FALSES]]&gt;0,Weekly[[#This Row],[Actual]]=FALSE),AX665+Weekly[[#This Row],[V Odds &lt;]]-1,IF(AND(Weekly[[#This Row],[H Odds &lt;]]&lt;&gt;"",Weekly[[#This Row],[TRUES]]&gt;0,Weekly[[#This Row],[Actual]]=TRUE),AX665+Weekly[[#This Row],[H Odds &lt;]]-1,IF(AND(Weekly[[#This Row],[V Odds &lt;]]&lt;&gt;"",Weekly[[#This Row],[FALSES]]=0),AX665,IF(AND(Weekly[[#This Row],[H Odds &lt;]]&lt;&gt;"",Weekly[[#This Row],[TRUES]]=0),AX665,AX665-1)))))</f>
        <v>135.64999999999995</v>
      </c>
      <c r="AY666" s="37">
        <f>IF(AND(Weekly[[#This Row],[V Odds &lt;]]="",Weekly[[#This Row],[H Odds &lt;]]=""),AY665,IF(AND(Weekly[[#This Row],[V Odds &lt;]]&lt;&gt;"",Weekly[[#This Row],[FALSES]]&gt;0,Weekly[[#This Row],[Actual]]=FALSE),AY665+((Weekly[[#This Row],[V Odds &lt;]]-1)*0.92),IF(AND(Weekly[[#This Row],[H Odds &lt;]]&lt;&gt;"",Weekly[[#This Row],[TRUES]]&gt;0,Weekly[[#This Row],[Actual]]=TRUE),AY665+((Weekly[[#This Row],[H Odds &lt;]]-1)*0.92),IF(AND(Weekly[[#This Row],[V Odds &lt;]]&lt;&gt;"",Weekly[[#This Row],[FALSES]]=0),AY665,IF(AND(Weekly[[#This Row],[H Odds &lt;]]&lt;&gt;"",Weekly[[#This Row],[TRUES]]=0),AY665,AY665-1)))))</f>
        <v>120.07800000000003</v>
      </c>
      <c r="AZ666" s="37">
        <f>IF(AND(Weekly[[#This Row],[V Odds &lt;]]="",Weekly[[#This Row],[H Odds &lt;]]=""),AZ665,IF(AND(Weekly[[#This Row],[V Odds &lt;]]&lt;&gt;"",Weekly[[#This Row],[Actual]]=FALSE),AZ665+Weekly[[#This Row],[V Odds &lt;]]-1,IF(AND(Weekly[[#This Row],[H Odds &lt;]]&lt;&gt;"",Weekly[[#This Row],[Actual]]=TRUE),AZ665+Weekly[[#This Row],[H Odds &lt;]]-1,AZ665-1)))</f>
        <v>125.61999999999996</v>
      </c>
      <c r="BA666" s="38">
        <f>IF(Weekly[[#This Row],[H Odds &lt;]]="",BA665,IF(AND(Weekly[[#This Row],[H Odds &lt;]]&lt;&gt;"",Weekly[[#This Row],[SVC_P]]=TRUE,Weekly[[#This Row],[Actual]]=TRUE),BA665+Weekly[[#This Row],[H Odds &lt;]]-1,IF(AND(Weekly[[#This Row],[H Odds &lt;]]&lt;&gt;"",Weekly[[#This Row],[SVC_P]]=TRUE,Weekly[[#This Row],[Actual]]=FALSE),BA665-1,BA665)))</f>
        <v>80.290000000000006</v>
      </c>
      <c r="BB666" s="38">
        <f>IF(Weekly[[#This Row],[H Odds &lt;]]="",BB665,IF(AND(Weekly[[#This Row],[H Odds &lt;]]&lt;&gt;"",Weekly[[#This Row],[ADBC_P]]=TRUE,Weekly[[#This Row],[Actual]]=TRUE),BB665+Weekly[[#This Row],[H Odds &lt;]]-1,IF(AND(Weekly[[#This Row],[H Odds &lt;]]&lt;&gt;"",Weekly[[#This Row],[ADBC_P]]=TRUE,Weekly[[#This Row],[Actual]]=FALSE),BB665-1,BB665)))</f>
        <v>50.06</v>
      </c>
      <c r="BC666" s="38">
        <f>IF(Weekly[[#This Row],[H Odds &lt;]]="",BC665,IF(AND(Weekly[[#This Row],[H Odds &lt;]]&lt;&gt;"",Weekly[[#This Row],[RFC_P]]=TRUE,Weekly[[#This Row],[Actual]]=TRUE),BC665+Weekly[[#This Row],[H Odds &lt;]]-1,IF(AND(Weekly[[#This Row],[H Odds &lt;]]&lt;&gt;"",Weekly[[#This Row],[RFC_P]]=TRUE,Weekly[[#This Row],[Actual]]=FALSE),BC665-1,BC665)))</f>
        <v>51.66</v>
      </c>
      <c r="BD666" s="38">
        <f>IF(Weekly[[#This Row],[H Odds &lt;]]="",BD665,IF(AND(Weekly[[#This Row],[H Odds &lt;]]&lt;&gt;"",Weekly[[#This Row],[GBC_P]]=TRUE,Weekly[[#This Row],[Actual]]=TRUE),BD665+Weekly[[#This Row],[H Odds &lt;]]-1,IF(AND(Weekly[[#This Row],[H Odds &lt;]]&lt;&gt;"",Weekly[[#This Row],[GBC_P]]=TRUE,Weekly[[#This Row],[Actual]]=FALSE),BD665-1,BD665)))</f>
        <v>57.810000000000009</v>
      </c>
      <c r="BE666" s="38">
        <f>IF(Weekly[[#This Row],[H Odds &lt;]]="",BE665,IF(AND(Weekly[[#This Row],[H Odds &lt;]]&lt;&gt;"",Weekly[[#This Row],[HGBC_P]]=TRUE,Weekly[[#This Row],[Actual]]=TRUE),BE665+Weekly[[#This Row],[H Odds &lt;]]-1,IF(AND(Weekly[[#This Row],[H Odds &lt;]]&lt;&gt;"",Weekly[[#This Row],[HGBC_P]]=TRUE,Weekly[[#This Row],[Actual]]=FALSE),BE665-1,BE665)))</f>
        <v>54.96</v>
      </c>
      <c r="BF666" s="38">
        <f>IF(Weekly[[#This Row],[H Odds &lt;]]="",BF665,IF(AND(Weekly[[#This Row],[H Odds &lt;]]&lt;&gt;"",Weekly[[#This Row],[XGB_P]]=TRUE,Weekly[[#This Row],[Actual]]=TRUE),BF665+Weekly[[#This Row],[H Odds &lt;]]-1,IF(AND(Weekly[[#This Row],[H Odds &lt;]]&lt;&gt;"",Weekly[[#This Row],[XGB_P]]=TRUE,Weekly[[#This Row],[Actual]]=FALSE),BF665-1,BF665)))</f>
        <v>64.63000000000001</v>
      </c>
      <c r="BG666" s="38">
        <f>IF(Weekly[[#This Row],[H Odds &lt;]]="",BG665,IF(AND(Weekly[[#This Row],[H Odds &lt;]]&lt;&gt;"",Weekly[[#This Row],[QDA_P]]=TRUE,Weekly[[#This Row],[Actual]]=TRUE),BG665+Weekly[[#This Row],[H Odds &lt;]]-1,IF(AND(Weekly[[#This Row],[H Odds &lt;]]&lt;&gt;"",Weekly[[#This Row],[QDA_P]]=TRUE,Weekly[[#This Row],[Actual]]=FALSE),BG665-1,BG665)))</f>
        <v>50.129999999999995</v>
      </c>
      <c r="BH666" s="38">
        <f>IF(Weekly[[#This Row],[H Odds &lt;]]="",BH665,IF(AND(Weekly[[#This Row],[H Odds &lt;]]&lt;&gt;"",Weekly[[#This Row],[KNC_P]]=TRUE,Weekly[[#This Row],[Actual]]=TRUE),BH665+Weekly[[#This Row],[H Odds &lt;]]-1,IF(AND(Weekly[[#This Row],[H Odds &lt;]]&lt;&gt;"",Weekly[[#This Row],[KNC_P]]=TRUE,Weekly[[#This Row],[Actual]]=FALSE),BH665-1,BH665)))</f>
        <v>55</v>
      </c>
      <c r="BI666" s="38">
        <f>IF(Weekly[[#This Row],[H Odds &lt;]]="",BI665,IF(AND(Weekly[[#This Row],[H Odds &lt;]]&lt;&gt;"",Weekly[[#This Row],[TRUES]]&gt;0,Weekly[[#This Row],[Actual]]=TRUE),BI665+Weekly[[#This Row],[H Odds &lt;]]-1,IF(AND(Weekly[[#This Row],[H Odds &lt;]]&lt;&gt;"",Weekly[[#This Row],[TRUES]]=0),BI665,BI665-1)))</f>
        <v>78.290000000000006</v>
      </c>
      <c r="BJ666" s="38">
        <f>IF(Weekly[[#This Row],[H Odds &lt;]]="",BJ665,IF(AND(Weekly[[#This Row],[H Odds &lt;]]&lt;&gt;"",Weekly[[#This Row],[Actual]]=TRUE),BJ665+Weekly[[#This Row],[H Odds &lt;]]-1,IF(AND(Weekly[[#This Row],[H Odds &lt;]]&lt;&gt;"",Weekly[[#This Row],[Actual]]=FALSE),BJ665-1,BJ665)))</f>
        <v>80.190000000000012</v>
      </c>
      <c r="BK666" s="58">
        <f>IF(AND(Weekly[[#This Row],[TRUES]]&gt;3,Weekly[[#This Row],[Actual]]=TRUE),BK665+Weekly[[#This Row],[BF H Odds]]-1,IF(AND(Weekly[[#This Row],[FALSES]]&gt;3,Weekly[[#This Row],[Actual]]=FALSE),BK665+Weekly[[#This Row],[BF V Odds]]-1,IF(AND(Weekly[[#This Row],[TRUES]]&gt;3,Weekly[[#This Row],[Actual]]=FALSE),BK665-1,IF(AND(Weekly[[#This Row],[FALSES]]&gt;3,Weekly[[#This Row],[Actual]]=TRUE),BK665-1,BK665))))</f>
        <v>19.680000000000028</v>
      </c>
      <c r="BL666" s="58">
        <f>IF(AND(Weekly[[#This Row],[TRUES]]&gt;5,Weekly[[#This Row],[Actual]]=TRUE),BL665+Weekly[[#This Row],[BF H Odds]]-1,IF(AND(Weekly[[#This Row],[FALSES]]&gt;5,Weekly[[#This Row],[Actual]]=FALSE),BL665+Weekly[[#This Row],[BF V Odds]]-1,IF(AND(Weekly[[#This Row],[TRUES]]&gt;5,Weekly[[#This Row],[Actual]]=FALSE),BL665-1,IF(AND(Weekly[[#This Row],[FALSES]]&gt;5,Weekly[[#This Row],[Actual]]=TRUE),BL665-1,BL665))))</f>
        <v>24.000000000000014</v>
      </c>
      <c r="BM666" s="58">
        <f>IF(AND(Weekly[[#This Row],[TRUES]]&gt;6,Weekly[[#This Row],[Actual]]=TRUE),BM665+Weekly[[#This Row],[BF H Odds]]-1,IF(AND(Weekly[[#This Row],[FALSES]]&gt;6,Weekly[[#This Row],[Actual]]=FALSE),BM665+Weekly[[#This Row],[BF V Odds]]-1,IF(AND(Weekly[[#This Row],[TRUES]]&gt;6,Weekly[[#This Row],[Actual]]=FALSE),BM665-1,IF(AND(Weekly[[#This Row],[FALSES]]&gt;6,Weekly[[#This Row],[Actual]]=TRUE),BM665-1,BM665))))</f>
        <v>54.08</v>
      </c>
    </row>
    <row r="667" spans="1:65" x14ac:dyDescent="0.25">
      <c r="A667" s="34"/>
      <c r="B667" s="10">
        <v>44326</v>
      </c>
      <c r="C667" s="17" t="s">
        <v>25</v>
      </c>
      <c r="D667" s="15" t="s">
        <v>33</v>
      </c>
      <c r="E667" t="b">
        <v>1</v>
      </c>
      <c r="F667" t="b">
        <v>1</v>
      </c>
      <c r="G667" t="b">
        <v>1</v>
      </c>
      <c r="H667" t="b">
        <v>1</v>
      </c>
      <c r="I667" t="b">
        <v>1</v>
      </c>
      <c r="J667" t="b">
        <v>1</v>
      </c>
      <c r="K667" t="b">
        <v>0</v>
      </c>
      <c r="L667" t="b">
        <v>1</v>
      </c>
      <c r="O667" t="str">
        <f>IF(Weekly[[#This Row],[H/V]]="H",Weekly[[#This Row],[BF H Odds]],IF(Weekly[[#This Row],[H/V]]="V",Weekly[[#This Row],[BF V Odds]],""))</f>
        <v/>
      </c>
      <c r="R667" s="35">
        <f>IFERROR(IF(Weekly[[#This Row],[Won Bet?]]="yes",R666+(Weekly[[#This Row],[BF Odds]]*Weekly[[#This Row],[BF Stake]])-Weekly[[#This Row],[BF Stake]],R666-Weekly[[#This Row],[BF Stake]]),R666)</f>
        <v>1243.6095000000007</v>
      </c>
      <c r="S667" s="35">
        <f>IFERROR(IF(Weekly[[#This Row],[Won Bet?]]="yes",S666+(((Weekly[[#This Row],[BF Odds]]*Weekly[[#This Row],[BF Stake]])-Weekly[[#This Row],[BF Stake]])*0.95),S666-Weekly[[#This Row],[BF Stake]]),S666)</f>
        <v>1127.5191400000012</v>
      </c>
      <c r="T667" s="13"/>
      <c r="U667" s="13"/>
      <c r="V667" s="24" t="str">
        <f>IF(Weekly[[#This Row],[Actual]]="","",IF(AND(Weekly[[#This Row],[SVC_P]]=Weekly[[#This Row],[Actual]],Weekly[[#This Row],[SVC_P]]=TRUE),V666+Weekly[[#This Row],[BF H Odds]]-1,IF(AND(Weekly[[#This Row],[SVC_P]]=Weekly[[#This Row],[Actual]],Weekly[[#This Row],[SVC_P]]=FALSE),V666+Weekly[[#This Row],[BF V Odds]]-1,V666-1)))</f>
        <v/>
      </c>
      <c r="W667" s="24" t="str">
        <f>IF(Weekly[[#This Row],[Actual]]="","",IF(AND(Weekly[[#This Row],[SVC_P]]=FALSE,Weekly[[#This Row],[Actual]]=TRUE),W666+Weekly[[#This Row],[BF H Odds]]-1,IF(AND(Weekly[[#This Row],[SVC_P]]=TRUE,Weekly[[#This Row],[Actual]]=FALSE,),W666+Weekly[[#This Row],[BF V Odds]]-1,W666-1)))</f>
        <v/>
      </c>
      <c r="X667" s="24" t="str">
        <f>IF(Weekly[[#This Row],[Actual]]="","",IF(AND(Weekly[[#This Row],[ADBC_P]]=Weekly[[#This Row],[Actual]],Weekly[[#This Row],[ADBC_P]]=TRUE),X666+Weekly[[#This Row],[BF H Odds]]-1,IF(AND(Weekly[[#This Row],[ADBC_P]]=Weekly[[#This Row],[Actual]],Weekly[[#This Row],[ADBC_P]]=FALSE),X666+Weekly[[#This Row],[BF V Odds]]-1,X666-1)))</f>
        <v/>
      </c>
      <c r="Y667" s="24" t="str">
        <f>IF(Weekly[[#This Row],[Actual]]="","",IF(AND(Weekly[[#This Row],[ADBC_P]]=FALSE,Weekly[[#This Row],[Actual]]=TRUE),Y666+Weekly[[#This Row],[BF H Odds]]-1,IF(AND(Weekly[[#This Row],[ADBC_P]]=TRUE,Weekly[[#This Row],[Actual]]=FALSE),Y666+Weekly[[#This Row],[BF V Odds]]-1,Y666-1)))</f>
        <v/>
      </c>
      <c r="Z667" s="24" t="str">
        <f>IF(Weekly[[#This Row],[Actual]]="","",IF(AND(Weekly[[#This Row],[RFC_P]]=Weekly[[#This Row],[Actual]],Weekly[[#This Row],[RFC_P]]=TRUE),Z666+Weekly[[#This Row],[BF H Odds]]-1,IF(AND(Weekly[[#This Row],[RFC_P]]=Weekly[[#This Row],[Actual]],Weekly[[#This Row],[RFC_P]]=FALSE),Z666+Weekly[[#This Row],[BF V Odds]]-1,Z666-1)))</f>
        <v/>
      </c>
      <c r="AA667" s="24" t="str">
        <f>IF(Weekly[[#This Row],[Actual]]="","",IF(AND(Weekly[[#This Row],[RFC_P]]=FALSE,Weekly[[#This Row],[Actual]]=TRUE),AA666+Weekly[[#This Row],[BF H Odds]]-1,IF(AND(Weekly[[#This Row],[RFC_P]]=TRUE,Weekly[[#This Row],[Actual]]=FALSE),AA666+Weekly[[#This Row],[BF V Odds]]-1,AA666-1)))</f>
        <v/>
      </c>
      <c r="AB667" s="24" t="str">
        <f>IF(Weekly[[#This Row],[Actual]]="","",IF(AND(Weekly[[#This Row],[GBC_P]]=Weekly[[#This Row],[Actual]],Weekly[[#This Row],[GBC_P]]=TRUE),AB666+Weekly[[#This Row],[BF H Odds]]-1,IF(AND(Weekly[[#This Row],[GBC_P]]=Weekly[[#This Row],[Actual]],Weekly[[#This Row],[GBC_P]]=FALSE),AB666+Weekly[[#This Row],[BF V Odds]]-1,AB666-1)))</f>
        <v/>
      </c>
      <c r="AC667" s="24" t="str">
        <f>IF(Weekly[[#This Row],[Actual]]="","",IF(AND(Weekly[[#This Row],[GBC_P]]=FALSE,Weekly[[#This Row],[Actual]]=TRUE),AC666+Weekly[[#This Row],[BF H Odds]]-1,IF(AND(Weekly[[#This Row],[GBC_P]]=TRUE,Weekly[[#This Row],[Actual]]=FALSE),AC666+Weekly[[#This Row],[BF V Odds]]-1,AC666-1)))</f>
        <v/>
      </c>
      <c r="AD667" s="24" t="str">
        <f>IF(Weekly[[#This Row],[Actual]]="","",IF(AND(Weekly[[#This Row],[HGBC_P]]=Weekly[[#This Row],[Actual]],Weekly[[#This Row],[HGBC_P]]=TRUE),AD666+Weekly[[#This Row],[BF H Odds]]-1,IF(AND(Weekly[[#This Row],[HGBC_P]]=Weekly[[#This Row],[Actual]],Weekly[[#This Row],[HGBC_P]]=FALSE),AD666+Weekly[[#This Row],[BF V Odds]]-1,AD666-1)))</f>
        <v/>
      </c>
      <c r="AE667" s="24" t="str">
        <f>IF(Weekly[[#This Row],[Actual]]="","",IF(AND(Weekly[[#This Row],[HGBC_P]]=FALSE,Weekly[[#This Row],[Actual]]=TRUE),AE666+Weekly[[#This Row],[BF H Odds]]-1,IF(AND(Weekly[[#This Row],[HGBC_P]]=TRUE,Weekly[[#This Row],[Actual]]=FALSE),AE666+Weekly[[#This Row],[BF V Odds]]-1,AE666-1)))</f>
        <v/>
      </c>
      <c r="AF667" s="24" t="str">
        <f>IF(Weekly[[#This Row],[Actual]]="","",IF(AND(Weekly[[#This Row],[XGB_P]]=Weekly[[#This Row],[Actual]],Weekly[[#This Row],[XGB_P]]=TRUE),AF666+Weekly[[#This Row],[BF H Odds]]-1,IF(AND(Weekly[[#This Row],[XGB_P]]=Weekly[[#This Row],[Actual]],Weekly[[#This Row],[XGB_P]]=FALSE),AF666+Weekly[[#This Row],[BF V Odds]]-1,AF666-1)))</f>
        <v/>
      </c>
      <c r="AG667" s="24" t="str">
        <f>IF(Weekly[[#This Row],[Actual]]="","",IF(AND(Weekly[[#This Row],[XGB_P]]=FALSE,Weekly[[#This Row],[Actual]]=TRUE),AG666+Weekly[[#This Row],[BF H Odds]]-1,IF(AND(Weekly[[#This Row],[XGB_P]]=TRUE,Weekly[[#This Row],[Actual]]=FALSE),AG666+Weekly[[#This Row],[BF V Odds]]-1,AG666-1)))</f>
        <v/>
      </c>
      <c r="AH667" s="24" t="str">
        <f>IF(Weekly[[#This Row],[Actual]]="","",IF(AND(Weekly[[#This Row],[QDA_P]]=Weekly[[#This Row],[Actual]],Weekly[[#This Row],[QDA_P]]=TRUE),AH666+Weekly[[#This Row],[BF H Odds]]-1,IF(AND(Weekly[[#This Row],[QDA_P]]=Weekly[[#This Row],[Actual]],Weekly[[#This Row],[QDA_P]]=FALSE),AH666+Weekly[[#This Row],[BF V Odds]]-1,AH666-1)))</f>
        <v/>
      </c>
      <c r="AI667" s="24" t="str">
        <f>IF(Weekly[[#This Row],[Actual]]="","",IF(AND(Weekly[[#This Row],[QDA_P]]=FALSE,Weekly[[#This Row],[Actual]]=TRUE),AI666+Weekly[[#This Row],[BF H Odds]]-1,IF(AND(Weekly[[#This Row],[QDA_P]]=TRUE,Weekly[[#This Row],[Actual]]=FALSE),AI666+Weekly[[#This Row],[BF V Odds]]-1,AI666-1)))</f>
        <v/>
      </c>
      <c r="AJ667" s="24" t="str">
        <f>IF(Weekly[[#This Row],[Actual]]="","",IF(AND(Weekly[[#This Row],[KNC_P]]=FALSE,Weekly[[#This Row],[Actual]]=TRUE),AJ666+Weekly[[#This Row],[BF H Odds]]-1,IF(AND(Weekly[[#This Row],[KNC_P]]=TRUE,Weekly[[#This Row],[Actual]]=FALSE),AJ666+Weekly[[#This Row],[BF V Odds]]-1,AJ666-1)))</f>
        <v/>
      </c>
      <c r="AK667" s="24" t="str">
        <f>IF(Weekly[[#This Row],[Actual]]="","",IF(AND(Weekly[[#This Row],[KNC_P]]=FALSE,Weekly[[#This Row],[Actual]]=TRUE),AK666+Weekly[[#This Row],[BF H Odds]]-1,IF(AND(Weekly[[#This Row],[KNC_P]]=TRUE,Weekly[[#This Row],[Actual]]=FALSE),AK666+Weekly[[#This Row],[BF V Odds]]-1,AK666-1)))</f>
        <v/>
      </c>
      <c r="AL667" s="30" t="str">
        <f>IF(Weekly[[#This Row],[Actual]]="","",COUNTIF(Weekly[[#This Row],[SVC_P]:[QDA_P]],TRUE))</f>
        <v/>
      </c>
      <c r="AM667" s="30" t="str">
        <f>IF(Weekly[[#This Row],[Actual]]="","",COUNTIF(Weekly[[#This Row],[SVC_P]:[QDA_P]],FALSE))</f>
        <v/>
      </c>
      <c r="AN667" s="36" t="str">
        <f>IF(AND(Weekly[[#This Row],[BF V Odds]]&gt;$BO$6,Weekly[[#This Row],[BF V Odds]] &lt; $BO$7),Weekly[[#This Row],[BF V Odds]],"")</f>
        <v/>
      </c>
      <c r="AO667" s="36" t="str">
        <f>IF(AND(Weekly[[#This Row],[BF H Odds]]&gt;$BO$6, Weekly[[#This Row],[BF H Odds]] &lt; $BO$7),Weekly[[#This Row],[BF H Odds]],"")</f>
        <v/>
      </c>
      <c r="AP667" s="37">
        <f>IF(AND(Weekly[[#This Row],[V Odds &lt;]]="",Weekly[[#This Row],[H Odds &lt;]]=""),AP666,IF(AND(Weekly[[#This Row],[H Odds &lt;]]&lt;&gt;"",Weekly[[#This Row],[SVC_P]]=TRUE,Weekly[[#This Row],[Actual]]=TRUE),AP666+Weekly[[#This Row],[H Odds &lt;]]-1,IF(AND(Weekly[[#This Row],[V Odds &lt;]]&lt;&gt;"",Weekly[[#This Row],[SVC_P]]=FALSE,Weekly[[#This Row],[Actual]]=FALSE),AP666+Weekly[[#This Row],[V Odds &lt;]]-1,IF(AND(Weekly[[#This Row],[V Odds &lt;]]&lt;&gt;"",Weekly[[#This Row],[SVC_P]]=FALSE,Weekly[[#This Row],[Actual]]=TRUE),AP666-1,IF(AND(Weekly[[#This Row],[H Odds &lt;]]&lt;&gt;"",Weekly[[#This Row],[SVC_P]]=TRUE,Weekly[[#This Row],[Actual]]=FALSE),AP666-1,AP666)))))</f>
        <v>81.330000000000027</v>
      </c>
      <c r="AQ667" s="37">
        <f>IF(AND(Weekly[[#This Row],[V Odds &lt;]]="",Weekly[[#This Row],[H Odds &lt;]]=""),AQ666,IF(AND(Weekly[[#This Row],[H Odds &lt;]]&lt;&gt;"",Weekly[[#This Row],[ADBC_P]]=TRUE,Weekly[[#This Row],[Actual]]=TRUE),AQ666+Weekly[[#This Row],[H Odds &lt;]]-1,IF(AND(Weekly[[#This Row],[V Odds &lt;]]&lt;&gt;"",Weekly[[#This Row],[ADBC_P]]=FALSE,Weekly[[#This Row],[Actual]]=FALSE),AQ666+Weekly[[#This Row],[V Odds &lt;]]-1,IF(AND(Weekly[[#This Row],[V Odds &lt;]]&lt;&gt;"",Weekly[[#This Row],[ADBC_P]]=FALSE,Weekly[[#This Row],[Actual]]=TRUE),AQ666-1,IF(AND(Weekly[[#This Row],[H Odds &lt;]]&lt;&gt;"",Weekly[[#This Row],[ADBC_P]]=TRUE,Weekly[[#This Row],[Actual]]=FALSE),AQ666-1,AQ666)))))</f>
        <v>53.88</v>
      </c>
      <c r="AR667" s="37">
        <f>IF(AND(Weekly[[#This Row],[V Odds &lt;]]="",Weekly[[#This Row],[H Odds &lt;]]=""),AR666,IF(AND(Weekly[[#This Row],[H Odds &lt;]]&lt;&gt;"",Weekly[[#This Row],[RFC_P]]=TRUE,Weekly[[#This Row],[Actual]]=TRUE),AR666+Weekly[[#This Row],[H Odds &lt;]]-1,IF(AND(Weekly[[#This Row],[V Odds &lt;]]&lt;&gt;"",Weekly[[#This Row],[RFC_P]]=FALSE,Weekly[[#This Row],[Actual]]=FALSE),AR666+Weekly[[#This Row],[V Odds &lt;]]-1,IF(AND(Weekly[[#This Row],[V Odds &lt;]]&lt;&gt;"",Weekly[[#This Row],[RFC_P]]=FALSE,Weekly[[#This Row],[Actual]]=TRUE),AR666-1,IF(AND(Weekly[[#This Row],[H Odds &lt;]]&lt;&gt;"",Weekly[[#This Row],[RFC_P]]=TRUE,Weekly[[#This Row],[Actual]]=FALSE),AR666-1,AR666)))))</f>
        <v>73.14</v>
      </c>
      <c r="AS667" s="37">
        <f>IF(AND(Weekly[[#This Row],[V Odds &lt;]]="",Weekly[[#This Row],[H Odds &lt;]]=""),AS666,IF(AND(Weekly[[#This Row],[H Odds &lt;]]&lt;&gt;"",Weekly[[#This Row],[GBC_P]]=TRUE,Weekly[[#This Row],[Actual]]=TRUE),AS666+Weekly[[#This Row],[H Odds &lt;]]-1,IF(AND(Weekly[[#This Row],[V Odds &lt;]]&lt;&gt;"",Weekly[[#This Row],[GBC_P]]=FALSE,Weekly[[#This Row],[Actual]]=FALSE),AS666+Weekly[[#This Row],[V Odds &lt;]]-1,IF(AND(Weekly[[#This Row],[V Odds &lt;]]&lt;&gt;"",Weekly[[#This Row],[GBC_P]]=FALSE,Weekly[[#This Row],[Actual]]=TRUE),AS666-1,IF(AND(Weekly[[#This Row],[H Odds &lt;]]&lt;&gt;"",Weekly[[#This Row],[GBC_P]]=TRUE,Weekly[[#This Row],[Actual]]=FALSE),AS666-1,AS666)))))</f>
        <v>76.88</v>
      </c>
      <c r="AT667" s="37">
        <f>IF(AND(Weekly[[#This Row],[V Odds &lt;]]="",Weekly[[#This Row],[H Odds &lt;]]=""),AT666,IF(AND(Weekly[[#This Row],[H Odds &lt;]]&lt;&gt;"",Weekly[[#This Row],[HGBC_P]]=TRUE,Weekly[[#This Row],[Actual]]=TRUE),AT666+Weekly[[#This Row],[H Odds &lt;]]-1,IF(AND(Weekly[[#This Row],[V Odds &lt;]]&lt;&gt;"",Weekly[[#This Row],[HGBC_P]]=FALSE,Weekly[[#This Row],[Actual]]=FALSE),AT666+Weekly[[#This Row],[V Odds &lt;]]-1,IF(AND(Weekly[[#This Row],[V Odds &lt;]]&lt;&gt;"",Weekly[[#This Row],[HGBC_P]]=FALSE,Weekly[[#This Row],[Actual]]=TRUE),AT666-1,IF(AND(Weekly[[#This Row],[H Odds &lt;]]&lt;&gt;"",Weekly[[#This Row],[HGBC_P]]=TRUE,Weekly[[#This Row],[Actual]]=FALSE),AT666-1,AT666)))))</f>
        <v>60.31</v>
      </c>
      <c r="AU667" s="37">
        <f>IF(AND(Weekly[[#This Row],[V Odds &lt;]]="",Weekly[[#This Row],[H Odds &lt;]]=""),AU666,IF(AND(Weekly[[#This Row],[H Odds &lt;]]&lt;&gt;"",Weekly[[#This Row],[XGB_P]]=TRUE,Weekly[[#This Row],[Actual]]=TRUE),AU666+Weekly[[#This Row],[H Odds &lt;]]-1,IF(AND(Weekly[[#This Row],[V Odds &lt;]]&lt;&gt;"",Weekly[[#This Row],[XGB_P]]=FALSE,Weekly[[#This Row],[Actual]]=FALSE),AU666+Weekly[[#This Row],[V Odds &lt;]]-1,IF(AND(Weekly[[#This Row],[V Odds &lt;]]&lt;&gt;"",Weekly[[#This Row],[XGB_P]]=FALSE,Weekly[[#This Row],[Actual]]=TRUE),AU666-1,IF(AND(Weekly[[#This Row],[H Odds &lt;]]&lt;&gt;"",Weekly[[#This Row],[XGB_P]]=TRUE,Weekly[[#This Row],[Actual]]=FALSE),AU666-1,AU666)))))</f>
        <v>84.06</v>
      </c>
      <c r="AV667" s="37">
        <f>IF(AND(Weekly[[#This Row],[V Odds &lt;]]="",Weekly[[#This Row],[H Odds &lt;]]=""),AV666,IF(AND(Weekly[[#This Row],[H Odds &lt;]]&lt;&gt;"",Weekly[[#This Row],[QDA_P]]=TRUE,Weekly[[#This Row],[Actual]]=TRUE),AV666+Weekly[[#This Row],[H Odds &lt;]]-1,IF(AND(Weekly[[#This Row],[V Odds &lt;]]&lt;&gt;"",Weekly[[#This Row],[QDA_P]]=FALSE,Weekly[[#This Row],[Actual]]=FALSE),AV666+Weekly[[#This Row],[V Odds &lt;]]-1,IF(AND(Weekly[[#This Row],[V Odds &lt;]]&lt;&gt;"",Weekly[[#This Row],[QDA_P]]=FALSE,Weekly[[#This Row],[Actual]]=TRUE),AV666-1,IF(AND(Weekly[[#This Row],[H Odds &lt;]]&lt;&gt;"",Weekly[[#This Row],[QDA_P]]=TRUE,Weekly[[#This Row],[Actual]]=FALSE),AV666-1,AV666)))))</f>
        <v>73.349999999999994</v>
      </c>
      <c r="AW667" s="37">
        <f>IF(AND(Weekly[[#This Row],[H Odds &lt;]]="",Weekly[[#This Row],[V Odds &lt;]]=""),AW666,IF(AND(Weekly[[#This Row],[KNC_P]]=Weekly[[#This Row],[Actual]],Weekly[[#This Row],[KNC_P]]=TRUE),AW666+Weekly[[#This Row],[BF H Odds]]-1,IF(AND(Weekly[[#This Row],[KNC_P]]=Weekly[[#This Row],[Actual]],Weekly[[#This Row],[KNC_P]]=FALSE),AW666+Weekly[[#This Row],[BF V Odds]]-1,AW666-1)))</f>
        <v>51.150000000000013</v>
      </c>
      <c r="AX667" s="37">
        <f>IF(AND(Weekly[[#This Row],[V Odds &lt;]]="",Weekly[[#This Row],[H Odds &lt;]]=""),AX666,IF(AND(Weekly[[#This Row],[V Odds &lt;]]&lt;&gt;"",Weekly[[#This Row],[FALSES]]&gt;0,Weekly[[#This Row],[Actual]]=FALSE),AX666+Weekly[[#This Row],[V Odds &lt;]]-1,IF(AND(Weekly[[#This Row],[H Odds &lt;]]&lt;&gt;"",Weekly[[#This Row],[TRUES]]&gt;0,Weekly[[#This Row],[Actual]]=TRUE),AX666+Weekly[[#This Row],[H Odds &lt;]]-1,IF(AND(Weekly[[#This Row],[V Odds &lt;]]&lt;&gt;"",Weekly[[#This Row],[FALSES]]=0),AX666,IF(AND(Weekly[[#This Row],[H Odds &lt;]]&lt;&gt;"",Weekly[[#This Row],[TRUES]]=0),AX666,AX666-1)))))</f>
        <v>135.64999999999995</v>
      </c>
      <c r="AY667" s="37">
        <f>IF(AND(Weekly[[#This Row],[V Odds &lt;]]="",Weekly[[#This Row],[H Odds &lt;]]=""),AY666,IF(AND(Weekly[[#This Row],[V Odds &lt;]]&lt;&gt;"",Weekly[[#This Row],[FALSES]]&gt;0,Weekly[[#This Row],[Actual]]=FALSE),AY666+((Weekly[[#This Row],[V Odds &lt;]]-1)*0.92),IF(AND(Weekly[[#This Row],[H Odds &lt;]]&lt;&gt;"",Weekly[[#This Row],[TRUES]]&gt;0,Weekly[[#This Row],[Actual]]=TRUE),AY666+((Weekly[[#This Row],[H Odds &lt;]]-1)*0.92),IF(AND(Weekly[[#This Row],[V Odds &lt;]]&lt;&gt;"",Weekly[[#This Row],[FALSES]]=0),AY666,IF(AND(Weekly[[#This Row],[H Odds &lt;]]&lt;&gt;"",Weekly[[#This Row],[TRUES]]=0),AY666,AY666-1)))))</f>
        <v>120.07800000000003</v>
      </c>
      <c r="AZ667" s="37">
        <f>IF(AND(Weekly[[#This Row],[V Odds &lt;]]="",Weekly[[#This Row],[H Odds &lt;]]=""),AZ666,IF(AND(Weekly[[#This Row],[V Odds &lt;]]&lt;&gt;"",Weekly[[#This Row],[Actual]]=FALSE),AZ666+Weekly[[#This Row],[V Odds &lt;]]-1,IF(AND(Weekly[[#This Row],[H Odds &lt;]]&lt;&gt;"",Weekly[[#This Row],[Actual]]=TRUE),AZ666+Weekly[[#This Row],[H Odds &lt;]]-1,AZ666-1)))</f>
        <v>125.61999999999996</v>
      </c>
      <c r="BA667" s="38">
        <f>IF(Weekly[[#This Row],[H Odds &lt;]]="",BA666,IF(AND(Weekly[[#This Row],[H Odds &lt;]]&lt;&gt;"",Weekly[[#This Row],[SVC_P]]=TRUE,Weekly[[#This Row],[Actual]]=TRUE),BA666+Weekly[[#This Row],[H Odds &lt;]]-1,IF(AND(Weekly[[#This Row],[H Odds &lt;]]&lt;&gt;"",Weekly[[#This Row],[SVC_P]]=TRUE,Weekly[[#This Row],[Actual]]=FALSE),BA666-1,BA666)))</f>
        <v>80.290000000000006</v>
      </c>
      <c r="BB667" s="38">
        <f>IF(Weekly[[#This Row],[H Odds &lt;]]="",BB666,IF(AND(Weekly[[#This Row],[H Odds &lt;]]&lt;&gt;"",Weekly[[#This Row],[ADBC_P]]=TRUE,Weekly[[#This Row],[Actual]]=TRUE),BB666+Weekly[[#This Row],[H Odds &lt;]]-1,IF(AND(Weekly[[#This Row],[H Odds &lt;]]&lt;&gt;"",Weekly[[#This Row],[ADBC_P]]=TRUE,Weekly[[#This Row],[Actual]]=FALSE),BB666-1,BB666)))</f>
        <v>50.06</v>
      </c>
      <c r="BC667" s="38">
        <f>IF(Weekly[[#This Row],[H Odds &lt;]]="",BC666,IF(AND(Weekly[[#This Row],[H Odds &lt;]]&lt;&gt;"",Weekly[[#This Row],[RFC_P]]=TRUE,Weekly[[#This Row],[Actual]]=TRUE),BC666+Weekly[[#This Row],[H Odds &lt;]]-1,IF(AND(Weekly[[#This Row],[H Odds &lt;]]&lt;&gt;"",Weekly[[#This Row],[RFC_P]]=TRUE,Weekly[[#This Row],[Actual]]=FALSE),BC666-1,BC666)))</f>
        <v>51.66</v>
      </c>
      <c r="BD667" s="38">
        <f>IF(Weekly[[#This Row],[H Odds &lt;]]="",BD666,IF(AND(Weekly[[#This Row],[H Odds &lt;]]&lt;&gt;"",Weekly[[#This Row],[GBC_P]]=TRUE,Weekly[[#This Row],[Actual]]=TRUE),BD666+Weekly[[#This Row],[H Odds &lt;]]-1,IF(AND(Weekly[[#This Row],[H Odds &lt;]]&lt;&gt;"",Weekly[[#This Row],[GBC_P]]=TRUE,Weekly[[#This Row],[Actual]]=FALSE),BD666-1,BD666)))</f>
        <v>57.810000000000009</v>
      </c>
      <c r="BE667" s="38">
        <f>IF(Weekly[[#This Row],[H Odds &lt;]]="",BE666,IF(AND(Weekly[[#This Row],[H Odds &lt;]]&lt;&gt;"",Weekly[[#This Row],[HGBC_P]]=TRUE,Weekly[[#This Row],[Actual]]=TRUE),BE666+Weekly[[#This Row],[H Odds &lt;]]-1,IF(AND(Weekly[[#This Row],[H Odds &lt;]]&lt;&gt;"",Weekly[[#This Row],[HGBC_P]]=TRUE,Weekly[[#This Row],[Actual]]=FALSE),BE666-1,BE666)))</f>
        <v>54.96</v>
      </c>
      <c r="BF667" s="38">
        <f>IF(Weekly[[#This Row],[H Odds &lt;]]="",BF666,IF(AND(Weekly[[#This Row],[H Odds &lt;]]&lt;&gt;"",Weekly[[#This Row],[XGB_P]]=TRUE,Weekly[[#This Row],[Actual]]=TRUE),BF666+Weekly[[#This Row],[H Odds &lt;]]-1,IF(AND(Weekly[[#This Row],[H Odds &lt;]]&lt;&gt;"",Weekly[[#This Row],[XGB_P]]=TRUE,Weekly[[#This Row],[Actual]]=FALSE),BF666-1,BF666)))</f>
        <v>64.63000000000001</v>
      </c>
      <c r="BG667" s="38">
        <f>IF(Weekly[[#This Row],[H Odds &lt;]]="",BG666,IF(AND(Weekly[[#This Row],[H Odds &lt;]]&lt;&gt;"",Weekly[[#This Row],[QDA_P]]=TRUE,Weekly[[#This Row],[Actual]]=TRUE),BG666+Weekly[[#This Row],[H Odds &lt;]]-1,IF(AND(Weekly[[#This Row],[H Odds &lt;]]&lt;&gt;"",Weekly[[#This Row],[QDA_P]]=TRUE,Weekly[[#This Row],[Actual]]=FALSE),BG666-1,BG666)))</f>
        <v>50.129999999999995</v>
      </c>
      <c r="BH667" s="38">
        <f>IF(Weekly[[#This Row],[H Odds &lt;]]="",BH666,IF(AND(Weekly[[#This Row],[H Odds &lt;]]&lt;&gt;"",Weekly[[#This Row],[KNC_P]]=TRUE,Weekly[[#This Row],[Actual]]=TRUE),BH666+Weekly[[#This Row],[H Odds &lt;]]-1,IF(AND(Weekly[[#This Row],[H Odds &lt;]]&lt;&gt;"",Weekly[[#This Row],[KNC_P]]=TRUE,Weekly[[#This Row],[Actual]]=FALSE),BH666-1,BH666)))</f>
        <v>55</v>
      </c>
      <c r="BI667" s="38">
        <f>IF(Weekly[[#This Row],[H Odds &lt;]]="",BI666,IF(AND(Weekly[[#This Row],[H Odds &lt;]]&lt;&gt;"",Weekly[[#This Row],[TRUES]]&gt;0,Weekly[[#This Row],[Actual]]=TRUE),BI666+Weekly[[#This Row],[H Odds &lt;]]-1,IF(AND(Weekly[[#This Row],[H Odds &lt;]]&lt;&gt;"",Weekly[[#This Row],[TRUES]]=0),BI666,BI666-1)))</f>
        <v>78.290000000000006</v>
      </c>
      <c r="BJ667" s="38">
        <f>IF(Weekly[[#This Row],[H Odds &lt;]]="",BJ666,IF(AND(Weekly[[#This Row],[H Odds &lt;]]&lt;&gt;"",Weekly[[#This Row],[Actual]]=TRUE),BJ666+Weekly[[#This Row],[H Odds &lt;]]-1,IF(AND(Weekly[[#This Row],[H Odds &lt;]]&lt;&gt;"",Weekly[[#This Row],[Actual]]=FALSE),BJ666-1,BJ666)))</f>
        <v>80.190000000000012</v>
      </c>
      <c r="BK667" s="58">
        <f>IF(AND(Weekly[[#This Row],[TRUES]]&gt;3,Weekly[[#This Row],[Actual]]=TRUE),BK666+Weekly[[#This Row],[BF H Odds]]-1,IF(AND(Weekly[[#This Row],[FALSES]]&gt;3,Weekly[[#This Row],[Actual]]=FALSE),BK666+Weekly[[#This Row],[BF V Odds]]-1,IF(AND(Weekly[[#This Row],[TRUES]]&gt;3,Weekly[[#This Row],[Actual]]=FALSE),BK666-1,IF(AND(Weekly[[#This Row],[FALSES]]&gt;3,Weekly[[#This Row],[Actual]]=TRUE),BK666-1,BK666))))</f>
        <v>18.680000000000028</v>
      </c>
      <c r="BL667" s="58">
        <f>IF(AND(Weekly[[#This Row],[TRUES]]&gt;5,Weekly[[#This Row],[Actual]]=TRUE),BL666+Weekly[[#This Row],[BF H Odds]]-1,IF(AND(Weekly[[#This Row],[FALSES]]&gt;5,Weekly[[#This Row],[Actual]]=FALSE),BL666+Weekly[[#This Row],[BF V Odds]]-1,IF(AND(Weekly[[#This Row],[TRUES]]&gt;5,Weekly[[#This Row],[Actual]]=FALSE),BL666-1,IF(AND(Weekly[[#This Row],[FALSES]]&gt;5,Weekly[[#This Row],[Actual]]=TRUE),BL666-1,BL666))))</f>
        <v>23.000000000000014</v>
      </c>
      <c r="BM667" s="58">
        <f>IF(AND(Weekly[[#This Row],[TRUES]]&gt;6,Weekly[[#This Row],[Actual]]=TRUE),BM666+Weekly[[#This Row],[BF H Odds]]-1,IF(AND(Weekly[[#This Row],[FALSES]]&gt;6,Weekly[[#This Row],[Actual]]=FALSE),BM666+Weekly[[#This Row],[BF V Odds]]-1,IF(AND(Weekly[[#This Row],[TRUES]]&gt;6,Weekly[[#This Row],[Actual]]=FALSE),BM666-1,IF(AND(Weekly[[#This Row],[FALSES]]&gt;6,Weekly[[#This Row],[Actual]]=TRUE),BM666-1,BM666))))</f>
        <v>53.08</v>
      </c>
    </row>
    <row r="668" spans="1:65" x14ac:dyDescent="0.25">
      <c r="A668" s="34"/>
      <c r="B668" s="10">
        <v>44326</v>
      </c>
      <c r="C668" s="17" t="s">
        <v>20</v>
      </c>
      <c r="D668" s="15" t="s">
        <v>19</v>
      </c>
      <c r="E668" t="b">
        <v>1</v>
      </c>
      <c r="F668" t="b">
        <v>1</v>
      </c>
      <c r="G668" t="b">
        <v>1</v>
      </c>
      <c r="H668" t="b">
        <v>1</v>
      </c>
      <c r="I668" t="b">
        <v>1</v>
      </c>
      <c r="J668" t="b">
        <v>1</v>
      </c>
      <c r="K668" t="b">
        <v>1</v>
      </c>
      <c r="L668" t="b">
        <v>1</v>
      </c>
      <c r="O668" t="str">
        <f>IF(Weekly[[#This Row],[H/V]]="H",Weekly[[#This Row],[BF H Odds]],IF(Weekly[[#This Row],[H/V]]="V",Weekly[[#This Row],[BF V Odds]],""))</f>
        <v/>
      </c>
      <c r="R668" s="35">
        <f>IFERROR(IF(Weekly[[#This Row],[Won Bet?]]="yes",R667+(Weekly[[#This Row],[BF Odds]]*Weekly[[#This Row],[BF Stake]])-Weekly[[#This Row],[BF Stake]],R667-Weekly[[#This Row],[BF Stake]]),R667)</f>
        <v>1243.6095000000007</v>
      </c>
      <c r="S668" s="35">
        <f>IFERROR(IF(Weekly[[#This Row],[Won Bet?]]="yes",S667+(((Weekly[[#This Row],[BF Odds]]*Weekly[[#This Row],[BF Stake]])-Weekly[[#This Row],[BF Stake]])*0.95),S667-Weekly[[#This Row],[BF Stake]]),S667)</f>
        <v>1127.5191400000012</v>
      </c>
      <c r="T668" s="13"/>
      <c r="U668" s="13"/>
      <c r="V668" s="24" t="str">
        <f>IF(Weekly[[#This Row],[Actual]]="","",IF(AND(Weekly[[#This Row],[SVC_P]]=Weekly[[#This Row],[Actual]],Weekly[[#This Row],[SVC_P]]=TRUE),V667+Weekly[[#This Row],[BF H Odds]]-1,IF(AND(Weekly[[#This Row],[SVC_P]]=Weekly[[#This Row],[Actual]],Weekly[[#This Row],[SVC_P]]=FALSE),V667+Weekly[[#This Row],[BF V Odds]]-1,V667-1)))</f>
        <v/>
      </c>
      <c r="W668" s="24" t="str">
        <f>IF(Weekly[[#This Row],[Actual]]="","",IF(AND(Weekly[[#This Row],[SVC_P]]=FALSE,Weekly[[#This Row],[Actual]]=TRUE),W667+Weekly[[#This Row],[BF H Odds]]-1,IF(AND(Weekly[[#This Row],[SVC_P]]=TRUE,Weekly[[#This Row],[Actual]]=FALSE,),W667+Weekly[[#This Row],[BF V Odds]]-1,W667-1)))</f>
        <v/>
      </c>
      <c r="X668" s="24" t="str">
        <f>IF(Weekly[[#This Row],[Actual]]="","",IF(AND(Weekly[[#This Row],[ADBC_P]]=Weekly[[#This Row],[Actual]],Weekly[[#This Row],[ADBC_P]]=TRUE),X667+Weekly[[#This Row],[BF H Odds]]-1,IF(AND(Weekly[[#This Row],[ADBC_P]]=Weekly[[#This Row],[Actual]],Weekly[[#This Row],[ADBC_P]]=FALSE),X667+Weekly[[#This Row],[BF V Odds]]-1,X667-1)))</f>
        <v/>
      </c>
      <c r="Y668" s="24" t="str">
        <f>IF(Weekly[[#This Row],[Actual]]="","",IF(AND(Weekly[[#This Row],[ADBC_P]]=FALSE,Weekly[[#This Row],[Actual]]=TRUE),Y667+Weekly[[#This Row],[BF H Odds]]-1,IF(AND(Weekly[[#This Row],[ADBC_P]]=TRUE,Weekly[[#This Row],[Actual]]=FALSE),Y667+Weekly[[#This Row],[BF V Odds]]-1,Y667-1)))</f>
        <v/>
      </c>
      <c r="Z668" s="24" t="str">
        <f>IF(Weekly[[#This Row],[Actual]]="","",IF(AND(Weekly[[#This Row],[RFC_P]]=Weekly[[#This Row],[Actual]],Weekly[[#This Row],[RFC_P]]=TRUE),Z667+Weekly[[#This Row],[BF H Odds]]-1,IF(AND(Weekly[[#This Row],[RFC_P]]=Weekly[[#This Row],[Actual]],Weekly[[#This Row],[RFC_P]]=FALSE),Z667+Weekly[[#This Row],[BF V Odds]]-1,Z667-1)))</f>
        <v/>
      </c>
      <c r="AA668" s="24" t="str">
        <f>IF(Weekly[[#This Row],[Actual]]="","",IF(AND(Weekly[[#This Row],[RFC_P]]=FALSE,Weekly[[#This Row],[Actual]]=TRUE),AA667+Weekly[[#This Row],[BF H Odds]]-1,IF(AND(Weekly[[#This Row],[RFC_P]]=TRUE,Weekly[[#This Row],[Actual]]=FALSE),AA667+Weekly[[#This Row],[BF V Odds]]-1,AA667-1)))</f>
        <v/>
      </c>
      <c r="AB668" s="24" t="str">
        <f>IF(Weekly[[#This Row],[Actual]]="","",IF(AND(Weekly[[#This Row],[GBC_P]]=Weekly[[#This Row],[Actual]],Weekly[[#This Row],[GBC_P]]=TRUE),AB667+Weekly[[#This Row],[BF H Odds]]-1,IF(AND(Weekly[[#This Row],[GBC_P]]=Weekly[[#This Row],[Actual]],Weekly[[#This Row],[GBC_P]]=FALSE),AB667+Weekly[[#This Row],[BF V Odds]]-1,AB667-1)))</f>
        <v/>
      </c>
      <c r="AC668" s="24" t="str">
        <f>IF(Weekly[[#This Row],[Actual]]="","",IF(AND(Weekly[[#This Row],[GBC_P]]=FALSE,Weekly[[#This Row],[Actual]]=TRUE),AC667+Weekly[[#This Row],[BF H Odds]]-1,IF(AND(Weekly[[#This Row],[GBC_P]]=TRUE,Weekly[[#This Row],[Actual]]=FALSE),AC667+Weekly[[#This Row],[BF V Odds]]-1,AC667-1)))</f>
        <v/>
      </c>
      <c r="AD668" s="24" t="str">
        <f>IF(Weekly[[#This Row],[Actual]]="","",IF(AND(Weekly[[#This Row],[HGBC_P]]=Weekly[[#This Row],[Actual]],Weekly[[#This Row],[HGBC_P]]=TRUE),AD667+Weekly[[#This Row],[BF H Odds]]-1,IF(AND(Weekly[[#This Row],[HGBC_P]]=Weekly[[#This Row],[Actual]],Weekly[[#This Row],[HGBC_P]]=FALSE),AD667+Weekly[[#This Row],[BF V Odds]]-1,AD667-1)))</f>
        <v/>
      </c>
      <c r="AE668" s="24" t="str">
        <f>IF(Weekly[[#This Row],[Actual]]="","",IF(AND(Weekly[[#This Row],[HGBC_P]]=FALSE,Weekly[[#This Row],[Actual]]=TRUE),AE667+Weekly[[#This Row],[BF H Odds]]-1,IF(AND(Weekly[[#This Row],[HGBC_P]]=TRUE,Weekly[[#This Row],[Actual]]=FALSE),AE667+Weekly[[#This Row],[BF V Odds]]-1,AE667-1)))</f>
        <v/>
      </c>
      <c r="AF668" s="24" t="str">
        <f>IF(Weekly[[#This Row],[Actual]]="","",IF(AND(Weekly[[#This Row],[XGB_P]]=Weekly[[#This Row],[Actual]],Weekly[[#This Row],[XGB_P]]=TRUE),AF667+Weekly[[#This Row],[BF H Odds]]-1,IF(AND(Weekly[[#This Row],[XGB_P]]=Weekly[[#This Row],[Actual]],Weekly[[#This Row],[XGB_P]]=FALSE),AF667+Weekly[[#This Row],[BF V Odds]]-1,AF667-1)))</f>
        <v/>
      </c>
      <c r="AG668" s="24" t="str">
        <f>IF(Weekly[[#This Row],[Actual]]="","",IF(AND(Weekly[[#This Row],[XGB_P]]=FALSE,Weekly[[#This Row],[Actual]]=TRUE),AG667+Weekly[[#This Row],[BF H Odds]]-1,IF(AND(Weekly[[#This Row],[XGB_P]]=TRUE,Weekly[[#This Row],[Actual]]=FALSE),AG667+Weekly[[#This Row],[BF V Odds]]-1,AG667-1)))</f>
        <v/>
      </c>
      <c r="AH668" s="24" t="str">
        <f>IF(Weekly[[#This Row],[Actual]]="","",IF(AND(Weekly[[#This Row],[QDA_P]]=Weekly[[#This Row],[Actual]],Weekly[[#This Row],[QDA_P]]=TRUE),AH667+Weekly[[#This Row],[BF H Odds]]-1,IF(AND(Weekly[[#This Row],[QDA_P]]=Weekly[[#This Row],[Actual]],Weekly[[#This Row],[QDA_P]]=FALSE),AH667+Weekly[[#This Row],[BF V Odds]]-1,AH667-1)))</f>
        <v/>
      </c>
      <c r="AI668" s="24" t="str">
        <f>IF(Weekly[[#This Row],[Actual]]="","",IF(AND(Weekly[[#This Row],[QDA_P]]=FALSE,Weekly[[#This Row],[Actual]]=TRUE),AI667+Weekly[[#This Row],[BF H Odds]]-1,IF(AND(Weekly[[#This Row],[QDA_P]]=TRUE,Weekly[[#This Row],[Actual]]=FALSE),AI667+Weekly[[#This Row],[BF V Odds]]-1,AI667-1)))</f>
        <v/>
      </c>
      <c r="AJ668" s="24" t="str">
        <f>IF(Weekly[[#This Row],[Actual]]="","",IF(AND(Weekly[[#This Row],[KNC_P]]=FALSE,Weekly[[#This Row],[Actual]]=TRUE),AJ667+Weekly[[#This Row],[BF H Odds]]-1,IF(AND(Weekly[[#This Row],[KNC_P]]=TRUE,Weekly[[#This Row],[Actual]]=FALSE),AJ667+Weekly[[#This Row],[BF V Odds]]-1,AJ667-1)))</f>
        <v/>
      </c>
      <c r="AK668" s="24" t="str">
        <f>IF(Weekly[[#This Row],[Actual]]="","",IF(AND(Weekly[[#This Row],[KNC_P]]=FALSE,Weekly[[#This Row],[Actual]]=TRUE),AK667+Weekly[[#This Row],[BF H Odds]]-1,IF(AND(Weekly[[#This Row],[KNC_P]]=TRUE,Weekly[[#This Row],[Actual]]=FALSE),AK667+Weekly[[#This Row],[BF V Odds]]-1,AK667-1)))</f>
        <v/>
      </c>
      <c r="AL668" s="30" t="str">
        <f>IF(Weekly[[#This Row],[Actual]]="","",COUNTIF(Weekly[[#This Row],[SVC_P]:[QDA_P]],TRUE))</f>
        <v/>
      </c>
      <c r="AM668" s="30" t="str">
        <f>IF(Weekly[[#This Row],[Actual]]="","",COUNTIF(Weekly[[#This Row],[SVC_P]:[QDA_P]],FALSE))</f>
        <v/>
      </c>
      <c r="AN668" s="36" t="str">
        <f>IF(AND(Weekly[[#This Row],[BF V Odds]]&gt;$BO$6,Weekly[[#This Row],[BF V Odds]] &lt; $BO$7),Weekly[[#This Row],[BF V Odds]],"")</f>
        <v/>
      </c>
      <c r="AO668" s="36" t="str">
        <f>IF(AND(Weekly[[#This Row],[BF H Odds]]&gt;$BO$6, Weekly[[#This Row],[BF H Odds]] &lt; $BO$7),Weekly[[#This Row],[BF H Odds]],"")</f>
        <v/>
      </c>
      <c r="AP668" s="37">
        <f>IF(AND(Weekly[[#This Row],[V Odds &lt;]]="",Weekly[[#This Row],[H Odds &lt;]]=""),AP667,IF(AND(Weekly[[#This Row],[H Odds &lt;]]&lt;&gt;"",Weekly[[#This Row],[SVC_P]]=TRUE,Weekly[[#This Row],[Actual]]=TRUE),AP667+Weekly[[#This Row],[H Odds &lt;]]-1,IF(AND(Weekly[[#This Row],[V Odds &lt;]]&lt;&gt;"",Weekly[[#This Row],[SVC_P]]=FALSE,Weekly[[#This Row],[Actual]]=FALSE),AP667+Weekly[[#This Row],[V Odds &lt;]]-1,IF(AND(Weekly[[#This Row],[V Odds &lt;]]&lt;&gt;"",Weekly[[#This Row],[SVC_P]]=FALSE,Weekly[[#This Row],[Actual]]=TRUE),AP667-1,IF(AND(Weekly[[#This Row],[H Odds &lt;]]&lt;&gt;"",Weekly[[#This Row],[SVC_P]]=TRUE,Weekly[[#This Row],[Actual]]=FALSE),AP667-1,AP667)))))</f>
        <v>81.330000000000027</v>
      </c>
      <c r="AQ668" s="37">
        <f>IF(AND(Weekly[[#This Row],[V Odds &lt;]]="",Weekly[[#This Row],[H Odds &lt;]]=""),AQ667,IF(AND(Weekly[[#This Row],[H Odds &lt;]]&lt;&gt;"",Weekly[[#This Row],[ADBC_P]]=TRUE,Weekly[[#This Row],[Actual]]=TRUE),AQ667+Weekly[[#This Row],[H Odds &lt;]]-1,IF(AND(Weekly[[#This Row],[V Odds &lt;]]&lt;&gt;"",Weekly[[#This Row],[ADBC_P]]=FALSE,Weekly[[#This Row],[Actual]]=FALSE),AQ667+Weekly[[#This Row],[V Odds &lt;]]-1,IF(AND(Weekly[[#This Row],[V Odds &lt;]]&lt;&gt;"",Weekly[[#This Row],[ADBC_P]]=FALSE,Weekly[[#This Row],[Actual]]=TRUE),AQ667-1,IF(AND(Weekly[[#This Row],[H Odds &lt;]]&lt;&gt;"",Weekly[[#This Row],[ADBC_P]]=TRUE,Weekly[[#This Row],[Actual]]=FALSE),AQ667-1,AQ667)))))</f>
        <v>53.88</v>
      </c>
      <c r="AR668" s="37">
        <f>IF(AND(Weekly[[#This Row],[V Odds &lt;]]="",Weekly[[#This Row],[H Odds &lt;]]=""),AR667,IF(AND(Weekly[[#This Row],[H Odds &lt;]]&lt;&gt;"",Weekly[[#This Row],[RFC_P]]=TRUE,Weekly[[#This Row],[Actual]]=TRUE),AR667+Weekly[[#This Row],[H Odds &lt;]]-1,IF(AND(Weekly[[#This Row],[V Odds &lt;]]&lt;&gt;"",Weekly[[#This Row],[RFC_P]]=FALSE,Weekly[[#This Row],[Actual]]=FALSE),AR667+Weekly[[#This Row],[V Odds &lt;]]-1,IF(AND(Weekly[[#This Row],[V Odds &lt;]]&lt;&gt;"",Weekly[[#This Row],[RFC_P]]=FALSE,Weekly[[#This Row],[Actual]]=TRUE),AR667-1,IF(AND(Weekly[[#This Row],[H Odds &lt;]]&lt;&gt;"",Weekly[[#This Row],[RFC_P]]=TRUE,Weekly[[#This Row],[Actual]]=FALSE),AR667-1,AR667)))))</f>
        <v>73.14</v>
      </c>
      <c r="AS668" s="37">
        <f>IF(AND(Weekly[[#This Row],[V Odds &lt;]]="",Weekly[[#This Row],[H Odds &lt;]]=""),AS667,IF(AND(Weekly[[#This Row],[H Odds &lt;]]&lt;&gt;"",Weekly[[#This Row],[GBC_P]]=TRUE,Weekly[[#This Row],[Actual]]=TRUE),AS667+Weekly[[#This Row],[H Odds &lt;]]-1,IF(AND(Weekly[[#This Row],[V Odds &lt;]]&lt;&gt;"",Weekly[[#This Row],[GBC_P]]=FALSE,Weekly[[#This Row],[Actual]]=FALSE),AS667+Weekly[[#This Row],[V Odds &lt;]]-1,IF(AND(Weekly[[#This Row],[V Odds &lt;]]&lt;&gt;"",Weekly[[#This Row],[GBC_P]]=FALSE,Weekly[[#This Row],[Actual]]=TRUE),AS667-1,IF(AND(Weekly[[#This Row],[H Odds &lt;]]&lt;&gt;"",Weekly[[#This Row],[GBC_P]]=TRUE,Weekly[[#This Row],[Actual]]=FALSE),AS667-1,AS667)))))</f>
        <v>76.88</v>
      </c>
      <c r="AT668" s="37">
        <f>IF(AND(Weekly[[#This Row],[V Odds &lt;]]="",Weekly[[#This Row],[H Odds &lt;]]=""),AT667,IF(AND(Weekly[[#This Row],[H Odds &lt;]]&lt;&gt;"",Weekly[[#This Row],[HGBC_P]]=TRUE,Weekly[[#This Row],[Actual]]=TRUE),AT667+Weekly[[#This Row],[H Odds &lt;]]-1,IF(AND(Weekly[[#This Row],[V Odds &lt;]]&lt;&gt;"",Weekly[[#This Row],[HGBC_P]]=FALSE,Weekly[[#This Row],[Actual]]=FALSE),AT667+Weekly[[#This Row],[V Odds &lt;]]-1,IF(AND(Weekly[[#This Row],[V Odds &lt;]]&lt;&gt;"",Weekly[[#This Row],[HGBC_P]]=FALSE,Weekly[[#This Row],[Actual]]=TRUE),AT667-1,IF(AND(Weekly[[#This Row],[H Odds &lt;]]&lt;&gt;"",Weekly[[#This Row],[HGBC_P]]=TRUE,Weekly[[#This Row],[Actual]]=FALSE),AT667-1,AT667)))))</f>
        <v>60.31</v>
      </c>
      <c r="AU668" s="37">
        <f>IF(AND(Weekly[[#This Row],[V Odds &lt;]]="",Weekly[[#This Row],[H Odds &lt;]]=""),AU667,IF(AND(Weekly[[#This Row],[H Odds &lt;]]&lt;&gt;"",Weekly[[#This Row],[XGB_P]]=TRUE,Weekly[[#This Row],[Actual]]=TRUE),AU667+Weekly[[#This Row],[H Odds &lt;]]-1,IF(AND(Weekly[[#This Row],[V Odds &lt;]]&lt;&gt;"",Weekly[[#This Row],[XGB_P]]=FALSE,Weekly[[#This Row],[Actual]]=FALSE),AU667+Weekly[[#This Row],[V Odds &lt;]]-1,IF(AND(Weekly[[#This Row],[V Odds &lt;]]&lt;&gt;"",Weekly[[#This Row],[XGB_P]]=FALSE,Weekly[[#This Row],[Actual]]=TRUE),AU667-1,IF(AND(Weekly[[#This Row],[H Odds &lt;]]&lt;&gt;"",Weekly[[#This Row],[XGB_P]]=TRUE,Weekly[[#This Row],[Actual]]=FALSE),AU667-1,AU667)))))</f>
        <v>84.06</v>
      </c>
      <c r="AV668" s="37">
        <f>IF(AND(Weekly[[#This Row],[V Odds &lt;]]="",Weekly[[#This Row],[H Odds &lt;]]=""),AV667,IF(AND(Weekly[[#This Row],[H Odds &lt;]]&lt;&gt;"",Weekly[[#This Row],[QDA_P]]=TRUE,Weekly[[#This Row],[Actual]]=TRUE),AV667+Weekly[[#This Row],[H Odds &lt;]]-1,IF(AND(Weekly[[#This Row],[V Odds &lt;]]&lt;&gt;"",Weekly[[#This Row],[QDA_P]]=FALSE,Weekly[[#This Row],[Actual]]=FALSE),AV667+Weekly[[#This Row],[V Odds &lt;]]-1,IF(AND(Weekly[[#This Row],[V Odds &lt;]]&lt;&gt;"",Weekly[[#This Row],[QDA_P]]=FALSE,Weekly[[#This Row],[Actual]]=TRUE),AV667-1,IF(AND(Weekly[[#This Row],[H Odds &lt;]]&lt;&gt;"",Weekly[[#This Row],[QDA_P]]=TRUE,Weekly[[#This Row],[Actual]]=FALSE),AV667-1,AV667)))))</f>
        <v>73.349999999999994</v>
      </c>
      <c r="AW668" s="37">
        <f>IF(AND(Weekly[[#This Row],[H Odds &lt;]]="",Weekly[[#This Row],[V Odds &lt;]]=""),AW667,IF(AND(Weekly[[#This Row],[KNC_P]]=Weekly[[#This Row],[Actual]],Weekly[[#This Row],[KNC_P]]=TRUE),AW667+Weekly[[#This Row],[BF H Odds]]-1,IF(AND(Weekly[[#This Row],[KNC_P]]=Weekly[[#This Row],[Actual]],Weekly[[#This Row],[KNC_P]]=FALSE),AW667+Weekly[[#This Row],[BF V Odds]]-1,AW667-1)))</f>
        <v>51.150000000000013</v>
      </c>
      <c r="AX668" s="37">
        <f>IF(AND(Weekly[[#This Row],[V Odds &lt;]]="",Weekly[[#This Row],[H Odds &lt;]]=""),AX667,IF(AND(Weekly[[#This Row],[V Odds &lt;]]&lt;&gt;"",Weekly[[#This Row],[FALSES]]&gt;0,Weekly[[#This Row],[Actual]]=FALSE),AX667+Weekly[[#This Row],[V Odds &lt;]]-1,IF(AND(Weekly[[#This Row],[H Odds &lt;]]&lt;&gt;"",Weekly[[#This Row],[TRUES]]&gt;0,Weekly[[#This Row],[Actual]]=TRUE),AX667+Weekly[[#This Row],[H Odds &lt;]]-1,IF(AND(Weekly[[#This Row],[V Odds &lt;]]&lt;&gt;"",Weekly[[#This Row],[FALSES]]=0),AX667,IF(AND(Weekly[[#This Row],[H Odds &lt;]]&lt;&gt;"",Weekly[[#This Row],[TRUES]]=0),AX667,AX667-1)))))</f>
        <v>135.64999999999995</v>
      </c>
      <c r="AY668" s="37">
        <f>IF(AND(Weekly[[#This Row],[V Odds &lt;]]="",Weekly[[#This Row],[H Odds &lt;]]=""),AY667,IF(AND(Weekly[[#This Row],[V Odds &lt;]]&lt;&gt;"",Weekly[[#This Row],[FALSES]]&gt;0,Weekly[[#This Row],[Actual]]=FALSE),AY667+((Weekly[[#This Row],[V Odds &lt;]]-1)*0.92),IF(AND(Weekly[[#This Row],[H Odds &lt;]]&lt;&gt;"",Weekly[[#This Row],[TRUES]]&gt;0,Weekly[[#This Row],[Actual]]=TRUE),AY667+((Weekly[[#This Row],[H Odds &lt;]]-1)*0.92),IF(AND(Weekly[[#This Row],[V Odds &lt;]]&lt;&gt;"",Weekly[[#This Row],[FALSES]]=0),AY667,IF(AND(Weekly[[#This Row],[H Odds &lt;]]&lt;&gt;"",Weekly[[#This Row],[TRUES]]=0),AY667,AY667-1)))))</f>
        <v>120.07800000000003</v>
      </c>
      <c r="AZ668" s="37">
        <f>IF(AND(Weekly[[#This Row],[V Odds &lt;]]="",Weekly[[#This Row],[H Odds &lt;]]=""),AZ667,IF(AND(Weekly[[#This Row],[V Odds &lt;]]&lt;&gt;"",Weekly[[#This Row],[Actual]]=FALSE),AZ667+Weekly[[#This Row],[V Odds &lt;]]-1,IF(AND(Weekly[[#This Row],[H Odds &lt;]]&lt;&gt;"",Weekly[[#This Row],[Actual]]=TRUE),AZ667+Weekly[[#This Row],[H Odds &lt;]]-1,AZ667-1)))</f>
        <v>125.61999999999996</v>
      </c>
      <c r="BA668" s="38">
        <f>IF(Weekly[[#This Row],[H Odds &lt;]]="",BA667,IF(AND(Weekly[[#This Row],[H Odds &lt;]]&lt;&gt;"",Weekly[[#This Row],[SVC_P]]=TRUE,Weekly[[#This Row],[Actual]]=TRUE),BA667+Weekly[[#This Row],[H Odds &lt;]]-1,IF(AND(Weekly[[#This Row],[H Odds &lt;]]&lt;&gt;"",Weekly[[#This Row],[SVC_P]]=TRUE,Weekly[[#This Row],[Actual]]=FALSE),BA667-1,BA667)))</f>
        <v>80.290000000000006</v>
      </c>
      <c r="BB668" s="38">
        <f>IF(Weekly[[#This Row],[H Odds &lt;]]="",BB667,IF(AND(Weekly[[#This Row],[H Odds &lt;]]&lt;&gt;"",Weekly[[#This Row],[ADBC_P]]=TRUE,Weekly[[#This Row],[Actual]]=TRUE),BB667+Weekly[[#This Row],[H Odds &lt;]]-1,IF(AND(Weekly[[#This Row],[H Odds &lt;]]&lt;&gt;"",Weekly[[#This Row],[ADBC_P]]=TRUE,Weekly[[#This Row],[Actual]]=FALSE),BB667-1,BB667)))</f>
        <v>50.06</v>
      </c>
      <c r="BC668" s="38">
        <f>IF(Weekly[[#This Row],[H Odds &lt;]]="",BC667,IF(AND(Weekly[[#This Row],[H Odds &lt;]]&lt;&gt;"",Weekly[[#This Row],[RFC_P]]=TRUE,Weekly[[#This Row],[Actual]]=TRUE),BC667+Weekly[[#This Row],[H Odds &lt;]]-1,IF(AND(Weekly[[#This Row],[H Odds &lt;]]&lt;&gt;"",Weekly[[#This Row],[RFC_P]]=TRUE,Weekly[[#This Row],[Actual]]=FALSE),BC667-1,BC667)))</f>
        <v>51.66</v>
      </c>
      <c r="BD668" s="38">
        <f>IF(Weekly[[#This Row],[H Odds &lt;]]="",BD667,IF(AND(Weekly[[#This Row],[H Odds &lt;]]&lt;&gt;"",Weekly[[#This Row],[GBC_P]]=TRUE,Weekly[[#This Row],[Actual]]=TRUE),BD667+Weekly[[#This Row],[H Odds &lt;]]-1,IF(AND(Weekly[[#This Row],[H Odds &lt;]]&lt;&gt;"",Weekly[[#This Row],[GBC_P]]=TRUE,Weekly[[#This Row],[Actual]]=FALSE),BD667-1,BD667)))</f>
        <v>57.810000000000009</v>
      </c>
      <c r="BE668" s="38">
        <f>IF(Weekly[[#This Row],[H Odds &lt;]]="",BE667,IF(AND(Weekly[[#This Row],[H Odds &lt;]]&lt;&gt;"",Weekly[[#This Row],[HGBC_P]]=TRUE,Weekly[[#This Row],[Actual]]=TRUE),BE667+Weekly[[#This Row],[H Odds &lt;]]-1,IF(AND(Weekly[[#This Row],[H Odds &lt;]]&lt;&gt;"",Weekly[[#This Row],[HGBC_P]]=TRUE,Weekly[[#This Row],[Actual]]=FALSE),BE667-1,BE667)))</f>
        <v>54.96</v>
      </c>
      <c r="BF668" s="38">
        <f>IF(Weekly[[#This Row],[H Odds &lt;]]="",BF667,IF(AND(Weekly[[#This Row],[H Odds &lt;]]&lt;&gt;"",Weekly[[#This Row],[XGB_P]]=TRUE,Weekly[[#This Row],[Actual]]=TRUE),BF667+Weekly[[#This Row],[H Odds &lt;]]-1,IF(AND(Weekly[[#This Row],[H Odds &lt;]]&lt;&gt;"",Weekly[[#This Row],[XGB_P]]=TRUE,Weekly[[#This Row],[Actual]]=FALSE),BF667-1,BF667)))</f>
        <v>64.63000000000001</v>
      </c>
      <c r="BG668" s="38">
        <f>IF(Weekly[[#This Row],[H Odds &lt;]]="",BG667,IF(AND(Weekly[[#This Row],[H Odds &lt;]]&lt;&gt;"",Weekly[[#This Row],[QDA_P]]=TRUE,Weekly[[#This Row],[Actual]]=TRUE),BG667+Weekly[[#This Row],[H Odds &lt;]]-1,IF(AND(Weekly[[#This Row],[H Odds &lt;]]&lt;&gt;"",Weekly[[#This Row],[QDA_P]]=TRUE,Weekly[[#This Row],[Actual]]=FALSE),BG667-1,BG667)))</f>
        <v>50.129999999999995</v>
      </c>
      <c r="BH668" s="38">
        <f>IF(Weekly[[#This Row],[H Odds &lt;]]="",BH667,IF(AND(Weekly[[#This Row],[H Odds &lt;]]&lt;&gt;"",Weekly[[#This Row],[KNC_P]]=TRUE,Weekly[[#This Row],[Actual]]=TRUE),BH667+Weekly[[#This Row],[H Odds &lt;]]-1,IF(AND(Weekly[[#This Row],[H Odds &lt;]]&lt;&gt;"",Weekly[[#This Row],[KNC_P]]=TRUE,Weekly[[#This Row],[Actual]]=FALSE),BH667-1,BH667)))</f>
        <v>55</v>
      </c>
      <c r="BI668" s="38">
        <f>IF(Weekly[[#This Row],[H Odds &lt;]]="",BI667,IF(AND(Weekly[[#This Row],[H Odds &lt;]]&lt;&gt;"",Weekly[[#This Row],[TRUES]]&gt;0,Weekly[[#This Row],[Actual]]=TRUE),BI667+Weekly[[#This Row],[H Odds &lt;]]-1,IF(AND(Weekly[[#This Row],[H Odds &lt;]]&lt;&gt;"",Weekly[[#This Row],[TRUES]]=0),BI667,BI667-1)))</f>
        <v>78.290000000000006</v>
      </c>
      <c r="BJ668" s="38">
        <f>IF(Weekly[[#This Row],[H Odds &lt;]]="",BJ667,IF(AND(Weekly[[#This Row],[H Odds &lt;]]&lt;&gt;"",Weekly[[#This Row],[Actual]]=TRUE),BJ667+Weekly[[#This Row],[H Odds &lt;]]-1,IF(AND(Weekly[[#This Row],[H Odds &lt;]]&lt;&gt;"",Weekly[[#This Row],[Actual]]=FALSE),BJ667-1,BJ667)))</f>
        <v>80.190000000000012</v>
      </c>
      <c r="BK668" s="58">
        <f>IF(AND(Weekly[[#This Row],[TRUES]]&gt;3,Weekly[[#This Row],[Actual]]=TRUE),BK667+Weekly[[#This Row],[BF H Odds]]-1,IF(AND(Weekly[[#This Row],[FALSES]]&gt;3,Weekly[[#This Row],[Actual]]=FALSE),BK667+Weekly[[#This Row],[BF V Odds]]-1,IF(AND(Weekly[[#This Row],[TRUES]]&gt;3,Weekly[[#This Row],[Actual]]=FALSE),BK667-1,IF(AND(Weekly[[#This Row],[FALSES]]&gt;3,Weekly[[#This Row],[Actual]]=TRUE),BK667-1,BK667))))</f>
        <v>17.680000000000028</v>
      </c>
      <c r="BL668" s="58">
        <f>IF(AND(Weekly[[#This Row],[TRUES]]&gt;5,Weekly[[#This Row],[Actual]]=TRUE),BL667+Weekly[[#This Row],[BF H Odds]]-1,IF(AND(Weekly[[#This Row],[FALSES]]&gt;5,Weekly[[#This Row],[Actual]]=FALSE),BL667+Weekly[[#This Row],[BF V Odds]]-1,IF(AND(Weekly[[#This Row],[TRUES]]&gt;5,Weekly[[#This Row],[Actual]]=FALSE),BL667-1,IF(AND(Weekly[[#This Row],[FALSES]]&gt;5,Weekly[[#This Row],[Actual]]=TRUE),BL667-1,BL667))))</f>
        <v>22.000000000000014</v>
      </c>
      <c r="BM668" s="58">
        <f>IF(AND(Weekly[[#This Row],[TRUES]]&gt;6,Weekly[[#This Row],[Actual]]=TRUE),BM667+Weekly[[#This Row],[BF H Odds]]-1,IF(AND(Weekly[[#This Row],[FALSES]]&gt;6,Weekly[[#This Row],[Actual]]=FALSE),BM667+Weekly[[#This Row],[BF V Odds]]-1,IF(AND(Weekly[[#This Row],[TRUES]]&gt;6,Weekly[[#This Row],[Actual]]=FALSE),BM667-1,IF(AND(Weekly[[#This Row],[FALSES]]&gt;6,Weekly[[#This Row],[Actual]]=TRUE),BM667-1,BM667))))</f>
        <v>52.08</v>
      </c>
    </row>
    <row r="669" spans="1:65" x14ac:dyDescent="0.25">
      <c r="A669" s="34"/>
      <c r="B669" s="10">
        <v>44327</v>
      </c>
      <c r="C669" s="17" t="s">
        <v>37</v>
      </c>
      <c r="D669" s="15" t="s">
        <v>31</v>
      </c>
      <c r="E669" t="b">
        <v>1</v>
      </c>
      <c r="F669" t="b">
        <v>1</v>
      </c>
      <c r="G669" t="b">
        <v>1</v>
      </c>
      <c r="H669" t="b">
        <v>1</v>
      </c>
      <c r="I669" t="b">
        <v>1</v>
      </c>
      <c r="J669" t="b">
        <v>1</v>
      </c>
      <c r="K669" t="b">
        <v>1</v>
      </c>
      <c r="L669" t="b">
        <v>1</v>
      </c>
      <c r="O669" t="str">
        <f>IF(Weekly[[#This Row],[H/V]]="H",Weekly[[#This Row],[BF H Odds]],IF(Weekly[[#This Row],[H/V]]="V",Weekly[[#This Row],[BF V Odds]],""))</f>
        <v/>
      </c>
      <c r="R669" s="35">
        <f>IFERROR(IF(Weekly[[#This Row],[Won Bet?]]="yes",R668+(Weekly[[#This Row],[BF Odds]]*Weekly[[#This Row],[BF Stake]])-Weekly[[#This Row],[BF Stake]],R668-Weekly[[#This Row],[BF Stake]]),R668)</f>
        <v>1243.6095000000007</v>
      </c>
      <c r="S669" s="35">
        <f>IFERROR(IF(Weekly[[#This Row],[Won Bet?]]="yes",S668+(((Weekly[[#This Row],[BF Odds]]*Weekly[[#This Row],[BF Stake]])-Weekly[[#This Row],[BF Stake]])*0.95),S668-Weekly[[#This Row],[BF Stake]]),S668)</f>
        <v>1127.5191400000012</v>
      </c>
      <c r="T669" s="13"/>
      <c r="U669" s="13"/>
      <c r="V669" s="24" t="str">
        <f>IF(Weekly[[#This Row],[Actual]]="","",IF(AND(Weekly[[#This Row],[SVC_P]]=Weekly[[#This Row],[Actual]],Weekly[[#This Row],[SVC_P]]=TRUE),V668+Weekly[[#This Row],[BF H Odds]]-1,IF(AND(Weekly[[#This Row],[SVC_P]]=Weekly[[#This Row],[Actual]],Weekly[[#This Row],[SVC_P]]=FALSE),V668+Weekly[[#This Row],[BF V Odds]]-1,V668-1)))</f>
        <v/>
      </c>
      <c r="W669" s="24" t="str">
        <f>IF(Weekly[[#This Row],[Actual]]="","",IF(AND(Weekly[[#This Row],[SVC_P]]=FALSE,Weekly[[#This Row],[Actual]]=TRUE),W668+Weekly[[#This Row],[BF H Odds]]-1,IF(AND(Weekly[[#This Row],[SVC_P]]=TRUE,Weekly[[#This Row],[Actual]]=FALSE,),W668+Weekly[[#This Row],[BF V Odds]]-1,W668-1)))</f>
        <v/>
      </c>
      <c r="X669" s="24" t="str">
        <f>IF(Weekly[[#This Row],[Actual]]="","",IF(AND(Weekly[[#This Row],[ADBC_P]]=Weekly[[#This Row],[Actual]],Weekly[[#This Row],[ADBC_P]]=TRUE),X668+Weekly[[#This Row],[BF H Odds]]-1,IF(AND(Weekly[[#This Row],[ADBC_P]]=Weekly[[#This Row],[Actual]],Weekly[[#This Row],[ADBC_P]]=FALSE),X668+Weekly[[#This Row],[BF V Odds]]-1,X668-1)))</f>
        <v/>
      </c>
      <c r="Y669" s="24" t="str">
        <f>IF(Weekly[[#This Row],[Actual]]="","",IF(AND(Weekly[[#This Row],[ADBC_P]]=FALSE,Weekly[[#This Row],[Actual]]=TRUE),Y668+Weekly[[#This Row],[BF H Odds]]-1,IF(AND(Weekly[[#This Row],[ADBC_P]]=TRUE,Weekly[[#This Row],[Actual]]=FALSE),Y668+Weekly[[#This Row],[BF V Odds]]-1,Y668-1)))</f>
        <v/>
      </c>
      <c r="Z669" s="24" t="str">
        <f>IF(Weekly[[#This Row],[Actual]]="","",IF(AND(Weekly[[#This Row],[RFC_P]]=Weekly[[#This Row],[Actual]],Weekly[[#This Row],[RFC_P]]=TRUE),Z668+Weekly[[#This Row],[BF H Odds]]-1,IF(AND(Weekly[[#This Row],[RFC_P]]=Weekly[[#This Row],[Actual]],Weekly[[#This Row],[RFC_P]]=FALSE),Z668+Weekly[[#This Row],[BF V Odds]]-1,Z668-1)))</f>
        <v/>
      </c>
      <c r="AA669" s="24" t="str">
        <f>IF(Weekly[[#This Row],[Actual]]="","",IF(AND(Weekly[[#This Row],[RFC_P]]=FALSE,Weekly[[#This Row],[Actual]]=TRUE),AA668+Weekly[[#This Row],[BF H Odds]]-1,IF(AND(Weekly[[#This Row],[RFC_P]]=TRUE,Weekly[[#This Row],[Actual]]=FALSE),AA668+Weekly[[#This Row],[BF V Odds]]-1,AA668-1)))</f>
        <v/>
      </c>
      <c r="AB669" s="24" t="str">
        <f>IF(Weekly[[#This Row],[Actual]]="","",IF(AND(Weekly[[#This Row],[GBC_P]]=Weekly[[#This Row],[Actual]],Weekly[[#This Row],[GBC_P]]=TRUE),AB668+Weekly[[#This Row],[BF H Odds]]-1,IF(AND(Weekly[[#This Row],[GBC_P]]=Weekly[[#This Row],[Actual]],Weekly[[#This Row],[GBC_P]]=FALSE),AB668+Weekly[[#This Row],[BF V Odds]]-1,AB668-1)))</f>
        <v/>
      </c>
      <c r="AC669" s="24" t="str">
        <f>IF(Weekly[[#This Row],[Actual]]="","",IF(AND(Weekly[[#This Row],[GBC_P]]=FALSE,Weekly[[#This Row],[Actual]]=TRUE),AC668+Weekly[[#This Row],[BF H Odds]]-1,IF(AND(Weekly[[#This Row],[GBC_P]]=TRUE,Weekly[[#This Row],[Actual]]=FALSE),AC668+Weekly[[#This Row],[BF V Odds]]-1,AC668-1)))</f>
        <v/>
      </c>
      <c r="AD669" s="24" t="str">
        <f>IF(Weekly[[#This Row],[Actual]]="","",IF(AND(Weekly[[#This Row],[HGBC_P]]=Weekly[[#This Row],[Actual]],Weekly[[#This Row],[HGBC_P]]=TRUE),AD668+Weekly[[#This Row],[BF H Odds]]-1,IF(AND(Weekly[[#This Row],[HGBC_P]]=Weekly[[#This Row],[Actual]],Weekly[[#This Row],[HGBC_P]]=FALSE),AD668+Weekly[[#This Row],[BF V Odds]]-1,AD668-1)))</f>
        <v/>
      </c>
      <c r="AE669" s="24" t="str">
        <f>IF(Weekly[[#This Row],[Actual]]="","",IF(AND(Weekly[[#This Row],[HGBC_P]]=FALSE,Weekly[[#This Row],[Actual]]=TRUE),AE668+Weekly[[#This Row],[BF H Odds]]-1,IF(AND(Weekly[[#This Row],[HGBC_P]]=TRUE,Weekly[[#This Row],[Actual]]=FALSE),AE668+Weekly[[#This Row],[BF V Odds]]-1,AE668-1)))</f>
        <v/>
      </c>
      <c r="AF669" s="24" t="str">
        <f>IF(Weekly[[#This Row],[Actual]]="","",IF(AND(Weekly[[#This Row],[XGB_P]]=Weekly[[#This Row],[Actual]],Weekly[[#This Row],[XGB_P]]=TRUE),AF668+Weekly[[#This Row],[BF H Odds]]-1,IF(AND(Weekly[[#This Row],[XGB_P]]=Weekly[[#This Row],[Actual]],Weekly[[#This Row],[XGB_P]]=FALSE),AF668+Weekly[[#This Row],[BF V Odds]]-1,AF668-1)))</f>
        <v/>
      </c>
      <c r="AG669" s="24" t="str">
        <f>IF(Weekly[[#This Row],[Actual]]="","",IF(AND(Weekly[[#This Row],[XGB_P]]=FALSE,Weekly[[#This Row],[Actual]]=TRUE),AG668+Weekly[[#This Row],[BF H Odds]]-1,IF(AND(Weekly[[#This Row],[XGB_P]]=TRUE,Weekly[[#This Row],[Actual]]=FALSE),AG668+Weekly[[#This Row],[BF V Odds]]-1,AG668-1)))</f>
        <v/>
      </c>
      <c r="AH669" s="24" t="str">
        <f>IF(Weekly[[#This Row],[Actual]]="","",IF(AND(Weekly[[#This Row],[QDA_P]]=Weekly[[#This Row],[Actual]],Weekly[[#This Row],[QDA_P]]=TRUE),AH668+Weekly[[#This Row],[BF H Odds]]-1,IF(AND(Weekly[[#This Row],[QDA_P]]=Weekly[[#This Row],[Actual]],Weekly[[#This Row],[QDA_P]]=FALSE),AH668+Weekly[[#This Row],[BF V Odds]]-1,AH668-1)))</f>
        <v/>
      </c>
      <c r="AI669" s="24" t="str">
        <f>IF(Weekly[[#This Row],[Actual]]="","",IF(AND(Weekly[[#This Row],[QDA_P]]=FALSE,Weekly[[#This Row],[Actual]]=TRUE),AI668+Weekly[[#This Row],[BF H Odds]]-1,IF(AND(Weekly[[#This Row],[QDA_P]]=TRUE,Weekly[[#This Row],[Actual]]=FALSE),AI668+Weekly[[#This Row],[BF V Odds]]-1,AI668-1)))</f>
        <v/>
      </c>
      <c r="AJ669" s="24" t="str">
        <f>IF(Weekly[[#This Row],[Actual]]="","",IF(AND(Weekly[[#This Row],[KNC_P]]=FALSE,Weekly[[#This Row],[Actual]]=TRUE),AJ668+Weekly[[#This Row],[BF H Odds]]-1,IF(AND(Weekly[[#This Row],[KNC_P]]=TRUE,Weekly[[#This Row],[Actual]]=FALSE),AJ668+Weekly[[#This Row],[BF V Odds]]-1,AJ668-1)))</f>
        <v/>
      </c>
      <c r="AK669" s="24" t="str">
        <f>IF(Weekly[[#This Row],[Actual]]="","",IF(AND(Weekly[[#This Row],[KNC_P]]=FALSE,Weekly[[#This Row],[Actual]]=TRUE),AK668+Weekly[[#This Row],[BF H Odds]]-1,IF(AND(Weekly[[#This Row],[KNC_P]]=TRUE,Weekly[[#This Row],[Actual]]=FALSE),AK668+Weekly[[#This Row],[BF V Odds]]-1,AK668-1)))</f>
        <v/>
      </c>
      <c r="AL669" s="30" t="str">
        <f>IF(Weekly[[#This Row],[Actual]]="","",COUNTIF(Weekly[[#This Row],[SVC_P]:[QDA_P]],TRUE))</f>
        <v/>
      </c>
      <c r="AM669" s="30" t="str">
        <f>IF(Weekly[[#This Row],[Actual]]="","",COUNTIF(Weekly[[#This Row],[SVC_P]:[QDA_P]],FALSE))</f>
        <v/>
      </c>
      <c r="AN669" s="36" t="str">
        <f>IF(AND(Weekly[[#This Row],[BF V Odds]]&gt;$BO$6,Weekly[[#This Row],[BF V Odds]] &lt; $BO$7),Weekly[[#This Row],[BF V Odds]],"")</f>
        <v/>
      </c>
      <c r="AO669" s="36" t="str">
        <f>IF(AND(Weekly[[#This Row],[BF H Odds]]&gt;$BO$6, Weekly[[#This Row],[BF H Odds]] &lt; $BO$7),Weekly[[#This Row],[BF H Odds]],"")</f>
        <v/>
      </c>
      <c r="AP669" s="37">
        <f>IF(AND(Weekly[[#This Row],[V Odds &lt;]]="",Weekly[[#This Row],[H Odds &lt;]]=""),AP668,IF(AND(Weekly[[#This Row],[H Odds &lt;]]&lt;&gt;"",Weekly[[#This Row],[SVC_P]]=TRUE,Weekly[[#This Row],[Actual]]=TRUE),AP668+Weekly[[#This Row],[H Odds &lt;]]-1,IF(AND(Weekly[[#This Row],[V Odds &lt;]]&lt;&gt;"",Weekly[[#This Row],[SVC_P]]=FALSE,Weekly[[#This Row],[Actual]]=FALSE),AP668+Weekly[[#This Row],[V Odds &lt;]]-1,IF(AND(Weekly[[#This Row],[V Odds &lt;]]&lt;&gt;"",Weekly[[#This Row],[SVC_P]]=FALSE,Weekly[[#This Row],[Actual]]=TRUE),AP668-1,IF(AND(Weekly[[#This Row],[H Odds &lt;]]&lt;&gt;"",Weekly[[#This Row],[SVC_P]]=TRUE,Weekly[[#This Row],[Actual]]=FALSE),AP668-1,AP668)))))</f>
        <v>81.330000000000027</v>
      </c>
      <c r="AQ669" s="37">
        <f>IF(AND(Weekly[[#This Row],[V Odds &lt;]]="",Weekly[[#This Row],[H Odds &lt;]]=""),AQ668,IF(AND(Weekly[[#This Row],[H Odds &lt;]]&lt;&gt;"",Weekly[[#This Row],[ADBC_P]]=TRUE,Weekly[[#This Row],[Actual]]=TRUE),AQ668+Weekly[[#This Row],[H Odds &lt;]]-1,IF(AND(Weekly[[#This Row],[V Odds &lt;]]&lt;&gt;"",Weekly[[#This Row],[ADBC_P]]=FALSE,Weekly[[#This Row],[Actual]]=FALSE),AQ668+Weekly[[#This Row],[V Odds &lt;]]-1,IF(AND(Weekly[[#This Row],[V Odds &lt;]]&lt;&gt;"",Weekly[[#This Row],[ADBC_P]]=FALSE,Weekly[[#This Row],[Actual]]=TRUE),AQ668-1,IF(AND(Weekly[[#This Row],[H Odds &lt;]]&lt;&gt;"",Weekly[[#This Row],[ADBC_P]]=TRUE,Weekly[[#This Row],[Actual]]=FALSE),AQ668-1,AQ668)))))</f>
        <v>53.88</v>
      </c>
      <c r="AR669" s="37">
        <f>IF(AND(Weekly[[#This Row],[V Odds &lt;]]="",Weekly[[#This Row],[H Odds &lt;]]=""),AR668,IF(AND(Weekly[[#This Row],[H Odds &lt;]]&lt;&gt;"",Weekly[[#This Row],[RFC_P]]=TRUE,Weekly[[#This Row],[Actual]]=TRUE),AR668+Weekly[[#This Row],[H Odds &lt;]]-1,IF(AND(Weekly[[#This Row],[V Odds &lt;]]&lt;&gt;"",Weekly[[#This Row],[RFC_P]]=FALSE,Weekly[[#This Row],[Actual]]=FALSE),AR668+Weekly[[#This Row],[V Odds &lt;]]-1,IF(AND(Weekly[[#This Row],[V Odds &lt;]]&lt;&gt;"",Weekly[[#This Row],[RFC_P]]=FALSE,Weekly[[#This Row],[Actual]]=TRUE),AR668-1,IF(AND(Weekly[[#This Row],[H Odds &lt;]]&lt;&gt;"",Weekly[[#This Row],[RFC_P]]=TRUE,Weekly[[#This Row],[Actual]]=FALSE),AR668-1,AR668)))))</f>
        <v>73.14</v>
      </c>
      <c r="AS669" s="37">
        <f>IF(AND(Weekly[[#This Row],[V Odds &lt;]]="",Weekly[[#This Row],[H Odds &lt;]]=""),AS668,IF(AND(Weekly[[#This Row],[H Odds &lt;]]&lt;&gt;"",Weekly[[#This Row],[GBC_P]]=TRUE,Weekly[[#This Row],[Actual]]=TRUE),AS668+Weekly[[#This Row],[H Odds &lt;]]-1,IF(AND(Weekly[[#This Row],[V Odds &lt;]]&lt;&gt;"",Weekly[[#This Row],[GBC_P]]=FALSE,Weekly[[#This Row],[Actual]]=FALSE),AS668+Weekly[[#This Row],[V Odds &lt;]]-1,IF(AND(Weekly[[#This Row],[V Odds &lt;]]&lt;&gt;"",Weekly[[#This Row],[GBC_P]]=FALSE,Weekly[[#This Row],[Actual]]=TRUE),AS668-1,IF(AND(Weekly[[#This Row],[H Odds &lt;]]&lt;&gt;"",Weekly[[#This Row],[GBC_P]]=TRUE,Weekly[[#This Row],[Actual]]=FALSE),AS668-1,AS668)))))</f>
        <v>76.88</v>
      </c>
      <c r="AT669" s="37">
        <f>IF(AND(Weekly[[#This Row],[V Odds &lt;]]="",Weekly[[#This Row],[H Odds &lt;]]=""),AT668,IF(AND(Weekly[[#This Row],[H Odds &lt;]]&lt;&gt;"",Weekly[[#This Row],[HGBC_P]]=TRUE,Weekly[[#This Row],[Actual]]=TRUE),AT668+Weekly[[#This Row],[H Odds &lt;]]-1,IF(AND(Weekly[[#This Row],[V Odds &lt;]]&lt;&gt;"",Weekly[[#This Row],[HGBC_P]]=FALSE,Weekly[[#This Row],[Actual]]=FALSE),AT668+Weekly[[#This Row],[V Odds &lt;]]-1,IF(AND(Weekly[[#This Row],[V Odds &lt;]]&lt;&gt;"",Weekly[[#This Row],[HGBC_P]]=FALSE,Weekly[[#This Row],[Actual]]=TRUE),AT668-1,IF(AND(Weekly[[#This Row],[H Odds &lt;]]&lt;&gt;"",Weekly[[#This Row],[HGBC_P]]=TRUE,Weekly[[#This Row],[Actual]]=FALSE),AT668-1,AT668)))))</f>
        <v>60.31</v>
      </c>
      <c r="AU669" s="37">
        <f>IF(AND(Weekly[[#This Row],[V Odds &lt;]]="",Weekly[[#This Row],[H Odds &lt;]]=""),AU668,IF(AND(Weekly[[#This Row],[H Odds &lt;]]&lt;&gt;"",Weekly[[#This Row],[XGB_P]]=TRUE,Weekly[[#This Row],[Actual]]=TRUE),AU668+Weekly[[#This Row],[H Odds &lt;]]-1,IF(AND(Weekly[[#This Row],[V Odds &lt;]]&lt;&gt;"",Weekly[[#This Row],[XGB_P]]=FALSE,Weekly[[#This Row],[Actual]]=FALSE),AU668+Weekly[[#This Row],[V Odds &lt;]]-1,IF(AND(Weekly[[#This Row],[V Odds &lt;]]&lt;&gt;"",Weekly[[#This Row],[XGB_P]]=FALSE,Weekly[[#This Row],[Actual]]=TRUE),AU668-1,IF(AND(Weekly[[#This Row],[H Odds &lt;]]&lt;&gt;"",Weekly[[#This Row],[XGB_P]]=TRUE,Weekly[[#This Row],[Actual]]=FALSE),AU668-1,AU668)))))</f>
        <v>84.06</v>
      </c>
      <c r="AV669" s="37">
        <f>IF(AND(Weekly[[#This Row],[V Odds &lt;]]="",Weekly[[#This Row],[H Odds &lt;]]=""),AV668,IF(AND(Weekly[[#This Row],[H Odds &lt;]]&lt;&gt;"",Weekly[[#This Row],[QDA_P]]=TRUE,Weekly[[#This Row],[Actual]]=TRUE),AV668+Weekly[[#This Row],[H Odds &lt;]]-1,IF(AND(Weekly[[#This Row],[V Odds &lt;]]&lt;&gt;"",Weekly[[#This Row],[QDA_P]]=FALSE,Weekly[[#This Row],[Actual]]=FALSE),AV668+Weekly[[#This Row],[V Odds &lt;]]-1,IF(AND(Weekly[[#This Row],[V Odds &lt;]]&lt;&gt;"",Weekly[[#This Row],[QDA_P]]=FALSE,Weekly[[#This Row],[Actual]]=TRUE),AV668-1,IF(AND(Weekly[[#This Row],[H Odds &lt;]]&lt;&gt;"",Weekly[[#This Row],[QDA_P]]=TRUE,Weekly[[#This Row],[Actual]]=FALSE),AV668-1,AV668)))))</f>
        <v>73.349999999999994</v>
      </c>
      <c r="AW669" s="37">
        <f>IF(AND(Weekly[[#This Row],[H Odds &lt;]]="",Weekly[[#This Row],[V Odds &lt;]]=""),AW668,IF(AND(Weekly[[#This Row],[KNC_P]]=Weekly[[#This Row],[Actual]],Weekly[[#This Row],[KNC_P]]=TRUE),AW668+Weekly[[#This Row],[BF H Odds]]-1,IF(AND(Weekly[[#This Row],[KNC_P]]=Weekly[[#This Row],[Actual]],Weekly[[#This Row],[KNC_P]]=FALSE),AW668+Weekly[[#This Row],[BF V Odds]]-1,AW668-1)))</f>
        <v>51.150000000000013</v>
      </c>
      <c r="AX669" s="37">
        <f>IF(AND(Weekly[[#This Row],[V Odds &lt;]]="",Weekly[[#This Row],[H Odds &lt;]]=""),AX668,IF(AND(Weekly[[#This Row],[V Odds &lt;]]&lt;&gt;"",Weekly[[#This Row],[FALSES]]&gt;0,Weekly[[#This Row],[Actual]]=FALSE),AX668+Weekly[[#This Row],[V Odds &lt;]]-1,IF(AND(Weekly[[#This Row],[H Odds &lt;]]&lt;&gt;"",Weekly[[#This Row],[TRUES]]&gt;0,Weekly[[#This Row],[Actual]]=TRUE),AX668+Weekly[[#This Row],[H Odds &lt;]]-1,IF(AND(Weekly[[#This Row],[V Odds &lt;]]&lt;&gt;"",Weekly[[#This Row],[FALSES]]=0),AX668,IF(AND(Weekly[[#This Row],[H Odds &lt;]]&lt;&gt;"",Weekly[[#This Row],[TRUES]]=0),AX668,AX668-1)))))</f>
        <v>135.64999999999995</v>
      </c>
      <c r="AY669" s="37">
        <f>IF(AND(Weekly[[#This Row],[V Odds &lt;]]="",Weekly[[#This Row],[H Odds &lt;]]=""),AY668,IF(AND(Weekly[[#This Row],[V Odds &lt;]]&lt;&gt;"",Weekly[[#This Row],[FALSES]]&gt;0,Weekly[[#This Row],[Actual]]=FALSE),AY668+((Weekly[[#This Row],[V Odds &lt;]]-1)*0.92),IF(AND(Weekly[[#This Row],[H Odds &lt;]]&lt;&gt;"",Weekly[[#This Row],[TRUES]]&gt;0,Weekly[[#This Row],[Actual]]=TRUE),AY668+((Weekly[[#This Row],[H Odds &lt;]]-1)*0.92),IF(AND(Weekly[[#This Row],[V Odds &lt;]]&lt;&gt;"",Weekly[[#This Row],[FALSES]]=0),AY668,IF(AND(Weekly[[#This Row],[H Odds &lt;]]&lt;&gt;"",Weekly[[#This Row],[TRUES]]=0),AY668,AY668-1)))))</f>
        <v>120.07800000000003</v>
      </c>
      <c r="AZ669" s="37">
        <f>IF(AND(Weekly[[#This Row],[V Odds &lt;]]="",Weekly[[#This Row],[H Odds &lt;]]=""),AZ668,IF(AND(Weekly[[#This Row],[V Odds &lt;]]&lt;&gt;"",Weekly[[#This Row],[Actual]]=FALSE),AZ668+Weekly[[#This Row],[V Odds &lt;]]-1,IF(AND(Weekly[[#This Row],[H Odds &lt;]]&lt;&gt;"",Weekly[[#This Row],[Actual]]=TRUE),AZ668+Weekly[[#This Row],[H Odds &lt;]]-1,AZ668-1)))</f>
        <v>125.61999999999996</v>
      </c>
      <c r="BA669" s="38">
        <f>IF(Weekly[[#This Row],[H Odds &lt;]]="",BA668,IF(AND(Weekly[[#This Row],[H Odds &lt;]]&lt;&gt;"",Weekly[[#This Row],[SVC_P]]=TRUE,Weekly[[#This Row],[Actual]]=TRUE),BA668+Weekly[[#This Row],[H Odds &lt;]]-1,IF(AND(Weekly[[#This Row],[H Odds &lt;]]&lt;&gt;"",Weekly[[#This Row],[SVC_P]]=TRUE,Weekly[[#This Row],[Actual]]=FALSE),BA668-1,BA668)))</f>
        <v>80.290000000000006</v>
      </c>
      <c r="BB669" s="38">
        <f>IF(Weekly[[#This Row],[H Odds &lt;]]="",BB668,IF(AND(Weekly[[#This Row],[H Odds &lt;]]&lt;&gt;"",Weekly[[#This Row],[ADBC_P]]=TRUE,Weekly[[#This Row],[Actual]]=TRUE),BB668+Weekly[[#This Row],[H Odds &lt;]]-1,IF(AND(Weekly[[#This Row],[H Odds &lt;]]&lt;&gt;"",Weekly[[#This Row],[ADBC_P]]=TRUE,Weekly[[#This Row],[Actual]]=FALSE),BB668-1,BB668)))</f>
        <v>50.06</v>
      </c>
      <c r="BC669" s="38">
        <f>IF(Weekly[[#This Row],[H Odds &lt;]]="",BC668,IF(AND(Weekly[[#This Row],[H Odds &lt;]]&lt;&gt;"",Weekly[[#This Row],[RFC_P]]=TRUE,Weekly[[#This Row],[Actual]]=TRUE),BC668+Weekly[[#This Row],[H Odds &lt;]]-1,IF(AND(Weekly[[#This Row],[H Odds &lt;]]&lt;&gt;"",Weekly[[#This Row],[RFC_P]]=TRUE,Weekly[[#This Row],[Actual]]=FALSE),BC668-1,BC668)))</f>
        <v>51.66</v>
      </c>
      <c r="BD669" s="38">
        <f>IF(Weekly[[#This Row],[H Odds &lt;]]="",BD668,IF(AND(Weekly[[#This Row],[H Odds &lt;]]&lt;&gt;"",Weekly[[#This Row],[GBC_P]]=TRUE,Weekly[[#This Row],[Actual]]=TRUE),BD668+Weekly[[#This Row],[H Odds &lt;]]-1,IF(AND(Weekly[[#This Row],[H Odds &lt;]]&lt;&gt;"",Weekly[[#This Row],[GBC_P]]=TRUE,Weekly[[#This Row],[Actual]]=FALSE),BD668-1,BD668)))</f>
        <v>57.810000000000009</v>
      </c>
      <c r="BE669" s="38">
        <f>IF(Weekly[[#This Row],[H Odds &lt;]]="",BE668,IF(AND(Weekly[[#This Row],[H Odds &lt;]]&lt;&gt;"",Weekly[[#This Row],[HGBC_P]]=TRUE,Weekly[[#This Row],[Actual]]=TRUE),BE668+Weekly[[#This Row],[H Odds &lt;]]-1,IF(AND(Weekly[[#This Row],[H Odds &lt;]]&lt;&gt;"",Weekly[[#This Row],[HGBC_P]]=TRUE,Weekly[[#This Row],[Actual]]=FALSE),BE668-1,BE668)))</f>
        <v>54.96</v>
      </c>
      <c r="BF669" s="38">
        <f>IF(Weekly[[#This Row],[H Odds &lt;]]="",BF668,IF(AND(Weekly[[#This Row],[H Odds &lt;]]&lt;&gt;"",Weekly[[#This Row],[XGB_P]]=TRUE,Weekly[[#This Row],[Actual]]=TRUE),BF668+Weekly[[#This Row],[H Odds &lt;]]-1,IF(AND(Weekly[[#This Row],[H Odds &lt;]]&lt;&gt;"",Weekly[[#This Row],[XGB_P]]=TRUE,Weekly[[#This Row],[Actual]]=FALSE),BF668-1,BF668)))</f>
        <v>64.63000000000001</v>
      </c>
      <c r="BG669" s="38">
        <f>IF(Weekly[[#This Row],[H Odds &lt;]]="",BG668,IF(AND(Weekly[[#This Row],[H Odds &lt;]]&lt;&gt;"",Weekly[[#This Row],[QDA_P]]=TRUE,Weekly[[#This Row],[Actual]]=TRUE),BG668+Weekly[[#This Row],[H Odds &lt;]]-1,IF(AND(Weekly[[#This Row],[H Odds &lt;]]&lt;&gt;"",Weekly[[#This Row],[QDA_P]]=TRUE,Weekly[[#This Row],[Actual]]=FALSE),BG668-1,BG668)))</f>
        <v>50.129999999999995</v>
      </c>
      <c r="BH669" s="38">
        <f>IF(Weekly[[#This Row],[H Odds &lt;]]="",BH668,IF(AND(Weekly[[#This Row],[H Odds &lt;]]&lt;&gt;"",Weekly[[#This Row],[KNC_P]]=TRUE,Weekly[[#This Row],[Actual]]=TRUE),BH668+Weekly[[#This Row],[H Odds &lt;]]-1,IF(AND(Weekly[[#This Row],[H Odds &lt;]]&lt;&gt;"",Weekly[[#This Row],[KNC_P]]=TRUE,Weekly[[#This Row],[Actual]]=FALSE),BH668-1,BH668)))</f>
        <v>55</v>
      </c>
      <c r="BI669" s="38">
        <f>IF(Weekly[[#This Row],[H Odds &lt;]]="",BI668,IF(AND(Weekly[[#This Row],[H Odds &lt;]]&lt;&gt;"",Weekly[[#This Row],[TRUES]]&gt;0,Weekly[[#This Row],[Actual]]=TRUE),BI668+Weekly[[#This Row],[H Odds &lt;]]-1,IF(AND(Weekly[[#This Row],[H Odds &lt;]]&lt;&gt;"",Weekly[[#This Row],[TRUES]]=0),BI668,BI668-1)))</f>
        <v>78.290000000000006</v>
      </c>
      <c r="BJ669" s="38">
        <f>IF(Weekly[[#This Row],[H Odds &lt;]]="",BJ668,IF(AND(Weekly[[#This Row],[H Odds &lt;]]&lt;&gt;"",Weekly[[#This Row],[Actual]]=TRUE),BJ668+Weekly[[#This Row],[H Odds &lt;]]-1,IF(AND(Weekly[[#This Row],[H Odds &lt;]]&lt;&gt;"",Weekly[[#This Row],[Actual]]=FALSE),BJ668-1,BJ668)))</f>
        <v>80.190000000000012</v>
      </c>
      <c r="BK669" s="58">
        <f>IF(AND(Weekly[[#This Row],[TRUES]]&gt;3,Weekly[[#This Row],[Actual]]=TRUE),BK668+Weekly[[#This Row],[BF H Odds]]-1,IF(AND(Weekly[[#This Row],[FALSES]]&gt;3,Weekly[[#This Row],[Actual]]=FALSE),BK668+Weekly[[#This Row],[BF V Odds]]-1,IF(AND(Weekly[[#This Row],[TRUES]]&gt;3,Weekly[[#This Row],[Actual]]=FALSE),BK668-1,IF(AND(Weekly[[#This Row],[FALSES]]&gt;3,Weekly[[#This Row],[Actual]]=TRUE),BK668-1,BK668))))</f>
        <v>16.680000000000028</v>
      </c>
      <c r="BL669" s="58">
        <f>IF(AND(Weekly[[#This Row],[TRUES]]&gt;5,Weekly[[#This Row],[Actual]]=TRUE),BL668+Weekly[[#This Row],[BF H Odds]]-1,IF(AND(Weekly[[#This Row],[FALSES]]&gt;5,Weekly[[#This Row],[Actual]]=FALSE),BL668+Weekly[[#This Row],[BF V Odds]]-1,IF(AND(Weekly[[#This Row],[TRUES]]&gt;5,Weekly[[#This Row],[Actual]]=FALSE),BL668-1,IF(AND(Weekly[[#This Row],[FALSES]]&gt;5,Weekly[[#This Row],[Actual]]=TRUE),BL668-1,BL668))))</f>
        <v>21.000000000000014</v>
      </c>
      <c r="BM669" s="58">
        <f>IF(AND(Weekly[[#This Row],[TRUES]]&gt;6,Weekly[[#This Row],[Actual]]=TRUE),BM668+Weekly[[#This Row],[BF H Odds]]-1,IF(AND(Weekly[[#This Row],[FALSES]]&gt;6,Weekly[[#This Row],[Actual]]=FALSE),BM668+Weekly[[#This Row],[BF V Odds]]-1,IF(AND(Weekly[[#This Row],[TRUES]]&gt;6,Weekly[[#This Row],[Actual]]=FALSE),BM668-1,IF(AND(Weekly[[#This Row],[FALSES]]&gt;6,Weekly[[#This Row],[Actual]]=TRUE),BM668-1,BM668))))</f>
        <v>51.08</v>
      </c>
    </row>
    <row r="670" spans="1:65" x14ac:dyDescent="0.25">
      <c r="A670" s="34"/>
      <c r="B670" s="10">
        <v>44327</v>
      </c>
      <c r="C670" s="17" t="s">
        <v>17</v>
      </c>
      <c r="D670" s="15" t="s">
        <v>27</v>
      </c>
      <c r="E670" t="b">
        <v>1</v>
      </c>
      <c r="F670" t="b">
        <v>1</v>
      </c>
      <c r="G670" t="b">
        <v>1</v>
      </c>
      <c r="H670" t="b">
        <v>1</v>
      </c>
      <c r="I670" t="b">
        <v>1</v>
      </c>
      <c r="J670" t="b">
        <v>1</v>
      </c>
      <c r="K670" t="b">
        <v>1</v>
      </c>
      <c r="L670" t="b">
        <v>1</v>
      </c>
      <c r="O670" t="str">
        <f>IF(Weekly[[#This Row],[H/V]]="H",Weekly[[#This Row],[BF H Odds]],IF(Weekly[[#This Row],[H/V]]="V",Weekly[[#This Row],[BF V Odds]],""))</f>
        <v/>
      </c>
      <c r="R670" s="35">
        <f>IFERROR(IF(Weekly[[#This Row],[Won Bet?]]="yes",R669+(Weekly[[#This Row],[BF Odds]]*Weekly[[#This Row],[BF Stake]])-Weekly[[#This Row],[BF Stake]],R669-Weekly[[#This Row],[BF Stake]]),R669)</f>
        <v>1243.6095000000007</v>
      </c>
      <c r="S670" s="35">
        <f>IFERROR(IF(Weekly[[#This Row],[Won Bet?]]="yes",S669+(((Weekly[[#This Row],[BF Odds]]*Weekly[[#This Row],[BF Stake]])-Weekly[[#This Row],[BF Stake]])*0.95),S669-Weekly[[#This Row],[BF Stake]]),S669)</f>
        <v>1127.5191400000012</v>
      </c>
      <c r="T670" s="13"/>
      <c r="U670" s="13"/>
      <c r="V670" s="24" t="str">
        <f>IF(Weekly[[#This Row],[Actual]]="","",IF(AND(Weekly[[#This Row],[SVC_P]]=Weekly[[#This Row],[Actual]],Weekly[[#This Row],[SVC_P]]=TRUE),V669+Weekly[[#This Row],[BF H Odds]]-1,IF(AND(Weekly[[#This Row],[SVC_P]]=Weekly[[#This Row],[Actual]],Weekly[[#This Row],[SVC_P]]=FALSE),V669+Weekly[[#This Row],[BF V Odds]]-1,V669-1)))</f>
        <v/>
      </c>
      <c r="W670" s="24" t="str">
        <f>IF(Weekly[[#This Row],[Actual]]="","",IF(AND(Weekly[[#This Row],[SVC_P]]=FALSE,Weekly[[#This Row],[Actual]]=TRUE),W669+Weekly[[#This Row],[BF H Odds]]-1,IF(AND(Weekly[[#This Row],[SVC_P]]=TRUE,Weekly[[#This Row],[Actual]]=FALSE,),W669+Weekly[[#This Row],[BF V Odds]]-1,W669-1)))</f>
        <v/>
      </c>
      <c r="X670" s="24" t="str">
        <f>IF(Weekly[[#This Row],[Actual]]="","",IF(AND(Weekly[[#This Row],[ADBC_P]]=Weekly[[#This Row],[Actual]],Weekly[[#This Row],[ADBC_P]]=TRUE),X669+Weekly[[#This Row],[BF H Odds]]-1,IF(AND(Weekly[[#This Row],[ADBC_P]]=Weekly[[#This Row],[Actual]],Weekly[[#This Row],[ADBC_P]]=FALSE),X669+Weekly[[#This Row],[BF V Odds]]-1,X669-1)))</f>
        <v/>
      </c>
      <c r="Y670" s="24" t="str">
        <f>IF(Weekly[[#This Row],[Actual]]="","",IF(AND(Weekly[[#This Row],[ADBC_P]]=FALSE,Weekly[[#This Row],[Actual]]=TRUE),Y669+Weekly[[#This Row],[BF H Odds]]-1,IF(AND(Weekly[[#This Row],[ADBC_P]]=TRUE,Weekly[[#This Row],[Actual]]=FALSE),Y669+Weekly[[#This Row],[BF V Odds]]-1,Y669-1)))</f>
        <v/>
      </c>
      <c r="Z670" s="24" t="str">
        <f>IF(Weekly[[#This Row],[Actual]]="","",IF(AND(Weekly[[#This Row],[RFC_P]]=Weekly[[#This Row],[Actual]],Weekly[[#This Row],[RFC_P]]=TRUE),Z669+Weekly[[#This Row],[BF H Odds]]-1,IF(AND(Weekly[[#This Row],[RFC_P]]=Weekly[[#This Row],[Actual]],Weekly[[#This Row],[RFC_P]]=FALSE),Z669+Weekly[[#This Row],[BF V Odds]]-1,Z669-1)))</f>
        <v/>
      </c>
      <c r="AA670" s="24" t="str">
        <f>IF(Weekly[[#This Row],[Actual]]="","",IF(AND(Weekly[[#This Row],[RFC_P]]=FALSE,Weekly[[#This Row],[Actual]]=TRUE),AA669+Weekly[[#This Row],[BF H Odds]]-1,IF(AND(Weekly[[#This Row],[RFC_P]]=TRUE,Weekly[[#This Row],[Actual]]=FALSE),AA669+Weekly[[#This Row],[BF V Odds]]-1,AA669-1)))</f>
        <v/>
      </c>
      <c r="AB670" s="24" t="str">
        <f>IF(Weekly[[#This Row],[Actual]]="","",IF(AND(Weekly[[#This Row],[GBC_P]]=Weekly[[#This Row],[Actual]],Weekly[[#This Row],[GBC_P]]=TRUE),AB669+Weekly[[#This Row],[BF H Odds]]-1,IF(AND(Weekly[[#This Row],[GBC_P]]=Weekly[[#This Row],[Actual]],Weekly[[#This Row],[GBC_P]]=FALSE),AB669+Weekly[[#This Row],[BF V Odds]]-1,AB669-1)))</f>
        <v/>
      </c>
      <c r="AC670" s="24" t="str">
        <f>IF(Weekly[[#This Row],[Actual]]="","",IF(AND(Weekly[[#This Row],[GBC_P]]=FALSE,Weekly[[#This Row],[Actual]]=TRUE),AC669+Weekly[[#This Row],[BF H Odds]]-1,IF(AND(Weekly[[#This Row],[GBC_P]]=TRUE,Weekly[[#This Row],[Actual]]=FALSE),AC669+Weekly[[#This Row],[BF V Odds]]-1,AC669-1)))</f>
        <v/>
      </c>
      <c r="AD670" s="24" t="str">
        <f>IF(Weekly[[#This Row],[Actual]]="","",IF(AND(Weekly[[#This Row],[HGBC_P]]=Weekly[[#This Row],[Actual]],Weekly[[#This Row],[HGBC_P]]=TRUE),AD669+Weekly[[#This Row],[BF H Odds]]-1,IF(AND(Weekly[[#This Row],[HGBC_P]]=Weekly[[#This Row],[Actual]],Weekly[[#This Row],[HGBC_P]]=FALSE),AD669+Weekly[[#This Row],[BF V Odds]]-1,AD669-1)))</f>
        <v/>
      </c>
      <c r="AE670" s="24" t="str">
        <f>IF(Weekly[[#This Row],[Actual]]="","",IF(AND(Weekly[[#This Row],[HGBC_P]]=FALSE,Weekly[[#This Row],[Actual]]=TRUE),AE669+Weekly[[#This Row],[BF H Odds]]-1,IF(AND(Weekly[[#This Row],[HGBC_P]]=TRUE,Weekly[[#This Row],[Actual]]=FALSE),AE669+Weekly[[#This Row],[BF V Odds]]-1,AE669-1)))</f>
        <v/>
      </c>
      <c r="AF670" s="24" t="str">
        <f>IF(Weekly[[#This Row],[Actual]]="","",IF(AND(Weekly[[#This Row],[XGB_P]]=Weekly[[#This Row],[Actual]],Weekly[[#This Row],[XGB_P]]=TRUE),AF669+Weekly[[#This Row],[BF H Odds]]-1,IF(AND(Weekly[[#This Row],[XGB_P]]=Weekly[[#This Row],[Actual]],Weekly[[#This Row],[XGB_P]]=FALSE),AF669+Weekly[[#This Row],[BF V Odds]]-1,AF669-1)))</f>
        <v/>
      </c>
      <c r="AG670" s="24" t="str">
        <f>IF(Weekly[[#This Row],[Actual]]="","",IF(AND(Weekly[[#This Row],[XGB_P]]=FALSE,Weekly[[#This Row],[Actual]]=TRUE),AG669+Weekly[[#This Row],[BF H Odds]]-1,IF(AND(Weekly[[#This Row],[XGB_P]]=TRUE,Weekly[[#This Row],[Actual]]=FALSE),AG669+Weekly[[#This Row],[BF V Odds]]-1,AG669-1)))</f>
        <v/>
      </c>
      <c r="AH670" s="24" t="str">
        <f>IF(Weekly[[#This Row],[Actual]]="","",IF(AND(Weekly[[#This Row],[QDA_P]]=Weekly[[#This Row],[Actual]],Weekly[[#This Row],[QDA_P]]=TRUE),AH669+Weekly[[#This Row],[BF H Odds]]-1,IF(AND(Weekly[[#This Row],[QDA_P]]=Weekly[[#This Row],[Actual]],Weekly[[#This Row],[QDA_P]]=FALSE),AH669+Weekly[[#This Row],[BF V Odds]]-1,AH669-1)))</f>
        <v/>
      </c>
      <c r="AI670" s="24" t="str">
        <f>IF(Weekly[[#This Row],[Actual]]="","",IF(AND(Weekly[[#This Row],[QDA_P]]=FALSE,Weekly[[#This Row],[Actual]]=TRUE),AI669+Weekly[[#This Row],[BF H Odds]]-1,IF(AND(Weekly[[#This Row],[QDA_P]]=TRUE,Weekly[[#This Row],[Actual]]=FALSE),AI669+Weekly[[#This Row],[BF V Odds]]-1,AI669-1)))</f>
        <v/>
      </c>
      <c r="AJ670" s="24" t="str">
        <f>IF(Weekly[[#This Row],[Actual]]="","",IF(AND(Weekly[[#This Row],[KNC_P]]=FALSE,Weekly[[#This Row],[Actual]]=TRUE),AJ669+Weekly[[#This Row],[BF H Odds]]-1,IF(AND(Weekly[[#This Row],[KNC_P]]=TRUE,Weekly[[#This Row],[Actual]]=FALSE),AJ669+Weekly[[#This Row],[BF V Odds]]-1,AJ669-1)))</f>
        <v/>
      </c>
      <c r="AK670" s="24" t="str">
        <f>IF(Weekly[[#This Row],[Actual]]="","",IF(AND(Weekly[[#This Row],[KNC_P]]=FALSE,Weekly[[#This Row],[Actual]]=TRUE),AK669+Weekly[[#This Row],[BF H Odds]]-1,IF(AND(Weekly[[#This Row],[KNC_P]]=TRUE,Weekly[[#This Row],[Actual]]=FALSE),AK669+Weekly[[#This Row],[BF V Odds]]-1,AK669-1)))</f>
        <v/>
      </c>
      <c r="AL670" s="30" t="str">
        <f>IF(Weekly[[#This Row],[Actual]]="","",COUNTIF(Weekly[[#This Row],[SVC_P]:[QDA_P]],TRUE))</f>
        <v/>
      </c>
      <c r="AM670" s="30" t="str">
        <f>IF(Weekly[[#This Row],[Actual]]="","",COUNTIF(Weekly[[#This Row],[SVC_P]:[QDA_P]],FALSE))</f>
        <v/>
      </c>
      <c r="AN670" s="36" t="str">
        <f>IF(AND(Weekly[[#This Row],[BF V Odds]]&gt;$BO$6,Weekly[[#This Row],[BF V Odds]] &lt; $BO$7),Weekly[[#This Row],[BF V Odds]],"")</f>
        <v/>
      </c>
      <c r="AO670" s="36" t="str">
        <f>IF(AND(Weekly[[#This Row],[BF H Odds]]&gt;$BO$6, Weekly[[#This Row],[BF H Odds]] &lt; $BO$7),Weekly[[#This Row],[BF H Odds]],"")</f>
        <v/>
      </c>
      <c r="AP670" s="37">
        <f>IF(AND(Weekly[[#This Row],[V Odds &lt;]]="",Weekly[[#This Row],[H Odds &lt;]]=""),AP669,IF(AND(Weekly[[#This Row],[H Odds &lt;]]&lt;&gt;"",Weekly[[#This Row],[SVC_P]]=TRUE,Weekly[[#This Row],[Actual]]=TRUE),AP669+Weekly[[#This Row],[H Odds &lt;]]-1,IF(AND(Weekly[[#This Row],[V Odds &lt;]]&lt;&gt;"",Weekly[[#This Row],[SVC_P]]=FALSE,Weekly[[#This Row],[Actual]]=FALSE),AP669+Weekly[[#This Row],[V Odds &lt;]]-1,IF(AND(Weekly[[#This Row],[V Odds &lt;]]&lt;&gt;"",Weekly[[#This Row],[SVC_P]]=FALSE,Weekly[[#This Row],[Actual]]=TRUE),AP669-1,IF(AND(Weekly[[#This Row],[H Odds &lt;]]&lt;&gt;"",Weekly[[#This Row],[SVC_P]]=TRUE,Weekly[[#This Row],[Actual]]=FALSE),AP669-1,AP669)))))</f>
        <v>81.330000000000027</v>
      </c>
      <c r="AQ670" s="37">
        <f>IF(AND(Weekly[[#This Row],[V Odds &lt;]]="",Weekly[[#This Row],[H Odds &lt;]]=""),AQ669,IF(AND(Weekly[[#This Row],[H Odds &lt;]]&lt;&gt;"",Weekly[[#This Row],[ADBC_P]]=TRUE,Weekly[[#This Row],[Actual]]=TRUE),AQ669+Weekly[[#This Row],[H Odds &lt;]]-1,IF(AND(Weekly[[#This Row],[V Odds &lt;]]&lt;&gt;"",Weekly[[#This Row],[ADBC_P]]=FALSE,Weekly[[#This Row],[Actual]]=FALSE),AQ669+Weekly[[#This Row],[V Odds &lt;]]-1,IF(AND(Weekly[[#This Row],[V Odds &lt;]]&lt;&gt;"",Weekly[[#This Row],[ADBC_P]]=FALSE,Weekly[[#This Row],[Actual]]=TRUE),AQ669-1,IF(AND(Weekly[[#This Row],[H Odds &lt;]]&lt;&gt;"",Weekly[[#This Row],[ADBC_P]]=TRUE,Weekly[[#This Row],[Actual]]=FALSE),AQ669-1,AQ669)))))</f>
        <v>53.88</v>
      </c>
      <c r="AR670" s="37">
        <f>IF(AND(Weekly[[#This Row],[V Odds &lt;]]="",Weekly[[#This Row],[H Odds &lt;]]=""),AR669,IF(AND(Weekly[[#This Row],[H Odds &lt;]]&lt;&gt;"",Weekly[[#This Row],[RFC_P]]=TRUE,Weekly[[#This Row],[Actual]]=TRUE),AR669+Weekly[[#This Row],[H Odds &lt;]]-1,IF(AND(Weekly[[#This Row],[V Odds &lt;]]&lt;&gt;"",Weekly[[#This Row],[RFC_P]]=FALSE,Weekly[[#This Row],[Actual]]=FALSE),AR669+Weekly[[#This Row],[V Odds &lt;]]-1,IF(AND(Weekly[[#This Row],[V Odds &lt;]]&lt;&gt;"",Weekly[[#This Row],[RFC_P]]=FALSE,Weekly[[#This Row],[Actual]]=TRUE),AR669-1,IF(AND(Weekly[[#This Row],[H Odds &lt;]]&lt;&gt;"",Weekly[[#This Row],[RFC_P]]=TRUE,Weekly[[#This Row],[Actual]]=FALSE),AR669-1,AR669)))))</f>
        <v>73.14</v>
      </c>
      <c r="AS670" s="37">
        <f>IF(AND(Weekly[[#This Row],[V Odds &lt;]]="",Weekly[[#This Row],[H Odds &lt;]]=""),AS669,IF(AND(Weekly[[#This Row],[H Odds &lt;]]&lt;&gt;"",Weekly[[#This Row],[GBC_P]]=TRUE,Weekly[[#This Row],[Actual]]=TRUE),AS669+Weekly[[#This Row],[H Odds &lt;]]-1,IF(AND(Weekly[[#This Row],[V Odds &lt;]]&lt;&gt;"",Weekly[[#This Row],[GBC_P]]=FALSE,Weekly[[#This Row],[Actual]]=FALSE),AS669+Weekly[[#This Row],[V Odds &lt;]]-1,IF(AND(Weekly[[#This Row],[V Odds &lt;]]&lt;&gt;"",Weekly[[#This Row],[GBC_P]]=FALSE,Weekly[[#This Row],[Actual]]=TRUE),AS669-1,IF(AND(Weekly[[#This Row],[H Odds &lt;]]&lt;&gt;"",Weekly[[#This Row],[GBC_P]]=TRUE,Weekly[[#This Row],[Actual]]=FALSE),AS669-1,AS669)))))</f>
        <v>76.88</v>
      </c>
      <c r="AT670" s="37">
        <f>IF(AND(Weekly[[#This Row],[V Odds &lt;]]="",Weekly[[#This Row],[H Odds &lt;]]=""),AT669,IF(AND(Weekly[[#This Row],[H Odds &lt;]]&lt;&gt;"",Weekly[[#This Row],[HGBC_P]]=TRUE,Weekly[[#This Row],[Actual]]=TRUE),AT669+Weekly[[#This Row],[H Odds &lt;]]-1,IF(AND(Weekly[[#This Row],[V Odds &lt;]]&lt;&gt;"",Weekly[[#This Row],[HGBC_P]]=FALSE,Weekly[[#This Row],[Actual]]=FALSE),AT669+Weekly[[#This Row],[V Odds &lt;]]-1,IF(AND(Weekly[[#This Row],[V Odds &lt;]]&lt;&gt;"",Weekly[[#This Row],[HGBC_P]]=FALSE,Weekly[[#This Row],[Actual]]=TRUE),AT669-1,IF(AND(Weekly[[#This Row],[H Odds &lt;]]&lt;&gt;"",Weekly[[#This Row],[HGBC_P]]=TRUE,Weekly[[#This Row],[Actual]]=FALSE),AT669-1,AT669)))))</f>
        <v>60.31</v>
      </c>
      <c r="AU670" s="37">
        <f>IF(AND(Weekly[[#This Row],[V Odds &lt;]]="",Weekly[[#This Row],[H Odds &lt;]]=""),AU669,IF(AND(Weekly[[#This Row],[H Odds &lt;]]&lt;&gt;"",Weekly[[#This Row],[XGB_P]]=TRUE,Weekly[[#This Row],[Actual]]=TRUE),AU669+Weekly[[#This Row],[H Odds &lt;]]-1,IF(AND(Weekly[[#This Row],[V Odds &lt;]]&lt;&gt;"",Weekly[[#This Row],[XGB_P]]=FALSE,Weekly[[#This Row],[Actual]]=FALSE),AU669+Weekly[[#This Row],[V Odds &lt;]]-1,IF(AND(Weekly[[#This Row],[V Odds &lt;]]&lt;&gt;"",Weekly[[#This Row],[XGB_P]]=FALSE,Weekly[[#This Row],[Actual]]=TRUE),AU669-1,IF(AND(Weekly[[#This Row],[H Odds &lt;]]&lt;&gt;"",Weekly[[#This Row],[XGB_P]]=TRUE,Weekly[[#This Row],[Actual]]=FALSE),AU669-1,AU669)))))</f>
        <v>84.06</v>
      </c>
      <c r="AV670" s="37">
        <f>IF(AND(Weekly[[#This Row],[V Odds &lt;]]="",Weekly[[#This Row],[H Odds &lt;]]=""),AV669,IF(AND(Weekly[[#This Row],[H Odds &lt;]]&lt;&gt;"",Weekly[[#This Row],[QDA_P]]=TRUE,Weekly[[#This Row],[Actual]]=TRUE),AV669+Weekly[[#This Row],[H Odds &lt;]]-1,IF(AND(Weekly[[#This Row],[V Odds &lt;]]&lt;&gt;"",Weekly[[#This Row],[QDA_P]]=FALSE,Weekly[[#This Row],[Actual]]=FALSE),AV669+Weekly[[#This Row],[V Odds &lt;]]-1,IF(AND(Weekly[[#This Row],[V Odds &lt;]]&lt;&gt;"",Weekly[[#This Row],[QDA_P]]=FALSE,Weekly[[#This Row],[Actual]]=TRUE),AV669-1,IF(AND(Weekly[[#This Row],[H Odds &lt;]]&lt;&gt;"",Weekly[[#This Row],[QDA_P]]=TRUE,Weekly[[#This Row],[Actual]]=FALSE),AV669-1,AV669)))))</f>
        <v>73.349999999999994</v>
      </c>
      <c r="AW670" s="37">
        <f>IF(AND(Weekly[[#This Row],[H Odds &lt;]]="",Weekly[[#This Row],[V Odds &lt;]]=""),AW669,IF(AND(Weekly[[#This Row],[KNC_P]]=Weekly[[#This Row],[Actual]],Weekly[[#This Row],[KNC_P]]=TRUE),AW669+Weekly[[#This Row],[BF H Odds]]-1,IF(AND(Weekly[[#This Row],[KNC_P]]=Weekly[[#This Row],[Actual]],Weekly[[#This Row],[KNC_P]]=FALSE),AW669+Weekly[[#This Row],[BF V Odds]]-1,AW669-1)))</f>
        <v>51.150000000000013</v>
      </c>
      <c r="AX670" s="37">
        <f>IF(AND(Weekly[[#This Row],[V Odds &lt;]]="",Weekly[[#This Row],[H Odds &lt;]]=""),AX669,IF(AND(Weekly[[#This Row],[V Odds &lt;]]&lt;&gt;"",Weekly[[#This Row],[FALSES]]&gt;0,Weekly[[#This Row],[Actual]]=FALSE),AX669+Weekly[[#This Row],[V Odds &lt;]]-1,IF(AND(Weekly[[#This Row],[H Odds &lt;]]&lt;&gt;"",Weekly[[#This Row],[TRUES]]&gt;0,Weekly[[#This Row],[Actual]]=TRUE),AX669+Weekly[[#This Row],[H Odds &lt;]]-1,IF(AND(Weekly[[#This Row],[V Odds &lt;]]&lt;&gt;"",Weekly[[#This Row],[FALSES]]=0),AX669,IF(AND(Weekly[[#This Row],[H Odds &lt;]]&lt;&gt;"",Weekly[[#This Row],[TRUES]]=0),AX669,AX669-1)))))</f>
        <v>135.64999999999995</v>
      </c>
      <c r="AY670" s="37">
        <f>IF(AND(Weekly[[#This Row],[V Odds &lt;]]="",Weekly[[#This Row],[H Odds &lt;]]=""),AY669,IF(AND(Weekly[[#This Row],[V Odds &lt;]]&lt;&gt;"",Weekly[[#This Row],[FALSES]]&gt;0,Weekly[[#This Row],[Actual]]=FALSE),AY669+((Weekly[[#This Row],[V Odds &lt;]]-1)*0.92),IF(AND(Weekly[[#This Row],[H Odds &lt;]]&lt;&gt;"",Weekly[[#This Row],[TRUES]]&gt;0,Weekly[[#This Row],[Actual]]=TRUE),AY669+((Weekly[[#This Row],[H Odds &lt;]]-1)*0.92),IF(AND(Weekly[[#This Row],[V Odds &lt;]]&lt;&gt;"",Weekly[[#This Row],[FALSES]]=0),AY669,IF(AND(Weekly[[#This Row],[H Odds &lt;]]&lt;&gt;"",Weekly[[#This Row],[TRUES]]=0),AY669,AY669-1)))))</f>
        <v>120.07800000000003</v>
      </c>
      <c r="AZ670" s="37">
        <f>IF(AND(Weekly[[#This Row],[V Odds &lt;]]="",Weekly[[#This Row],[H Odds &lt;]]=""),AZ669,IF(AND(Weekly[[#This Row],[V Odds &lt;]]&lt;&gt;"",Weekly[[#This Row],[Actual]]=FALSE),AZ669+Weekly[[#This Row],[V Odds &lt;]]-1,IF(AND(Weekly[[#This Row],[H Odds &lt;]]&lt;&gt;"",Weekly[[#This Row],[Actual]]=TRUE),AZ669+Weekly[[#This Row],[H Odds &lt;]]-1,AZ669-1)))</f>
        <v>125.61999999999996</v>
      </c>
      <c r="BA670" s="38">
        <f>IF(Weekly[[#This Row],[H Odds &lt;]]="",BA669,IF(AND(Weekly[[#This Row],[H Odds &lt;]]&lt;&gt;"",Weekly[[#This Row],[SVC_P]]=TRUE,Weekly[[#This Row],[Actual]]=TRUE),BA669+Weekly[[#This Row],[H Odds &lt;]]-1,IF(AND(Weekly[[#This Row],[H Odds &lt;]]&lt;&gt;"",Weekly[[#This Row],[SVC_P]]=TRUE,Weekly[[#This Row],[Actual]]=FALSE),BA669-1,BA669)))</f>
        <v>80.290000000000006</v>
      </c>
      <c r="BB670" s="38">
        <f>IF(Weekly[[#This Row],[H Odds &lt;]]="",BB669,IF(AND(Weekly[[#This Row],[H Odds &lt;]]&lt;&gt;"",Weekly[[#This Row],[ADBC_P]]=TRUE,Weekly[[#This Row],[Actual]]=TRUE),BB669+Weekly[[#This Row],[H Odds &lt;]]-1,IF(AND(Weekly[[#This Row],[H Odds &lt;]]&lt;&gt;"",Weekly[[#This Row],[ADBC_P]]=TRUE,Weekly[[#This Row],[Actual]]=FALSE),BB669-1,BB669)))</f>
        <v>50.06</v>
      </c>
      <c r="BC670" s="38">
        <f>IF(Weekly[[#This Row],[H Odds &lt;]]="",BC669,IF(AND(Weekly[[#This Row],[H Odds &lt;]]&lt;&gt;"",Weekly[[#This Row],[RFC_P]]=TRUE,Weekly[[#This Row],[Actual]]=TRUE),BC669+Weekly[[#This Row],[H Odds &lt;]]-1,IF(AND(Weekly[[#This Row],[H Odds &lt;]]&lt;&gt;"",Weekly[[#This Row],[RFC_P]]=TRUE,Weekly[[#This Row],[Actual]]=FALSE),BC669-1,BC669)))</f>
        <v>51.66</v>
      </c>
      <c r="BD670" s="38">
        <f>IF(Weekly[[#This Row],[H Odds &lt;]]="",BD669,IF(AND(Weekly[[#This Row],[H Odds &lt;]]&lt;&gt;"",Weekly[[#This Row],[GBC_P]]=TRUE,Weekly[[#This Row],[Actual]]=TRUE),BD669+Weekly[[#This Row],[H Odds &lt;]]-1,IF(AND(Weekly[[#This Row],[H Odds &lt;]]&lt;&gt;"",Weekly[[#This Row],[GBC_P]]=TRUE,Weekly[[#This Row],[Actual]]=FALSE),BD669-1,BD669)))</f>
        <v>57.810000000000009</v>
      </c>
      <c r="BE670" s="38">
        <f>IF(Weekly[[#This Row],[H Odds &lt;]]="",BE669,IF(AND(Weekly[[#This Row],[H Odds &lt;]]&lt;&gt;"",Weekly[[#This Row],[HGBC_P]]=TRUE,Weekly[[#This Row],[Actual]]=TRUE),BE669+Weekly[[#This Row],[H Odds &lt;]]-1,IF(AND(Weekly[[#This Row],[H Odds &lt;]]&lt;&gt;"",Weekly[[#This Row],[HGBC_P]]=TRUE,Weekly[[#This Row],[Actual]]=FALSE),BE669-1,BE669)))</f>
        <v>54.96</v>
      </c>
      <c r="BF670" s="38">
        <f>IF(Weekly[[#This Row],[H Odds &lt;]]="",BF669,IF(AND(Weekly[[#This Row],[H Odds &lt;]]&lt;&gt;"",Weekly[[#This Row],[XGB_P]]=TRUE,Weekly[[#This Row],[Actual]]=TRUE),BF669+Weekly[[#This Row],[H Odds &lt;]]-1,IF(AND(Weekly[[#This Row],[H Odds &lt;]]&lt;&gt;"",Weekly[[#This Row],[XGB_P]]=TRUE,Weekly[[#This Row],[Actual]]=FALSE),BF669-1,BF669)))</f>
        <v>64.63000000000001</v>
      </c>
      <c r="BG670" s="38">
        <f>IF(Weekly[[#This Row],[H Odds &lt;]]="",BG669,IF(AND(Weekly[[#This Row],[H Odds &lt;]]&lt;&gt;"",Weekly[[#This Row],[QDA_P]]=TRUE,Weekly[[#This Row],[Actual]]=TRUE),BG669+Weekly[[#This Row],[H Odds &lt;]]-1,IF(AND(Weekly[[#This Row],[H Odds &lt;]]&lt;&gt;"",Weekly[[#This Row],[QDA_P]]=TRUE,Weekly[[#This Row],[Actual]]=FALSE),BG669-1,BG669)))</f>
        <v>50.129999999999995</v>
      </c>
      <c r="BH670" s="38">
        <f>IF(Weekly[[#This Row],[H Odds &lt;]]="",BH669,IF(AND(Weekly[[#This Row],[H Odds &lt;]]&lt;&gt;"",Weekly[[#This Row],[KNC_P]]=TRUE,Weekly[[#This Row],[Actual]]=TRUE),BH669+Weekly[[#This Row],[H Odds &lt;]]-1,IF(AND(Weekly[[#This Row],[H Odds &lt;]]&lt;&gt;"",Weekly[[#This Row],[KNC_P]]=TRUE,Weekly[[#This Row],[Actual]]=FALSE),BH669-1,BH669)))</f>
        <v>55</v>
      </c>
      <c r="BI670" s="38">
        <f>IF(Weekly[[#This Row],[H Odds &lt;]]="",BI669,IF(AND(Weekly[[#This Row],[H Odds &lt;]]&lt;&gt;"",Weekly[[#This Row],[TRUES]]&gt;0,Weekly[[#This Row],[Actual]]=TRUE),BI669+Weekly[[#This Row],[H Odds &lt;]]-1,IF(AND(Weekly[[#This Row],[H Odds &lt;]]&lt;&gt;"",Weekly[[#This Row],[TRUES]]=0),BI669,BI669-1)))</f>
        <v>78.290000000000006</v>
      </c>
      <c r="BJ670" s="38">
        <f>IF(Weekly[[#This Row],[H Odds &lt;]]="",BJ669,IF(AND(Weekly[[#This Row],[H Odds &lt;]]&lt;&gt;"",Weekly[[#This Row],[Actual]]=TRUE),BJ669+Weekly[[#This Row],[H Odds &lt;]]-1,IF(AND(Weekly[[#This Row],[H Odds &lt;]]&lt;&gt;"",Weekly[[#This Row],[Actual]]=FALSE),BJ669-1,BJ669)))</f>
        <v>80.190000000000012</v>
      </c>
      <c r="BK670" s="58">
        <f>IF(AND(Weekly[[#This Row],[TRUES]]&gt;3,Weekly[[#This Row],[Actual]]=TRUE),BK669+Weekly[[#This Row],[BF H Odds]]-1,IF(AND(Weekly[[#This Row],[FALSES]]&gt;3,Weekly[[#This Row],[Actual]]=FALSE),BK669+Weekly[[#This Row],[BF V Odds]]-1,IF(AND(Weekly[[#This Row],[TRUES]]&gt;3,Weekly[[#This Row],[Actual]]=FALSE),BK669-1,IF(AND(Weekly[[#This Row],[FALSES]]&gt;3,Weekly[[#This Row],[Actual]]=TRUE),BK669-1,BK669))))</f>
        <v>15.680000000000028</v>
      </c>
      <c r="BL670" s="58">
        <f>IF(AND(Weekly[[#This Row],[TRUES]]&gt;5,Weekly[[#This Row],[Actual]]=TRUE),BL669+Weekly[[#This Row],[BF H Odds]]-1,IF(AND(Weekly[[#This Row],[FALSES]]&gt;5,Weekly[[#This Row],[Actual]]=FALSE),BL669+Weekly[[#This Row],[BF V Odds]]-1,IF(AND(Weekly[[#This Row],[TRUES]]&gt;5,Weekly[[#This Row],[Actual]]=FALSE),BL669-1,IF(AND(Weekly[[#This Row],[FALSES]]&gt;5,Weekly[[#This Row],[Actual]]=TRUE),BL669-1,BL669))))</f>
        <v>20.000000000000014</v>
      </c>
      <c r="BM670" s="58">
        <f>IF(AND(Weekly[[#This Row],[TRUES]]&gt;6,Weekly[[#This Row],[Actual]]=TRUE),BM669+Weekly[[#This Row],[BF H Odds]]-1,IF(AND(Weekly[[#This Row],[FALSES]]&gt;6,Weekly[[#This Row],[Actual]]=FALSE),BM669+Weekly[[#This Row],[BF V Odds]]-1,IF(AND(Weekly[[#This Row],[TRUES]]&gt;6,Weekly[[#This Row],[Actual]]=FALSE),BM669-1,IF(AND(Weekly[[#This Row],[FALSES]]&gt;6,Weekly[[#This Row],[Actual]]=TRUE),BM669-1,BM669))))</f>
        <v>50.08</v>
      </c>
    </row>
    <row r="671" spans="1:65" x14ac:dyDescent="0.25">
      <c r="A671" s="34"/>
      <c r="B671" s="10">
        <v>44327</v>
      </c>
      <c r="C671" s="17" t="s">
        <v>29</v>
      </c>
      <c r="D671" s="15" t="s">
        <v>24</v>
      </c>
      <c r="E671" t="b">
        <v>1</v>
      </c>
      <c r="F671" t="b">
        <v>1</v>
      </c>
      <c r="G671" t="b">
        <v>1</v>
      </c>
      <c r="H671" t="b">
        <v>0</v>
      </c>
      <c r="I671" t="b">
        <v>1</v>
      </c>
      <c r="J671" t="b">
        <v>1</v>
      </c>
      <c r="K671" t="b">
        <v>1</v>
      </c>
      <c r="L671" t="b">
        <v>1</v>
      </c>
      <c r="O671" t="str">
        <f>IF(Weekly[[#This Row],[H/V]]="H",Weekly[[#This Row],[BF H Odds]],IF(Weekly[[#This Row],[H/V]]="V",Weekly[[#This Row],[BF V Odds]],""))</f>
        <v/>
      </c>
      <c r="R671" s="35">
        <f>IFERROR(IF(Weekly[[#This Row],[Won Bet?]]="yes",R670+(Weekly[[#This Row],[BF Odds]]*Weekly[[#This Row],[BF Stake]])-Weekly[[#This Row],[BF Stake]],R670-Weekly[[#This Row],[BF Stake]]),R670)</f>
        <v>1243.6095000000007</v>
      </c>
      <c r="S671" s="35">
        <f>IFERROR(IF(Weekly[[#This Row],[Won Bet?]]="yes",S670+(((Weekly[[#This Row],[BF Odds]]*Weekly[[#This Row],[BF Stake]])-Weekly[[#This Row],[BF Stake]])*0.95),S670-Weekly[[#This Row],[BF Stake]]),S670)</f>
        <v>1127.5191400000012</v>
      </c>
      <c r="T671" s="13"/>
      <c r="U671" s="13"/>
      <c r="V671" s="24" t="str">
        <f>IF(Weekly[[#This Row],[Actual]]="","",IF(AND(Weekly[[#This Row],[SVC_P]]=Weekly[[#This Row],[Actual]],Weekly[[#This Row],[SVC_P]]=TRUE),V670+Weekly[[#This Row],[BF H Odds]]-1,IF(AND(Weekly[[#This Row],[SVC_P]]=Weekly[[#This Row],[Actual]],Weekly[[#This Row],[SVC_P]]=FALSE),V670+Weekly[[#This Row],[BF V Odds]]-1,V670-1)))</f>
        <v/>
      </c>
      <c r="W671" s="24" t="str">
        <f>IF(Weekly[[#This Row],[Actual]]="","",IF(AND(Weekly[[#This Row],[SVC_P]]=FALSE,Weekly[[#This Row],[Actual]]=TRUE),W670+Weekly[[#This Row],[BF H Odds]]-1,IF(AND(Weekly[[#This Row],[SVC_P]]=TRUE,Weekly[[#This Row],[Actual]]=FALSE,),W670+Weekly[[#This Row],[BF V Odds]]-1,W670-1)))</f>
        <v/>
      </c>
      <c r="X671" s="24" t="str">
        <f>IF(Weekly[[#This Row],[Actual]]="","",IF(AND(Weekly[[#This Row],[ADBC_P]]=Weekly[[#This Row],[Actual]],Weekly[[#This Row],[ADBC_P]]=TRUE),X670+Weekly[[#This Row],[BF H Odds]]-1,IF(AND(Weekly[[#This Row],[ADBC_P]]=Weekly[[#This Row],[Actual]],Weekly[[#This Row],[ADBC_P]]=FALSE),X670+Weekly[[#This Row],[BF V Odds]]-1,X670-1)))</f>
        <v/>
      </c>
      <c r="Y671" s="24" t="str">
        <f>IF(Weekly[[#This Row],[Actual]]="","",IF(AND(Weekly[[#This Row],[ADBC_P]]=FALSE,Weekly[[#This Row],[Actual]]=TRUE),Y670+Weekly[[#This Row],[BF H Odds]]-1,IF(AND(Weekly[[#This Row],[ADBC_P]]=TRUE,Weekly[[#This Row],[Actual]]=FALSE),Y670+Weekly[[#This Row],[BF V Odds]]-1,Y670-1)))</f>
        <v/>
      </c>
      <c r="Z671" s="24" t="str">
        <f>IF(Weekly[[#This Row],[Actual]]="","",IF(AND(Weekly[[#This Row],[RFC_P]]=Weekly[[#This Row],[Actual]],Weekly[[#This Row],[RFC_P]]=TRUE),Z670+Weekly[[#This Row],[BF H Odds]]-1,IF(AND(Weekly[[#This Row],[RFC_P]]=Weekly[[#This Row],[Actual]],Weekly[[#This Row],[RFC_P]]=FALSE),Z670+Weekly[[#This Row],[BF V Odds]]-1,Z670-1)))</f>
        <v/>
      </c>
      <c r="AA671" s="24" t="str">
        <f>IF(Weekly[[#This Row],[Actual]]="","",IF(AND(Weekly[[#This Row],[RFC_P]]=FALSE,Weekly[[#This Row],[Actual]]=TRUE),AA670+Weekly[[#This Row],[BF H Odds]]-1,IF(AND(Weekly[[#This Row],[RFC_P]]=TRUE,Weekly[[#This Row],[Actual]]=FALSE),AA670+Weekly[[#This Row],[BF V Odds]]-1,AA670-1)))</f>
        <v/>
      </c>
      <c r="AB671" s="24" t="str">
        <f>IF(Weekly[[#This Row],[Actual]]="","",IF(AND(Weekly[[#This Row],[GBC_P]]=Weekly[[#This Row],[Actual]],Weekly[[#This Row],[GBC_P]]=TRUE),AB670+Weekly[[#This Row],[BF H Odds]]-1,IF(AND(Weekly[[#This Row],[GBC_P]]=Weekly[[#This Row],[Actual]],Weekly[[#This Row],[GBC_P]]=FALSE),AB670+Weekly[[#This Row],[BF V Odds]]-1,AB670-1)))</f>
        <v/>
      </c>
      <c r="AC671" s="24" t="str">
        <f>IF(Weekly[[#This Row],[Actual]]="","",IF(AND(Weekly[[#This Row],[GBC_P]]=FALSE,Weekly[[#This Row],[Actual]]=TRUE),AC670+Weekly[[#This Row],[BF H Odds]]-1,IF(AND(Weekly[[#This Row],[GBC_P]]=TRUE,Weekly[[#This Row],[Actual]]=FALSE),AC670+Weekly[[#This Row],[BF V Odds]]-1,AC670-1)))</f>
        <v/>
      </c>
      <c r="AD671" s="24" t="str">
        <f>IF(Weekly[[#This Row],[Actual]]="","",IF(AND(Weekly[[#This Row],[HGBC_P]]=Weekly[[#This Row],[Actual]],Weekly[[#This Row],[HGBC_P]]=TRUE),AD670+Weekly[[#This Row],[BF H Odds]]-1,IF(AND(Weekly[[#This Row],[HGBC_P]]=Weekly[[#This Row],[Actual]],Weekly[[#This Row],[HGBC_P]]=FALSE),AD670+Weekly[[#This Row],[BF V Odds]]-1,AD670-1)))</f>
        <v/>
      </c>
      <c r="AE671" s="24" t="str">
        <f>IF(Weekly[[#This Row],[Actual]]="","",IF(AND(Weekly[[#This Row],[HGBC_P]]=FALSE,Weekly[[#This Row],[Actual]]=TRUE),AE670+Weekly[[#This Row],[BF H Odds]]-1,IF(AND(Weekly[[#This Row],[HGBC_P]]=TRUE,Weekly[[#This Row],[Actual]]=FALSE),AE670+Weekly[[#This Row],[BF V Odds]]-1,AE670-1)))</f>
        <v/>
      </c>
      <c r="AF671" s="24" t="str">
        <f>IF(Weekly[[#This Row],[Actual]]="","",IF(AND(Weekly[[#This Row],[XGB_P]]=Weekly[[#This Row],[Actual]],Weekly[[#This Row],[XGB_P]]=TRUE),AF670+Weekly[[#This Row],[BF H Odds]]-1,IF(AND(Weekly[[#This Row],[XGB_P]]=Weekly[[#This Row],[Actual]],Weekly[[#This Row],[XGB_P]]=FALSE),AF670+Weekly[[#This Row],[BF V Odds]]-1,AF670-1)))</f>
        <v/>
      </c>
      <c r="AG671" s="24" t="str">
        <f>IF(Weekly[[#This Row],[Actual]]="","",IF(AND(Weekly[[#This Row],[XGB_P]]=FALSE,Weekly[[#This Row],[Actual]]=TRUE),AG670+Weekly[[#This Row],[BF H Odds]]-1,IF(AND(Weekly[[#This Row],[XGB_P]]=TRUE,Weekly[[#This Row],[Actual]]=FALSE),AG670+Weekly[[#This Row],[BF V Odds]]-1,AG670-1)))</f>
        <v/>
      </c>
      <c r="AH671" s="24" t="str">
        <f>IF(Weekly[[#This Row],[Actual]]="","",IF(AND(Weekly[[#This Row],[QDA_P]]=Weekly[[#This Row],[Actual]],Weekly[[#This Row],[QDA_P]]=TRUE),AH670+Weekly[[#This Row],[BF H Odds]]-1,IF(AND(Weekly[[#This Row],[QDA_P]]=Weekly[[#This Row],[Actual]],Weekly[[#This Row],[QDA_P]]=FALSE),AH670+Weekly[[#This Row],[BF V Odds]]-1,AH670-1)))</f>
        <v/>
      </c>
      <c r="AI671" s="24" t="str">
        <f>IF(Weekly[[#This Row],[Actual]]="","",IF(AND(Weekly[[#This Row],[QDA_P]]=FALSE,Weekly[[#This Row],[Actual]]=TRUE),AI670+Weekly[[#This Row],[BF H Odds]]-1,IF(AND(Weekly[[#This Row],[QDA_P]]=TRUE,Weekly[[#This Row],[Actual]]=FALSE),AI670+Weekly[[#This Row],[BF V Odds]]-1,AI670-1)))</f>
        <v/>
      </c>
      <c r="AJ671" s="24" t="str">
        <f>IF(Weekly[[#This Row],[Actual]]="","",IF(AND(Weekly[[#This Row],[KNC_P]]=FALSE,Weekly[[#This Row],[Actual]]=TRUE),AJ670+Weekly[[#This Row],[BF H Odds]]-1,IF(AND(Weekly[[#This Row],[KNC_P]]=TRUE,Weekly[[#This Row],[Actual]]=FALSE),AJ670+Weekly[[#This Row],[BF V Odds]]-1,AJ670-1)))</f>
        <v/>
      </c>
      <c r="AK671" s="24" t="str">
        <f>IF(Weekly[[#This Row],[Actual]]="","",IF(AND(Weekly[[#This Row],[KNC_P]]=FALSE,Weekly[[#This Row],[Actual]]=TRUE),AK670+Weekly[[#This Row],[BF H Odds]]-1,IF(AND(Weekly[[#This Row],[KNC_P]]=TRUE,Weekly[[#This Row],[Actual]]=FALSE),AK670+Weekly[[#This Row],[BF V Odds]]-1,AK670-1)))</f>
        <v/>
      </c>
      <c r="AL671" s="30" t="str">
        <f>IF(Weekly[[#This Row],[Actual]]="","",COUNTIF(Weekly[[#This Row],[SVC_P]:[QDA_P]],TRUE))</f>
        <v/>
      </c>
      <c r="AM671" s="30" t="str">
        <f>IF(Weekly[[#This Row],[Actual]]="","",COUNTIF(Weekly[[#This Row],[SVC_P]:[QDA_P]],FALSE))</f>
        <v/>
      </c>
      <c r="AN671" s="36" t="str">
        <f>IF(AND(Weekly[[#This Row],[BF V Odds]]&gt;$BO$6,Weekly[[#This Row],[BF V Odds]] &lt; $BO$7),Weekly[[#This Row],[BF V Odds]],"")</f>
        <v/>
      </c>
      <c r="AO671" s="36" t="str">
        <f>IF(AND(Weekly[[#This Row],[BF H Odds]]&gt;$BO$6, Weekly[[#This Row],[BF H Odds]] &lt; $BO$7),Weekly[[#This Row],[BF H Odds]],"")</f>
        <v/>
      </c>
      <c r="AP671" s="37">
        <f>IF(AND(Weekly[[#This Row],[V Odds &lt;]]="",Weekly[[#This Row],[H Odds &lt;]]=""),AP670,IF(AND(Weekly[[#This Row],[H Odds &lt;]]&lt;&gt;"",Weekly[[#This Row],[SVC_P]]=TRUE,Weekly[[#This Row],[Actual]]=TRUE),AP670+Weekly[[#This Row],[H Odds &lt;]]-1,IF(AND(Weekly[[#This Row],[V Odds &lt;]]&lt;&gt;"",Weekly[[#This Row],[SVC_P]]=FALSE,Weekly[[#This Row],[Actual]]=FALSE),AP670+Weekly[[#This Row],[V Odds &lt;]]-1,IF(AND(Weekly[[#This Row],[V Odds &lt;]]&lt;&gt;"",Weekly[[#This Row],[SVC_P]]=FALSE,Weekly[[#This Row],[Actual]]=TRUE),AP670-1,IF(AND(Weekly[[#This Row],[H Odds &lt;]]&lt;&gt;"",Weekly[[#This Row],[SVC_P]]=TRUE,Weekly[[#This Row],[Actual]]=FALSE),AP670-1,AP670)))))</f>
        <v>81.330000000000027</v>
      </c>
      <c r="AQ671" s="37">
        <f>IF(AND(Weekly[[#This Row],[V Odds &lt;]]="",Weekly[[#This Row],[H Odds &lt;]]=""),AQ670,IF(AND(Weekly[[#This Row],[H Odds &lt;]]&lt;&gt;"",Weekly[[#This Row],[ADBC_P]]=TRUE,Weekly[[#This Row],[Actual]]=TRUE),AQ670+Weekly[[#This Row],[H Odds &lt;]]-1,IF(AND(Weekly[[#This Row],[V Odds &lt;]]&lt;&gt;"",Weekly[[#This Row],[ADBC_P]]=FALSE,Weekly[[#This Row],[Actual]]=FALSE),AQ670+Weekly[[#This Row],[V Odds &lt;]]-1,IF(AND(Weekly[[#This Row],[V Odds &lt;]]&lt;&gt;"",Weekly[[#This Row],[ADBC_P]]=FALSE,Weekly[[#This Row],[Actual]]=TRUE),AQ670-1,IF(AND(Weekly[[#This Row],[H Odds &lt;]]&lt;&gt;"",Weekly[[#This Row],[ADBC_P]]=TRUE,Weekly[[#This Row],[Actual]]=FALSE),AQ670-1,AQ670)))))</f>
        <v>53.88</v>
      </c>
      <c r="AR671" s="37">
        <f>IF(AND(Weekly[[#This Row],[V Odds &lt;]]="",Weekly[[#This Row],[H Odds &lt;]]=""),AR670,IF(AND(Weekly[[#This Row],[H Odds &lt;]]&lt;&gt;"",Weekly[[#This Row],[RFC_P]]=TRUE,Weekly[[#This Row],[Actual]]=TRUE),AR670+Weekly[[#This Row],[H Odds &lt;]]-1,IF(AND(Weekly[[#This Row],[V Odds &lt;]]&lt;&gt;"",Weekly[[#This Row],[RFC_P]]=FALSE,Weekly[[#This Row],[Actual]]=FALSE),AR670+Weekly[[#This Row],[V Odds &lt;]]-1,IF(AND(Weekly[[#This Row],[V Odds &lt;]]&lt;&gt;"",Weekly[[#This Row],[RFC_P]]=FALSE,Weekly[[#This Row],[Actual]]=TRUE),AR670-1,IF(AND(Weekly[[#This Row],[H Odds &lt;]]&lt;&gt;"",Weekly[[#This Row],[RFC_P]]=TRUE,Weekly[[#This Row],[Actual]]=FALSE),AR670-1,AR670)))))</f>
        <v>73.14</v>
      </c>
      <c r="AS671" s="37">
        <f>IF(AND(Weekly[[#This Row],[V Odds &lt;]]="",Weekly[[#This Row],[H Odds &lt;]]=""),AS670,IF(AND(Weekly[[#This Row],[H Odds &lt;]]&lt;&gt;"",Weekly[[#This Row],[GBC_P]]=TRUE,Weekly[[#This Row],[Actual]]=TRUE),AS670+Weekly[[#This Row],[H Odds &lt;]]-1,IF(AND(Weekly[[#This Row],[V Odds &lt;]]&lt;&gt;"",Weekly[[#This Row],[GBC_P]]=FALSE,Weekly[[#This Row],[Actual]]=FALSE),AS670+Weekly[[#This Row],[V Odds &lt;]]-1,IF(AND(Weekly[[#This Row],[V Odds &lt;]]&lt;&gt;"",Weekly[[#This Row],[GBC_P]]=FALSE,Weekly[[#This Row],[Actual]]=TRUE),AS670-1,IF(AND(Weekly[[#This Row],[H Odds &lt;]]&lt;&gt;"",Weekly[[#This Row],[GBC_P]]=TRUE,Weekly[[#This Row],[Actual]]=FALSE),AS670-1,AS670)))))</f>
        <v>76.88</v>
      </c>
      <c r="AT671" s="37">
        <f>IF(AND(Weekly[[#This Row],[V Odds &lt;]]="",Weekly[[#This Row],[H Odds &lt;]]=""),AT670,IF(AND(Weekly[[#This Row],[H Odds &lt;]]&lt;&gt;"",Weekly[[#This Row],[HGBC_P]]=TRUE,Weekly[[#This Row],[Actual]]=TRUE),AT670+Weekly[[#This Row],[H Odds &lt;]]-1,IF(AND(Weekly[[#This Row],[V Odds &lt;]]&lt;&gt;"",Weekly[[#This Row],[HGBC_P]]=FALSE,Weekly[[#This Row],[Actual]]=FALSE),AT670+Weekly[[#This Row],[V Odds &lt;]]-1,IF(AND(Weekly[[#This Row],[V Odds &lt;]]&lt;&gt;"",Weekly[[#This Row],[HGBC_P]]=FALSE,Weekly[[#This Row],[Actual]]=TRUE),AT670-1,IF(AND(Weekly[[#This Row],[H Odds &lt;]]&lt;&gt;"",Weekly[[#This Row],[HGBC_P]]=TRUE,Weekly[[#This Row],[Actual]]=FALSE),AT670-1,AT670)))))</f>
        <v>60.31</v>
      </c>
      <c r="AU671" s="37">
        <f>IF(AND(Weekly[[#This Row],[V Odds &lt;]]="",Weekly[[#This Row],[H Odds &lt;]]=""),AU670,IF(AND(Weekly[[#This Row],[H Odds &lt;]]&lt;&gt;"",Weekly[[#This Row],[XGB_P]]=TRUE,Weekly[[#This Row],[Actual]]=TRUE),AU670+Weekly[[#This Row],[H Odds &lt;]]-1,IF(AND(Weekly[[#This Row],[V Odds &lt;]]&lt;&gt;"",Weekly[[#This Row],[XGB_P]]=FALSE,Weekly[[#This Row],[Actual]]=FALSE),AU670+Weekly[[#This Row],[V Odds &lt;]]-1,IF(AND(Weekly[[#This Row],[V Odds &lt;]]&lt;&gt;"",Weekly[[#This Row],[XGB_P]]=FALSE,Weekly[[#This Row],[Actual]]=TRUE),AU670-1,IF(AND(Weekly[[#This Row],[H Odds &lt;]]&lt;&gt;"",Weekly[[#This Row],[XGB_P]]=TRUE,Weekly[[#This Row],[Actual]]=FALSE),AU670-1,AU670)))))</f>
        <v>84.06</v>
      </c>
      <c r="AV671" s="37">
        <f>IF(AND(Weekly[[#This Row],[V Odds &lt;]]="",Weekly[[#This Row],[H Odds &lt;]]=""),AV670,IF(AND(Weekly[[#This Row],[H Odds &lt;]]&lt;&gt;"",Weekly[[#This Row],[QDA_P]]=TRUE,Weekly[[#This Row],[Actual]]=TRUE),AV670+Weekly[[#This Row],[H Odds &lt;]]-1,IF(AND(Weekly[[#This Row],[V Odds &lt;]]&lt;&gt;"",Weekly[[#This Row],[QDA_P]]=FALSE,Weekly[[#This Row],[Actual]]=FALSE),AV670+Weekly[[#This Row],[V Odds &lt;]]-1,IF(AND(Weekly[[#This Row],[V Odds &lt;]]&lt;&gt;"",Weekly[[#This Row],[QDA_P]]=FALSE,Weekly[[#This Row],[Actual]]=TRUE),AV670-1,IF(AND(Weekly[[#This Row],[H Odds &lt;]]&lt;&gt;"",Weekly[[#This Row],[QDA_P]]=TRUE,Weekly[[#This Row],[Actual]]=FALSE),AV670-1,AV670)))))</f>
        <v>73.349999999999994</v>
      </c>
      <c r="AW671" s="37">
        <f>IF(AND(Weekly[[#This Row],[H Odds &lt;]]="",Weekly[[#This Row],[V Odds &lt;]]=""),AW670,IF(AND(Weekly[[#This Row],[KNC_P]]=Weekly[[#This Row],[Actual]],Weekly[[#This Row],[KNC_P]]=TRUE),AW670+Weekly[[#This Row],[BF H Odds]]-1,IF(AND(Weekly[[#This Row],[KNC_P]]=Weekly[[#This Row],[Actual]],Weekly[[#This Row],[KNC_P]]=FALSE),AW670+Weekly[[#This Row],[BF V Odds]]-1,AW670-1)))</f>
        <v>51.150000000000013</v>
      </c>
      <c r="AX671" s="37">
        <f>IF(AND(Weekly[[#This Row],[V Odds &lt;]]="",Weekly[[#This Row],[H Odds &lt;]]=""),AX670,IF(AND(Weekly[[#This Row],[V Odds &lt;]]&lt;&gt;"",Weekly[[#This Row],[FALSES]]&gt;0,Weekly[[#This Row],[Actual]]=FALSE),AX670+Weekly[[#This Row],[V Odds &lt;]]-1,IF(AND(Weekly[[#This Row],[H Odds &lt;]]&lt;&gt;"",Weekly[[#This Row],[TRUES]]&gt;0,Weekly[[#This Row],[Actual]]=TRUE),AX670+Weekly[[#This Row],[H Odds &lt;]]-1,IF(AND(Weekly[[#This Row],[V Odds &lt;]]&lt;&gt;"",Weekly[[#This Row],[FALSES]]=0),AX670,IF(AND(Weekly[[#This Row],[H Odds &lt;]]&lt;&gt;"",Weekly[[#This Row],[TRUES]]=0),AX670,AX670-1)))))</f>
        <v>135.64999999999995</v>
      </c>
      <c r="AY671" s="37">
        <f>IF(AND(Weekly[[#This Row],[V Odds &lt;]]="",Weekly[[#This Row],[H Odds &lt;]]=""),AY670,IF(AND(Weekly[[#This Row],[V Odds &lt;]]&lt;&gt;"",Weekly[[#This Row],[FALSES]]&gt;0,Weekly[[#This Row],[Actual]]=FALSE),AY670+((Weekly[[#This Row],[V Odds &lt;]]-1)*0.92),IF(AND(Weekly[[#This Row],[H Odds &lt;]]&lt;&gt;"",Weekly[[#This Row],[TRUES]]&gt;0,Weekly[[#This Row],[Actual]]=TRUE),AY670+((Weekly[[#This Row],[H Odds &lt;]]-1)*0.92),IF(AND(Weekly[[#This Row],[V Odds &lt;]]&lt;&gt;"",Weekly[[#This Row],[FALSES]]=0),AY670,IF(AND(Weekly[[#This Row],[H Odds &lt;]]&lt;&gt;"",Weekly[[#This Row],[TRUES]]=0),AY670,AY670-1)))))</f>
        <v>120.07800000000003</v>
      </c>
      <c r="AZ671" s="37">
        <f>IF(AND(Weekly[[#This Row],[V Odds &lt;]]="",Weekly[[#This Row],[H Odds &lt;]]=""),AZ670,IF(AND(Weekly[[#This Row],[V Odds &lt;]]&lt;&gt;"",Weekly[[#This Row],[Actual]]=FALSE),AZ670+Weekly[[#This Row],[V Odds &lt;]]-1,IF(AND(Weekly[[#This Row],[H Odds &lt;]]&lt;&gt;"",Weekly[[#This Row],[Actual]]=TRUE),AZ670+Weekly[[#This Row],[H Odds &lt;]]-1,AZ670-1)))</f>
        <v>125.61999999999996</v>
      </c>
      <c r="BA671" s="38">
        <f>IF(Weekly[[#This Row],[H Odds &lt;]]="",BA670,IF(AND(Weekly[[#This Row],[H Odds &lt;]]&lt;&gt;"",Weekly[[#This Row],[SVC_P]]=TRUE,Weekly[[#This Row],[Actual]]=TRUE),BA670+Weekly[[#This Row],[H Odds &lt;]]-1,IF(AND(Weekly[[#This Row],[H Odds &lt;]]&lt;&gt;"",Weekly[[#This Row],[SVC_P]]=TRUE,Weekly[[#This Row],[Actual]]=FALSE),BA670-1,BA670)))</f>
        <v>80.290000000000006</v>
      </c>
      <c r="BB671" s="38">
        <f>IF(Weekly[[#This Row],[H Odds &lt;]]="",BB670,IF(AND(Weekly[[#This Row],[H Odds &lt;]]&lt;&gt;"",Weekly[[#This Row],[ADBC_P]]=TRUE,Weekly[[#This Row],[Actual]]=TRUE),BB670+Weekly[[#This Row],[H Odds &lt;]]-1,IF(AND(Weekly[[#This Row],[H Odds &lt;]]&lt;&gt;"",Weekly[[#This Row],[ADBC_P]]=TRUE,Weekly[[#This Row],[Actual]]=FALSE),BB670-1,BB670)))</f>
        <v>50.06</v>
      </c>
      <c r="BC671" s="38">
        <f>IF(Weekly[[#This Row],[H Odds &lt;]]="",BC670,IF(AND(Weekly[[#This Row],[H Odds &lt;]]&lt;&gt;"",Weekly[[#This Row],[RFC_P]]=TRUE,Weekly[[#This Row],[Actual]]=TRUE),BC670+Weekly[[#This Row],[H Odds &lt;]]-1,IF(AND(Weekly[[#This Row],[H Odds &lt;]]&lt;&gt;"",Weekly[[#This Row],[RFC_P]]=TRUE,Weekly[[#This Row],[Actual]]=FALSE),BC670-1,BC670)))</f>
        <v>51.66</v>
      </c>
      <c r="BD671" s="38">
        <f>IF(Weekly[[#This Row],[H Odds &lt;]]="",BD670,IF(AND(Weekly[[#This Row],[H Odds &lt;]]&lt;&gt;"",Weekly[[#This Row],[GBC_P]]=TRUE,Weekly[[#This Row],[Actual]]=TRUE),BD670+Weekly[[#This Row],[H Odds &lt;]]-1,IF(AND(Weekly[[#This Row],[H Odds &lt;]]&lt;&gt;"",Weekly[[#This Row],[GBC_P]]=TRUE,Weekly[[#This Row],[Actual]]=FALSE),BD670-1,BD670)))</f>
        <v>57.810000000000009</v>
      </c>
      <c r="BE671" s="38">
        <f>IF(Weekly[[#This Row],[H Odds &lt;]]="",BE670,IF(AND(Weekly[[#This Row],[H Odds &lt;]]&lt;&gt;"",Weekly[[#This Row],[HGBC_P]]=TRUE,Weekly[[#This Row],[Actual]]=TRUE),BE670+Weekly[[#This Row],[H Odds &lt;]]-1,IF(AND(Weekly[[#This Row],[H Odds &lt;]]&lt;&gt;"",Weekly[[#This Row],[HGBC_P]]=TRUE,Weekly[[#This Row],[Actual]]=FALSE),BE670-1,BE670)))</f>
        <v>54.96</v>
      </c>
      <c r="BF671" s="38">
        <f>IF(Weekly[[#This Row],[H Odds &lt;]]="",BF670,IF(AND(Weekly[[#This Row],[H Odds &lt;]]&lt;&gt;"",Weekly[[#This Row],[XGB_P]]=TRUE,Weekly[[#This Row],[Actual]]=TRUE),BF670+Weekly[[#This Row],[H Odds &lt;]]-1,IF(AND(Weekly[[#This Row],[H Odds &lt;]]&lt;&gt;"",Weekly[[#This Row],[XGB_P]]=TRUE,Weekly[[#This Row],[Actual]]=FALSE),BF670-1,BF670)))</f>
        <v>64.63000000000001</v>
      </c>
      <c r="BG671" s="38">
        <f>IF(Weekly[[#This Row],[H Odds &lt;]]="",BG670,IF(AND(Weekly[[#This Row],[H Odds &lt;]]&lt;&gt;"",Weekly[[#This Row],[QDA_P]]=TRUE,Weekly[[#This Row],[Actual]]=TRUE),BG670+Weekly[[#This Row],[H Odds &lt;]]-1,IF(AND(Weekly[[#This Row],[H Odds &lt;]]&lt;&gt;"",Weekly[[#This Row],[QDA_P]]=TRUE,Weekly[[#This Row],[Actual]]=FALSE),BG670-1,BG670)))</f>
        <v>50.129999999999995</v>
      </c>
      <c r="BH671" s="38">
        <f>IF(Weekly[[#This Row],[H Odds &lt;]]="",BH670,IF(AND(Weekly[[#This Row],[H Odds &lt;]]&lt;&gt;"",Weekly[[#This Row],[KNC_P]]=TRUE,Weekly[[#This Row],[Actual]]=TRUE),BH670+Weekly[[#This Row],[H Odds &lt;]]-1,IF(AND(Weekly[[#This Row],[H Odds &lt;]]&lt;&gt;"",Weekly[[#This Row],[KNC_P]]=TRUE,Weekly[[#This Row],[Actual]]=FALSE),BH670-1,BH670)))</f>
        <v>55</v>
      </c>
      <c r="BI671" s="38">
        <f>IF(Weekly[[#This Row],[H Odds &lt;]]="",BI670,IF(AND(Weekly[[#This Row],[H Odds &lt;]]&lt;&gt;"",Weekly[[#This Row],[TRUES]]&gt;0,Weekly[[#This Row],[Actual]]=TRUE),BI670+Weekly[[#This Row],[H Odds &lt;]]-1,IF(AND(Weekly[[#This Row],[H Odds &lt;]]&lt;&gt;"",Weekly[[#This Row],[TRUES]]=0),BI670,BI670-1)))</f>
        <v>78.290000000000006</v>
      </c>
      <c r="BJ671" s="38">
        <f>IF(Weekly[[#This Row],[H Odds &lt;]]="",BJ670,IF(AND(Weekly[[#This Row],[H Odds &lt;]]&lt;&gt;"",Weekly[[#This Row],[Actual]]=TRUE),BJ670+Weekly[[#This Row],[H Odds &lt;]]-1,IF(AND(Weekly[[#This Row],[H Odds &lt;]]&lt;&gt;"",Weekly[[#This Row],[Actual]]=FALSE),BJ670-1,BJ670)))</f>
        <v>80.190000000000012</v>
      </c>
      <c r="BK671" s="58">
        <f>IF(AND(Weekly[[#This Row],[TRUES]]&gt;3,Weekly[[#This Row],[Actual]]=TRUE),BK670+Weekly[[#This Row],[BF H Odds]]-1,IF(AND(Weekly[[#This Row],[FALSES]]&gt;3,Weekly[[#This Row],[Actual]]=FALSE),BK670+Weekly[[#This Row],[BF V Odds]]-1,IF(AND(Weekly[[#This Row],[TRUES]]&gt;3,Weekly[[#This Row],[Actual]]=FALSE),BK670-1,IF(AND(Weekly[[#This Row],[FALSES]]&gt;3,Weekly[[#This Row],[Actual]]=TRUE),BK670-1,BK670))))</f>
        <v>14.680000000000028</v>
      </c>
      <c r="BL671" s="58">
        <f>IF(AND(Weekly[[#This Row],[TRUES]]&gt;5,Weekly[[#This Row],[Actual]]=TRUE),BL670+Weekly[[#This Row],[BF H Odds]]-1,IF(AND(Weekly[[#This Row],[FALSES]]&gt;5,Weekly[[#This Row],[Actual]]=FALSE),BL670+Weekly[[#This Row],[BF V Odds]]-1,IF(AND(Weekly[[#This Row],[TRUES]]&gt;5,Weekly[[#This Row],[Actual]]=FALSE),BL670-1,IF(AND(Weekly[[#This Row],[FALSES]]&gt;5,Weekly[[#This Row],[Actual]]=TRUE),BL670-1,BL670))))</f>
        <v>19.000000000000014</v>
      </c>
      <c r="BM671" s="58">
        <f>IF(AND(Weekly[[#This Row],[TRUES]]&gt;6,Weekly[[#This Row],[Actual]]=TRUE),BM670+Weekly[[#This Row],[BF H Odds]]-1,IF(AND(Weekly[[#This Row],[FALSES]]&gt;6,Weekly[[#This Row],[Actual]]=FALSE),BM670+Weekly[[#This Row],[BF V Odds]]-1,IF(AND(Weekly[[#This Row],[TRUES]]&gt;6,Weekly[[#This Row],[Actual]]=FALSE),BM670-1,IF(AND(Weekly[[#This Row],[FALSES]]&gt;6,Weekly[[#This Row],[Actual]]=TRUE),BM670-1,BM670))))</f>
        <v>49.08</v>
      </c>
    </row>
    <row r="672" spans="1:65" x14ac:dyDescent="0.25">
      <c r="A672" s="34"/>
      <c r="B672" s="10">
        <v>44327</v>
      </c>
      <c r="C672" s="17" t="s">
        <v>16</v>
      </c>
      <c r="D672" s="15" t="s">
        <v>30</v>
      </c>
      <c r="E672" t="b">
        <v>1</v>
      </c>
      <c r="F672" t="b">
        <v>1</v>
      </c>
      <c r="G672" t="b">
        <v>1</v>
      </c>
      <c r="H672" t="b">
        <v>1</v>
      </c>
      <c r="I672" t="b">
        <v>1</v>
      </c>
      <c r="J672" t="b">
        <v>1</v>
      </c>
      <c r="K672" t="b">
        <v>1</v>
      </c>
      <c r="L672" t="b">
        <v>1</v>
      </c>
      <c r="O672" t="str">
        <f>IF(Weekly[[#This Row],[H/V]]="H",Weekly[[#This Row],[BF H Odds]],IF(Weekly[[#This Row],[H/V]]="V",Weekly[[#This Row],[BF V Odds]],""))</f>
        <v/>
      </c>
      <c r="R672" s="35">
        <f>IFERROR(IF(Weekly[[#This Row],[Won Bet?]]="yes",R671+(Weekly[[#This Row],[BF Odds]]*Weekly[[#This Row],[BF Stake]])-Weekly[[#This Row],[BF Stake]],R671-Weekly[[#This Row],[BF Stake]]),R671)</f>
        <v>1243.6095000000007</v>
      </c>
      <c r="S672" s="35">
        <f>IFERROR(IF(Weekly[[#This Row],[Won Bet?]]="yes",S671+(((Weekly[[#This Row],[BF Odds]]*Weekly[[#This Row],[BF Stake]])-Weekly[[#This Row],[BF Stake]])*0.95),S671-Weekly[[#This Row],[BF Stake]]),S671)</f>
        <v>1127.5191400000012</v>
      </c>
      <c r="T672" s="13"/>
      <c r="U672" s="13"/>
      <c r="V672" s="24" t="str">
        <f>IF(Weekly[[#This Row],[Actual]]="","",IF(AND(Weekly[[#This Row],[SVC_P]]=Weekly[[#This Row],[Actual]],Weekly[[#This Row],[SVC_P]]=TRUE),V671+Weekly[[#This Row],[BF H Odds]]-1,IF(AND(Weekly[[#This Row],[SVC_P]]=Weekly[[#This Row],[Actual]],Weekly[[#This Row],[SVC_P]]=FALSE),V671+Weekly[[#This Row],[BF V Odds]]-1,V671-1)))</f>
        <v/>
      </c>
      <c r="W672" s="24" t="str">
        <f>IF(Weekly[[#This Row],[Actual]]="","",IF(AND(Weekly[[#This Row],[SVC_P]]=FALSE,Weekly[[#This Row],[Actual]]=TRUE),W671+Weekly[[#This Row],[BF H Odds]]-1,IF(AND(Weekly[[#This Row],[SVC_P]]=TRUE,Weekly[[#This Row],[Actual]]=FALSE,),W671+Weekly[[#This Row],[BF V Odds]]-1,W671-1)))</f>
        <v/>
      </c>
      <c r="X672" s="24" t="str">
        <f>IF(Weekly[[#This Row],[Actual]]="","",IF(AND(Weekly[[#This Row],[ADBC_P]]=Weekly[[#This Row],[Actual]],Weekly[[#This Row],[ADBC_P]]=TRUE),X671+Weekly[[#This Row],[BF H Odds]]-1,IF(AND(Weekly[[#This Row],[ADBC_P]]=Weekly[[#This Row],[Actual]],Weekly[[#This Row],[ADBC_P]]=FALSE),X671+Weekly[[#This Row],[BF V Odds]]-1,X671-1)))</f>
        <v/>
      </c>
      <c r="Y672" s="24" t="str">
        <f>IF(Weekly[[#This Row],[Actual]]="","",IF(AND(Weekly[[#This Row],[ADBC_P]]=FALSE,Weekly[[#This Row],[Actual]]=TRUE),Y671+Weekly[[#This Row],[BF H Odds]]-1,IF(AND(Weekly[[#This Row],[ADBC_P]]=TRUE,Weekly[[#This Row],[Actual]]=FALSE),Y671+Weekly[[#This Row],[BF V Odds]]-1,Y671-1)))</f>
        <v/>
      </c>
      <c r="Z672" s="24" t="str">
        <f>IF(Weekly[[#This Row],[Actual]]="","",IF(AND(Weekly[[#This Row],[RFC_P]]=Weekly[[#This Row],[Actual]],Weekly[[#This Row],[RFC_P]]=TRUE),Z671+Weekly[[#This Row],[BF H Odds]]-1,IF(AND(Weekly[[#This Row],[RFC_P]]=Weekly[[#This Row],[Actual]],Weekly[[#This Row],[RFC_P]]=FALSE),Z671+Weekly[[#This Row],[BF V Odds]]-1,Z671-1)))</f>
        <v/>
      </c>
      <c r="AA672" s="24" t="str">
        <f>IF(Weekly[[#This Row],[Actual]]="","",IF(AND(Weekly[[#This Row],[RFC_P]]=FALSE,Weekly[[#This Row],[Actual]]=TRUE),AA671+Weekly[[#This Row],[BF H Odds]]-1,IF(AND(Weekly[[#This Row],[RFC_P]]=TRUE,Weekly[[#This Row],[Actual]]=FALSE),AA671+Weekly[[#This Row],[BF V Odds]]-1,AA671-1)))</f>
        <v/>
      </c>
      <c r="AB672" s="24" t="str">
        <f>IF(Weekly[[#This Row],[Actual]]="","",IF(AND(Weekly[[#This Row],[GBC_P]]=Weekly[[#This Row],[Actual]],Weekly[[#This Row],[GBC_P]]=TRUE),AB671+Weekly[[#This Row],[BF H Odds]]-1,IF(AND(Weekly[[#This Row],[GBC_P]]=Weekly[[#This Row],[Actual]],Weekly[[#This Row],[GBC_P]]=FALSE),AB671+Weekly[[#This Row],[BF V Odds]]-1,AB671-1)))</f>
        <v/>
      </c>
      <c r="AC672" s="24" t="str">
        <f>IF(Weekly[[#This Row],[Actual]]="","",IF(AND(Weekly[[#This Row],[GBC_P]]=FALSE,Weekly[[#This Row],[Actual]]=TRUE),AC671+Weekly[[#This Row],[BF H Odds]]-1,IF(AND(Weekly[[#This Row],[GBC_P]]=TRUE,Weekly[[#This Row],[Actual]]=FALSE),AC671+Weekly[[#This Row],[BF V Odds]]-1,AC671-1)))</f>
        <v/>
      </c>
      <c r="AD672" s="24" t="str">
        <f>IF(Weekly[[#This Row],[Actual]]="","",IF(AND(Weekly[[#This Row],[HGBC_P]]=Weekly[[#This Row],[Actual]],Weekly[[#This Row],[HGBC_P]]=TRUE),AD671+Weekly[[#This Row],[BF H Odds]]-1,IF(AND(Weekly[[#This Row],[HGBC_P]]=Weekly[[#This Row],[Actual]],Weekly[[#This Row],[HGBC_P]]=FALSE),AD671+Weekly[[#This Row],[BF V Odds]]-1,AD671-1)))</f>
        <v/>
      </c>
      <c r="AE672" s="24" t="str">
        <f>IF(Weekly[[#This Row],[Actual]]="","",IF(AND(Weekly[[#This Row],[HGBC_P]]=FALSE,Weekly[[#This Row],[Actual]]=TRUE),AE671+Weekly[[#This Row],[BF H Odds]]-1,IF(AND(Weekly[[#This Row],[HGBC_P]]=TRUE,Weekly[[#This Row],[Actual]]=FALSE),AE671+Weekly[[#This Row],[BF V Odds]]-1,AE671-1)))</f>
        <v/>
      </c>
      <c r="AF672" s="24" t="str">
        <f>IF(Weekly[[#This Row],[Actual]]="","",IF(AND(Weekly[[#This Row],[XGB_P]]=Weekly[[#This Row],[Actual]],Weekly[[#This Row],[XGB_P]]=TRUE),AF671+Weekly[[#This Row],[BF H Odds]]-1,IF(AND(Weekly[[#This Row],[XGB_P]]=Weekly[[#This Row],[Actual]],Weekly[[#This Row],[XGB_P]]=FALSE),AF671+Weekly[[#This Row],[BF V Odds]]-1,AF671-1)))</f>
        <v/>
      </c>
      <c r="AG672" s="24" t="str">
        <f>IF(Weekly[[#This Row],[Actual]]="","",IF(AND(Weekly[[#This Row],[XGB_P]]=FALSE,Weekly[[#This Row],[Actual]]=TRUE),AG671+Weekly[[#This Row],[BF H Odds]]-1,IF(AND(Weekly[[#This Row],[XGB_P]]=TRUE,Weekly[[#This Row],[Actual]]=FALSE),AG671+Weekly[[#This Row],[BF V Odds]]-1,AG671-1)))</f>
        <v/>
      </c>
      <c r="AH672" s="24" t="str">
        <f>IF(Weekly[[#This Row],[Actual]]="","",IF(AND(Weekly[[#This Row],[QDA_P]]=Weekly[[#This Row],[Actual]],Weekly[[#This Row],[QDA_P]]=TRUE),AH671+Weekly[[#This Row],[BF H Odds]]-1,IF(AND(Weekly[[#This Row],[QDA_P]]=Weekly[[#This Row],[Actual]],Weekly[[#This Row],[QDA_P]]=FALSE),AH671+Weekly[[#This Row],[BF V Odds]]-1,AH671-1)))</f>
        <v/>
      </c>
      <c r="AI672" s="24" t="str">
        <f>IF(Weekly[[#This Row],[Actual]]="","",IF(AND(Weekly[[#This Row],[QDA_P]]=FALSE,Weekly[[#This Row],[Actual]]=TRUE),AI671+Weekly[[#This Row],[BF H Odds]]-1,IF(AND(Weekly[[#This Row],[QDA_P]]=TRUE,Weekly[[#This Row],[Actual]]=FALSE),AI671+Weekly[[#This Row],[BF V Odds]]-1,AI671-1)))</f>
        <v/>
      </c>
      <c r="AJ672" s="24" t="str">
        <f>IF(Weekly[[#This Row],[Actual]]="","",IF(AND(Weekly[[#This Row],[KNC_P]]=FALSE,Weekly[[#This Row],[Actual]]=TRUE),AJ671+Weekly[[#This Row],[BF H Odds]]-1,IF(AND(Weekly[[#This Row],[KNC_P]]=TRUE,Weekly[[#This Row],[Actual]]=FALSE),AJ671+Weekly[[#This Row],[BF V Odds]]-1,AJ671-1)))</f>
        <v/>
      </c>
      <c r="AK672" s="24" t="str">
        <f>IF(Weekly[[#This Row],[Actual]]="","",IF(AND(Weekly[[#This Row],[KNC_P]]=FALSE,Weekly[[#This Row],[Actual]]=TRUE),AK671+Weekly[[#This Row],[BF H Odds]]-1,IF(AND(Weekly[[#This Row],[KNC_P]]=TRUE,Weekly[[#This Row],[Actual]]=FALSE),AK671+Weekly[[#This Row],[BF V Odds]]-1,AK671-1)))</f>
        <v/>
      </c>
      <c r="AL672" s="30" t="str">
        <f>IF(Weekly[[#This Row],[Actual]]="","",COUNTIF(Weekly[[#This Row],[SVC_P]:[QDA_P]],TRUE))</f>
        <v/>
      </c>
      <c r="AM672" s="30" t="str">
        <f>IF(Weekly[[#This Row],[Actual]]="","",COUNTIF(Weekly[[#This Row],[SVC_P]:[QDA_P]],FALSE))</f>
        <v/>
      </c>
      <c r="AN672" s="36" t="str">
        <f>IF(AND(Weekly[[#This Row],[BF V Odds]]&gt;$BO$6,Weekly[[#This Row],[BF V Odds]] &lt; $BO$7),Weekly[[#This Row],[BF V Odds]],"")</f>
        <v/>
      </c>
      <c r="AO672" s="36" t="str">
        <f>IF(AND(Weekly[[#This Row],[BF H Odds]]&gt;$BO$6, Weekly[[#This Row],[BF H Odds]] &lt; $BO$7),Weekly[[#This Row],[BF H Odds]],"")</f>
        <v/>
      </c>
      <c r="AP672" s="37">
        <f>IF(AND(Weekly[[#This Row],[V Odds &lt;]]="",Weekly[[#This Row],[H Odds &lt;]]=""),AP671,IF(AND(Weekly[[#This Row],[H Odds &lt;]]&lt;&gt;"",Weekly[[#This Row],[SVC_P]]=TRUE,Weekly[[#This Row],[Actual]]=TRUE),AP671+Weekly[[#This Row],[H Odds &lt;]]-1,IF(AND(Weekly[[#This Row],[V Odds &lt;]]&lt;&gt;"",Weekly[[#This Row],[SVC_P]]=FALSE,Weekly[[#This Row],[Actual]]=FALSE),AP671+Weekly[[#This Row],[V Odds &lt;]]-1,IF(AND(Weekly[[#This Row],[V Odds &lt;]]&lt;&gt;"",Weekly[[#This Row],[SVC_P]]=FALSE,Weekly[[#This Row],[Actual]]=TRUE),AP671-1,IF(AND(Weekly[[#This Row],[H Odds &lt;]]&lt;&gt;"",Weekly[[#This Row],[SVC_P]]=TRUE,Weekly[[#This Row],[Actual]]=FALSE),AP671-1,AP671)))))</f>
        <v>81.330000000000027</v>
      </c>
      <c r="AQ672" s="37">
        <f>IF(AND(Weekly[[#This Row],[V Odds &lt;]]="",Weekly[[#This Row],[H Odds &lt;]]=""),AQ671,IF(AND(Weekly[[#This Row],[H Odds &lt;]]&lt;&gt;"",Weekly[[#This Row],[ADBC_P]]=TRUE,Weekly[[#This Row],[Actual]]=TRUE),AQ671+Weekly[[#This Row],[H Odds &lt;]]-1,IF(AND(Weekly[[#This Row],[V Odds &lt;]]&lt;&gt;"",Weekly[[#This Row],[ADBC_P]]=FALSE,Weekly[[#This Row],[Actual]]=FALSE),AQ671+Weekly[[#This Row],[V Odds &lt;]]-1,IF(AND(Weekly[[#This Row],[V Odds &lt;]]&lt;&gt;"",Weekly[[#This Row],[ADBC_P]]=FALSE,Weekly[[#This Row],[Actual]]=TRUE),AQ671-1,IF(AND(Weekly[[#This Row],[H Odds &lt;]]&lt;&gt;"",Weekly[[#This Row],[ADBC_P]]=TRUE,Weekly[[#This Row],[Actual]]=FALSE),AQ671-1,AQ671)))))</f>
        <v>53.88</v>
      </c>
      <c r="AR672" s="37">
        <f>IF(AND(Weekly[[#This Row],[V Odds &lt;]]="",Weekly[[#This Row],[H Odds &lt;]]=""),AR671,IF(AND(Weekly[[#This Row],[H Odds &lt;]]&lt;&gt;"",Weekly[[#This Row],[RFC_P]]=TRUE,Weekly[[#This Row],[Actual]]=TRUE),AR671+Weekly[[#This Row],[H Odds &lt;]]-1,IF(AND(Weekly[[#This Row],[V Odds &lt;]]&lt;&gt;"",Weekly[[#This Row],[RFC_P]]=FALSE,Weekly[[#This Row],[Actual]]=FALSE),AR671+Weekly[[#This Row],[V Odds &lt;]]-1,IF(AND(Weekly[[#This Row],[V Odds &lt;]]&lt;&gt;"",Weekly[[#This Row],[RFC_P]]=FALSE,Weekly[[#This Row],[Actual]]=TRUE),AR671-1,IF(AND(Weekly[[#This Row],[H Odds &lt;]]&lt;&gt;"",Weekly[[#This Row],[RFC_P]]=TRUE,Weekly[[#This Row],[Actual]]=FALSE),AR671-1,AR671)))))</f>
        <v>73.14</v>
      </c>
      <c r="AS672" s="37">
        <f>IF(AND(Weekly[[#This Row],[V Odds &lt;]]="",Weekly[[#This Row],[H Odds &lt;]]=""),AS671,IF(AND(Weekly[[#This Row],[H Odds &lt;]]&lt;&gt;"",Weekly[[#This Row],[GBC_P]]=TRUE,Weekly[[#This Row],[Actual]]=TRUE),AS671+Weekly[[#This Row],[H Odds &lt;]]-1,IF(AND(Weekly[[#This Row],[V Odds &lt;]]&lt;&gt;"",Weekly[[#This Row],[GBC_P]]=FALSE,Weekly[[#This Row],[Actual]]=FALSE),AS671+Weekly[[#This Row],[V Odds &lt;]]-1,IF(AND(Weekly[[#This Row],[V Odds &lt;]]&lt;&gt;"",Weekly[[#This Row],[GBC_P]]=FALSE,Weekly[[#This Row],[Actual]]=TRUE),AS671-1,IF(AND(Weekly[[#This Row],[H Odds &lt;]]&lt;&gt;"",Weekly[[#This Row],[GBC_P]]=TRUE,Weekly[[#This Row],[Actual]]=FALSE),AS671-1,AS671)))))</f>
        <v>76.88</v>
      </c>
      <c r="AT672" s="37">
        <f>IF(AND(Weekly[[#This Row],[V Odds &lt;]]="",Weekly[[#This Row],[H Odds &lt;]]=""),AT671,IF(AND(Weekly[[#This Row],[H Odds &lt;]]&lt;&gt;"",Weekly[[#This Row],[HGBC_P]]=TRUE,Weekly[[#This Row],[Actual]]=TRUE),AT671+Weekly[[#This Row],[H Odds &lt;]]-1,IF(AND(Weekly[[#This Row],[V Odds &lt;]]&lt;&gt;"",Weekly[[#This Row],[HGBC_P]]=FALSE,Weekly[[#This Row],[Actual]]=FALSE),AT671+Weekly[[#This Row],[V Odds &lt;]]-1,IF(AND(Weekly[[#This Row],[V Odds &lt;]]&lt;&gt;"",Weekly[[#This Row],[HGBC_P]]=FALSE,Weekly[[#This Row],[Actual]]=TRUE),AT671-1,IF(AND(Weekly[[#This Row],[H Odds &lt;]]&lt;&gt;"",Weekly[[#This Row],[HGBC_P]]=TRUE,Weekly[[#This Row],[Actual]]=FALSE),AT671-1,AT671)))))</f>
        <v>60.31</v>
      </c>
      <c r="AU672" s="37">
        <f>IF(AND(Weekly[[#This Row],[V Odds &lt;]]="",Weekly[[#This Row],[H Odds &lt;]]=""),AU671,IF(AND(Weekly[[#This Row],[H Odds &lt;]]&lt;&gt;"",Weekly[[#This Row],[XGB_P]]=TRUE,Weekly[[#This Row],[Actual]]=TRUE),AU671+Weekly[[#This Row],[H Odds &lt;]]-1,IF(AND(Weekly[[#This Row],[V Odds &lt;]]&lt;&gt;"",Weekly[[#This Row],[XGB_P]]=FALSE,Weekly[[#This Row],[Actual]]=FALSE),AU671+Weekly[[#This Row],[V Odds &lt;]]-1,IF(AND(Weekly[[#This Row],[V Odds &lt;]]&lt;&gt;"",Weekly[[#This Row],[XGB_P]]=FALSE,Weekly[[#This Row],[Actual]]=TRUE),AU671-1,IF(AND(Weekly[[#This Row],[H Odds &lt;]]&lt;&gt;"",Weekly[[#This Row],[XGB_P]]=TRUE,Weekly[[#This Row],[Actual]]=FALSE),AU671-1,AU671)))))</f>
        <v>84.06</v>
      </c>
      <c r="AV672" s="37">
        <f>IF(AND(Weekly[[#This Row],[V Odds &lt;]]="",Weekly[[#This Row],[H Odds &lt;]]=""),AV671,IF(AND(Weekly[[#This Row],[H Odds &lt;]]&lt;&gt;"",Weekly[[#This Row],[QDA_P]]=TRUE,Weekly[[#This Row],[Actual]]=TRUE),AV671+Weekly[[#This Row],[H Odds &lt;]]-1,IF(AND(Weekly[[#This Row],[V Odds &lt;]]&lt;&gt;"",Weekly[[#This Row],[QDA_P]]=FALSE,Weekly[[#This Row],[Actual]]=FALSE),AV671+Weekly[[#This Row],[V Odds &lt;]]-1,IF(AND(Weekly[[#This Row],[V Odds &lt;]]&lt;&gt;"",Weekly[[#This Row],[QDA_P]]=FALSE,Weekly[[#This Row],[Actual]]=TRUE),AV671-1,IF(AND(Weekly[[#This Row],[H Odds &lt;]]&lt;&gt;"",Weekly[[#This Row],[QDA_P]]=TRUE,Weekly[[#This Row],[Actual]]=FALSE),AV671-1,AV671)))))</f>
        <v>73.349999999999994</v>
      </c>
      <c r="AW672" s="37">
        <f>IF(AND(Weekly[[#This Row],[H Odds &lt;]]="",Weekly[[#This Row],[V Odds &lt;]]=""),AW671,IF(AND(Weekly[[#This Row],[KNC_P]]=Weekly[[#This Row],[Actual]],Weekly[[#This Row],[KNC_P]]=TRUE),AW671+Weekly[[#This Row],[BF H Odds]]-1,IF(AND(Weekly[[#This Row],[KNC_P]]=Weekly[[#This Row],[Actual]],Weekly[[#This Row],[KNC_P]]=FALSE),AW671+Weekly[[#This Row],[BF V Odds]]-1,AW671-1)))</f>
        <v>51.150000000000013</v>
      </c>
      <c r="AX672" s="37">
        <f>IF(AND(Weekly[[#This Row],[V Odds &lt;]]="",Weekly[[#This Row],[H Odds &lt;]]=""),AX671,IF(AND(Weekly[[#This Row],[V Odds &lt;]]&lt;&gt;"",Weekly[[#This Row],[FALSES]]&gt;0,Weekly[[#This Row],[Actual]]=FALSE),AX671+Weekly[[#This Row],[V Odds &lt;]]-1,IF(AND(Weekly[[#This Row],[H Odds &lt;]]&lt;&gt;"",Weekly[[#This Row],[TRUES]]&gt;0,Weekly[[#This Row],[Actual]]=TRUE),AX671+Weekly[[#This Row],[H Odds &lt;]]-1,IF(AND(Weekly[[#This Row],[V Odds &lt;]]&lt;&gt;"",Weekly[[#This Row],[FALSES]]=0),AX671,IF(AND(Weekly[[#This Row],[H Odds &lt;]]&lt;&gt;"",Weekly[[#This Row],[TRUES]]=0),AX671,AX671-1)))))</f>
        <v>135.64999999999995</v>
      </c>
      <c r="AY672" s="37">
        <f>IF(AND(Weekly[[#This Row],[V Odds &lt;]]="",Weekly[[#This Row],[H Odds &lt;]]=""),AY671,IF(AND(Weekly[[#This Row],[V Odds &lt;]]&lt;&gt;"",Weekly[[#This Row],[FALSES]]&gt;0,Weekly[[#This Row],[Actual]]=FALSE),AY671+((Weekly[[#This Row],[V Odds &lt;]]-1)*0.92),IF(AND(Weekly[[#This Row],[H Odds &lt;]]&lt;&gt;"",Weekly[[#This Row],[TRUES]]&gt;0,Weekly[[#This Row],[Actual]]=TRUE),AY671+((Weekly[[#This Row],[H Odds &lt;]]-1)*0.92),IF(AND(Weekly[[#This Row],[V Odds &lt;]]&lt;&gt;"",Weekly[[#This Row],[FALSES]]=0),AY671,IF(AND(Weekly[[#This Row],[H Odds &lt;]]&lt;&gt;"",Weekly[[#This Row],[TRUES]]=0),AY671,AY671-1)))))</f>
        <v>120.07800000000003</v>
      </c>
      <c r="AZ672" s="37">
        <f>IF(AND(Weekly[[#This Row],[V Odds &lt;]]="",Weekly[[#This Row],[H Odds &lt;]]=""),AZ671,IF(AND(Weekly[[#This Row],[V Odds &lt;]]&lt;&gt;"",Weekly[[#This Row],[Actual]]=FALSE),AZ671+Weekly[[#This Row],[V Odds &lt;]]-1,IF(AND(Weekly[[#This Row],[H Odds &lt;]]&lt;&gt;"",Weekly[[#This Row],[Actual]]=TRUE),AZ671+Weekly[[#This Row],[H Odds &lt;]]-1,AZ671-1)))</f>
        <v>125.61999999999996</v>
      </c>
      <c r="BA672" s="38">
        <f>IF(Weekly[[#This Row],[H Odds &lt;]]="",BA671,IF(AND(Weekly[[#This Row],[H Odds &lt;]]&lt;&gt;"",Weekly[[#This Row],[SVC_P]]=TRUE,Weekly[[#This Row],[Actual]]=TRUE),BA671+Weekly[[#This Row],[H Odds &lt;]]-1,IF(AND(Weekly[[#This Row],[H Odds &lt;]]&lt;&gt;"",Weekly[[#This Row],[SVC_P]]=TRUE,Weekly[[#This Row],[Actual]]=FALSE),BA671-1,BA671)))</f>
        <v>80.290000000000006</v>
      </c>
      <c r="BB672" s="38">
        <f>IF(Weekly[[#This Row],[H Odds &lt;]]="",BB671,IF(AND(Weekly[[#This Row],[H Odds &lt;]]&lt;&gt;"",Weekly[[#This Row],[ADBC_P]]=TRUE,Weekly[[#This Row],[Actual]]=TRUE),BB671+Weekly[[#This Row],[H Odds &lt;]]-1,IF(AND(Weekly[[#This Row],[H Odds &lt;]]&lt;&gt;"",Weekly[[#This Row],[ADBC_P]]=TRUE,Weekly[[#This Row],[Actual]]=FALSE),BB671-1,BB671)))</f>
        <v>50.06</v>
      </c>
      <c r="BC672" s="38">
        <f>IF(Weekly[[#This Row],[H Odds &lt;]]="",BC671,IF(AND(Weekly[[#This Row],[H Odds &lt;]]&lt;&gt;"",Weekly[[#This Row],[RFC_P]]=TRUE,Weekly[[#This Row],[Actual]]=TRUE),BC671+Weekly[[#This Row],[H Odds &lt;]]-1,IF(AND(Weekly[[#This Row],[H Odds &lt;]]&lt;&gt;"",Weekly[[#This Row],[RFC_P]]=TRUE,Weekly[[#This Row],[Actual]]=FALSE),BC671-1,BC671)))</f>
        <v>51.66</v>
      </c>
      <c r="BD672" s="38">
        <f>IF(Weekly[[#This Row],[H Odds &lt;]]="",BD671,IF(AND(Weekly[[#This Row],[H Odds &lt;]]&lt;&gt;"",Weekly[[#This Row],[GBC_P]]=TRUE,Weekly[[#This Row],[Actual]]=TRUE),BD671+Weekly[[#This Row],[H Odds &lt;]]-1,IF(AND(Weekly[[#This Row],[H Odds &lt;]]&lt;&gt;"",Weekly[[#This Row],[GBC_P]]=TRUE,Weekly[[#This Row],[Actual]]=FALSE),BD671-1,BD671)))</f>
        <v>57.810000000000009</v>
      </c>
      <c r="BE672" s="38">
        <f>IF(Weekly[[#This Row],[H Odds &lt;]]="",BE671,IF(AND(Weekly[[#This Row],[H Odds &lt;]]&lt;&gt;"",Weekly[[#This Row],[HGBC_P]]=TRUE,Weekly[[#This Row],[Actual]]=TRUE),BE671+Weekly[[#This Row],[H Odds &lt;]]-1,IF(AND(Weekly[[#This Row],[H Odds &lt;]]&lt;&gt;"",Weekly[[#This Row],[HGBC_P]]=TRUE,Weekly[[#This Row],[Actual]]=FALSE),BE671-1,BE671)))</f>
        <v>54.96</v>
      </c>
      <c r="BF672" s="38">
        <f>IF(Weekly[[#This Row],[H Odds &lt;]]="",BF671,IF(AND(Weekly[[#This Row],[H Odds &lt;]]&lt;&gt;"",Weekly[[#This Row],[XGB_P]]=TRUE,Weekly[[#This Row],[Actual]]=TRUE),BF671+Weekly[[#This Row],[H Odds &lt;]]-1,IF(AND(Weekly[[#This Row],[H Odds &lt;]]&lt;&gt;"",Weekly[[#This Row],[XGB_P]]=TRUE,Weekly[[#This Row],[Actual]]=FALSE),BF671-1,BF671)))</f>
        <v>64.63000000000001</v>
      </c>
      <c r="BG672" s="38">
        <f>IF(Weekly[[#This Row],[H Odds &lt;]]="",BG671,IF(AND(Weekly[[#This Row],[H Odds &lt;]]&lt;&gt;"",Weekly[[#This Row],[QDA_P]]=TRUE,Weekly[[#This Row],[Actual]]=TRUE),BG671+Weekly[[#This Row],[H Odds &lt;]]-1,IF(AND(Weekly[[#This Row],[H Odds &lt;]]&lt;&gt;"",Weekly[[#This Row],[QDA_P]]=TRUE,Weekly[[#This Row],[Actual]]=FALSE),BG671-1,BG671)))</f>
        <v>50.129999999999995</v>
      </c>
      <c r="BH672" s="38">
        <f>IF(Weekly[[#This Row],[H Odds &lt;]]="",BH671,IF(AND(Weekly[[#This Row],[H Odds &lt;]]&lt;&gt;"",Weekly[[#This Row],[KNC_P]]=TRUE,Weekly[[#This Row],[Actual]]=TRUE),BH671+Weekly[[#This Row],[H Odds &lt;]]-1,IF(AND(Weekly[[#This Row],[H Odds &lt;]]&lt;&gt;"",Weekly[[#This Row],[KNC_P]]=TRUE,Weekly[[#This Row],[Actual]]=FALSE),BH671-1,BH671)))</f>
        <v>55</v>
      </c>
      <c r="BI672" s="38">
        <f>IF(Weekly[[#This Row],[H Odds &lt;]]="",BI671,IF(AND(Weekly[[#This Row],[H Odds &lt;]]&lt;&gt;"",Weekly[[#This Row],[TRUES]]&gt;0,Weekly[[#This Row],[Actual]]=TRUE),BI671+Weekly[[#This Row],[H Odds &lt;]]-1,IF(AND(Weekly[[#This Row],[H Odds &lt;]]&lt;&gt;"",Weekly[[#This Row],[TRUES]]=0),BI671,BI671-1)))</f>
        <v>78.290000000000006</v>
      </c>
      <c r="BJ672" s="38">
        <f>IF(Weekly[[#This Row],[H Odds &lt;]]="",BJ671,IF(AND(Weekly[[#This Row],[H Odds &lt;]]&lt;&gt;"",Weekly[[#This Row],[Actual]]=TRUE),BJ671+Weekly[[#This Row],[H Odds &lt;]]-1,IF(AND(Weekly[[#This Row],[H Odds &lt;]]&lt;&gt;"",Weekly[[#This Row],[Actual]]=FALSE),BJ671-1,BJ671)))</f>
        <v>80.190000000000012</v>
      </c>
      <c r="BK672" s="58">
        <f>IF(AND(Weekly[[#This Row],[TRUES]]&gt;3,Weekly[[#This Row],[Actual]]=TRUE),BK671+Weekly[[#This Row],[BF H Odds]]-1,IF(AND(Weekly[[#This Row],[FALSES]]&gt;3,Weekly[[#This Row],[Actual]]=FALSE),BK671+Weekly[[#This Row],[BF V Odds]]-1,IF(AND(Weekly[[#This Row],[TRUES]]&gt;3,Weekly[[#This Row],[Actual]]=FALSE),BK671-1,IF(AND(Weekly[[#This Row],[FALSES]]&gt;3,Weekly[[#This Row],[Actual]]=TRUE),BK671-1,BK671))))</f>
        <v>13.680000000000028</v>
      </c>
      <c r="BL672" s="58">
        <f>IF(AND(Weekly[[#This Row],[TRUES]]&gt;5,Weekly[[#This Row],[Actual]]=TRUE),BL671+Weekly[[#This Row],[BF H Odds]]-1,IF(AND(Weekly[[#This Row],[FALSES]]&gt;5,Weekly[[#This Row],[Actual]]=FALSE),BL671+Weekly[[#This Row],[BF V Odds]]-1,IF(AND(Weekly[[#This Row],[TRUES]]&gt;5,Weekly[[#This Row],[Actual]]=FALSE),BL671-1,IF(AND(Weekly[[#This Row],[FALSES]]&gt;5,Weekly[[#This Row],[Actual]]=TRUE),BL671-1,BL671))))</f>
        <v>18.000000000000014</v>
      </c>
      <c r="BM672" s="58">
        <f>IF(AND(Weekly[[#This Row],[TRUES]]&gt;6,Weekly[[#This Row],[Actual]]=TRUE),BM671+Weekly[[#This Row],[BF H Odds]]-1,IF(AND(Weekly[[#This Row],[FALSES]]&gt;6,Weekly[[#This Row],[Actual]]=FALSE),BM671+Weekly[[#This Row],[BF V Odds]]-1,IF(AND(Weekly[[#This Row],[TRUES]]&gt;6,Weekly[[#This Row],[Actual]]=FALSE),BM671-1,IF(AND(Weekly[[#This Row],[FALSES]]&gt;6,Weekly[[#This Row],[Actual]]=TRUE),BM671-1,BM671))))</f>
        <v>48.08</v>
      </c>
    </row>
    <row r="673" spans="1:65" x14ac:dyDescent="0.25">
      <c r="A673" s="34"/>
      <c r="B673" s="10">
        <v>44327</v>
      </c>
      <c r="C673" s="17" t="s">
        <v>15</v>
      </c>
      <c r="D673" s="15" t="s">
        <v>35</v>
      </c>
      <c r="E673" t="b">
        <v>1</v>
      </c>
      <c r="F673" t="b">
        <v>1</v>
      </c>
      <c r="G673" t="b">
        <v>1</v>
      </c>
      <c r="H673" t="b">
        <v>0</v>
      </c>
      <c r="I673" t="b">
        <v>0</v>
      </c>
      <c r="J673" t="b">
        <v>1</v>
      </c>
      <c r="K673" t="b">
        <v>1</v>
      </c>
      <c r="L673" t="b">
        <v>1</v>
      </c>
      <c r="O673" t="str">
        <f>IF(Weekly[[#This Row],[H/V]]="H",Weekly[[#This Row],[BF H Odds]],IF(Weekly[[#This Row],[H/V]]="V",Weekly[[#This Row],[BF V Odds]],""))</f>
        <v/>
      </c>
      <c r="R673" s="35">
        <f>IFERROR(IF(Weekly[[#This Row],[Won Bet?]]="yes",R672+(Weekly[[#This Row],[BF Odds]]*Weekly[[#This Row],[BF Stake]])-Weekly[[#This Row],[BF Stake]],R672-Weekly[[#This Row],[BF Stake]]),R672)</f>
        <v>1243.6095000000007</v>
      </c>
      <c r="S673" s="35">
        <f>IFERROR(IF(Weekly[[#This Row],[Won Bet?]]="yes",S672+(((Weekly[[#This Row],[BF Odds]]*Weekly[[#This Row],[BF Stake]])-Weekly[[#This Row],[BF Stake]])*0.95),S672-Weekly[[#This Row],[BF Stake]]),S672)</f>
        <v>1127.5191400000012</v>
      </c>
      <c r="T673" s="13"/>
      <c r="U673" s="13"/>
      <c r="V673" s="24" t="str">
        <f>IF(Weekly[[#This Row],[Actual]]="","",IF(AND(Weekly[[#This Row],[SVC_P]]=Weekly[[#This Row],[Actual]],Weekly[[#This Row],[SVC_P]]=TRUE),V672+Weekly[[#This Row],[BF H Odds]]-1,IF(AND(Weekly[[#This Row],[SVC_P]]=Weekly[[#This Row],[Actual]],Weekly[[#This Row],[SVC_P]]=FALSE),V672+Weekly[[#This Row],[BF V Odds]]-1,V672-1)))</f>
        <v/>
      </c>
      <c r="W673" s="24" t="str">
        <f>IF(Weekly[[#This Row],[Actual]]="","",IF(AND(Weekly[[#This Row],[SVC_P]]=FALSE,Weekly[[#This Row],[Actual]]=TRUE),W672+Weekly[[#This Row],[BF H Odds]]-1,IF(AND(Weekly[[#This Row],[SVC_P]]=TRUE,Weekly[[#This Row],[Actual]]=FALSE,),W672+Weekly[[#This Row],[BF V Odds]]-1,W672-1)))</f>
        <v/>
      </c>
      <c r="X673" s="24" t="str">
        <f>IF(Weekly[[#This Row],[Actual]]="","",IF(AND(Weekly[[#This Row],[ADBC_P]]=Weekly[[#This Row],[Actual]],Weekly[[#This Row],[ADBC_P]]=TRUE),X672+Weekly[[#This Row],[BF H Odds]]-1,IF(AND(Weekly[[#This Row],[ADBC_P]]=Weekly[[#This Row],[Actual]],Weekly[[#This Row],[ADBC_P]]=FALSE),X672+Weekly[[#This Row],[BF V Odds]]-1,X672-1)))</f>
        <v/>
      </c>
      <c r="Y673" s="24" t="str">
        <f>IF(Weekly[[#This Row],[Actual]]="","",IF(AND(Weekly[[#This Row],[ADBC_P]]=FALSE,Weekly[[#This Row],[Actual]]=TRUE),Y672+Weekly[[#This Row],[BF H Odds]]-1,IF(AND(Weekly[[#This Row],[ADBC_P]]=TRUE,Weekly[[#This Row],[Actual]]=FALSE),Y672+Weekly[[#This Row],[BF V Odds]]-1,Y672-1)))</f>
        <v/>
      </c>
      <c r="Z673" s="24" t="str">
        <f>IF(Weekly[[#This Row],[Actual]]="","",IF(AND(Weekly[[#This Row],[RFC_P]]=Weekly[[#This Row],[Actual]],Weekly[[#This Row],[RFC_P]]=TRUE),Z672+Weekly[[#This Row],[BF H Odds]]-1,IF(AND(Weekly[[#This Row],[RFC_P]]=Weekly[[#This Row],[Actual]],Weekly[[#This Row],[RFC_P]]=FALSE),Z672+Weekly[[#This Row],[BF V Odds]]-1,Z672-1)))</f>
        <v/>
      </c>
      <c r="AA673" s="24" t="str">
        <f>IF(Weekly[[#This Row],[Actual]]="","",IF(AND(Weekly[[#This Row],[RFC_P]]=FALSE,Weekly[[#This Row],[Actual]]=TRUE),AA672+Weekly[[#This Row],[BF H Odds]]-1,IF(AND(Weekly[[#This Row],[RFC_P]]=TRUE,Weekly[[#This Row],[Actual]]=FALSE),AA672+Weekly[[#This Row],[BF V Odds]]-1,AA672-1)))</f>
        <v/>
      </c>
      <c r="AB673" s="24" t="str">
        <f>IF(Weekly[[#This Row],[Actual]]="","",IF(AND(Weekly[[#This Row],[GBC_P]]=Weekly[[#This Row],[Actual]],Weekly[[#This Row],[GBC_P]]=TRUE),AB672+Weekly[[#This Row],[BF H Odds]]-1,IF(AND(Weekly[[#This Row],[GBC_P]]=Weekly[[#This Row],[Actual]],Weekly[[#This Row],[GBC_P]]=FALSE),AB672+Weekly[[#This Row],[BF V Odds]]-1,AB672-1)))</f>
        <v/>
      </c>
      <c r="AC673" s="24" t="str">
        <f>IF(Weekly[[#This Row],[Actual]]="","",IF(AND(Weekly[[#This Row],[GBC_P]]=FALSE,Weekly[[#This Row],[Actual]]=TRUE),AC672+Weekly[[#This Row],[BF H Odds]]-1,IF(AND(Weekly[[#This Row],[GBC_P]]=TRUE,Weekly[[#This Row],[Actual]]=FALSE),AC672+Weekly[[#This Row],[BF V Odds]]-1,AC672-1)))</f>
        <v/>
      </c>
      <c r="AD673" s="24" t="str">
        <f>IF(Weekly[[#This Row],[Actual]]="","",IF(AND(Weekly[[#This Row],[HGBC_P]]=Weekly[[#This Row],[Actual]],Weekly[[#This Row],[HGBC_P]]=TRUE),AD672+Weekly[[#This Row],[BF H Odds]]-1,IF(AND(Weekly[[#This Row],[HGBC_P]]=Weekly[[#This Row],[Actual]],Weekly[[#This Row],[HGBC_P]]=FALSE),AD672+Weekly[[#This Row],[BF V Odds]]-1,AD672-1)))</f>
        <v/>
      </c>
      <c r="AE673" s="24" t="str">
        <f>IF(Weekly[[#This Row],[Actual]]="","",IF(AND(Weekly[[#This Row],[HGBC_P]]=FALSE,Weekly[[#This Row],[Actual]]=TRUE),AE672+Weekly[[#This Row],[BF H Odds]]-1,IF(AND(Weekly[[#This Row],[HGBC_P]]=TRUE,Weekly[[#This Row],[Actual]]=FALSE),AE672+Weekly[[#This Row],[BF V Odds]]-1,AE672-1)))</f>
        <v/>
      </c>
      <c r="AF673" s="24" t="str">
        <f>IF(Weekly[[#This Row],[Actual]]="","",IF(AND(Weekly[[#This Row],[XGB_P]]=Weekly[[#This Row],[Actual]],Weekly[[#This Row],[XGB_P]]=TRUE),AF672+Weekly[[#This Row],[BF H Odds]]-1,IF(AND(Weekly[[#This Row],[XGB_P]]=Weekly[[#This Row],[Actual]],Weekly[[#This Row],[XGB_P]]=FALSE),AF672+Weekly[[#This Row],[BF V Odds]]-1,AF672-1)))</f>
        <v/>
      </c>
      <c r="AG673" s="24" t="str">
        <f>IF(Weekly[[#This Row],[Actual]]="","",IF(AND(Weekly[[#This Row],[XGB_P]]=FALSE,Weekly[[#This Row],[Actual]]=TRUE),AG672+Weekly[[#This Row],[BF H Odds]]-1,IF(AND(Weekly[[#This Row],[XGB_P]]=TRUE,Weekly[[#This Row],[Actual]]=FALSE),AG672+Weekly[[#This Row],[BF V Odds]]-1,AG672-1)))</f>
        <v/>
      </c>
      <c r="AH673" s="24" t="str">
        <f>IF(Weekly[[#This Row],[Actual]]="","",IF(AND(Weekly[[#This Row],[QDA_P]]=Weekly[[#This Row],[Actual]],Weekly[[#This Row],[QDA_P]]=TRUE),AH672+Weekly[[#This Row],[BF H Odds]]-1,IF(AND(Weekly[[#This Row],[QDA_P]]=Weekly[[#This Row],[Actual]],Weekly[[#This Row],[QDA_P]]=FALSE),AH672+Weekly[[#This Row],[BF V Odds]]-1,AH672-1)))</f>
        <v/>
      </c>
      <c r="AI673" s="24" t="str">
        <f>IF(Weekly[[#This Row],[Actual]]="","",IF(AND(Weekly[[#This Row],[QDA_P]]=FALSE,Weekly[[#This Row],[Actual]]=TRUE),AI672+Weekly[[#This Row],[BF H Odds]]-1,IF(AND(Weekly[[#This Row],[QDA_P]]=TRUE,Weekly[[#This Row],[Actual]]=FALSE),AI672+Weekly[[#This Row],[BF V Odds]]-1,AI672-1)))</f>
        <v/>
      </c>
      <c r="AJ673" s="24" t="str">
        <f>IF(Weekly[[#This Row],[Actual]]="","",IF(AND(Weekly[[#This Row],[KNC_P]]=FALSE,Weekly[[#This Row],[Actual]]=TRUE),AJ672+Weekly[[#This Row],[BF H Odds]]-1,IF(AND(Weekly[[#This Row],[KNC_P]]=TRUE,Weekly[[#This Row],[Actual]]=FALSE),AJ672+Weekly[[#This Row],[BF V Odds]]-1,AJ672-1)))</f>
        <v/>
      </c>
      <c r="AK673" s="24" t="str">
        <f>IF(Weekly[[#This Row],[Actual]]="","",IF(AND(Weekly[[#This Row],[KNC_P]]=FALSE,Weekly[[#This Row],[Actual]]=TRUE),AK672+Weekly[[#This Row],[BF H Odds]]-1,IF(AND(Weekly[[#This Row],[KNC_P]]=TRUE,Weekly[[#This Row],[Actual]]=FALSE),AK672+Weekly[[#This Row],[BF V Odds]]-1,AK672-1)))</f>
        <v/>
      </c>
      <c r="AL673" s="30" t="str">
        <f>IF(Weekly[[#This Row],[Actual]]="","",COUNTIF(Weekly[[#This Row],[SVC_P]:[QDA_P]],TRUE))</f>
        <v/>
      </c>
      <c r="AM673" s="30" t="str">
        <f>IF(Weekly[[#This Row],[Actual]]="","",COUNTIF(Weekly[[#This Row],[SVC_P]:[QDA_P]],FALSE))</f>
        <v/>
      </c>
      <c r="AN673" s="36" t="str">
        <f>IF(AND(Weekly[[#This Row],[BF V Odds]]&gt;$BO$6,Weekly[[#This Row],[BF V Odds]] &lt; $BO$7),Weekly[[#This Row],[BF V Odds]],"")</f>
        <v/>
      </c>
      <c r="AO673" s="36" t="str">
        <f>IF(AND(Weekly[[#This Row],[BF H Odds]]&gt;$BO$6, Weekly[[#This Row],[BF H Odds]] &lt; $BO$7),Weekly[[#This Row],[BF H Odds]],"")</f>
        <v/>
      </c>
      <c r="AP673" s="37">
        <f>IF(AND(Weekly[[#This Row],[V Odds &lt;]]="",Weekly[[#This Row],[H Odds &lt;]]=""),AP672,IF(AND(Weekly[[#This Row],[H Odds &lt;]]&lt;&gt;"",Weekly[[#This Row],[SVC_P]]=TRUE,Weekly[[#This Row],[Actual]]=TRUE),AP672+Weekly[[#This Row],[H Odds &lt;]]-1,IF(AND(Weekly[[#This Row],[V Odds &lt;]]&lt;&gt;"",Weekly[[#This Row],[SVC_P]]=FALSE,Weekly[[#This Row],[Actual]]=FALSE),AP672+Weekly[[#This Row],[V Odds &lt;]]-1,IF(AND(Weekly[[#This Row],[V Odds &lt;]]&lt;&gt;"",Weekly[[#This Row],[SVC_P]]=FALSE,Weekly[[#This Row],[Actual]]=TRUE),AP672-1,IF(AND(Weekly[[#This Row],[H Odds &lt;]]&lt;&gt;"",Weekly[[#This Row],[SVC_P]]=TRUE,Weekly[[#This Row],[Actual]]=FALSE),AP672-1,AP672)))))</f>
        <v>81.330000000000027</v>
      </c>
      <c r="AQ673" s="37">
        <f>IF(AND(Weekly[[#This Row],[V Odds &lt;]]="",Weekly[[#This Row],[H Odds &lt;]]=""),AQ672,IF(AND(Weekly[[#This Row],[H Odds &lt;]]&lt;&gt;"",Weekly[[#This Row],[ADBC_P]]=TRUE,Weekly[[#This Row],[Actual]]=TRUE),AQ672+Weekly[[#This Row],[H Odds &lt;]]-1,IF(AND(Weekly[[#This Row],[V Odds &lt;]]&lt;&gt;"",Weekly[[#This Row],[ADBC_P]]=FALSE,Weekly[[#This Row],[Actual]]=FALSE),AQ672+Weekly[[#This Row],[V Odds &lt;]]-1,IF(AND(Weekly[[#This Row],[V Odds &lt;]]&lt;&gt;"",Weekly[[#This Row],[ADBC_P]]=FALSE,Weekly[[#This Row],[Actual]]=TRUE),AQ672-1,IF(AND(Weekly[[#This Row],[H Odds &lt;]]&lt;&gt;"",Weekly[[#This Row],[ADBC_P]]=TRUE,Weekly[[#This Row],[Actual]]=FALSE),AQ672-1,AQ672)))))</f>
        <v>53.88</v>
      </c>
      <c r="AR673" s="37">
        <f>IF(AND(Weekly[[#This Row],[V Odds &lt;]]="",Weekly[[#This Row],[H Odds &lt;]]=""),AR672,IF(AND(Weekly[[#This Row],[H Odds &lt;]]&lt;&gt;"",Weekly[[#This Row],[RFC_P]]=TRUE,Weekly[[#This Row],[Actual]]=TRUE),AR672+Weekly[[#This Row],[H Odds &lt;]]-1,IF(AND(Weekly[[#This Row],[V Odds &lt;]]&lt;&gt;"",Weekly[[#This Row],[RFC_P]]=FALSE,Weekly[[#This Row],[Actual]]=FALSE),AR672+Weekly[[#This Row],[V Odds &lt;]]-1,IF(AND(Weekly[[#This Row],[V Odds &lt;]]&lt;&gt;"",Weekly[[#This Row],[RFC_P]]=FALSE,Weekly[[#This Row],[Actual]]=TRUE),AR672-1,IF(AND(Weekly[[#This Row],[H Odds &lt;]]&lt;&gt;"",Weekly[[#This Row],[RFC_P]]=TRUE,Weekly[[#This Row],[Actual]]=FALSE),AR672-1,AR672)))))</f>
        <v>73.14</v>
      </c>
      <c r="AS673" s="37">
        <f>IF(AND(Weekly[[#This Row],[V Odds &lt;]]="",Weekly[[#This Row],[H Odds &lt;]]=""),AS672,IF(AND(Weekly[[#This Row],[H Odds &lt;]]&lt;&gt;"",Weekly[[#This Row],[GBC_P]]=TRUE,Weekly[[#This Row],[Actual]]=TRUE),AS672+Weekly[[#This Row],[H Odds &lt;]]-1,IF(AND(Weekly[[#This Row],[V Odds &lt;]]&lt;&gt;"",Weekly[[#This Row],[GBC_P]]=FALSE,Weekly[[#This Row],[Actual]]=FALSE),AS672+Weekly[[#This Row],[V Odds &lt;]]-1,IF(AND(Weekly[[#This Row],[V Odds &lt;]]&lt;&gt;"",Weekly[[#This Row],[GBC_P]]=FALSE,Weekly[[#This Row],[Actual]]=TRUE),AS672-1,IF(AND(Weekly[[#This Row],[H Odds &lt;]]&lt;&gt;"",Weekly[[#This Row],[GBC_P]]=TRUE,Weekly[[#This Row],[Actual]]=FALSE),AS672-1,AS672)))))</f>
        <v>76.88</v>
      </c>
      <c r="AT673" s="37">
        <f>IF(AND(Weekly[[#This Row],[V Odds &lt;]]="",Weekly[[#This Row],[H Odds &lt;]]=""),AT672,IF(AND(Weekly[[#This Row],[H Odds &lt;]]&lt;&gt;"",Weekly[[#This Row],[HGBC_P]]=TRUE,Weekly[[#This Row],[Actual]]=TRUE),AT672+Weekly[[#This Row],[H Odds &lt;]]-1,IF(AND(Weekly[[#This Row],[V Odds &lt;]]&lt;&gt;"",Weekly[[#This Row],[HGBC_P]]=FALSE,Weekly[[#This Row],[Actual]]=FALSE),AT672+Weekly[[#This Row],[V Odds &lt;]]-1,IF(AND(Weekly[[#This Row],[V Odds &lt;]]&lt;&gt;"",Weekly[[#This Row],[HGBC_P]]=FALSE,Weekly[[#This Row],[Actual]]=TRUE),AT672-1,IF(AND(Weekly[[#This Row],[H Odds &lt;]]&lt;&gt;"",Weekly[[#This Row],[HGBC_P]]=TRUE,Weekly[[#This Row],[Actual]]=FALSE),AT672-1,AT672)))))</f>
        <v>60.31</v>
      </c>
      <c r="AU673" s="37">
        <f>IF(AND(Weekly[[#This Row],[V Odds &lt;]]="",Weekly[[#This Row],[H Odds &lt;]]=""),AU672,IF(AND(Weekly[[#This Row],[H Odds &lt;]]&lt;&gt;"",Weekly[[#This Row],[XGB_P]]=TRUE,Weekly[[#This Row],[Actual]]=TRUE),AU672+Weekly[[#This Row],[H Odds &lt;]]-1,IF(AND(Weekly[[#This Row],[V Odds &lt;]]&lt;&gt;"",Weekly[[#This Row],[XGB_P]]=FALSE,Weekly[[#This Row],[Actual]]=FALSE),AU672+Weekly[[#This Row],[V Odds &lt;]]-1,IF(AND(Weekly[[#This Row],[V Odds &lt;]]&lt;&gt;"",Weekly[[#This Row],[XGB_P]]=FALSE,Weekly[[#This Row],[Actual]]=TRUE),AU672-1,IF(AND(Weekly[[#This Row],[H Odds &lt;]]&lt;&gt;"",Weekly[[#This Row],[XGB_P]]=TRUE,Weekly[[#This Row],[Actual]]=FALSE),AU672-1,AU672)))))</f>
        <v>84.06</v>
      </c>
      <c r="AV673" s="37">
        <f>IF(AND(Weekly[[#This Row],[V Odds &lt;]]="",Weekly[[#This Row],[H Odds &lt;]]=""),AV672,IF(AND(Weekly[[#This Row],[H Odds &lt;]]&lt;&gt;"",Weekly[[#This Row],[QDA_P]]=TRUE,Weekly[[#This Row],[Actual]]=TRUE),AV672+Weekly[[#This Row],[H Odds &lt;]]-1,IF(AND(Weekly[[#This Row],[V Odds &lt;]]&lt;&gt;"",Weekly[[#This Row],[QDA_P]]=FALSE,Weekly[[#This Row],[Actual]]=FALSE),AV672+Weekly[[#This Row],[V Odds &lt;]]-1,IF(AND(Weekly[[#This Row],[V Odds &lt;]]&lt;&gt;"",Weekly[[#This Row],[QDA_P]]=FALSE,Weekly[[#This Row],[Actual]]=TRUE),AV672-1,IF(AND(Weekly[[#This Row],[H Odds &lt;]]&lt;&gt;"",Weekly[[#This Row],[QDA_P]]=TRUE,Weekly[[#This Row],[Actual]]=FALSE),AV672-1,AV672)))))</f>
        <v>73.349999999999994</v>
      </c>
      <c r="AW673" s="37">
        <f>IF(AND(Weekly[[#This Row],[H Odds &lt;]]="",Weekly[[#This Row],[V Odds &lt;]]=""),AW672,IF(AND(Weekly[[#This Row],[KNC_P]]=Weekly[[#This Row],[Actual]],Weekly[[#This Row],[KNC_P]]=TRUE),AW672+Weekly[[#This Row],[BF H Odds]]-1,IF(AND(Weekly[[#This Row],[KNC_P]]=Weekly[[#This Row],[Actual]],Weekly[[#This Row],[KNC_P]]=FALSE),AW672+Weekly[[#This Row],[BF V Odds]]-1,AW672-1)))</f>
        <v>51.150000000000013</v>
      </c>
      <c r="AX673" s="37">
        <f>IF(AND(Weekly[[#This Row],[V Odds &lt;]]="",Weekly[[#This Row],[H Odds &lt;]]=""),AX672,IF(AND(Weekly[[#This Row],[V Odds &lt;]]&lt;&gt;"",Weekly[[#This Row],[FALSES]]&gt;0,Weekly[[#This Row],[Actual]]=FALSE),AX672+Weekly[[#This Row],[V Odds &lt;]]-1,IF(AND(Weekly[[#This Row],[H Odds &lt;]]&lt;&gt;"",Weekly[[#This Row],[TRUES]]&gt;0,Weekly[[#This Row],[Actual]]=TRUE),AX672+Weekly[[#This Row],[H Odds &lt;]]-1,IF(AND(Weekly[[#This Row],[V Odds &lt;]]&lt;&gt;"",Weekly[[#This Row],[FALSES]]=0),AX672,IF(AND(Weekly[[#This Row],[H Odds &lt;]]&lt;&gt;"",Weekly[[#This Row],[TRUES]]=0),AX672,AX672-1)))))</f>
        <v>135.64999999999995</v>
      </c>
      <c r="AY673" s="37">
        <f>IF(AND(Weekly[[#This Row],[V Odds &lt;]]="",Weekly[[#This Row],[H Odds &lt;]]=""),AY672,IF(AND(Weekly[[#This Row],[V Odds &lt;]]&lt;&gt;"",Weekly[[#This Row],[FALSES]]&gt;0,Weekly[[#This Row],[Actual]]=FALSE),AY672+((Weekly[[#This Row],[V Odds &lt;]]-1)*0.92),IF(AND(Weekly[[#This Row],[H Odds &lt;]]&lt;&gt;"",Weekly[[#This Row],[TRUES]]&gt;0,Weekly[[#This Row],[Actual]]=TRUE),AY672+((Weekly[[#This Row],[H Odds &lt;]]-1)*0.92),IF(AND(Weekly[[#This Row],[V Odds &lt;]]&lt;&gt;"",Weekly[[#This Row],[FALSES]]=0),AY672,IF(AND(Weekly[[#This Row],[H Odds &lt;]]&lt;&gt;"",Weekly[[#This Row],[TRUES]]=0),AY672,AY672-1)))))</f>
        <v>120.07800000000003</v>
      </c>
      <c r="AZ673" s="37">
        <f>IF(AND(Weekly[[#This Row],[V Odds &lt;]]="",Weekly[[#This Row],[H Odds &lt;]]=""),AZ672,IF(AND(Weekly[[#This Row],[V Odds &lt;]]&lt;&gt;"",Weekly[[#This Row],[Actual]]=FALSE),AZ672+Weekly[[#This Row],[V Odds &lt;]]-1,IF(AND(Weekly[[#This Row],[H Odds &lt;]]&lt;&gt;"",Weekly[[#This Row],[Actual]]=TRUE),AZ672+Weekly[[#This Row],[H Odds &lt;]]-1,AZ672-1)))</f>
        <v>125.61999999999996</v>
      </c>
      <c r="BA673" s="38">
        <f>IF(Weekly[[#This Row],[H Odds &lt;]]="",BA672,IF(AND(Weekly[[#This Row],[H Odds &lt;]]&lt;&gt;"",Weekly[[#This Row],[SVC_P]]=TRUE,Weekly[[#This Row],[Actual]]=TRUE),BA672+Weekly[[#This Row],[H Odds &lt;]]-1,IF(AND(Weekly[[#This Row],[H Odds &lt;]]&lt;&gt;"",Weekly[[#This Row],[SVC_P]]=TRUE,Weekly[[#This Row],[Actual]]=FALSE),BA672-1,BA672)))</f>
        <v>80.290000000000006</v>
      </c>
      <c r="BB673" s="38">
        <f>IF(Weekly[[#This Row],[H Odds &lt;]]="",BB672,IF(AND(Weekly[[#This Row],[H Odds &lt;]]&lt;&gt;"",Weekly[[#This Row],[ADBC_P]]=TRUE,Weekly[[#This Row],[Actual]]=TRUE),BB672+Weekly[[#This Row],[H Odds &lt;]]-1,IF(AND(Weekly[[#This Row],[H Odds &lt;]]&lt;&gt;"",Weekly[[#This Row],[ADBC_P]]=TRUE,Weekly[[#This Row],[Actual]]=FALSE),BB672-1,BB672)))</f>
        <v>50.06</v>
      </c>
      <c r="BC673" s="38">
        <f>IF(Weekly[[#This Row],[H Odds &lt;]]="",BC672,IF(AND(Weekly[[#This Row],[H Odds &lt;]]&lt;&gt;"",Weekly[[#This Row],[RFC_P]]=TRUE,Weekly[[#This Row],[Actual]]=TRUE),BC672+Weekly[[#This Row],[H Odds &lt;]]-1,IF(AND(Weekly[[#This Row],[H Odds &lt;]]&lt;&gt;"",Weekly[[#This Row],[RFC_P]]=TRUE,Weekly[[#This Row],[Actual]]=FALSE),BC672-1,BC672)))</f>
        <v>51.66</v>
      </c>
      <c r="BD673" s="38">
        <f>IF(Weekly[[#This Row],[H Odds &lt;]]="",BD672,IF(AND(Weekly[[#This Row],[H Odds &lt;]]&lt;&gt;"",Weekly[[#This Row],[GBC_P]]=TRUE,Weekly[[#This Row],[Actual]]=TRUE),BD672+Weekly[[#This Row],[H Odds &lt;]]-1,IF(AND(Weekly[[#This Row],[H Odds &lt;]]&lt;&gt;"",Weekly[[#This Row],[GBC_P]]=TRUE,Weekly[[#This Row],[Actual]]=FALSE),BD672-1,BD672)))</f>
        <v>57.810000000000009</v>
      </c>
      <c r="BE673" s="38">
        <f>IF(Weekly[[#This Row],[H Odds &lt;]]="",BE672,IF(AND(Weekly[[#This Row],[H Odds &lt;]]&lt;&gt;"",Weekly[[#This Row],[HGBC_P]]=TRUE,Weekly[[#This Row],[Actual]]=TRUE),BE672+Weekly[[#This Row],[H Odds &lt;]]-1,IF(AND(Weekly[[#This Row],[H Odds &lt;]]&lt;&gt;"",Weekly[[#This Row],[HGBC_P]]=TRUE,Weekly[[#This Row],[Actual]]=FALSE),BE672-1,BE672)))</f>
        <v>54.96</v>
      </c>
      <c r="BF673" s="38">
        <f>IF(Weekly[[#This Row],[H Odds &lt;]]="",BF672,IF(AND(Weekly[[#This Row],[H Odds &lt;]]&lt;&gt;"",Weekly[[#This Row],[XGB_P]]=TRUE,Weekly[[#This Row],[Actual]]=TRUE),BF672+Weekly[[#This Row],[H Odds &lt;]]-1,IF(AND(Weekly[[#This Row],[H Odds &lt;]]&lt;&gt;"",Weekly[[#This Row],[XGB_P]]=TRUE,Weekly[[#This Row],[Actual]]=FALSE),BF672-1,BF672)))</f>
        <v>64.63000000000001</v>
      </c>
      <c r="BG673" s="38">
        <f>IF(Weekly[[#This Row],[H Odds &lt;]]="",BG672,IF(AND(Weekly[[#This Row],[H Odds &lt;]]&lt;&gt;"",Weekly[[#This Row],[QDA_P]]=TRUE,Weekly[[#This Row],[Actual]]=TRUE),BG672+Weekly[[#This Row],[H Odds &lt;]]-1,IF(AND(Weekly[[#This Row],[H Odds &lt;]]&lt;&gt;"",Weekly[[#This Row],[QDA_P]]=TRUE,Weekly[[#This Row],[Actual]]=FALSE),BG672-1,BG672)))</f>
        <v>50.129999999999995</v>
      </c>
      <c r="BH673" s="38">
        <f>IF(Weekly[[#This Row],[H Odds &lt;]]="",BH672,IF(AND(Weekly[[#This Row],[H Odds &lt;]]&lt;&gt;"",Weekly[[#This Row],[KNC_P]]=TRUE,Weekly[[#This Row],[Actual]]=TRUE),BH672+Weekly[[#This Row],[H Odds &lt;]]-1,IF(AND(Weekly[[#This Row],[H Odds &lt;]]&lt;&gt;"",Weekly[[#This Row],[KNC_P]]=TRUE,Weekly[[#This Row],[Actual]]=FALSE),BH672-1,BH672)))</f>
        <v>55</v>
      </c>
      <c r="BI673" s="38">
        <f>IF(Weekly[[#This Row],[H Odds &lt;]]="",BI672,IF(AND(Weekly[[#This Row],[H Odds &lt;]]&lt;&gt;"",Weekly[[#This Row],[TRUES]]&gt;0,Weekly[[#This Row],[Actual]]=TRUE),BI672+Weekly[[#This Row],[H Odds &lt;]]-1,IF(AND(Weekly[[#This Row],[H Odds &lt;]]&lt;&gt;"",Weekly[[#This Row],[TRUES]]=0),BI672,BI672-1)))</f>
        <v>78.290000000000006</v>
      </c>
      <c r="BJ673" s="38">
        <f>IF(Weekly[[#This Row],[H Odds &lt;]]="",BJ672,IF(AND(Weekly[[#This Row],[H Odds &lt;]]&lt;&gt;"",Weekly[[#This Row],[Actual]]=TRUE),BJ672+Weekly[[#This Row],[H Odds &lt;]]-1,IF(AND(Weekly[[#This Row],[H Odds &lt;]]&lt;&gt;"",Weekly[[#This Row],[Actual]]=FALSE),BJ672-1,BJ672)))</f>
        <v>80.190000000000012</v>
      </c>
      <c r="BK673" s="58">
        <f>IF(AND(Weekly[[#This Row],[TRUES]]&gt;3,Weekly[[#This Row],[Actual]]=TRUE),BK672+Weekly[[#This Row],[BF H Odds]]-1,IF(AND(Weekly[[#This Row],[FALSES]]&gt;3,Weekly[[#This Row],[Actual]]=FALSE),BK672+Weekly[[#This Row],[BF V Odds]]-1,IF(AND(Weekly[[#This Row],[TRUES]]&gt;3,Weekly[[#This Row],[Actual]]=FALSE),BK672-1,IF(AND(Weekly[[#This Row],[FALSES]]&gt;3,Weekly[[#This Row],[Actual]]=TRUE),BK672-1,BK672))))</f>
        <v>12.680000000000028</v>
      </c>
      <c r="BL673" s="58">
        <f>IF(AND(Weekly[[#This Row],[TRUES]]&gt;5,Weekly[[#This Row],[Actual]]=TRUE),BL672+Weekly[[#This Row],[BF H Odds]]-1,IF(AND(Weekly[[#This Row],[FALSES]]&gt;5,Weekly[[#This Row],[Actual]]=FALSE),BL672+Weekly[[#This Row],[BF V Odds]]-1,IF(AND(Weekly[[#This Row],[TRUES]]&gt;5,Weekly[[#This Row],[Actual]]=FALSE),BL672-1,IF(AND(Weekly[[#This Row],[FALSES]]&gt;5,Weekly[[#This Row],[Actual]]=TRUE),BL672-1,BL672))))</f>
        <v>17.000000000000014</v>
      </c>
      <c r="BM673" s="58">
        <f>IF(AND(Weekly[[#This Row],[TRUES]]&gt;6,Weekly[[#This Row],[Actual]]=TRUE),BM672+Weekly[[#This Row],[BF H Odds]]-1,IF(AND(Weekly[[#This Row],[FALSES]]&gt;6,Weekly[[#This Row],[Actual]]=FALSE),BM672+Weekly[[#This Row],[BF V Odds]]-1,IF(AND(Weekly[[#This Row],[TRUES]]&gt;6,Weekly[[#This Row],[Actual]]=FALSE),BM672-1,IF(AND(Weekly[[#This Row],[FALSES]]&gt;6,Weekly[[#This Row],[Actual]]=TRUE),BM672-1,BM672))))</f>
        <v>47.08</v>
      </c>
    </row>
    <row r="674" spans="1:65" x14ac:dyDescent="0.25">
      <c r="A674" s="34"/>
      <c r="B674" s="10">
        <v>44327</v>
      </c>
      <c r="C674" s="17" t="s">
        <v>14</v>
      </c>
      <c r="D674" s="15" t="s">
        <v>9</v>
      </c>
      <c r="E674" t="b">
        <v>1</v>
      </c>
      <c r="F674" t="b">
        <v>1</v>
      </c>
      <c r="G674" t="b">
        <v>1</v>
      </c>
      <c r="H674" t="b">
        <v>1</v>
      </c>
      <c r="I674" t="b">
        <v>1</v>
      </c>
      <c r="J674" t="b">
        <v>1</v>
      </c>
      <c r="K674" t="b">
        <v>1</v>
      </c>
      <c r="L674" t="b">
        <v>1</v>
      </c>
      <c r="O674" t="str">
        <f>IF(Weekly[[#This Row],[H/V]]="H",Weekly[[#This Row],[BF H Odds]],IF(Weekly[[#This Row],[H/V]]="V",Weekly[[#This Row],[BF V Odds]],""))</f>
        <v/>
      </c>
      <c r="R674" s="35">
        <f>IFERROR(IF(Weekly[[#This Row],[Won Bet?]]="yes",R673+(Weekly[[#This Row],[BF Odds]]*Weekly[[#This Row],[BF Stake]])-Weekly[[#This Row],[BF Stake]],R673-Weekly[[#This Row],[BF Stake]]),R673)</f>
        <v>1243.6095000000007</v>
      </c>
      <c r="S674" s="35">
        <f>IFERROR(IF(Weekly[[#This Row],[Won Bet?]]="yes",S673+(((Weekly[[#This Row],[BF Odds]]*Weekly[[#This Row],[BF Stake]])-Weekly[[#This Row],[BF Stake]])*0.95),S673-Weekly[[#This Row],[BF Stake]]),S673)</f>
        <v>1127.5191400000012</v>
      </c>
      <c r="T674" s="13"/>
      <c r="U674" s="13"/>
      <c r="V674" s="24" t="str">
        <f>IF(Weekly[[#This Row],[Actual]]="","",IF(AND(Weekly[[#This Row],[SVC_P]]=Weekly[[#This Row],[Actual]],Weekly[[#This Row],[SVC_P]]=TRUE),V673+Weekly[[#This Row],[BF H Odds]]-1,IF(AND(Weekly[[#This Row],[SVC_P]]=Weekly[[#This Row],[Actual]],Weekly[[#This Row],[SVC_P]]=FALSE),V673+Weekly[[#This Row],[BF V Odds]]-1,V673-1)))</f>
        <v/>
      </c>
      <c r="W674" s="24" t="str">
        <f>IF(Weekly[[#This Row],[Actual]]="","",IF(AND(Weekly[[#This Row],[SVC_P]]=FALSE,Weekly[[#This Row],[Actual]]=TRUE),W673+Weekly[[#This Row],[BF H Odds]]-1,IF(AND(Weekly[[#This Row],[SVC_P]]=TRUE,Weekly[[#This Row],[Actual]]=FALSE,),W673+Weekly[[#This Row],[BF V Odds]]-1,W673-1)))</f>
        <v/>
      </c>
      <c r="X674" s="24" t="str">
        <f>IF(Weekly[[#This Row],[Actual]]="","",IF(AND(Weekly[[#This Row],[ADBC_P]]=Weekly[[#This Row],[Actual]],Weekly[[#This Row],[ADBC_P]]=TRUE),X673+Weekly[[#This Row],[BF H Odds]]-1,IF(AND(Weekly[[#This Row],[ADBC_P]]=Weekly[[#This Row],[Actual]],Weekly[[#This Row],[ADBC_P]]=FALSE),X673+Weekly[[#This Row],[BF V Odds]]-1,X673-1)))</f>
        <v/>
      </c>
      <c r="Y674" s="24" t="str">
        <f>IF(Weekly[[#This Row],[Actual]]="","",IF(AND(Weekly[[#This Row],[ADBC_P]]=FALSE,Weekly[[#This Row],[Actual]]=TRUE),Y673+Weekly[[#This Row],[BF H Odds]]-1,IF(AND(Weekly[[#This Row],[ADBC_P]]=TRUE,Weekly[[#This Row],[Actual]]=FALSE),Y673+Weekly[[#This Row],[BF V Odds]]-1,Y673-1)))</f>
        <v/>
      </c>
      <c r="Z674" s="24" t="str">
        <f>IF(Weekly[[#This Row],[Actual]]="","",IF(AND(Weekly[[#This Row],[RFC_P]]=Weekly[[#This Row],[Actual]],Weekly[[#This Row],[RFC_P]]=TRUE),Z673+Weekly[[#This Row],[BF H Odds]]-1,IF(AND(Weekly[[#This Row],[RFC_P]]=Weekly[[#This Row],[Actual]],Weekly[[#This Row],[RFC_P]]=FALSE),Z673+Weekly[[#This Row],[BF V Odds]]-1,Z673-1)))</f>
        <v/>
      </c>
      <c r="AA674" s="24" t="str">
        <f>IF(Weekly[[#This Row],[Actual]]="","",IF(AND(Weekly[[#This Row],[RFC_P]]=FALSE,Weekly[[#This Row],[Actual]]=TRUE),AA673+Weekly[[#This Row],[BF H Odds]]-1,IF(AND(Weekly[[#This Row],[RFC_P]]=TRUE,Weekly[[#This Row],[Actual]]=FALSE),AA673+Weekly[[#This Row],[BF V Odds]]-1,AA673-1)))</f>
        <v/>
      </c>
      <c r="AB674" s="24" t="str">
        <f>IF(Weekly[[#This Row],[Actual]]="","",IF(AND(Weekly[[#This Row],[GBC_P]]=Weekly[[#This Row],[Actual]],Weekly[[#This Row],[GBC_P]]=TRUE),AB673+Weekly[[#This Row],[BF H Odds]]-1,IF(AND(Weekly[[#This Row],[GBC_P]]=Weekly[[#This Row],[Actual]],Weekly[[#This Row],[GBC_P]]=FALSE),AB673+Weekly[[#This Row],[BF V Odds]]-1,AB673-1)))</f>
        <v/>
      </c>
      <c r="AC674" s="24" t="str">
        <f>IF(Weekly[[#This Row],[Actual]]="","",IF(AND(Weekly[[#This Row],[GBC_P]]=FALSE,Weekly[[#This Row],[Actual]]=TRUE),AC673+Weekly[[#This Row],[BF H Odds]]-1,IF(AND(Weekly[[#This Row],[GBC_P]]=TRUE,Weekly[[#This Row],[Actual]]=FALSE),AC673+Weekly[[#This Row],[BF V Odds]]-1,AC673-1)))</f>
        <v/>
      </c>
      <c r="AD674" s="24" t="str">
        <f>IF(Weekly[[#This Row],[Actual]]="","",IF(AND(Weekly[[#This Row],[HGBC_P]]=Weekly[[#This Row],[Actual]],Weekly[[#This Row],[HGBC_P]]=TRUE),AD673+Weekly[[#This Row],[BF H Odds]]-1,IF(AND(Weekly[[#This Row],[HGBC_P]]=Weekly[[#This Row],[Actual]],Weekly[[#This Row],[HGBC_P]]=FALSE),AD673+Weekly[[#This Row],[BF V Odds]]-1,AD673-1)))</f>
        <v/>
      </c>
      <c r="AE674" s="24" t="str">
        <f>IF(Weekly[[#This Row],[Actual]]="","",IF(AND(Weekly[[#This Row],[HGBC_P]]=FALSE,Weekly[[#This Row],[Actual]]=TRUE),AE673+Weekly[[#This Row],[BF H Odds]]-1,IF(AND(Weekly[[#This Row],[HGBC_P]]=TRUE,Weekly[[#This Row],[Actual]]=FALSE),AE673+Weekly[[#This Row],[BF V Odds]]-1,AE673-1)))</f>
        <v/>
      </c>
      <c r="AF674" s="24" t="str">
        <f>IF(Weekly[[#This Row],[Actual]]="","",IF(AND(Weekly[[#This Row],[XGB_P]]=Weekly[[#This Row],[Actual]],Weekly[[#This Row],[XGB_P]]=TRUE),AF673+Weekly[[#This Row],[BF H Odds]]-1,IF(AND(Weekly[[#This Row],[XGB_P]]=Weekly[[#This Row],[Actual]],Weekly[[#This Row],[XGB_P]]=FALSE),AF673+Weekly[[#This Row],[BF V Odds]]-1,AF673-1)))</f>
        <v/>
      </c>
      <c r="AG674" s="24" t="str">
        <f>IF(Weekly[[#This Row],[Actual]]="","",IF(AND(Weekly[[#This Row],[XGB_P]]=FALSE,Weekly[[#This Row],[Actual]]=TRUE),AG673+Weekly[[#This Row],[BF H Odds]]-1,IF(AND(Weekly[[#This Row],[XGB_P]]=TRUE,Weekly[[#This Row],[Actual]]=FALSE),AG673+Weekly[[#This Row],[BF V Odds]]-1,AG673-1)))</f>
        <v/>
      </c>
      <c r="AH674" s="24" t="str">
        <f>IF(Weekly[[#This Row],[Actual]]="","",IF(AND(Weekly[[#This Row],[QDA_P]]=Weekly[[#This Row],[Actual]],Weekly[[#This Row],[QDA_P]]=TRUE),AH673+Weekly[[#This Row],[BF H Odds]]-1,IF(AND(Weekly[[#This Row],[QDA_P]]=Weekly[[#This Row],[Actual]],Weekly[[#This Row],[QDA_P]]=FALSE),AH673+Weekly[[#This Row],[BF V Odds]]-1,AH673-1)))</f>
        <v/>
      </c>
      <c r="AI674" s="24" t="str">
        <f>IF(Weekly[[#This Row],[Actual]]="","",IF(AND(Weekly[[#This Row],[QDA_P]]=FALSE,Weekly[[#This Row],[Actual]]=TRUE),AI673+Weekly[[#This Row],[BF H Odds]]-1,IF(AND(Weekly[[#This Row],[QDA_P]]=TRUE,Weekly[[#This Row],[Actual]]=FALSE),AI673+Weekly[[#This Row],[BF V Odds]]-1,AI673-1)))</f>
        <v/>
      </c>
      <c r="AJ674" s="24" t="str">
        <f>IF(Weekly[[#This Row],[Actual]]="","",IF(AND(Weekly[[#This Row],[KNC_P]]=FALSE,Weekly[[#This Row],[Actual]]=TRUE),AJ673+Weekly[[#This Row],[BF H Odds]]-1,IF(AND(Weekly[[#This Row],[KNC_P]]=TRUE,Weekly[[#This Row],[Actual]]=FALSE),AJ673+Weekly[[#This Row],[BF V Odds]]-1,AJ673-1)))</f>
        <v/>
      </c>
      <c r="AK674" s="24" t="str">
        <f>IF(Weekly[[#This Row],[Actual]]="","",IF(AND(Weekly[[#This Row],[KNC_P]]=FALSE,Weekly[[#This Row],[Actual]]=TRUE),AK673+Weekly[[#This Row],[BF H Odds]]-1,IF(AND(Weekly[[#This Row],[KNC_P]]=TRUE,Weekly[[#This Row],[Actual]]=FALSE),AK673+Weekly[[#This Row],[BF V Odds]]-1,AK673-1)))</f>
        <v/>
      </c>
      <c r="AL674" s="30" t="str">
        <f>IF(Weekly[[#This Row],[Actual]]="","",COUNTIF(Weekly[[#This Row],[SVC_P]:[QDA_P]],TRUE))</f>
        <v/>
      </c>
      <c r="AM674" s="30" t="str">
        <f>IF(Weekly[[#This Row],[Actual]]="","",COUNTIF(Weekly[[#This Row],[SVC_P]:[QDA_P]],FALSE))</f>
        <v/>
      </c>
      <c r="AN674" s="36" t="str">
        <f>IF(AND(Weekly[[#This Row],[BF V Odds]]&gt;$BO$6,Weekly[[#This Row],[BF V Odds]] &lt; $BO$7),Weekly[[#This Row],[BF V Odds]],"")</f>
        <v/>
      </c>
      <c r="AO674" s="36" t="str">
        <f>IF(AND(Weekly[[#This Row],[BF H Odds]]&gt;$BO$6, Weekly[[#This Row],[BF H Odds]] &lt; $BO$7),Weekly[[#This Row],[BF H Odds]],"")</f>
        <v/>
      </c>
      <c r="AP674" s="37">
        <f>IF(AND(Weekly[[#This Row],[V Odds &lt;]]="",Weekly[[#This Row],[H Odds &lt;]]=""),AP673,IF(AND(Weekly[[#This Row],[H Odds &lt;]]&lt;&gt;"",Weekly[[#This Row],[SVC_P]]=TRUE,Weekly[[#This Row],[Actual]]=TRUE),AP673+Weekly[[#This Row],[H Odds &lt;]]-1,IF(AND(Weekly[[#This Row],[V Odds &lt;]]&lt;&gt;"",Weekly[[#This Row],[SVC_P]]=FALSE,Weekly[[#This Row],[Actual]]=FALSE),AP673+Weekly[[#This Row],[V Odds &lt;]]-1,IF(AND(Weekly[[#This Row],[V Odds &lt;]]&lt;&gt;"",Weekly[[#This Row],[SVC_P]]=FALSE,Weekly[[#This Row],[Actual]]=TRUE),AP673-1,IF(AND(Weekly[[#This Row],[H Odds &lt;]]&lt;&gt;"",Weekly[[#This Row],[SVC_P]]=TRUE,Weekly[[#This Row],[Actual]]=FALSE),AP673-1,AP673)))))</f>
        <v>81.330000000000027</v>
      </c>
      <c r="AQ674" s="37">
        <f>IF(AND(Weekly[[#This Row],[V Odds &lt;]]="",Weekly[[#This Row],[H Odds &lt;]]=""),AQ673,IF(AND(Weekly[[#This Row],[H Odds &lt;]]&lt;&gt;"",Weekly[[#This Row],[ADBC_P]]=TRUE,Weekly[[#This Row],[Actual]]=TRUE),AQ673+Weekly[[#This Row],[H Odds &lt;]]-1,IF(AND(Weekly[[#This Row],[V Odds &lt;]]&lt;&gt;"",Weekly[[#This Row],[ADBC_P]]=FALSE,Weekly[[#This Row],[Actual]]=FALSE),AQ673+Weekly[[#This Row],[V Odds &lt;]]-1,IF(AND(Weekly[[#This Row],[V Odds &lt;]]&lt;&gt;"",Weekly[[#This Row],[ADBC_P]]=FALSE,Weekly[[#This Row],[Actual]]=TRUE),AQ673-1,IF(AND(Weekly[[#This Row],[H Odds &lt;]]&lt;&gt;"",Weekly[[#This Row],[ADBC_P]]=TRUE,Weekly[[#This Row],[Actual]]=FALSE),AQ673-1,AQ673)))))</f>
        <v>53.88</v>
      </c>
      <c r="AR674" s="37">
        <f>IF(AND(Weekly[[#This Row],[V Odds &lt;]]="",Weekly[[#This Row],[H Odds &lt;]]=""),AR673,IF(AND(Weekly[[#This Row],[H Odds &lt;]]&lt;&gt;"",Weekly[[#This Row],[RFC_P]]=TRUE,Weekly[[#This Row],[Actual]]=TRUE),AR673+Weekly[[#This Row],[H Odds &lt;]]-1,IF(AND(Weekly[[#This Row],[V Odds &lt;]]&lt;&gt;"",Weekly[[#This Row],[RFC_P]]=FALSE,Weekly[[#This Row],[Actual]]=FALSE),AR673+Weekly[[#This Row],[V Odds &lt;]]-1,IF(AND(Weekly[[#This Row],[V Odds &lt;]]&lt;&gt;"",Weekly[[#This Row],[RFC_P]]=FALSE,Weekly[[#This Row],[Actual]]=TRUE),AR673-1,IF(AND(Weekly[[#This Row],[H Odds &lt;]]&lt;&gt;"",Weekly[[#This Row],[RFC_P]]=TRUE,Weekly[[#This Row],[Actual]]=FALSE),AR673-1,AR673)))))</f>
        <v>73.14</v>
      </c>
      <c r="AS674" s="37">
        <f>IF(AND(Weekly[[#This Row],[V Odds &lt;]]="",Weekly[[#This Row],[H Odds &lt;]]=""),AS673,IF(AND(Weekly[[#This Row],[H Odds &lt;]]&lt;&gt;"",Weekly[[#This Row],[GBC_P]]=TRUE,Weekly[[#This Row],[Actual]]=TRUE),AS673+Weekly[[#This Row],[H Odds &lt;]]-1,IF(AND(Weekly[[#This Row],[V Odds &lt;]]&lt;&gt;"",Weekly[[#This Row],[GBC_P]]=FALSE,Weekly[[#This Row],[Actual]]=FALSE),AS673+Weekly[[#This Row],[V Odds &lt;]]-1,IF(AND(Weekly[[#This Row],[V Odds &lt;]]&lt;&gt;"",Weekly[[#This Row],[GBC_P]]=FALSE,Weekly[[#This Row],[Actual]]=TRUE),AS673-1,IF(AND(Weekly[[#This Row],[H Odds &lt;]]&lt;&gt;"",Weekly[[#This Row],[GBC_P]]=TRUE,Weekly[[#This Row],[Actual]]=FALSE),AS673-1,AS673)))))</f>
        <v>76.88</v>
      </c>
      <c r="AT674" s="37">
        <f>IF(AND(Weekly[[#This Row],[V Odds &lt;]]="",Weekly[[#This Row],[H Odds &lt;]]=""),AT673,IF(AND(Weekly[[#This Row],[H Odds &lt;]]&lt;&gt;"",Weekly[[#This Row],[HGBC_P]]=TRUE,Weekly[[#This Row],[Actual]]=TRUE),AT673+Weekly[[#This Row],[H Odds &lt;]]-1,IF(AND(Weekly[[#This Row],[V Odds &lt;]]&lt;&gt;"",Weekly[[#This Row],[HGBC_P]]=FALSE,Weekly[[#This Row],[Actual]]=FALSE),AT673+Weekly[[#This Row],[V Odds &lt;]]-1,IF(AND(Weekly[[#This Row],[V Odds &lt;]]&lt;&gt;"",Weekly[[#This Row],[HGBC_P]]=FALSE,Weekly[[#This Row],[Actual]]=TRUE),AT673-1,IF(AND(Weekly[[#This Row],[H Odds &lt;]]&lt;&gt;"",Weekly[[#This Row],[HGBC_P]]=TRUE,Weekly[[#This Row],[Actual]]=FALSE),AT673-1,AT673)))))</f>
        <v>60.31</v>
      </c>
      <c r="AU674" s="37">
        <f>IF(AND(Weekly[[#This Row],[V Odds &lt;]]="",Weekly[[#This Row],[H Odds &lt;]]=""),AU673,IF(AND(Weekly[[#This Row],[H Odds &lt;]]&lt;&gt;"",Weekly[[#This Row],[XGB_P]]=TRUE,Weekly[[#This Row],[Actual]]=TRUE),AU673+Weekly[[#This Row],[H Odds &lt;]]-1,IF(AND(Weekly[[#This Row],[V Odds &lt;]]&lt;&gt;"",Weekly[[#This Row],[XGB_P]]=FALSE,Weekly[[#This Row],[Actual]]=FALSE),AU673+Weekly[[#This Row],[V Odds &lt;]]-1,IF(AND(Weekly[[#This Row],[V Odds &lt;]]&lt;&gt;"",Weekly[[#This Row],[XGB_P]]=FALSE,Weekly[[#This Row],[Actual]]=TRUE),AU673-1,IF(AND(Weekly[[#This Row],[H Odds &lt;]]&lt;&gt;"",Weekly[[#This Row],[XGB_P]]=TRUE,Weekly[[#This Row],[Actual]]=FALSE),AU673-1,AU673)))))</f>
        <v>84.06</v>
      </c>
      <c r="AV674" s="37">
        <f>IF(AND(Weekly[[#This Row],[V Odds &lt;]]="",Weekly[[#This Row],[H Odds &lt;]]=""),AV673,IF(AND(Weekly[[#This Row],[H Odds &lt;]]&lt;&gt;"",Weekly[[#This Row],[QDA_P]]=TRUE,Weekly[[#This Row],[Actual]]=TRUE),AV673+Weekly[[#This Row],[H Odds &lt;]]-1,IF(AND(Weekly[[#This Row],[V Odds &lt;]]&lt;&gt;"",Weekly[[#This Row],[QDA_P]]=FALSE,Weekly[[#This Row],[Actual]]=FALSE),AV673+Weekly[[#This Row],[V Odds &lt;]]-1,IF(AND(Weekly[[#This Row],[V Odds &lt;]]&lt;&gt;"",Weekly[[#This Row],[QDA_P]]=FALSE,Weekly[[#This Row],[Actual]]=TRUE),AV673-1,IF(AND(Weekly[[#This Row],[H Odds &lt;]]&lt;&gt;"",Weekly[[#This Row],[QDA_P]]=TRUE,Weekly[[#This Row],[Actual]]=FALSE),AV673-1,AV673)))))</f>
        <v>73.349999999999994</v>
      </c>
      <c r="AW674" s="37">
        <f>IF(AND(Weekly[[#This Row],[H Odds &lt;]]="",Weekly[[#This Row],[V Odds &lt;]]=""),AW673,IF(AND(Weekly[[#This Row],[KNC_P]]=Weekly[[#This Row],[Actual]],Weekly[[#This Row],[KNC_P]]=TRUE),AW673+Weekly[[#This Row],[BF H Odds]]-1,IF(AND(Weekly[[#This Row],[KNC_P]]=Weekly[[#This Row],[Actual]],Weekly[[#This Row],[KNC_P]]=FALSE),AW673+Weekly[[#This Row],[BF V Odds]]-1,AW673-1)))</f>
        <v>51.150000000000013</v>
      </c>
      <c r="AX674" s="37">
        <f>IF(AND(Weekly[[#This Row],[V Odds &lt;]]="",Weekly[[#This Row],[H Odds &lt;]]=""),AX673,IF(AND(Weekly[[#This Row],[V Odds &lt;]]&lt;&gt;"",Weekly[[#This Row],[FALSES]]&gt;0,Weekly[[#This Row],[Actual]]=FALSE),AX673+Weekly[[#This Row],[V Odds &lt;]]-1,IF(AND(Weekly[[#This Row],[H Odds &lt;]]&lt;&gt;"",Weekly[[#This Row],[TRUES]]&gt;0,Weekly[[#This Row],[Actual]]=TRUE),AX673+Weekly[[#This Row],[H Odds &lt;]]-1,IF(AND(Weekly[[#This Row],[V Odds &lt;]]&lt;&gt;"",Weekly[[#This Row],[FALSES]]=0),AX673,IF(AND(Weekly[[#This Row],[H Odds &lt;]]&lt;&gt;"",Weekly[[#This Row],[TRUES]]=0),AX673,AX673-1)))))</f>
        <v>135.64999999999995</v>
      </c>
      <c r="AY674" s="37">
        <f>IF(AND(Weekly[[#This Row],[V Odds &lt;]]="",Weekly[[#This Row],[H Odds &lt;]]=""),AY673,IF(AND(Weekly[[#This Row],[V Odds &lt;]]&lt;&gt;"",Weekly[[#This Row],[FALSES]]&gt;0,Weekly[[#This Row],[Actual]]=FALSE),AY673+((Weekly[[#This Row],[V Odds &lt;]]-1)*0.92),IF(AND(Weekly[[#This Row],[H Odds &lt;]]&lt;&gt;"",Weekly[[#This Row],[TRUES]]&gt;0,Weekly[[#This Row],[Actual]]=TRUE),AY673+((Weekly[[#This Row],[H Odds &lt;]]-1)*0.92),IF(AND(Weekly[[#This Row],[V Odds &lt;]]&lt;&gt;"",Weekly[[#This Row],[FALSES]]=0),AY673,IF(AND(Weekly[[#This Row],[H Odds &lt;]]&lt;&gt;"",Weekly[[#This Row],[TRUES]]=0),AY673,AY673-1)))))</f>
        <v>120.07800000000003</v>
      </c>
      <c r="AZ674" s="37">
        <f>IF(AND(Weekly[[#This Row],[V Odds &lt;]]="",Weekly[[#This Row],[H Odds &lt;]]=""),AZ673,IF(AND(Weekly[[#This Row],[V Odds &lt;]]&lt;&gt;"",Weekly[[#This Row],[Actual]]=FALSE),AZ673+Weekly[[#This Row],[V Odds &lt;]]-1,IF(AND(Weekly[[#This Row],[H Odds &lt;]]&lt;&gt;"",Weekly[[#This Row],[Actual]]=TRUE),AZ673+Weekly[[#This Row],[H Odds &lt;]]-1,AZ673-1)))</f>
        <v>125.61999999999996</v>
      </c>
      <c r="BA674" s="38">
        <f>IF(Weekly[[#This Row],[H Odds &lt;]]="",BA673,IF(AND(Weekly[[#This Row],[H Odds &lt;]]&lt;&gt;"",Weekly[[#This Row],[SVC_P]]=TRUE,Weekly[[#This Row],[Actual]]=TRUE),BA673+Weekly[[#This Row],[H Odds &lt;]]-1,IF(AND(Weekly[[#This Row],[H Odds &lt;]]&lt;&gt;"",Weekly[[#This Row],[SVC_P]]=TRUE,Weekly[[#This Row],[Actual]]=FALSE),BA673-1,BA673)))</f>
        <v>80.290000000000006</v>
      </c>
      <c r="BB674" s="38">
        <f>IF(Weekly[[#This Row],[H Odds &lt;]]="",BB673,IF(AND(Weekly[[#This Row],[H Odds &lt;]]&lt;&gt;"",Weekly[[#This Row],[ADBC_P]]=TRUE,Weekly[[#This Row],[Actual]]=TRUE),BB673+Weekly[[#This Row],[H Odds &lt;]]-1,IF(AND(Weekly[[#This Row],[H Odds &lt;]]&lt;&gt;"",Weekly[[#This Row],[ADBC_P]]=TRUE,Weekly[[#This Row],[Actual]]=FALSE),BB673-1,BB673)))</f>
        <v>50.06</v>
      </c>
      <c r="BC674" s="38">
        <f>IF(Weekly[[#This Row],[H Odds &lt;]]="",BC673,IF(AND(Weekly[[#This Row],[H Odds &lt;]]&lt;&gt;"",Weekly[[#This Row],[RFC_P]]=TRUE,Weekly[[#This Row],[Actual]]=TRUE),BC673+Weekly[[#This Row],[H Odds &lt;]]-1,IF(AND(Weekly[[#This Row],[H Odds &lt;]]&lt;&gt;"",Weekly[[#This Row],[RFC_P]]=TRUE,Weekly[[#This Row],[Actual]]=FALSE),BC673-1,BC673)))</f>
        <v>51.66</v>
      </c>
      <c r="BD674" s="38">
        <f>IF(Weekly[[#This Row],[H Odds &lt;]]="",BD673,IF(AND(Weekly[[#This Row],[H Odds &lt;]]&lt;&gt;"",Weekly[[#This Row],[GBC_P]]=TRUE,Weekly[[#This Row],[Actual]]=TRUE),BD673+Weekly[[#This Row],[H Odds &lt;]]-1,IF(AND(Weekly[[#This Row],[H Odds &lt;]]&lt;&gt;"",Weekly[[#This Row],[GBC_P]]=TRUE,Weekly[[#This Row],[Actual]]=FALSE),BD673-1,BD673)))</f>
        <v>57.810000000000009</v>
      </c>
      <c r="BE674" s="38">
        <f>IF(Weekly[[#This Row],[H Odds &lt;]]="",BE673,IF(AND(Weekly[[#This Row],[H Odds &lt;]]&lt;&gt;"",Weekly[[#This Row],[HGBC_P]]=TRUE,Weekly[[#This Row],[Actual]]=TRUE),BE673+Weekly[[#This Row],[H Odds &lt;]]-1,IF(AND(Weekly[[#This Row],[H Odds &lt;]]&lt;&gt;"",Weekly[[#This Row],[HGBC_P]]=TRUE,Weekly[[#This Row],[Actual]]=FALSE),BE673-1,BE673)))</f>
        <v>54.96</v>
      </c>
      <c r="BF674" s="38">
        <f>IF(Weekly[[#This Row],[H Odds &lt;]]="",BF673,IF(AND(Weekly[[#This Row],[H Odds &lt;]]&lt;&gt;"",Weekly[[#This Row],[XGB_P]]=TRUE,Weekly[[#This Row],[Actual]]=TRUE),BF673+Weekly[[#This Row],[H Odds &lt;]]-1,IF(AND(Weekly[[#This Row],[H Odds &lt;]]&lt;&gt;"",Weekly[[#This Row],[XGB_P]]=TRUE,Weekly[[#This Row],[Actual]]=FALSE),BF673-1,BF673)))</f>
        <v>64.63000000000001</v>
      </c>
      <c r="BG674" s="38">
        <f>IF(Weekly[[#This Row],[H Odds &lt;]]="",BG673,IF(AND(Weekly[[#This Row],[H Odds &lt;]]&lt;&gt;"",Weekly[[#This Row],[QDA_P]]=TRUE,Weekly[[#This Row],[Actual]]=TRUE),BG673+Weekly[[#This Row],[H Odds &lt;]]-1,IF(AND(Weekly[[#This Row],[H Odds &lt;]]&lt;&gt;"",Weekly[[#This Row],[QDA_P]]=TRUE,Weekly[[#This Row],[Actual]]=FALSE),BG673-1,BG673)))</f>
        <v>50.129999999999995</v>
      </c>
      <c r="BH674" s="38">
        <f>IF(Weekly[[#This Row],[H Odds &lt;]]="",BH673,IF(AND(Weekly[[#This Row],[H Odds &lt;]]&lt;&gt;"",Weekly[[#This Row],[KNC_P]]=TRUE,Weekly[[#This Row],[Actual]]=TRUE),BH673+Weekly[[#This Row],[H Odds &lt;]]-1,IF(AND(Weekly[[#This Row],[H Odds &lt;]]&lt;&gt;"",Weekly[[#This Row],[KNC_P]]=TRUE,Weekly[[#This Row],[Actual]]=FALSE),BH673-1,BH673)))</f>
        <v>55</v>
      </c>
      <c r="BI674" s="38">
        <f>IF(Weekly[[#This Row],[H Odds &lt;]]="",BI673,IF(AND(Weekly[[#This Row],[H Odds &lt;]]&lt;&gt;"",Weekly[[#This Row],[TRUES]]&gt;0,Weekly[[#This Row],[Actual]]=TRUE),BI673+Weekly[[#This Row],[H Odds &lt;]]-1,IF(AND(Weekly[[#This Row],[H Odds &lt;]]&lt;&gt;"",Weekly[[#This Row],[TRUES]]=0),BI673,BI673-1)))</f>
        <v>78.290000000000006</v>
      </c>
      <c r="BJ674" s="38">
        <f>IF(Weekly[[#This Row],[H Odds &lt;]]="",BJ673,IF(AND(Weekly[[#This Row],[H Odds &lt;]]&lt;&gt;"",Weekly[[#This Row],[Actual]]=TRUE),BJ673+Weekly[[#This Row],[H Odds &lt;]]-1,IF(AND(Weekly[[#This Row],[H Odds &lt;]]&lt;&gt;"",Weekly[[#This Row],[Actual]]=FALSE),BJ673-1,BJ673)))</f>
        <v>80.190000000000012</v>
      </c>
      <c r="BK674" s="58">
        <f>IF(AND(Weekly[[#This Row],[TRUES]]&gt;3,Weekly[[#This Row],[Actual]]=TRUE),BK673+Weekly[[#This Row],[BF H Odds]]-1,IF(AND(Weekly[[#This Row],[FALSES]]&gt;3,Weekly[[#This Row],[Actual]]=FALSE),BK673+Weekly[[#This Row],[BF V Odds]]-1,IF(AND(Weekly[[#This Row],[TRUES]]&gt;3,Weekly[[#This Row],[Actual]]=FALSE),BK673-1,IF(AND(Weekly[[#This Row],[FALSES]]&gt;3,Weekly[[#This Row],[Actual]]=TRUE),BK673-1,BK673))))</f>
        <v>11.680000000000028</v>
      </c>
      <c r="BL674" s="58">
        <f>IF(AND(Weekly[[#This Row],[TRUES]]&gt;5,Weekly[[#This Row],[Actual]]=TRUE),BL673+Weekly[[#This Row],[BF H Odds]]-1,IF(AND(Weekly[[#This Row],[FALSES]]&gt;5,Weekly[[#This Row],[Actual]]=FALSE),BL673+Weekly[[#This Row],[BF V Odds]]-1,IF(AND(Weekly[[#This Row],[TRUES]]&gt;5,Weekly[[#This Row],[Actual]]=FALSE),BL673-1,IF(AND(Weekly[[#This Row],[FALSES]]&gt;5,Weekly[[#This Row],[Actual]]=TRUE),BL673-1,BL673))))</f>
        <v>16.000000000000014</v>
      </c>
      <c r="BM674" s="58">
        <f>IF(AND(Weekly[[#This Row],[TRUES]]&gt;6,Weekly[[#This Row],[Actual]]=TRUE),BM673+Weekly[[#This Row],[BF H Odds]]-1,IF(AND(Weekly[[#This Row],[FALSES]]&gt;6,Weekly[[#This Row],[Actual]]=FALSE),BM673+Weekly[[#This Row],[BF V Odds]]-1,IF(AND(Weekly[[#This Row],[TRUES]]&gt;6,Weekly[[#This Row],[Actual]]=FALSE),BM673-1,IF(AND(Weekly[[#This Row],[FALSES]]&gt;6,Weekly[[#This Row],[Actual]]=TRUE),BM673-1,BM673))))</f>
        <v>46.08</v>
      </c>
    </row>
    <row r="675" spans="1:65" x14ac:dyDescent="0.25">
      <c r="A675" s="34"/>
      <c r="B675" s="10">
        <v>44327</v>
      </c>
      <c r="C675" s="17" t="s">
        <v>18</v>
      </c>
      <c r="D675" s="15" t="s">
        <v>22</v>
      </c>
      <c r="E675" t="b">
        <v>0</v>
      </c>
      <c r="F675" t="b">
        <v>1</v>
      </c>
      <c r="G675" t="b">
        <v>1</v>
      </c>
      <c r="H675" t="b">
        <v>1</v>
      </c>
      <c r="I675" t="b">
        <v>1</v>
      </c>
      <c r="J675" t="b">
        <v>1</v>
      </c>
      <c r="K675" t="b">
        <v>1</v>
      </c>
      <c r="L675" t="b">
        <v>0</v>
      </c>
      <c r="O675" t="str">
        <f>IF(Weekly[[#This Row],[H/V]]="H",Weekly[[#This Row],[BF H Odds]],IF(Weekly[[#This Row],[H/V]]="V",Weekly[[#This Row],[BF V Odds]],""))</f>
        <v/>
      </c>
      <c r="R675" s="35">
        <f>IFERROR(IF(Weekly[[#This Row],[Won Bet?]]="yes",R674+(Weekly[[#This Row],[BF Odds]]*Weekly[[#This Row],[BF Stake]])-Weekly[[#This Row],[BF Stake]],R674-Weekly[[#This Row],[BF Stake]]),R674)</f>
        <v>1243.6095000000007</v>
      </c>
      <c r="S675" s="35">
        <f>IFERROR(IF(Weekly[[#This Row],[Won Bet?]]="yes",S674+(((Weekly[[#This Row],[BF Odds]]*Weekly[[#This Row],[BF Stake]])-Weekly[[#This Row],[BF Stake]])*0.95),S674-Weekly[[#This Row],[BF Stake]]),S674)</f>
        <v>1127.5191400000012</v>
      </c>
      <c r="T675" s="13"/>
      <c r="U675" s="13"/>
      <c r="V675" s="24" t="str">
        <f>IF(Weekly[[#This Row],[Actual]]="","",IF(AND(Weekly[[#This Row],[SVC_P]]=Weekly[[#This Row],[Actual]],Weekly[[#This Row],[SVC_P]]=TRUE),V674+Weekly[[#This Row],[BF H Odds]]-1,IF(AND(Weekly[[#This Row],[SVC_P]]=Weekly[[#This Row],[Actual]],Weekly[[#This Row],[SVC_P]]=FALSE),V674+Weekly[[#This Row],[BF V Odds]]-1,V674-1)))</f>
        <v/>
      </c>
      <c r="W675" s="24" t="str">
        <f>IF(Weekly[[#This Row],[Actual]]="","",IF(AND(Weekly[[#This Row],[SVC_P]]=FALSE,Weekly[[#This Row],[Actual]]=TRUE),W674+Weekly[[#This Row],[BF H Odds]]-1,IF(AND(Weekly[[#This Row],[SVC_P]]=TRUE,Weekly[[#This Row],[Actual]]=FALSE,),W674+Weekly[[#This Row],[BF V Odds]]-1,W674-1)))</f>
        <v/>
      </c>
      <c r="X675" s="24" t="str">
        <f>IF(Weekly[[#This Row],[Actual]]="","",IF(AND(Weekly[[#This Row],[ADBC_P]]=Weekly[[#This Row],[Actual]],Weekly[[#This Row],[ADBC_P]]=TRUE),X674+Weekly[[#This Row],[BF H Odds]]-1,IF(AND(Weekly[[#This Row],[ADBC_P]]=Weekly[[#This Row],[Actual]],Weekly[[#This Row],[ADBC_P]]=FALSE),X674+Weekly[[#This Row],[BF V Odds]]-1,X674-1)))</f>
        <v/>
      </c>
      <c r="Y675" s="24" t="str">
        <f>IF(Weekly[[#This Row],[Actual]]="","",IF(AND(Weekly[[#This Row],[ADBC_P]]=FALSE,Weekly[[#This Row],[Actual]]=TRUE),Y674+Weekly[[#This Row],[BF H Odds]]-1,IF(AND(Weekly[[#This Row],[ADBC_P]]=TRUE,Weekly[[#This Row],[Actual]]=FALSE),Y674+Weekly[[#This Row],[BF V Odds]]-1,Y674-1)))</f>
        <v/>
      </c>
      <c r="Z675" s="24" t="str">
        <f>IF(Weekly[[#This Row],[Actual]]="","",IF(AND(Weekly[[#This Row],[RFC_P]]=Weekly[[#This Row],[Actual]],Weekly[[#This Row],[RFC_P]]=TRUE),Z674+Weekly[[#This Row],[BF H Odds]]-1,IF(AND(Weekly[[#This Row],[RFC_P]]=Weekly[[#This Row],[Actual]],Weekly[[#This Row],[RFC_P]]=FALSE),Z674+Weekly[[#This Row],[BF V Odds]]-1,Z674-1)))</f>
        <v/>
      </c>
      <c r="AA675" s="24" t="str">
        <f>IF(Weekly[[#This Row],[Actual]]="","",IF(AND(Weekly[[#This Row],[RFC_P]]=FALSE,Weekly[[#This Row],[Actual]]=TRUE),AA674+Weekly[[#This Row],[BF H Odds]]-1,IF(AND(Weekly[[#This Row],[RFC_P]]=TRUE,Weekly[[#This Row],[Actual]]=FALSE),AA674+Weekly[[#This Row],[BF V Odds]]-1,AA674-1)))</f>
        <v/>
      </c>
      <c r="AB675" s="24" t="str">
        <f>IF(Weekly[[#This Row],[Actual]]="","",IF(AND(Weekly[[#This Row],[GBC_P]]=Weekly[[#This Row],[Actual]],Weekly[[#This Row],[GBC_P]]=TRUE),AB674+Weekly[[#This Row],[BF H Odds]]-1,IF(AND(Weekly[[#This Row],[GBC_P]]=Weekly[[#This Row],[Actual]],Weekly[[#This Row],[GBC_P]]=FALSE),AB674+Weekly[[#This Row],[BF V Odds]]-1,AB674-1)))</f>
        <v/>
      </c>
      <c r="AC675" s="24" t="str">
        <f>IF(Weekly[[#This Row],[Actual]]="","",IF(AND(Weekly[[#This Row],[GBC_P]]=FALSE,Weekly[[#This Row],[Actual]]=TRUE),AC674+Weekly[[#This Row],[BF H Odds]]-1,IF(AND(Weekly[[#This Row],[GBC_P]]=TRUE,Weekly[[#This Row],[Actual]]=FALSE),AC674+Weekly[[#This Row],[BF V Odds]]-1,AC674-1)))</f>
        <v/>
      </c>
      <c r="AD675" s="24" t="str">
        <f>IF(Weekly[[#This Row],[Actual]]="","",IF(AND(Weekly[[#This Row],[HGBC_P]]=Weekly[[#This Row],[Actual]],Weekly[[#This Row],[HGBC_P]]=TRUE),AD674+Weekly[[#This Row],[BF H Odds]]-1,IF(AND(Weekly[[#This Row],[HGBC_P]]=Weekly[[#This Row],[Actual]],Weekly[[#This Row],[HGBC_P]]=FALSE),AD674+Weekly[[#This Row],[BF V Odds]]-1,AD674-1)))</f>
        <v/>
      </c>
      <c r="AE675" s="24" t="str">
        <f>IF(Weekly[[#This Row],[Actual]]="","",IF(AND(Weekly[[#This Row],[HGBC_P]]=FALSE,Weekly[[#This Row],[Actual]]=TRUE),AE674+Weekly[[#This Row],[BF H Odds]]-1,IF(AND(Weekly[[#This Row],[HGBC_P]]=TRUE,Weekly[[#This Row],[Actual]]=FALSE),AE674+Weekly[[#This Row],[BF V Odds]]-1,AE674-1)))</f>
        <v/>
      </c>
      <c r="AF675" s="24" t="str">
        <f>IF(Weekly[[#This Row],[Actual]]="","",IF(AND(Weekly[[#This Row],[XGB_P]]=Weekly[[#This Row],[Actual]],Weekly[[#This Row],[XGB_P]]=TRUE),AF674+Weekly[[#This Row],[BF H Odds]]-1,IF(AND(Weekly[[#This Row],[XGB_P]]=Weekly[[#This Row],[Actual]],Weekly[[#This Row],[XGB_P]]=FALSE),AF674+Weekly[[#This Row],[BF V Odds]]-1,AF674-1)))</f>
        <v/>
      </c>
      <c r="AG675" s="24" t="str">
        <f>IF(Weekly[[#This Row],[Actual]]="","",IF(AND(Weekly[[#This Row],[XGB_P]]=FALSE,Weekly[[#This Row],[Actual]]=TRUE),AG674+Weekly[[#This Row],[BF H Odds]]-1,IF(AND(Weekly[[#This Row],[XGB_P]]=TRUE,Weekly[[#This Row],[Actual]]=FALSE),AG674+Weekly[[#This Row],[BF V Odds]]-1,AG674-1)))</f>
        <v/>
      </c>
      <c r="AH675" s="24" t="str">
        <f>IF(Weekly[[#This Row],[Actual]]="","",IF(AND(Weekly[[#This Row],[QDA_P]]=Weekly[[#This Row],[Actual]],Weekly[[#This Row],[QDA_P]]=TRUE),AH674+Weekly[[#This Row],[BF H Odds]]-1,IF(AND(Weekly[[#This Row],[QDA_P]]=Weekly[[#This Row],[Actual]],Weekly[[#This Row],[QDA_P]]=FALSE),AH674+Weekly[[#This Row],[BF V Odds]]-1,AH674-1)))</f>
        <v/>
      </c>
      <c r="AI675" s="24" t="str">
        <f>IF(Weekly[[#This Row],[Actual]]="","",IF(AND(Weekly[[#This Row],[QDA_P]]=FALSE,Weekly[[#This Row],[Actual]]=TRUE),AI674+Weekly[[#This Row],[BF H Odds]]-1,IF(AND(Weekly[[#This Row],[QDA_P]]=TRUE,Weekly[[#This Row],[Actual]]=FALSE),AI674+Weekly[[#This Row],[BF V Odds]]-1,AI674-1)))</f>
        <v/>
      </c>
      <c r="AJ675" s="24" t="str">
        <f>IF(Weekly[[#This Row],[Actual]]="","",IF(AND(Weekly[[#This Row],[KNC_P]]=FALSE,Weekly[[#This Row],[Actual]]=TRUE),AJ674+Weekly[[#This Row],[BF H Odds]]-1,IF(AND(Weekly[[#This Row],[KNC_P]]=TRUE,Weekly[[#This Row],[Actual]]=FALSE),AJ674+Weekly[[#This Row],[BF V Odds]]-1,AJ674-1)))</f>
        <v/>
      </c>
      <c r="AK675" s="24" t="str">
        <f>IF(Weekly[[#This Row],[Actual]]="","",IF(AND(Weekly[[#This Row],[KNC_P]]=FALSE,Weekly[[#This Row],[Actual]]=TRUE),AK674+Weekly[[#This Row],[BF H Odds]]-1,IF(AND(Weekly[[#This Row],[KNC_P]]=TRUE,Weekly[[#This Row],[Actual]]=FALSE),AK674+Weekly[[#This Row],[BF V Odds]]-1,AK674-1)))</f>
        <v/>
      </c>
      <c r="AL675" s="30" t="str">
        <f>IF(Weekly[[#This Row],[Actual]]="","",COUNTIF(Weekly[[#This Row],[SVC_P]:[QDA_P]],TRUE))</f>
        <v/>
      </c>
      <c r="AM675" s="30" t="str">
        <f>IF(Weekly[[#This Row],[Actual]]="","",COUNTIF(Weekly[[#This Row],[SVC_P]:[QDA_P]],FALSE))</f>
        <v/>
      </c>
      <c r="AN675" s="36" t="str">
        <f>IF(AND(Weekly[[#This Row],[BF V Odds]]&gt;$BO$6,Weekly[[#This Row],[BF V Odds]] &lt; $BO$7),Weekly[[#This Row],[BF V Odds]],"")</f>
        <v/>
      </c>
      <c r="AO675" s="36" t="str">
        <f>IF(AND(Weekly[[#This Row],[BF H Odds]]&gt;$BO$6, Weekly[[#This Row],[BF H Odds]] &lt; $BO$7),Weekly[[#This Row],[BF H Odds]],"")</f>
        <v/>
      </c>
      <c r="AP675" s="37">
        <f>IF(AND(Weekly[[#This Row],[V Odds &lt;]]="",Weekly[[#This Row],[H Odds &lt;]]=""),AP674,IF(AND(Weekly[[#This Row],[H Odds &lt;]]&lt;&gt;"",Weekly[[#This Row],[SVC_P]]=TRUE,Weekly[[#This Row],[Actual]]=TRUE),AP674+Weekly[[#This Row],[H Odds &lt;]]-1,IF(AND(Weekly[[#This Row],[V Odds &lt;]]&lt;&gt;"",Weekly[[#This Row],[SVC_P]]=FALSE,Weekly[[#This Row],[Actual]]=FALSE),AP674+Weekly[[#This Row],[V Odds &lt;]]-1,IF(AND(Weekly[[#This Row],[V Odds &lt;]]&lt;&gt;"",Weekly[[#This Row],[SVC_P]]=FALSE,Weekly[[#This Row],[Actual]]=TRUE),AP674-1,IF(AND(Weekly[[#This Row],[H Odds &lt;]]&lt;&gt;"",Weekly[[#This Row],[SVC_P]]=TRUE,Weekly[[#This Row],[Actual]]=FALSE),AP674-1,AP674)))))</f>
        <v>81.330000000000027</v>
      </c>
      <c r="AQ675" s="37">
        <f>IF(AND(Weekly[[#This Row],[V Odds &lt;]]="",Weekly[[#This Row],[H Odds &lt;]]=""),AQ674,IF(AND(Weekly[[#This Row],[H Odds &lt;]]&lt;&gt;"",Weekly[[#This Row],[ADBC_P]]=TRUE,Weekly[[#This Row],[Actual]]=TRUE),AQ674+Weekly[[#This Row],[H Odds &lt;]]-1,IF(AND(Weekly[[#This Row],[V Odds &lt;]]&lt;&gt;"",Weekly[[#This Row],[ADBC_P]]=FALSE,Weekly[[#This Row],[Actual]]=FALSE),AQ674+Weekly[[#This Row],[V Odds &lt;]]-1,IF(AND(Weekly[[#This Row],[V Odds &lt;]]&lt;&gt;"",Weekly[[#This Row],[ADBC_P]]=FALSE,Weekly[[#This Row],[Actual]]=TRUE),AQ674-1,IF(AND(Weekly[[#This Row],[H Odds &lt;]]&lt;&gt;"",Weekly[[#This Row],[ADBC_P]]=TRUE,Weekly[[#This Row],[Actual]]=FALSE),AQ674-1,AQ674)))))</f>
        <v>53.88</v>
      </c>
      <c r="AR675" s="37">
        <f>IF(AND(Weekly[[#This Row],[V Odds &lt;]]="",Weekly[[#This Row],[H Odds &lt;]]=""),AR674,IF(AND(Weekly[[#This Row],[H Odds &lt;]]&lt;&gt;"",Weekly[[#This Row],[RFC_P]]=TRUE,Weekly[[#This Row],[Actual]]=TRUE),AR674+Weekly[[#This Row],[H Odds &lt;]]-1,IF(AND(Weekly[[#This Row],[V Odds &lt;]]&lt;&gt;"",Weekly[[#This Row],[RFC_P]]=FALSE,Weekly[[#This Row],[Actual]]=FALSE),AR674+Weekly[[#This Row],[V Odds &lt;]]-1,IF(AND(Weekly[[#This Row],[V Odds &lt;]]&lt;&gt;"",Weekly[[#This Row],[RFC_P]]=FALSE,Weekly[[#This Row],[Actual]]=TRUE),AR674-1,IF(AND(Weekly[[#This Row],[H Odds &lt;]]&lt;&gt;"",Weekly[[#This Row],[RFC_P]]=TRUE,Weekly[[#This Row],[Actual]]=FALSE),AR674-1,AR674)))))</f>
        <v>73.14</v>
      </c>
      <c r="AS675" s="37">
        <f>IF(AND(Weekly[[#This Row],[V Odds &lt;]]="",Weekly[[#This Row],[H Odds &lt;]]=""),AS674,IF(AND(Weekly[[#This Row],[H Odds &lt;]]&lt;&gt;"",Weekly[[#This Row],[GBC_P]]=TRUE,Weekly[[#This Row],[Actual]]=TRUE),AS674+Weekly[[#This Row],[H Odds &lt;]]-1,IF(AND(Weekly[[#This Row],[V Odds &lt;]]&lt;&gt;"",Weekly[[#This Row],[GBC_P]]=FALSE,Weekly[[#This Row],[Actual]]=FALSE),AS674+Weekly[[#This Row],[V Odds &lt;]]-1,IF(AND(Weekly[[#This Row],[V Odds &lt;]]&lt;&gt;"",Weekly[[#This Row],[GBC_P]]=FALSE,Weekly[[#This Row],[Actual]]=TRUE),AS674-1,IF(AND(Weekly[[#This Row],[H Odds &lt;]]&lt;&gt;"",Weekly[[#This Row],[GBC_P]]=TRUE,Weekly[[#This Row],[Actual]]=FALSE),AS674-1,AS674)))))</f>
        <v>76.88</v>
      </c>
      <c r="AT675" s="37">
        <f>IF(AND(Weekly[[#This Row],[V Odds &lt;]]="",Weekly[[#This Row],[H Odds &lt;]]=""),AT674,IF(AND(Weekly[[#This Row],[H Odds &lt;]]&lt;&gt;"",Weekly[[#This Row],[HGBC_P]]=TRUE,Weekly[[#This Row],[Actual]]=TRUE),AT674+Weekly[[#This Row],[H Odds &lt;]]-1,IF(AND(Weekly[[#This Row],[V Odds &lt;]]&lt;&gt;"",Weekly[[#This Row],[HGBC_P]]=FALSE,Weekly[[#This Row],[Actual]]=FALSE),AT674+Weekly[[#This Row],[V Odds &lt;]]-1,IF(AND(Weekly[[#This Row],[V Odds &lt;]]&lt;&gt;"",Weekly[[#This Row],[HGBC_P]]=FALSE,Weekly[[#This Row],[Actual]]=TRUE),AT674-1,IF(AND(Weekly[[#This Row],[H Odds &lt;]]&lt;&gt;"",Weekly[[#This Row],[HGBC_P]]=TRUE,Weekly[[#This Row],[Actual]]=FALSE),AT674-1,AT674)))))</f>
        <v>60.31</v>
      </c>
      <c r="AU675" s="37">
        <f>IF(AND(Weekly[[#This Row],[V Odds &lt;]]="",Weekly[[#This Row],[H Odds &lt;]]=""),AU674,IF(AND(Weekly[[#This Row],[H Odds &lt;]]&lt;&gt;"",Weekly[[#This Row],[XGB_P]]=TRUE,Weekly[[#This Row],[Actual]]=TRUE),AU674+Weekly[[#This Row],[H Odds &lt;]]-1,IF(AND(Weekly[[#This Row],[V Odds &lt;]]&lt;&gt;"",Weekly[[#This Row],[XGB_P]]=FALSE,Weekly[[#This Row],[Actual]]=FALSE),AU674+Weekly[[#This Row],[V Odds &lt;]]-1,IF(AND(Weekly[[#This Row],[V Odds &lt;]]&lt;&gt;"",Weekly[[#This Row],[XGB_P]]=FALSE,Weekly[[#This Row],[Actual]]=TRUE),AU674-1,IF(AND(Weekly[[#This Row],[H Odds &lt;]]&lt;&gt;"",Weekly[[#This Row],[XGB_P]]=TRUE,Weekly[[#This Row],[Actual]]=FALSE),AU674-1,AU674)))))</f>
        <v>84.06</v>
      </c>
      <c r="AV675" s="37">
        <f>IF(AND(Weekly[[#This Row],[V Odds &lt;]]="",Weekly[[#This Row],[H Odds &lt;]]=""),AV674,IF(AND(Weekly[[#This Row],[H Odds &lt;]]&lt;&gt;"",Weekly[[#This Row],[QDA_P]]=TRUE,Weekly[[#This Row],[Actual]]=TRUE),AV674+Weekly[[#This Row],[H Odds &lt;]]-1,IF(AND(Weekly[[#This Row],[V Odds &lt;]]&lt;&gt;"",Weekly[[#This Row],[QDA_P]]=FALSE,Weekly[[#This Row],[Actual]]=FALSE),AV674+Weekly[[#This Row],[V Odds &lt;]]-1,IF(AND(Weekly[[#This Row],[V Odds &lt;]]&lt;&gt;"",Weekly[[#This Row],[QDA_P]]=FALSE,Weekly[[#This Row],[Actual]]=TRUE),AV674-1,IF(AND(Weekly[[#This Row],[H Odds &lt;]]&lt;&gt;"",Weekly[[#This Row],[QDA_P]]=TRUE,Weekly[[#This Row],[Actual]]=FALSE),AV674-1,AV674)))))</f>
        <v>73.349999999999994</v>
      </c>
      <c r="AW675" s="37">
        <f>IF(AND(Weekly[[#This Row],[H Odds &lt;]]="",Weekly[[#This Row],[V Odds &lt;]]=""),AW674,IF(AND(Weekly[[#This Row],[KNC_P]]=Weekly[[#This Row],[Actual]],Weekly[[#This Row],[KNC_P]]=TRUE),AW674+Weekly[[#This Row],[BF H Odds]]-1,IF(AND(Weekly[[#This Row],[KNC_P]]=Weekly[[#This Row],[Actual]],Weekly[[#This Row],[KNC_P]]=FALSE),AW674+Weekly[[#This Row],[BF V Odds]]-1,AW674-1)))</f>
        <v>51.150000000000013</v>
      </c>
      <c r="AX675" s="37">
        <f>IF(AND(Weekly[[#This Row],[V Odds &lt;]]="",Weekly[[#This Row],[H Odds &lt;]]=""),AX674,IF(AND(Weekly[[#This Row],[V Odds &lt;]]&lt;&gt;"",Weekly[[#This Row],[FALSES]]&gt;0,Weekly[[#This Row],[Actual]]=FALSE),AX674+Weekly[[#This Row],[V Odds &lt;]]-1,IF(AND(Weekly[[#This Row],[H Odds &lt;]]&lt;&gt;"",Weekly[[#This Row],[TRUES]]&gt;0,Weekly[[#This Row],[Actual]]=TRUE),AX674+Weekly[[#This Row],[H Odds &lt;]]-1,IF(AND(Weekly[[#This Row],[V Odds &lt;]]&lt;&gt;"",Weekly[[#This Row],[FALSES]]=0),AX674,IF(AND(Weekly[[#This Row],[H Odds &lt;]]&lt;&gt;"",Weekly[[#This Row],[TRUES]]=0),AX674,AX674-1)))))</f>
        <v>135.64999999999995</v>
      </c>
      <c r="AY675" s="37">
        <f>IF(AND(Weekly[[#This Row],[V Odds &lt;]]="",Weekly[[#This Row],[H Odds &lt;]]=""),AY674,IF(AND(Weekly[[#This Row],[V Odds &lt;]]&lt;&gt;"",Weekly[[#This Row],[FALSES]]&gt;0,Weekly[[#This Row],[Actual]]=FALSE),AY674+((Weekly[[#This Row],[V Odds &lt;]]-1)*0.92),IF(AND(Weekly[[#This Row],[H Odds &lt;]]&lt;&gt;"",Weekly[[#This Row],[TRUES]]&gt;0,Weekly[[#This Row],[Actual]]=TRUE),AY674+((Weekly[[#This Row],[H Odds &lt;]]-1)*0.92),IF(AND(Weekly[[#This Row],[V Odds &lt;]]&lt;&gt;"",Weekly[[#This Row],[FALSES]]=0),AY674,IF(AND(Weekly[[#This Row],[H Odds &lt;]]&lt;&gt;"",Weekly[[#This Row],[TRUES]]=0),AY674,AY674-1)))))</f>
        <v>120.07800000000003</v>
      </c>
      <c r="AZ675" s="37">
        <f>IF(AND(Weekly[[#This Row],[V Odds &lt;]]="",Weekly[[#This Row],[H Odds &lt;]]=""),AZ674,IF(AND(Weekly[[#This Row],[V Odds &lt;]]&lt;&gt;"",Weekly[[#This Row],[Actual]]=FALSE),AZ674+Weekly[[#This Row],[V Odds &lt;]]-1,IF(AND(Weekly[[#This Row],[H Odds &lt;]]&lt;&gt;"",Weekly[[#This Row],[Actual]]=TRUE),AZ674+Weekly[[#This Row],[H Odds &lt;]]-1,AZ674-1)))</f>
        <v>125.61999999999996</v>
      </c>
      <c r="BA675" s="38">
        <f>IF(Weekly[[#This Row],[H Odds &lt;]]="",BA674,IF(AND(Weekly[[#This Row],[H Odds &lt;]]&lt;&gt;"",Weekly[[#This Row],[SVC_P]]=TRUE,Weekly[[#This Row],[Actual]]=TRUE),BA674+Weekly[[#This Row],[H Odds &lt;]]-1,IF(AND(Weekly[[#This Row],[H Odds &lt;]]&lt;&gt;"",Weekly[[#This Row],[SVC_P]]=TRUE,Weekly[[#This Row],[Actual]]=FALSE),BA674-1,BA674)))</f>
        <v>80.290000000000006</v>
      </c>
      <c r="BB675" s="38">
        <f>IF(Weekly[[#This Row],[H Odds &lt;]]="",BB674,IF(AND(Weekly[[#This Row],[H Odds &lt;]]&lt;&gt;"",Weekly[[#This Row],[ADBC_P]]=TRUE,Weekly[[#This Row],[Actual]]=TRUE),BB674+Weekly[[#This Row],[H Odds &lt;]]-1,IF(AND(Weekly[[#This Row],[H Odds &lt;]]&lt;&gt;"",Weekly[[#This Row],[ADBC_P]]=TRUE,Weekly[[#This Row],[Actual]]=FALSE),BB674-1,BB674)))</f>
        <v>50.06</v>
      </c>
      <c r="BC675" s="38">
        <f>IF(Weekly[[#This Row],[H Odds &lt;]]="",BC674,IF(AND(Weekly[[#This Row],[H Odds &lt;]]&lt;&gt;"",Weekly[[#This Row],[RFC_P]]=TRUE,Weekly[[#This Row],[Actual]]=TRUE),BC674+Weekly[[#This Row],[H Odds &lt;]]-1,IF(AND(Weekly[[#This Row],[H Odds &lt;]]&lt;&gt;"",Weekly[[#This Row],[RFC_P]]=TRUE,Weekly[[#This Row],[Actual]]=FALSE),BC674-1,BC674)))</f>
        <v>51.66</v>
      </c>
      <c r="BD675" s="38">
        <f>IF(Weekly[[#This Row],[H Odds &lt;]]="",BD674,IF(AND(Weekly[[#This Row],[H Odds &lt;]]&lt;&gt;"",Weekly[[#This Row],[GBC_P]]=TRUE,Weekly[[#This Row],[Actual]]=TRUE),BD674+Weekly[[#This Row],[H Odds &lt;]]-1,IF(AND(Weekly[[#This Row],[H Odds &lt;]]&lt;&gt;"",Weekly[[#This Row],[GBC_P]]=TRUE,Weekly[[#This Row],[Actual]]=FALSE),BD674-1,BD674)))</f>
        <v>57.810000000000009</v>
      </c>
      <c r="BE675" s="38">
        <f>IF(Weekly[[#This Row],[H Odds &lt;]]="",BE674,IF(AND(Weekly[[#This Row],[H Odds &lt;]]&lt;&gt;"",Weekly[[#This Row],[HGBC_P]]=TRUE,Weekly[[#This Row],[Actual]]=TRUE),BE674+Weekly[[#This Row],[H Odds &lt;]]-1,IF(AND(Weekly[[#This Row],[H Odds &lt;]]&lt;&gt;"",Weekly[[#This Row],[HGBC_P]]=TRUE,Weekly[[#This Row],[Actual]]=FALSE),BE674-1,BE674)))</f>
        <v>54.96</v>
      </c>
      <c r="BF675" s="38">
        <f>IF(Weekly[[#This Row],[H Odds &lt;]]="",BF674,IF(AND(Weekly[[#This Row],[H Odds &lt;]]&lt;&gt;"",Weekly[[#This Row],[XGB_P]]=TRUE,Weekly[[#This Row],[Actual]]=TRUE),BF674+Weekly[[#This Row],[H Odds &lt;]]-1,IF(AND(Weekly[[#This Row],[H Odds &lt;]]&lt;&gt;"",Weekly[[#This Row],[XGB_P]]=TRUE,Weekly[[#This Row],[Actual]]=FALSE),BF674-1,BF674)))</f>
        <v>64.63000000000001</v>
      </c>
      <c r="BG675" s="38">
        <f>IF(Weekly[[#This Row],[H Odds &lt;]]="",BG674,IF(AND(Weekly[[#This Row],[H Odds &lt;]]&lt;&gt;"",Weekly[[#This Row],[QDA_P]]=TRUE,Weekly[[#This Row],[Actual]]=TRUE),BG674+Weekly[[#This Row],[H Odds &lt;]]-1,IF(AND(Weekly[[#This Row],[H Odds &lt;]]&lt;&gt;"",Weekly[[#This Row],[QDA_P]]=TRUE,Weekly[[#This Row],[Actual]]=FALSE),BG674-1,BG674)))</f>
        <v>50.129999999999995</v>
      </c>
      <c r="BH675" s="38">
        <f>IF(Weekly[[#This Row],[H Odds &lt;]]="",BH674,IF(AND(Weekly[[#This Row],[H Odds &lt;]]&lt;&gt;"",Weekly[[#This Row],[KNC_P]]=TRUE,Weekly[[#This Row],[Actual]]=TRUE),BH674+Weekly[[#This Row],[H Odds &lt;]]-1,IF(AND(Weekly[[#This Row],[H Odds &lt;]]&lt;&gt;"",Weekly[[#This Row],[KNC_P]]=TRUE,Weekly[[#This Row],[Actual]]=FALSE),BH674-1,BH674)))</f>
        <v>55</v>
      </c>
      <c r="BI675" s="38">
        <f>IF(Weekly[[#This Row],[H Odds &lt;]]="",BI674,IF(AND(Weekly[[#This Row],[H Odds &lt;]]&lt;&gt;"",Weekly[[#This Row],[TRUES]]&gt;0,Weekly[[#This Row],[Actual]]=TRUE),BI674+Weekly[[#This Row],[H Odds &lt;]]-1,IF(AND(Weekly[[#This Row],[H Odds &lt;]]&lt;&gt;"",Weekly[[#This Row],[TRUES]]=0),BI674,BI674-1)))</f>
        <v>78.290000000000006</v>
      </c>
      <c r="BJ675" s="38">
        <f>IF(Weekly[[#This Row],[H Odds &lt;]]="",BJ674,IF(AND(Weekly[[#This Row],[H Odds &lt;]]&lt;&gt;"",Weekly[[#This Row],[Actual]]=TRUE),BJ674+Weekly[[#This Row],[H Odds &lt;]]-1,IF(AND(Weekly[[#This Row],[H Odds &lt;]]&lt;&gt;"",Weekly[[#This Row],[Actual]]=FALSE),BJ674-1,BJ674)))</f>
        <v>80.190000000000012</v>
      </c>
      <c r="BK675" s="58">
        <f>IF(AND(Weekly[[#This Row],[TRUES]]&gt;3,Weekly[[#This Row],[Actual]]=TRUE),BK674+Weekly[[#This Row],[BF H Odds]]-1,IF(AND(Weekly[[#This Row],[FALSES]]&gt;3,Weekly[[#This Row],[Actual]]=FALSE),BK674+Weekly[[#This Row],[BF V Odds]]-1,IF(AND(Weekly[[#This Row],[TRUES]]&gt;3,Weekly[[#This Row],[Actual]]=FALSE),BK674-1,IF(AND(Weekly[[#This Row],[FALSES]]&gt;3,Weekly[[#This Row],[Actual]]=TRUE),BK674-1,BK674))))</f>
        <v>10.680000000000028</v>
      </c>
      <c r="BL675" s="58">
        <f>IF(AND(Weekly[[#This Row],[TRUES]]&gt;5,Weekly[[#This Row],[Actual]]=TRUE),BL674+Weekly[[#This Row],[BF H Odds]]-1,IF(AND(Weekly[[#This Row],[FALSES]]&gt;5,Weekly[[#This Row],[Actual]]=FALSE),BL674+Weekly[[#This Row],[BF V Odds]]-1,IF(AND(Weekly[[#This Row],[TRUES]]&gt;5,Weekly[[#This Row],[Actual]]=FALSE),BL674-1,IF(AND(Weekly[[#This Row],[FALSES]]&gt;5,Weekly[[#This Row],[Actual]]=TRUE),BL674-1,BL674))))</f>
        <v>15.000000000000014</v>
      </c>
      <c r="BM675" s="58">
        <f>IF(AND(Weekly[[#This Row],[TRUES]]&gt;6,Weekly[[#This Row],[Actual]]=TRUE),BM674+Weekly[[#This Row],[BF H Odds]]-1,IF(AND(Weekly[[#This Row],[FALSES]]&gt;6,Weekly[[#This Row],[Actual]]=FALSE),BM674+Weekly[[#This Row],[BF V Odds]]-1,IF(AND(Weekly[[#This Row],[TRUES]]&gt;6,Weekly[[#This Row],[Actual]]=FALSE),BM674-1,IF(AND(Weekly[[#This Row],[FALSES]]&gt;6,Weekly[[#This Row],[Actual]]=TRUE),BM674-1,BM674))))</f>
        <v>45.08</v>
      </c>
    </row>
    <row r="676" spans="1:65" x14ac:dyDescent="0.25">
      <c r="A676" s="34"/>
      <c r="B676" s="10">
        <v>44327</v>
      </c>
      <c r="C676" s="17" t="s">
        <v>26</v>
      </c>
      <c r="D676" s="15" t="s">
        <v>11</v>
      </c>
      <c r="E676" t="b">
        <v>1</v>
      </c>
      <c r="F676" t="b">
        <v>1</v>
      </c>
      <c r="G676" t="b">
        <v>1</v>
      </c>
      <c r="H676" t="b">
        <v>1</v>
      </c>
      <c r="I676" t="b">
        <v>1</v>
      </c>
      <c r="J676" t="b">
        <v>1</v>
      </c>
      <c r="K676" t="b">
        <v>1</v>
      </c>
      <c r="L676" t="b">
        <v>0</v>
      </c>
      <c r="O676" t="str">
        <f>IF(Weekly[[#This Row],[H/V]]="H",Weekly[[#This Row],[BF H Odds]],IF(Weekly[[#This Row],[H/V]]="V",Weekly[[#This Row],[BF V Odds]],""))</f>
        <v/>
      </c>
      <c r="R676" s="35">
        <f>IFERROR(IF(Weekly[[#This Row],[Won Bet?]]="yes",R675+(Weekly[[#This Row],[BF Odds]]*Weekly[[#This Row],[BF Stake]])-Weekly[[#This Row],[BF Stake]],R675-Weekly[[#This Row],[BF Stake]]),R675)</f>
        <v>1243.6095000000007</v>
      </c>
      <c r="S676" s="35">
        <f>IFERROR(IF(Weekly[[#This Row],[Won Bet?]]="yes",S675+(((Weekly[[#This Row],[BF Odds]]*Weekly[[#This Row],[BF Stake]])-Weekly[[#This Row],[BF Stake]])*0.95),S675-Weekly[[#This Row],[BF Stake]]),S675)</f>
        <v>1127.5191400000012</v>
      </c>
      <c r="T676" s="13"/>
      <c r="U676" s="13"/>
      <c r="V676" s="24" t="str">
        <f>IF(Weekly[[#This Row],[Actual]]="","",IF(AND(Weekly[[#This Row],[SVC_P]]=Weekly[[#This Row],[Actual]],Weekly[[#This Row],[SVC_P]]=TRUE),V675+Weekly[[#This Row],[BF H Odds]]-1,IF(AND(Weekly[[#This Row],[SVC_P]]=Weekly[[#This Row],[Actual]],Weekly[[#This Row],[SVC_P]]=FALSE),V675+Weekly[[#This Row],[BF V Odds]]-1,V675-1)))</f>
        <v/>
      </c>
      <c r="W676" s="24" t="str">
        <f>IF(Weekly[[#This Row],[Actual]]="","",IF(AND(Weekly[[#This Row],[SVC_P]]=FALSE,Weekly[[#This Row],[Actual]]=TRUE),W675+Weekly[[#This Row],[BF H Odds]]-1,IF(AND(Weekly[[#This Row],[SVC_P]]=TRUE,Weekly[[#This Row],[Actual]]=FALSE,),W675+Weekly[[#This Row],[BF V Odds]]-1,W675-1)))</f>
        <v/>
      </c>
      <c r="X676" s="24" t="str">
        <f>IF(Weekly[[#This Row],[Actual]]="","",IF(AND(Weekly[[#This Row],[ADBC_P]]=Weekly[[#This Row],[Actual]],Weekly[[#This Row],[ADBC_P]]=TRUE),X675+Weekly[[#This Row],[BF H Odds]]-1,IF(AND(Weekly[[#This Row],[ADBC_P]]=Weekly[[#This Row],[Actual]],Weekly[[#This Row],[ADBC_P]]=FALSE),X675+Weekly[[#This Row],[BF V Odds]]-1,X675-1)))</f>
        <v/>
      </c>
      <c r="Y676" s="24" t="str">
        <f>IF(Weekly[[#This Row],[Actual]]="","",IF(AND(Weekly[[#This Row],[ADBC_P]]=FALSE,Weekly[[#This Row],[Actual]]=TRUE),Y675+Weekly[[#This Row],[BF H Odds]]-1,IF(AND(Weekly[[#This Row],[ADBC_P]]=TRUE,Weekly[[#This Row],[Actual]]=FALSE),Y675+Weekly[[#This Row],[BF V Odds]]-1,Y675-1)))</f>
        <v/>
      </c>
      <c r="Z676" s="24" t="str">
        <f>IF(Weekly[[#This Row],[Actual]]="","",IF(AND(Weekly[[#This Row],[RFC_P]]=Weekly[[#This Row],[Actual]],Weekly[[#This Row],[RFC_P]]=TRUE),Z675+Weekly[[#This Row],[BF H Odds]]-1,IF(AND(Weekly[[#This Row],[RFC_P]]=Weekly[[#This Row],[Actual]],Weekly[[#This Row],[RFC_P]]=FALSE),Z675+Weekly[[#This Row],[BF V Odds]]-1,Z675-1)))</f>
        <v/>
      </c>
      <c r="AA676" s="24" t="str">
        <f>IF(Weekly[[#This Row],[Actual]]="","",IF(AND(Weekly[[#This Row],[RFC_P]]=FALSE,Weekly[[#This Row],[Actual]]=TRUE),AA675+Weekly[[#This Row],[BF H Odds]]-1,IF(AND(Weekly[[#This Row],[RFC_P]]=TRUE,Weekly[[#This Row],[Actual]]=FALSE),AA675+Weekly[[#This Row],[BF V Odds]]-1,AA675-1)))</f>
        <v/>
      </c>
      <c r="AB676" s="24" t="str">
        <f>IF(Weekly[[#This Row],[Actual]]="","",IF(AND(Weekly[[#This Row],[GBC_P]]=Weekly[[#This Row],[Actual]],Weekly[[#This Row],[GBC_P]]=TRUE),AB675+Weekly[[#This Row],[BF H Odds]]-1,IF(AND(Weekly[[#This Row],[GBC_P]]=Weekly[[#This Row],[Actual]],Weekly[[#This Row],[GBC_P]]=FALSE),AB675+Weekly[[#This Row],[BF V Odds]]-1,AB675-1)))</f>
        <v/>
      </c>
      <c r="AC676" s="24" t="str">
        <f>IF(Weekly[[#This Row],[Actual]]="","",IF(AND(Weekly[[#This Row],[GBC_P]]=FALSE,Weekly[[#This Row],[Actual]]=TRUE),AC675+Weekly[[#This Row],[BF H Odds]]-1,IF(AND(Weekly[[#This Row],[GBC_P]]=TRUE,Weekly[[#This Row],[Actual]]=FALSE),AC675+Weekly[[#This Row],[BF V Odds]]-1,AC675-1)))</f>
        <v/>
      </c>
      <c r="AD676" s="24" t="str">
        <f>IF(Weekly[[#This Row],[Actual]]="","",IF(AND(Weekly[[#This Row],[HGBC_P]]=Weekly[[#This Row],[Actual]],Weekly[[#This Row],[HGBC_P]]=TRUE),AD675+Weekly[[#This Row],[BF H Odds]]-1,IF(AND(Weekly[[#This Row],[HGBC_P]]=Weekly[[#This Row],[Actual]],Weekly[[#This Row],[HGBC_P]]=FALSE),AD675+Weekly[[#This Row],[BF V Odds]]-1,AD675-1)))</f>
        <v/>
      </c>
      <c r="AE676" s="24" t="str">
        <f>IF(Weekly[[#This Row],[Actual]]="","",IF(AND(Weekly[[#This Row],[HGBC_P]]=FALSE,Weekly[[#This Row],[Actual]]=TRUE),AE675+Weekly[[#This Row],[BF H Odds]]-1,IF(AND(Weekly[[#This Row],[HGBC_P]]=TRUE,Weekly[[#This Row],[Actual]]=FALSE),AE675+Weekly[[#This Row],[BF V Odds]]-1,AE675-1)))</f>
        <v/>
      </c>
      <c r="AF676" s="24" t="str">
        <f>IF(Weekly[[#This Row],[Actual]]="","",IF(AND(Weekly[[#This Row],[XGB_P]]=Weekly[[#This Row],[Actual]],Weekly[[#This Row],[XGB_P]]=TRUE),AF675+Weekly[[#This Row],[BF H Odds]]-1,IF(AND(Weekly[[#This Row],[XGB_P]]=Weekly[[#This Row],[Actual]],Weekly[[#This Row],[XGB_P]]=FALSE),AF675+Weekly[[#This Row],[BF V Odds]]-1,AF675-1)))</f>
        <v/>
      </c>
      <c r="AG676" s="24" t="str">
        <f>IF(Weekly[[#This Row],[Actual]]="","",IF(AND(Weekly[[#This Row],[XGB_P]]=FALSE,Weekly[[#This Row],[Actual]]=TRUE),AG675+Weekly[[#This Row],[BF H Odds]]-1,IF(AND(Weekly[[#This Row],[XGB_P]]=TRUE,Weekly[[#This Row],[Actual]]=FALSE),AG675+Weekly[[#This Row],[BF V Odds]]-1,AG675-1)))</f>
        <v/>
      </c>
      <c r="AH676" s="24" t="str">
        <f>IF(Weekly[[#This Row],[Actual]]="","",IF(AND(Weekly[[#This Row],[QDA_P]]=Weekly[[#This Row],[Actual]],Weekly[[#This Row],[QDA_P]]=TRUE),AH675+Weekly[[#This Row],[BF H Odds]]-1,IF(AND(Weekly[[#This Row],[QDA_P]]=Weekly[[#This Row],[Actual]],Weekly[[#This Row],[QDA_P]]=FALSE),AH675+Weekly[[#This Row],[BF V Odds]]-1,AH675-1)))</f>
        <v/>
      </c>
      <c r="AI676" s="24" t="str">
        <f>IF(Weekly[[#This Row],[Actual]]="","",IF(AND(Weekly[[#This Row],[QDA_P]]=FALSE,Weekly[[#This Row],[Actual]]=TRUE),AI675+Weekly[[#This Row],[BF H Odds]]-1,IF(AND(Weekly[[#This Row],[QDA_P]]=TRUE,Weekly[[#This Row],[Actual]]=FALSE),AI675+Weekly[[#This Row],[BF V Odds]]-1,AI675-1)))</f>
        <v/>
      </c>
      <c r="AJ676" s="24" t="str">
        <f>IF(Weekly[[#This Row],[Actual]]="","",IF(AND(Weekly[[#This Row],[KNC_P]]=FALSE,Weekly[[#This Row],[Actual]]=TRUE),AJ675+Weekly[[#This Row],[BF H Odds]]-1,IF(AND(Weekly[[#This Row],[KNC_P]]=TRUE,Weekly[[#This Row],[Actual]]=FALSE),AJ675+Weekly[[#This Row],[BF V Odds]]-1,AJ675-1)))</f>
        <v/>
      </c>
      <c r="AK676" s="24" t="str">
        <f>IF(Weekly[[#This Row],[Actual]]="","",IF(AND(Weekly[[#This Row],[KNC_P]]=FALSE,Weekly[[#This Row],[Actual]]=TRUE),AK675+Weekly[[#This Row],[BF H Odds]]-1,IF(AND(Weekly[[#This Row],[KNC_P]]=TRUE,Weekly[[#This Row],[Actual]]=FALSE),AK675+Weekly[[#This Row],[BF V Odds]]-1,AK675-1)))</f>
        <v/>
      </c>
      <c r="AL676" s="30" t="str">
        <f>IF(Weekly[[#This Row],[Actual]]="","",COUNTIF(Weekly[[#This Row],[SVC_P]:[QDA_P]],TRUE))</f>
        <v/>
      </c>
      <c r="AM676" s="30" t="str">
        <f>IF(Weekly[[#This Row],[Actual]]="","",COUNTIF(Weekly[[#This Row],[SVC_P]:[QDA_P]],FALSE))</f>
        <v/>
      </c>
      <c r="AN676" s="36" t="str">
        <f>IF(AND(Weekly[[#This Row],[BF V Odds]]&gt;$BO$6,Weekly[[#This Row],[BF V Odds]] &lt; $BO$7),Weekly[[#This Row],[BF V Odds]],"")</f>
        <v/>
      </c>
      <c r="AO676" s="36" t="str">
        <f>IF(AND(Weekly[[#This Row],[BF H Odds]]&gt;$BO$6, Weekly[[#This Row],[BF H Odds]] &lt; $BO$7),Weekly[[#This Row],[BF H Odds]],"")</f>
        <v/>
      </c>
      <c r="AP676" s="37">
        <f>IF(AND(Weekly[[#This Row],[V Odds &lt;]]="",Weekly[[#This Row],[H Odds &lt;]]=""),AP675,IF(AND(Weekly[[#This Row],[H Odds &lt;]]&lt;&gt;"",Weekly[[#This Row],[SVC_P]]=TRUE,Weekly[[#This Row],[Actual]]=TRUE),AP675+Weekly[[#This Row],[H Odds &lt;]]-1,IF(AND(Weekly[[#This Row],[V Odds &lt;]]&lt;&gt;"",Weekly[[#This Row],[SVC_P]]=FALSE,Weekly[[#This Row],[Actual]]=FALSE),AP675+Weekly[[#This Row],[V Odds &lt;]]-1,IF(AND(Weekly[[#This Row],[V Odds &lt;]]&lt;&gt;"",Weekly[[#This Row],[SVC_P]]=FALSE,Weekly[[#This Row],[Actual]]=TRUE),AP675-1,IF(AND(Weekly[[#This Row],[H Odds &lt;]]&lt;&gt;"",Weekly[[#This Row],[SVC_P]]=TRUE,Weekly[[#This Row],[Actual]]=FALSE),AP675-1,AP675)))))</f>
        <v>81.330000000000027</v>
      </c>
      <c r="AQ676" s="37">
        <f>IF(AND(Weekly[[#This Row],[V Odds &lt;]]="",Weekly[[#This Row],[H Odds &lt;]]=""),AQ675,IF(AND(Weekly[[#This Row],[H Odds &lt;]]&lt;&gt;"",Weekly[[#This Row],[ADBC_P]]=TRUE,Weekly[[#This Row],[Actual]]=TRUE),AQ675+Weekly[[#This Row],[H Odds &lt;]]-1,IF(AND(Weekly[[#This Row],[V Odds &lt;]]&lt;&gt;"",Weekly[[#This Row],[ADBC_P]]=FALSE,Weekly[[#This Row],[Actual]]=FALSE),AQ675+Weekly[[#This Row],[V Odds &lt;]]-1,IF(AND(Weekly[[#This Row],[V Odds &lt;]]&lt;&gt;"",Weekly[[#This Row],[ADBC_P]]=FALSE,Weekly[[#This Row],[Actual]]=TRUE),AQ675-1,IF(AND(Weekly[[#This Row],[H Odds &lt;]]&lt;&gt;"",Weekly[[#This Row],[ADBC_P]]=TRUE,Weekly[[#This Row],[Actual]]=FALSE),AQ675-1,AQ675)))))</f>
        <v>53.88</v>
      </c>
      <c r="AR676" s="37">
        <f>IF(AND(Weekly[[#This Row],[V Odds &lt;]]="",Weekly[[#This Row],[H Odds &lt;]]=""),AR675,IF(AND(Weekly[[#This Row],[H Odds &lt;]]&lt;&gt;"",Weekly[[#This Row],[RFC_P]]=TRUE,Weekly[[#This Row],[Actual]]=TRUE),AR675+Weekly[[#This Row],[H Odds &lt;]]-1,IF(AND(Weekly[[#This Row],[V Odds &lt;]]&lt;&gt;"",Weekly[[#This Row],[RFC_P]]=FALSE,Weekly[[#This Row],[Actual]]=FALSE),AR675+Weekly[[#This Row],[V Odds &lt;]]-1,IF(AND(Weekly[[#This Row],[V Odds &lt;]]&lt;&gt;"",Weekly[[#This Row],[RFC_P]]=FALSE,Weekly[[#This Row],[Actual]]=TRUE),AR675-1,IF(AND(Weekly[[#This Row],[H Odds &lt;]]&lt;&gt;"",Weekly[[#This Row],[RFC_P]]=TRUE,Weekly[[#This Row],[Actual]]=FALSE),AR675-1,AR675)))))</f>
        <v>73.14</v>
      </c>
      <c r="AS676" s="37">
        <f>IF(AND(Weekly[[#This Row],[V Odds &lt;]]="",Weekly[[#This Row],[H Odds &lt;]]=""),AS675,IF(AND(Weekly[[#This Row],[H Odds &lt;]]&lt;&gt;"",Weekly[[#This Row],[GBC_P]]=TRUE,Weekly[[#This Row],[Actual]]=TRUE),AS675+Weekly[[#This Row],[H Odds &lt;]]-1,IF(AND(Weekly[[#This Row],[V Odds &lt;]]&lt;&gt;"",Weekly[[#This Row],[GBC_P]]=FALSE,Weekly[[#This Row],[Actual]]=FALSE),AS675+Weekly[[#This Row],[V Odds &lt;]]-1,IF(AND(Weekly[[#This Row],[V Odds &lt;]]&lt;&gt;"",Weekly[[#This Row],[GBC_P]]=FALSE,Weekly[[#This Row],[Actual]]=TRUE),AS675-1,IF(AND(Weekly[[#This Row],[H Odds &lt;]]&lt;&gt;"",Weekly[[#This Row],[GBC_P]]=TRUE,Weekly[[#This Row],[Actual]]=FALSE),AS675-1,AS675)))))</f>
        <v>76.88</v>
      </c>
      <c r="AT676" s="37">
        <f>IF(AND(Weekly[[#This Row],[V Odds &lt;]]="",Weekly[[#This Row],[H Odds &lt;]]=""),AT675,IF(AND(Weekly[[#This Row],[H Odds &lt;]]&lt;&gt;"",Weekly[[#This Row],[HGBC_P]]=TRUE,Weekly[[#This Row],[Actual]]=TRUE),AT675+Weekly[[#This Row],[H Odds &lt;]]-1,IF(AND(Weekly[[#This Row],[V Odds &lt;]]&lt;&gt;"",Weekly[[#This Row],[HGBC_P]]=FALSE,Weekly[[#This Row],[Actual]]=FALSE),AT675+Weekly[[#This Row],[V Odds &lt;]]-1,IF(AND(Weekly[[#This Row],[V Odds &lt;]]&lt;&gt;"",Weekly[[#This Row],[HGBC_P]]=FALSE,Weekly[[#This Row],[Actual]]=TRUE),AT675-1,IF(AND(Weekly[[#This Row],[H Odds &lt;]]&lt;&gt;"",Weekly[[#This Row],[HGBC_P]]=TRUE,Weekly[[#This Row],[Actual]]=FALSE),AT675-1,AT675)))))</f>
        <v>60.31</v>
      </c>
      <c r="AU676" s="37">
        <f>IF(AND(Weekly[[#This Row],[V Odds &lt;]]="",Weekly[[#This Row],[H Odds &lt;]]=""),AU675,IF(AND(Weekly[[#This Row],[H Odds &lt;]]&lt;&gt;"",Weekly[[#This Row],[XGB_P]]=TRUE,Weekly[[#This Row],[Actual]]=TRUE),AU675+Weekly[[#This Row],[H Odds &lt;]]-1,IF(AND(Weekly[[#This Row],[V Odds &lt;]]&lt;&gt;"",Weekly[[#This Row],[XGB_P]]=FALSE,Weekly[[#This Row],[Actual]]=FALSE),AU675+Weekly[[#This Row],[V Odds &lt;]]-1,IF(AND(Weekly[[#This Row],[V Odds &lt;]]&lt;&gt;"",Weekly[[#This Row],[XGB_P]]=FALSE,Weekly[[#This Row],[Actual]]=TRUE),AU675-1,IF(AND(Weekly[[#This Row],[H Odds &lt;]]&lt;&gt;"",Weekly[[#This Row],[XGB_P]]=TRUE,Weekly[[#This Row],[Actual]]=FALSE),AU675-1,AU675)))))</f>
        <v>84.06</v>
      </c>
      <c r="AV676" s="37">
        <f>IF(AND(Weekly[[#This Row],[V Odds &lt;]]="",Weekly[[#This Row],[H Odds &lt;]]=""),AV675,IF(AND(Weekly[[#This Row],[H Odds &lt;]]&lt;&gt;"",Weekly[[#This Row],[QDA_P]]=TRUE,Weekly[[#This Row],[Actual]]=TRUE),AV675+Weekly[[#This Row],[H Odds &lt;]]-1,IF(AND(Weekly[[#This Row],[V Odds &lt;]]&lt;&gt;"",Weekly[[#This Row],[QDA_P]]=FALSE,Weekly[[#This Row],[Actual]]=FALSE),AV675+Weekly[[#This Row],[V Odds &lt;]]-1,IF(AND(Weekly[[#This Row],[V Odds &lt;]]&lt;&gt;"",Weekly[[#This Row],[QDA_P]]=FALSE,Weekly[[#This Row],[Actual]]=TRUE),AV675-1,IF(AND(Weekly[[#This Row],[H Odds &lt;]]&lt;&gt;"",Weekly[[#This Row],[QDA_P]]=TRUE,Weekly[[#This Row],[Actual]]=FALSE),AV675-1,AV675)))))</f>
        <v>73.349999999999994</v>
      </c>
      <c r="AW676" s="37">
        <f>IF(AND(Weekly[[#This Row],[H Odds &lt;]]="",Weekly[[#This Row],[V Odds &lt;]]=""),AW675,IF(AND(Weekly[[#This Row],[KNC_P]]=Weekly[[#This Row],[Actual]],Weekly[[#This Row],[KNC_P]]=TRUE),AW675+Weekly[[#This Row],[BF H Odds]]-1,IF(AND(Weekly[[#This Row],[KNC_P]]=Weekly[[#This Row],[Actual]],Weekly[[#This Row],[KNC_P]]=FALSE),AW675+Weekly[[#This Row],[BF V Odds]]-1,AW675-1)))</f>
        <v>51.150000000000013</v>
      </c>
      <c r="AX676" s="37">
        <f>IF(AND(Weekly[[#This Row],[V Odds &lt;]]="",Weekly[[#This Row],[H Odds &lt;]]=""),AX675,IF(AND(Weekly[[#This Row],[V Odds &lt;]]&lt;&gt;"",Weekly[[#This Row],[FALSES]]&gt;0,Weekly[[#This Row],[Actual]]=FALSE),AX675+Weekly[[#This Row],[V Odds &lt;]]-1,IF(AND(Weekly[[#This Row],[H Odds &lt;]]&lt;&gt;"",Weekly[[#This Row],[TRUES]]&gt;0,Weekly[[#This Row],[Actual]]=TRUE),AX675+Weekly[[#This Row],[H Odds &lt;]]-1,IF(AND(Weekly[[#This Row],[V Odds &lt;]]&lt;&gt;"",Weekly[[#This Row],[FALSES]]=0),AX675,IF(AND(Weekly[[#This Row],[H Odds &lt;]]&lt;&gt;"",Weekly[[#This Row],[TRUES]]=0),AX675,AX675-1)))))</f>
        <v>135.64999999999995</v>
      </c>
      <c r="AY676" s="37">
        <f>IF(AND(Weekly[[#This Row],[V Odds &lt;]]="",Weekly[[#This Row],[H Odds &lt;]]=""),AY675,IF(AND(Weekly[[#This Row],[V Odds &lt;]]&lt;&gt;"",Weekly[[#This Row],[FALSES]]&gt;0,Weekly[[#This Row],[Actual]]=FALSE),AY675+((Weekly[[#This Row],[V Odds &lt;]]-1)*0.92),IF(AND(Weekly[[#This Row],[H Odds &lt;]]&lt;&gt;"",Weekly[[#This Row],[TRUES]]&gt;0,Weekly[[#This Row],[Actual]]=TRUE),AY675+((Weekly[[#This Row],[H Odds &lt;]]-1)*0.92),IF(AND(Weekly[[#This Row],[V Odds &lt;]]&lt;&gt;"",Weekly[[#This Row],[FALSES]]=0),AY675,IF(AND(Weekly[[#This Row],[H Odds &lt;]]&lt;&gt;"",Weekly[[#This Row],[TRUES]]=0),AY675,AY675-1)))))</f>
        <v>120.07800000000003</v>
      </c>
      <c r="AZ676" s="37">
        <f>IF(AND(Weekly[[#This Row],[V Odds &lt;]]="",Weekly[[#This Row],[H Odds &lt;]]=""),AZ675,IF(AND(Weekly[[#This Row],[V Odds &lt;]]&lt;&gt;"",Weekly[[#This Row],[Actual]]=FALSE),AZ675+Weekly[[#This Row],[V Odds &lt;]]-1,IF(AND(Weekly[[#This Row],[H Odds &lt;]]&lt;&gt;"",Weekly[[#This Row],[Actual]]=TRUE),AZ675+Weekly[[#This Row],[H Odds &lt;]]-1,AZ675-1)))</f>
        <v>125.61999999999996</v>
      </c>
      <c r="BA676" s="38">
        <f>IF(Weekly[[#This Row],[H Odds &lt;]]="",BA675,IF(AND(Weekly[[#This Row],[H Odds &lt;]]&lt;&gt;"",Weekly[[#This Row],[SVC_P]]=TRUE,Weekly[[#This Row],[Actual]]=TRUE),BA675+Weekly[[#This Row],[H Odds &lt;]]-1,IF(AND(Weekly[[#This Row],[H Odds &lt;]]&lt;&gt;"",Weekly[[#This Row],[SVC_P]]=TRUE,Weekly[[#This Row],[Actual]]=FALSE),BA675-1,BA675)))</f>
        <v>80.290000000000006</v>
      </c>
      <c r="BB676" s="38">
        <f>IF(Weekly[[#This Row],[H Odds &lt;]]="",BB675,IF(AND(Weekly[[#This Row],[H Odds &lt;]]&lt;&gt;"",Weekly[[#This Row],[ADBC_P]]=TRUE,Weekly[[#This Row],[Actual]]=TRUE),BB675+Weekly[[#This Row],[H Odds &lt;]]-1,IF(AND(Weekly[[#This Row],[H Odds &lt;]]&lt;&gt;"",Weekly[[#This Row],[ADBC_P]]=TRUE,Weekly[[#This Row],[Actual]]=FALSE),BB675-1,BB675)))</f>
        <v>50.06</v>
      </c>
      <c r="BC676" s="38">
        <f>IF(Weekly[[#This Row],[H Odds &lt;]]="",BC675,IF(AND(Weekly[[#This Row],[H Odds &lt;]]&lt;&gt;"",Weekly[[#This Row],[RFC_P]]=TRUE,Weekly[[#This Row],[Actual]]=TRUE),BC675+Weekly[[#This Row],[H Odds &lt;]]-1,IF(AND(Weekly[[#This Row],[H Odds &lt;]]&lt;&gt;"",Weekly[[#This Row],[RFC_P]]=TRUE,Weekly[[#This Row],[Actual]]=FALSE),BC675-1,BC675)))</f>
        <v>51.66</v>
      </c>
      <c r="BD676" s="38">
        <f>IF(Weekly[[#This Row],[H Odds &lt;]]="",BD675,IF(AND(Weekly[[#This Row],[H Odds &lt;]]&lt;&gt;"",Weekly[[#This Row],[GBC_P]]=TRUE,Weekly[[#This Row],[Actual]]=TRUE),BD675+Weekly[[#This Row],[H Odds &lt;]]-1,IF(AND(Weekly[[#This Row],[H Odds &lt;]]&lt;&gt;"",Weekly[[#This Row],[GBC_P]]=TRUE,Weekly[[#This Row],[Actual]]=FALSE),BD675-1,BD675)))</f>
        <v>57.810000000000009</v>
      </c>
      <c r="BE676" s="38">
        <f>IF(Weekly[[#This Row],[H Odds &lt;]]="",BE675,IF(AND(Weekly[[#This Row],[H Odds &lt;]]&lt;&gt;"",Weekly[[#This Row],[HGBC_P]]=TRUE,Weekly[[#This Row],[Actual]]=TRUE),BE675+Weekly[[#This Row],[H Odds &lt;]]-1,IF(AND(Weekly[[#This Row],[H Odds &lt;]]&lt;&gt;"",Weekly[[#This Row],[HGBC_P]]=TRUE,Weekly[[#This Row],[Actual]]=FALSE),BE675-1,BE675)))</f>
        <v>54.96</v>
      </c>
      <c r="BF676" s="38">
        <f>IF(Weekly[[#This Row],[H Odds &lt;]]="",BF675,IF(AND(Weekly[[#This Row],[H Odds &lt;]]&lt;&gt;"",Weekly[[#This Row],[XGB_P]]=TRUE,Weekly[[#This Row],[Actual]]=TRUE),BF675+Weekly[[#This Row],[H Odds &lt;]]-1,IF(AND(Weekly[[#This Row],[H Odds &lt;]]&lt;&gt;"",Weekly[[#This Row],[XGB_P]]=TRUE,Weekly[[#This Row],[Actual]]=FALSE),BF675-1,BF675)))</f>
        <v>64.63000000000001</v>
      </c>
      <c r="BG676" s="38">
        <f>IF(Weekly[[#This Row],[H Odds &lt;]]="",BG675,IF(AND(Weekly[[#This Row],[H Odds &lt;]]&lt;&gt;"",Weekly[[#This Row],[QDA_P]]=TRUE,Weekly[[#This Row],[Actual]]=TRUE),BG675+Weekly[[#This Row],[H Odds &lt;]]-1,IF(AND(Weekly[[#This Row],[H Odds &lt;]]&lt;&gt;"",Weekly[[#This Row],[QDA_P]]=TRUE,Weekly[[#This Row],[Actual]]=FALSE),BG675-1,BG675)))</f>
        <v>50.129999999999995</v>
      </c>
      <c r="BH676" s="38">
        <f>IF(Weekly[[#This Row],[H Odds &lt;]]="",BH675,IF(AND(Weekly[[#This Row],[H Odds &lt;]]&lt;&gt;"",Weekly[[#This Row],[KNC_P]]=TRUE,Weekly[[#This Row],[Actual]]=TRUE),BH675+Weekly[[#This Row],[H Odds &lt;]]-1,IF(AND(Weekly[[#This Row],[H Odds &lt;]]&lt;&gt;"",Weekly[[#This Row],[KNC_P]]=TRUE,Weekly[[#This Row],[Actual]]=FALSE),BH675-1,BH675)))</f>
        <v>55</v>
      </c>
      <c r="BI676" s="38">
        <f>IF(Weekly[[#This Row],[H Odds &lt;]]="",BI675,IF(AND(Weekly[[#This Row],[H Odds &lt;]]&lt;&gt;"",Weekly[[#This Row],[TRUES]]&gt;0,Weekly[[#This Row],[Actual]]=TRUE),BI675+Weekly[[#This Row],[H Odds &lt;]]-1,IF(AND(Weekly[[#This Row],[H Odds &lt;]]&lt;&gt;"",Weekly[[#This Row],[TRUES]]=0),BI675,BI675-1)))</f>
        <v>78.290000000000006</v>
      </c>
      <c r="BJ676" s="38">
        <f>IF(Weekly[[#This Row],[H Odds &lt;]]="",BJ675,IF(AND(Weekly[[#This Row],[H Odds &lt;]]&lt;&gt;"",Weekly[[#This Row],[Actual]]=TRUE),BJ675+Weekly[[#This Row],[H Odds &lt;]]-1,IF(AND(Weekly[[#This Row],[H Odds &lt;]]&lt;&gt;"",Weekly[[#This Row],[Actual]]=FALSE),BJ675-1,BJ675)))</f>
        <v>80.190000000000012</v>
      </c>
      <c r="BK676" s="58">
        <f>IF(AND(Weekly[[#This Row],[TRUES]]&gt;3,Weekly[[#This Row],[Actual]]=TRUE),BK675+Weekly[[#This Row],[BF H Odds]]-1,IF(AND(Weekly[[#This Row],[FALSES]]&gt;3,Weekly[[#This Row],[Actual]]=FALSE),BK675+Weekly[[#This Row],[BF V Odds]]-1,IF(AND(Weekly[[#This Row],[TRUES]]&gt;3,Weekly[[#This Row],[Actual]]=FALSE),BK675-1,IF(AND(Weekly[[#This Row],[FALSES]]&gt;3,Weekly[[#This Row],[Actual]]=TRUE),BK675-1,BK675))))</f>
        <v>9.6800000000000281</v>
      </c>
      <c r="BL676" s="58">
        <f>IF(AND(Weekly[[#This Row],[TRUES]]&gt;5,Weekly[[#This Row],[Actual]]=TRUE),BL675+Weekly[[#This Row],[BF H Odds]]-1,IF(AND(Weekly[[#This Row],[FALSES]]&gt;5,Weekly[[#This Row],[Actual]]=FALSE),BL675+Weekly[[#This Row],[BF V Odds]]-1,IF(AND(Weekly[[#This Row],[TRUES]]&gt;5,Weekly[[#This Row],[Actual]]=FALSE),BL675-1,IF(AND(Weekly[[#This Row],[FALSES]]&gt;5,Weekly[[#This Row],[Actual]]=TRUE),BL675-1,BL675))))</f>
        <v>14.000000000000014</v>
      </c>
      <c r="BM676" s="58">
        <f>IF(AND(Weekly[[#This Row],[TRUES]]&gt;6,Weekly[[#This Row],[Actual]]=TRUE),BM675+Weekly[[#This Row],[BF H Odds]]-1,IF(AND(Weekly[[#This Row],[FALSES]]&gt;6,Weekly[[#This Row],[Actual]]=FALSE),BM675+Weekly[[#This Row],[BF V Odds]]-1,IF(AND(Weekly[[#This Row],[TRUES]]&gt;6,Weekly[[#This Row],[Actual]]=FALSE),BM675-1,IF(AND(Weekly[[#This Row],[FALSES]]&gt;6,Weekly[[#This Row],[Actual]]=TRUE),BM675-1,BM675))))</f>
        <v>44.08</v>
      </c>
    </row>
    <row r="677" spans="1:65" x14ac:dyDescent="0.25">
      <c r="A677" s="34"/>
      <c r="B677" s="10">
        <v>44327</v>
      </c>
      <c r="C677" s="17" t="s">
        <v>23</v>
      </c>
      <c r="D677" s="15" t="s">
        <v>33</v>
      </c>
      <c r="E677" t="b">
        <v>1</v>
      </c>
      <c r="F677" t="b">
        <v>1</v>
      </c>
      <c r="G677" t="b">
        <v>1</v>
      </c>
      <c r="H677" t="b">
        <v>1</v>
      </c>
      <c r="I677" t="b">
        <v>1</v>
      </c>
      <c r="J677" t="b">
        <v>1</v>
      </c>
      <c r="K677" t="b">
        <v>1</v>
      </c>
      <c r="L677" t="b">
        <v>1</v>
      </c>
      <c r="O677" t="str">
        <f>IF(Weekly[[#This Row],[H/V]]="H",Weekly[[#This Row],[BF H Odds]],IF(Weekly[[#This Row],[H/V]]="V",Weekly[[#This Row],[BF V Odds]],""))</f>
        <v/>
      </c>
      <c r="R677" s="35">
        <f>IFERROR(IF(Weekly[[#This Row],[Won Bet?]]="yes",R676+(Weekly[[#This Row],[BF Odds]]*Weekly[[#This Row],[BF Stake]])-Weekly[[#This Row],[BF Stake]],R676-Weekly[[#This Row],[BF Stake]]),R676)</f>
        <v>1243.6095000000007</v>
      </c>
      <c r="S677" s="35">
        <f>IFERROR(IF(Weekly[[#This Row],[Won Bet?]]="yes",S676+(((Weekly[[#This Row],[BF Odds]]*Weekly[[#This Row],[BF Stake]])-Weekly[[#This Row],[BF Stake]])*0.95),S676-Weekly[[#This Row],[BF Stake]]),S676)</f>
        <v>1127.5191400000012</v>
      </c>
      <c r="T677" s="13"/>
      <c r="U677" s="13"/>
      <c r="V677" s="24" t="str">
        <f>IF(Weekly[[#This Row],[Actual]]="","",IF(AND(Weekly[[#This Row],[SVC_P]]=Weekly[[#This Row],[Actual]],Weekly[[#This Row],[SVC_P]]=TRUE),V676+Weekly[[#This Row],[BF H Odds]]-1,IF(AND(Weekly[[#This Row],[SVC_P]]=Weekly[[#This Row],[Actual]],Weekly[[#This Row],[SVC_P]]=FALSE),V676+Weekly[[#This Row],[BF V Odds]]-1,V676-1)))</f>
        <v/>
      </c>
      <c r="W677" s="24" t="str">
        <f>IF(Weekly[[#This Row],[Actual]]="","",IF(AND(Weekly[[#This Row],[SVC_P]]=FALSE,Weekly[[#This Row],[Actual]]=TRUE),W676+Weekly[[#This Row],[BF H Odds]]-1,IF(AND(Weekly[[#This Row],[SVC_P]]=TRUE,Weekly[[#This Row],[Actual]]=FALSE,),W676+Weekly[[#This Row],[BF V Odds]]-1,W676-1)))</f>
        <v/>
      </c>
      <c r="X677" s="24" t="str">
        <f>IF(Weekly[[#This Row],[Actual]]="","",IF(AND(Weekly[[#This Row],[ADBC_P]]=Weekly[[#This Row],[Actual]],Weekly[[#This Row],[ADBC_P]]=TRUE),X676+Weekly[[#This Row],[BF H Odds]]-1,IF(AND(Weekly[[#This Row],[ADBC_P]]=Weekly[[#This Row],[Actual]],Weekly[[#This Row],[ADBC_P]]=FALSE),X676+Weekly[[#This Row],[BF V Odds]]-1,X676-1)))</f>
        <v/>
      </c>
      <c r="Y677" s="24" t="str">
        <f>IF(Weekly[[#This Row],[Actual]]="","",IF(AND(Weekly[[#This Row],[ADBC_P]]=FALSE,Weekly[[#This Row],[Actual]]=TRUE),Y676+Weekly[[#This Row],[BF H Odds]]-1,IF(AND(Weekly[[#This Row],[ADBC_P]]=TRUE,Weekly[[#This Row],[Actual]]=FALSE),Y676+Weekly[[#This Row],[BF V Odds]]-1,Y676-1)))</f>
        <v/>
      </c>
      <c r="Z677" s="24" t="str">
        <f>IF(Weekly[[#This Row],[Actual]]="","",IF(AND(Weekly[[#This Row],[RFC_P]]=Weekly[[#This Row],[Actual]],Weekly[[#This Row],[RFC_P]]=TRUE),Z676+Weekly[[#This Row],[BF H Odds]]-1,IF(AND(Weekly[[#This Row],[RFC_P]]=Weekly[[#This Row],[Actual]],Weekly[[#This Row],[RFC_P]]=FALSE),Z676+Weekly[[#This Row],[BF V Odds]]-1,Z676-1)))</f>
        <v/>
      </c>
      <c r="AA677" s="24" t="str">
        <f>IF(Weekly[[#This Row],[Actual]]="","",IF(AND(Weekly[[#This Row],[RFC_P]]=FALSE,Weekly[[#This Row],[Actual]]=TRUE),AA676+Weekly[[#This Row],[BF H Odds]]-1,IF(AND(Weekly[[#This Row],[RFC_P]]=TRUE,Weekly[[#This Row],[Actual]]=FALSE),AA676+Weekly[[#This Row],[BF V Odds]]-1,AA676-1)))</f>
        <v/>
      </c>
      <c r="AB677" s="24" t="str">
        <f>IF(Weekly[[#This Row],[Actual]]="","",IF(AND(Weekly[[#This Row],[GBC_P]]=Weekly[[#This Row],[Actual]],Weekly[[#This Row],[GBC_P]]=TRUE),AB676+Weekly[[#This Row],[BF H Odds]]-1,IF(AND(Weekly[[#This Row],[GBC_P]]=Weekly[[#This Row],[Actual]],Weekly[[#This Row],[GBC_P]]=FALSE),AB676+Weekly[[#This Row],[BF V Odds]]-1,AB676-1)))</f>
        <v/>
      </c>
      <c r="AC677" s="24" t="str">
        <f>IF(Weekly[[#This Row],[Actual]]="","",IF(AND(Weekly[[#This Row],[GBC_P]]=FALSE,Weekly[[#This Row],[Actual]]=TRUE),AC676+Weekly[[#This Row],[BF H Odds]]-1,IF(AND(Weekly[[#This Row],[GBC_P]]=TRUE,Weekly[[#This Row],[Actual]]=FALSE),AC676+Weekly[[#This Row],[BF V Odds]]-1,AC676-1)))</f>
        <v/>
      </c>
      <c r="AD677" s="24" t="str">
        <f>IF(Weekly[[#This Row],[Actual]]="","",IF(AND(Weekly[[#This Row],[HGBC_P]]=Weekly[[#This Row],[Actual]],Weekly[[#This Row],[HGBC_P]]=TRUE),AD676+Weekly[[#This Row],[BF H Odds]]-1,IF(AND(Weekly[[#This Row],[HGBC_P]]=Weekly[[#This Row],[Actual]],Weekly[[#This Row],[HGBC_P]]=FALSE),AD676+Weekly[[#This Row],[BF V Odds]]-1,AD676-1)))</f>
        <v/>
      </c>
      <c r="AE677" s="24" t="str">
        <f>IF(Weekly[[#This Row],[Actual]]="","",IF(AND(Weekly[[#This Row],[HGBC_P]]=FALSE,Weekly[[#This Row],[Actual]]=TRUE),AE676+Weekly[[#This Row],[BF H Odds]]-1,IF(AND(Weekly[[#This Row],[HGBC_P]]=TRUE,Weekly[[#This Row],[Actual]]=FALSE),AE676+Weekly[[#This Row],[BF V Odds]]-1,AE676-1)))</f>
        <v/>
      </c>
      <c r="AF677" s="24" t="str">
        <f>IF(Weekly[[#This Row],[Actual]]="","",IF(AND(Weekly[[#This Row],[XGB_P]]=Weekly[[#This Row],[Actual]],Weekly[[#This Row],[XGB_P]]=TRUE),AF676+Weekly[[#This Row],[BF H Odds]]-1,IF(AND(Weekly[[#This Row],[XGB_P]]=Weekly[[#This Row],[Actual]],Weekly[[#This Row],[XGB_P]]=FALSE),AF676+Weekly[[#This Row],[BF V Odds]]-1,AF676-1)))</f>
        <v/>
      </c>
      <c r="AG677" s="24" t="str">
        <f>IF(Weekly[[#This Row],[Actual]]="","",IF(AND(Weekly[[#This Row],[XGB_P]]=FALSE,Weekly[[#This Row],[Actual]]=TRUE),AG676+Weekly[[#This Row],[BF H Odds]]-1,IF(AND(Weekly[[#This Row],[XGB_P]]=TRUE,Weekly[[#This Row],[Actual]]=FALSE),AG676+Weekly[[#This Row],[BF V Odds]]-1,AG676-1)))</f>
        <v/>
      </c>
      <c r="AH677" s="24" t="str">
        <f>IF(Weekly[[#This Row],[Actual]]="","",IF(AND(Weekly[[#This Row],[QDA_P]]=Weekly[[#This Row],[Actual]],Weekly[[#This Row],[QDA_P]]=TRUE),AH676+Weekly[[#This Row],[BF H Odds]]-1,IF(AND(Weekly[[#This Row],[QDA_P]]=Weekly[[#This Row],[Actual]],Weekly[[#This Row],[QDA_P]]=FALSE),AH676+Weekly[[#This Row],[BF V Odds]]-1,AH676-1)))</f>
        <v/>
      </c>
      <c r="AI677" s="24" t="str">
        <f>IF(Weekly[[#This Row],[Actual]]="","",IF(AND(Weekly[[#This Row],[QDA_P]]=FALSE,Weekly[[#This Row],[Actual]]=TRUE),AI676+Weekly[[#This Row],[BF H Odds]]-1,IF(AND(Weekly[[#This Row],[QDA_P]]=TRUE,Weekly[[#This Row],[Actual]]=FALSE),AI676+Weekly[[#This Row],[BF V Odds]]-1,AI676-1)))</f>
        <v/>
      </c>
      <c r="AJ677" s="24" t="str">
        <f>IF(Weekly[[#This Row],[Actual]]="","",IF(AND(Weekly[[#This Row],[KNC_P]]=FALSE,Weekly[[#This Row],[Actual]]=TRUE),AJ676+Weekly[[#This Row],[BF H Odds]]-1,IF(AND(Weekly[[#This Row],[KNC_P]]=TRUE,Weekly[[#This Row],[Actual]]=FALSE),AJ676+Weekly[[#This Row],[BF V Odds]]-1,AJ676-1)))</f>
        <v/>
      </c>
      <c r="AK677" s="24" t="str">
        <f>IF(Weekly[[#This Row],[Actual]]="","",IF(AND(Weekly[[#This Row],[KNC_P]]=FALSE,Weekly[[#This Row],[Actual]]=TRUE),AK676+Weekly[[#This Row],[BF H Odds]]-1,IF(AND(Weekly[[#This Row],[KNC_P]]=TRUE,Weekly[[#This Row],[Actual]]=FALSE),AK676+Weekly[[#This Row],[BF V Odds]]-1,AK676-1)))</f>
        <v/>
      </c>
      <c r="AL677" s="30" t="str">
        <f>IF(Weekly[[#This Row],[Actual]]="","",COUNTIF(Weekly[[#This Row],[SVC_P]:[QDA_P]],TRUE))</f>
        <v/>
      </c>
      <c r="AM677" s="30" t="str">
        <f>IF(Weekly[[#This Row],[Actual]]="","",COUNTIF(Weekly[[#This Row],[SVC_P]:[QDA_P]],FALSE))</f>
        <v/>
      </c>
      <c r="AN677" s="36" t="str">
        <f>IF(AND(Weekly[[#This Row],[BF V Odds]]&gt;$BO$6,Weekly[[#This Row],[BF V Odds]] &lt; $BO$7),Weekly[[#This Row],[BF V Odds]],"")</f>
        <v/>
      </c>
      <c r="AO677" s="36" t="str">
        <f>IF(AND(Weekly[[#This Row],[BF H Odds]]&gt;$BO$6, Weekly[[#This Row],[BF H Odds]] &lt; $BO$7),Weekly[[#This Row],[BF H Odds]],"")</f>
        <v/>
      </c>
      <c r="AP677" s="37">
        <f>IF(AND(Weekly[[#This Row],[V Odds &lt;]]="",Weekly[[#This Row],[H Odds &lt;]]=""),AP676,IF(AND(Weekly[[#This Row],[H Odds &lt;]]&lt;&gt;"",Weekly[[#This Row],[SVC_P]]=TRUE,Weekly[[#This Row],[Actual]]=TRUE),AP676+Weekly[[#This Row],[H Odds &lt;]]-1,IF(AND(Weekly[[#This Row],[V Odds &lt;]]&lt;&gt;"",Weekly[[#This Row],[SVC_P]]=FALSE,Weekly[[#This Row],[Actual]]=FALSE),AP676+Weekly[[#This Row],[V Odds &lt;]]-1,IF(AND(Weekly[[#This Row],[V Odds &lt;]]&lt;&gt;"",Weekly[[#This Row],[SVC_P]]=FALSE,Weekly[[#This Row],[Actual]]=TRUE),AP676-1,IF(AND(Weekly[[#This Row],[H Odds &lt;]]&lt;&gt;"",Weekly[[#This Row],[SVC_P]]=TRUE,Weekly[[#This Row],[Actual]]=FALSE),AP676-1,AP676)))))</f>
        <v>81.330000000000027</v>
      </c>
      <c r="AQ677" s="37">
        <f>IF(AND(Weekly[[#This Row],[V Odds &lt;]]="",Weekly[[#This Row],[H Odds &lt;]]=""),AQ676,IF(AND(Weekly[[#This Row],[H Odds &lt;]]&lt;&gt;"",Weekly[[#This Row],[ADBC_P]]=TRUE,Weekly[[#This Row],[Actual]]=TRUE),AQ676+Weekly[[#This Row],[H Odds &lt;]]-1,IF(AND(Weekly[[#This Row],[V Odds &lt;]]&lt;&gt;"",Weekly[[#This Row],[ADBC_P]]=FALSE,Weekly[[#This Row],[Actual]]=FALSE),AQ676+Weekly[[#This Row],[V Odds &lt;]]-1,IF(AND(Weekly[[#This Row],[V Odds &lt;]]&lt;&gt;"",Weekly[[#This Row],[ADBC_P]]=FALSE,Weekly[[#This Row],[Actual]]=TRUE),AQ676-1,IF(AND(Weekly[[#This Row],[H Odds &lt;]]&lt;&gt;"",Weekly[[#This Row],[ADBC_P]]=TRUE,Weekly[[#This Row],[Actual]]=FALSE),AQ676-1,AQ676)))))</f>
        <v>53.88</v>
      </c>
      <c r="AR677" s="37">
        <f>IF(AND(Weekly[[#This Row],[V Odds &lt;]]="",Weekly[[#This Row],[H Odds &lt;]]=""),AR676,IF(AND(Weekly[[#This Row],[H Odds &lt;]]&lt;&gt;"",Weekly[[#This Row],[RFC_P]]=TRUE,Weekly[[#This Row],[Actual]]=TRUE),AR676+Weekly[[#This Row],[H Odds &lt;]]-1,IF(AND(Weekly[[#This Row],[V Odds &lt;]]&lt;&gt;"",Weekly[[#This Row],[RFC_P]]=FALSE,Weekly[[#This Row],[Actual]]=FALSE),AR676+Weekly[[#This Row],[V Odds &lt;]]-1,IF(AND(Weekly[[#This Row],[V Odds &lt;]]&lt;&gt;"",Weekly[[#This Row],[RFC_P]]=FALSE,Weekly[[#This Row],[Actual]]=TRUE),AR676-1,IF(AND(Weekly[[#This Row],[H Odds &lt;]]&lt;&gt;"",Weekly[[#This Row],[RFC_P]]=TRUE,Weekly[[#This Row],[Actual]]=FALSE),AR676-1,AR676)))))</f>
        <v>73.14</v>
      </c>
      <c r="AS677" s="37">
        <f>IF(AND(Weekly[[#This Row],[V Odds &lt;]]="",Weekly[[#This Row],[H Odds &lt;]]=""),AS676,IF(AND(Weekly[[#This Row],[H Odds &lt;]]&lt;&gt;"",Weekly[[#This Row],[GBC_P]]=TRUE,Weekly[[#This Row],[Actual]]=TRUE),AS676+Weekly[[#This Row],[H Odds &lt;]]-1,IF(AND(Weekly[[#This Row],[V Odds &lt;]]&lt;&gt;"",Weekly[[#This Row],[GBC_P]]=FALSE,Weekly[[#This Row],[Actual]]=FALSE),AS676+Weekly[[#This Row],[V Odds &lt;]]-1,IF(AND(Weekly[[#This Row],[V Odds &lt;]]&lt;&gt;"",Weekly[[#This Row],[GBC_P]]=FALSE,Weekly[[#This Row],[Actual]]=TRUE),AS676-1,IF(AND(Weekly[[#This Row],[H Odds &lt;]]&lt;&gt;"",Weekly[[#This Row],[GBC_P]]=TRUE,Weekly[[#This Row],[Actual]]=FALSE),AS676-1,AS676)))))</f>
        <v>76.88</v>
      </c>
      <c r="AT677" s="37">
        <f>IF(AND(Weekly[[#This Row],[V Odds &lt;]]="",Weekly[[#This Row],[H Odds &lt;]]=""),AT676,IF(AND(Weekly[[#This Row],[H Odds &lt;]]&lt;&gt;"",Weekly[[#This Row],[HGBC_P]]=TRUE,Weekly[[#This Row],[Actual]]=TRUE),AT676+Weekly[[#This Row],[H Odds &lt;]]-1,IF(AND(Weekly[[#This Row],[V Odds &lt;]]&lt;&gt;"",Weekly[[#This Row],[HGBC_P]]=FALSE,Weekly[[#This Row],[Actual]]=FALSE),AT676+Weekly[[#This Row],[V Odds &lt;]]-1,IF(AND(Weekly[[#This Row],[V Odds &lt;]]&lt;&gt;"",Weekly[[#This Row],[HGBC_P]]=FALSE,Weekly[[#This Row],[Actual]]=TRUE),AT676-1,IF(AND(Weekly[[#This Row],[H Odds &lt;]]&lt;&gt;"",Weekly[[#This Row],[HGBC_P]]=TRUE,Weekly[[#This Row],[Actual]]=FALSE),AT676-1,AT676)))))</f>
        <v>60.31</v>
      </c>
      <c r="AU677" s="37">
        <f>IF(AND(Weekly[[#This Row],[V Odds &lt;]]="",Weekly[[#This Row],[H Odds &lt;]]=""),AU676,IF(AND(Weekly[[#This Row],[H Odds &lt;]]&lt;&gt;"",Weekly[[#This Row],[XGB_P]]=TRUE,Weekly[[#This Row],[Actual]]=TRUE),AU676+Weekly[[#This Row],[H Odds &lt;]]-1,IF(AND(Weekly[[#This Row],[V Odds &lt;]]&lt;&gt;"",Weekly[[#This Row],[XGB_P]]=FALSE,Weekly[[#This Row],[Actual]]=FALSE),AU676+Weekly[[#This Row],[V Odds &lt;]]-1,IF(AND(Weekly[[#This Row],[V Odds &lt;]]&lt;&gt;"",Weekly[[#This Row],[XGB_P]]=FALSE,Weekly[[#This Row],[Actual]]=TRUE),AU676-1,IF(AND(Weekly[[#This Row],[H Odds &lt;]]&lt;&gt;"",Weekly[[#This Row],[XGB_P]]=TRUE,Weekly[[#This Row],[Actual]]=FALSE),AU676-1,AU676)))))</f>
        <v>84.06</v>
      </c>
      <c r="AV677" s="37">
        <f>IF(AND(Weekly[[#This Row],[V Odds &lt;]]="",Weekly[[#This Row],[H Odds &lt;]]=""),AV676,IF(AND(Weekly[[#This Row],[H Odds &lt;]]&lt;&gt;"",Weekly[[#This Row],[QDA_P]]=TRUE,Weekly[[#This Row],[Actual]]=TRUE),AV676+Weekly[[#This Row],[H Odds &lt;]]-1,IF(AND(Weekly[[#This Row],[V Odds &lt;]]&lt;&gt;"",Weekly[[#This Row],[QDA_P]]=FALSE,Weekly[[#This Row],[Actual]]=FALSE),AV676+Weekly[[#This Row],[V Odds &lt;]]-1,IF(AND(Weekly[[#This Row],[V Odds &lt;]]&lt;&gt;"",Weekly[[#This Row],[QDA_P]]=FALSE,Weekly[[#This Row],[Actual]]=TRUE),AV676-1,IF(AND(Weekly[[#This Row],[H Odds &lt;]]&lt;&gt;"",Weekly[[#This Row],[QDA_P]]=TRUE,Weekly[[#This Row],[Actual]]=FALSE),AV676-1,AV676)))))</f>
        <v>73.349999999999994</v>
      </c>
      <c r="AW677" s="37">
        <f>IF(AND(Weekly[[#This Row],[H Odds &lt;]]="",Weekly[[#This Row],[V Odds &lt;]]=""),AW676,IF(AND(Weekly[[#This Row],[KNC_P]]=Weekly[[#This Row],[Actual]],Weekly[[#This Row],[KNC_P]]=TRUE),AW676+Weekly[[#This Row],[BF H Odds]]-1,IF(AND(Weekly[[#This Row],[KNC_P]]=Weekly[[#This Row],[Actual]],Weekly[[#This Row],[KNC_P]]=FALSE),AW676+Weekly[[#This Row],[BF V Odds]]-1,AW676-1)))</f>
        <v>51.150000000000013</v>
      </c>
      <c r="AX677" s="37">
        <f>IF(AND(Weekly[[#This Row],[V Odds &lt;]]="",Weekly[[#This Row],[H Odds &lt;]]=""),AX676,IF(AND(Weekly[[#This Row],[V Odds &lt;]]&lt;&gt;"",Weekly[[#This Row],[FALSES]]&gt;0,Weekly[[#This Row],[Actual]]=FALSE),AX676+Weekly[[#This Row],[V Odds &lt;]]-1,IF(AND(Weekly[[#This Row],[H Odds &lt;]]&lt;&gt;"",Weekly[[#This Row],[TRUES]]&gt;0,Weekly[[#This Row],[Actual]]=TRUE),AX676+Weekly[[#This Row],[H Odds &lt;]]-1,IF(AND(Weekly[[#This Row],[V Odds &lt;]]&lt;&gt;"",Weekly[[#This Row],[FALSES]]=0),AX676,IF(AND(Weekly[[#This Row],[H Odds &lt;]]&lt;&gt;"",Weekly[[#This Row],[TRUES]]=0),AX676,AX676-1)))))</f>
        <v>135.64999999999995</v>
      </c>
      <c r="AY677" s="37">
        <f>IF(AND(Weekly[[#This Row],[V Odds &lt;]]="",Weekly[[#This Row],[H Odds &lt;]]=""),AY676,IF(AND(Weekly[[#This Row],[V Odds &lt;]]&lt;&gt;"",Weekly[[#This Row],[FALSES]]&gt;0,Weekly[[#This Row],[Actual]]=FALSE),AY676+((Weekly[[#This Row],[V Odds &lt;]]-1)*0.92),IF(AND(Weekly[[#This Row],[H Odds &lt;]]&lt;&gt;"",Weekly[[#This Row],[TRUES]]&gt;0,Weekly[[#This Row],[Actual]]=TRUE),AY676+((Weekly[[#This Row],[H Odds &lt;]]-1)*0.92),IF(AND(Weekly[[#This Row],[V Odds &lt;]]&lt;&gt;"",Weekly[[#This Row],[FALSES]]=0),AY676,IF(AND(Weekly[[#This Row],[H Odds &lt;]]&lt;&gt;"",Weekly[[#This Row],[TRUES]]=0),AY676,AY676-1)))))</f>
        <v>120.07800000000003</v>
      </c>
      <c r="AZ677" s="37">
        <f>IF(AND(Weekly[[#This Row],[V Odds &lt;]]="",Weekly[[#This Row],[H Odds &lt;]]=""),AZ676,IF(AND(Weekly[[#This Row],[V Odds &lt;]]&lt;&gt;"",Weekly[[#This Row],[Actual]]=FALSE),AZ676+Weekly[[#This Row],[V Odds &lt;]]-1,IF(AND(Weekly[[#This Row],[H Odds &lt;]]&lt;&gt;"",Weekly[[#This Row],[Actual]]=TRUE),AZ676+Weekly[[#This Row],[H Odds &lt;]]-1,AZ676-1)))</f>
        <v>125.61999999999996</v>
      </c>
      <c r="BA677" s="38">
        <f>IF(Weekly[[#This Row],[H Odds &lt;]]="",BA676,IF(AND(Weekly[[#This Row],[H Odds &lt;]]&lt;&gt;"",Weekly[[#This Row],[SVC_P]]=TRUE,Weekly[[#This Row],[Actual]]=TRUE),BA676+Weekly[[#This Row],[H Odds &lt;]]-1,IF(AND(Weekly[[#This Row],[H Odds &lt;]]&lt;&gt;"",Weekly[[#This Row],[SVC_P]]=TRUE,Weekly[[#This Row],[Actual]]=FALSE),BA676-1,BA676)))</f>
        <v>80.290000000000006</v>
      </c>
      <c r="BB677" s="38">
        <f>IF(Weekly[[#This Row],[H Odds &lt;]]="",BB676,IF(AND(Weekly[[#This Row],[H Odds &lt;]]&lt;&gt;"",Weekly[[#This Row],[ADBC_P]]=TRUE,Weekly[[#This Row],[Actual]]=TRUE),BB676+Weekly[[#This Row],[H Odds &lt;]]-1,IF(AND(Weekly[[#This Row],[H Odds &lt;]]&lt;&gt;"",Weekly[[#This Row],[ADBC_P]]=TRUE,Weekly[[#This Row],[Actual]]=FALSE),BB676-1,BB676)))</f>
        <v>50.06</v>
      </c>
      <c r="BC677" s="38">
        <f>IF(Weekly[[#This Row],[H Odds &lt;]]="",BC676,IF(AND(Weekly[[#This Row],[H Odds &lt;]]&lt;&gt;"",Weekly[[#This Row],[RFC_P]]=TRUE,Weekly[[#This Row],[Actual]]=TRUE),BC676+Weekly[[#This Row],[H Odds &lt;]]-1,IF(AND(Weekly[[#This Row],[H Odds &lt;]]&lt;&gt;"",Weekly[[#This Row],[RFC_P]]=TRUE,Weekly[[#This Row],[Actual]]=FALSE),BC676-1,BC676)))</f>
        <v>51.66</v>
      </c>
      <c r="BD677" s="38">
        <f>IF(Weekly[[#This Row],[H Odds &lt;]]="",BD676,IF(AND(Weekly[[#This Row],[H Odds &lt;]]&lt;&gt;"",Weekly[[#This Row],[GBC_P]]=TRUE,Weekly[[#This Row],[Actual]]=TRUE),BD676+Weekly[[#This Row],[H Odds &lt;]]-1,IF(AND(Weekly[[#This Row],[H Odds &lt;]]&lt;&gt;"",Weekly[[#This Row],[GBC_P]]=TRUE,Weekly[[#This Row],[Actual]]=FALSE),BD676-1,BD676)))</f>
        <v>57.810000000000009</v>
      </c>
      <c r="BE677" s="38">
        <f>IF(Weekly[[#This Row],[H Odds &lt;]]="",BE676,IF(AND(Weekly[[#This Row],[H Odds &lt;]]&lt;&gt;"",Weekly[[#This Row],[HGBC_P]]=TRUE,Weekly[[#This Row],[Actual]]=TRUE),BE676+Weekly[[#This Row],[H Odds &lt;]]-1,IF(AND(Weekly[[#This Row],[H Odds &lt;]]&lt;&gt;"",Weekly[[#This Row],[HGBC_P]]=TRUE,Weekly[[#This Row],[Actual]]=FALSE),BE676-1,BE676)))</f>
        <v>54.96</v>
      </c>
      <c r="BF677" s="38">
        <f>IF(Weekly[[#This Row],[H Odds &lt;]]="",BF676,IF(AND(Weekly[[#This Row],[H Odds &lt;]]&lt;&gt;"",Weekly[[#This Row],[XGB_P]]=TRUE,Weekly[[#This Row],[Actual]]=TRUE),BF676+Weekly[[#This Row],[H Odds &lt;]]-1,IF(AND(Weekly[[#This Row],[H Odds &lt;]]&lt;&gt;"",Weekly[[#This Row],[XGB_P]]=TRUE,Weekly[[#This Row],[Actual]]=FALSE),BF676-1,BF676)))</f>
        <v>64.63000000000001</v>
      </c>
      <c r="BG677" s="38">
        <f>IF(Weekly[[#This Row],[H Odds &lt;]]="",BG676,IF(AND(Weekly[[#This Row],[H Odds &lt;]]&lt;&gt;"",Weekly[[#This Row],[QDA_P]]=TRUE,Weekly[[#This Row],[Actual]]=TRUE),BG676+Weekly[[#This Row],[H Odds &lt;]]-1,IF(AND(Weekly[[#This Row],[H Odds &lt;]]&lt;&gt;"",Weekly[[#This Row],[QDA_P]]=TRUE,Weekly[[#This Row],[Actual]]=FALSE),BG676-1,BG676)))</f>
        <v>50.129999999999995</v>
      </c>
      <c r="BH677" s="38">
        <f>IF(Weekly[[#This Row],[H Odds &lt;]]="",BH676,IF(AND(Weekly[[#This Row],[H Odds &lt;]]&lt;&gt;"",Weekly[[#This Row],[KNC_P]]=TRUE,Weekly[[#This Row],[Actual]]=TRUE),BH676+Weekly[[#This Row],[H Odds &lt;]]-1,IF(AND(Weekly[[#This Row],[H Odds &lt;]]&lt;&gt;"",Weekly[[#This Row],[KNC_P]]=TRUE,Weekly[[#This Row],[Actual]]=FALSE),BH676-1,BH676)))</f>
        <v>55</v>
      </c>
      <c r="BI677" s="38">
        <f>IF(Weekly[[#This Row],[H Odds &lt;]]="",BI676,IF(AND(Weekly[[#This Row],[H Odds &lt;]]&lt;&gt;"",Weekly[[#This Row],[TRUES]]&gt;0,Weekly[[#This Row],[Actual]]=TRUE),BI676+Weekly[[#This Row],[H Odds &lt;]]-1,IF(AND(Weekly[[#This Row],[H Odds &lt;]]&lt;&gt;"",Weekly[[#This Row],[TRUES]]=0),BI676,BI676-1)))</f>
        <v>78.290000000000006</v>
      </c>
      <c r="BJ677" s="38">
        <f>IF(Weekly[[#This Row],[H Odds &lt;]]="",BJ676,IF(AND(Weekly[[#This Row],[H Odds &lt;]]&lt;&gt;"",Weekly[[#This Row],[Actual]]=TRUE),BJ676+Weekly[[#This Row],[H Odds &lt;]]-1,IF(AND(Weekly[[#This Row],[H Odds &lt;]]&lt;&gt;"",Weekly[[#This Row],[Actual]]=FALSE),BJ676-1,BJ676)))</f>
        <v>80.190000000000012</v>
      </c>
      <c r="BK677" s="58">
        <f>IF(AND(Weekly[[#This Row],[TRUES]]&gt;3,Weekly[[#This Row],[Actual]]=TRUE),BK676+Weekly[[#This Row],[BF H Odds]]-1,IF(AND(Weekly[[#This Row],[FALSES]]&gt;3,Weekly[[#This Row],[Actual]]=FALSE),BK676+Weekly[[#This Row],[BF V Odds]]-1,IF(AND(Weekly[[#This Row],[TRUES]]&gt;3,Weekly[[#This Row],[Actual]]=FALSE),BK676-1,IF(AND(Weekly[[#This Row],[FALSES]]&gt;3,Weekly[[#This Row],[Actual]]=TRUE),BK676-1,BK676))))</f>
        <v>8.6800000000000281</v>
      </c>
      <c r="BL677" s="58">
        <f>IF(AND(Weekly[[#This Row],[TRUES]]&gt;5,Weekly[[#This Row],[Actual]]=TRUE),BL676+Weekly[[#This Row],[BF H Odds]]-1,IF(AND(Weekly[[#This Row],[FALSES]]&gt;5,Weekly[[#This Row],[Actual]]=FALSE),BL676+Weekly[[#This Row],[BF V Odds]]-1,IF(AND(Weekly[[#This Row],[TRUES]]&gt;5,Weekly[[#This Row],[Actual]]=FALSE),BL676-1,IF(AND(Weekly[[#This Row],[FALSES]]&gt;5,Weekly[[#This Row],[Actual]]=TRUE),BL676-1,BL676))))</f>
        <v>13.000000000000014</v>
      </c>
      <c r="BM677" s="58">
        <f>IF(AND(Weekly[[#This Row],[TRUES]]&gt;6,Weekly[[#This Row],[Actual]]=TRUE),BM676+Weekly[[#This Row],[BF H Odds]]-1,IF(AND(Weekly[[#This Row],[FALSES]]&gt;6,Weekly[[#This Row],[Actual]]=FALSE),BM676+Weekly[[#This Row],[BF V Odds]]-1,IF(AND(Weekly[[#This Row],[TRUES]]&gt;6,Weekly[[#This Row],[Actual]]=FALSE),BM676-1,IF(AND(Weekly[[#This Row],[FALSES]]&gt;6,Weekly[[#This Row],[Actual]]=TRUE),BM676-1,BM676))))</f>
        <v>43.08</v>
      </c>
    </row>
    <row r="678" spans="1:65" x14ac:dyDescent="0.25">
      <c r="A678" s="34"/>
      <c r="B678" s="10">
        <v>44327</v>
      </c>
      <c r="C678" s="17" t="s">
        <v>38</v>
      </c>
      <c r="D678" s="15" t="s">
        <v>13</v>
      </c>
      <c r="E678" t="b">
        <v>1</v>
      </c>
      <c r="F678" t="b">
        <v>1</v>
      </c>
      <c r="G678" t="b">
        <v>1</v>
      </c>
      <c r="H678" t="b">
        <v>1</v>
      </c>
      <c r="I678" t="b">
        <v>1</v>
      </c>
      <c r="J678" t="b">
        <v>1</v>
      </c>
      <c r="K678" t="b">
        <v>1</v>
      </c>
      <c r="L678" t="b">
        <v>0</v>
      </c>
      <c r="O678" t="str">
        <f>IF(Weekly[[#This Row],[H/V]]="H",Weekly[[#This Row],[BF H Odds]],IF(Weekly[[#This Row],[H/V]]="V",Weekly[[#This Row],[BF V Odds]],""))</f>
        <v/>
      </c>
      <c r="R678" s="35">
        <f>IFERROR(IF(Weekly[[#This Row],[Won Bet?]]="yes",R677+(Weekly[[#This Row],[BF Odds]]*Weekly[[#This Row],[BF Stake]])-Weekly[[#This Row],[BF Stake]],R677-Weekly[[#This Row],[BF Stake]]),R677)</f>
        <v>1243.6095000000007</v>
      </c>
      <c r="S678" s="35">
        <f>IFERROR(IF(Weekly[[#This Row],[Won Bet?]]="yes",S677+(((Weekly[[#This Row],[BF Odds]]*Weekly[[#This Row],[BF Stake]])-Weekly[[#This Row],[BF Stake]])*0.95),S677-Weekly[[#This Row],[BF Stake]]),S677)</f>
        <v>1127.5191400000012</v>
      </c>
      <c r="T678" s="13"/>
      <c r="U678" s="13"/>
      <c r="V678" s="24" t="str">
        <f>IF(Weekly[[#This Row],[Actual]]="","",IF(AND(Weekly[[#This Row],[SVC_P]]=Weekly[[#This Row],[Actual]],Weekly[[#This Row],[SVC_P]]=TRUE),V677+Weekly[[#This Row],[BF H Odds]]-1,IF(AND(Weekly[[#This Row],[SVC_P]]=Weekly[[#This Row],[Actual]],Weekly[[#This Row],[SVC_P]]=FALSE),V677+Weekly[[#This Row],[BF V Odds]]-1,V677-1)))</f>
        <v/>
      </c>
      <c r="W678" s="24" t="str">
        <f>IF(Weekly[[#This Row],[Actual]]="","",IF(AND(Weekly[[#This Row],[SVC_P]]=FALSE,Weekly[[#This Row],[Actual]]=TRUE),W677+Weekly[[#This Row],[BF H Odds]]-1,IF(AND(Weekly[[#This Row],[SVC_P]]=TRUE,Weekly[[#This Row],[Actual]]=FALSE,),W677+Weekly[[#This Row],[BF V Odds]]-1,W677-1)))</f>
        <v/>
      </c>
      <c r="X678" s="24" t="str">
        <f>IF(Weekly[[#This Row],[Actual]]="","",IF(AND(Weekly[[#This Row],[ADBC_P]]=Weekly[[#This Row],[Actual]],Weekly[[#This Row],[ADBC_P]]=TRUE),X677+Weekly[[#This Row],[BF H Odds]]-1,IF(AND(Weekly[[#This Row],[ADBC_P]]=Weekly[[#This Row],[Actual]],Weekly[[#This Row],[ADBC_P]]=FALSE),X677+Weekly[[#This Row],[BF V Odds]]-1,X677-1)))</f>
        <v/>
      </c>
      <c r="Y678" s="24" t="str">
        <f>IF(Weekly[[#This Row],[Actual]]="","",IF(AND(Weekly[[#This Row],[ADBC_P]]=FALSE,Weekly[[#This Row],[Actual]]=TRUE),Y677+Weekly[[#This Row],[BF H Odds]]-1,IF(AND(Weekly[[#This Row],[ADBC_P]]=TRUE,Weekly[[#This Row],[Actual]]=FALSE),Y677+Weekly[[#This Row],[BF V Odds]]-1,Y677-1)))</f>
        <v/>
      </c>
      <c r="Z678" s="24" t="str">
        <f>IF(Weekly[[#This Row],[Actual]]="","",IF(AND(Weekly[[#This Row],[RFC_P]]=Weekly[[#This Row],[Actual]],Weekly[[#This Row],[RFC_P]]=TRUE),Z677+Weekly[[#This Row],[BF H Odds]]-1,IF(AND(Weekly[[#This Row],[RFC_P]]=Weekly[[#This Row],[Actual]],Weekly[[#This Row],[RFC_P]]=FALSE),Z677+Weekly[[#This Row],[BF V Odds]]-1,Z677-1)))</f>
        <v/>
      </c>
      <c r="AA678" s="24" t="str">
        <f>IF(Weekly[[#This Row],[Actual]]="","",IF(AND(Weekly[[#This Row],[RFC_P]]=FALSE,Weekly[[#This Row],[Actual]]=TRUE),AA677+Weekly[[#This Row],[BF H Odds]]-1,IF(AND(Weekly[[#This Row],[RFC_P]]=TRUE,Weekly[[#This Row],[Actual]]=FALSE),AA677+Weekly[[#This Row],[BF V Odds]]-1,AA677-1)))</f>
        <v/>
      </c>
      <c r="AB678" s="24" t="str">
        <f>IF(Weekly[[#This Row],[Actual]]="","",IF(AND(Weekly[[#This Row],[GBC_P]]=Weekly[[#This Row],[Actual]],Weekly[[#This Row],[GBC_P]]=TRUE),AB677+Weekly[[#This Row],[BF H Odds]]-1,IF(AND(Weekly[[#This Row],[GBC_P]]=Weekly[[#This Row],[Actual]],Weekly[[#This Row],[GBC_P]]=FALSE),AB677+Weekly[[#This Row],[BF V Odds]]-1,AB677-1)))</f>
        <v/>
      </c>
      <c r="AC678" s="24" t="str">
        <f>IF(Weekly[[#This Row],[Actual]]="","",IF(AND(Weekly[[#This Row],[GBC_P]]=FALSE,Weekly[[#This Row],[Actual]]=TRUE),AC677+Weekly[[#This Row],[BF H Odds]]-1,IF(AND(Weekly[[#This Row],[GBC_P]]=TRUE,Weekly[[#This Row],[Actual]]=FALSE),AC677+Weekly[[#This Row],[BF V Odds]]-1,AC677-1)))</f>
        <v/>
      </c>
      <c r="AD678" s="24" t="str">
        <f>IF(Weekly[[#This Row],[Actual]]="","",IF(AND(Weekly[[#This Row],[HGBC_P]]=Weekly[[#This Row],[Actual]],Weekly[[#This Row],[HGBC_P]]=TRUE),AD677+Weekly[[#This Row],[BF H Odds]]-1,IF(AND(Weekly[[#This Row],[HGBC_P]]=Weekly[[#This Row],[Actual]],Weekly[[#This Row],[HGBC_P]]=FALSE),AD677+Weekly[[#This Row],[BF V Odds]]-1,AD677-1)))</f>
        <v/>
      </c>
      <c r="AE678" s="24" t="str">
        <f>IF(Weekly[[#This Row],[Actual]]="","",IF(AND(Weekly[[#This Row],[HGBC_P]]=FALSE,Weekly[[#This Row],[Actual]]=TRUE),AE677+Weekly[[#This Row],[BF H Odds]]-1,IF(AND(Weekly[[#This Row],[HGBC_P]]=TRUE,Weekly[[#This Row],[Actual]]=FALSE),AE677+Weekly[[#This Row],[BF V Odds]]-1,AE677-1)))</f>
        <v/>
      </c>
      <c r="AF678" s="24" t="str">
        <f>IF(Weekly[[#This Row],[Actual]]="","",IF(AND(Weekly[[#This Row],[XGB_P]]=Weekly[[#This Row],[Actual]],Weekly[[#This Row],[XGB_P]]=TRUE),AF677+Weekly[[#This Row],[BF H Odds]]-1,IF(AND(Weekly[[#This Row],[XGB_P]]=Weekly[[#This Row],[Actual]],Weekly[[#This Row],[XGB_P]]=FALSE),AF677+Weekly[[#This Row],[BF V Odds]]-1,AF677-1)))</f>
        <v/>
      </c>
      <c r="AG678" s="24" t="str">
        <f>IF(Weekly[[#This Row],[Actual]]="","",IF(AND(Weekly[[#This Row],[XGB_P]]=FALSE,Weekly[[#This Row],[Actual]]=TRUE),AG677+Weekly[[#This Row],[BF H Odds]]-1,IF(AND(Weekly[[#This Row],[XGB_P]]=TRUE,Weekly[[#This Row],[Actual]]=FALSE),AG677+Weekly[[#This Row],[BF V Odds]]-1,AG677-1)))</f>
        <v/>
      </c>
      <c r="AH678" s="24" t="str">
        <f>IF(Weekly[[#This Row],[Actual]]="","",IF(AND(Weekly[[#This Row],[QDA_P]]=Weekly[[#This Row],[Actual]],Weekly[[#This Row],[QDA_P]]=TRUE),AH677+Weekly[[#This Row],[BF H Odds]]-1,IF(AND(Weekly[[#This Row],[QDA_P]]=Weekly[[#This Row],[Actual]],Weekly[[#This Row],[QDA_P]]=FALSE),AH677+Weekly[[#This Row],[BF V Odds]]-1,AH677-1)))</f>
        <v/>
      </c>
      <c r="AI678" s="24" t="str">
        <f>IF(Weekly[[#This Row],[Actual]]="","",IF(AND(Weekly[[#This Row],[QDA_P]]=FALSE,Weekly[[#This Row],[Actual]]=TRUE),AI677+Weekly[[#This Row],[BF H Odds]]-1,IF(AND(Weekly[[#This Row],[QDA_P]]=TRUE,Weekly[[#This Row],[Actual]]=FALSE),AI677+Weekly[[#This Row],[BF V Odds]]-1,AI677-1)))</f>
        <v/>
      </c>
      <c r="AJ678" s="24" t="str">
        <f>IF(Weekly[[#This Row],[Actual]]="","",IF(AND(Weekly[[#This Row],[KNC_P]]=FALSE,Weekly[[#This Row],[Actual]]=TRUE),AJ677+Weekly[[#This Row],[BF H Odds]]-1,IF(AND(Weekly[[#This Row],[KNC_P]]=TRUE,Weekly[[#This Row],[Actual]]=FALSE),AJ677+Weekly[[#This Row],[BF V Odds]]-1,AJ677-1)))</f>
        <v/>
      </c>
      <c r="AK678" s="24" t="str">
        <f>IF(Weekly[[#This Row],[Actual]]="","",IF(AND(Weekly[[#This Row],[KNC_P]]=FALSE,Weekly[[#This Row],[Actual]]=TRUE),AK677+Weekly[[#This Row],[BF H Odds]]-1,IF(AND(Weekly[[#This Row],[KNC_P]]=TRUE,Weekly[[#This Row],[Actual]]=FALSE),AK677+Weekly[[#This Row],[BF V Odds]]-1,AK677-1)))</f>
        <v/>
      </c>
      <c r="AL678" s="30" t="str">
        <f>IF(Weekly[[#This Row],[Actual]]="","",COUNTIF(Weekly[[#This Row],[SVC_P]:[QDA_P]],TRUE))</f>
        <v/>
      </c>
      <c r="AM678" s="30" t="str">
        <f>IF(Weekly[[#This Row],[Actual]]="","",COUNTIF(Weekly[[#This Row],[SVC_P]:[QDA_P]],FALSE))</f>
        <v/>
      </c>
      <c r="AN678" s="36" t="str">
        <f>IF(AND(Weekly[[#This Row],[BF V Odds]]&gt;$BO$6,Weekly[[#This Row],[BF V Odds]] &lt; $BO$7),Weekly[[#This Row],[BF V Odds]],"")</f>
        <v/>
      </c>
      <c r="AO678" s="36" t="str">
        <f>IF(AND(Weekly[[#This Row],[BF H Odds]]&gt;$BO$6, Weekly[[#This Row],[BF H Odds]] &lt; $BO$7),Weekly[[#This Row],[BF H Odds]],"")</f>
        <v/>
      </c>
      <c r="AP678" s="37">
        <f>IF(AND(Weekly[[#This Row],[V Odds &lt;]]="",Weekly[[#This Row],[H Odds &lt;]]=""),AP677,IF(AND(Weekly[[#This Row],[H Odds &lt;]]&lt;&gt;"",Weekly[[#This Row],[SVC_P]]=TRUE,Weekly[[#This Row],[Actual]]=TRUE),AP677+Weekly[[#This Row],[H Odds &lt;]]-1,IF(AND(Weekly[[#This Row],[V Odds &lt;]]&lt;&gt;"",Weekly[[#This Row],[SVC_P]]=FALSE,Weekly[[#This Row],[Actual]]=FALSE),AP677+Weekly[[#This Row],[V Odds &lt;]]-1,IF(AND(Weekly[[#This Row],[V Odds &lt;]]&lt;&gt;"",Weekly[[#This Row],[SVC_P]]=FALSE,Weekly[[#This Row],[Actual]]=TRUE),AP677-1,IF(AND(Weekly[[#This Row],[H Odds &lt;]]&lt;&gt;"",Weekly[[#This Row],[SVC_P]]=TRUE,Weekly[[#This Row],[Actual]]=FALSE),AP677-1,AP677)))))</f>
        <v>81.330000000000027</v>
      </c>
      <c r="AQ678" s="37">
        <f>IF(AND(Weekly[[#This Row],[V Odds &lt;]]="",Weekly[[#This Row],[H Odds &lt;]]=""),AQ677,IF(AND(Weekly[[#This Row],[H Odds &lt;]]&lt;&gt;"",Weekly[[#This Row],[ADBC_P]]=TRUE,Weekly[[#This Row],[Actual]]=TRUE),AQ677+Weekly[[#This Row],[H Odds &lt;]]-1,IF(AND(Weekly[[#This Row],[V Odds &lt;]]&lt;&gt;"",Weekly[[#This Row],[ADBC_P]]=FALSE,Weekly[[#This Row],[Actual]]=FALSE),AQ677+Weekly[[#This Row],[V Odds &lt;]]-1,IF(AND(Weekly[[#This Row],[V Odds &lt;]]&lt;&gt;"",Weekly[[#This Row],[ADBC_P]]=FALSE,Weekly[[#This Row],[Actual]]=TRUE),AQ677-1,IF(AND(Weekly[[#This Row],[H Odds &lt;]]&lt;&gt;"",Weekly[[#This Row],[ADBC_P]]=TRUE,Weekly[[#This Row],[Actual]]=FALSE),AQ677-1,AQ677)))))</f>
        <v>53.88</v>
      </c>
      <c r="AR678" s="37">
        <f>IF(AND(Weekly[[#This Row],[V Odds &lt;]]="",Weekly[[#This Row],[H Odds &lt;]]=""),AR677,IF(AND(Weekly[[#This Row],[H Odds &lt;]]&lt;&gt;"",Weekly[[#This Row],[RFC_P]]=TRUE,Weekly[[#This Row],[Actual]]=TRUE),AR677+Weekly[[#This Row],[H Odds &lt;]]-1,IF(AND(Weekly[[#This Row],[V Odds &lt;]]&lt;&gt;"",Weekly[[#This Row],[RFC_P]]=FALSE,Weekly[[#This Row],[Actual]]=FALSE),AR677+Weekly[[#This Row],[V Odds &lt;]]-1,IF(AND(Weekly[[#This Row],[V Odds &lt;]]&lt;&gt;"",Weekly[[#This Row],[RFC_P]]=FALSE,Weekly[[#This Row],[Actual]]=TRUE),AR677-1,IF(AND(Weekly[[#This Row],[H Odds &lt;]]&lt;&gt;"",Weekly[[#This Row],[RFC_P]]=TRUE,Weekly[[#This Row],[Actual]]=FALSE),AR677-1,AR677)))))</f>
        <v>73.14</v>
      </c>
      <c r="AS678" s="37">
        <f>IF(AND(Weekly[[#This Row],[V Odds &lt;]]="",Weekly[[#This Row],[H Odds &lt;]]=""),AS677,IF(AND(Weekly[[#This Row],[H Odds &lt;]]&lt;&gt;"",Weekly[[#This Row],[GBC_P]]=TRUE,Weekly[[#This Row],[Actual]]=TRUE),AS677+Weekly[[#This Row],[H Odds &lt;]]-1,IF(AND(Weekly[[#This Row],[V Odds &lt;]]&lt;&gt;"",Weekly[[#This Row],[GBC_P]]=FALSE,Weekly[[#This Row],[Actual]]=FALSE),AS677+Weekly[[#This Row],[V Odds &lt;]]-1,IF(AND(Weekly[[#This Row],[V Odds &lt;]]&lt;&gt;"",Weekly[[#This Row],[GBC_P]]=FALSE,Weekly[[#This Row],[Actual]]=TRUE),AS677-1,IF(AND(Weekly[[#This Row],[H Odds &lt;]]&lt;&gt;"",Weekly[[#This Row],[GBC_P]]=TRUE,Weekly[[#This Row],[Actual]]=FALSE),AS677-1,AS677)))))</f>
        <v>76.88</v>
      </c>
      <c r="AT678" s="37">
        <f>IF(AND(Weekly[[#This Row],[V Odds &lt;]]="",Weekly[[#This Row],[H Odds &lt;]]=""),AT677,IF(AND(Weekly[[#This Row],[H Odds &lt;]]&lt;&gt;"",Weekly[[#This Row],[HGBC_P]]=TRUE,Weekly[[#This Row],[Actual]]=TRUE),AT677+Weekly[[#This Row],[H Odds &lt;]]-1,IF(AND(Weekly[[#This Row],[V Odds &lt;]]&lt;&gt;"",Weekly[[#This Row],[HGBC_P]]=FALSE,Weekly[[#This Row],[Actual]]=FALSE),AT677+Weekly[[#This Row],[V Odds &lt;]]-1,IF(AND(Weekly[[#This Row],[V Odds &lt;]]&lt;&gt;"",Weekly[[#This Row],[HGBC_P]]=FALSE,Weekly[[#This Row],[Actual]]=TRUE),AT677-1,IF(AND(Weekly[[#This Row],[H Odds &lt;]]&lt;&gt;"",Weekly[[#This Row],[HGBC_P]]=TRUE,Weekly[[#This Row],[Actual]]=FALSE),AT677-1,AT677)))))</f>
        <v>60.31</v>
      </c>
      <c r="AU678" s="37">
        <f>IF(AND(Weekly[[#This Row],[V Odds &lt;]]="",Weekly[[#This Row],[H Odds &lt;]]=""),AU677,IF(AND(Weekly[[#This Row],[H Odds &lt;]]&lt;&gt;"",Weekly[[#This Row],[XGB_P]]=TRUE,Weekly[[#This Row],[Actual]]=TRUE),AU677+Weekly[[#This Row],[H Odds &lt;]]-1,IF(AND(Weekly[[#This Row],[V Odds &lt;]]&lt;&gt;"",Weekly[[#This Row],[XGB_P]]=FALSE,Weekly[[#This Row],[Actual]]=FALSE),AU677+Weekly[[#This Row],[V Odds &lt;]]-1,IF(AND(Weekly[[#This Row],[V Odds &lt;]]&lt;&gt;"",Weekly[[#This Row],[XGB_P]]=FALSE,Weekly[[#This Row],[Actual]]=TRUE),AU677-1,IF(AND(Weekly[[#This Row],[H Odds &lt;]]&lt;&gt;"",Weekly[[#This Row],[XGB_P]]=TRUE,Weekly[[#This Row],[Actual]]=FALSE),AU677-1,AU677)))))</f>
        <v>84.06</v>
      </c>
      <c r="AV678" s="37">
        <f>IF(AND(Weekly[[#This Row],[V Odds &lt;]]="",Weekly[[#This Row],[H Odds &lt;]]=""),AV677,IF(AND(Weekly[[#This Row],[H Odds &lt;]]&lt;&gt;"",Weekly[[#This Row],[QDA_P]]=TRUE,Weekly[[#This Row],[Actual]]=TRUE),AV677+Weekly[[#This Row],[H Odds &lt;]]-1,IF(AND(Weekly[[#This Row],[V Odds &lt;]]&lt;&gt;"",Weekly[[#This Row],[QDA_P]]=FALSE,Weekly[[#This Row],[Actual]]=FALSE),AV677+Weekly[[#This Row],[V Odds &lt;]]-1,IF(AND(Weekly[[#This Row],[V Odds &lt;]]&lt;&gt;"",Weekly[[#This Row],[QDA_P]]=FALSE,Weekly[[#This Row],[Actual]]=TRUE),AV677-1,IF(AND(Weekly[[#This Row],[H Odds &lt;]]&lt;&gt;"",Weekly[[#This Row],[QDA_P]]=TRUE,Weekly[[#This Row],[Actual]]=FALSE),AV677-1,AV677)))))</f>
        <v>73.349999999999994</v>
      </c>
      <c r="AW678" s="37">
        <f>IF(AND(Weekly[[#This Row],[H Odds &lt;]]="",Weekly[[#This Row],[V Odds &lt;]]=""),AW677,IF(AND(Weekly[[#This Row],[KNC_P]]=Weekly[[#This Row],[Actual]],Weekly[[#This Row],[KNC_P]]=TRUE),AW677+Weekly[[#This Row],[BF H Odds]]-1,IF(AND(Weekly[[#This Row],[KNC_P]]=Weekly[[#This Row],[Actual]],Weekly[[#This Row],[KNC_P]]=FALSE),AW677+Weekly[[#This Row],[BF V Odds]]-1,AW677-1)))</f>
        <v>51.150000000000013</v>
      </c>
      <c r="AX678" s="37">
        <f>IF(AND(Weekly[[#This Row],[V Odds &lt;]]="",Weekly[[#This Row],[H Odds &lt;]]=""),AX677,IF(AND(Weekly[[#This Row],[V Odds &lt;]]&lt;&gt;"",Weekly[[#This Row],[FALSES]]&gt;0,Weekly[[#This Row],[Actual]]=FALSE),AX677+Weekly[[#This Row],[V Odds &lt;]]-1,IF(AND(Weekly[[#This Row],[H Odds &lt;]]&lt;&gt;"",Weekly[[#This Row],[TRUES]]&gt;0,Weekly[[#This Row],[Actual]]=TRUE),AX677+Weekly[[#This Row],[H Odds &lt;]]-1,IF(AND(Weekly[[#This Row],[V Odds &lt;]]&lt;&gt;"",Weekly[[#This Row],[FALSES]]=0),AX677,IF(AND(Weekly[[#This Row],[H Odds &lt;]]&lt;&gt;"",Weekly[[#This Row],[TRUES]]=0),AX677,AX677-1)))))</f>
        <v>135.64999999999995</v>
      </c>
      <c r="AY678" s="37">
        <f>IF(AND(Weekly[[#This Row],[V Odds &lt;]]="",Weekly[[#This Row],[H Odds &lt;]]=""),AY677,IF(AND(Weekly[[#This Row],[V Odds &lt;]]&lt;&gt;"",Weekly[[#This Row],[FALSES]]&gt;0,Weekly[[#This Row],[Actual]]=FALSE),AY677+((Weekly[[#This Row],[V Odds &lt;]]-1)*0.92),IF(AND(Weekly[[#This Row],[H Odds &lt;]]&lt;&gt;"",Weekly[[#This Row],[TRUES]]&gt;0,Weekly[[#This Row],[Actual]]=TRUE),AY677+((Weekly[[#This Row],[H Odds &lt;]]-1)*0.92),IF(AND(Weekly[[#This Row],[V Odds &lt;]]&lt;&gt;"",Weekly[[#This Row],[FALSES]]=0),AY677,IF(AND(Weekly[[#This Row],[H Odds &lt;]]&lt;&gt;"",Weekly[[#This Row],[TRUES]]=0),AY677,AY677-1)))))</f>
        <v>120.07800000000003</v>
      </c>
      <c r="AZ678" s="37">
        <f>IF(AND(Weekly[[#This Row],[V Odds &lt;]]="",Weekly[[#This Row],[H Odds &lt;]]=""),AZ677,IF(AND(Weekly[[#This Row],[V Odds &lt;]]&lt;&gt;"",Weekly[[#This Row],[Actual]]=FALSE),AZ677+Weekly[[#This Row],[V Odds &lt;]]-1,IF(AND(Weekly[[#This Row],[H Odds &lt;]]&lt;&gt;"",Weekly[[#This Row],[Actual]]=TRUE),AZ677+Weekly[[#This Row],[H Odds &lt;]]-1,AZ677-1)))</f>
        <v>125.61999999999996</v>
      </c>
      <c r="BA678" s="38">
        <f>IF(Weekly[[#This Row],[H Odds &lt;]]="",BA677,IF(AND(Weekly[[#This Row],[H Odds &lt;]]&lt;&gt;"",Weekly[[#This Row],[SVC_P]]=TRUE,Weekly[[#This Row],[Actual]]=TRUE),BA677+Weekly[[#This Row],[H Odds &lt;]]-1,IF(AND(Weekly[[#This Row],[H Odds &lt;]]&lt;&gt;"",Weekly[[#This Row],[SVC_P]]=TRUE,Weekly[[#This Row],[Actual]]=FALSE),BA677-1,BA677)))</f>
        <v>80.290000000000006</v>
      </c>
      <c r="BB678" s="38">
        <f>IF(Weekly[[#This Row],[H Odds &lt;]]="",BB677,IF(AND(Weekly[[#This Row],[H Odds &lt;]]&lt;&gt;"",Weekly[[#This Row],[ADBC_P]]=TRUE,Weekly[[#This Row],[Actual]]=TRUE),BB677+Weekly[[#This Row],[H Odds &lt;]]-1,IF(AND(Weekly[[#This Row],[H Odds &lt;]]&lt;&gt;"",Weekly[[#This Row],[ADBC_P]]=TRUE,Weekly[[#This Row],[Actual]]=FALSE),BB677-1,BB677)))</f>
        <v>50.06</v>
      </c>
      <c r="BC678" s="38">
        <f>IF(Weekly[[#This Row],[H Odds &lt;]]="",BC677,IF(AND(Weekly[[#This Row],[H Odds &lt;]]&lt;&gt;"",Weekly[[#This Row],[RFC_P]]=TRUE,Weekly[[#This Row],[Actual]]=TRUE),BC677+Weekly[[#This Row],[H Odds &lt;]]-1,IF(AND(Weekly[[#This Row],[H Odds &lt;]]&lt;&gt;"",Weekly[[#This Row],[RFC_P]]=TRUE,Weekly[[#This Row],[Actual]]=FALSE),BC677-1,BC677)))</f>
        <v>51.66</v>
      </c>
      <c r="BD678" s="38">
        <f>IF(Weekly[[#This Row],[H Odds &lt;]]="",BD677,IF(AND(Weekly[[#This Row],[H Odds &lt;]]&lt;&gt;"",Weekly[[#This Row],[GBC_P]]=TRUE,Weekly[[#This Row],[Actual]]=TRUE),BD677+Weekly[[#This Row],[H Odds &lt;]]-1,IF(AND(Weekly[[#This Row],[H Odds &lt;]]&lt;&gt;"",Weekly[[#This Row],[GBC_P]]=TRUE,Weekly[[#This Row],[Actual]]=FALSE),BD677-1,BD677)))</f>
        <v>57.810000000000009</v>
      </c>
      <c r="BE678" s="38">
        <f>IF(Weekly[[#This Row],[H Odds &lt;]]="",BE677,IF(AND(Weekly[[#This Row],[H Odds &lt;]]&lt;&gt;"",Weekly[[#This Row],[HGBC_P]]=TRUE,Weekly[[#This Row],[Actual]]=TRUE),BE677+Weekly[[#This Row],[H Odds &lt;]]-1,IF(AND(Weekly[[#This Row],[H Odds &lt;]]&lt;&gt;"",Weekly[[#This Row],[HGBC_P]]=TRUE,Weekly[[#This Row],[Actual]]=FALSE),BE677-1,BE677)))</f>
        <v>54.96</v>
      </c>
      <c r="BF678" s="38">
        <f>IF(Weekly[[#This Row],[H Odds &lt;]]="",BF677,IF(AND(Weekly[[#This Row],[H Odds &lt;]]&lt;&gt;"",Weekly[[#This Row],[XGB_P]]=TRUE,Weekly[[#This Row],[Actual]]=TRUE),BF677+Weekly[[#This Row],[H Odds &lt;]]-1,IF(AND(Weekly[[#This Row],[H Odds &lt;]]&lt;&gt;"",Weekly[[#This Row],[XGB_P]]=TRUE,Weekly[[#This Row],[Actual]]=FALSE),BF677-1,BF677)))</f>
        <v>64.63000000000001</v>
      </c>
      <c r="BG678" s="38">
        <f>IF(Weekly[[#This Row],[H Odds &lt;]]="",BG677,IF(AND(Weekly[[#This Row],[H Odds &lt;]]&lt;&gt;"",Weekly[[#This Row],[QDA_P]]=TRUE,Weekly[[#This Row],[Actual]]=TRUE),BG677+Weekly[[#This Row],[H Odds &lt;]]-1,IF(AND(Weekly[[#This Row],[H Odds &lt;]]&lt;&gt;"",Weekly[[#This Row],[QDA_P]]=TRUE,Weekly[[#This Row],[Actual]]=FALSE),BG677-1,BG677)))</f>
        <v>50.129999999999995</v>
      </c>
      <c r="BH678" s="38">
        <f>IF(Weekly[[#This Row],[H Odds &lt;]]="",BH677,IF(AND(Weekly[[#This Row],[H Odds &lt;]]&lt;&gt;"",Weekly[[#This Row],[KNC_P]]=TRUE,Weekly[[#This Row],[Actual]]=TRUE),BH677+Weekly[[#This Row],[H Odds &lt;]]-1,IF(AND(Weekly[[#This Row],[H Odds &lt;]]&lt;&gt;"",Weekly[[#This Row],[KNC_P]]=TRUE,Weekly[[#This Row],[Actual]]=FALSE),BH677-1,BH677)))</f>
        <v>55</v>
      </c>
      <c r="BI678" s="38">
        <f>IF(Weekly[[#This Row],[H Odds &lt;]]="",BI677,IF(AND(Weekly[[#This Row],[H Odds &lt;]]&lt;&gt;"",Weekly[[#This Row],[TRUES]]&gt;0,Weekly[[#This Row],[Actual]]=TRUE),BI677+Weekly[[#This Row],[H Odds &lt;]]-1,IF(AND(Weekly[[#This Row],[H Odds &lt;]]&lt;&gt;"",Weekly[[#This Row],[TRUES]]=0),BI677,BI677-1)))</f>
        <v>78.290000000000006</v>
      </c>
      <c r="BJ678" s="38">
        <f>IF(Weekly[[#This Row],[H Odds &lt;]]="",BJ677,IF(AND(Weekly[[#This Row],[H Odds &lt;]]&lt;&gt;"",Weekly[[#This Row],[Actual]]=TRUE),BJ677+Weekly[[#This Row],[H Odds &lt;]]-1,IF(AND(Weekly[[#This Row],[H Odds &lt;]]&lt;&gt;"",Weekly[[#This Row],[Actual]]=FALSE),BJ677-1,BJ677)))</f>
        <v>80.190000000000012</v>
      </c>
      <c r="BK678" s="58">
        <f>IF(AND(Weekly[[#This Row],[TRUES]]&gt;3,Weekly[[#This Row],[Actual]]=TRUE),BK677+Weekly[[#This Row],[BF H Odds]]-1,IF(AND(Weekly[[#This Row],[FALSES]]&gt;3,Weekly[[#This Row],[Actual]]=FALSE),BK677+Weekly[[#This Row],[BF V Odds]]-1,IF(AND(Weekly[[#This Row],[TRUES]]&gt;3,Weekly[[#This Row],[Actual]]=FALSE),BK677-1,IF(AND(Weekly[[#This Row],[FALSES]]&gt;3,Weekly[[#This Row],[Actual]]=TRUE),BK677-1,BK677))))</f>
        <v>7.6800000000000281</v>
      </c>
      <c r="BL678" s="58">
        <f>IF(AND(Weekly[[#This Row],[TRUES]]&gt;5,Weekly[[#This Row],[Actual]]=TRUE),BL677+Weekly[[#This Row],[BF H Odds]]-1,IF(AND(Weekly[[#This Row],[FALSES]]&gt;5,Weekly[[#This Row],[Actual]]=FALSE),BL677+Weekly[[#This Row],[BF V Odds]]-1,IF(AND(Weekly[[#This Row],[TRUES]]&gt;5,Weekly[[#This Row],[Actual]]=FALSE),BL677-1,IF(AND(Weekly[[#This Row],[FALSES]]&gt;5,Weekly[[#This Row],[Actual]]=TRUE),BL677-1,BL677))))</f>
        <v>12.000000000000014</v>
      </c>
      <c r="BM678" s="58">
        <f>IF(AND(Weekly[[#This Row],[TRUES]]&gt;6,Weekly[[#This Row],[Actual]]=TRUE),BM677+Weekly[[#This Row],[BF H Odds]]-1,IF(AND(Weekly[[#This Row],[FALSES]]&gt;6,Weekly[[#This Row],[Actual]]=FALSE),BM677+Weekly[[#This Row],[BF V Odds]]-1,IF(AND(Weekly[[#This Row],[TRUES]]&gt;6,Weekly[[#This Row],[Actual]]=FALSE),BM677-1,IF(AND(Weekly[[#This Row],[FALSES]]&gt;6,Weekly[[#This Row],[Actual]]=TRUE),BM677-1,BM677))))</f>
        <v>42.08</v>
      </c>
    </row>
    <row r="679" spans="1:65" x14ac:dyDescent="0.25">
      <c r="A679" s="34"/>
      <c r="B679" s="10">
        <v>44327</v>
      </c>
      <c r="C679" s="17" t="s">
        <v>28</v>
      </c>
      <c r="D679" s="15" t="s">
        <v>21</v>
      </c>
      <c r="E679" t="b">
        <v>1</v>
      </c>
      <c r="F679" t="b">
        <v>1</v>
      </c>
      <c r="G679" t="b">
        <v>1</v>
      </c>
      <c r="H679" t="b">
        <v>0</v>
      </c>
      <c r="I679" t="b">
        <v>1</v>
      </c>
      <c r="J679" t="b">
        <v>1</v>
      </c>
      <c r="K679" t="b">
        <v>0</v>
      </c>
      <c r="L679" t="b">
        <v>1</v>
      </c>
      <c r="O679" t="str">
        <f>IF(Weekly[[#This Row],[H/V]]="H",Weekly[[#This Row],[BF H Odds]],IF(Weekly[[#This Row],[H/V]]="V",Weekly[[#This Row],[BF V Odds]],""))</f>
        <v/>
      </c>
      <c r="R679" s="35">
        <f>IFERROR(IF(Weekly[[#This Row],[Won Bet?]]="yes",R678+(Weekly[[#This Row],[BF Odds]]*Weekly[[#This Row],[BF Stake]])-Weekly[[#This Row],[BF Stake]],R678-Weekly[[#This Row],[BF Stake]]),R678)</f>
        <v>1243.6095000000007</v>
      </c>
      <c r="S679" s="35">
        <f>IFERROR(IF(Weekly[[#This Row],[Won Bet?]]="yes",S678+(((Weekly[[#This Row],[BF Odds]]*Weekly[[#This Row],[BF Stake]])-Weekly[[#This Row],[BF Stake]])*0.95),S678-Weekly[[#This Row],[BF Stake]]),S678)</f>
        <v>1127.5191400000012</v>
      </c>
      <c r="T679" s="13"/>
      <c r="U679" s="13"/>
      <c r="V679" s="24" t="str">
        <f>IF(Weekly[[#This Row],[Actual]]="","",IF(AND(Weekly[[#This Row],[SVC_P]]=Weekly[[#This Row],[Actual]],Weekly[[#This Row],[SVC_P]]=TRUE),V678+Weekly[[#This Row],[BF H Odds]]-1,IF(AND(Weekly[[#This Row],[SVC_P]]=Weekly[[#This Row],[Actual]],Weekly[[#This Row],[SVC_P]]=FALSE),V678+Weekly[[#This Row],[BF V Odds]]-1,V678-1)))</f>
        <v/>
      </c>
      <c r="W679" s="24" t="str">
        <f>IF(Weekly[[#This Row],[Actual]]="","",IF(AND(Weekly[[#This Row],[SVC_P]]=FALSE,Weekly[[#This Row],[Actual]]=TRUE),W678+Weekly[[#This Row],[BF H Odds]]-1,IF(AND(Weekly[[#This Row],[SVC_P]]=TRUE,Weekly[[#This Row],[Actual]]=FALSE,),W678+Weekly[[#This Row],[BF V Odds]]-1,W678-1)))</f>
        <v/>
      </c>
      <c r="X679" s="24" t="str">
        <f>IF(Weekly[[#This Row],[Actual]]="","",IF(AND(Weekly[[#This Row],[ADBC_P]]=Weekly[[#This Row],[Actual]],Weekly[[#This Row],[ADBC_P]]=TRUE),X678+Weekly[[#This Row],[BF H Odds]]-1,IF(AND(Weekly[[#This Row],[ADBC_P]]=Weekly[[#This Row],[Actual]],Weekly[[#This Row],[ADBC_P]]=FALSE),X678+Weekly[[#This Row],[BF V Odds]]-1,X678-1)))</f>
        <v/>
      </c>
      <c r="Y679" s="24" t="str">
        <f>IF(Weekly[[#This Row],[Actual]]="","",IF(AND(Weekly[[#This Row],[ADBC_P]]=FALSE,Weekly[[#This Row],[Actual]]=TRUE),Y678+Weekly[[#This Row],[BF H Odds]]-1,IF(AND(Weekly[[#This Row],[ADBC_P]]=TRUE,Weekly[[#This Row],[Actual]]=FALSE),Y678+Weekly[[#This Row],[BF V Odds]]-1,Y678-1)))</f>
        <v/>
      </c>
      <c r="Z679" s="24" t="str">
        <f>IF(Weekly[[#This Row],[Actual]]="","",IF(AND(Weekly[[#This Row],[RFC_P]]=Weekly[[#This Row],[Actual]],Weekly[[#This Row],[RFC_P]]=TRUE),Z678+Weekly[[#This Row],[BF H Odds]]-1,IF(AND(Weekly[[#This Row],[RFC_P]]=Weekly[[#This Row],[Actual]],Weekly[[#This Row],[RFC_P]]=FALSE),Z678+Weekly[[#This Row],[BF V Odds]]-1,Z678-1)))</f>
        <v/>
      </c>
      <c r="AA679" s="24" t="str">
        <f>IF(Weekly[[#This Row],[Actual]]="","",IF(AND(Weekly[[#This Row],[RFC_P]]=FALSE,Weekly[[#This Row],[Actual]]=TRUE),AA678+Weekly[[#This Row],[BF H Odds]]-1,IF(AND(Weekly[[#This Row],[RFC_P]]=TRUE,Weekly[[#This Row],[Actual]]=FALSE),AA678+Weekly[[#This Row],[BF V Odds]]-1,AA678-1)))</f>
        <v/>
      </c>
      <c r="AB679" s="24" t="str">
        <f>IF(Weekly[[#This Row],[Actual]]="","",IF(AND(Weekly[[#This Row],[GBC_P]]=Weekly[[#This Row],[Actual]],Weekly[[#This Row],[GBC_P]]=TRUE),AB678+Weekly[[#This Row],[BF H Odds]]-1,IF(AND(Weekly[[#This Row],[GBC_P]]=Weekly[[#This Row],[Actual]],Weekly[[#This Row],[GBC_P]]=FALSE),AB678+Weekly[[#This Row],[BF V Odds]]-1,AB678-1)))</f>
        <v/>
      </c>
      <c r="AC679" s="24" t="str">
        <f>IF(Weekly[[#This Row],[Actual]]="","",IF(AND(Weekly[[#This Row],[GBC_P]]=FALSE,Weekly[[#This Row],[Actual]]=TRUE),AC678+Weekly[[#This Row],[BF H Odds]]-1,IF(AND(Weekly[[#This Row],[GBC_P]]=TRUE,Weekly[[#This Row],[Actual]]=FALSE),AC678+Weekly[[#This Row],[BF V Odds]]-1,AC678-1)))</f>
        <v/>
      </c>
      <c r="AD679" s="24" t="str">
        <f>IF(Weekly[[#This Row],[Actual]]="","",IF(AND(Weekly[[#This Row],[HGBC_P]]=Weekly[[#This Row],[Actual]],Weekly[[#This Row],[HGBC_P]]=TRUE),AD678+Weekly[[#This Row],[BF H Odds]]-1,IF(AND(Weekly[[#This Row],[HGBC_P]]=Weekly[[#This Row],[Actual]],Weekly[[#This Row],[HGBC_P]]=FALSE),AD678+Weekly[[#This Row],[BF V Odds]]-1,AD678-1)))</f>
        <v/>
      </c>
      <c r="AE679" s="24" t="str">
        <f>IF(Weekly[[#This Row],[Actual]]="","",IF(AND(Weekly[[#This Row],[HGBC_P]]=FALSE,Weekly[[#This Row],[Actual]]=TRUE),AE678+Weekly[[#This Row],[BF H Odds]]-1,IF(AND(Weekly[[#This Row],[HGBC_P]]=TRUE,Weekly[[#This Row],[Actual]]=FALSE),AE678+Weekly[[#This Row],[BF V Odds]]-1,AE678-1)))</f>
        <v/>
      </c>
      <c r="AF679" s="24" t="str">
        <f>IF(Weekly[[#This Row],[Actual]]="","",IF(AND(Weekly[[#This Row],[XGB_P]]=Weekly[[#This Row],[Actual]],Weekly[[#This Row],[XGB_P]]=TRUE),AF678+Weekly[[#This Row],[BF H Odds]]-1,IF(AND(Weekly[[#This Row],[XGB_P]]=Weekly[[#This Row],[Actual]],Weekly[[#This Row],[XGB_P]]=FALSE),AF678+Weekly[[#This Row],[BF V Odds]]-1,AF678-1)))</f>
        <v/>
      </c>
      <c r="AG679" s="24" t="str">
        <f>IF(Weekly[[#This Row],[Actual]]="","",IF(AND(Weekly[[#This Row],[XGB_P]]=FALSE,Weekly[[#This Row],[Actual]]=TRUE),AG678+Weekly[[#This Row],[BF H Odds]]-1,IF(AND(Weekly[[#This Row],[XGB_P]]=TRUE,Weekly[[#This Row],[Actual]]=FALSE),AG678+Weekly[[#This Row],[BF V Odds]]-1,AG678-1)))</f>
        <v/>
      </c>
      <c r="AH679" s="24" t="str">
        <f>IF(Weekly[[#This Row],[Actual]]="","",IF(AND(Weekly[[#This Row],[QDA_P]]=Weekly[[#This Row],[Actual]],Weekly[[#This Row],[QDA_P]]=TRUE),AH678+Weekly[[#This Row],[BF H Odds]]-1,IF(AND(Weekly[[#This Row],[QDA_P]]=Weekly[[#This Row],[Actual]],Weekly[[#This Row],[QDA_P]]=FALSE),AH678+Weekly[[#This Row],[BF V Odds]]-1,AH678-1)))</f>
        <v/>
      </c>
      <c r="AI679" s="24" t="str">
        <f>IF(Weekly[[#This Row],[Actual]]="","",IF(AND(Weekly[[#This Row],[QDA_P]]=FALSE,Weekly[[#This Row],[Actual]]=TRUE),AI678+Weekly[[#This Row],[BF H Odds]]-1,IF(AND(Weekly[[#This Row],[QDA_P]]=TRUE,Weekly[[#This Row],[Actual]]=FALSE),AI678+Weekly[[#This Row],[BF V Odds]]-1,AI678-1)))</f>
        <v/>
      </c>
      <c r="AJ679" s="24" t="str">
        <f>IF(Weekly[[#This Row],[Actual]]="","",IF(AND(Weekly[[#This Row],[KNC_P]]=FALSE,Weekly[[#This Row],[Actual]]=TRUE),AJ678+Weekly[[#This Row],[BF H Odds]]-1,IF(AND(Weekly[[#This Row],[KNC_P]]=TRUE,Weekly[[#This Row],[Actual]]=FALSE),AJ678+Weekly[[#This Row],[BF V Odds]]-1,AJ678-1)))</f>
        <v/>
      </c>
      <c r="AK679" s="24" t="str">
        <f>IF(Weekly[[#This Row],[Actual]]="","",IF(AND(Weekly[[#This Row],[KNC_P]]=FALSE,Weekly[[#This Row],[Actual]]=TRUE),AK678+Weekly[[#This Row],[BF H Odds]]-1,IF(AND(Weekly[[#This Row],[KNC_P]]=TRUE,Weekly[[#This Row],[Actual]]=FALSE),AK678+Weekly[[#This Row],[BF V Odds]]-1,AK678-1)))</f>
        <v/>
      </c>
      <c r="AL679" s="30" t="str">
        <f>IF(Weekly[[#This Row],[Actual]]="","",COUNTIF(Weekly[[#This Row],[SVC_P]:[QDA_P]],TRUE))</f>
        <v/>
      </c>
      <c r="AM679" s="30" t="str">
        <f>IF(Weekly[[#This Row],[Actual]]="","",COUNTIF(Weekly[[#This Row],[SVC_P]:[QDA_P]],FALSE))</f>
        <v/>
      </c>
      <c r="AN679" s="36" t="str">
        <f>IF(AND(Weekly[[#This Row],[BF V Odds]]&gt;$BO$6,Weekly[[#This Row],[BF V Odds]] &lt; $BO$7),Weekly[[#This Row],[BF V Odds]],"")</f>
        <v/>
      </c>
      <c r="AO679" s="36" t="str">
        <f>IF(AND(Weekly[[#This Row],[BF H Odds]]&gt;$BO$6, Weekly[[#This Row],[BF H Odds]] &lt; $BO$7),Weekly[[#This Row],[BF H Odds]],"")</f>
        <v/>
      </c>
      <c r="AP679" s="37">
        <f>IF(AND(Weekly[[#This Row],[V Odds &lt;]]="",Weekly[[#This Row],[H Odds &lt;]]=""),AP678,IF(AND(Weekly[[#This Row],[H Odds &lt;]]&lt;&gt;"",Weekly[[#This Row],[SVC_P]]=TRUE,Weekly[[#This Row],[Actual]]=TRUE),AP678+Weekly[[#This Row],[H Odds &lt;]]-1,IF(AND(Weekly[[#This Row],[V Odds &lt;]]&lt;&gt;"",Weekly[[#This Row],[SVC_P]]=FALSE,Weekly[[#This Row],[Actual]]=FALSE),AP678+Weekly[[#This Row],[V Odds &lt;]]-1,IF(AND(Weekly[[#This Row],[V Odds &lt;]]&lt;&gt;"",Weekly[[#This Row],[SVC_P]]=FALSE,Weekly[[#This Row],[Actual]]=TRUE),AP678-1,IF(AND(Weekly[[#This Row],[H Odds &lt;]]&lt;&gt;"",Weekly[[#This Row],[SVC_P]]=TRUE,Weekly[[#This Row],[Actual]]=FALSE),AP678-1,AP678)))))</f>
        <v>81.330000000000027</v>
      </c>
      <c r="AQ679" s="37">
        <f>IF(AND(Weekly[[#This Row],[V Odds &lt;]]="",Weekly[[#This Row],[H Odds &lt;]]=""),AQ678,IF(AND(Weekly[[#This Row],[H Odds &lt;]]&lt;&gt;"",Weekly[[#This Row],[ADBC_P]]=TRUE,Weekly[[#This Row],[Actual]]=TRUE),AQ678+Weekly[[#This Row],[H Odds &lt;]]-1,IF(AND(Weekly[[#This Row],[V Odds &lt;]]&lt;&gt;"",Weekly[[#This Row],[ADBC_P]]=FALSE,Weekly[[#This Row],[Actual]]=FALSE),AQ678+Weekly[[#This Row],[V Odds &lt;]]-1,IF(AND(Weekly[[#This Row],[V Odds &lt;]]&lt;&gt;"",Weekly[[#This Row],[ADBC_P]]=FALSE,Weekly[[#This Row],[Actual]]=TRUE),AQ678-1,IF(AND(Weekly[[#This Row],[H Odds &lt;]]&lt;&gt;"",Weekly[[#This Row],[ADBC_P]]=TRUE,Weekly[[#This Row],[Actual]]=FALSE),AQ678-1,AQ678)))))</f>
        <v>53.88</v>
      </c>
      <c r="AR679" s="37">
        <f>IF(AND(Weekly[[#This Row],[V Odds &lt;]]="",Weekly[[#This Row],[H Odds &lt;]]=""),AR678,IF(AND(Weekly[[#This Row],[H Odds &lt;]]&lt;&gt;"",Weekly[[#This Row],[RFC_P]]=TRUE,Weekly[[#This Row],[Actual]]=TRUE),AR678+Weekly[[#This Row],[H Odds &lt;]]-1,IF(AND(Weekly[[#This Row],[V Odds &lt;]]&lt;&gt;"",Weekly[[#This Row],[RFC_P]]=FALSE,Weekly[[#This Row],[Actual]]=FALSE),AR678+Weekly[[#This Row],[V Odds &lt;]]-1,IF(AND(Weekly[[#This Row],[V Odds &lt;]]&lt;&gt;"",Weekly[[#This Row],[RFC_P]]=FALSE,Weekly[[#This Row],[Actual]]=TRUE),AR678-1,IF(AND(Weekly[[#This Row],[H Odds &lt;]]&lt;&gt;"",Weekly[[#This Row],[RFC_P]]=TRUE,Weekly[[#This Row],[Actual]]=FALSE),AR678-1,AR678)))))</f>
        <v>73.14</v>
      </c>
      <c r="AS679" s="37">
        <f>IF(AND(Weekly[[#This Row],[V Odds &lt;]]="",Weekly[[#This Row],[H Odds &lt;]]=""),AS678,IF(AND(Weekly[[#This Row],[H Odds &lt;]]&lt;&gt;"",Weekly[[#This Row],[GBC_P]]=TRUE,Weekly[[#This Row],[Actual]]=TRUE),AS678+Weekly[[#This Row],[H Odds &lt;]]-1,IF(AND(Weekly[[#This Row],[V Odds &lt;]]&lt;&gt;"",Weekly[[#This Row],[GBC_P]]=FALSE,Weekly[[#This Row],[Actual]]=FALSE),AS678+Weekly[[#This Row],[V Odds &lt;]]-1,IF(AND(Weekly[[#This Row],[V Odds &lt;]]&lt;&gt;"",Weekly[[#This Row],[GBC_P]]=FALSE,Weekly[[#This Row],[Actual]]=TRUE),AS678-1,IF(AND(Weekly[[#This Row],[H Odds &lt;]]&lt;&gt;"",Weekly[[#This Row],[GBC_P]]=TRUE,Weekly[[#This Row],[Actual]]=FALSE),AS678-1,AS678)))))</f>
        <v>76.88</v>
      </c>
      <c r="AT679" s="37">
        <f>IF(AND(Weekly[[#This Row],[V Odds &lt;]]="",Weekly[[#This Row],[H Odds &lt;]]=""),AT678,IF(AND(Weekly[[#This Row],[H Odds &lt;]]&lt;&gt;"",Weekly[[#This Row],[HGBC_P]]=TRUE,Weekly[[#This Row],[Actual]]=TRUE),AT678+Weekly[[#This Row],[H Odds &lt;]]-1,IF(AND(Weekly[[#This Row],[V Odds &lt;]]&lt;&gt;"",Weekly[[#This Row],[HGBC_P]]=FALSE,Weekly[[#This Row],[Actual]]=FALSE),AT678+Weekly[[#This Row],[V Odds &lt;]]-1,IF(AND(Weekly[[#This Row],[V Odds &lt;]]&lt;&gt;"",Weekly[[#This Row],[HGBC_P]]=FALSE,Weekly[[#This Row],[Actual]]=TRUE),AT678-1,IF(AND(Weekly[[#This Row],[H Odds &lt;]]&lt;&gt;"",Weekly[[#This Row],[HGBC_P]]=TRUE,Weekly[[#This Row],[Actual]]=FALSE),AT678-1,AT678)))))</f>
        <v>60.31</v>
      </c>
      <c r="AU679" s="37">
        <f>IF(AND(Weekly[[#This Row],[V Odds &lt;]]="",Weekly[[#This Row],[H Odds &lt;]]=""),AU678,IF(AND(Weekly[[#This Row],[H Odds &lt;]]&lt;&gt;"",Weekly[[#This Row],[XGB_P]]=TRUE,Weekly[[#This Row],[Actual]]=TRUE),AU678+Weekly[[#This Row],[H Odds &lt;]]-1,IF(AND(Weekly[[#This Row],[V Odds &lt;]]&lt;&gt;"",Weekly[[#This Row],[XGB_P]]=FALSE,Weekly[[#This Row],[Actual]]=FALSE),AU678+Weekly[[#This Row],[V Odds &lt;]]-1,IF(AND(Weekly[[#This Row],[V Odds &lt;]]&lt;&gt;"",Weekly[[#This Row],[XGB_P]]=FALSE,Weekly[[#This Row],[Actual]]=TRUE),AU678-1,IF(AND(Weekly[[#This Row],[H Odds &lt;]]&lt;&gt;"",Weekly[[#This Row],[XGB_P]]=TRUE,Weekly[[#This Row],[Actual]]=FALSE),AU678-1,AU678)))))</f>
        <v>84.06</v>
      </c>
      <c r="AV679" s="37">
        <f>IF(AND(Weekly[[#This Row],[V Odds &lt;]]="",Weekly[[#This Row],[H Odds &lt;]]=""),AV678,IF(AND(Weekly[[#This Row],[H Odds &lt;]]&lt;&gt;"",Weekly[[#This Row],[QDA_P]]=TRUE,Weekly[[#This Row],[Actual]]=TRUE),AV678+Weekly[[#This Row],[H Odds &lt;]]-1,IF(AND(Weekly[[#This Row],[V Odds &lt;]]&lt;&gt;"",Weekly[[#This Row],[QDA_P]]=FALSE,Weekly[[#This Row],[Actual]]=FALSE),AV678+Weekly[[#This Row],[V Odds &lt;]]-1,IF(AND(Weekly[[#This Row],[V Odds &lt;]]&lt;&gt;"",Weekly[[#This Row],[QDA_P]]=FALSE,Weekly[[#This Row],[Actual]]=TRUE),AV678-1,IF(AND(Weekly[[#This Row],[H Odds &lt;]]&lt;&gt;"",Weekly[[#This Row],[QDA_P]]=TRUE,Weekly[[#This Row],[Actual]]=FALSE),AV678-1,AV678)))))</f>
        <v>73.349999999999994</v>
      </c>
      <c r="AW679" s="37">
        <f>IF(AND(Weekly[[#This Row],[H Odds &lt;]]="",Weekly[[#This Row],[V Odds &lt;]]=""),AW678,IF(AND(Weekly[[#This Row],[KNC_P]]=Weekly[[#This Row],[Actual]],Weekly[[#This Row],[KNC_P]]=TRUE),AW678+Weekly[[#This Row],[BF H Odds]]-1,IF(AND(Weekly[[#This Row],[KNC_P]]=Weekly[[#This Row],[Actual]],Weekly[[#This Row],[KNC_P]]=FALSE),AW678+Weekly[[#This Row],[BF V Odds]]-1,AW678-1)))</f>
        <v>51.150000000000013</v>
      </c>
      <c r="AX679" s="37">
        <f>IF(AND(Weekly[[#This Row],[V Odds &lt;]]="",Weekly[[#This Row],[H Odds &lt;]]=""),AX678,IF(AND(Weekly[[#This Row],[V Odds &lt;]]&lt;&gt;"",Weekly[[#This Row],[FALSES]]&gt;0,Weekly[[#This Row],[Actual]]=FALSE),AX678+Weekly[[#This Row],[V Odds &lt;]]-1,IF(AND(Weekly[[#This Row],[H Odds &lt;]]&lt;&gt;"",Weekly[[#This Row],[TRUES]]&gt;0,Weekly[[#This Row],[Actual]]=TRUE),AX678+Weekly[[#This Row],[H Odds &lt;]]-1,IF(AND(Weekly[[#This Row],[V Odds &lt;]]&lt;&gt;"",Weekly[[#This Row],[FALSES]]=0),AX678,IF(AND(Weekly[[#This Row],[H Odds &lt;]]&lt;&gt;"",Weekly[[#This Row],[TRUES]]=0),AX678,AX678-1)))))</f>
        <v>135.64999999999995</v>
      </c>
      <c r="AY679" s="37">
        <f>IF(AND(Weekly[[#This Row],[V Odds &lt;]]="",Weekly[[#This Row],[H Odds &lt;]]=""),AY678,IF(AND(Weekly[[#This Row],[V Odds &lt;]]&lt;&gt;"",Weekly[[#This Row],[FALSES]]&gt;0,Weekly[[#This Row],[Actual]]=FALSE),AY678+((Weekly[[#This Row],[V Odds &lt;]]-1)*0.92),IF(AND(Weekly[[#This Row],[H Odds &lt;]]&lt;&gt;"",Weekly[[#This Row],[TRUES]]&gt;0,Weekly[[#This Row],[Actual]]=TRUE),AY678+((Weekly[[#This Row],[H Odds &lt;]]-1)*0.92),IF(AND(Weekly[[#This Row],[V Odds &lt;]]&lt;&gt;"",Weekly[[#This Row],[FALSES]]=0),AY678,IF(AND(Weekly[[#This Row],[H Odds &lt;]]&lt;&gt;"",Weekly[[#This Row],[TRUES]]=0),AY678,AY678-1)))))</f>
        <v>120.07800000000003</v>
      </c>
      <c r="AZ679" s="37">
        <f>IF(AND(Weekly[[#This Row],[V Odds &lt;]]="",Weekly[[#This Row],[H Odds &lt;]]=""),AZ678,IF(AND(Weekly[[#This Row],[V Odds &lt;]]&lt;&gt;"",Weekly[[#This Row],[Actual]]=FALSE),AZ678+Weekly[[#This Row],[V Odds &lt;]]-1,IF(AND(Weekly[[#This Row],[H Odds &lt;]]&lt;&gt;"",Weekly[[#This Row],[Actual]]=TRUE),AZ678+Weekly[[#This Row],[H Odds &lt;]]-1,AZ678-1)))</f>
        <v>125.61999999999996</v>
      </c>
      <c r="BA679" s="38">
        <f>IF(Weekly[[#This Row],[H Odds &lt;]]="",BA678,IF(AND(Weekly[[#This Row],[H Odds &lt;]]&lt;&gt;"",Weekly[[#This Row],[SVC_P]]=TRUE,Weekly[[#This Row],[Actual]]=TRUE),BA678+Weekly[[#This Row],[H Odds &lt;]]-1,IF(AND(Weekly[[#This Row],[H Odds &lt;]]&lt;&gt;"",Weekly[[#This Row],[SVC_P]]=TRUE,Weekly[[#This Row],[Actual]]=FALSE),BA678-1,BA678)))</f>
        <v>80.290000000000006</v>
      </c>
      <c r="BB679" s="38">
        <f>IF(Weekly[[#This Row],[H Odds &lt;]]="",BB678,IF(AND(Weekly[[#This Row],[H Odds &lt;]]&lt;&gt;"",Weekly[[#This Row],[ADBC_P]]=TRUE,Weekly[[#This Row],[Actual]]=TRUE),BB678+Weekly[[#This Row],[H Odds &lt;]]-1,IF(AND(Weekly[[#This Row],[H Odds &lt;]]&lt;&gt;"",Weekly[[#This Row],[ADBC_P]]=TRUE,Weekly[[#This Row],[Actual]]=FALSE),BB678-1,BB678)))</f>
        <v>50.06</v>
      </c>
      <c r="BC679" s="38">
        <f>IF(Weekly[[#This Row],[H Odds &lt;]]="",BC678,IF(AND(Weekly[[#This Row],[H Odds &lt;]]&lt;&gt;"",Weekly[[#This Row],[RFC_P]]=TRUE,Weekly[[#This Row],[Actual]]=TRUE),BC678+Weekly[[#This Row],[H Odds &lt;]]-1,IF(AND(Weekly[[#This Row],[H Odds &lt;]]&lt;&gt;"",Weekly[[#This Row],[RFC_P]]=TRUE,Weekly[[#This Row],[Actual]]=FALSE),BC678-1,BC678)))</f>
        <v>51.66</v>
      </c>
      <c r="BD679" s="38">
        <f>IF(Weekly[[#This Row],[H Odds &lt;]]="",BD678,IF(AND(Weekly[[#This Row],[H Odds &lt;]]&lt;&gt;"",Weekly[[#This Row],[GBC_P]]=TRUE,Weekly[[#This Row],[Actual]]=TRUE),BD678+Weekly[[#This Row],[H Odds &lt;]]-1,IF(AND(Weekly[[#This Row],[H Odds &lt;]]&lt;&gt;"",Weekly[[#This Row],[GBC_P]]=TRUE,Weekly[[#This Row],[Actual]]=FALSE),BD678-1,BD678)))</f>
        <v>57.810000000000009</v>
      </c>
      <c r="BE679" s="38">
        <f>IF(Weekly[[#This Row],[H Odds &lt;]]="",BE678,IF(AND(Weekly[[#This Row],[H Odds &lt;]]&lt;&gt;"",Weekly[[#This Row],[HGBC_P]]=TRUE,Weekly[[#This Row],[Actual]]=TRUE),BE678+Weekly[[#This Row],[H Odds &lt;]]-1,IF(AND(Weekly[[#This Row],[H Odds &lt;]]&lt;&gt;"",Weekly[[#This Row],[HGBC_P]]=TRUE,Weekly[[#This Row],[Actual]]=FALSE),BE678-1,BE678)))</f>
        <v>54.96</v>
      </c>
      <c r="BF679" s="38">
        <f>IF(Weekly[[#This Row],[H Odds &lt;]]="",BF678,IF(AND(Weekly[[#This Row],[H Odds &lt;]]&lt;&gt;"",Weekly[[#This Row],[XGB_P]]=TRUE,Weekly[[#This Row],[Actual]]=TRUE),BF678+Weekly[[#This Row],[H Odds &lt;]]-1,IF(AND(Weekly[[#This Row],[H Odds &lt;]]&lt;&gt;"",Weekly[[#This Row],[XGB_P]]=TRUE,Weekly[[#This Row],[Actual]]=FALSE),BF678-1,BF678)))</f>
        <v>64.63000000000001</v>
      </c>
      <c r="BG679" s="38">
        <f>IF(Weekly[[#This Row],[H Odds &lt;]]="",BG678,IF(AND(Weekly[[#This Row],[H Odds &lt;]]&lt;&gt;"",Weekly[[#This Row],[QDA_P]]=TRUE,Weekly[[#This Row],[Actual]]=TRUE),BG678+Weekly[[#This Row],[H Odds &lt;]]-1,IF(AND(Weekly[[#This Row],[H Odds &lt;]]&lt;&gt;"",Weekly[[#This Row],[QDA_P]]=TRUE,Weekly[[#This Row],[Actual]]=FALSE),BG678-1,BG678)))</f>
        <v>50.129999999999995</v>
      </c>
      <c r="BH679" s="38">
        <f>IF(Weekly[[#This Row],[H Odds &lt;]]="",BH678,IF(AND(Weekly[[#This Row],[H Odds &lt;]]&lt;&gt;"",Weekly[[#This Row],[KNC_P]]=TRUE,Weekly[[#This Row],[Actual]]=TRUE),BH678+Weekly[[#This Row],[H Odds &lt;]]-1,IF(AND(Weekly[[#This Row],[H Odds &lt;]]&lt;&gt;"",Weekly[[#This Row],[KNC_P]]=TRUE,Weekly[[#This Row],[Actual]]=FALSE),BH678-1,BH678)))</f>
        <v>55</v>
      </c>
      <c r="BI679" s="38">
        <f>IF(Weekly[[#This Row],[H Odds &lt;]]="",BI678,IF(AND(Weekly[[#This Row],[H Odds &lt;]]&lt;&gt;"",Weekly[[#This Row],[TRUES]]&gt;0,Weekly[[#This Row],[Actual]]=TRUE),BI678+Weekly[[#This Row],[H Odds &lt;]]-1,IF(AND(Weekly[[#This Row],[H Odds &lt;]]&lt;&gt;"",Weekly[[#This Row],[TRUES]]=0),BI678,BI678-1)))</f>
        <v>78.290000000000006</v>
      </c>
      <c r="BJ679" s="38">
        <f>IF(Weekly[[#This Row],[H Odds &lt;]]="",BJ678,IF(AND(Weekly[[#This Row],[H Odds &lt;]]&lt;&gt;"",Weekly[[#This Row],[Actual]]=TRUE),BJ678+Weekly[[#This Row],[H Odds &lt;]]-1,IF(AND(Weekly[[#This Row],[H Odds &lt;]]&lt;&gt;"",Weekly[[#This Row],[Actual]]=FALSE),BJ678-1,BJ678)))</f>
        <v>80.190000000000012</v>
      </c>
      <c r="BK679" s="58">
        <f>IF(AND(Weekly[[#This Row],[TRUES]]&gt;3,Weekly[[#This Row],[Actual]]=TRUE),BK678+Weekly[[#This Row],[BF H Odds]]-1,IF(AND(Weekly[[#This Row],[FALSES]]&gt;3,Weekly[[#This Row],[Actual]]=FALSE),BK678+Weekly[[#This Row],[BF V Odds]]-1,IF(AND(Weekly[[#This Row],[TRUES]]&gt;3,Weekly[[#This Row],[Actual]]=FALSE),BK678-1,IF(AND(Weekly[[#This Row],[FALSES]]&gt;3,Weekly[[#This Row],[Actual]]=TRUE),BK678-1,BK678))))</f>
        <v>6.6800000000000281</v>
      </c>
      <c r="BL679" s="58">
        <f>IF(AND(Weekly[[#This Row],[TRUES]]&gt;5,Weekly[[#This Row],[Actual]]=TRUE),BL678+Weekly[[#This Row],[BF H Odds]]-1,IF(AND(Weekly[[#This Row],[FALSES]]&gt;5,Weekly[[#This Row],[Actual]]=FALSE),BL678+Weekly[[#This Row],[BF V Odds]]-1,IF(AND(Weekly[[#This Row],[TRUES]]&gt;5,Weekly[[#This Row],[Actual]]=FALSE),BL678-1,IF(AND(Weekly[[#This Row],[FALSES]]&gt;5,Weekly[[#This Row],[Actual]]=TRUE),BL678-1,BL678))))</f>
        <v>11.000000000000014</v>
      </c>
      <c r="BM679" s="58">
        <f>IF(AND(Weekly[[#This Row],[TRUES]]&gt;6,Weekly[[#This Row],[Actual]]=TRUE),BM678+Weekly[[#This Row],[BF H Odds]]-1,IF(AND(Weekly[[#This Row],[FALSES]]&gt;6,Weekly[[#This Row],[Actual]]=FALSE),BM678+Weekly[[#This Row],[BF V Odds]]-1,IF(AND(Weekly[[#This Row],[TRUES]]&gt;6,Weekly[[#This Row],[Actual]]=FALSE),BM678-1,IF(AND(Weekly[[#This Row],[FALSES]]&gt;6,Weekly[[#This Row],[Actual]]=TRUE),BM678-1,BM678))))</f>
        <v>41.08</v>
      </c>
    </row>
    <row r="680" spans="1:65" x14ac:dyDescent="0.25">
      <c r="A680" s="34"/>
      <c r="B680" s="10">
        <v>44328</v>
      </c>
      <c r="C680" s="17" t="s">
        <v>32</v>
      </c>
      <c r="D680" s="15" t="s">
        <v>10</v>
      </c>
      <c r="E680" t="b">
        <v>1</v>
      </c>
      <c r="F680" t="b">
        <v>1</v>
      </c>
      <c r="G680" t="b">
        <v>1</v>
      </c>
      <c r="H680" t="b">
        <v>1</v>
      </c>
      <c r="I680" t="b">
        <v>1</v>
      </c>
      <c r="J680" t="b">
        <v>1</v>
      </c>
      <c r="K680" t="b">
        <v>1</v>
      </c>
      <c r="L680" t="b">
        <v>1</v>
      </c>
      <c r="O680" t="str">
        <f>IF(Weekly[[#This Row],[H/V]]="H",Weekly[[#This Row],[BF H Odds]],IF(Weekly[[#This Row],[H/V]]="V",Weekly[[#This Row],[BF V Odds]],""))</f>
        <v/>
      </c>
      <c r="R680" s="35">
        <f>IFERROR(IF(Weekly[[#This Row],[Won Bet?]]="yes",R679+(Weekly[[#This Row],[BF Odds]]*Weekly[[#This Row],[BF Stake]])-Weekly[[#This Row],[BF Stake]],R679-Weekly[[#This Row],[BF Stake]]),R679)</f>
        <v>1243.6095000000007</v>
      </c>
      <c r="S680" s="35">
        <f>IFERROR(IF(Weekly[[#This Row],[Won Bet?]]="yes",S679+(((Weekly[[#This Row],[BF Odds]]*Weekly[[#This Row],[BF Stake]])-Weekly[[#This Row],[BF Stake]])*0.95),S679-Weekly[[#This Row],[BF Stake]]),S679)</f>
        <v>1127.5191400000012</v>
      </c>
      <c r="T680" s="13"/>
      <c r="U680" s="13"/>
      <c r="V680" s="24" t="str">
        <f>IF(Weekly[[#This Row],[Actual]]="","",IF(AND(Weekly[[#This Row],[SVC_P]]=Weekly[[#This Row],[Actual]],Weekly[[#This Row],[SVC_P]]=TRUE),V679+Weekly[[#This Row],[BF H Odds]]-1,IF(AND(Weekly[[#This Row],[SVC_P]]=Weekly[[#This Row],[Actual]],Weekly[[#This Row],[SVC_P]]=FALSE),V679+Weekly[[#This Row],[BF V Odds]]-1,V679-1)))</f>
        <v/>
      </c>
      <c r="W680" s="24" t="str">
        <f>IF(Weekly[[#This Row],[Actual]]="","",IF(AND(Weekly[[#This Row],[SVC_P]]=FALSE,Weekly[[#This Row],[Actual]]=TRUE),W679+Weekly[[#This Row],[BF H Odds]]-1,IF(AND(Weekly[[#This Row],[SVC_P]]=TRUE,Weekly[[#This Row],[Actual]]=FALSE,),W679+Weekly[[#This Row],[BF V Odds]]-1,W679-1)))</f>
        <v/>
      </c>
      <c r="X680" s="24" t="str">
        <f>IF(Weekly[[#This Row],[Actual]]="","",IF(AND(Weekly[[#This Row],[ADBC_P]]=Weekly[[#This Row],[Actual]],Weekly[[#This Row],[ADBC_P]]=TRUE),X679+Weekly[[#This Row],[BF H Odds]]-1,IF(AND(Weekly[[#This Row],[ADBC_P]]=Weekly[[#This Row],[Actual]],Weekly[[#This Row],[ADBC_P]]=FALSE),X679+Weekly[[#This Row],[BF V Odds]]-1,X679-1)))</f>
        <v/>
      </c>
      <c r="Y680" s="24" t="str">
        <f>IF(Weekly[[#This Row],[Actual]]="","",IF(AND(Weekly[[#This Row],[ADBC_P]]=FALSE,Weekly[[#This Row],[Actual]]=TRUE),Y679+Weekly[[#This Row],[BF H Odds]]-1,IF(AND(Weekly[[#This Row],[ADBC_P]]=TRUE,Weekly[[#This Row],[Actual]]=FALSE),Y679+Weekly[[#This Row],[BF V Odds]]-1,Y679-1)))</f>
        <v/>
      </c>
      <c r="Z680" s="24" t="str">
        <f>IF(Weekly[[#This Row],[Actual]]="","",IF(AND(Weekly[[#This Row],[RFC_P]]=Weekly[[#This Row],[Actual]],Weekly[[#This Row],[RFC_P]]=TRUE),Z679+Weekly[[#This Row],[BF H Odds]]-1,IF(AND(Weekly[[#This Row],[RFC_P]]=Weekly[[#This Row],[Actual]],Weekly[[#This Row],[RFC_P]]=FALSE),Z679+Weekly[[#This Row],[BF V Odds]]-1,Z679-1)))</f>
        <v/>
      </c>
      <c r="AA680" s="24" t="str">
        <f>IF(Weekly[[#This Row],[Actual]]="","",IF(AND(Weekly[[#This Row],[RFC_P]]=FALSE,Weekly[[#This Row],[Actual]]=TRUE),AA679+Weekly[[#This Row],[BF H Odds]]-1,IF(AND(Weekly[[#This Row],[RFC_P]]=TRUE,Weekly[[#This Row],[Actual]]=FALSE),AA679+Weekly[[#This Row],[BF V Odds]]-1,AA679-1)))</f>
        <v/>
      </c>
      <c r="AB680" s="24" t="str">
        <f>IF(Weekly[[#This Row],[Actual]]="","",IF(AND(Weekly[[#This Row],[GBC_P]]=Weekly[[#This Row],[Actual]],Weekly[[#This Row],[GBC_P]]=TRUE),AB679+Weekly[[#This Row],[BF H Odds]]-1,IF(AND(Weekly[[#This Row],[GBC_P]]=Weekly[[#This Row],[Actual]],Weekly[[#This Row],[GBC_P]]=FALSE),AB679+Weekly[[#This Row],[BF V Odds]]-1,AB679-1)))</f>
        <v/>
      </c>
      <c r="AC680" s="24" t="str">
        <f>IF(Weekly[[#This Row],[Actual]]="","",IF(AND(Weekly[[#This Row],[GBC_P]]=FALSE,Weekly[[#This Row],[Actual]]=TRUE),AC679+Weekly[[#This Row],[BF H Odds]]-1,IF(AND(Weekly[[#This Row],[GBC_P]]=TRUE,Weekly[[#This Row],[Actual]]=FALSE),AC679+Weekly[[#This Row],[BF V Odds]]-1,AC679-1)))</f>
        <v/>
      </c>
      <c r="AD680" s="24" t="str">
        <f>IF(Weekly[[#This Row],[Actual]]="","",IF(AND(Weekly[[#This Row],[HGBC_P]]=Weekly[[#This Row],[Actual]],Weekly[[#This Row],[HGBC_P]]=TRUE),AD679+Weekly[[#This Row],[BF H Odds]]-1,IF(AND(Weekly[[#This Row],[HGBC_P]]=Weekly[[#This Row],[Actual]],Weekly[[#This Row],[HGBC_P]]=FALSE),AD679+Weekly[[#This Row],[BF V Odds]]-1,AD679-1)))</f>
        <v/>
      </c>
      <c r="AE680" s="24" t="str">
        <f>IF(Weekly[[#This Row],[Actual]]="","",IF(AND(Weekly[[#This Row],[HGBC_P]]=FALSE,Weekly[[#This Row],[Actual]]=TRUE),AE679+Weekly[[#This Row],[BF H Odds]]-1,IF(AND(Weekly[[#This Row],[HGBC_P]]=TRUE,Weekly[[#This Row],[Actual]]=FALSE),AE679+Weekly[[#This Row],[BF V Odds]]-1,AE679-1)))</f>
        <v/>
      </c>
      <c r="AF680" s="24" t="str">
        <f>IF(Weekly[[#This Row],[Actual]]="","",IF(AND(Weekly[[#This Row],[XGB_P]]=Weekly[[#This Row],[Actual]],Weekly[[#This Row],[XGB_P]]=TRUE),AF679+Weekly[[#This Row],[BF H Odds]]-1,IF(AND(Weekly[[#This Row],[XGB_P]]=Weekly[[#This Row],[Actual]],Weekly[[#This Row],[XGB_P]]=FALSE),AF679+Weekly[[#This Row],[BF V Odds]]-1,AF679-1)))</f>
        <v/>
      </c>
      <c r="AG680" s="24" t="str">
        <f>IF(Weekly[[#This Row],[Actual]]="","",IF(AND(Weekly[[#This Row],[XGB_P]]=FALSE,Weekly[[#This Row],[Actual]]=TRUE),AG679+Weekly[[#This Row],[BF H Odds]]-1,IF(AND(Weekly[[#This Row],[XGB_P]]=TRUE,Weekly[[#This Row],[Actual]]=FALSE),AG679+Weekly[[#This Row],[BF V Odds]]-1,AG679-1)))</f>
        <v/>
      </c>
      <c r="AH680" s="24" t="str">
        <f>IF(Weekly[[#This Row],[Actual]]="","",IF(AND(Weekly[[#This Row],[QDA_P]]=Weekly[[#This Row],[Actual]],Weekly[[#This Row],[QDA_P]]=TRUE),AH679+Weekly[[#This Row],[BF H Odds]]-1,IF(AND(Weekly[[#This Row],[QDA_P]]=Weekly[[#This Row],[Actual]],Weekly[[#This Row],[QDA_P]]=FALSE),AH679+Weekly[[#This Row],[BF V Odds]]-1,AH679-1)))</f>
        <v/>
      </c>
      <c r="AI680" s="24" t="str">
        <f>IF(Weekly[[#This Row],[Actual]]="","",IF(AND(Weekly[[#This Row],[QDA_P]]=FALSE,Weekly[[#This Row],[Actual]]=TRUE),AI679+Weekly[[#This Row],[BF H Odds]]-1,IF(AND(Weekly[[#This Row],[QDA_P]]=TRUE,Weekly[[#This Row],[Actual]]=FALSE),AI679+Weekly[[#This Row],[BF V Odds]]-1,AI679-1)))</f>
        <v/>
      </c>
      <c r="AJ680" s="24" t="str">
        <f>IF(Weekly[[#This Row],[Actual]]="","",IF(AND(Weekly[[#This Row],[KNC_P]]=FALSE,Weekly[[#This Row],[Actual]]=TRUE),AJ679+Weekly[[#This Row],[BF H Odds]]-1,IF(AND(Weekly[[#This Row],[KNC_P]]=TRUE,Weekly[[#This Row],[Actual]]=FALSE),AJ679+Weekly[[#This Row],[BF V Odds]]-1,AJ679-1)))</f>
        <v/>
      </c>
      <c r="AK680" s="24" t="str">
        <f>IF(Weekly[[#This Row],[Actual]]="","",IF(AND(Weekly[[#This Row],[KNC_P]]=FALSE,Weekly[[#This Row],[Actual]]=TRUE),AK679+Weekly[[#This Row],[BF H Odds]]-1,IF(AND(Weekly[[#This Row],[KNC_P]]=TRUE,Weekly[[#This Row],[Actual]]=FALSE),AK679+Weekly[[#This Row],[BF V Odds]]-1,AK679-1)))</f>
        <v/>
      </c>
      <c r="AL680" s="30" t="str">
        <f>IF(Weekly[[#This Row],[Actual]]="","",COUNTIF(Weekly[[#This Row],[SVC_P]:[QDA_P]],TRUE))</f>
        <v/>
      </c>
      <c r="AM680" s="30" t="str">
        <f>IF(Weekly[[#This Row],[Actual]]="","",COUNTIF(Weekly[[#This Row],[SVC_P]:[QDA_P]],FALSE))</f>
        <v/>
      </c>
      <c r="AN680" s="36" t="str">
        <f>IF(AND(Weekly[[#This Row],[BF V Odds]]&gt;$BO$6,Weekly[[#This Row],[BF V Odds]] &lt; $BO$7),Weekly[[#This Row],[BF V Odds]],"")</f>
        <v/>
      </c>
      <c r="AO680" s="36" t="str">
        <f>IF(AND(Weekly[[#This Row],[BF H Odds]]&gt;$BO$6, Weekly[[#This Row],[BF H Odds]] &lt; $BO$7),Weekly[[#This Row],[BF H Odds]],"")</f>
        <v/>
      </c>
      <c r="AP680" s="37">
        <f>IF(AND(Weekly[[#This Row],[V Odds &lt;]]="",Weekly[[#This Row],[H Odds &lt;]]=""),AP679,IF(AND(Weekly[[#This Row],[H Odds &lt;]]&lt;&gt;"",Weekly[[#This Row],[SVC_P]]=TRUE,Weekly[[#This Row],[Actual]]=TRUE),AP679+Weekly[[#This Row],[H Odds &lt;]]-1,IF(AND(Weekly[[#This Row],[V Odds &lt;]]&lt;&gt;"",Weekly[[#This Row],[SVC_P]]=FALSE,Weekly[[#This Row],[Actual]]=FALSE),AP679+Weekly[[#This Row],[V Odds &lt;]]-1,IF(AND(Weekly[[#This Row],[V Odds &lt;]]&lt;&gt;"",Weekly[[#This Row],[SVC_P]]=FALSE,Weekly[[#This Row],[Actual]]=TRUE),AP679-1,IF(AND(Weekly[[#This Row],[H Odds &lt;]]&lt;&gt;"",Weekly[[#This Row],[SVC_P]]=TRUE,Weekly[[#This Row],[Actual]]=FALSE),AP679-1,AP679)))))</f>
        <v>81.330000000000027</v>
      </c>
      <c r="AQ680" s="37">
        <f>IF(AND(Weekly[[#This Row],[V Odds &lt;]]="",Weekly[[#This Row],[H Odds &lt;]]=""),AQ679,IF(AND(Weekly[[#This Row],[H Odds &lt;]]&lt;&gt;"",Weekly[[#This Row],[ADBC_P]]=TRUE,Weekly[[#This Row],[Actual]]=TRUE),AQ679+Weekly[[#This Row],[H Odds &lt;]]-1,IF(AND(Weekly[[#This Row],[V Odds &lt;]]&lt;&gt;"",Weekly[[#This Row],[ADBC_P]]=FALSE,Weekly[[#This Row],[Actual]]=FALSE),AQ679+Weekly[[#This Row],[V Odds &lt;]]-1,IF(AND(Weekly[[#This Row],[V Odds &lt;]]&lt;&gt;"",Weekly[[#This Row],[ADBC_P]]=FALSE,Weekly[[#This Row],[Actual]]=TRUE),AQ679-1,IF(AND(Weekly[[#This Row],[H Odds &lt;]]&lt;&gt;"",Weekly[[#This Row],[ADBC_P]]=TRUE,Weekly[[#This Row],[Actual]]=FALSE),AQ679-1,AQ679)))))</f>
        <v>53.88</v>
      </c>
      <c r="AR680" s="37">
        <f>IF(AND(Weekly[[#This Row],[V Odds &lt;]]="",Weekly[[#This Row],[H Odds &lt;]]=""),AR679,IF(AND(Weekly[[#This Row],[H Odds &lt;]]&lt;&gt;"",Weekly[[#This Row],[RFC_P]]=TRUE,Weekly[[#This Row],[Actual]]=TRUE),AR679+Weekly[[#This Row],[H Odds &lt;]]-1,IF(AND(Weekly[[#This Row],[V Odds &lt;]]&lt;&gt;"",Weekly[[#This Row],[RFC_P]]=FALSE,Weekly[[#This Row],[Actual]]=FALSE),AR679+Weekly[[#This Row],[V Odds &lt;]]-1,IF(AND(Weekly[[#This Row],[V Odds &lt;]]&lt;&gt;"",Weekly[[#This Row],[RFC_P]]=FALSE,Weekly[[#This Row],[Actual]]=TRUE),AR679-1,IF(AND(Weekly[[#This Row],[H Odds &lt;]]&lt;&gt;"",Weekly[[#This Row],[RFC_P]]=TRUE,Weekly[[#This Row],[Actual]]=FALSE),AR679-1,AR679)))))</f>
        <v>73.14</v>
      </c>
      <c r="AS680" s="37">
        <f>IF(AND(Weekly[[#This Row],[V Odds &lt;]]="",Weekly[[#This Row],[H Odds &lt;]]=""),AS679,IF(AND(Weekly[[#This Row],[H Odds &lt;]]&lt;&gt;"",Weekly[[#This Row],[GBC_P]]=TRUE,Weekly[[#This Row],[Actual]]=TRUE),AS679+Weekly[[#This Row],[H Odds &lt;]]-1,IF(AND(Weekly[[#This Row],[V Odds &lt;]]&lt;&gt;"",Weekly[[#This Row],[GBC_P]]=FALSE,Weekly[[#This Row],[Actual]]=FALSE),AS679+Weekly[[#This Row],[V Odds &lt;]]-1,IF(AND(Weekly[[#This Row],[V Odds &lt;]]&lt;&gt;"",Weekly[[#This Row],[GBC_P]]=FALSE,Weekly[[#This Row],[Actual]]=TRUE),AS679-1,IF(AND(Weekly[[#This Row],[H Odds &lt;]]&lt;&gt;"",Weekly[[#This Row],[GBC_P]]=TRUE,Weekly[[#This Row],[Actual]]=FALSE),AS679-1,AS679)))))</f>
        <v>76.88</v>
      </c>
      <c r="AT680" s="37">
        <f>IF(AND(Weekly[[#This Row],[V Odds &lt;]]="",Weekly[[#This Row],[H Odds &lt;]]=""),AT679,IF(AND(Weekly[[#This Row],[H Odds &lt;]]&lt;&gt;"",Weekly[[#This Row],[HGBC_P]]=TRUE,Weekly[[#This Row],[Actual]]=TRUE),AT679+Weekly[[#This Row],[H Odds &lt;]]-1,IF(AND(Weekly[[#This Row],[V Odds &lt;]]&lt;&gt;"",Weekly[[#This Row],[HGBC_P]]=FALSE,Weekly[[#This Row],[Actual]]=FALSE),AT679+Weekly[[#This Row],[V Odds &lt;]]-1,IF(AND(Weekly[[#This Row],[V Odds &lt;]]&lt;&gt;"",Weekly[[#This Row],[HGBC_P]]=FALSE,Weekly[[#This Row],[Actual]]=TRUE),AT679-1,IF(AND(Weekly[[#This Row],[H Odds &lt;]]&lt;&gt;"",Weekly[[#This Row],[HGBC_P]]=TRUE,Weekly[[#This Row],[Actual]]=FALSE),AT679-1,AT679)))))</f>
        <v>60.31</v>
      </c>
      <c r="AU680" s="37">
        <f>IF(AND(Weekly[[#This Row],[V Odds &lt;]]="",Weekly[[#This Row],[H Odds &lt;]]=""),AU679,IF(AND(Weekly[[#This Row],[H Odds &lt;]]&lt;&gt;"",Weekly[[#This Row],[XGB_P]]=TRUE,Weekly[[#This Row],[Actual]]=TRUE),AU679+Weekly[[#This Row],[H Odds &lt;]]-1,IF(AND(Weekly[[#This Row],[V Odds &lt;]]&lt;&gt;"",Weekly[[#This Row],[XGB_P]]=FALSE,Weekly[[#This Row],[Actual]]=FALSE),AU679+Weekly[[#This Row],[V Odds &lt;]]-1,IF(AND(Weekly[[#This Row],[V Odds &lt;]]&lt;&gt;"",Weekly[[#This Row],[XGB_P]]=FALSE,Weekly[[#This Row],[Actual]]=TRUE),AU679-1,IF(AND(Weekly[[#This Row],[H Odds &lt;]]&lt;&gt;"",Weekly[[#This Row],[XGB_P]]=TRUE,Weekly[[#This Row],[Actual]]=FALSE),AU679-1,AU679)))))</f>
        <v>84.06</v>
      </c>
      <c r="AV680" s="37">
        <f>IF(AND(Weekly[[#This Row],[V Odds &lt;]]="",Weekly[[#This Row],[H Odds &lt;]]=""),AV679,IF(AND(Weekly[[#This Row],[H Odds &lt;]]&lt;&gt;"",Weekly[[#This Row],[QDA_P]]=TRUE,Weekly[[#This Row],[Actual]]=TRUE),AV679+Weekly[[#This Row],[H Odds &lt;]]-1,IF(AND(Weekly[[#This Row],[V Odds &lt;]]&lt;&gt;"",Weekly[[#This Row],[QDA_P]]=FALSE,Weekly[[#This Row],[Actual]]=FALSE),AV679+Weekly[[#This Row],[V Odds &lt;]]-1,IF(AND(Weekly[[#This Row],[V Odds &lt;]]&lt;&gt;"",Weekly[[#This Row],[QDA_P]]=FALSE,Weekly[[#This Row],[Actual]]=TRUE),AV679-1,IF(AND(Weekly[[#This Row],[H Odds &lt;]]&lt;&gt;"",Weekly[[#This Row],[QDA_P]]=TRUE,Weekly[[#This Row],[Actual]]=FALSE),AV679-1,AV679)))))</f>
        <v>73.349999999999994</v>
      </c>
      <c r="AW680" s="37">
        <f>IF(AND(Weekly[[#This Row],[H Odds &lt;]]="",Weekly[[#This Row],[V Odds &lt;]]=""),AW679,IF(AND(Weekly[[#This Row],[KNC_P]]=Weekly[[#This Row],[Actual]],Weekly[[#This Row],[KNC_P]]=TRUE),AW679+Weekly[[#This Row],[BF H Odds]]-1,IF(AND(Weekly[[#This Row],[KNC_P]]=Weekly[[#This Row],[Actual]],Weekly[[#This Row],[KNC_P]]=FALSE),AW679+Weekly[[#This Row],[BF V Odds]]-1,AW679-1)))</f>
        <v>51.150000000000013</v>
      </c>
      <c r="AX680" s="37">
        <f>IF(AND(Weekly[[#This Row],[V Odds &lt;]]="",Weekly[[#This Row],[H Odds &lt;]]=""),AX679,IF(AND(Weekly[[#This Row],[V Odds &lt;]]&lt;&gt;"",Weekly[[#This Row],[FALSES]]&gt;0,Weekly[[#This Row],[Actual]]=FALSE),AX679+Weekly[[#This Row],[V Odds &lt;]]-1,IF(AND(Weekly[[#This Row],[H Odds &lt;]]&lt;&gt;"",Weekly[[#This Row],[TRUES]]&gt;0,Weekly[[#This Row],[Actual]]=TRUE),AX679+Weekly[[#This Row],[H Odds &lt;]]-1,IF(AND(Weekly[[#This Row],[V Odds &lt;]]&lt;&gt;"",Weekly[[#This Row],[FALSES]]=0),AX679,IF(AND(Weekly[[#This Row],[H Odds &lt;]]&lt;&gt;"",Weekly[[#This Row],[TRUES]]=0),AX679,AX679-1)))))</f>
        <v>135.64999999999995</v>
      </c>
      <c r="AY680" s="37">
        <f>IF(AND(Weekly[[#This Row],[V Odds &lt;]]="",Weekly[[#This Row],[H Odds &lt;]]=""),AY679,IF(AND(Weekly[[#This Row],[V Odds &lt;]]&lt;&gt;"",Weekly[[#This Row],[FALSES]]&gt;0,Weekly[[#This Row],[Actual]]=FALSE),AY679+((Weekly[[#This Row],[V Odds &lt;]]-1)*0.92),IF(AND(Weekly[[#This Row],[H Odds &lt;]]&lt;&gt;"",Weekly[[#This Row],[TRUES]]&gt;0,Weekly[[#This Row],[Actual]]=TRUE),AY679+((Weekly[[#This Row],[H Odds &lt;]]-1)*0.92),IF(AND(Weekly[[#This Row],[V Odds &lt;]]&lt;&gt;"",Weekly[[#This Row],[FALSES]]=0),AY679,IF(AND(Weekly[[#This Row],[H Odds &lt;]]&lt;&gt;"",Weekly[[#This Row],[TRUES]]=0),AY679,AY679-1)))))</f>
        <v>120.07800000000003</v>
      </c>
      <c r="AZ680" s="37">
        <f>IF(AND(Weekly[[#This Row],[V Odds &lt;]]="",Weekly[[#This Row],[H Odds &lt;]]=""),AZ679,IF(AND(Weekly[[#This Row],[V Odds &lt;]]&lt;&gt;"",Weekly[[#This Row],[Actual]]=FALSE),AZ679+Weekly[[#This Row],[V Odds &lt;]]-1,IF(AND(Weekly[[#This Row],[H Odds &lt;]]&lt;&gt;"",Weekly[[#This Row],[Actual]]=TRUE),AZ679+Weekly[[#This Row],[H Odds &lt;]]-1,AZ679-1)))</f>
        <v>125.61999999999996</v>
      </c>
      <c r="BA680" s="38">
        <f>IF(Weekly[[#This Row],[H Odds &lt;]]="",BA679,IF(AND(Weekly[[#This Row],[H Odds &lt;]]&lt;&gt;"",Weekly[[#This Row],[SVC_P]]=TRUE,Weekly[[#This Row],[Actual]]=TRUE),BA679+Weekly[[#This Row],[H Odds &lt;]]-1,IF(AND(Weekly[[#This Row],[H Odds &lt;]]&lt;&gt;"",Weekly[[#This Row],[SVC_P]]=TRUE,Weekly[[#This Row],[Actual]]=FALSE),BA679-1,BA679)))</f>
        <v>80.290000000000006</v>
      </c>
      <c r="BB680" s="38">
        <f>IF(Weekly[[#This Row],[H Odds &lt;]]="",BB679,IF(AND(Weekly[[#This Row],[H Odds &lt;]]&lt;&gt;"",Weekly[[#This Row],[ADBC_P]]=TRUE,Weekly[[#This Row],[Actual]]=TRUE),BB679+Weekly[[#This Row],[H Odds &lt;]]-1,IF(AND(Weekly[[#This Row],[H Odds &lt;]]&lt;&gt;"",Weekly[[#This Row],[ADBC_P]]=TRUE,Weekly[[#This Row],[Actual]]=FALSE),BB679-1,BB679)))</f>
        <v>50.06</v>
      </c>
      <c r="BC680" s="38">
        <f>IF(Weekly[[#This Row],[H Odds &lt;]]="",BC679,IF(AND(Weekly[[#This Row],[H Odds &lt;]]&lt;&gt;"",Weekly[[#This Row],[RFC_P]]=TRUE,Weekly[[#This Row],[Actual]]=TRUE),BC679+Weekly[[#This Row],[H Odds &lt;]]-1,IF(AND(Weekly[[#This Row],[H Odds &lt;]]&lt;&gt;"",Weekly[[#This Row],[RFC_P]]=TRUE,Weekly[[#This Row],[Actual]]=FALSE),BC679-1,BC679)))</f>
        <v>51.66</v>
      </c>
      <c r="BD680" s="38">
        <f>IF(Weekly[[#This Row],[H Odds &lt;]]="",BD679,IF(AND(Weekly[[#This Row],[H Odds &lt;]]&lt;&gt;"",Weekly[[#This Row],[GBC_P]]=TRUE,Weekly[[#This Row],[Actual]]=TRUE),BD679+Weekly[[#This Row],[H Odds &lt;]]-1,IF(AND(Weekly[[#This Row],[H Odds &lt;]]&lt;&gt;"",Weekly[[#This Row],[GBC_P]]=TRUE,Weekly[[#This Row],[Actual]]=FALSE),BD679-1,BD679)))</f>
        <v>57.810000000000009</v>
      </c>
      <c r="BE680" s="38">
        <f>IF(Weekly[[#This Row],[H Odds &lt;]]="",BE679,IF(AND(Weekly[[#This Row],[H Odds &lt;]]&lt;&gt;"",Weekly[[#This Row],[HGBC_P]]=TRUE,Weekly[[#This Row],[Actual]]=TRUE),BE679+Weekly[[#This Row],[H Odds &lt;]]-1,IF(AND(Weekly[[#This Row],[H Odds &lt;]]&lt;&gt;"",Weekly[[#This Row],[HGBC_P]]=TRUE,Weekly[[#This Row],[Actual]]=FALSE),BE679-1,BE679)))</f>
        <v>54.96</v>
      </c>
      <c r="BF680" s="38">
        <f>IF(Weekly[[#This Row],[H Odds &lt;]]="",BF679,IF(AND(Weekly[[#This Row],[H Odds &lt;]]&lt;&gt;"",Weekly[[#This Row],[XGB_P]]=TRUE,Weekly[[#This Row],[Actual]]=TRUE),BF679+Weekly[[#This Row],[H Odds &lt;]]-1,IF(AND(Weekly[[#This Row],[H Odds &lt;]]&lt;&gt;"",Weekly[[#This Row],[XGB_P]]=TRUE,Weekly[[#This Row],[Actual]]=FALSE),BF679-1,BF679)))</f>
        <v>64.63000000000001</v>
      </c>
      <c r="BG680" s="38">
        <f>IF(Weekly[[#This Row],[H Odds &lt;]]="",BG679,IF(AND(Weekly[[#This Row],[H Odds &lt;]]&lt;&gt;"",Weekly[[#This Row],[QDA_P]]=TRUE,Weekly[[#This Row],[Actual]]=TRUE),BG679+Weekly[[#This Row],[H Odds &lt;]]-1,IF(AND(Weekly[[#This Row],[H Odds &lt;]]&lt;&gt;"",Weekly[[#This Row],[QDA_P]]=TRUE,Weekly[[#This Row],[Actual]]=FALSE),BG679-1,BG679)))</f>
        <v>50.129999999999995</v>
      </c>
      <c r="BH680" s="38">
        <f>IF(Weekly[[#This Row],[H Odds &lt;]]="",BH679,IF(AND(Weekly[[#This Row],[H Odds &lt;]]&lt;&gt;"",Weekly[[#This Row],[KNC_P]]=TRUE,Weekly[[#This Row],[Actual]]=TRUE),BH679+Weekly[[#This Row],[H Odds &lt;]]-1,IF(AND(Weekly[[#This Row],[H Odds &lt;]]&lt;&gt;"",Weekly[[#This Row],[KNC_P]]=TRUE,Weekly[[#This Row],[Actual]]=FALSE),BH679-1,BH679)))</f>
        <v>55</v>
      </c>
      <c r="BI680" s="38">
        <f>IF(Weekly[[#This Row],[H Odds &lt;]]="",BI679,IF(AND(Weekly[[#This Row],[H Odds &lt;]]&lt;&gt;"",Weekly[[#This Row],[TRUES]]&gt;0,Weekly[[#This Row],[Actual]]=TRUE),BI679+Weekly[[#This Row],[H Odds &lt;]]-1,IF(AND(Weekly[[#This Row],[H Odds &lt;]]&lt;&gt;"",Weekly[[#This Row],[TRUES]]=0),BI679,BI679-1)))</f>
        <v>78.290000000000006</v>
      </c>
      <c r="BJ680" s="38">
        <f>IF(Weekly[[#This Row],[H Odds &lt;]]="",BJ679,IF(AND(Weekly[[#This Row],[H Odds &lt;]]&lt;&gt;"",Weekly[[#This Row],[Actual]]=TRUE),BJ679+Weekly[[#This Row],[H Odds &lt;]]-1,IF(AND(Weekly[[#This Row],[H Odds &lt;]]&lt;&gt;"",Weekly[[#This Row],[Actual]]=FALSE),BJ679-1,BJ679)))</f>
        <v>80.190000000000012</v>
      </c>
      <c r="BK680" s="58">
        <f>IF(AND(Weekly[[#This Row],[TRUES]]&gt;3,Weekly[[#This Row],[Actual]]=TRUE),BK679+Weekly[[#This Row],[BF H Odds]]-1,IF(AND(Weekly[[#This Row],[FALSES]]&gt;3,Weekly[[#This Row],[Actual]]=FALSE),BK679+Weekly[[#This Row],[BF V Odds]]-1,IF(AND(Weekly[[#This Row],[TRUES]]&gt;3,Weekly[[#This Row],[Actual]]=FALSE),BK679-1,IF(AND(Weekly[[#This Row],[FALSES]]&gt;3,Weekly[[#This Row],[Actual]]=TRUE),BK679-1,BK679))))</f>
        <v>5.6800000000000281</v>
      </c>
      <c r="BL680" s="58">
        <f>IF(AND(Weekly[[#This Row],[TRUES]]&gt;5,Weekly[[#This Row],[Actual]]=TRUE),BL679+Weekly[[#This Row],[BF H Odds]]-1,IF(AND(Weekly[[#This Row],[FALSES]]&gt;5,Weekly[[#This Row],[Actual]]=FALSE),BL679+Weekly[[#This Row],[BF V Odds]]-1,IF(AND(Weekly[[#This Row],[TRUES]]&gt;5,Weekly[[#This Row],[Actual]]=FALSE),BL679-1,IF(AND(Weekly[[#This Row],[FALSES]]&gt;5,Weekly[[#This Row],[Actual]]=TRUE),BL679-1,BL679))))</f>
        <v>10.000000000000014</v>
      </c>
      <c r="BM680" s="58">
        <f>IF(AND(Weekly[[#This Row],[TRUES]]&gt;6,Weekly[[#This Row],[Actual]]=TRUE),BM679+Weekly[[#This Row],[BF H Odds]]-1,IF(AND(Weekly[[#This Row],[FALSES]]&gt;6,Weekly[[#This Row],[Actual]]=FALSE),BM679+Weekly[[#This Row],[BF V Odds]]-1,IF(AND(Weekly[[#This Row],[TRUES]]&gt;6,Weekly[[#This Row],[Actual]]=FALSE),BM679-1,IF(AND(Weekly[[#This Row],[FALSES]]&gt;6,Weekly[[#This Row],[Actual]]=TRUE),BM679-1,BM679))))</f>
        <v>40.08</v>
      </c>
    </row>
    <row r="681" spans="1:65" x14ac:dyDescent="0.25">
      <c r="A681" s="34"/>
      <c r="B681" s="10">
        <v>44328</v>
      </c>
      <c r="C681" s="17" t="s">
        <v>36</v>
      </c>
      <c r="D681" s="15" t="s">
        <v>15</v>
      </c>
      <c r="E681" t="b">
        <v>1</v>
      </c>
      <c r="F681" t="b">
        <v>1</v>
      </c>
      <c r="G681" t="b">
        <v>1</v>
      </c>
      <c r="H681" t="b">
        <v>1</v>
      </c>
      <c r="I681" t="b">
        <v>1</v>
      </c>
      <c r="J681" t="b">
        <v>1</v>
      </c>
      <c r="K681" t="b">
        <v>1</v>
      </c>
      <c r="L681" t="b">
        <v>1</v>
      </c>
      <c r="O681" t="str">
        <f>IF(Weekly[[#This Row],[H/V]]="H",Weekly[[#This Row],[BF H Odds]],IF(Weekly[[#This Row],[H/V]]="V",Weekly[[#This Row],[BF V Odds]],""))</f>
        <v/>
      </c>
      <c r="R681" s="35">
        <f>IFERROR(IF(Weekly[[#This Row],[Won Bet?]]="yes",R680+(Weekly[[#This Row],[BF Odds]]*Weekly[[#This Row],[BF Stake]])-Weekly[[#This Row],[BF Stake]],R680-Weekly[[#This Row],[BF Stake]]),R680)</f>
        <v>1243.6095000000007</v>
      </c>
      <c r="S681" s="35">
        <f>IFERROR(IF(Weekly[[#This Row],[Won Bet?]]="yes",S680+(((Weekly[[#This Row],[BF Odds]]*Weekly[[#This Row],[BF Stake]])-Weekly[[#This Row],[BF Stake]])*0.95),S680-Weekly[[#This Row],[BF Stake]]),S680)</f>
        <v>1127.5191400000012</v>
      </c>
      <c r="T681" s="13"/>
      <c r="U681" s="13"/>
      <c r="V681" s="24" t="str">
        <f>IF(Weekly[[#This Row],[Actual]]="","",IF(AND(Weekly[[#This Row],[SVC_P]]=Weekly[[#This Row],[Actual]],Weekly[[#This Row],[SVC_P]]=TRUE),V680+Weekly[[#This Row],[BF H Odds]]-1,IF(AND(Weekly[[#This Row],[SVC_P]]=Weekly[[#This Row],[Actual]],Weekly[[#This Row],[SVC_P]]=FALSE),V680+Weekly[[#This Row],[BF V Odds]]-1,V680-1)))</f>
        <v/>
      </c>
      <c r="W681" s="24" t="str">
        <f>IF(Weekly[[#This Row],[Actual]]="","",IF(AND(Weekly[[#This Row],[SVC_P]]=FALSE,Weekly[[#This Row],[Actual]]=TRUE),W680+Weekly[[#This Row],[BF H Odds]]-1,IF(AND(Weekly[[#This Row],[SVC_P]]=TRUE,Weekly[[#This Row],[Actual]]=FALSE,),W680+Weekly[[#This Row],[BF V Odds]]-1,W680-1)))</f>
        <v/>
      </c>
      <c r="X681" s="24" t="str">
        <f>IF(Weekly[[#This Row],[Actual]]="","",IF(AND(Weekly[[#This Row],[ADBC_P]]=Weekly[[#This Row],[Actual]],Weekly[[#This Row],[ADBC_P]]=TRUE),X680+Weekly[[#This Row],[BF H Odds]]-1,IF(AND(Weekly[[#This Row],[ADBC_P]]=Weekly[[#This Row],[Actual]],Weekly[[#This Row],[ADBC_P]]=FALSE),X680+Weekly[[#This Row],[BF V Odds]]-1,X680-1)))</f>
        <v/>
      </c>
      <c r="Y681" s="24" t="str">
        <f>IF(Weekly[[#This Row],[Actual]]="","",IF(AND(Weekly[[#This Row],[ADBC_P]]=FALSE,Weekly[[#This Row],[Actual]]=TRUE),Y680+Weekly[[#This Row],[BF H Odds]]-1,IF(AND(Weekly[[#This Row],[ADBC_P]]=TRUE,Weekly[[#This Row],[Actual]]=FALSE),Y680+Weekly[[#This Row],[BF V Odds]]-1,Y680-1)))</f>
        <v/>
      </c>
      <c r="Z681" s="24" t="str">
        <f>IF(Weekly[[#This Row],[Actual]]="","",IF(AND(Weekly[[#This Row],[RFC_P]]=Weekly[[#This Row],[Actual]],Weekly[[#This Row],[RFC_P]]=TRUE),Z680+Weekly[[#This Row],[BF H Odds]]-1,IF(AND(Weekly[[#This Row],[RFC_P]]=Weekly[[#This Row],[Actual]],Weekly[[#This Row],[RFC_P]]=FALSE),Z680+Weekly[[#This Row],[BF V Odds]]-1,Z680-1)))</f>
        <v/>
      </c>
      <c r="AA681" s="24" t="str">
        <f>IF(Weekly[[#This Row],[Actual]]="","",IF(AND(Weekly[[#This Row],[RFC_P]]=FALSE,Weekly[[#This Row],[Actual]]=TRUE),AA680+Weekly[[#This Row],[BF H Odds]]-1,IF(AND(Weekly[[#This Row],[RFC_P]]=TRUE,Weekly[[#This Row],[Actual]]=FALSE),AA680+Weekly[[#This Row],[BF V Odds]]-1,AA680-1)))</f>
        <v/>
      </c>
      <c r="AB681" s="24" t="str">
        <f>IF(Weekly[[#This Row],[Actual]]="","",IF(AND(Weekly[[#This Row],[GBC_P]]=Weekly[[#This Row],[Actual]],Weekly[[#This Row],[GBC_P]]=TRUE),AB680+Weekly[[#This Row],[BF H Odds]]-1,IF(AND(Weekly[[#This Row],[GBC_P]]=Weekly[[#This Row],[Actual]],Weekly[[#This Row],[GBC_P]]=FALSE),AB680+Weekly[[#This Row],[BF V Odds]]-1,AB680-1)))</f>
        <v/>
      </c>
      <c r="AC681" s="24" t="str">
        <f>IF(Weekly[[#This Row],[Actual]]="","",IF(AND(Weekly[[#This Row],[GBC_P]]=FALSE,Weekly[[#This Row],[Actual]]=TRUE),AC680+Weekly[[#This Row],[BF H Odds]]-1,IF(AND(Weekly[[#This Row],[GBC_P]]=TRUE,Weekly[[#This Row],[Actual]]=FALSE),AC680+Weekly[[#This Row],[BF V Odds]]-1,AC680-1)))</f>
        <v/>
      </c>
      <c r="AD681" s="24" t="str">
        <f>IF(Weekly[[#This Row],[Actual]]="","",IF(AND(Weekly[[#This Row],[HGBC_P]]=Weekly[[#This Row],[Actual]],Weekly[[#This Row],[HGBC_P]]=TRUE),AD680+Weekly[[#This Row],[BF H Odds]]-1,IF(AND(Weekly[[#This Row],[HGBC_P]]=Weekly[[#This Row],[Actual]],Weekly[[#This Row],[HGBC_P]]=FALSE),AD680+Weekly[[#This Row],[BF V Odds]]-1,AD680-1)))</f>
        <v/>
      </c>
      <c r="AE681" s="24" t="str">
        <f>IF(Weekly[[#This Row],[Actual]]="","",IF(AND(Weekly[[#This Row],[HGBC_P]]=FALSE,Weekly[[#This Row],[Actual]]=TRUE),AE680+Weekly[[#This Row],[BF H Odds]]-1,IF(AND(Weekly[[#This Row],[HGBC_P]]=TRUE,Weekly[[#This Row],[Actual]]=FALSE),AE680+Weekly[[#This Row],[BF V Odds]]-1,AE680-1)))</f>
        <v/>
      </c>
      <c r="AF681" s="24" t="str">
        <f>IF(Weekly[[#This Row],[Actual]]="","",IF(AND(Weekly[[#This Row],[XGB_P]]=Weekly[[#This Row],[Actual]],Weekly[[#This Row],[XGB_P]]=TRUE),AF680+Weekly[[#This Row],[BF H Odds]]-1,IF(AND(Weekly[[#This Row],[XGB_P]]=Weekly[[#This Row],[Actual]],Weekly[[#This Row],[XGB_P]]=FALSE),AF680+Weekly[[#This Row],[BF V Odds]]-1,AF680-1)))</f>
        <v/>
      </c>
      <c r="AG681" s="24" t="str">
        <f>IF(Weekly[[#This Row],[Actual]]="","",IF(AND(Weekly[[#This Row],[XGB_P]]=FALSE,Weekly[[#This Row],[Actual]]=TRUE),AG680+Weekly[[#This Row],[BF H Odds]]-1,IF(AND(Weekly[[#This Row],[XGB_P]]=TRUE,Weekly[[#This Row],[Actual]]=FALSE),AG680+Weekly[[#This Row],[BF V Odds]]-1,AG680-1)))</f>
        <v/>
      </c>
      <c r="AH681" s="24" t="str">
        <f>IF(Weekly[[#This Row],[Actual]]="","",IF(AND(Weekly[[#This Row],[QDA_P]]=Weekly[[#This Row],[Actual]],Weekly[[#This Row],[QDA_P]]=TRUE),AH680+Weekly[[#This Row],[BF H Odds]]-1,IF(AND(Weekly[[#This Row],[QDA_P]]=Weekly[[#This Row],[Actual]],Weekly[[#This Row],[QDA_P]]=FALSE),AH680+Weekly[[#This Row],[BF V Odds]]-1,AH680-1)))</f>
        <v/>
      </c>
      <c r="AI681" s="24" t="str">
        <f>IF(Weekly[[#This Row],[Actual]]="","",IF(AND(Weekly[[#This Row],[QDA_P]]=FALSE,Weekly[[#This Row],[Actual]]=TRUE),AI680+Weekly[[#This Row],[BF H Odds]]-1,IF(AND(Weekly[[#This Row],[QDA_P]]=TRUE,Weekly[[#This Row],[Actual]]=FALSE),AI680+Weekly[[#This Row],[BF V Odds]]-1,AI680-1)))</f>
        <v/>
      </c>
      <c r="AJ681" s="24" t="str">
        <f>IF(Weekly[[#This Row],[Actual]]="","",IF(AND(Weekly[[#This Row],[KNC_P]]=FALSE,Weekly[[#This Row],[Actual]]=TRUE),AJ680+Weekly[[#This Row],[BF H Odds]]-1,IF(AND(Weekly[[#This Row],[KNC_P]]=TRUE,Weekly[[#This Row],[Actual]]=FALSE),AJ680+Weekly[[#This Row],[BF V Odds]]-1,AJ680-1)))</f>
        <v/>
      </c>
      <c r="AK681" s="24" t="str">
        <f>IF(Weekly[[#This Row],[Actual]]="","",IF(AND(Weekly[[#This Row],[KNC_P]]=FALSE,Weekly[[#This Row],[Actual]]=TRUE),AK680+Weekly[[#This Row],[BF H Odds]]-1,IF(AND(Weekly[[#This Row],[KNC_P]]=TRUE,Weekly[[#This Row],[Actual]]=FALSE),AK680+Weekly[[#This Row],[BF V Odds]]-1,AK680-1)))</f>
        <v/>
      </c>
      <c r="AL681" s="30" t="str">
        <f>IF(Weekly[[#This Row],[Actual]]="","",COUNTIF(Weekly[[#This Row],[SVC_P]:[QDA_P]],TRUE))</f>
        <v/>
      </c>
      <c r="AM681" s="30" t="str">
        <f>IF(Weekly[[#This Row],[Actual]]="","",COUNTIF(Weekly[[#This Row],[SVC_P]:[QDA_P]],FALSE))</f>
        <v/>
      </c>
      <c r="AN681" s="36" t="str">
        <f>IF(AND(Weekly[[#This Row],[BF V Odds]]&gt;$BO$6,Weekly[[#This Row],[BF V Odds]] &lt; $BO$7),Weekly[[#This Row],[BF V Odds]],"")</f>
        <v/>
      </c>
      <c r="AO681" s="36" t="str">
        <f>IF(AND(Weekly[[#This Row],[BF H Odds]]&gt;$BO$6, Weekly[[#This Row],[BF H Odds]] &lt; $BO$7),Weekly[[#This Row],[BF H Odds]],"")</f>
        <v/>
      </c>
      <c r="AP681" s="37">
        <f>IF(AND(Weekly[[#This Row],[V Odds &lt;]]="",Weekly[[#This Row],[H Odds &lt;]]=""),AP680,IF(AND(Weekly[[#This Row],[H Odds &lt;]]&lt;&gt;"",Weekly[[#This Row],[SVC_P]]=TRUE,Weekly[[#This Row],[Actual]]=TRUE),AP680+Weekly[[#This Row],[H Odds &lt;]]-1,IF(AND(Weekly[[#This Row],[V Odds &lt;]]&lt;&gt;"",Weekly[[#This Row],[SVC_P]]=FALSE,Weekly[[#This Row],[Actual]]=FALSE),AP680+Weekly[[#This Row],[V Odds &lt;]]-1,IF(AND(Weekly[[#This Row],[V Odds &lt;]]&lt;&gt;"",Weekly[[#This Row],[SVC_P]]=FALSE,Weekly[[#This Row],[Actual]]=TRUE),AP680-1,IF(AND(Weekly[[#This Row],[H Odds &lt;]]&lt;&gt;"",Weekly[[#This Row],[SVC_P]]=TRUE,Weekly[[#This Row],[Actual]]=FALSE),AP680-1,AP680)))))</f>
        <v>81.330000000000027</v>
      </c>
      <c r="AQ681" s="37">
        <f>IF(AND(Weekly[[#This Row],[V Odds &lt;]]="",Weekly[[#This Row],[H Odds &lt;]]=""),AQ680,IF(AND(Weekly[[#This Row],[H Odds &lt;]]&lt;&gt;"",Weekly[[#This Row],[ADBC_P]]=TRUE,Weekly[[#This Row],[Actual]]=TRUE),AQ680+Weekly[[#This Row],[H Odds &lt;]]-1,IF(AND(Weekly[[#This Row],[V Odds &lt;]]&lt;&gt;"",Weekly[[#This Row],[ADBC_P]]=FALSE,Weekly[[#This Row],[Actual]]=FALSE),AQ680+Weekly[[#This Row],[V Odds &lt;]]-1,IF(AND(Weekly[[#This Row],[V Odds &lt;]]&lt;&gt;"",Weekly[[#This Row],[ADBC_P]]=FALSE,Weekly[[#This Row],[Actual]]=TRUE),AQ680-1,IF(AND(Weekly[[#This Row],[H Odds &lt;]]&lt;&gt;"",Weekly[[#This Row],[ADBC_P]]=TRUE,Weekly[[#This Row],[Actual]]=FALSE),AQ680-1,AQ680)))))</f>
        <v>53.88</v>
      </c>
      <c r="AR681" s="37">
        <f>IF(AND(Weekly[[#This Row],[V Odds &lt;]]="",Weekly[[#This Row],[H Odds &lt;]]=""),AR680,IF(AND(Weekly[[#This Row],[H Odds &lt;]]&lt;&gt;"",Weekly[[#This Row],[RFC_P]]=TRUE,Weekly[[#This Row],[Actual]]=TRUE),AR680+Weekly[[#This Row],[H Odds &lt;]]-1,IF(AND(Weekly[[#This Row],[V Odds &lt;]]&lt;&gt;"",Weekly[[#This Row],[RFC_P]]=FALSE,Weekly[[#This Row],[Actual]]=FALSE),AR680+Weekly[[#This Row],[V Odds &lt;]]-1,IF(AND(Weekly[[#This Row],[V Odds &lt;]]&lt;&gt;"",Weekly[[#This Row],[RFC_P]]=FALSE,Weekly[[#This Row],[Actual]]=TRUE),AR680-1,IF(AND(Weekly[[#This Row],[H Odds &lt;]]&lt;&gt;"",Weekly[[#This Row],[RFC_P]]=TRUE,Weekly[[#This Row],[Actual]]=FALSE),AR680-1,AR680)))))</f>
        <v>73.14</v>
      </c>
      <c r="AS681" s="37">
        <f>IF(AND(Weekly[[#This Row],[V Odds &lt;]]="",Weekly[[#This Row],[H Odds &lt;]]=""),AS680,IF(AND(Weekly[[#This Row],[H Odds &lt;]]&lt;&gt;"",Weekly[[#This Row],[GBC_P]]=TRUE,Weekly[[#This Row],[Actual]]=TRUE),AS680+Weekly[[#This Row],[H Odds &lt;]]-1,IF(AND(Weekly[[#This Row],[V Odds &lt;]]&lt;&gt;"",Weekly[[#This Row],[GBC_P]]=FALSE,Weekly[[#This Row],[Actual]]=FALSE),AS680+Weekly[[#This Row],[V Odds &lt;]]-1,IF(AND(Weekly[[#This Row],[V Odds &lt;]]&lt;&gt;"",Weekly[[#This Row],[GBC_P]]=FALSE,Weekly[[#This Row],[Actual]]=TRUE),AS680-1,IF(AND(Weekly[[#This Row],[H Odds &lt;]]&lt;&gt;"",Weekly[[#This Row],[GBC_P]]=TRUE,Weekly[[#This Row],[Actual]]=FALSE),AS680-1,AS680)))))</f>
        <v>76.88</v>
      </c>
      <c r="AT681" s="37">
        <f>IF(AND(Weekly[[#This Row],[V Odds &lt;]]="",Weekly[[#This Row],[H Odds &lt;]]=""),AT680,IF(AND(Weekly[[#This Row],[H Odds &lt;]]&lt;&gt;"",Weekly[[#This Row],[HGBC_P]]=TRUE,Weekly[[#This Row],[Actual]]=TRUE),AT680+Weekly[[#This Row],[H Odds &lt;]]-1,IF(AND(Weekly[[#This Row],[V Odds &lt;]]&lt;&gt;"",Weekly[[#This Row],[HGBC_P]]=FALSE,Weekly[[#This Row],[Actual]]=FALSE),AT680+Weekly[[#This Row],[V Odds &lt;]]-1,IF(AND(Weekly[[#This Row],[V Odds &lt;]]&lt;&gt;"",Weekly[[#This Row],[HGBC_P]]=FALSE,Weekly[[#This Row],[Actual]]=TRUE),AT680-1,IF(AND(Weekly[[#This Row],[H Odds &lt;]]&lt;&gt;"",Weekly[[#This Row],[HGBC_P]]=TRUE,Weekly[[#This Row],[Actual]]=FALSE),AT680-1,AT680)))))</f>
        <v>60.31</v>
      </c>
      <c r="AU681" s="37">
        <f>IF(AND(Weekly[[#This Row],[V Odds &lt;]]="",Weekly[[#This Row],[H Odds &lt;]]=""),AU680,IF(AND(Weekly[[#This Row],[H Odds &lt;]]&lt;&gt;"",Weekly[[#This Row],[XGB_P]]=TRUE,Weekly[[#This Row],[Actual]]=TRUE),AU680+Weekly[[#This Row],[H Odds &lt;]]-1,IF(AND(Weekly[[#This Row],[V Odds &lt;]]&lt;&gt;"",Weekly[[#This Row],[XGB_P]]=FALSE,Weekly[[#This Row],[Actual]]=FALSE),AU680+Weekly[[#This Row],[V Odds &lt;]]-1,IF(AND(Weekly[[#This Row],[V Odds &lt;]]&lt;&gt;"",Weekly[[#This Row],[XGB_P]]=FALSE,Weekly[[#This Row],[Actual]]=TRUE),AU680-1,IF(AND(Weekly[[#This Row],[H Odds &lt;]]&lt;&gt;"",Weekly[[#This Row],[XGB_P]]=TRUE,Weekly[[#This Row],[Actual]]=FALSE),AU680-1,AU680)))))</f>
        <v>84.06</v>
      </c>
      <c r="AV681" s="37">
        <f>IF(AND(Weekly[[#This Row],[V Odds &lt;]]="",Weekly[[#This Row],[H Odds &lt;]]=""),AV680,IF(AND(Weekly[[#This Row],[H Odds &lt;]]&lt;&gt;"",Weekly[[#This Row],[QDA_P]]=TRUE,Weekly[[#This Row],[Actual]]=TRUE),AV680+Weekly[[#This Row],[H Odds &lt;]]-1,IF(AND(Weekly[[#This Row],[V Odds &lt;]]&lt;&gt;"",Weekly[[#This Row],[QDA_P]]=FALSE,Weekly[[#This Row],[Actual]]=FALSE),AV680+Weekly[[#This Row],[V Odds &lt;]]-1,IF(AND(Weekly[[#This Row],[V Odds &lt;]]&lt;&gt;"",Weekly[[#This Row],[QDA_P]]=FALSE,Weekly[[#This Row],[Actual]]=TRUE),AV680-1,IF(AND(Weekly[[#This Row],[H Odds &lt;]]&lt;&gt;"",Weekly[[#This Row],[QDA_P]]=TRUE,Weekly[[#This Row],[Actual]]=FALSE),AV680-1,AV680)))))</f>
        <v>73.349999999999994</v>
      </c>
      <c r="AW681" s="37">
        <f>IF(AND(Weekly[[#This Row],[H Odds &lt;]]="",Weekly[[#This Row],[V Odds &lt;]]=""),AW680,IF(AND(Weekly[[#This Row],[KNC_P]]=Weekly[[#This Row],[Actual]],Weekly[[#This Row],[KNC_P]]=TRUE),AW680+Weekly[[#This Row],[BF H Odds]]-1,IF(AND(Weekly[[#This Row],[KNC_P]]=Weekly[[#This Row],[Actual]],Weekly[[#This Row],[KNC_P]]=FALSE),AW680+Weekly[[#This Row],[BF V Odds]]-1,AW680-1)))</f>
        <v>51.150000000000013</v>
      </c>
      <c r="AX681" s="37">
        <f>IF(AND(Weekly[[#This Row],[V Odds &lt;]]="",Weekly[[#This Row],[H Odds &lt;]]=""),AX680,IF(AND(Weekly[[#This Row],[V Odds &lt;]]&lt;&gt;"",Weekly[[#This Row],[FALSES]]&gt;0,Weekly[[#This Row],[Actual]]=FALSE),AX680+Weekly[[#This Row],[V Odds &lt;]]-1,IF(AND(Weekly[[#This Row],[H Odds &lt;]]&lt;&gt;"",Weekly[[#This Row],[TRUES]]&gt;0,Weekly[[#This Row],[Actual]]=TRUE),AX680+Weekly[[#This Row],[H Odds &lt;]]-1,IF(AND(Weekly[[#This Row],[V Odds &lt;]]&lt;&gt;"",Weekly[[#This Row],[FALSES]]=0),AX680,IF(AND(Weekly[[#This Row],[H Odds &lt;]]&lt;&gt;"",Weekly[[#This Row],[TRUES]]=0),AX680,AX680-1)))))</f>
        <v>135.64999999999995</v>
      </c>
      <c r="AY681" s="37">
        <f>IF(AND(Weekly[[#This Row],[V Odds &lt;]]="",Weekly[[#This Row],[H Odds &lt;]]=""),AY680,IF(AND(Weekly[[#This Row],[V Odds &lt;]]&lt;&gt;"",Weekly[[#This Row],[FALSES]]&gt;0,Weekly[[#This Row],[Actual]]=FALSE),AY680+((Weekly[[#This Row],[V Odds &lt;]]-1)*0.92),IF(AND(Weekly[[#This Row],[H Odds &lt;]]&lt;&gt;"",Weekly[[#This Row],[TRUES]]&gt;0,Weekly[[#This Row],[Actual]]=TRUE),AY680+((Weekly[[#This Row],[H Odds &lt;]]-1)*0.92),IF(AND(Weekly[[#This Row],[V Odds &lt;]]&lt;&gt;"",Weekly[[#This Row],[FALSES]]=0),AY680,IF(AND(Weekly[[#This Row],[H Odds &lt;]]&lt;&gt;"",Weekly[[#This Row],[TRUES]]=0),AY680,AY680-1)))))</f>
        <v>120.07800000000003</v>
      </c>
      <c r="AZ681" s="37">
        <f>IF(AND(Weekly[[#This Row],[V Odds &lt;]]="",Weekly[[#This Row],[H Odds &lt;]]=""),AZ680,IF(AND(Weekly[[#This Row],[V Odds &lt;]]&lt;&gt;"",Weekly[[#This Row],[Actual]]=FALSE),AZ680+Weekly[[#This Row],[V Odds &lt;]]-1,IF(AND(Weekly[[#This Row],[H Odds &lt;]]&lt;&gt;"",Weekly[[#This Row],[Actual]]=TRUE),AZ680+Weekly[[#This Row],[H Odds &lt;]]-1,AZ680-1)))</f>
        <v>125.61999999999996</v>
      </c>
      <c r="BA681" s="38">
        <f>IF(Weekly[[#This Row],[H Odds &lt;]]="",BA680,IF(AND(Weekly[[#This Row],[H Odds &lt;]]&lt;&gt;"",Weekly[[#This Row],[SVC_P]]=TRUE,Weekly[[#This Row],[Actual]]=TRUE),BA680+Weekly[[#This Row],[H Odds &lt;]]-1,IF(AND(Weekly[[#This Row],[H Odds &lt;]]&lt;&gt;"",Weekly[[#This Row],[SVC_P]]=TRUE,Weekly[[#This Row],[Actual]]=FALSE),BA680-1,BA680)))</f>
        <v>80.290000000000006</v>
      </c>
      <c r="BB681" s="38">
        <f>IF(Weekly[[#This Row],[H Odds &lt;]]="",BB680,IF(AND(Weekly[[#This Row],[H Odds &lt;]]&lt;&gt;"",Weekly[[#This Row],[ADBC_P]]=TRUE,Weekly[[#This Row],[Actual]]=TRUE),BB680+Weekly[[#This Row],[H Odds &lt;]]-1,IF(AND(Weekly[[#This Row],[H Odds &lt;]]&lt;&gt;"",Weekly[[#This Row],[ADBC_P]]=TRUE,Weekly[[#This Row],[Actual]]=FALSE),BB680-1,BB680)))</f>
        <v>50.06</v>
      </c>
      <c r="BC681" s="38">
        <f>IF(Weekly[[#This Row],[H Odds &lt;]]="",BC680,IF(AND(Weekly[[#This Row],[H Odds &lt;]]&lt;&gt;"",Weekly[[#This Row],[RFC_P]]=TRUE,Weekly[[#This Row],[Actual]]=TRUE),BC680+Weekly[[#This Row],[H Odds &lt;]]-1,IF(AND(Weekly[[#This Row],[H Odds &lt;]]&lt;&gt;"",Weekly[[#This Row],[RFC_P]]=TRUE,Weekly[[#This Row],[Actual]]=FALSE),BC680-1,BC680)))</f>
        <v>51.66</v>
      </c>
      <c r="BD681" s="38">
        <f>IF(Weekly[[#This Row],[H Odds &lt;]]="",BD680,IF(AND(Weekly[[#This Row],[H Odds &lt;]]&lt;&gt;"",Weekly[[#This Row],[GBC_P]]=TRUE,Weekly[[#This Row],[Actual]]=TRUE),BD680+Weekly[[#This Row],[H Odds &lt;]]-1,IF(AND(Weekly[[#This Row],[H Odds &lt;]]&lt;&gt;"",Weekly[[#This Row],[GBC_P]]=TRUE,Weekly[[#This Row],[Actual]]=FALSE),BD680-1,BD680)))</f>
        <v>57.810000000000009</v>
      </c>
      <c r="BE681" s="38">
        <f>IF(Weekly[[#This Row],[H Odds &lt;]]="",BE680,IF(AND(Weekly[[#This Row],[H Odds &lt;]]&lt;&gt;"",Weekly[[#This Row],[HGBC_P]]=TRUE,Weekly[[#This Row],[Actual]]=TRUE),BE680+Weekly[[#This Row],[H Odds &lt;]]-1,IF(AND(Weekly[[#This Row],[H Odds &lt;]]&lt;&gt;"",Weekly[[#This Row],[HGBC_P]]=TRUE,Weekly[[#This Row],[Actual]]=FALSE),BE680-1,BE680)))</f>
        <v>54.96</v>
      </c>
      <c r="BF681" s="38">
        <f>IF(Weekly[[#This Row],[H Odds &lt;]]="",BF680,IF(AND(Weekly[[#This Row],[H Odds &lt;]]&lt;&gt;"",Weekly[[#This Row],[XGB_P]]=TRUE,Weekly[[#This Row],[Actual]]=TRUE),BF680+Weekly[[#This Row],[H Odds &lt;]]-1,IF(AND(Weekly[[#This Row],[H Odds &lt;]]&lt;&gt;"",Weekly[[#This Row],[XGB_P]]=TRUE,Weekly[[#This Row],[Actual]]=FALSE),BF680-1,BF680)))</f>
        <v>64.63000000000001</v>
      </c>
      <c r="BG681" s="38">
        <f>IF(Weekly[[#This Row],[H Odds &lt;]]="",BG680,IF(AND(Weekly[[#This Row],[H Odds &lt;]]&lt;&gt;"",Weekly[[#This Row],[QDA_P]]=TRUE,Weekly[[#This Row],[Actual]]=TRUE),BG680+Weekly[[#This Row],[H Odds &lt;]]-1,IF(AND(Weekly[[#This Row],[H Odds &lt;]]&lt;&gt;"",Weekly[[#This Row],[QDA_P]]=TRUE,Weekly[[#This Row],[Actual]]=FALSE),BG680-1,BG680)))</f>
        <v>50.129999999999995</v>
      </c>
      <c r="BH681" s="38">
        <f>IF(Weekly[[#This Row],[H Odds &lt;]]="",BH680,IF(AND(Weekly[[#This Row],[H Odds &lt;]]&lt;&gt;"",Weekly[[#This Row],[KNC_P]]=TRUE,Weekly[[#This Row],[Actual]]=TRUE),BH680+Weekly[[#This Row],[H Odds &lt;]]-1,IF(AND(Weekly[[#This Row],[H Odds &lt;]]&lt;&gt;"",Weekly[[#This Row],[KNC_P]]=TRUE,Weekly[[#This Row],[Actual]]=FALSE),BH680-1,BH680)))</f>
        <v>55</v>
      </c>
      <c r="BI681" s="38">
        <f>IF(Weekly[[#This Row],[H Odds &lt;]]="",BI680,IF(AND(Weekly[[#This Row],[H Odds &lt;]]&lt;&gt;"",Weekly[[#This Row],[TRUES]]&gt;0,Weekly[[#This Row],[Actual]]=TRUE),BI680+Weekly[[#This Row],[H Odds &lt;]]-1,IF(AND(Weekly[[#This Row],[H Odds &lt;]]&lt;&gt;"",Weekly[[#This Row],[TRUES]]=0),BI680,BI680-1)))</f>
        <v>78.290000000000006</v>
      </c>
      <c r="BJ681" s="38">
        <f>IF(Weekly[[#This Row],[H Odds &lt;]]="",BJ680,IF(AND(Weekly[[#This Row],[H Odds &lt;]]&lt;&gt;"",Weekly[[#This Row],[Actual]]=TRUE),BJ680+Weekly[[#This Row],[H Odds &lt;]]-1,IF(AND(Weekly[[#This Row],[H Odds &lt;]]&lt;&gt;"",Weekly[[#This Row],[Actual]]=FALSE),BJ680-1,BJ680)))</f>
        <v>80.190000000000012</v>
      </c>
      <c r="BK681" s="58">
        <f>IF(AND(Weekly[[#This Row],[TRUES]]&gt;3,Weekly[[#This Row],[Actual]]=TRUE),BK680+Weekly[[#This Row],[BF H Odds]]-1,IF(AND(Weekly[[#This Row],[FALSES]]&gt;3,Weekly[[#This Row],[Actual]]=FALSE),BK680+Weekly[[#This Row],[BF V Odds]]-1,IF(AND(Weekly[[#This Row],[TRUES]]&gt;3,Weekly[[#This Row],[Actual]]=FALSE),BK680-1,IF(AND(Weekly[[#This Row],[FALSES]]&gt;3,Weekly[[#This Row],[Actual]]=TRUE),BK680-1,BK680))))</f>
        <v>4.6800000000000281</v>
      </c>
      <c r="BL681" s="58">
        <f>IF(AND(Weekly[[#This Row],[TRUES]]&gt;5,Weekly[[#This Row],[Actual]]=TRUE),BL680+Weekly[[#This Row],[BF H Odds]]-1,IF(AND(Weekly[[#This Row],[FALSES]]&gt;5,Weekly[[#This Row],[Actual]]=FALSE),BL680+Weekly[[#This Row],[BF V Odds]]-1,IF(AND(Weekly[[#This Row],[TRUES]]&gt;5,Weekly[[#This Row],[Actual]]=FALSE),BL680-1,IF(AND(Weekly[[#This Row],[FALSES]]&gt;5,Weekly[[#This Row],[Actual]]=TRUE),BL680-1,BL680))))</f>
        <v>9.0000000000000142</v>
      </c>
      <c r="BM681" s="58">
        <f>IF(AND(Weekly[[#This Row],[TRUES]]&gt;6,Weekly[[#This Row],[Actual]]=TRUE),BM680+Weekly[[#This Row],[BF H Odds]]-1,IF(AND(Weekly[[#This Row],[FALSES]]&gt;6,Weekly[[#This Row],[Actual]]=FALSE),BM680+Weekly[[#This Row],[BF V Odds]]-1,IF(AND(Weekly[[#This Row],[TRUES]]&gt;6,Weekly[[#This Row],[Actual]]=FALSE),BM680-1,IF(AND(Weekly[[#This Row],[FALSES]]&gt;6,Weekly[[#This Row],[Actual]]=TRUE),BM680-1,BM680))))</f>
        <v>39.08</v>
      </c>
    </row>
    <row r="682" spans="1:65" x14ac:dyDescent="0.25">
      <c r="A682" s="34"/>
      <c r="B682" s="10">
        <v>44328</v>
      </c>
      <c r="C682" s="17" t="s">
        <v>31</v>
      </c>
      <c r="D682" s="15" t="s">
        <v>12</v>
      </c>
      <c r="E682" t="b">
        <v>1</v>
      </c>
      <c r="F682" t="b">
        <v>1</v>
      </c>
      <c r="G682" t="b">
        <v>1</v>
      </c>
      <c r="H682" t="b">
        <v>1</v>
      </c>
      <c r="I682" t="b">
        <v>1</v>
      </c>
      <c r="J682" t="b">
        <v>1</v>
      </c>
      <c r="K682" t="b">
        <v>1</v>
      </c>
      <c r="L682" t="b">
        <v>1</v>
      </c>
      <c r="O682" t="str">
        <f>IF(Weekly[[#This Row],[H/V]]="H",Weekly[[#This Row],[BF H Odds]],IF(Weekly[[#This Row],[H/V]]="V",Weekly[[#This Row],[BF V Odds]],""))</f>
        <v/>
      </c>
      <c r="R682" s="35">
        <f>IFERROR(IF(Weekly[[#This Row],[Won Bet?]]="yes",R681+(Weekly[[#This Row],[BF Odds]]*Weekly[[#This Row],[BF Stake]])-Weekly[[#This Row],[BF Stake]],R681-Weekly[[#This Row],[BF Stake]]),R681)</f>
        <v>1243.6095000000007</v>
      </c>
      <c r="S682" s="35">
        <f>IFERROR(IF(Weekly[[#This Row],[Won Bet?]]="yes",S681+(((Weekly[[#This Row],[BF Odds]]*Weekly[[#This Row],[BF Stake]])-Weekly[[#This Row],[BF Stake]])*0.95),S681-Weekly[[#This Row],[BF Stake]]),S681)</f>
        <v>1127.5191400000012</v>
      </c>
      <c r="T682" s="13"/>
      <c r="U682" s="13"/>
      <c r="V682" s="24" t="str">
        <f>IF(Weekly[[#This Row],[Actual]]="","",IF(AND(Weekly[[#This Row],[SVC_P]]=Weekly[[#This Row],[Actual]],Weekly[[#This Row],[SVC_P]]=TRUE),V681+Weekly[[#This Row],[BF H Odds]]-1,IF(AND(Weekly[[#This Row],[SVC_P]]=Weekly[[#This Row],[Actual]],Weekly[[#This Row],[SVC_P]]=FALSE),V681+Weekly[[#This Row],[BF V Odds]]-1,V681-1)))</f>
        <v/>
      </c>
      <c r="W682" s="24" t="str">
        <f>IF(Weekly[[#This Row],[Actual]]="","",IF(AND(Weekly[[#This Row],[SVC_P]]=FALSE,Weekly[[#This Row],[Actual]]=TRUE),W681+Weekly[[#This Row],[BF H Odds]]-1,IF(AND(Weekly[[#This Row],[SVC_P]]=TRUE,Weekly[[#This Row],[Actual]]=FALSE,),W681+Weekly[[#This Row],[BF V Odds]]-1,W681-1)))</f>
        <v/>
      </c>
      <c r="X682" s="24" t="str">
        <f>IF(Weekly[[#This Row],[Actual]]="","",IF(AND(Weekly[[#This Row],[ADBC_P]]=Weekly[[#This Row],[Actual]],Weekly[[#This Row],[ADBC_P]]=TRUE),X681+Weekly[[#This Row],[BF H Odds]]-1,IF(AND(Weekly[[#This Row],[ADBC_P]]=Weekly[[#This Row],[Actual]],Weekly[[#This Row],[ADBC_P]]=FALSE),X681+Weekly[[#This Row],[BF V Odds]]-1,X681-1)))</f>
        <v/>
      </c>
      <c r="Y682" s="24" t="str">
        <f>IF(Weekly[[#This Row],[Actual]]="","",IF(AND(Weekly[[#This Row],[ADBC_P]]=FALSE,Weekly[[#This Row],[Actual]]=TRUE),Y681+Weekly[[#This Row],[BF H Odds]]-1,IF(AND(Weekly[[#This Row],[ADBC_P]]=TRUE,Weekly[[#This Row],[Actual]]=FALSE),Y681+Weekly[[#This Row],[BF V Odds]]-1,Y681-1)))</f>
        <v/>
      </c>
      <c r="Z682" s="24" t="str">
        <f>IF(Weekly[[#This Row],[Actual]]="","",IF(AND(Weekly[[#This Row],[RFC_P]]=Weekly[[#This Row],[Actual]],Weekly[[#This Row],[RFC_P]]=TRUE),Z681+Weekly[[#This Row],[BF H Odds]]-1,IF(AND(Weekly[[#This Row],[RFC_P]]=Weekly[[#This Row],[Actual]],Weekly[[#This Row],[RFC_P]]=FALSE),Z681+Weekly[[#This Row],[BF V Odds]]-1,Z681-1)))</f>
        <v/>
      </c>
      <c r="AA682" s="24" t="str">
        <f>IF(Weekly[[#This Row],[Actual]]="","",IF(AND(Weekly[[#This Row],[RFC_P]]=FALSE,Weekly[[#This Row],[Actual]]=TRUE),AA681+Weekly[[#This Row],[BF H Odds]]-1,IF(AND(Weekly[[#This Row],[RFC_P]]=TRUE,Weekly[[#This Row],[Actual]]=FALSE),AA681+Weekly[[#This Row],[BF V Odds]]-1,AA681-1)))</f>
        <v/>
      </c>
      <c r="AB682" s="24" t="str">
        <f>IF(Weekly[[#This Row],[Actual]]="","",IF(AND(Weekly[[#This Row],[GBC_P]]=Weekly[[#This Row],[Actual]],Weekly[[#This Row],[GBC_P]]=TRUE),AB681+Weekly[[#This Row],[BF H Odds]]-1,IF(AND(Weekly[[#This Row],[GBC_P]]=Weekly[[#This Row],[Actual]],Weekly[[#This Row],[GBC_P]]=FALSE),AB681+Weekly[[#This Row],[BF V Odds]]-1,AB681-1)))</f>
        <v/>
      </c>
      <c r="AC682" s="24" t="str">
        <f>IF(Weekly[[#This Row],[Actual]]="","",IF(AND(Weekly[[#This Row],[GBC_P]]=FALSE,Weekly[[#This Row],[Actual]]=TRUE),AC681+Weekly[[#This Row],[BF H Odds]]-1,IF(AND(Weekly[[#This Row],[GBC_P]]=TRUE,Weekly[[#This Row],[Actual]]=FALSE),AC681+Weekly[[#This Row],[BF V Odds]]-1,AC681-1)))</f>
        <v/>
      </c>
      <c r="AD682" s="24" t="str">
        <f>IF(Weekly[[#This Row],[Actual]]="","",IF(AND(Weekly[[#This Row],[HGBC_P]]=Weekly[[#This Row],[Actual]],Weekly[[#This Row],[HGBC_P]]=TRUE),AD681+Weekly[[#This Row],[BF H Odds]]-1,IF(AND(Weekly[[#This Row],[HGBC_P]]=Weekly[[#This Row],[Actual]],Weekly[[#This Row],[HGBC_P]]=FALSE),AD681+Weekly[[#This Row],[BF V Odds]]-1,AD681-1)))</f>
        <v/>
      </c>
      <c r="AE682" s="24" t="str">
        <f>IF(Weekly[[#This Row],[Actual]]="","",IF(AND(Weekly[[#This Row],[HGBC_P]]=FALSE,Weekly[[#This Row],[Actual]]=TRUE),AE681+Weekly[[#This Row],[BF H Odds]]-1,IF(AND(Weekly[[#This Row],[HGBC_P]]=TRUE,Weekly[[#This Row],[Actual]]=FALSE),AE681+Weekly[[#This Row],[BF V Odds]]-1,AE681-1)))</f>
        <v/>
      </c>
      <c r="AF682" s="24" t="str">
        <f>IF(Weekly[[#This Row],[Actual]]="","",IF(AND(Weekly[[#This Row],[XGB_P]]=Weekly[[#This Row],[Actual]],Weekly[[#This Row],[XGB_P]]=TRUE),AF681+Weekly[[#This Row],[BF H Odds]]-1,IF(AND(Weekly[[#This Row],[XGB_P]]=Weekly[[#This Row],[Actual]],Weekly[[#This Row],[XGB_P]]=FALSE),AF681+Weekly[[#This Row],[BF V Odds]]-1,AF681-1)))</f>
        <v/>
      </c>
      <c r="AG682" s="24" t="str">
        <f>IF(Weekly[[#This Row],[Actual]]="","",IF(AND(Weekly[[#This Row],[XGB_P]]=FALSE,Weekly[[#This Row],[Actual]]=TRUE),AG681+Weekly[[#This Row],[BF H Odds]]-1,IF(AND(Weekly[[#This Row],[XGB_P]]=TRUE,Weekly[[#This Row],[Actual]]=FALSE),AG681+Weekly[[#This Row],[BF V Odds]]-1,AG681-1)))</f>
        <v/>
      </c>
      <c r="AH682" s="24" t="str">
        <f>IF(Weekly[[#This Row],[Actual]]="","",IF(AND(Weekly[[#This Row],[QDA_P]]=Weekly[[#This Row],[Actual]],Weekly[[#This Row],[QDA_P]]=TRUE),AH681+Weekly[[#This Row],[BF H Odds]]-1,IF(AND(Weekly[[#This Row],[QDA_P]]=Weekly[[#This Row],[Actual]],Weekly[[#This Row],[QDA_P]]=FALSE),AH681+Weekly[[#This Row],[BF V Odds]]-1,AH681-1)))</f>
        <v/>
      </c>
      <c r="AI682" s="24" t="str">
        <f>IF(Weekly[[#This Row],[Actual]]="","",IF(AND(Weekly[[#This Row],[QDA_P]]=FALSE,Weekly[[#This Row],[Actual]]=TRUE),AI681+Weekly[[#This Row],[BF H Odds]]-1,IF(AND(Weekly[[#This Row],[QDA_P]]=TRUE,Weekly[[#This Row],[Actual]]=FALSE),AI681+Weekly[[#This Row],[BF V Odds]]-1,AI681-1)))</f>
        <v/>
      </c>
      <c r="AJ682" s="24" t="str">
        <f>IF(Weekly[[#This Row],[Actual]]="","",IF(AND(Weekly[[#This Row],[KNC_P]]=FALSE,Weekly[[#This Row],[Actual]]=TRUE),AJ681+Weekly[[#This Row],[BF H Odds]]-1,IF(AND(Weekly[[#This Row],[KNC_P]]=TRUE,Weekly[[#This Row],[Actual]]=FALSE),AJ681+Weekly[[#This Row],[BF V Odds]]-1,AJ681-1)))</f>
        <v/>
      </c>
      <c r="AK682" s="24" t="str">
        <f>IF(Weekly[[#This Row],[Actual]]="","",IF(AND(Weekly[[#This Row],[KNC_P]]=FALSE,Weekly[[#This Row],[Actual]]=TRUE),AK681+Weekly[[#This Row],[BF H Odds]]-1,IF(AND(Weekly[[#This Row],[KNC_P]]=TRUE,Weekly[[#This Row],[Actual]]=FALSE),AK681+Weekly[[#This Row],[BF V Odds]]-1,AK681-1)))</f>
        <v/>
      </c>
      <c r="AL682" s="30" t="str">
        <f>IF(Weekly[[#This Row],[Actual]]="","",COUNTIF(Weekly[[#This Row],[SVC_P]:[QDA_P]],TRUE))</f>
        <v/>
      </c>
      <c r="AM682" s="30" t="str">
        <f>IF(Weekly[[#This Row],[Actual]]="","",COUNTIF(Weekly[[#This Row],[SVC_P]:[QDA_P]],FALSE))</f>
        <v/>
      </c>
      <c r="AN682" s="36" t="str">
        <f>IF(AND(Weekly[[#This Row],[BF V Odds]]&gt;$BO$6,Weekly[[#This Row],[BF V Odds]] &lt; $BO$7),Weekly[[#This Row],[BF V Odds]],"")</f>
        <v/>
      </c>
      <c r="AO682" s="36" t="str">
        <f>IF(AND(Weekly[[#This Row],[BF H Odds]]&gt;$BO$6, Weekly[[#This Row],[BF H Odds]] &lt; $BO$7),Weekly[[#This Row],[BF H Odds]],"")</f>
        <v/>
      </c>
      <c r="AP682" s="37">
        <f>IF(AND(Weekly[[#This Row],[V Odds &lt;]]="",Weekly[[#This Row],[H Odds &lt;]]=""),AP681,IF(AND(Weekly[[#This Row],[H Odds &lt;]]&lt;&gt;"",Weekly[[#This Row],[SVC_P]]=TRUE,Weekly[[#This Row],[Actual]]=TRUE),AP681+Weekly[[#This Row],[H Odds &lt;]]-1,IF(AND(Weekly[[#This Row],[V Odds &lt;]]&lt;&gt;"",Weekly[[#This Row],[SVC_P]]=FALSE,Weekly[[#This Row],[Actual]]=FALSE),AP681+Weekly[[#This Row],[V Odds &lt;]]-1,IF(AND(Weekly[[#This Row],[V Odds &lt;]]&lt;&gt;"",Weekly[[#This Row],[SVC_P]]=FALSE,Weekly[[#This Row],[Actual]]=TRUE),AP681-1,IF(AND(Weekly[[#This Row],[H Odds &lt;]]&lt;&gt;"",Weekly[[#This Row],[SVC_P]]=TRUE,Weekly[[#This Row],[Actual]]=FALSE),AP681-1,AP681)))))</f>
        <v>81.330000000000027</v>
      </c>
      <c r="AQ682" s="37">
        <f>IF(AND(Weekly[[#This Row],[V Odds &lt;]]="",Weekly[[#This Row],[H Odds &lt;]]=""),AQ681,IF(AND(Weekly[[#This Row],[H Odds &lt;]]&lt;&gt;"",Weekly[[#This Row],[ADBC_P]]=TRUE,Weekly[[#This Row],[Actual]]=TRUE),AQ681+Weekly[[#This Row],[H Odds &lt;]]-1,IF(AND(Weekly[[#This Row],[V Odds &lt;]]&lt;&gt;"",Weekly[[#This Row],[ADBC_P]]=FALSE,Weekly[[#This Row],[Actual]]=FALSE),AQ681+Weekly[[#This Row],[V Odds &lt;]]-1,IF(AND(Weekly[[#This Row],[V Odds &lt;]]&lt;&gt;"",Weekly[[#This Row],[ADBC_P]]=FALSE,Weekly[[#This Row],[Actual]]=TRUE),AQ681-1,IF(AND(Weekly[[#This Row],[H Odds &lt;]]&lt;&gt;"",Weekly[[#This Row],[ADBC_P]]=TRUE,Weekly[[#This Row],[Actual]]=FALSE),AQ681-1,AQ681)))))</f>
        <v>53.88</v>
      </c>
      <c r="AR682" s="37">
        <f>IF(AND(Weekly[[#This Row],[V Odds &lt;]]="",Weekly[[#This Row],[H Odds &lt;]]=""),AR681,IF(AND(Weekly[[#This Row],[H Odds &lt;]]&lt;&gt;"",Weekly[[#This Row],[RFC_P]]=TRUE,Weekly[[#This Row],[Actual]]=TRUE),AR681+Weekly[[#This Row],[H Odds &lt;]]-1,IF(AND(Weekly[[#This Row],[V Odds &lt;]]&lt;&gt;"",Weekly[[#This Row],[RFC_P]]=FALSE,Weekly[[#This Row],[Actual]]=FALSE),AR681+Weekly[[#This Row],[V Odds &lt;]]-1,IF(AND(Weekly[[#This Row],[V Odds &lt;]]&lt;&gt;"",Weekly[[#This Row],[RFC_P]]=FALSE,Weekly[[#This Row],[Actual]]=TRUE),AR681-1,IF(AND(Weekly[[#This Row],[H Odds &lt;]]&lt;&gt;"",Weekly[[#This Row],[RFC_P]]=TRUE,Weekly[[#This Row],[Actual]]=FALSE),AR681-1,AR681)))))</f>
        <v>73.14</v>
      </c>
      <c r="AS682" s="37">
        <f>IF(AND(Weekly[[#This Row],[V Odds &lt;]]="",Weekly[[#This Row],[H Odds &lt;]]=""),AS681,IF(AND(Weekly[[#This Row],[H Odds &lt;]]&lt;&gt;"",Weekly[[#This Row],[GBC_P]]=TRUE,Weekly[[#This Row],[Actual]]=TRUE),AS681+Weekly[[#This Row],[H Odds &lt;]]-1,IF(AND(Weekly[[#This Row],[V Odds &lt;]]&lt;&gt;"",Weekly[[#This Row],[GBC_P]]=FALSE,Weekly[[#This Row],[Actual]]=FALSE),AS681+Weekly[[#This Row],[V Odds &lt;]]-1,IF(AND(Weekly[[#This Row],[V Odds &lt;]]&lt;&gt;"",Weekly[[#This Row],[GBC_P]]=FALSE,Weekly[[#This Row],[Actual]]=TRUE),AS681-1,IF(AND(Weekly[[#This Row],[H Odds &lt;]]&lt;&gt;"",Weekly[[#This Row],[GBC_P]]=TRUE,Weekly[[#This Row],[Actual]]=FALSE),AS681-1,AS681)))))</f>
        <v>76.88</v>
      </c>
      <c r="AT682" s="37">
        <f>IF(AND(Weekly[[#This Row],[V Odds &lt;]]="",Weekly[[#This Row],[H Odds &lt;]]=""),AT681,IF(AND(Weekly[[#This Row],[H Odds &lt;]]&lt;&gt;"",Weekly[[#This Row],[HGBC_P]]=TRUE,Weekly[[#This Row],[Actual]]=TRUE),AT681+Weekly[[#This Row],[H Odds &lt;]]-1,IF(AND(Weekly[[#This Row],[V Odds &lt;]]&lt;&gt;"",Weekly[[#This Row],[HGBC_P]]=FALSE,Weekly[[#This Row],[Actual]]=FALSE),AT681+Weekly[[#This Row],[V Odds &lt;]]-1,IF(AND(Weekly[[#This Row],[V Odds &lt;]]&lt;&gt;"",Weekly[[#This Row],[HGBC_P]]=FALSE,Weekly[[#This Row],[Actual]]=TRUE),AT681-1,IF(AND(Weekly[[#This Row],[H Odds &lt;]]&lt;&gt;"",Weekly[[#This Row],[HGBC_P]]=TRUE,Weekly[[#This Row],[Actual]]=FALSE),AT681-1,AT681)))))</f>
        <v>60.31</v>
      </c>
      <c r="AU682" s="37">
        <f>IF(AND(Weekly[[#This Row],[V Odds &lt;]]="",Weekly[[#This Row],[H Odds &lt;]]=""),AU681,IF(AND(Weekly[[#This Row],[H Odds &lt;]]&lt;&gt;"",Weekly[[#This Row],[XGB_P]]=TRUE,Weekly[[#This Row],[Actual]]=TRUE),AU681+Weekly[[#This Row],[H Odds &lt;]]-1,IF(AND(Weekly[[#This Row],[V Odds &lt;]]&lt;&gt;"",Weekly[[#This Row],[XGB_P]]=FALSE,Weekly[[#This Row],[Actual]]=FALSE),AU681+Weekly[[#This Row],[V Odds &lt;]]-1,IF(AND(Weekly[[#This Row],[V Odds &lt;]]&lt;&gt;"",Weekly[[#This Row],[XGB_P]]=FALSE,Weekly[[#This Row],[Actual]]=TRUE),AU681-1,IF(AND(Weekly[[#This Row],[H Odds &lt;]]&lt;&gt;"",Weekly[[#This Row],[XGB_P]]=TRUE,Weekly[[#This Row],[Actual]]=FALSE),AU681-1,AU681)))))</f>
        <v>84.06</v>
      </c>
      <c r="AV682" s="37">
        <f>IF(AND(Weekly[[#This Row],[V Odds &lt;]]="",Weekly[[#This Row],[H Odds &lt;]]=""),AV681,IF(AND(Weekly[[#This Row],[H Odds &lt;]]&lt;&gt;"",Weekly[[#This Row],[QDA_P]]=TRUE,Weekly[[#This Row],[Actual]]=TRUE),AV681+Weekly[[#This Row],[H Odds &lt;]]-1,IF(AND(Weekly[[#This Row],[V Odds &lt;]]&lt;&gt;"",Weekly[[#This Row],[QDA_P]]=FALSE,Weekly[[#This Row],[Actual]]=FALSE),AV681+Weekly[[#This Row],[V Odds &lt;]]-1,IF(AND(Weekly[[#This Row],[V Odds &lt;]]&lt;&gt;"",Weekly[[#This Row],[QDA_P]]=FALSE,Weekly[[#This Row],[Actual]]=TRUE),AV681-1,IF(AND(Weekly[[#This Row],[H Odds &lt;]]&lt;&gt;"",Weekly[[#This Row],[QDA_P]]=TRUE,Weekly[[#This Row],[Actual]]=FALSE),AV681-1,AV681)))))</f>
        <v>73.349999999999994</v>
      </c>
      <c r="AW682" s="37">
        <f>IF(AND(Weekly[[#This Row],[H Odds &lt;]]="",Weekly[[#This Row],[V Odds &lt;]]=""),AW681,IF(AND(Weekly[[#This Row],[KNC_P]]=Weekly[[#This Row],[Actual]],Weekly[[#This Row],[KNC_P]]=TRUE),AW681+Weekly[[#This Row],[BF H Odds]]-1,IF(AND(Weekly[[#This Row],[KNC_P]]=Weekly[[#This Row],[Actual]],Weekly[[#This Row],[KNC_P]]=FALSE),AW681+Weekly[[#This Row],[BF V Odds]]-1,AW681-1)))</f>
        <v>51.150000000000013</v>
      </c>
      <c r="AX682" s="37">
        <f>IF(AND(Weekly[[#This Row],[V Odds &lt;]]="",Weekly[[#This Row],[H Odds &lt;]]=""),AX681,IF(AND(Weekly[[#This Row],[V Odds &lt;]]&lt;&gt;"",Weekly[[#This Row],[FALSES]]&gt;0,Weekly[[#This Row],[Actual]]=FALSE),AX681+Weekly[[#This Row],[V Odds &lt;]]-1,IF(AND(Weekly[[#This Row],[H Odds &lt;]]&lt;&gt;"",Weekly[[#This Row],[TRUES]]&gt;0,Weekly[[#This Row],[Actual]]=TRUE),AX681+Weekly[[#This Row],[H Odds &lt;]]-1,IF(AND(Weekly[[#This Row],[V Odds &lt;]]&lt;&gt;"",Weekly[[#This Row],[FALSES]]=0),AX681,IF(AND(Weekly[[#This Row],[H Odds &lt;]]&lt;&gt;"",Weekly[[#This Row],[TRUES]]=0),AX681,AX681-1)))))</f>
        <v>135.64999999999995</v>
      </c>
      <c r="AY682" s="37">
        <f>IF(AND(Weekly[[#This Row],[V Odds &lt;]]="",Weekly[[#This Row],[H Odds &lt;]]=""),AY681,IF(AND(Weekly[[#This Row],[V Odds &lt;]]&lt;&gt;"",Weekly[[#This Row],[FALSES]]&gt;0,Weekly[[#This Row],[Actual]]=FALSE),AY681+((Weekly[[#This Row],[V Odds &lt;]]-1)*0.92),IF(AND(Weekly[[#This Row],[H Odds &lt;]]&lt;&gt;"",Weekly[[#This Row],[TRUES]]&gt;0,Weekly[[#This Row],[Actual]]=TRUE),AY681+((Weekly[[#This Row],[H Odds &lt;]]-1)*0.92),IF(AND(Weekly[[#This Row],[V Odds &lt;]]&lt;&gt;"",Weekly[[#This Row],[FALSES]]=0),AY681,IF(AND(Weekly[[#This Row],[H Odds &lt;]]&lt;&gt;"",Weekly[[#This Row],[TRUES]]=0),AY681,AY681-1)))))</f>
        <v>120.07800000000003</v>
      </c>
      <c r="AZ682" s="37">
        <f>IF(AND(Weekly[[#This Row],[V Odds &lt;]]="",Weekly[[#This Row],[H Odds &lt;]]=""),AZ681,IF(AND(Weekly[[#This Row],[V Odds &lt;]]&lt;&gt;"",Weekly[[#This Row],[Actual]]=FALSE),AZ681+Weekly[[#This Row],[V Odds &lt;]]-1,IF(AND(Weekly[[#This Row],[H Odds &lt;]]&lt;&gt;"",Weekly[[#This Row],[Actual]]=TRUE),AZ681+Weekly[[#This Row],[H Odds &lt;]]-1,AZ681-1)))</f>
        <v>125.61999999999996</v>
      </c>
      <c r="BA682" s="38">
        <f>IF(Weekly[[#This Row],[H Odds &lt;]]="",BA681,IF(AND(Weekly[[#This Row],[H Odds &lt;]]&lt;&gt;"",Weekly[[#This Row],[SVC_P]]=TRUE,Weekly[[#This Row],[Actual]]=TRUE),BA681+Weekly[[#This Row],[H Odds &lt;]]-1,IF(AND(Weekly[[#This Row],[H Odds &lt;]]&lt;&gt;"",Weekly[[#This Row],[SVC_P]]=TRUE,Weekly[[#This Row],[Actual]]=FALSE),BA681-1,BA681)))</f>
        <v>80.290000000000006</v>
      </c>
      <c r="BB682" s="38">
        <f>IF(Weekly[[#This Row],[H Odds &lt;]]="",BB681,IF(AND(Weekly[[#This Row],[H Odds &lt;]]&lt;&gt;"",Weekly[[#This Row],[ADBC_P]]=TRUE,Weekly[[#This Row],[Actual]]=TRUE),BB681+Weekly[[#This Row],[H Odds &lt;]]-1,IF(AND(Weekly[[#This Row],[H Odds &lt;]]&lt;&gt;"",Weekly[[#This Row],[ADBC_P]]=TRUE,Weekly[[#This Row],[Actual]]=FALSE),BB681-1,BB681)))</f>
        <v>50.06</v>
      </c>
      <c r="BC682" s="38">
        <f>IF(Weekly[[#This Row],[H Odds &lt;]]="",BC681,IF(AND(Weekly[[#This Row],[H Odds &lt;]]&lt;&gt;"",Weekly[[#This Row],[RFC_P]]=TRUE,Weekly[[#This Row],[Actual]]=TRUE),BC681+Weekly[[#This Row],[H Odds &lt;]]-1,IF(AND(Weekly[[#This Row],[H Odds &lt;]]&lt;&gt;"",Weekly[[#This Row],[RFC_P]]=TRUE,Weekly[[#This Row],[Actual]]=FALSE),BC681-1,BC681)))</f>
        <v>51.66</v>
      </c>
      <c r="BD682" s="38">
        <f>IF(Weekly[[#This Row],[H Odds &lt;]]="",BD681,IF(AND(Weekly[[#This Row],[H Odds &lt;]]&lt;&gt;"",Weekly[[#This Row],[GBC_P]]=TRUE,Weekly[[#This Row],[Actual]]=TRUE),BD681+Weekly[[#This Row],[H Odds &lt;]]-1,IF(AND(Weekly[[#This Row],[H Odds &lt;]]&lt;&gt;"",Weekly[[#This Row],[GBC_P]]=TRUE,Weekly[[#This Row],[Actual]]=FALSE),BD681-1,BD681)))</f>
        <v>57.810000000000009</v>
      </c>
      <c r="BE682" s="38">
        <f>IF(Weekly[[#This Row],[H Odds &lt;]]="",BE681,IF(AND(Weekly[[#This Row],[H Odds &lt;]]&lt;&gt;"",Weekly[[#This Row],[HGBC_P]]=TRUE,Weekly[[#This Row],[Actual]]=TRUE),BE681+Weekly[[#This Row],[H Odds &lt;]]-1,IF(AND(Weekly[[#This Row],[H Odds &lt;]]&lt;&gt;"",Weekly[[#This Row],[HGBC_P]]=TRUE,Weekly[[#This Row],[Actual]]=FALSE),BE681-1,BE681)))</f>
        <v>54.96</v>
      </c>
      <c r="BF682" s="38">
        <f>IF(Weekly[[#This Row],[H Odds &lt;]]="",BF681,IF(AND(Weekly[[#This Row],[H Odds &lt;]]&lt;&gt;"",Weekly[[#This Row],[XGB_P]]=TRUE,Weekly[[#This Row],[Actual]]=TRUE),BF681+Weekly[[#This Row],[H Odds &lt;]]-1,IF(AND(Weekly[[#This Row],[H Odds &lt;]]&lt;&gt;"",Weekly[[#This Row],[XGB_P]]=TRUE,Weekly[[#This Row],[Actual]]=FALSE),BF681-1,BF681)))</f>
        <v>64.63000000000001</v>
      </c>
      <c r="BG682" s="38">
        <f>IF(Weekly[[#This Row],[H Odds &lt;]]="",BG681,IF(AND(Weekly[[#This Row],[H Odds &lt;]]&lt;&gt;"",Weekly[[#This Row],[QDA_P]]=TRUE,Weekly[[#This Row],[Actual]]=TRUE),BG681+Weekly[[#This Row],[H Odds &lt;]]-1,IF(AND(Weekly[[#This Row],[H Odds &lt;]]&lt;&gt;"",Weekly[[#This Row],[QDA_P]]=TRUE,Weekly[[#This Row],[Actual]]=FALSE),BG681-1,BG681)))</f>
        <v>50.129999999999995</v>
      </c>
      <c r="BH682" s="38">
        <f>IF(Weekly[[#This Row],[H Odds &lt;]]="",BH681,IF(AND(Weekly[[#This Row],[H Odds &lt;]]&lt;&gt;"",Weekly[[#This Row],[KNC_P]]=TRUE,Weekly[[#This Row],[Actual]]=TRUE),BH681+Weekly[[#This Row],[H Odds &lt;]]-1,IF(AND(Weekly[[#This Row],[H Odds &lt;]]&lt;&gt;"",Weekly[[#This Row],[KNC_P]]=TRUE,Weekly[[#This Row],[Actual]]=FALSE),BH681-1,BH681)))</f>
        <v>55</v>
      </c>
      <c r="BI682" s="38">
        <f>IF(Weekly[[#This Row],[H Odds &lt;]]="",BI681,IF(AND(Weekly[[#This Row],[H Odds &lt;]]&lt;&gt;"",Weekly[[#This Row],[TRUES]]&gt;0,Weekly[[#This Row],[Actual]]=TRUE),BI681+Weekly[[#This Row],[H Odds &lt;]]-1,IF(AND(Weekly[[#This Row],[H Odds &lt;]]&lt;&gt;"",Weekly[[#This Row],[TRUES]]=0),BI681,BI681-1)))</f>
        <v>78.290000000000006</v>
      </c>
      <c r="BJ682" s="38">
        <f>IF(Weekly[[#This Row],[H Odds &lt;]]="",BJ681,IF(AND(Weekly[[#This Row],[H Odds &lt;]]&lt;&gt;"",Weekly[[#This Row],[Actual]]=TRUE),BJ681+Weekly[[#This Row],[H Odds &lt;]]-1,IF(AND(Weekly[[#This Row],[H Odds &lt;]]&lt;&gt;"",Weekly[[#This Row],[Actual]]=FALSE),BJ681-1,BJ681)))</f>
        <v>80.190000000000012</v>
      </c>
      <c r="BK682" s="58">
        <f>IF(AND(Weekly[[#This Row],[TRUES]]&gt;3,Weekly[[#This Row],[Actual]]=TRUE),BK681+Weekly[[#This Row],[BF H Odds]]-1,IF(AND(Weekly[[#This Row],[FALSES]]&gt;3,Weekly[[#This Row],[Actual]]=FALSE),BK681+Weekly[[#This Row],[BF V Odds]]-1,IF(AND(Weekly[[#This Row],[TRUES]]&gt;3,Weekly[[#This Row],[Actual]]=FALSE),BK681-1,IF(AND(Weekly[[#This Row],[FALSES]]&gt;3,Weekly[[#This Row],[Actual]]=TRUE),BK681-1,BK681))))</f>
        <v>3.6800000000000281</v>
      </c>
      <c r="BL682" s="58">
        <f>IF(AND(Weekly[[#This Row],[TRUES]]&gt;5,Weekly[[#This Row],[Actual]]=TRUE),BL681+Weekly[[#This Row],[BF H Odds]]-1,IF(AND(Weekly[[#This Row],[FALSES]]&gt;5,Weekly[[#This Row],[Actual]]=FALSE),BL681+Weekly[[#This Row],[BF V Odds]]-1,IF(AND(Weekly[[#This Row],[TRUES]]&gt;5,Weekly[[#This Row],[Actual]]=FALSE),BL681-1,IF(AND(Weekly[[#This Row],[FALSES]]&gt;5,Weekly[[#This Row],[Actual]]=TRUE),BL681-1,BL681))))</f>
        <v>8.0000000000000142</v>
      </c>
      <c r="BM682" s="58">
        <f>IF(AND(Weekly[[#This Row],[TRUES]]&gt;6,Weekly[[#This Row],[Actual]]=TRUE),BM681+Weekly[[#This Row],[BF H Odds]]-1,IF(AND(Weekly[[#This Row],[FALSES]]&gt;6,Weekly[[#This Row],[Actual]]=FALSE),BM681+Weekly[[#This Row],[BF V Odds]]-1,IF(AND(Weekly[[#This Row],[TRUES]]&gt;6,Weekly[[#This Row],[Actual]]=FALSE),BM681-1,IF(AND(Weekly[[#This Row],[FALSES]]&gt;6,Weekly[[#This Row],[Actual]]=TRUE),BM681-1,BM681))))</f>
        <v>38.08</v>
      </c>
    </row>
    <row r="683" spans="1:65" x14ac:dyDescent="0.25">
      <c r="A683" s="34"/>
      <c r="B683" s="10">
        <v>44328</v>
      </c>
      <c r="C683" s="17" t="s">
        <v>34</v>
      </c>
      <c r="D683" s="15" t="s">
        <v>18</v>
      </c>
      <c r="E683" t="b">
        <v>1</v>
      </c>
      <c r="F683" t="b">
        <v>1</v>
      </c>
      <c r="G683" t="b">
        <v>0</v>
      </c>
      <c r="H683" t="b">
        <v>0</v>
      </c>
      <c r="I683" t="b">
        <v>0</v>
      </c>
      <c r="J683" t="b">
        <v>1</v>
      </c>
      <c r="K683" t="b">
        <v>1</v>
      </c>
      <c r="L683" t="b">
        <v>0</v>
      </c>
      <c r="O683" t="str">
        <f>IF(Weekly[[#This Row],[H/V]]="H",Weekly[[#This Row],[BF H Odds]],IF(Weekly[[#This Row],[H/V]]="V",Weekly[[#This Row],[BF V Odds]],""))</f>
        <v/>
      </c>
      <c r="R683" s="35">
        <f>IFERROR(IF(Weekly[[#This Row],[Won Bet?]]="yes",R682+(Weekly[[#This Row],[BF Odds]]*Weekly[[#This Row],[BF Stake]])-Weekly[[#This Row],[BF Stake]],R682-Weekly[[#This Row],[BF Stake]]),R682)</f>
        <v>1243.6095000000007</v>
      </c>
      <c r="S683" s="35">
        <f>IFERROR(IF(Weekly[[#This Row],[Won Bet?]]="yes",S682+(((Weekly[[#This Row],[BF Odds]]*Weekly[[#This Row],[BF Stake]])-Weekly[[#This Row],[BF Stake]])*0.95),S682-Weekly[[#This Row],[BF Stake]]),S682)</f>
        <v>1127.5191400000012</v>
      </c>
      <c r="T683" s="13"/>
      <c r="U683" s="13"/>
      <c r="V683" s="24" t="str">
        <f>IF(Weekly[[#This Row],[Actual]]="","",IF(AND(Weekly[[#This Row],[SVC_P]]=Weekly[[#This Row],[Actual]],Weekly[[#This Row],[SVC_P]]=TRUE),V682+Weekly[[#This Row],[BF H Odds]]-1,IF(AND(Weekly[[#This Row],[SVC_P]]=Weekly[[#This Row],[Actual]],Weekly[[#This Row],[SVC_P]]=FALSE),V682+Weekly[[#This Row],[BF V Odds]]-1,V682-1)))</f>
        <v/>
      </c>
      <c r="W683" s="24" t="str">
        <f>IF(Weekly[[#This Row],[Actual]]="","",IF(AND(Weekly[[#This Row],[SVC_P]]=FALSE,Weekly[[#This Row],[Actual]]=TRUE),W682+Weekly[[#This Row],[BF H Odds]]-1,IF(AND(Weekly[[#This Row],[SVC_P]]=TRUE,Weekly[[#This Row],[Actual]]=FALSE,),W682+Weekly[[#This Row],[BF V Odds]]-1,W682-1)))</f>
        <v/>
      </c>
      <c r="X683" s="24" t="str">
        <f>IF(Weekly[[#This Row],[Actual]]="","",IF(AND(Weekly[[#This Row],[ADBC_P]]=Weekly[[#This Row],[Actual]],Weekly[[#This Row],[ADBC_P]]=TRUE),X682+Weekly[[#This Row],[BF H Odds]]-1,IF(AND(Weekly[[#This Row],[ADBC_P]]=Weekly[[#This Row],[Actual]],Weekly[[#This Row],[ADBC_P]]=FALSE),X682+Weekly[[#This Row],[BF V Odds]]-1,X682-1)))</f>
        <v/>
      </c>
      <c r="Y683" s="24" t="str">
        <f>IF(Weekly[[#This Row],[Actual]]="","",IF(AND(Weekly[[#This Row],[ADBC_P]]=FALSE,Weekly[[#This Row],[Actual]]=TRUE),Y682+Weekly[[#This Row],[BF H Odds]]-1,IF(AND(Weekly[[#This Row],[ADBC_P]]=TRUE,Weekly[[#This Row],[Actual]]=FALSE),Y682+Weekly[[#This Row],[BF V Odds]]-1,Y682-1)))</f>
        <v/>
      </c>
      <c r="Z683" s="24" t="str">
        <f>IF(Weekly[[#This Row],[Actual]]="","",IF(AND(Weekly[[#This Row],[RFC_P]]=Weekly[[#This Row],[Actual]],Weekly[[#This Row],[RFC_P]]=TRUE),Z682+Weekly[[#This Row],[BF H Odds]]-1,IF(AND(Weekly[[#This Row],[RFC_P]]=Weekly[[#This Row],[Actual]],Weekly[[#This Row],[RFC_P]]=FALSE),Z682+Weekly[[#This Row],[BF V Odds]]-1,Z682-1)))</f>
        <v/>
      </c>
      <c r="AA683" s="24" t="str">
        <f>IF(Weekly[[#This Row],[Actual]]="","",IF(AND(Weekly[[#This Row],[RFC_P]]=FALSE,Weekly[[#This Row],[Actual]]=TRUE),AA682+Weekly[[#This Row],[BF H Odds]]-1,IF(AND(Weekly[[#This Row],[RFC_P]]=TRUE,Weekly[[#This Row],[Actual]]=FALSE),AA682+Weekly[[#This Row],[BF V Odds]]-1,AA682-1)))</f>
        <v/>
      </c>
      <c r="AB683" s="24" t="str">
        <f>IF(Weekly[[#This Row],[Actual]]="","",IF(AND(Weekly[[#This Row],[GBC_P]]=Weekly[[#This Row],[Actual]],Weekly[[#This Row],[GBC_P]]=TRUE),AB682+Weekly[[#This Row],[BF H Odds]]-1,IF(AND(Weekly[[#This Row],[GBC_P]]=Weekly[[#This Row],[Actual]],Weekly[[#This Row],[GBC_P]]=FALSE),AB682+Weekly[[#This Row],[BF V Odds]]-1,AB682-1)))</f>
        <v/>
      </c>
      <c r="AC683" s="24" t="str">
        <f>IF(Weekly[[#This Row],[Actual]]="","",IF(AND(Weekly[[#This Row],[GBC_P]]=FALSE,Weekly[[#This Row],[Actual]]=TRUE),AC682+Weekly[[#This Row],[BF H Odds]]-1,IF(AND(Weekly[[#This Row],[GBC_P]]=TRUE,Weekly[[#This Row],[Actual]]=FALSE),AC682+Weekly[[#This Row],[BF V Odds]]-1,AC682-1)))</f>
        <v/>
      </c>
      <c r="AD683" s="24" t="str">
        <f>IF(Weekly[[#This Row],[Actual]]="","",IF(AND(Weekly[[#This Row],[HGBC_P]]=Weekly[[#This Row],[Actual]],Weekly[[#This Row],[HGBC_P]]=TRUE),AD682+Weekly[[#This Row],[BF H Odds]]-1,IF(AND(Weekly[[#This Row],[HGBC_P]]=Weekly[[#This Row],[Actual]],Weekly[[#This Row],[HGBC_P]]=FALSE),AD682+Weekly[[#This Row],[BF V Odds]]-1,AD682-1)))</f>
        <v/>
      </c>
      <c r="AE683" s="24" t="str">
        <f>IF(Weekly[[#This Row],[Actual]]="","",IF(AND(Weekly[[#This Row],[HGBC_P]]=FALSE,Weekly[[#This Row],[Actual]]=TRUE),AE682+Weekly[[#This Row],[BF H Odds]]-1,IF(AND(Weekly[[#This Row],[HGBC_P]]=TRUE,Weekly[[#This Row],[Actual]]=FALSE),AE682+Weekly[[#This Row],[BF V Odds]]-1,AE682-1)))</f>
        <v/>
      </c>
      <c r="AF683" s="24" t="str">
        <f>IF(Weekly[[#This Row],[Actual]]="","",IF(AND(Weekly[[#This Row],[XGB_P]]=Weekly[[#This Row],[Actual]],Weekly[[#This Row],[XGB_P]]=TRUE),AF682+Weekly[[#This Row],[BF H Odds]]-1,IF(AND(Weekly[[#This Row],[XGB_P]]=Weekly[[#This Row],[Actual]],Weekly[[#This Row],[XGB_P]]=FALSE),AF682+Weekly[[#This Row],[BF V Odds]]-1,AF682-1)))</f>
        <v/>
      </c>
      <c r="AG683" s="24" t="str">
        <f>IF(Weekly[[#This Row],[Actual]]="","",IF(AND(Weekly[[#This Row],[XGB_P]]=FALSE,Weekly[[#This Row],[Actual]]=TRUE),AG682+Weekly[[#This Row],[BF H Odds]]-1,IF(AND(Weekly[[#This Row],[XGB_P]]=TRUE,Weekly[[#This Row],[Actual]]=FALSE),AG682+Weekly[[#This Row],[BF V Odds]]-1,AG682-1)))</f>
        <v/>
      </c>
      <c r="AH683" s="24" t="str">
        <f>IF(Weekly[[#This Row],[Actual]]="","",IF(AND(Weekly[[#This Row],[QDA_P]]=Weekly[[#This Row],[Actual]],Weekly[[#This Row],[QDA_P]]=TRUE),AH682+Weekly[[#This Row],[BF H Odds]]-1,IF(AND(Weekly[[#This Row],[QDA_P]]=Weekly[[#This Row],[Actual]],Weekly[[#This Row],[QDA_P]]=FALSE),AH682+Weekly[[#This Row],[BF V Odds]]-1,AH682-1)))</f>
        <v/>
      </c>
      <c r="AI683" s="24" t="str">
        <f>IF(Weekly[[#This Row],[Actual]]="","",IF(AND(Weekly[[#This Row],[QDA_P]]=FALSE,Weekly[[#This Row],[Actual]]=TRUE),AI682+Weekly[[#This Row],[BF H Odds]]-1,IF(AND(Weekly[[#This Row],[QDA_P]]=TRUE,Weekly[[#This Row],[Actual]]=FALSE),AI682+Weekly[[#This Row],[BF V Odds]]-1,AI682-1)))</f>
        <v/>
      </c>
      <c r="AJ683" s="24" t="str">
        <f>IF(Weekly[[#This Row],[Actual]]="","",IF(AND(Weekly[[#This Row],[KNC_P]]=FALSE,Weekly[[#This Row],[Actual]]=TRUE),AJ682+Weekly[[#This Row],[BF H Odds]]-1,IF(AND(Weekly[[#This Row],[KNC_P]]=TRUE,Weekly[[#This Row],[Actual]]=FALSE),AJ682+Weekly[[#This Row],[BF V Odds]]-1,AJ682-1)))</f>
        <v/>
      </c>
      <c r="AK683" s="24" t="str">
        <f>IF(Weekly[[#This Row],[Actual]]="","",IF(AND(Weekly[[#This Row],[KNC_P]]=FALSE,Weekly[[#This Row],[Actual]]=TRUE),AK682+Weekly[[#This Row],[BF H Odds]]-1,IF(AND(Weekly[[#This Row],[KNC_P]]=TRUE,Weekly[[#This Row],[Actual]]=FALSE),AK682+Weekly[[#This Row],[BF V Odds]]-1,AK682-1)))</f>
        <v/>
      </c>
      <c r="AL683" s="30" t="str">
        <f>IF(Weekly[[#This Row],[Actual]]="","",COUNTIF(Weekly[[#This Row],[SVC_P]:[QDA_P]],TRUE))</f>
        <v/>
      </c>
      <c r="AM683" s="30" t="str">
        <f>IF(Weekly[[#This Row],[Actual]]="","",COUNTIF(Weekly[[#This Row],[SVC_P]:[QDA_P]],FALSE))</f>
        <v/>
      </c>
      <c r="AN683" s="36" t="str">
        <f>IF(AND(Weekly[[#This Row],[BF V Odds]]&gt;$BO$6,Weekly[[#This Row],[BF V Odds]] &lt; $BO$7),Weekly[[#This Row],[BF V Odds]],"")</f>
        <v/>
      </c>
      <c r="AO683" s="36" t="str">
        <f>IF(AND(Weekly[[#This Row],[BF H Odds]]&gt;$BO$6, Weekly[[#This Row],[BF H Odds]] &lt; $BO$7),Weekly[[#This Row],[BF H Odds]],"")</f>
        <v/>
      </c>
      <c r="AP683" s="37">
        <f>IF(AND(Weekly[[#This Row],[V Odds &lt;]]="",Weekly[[#This Row],[H Odds &lt;]]=""),AP682,IF(AND(Weekly[[#This Row],[H Odds &lt;]]&lt;&gt;"",Weekly[[#This Row],[SVC_P]]=TRUE,Weekly[[#This Row],[Actual]]=TRUE),AP682+Weekly[[#This Row],[H Odds &lt;]]-1,IF(AND(Weekly[[#This Row],[V Odds &lt;]]&lt;&gt;"",Weekly[[#This Row],[SVC_P]]=FALSE,Weekly[[#This Row],[Actual]]=FALSE),AP682+Weekly[[#This Row],[V Odds &lt;]]-1,IF(AND(Weekly[[#This Row],[V Odds &lt;]]&lt;&gt;"",Weekly[[#This Row],[SVC_P]]=FALSE,Weekly[[#This Row],[Actual]]=TRUE),AP682-1,IF(AND(Weekly[[#This Row],[H Odds &lt;]]&lt;&gt;"",Weekly[[#This Row],[SVC_P]]=TRUE,Weekly[[#This Row],[Actual]]=FALSE),AP682-1,AP682)))))</f>
        <v>81.330000000000027</v>
      </c>
      <c r="AQ683" s="37">
        <f>IF(AND(Weekly[[#This Row],[V Odds &lt;]]="",Weekly[[#This Row],[H Odds &lt;]]=""),AQ682,IF(AND(Weekly[[#This Row],[H Odds &lt;]]&lt;&gt;"",Weekly[[#This Row],[ADBC_P]]=TRUE,Weekly[[#This Row],[Actual]]=TRUE),AQ682+Weekly[[#This Row],[H Odds &lt;]]-1,IF(AND(Weekly[[#This Row],[V Odds &lt;]]&lt;&gt;"",Weekly[[#This Row],[ADBC_P]]=FALSE,Weekly[[#This Row],[Actual]]=FALSE),AQ682+Weekly[[#This Row],[V Odds &lt;]]-1,IF(AND(Weekly[[#This Row],[V Odds &lt;]]&lt;&gt;"",Weekly[[#This Row],[ADBC_P]]=FALSE,Weekly[[#This Row],[Actual]]=TRUE),AQ682-1,IF(AND(Weekly[[#This Row],[H Odds &lt;]]&lt;&gt;"",Weekly[[#This Row],[ADBC_P]]=TRUE,Weekly[[#This Row],[Actual]]=FALSE),AQ682-1,AQ682)))))</f>
        <v>53.88</v>
      </c>
      <c r="AR683" s="37">
        <f>IF(AND(Weekly[[#This Row],[V Odds &lt;]]="",Weekly[[#This Row],[H Odds &lt;]]=""),AR682,IF(AND(Weekly[[#This Row],[H Odds &lt;]]&lt;&gt;"",Weekly[[#This Row],[RFC_P]]=TRUE,Weekly[[#This Row],[Actual]]=TRUE),AR682+Weekly[[#This Row],[H Odds &lt;]]-1,IF(AND(Weekly[[#This Row],[V Odds &lt;]]&lt;&gt;"",Weekly[[#This Row],[RFC_P]]=FALSE,Weekly[[#This Row],[Actual]]=FALSE),AR682+Weekly[[#This Row],[V Odds &lt;]]-1,IF(AND(Weekly[[#This Row],[V Odds &lt;]]&lt;&gt;"",Weekly[[#This Row],[RFC_P]]=FALSE,Weekly[[#This Row],[Actual]]=TRUE),AR682-1,IF(AND(Weekly[[#This Row],[H Odds &lt;]]&lt;&gt;"",Weekly[[#This Row],[RFC_P]]=TRUE,Weekly[[#This Row],[Actual]]=FALSE),AR682-1,AR682)))))</f>
        <v>73.14</v>
      </c>
      <c r="AS683" s="37">
        <f>IF(AND(Weekly[[#This Row],[V Odds &lt;]]="",Weekly[[#This Row],[H Odds &lt;]]=""),AS682,IF(AND(Weekly[[#This Row],[H Odds &lt;]]&lt;&gt;"",Weekly[[#This Row],[GBC_P]]=TRUE,Weekly[[#This Row],[Actual]]=TRUE),AS682+Weekly[[#This Row],[H Odds &lt;]]-1,IF(AND(Weekly[[#This Row],[V Odds &lt;]]&lt;&gt;"",Weekly[[#This Row],[GBC_P]]=FALSE,Weekly[[#This Row],[Actual]]=FALSE),AS682+Weekly[[#This Row],[V Odds &lt;]]-1,IF(AND(Weekly[[#This Row],[V Odds &lt;]]&lt;&gt;"",Weekly[[#This Row],[GBC_P]]=FALSE,Weekly[[#This Row],[Actual]]=TRUE),AS682-1,IF(AND(Weekly[[#This Row],[H Odds &lt;]]&lt;&gt;"",Weekly[[#This Row],[GBC_P]]=TRUE,Weekly[[#This Row],[Actual]]=FALSE),AS682-1,AS682)))))</f>
        <v>76.88</v>
      </c>
      <c r="AT683" s="37">
        <f>IF(AND(Weekly[[#This Row],[V Odds &lt;]]="",Weekly[[#This Row],[H Odds &lt;]]=""),AT682,IF(AND(Weekly[[#This Row],[H Odds &lt;]]&lt;&gt;"",Weekly[[#This Row],[HGBC_P]]=TRUE,Weekly[[#This Row],[Actual]]=TRUE),AT682+Weekly[[#This Row],[H Odds &lt;]]-1,IF(AND(Weekly[[#This Row],[V Odds &lt;]]&lt;&gt;"",Weekly[[#This Row],[HGBC_P]]=FALSE,Weekly[[#This Row],[Actual]]=FALSE),AT682+Weekly[[#This Row],[V Odds &lt;]]-1,IF(AND(Weekly[[#This Row],[V Odds &lt;]]&lt;&gt;"",Weekly[[#This Row],[HGBC_P]]=FALSE,Weekly[[#This Row],[Actual]]=TRUE),AT682-1,IF(AND(Weekly[[#This Row],[H Odds &lt;]]&lt;&gt;"",Weekly[[#This Row],[HGBC_P]]=TRUE,Weekly[[#This Row],[Actual]]=FALSE),AT682-1,AT682)))))</f>
        <v>60.31</v>
      </c>
      <c r="AU683" s="37">
        <f>IF(AND(Weekly[[#This Row],[V Odds &lt;]]="",Weekly[[#This Row],[H Odds &lt;]]=""),AU682,IF(AND(Weekly[[#This Row],[H Odds &lt;]]&lt;&gt;"",Weekly[[#This Row],[XGB_P]]=TRUE,Weekly[[#This Row],[Actual]]=TRUE),AU682+Weekly[[#This Row],[H Odds &lt;]]-1,IF(AND(Weekly[[#This Row],[V Odds &lt;]]&lt;&gt;"",Weekly[[#This Row],[XGB_P]]=FALSE,Weekly[[#This Row],[Actual]]=FALSE),AU682+Weekly[[#This Row],[V Odds &lt;]]-1,IF(AND(Weekly[[#This Row],[V Odds &lt;]]&lt;&gt;"",Weekly[[#This Row],[XGB_P]]=FALSE,Weekly[[#This Row],[Actual]]=TRUE),AU682-1,IF(AND(Weekly[[#This Row],[H Odds &lt;]]&lt;&gt;"",Weekly[[#This Row],[XGB_P]]=TRUE,Weekly[[#This Row],[Actual]]=FALSE),AU682-1,AU682)))))</f>
        <v>84.06</v>
      </c>
      <c r="AV683" s="37">
        <f>IF(AND(Weekly[[#This Row],[V Odds &lt;]]="",Weekly[[#This Row],[H Odds &lt;]]=""),AV682,IF(AND(Weekly[[#This Row],[H Odds &lt;]]&lt;&gt;"",Weekly[[#This Row],[QDA_P]]=TRUE,Weekly[[#This Row],[Actual]]=TRUE),AV682+Weekly[[#This Row],[H Odds &lt;]]-1,IF(AND(Weekly[[#This Row],[V Odds &lt;]]&lt;&gt;"",Weekly[[#This Row],[QDA_P]]=FALSE,Weekly[[#This Row],[Actual]]=FALSE),AV682+Weekly[[#This Row],[V Odds &lt;]]-1,IF(AND(Weekly[[#This Row],[V Odds &lt;]]&lt;&gt;"",Weekly[[#This Row],[QDA_P]]=FALSE,Weekly[[#This Row],[Actual]]=TRUE),AV682-1,IF(AND(Weekly[[#This Row],[H Odds &lt;]]&lt;&gt;"",Weekly[[#This Row],[QDA_P]]=TRUE,Weekly[[#This Row],[Actual]]=FALSE),AV682-1,AV682)))))</f>
        <v>73.349999999999994</v>
      </c>
      <c r="AW683" s="37">
        <f>IF(AND(Weekly[[#This Row],[H Odds &lt;]]="",Weekly[[#This Row],[V Odds &lt;]]=""),AW682,IF(AND(Weekly[[#This Row],[KNC_P]]=Weekly[[#This Row],[Actual]],Weekly[[#This Row],[KNC_P]]=TRUE),AW682+Weekly[[#This Row],[BF H Odds]]-1,IF(AND(Weekly[[#This Row],[KNC_P]]=Weekly[[#This Row],[Actual]],Weekly[[#This Row],[KNC_P]]=FALSE),AW682+Weekly[[#This Row],[BF V Odds]]-1,AW682-1)))</f>
        <v>51.150000000000013</v>
      </c>
      <c r="AX683" s="37">
        <f>IF(AND(Weekly[[#This Row],[V Odds &lt;]]="",Weekly[[#This Row],[H Odds &lt;]]=""),AX682,IF(AND(Weekly[[#This Row],[V Odds &lt;]]&lt;&gt;"",Weekly[[#This Row],[FALSES]]&gt;0,Weekly[[#This Row],[Actual]]=FALSE),AX682+Weekly[[#This Row],[V Odds &lt;]]-1,IF(AND(Weekly[[#This Row],[H Odds &lt;]]&lt;&gt;"",Weekly[[#This Row],[TRUES]]&gt;0,Weekly[[#This Row],[Actual]]=TRUE),AX682+Weekly[[#This Row],[H Odds &lt;]]-1,IF(AND(Weekly[[#This Row],[V Odds &lt;]]&lt;&gt;"",Weekly[[#This Row],[FALSES]]=0),AX682,IF(AND(Weekly[[#This Row],[H Odds &lt;]]&lt;&gt;"",Weekly[[#This Row],[TRUES]]=0),AX682,AX682-1)))))</f>
        <v>135.64999999999995</v>
      </c>
      <c r="AY683" s="37">
        <f>IF(AND(Weekly[[#This Row],[V Odds &lt;]]="",Weekly[[#This Row],[H Odds &lt;]]=""),AY682,IF(AND(Weekly[[#This Row],[V Odds &lt;]]&lt;&gt;"",Weekly[[#This Row],[FALSES]]&gt;0,Weekly[[#This Row],[Actual]]=FALSE),AY682+((Weekly[[#This Row],[V Odds &lt;]]-1)*0.92),IF(AND(Weekly[[#This Row],[H Odds &lt;]]&lt;&gt;"",Weekly[[#This Row],[TRUES]]&gt;0,Weekly[[#This Row],[Actual]]=TRUE),AY682+((Weekly[[#This Row],[H Odds &lt;]]-1)*0.92),IF(AND(Weekly[[#This Row],[V Odds &lt;]]&lt;&gt;"",Weekly[[#This Row],[FALSES]]=0),AY682,IF(AND(Weekly[[#This Row],[H Odds &lt;]]&lt;&gt;"",Weekly[[#This Row],[TRUES]]=0),AY682,AY682-1)))))</f>
        <v>120.07800000000003</v>
      </c>
      <c r="AZ683" s="37">
        <f>IF(AND(Weekly[[#This Row],[V Odds &lt;]]="",Weekly[[#This Row],[H Odds &lt;]]=""),AZ682,IF(AND(Weekly[[#This Row],[V Odds &lt;]]&lt;&gt;"",Weekly[[#This Row],[Actual]]=FALSE),AZ682+Weekly[[#This Row],[V Odds &lt;]]-1,IF(AND(Weekly[[#This Row],[H Odds &lt;]]&lt;&gt;"",Weekly[[#This Row],[Actual]]=TRUE),AZ682+Weekly[[#This Row],[H Odds &lt;]]-1,AZ682-1)))</f>
        <v>125.61999999999996</v>
      </c>
      <c r="BA683" s="38">
        <f>IF(Weekly[[#This Row],[H Odds &lt;]]="",BA682,IF(AND(Weekly[[#This Row],[H Odds &lt;]]&lt;&gt;"",Weekly[[#This Row],[SVC_P]]=TRUE,Weekly[[#This Row],[Actual]]=TRUE),BA682+Weekly[[#This Row],[H Odds &lt;]]-1,IF(AND(Weekly[[#This Row],[H Odds &lt;]]&lt;&gt;"",Weekly[[#This Row],[SVC_P]]=TRUE,Weekly[[#This Row],[Actual]]=FALSE),BA682-1,BA682)))</f>
        <v>80.290000000000006</v>
      </c>
      <c r="BB683" s="38">
        <f>IF(Weekly[[#This Row],[H Odds &lt;]]="",BB682,IF(AND(Weekly[[#This Row],[H Odds &lt;]]&lt;&gt;"",Weekly[[#This Row],[ADBC_P]]=TRUE,Weekly[[#This Row],[Actual]]=TRUE),BB682+Weekly[[#This Row],[H Odds &lt;]]-1,IF(AND(Weekly[[#This Row],[H Odds &lt;]]&lt;&gt;"",Weekly[[#This Row],[ADBC_P]]=TRUE,Weekly[[#This Row],[Actual]]=FALSE),BB682-1,BB682)))</f>
        <v>50.06</v>
      </c>
      <c r="BC683" s="38">
        <f>IF(Weekly[[#This Row],[H Odds &lt;]]="",BC682,IF(AND(Weekly[[#This Row],[H Odds &lt;]]&lt;&gt;"",Weekly[[#This Row],[RFC_P]]=TRUE,Weekly[[#This Row],[Actual]]=TRUE),BC682+Weekly[[#This Row],[H Odds &lt;]]-1,IF(AND(Weekly[[#This Row],[H Odds &lt;]]&lt;&gt;"",Weekly[[#This Row],[RFC_P]]=TRUE,Weekly[[#This Row],[Actual]]=FALSE),BC682-1,BC682)))</f>
        <v>51.66</v>
      </c>
      <c r="BD683" s="38">
        <f>IF(Weekly[[#This Row],[H Odds &lt;]]="",BD682,IF(AND(Weekly[[#This Row],[H Odds &lt;]]&lt;&gt;"",Weekly[[#This Row],[GBC_P]]=TRUE,Weekly[[#This Row],[Actual]]=TRUE),BD682+Weekly[[#This Row],[H Odds &lt;]]-1,IF(AND(Weekly[[#This Row],[H Odds &lt;]]&lt;&gt;"",Weekly[[#This Row],[GBC_P]]=TRUE,Weekly[[#This Row],[Actual]]=FALSE),BD682-1,BD682)))</f>
        <v>57.810000000000009</v>
      </c>
      <c r="BE683" s="38">
        <f>IF(Weekly[[#This Row],[H Odds &lt;]]="",BE682,IF(AND(Weekly[[#This Row],[H Odds &lt;]]&lt;&gt;"",Weekly[[#This Row],[HGBC_P]]=TRUE,Weekly[[#This Row],[Actual]]=TRUE),BE682+Weekly[[#This Row],[H Odds &lt;]]-1,IF(AND(Weekly[[#This Row],[H Odds &lt;]]&lt;&gt;"",Weekly[[#This Row],[HGBC_P]]=TRUE,Weekly[[#This Row],[Actual]]=FALSE),BE682-1,BE682)))</f>
        <v>54.96</v>
      </c>
      <c r="BF683" s="38">
        <f>IF(Weekly[[#This Row],[H Odds &lt;]]="",BF682,IF(AND(Weekly[[#This Row],[H Odds &lt;]]&lt;&gt;"",Weekly[[#This Row],[XGB_P]]=TRUE,Weekly[[#This Row],[Actual]]=TRUE),BF682+Weekly[[#This Row],[H Odds &lt;]]-1,IF(AND(Weekly[[#This Row],[H Odds &lt;]]&lt;&gt;"",Weekly[[#This Row],[XGB_P]]=TRUE,Weekly[[#This Row],[Actual]]=FALSE),BF682-1,BF682)))</f>
        <v>64.63000000000001</v>
      </c>
      <c r="BG683" s="38">
        <f>IF(Weekly[[#This Row],[H Odds &lt;]]="",BG682,IF(AND(Weekly[[#This Row],[H Odds &lt;]]&lt;&gt;"",Weekly[[#This Row],[QDA_P]]=TRUE,Weekly[[#This Row],[Actual]]=TRUE),BG682+Weekly[[#This Row],[H Odds &lt;]]-1,IF(AND(Weekly[[#This Row],[H Odds &lt;]]&lt;&gt;"",Weekly[[#This Row],[QDA_P]]=TRUE,Weekly[[#This Row],[Actual]]=FALSE),BG682-1,BG682)))</f>
        <v>50.129999999999995</v>
      </c>
      <c r="BH683" s="38">
        <f>IF(Weekly[[#This Row],[H Odds &lt;]]="",BH682,IF(AND(Weekly[[#This Row],[H Odds &lt;]]&lt;&gt;"",Weekly[[#This Row],[KNC_P]]=TRUE,Weekly[[#This Row],[Actual]]=TRUE),BH682+Weekly[[#This Row],[H Odds &lt;]]-1,IF(AND(Weekly[[#This Row],[H Odds &lt;]]&lt;&gt;"",Weekly[[#This Row],[KNC_P]]=TRUE,Weekly[[#This Row],[Actual]]=FALSE),BH682-1,BH682)))</f>
        <v>55</v>
      </c>
      <c r="BI683" s="38">
        <f>IF(Weekly[[#This Row],[H Odds &lt;]]="",BI682,IF(AND(Weekly[[#This Row],[H Odds &lt;]]&lt;&gt;"",Weekly[[#This Row],[TRUES]]&gt;0,Weekly[[#This Row],[Actual]]=TRUE),BI682+Weekly[[#This Row],[H Odds &lt;]]-1,IF(AND(Weekly[[#This Row],[H Odds &lt;]]&lt;&gt;"",Weekly[[#This Row],[TRUES]]=0),BI682,BI682-1)))</f>
        <v>78.290000000000006</v>
      </c>
      <c r="BJ683" s="38">
        <f>IF(Weekly[[#This Row],[H Odds &lt;]]="",BJ682,IF(AND(Weekly[[#This Row],[H Odds &lt;]]&lt;&gt;"",Weekly[[#This Row],[Actual]]=TRUE),BJ682+Weekly[[#This Row],[H Odds &lt;]]-1,IF(AND(Weekly[[#This Row],[H Odds &lt;]]&lt;&gt;"",Weekly[[#This Row],[Actual]]=FALSE),BJ682-1,BJ682)))</f>
        <v>80.190000000000012</v>
      </c>
      <c r="BK683" s="58">
        <f>IF(AND(Weekly[[#This Row],[TRUES]]&gt;3,Weekly[[#This Row],[Actual]]=TRUE),BK682+Weekly[[#This Row],[BF H Odds]]-1,IF(AND(Weekly[[#This Row],[FALSES]]&gt;3,Weekly[[#This Row],[Actual]]=FALSE),BK682+Weekly[[#This Row],[BF V Odds]]-1,IF(AND(Weekly[[#This Row],[TRUES]]&gt;3,Weekly[[#This Row],[Actual]]=FALSE),BK682-1,IF(AND(Weekly[[#This Row],[FALSES]]&gt;3,Weekly[[#This Row],[Actual]]=TRUE),BK682-1,BK682))))</f>
        <v>2.6800000000000281</v>
      </c>
      <c r="BL683" s="58">
        <f>IF(AND(Weekly[[#This Row],[TRUES]]&gt;5,Weekly[[#This Row],[Actual]]=TRUE),BL682+Weekly[[#This Row],[BF H Odds]]-1,IF(AND(Weekly[[#This Row],[FALSES]]&gt;5,Weekly[[#This Row],[Actual]]=FALSE),BL682+Weekly[[#This Row],[BF V Odds]]-1,IF(AND(Weekly[[#This Row],[TRUES]]&gt;5,Weekly[[#This Row],[Actual]]=FALSE),BL682-1,IF(AND(Weekly[[#This Row],[FALSES]]&gt;5,Weekly[[#This Row],[Actual]]=TRUE),BL682-1,BL682))))</f>
        <v>7.0000000000000142</v>
      </c>
      <c r="BM683" s="58">
        <f>IF(AND(Weekly[[#This Row],[TRUES]]&gt;6,Weekly[[#This Row],[Actual]]=TRUE),BM682+Weekly[[#This Row],[BF H Odds]]-1,IF(AND(Weekly[[#This Row],[FALSES]]&gt;6,Weekly[[#This Row],[Actual]]=FALSE),BM682+Weekly[[#This Row],[BF V Odds]]-1,IF(AND(Weekly[[#This Row],[TRUES]]&gt;6,Weekly[[#This Row],[Actual]]=FALSE),BM682-1,IF(AND(Weekly[[#This Row],[FALSES]]&gt;6,Weekly[[#This Row],[Actual]]=TRUE),BM682-1,BM682))))</f>
        <v>37.08</v>
      </c>
    </row>
    <row r="684" spans="1:65" x14ac:dyDescent="0.25">
      <c r="A684" s="34"/>
      <c r="B684" s="10">
        <v>44328</v>
      </c>
      <c r="C684" s="17" t="s">
        <v>19</v>
      </c>
      <c r="D684" s="15" t="s">
        <v>25</v>
      </c>
      <c r="E684" t="b">
        <v>1</v>
      </c>
      <c r="F684" t="b">
        <v>1</v>
      </c>
      <c r="G684" t="b">
        <v>1</v>
      </c>
      <c r="H684" t="b">
        <v>1</v>
      </c>
      <c r="I684" t="b">
        <v>1</v>
      </c>
      <c r="J684" t="b">
        <v>1</v>
      </c>
      <c r="K684" t="b">
        <v>1</v>
      </c>
      <c r="L684" t="b">
        <v>1</v>
      </c>
      <c r="O684" t="str">
        <f>IF(Weekly[[#This Row],[H/V]]="H",Weekly[[#This Row],[BF H Odds]],IF(Weekly[[#This Row],[H/V]]="V",Weekly[[#This Row],[BF V Odds]],""))</f>
        <v/>
      </c>
      <c r="R684" s="35">
        <f>IFERROR(IF(Weekly[[#This Row],[Won Bet?]]="yes",R683+(Weekly[[#This Row],[BF Odds]]*Weekly[[#This Row],[BF Stake]])-Weekly[[#This Row],[BF Stake]],R683-Weekly[[#This Row],[BF Stake]]),R683)</f>
        <v>1243.6095000000007</v>
      </c>
      <c r="S684" s="35">
        <f>IFERROR(IF(Weekly[[#This Row],[Won Bet?]]="yes",S683+(((Weekly[[#This Row],[BF Odds]]*Weekly[[#This Row],[BF Stake]])-Weekly[[#This Row],[BF Stake]])*0.95),S683-Weekly[[#This Row],[BF Stake]]),S683)</f>
        <v>1127.5191400000012</v>
      </c>
      <c r="T684" s="13"/>
      <c r="U684" s="13"/>
      <c r="V684" s="24" t="str">
        <f>IF(Weekly[[#This Row],[Actual]]="","",IF(AND(Weekly[[#This Row],[SVC_P]]=Weekly[[#This Row],[Actual]],Weekly[[#This Row],[SVC_P]]=TRUE),V683+Weekly[[#This Row],[BF H Odds]]-1,IF(AND(Weekly[[#This Row],[SVC_P]]=Weekly[[#This Row],[Actual]],Weekly[[#This Row],[SVC_P]]=FALSE),V683+Weekly[[#This Row],[BF V Odds]]-1,V683-1)))</f>
        <v/>
      </c>
      <c r="W684" s="24" t="str">
        <f>IF(Weekly[[#This Row],[Actual]]="","",IF(AND(Weekly[[#This Row],[SVC_P]]=FALSE,Weekly[[#This Row],[Actual]]=TRUE),W683+Weekly[[#This Row],[BF H Odds]]-1,IF(AND(Weekly[[#This Row],[SVC_P]]=TRUE,Weekly[[#This Row],[Actual]]=FALSE,),W683+Weekly[[#This Row],[BF V Odds]]-1,W683-1)))</f>
        <v/>
      </c>
      <c r="X684" s="24" t="str">
        <f>IF(Weekly[[#This Row],[Actual]]="","",IF(AND(Weekly[[#This Row],[ADBC_P]]=Weekly[[#This Row],[Actual]],Weekly[[#This Row],[ADBC_P]]=TRUE),X683+Weekly[[#This Row],[BF H Odds]]-1,IF(AND(Weekly[[#This Row],[ADBC_P]]=Weekly[[#This Row],[Actual]],Weekly[[#This Row],[ADBC_P]]=FALSE),X683+Weekly[[#This Row],[BF V Odds]]-1,X683-1)))</f>
        <v/>
      </c>
      <c r="Y684" s="24" t="str">
        <f>IF(Weekly[[#This Row],[Actual]]="","",IF(AND(Weekly[[#This Row],[ADBC_P]]=FALSE,Weekly[[#This Row],[Actual]]=TRUE),Y683+Weekly[[#This Row],[BF H Odds]]-1,IF(AND(Weekly[[#This Row],[ADBC_P]]=TRUE,Weekly[[#This Row],[Actual]]=FALSE),Y683+Weekly[[#This Row],[BF V Odds]]-1,Y683-1)))</f>
        <v/>
      </c>
      <c r="Z684" s="24" t="str">
        <f>IF(Weekly[[#This Row],[Actual]]="","",IF(AND(Weekly[[#This Row],[RFC_P]]=Weekly[[#This Row],[Actual]],Weekly[[#This Row],[RFC_P]]=TRUE),Z683+Weekly[[#This Row],[BF H Odds]]-1,IF(AND(Weekly[[#This Row],[RFC_P]]=Weekly[[#This Row],[Actual]],Weekly[[#This Row],[RFC_P]]=FALSE),Z683+Weekly[[#This Row],[BF V Odds]]-1,Z683-1)))</f>
        <v/>
      </c>
      <c r="AA684" s="24" t="str">
        <f>IF(Weekly[[#This Row],[Actual]]="","",IF(AND(Weekly[[#This Row],[RFC_P]]=FALSE,Weekly[[#This Row],[Actual]]=TRUE),AA683+Weekly[[#This Row],[BF H Odds]]-1,IF(AND(Weekly[[#This Row],[RFC_P]]=TRUE,Weekly[[#This Row],[Actual]]=FALSE),AA683+Weekly[[#This Row],[BF V Odds]]-1,AA683-1)))</f>
        <v/>
      </c>
      <c r="AB684" s="24" t="str">
        <f>IF(Weekly[[#This Row],[Actual]]="","",IF(AND(Weekly[[#This Row],[GBC_P]]=Weekly[[#This Row],[Actual]],Weekly[[#This Row],[GBC_P]]=TRUE),AB683+Weekly[[#This Row],[BF H Odds]]-1,IF(AND(Weekly[[#This Row],[GBC_P]]=Weekly[[#This Row],[Actual]],Weekly[[#This Row],[GBC_P]]=FALSE),AB683+Weekly[[#This Row],[BF V Odds]]-1,AB683-1)))</f>
        <v/>
      </c>
      <c r="AC684" s="24" t="str">
        <f>IF(Weekly[[#This Row],[Actual]]="","",IF(AND(Weekly[[#This Row],[GBC_P]]=FALSE,Weekly[[#This Row],[Actual]]=TRUE),AC683+Weekly[[#This Row],[BF H Odds]]-1,IF(AND(Weekly[[#This Row],[GBC_P]]=TRUE,Weekly[[#This Row],[Actual]]=FALSE),AC683+Weekly[[#This Row],[BF V Odds]]-1,AC683-1)))</f>
        <v/>
      </c>
      <c r="AD684" s="24" t="str">
        <f>IF(Weekly[[#This Row],[Actual]]="","",IF(AND(Weekly[[#This Row],[HGBC_P]]=Weekly[[#This Row],[Actual]],Weekly[[#This Row],[HGBC_P]]=TRUE),AD683+Weekly[[#This Row],[BF H Odds]]-1,IF(AND(Weekly[[#This Row],[HGBC_P]]=Weekly[[#This Row],[Actual]],Weekly[[#This Row],[HGBC_P]]=FALSE),AD683+Weekly[[#This Row],[BF V Odds]]-1,AD683-1)))</f>
        <v/>
      </c>
      <c r="AE684" s="24" t="str">
        <f>IF(Weekly[[#This Row],[Actual]]="","",IF(AND(Weekly[[#This Row],[HGBC_P]]=FALSE,Weekly[[#This Row],[Actual]]=TRUE),AE683+Weekly[[#This Row],[BF H Odds]]-1,IF(AND(Weekly[[#This Row],[HGBC_P]]=TRUE,Weekly[[#This Row],[Actual]]=FALSE),AE683+Weekly[[#This Row],[BF V Odds]]-1,AE683-1)))</f>
        <v/>
      </c>
      <c r="AF684" s="24" t="str">
        <f>IF(Weekly[[#This Row],[Actual]]="","",IF(AND(Weekly[[#This Row],[XGB_P]]=Weekly[[#This Row],[Actual]],Weekly[[#This Row],[XGB_P]]=TRUE),AF683+Weekly[[#This Row],[BF H Odds]]-1,IF(AND(Weekly[[#This Row],[XGB_P]]=Weekly[[#This Row],[Actual]],Weekly[[#This Row],[XGB_P]]=FALSE),AF683+Weekly[[#This Row],[BF V Odds]]-1,AF683-1)))</f>
        <v/>
      </c>
      <c r="AG684" s="24" t="str">
        <f>IF(Weekly[[#This Row],[Actual]]="","",IF(AND(Weekly[[#This Row],[XGB_P]]=FALSE,Weekly[[#This Row],[Actual]]=TRUE),AG683+Weekly[[#This Row],[BF H Odds]]-1,IF(AND(Weekly[[#This Row],[XGB_P]]=TRUE,Weekly[[#This Row],[Actual]]=FALSE),AG683+Weekly[[#This Row],[BF V Odds]]-1,AG683-1)))</f>
        <v/>
      </c>
      <c r="AH684" s="24" t="str">
        <f>IF(Weekly[[#This Row],[Actual]]="","",IF(AND(Weekly[[#This Row],[QDA_P]]=Weekly[[#This Row],[Actual]],Weekly[[#This Row],[QDA_P]]=TRUE),AH683+Weekly[[#This Row],[BF H Odds]]-1,IF(AND(Weekly[[#This Row],[QDA_P]]=Weekly[[#This Row],[Actual]],Weekly[[#This Row],[QDA_P]]=FALSE),AH683+Weekly[[#This Row],[BF V Odds]]-1,AH683-1)))</f>
        <v/>
      </c>
      <c r="AI684" s="24" t="str">
        <f>IF(Weekly[[#This Row],[Actual]]="","",IF(AND(Weekly[[#This Row],[QDA_P]]=FALSE,Weekly[[#This Row],[Actual]]=TRUE),AI683+Weekly[[#This Row],[BF H Odds]]-1,IF(AND(Weekly[[#This Row],[QDA_P]]=TRUE,Weekly[[#This Row],[Actual]]=FALSE),AI683+Weekly[[#This Row],[BF V Odds]]-1,AI683-1)))</f>
        <v/>
      </c>
      <c r="AJ684" s="24" t="str">
        <f>IF(Weekly[[#This Row],[Actual]]="","",IF(AND(Weekly[[#This Row],[KNC_P]]=FALSE,Weekly[[#This Row],[Actual]]=TRUE),AJ683+Weekly[[#This Row],[BF H Odds]]-1,IF(AND(Weekly[[#This Row],[KNC_P]]=TRUE,Weekly[[#This Row],[Actual]]=FALSE),AJ683+Weekly[[#This Row],[BF V Odds]]-1,AJ683-1)))</f>
        <v/>
      </c>
      <c r="AK684" s="24" t="str">
        <f>IF(Weekly[[#This Row],[Actual]]="","",IF(AND(Weekly[[#This Row],[KNC_P]]=FALSE,Weekly[[#This Row],[Actual]]=TRUE),AK683+Weekly[[#This Row],[BF H Odds]]-1,IF(AND(Weekly[[#This Row],[KNC_P]]=TRUE,Weekly[[#This Row],[Actual]]=FALSE),AK683+Weekly[[#This Row],[BF V Odds]]-1,AK683-1)))</f>
        <v/>
      </c>
      <c r="AL684" s="30" t="str">
        <f>IF(Weekly[[#This Row],[Actual]]="","",COUNTIF(Weekly[[#This Row],[SVC_P]:[QDA_P]],TRUE))</f>
        <v/>
      </c>
      <c r="AM684" s="30" t="str">
        <f>IF(Weekly[[#This Row],[Actual]]="","",COUNTIF(Weekly[[#This Row],[SVC_P]:[QDA_P]],FALSE))</f>
        <v/>
      </c>
      <c r="AN684" s="36" t="str">
        <f>IF(AND(Weekly[[#This Row],[BF V Odds]]&gt;$BO$6,Weekly[[#This Row],[BF V Odds]] &lt; $BO$7),Weekly[[#This Row],[BF V Odds]],"")</f>
        <v/>
      </c>
      <c r="AO684" s="36" t="str">
        <f>IF(AND(Weekly[[#This Row],[BF H Odds]]&gt;$BO$6, Weekly[[#This Row],[BF H Odds]] &lt; $BO$7),Weekly[[#This Row],[BF H Odds]],"")</f>
        <v/>
      </c>
      <c r="AP684" s="37">
        <f>IF(AND(Weekly[[#This Row],[V Odds &lt;]]="",Weekly[[#This Row],[H Odds &lt;]]=""),AP683,IF(AND(Weekly[[#This Row],[H Odds &lt;]]&lt;&gt;"",Weekly[[#This Row],[SVC_P]]=TRUE,Weekly[[#This Row],[Actual]]=TRUE),AP683+Weekly[[#This Row],[H Odds &lt;]]-1,IF(AND(Weekly[[#This Row],[V Odds &lt;]]&lt;&gt;"",Weekly[[#This Row],[SVC_P]]=FALSE,Weekly[[#This Row],[Actual]]=FALSE),AP683+Weekly[[#This Row],[V Odds &lt;]]-1,IF(AND(Weekly[[#This Row],[V Odds &lt;]]&lt;&gt;"",Weekly[[#This Row],[SVC_P]]=FALSE,Weekly[[#This Row],[Actual]]=TRUE),AP683-1,IF(AND(Weekly[[#This Row],[H Odds &lt;]]&lt;&gt;"",Weekly[[#This Row],[SVC_P]]=TRUE,Weekly[[#This Row],[Actual]]=FALSE),AP683-1,AP683)))))</f>
        <v>81.330000000000027</v>
      </c>
      <c r="AQ684" s="37">
        <f>IF(AND(Weekly[[#This Row],[V Odds &lt;]]="",Weekly[[#This Row],[H Odds &lt;]]=""),AQ683,IF(AND(Weekly[[#This Row],[H Odds &lt;]]&lt;&gt;"",Weekly[[#This Row],[ADBC_P]]=TRUE,Weekly[[#This Row],[Actual]]=TRUE),AQ683+Weekly[[#This Row],[H Odds &lt;]]-1,IF(AND(Weekly[[#This Row],[V Odds &lt;]]&lt;&gt;"",Weekly[[#This Row],[ADBC_P]]=FALSE,Weekly[[#This Row],[Actual]]=FALSE),AQ683+Weekly[[#This Row],[V Odds &lt;]]-1,IF(AND(Weekly[[#This Row],[V Odds &lt;]]&lt;&gt;"",Weekly[[#This Row],[ADBC_P]]=FALSE,Weekly[[#This Row],[Actual]]=TRUE),AQ683-1,IF(AND(Weekly[[#This Row],[H Odds &lt;]]&lt;&gt;"",Weekly[[#This Row],[ADBC_P]]=TRUE,Weekly[[#This Row],[Actual]]=FALSE),AQ683-1,AQ683)))))</f>
        <v>53.88</v>
      </c>
      <c r="AR684" s="37">
        <f>IF(AND(Weekly[[#This Row],[V Odds &lt;]]="",Weekly[[#This Row],[H Odds &lt;]]=""),AR683,IF(AND(Weekly[[#This Row],[H Odds &lt;]]&lt;&gt;"",Weekly[[#This Row],[RFC_P]]=TRUE,Weekly[[#This Row],[Actual]]=TRUE),AR683+Weekly[[#This Row],[H Odds &lt;]]-1,IF(AND(Weekly[[#This Row],[V Odds &lt;]]&lt;&gt;"",Weekly[[#This Row],[RFC_P]]=FALSE,Weekly[[#This Row],[Actual]]=FALSE),AR683+Weekly[[#This Row],[V Odds &lt;]]-1,IF(AND(Weekly[[#This Row],[V Odds &lt;]]&lt;&gt;"",Weekly[[#This Row],[RFC_P]]=FALSE,Weekly[[#This Row],[Actual]]=TRUE),AR683-1,IF(AND(Weekly[[#This Row],[H Odds &lt;]]&lt;&gt;"",Weekly[[#This Row],[RFC_P]]=TRUE,Weekly[[#This Row],[Actual]]=FALSE),AR683-1,AR683)))))</f>
        <v>73.14</v>
      </c>
      <c r="AS684" s="37">
        <f>IF(AND(Weekly[[#This Row],[V Odds &lt;]]="",Weekly[[#This Row],[H Odds &lt;]]=""),AS683,IF(AND(Weekly[[#This Row],[H Odds &lt;]]&lt;&gt;"",Weekly[[#This Row],[GBC_P]]=TRUE,Weekly[[#This Row],[Actual]]=TRUE),AS683+Weekly[[#This Row],[H Odds &lt;]]-1,IF(AND(Weekly[[#This Row],[V Odds &lt;]]&lt;&gt;"",Weekly[[#This Row],[GBC_P]]=FALSE,Weekly[[#This Row],[Actual]]=FALSE),AS683+Weekly[[#This Row],[V Odds &lt;]]-1,IF(AND(Weekly[[#This Row],[V Odds &lt;]]&lt;&gt;"",Weekly[[#This Row],[GBC_P]]=FALSE,Weekly[[#This Row],[Actual]]=TRUE),AS683-1,IF(AND(Weekly[[#This Row],[H Odds &lt;]]&lt;&gt;"",Weekly[[#This Row],[GBC_P]]=TRUE,Weekly[[#This Row],[Actual]]=FALSE),AS683-1,AS683)))))</f>
        <v>76.88</v>
      </c>
      <c r="AT684" s="37">
        <f>IF(AND(Weekly[[#This Row],[V Odds &lt;]]="",Weekly[[#This Row],[H Odds &lt;]]=""),AT683,IF(AND(Weekly[[#This Row],[H Odds &lt;]]&lt;&gt;"",Weekly[[#This Row],[HGBC_P]]=TRUE,Weekly[[#This Row],[Actual]]=TRUE),AT683+Weekly[[#This Row],[H Odds &lt;]]-1,IF(AND(Weekly[[#This Row],[V Odds &lt;]]&lt;&gt;"",Weekly[[#This Row],[HGBC_P]]=FALSE,Weekly[[#This Row],[Actual]]=FALSE),AT683+Weekly[[#This Row],[V Odds &lt;]]-1,IF(AND(Weekly[[#This Row],[V Odds &lt;]]&lt;&gt;"",Weekly[[#This Row],[HGBC_P]]=FALSE,Weekly[[#This Row],[Actual]]=TRUE),AT683-1,IF(AND(Weekly[[#This Row],[H Odds &lt;]]&lt;&gt;"",Weekly[[#This Row],[HGBC_P]]=TRUE,Weekly[[#This Row],[Actual]]=FALSE),AT683-1,AT683)))))</f>
        <v>60.31</v>
      </c>
      <c r="AU684" s="37">
        <f>IF(AND(Weekly[[#This Row],[V Odds &lt;]]="",Weekly[[#This Row],[H Odds &lt;]]=""),AU683,IF(AND(Weekly[[#This Row],[H Odds &lt;]]&lt;&gt;"",Weekly[[#This Row],[XGB_P]]=TRUE,Weekly[[#This Row],[Actual]]=TRUE),AU683+Weekly[[#This Row],[H Odds &lt;]]-1,IF(AND(Weekly[[#This Row],[V Odds &lt;]]&lt;&gt;"",Weekly[[#This Row],[XGB_P]]=FALSE,Weekly[[#This Row],[Actual]]=FALSE),AU683+Weekly[[#This Row],[V Odds &lt;]]-1,IF(AND(Weekly[[#This Row],[V Odds &lt;]]&lt;&gt;"",Weekly[[#This Row],[XGB_P]]=FALSE,Weekly[[#This Row],[Actual]]=TRUE),AU683-1,IF(AND(Weekly[[#This Row],[H Odds &lt;]]&lt;&gt;"",Weekly[[#This Row],[XGB_P]]=TRUE,Weekly[[#This Row],[Actual]]=FALSE),AU683-1,AU683)))))</f>
        <v>84.06</v>
      </c>
      <c r="AV684" s="37">
        <f>IF(AND(Weekly[[#This Row],[V Odds &lt;]]="",Weekly[[#This Row],[H Odds &lt;]]=""),AV683,IF(AND(Weekly[[#This Row],[H Odds &lt;]]&lt;&gt;"",Weekly[[#This Row],[QDA_P]]=TRUE,Weekly[[#This Row],[Actual]]=TRUE),AV683+Weekly[[#This Row],[H Odds &lt;]]-1,IF(AND(Weekly[[#This Row],[V Odds &lt;]]&lt;&gt;"",Weekly[[#This Row],[QDA_P]]=FALSE,Weekly[[#This Row],[Actual]]=FALSE),AV683+Weekly[[#This Row],[V Odds &lt;]]-1,IF(AND(Weekly[[#This Row],[V Odds &lt;]]&lt;&gt;"",Weekly[[#This Row],[QDA_P]]=FALSE,Weekly[[#This Row],[Actual]]=TRUE),AV683-1,IF(AND(Weekly[[#This Row],[H Odds &lt;]]&lt;&gt;"",Weekly[[#This Row],[QDA_P]]=TRUE,Weekly[[#This Row],[Actual]]=FALSE),AV683-1,AV683)))))</f>
        <v>73.349999999999994</v>
      </c>
      <c r="AW684" s="37">
        <f>IF(AND(Weekly[[#This Row],[H Odds &lt;]]="",Weekly[[#This Row],[V Odds &lt;]]=""),AW683,IF(AND(Weekly[[#This Row],[KNC_P]]=Weekly[[#This Row],[Actual]],Weekly[[#This Row],[KNC_P]]=TRUE),AW683+Weekly[[#This Row],[BF H Odds]]-1,IF(AND(Weekly[[#This Row],[KNC_P]]=Weekly[[#This Row],[Actual]],Weekly[[#This Row],[KNC_P]]=FALSE),AW683+Weekly[[#This Row],[BF V Odds]]-1,AW683-1)))</f>
        <v>51.150000000000013</v>
      </c>
      <c r="AX684" s="37">
        <f>IF(AND(Weekly[[#This Row],[V Odds &lt;]]="",Weekly[[#This Row],[H Odds &lt;]]=""),AX683,IF(AND(Weekly[[#This Row],[V Odds &lt;]]&lt;&gt;"",Weekly[[#This Row],[FALSES]]&gt;0,Weekly[[#This Row],[Actual]]=FALSE),AX683+Weekly[[#This Row],[V Odds &lt;]]-1,IF(AND(Weekly[[#This Row],[H Odds &lt;]]&lt;&gt;"",Weekly[[#This Row],[TRUES]]&gt;0,Weekly[[#This Row],[Actual]]=TRUE),AX683+Weekly[[#This Row],[H Odds &lt;]]-1,IF(AND(Weekly[[#This Row],[V Odds &lt;]]&lt;&gt;"",Weekly[[#This Row],[FALSES]]=0),AX683,IF(AND(Weekly[[#This Row],[H Odds &lt;]]&lt;&gt;"",Weekly[[#This Row],[TRUES]]=0),AX683,AX683-1)))))</f>
        <v>135.64999999999995</v>
      </c>
      <c r="AY684" s="37">
        <f>IF(AND(Weekly[[#This Row],[V Odds &lt;]]="",Weekly[[#This Row],[H Odds &lt;]]=""),AY683,IF(AND(Weekly[[#This Row],[V Odds &lt;]]&lt;&gt;"",Weekly[[#This Row],[FALSES]]&gt;0,Weekly[[#This Row],[Actual]]=FALSE),AY683+((Weekly[[#This Row],[V Odds &lt;]]-1)*0.92),IF(AND(Weekly[[#This Row],[H Odds &lt;]]&lt;&gt;"",Weekly[[#This Row],[TRUES]]&gt;0,Weekly[[#This Row],[Actual]]=TRUE),AY683+((Weekly[[#This Row],[H Odds &lt;]]-1)*0.92),IF(AND(Weekly[[#This Row],[V Odds &lt;]]&lt;&gt;"",Weekly[[#This Row],[FALSES]]=0),AY683,IF(AND(Weekly[[#This Row],[H Odds &lt;]]&lt;&gt;"",Weekly[[#This Row],[TRUES]]=0),AY683,AY683-1)))))</f>
        <v>120.07800000000003</v>
      </c>
      <c r="AZ684" s="37">
        <f>IF(AND(Weekly[[#This Row],[V Odds &lt;]]="",Weekly[[#This Row],[H Odds &lt;]]=""),AZ683,IF(AND(Weekly[[#This Row],[V Odds &lt;]]&lt;&gt;"",Weekly[[#This Row],[Actual]]=FALSE),AZ683+Weekly[[#This Row],[V Odds &lt;]]-1,IF(AND(Weekly[[#This Row],[H Odds &lt;]]&lt;&gt;"",Weekly[[#This Row],[Actual]]=TRUE),AZ683+Weekly[[#This Row],[H Odds &lt;]]-1,AZ683-1)))</f>
        <v>125.61999999999996</v>
      </c>
      <c r="BA684" s="38">
        <f>IF(Weekly[[#This Row],[H Odds &lt;]]="",BA683,IF(AND(Weekly[[#This Row],[H Odds &lt;]]&lt;&gt;"",Weekly[[#This Row],[SVC_P]]=TRUE,Weekly[[#This Row],[Actual]]=TRUE),BA683+Weekly[[#This Row],[H Odds &lt;]]-1,IF(AND(Weekly[[#This Row],[H Odds &lt;]]&lt;&gt;"",Weekly[[#This Row],[SVC_P]]=TRUE,Weekly[[#This Row],[Actual]]=FALSE),BA683-1,BA683)))</f>
        <v>80.290000000000006</v>
      </c>
      <c r="BB684" s="38">
        <f>IF(Weekly[[#This Row],[H Odds &lt;]]="",BB683,IF(AND(Weekly[[#This Row],[H Odds &lt;]]&lt;&gt;"",Weekly[[#This Row],[ADBC_P]]=TRUE,Weekly[[#This Row],[Actual]]=TRUE),BB683+Weekly[[#This Row],[H Odds &lt;]]-1,IF(AND(Weekly[[#This Row],[H Odds &lt;]]&lt;&gt;"",Weekly[[#This Row],[ADBC_P]]=TRUE,Weekly[[#This Row],[Actual]]=FALSE),BB683-1,BB683)))</f>
        <v>50.06</v>
      </c>
      <c r="BC684" s="38">
        <f>IF(Weekly[[#This Row],[H Odds &lt;]]="",BC683,IF(AND(Weekly[[#This Row],[H Odds &lt;]]&lt;&gt;"",Weekly[[#This Row],[RFC_P]]=TRUE,Weekly[[#This Row],[Actual]]=TRUE),BC683+Weekly[[#This Row],[H Odds &lt;]]-1,IF(AND(Weekly[[#This Row],[H Odds &lt;]]&lt;&gt;"",Weekly[[#This Row],[RFC_P]]=TRUE,Weekly[[#This Row],[Actual]]=FALSE),BC683-1,BC683)))</f>
        <v>51.66</v>
      </c>
      <c r="BD684" s="38">
        <f>IF(Weekly[[#This Row],[H Odds &lt;]]="",BD683,IF(AND(Weekly[[#This Row],[H Odds &lt;]]&lt;&gt;"",Weekly[[#This Row],[GBC_P]]=TRUE,Weekly[[#This Row],[Actual]]=TRUE),BD683+Weekly[[#This Row],[H Odds &lt;]]-1,IF(AND(Weekly[[#This Row],[H Odds &lt;]]&lt;&gt;"",Weekly[[#This Row],[GBC_P]]=TRUE,Weekly[[#This Row],[Actual]]=FALSE),BD683-1,BD683)))</f>
        <v>57.810000000000009</v>
      </c>
      <c r="BE684" s="38">
        <f>IF(Weekly[[#This Row],[H Odds &lt;]]="",BE683,IF(AND(Weekly[[#This Row],[H Odds &lt;]]&lt;&gt;"",Weekly[[#This Row],[HGBC_P]]=TRUE,Weekly[[#This Row],[Actual]]=TRUE),BE683+Weekly[[#This Row],[H Odds &lt;]]-1,IF(AND(Weekly[[#This Row],[H Odds &lt;]]&lt;&gt;"",Weekly[[#This Row],[HGBC_P]]=TRUE,Weekly[[#This Row],[Actual]]=FALSE),BE683-1,BE683)))</f>
        <v>54.96</v>
      </c>
      <c r="BF684" s="38">
        <f>IF(Weekly[[#This Row],[H Odds &lt;]]="",BF683,IF(AND(Weekly[[#This Row],[H Odds &lt;]]&lt;&gt;"",Weekly[[#This Row],[XGB_P]]=TRUE,Weekly[[#This Row],[Actual]]=TRUE),BF683+Weekly[[#This Row],[H Odds &lt;]]-1,IF(AND(Weekly[[#This Row],[H Odds &lt;]]&lt;&gt;"",Weekly[[#This Row],[XGB_P]]=TRUE,Weekly[[#This Row],[Actual]]=FALSE),BF683-1,BF683)))</f>
        <v>64.63000000000001</v>
      </c>
      <c r="BG684" s="38">
        <f>IF(Weekly[[#This Row],[H Odds &lt;]]="",BG683,IF(AND(Weekly[[#This Row],[H Odds &lt;]]&lt;&gt;"",Weekly[[#This Row],[QDA_P]]=TRUE,Weekly[[#This Row],[Actual]]=TRUE),BG683+Weekly[[#This Row],[H Odds &lt;]]-1,IF(AND(Weekly[[#This Row],[H Odds &lt;]]&lt;&gt;"",Weekly[[#This Row],[QDA_P]]=TRUE,Weekly[[#This Row],[Actual]]=FALSE),BG683-1,BG683)))</f>
        <v>50.129999999999995</v>
      </c>
      <c r="BH684" s="38">
        <f>IF(Weekly[[#This Row],[H Odds &lt;]]="",BH683,IF(AND(Weekly[[#This Row],[H Odds &lt;]]&lt;&gt;"",Weekly[[#This Row],[KNC_P]]=TRUE,Weekly[[#This Row],[Actual]]=TRUE),BH683+Weekly[[#This Row],[H Odds &lt;]]-1,IF(AND(Weekly[[#This Row],[H Odds &lt;]]&lt;&gt;"",Weekly[[#This Row],[KNC_P]]=TRUE,Weekly[[#This Row],[Actual]]=FALSE),BH683-1,BH683)))</f>
        <v>55</v>
      </c>
      <c r="BI684" s="38">
        <f>IF(Weekly[[#This Row],[H Odds &lt;]]="",BI683,IF(AND(Weekly[[#This Row],[H Odds &lt;]]&lt;&gt;"",Weekly[[#This Row],[TRUES]]&gt;0,Weekly[[#This Row],[Actual]]=TRUE),BI683+Weekly[[#This Row],[H Odds &lt;]]-1,IF(AND(Weekly[[#This Row],[H Odds &lt;]]&lt;&gt;"",Weekly[[#This Row],[TRUES]]=0),BI683,BI683-1)))</f>
        <v>78.290000000000006</v>
      </c>
      <c r="BJ684" s="38">
        <f>IF(Weekly[[#This Row],[H Odds &lt;]]="",BJ683,IF(AND(Weekly[[#This Row],[H Odds &lt;]]&lt;&gt;"",Weekly[[#This Row],[Actual]]=TRUE),BJ683+Weekly[[#This Row],[H Odds &lt;]]-1,IF(AND(Weekly[[#This Row],[H Odds &lt;]]&lt;&gt;"",Weekly[[#This Row],[Actual]]=FALSE),BJ683-1,BJ683)))</f>
        <v>80.190000000000012</v>
      </c>
      <c r="BK684" s="58">
        <f>IF(AND(Weekly[[#This Row],[TRUES]]&gt;3,Weekly[[#This Row],[Actual]]=TRUE),BK683+Weekly[[#This Row],[BF H Odds]]-1,IF(AND(Weekly[[#This Row],[FALSES]]&gt;3,Weekly[[#This Row],[Actual]]=FALSE),BK683+Weekly[[#This Row],[BF V Odds]]-1,IF(AND(Weekly[[#This Row],[TRUES]]&gt;3,Weekly[[#This Row],[Actual]]=FALSE),BK683-1,IF(AND(Weekly[[#This Row],[FALSES]]&gt;3,Weekly[[#This Row],[Actual]]=TRUE),BK683-1,BK683))))</f>
        <v>1.6800000000000281</v>
      </c>
      <c r="BL684" s="58">
        <f>IF(AND(Weekly[[#This Row],[TRUES]]&gt;5,Weekly[[#This Row],[Actual]]=TRUE),BL683+Weekly[[#This Row],[BF H Odds]]-1,IF(AND(Weekly[[#This Row],[FALSES]]&gt;5,Weekly[[#This Row],[Actual]]=FALSE),BL683+Weekly[[#This Row],[BF V Odds]]-1,IF(AND(Weekly[[#This Row],[TRUES]]&gt;5,Weekly[[#This Row],[Actual]]=FALSE),BL683-1,IF(AND(Weekly[[#This Row],[FALSES]]&gt;5,Weekly[[#This Row],[Actual]]=TRUE),BL683-1,BL683))))</f>
        <v>6.0000000000000142</v>
      </c>
      <c r="BM684" s="58">
        <f>IF(AND(Weekly[[#This Row],[TRUES]]&gt;6,Weekly[[#This Row],[Actual]]=TRUE),BM683+Weekly[[#This Row],[BF H Odds]]-1,IF(AND(Weekly[[#This Row],[FALSES]]&gt;6,Weekly[[#This Row],[Actual]]=FALSE),BM683+Weekly[[#This Row],[BF V Odds]]-1,IF(AND(Weekly[[#This Row],[TRUES]]&gt;6,Weekly[[#This Row],[Actual]]=FALSE),BM683-1,IF(AND(Weekly[[#This Row],[FALSES]]&gt;6,Weekly[[#This Row],[Actual]]=TRUE),BM683-1,BM683))))</f>
        <v>36.08</v>
      </c>
    </row>
    <row r="685" spans="1:65" x14ac:dyDescent="0.25">
      <c r="A685" s="34"/>
      <c r="B685" s="10">
        <v>44328</v>
      </c>
      <c r="C685" s="17" t="s">
        <v>20</v>
      </c>
      <c r="D685" s="15" t="s">
        <v>21</v>
      </c>
      <c r="E685" t="b">
        <v>1</v>
      </c>
      <c r="F685" t="b">
        <v>1</v>
      </c>
      <c r="G685" t="b">
        <v>0</v>
      </c>
      <c r="H685" t="b">
        <v>0</v>
      </c>
      <c r="I685" t="b">
        <v>1</v>
      </c>
      <c r="J685" t="b">
        <v>0</v>
      </c>
      <c r="K685" t="b">
        <v>0</v>
      </c>
      <c r="L685" t="b">
        <v>0</v>
      </c>
      <c r="O685" t="str">
        <f>IF(Weekly[[#This Row],[H/V]]="H",Weekly[[#This Row],[BF H Odds]],IF(Weekly[[#This Row],[H/V]]="V",Weekly[[#This Row],[BF V Odds]],""))</f>
        <v/>
      </c>
      <c r="R685" s="35">
        <f>IFERROR(IF(Weekly[[#This Row],[Won Bet?]]="yes",R684+(Weekly[[#This Row],[BF Odds]]*Weekly[[#This Row],[BF Stake]])-Weekly[[#This Row],[BF Stake]],R684-Weekly[[#This Row],[BF Stake]]),R684)</f>
        <v>1243.6095000000007</v>
      </c>
      <c r="S685" s="35">
        <f>IFERROR(IF(Weekly[[#This Row],[Won Bet?]]="yes",S684+(((Weekly[[#This Row],[BF Odds]]*Weekly[[#This Row],[BF Stake]])-Weekly[[#This Row],[BF Stake]])*0.95),S684-Weekly[[#This Row],[BF Stake]]),S684)</f>
        <v>1127.5191400000012</v>
      </c>
      <c r="T685" s="13"/>
      <c r="U685" s="13"/>
      <c r="V685" s="24" t="str">
        <f>IF(Weekly[[#This Row],[Actual]]="","",IF(AND(Weekly[[#This Row],[SVC_P]]=Weekly[[#This Row],[Actual]],Weekly[[#This Row],[SVC_P]]=TRUE),V684+Weekly[[#This Row],[BF H Odds]]-1,IF(AND(Weekly[[#This Row],[SVC_P]]=Weekly[[#This Row],[Actual]],Weekly[[#This Row],[SVC_P]]=FALSE),V684+Weekly[[#This Row],[BF V Odds]]-1,V684-1)))</f>
        <v/>
      </c>
      <c r="W685" s="24" t="str">
        <f>IF(Weekly[[#This Row],[Actual]]="","",IF(AND(Weekly[[#This Row],[SVC_P]]=FALSE,Weekly[[#This Row],[Actual]]=TRUE),W684+Weekly[[#This Row],[BF H Odds]]-1,IF(AND(Weekly[[#This Row],[SVC_P]]=TRUE,Weekly[[#This Row],[Actual]]=FALSE,),W684+Weekly[[#This Row],[BF V Odds]]-1,W684-1)))</f>
        <v/>
      </c>
      <c r="X685" s="24" t="str">
        <f>IF(Weekly[[#This Row],[Actual]]="","",IF(AND(Weekly[[#This Row],[ADBC_P]]=Weekly[[#This Row],[Actual]],Weekly[[#This Row],[ADBC_P]]=TRUE),X684+Weekly[[#This Row],[BF H Odds]]-1,IF(AND(Weekly[[#This Row],[ADBC_P]]=Weekly[[#This Row],[Actual]],Weekly[[#This Row],[ADBC_P]]=FALSE),X684+Weekly[[#This Row],[BF V Odds]]-1,X684-1)))</f>
        <v/>
      </c>
      <c r="Y685" s="24" t="str">
        <f>IF(Weekly[[#This Row],[Actual]]="","",IF(AND(Weekly[[#This Row],[ADBC_P]]=FALSE,Weekly[[#This Row],[Actual]]=TRUE),Y684+Weekly[[#This Row],[BF H Odds]]-1,IF(AND(Weekly[[#This Row],[ADBC_P]]=TRUE,Weekly[[#This Row],[Actual]]=FALSE),Y684+Weekly[[#This Row],[BF V Odds]]-1,Y684-1)))</f>
        <v/>
      </c>
      <c r="Z685" s="24" t="str">
        <f>IF(Weekly[[#This Row],[Actual]]="","",IF(AND(Weekly[[#This Row],[RFC_P]]=Weekly[[#This Row],[Actual]],Weekly[[#This Row],[RFC_P]]=TRUE),Z684+Weekly[[#This Row],[BF H Odds]]-1,IF(AND(Weekly[[#This Row],[RFC_P]]=Weekly[[#This Row],[Actual]],Weekly[[#This Row],[RFC_P]]=FALSE),Z684+Weekly[[#This Row],[BF V Odds]]-1,Z684-1)))</f>
        <v/>
      </c>
      <c r="AA685" s="24" t="str">
        <f>IF(Weekly[[#This Row],[Actual]]="","",IF(AND(Weekly[[#This Row],[RFC_P]]=FALSE,Weekly[[#This Row],[Actual]]=TRUE),AA684+Weekly[[#This Row],[BF H Odds]]-1,IF(AND(Weekly[[#This Row],[RFC_P]]=TRUE,Weekly[[#This Row],[Actual]]=FALSE),AA684+Weekly[[#This Row],[BF V Odds]]-1,AA684-1)))</f>
        <v/>
      </c>
      <c r="AB685" s="24" t="str">
        <f>IF(Weekly[[#This Row],[Actual]]="","",IF(AND(Weekly[[#This Row],[GBC_P]]=Weekly[[#This Row],[Actual]],Weekly[[#This Row],[GBC_P]]=TRUE),AB684+Weekly[[#This Row],[BF H Odds]]-1,IF(AND(Weekly[[#This Row],[GBC_P]]=Weekly[[#This Row],[Actual]],Weekly[[#This Row],[GBC_P]]=FALSE),AB684+Weekly[[#This Row],[BF V Odds]]-1,AB684-1)))</f>
        <v/>
      </c>
      <c r="AC685" s="24" t="str">
        <f>IF(Weekly[[#This Row],[Actual]]="","",IF(AND(Weekly[[#This Row],[GBC_P]]=FALSE,Weekly[[#This Row],[Actual]]=TRUE),AC684+Weekly[[#This Row],[BF H Odds]]-1,IF(AND(Weekly[[#This Row],[GBC_P]]=TRUE,Weekly[[#This Row],[Actual]]=FALSE),AC684+Weekly[[#This Row],[BF V Odds]]-1,AC684-1)))</f>
        <v/>
      </c>
      <c r="AD685" s="24" t="str">
        <f>IF(Weekly[[#This Row],[Actual]]="","",IF(AND(Weekly[[#This Row],[HGBC_P]]=Weekly[[#This Row],[Actual]],Weekly[[#This Row],[HGBC_P]]=TRUE),AD684+Weekly[[#This Row],[BF H Odds]]-1,IF(AND(Weekly[[#This Row],[HGBC_P]]=Weekly[[#This Row],[Actual]],Weekly[[#This Row],[HGBC_P]]=FALSE),AD684+Weekly[[#This Row],[BF V Odds]]-1,AD684-1)))</f>
        <v/>
      </c>
      <c r="AE685" s="24" t="str">
        <f>IF(Weekly[[#This Row],[Actual]]="","",IF(AND(Weekly[[#This Row],[HGBC_P]]=FALSE,Weekly[[#This Row],[Actual]]=TRUE),AE684+Weekly[[#This Row],[BF H Odds]]-1,IF(AND(Weekly[[#This Row],[HGBC_P]]=TRUE,Weekly[[#This Row],[Actual]]=FALSE),AE684+Weekly[[#This Row],[BF V Odds]]-1,AE684-1)))</f>
        <v/>
      </c>
      <c r="AF685" s="24" t="str">
        <f>IF(Weekly[[#This Row],[Actual]]="","",IF(AND(Weekly[[#This Row],[XGB_P]]=Weekly[[#This Row],[Actual]],Weekly[[#This Row],[XGB_P]]=TRUE),AF684+Weekly[[#This Row],[BF H Odds]]-1,IF(AND(Weekly[[#This Row],[XGB_P]]=Weekly[[#This Row],[Actual]],Weekly[[#This Row],[XGB_P]]=FALSE),AF684+Weekly[[#This Row],[BF V Odds]]-1,AF684-1)))</f>
        <v/>
      </c>
      <c r="AG685" s="24" t="str">
        <f>IF(Weekly[[#This Row],[Actual]]="","",IF(AND(Weekly[[#This Row],[XGB_P]]=FALSE,Weekly[[#This Row],[Actual]]=TRUE),AG684+Weekly[[#This Row],[BF H Odds]]-1,IF(AND(Weekly[[#This Row],[XGB_P]]=TRUE,Weekly[[#This Row],[Actual]]=FALSE),AG684+Weekly[[#This Row],[BF V Odds]]-1,AG684-1)))</f>
        <v/>
      </c>
      <c r="AH685" s="24" t="str">
        <f>IF(Weekly[[#This Row],[Actual]]="","",IF(AND(Weekly[[#This Row],[QDA_P]]=Weekly[[#This Row],[Actual]],Weekly[[#This Row],[QDA_P]]=TRUE),AH684+Weekly[[#This Row],[BF H Odds]]-1,IF(AND(Weekly[[#This Row],[QDA_P]]=Weekly[[#This Row],[Actual]],Weekly[[#This Row],[QDA_P]]=FALSE),AH684+Weekly[[#This Row],[BF V Odds]]-1,AH684-1)))</f>
        <v/>
      </c>
      <c r="AI685" s="24" t="str">
        <f>IF(Weekly[[#This Row],[Actual]]="","",IF(AND(Weekly[[#This Row],[QDA_P]]=FALSE,Weekly[[#This Row],[Actual]]=TRUE),AI684+Weekly[[#This Row],[BF H Odds]]-1,IF(AND(Weekly[[#This Row],[QDA_P]]=TRUE,Weekly[[#This Row],[Actual]]=FALSE),AI684+Weekly[[#This Row],[BF V Odds]]-1,AI684-1)))</f>
        <v/>
      </c>
      <c r="AJ685" s="24" t="str">
        <f>IF(Weekly[[#This Row],[Actual]]="","",IF(AND(Weekly[[#This Row],[KNC_P]]=FALSE,Weekly[[#This Row],[Actual]]=TRUE),AJ684+Weekly[[#This Row],[BF H Odds]]-1,IF(AND(Weekly[[#This Row],[KNC_P]]=TRUE,Weekly[[#This Row],[Actual]]=FALSE),AJ684+Weekly[[#This Row],[BF V Odds]]-1,AJ684-1)))</f>
        <v/>
      </c>
      <c r="AK685" s="24" t="str">
        <f>IF(Weekly[[#This Row],[Actual]]="","",IF(AND(Weekly[[#This Row],[KNC_P]]=FALSE,Weekly[[#This Row],[Actual]]=TRUE),AK684+Weekly[[#This Row],[BF H Odds]]-1,IF(AND(Weekly[[#This Row],[KNC_P]]=TRUE,Weekly[[#This Row],[Actual]]=FALSE),AK684+Weekly[[#This Row],[BF V Odds]]-1,AK684-1)))</f>
        <v/>
      </c>
      <c r="AL685" s="30" t="str">
        <f>IF(Weekly[[#This Row],[Actual]]="","",COUNTIF(Weekly[[#This Row],[SVC_P]:[QDA_P]],TRUE))</f>
        <v/>
      </c>
      <c r="AM685" s="30" t="str">
        <f>IF(Weekly[[#This Row],[Actual]]="","",COUNTIF(Weekly[[#This Row],[SVC_P]:[QDA_P]],FALSE))</f>
        <v/>
      </c>
      <c r="AN685" s="36" t="str">
        <f>IF(AND(Weekly[[#This Row],[BF V Odds]]&gt;$BO$6,Weekly[[#This Row],[BF V Odds]] &lt; $BO$7),Weekly[[#This Row],[BF V Odds]],"")</f>
        <v/>
      </c>
      <c r="AO685" s="36" t="str">
        <f>IF(AND(Weekly[[#This Row],[BF H Odds]]&gt;$BO$6, Weekly[[#This Row],[BF H Odds]] &lt; $BO$7),Weekly[[#This Row],[BF H Odds]],"")</f>
        <v/>
      </c>
      <c r="AP685" s="37">
        <f>IF(AND(Weekly[[#This Row],[V Odds &lt;]]="",Weekly[[#This Row],[H Odds &lt;]]=""),AP684,IF(AND(Weekly[[#This Row],[H Odds &lt;]]&lt;&gt;"",Weekly[[#This Row],[SVC_P]]=TRUE,Weekly[[#This Row],[Actual]]=TRUE),AP684+Weekly[[#This Row],[H Odds &lt;]]-1,IF(AND(Weekly[[#This Row],[V Odds &lt;]]&lt;&gt;"",Weekly[[#This Row],[SVC_P]]=FALSE,Weekly[[#This Row],[Actual]]=FALSE),AP684+Weekly[[#This Row],[V Odds &lt;]]-1,IF(AND(Weekly[[#This Row],[V Odds &lt;]]&lt;&gt;"",Weekly[[#This Row],[SVC_P]]=FALSE,Weekly[[#This Row],[Actual]]=TRUE),AP684-1,IF(AND(Weekly[[#This Row],[H Odds &lt;]]&lt;&gt;"",Weekly[[#This Row],[SVC_P]]=TRUE,Weekly[[#This Row],[Actual]]=FALSE),AP684-1,AP684)))))</f>
        <v>81.330000000000027</v>
      </c>
      <c r="AQ685" s="37">
        <f>IF(AND(Weekly[[#This Row],[V Odds &lt;]]="",Weekly[[#This Row],[H Odds &lt;]]=""),AQ684,IF(AND(Weekly[[#This Row],[H Odds &lt;]]&lt;&gt;"",Weekly[[#This Row],[ADBC_P]]=TRUE,Weekly[[#This Row],[Actual]]=TRUE),AQ684+Weekly[[#This Row],[H Odds &lt;]]-1,IF(AND(Weekly[[#This Row],[V Odds &lt;]]&lt;&gt;"",Weekly[[#This Row],[ADBC_P]]=FALSE,Weekly[[#This Row],[Actual]]=FALSE),AQ684+Weekly[[#This Row],[V Odds &lt;]]-1,IF(AND(Weekly[[#This Row],[V Odds &lt;]]&lt;&gt;"",Weekly[[#This Row],[ADBC_P]]=FALSE,Weekly[[#This Row],[Actual]]=TRUE),AQ684-1,IF(AND(Weekly[[#This Row],[H Odds &lt;]]&lt;&gt;"",Weekly[[#This Row],[ADBC_P]]=TRUE,Weekly[[#This Row],[Actual]]=FALSE),AQ684-1,AQ684)))))</f>
        <v>53.88</v>
      </c>
      <c r="AR685" s="37">
        <f>IF(AND(Weekly[[#This Row],[V Odds &lt;]]="",Weekly[[#This Row],[H Odds &lt;]]=""),AR684,IF(AND(Weekly[[#This Row],[H Odds &lt;]]&lt;&gt;"",Weekly[[#This Row],[RFC_P]]=TRUE,Weekly[[#This Row],[Actual]]=TRUE),AR684+Weekly[[#This Row],[H Odds &lt;]]-1,IF(AND(Weekly[[#This Row],[V Odds &lt;]]&lt;&gt;"",Weekly[[#This Row],[RFC_P]]=FALSE,Weekly[[#This Row],[Actual]]=FALSE),AR684+Weekly[[#This Row],[V Odds &lt;]]-1,IF(AND(Weekly[[#This Row],[V Odds &lt;]]&lt;&gt;"",Weekly[[#This Row],[RFC_P]]=FALSE,Weekly[[#This Row],[Actual]]=TRUE),AR684-1,IF(AND(Weekly[[#This Row],[H Odds &lt;]]&lt;&gt;"",Weekly[[#This Row],[RFC_P]]=TRUE,Weekly[[#This Row],[Actual]]=FALSE),AR684-1,AR684)))))</f>
        <v>73.14</v>
      </c>
      <c r="AS685" s="37">
        <f>IF(AND(Weekly[[#This Row],[V Odds &lt;]]="",Weekly[[#This Row],[H Odds &lt;]]=""),AS684,IF(AND(Weekly[[#This Row],[H Odds &lt;]]&lt;&gt;"",Weekly[[#This Row],[GBC_P]]=TRUE,Weekly[[#This Row],[Actual]]=TRUE),AS684+Weekly[[#This Row],[H Odds &lt;]]-1,IF(AND(Weekly[[#This Row],[V Odds &lt;]]&lt;&gt;"",Weekly[[#This Row],[GBC_P]]=FALSE,Weekly[[#This Row],[Actual]]=FALSE),AS684+Weekly[[#This Row],[V Odds &lt;]]-1,IF(AND(Weekly[[#This Row],[V Odds &lt;]]&lt;&gt;"",Weekly[[#This Row],[GBC_P]]=FALSE,Weekly[[#This Row],[Actual]]=TRUE),AS684-1,IF(AND(Weekly[[#This Row],[H Odds &lt;]]&lt;&gt;"",Weekly[[#This Row],[GBC_P]]=TRUE,Weekly[[#This Row],[Actual]]=FALSE),AS684-1,AS684)))))</f>
        <v>76.88</v>
      </c>
      <c r="AT685" s="37">
        <f>IF(AND(Weekly[[#This Row],[V Odds &lt;]]="",Weekly[[#This Row],[H Odds &lt;]]=""),AT684,IF(AND(Weekly[[#This Row],[H Odds &lt;]]&lt;&gt;"",Weekly[[#This Row],[HGBC_P]]=TRUE,Weekly[[#This Row],[Actual]]=TRUE),AT684+Weekly[[#This Row],[H Odds &lt;]]-1,IF(AND(Weekly[[#This Row],[V Odds &lt;]]&lt;&gt;"",Weekly[[#This Row],[HGBC_P]]=FALSE,Weekly[[#This Row],[Actual]]=FALSE),AT684+Weekly[[#This Row],[V Odds &lt;]]-1,IF(AND(Weekly[[#This Row],[V Odds &lt;]]&lt;&gt;"",Weekly[[#This Row],[HGBC_P]]=FALSE,Weekly[[#This Row],[Actual]]=TRUE),AT684-1,IF(AND(Weekly[[#This Row],[H Odds &lt;]]&lt;&gt;"",Weekly[[#This Row],[HGBC_P]]=TRUE,Weekly[[#This Row],[Actual]]=FALSE),AT684-1,AT684)))))</f>
        <v>60.31</v>
      </c>
      <c r="AU685" s="37">
        <f>IF(AND(Weekly[[#This Row],[V Odds &lt;]]="",Weekly[[#This Row],[H Odds &lt;]]=""),AU684,IF(AND(Weekly[[#This Row],[H Odds &lt;]]&lt;&gt;"",Weekly[[#This Row],[XGB_P]]=TRUE,Weekly[[#This Row],[Actual]]=TRUE),AU684+Weekly[[#This Row],[H Odds &lt;]]-1,IF(AND(Weekly[[#This Row],[V Odds &lt;]]&lt;&gt;"",Weekly[[#This Row],[XGB_P]]=FALSE,Weekly[[#This Row],[Actual]]=FALSE),AU684+Weekly[[#This Row],[V Odds &lt;]]-1,IF(AND(Weekly[[#This Row],[V Odds &lt;]]&lt;&gt;"",Weekly[[#This Row],[XGB_P]]=FALSE,Weekly[[#This Row],[Actual]]=TRUE),AU684-1,IF(AND(Weekly[[#This Row],[H Odds &lt;]]&lt;&gt;"",Weekly[[#This Row],[XGB_P]]=TRUE,Weekly[[#This Row],[Actual]]=FALSE),AU684-1,AU684)))))</f>
        <v>84.06</v>
      </c>
      <c r="AV685" s="37">
        <f>IF(AND(Weekly[[#This Row],[V Odds &lt;]]="",Weekly[[#This Row],[H Odds &lt;]]=""),AV684,IF(AND(Weekly[[#This Row],[H Odds &lt;]]&lt;&gt;"",Weekly[[#This Row],[QDA_P]]=TRUE,Weekly[[#This Row],[Actual]]=TRUE),AV684+Weekly[[#This Row],[H Odds &lt;]]-1,IF(AND(Weekly[[#This Row],[V Odds &lt;]]&lt;&gt;"",Weekly[[#This Row],[QDA_P]]=FALSE,Weekly[[#This Row],[Actual]]=FALSE),AV684+Weekly[[#This Row],[V Odds &lt;]]-1,IF(AND(Weekly[[#This Row],[V Odds &lt;]]&lt;&gt;"",Weekly[[#This Row],[QDA_P]]=FALSE,Weekly[[#This Row],[Actual]]=TRUE),AV684-1,IF(AND(Weekly[[#This Row],[H Odds &lt;]]&lt;&gt;"",Weekly[[#This Row],[QDA_P]]=TRUE,Weekly[[#This Row],[Actual]]=FALSE),AV684-1,AV684)))))</f>
        <v>73.349999999999994</v>
      </c>
      <c r="AW685" s="37">
        <f>IF(AND(Weekly[[#This Row],[H Odds &lt;]]="",Weekly[[#This Row],[V Odds &lt;]]=""),AW684,IF(AND(Weekly[[#This Row],[KNC_P]]=Weekly[[#This Row],[Actual]],Weekly[[#This Row],[KNC_P]]=TRUE),AW684+Weekly[[#This Row],[BF H Odds]]-1,IF(AND(Weekly[[#This Row],[KNC_P]]=Weekly[[#This Row],[Actual]],Weekly[[#This Row],[KNC_P]]=FALSE),AW684+Weekly[[#This Row],[BF V Odds]]-1,AW684-1)))</f>
        <v>51.150000000000013</v>
      </c>
      <c r="AX685" s="37">
        <f>IF(AND(Weekly[[#This Row],[V Odds &lt;]]="",Weekly[[#This Row],[H Odds &lt;]]=""),AX684,IF(AND(Weekly[[#This Row],[V Odds &lt;]]&lt;&gt;"",Weekly[[#This Row],[FALSES]]&gt;0,Weekly[[#This Row],[Actual]]=FALSE),AX684+Weekly[[#This Row],[V Odds &lt;]]-1,IF(AND(Weekly[[#This Row],[H Odds &lt;]]&lt;&gt;"",Weekly[[#This Row],[TRUES]]&gt;0,Weekly[[#This Row],[Actual]]=TRUE),AX684+Weekly[[#This Row],[H Odds &lt;]]-1,IF(AND(Weekly[[#This Row],[V Odds &lt;]]&lt;&gt;"",Weekly[[#This Row],[FALSES]]=0),AX684,IF(AND(Weekly[[#This Row],[H Odds &lt;]]&lt;&gt;"",Weekly[[#This Row],[TRUES]]=0),AX684,AX684-1)))))</f>
        <v>135.64999999999995</v>
      </c>
      <c r="AY685" s="37">
        <f>IF(AND(Weekly[[#This Row],[V Odds &lt;]]="",Weekly[[#This Row],[H Odds &lt;]]=""),AY684,IF(AND(Weekly[[#This Row],[V Odds &lt;]]&lt;&gt;"",Weekly[[#This Row],[FALSES]]&gt;0,Weekly[[#This Row],[Actual]]=FALSE),AY684+((Weekly[[#This Row],[V Odds &lt;]]-1)*0.92),IF(AND(Weekly[[#This Row],[H Odds &lt;]]&lt;&gt;"",Weekly[[#This Row],[TRUES]]&gt;0,Weekly[[#This Row],[Actual]]=TRUE),AY684+((Weekly[[#This Row],[H Odds &lt;]]-1)*0.92),IF(AND(Weekly[[#This Row],[V Odds &lt;]]&lt;&gt;"",Weekly[[#This Row],[FALSES]]=0),AY684,IF(AND(Weekly[[#This Row],[H Odds &lt;]]&lt;&gt;"",Weekly[[#This Row],[TRUES]]=0),AY684,AY684-1)))))</f>
        <v>120.07800000000003</v>
      </c>
      <c r="AZ685" s="37">
        <f>IF(AND(Weekly[[#This Row],[V Odds &lt;]]="",Weekly[[#This Row],[H Odds &lt;]]=""),AZ684,IF(AND(Weekly[[#This Row],[V Odds &lt;]]&lt;&gt;"",Weekly[[#This Row],[Actual]]=FALSE),AZ684+Weekly[[#This Row],[V Odds &lt;]]-1,IF(AND(Weekly[[#This Row],[H Odds &lt;]]&lt;&gt;"",Weekly[[#This Row],[Actual]]=TRUE),AZ684+Weekly[[#This Row],[H Odds &lt;]]-1,AZ684-1)))</f>
        <v>125.61999999999996</v>
      </c>
      <c r="BA685" s="38">
        <f>IF(Weekly[[#This Row],[H Odds &lt;]]="",BA684,IF(AND(Weekly[[#This Row],[H Odds &lt;]]&lt;&gt;"",Weekly[[#This Row],[SVC_P]]=TRUE,Weekly[[#This Row],[Actual]]=TRUE),BA684+Weekly[[#This Row],[H Odds &lt;]]-1,IF(AND(Weekly[[#This Row],[H Odds &lt;]]&lt;&gt;"",Weekly[[#This Row],[SVC_P]]=TRUE,Weekly[[#This Row],[Actual]]=FALSE),BA684-1,BA684)))</f>
        <v>80.290000000000006</v>
      </c>
      <c r="BB685" s="38">
        <f>IF(Weekly[[#This Row],[H Odds &lt;]]="",BB684,IF(AND(Weekly[[#This Row],[H Odds &lt;]]&lt;&gt;"",Weekly[[#This Row],[ADBC_P]]=TRUE,Weekly[[#This Row],[Actual]]=TRUE),BB684+Weekly[[#This Row],[H Odds &lt;]]-1,IF(AND(Weekly[[#This Row],[H Odds &lt;]]&lt;&gt;"",Weekly[[#This Row],[ADBC_P]]=TRUE,Weekly[[#This Row],[Actual]]=FALSE),BB684-1,BB684)))</f>
        <v>50.06</v>
      </c>
      <c r="BC685" s="38">
        <f>IF(Weekly[[#This Row],[H Odds &lt;]]="",BC684,IF(AND(Weekly[[#This Row],[H Odds &lt;]]&lt;&gt;"",Weekly[[#This Row],[RFC_P]]=TRUE,Weekly[[#This Row],[Actual]]=TRUE),BC684+Weekly[[#This Row],[H Odds &lt;]]-1,IF(AND(Weekly[[#This Row],[H Odds &lt;]]&lt;&gt;"",Weekly[[#This Row],[RFC_P]]=TRUE,Weekly[[#This Row],[Actual]]=FALSE),BC684-1,BC684)))</f>
        <v>51.66</v>
      </c>
      <c r="BD685" s="38">
        <f>IF(Weekly[[#This Row],[H Odds &lt;]]="",BD684,IF(AND(Weekly[[#This Row],[H Odds &lt;]]&lt;&gt;"",Weekly[[#This Row],[GBC_P]]=TRUE,Weekly[[#This Row],[Actual]]=TRUE),BD684+Weekly[[#This Row],[H Odds &lt;]]-1,IF(AND(Weekly[[#This Row],[H Odds &lt;]]&lt;&gt;"",Weekly[[#This Row],[GBC_P]]=TRUE,Weekly[[#This Row],[Actual]]=FALSE),BD684-1,BD684)))</f>
        <v>57.810000000000009</v>
      </c>
      <c r="BE685" s="38">
        <f>IF(Weekly[[#This Row],[H Odds &lt;]]="",BE684,IF(AND(Weekly[[#This Row],[H Odds &lt;]]&lt;&gt;"",Weekly[[#This Row],[HGBC_P]]=TRUE,Weekly[[#This Row],[Actual]]=TRUE),BE684+Weekly[[#This Row],[H Odds &lt;]]-1,IF(AND(Weekly[[#This Row],[H Odds &lt;]]&lt;&gt;"",Weekly[[#This Row],[HGBC_P]]=TRUE,Weekly[[#This Row],[Actual]]=FALSE),BE684-1,BE684)))</f>
        <v>54.96</v>
      </c>
      <c r="BF685" s="38">
        <f>IF(Weekly[[#This Row],[H Odds &lt;]]="",BF684,IF(AND(Weekly[[#This Row],[H Odds &lt;]]&lt;&gt;"",Weekly[[#This Row],[XGB_P]]=TRUE,Weekly[[#This Row],[Actual]]=TRUE),BF684+Weekly[[#This Row],[H Odds &lt;]]-1,IF(AND(Weekly[[#This Row],[H Odds &lt;]]&lt;&gt;"",Weekly[[#This Row],[XGB_P]]=TRUE,Weekly[[#This Row],[Actual]]=FALSE),BF684-1,BF684)))</f>
        <v>64.63000000000001</v>
      </c>
      <c r="BG685" s="38">
        <f>IF(Weekly[[#This Row],[H Odds &lt;]]="",BG684,IF(AND(Weekly[[#This Row],[H Odds &lt;]]&lt;&gt;"",Weekly[[#This Row],[QDA_P]]=TRUE,Weekly[[#This Row],[Actual]]=TRUE),BG684+Weekly[[#This Row],[H Odds &lt;]]-1,IF(AND(Weekly[[#This Row],[H Odds &lt;]]&lt;&gt;"",Weekly[[#This Row],[QDA_P]]=TRUE,Weekly[[#This Row],[Actual]]=FALSE),BG684-1,BG684)))</f>
        <v>50.129999999999995</v>
      </c>
      <c r="BH685" s="38">
        <f>IF(Weekly[[#This Row],[H Odds &lt;]]="",BH684,IF(AND(Weekly[[#This Row],[H Odds &lt;]]&lt;&gt;"",Weekly[[#This Row],[KNC_P]]=TRUE,Weekly[[#This Row],[Actual]]=TRUE),BH684+Weekly[[#This Row],[H Odds &lt;]]-1,IF(AND(Weekly[[#This Row],[H Odds &lt;]]&lt;&gt;"",Weekly[[#This Row],[KNC_P]]=TRUE,Weekly[[#This Row],[Actual]]=FALSE),BH684-1,BH684)))</f>
        <v>55</v>
      </c>
      <c r="BI685" s="38">
        <f>IF(Weekly[[#This Row],[H Odds &lt;]]="",BI684,IF(AND(Weekly[[#This Row],[H Odds &lt;]]&lt;&gt;"",Weekly[[#This Row],[TRUES]]&gt;0,Weekly[[#This Row],[Actual]]=TRUE),BI684+Weekly[[#This Row],[H Odds &lt;]]-1,IF(AND(Weekly[[#This Row],[H Odds &lt;]]&lt;&gt;"",Weekly[[#This Row],[TRUES]]=0),BI684,BI684-1)))</f>
        <v>78.290000000000006</v>
      </c>
      <c r="BJ685" s="38">
        <f>IF(Weekly[[#This Row],[H Odds &lt;]]="",BJ684,IF(AND(Weekly[[#This Row],[H Odds &lt;]]&lt;&gt;"",Weekly[[#This Row],[Actual]]=TRUE),BJ684+Weekly[[#This Row],[H Odds &lt;]]-1,IF(AND(Weekly[[#This Row],[H Odds &lt;]]&lt;&gt;"",Weekly[[#This Row],[Actual]]=FALSE),BJ684-1,BJ684)))</f>
        <v>80.190000000000012</v>
      </c>
      <c r="BK685" s="58">
        <f>IF(AND(Weekly[[#This Row],[TRUES]]&gt;3,Weekly[[#This Row],[Actual]]=TRUE),BK684+Weekly[[#This Row],[BF H Odds]]-1,IF(AND(Weekly[[#This Row],[FALSES]]&gt;3,Weekly[[#This Row],[Actual]]=FALSE),BK684+Weekly[[#This Row],[BF V Odds]]-1,IF(AND(Weekly[[#This Row],[TRUES]]&gt;3,Weekly[[#This Row],[Actual]]=FALSE),BK684-1,IF(AND(Weekly[[#This Row],[FALSES]]&gt;3,Weekly[[#This Row],[Actual]]=TRUE),BK684-1,BK684))))</f>
        <v>0.68000000000002814</v>
      </c>
      <c r="BL685" s="58">
        <f>IF(AND(Weekly[[#This Row],[TRUES]]&gt;5,Weekly[[#This Row],[Actual]]=TRUE),BL684+Weekly[[#This Row],[BF H Odds]]-1,IF(AND(Weekly[[#This Row],[FALSES]]&gt;5,Weekly[[#This Row],[Actual]]=FALSE),BL684+Weekly[[#This Row],[BF V Odds]]-1,IF(AND(Weekly[[#This Row],[TRUES]]&gt;5,Weekly[[#This Row],[Actual]]=FALSE),BL684-1,IF(AND(Weekly[[#This Row],[FALSES]]&gt;5,Weekly[[#This Row],[Actual]]=TRUE),BL684-1,BL684))))</f>
        <v>5.0000000000000142</v>
      </c>
      <c r="BM685" s="58">
        <f>IF(AND(Weekly[[#This Row],[TRUES]]&gt;6,Weekly[[#This Row],[Actual]]=TRUE),BM684+Weekly[[#This Row],[BF H Odds]]-1,IF(AND(Weekly[[#This Row],[FALSES]]&gt;6,Weekly[[#This Row],[Actual]]=FALSE),BM684+Weekly[[#This Row],[BF V Odds]]-1,IF(AND(Weekly[[#This Row],[TRUES]]&gt;6,Weekly[[#This Row],[Actual]]=FALSE),BM684-1,IF(AND(Weekly[[#This Row],[FALSES]]&gt;6,Weekly[[#This Row],[Actual]]=TRUE),BM684-1,BM684))))</f>
        <v>35.08</v>
      </c>
    </row>
    <row r="686" spans="1:65" x14ac:dyDescent="0.25">
      <c r="A686" s="34"/>
      <c r="B686" s="10">
        <v>44329</v>
      </c>
      <c r="C686" s="17" t="s">
        <v>16</v>
      </c>
      <c r="D686" s="15" t="s">
        <v>27</v>
      </c>
      <c r="E686" t="b">
        <v>1</v>
      </c>
      <c r="F686" t="b">
        <v>1</v>
      </c>
      <c r="G686" t="b">
        <v>1</v>
      </c>
      <c r="H686" t="b">
        <v>1</v>
      </c>
      <c r="I686" t="b">
        <v>1</v>
      </c>
      <c r="J686" t="b">
        <v>1</v>
      </c>
      <c r="K686" t="b">
        <v>1</v>
      </c>
      <c r="L686" t="b">
        <v>1</v>
      </c>
      <c r="O686" t="str">
        <f>IF(Weekly[[#This Row],[H/V]]="H",Weekly[[#This Row],[BF H Odds]],IF(Weekly[[#This Row],[H/V]]="V",Weekly[[#This Row],[BF V Odds]],""))</f>
        <v/>
      </c>
      <c r="R686" s="35">
        <f>IFERROR(IF(Weekly[[#This Row],[Won Bet?]]="yes",R685+(Weekly[[#This Row],[BF Odds]]*Weekly[[#This Row],[BF Stake]])-Weekly[[#This Row],[BF Stake]],R685-Weekly[[#This Row],[BF Stake]]),R685)</f>
        <v>1243.6095000000007</v>
      </c>
      <c r="S686" s="35">
        <f>IFERROR(IF(Weekly[[#This Row],[Won Bet?]]="yes",S685+(((Weekly[[#This Row],[BF Odds]]*Weekly[[#This Row],[BF Stake]])-Weekly[[#This Row],[BF Stake]])*0.95),S685-Weekly[[#This Row],[BF Stake]]),S685)</f>
        <v>1127.5191400000012</v>
      </c>
      <c r="T686" s="13"/>
      <c r="U686" s="13"/>
      <c r="V686" s="24" t="str">
        <f>IF(Weekly[[#This Row],[Actual]]="","",IF(AND(Weekly[[#This Row],[SVC_P]]=Weekly[[#This Row],[Actual]],Weekly[[#This Row],[SVC_P]]=TRUE),V685+Weekly[[#This Row],[BF H Odds]]-1,IF(AND(Weekly[[#This Row],[SVC_P]]=Weekly[[#This Row],[Actual]],Weekly[[#This Row],[SVC_P]]=FALSE),V685+Weekly[[#This Row],[BF V Odds]]-1,V685-1)))</f>
        <v/>
      </c>
      <c r="W686" s="24" t="str">
        <f>IF(Weekly[[#This Row],[Actual]]="","",IF(AND(Weekly[[#This Row],[SVC_P]]=FALSE,Weekly[[#This Row],[Actual]]=TRUE),W685+Weekly[[#This Row],[BF H Odds]]-1,IF(AND(Weekly[[#This Row],[SVC_P]]=TRUE,Weekly[[#This Row],[Actual]]=FALSE,),W685+Weekly[[#This Row],[BF V Odds]]-1,W685-1)))</f>
        <v/>
      </c>
      <c r="X686" s="24" t="str">
        <f>IF(Weekly[[#This Row],[Actual]]="","",IF(AND(Weekly[[#This Row],[ADBC_P]]=Weekly[[#This Row],[Actual]],Weekly[[#This Row],[ADBC_P]]=TRUE),X685+Weekly[[#This Row],[BF H Odds]]-1,IF(AND(Weekly[[#This Row],[ADBC_P]]=Weekly[[#This Row],[Actual]],Weekly[[#This Row],[ADBC_P]]=FALSE),X685+Weekly[[#This Row],[BF V Odds]]-1,X685-1)))</f>
        <v/>
      </c>
      <c r="Y686" s="24" t="str">
        <f>IF(Weekly[[#This Row],[Actual]]="","",IF(AND(Weekly[[#This Row],[ADBC_P]]=FALSE,Weekly[[#This Row],[Actual]]=TRUE),Y685+Weekly[[#This Row],[BF H Odds]]-1,IF(AND(Weekly[[#This Row],[ADBC_P]]=TRUE,Weekly[[#This Row],[Actual]]=FALSE),Y685+Weekly[[#This Row],[BF V Odds]]-1,Y685-1)))</f>
        <v/>
      </c>
      <c r="Z686" s="24" t="str">
        <f>IF(Weekly[[#This Row],[Actual]]="","",IF(AND(Weekly[[#This Row],[RFC_P]]=Weekly[[#This Row],[Actual]],Weekly[[#This Row],[RFC_P]]=TRUE),Z685+Weekly[[#This Row],[BF H Odds]]-1,IF(AND(Weekly[[#This Row],[RFC_P]]=Weekly[[#This Row],[Actual]],Weekly[[#This Row],[RFC_P]]=FALSE),Z685+Weekly[[#This Row],[BF V Odds]]-1,Z685-1)))</f>
        <v/>
      </c>
      <c r="AA686" s="24" t="str">
        <f>IF(Weekly[[#This Row],[Actual]]="","",IF(AND(Weekly[[#This Row],[RFC_P]]=FALSE,Weekly[[#This Row],[Actual]]=TRUE),AA685+Weekly[[#This Row],[BF H Odds]]-1,IF(AND(Weekly[[#This Row],[RFC_P]]=TRUE,Weekly[[#This Row],[Actual]]=FALSE),AA685+Weekly[[#This Row],[BF V Odds]]-1,AA685-1)))</f>
        <v/>
      </c>
      <c r="AB686" s="24" t="str">
        <f>IF(Weekly[[#This Row],[Actual]]="","",IF(AND(Weekly[[#This Row],[GBC_P]]=Weekly[[#This Row],[Actual]],Weekly[[#This Row],[GBC_P]]=TRUE),AB685+Weekly[[#This Row],[BF H Odds]]-1,IF(AND(Weekly[[#This Row],[GBC_P]]=Weekly[[#This Row],[Actual]],Weekly[[#This Row],[GBC_P]]=FALSE),AB685+Weekly[[#This Row],[BF V Odds]]-1,AB685-1)))</f>
        <v/>
      </c>
      <c r="AC686" s="24" t="str">
        <f>IF(Weekly[[#This Row],[Actual]]="","",IF(AND(Weekly[[#This Row],[GBC_P]]=FALSE,Weekly[[#This Row],[Actual]]=TRUE),AC685+Weekly[[#This Row],[BF H Odds]]-1,IF(AND(Weekly[[#This Row],[GBC_P]]=TRUE,Weekly[[#This Row],[Actual]]=FALSE),AC685+Weekly[[#This Row],[BF V Odds]]-1,AC685-1)))</f>
        <v/>
      </c>
      <c r="AD686" s="24" t="str">
        <f>IF(Weekly[[#This Row],[Actual]]="","",IF(AND(Weekly[[#This Row],[HGBC_P]]=Weekly[[#This Row],[Actual]],Weekly[[#This Row],[HGBC_P]]=TRUE),AD685+Weekly[[#This Row],[BF H Odds]]-1,IF(AND(Weekly[[#This Row],[HGBC_P]]=Weekly[[#This Row],[Actual]],Weekly[[#This Row],[HGBC_P]]=FALSE),AD685+Weekly[[#This Row],[BF V Odds]]-1,AD685-1)))</f>
        <v/>
      </c>
      <c r="AE686" s="24" t="str">
        <f>IF(Weekly[[#This Row],[Actual]]="","",IF(AND(Weekly[[#This Row],[HGBC_P]]=FALSE,Weekly[[#This Row],[Actual]]=TRUE),AE685+Weekly[[#This Row],[BF H Odds]]-1,IF(AND(Weekly[[#This Row],[HGBC_P]]=TRUE,Weekly[[#This Row],[Actual]]=FALSE),AE685+Weekly[[#This Row],[BF V Odds]]-1,AE685-1)))</f>
        <v/>
      </c>
      <c r="AF686" s="24" t="str">
        <f>IF(Weekly[[#This Row],[Actual]]="","",IF(AND(Weekly[[#This Row],[XGB_P]]=Weekly[[#This Row],[Actual]],Weekly[[#This Row],[XGB_P]]=TRUE),AF685+Weekly[[#This Row],[BF H Odds]]-1,IF(AND(Weekly[[#This Row],[XGB_P]]=Weekly[[#This Row],[Actual]],Weekly[[#This Row],[XGB_P]]=FALSE),AF685+Weekly[[#This Row],[BF V Odds]]-1,AF685-1)))</f>
        <v/>
      </c>
      <c r="AG686" s="24" t="str">
        <f>IF(Weekly[[#This Row],[Actual]]="","",IF(AND(Weekly[[#This Row],[XGB_P]]=FALSE,Weekly[[#This Row],[Actual]]=TRUE),AG685+Weekly[[#This Row],[BF H Odds]]-1,IF(AND(Weekly[[#This Row],[XGB_P]]=TRUE,Weekly[[#This Row],[Actual]]=FALSE),AG685+Weekly[[#This Row],[BF V Odds]]-1,AG685-1)))</f>
        <v/>
      </c>
      <c r="AH686" s="24" t="str">
        <f>IF(Weekly[[#This Row],[Actual]]="","",IF(AND(Weekly[[#This Row],[QDA_P]]=Weekly[[#This Row],[Actual]],Weekly[[#This Row],[QDA_P]]=TRUE),AH685+Weekly[[#This Row],[BF H Odds]]-1,IF(AND(Weekly[[#This Row],[QDA_P]]=Weekly[[#This Row],[Actual]],Weekly[[#This Row],[QDA_P]]=FALSE),AH685+Weekly[[#This Row],[BF V Odds]]-1,AH685-1)))</f>
        <v/>
      </c>
      <c r="AI686" s="24" t="str">
        <f>IF(Weekly[[#This Row],[Actual]]="","",IF(AND(Weekly[[#This Row],[QDA_P]]=FALSE,Weekly[[#This Row],[Actual]]=TRUE),AI685+Weekly[[#This Row],[BF H Odds]]-1,IF(AND(Weekly[[#This Row],[QDA_P]]=TRUE,Weekly[[#This Row],[Actual]]=FALSE),AI685+Weekly[[#This Row],[BF V Odds]]-1,AI685-1)))</f>
        <v/>
      </c>
      <c r="AJ686" s="24" t="str">
        <f>IF(Weekly[[#This Row],[Actual]]="","",IF(AND(Weekly[[#This Row],[KNC_P]]=FALSE,Weekly[[#This Row],[Actual]]=TRUE),AJ685+Weekly[[#This Row],[BF H Odds]]-1,IF(AND(Weekly[[#This Row],[KNC_P]]=TRUE,Weekly[[#This Row],[Actual]]=FALSE),AJ685+Weekly[[#This Row],[BF V Odds]]-1,AJ685-1)))</f>
        <v/>
      </c>
      <c r="AK686" s="24" t="str">
        <f>IF(Weekly[[#This Row],[Actual]]="","",IF(AND(Weekly[[#This Row],[KNC_P]]=FALSE,Weekly[[#This Row],[Actual]]=TRUE),AK685+Weekly[[#This Row],[BF H Odds]]-1,IF(AND(Weekly[[#This Row],[KNC_P]]=TRUE,Weekly[[#This Row],[Actual]]=FALSE),AK685+Weekly[[#This Row],[BF V Odds]]-1,AK685-1)))</f>
        <v/>
      </c>
      <c r="AL686" s="30" t="str">
        <f>IF(Weekly[[#This Row],[Actual]]="","",COUNTIF(Weekly[[#This Row],[SVC_P]:[QDA_P]],TRUE))</f>
        <v/>
      </c>
      <c r="AM686" s="30" t="str">
        <f>IF(Weekly[[#This Row],[Actual]]="","",COUNTIF(Weekly[[#This Row],[SVC_P]:[QDA_P]],FALSE))</f>
        <v/>
      </c>
      <c r="AN686" s="36" t="str">
        <f>IF(AND(Weekly[[#This Row],[BF V Odds]]&gt;$BO$6,Weekly[[#This Row],[BF V Odds]] &lt; $BO$7),Weekly[[#This Row],[BF V Odds]],"")</f>
        <v/>
      </c>
      <c r="AO686" s="36" t="str">
        <f>IF(AND(Weekly[[#This Row],[BF H Odds]]&gt;$BO$6, Weekly[[#This Row],[BF H Odds]] &lt; $BO$7),Weekly[[#This Row],[BF H Odds]],"")</f>
        <v/>
      </c>
      <c r="AP686" s="37">
        <f>IF(AND(Weekly[[#This Row],[V Odds &lt;]]="",Weekly[[#This Row],[H Odds &lt;]]=""),AP685,IF(AND(Weekly[[#This Row],[H Odds &lt;]]&lt;&gt;"",Weekly[[#This Row],[SVC_P]]=TRUE,Weekly[[#This Row],[Actual]]=TRUE),AP685+Weekly[[#This Row],[H Odds &lt;]]-1,IF(AND(Weekly[[#This Row],[V Odds &lt;]]&lt;&gt;"",Weekly[[#This Row],[SVC_P]]=FALSE,Weekly[[#This Row],[Actual]]=FALSE),AP685+Weekly[[#This Row],[V Odds &lt;]]-1,IF(AND(Weekly[[#This Row],[V Odds &lt;]]&lt;&gt;"",Weekly[[#This Row],[SVC_P]]=FALSE,Weekly[[#This Row],[Actual]]=TRUE),AP685-1,IF(AND(Weekly[[#This Row],[H Odds &lt;]]&lt;&gt;"",Weekly[[#This Row],[SVC_P]]=TRUE,Weekly[[#This Row],[Actual]]=FALSE),AP685-1,AP685)))))</f>
        <v>81.330000000000027</v>
      </c>
      <c r="AQ686" s="37">
        <f>IF(AND(Weekly[[#This Row],[V Odds &lt;]]="",Weekly[[#This Row],[H Odds &lt;]]=""),AQ685,IF(AND(Weekly[[#This Row],[H Odds &lt;]]&lt;&gt;"",Weekly[[#This Row],[ADBC_P]]=TRUE,Weekly[[#This Row],[Actual]]=TRUE),AQ685+Weekly[[#This Row],[H Odds &lt;]]-1,IF(AND(Weekly[[#This Row],[V Odds &lt;]]&lt;&gt;"",Weekly[[#This Row],[ADBC_P]]=FALSE,Weekly[[#This Row],[Actual]]=FALSE),AQ685+Weekly[[#This Row],[V Odds &lt;]]-1,IF(AND(Weekly[[#This Row],[V Odds &lt;]]&lt;&gt;"",Weekly[[#This Row],[ADBC_P]]=FALSE,Weekly[[#This Row],[Actual]]=TRUE),AQ685-1,IF(AND(Weekly[[#This Row],[H Odds &lt;]]&lt;&gt;"",Weekly[[#This Row],[ADBC_P]]=TRUE,Weekly[[#This Row],[Actual]]=FALSE),AQ685-1,AQ685)))))</f>
        <v>53.88</v>
      </c>
      <c r="AR686" s="37">
        <f>IF(AND(Weekly[[#This Row],[V Odds &lt;]]="",Weekly[[#This Row],[H Odds &lt;]]=""),AR685,IF(AND(Weekly[[#This Row],[H Odds &lt;]]&lt;&gt;"",Weekly[[#This Row],[RFC_P]]=TRUE,Weekly[[#This Row],[Actual]]=TRUE),AR685+Weekly[[#This Row],[H Odds &lt;]]-1,IF(AND(Weekly[[#This Row],[V Odds &lt;]]&lt;&gt;"",Weekly[[#This Row],[RFC_P]]=FALSE,Weekly[[#This Row],[Actual]]=FALSE),AR685+Weekly[[#This Row],[V Odds &lt;]]-1,IF(AND(Weekly[[#This Row],[V Odds &lt;]]&lt;&gt;"",Weekly[[#This Row],[RFC_P]]=FALSE,Weekly[[#This Row],[Actual]]=TRUE),AR685-1,IF(AND(Weekly[[#This Row],[H Odds &lt;]]&lt;&gt;"",Weekly[[#This Row],[RFC_P]]=TRUE,Weekly[[#This Row],[Actual]]=FALSE),AR685-1,AR685)))))</f>
        <v>73.14</v>
      </c>
      <c r="AS686" s="37">
        <f>IF(AND(Weekly[[#This Row],[V Odds &lt;]]="",Weekly[[#This Row],[H Odds &lt;]]=""),AS685,IF(AND(Weekly[[#This Row],[H Odds &lt;]]&lt;&gt;"",Weekly[[#This Row],[GBC_P]]=TRUE,Weekly[[#This Row],[Actual]]=TRUE),AS685+Weekly[[#This Row],[H Odds &lt;]]-1,IF(AND(Weekly[[#This Row],[V Odds &lt;]]&lt;&gt;"",Weekly[[#This Row],[GBC_P]]=FALSE,Weekly[[#This Row],[Actual]]=FALSE),AS685+Weekly[[#This Row],[V Odds &lt;]]-1,IF(AND(Weekly[[#This Row],[V Odds &lt;]]&lt;&gt;"",Weekly[[#This Row],[GBC_P]]=FALSE,Weekly[[#This Row],[Actual]]=TRUE),AS685-1,IF(AND(Weekly[[#This Row],[H Odds &lt;]]&lt;&gt;"",Weekly[[#This Row],[GBC_P]]=TRUE,Weekly[[#This Row],[Actual]]=FALSE),AS685-1,AS685)))))</f>
        <v>76.88</v>
      </c>
      <c r="AT686" s="37">
        <f>IF(AND(Weekly[[#This Row],[V Odds &lt;]]="",Weekly[[#This Row],[H Odds &lt;]]=""),AT685,IF(AND(Weekly[[#This Row],[H Odds &lt;]]&lt;&gt;"",Weekly[[#This Row],[HGBC_P]]=TRUE,Weekly[[#This Row],[Actual]]=TRUE),AT685+Weekly[[#This Row],[H Odds &lt;]]-1,IF(AND(Weekly[[#This Row],[V Odds &lt;]]&lt;&gt;"",Weekly[[#This Row],[HGBC_P]]=FALSE,Weekly[[#This Row],[Actual]]=FALSE),AT685+Weekly[[#This Row],[V Odds &lt;]]-1,IF(AND(Weekly[[#This Row],[V Odds &lt;]]&lt;&gt;"",Weekly[[#This Row],[HGBC_P]]=FALSE,Weekly[[#This Row],[Actual]]=TRUE),AT685-1,IF(AND(Weekly[[#This Row],[H Odds &lt;]]&lt;&gt;"",Weekly[[#This Row],[HGBC_P]]=TRUE,Weekly[[#This Row],[Actual]]=FALSE),AT685-1,AT685)))))</f>
        <v>60.31</v>
      </c>
      <c r="AU686" s="37">
        <f>IF(AND(Weekly[[#This Row],[V Odds &lt;]]="",Weekly[[#This Row],[H Odds &lt;]]=""),AU685,IF(AND(Weekly[[#This Row],[H Odds &lt;]]&lt;&gt;"",Weekly[[#This Row],[XGB_P]]=TRUE,Weekly[[#This Row],[Actual]]=TRUE),AU685+Weekly[[#This Row],[H Odds &lt;]]-1,IF(AND(Weekly[[#This Row],[V Odds &lt;]]&lt;&gt;"",Weekly[[#This Row],[XGB_P]]=FALSE,Weekly[[#This Row],[Actual]]=FALSE),AU685+Weekly[[#This Row],[V Odds &lt;]]-1,IF(AND(Weekly[[#This Row],[V Odds &lt;]]&lt;&gt;"",Weekly[[#This Row],[XGB_P]]=FALSE,Weekly[[#This Row],[Actual]]=TRUE),AU685-1,IF(AND(Weekly[[#This Row],[H Odds &lt;]]&lt;&gt;"",Weekly[[#This Row],[XGB_P]]=TRUE,Weekly[[#This Row],[Actual]]=FALSE),AU685-1,AU685)))))</f>
        <v>84.06</v>
      </c>
      <c r="AV686" s="37">
        <f>IF(AND(Weekly[[#This Row],[V Odds &lt;]]="",Weekly[[#This Row],[H Odds &lt;]]=""),AV685,IF(AND(Weekly[[#This Row],[H Odds &lt;]]&lt;&gt;"",Weekly[[#This Row],[QDA_P]]=TRUE,Weekly[[#This Row],[Actual]]=TRUE),AV685+Weekly[[#This Row],[H Odds &lt;]]-1,IF(AND(Weekly[[#This Row],[V Odds &lt;]]&lt;&gt;"",Weekly[[#This Row],[QDA_P]]=FALSE,Weekly[[#This Row],[Actual]]=FALSE),AV685+Weekly[[#This Row],[V Odds &lt;]]-1,IF(AND(Weekly[[#This Row],[V Odds &lt;]]&lt;&gt;"",Weekly[[#This Row],[QDA_P]]=FALSE,Weekly[[#This Row],[Actual]]=TRUE),AV685-1,IF(AND(Weekly[[#This Row],[H Odds &lt;]]&lt;&gt;"",Weekly[[#This Row],[QDA_P]]=TRUE,Weekly[[#This Row],[Actual]]=FALSE),AV685-1,AV685)))))</f>
        <v>73.349999999999994</v>
      </c>
      <c r="AW686" s="37">
        <f>IF(AND(Weekly[[#This Row],[H Odds &lt;]]="",Weekly[[#This Row],[V Odds &lt;]]=""),AW685,IF(AND(Weekly[[#This Row],[KNC_P]]=Weekly[[#This Row],[Actual]],Weekly[[#This Row],[KNC_P]]=TRUE),AW685+Weekly[[#This Row],[BF H Odds]]-1,IF(AND(Weekly[[#This Row],[KNC_P]]=Weekly[[#This Row],[Actual]],Weekly[[#This Row],[KNC_P]]=FALSE),AW685+Weekly[[#This Row],[BF V Odds]]-1,AW685-1)))</f>
        <v>51.150000000000013</v>
      </c>
      <c r="AX686" s="37">
        <f>IF(AND(Weekly[[#This Row],[V Odds &lt;]]="",Weekly[[#This Row],[H Odds &lt;]]=""),AX685,IF(AND(Weekly[[#This Row],[V Odds &lt;]]&lt;&gt;"",Weekly[[#This Row],[FALSES]]&gt;0,Weekly[[#This Row],[Actual]]=FALSE),AX685+Weekly[[#This Row],[V Odds &lt;]]-1,IF(AND(Weekly[[#This Row],[H Odds &lt;]]&lt;&gt;"",Weekly[[#This Row],[TRUES]]&gt;0,Weekly[[#This Row],[Actual]]=TRUE),AX685+Weekly[[#This Row],[H Odds &lt;]]-1,IF(AND(Weekly[[#This Row],[V Odds &lt;]]&lt;&gt;"",Weekly[[#This Row],[FALSES]]=0),AX685,IF(AND(Weekly[[#This Row],[H Odds &lt;]]&lt;&gt;"",Weekly[[#This Row],[TRUES]]=0),AX685,AX685-1)))))</f>
        <v>135.64999999999995</v>
      </c>
      <c r="AY686" s="37">
        <f>IF(AND(Weekly[[#This Row],[V Odds &lt;]]="",Weekly[[#This Row],[H Odds &lt;]]=""),AY685,IF(AND(Weekly[[#This Row],[V Odds &lt;]]&lt;&gt;"",Weekly[[#This Row],[FALSES]]&gt;0,Weekly[[#This Row],[Actual]]=FALSE),AY685+((Weekly[[#This Row],[V Odds &lt;]]-1)*0.92),IF(AND(Weekly[[#This Row],[H Odds &lt;]]&lt;&gt;"",Weekly[[#This Row],[TRUES]]&gt;0,Weekly[[#This Row],[Actual]]=TRUE),AY685+((Weekly[[#This Row],[H Odds &lt;]]-1)*0.92),IF(AND(Weekly[[#This Row],[V Odds &lt;]]&lt;&gt;"",Weekly[[#This Row],[FALSES]]=0),AY685,IF(AND(Weekly[[#This Row],[H Odds &lt;]]&lt;&gt;"",Weekly[[#This Row],[TRUES]]=0),AY685,AY685-1)))))</f>
        <v>120.07800000000003</v>
      </c>
      <c r="AZ686" s="37">
        <f>IF(AND(Weekly[[#This Row],[V Odds &lt;]]="",Weekly[[#This Row],[H Odds &lt;]]=""),AZ685,IF(AND(Weekly[[#This Row],[V Odds &lt;]]&lt;&gt;"",Weekly[[#This Row],[Actual]]=FALSE),AZ685+Weekly[[#This Row],[V Odds &lt;]]-1,IF(AND(Weekly[[#This Row],[H Odds &lt;]]&lt;&gt;"",Weekly[[#This Row],[Actual]]=TRUE),AZ685+Weekly[[#This Row],[H Odds &lt;]]-1,AZ685-1)))</f>
        <v>125.61999999999996</v>
      </c>
      <c r="BA686" s="38">
        <f>IF(Weekly[[#This Row],[H Odds &lt;]]="",BA685,IF(AND(Weekly[[#This Row],[H Odds &lt;]]&lt;&gt;"",Weekly[[#This Row],[SVC_P]]=TRUE,Weekly[[#This Row],[Actual]]=TRUE),BA685+Weekly[[#This Row],[H Odds &lt;]]-1,IF(AND(Weekly[[#This Row],[H Odds &lt;]]&lt;&gt;"",Weekly[[#This Row],[SVC_P]]=TRUE,Weekly[[#This Row],[Actual]]=FALSE),BA685-1,BA685)))</f>
        <v>80.290000000000006</v>
      </c>
      <c r="BB686" s="38">
        <f>IF(Weekly[[#This Row],[H Odds &lt;]]="",BB685,IF(AND(Weekly[[#This Row],[H Odds &lt;]]&lt;&gt;"",Weekly[[#This Row],[ADBC_P]]=TRUE,Weekly[[#This Row],[Actual]]=TRUE),BB685+Weekly[[#This Row],[H Odds &lt;]]-1,IF(AND(Weekly[[#This Row],[H Odds &lt;]]&lt;&gt;"",Weekly[[#This Row],[ADBC_P]]=TRUE,Weekly[[#This Row],[Actual]]=FALSE),BB685-1,BB685)))</f>
        <v>50.06</v>
      </c>
      <c r="BC686" s="38">
        <f>IF(Weekly[[#This Row],[H Odds &lt;]]="",BC685,IF(AND(Weekly[[#This Row],[H Odds &lt;]]&lt;&gt;"",Weekly[[#This Row],[RFC_P]]=TRUE,Weekly[[#This Row],[Actual]]=TRUE),BC685+Weekly[[#This Row],[H Odds &lt;]]-1,IF(AND(Weekly[[#This Row],[H Odds &lt;]]&lt;&gt;"",Weekly[[#This Row],[RFC_P]]=TRUE,Weekly[[#This Row],[Actual]]=FALSE),BC685-1,BC685)))</f>
        <v>51.66</v>
      </c>
      <c r="BD686" s="38">
        <f>IF(Weekly[[#This Row],[H Odds &lt;]]="",BD685,IF(AND(Weekly[[#This Row],[H Odds &lt;]]&lt;&gt;"",Weekly[[#This Row],[GBC_P]]=TRUE,Weekly[[#This Row],[Actual]]=TRUE),BD685+Weekly[[#This Row],[H Odds &lt;]]-1,IF(AND(Weekly[[#This Row],[H Odds &lt;]]&lt;&gt;"",Weekly[[#This Row],[GBC_P]]=TRUE,Weekly[[#This Row],[Actual]]=FALSE),BD685-1,BD685)))</f>
        <v>57.810000000000009</v>
      </c>
      <c r="BE686" s="38">
        <f>IF(Weekly[[#This Row],[H Odds &lt;]]="",BE685,IF(AND(Weekly[[#This Row],[H Odds &lt;]]&lt;&gt;"",Weekly[[#This Row],[HGBC_P]]=TRUE,Weekly[[#This Row],[Actual]]=TRUE),BE685+Weekly[[#This Row],[H Odds &lt;]]-1,IF(AND(Weekly[[#This Row],[H Odds &lt;]]&lt;&gt;"",Weekly[[#This Row],[HGBC_P]]=TRUE,Weekly[[#This Row],[Actual]]=FALSE),BE685-1,BE685)))</f>
        <v>54.96</v>
      </c>
      <c r="BF686" s="38">
        <f>IF(Weekly[[#This Row],[H Odds &lt;]]="",BF685,IF(AND(Weekly[[#This Row],[H Odds &lt;]]&lt;&gt;"",Weekly[[#This Row],[XGB_P]]=TRUE,Weekly[[#This Row],[Actual]]=TRUE),BF685+Weekly[[#This Row],[H Odds &lt;]]-1,IF(AND(Weekly[[#This Row],[H Odds &lt;]]&lt;&gt;"",Weekly[[#This Row],[XGB_P]]=TRUE,Weekly[[#This Row],[Actual]]=FALSE),BF685-1,BF685)))</f>
        <v>64.63000000000001</v>
      </c>
      <c r="BG686" s="38">
        <f>IF(Weekly[[#This Row],[H Odds &lt;]]="",BG685,IF(AND(Weekly[[#This Row],[H Odds &lt;]]&lt;&gt;"",Weekly[[#This Row],[QDA_P]]=TRUE,Weekly[[#This Row],[Actual]]=TRUE),BG685+Weekly[[#This Row],[H Odds &lt;]]-1,IF(AND(Weekly[[#This Row],[H Odds &lt;]]&lt;&gt;"",Weekly[[#This Row],[QDA_P]]=TRUE,Weekly[[#This Row],[Actual]]=FALSE),BG685-1,BG685)))</f>
        <v>50.129999999999995</v>
      </c>
      <c r="BH686" s="38">
        <f>IF(Weekly[[#This Row],[H Odds &lt;]]="",BH685,IF(AND(Weekly[[#This Row],[H Odds &lt;]]&lt;&gt;"",Weekly[[#This Row],[KNC_P]]=TRUE,Weekly[[#This Row],[Actual]]=TRUE),BH685+Weekly[[#This Row],[H Odds &lt;]]-1,IF(AND(Weekly[[#This Row],[H Odds &lt;]]&lt;&gt;"",Weekly[[#This Row],[KNC_P]]=TRUE,Weekly[[#This Row],[Actual]]=FALSE),BH685-1,BH685)))</f>
        <v>55</v>
      </c>
      <c r="BI686" s="38">
        <f>IF(Weekly[[#This Row],[H Odds &lt;]]="",BI685,IF(AND(Weekly[[#This Row],[H Odds &lt;]]&lt;&gt;"",Weekly[[#This Row],[TRUES]]&gt;0,Weekly[[#This Row],[Actual]]=TRUE),BI685+Weekly[[#This Row],[H Odds &lt;]]-1,IF(AND(Weekly[[#This Row],[H Odds &lt;]]&lt;&gt;"",Weekly[[#This Row],[TRUES]]=0),BI685,BI685-1)))</f>
        <v>78.290000000000006</v>
      </c>
      <c r="BJ686" s="38">
        <f>IF(Weekly[[#This Row],[H Odds &lt;]]="",BJ685,IF(AND(Weekly[[#This Row],[H Odds &lt;]]&lt;&gt;"",Weekly[[#This Row],[Actual]]=TRUE),BJ685+Weekly[[#This Row],[H Odds &lt;]]-1,IF(AND(Weekly[[#This Row],[H Odds &lt;]]&lt;&gt;"",Weekly[[#This Row],[Actual]]=FALSE),BJ685-1,BJ685)))</f>
        <v>80.190000000000012</v>
      </c>
      <c r="BK686" s="58">
        <f>IF(AND(Weekly[[#This Row],[TRUES]]&gt;3,Weekly[[#This Row],[Actual]]=TRUE),BK685+Weekly[[#This Row],[BF H Odds]]-1,IF(AND(Weekly[[#This Row],[FALSES]]&gt;3,Weekly[[#This Row],[Actual]]=FALSE),BK685+Weekly[[#This Row],[BF V Odds]]-1,IF(AND(Weekly[[#This Row],[TRUES]]&gt;3,Weekly[[#This Row],[Actual]]=FALSE),BK685-1,IF(AND(Weekly[[#This Row],[FALSES]]&gt;3,Weekly[[#This Row],[Actual]]=TRUE),BK685-1,BK685))))</f>
        <v>-0.31999999999997186</v>
      </c>
      <c r="BL686" s="58">
        <f>IF(AND(Weekly[[#This Row],[TRUES]]&gt;5,Weekly[[#This Row],[Actual]]=TRUE),BL685+Weekly[[#This Row],[BF H Odds]]-1,IF(AND(Weekly[[#This Row],[FALSES]]&gt;5,Weekly[[#This Row],[Actual]]=FALSE),BL685+Weekly[[#This Row],[BF V Odds]]-1,IF(AND(Weekly[[#This Row],[TRUES]]&gt;5,Weekly[[#This Row],[Actual]]=FALSE),BL685-1,IF(AND(Weekly[[#This Row],[FALSES]]&gt;5,Weekly[[#This Row],[Actual]]=TRUE),BL685-1,BL685))))</f>
        <v>4.0000000000000142</v>
      </c>
      <c r="BM686" s="58">
        <f>IF(AND(Weekly[[#This Row],[TRUES]]&gt;6,Weekly[[#This Row],[Actual]]=TRUE),BM685+Weekly[[#This Row],[BF H Odds]]-1,IF(AND(Weekly[[#This Row],[FALSES]]&gt;6,Weekly[[#This Row],[Actual]]=FALSE),BM685+Weekly[[#This Row],[BF V Odds]]-1,IF(AND(Weekly[[#This Row],[TRUES]]&gt;6,Weekly[[#This Row],[Actual]]=FALSE),BM685-1,IF(AND(Weekly[[#This Row],[FALSES]]&gt;6,Weekly[[#This Row],[Actual]]=TRUE),BM685-1,BM685))))</f>
        <v>34.08</v>
      </c>
    </row>
    <row r="687" spans="1:65" x14ac:dyDescent="0.25">
      <c r="A687" s="34"/>
      <c r="B687" s="10">
        <v>44329</v>
      </c>
      <c r="C687" s="17" t="s">
        <v>11</v>
      </c>
      <c r="D687" s="15" t="s">
        <v>9</v>
      </c>
      <c r="E687" t="b">
        <v>1</v>
      </c>
      <c r="F687" t="b">
        <v>1</v>
      </c>
      <c r="G687" t="b">
        <v>1</v>
      </c>
      <c r="H687" t="b">
        <v>0</v>
      </c>
      <c r="I687" t="b">
        <v>0</v>
      </c>
      <c r="J687" t="b">
        <v>0</v>
      </c>
      <c r="K687" t="b">
        <v>1</v>
      </c>
      <c r="L687" t="b">
        <v>1</v>
      </c>
      <c r="O687" t="str">
        <f>IF(Weekly[[#This Row],[H/V]]="H",Weekly[[#This Row],[BF H Odds]],IF(Weekly[[#This Row],[H/V]]="V",Weekly[[#This Row],[BF V Odds]],""))</f>
        <v/>
      </c>
      <c r="R687" s="35">
        <f>IFERROR(IF(Weekly[[#This Row],[Won Bet?]]="yes",R686+(Weekly[[#This Row],[BF Odds]]*Weekly[[#This Row],[BF Stake]])-Weekly[[#This Row],[BF Stake]],R686-Weekly[[#This Row],[BF Stake]]),R686)</f>
        <v>1243.6095000000007</v>
      </c>
      <c r="S687" s="35">
        <f>IFERROR(IF(Weekly[[#This Row],[Won Bet?]]="yes",S686+(((Weekly[[#This Row],[BF Odds]]*Weekly[[#This Row],[BF Stake]])-Weekly[[#This Row],[BF Stake]])*0.95),S686-Weekly[[#This Row],[BF Stake]]),S686)</f>
        <v>1127.5191400000012</v>
      </c>
      <c r="T687" s="13"/>
      <c r="U687" s="13"/>
      <c r="V687" s="24" t="str">
        <f>IF(Weekly[[#This Row],[Actual]]="","",IF(AND(Weekly[[#This Row],[SVC_P]]=Weekly[[#This Row],[Actual]],Weekly[[#This Row],[SVC_P]]=TRUE),V686+Weekly[[#This Row],[BF H Odds]]-1,IF(AND(Weekly[[#This Row],[SVC_P]]=Weekly[[#This Row],[Actual]],Weekly[[#This Row],[SVC_P]]=FALSE),V686+Weekly[[#This Row],[BF V Odds]]-1,V686-1)))</f>
        <v/>
      </c>
      <c r="W687" s="24" t="str">
        <f>IF(Weekly[[#This Row],[Actual]]="","",IF(AND(Weekly[[#This Row],[SVC_P]]=FALSE,Weekly[[#This Row],[Actual]]=TRUE),W686+Weekly[[#This Row],[BF H Odds]]-1,IF(AND(Weekly[[#This Row],[SVC_P]]=TRUE,Weekly[[#This Row],[Actual]]=FALSE,),W686+Weekly[[#This Row],[BF V Odds]]-1,W686-1)))</f>
        <v/>
      </c>
      <c r="X687" s="24" t="str">
        <f>IF(Weekly[[#This Row],[Actual]]="","",IF(AND(Weekly[[#This Row],[ADBC_P]]=Weekly[[#This Row],[Actual]],Weekly[[#This Row],[ADBC_P]]=TRUE),X686+Weekly[[#This Row],[BF H Odds]]-1,IF(AND(Weekly[[#This Row],[ADBC_P]]=Weekly[[#This Row],[Actual]],Weekly[[#This Row],[ADBC_P]]=FALSE),X686+Weekly[[#This Row],[BF V Odds]]-1,X686-1)))</f>
        <v/>
      </c>
      <c r="Y687" s="24" t="str">
        <f>IF(Weekly[[#This Row],[Actual]]="","",IF(AND(Weekly[[#This Row],[ADBC_P]]=FALSE,Weekly[[#This Row],[Actual]]=TRUE),Y686+Weekly[[#This Row],[BF H Odds]]-1,IF(AND(Weekly[[#This Row],[ADBC_P]]=TRUE,Weekly[[#This Row],[Actual]]=FALSE),Y686+Weekly[[#This Row],[BF V Odds]]-1,Y686-1)))</f>
        <v/>
      </c>
      <c r="Z687" s="24" t="str">
        <f>IF(Weekly[[#This Row],[Actual]]="","",IF(AND(Weekly[[#This Row],[RFC_P]]=Weekly[[#This Row],[Actual]],Weekly[[#This Row],[RFC_P]]=TRUE),Z686+Weekly[[#This Row],[BF H Odds]]-1,IF(AND(Weekly[[#This Row],[RFC_P]]=Weekly[[#This Row],[Actual]],Weekly[[#This Row],[RFC_P]]=FALSE),Z686+Weekly[[#This Row],[BF V Odds]]-1,Z686-1)))</f>
        <v/>
      </c>
      <c r="AA687" s="24" t="str">
        <f>IF(Weekly[[#This Row],[Actual]]="","",IF(AND(Weekly[[#This Row],[RFC_P]]=FALSE,Weekly[[#This Row],[Actual]]=TRUE),AA686+Weekly[[#This Row],[BF H Odds]]-1,IF(AND(Weekly[[#This Row],[RFC_P]]=TRUE,Weekly[[#This Row],[Actual]]=FALSE),AA686+Weekly[[#This Row],[BF V Odds]]-1,AA686-1)))</f>
        <v/>
      </c>
      <c r="AB687" s="24" t="str">
        <f>IF(Weekly[[#This Row],[Actual]]="","",IF(AND(Weekly[[#This Row],[GBC_P]]=Weekly[[#This Row],[Actual]],Weekly[[#This Row],[GBC_P]]=TRUE),AB686+Weekly[[#This Row],[BF H Odds]]-1,IF(AND(Weekly[[#This Row],[GBC_P]]=Weekly[[#This Row],[Actual]],Weekly[[#This Row],[GBC_P]]=FALSE),AB686+Weekly[[#This Row],[BF V Odds]]-1,AB686-1)))</f>
        <v/>
      </c>
      <c r="AC687" s="24" t="str">
        <f>IF(Weekly[[#This Row],[Actual]]="","",IF(AND(Weekly[[#This Row],[GBC_P]]=FALSE,Weekly[[#This Row],[Actual]]=TRUE),AC686+Weekly[[#This Row],[BF H Odds]]-1,IF(AND(Weekly[[#This Row],[GBC_P]]=TRUE,Weekly[[#This Row],[Actual]]=FALSE),AC686+Weekly[[#This Row],[BF V Odds]]-1,AC686-1)))</f>
        <v/>
      </c>
      <c r="AD687" s="24" t="str">
        <f>IF(Weekly[[#This Row],[Actual]]="","",IF(AND(Weekly[[#This Row],[HGBC_P]]=Weekly[[#This Row],[Actual]],Weekly[[#This Row],[HGBC_P]]=TRUE),AD686+Weekly[[#This Row],[BF H Odds]]-1,IF(AND(Weekly[[#This Row],[HGBC_P]]=Weekly[[#This Row],[Actual]],Weekly[[#This Row],[HGBC_P]]=FALSE),AD686+Weekly[[#This Row],[BF V Odds]]-1,AD686-1)))</f>
        <v/>
      </c>
      <c r="AE687" s="24" t="str">
        <f>IF(Weekly[[#This Row],[Actual]]="","",IF(AND(Weekly[[#This Row],[HGBC_P]]=FALSE,Weekly[[#This Row],[Actual]]=TRUE),AE686+Weekly[[#This Row],[BF H Odds]]-1,IF(AND(Weekly[[#This Row],[HGBC_P]]=TRUE,Weekly[[#This Row],[Actual]]=FALSE),AE686+Weekly[[#This Row],[BF V Odds]]-1,AE686-1)))</f>
        <v/>
      </c>
      <c r="AF687" s="24" t="str">
        <f>IF(Weekly[[#This Row],[Actual]]="","",IF(AND(Weekly[[#This Row],[XGB_P]]=Weekly[[#This Row],[Actual]],Weekly[[#This Row],[XGB_P]]=TRUE),AF686+Weekly[[#This Row],[BF H Odds]]-1,IF(AND(Weekly[[#This Row],[XGB_P]]=Weekly[[#This Row],[Actual]],Weekly[[#This Row],[XGB_P]]=FALSE),AF686+Weekly[[#This Row],[BF V Odds]]-1,AF686-1)))</f>
        <v/>
      </c>
      <c r="AG687" s="24" t="str">
        <f>IF(Weekly[[#This Row],[Actual]]="","",IF(AND(Weekly[[#This Row],[XGB_P]]=FALSE,Weekly[[#This Row],[Actual]]=TRUE),AG686+Weekly[[#This Row],[BF H Odds]]-1,IF(AND(Weekly[[#This Row],[XGB_P]]=TRUE,Weekly[[#This Row],[Actual]]=FALSE),AG686+Weekly[[#This Row],[BF V Odds]]-1,AG686-1)))</f>
        <v/>
      </c>
      <c r="AH687" s="24" t="str">
        <f>IF(Weekly[[#This Row],[Actual]]="","",IF(AND(Weekly[[#This Row],[QDA_P]]=Weekly[[#This Row],[Actual]],Weekly[[#This Row],[QDA_P]]=TRUE),AH686+Weekly[[#This Row],[BF H Odds]]-1,IF(AND(Weekly[[#This Row],[QDA_P]]=Weekly[[#This Row],[Actual]],Weekly[[#This Row],[QDA_P]]=FALSE),AH686+Weekly[[#This Row],[BF V Odds]]-1,AH686-1)))</f>
        <v/>
      </c>
      <c r="AI687" s="24" t="str">
        <f>IF(Weekly[[#This Row],[Actual]]="","",IF(AND(Weekly[[#This Row],[QDA_P]]=FALSE,Weekly[[#This Row],[Actual]]=TRUE),AI686+Weekly[[#This Row],[BF H Odds]]-1,IF(AND(Weekly[[#This Row],[QDA_P]]=TRUE,Weekly[[#This Row],[Actual]]=FALSE),AI686+Weekly[[#This Row],[BF V Odds]]-1,AI686-1)))</f>
        <v/>
      </c>
      <c r="AJ687" s="24" t="str">
        <f>IF(Weekly[[#This Row],[Actual]]="","",IF(AND(Weekly[[#This Row],[KNC_P]]=FALSE,Weekly[[#This Row],[Actual]]=TRUE),AJ686+Weekly[[#This Row],[BF H Odds]]-1,IF(AND(Weekly[[#This Row],[KNC_P]]=TRUE,Weekly[[#This Row],[Actual]]=FALSE),AJ686+Weekly[[#This Row],[BF V Odds]]-1,AJ686-1)))</f>
        <v/>
      </c>
      <c r="AK687" s="24" t="str">
        <f>IF(Weekly[[#This Row],[Actual]]="","",IF(AND(Weekly[[#This Row],[KNC_P]]=FALSE,Weekly[[#This Row],[Actual]]=TRUE),AK686+Weekly[[#This Row],[BF H Odds]]-1,IF(AND(Weekly[[#This Row],[KNC_P]]=TRUE,Weekly[[#This Row],[Actual]]=FALSE),AK686+Weekly[[#This Row],[BF V Odds]]-1,AK686-1)))</f>
        <v/>
      </c>
      <c r="AL687" s="30" t="str">
        <f>IF(Weekly[[#This Row],[Actual]]="","",COUNTIF(Weekly[[#This Row],[SVC_P]:[QDA_P]],TRUE))</f>
        <v/>
      </c>
      <c r="AM687" s="30" t="str">
        <f>IF(Weekly[[#This Row],[Actual]]="","",COUNTIF(Weekly[[#This Row],[SVC_P]:[QDA_P]],FALSE))</f>
        <v/>
      </c>
      <c r="AN687" s="36" t="str">
        <f>IF(AND(Weekly[[#This Row],[BF V Odds]]&gt;$BO$6,Weekly[[#This Row],[BF V Odds]] &lt; $BO$7),Weekly[[#This Row],[BF V Odds]],"")</f>
        <v/>
      </c>
      <c r="AO687" s="36" t="str">
        <f>IF(AND(Weekly[[#This Row],[BF H Odds]]&gt;$BO$6, Weekly[[#This Row],[BF H Odds]] &lt; $BO$7),Weekly[[#This Row],[BF H Odds]],"")</f>
        <v/>
      </c>
      <c r="AP687" s="37">
        <f>IF(AND(Weekly[[#This Row],[V Odds &lt;]]="",Weekly[[#This Row],[H Odds &lt;]]=""),AP686,IF(AND(Weekly[[#This Row],[H Odds &lt;]]&lt;&gt;"",Weekly[[#This Row],[SVC_P]]=TRUE,Weekly[[#This Row],[Actual]]=TRUE),AP686+Weekly[[#This Row],[H Odds &lt;]]-1,IF(AND(Weekly[[#This Row],[V Odds &lt;]]&lt;&gt;"",Weekly[[#This Row],[SVC_P]]=FALSE,Weekly[[#This Row],[Actual]]=FALSE),AP686+Weekly[[#This Row],[V Odds &lt;]]-1,IF(AND(Weekly[[#This Row],[V Odds &lt;]]&lt;&gt;"",Weekly[[#This Row],[SVC_P]]=FALSE,Weekly[[#This Row],[Actual]]=TRUE),AP686-1,IF(AND(Weekly[[#This Row],[H Odds &lt;]]&lt;&gt;"",Weekly[[#This Row],[SVC_P]]=TRUE,Weekly[[#This Row],[Actual]]=FALSE),AP686-1,AP686)))))</f>
        <v>81.330000000000027</v>
      </c>
      <c r="AQ687" s="37">
        <f>IF(AND(Weekly[[#This Row],[V Odds &lt;]]="",Weekly[[#This Row],[H Odds &lt;]]=""),AQ686,IF(AND(Weekly[[#This Row],[H Odds &lt;]]&lt;&gt;"",Weekly[[#This Row],[ADBC_P]]=TRUE,Weekly[[#This Row],[Actual]]=TRUE),AQ686+Weekly[[#This Row],[H Odds &lt;]]-1,IF(AND(Weekly[[#This Row],[V Odds &lt;]]&lt;&gt;"",Weekly[[#This Row],[ADBC_P]]=FALSE,Weekly[[#This Row],[Actual]]=FALSE),AQ686+Weekly[[#This Row],[V Odds &lt;]]-1,IF(AND(Weekly[[#This Row],[V Odds &lt;]]&lt;&gt;"",Weekly[[#This Row],[ADBC_P]]=FALSE,Weekly[[#This Row],[Actual]]=TRUE),AQ686-1,IF(AND(Weekly[[#This Row],[H Odds &lt;]]&lt;&gt;"",Weekly[[#This Row],[ADBC_P]]=TRUE,Weekly[[#This Row],[Actual]]=FALSE),AQ686-1,AQ686)))))</f>
        <v>53.88</v>
      </c>
      <c r="AR687" s="37">
        <f>IF(AND(Weekly[[#This Row],[V Odds &lt;]]="",Weekly[[#This Row],[H Odds &lt;]]=""),AR686,IF(AND(Weekly[[#This Row],[H Odds &lt;]]&lt;&gt;"",Weekly[[#This Row],[RFC_P]]=TRUE,Weekly[[#This Row],[Actual]]=TRUE),AR686+Weekly[[#This Row],[H Odds &lt;]]-1,IF(AND(Weekly[[#This Row],[V Odds &lt;]]&lt;&gt;"",Weekly[[#This Row],[RFC_P]]=FALSE,Weekly[[#This Row],[Actual]]=FALSE),AR686+Weekly[[#This Row],[V Odds &lt;]]-1,IF(AND(Weekly[[#This Row],[V Odds &lt;]]&lt;&gt;"",Weekly[[#This Row],[RFC_P]]=FALSE,Weekly[[#This Row],[Actual]]=TRUE),AR686-1,IF(AND(Weekly[[#This Row],[H Odds &lt;]]&lt;&gt;"",Weekly[[#This Row],[RFC_P]]=TRUE,Weekly[[#This Row],[Actual]]=FALSE),AR686-1,AR686)))))</f>
        <v>73.14</v>
      </c>
      <c r="AS687" s="37">
        <f>IF(AND(Weekly[[#This Row],[V Odds &lt;]]="",Weekly[[#This Row],[H Odds &lt;]]=""),AS686,IF(AND(Weekly[[#This Row],[H Odds &lt;]]&lt;&gt;"",Weekly[[#This Row],[GBC_P]]=TRUE,Weekly[[#This Row],[Actual]]=TRUE),AS686+Weekly[[#This Row],[H Odds &lt;]]-1,IF(AND(Weekly[[#This Row],[V Odds &lt;]]&lt;&gt;"",Weekly[[#This Row],[GBC_P]]=FALSE,Weekly[[#This Row],[Actual]]=FALSE),AS686+Weekly[[#This Row],[V Odds &lt;]]-1,IF(AND(Weekly[[#This Row],[V Odds &lt;]]&lt;&gt;"",Weekly[[#This Row],[GBC_P]]=FALSE,Weekly[[#This Row],[Actual]]=TRUE),AS686-1,IF(AND(Weekly[[#This Row],[H Odds &lt;]]&lt;&gt;"",Weekly[[#This Row],[GBC_P]]=TRUE,Weekly[[#This Row],[Actual]]=FALSE),AS686-1,AS686)))))</f>
        <v>76.88</v>
      </c>
      <c r="AT687" s="37">
        <f>IF(AND(Weekly[[#This Row],[V Odds &lt;]]="",Weekly[[#This Row],[H Odds &lt;]]=""),AT686,IF(AND(Weekly[[#This Row],[H Odds &lt;]]&lt;&gt;"",Weekly[[#This Row],[HGBC_P]]=TRUE,Weekly[[#This Row],[Actual]]=TRUE),AT686+Weekly[[#This Row],[H Odds &lt;]]-1,IF(AND(Weekly[[#This Row],[V Odds &lt;]]&lt;&gt;"",Weekly[[#This Row],[HGBC_P]]=FALSE,Weekly[[#This Row],[Actual]]=FALSE),AT686+Weekly[[#This Row],[V Odds &lt;]]-1,IF(AND(Weekly[[#This Row],[V Odds &lt;]]&lt;&gt;"",Weekly[[#This Row],[HGBC_P]]=FALSE,Weekly[[#This Row],[Actual]]=TRUE),AT686-1,IF(AND(Weekly[[#This Row],[H Odds &lt;]]&lt;&gt;"",Weekly[[#This Row],[HGBC_P]]=TRUE,Weekly[[#This Row],[Actual]]=FALSE),AT686-1,AT686)))))</f>
        <v>60.31</v>
      </c>
      <c r="AU687" s="37">
        <f>IF(AND(Weekly[[#This Row],[V Odds &lt;]]="",Weekly[[#This Row],[H Odds &lt;]]=""),AU686,IF(AND(Weekly[[#This Row],[H Odds &lt;]]&lt;&gt;"",Weekly[[#This Row],[XGB_P]]=TRUE,Weekly[[#This Row],[Actual]]=TRUE),AU686+Weekly[[#This Row],[H Odds &lt;]]-1,IF(AND(Weekly[[#This Row],[V Odds &lt;]]&lt;&gt;"",Weekly[[#This Row],[XGB_P]]=FALSE,Weekly[[#This Row],[Actual]]=FALSE),AU686+Weekly[[#This Row],[V Odds &lt;]]-1,IF(AND(Weekly[[#This Row],[V Odds &lt;]]&lt;&gt;"",Weekly[[#This Row],[XGB_P]]=FALSE,Weekly[[#This Row],[Actual]]=TRUE),AU686-1,IF(AND(Weekly[[#This Row],[H Odds &lt;]]&lt;&gt;"",Weekly[[#This Row],[XGB_P]]=TRUE,Weekly[[#This Row],[Actual]]=FALSE),AU686-1,AU686)))))</f>
        <v>84.06</v>
      </c>
      <c r="AV687" s="37">
        <f>IF(AND(Weekly[[#This Row],[V Odds &lt;]]="",Weekly[[#This Row],[H Odds &lt;]]=""),AV686,IF(AND(Weekly[[#This Row],[H Odds &lt;]]&lt;&gt;"",Weekly[[#This Row],[QDA_P]]=TRUE,Weekly[[#This Row],[Actual]]=TRUE),AV686+Weekly[[#This Row],[H Odds &lt;]]-1,IF(AND(Weekly[[#This Row],[V Odds &lt;]]&lt;&gt;"",Weekly[[#This Row],[QDA_P]]=FALSE,Weekly[[#This Row],[Actual]]=FALSE),AV686+Weekly[[#This Row],[V Odds &lt;]]-1,IF(AND(Weekly[[#This Row],[V Odds &lt;]]&lt;&gt;"",Weekly[[#This Row],[QDA_P]]=FALSE,Weekly[[#This Row],[Actual]]=TRUE),AV686-1,IF(AND(Weekly[[#This Row],[H Odds &lt;]]&lt;&gt;"",Weekly[[#This Row],[QDA_P]]=TRUE,Weekly[[#This Row],[Actual]]=FALSE),AV686-1,AV686)))))</f>
        <v>73.349999999999994</v>
      </c>
      <c r="AW687" s="37">
        <f>IF(AND(Weekly[[#This Row],[H Odds &lt;]]="",Weekly[[#This Row],[V Odds &lt;]]=""),AW686,IF(AND(Weekly[[#This Row],[KNC_P]]=Weekly[[#This Row],[Actual]],Weekly[[#This Row],[KNC_P]]=TRUE),AW686+Weekly[[#This Row],[BF H Odds]]-1,IF(AND(Weekly[[#This Row],[KNC_P]]=Weekly[[#This Row],[Actual]],Weekly[[#This Row],[KNC_P]]=FALSE),AW686+Weekly[[#This Row],[BF V Odds]]-1,AW686-1)))</f>
        <v>51.150000000000013</v>
      </c>
      <c r="AX687" s="37">
        <f>IF(AND(Weekly[[#This Row],[V Odds &lt;]]="",Weekly[[#This Row],[H Odds &lt;]]=""),AX686,IF(AND(Weekly[[#This Row],[V Odds &lt;]]&lt;&gt;"",Weekly[[#This Row],[FALSES]]&gt;0,Weekly[[#This Row],[Actual]]=FALSE),AX686+Weekly[[#This Row],[V Odds &lt;]]-1,IF(AND(Weekly[[#This Row],[H Odds &lt;]]&lt;&gt;"",Weekly[[#This Row],[TRUES]]&gt;0,Weekly[[#This Row],[Actual]]=TRUE),AX686+Weekly[[#This Row],[H Odds &lt;]]-1,IF(AND(Weekly[[#This Row],[V Odds &lt;]]&lt;&gt;"",Weekly[[#This Row],[FALSES]]=0),AX686,IF(AND(Weekly[[#This Row],[H Odds &lt;]]&lt;&gt;"",Weekly[[#This Row],[TRUES]]=0),AX686,AX686-1)))))</f>
        <v>135.64999999999995</v>
      </c>
      <c r="AY687" s="37">
        <f>IF(AND(Weekly[[#This Row],[V Odds &lt;]]="",Weekly[[#This Row],[H Odds &lt;]]=""),AY686,IF(AND(Weekly[[#This Row],[V Odds &lt;]]&lt;&gt;"",Weekly[[#This Row],[FALSES]]&gt;0,Weekly[[#This Row],[Actual]]=FALSE),AY686+((Weekly[[#This Row],[V Odds &lt;]]-1)*0.92),IF(AND(Weekly[[#This Row],[H Odds &lt;]]&lt;&gt;"",Weekly[[#This Row],[TRUES]]&gt;0,Weekly[[#This Row],[Actual]]=TRUE),AY686+((Weekly[[#This Row],[H Odds &lt;]]-1)*0.92),IF(AND(Weekly[[#This Row],[V Odds &lt;]]&lt;&gt;"",Weekly[[#This Row],[FALSES]]=0),AY686,IF(AND(Weekly[[#This Row],[H Odds &lt;]]&lt;&gt;"",Weekly[[#This Row],[TRUES]]=0),AY686,AY686-1)))))</f>
        <v>120.07800000000003</v>
      </c>
      <c r="AZ687" s="37">
        <f>IF(AND(Weekly[[#This Row],[V Odds &lt;]]="",Weekly[[#This Row],[H Odds &lt;]]=""),AZ686,IF(AND(Weekly[[#This Row],[V Odds &lt;]]&lt;&gt;"",Weekly[[#This Row],[Actual]]=FALSE),AZ686+Weekly[[#This Row],[V Odds &lt;]]-1,IF(AND(Weekly[[#This Row],[H Odds &lt;]]&lt;&gt;"",Weekly[[#This Row],[Actual]]=TRUE),AZ686+Weekly[[#This Row],[H Odds &lt;]]-1,AZ686-1)))</f>
        <v>125.61999999999996</v>
      </c>
      <c r="BA687" s="38">
        <f>IF(Weekly[[#This Row],[H Odds &lt;]]="",BA686,IF(AND(Weekly[[#This Row],[H Odds &lt;]]&lt;&gt;"",Weekly[[#This Row],[SVC_P]]=TRUE,Weekly[[#This Row],[Actual]]=TRUE),BA686+Weekly[[#This Row],[H Odds &lt;]]-1,IF(AND(Weekly[[#This Row],[H Odds &lt;]]&lt;&gt;"",Weekly[[#This Row],[SVC_P]]=TRUE,Weekly[[#This Row],[Actual]]=FALSE),BA686-1,BA686)))</f>
        <v>80.290000000000006</v>
      </c>
      <c r="BB687" s="38">
        <f>IF(Weekly[[#This Row],[H Odds &lt;]]="",BB686,IF(AND(Weekly[[#This Row],[H Odds &lt;]]&lt;&gt;"",Weekly[[#This Row],[ADBC_P]]=TRUE,Weekly[[#This Row],[Actual]]=TRUE),BB686+Weekly[[#This Row],[H Odds &lt;]]-1,IF(AND(Weekly[[#This Row],[H Odds &lt;]]&lt;&gt;"",Weekly[[#This Row],[ADBC_P]]=TRUE,Weekly[[#This Row],[Actual]]=FALSE),BB686-1,BB686)))</f>
        <v>50.06</v>
      </c>
      <c r="BC687" s="38">
        <f>IF(Weekly[[#This Row],[H Odds &lt;]]="",BC686,IF(AND(Weekly[[#This Row],[H Odds &lt;]]&lt;&gt;"",Weekly[[#This Row],[RFC_P]]=TRUE,Weekly[[#This Row],[Actual]]=TRUE),BC686+Weekly[[#This Row],[H Odds &lt;]]-1,IF(AND(Weekly[[#This Row],[H Odds &lt;]]&lt;&gt;"",Weekly[[#This Row],[RFC_P]]=TRUE,Weekly[[#This Row],[Actual]]=FALSE),BC686-1,BC686)))</f>
        <v>51.66</v>
      </c>
      <c r="BD687" s="38">
        <f>IF(Weekly[[#This Row],[H Odds &lt;]]="",BD686,IF(AND(Weekly[[#This Row],[H Odds &lt;]]&lt;&gt;"",Weekly[[#This Row],[GBC_P]]=TRUE,Weekly[[#This Row],[Actual]]=TRUE),BD686+Weekly[[#This Row],[H Odds &lt;]]-1,IF(AND(Weekly[[#This Row],[H Odds &lt;]]&lt;&gt;"",Weekly[[#This Row],[GBC_P]]=TRUE,Weekly[[#This Row],[Actual]]=FALSE),BD686-1,BD686)))</f>
        <v>57.810000000000009</v>
      </c>
      <c r="BE687" s="38">
        <f>IF(Weekly[[#This Row],[H Odds &lt;]]="",BE686,IF(AND(Weekly[[#This Row],[H Odds &lt;]]&lt;&gt;"",Weekly[[#This Row],[HGBC_P]]=TRUE,Weekly[[#This Row],[Actual]]=TRUE),BE686+Weekly[[#This Row],[H Odds &lt;]]-1,IF(AND(Weekly[[#This Row],[H Odds &lt;]]&lt;&gt;"",Weekly[[#This Row],[HGBC_P]]=TRUE,Weekly[[#This Row],[Actual]]=FALSE),BE686-1,BE686)))</f>
        <v>54.96</v>
      </c>
      <c r="BF687" s="38">
        <f>IF(Weekly[[#This Row],[H Odds &lt;]]="",BF686,IF(AND(Weekly[[#This Row],[H Odds &lt;]]&lt;&gt;"",Weekly[[#This Row],[XGB_P]]=TRUE,Weekly[[#This Row],[Actual]]=TRUE),BF686+Weekly[[#This Row],[H Odds &lt;]]-1,IF(AND(Weekly[[#This Row],[H Odds &lt;]]&lt;&gt;"",Weekly[[#This Row],[XGB_P]]=TRUE,Weekly[[#This Row],[Actual]]=FALSE),BF686-1,BF686)))</f>
        <v>64.63000000000001</v>
      </c>
      <c r="BG687" s="38">
        <f>IF(Weekly[[#This Row],[H Odds &lt;]]="",BG686,IF(AND(Weekly[[#This Row],[H Odds &lt;]]&lt;&gt;"",Weekly[[#This Row],[QDA_P]]=TRUE,Weekly[[#This Row],[Actual]]=TRUE),BG686+Weekly[[#This Row],[H Odds &lt;]]-1,IF(AND(Weekly[[#This Row],[H Odds &lt;]]&lt;&gt;"",Weekly[[#This Row],[QDA_P]]=TRUE,Weekly[[#This Row],[Actual]]=FALSE),BG686-1,BG686)))</f>
        <v>50.129999999999995</v>
      </c>
      <c r="BH687" s="38">
        <f>IF(Weekly[[#This Row],[H Odds &lt;]]="",BH686,IF(AND(Weekly[[#This Row],[H Odds &lt;]]&lt;&gt;"",Weekly[[#This Row],[KNC_P]]=TRUE,Weekly[[#This Row],[Actual]]=TRUE),BH686+Weekly[[#This Row],[H Odds &lt;]]-1,IF(AND(Weekly[[#This Row],[H Odds &lt;]]&lt;&gt;"",Weekly[[#This Row],[KNC_P]]=TRUE,Weekly[[#This Row],[Actual]]=FALSE),BH686-1,BH686)))</f>
        <v>55</v>
      </c>
      <c r="BI687" s="38">
        <f>IF(Weekly[[#This Row],[H Odds &lt;]]="",BI686,IF(AND(Weekly[[#This Row],[H Odds &lt;]]&lt;&gt;"",Weekly[[#This Row],[TRUES]]&gt;0,Weekly[[#This Row],[Actual]]=TRUE),BI686+Weekly[[#This Row],[H Odds &lt;]]-1,IF(AND(Weekly[[#This Row],[H Odds &lt;]]&lt;&gt;"",Weekly[[#This Row],[TRUES]]=0),BI686,BI686-1)))</f>
        <v>78.290000000000006</v>
      </c>
      <c r="BJ687" s="38">
        <f>IF(Weekly[[#This Row],[H Odds &lt;]]="",BJ686,IF(AND(Weekly[[#This Row],[H Odds &lt;]]&lt;&gt;"",Weekly[[#This Row],[Actual]]=TRUE),BJ686+Weekly[[#This Row],[H Odds &lt;]]-1,IF(AND(Weekly[[#This Row],[H Odds &lt;]]&lt;&gt;"",Weekly[[#This Row],[Actual]]=FALSE),BJ686-1,BJ686)))</f>
        <v>80.190000000000012</v>
      </c>
      <c r="BK687" s="58">
        <f>IF(AND(Weekly[[#This Row],[TRUES]]&gt;3,Weekly[[#This Row],[Actual]]=TRUE),BK686+Weekly[[#This Row],[BF H Odds]]-1,IF(AND(Weekly[[#This Row],[FALSES]]&gt;3,Weekly[[#This Row],[Actual]]=FALSE),BK686+Weekly[[#This Row],[BF V Odds]]-1,IF(AND(Weekly[[#This Row],[TRUES]]&gt;3,Weekly[[#This Row],[Actual]]=FALSE),BK686-1,IF(AND(Weekly[[#This Row],[FALSES]]&gt;3,Weekly[[#This Row],[Actual]]=TRUE),BK686-1,BK686))))</f>
        <v>-1.3199999999999719</v>
      </c>
      <c r="BL687" s="58">
        <f>IF(AND(Weekly[[#This Row],[TRUES]]&gt;5,Weekly[[#This Row],[Actual]]=TRUE),BL686+Weekly[[#This Row],[BF H Odds]]-1,IF(AND(Weekly[[#This Row],[FALSES]]&gt;5,Weekly[[#This Row],[Actual]]=FALSE),BL686+Weekly[[#This Row],[BF V Odds]]-1,IF(AND(Weekly[[#This Row],[TRUES]]&gt;5,Weekly[[#This Row],[Actual]]=FALSE),BL686-1,IF(AND(Weekly[[#This Row],[FALSES]]&gt;5,Weekly[[#This Row],[Actual]]=TRUE),BL686-1,BL686))))</f>
        <v>3.0000000000000142</v>
      </c>
      <c r="BM687" s="58">
        <f>IF(AND(Weekly[[#This Row],[TRUES]]&gt;6,Weekly[[#This Row],[Actual]]=TRUE),BM686+Weekly[[#This Row],[BF H Odds]]-1,IF(AND(Weekly[[#This Row],[FALSES]]&gt;6,Weekly[[#This Row],[Actual]]=FALSE),BM686+Weekly[[#This Row],[BF V Odds]]-1,IF(AND(Weekly[[#This Row],[TRUES]]&gt;6,Weekly[[#This Row],[Actual]]=FALSE),BM686-1,IF(AND(Weekly[[#This Row],[FALSES]]&gt;6,Weekly[[#This Row],[Actual]]=TRUE),BM686-1,BM686))))</f>
        <v>33.08</v>
      </c>
    </row>
    <row r="688" spans="1:65" x14ac:dyDescent="0.25">
      <c r="A688" s="34"/>
      <c r="B688" s="10">
        <v>44329</v>
      </c>
      <c r="C688" s="17" t="s">
        <v>26</v>
      </c>
      <c r="D688" s="15" t="s">
        <v>10</v>
      </c>
      <c r="E688" t="b">
        <v>1</v>
      </c>
      <c r="F688" t="b">
        <v>1</v>
      </c>
      <c r="G688" t="b">
        <v>1</v>
      </c>
      <c r="H688" t="b">
        <v>1</v>
      </c>
      <c r="I688" t="b">
        <v>1</v>
      </c>
      <c r="J688" t="b">
        <v>1</v>
      </c>
      <c r="K688" t="b">
        <v>1</v>
      </c>
      <c r="L688" t="b">
        <v>1</v>
      </c>
      <c r="O688" t="str">
        <f>IF(Weekly[[#This Row],[H/V]]="H",Weekly[[#This Row],[BF H Odds]],IF(Weekly[[#This Row],[H/V]]="V",Weekly[[#This Row],[BF V Odds]],""))</f>
        <v/>
      </c>
      <c r="R688" s="35">
        <f>IFERROR(IF(Weekly[[#This Row],[Won Bet?]]="yes",R687+(Weekly[[#This Row],[BF Odds]]*Weekly[[#This Row],[BF Stake]])-Weekly[[#This Row],[BF Stake]],R687-Weekly[[#This Row],[BF Stake]]),R687)</f>
        <v>1243.6095000000007</v>
      </c>
      <c r="S688" s="35">
        <f>IFERROR(IF(Weekly[[#This Row],[Won Bet?]]="yes",S687+(((Weekly[[#This Row],[BF Odds]]*Weekly[[#This Row],[BF Stake]])-Weekly[[#This Row],[BF Stake]])*0.95),S687-Weekly[[#This Row],[BF Stake]]),S687)</f>
        <v>1127.5191400000012</v>
      </c>
      <c r="T688" s="13"/>
      <c r="U688" s="13"/>
      <c r="V688" s="24" t="str">
        <f>IF(Weekly[[#This Row],[Actual]]="","",IF(AND(Weekly[[#This Row],[SVC_P]]=Weekly[[#This Row],[Actual]],Weekly[[#This Row],[SVC_P]]=TRUE),V687+Weekly[[#This Row],[BF H Odds]]-1,IF(AND(Weekly[[#This Row],[SVC_P]]=Weekly[[#This Row],[Actual]],Weekly[[#This Row],[SVC_P]]=FALSE),V687+Weekly[[#This Row],[BF V Odds]]-1,V687-1)))</f>
        <v/>
      </c>
      <c r="W688" s="24" t="str">
        <f>IF(Weekly[[#This Row],[Actual]]="","",IF(AND(Weekly[[#This Row],[SVC_P]]=FALSE,Weekly[[#This Row],[Actual]]=TRUE),W687+Weekly[[#This Row],[BF H Odds]]-1,IF(AND(Weekly[[#This Row],[SVC_P]]=TRUE,Weekly[[#This Row],[Actual]]=FALSE,),W687+Weekly[[#This Row],[BF V Odds]]-1,W687-1)))</f>
        <v/>
      </c>
      <c r="X688" s="24" t="str">
        <f>IF(Weekly[[#This Row],[Actual]]="","",IF(AND(Weekly[[#This Row],[ADBC_P]]=Weekly[[#This Row],[Actual]],Weekly[[#This Row],[ADBC_P]]=TRUE),X687+Weekly[[#This Row],[BF H Odds]]-1,IF(AND(Weekly[[#This Row],[ADBC_P]]=Weekly[[#This Row],[Actual]],Weekly[[#This Row],[ADBC_P]]=FALSE),X687+Weekly[[#This Row],[BF V Odds]]-1,X687-1)))</f>
        <v/>
      </c>
      <c r="Y688" s="24" t="str">
        <f>IF(Weekly[[#This Row],[Actual]]="","",IF(AND(Weekly[[#This Row],[ADBC_P]]=FALSE,Weekly[[#This Row],[Actual]]=TRUE),Y687+Weekly[[#This Row],[BF H Odds]]-1,IF(AND(Weekly[[#This Row],[ADBC_P]]=TRUE,Weekly[[#This Row],[Actual]]=FALSE),Y687+Weekly[[#This Row],[BF V Odds]]-1,Y687-1)))</f>
        <v/>
      </c>
      <c r="Z688" s="24" t="str">
        <f>IF(Weekly[[#This Row],[Actual]]="","",IF(AND(Weekly[[#This Row],[RFC_P]]=Weekly[[#This Row],[Actual]],Weekly[[#This Row],[RFC_P]]=TRUE),Z687+Weekly[[#This Row],[BF H Odds]]-1,IF(AND(Weekly[[#This Row],[RFC_P]]=Weekly[[#This Row],[Actual]],Weekly[[#This Row],[RFC_P]]=FALSE),Z687+Weekly[[#This Row],[BF V Odds]]-1,Z687-1)))</f>
        <v/>
      </c>
      <c r="AA688" s="24" t="str">
        <f>IF(Weekly[[#This Row],[Actual]]="","",IF(AND(Weekly[[#This Row],[RFC_P]]=FALSE,Weekly[[#This Row],[Actual]]=TRUE),AA687+Weekly[[#This Row],[BF H Odds]]-1,IF(AND(Weekly[[#This Row],[RFC_P]]=TRUE,Weekly[[#This Row],[Actual]]=FALSE),AA687+Weekly[[#This Row],[BF V Odds]]-1,AA687-1)))</f>
        <v/>
      </c>
      <c r="AB688" s="24" t="str">
        <f>IF(Weekly[[#This Row],[Actual]]="","",IF(AND(Weekly[[#This Row],[GBC_P]]=Weekly[[#This Row],[Actual]],Weekly[[#This Row],[GBC_P]]=TRUE),AB687+Weekly[[#This Row],[BF H Odds]]-1,IF(AND(Weekly[[#This Row],[GBC_P]]=Weekly[[#This Row],[Actual]],Weekly[[#This Row],[GBC_P]]=FALSE),AB687+Weekly[[#This Row],[BF V Odds]]-1,AB687-1)))</f>
        <v/>
      </c>
      <c r="AC688" s="24" t="str">
        <f>IF(Weekly[[#This Row],[Actual]]="","",IF(AND(Weekly[[#This Row],[GBC_P]]=FALSE,Weekly[[#This Row],[Actual]]=TRUE),AC687+Weekly[[#This Row],[BF H Odds]]-1,IF(AND(Weekly[[#This Row],[GBC_P]]=TRUE,Weekly[[#This Row],[Actual]]=FALSE),AC687+Weekly[[#This Row],[BF V Odds]]-1,AC687-1)))</f>
        <v/>
      </c>
      <c r="AD688" s="24" t="str">
        <f>IF(Weekly[[#This Row],[Actual]]="","",IF(AND(Weekly[[#This Row],[HGBC_P]]=Weekly[[#This Row],[Actual]],Weekly[[#This Row],[HGBC_P]]=TRUE),AD687+Weekly[[#This Row],[BF H Odds]]-1,IF(AND(Weekly[[#This Row],[HGBC_P]]=Weekly[[#This Row],[Actual]],Weekly[[#This Row],[HGBC_P]]=FALSE),AD687+Weekly[[#This Row],[BF V Odds]]-1,AD687-1)))</f>
        <v/>
      </c>
      <c r="AE688" s="24" t="str">
        <f>IF(Weekly[[#This Row],[Actual]]="","",IF(AND(Weekly[[#This Row],[HGBC_P]]=FALSE,Weekly[[#This Row],[Actual]]=TRUE),AE687+Weekly[[#This Row],[BF H Odds]]-1,IF(AND(Weekly[[#This Row],[HGBC_P]]=TRUE,Weekly[[#This Row],[Actual]]=FALSE),AE687+Weekly[[#This Row],[BF V Odds]]-1,AE687-1)))</f>
        <v/>
      </c>
      <c r="AF688" s="24" t="str">
        <f>IF(Weekly[[#This Row],[Actual]]="","",IF(AND(Weekly[[#This Row],[XGB_P]]=Weekly[[#This Row],[Actual]],Weekly[[#This Row],[XGB_P]]=TRUE),AF687+Weekly[[#This Row],[BF H Odds]]-1,IF(AND(Weekly[[#This Row],[XGB_P]]=Weekly[[#This Row],[Actual]],Weekly[[#This Row],[XGB_P]]=FALSE),AF687+Weekly[[#This Row],[BF V Odds]]-1,AF687-1)))</f>
        <v/>
      </c>
      <c r="AG688" s="24" t="str">
        <f>IF(Weekly[[#This Row],[Actual]]="","",IF(AND(Weekly[[#This Row],[XGB_P]]=FALSE,Weekly[[#This Row],[Actual]]=TRUE),AG687+Weekly[[#This Row],[BF H Odds]]-1,IF(AND(Weekly[[#This Row],[XGB_P]]=TRUE,Weekly[[#This Row],[Actual]]=FALSE),AG687+Weekly[[#This Row],[BF V Odds]]-1,AG687-1)))</f>
        <v/>
      </c>
      <c r="AH688" s="24" t="str">
        <f>IF(Weekly[[#This Row],[Actual]]="","",IF(AND(Weekly[[#This Row],[QDA_P]]=Weekly[[#This Row],[Actual]],Weekly[[#This Row],[QDA_P]]=TRUE),AH687+Weekly[[#This Row],[BF H Odds]]-1,IF(AND(Weekly[[#This Row],[QDA_P]]=Weekly[[#This Row],[Actual]],Weekly[[#This Row],[QDA_P]]=FALSE),AH687+Weekly[[#This Row],[BF V Odds]]-1,AH687-1)))</f>
        <v/>
      </c>
      <c r="AI688" s="24" t="str">
        <f>IF(Weekly[[#This Row],[Actual]]="","",IF(AND(Weekly[[#This Row],[QDA_P]]=FALSE,Weekly[[#This Row],[Actual]]=TRUE),AI687+Weekly[[#This Row],[BF H Odds]]-1,IF(AND(Weekly[[#This Row],[QDA_P]]=TRUE,Weekly[[#This Row],[Actual]]=FALSE),AI687+Weekly[[#This Row],[BF V Odds]]-1,AI687-1)))</f>
        <v/>
      </c>
      <c r="AJ688" s="24" t="str">
        <f>IF(Weekly[[#This Row],[Actual]]="","",IF(AND(Weekly[[#This Row],[KNC_P]]=FALSE,Weekly[[#This Row],[Actual]]=TRUE),AJ687+Weekly[[#This Row],[BF H Odds]]-1,IF(AND(Weekly[[#This Row],[KNC_P]]=TRUE,Weekly[[#This Row],[Actual]]=FALSE),AJ687+Weekly[[#This Row],[BF V Odds]]-1,AJ687-1)))</f>
        <v/>
      </c>
      <c r="AK688" s="24" t="str">
        <f>IF(Weekly[[#This Row],[Actual]]="","",IF(AND(Weekly[[#This Row],[KNC_P]]=FALSE,Weekly[[#This Row],[Actual]]=TRUE),AK687+Weekly[[#This Row],[BF H Odds]]-1,IF(AND(Weekly[[#This Row],[KNC_P]]=TRUE,Weekly[[#This Row],[Actual]]=FALSE),AK687+Weekly[[#This Row],[BF V Odds]]-1,AK687-1)))</f>
        <v/>
      </c>
      <c r="AL688" s="30" t="str">
        <f>IF(Weekly[[#This Row],[Actual]]="","",COUNTIF(Weekly[[#This Row],[SVC_P]:[QDA_P]],TRUE))</f>
        <v/>
      </c>
      <c r="AM688" s="30" t="str">
        <f>IF(Weekly[[#This Row],[Actual]]="","",COUNTIF(Weekly[[#This Row],[SVC_P]:[QDA_P]],FALSE))</f>
        <v/>
      </c>
      <c r="AN688" s="36" t="str">
        <f>IF(AND(Weekly[[#This Row],[BF V Odds]]&gt;$BO$6,Weekly[[#This Row],[BF V Odds]] &lt; $BO$7),Weekly[[#This Row],[BF V Odds]],"")</f>
        <v/>
      </c>
      <c r="AO688" s="36" t="str">
        <f>IF(AND(Weekly[[#This Row],[BF H Odds]]&gt;$BO$6, Weekly[[#This Row],[BF H Odds]] &lt; $BO$7),Weekly[[#This Row],[BF H Odds]],"")</f>
        <v/>
      </c>
      <c r="AP688" s="37">
        <f>IF(AND(Weekly[[#This Row],[V Odds &lt;]]="",Weekly[[#This Row],[H Odds &lt;]]=""),AP687,IF(AND(Weekly[[#This Row],[H Odds &lt;]]&lt;&gt;"",Weekly[[#This Row],[SVC_P]]=TRUE,Weekly[[#This Row],[Actual]]=TRUE),AP687+Weekly[[#This Row],[H Odds &lt;]]-1,IF(AND(Weekly[[#This Row],[V Odds &lt;]]&lt;&gt;"",Weekly[[#This Row],[SVC_P]]=FALSE,Weekly[[#This Row],[Actual]]=FALSE),AP687+Weekly[[#This Row],[V Odds &lt;]]-1,IF(AND(Weekly[[#This Row],[V Odds &lt;]]&lt;&gt;"",Weekly[[#This Row],[SVC_P]]=FALSE,Weekly[[#This Row],[Actual]]=TRUE),AP687-1,IF(AND(Weekly[[#This Row],[H Odds &lt;]]&lt;&gt;"",Weekly[[#This Row],[SVC_P]]=TRUE,Weekly[[#This Row],[Actual]]=FALSE),AP687-1,AP687)))))</f>
        <v>81.330000000000027</v>
      </c>
      <c r="AQ688" s="37">
        <f>IF(AND(Weekly[[#This Row],[V Odds &lt;]]="",Weekly[[#This Row],[H Odds &lt;]]=""),AQ687,IF(AND(Weekly[[#This Row],[H Odds &lt;]]&lt;&gt;"",Weekly[[#This Row],[ADBC_P]]=TRUE,Weekly[[#This Row],[Actual]]=TRUE),AQ687+Weekly[[#This Row],[H Odds &lt;]]-1,IF(AND(Weekly[[#This Row],[V Odds &lt;]]&lt;&gt;"",Weekly[[#This Row],[ADBC_P]]=FALSE,Weekly[[#This Row],[Actual]]=FALSE),AQ687+Weekly[[#This Row],[V Odds &lt;]]-1,IF(AND(Weekly[[#This Row],[V Odds &lt;]]&lt;&gt;"",Weekly[[#This Row],[ADBC_P]]=FALSE,Weekly[[#This Row],[Actual]]=TRUE),AQ687-1,IF(AND(Weekly[[#This Row],[H Odds &lt;]]&lt;&gt;"",Weekly[[#This Row],[ADBC_P]]=TRUE,Weekly[[#This Row],[Actual]]=FALSE),AQ687-1,AQ687)))))</f>
        <v>53.88</v>
      </c>
      <c r="AR688" s="37">
        <f>IF(AND(Weekly[[#This Row],[V Odds &lt;]]="",Weekly[[#This Row],[H Odds &lt;]]=""),AR687,IF(AND(Weekly[[#This Row],[H Odds &lt;]]&lt;&gt;"",Weekly[[#This Row],[RFC_P]]=TRUE,Weekly[[#This Row],[Actual]]=TRUE),AR687+Weekly[[#This Row],[H Odds &lt;]]-1,IF(AND(Weekly[[#This Row],[V Odds &lt;]]&lt;&gt;"",Weekly[[#This Row],[RFC_P]]=FALSE,Weekly[[#This Row],[Actual]]=FALSE),AR687+Weekly[[#This Row],[V Odds &lt;]]-1,IF(AND(Weekly[[#This Row],[V Odds &lt;]]&lt;&gt;"",Weekly[[#This Row],[RFC_P]]=FALSE,Weekly[[#This Row],[Actual]]=TRUE),AR687-1,IF(AND(Weekly[[#This Row],[H Odds &lt;]]&lt;&gt;"",Weekly[[#This Row],[RFC_P]]=TRUE,Weekly[[#This Row],[Actual]]=FALSE),AR687-1,AR687)))))</f>
        <v>73.14</v>
      </c>
      <c r="AS688" s="37">
        <f>IF(AND(Weekly[[#This Row],[V Odds &lt;]]="",Weekly[[#This Row],[H Odds &lt;]]=""),AS687,IF(AND(Weekly[[#This Row],[H Odds &lt;]]&lt;&gt;"",Weekly[[#This Row],[GBC_P]]=TRUE,Weekly[[#This Row],[Actual]]=TRUE),AS687+Weekly[[#This Row],[H Odds &lt;]]-1,IF(AND(Weekly[[#This Row],[V Odds &lt;]]&lt;&gt;"",Weekly[[#This Row],[GBC_P]]=FALSE,Weekly[[#This Row],[Actual]]=FALSE),AS687+Weekly[[#This Row],[V Odds &lt;]]-1,IF(AND(Weekly[[#This Row],[V Odds &lt;]]&lt;&gt;"",Weekly[[#This Row],[GBC_P]]=FALSE,Weekly[[#This Row],[Actual]]=TRUE),AS687-1,IF(AND(Weekly[[#This Row],[H Odds &lt;]]&lt;&gt;"",Weekly[[#This Row],[GBC_P]]=TRUE,Weekly[[#This Row],[Actual]]=FALSE),AS687-1,AS687)))))</f>
        <v>76.88</v>
      </c>
      <c r="AT688" s="37">
        <f>IF(AND(Weekly[[#This Row],[V Odds &lt;]]="",Weekly[[#This Row],[H Odds &lt;]]=""),AT687,IF(AND(Weekly[[#This Row],[H Odds &lt;]]&lt;&gt;"",Weekly[[#This Row],[HGBC_P]]=TRUE,Weekly[[#This Row],[Actual]]=TRUE),AT687+Weekly[[#This Row],[H Odds &lt;]]-1,IF(AND(Weekly[[#This Row],[V Odds &lt;]]&lt;&gt;"",Weekly[[#This Row],[HGBC_P]]=FALSE,Weekly[[#This Row],[Actual]]=FALSE),AT687+Weekly[[#This Row],[V Odds &lt;]]-1,IF(AND(Weekly[[#This Row],[V Odds &lt;]]&lt;&gt;"",Weekly[[#This Row],[HGBC_P]]=FALSE,Weekly[[#This Row],[Actual]]=TRUE),AT687-1,IF(AND(Weekly[[#This Row],[H Odds &lt;]]&lt;&gt;"",Weekly[[#This Row],[HGBC_P]]=TRUE,Weekly[[#This Row],[Actual]]=FALSE),AT687-1,AT687)))))</f>
        <v>60.31</v>
      </c>
      <c r="AU688" s="37">
        <f>IF(AND(Weekly[[#This Row],[V Odds &lt;]]="",Weekly[[#This Row],[H Odds &lt;]]=""),AU687,IF(AND(Weekly[[#This Row],[H Odds &lt;]]&lt;&gt;"",Weekly[[#This Row],[XGB_P]]=TRUE,Weekly[[#This Row],[Actual]]=TRUE),AU687+Weekly[[#This Row],[H Odds &lt;]]-1,IF(AND(Weekly[[#This Row],[V Odds &lt;]]&lt;&gt;"",Weekly[[#This Row],[XGB_P]]=FALSE,Weekly[[#This Row],[Actual]]=FALSE),AU687+Weekly[[#This Row],[V Odds &lt;]]-1,IF(AND(Weekly[[#This Row],[V Odds &lt;]]&lt;&gt;"",Weekly[[#This Row],[XGB_P]]=FALSE,Weekly[[#This Row],[Actual]]=TRUE),AU687-1,IF(AND(Weekly[[#This Row],[H Odds &lt;]]&lt;&gt;"",Weekly[[#This Row],[XGB_P]]=TRUE,Weekly[[#This Row],[Actual]]=FALSE),AU687-1,AU687)))))</f>
        <v>84.06</v>
      </c>
      <c r="AV688" s="37">
        <f>IF(AND(Weekly[[#This Row],[V Odds &lt;]]="",Weekly[[#This Row],[H Odds &lt;]]=""),AV687,IF(AND(Weekly[[#This Row],[H Odds &lt;]]&lt;&gt;"",Weekly[[#This Row],[QDA_P]]=TRUE,Weekly[[#This Row],[Actual]]=TRUE),AV687+Weekly[[#This Row],[H Odds &lt;]]-1,IF(AND(Weekly[[#This Row],[V Odds &lt;]]&lt;&gt;"",Weekly[[#This Row],[QDA_P]]=FALSE,Weekly[[#This Row],[Actual]]=FALSE),AV687+Weekly[[#This Row],[V Odds &lt;]]-1,IF(AND(Weekly[[#This Row],[V Odds &lt;]]&lt;&gt;"",Weekly[[#This Row],[QDA_P]]=FALSE,Weekly[[#This Row],[Actual]]=TRUE),AV687-1,IF(AND(Weekly[[#This Row],[H Odds &lt;]]&lt;&gt;"",Weekly[[#This Row],[QDA_P]]=TRUE,Weekly[[#This Row],[Actual]]=FALSE),AV687-1,AV687)))))</f>
        <v>73.349999999999994</v>
      </c>
      <c r="AW688" s="37">
        <f>IF(AND(Weekly[[#This Row],[H Odds &lt;]]="",Weekly[[#This Row],[V Odds &lt;]]=""),AW687,IF(AND(Weekly[[#This Row],[KNC_P]]=Weekly[[#This Row],[Actual]],Weekly[[#This Row],[KNC_P]]=TRUE),AW687+Weekly[[#This Row],[BF H Odds]]-1,IF(AND(Weekly[[#This Row],[KNC_P]]=Weekly[[#This Row],[Actual]],Weekly[[#This Row],[KNC_P]]=FALSE),AW687+Weekly[[#This Row],[BF V Odds]]-1,AW687-1)))</f>
        <v>51.150000000000013</v>
      </c>
      <c r="AX688" s="37">
        <f>IF(AND(Weekly[[#This Row],[V Odds &lt;]]="",Weekly[[#This Row],[H Odds &lt;]]=""),AX687,IF(AND(Weekly[[#This Row],[V Odds &lt;]]&lt;&gt;"",Weekly[[#This Row],[FALSES]]&gt;0,Weekly[[#This Row],[Actual]]=FALSE),AX687+Weekly[[#This Row],[V Odds &lt;]]-1,IF(AND(Weekly[[#This Row],[H Odds &lt;]]&lt;&gt;"",Weekly[[#This Row],[TRUES]]&gt;0,Weekly[[#This Row],[Actual]]=TRUE),AX687+Weekly[[#This Row],[H Odds &lt;]]-1,IF(AND(Weekly[[#This Row],[V Odds &lt;]]&lt;&gt;"",Weekly[[#This Row],[FALSES]]=0),AX687,IF(AND(Weekly[[#This Row],[H Odds &lt;]]&lt;&gt;"",Weekly[[#This Row],[TRUES]]=0),AX687,AX687-1)))))</f>
        <v>135.64999999999995</v>
      </c>
      <c r="AY688" s="37">
        <f>IF(AND(Weekly[[#This Row],[V Odds &lt;]]="",Weekly[[#This Row],[H Odds &lt;]]=""),AY687,IF(AND(Weekly[[#This Row],[V Odds &lt;]]&lt;&gt;"",Weekly[[#This Row],[FALSES]]&gt;0,Weekly[[#This Row],[Actual]]=FALSE),AY687+((Weekly[[#This Row],[V Odds &lt;]]-1)*0.92),IF(AND(Weekly[[#This Row],[H Odds &lt;]]&lt;&gt;"",Weekly[[#This Row],[TRUES]]&gt;0,Weekly[[#This Row],[Actual]]=TRUE),AY687+((Weekly[[#This Row],[H Odds &lt;]]-1)*0.92),IF(AND(Weekly[[#This Row],[V Odds &lt;]]&lt;&gt;"",Weekly[[#This Row],[FALSES]]=0),AY687,IF(AND(Weekly[[#This Row],[H Odds &lt;]]&lt;&gt;"",Weekly[[#This Row],[TRUES]]=0),AY687,AY687-1)))))</f>
        <v>120.07800000000003</v>
      </c>
      <c r="AZ688" s="37">
        <f>IF(AND(Weekly[[#This Row],[V Odds &lt;]]="",Weekly[[#This Row],[H Odds &lt;]]=""),AZ687,IF(AND(Weekly[[#This Row],[V Odds &lt;]]&lt;&gt;"",Weekly[[#This Row],[Actual]]=FALSE),AZ687+Weekly[[#This Row],[V Odds &lt;]]-1,IF(AND(Weekly[[#This Row],[H Odds &lt;]]&lt;&gt;"",Weekly[[#This Row],[Actual]]=TRUE),AZ687+Weekly[[#This Row],[H Odds &lt;]]-1,AZ687-1)))</f>
        <v>125.61999999999996</v>
      </c>
      <c r="BA688" s="38">
        <f>IF(Weekly[[#This Row],[H Odds &lt;]]="",BA687,IF(AND(Weekly[[#This Row],[H Odds &lt;]]&lt;&gt;"",Weekly[[#This Row],[SVC_P]]=TRUE,Weekly[[#This Row],[Actual]]=TRUE),BA687+Weekly[[#This Row],[H Odds &lt;]]-1,IF(AND(Weekly[[#This Row],[H Odds &lt;]]&lt;&gt;"",Weekly[[#This Row],[SVC_P]]=TRUE,Weekly[[#This Row],[Actual]]=FALSE),BA687-1,BA687)))</f>
        <v>80.290000000000006</v>
      </c>
      <c r="BB688" s="38">
        <f>IF(Weekly[[#This Row],[H Odds &lt;]]="",BB687,IF(AND(Weekly[[#This Row],[H Odds &lt;]]&lt;&gt;"",Weekly[[#This Row],[ADBC_P]]=TRUE,Weekly[[#This Row],[Actual]]=TRUE),BB687+Weekly[[#This Row],[H Odds &lt;]]-1,IF(AND(Weekly[[#This Row],[H Odds &lt;]]&lt;&gt;"",Weekly[[#This Row],[ADBC_P]]=TRUE,Weekly[[#This Row],[Actual]]=FALSE),BB687-1,BB687)))</f>
        <v>50.06</v>
      </c>
      <c r="BC688" s="38">
        <f>IF(Weekly[[#This Row],[H Odds &lt;]]="",BC687,IF(AND(Weekly[[#This Row],[H Odds &lt;]]&lt;&gt;"",Weekly[[#This Row],[RFC_P]]=TRUE,Weekly[[#This Row],[Actual]]=TRUE),BC687+Weekly[[#This Row],[H Odds &lt;]]-1,IF(AND(Weekly[[#This Row],[H Odds &lt;]]&lt;&gt;"",Weekly[[#This Row],[RFC_P]]=TRUE,Weekly[[#This Row],[Actual]]=FALSE),BC687-1,BC687)))</f>
        <v>51.66</v>
      </c>
      <c r="BD688" s="38">
        <f>IF(Weekly[[#This Row],[H Odds &lt;]]="",BD687,IF(AND(Weekly[[#This Row],[H Odds &lt;]]&lt;&gt;"",Weekly[[#This Row],[GBC_P]]=TRUE,Weekly[[#This Row],[Actual]]=TRUE),BD687+Weekly[[#This Row],[H Odds &lt;]]-1,IF(AND(Weekly[[#This Row],[H Odds &lt;]]&lt;&gt;"",Weekly[[#This Row],[GBC_P]]=TRUE,Weekly[[#This Row],[Actual]]=FALSE),BD687-1,BD687)))</f>
        <v>57.810000000000009</v>
      </c>
      <c r="BE688" s="38">
        <f>IF(Weekly[[#This Row],[H Odds &lt;]]="",BE687,IF(AND(Weekly[[#This Row],[H Odds &lt;]]&lt;&gt;"",Weekly[[#This Row],[HGBC_P]]=TRUE,Weekly[[#This Row],[Actual]]=TRUE),BE687+Weekly[[#This Row],[H Odds &lt;]]-1,IF(AND(Weekly[[#This Row],[H Odds &lt;]]&lt;&gt;"",Weekly[[#This Row],[HGBC_P]]=TRUE,Weekly[[#This Row],[Actual]]=FALSE),BE687-1,BE687)))</f>
        <v>54.96</v>
      </c>
      <c r="BF688" s="38">
        <f>IF(Weekly[[#This Row],[H Odds &lt;]]="",BF687,IF(AND(Weekly[[#This Row],[H Odds &lt;]]&lt;&gt;"",Weekly[[#This Row],[XGB_P]]=TRUE,Weekly[[#This Row],[Actual]]=TRUE),BF687+Weekly[[#This Row],[H Odds &lt;]]-1,IF(AND(Weekly[[#This Row],[H Odds &lt;]]&lt;&gt;"",Weekly[[#This Row],[XGB_P]]=TRUE,Weekly[[#This Row],[Actual]]=FALSE),BF687-1,BF687)))</f>
        <v>64.63000000000001</v>
      </c>
      <c r="BG688" s="38">
        <f>IF(Weekly[[#This Row],[H Odds &lt;]]="",BG687,IF(AND(Weekly[[#This Row],[H Odds &lt;]]&lt;&gt;"",Weekly[[#This Row],[QDA_P]]=TRUE,Weekly[[#This Row],[Actual]]=TRUE),BG687+Weekly[[#This Row],[H Odds &lt;]]-1,IF(AND(Weekly[[#This Row],[H Odds &lt;]]&lt;&gt;"",Weekly[[#This Row],[QDA_P]]=TRUE,Weekly[[#This Row],[Actual]]=FALSE),BG687-1,BG687)))</f>
        <v>50.129999999999995</v>
      </c>
      <c r="BH688" s="38">
        <f>IF(Weekly[[#This Row],[H Odds &lt;]]="",BH687,IF(AND(Weekly[[#This Row],[H Odds &lt;]]&lt;&gt;"",Weekly[[#This Row],[KNC_P]]=TRUE,Weekly[[#This Row],[Actual]]=TRUE),BH687+Weekly[[#This Row],[H Odds &lt;]]-1,IF(AND(Weekly[[#This Row],[H Odds &lt;]]&lt;&gt;"",Weekly[[#This Row],[KNC_P]]=TRUE,Weekly[[#This Row],[Actual]]=FALSE),BH687-1,BH687)))</f>
        <v>55</v>
      </c>
      <c r="BI688" s="38">
        <f>IF(Weekly[[#This Row],[H Odds &lt;]]="",BI687,IF(AND(Weekly[[#This Row],[H Odds &lt;]]&lt;&gt;"",Weekly[[#This Row],[TRUES]]&gt;0,Weekly[[#This Row],[Actual]]=TRUE),BI687+Weekly[[#This Row],[H Odds &lt;]]-1,IF(AND(Weekly[[#This Row],[H Odds &lt;]]&lt;&gt;"",Weekly[[#This Row],[TRUES]]=0),BI687,BI687-1)))</f>
        <v>78.290000000000006</v>
      </c>
      <c r="BJ688" s="38">
        <f>IF(Weekly[[#This Row],[H Odds &lt;]]="",BJ687,IF(AND(Weekly[[#This Row],[H Odds &lt;]]&lt;&gt;"",Weekly[[#This Row],[Actual]]=TRUE),BJ687+Weekly[[#This Row],[H Odds &lt;]]-1,IF(AND(Weekly[[#This Row],[H Odds &lt;]]&lt;&gt;"",Weekly[[#This Row],[Actual]]=FALSE),BJ687-1,BJ687)))</f>
        <v>80.190000000000012</v>
      </c>
      <c r="BK688" s="58">
        <f>IF(AND(Weekly[[#This Row],[TRUES]]&gt;3,Weekly[[#This Row],[Actual]]=TRUE),BK687+Weekly[[#This Row],[BF H Odds]]-1,IF(AND(Weekly[[#This Row],[FALSES]]&gt;3,Weekly[[#This Row],[Actual]]=FALSE),BK687+Weekly[[#This Row],[BF V Odds]]-1,IF(AND(Weekly[[#This Row],[TRUES]]&gt;3,Weekly[[#This Row],[Actual]]=FALSE),BK687-1,IF(AND(Weekly[[#This Row],[FALSES]]&gt;3,Weekly[[#This Row],[Actual]]=TRUE),BK687-1,BK687))))</f>
        <v>-2.3199999999999719</v>
      </c>
      <c r="BL688" s="58">
        <f>IF(AND(Weekly[[#This Row],[TRUES]]&gt;5,Weekly[[#This Row],[Actual]]=TRUE),BL687+Weekly[[#This Row],[BF H Odds]]-1,IF(AND(Weekly[[#This Row],[FALSES]]&gt;5,Weekly[[#This Row],[Actual]]=FALSE),BL687+Weekly[[#This Row],[BF V Odds]]-1,IF(AND(Weekly[[#This Row],[TRUES]]&gt;5,Weekly[[#This Row],[Actual]]=FALSE),BL687-1,IF(AND(Weekly[[#This Row],[FALSES]]&gt;5,Weekly[[#This Row],[Actual]]=TRUE),BL687-1,BL687))))</f>
        <v>2.0000000000000142</v>
      </c>
      <c r="BM688" s="58">
        <f>IF(AND(Weekly[[#This Row],[TRUES]]&gt;6,Weekly[[#This Row],[Actual]]=TRUE),BM687+Weekly[[#This Row],[BF H Odds]]-1,IF(AND(Weekly[[#This Row],[FALSES]]&gt;6,Weekly[[#This Row],[Actual]]=FALSE),BM687+Weekly[[#This Row],[BF V Odds]]-1,IF(AND(Weekly[[#This Row],[TRUES]]&gt;6,Weekly[[#This Row],[Actual]]=FALSE),BM687-1,IF(AND(Weekly[[#This Row],[FALSES]]&gt;6,Weekly[[#This Row],[Actual]]=TRUE),BM687-1,BM687))))</f>
        <v>32.08</v>
      </c>
    </row>
    <row r="689" spans="1:65" x14ac:dyDescent="0.25">
      <c r="A689" s="34"/>
      <c r="B689" s="10">
        <v>44329</v>
      </c>
      <c r="C689" s="17" t="s">
        <v>14</v>
      </c>
      <c r="D689" s="15" t="s">
        <v>37</v>
      </c>
      <c r="E689" t="b">
        <v>1</v>
      </c>
      <c r="F689" t="b">
        <v>1</v>
      </c>
      <c r="G689" t="b">
        <v>1</v>
      </c>
      <c r="H689" t="b">
        <v>1</v>
      </c>
      <c r="I689" t="b">
        <v>1</v>
      </c>
      <c r="J689" t="b">
        <v>1</v>
      </c>
      <c r="K689" t="b">
        <v>1</v>
      </c>
      <c r="L689" t="b">
        <v>1</v>
      </c>
      <c r="O689" t="str">
        <f>IF(Weekly[[#This Row],[H/V]]="H",Weekly[[#This Row],[BF H Odds]],IF(Weekly[[#This Row],[H/V]]="V",Weekly[[#This Row],[BF V Odds]],""))</f>
        <v/>
      </c>
      <c r="R689" s="35">
        <f>IFERROR(IF(Weekly[[#This Row],[Won Bet?]]="yes",R688+(Weekly[[#This Row],[BF Odds]]*Weekly[[#This Row],[BF Stake]])-Weekly[[#This Row],[BF Stake]],R688-Weekly[[#This Row],[BF Stake]]),R688)</f>
        <v>1243.6095000000007</v>
      </c>
      <c r="S689" s="35">
        <f>IFERROR(IF(Weekly[[#This Row],[Won Bet?]]="yes",S688+(((Weekly[[#This Row],[BF Odds]]*Weekly[[#This Row],[BF Stake]])-Weekly[[#This Row],[BF Stake]])*0.95),S688-Weekly[[#This Row],[BF Stake]]),S688)</f>
        <v>1127.5191400000012</v>
      </c>
      <c r="T689" s="13"/>
      <c r="U689" s="13"/>
      <c r="V689" s="24" t="str">
        <f>IF(Weekly[[#This Row],[Actual]]="","",IF(AND(Weekly[[#This Row],[SVC_P]]=Weekly[[#This Row],[Actual]],Weekly[[#This Row],[SVC_P]]=TRUE),V688+Weekly[[#This Row],[BF H Odds]]-1,IF(AND(Weekly[[#This Row],[SVC_P]]=Weekly[[#This Row],[Actual]],Weekly[[#This Row],[SVC_P]]=FALSE),V688+Weekly[[#This Row],[BF V Odds]]-1,V688-1)))</f>
        <v/>
      </c>
      <c r="W689" s="24" t="str">
        <f>IF(Weekly[[#This Row],[Actual]]="","",IF(AND(Weekly[[#This Row],[SVC_P]]=FALSE,Weekly[[#This Row],[Actual]]=TRUE),W688+Weekly[[#This Row],[BF H Odds]]-1,IF(AND(Weekly[[#This Row],[SVC_P]]=TRUE,Weekly[[#This Row],[Actual]]=FALSE,),W688+Weekly[[#This Row],[BF V Odds]]-1,W688-1)))</f>
        <v/>
      </c>
      <c r="X689" s="24" t="str">
        <f>IF(Weekly[[#This Row],[Actual]]="","",IF(AND(Weekly[[#This Row],[ADBC_P]]=Weekly[[#This Row],[Actual]],Weekly[[#This Row],[ADBC_P]]=TRUE),X688+Weekly[[#This Row],[BF H Odds]]-1,IF(AND(Weekly[[#This Row],[ADBC_P]]=Weekly[[#This Row],[Actual]],Weekly[[#This Row],[ADBC_P]]=FALSE),X688+Weekly[[#This Row],[BF V Odds]]-1,X688-1)))</f>
        <v/>
      </c>
      <c r="Y689" s="24" t="str">
        <f>IF(Weekly[[#This Row],[Actual]]="","",IF(AND(Weekly[[#This Row],[ADBC_P]]=FALSE,Weekly[[#This Row],[Actual]]=TRUE),Y688+Weekly[[#This Row],[BF H Odds]]-1,IF(AND(Weekly[[#This Row],[ADBC_P]]=TRUE,Weekly[[#This Row],[Actual]]=FALSE),Y688+Weekly[[#This Row],[BF V Odds]]-1,Y688-1)))</f>
        <v/>
      </c>
      <c r="Z689" s="24" t="str">
        <f>IF(Weekly[[#This Row],[Actual]]="","",IF(AND(Weekly[[#This Row],[RFC_P]]=Weekly[[#This Row],[Actual]],Weekly[[#This Row],[RFC_P]]=TRUE),Z688+Weekly[[#This Row],[BF H Odds]]-1,IF(AND(Weekly[[#This Row],[RFC_P]]=Weekly[[#This Row],[Actual]],Weekly[[#This Row],[RFC_P]]=FALSE),Z688+Weekly[[#This Row],[BF V Odds]]-1,Z688-1)))</f>
        <v/>
      </c>
      <c r="AA689" s="24" t="str">
        <f>IF(Weekly[[#This Row],[Actual]]="","",IF(AND(Weekly[[#This Row],[RFC_P]]=FALSE,Weekly[[#This Row],[Actual]]=TRUE),AA688+Weekly[[#This Row],[BF H Odds]]-1,IF(AND(Weekly[[#This Row],[RFC_P]]=TRUE,Weekly[[#This Row],[Actual]]=FALSE),AA688+Weekly[[#This Row],[BF V Odds]]-1,AA688-1)))</f>
        <v/>
      </c>
      <c r="AB689" s="24" t="str">
        <f>IF(Weekly[[#This Row],[Actual]]="","",IF(AND(Weekly[[#This Row],[GBC_P]]=Weekly[[#This Row],[Actual]],Weekly[[#This Row],[GBC_P]]=TRUE),AB688+Weekly[[#This Row],[BF H Odds]]-1,IF(AND(Weekly[[#This Row],[GBC_P]]=Weekly[[#This Row],[Actual]],Weekly[[#This Row],[GBC_P]]=FALSE),AB688+Weekly[[#This Row],[BF V Odds]]-1,AB688-1)))</f>
        <v/>
      </c>
      <c r="AC689" s="24" t="str">
        <f>IF(Weekly[[#This Row],[Actual]]="","",IF(AND(Weekly[[#This Row],[GBC_P]]=FALSE,Weekly[[#This Row],[Actual]]=TRUE),AC688+Weekly[[#This Row],[BF H Odds]]-1,IF(AND(Weekly[[#This Row],[GBC_P]]=TRUE,Weekly[[#This Row],[Actual]]=FALSE),AC688+Weekly[[#This Row],[BF V Odds]]-1,AC688-1)))</f>
        <v/>
      </c>
      <c r="AD689" s="24" t="str">
        <f>IF(Weekly[[#This Row],[Actual]]="","",IF(AND(Weekly[[#This Row],[HGBC_P]]=Weekly[[#This Row],[Actual]],Weekly[[#This Row],[HGBC_P]]=TRUE),AD688+Weekly[[#This Row],[BF H Odds]]-1,IF(AND(Weekly[[#This Row],[HGBC_P]]=Weekly[[#This Row],[Actual]],Weekly[[#This Row],[HGBC_P]]=FALSE),AD688+Weekly[[#This Row],[BF V Odds]]-1,AD688-1)))</f>
        <v/>
      </c>
      <c r="AE689" s="24" t="str">
        <f>IF(Weekly[[#This Row],[Actual]]="","",IF(AND(Weekly[[#This Row],[HGBC_P]]=FALSE,Weekly[[#This Row],[Actual]]=TRUE),AE688+Weekly[[#This Row],[BF H Odds]]-1,IF(AND(Weekly[[#This Row],[HGBC_P]]=TRUE,Weekly[[#This Row],[Actual]]=FALSE),AE688+Weekly[[#This Row],[BF V Odds]]-1,AE688-1)))</f>
        <v/>
      </c>
      <c r="AF689" s="24" t="str">
        <f>IF(Weekly[[#This Row],[Actual]]="","",IF(AND(Weekly[[#This Row],[XGB_P]]=Weekly[[#This Row],[Actual]],Weekly[[#This Row],[XGB_P]]=TRUE),AF688+Weekly[[#This Row],[BF H Odds]]-1,IF(AND(Weekly[[#This Row],[XGB_P]]=Weekly[[#This Row],[Actual]],Weekly[[#This Row],[XGB_P]]=FALSE),AF688+Weekly[[#This Row],[BF V Odds]]-1,AF688-1)))</f>
        <v/>
      </c>
      <c r="AG689" s="24" t="str">
        <f>IF(Weekly[[#This Row],[Actual]]="","",IF(AND(Weekly[[#This Row],[XGB_P]]=FALSE,Weekly[[#This Row],[Actual]]=TRUE),AG688+Weekly[[#This Row],[BF H Odds]]-1,IF(AND(Weekly[[#This Row],[XGB_P]]=TRUE,Weekly[[#This Row],[Actual]]=FALSE),AG688+Weekly[[#This Row],[BF V Odds]]-1,AG688-1)))</f>
        <v/>
      </c>
      <c r="AH689" s="24" t="str">
        <f>IF(Weekly[[#This Row],[Actual]]="","",IF(AND(Weekly[[#This Row],[QDA_P]]=Weekly[[#This Row],[Actual]],Weekly[[#This Row],[QDA_P]]=TRUE),AH688+Weekly[[#This Row],[BF H Odds]]-1,IF(AND(Weekly[[#This Row],[QDA_P]]=Weekly[[#This Row],[Actual]],Weekly[[#This Row],[QDA_P]]=FALSE),AH688+Weekly[[#This Row],[BF V Odds]]-1,AH688-1)))</f>
        <v/>
      </c>
      <c r="AI689" s="24" t="str">
        <f>IF(Weekly[[#This Row],[Actual]]="","",IF(AND(Weekly[[#This Row],[QDA_P]]=FALSE,Weekly[[#This Row],[Actual]]=TRUE),AI688+Weekly[[#This Row],[BF H Odds]]-1,IF(AND(Weekly[[#This Row],[QDA_P]]=TRUE,Weekly[[#This Row],[Actual]]=FALSE),AI688+Weekly[[#This Row],[BF V Odds]]-1,AI688-1)))</f>
        <v/>
      </c>
      <c r="AJ689" s="24" t="str">
        <f>IF(Weekly[[#This Row],[Actual]]="","",IF(AND(Weekly[[#This Row],[KNC_P]]=FALSE,Weekly[[#This Row],[Actual]]=TRUE),AJ688+Weekly[[#This Row],[BF H Odds]]-1,IF(AND(Weekly[[#This Row],[KNC_P]]=TRUE,Weekly[[#This Row],[Actual]]=FALSE),AJ688+Weekly[[#This Row],[BF V Odds]]-1,AJ688-1)))</f>
        <v/>
      </c>
      <c r="AK689" s="24" t="str">
        <f>IF(Weekly[[#This Row],[Actual]]="","",IF(AND(Weekly[[#This Row],[KNC_P]]=FALSE,Weekly[[#This Row],[Actual]]=TRUE),AK688+Weekly[[#This Row],[BF H Odds]]-1,IF(AND(Weekly[[#This Row],[KNC_P]]=TRUE,Weekly[[#This Row],[Actual]]=FALSE),AK688+Weekly[[#This Row],[BF V Odds]]-1,AK688-1)))</f>
        <v/>
      </c>
      <c r="AL689" s="30" t="str">
        <f>IF(Weekly[[#This Row],[Actual]]="","",COUNTIF(Weekly[[#This Row],[SVC_P]:[QDA_P]],TRUE))</f>
        <v/>
      </c>
      <c r="AM689" s="30" t="str">
        <f>IF(Weekly[[#This Row],[Actual]]="","",COUNTIF(Weekly[[#This Row],[SVC_P]:[QDA_P]],FALSE))</f>
        <v/>
      </c>
      <c r="AN689" s="36" t="str">
        <f>IF(AND(Weekly[[#This Row],[BF V Odds]]&gt;$BO$6,Weekly[[#This Row],[BF V Odds]] &lt; $BO$7),Weekly[[#This Row],[BF V Odds]],"")</f>
        <v/>
      </c>
      <c r="AO689" s="36" t="str">
        <f>IF(AND(Weekly[[#This Row],[BF H Odds]]&gt;$BO$6, Weekly[[#This Row],[BF H Odds]] &lt; $BO$7),Weekly[[#This Row],[BF H Odds]],"")</f>
        <v/>
      </c>
      <c r="AP689" s="37">
        <f>IF(AND(Weekly[[#This Row],[V Odds &lt;]]="",Weekly[[#This Row],[H Odds &lt;]]=""),AP688,IF(AND(Weekly[[#This Row],[H Odds &lt;]]&lt;&gt;"",Weekly[[#This Row],[SVC_P]]=TRUE,Weekly[[#This Row],[Actual]]=TRUE),AP688+Weekly[[#This Row],[H Odds &lt;]]-1,IF(AND(Weekly[[#This Row],[V Odds &lt;]]&lt;&gt;"",Weekly[[#This Row],[SVC_P]]=FALSE,Weekly[[#This Row],[Actual]]=FALSE),AP688+Weekly[[#This Row],[V Odds &lt;]]-1,IF(AND(Weekly[[#This Row],[V Odds &lt;]]&lt;&gt;"",Weekly[[#This Row],[SVC_P]]=FALSE,Weekly[[#This Row],[Actual]]=TRUE),AP688-1,IF(AND(Weekly[[#This Row],[H Odds &lt;]]&lt;&gt;"",Weekly[[#This Row],[SVC_P]]=TRUE,Weekly[[#This Row],[Actual]]=FALSE),AP688-1,AP688)))))</f>
        <v>81.330000000000027</v>
      </c>
      <c r="AQ689" s="37">
        <f>IF(AND(Weekly[[#This Row],[V Odds &lt;]]="",Weekly[[#This Row],[H Odds &lt;]]=""),AQ688,IF(AND(Weekly[[#This Row],[H Odds &lt;]]&lt;&gt;"",Weekly[[#This Row],[ADBC_P]]=TRUE,Weekly[[#This Row],[Actual]]=TRUE),AQ688+Weekly[[#This Row],[H Odds &lt;]]-1,IF(AND(Weekly[[#This Row],[V Odds &lt;]]&lt;&gt;"",Weekly[[#This Row],[ADBC_P]]=FALSE,Weekly[[#This Row],[Actual]]=FALSE),AQ688+Weekly[[#This Row],[V Odds &lt;]]-1,IF(AND(Weekly[[#This Row],[V Odds &lt;]]&lt;&gt;"",Weekly[[#This Row],[ADBC_P]]=FALSE,Weekly[[#This Row],[Actual]]=TRUE),AQ688-1,IF(AND(Weekly[[#This Row],[H Odds &lt;]]&lt;&gt;"",Weekly[[#This Row],[ADBC_P]]=TRUE,Weekly[[#This Row],[Actual]]=FALSE),AQ688-1,AQ688)))))</f>
        <v>53.88</v>
      </c>
      <c r="AR689" s="37">
        <f>IF(AND(Weekly[[#This Row],[V Odds &lt;]]="",Weekly[[#This Row],[H Odds &lt;]]=""),AR688,IF(AND(Weekly[[#This Row],[H Odds &lt;]]&lt;&gt;"",Weekly[[#This Row],[RFC_P]]=TRUE,Weekly[[#This Row],[Actual]]=TRUE),AR688+Weekly[[#This Row],[H Odds &lt;]]-1,IF(AND(Weekly[[#This Row],[V Odds &lt;]]&lt;&gt;"",Weekly[[#This Row],[RFC_P]]=FALSE,Weekly[[#This Row],[Actual]]=FALSE),AR688+Weekly[[#This Row],[V Odds &lt;]]-1,IF(AND(Weekly[[#This Row],[V Odds &lt;]]&lt;&gt;"",Weekly[[#This Row],[RFC_P]]=FALSE,Weekly[[#This Row],[Actual]]=TRUE),AR688-1,IF(AND(Weekly[[#This Row],[H Odds &lt;]]&lt;&gt;"",Weekly[[#This Row],[RFC_P]]=TRUE,Weekly[[#This Row],[Actual]]=FALSE),AR688-1,AR688)))))</f>
        <v>73.14</v>
      </c>
      <c r="AS689" s="37">
        <f>IF(AND(Weekly[[#This Row],[V Odds &lt;]]="",Weekly[[#This Row],[H Odds &lt;]]=""),AS688,IF(AND(Weekly[[#This Row],[H Odds &lt;]]&lt;&gt;"",Weekly[[#This Row],[GBC_P]]=TRUE,Weekly[[#This Row],[Actual]]=TRUE),AS688+Weekly[[#This Row],[H Odds &lt;]]-1,IF(AND(Weekly[[#This Row],[V Odds &lt;]]&lt;&gt;"",Weekly[[#This Row],[GBC_P]]=FALSE,Weekly[[#This Row],[Actual]]=FALSE),AS688+Weekly[[#This Row],[V Odds &lt;]]-1,IF(AND(Weekly[[#This Row],[V Odds &lt;]]&lt;&gt;"",Weekly[[#This Row],[GBC_P]]=FALSE,Weekly[[#This Row],[Actual]]=TRUE),AS688-1,IF(AND(Weekly[[#This Row],[H Odds &lt;]]&lt;&gt;"",Weekly[[#This Row],[GBC_P]]=TRUE,Weekly[[#This Row],[Actual]]=FALSE),AS688-1,AS688)))))</f>
        <v>76.88</v>
      </c>
      <c r="AT689" s="37">
        <f>IF(AND(Weekly[[#This Row],[V Odds &lt;]]="",Weekly[[#This Row],[H Odds &lt;]]=""),AT688,IF(AND(Weekly[[#This Row],[H Odds &lt;]]&lt;&gt;"",Weekly[[#This Row],[HGBC_P]]=TRUE,Weekly[[#This Row],[Actual]]=TRUE),AT688+Weekly[[#This Row],[H Odds &lt;]]-1,IF(AND(Weekly[[#This Row],[V Odds &lt;]]&lt;&gt;"",Weekly[[#This Row],[HGBC_P]]=FALSE,Weekly[[#This Row],[Actual]]=FALSE),AT688+Weekly[[#This Row],[V Odds &lt;]]-1,IF(AND(Weekly[[#This Row],[V Odds &lt;]]&lt;&gt;"",Weekly[[#This Row],[HGBC_P]]=FALSE,Weekly[[#This Row],[Actual]]=TRUE),AT688-1,IF(AND(Weekly[[#This Row],[H Odds &lt;]]&lt;&gt;"",Weekly[[#This Row],[HGBC_P]]=TRUE,Weekly[[#This Row],[Actual]]=FALSE),AT688-1,AT688)))))</f>
        <v>60.31</v>
      </c>
      <c r="AU689" s="37">
        <f>IF(AND(Weekly[[#This Row],[V Odds &lt;]]="",Weekly[[#This Row],[H Odds &lt;]]=""),AU688,IF(AND(Weekly[[#This Row],[H Odds &lt;]]&lt;&gt;"",Weekly[[#This Row],[XGB_P]]=TRUE,Weekly[[#This Row],[Actual]]=TRUE),AU688+Weekly[[#This Row],[H Odds &lt;]]-1,IF(AND(Weekly[[#This Row],[V Odds &lt;]]&lt;&gt;"",Weekly[[#This Row],[XGB_P]]=FALSE,Weekly[[#This Row],[Actual]]=FALSE),AU688+Weekly[[#This Row],[V Odds &lt;]]-1,IF(AND(Weekly[[#This Row],[V Odds &lt;]]&lt;&gt;"",Weekly[[#This Row],[XGB_P]]=FALSE,Weekly[[#This Row],[Actual]]=TRUE),AU688-1,IF(AND(Weekly[[#This Row],[H Odds &lt;]]&lt;&gt;"",Weekly[[#This Row],[XGB_P]]=TRUE,Weekly[[#This Row],[Actual]]=FALSE),AU688-1,AU688)))))</f>
        <v>84.06</v>
      </c>
      <c r="AV689" s="37">
        <f>IF(AND(Weekly[[#This Row],[V Odds &lt;]]="",Weekly[[#This Row],[H Odds &lt;]]=""),AV688,IF(AND(Weekly[[#This Row],[H Odds &lt;]]&lt;&gt;"",Weekly[[#This Row],[QDA_P]]=TRUE,Weekly[[#This Row],[Actual]]=TRUE),AV688+Weekly[[#This Row],[H Odds &lt;]]-1,IF(AND(Weekly[[#This Row],[V Odds &lt;]]&lt;&gt;"",Weekly[[#This Row],[QDA_P]]=FALSE,Weekly[[#This Row],[Actual]]=FALSE),AV688+Weekly[[#This Row],[V Odds &lt;]]-1,IF(AND(Weekly[[#This Row],[V Odds &lt;]]&lt;&gt;"",Weekly[[#This Row],[QDA_P]]=FALSE,Weekly[[#This Row],[Actual]]=TRUE),AV688-1,IF(AND(Weekly[[#This Row],[H Odds &lt;]]&lt;&gt;"",Weekly[[#This Row],[QDA_P]]=TRUE,Weekly[[#This Row],[Actual]]=FALSE),AV688-1,AV688)))))</f>
        <v>73.349999999999994</v>
      </c>
      <c r="AW689" s="37">
        <f>IF(AND(Weekly[[#This Row],[H Odds &lt;]]="",Weekly[[#This Row],[V Odds &lt;]]=""),AW688,IF(AND(Weekly[[#This Row],[KNC_P]]=Weekly[[#This Row],[Actual]],Weekly[[#This Row],[KNC_P]]=TRUE),AW688+Weekly[[#This Row],[BF H Odds]]-1,IF(AND(Weekly[[#This Row],[KNC_P]]=Weekly[[#This Row],[Actual]],Weekly[[#This Row],[KNC_P]]=FALSE),AW688+Weekly[[#This Row],[BF V Odds]]-1,AW688-1)))</f>
        <v>51.150000000000013</v>
      </c>
      <c r="AX689" s="37">
        <f>IF(AND(Weekly[[#This Row],[V Odds &lt;]]="",Weekly[[#This Row],[H Odds &lt;]]=""),AX688,IF(AND(Weekly[[#This Row],[V Odds &lt;]]&lt;&gt;"",Weekly[[#This Row],[FALSES]]&gt;0,Weekly[[#This Row],[Actual]]=FALSE),AX688+Weekly[[#This Row],[V Odds &lt;]]-1,IF(AND(Weekly[[#This Row],[H Odds &lt;]]&lt;&gt;"",Weekly[[#This Row],[TRUES]]&gt;0,Weekly[[#This Row],[Actual]]=TRUE),AX688+Weekly[[#This Row],[H Odds &lt;]]-1,IF(AND(Weekly[[#This Row],[V Odds &lt;]]&lt;&gt;"",Weekly[[#This Row],[FALSES]]=0),AX688,IF(AND(Weekly[[#This Row],[H Odds &lt;]]&lt;&gt;"",Weekly[[#This Row],[TRUES]]=0),AX688,AX688-1)))))</f>
        <v>135.64999999999995</v>
      </c>
      <c r="AY689" s="37">
        <f>IF(AND(Weekly[[#This Row],[V Odds &lt;]]="",Weekly[[#This Row],[H Odds &lt;]]=""),AY688,IF(AND(Weekly[[#This Row],[V Odds &lt;]]&lt;&gt;"",Weekly[[#This Row],[FALSES]]&gt;0,Weekly[[#This Row],[Actual]]=FALSE),AY688+((Weekly[[#This Row],[V Odds &lt;]]-1)*0.92),IF(AND(Weekly[[#This Row],[H Odds &lt;]]&lt;&gt;"",Weekly[[#This Row],[TRUES]]&gt;0,Weekly[[#This Row],[Actual]]=TRUE),AY688+((Weekly[[#This Row],[H Odds &lt;]]-1)*0.92),IF(AND(Weekly[[#This Row],[V Odds &lt;]]&lt;&gt;"",Weekly[[#This Row],[FALSES]]=0),AY688,IF(AND(Weekly[[#This Row],[H Odds &lt;]]&lt;&gt;"",Weekly[[#This Row],[TRUES]]=0),AY688,AY688-1)))))</f>
        <v>120.07800000000003</v>
      </c>
      <c r="AZ689" s="37">
        <f>IF(AND(Weekly[[#This Row],[V Odds &lt;]]="",Weekly[[#This Row],[H Odds &lt;]]=""),AZ688,IF(AND(Weekly[[#This Row],[V Odds &lt;]]&lt;&gt;"",Weekly[[#This Row],[Actual]]=FALSE),AZ688+Weekly[[#This Row],[V Odds &lt;]]-1,IF(AND(Weekly[[#This Row],[H Odds &lt;]]&lt;&gt;"",Weekly[[#This Row],[Actual]]=TRUE),AZ688+Weekly[[#This Row],[H Odds &lt;]]-1,AZ688-1)))</f>
        <v>125.61999999999996</v>
      </c>
      <c r="BA689" s="38">
        <f>IF(Weekly[[#This Row],[H Odds &lt;]]="",BA688,IF(AND(Weekly[[#This Row],[H Odds &lt;]]&lt;&gt;"",Weekly[[#This Row],[SVC_P]]=TRUE,Weekly[[#This Row],[Actual]]=TRUE),BA688+Weekly[[#This Row],[H Odds &lt;]]-1,IF(AND(Weekly[[#This Row],[H Odds &lt;]]&lt;&gt;"",Weekly[[#This Row],[SVC_P]]=TRUE,Weekly[[#This Row],[Actual]]=FALSE),BA688-1,BA688)))</f>
        <v>80.290000000000006</v>
      </c>
      <c r="BB689" s="38">
        <f>IF(Weekly[[#This Row],[H Odds &lt;]]="",BB688,IF(AND(Weekly[[#This Row],[H Odds &lt;]]&lt;&gt;"",Weekly[[#This Row],[ADBC_P]]=TRUE,Weekly[[#This Row],[Actual]]=TRUE),BB688+Weekly[[#This Row],[H Odds &lt;]]-1,IF(AND(Weekly[[#This Row],[H Odds &lt;]]&lt;&gt;"",Weekly[[#This Row],[ADBC_P]]=TRUE,Weekly[[#This Row],[Actual]]=FALSE),BB688-1,BB688)))</f>
        <v>50.06</v>
      </c>
      <c r="BC689" s="38">
        <f>IF(Weekly[[#This Row],[H Odds &lt;]]="",BC688,IF(AND(Weekly[[#This Row],[H Odds &lt;]]&lt;&gt;"",Weekly[[#This Row],[RFC_P]]=TRUE,Weekly[[#This Row],[Actual]]=TRUE),BC688+Weekly[[#This Row],[H Odds &lt;]]-1,IF(AND(Weekly[[#This Row],[H Odds &lt;]]&lt;&gt;"",Weekly[[#This Row],[RFC_P]]=TRUE,Weekly[[#This Row],[Actual]]=FALSE),BC688-1,BC688)))</f>
        <v>51.66</v>
      </c>
      <c r="BD689" s="38">
        <f>IF(Weekly[[#This Row],[H Odds &lt;]]="",BD688,IF(AND(Weekly[[#This Row],[H Odds &lt;]]&lt;&gt;"",Weekly[[#This Row],[GBC_P]]=TRUE,Weekly[[#This Row],[Actual]]=TRUE),BD688+Weekly[[#This Row],[H Odds &lt;]]-1,IF(AND(Weekly[[#This Row],[H Odds &lt;]]&lt;&gt;"",Weekly[[#This Row],[GBC_P]]=TRUE,Weekly[[#This Row],[Actual]]=FALSE),BD688-1,BD688)))</f>
        <v>57.810000000000009</v>
      </c>
      <c r="BE689" s="38">
        <f>IF(Weekly[[#This Row],[H Odds &lt;]]="",BE688,IF(AND(Weekly[[#This Row],[H Odds &lt;]]&lt;&gt;"",Weekly[[#This Row],[HGBC_P]]=TRUE,Weekly[[#This Row],[Actual]]=TRUE),BE688+Weekly[[#This Row],[H Odds &lt;]]-1,IF(AND(Weekly[[#This Row],[H Odds &lt;]]&lt;&gt;"",Weekly[[#This Row],[HGBC_P]]=TRUE,Weekly[[#This Row],[Actual]]=FALSE),BE688-1,BE688)))</f>
        <v>54.96</v>
      </c>
      <c r="BF689" s="38">
        <f>IF(Weekly[[#This Row],[H Odds &lt;]]="",BF688,IF(AND(Weekly[[#This Row],[H Odds &lt;]]&lt;&gt;"",Weekly[[#This Row],[XGB_P]]=TRUE,Weekly[[#This Row],[Actual]]=TRUE),BF688+Weekly[[#This Row],[H Odds &lt;]]-1,IF(AND(Weekly[[#This Row],[H Odds &lt;]]&lt;&gt;"",Weekly[[#This Row],[XGB_P]]=TRUE,Weekly[[#This Row],[Actual]]=FALSE),BF688-1,BF688)))</f>
        <v>64.63000000000001</v>
      </c>
      <c r="BG689" s="38">
        <f>IF(Weekly[[#This Row],[H Odds &lt;]]="",BG688,IF(AND(Weekly[[#This Row],[H Odds &lt;]]&lt;&gt;"",Weekly[[#This Row],[QDA_P]]=TRUE,Weekly[[#This Row],[Actual]]=TRUE),BG688+Weekly[[#This Row],[H Odds &lt;]]-1,IF(AND(Weekly[[#This Row],[H Odds &lt;]]&lt;&gt;"",Weekly[[#This Row],[QDA_P]]=TRUE,Weekly[[#This Row],[Actual]]=FALSE),BG688-1,BG688)))</f>
        <v>50.129999999999995</v>
      </c>
      <c r="BH689" s="38">
        <f>IF(Weekly[[#This Row],[H Odds &lt;]]="",BH688,IF(AND(Weekly[[#This Row],[H Odds &lt;]]&lt;&gt;"",Weekly[[#This Row],[KNC_P]]=TRUE,Weekly[[#This Row],[Actual]]=TRUE),BH688+Weekly[[#This Row],[H Odds &lt;]]-1,IF(AND(Weekly[[#This Row],[H Odds &lt;]]&lt;&gt;"",Weekly[[#This Row],[KNC_P]]=TRUE,Weekly[[#This Row],[Actual]]=FALSE),BH688-1,BH688)))</f>
        <v>55</v>
      </c>
      <c r="BI689" s="38">
        <f>IF(Weekly[[#This Row],[H Odds &lt;]]="",BI688,IF(AND(Weekly[[#This Row],[H Odds &lt;]]&lt;&gt;"",Weekly[[#This Row],[TRUES]]&gt;0,Weekly[[#This Row],[Actual]]=TRUE),BI688+Weekly[[#This Row],[H Odds &lt;]]-1,IF(AND(Weekly[[#This Row],[H Odds &lt;]]&lt;&gt;"",Weekly[[#This Row],[TRUES]]=0),BI688,BI688-1)))</f>
        <v>78.290000000000006</v>
      </c>
      <c r="BJ689" s="38">
        <f>IF(Weekly[[#This Row],[H Odds &lt;]]="",BJ688,IF(AND(Weekly[[#This Row],[H Odds &lt;]]&lt;&gt;"",Weekly[[#This Row],[Actual]]=TRUE),BJ688+Weekly[[#This Row],[H Odds &lt;]]-1,IF(AND(Weekly[[#This Row],[H Odds &lt;]]&lt;&gt;"",Weekly[[#This Row],[Actual]]=FALSE),BJ688-1,BJ688)))</f>
        <v>80.190000000000012</v>
      </c>
      <c r="BK689" s="58">
        <f>IF(AND(Weekly[[#This Row],[TRUES]]&gt;3,Weekly[[#This Row],[Actual]]=TRUE),BK688+Weekly[[#This Row],[BF H Odds]]-1,IF(AND(Weekly[[#This Row],[FALSES]]&gt;3,Weekly[[#This Row],[Actual]]=FALSE),BK688+Weekly[[#This Row],[BF V Odds]]-1,IF(AND(Weekly[[#This Row],[TRUES]]&gt;3,Weekly[[#This Row],[Actual]]=FALSE),BK688-1,IF(AND(Weekly[[#This Row],[FALSES]]&gt;3,Weekly[[#This Row],[Actual]]=TRUE),BK688-1,BK688))))</f>
        <v>-3.3199999999999719</v>
      </c>
      <c r="BL689" s="58">
        <f>IF(AND(Weekly[[#This Row],[TRUES]]&gt;5,Weekly[[#This Row],[Actual]]=TRUE),BL688+Weekly[[#This Row],[BF H Odds]]-1,IF(AND(Weekly[[#This Row],[FALSES]]&gt;5,Weekly[[#This Row],[Actual]]=FALSE),BL688+Weekly[[#This Row],[BF V Odds]]-1,IF(AND(Weekly[[#This Row],[TRUES]]&gt;5,Weekly[[#This Row],[Actual]]=FALSE),BL688-1,IF(AND(Weekly[[#This Row],[FALSES]]&gt;5,Weekly[[#This Row],[Actual]]=TRUE),BL688-1,BL688))))</f>
        <v>1.0000000000000142</v>
      </c>
      <c r="BM689" s="58">
        <f>IF(AND(Weekly[[#This Row],[TRUES]]&gt;6,Weekly[[#This Row],[Actual]]=TRUE),BM688+Weekly[[#This Row],[BF H Odds]]-1,IF(AND(Weekly[[#This Row],[FALSES]]&gt;6,Weekly[[#This Row],[Actual]]=FALSE),BM688+Weekly[[#This Row],[BF V Odds]]-1,IF(AND(Weekly[[#This Row],[TRUES]]&gt;6,Weekly[[#This Row],[Actual]]=FALSE),BM688-1,IF(AND(Weekly[[#This Row],[FALSES]]&gt;6,Weekly[[#This Row],[Actual]]=TRUE),BM688-1,BM688))))</f>
        <v>31.08</v>
      </c>
    </row>
    <row r="690" spans="1:65" x14ac:dyDescent="0.25">
      <c r="A690" s="34"/>
      <c r="B690" s="10">
        <v>44329</v>
      </c>
      <c r="C690" s="17" t="s">
        <v>36</v>
      </c>
      <c r="D690" s="15" t="s">
        <v>28</v>
      </c>
      <c r="E690" t="b">
        <v>1</v>
      </c>
      <c r="F690" t="b">
        <v>1</v>
      </c>
      <c r="G690" t="b">
        <v>1</v>
      </c>
      <c r="H690" t="b">
        <v>1</v>
      </c>
      <c r="I690" t="b">
        <v>1</v>
      </c>
      <c r="J690" t="b">
        <v>1</v>
      </c>
      <c r="K690" t="b">
        <v>0</v>
      </c>
      <c r="L690" t="b">
        <v>1</v>
      </c>
      <c r="O690" t="str">
        <f>IF(Weekly[[#This Row],[H/V]]="H",Weekly[[#This Row],[BF H Odds]],IF(Weekly[[#This Row],[H/V]]="V",Weekly[[#This Row],[BF V Odds]],""))</f>
        <v/>
      </c>
      <c r="R690" s="35">
        <f>IFERROR(IF(Weekly[[#This Row],[Won Bet?]]="yes",R689+(Weekly[[#This Row],[BF Odds]]*Weekly[[#This Row],[BF Stake]])-Weekly[[#This Row],[BF Stake]],R689-Weekly[[#This Row],[BF Stake]]),R689)</f>
        <v>1243.6095000000007</v>
      </c>
      <c r="S690" s="35">
        <f>IFERROR(IF(Weekly[[#This Row],[Won Bet?]]="yes",S689+(((Weekly[[#This Row],[BF Odds]]*Weekly[[#This Row],[BF Stake]])-Weekly[[#This Row],[BF Stake]])*0.95),S689-Weekly[[#This Row],[BF Stake]]),S689)</f>
        <v>1127.5191400000012</v>
      </c>
      <c r="T690" s="13"/>
      <c r="U690" s="13"/>
      <c r="V690" s="24" t="str">
        <f>IF(Weekly[[#This Row],[Actual]]="","",IF(AND(Weekly[[#This Row],[SVC_P]]=Weekly[[#This Row],[Actual]],Weekly[[#This Row],[SVC_P]]=TRUE),V689+Weekly[[#This Row],[BF H Odds]]-1,IF(AND(Weekly[[#This Row],[SVC_P]]=Weekly[[#This Row],[Actual]],Weekly[[#This Row],[SVC_P]]=FALSE),V689+Weekly[[#This Row],[BF V Odds]]-1,V689-1)))</f>
        <v/>
      </c>
      <c r="W690" s="24" t="str">
        <f>IF(Weekly[[#This Row],[Actual]]="","",IF(AND(Weekly[[#This Row],[SVC_P]]=FALSE,Weekly[[#This Row],[Actual]]=TRUE),W689+Weekly[[#This Row],[BF H Odds]]-1,IF(AND(Weekly[[#This Row],[SVC_P]]=TRUE,Weekly[[#This Row],[Actual]]=FALSE,),W689+Weekly[[#This Row],[BF V Odds]]-1,W689-1)))</f>
        <v/>
      </c>
      <c r="X690" s="24" t="str">
        <f>IF(Weekly[[#This Row],[Actual]]="","",IF(AND(Weekly[[#This Row],[ADBC_P]]=Weekly[[#This Row],[Actual]],Weekly[[#This Row],[ADBC_P]]=TRUE),X689+Weekly[[#This Row],[BF H Odds]]-1,IF(AND(Weekly[[#This Row],[ADBC_P]]=Weekly[[#This Row],[Actual]],Weekly[[#This Row],[ADBC_P]]=FALSE),X689+Weekly[[#This Row],[BF V Odds]]-1,X689-1)))</f>
        <v/>
      </c>
      <c r="Y690" s="24" t="str">
        <f>IF(Weekly[[#This Row],[Actual]]="","",IF(AND(Weekly[[#This Row],[ADBC_P]]=FALSE,Weekly[[#This Row],[Actual]]=TRUE),Y689+Weekly[[#This Row],[BF H Odds]]-1,IF(AND(Weekly[[#This Row],[ADBC_P]]=TRUE,Weekly[[#This Row],[Actual]]=FALSE),Y689+Weekly[[#This Row],[BF V Odds]]-1,Y689-1)))</f>
        <v/>
      </c>
      <c r="Z690" s="24" t="str">
        <f>IF(Weekly[[#This Row],[Actual]]="","",IF(AND(Weekly[[#This Row],[RFC_P]]=Weekly[[#This Row],[Actual]],Weekly[[#This Row],[RFC_P]]=TRUE),Z689+Weekly[[#This Row],[BF H Odds]]-1,IF(AND(Weekly[[#This Row],[RFC_P]]=Weekly[[#This Row],[Actual]],Weekly[[#This Row],[RFC_P]]=FALSE),Z689+Weekly[[#This Row],[BF V Odds]]-1,Z689-1)))</f>
        <v/>
      </c>
      <c r="AA690" s="24" t="str">
        <f>IF(Weekly[[#This Row],[Actual]]="","",IF(AND(Weekly[[#This Row],[RFC_P]]=FALSE,Weekly[[#This Row],[Actual]]=TRUE),AA689+Weekly[[#This Row],[BF H Odds]]-1,IF(AND(Weekly[[#This Row],[RFC_P]]=TRUE,Weekly[[#This Row],[Actual]]=FALSE),AA689+Weekly[[#This Row],[BF V Odds]]-1,AA689-1)))</f>
        <v/>
      </c>
      <c r="AB690" s="24" t="str">
        <f>IF(Weekly[[#This Row],[Actual]]="","",IF(AND(Weekly[[#This Row],[GBC_P]]=Weekly[[#This Row],[Actual]],Weekly[[#This Row],[GBC_P]]=TRUE),AB689+Weekly[[#This Row],[BF H Odds]]-1,IF(AND(Weekly[[#This Row],[GBC_P]]=Weekly[[#This Row],[Actual]],Weekly[[#This Row],[GBC_P]]=FALSE),AB689+Weekly[[#This Row],[BF V Odds]]-1,AB689-1)))</f>
        <v/>
      </c>
      <c r="AC690" s="24" t="str">
        <f>IF(Weekly[[#This Row],[Actual]]="","",IF(AND(Weekly[[#This Row],[GBC_P]]=FALSE,Weekly[[#This Row],[Actual]]=TRUE),AC689+Weekly[[#This Row],[BF H Odds]]-1,IF(AND(Weekly[[#This Row],[GBC_P]]=TRUE,Weekly[[#This Row],[Actual]]=FALSE),AC689+Weekly[[#This Row],[BF V Odds]]-1,AC689-1)))</f>
        <v/>
      </c>
      <c r="AD690" s="24" t="str">
        <f>IF(Weekly[[#This Row],[Actual]]="","",IF(AND(Weekly[[#This Row],[HGBC_P]]=Weekly[[#This Row],[Actual]],Weekly[[#This Row],[HGBC_P]]=TRUE),AD689+Weekly[[#This Row],[BF H Odds]]-1,IF(AND(Weekly[[#This Row],[HGBC_P]]=Weekly[[#This Row],[Actual]],Weekly[[#This Row],[HGBC_P]]=FALSE),AD689+Weekly[[#This Row],[BF V Odds]]-1,AD689-1)))</f>
        <v/>
      </c>
      <c r="AE690" s="24" t="str">
        <f>IF(Weekly[[#This Row],[Actual]]="","",IF(AND(Weekly[[#This Row],[HGBC_P]]=FALSE,Weekly[[#This Row],[Actual]]=TRUE),AE689+Weekly[[#This Row],[BF H Odds]]-1,IF(AND(Weekly[[#This Row],[HGBC_P]]=TRUE,Weekly[[#This Row],[Actual]]=FALSE),AE689+Weekly[[#This Row],[BF V Odds]]-1,AE689-1)))</f>
        <v/>
      </c>
      <c r="AF690" s="24" t="str">
        <f>IF(Weekly[[#This Row],[Actual]]="","",IF(AND(Weekly[[#This Row],[XGB_P]]=Weekly[[#This Row],[Actual]],Weekly[[#This Row],[XGB_P]]=TRUE),AF689+Weekly[[#This Row],[BF H Odds]]-1,IF(AND(Weekly[[#This Row],[XGB_P]]=Weekly[[#This Row],[Actual]],Weekly[[#This Row],[XGB_P]]=FALSE),AF689+Weekly[[#This Row],[BF V Odds]]-1,AF689-1)))</f>
        <v/>
      </c>
      <c r="AG690" s="24" t="str">
        <f>IF(Weekly[[#This Row],[Actual]]="","",IF(AND(Weekly[[#This Row],[XGB_P]]=FALSE,Weekly[[#This Row],[Actual]]=TRUE),AG689+Weekly[[#This Row],[BF H Odds]]-1,IF(AND(Weekly[[#This Row],[XGB_P]]=TRUE,Weekly[[#This Row],[Actual]]=FALSE),AG689+Weekly[[#This Row],[BF V Odds]]-1,AG689-1)))</f>
        <v/>
      </c>
      <c r="AH690" s="24" t="str">
        <f>IF(Weekly[[#This Row],[Actual]]="","",IF(AND(Weekly[[#This Row],[QDA_P]]=Weekly[[#This Row],[Actual]],Weekly[[#This Row],[QDA_P]]=TRUE),AH689+Weekly[[#This Row],[BF H Odds]]-1,IF(AND(Weekly[[#This Row],[QDA_P]]=Weekly[[#This Row],[Actual]],Weekly[[#This Row],[QDA_P]]=FALSE),AH689+Weekly[[#This Row],[BF V Odds]]-1,AH689-1)))</f>
        <v/>
      </c>
      <c r="AI690" s="24" t="str">
        <f>IF(Weekly[[#This Row],[Actual]]="","",IF(AND(Weekly[[#This Row],[QDA_P]]=FALSE,Weekly[[#This Row],[Actual]]=TRUE),AI689+Weekly[[#This Row],[BF H Odds]]-1,IF(AND(Weekly[[#This Row],[QDA_P]]=TRUE,Weekly[[#This Row],[Actual]]=FALSE),AI689+Weekly[[#This Row],[BF V Odds]]-1,AI689-1)))</f>
        <v/>
      </c>
      <c r="AJ690" s="24" t="str">
        <f>IF(Weekly[[#This Row],[Actual]]="","",IF(AND(Weekly[[#This Row],[KNC_P]]=FALSE,Weekly[[#This Row],[Actual]]=TRUE),AJ689+Weekly[[#This Row],[BF H Odds]]-1,IF(AND(Weekly[[#This Row],[KNC_P]]=TRUE,Weekly[[#This Row],[Actual]]=FALSE),AJ689+Weekly[[#This Row],[BF V Odds]]-1,AJ689-1)))</f>
        <v/>
      </c>
      <c r="AK690" s="24" t="str">
        <f>IF(Weekly[[#This Row],[Actual]]="","",IF(AND(Weekly[[#This Row],[KNC_P]]=FALSE,Weekly[[#This Row],[Actual]]=TRUE),AK689+Weekly[[#This Row],[BF H Odds]]-1,IF(AND(Weekly[[#This Row],[KNC_P]]=TRUE,Weekly[[#This Row],[Actual]]=FALSE),AK689+Weekly[[#This Row],[BF V Odds]]-1,AK689-1)))</f>
        <v/>
      </c>
      <c r="AL690" s="30" t="str">
        <f>IF(Weekly[[#This Row],[Actual]]="","",COUNTIF(Weekly[[#This Row],[SVC_P]:[QDA_P]],TRUE))</f>
        <v/>
      </c>
      <c r="AM690" s="30" t="str">
        <f>IF(Weekly[[#This Row],[Actual]]="","",COUNTIF(Weekly[[#This Row],[SVC_P]:[QDA_P]],FALSE))</f>
        <v/>
      </c>
      <c r="AN690" s="36" t="str">
        <f>IF(AND(Weekly[[#This Row],[BF V Odds]]&gt;$BO$6,Weekly[[#This Row],[BF V Odds]] &lt; $BO$7),Weekly[[#This Row],[BF V Odds]],"")</f>
        <v/>
      </c>
      <c r="AO690" s="36" t="str">
        <f>IF(AND(Weekly[[#This Row],[BF H Odds]]&gt;$BO$6, Weekly[[#This Row],[BF H Odds]] &lt; $BO$7),Weekly[[#This Row],[BF H Odds]],"")</f>
        <v/>
      </c>
      <c r="AP690" s="37">
        <f>IF(AND(Weekly[[#This Row],[V Odds &lt;]]="",Weekly[[#This Row],[H Odds &lt;]]=""),AP689,IF(AND(Weekly[[#This Row],[H Odds &lt;]]&lt;&gt;"",Weekly[[#This Row],[SVC_P]]=TRUE,Weekly[[#This Row],[Actual]]=TRUE),AP689+Weekly[[#This Row],[H Odds &lt;]]-1,IF(AND(Weekly[[#This Row],[V Odds &lt;]]&lt;&gt;"",Weekly[[#This Row],[SVC_P]]=FALSE,Weekly[[#This Row],[Actual]]=FALSE),AP689+Weekly[[#This Row],[V Odds &lt;]]-1,IF(AND(Weekly[[#This Row],[V Odds &lt;]]&lt;&gt;"",Weekly[[#This Row],[SVC_P]]=FALSE,Weekly[[#This Row],[Actual]]=TRUE),AP689-1,IF(AND(Weekly[[#This Row],[H Odds &lt;]]&lt;&gt;"",Weekly[[#This Row],[SVC_P]]=TRUE,Weekly[[#This Row],[Actual]]=FALSE),AP689-1,AP689)))))</f>
        <v>81.330000000000027</v>
      </c>
      <c r="AQ690" s="37">
        <f>IF(AND(Weekly[[#This Row],[V Odds &lt;]]="",Weekly[[#This Row],[H Odds &lt;]]=""),AQ689,IF(AND(Weekly[[#This Row],[H Odds &lt;]]&lt;&gt;"",Weekly[[#This Row],[ADBC_P]]=TRUE,Weekly[[#This Row],[Actual]]=TRUE),AQ689+Weekly[[#This Row],[H Odds &lt;]]-1,IF(AND(Weekly[[#This Row],[V Odds &lt;]]&lt;&gt;"",Weekly[[#This Row],[ADBC_P]]=FALSE,Weekly[[#This Row],[Actual]]=FALSE),AQ689+Weekly[[#This Row],[V Odds &lt;]]-1,IF(AND(Weekly[[#This Row],[V Odds &lt;]]&lt;&gt;"",Weekly[[#This Row],[ADBC_P]]=FALSE,Weekly[[#This Row],[Actual]]=TRUE),AQ689-1,IF(AND(Weekly[[#This Row],[H Odds &lt;]]&lt;&gt;"",Weekly[[#This Row],[ADBC_P]]=TRUE,Weekly[[#This Row],[Actual]]=FALSE),AQ689-1,AQ689)))))</f>
        <v>53.88</v>
      </c>
      <c r="AR690" s="37">
        <f>IF(AND(Weekly[[#This Row],[V Odds &lt;]]="",Weekly[[#This Row],[H Odds &lt;]]=""),AR689,IF(AND(Weekly[[#This Row],[H Odds &lt;]]&lt;&gt;"",Weekly[[#This Row],[RFC_P]]=TRUE,Weekly[[#This Row],[Actual]]=TRUE),AR689+Weekly[[#This Row],[H Odds &lt;]]-1,IF(AND(Weekly[[#This Row],[V Odds &lt;]]&lt;&gt;"",Weekly[[#This Row],[RFC_P]]=FALSE,Weekly[[#This Row],[Actual]]=FALSE),AR689+Weekly[[#This Row],[V Odds &lt;]]-1,IF(AND(Weekly[[#This Row],[V Odds &lt;]]&lt;&gt;"",Weekly[[#This Row],[RFC_P]]=FALSE,Weekly[[#This Row],[Actual]]=TRUE),AR689-1,IF(AND(Weekly[[#This Row],[H Odds &lt;]]&lt;&gt;"",Weekly[[#This Row],[RFC_P]]=TRUE,Weekly[[#This Row],[Actual]]=FALSE),AR689-1,AR689)))))</f>
        <v>73.14</v>
      </c>
      <c r="AS690" s="37">
        <f>IF(AND(Weekly[[#This Row],[V Odds &lt;]]="",Weekly[[#This Row],[H Odds &lt;]]=""),AS689,IF(AND(Weekly[[#This Row],[H Odds &lt;]]&lt;&gt;"",Weekly[[#This Row],[GBC_P]]=TRUE,Weekly[[#This Row],[Actual]]=TRUE),AS689+Weekly[[#This Row],[H Odds &lt;]]-1,IF(AND(Weekly[[#This Row],[V Odds &lt;]]&lt;&gt;"",Weekly[[#This Row],[GBC_P]]=FALSE,Weekly[[#This Row],[Actual]]=FALSE),AS689+Weekly[[#This Row],[V Odds &lt;]]-1,IF(AND(Weekly[[#This Row],[V Odds &lt;]]&lt;&gt;"",Weekly[[#This Row],[GBC_P]]=FALSE,Weekly[[#This Row],[Actual]]=TRUE),AS689-1,IF(AND(Weekly[[#This Row],[H Odds &lt;]]&lt;&gt;"",Weekly[[#This Row],[GBC_P]]=TRUE,Weekly[[#This Row],[Actual]]=FALSE),AS689-1,AS689)))))</f>
        <v>76.88</v>
      </c>
      <c r="AT690" s="37">
        <f>IF(AND(Weekly[[#This Row],[V Odds &lt;]]="",Weekly[[#This Row],[H Odds &lt;]]=""),AT689,IF(AND(Weekly[[#This Row],[H Odds &lt;]]&lt;&gt;"",Weekly[[#This Row],[HGBC_P]]=TRUE,Weekly[[#This Row],[Actual]]=TRUE),AT689+Weekly[[#This Row],[H Odds &lt;]]-1,IF(AND(Weekly[[#This Row],[V Odds &lt;]]&lt;&gt;"",Weekly[[#This Row],[HGBC_P]]=FALSE,Weekly[[#This Row],[Actual]]=FALSE),AT689+Weekly[[#This Row],[V Odds &lt;]]-1,IF(AND(Weekly[[#This Row],[V Odds &lt;]]&lt;&gt;"",Weekly[[#This Row],[HGBC_P]]=FALSE,Weekly[[#This Row],[Actual]]=TRUE),AT689-1,IF(AND(Weekly[[#This Row],[H Odds &lt;]]&lt;&gt;"",Weekly[[#This Row],[HGBC_P]]=TRUE,Weekly[[#This Row],[Actual]]=FALSE),AT689-1,AT689)))))</f>
        <v>60.31</v>
      </c>
      <c r="AU690" s="37">
        <f>IF(AND(Weekly[[#This Row],[V Odds &lt;]]="",Weekly[[#This Row],[H Odds &lt;]]=""),AU689,IF(AND(Weekly[[#This Row],[H Odds &lt;]]&lt;&gt;"",Weekly[[#This Row],[XGB_P]]=TRUE,Weekly[[#This Row],[Actual]]=TRUE),AU689+Weekly[[#This Row],[H Odds &lt;]]-1,IF(AND(Weekly[[#This Row],[V Odds &lt;]]&lt;&gt;"",Weekly[[#This Row],[XGB_P]]=FALSE,Weekly[[#This Row],[Actual]]=FALSE),AU689+Weekly[[#This Row],[V Odds &lt;]]-1,IF(AND(Weekly[[#This Row],[V Odds &lt;]]&lt;&gt;"",Weekly[[#This Row],[XGB_P]]=FALSE,Weekly[[#This Row],[Actual]]=TRUE),AU689-1,IF(AND(Weekly[[#This Row],[H Odds &lt;]]&lt;&gt;"",Weekly[[#This Row],[XGB_P]]=TRUE,Weekly[[#This Row],[Actual]]=FALSE),AU689-1,AU689)))))</f>
        <v>84.06</v>
      </c>
      <c r="AV690" s="37">
        <f>IF(AND(Weekly[[#This Row],[V Odds &lt;]]="",Weekly[[#This Row],[H Odds &lt;]]=""),AV689,IF(AND(Weekly[[#This Row],[H Odds &lt;]]&lt;&gt;"",Weekly[[#This Row],[QDA_P]]=TRUE,Weekly[[#This Row],[Actual]]=TRUE),AV689+Weekly[[#This Row],[H Odds &lt;]]-1,IF(AND(Weekly[[#This Row],[V Odds &lt;]]&lt;&gt;"",Weekly[[#This Row],[QDA_P]]=FALSE,Weekly[[#This Row],[Actual]]=FALSE),AV689+Weekly[[#This Row],[V Odds &lt;]]-1,IF(AND(Weekly[[#This Row],[V Odds &lt;]]&lt;&gt;"",Weekly[[#This Row],[QDA_P]]=FALSE,Weekly[[#This Row],[Actual]]=TRUE),AV689-1,IF(AND(Weekly[[#This Row],[H Odds &lt;]]&lt;&gt;"",Weekly[[#This Row],[QDA_P]]=TRUE,Weekly[[#This Row],[Actual]]=FALSE),AV689-1,AV689)))))</f>
        <v>73.349999999999994</v>
      </c>
      <c r="AW690" s="37">
        <f>IF(AND(Weekly[[#This Row],[H Odds &lt;]]="",Weekly[[#This Row],[V Odds &lt;]]=""),AW689,IF(AND(Weekly[[#This Row],[KNC_P]]=Weekly[[#This Row],[Actual]],Weekly[[#This Row],[KNC_P]]=TRUE),AW689+Weekly[[#This Row],[BF H Odds]]-1,IF(AND(Weekly[[#This Row],[KNC_P]]=Weekly[[#This Row],[Actual]],Weekly[[#This Row],[KNC_P]]=FALSE),AW689+Weekly[[#This Row],[BF V Odds]]-1,AW689-1)))</f>
        <v>51.150000000000013</v>
      </c>
      <c r="AX690" s="37">
        <f>IF(AND(Weekly[[#This Row],[V Odds &lt;]]="",Weekly[[#This Row],[H Odds &lt;]]=""),AX689,IF(AND(Weekly[[#This Row],[V Odds &lt;]]&lt;&gt;"",Weekly[[#This Row],[FALSES]]&gt;0,Weekly[[#This Row],[Actual]]=FALSE),AX689+Weekly[[#This Row],[V Odds &lt;]]-1,IF(AND(Weekly[[#This Row],[H Odds &lt;]]&lt;&gt;"",Weekly[[#This Row],[TRUES]]&gt;0,Weekly[[#This Row],[Actual]]=TRUE),AX689+Weekly[[#This Row],[H Odds &lt;]]-1,IF(AND(Weekly[[#This Row],[V Odds &lt;]]&lt;&gt;"",Weekly[[#This Row],[FALSES]]=0),AX689,IF(AND(Weekly[[#This Row],[H Odds &lt;]]&lt;&gt;"",Weekly[[#This Row],[TRUES]]=0),AX689,AX689-1)))))</f>
        <v>135.64999999999995</v>
      </c>
      <c r="AY690" s="37">
        <f>IF(AND(Weekly[[#This Row],[V Odds &lt;]]="",Weekly[[#This Row],[H Odds &lt;]]=""),AY689,IF(AND(Weekly[[#This Row],[V Odds &lt;]]&lt;&gt;"",Weekly[[#This Row],[FALSES]]&gt;0,Weekly[[#This Row],[Actual]]=FALSE),AY689+((Weekly[[#This Row],[V Odds &lt;]]-1)*0.92),IF(AND(Weekly[[#This Row],[H Odds &lt;]]&lt;&gt;"",Weekly[[#This Row],[TRUES]]&gt;0,Weekly[[#This Row],[Actual]]=TRUE),AY689+((Weekly[[#This Row],[H Odds &lt;]]-1)*0.92),IF(AND(Weekly[[#This Row],[V Odds &lt;]]&lt;&gt;"",Weekly[[#This Row],[FALSES]]=0),AY689,IF(AND(Weekly[[#This Row],[H Odds &lt;]]&lt;&gt;"",Weekly[[#This Row],[TRUES]]=0),AY689,AY689-1)))))</f>
        <v>120.07800000000003</v>
      </c>
      <c r="AZ690" s="37">
        <f>IF(AND(Weekly[[#This Row],[V Odds &lt;]]="",Weekly[[#This Row],[H Odds &lt;]]=""),AZ689,IF(AND(Weekly[[#This Row],[V Odds &lt;]]&lt;&gt;"",Weekly[[#This Row],[Actual]]=FALSE),AZ689+Weekly[[#This Row],[V Odds &lt;]]-1,IF(AND(Weekly[[#This Row],[H Odds &lt;]]&lt;&gt;"",Weekly[[#This Row],[Actual]]=TRUE),AZ689+Weekly[[#This Row],[H Odds &lt;]]-1,AZ689-1)))</f>
        <v>125.61999999999996</v>
      </c>
      <c r="BA690" s="38">
        <f>IF(Weekly[[#This Row],[H Odds &lt;]]="",BA689,IF(AND(Weekly[[#This Row],[H Odds &lt;]]&lt;&gt;"",Weekly[[#This Row],[SVC_P]]=TRUE,Weekly[[#This Row],[Actual]]=TRUE),BA689+Weekly[[#This Row],[H Odds &lt;]]-1,IF(AND(Weekly[[#This Row],[H Odds &lt;]]&lt;&gt;"",Weekly[[#This Row],[SVC_P]]=TRUE,Weekly[[#This Row],[Actual]]=FALSE),BA689-1,BA689)))</f>
        <v>80.290000000000006</v>
      </c>
      <c r="BB690" s="38">
        <f>IF(Weekly[[#This Row],[H Odds &lt;]]="",BB689,IF(AND(Weekly[[#This Row],[H Odds &lt;]]&lt;&gt;"",Weekly[[#This Row],[ADBC_P]]=TRUE,Weekly[[#This Row],[Actual]]=TRUE),BB689+Weekly[[#This Row],[H Odds &lt;]]-1,IF(AND(Weekly[[#This Row],[H Odds &lt;]]&lt;&gt;"",Weekly[[#This Row],[ADBC_P]]=TRUE,Weekly[[#This Row],[Actual]]=FALSE),BB689-1,BB689)))</f>
        <v>50.06</v>
      </c>
      <c r="BC690" s="38">
        <f>IF(Weekly[[#This Row],[H Odds &lt;]]="",BC689,IF(AND(Weekly[[#This Row],[H Odds &lt;]]&lt;&gt;"",Weekly[[#This Row],[RFC_P]]=TRUE,Weekly[[#This Row],[Actual]]=TRUE),BC689+Weekly[[#This Row],[H Odds &lt;]]-1,IF(AND(Weekly[[#This Row],[H Odds &lt;]]&lt;&gt;"",Weekly[[#This Row],[RFC_P]]=TRUE,Weekly[[#This Row],[Actual]]=FALSE),BC689-1,BC689)))</f>
        <v>51.66</v>
      </c>
      <c r="BD690" s="38">
        <f>IF(Weekly[[#This Row],[H Odds &lt;]]="",BD689,IF(AND(Weekly[[#This Row],[H Odds &lt;]]&lt;&gt;"",Weekly[[#This Row],[GBC_P]]=TRUE,Weekly[[#This Row],[Actual]]=TRUE),BD689+Weekly[[#This Row],[H Odds &lt;]]-1,IF(AND(Weekly[[#This Row],[H Odds &lt;]]&lt;&gt;"",Weekly[[#This Row],[GBC_P]]=TRUE,Weekly[[#This Row],[Actual]]=FALSE),BD689-1,BD689)))</f>
        <v>57.810000000000009</v>
      </c>
      <c r="BE690" s="38">
        <f>IF(Weekly[[#This Row],[H Odds &lt;]]="",BE689,IF(AND(Weekly[[#This Row],[H Odds &lt;]]&lt;&gt;"",Weekly[[#This Row],[HGBC_P]]=TRUE,Weekly[[#This Row],[Actual]]=TRUE),BE689+Weekly[[#This Row],[H Odds &lt;]]-1,IF(AND(Weekly[[#This Row],[H Odds &lt;]]&lt;&gt;"",Weekly[[#This Row],[HGBC_P]]=TRUE,Weekly[[#This Row],[Actual]]=FALSE),BE689-1,BE689)))</f>
        <v>54.96</v>
      </c>
      <c r="BF690" s="38">
        <f>IF(Weekly[[#This Row],[H Odds &lt;]]="",BF689,IF(AND(Weekly[[#This Row],[H Odds &lt;]]&lt;&gt;"",Weekly[[#This Row],[XGB_P]]=TRUE,Weekly[[#This Row],[Actual]]=TRUE),BF689+Weekly[[#This Row],[H Odds &lt;]]-1,IF(AND(Weekly[[#This Row],[H Odds &lt;]]&lt;&gt;"",Weekly[[#This Row],[XGB_P]]=TRUE,Weekly[[#This Row],[Actual]]=FALSE),BF689-1,BF689)))</f>
        <v>64.63000000000001</v>
      </c>
      <c r="BG690" s="38">
        <f>IF(Weekly[[#This Row],[H Odds &lt;]]="",BG689,IF(AND(Weekly[[#This Row],[H Odds &lt;]]&lt;&gt;"",Weekly[[#This Row],[QDA_P]]=TRUE,Weekly[[#This Row],[Actual]]=TRUE),BG689+Weekly[[#This Row],[H Odds &lt;]]-1,IF(AND(Weekly[[#This Row],[H Odds &lt;]]&lt;&gt;"",Weekly[[#This Row],[QDA_P]]=TRUE,Weekly[[#This Row],[Actual]]=FALSE),BG689-1,BG689)))</f>
        <v>50.129999999999995</v>
      </c>
      <c r="BH690" s="38">
        <f>IF(Weekly[[#This Row],[H Odds &lt;]]="",BH689,IF(AND(Weekly[[#This Row],[H Odds &lt;]]&lt;&gt;"",Weekly[[#This Row],[KNC_P]]=TRUE,Weekly[[#This Row],[Actual]]=TRUE),BH689+Weekly[[#This Row],[H Odds &lt;]]-1,IF(AND(Weekly[[#This Row],[H Odds &lt;]]&lt;&gt;"",Weekly[[#This Row],[KNC_P]]=TRUE,Weekly[[#This Row],[Actual]]=FALSE),BH689-1,BH689)))</f>
        <v>55</v>
      </c>
      <c r="BI690" s="38">
        <f>IF(Weekly[[#This Row],[H Odds &lt;]]="",BI689,IF(AND(Weekly[[#This Row],[H Odds &lt;]]&lt;&gt;"",Weekly[[#This Row],[TRUES]]&gt;0,Weekly[[#This Row],[Actual]]=TRUE),BI689+Weekly[[#This Row],[H Odds &lt;]]-1,IF(AND(Weekly[[#This Row],[H Odds &lt;]]&lt;&gt;"",Weekly[[#This Row],[TRUES]]=0),BI689,BI689-1)))</f>
        <v>78.290000000000006</v>
      </c>
      <c r="BJ690" s="38">
        <f>IF(Weekly[[#This Row],[H Odds &lt;]]="",BJ689,IF(AND(Weekly[[#This Row],[H Odds &lt;]]&lt;&gt;"",Weekly[[#This Row],[Actual]]=TRUE),BJ689+Weekly[[#This Row],[H Odds &lt;]]-1,IF(AND(Weekly[[#This Row],[H Odds &lt;]]&lt;&gt;"",Weekly[[#This Row],[Actual]]=FALSE),BJ689-1,BJ689)))</f>
        <v>80.190000000000012</v>
      </c>
      <c r="BK690" s="58">
        <f>IF(AND(Weekly[[#This Row],[TRUES]]&gt;3,Weekly[[#This Row],[Actual]]=TRUE),BK689+Weekly[[#This Row],[BF H Odds]]-1,IF(AND(Weekly[[#This Row],[FALSES]]&gt;3,Weekly[[#This Row],[Actual]]=FALSE),BK689+Weekly[[#This Row],[BF V Odds]]-1,IF(AND(Weekly[[#This Row],[TRUES]]&gt;3,Weekly[[#This Row],[Actual]]=FALSE),BK689-1,IF(AND(Weekly[[#This Row],[FALSES]]&gt;3,Weekly[[#This Row],[Actual]]=TRUE),BK689-1,BK689))))</f>
        <v>-4.3199999999999719</v>
      </c>
      <c r="BL690" s="58">
        <f>IF(AND(Weekly[[#This Row],[TRUES]]&gt;5,Weekly[[#This Row],[Actual]]=TRUE),BL689+Weekly[[#This Row],[BF H Odds]]-1,IF(AND(Weekly[[#This Row],[FALSES]]&gt;5,Weekly[[#This Row],[Actual]]=FALSE),BL689+Weekly[[#This Row],[BF V Odds]]-1,IF(AND(Weekly[[#This Row],[TRUES]]&gt;5,Weekly[[#This Row],[Actual]]=FALSE),BL689-1,IF(AND(Weekly[[#This Row],[FALSES]]&gt;5,Weekly[[#This Row],[Actual]]=TRUE),BL689-1,BL689))))</f>
        <v>1.4210854715202004E-14</v>
      </c>
      <c r="BM690" s="58">
        <f>IF(AND(Weekly[[#This Row],[TRUES]]&gt;6,Weekly[[#This Row],[Actual]]=TRUE),BM689+Weekly[[#This Row],[BF H Odds]]-1,IF(AND(Weekly[[#This Row],[FALSES]]&gt;6,Weekly[[#This Row],[Actual]]=FALSE),BM689+Weekly[[#This Row],[BF V Odds]]-1,IF(AND(Weekly[[#This Row],[TRUES]]&gt;6,Weekly[[#This Row],[Actual]]=FALSE),BM689-1,IF(AND(Weekly[[#This Row],[FALSES]]&gt;6,Weekly[[#This Row],[Actual]]=TRUE),BM689-1,BM689))))</f>
        <v>30.08</v>
      </c>
    </row>
    <row r="691" spans="1:65" x14ac:dyDescent="0.25">
      <c r="A691" s="34"/>
      <c r="B691" s="10">
        <v>44329</v>
      </c>
      <c r="C691" s="17" t="s">
        <v>30</v>
      </c>
      <c r="D691" s="15" t="s">
        <v>35</v>
      </c>
      <c r="E691" t="b">
        <v>1</v>
      </c>
      <c r="F691" t="b">
        <v>1</v>
      </c>
      <c r="G691" t="b">
        <v>1</v>
      </c>
      <c r="H691" t="b">
        <v>1</v>
      </c>
      <c r="I691" t="b">
        <v>1</v>
      </c>
      <c r="J691" t="b">
        <v>1</v>
      </c>
      <c r="K691" t="b">
        <v>1</v>
      </c>
      <c r="L691" t="b">
        <v>1</v>
      </c>
      <c r="O691" t="str">
        <f>IF(Weekly[[#This Row],[H/V]]="H",Weekly[[#This Row],[BF H Odds]],IF(Weekly[[#This Row],[H/V]]="V",Weekly[[#This Row],[BF V Odds]],""))</f>
        <v/>
      </c>
      <c r="R691" s="35">
        <f>IFERROR(IF(Weekly[[#This Row],[Won Bet?]]="yes",R690+(Weekly[[#This Row],[BF Odds]]*Weekly[[#This Row],[BF Stake]])-Weekly[[#This Row],[BF Stake]],R690-Weekly[[#This Row],[BF Stake]]),R690)</f>
        <v>1243.6095000000007</v>
      </c>
      <c r="S691" s="35">
        <f>IFERROR(IF(Weekly[[#This Row],[Won Bet?]]="yes",S690+(((Weekly[[#This Row],[BF Odds]]*Weekly[[#This Row],[BF Stake]])-Weekly[[#This Row],[BF Stake]])*0.95),S690-Weekly[[#This Row],[BF Stake]]),S690)</f>
        <v>1127.5191400000012</v>
      </c>
      <c r="T691" s="13"/>
      <c r="U691" s="13"/>
      <c r="V691" s="24" t="str">
        <f>IF(Weekly[[#This Row],[Actual]]="","",IF(AND(Weekly[[#This Row],[SVC_P]]=Weekly[[#This Row],[Actual]],Weekly[[#This Row],[SVC_P]]=TRUE),V690+Weekly[[#This Row],[BF H Odds]]-1,IF(AND(Weekly[[#This Row],[SVC_P]]=Weekly[[#This Row],[Actual]],Weekly[[#This Row],[SVC_P]]=FALSE),V690+Weekly[[#This Row],[BF V Odds]]-1,V690-1)))</f>
        <v/>
      </c>
      <c r="W691" s="24" t="str">
        <f>IF(Weekly[[#This Row],[Actual]]="","",IF(AND(Weekly[[#This Row],[SVC_P]]=FALSE,Weekly[[#This Row],[Actual]]=TRUE),W690+Weekly[[#This Row],[BF H Odds]]-1,IF(AND(Weekly[[#This Row],[SVC_P]]=TRUE,Weekly[[#This Row],[Actual]]=FALSE,),W690+Weekly[[#This Row],[BF V Odds]]-1,W690-1)))</f>
        <v/>
      </c>
      <c r="X691" s="24" t="str">
        <f>IF(Weekly[[#This Row],[Actual]]="","",IF(AND(Weekly[[#This Row],[ADBC_P]]=Weekly[[#This Row],[Actual]],Weekly[[#This Row],[ADBC_P]]=TRUE),X690+Weekly[[#This Row],[BF H Odds]]-1,IF(AND(Weekly[[#This Row],[ADBC_P]]=Weekly[[#This Row],[Actual]],Weekly[[#This Row],[ADBC_P]]=FALSE),X690+Weekly[[#This Row],[BF V Odds]]-1,X690-1)))</f>
        <v/>
      </c>
      <c r="Y691" s="24" t="str">
        <f>IF(Weekly[[#This Row],[Actual]]="","",IF(AND(Weekly[[#This Row],[ADBC_P]]=FALSE,Weekly[[#This Row],[Actual]]=TRUE),Y690+Weekly[[#This Row],[BF H Odds]]-1,IF(AND(Weekly[[#This Row],[ADBC_P]]=TRUE,Weekly[[#This Row],[Actual]]=FALSE),Y690+Weekly[[#This Row],[BF V Odds]]-1,Y690-1)))</f>
        <v/>
      </c>
      <c r="Z691" s="24" t="str">
        <f>IF(Weekly[[#This Row],[Actual]]="","",IF(AND(Weekly[[#This Row],[RFC_P]]=Weekly[[#This Row],[Actual]],Weekly[[#This Row],[RFC_P]]=TRUE),Z690+Weekly[[#This Row],[BF H Odds]]-1,IF(AND(Weekly[[#This Row],[RFC_P]]=Weekly[[#This Row],[Actual]],Weekly[[#This Row],[RFC_P]]=FALSE),Z690+Weekly[[#This Row],[BF V Odds]]-1,Z690-1)))</f>
        <v/>
      </c>
      <c r="AA691" s="24" t="str">
        <f>IF(Weekly[[#This Row],[Actual]]="","",IF(AND(Weekly[[#This Row],[RFC_P]]=FALSE,Weekly[[#This Row],[Actual]]=TRUE),AA690+Weekly[[#This Row],[BF H Odds]]-1,IF(AND(Weekly[[#This Row],[RFC_P]]=TRUE,Weekly[[#This Row],[Actual]]=FALSE),AA690+Weekly[[#This Row],[BF V Odds]]-1,AA690-1)))</f>
        <v/>
      </c>
      <c r="AB691" s="24" t="str">
        <f>IF(Weekly[[#This Row],[Actual]]="","",IF(AND(Weekly[[#This Row],[GBC_P]]=Weekly[[#This Row],[Actual]],Weekly[[#This Row],[GBC_P]]=TRUE),AB690+Weekly[[#This Row],[BF H Odds]]-1,IF(AND(Weekly[[#This Row],[GBC_P]]=Weekly[[#This Row],[Actual]],Weekly[[#This Row],[GBC_P]]=FALSE),AB690+Weekly[[#This Row],[BF V Odds]]-1,AB690-1)))</f>
        <v/>
      </c>
      <c r="AC691" s="24" t="str">
        <f>IF(Weekly[[#This Row],[Actual]]="","",IF(AND(Weekly[[#This Row],[GBC_P]]=FALSE,Weekly[[#This Row],[Actual]]=TRUE),AC690+Weekly[[#This Row],[BF H Odds]]-1,IF(AND(Weekly[[#This Row],[GBC_P]]=TRUE,Weekly[[#This Row],[Actual]]=FALSE),AC690+Weekly[[#This Row],[BF V Odds]]-1,AC690-1)))</f>
        <v/>
      </c>
      <c r="AD691" s="24" t="str">
        <f>IF(Weekly[[#This Row],[Actual]]="","",IF(AND(Weekly[[#This Row],[HGBC_P]]=Weekly[[#This Row],[Actual]],Weekly[[#This Row],[HGBC_P]]=TRUE),AD690+Weekly[[#This Row],[BF H Odds]]-1,IF(AND(Weekly[[#This Row],[HGBC_P]]=Weekly[[#This Row],[Actual]],Weekly[[#This Row],[HGBC_P]]=FALSE),AD690+Weekly[[#This Row],[BF V Odds]]-1,AD690-1)))</f>
        <v/>
      </c>
      <c r="AE691" s="24" t="str">
        <f>IF(Weekly[[#This Row],[Actual]]="","",IF(AND(Weekly[[#This Row],[HGBC_P]]=FALSE,Weekly[[#This Row],[Actual]]=TRUE),AE690+Weekly[[#This Row],[BF H Odds]]-1,IF(AND(Weekly[[#This Row],[HGBC_P]]=TRUE,Weekly[[#This Row],[Actual]]=FALSE),AE690+Weekly[[#This Row],[BF V Odds]]-1,AE690-1)))</f>
        <v/>
      </c>
      <c r="AF691" s="24" t="str">
        <f>IF(Weekly[[#This Row],[Actual]]="","",IF(AND(Weekly[[#This Row],[XGB_P]]=Weekly[[#This Row],[Actual]],Weekly[[#This Row],[XGB_P]]=TRUE),AF690+Weekly[[#This Row],[BF H Odds]]-1,IF(AND(Weekly[[#This Row],[XGB_P]]=Weekly[[#This Row],[Actual]],Weekly[[#This Row],[XGB_P]]=FALSE),AF690+Weekly[[#This Row],[BF V Odds]]-1,AF690-1)))</f>
        <v/>
      </c>
      <c r="AG691" s="24" t="str">
        <f>IF(Weekly[[#This Row],[Actual]]="","",IF(AND(Weekly[[#This Row],[XGB_P]]=FALSE,Weekly[[#This Row],[Actual]]=TRUE),AG690+Weekly[[#This Row],[BF H Odds]]-1,IF(AND(Weekly[[#This Row],[XGB_P]]=TRUE,Weekly[[#This Row],[Actual]]=FALSE),AG690+Weekly[[#This Row],[BF V Odds]]-1,AG690-1)))</f>
        <v/>
      </c>
      <c r="AH691" s="24" t="str">
        <f>IF(Weekly[[#This Row],[Actual]]="","",IF(AND(Weekly[[#This Row],[QDA_P]]=Weekly[[#This Row],[Actual]],Weekly[[#This Row],[QDA_P]]=TRUE),AH690+Weekly[[#This Row],[BF H Odds]]-1,IF(AND(Weekly[[#This Row],[QDA_P]]=Weekly[[#This Row],[Actual]],Weekly[[#This Row],[QDA_P]]=FALSE),AH690+Weekly[[#This Row],[BF V Odds]]-1,AH690-1)))</f>
        <v/>
      </c>
      <c r="AI691" s="24" t="str">
        <f>IF(Weekly[[#This Row],[Actual]]="","",IF(AND(Weekly[[#This Row],[QDA_P]]=FALSE,Weekly[[#This Row],[Actual]]=TRUE),AI690+Weekly[[#This Row],[BF H Odds]]-1,IF(AND(Weekly[[#This Row],[QDA_P]]=TRUE,Weekly[[#This Row],[Actual]]=FALSE),AI690+Weekly[[#This Row],[BF V Odds]]-1,AI690-1)))</f>
        <v/>
      </c>
      <c r="AJ691" s="24" t="str">
        <f>IF(Weekly[[#This Row],[Actual]]="","",IF(AND(Weekly[[#This Row],[KNC_P]]=FALSE,Weekly[[#This Row],[Actual]]=TRUE),AJ690+Weekly[[#This Row],[BF H Odds]]-1,IF(AND(Weekly[[#This Row],[KNC_P]]=TRUE,Weekly[[#This Row],[Actual]]=FALSE),AJ690+Weekly[[#This Row],[BF V Odds]]-1,AJ690-1)))</f>
        <v/>
      </c>
      <c r="AK691" s="24" t="str">
        <f>IF(Weekly[[#This Row],[Actual]]="","",IF(AND(Weekly[[#This Row],[KNC_P]]=FALSE,Weekly[[#This Row],[Actual]]=TRUE),AK690+Weekly[[#This Row],[BF H Odds]]-1,IF(AND(Weekly[[#This Row],[KNC_P]]=TRUE,Weekly[[#This Row],[Actual]]=FALSE),AK690+Weekly[[#This Row],[BF V Odds]]-1,AK690-1)))</f>
        <v/>
      </c>
      <c r="AL691" s="30" t="str">
        <f>IF(Weekly[[#This Row],[Actual]]="","",COUNTIF(Weekly[[#This Row],[SVC_P]:[QDA_P]],TRUE))</f>
        <v/>
      </c>
      <c r="AM691" s="30" t="str">
        <f>IF(Weekly[[#This Row],[Actual]]="","",COUNTIF(Weekly[[#This Row],[SVC_P]:[QDA_P]],FALSE))</f>
        <v/>
      </c>
      <c r="AN691" s="36" t="str">
        <f>IF(AND(Weekly[[#This Row],[BF V Odds]]&gt;$BO$6,Weekly[[#This Row],[BF V Odds]] &lt; $BO$7),Weekly[[#This Row],[BF V Odds]],"")</f>
        <v/>
      </c>
      <c r="AO691" s="36" t="str">
        <f>IF(AND(Weekly[[#This Row],[BF H Odds]]&gt;$BO$6, Weekly[[#This Row],[BF H Odds]] &lt; $BO$7),Weekly[[#This Row],[BF H Odds]],"")</f>
        <v/>
      </c>
      <c r="AP691" s="37">
        <f>IF(AND(Weekly[[#This Row],[V Odds &lt;]]="",Weekly[[#This Row],[H Odds &lt;]]=""),AP690,IF(AND(Weekly[[#This Row],[H Odds &lt;]]&lt;&gt;"",Weekly[[#This Row],[SVC_P]]=TRUE,Weekly[[#This Row],[Actual]]=TRUE),AP690+Weekly[[#This Row],[H Odds &lt;]]-1,IF(AND(Weekly[[#This Row],[V Odds &lt;]]&lt;&gt;"",Weekly[[#This Row],[SVC_P]]=FALSE,Weekly[[#This Row],[Actual]]=FALSE),AP690+Weekly[[#This Row],[V Odds &lt;]]-1,IF(AND(Weekly[[#This Row],[V Odds &lt;]]&lt;&gt;"",Weekly[[#This Row],[SVC_P]]=FALSE,Weekly[[#This Row],[Actual]]=TRUE),AP690-1,IF(AND(Weekly[[#This Row],[H Odds &lt;]]&lt;&gt;"",Weekly[[#This Row],[SVC_P]]=TRUE,Weekly[[#This Row],[Actual]]=FALSE),AP690-1,AP690)))))</f>
        <v>81.330000000000027</v>
      </c>
      <c r="AQ691" s="37">
        <f>IF(AND(Weekly[[#This Row],[V Odds &lt;]]="",Weekly[[#This Row],[H Odds &lt;]]=""),AQ690,IF(AND(Weekly[[#This Row],[H Odds &lt;]]&lt;&gt;"",Weekly[[#This Row],[ADBC_P]]=TRUE,Weekly[[#This Row],[Actual]]=TRUE),AQ690+Weekly[[#This Row],[H Odds &lt;]]-1,IF(AND(Weekly[[#This Row],[V Odds &lt;]]&lt;&gt;"",Weekly[[#This Row],[ADBC_P]]=FALSE,Weekly[[#This Row],[Actual]]=FALSE),AQ690+Weekly[[#This Row],[V Odds &lt;]]-1,IF(AND(Weekly[[#This Row],[V Odds &lt;]]&lt;&gt;"",Weekly[[#This Row],[ADBC_P]]=FALSE,Weekly[[#This Row],[Actual]]=TRUE),AQ690-1,IF(AND(Weekly[[#This Row],[H Odds &lt;]]&lt;&gt;"",Weekly[[#This Row],[ADBC_P]]=TRUE,Weekly[[#This Row],[Actual]]=FALSE),AQ690-1,AQ690)))))</f>
        <v>53.88</v>
      </c>
      <c r="AR691" s="37">
        <f>IF(AND(Weekly[[#This Row],[V Odds &lt;]]="",Weekly[[#This Row],[H Odds &lt;]]=""),AR690,IF(AND(Weekly[[#This Row],[H Odds &lt;]]&lt;&gt;"",Weekly[[#This Row],[RFC_P]]=TRUE,Weekly[[#This Row],[Actual]]=TRUE),AR690+Weekly[[#This Row],[H Odds &lt;]]-1,IF(AND(Weekly[[#This Row],[V Odds &lt;]]&lt;&gt;"",Weekly[[#This Row],[RFC_P]]=FALSE,Weekly[[#This Row],[Actual]]=FALSE),AR690+Weekly[[#This Row],[V Odds &lt;]]-1,IF(AND(Weekly[[#This Row],[V Odds &lt;]]&lt;&gt;"",Weekly[[#This Row],[RFC_P]]=FALSE,Weekly[[#This Row],[Actual]]=TRUE),AR690-1,IF(AND(Weekly[[#This Row],[H Odds &lt;]]&lt;&gt;"",Weekly[[#This Row],[RFC_P]]=TRUE,Weekly[[#This Row],[Actual]]=FALSE),AR690-1,AR690)))))</f>
        <v>73.14</v>
      </c>
      <c r="AS691" s="37">
        <f>IF(AND(Weekly[[#This Row],[V Odds &lt;]]="",Weekly[[#This Row],[H Odds &lt;]]=""),AS690,IF(AND(Weekly[[#This Row],[H Odds &lt;]]&lt;&gt;"",Weekly[[#This Row],[GBC_P]]=TRUE,Weekly[[#This Row],[Actual]]=TRUE),AS690+Weekly[[#This Row],[H Odds &lt;]]-1,IF(AND(Weekly[[#This Row],[V Odds &lt;]]&lt;&gt;"",Weekly[[#This Row],[GBC_P]]=FALSE,Weekly[[#This Row],[Actual]]=FALSE),AS690+Weekly[[#This Row],[V Odds &lt;]]-1,IF(AND(Weekly[[#This Row],[V Odds &lt;]]&lt;&gt;"",Weekly[[#This Row],[GBC_P]]=FALSE,Weekly[[#This Row],[Actual]]=TRUE),AS690-1,IF(AND(Weekly[[#This Row],[H Odds &lt;]]&lt;&gt;"",Weekly[[#This Row],[GBC_P]]=TRUE,Weekly[[#This Row],[Actual]]=FALSE),AS690-1,AS690)))))</f>
        <v>76.88</v>
      </c>
      <c r="AT691" s="37">
        <f>IF(AND(Weekly[[#This Row],[V Odds &lt;]]="",Weekly[[#This Row],[H Odds &lt;]]=""),AT690,IF(AND(Weekly[[#This Row],[H Odds &lt;]]&lt;&gt;"",Weekly[[#This Row],[HGBC_P]]=TRUE,Weekly[[#This Row],[Actual]]=TRUE),AT690+Weekly[[#This Row],[H Odds &lt;]]-1,IF(AND(Weekly[[#This Row],[V Odds &lt;]]&lt;&gt;"",Weekly[[#This Row],[HGBC_P]]=FALSE,Weekly[[#This Row],[Actual]]=FALSE),AT690+Weekly[[#This Row],[V Odds &lt;]]-1,IF(AND(Weekly[[#This Row],[V Odds &lt;]]&lt;&gt;"",Weekly[[#This Row],[HGBC_P]]=FALSE,Weekly[[#This Row],[Actual]]=TRUE),AT690-1,IF(AND(Weekly[[#This Row],[H Odds &lt;]]&lt;&gt;"",Weekly[[#This Row],[HGBC_P]]=TRUE,Weekly[[#This Row],[Actual]]=FALSE),AT690-1,AT690)))))</f>
        <v>60.31</v>
      </c>
      <c r="AU691" s="37">
        <f>IF(AND(Weekly[[#This Row],[V Odds &lt;]]="",Weekly[[#This Row],[H Odds &lt;]]=""),AU690,IF(AND(Weekly[[#This Row],[H Odds &lt;]]&lt;&gt;"",Weekly[[#This Row],[XGB_P]]=TRUE,Weekly[[#This Row],[Actual]]=TRUE),AU690+Weekly[[#This Row],[H Odds &lt;]]-1,IF(AND(Weekly[[#This Row],[V Odds &lt;]]&lt;&gt;"",Weekly[[#This Row],[XGB_P]]=FALSE,Weekly[[#This Row],[Actual]]=FALSE),AU690+Weekly[[#This Row],[V Odds &lt;]]-1,IF(AND(Weekly[[#This Row],[V Odds &lt;]]&lt;&gt;"",Weekly[[#This Row],[XGB_P]]=FALSE,Weekly[[#This Row],[Actual]]=TRUE),AU690-1,IF(AND(Weekly[[#This Row],[H Odds &lt;]]&lt;&gt;"",Weekly[[#This Row],[XGB_P]]=TRUE,Weekly[[#This Row],[Actual]]=FALSE),AU690-1,AU690)))))</f>
        <v>84.06</v>
      </c>
      <c r="AV691" s="37">
        <f>IF(AND(Weekly[[#This Row],[V Odds &lt;]]="",Weekly[[#This Row],[H Odds &lt;]]=""),AV690,IF(AND(Weekly[[#This Row],[H Odds &lt;]]&lt;&gt;"",Weekly[[#This Row],[QDA_P]]=TRUE,Weekly[[#This Row],[Actual]]=TRUE),AV690+Weekly[[#This Row],[H Odds &lt;]]-1,IF(AND(Weekly[[#This Row],[V Odds &lt;]]&lt;&gt;"",Weekly[[#This Row],[QDA_P]]=FALSE,Weekly[[#This Row],[Actual]]=FALSE),AV690+Weekly[[#This Row],[V Odds &lt;]]-1,IF(AND(Weekly[[#This Row],[V Odds &lt;]]&lt;&gt;"",Weekly[[#This Row],[QDA_P]]=FALSE,Weekly[[#This Row],[Actual]]=TRUE),AV690-1,IF(AND(Weekly[[#This Row],[H Odds &lt;]]&lt;&gt;"",Weekly[[#This Row],[QDA_P]]=TRUE,Weekly[[#This Row],[Actual]]=FALSE),AV690-1,AV690)))))</f>
        <v>73.349999999999994</v>
      </c>
      <c r="AW691" s="37">
        <f>IF(AND(Weekly[[#This Row],[H Odds &lt;]]="",Weekly[[#This Row],[V Odds &lt;]]=""),AW690,IF(AND(Weekly[[#This Row],[KNC_P]]=Weekly[[#This Row],[Actual]],Weekly[[#This Row],[KNC_P]]=TRUE),AW690+Weekly[[#This Row],[BF H Odds]]-1,IF(AND(Weekly[[#This Row],[KNC_P]]=Weekly[[#This Row],[Actual]],Weekly[[#This Row],[KNC_P]]=FALSE),AW690+Weekly[[#This Row],[BF V Odds]]-1,AW690-1)))</f>
        <v>51.150000000000013</v>
      </c>
      <c r="AX691" s="37">
        <f>IF(AND(Weekly[[#This Row],[V Odds &lt;]]="",Weekly[[#This Row],[H Odds &lt;]]=""),AX690,IF(AND(Weekly[[#This Row],[V Odds &lt;]]&lt;&gt;"",Weekly[[#This Row],[FALSES]]&gt;0,Weekly[[#This Row],[Actual]]=FALSE),AX690+Weekly[[#This Row],[V Odds &lt;]]-1,IF(AND(Weekly[[#This Row],[H Odds &lt;]]&lt;&gt;"",Weekly[[#This Row],[TRUES]]&gt;0,Weekly[[#This Row],[Actual]]=TRUE),AX690+Weekly[[#This Row],[H Odds &lt;]]-1,IF(AND(Weekly[[#This Row],[V Odds &lt;]]&lt;&gt;"",Weekly[[#This Row],[FALSES]]=0),AX690,IF(AND(Weekly[[#This Row],[H Odds &lt;]]&lt;&gt;"",Weekly[[#This Row],[TRUES]]=0),AX690,AX690-1)))))</f>
        <v>135.64999999999995</v>
      </c>
      <c r="AY691" s="37">
        <f>IF(AND(Weekly[[#This Row],[V Odds &lt;]]="",Weekly[[#This Row],[H Odds &lt;]]=""),AY690,IF(AND(Weekly[[#This Row],[V Odds &lt;]]&lt;&gt;"",Weekly[[#This Row],[FALSES]]&gt;0,Weekly[[#This Row],[Actual]]=FALSE),AY690+((Weekly[[#This Row],[V Odds &lt;]]-1)*0.92),IF(AND(Weekly[[#This Row],[H Odds &lt;]]&lt;&gt;"",Weekly[[#This Row],[TRUES]]&gt;0,Weekly[[#This Row],[Actual]]=TRUE),AY690+((Weekly[[#This Row],[H Odds &lt;]]-1)*0.92),IF(AND(Weekly[[#This Row],[V Odds &lt;]]&lt;&gt;"",Weekly[[#This Row],[FALSES]]=0),AY690,IF(AND(Weekly[[#This Row],[H Odds &lt;]]&lt;&gt;"",Weekly[[#This Row],[TRUES]]=0),AY690,AY690-1)))))</f>
        <v>120.07800000000003</v>
      </c>
      <c r="AZ691" s="37">
        <f>IF(AND(Weekly[[#This Row],[V Odds &lt;]]="",Weekly[[#This Row],[H Odds &lt;]]=""),AZ690,IF(AND(Weekly[[#This Row],[V Odds &lt;]]&lt;&gt;"",Weekly[[#This Row],[Actual]]=FALSE),AZ690+Weekly[[#This Row],[V Odds &lt;]]-1,IF(AND(Weekly[[#This Row],[H Odds &lt;]]&lt;&gt;"",Weekly[[#This Row],[Actual]]=TRUE),AZ690+Weekly[[#This Row],[H Odds &lt;]]-1,AZ690-1)))</f>
        <v>125.61999999999996</v>
      </c>
      <c r="BA691" s="38">
        <f>IF(Weekly[[#This Row],[H Odds &lt;]]="",BA690,IF(AND(Weekly[[#This Row],[H Odds &lt;]]&lt;&gt;"",Weekly[[#This Row],[SVC_P]]=TRUE,Weekly[[#This Row],[Actual]]=TRUE),BA690+Weekly[[#This Row],[H Odds &lt;]]-1,IF(AND(Weekly[[#This Row],[H Odds &lt;]]&lt;&gt;"",Weekly[[#This Row],[SVC_P]]=TRUE,Weekly[[#This Row],[Actual]]=FALSE),BA690-1,BA690)))</f>
        <v>80.290000000000006</v>
      </c>
      <c r="BB691" s="38">
        <f>IF(Weekly[[#This Row],[H Odds &lt;]]="",BB690,IF(AND(Weekly[[#This Row],[H Odds &lt;]]&lt;&gt;"",Weekly[[#This Row],[ADBC_P]]=TRUE,Weekly[[#This Row],[Actual]]=TRUE),BB690+Weekly[[#This Row],[H Odds &lt;]]-1,IF(AND(Weekly[[#This Row],[H Odds &lt;]]&lt;&gt;"",Weekly[[#This Row],[ADBC_P]]=TRUE,Weekly[[#This Row],[Actual]]=FALSE),BB690-1,BB690)))</f>
        <v>50.06</v>
      </c>
      <c r="BC691" s="38">
        <f>IF(Weekly[[#This Row],[H Odds &lt;]]="",BC690,IF(AND(Weekly[[#This Row],[H Odds &lt;]]&lt;&gt;"",Weekly[[#This Row],[RFC_P]]=TRUE,Weekly[[#This Row],[Actual]]=TRUE),BC690+Weekly[[#This Row],[H Odds &lt;]]-1,IF(AND(Weekly[[#This Row],[H Odds &lt;]]&lt;&gt;"",Weekly[[#This Row],[RFC_P]]=TRUE,Weekly[[#This Row],[Actual]]=FALSE),BC690-1,BC690)))</f>
        <v>51.66</v>
      </c>
      <c r="BD691" s="38">
        <f>IF(Weekly[[#This Row],[H Odds &lt;]]="",BD690,IF(AND(Weekly[[#This Row],[H Odds &lt;]]&lt;&gt;"",Weekly[[#This Row],[GBC_P]]=TRUE,Weekly[[#This Row],[Actual]]=TRUE),BD690+Weekly[[#This Row],[H Odds &lt;]]-1,IF(AND(Weekly[[#This Row],[H Odds &lt;]]&lt;&gt;"",Weekly[[#This Row],[GBC_P]]=TRUE,Weekly[[#This Row],[Actual]]=FALSE),BD690-1,BD690)))</f>
        <v>57.810000000000009</v>
      </c>
      <c r="BE691" s="38">
        <f>IF(Weekly[[#This Row],[H Odds &lt;]]="",BE690,IF(AND(Weekly[[#This Row],[H Odds &lt;]]&lt;&gt;"",Weekly[[#This Row],[HGBC_P]]=TRUE,Weekly[[#This Row],[Actual]]=TRUE),BE690+Weekly[[#This Row],[H Odds &lt;]]-1,IF(AND(Weekly[[#This Row],[H Odds &lt;]]&lt;&gt;"",Weekly[[#This Row],[HGBC_P]]=TRUE,Weekly[[#This Row],[Actual]]=FALSE),BE690-1,BE690)))</f>
        <v>54.96</v>
      </c>
      <c r="BF691" s="38">
        <f>IF(Weekly[[#This Row],[H Odds &lt;]]="",BF690,IF(AND(Weekly[[#This Row],[H Odds &lt;]]&lt;&gt;"",Weekly[[#This Row],[XGB_P]]=TRUE,Weekly[[#This Row],[Actual]]=TRUE),BF690+Weekly[[#This Row],[H Odds &lt;]]-1,IF(AND(Weekly[[#This Row],[H Odds &lt;]]&lt;&gt;"",Weekly[[#This Row],[XGB_P]]=TRUE,Weekly[[#This Row],[Actual]]=FALSE),BF690-1,BF690)))</f>
        <v>64.63000000000001</v>
      </c>
      <c r="BG691" s="38">
        <f>IF(Weekly[[#This Row],[H Odds &lt;]]="",BG690,IF(AND(Weekly[[#This Row],[H Odds &lt;]]&lt;&gt;"",Weekly[[#This Row],[QDA_P]]=TRUE,Weekly[[#This Row],[Actual]]=TRUE),BG690+Weekly[[#This Row],[H Odds &lt;]]-1,IF(AND(Weekly[[#This Row],[H Odds &lt;]]&lt;&gt;"",Weekly[[#This Row],[QDA_P]]=TRUE,Weekly[[#This Row],[Actual]]=FALSE),BG690-1,BG690)))</f>
        <v>50.129999999999995</v>
      </c>
      <c r="BH691" s="38">
        <f>IF(Weekly[[#This Row],[H Odds &lt;]]="",BH690,IF(AND(Weekly[[#This Row],[H Odds &lt;]]&lt;&gt;"",Weekly[[#This Row],[KNC_P]]=TRUE,Weekly[[#This Row],[Actual]]=TRUE),BH690+Weekly[[#This Row],[H Odds &lt;]]-1,IF(AND(Weekly[[#This Row],[H Odds &lt;]]&lt;&gt;"",Weekly[[#This Row],[KNC_P]]=TRUE,Weekly[[#This Row],[Actual]]=FALSE),BH690-1,BH690)))</f>
        <v>55</v>
      </c>
      <c r="BI691" s="38">
        <f>IF(Weekly[[#This Row],[H Odds &lt;]]="",BI690,IF(AND(Weekly[[#This Row],[H Odds &lt;]]&lt;&gt;"",Weekly[[#This Row],[TRUES]]&gt;0,Weekly[[#This Row],[Actual]]=TRUE),BI690+Weekly[[#This Row],[H Odds &lt;]]-1,IF(AND(Weekly[[#This Row],[H Odds &lt;]]&lt;&gt;"",Weekly[[#This Row],[TRUES]]=0),BI690,BI690-1)))</f>
        <v>78.290000000000006</v>
      </c>
      <c r="BJ691" s="38">
        <f>IF(Weekly[[#This Row],[H Odds &lt;]]="",BJ690,IF(AND(Weekly[[#This Row],[H Odds &lt;]]&lt;&gt;"",Weekly[[#This Row],[Actual]]=TRUE),BJ690+Weekly[[#This Row],[H Odds &lt;]]-1,IF(AND(Weekly[[#This Row],[H Odds &lt;]]&lt;&gt;"",Weekly[[#This Row],[Actual]]=FALSE),BJ690-1,BJ690)))</f>
        <v>80.190000000000012</v>
      </c>
      <c r="BK691" s="58">
        <f>IF(AND(Weekly[[#This Row],[TRUES]]&gt;3,Weekly[[#This Row],[Actual]]=TRUE),BK690+Weekly[[#This Row],[BF H Odds]]-1,IF(AND(Weekly[[#This Row],[FALSES]]&gt;3,Weekly[[#This Row],[Actual]]=FALSE),BK690+Weekly[[#This Row],[BF V Odds]]-1,IF(AND(Weekly[[#This Row],[TRUES]]&gt;3,Weekly[[#This Row],[Actual]]=FALSE),BK690-1,IF(AND(Weekly[[#This Row],[FALSES]]&gt;3,Weekly[[#This Row],[Actual]]=TRUE),BK690-1,BK690))))</f>
        <v>-5.3199999999999719</v>
      </c>
      <c r="BL691" s="58">
        <f>IF(AND(Weekly[[#This Row],[TRUES]]&gt;5,Weekly[[#This Row],[Actual]]=TRUE),BL690+Weekly[[#This Row],[BF H Odds]]-1,IF(AND(Weekly[[#This Row],[FALSES]]&gt;5,Weekly[[#This Row],[Actual]]=FALSE),BL690+Weekly[[#This Row],[BF V Odds]]-1,IF(AND(Weekly[[#This Row],[TRUES]]&gt;5,Weekly[[#This Row],[Actual]]=FALSE),BL690-1,IF(AND(Weekly[[#This Row],[FALSES]]&gt;5,Weekly[[#This Row],[Actual]]=TRUE),BL690-1,BL690))))</f>
        <v>-0.99999999999998579</v>
      </c>
      <c r="BM691" s="58">
        <f>IF(AND(Weekly[[#This Row],[TRUES]]&gt;6,Weekly[[#This Row],[Actual]]=TRUE),BM690+Weekly[[#This Row],[BF H Odds]]-1,IF(AND(Weekly[[#This Row],[FALSES]]&gt;6,Weekly[[#This Row],[Actual]]=FALSE),BM690+Weekly[[#This Row],[BF V Odds]]-1,IF(AND(Weekly[[#This Row],[TRUES]]&gt;6,Weekly[[#This Row],[Actual]]=FALSE),BM690-1,IF(AND(Weekly[[#This Row],[FALSES]]&gt;6,Weekly[[#This Row],[Actual]]=TRUE),BM690-1,BM690))))</f>
        <v>29.08</v>
      </c>
    </row>
    <row r="692" spans="1:65" x14ac:dyDescent="0.25">
      <c r="A692" s="34"/>
      <c r="B692" s="10">
        <v>44329</v>
      </c>
      <c r="C692" s="17" t="s">
        <v>13</v>
      </c>
      <c r="D692" s="15" t="s">
        <v>22</v>
      </c>
      <c r="E692" t="b">
        <v>1</v>
      </c>
      <c r="F692" t="b">
        <v>1</v>
      </c>
      <c r="G692" t="b">
        <v>1</v>
      </c>
      <c r="H692" t="b">
        <v>1</v>
      </c>
      <c r="I692" t="b">
        <v>1</v>
      </c>
      <c r="J692" t="b">
        <v>1</v>
      </c>
      <c r="K692" t="b">
        <v>1</v>
      </c>
      <c r="L692" t="b">
        <v>0</v>
      </c>
      <c r="O692" t="str">
        <f>IF(Weekly[[#This Row],[H/V]]="H",Weekly[[#This Row],[BF H Odds]],IF(Weekly[[#This Row],[H/V]]="V",Weekly[[#This Row],[BF V Odds]],""))</f>
        <v/>
      </c>
      <c r="R692" s="35">
        <f>IFERROR(IF(Weekly[[#This Row],[Won Bet?]]="yes",R691+(Weekly[[#This Row],[BF Odds]]*Weekly[[#This Row],[BF Stake]])-Weekly[[#This Row],[BF Stake]],R691-Weekly[[#This Row],[BF Stake]]),R691)</f>
        <v>1243.6095000000007</v>
      </c>
      <c r="S692" s="35">
        <f>IFERROR(IF(Weekly[[#This Row],[Won Bet?]]="yes",S691+(((Weekly[[#This Row],[BF Odds]]*Weekly[[#This Row],[BF Stake]])-Weekly[[#This Row],[BF Stake]])*0.95),S691-Weekly[[#This Row],[BF Stake]]),S691)</f>
        <v>1127.5191400000012</v>
      </c>
      <c r="T692" s="13"/>
      <c r="U692" s="13"/>
      <c r="V692" s="24" t="str">
        <f>IF(Weekly[[#This Row],[Actual]]="","",IF(AND(Weekly[[#This Row],[SVC_P]]=Weekly[[#This Row],[Actual]],Weekly[[#This Row],[SVC_P]]=TRUE),V691+Weekly[[#This Row],[BF H Odds]]-1,IF(AND(Weekly[[#This Row],[SVC_P]]=Weekly[[#This Row],[Actual]],Weekly[[#This Row],[SVC_P]]=FALSE),V691+Weekly[[#This Row],[BF V Odds]]-1,V691-1)))</f>
        <v/>
      </c>
      <c r="W692" s="24" t="str">
        <f>IF(Weekly[[#This Row],[Actual]]="","",IF(AND(Weekly[[#This Row],[SVC_P]]=FALSE,Weekly[[#This Row],[Actual]]=TRUE),W691+Weekly[[#This Row],[BF H Odds]]-1,IF(AND(Weekly[[#This Row],[SVC_P]]=TRUE,Weekly[[#This Row],[Actual]]=FALSE,),W691+Weekly[[#This Row],[BF V Odds]]-1,W691-1)))</f>
        <v/>
      </c>
      <c r="X692" s="24" t="str">
        <f>IF(Weekly[[#This Row],[Actual]]="","",IF(AND(Weekly[[#This Row],[ADBC_P]]=Weekly[[#This Row],[Actual]],Weekly[[#This Row],[ADBC_P]]=TRUE),X691+Weekly[[#This Row],[BF H Odds]]-1,IF(AND(Weekly[[#This Row],[ADBC_P]]=Weekly[[#This Row],[Actual]],Weekly[[#This Row],[ADBC_P]]=FALSE),X691+Weekly[[#This Row],[BF V Odds]]-1,X691-1)))</f>
        <v/>
      </c>
      <c r="Y692" s="24" t="str">
        <f>IF(Weekly[[#This Row],[Actual]]="","",IF(AND(Weekly[[#This Row],[ADBC_P]]=FALSE,Weekly[[#This Row],[Actual]]=TRUE),Y691+Weekly[[#This Row],[BF H Odds]]-1,IF(AND(Weekly[[#This Row],[ADBC_P]]=TRUE,Weekly[[#This Row],[Actual]]=FALSE),Y691+Weekly[[#This Row],[BF V Odds]]-1,Y691-1)))</f>
        <v/>
      </c>
      <c r="Z692" s="24" t="str">
        <f>IF(Weekly[[#This Row],[Actual]]="","",IF(AND(Weekly[[#This Row],[RFC_P]]=Weekly[[#This Row],[Actual]],Weekly[[#This Row],[RFC_P]]=TRUE),Z691+Weekly[[#This Row],[BF H Odds]]-1,IF(AND(Weekly[[#This Row],[RFC_P]]=Weekly[[#This Row],[Actual]],Weekly[[#This Row],[RFC_P]]=FALSE),Z691+Weekly[[#This Row],[BF V Odds]]-1,Z691-1)))</f>
        <v/>
      </c>
      <c r="AA692" s="24" t="str">
        <f>IF(Weekly[[#This Row],[Actual]]="","",IF(AND(Weekly[[#This Row],[RFC_P]]=FALSE,Weekly[[#This Row],[Actual]]=TRUE),AA691+Weekly[[#This Row],[BF H Odds]]-1,IF(AND(Weekly[[#This Row],[RFC_P]]=TRUE,Weekly[[#This Row],[Actual]]=FALSE),AA691+Weekly[[#This Row],[BF V Odds]]-1,AA691-1)))</f>
        <v/>
      </c>
      <c r="AB692" s="24" t="str">
        <f>IF(Weekly[[#This Row],[Actual]]="","",IF(AND(Weekly[[#This Row],[GBC_P]]=Weekly[[#This Row],[Actual]],Weekly[[#This Row],[GBC_P]]=TRUE),AB691+Weekly[[#This Row],[BF H Odds]]-1,IF(AND(Weekly[[#This Row],[GBC_P]]=Weekly[[#This Row],[Actual]],Weekly[[#This Row],[GBC_P]]=FALSE),AB691+Weekly[[#This Row],[BF V Odds]]-1,AB691-1)))</f>
        <v/>
      </c>
      <c r="AC692" s="24" t="str">
        <f>IF(Weekly[[#This Row],[Actual]]="","",IF(AND(Weekly[[#This Row],[GBC_P]]=FALSE,Weekly[[#This Row],[Actual]]=TRUE),AC691+Weekly[[#This Row],[BF H Odds]]-1,IF(AND(Weekly[[#This Row],[GBC_P]]=TRUE,Weekly[[#This Row],[Actual]]=FALSE),AC691+Weekly[[#This Row],[BF V Odds]]-1,AC691-1)))</f>
        <v/>
      </c>
      <c r="AD692" s="24" t="str">
        <f>IF(Weekly[[#This Row],[Actual]]="","",IF(AND(Weekly[[#This Row],[HGBC_P]]=Weekly[[#This Row],[Actual]],Weekly[[#This Row],[HGBC_P]]=TRUE),AD691+Weekly[[#This Row],[BF H Odds]]-1,IF(AND(Weekly[[#This Row],[HGBC_P]]=Weekly[[#This Row],[Actual]],Weekly[[#This Row],[HGBC_P]]=FALSE),AD691+Weekly[[#This Row],[BF V Odds]]-1,AD691-1)))</f>
        <v/>
      </c>
      <c r="AE692" s="24" t="str">
        <f>IF(Weekly[[#This Row],[Actual]]="","",IF(AND(Weekly[[#This Row],[HGBC_P]]=FALSE,Weekly[[#This Row],[Actual]]=TRUE),AE691+Weekly[[#This Row],[BF H Odds]]-1,IF(AND(Weekly[[#This Row],[HGBC_P]]=TRUE,Weekly[[#This Row],[Actual]]=FALSE),AE691+Weekly[[#This Row],[BF V Odds]]-1,AE691-1)))</f>
        <v/>
      </c>
      <c r="AF692" s="24" t="str">
        <f>IF(Weekly[[#This Row],[Actual]]="","",IF(AND(Weekly[[#This Row],[XGB_P]]=Weekly[[#This Row],[Actual]],Weekly[[#This Row],[XGB_P]]=TRUE),AF691+Weekly[[#This Row],[BF H Odds]]-1,IF(AND(Weekly[[#This Row],[XGB_P]]=Weekly[[#This Row],[Actual]],Weekly[[#This Row],[XGB_P]]=FALSE),AF691+Weekly[[#This Row],[BF V Odds]]-1,AF691-1)))</f>
        <v/>
      </c>
      <c r="AG692" s="24" t="str">
        <f>IF(Weekly[[#This Row],[Actual]]="","",IF(AND(Weekly[[#This Row],[XGB_P]]=FALSE,Weekly[[#This Row],[Actual]]=TRUE),AG691+Weekly[[#This Row],[BF H Odds]]-1,IF(AND(Weekly[[#This Row],[XGB_P]]=TRUE,Weekly[[#This Row],[Actual]]=FALSE),AG691+Weekly[[#This Row],[BF V Odds]]-1,AG691-1)))</f>
        <v/>
      </c>
      <c r="AH692" s="24" t="str">
        <f>IF(Weekly[[#This Row],[Actual]]="","",IF(AND(Weekly[[#This Row],[QDA_P]]=Weekly[[#This Row],[Actual]],Weekly[[#This Row],[QDA_P]]=TRUE),AH691+Weekly[[#This Row],[BF H Odds]]-1,IF(AND(Weekly[[#This Row],[QDA_P]]=Weekly[[#This Row],[Actual]],Weekly[[#This Row],[QDA_P]]=FALSE),AH691+Weekly[[#This Row],[BF V Odds]]-1,AH691-1)))</f>
        <v/>
      </c>
      <c r="AI692" s="24" t="str">
        <f>IF(Weekly[[#This Row],[Actual]]="","",IF(AND(Weekly[[#This Row],[QDA_P]]=FALSE,Weekly[[#This Row],[Actual]]=TRUE),AI691+Weekly[[#This Row],[BF H Odds]]-1,IF(AND(Weekly[[#This Row],[QDA_P]]=TRUE,Weekly[[#This Row],[Actual]]=FALSE),AI691+Weekly[[#This Row],[BF V Odds]]-1,AI691-1)))</f>
        <v/>
      </c>
      <c r="AJ692" s="24" t="str">
        <f>IF(Weekly[[#This Row],[Actual]]="","",IF(AND(Weekly[[#This Row],[KNC_P]]=FALSE,Weekly[[#This Row],[Actual]]=TRUE),AJ691+Weekly[[#This Row],[BF H Odds]]-1,IF(AND(Weekly[[#This Row],[KNC_P]]=TRUE,Weekly[[#This Row],[Actual]]=FALSE),AJ691+Weekly[[#This Row],[BF V Odds]]-1,AJ691-1)))</f>
        <v/>
      </c>
      <c r="AK692" s="24" t="str">
        <f>IF(Weekly[[#This Row],[Actual]]="","",IF(AND(Weekly[[#This Row],[KNC_P]]=FALSE,Weekly[[#This Row],[Actual]]=TRUE),AK691+Weekly[[#This Row],[BF H Odds]]-1,IF(AND(Weekly[[#This Row],[KNC_P]]=TRUE,Weekly[[#This Row],[Actual]]=FALSE),AK691+Weekly[[#This Row],[BF V Odds]]-1,AK691-1)))</f>
        <v/>
      </c>
      <c r="AL692" s="30" t="str">
        <f>IF(Weekly[[#This Row],[Actual]]="","",COUNTIF(Weekly[[#This Row],[SVC_P]:[QDA_P]],TRUE))</f>
        <v/>
      </c>
      <c r="AM692" s="30" t="str">
        <f>IF(Weekly[[#This Row],[Actual]]="","",COUNTIF(Weekly[[#This Row],[SVC_P]:[QDA_P]],FALSE))</f>
        <v/>
      </c>
      <c r="AN692" s="36" t="str">
        <f>IF(AND(Weekly[[#This Row],[BF V Odds]]&gt;$BO$6,Weekly[[#This Row],[BF V Odds]] &lt; $BO$7),Weekly[[#This Row],[BF V Odds]],"")</f>
        <v/>
      </c>
      <c r="AO692" s="36" t="str">
        <f>IF(AND(Weekly[[#This Row],[BF H Odds]]&gt;$BO$6, Weekly[[#This Row],[BF H Odds]] &lt; $BO$7),Weekly[[#This Row],[BF H Odds]],"")</f>
        <v/>
      </c>
      <c r="AP692" s="37">
        <f>IF(AND(Weekly[[#This Row],[V Odds &lt;]]="",Weekly[[#This Row],[H Odds &lt;]]=""),AP691,IF(AND(Weekly[[#This Row],[H Odds &lt;]]&lt;&gt;"",Weekly[[#This Row],[SVC_P]]=TRUE,Weekly[[#This Row],[Actual]]=TRUE),AP691+Weekly[[#This Row],[H Odds &lt;]]-1,IF(AND(Weekly[[#This Row],[V Odds &lt;]]&lt;&gt;"",Weekly[[#This Row],[SVC_P]]=FALSE,Weekly[[#This Row],[Actual]]=FALSE),AP691+Weekly[[#This Row],[V Odds &lt;]]-1,IF(AND(Weekly[[#This Row],[V Odds &lt;]]&lt;&gt;"",Weekly[[#This Row],[SVC_P]]=FALSE,Weekly[[#This Row],[Actual]]=TRUE),AP691-1,IF(AND(Weekly[[#This Row],[H Odds &lt;]]&lt;&gt;"",Weekly[[#This Row],[SVC_P]]=TRUE,Weekly[[#This Row],[Actual]]=FALSE),AP691-1,AP691)))))</f>
        <v>81.330000000000027</v>
      </c>
      <c r="AQ692" s="37">
        <f>IF(AND(Weekly[[#This Row],[V Odds &lt;]]="",Weekly[[#This Row],[H Odds &lt;]]=""),AQ691,IF(AND(Weekly[[#This Row],[H Odds &lt;]]&lt;&gt;"",Weekly[[#This Row],[ADBC_P]]=TRUE,Weekly[[#This Row],[Actual]]=TRUE),AQ691+Weekly[[#This Row],[H Odds &lt;]]-1,IF(AND(Weekly[[#This Row],[V Odds &lt;]]&lt;&gt;"",Weekly[[#This Row],[ADBC_P]]=FALSE,Weekly[[#This Row],[Actual]]=FALSE),AQ691+Weekly[[#This Row],[V Odds &lt;]]-1,IF(AND(Weekly[[#This Row],[V Odds &lt;]]&lt;&gt;"",Weekly[[#This Row],[ADBC_P]]=FALSE,Weekly[[#This Row],[Actual]]=TRUE),AQ691-1,IF(AND(Weekly[[#This Row],[H Odds &lt;]]&lt;&gt;"",Weekly[[#This Row],[ADBC_P]]=TRUE,Weekly[[#This Row],[Actual]]=FALSE),AQ691-1,AQ691)))))</f>
        <v>53.88</v>
      </c>
      <c r="AR692" s="37">
        <f>IF(AND(Weekly[[#This Row],[V Odds &lt;]]="",Weekly[[#This Row],[H Odds &lt;]]=""),AR691,IF(AND(Weekly[[#This Row],[H Odds &lt;]]&lt;&gt;"",Weekly[[#This Row],[RFC_P]]=TRUE,Weekly[[#This Row],[Actual]]=TRUE),AR691+Weekly[[#This Row],[H Odds &lt;]]-1,IF(AND(Weekly[[#This Row],[V Odds &lt;]]&lt;&gt;"",Weekly[[#This Row],[RFC_P]]=FALSE,Weekly[[#This Row],[Actual]]=FALSE),AR691+Weekly[[#This Row],[V Odds &lt;]]-1,IF(AND(Weekly[[#This Row],[V Odds &lt;]]&lt;&gt;"",Weekly[[#This Row],[RFC_P]]=FALSE,Weekly[[#This Row],[Actual]]=TRUE),AR691-1,IF(AND(Weekly[[#This Row],[H Odds &lt;]]&lt;&gt;"",Weekly[[#This Row],[RFC_P]]=TRUE,Weekly[[#This Row],[Actual]]=FALSE),AR691-1,AR691)))))</f>
        <v>73.14</v>
      </c>
      <c r="AS692" s="37">
        <f>IF(AND(Weekly[[#This Row],[V Odds &lt;]]="",Weekly[[#This Row],[H Odds &lt;]]=""),AS691,IF(AND(Weekly[[#This Row],[H Odds &lt;]]&lt;&gt;"",Weekly[[#This Row],[GBC_P]]=TRUE,Weekly[[#This Row],[Actual]]=TRUE),AS691+Weekly[[#This Row],[H Odds &lt;]]-1,IF(AND(Weekly[[#This Row],[V Odds &lt;]]&lt;&gt;"",Weekly[[#This Row],[GBC_P]]=FALSE,Weekly[[#This Row],[Actual]]=FALSE),AS691+Weekly[[#This Row],[V Odds &lt;]]-1,IF(AND(Weekly[[#This Row],[V Odds &lt;]]&lt;&gt;"",Weekly[[#This Row],[GBC_P]]=FALSE,Weekly[[#This Row],[Actual]]=TRUE),AS691-1,IF(AND(Weekly[[#This Row],[H Odds &lt;]]&lt;&gt;"",Weekly[[#This Row],[GBC_P]]=TRUE,Weekly[[#This Row],[Actual]]=FALSE),AS691-1,AS691)))))</f>
        <v>76.88</v>
      </c>
      <c r="AT692" s="37">
        <f>IF(AND(Weekly[[#This Row],[V Odds &lt;]]="",Weekly[[#This Row],[H Odds &lt;]]=""),AT691,IF(AND(Weekly[[#This Row],[H Odds &lt;]]&lt;&gt;"",Weekly[[#This Row],[HGBC_P]]=TRUE,Weekly[[#This Row],[Actual]]=TRUE),AT691+Weekly[[#This Row],[H Odds &lt;]]-1,IF(AND(Weekly[[#This Row],[V Odds &lt;]]&lt;&gt;"",Weekly[[#This Row],[HGBC_P]]=FALSE,Weekly[[#This Row],[Actual]]=FALSE),AT691+Weekly[[#This Row],[V Odds &lt;]]-1,IF(AND(Weekly[[#This Row],[V Odds &lt;]]&lt;&gt;"",Weekly[[#This Row],[HGBC_P]]=FALSE,Weekly[[#This Row],[Actual]]=TRUE),AT691-1,IF(AND(Weekly[[#This Row],[H Odds &lt;]]&lt;&gt;"",Weekly[[#This Row],[HGBC_P]]=TRUE,Weekly[[#This Row],[Actual]]=FALSE),AT691-1,AT691)))))</f>
        <v>60.31</v>
      </c>
      <c r="AU692" s="37">
        <f>IF(AND(Weekly[[#This Row],[V Odds &lt;]]="",Weekly[[#This Row],[H Odds &lt;]]=""),AU691,IF(AND(Weekly[[#This Row],[H Odds &lt;]]&lt;&gt;"",Weekly[[#This Row],[XGB_P]]=TRUE,Weekly[[#This Row],[Actual]]=TRUE),AU691+Weekly[[#This Row],[H Odds &lt;]]-1,IF(AND(Weekly[[#This Row],[V Odds &lt;]]&lt;&gt;"",Weekly[[#This Row],[XGB_P]]=FALSE,Weekly[[#This Row],[Actual]]=FALSE),AU691+Weekly[[#This Row],[V Odds &lt;]]-1,IF(AND(Weekly[[#This Row],[V Odds &lt;]]&lt;&gt;"",Weekly[[#This Row],[XGB_P]]=FALSE,Weekly[[#This Row],[Actual]]=TRUE),AU691-1,IF(AND(Weekly[[#This Row],[H Odds &lt;]]&lt;&gt;"",Weekly[[#This Row],[XGB_P]]=TRUE,Weekly[[#This Row],[Actual]]=FALSE),AU691-1,AU691)))))</f>
        <v>84.06</v>
      </c>
      <c r="AV692" s="37">
        <f>IF(AND(Weekly[[#This Row],[V Odds &lt;]]="",Weekly[[#This Row],[H Odds &lt;]]=""),AV691,IF(AND(Weekly[[#This Row],[H Odds &lt;]]&lt;&gt;"",Weekly[[#This Row],[QDA_P]]=TRUE,Weekly[[#This Row],[Actual]]=TRUE),AV691+Weekly[[#This Row],[H Odds &lt;]]-1,IF(AND(Weekly[[#This Row],[V Odds &lt;]]&lt;&gt;"",Weekly[[#This Row],[QDA_P]]=FALSE,Weekly[[#This Row],[Actual]]=FALSE),AV691+Weekly[[#This Row],[V Odds &lt;]]-1,IF(AND(Weekly[[#This Row],[V Odds &lt;]]&lt;&gt;"",Weekly[[#This Row],[QDA_P]]=FALSE,Weekly[[#This Row],[Actual]]=TRUE),AV691-1,IF(AND(Weekly[[#This Row],[H Odds &lt;]]&lt;&gt;"",Weekly[[#This Row],[QDA_P]]=TRUE,Weekly[[#This Row],[Actual]]=FALSE),AV691-1,AV691)))))</f>
        <v>73.349999999999994</v>
      </c>
      <c r="AW692" s="37">
        <f>IF(AND(Weekly[[#This Row],[H Odds &lt;]]="",Weekly[[#This Row],[V Odds &lt;]]=""),AW691,IF(AND(Weekly[[#This Row],[KNC_P]]=Weekly[[#This Row],[Actual]],Weekly[[#This Row],[KNC_P]]=TRUE),AW691+Weekly[[#This Row],[BF H Odds]]-1,IF(AND(Weekly[[#This Row],[KNC_P]]=Weekly[[#This Row],[Actual]],Weekly[[#This Row],[KNC_P]]=FALSE),AW691+Weekly[[#This Row],[BF V Odds]]-1,AW691-1)))</f>
        <v>51.150000000000013</v>
      </c>
      <c r="AX692" s="37">
        <f>IF(AND(Weekly[[#This Row],[V Odds &lt;]]="",Weekly[[#This Row],[H Odds &lt;]]=""),AX691,IF(AND(Weekly[[#This Row],[V Odds &lt;]]&lt;&gt;"",Weekly[[#This Row],[FALSES]]&gt;0,Weekly[[#This Row],[Actual]]=FALSE),AX691+Weekly[[#This Row],[V Odds &lt;]]-1,IF(AND(Weekly[[#This Row],[H Odds &lt;]]&lt;&gt;"",Weekly[[#This Row],[TRUES]]&gt;0,Weekly[[#This Row],[Actual]]=TRUE),AX691+Weekly[[#This Row],[H Odds &lt;]]-1,IF(AND(Weekly[[#This Row],[V Odds &lt;]]&lt;&gt;"",Weekly[[#This Row],[FALSES]]=0),AX691,IF(AND(Weekly[[#This Row],[H Odds &lt;]]&lt;&gt;"",Weekly[[#This Row],[TRUES]]=0),AX691,AX691-1)))))</f>
        <v>135.64999999999995</v>
      </c>
      <c r="AY692" s="37">
        <f>IF(AND(Weekly[[#This Row],[V Odds &lt;]]="",Weekly[[#This Row],[H Odds &lt;]]=""),AY691,IF(AND(Weekly[[#This Row],[V Odds &lt;]]&lt;&gt;"",Weekly[[#This Row],[FALSES]]&gt;0,Weekly[[#This Row],[Actual]]=FALSE),AY691+((Weekly[[#This Row],[V Odds &lt;]]-1)*0.92),IF(AND(Weekly[[#This Row],[H Odds &lt;]]&lt;&gt;"",Weekly[[#This Row],[TRUES]]&gt;0,Weekly[[#This Row],[Actual]]=TRUE),AY691+((Weekly[[#This Row],[H Odds &lt;]]-1)*0.92),IF(AND(Weekly[[#This Row],[V Odds &lt;]]&lt;&gt;"",Weekly[[#This Row],[FALSES]]=0),AY691,IF(AND(Weekly[[#This Row],[H Odds &lt;]]&lt;&gt;"",Weekly[[#This Row],[TRUES]]=0),AY691,AY691-1)))))</f>
        <v>120.07800000000003</v>
      </c>
      <c r="AZ692" s="37">
        <f>IF(AND(Weekly[[#This Row],[V Odds &lt;]]="",Weekly[[#This Row],[H Odds &lt;]]=""),AZ691,IF(AND(Weekly[[#This Row],[V Odds &lt;]]&lt;&gt;"",Weekly[[#This Row],[Actual]]=FALSE),AZ691+Weekly[[#This Row],[V Odds &lt;]]-1,IF(AND(Weekly[[#This Row],[H Odds &lt;]]&lt;&gt;"",Weekly[[#This Row],[Actual]]=TRUE),AZ691+Weekly[[#This Row],[H Odds &lt;]]-1,AZ691-1)))</f>
        <v>125.61999999999996</v>
      </c>
      <c r="BA692" s="38">
        <f>IF(Weekly[[#This Row],[H Odds &lt;]]="",BA691,IF(AND(Weekly[[#This Row],[H Odds &lt;]]&lt;&gt;"",Weekly[[#This Row],[SVC_P]]=TRUE,Weekly[[#This Row],[Actual]]=TRUE),BA691+Weekly[[#This Row],[H Odds &lt;]]-1,IF(AND(Weekly[[#This Row],[H Odds &lt;]]&lt;&gt;"",Weekly[[#This Row],[SVC_P]]=TRUE,Weekly[[#This Row],[Actual]]=FALSE),BA691-1,BA691)))</f>
        <v>80.290000000000006</v>
      </c>
      <c r="BB692" s="38">
        <f>IF(Weekly[[#This Row],[H Odds &lt;]]="",BB691,IF(AND(Weekly[[#This Row],[H Odds &lt;]]&lt;&gt;"",Weekly[[#This Row],[ADBC_P]]=TRUE,Weekly[[#This Row],[Actual]]=TRUE),BB691+Weekly[[#This Row],[H Odds &lt;]]-1,IF(AND(Weekly[[#This Row],[H Odds &lt;]]&lt;&gt;"",Weekly[[#This Row],[ADBC_P]]=TRUE,Weekly[[#This Row],[Actual]]=FALSE),BB691-1,BB691)))</f>
        <v>50.06</v>
      </c>
      <c r="BC692" s="38">
        <f>IF(Weekly[[#This Row],[H Odds &lt;]]="",BC691,IF(AND(Weekly[[#This Row],[H Odds &lt;]]&lt;&gt;"",Weekly[[#This Row],[RFC_P]]=TRUE,Weekly[[#This Row],[Actual]]=TRUE),BC691+Weekly[[#This Row],[H Odds &lt;]]-1,IF(AND(Weekly[[#This Row],[H Odds &lt;]]&lt;&gt;"",Weekly[[#This Row],[RFC_P]]=TRUE,Weekly[[#This Row],[Actual]]=FALSE),BC691-1,BC691)))</f>
        <v>51.66</v>
      </c>
      <c r="BD692" s="38">
        <f>IF(Weekly[[#This Row],[H Odds &lt;]]="",BD691,IF(AND(Weekly[[#This Row],[H Odds &lt;]]&lt;&gt;"",Weekly[[#This Row],[GBC_P]]=TRUE,Weekly[[#This Row],[Actual]]=TRUE),BD691+Weekly[[#This Row],[H Odds &lt;]]-1,IF(AND(Weekly[[#This Row],[H Odds &lt;]]&lt;&gt;"",Weekly[[#This Row],[GBC_P]]=TRUE,Weekly[[#This Row],[Actual]]=FALSE),BD691-1,BD691)))</f>
        <v>57.810000000000009</v>
      </c>
      <c r="BE692" s="38">
        <f>IF(Weekly[[#This Row],[H Odds &lt;]]="",BE691,IF(AND(Weekly[[#This Row],[H Odds &lt;]]&lt;&gt;"",Weekly[[#This Row],[HGBC_P]]=TRUE,Weekly[[#This Row],[Actual]]=TRUE),BE691+Weekly[[#This Row],[H Odds &lt;]]-1,IF(AND(Weekly[[#This Row],[H Odds &lt;]]&lt;&gt;"",Weekly[[#This Row],[HGBC_P]]=TRUE,Weekly[[#This Row],[Actual]]=FALSE),BE691-1,BE691)))</f>
        <v>54.96</v>
      </c>
      <c r="BF692" s="38">
        <f>IF(Weekly[[#This Row],[H Odds &lt;]]="",BF691,IF(AND(Weekly[[#This Row],[H Odds &lt;]]&lt;&gt;"",Weekly[[#This Row],[XGB_P]]=TRUE,Weekly[[#This Row],[Actual]]=TRUE),BF691+Weekly[[#This Row],[H Odds &lt;]]-1,IF(AND(Weekly[[#This Row],[H Odds &lt;]]&lt;&gt;"",Weekly[[#This Row],[XGB_P]]=TRUE,Weekly[[#This Row],[Actual]]=FALSE),BF691-1,BF691)))</f>
        <v>64.63000000000001</v>
      </c>
      <c r="BG692" s="38">
        <f>IF(Weekly[[#This Row],[H Odds &lt;]]="",BG691,IF(AND(Weekly[[#This Row],[H Odds &lt;]]&lt;&gt;"",Weekly[[#This Row],[QDA_P]]=TRUE,Weekly[[#This Row],[Actual]]=TRUE),BG691+Weekly[[#This Row],[H Odds &lt;]]-1,IF(AND(Weekly[[#This Row],[H Odds &lt;]]&lt;&gt;"",Weekly[[#This Row],[QDA_P]]=TRUE,Weekly[[#This Row],[Actual]]=FALSE),BG691-1,BG691)))</f>
        <v>50.129999999999995</v>
      </c>
      <c r="BH692" s="38">
        <f>IF(Weekly[[#This Row],[H Odds &lt;]]="",BH691,IF(AND(Weekly[[#This Row],[H Odds &lt;]]&lt;&gt;"",Weekly[[#This Row],[KNC_P]]=TRUE,Weekly[[#This Row],[Actual]]=TRUE),BH691+Weekly[[#This Row],[H Odds &lt;]]-1,IF(AND(Weekly[[#This Row],[H Odds &lt;]]&lt;&gt;"",Weekly[[#This Row],[KNC_P]]=TRUE,Weekly[[#This Row],[Actual]]=FALSE),BH691-1,BH691)))</f>
        <v>55</v>
      </c>
      <c r="BI692" s="38">
        <f>IF(Weekly[[#This Row],[H Odds &lt;]]="",BI691,IF(AND(Weekly[[#This Row],[H Odds &lt;]]&lt;&gt;"",Weekly[[#This Row],[TRUES]]&gt;0,Weekly[[#This Row],[Actual]]=TRUE),BI691+Weekly[[#This Row],[H Odds &lt;]]-1,IF(AND(Weekly[[#This Row],[H Odds &lt;]]&lt;&gt;"",Weekly[[#This Row],[TRUES]]=0),BI691,BI691-1)))</f>
        <v>78.290000000000006</v>
      </c>
      <c r="BJ692" s="38">
        <f>IF(Weekly[[#This Row],[H Odds &lt;]]="",BJ691,IF(AND(Weekly[[#This Row],[H Odds &lt;]]&lt;&gt;"",Weekly[[#This Row],[Actual]]=TRUE),BJ691+Weekly[[#This Row],[H Odds &lt;]]-1,IF(AND(Weekly[[#This Row],[H Odds &lt;]]&lt;&gt;"",Weekly[[#This Row],[Actual]]=FALSE),BJ691-1,BJ691)))</f>
        <v>80.190000000000012</v>
      </c>
      <c r="BK692" s="58">
        <f>IF(AND(Weekly[[#This Row],[TRUES]]&gt;3,Weekly[[#This Row],[Actual]]=TRUE),BK691+Weekly[[#This Row],[BF H Odds]]-1,IF(AND(Weekly[[#This Row],[FALSES]]&gt;3,Weekly[[#This Row],[Actual]]=FALSE),BK691+Weekly[[#This Row],[BF V Odds]]-1,IF(AND(Weekly[[#This Row],[TRUES]]&gt;3,Weekly[[#This Row],[Actual]]=FALSE),BK691-1,IF(AND(Weekly[[#This Row],[FALSES]]&gt;3,Weekly[[#This Row],[Actual]]=TRUE),BK691-1,BK691))))</f>
        <v>-6.3199999999999719</v>
      </c>
      <c r="BL692" s="58">
        <f>IF(AND(Weekly[[#This Row],[TRUES]]&gt;5,Weekly[[#This Row],[Actual]]=TRUE),BL691+Weekly[[#This Row],[BF H Odds]]-1,IF(AND(Weekly[[#This Row],[FALSES]]&gt;5,Weekly[[#This Row],[Actual]]=FALSE),BL691+Weekly[[#This Row],[BF V Odds]]-1,IF(AND(Weekly[[#This Row],[TRUES]]&gt;5,Weekly[[#This Row],[Actual]]=FALSE),BL691-1,IF(AND(Weekly[[#This Row],[FALSES]]&gt;5,Weekly[[#This Row],[Actual]]=TRUE),BL691-1,BL691))))</f>
        <v>-1.9999999999999858</v>
      </c>
      <c r="BM692" s="58">
        <f>IF(AND(Weekly[[#This Row],[TRUES]]&gt;6,Weekly[[#This Row],[Actual]]=TRUE),BM691+Weekly[[#This Row],[BF H Odds]]-1,IF(AND(Weekly[[#This Row],[FALSES]]&gt;6,Weekly[[#This Row],[Actual]]=FALSE),BM691+Weekly[[#This Row],[BF V Odds]]-1,IF(AND(Weekly[[#This Row],[TRUES]]&gt;6,Weekly[[#This Row],[Actual]]=FALSE),BM691-1,IF(AND(Weekly[[#This Row],[FALSES]]&gt;6,Weekly[[#This Row],[Actual]]=TRUE),BM691-1,BM691))))</f>
        <v>28.08</v>
      </c>
    </row>
    <row r="693" spans="1:65" x14ac:dyDescent="0.25">
      <c r="A693" s="34"/>
      <c r="B693" s="10">
        <v>44329</v>
      </c>
      <c r="C693" s="17" t="s">
        <v>17</v>
      </c>
      <c r="D693" s="15" t="s">
        <v>29</v>
      </c>
      <c r="E693" t="b">
        <v>1</v>
      </c>
      <c r="F693" t="b">
        <v>1</v>
      </c>
      <c r="G693" t="b">
        <v>1</v>
      </c>
      <c r="H693" t="b">
        <v>1</v>
      </c>
      <c r="I693" t="b">
        <v>1</v>
      </c>
      <c r="J693" t="b">
        <v>1</v>
      </c>
      <c r="K693" t="b">
        <v>1</v>
      </c>
      <c r="L693" t="b">
        <v>1</v>
      </c>
      <c r="O693" t="str">
        <f>IF(Weekly[[#This Row],[H/V]]="H",Weekly[[#This Row],[BF H Odds]],IF(Weekly[[#This Row],[H/V]]="V",Weekly[[#This Row],[BF V Odds]],""))</f>
        <v/>
      </c>
      <c r="R693" s="35">
        <f>IFERROR(IF(Weekly[[#This Row],[Won Bet?]]="yes",R692+(Weekly[[#This Row],[BF Odds]]*Weekly[[#This Row],[BF Stake]])-Weekly[[#This Row],[BF Stake]],R692-Weekly[[#This Row],[BF Stake]]),R692)</f>
        <v>1243.6095000000007</v>
      </c>
      <c r="S693" s="35">
        <f>IFERROR(IF(Weekly[[#This Row],[Won Bet?]]="yes",S692+(((Weekly[[#This Row],[BF Odds]]*Weekly[[#This Row],[BF Stake]])-Weekly[[#This Row],[BF Stake]])*0.95),S692-Weekly[[#This Row],[BF Stake]]),S692)</f>
        <v>1127.5191400000012</v>
      </c>
      <c r="T693" s="13"/>
      <c r="U693" s="13"/>
      <c r="V693" s="24" t="str">
        <f>IF(Weekly[[#This Row],[Actual]]="","",IF(AND(Weekly[[#This Row],[SVC_P]]=Weekly[[#This Row],[Actual]],Weekly[[#This Row],[SVC_P]]=TRUE),V692+Weekly[[#This Row],[BF H Odds]]-1,IF(AND(Weekly[[#This Row],[SVC_P]]=Weekly[[#This Row],[Actual]],Weekly[[#This Row],[SVC_P]]=FALSE),V692+Weekly[[#This Row],[BF V Odds]]-1,V692-1)))</f>
        <v/>
      </c>
      <c r="W693" s="24" t="str">
        <f>IF(Weekly[[#This Row],[Actual]]="","",IF(AND(Weekly[[#This Row],[SVC_P]]=FALSE,Weekly[[#This Row],[Actual]]=TRUE),W692+Weekly[[#This Row],[BF H Odds]]-1,IF(AND(Weekly[[#This Row],[SVC_P]]=TRUE,Weekly[[#This Row],[Actual]]=FALSE,),W692+Weekly[[#This Row],[BF V Odds]]-1,W692-1)))</f>
        <v/>
      </c>
      <c r="X693" s="24" t="str">
        <f>IF(Weekly[[#This Row],[Actual]]="","",IF(AND(Weekly[[#This Row],[ADBC_P]]=Weekly[[#This Row],[Actual]],Weekly[[#This Row],[ADBC_P]]=TRUE),X692+Weekly[[#This Row],[BF H Odds]]-1,IF(AND(Weekly[[#This Row],[ADBC_P]]=Weekly[[#This Row],[Actual]],Weekly[[#This Row],[ADBC_P]]=FALSE),X692+Weekly[[#This Row],[BF V Odds]]-1,X692-1)))</f>
        <v/>
      </c>
      <c r="Y693" s="24" t="str">
        <f>IF(Weekly[[#This Row],[Actual]]="","",IF(AND(Weekly[[#This Row],[ADBC_P]]=FALSE,Weekly[[#This Row],[Actual]]=TRUE),Y692+Weekly[[#This Row],[BF H Odds]]-1,IF(AND(Weekly[[#This Row],[ADBC_P]]=TRUE,Weekly[[#This Row],[Actual]]=FALSE),Y692+Weekly[[#This Row],[BF V Odds]]-1,Y692-1)))</f>
        <v/>
      </c>
      <c r="Z693" s="24" t="str">
        <f>IF(Weekly[[#This Row],[Actual]]="","",IF(AND(Weekly[[#This Row],[RFC_P]]=Weekly[[#This Row],[Actual]],Weekly[[#This Row],[RFC_P]]=TRUE),Z692+Weekly[[#This Row],[BF H Odds]]-1,IF(AND(Weekly[[#This Row],[RFC_P]]=Weekly[[#This Row],[Actual]],Weekly[[#This Row],[RFC_P]]=FALSE),Z692+Weekly[[#This Row],[BF V Odds]]-1,Z692-1)))</f>
        <v/>
      </c>
      <c r="AA693" s="24" t="str">
        <f>IF(Weekly[[#This Row],[Actual]]="","",IF(AND(Weekly[[#This Row],[RFC_P]]=FALSE,Weekly[[#This Row],[Actual]]=TRUE),AA692+Weekly[[#This Row],[BF H Odds]]-1,IF(AND(Weekly[[#This Row],[RFC_P]]=TRUE,Weekly[[#This Row],[Actual]]=FALSE),AA692+Weekly[[#This Row],[BF V Odds]]-1,AA692-1)))</f>
        <v/>
      </c>
      <c r="AB693" s="24" t="str">
        <f>IF(Weekly[[#This Row],[Actual]]="","",IF(AND(Weekly[[#This Row],[GBC_P]]=Weekly[[#This Row],[Actual]],Weekly[[#This Row],[GBC_P]]=TRUE),AB692+Weekly[[#This Row],[BF H Odds]]-1,IF(AND(Weekly[[#This Row],[GBC_P]]=Weekly[[#This Row],[Actual]],Weekly[[#This Row],[GBC_P]]=FALSE),AB692+Weekly[[#This Row],[BF V Odds]]-1,AB692-1)))</f>
        <v/>
      </c>
      <c r="AC693" s="24" t="str">
        <f>IF(Weekly[[#This Row],[Actual]]="","",IF(AND(Weekly[[#This Row],[GBC_P]]=FALSE,Weekly[[#This Row],[Actual]]=TRUE),AC692+Weekly[[#This Row],[BF H Odds]]-1,IF(AND(Weekly[[#This Row],[GBC_P]]=TRUE,Weekly[[#This Row],[Actual]]=FALSE),AC692+Weekly[[#This Row],[BF V Odds]]-1,AC692-1)))</f>
        <v/>
      </c>
      <c r="AD693" s="24" t="str">
        <f>IF(Weekly[[#This Row],[Actual]]="","",IF(AND(Weekly[[#This Row],[HGBC_P]]=Weekly[[#This Row],[Actual]],Weekly[[#This Row],[HGBC_P]]=TRUE),AD692+Weekly[[#This Row],[BF H Odds]]-1,IF(AND(Weekly[[#This Row],[HGBC_P]]=Weekly[[#This Row],[Actual]],Weekly[[#This Row],[HGBC_P]]=FALSE),AD692+Weekly[[#This Row],[BF V Odds]]-1,AD692-1)))</f>
        <v/>
      </c>
      <c r="AE693" s="24" t="str">
        <f>IF(Weekly[[#This Row],[Actual]]="","",IF(AND(Weekly[[#This Row],[HGBC_P]]=FALSE,Weekly[[#This Row],[Actual]]=TRUE),AE692+Weekly[[#This Row],[BF H Odds]]-1,IF(AND(Weekly[[#This Row],[HGBC_P]]=TRUE,Weekly[[#This Row],[Actual]]=FALSE),AE692+Weekly[[#This Row],[BF V Odds]]-1,AE692-1)))</f>
        <v/>
      </c>
      <c r="AF693" s="24" t="str">
        <f>IF(Weekly[[#This Row],[Actual]]="","",IF(AND(Weekly[[#This Row],[XGB_P]]=Weekly[[#This Row],[Actual]],Weekly[[#This Row],[XGB_P]]=TRUE),AF692+Weekly[[#This Row],[BF H Odds]]-1,IF(AND(Weekly[[#This Row],[XGB_P]]=Weekly[[#This Row],[Actual]],Weekly[[#This Row],[XGB_P]]=FALSE),AF692+Weekly[[#This Row],[BF V Odds]]-1,AF692-1)))</f>
        <v/>
      </c>
      <c r="AG693" s="24" t="str">
        <f>IF(Weekly[[#This Row],[Actual]]="","",IF(AND(Weekly[[#This Row],[XGB_P]]=FALSE,Weekly[[#This Row],[Actual]]=TRUE),AG692+Weekly[[#This Row],[BF H Odds]]-1,IF(AND(Weekly[[#This Row],[XGB_P]]=TRUE,Weekly[[#This Row],[Actual]]=FALSE),AG692+Weekly[[#This Row],[BF V Odds]]-1,AG692-1)))</f>
        <v/>
      </c>
      <c r="AH693" s="24" t="str">
        <f>IF(Weekly[[#This Row],[Actual]]="","",IF(AND(Weekly[[#This Row],[QDA_P]]=Weekly[[#This Row],[Actual]],Weekly[[#This Row],[QDA_P]]=TRUE),AH692+Weekly[[#This Row],[BF H Odds]]-1,IF(AND(Weekly[[#This Row],[QDA_P]]=Weekly[[#This Row],[Actual]],Weekly[[#This Row],[QDA_P]]=FALSE),AH692+Weekly[[#This Row],[BF V Odds]]-1,AH692-1)))</f>
        <v/>
      </c>
      <c r="AI693" s="24" t="str">
        <f>IF(Weekly[[#This Row],[Actual]]="","",IF(AND(Weekly[[#This Row],[QDA_P]]=FALSE,Weekly[[#This Row],[Actual]]=TRUE),AI692+Weekly[[#This Row],[BF H Odds]]-1,IF(AND(Weekly[[#This Row],[QDA_P]]=TRUE,Weekly[[#This Row],[Actual]]=FALSE),AI692+Weekly[[#This Row],[BF V Odds]]-1,AI692-1)))</f>
        <v/>
      </c>
      <c r="AJ693" s="24" t="str">
        <f>IF(Weekly[[#This Row],[Actual]]="","",IF(AND(Weekly[[#This Row],[KNC_P]]=FALSE,Weekly[[#This Row],[Actual]]=TRUE),AJ692+Weekly[[#This Row],[BF H Odds]]-1,IF(AND(Weekly[[#This Row],[KNC_P]]=TRUE,Weekly[[#This Row],[Actual]]=FALSE),AJ692+Weekly[[#This Row],[BF V Odds]]-1,AJ692-1)))</f>
        <v/>
      </c>
      <c r="AK693" s="24" t="str">
        <f>IF(Weekly[[#This Row],[Actual]]="","",IF(AND(Weekly[[#This Row],[KNC_P]]=FALSE,Weekly[[#This Row],[Actual]]=TRUE),AK692+Weekly[[#This Row],[BF H Odds]]-1,IF(AND(Weekly[[#This Row],[KNC_P]]=TRUE,Weekly[[#This Row],[Actual]]=FALSE),AK692+Weekly[[#This Row],[BF V Odds]]-1,AK692-1)))</f>
        <v/>
      </c>
      <c r="AL693" s="30" t="str">
        <f>IF(Weekly[[#This Row],[Actual]]="","",COUNTIF(Weekly[[#This Row],[SVC_P]:[QDA_P]],TRUE))</f>
        <v/>
      </c>
      <c r="AM693" s="30" t="str">
        <f>IF(Weekly[[#This Row],[Actual]]="","",COUNTIF(Weekly[[#This Row],[SVC_P]:[QDA_P]],FALSE))</f>
        <v/>
      </c>
      <c r="AN693" s="36" t="str">
        <f>IF(AND(Weekly[[#This Row],[BF V Odds]]&gt;$BO$6,Weekly[[#This Row],[BF V Odds]] &lt; $BO$7),Weekly[[#This Row],[BF V Odds]],"")</f>
        <v/>
      </c>
      <c r="AO693" s="36" t="str">
        <f>IF(AND(Weekly[[#This Row],[BF H Odds]]&gt;$BO$6, Weekly[[#This Row],[BF H Odds]] &lt; $BO$7),Weekly[[#This Row],[BF H Odds]],"")</f>
        <v/>
      </c>
      <c r="AP693" s="37">
        <f>IF(AND(Weekly[[#This Row],[V Odds &lt;]]="",Weekly[[#This Row],[H Odds &lt;]]=""),AP692,IF(AND(Weekly[[#This Row],[H Odds &lt;]]&lt;&gt;"",Weekly[[#This Row],[SVC_P]]=TRUE,Weekly[[#This Row],[Actual]]=TRUE),AP692+Weekly[[#This Row],[H Odds &lt;]]-1,IF(AND(Weekly[[#This Row],[V Odds &lt;]]&lt;&gt;"",Weekly[[#This Row],[SVC_P]]=FALSE,Weekly[[#This Row],[Actual]]=FALSE),AP692+Weekly[[#This Row],[V Odds &lt;]]-1,IF(AND(Weekly[[#This Row],[V Odds &lt;]]&lt;&gt;"",Weekly[[#This Row],[SVC_P]]=FALSE,Weekly[[#This Row],[Actual]]=TRUE),AP692-1,IF(AND(Weekly[[#This Row],[H Odds &lt;]]&lt;&gt;"",Weekly[[#This Row],[SVC_P]]=TRUE,Weekly[[#This Row],[Actual]]=FALSE),AP692-1,AP692)))))</f>
        <v>81.330000000000027</v>
      </c>
      <c r="AQ693" s="37">
        <f>IF(AND(Weekly[[#This Row],[V Odds &lt;]]="",Weekly[[#This Row],[H Odds &lt;]]=""),AQ692,IF(AND(Weekly[[#This Row],[H Odds &lt;]]&lt;&gt;"",Weekly[[#This Row],[ADBC_P]]=TRUE,Weekly[[#This Row],[Actual]]=TRUE),AQ692+Weekly[[#This Row],[H Odds &lt;]]-1,IF(AND(Weekly[[#This Row],[V Odds &lt;]]&lt;&gt;"",Weekly[[#This Row],[ADBC_P]]=FALSE,Weekly[[#This Row],[Actual]]=FALSE),AQ692+Weekly[[#This Row],[V Odds &lt;]]-1,IF(AND(Weekly[[#This Row],[V Odds &lt;]]&lt;&gt;"",Weekly[[#This Row],[ADBC_P]]=FALSE,Weekly[[#This Row],[Actual]]=TRUE),AQ692-1,IF(AND(Weekly[[#This Row],[H Odds &lt;]]&lt;&gt;"",Weekly[[#This Row],[ADBC_P]]=TRUE,Weekly[[#This Row],[Actual]]=FALSE),AQ692-1,AQ692)))))</f>
        <v>53.88</v>
      </c>
      <c r="AR693" s="37">
        <f>IF(AND(Weekly[[#This Row],[V Odds &lt;]]="",Weekly[[#This Row],[H Odds &lt;]]=""),AR692,IF(AND(Weekly[[#This Row],[H Odds &lt;]]&lt;&gt;"",Weekly[[#This Row],[RFC_P]]=TRUE,Weekly[[#This Row],[Actual]]=TRUE),AR692+Weekly[[#This Row],[H Odds &lt;]]-1,IF(AND(Weekly[[#This Row],[V Odds &lt;]]&lt;&gt;"",Weekly[[#This Row],[RFC_P]]=FALSE,Weekly[[#This Row],[Actual]]=FALSE),AR692+Weekly[[#This Row],[V Odds &lt;]]-1,IF(AND(Weekly[[#This Row],[V Odds &lt;]]&lt;&gt;"",Weekly[[#This Row],[RFC_P]]=FALSE,Weekly[[#This Row],[Actual]]=TRUE),AR692-1,IF(AND(Weekly[[#This Row],[H Odds &lt;]]&lt;&gt;"",Weekly[[#This Row],[RFC_P]]=TRUE,Weekly[[#This Row],[Actual]]=FALSE),AR692-1,AR692)))))</f>
        <v>73.14</v>
      </c>
      <c r="AS693" s="37">
        <f>IF(AND(Weekly[[#This Row],[V Odds &lt;]]="",Weekly[[#This Row],[H Odds &lt;]]=""),AS692,IF(AND(Weekly[[#This Row],[H Odds &lt;]]&lt;&gt;"",Weekly[[#This Row],[GBC_P]]=TRUE,Weekly[[#This Row],[Actual]]=TRUE),AS692+Weekly[[#This Row],[H Odds &lt;]]-1,IF(AND(Weekly[[#This Row],[V Odds &lt;]]&lt;&gt;"",Weekly[[#This Row],[GBC_P]]=FALSE,Weekly[[#This Row],[Actual]]=FALSE),AS692+Weekly[[#This Row],[V Odds &lt;]]-1,IF(AND(Weekly[[#This Row],[V Odds &lt;]]&lt;&gt;"",Weekly[[#This Row],[GBC_P]]=FALSE,Weekly[[#This Row],[Actual]]=TRUE),AS692-1,IF(AND(Weekly[[#This Row],[H Odds &lt;]]&lt;&gt;"",Weekly[[#This Row],[GBC_P]]=TRUE,Weekly[[#This Row],[Actual]]=FALSE),AS692-1,AS692)))))</f>
        <v>76.88</v>
      </c>
      <c r="AT693" s="37">
        <f>IF(AND(Weekly[[#This Row],[V Odds &lt;]]="",Weekly[[#This Row],[H Odds &lt;]]=""),AT692,IF(AND(Weekly[[#This Row],[H Odds &lt;]]&lt;&gt;"",Weekly[[#This Row],[HGBC_P]]=TRUE,Weekly[[#This Row],[Actual]]=TRUE),AT692+Weekly[[#This Row],[H Odds &lt;]]-1,IF(AND(Weekly[[#This Row],[V Odds &lt;]]&lt;&gt;"",Weekly[[#This Row],[HGBC_P]]=FALSE,Weekly[[#This Row],[Actual]]=FALSE),AT692+Weekly[[#This Row],[V Odds &lt;]]-1,IF(AND(Weekly[[#This Row],[V Odds &lt;]]&lt;&gt;"",Weekly[[#This Row],[HGBC_P]]=FALSE,Weekly[[#This Row],[Actual]]=TRUE),AT692-1,IF(AND(Weekly[[#This Row],[H Odds &lt;]]&lt;&gt;"",Weekly[[#This Row],[HGBC_P]]=TRUE,Weekly[[#This Row],[Actual]]=FALSE),AT692-1,AT692)))))</f>
        <v>60.31</v>
      </c>
      <c r="AU693" s="37">
        <f>IF(AND(Weekly[[#This Row],[V Odds &lt;]]="",Weekly[[#This Row],[H Odds &lt;]]=""),AU692,IF(AND(Weekly[[#This Row],[H Odds &lt;]]&lt;&gt;"",Weekly[[#This Row],[XGB_P]]=TRUE,Weekly[[#This Row],[Actual]]=TRUE),AU692+Weekly[[#This Row],[H Odds &lt;]]-1,IF(AND(Weekly[[#This Row],[V Odds &lt;]]&lt;&gt;"",Weekly[[#This Row],[XGB_P]]=FALSE,Weekly[[#This Row],[Actual]]=FALSE),AU692+Weekly[[#This Row],[V Odds &lt;]]-1,IF(AND(Weekly[[#This Row],[V Odds &lt;]]&lt;&gt;"",Weekly[[#This Row],[XGB_P]]=FALSE,Weekly[[#This Row],[Actual]]=TRUE),AU692-1,IF(AND(Weekly[[#This Row],[H Odds &lt;]]&lt;&gt;"",Weekly[[#This Row],[XGB_P]]=TRUE,Weekly[[#This Row],[Actual]]=FALSE),AU692-1,AU692)))))</f>
        <v>84.06</v>
      </c>
      <c r="AV693" s="37">
        <f>IF(AND(Weekly[[#This Row],[V Odds &lt;]]="",Weekly[[#This Row],[H Odds &lt;]]=""),AV692,IF(AND(Weekly[[#This Row],[H Odds &lt;]]&lt;&gt;"",Weekly[[#This Row],[QDA_P]]=TRUE,Weekly[[#This Row],[Actual]]=TRUE),AV692+Weekly[[#This Row],[H Odds &lt;]]-1,IF(AND(Weekly[[#This Row],[V Odds &lt;]]&lt;&gt;"",Weekly[[#This Row],[QDA_P]]=FALSE,Weekly[[#This Row],[Actual]]=FALSE),AV692+Weekly[[#This Row],[V Odds &lt;]]-1,IF(AND(Weekly[[#This Row],[V Odds &lt;]]&lt;&gt;"",Weekly[[#This Row],[QDA_P]]=FALSE,Weekly[[#This Row],[Actual]]=TRUE),AV692-1,IF(AND(Weekly[[#This Row],[H Odds &lt;]]&lt;&gt;"",Weekly[[#This Row],[QDA_P]]=TRUE,Weekly[[#This Row],[Actual]]=FALSE),AV692-1,AV692)))))</f>
        <v>73.349999999999994</v>
      </c>
      <c r="AW693" s="37">
        <f>IF(AND(Weekly[[#This Row],[H Odds &lt;]]="",Weekly[[#This Row],[V Odds &lt;]]=""),AW692,IF(AND(Weekly[[#This Row],[KNC_P]]=Weekly[[#This Row],[Actual]],Weekly[[#This Row],[KNC_P]]=TRUE),AW692+Weekly[[#This Row],[BF H Odds]]-1,IF(AND(Weekly[[#This Row],[KNC_P]]=Weekly[[#This Row],[Actual]],Weekly[[#This Row],[KNC_P]]=FALSE),AW692+Weekly[[#This Row],[BF V Odds]]-1,AW692-1)))</f>
        <v>51.150000000000013</v>
      </c>
      <c r="AX693" s="37">
        <f>IF(AND(Weekly[[#This Row],[V Odds &lt;]]="",Weekly[[#This Row],[H Odds &lt;]]=""),AX692,IF(AND(Weekly[[#This Row],[V Odds &lt;]]&lt;&gt;"",Weekly[[#This Row],[FALSES]]&gt;0,Weekly[[#This Row],[Actual]]=FALSE),AX692+Weekly[[#This Row],[V Odds &lt;]]-1,IF(AND(Weekly[[#This Row],[H Odds &lt;]]&lt;&gt;"",Weekly[[#This Row],[TRUES]]&gt;0,Weekly[[#This Row],[Actual]]=TRUE),AX692+Weekly[[#This Row],[H Odds &lt;]]-1,IF(AND(Weekly[[#This Row],[V Odds &lt;]]&lt;&gt;"",Weekly[[#This Row],[FALSES]]=0),AX692,IF(AND(Weekly[[#This Row],[H Odds &lt;]]&lt;&gt;"",Weekly[[#This Row],[TRUES]]=0),AX692,AX692-1)))))</f>
        <v>135.64999999999995</v>
      </c>
      <c r="AY693" s="37">
        <f>IF(AND(Weekly[[#This Row],[V Odds &lt;]]="",Weekly[[#This Row],[H Odds &lt;]]=""),AY692,IF(AND(Weekly[[#This Row],[V Odds &lt;]]&lt;&gt;"",Weekly[[#This Row],[FALSES]]&gt;0,Weekly[[#This Row],[Actual]]=FALSE),AY692+((Weekly[[#This Row],[V Odds &lt;]]-1)*0.92),IF(AND(Weekly[[#This Row],[H Odds &lt;]]&lt;&gt;"",Weekly[[#This Row],[TRUES]]&gt;0,Weekly[[#This Row],[Actual]]=TRUE),AY692+((Weekly[[#This Row],[H Odds &lt;]]-1)*0.92),IF(AND(Weekly[[#This Row],[V Odds &lt;]]&lt;&gt;"",Weekly[[#This Row],[FALSES]]=0),AY692,IF(AND(Weekly[[#This Row],[H Odds &lt;]]&lt;&gt;"",Weekly[[#This Row],[TRUES]]=0),AY692,AY692-1)))))</f>
        <v>120.07800000000003</v>
      </c>
      <c r="AZ693" s="37">
        <f>IF(AND(Weekly[[#This Row],[V Odds &lt;]]="",Weekly[[#This Row],[H Odds &lt;]]=""),AZ692,IF(AND(Weekly[[#This Row],[V Odds &lt;]]&lt;&gt;"",Weekly[[#This Row],[Actual]]=FALSE),AZ692+Weekly[[#This Row],[V Odds &lt;]]-1,IF(AND(Weekly[[#This Row],[H Odds &lt;]]&lt;&gt;"",Weekly[[#This Row],[Actual]]=TRUE),AZ692+Weekly[[#This Row],[H Odds &lt;]]-1,AZ692-1)))</f>
        <v>125.61999999999996</v>
      </c>
      <c r="BA693" s="38">
        <f>IF(Weekly[[#This Row],[H Odds &lt;]]="",BA692,IF(AND(Weekly[[#This Row],[H Odds &lt;]]&lt;&gt;"",Weekly[[#This Row],[SVC_P]]=TRUE,Weekly[[#This Row],[Actual]]=TRUE),BA692+Weekly[[#This Row],[H Odds &lt;]]-1,IF(AND(Weekly[[#This Row],[H Odds &lt;]]&lt;&gt;"",Weekly[[#This Row],[SVC_P]]=TRUE,Weekly[[#This Row],[Actual]]=FALSE),BA692-1,BA692)))</f>
        <v>80.290000000000006</v>
      </c>
      <c r="BB693" s="38">
        <f>IF(Weekly[[#This Row],[H Odds &lt;]]="",BB692,IF(AND(Weekly[[#This Row],[H Odds &lt;]]&lt;&gt;"",Weekly[[#This Row],[ADBC_P]]=TRUE,Weekly[[#This Row],[Actual]]=TRUE),BB692+Weekly[[#This Row],[H Odds &lt;]]-1,IF(AND(Weekly[[#This Row],[H Odds &lt;]]&lt;&gt;"",Weekly[[#This Row],[ADBC_P]]=TRUE,Weekly[[#This Row],[Actual]]=FALSE),BB692-1,BB692)))</f>
        <v>50.06</v>
      </c>
      <c r="BC693" s="38">
        <f>IF(Weekly[[#This Row],[H Odds &lt;]]="",BC692,IF(AND(Weekly[[#This Row],[H Odds &lt;]]&lt;&gt;"",Weekly[[#This Row],[RFC_P]]=TRUE,Weekly[[#This Row],[Actual]]=TRUE),BC692+Weekly[[#This Row],[H Odds &lt;]]-1,IF(AND(Weekly[[#This Row],[H Odds &lt;]]&lt;&gt;"",Weekly[[#This Row],[RFC_P]]=TRUE,Weekly[[#This Row],[Actual]]=FALSE),BC692-1,BC692)))</f>
        <v>51.66</v>
      </c>
      <c r="BD693" s="38">
        <f>IF(Weekly[[#This Row],[H Odds &lt;]]="",BD692,IF(AND(Weekly[[#This Row],[H Odds &lt;]]&lt;&gt;"",Weekly[[#This Row],[GBC_P]]=TRUE,Weekly[[#This Row],[Actual]]=TRUE),BD692+Weekly[[#This Row],[H Odds &lt;]]-1,IF(AND(Weekly[[#This Row],[H Odds &lt;]]&lt;&gt;"",Weekly[[#This Row],[GBC_P]]=TRUE,Weekly[[#This Row],[Actual]]=FALSE),BD692-1,BD692)))</f>
        <v>57.810000000000009</v>
      </c>
      <c r="BE693" s="38">
        <f>IF(Weekly[[#This Row],[H Odds &lt;]]="",BE692,IF(AND(Weekly[[#This Row],[H Odds &lt;]]&lt;&gt;"",Weekly[[#This Row],[HGBC_P]]=TRUE,Weekly[[#This Row],[Actual]]=TRUE),BE692+Weekly[[#This Row],[H Odds &lt;]]-1,IF(AND(Weekly[[#This Row],[H Odds &lt;]]&lt;&gt;"",Weekly[[#This Row],[HGBC_P]]=TRUE,Weekly[[#This Row],[Actual]]=FALSE),BE692-1,BE692)))</f>
        <v>54.96</v>
      </c>
      <c r="BF693" s="38">
        <f>IF(Weekly[[#This Row],[H Odds &lt;]]="",BF692,IF(AND(Weekly[[#This Row],[H Odds &lt;]]&lt;&gt;"",Weekly[[#This Row],[XGB_P]]=TRUE,Weekly[[#This Row],[Actual]]=TRUE),BF692+Weekly[[#This Row],[H Odds &lt;]]-1,IF(AND(Weekly[[#This Row],[H Odds &lt;]]&lt;&gt;"",Weekly[[#This Row],[XGB_P]]=TRUE,Weekly[[#This Row],[Actual]]=FALSE),BF692-1,BF692)))</f>
        <v>64.63000000000001</v>
      </c>
      <c r="BG693" s="38">
        <f>IF(Weekly[[#This Row],[H Odds &lt;]]="",BG692,IF(AND(Weekly[[#This Row],[H Odds &lt;]]&lt;&gt;"",Weekly[[#This Row],[QDA_P]]=TRUE,Weekly[[#This Row],[Actual]]=TRUE),BG692+Weekly[[#This Row],[H Odds &lt;]]-1,IF(AND(Weekly[[#This Row],[H Odds &lt;]]&lt;&gt;"",Weekly[[#This Row],[QDA_P]]=TRUE,Weekly[[#This Row],[Actual]]=FALSE),BG692-1,BG692)))</f>
        <v>50.129999999999995</v>
      </c>
      <c r="BH693" s="38">
        <f>IF(Weekly[[#This Row],[H Odds &lt;]]="",BH692,IF(AND(Weekly[[#This Row],[H Odds &lt;]]&lt;&gt;"",Weekly[[#This Row],[KNC_P]]=TRUE,Weekly[[#This Row],[Actual]]=TRUE),BH692+Weekly[[#This Row],[H Odds &lt;]]-1,IF(AND(Weekly[[#This Row],[H Odds &lt;]]&lt;&gt;"",Weekly[[#This Row],[KNC_P]]=TRUE,Weekly[[#This Row],[Actual]]=FALSE),BH692-1,BH692)))</f>
        <v>55</v>
      </c>
      <c r="BI693" s="38">
        <f>IF(Weekly[[#This Row],[H Odds &lt;]]="",BI692,IF(AND(Weekly[[#This Row],[H Odds &lt;]]&lt;&gt;"",Weekly[[#This Row],[TRUES]]&gt;0,Weekly[[#This Row],[Actual]]=TRUE),BI692+Weekly[[#This Row],[H Odds &lt;]]-1,IF(AND(Weekly[[#This Row],[H Odds &lt;]]&lt;&gt;"",Weekly[[#This Row],[TRUES]]=0),BI692,BI692-1)))</f>
        <v>78.290000000000006</v>
      </c>
      <c r="BJ693" s="38">
        <f>IF(Weekly[[#This Row],[H Odds &lt;]]="",BJ692,IF(AND(Weekly[[#This Row],[H Odds &lt;]]&lt;&gt;"",Weekly[[#This Row],[Actual]]=TRUE),BJ692+Weekly[[#This Row],[H Odds &lt;]]-1,IF(AND(Weekly[[#This Row],[H Odds &lt;]]&lt;&gt;"",Weekly[[#This Row],[Actual]]=FALSE),BJ692-1,BJ692)))</f>
        <v>80.190000000000012</v>
      </c>
      <c r="BK693" s="58">
        <f>IF(AND(Weekly[[#This Row],[TRUES]]&gt;3,Weekly[[#This Row],[Actual]]=TRUE),BK692+Weekly[[#This Row],[BF H Odds]]-1,IF(AND(Weekly[[#This Row],[FALSES]]&gt;3,Weekly[[#This Row],[Actual]]=FALSE),BK692+Weekly[[#This Row],[BF V Odds]]-1,IF(AND(Weekly[[#This Row],[TRUES]]&gt;3,Weekly[[#This Row],[Actual]]=FALSE),BK692-1,IF(AND(Weekly[[#This Row],[FALSES]]&gt;3,Weekly[[#This Row],[Actual]]=TRUE),BK692-1,BK692))))</f>
        <v>-7.3199999999999719</v>
      </c>
      <c r="BL693" s="58">
        <f>IF(AND(Weekly[[#This Row],[TRUES]]&gt;5,Weekly[[#This Row],[Actual]]=TRUE),BL692+Weekly[[#This Row],[BF H Odds]]-1,IF(AND(Weekly[[#This Row],[FALSES]]&gt;5,Weekly[[#This Row],[Actual]]=FALSE),BL692+Weekly[[#This Row],[BF V Odds]]-1,IF(AND(Weekly[[#This Row],[TRUES]]&gt;5,Weekly[[#This Row],[Actual]]=FALSE),BL692-1,IF(AND(Weekly[[#This Row],[FALSES]]&gt;5,Weekly[[#This Row],[Actual]]=TRUE),BL692-1,BL692))))</f>
        <v>-2.9999999999999858</v>
      </c>
      <c r="BM693" s="58">
        <f>IF(AND(Weekly[[#This Row],[TRUES]]&gt;6,Weekly[[#This Row],[Actual]]=TRUE),BM692+Weekly[[#This Row],[BF H Odds]]-1,IF(AND(Weekly[[#This Row],[FALSES]]&gt;6,Weekly[[#This Row],[Actual]]=FALSE),BM692+Weekly[[#This Row],[BF V Odds]]-1,IF(AND(Weekly[[#This Row],[TRUES]]&gt;6,Weekly[[#This Row],[Actual]]=FALSE),BM692-1,IF(AND(Weekly[[#This Row],[FALSES]]&gt;6,Weekly[[#This Row],[Actual]]=TRUE),BM692-1,BM692))))</f>
        <v>27.08</v>
      </c>
    </row>
    <row r="694" spans="1:65" x14ac:dyDescent="0.25">
      <c r="A694" s="34"/>
      <c r="B694" s="10">
        <v>44329</v>
      </c>
      <c r="C694" s="17" t="s">
        <v>19</v>
      </c>
      <c r="D694" s="15" t="s">
        <v>23</v>
      </c>
      <c r="E694" t="b">
        <v>1</v>
      </c>
      <c r="F694" t="b">
        <v>1</v>
      </c>
      <c r="G694" t="b">
        <v>1</v>
      </c>
      <c r="H694" t="b">
        <v>1</v>
      </c>
      <c r="I694" t="b">
        <v>1</v>
      </c>
      <c r="J694" t="b">
        <v>1</v>
      </c>
      <c r="K694" t="b">
        <v>1</v>
      </c>
      <c r="L694" t="b">
        <v>1</v>
      </c>
      <c r="O694" t="str">
        <f>IF(Weekly[[#This Row],[H/V]]="H",Weekly[[#This Row],[BF H Odds]],IF(Weekly[[#This Row],[H/V]]="V",Weekly[[#This Row],[BF V Odds]],""))</f>
        <v/>
      </c>
      <c r="R694" s="35">
        <f>IFERROR(IF(Weekly[[#This Row],[Won Bet?]]="yes",R693+(Weekly[[#This Row],[BF Odds]]*Weekly[[#This Row],[BF Stake]])-Weekly[[#This Row],[BF Stake]],R693-Weekly[[#This Row],[BF Stake]]),R693)</f>
        <v>1243.6095000000007</v>
      </c>
      <c r="S694" s="35">
        <f>IFERROR(IF(Weekly[[#This Row],[Won Bet?]]="yes",S693+(((Weekly[[#This Row],[BF Odds]]*Weekly[[#This Row],[BF Stake]])-Weekly[[#This Row],[BF Stake]])*0.95),S693-Weekly[[#This Row],[BF Stake]]),S693)</f>
        <v>1127.5191400000012</v>
      </c>
      <c r="T694" s="13"/>
      <c r="U694" s="13"/>
      <c r="V694" s="24" t="str">
        <f>IF(Weekly[[#This Row],[Actual]]="","",IF(AND(Weekly[[#This Row],[SVC_P]]=Weekly[[#This Row],[Actual]],Weekly[[#This Row],[SVC_P]]=TRUE),V693+Weekly[[#This Row],[BF H Odds]]-1,IF(AND(Weekly[[#This Row],[SVC_P]]=Weekly[[#This Row],[Actual]],Weekly[[#This Row],[SVC_P]]=FALSE),V693+Weekly[[#This Row],[BF V Odds]]-1,V693-1)))</f>
        <v/>
      </c>
      <c r="W694" s="24" t="str">
        <f>IF(Weekly[[#This Row],[Actual]]="","",IF(AND(Weekly[[#This Row],[SVC_P]]=FALSE,Weekly[[#This Row],[Actual]]=TRUE),W693+Weekly[[#This Row],[BF H Odds]]-1,IF(AND(Weekly[[#This Row],[SVC_P]]=TRUE,Weekly[[#This Row],[Actual]]=FALSE,),W693+Weekly[[#This Row],[BF V Odds]]-1,W693-1)))</f>
        <v/>
      </c>
      <c r="X694" s="24" t="str">
        <f>IF(Weekly[[#This Row],[Actual]]="","",IF(AND(Weekly[[#This Row],[ADBC_P]]=Weekly[[#This Row],[Actual]],Weekly[[#This Row],[ADBC_P]]=TRUE),X693+Weekly[[#This Row],[BF H Odds]]-1,IF(AND(Weekly[[#This Row],[ADBC_P]]=Weekly[[#This Row],[Actual]],Weekly[[#This Row],[ADBC_P]]=FALSE),X693+Weekly[[#This Row],[BF V Odds]]-1,X693-1)))</f>
        <v/>
      </c>
      <c r="Y694" s="24" t="str">
        <f>IF(Weekly[[#This Row],[Actual]]="","",IF(AND(Weekly[[#This Row],[ADBC_P]]=FALSE,Weekly[[#This Row],[Actual]]=TRUE),Y693+Weekly[[#This Row],[BF H Odds]]-1,IF(AND(Weekly[[#This Row],[ADBC_P]]=TRUE,Weekly[[#This Row],[Actual]]=FALSE),Y693+Weekly[[#This Row],[BF V Odds]]-1,Y693-1)))</f>
        <v/>
      </c>
      <c r="Z694" s="24" t="str">
        <f>IF(Weekly[[#This Row],[Actual]]="","",IF(AND(Weekly[[#This Row],[RFC_P]]=Weekly[[#This Row],[Actual]],Weekly[[#This Row],[RFC_P]]=TRUE),Z693+Weekly[[#This Row],[BF H Odds]]-1,IF(AND(Weekly[[#This Row],[RFC_P]]=Weekly[[#This Row],[Actual]],Weekly[[#This Row],[RFC_P]]=FALSE),Z693+Weekly[[#This Row],[BF V Odds]]-1,Z693-1)))</f>
        <v/>
      </c>
      <c r="AA694" s="24" t="str">
        <f>IF(Weekly[[#This Row],[Actual]]="","",IF(AND(Weekly[[#This Row],[RFC_P]]=FALSE,Weekly[[#This Row],[Actual]]=TRUE),AA693+Weekly[[#This Row],[BF H Odds]]-1,IF(AND(Weekly[[#This Row],[RFC_P]]=TRUE,Weekly[[#This Row],[Actual]]=FALSE),AA693+Weekly[[#This Row],[BF V Odds]]-1,AA693-1)))</f>
        <v/>
      </c>
      <c r="AB694" s="24" t="str">
        <f>IF(Weekly[[#This Row],[Actual]]="","",IF(AND(Weekly[[#This Row],[GBC_P]]=Weekly[[#This Row],[Actual]],Weekly[[#This Row],[GBC_P]]=TRUE),AB693+Weekly[[#This Row],[BF H Odds]]-1,IF(AND(Weekly[[#This Row],[GBC_P]]=Weekly[[#This Row],[Actual]],Weekly[[#This Row],[GBC_P]]=FALSE),AB693+Weekly[[#This Row],[BF V Odds]]-1,AB693-1)))</f>
        <v/>
      </c>
      <c r="AC694" s="24" t="str">
        <f>IF(Weekly[[#This Row],[Actual]]="","",IF(AND(Weekly[[#This Row],[GBC_P]]=FALSE,Weekly[[#This Row],[Actual]]=TRUE),AC693+Weekly[[#This Row],[BF H Odds]]-1,IF(AND(Weekly[[#This Row],[GBC_P]]=TRUE,Weekly[[#This Row],[Actual]]=FALSE),AC693+Weekly[[#This Row],[BF V Odds]]-1,AC693-1)))</f>
        <v/>
      </c>
      <c r="AD694" s="24" t="str">
        <f>IF(Weekly[[#This Row],[Actual]]="","",IF(AND(Weekly[[#This Row],[HGBC_P]]=Weekly[[#This Row],[Actual]],Weekly[[#This Row],[HGBC_P]]=TRUE),AD693+Weekly[[#This Row],[BF H Odds]]-1,IF(AND(Weekly[[#This Row],[HGBC_P]]=Weekly[[#This Row],[Actual]],Weekly[[#This Row],[HGBC_P]]=FALSE),AD693+Weekly[[#This Row],[BF V Odds]]-1,AD693-1)))</f>
        <v/>
      </c>
      <c r="AE694" s="24" t="str">
        <f>IF(Weekly[[#This Row],[Actual]]="","",IF(AND(Weekly[[#This Row],[HGBC_P]]=FALSE,Weekly[[#This Row],[Actual]]=TRUE),AE693+Weekly[[#This Row],[BF H Odds]]-1,IF(AND(Weekly[[#This Row],[HGBC_P]]=TRUE,Weekly[[#This Row],[Actual]]=FALSE),AE693+Weekly[[#This Row],[BF V Odds]]-1,AE693-1)))</f>
        <v/>
      </c>
      <c r="AF694" s="24" t="str">
        <f>IF(Weekly[[#This Row],[Actual]]="","",IF(AND(Weekly[[#This Row],[XGB_P]]=Weekly[[#This Row],[Actual]],Weekly[[#This Row],[XGB_P]]=TRUE),AF693+Weekly[[#This Row],[BF H Odds]]-1,IF(AND(Weekly[[#This Row],[XGB_P]]=Weekly[[#This Row],[Actual]],Weekly[[#This Row],[XGB_P]]=FALSE),AF693+Weekly[[#This Row],[BF V Odds]]-1,AF693-1)))</f>
        <v/>
      </c>
      <c r="AG694" s="24" t="str">
        <f>IF(Weekly[[#This Row],[Actual]]="","",IF(AND(Weekly[[#This Row],[XGB_P]]=FALSE,Weekly[[#This Row],[Actual]]=TRUE),AG693+Weekly[[#This Row],[BF H Odds]]-1,IF(AND(Weekly[[#This Row],[XGB_P]]=TRUE,Weekly[[#This Row],[Actual]]=FALSE),AG693+Weekly[[#This Row],[BF V Odds]]-1,AG693-1)))</f>
        <v/>
      </c>
      <c r="AH694" s="24" t="str">
        <f>IF(Weekly[[#This Row],[Actual]]="","",IF(AND(Weekly[[#This Row],[QDA_P]]=Weekly[[#This Row],[Actual]],Weekly[[#This Row],[QDA_P]]=TRUE),AH693+Weekly[[#This Row],[BF H Odds]]-1,IF(AND(Weekly[[#This Row],[QDA_P]]=Weekly[[#This Row],[Actual]],Weekly[[#This Row],[QDA_P]]=FALSE),AH693+Weekly[[#This Row],[BF V Odds]]-1,AH693-1)))</f>
        <v/>
      </c>
      <c r="AI694" s="24" t="str">
        <f>IF(Weekly[[#This Row],[Actual]]="","",IF(AND(Weekly[[#This Row],[QDA_P]]=FALSE,Weekly[[#This Row],[Actual]]=TRUE),AI693+Weekly[[#This Row],[BF H Odds]]-1,IF(AND(Weekly[[#This Row],[QDA_P]]=TRUE,Weekly[[#This Row],[Actual]]=FALSE),AI693+Weekly[[#This Row],[BF V Odds]]-1,AI693-1)))</f>
        <v/>
      </c>
      <c r="AJ694" s="24" t="str">
        <f>IF(Weekly[[#This Row],[Actual]]="","",IF(AND(Weekly[[#This Row],[KNC_P]]=FALSE,Weekly[[#This Row],[Actual]]=TRUE),AJ693+Weekly[[#This Row],[BF H Odds]]-1,IF(AND(Weekly[[#This Row],[KNC_P]]=TRUE,Weekly[[#This Row],[Actual]]=FALSE),AJ693+Weekly[[#This Row],[BF V Odds]]-1,AJ693-1)))</f>
        <v/>
      </c>
      <c r="AK694" s="24" t="str">
        <f>IF(Weekly[[#This Row],[Actual]]="","",IF(AND(Weekly[[#This Row],[KNC_P]]=FALSE,Weekly[[#This Row],[Actual]]=TRUE),AK693+Weekly[[#This Row],[BF H Odds]]-1,IF(AND(Weekly[[#This Row],[KNC_P]]=TRUE,Weekly[[#This Row],[Actual]]=FALSE),AK693+Weekly[[#This Row],[BF V Odds]]-1,AK693-1)))</f>
        <v/>
      </c>
      <c r="AL694" s="30" t="str">
        <f>IF(Weekly[[#This Row],[Actual]]="","",COUNTIF(Weekly[[#This Row],[SVC_P]:[QDA_P]],TRUE))</f>
        <v/>
      </c>
      <c r="AM694" s="30" t="str">
        <f>IF(Weekly[[#This Row],[Actual]]="","",COUNTIF(Weekly[[#This Row],[SVC_P]:[QDA_P]],FALSE))</f>
        <v/>
      </c>
      <c r="AN694" s="36" t="str">
        <f>IF(AND(Weekly[[#This Row],[BF V Odds]]&gt;$BO$6,Weekly[[#This Row],[BF V Odds]] &lt; $BO$7),Weekly[[#This Row],[BF V Odds]],"")</f>
        <v/>
      </c>
      <c r="AO694" s="36" t="str">
        <f>IF(AND(Weekly[[#This Row],[BF H Odds]]&gt;$BO$6, Weekly[[#This Row],[BF H Odds]] &lt; $BO$7),Weekly[[#This Row],[BF H Odds]],"")</f>
        <v/>
      </c>
      <c r="AP694" s="37">
        <f>IF(AND(Weekly[[#This Row],[V Odds &lt;]]="",Weekly[[#This Row],[H Odds &lt;]]=""),AP693,IF(AND(Weekly[[#This Row],[H Odds &lt;]]&lt;&gt;"",Weekly[[#This Row],[SVC_P]]=TRUE,Weekly[[#This Row],[Actual]]=TRUE),AP693+Weekly[[#This Row],[H Odds &lt;]]-1,IF(AND(Weekly[[#This Row],[V Odds &lt;]]&lt;&gt;"",Weekly[[#This Row],[SVC_P]]=FALSE,Weekly[[#This Row],[Actual]]=FALSE),AP693+Weekly[[#This Row],[V Odds &lt;]]-1,IF(AND(Weekly[[#This Row],[V Odds &lt;]]&lt;&gt;"",Weekly[[#This Row],[SVC_P]]=FALSE,Weekly[[#This Row],[Actual]]=TRUE),AP693-1,IF(AND(Weekly[[#This Row],[H Odds &lt;]]&lt;&gt;"",Weekly[[#This Row],[SVC_P]]=TRUE,Weekly[[#This Row],[Actual]]=FALSE),AP693-1,AP693)))))</f>
        <v>81.330000000000027</v>
      </c>
      <c r="AQ694" s="37">
        <f>IF(AND(Weekly[[#This Row],[V Odds &lt;]]="",Weekly[[#This Row],[H Odds &lt;]]=""),AQ693,IF(AND(Weekly[[#This Row],[H Odds &lt;]]&lt;&gt;"",Weekly[[#This Row],[ADBC_P]]=TRUE,Weekly[[#This Row],[Actual]]=TRUE),AQ693+Weekly[[#This Row],[H Odds &lt;]]-1,IF(AND(Weekly[[#This Row],[V Odds &lt;]]&lt;&gt;"",Weekly[[#This Row],[ADBC_P]]=FALSE,Weekly[[#This Row],[Actual]]=FALSE),AQ693+Weekly[[#This Row],[V Odds &lt;]]-1,IF(AND(Weekly[[#This Row],[V Odds &lt;]]&lt;&gt;"",Weekly[[#This Row],[ADBC_P]]=FALSE,Weekly[[#This Row],[Actual]]=TRUE),AQ693-1,IF(AND(Weekly[[#This Row],[H Odds &lt;]]&lt;&gt;"",Weekly[[#This Row],[ADBC_P]]=TRUE,Weekly[[#This Row],[Actual]]=FALSE),AQ693-1,AQ693)))))</f>
        <v>53.88</v>
      </c>
      <c r="AR694" s="37">
        <f>IF(AND(Weekly[[#This Row],[V Odds &lt;]]="",Weekly[[#This Row],[H Odds &lt;]]=""),AR693,IF(AND(Weekly[[#This Row],[H Odds &lt;]]&lt;&gt;"",Weekly[[#This Row],[RFC_P]]=TRUE,Weekly[[#This Row],[Actual]]=TRUE),AR693+Weekly[[#This Row],[H Odds &lt;]]-1,IF(AND(Weekly[[#This Row],[V Odds &lt;]]&lt;&gt;"",Weekly[[#This Row],[RFC_P]]=FALSE,Weekly[[#This Row],[Actual]]=FALSE),AR693+Weekly[[#This Row],[V Odds &lt;]]-1,IF(AND(Weekly[[#This Row],[V Odds &lt;]]&lt;&gt;"",Weekly[[#This Row],[RFC_P]]=FALSE,Weekly[[#This Row],[Actual]]=TRUE),AR693-1,IF(AND(Weekly[[#This Row],[H Odds &lt;]]&lt;&gt;"",Weekly[[#This Row],[RFC_P]]=TRUE,Weekly[[#This Row],[Actual]]=FALSE),AR693-1,AR693)))))</f>
        <v>73.14</v>
      </c>
      <c r="AS694" s="37">
        <f>IF(AND(Weekly[[#This Row],[V Odds &lt;]]="",Weekly[[#This Row],[H Odds &lt;]]=""),AS693,IF(AND(Weekly[[#This Row],[H Odds &lt;]]&lt;&gt;"",Weekly[[#This Row],[GBC_P]]=TRUE,Weekly[[#This Row],[Actual]]=TRUE),AS693+Weekly[[#This Row],[H Odds &lt;]]-1,IF(AND(Weekly[[#This Row],[V Odds &lt;]]&lt;&gt;"",Weekly[[#This Row],[GBC_P]]=FALSE,Weekly[[#This Row],[Actual]]=FALSE),AS693+Weekly[[#This Row],[V Odds &lt;]]-1,IF(AND(Weekly[[#This Row],[V Odds &lt;]]&lt;&gt;"",Weekly[[#This Row],[GBC_P]]=FALSE,Weekly[[#This Row],[Actual]]=TRUE),AS693-1,IF(AND(Weekly[[#This Row],[H Odds &lt;]]&lt;&gt;"",Weekly[[#This Row],[GBC_P]]=TRUE,Weekly[[#This Row],[Actual]]=FALSE),AS693-1,AS693)))))</f>
        <v>76.88</v>
      </c>
      <c r="AT694" s="37">
        <f>IF(AND(Weekly[[#This Row],[V Odds &lt;]]="",Weekly[[#This Row],[H Odds &lt;]]=""),AT693,IF(AND(Weekly[[#This Row],[H Odds &lt;]]&lt;&gt;"",Weekly[[#This Row],[HGBC_P]]=TRUE,Weekly[[#This Row],[Actual]]=TRUE),AT693+Weekly[[#This Row],[H Odds &lt;]]-1,IF(AND(Weekly[[#This Row],[V Odds &lt;]]&lt;&gt;"",Weekly[[#This Row],[HGBC_P]]=FALSE,Weekly[[#This Row],[Actual]]=FALSE),AT693+Weekly[[#This Row],[V Odds &lt;]]-1,IF(AND(Weekly[[#This Row],[V Odds &lt;]]&lt;&gt;"",Weekly[[#This Row],[HGBC_P]]=FALSE,Weekly[[#This Row],[Actual]]=TRUE),AT693-1,IF(AND(Weekly[[#This Row],[H Odds &lt;]]&lt;&gt;"",Weekly[[#This Row],[HGBC_P]]=TRUE,Weekly[[#This Row],[Actual]]=FALSE),AT693-1,AT693)))))</f>
        <v>60.31</v>
      </c>
      <c r="AU694" s="37">
        <f>IF(AND(Weekly[[#This Row],[V Odds &lt;]]="",Weekly[[#This Row],[H Odds &lt;]]=""),AU693,IF(AND(Weekly[[#This Row],[H Odds &lt;]]&lt;&gt;"",Weekly[[#This Row],[XGB_P]]=TRUE,Weekly[[#This Row],[Actual]]=TRUE),AU693+Weekly[[#This Row],[H Odds &lt;]]-1,IF(AND(Weekly[[#This Row],[V Odds &lt;]]&lt;&gt;"",Weekly[[#This Row],[XGB_P]]=FALSE,Weekly[[#This Row],[Actual]]=FALSE),AU693+Weekly[[#This Row],[V Odds &lt;]]-1,IF(AND(Weekly[[#This Row],[V Odds &lt;]]&lt;&gt;"",Weekly[[#This Row],[XGB_P]]=FALSE,Weekly[[#This Row],[Actual]]=TRUE),AU693-1,IF(AND(Weekly[[#This Row],[H Odds &lt;]]&lt;&gt;"",Weekly[[#This Row],[XGB_P]]=TRUE,Weekly[[#This Row],[Actual]]=FALSE),AU693-1,AU693)))))</f>
        <v>84.06</v>
      </c>
      <c r="AV694" s="37">
        <f>IF(AND(Weekly[[#This Row],[V Odds &lt;]]="",Weekly[[#This Row],[H Odds &lt;]]=""),AV693,IF(AND(Weekly[[#This Row],[H Odds &lt;]]&lt;&gt;"",Weekly[[#This Row],[QDA_P]]=TRUE,Weekly[[#This Row],[Actual]]=TRUE),AV693+Weekly[[#This Row],[H Odds &lt;]]-1,IF(AND(Weekly[[#This Row],[V Odds &lt;]]&lt;&gt;"",Weekly[[#This Row],[QDA_P]]=FALSE,Weekly[[#This Row],[Actual]]=FALSE),AV693+Weekly[[#This Row],[V Odds &lt;]]-1,IF(AND(Weekly[[#This Row],[V Odds &lt;]]&lt;&gt;"",Weekly[[#This Row],[QDA_P]]=FALSE,Weekly[[#This Row],[Actual]]=TRUE),AV693-1,IF(AND(Weekly[[#This Row],[H Odds &lt;]]&lt;&gt;"",Weekly[[#This Row],[QDA_P]]=TRUE,Weekly[[#This Row],[Actual]]=FALSE),AV693-1,AV693)))))</f>
        <v>73.349999999999994</v>
      </c>
      <c r="AW694" s="37">
        <f>IF(AND(Weekly[[#This Row],[H Odds &lt;]]="",Weekly[[#This Row],[V Odds &lt;]]=""),AW693,IF(AND(Weekly[[#This Row],[KNC_P]]=Weekly[[#This Row],[Actual]],Weekly[[#This Row],[KNC_P]]=TRUE),AW693+Weekly[[#This Row],[BF H Odds]]-1,IF(AND(Weekly[[#This Row],[KNC_P]]=Weekly[[#This Row],[Actual]],Weekly[[#This Row],[KNC_P]]=FALSE),AW693+Weekly[[#This Row],[BF V Odds]]-1,AW693-1)))</f>
        <v>51.150000000000013</v>
      </c>
      <c r="AX694" s="37">
        <f>IF(AND(Weekly[[#This Row],[V Odds &lt;]]="",Weekly[[#This Row],[H Odds &lt;]]=""),AX693,IF(AND(Weekly[[#This Row],[V Odds &lt;]]&lt;&gt;"",Weekly[[#This Row],[FALSES]]&gt;0,Weekly[[#This Row],[Actual]]=FALSE),AX693+Weekly[[#This Row],[V Odds &lt;]]-1,IF(AND(Weekly[[#This Row],[H Odds &lt;]]&lt;&gt;"",Weekly[[#This Row],[TRUES]]&gt;0,Weekly[[#This Row],[Actual]]=TRUE),AX693+Weekly[[#This Row],[H Odds &lt;]]-1,IF(AND(Weekly[[#This Row],[V Odds &lt;]]&lt;&gt;"",Weekly[[#This Row],[FALSES]]=0),AX693,IF(AND(Weekly[[#This Row],[H Odds &lt;]]&lt;&gt;"",Weekly[[#This Row],[TRUES]]=0),AX693,AX693-1)))))</f>
        <v>135.64999999999995</v>
      </c>
      <c r="AY694" s="37">
        <f>IF(AND(Weekly[[#This Row],[V Odds &lt;]]="",Weekly[[#This Row],[H Odds &lt;]]=""),AY693,IF(AND(Weekly[[#This Row],[V Odds &lt;]]&lt;&gt;"",Weekly[[#This Row],[FALSES]]&gt;0,Weekly[[#This Row],[Actual]]=FALSE),AY693+((Weekly[[#This Row],[V Odds &lt;]]-1)*0.92),IF(AND(Weekly[[#This Row],[H Odds &lt;]]&lt;&gt;"",Weekly[[#This Row],[TRUES]]&gt;0,Weekly[[#This Row],[Actual]]=TRUE),AY693+((Weekly[[#This Row],[H Odds &lt;]]-1)*0.92),IF(AND(Weekly[[#This Row],[V Odds &lt;]]&lt;&gt;"",Weekly[[#This Row],[FALSES]]=0),AY693,IF(AND(Weekly[[#This Row],[H Odds &lt;]]&lt;&gt;"",Weekly[[#This Row],[TRUES]]=0),AY693,AY693-1)))))</f>
        <v>120.07800000000003</v>
      </c>
      <c r="AZ694" s="37">
        <f>IF(AND(Weekly[[#This Row],[V Odds &lt;]]="",Weekly[[#This Row],[H Odds &lt;]]=""),AZ693,IF(AND(Weekly[[#This Row],[V Odds &lt;]]&lt;&gt;"",Weekly[[#This Row],[Actual]]=FALSE),AZ693+Weekly[[#This Row],[V Odds &lt;]]-1,IF(AND(Weekly[[#This Row],[H Odds &lt;]]&lt;&gt;"",Weekly[[#This Row],[Actual]]=TRUE),AZ693+Weekly[[#This Row],[H Odds &lt;]]-1,AZ693-1)))</f>
        <v>125.61999999999996</v>
      </c>
      <c r="BA694" s="38">
        <f>IF(Weekly[[#This Row],[H Odds &lt;]]="",BA693,IF(AND(Weekly[[#This Row],[H Odds &lt;]]&lt;&gt;"",Weekly[[#This Row],[SVC_P]]=TRUE,Weekly[[#This Row],[Actual]]=TRUE),BA693+Weekly[[#This Row],[H Odds &lt;]]-1,IF(AND(Weekly[[#This Row],[H Odds &lt;]]&lt;&gt;"",Weekly[[#This Row],[SVC_P]]=TRUE,Weekly[[#This Row],[Actual]]=FALSE),BA693-1,BA693)))</f>
        <v>80.290000000000006</v>
      </c>
      <c r="BB694" s="38">
        <f>IF(Weekly[[#This Row],[H Odds &lt;]]="",BB693,IF(AND(Weekly[[#This Row],[H Odds &lt;]]&lt;&gt;"",Weekly[[#This Row],[ADBC_P]]=TRUE,Weekly[[#This Row],[Actual]]=TRUE),BB693+Weekly[[#This Row],[H Odds &lt;]]-1,IF(AND(Weekly[[#This Row],[H Odds &lt;]]&lt;&gt;"",Weekly[[#This Row],[ADBC_P]]=TRUE,Weekly[[#This Row],[Actual]]=FALSE),BB693-1,BB693)))</f>
        <v>50.06</v>
      </c>
      <c r="BC694" s="38">
        <f>IF(Weekly[[#This Row],[H Odds &lt;]]="",BC693,IF(AND(Weekly[[#This Row],[H Odds &lt;]]&lt;&gt;"",Weekly[[#This Row],[RFC_P]]=TRUE,Weekly[[#This Row],[Actual]]=TRUE),BC693+Weekly[[#This Row],[H Odds &lt;]]-1,IF(AND(Weekly[[#This Row],[H Odds &lt;]]&lt;&gt;"",Weekly[[#This Row],[RFC_P]]=TRUE,Weekly[[#This Row],[Actual]]=FALSE),BC693-1,BC693)))</f>
        <v>51.66</v>
      </c>
      <c r="BD694" s="38">
        <f>IF(Weekly[[#This Row],[H Odds &lt;]]="",BD693,IF(AND(Weekly[[#This Row],[H Odds &lt;]]&lt;&gt;"",Weekly[[#This Row],[GBC_P]]=TRUE,Weekly[[#This Row],[Actual]]=TRUE),BD693+Weekly[[#This Row],[H Odds &lt;]]-1,IF(AND(Weekly[[#This Row],[H Odds &lt;]]&lt;&gt;"",Weekly[[#This Row],[GBC_P]]=TRUE,Weekly[[#This Row],[Actual]]=FALSE),BD693-1,BD693)))</f>
        <v>57.810000000000009</v>
      </c>
      <c r="BE694" s="38">
        <f>IF(Weekly[[#This Row],[H Odds &lt;]]="",BE693,IF(AND(Weekly[[#This Row],[H Odds &lt;]]&lt;&gt;"",Weekly[[#This Row],[HGBC_P]]=TRUE,Weekly[[#This Row],[Actual]]=TRUE),BE693+Weekly[[#This Row],[H Odds &lt;]]-1,IF(AND(Weekly[[#This Row],[H Odds &lt;]]&lt;&gt;"",Weekly[[#This Row],[HGBC_P]]=TRUE,Weekly[[#This Row],[Actual]]=FALSE),BE693-1,BE693)))</f>
        <v>54.96</v>
      </c>
      <c r="BF694" s="38">
        <f>IF(Weekly[[#This Row],[H Odds &lt;]]="",BF693,IF(AND(Weekly[[#This Row],[H Odds &lt;]]&lt;&gt;"",Weekly[[#This Row],[XGB_P]]=TRUE,Weekly[[#This Row],[Actual]]=TRUE),BF693+Weekly[[#This Row],[H Odds &lt;]]-1,IF(AND(Weekly[[#This Row],[H Odds &lt;]]&lt;&gt;"",Weekly[[#This Row],[XGB_P]]=TRUE,Weekly[[#This Row],[Actual]]=FALSE),BF693-1,BF693)))</f>
        <v>64.63000000000001</v>
      </c>
      <c r="BG694" s="38">
        <f>IF(Weekly[[#This Row],[H Odds &lt;]]="",BG693,IF(AND(Weekly[[#This Row],[H Odds &lt;]]&lt;&gt;"",Weekly[[#This Row],[QDA_P]]=TRUE,Weekly[[#This Row],[Actual]]=TRUE),BG693+Weekly[[#This Row],[H Odds &lt;]]-1,IF(AND(Weekly[[#This Row],[H Odds &lt;]]&lt;&gt;"",Weekly[[#This Row],[QDA_P]]=TRUE,Weekly[[#This Row],[Actual]]=FALSE),BG693-1,BG693)))</f>
        <v>50.129999999999995</v>
      </c>
      <c r="BH694" s="38">
        <f>IF(Weekly[[#This Row],[H Odds &lt;]]="",BH693,IF(AND(Weekly[[#This Row],[H Odds &lt;]]&lt;&gt;"",Weekly[[#This Row],[KNC_P]]=TRUE,Weekly[[#This Row],[Actual]]=TRUE),BH693+Weekly[[#This Row],[H Odds &lt;]]-1,IF(AND(Weekly[[#This Row],[H Odds &lt;]]&lt;&gt;"",Weekly[[#This Row],[KNC_P]]=TRUE,Weekly[[#This Row],[Actual]]=FALSE),BH693-1,BH693)))</f>
        <v>55</v>
      </c>
      <c r="BI694" s="38">
        <f>IF(Weekly[[#This Row],[H Odds &lt;]]="",BI693,IF(AND(Weekly[[#This Row],[H Odds &lt;]]&lt;&gt;"",Weekly[[#This Row],[TRUES]]&gt;0,Weekly[[#This Row],[Actual]]=TRUE),BI693+Weekly[[#This Row],[H Odds &lt;]]-1,IF(AND(Weekly[[#This Row],[H Odds &lt;]]&lt;&gt;"",Weekly[[#This Row],[TRUES]]=0),BI693,BI693-1)))</f>
        <v>78.290000000000006</v>
      </c>
      <c r="BJ694" s="38">
        <f>IF(Weekly[[#This Row],[H Odds &lt;]]="",BJ693,IF(AND(Weekly[[#This Row],[H Odds &lt;]]&lt;&gt;"",Weekly[[#This Row],[Actual]]=TRUE),BJ693+Weekly[[#This Row],[H Odds &lt;]]-1,IF(AND(Weekly[[#This Row],[H Odds &lt;]]&lt;&gt;"",Weekly[[#This Row],[Actual]]=FALSE),BJ693-1,BJ693)))</f>
        <v>80.190000000000012</v>
      </c>
      <c r="BK694" s="58">
        <f>IF(AND(Weekly[[#This Row],[TRUES]]&gt;3,Weekly[[#This Row],[Actual]]=TRUE),BK693+Weekly[[#This Row],[BF H Odds]]-1,IF(AND(Weekly[[#This Row],[FALSES]]&gt;3,Weekly[[#This Row],[Actual]]=FALSE),BK693+Weekly[[#This Row],[BF V Odds]]-1,IF(AND(Weekly[[#This Row],[TRUES]]&gt;3,Weekly[[#This Row],[Actual]]=FALSE),BK693-1,IF(AND(Weekly[[#This Row],[FALSES]]&gt;3,Weekly[[#This Row],[Actual]]=TRUE),BK693-1,BK693))))</f>
        <v>-8.3199999999999719</v>
      </c>
      <c r="BL694" s="58">
        <f>IF(AND(Weekly[[#This Row],[TRUES]]&gt;5,Weekly[[#This Row],[Actual]]=TRUE),BL693+Weekly[[#This Row],[BF H Odds]]-1,IF(AND(Weekly[[#This Row],[FALSES]]&gt;5,Weekly[[#This Row],[Actual]]=FALSE),BL693+Weekly[[#This Row],[BF V Odds]]-1,IF(AND(Weekly[[#This Row],[TRUES]]&gt;5,Weekly[[#This Row],[Actual]]=FALSE),BL693-1,IF(AND(Weekly[[#This Row],[FALSES]]&gt;5,Weekly[[#This Row],[Actual]]=TRUE),BL693-1,BL693))))</f>
        <v>-3.9999999999999858</v>
      </c>
      <c r="BM694" s="58">
        <f>IF(AND(Weekly[[#This Row],[TRUES]]&gt;6,Weekly[[#This Row],[Actual]]=TRUE),BM693+Weekly[[#This Row],[BF H Odds]]-1,IF(AND(Weekly[[#This Row],[FALSES]]&gt;6,Weekly[[#This Row],[Actual]]=FALSE),BM693+Weekly[[#This Row],[BF V Odds]]-1,IF(AND(Weekly[[#This Row],[TRUES]]&gt;6,Weekly[[#This Row],[Actual]]=FALSE),BM693-1,IF(AND(Weekly[[#This Row],[FALSES]]&gt;6,Weekly[[#This Row],[Actual]]=TRUE),BM693-1,BM693))))</f>
        <v>26.08</v>
      </c>
    </row>
    <row r="695" spans="1:65" x14ac:dyDescent="0.25">
      <c r="A695" s="34"/>
      <c r="B695" s="10">
        <v>44330</v>
      </c>
      <c r="C695" s="17" t="s">
        <v>12</v>
      </c>
      <c r="D695" s="15" t="s">
        <v>32</v>
      </c>
      <c r="E695" t="b">
        <v>1</v>
      </c>
      <c r="F695" t="b">
        <v>1</v>
      </c>
      <c r="G695" t="b">
        <v>0</v>
      </c>
      <c r="H695" t="b">
        <v>0</v>
      </c>
      <c r="I695" t="b">
        <v>0</v>
      </c>
      <c r="J695" t="b">
        <v>1</v>
      </c>
      <c r="K695" t="b">
        <v>1</v>
      </c>
      <c r="L695" t="b">
        <v>1</v>
      </c>
      <c r="O695" t="str">
        <f>IF(Weekly[[#This Row],[H/V]]="H",Weekly[[#This Row],[BF H Odds]],IF(Weekly[[#This Row],[H/V]]="V",Weekly[[#This Row],[BF V Odds]],""))</f>
        <v/>
      </c>
      <c r="R695" s="35">
        <f>IFERROR(IF(Weekly[[#This Row],[Won Bet?]]="yes",R694+(Weekly[[#This Row],[BF Odds]]*Weekly[[#This Row],[BF Stake]])-Weekly[[#This Row],[BF Stake]],R694-Weekly[[#This Row],[BF Stake]]),R694)</f>
        <v>1243.6095000000007</v>
      </c>
      <c r="S695" s="35">
        <f>IFERROR(IF(Weekly[[#This Row],[Won Bet?]]="yes",S694+(((Weekly[[#This Row],[BF Odds]]*Weekly[[#This Row],[BF Stake]])-Weekly[[#This Row],[BF Stake]])*0.95),S694-Weekly[[#This Row],[BF Stake]]),S694)</f>
        <v>1127.5191400000012</v>
      </c>
      <c r="T695" s="13"/>
      <c r="U695" s="13"/>
      <c r="V695" s="24" t="str">
        <f>IF(Weekly[[#This Row],[Actual]]="","",IF(AND(Weekly[[#This Row],[SVC_P]]=Weekly[[#This Row],[Actual]],Weekly[[#This Row],[SVC_P]]=TRUE),V694+Weekly[[#This Row],[BF H Odds]]-1,IF(AND(Weekly[[#This Row],[SVC_P]]=Weekly[[#This Row],[Actual]],Weekly[[#This Row],[SVC_P]]=FALSE),V694+Weekly[[#This Row],[BF V Odds]]-1,V694-1)))</f>
        <v/>
      </c>
      <c r="W695" s="24" t="str">
        <f>IF(Weekly[[#This Row],[Actual]]="","",IF(AND(Weekly[[#This Row],[SVC_P]]=FALSE,Weekly[[#This Row],[Actual]]=TRUE),W694+Weekly[[#This Row],[BF H Odds]]-1,IF(AND(Weekly[[#This Row],[SVC_P]]=TRUE,Weekly[[#This Row],[Actual]]=FALSE,),W694+Weekly[[#This Row],[BF V Odds]]-1,W694-1)))</f>
        <v/>
      </c>
      <c r="X695" s="24" t="str">
        <f>IF(Weekly[[#This Row],[Actual]]="","",IF(AND(Weekly[[#This Row],[ADBC_P]]=Weekly[[#This Row],[Actual]],Weekly[[#This Row],[ADBC_P]]=TRUE),X694+Weekly[[#This Row],[BF H Odds]]-1,IF(AND(Weekly[[#This Row],[ADBC_P]]=Weekly[[#This Row],[Actual]],Weekly[[#This Row],[ADBC_P]]=FALSE),X694+Weekly[[#This Row],[BF V Odds]]-1,X694-1)))</f>
        <v/>
      </c>
      <c r="Y695" s="24" t="str">
        <f>IF(Weekly[[#This Row],[Actual]]="","",IF(AND(Weekly[[#This Row],[ADBC_P]]=FALSE,Weekly[[#This Row],[Actual]]=TRUE),Y694+Weekly[[#This Row],[BF H Odds]]-1,IF(AND(Weekly[[#This Row],[ADBC_P]]=TRUE,Weekly[[#This Row],[Actual]]=FALSE),Y694+Weekly[[#This Row],[BF V Odds]]-1,Y694-1)))</f>
        <v/>
      </c>
      <c r="Z695" s="24" t="str">
        <f>IF(Weekly[[#This Row],[Actual]]="","",IF(AND(Weekly[[#This Row],[RFC_P]]=Weekly[[#This Row],[Actual]],Weekly[[#This Row],[RFC_P]]=TRUE),Z694+Weekly[[#This Row],[BF H Odds]]-1,IF(AND(Weekly[[#This Row],[RFC_P]]=Weekly[[#This Row],[Actual]],Weekly[[#This Row],[RFC_P]]=FALSE),Z694+Weekly[[#This Row],[BF V Odds]]-1,Z694-1)))</f>
        <v/>
      </c>
      <c r="AA695" s="24" t="str">
        <f>IF(Weekly[[#This Row],[Actual]]="","",IF(AND(Weekly[[#This Row],[RFC_P]]=FALSE,Weekly[[#This Row],[Actual]]=TRUE),AA694+Weekly[[#This Row],[BF H Odds]]-1,IF(AND(Weekly[[#This Row],[RFC_P]]=TRUE,Weekly[[#This Row],[Actual]]=FALSE),AA694+Weekly[[#This Row],[BF V Odds]]-1,AA694-1)))</f>
        <v/>
      </c>
      <c r="AB695" s="24" t="str">
        <f>IF(Weekly[[#This Row],[Actual]]="","",IF(AND(Weekly[[#This Row],[GBC_P]]=Weekly[[#This Row],[Actual]],Weekly[[#This Row],[GBC_P]]=TRUE),AB694+Weekly[[#This Row],[BF H Odds]]-1,IF(AND(Weekly[[#This Row],[GBC_P]]=Weekly[[#This Row],[Actual]],Weekly[[#This Row],[GBC_P]]=FALSE),AB694+Weekly[[#This Row],[BF V Odds]]-1,AB694-1)))</f>
        <v/>
      </c>
      <c r="AC695" s="24" t="str">
        <f>IF(Weekly[[#This Row],[Actual]]="","",IF(AND(Weekly[[#This Row],[GBC_P]]=FALSE,Weekly[[#This Row],[Actual]]=TRUE),AC694+Weekly[[#This Row],[BF H Odds]]-1,IF(AND(Weekly[[#This Row],[GBC_P]]=TRUE,Weekly[[#This Row],[Actual]]=FALSE),AC694+Weekly[[#This Row],[BF V Odds]]-1,AC694-1)))</f>
        <v/>
      </c>
      <c r="AD695" s="24" t="str">
        <f>IF(Weekly[[#This Row],[Actual]]="","",IF(AND(Weekly[[#This Row],[HGBC_P]]=Weekly[[#This Row],[Actual]],Weekly[[#This Row],[HGBC_P]]=TRUE),AD694+Weekly[[#This Row],[BF H Odds]]-1,IF(AND(Weekly[[#This Row],[HGBC_P]]=Weekly[[#This Row],[Actual]],Weekly[[#This Row],[HGBC_P]]=FALSE),AD694+Weekly[[#This Row],[BF V Odds]]-1,AD694-1)))</f>
        <v/>
      </c>
      <c r="AE695" s="24" t="str">
        <f>IF(Weekly[[#This Row],[Actual]]="","",IF(AND(Weekly[[#This Row],[HGBC_P]]=FALSE,Weekly[[#This Row],[Actual]]=TRUE),AE694+Weekly[[#This Row],[BF H Odds]]-1,IF(AND(Weekly[[#This Row],[HGBC_P]]=TRUE,Weekly[[#This Row],[Actual]]=FALSE),AE694+Weekly[[#This Row],[BF V Odds]]-1,AE694-1)))</f>
        <v/>
      </c>
      <c r="AF695" s="24" t="str">
        <f>IF(Weekly[[#This Row],[Actual]]="","",IF(AND(Weekly[[#This Row],[XGB_P]]=Weekly[[#This Row],[Actual]],Weekly[[#This Row],[XGB_P]]=TRUE),AF694+Weekly[[#This Row],[BF H Odds]]-1,IF(AND(Weekly[[#This Row],[XGB_P]]=Weekly[[#This Row],[Actual]],Weekly[[#This Row],[XGB_P]]=FALSE),AF694+Weekly[[#This Row],[BF V Odds]]-1,AF694-1)))</f>
        <v/>
      </c>
      <c r="AG695" s="24" t="str">
        <f>IF(Weekly[[#This Row],[Actual]]="","",IF(AND(Weekly[[#This Row],[XGB_P]]=FALSE,Weekly[[#This Row],[Actual]]=TRUE),AG694+Weekly[[#This Row],[BF H Odds]]-1,IF(AND(Weekly[[#This Row],[XGB_P]]=TRUE,Weekly[[#This Row],[Actual]]=FALSE),AG694+Weekly[[#This Row],[BF V Odds]]-1,AG694-1)))</f>
        <v/>
      </c>
      <c r="AH695" s="24" t="str">
        <f>IF(Weekly[[#This Row],[Actual]]="","",IF(AND(Weekly[[#This Row],[QDA_P]]=Weekly[[#This Row],[Actual]],Weekly[[#This Row],[QDA_P]]=TRUE),AH694+Weekly[[#This Row],[BF H Odds]]-1,IF(AND(Weekly[[#This Row],[QDA_P]]=Weekly[[#This Row],[Actual]],Weekly[[#This Row],[QDA_P]]=FALSE),AH694+Weekly[[#This Row],[BF V Odds]]-1,AH694-1)))</f>
        <v/>
      </c>
      <c r="AI695" s="24" t="str">
        <f>IF(Weekly[[#This Row],[Actual]]="","",IF(AND(Weekly[[#This Row],[QDA_P]]=FALSE,Weekly[[#This Row],[Actual]]=TRUE),AI694+Weekly[[#This Row],[BF H Odds]]-1,IF(AND(Weekly[[#This Row],[QDA_P]]=TRUE,Weekly[[#This Row],[Actual]]=FALSE),AI694+Weekly[[#This Row],[BF V Odds]]-1,AI694-1)))</f>
        <v/>
      </c>
      <c r="AJ695" s="24" t="str">
        <f>IF(Weekly[[#This Row],[Actual]]="","",IF(AND(Weekly[[#This Row],[KNC_P]]=FALSE,Weekly[[#This Row],[Actual]]=TRUE),AJ694+Weekly[[#This Row],[BF H Odds]]-1,IF(AND(Weekly[[#This Row],[KNC_P]]=TRUE,Weekly[[#This Row],[Actual]]=FALSE),AJ694+Weekly[[#This Row],[BF V Odds]]-1,AJ694-1)))</f>
        <v/>
      </c>
      <c r="AK695" s="24" t="str">
        <f>IF(Weekly[[#This Row],[Actual]]="","",IF(AND(Weekly[[#This Row],[KNC_P]]=FALSE,Weekly[[#This Row],[Actual]]=TRUE),AK694+Weekly[[#This Row],[BF H Odds]]-1,IF(AND(Weekly[[#This Row],[KNC_P]]=TRUE,Weekly[[#This Row],[Actual]]=FALSE),AK694+Weekly[[#This Row],[BF V Odds]]-1,AK694-1)))</f>
        <v/>
      </c>
      <c r="AL695" s="30" t="str">
        <f>IF(Weekly[[#This Row],[Actual]]="","",COUNTIF(Weekly[[#This Row],[SVC_P]:[QDA_P]],TRUE))</f>
        <v/>
      </c>
      <c r="AM695" s="30" t="str">
        <f>IF(Weekly[[#This Row],[Actual]]="","",COUNTIF(Weekly[[#This Row],[SVC_P]:[QDA_P]],FALSE))</f>
        <v/>
      </c>
      <c r="AN695" s="36" t="str">
        <f>IF(AND(Weekly[[#This Row],[BF V Odds]]&gt;$BO$6,Weekly[[#This Row],[BF V Odds]] &lt; $BO$7),Weekly[[#This Row],[BF V Odds]],"")</f>
        <v/>
      </c>
      <c r="AO695" s="36" t="str">
        <f>IF(AND(Weekly[[#This Row],[BF H Odds]]&gt;$BO$6, Weekly[[#This Row],[BF H Odds]] &lt; $BO$7),Weekly[[#This Row],[BF H Odds]],"")</f>
        <v/>
      </c>
      <c r="AP695" s="37">
        <f>IF(AND(Weekly[[#This Row],[V Odds &lt;]]="",Weekly[[#This Row],[H Odds &lt;]]=""),AP694,IF(AND(Weekly[[#This Row],[H Odds &lt;]]&lt;&gt;"",Weekly[[#This Row],[SVC_P]]=TRUE,Weekly[[#This Row],[Actual]]=TRUE),AP694+Weekly[[#This Row],[H Odds &lt;]]-1,IF(AND(Weekly[[#This Row],[V Odds &lt;]]&lt;&gt;"",Weekly[[#This Row],[SVC_P]]=FALSE,Weekly[[#This Row],[Actual]]=FALSE),AP694+Weekly[[#This Row],[V Odds &lt;]]-1,IF(AND(Weekly[[#This Row],[V Odds &lt;]]&lt;&gt;"",Weekly[[#This Row],[SVC_P]]=FALSE,Weekly[[#This Row],[Actual]]=TRUE),AP694-1,IF(AND(Weekly[[#This Row],[H Odds &lt;]]&lt;&gt;"",Weekly[[#This Row],[SVC_P]]=TRUE,Weekly[[#This Row],[Actual]]=FALSE),AP694-1,AP694)))))</f>
        <v>81.330000000000027</v>
      </c>
      <c r="AQ695" s="37">
        <f>IF(AND(Weekly[[#This Row],[V Odds &lt;]]="",Weekly[[#This Row],[H Odds &lt;]]=""),AQ694,IF(AND(Weekly[[#This Row],[H Odds &lt;]]&lt;&gt;"",Weekly[[#This Row],[ADBC_P]]=TRUE,Weekly[[#This Row],[Actual]]=TRUE),AQ694+Weekly[[#This Row],[H Odds &lt;]]-1,IF(AND(Weekly[[#This Row],[V Odds &lt;]]&lt;&gt;"",Weekly[[#This Row],[ADBC_P]]=FALSE,Weekly[[#This Row],[Actual]]=FALSE),AQ694+Weekly[[#This Row],[V Odds &lt;]]-1,IF(AND(Weekly[[#This Row],[V Odds &lt;]]&lt;&gt;"",Weekly[[#This Row],[ADBC_P]]=FALSE,Weekly[[#This Row],[Actual]]=TRUE),AQ694-1,IF(AND(Weekly[[#This Row],[H Odds &lt;]]&lt;&gt;"",Weekly[[#This Row],[ADBC_P]]=TRUE,Weekly[[#This Row],[Actual]]=FALSE),AQ694-1,AQ694)))))</f>
        <v>53.88</v>
      </c>
      <c r="AR695" s="37">
        <f>IF(AND(Weekly[[#This Row],[V Odds &lt;]]="",Weekly[[#This Row],[H Odds &lt;]]=""),AR694,IF(AND(Weekly[[#This Row],[H Odds &lt;]]&lt;&gt;"",Weekly[[#This Row],[RFC_P]]=TRUE,Weekly[[#This Row],[Actual]]=TRUE),AR694+Weekly[[#This Row],[H Odds &lt;]]-1,IF(AND(Weekly[[#This Row],[V Odds &lt;]]&lt;&gt;"",Weekly[[#This Row],[RFC_P]]=FALSE,Weekly[[#This Row],[Actual]]=FALSE),AR694+Weekly[[#This Row],[V Odds &lt;]]-1,IF(AND(Weekly[[#This Row],[V Odds &lt;]]&lt;&gt;"",Weekly[[#This Row],[RFC_P]]=FALSE,Weekly[[#This Row],[Actual]]=TRUE),AR694-1,IF(AND(Weekly[[#This Row],[H Odds &lt;]]&lt;&gt;"",Weekly[[#This Row],[RFC_P]]=TRUE,Weekly[[#This Row],[Actual]]=FALSE),AR694-1,AR694)))))</f>
        <v>73.14</v>
      </c>
      <c r="AS695" s="37">
        <f>IF(AND(Weekly[[#This Row],[V Odds &lt;]]="",Weekly[[#This Row],[H Odds &lt;]]=""),AS694,IF(AND(Weekly[[#This Row],[H Odds &lt;]]&lt;&gt;"",Weekly[[#This Row],[GBC_P]]=TRUE,Weekly[[#This Row],[Actual]]=TRUE),AS694+Weekly[[#This Row],[H Odds &lt;]]-1,IF(AND(Weekly[[#This Row],[V Odds &lt;]]&lt;&gt;"",Weekly[[#This Row],[GBC_P]]=FALSE,Weekly[[#This Row],[Actual]]=FALSE),AS694+Weekly[[#This Row],[V Odds &lt;]]-1,IF(AND(Weekly[[#This Row],[V Odds &lt;]]&lt;&gt;"",Weekly[[#This Row],[GBC_P]]=FALSE,Weekly[[#This Row],[Actual]]=TRUE),AS694-1,IF(AND(Weekly[[#This Row],[H Odds &lt;]]&lt;&gt;"",Weekly[[#This Row],[GBC_P]]=TRUE,Weekly[[#This Row],[Actual]]=FALSE),AS694-1,AS694)))))</f>
        <v>76.88</v>
      </c>
      <c r="AT695" s="37">
        <f>IF(AND(Weekly[[#This Row],[V Odds &lt;]]="",Weekly[[#This Row],[H Odds &lt;]]=""),AT694,IF(AND(Weekly[[#This Row],[H Odds &lt;]]&lt;&gt;"",Weekly[[#This Row],[HGBC_P]]=TRUE,Weekly[[#This Row],[Actual]]=TRUE),AT694+Weekly[[#This Row],[H Odds &lt;]]-1,IF(AND(Weekly[[#This Row],[V Odds &lt;]]&lt;&gt;"",Weekly[[#This Row],[HGBC_P]]=FALSE,Weekly[[#This Row],[Actual]]=FALSE),AT694+Weekly[[#This Row],[V Odds &lt;]]-1,IF(AND(Weekly[[#This Row],[V Odds &lt;]]&lt;&gt;"",Weekly[[#This Row],[HGBC_P]]=FALSE,Weekly[[#This Row],[Actual]]=TRUE),AT694-1,IF(AND(Weekly[[#This Row],[H Odds &lt;]]&lt;&gt;"",Weekly[[#This Row],[HGBC_P]]=TRUE,Weekly[[#This Row],[Actual]]=FALSE),AT694-1,AT694)))))</f>
        <v>60.31</v>
      </c>
      <c r="AU695" s="37">
        <f>IF(AND(Weekly[[#This Row],[V Odds &lt;]]="",Weekly[[#This Row],[H Odds &lt;]]=""),AU694,IF(AND(Weekly[[#This Row],[H Odds &lt;]]&lt;&gt;"",Weekly[[#This Row],[XGB_P]]=TRUE,Weekly[[#This Row],[Actual]]=TRUE),AU694+Weekly[[#This Row],[H Odds &lt;]]-1,IF(AND(Weekly[[#This Row],[V Odds &lt;]]&lt;&gt;"",Weekly[[#This Row],[XGB_P]]=FALSE,Weekly[[#This Row],[Actual]]=FALSE),AU694+Weekly[[#This Row],[V Odds &lt;]]-1,IF(AND(Weekly[[#This Row],[V Odds &lt;]]&lt;&gt;"",Weekly[[#This Row],[XGB_P]]=FALSE,Weekly[[#This Row],[Actual]]=TRUE),AU694-1,IF(AND(Weekly[[#This Row],[H Odds &lt;]]&lt;&gt;"",Weekly[[#This Row],[XGB_P]]=TRUE,Weekly[[#This Row],[Actual]]=FALSE),AU694-1,AU694)))))</f>
        <v>84.06</v>
      </c>
      <c r="AV695" s="37">
        <f>IF(AND(Weekly[[#This Row],[V Odds &lt;]]="",Weekly[[#This Row],[H Odds &lt;]]=""),AV694,IF(AND(Weekly[[#This Row],[H Odds &lt;]]&lt;&gt;"",Weekly[[#This Row],[QDA_P]]=TRUE,Weekly[[#This Row],[Actual]]=TRUE),AV694+Weekly[[#This Row],[H Odds &lt;]]-1,IF(AND(Weekly[[#This Row],[V Odds &lt;]]&lt;&gt;"",Weekly[[#This Row],[QDA_P]]=FALSE,Weekly[[#This Row],[Actual]]=FALSE),AV694+Weekly[[#This Row],[V Odds &lt;]]-1,IF(AND(Weekly[[#This Row],[V Odds &lt;]]&lt;&gt;"",Weekly[[#This Row],[QDA_P]]=FALSE,Weekly[[#This Row],[Actual]]=TRUE),AV694-1,IF(AND(Weekly[[#This Row],[H Odds &lt;]]&lt;&gt;"",Weekly[[#This Row],[QDA_P]]=TRUE,Weekly[[#This Row],[Actual]]=FALSE),AV694-1,AV694)))))</f>
        <v>73.349999999999994</v>
      </c>
      <c r="AW695" s="37">
        <f>IF(AND(Weekly[[#This Row],[H Odds &lt;]]="",Weekly[[#This Row],[V Odds &lt;]]=""),AW694,IF(AND(Weekly[[#This Row],[KNC_P]]=Weekly[[#This Row],[Actual]],Weekly[[#This Row],[KNC_P]]=TRUE),AW694+Weekly[[#This Row],[BF H Odds]]-1,IF(AND(Weekly[[#This Row],[KNC_P]]=Weekly[[#This Row],[Actual]],Weekly[[#This Row],[KNC_P]]=FALSE),AW694+Weekly[[#This Row],[BF V Odds]]-1,AW694-1)))</f>
        <v>51.150000000000013</v>
      </c>
      <c r="AX695" s="37">
        <f>IF(AND(Weekly[[#This Row],[V Odds &lt;]]="",Weekly[[#This Row],[H Odds &lt;]]=""),AX694,IF(AND(Weekly[[#This Row],[V Odds &lt;]]&lt;&gt;"",Weekly[[#This Row],[FALSES]]&gt;0,Weekly[[#This Row],[Actual]]=FALSE),AX694+Weekly[[#This Row],[V Odds &lt;]]-1,IF(AND(Weekly[[#This Row],[H Odds &lt;]]&lt;&gt;"",Weekly[[#This Row],[TRUES]]&gt;0,Weekly[[#This Row],[Actual]]=TRUE),AX694+Weekly[[#This Row],[H Odds &lt;]]-1,IF(AND(Weekly[[#This Row],[V Odds &lt;]]&lt;&gt;"",Weekly[[#This Row],[FALSES]]=0),AX694,IF(AND(Weekly[[#This Row],[H Odds &lt;]]&lt;&gt;"",Weekly[[#This Row],[TRUES]]=0),AX694,AX694-1)))))</f>
        <v>135.64999999999995</v>
      </c>
      <c r="AY695" s="37">
        <f>IF(AND(Weekly[[#This Row],[V Odds &lt;]]="",Weekly[[#This Row],[H Odds &lt;]]=""),AY694,IF(AND(Weekly[[#This Row],[V Odds &lt;]]&lt;&gt;"",Weekly[[#This Row],[FALSES]]&gt;0,Weekly[[#This Row],[Actual]]=FALSE),AY694+((Weekly[[#This Row],[V Odds &lt;]]-1)*0.92),IF(AND(Weekly[[#This Row],[H Odds &lt;]]&lt;&gt;"",Weekly[[#This Row],[TRUES]]&gt;0,Weekly[[#This Row],[Actual]]=TRUE),AY694+((Weekly[[#This Row],[H Odds &lt;]]-1)*0.92),IF(AND(Weekly[[#This Row],[V Odds &lt;]]&lt;&gt;"",Weekly[[#This Row],[FALSES]]=0),AY694,IF(AND(Weekly[[#This Row],[H Odds &lt;]]&lt;&gt;"",Weekly[[#This Row],[TRUES]]=0),AY694,AY694-1)))))</f>
        <v>120.07800000000003</v>
      </c>
      <c r="AZ695" s="37">
        <f>IF(AND(Weekly[[#This Row],[V Odds &lt;]]="",Weekly[[#This Row],[H Odds &lt;]]=""),AZ694,IF(AND(Weekly[[#This Row],[V Odds &lt;]]&lt;&gt;"",Weekly[[#This Row],[Actual]]=FALSE),AZ694+Weekly[[#This Row],[V Odds &lt;]]-1,IF(AND(Weekly[[#This Row],[H Odds &lt;]]&lt;&gt;"",Weekly[[#This Row],[Actual]]=TRUE),AZ694+Weekly[[#This Row],[H Odds &lt;]]-1,AZ694-1)))</f>
        <v>125.61999999999996</v>
      </c>
      <c r="BA695" s="38">
        <f>IF(Weekly[[#This Row],[H Odds &lt;]]="",BA694,IF(AND(Weekly[[#This Row],[H Odds &lt;]]&lt;&gt;"",Weekly[[#This Row],[SVC_P]]=TRUE,Weekly[[#This Row],[Actual]]=TRUE),BA694+Weekly[[#This Row],[H Odds &lt;]]-1,IF(AND(Weekly[[#This Row],[H Odds &lt;]]&lt;&gt;"",Weekly[[#This Row],[SVC_P]]=TRUE,Weekly[[#This Row],[Actual]]=FALSE),BA694-1,BA694)))</f>
        <v>80.290000000000006</v>
      </c>
      <c r="BB695" s="38">
        <f>IF(Weekly[[#This Row],[H Odds &lt;]]="",BB694,IF(AND(Weekly[[#This Row],[H Odds &lt;]]&lt;&gt;"",Weekly[[#This Row],[ADBC_P]]=TRUE,Weekly[[#This Row],[Actual]]=TRUE),BB694+Weekly[[#This Row],[H Odds &lt;]]-1,IF(AND(Weekly[[#This Row],[H Odds &lt;]]&lt;&gt;"",Weekly[[#This Row],[ADBC_P]]=TRUE,Weekly[[#This Row],[Actual]]=FALSE),BB694-1,BB694)))</f>
        <v>50.06</v>
      </c>
      <c r="BC695" s="38">
        <f>IF(Weekly[[#This Row],[H Odds &lt;]]="",BC694,IF(AND(Weekly[[#This Row],[H Odds &lt;]]&lt;&gt;"",Weekly[[#This Row],[RFC_P]]=TRUE,Weekly[[#This Row],[Actual]]=TRUE),BC694+Weekly[[#This Row],[H Odds &lt;]]-1,IF(AND(Weekly[[#This Row],[H Odds &lt;]]&lt;&gt;"",Weekly[[#This Row],[RFC_P]]=TRUE,Weekly[[#This Row],[Actual]]=FALSE),BC694-1,BC694)))</f>
        <v>51.66</v>
      </c>
      <c r="BD695" s="38">
        <f>IF(Weekly[[#This Row],[H Odds &lt;]]="",BD694,IF(AND(Weekly[[#This Row],[H Odds &lt;]]&lt;&gt;"",Weekly[[#This Row],[GBC_P]]=TRUE,Weekly[[#This Row],[Actual]]=TRUE),BD694+Weekly[[#This Row],[H Odds &lt;]]-1,IF(AND(Weekly[[#This Row],[H Odds &lt;]]&lt;&gt;"",Weekly[[#This Row],[GBC_P]]=TRUE,Weekly[[#This Row],[Actual]]=FALSE),BD694-1,BD694)))</f>
        <v>57.810000000000009</v>
      </c>
      <c r="BE695" s="38">
        <f>IF(Weekly[[#This Row],[H Odds &lt;]]="",BE694,IF(AND(Weekly[[#This Row],[H Odds &lt;]]&lt;&gt;"",Weekly[[#This Row],[HGBC_P]]=TRUE,Weekly[[#This Row],[Actual]]=TRUE),BE694+Weekly[[#This Row],[H Odds &lt;]]-1,IF(AND(Weekly[[#This Row],[H Odds &lt;]]&lt;&gt;"",Weekly[[#This Row],[HGBC_P]]=TRUE,Weekly[[#This Row],[Actual]]=FALSE),BE694-1,BE694)))</f>
        <v>54.96</v>
      </c>
      <c r="BF695" s="38">
        <f>IF(Weekly[[#This Row],[H Odds &lt;]]="",BF694,IF(AND(Weekly[[#This Row],[H Odds &lt;]]&lt;&gt;"",Weekly[[#This Row],[XGB_P]]=TRUE,Weekly[[#This Row],[Actual]]=TRUE),BF694+Weekly[[#This Row],[H Odds &lt;]]-1,IF(AND(Weekly[[#This Row],[H Odds &lt;]]&lt;&gt;"",Weekly[[#This Row],[XGB_P]]=TRUE,Weekly[[#This Row],[Actual]]=FALSE),BF694-1,BF694)))</f>
        <v>64.63000000000001</v>
      </c>
      <c r="BG695" s="38">
        <f>IF(Weekly[[#This Row],[H Odds &lt;]]="",BG694,IF(AND(Weekly[[#This Row],[H Odds &lt;]]&lt;&gt;"",Weekly[[#This Row],[QDA_P]]=TRUE,Weekly[[#This Row],[Actual]]=TRUE),BG694+Weekly[[#This Row],[H Odds &lt;]]-1,IF(AND(Weekly[[#This Row],[H Odds &lt;]]&lt;&gt;"",Weekly[[#This Row],[QDA_P]]=TRUE,Weekly[[#This Row],[Actual]]=FALSE),BG694-1,BG694)))</f>
        <v>50.129999999999995</v>
      </c>
      <c r="BH695" s="38">
        <f>IF(Weekly[[#This Row],[H Odds &lt;]]="",BH694,IF(AND(Weekly[[#This Row],[H Odds &lt;]]&lt;&gt;"",Weekly[[#This Row],[KNC_P]]=TRUE,Weekly[[#This Row],[Actual]]=TRUE),BH694+Weekly[[#This Row],[H Odds &lt;]]-1,IF(AND(Weekly[[#This Row],[H Odds &lt;]]&lt;&gt;"",Weekly[[#This Row],[KNC_P]]=TRUE,Weekly[[#This Row],[Actual]]=FALSE),BH694-1,BH694)))</f>
        <v>55</v>
      </c>
      <c r="BI695" s="38">
        <f>IF(Weekly[[#This Row],[H Odds &lt;]]="",BI694,IF(AND(Weekly[[#This Row],[H Odds &lt;]]&lt;&gt;"",Weekly[[#This Row],[TRUES]]&gt;0,Weekly[[#This Row],[Actual]]=TRUE),BI694+Weekly[[#This Row],[H Odds &lt;]]-1,IF(AND(Weekly[[#This Row],[H Odds &lt;]]&lt;&gt;"",Weekly[[#This Row],[TRUES]]=0),BI694,BI694-1)))</f>
        <v>78.290000000000006</v>
      </c>
      <c r="BJ695" s="38">
        <f>IF(Weekly[[#This Row],[H Odds &lt;]]="",BJ694,IF(AND(Weekly[[#This Row],[H Odds &lt;]]&lt;&gt;"",Weekly[[#This Row],[Actual]]=TRUE),BJ694+Weekly[[#This Row],[H Odds &lt;]]-1,IF(AND(Weekly[[#This Row],[H Odds &lt;]]&lt;&gt;"",Weekly[[#This Row],[Actual]]=FALSE),BJ694-1,BJ694)))</f>
        <v>80.190000000000012</v>
      </c>
      <c r="BK695" s="58">
        <f>IF(AND(Weekly[[#This Row],[TRUES]]&gt;3,Weekly[[#This Row],[Actual]]=TRUE),BK694+Weekly[[#This Row],[BF H Odds]]-1,IF(AND(Weekly[[#This Row],[FALSES]]&gt;3,Weekly[[#This Row],[Actual]]=FALSE),BK694+Weekly[[#This Row],[BF V Odds]]-1,IF(AND(Weekly[[#This Row],[TRUES]]&gt;3,Weekly[[#This Row],[Actual]]=FALSE),BK694-1,IF(AND(Weekly[[#This Row],[FALSES]]&gt;3,Weekly[[#This Row],[Actual]]=TRUE),BK694-1,BK694))))</f>
        <v>-9.3199999999999719</v>
      </c>
      <c r="BL695" s="58">
        <f>IF(AND(Weekly[[#This Row],[TRUES]]&gt;5,Weekly[[#This Row],[Actual]]=TRUE),BL694+Weekly[[#This Row],[BF H Odds]]-1,IF(AND(Weekly[[#This Row],[FALSES]]&gt;5,Weekly[[#This Row],[Actual]]=FALSE),BL694+Weekly[[#This Row],[BF V Odds]]-1,IF(AND(Weekly[[#This Row],[TRUES]]&gt;5,Weekly[[#This Row],[Actual]]=FALSE),BL694-1,IF(AND(Weekly[[#This Row],[FALSES]]&gt;5,Weekly[[#This Row],[Actual]]=TRUE),BL694-1,BL694))))</f>
        <v>-4.9999999999999858</v>
      </c>
      <c r="BM695" s="58">
        <f>IF(AND(Weekly[[#This Row],[TRUES]]&gt;6,Weekly[[#This Row],[Actual]]=TRUE),BM694+Weekly[[#This Row],[BF H Odds]]-1,IF(AND(Weekly[[#This Row],[FALSES]]&gt;6,Weekly[[#This Row],[Actual]]=FALSE),BM694+Weekly[[#This Row],[BF V Odds]]-1,IF(AND(Weekly[[#This Row],[TRUES]]&gt;6,Weekly[[#This Row],[Actual]]=FALSE),BM694-1,IF(AND(Weekly[[#This Row],[FALSES]]&gt;6,Weekly[[#This Row],[Actual]]=TRUE),BM694-1,BM694))))</f>
        <v>25.08</v>
      </c>
    </row>
    <row r="696" spans="1:65" x14ac:dyDescent="0.25">
      <c r="A696" s="34"/>
      <c r="B696" s="10">
        <v>44330</v>
      </c>
      <c r="C696" s="17" t="s">
        <v>17</v>
      </c>
      <c r="D696" s="15" t="s">
        <v>24</v>
      </c>
      <c r="E696" t="b">
        <v>1</v>
      </c>
      <c r="F696" t="b">
        <v>1</v>
      </c>
      <c r="G696" t="b">
        <v>1</v>
      </c>
      <c r="H696" t="b">
        <v>1</v>
      </c>
      <c r="I696" t="b">
        <v>1</v>
      </c>
      <c r="J696" t="b">
        <v>1</v>
      </c>
      <c r="K696" t="b">
        <v>1</v>
      </c>
      <c r="L696" t="b">
        <v>1</v>
      </c>
      <c r="O696" t="str">
        <f>IF(Weekly[[#This Row],[H/V]]="H",Weekly[[#This Row],[BF H Odds]],IF(Weekly[[#This Row],[H/V]]="V",Weekly[[#This Row],[BF V Odds]],""))</f>
        <v/>
      </c>
      <c r="R696" s="35">
        <f>IFERROR(IF(Weekly[[#This Row],[Won Bet?]]="yes",R695+(Weekly[[#This Row],[BF Odds]]*Weekly[[#This Row],[BF Stake]])-Weekly[[#This Row],[BF Stake]],R695-Weekly[[#This Row],[BF Stake]]),R695)</f>
        <v>1243.6095000000007</v>
      </c>
      <c r="S696" s="35">
        <f>IFERROR(IF(Weekly[[#This Row],[Won Bet?]]="yes",S695+(((Weekly[[#This Row],[BF Odds]]*Weekly[[#This Row],[BF Stake]])-Weekly[[#This Row],[BF Stake]])*0.95),S695-Weekly[[#This Row],[BF Stake]]),S695)</f>
        <v>1127.5191400000012</v>
      </c>
      <c r="T696" s="13"/>
      <c r="U696" s="13"/>
      <c r="V696" s="24" t="str">
        <f>IF(Weekly[[#This Row],[Actual]]="","",IF(AND(Weekly[[#This Row],[SVC_P]]=Weekly[[#This Row],[Actual]],Weekly[[#This Row],[SVC_P]]=TRUE),V695+Weekly[[#This Row],[BF H Odds]]-1,IF(AND(Weekly[[#This Row],[SVC_P]]=Weekly[[#This Row],[Actual]],Weekly[[#This Row],[SVC_P]]=FALSE),V695+Weekly[[#This Row],[BF V Odds]]-1,V695-1)))</f>
        <v/>
      </c>
      <c r="W696" s="24" t="str">
        <f>IF(Weekly[[#This Row],[Actual]]="","",IF(AND(Weekly[[#This Row],[SVC_P]]=FALSE,Weekly[[#This Row],[Actual]]=TRUE),W695+Weekly[[#This Row],[BF H Odds]]-1,IF(AND(Weekly[[#This Row],[SVC_P]]=TRUE,Weekly[[#This Row],[Actual]]=FALSE,),W695+Weekly[[#This Row],[BF V Odds]]-1,W695-1)))</f>
        <v/>
      </c>
      <c r="X696" s="24" t="str">
        <f>IF(Weekly[[#This Row],[Actual]]="","",IF(AND(Weekly[[#This Row],[ADBC_P]]=Weekly[[#This Row],[Actual]],Weekly[[#This Row],[ADBC_P]]=TRUE),X695+Weekly[[#This Row],[BF H Odds]]-1,IF(AND(Weekly[[#This Row],[ADBC_P]]=Weekly[[#This Row],[Actual]],Weekly[[#This Row],[ADBC_P]]=FALSE),X695+Weekly[[#This Row],[BF V Odds]]-1,X695-1)))</f>
        <v/>
      </c>
      <c r="Y696" s="24" t="str">
        <f>IF(Weekly[[#This Row],[Actual]]="","",IF(AND(Weekly[[#This Row],[ADBC_P]]=FALSE,Weekly[[#This Row],[Actual]]=TRUE),Y695+Weekly[[#This Row],[BF H Odds]]-1,IF(AND(Weekly[[#This Row],[ADBC_P]]=TRUE,Weekly[[#This Row],[Actual]]=FALSE),Y695+Weekly[[#This Row],[BF V Odds]]-1,Y695-1)))</f>
        <v/>
      </c>
      <c r="Z696" s="24" t="str">
        <f>IF(Weekly[[#This Row],[Actual]]="","",IF(AND(Weekly[[#This Row],[RFC_P]]=Weekly[[#This Row],[Actual]],Weekly[[#This Row],[RFC_P]]=TRUE),Z695+Weekly[[#This Row],[BF H Odds]]-1,IF(AND(Weekly[[#This Row],[RFC_P]]=Weekly[[#This Row],[Actual]],Weekly[[#This Row],[RFC_P]]=FALSE),Z695+Weekly[[#This Row],[BF V Odds]]-1,Z695-1)))</f>
        <v/>
      </c>
      <c r="AA696" s="24" t="str">
        <f>IF(Weekly[[#This Row],[Actual]]="","",IF(AND(Weekly[[#This Row],[RFC_P]]=FALSE,Weekly[[#This Row],[Actual]]=TRUE),AA695+Weekly[[#This Row],[BF H Odds]]-1,IF(AND(Weekly[[#This Row],[RFC_P]]=TRUE,Weekly[[#This Row],[Actual]]=FALSE),AA695+Weekly[[#This Row],[BF V Odds]]-1,AA695-1)))</f>
        <v/>
      </c>
      <c r="AB696" s="24" t="str">
        <f>IF(Weekly[[#This Row],[Actual]]="","",IF(AND(Weekly[[#This Row],[GBC_P]]=Weekly[[#This Row],[Actual]],Weekly[[#This Row],[GBC_P]]=TRUE),AB695+Weekly[[#This Row],[BF H Odds]]-1,IF(AND(Weekly[[#This Row],[GBC_P]]=Weekly[[#This Row],[Actual]],Weekly[[#This Row],[GBC_P]]=FALSE),AB695+Weekly[[#This Row],[BF V Odds]]-1,AB695-1)))</f>
        <v/>
      </c>
      <c r="AC696" s="24" t="str">
        <f>IF(Weekly[[#This Row],[Actual]]="","",IF(AND(Weekly[[#This Row],[GBC_P]]=FALSE,Weekly[[#This Row],[Actual]]=TRUE),AC695+Weekly[[#This Row],[BF H Odds]]-1,IF(AND(Weekly[[#This Row],[GBC_P]]=TRUE,Weekly[[#This Row],[Actual]]=FALSE),AC695+Weekly[[#This Row],[BF V Odds]]-1,AC695-1)))</f>
        <v/>
      </c>
      <c r="AD696" s="24" t="str">
        <f>IF(Weekly[[#This Row],[Actual]]="","",IF(AND(Weekly[[#This Row],[HGBC_P]]=Weekly[[#This Row],[Actual]],Weekly[[#This Row],[HGBC_P]]=TRUE),AD695+Weekly[[#This Row],[BF H Odds]]-1,IF(AND(Weekly[[#This Row],[HGBC_P]]=Weekly[[#This Row],[Actual]],Weekly[[#This Row],[HGBC_P]]=FALSE),AD695+Weekly[[#This Row],[BF V Odds]]-1,AD695-1)))</f>
        <v/>
      </c>
      <c r="AE696" s="24" t="str">
        <f>IF(Weekly[[#This Row],[Actual]]="","",IF(AND(Weekly[[#This Row],[HGBC_P]]=FALSE,Weekly[[#This Row],[Actual]]=TRUE),AE695+Weekly[[#This Row],[BF H Odds]]-1,IF(AND(Weekly[[#This Row],[HGBC_P]]=TRUE,Weekly[[#This Row],[Actual]]=FALSE),AE695+Weekly[[#This Row],[BF V Odds]]-1,AE695-1)))</f>
        <v/>
      </c>
      <c r="AF696" s="24" t="str">
        <f>IF(Weekly[[#This Row],[Actual]]="","",IF(AND(Weekly[[#This Row],[XGB_P]]=Weekly[[#This Row],[Actual]],Weekly[[#This Row],[XGB_P]]=TRUE),AF695+Weekly[[#This Row],[BF H Odds]]-1,IF(AND(Weekly[[#This Row],[XGB_P]]=Weekly[[#This Row],[Actual]],Weekly[[#This Row],[XGB_P]]=FALSE),AF695+Weekly[[#This Row],[BF V Odds]]-1,AF695-1)))</f>
        <v/>
      </c>
      <c r="AG696" s="24" t="str">
        <f>IF(Weekly[[#This Row],[Actual]]="","",IF(AND(Weekly[[#This Row],[XGB_P]]=FALSE,Weekly[[#This Row],[Actual]]=TRUE),AG695+Weekly[[#This Row],[BF H Odds]]-1,IF(AND(Weekly[[#This Row],[XGB_P]]=TRUE,Weekly[[#This Row],[Actual]]=FALSE),AG695+Weekly[[#This Row],[BF V Odds]]-1,AG695-1)))</f>
        <v/>
      </c>
      <c r="AH696" s="24" t="str">
        <f>IF(Weekly[[#This Row],[Actual]]="","",IF(AND(Weekly[[#This Row],[QDA_P]]=Weekly[[#This Row],[Actual]],Weekly[[#This Row],[QDA_P]]=TRUE),AH695+Weekly[[#This Row],[BF H Odds]]-1,IF(AND(Weekly[[#This Row],[QDA_P]]=Weekly[[#This Row],[Actual]],Weekly[[#This Row],[QDA_P]]=FALSE),AH695+Weekly[[#This Row],[BF V Odds]]-1,AH695-1)))</f>
        <v/>
      </c>
      <c r="AI696" s="24" t="str">
        <f>IF(Weekly[[#This Row],[Actual]]="","",IF(AND(Weekly[[#This Row],[QDA_P]]=FALSE,Weekly[[#This Row],[Actual]]=TRUE),AI695+Weekly[[#This Row],[BF H Odds]]-1,IF(AND(Weekly[[#This Row],[QDA_P]]=TRUE,Weekly[[#This Row],[Actual]]=FALSE),AI695+Weekly[[#This Row],[BF V Odds]]-1,AI695-1)))</f>
        <v/>
      </c>
      <c r="AJ696" s="24" t="str">
        <f>IF(Weekly[[#This Row],[Actual]]="","",IF(AND(Weekly[[#This Row],[KNC_P]]=FALSE,Weekly[[#This Row],[Actual]]=TRUE),AJ695+Weekly[[#This Row],[BF H Odds]]-1,IF(AND(Weekly[[#This Row],[KNC_P]]=TRUE,Weekly[[#This Row],[Actual]]=FALSE),AJ695+Weekly[[#This Row],[BF V Odds]]-1,AJ695-1)))</f>
        <v/>
      </c>
      <c r="AK696" s="24" t="str">
        <f>IF(Weekly[[#This Row],[Actual]]="","",IF(AND(Weekly[[#This Row],[KNC_P]]=FALSE,Weekly[[#This Row],[Actual]]=TRUE),AK695+Weekly[[#This Row],[BF H Odds]]-1,IF(AND(Weekly[[#This Row],[KNC_P]]=TRUE,Weekly[[#This Row],[Actual]]=FALSE),AK695+Weekly[[#This Row],[BF V Odds]]-1,AK695-1)))</f>
        <v/>
      </c>
      <c r="AL696" s="30" t="str">
        <f>IF(Weekly[[#This Row],[Actual]]="","",COUNTIF(Weekly[[#This Row],[SVC_P]:[QDA_P]],TRUE))</f>
        <v/>
      </c>
      <c r="AM696" s="30" t="str">
        <f>IF(Weekly[[#This Row],[Actual]]="","",COUNTIF(Weekly[[#This Row],[SVC_P]:[QDA_P]],FALSE))</f>
        <v/>
      </c>
      <c r="AN696" s="36" t="str">
        <f>IF(AND(Weekly[[#This Row],[BF V Odds]]&gt;$BO$6,Weekly[[#This Row],[BF V Odds]] &lt; $BO$7),Weekly[[#This Row],[BF V Odds]],"")</f>
        <v/>
      </c>
      <c r="AO696" s="36" t="str">
        <f>IF(AND(Weekly[[#This Row],[BF H Odds]]&gt;$BO$6, Weekly[[#This Row],[BF H Odds]] &lt; $BO$7),Weekly[[#This Row],[BF H Odds]],"")</f>
        <v/>
      </c>
      <c r="AP696" s="37">
        <f>IF(AND(Weekly[[#This Row],[V Odds &lt;]]="",Weekly[[#This Row],[H Odds &lt;]]=""),AP695,IF(AND(Weekly[[#This Row],[H Odds &lt;]]&lt;&gt;"",Weekly[[#This Row],[SVC_P]]=TRUE,Weekly[[#This Row],[Actual]]=TRUE),AP695+Weekly[[#This Row],[H Odds &lt;]]-1,IF(AND(Weekly[[#This Row],[V Odds &lt;]]&lt;&gt;"",Weekly[[#This Row],[SVC_P]]=FALSE,Weekly[[#This Row],[Actual]]=FALSE),AP695+Weekly[[#This Row],[V Odds &lt;]]-1,IF(AND(Weekly[[#This Row],[V Odds &lt;]]&lt;&gt;"",Weekly[[#This Row],[SVC_P]]=FALSE,Weekly[[#This Row],[Actual]]=TRUE),AP695-1,IF(AND(Weekly[[#This Row],[H Odds &lt;]]&lt;&gt;"",Weekly[[#This Row],[SVC_P]]=TRUE,Weekly[[#This Row],[Actual]]=FALSE),AP695-1,AP695)))))</f>
        <v>81.330000000000027</v>
      </c>
      <c r="AQ696" s="37">
        <f>IF(AND(Weekly[[#This Row],[V Odds &lt;]]="",Weekly[[#This Row],[H Odds &lt;]]=""),AQ695,IF(AND(Weekly[[#This Row],[H Odds &lt;]]&lt;&gt;"",Weekly[[#This Row],[ADBC_P]]=TRUE,Weekly[[#This Row],[Actual]]=TRUE),AQ695+Weekly[[#This Row],[H Odds &lt;]]-1,IF(AND(Weekly[[#This Row],[V Odds &lt;]]&lt;&gt;"",Weekly[[#This Row],[ADBC_P]]=FALSE,Weekly[[#This Row],[Actual]]=FALSE),AQ695+Weekly[[#This Row],[V Odds &lt;]]-1,IF(AND(Weekly[[#This Row],[V Odds &lt;]]&lt;&gt;"",Weekly[[#This Row],[ADBC_P]]=FALSE,Weekly[[#This Row],[Actual]]=TRUE),AQ695-1,IF(AND(Weekly[[#This Row],[H Odds &lt;]]&lt;&gt;"",Weekly[[#This Row],[ADBC_P]]=TRUE,Weekly[[#This Row],[Actual]]=FALSE),AQ695-1,AQ695)))))</f>
        <v>53.88</v>
      </c>
      <c r="AR696" s="37">
        <f>IF(AND(Weekly[[#This Row],[V Odds &lt;]]="",Weekly[[#This Row],[H Odds &lt;]]=""),AR695,IF(AND(Weekly[[#This Row],[H Odds &lt;]]&lt;&gt;"",Weekly[[#This Row],[RFC_P]]=TRUE,Weekly[[#This Row],[Actual]]=TRUE),AR695+Weekly[[#This Row],[H Odds &lt;]]-1,IF(AND(Weekly[[#This Row],[V Odds &lt;]]&lt;&gt;"",Weekly[[#This Row],[RFC_P]]=FALSE,Weekly[[#This Row],[Actual]]=FALSE),AR695+Weekly[[#This Row],[V Odds &lt;]]-1,IF(AND(Weekly[[#This Row],[V Odds &lt;]]&lt;&gt;"",Weekly[[#This Row],[RFC_P]]=FALSE,Weekly[[#This Row],[Actual]]=TRUE),AR695-1,IF(AND(Weekly[[#This Row],[H Odds &lt;]]&lt;&gt;"",Weekly[[#This Row],[RFC_P]]=TRUE,Weekly[[#This Row],[Actual]]=FALSE),AR695-1,AR695)))))</f>
        <v>73.14</v>
      </c>
      <c r="AS696" s="37">
        <f>IF(AND(Weekly[[#This Row],[V Odds &lt;]]="",Weekly[[#This Row],[H Odds &lt;]]=""),AS695,IF(AND(Weekly[[#This Row],[H Odds &lt;]]&lt;&gt;"",Weekly[[#This Row],[GBC_P]]=TRUE,Weekly[[#This Row],[Actual]]=TRUE),AS695+Weekly[[#This Row],[H Odds &lt;]]-1,IF(AND(Weekly[[#This Row],[V Odds &lt;]]&lt;&gt;"",Weekly[[#This Row],[GBC_P]]=FALSE,Weekly[[#This Row],[Actual]]=FALSE),AS695+Weekly[[#This Row],[V Odds &lt;]]-1,IF(AND(Weekly[[#This Row],[V Odds &lt;]]&lt;&gt;"",Weekly[[#This Row],[GBC_P]]=FALSE,Weekly[[#This Row],[Actual]]=TRUE),AS695-1,IF(AND(Weekly[[#This Row],[H Odds &lt;]]&lt;&gt;"",Weekly[[#This Row],[GBC_P]]=TRUE,Weekly[[#This Row],[Actual]]=FALSE),AS695-1,AS695)))))</f>
        <v>76.88</v>
      </c>
      <c r="AT696" s="37">
        <f>IF(AND(Weekly[[#This Row],[V Odds &lt;]]="",Weekly[[#This Row],[H Odds &lt;]]=""),AT695,IF(AND(Weekly[[#This Row],[H Odds &lt;]]&lt;&gt;"",Weekly[[#This Row],[HGBC_P]]=TRUE,Weekly[[#This Row],[Actual]]=TRUE),AT695+Weekly[[#This Row],[H Odds &lt;]]-1,IF(AND(Weekly[[#This Row],[V Odds &lt;]]&lt;&gt;"",Weekly[[#This Row],[HGBC_P]]=FALSE,Weekly[[#This Row],[Actual]]=FALSE),AT695+Weekly[[#This Row],[V Odds &lt;]]-1,IF(AND(Weekly[[#This Row],[V Odds &lt;]]&lt;&gt;"",Weekly[[#This Row],[HGBC_P]]=FALSE,Weekly[[#This Row],[Actual]]=TRUE),AT695-1,IF(AND(Weekly[[#This Row],[H Odds &lt;]]&lt;&gt;"",Weekly[[#This Row],[HGBC_P]]=TRUE,Weekly[[#This Row],[Actual]]=FALSE),AT695-1,AT695)))))</f>
        <v>60.31</v>
      </c>
      <c r="AU696" s="37">
        <f>IF(AND(Weekly[[#This Row],[V Odds &lt;]]="",Weekly[[#This Row],[H Odds &lt;]]=""),AU695,IF(AND(Weekly[[#This Row],[H Odds &lt;]]&lt;&gt;"",Weekly[[#This Row],[XGB_P]]=TRUE,Weekly[[#This Row],[Actual]]=TRUE),AU695+Weekly[[#This Row],[H Odds &lt;]]-1,IF(AND(Weekly[[#This Row],[V Odds &lt;]]&lt;&gt;"",Weekly[[#This Row],[XGB_P]]=FALSE,Weekly[[#This Row],[Actual]]=FALSE),AU695+Weekly[[#This Row],[V Odds &lt;]]-1,IF(AND(Weekly[[#This Row],[V Odds &lt;]]&lt;&gt;"",Weekly[[#This Row],[XGB_P]]=FALSE,Weekly[[#This Row],[Actual]]=TRUE),AU695-1,IF(AND(Weekly[[#This Row],[H Odds &lt;]]&lt;&gt;"",Weekly[[#This Row],[XGB_P]]=TRUE,Weekly[[#This Row],[Actual]]=FALSE),AU695-1,AU695)))))</f>
        <v>84.06</v>
      </c>
      <c r="AV696" s="37">
        <f>IF(AND(Weekly[[#This Row],[V Odds &lt;]]="",Weekly[[#This Row],[H Odds &lt;]]=""),AV695,IF(AND(Weekly[[#This Row],[H Odds &lt;]]&lt;&gt;"",Weekly[[#This Row],[QDA_P]]=TRUE,Weekly[[#This Row],[Actual]]=TRUE),AV695+Weekly[[#This Row],[H Odds &lt;]]-1,IF(AND(Weekly[[#This Row],[V Odds &lt;]]&lt;&gt;"",Weekly[[#This Row],[QDA_P]]=FALSE,Weekly[[#This Row],[Actual]]=FALSE),AV695+Weekly[[#This Row],[V Odds &lt;]]-1,IF(AND(Weekly[[#This Row],[V Odds &lt;]]&lt;&gt;"",Weekly[[#This Row],[QDA_P]]=FALSE,Weekly[[#This Row],[Actual]]=TRUE),AV695-1,IF(AND(Weekly[[#This Row],[H Odds &lt;]]&lt;&gt;"",Weekly[[#This Row],[QDA_P]]=TRUE,Weekly[[#This Row],[Actual]]=FALSE),AV695-1,AV695)))))</f>
        <v>73.349999999999994</v>
      </c>
      <c r="AW696" s="37">
        <f>IF(AND(Weekly[[#This Row],[H Odds &lt;]]="",Weekly[[#This Row],[V Odds &lt;]]=""),AW695,IF(AND(Weekly[[#This Row],[KNC_P]]=Weekly[[#This Row],[Actual]],Weekly[[#This Row],[KNC_P]]=TRUE),AW695+Weekly[[#This Row],[BF H Odds]]-1,IF(AND(Weekly[[#This Row],[KNC_P]]=Weekly[[#This Row],[Actual]],Weekly[[#This Row],[KNC_P]]=FALSE),AW695+Weekly[[#This Row],[BF V Odds]]-1,AW695-1)))</f>
        <v>51.150000000000013</v>
      </c>
      <c r="AX696" s="37">
        <f>IF(AND(Weekly[[#This Row],[V Odds &lt;]]="",Weekly[[#This Row],[H Odds &lt;]]=""),AX695,IF(AND(Weekly[[#This Row],[V Odds &lt;]]&lt;&gt;"",Weekly[[#This Row],[FALSES]]&gt;0,Weekly[[#This Row],[Actual]]=FALSE),AX695+Weekly[[#This Row],[V Odds &lt;]]-1,IF(AND(Weekly[[#This Row],[H Odds &lt;]]&lt;&gt;"",Weekly[[#This Row],[TRUES]]&gt;0,Weekly[[#This Row],[Actual]]=TRUE),AX695+Weekly[[#This Row],[H Odds &lt;]]-1,IF(AND(Weekly[[#This Row],[V Odds &lt;]]&lt;&gt;"",Weekly[[#This Row],[FALSES]]=0),AX695,IF(AND(Weekly[[#This Row],[H Odds &lt;]]&lt;&gt;"",Weekly[[#This Row],[TRUES]]=0),AX695,AX695-1)))))</f>
        <v>135.64999999999995</v>
      </c>
      <c r="AY696" s="37">
        <f>IF(AND(Weekly[[#This Row],[V Odds &lt;]]="",Weekly[[#This Row],[H Odds &lt;]]=""),AY695,IF(AND(Weekly[[#This Row],[V Odds &lt;]]&lt;&gt;"",Weekly[[#This Row],[FALSES]]&gt;0,Weekly[[#This Row],[Actual]]=FALSE),AY695+((Weekly[[#This Row],[V Odds &lt;]]-1)*0.92),IF(AND(Weekly[[#This Row],[H Odds &lt;]]&lt;&gt;"",Weekly[[#This Row],[TRUES]]&gt;0,Weekly[[#This Row],[Actual]]=TRUE),AY695+((Weekly[[#This Row],[H Odds &lt;]]-1)*0.92),IF(AND(Weekly[[#This Row],[V Odds &lt;]]&lt;&gt;"",Weekly[[#This Row],[FALSES]]=0),AY695,IF(AND(Weekly[[#This Row],[H Odds &lt;]]&lt;&gt;"",Weekly[[#This Row],[TRUES]]=0),AY695,AY695-1)))))</f>
        <v>120.07800000000003</v>
      </c>
      <c r="AZ696" s="37">
        <f>IF(AND(Weekly[[#This Row],[V Odds &lt;]]="",Weekly[[#This Row],[H Odds &lt;]]=""),AZ695,IF(AND(Weekly[[#This Row],[V Odds &lt;]]&lt;&gt;"",Weekly[[#This Row],[Actual]]=FALSE),AZ695+Weekly[[#This Row],[V Odds &lt;]]-1,IF(AND(Weekly[[#This Row],[H Odds &lt;]]&lt;&gt;"",Weekly[[#This Row],[Actual]]=TRUE),AZ695+Weekly[[#This Row],[H Odds &lt;]]-1,AZ695-1)))</f>
        <v>125.61999999999996</v>
      </c>
      <c r="BA696" s="38">
        <f>IF(Weekly[[#This Row],[H Odds &lt;]]="",BA695,IF(AND(Weekly[[#This Row],[H Odds &lt;]]&lt;&gt;"",Weekly[[#This Row],[SVC_P]]=TRUE,Weekly[[#This Row],[Actual]]=TRUE),BA695+Weekly[[#This Row],[H Odds &lt;]]-1,IF(AND(Weekly[[#This Row],[H Odds &lt;]]&lt;&gt;"",Weekly[[#This Row],[SVC_P]]=TRUE,Weekly[[#This Row],[Actual]]=FALSE),BA695-1,BA695)))</f>
        <v>80.290000000000006</v>
      </c>
      <c r="BB696" s="38">
        <f>IF(Weekly[[#This Row],[H Odds &lt;]]="",BB695,IF(AND(Weekly[[#This Row],[H Odds &lt;]]&lt;&gt;"",Weekly[[#This Row],[ADBC_P]]=TRUE,Weekly[[#This Row],[Actual]]=TRUE),BB695+Weekly[[#This Row],[H Odds &lt;]]-1,IF(AND(Weekly[[#This Row],[H Odds &lt;]]&lt;&gt;"",Weekly[[#This Row],[ADBC_P]]=TRUE,Weekly[[#This Row],[Actual]]=FALSE),BB695-1,BB695)))</f>
        <v>50.06</v>
      </c>
      <c r="BC696" s="38">
        <f>IF(Weekly[[#This Row],[H Odds &lt;]]="",BC695,IF(AND(Weekly[[#This Row],[H Odds &lt;]]&lt;&gt;"",Weekly[[#This Row],[RFC_P]]=TRUE,Weekly[[#This Row],[Actual]]=TRUE),BC695+Weekly[[#This Row],[H Odds &lt;]]-1,IF(AND(Weekly[[#This Row],[H Odds &lt;]]&lt;&gt;"",Weekly[[#This Row],[RFC_P]]=TRUE,Weekly[[#This Row],[Actual]]=FALSE),BC695-1,BC695)))</f>
        <v>51.66</v>
      </c>
      <c r="BD696" s="38">
        <f>IF(Weekly[[#This Row],[H Odds &lt;]]="",BD695,IF(AND(Weekly[[#This Row],[H Odds &lt;]]&lt;&gt;"",Weekly[[#This Row],[GBC_P]]=TRUE,Weekly[[#This Row],[Actual]]=TRUE),BD695+Weekly[[#This Row],[H Odds &lt;]]-1,IF(AND(Weekly[[#This Row],[H Odds &lt;]]&lt;&gt;"",Weekly[[#This Row],[GBC_P]]=TRUE,Weekly[[#This Row],[Actual]]=FALSE),BD695-1,BD695)))</f>
        <v>57.810000000000009</v>
      </c>
      <c r="BE696" s="38">
        <f>IF(Weekly[[#This Row],[H Odds &lt;]]="",BE695,IF(AND(Weekly[[#This Row],[H Odds &lt;]]&lt;&gt;"",Weekly[[#This Row],[HGBC_P]]=TRUE,Weekly[[#This Row],[Actual]]=TRUE),BE695+Weekly[[#This Row],[H Odds &lt;]]-1,IF(AND(Weekly[[#This Row],[H Odds &lt;]]&lt;&gt;"",Weekly[[#This Row],[HGBC_P]]=TRUE,Weekly[[#This Row],[Actual]]=FALSE),BE695-1,BE695)))</f>
        <v>54.96</v>
      </c>
      <c r="BF696" s="38">
        <f>IF(Weekly[[#This Row],[H Odds &lt;]]="",BF695,IF(AND(Weekly[[#This Row],[H Odds &lt;]]&lt;&gt;"",Weekly[[#This Row],[XGB_P]]=TRUE,Weekly[[#This Row],[Actual]]=TRUE),BF695+Weekly[[#This Row],[H Odds &lt;]]-1,IF(AND(Weekly[[#This Row],[H Odds &lt;]]&lt;&gt;"",Weekly[[#This Row],[XGB_P]]=TRUE,Weekly[[#This Row],[Actual]]=FALSE),BF695-1,BF695)))</f>
        <v>64.63000000000001</v>
      </c>
      <c r="BG696" s="38">
        <f>IF(Weekly[[#This Row],[H Odds &lt;]]="",BG695,IF(AND(Weekly[[#This Row],[H Odds &lt;]]&lt;&gt;"",Weekly[[#This Row],[QDA_P]]=TRUE,Weekly[[#This Row],[Actual]]=TRUE),BG695+Weekly[[#This Row],[H Odds &lt;]]-1,IF(AND(Weekly[[#This Row],[H Odds &lt;]]&lt;&gt;"",Weekly[[#This Row],[QDA_P]]=TRUE,Weekly[[#This Row],[Actual]]=FALSE),BG695-1,BG695)))</f>
        <v>50.129999999999995</v>
      </c>
      <c r="BH696" s="38">
        <f>IF(Weekly[[#This Row],[H Odds &lt;]]="",BH695,IF(AND(Weekly[[#This Row],[H Odds &lt;]]&lt;&gt;"",Weekly[[#This Row],[KNC_P]]=TRUE,Weekly[[#This Row],[Actual]]=TRUE),BH695+Weekly[[#This Row],[H Odds &lt;]]-1,IF(AND(Weekly[[#This Row],[H Odds &lt;]]&lt;&gt;"",Weekly[[#This Row],[KNC_P]]=TRUE,Weekly[[#This Row],[Actual]]=FALSE),BH695-1,BH695)))</f>
        <v>55</v>
      </c>
      <c r="BI696" s="38">
        <f>IF(Weekly[[#This Row],[H Odds &lt;]]="",BI695,IF(AND(Weekly[[#This Row],[H Odds &lt;]]&lt;&gt;"",Weekly[[#This Row],[TRUES]]&gt;0,Weekly[[#This Row],[Actual]]=TRUE),BI695+Weekly[[#This Row],[H Odds &lt;]]-1,IF(AND(Weekly[[#This Row],[H Odds &lt;]]&lt;&gt;"",Weekly[[#This Row],[TRUES]]=0),BI695,BI695-1)))</f>
        <v>78.290000000000006</v>
      </c>
      <c r="BJ696" s="38">
        <f>IF(Weekly[[#This Row],[H Odds &lt;]]="",BJ695,IF(AND(Weekly[[#This Row],[H Odds &lt;]]&lt;&gt;"",Weekly[[#This Row],[Actual]]=TRUE),BJ695+Weekly[[#This Row],[H Odds &lt;]]-1,IF(AND(Weekly[[#This Row],[H Odds &lt;]]&lt;&gt;"",Weekly[[#This Row],[Actual]]=FALSE),BJ695-1,BJ695)))</f>
        <v>80.190000000000012</v>
      </c>
      <c r="BK696" s="58">
        <f>IF(AND(Weekly[[#This Row],[TRUES]]&gt;3,Weekly[[#This Row],[Actual]]=TRUE),BK695+Weekly[[#This Row],[BF H Odds]]-1,IF(AND(Weekly[[#This Row],[FALSES]]&gt;3,Weekly[[#This Row],[Actual]]=FALSE),BK695+Weekly[[#This Row],[BF V Odds]]-1,IF(AND(Weekly[[#This Row],[TRUES]]&gt;3,Weekly[[#This Row],[Actual]]=FALSE),BK695-1,IF(AND(Weekly[[#This Row],[FALSES]]&gt;3,Weekly[[#This Row],[Actual]]=TRUE),BK695-1,BK695))))</f>
        <v>-10.319999999999972</v>
      </c>
      <c r="BL696" s="58">
        <f>IF(AND(Weekly[[#This Row],[TRUES]]&gt;5,Weekly[[#This Row],[Actual]]=TRUE),BL695+Weekly[[#This Row],[BF H Odds]]-1,IF(AND(Weekly[[#This Row],[FALSES]]&gt;5,Weekly[[#This Row],[Actual]]=FALSE),BL695+Weekly[[#This Row],[BF V Odds]]-1,IF(AND(Weekly[[#This Row],[TRUES]]&gt;5,Weekly[[#This Row],[Actual]]=FALSE),BL695-1,IF(AND(Weekly[[#This Row],[FALSES]]&gt;5,Weekly[[#This Row],[Actual]]=TRUE),BL695-1,BL695))))</f>
        <v>-5.9999999999999858</v>
      </c>
      <c r="BM696" s="58">
        <f>IF(AND(Weekly[[#This Row],[TRUES]]&gt;6,Weekly[[#This Row],[Actual]]=TRUE),BM695+Weekly[[#This Row],[BF H Odds]]-1,IF(AND(Weekly[[#This Row],[FALSES]]&gt;6,Weekly[[#This Row],[Actual]]=FALSE),BM695+Weekly[[#This Row],[BF V Odds]]-1,IF(AND(Weekly[[#This Row],[TRUES]]&gt;6,Weekly[[#This Row],[Actual]]=FALSE),BM695-1,IF(AND(Weekly[[#This Row],[FALSES]]&gt;6,Weekly[[#This Row],[Actual]]=TRUE),BM695-1,BM695))))</f>
        <v>24.08</v>
      </c>
    </row>
    <row r="697" spans="1:65" x14ac:dyDescent="0.25">
      <c r="A697" s="34"/>
      <c r="B697" s="10">
        <v>44330</v>
      </c>
      <c r="C697" s="17" t="s">
        <v>25</v>
      </c>
      <c r="D697" s="15" t="s">
        <v>38</v>
      </c>
      <c r="E697" t="b">
        <v>1</v>
      </c>
      <c r="F697" t="b">
        <v>1</v>
      </c>
      <c r="G697" t="b">
        <v>1</v>
      </c>
      <c r="H697" t="b">
        <v>1</v>
      </c>
      <c r="I697" t="b">
        <v>1</v>
      </c>
      <c r="J697" t="b">
        <v>1</v>
      </c>
      <c r="K697" t="b">
        <v>1</v>
      </c>
      <c r="L697" t="b">
        <v>1</v>
      </c>
      <c r="O697" t="str">
        <f>IF(Weekly[[#This Row],[H/V]]="H",Weekly[[#This Row],[BF H Odds]],IF(Weekly[[#This Row],[H/V]]="V",Weekly[[#This Row],[BF V Odds]],""))</f>
        <v/>
      </c>
      <c r="R697" s="35">
        <f>IFERROR(IF(Weekly[[#This Row],[Won Bet?]]="yes",R696+(Weekly[[#This Row],[BF Odds]]*Weekly[[#This Row],[BF Stake]])-Weekly[[#This Row],[BF Stake]],R696-Weekly[[#This Row],[BF Stake]]),R696)</f>
        <v>1243.6095000000007</v>
      </c>
      <c r="S697" s="35">
        <f>IFERROR(IF(Weekly[[#This Row],[Won Bet?]]="yes",S696+(((Weekly[[#This Row],[BF Odds]]*Weekly[[#This Row],[BF Stake]])-Weekly[[#This Row],[BF Stake]])*0.95),S696-Weekly[[#This Row],[BF Stake]]),S696)</f>
        <v>1127.5191400000012</v>
      </c>
      <c r="T697" s="13"/>
      <c r="U697" s="13"/>
      <c r="V697" s="24" t="str">
        <f>IF(Weekly[[#This Row],[Actual]]="","",IF(AND(Weekly[[#This Row],[SVC_P]]=Weekly[[#This Row],[Actual]],Weekly[[#This Row],[SVC_P]]=TRUE),V696+Weekly[[#This Row],[BF H Odds]]-1,IF(AND(Weekly[[#This Row],[SVC_P]]=Weekly[[#This Row],[Actual]],Weekly[[#This Row],[SVC_P]]=FALSE),V696+Weekly[[#This Row],[BF V Odds]]-1,V696-1)))</f>
        <v/>
      </c>
      <c r="W697" s="24" t="str">
        <f>IF(Weekly[[#This Row],[Actual]]="","",IF(AND(Weekly[[#This Row],[SVC_P]]=FALSE,Weekly[[#This Row],[Actual]]=TRUE),W696+Weekly[[#This Row],[BF H Odds]]-1,IF(AND(Weekly[[#This Row],[SVC_P]]=TRUE,Weekly[[#This Row],[Actual]]=FALSE,),W696+Weekly[[#This Row],[BF V Odds]]-1,W696-1)))</f>
        <v/>
      </c>
      <c r="X697" s="24" t="str">
        <f>IF(Weekly[[#This Row],[Actual]]="","",IF(AND(Weekly[[#This Row],[ADBC_P]]=Weekly[[#This Row],[Actual]],Weekly[[#This Row],[ADBC_P]]=TRUE),X696+Weekly[[#This Row],[BF H Odds]]-1,IF(AND(Weekly[[#This Row],[ADBC_P]]=Weekly[[#This Row],[Actual]],Weekly[[#This Row],[ADBC_P]]=FALSE),X696+Weekly[[#This Row],[BF V Odds]]-1,X696-1)))</f>
        <v/>
      </c>
      <c r="Y697" s="24" t="str">
        <f>IF(Weekly[[#This Row],[Actual]]="","",IF(AND(Weekly[[#This Row],[ADBC_P]]=FALSE,Weekly[[#This Row],[Actual]]=TRUE),Y696+Weekly[[#This Row],[BF H Odds]]-1,IF(AND(Weekly[[#This Row],[ADBC_P]]=TRUE,Weekly[[#This Row],[Actual]]=FALSE),Y696+Weekly[[#This Row],[BF V Odds]]-1,Y696-1)))</f>
        <v/>
      </c>
      <c r="Z697" s="24" t="str">
        <f>IF(Weekly[[#This Row],[Actual]]="","",IF(AND(Weekly[[#This Row],[RFC_P]]=Weekly[[#This Row],[Actual]],Weekly[[#This Row],[RFC_P]]=TRUE),Z696+Weekly[[#This Row],[BF H Odds]]-1,IF(AND(Weekly[[#This Row],[RFC_P]]=Weekly[[#This Row],[Actual]],Weekly[[#This Row],[RFC_P]]=FALSE),Z696+Weekly[[#This Row],[BF V Odds]]-1,Z696-1)))</f>
        <v/>
      </c>
      <c r="AA697" s="24" t="str">
        <f>IF(Weekly[[#This Row],[Actual]]="","",IF(AND(Weekly[[#This Row],[RFC_P]]=FALSE,Weekly[[#This Row],[Actual]]=TRUE),AA696+Weekly[[#This Row],[BF H Odds]]-1,IF(AND(Weekly[[#This Row],[RFC_P]]=TRUE,Weekly[[#This Row],[Actual]]=FALSE),AA696+Weekly[[#This Row],[BF V Odds]]-1,AA696-1)))</f>
        <v/>
      </c>
      <c r="AB697" s="24" t="str">
        <f>IF(Weekly[[#This Row],[Actual]]="","",IF(AND(Weekly[[#This Row],[GBC_P]]=Weekly[[#This Row],[Actual]],Weekly[[#This Row],[GBC_P]]=TRUE),AB696+Weekly[[#This Row],[BF H Odds]]-1,IF(AND(Weekly[[#This Row],[GBC_P]]=Weekly[[#This Row],[Actual]],Weekly[[#This Row],[GBC_P]]=FALSE),AB696+Weekly[[#This Row],[BF V Odds]]-1,AB696-1)))</f>
        <v/>
      </c>
      <c r="AC697" s="24" t="str">
        <f>IF(Weekly[[#This Row],[Actual]]="","",IF(AND(Weekly[[#This Row],[GBC_P]]=FALSE,Weekly[[#This Row],[Actual]]=TRUE),AC696+Weekly[[#This Row],[BF H Odds]]-1,IF(AND(Weekly[[#This Row],[GBC_P]]=TRUE,Weekly[[#This Row],[Actual]]=FALSE),AC696+Weekly[[#This Row],[BF V Odds]]-1,AC696-1)))</f>
        <v/>
      </c>
      <c r="AD697" s="24" t="str">
        <f>IF(Weekly[[#This Row],[Actual]]="","",IF(AND(Weekly[[#This Row],[HGBC_P]]=Weekly[[#This Row],[Actual]],Weekly[[#This Row],[HGBC_P]]=TRUE),AD696+Weekly[[#This Row],[BF H Odds]]-1,IF(AND(Weekly[[#This Row],[HGBC_P]]=Weekly[[#This Row],[Actual]],Weekly[[#This Row],[HGBC_P]]=FALSE),AD696+Weekly[[#This Row],[BF V Odds]]-1,AD696-1)))</f>
        <v/>
      </c>
      <c r="AE697" s="24" t="str">
        <f>IF(Weekly[[#This Row],[Actual]]="","",IF(AND(Weekly[[#This Row],[HGBC_P]]=FALSE,Weekly[[#This Row],[Actual]]=TRUE),AE696+Weekly[[#This Row],[BF H Odds]]-1,IF(AND(Weekly[[#This Row],[HGBC_P]]=TRUE,Weekly[[#This Row],[Actual]]=FALSE),AE696+Weekly[[#This Row],[BF V Odds]]-1,AE696-1)))</f>
        <v/>
      </c>
      <c r="AF697" s="24" t="str">
        <f>IF(Weekly[[#This Row],[Actual]]="","",IF(AND(Weekly[[#This Row],[XGB_P]]=Weekly[[#This Row],[Actual]],Weekly[[#This Row],[XGB_P]]=TRUE),AF696+Weekly[[#This Row],[BF H Odds]]-1,IF(AND(Weekly[[#This Row],[XGB_P]]=Weekly[[#This Row],[Actual]],Weekly[[#This Row],[XGB_P]]=FALSE),AF696+Weekly[[#This Row],[BF V Odds]]-1,AF696-1)))</f>
        <v/>
      </c>
      <c r="AG697" s="24" t="str">
        <f>IF(Weekly[[#This Row],[Actual]]="","",IF(AND(Weekly[[#This Row],[XGB_P]]=FALSE,Weekly[[#This Row],[Actual]]=TRUE),AG696+Weekly[[#This Row],[BF H Odds]]-1,IF(AND(Weekly[[#This Row],[XGB_P]]=TRUE,Weekly[[#This Row],[Actual]]=FALSE),AG696+Weekly[[#This Row],[BF V Odds]]-1,AG696-1)))</f>
        <v/>
      </c>
      <c r="AH697" s="24" t="str">
        <f>IF(Weekly[[#This Row],[Actual]]="","",IF(AND(Weekly[[#This Row],[QDA_P]]=Weekly[[#This Row],[Actual]],Weekly[[#This Row],[QDA_P]]=TRUE),AH696+Weekly[[#This Row],[BF H Odds]]-1,IF(AND(Weekly[[#This Row],[QDA_P]]=Weekly[[#This Row],[Actual]],Weekly[[#This Row],[QDA_P]]=FALSE),AH696+Weekly[[#This Row],[BF V Odds]]-1,AH696-1)))</f>
        <v/>
      </c>
      <c r="AI697" s="24" t="str">
        <f>IF(Weekly[[#This Row],[Actual]]="","",IF(AND(Weekly[[#This Row],[QDA_P]]=FALSE,Weekly[[#This Row],[Actual]]=TRUE),AI696+Weekly[[#This Row],[BF H Odds]]-1,IF(AND(Weekly[[#This Row],[QDA_P]]=TRUE,Weekly[[#This Row],[Actual]]=FALSE),AI696+Weekly[[#This Row],[BF V Odds]]-1,AI696-1)))</f>
        <v/>
      </c>
      <c r="AJ697" s="24" t="str">
        <f>IF(Weekly[[#This Row],[Actual]]="","",IF(AND(Weekly[[#This Row],[KNC_P]]=FALSE,Weekly[[#This Row],[Actual]]=TRUE),AJ696+Weekly[[#This Row],[BF H Odds]]-1,IF(AND(Weekly[[#This Row],[KNC_P]]=TRUE,Weekly[[#This Row],[Actual]]=FALSE),AJ696+Weekly[[#This Row],[BF V Odds]]-1,AJ696-1)))</f>
        <v/>
      </c>
      <c r="AK697" s="24" t="str">
        <f>IF(Weekly[[#This Row],[Actual]]="","",IF(AND(Weekly[[#This Row],[KNC_P]]=FALSE,Weekly[[#This Row],[Actual]]=TRUE),AK696+Weekly[[#This Row],[BF H Odds]]-1,IF(AND(Weekly[[#This Row],[KNC_P]]=TRUE,Weekly[[#This Row],[Actual]]=FALSE),AK696+Weekly[[#This Row],[BF V Odds]]-1,AK696-1)))</f>
        <v/>
      </c>
      <c r="AL697" s="30" t="str">
        <f>IF(Weekly[[#This Row],[Actual]]="","",COUNTIF(Weekly[[#This Row],[SVC_P]:[QDA_P]],TRUE))</f>
        <v/>
      </c>
      <c r="AM697" s="30" t="str">
        <f>IF(Weekly[[#This Row],[Actual]]="","",COUNTIF(Weekly[[#This Row],[SVC_P]:[QDA_P]],FALSE))</f>
        <v/>
      </c>
      <c r="AN697" s="36" t="str">
        <f>IF(AND(Weekly[[#This Row],[BF V Odds]]&gt;$BO$6,Weekly[[#This Row],[BF V Odds]] &lt; $BO$7),Weekly[[#This Row],[BF V Odds]],"")</f>
        <v/>
      </c>
      <c r="AO697" s="36" t="str">
        <f>IF(AND(Weekly[[#This Row],[BF H Odds]]&gt;$BO$6, Weekly[[#This Row],[BF H Odds]] &lt; $BO$7),Weekly[[#This Row],[BF H Odds]],"")</f>
        <v/>
      </c>
      <c r="AP697" s="37">
        <f>IF(AND(Weekly[[#This Row],[V Odds &lt;]]="",Weekly[[#This Row],[H Odds &lt;]]=""),AP696,IF(AND(Weekly[[#This Row],[H Odds &lt;]]&lt;&gt;"",Weekly[[#This Row],[SVC_P]]=TRUE,Weekly[[#This Row],[Actual]]=TRUE),AP696+Weekly[[#This Row],[H Odds &lt;]]-1,IF(AND(Weekly[[#This Row],[V Odds &lt;]]&lt;&gt;"",Weekly[[#This Row],[SVC_P]]=FALSE,Weekly[[#This Row],[Actual]]=FALSE),AP696+Weekly[[#This Row],[V Odds &lt;]]-1,IF(AND(Weekly[[#This Row],[V Odds &lt;]]&lt;&gt;"",Weekly[[#This Row],[SVC_P]]=FALSE,Weekly[[#This Row],[Actual]]=TRUE),AP696-1,IF(AND(Weekly[[#This Row],[H Odds &lt;]]&lt;&gt;"",Weekly[[#This Row],[SVC_P]]=TRUE,Weekly[[#This Row],[Actual]]=FALSE),AP696-1,AP696)))))</f>
        <v>81.330000000000027</v>
      </c>
      <c r="AQ697" s="37">
        <f>IF(AND(Weekly[[#This Row],[V Odds &lt;]]="",Weekly[[#This Row],[H Odds &lt;]]=""),AQ696,IF(AND(Weekly[[#This Row],[H Odds &lt;]]&lt;&gt;"",Weekly[[#This Row],[ADBC_P]]=TRUE,Weekly[[#This Row],[Actual]]=TRUE),AQ696+Weekly[[#This Row],[H Odds &lt;]]-1,IF(AND(Weekly[[#This Row],[V Odds &lt;]]&lt;&gt;"",Weekly[[#This Row],[ADBC_P]]=FALSE,Weekly[[#This Row],[Actual]]=FALSE),AQ696+Weekly[[#This Row],[V Odds &lt;]]-1,IF(AND(Weekly[[#This Row],[V Odds &lt;]]&lt;&gt;"",Weekly[[#This Row],[ADBC_P]]=FALSE,Weekly[[#This Row],[Actual]]=TRUE),AQ696-1,IF(AND(Weekly[[#This Row],[H Odds &lt;]]&lt;&gt;"",Weekly[[#This Row],[ADBC_P]]=TRUE,Weekly[[#This Row],[Actual]]=FALSE),AQ696-1,AQ696)))))</f>
        <v>53.88</v>
      </c>
      <c r="AR697" s="37">
        <f>IF(AND(Weekly[[#This Row],[V Odds &lt;]]="",Weekly[[#This Row],[H Odds &lt;]]=""),AR696,IF(AND(Weekly[[#This Row],[H Odds &lt;]]&lt;&gt;"",Weekly[[#This Row],[RFC_P]]=TRUE,Weekly[[#This Row],[Actual]]=TRUE),AR696+Weekly[[#This Row],[H Odds &lt;]]-1,IF(AND(Weekly[[#This Row],[V Odds &lt;]]&lt;&gt;"",Weekly[[#This Row],[RFC_P]]=FALSE,Weekly[[#This Row],[Actual]]=FALSE),AR696+Weekly[[#This Row],[V Odds &lt;]]-1,IF(AND(Weekly[[#This Row],[V Odds &lt;]]&lt;&gt;"",Weekly[[#This Row],[RFC_P]]=FALSE,Weekly[[#This Row],[Actual]]=TRUE),AR696-1,IF(AND(Weekly[[#This Row],[H Odds &lt;]]&lt;&gt;"",Weekly[[#This Row],[RFC_P]]=TRUE,Weekly[[#This Row],[Actual]]=FALSE),AR696-1,AR696)))))</f>
        <v>73.14</v>
      </c>
      <c r="AS697" s="37">
        <f>IF(AND(Weekly[[#This Row],[V Odds &lt;]]="",Weekly[[#This Row],[H Odds &lt;]]=""),AS696,IF(AND(Weekly[[#This Row],[H Odds &lt;]]&lt;&gt;"",Weekly[[#This Row],[GBC_P]]=TRUE,Weekly[[#This Row],[Actual]]=TRUE),AS696+Weekly[[#This Row],[H Odds &lt;]]-1,IF(AND(Weekly[[#This Row],[V Odds &lt;]]&lt;&gt;"",Weekly[[#This Row],[GBC_P]]=FALSE,Weekly[[#This Row],[Actual]]=FALSE),AS696+Weekly[[#This Row],[V Odds &lt;]]-1,IF(AND(Weekly[[#This Row],[V Odds &lt;]]&lt;&gt;"",Weekly[[#This Row],[GBC_P]]=FALSE,Weekly[[#This Row],[Actual]]=TRUE),AS696-1,IF(AND(Weekly[[#This Row],[H Odds &lt;]]&lt;&gt;"",Weekly[[#This Row],[GBC_P]]=TRUE,Weekly[[#This Row],[Actual]]=FALSE),AS696-1,AS696)))))</f>
        <v>76.88</v>
      </c>
      <c r="AT697" s="37">
        <f>IF(AND(Weekly[[#This Row],[V Odds &lt;]]="",Weekly[[#This Row],[H Odds &lt;]]=""),AT696,IF(AND(Weekly[[#This Row],[H Odds &lt;]]&lt;&gt;"",Weekly[[#This Row],[HGBC_P]]=TRUE,Weekly[[#This Row],[Actual]]=TRUE),AT696+Weekly[[#This Row],[H Odds &lt;]]-1,IF(AND(Weekly[[#This Row],[V Odds &lt;]]&lt;&gt;"",Weekly[[#This Row],[HGBC_P]]=FALSE,Weekly[[#This Row],[Actual]]=FALSE),AT696+Weekly[[#This Row],[V Odds &lt;]]-1,IF(AND(Weekly[[#This Row],[V Odds &lt;]]&lt;&gt;"",Weekly[[#This Row],[HGBC_P]]=FALSE,Weekly[[#This Row],[Actual]]=TRUE),AT696-1,IF(AND(Weekly[[#This Row],[H Odds &lt;]]&lt;&gt;"",Weekly[[#This Row],[HGBC_P]]=TRUE,Weekly[[#This Row],[Actual]]=FALSE),AT696-1,AT696)))))</f>
        <v>60.31</v>
      </c>
      <c r="AU697" s="37">
        <f>IF(AND(Weekly[[#This Row],[V Odds &lt;]]="",Weekly[[#This Row],[H Odds &lt;]]=""),AU696,IF(AND(Weekly[[#This Row],[H Odds &lt;]]&lt;&gt;"",Weekly[[#This Row],[XGB_P]]=TRUE,Weekly[[#This Row],[Actual]]=TRUE),AU696+Weekly[[#This Row],[H Odds &lt;]]-1,IF(AND(Weekly[[#This Row],[V Odds &lt;]]&lt;&gt;"",Weekly[[#This Row],[XGB_P]]=FALSE,Weekly[[#This Row],[Actual]]=FALSE),AU696+Weekly[[#This Row],[V Odds &lt;]]-1,IF(AND(Weekly[[#This Row],[V Odds &lt;]]&lt;&gt;"",Weekly[[#This Row],[XGB_P]]=FALSE,Weekly[[#This Row],[Actual]]=TRUE),AU696-1,IF(AND(Weekly[[#This Row],[H Odds &lt;]]&lt;&gt;"",Weekly[[#This Row],[XGB_P]]=TRUE,Weekly[[#This Row],[Actual]]=FALSE),AU696-1,AU696)))))</f>
        <v>84.06</v>
      </c>
      <c r="AV697" s="37">
        <f>IF(AND(Weekly[[#This Row],[V Odds &lt;]]="",Weekly[[#This Row],[H Odds &lt;]]=""),AV696,IF(AND(Weekly[[#This Row],[H Odds &lt;]]&lt;&gt;"",Weekly[[#This Row],[QDA_P]]=TRUE,Weekly[[#This Row],[Actual]]=TRUE),AV696+Weekly[[#This Row],[H Odds &lt;]]-1,IF(AND(Weekly[[#This Row],[V Odds &lt;]]&lt;&gt;"",Weekly[[#This Row],[QDA_P]]=FALSE,Weekly[[#This Row],[Actual]]=FALSE),AV696+Weekly[[#This Row],[V Odds &lt;]]-1,IF(AND(Weekly[[#This Row],[V Odds &lt;]]&lt;&gt;"",Weekly[[#This Row],[QDA_P]]=FALSE,Weekly[[#This Row],[Actual]]=TRUE),AV696-1,IF(AND(Weekly[[#This Row],[H Odds &lt;]]&lt;&gt;"",Weekly[[#This Row],[QDA_P]]=TRUE,Weekly[[#This Row],[Actual]]=FALSE),AV696-1,AV696)))))</f>
        <v>73.349999999999994</v>
      </c>
      <c r="AW697" s="37">
        <f>IF(AND(Weekly[[#This Row],[H Odds &lt;]]="",Weekly[[#This Row],[V Odds &lt;]]=""),AW696,IF(AND(Weekly[[#This Row],[KNC_P]]=Weekly[[#This Row],[Actual]],Weekly[[#This Row],[KNC_P]]=TRUE),AW696+Weekly[[#This Row],[BF H Odds]]-1,IF(AND(Weekly[[#This Row],[KNC_P]]=Weekly[[#This Row],[Actual]],Weekly[[#This Row],[KNC_P]]=FALSE),AW696+Weekly[[#This Row],[BF V Odds]]-1,AW696-1)))</f>
        <v>51.150000000000013</v>
      </c>
      <c r="AX697" s="37">
        <f>IF(AND(Weekly[[#This Row],[V Odds &lt;]]="",Weekly[[#This Row],[H Odds &lt;]]=""),AX696,IF(AND(Weekly[[#This Row],[V Odds &lt;]]&lt;&gt;"",Weekly[[#This Row],[FALSES]]&gt;0,Weekly[[#This Row],[Actual]]=FALSE),AX696+Weekly[[#This Row],[V Odds &lt;]]-1,IF(AND(Weekly[[#This Row],[H Odds &lt;]]&lt;&gt;"",Weekly[[#This Row],[TRUES]]&gt;0,Weekly[[#This Row],[Actual]]=TRUE),AX696+Weekly[[#This Row],[H Odds &lt;]]-1,IF(AND(Weekly[[#This Row],[V Odds &lt;]]&lt;&gt;"",Weekly[[#This Row],[FALSES]]=0),AX696,IF(AND(Weekly[[#This Row],[H Odds &lt;]]&lt;&gt;"",Weekly[[#This Row],[TRUES]]=0),AX696,AX696-1)))))</f>
        <v>135.64999999999995</v>
      </c>
      <c r="AY697" s="37">
        <f>IF(AND(Weekly[[#This Row],[V Odds &lt;]]="",Weekly[[#This Row],[H Odds &lt;]]=""),AY696,IF(AND(Weekly[[#This Row],[V Odds &lt;]]&lt;&gt;"",Weekly[[#This Row],[FALSES]]&gt;0,Weekly[[#This Row],[Actual]]=FALSE),AY696+((Weekly[[#This Row],[V Odds &lt;]]-1)*0.92),IF(AND(Weekly[[#This Row],[H Odds &lt;]]&lt;&gt;"",Weekly[[#This Row],[TRUES]]&gt;0,Weekly[[#This Row],[Actual]]=TRUE),AY696+((Weekly[[#This Row],[H Odds &lt;]]-1)*0.92),IF(AND(Weekly[[#This Row],[V Odds &lt;]]&lt;&gt;"",Weekly[[#This Row],[FALSES]]=0),AY696,IF(AND(Weekly[[#This Row],[H Odds &lt;]]&lt;&gt;"",Weekly[[#This Row],[TRUES]]=0),AY696,AY696-1)))))</f>
        <v>120.07800000000003</v>
      </c>
      <c r="AZ697" s="37">
        <f>IF(AND(Weekly[[#This Row],[V Odds &lt;]]="",Weekly[[#This Row],[H Odds &lt;]]=""),AZ696,IF(AND(Weekly[[#This Row],[V Odds &lt;]]&lt;&gt;"",Weekly[[#This Row],[Actual]]=FALSE),AZ696+Weekly[[#This Row],[V Odds &lt;]]-1,IF(AND(Weekly[[#This Row],[H Odds &lt;]]&lt;&gt;"",Weekly[[#This Row],[Actual]]=TRUE),AZ696+Weekly[[#This Row],[H Odds &lt;]]-1,AZ696-1)))</f>
        <v>125.61999999999996</v>
      </c>
      <c r="BA697" s="38">
        <f>IF(Weekly[[#This Row],[H Odds &lt;]]="",BA696,IF(AND(Weekly[[#This Row],[H Odds &lt;]]&lt;&gt;"",Weekly[[#This Row],[SVC_P]]=TRUE,Weekly[[#This Row],[Actual]]=TRUE),BA696+Weekly[[#This Row],[H Odds &lt;]]-1,IF(AND(Weekly[[#This Row],[H Odds &lt;]]&lt;&gt;"",Weekly[[#This Row],[SVC_P]]=TRUE,Weekly[[#This Row],[Actual]]=FALSE),BA696-1,BA696)))</f>
        <v>80.290000000000006</v>
      </c>
      <c r="BB697" s="38">
        <f>IF(Weekly[[#This Row],[H Odds &lt;]]="",BB696,IF(AND(Weekly[[#This Row],[H Odds &lt;]]&lt;&gt;"",Weekly[[#This Row],[ADBC_P]]=TRUE,Weekly[[#This Row],[Actual]]=TRUE),BB696+Weekly[[#This Row],[H Odds &lt;]]-1,IF(AND(Weekly[[#This Row],[H Odds &lt;]]&lt;&gt;"",Weekly[[#This Row],[ADBC_P]]=TRUE,Weekly[[#This Row],[Actual]]=FALSE),BB696-1,BB696)))</f>
        <v>50.06</v>
      </c>
      <c r="BC697" s="38">
        <f>IF(Weekly[[#This Row],[H Odds &lt;]]="",BC696,IF(AND(Weekly[[#This Row],[H Odds &lt;]]&lt;&gt;"",Weekly[[#This Row],[RFC_P]]=TRUE,Weekly[[#This Row],[Actual]]=TRUE),BC696+Weekly[[#This Row],[H Odds &lt;]]-1,IF(AND(Weekly[[#This Row],[H Odds &lt;]]&lt;&gt;"",Weekly[[#This Row],[RFC_P]]=TRUE,Weekly[[#This Row],[Actual]]=FALSE),BC696-1,BC696)))</f>
        <v>51.66</v>
      </c>
      <c r="BD697" s="38">
        <f>IF(Weekly[[#This Row],[H Odds &lt;]]="",BD696,IF(AND(Weekly[[#This Row],[H Odds &lt;]]&lt;&gt;"",Weekly[[#This Row],[GBC_P]]=TRUE,Weekly[[#This Row],[Actual]]=TRUE),BD696+Weekly[[#This Row],[H Odds &lt;]]-1,IF(AND(Weekly[[#This Row],[H Odds &lt;]]&lt;&gt;"",Weekly[[#This Row],[GBC_P]]=TRUE,Weekly[[#This Row],[Actual]]=FALSE),BD696-1,BD696)))</f>
        <v>57.810000000000009</v>
      </c>
      <c r="BE697" s="38">
        <f>IF(Weekly[[#This Row],[H Odds &lt;]]="",BE696,IF(AND(Weekly[[#This Row],[H Odds &lt;]]&lt;&gt;"",Weekly[[#This Row],[HGBC_P]]=TRUE,Weekly[[#This Row],[Actual]]=TRUE),BE696+Weekly[[#This Row],[H Odds &lt;]]-1,IF(AND(Weekly[[#This Row],[H Odds &lt;]]&lt;&gt;"",Weekly[[#This Row],[HGBC_P]]=TRUE,Weekly[[#This Row],[Actual]]=FALSE),BE696-1,BE696)))</f>
        <v>54.96</v>
      </c>
      <c r="BF697" s="38">
        <f>IF(Weekly[[#This Row],[H Odds &lt;]]="",BF696,IF(AND(Weekly[[#This Row],[H Odds &lt;]]&lt;&gt;"",Weekly[[#This Row],[XGB_P]]=TRUE,Weekly[[#This Row],[Actual]]=TRUE),BF696+Weekly[[#This Row],[H Odds &lt;]]-1,IF(AND(Weekly[[#This Row],[H Odds &lt;]]&lt;&gt;"",Weekly[[#This Row],[XGB_P]]=TRUE,Weekly[[#This Row],[Actual]]=FALSE),BF696-1,BF696)))</f>
        <v>64.63000000000001</v>
      </c>
      <c r="BG697" s="38">
        <f>IF(Weekly[[#This Row],[H Odds &lt;]]="",BG696,IF(AND(Weekly[[#This Row],[H Odds &lt;]]&lt;&gt;"",Weekly[[#This Row],[QDA_P]]=TRUE,Weekly[[#This Row],[Actual]]=TRUE),BG696+Weekly[[#This Row],[H Odds &lt;]]-1,IF(AND(Weekly[[#This Row],[H Odds &lt;]]&lt;&gt;"",Weekly[[#This Row],[QDA_P]]=TRUE,Weekly[[#This Row],[Actual]]=FALSE),BG696-1,BG696)))</f>
        <v>50.129999999999995</v>
      </c>
      <c r="BH697" s="38">
        <f>IF(Weekly[[#This Row],[H Odds &lt;]]="",BH696,IF(AND(Weekly[[#This Row],[H Odds &lt;]]&lt;&gt;"",Weekly[[#This Row],[KNC_P]]=TRUE,Weekly[[#This Row],[Actual]]=TRUE),BH696+Weekly[[#This Row],[H Odds &lt;]]-1,IF(AND(Weekly[[#This Row],[H Odds &lt;]]&lt;&gt;"",Weekly[[#This Row],[KNC_P]]=TRUE,Weekly[[#This Row],[Actual]]=FALSE),BH696-1,BH696)))</f>
        <v>55</v>
      </c>
      <c r="BI697" s="38">
        <f>IF(Weekly[[#This Row],[H Odds &lt;]]="",BI696,IF(AND(Weekly[[#This Row],[H Odds &lt;]]&lt;&gt;"",Weekly[[#This Row],[TRUES]]&gt;0,Weekly[[#This Row],[Actual]]=TRUE),BI696+Weekly[[#This Row],[H Odds &lt;]]-1,IF(AND(Weekly[[#This Row],[H Odds &lt;]]&lt;&gt;"",Weekly[[#This Row],[TRUES]]=0),BI696,BI696-1)))</f>
        <v>78.290000000000006</v>
      </c>
      <c r="BJ697" s="38">
        <f>IF(Weekly[[#This Row],[H Odds &lt;]]="",BJ696,IF(AND(Weekly[[#This Row],[H Odds &lt;]]&lt;&gt;"",Weekly[[#This Row],[Actual]]=TRUE),BJ696+Weekly[[#This Row],[H Odds &lt;]]-1,IF(AND(Weekly[[#This Row],[H Odds &lt;]]&lt;&gt;"",Weekly[[#This Row],[Actual]]=FALSE),BJ696-1,BJ696)))</f>
        <v>80.190000000000012</v>
      </c>
      <c r="BK697" s="58">
        <f>IF(AND(Weekly[[#This Row],[TRUES]]&gt;3,Weekly[[#This Row],[Actual]]=TRUE),BK696+Weekly[[#This Row],[BF H Odds]]-1,IF(AND(Weekly[[#This Row],[FALSES]]&gt;3,Weekly[[#This Row],[Actual]]=FALSE),BK696+Weekly[[#This Row],[BF V Odds]]-1,IF(AND(Weekly[[#This Row],[TRUES]]&gt;3,Weekly[[#This Row],[Actual]]=FALSE),BK696-1,IF(AND(Weekly[[#This Row],[FALSES]]&gt;3,Weekly[[#This Row],[Actual]]=TRUE),BK696-1,BK696))))</f>
        <v>-11.319999999999972</v>
      </c>
      <c r="BL697" s="58">
        <f>IF(AND(Weekly[[#This Row],[TRUES]]&gt;5,Weekly[[#This Row],[Actual]]=TRUE),BL696+Weekly[[#This Row],[BF H Odds]]-1,IF(AND(Weekly[[#This Row],[FALSES]]&gt;5,Weekly[[#This Row],[Actual]]=FALSE),BL696+Weekly[[#This Row],[BF V Odds]]-1,IF(AND(Weekly[[#This Row],[TRUES]]&gt;5,Weekly[[#This Row],[Actual]]=FALSE),BL696-1,IF(AND(Weekly[[#This Row],[FALSES]]&gt;5,Weekly[[#This Row],[Actual]]=TRUE),BL696-1,BL696))))</f>
        <v>-6.9999999999999858</v>
      </c>
      <c r="BM697" s="58">
        <f>IF(AND(Weekly[[#This Row],[TRUES]]&gt;6,Weekly[[#This Row],[Actual]]=TRUE),BM696+Weekly[[#This Row],[BF H Odds]]-1,IF(AND(Weekly[[#This Row],[FALSES]]&gt;6,Weekly[[#This Row],[Actual]]=FALSE),BM696+Weekly[[#This Row],[BF V Odds]]-1,IF(AND(Weekly[[#This Row],[TRUES]]&gt;6,Weekly[[#This Row],[Actual]]=FALSE),BM696-1,IF(AND(Weekly[[#This Row],[FALSES]]&gt;6,Weekly[[#This Row],[Actual]]=TRUE),BM696-1,BM696))))</f>
        <v>23.08</v>
      </c>
    </row>
    <row r="698" spans="1:65" x14ac:dyDescent="0.25">
      <c r="A698" s="34"/>
      <c r="B698" s="10">
        <v>44330</v>
      </c>
      <c r="C698" s="17" t="s">
        <v>26</v>
      </c>
      <c r="D698" s="15" t="s">
        <v>14</v>
      </c>
      <c r="E698" t="b">
        <v>1</v>
      </c>
      <c r="F698" t="b">
        <v>1</v>
      </c>
      <c r="G698" t="b">
        <v>1</v>
      </c>
      <c r="H698" t="b">
        <v>1</v>
      </c>
      <c r="I698" t="b">
        <v>1</v>
      </c>
      <c r="J698" t="b">
        <v>1</v>
      </c>
      <c r="K698" t="b">
        <v>1</v>
      </c>
      <c r="L698" t="b">
        <v>1</v>
      </c>
      <c r="O698" t="str">
        <f>IF(Weekly[[#This Row],[H/V]]="H",Weekly[[#This Row],[BF H Odds]],IF(Weekly[[#This Row],[H/V]]="V",Weekly[[#This Row],[BF V Odds]],""))</f>
        <v/>
      </c>
      <c r="R698" s="35">
        <f>IFERROR(IF(Weekly[[#This Row],[Won Bet?]]="yes",R697+(Weekly[[#This Row],[BF Odds]]*Weekly[[#This Row],[BF Stake]])-Weekly[[#This Row],[BF Stake]],R697-Weekly[[#This Row],[BF Stake]]),R697)</f>
        <v>1243.6095000000007</v>
      </c>
      <c r="S698" s="35">
        <f>IFERROR(IF(Weekly[[#This Row],[Won Bet?]]="yes",S697+(((Weekly[[#This Row],[BF Odds]]*Weekly[[#This Row],[BF Stake]])-Weekly[[#This Row],[BF Stake]])*0.95),S697-Weekly[[#This Row],[BF Stake]]),S697)</f>
        <v>1127.5191400000012</v>
      </c>
      <c r="T698" s="13"/>
      <c r="U698" s="13"/>
      <c r="V698" s="24" t="str">
        <f>IF(Weekly[[#This Row],[Actual]]="","",IF(AND(Weekly[[#This Row],[SVC_P]]=Weekly[[#This Row],[Actual]],Weekly[[#This Row],[SVC_P]]=TRUE),V697+Weekly[[#This Row],[BF H Odds]]-1,IF(AND(Weekly[[#This Row],[SVC_P]]=Weekly[[#This Row],[Actual]],Weekly[[#This Row],[SVC_P]]=FALSE),V697+Weekly[[#This Row],[BF V Odds]]-1,V697-1)))</f>
        <v/>
      </c>
      <c r="W698" s="24" t="str">
        <f>IF(Weekly[[#This Row],[Actual]]="","",IF(AND(Weekly[[#This Row],[SVC_P]]=FALSE,Weekly[[#This Row],[Actual]]=TRUE),W697+Weekly[[#This Row],[BF H Odds]]-1,IF(AND(Weekly[[#This Row],[SVC_P]]=TRUE,Weekly[[#This Row],[Actual]]=FALSE,),W697+Weekly[[#This Row],[BF V Odds]]-1,W697-1)))</f>
        <v/>
      </c>
      <c r="X698" s="24" t="str">
        <f>IF(Weekly[[#This Row],[Actual]]="","",IF(AND(Weekly[[#This Row],[ADBC_P]]=Weekly[[#This Row],[Actual]],Weekly[[#This Row],[ADBC_P]]=TRUE),X697+Weekly[[#This Row],[BF H Odds]]-1,IF(AND(Weekly[[#This Row],[ADBC_P]]=Weekly[[#This Row],[Actual]],Weekly[[#This Row],[ADBC_P]]=FALSE),X697+Weekly[[#This Row],[BF V Odds]]-1,X697-1)))</f>
        <v/>
      </c>
      <c r="Y698" s="24" t="str">
        <f>IF(Weekly[[#This Row],[Actual]]="","",IF(AND(Weekly[[#This Row],[ADBC_P]]=FALSE,Weekly[[#This Row],[Actual]]=TRUE),Y697+Weekly[[#This Row],[BF H Odds]]-1,IF(AND(Weekly[[#This Row],[ADBC_P]]=TRUE,Weekly[[#This Row],[Actual]]=FALSE),Y697+Weekly[[#This Row],[BF V Odds]]-1,Y697-1)))</f>
        <v/>
      </c>
      <c r="Z698" s="24" t="str">
        <f>IF(Weekly[[#This Row],[Actual]]="","",IF(AND(Weekly[[#This Row],[RFC_P]]=Weekly[[#This Row],[Actual]],Weekly[[#This Row],[RFC_P]]=TRUE),Z697+Weekly[[#This Row],[BF H Odds]]-1,IF(AND(Weekly[[#This Row],[RFC_P]]=Weekly[[#This Row],[Actual]],Weekly[[#This Row],[RFC_P]]=FALSE),Z697+Weekly[[#This Row],[BF V Odds]]-1,Z697-1)))</f>
        <v/>
      </c>
      <c r="AA698" s="24" t="str">
        <f>IF(Weekly[[#This Row],[Actual]]="","",IF(AND(Weekly[[#This Row],[RFC_P]]=FALSE,Weekly[[#This Row],[Actual]]=TRUE),AA697+Weekly[[#This Row],[BF H Odds]]-1,IF(AND(Weekly[[#This Row],[RFC_P]]=TRUE,Weekly[[#This Row],[Actual]]=FALSE),AA697+Weekly[[#This Row],[BF V Odds]]-1,AA697-1)))</f>
        <v/>
      </c>
      <c r="AB698" s="24" t="str">
        <f>IF(Weekly[[#This Row],[Actual]]="","",IF(AND(Weekly[[#This Row],[GBC_P]]=Weekly[[#This Row],[Actual]],Weekly[[#This Row],[GBC_P]]=TRUE),AB697+Weekly[[#This Row],[BF H Odds]]-1,IF(AND(Weekly[[#This Row],[GBC_P]]=Weekly[[#This Row],[Actual]],Weekly[[#This Row],[GBC_P]]=FALSE),AB697+Weekly[[#This Row],[BF V Odds]]-1,AB697-1)))</f>
        <v/>
      </c>
      <c r="AC698" s="24" t="str">
        <f>IF(Weekly[[#This Row],[Actual]]="","",IF(AND(Weekly[[#This Row],[GBC_P]]=FALSE,Weekly[[#This Row],[Actual]]=TRUE),AC697+Weekly[[#This Row],[BF H Odds]]-1,IF(AND(Weekly[[#This Row],[GBC_P]]=TRUE,Weekly[[#This Row],[Actual]]=FALSE),AC697+Weekly[[#This Row],[BF V Odds]]-1,AC697-1)))</f>
        <v/>
      </c>
      <c r="AD698" s="24" t="str">
        <f>IF(Weekly[[#This Row],[Actual]]="","",IF(AND(Weekly[[#This Row],[HGBC_P]]=Weekly[[#This Row],[Actual]],Weekly[[#This Row],[HGBC_P]]=TRUE),AD697+Weekly[[#This Row],[BF H Odds]]-1,IF(AND(Weekly[[#This Row],[HGBC_P]]=Weekly[[#This Row],[Actual]],Weekly[[#This Row],[HGBC_P]]=FALSE),AD697+Weekly[[#This Row],[BF V Odds]]-1,AD697-1)))</f>
        <v/>
      </c>
      <c r="AE698" s="24" t="str">
        <f>IF(Weekly[[#This Row],[Actual]]="","",IF(AND(Weekly[[#This Row],[HGBC_P]]=FALSE,Weekly[[#This Row],[Actual]]=TRUE),AE697+Weekly[[#This Row],[BF H Odds]]-1,IF(AND(Weekly[[#This Row],[HGBC_P]]=TRUE,Weekly[[#This Row],[Actual]]=FALSE),AE697+Weekly[[#This Row],[BF V Odds]]-1,AE697-1)))</f>
        <v/>
      </c>
      <c r="AF698" s="24" t="str">
        <f>IF(Weekly[[#This Row],[Actual]]="","",IF(AND(Weekly[[#This Row],[XGB_P]]=Weekly[[#This Row],[Actual]],Weekly[[#This Row],[XGB_P]]=TRUE),AF697+Weekly[[#This Row],[BF H Odds]]-1,IF(AND(Weekly[[#This Row],[XGB_P]]=Weekly[[#This Row],[Actual]],Weekly[[#This Row],[XGB_P]]=FALSE),AF697+Weekly[[#This Row],[BF V Odds]]-1,AF697-1)))</f>
        <v/>
      </c>
      <c r="AG698" s="24" t="str">
        <f>IF(Weekly[[#This Row],[Actual]]="","",IF(AND(Weekly[[#This Row],[XGB_P]]=FALSE,Weekly[[#This Row],[Actual]]=TRUE),AG697+Weekly[[#This Row],[BF H Odds]]-1,IF(AND(Weekly[[#This Row],[XGB_P]]=TRUE,Weekly[[#This Row],[Actual]]=FALSE),AG697+Weekly[[#This Row],[BF V Odds]]-1,AG697-1)))</f>
        <v/>
      </c>
      <c r="AH698" s="24" t="str">
        <f>IF(Weekly[[#This Row],[Actual]]="","",IF(AND(Weekly[[#This Row],[QDA_P]]=Weekly[[#This Row],[Actual]],Weekly[[#This Row],[QDA_P]]=TRUE),AH697+Weekly[[#This Row],[BF H Odds]]-1,IF(AND(Weekly[[#This Row],[QDA_P]]=Weekly[[#This Row],[Actual]],Weekly[[#This Row],[QDA_P]]=FALSE),AH697+Weekly[[#This Row],[BF V Odds]]-1,AH697-1)))</f>
        <v/>
      </c>
      <c r="AI698" s="24" t="str">
        <f>IF(Weekly[[#This Row],[Actual]]="","",IF(AND(Weekly[[#This Row],[QDA_P]]=FALSE,Weekly[[#This Row],[Actual]]=TRUE),AI697+Weekly[[#This Row],[BF H Odds]]-1,IF(AND(Weekly[[#This Row],[QDA_P]]=TRUE,Weekly[[#This Row],[Actual]]=FALSE),AI697+Weekly[[#This Row],[BF V Odds]]-1,AI697-1)))</f>
        <v/>
      </c>
      <c r="AJ698" s="24" t="str">
        <f>IF(Weekly[[#This Row],[Actual]]="","",IF(AND(Weekly[[#This Row],[KNC_P]]=FALSE,Weekly[[#This Row],[Actual]]=TRUE),AJ697+Weekly[[#This Row],[BF H Odds]]-1,IF(AND(Weekly[[#This Row],[KNC_P]]=TRUE,Weekly[[#This Row],[Actual]]=FALSE),AJ697+Weekly[[#This Row],[BF V Odds]]-1,AJ697-1)))</f>
        <v/>
      </c>
      <c r="AK698" s="24" t="str">
        <f>IF(Weekly[[#This Row],[Actual]]="","",IF(AND(Weekly[[#This Row],[KNC_P]]=FALSE,Weekly[[#This Row],[Actual]]=TRUE),AK697+Weekly[[#This Row],[BF H Odds]]-1,IF(AND(Weekly[[#This Row],[KNC_P]]=TRUE,Weekly[[#This Row],[Actual]]=FALSE),AK697+Weekly[[#This Row],[BF V Odds]]-1,AK697-1)))</f>
        <v/>
      </c>
      <c r="AL698" s="30" t="str">
        <f>IF(Weekly[[#This Row],[Actual]]="","",COUNTIF(Weekly[[#This Row],[SVC_P]:[QDA_P]],TRUE))</f>
        <v/>
      </c>
      <c r="AM698" s="30" t="str">
        <f>IF(Weekly[[#This Row],[Actual]]="","",COUNTIF(Weekly[[#This Row],[SVC_P]:[QDA_P]],FALSE))</f>
        <v/>
      </c>
      <c r="AN698" s="36" t="str">
        <f>IF(AND(Weekly[[#This Row],[BF V Odds]]&gt;$BO$6,Weekly[[#This Row],[BF V Odds]] &lt; $BO$7),Weekly[[#This Row],[BF V Odds]],"")</f>
        <v/>
      </c>
      <c r="AO698" s="36" t="str">
        <f>IF(AND(Weekly[[#This Row],[BF H Odds]]&gt;$BO$6, Weekly[[#This Row],[BF H Odds]] &lt; $BO$7),Weekly[[#This Row],[BF H Odds]],"")</f>
        <v/>
      </c>
      <c r="AP698" s="37">
        <f>IF(AND(Weekly[[#This Row],[V Odds &lt;]]="",Weekly[[#This Row],[H Odds &lt;]]=""),AP697,IF(AND(Weekly[[#This Row],[H Odds &lt;]]&lt;&gt;"",Weekly[[#This Row],[SVC_P]]=TRUE,Weekly[[#This Row],[Actual]]=TRUE),AP697+Weekly[[#This Row],[H Odds &lt;]]-1,IF(AND(Weekly[[#This Row],[V Odds &lt;]]&lt;&gt;"",Weekly[[#This Row],[SVC_P]]=FALSE,Weekly[[#This Row],[Actual]]=FALSE),AP697+Weekly[[#This Row],[V Odds &lt;]]-1,IF(AND(Weekly[[#This Row],[V Odds &lt;]]&lt;&gt;"",Weekly[[#This Row],[SVC_P]]=FALSE,Weekly[[#This Row],[Actual]]=TRUE),AP697-1,IF(AND(Weekly[[#This Row],[H Odds &lt;]]&lt;&gt;"",Weekly[[#This Row],[SVC_P]]=TRUE,Weekly[[#This Row],[Actual]]=FALSE),AP697-1,AP697)))))</f>
        <v>81.330000000000027</v>
      </c>
      <c r="AQ698" s="37">
        <f>IF(AND(Weekly[[#This Row],[V Odds &lt;]]="",Weekly[[#This Row],[H Odds &lt;]]=""),AQ697,IF(AND(Weekly[[#This Row],[H Odds &lt;]]&lt;&gt;"",Weekly[[#This Row],[ADBC_P]]=TRUE,Weekly[[#This Row],[Actual]]=TRUE),AQ697+Weekly[[#This Row],[H Odds &lt;]]-1,IF(AND(Weekly[[#This Row],[V Odds &lt;]]&lt;&gt;"",Weekly[[#This Row],[ADBC_P]]=FALSE,Weekly[[#This Row],[Actual]]=FALSE),AQ697+Weekly[[#This Row],[V Odds &lt;]]-1,IF(AND(Weekly[[#This Row],[V Odds &lt;]]&lt;&gt;"",Weekly[[#This Row],[ADBC_P]]=FALSE,Weekly[[#This Row],[Actual]]=TRUE),AQ697-1,IF(AND(Weekly[[#This Row],[H Odds &lt;]]&lt;&gt;"",Weekly[[#This Row],[ADBC_P]]=TRUE,Weekly[[#This Row],[Actual]]=FALSE),AQ697-1,AQ697)))))</f>
        <v>53.88</v>
      </c>
      <c r="AR698" s="37">
        <f>IF(AND(Weekly[[#This Row],[V Odds &lt;]]="",Weekly[[#This Row],[H Odds &lt;]]=""),AR697,IF(AND(Weekly[[#This Row],[H Odds &lt;]]&lt;&gt;"",Weekly[[#This Row],[RFC_P]]=TRUE,Weekly[[#This Row],[Actual]]=TRUE),AR697+Weekly[[#This Row],[H Odds &lt;]]-1,IF(AND(Weekly[[#This Row],[V Odds &lt;]]&lt;&gt;"",Weekly[[#This Row],[RFC_P]]=FALSE,Weekly[[#This Row],[Actual]]=FALSE),AR697+Weekly[[#This Row],[V Odds &lt;]]-1,IF(AND(Weekly[[#This Row],[V Odds &lt;]]&lt;&gt;"",Weekly[[#This Row],[RFC_P]]=FALSE,Weekly[[#This Row],[Actual]]=TRUE),AR697-1,IF(AND(Weekly[[#This Row],[H Odds &lt;]]&lt;&gt;"",Weekly[[#This Row],[RFC_P]]=TRUE,Weekly[[#This Row],[Actual]]=FALSE),AR697-1,AR697)))))</f>
        <v>73.14</v>
      </c>
      <c r="AS698" s="37">
        <f>IF(AND(Weekly[[#This Row],[V Odds &lt;]]="",Weekly[[#This Row],[H Odds &lt;]]=""),AS697,IF(AND(Weekly[[#This Row],[H Odds &lt;]]&lt;&gt;"",Weekly[[#This Row],[GBC_P]]=TRUE,Weekly[[#This Row],[Actual]]=TRUE),AS697+Weekly[[#This Row],[H Odds &lt;]]-1,IF(AND(Weekly[[#This Row],[V Odds &lt;]]&lt;&gt;"",Weekly[[#This Row],[GBC_P]]=FALSE,Weekly[[#This Row],[Actual]]=FALSE),AS697+Weekly[[#This Row],[V Odds &lt;]]-1,IF(AND(Weekly[[#This Row],[V Odds &lt;]]&lt;&gt;"",Weekly[[#This Row],[GBC_P]]=FALSE,Weekly[[#This Row],[Actual]]=TRUE),AS697-1,IF(AND(Weekly[[#This Row],[H Odds &lt;]]&lt;&gt;"",Weekly[[#This Row],[GBC_P]]=TRUE,Weekly[[#This Row],[Actual]]=FALSE),AS697-1,AS697)))))</f>
        <v>76.88</v>
      </c>
      <c r="AT698" s="37">
        <f>IF(AND(Weekly[[#This Row],[V Odds &lt;]]="",Weekly[[#This Row],[H Odds &lt;]]=""),AT697,IF(AND(Weekly[[#This Row],[H Odds &lt;]]&lt;&gt;"",Weekly[[#This Row],[HGBC_P]]=TRUE,Weekly[[#This Row],[Actual]]=TRUE),AT697+Weekly[[#This Row],[H Odds &lt;]]-1,IF(AND(Weekly[[#This Row],[V Odds &lt;]]&lt;&gt;"",Weekly[[#This Row],[HGBC_P]]=FALSE,Weekly[[#This Row],[Actual]]=FALSE),AT697+Weekly[[#This Row],[V Odds &lt;]]-1,IF(AND(Weekly[[#This Row],[V Odds &lt;]]&lt;&gt;"",Weekly[[#This Row],[HGBC_P]]=FALSE,Weekly[[#This Row],[Actual]]=TRUE),AT697-1,IF(AND(Weekly[[#This Row],[H Odds &lt;]]&lt;&gt;"",Weekly[[#This Row],[HGBC_P]]=TRUE,Weekly[[#This Row],[Actual]]=FALSE),AT697-1,AT697)))))</f>
        <v>60.31</v>
      </c>
      <c r="AU698" s="37">
        <f>IF(AND(Weekly[[#This Row],[V Odds &lt;]]="",Weekly[[#This Row],[H Odds &lt;]]=""),AU697,IF(AND(Weekly[[#This Row],[H Odds &lt;]]&lt;&gt;"",Weekly[[#This Row],[XGB_P]]=TRUE,Weekly[[#This Row],[Actual]]=TRUE),AU697+Weekly[[#This Row],[H Odds &lt;]]-1,IF(AND(Weekly[[#This Row],[V Odds &lt;]]&lt;&gt;"",Weekly[[#This Row],[XGB_P]]=FALSE,Weekly[[#This Row],[Actual]]=FALSE),AU697+Weekly[[#This Row],[V Odds &lt;]]-1,IF(AND(Weekly[[#This Row],[V Odds &lt;]]&lt;&gt;"",Weekly[[#This Row],[XGB_P]]=FALSE,Weekly[[#This Row],[Actual]]=TRUE),AU697-1,IF(AND(Weekly[[#This Row],[H Odds &lt;]]&lt;&gt;"",Weekly[[#This Row],[XGB_P]]=TRUE,Weekly[[#This Row],[Actual]]=FALSE),AU697-1,AU697)))))</f>
        <v>84.06</v>
      </c>
      <c r="AV698" s="37">
        <f>IF(AND(Weekly[[#This Row],[V Odds &lt;]]="",Weekly[[#This Row],[H Odds &lt;]]=""),AV697,IF(AND(Weekly[[#This Row],[H Odds &lt;]]&lt;&gt;"",Weekly[[#This Row],[QDA_P]]=TRUE,Weekly[[#This Row],[Actual]]=TRUE),AV697+Weekly[[#This Row],[H Odds &lt;]]-1,IF(AND(Weekly[[#This Row],[V Odds &lt;]]&lt;&gt;"",Weekly[[#This Row],[QDA_P]]=FALSE,Weekly[[#This Row],[Actual]]=FALSE),AV697+Weekly[[#This Row],[V Odds &lt;]]-1,IF(AND(Weekly[[#This Row],[V Odds &lt;]]&lt;&gt;"",Weekly[[#This Row],[QDA_P]]=FALSE,Weekly[[#This Row],[Actual]]=TRUE),AV697-1,IF(AND(Weekly[[#This Row],[H Odds &lt;]]&lt;&gt;"",Weekly[[#This Row],[QDA_P]]=TRUE,Weekly[[#This Row],[Actual]]=FALSE),AV697-1,AV697)))))</f>
        <v>73.349999999999994</v>
      </c>
      <c r="AW698" s="37">
        <f>IF(AND(Weekly[[#This Row],[H Odds &lt;]]="",Weekly[[#This Row],[V Odds &lt;]]=""),AW697,IF(AND(Weekly[[#This Row],[KNC_P]]=Weekly[[#This Row],[Actual]],Weekly[[#This Row],[KNC_P]]=TRUE),AW697+Weekly[[#This Row],[BF H Odds]]-1,IF(AND(Weekly[[#This Row],[KNC_P]]=Weekly[[#This Row],[Actual]],Weekly[[#This Row],[KNC_P]]=FALSE),AW697+Weekly[[#This Row],[BF V Odds]]-1,AW697-1)))</f>
        <v>51.150000000000013</v>
      </c>
      <c r="AX698" s="37">
        <f>IF(AND(Weekly[[#This Row],[V Odds &lt;]]="",Weekly[[#This Row],[H Odds &lt;]]=""),AX697,IF(AND(Weekly[[#This Row],[V Odds &lt;]]&lt;&gt;"",Weekly[[#This Row],[FALSES]]&gt;0,Weekly[[#This Row],[Actual]]=FALSE),AX697+Weekly[[#This Row],[V Odds &lt;]]-1,IF(AND(Weekly[[#This Row],[H Odds &lt;]]&lt;&gt;"",Weekly[[#This Row],[TRUES]]&gt;0,Weekly[[#This Row],[Actual]]=TRUE),AX697+Weekly[[#This Row],[H Odds &lt;]]-1,IF(AND(Weekly[[#This Row],[V Odds &lt;]]&lt;&gt;"",Weekly[[#This Row],[FALSES]]=0),AX697,IF(AND(Weekly[[#This Row],[H Odds &lt;]]&lt;&gt;"",Weekly[[#This Row],[TRUES]]=0),AX697,AX697-1)))))</f>
        <v>135.64999999999995</v>
      </c>
      <c r="AY698" s="37">
        <f>IF(AND(Weekly[[#This Row],[V Odds &lt;]]="",Weekly[[#This Row],[H Odds &lt;]]=""),AY697,IF(AND(Weekly[[#This Row],[V Odds &lt;]]&lt;&gt;"",Weekly[[#This Row],[FALSES]]&gt;0,Weekly[[#This Row],[Actual]]=FALSE),AY697+((Weekly[[#This Row],[V Odds &lt;]]-1)*0.92),IF(AND(Weekly[[#This Row],[H Odds &lt;]]&lt;&gt;"",Weekly[[#This Row],[TRUES]]&gt;0,Weekly[[#This Row],[Actual]]=TRUE),AY697+((Weekly[[#This Row],[H Odds &lt;]]-1)*0.92),IF(AND(Weekly[[#This Row],[V Odds &lt;]]&lt;&gt;"",Weekly[[#This Row],[FALSES]]=0),AY697,IF(AND(Weekly[[#This Row],[H Odds &lt;]]&lt;&gt;"",Weekly[[#This Row],[TRUES]]=0),AY697,AY697-1)))))</f>
        <v>120.07800000000003</v>
      </c>
      <c r="AZ698" s="37">
        <f>IF(AND(Weekly[[#This Row],[V Odds &lt;]]="",Weekly[[#This Row],[H Odds &lt;]]=""),AZ697,IF(AND(Weekly[[#This Row],[V Odds &lt;]]&lt;&gt;"",Weekly[[#This Row],[Actual]]=FALSE),AZ697+Weekly[[#This Row],[V Odds &lt;]]-1,IF(AND(Weekly[[#This Row],[H Odds &lt;]]&lt;&gt;"",Weekly[[#This Row],[Actual]]=TRUE),AZ697+Weekly[[#This Row],[H Odds &lt;]]-1,AZ697-1)))</f>
        <v>125.61999999999996</v>
      </c>
      <c r="BA698" s="38">
        <f>IF(Weekly[[#This Row],[H Odds &lt;]]="",BA697,IF(AND(Weekly[[#This Row],[H Odds &lt;]]&lt;&gt;"",Weekly[[#This Row],[SVC_P]]=TRUE,Weekly[[#This Row],[Actual]]=TRUE),BA697+Weekly[[#This Row],[H Odds &lt;]]-1,IF(AND(Weekly[[#This Row],[H Odds &lt;]]&lt;&gt;"",Weekly[[#This Row],[SVC_P]]=TRUE,Weekly[[#This Row],[Actual]]=FALSE),BA697-1,BA697)))</f>
        <v>80.290000000000006</v>
      </c>
      <c r="BB698" s="38">
        <f>IF(Weekly[[#This Row],[H Odds &lt;]]="",BB697,IF(AND(Weekly[[#This Row],[H Odds &lt;]]&lt;&gt;"",Weekly[[#This Row],[ADBC_P]]=TRUE,Weekly[[#This Row],[Actual]]=TRUE),BB697+Weekly[[#This Row],[H Odds &lt;]]-1,IF(AND(Weekly[[#This Row],[H Odds &lt;]]&lt;&gt;"",Weekly[[#This Row],[ADBC_P]]=TRUE,Weekly[[#This Row],[Actual]]=FALSE),BB697-1,BB697)))</f>
        <v>50.06</v>
      </c>
      <c r="BC698" s="38">
        <f>IF(Weekly[[#This Row],[H Odds &lt;]]="",BC697,IF(AND(Weekly[[#This Row],[H Odds &lt;]]&lt;&gt;"",Weekly[[#This Row],[RFC_P]]=TRUE,Weekly[[#This Row],[Actual]]=TRUE),BC697+Weekly[[#This Row],[H Odds &lt;]]-1,IF(AND(Weekly[[#This Row],[H Odds &lt;]]&lt;&gt;"",Weekly[[#This Row],[RFC_P]]=TRUE,Weekly[[#This Row],[Actual]]=FALSE),BC697-1,BC697)))</f>
        <v>51.66</v>
      </c>
      <c r="BD698" s="38">
        <f>IF(Weekly[[#This Row],[H Odds &lt;]]="",BD697,IF(AND(Weekly[[#This Row],[H Odds &lt;]]&lt;&gt;"",Weekly[[#This Row],[GBC_P]]=TRUE,Weekly[[#This Row],[Actual]]=TRUE),BD697+Weekly[[#This Row],[H Odds &lt;]]-1,IF(AND(Weekly[[#This Row],[H Odds &lt;]]&lt;&gt;"",Weekly[[#This Row],[GBC_P]]=TRUE,Weekly[[#This Row],[Actual]]=FALSE),BD697-1,BD697)))</f>
        <v>57.810000000000009</v>
      </c>
      <c r="BE698" s="38">
        <f>IF(Weekly[[#This Row],[H Odds &lt;]]="",BE697,IF(AND(Weekly[[#This Row],[H Odds &lt;]]&lt;&gt;"",Weekly[[#This Row],[HGBC_P]]=TRUE,Weekly[[#This Row],[Actual]]=TRUE),BE697+Weekly[[#This Row],[H Odds &lt;]]-1,IF(AND(Weekly[[#This Row],[H Odds &lt;]]&lt;&gt;"",Weekly[[#This Row],[HGBC_P]]=TRUE,Weekly[[#This Row],[Actual]]=FALSE),BE697-1,BE697)))</f>
        <v>54.96</v>
      </c>
      <c r="BF698" s="38">
        <f>IF(Weekly[[#This Row],[H Odds &lt;]]="",BF697,IF(AND(Weekly[[#This Row],[H Odds &lt;]]&lt;&gt;"",Weekly[[#This Row],[XGB_P]]=TRUE,Weekly[[#This Row],[Actual]]=TRUE),BF697+Weekly[[#This Row],[H Odds &lt;]]-1,IF(AND(Weekly[[#This Row],[H Odds &lt;]]&lt;&gt;"",Weekly[[#This Row],[XGB_P]]=TRUE,Weekly[[#This Row],[Actual]]=FALSE),BF697-1,BF697)))</f>
        <v>64.63000000000001</v>
      </c>
      <c r="BG698" s="38">
        <f>IF(Weekly[[#This Row],[H Odds &lt;]]="",BG697,IF(AND(Weekly[[#This Row],[H Odds &lt;]]&lt;&gt;"",Weekly[[#This Row],[QDA_P]]=TRUE,Weekly[[#This Row],[Actual]]=TRUE),BG697+Weekly[[#This Row],[H Odds &lt;]]-1,IF(AND(Weekly[[#This Row],[H Odds &lt;]]&lt;&gt;"",Weekly[[#This Row],[QDA_P]]=TRUE,Weekly[[#This Row],[Actual]]=FALSE),BG697-1,BG697)))</f>
        <v>50.129999999999995</v>
      </c>
      <c r="BH698" s="38">
        <f>IF(Weekly[[#This Row],[H Odds &lt;]]="",BH697,IF(AND(Weekly[[#This Row],[H Odds &lt;]]&lt;&gt;"",Weekly[[#This Row],[KNC_P]]=TRUE,Weekly[[#This Row],[Actual]]=TRUE),BH697+Weekly[[#This Row],[H Odds &lt;]]-1,IF(AND(Weekly[[#This Row],[H Odds &lt;]]&lt;&gt;"",Weekly[[#This Row],[KNC_P]]=TRUE,Weekly[[#This Row],[Actual]]=FALSE),BH697-1,BH697)))</f>
        <v>55</v>
      </c>
      <c r="BI698" s="38">
        <f>IF(Weekly[[#This Row],[H Odds &lt;]]="",BI697,IF(AND(Weekly[[#This Row],[H Odds &lt;]]&lt;&gt;"",Weekly[[#This Row],[TRUES]]&gt;0,Weekly[[#This Row],[Actual]]=TRUE),BI697+Weekly[[#This Row],[H Odds &lt;]]-1,IF(AND(Weekly[[#This Row],[H Odds &lt;]]&lt;&gt;"",Weekly[[#This Row],[TRUES]]=0),BI697,BI697-1)))</f>
        <v>78.290000000000006</v>
      </c>
      <c r="BJ698" s="38">
        <f>IF(Weekly[[#This Row],[H Odds &lt;]]="",BJ697,IF(AND(Weekly[[#This Row],[H Odds &lt;]]&lt;&gt;"",Weekly[[#This Row],[Actual]]=TRUE),BJ697+Weekly[[#This Row],[H Odds &lt;]]-1,IF(AND(Weekly[[#This Row],[H Odds &lt;]]&lt;&gt;"",Weekly[[#This Row],[Actual]]=FALSE),BJ697-1,BJ697)))</f>
        <v>80.190000000000012</v>
      </c>
      <c r="BK698" s="58">
        <f>IF(AND(Weekly[[#This Row],[TRUES]]&gt;3,Weekly[[#This Row],[Actual]]=TRUE),BK697+Weekly[[#This Row],[BF H Odds]]-1,IF(AND(Weekly[[#This Row],[FALSES]]&gt;3,Weekly[[#This Row],[Actual]]=FALSE),BK697+Weekly[[#This Row],[BF V Odds]]-1,IF(AND(Weekly[[#This Row],[TRUES]]&gt;3,Weekly[[#This Row],[Actual]]=FALSE),BK697-1,IF(AND(Weekly[[#This Row],[FALSES]]&gt;3,Weekly[[#This Row],[Actual]]=TRUE),BK697-1,BK697))))</f>
        <v>-12.319999999999972</v>
      </c>
      <c r="BL698" s="58">
        <f>IF(AND(Weekly[[#This Row],[TRUES]]&gt;5,Weekly[[#This Row],[Actual]]=TRUE),BL697+Weekly[[#This Row],[BF H Odds]]-1,IF(AND(Weekly[[#This Row],[FALSES]]&gt;5,Weekly[[#This Row],[Actual]]=FALSE),BL697+Weekly[[#This Row],[BF V Odds]]-1,IF(AND(Weekly[[#This Row],[TRUES]]&gt;5,Weekly[[#This Row],[Actual]]=FALSE),BL697-1,IF(AND(Weekly[[#This Row],[FALSES]]&gt;5,Weekly[[#This Row],[Actual]]=TRUE),BL697-1,BL697))))</f>
        <v>-7.9999999999999858</v>
      </c>
      <c r="BM698" s="58">
        <f>IF(AND(Weekly[[#This Row],[TRUES]]&gt;6,Weekly[[#This Row],[Actual]]=TRUE),BM697+Weekly[[#This Row],[BF H Odds]]-1,IF(AND(Weekly[[#This Row],[FALSES]]&gt;6,Weekly[[#This Row],[Actual]]=FALSE),BM697+Weekly[[#This Row],[BF V Odds]]-1,IF(AND(Weekly[[#This Row],[TRUES]]&gt;6,Weekly[[#This Row],[Actual]]=FALSE),BM697-1,IF(AND(Weekly[[#This Row],[FALSES]]&gt;6,Weekly[[#This Row],[Actual]]=TRUE),BM697-1,BM697))))</f>
        <v>22.08</v>
      </c>
    </row>
    <row r="699" spans="1:65" x14ac:dyDescent="0.25">
      <c r="A699" s="34"/>
      <c r="B699" s="10">
        <v>44330</v>
      </c>
      <c r="C699" s="17" t="s">
        <v>30</v>
      </c>
      <c r="D699" s="15" t="s">
        <v>18</v>
      </c>
      <c r="E699" t="b">
        <v>1</v>
      </c>
      <c r="F699" t="b">
        <v>1</v>
      </c>
      <c r="G699" t="b">
        <v>1</v>
      </c>
      <c r="H699" t="b">
        <v>0</v>
      </c>
      <c r="I699" t="b">
        <v>0</v>
      </c>
      <c r="J699" t="b">
        <v>1</v>
      </c>
      <c r="K699" t="b">
        <v>1</v>
      </c>
      <c r="L699" t="b">
        <v>1</v>
      </c>
      <c r="O699" t="str">
        <f>IF(Weekly[[#This Row],[H/V]]="H",Weekly[[#This Row],[BF H Odds]],IF(Weekly[[#This Row],[H/V]]="V",Weekly[[#This Row],[BF V Odds]],""))</f>
        <v/>
      </c>
      <c r="R699" s="35">
        <f>IFERROR(IF(Weekly[[#This Row],[Won Bet?]]="yes",R698+(Weekly[[#This Row],[BF Odds]]*Weekly[[#This Row],[BF Stake]])-Weekly[[#This Row],[BF Stake]],R698-Weekly[[#This Row],[BF Stake]]),R698)</f>
        <v>1243.6095000000007</v>
      </c>
      <c r="S699" s="35">
        <f>IFERROR(IF(Weekly[[#This Row],[Won Bet?]]="yes",S698+(((Weekly[[#This Row],[BF Odds]]*Weekly[[#This Row],[BF Stake]])-Weekly[[#This Row],[BF Stake]])*0.95),S698-Weekly[[#This Row],[BF Stake]]),S698)</f>
        <v>1127.5191400000012</v>
      </c>
      <c r="T699" s="13"/>
      <c r="U699" s="13"/>
      <c r="V699" s="24" t="str">
        <f>IF(Weekly[[#This Row],[Actual]]="","",IF(AND(Weekly[[#This Row],[SVC_P]]=Weekly[[#This Row],[Actual]],Weekly[[#This Row],[SVC_P]]=TRUE),V698+Weekly[[#This Row],[BF H Odds]]-1,IF(AND(Weekly[[#This Row],[SVC_P]]=Weekly[[#This Row],[Actual]],Weekly[[#This Row],[SVC_P]]=FALSE),V698+Weekly[[#This Row],[BF V Odds]]-1,V698-1)))</f>
        <v/>
      </c>
      <c r="W699" s="24" t="str">
        <f>IF(Weekly[[#This Row],[Actual]]="","",IF(AND(Weekly[[#This Row],[SVC_P]]=FALSE,Weekly[[#This Row],[Actual]]=TRUE),W698+Weekly[[#This Row],[BF H Odds]]-1,IF(AND(Weekly[[#This Row],[SVC_P]]=TRUE,Weekly[[#This Row],[Actual]]=FALSE,),W698+Weekly[[#This Row],[BF V Odds]]-1,W698-1)))</f>
        <v/>
      </c>
      <c r="X699" s="24" t="str">
        <f>IF(Weekly[[#This Row],[Actual]]="","",IF(AND(Weekly[[#This Row],[ADBC_P]]=Weekly[[#This Row],[Actual]],Weekly[[#This Row],[ADBC_P]]=TRUE),X698+Weekly[[#This Row],[BF H Odds]]-1,IF(AND(Weekly[[#This Row],[ADBC_P]]=Weekly[[#This Row],[Actual]],Weekly[[#This Row],[ADBC_P]]=FALSE),X698+Weekly[[#This Row],[BF V Odds]]-1,X698-1)))</f>
        <v/>
      </c>
      <c r="Y699" s="24" t="str">
        <f>IF(Weekly[[#This Row],[Actual]]="","",IF(AND(Weekly[[#This Row],[ADBC_P]]=FALSE,Weekly[[#This Row],[Actual]]=TRUE),Y698+Weekly[[#This Row],[BF H Odds]]-1,IF(AND(Weekly[[#This Row],[ADBC_P]]=TRUE,Weekly[[#This Row],[Actual]]=FALSE),Y698+Weekly[[#This Row],[BF V Odds]]-1,Y698-1)))</f>
        <v/>
      </c>
      <c r="Z699" s="24" t="str">
        <f>IF(Weekly[[#This Row],[Actual]]="","",IF(AND(Weekly[[#This Row],[RFC_P]]=Weekly[[#This Row],[Actual]],Weekly[[#This Row],[RFC_P]]=TRUE),Z698+Weekly[[#This Row],[BF H Odds]]-1,IF(AND(Weekly[[#This Row],[RFC_P]]=Weekly[[#This Row],[Actual]],Weekly[[#This Row],[RFC_P]]=FALSE),Z698+Weekly[[#This Row],[BF V Odds]]-1,Z698-1)))</f>
        <v/>
      </c>
      <c r="AA699" s="24" t="str">
        <f>IF(Weekly[[#This Row],[Actual]]="","",IF(AND(Weekly[[#This Row],[RFC_P]]=FALSE,Weekly[[#This Row],[Actual]]=TRUE),AA698+Weekly[[#This Row],[BF H Odds]]-1,IF(AND(Weekly[[#This Row],[RFC_P]]=TRUE,Weekly[[#This Row],[Actual]]=FALSE),AA698+Weekly[[#This Row],[BF V Odds]]-1,AA698-1)))</f>
        <v/>
      </c>
      <c r="AB699" s="24" t="str">
        <f>IF(Weekly[[#This Row],[Actual]]="","",IF(AND(Weekly[[#This Row],[GBC_P]]=Weekly[[#This Row],[Actual]],Weekly[[#This Row],[GBC_P]]=TRUE),AB698+Weekly[[#This Row],[BF H Odds]]-1,IF(AND(Weekly[[#This Row],[GBC_P]]=Weekly[[#This Row],[Actual]],Weekly[[#This Row],[GBC_P]]=FALSE),AB698+Weekly[[#This Row],[BF V Odds]]-1,AB698-1)))</f>
        <v/>
      </c>
      <c r="AC699" s="24" t="str">
        <f>IF(Weekly[[#This Row],[Actual]]="","",IF(AND(Weekly[[#This Row],[GBC_P]]=FALSE,Weekly[[#This Row],[Actual]]=TRUE),AC698+Weekly[[#This Row],[BF H Odds]]-1,IF(AND(Weekly[[#This Row],[GBC_P]]=TRUE,Weekly[[#This Row],[Actual]]=FALSE),AC698+Weekly[[#This Row],[BF V Odds]]-1,AC698-1)))</f>
        <v/>
      </c>
      <c r="AD699" s="24" t="str">
        <f>IF(Weekly[[#This Row],[Actual]]="","",IF(AND(Weekly[[#This Row],[HGBC_P]]=Weekly[[#This Row],[Actual]],Weekly[[#This Row],[HGBC_P]]=TRUE),AD698+Weekly[[#This Row],[BF H Odds]]-1,IF(AND(Weekly[[#This Row],[HGBC_P]]=Weekly[[#This Row],[Actual]],Weekly[[#This Row],[HGBC_P]]=FALSE),AD698+Weekly[[#This Row],[BF V Odds]]-1,AD698-1)))</f>
        <v/>
      </c>
      <c r="AE699" s="24" t="str">
        <f>IF(Weekly[[#This Row],[Actual]]="","",IF(AND(Weekly[[#This Row],[HGBC_P]]=FALSE,Weekly[[#This Row],[Actual]]=TRUE),AE698+Weekly[[#This Row],[BF H Odds]]-1,IF(AND(Weekly[[#This Row],[HGBC_P]]=TRUE,Weekly[[#This Row],[Actual]]=FALSE),AE698+Weekly[[#This Row],[BF V Odds]]-1,AE698-1)))</f>
        <v/>
      </c>
      <c r="AF699" s="24" t="str">
        <f>IF(Weekly[[#This Row],[Actual]]="","",IF(AND(Weekly[[#This Row],[XGB_P]]=Weekly[[#This Row],[Actual]],Weekly[[#This Row],[XGB_P]]=TRUE),AF698+Weekly[[#This Row],[BF H Odds]]-1,IF(AND(Weekly[[#This Row],[XGB_P]]=Weekly[[#This Row],[Actual]],Weekly[[#This Row],[XGB_P]]=FALSE),AF698+Weekly[[#This Row],[BF V Odds]]-1,AF698-1)))</f>
        <v/>
      </c>
      <c r="AG699" s="24" t="str">
        <f>IF(Weekly[[#This Row],[Actual]]="","",IF(AND(Weekly[[#This Row],[XGB_P]]=FALSE,Weekly[[#This Row],[Actual]]=TRUE),AG698+Weekly[[#This Row],[BF H Odds]]-1,IF(AND(Weekly[[#This Row],[XGB_P]]=TRUE,Weekly[[#This Row],[Actual]]=FALSE),AG698+Weekly[[#This Row],[BF V Odds]]-1,AG698-1)))</f>
        <v/>
      </c>
      <c r="AH699" s="24" t="str">
        <f>IF(Weekly[[#This Row],[Actual]]="","",IF(AND(Weekly[[#This Row],[QDA_P]]=Weekly[[#This Row],[Actual]],Weekly[[#This Row],[QDA_P]]=TRUE),AH698+Weekly[[#This Row],[BF H Odds]]-1,IF(AND(Weekly[[#This Row],[QDA_P]]=Weekly[[#This Row],[Actual]],Weekly[[#This Row],[QDA_P]]=FALSE),AH698+Weekly[[#This Row],[BF V Odds]]-1,AH698-1)))</f>
        <v/>
      </c>
      <c r="AI699" s="24" t="str">
        <f>IF(Weekly[[#This Row],[Actual]]="","",IF(AND(Weekly[[#This Row],[QDA_P]]=FALSE,Weekly[[#This Row],[Actual]]=TRUE),AI698+Weekly[[#This Row],[BF H Odds]]-1,IF(AND(Weekly[[#This Row],[QDA_P]]=TRUE,Weekly[[#This Row],[Actual]]=FALSE),AI698+Weekly[[#This Row],[BF V Odds]]-1,AI698-1)))</f>
        <v/>
      </c>
      <c r="AJ699" s="24" t="str">
        <f>IF(Weekly[[#This Row],[Actual]]="","",IF(AND(Weekly[[#This Row],[KNC_P]]=FALSE,Weekly[[#This Row],[Actual]]=TRUE),AJ698+Weekly[[#This Row],[BF H Odds]]-1,IF(AND(Weekly[[#This Row],[KNC_P]]=TRUE,Weekly[[#This Row],[Actual]]=FALSE),AJ698+Weekly[[#This Row],[BF V Odds]]-1,AJ698-1)))</f>
        <v/>
      </c>
      <c r="AK699" s="24" t="str">
        <f>IF(Weekly[[#This Row],[Actual]]="","",IF(AND(Weekly[[#This Row],[KNC_P]]=FALSE,Weekly[[#This Row],[Actual]]=TRUE),AK698+Weekly[[#This Row],[BF H Odds]]-1,IF(AND(Weekly[[#This Row],[KNC_P]]=TRUE,Weekly[[#This Row],[Actual]]=FALSE),AK698+Weekly[[#This Row],[BF V Odds]]-1,AK698-1)))</f>
        <v/>
      </c>
      <c r="AL699" s="30" t="str">
        <f>IF(Weekly[[#This Row],[Actual]]="","",COUNTIF(Weekly[[#This Row],[SVC_P]:[QDA_P]],TRUE))</f>
        <v/>
      </c>
      <c r="AM699" s="30" t="str">
        <f>IF(Weekly[[#This Row],[Actual]]="","",COUNTIF(Weekly[[#This Row],[SVC_P]:[QDA_P]],FALSE))</f>
        <v/>
      </c>
      <c r="AN699" s="36" t="str">
        <f>IF(AND(Weekly[[#This Row],[BF V Odds]]&gt;$BO$6,Weekly[[#This Row],[BF V Odds]] &lt; $BO$7),Weekly[[#This Row],[BF V Odds]],"")</f>
        <v/>
      </c>
      <c r="AO699" s="36" t="str">
        <f>IF(AND(Weekly[[#This Row],[BF H Odds]]&gt;$BO$6, Weekly[[#This Row],[BF H Odds]] &lt; $BO$7),Weekly[[#This Row],[BF H Odds]],"")</f>
        <v/>
      </c>
      <c r="AP699" s="37">
        <f>IF(AND(Weekly[[#This Row],[V Odds &lt;]]="",Weekly[[#This Row],[H Odds &lt;]]=""),AP698,IF(AND(Weekly[[#This Row],[H Odds &lt;]]&lt;&gt;"",Weekly[[#This Row],[SVC_P]]=TRUE,Weekly[[#This Row],[Actual]]=TRUE),AP698+Weekly[[#This Row],[H Odds &lt;]]-1,IF(AND(Weekly[[#This Row],[V Odds &lt;]]&lt;&gt;"",Weekly[[#This Row],[SVC_P]]=FALSE,Weekly[[#This Row],[Actual]]=FALSE),AP698+Weekly[[#This Row],[V Odds &lt;]]-1,IF(AND(Weekly[[#This Row],[V Odds &lt;]]&lt;&gt;"",Weekly[[#This Row],[SVC_P]]=FALSE,Weekly[[#This Row],[Actual]]=TRUE),AP698-1,IF(AND(Weekly[[#This Row],[H Odds &lt;]]&lt;&gt;"",Weekly[[#This Row],[SVC_P]]=TRUE,Weekly[[#This Row],[Actual]]=FALSE),AP698-1,AP698)))))</f>
        <v>81.330000000000027</v>
      </c>
      <c r="AQ699" s="37">
        <f>IF(AND(Weekly[[#This Row],[V Odds &lt;]]="",Weekly[[#This Row],[H Odds &lt;]]=""),AQ698,IF(AND(Weekly[[#This Row],[H Odds &lt;]]&lt;&gt;"",Weekly[[#This Row],[ADBC_P]]=TRUE,Weekly[[#This Row],[Actual]]=TRUE),AQ698+Weekly[[#This Row],[H Odds &lt;]]-1,IF(AND(Weekly[[#This Row],[V Odds &lt;]]&lt;&gt;"",Weekly[[#This Row],[ADBC_P]]=FALSE,Weekly[[#This Row],[Actual]]=FALSE),AQ698+Weekly[[#This Row],[V Odds &lt;]]-1,IF(AND(Weekly[[#This Row],[V Odds &lt;]]&lt;&gt;"",Weekly[[#This Row],[ADBC_P]]=FALSE,Weekly[[#This Row],[Actual]]=TRUE),AQ698-1,IF(AND(Weekly[[#This Row],[H Odds &lt;]]&lt;&gt;"",Weekly[[#This Row],[ADBC_P]]=TRUE,Weekly[[#This Row],[Actual]]=FALSE),AQ698-1,AQ698)))))</f>
        <v>53.88</v>
      </c>
      <c r="AR699" s="37">
        <f>IF(AND(Weekly[[#This Row],[V Odds &lt;]]="",Weekly[[#This Row],[H Odds &lt;]]=""),AR698,IF(AND(Weekly[[#This Row],[H Odds &lt;]]&lt;&gt;"",Weekly[[#This Row],[RFC_P]]=TRUE,Weekly[[#This Row],[Actual]]=TRUE),AR698+Weekly[[#This Row],[H Odds &lt;]]-1,IF(AND(Weekly[[#This Row],[V Odds &lt;]]&lt;&gt;"",Weekly[[#This Row],[RFC_P]]=FALSE,Weekly[[#This Row],[Actual]]=FALSE),AR698+Weekly[[#This Row],[V Odds &lt;]]-1,IF(AND(Weekly[[#This Row],[V Odds &lt;]]&lt;&gt;"",Weekly[[#This Row],[RFC_P]]=FALSE,Weekly[[#This Row],[Actual]]=TRUE),AR698-1,IF(AND(Weekly[[#This Row],[H Odds &lt;]]&lt;&gt;"",Weekly[[#This Row],[RFC_P]]=TRUE,Weekly[[#This Row],[Actual]]=FALSE),AR698-1,AR698)))))</f>
        <v>73.14</v>
      </c>
      <c r="AS699" s="37">
        <f>IF(AND(Weekly[[#This Row],[V Odds &lt;]]="",Weekly[[#This Row],[H Odds &lt;]]=""),AS698,IF(AND(Weekly[[#This Row],[H Odds &lt;]]&lt;&gt;"",Weekly[[#This Row],[GBC_P]]=TRUE,Weekly[[#This Row],[Actual]]=TRUE),AS698+Weekly[[#This Row],[H Odds &lt;]]-1,IF(AND(Weekly[[#This Row],[V Odds &lt;]]&lt;&gt;"",Weekly[[#This Row],[GBC_P]]=FALSE,Weekly[[#This Row],[Actual]]=FALSE),AS698+Weekly[[#This Row],[V Odds &lt;]]-1,IF(AND(Weekly[[#This Row],[V Odds &lt;]]&lt;&gt;"",Weekly[[#This Row],[GBC_P]]=FALSE,Weekly[[#This Row],[Actual]]=TRUE),AS698-1,IF(AND(Weekly[[#This Row],[H Odds &lt;]]&lt;&gt;"",Weekly[[#This Row],[GBC_P]]=TRUE,Weekly[[#This Row],[Actual]]=FALSE),AS698-1,AS698)))))</f>
        <v>76.88</v>
      </c>
      <c r="AT699" s="37">
        <f>IF(AND(Weekly[[#This Row],[V Odds &lt;]]="",Weekly[[#This Row],[H Odds &lt;]]=""),AT698,IF(AND(Weekly[[#This Row],[H Odds &lt;]]&lt;&gt;"",Weekly[[#This Row],[HGBC_P]]=TRUE,Weekly[[#This Row],[Actual]]=TRUE),AT698+Weekly[[#This Row],[H Odds &lt;]]-1,IF(AND(Weekly[[#This Row],[V Odds &lt;]]&lt;&gt;"",Weekly[[#This Row],[HGBC_P]]=FALSE,Weekly[[#This Row],[Actual]]=FALSE),AT698+Weekly[[#This Row],[V Odds &lt;]]-1,IF(AND(Weekly[[#This Row],[V Odds &lt;]]&lt;&gt;"",Weekly[[#This Row],[HGBC_P]]=FALSE,Weekly[[#This Row],[Actual]]=TRUE),AT698-1,IF(AND(Weekly[[#This Row],[H Odds &lt;]]&lt;&gt;"",Weekly[[#This Row],[HGBC_P]]=TRUE,Weekly[[#This Row],[Actual]]=FALSE),AT698-1,AT698)))))</f>
        <v>60.31</v>
      </c>
      <c r="AU699" s="37">
        <f>IF(AND(Weekly[[#This Row],[V Odds &lt;]]="",Weekly[[#This Row],[H Odds &lt;]]=""),AU698,IF(AND(Weekly[[#This Row],[H Odds &lt;]]&lt;&gt;"",Weekly[[#This Row],[XGB_P]]=TRUE,Weekly[[#This Row],[Actual]]=TRUE),AU698+Weekly[[#This Row],[H Odds &lt;]]-1,IF(AND(Weekly[[#This Row],[V Odds &lt;]]&lt;&gt;"",Weekly[[#This Row],[XGB_P]]=FALSE,Weekly[[#This Row],[Actual]]=FALSE),AU698+Weekly[[#This Row],[V Odds &lt;]]-1,IF(AND(Weekly[[#This Row],[V Odds &lt;]]&lt;&gt;"",Weekly[[#This Row],[XGB_P]]=FALSE,Weekly[[#This Row],[Actual]]=TRUE),AU698-1,IF(AND(Weekly[[#This Row],[H Odds &lt;]]&lt;&gt;"",Weekly[[#This Row],[XGB_P]]=TRUE,Weekly[[#This Row],[Actual]]=FALSE),AU698-1,AU698)))))</f>
        <v>84.06</v>
      </c>
      <c r="AV699" s="37">
        <f>IF(AND(Weekly[[#This Row],[V Odds &lt;]]="",Weekly[[#This Row],[H Odds &lt;]]=""),AV698,IF(AND(Weekly[[#This Row],[H Odds &lt;]]&lt;&gt;"",Weekly[[#This Row],[QDA_P]]=TRUE,Weekly[[#This Row],[Actual]]=TRUE),AV698+Weekly[[#This Row],[H Odds &lt;]]-1,IF(AND(Weekly[[#This Row],[V Odds &lt;]]&lt;&gt;"",Weekly[[#This Row],[QDA_P]]=FALSE,Weekly[[#This Row],[Actual]]=FALSE),AV698+Weekly[[#This Row],[V Odds &lt;]]-1,IF(AND(Weekly[[#This Row],[V Odds &lt;]]&lt;&gt;"",Weekly[[#This Row],[QDA_P]]=FALSE,Weekly[[#This Row],[Actual]]=TRUE),AV698-1,IF(AND(Weekly[[#This Row],[H Odds &lt;]]&lt;&gt;"",Weekly[[#This Row],[QDA_P]]=TRUE,Weekly[[#This Row],[Actual]]=FALSE),AV698-1,AV698)))))</f>
        <v>73.349999999999994</v>
      </c>
      <c r="AW699" s="37">
        <f>IF(AND(Weekly[[#This Row],[H Odds &lt;]]="",Weekly[[#This Row],[V Odds &lt;]]=""),AW698,IF(AND(Weekly[[#This Row],[KNC_P]]=Weekly[[#This Row],[Actual]],Weekly[[#This Row],[KNC_P]]=TRUE),AW698+Weekly[[#This Row],[BF H Odds]]-1,IF(AND(Weekly[[#This Row],[KNC_P]]=Weekly[[#This Row],[Actual]],Weekly[[#This Row],[KNC_P]]=FALSE),AW698+Weekly[[#This Row],[BF V Odds]]-1,AW698-1)))</f>
        <v>51.150000000000013</v>
      </c>
      <c r="AX699" s="37">
        <f>IF(AND(Weekly[[#This Row],[V Odds &lt;]]="",Weekly[[#This Row],[H Odds &lt;]]=""),AX698,IF(AND(Weekly[[#This Row],[V Odds &lt;]]&lt;&gt;"",Weekly[[#This Row],[FALSES]]&gt;0,Weekly[[#This Row],[Actual]]=FALSE),AX698+Weekly[[#This Row],[V Odds &lt;]]-1,IF(AND(Weekly[[#This Row],[H Odds &lt;]]&lt;&gt;"",Weekly[[#This Row],[TRUES]]&gt;0,Weekly[[#This Row],[Actual]]=TRUE),AX698+Weekly[[#This Row],[H Odds &lt;]]-1,IF(AND(Weekly[[#This Row],[V Odds &lt;]]&lt;&gt;"",Weekly[[#This Row],[FALSES]]=0),AX698,IF(AND(Weekly[[#This Row],[H Odds &lt;]]&lt;&gt;"",Weekly[[#This Row],[TRUES]]=0),AX698,AX698-1)))))</f>
        <v>135.64999999999995</v>
      </c>
      <c r="AY699" s="37">
        <f>IF(AND(Weekly[[#This Row],[V Odds &lt;]]="",Weekly[[#This Row],[H Odds &lt;]]=""),AY698,IF(AND(Weekly[[#This Row],[V Odds &lt;]]&lt;&gt;"",Weekly[[#This Row],[FALSES]]&gt;0,Weekly[[#This Row],[Actual]]=FALSE),AY698+((Weekly[[#This Row],[V Odds &lt;]]-1)*0.92),IF(AND(Weekly[[#This Row],[H Odds &lt;]]&lt;&gt;"",Weekly[[#This Row],[TRUES]]&gt;0,Weekly[[#This Row],[Actual]]=TRUE),AY698+((Weekly[[#This Row],[H Odds &lt;]]-1)*0.92),IF(AND(Weekly[[#This Row],[V Odds &lt;]]&lt;&gt;"",Weekly[[#This Row],[FALSES]]=0),AY698,IF(AND(Weekly[[#This Row],[H Odds &lt;]]&lt;&gt;"",Weekly[[#This Row],[TRUES]]=0),AY698,AY698-1)))))</f>
        <v>120.07800000000003</v>
      </c>
      <c r="AZ699" s="37">
        <f>IF(AND(Weekly[[#This Row],[V Odds &lt;]]="",Weekly[[#This Row],[H Odds &lt;]]=""),AZ698,IF(AND(Weekly[[#This Row],[V Odds &lt;]]&lt;&gt;"",Weekly[[#This Row],[Actual]]=FALSE),AZ698+Weekly[[#This Row],[V Odds &lt;]]-1,IF(AND(Weekly[[#This Row],[H Odds &lt;]]&lt;&gt;"",Weekly[[#This Row],[Actual]]=TRUE),AZ698+Weekly[[#This Row],[H Odds &lt;]]-1,AZ698-1)))</f>
        <v>125.61999999999996</v>
      </c>
      <c r="BA699" s="38">
        <f>IF(Weekly[[#This Row],[H Odds &lt;]]="",BA698,IF(AND(Weekly[[#This Row],[H Odds &lt;]]&lt;&gt;"",Weekly[[#This Row],[SVC_P]]=TRUE,Weekly[[#This Row],[Actual]]=TRUE),BA698+Weekly[[#This Row],[H Odds &lt;]]-1,IF(AND(Weekly[[#This Row],[H Odds &lt;]]&lt;&gt;"",Weekly[[#This Row],[SVC_P]]=TRUE,Weekly[[#This Row],[Actual]]=FALSE),BA698-1,BA698)))</f>
        <v>80.290000000000006</v>
      </c>
      <c r="BB699" s="38">
        <f>IF(Weekly[[#This Row],[H Odds &lt;]]="",BB698,IF(AND(Weekly[[#This Row],[H Odds &lt;]]&lt;&gt;"",Weekly[[#This Row],[ADBC_P]]=TRUE,Weekly[[#This Row],[Actual]]=TRUE),BB698+Weekly[[#This Row],[H Odds &lt;]]-1,IF(AND(Weekly[[#This Row],[H Odds &lt;]]&lt;&gt;"",Weekly[[#This Row],[ADBC_P]]=TRUE,Weekly[[#This Row],[Actual]]=FALSE),BB698-1,BB698)))</f>
        <v>50.06</v>
      </c>
      <c r="BC699" s="38">
        <f>IF(Weekly[[#This Row],[H Odds &lt;]]="",BC698,IF(AND(Weekly[[#This Row],[H Odds &lt;]]&lt;&gt;"",Weekly[[#This Row],[RFC_P]]=TRUE,Weekly[[#This Row],[Actual]]=TRUE),BC698+Weekly[[#This Row],[H Odds &lt;]]-1,IF(AND(Weekly[[#This Row],[H Odds &lt;]]&lt;&gt;"",Weekly[[#This Row],[RFC_P]]=TRUE,Weekly[[#This Row],[Actual]]=FALSE),BC698-1,BC698)))</f>
        <v>51.66</v>
      </c>
      <c r="BD699" s="38">
        <f>IF(Weekly[[#This Row],[H Odds &lt;]]="",BD698,IF(AND(Weekly[[#This Row],[H Odds &lt;]]&lt;&gt;"",Weekly[[#This Row],[GBC_P]]=TRUE,Weekly[[#This Row],[Actual]]=TRUE),BD698+Weekly[[#This Row],[H Odds &lt;]]-1,IF(AND(Weekly[[#This Row],[H Odds &lt;]]&lt;&gt;"",Weekly[[#This Row],[GBC_P]]=TRUE,Weekly[[#This Row],[Actual]]=FALSE),BD698-1,BD698)))</f>
        <v>57.810000000000009</v>
      </c>
      <c r="BE699" s="38">
        <f>IF(Weekly[[#This Row],[H Odds &lt;]]="",BE698,IF(AND(Weekly[[#This Row],[H Odds &lt;]]&lt;&gt;"",Weekly[[#This Row],[HGBC_P]]=TRUE,Weekly[[#This Row],[Actual]]=TRUE),BE698+Weekly[[#This Row],[H Odds &lt;]]-1,IF(AND(Weekly[[#This Row],[H Odds &lt;]]&lt;&gt;"",Weekly[[#This Row],[HGBC_P]]=TRUE,Weekly[[#This Row],[Actual]]=FALSE),BE698-1,BE698)))</f>
        <v>54.96</v>
      </c>
      <c r="BF699" s="38">
        <f>IF(Weekly[[#This Row],[H Odds &lt;]]="",BF698,IF(AND(Weekly[[#This Row],[H Odds &lt;]]&lt;&gt;"",Weekly[[#This Row],[XGB_P]]=TRUE,Weekly[[#This Row],[Actual]]=TRUE),BF698+Weekly[[#This Row],[H Odds &lt;]]-1,IF(AND(Weekly[[#This Row],[H Odds &lt;]]&lt;&gt;"",Weekly[[#This Row],[XGB_P]]=TRUE,Weekly[[#This Row],[Actual]]=FALSE),BF698-1,BF698)))</f>
        <v>64.63000000000001</v>
      </c>
      <c r="BG699" s="38">
        <f>IF(Weekly[[#This Row],[H Odds &lt;]]="",BG698,IF(AND(Weekly[[#This Row],[H Odds &lt;]]&lt;&gt;"",Weekly[[#This Row],[QDA_P]]=TRUE,Weekly[[#This Row],[Actual]]=TRUE),BG698+Weekly[[#This Row],[H Odds &lt;]]-1,IF(AND(Weekly[[#This Row],[H Odds &lt;]]&lt;&gt;"",Weekly[[#This Row],[QDA_P]]=TRUE,Weekly[[#This Row],[Actual]]=FALSE),BG698-1,BG698)))</f>
        <v>50.129999999999995</v>
      </c>
      <c r="BH699" s="38">
        <f>IF(Weekly[[#This Row],[H Odds &lt;]]="",BH698,IF(AND(Weekly[[#This Row],[H Odds &lt;]]&lt;&gt;"",Weekly[[#This Row],[KNC_P]]=TRUE,Weekly[[#This Row],[Actual]]=TRUE),BH698+Weekly[[#This Row],[H Odds &lt;]]-1,IF(AND(Weekly[[#This Row],[H Odds &lt;]]&lt;&gt;"",Weekly[[#This Row],[KNC_P]]=TRUE,Weekly[[#This Row],[Actual]]=FALSE),BH698-1,BH698)))</f>
        <v>55</v>
      </c>
      <c r="BI699" s="38">
        <f>IF(Weekly[[#This Row],[H Odds &lt;]]="",BI698,IF(AND(Weekly[[#This Row],[H Odds &lt;]]&lt;&gt;"",Weekly[[#This Row],[TRUES]]&gt;0,Weekly[[#This Row],[Actual]]=TRUE),BI698+Weekly[[#This Row],[H Odds &lt;]]-1,IF(AND(Weekly[[#This Row],[H Odds &lt;]]&lt;&gt;"",Weekly[[#This Row],[TRUES]]=0),BI698,BI698-1)))</f>
        <v>78.290000000000006</v>
      </c>
      <c r="BJ699" s="38">
        <f>IF(Weekly[[#This Row],[H Odds &lt;]]="",BJ698,IF(AND(Weekly[[#This Row],[H Odds &lt;]]&lt;&gt;"",Weekly[[#This Row],[Actual]]=TRUE),BJ698+Weekly[[#This Row],[H Odds &lt;]]-1,IF(AND(Weekly[[#This Row],[H Odds &lt;]]&lt;&gt;"",Weekly[[#This Row],[Actual]]=FALSE),BJ698-1,BJ698)))</f>
        <v>80.190000000000012</v>
      </c>
      <c r="BK699" s="58">
        <f>IF(AND(Weekly[[#This Row],[TRUES]]&gt;3,Weekly[[#This Row],[Actual]]=TRUE),BK698+Weekly[[#This Row],[BF H Odds]]-1,IF(AND(Weekly[[#This Row],[FALSES]]&gt;3,Weekly[[#This Row],[Actual]]=FALSE),BK698+Weekly[[#This Row],[BF V Odds]]-1,IF(AND(Weekly[[#This Row],[TRUES]]&gt;3,Weekly[[#This Row],[Actual]]=FALSE),BK698-1,IF(AND(Weekly[[#This Row],[FALSES]]&gt;3,Weekly[[#This Row],[Actual]]=TRUE),BK698-1,BK698))))</f>
        <v>-13.319999999999972</v>
      </c>
      <c r="BL699" s="58">
        <f>IF(AND(Weekly[[#This Row],[TRUES]]&gt;5,Weekly[[#This Row],[Actual]]=TRUE),BL698+Weekly[[#This Row],[BF H Odds]]-1,IF(AND(Weekly[[#This Row],[FALSES]]&gt;5,Weekly[[#This Row],[Actual]]=FALSE),BL698+Weekly[[#This Row],[BF V Odds]]-1,IF(AND(Weekly[[#This Row],[TRUES]]&gt;5,Weekly[[#This Row],[Actual]]=FALSE),BL698-1,IF(AND(Weekly[[#This Row],[FALSES]]&gt;5,Weekly[[#This Row],[Actual]]=TRUE),BL698-1,BL698))))</f>
        <v>-8.9999999999999858</v>
      </c>
      <c r="BM699" s="58">
        <f>IF(AND(Weekly[[#This Row],[TRUES]]&gt;6,Weekly[[#This Row],[Actual]]=TRUE),BM698+Weekly[[#This Row],[BF H Odds]]-1,IF(AND(Weekly[[#This Row],[FALSES]]&gt;6,Weekly[[#This Row],[Actual]]=FALSE),BM698+Weekly[[#This Row],[BF V Odds]]-1,IF(AND(Weekly[[#This Row],[TRUES]]&gt;6,Weekly[[#This Row],[Actual]]=FALSE),BM698-1,IF(AND(Weekly[[#This Row],[FALSES]]&gt;6,Weekly[[#This Row],[Actual]]=TRUE),BM698-1,BM698))))</f>
        <v>21.08</v>
      </c>
    </row>
    <row r="700" spans="1:65" x14ac:dyDescent="0.25">
      <c r="A700" s="34"/>
      <c r="B700" s="10">
        <v>44330</v>
      </c>
      <c r="C700" s="17" t="s">
        <v>16</v>
      </c>
      <c r="D700" s="15" t="s">
        <v>20</v>
      </c>
      <c r="E700" t="b">
        <v>1</v>
      </c>
      <c r="F700" t="b">
        <v>1</v>
      </c>
      <c r="G700" t="b">
        <v>1</v>
      </c>
      <c r="H700" t="b">
        <v>1</v>
      </c>
      <c r="I700" t="b">
        <v>1</v>
      </c>
      <c r="J700" t="b">
        <v>1</v>
      </c>
      <c r="K700" t="b">
        <v>1</v>
      </c>
      <c r="L700" t="b">
        <v>1</v>
      </c>
      <c r="O700" t="str">
        <f>IF(Weekly[[#This Row],[H/V]]="H",Weekly[[#This Row],[BF H Odds]],IF(Weekly[[#This Row],[H/V]]="V",Weekly[[#This Row],[BF V Odds]],""))</f>
        <v/>
      </c>
      <c r="R700" s="35">
        <f>IFERROR(IF(Weekly[[#This Row],[Won Bet?]]="yes",R699+(Weekly[[#This Row],[BF Odds]]*Weekly[[#This Row],[BF Stake]])-Weekly[[#This Row],[BF Stake]],R699-Weekly[[#This Row],[BF Stake]]),R699)</f>
        <v>1243.6095000000007</v>
      </c>
      <c r="S700" s="35">
        <f>IFERROR(IF(Weekly[[#This Row],[Won Bet?]]="yes",S699+(((Weekly[[#This Row],[BF Odds]]*Weekly[[#This Row],[BF Stake]])-Weekly[[#This Row],[BF Stake]])*0.95),S699-Weekly[[#This Row],[BF Stake]]),S699)</f>
        <v>1127.5191400000012</v>
      </c>
      <c r="T700" s="13"/>
      <c r="U700" s="13"/>
      <c r="V700" s="24" t="str">
        <f>IF(Weekly[[#This Row],[Actual]]="","",IF(AND(Weekly[[#This Row],[SVC_P]]=Weekly[[#This Row],[Actual]],Weekly[[#This Row],[SVC_P]]=TRUE),V699+Weekly[[#This Row],[BF H Odds]]-1,IF(AND(Weekly[[#This Row],[SVC_P]]=Weekly[[#This Row],[Actual]],Weekly[[#This Row],[SVC_P]]=FALSE),V699+Weekly[[#This Row],[BF V Odds]]-1,V699-1)))</f>
        <v/>
      </c>
      <c r="W700" s="24" t="str">
        <f>IF(Weekly[[#This Row],[Actual]]="","",IF(AND(Weekly[[#This Row],[SVC_P]]=FALSE,Weekly[[#This Row],[Actual]]=TRUE),W699+Weekly[[#This Row],[BF H Odds]]-1,IF(AND(Weekly[[#This Row],[SVC_P]]=TRUE,Weekly[[#This Row],[Actual]]=FALSE,),W699+Weekly[[#This Row],[BF V Odds]]-1,W699-1)))</f>
        <v/>
      </c>
      <c r="X700" s="24" t="str">
        <f>IF(Weekly[[#This Row],[Actual]]="","",IF(AND(Weekly[[#This Row],[ADBC_P]]=Weekly[[#This Row],[Actual]],Weekly[[#This Row],[ADBC_P]]=TRUE),X699+Weekly[[#This Row],[BF H Odds]]-1,IF(AND(Weekly[[#This Row],[ADBC_P]]=Weekly[[#This Row],[Actual]],Weekly[[#This Row],[ADBC_P]]=FALSE),X699+Weekly[[#This Row],[BF V Odds]]-1,X699-1)))</f>
        <v/>
      </c>
      <c r="Y700" s="24" t="str">
        <f>IF(Weekly[[#This Row],[Actual]]="","",IF(AND(Weekly[[#This Row],[ADBC_P]]=FALSE,Weekly[[#This Row],[Actual]]=TRUE),Y699+Weekly[[#This Row],[BF H Odds]]-1,IF(AND(Weekly[[#This Row],[ADBC_P]]=TRUE,Weekly[[#This Row],[Actual]]=FALSE),Y699+Weekly[[#This Row],[BF V Odds]]-1,Y699-1)))</f>
        <v/>
      </c>
      <c r="Z700" s="24" t="str">
        <f>IF(Weekly[[#This Row],[Actual]]="","",IF(AND(Weekly[[#This Row],[RFC_P]]=Weekly[[#This Row],[Actual]],Weekly[[#This Row],[RFC_P]]=TRUE),Z699+Weekly[[#This Row],[BF H Odds]]-1,IF(AND(Weekly[[#This Row],[RFC_P]]=Weekly[[#This Row],[Actual]],Weekly[[#This Row],[RFC_P]]=FALSE),Z699+Weekly[[#This Row],[BF V Odds]]-1,Z699-1)))</f>
        <v/>
      </c>
      <c r="AA700" s="24" t="str">
        <f>IF(Weekly[[#This Row],[Actual]]="","",IF(AND(Weekly[[#This Row],[RFC_P]]=FALSE,Weekly[[#This Row],[Actual]]=TRUE),AA699+Weekly[[#This Row],[BF H Odds]]-1,IF(AND(Weekly[[#This Row],[RFC_P]]=TRUE,Weekly[[#This Row],[Actual]]=FALSE),AA699+Weekly[[#This Row],[BF V Odds]]-1,AA699-1)))</f>
        <v/>
      </c>
      <c r="AB700" s="24" t="str">
        <f>IF(Weekly[[#This Row],[Actual]]="","",IF(AND(Weekly[[#This Row],[GBC_P]]=Weekly[[#This Row],[Actual]],Weekly[[#This Row],[GBC_P]]=TRUE),AB699+Weekly[[#This Row],[BF H Odds]]-1,IF(AND(Weekly[[#This Row],[GBC_P]]=Weekly[[#This Row],[Actual]],Weekly[[#This Row],[GBC_P]]=FALSE),AB699+Weekly[[#This Row],[BF V Odds]]-1,AB699-1)))</f>
        <v/>
      </c>
      <c r="AC700" s="24" t="str">
        <f>IF(Weekly[[#This Row],[Actual]]="","",IF(AND(Weekly[[#This Row],[GBC_P]]=FALSE,Weekly[[#This Row],[Actual]]=TRUE),AC699+Weekly[[#This Row],[BF H Odds]]-1,IF(AND(Weekly[[#This Row],[GBC_P]]=TRUE,Weekly[[#This Row],[Actual]]=FALSE),AC699+Weekly[[#This Row],[BF V Odds]]-1,AC699-1)))</f>
        <v/>
      </c>
      <c r="AD700" s="24" t="str">
        <f>IF(Weekly[[#This Row],[Actual]]="","",IF(AND(Weekly[[#This Row],[HGBC_P]]=Weekly[[#This Row],[Actual]],Weekly[[#This Row],[HGBC_P]]=TRUE),AD699+Weekly[[#This Row],[BF H Odds]]-1,IF(AND(Weekly[[#This Row],[HGBC_P]]=Weekly[[#This Row],[Actual]],Weekly[[#This Row],[HGBC_P]]=FALSE),AD699+Weekly[[#This Row],[BF V Odds]]-1,AD699-1)))</f>
        <v/>
      </c>
      <c r="AE700" s="24" t="str">
        <f>IF(Weekly[[#This Row],[Actual]]="","",IF(AND(Weekly[[#This Row],[HGBC_P]]=FALSE,Weekly[[#This Row],[Actual]]=TRUE),AE699+Weekly[[#This Row],[BF H Odds]]-1,IF(AND(Weekly[[#This Row],[HGBC_P]]=TRUE,Weekly[[#This Row],[Actual]]=FALSE),AE699+Weekly[[#This Row],[BF V Odds]]-1,AE699-1)))</f>
        <v/>
      </c>
      <c r="AF700" s="24" t="str">
        <f>IF(Weekly[[#This Row],[Actual]]="","",IF(AND(Weekly[[#This Row],[XGB_P]]=Weekly[[#This Row],[Actual]],Weekly[[#This Row],[XGB_P]]=TRUE),AF699+Weekly[[#This Row],[BF H Odds]]-1,IF(AND(Weekly[[#This Row],[XGB_P]]=Weekly[[#This Row],[Actual]],Weekly[[#This Row],[XGB_P]]=FALSE),AF699+Weekly[[#This Row],[BF V Odds]]-1,AF699-1)))</f>
        <v/>
      </c>
      <c r="AG700" s="24" t="str">
        <f>IF(Weekly[[#This Row],[Actual]]="","",IF(AND(Weekly[[#This Row],[XGB_P]]=FALSE,Weekly[[#This Row],[Actual]]=TRUE),AG699+Weekly[[#This Row],[BF H Odds]]-1,IF(AND(Weekly[[#This Row],[XGB_P]]=TRUE,Weekly[[#This Row],[Actual]]=FALSE),AG699+Weekly[[#This Row],[BF V Odds]]-1,AG699-1)))</f>
        <v/>
      </c>
      <c r="AH700" s="24" t="str">
        <f>IF(Weekly[[#This Row],[Actual]]="","",IF(AND(Weekly[[#This Row],[QDA_P]]=Weekly[[#This Row],[Actual]],Weekly[[#This Row],[QDA_P]]=TRUE),AH699+Weekly[[#This Row],[BF H Odds]]-1,IF(AND(Weekly[[#This Row],[QDA_P]]=Weekly[[#This Row],[Actual]],Weekly[[#This Row],[QDA_P]]=FALSE),AH699+Weekly[[#This Row],[BF V Odds]]-1,AH699-1)))</f>
        <v/>
      </c>
      <c r="AI700" s="24" t="str">
        <f>IF(Weekly[[#This Row],[Actual]]="","",IF(AND(Weekly[[#This Row],[QDA_P]]=FALSE,Weekly[[#This Row],[Actual]]=TRUE),AI699+Weekly[[#This Row],[BF H Odds]]-1,IF(AND(Weekly[[#This Row],[QDA_P]]=TRUE,Weekly[[#This Row],[Actual]]=FALSE),AI699+Weekly[[#This Row],[BF V Odds]]-1,AI699-1)))</f>
        <v/>
      </c>
      <c r="AJ700" s="24" t="str">
        <f>IF(Weekly[[#This Row],[Actual]]="","",IF(AND(Weekly[[#This Row],[KNC_P]]=FALSE,Weekly[[#This Row],[Actual]]=TRUE),AJ699+Weekly[[#This Row],[BF H Odds]]-1,IF(AND(Weekly[[#This Row],[KNC_P]]=TRUE,Weekly[[#This Row],[Actual]]=FALSE),AJ699+Weekly[[#This Row],[BF V Odds]]-1,AJ699-1)))</f>
        <v/>
      </c>
      <c r="AK700" s="24" t="str">
        <f>IF(Weekly[[#This Row],[Actual]]="","",IF(AND(Weekly[[#This Row],[KNC_P]]=FALSE,Weekly[[#This Row],[Actual]]=TRUE),AK699+Weekly[[#This Row],[BF H Odds]]-1,IF(AND(Weekly[[#This Row],[KNC_P]]=TRUE,Weekly[[#This Row],[Actual]]=FALSE),AK699+Weekly[[#This Row],[BF V Odds]]-1,AK699-1)))</f>
        <v/>
      </c>
      <c r="AL700" s="30" t="str">
        <f>IF(Weekly[[#This Row],[Actual]]="","",COUNTIF(Weekly[[#This Row],[SVC_P]:[QDA_P]],TRUE))</f>
        <v/>
      </c>
      <c r="AM700" s="30" t="str">
        <f>IF(Weekly[[#This Row],[Actual]]="","",COUNTIF(Weekly[[#This Row],[SVC_P]:[QDA_P]],FALSE))</f>
        <v/>
      </c>
      <c r="AN700" s="36" t="str">
        <f>IF(AND(Weekly[[#This Row],[BF V Odds]]&gt;$BO$6,Weekly[[#This Row],[BF V Odds]] &lt; $BO$7),Weekly[[#This Row],[BF V Odds]],"")</f>
        <v/>
      </c>
      <c r="AO700" s="36" t="str">
        <f>IF(AND(Weekly[[#This Row],[BF H Odds]]&gt;$BO$6, Weekly[[#This Row],[BF H Odds]] &lt; $BO$7),Weekly[[#This Row],[BF H Odds]],"")</f>
        <v/>
      </c>
      <c r="AP700" s="37">
        <f>IF(AND(Weekly[[#This Row],[V Odds &lt;]]="",Weekly[[#This Row],[H Odds &lt;]]=""),AP699,IF(AND(Weekly[[#This Row],[H Odds &lt;]]&lt;&gt;"",Weekly[[#This Row],[SVC_P]]=TRUE,Weekly[[#This Row],[Actual]]=TRUE),AP699+Weekly[[#This Row],[H Odds &lt;]]-1,IF(AND(Weekly[[#This Row],[V Odds &lt;]]&lt;&gt;"",Weekly[[#This Row],[SVC_P]]=FALSE,Weekly[[#This Row],[Actual]]=FALSE),AP699+Weekly[[#This Row],[V Odds &lt;]]-1,IF(AND(Weekly[[#This Row],[V Odds &lt;]]&lt;&gt;"",Weekly[[#This Row],[SVC_P]]=FALSE,Weekly[[#This Row],[Actual]]=TRUE),AP699-1,IF(AND(Weekly[[#This Row],[H Odds &lt;]]&lt;&gt;"",Weekly[[#This Row],[SVC_P]]=TRUE,Weekly[[#This Row],[Actual]]=FALSE),AP699-1,AP699)))))</f>
        <v>81.330000000000027</v>
      </c>
      <c r="AQ700" s="37">
        <f>IF(AND(Weekly[[#This Row],[V Odds &lt;]]="",Weekly[[#This Row],[H Odds &lt;]]=""),AQ699,IF(AND(Weekly[[#This Row],[H Odds &lt;]]&lt;&gt;"",Weekly[[#This Row],[ADBC_P]]=TRUE,Weekly[[#This Row],[Actual]]=TRUE),AQ699+Weekly[[#This Row],[H Odds &lt;]]-1,IF(AND(Weekly[[#This Row],[V Odds &lt;]]&lt;&gt;"",Weekly[[#This Row],[ADBC_P]]=FALSE,Weekly[[#This Row],[Actual]]=FALSE),AQ699+Weekly[[#This Row],[V Odds &lt;]]-1,IF(AND(Weekly[[#This Row],[V Odds &lt;]]&lt;&gt;"",Weekly[[#This Row],[ADBC_P]]=FALSE,Weekly[[#This Row],[Actual]]=TRUE),AQ699-1,IF(AND(Weekly[[#This Row],[H Odds &lt;]]&lt;&gt;"",Weekly[[#This Row],[ADBC_P]]=TRUE,Weekly[[#This Row],[Actual]]=FALSE),AQ699-1,AQ699)))))</f>
        <v>53.88</v>
      </c>
      <c r="AR700" s="37">
        <f>IF(AND(Weekly[[#This Row],[V Odds &lt;]]="",Weekly[[#This Row],[H Odds &lt;]]=""),AR699,IF(AND(Weekly[[#This Row],[H Odds &lt;]]&lt;&gt;"",Weekly[[#This Row],[RFC_P]]=TRUE,Weekly[[#This Row],[Actual]]=TRUE),AR699+Weekly[[#This Row],[H Odds &lt;]]-1,IF(AND(Weekly[[#This Row],[V Odds &lt;]]&lt;&gt;"",Weekly[[#This Row],[RFC_P]]=FALSE,Weekly[[#This Row],[Actual]]=FALSE),AR699+Weekly[[#This Row],[V Odds &lt;]]-1,IF(AND(Weekly[[#This Row],[V Odds &lt;]]&lt;&gt;"",Weekly[[#This Row],[RFC_P]]=FALSE,Weekly[[#This Row],[Actual]]=TRUE),AR699-1,IF(AND(Weekly[[#This Row],[H Odds &lt;]]&lt;&gt;"",Weekly[[#This Row],[RFC_P]]=TRUE,Weekly[[#This Row],[Actual]]=FALSE),AR699-1,AR699)))))</f>
        <v>73.14</v>
      </c>
      <c r="AS700" s="37">
        <f>IF(AND(Weekly[[#This Row],[V Odds &lt;]]="",Weekly[[#This Row],[H Odds &lt;]]=""),AS699,IF(AND(Weekly[[#This Row],[H Odds &lt;]]&lt;&gt;"",Weekly[[#This Row],[GBC_P]]=TRUE,Weekly[[#This Row],[Actual]]=TRUE),AS699+Weekly[[#This Row],[H Odds &lt;]]-1,IF(AND(Weekly[[#This Row],[V Odds &lt;]]&lt;&gt;"",Weekly[[#This Row],[GBC_P]]=FALSE,Weekly[[#This Row],[Actual]]=FALSE),AS699+Weekly[[#This Row],[V Odds &lt;]]-1,IF(AND(Weekly[[#This Row],[V Odds &lt;]]&lt;&gt;"",Weekly[[#This Row],[GBC_P]]=FALSE,Weekly[[#This Row],[Actual]]=TRUE),AS699-1,IF(AND(Weekly[[#This Row],[H Odds &lt;]]&lt;&gt;"",Weekly[[#This Row],[GBC_P]]=TRUE,Weekly[[#This Row],[Actual]]=FALSE),AS699-1,AS699)))))</f>
        <v>76.88</v>
      </c>
      <c r="AT700" s="37">
        <f>IF(AND(Weekly[[#This Row],[V Odds &lt;]]="",Weekly[[#This Row],[H Odds &lt;]]=""),AT699,IF(AND(Weekly[[#This Row],[H Odds &lt;]]&lt;&gt;"",Weekly[[#This Row],[HGBC_P]]=TRUE,Weekly[[#This Row],[Actual]]=TRUE),AT699+Weekly[[#This Row],[H Odds &lt;]]-1,IF(AND(Weekly[[#This Row],[V Odds &lt;]]&lt;&gt;"",Weekly[[#This Row],[HGBC_P]]=FALSE,Weekly[[#This Row],[Actual]]=FALSE),AT699+Weekly[[#This Row],[V Odds &lt;]]-1,IF(AND(Weekly[[#This Row],[V Odds &lt;]]&lt;&gt;"",Weekly[[#This Row],[HGBC_P]]=FALSE,Weekly[[#This Row],[Actual]]=TRUE),AT699-1,IF(AND(Weekly[[#This Row],[H Odds &lt;]]&lt;&gt;"",Weekly[[#This Row],[HGBC_P]]=TRUE,Weekly[[#This Row],[Actual]]=FALSE),AT699-1,AT699)))))</f>
        <v>60.31</v>
      </c>
      <c r="AU700" s="37">
        <f>IF(AND(Weekly[[#This Row],[V Odds &lt;]]="",Weekly[[#This Row],[H Odds &lt;]]=""),AU699,IF(AND(Weekly[[#This Row],[H Odds &lt;]]&lt;&gt;"",Weekly[[#This Row],[XGB_P]]=TRUE,Weekly[[#This Row],[Actual]]=TRUE),AU699+Weekly[[#This Row],[H Odds &lt;]]-1,IF(AND(Weekly[[#This Row],[V Odds &lt;]]&lt;&gt;"",Weekly[[#This Row],[XGB_P]]=FALSE,Weekly[[#This Row],[Actual]]=FALSE),AU699+Weekly[[#This Row],[V Odds &lt;]]-1,IF(AND(Weekly[[#This Row],[V Odds &lt;]]&lt;&gt;"",Weekly[[#This Row],[XGB_P]]=FALSE,Weekly[[#This Row],[Actual]]=TRUE),AU699-1,IF(AND(Weekly[[#This Row],[H Odds &lt;]]&lt;&gt;"",Weekly[[#This Row],[XGB_P]]=TRUE,Weekly[[#This Row],[Actual]]=FALSE),AU699-1,AU699)))))</f>
        <v>84.06</v>
      </c>
      <c r="AV700" s="37">
        <f>IF(AND(Weekly[[#This Row],[V Odds &lt;]]="",Weekly[[#This Row],[H Odds &lt;]]=""),AV699,IF(AND(Weekly[[#This Row],[H Odds &lt;]]&lt;&gt;"",Weekly[[#This Row],[QDA_P]]=TRUE,Weekly[[#This Row],[Actual]]=TRUE),AV699+Weekly[[#This Row],[H Odds &lt;]]-1,IF(AND(Weekly[[#This Row],[V Odds &lt;]]&lt;&gt;"",Weekly[[#This Row],[QDA_P]]=FALSE,Weekly[[#This Row],[Actual]]=FALSE),AV699+Weekly[[#This Row],[V Odds &lt;]]-1,IF(AND(Weekly[[#This Row],[V Odds &lt;]]&lt;&gt;"",Weekly[[#This Row],[QDA_P]]=FALSE,Weekly[[#This Row],[Actual]]=TRUE),AV699-1,IF(AND(Weekly[[#This Row],[H Odds &lt;]]&lt;&gt;"",Weekly[[#This Row],[QDA_P]]=TRUE,Weekly[[#This Row],[Actual]]=FALSE),AV699-1,AV699)))))</f>
        <v>73.349999999999994</v>
      </c>
      <c r="AW700" s="37">
        <f>IF(AND(Weekly[[#This Row],[H Odds &lt;]]="",Weekly[[#This Row],[V Odds &lt;]]=""),AW699,IF(AND(Weekly[[#This Row],[KNC_P]]=Weekly[[#This Row],[Actual]],Weekly[[#This Row],[KNC_P]]=TRUE),AW699+Weekly[[#This Row],[BF H Odds]]-1,IF(AND(Weekly[[#This Row],[KNC_P]]=Weekly[[#This Row],[Actual]],Weekly[[#This Row],[KNC_P]]=FALSE),AW699+Weekly[[#This Row],[BF V Odds]]-1,AW699-1)))</f>
        <v>51.150000000000013</v>
      </c>
      <c r="AX700" s="37">
        <f>IF(AND(Weekly[[#This Row],[V Odds &lt;]]="",Weekly[[#This Row],[H Odds &lt;]]=""),AX699,IF(AND(Weekly[[#This Row],[V Odds &lt;]]&lt;&gt;"",Weekly[[#This Row],[FALSES]]&gt;0,Weekly[[#This Row],[Actual]]=FALSE),AX699+Weekly[[#This Row],[V Odds &lt;]]-1,IF(AND(Weekly[[#This Row],[H Odds &lt;]]&lt;&gt;"",Weekly[[#This Row],[TRUES]]&gt;0,Weekly[[#This Row],[Actual]]=TRUE),AX699+Weekly[[#This Row],[H Odds &lt;]]-1,IF(AND(Weekly[[#This Row],[V Odds &lt;]]&lt;&gt;"",Weekly[[#This Row],[FALSES]]=0),AX699,IF(AND(Weekly[[#This Row],[H Odds &lt;]]&lt;&gt;"",Weekly[[#This Row],[TRUES]]=0),AX699,AX699-1)))))</f>
        <v>135.64999999999995</v>
      </c>
      <c r="AY700" s="37">
        <f>IF(AND(Weekly[[#This Row],[V Odds &lt;]]="",Weekly[[#This Row],[H Odds &lt;]]=""),AY699,IF(AND(Weekly[[#This Row],[V Odds &lt;]]&lt;&gt;"",Weekly[[#This Row],[FALSES]]&gt;0,Weekly[[#This Row],[Actual]]=FALSE),AY699+((Weekly[[#This Row],[V Odds &lt;]]-1)*0.92),IF(AND(Weekly[[#This Row],[H Odds &lt;]]&lt;&gt;"",Weekly[[#This Row],[TRUES]]&gt;0,Weekly[[#This Row],[Actual]]=TRUE),AY699+((Weekly[[#This Row],[H Odds &lt;]]-1)*0.92),IF(AND(Weekly[[#This Row],[V Odds &lt;]]&lt;&gt;"",Weekly[[#This Row],[FALSES]]=0),AY699,IF(AND(Weekly[[#This Row],[H Odds &lt;]]&lt;&gt;"",Weekly[[#This Row],[TRUES]]=0),AY699,AY699-1)))))</f>
        <v>120.07800000000003</v>
      </c>
      <c r="AZ700" s="37">
        <f>IF(AND(Weekly[[#This Row],[V Odds &lt;]]="",Weekly[[#This Row],[H Odds &lt;]]=""),AZ699,IF(AND(Weekly[[#This Row],[V Odds &lt;]]&lt;&gt;"",Weekly[[#This Row],[Actual]]=FALSE),AZ699+Weekly[[#This Row],[V Odds &lt;]]-1,IF(AND(Weekly[[#This Row],[H Odds &lt;]]&lt;&gt;"",Weekly[[#This Row],[Actual]]=TRUE),AZ699+Weekly[[#This Row],[H Odds &lt;]]-1,AZ699-1)))</f>
        <v>125.61999999999996</v>
      </c>
      <c r="BA700" s="38">
        <f>IF(Weekly[[#This Row],[H Odds &lt;]]="",BA699,IF(AND(Weekly[[#This Row],[H Odds &lt;]]&lt;&gt;"",Weekly[[#This Row],[SVC_P]]=TRUE,Weekly[[#This Row],[Actual]]=TRUE),BA699+Weekly[[#This Row],[H Odds &lt;]]-1,IF(AND(Weekly[[#This Row],[H Odds &lt;]]&lt;&gt;"",Weekly[[#This Row],[SVC_P]]=TRUE,Weekly[[#This Row],[Actual]]=FALSE),BA699-1,BA699)))</f>
        <v>80.290000000000006</v>
      </c>
      <c r="BB700" s="38">
        <f>IF(Weekly[[#This Row],[H Odds &lt;]]="",BB699,IF(AND(Weekly[[#This Row],[H Odds &lt;]]&lt;&gt;"",Weekly[[#This Row],[ADBC_P]]=TRUE,Weekly[[#This Row],[Actual]]=TRUE),BB699+Weekly[[#This Row],[H Odds &lt;]]-1,IF(AND(Weekly[[#This Row],[H Odds &lt;]]&lt;&gt;"",Weekly[[#This Row],[ADBC_P]]=TRUE,Weekly[[#This Row],[Actual]]=FALSE),BB699-1,BB699)))</f>
        <v>50.06</v>
      </c>
      <c r="BC700" s="38">
        <f>IF(Weekly[[#This Row],[H Odds &lt;]]="",BC699,IF(AND(Weekly[[#This Row],[H Odds &lt;]]&lt;&gt;"",Weekly[[#This Row],[RFC_P]]=TRUE,Weekly[[#This Row],[Actual]]=TRUE),BC699+Weekly[[#This Row],[H Odds &lt;]]-1,IF(AND(Weekly[[#This Row],[H Odds &lt;]]&lt;&gt;"",Weekly[[#This Row],[RFC_P]]=TRUE,Weekly[[#This Row],[Actual]]=FALSE),BC699-1,BC699)))</f>
        <v>51.66</v>
      </c>
      <c r="BD700" s="38">
        <f>IF(Weekly[[#This Row],[H Odds &lt;]]="",BD699,IF(AND(Weekly[[#This Row],[H Odds &lt;]]&lt;&gt;"",Weekly[[#This Row],[GBC_P]]=TRUE,Weekly[[#This Row],[Actual]]=TRUE),BD699+Weekly[[#This Row],[H Odds &lt;]]-1,IF(AND(Weekly[[#This Row],[H Odds &lt;]]&lt;&gt;"",Weekly[[#This Row],[GBC_P]]=TRUE,Weekly[[#This Row],[Actual]]=FALSE),BD699-1,BD699)))</f>
        <v>57.810000000000009</v>
      </c>
      <c r="BE700" s="38">
        <f>IF(Weekly[[#This Row],[H Odds &lt;]]="",BE699,IF(AND(Weekly[[#This Row],[H Odds &lt;]]&lt;&gt;"",Weekly[[#This Row],[HGBC_P]]=TRUE,Weekly[[#This Row],[Actual]]=TRUE),BE699+Weekly[[#This Row],[H Odds &lt;]]-1,IF(AND(Weekly[[#This Row],[H Odds &lt;]]&lt;&gt;"",Weekly[[#This Row],[HGBC_P]]=TRUE,Weekly[[#This Row],[Actual]]=FALSE),BE699-1,BE699)))</f>
        <v>54.96</v>
      </c>
      <c r="BF700" s="38">
        <f>IF(Weekly[[#This Row],[H Odds &lt;]]="",BF699,IF(AND(Weekly[[#This Row],[H Odds &lt;]]&lt;&gt;"",Weekly[[#This Row],[XGB_P]]=TRUE,Weekly[[#This Row],[Actual]]=TRUE),BF699+Weekly[[#This Row],[H Odds &lt;]]-1,IF(AND(Weekly[[#This Row],[H Odds &lt;]]&lt;&gt;"",Weekly[[#This Row],[XGB_P]]=TRUE,Weekly[[#This Row],[Actual]]=FALSE),BF699-1,BF699)))</f>
        <v>64.63000000000001</v>
      </c>
      <c r="BG700" s="38">
        <f>IF(Weekly[[#This Row],[H Odds &lt;]]="",BG699,IF(AND(Weekly[[#This Row],[H Odds &lt;]]&lt;&gt;"",Weekly[[#This Row],[QDA_P]]=TRUE,Weekly[[#This Row],[Actual]]=TRUE),BG699+Weekly[[#This Row],[H Odds &lt;]]-1,IF(AND(Weekly[[#This Row],[H Odds &lt;]]&lt;&gt;"",Weekly[[#This Row],[QDA_P]]=TRUE,Weekly[[#This Row],[Actual]]=FALSE),BG699-1,BG699)))</f>
        <v>50.129999999999995</v>
      </c>
      <c r="BH700" s="38">
        <f>IF(Weekly[[#This Row],[H Odds &lt;]]="",BH699,IF(AND(Weekly[[#This Row],[H Odds &lt;]]&lt;&gt;"",Weekly[[#This Row],[KNC_P]]=TRUE,Weekly[[#This Row],[Actual]]=TRUE),BH699+Weekly[[#This Row],[H Odds &lt;]]-1,IF(AND(Weekly[[#This Row],[H Odds &lt;]]&lt;&gt;"",Weekly[[#This Row],[KNC_P]]=TRUE,Weekly[[#This Row],[Actual]]=FALSE),BH699-1,BH699)))</f>
        <v>55</v>
      </c>
      <c r="BI700" s="38">
        <f>IF(Weekly[[#This Row],[H Odds &lt;]]="",BI699,IF(AND(Weekly[[#This Row],[H Odds &lt;]]&lt;&gt;"",Weekly[[#This Row],[TRUES]]&gt;0,Weekly[[#This Row],[Actual]]=TRUE),BI699+Weekly[[#This Row],[H Odds &lt;]]-1,IF(AND(Weekly[[#This Row],[H Odds &lt;]]&lt;&gt;"",Weekly[[#This Row],[TRUES]]=0),BI699,BI699-1)))</f>
        <v>78.290000000000006</v>
      </c>
      <c r="BJ700" s="38">
        <f>IF(Weekly[[#This Row],[H Odds &lt;]]="",BJ699,IF(AND(Weekly[[#This Row],[H Odds &lt;]]&lt;&gt;"",Weekly[[#This Row],[Actual]]=TRUE),BJ699+Weekly[[#This Row],[H Odds &lt;]]-1,IF(AND(Weekly[[#This Row],[H Odds &lt;]]&lt;&gt;"",Weekly[[#This Row],[Actual]]=FALSE),BJ699-1,BJ699)))</f>
        <v>80.190000000000012</v>
      </c>
      <c r="BK700" s="58">
        <f>IF(AND(Weekly[[#This Row],[TRUES]]&gt;3,Weekly[[#This Row],[Actual]]=TRUE),BK699+Weekly[[#This Row],[BF H Odds]]-1,IF(AND(Weekly[[#This Row],[FALSES]]&gt;3,Weekly[[#This Row],[Actual]]=FALSE),BK699+Weekly[[#This Row],[BF V Odds]]-1,IF(AND(Weekly[[#This Row],[TRUES]]&gt;3,Weekly[[#This Row],[Actual]]=FALSE),BK699-1,IF(AND(Weekly[[#This Row],[FALSES]]&gt;3,Weekly[[#This Row],[Actual]]=TRUE),BK699-1,BK699))))</f>
        <v>-14.319999999999972</v>
      </c>
      <c r="BL700" s="58">
        <f>IF(AND(Weekly[[#This Row],[TRUES]]&gt;5,Weekly[[#This Row],[Actual]]=TRUE),BL699+Weekly[[#This Row],[BF H Odds]]-1,IF(AND(Weekly[[#This Row],[FALSES]]&gt;5,Weekly[[#This Row],[Actual]]=FALSE),BL699+Weekly[[#This Row],[BF V Odds]]-1,IF(AND(Weekly[[#This Row],[TRUES]]&gt;5,Weekly[[#This Row],[Actual]]=FALSE),BL699-1,IF(AND(Weekly[[#This Row],[FALSES]]&gt;5,Weekly[[#This Row],[Actual]]=TRUE),BL699-1,BL699))))</f>
        <v>-9.9999999999999858</v>
      </c>
      <c r="BM700" s="58">
        <f>IF(AND(Weekly[[#This Row],[TRUES]]&gt;6,Weekly[[#This Row],[Actual]]=TRUE),BM699+Weekly[[#This Row],[BF H Odds]]-1,IF(AND(Weekly[[#This Row],[FALSES]]&gt;6,Weekly[[#This Row],[Actual]]=FALSE),BM699+Weekly[[#This Row],[BF V Odds]]-1,IF(AND(Weekly[[#This Row],[TRUES]]&gt;6,Weekly[[#This Row],[Actual]]=FALSE),BM699-1,IF(AND(Weekly[[#This Row],[FALSES]]&gt;6,Weekly[[#This Row],[Actual]]=TRUE),BM699-1,BM699))))</f>
        <v>20.079999999999998</v>
      </c>
    </row>
    <row r="701" spans="1:65" x14ac:dyDescent="0.25">
      <c r="A701" s="34"/>
      <c r="B701" s="10">
        <v>44330</v>
      </c>
      <c r="C701" s="17" t="s">
        <v>13</v>
      </c>
      <c r="D701" s="15" t="s">
        <v>22</v>
      </c>
      <c r="E701" t="b">
        <v>1</v>
      </c>
      <c r="F701" t="b">
        <v>1</v>
      </c>
      <c r="G701" t="b">
        <v>1</v>
      </c>
      <c r="H701" t="b">
        <v>1</v>
      </c>
      <c r="I701" t="b">
        <v>1</v>
      </c>
      <c r="J701" t="b">
        <v>1</v>
      </c>
      <c r="K701" t="b">
        <v>1</v>
      </c>
      <c r="L701" t="b">
        <v>0</v>
      </c>
      <c r="O701" t="str">
        <f>IF(Weekly[[#This Row],[H/V]]="H",Weekly[[#This Row],[BF H Odds]],IF(Weekly[[#This Row],[H/V]]="V",Weekly[[#This Row],[BF V Odds]],""))</f>
        <v/>
      </c>
      <c r="R701" s="35">
        <f>IFERROR(IF(Weekly[[#This Row],[Won Bet?]]="yes",R700+(Weekly[[#This Row],[BF Odds]]*Weekly[[#This Row],[BF Stake]])-Weekly[[#This Row],[BF Stake]],R700-Weekly[[#This Row],[BF Stake]]),R700)</f>
        <v>1243.6095000000007</v>
      </c>
      <c r="S701" s="35">
        <f>IFERROR(IF(Weekly[[#This Row],[Won Bet?]]="yes",S700+(((Weekly[[#This Row],[BF Odds]]*Weekly[[#This Row],[BF Stake]])-Weekly[[#This Row],[BF Stake]])*0.95),S700-Weekly[[#This Row],[BF Stake]]),S700)</f>
        <v>1127.5191400000012</v>
      </c>
      <c r="T701" s="13"/>
      <c r="U701" s="13"/>
      <c r="V701" s="24" t="str">
        <f>IF(Weekly[[#This Row],[Actual]]="","",IF(AND(Weekly[[#This Row],[SVC_P]]=Weekly[[#This Row],[Actual]],Weekly[[#This Row],[SVC_P]]=TRUE),V700+Weekly[[#This Row],[BF H Odds]]-1,IF(AND(Weekly[[#This Row],[SVC_P]]=Weekly[[#This Row],[Actual]],Weekly[[#This Row],[SVC_P]]=FALSE),V700+Weekly[[#This Row],[BF V Odds]]-1,V700-1)))</f>
        <v/>
      </c>
      <c r="W701" s="24" t="str">
        <f>IF(Weekly[[#This Row],[Actual]]="","",IF(AND(Weekly[[#This Row],[SVC_P]]=FALSE,Weekly[[#This Row],[Actual]]=TRUE),W700+Weekly[[#This Row],[BF H Odds]]-1,IF(AND(Weekly[[#This Row],[SVC_P]]=TRUE,Weekly[[#This Row],[Actual]]=FALSE,),W700+Weekly[[#This Row],[BF V Odds]]-1,W700-1)))</f>
        <v/>
      </c>
      <c r="X701" s="24" t="str">
        <f>IF(Weekly[[#This Row],[Actual]]="","",IF(AND(Weekly[[#This Row],[ADBC_P]]=Weekly[[#This Row],[Actual]],Weekly[[#This Row],[ADBC_P]]=TRUE),X700+Weekly[[#This Row],[BF H Odds]]-1,IF(AND(Weekly[[#This Row],[ADBC_P]]=Weekly[[#This Row],[Actual]],Weekly[[#This Row],[ADBC_P]]=FALSE),X700+Weekly[[#This Row],[BF V Odds]]-1,X700-1)))</f>
        <v/>
      </c>
      <c r="Y701" s="24" t="str">
        <f>IF(Weekly[[#This Row],[Actual]]="","",IF(AND(Weekly[[#This Row],[ADBC_P]]=FALSE,Weekly[[#This Row],[Actual]]=TRUE),Y700+Weekly[[#This Row],[BF H Odds]]-1,IF(AND(Weekly[[#This Row],[ADBC_P]]=TRUE,Weekly[[#This Row],[Actual]]=FALSE),Y700+Weekly[[#This Row],[BF V Odds]]-1,Y700-1)))</f>
        <v/>
      </c>
      <c r="Z701" s="24" t="str">
        <f>IF(Weekly[[#This Row],[Actual]]="","",IF(AND(Weekly[[#This Row],[RFC_P]]=Weekly[[#This Row],[Actual]],Weekly[[#This Row],[RFC_P]]=TRUE),Z700+Weekly[[#This Row],[BF H Odds]]-1,IF(AND(Weekly[[#This Row],[RFC_P]]=Weekly[[#This Row],[Actual]],Weekly[[#This Row],[RFC_P]]=FALSE),Z700+Weekly[[#This Row],[BF V Odds]]-1,Z700-1)))</f>
        <v/>
      </c>
      <c r="AA701" s="24" t="str">
        <f>IF(Weekly[[#This Row],[Actual]]="","",IF(AND(Weekly[[#This Row],[RFC_P]]=FALSE,Weekly[[#This Row],[Actual]]=TRUE),AA700+Weekly[[#This Row],[BF H Odds]]-1,IF(AND(Weekly[[#This Row],[RFC_P]]=TRUE,Weekly[[#This Row],[Actual]]=FALSE),AA700+Weekly[[#This Row],[BF V Odds]]-1,AA700-1)))</f>
        <v/>
      </c>
      <c r="AB701" s="24" t="str">
        <f>IF(Weekly[[#This Row],[Actual]]="","",IF(AND(Weekly[[#This Row],[GBC_P]]=Weekly[[#This Row],[Actual]],Weekly[[#This Row],[GBC_P]]=TRUE),AB700+Weekly[[#This Row],[BF H Odds]]-1,IF(AND(Weekly[[#This Row],[GBC_P]]=Weekly[[#This Row],[Actual]],Weekly[[#This Row],[GBC_P]]=FALSE),AB700+Weekly[[#This Row],[BF V Odds]]-1,AB700-1)))</f>
        <v/>
      </c>
      <c r="AC701" s="24" t="str">
        <f>IF(Weekly[[#This Row],[Actual]]="","",IF(AND(Weekly[[#This Row],[GBC_P]]=FALSE,Weekly[[#This Row],[Actual]]=TRUE),AC700+Weekly[[#This Row],[BF H Odds]]-1,IF(AND(Weekly[[#This Row],[GBC_P]]=TRUE,Weekly[[#This Row],[Actual]]=FALSE),AC700+Weekly[[#This Row],[BF V Odds]]-1,AC700-1)))</f>
        <v/>
      </c>
      <c r="AD701" s="24" t="str">
        <f>IF(Weekly[[#This Row],[Actual]]="","",IF(AND(Weekly[[#This Row],[HGBC_P]]=Weekly[[#This Row],[Actual]],Weekly[[#This Row],[HGBC_P]]=TRUE),AD700+Weekly[[#This Row],[BF H Odds]]-1,IF(AND(Weekly[[#This Row],[HGBC_P]]=Weekly[[#This Row],[Actual]],Weekly[[#This Row],[HGBC_P]]=FALSE),AD700+Weekly[[#This Row],[BF V Odds]]-1,AD700-1)))</f>
        <v/>
      </c>
      <c r="AE701" s="24" t="str">
        <f>IF(Weekly[[#This Row],[Actual]]="","",IF(AND(Weekly[[#This Row],[HGBC_P]]=FALSE,Weekly[[#This Row],[Actual]]=TRUE),AE700+Weekly[[#This Row],[BF H Odds]]-1,IF(AND(Weekly[[#This Row],[HGBC_P]]=TRUE,Weekly[[#This Row],[Actual]]=FALSE),AE700+Weekly[[#This Row],[BF V Odds]]-1,AE700-1)))</f>
        <v/>
      </c>
      <c r="AF701" s="24" t="str">
        <f>IF(Weekly[[#This Row],[Actual]]="","",IF(AND(Weekly[[#This Row],[XGB_P]]=Weekly[[#This Row],[Actual]],Weekly[[#This Row],[XGB_P]]=TRUE),AF700+Weekly[[#This Row],[BF H Odds]]-1,IF(AND(Weekly[[#This Row],[XGB_P]]=Weekly[[#This Row],[Actual]],Weekly[[#This Row],[XGB_P]]=FALSE),AF700+Weekly[[#This Row],[BF V Odds]]-1,AF700-1)))</f>
        <v/>
      </c>
      <c r="AG701" s="24" t="str">
        <f>IF(Weekly[[#This Row],[Actual]]="","",IF(AND(Weekly[[#This Row],[XGB_P]]=FALSE,Weekly[[#This Row],[Actual]]=TRUE),AG700+Weekly[[#This Row],[BF H Odds]]-1,IF(AND(Weekly[[#This Row],[XGB_P]]=TRUE,Weekly[[#This Row],[Actual]]=FALSE),AG700+Weekly[[#This Row],[BF V Odds]]-1,AG700-1)))</f>
        <v/>
      </c>
      <c r="AH701" s="24" t="str">
        <f>IF(Weekly[[#This Row],[Actual]]="","",IF(AND(Weekly[[#This Row],[QDA_P]]=Weekly[[#This Row],[Actual]],Weekly[[#This Row],[QDA_P]]=TRUE),AH700+Weekly[[#This Row],[BF H Odds]]-1,IF(AND(Weekly[[#This Row],[QDA_P]]=Weekly[[#This Row],[Actual]],Weekly[[#This Row],[QDA_P]]=FALSE),AH700+Weekly[[#This Row],[BF V Odds]]-1,AH700-1)))</f>
        <v/>
      </c>
      <c r="AI701" s="24" t="str">
        <f>IF(Weekly[[#This Row],[Actual]]="","",IF(AND(Weekly[[#This Row],[QDA_P]]=FALSE,Weekly[[#This Row],[Actual]]=TRUE),AI700+Weekly[[#This Row],[BF H Odds]]-1,IF(AND(Weekly[[#This Row],[QDA_P]]=TRUE,Weekly[[#This Row],[Actual]]=FALSE),AI700+Weekly[[#This Row],[BF V Odds]]-1,AI700-1)))</f>
        <v/>
      </c>
      <c r="AJ701" s="24" t="str">
        <f>IF(Weekly[[#This Row],[Actual]]="","",IF(AND(Weekly[[#This Row],[KNC_P]]=FALSE,Weekly[[#This Row],[Actual]]=TRUE),AJ700+Weekly[[#This Row],[BF H Odds]]-1,IF(AND(Weekly[[#This Row],[KNC_P]]=TRUE,Weekly[[#This Row],[Actual]]=FALSE),AJ700+Weekly[[#This Row],[BF V Odds]]-1,AJ700-1)))</f>
        <v/>
      </c>
      <c r="AK701" s="24" t="str">
        <f>IF(Weekly[[#This Row],[Actual]]="","",IF(AND(Weekly[[#This Row],[KNC_P]]=FALSE,Weekly[[#This Row],[Actual]]=TRUE),AK700+Weekly[[#This Row],[BF H Odds]]-1,IF(AND(Weekly[[#This Row],[KNC_P]]=TRUE,Weekly[[#This Row],[Actual]]=FALSE),AK700+Weekly[[#This Row],[BF V Odds]]-1,AK700-1)))</f>
        <v/>
      </c>
      <c r="AL701" s="30" t="str">
        <f>IF(Weekly[[#This Row],[Actual]]="","",COUNTIF(Weekly[[#This Row],[SVC_P]:[QDA_P]],TRUE))</f>
        <v/>
      </c>
      <c r="AM701" s="30" t="str">
        <f>IF(Weekly[[#This Row],[Actual]]="","",COUNTIF(Weekly[[#This Row],[SVC_P]:[QDA_P]],FALSE))</f>
        <v/>
      </c>
      <c r="AN701" s="36" t="str">
        <f>IF(AND(Weekly[[#This Row],[BF V Odds]]&gt;$BO$6,Weekly[[#This Row],[BF V Odds]] &lt; $BO$7),Weekly[[#This Row],[BF V Odds]],"")</f>
        <v/>
      </c>
      <c r="AO701" s="36" t="str">
        <f>IF(AND(Weekly[[#This Row],[BF H Odds]]&gt;$BO$6, Weekly[[#This Row],[BF H Odds]] &lt; $BO$7),Weekly[[#This Row],[BF H Odds]],"")</f>
        <v/>
      </c>
      <c r="AP701" s="37">
        <f>IF(AND(Weekly[[#This Row],[V Odds &lt;]]="",Weekly[[#This Row],[H Odds &lt;]]=""),AP700,IF(AND(Weekly[[#This Row],[H Odds &lt;]]&lt;&gt;"",Weekly[[#This Row],[SVC_P]]=TRUE,Weekly[[#This Row],[Actual]]=TRUE),AP700+Weekly[[#This Row],[H Odds &lt;]]-1,IF(AND(Weekly[[#This Row],[V Odds &lt;]]&lt;&gt;"",Weekly[[#This Row],[SVC_P]]=FALSE,Weekly[[#This Row],[Actual]]=FALSE),AP700+Weekly[[#This Row],[V Odds &lt;]]-1,IF(AND(Weekly[[#This Row],[V Odds &lt;]]&lt;&gt;"",Weekly[[#This Row],[SVC_P]]=FALSE,Weekly[[#This Row],[Actual]]=TRUE),AP700-1,IF(AND(Weekly[[#This Row],[H Odds &lt;]]&lt;&gt;"",Weekly[[#This Row],[SVC_P]]=TRUE,Weekly[[#This Row],[Actual]]=FALSE),AP700-1,AP700)))))</f>
        <v>81.330000000000027</v>
      </c>
      <c r="AQ701" s="37">
        <f>IF(AND(Weekly[[#This Row],[V Odds &lt;]]="",Weekly[[#This Row],[H Odds &lt;]]=""),AQ700,IF(AND(Weekly[[#This Row],[H Odds &lt;]]&lt;&gt;"",Weekly[[#This Row],[ADBC_P]]=TRUE,Weekly[[#This Row],[Actual]]=TRUE),AQ700+Weekly[[#This Row],[H Odds &lt;]]-1,IF(AND(Weekly[[#This Row],[V Odds &lt;]]&lt;&gt;"",Weekly[[#This Row],[ADBC_P]]=FALSE,Weekly[[#This Row],[Actual]]=FALSE),AQ700+Weekly[[#This Row],[V Odds &lt;]]-1,IF(AND(Weekly[[#This Row],[V Odds &lt;]]&lt;&gt;"",Weekly[[#This Row],[ADBC_P]]=FALSE,Weekly[[#This Row],[Actual]]=TRUE),AQ700-1,IF(AND(Weekly[[#This Row],[H Odds &lt;]]&lt;&gt;"",Weekly[[#This Row],[ADBC_P]]=TRUE,Weekly[[#This Row],[Actual]]=FALSE),AQ700-1,AQ700)))))</f>
        <v>53.88</v>
      </c>
      <c r="AR701" s="37">
        <f>IF(AND(Weekly[[#This Row],[V Odds &lt;]]="",Weekly[[#This Row],[H Odds &lt;]]=""),AR700,IF(AND(Weekly[[#This Row],[H Odds &lt;]]&lt;&gt;"",Weekly[[#This Row],[RFC_P]]=TRUE,Weekly[[#This Row],[Actual]]=TRUE),AR700+Weekly[[#This Row],[H Odds &lt;]]-1,IF(AND(Weekly[[#This Row],[V Odds &lt;]]&lt;&gt;"",Weekly[[#This Row],[RFC_P]]=FALSE,Weekly[[#This Row],[Actual]]=FALSE),AR700+Weekly[[#This Row],[V Odds &lt;]]-1,IF(AND(Weekly[[#This Row],[V Odds &lt;]]&lt;&gt;"",Weekly[[#This Row],[RFC_P]]=FALSE,Weekly[[#This Row],[Actual]]=TRUE),AR700-1,IF(AND(Weekly[[#This Row],[H Odds &lt;]]&lt;&gt;"",Weekly[[#This Row],[RFC_P]]=TRUE,Weekly[[#This Row],[Actual]]=FALSE),AR700-1,AR700)))))</f>
        <v>73.14</v>
      </c>
      <c r="AS701" s="37">
        <f>IF(AND(Weekly[[#This Row],[V Odds &lt;]]="",Weekly[[#This Row],[H Odds &lt;]]=""),AS700,IF(AND(Weekly[[#This Row],[H Odds &lt;]]&lt;&gt;"",Weekly[[#This Row],[GBC_P]]=TRUE,Weekly[[#This Row],[Actual]]=TRUE),AS700+Weekly[[#This Row],[H Odds &lt;]]-1,IF(AND(Weekly[[#This Row],[V Odds &lt;]]&lt;&gt;"",Weekly[[#This Row],[GBC_P]]=FALSE,Weekly[[#This Row],[Actual]]=FALSE),AS700+Weekly[[#This Row],[V Odds &lt;]]-1,IF(AND(Weekly[[#This Row],[V Odds &lt;]]&lt;&gt;"",Weekly[[#This Row],[GBC_P]]=FALSE,Weekly[[#This Row],[Actual]]=TRUE),AS700-1,IF(AND(Weekly[[#This Row],[H Odds &lt;]]&lt;&gt;"",Weekly[[#This Row],[GBC_P]]=TRUE,Weekly[[#This Row],[Actual]]=FALSE),AS700-1,AS700)))))</f>
        <v>76.88</v>
      </c>
      <c r="AT701" s="37">
        <f>IF(AND(Weekly[[#This Row],[V Odds &lt;]]="",Weekly[[#This Row],[H Odds &lt;]]=""),AT700,IF(AND(Weekly[[#This Row],[H Odds &lt;]]&lt;&gt;"",Weekly[[#This Row],[HGBC_P]]=TRUE,Weekly[[#This Row],[Actual]]=TRUE),AT700+Weekly[[#This Row],[H Odds &lt;]]-1,IF(AND(Weekly[[#This Row],[V Odds &lt;]]&lt;&gt;"",Weekly[[#This Row],[HGBC_P]]=FALSE,Weekly[[#This Row],[Actual]]=FALSE),AT700+Weekly[[#This Row],[V Odds &lt;]]-1,IF(AND(Weekly[[#This Row],[V Odds &lt;]]&lt;&gt;"",Weekly[[#This Row],[HGBC_P]]=FALSE,Weekly[[#This Row],[Actual]]=TRUE),AT700-1,IF(AND(Weekly[[#This Row],[H Odds &lt;]]&lt;&gt;"",Weekly[[#This Row],[HGBC_P]]=TRUE,Weekly[[#This Row],[Actual]]=FALSE),AT700-1,AT700)))))</f>
        <v>60.31</v>
      </c>
      <c r="AU701" s="37">
        <f>IF(AND(Weekly[[#This Row],[V Odds &lt;]]="",Weekly[[#This Row],[H Odds &lt;]]=""),AU700,IF(AND(Weekly[[#This Row],[H Odds &lt;]]&lt;&gt;"",Weekly[[#This Row],[XGB_P]]=TRUE,Weekly[[#This Row],[Actual]]=TRUE),AU700+Weekly[[#This Row],[H Odds &lt;]]-1,IF(AND(Weekly[[#This Row],[V Odds &lt;]]&lt;&gt;"",Weekly[[#This Row],[XGB_P]]=FALSE,Weekly[[#This Row],[Actual]]=FALSE),AU700+Weekly[[#This Row],[V Odds &lt;]]-1,IF(AND(Weekly[[#This Row],[V Odds &lt;]]&lt;&gt;"",Weekly[[#This Row],[XGB_P]]=FALSE,Weekly[[#This Row],[Actual]]=TRUE),AU700-1,IF(AND(Weekly[[#This Row],[H Odds &lt;]]&lt;&gt;"",Weekly[[#This Row],[XGB_P]]=TRUE,Weekly[[#This Row],[Actual]]=FALSE),AU700-1,AU700)))))</f>
        <v>84.06</v>
      </c>
      <c r="AV701" s="37">
        <f>IF(AND(Weekly[[#This Row],[V Odds &lt;]]="",Weekly[[#This Row],[H Odds &lt;]]=""),AV700,IF(AND(Weekly[[#This Row],[H Odds &lt;]]&lt;&gt;"",Weekly[[#This Row],[QDA_P]]=TRUE,Weekly[[#This Row],[Actual]]=TRUE),AV700+Weekly[[#This Row],[H Odds &lt;]]-1,IF(AND(Weekly[[#This Row],[V Odds &lt;]]&lt;&gt;"",Weekly[[#This Row],[QDA_P]]=FALSE,Weekly[[#This Row],[Actual]]=FALSE),AV700+Weekly[[#This Row],[V Odds &lt;]]-1,IF(AND(Weekly[[#This Row],[V Odds &lt;]]&lt;&gt;"",Weekly[[#This Row],[QDA_P]]=FALSE,Weekly[[#This Row],[Actual]]=TRUE),AV700-1,IF(AND(Weekly[[#This Row],[H Odds &lt;]]&lt;&gt;"",Weekly[[#This Row],[QDA_P]]=TRUE,Weekly[[#This Row],[Actual]]=FALSE),AV700-1,AV700)))))</f>
        <v>73.349999999999994</v>
      </c>
      <c r="AW701" s="37">
        <f>IF(AND(Weekly[[#This Row],[H Odds &lt;]]="",Weekly[[#This Row],[V Odds &lt;]]=""),AW700,IF(AND(Weekly[[#This Row],[KNC_P]]=Weekly[[#This Row],[Actual]],Weekly[[#This Row],[KNC_P]]=TRUE),AW700+Weekly[[#This Row],[BF H Odds]]-1,IF(AND(Weekly[[#This Row],[KNC_P]]=Weekly[[#This Row],[Actual]],Weekly[[#This Row],[KNC_P]]=FALSE),AW700+Weekly[[#This Row],[BF V Odds]]-1,AW700-1)))</f>
        <v>51.150000000000013</v>
      </c>
      <c r="AX701" s="37">
        <f>IF(AND(Weekly[[#This Row],[V Odds &lt;]]="",Weekly[[#This Row],[H Odds &lt;]]=""),AX700,IF(AND(Weekly[[#This Row],[V Odds &lt;]]&lt;&gt;"",Weekly[[#This Row],[FALSES]]&gt;0,Weekly[[#This Row],[Actual]]=FALSE),AX700+Weekly[[#This Row],[V Odds &lt;]]-1,IF(AND(Weekly[[#This Row],[H Odds &lt;]]&lt;&gt;"",Weekly[[#This Row],[TRUES]]&gt;0,Weekly[[#This Row],[Actual]]=TRUE),AX700+Weekly[[#This Row],[H Odds &lt;]]-1,IF(AND(Weekly[[#This Row],[V Odds &lt;]]&lt;&gt;"",Weekly[[#This Row],[FALSES]]=0),AX700,IF(AND(Weekly[[#This Row],[H Odds &lt;]]&lt;&gt;"",Weekly[[#This Row],[TRUES]]=0),AX700,AX700-1)))))</f>
        <v>135.64999999999995</v>
      </c>
      <c r="AY701" s="37">
        <f>IF(AND(Weekly[[#This Row],[V Odds &lt;]]="",Weekly[[#This Row],[H Odds &lt;]]=""),AY700,IF(AND(Weekly[[#This Row],[V Odds &lt;]]&lt;&gt;"",Weekly[[#This Row],[FALSES]]&gt;0,Weekly[[#This Row],[Actual]]=FALSE),AY700+((Weekly[[#This Row],[V Odds &lt;]]-1)*0.92),IF(AND(Weekly[[#This Row],[H Odds &lt;]]&lt;&gt;"",Weekly[[#This Row],[TRUES]]&gt;0,Weekly[[#This Row],[Actual]]=TRUE),AY700+((Weekly[[#This Row],[H Odds &lt;]]-1)*0.92),IF(AND(Weekly[[#This Row],[V Odds &lt;]]&lt;&gt;"",Weekly[[#This Row],[FALSES]]=0),AY700,IF(AND(Weekly[[#This Row],[H Odds &lt;]]&lt;&gt;"",Weekly[[#This Row],[TRUES]]=0),AY700,AY700-1)))))</f>
        <v>120.07800000000003</v>
      </c>
      <c r="AZ701" s="37">
        <f>IF(AND(Weekly[[#This Row],[V Odds &lt;]]="",Weekly[[#This Row],[H Odds &lt;]]=""),AZ700,IF(AND(Weekly[[#This Row],[V Odds &lt;]]&lt;&gt;"",Weekly[[#This Row],[Actual]]=FALSE),AZ700+Weekly[[#This Row],[V Odds &lt;]]-1,IF(AND(Weekly[[#This Row],[H Odds &lt;]]&lt;&gt;"",Weekly[[#This Row],[Actual]]=TRUE),AZ700+Weekly[[#This Row],[H Odds &lt;]]-1,AZ700-1)))</f>
        <v>125.61999999999996</v>
      </c>
      <c r="BA701" s="38">
        <f>IF(Weekly[[#This Row],[H Odds &lt;]]="",BA700,IF(AND(Weekly[[#This Row],[H Odds &lt;]]&lt;&gt;"",Weekly[[#This Row],[SVC_P]]=TRUE,Weekly[[#This Row],[Actual]]=TRUE),BA700+Weekly[[#This Row],[H Odds &lt;]]-1,IF(AND(Weekly[[#This Row],[H Odds &lt;]]&lt;&gt;"",Weekly[[#This Row],[SVC_P]]=TRUE,Weekly[[#This Row],[Actual]]=FALSE),BA700-1,BA700)))</f>
        <v>80.290000000000006</v>
      </c>
      <c r="BB701" s="38">
        <f>IF(Weekly[[#This Row],[H Odds &lt;]]="",BB700,IF(AND(Weekly[[#This Row],[H Odds &lt;]]&lt;&gt;"",Weekly[[#This Row],[ADBC_P]]=TRUE,Weekly[[#This Row],[Actual]]=TRUE),BB700+Weekly[[#This Row],[H Odds &lt;]]-1,IF(AND(Weekly[[#This Row],[H Odds &lt;]]&lt;&gt;"",Weekly[[#This Row],[ADBC_P]]=TRUE,Weekly[[#This Row],[Actual]]=FALSE),BB700-1,BB700)))</f>
        <v>50.06</v>
      </c>
      <c r="BC701" s="38">
        <f>IF(Weekly[[#This Row],[H Odds &lt;]]="",BC700,IF(AND(Weekly[[#This Row],[H Odds &lt;]]&lt;&gt;"",Weekly[[#This Row],[RFC_P]]=TRUE,Weekly[[#This Row],[Actual]]=TRUE),BC700+Weekly[[#This Row],[H Odds &lt;]]-1,IF(AND(Weekly[[#This Row],[H Odds &lt;]]&lt;&gt;"",Weekly[[#This Row],[RFC_P]]=TRUE,Weekly[[#This Row],[Actual]]=FALSE),BC700-1,BC700)))</f>
        <v>51.66</v>
      </c>
      <c r="BD701" s="38">
        <f>IF(Weekly[[#This Row],[H Odds &lt;]]="",BD700,IF(AND(Weekly[[#This Row],[H Odds &lt;]]&lt;&gt;"",Weekly[[#This Row],[GBC_P]]=TRUE,Weekly[[#This Row],[Actual]]=TRUE),BD700+Weekly[[#This Row],[H Odds &lt;]]-1,IF(AND(Weekly[[#This Row],[H Odds &lt;]]&lt;&gt;"",Weekly[[#This Row],[GBC_P]]=TRUE,Weekly[[#This Row],[Actual]]=FALSE),BD700-1,BD700)))</f>
        <v>57.810000000000009</v>
      </c>
      <c r="BE701" s="38">
        <f>IF(Weekly[[#This Row],[H Odds &lt;]]="",BE700,IF(AND(Weekly[[#This Row],[H Odds &lt;]]&lt;&gt;"",Weekly[[#This Row],[HGBC_P]]=TRUE,Weekly[[#This Row],[Actual]]=TRUE),BE700+Weekly[[#This Row],[H Odds &lt;]]-1,IF(AND(Weekly[[#This Row],[H Odds &lt;]]&lt;&gt;"",Weekly[[#This Row],[HGBC_P]]=TRUE,Weekly[[#This Row],[Actual]]=FALSE),BE700-1,BE700)))</f>
        <v>54.96</v>
      </c>
      <c r="BF701" s="38">
        <f>IF(Weekly[[#This Row],[H Odds &lt;]]="",BF700,IF(AND(Weekly[[#This Row],[H Odds &lt;]]&lt;&gt;"",Weekly[[#This Row],[XGB_P]]=TRUE,Weekly[[#This Row],[Actual]]=TRUE),BF700+Weekly[[#This Row],[H Odds &lt;]]-1,IF(AND(Weekly[[#This Row],[H Odds &lt;]]&lt;&gt;"",Weekly[[#This Row],[XGB_P]]=TRUE,Weekly[[#This Row],[Actual]]=FALSE),BF700-1,BF700)))</f>
        <v>64.63000000000001</v>
      </c>
      <c r="BG701" s="38">
        <f>IF(Weekly[[#This Row],[H Odds &lt;]]="",BG700,IF(AND(Weekly[[#This Row],[H Odds &lt;]]&lt;&gt;"",Weekly[[#This Row],[QDA_P]]=TRUE,Weekly[[#This Row],[Actual]]=TRUE),BG700+Weekly[[#This Row],[H Odds &lt;]]-1,IF(AND(Weekly[[#This Row],[H Odds &lt;]]&lt;&gt;"",Weekly[[#This Row],[QDA_P]]=TRUE,Weekly[[#This Row],[Actual]]=FALSE),BG700-1,BG700)))</f>
        <v>50.129999999999995</v>
      </c>
      <c r="BH701" s="38">
        <f>IF(Weekly[[#This Row],[H Odds &lt;]]="",BH700,IF(AND(Weekly[[#This Row],[H Odds &lt;]]&lt;&gt;"",Weekly[[#This Row],[KNC_P]]=TRUE,Weekly[[#This Row],[Actual]]=TRUE),BH700+Weekly[[#This Row],[H Odds &lt;]]-1,IF(AND(Weekly[[#This Row],[H Odds &lt;]]&lt;&gt;"",Weekly[[#This Row],[KNC_P]]=TRUE,Weekly[[#This Row],[Actual]]=FALSE),BH700-1,BH700)))</f>
        <v>55</v>
      </c>
      <c r="BI701" s="38">
        <f>IF(Weekly[[#This Row],[H Odds &lt;]]="",BI700,IF(AND(Weekly[[#This Row],[H Odds &lt;]]&lt;&gt;"",Weekly[[#This Row],[TRUES]]&gt;0,Weekly[[#This Row],[Actual]]=TRUE),BI700+Weekly[[#This Row],[H Odds &lt;]]-1,IF(AND(Weekly[[#This Row],[H Odds &lt;]]&lt;&gt;"",Weekly[[#This Row],[TRUES]]=0),BI700,BI700-1)))</f>
        <v>78.290000000000006</v>
      </c>
      <c r="BJ701" s="38">
        <f>IF(Weekly[[#This Row],[H Odds &lt;]]="",BJ700,IF(AND(Weekly[[#This Row],[H Odds &lt;]]&lt;&gt;"",Weekly[[#This Row],[Actual]]=TRUE),BJ700+Weekly[[#This Row],[H Odds &lt;]]-1,IF(AND(Weekly[[#This Row],[H Odds &lt;]]&lt;&gt;"",Weekly[[#This Row],[Actual]]=FALSE),BJ700-1,BJ700)))</f>
        <v>80.190000000000012</v>
      </c>
      <c r="BK701" s="58">
        <f>IF(AND(Weekly[[#This Row],[TRUES]]&gt;3,Weekly[[#This Row],[Actual]]=TRUE),BK700+Weekly[[#This Row],[BF H Odds]]-1,IF(AND(Weekly[[#This Row],[FALSES]]&gt;3,Weekly[[#This Row],[Actual]]=FALSE),BK700+Weekly[[#This Row],[BF V Odds]]-1,IF(AND(Weekly[[#This Row],[TRUES]]&gt;3,Weekly[[#This Row],[Actual]]=FALSE),BK700-1,IF(AND(Weekly[[#This Row],[FALSES]]&gt;3,Weekly[[#This Row],[Actual]]=TRUE),BK700-1,BK700))))</f>
        <v>-15.319999999999972</v>
      </c>
      <c r="BL701" s="58">
        <f>IF(AND(Weekly[[#This Row],[TRUES]]&gt;5,Weekly[[#This Row],[Actual]]=TRUE),BL700+Weekly[[#This Row],[BF H Odds]]-1,IF(AND(Weekly[[#This Row],[FALSES]]&gt;5,Weekly[[#This Row],[Actual]]=FALSE),BL700+Weekly[[#This Row],[BF V Odds]]-1,IF(AND(Weekly[[#This Row],[TRUES]]&gt;5,Weekly[[#This Row],[Actual]]=FALSE),BL700-1,IF(AND(Weekly[[#This Row],[FALSES]]&gt;5,Weekly[[#This Row],[Actual]]=TRUE),BL700-1,BL700))))</f>
        <v>-10.999999999999986</v>
      </c>
      <c r="BM701" s="58">
        <f>IF(AND(Weekly[[#This Row],[TRUES]]&gt;6,Weekly[[#This Row],[Actual]]=TRUE),BM700+Weekly[[#This Row],[BF H Odds]]-1,IF(AND(Weekly[[#This Row],[FALSES]]&gt;6,Weekly[[#This Row],[Actual]]=FALSE),BM700+Weekly[[#This Row],[BF V Odds]]-1,IF(AND(Weekly[[#This Row],[TRUES]]&gt;6,Weekly[[#This Row],[Actual]]=FALSE),BM700-1,IF(AND(Weekly[[#This Row],[FALSES]]&gt;6,Weekly[[#This Row],[Actual]]=TRUE),BM700-1,BM700))))</f>
        <v>19.079999999999998</v>
      </c>
    </row>
    <row r="702" spans="1:65" x14ac:dyDescent="0.25">
      <c r="A702" s="39"/>
      <c r="B702" s="10">
        <v>44330</v>
      </c>
      <c r="C702" s="44" t="s">
        <v>34</v>
      </c>
      <c r="D702" s="40" t="s">
        <v>33</v>
      </c>
      <c r="E702" s="41" t="b">
        <v>1</v>
      </c>
      <c r="F702" s="41" t="b">
        <v>1</v>
      </c>
      <c r="G702" s="41" t="b">
        <v>0</v>
      </c>
      <c r="H702" s="41" t="b">
        <v>0</v>
      </c>
      <c r="I702" s="41" t="b">
        <v>0</v>
      </c>
      <c r="J702" s="41" t="b">
        <v>0</v>
      </c>
      <c r="K702" s="41" t="b">
        <v>1</v>
      </c>
      <c r="L702" s="41" t="b">
        <v>1</v>
      </c>
      <c r="M702" s="41"/>
      <c r="N702" s="41"/>
      <c r="O702" t="str">
        <f>IF(Weekly[[#This Row],[H/V]]="H",Weekly[[#This Row],[BF H Odds]],IF(Weekly[[#This Row],[H/V]]="V",Weekly[[#This Row],[BF V Odds]],""))</f>
        <v/>
      </c>
      <c r="Q702" s="41"/>
      <c r="R702" s="53">
        <f>IFERROR(IF(Weekly[[#This Row],[Won Bet?]]="yes",R701+(Weekly[[#This Row],[BF Odds]]*Weekly[[#This Row],[BF Stake]])-Weekly[[#This Row],[BF Stake]],R701-Weekly[[#This Row],[BF Stake]]),R701)</f>
        <v>1243.6095000000007</v>
      </c>
      <c r="S702" s="53">
        <f>IFERROR(IF(Weekly[[#This Row],[Won Bet?]]="yes",S701+(((Weekly[[#This Row],[BF Odds]]*Weekly[[#This Row],[BF Stake]])-Weekly[[#This Row],[BF Stake]])*0.95),S701-Weekly[[#This Row],[BF Stake]]),S701)</f>
        <v>1127.5191400000012</v>
      </c>
      <c r="T702" s="70"/>
      <c r="U702" s="70"/>
      <c r="V702" s="24" t="str">
        <f>IF(Weekly[[#This Row],[Actual]]="","",IF(AND(Weekly[[#This Row],[SVC_P]]=Weekly[[#This Row],[Actual]],Weekly[[#This Row],[SVC_P]]=TRUE),V701+Weekly[[#This Row],[BF H Odds]]-1,IF(AND(Weekly[[#This Row],[SVC_P]]=Weekly[[#This Row],[Actual]],Weekly[[#This Row],[SVC_P]]=FALSE),V701+Weekly[[#This Row],[BF V Odds]]-1,V701-1)))</f>
        <v/>
      </c>
      <c r="W702" s="24" t="str">
        <f>IF(Weekly[[#This Row],[Actual]]="","",IF(AND(Weekly[[#This Row],[SVC_P]]=FALSE,Weekly[[#This Row],[Actual]]=TRUE),W701+Weekly[[#This Row],[BF H Odds]]-1,IF(AND(Weekly[[#This Row],[SVC_P]]=TRUE,Weekly[[#This Row],[Actual]]=FALSE,),W701+Weekly[[#This Row],[BF V Odds]]-1,W701-1)))</f>
        <v/>
      </c>
      <c r="X702" s="24" t="str">
        <f>IF(Weekly[[#This Row],[Actual]]="","",IF(AND(Weekly[[#This Row],[ADBC_P]]=Weekly[[#This Row],[Actual]],Weekly[[#This Row],[ADBC_P]]=TRUE),X701+Weekly[[#This Row],[BF H Odds]]-1,IF(AND(Weekly[[#This Row],[ADBC_P]]=Weekly[[#This Row],[Actual]],Weekly[[#This Row],[ADBC_P]]=FALSE),X701+Weekly[[#This Row],[BF V Odds]]-1,X701-1)))</f>
        <v/>
      </c>
      <c r="Y702" s="24" t="str">
        <f>IF(Weekly[[#This Row],[Actual]]="","",IF(AND(Weekly[[#This Row],[ADBC_P]]=FALSE,Weekly[[#This Row],[Actual]]=TRUE),Y701+Weekly[[#This Row],[BF H Odds]]-1,IF(AND(Weekly[[#This Row],[ADBC_P]]=TRUE,Weekly[[#This Row],[Actual]]=FALSE),Y701+Weekly[[#This Row],[BF V Odds]]-1,Y701-1)))</f>
        <v/>
      </c>
      <c r="Z702" s="24" t="str">
        <f>IF(Weekly[[#This Row],[Actual]]="","",IF(AND(Weekly[[#This Row],[RFC_P]]=Weekly[[#This Row],[Actual]],Weekly[[#This Row],[RFC_P]]=TRUE),Z701+Weekly[[#This Row],[BF H Odds]]-1,IF(AND(Weekly[[#This Row],[RFC_P]]=Weekly[[#This Row],[Actual]],Weekly[[#This Row],[RFC_P]]=FALSE),Z701+Weekly[[#This Row],[BF V Odds]]-1,Z701-1)))</f>
        <v/>
      </c>
      <c r="AA702" s="24" t="str">
        <f>IF(Weekly[[#This Row],[Actual]]="","",IF(AND(Weekly[[#This Row],[RFC_P]]=FALSE,Weekly[[#This Row],[Actual]]=TRUE),AA701+Weekly[[#This Row],[BF H Odds]]-1,IF(AND(Weekly[[#This Row],[RFC_P]]=TRUE,Weekly[[#This Row],[Actual]]=FALSE),AA701+Weekly[[#This Row],[BF V Odds]]-1,AA701-1)))</f>
        <v/>
      </c>
      <c r="AB702" s="24" t="str">
        <f>IF(Weekly[[#This Row],[Actual]]="","",IF(AND(Weekly[[#This Row],[GBC_P]]=Weekly[[#This Row],[Actual]],Weekly[[#This Row],[GBC_P]]=TRUE),AB701+Weekly[[#This Row],[BF H Odds]]-1,IF(AND(Weekly[[#This Row],[GBC_P]]=Weekly[[#This Row],[Actual]],Weekly[[#This Row],[GBC_P]]=FALSE),AB701+Weekly[[#This Row],[BF V Odds]]-1,AB701-1)))</f>
        <v/>
      </c>
      <c r="AC702" s="24" t="str">
        <f>IF(Weekly[[#This Row],[Actual]]="","",IF(AND(Weekly[[#This Row],[GBC_P]]=FALSE,Weekly[[#This Row],[Actual]]=TRUE),AC701+Weekly[[#This Row],[BF H Odds]]-1,IF(AND(Weekly[[#This Row],[GBC_P]]=TRUE,Weekly[[#This Row],[Actual]]=FALSE),AC701+Weekly[[#This Row],[BF V Odds]]-1,AC701-1)))</f>
        <v/>
      </c>
      <c r="AD702" s="24" t="str">
        <f>IF(Weekly[[#This Row],[Actual]]="","",IF(AND(Weekly[[#This Row],[HGBC_P]]=Weekly[[#This Row],[Actual]],Weekly[[#This Row],[HGBC_P]]=TRUE),AD701+Weekly[[#This Row],[BF H Odds]]-1,IF(AND(Weekly[[#This Row],[HGBC_P]]=Weekly[[#This Row],[Actual]],Weekly[[#This Row],[HGBC_P]]=FALSE),AD701+Weekly[[#This Row],[BF V Odds]]-1,AD701-1)))</f>
        <v/>
      </c>
      <c r="AE702" s="24" t="str">
        <f>IF(Weekly[[#This Row],[Actual]]="","",IF(AND(Weekly[[#This Row],[HGBC_P]]=FALSE,Weekly[[#This Row],[Actual]]=TRUE),AE701+Weekly[[#This Row],[BF H Odds]]-1,IF(AND(Weekly[[#This Row],[HGBC_P]]=TRUE,Weekly[[#This Row],[Actual]]=FALSE),AE701+Weekly[[#This Row],[BF V Odds]]-1,AE701-1)))</f>
        <v/>
      </c>
      <c r="AF702" s="24" t="str">
        <f>IF(Weekly[[#This Row],[Actual]]="","",IF(AND(Weekly[[#This Row],[XGB_P]]=Weekly[[#This Row],[Actual]],Weekly[[#This Row],[XGB_P]]=TRUE),AF701+Weekly[[#This Row],[BF H Odds]]-1,IF(AND(Weekly[[#This Row],[XGB_P]]=Weekly[[#This Row],[Actual]],Weekly[[#This Row],[XGB_P]]=FALSE),AF701+Weekly[[#This Row],[BF V Odds]]-1,AF701-1)))</f>
        <v/>
      </c>
      <c r="AG702" s="24" t="str">
        <f>IF(Weekly[[#This Row],[Actual]]="","",IF(AND(Weekly[[#This Row],[XGB_P]]=FALSE,Weekly[[#This Row],[Actual]]=TRUE),AG701+Weekly[[#This Row],[BF H Odds]]-1,IF(AND(Weekly[[#This Row],[XGB_P]]=TRUE,Weekly[[#This Row],[Actual]]=FALSE),AG701+Weekly[[#This Row],[BF V Odds]]-1,AG701-1)))</f>
        <v/>
      </c>
      <c r="AH702" s="24" t="str">
        <f>IF(Weekly[[#This Row],[Actual]]="","",IF(AND(Weekly[[#This Row],[QDA_P]]=Weekly[[#This Row],[Actual]],Weekly[[#This Row],[QDA_P]]=TRUE),AH701+Weekly[[#This Row],[BF H Odds]]-1,IF(AND(Weekly[[#This Row],[QDA_P]]=Weekly[[#This Row],[Actual]],Weekly[[#This Row],[QDA_P]]=FALSE),AH701+Weekly[[#This Row],[BF V Odds]]-1,AH701-1)))</f>
        <v/>
      </c>
      <c r="AI702" s="24" t="str">
        <f>IF(Weekly[[#This Row],[Actual]]="","",IF(AND(Weekly[[#This Row],[QDA_P]]=FALSE,Weekly[[#This Row],[Actual]]=TRUE),AI701+Weekly[[#This Row],[BF H Odds]]-1,IF(AND(Weekly[[#This Row],[QDA_P]]=TRUE,Weekly[[#This Row],[Actual]]=FALSE),AI701+Weekly[[#This Row],[BF V Odds]]-1,AI701-1)))</f>
        <v/>
      </c>
      <c r="AJ702" s="54" t="str">
        <f>IF(Weekly[[#This Row],[Actual]]="","",IF(AND(Weekly[[#This Row],[KNC_P]]=FALSE,Weekly[[#This Row],[Actual]]=TRUE),AJ701+Weekly[[#This Row],[BF H Odds]]-1,IF(AND(Weekly[[#This Row],[KNC_P]]=TRUE,Weekly[[#This Row],[Actual]]=FALSE),AJ701+Weekly[[#This Row],[BF V Odds]]-1,AJ701-1)))</f>
        <v/>
      </c>
      <c r="AK702" s="54" t="str">
        <f>IF(Weekly[[#This Row],[Actual]]="","",IF(AND(Weekly[[#This Row],[KNC_P]]=FALSE,Weekly[[#This Row],[Actual]]=TRUE),AK701+Weekly[[#This Row],[BF H Odds]]-1,IF(AND(Weekly[[#This Row],[KNC_P]]=TRUE,Weekly[[#This Row],[Actual]]=FALSE),AK701+Weekly[[#This Row],[BF V Odds]]-1,AK701-1)))</f>
        <v/>
      </c>
      <c r="AL702" s="42" t="str">
        <f>IF(Weekly[[#This Row],[Actual]]="","",COUNTIF(Weekly[[#This Row],[SVC_P]:[QDA_P]],TRUE))</f>
        <v/>
      </c>
      <c r="AM702" s="42" t="str">
        <f>IF(Weekly[[#This Row],[Actual]]="","",COUNTIF(Weekly[[#This Row],[SVC_P]:[QDA_P]],FALSE))</f>
        <v/>
      </c>
      <c r="AN702" s="43" t="str">
        <f>IF(AND(Weekly[[#This Row],[BF V Odds]]&gt;$BO$6,Weekly[[#This Row],[BF V Odds]] &lt; $BO$7),Weekly[[#This Row],[BF V Odds]],"")</f>
        <v/>
      </c>
      <c r="AO702" s="43" t="str">
        <f>IF(AND(Weekly[[#This Row],[BF H Odds]]&gt;$BO$6, Weekly[[#This Row],[BF H Odds]] &lt; $BO$7),Weekly[[#This Row],[BF H Odds]],"")</f>
        <v/>
      </c>
      <c r="AP702" s="55">
        <f>IF(AND(Weekly[[#This Row],[V Odds &lt;]]="",Weekly[[#This Row],[H Odds &lt;]]=""),AP701,IF(AND(Weekly[[#This Row],[H Odds &lt;]]&lt;&gt;"",Weekly[[#This Row],[SVC_P]]=TRUE,Weekly[[#This Row],[Actual]]=TRUE),AP701+Weekly[[#This Row],[H Odds &lt;]]-1,IF(AND(Weekly[[#This Row],[V Odds &lt;]]&lt;&gt;"",Weekly[[#This Row],[SVC_P]]=FALSE,Weekly[[#This Row],[Actual]]=FALSE),AP701+Weekly[[#This Row],[V Odds &lt;]]-1,IF(AND(Weekly[[#This Row],[V Odds &lt;]]&lt;&gt;"",Weekly[[#This Row],[SVC_P]]=FALSE,Weekly[[#This Row],[Actual]]=TRUE),AP701-1,IF(AND(Weekly[[#This Row],[H Odds &lt;]]&lt;&gt;"",Weekly[[#This Row],[SVC_P]]=TRUE,Weekly[[#This Row],[Actual]]=FALSE),AP701-1,AP701)))))</f>
        <v>81.330000000000027</v>
      </c>
      <c r="AQ702" s="55">
        <f>IF(AND(Weekly[[#This Row],[V Odds &lt;]]="",Weekly[[#This Row],[H Odds &lt;]]=""),AQ701,IF(AND(Weekly[[#This Row],[H Odds &lt;]]&lt;&gt;"",Weekly[[#This Row],[ADBC_P]]=TRUE,Weekly[[#This Row],[Actual]]=TRUE),AQ701+Weekly[[#This Row],[H Odds &lt;]]-1,IF(AND(Weekly[[#This Row],[V Odds &lt;]]&lt;&gt;"",Weekly[[#This Row],[ADBC_P]]=FALSE,Weekly[[#This Row],[Actual]]=FALSE),AQ701+Weekly[[#This Row],[V Odds &lt;]]-1,IF(AND(Weekly[[#This Row],[V Odds &lt;]]&lt;&gt;"",Weekly[[#This Row],[ADBC_P]]=FALSE,Weekly[[#This Row],[Actual]]=TRUE),AQ701-1,IF(AND(Weekly[[#This Row],[H Odds &lt;]]&lt;&gt;"",Weekly[[#This Row],[ADBC_P]]=TRUE,Weekly[[#This Row],[Actual]]=FALSE),AQ701-1,AQ701)))))</f>
        <v>53.88</v>
      </c>
      <c r="AR702" s="55">
        <f>IF(AND(Weekly[[#This Row],[V Odds &lt;]]="",Weekly[[#This Row],[H Odds &lt;]]=""),AR701,IF(AND(Weekly[[#This Row],[H Odds &lt;]]&lt;&gt;"",Weekly[[#This Row],[RFC_P]]=TRUE,Weekly[[#This Row],[Actual]]=TRUE),AR701+Weekly[[#This Row],[H Odds &lt;]]-1,IF(AND(Weekly[[#This Row],[V Odds &lt;]]&lt;&gt;"",Weekly[[#This Row],[RFC_P]]=FALSE,Weekly[[#This Row],[Actual]]=FALSE),AR701+Weekly[[#This Row],[V Odds &lt;]]-1,IF(AND(Weekly[[#This Row],[V Odds &lt;]]&lt;&gt;"",Weekly[[#This Row],[RFC_P]]=FALSE,Weekly[[#This Row],[Actual]]=TRUE),AR701-1,IF(AND(Weekly[[#This Row],[H Odds &lt;]]&lt;&gt;"",Weekly[[#This Row],[RFC_P]]=TRUE,Weekly[[#This Row],[Actual]]=FALSE),AR701-1,AR701)))))</f>
        <v>73.14</v>
      </c>
      <c r="AS702" s="55">
        <f>IF(AND(Weekly[[#This Row],[V Odds &lt;]]="",Weekly[[#This Row],[H Odds &lt;]]=""),AS701,IF(AND(Weekly[[#This Row],[H Odds &lt;]]&lt;&gt;"",Weekly[[#This Row],[GBC_P]]=TRUE,Weekly[[#This Row],[Actual]]=TRUE),AS701+Weekly[[#This Row],[H Odds &lt;]]-1,IF(AND(Weekly[[#This Row],[V Odds &lt;]]&lt;&gt;"",Weekly[[#This Row],[GBC_P]]=FALSE,Weekly[[#This Row],[Actual]]=FALSE),AS701+Weekly[[#This Row],[V Odds &lt;]]-1,IF(AND(Weekly[[#This Row],[V Odds &lt;]]&lt;&gt;"",Weekly[[#This Row],[GBC_P]]=FALSE,Weekly[[#This Row],[Actual]]=TRUE),AS701-1,IF(AND(Weekly[[#This Row],[H Odds &lt;]]&lt;&gt;"",Weekly[[#This Row],[GBC_P]]=TRUE,Weekly[[#This Row],[Actual]]=FALSE),AS701-1,AS701)))))</f>
        <v>76.88</v>
      </c>
      <c r="AT702" s="55">
        <f>IF(AND(Weekly[[#This Row],[V Odds &lt;]]="",Weekly[[#This Row],[H Odds &lt;]]=""),AT701,IF(AND(Weekly[[#This Row],[H Odds &lt;]]&lt;&gt;"",Weekly[[#This Row],[HGBC_P]]=TRUE,Weekly[[#This Row],[Actual]]=TRUE),AT701+Weekly[[#This Row],[H Odds &lt;]]-1,IF(AND(Weekly[[#This Row],[V Odds &lt;]]&lt;&gt;"",Weekly[[#This Row],[HGBC_P]]=FALSE,Weekly[[#This Row],[Actual]]=FALSE),AT701+Weekly[[#This Row],[V Odds &lt;]]-1,IF(AND(Weekly[[#This Row],[V Odds &lt;]]&lt;&gt;"",Weekly[[#This Row],[HGBC_P]]=FALSE,Weekly[[#This Row],[Actual]]=TRUE),AT701-1,IF(AND(Weekly[[#This Row],[H Odds &lt;]]&lt;&gt;"",Weekly[[#This Row],[HGBC_P]]=TRUE,Weekly[[#This Row],[Actual]]=FALSE),AT701-1,AT701)))))</f>
        <v>60.31</v>
      </c>
      <c r="AU702" s="55">
        <f>IF(AND(Weekly[[#This Row],[V Odds &lt;]]="",Weekly[[#This Row],[H Odds &lt;]]=""),AU701,IF(AND(Weekly[[#This Row],[H Odds &lt;]]&lt;&gt;"",Weekly[[#This Row],[XGB_P]]=TRUE,Weekly[[#This Row],[Actual]]=TRUE),AU701+Weekly[[#This Row],[H Odds &lt;]]-1,IF(AND(Weekly[[#This Row],[V Odds &lt;]]&lt;&gt;"",Weekly[[#This Row],[XGB_P]]=FALSE,Weekly[[#This Row],[Actual]]=FALSE),AU701+Weekly[[#This Row],[V Odds &lt;]]-1,IF(AND(Weekly[[#This Row],[V Odds &lt;]]&lt;&gt;"",Weekly[[#This Row],[XGB_P]]=FALSE,Weekly[[#This Row],[Actual]]=TRUE),AU701-1,IF(AND(Weekly[[#This Row],[H Odds &lt;]]&lt;&gt;"",Weekly[[#This Row],[XGB_P]]=TRUE,Weekly[[#This Row],[Actual]]=FALSE),AU701-1,AU701)))))</f>
        <v>84.06</v>
      </c>
      <c r="AV702" s="55">
        <f>IF(AND(Weekly[[#This Row],[V Odds &lt;]]="",Weekly[[#This Row],[H Odds &lt;]]=""),AV701,IF(AND(Weekly[[#This Row],[H Odds &lt;]]&lt;&gt;"",Weekly[[#This Row],[QDA_P]]=TRUE,Weekly[[#This Row],[Actual]]=TRUE),AV701+Weekly[[#This Row],[H Odds &lt;]]-1,IF(AND(Weekly[[#This Row],[V Odds &lt;]]&lt;&gt;"",Weekly[[#This Row],[QDA_P]]=FALSE,Weekly[[#This Row],[Actual]]=FALSE),AV701+Weekly[[#This Row],[V Odds &lt;]]-1,IF(AND(Weekly[[#This Row],[V Odds &lt;]]&lt;&gt;"",Weekly[[#This Row],[QDA_P]]=FALSE,Weekly[[#This Row],[Actual]]=TRUE),AV701-1,IF(AND(Weekly[[#This Row],[H Odds &lt;]]&lt;&gt;"",Weekly[[#This Row],[QDA_P]]=TRUE,Weekly[[#This Row],[Actual]]=FALSE),AV701-1,AV701)))))</f>
        <v>73.349999999999994</v>
      </c>
      <c r="AW702" s="37">
        <f>IF(AND(Weekly[[#This Row],[H Odds &lt;]]="",Weekly[[#This Row],[V Odds &lt;]]=""),AW701,IF(AND(Weekly[[#This Row],[KNC_P]]=Weekly[[#This Row],[Actual]],Weekly[[#This Row],[KNC_P]]=TRUE),AW701+Weekly[[#This Row],[BF H Odds]]-1,IF(AND(Weekly[[#This Row],[KNC_P]]=Weekly[[#This Row],[Actual]],Weekly[[#This Row],[KNC_P]]=FALSE),AW701+Weekly[[#This Row],[BF V Odds]]-1,AW701-1)))</f>
        <v>51.150000000000013</v>
      </c>
      <c r="AX702" s="37">
        <f>IF(AND(Weekly[[#This Row],[V Odds &lt;]]="",Weekly[[#This Row],[H Odds &lt;]]=""),AX701,IF(AND(Weekly[[#This Row],[V Odds &lt;]]&lt;&gt;"",Weekly[[#This Row],[FALSES]]&gt;0,Weekly[[#This Row],[Actual]]=FALSE),AX701+Weekly[[#This Row],[V Odds &lt;]]-1,IF(AND(Weekly[[#This Row],[H Odds &lt;]]&lt;&gt;"",Weekly[[#This Row],[TRUES]]&gt;0,Weekly[[#This Row],[Actual]]=TRUE),AX701+Weekly[[#This Row],[H Odds &lt;]]-1,IF(AND(Weekly[[#This Row],[V Odds &lt;]]&lt;&gt;"",Weekly[[#This Row],[FALSES]]=0),AX701,IF(AND(Weekly[[#This Row],[H Odds &lt;]]&lt;&gt;"",Weekly[[#This Row],[TRUES]]=0),AX701,AX701-1)))))</f>
        <v>135.64999999999995</v>
      </c>
      <c r="AY702" s="37">
        <f>IF(AND(Weekly[[#This Row],[V Odds &lt;]]="",Weekly[[#This Row],[H Odds &lt;]]=""),AY701,IF(AND(Weekly[[#This Row],[V Odds &lt;]]&lt;&gt;"",Weekly[[#This Row],[FALSES]]&gt;0,Weekly[[#This Row],[Actual]]=FALSE),AY701+((Weekly[[#This Row],[V Odds &lt;]]-1)*0.92),IF(AND(Weekly[[#This Row],[H Odds &lt;]]&lt;&gt;"",Weekly[[#This Row],[TRUES]]&gt;0,Weekly[[#This Row],[Actual]]=TRUE),AY701+((Weekly[[#This Row],[H Odds &lt;]]-1)*0.92),IF(AND(Weekly[[#This Row],[V Odds &lt;]]&lt;&gt;"",Weekly[[#This Row],[FALSES]]=0),AY701,IF(AND(Weekly[[#This Row],[H Odds &lt;]]&lt;&gt;"",Weekly[[#This Row],[TRUES]]=0),AY701,AY701-1)))))</f>
        <v>120.07800000000003</v>
      </c>
      <c r="AZ702" s="55">
        <f>IF(AND(Weekly[[#This Row],[V Odds &lt;]]="",Weekly[[#This Row],[H Odds &lt;]]=""),AZ701,IF(AND(Weekly[[#This Row],[V Odds &lt;]]&lt;&gt;"",Weekly[[#This Row],[Actual]]=FALSE),AZ701+Weekly[[#This Row],[V Odds &lt;]]-1,IF(AND(Weekly[[#This Row],[H Odds &lt;]]&lt;&gt;"",Weekly[[#This Row],[Actual]]=TRUE),AZ701+Weekly[[#This Row],[H Odds &lt;]]-1,AZ701-1)))</f>
        <v>125.61999999999996</v>
      </c>
      <c r="BA702" s="38">
        <f>IF(Weekly[[#This Row],[H Odds &lt;]]="",BA701,IF(AND(Weekly[[#This Row],[H Odds &lt;]]&lt;&gt;"",Weekly[[#This Row],[SVC_P]]=TRUE,Weekly[[#This Row],[Actual]]=TRUE),BA701+Weekly[[#This Row],[H Odds &lt;]]-1,IF(AND(Weekly[[#This Row],[H Odds &lt;]]&lt;&gt;"",Weekly[[#This Row],[SVC_P]]=TRUE,Weekly[[#This Row],[Actual]]=FALSE),BA701-1,BA701)))</f>
        <v>80.290000000000006</v>
      </c>
      <c r="BB702" s="38">
        <f>IF(Weekly[[#This Row],[H Odds &lt;]]="",BB701,IF(AND(Weekly[[#This Row],[H Odds &lt;]]&lt;&gt;"",Weekly[[#This Row],[ADBC_P]]=TRUE,Weekly[[#This Row],[Actual]]=TRUE),BB701+Weekly[[#This Row],[H Odds &lt;]]-1,IF(AND(Weekly[[#This Row],[H Odds &lt;]]&lt;&gt;"",Weekly[[#This Row],[ADBC_P]]=TRUE,Weekly[[#This Row],[Actual]]=FALSE),BB701-1,BB701)))</f>
        <v>50.06</v>
      </c>
      <c r="BC702" s="38">
        <f>IF(Weekly[[#This Row],[H Odds &lt;]]="",BC701,IF(AND(Weekly[[#This Row],[H Odds &lt;]]&lt;&gt;"",Weekly[[#This Row],[RFC_P]]=TRUE,Weekly[[#This Row],[Actual]]=TRUE),BC701+Weekly[[#This Row],[H Odds &lt;]]-1,IF(AND(Weekly[[#This Row],[H Odds &lt;]]&lt;&gt;"",Weekly[[#This Row],[RFC_P]]=TRUE,Weekly[[#This Row],[Actual]]=FALSE),BC701-1,BC701)))</f>
        <v>51.66</v>
      </c>
      <c r="BD702" s="38">
        <f>IF(Weekly[[#This Row],[H Odds &lt;]]="",BD701,IF(AND(Weekly[[#This Row],[H Odds &lt;]]&lt;&gt;"",Weekly[[#This Row],[GBC_P]]=TRUE,Weekly[[#This Row],[Actual]]=TRUE),BD701+Weekly[[#This Row],[H Odds &lt;]]-1,IF(AND(Weekly[[#This Row],[H Odds &lt;]]&lt;&gt;"",Weekly[[#This Row],[GBC_P]]=TRUE,Weekly[[#This Row],[Actual]]=FALSE),BD701-1,BD701)))</f>
        <v>57.810000000000009</v>
      </c>
      <c r="BE702" s="38">
        <f>IF(Weekly[[#This Row],[H Odds &lt;]]="",BE701,IF(AND(Weekly[[#This Row],[H Odds &lt;]]&lt;&gt;"",Weekly[[#This Row],[HGBC_P]]=TRUE,Weekly[[#This Row],[Actual]]=TRUE),BE701+Weekly[[#This Row],[H Odds &lt;]]-1,IF(AND(Weekly[[#This Row],[H Odds &lt;]]&lt;&gt;"",Weekly[[#This Row],[HGBC_P]]=TRUE,Weekly[[#This Row],[Actual]]=FALSE),BE701-1,BE701)))</f>
        <v>54.96</v>
      </c>
      <c r="BF702" s="38">
        <f>IF(Weekly[[#This Row],[H Odds &lt;]]="",BF701,IF(AND(Weekly[[#This Row],[H Odds &lt;]]&lt;&gt;"",Weekly[[#This Row],[XGB_P]]=TRUE,Weekly[[#This Row],[Actual]]=TRUE),BF701+Weekly[[#This Row],[H Odds &lt;]]-1,IF(AND(Weekly[[#This Row],[H Odds &lt;]]&lt;&gt;"",Weekly[[#This Row],[XGB_P]]=TRUE,Weekly[[#This Row],[Actual]]=FALSE),BF701-1,BF701)))</f>
        <v>64.63000000000001</v>
      </c>
      <c r="BG702" s="38">
        <f>IF(Weekly[[#This Row],[H Odds &lt;]]="",BG701,IF(AND(Weekly[[#This Row],[H Odds &lt;]]&lt;&gt;"",Weekly[[#This Row],[QDA_P]]=TRUE,Weekly[[#This Row],[Actual]]=TRUE),BG701+Weekly[[#This Row],[H Odds &lt;]]-1,IF(AND(Weekly[[#This Row],[H Odds &lt;]]&lt;&gt;"",Weekly[[#This Row],[QDA_P]]=TRUE,Weekly[[#This Row],[Actual]]=FALSE),BG701-1,BG701)))</f>
        <v>50.129999999999995</v>
      </c>
      <c r="BH702" s="38">
        <f>IF(Weekly[[#This Row],[H Odds &lt;]]="",BH701,IF(AND(Weekly[[#This Row],[H Odds &lt;]]&lt;&gt;"",Weekly[[#This Row],[KNC_P]]=TRUE,Weekly[[#This Row],[Actual]]=TRUE),BH701+Weekly[[#This Row],[H Odds &lt;]]-1,IF(AND(Weekly[[#This Row],[H Odds &lt;]]&lt;&gt;"",Weekly[[#This Row],[KNC_P]]=TRUE,Weekly[[#This Row],[Actual]]=FALSE),BH701-1,BH701)))</f>
        <v>55</v>
      </c>
      <c r="BI702" s="38">
        <f>IF(Weekly[[#This Row],[H Odds &lt;]]="",BI701,IF(AND(Weekly[[#This Row],[H Odds &lt;]]&lt;&gt;"",Weekly[[#This Row],[TRUES]]&gt;0,Weekly[[#This Row],[Actual]]=TRUE),BI701+Weekly[[#This Row],[H Odds &lt;]]-1,IF(AND(Weekly[[#This Row],[H Odds &lt;]]&lt;&gt;"",Weekly[[#This Row],[TRUES]]=0),BI701,BI701-1)))</f>
        <v>78.290000000000006</v>
      </c>
      <c r="BJ702" s="57">
        <f>IF(Weekly[[#This Row],[H Odds &lt;]]="",BJ701,IF(AND(Weekly[[#This Row],[H Odds &lt;]]&lt;&gt;"",Weekly[[#This Row],[Actual]]=TRUE),BJ701+Weekly[[#This Row],[H Odds &lt;]]-1,IF(AND(Weekly[[#This Row],[H Odds &lt;]]&lt;&gt;"",Weekly[[#This Row],[Actual]]=FALSE),BJ701-1,BJ701)))</f>
        <v>80.190000000000012</v>
      </c>
      <c r="BK702" s="69">
        <f>IF(AND(Weekly[[#This Row],[TRUES]]&gt;3,Weekly[[#This Row],[Actual]]=TRUE),BK701+Weekly[[#This Row],[BF H Odds]]-1,IF(AND(Weekly[[#This Row],[FALSES]]&gt;3,Weekly[[#This Row],[Actual]]=FALSE),BK701+Weekly[[#This Row],[BF V Odds]]-1,IF(AND(Weekly[[#This Row],[TRUES]]&gt;3,Weekly[[#This Row],[Actual]]=FALSE),BK701-1,IF(AND(Weekly[[#This Row],[FALSES]]&gt;3,Weekly[[#This Row],[Actual]]=TRUE),BK701-1,BK701))))</f>
        <v>-16.319999999999972</v>
      </c>
      <c r="BL702" s="58">
        <f>IF(AND(Weekly[[#This Row],[TRUES]]&gt;5,Weekly[[#This Row],[Actual]]=TRUE),BL701+Weekly[[#This Row],[BF H Odds]]-1,IF(AND(Weekly[[#This Row],[FALSES]]&gt;5,Weekly[[#This Row],[Actual]]=FALSE),BL701+Weekly[[#This Row],[BF V Odds]]-1,IF(AND(Weekly[[#This Row],[TRUES]]&gt;5,Weekly[[#This Row],[Actual]]=FALSE),BL701-1,IF(AND(Weekly[[#This Row],[FALSES]]&gt;5,Weekly[[#This Row],[Actual]]=TRUE),BL701-1,BL701))))</f>
        <v>-11.999999999999986</v>
      </c>
      <c r="BM702" s="58">
        <f>IF(AND(Weekly[[#This Row],[TRUES]]&gt;6,Weekly[[#This Row],[Actual]]=TRUE),BM701+Weekly[[#This Row],[BF H Odds]]-1,IF(AND(Weekly[[#This Row],[FALSES]]&gt;6,Weekly[[#This Row],[Actual]]=FALSE),BM701+Weekly[[#This Row],[BF V Odds]]-1,IF(AND(Weekly[[#This Row],[TRUES]]&gt;6,Weekly[[#This Row],[Actual]]=FALSE),BM701-1,IF(AND(Weekly[[#This Row],[FALSES]]&gt;6,Weekly[[#This Row],[Actual]]=TRUE),BM701-1,BM701))))</f>
        <v>18.079999999999998</v>
      </c>
    </row>
  </sheetData>
  <phoneticPr fontId="3" type="noConversion"/>
  <conditionalFormatting sqref="E2:M702">
    <cfRule type="containsText" dxfId="108" priority="122" operator="containsText" text="FALSE">
      <formula>NOT(ISERROR(SEARCH("FALSE",E2)))</formula>
    </cfRule>
    <cfRule type="containsText" dxfId="107" priority="123" operator="containsText" text="TRUE">
      <formula>NOT(ISERROR(SEARCH("TRUE",E2)))</formula>
    </cfRule>
  </conditionalFormatting>
  <conditionalFormatting sqref="P2:P98 P101:P146 P196:P349 P406:P446 P453:P479">
    <cfRule type="containsText" dxfId="106" priority="120" operator="containsText" text="FALSE">
      <formula>NOT(ISERROR(SEARCH("FALSE",P2)))</formula>
    </cfRule>
    <cfRule type="containsText" dxfId="105" priority="121" operator="containsText" text="TRUE">
      <formula>NOT(ISERROR(SEARCH("TRUE",P2)))</formula>
    </cfRule>
  </conditionalFormatting>
  <conditionalFormatting sqref="B2:B335 B406:B479">
    <cfRule type="timePeriod" dxfId="104" priority="118" timePeriod="yesterday">
      <formula>FLOOR(B2,1)=TODAY()-1</formula>
    </cfRule>
    <cfRule type="timePeriod" dxfId="103" priority="119" timePeriod="today">
      <formula>FLOOR(B2,1)=TODAY()</formula>
    </cfRule>
  </conditionalFormatting>
  <conditionalFormatting sqref="P99:P100">
    <cfRule type="containsText" dxfId="102" priority="112" operator="containsText" text="FALSE">
      <formula>NOT(ISERROR(SEARCH("FALSE",P99)))</formula>
    </cfRule>
    <cfRule type="containsText" dxfId="101" priority="113" operator="containsText" text="TRUE">
      <formula>NOT(ISERROR(SEARCH("TRUE",P99)))</formula>
    </cfRule>
  </conditionalFormatting>
  <conditionalFormatting sqref="V2:V702">
    <cfRule type="expression" dxfId="100" priority="153">
      <formula>#REF!&gt;#REF!</formula>
    </cfRule>
  </conditionalFormatting>
  <conditionalFormatting sqref="W3:W702">
    <cfRule type="expression" dxfId="99" priority="154">
      <formula>#REF!&gt;#REF!</formula>
    </cfRule>
  </conditionalFormatting>
  <conditionalFormatting sqref="X3:X702">
    <cfRule type="expression" dxfId="98" priority="155">
      <formula>#REF!&gt;#REF!</formula>
    </cfRule>
  </conditionalFormatting>
  <conditionalFormatting sqref="Y3:Z702">
    <cfRule type="expression" dxfId="97" priority="156">
      <formula>#REF!&gt;#REF!</formula>
    </cfRule>
  </conditionalFormatting>
  <conditionalFormatting sqref="P147:P195">
    <cfRule type="containsText" dxfId="96" priority="60" operator="containsText" text="FALSE">
      <formula>NOT(ISERROR(SEARCH("FALSE",P147)))</formula>
    </cfRule>
    <cfRule type="containsText" dxfId="95" priority="61" operator="containsText" text="TRUE">
      <formula>NOT(ISERROR(SEARCH("TRUE",P147)))</formula>
    </cfRule>
  </conditionalFormatting>
  <conditionalFormatting sqref="B336:B405">
    <cfRule type="timePeriod" dxfId="94" priority="36" timePeriod="yesterday">
      <formula>FLOOR(B336,1)=TODAY()-1</formula>
    </cfRule>
    <cfRule type="timePeriod" dxfId="93" priority="37" timePeriod="today">
      <formula>FLOOR(B336,1)=TODAY()</formula>
    </cfRule>
  </conditionalFormatting>
  <conditionalFormatting sqref="P350:P405">
    <cfRule type="containsText" dxfId="92" priority="34" operator="containsText" text="FALSE">
      <formula>NOT(ISERROR(SEARCH("FALSE",P350)))</formula>
    </cfRule>
    <cfRule type="containsText" dxfId="91" priority="35" operator="containsText" text="TRUE">
      <formula>NOT(ISERROR(SEARCH("TRUE",P350)))</formula>
    </cfRule>
  </conditionalFormatting>
  <conditionalFormatting sqref="W2">
    <cfRule type="expression" dxfId="90" priority="29">
      <formula>#REF!&gt;#REF!</formula>
    </cfRule>
  </conditionalFormatting>
  <conditionalFormatting sqref="X2">
    <cfRule type="expression" dxfId="89" priority="28">
      <formula>#REF!&gt;#REF!</formula>
    </cfRule>
  </conditionalFormatting>
  <conditionalFormatting sqref="Y2">
    <cfRule type="expression" dxfId="88" priority="27">
      <formula>#REF!&gt;#REF!</formula>
    </cfRule>
  </conditionalFormatting>
  <conditionalFormatting sqref="Z2">
    <cfRule type="expression" dxfId="87" priority="26">
      <formula>#REF!&gt;#REF!</formula>
    </cfRule>
  </conditionalFormatting>
  <conditionalFormatting sqref="AA2">
    <cfRule type="expression" dxfId="86" priority="25">
      <formula>#REF!&gt;#REF!</formula>
    </cfRule>
  </conditionalFormatting>
  <conditionalFormatting sqref="AI2">
    <cfRule type="expression" dxfId="85" priority="24">
      <formula>#REF!&gt;#REF!</formula>
    </cfRule>
  </conditionalFormatting>
  <conditionalFormatting sqref="AH2">
    <cfRule type="expression" dxfId="84" priority="23">
      <formula>#REF!&gt;#REF!</formula>
    </cfRule>
  </conditionalFormatting>
  <conditionalFormatting sqref="AG2">
    <cfRule type="expression" dxfId="83" priority="22">
      <formula>#REF!&gt;#REF!</formula>
    </cfRule>
  </conditionalFormatting>
  <conditionalFormatting sqref="AF2">
    <cfRule type="expression" dxfId="82" priority="21">
      <formula>#REF!&gt;#REF!</formula>
    </cfRule>
  </conditionalFormatting>
  <conditionalFormatting sqref="AE2">
    <cfRule type="expression" dxfId="81" priority="20">
      <formula>#REF!&gt;#REF!</formula>
    </cfRule>
  </conditionalFormatting>
  <conditionalFormatting sqref="AD2">
    <cfRule type="expression" dxfId="80" priority="19">
      <formula>#REF!&gt;#REF!</formula>
    </cfRule>
  </conditionalFormatting>
  <conditionalFormatting sqref="AC2">
    <cfRule type="expression" dxfId="79" priority="18">
      <formula>#REF!&gt;#REF!</formula>
    </cfRule>
  </conditionalFormatting>
  <conditionalFormatting sqref="AB2">
    <cfRule type="expression" dxfId="78" priority="17">
      <formula>#REF!&gt;#REF!</formula>
    </cfRule>
  </conditionalFormatting>
  <conditionalFormatting sqref="P447:P452">
    <cfRule type="containsText" dxfId="77" priority="15" operator="containsText" text="FALSE">
      <formula>NOT(ISERROR(SEARCH("FALSE",P447)))</formula>
    </cfRule>
    <cfRule type="containsText" dxfId="76" priority="16" operator="containsText" text="TRUE">
      <formula>NOT(ISERROR(SEARCH("TRUE",P447)))</formula>
    </cfRule>
  </conditionalFormatting>
  <conditionalFormatting sqref="B480:B534">
    <cfRule type="timePeriod" dxfId="75" priority="13" timePeriod="yesterday">
      <formula>FLOOR(B480,1)=TODAY()-1</formula>
    </cfRule>
    <cfRule type="timePeriod" dxfId="74" priority="14" timePeriod="today">
      <formula>FLOOR(B480,1)=TODAY()</formula>
    </cfRule>
  </conditionalFormatting>
  <conditionalFormatting sqref="P480:P532">
    <cfRule type="containsText" dxfId="73" priority="9" operator="containsText" text="FALSE">
      <formula>NOT(ISERROR(SEARCH("FALSE",P480)))</formula>
    </cfRule>
    <cfRule type="containsText" dxfId="72" priority="10" operator="containsText" text="TRUE">
      <formula>NOT(ISERROR(SEARCH("TRUE",P480)))</formula>
    </cfRule>
  </conditionalFormatting>
  <conditionalFormatting sqref="B535:B588">
    <cfRule type="timePeriod" dxfId="71" priority="7" timePeriod="yesterday">
      <formula>FLOOR(B535,1)=TODAY()-1</formula>
    </cfRule>
    <cfRule type="timePeriod" dxfId="70" priority="8" timePeriod="today">
      <formula>FLOOR(B535,1)=TODAY()</formula>
    </cfRule>
  </conditionalFormatting>
  <conditionalFormatting sqref="P533:P588">
    <cfRule type="containsText" dxfId="69" priority="5" operator="containsText" text="FALSE">
      <formula>NOT(ISERROR(SEARCH("FALSE",P533)))</formula>
    </cfRule>
    <cfRule type="containsText" dxfId="68" priority="6" operator="containsText" text="TRUE">
      <formula>NOT(ISERROR(SEARCH("TRUE",P533)))</formula>
    </cfRule>
  </conditionalFormatting>
  <conditionalFormatting sqref="B589:B702">
    <cfRule type="timePeriod" dxfId="67" priority="3" timePeriod="yesterday">
      <formula>FLOOR(B589,1)=TODAY()-1</formula>
    </cfRule>
    <cfRule type="timePeriod" dxfId="66" priority="4" timePeriod="today">
      <formula>FLOOR(B589,1)=TODAY()</formula>
    </cfRule>
  </conditionalFormatting>
  <conditionalFormatting sqref="P589:P702">
    <cfRule type="containsText" dxfId="65" priority="1" operator="containsText" text="FALSE">
      <formula>NOT(ISERROR(SEARCH("FALSE",P589)))</formula>
    </cfRule>
    <cfRule type="containsText" dxfId="64" priority="2" operator="containsText" text="TRUE">
      <formula>NOT(ISERROR(SEARCH("TRUE",P589)))</formula>
    </cfRule>
  </conditionalFormatting>
  <pageMargins left="0.7" right="0.7" top="0.75" bottom="0.75" header="0.3" footer="0.3"/>
  <pageSetup orientation="portrait" r:id="rId1"/>
  <ignoredErrors>
    <ignoredError sqref="BQ34 BQ32 AJ147:AK195 S428:S532 BK2 BK3:BK588" calculatedColumn="1"/>
  </ignoredErrors>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F7D62-B36D-4C14-AEFC-A0818836B716}">
  <dimension ref="E5:P16"/>
  <sheetViews>
    <sheetView workbookViewId="0">
      <selection activeCell="E4" sqref="E4:P16"/>
    </sheetView>
  </sheetViews>
  <sheetFormatPr defaultRowHeight="15" x14ac:dyDescent="0.25"/>
  <cols>
    <col min="1" max="6" width="9.140625" style="60"/>
    <col min="7" max="7" width="10.5703125" style="60" bestFit="1" customWidth="1"/>
    <col min="8" max="12" width="9.140625" style="60"/>
    <col min="13" max="13" width="9.28515625" style="60" bestFit="1" customWidth="1"/>
    <col min="14" max="14" width="9.140625" style="60"/>
    <col min="15" max="15" width="10.5703125" style="60" bestFit="1" customWidth="1"/>
    <col min="16" max="16384" width="9.140625" style="60"/>
  </cols>
  <sheetData>
    <row r="5" spans="5:16" x14ac:dyDescent="0.25">
      <c r="F5" s="59"/>
      <c r="G5" s="59" t="s">
        <v>158</v>
      </c>
      <c r="I5" s="61"/>
      <c r="J5" s="61" t="s">
        <v>159</v>
      </c>
      <c r="L5" s="62"/>
      <c r="M5" s="62" t="s">
        <v>160</v>
      </c>
      <c r="N5" s="62"/>
      <c r="O5" s="62" t="s">
        <v>170</v>
      </c>
    </row>
    <row r="6" spans="5:16" x14ac:dyDescent="0.25">
      <c r="F6" s="59" t="s">
        <v>161</v>
      </c>
      <c r="G6" s="67">
        <v>260</v>
      </c>
      <c r="I6" s="61" t="s">
        <v>163</v>
      </c>
      <c r="J6" s="64">
        <v>490</v>
      </c>
      <c r="L6" s="63" t="s">
        <v>168</v>
      </c>
      <c r="M6" s="65">
        <f>G9-J9</f>
        <v>410</v>
      </c>
      <c r="N6" s="66"/>
      <c r="O6" s="66"/>
    </row>
    <row r="7" spans="5:16" x14ac:dyDescent="0.25">
      <c r="F7" s="59" t="s">
        <v>162</v>
      </c>
      <c r="G7" s="67">
        <f>480*2</f>
        <v>960</v>
      </c>
      <c r="I7" s="61" t="s">
        <v>164</v>
      </c>
      <c r="J7" s="64">
        <v>120</v>
      </c>
      <c r="L7" s="62" t="s">
        <v>165</v>
      </c>
      <c r="M7" s="66"/>
      <c r="N7" s="66"/>
      <c r="O7" s="66">
        <v>1065</v>
      </c>
      <c r="P7" s="68">
        <v>44396</v>
      </c>
    </row>
    <row r="8" spans="5:16" x14ac:dyDescent="0.25">
      <c r="F8" s="59"/>
      <c r="G8" s="67"/>
      <c r="I8" s="61" t="s">
        <v>171</v>
      </c>
      <c r="J8" s="64">
        <v>200</v>
      </c>
      <c r="L8" s="62" t="s">
        <v>61</v>
      </c>
      <c r="M8" s="66"/>
      <c r="N8" s="66"/>
      <c r="O8" s="66">
        <v>450</v>
      </c>
      <c r="P8" s="68">
        <v>44340</v>
      </c>
    </row>
    <row r="9" spans="5:16" x14ac:dyDescent="0.25">
      <c r="F9" s="59" t="s">
        <v>49</v>
      </c>
      <c r="G9" s="67">
        <f>SUM(G6:G8)</f>
        <v>1220</v>
      </c>
      <c r="I9" s="61" t="s">
        <v>167</v>
      </c>
      <c r="J9" s="64">
        <f>SUM(J6:J8)</f>
        <v>810</v>
      </c>
      <c r="L9" s="62" t="s">
        <v>169</v>
      </c>
      <c r="M9" s="66"/>
      <c r="N9" s="66"/>
      <c r="O9" s="66">
        <v>350</v>
      </c>
      <c r="P9" s="68">
        <v>44326</v>
      </c>
    </row>
    <row r="10" spans="5:16" x14ac:dyDescent="0.25">
      <c r="L10" s="62" t="s">
        <v>166</v>
      </c>
      <c r="M10" s="66"/>
      <c r="N10" s="66"/>
      <c r="O10" s="66">
        <v>232</v>
      </c>
    </row>
    <row r="14" spans="5:16" x14ac:dyDescent="0.25">
      <c r="E14" s="60" t="s">
        <v>162</v>
      </c>
      <c r="G14" s="60" t="s">
        <v>172</v>
      </c>
    </row>
    <row r="15" spans="5:16" x14ac:dyDescent="0.25">
      <c r="E15" s="60" t="s">
        <v>163</v>
      </c>
      <c r="G15" s="60" t="s">
        <v>171</v>
      </c>
    </row>
    <row r="16" spans="5:16" x14ac:dyDescent="0.25">
      <c r="E16" s="60" t="s">
        <v>164</v>
      </c>
      <c r="M16" s="60">
        <f>410*3</f>
        <v>1230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4119-8161-42AB-8D85-C5C76B84AC7D}">
  <dimension ref="A1:J5"/>
  <sheetViews>
    <sheetView workbookViewId="0">
      <selection activeCell="B13" sqref="B13"/>
    </sheetView>
  </sheetViews>
  <sheetFormatPr defaultRowHeight="15" x14ac:dyDescent="0.25"/>
  <cols>
    <col min="1" max="1" width="18.5703125" bestFit="1" customWidth="1"/>
    <col min="2" max="2" width="16.28515625" bestFit="1" customWidth="1"/>
    <col min="3" max="3" width="9" bestFit="1" customWidth="1"/>
    <col min="4" max="4" width="10.7109375" bestFit="1" customWidth="1"/>
    <col min="5" max="5" width="12" bestFit="1" customWidth="1"/>
    <col min="6" max="6" width="10.7109375" bestFit="1" customWidth="1"/>
    <col min="7" max="7" width="11" bestFit="1" customWidth="1"/>
    <col min="8" max="8" width="10.28515625" bestFit="1" customWidth="1"/>
    <col min="9" max="9" width="10" bestFit="1" customWidth="1"/>
    <col min="10" max="10" width="10.7109375" bestFit="1" customWidth="1"/>
    <col min="11" max="11" width="7.140625" bestFit="1" customWidth="1"/>
    <col min="12" max="12" width="7.85546875" bestFit="1" customWidth="1"/>
    <col min="13" max="13" width="8.140625" bestFit="1" customWidth="1"/>
    <col min="14" max="15" width="7.85546875" bestFit="1" customWidth="1"/>
    <col min="16" max="16" width="11.28515625" bestFit="1" customWidth="1"/>
    <col min="17" max="17" width="10.7109375" bestFit="1" customWidth="1"/>
    <col min="18" max="18" width="7.85546875" bestFit="1" customWidth="1"/>
    <col min="19" max="19" width="12.5703125" bestFit="1" customWidth="1"/>
    <col min="20" max="20" width="12" bestFit="1" customWidth="1"/>
    <col min="21" max="21" width="7.140625" bestFit="1" customWidth="1"/>
    <col min="22" max="22" width="11.28515625" bestFit="1" customWidth="1"/>
    <col min="23" max="23" width="10.7109375" bestFit="1" customWidth="1"/>
    <col min="24" max="24" width="7.85546875" bestFit="1" customWidth="1"/>
    <col min="25" max="25" width="11.5703125" bestFit="1" customWidth="1"/>
    <col min="26" max="26" width="11" bestFit="1" customWidth="1"/>
    <col min="27" max="27" width="7.85546875" bestFit="1" customWidth="1"/>
    <col min="28" max="28" width="10.85546875" bestFit="1" customWidth="1"/>
    <col min="29" max="29" width="10.28515625" bestFit="1" customWidth="1"/>
    <col min="30" max="30" width="7.140625" bestFit="1" customWidth="1"/>
    <col min="31" max="31" width="11" bestFit="1" customWidth="1"/>
    <col min="32" max="32" width="10" bestFit="1" customWidth="1"/>
    <col min="33" max="33" width="7.85546875" bestFit="1" customWidth="1"/>
    <col min="34" max="34" width="11.28515625" bestFit="1" customWidth="1"/>
    <col min="35" max="35" width="10.7109375" bestFit="1" customWidth="1"/>
    <col min="36" max="36" width="12" bestFit="1" customWidth="1"/>
    <col min="37" max="37" width="12.140625" bestFit="1" customWidth="1"/>
    <col min="38" max="38" width="9.5703125" bestFit="1" customWidth="1"/>
    <col min="39" max="39" width="12.140625" bestFit="1" customWidth="1"/>
    <col min="40" max="40" width="9.5703125" bestFit="1" customWidth="1"/>
    <col min="41" max="41" width="12.140625" bestFit="1" customWidth="1"/>
    <col min="42" max="42" width="9.5703125" bestFit="1" customWidth="1"/>
    <col min="43" max="43" width="12.140625" bestFit="1" customWidth="1"/>
    <col min="44" max="44" width="9.5703125" bestFit="1" customWidth="1"/>
    <col min="45" max="45" width="12.140625" bestFit="1" customWidth="1"/>
    <col min="46" max="46" width="9.5703125" bestFit="1" customWidth="1"/>
    <col min="47" max="47" width="12.140625" bestFit="1" customWidth="1"/>
    <col min="48" max="48" width="9.5703125" bestFit="1" customWidth="1"/>
    <col min="49" max="49" width="12.140625" bestFit="1" customWidth="1"/>
    <col min="50" max="50" width="9.5703125" bestFit="1" customWidth="1"/>
    <col min="51" max="51" width="12.140625" bestFit="1" customWidth="1"/>
    <col min="52" max="52" width="9.5703125" bestFit="1" customWidth="1"/>
    <col min="53" max="53" width="12.140625" bestFit="1" customWidth="1"/>
    <col min="54" max="54" width="9.5703125" bestFit="1" customWidth="1"/>
    <col min="55" max="55" width="12.140625" bestFit="1" customWidth="1"/>
    <col min="56" max="56" width="9.5703125" bestFit="1" customWidth="1"/>
    <col min="57" max="57" width="12.140625" bestFit="1" customWidth="1"/>
    <col min="58" max="58" width="9.5703125" bestFit="1" customWidth="1"/>
    <col min="59" max="59" width="12.140625" bestFit="1" customWidth="1"/>
    <col min="60" max="60" width="9.5703125" bestFit="1" customWidth="1"/>
    <col min="61" max="61" width="12.140625" bestFit="1" customWidth="1"/>
    <col min="62" max="62" width="9.5703125" bestFit="1" customWidth="1"/>
    <col min="63" max="63" width="12.140625" bestFit="1" customWidth="1"/>
    <col min="64" max="64" width="9.5703125" bestFit="1" customWidth="1"/>
    <col min="65" max="65" width="12.140625" bestFit="1" customWidth="1"/>
    <col min="66" max="66" width="9.5703125" bestFit="1" customWidth="1"/>
    <col min="67" max="67" width="12.140625" bestFit="1" customWidth="1"/>
    <col min="68" max="68" width="9.5703125" bestFit="1" customWidth="1"/>
    <col min="69" max="69" width="12.140625" bestFit="1" customWidth="1"/>
    <col min="70" max="70" width="9.5703125" bestFit="1" customWidth="1"/>
    <col min="71" max="71" width="12.140625" bestFit="1" customWidth="1"/>
    <col min="72" max="72" width="9.5703125" bestFit="1" customWidth="1"/>
    <col min="73" max="73" width="12.140625" bestFit="1" customWidth="1"/>
    <col min="74" max="74" width="9.5703125" bestFit="1" customWidth="1"/>
    <col min="75" max="75" width="12.140625" bestFit="1" customWidth="1"/>
    <col min="76" max="76" width="9.5703125" bestFit="1" customWidth="1"/>
    <col min="77" max="77" width="12.140625" bestFit="1" customWidth="1"/>
    <col min="78" max="78" width="9.5703125" bestFit="1" customWidth="1"/>
    <col min="79" max="79" width="12.140625" bestFit="1" customWidth="1"/>
    <col min="80" max="80" width="9.5703125" bestFit="1" customWidth="1"/>
    <col min="81" max="81" width="12.140625" bestFit="1" customWidth="1"/>
    <col min="82" max="82" width="9.5703125" bestFit="1" customWidth="1"/>
    <col min="83" max="83" width="12.140625" bestFit="1" customWidth="1"/>
    <col min="84" max="84" width="9.5703125" bestFit="1" customWidth="1"/>
    <col min="85" max="85" width="12.140625" bestFit="1" customWidth="1"/>
    <col min="86" max="86" width="9.5703125" bestFit="1" customWidth="1"/>
    <col min="87" max="87" width="12.140625" bestFit="1" customWidth="1"/>
    <col min="88" max="88" width="9.5703125" bestFit="1" customWidth="1"/>
    <col min="89" max="89" width="12.140625" bestFit="1" customWidth="1"/>
    <col min="90" max="90" width="9.5703125" bestFit="1" customWidth="1"/>
    <col min="91" max="91" width="12.140625" bestFit="1" customWidth="1"/>
    <col min="92" max="92" width="9.5703125" bestFit="1" customWidth="1"/>
    <col min="93" max="93" width="12.140625" bestFit="1" customWidth="1"/>
    <col min="94" max="94" width="9.5703125" bestFit="1" customWidth="1"/>
    <col min="95" max="95" width="12.140625" bestFit="1" customWidth="1"/>
    <col min="96" max="96" width="9.5703125" bestFit="1" customWidth="1"/>
    <col min="97" max="97" width="12.140625" bestFit="1" customWidth="1"/>
    <col min="98" max="98" width="9.5703125" bestFit="1" customWidth="1"/>
    <col min="99" max="99" width="12.140625" bestFit="1" customWidth="1"/>
    <col min="100" max="100" width="9.5703125" bestFit="1" customWidth="1"/>
    <col min="101" max="101" width="12.140625" bestFit="1" customWidth="1"/>
    <col min="102" max="102" width="9.5703125" bestFit="1" customWidth="1"/>
    <col min="103" max="103" width="12.140625" bestFit="1" customWidth="1"/>
    <col min="104" max="104" width="9.5703125" bestFit="1" customWidth="1"/>
    <col min="105" max="105" width="12.140625" bestFit="1" customWidth="1"/>
    <col min="106" max="106" width="9.5703125" bestFit="1" customWidth="1"/>
    <col min="107" max="107" width="12.140625" bestFit="1" customWidth="1"/>
    <col min="108" max="108" width="9.5703125" bestFit="1" customWidth="1"/>
    <col min="109" max="109" width="12.140625" bestFit="1" customWidth="1"/>
    <col min="110" max="110" width="9.5703125" bestFit="1" customWidth="1"/>
    <col min="111" max="111" width="12.140625" bestFit="1" customWidth="1"/>
    <col min="112" max="112" width="9.5703125" bestFit="1" customWidth="1"/>
    <col min="113" max="113" width="12.140625" bestFit="1" customWidth="1"/>
    <col min="114" max="114" width="9.5703125" bestFit="1" customWidth="1"/>
    <col min="115" max="115" width="12.140625" bestFit="1" customWidth="1"/>
    <col min="116" max="116" width="9.5703125" bestFit="1" customWidth="1"/>
    <col min="117" max="117" width="12.140625" bestFit="1" customWidth="1"/>
    <col min="118" max="118" width="9.5703125" bestFit="1" customWidth="1"/>
    <col min="119" max="119" width="12.140625" bestFit="1" customWidth="1"/>
    <col min="120" max="120" width="9.5703125" bestFit="1" customWidth="1"/>
    <col min="121" max="121" width="12.140625" bestFit="1" customWidth="1"/>
    <col min="122" max="122" width="9.5703125" bestFit="1" customWidth="1"/>
    <col min="123" max="123" width="12.140625" bestFit="1" customWidth="1"/>
    <col min="124" max="124" width="9.5703125" bestFit="1" customWidth="1"/>
    <col min="125" max="125" width="12.140625" bestFit="1" customWidth="1"/>
    <col min="126" max="126" width="9.5703125" bestFit="1" customWidth="1"/>
    <col min="127" max="127" width="12.140625" bestFit="1" customWidth="1"/>
    <col min="128" max="128" width="9.5703125" bestFit="1" customWidth="1"/>
    <col min="129" max="129" width="12.140625" bestFit="1" customWidth="1"/>
    <col min="130" max="130" width="9.5703125" bestFit="1" customWidth="1"/>
    <col min="131" max="131" width="12.140625" bestFit="1" customWidth="1"/>
    <col min="132" max="132" width="9.5703125" bestFit="1" customWidth="1"/>
    <col min="133" max="133" width="12.140625" bestFit="1" customWidth="1"/>
    <col min="134" max="134" width="9.5703125" bestFit="1" customWidth="1"/>
    <col min="135" max="135" width="12.140625" bestFit="1" customWidth="1"/>
    <col min="136" max="136" width="9.5703125" bestFit="1" customWidth="1"/>
    <col min="137" max="137" width="12.140625" bestFit="1" customWidth="1"/>
    <col min="138" max="138" width="9.5703125" bestFit="1" customWidth="1"/>
    <col min="139" max="139" width="12.140625" bestFit="1" customWidth="1"/>
    <col min="140" max="140" width="9.5703125" bestFit="1" customWidth="1"/>
    <col min="141" max="141" width="12.140625" bestFit="1" customWidth="1"/>
    <col min="142" max="142" width="9.5703125" bestFit="1" customWidth="1"/>
    <col min="143" max="143" width="12.140625" bestFit="1" customWidth="1"/>
    <col min="144" max="144" width="9.5703125" bestFit="1" customWidth="1"/>
    <col min="145" max="145" width="12.140625" bestFit="1" customWidth="1"/>
    <col min="146" max="146" width="9.5703125" bestFit="1" customWidth="1"/>
    <col min="147" max="147" width="12.140625" bestFit="1" customWidth="1"/>
    <col min="148" max="148" width="9.5703125" bestFit="1" customWidth="1"/>
    <col min="149" max="149" width="12.140625" bestFit="1" customWidth="1"/>
    <col min="150" max="150" width="9.5703125" bestFit="1" customWidth="1"/>
    <col min="151" max="151" width="12.140625" bestFit="1" customWidth="1"/>
    <col min="152" max="152" width="9.5703125" bestFit="1" customWidth="1"/>
    <col min="153" max="153" width="12.140625" bestFit="1" customWidth="1"/>
    <col min="154" max="154" width="9.5703125" bestFit="1" customWidth="1"/>
    <col min="155" max="155" width="12.140625" bestFit="1" customWidth="1"/>
    <col min="156" max="156" width="9.5703125" bestFit="1" customWidth="1"/>
    <col min="157" max="157" width="12.140625" bestFit="1" customWidth="1"/>
    <col min="158" max="158" width="9.5703125" bestFit="1" customWidth="1"/>
    <col min="159" max="159" width="12.140625" bestFit="1" customWidth="1"/>
    <col min="160" max="160" width="9.5703125" bestFit="1" customWidth="1"/>
    <col min="161" max="161" width="12.140625" bestFit="1" customWidth="1"/>
    <col min="162" max="162" width="9.5703125" bestFit="1" customWidth="1"/>
    <col min="163" max="163" width="12.140625" bestFit="1" customWidth="1"/>
    <col min="164" max="164" width="9.5703125" bestFit="1" customWidth="1"/>
    <col min="165" max="165" width="12.140625" bestFit="1" customWidth="1"/>
    <col min="166" max="166" width="9.5703125" bestFit="1" customWidth="1"/>
    <col min="167" max="167" width="12.140625" bestFit="1" customWidth="1"/>
    <col min="168" max="168" width="9.5703125" bestFit="1" customWidth="1"/>
    <col min="169" max="169" width="12.140625" bestFit="1" customWidth="1"/>
    <col min="170" max="170" width="9.5703125" bestFit="1" customWidth="1"/>
    <col min="171" max="171" width="12.140625" bestFit="1" customWidth="1"/>
    <col min="172" max="172" width="9.5703125" bestFit="1" customWidth="1"/>
    <col min="173" max="173" width="12.140625" bestFit="1" customWidth="1"/>
    <col min="174" max="174" width="9.5703125" bestFit="1" customWidth="1"/>
    <col min="175" max="175" width="12.140625" bestFit="1" customWidth="1"/>
    <col min="176" max="176" width="9.5703125" bestFit="1" customWidth="1"/>
    <col min="177" max="177" width="12.140625" bestFit="1" customWidth="1"/>
    <col min="178" max="178" width="9.5703125" bestFit="1" customWidth="1"/>
    <col min="179" max="179" width="12.140625" bestFit="1" customWidth="1"/>
    <col min="180" max="180" width="9.5703125" bestFit="1" customWidth="1"/>
    <col min="181" max="181" width="12.140625" bestFit="1" customWidth="1"/>
    <col min="182" max="182" width="9.5703125" bestFit="1" customWidth="1"/>
    <col min="183" max="183" width="12.140625" bestFit="1" customWidth="1"/>
    <col min="184" max="184" width="9.5703125" bestFit="1" customWidth="1"/>
    <col min="185" max="185" width="12.140625" bestFit="1" customWidth="1"/>
    <col min="186" max="186" width="9.5703125" bestFit="1" customWidth="1"/>
    <col min="187" max="187" width="12.140625" bestFit="1" customWidth="1"/>
    <col min="188" max="188" width="9.5703125" bestFit="1" customWidth="1"/>
    <col min="189" max="189" width="12.140625" bestFit="1" customWidth="1"/>
    <col min="190" max="190" width="9.5703125" bestFit="1" customWidth="1"/>
    <col min="191" max="191" width="12.140625" bestFit="1" customWidth="1"/>
    <col min="192" max="192" width="9.5703125" bestFit="1" customWidth="1"/>
    <col min="193" max="193" width="12.140625" bestFit="1" customWidth="1"/>
    <col min="194" max="194" width="9.5703125" bestFit="1" customWidth="1"/>
    <col min="195" max="195" width="12.140625" bestFit="1" customWidth="1"/>
    <col min="196" max="196" width="9.5703125" bestFit="1" customWidth="1"/>
    <col min="197" max="197" width="12.140625" bestFit="1" customWidth="1"/>
    <col min="198" max="198" width="9.5703125" bestFit="1" customWidth="1"/>
    <col min="199" max="199" width="12.140625" bestFit="1" customWidth="1"/>
    <col min="200" max="200" width="9.5703125" bestFit="1" customWidth="1"/>
    <col min="201" max="201" width="12.140625" bestFit="1" customWidth="1"/>
    <col min="202" max="202" width="9.5703125" bestFit="1" customWidth="1"/>
    <col min="203" max="203" width="12.140625" bestFit="1" customWidth="1"/>
    <col min="204" max="204" width="9.5703125" bestFit="1" customWidth="1"/>
    <col min="205" max="205" width="12.140625" bestFit="1" customWidth="1"/>
    <col min="206" max="206" width="9.5703125" bestFit="1" customWidth="1"/>
    <col min="207" max="207" width="12.140625" bestFit="1" customWidth="1"/>
    <col min="208" max="208" width="9.5703125" bestFit="1" customWidth="1"/>
    <col min="209" max="209" width="12.140625" bestFit="1" customWidth="1"/>
    <col min="210" max="210" width="9.5703125" bestFit="1" customWidth="1"/>
    <col min="211" max="211" width="12.140625" bestFit="1" customWidth="1"/>
    <col min="212" max="212" width="9.5703125" bestFit="1" customWidth="1"/>
    <col min="213" max="213" width="12.140625" bestFit="1" customWidth="1"/>
    <col min="214" max="214" width="9.5703125" bestFit="1" customWidth="1"/>
    <col min="215" max="215" width="12.140625" bestFit="1" customWidth="1"/>
    <col min="216" max="216" width="9.5703125" bestFit="1" customWidth="1"/>
    <col min="217" max="217" width="12.140625" bestFit="1" customWidth="1"/>
    <col min="218" max="218" width="9.5703125" bestFit="1" customWidth="1"/>
    <col min="219" max="219" width="12.140625" bestFit="1" customWidth="1"/>
    <col min="220" max="220" width="9.5703125" bestFit="1" customWidth="1"/>
    <col min="221" max="221" width="12.140625" bestFit="1" customWidth="1"/>
    <col min="222" max="222" width="9.5703125" bestFit="1" customWidth="1"/>
    <col min="223" max="223" width="12.140625" bestFit="1" customWidth="1"/>
    <col min="224" max="224" width="9.5703125" bestFit="1" customWidth="1"/>
    <col min="225" max="225" width="12.140625" bestFit="1" customWidth="1"/>
    <col min="226" max="226" width="9.5703125" bestFit="1" customWidth="1"/>
    <col min="227" max="227" width="12.140625" bestFit="1" customWidth="1"/>
    <col min="228" max="228" width="9.5703125" bestFit="1" customWidth="1"/>
    <col min="229" max="229" width="12.140625" bestFit="1" customWidth="1"/>
    <col min="230" max="230" width="9.5703125" bestFit="1" customWidth="1"/>
    <col min="231" max="231" width="12.140625" bestFit="1" customWidth="1"/>
    <col min="232" max="232" width="9.5703125" bestFit="1" customWidth="1"/>
    <col min="233" max="233" width="12.140625" bestFit="1" customWidth="1"/>
    <col min="234" max="234" width="9.5703125" bestFit="1" customWidth="1"/>
    <col min="235" max="235" width="12.140625" bestFit="1" customWidth="1"/>
    <col min="236" max="236" width="9.5703125" bestFit="1" customWidth="1"/>
    <col min="237" max="237" width="12.140625" bestFit="1" customWidth="1"/>
    <col min="238" max="238" width="9.5703125" bestFit="1" customWidth="1"/>
    <col min="239" max="239" width="12.140625" bestFit="1" customWidth="1"/>
    <col min="240" max="240" width="9.5703125" bestFit="1" customWidth="1"/>
    <col min="241" max="241" width="12.140625" bestFit="1" customWidth="1"/>
    <col min="242" max="242" width="9.5703125" bestFit="1" customWidth="1"/>
    <col min="243" max="243" width="12.140625" bestFit="1" customWidth="1"/>
    <col min="244" max="244" width="9.5703125" bestFit="1" customWidth="1"/>
    <col min="245" max="245" width="12.140625" bestFit="1" customWidth="1"/>
    <col min="246" max="246" width="9.5703125" bestFit="1" customWidth="1"/>
    <col min="247" max="247" width="12.140625" bestFit="1" customWidth="1"/>
    <col min="248" max="248" width="9.5703125" bestFit="1" customWidth="1"/>
    <col min="249" max="249" width="12.140625" bestFit="1" customWidth="1"/>
    <col min="250" max="250" width="9.5703125" bestFit="1" customWidth="1"/>
    <col min="251" max="251" width="12.140625" bestFit="1" customWidth="1"/>
    <col min="252" max="252" width="9.5703125" bestFit="1" customWidth="1"/>
    <col min="253" max="253" width="12.140625" bestFit="1" customWidth="1"/>
    <col min="254" max="254" width="9.5703125" bestFit="1" customWidth="1"/>
    <col min="255" max="255" width="12.140625" bestFit="1" customWidth="1"/>
    <col min="256" max="256" width="9.5703125" bestFit="1" customWidth="1"/>
    <col min="257" max="257" width="12.140625" bestFit="1" customWidth="1"/>
    <col min="258" max="258" width="9.5703125" bestFit="1" customWidth="1"/>
    <col min="259" max="259" width="12.140625" bestFit="1" customWidth="1"/>
    <col min="260" max="260" width="9.5703125" bestFit="1" customWidth="1"/>
    <col min="261" max="261" width="12.140625" bestFit="1" customWidth="1"/>
    <col min="262" max="262" width="9.5703125" bestFit="1" customWidth="1"/>
    <col min="263" max="263" width="12.140625" bestFit="1" customWidth="1"/>
    <col min="264" max="264" width="9.5703125" bestFit="1" customWidth="1"/>
    <col min="265" max="265" width="12.140625" bestFit="1" customWidth="1"/>
    <col min="266" max="266" width="9.5703125" bestFit="1" customWidth="1"/>
    <col min="267" max="267" width="12.140625" bestFit="1" customWidth="1"/>
    <col min="268" max="268" width="9.5703125" bestFit="1" customWidth="1"/>
    <col min="269" max="269" width="12.140625" bestFit="1" customWidth="1"/>
    <col min="270" max="270" width="9.5703125" bestFit="1" customWidth="1"/>
    <col min="271" max="271" width="12.140625" bestFit="1" customWidth="1"/>
    <col min="272" max="272" width="9.5703125" bestFit="1" customWidth="1"/>
    <col min="273" max="273" width="12.140625" bestFit="1" customWidth="1"/>
    <col min="274" max="274" width="9.5703125" bestFit="1" customWidth="1"/>
    <col min="275" max="275" width="12.140625" bestFit="1" customWidth="1"/>
    <col min="276" max="276" width="9.5703125" bestFit="1" customWidth="1"/>
    <col min="277" max="277" width="12.140625" bestFit="1" customWidth="1"/>
    <col min="278" max="278" width="9.5703125" bestFit="1" customWidth="1"/>
    <col min="279" max="279" width="12.140625" bestFit="1" customWidth="1"/>
    <col min="280" max="280" width="9.5703125" bestFit="1" customWidth="1"/>
    <col min="281" max="281" width="12.140625" bestFit="1" customWidth="1"/>
    <col min="282" max="282" width="9.5703125" bestFit="1" customWidth="1"/>
    <col min="283" max="283" width="12.140625" bestFit="1" customWidth="1"/>
    <col min="284" max="284" width="9.5703125" bestFit="1" customWidth="1"/>
    <col min="285" max="285" width="12.140625" bestFit="1" customWidth="1"/>
    <col min="286" max="286" width="9.5703125" bestFit="1" customWidth="1"/>
    <col min="287" max="287" width="12.140625" bestFit="1" customWidth="1"/>
    <col min="288" max="288" width="9.5703125" bestFit="1" customWidth="1"/>
    <col min="289" max="289" width="12.140625" bestFit="1" customWidth="1"/>
    <col min="290" max="290" width="9.5703125" bestFit="1" customWidth="1"/>
    <col min="291" max="291" width="12.140625" bestFit="1" customWidth="1"/>
    <col min="292" max="292" width="9.5703125" bestFit="1" customWidth="1"/>
    <col min="293" max="293" width="12.140625" bestFit="1" customWidth="1"/>
    <col min="294" max="294" width="9.5703125" bestFit="1" customWidth="1"/>
    <col min="295" max="295" width="12.140625" bestFit="1" customWidth="1"/>
    <col min="296" max="296" width="9.5703125" bestFit="1" customWidth="1"/>
    <col min="297" max="297" width="12.140625" bestFit="1" customWidth="1"/>
    <col min="298" max="298" width="9.5703125" bestFit="1" customWidth="1"/>
    <col min="299" max="299" width="12.140625" bestFit="1" customWidth="1"/>
    <col min="300" max="300" width="9.5703125" bestFit="1" customWidth="1"/>
    <col min="301" max="301" width="12.140625" bestFit="1" customWidth="1"/>
    <col min="302" max="302" width="9.5703125" bestFit="1" customWidth="1"/>
    <col min="303" max="303" width="12.140625" bestFit="1" customWidth="1"/>
    <col min="304" max="304" width="9.5703125" bestFit="1" customWidth="1"/>
    <col min="305" max="305" width="12.140625" bestFit="1" customWidth="1"/>
    <col min="306" max="306" width="9.5703125" bestFit="1" customWidth="1"/>
    <col min="307" max="307" width="12.140625" bestFit="1" customWidth="1"/>
    <col min="308" max="308" width="9.5703125" bestFit="1" customWidth="1"/>
    <col min="309" max="309" width="12.140625" bestFit="1" customWidth="1"/>
    <col min="310" max="310" width="9.5703125" bestFit="1" customWidth="1"/>
    <col min="311" max="311" width="12.140625" bestFit="1" customWidth="1"/>
    <col min="312" max="312" width="9.5703125" bestFit="1" customWidth="1"/>
    <col min="313" max="313" width="12.140625" bestFit="1" customWidth="1"/>
    <col min="314" max="314" width="9.5703125" bestFit="1" customWidth="1"/>
    <col min="315" max="315" width="12.140625" bestFit="1" customWidth="1"/>
    <col min="316" max="316" width="9.5703125" bestFit="1" customWidth="1"/>
    <col min="317" max="317" width="12.140625" bestFit="1" customWidth="1"/>
    <col min="318" max="318" width="9.5703125" bestFit="1" customWidth="1"/>
    <col min="319" max="319" width="12.140625" bestFit="1" customWidth="1"/>
    <col min="320" max="320" width="9.5703125" bestFit="1" customWidth="1"/>
    <col min="321" max="321" width="12.140625" bestFit="1" customWidth="1"/>
    <col min="322" max="322" width="9.5703125" bestFit="1" customWidth="1"/>
    <col min="323" max="323" width="12.140625" bestFit="1" customWidth="1"/>
    <col min="324" max="324" width="9.5703125" bestFit="1" customWidth="1"/>
    <col min="325" max="325" width="12.140625" bestFit="1" customWidth="1"/>
    <col min="326" max="326" width="9.5703125" bestFit="1" customWidth="1"/>
    <col min="327" max="327" width="12.140625" bestFit="1" customWidth="1"/>
    <col min="328" max="328" width="9.5703125" bestFit="1" customWidth="1"/>
    <col min="329" max="329" width="12.140625" bestFit="1" customWidth="1"/>
    <col min="330" max="330" width="9.5703125" bestFit="1" customWidth="1"/>
    <col min="331" max="331" width="12.140625" bestFit="1" customWidth="1"/>
    <col min="332" max="332" width="9.5703125" bestFit="1" customWidth="1"/>
    <col min="333" max="333" width="12.140625" bestFit="1" customWidth="1"/>
    <col min="334" max="334" width="9.5703125" bestFit="1" customWidth="1"/>
    <col min="335" max="335" width="12.140625" bestFit="1" customWidth="1"/>
    <col min="336" max="336" width="9.5703125" bestFit="1" customWidth="1"/>
    <col min="337" max="337" width="12.140625" bestFit="1" customWidth="1"/>
    <col min="338" max="338" width="9.5703125" bestFit="1" customWidth="1"/>
    <col min="339" max="339" width="12.140625" bestFit="1" customWidth="1"/>
    <col min="340" max="340" width="9.5703125" bestFit="1" customWidth="1"/>
    <col min="341" max="341" width="12.140625" bestFit="1" customWidth="1"/>
    <col min="342" max="342" width="9.5703125" bestFit="1" customWidth="1"/>
    <col min="343" max="343" width="12.140625" bestFit="1" customWidth="1"/>
    <col min="344" max="344" width="9.5703125" bestFit="1" customWidth="1"/>
    <col min="345" max="345" width="12.140625" bestFit="1" customWidth="1"/>
    <col min="346" max="346" width="9.5703125" bestFit="1" customWidth="1"/>
    <col min="347" max="347" width="12.140625" bestFit="1" customWidth="1"/>
    <col min="348" max="348" width="9.5703125" bestFit="1" customWidth="1"/>
    <col min="349" max="349" width="12.140625" bestFit="1" customWidth="1"/>
    <col min="350" max="350" width="9.5703125" bestFit="1" customWidth="1"/>
    <col min="351" max="351" width="12.140625" bestFit="1" customWidth="1"/>
    <col min="352" max="352" width="9.5703125" bestFit="1" customWidth="1"/>
    <col min="353" max="353" width="12.140625" bestFit="1" customWidth="1"/>
    <col min="354" max="354" width="9.5703125" bestFit="1" customWidth="1"/>
    <col min="355" max="355" width="12.140625" bestFit="1" customWidth="1"/>
    <col min="356" max="356" width="9.5703125" bestFit="1" customWidth="1"/>
    <col min="357" max="357" width="12.140625" bestFit="1" customWidth="1"/>
    <col min="358" max="358" width="9.5703125" bestFit="1" customWidth="1"/>
    <col min="359" max="359" width="12.140625" bestFit="1" customWidth="1"/>
    <col min="360" max="360" width="9.5703125" bestFit="1" customWidth="1"/>
    <col min="361" max="361" width="12.140625" bestFit="1" customWidth="1"/>
    <col min="362" max="362" width="9.5703125" bestFit="1" customWidth="1"/>
    <col min="363" max="363" width="12.140625" bestFit="1" customWidth="1"/>
    <col min="364" max="364" width="9.5703125" bestFit="1" customWidth="1"/>
    <col min="365" max="365" width="12.140625" bestFit="1" customWidth="1"/>
    <col min="366" max="366" width="9.5703125" bestFit="1" customWidth="1"/>
    <col min="367" max="367" width="12.140625" bestFit="1" customWidth="1"/>
    <col min="368" max="368" width="9.5703125" bestFit="1" customWidth="1"/>
    <col min="369" max="369" width="12.140625" bestFit="1" customWidth="1"/>
    <col min="370" max="370" width="9.5703125" bestFit="1" customWidth="1"/>
    <col min="371" max="371" width="12.140625" bestFit="1" customWidth="1"/>
    <col min="372" max="372" width="9.5703125" bestFit="1" customWidth="1"/>
    <col min="373" max="373" width="12.140625" bestFit="1" customWidth="1"/>
    <col min="374" max="374" width="9.5703125" bestFit="1" customWidth="1"/>
    <col min="375" max="375" width="12.140625" bestFit="1" customWidth="1"/>
    <col min="376" max="376" width="9.5703125" bestFit="1" customWidth="1"/>
    <col min="377" max="377" width="12.140625" bestFit="1" customWidth="1"/>
    <col min="378" max="378" width="9.5703125" bestFit="1" customWidth="1"/>
    <col min="379" max="379" width="12.140625" bestFit="1" customWidth="1"/>
    <col min="380" max="380" width="9.5703125" bestFit="1" customWidth="1"/>
    <col min="381" max="381" width="12.140625" bestFit="1" customWidth="1"/>
    <col min="382" max="382" width="9.5703125" bestFit="1" customWidth="1"/>
    <col min="383" max="383" width="12.140625" bestFit="1" customWidth="1"/>
    <col min="384" max="384" width="9.5703125" bestFit="1" customWidth="1"/>
    <col min="385" max="385" width="12.140625" bestFit="1" customWidth="1"/>
    <col min="386" max="386" width="9.5703125" bestFit="1" customWidth="1"/>
    <col min="387" max="387" width="12.140625" bestFit="1" customWidth="1"/>
    <col min="388" max="388" width="9.5703125" bestFit="1" customWidth="1"/>
    <col min="389" max="389" width="12.140625" bestFit="1" customWidth="1"/>
    <col min="390" max="390" width="9.5703125" bestFit="1" customWidth="1"/>
    <col min="391" max="391" width="12.140625" bestFit="1" customWidth="1"/>
    <col min="392" max="392" width="9.5703125" bestFit="1" customWidth="1"/>
    <col min="393" max="393" width="12.140625" bestFit="1" customWidth="1"/>
    <col min="394" max="394" width="9.5703125" bestFit="1" customWidth="1"/>
    <col min="395" max="395" width="12.140625" bestFit="1" customWidth="1"/>
    <col min="396" max="396" width="9.5703125" bestFit="1" customWidth="1"/>
    <col min="397" max="397" width="12.140625" bestFit="1" customWidth="1"/>
    <col min="398" max="398" width="9.5703125" bestFit="1" customWidth="1"/>
    <col min="399" max="399" width="12.140625" bestFit="1" customWidth="1"/>
    <col min="400" max="400" width="9.5703125" bestFit="1" customWidth="1"/>
    <col min="401" max="401" width="12.140625" bestFit="1" customWidth="1"/>
    <col min="402" max="402" width="9.5703125" bestFit="1" customWidth="1"/>
    <col min="403" max="403" width="12.140625" bestFit="1" customWidth="1"/>
    <col min="404" max="404" width="9.5703125" bestFit="1" customWidth="1"/>
    <col min="405" max="405" width="12.140625" bestFit="1" customWidth="1"/>
    <col min="406" max="406" width="9.5703125" bestFit="1" customWidth="1"/>
    <col min="407" max="407" width="12.140625" bestFit="1" customWidth="1"/>
    <col min="408" max="408" width="9.5703125" bestFit="1" customWidth="1"/>
    <col min="409" max="409" width="12.140625" bestFit="1" customWidth="1"/>
    <col min="410" max="410" width="9.5703125" bestFit="1" customWidth="1"/>
    <col min="411" max="411" width="12.140625" bestFit="1" customWidth="1"/>
    <col min="412" max="412" width="9.5703125" bestFit="1" customWidth="1"/>
    <col min="413" max="413" width="12.140625" bestFit="1" customWidth="1"/>
    <col min="414" max="414" width="9.5703125" bestFit="1" customWidth="1"/>
    <col min="415" max="415" width="12.140625" bestFit="1" customWidth="1"/>
    <col min="416" max="416" width="9.5703125" bestFit="1" customWidth="1"/>
    <col min="417" max="417" width="12.140625" bestFit="1" customWidth="1"/>
    <col min="418" max="418" width="9.5703125" bestFit="1" customWidth="1"/>
    <col min="419" max="419" width="12.140625" bestFit="1" customWidth="1"/>
    <col min="420" max="420" width="9.5703125" bestFit="1" customWidth="1"/>
    <col min="421" max="421" width="12.140625" bestFit="1" customWidth="1"/>
    <col min="422" max="422" width="9.5703125" bestFit="1" customWidth="1"/>
    <col min="423" max="423" width="12.140625" bestFit="1" customWidth="1"/>
    <col min="424" max="424" width="9.5703125" bestFit="1" customWidth="1"/>
    <col min="425" max="425" width="12.140625" bestFit="1" customWidth="1"/>
    <col min="426" max="426" width="9.5703125" bestFit="1" customWidth="1"/>
    <col min="427" max="427" width="12.140625" bestFit="1" customWidth="1"/>
    <col min="428" max="428" width="9.5703125" bestFit="1" customWidth="1"/>
    <col min="429" max="429" width="12.140625" bestFit="1" customWidth="1"/>
    <col min="430" max="430" width="9.5703125" bestFit="1" customWidth="1"/>
    <col min="431" max="431" width="12.140625" bestFit="1" customWidth="1"/>
    <col min="432" max="432" width="9.5703125" bestFit="1" customWidth="1"/>
    <col min="433" max="433" width="12.140625" bestFit="1" customWidth="1"/>
    <col min="434" max="434" width="9.5703125" bestFit="1" customWidth="1"/>
    <col min="435" max="435" width="12.140625" bestFit="1" customWidth="1"/>
    <col min="436" max="436" width="9.5703125" bestFit="1" customWidth="1"/>
    <col min="437" max="437" width="12.140625" bestFit="1" customWidth="1"/>
    <col min="438" max="438" width="9.5703125" bestFit="1" customWidth="1"/>
    <col min="439" max="439" width="12.140625" bestFit="1" customWidth="1"/>
    <col min="440" max="440" width="9.5703125" bestFit="1" customWidth="1"/>
    <col min="441" max="441" width="12.140625" bestFit="1" customWidth="1"/>
    <col min="442" max="442" width="8.5703125" bestFit="1" customWidth="1"/>
    <col min="443" max="443" width="11.140625" bestFit="1" customWidth="1"/>
    <col min="444" max="444" width="9.5703125" bestFit="1" customWidth="1"/>
    <col min="445" max="445" width="12.140625" bestFit="1" customWidth="1"/>
    <col min="446" max="446" width="8.5703125" bestFit="1" customWidth="1"/>
    <col min="447" max="447" width="11.140625" bestFit="1" customWidth="1"/>
    <col min="448" max="448" width="8.5703125" bestFit="1" customWidth="1"/>
    <col min="449" max="449" width="11.140625" bestFit="1" customWidth="1"/>
    <col min="450" max="450" width="8.5703125" bestFit="1" customWidth="1"/>
    <col min="451" max="451" width="11.140625" bestFit="1" customWidth="1"/>
    <col min="452" max="452" width="8.5703125" bestFit="1" customWidth="1"/>
    <col min="453" max="453" width="11.140625" bestFit="1" customWidth="1"/>
    <col min="454" max="454" width="8.5703125" bestFit="1" customWidth="1"/>
    <col min="455" max="455" width="11.140625" bestFit="1" customWidth="1"/>
    <col min="456" max="456" width="8.5703125" bestFit="1" customWidth="1"/>
    <col min="457" max="457" width="11.140625" bestFit="1" customWidth="1"/>
    <col min="458" max="458" width="8.5703125" bestFit="1" customWidth="1"/>
    <col min="459" max="459" width="11.140625" bestFit="1" customWidth="1"/>
    <col min="460" max="460" width="8.5703125" bestFit="1" customWidth="1"/>
    <col min="461" max="461" width="11.140625" bestFit="1" customWidth="1"/>
    <col min="462" max="462" width="8.5703125" bestFit="1" customWidth="1"/>
    <col min="463" max="463" width="11.140625" bestFit="1" customWidth="1"/>
    <col min="464" max="464" width="8.5703125" bestFit="1" customWidth="1"/>
    <col min="465" max="465" width="11.140625" bestFit="1" customWidth="1"/>
    <col min="466" max="466" width="8.5703125" bestFit="1" customWidth="1"/>
    <col min="467" max="467" width="11.140625" bestFit="1" customWidth="1"/>
    <col min="468" max="468" width="8.5703125" bestFit="1" customWidth="1"/>
    <col min="469" max="469" width="11.140625" bestFit="1" customWidth="1"/>
    <col min="470" max="470" width="8.5703125" bestFit="1" customWidth="1"/>
    <col min="471" max="471" width="11.140625" bestFit="1" customWidth="1"/>
    <col min="472" max="472" width="8.5703125" bestFit="1" customWidth="1"/>
    <col min="473" max="473" width="11.140625" bestFit="1" customWidth="1"/>
    <col min="474" max="474" width="8.5703125" bestFit="1" customWidth="1"/>
    <col min="475" max="475" width="11.140625" bestFit="1" customWidth="1"/>
    <col min="476" max="476" width="8.5703125" bestFit="1" customWidth="1"/>
    <col min="477" max="477" width="11.140625" bestFit="1" customWidth="1"/>
    <col min="478" max="478" width="8.5703125" bestFit="1" customWidth="1"/>
    <col min="479" max="479" width="11.140625" bestFit="1" customWidth="1"/>
    <col min="480" max="480" width="8.5703125" bestFit="1" customWidth="1"/>
    <col min="481" max="481" width="11.140625" bestFit="1" customWidth="1"/>
    <col min="482" max="482" width="8.5703125" bestFit="1" customWidth="1"/>
    <col min="483" max="483" width="11.140625" bestFit="1" customWidth="1"/>
    <col min="484" max="484" width="8.5703125" bestFit="1" customWidth="1"/>
    <col min="485" max="485" width="11.140625" bestFit="1" customWidth="1"/>
    <col min="486" max="486" width="8.5703125" bestFit="1" customWidth="1"/>
    <col min="487" max="487" width="11.140625" bestFit="1" customWidth="1"/>
    <col min="488" max="488" width="8.5703125" bestFit="1" customWidth="1"/>
    <col min="489" max="489" width="11.140625" bestFit="1" customWidth="1"/>
    <col min="490" max="490" width="8.5703125" bestFit="1" customWidth="1"/>
    <col min="491" max="491" width="11.140625" bestFit="1" customWidth="1"/>
    <col min="492" max="492" width="8.5703125" bestFit="1" customWidth="1"/>
    <col min="493" max="493" width="11.140625" bestFit="1" customWidth="1"/>
    <col min="494" max="494" width="8.5703125" bestFit="1" customWidth="1"/>
    <col min="495" max="495" width="11.140625" bestFit="1" customWidth="1"/>
    <col min="496" max="496" width="8.5703125" bestFit="1" customWidth="1"/>
    <col min="497" max="497" width="11.140625" bestFit="1" customWidth="1"/>
    <col min="498" max="498" width="8.5703125" bestFit="1" customWidth="1"/>
    <col min="499" max="499" width="11.140625" bestFit="1" customWidth="1"/>
    <col min="500" max="500" width="8.5703125" bestFit="1" customWidth="1"/>
    <col min="501" max="501" width="11.140625" bestFit="1" customWidth="1"/>
    <col min="502" max="502" width="8.5703125" bestFit="1" customWidth="1"/>
    <col min="503" max="503" width="11.140625" bestFit="1" customWidth="1"/>
    <col min="504" max="504" width="8.5703125" bestFit="1" customWidth="1"/>
    <col min="505" max="505" width="11.140625" bestFit="1" customWidth="1"/>
    <col min="506" max="506" width="8.5703125" bestFit="1" customWidth="1"/>
    <col min="507" max="507" width="11.140625" bestFit="1" customWidth="1"/>
    <col min="508" max="508" width="8.5703125" bestFit="1" customWidth="1"/>
    <col min="509" max="509" width="11.140625" bestFit="1" customWidth="1"/>
    <col min="510" max="510" width="8.5703125" bestFit="1" customWidth="1"/>
    <col min="511" max="511" width="11.140625" bestFit="1" customWidth="1"/>
    <col min="512" max="512" width="8.5703125" bestFit="1" customWidth="1"/>
    <col min="513" max="513" width="11.140625" bestFit="1" customWidth="1"/>
    <col min="514" max="514" width="8.5703125" bestFit="1" customWidth="1"/>
    <col min="515" max="515" width="11.140625" bestFit="1" customWidth="1"/>
    <col min="516" max="516" width="8.5703125" bestFit="1" customWidth="1"/>
    <col min="517" max="517" width="11.140625" bestFit="1" customWidth="1"/>
    <col min="518" max="518" width="8.5703125" bestFit="1" customWidth="1"/>
    <col min="519" max="519" width="11.140625" bestFit="1" customWidth="1"/>
    <col min="520" max="520" width="8.5703125" bestFit="1" customWidth="1"/>
    <col min="521" max="521" width="11.140625" bestFit="1" customWidth="1"/>
    <col min="522" max="522" width="8.5703125" bestFit="1" customWidth="1"/>
    <col min="523" max="523" width="11.140625" bestFit="1" customWidth="1"/>
    <col min="524" max="524" width="8.5703125" bestFit="1" customWidth="1"/>
    <col min="525" max="525" width="11.140625" bestFit="1" customWidth="1"/>
    <col min="526" max="526" width="8.5703125" bestFit="1" customWidth="1"/>
    <col min="527" max="527" width="11.140625" bestFit="1" customWidth="1"/>
    <col min="528" max="528" width="8.5703125" bestFit="1" customWidth="1"/>
    <col min="529" max="529" width="11.140625" bestFit="1" customWidth="1"/>
    <col min="530" max="530" width="8.5703125" bestFit="1" customWidth="1"/>
    <col min="531" max="531" width="11.140625" bestFit="1" customWidth="1"/>
    <col min="532" max="532" width="8.5703125" bestFit="1" customWidth="1"/>
    <col min="533" max="533" width="11.140625" bestFit="1" customWidth="1"/>
    <col min="534" max="534" width="8.5703125" bestFit="1" customWidth="1"/>
    <col min="535" max="535" width="11.140625" bestFit="1" customWidth="1"/>
    <col min="536" max="536" width="8.5703125" bestFit="1" customWidth="1"/>
    <col min="537" max="537" width="11.140625" bestFit="1" customWidth="1"/>
    <col min="538" max="538" width="8.5703125" bestFit="1" customWidth="1"/>
    <col min="539" max="539" width="11.140625" bestFit="1" customWidth="1"/>
    <col min="540" max="540" width="8.5703125" bestFit="1" customWidth="1"/>
    <col min="541" max="541" width="11.140625" bestFit="1" customWidth="1"/>
    <col min="542" max="542" width="8.5703125" bestFit="1" customWidth="1"/>
    <col min="543" max="543" width="11.140625" bestFit="1" customWidth="1"/>
    <col min="544" max="544" width="8.5703125" bestFit="1" customWidth="1"/>
    <col min="545" max="545" width="11.140625" bestFit="1" customWidth="1"/>
    <col min="546" max="546" width="8.5703125" bestFit="1" customWidth="1"/>
    <col min="547" max="547" width="11.140625" bestFit="1" customWidth="1"/>
    <col min="548" max="548" width="8.5703125" bestFit="1" customWidth="1"/>
    <col min="549" max="549" width="11.140625" bestFit="1" customWidth="1"/>
    <col min="550" max="550" width="8.5703125" bestFit="1" customWidth="1"/>
    <col min="551" max="551" width="11.140625" bestFit="1" customWidth="1"/>
    <col min="552" max="552" width="8.5703125" bestFit="1" customWidth="1"/>
    <col min="553" max="553" width="11.140625" bestFit="1" customWidth="1"/>
    <col min="554" max="554" width="8.5703125" bestFit="1" customWidth="1"/>
    <col min="555" max="555" width="11.140625" bestFit="1" customWidth="1"/>
    <col min="556" max="556" width="8.5703125" bestFit="1" customWidth="1"/>
    <col min="557" max="557" width="11.140625" bestFit="1" customWidth="1"/>
    <col min="558" max="558" width="8.5703125" bestFit="1" customWidth="1"/>
    <col min="559" max="559" width="11.140625" bestFit="1" customWidth="1"/>
    <col min="560" max="560" width="8.5703125" bestFit="1" customWidth="1"/>
    <col min="561" max="561" width="11.140625" bestFit="1" customWidth="1"/>
    <col min="562" max="562" width="8.5703125" bestFit="1" customWidth="1"/>
    <col min="563" max="563" width="11.140625" bestFit="1" customWidth="1"/>
    <col min="564" max="564" width="8.5703125" bestFit="1" customWidth="1"/>
    <col min="565" max="565" width="11.140625" bestFit="1" customWidth="1"/>
    <col min="566" max="566" width="8.5703125" bestFit="1" customWidth="1"/>
    <col min="567" max="567" width="11.140625" bestFit="1" customWidth="1"/>
    <col min="568" max="568" width="8.5703125" bestFit="1" customWidth="1"/>
    <col min="569" max="569" width="11.140625" bestFit="1" customWidth="1"/>
    <col min="570" max="570" width="8.5703125" bestFit="1" customWidth="1"/>
    <col min="571" max="571" width="11.140625" bestFit="1" customWidth="1"/>
    <col min="572" max="572" width="8.5703125" bestFit="1" customWidth="1"/>
    <col min="573" max="573" width="11.140625" bestFit="1" customWidth="1"/>
    <col min="574" max="574" width="8.5703125" bestFit="1" customWidth="1"/>
    <col min="575" max="575" width="11.140625" bestFit="1" customWidth="1"/>
    <col min="576" max="576" width="9.5703125" bestFit="1" customWidth="1"/>
    <col min="577" max="577" width="12.140625" bestFit="1" customWidth="1"/>
    <col min="578" max="578" width="8.5703125" bestFit="1" customWidth="1"/>
    <col min="579" max="579" width="11.140625" bestFit="1" customWidth="1"/>
    <col min="580" max="580" width="9.5703125" bestFit="1" customWidth="1"/>
    <col min="581" max="581" width="12.140625" bestFit="1" customWidth="1"/>
    <col min="582" max="582" width="9.5703125" bestFit="1" customWidth="1"/>
    <col min="583" max="583" width="12.140625" bestFit="1" customWidth="1"/>
    <col min="584" max="584" width="9.5703125" bestFit="1" customWidth="1"/>
    <col min="585" max="585" width="12.140625" bestFit="1" customWidth="1"/>
    <col min="586" max="586" width="9.5703125" bestFit="1" customWidth="1"/>
    <col min="587" max="587" width="12.140625" bestFit="1" customWidth="1"/>
    <col min="588" max="588" width="9.5703125" bestFit="1" customWidth="1"/>
    <col min="589" max="589" width="12.140625" bestFit="1" customWidth="1"/>
    <col min="590" max="590" width="9.5703125" bestFit="1" customWidth="1"/>
    <col min="591" max="591" width="12.140625" bestFit="1" customWidth="1"/>
    <col min="592" max="592" width="9.5703125" bestFit="1" customWidth="1"/>
    <col min="593" max="593" width="12.140625" bestFit="1" customWidth="1"/>
    <col min="594" max="594" width="9.5703125" bestFit="1" customWidth="1"/>
    <col min="595" max="595" width="12.140625" bestFit="1" customWidth="1"/>
    <col min="596" max="596" width="9.5703125" bestFit="1" customWidth="1"/>
    <col min="597" max="597" width="12.140625" bestFit="1" customWidth="1"/>
    <col min="598" max="598" width="9.5703125" bestFit="1" customWidth="1"/>
    <col min="599" max="599" width="12.140625" bestFit="1" customWidth="1"/>
    <col min="600" max="600" width="9.5703125" bestFit="1" customWidth="1"/>
    <col min="601" max="601" width="12.140625" bestFit="1" customWidth="1"/>
    <col min="602" max="602" width="9.5703125" bestFit="1" customWidth="1"/>
    <col min="603" max="603" width="12.140625" bestFit="1" customWidth="1"/>
    <col min="604" max="604" width="9.5703125" bestFit="1" customWidth="1"/>
    <col min="605" max="605" width="12.140625" bestFit="1" customWidth="1"/>
    <col min="606" max="606" width="9.5703125" bestFit="1" customWidth="1"/>
    <col min="607" max="607" width="12.140625" bestFit="1" customWidth="1"/>
    <col min="608" max="608" width="9.5703125" bestFit="1" customWidth="1"/>
    <col min="609" max="609" width="12.140625" bestFit="1" customWidth="1"/>
    <col min="610" max="610" width="9.5703125" bestFit="1" customWidth="1"/>
    <col min="611" max="611" width="12.140625" bestFit="1" customWidth="1"/>
    <col min="612" max="612" width="9.5703125" bestFit="1" customWidth="1"/>
    <col min="613" max="613" width="12.140625" bestFit="1" customWidth="1"/>
    <col min="614" max="614" width="9.5703125" bestFit="1" customWidth="1"/>
    <col min="615" max="615" width="12.140625" bestFit="1" customWidth="1"/>
    <col min="616" max="616" width="9.5703125" bestFit="1" customWidth="1"/>
    <col min="617" max="617" width="12.140625" bestFit="1" customWidth="1"/>
    <col min="618" max="618" width="9.5703125" bestFit="1" customWidth="1"/>
    <col min="619" max="619" width="12.140625" bestFit="1" customWidth="1"/>
    <col min="620" max="620" width="9.5703125" bestFit="1" customWidth="1"/>
    <col min="621" max="621" width="12.140625" bestFit="1" customWidth="1"/>
    <col min="622" max="622" width="9.5703125" bestFit="1" customWidth="1"/>
    <col min="623" max="623" width="12.140625" bestFit="1" customWidth="1"/>
    <col min="624" max="624" width="9.5703125" bestFit="1" customWidth="1"/>
    <col min="625" max="625" width="12.140625" bestFit="1" customWidth="1"/>
    <col min="626" max="626" width="9.5703125" bestFit="1" customWidth="1"/>
    <col min="627" max="627" width="12.140625" bestFit="1" customWidth="1"/>
    <col min="628" max="628" width="9.5703125" bestFit="1" customWidth="1"/>
    <col min="629" max="629" width="12.140625" bestFit="1" customWidth="1"/>
    <col min="630" max="630" width="9.5703125" bestFit="1" customWidth="1"/>
    <col min="631" max="631" width="12.140625" bestFit="1" customWidth="1"/>
    <col min="632" max="632" width="8.5703125" bestFit="1" customWidth="1"/>
    <col min="633" max="633" width="11.140625" bestFit="1" customWidth="1"/>
    <col min="634" max="634" width="8.5703125" bestFit="1" customWidth="1"/>
    <col min="635" max="635" width="11.140625" bestFit="1" customWidth="1"/>
    <col min="636" max="636" width="8.5703125" bestFit="1" customWidth="1"/>
    <col min="637" max="637" width="11.140625" bestFit="1" customWidth="1"/>
    <col min="638" max="638" width="8.5703125" bestFit="1" customWidth="1"/>
    <col min="639" max="639" width="11.140625" bestFit="1" customWidth="1"/>
    <col min="640" max="640" width="8.5703125" bestFit="1" customWidth="1"/>
    <col min="641" max="641" width="11.140625" bestFit="1" customWidth="1"/>
    <col min="642" max="642" width="8.5703125" bestFit="1" customWidth="1"/>
    <col min="643" max="643" width="11.140625" bestFit="1" customWidth="1"/>
    <col min="644" max="644" width="8.5703125" bestFit="1" customWidth="1"/>
    <col min="645" max="645" width="11.140625" bestFit="1" customWidth="1"/>
    <col min="646" max="646" width="8.5703125" bestFit="1" customWidth="1"/>
    <col min="647" max="647" width="11.140625" bestFit="1" customWidth="1"/>
    <col min="648" max="648" width="8.5703125" bestFit="1" customWidth="1"/>
    <col min="649" max="649" width="11.140625" bestFit="1" customWidth="1"/>
    <col min="650" max="650" width="8.5703125" bestFit="1" customWidth="1"/>
    <col min="651" max="651" width="11.140625" bestFit="1" customWidth="1"/>
    <col min="652" max="652" width="8.5703125" bestFit="1" customWidth="1"/>
    <col min="653" max="653" width="11.140625" bestFit="1" customWidth="1"/>
    <col min="654" max="654" width="8.5703125" bestFit="1" customWidth="1"/>
    <col min="655" max="655" width="11.140625" bestFit="1" customWidth="1"/>
    <col min="656" max="656" width="8.5703125" bestFit="1" customWidth="1"/>
    <col min="657" max="657" width="11.140625" bestFit="1" customWidth="1"/>
    <col min="658" max="658" width="8.5703125" bestFit="1" customWidth="1"/>
    <col min="659" max="659" width="11.140625" bestFit="1" customWidth="1"/>
    <col min="660" max="660" width="8.5703125" bestFit="1" customWidth="1"/>
    <col min="661" max="661" width="11.140625" bestFit="1" customWidth="1"/>
    <col min="662" max="662" width="8.5703125" bestFit="1" customWidth="1"/>
    <col min="663" max="663" width="11.140625" bestFit="1" customWidth="1"/>
    <col min="664" max="664" width="8.5703125" bestFit="1" customWidth="1"/>
    <col min="665" max="665" width="11.140625" bestFit="1" customWidth="1"/>
    <col min="666" max="666" width="8.5703125" bestFit="1" customWidth="1"/>
    <col min="667" max="667" width="11.140625" bestFit="1" customWidth="1"/>
    <col min="668" max="668" width="8.5703125" bestFit="1" customWidth="1"/>
    <col min="669" max="669" width="11.140625" bestFit="1" customWidth="1"/>
    <col min="670" max="670" width="8.5703125" bestFit="1" customWidth="1"/>
    <col min="671" max="671" width="11.140625" bestFit="1" customWidth="1"/>
    <col min="672" max="672" width="8.5703125" bestFit="1" customWidth="1"/>
    <col min="673" max="673" width="11.140625" bestFit="1" customWidth="1"/>
    <col min="674" max="674" width="8.5703125" bestFit="1" customWidth="1"/>
    <col min="675" max="675" width="11.140625" bestFit="1" customWidth="1"/>
    <col min="676" max="676" width="8.5703125" bestFit="1" customWidth="1"/>
    <col min="677" max="677" width="11.140625" bestFit="1" customWidth="1"/>
    <col min="678" max="678" width="8.5703125" bestFit="1" customWidth="1"/>
    <col min="679" max="679" width="11.140625" bestFit="1" customWidth="1"/>
    <col min="680" max="680" width="8.5703125" bestFit="1" customWidth="1"/>
    <col min="681" max="681" width="11.140625" bestFit="1" customWidth="1"/>
    <col min="682" max="682" width="8.5703125" bestFit="1" customWidth="1"/>
    <col min="683" max="683" width="11.140625" bestFit="1" customWidth="1"/>
    <col min="684" max="684" width="8.5703125" bestFit="1" customWidth="1"/>
    <col min="685" max="685" width="11.140625" bestFit="1" customWidth="1"/>
    <col min="686" max="686" width="8.5703125" bestFit="1" customWidth="1"/>
    <col min="687" max="687" width="11.140625" bestFit="1" customWidth="1"/>
    <col min="688" max="688" width="8.5703125" bestFit="1" customWidth="1"/>
    <col min="689" max="689" width="11.140625" bestFit="1" customWidth="1"/>
    <col min="690" max="690" width="8.5703125" bestFit="1" customWidth="1"/>
    <col min="691" max="691" width="11.140625" bestFit="1" customWidth="1"/>
    <col min="692" max="692" width="8.5703125" bestFit="1" customWidth="1"/>
    <col min="693" max="693" width="11.140625" bestFit="1" customWidth="1"/>
    <col min="694" max="694" width="8.5703125" bestFit="1" customWidth="1"/>
    <col min="695" max="695" width="11.140625" bestFit="1" customWidth="1"/>
    <col min="696" max="696" width="8.5703125" bestFit="1" customWidth="1"/>
    <col min="697" max="697" width="11.140625" bestFit="1" customWidth="1"/>
    <col min="698" max="698" width="8.5703125" bestFit="1" customWidth="1"/>
    <col min="699" max="699" width="11.140625" bestFit="1" customWidth="1"/>
    <col min="700" max="700" width="8.5703125" bestFit="1" customWidth="1"/>
    <col min="701" max="701" width="11.140625" bestFit="1" customWidth="1"/>
    <col min="702" max="702" width="8.5703125" bestFit="1" customWidth="1"/>
    <col min="703" max="703" width="11.140625" bestFit="1" customWidth="1"/>
    <col min="704" max="704" width="8.5703125" bestFit="1" customWidth="1"/>
    <col min="705" max="705" width="11.140625" bestFit="1" customWidth="1"/>
    <col min="706" max="706" width="8.5703125" bestFit="1" customWidth="1"/>
    <col min="707" max="707" width="11.140625" bestFit="1" customWidth="1"/>
    <col min="708" max="708" width="8.5703125" bestFit="1" customWidth="1"/>
    <col min="709" max="709" width="11.140625" bestFit="1" customWidth="1"/>
    <col min="710" max="710" width="8.5703125" bestFit="1" customWidth="1"/>
    <col min="711" max="711" width="11.140625" bestFit="1" customWidth="1"/>
    <col min="712" max="712" width="8.5703125" bestFit="1" customWidth="1"/>
    <col min="713" max="713" width="11.140625" bestFit="1" customWidth="1"/>
    <col min="714" max="714" width="8.5703125" bestFit="1" customWidth="1"/>
    <col min="715" max="715" width="11.140625" bestFit="1" customWidth="1"/>
    <col min="716" max="716" width="8.5703125" bestFit="1" customWidth="1"/>
    <col min="717" max="717" width="11.140625" bestFit="1" customWidth="1"/>
    <col min="718" max="718" width="8.5703125" bestFit="1" customWidth="1"/>
    <col min="719" max="719" width="11.140625" bestFit="1" customWidth="1"/>
    <col min="720" max="720" width="8.5703125" bestFit="1" customWidth="1"/>
    <col min="721" max="721" width="11.140625" bestFit="1" customWidth="1"/>
    <col min="722" max="722" width="8.5703125" bestFit="1" customWidth="1"/>
    <col min="723" max="723" width="11.140625" bestFit="1" customWidth="1"/>
    <col min="724" max="724" width="8.5703125" bestFit="1" customWidth="1"/>
    <col min="725" max="725" width="11.140625" bestFit="1" customWidth="1"/>
    <col min="726" max="726" width="8.5703125" bestFit="1" customWidth="1"/>
    <col min="727" max="727" width="11.140625" bestFit="1" customWidth="1"/>
    <col min="728" max="728" width="8.5703125" bestFit="1" customWidth="1"/>
    <col min="729" max="729" width="11.140625" bestFit="1" customWidth="1"/>
    <col min="730" max="730" width="8.5703125" bestFit="1" customWidth="1"/>
    <col min="731" max="731" width="11.140625" bestFit="1" customWidth="1"/>
    <col min="732" max="732" width="8.5703125" bestFit="1" customWidth="1"/>
    <col min="733" max="733" width="11.140625" bestFit="1" customWidth="1"/>
    <col min="734" max="734" width="8.5703125" bestFit="1" customWidth="1"/>
    <col min="735" max="735" width="11.140625" bestFit="1" customWidth="1"/>
    <col min="736" max="736" width="8.5703125" bestFit="1" customWidth="1"/>
    <col min="737" max="737" width="11.140625" bestFit="1" customWidth="1"/>
    <col min="738" max="738" width="8.5703125" bestFit="1" customWidth="1"/>
    <col min="739" max="739" width="11.140625" bestFit="1" customWidth="1"/>
    <col min="740" max="740" width="8.5703125" bestFit="1" customWidth="1"/>
    <col min="741" max="741" width="11.140625" bestFit="1" customWidth="1"/>
    <col min="742" max="742" width="8.5703125" bestFit="1" customWidth="1"/>
    <col min="743" max="743" width="11.140625" bestFit="1" customWidth="1"/>
    <col min="744" max="744" width="8.5703125" bestFit="1" customWidth="1"/>
    <col min="745" max="745" width="11.140625" bestFit="1" customWidth="1"/>
    <col min="746" max="746" width="8.5703125" bestFit="1" customWidth="1"/>
    <col min="747" max="747" width="11.140625" bestFit="1" customWidth="1"/>
    <col min="748" max="748" width="8.5703125" bestFit="1" customWidth="1"/>
    <col min="749" max="749" width="11.140625" bestFit="1" customWidth="1"/>
    <col min="750" max="750" width="8.5703125" bestFit="1" customWidth="1"/>
    <col min="751" max="751" width="11.140625" bestFit="1" customWidth="1"/>
    <col min="752" max="752" width="8.5703125" bestFit="1" customWidth="1"/>
    <col min="753" max="753" width="11.140625" bestFit="1" customWidth="1"/>
    <col min="754" max="754" width="8.5703125" bestFit="1" customWidth="1"/>
    <col min="755" max="755" width="11.140625" bestFit="1" customWidth="1"/>
    <col min="756" max="756" width="8.5703125" bestFit="1" customWidth="1"/>
    <col min="757" max="757" width="11.140625" bestFit="1" customWidth="1"/>
    <col min="758" max="758" width="8.5703125" bestFit="1" customWidth="1"/>
    <col min="759" max="759" width="11.140625" bestFit="1" customWidth="1"/>
    <col min="760" max="760" width="8.5703125" bestFit="1" customWidth="1"/>
    <col min="761" max="761" width="11.140625" bestFit="1" customWidth="1"/>
    <col min="762" max="762" width="8.5703125" bestFit="1" customWidth="1"/>
    <col min="763" max="763" width="11.140625" bestFit="1" customWidth="1"/>
    <col min="764" max="764" width="8.5703125" bestFit="1" customWidth="1"/>
    <col min="765" max="765" width="11.140625" bestFit="1" customWidth="1"/>
    <col min="766" max="766" width="8.5703125" bestFit="1" customWidth="1"/>
    <col min="767" max="767" width="11.140625" bestFit="1" customWidth="1"/>
    <col min="768" max="768" width="8.5703125" bestFit="1" customWidth="1"/>
    <col min="769" max="769" width="11.140625" bestFit="1" customWidth="1"/>
    <col min="770" max="770" width="8.5703125" bestFit="1" customWidth="1"/>
    <col min="771" max="771" width="11.140625" bestFit="1" customWidth="1"/>
    <col min="772" max="772" width="8.5703125" bestFit="1" customWidth="1"/>
    <col min="773" max="773" width="11.140625" bestFit="1" customWidth="1"/>
    <col min="774" max="774" width="8.5703125" bestFit="1" customWidth="1"/>
    <col min="775" max="775" width="11.140625" bestFit="1" customWidth="1"/>
    <col min="776" max="776" width="8.5703125" bestFit="1" customWidth="1"/>
    <col min="777" max="777" width="11.140625" bestFit="1" customWidth="1"/>
    <col min="778" max="778" width="8.5703125" bestFit="1" customWidth="1"/>
    <col min="779" max="779" width="11.140625" bestFit="1" customWidth="1"/>
    <col min="780" max="780" width="8.5703125" bestFit="1" customWidth="1"/>
    <col min="781" max="781" width="11.140625" bestFit="1" customWidth="1"/>
    <col min="782" max="782" width="8.5703125" bestFit="1" customWidth="1"/>
    <col min="783" max="783" width="11.140625" bestFit="1" customWidth="1"/>
    <col min="784" max="784" width="8.5703125" bestFit="1" customWidth="1"/>
    <col min="785" max="785" width="11.140625" bestFit="1" customWidth="1"/>
    <col min="786" max="786" width="8.5703125" bestFit="1" customWidth="1"/>
    <col min="787" max="787" width="11.140625" bestFit="1" customWidth="1"/>
    <col min="788" max="788" width="8.5703125" bestFit="1" customWidth="1"/>
    <col min="789" max="789" width="11.140625" bestFit="1" customWidth="1"/>
    <col min="790" max="790" width="8.5703125" bestFit="1" customWidth="1"/>
    <col min="791" max="791" width="11.140625" bestFit="1" customWidth="1"/>
    <col min="792" max="792" width="8.5703125" bestFit="1" customWidth="1"/>
    <col min="793" max="793" width="11.140625" bestFit="1" customWidth="1"/>
    <col min="794" max="794" width="8.5703125" bestFit="1" customWidth="1"/>
    <col min="795" max="795" width="11.140625" bestFit="1" customWidth="1"/>
    <col min="796" max="796" width="8.5703125" bestFit="1" customWidth="1"/>
    <col min="797" max="797" width="11.140625" bestFit="1" customWidth="1"/>
    <col min="798" max="798" width="8.5703125" bestFit="1" customWidth="1"/>
    <col min="799" max="799" width="11.140625" bestFit="1" customWidth="1"/>
    <col min="800" max="800" width="8.5703125" bestFit="1" customWidth="1"/>
    <col min="801" max="801" width="11.140625" bestFit="1" customWidth="1"/>
    <col min="802" max="802" width="8.5703125" bestFit="1" customWidth="1"/>
    <col min="803" max="803" width="11.140625" bestFit="1" customWidth="1"/>
    <col min="804" max="804" width="8.5703125" bestFit="1" customWidth="1"/>
    <col min="805" max="805" width="11.140625" bestFit="1" customWidth="1"/>
    <col min="806" max="806" width="8.5703125" bestFit="1" customWidth="1"/>
    <col min="807" max="807" width="11.140625" bestFit="1" customWidth="1"/>
    <col min="808" max="808" width="8.5703125" bestFit="1" customWidth="1"/>
    <col min="809" max="809" width="11.140625" bestFit="1" customWidth="1"/>
    <col min="810" max="810" width="8.5703125" bestFit="1" customWidth="1"/>
    <col min="811" max="811" width="11.140625" bestFit="1" customWidth="1"/>
    <col min="812" max="812" width="8.5703125" bestFit="1" customWidth="1"/>
    <col min="813" max="813" width="11.140625" bestFit="1" customWidth="1"/>
    <col min="814" max="814" width="8.5703125" bestFit="1" customWidth="1"/>
    <col min="815" max="815" width="11.140625" bestFit="1" customWidth="1"/>
    <col min="816" max="816" width="8.5703125" bestFit="1" customWidth="1"/>
    <col min="817" max="817" width="11.140625" bestFit="1" customWidth="1"/>
    <col min="818" max="818" width="8.5703125" bestFit="1" customWidth="1"/>
    <col min="819" max="819" width="11.140625" bestFit="1" customWidth="1"/>
    <col min="820" max="820" width="8.5703125" bestFit="1" customWidth="1"/>
    <col min="821" max="821" width="11.140625" bestFit="1" customWidth="1"/>
    <col min="822" max="822" width="7.5703125" bestFit="1" customWidth="1"/>
    <col min="823" max="823" width="10.140625" bestFit="1" customWidth="1"/>
    <col min="824" max="824" width="7.5703125" bestFit="1" customWidth="1"/>
    <col min="825" max="825" width="10.140625" bestFit="1" customWidth="1"/>
    <col min="826" max="826" width="7.5703125" bestFit="1" customWidth="1"/>
    <col min="827" max="827" width="10.140625" bestFit="1" customWidth="1"/>
    <col min="828" max="828" width="7.5703125" bestFit="1" customWidth="1"/>
    <col min="829" max="829" width="10.140625" bestFit="1" customWidth="1"/>
    <col min="830" max="830" width="7.5703125" bestFit="1" customWidth="1"/>
    <col min="831" max="831" width="10.140625" bestFit="1" customWidth="1"/>
    <col min="832" max="832" width="7.5703125" bestFit="1" customWidth="1"/>
    <col min="833" max="833" width="10.140625" bestFit="1" customWidth="1"/>
    <col min="834" max="834" width="7.5703125" bestFit="1" customWidth="1"/>
    <col min="835" max="835" width="10.140625" bestFit="1" customWidth="1"/>
    <col min="836" max="836" width="7.5703125" bestFit="1" customWidth="1"/>
    <col min="837" max="837" width="10.140625" bestFit="1" customWidth="1"/>
    <col min="838" max="838" width="7.5703125" bestFit="1" customWidth="1"/>
    <col min="839" max="839" width="10.140625" bestFit="1" customWidth="1"/>
    <col min="840" max="840" width="7.5703125" bestFit="1" customWidth="1"/>
    <col min="841" max="841" width="10.140625" bestFit="1" customWidth="1"/>
    <col min="842" max="842" width="6.5703125" bestFit="1" customWidth="1"/>
    <col min="843" max="843" width="9.140625" bestFit="1" customWidth="1"/>
    <col min="844" max="844" width="7.5703125" bestFit="1" customWidth="1"/>
    <col min="845" max="845" width="10.140625" bestFit="1" customWidth="1"/>
    <col min="846" max="846" width="7.5703125" bestFit="1" customWidth="1"/>
    <col min="847" max="847" width="10.140625" bestFit="1" customWidth="1"/>
    <col min="848" max="848" width="7.5703125" bestFit="1" customWidth="1"/>
    <col min="849" max="849" width="10.140625" bestFit="1" customWidth="1"/>
    <col min="850" max="850" width="7.5703125" bestFit="1" customWidth="1"/>
    <col min="851" max="851" width="10.140625" bestFit="1" customWidth="1"/>
    <col min="852" max="852" width="6.5703125" bestFit="1" customWidth="1"/>
    <col min="853" max="853" width="9.140625" bestFit="1" customWidth="1"/>
    <col min="854" max="854" width="7.5703125" bestFit="1" customWidth="1"/>
    <col min="855" max="855" width="10.140625" bestFit="1" customWidth="1"/>
    <col min="856" max="856" width="7.5703125" bestFit="1" customWidth="1"/>
    <col min="857" max="857" width="10.140625" bestFit="1" customWidth="1"/>
    <col min="858" max="858" width="6.5703125" bestFit="1" customWidth="1"/>
    <col min="859" max="859" width="9.140625" bestFit="1" customWidth="1"/>
    <col min="860" max="860" width="7.5703125" bestFit="1" customWidth="1"/>
    <col min="861" max="861" width="10.140625" bestFit="1" customWidth="1"/>
    <col min="862" max="862" width="7.5703125" bestFit="1" customWidth="1"/>
    <col min="863" max="863" width="10.140625" bestFit="1" customWidth="1"/>
    <col min="864" max="864" width="7.5703125" bestFit="1" customWidth="1"/>
    <col min="865" max="865" width="10.140625" bestFit="1" customWidth="1"/>
    <col min="866" max="866" width="7.5703125" bestFit="1" customWidth="1"/>
    <col min="867" max="867" width="10.140625" bestFit="1" customWidth="1"/>
    <col min="868" max="868" width="6.5703125" bestFit="1" customWidth="1"/>
    <col min="869" max="869" width="9.140625" bestFit="1" customWidth="1"/>
    <col min="870" max="870" width="7.5703125" bestFit="1" customWidth="1"/>
    <col min="871" max="871" width="10.140625" bestFit="1" customWidth="1"/>
    <col min="872" max="872" width="6.5703125" bestFit="1" customWidth="1"/>
    <col min="873" max="873" width="9.140625" bestFit="1" customWidth="1"/>
    <col min="874" max="874" width="7.5703125" bestFit="1" customWidth="1"/>
    <col min="875" max="875" width="10.140625" bestFit="1" customWidth="1"/>
    <col min="876" max="876" width="7.5703125" bestFit="1" customWidth="1"/>
    <col min="877" max="877" width="10.140625" bestFit="1" customWidth="1"/>
    <col min="878" max="878" width="7.5703125" bestFit="1" customWidth="1"/>
    <col min="879" max="879" width="10.140625" bestFit="1" customWidth="1"/>
    <col min="880" max="880" width="7.5703125" bestFit="1" customWidth="1"/>
    <col min="881" max="881" width="10.140625" bestFit="1" customWidth="1"/>
    <col min="882" max="882" width="7.5703125" bestFit="1" customWidth="1"/>
    <col min="883" max="883" width="10.140625" bestFit="1" customWidth="1"/>
    <col min="884" max="884" width="7.5703125" bestFit="1" customWidth="1"/>
    <col min="885" max="885" width="10.140625" bestFit="1" customWidth="1"/>
    <col min="886" max="886" width="7.5703125" bestFit="1" customWidth="1"/>
    <col min="887" max="887" width="10.140625" bestFit="1" customWidth="1"/>
    <col min="888" max="888" width="7.5703125" bestFit="1" customWidth="1"/>
    <col min="889" max="889" width="10.140625" bestFit="1" customWidth="1"/>
    <col min="890" max="890" width="7.5703125" bestFit="1" customWidth="1"/>
    <col min="891" max="891" width="10.140625" bestFit="1" customWidth="1"/>
    <col min="892" max="892" width="7.5703125" bestFit="1" customWidth="1"/>
    <col min="893" max="893" width="10.140625" bestFit="1" customWidth="1"/>
    <col min="894" max="894" width="6.5703125" bestFit="1" customWidth="1"/>
    <col min="895" max="895" width="9.140625" bestFit="1" customWidth="1"/>
    <col min="896" max="896" width="7.5703125" bestFit="1" customWidth="1"/>
    <col min="897" max="897" width="10.140625" bestFit="1" customWidth="1"/>
    <col min="898" max="898" width="7.5703125" bestFit="1" customWidth="1"/>
    <col min="899" max="899" width="10.140625" bestFit="1" customWidth="1"/>
    <col min="900" max="900" width="7.5703125" bestFit="1" customWidth="1"/>
    <col min="901" max="901" width="10.140625" bestFit="1" customWidth="1"/>
    <col min="902" max="902" width="7.5703125" bestFit="1" customWidth="1"/>
    <col min="903" max="903" width="10.140625" bestFit="1" customWidth="1"/>
    <col min="904" max="904" width="7.5703125" bestFit="1" customWidth="1"/>
    <col min="905" max="905" width="10.140625" bestFit="1" customWidth="1"/>
    <col min="906" max="906" width="7.5703125" bestFit="1" customWidth="1"/>
    <col min="907" max="907" width="10.140625" bestFit="1" customWidth="1"/>
    <col min="908" max="908" width="7.5703125" bestFit="1" customWidth="1"/>
    <col min="909" max="909" width="10.140625" bestFit="1" customWidth="1"/>
    <col min="910" max="910" width="7.5703125" bestFit="1" customWidth="1"/>
    <col min="911" max="911" width="10.140625" bestFit="1" customWidth="1"/>
    <col min="912" max="912" width="7.5703125" bestFit="1" customWidth="1"/>
    <col min="913" max="913" width="10.140625" bestFit="1" customWidth="1"/>
    <col min="914" max="914" width="7.5703125" bestFit="1" customWidth="1"/>
    <col min="915" max="915" width="10.140625" bestFit="1" customWidth="1"/>
    <col min="916" max="916" width="7.5703125" bestFit="1" customWidth="1"/>
    <col min="917" max="917" width="10.140625" bestFit="1" customWidth="1"/>
    <col min="918" max="918" width="6.5703125" bestFit="1" customWidth="1"/>
    <col min="919" max="919" width="9.140625" bestFit="1" customWidth="1"/>
    <col min="920" max="920" width="7.5703125" bestFit="1" customWidth="1"/>
    <col min="921" max="921" width="10.140625" bestFit="1" customWidth="1"/>
    <col min="922" max="922" width="7.5703125" bestFit="1" customWidth="1"/>
    <col min="923" max="923" width="10.140625" bestFit="1" customWidth="1"/>
    <col min="924" max="924" width="7.5703125" bestFit="1" customWidth="1"/>
    <col min="925" max="925" width="10.140625" bestFit="1" customWidth="1"/>
    <col min="926" max="926" width="7.5703125" bestFit="1" customWidth="1"/>
    <col min="927" max="927" width="10.140625" bestFit="1" customWidth="1"/>
    <col min="928" max="928" width="6.85546875" bestFit="1" customWidth="1"/>
    <col min="929" max="929" width="9.42578125" bestFit="1" customWidth="1"/>
    <col min="930" max="930" width="6.85546875" bestFit="1" customWidth="1"/>
    <col min="931" max="931" width="9.42578125" bestFit="1" customWidth="1"/>
    <col min="932" max="932" width="6.85546875" bestFit="1" customWidth="1"/>
    <col min="933" max="933" width="9.42578125" bestFit="1" customWidth="1"/>
    <col min="934" max="934" width="6.85546875" bestFit="1" customWidth="1"/>
    <col min="935" max="935" width="9.42578125" bestFit="1" customWidth="1"/>
    <col min="936" max="936" width="6.85546875" bestFit="1" customWidth="1"/>
    <col min="937" max="937" width="9.42578125" bestFit="1" customWidth="1"/>
    <col min="938" max="938" width="6.85546875" bestFit="1" customWidth="1"/>
    <col min="939" max="939" width="9.42578125" bestFit="1" customWidth="1"/>
    <col min="940" max="940" width="6.85546875" bestFit="1" customWidth="1"/>
    <col min="941" max="941" width="9.42578125" bestFit="1" customWidth="1"/>
    <col min="942" max="942" width="6" bestFit="1" customWidth="1"/>
    <col min="943" max="943" width="8.42578125" bestFit="1" customWidth="1"/>
    <col min="944" max="944" width="6.85546875" bestFit="1" customWidth="1"/>
    <col min="945" max="945" width="9.42578125" bestFit="1" customWidth="1"/>
    <col min="946" max="946" width="6.85546875" bestFit="1" customWidth="1"/>
    <col min="947" max="947" width="9.42578125" bestFit="1" customWidth="1"/>
    <col min="948" max="948" width="6.85546875" bestFit="1" customWidth="1"/>
    <col min="949" max="949" width="9.42578125" bestFit="1" customWidth="1"/>
    <col min="950" max="950" width="6.85546875" bestFit="1" customWidth="1"/>
    <col min="951" max="951" width="9.42578125" bestFit="1" customWidth="1"/>
    <col min="952" max="952" width="6.85546875" bestFit="1" customWidth="1"/>
    <col min="953" max="953" width="9.42578125" bestFit="1" customWidth="1"/>
    <col min="954" max="954" width="6.85546875" bestFit="1" customWidth="1"/>
    <col min="955" max="955" width="9.42578125" bestFit="1" customWidth="1"/>
    <col min="956" max="956" width="5" bestFit="1" customWidth="1"/>
    <col min="957" max="958" width="6.85546875" bestFit="1" customWidth="1"/>
    <col min="959" max="959" width="9.42578125" bestFit="1" customWidth="1"/>
    <col min="960" max="960" width="6.85546875" bestFit="1" customWidth="1"/>
    <col min="961" max="961" width="9.42578125" bestFit="1" customWidth="1"/>
    <col min="962" max="962" width="6.85546875" bestFit="1" customWidth="1"/>
    <col min="963" max="963" width="9.42578125" bestFit="1" customWidth="1"/>
    <col min="964" max="964" width="6.85546875" bestFit="1" customWidth="1"/>
    <col min="965" max="965" width="9.42578125" bestFit="1" customWidth="1"/>
    <col min="966" max="966" width="6.85546875" bestFit="1" customWidth="1"/>
    <col min="967" max="967" width="9.42578125" bestFit="1" customWidth="1"/>
    <col min="968" max="968" width="6.85546875" bestFit="1" customWidth="1"/>
    <col min="969" max="969" width="9.42578125" bestFit="1" customWidth="1"/>
    <col min="970" max="970" width="6.85546875" bestFit="1" customWidth="1"/>
    <col min="971" max="971" width="9.42578125" bestFit="1" customWidth="1"/>
    <col min="972" max="972" width="6.85546875" bestFit="1" customWidth="1"/>
    <col min="973" max="973" width="9.42578125" bestFit="1" customWidth="1"/>
    <col min="974" max="974" width="6.85546875" bestFit="1" customWidth="1"/>
    <col min="975" max="975" width="9.42578125" bestFit="1" customWidth="1"/>
    <col min="976" max="976" width="6" bestFit="1" customWidth="1"/>
    <col min="977" max="977" width="8.42578125" bestFit="1" customWidth="1"/>
    <col min="978" max="978" width="6.85546875" bestFit="1" customWidth="1"/>
    <col min="979" max="979" width="9.42578125" bestFit="1" customWidth="1"/>
    <col min="980" max="980" width="6.85546875" bestFit="1" customWidth="1"/>
    <col min="981" max="981" width="9.42578125" bestFit="1" customWidth="1"/>
    <col min="982" max="982" width="5.85546875" bestFit="1" customWidth="1"/>
    <col min="983" max="983" width="8.42578125" bestFit="1" customWidth="1"/>
    <col min="984" max="984" width="6.85546875" bestFit="1" customWidth="1"/>
    <col min="985" max="985" width="9.42578125" bestFit="1" customWidth="1"/>
    <col min="986" max="986" width="6.85546875" bestFit="1" customWidth="1"/>
    <col min="987" max="987" width="9.42578125" bestFit="1" customWidth="1"/>
    <col min="988" max="988" width="6.85546875" bestFit="1" customWidth="1"/>
    <col min="989" max="989" width="9.42578125" bestFit="1" customWidth="1"/>
    <col min="990" max="990" width="6.85546875" bestFit="1" customWidth="1"/>
    <col min="991" max="991" width="9.42578125" bestFit="1" customWidth="1"/>
    <col min="992" max="992" width="6.85546875" bestFit="1" customWidth="1"/>
    <col min="993" max="993" width="9.42578125" bestFit="1" customWidth="1"/>
    <col min="994" max="994" width="6.85546875" bestFit="1" customWidth="1"/>
    <col min="995" max="995" width="9.42578125" bestFit="1" customWidth="1"/>
    <col min="996" max="996" width="6.85546875" bestFit="1" customWidth="1"/>
    <col min="997" max="997" width="9.42578125" bestFit="1" customWidth="1"/>
    <col min="998" max="998" width="5" bestFit="1" customWidth="1"/>
    <col min="999" max="1000" width="6.85546875" bestFit="1" customWidth="1"/>
    <col min="1001" max="1001" width="9.42578125" bestFit="1" customWidth="1"/>
    <col min="1002" max="1002" width="6.85546875" bestFit="1" customWidth="1"/>
    <col min="1003" max="1003" width="9.42578125" bestFit="1" customWidth="1"/>
    <col min="1004" max="1004" width="6.85546875" bestFit="1" customWidth="1"/>
    <col min="1005" max="1005" width="9.42578125" bestFit="1" customWidth="1"/>
    <col min="1006" max="1006" width="6.85546875" bestFit="1" customWidth="1"/>
    <col min="1007" max="1007" width="9.42578125" bestFit="1" customWidth="1"/>
    <col min="1008" max="1008" width="6.85546875" bestFit="1" customWidth="1"/>
    <col min="1009" max="1009" width="9.42578125" bestFit="1" customWidth="1"/>
    <col min="1010" max="1010" width="6.85546875" bestFit="1" customWidth="1"/>
    <col min="1011" max="1011" width="9.42578125" bestFit="1" customWidth="1"/>
    <col min="1012" max="1012" width="6.85546875" bestFit="1" customWidth="1"/>
    <col min="1013" max="1013" width="9.42578125" bestFit="1" customWidth="1"/>
    <col min="1014" max="1014" width="6.85546875" bestFit="1" customWidth="1"/>
    <col min="1015" max="1015" width="9.42578125" bestFit="1" customWidth="1"/>
    <col min="1016" max="1016" width="6" bestFit="1" customWidth="1"/>
    <col min="1017" max="1017" width="8.42578125" bestFit="1" customWidth="1"/>
    <col min="1018" max="1018" width="6.85546875" bestFit="1" customWidth="1"/>
    <col min="1019" max="1019" width="9.42578125" bestFit="1" customWidth="1"/>
    <col min="1020" max="1020" width="6.85546875" bestFit="1" customWidth="1"/>
    <col min="1021" max="1021" width="9.42578125" bestFit="1" customWidth="1"/>
    <col min="1022" max="1022" width="6.85546875" bestFit="1" customWidth="1"/>
    <col min="1023" max="1023" width="9.42578125" bestFit="1" customWidth="1"/>
    <col min="1024" max="1024" width="6.85546875" bestFit="1" customWidth="1"/>
    <col min="1025" max="1025" width="9.42578125" bestFit="1" customWidth="1"/>
    <col min="1026" max="1026" width="6.85546875" bestFit="1" customWidth="1"/>
    <col min="1027" max="1027" width="9.42578125" bestFit="1" customWidth="1"/>
    <col min="1028" max="1028" width="6.85546875" bestFit="1" customWidth="1"/>
    <col min="1029" max="1029" width="9.42578125" bestFit="1" customWidth="1"/>
    <col min="1030" max="1030" width="6.85546875" bestFit="1" customWidth="1"/>
    <col min="1031" max="1031" width="9.42578125" bestFit="1" customWidth="1"/>
    <col min="1032" max="1032" width="6.85546875" bestFit="1" customWidth="1"/>
    <col min="1033" max="1033" width="9.42578125" bestFit="1" customWidth="1"/>
    <col min="1034" max="1034" width="6.85546875" bestFit="1" customWidth="1"/>
    <col min="1035" max="1035" width="9.42578125" bestFit="1" customWidth="1"/>
    <col min="1036" max="1036" width="5.85546875" bestFit="1" customWidth="1"/>
    <col min="1037" max="1037" width="8.42578125" bestFit="1" customWidth="1"/>
    <col min="1038" max="1038" width="6.85546875" bestFit="1" customWidth="1"/>
    <col min="1039" max="1039" width="9.42578125" bestFit="1" customWidth="1"/>
    <col min="1040" max="1040" width="6.85546875" bestFit="1" customWidth="1"/>
    <col min="1041" max="1041" width="9.42578125" bestFit="1" customWidth="1"/>
    <col min="1042" max="1042" width="6.85546875" bestFit="1" customWidth="1"/>
    <col min="1043" max="1043" width="9.42578125" bestFit="1" customWidth="1"/>
    <col min="1044" max="1044" width="6" bestFit="1" customWidth="1"/>
    <col min="1045" max="1045" width="8.42578125" bestFit="1" customWidth="1"/>
    <col min="1046" max="1046" width="6.85546875" bestFit="1" customWidth="1"/>
    <col min="1047" max="1047" width="9.42578125" bestFit="1" customWidth="1"/>
    <col min="1048" max="1048" width="6.85546875" bestFit="1" customWidth="1"/>
    <col min="1049" max="1049" width="9.42578125" bestFit="1" customWidth="1"/>
    <col min="1050" max="1050" width="6.85546875" bestFit="1" customWidth="1"/>
    <col min="1051" max="1051" width="9.42578125" bestFit="1" customWidth="1"/>
    <col min="1052" max="1052" width="6.85546875" bestFit="1" customWidth="1"/>
    <col min="1053" max="1053" width="9.42578125" bestFit="1" customWidth="1"/>
    <col min="1054" max="1054" width="6.85546875" bestFit="1" customWidth="1"/>
    <col min="1055" max="1055" width="9.42578125" bestFit="1" customWidth="1"/>
    <col min="1056" max="1056" width="6.85546875" bestFit="1" customWidth="1"/>
    <col min="1057" max="1057" width="9.42578125" bestFit="1" customWidth="1"/>
    <col min="1058" max="1058" width="6.85546875" bestFit="1" customWidth="1"/>
    <col min="1059" max="1059" width="9.42578125" bestFit="1" customWidth="1"/>
    <col min="1060" max="1060" width="6.85546875" bestFit="1" customWidth="1"/>
    <col min="1061" max="1061" width="9.42578125" bestFit="1" customWidth="1"/>
    <col min="1062" max="1062" width="6.85546875" bestFit="1" customWidth="1"/>
    <col min="1063" max="1063" width="9.42578125" bestFit="1" customWidth="1"/>
    <col min="1064" max="1064" width="6.85546875" bestFit="1" customWidth="1"/>
    <col min="1065" max="1065" width="9.42578125" bestFit="1" customWidth="1"/>
    <col min="1066" max="1066" width="6.85546875" bestFit="1" customWidth="1"/>
    <col min="1067" max="1067" width="9.42578125" bestFit="1" customWidth="1"/>
    <col min="1068" max="1068" width="6.85546875" bestFit="1" customWidth="1"/>
    <col min="1069" max="1069" width="9.42578125" bestFit="1" customWidth="1"/>
    <col min="1070" max="1070" width="6" bestFit="1" customWidth="1"/>
    <col min="1071" max="1071" width="8.42578125" bestFit="1" customWidth="1"/>
    <col min="1072" max="1072" width="6.85546875" bestFit="1" customWidth="1"/>
    <col min="1073" max="1073" width="9.42578125" bestFit="1" customWidth="1"/>
    <col min="1074" max="1074" width="6.85546875" bestFit="1" customWidth="1"/>
    <col min="1075" max="1075" width="9.42578125" bestFit="1" customWidth="1"/>
    <col min="1076" max="1076" width="6.85546875" bestFit="1" customWidth="1"/>
    <col min="1077" max="1077" width="9.42578125" bestFit="1" customWidth="1"/>
    <col min="1078" max="1078" width="6.85546875" bestFit="1" customWidth="1"/>
    <col min="1079" max="1079" width="9.42578125" bestFit="1" customWidth="1"/>
    <col min="1080" max="1080" width="6.85546875" bestFit="1" customWidth="1"/>
    <col min="1081" max="1081" width="9.42578125" bestFit="1" customWidth="1"/>
    <col min="1082" max="1082" width="6.85546875" bestFit="1" customWidth="1"/>
    <col min="1083" max="1083" width="9.42578125" bestFit="1" customWidth="1"/>
    <col min="1084" max="1084" width="6.85546875" bestFit="1" customWidth="1"/>
    <col min="1085" max="1085" width="9.42578125" bestFit="1" customWidth="1"/>
    <col min="1086" max="1086" width="6.85546875" bestFit="1" customWidth="1"/>
    <col min="1087" max="1087" width="9.42578125" bestFit="1" customWidth="1"/>
    <col min="1088" max="1088" width="6.85546875" bestFit="1" customWidth="1"/>
    <col min="1089" max="1089" width="9.42578125" bestFit="1" customWidth="1"/>
    <col min="1090" max="1090" width="6.85546875" bestFit="1" customWidth="1"/>
    <col min="1091" max="1091" width="9.42578125" bestFit="1" customWidth="1"/>
    <col min="1092" max="1092" width="6.85546875" bestFit="1" customWidth="1"/>
    <col min="1093" max="1093" width="9.42578125" bestFit="1" customWidth="1"/>
    <col min="1094" max="1094" width="6.85546875" bestFit="1" customWidth="1"/>
    <col min="1095" max="1095" width="9.42578125" bestFit="1" customWidth="1"/>
    <col min="1096" max="1096" width="6.85546875" bestFit="1" customWidth="1"/>
    <col min="1097" max="1097" width="5" bestFit="1" customWidth="1"/>
    <col min="1098" max="1098" width="9.42578125" bestFit="1" customWidth="1"/>
    <col min="1099" max="1099" width="6.85546875" bestFit="1" customWidth="1"/>
    <col min="1100" max="1100" width="9.42578125" bestFit="1" customWidth="1"/>
    <col min="1101" max="1101" width="6.85546875" bestFit="1" customWidth="1"/>
    <col min="1102" max="1102" width="9.42578125" bestFit="1" customWidth="1"/>
    <col min="1103" max="1103" width="6" bestFit="1" customWidth="1"/>
    <col min="1104" max="1104" width="8.42578125" bestFit="1" customWidth="1"/>
    <col min="1105" max="1105" width="6.85546875" bestFit="1" customWidth="1"/>
    <col min="1106" max="1106" width="9.42578125" bestFit="1" customWidth="1"/>
    <col min="1107" max="1107" width="6.85546875" bestFit="1" customWidth="1"/>
    <col min="1108" max="1108" width="9.42578125" bestFit="1" customWidth="1"/>
    <col min="1109" max="1109" width="6.85546875" bestFit="1" customWidth="1"/>
    <col min="1110" max="1110" width="9.42578125" bestFit="1" customWidth="1"/>
    <col min="1111" max="1111" width="6.85546875" bestFit="1" customWidth="1"/>
    <col min="1112" max="1112" width="9.42578125" bestFit="1" customWidth="1"/>
    <col min="1113" max="1113" width="6.85546875" bestFit="1" customWidth="1"/>
    <col min="1114" max="1114" width="9.42578125" bestFit="1" customWidth="1"/>
    <col min="1115" max="1115" width="6.85546875" bestFit="1" customWidth="1"/>
    <col min="1116" max="1116" width="9.42578125" bestFit="1" customWidth="1"/>
    <col min="1117" max="1117" width="6.85546875" bestFit="1" customWidth="1"/>
    <col min="1118" max="1118" width="9.42578125" bestFit="1" customWidth="1"/>
    <col min="1119" max="1119" width="6.85546875" bestFit="1" customWidth="1"/>
    <col min="1120" max="1120" width="9.42578125" bestFit="1" customWidth="1"/>
    <col min="1121" max="1121" width="6.85546875" bestFit="1" customWidth="1"/>
    <col min="1122" max="1122" width="9.42578125" bestFit="1" customWidth="1"/>
    <col min="1123" max="1123" width="6.85546875" bestFit="1" customWidth="1"/>
    <col min="1124" max="1124" width="9.42578125" bestFit="1" customWidth="1"/>
    <col min="1125" max="1125" width="6.85546875" bestFit="1" customWidth="1"/>
    <col min="1126" max="1126" width="9.42578125" bestFit="1" customWidth="1"/>
    <col min="1127" max="1127" width="6.85546875" bestFit="1" customWidth="1"/>
    <col min="1128" max="1128" width="9.42578125" bestFit="1" customWidth="1"/>
    <col min="1129" max="1129" width="5.85546875" bestFit="1" customWidth="1"/>
    <col min="1130" max="1130" width="8.42578125" bestFit="1" customWidth="1"/>
    <col min="1131" max="1131" width="6.85546875" bestFit="1" customWidth="1"/>
    <col min="1132" max="1132" width="9.42578125" bestFit="1" customWidth="1"/>
    <col min="1133" max="1133" width="6.85546875" bestFit="1" customWidth="1"/>
    <col min="1134" max="1134" width="5" bestFit="1" customWidth="1"/>
    <col min="1135" max="1135" width="9.42578125" bestFit="1" customWidth="1"/>
    <col min="1136" max="1136" width="6.85546875" bestFit="1" customWidth="1"/>
    <col min="1137" max="1137" width="9.42578125" bestFit="1" customWidth="1"/>
    <col min="1138" max="1138" width="6.85546875" bestFit="1" customWidth="1"/>
    <col min="1139" max="1139" width="5" bestFit="1" customWidth="1"/>
    <col min="1140" max="1140" width="9.42578125" bestFit="1" customWidth="1"/>
    <col min="1141" max="1141" width="6.85546875" bestFit="1" customWidth="1"/>
    <col min="1142" max="1142" width="9.42578125" bestFit="1" customWidth="1"/>
    <col min="1143" max="1143" width="5.85546875" bestFit="1" customWidth="1"/>
    <col min="1144" max="1144" width="8.42578125" bestFit="1" customWidth="1"/>
    <col min="1145" max="1145" width="6.85546875" bestFit="1" customWidth="1"/>
    <col min="1146" max="1146" width="5" bestFit="1" customWidth="1"/>
    <col min="1147" max="1147" width="9.42578125" bestFit="1" customWidth="1"/>
    <col min="1148" max="1148" width="6.85546875" bestFit="1" customWidth="1"/>
    <col min="1149" max="1149" width="9.42578125" bestFit="1" customWidth="1"/>
    <col min="1150" max="1150" width="6.85546875" bestFit="1" customWidth="1"/>
    <col min="1151" max="1151" width="9.42578125" bestFit="1" customWidth="1"/>
    <col min="1152" max="1152" width="6" bestFit="1" customWidth="1"/>
    <col min="1153" max="1153" width="8.42578125" bestFit="1" customWidth="1"/>
    <col min="1154" max="1154" width="6.85546875" bestFit="1" customWidth="1"/>
    <col min="1155" max="1155" width="9.42578125" bestFit="1" customWidth="1"/>
    <col min="1156" max="1156" width="6.85546875" bestFit="1" customWidth="1"/>
    <col min="1157" max="1157" width="9.42578125" bestFit="1" customWidth="1"/>
    <col min="1158" max="1158" width="6.85546875" bestFit="1" customWidth="1"/>
    <col min="1159" max="1159" width="9.42578125" bestFit="1" customWidth="1"/>
    <col min="1160" max="1160" width="6.85546875" bestFit="1" customWidth="1"/>
    <col min="1161" max="1161" width="9.42578125" bestFit="1" customWidth="1"/>
    <col min="1162" max="1162" width="6.85546875" bestFit="1" customWidth="1"/>
    <col min="1163" max="1163" width="9.42578125" bestFit="1" customWidth="1"/>
    <col min="1164" max="1164" width="6.85546875" bestFit="1" customWidth="1"/>
    <col min="1165" max="1165" width="9.42578125" bestFit="1" customWidth="1"/>
    <col min="1166" max="1166" width="6.85546875" bestFit="1" customWidth="1"/>
    <col min="1167" max="1167" width="9.42578125" bestFit="1" customWidth="1"/>
    <col min="1168" max="1168" width="6.85546875" bestFit="1" customWidth="1"/>
    <col min="1169" max="1169" width="9.42578125" bestFit="1" customWidth="1"/>
    <col min="1170" max="1170" width="6.85546875" bestFit="1" customWidth="1"/>
    <col min="1171" max="1171" width="9.42578125" bestFit="1" customWidth="1"/>
    <col min="1172" max="1172" width="5.85546875" bestFit="1" customWidth="1"/>
    <col min="1173" max="1173" width="8.42578125" bestFit="1" customWidth="1"/>
    <col min="1174" max="1174" width="6.85546875" bestFit="1" customWidth="1"/>
    <col min="1175" max="1175" width="9.42578125" bestFit="1" customWidth="1"/>
    <col min="1176" max="1176" width="6.85546875" bestFit="1" customWidth="1"/>
    <col min="1177" max="1177" width="9.42578125" bestFit="1" customWidth="1"/>
    <col min="1178" max="1178" width="6.85546875" bestFit="1" customWidth="1"/>
    <col min="1179" max="1179" width="9.42578125" bestFit="1" customWidth="1"/>
    <col min="1180" max="1180" width="6.85546875" bestFit="1" customWidth="1"/>
    <col min="1181" max="1181" width="9.42578125" bestFit="1" customWidth="1"/>
    <col min="1182" max="1182" width="5.85546875" bestFit="1" customWidth="1"/>
    <col min="1183" max="1183" width="8.42578125" bestFit="1" customWidth="1"/>
    <col min="1184" max="1184" width="6.85546875" bestFit="1" customWidth="1"/>
    <col min="1185" max="1185" width="9.42578125" bestFit="1" customWidth="1"/>
    <col min="1186" max="1186" width="6.85546875" bestFit="1" customWidth="1"/>
    <col min="1187" max="1187" width="9.42578125" bestFit="1" customWidth="1"/>
    <col min="1188" max="1188" width="6" bestFit="1" customWidth="1"/>
    <col min="1189" max="1189" width="8.42578125" bestFit="1" customWidth="1"/>
    <col min="1190" max="1190" width="6.85546875" bestFit="1" customWidth="1"/>
    <col min="1191" max="1191" width="9.42578125" bestFit="1" customWidth="1"/>
    <col min="1192" max="1192" width="6.85546875" bestFit="1" customWidth="1"/>
    <col min="1193" max="1193" width="4.7109375" bestFit="1" customWidth="1"/>
    <col min="1194" max="1194" width="9.42578125" bestFit="1" customWidth="1"/>
    <col min="1195" max="1195" width="6.85546875" bestFit="1" customWidth="1"/>
    <col min="1196" max="1196" width="9.42578125" bestFit="1" customWidth="1"/>
    <col min="1197" max="1197" width="6.85546875" bestFit="1" customWidth="1"/>
    <col min="1198" max="1198" width="9.42578125" bestFit="1" customWidth="1"/>
    <col min="1199" max="1199" width="6.85546875" bestFit="1" customWidth="1"/>
    <col min="1200" max="1200" width="9.42578125" bestFit="1" customWidth="1"/>
    <col min="1201" max="1201" width="6.85546875" bestFit="1" customWidth="1"/>
    <col min="1202" max="1202" width="9.42578125" bestFit="1" customWidth="1"/>
    <col min="1203" max="1203" width="6.85546875" bestFit="1" customWidth="1"/>
    <col min="1204" max="1204" width="9.42578125" bestFit="1" customWidth="1"/>
    <col min="1205" max="1205" width="6.85546875" bestFit="1" customWidth="1"/>
    <col min="1206" max="1206" width="9.42578125" bestFit="1" customWidth="1"/>
    <col min="1207" max="1207" width="6.85546875" bestFit="1" customWidth="1"/>
    <col min="1208" max="1208" width="9.42578125" bestFit="1" customWidth="1"/>
    <col min="1209" max="1209" width="6.85546875" bestFit="1" customWidth="1"/>
    <col min="1210" max="1210" width="9.42578125" bestFit="1" customWidth="1"/>
    <col min="1211" max="1211" width="6.85546875" bestFit="1" customWidth="1"/>
    <col min="1212" max="1212" width="9.42578125" bestFit="1" customWidth="1"/>
    <col min="1213" max="1213" width="6.85546875" bestFit="1" customWidth="1"/>
    <col min="1214" max="1214" width="9.42578125" bestFit="1" customWidth="1"/>
    <col min="1215" max="1215" width="6.85546875" bestFit="1" customWidth="1"/>
    <col min="1216" max="1216" width="5" bestFit="1" customWidth="1"/>
    <col min="1217" max="1217" width="9.42578125" bestFit="1" customWidth="1"/>
    <col min="1218" max="1218" width="6.85546875" bestFit="1" customWidth="1"/>
    <col min="1219" max="1219" width="9.42578125" bestFit="1" customWidth="1"/>
    <col min="1220" max="1220" width="6.85546875" bestFit="1" customWidth="1"/>
    <col min="1221" max="1221" width="9.42578125" bestFit="1" customWidth="1"/>
    <col min="1222" max="1222" width="6.85546875" bestFit="1" customWidth="1"/>
    <col min="1223" max="1223" width="9.42578125" bestFit="1" customWidth="1"/>
    <col min="1224" max="1224" width="6.85546875" bestFit="1" customWidth="1"/>
    <col min="1225" max="1225" width="9.42578125" bestFit="1" customWidth="1"/>
    <col min="1226" max="1226" width="6.85546875" bestFit="1" customWidth="1"/>
    <col min="1227" max="1227" width="5" bestFit="1" customWidth="1"/>
    <col min="1228" max="1228" width="9.42578125" bestFit="1" customWidth="1"/>
    <col min="1229" max="1229" width="6.85546875" bestFit="1" customWidth="1"/>
    <col min="1230" max="1230" width="9.42578125" bestFit="1" customWidth="1"/>
    <col min="1231" max="1231" width="5.85546875" bestFit="1" customWidth="1"/>
    <col min="1232" max="1232" width="8.42578125" bestFit="1" customWidth="1"/>
    <col min="1233" max="1233" width="6.85546875" bestFit="1" customWidth="1"/>
    <col min="1234" max="1234" width="9.42578125" bestFit="1" customWidth="1"/>
    <col min="1235" max="1235" width="6.85546875" bestFit="1" customWidth="1"/>
    <col min="1236" max="1236" width="9.42578125" bestFit="1" customWidth="1"/>
    <col min="1237" max="1237" width="6" bestFit="1" customWidth="1"/>
    <col min="1238" max="1238" width="8.42578125" bestFit="1" customWidth="1"/>
    <col min="1239" max="1239" width="6.85546875" bestFit="1" customWidth="1"/>
    <col min="1240" max="1240" width="9.42578125" bestFit="1" customWidth="1"/>
    <col min="1241" max="1241" width="6.85546875" bestFit="1" customWidth="1"/>
    <col min="1242" max="1242" width="4.7109375" bestFit="1" customWidth="1"/>
    <col min="1243" max="1243" width="9.42578125" bestFit="1" customWidth="1"/>
    <col min="1244" max="1244" width="6.85546875" bestFit="1" customWidth="1"/>
    <col min="1245" max="1245" width="5" bestFit="1" customWidth="1"/>
    <col min="1246" max="1246" width="9.42578125" bestFit="1" customWidth="1"/>
    <col min="1247" max="1247" width="6.85546875" bestFit="1" customWidth="1"/>
    <col min="1248" max="1248" width="9.42578125" bestFit="1" customWidth="1"/>
    <col min="1249" max="1249" width="6.85546875" bestFit="1" customWidth="1"/>
    <col min="1250" max="1250" width="9.42578125" bestFit="1" customWidth="1"/>
    <col min="1251" max="1251" width="6.85546875" bestFit="1" customWidth="1"/>
    <col min="1252" max="1252" width="5" bestFit="1" customWidth="1"/>
    <col min="1253" max="1253" width="9.42578125" bestFit="1" customWidth="1"/>
    <col min="1254" max="1254" width="6.85546875" bestFit="1" customWidth="1"/>
    <col min="1255" max="1255" width="6" bestFit="1" customWidth="1"/>
    <col min="1256" max="1256" width="9.42578125" bestFit="1" customWidth="1"/>
    <col min="1257" max="1257" width="6.85546875" bestFit="1" customWidth="1"/>
    <col min="1258" max="1258" width="9.42578125" bestFit="1" customWidth="1"/>
    <col min="1259" max="1259" width="6.85546875" bestFit="1" customWidth="1"/>
    <col min="1260" max="1260" width="9.42578125" bestFit="1" customWidth="1"/>
    <col min="1261" max="1261" width="6.85546875" bestFit="1" customWidth="1"/>
    <col min="1262" max="1262" width="9.42578125" bestFit="1" customWidth="1"/>
    <col min="1263" max="1263" width="6.85546875" bestFit="1" customWidth="1"/>
    <col min="1264" max="1264" width="9.42578125" bestFit="1" customWidth="1"/>
    <col min="1265" max="1265" width="6.85546875" bestFit="1" customWidth="1"/>
    <col min="1266" max="1266" width="9.42578125" bestFit="1" customWidth="1"/>
    <col min="1267" max="1267" width="6.85546875" bestFit="1" customWidth="1"/>
    <col min="1268" max="1268" width="9.42578125" bestFit="1" customWidth="1"/>
    <col min="1269" max="1269" width="6.85546875" bestFit="1" customWidth="1"/>
    <col min="1270" max="1270" width="9.42578125" bestFit="1" customWidth="1"/>
    <col min="1271" max="1271" width="6.85546875" bestFit="1" customWidth="1"/>
    <col min="1272" max="1272" width="9.42578125" bestFit="1" customWidth="1"/>
    <col min="1273" max="1273" width="6.85546875" bestFit="1" customWidth="1"/>
    <col min="1274" max="1274" width="9.42578125" bestFit="1" customWidth="1"/>
    <col min="1275" max="1275" width="6.85546875" bestFit="1" customWidth="1"/>
    <col min="1276" max="1276" width="9.42578125" bestFit="1" customWidth="1"/>
    <col min="1277" max="1277" width="6.85546875" bestFit="1" customWidth="1"/>
    <col min="1278" max="1278" width="9.42578125" bestFit="1" customWidth="1"/>
    <col min="1279" max="1279" width="6.85546875" bestFit="1" customWidth="1"/>
    <col min="1280" max="1280" width="9.42578125" bestFit="1" customWidth="1"/>
    <col min="1281" max="1281" width="6.85546875" bestFit="1" customWidth="1"/>
    <col min="1282" max="1282" width="9.42578125" bestFit="1" customWidth="1"/>
    <col min="1283" max="1283" width="6.85546875" bestFit="1" customWidth="1"/>
    <col min="1284" max="1284" width="9.42578125" bestFit="1" customWidth="1"/>
    <col min="1285" max="1285" width="6.85546875" bestFit="1" customWidth="1"/>
    <col min="1286" max="1286" width="9.42578125" bestFit="1" customWidth="1"/>
    <col min="1287" max="1287" width="6.85546875" bestFit="1" customWidth="1"/>
    <col min="1288" max="1288" width="9.42578125" bestFit="1" customWidth="1"/>
    <col min="1289" max="1289" width="6.85546875" bestFit="1" customWidth="1"/>
    <col min="1290" max="1290" width="9.42578125" bestFit="1" customWidth="1"/>
    <col min="1291" max="1291" width="6.85546875" bestFit="1" customWidth="1"/>
    <col min="1292" max="1292" width="9.42578125" bestFit="1" customWidth="1"/>
    <col min="1293" max="1293" width="6.85546875" bestFit="1" customWidth="1"/>
    <col min="1294" max="1294" width="6" bestFit="1" customWidth="1"/>
    <col min="1295" max="1295" width="9.42578125" bestFit="1" customWidth="1"/>
    <col min="1296" max="1296" width="6.85546875" bestFit="1" customWidth="1"/>
    <col min="1297" max="1297" width="5" bestFit="1" customWidth="1"/>
    <col min="1298" max="1298" width="9.42578125" bestFit="1" customWidth="1"/>
    <col min="1299" max="1299" width="6.85546875" bestFit="1" customWidth="1"/>
    <col min="1300" max="1300" width="9.42578125" bestFit="1" customWidth="1"/>
    <col min="1301" max="1301" width="6.85546875" bestFit="1" customWidth="1"/>
    <col min="1302" max="1302" width="5" bestFit="1" customWidth="1"/>
    <col min="1303" max="1303" width="9.42578125" bestFit="1" customWidth="1"/>
    <col min="1304" max="1304" width="6.85546875" bestFit="1" customWidth="1"/>
    <col min="1305" max="1305" width="9.42578125" bestFit="1" customWidth="1"/>
    <col min="1306" max="1306" width="6.85546875" bestFit="1" customWidth="1"/>
    <col min="1307" max="1307" width="9.42578125" bestFit="1" customWidth="1"/>
    <col min="1308" max="1308" width="6.85546875" bestFit="1" customWidth="1"/>
    <col min="1309" max="1309" width="9.42578125" bestFit="1" customWidth="1"/>
    <col min="1310" max="1310" width="6.85546875" bestFit="1" customWidth="1"/>
    <col min="1311" max="1311" width="9.42578125" bestFit="1" customWidth="1"/>
    <col min="1312" max="1312" width="6.85546875" bestFit="1" customWidth="1"/>
    <col min="1313" max="1313" width="9.42578125" bestFit="1" customWidth="1"/>
    <col min="1314" max="1314" width="6.85546875" bestFit="1" customWidth="1"/>
    <col min="1315" max="1315" width="9.42578125" bestFit="1" customWidth="1"/>
    <col min="1316" max="1316" width="5.85546875" bestFit="1" customWidth="1"/>
    <col min="1317" max="1317" width="8.42578125" bestFit="1" customWidth="1"/>
    <col min="1318" max="1318" width="4.85546875" bestFit="1" customWidth="1"/>
    <col min="1319" max="1320" width="7.85546875" bestFit="1" customWidth="1"/>
    <col min="1321" max="1321" width="10.42578125" bestFit="1" customWidth="1"/>
    <col min="1322" max="1322" width="7.85546875" bestFit="1" customWidth="1"/>
    <col min="1323" max="1323" width="10.42578125" bestFit="1" customWidth="1"/>
    <col min="1324" max="1324" width="7.85546875" bestFit="1" customWidth="1"/>
    <col min="1325" max="1325" width="10.42578125" bestFit="1" customWidth="1"/>
    <col min="1326" max="1326" width="6.85546875" bestFit="1" customWidth="1"/>
    <col min="1327" max="1327" width="9.42578125" bestFit="1" customWidth="1"/>
    <col min="1328" max="1328" width="7.85546875" bestFit="1" customWidth="1"/>
    <col min="1329" max="1329" width="10.42578125" bestFit="1" customWidth="1"/>
    <col min="1330" max="1330" width="6.85546875" bestFit="1" customWidth="1"/>
    <col min="1331" max="1331" width="9.42578125" bestFit="1" customWidth="1"/>
    <col min="1332" max="1332" width="7.85546875" bestFit="1" customWidth="1"/>
    <col min="1333" max="1333" width="10.42578125" bestFit="1" customWidth="1"/>
    <col min="1334" max="1334" width="7.85546875" bestFit="1" customWidth="1"/>
    <col min="1335" max="1335" width="10.42578125" bestFit="1" customWidth="1"/>
    <col min="1336" max="1336" width="7.85546875" bestFit="1" customWidth="1"/>
    <col min="1337" max="1337" width="10.42578125" bestFit="1" customWidth="1"/>
    <col min="1338" max="1338" width="7.85546875" bestFit="1" customWidth="1"/>
    <col min="1339" max="1339" width="10.42578125" bestFit="1" customWidth="1"/>
    <col min="1340" max="1340" width="7.85546875" bestFit="1" customWidth="1"/>
    <col min="1341" max="1341" width="10.42578125" bestFit="1" customWidth="1"/>
    <col min="1342" max="1342" width="7.85546875" bestFit="1" customWidth="1"/>
    <col min="1343" max="1343" width="10.42578125" bestFit="1" customWidth="1"/>
    <col min="1344" max="1344" width="7.85546875" bestFit="1" customWidth="1"/>
    <col min="1345" max="1345" width="10.42578125" bestFit="1" customWidth="1"/>
    <col min="1346" max="1346" width="7.85546875" bestFit="1" customWidth="1"/>
    <col min="1347" max="1347" width="10.42578125" bestFit="1" customWidth="1"/>
    <col min="1348" max="1348" width="7.85546875" bestFit="1" customWidth="1"/>
    <col min="1349" max="1349" width="10.42578125" bestFit="1" customWidth="1"/>
    <col min="1350" max="1350" width="7.85546875" bestFit="1" customWidth="1"/>
    <col min="1351" max="1351" width="10.42578125" bestFit="1" customWidth="1"/>
    <col min="1352" max="1352" width="7.85546875" bestFit="1" customWidth="1"/>
    <col min="1353" max="1353" width="10.42578125" bestFit="1" customWidth="1"/>
    <col min="1354" max="1354" width="7.85546875" bestFit="1" customWidth="1"/>
    <col min="1355" max="1355" width="10.42578125" bestFit="1" customWidth="1"/>
    <col min="1356" max="1356" width="7.85546875" bestFit="1" customWidth="1"/>
    <col min="1357" max="1357" width="10.42578125" bestFit="1" customWidth="1"/>
    <col min="1358" max="1358" width="7.85546875" bestFit="1" customWidth="1"/>
    <col min="1359" max="1359" width="10.42578125" bestFit="1" customWidth="1"/>
    <col min="1360" max="1360" width="7.85546875" bestFit="1" customWidth="1"/>
    <col min="1361" max="1361" width="5" bestFit="1" customWidth="1"/>
    <col min="1362" max="1362" width="10.42578125" bestFit="1" customWidth="1"/>
    <col min="1363" max="1363" width="7.85546875" bestFit="1" customWidth="1"/>
    <col min="1364" max="1364" width="10.42578125" bestFit="1" customWidth="1"/>
    <col min="1365" max="1365" width="7.85546875" bestFit="1" customWidth="1"/>
    <col min="1366" max="1366" width="10.42578125" bestFit="1" customWidth="1"/>
    <col min="1367" max="1367" width="7.85546875" bestFit="1" customWidth="1"/>
    <col min="1368" max="1368" width="10.42578125" bestFit="1" customWidth="1"/>
    <col min="1369" max="1369" width="6.85546875" bestFit="1" customWidth="1"/>
    <col min="1370" max="1370" width="9.42578125" bestFit="1" customWidth="1"/>
    <col min="1371" max="1371" width="7.85546875" bestFit="1" customWidth="1"/>
    <col min="1372" max="1372" width="4.28515625" bestFit="1" customWidth="1"/>
    <col min="1373" max="1373" width="10.42578125" bestFit="1" customWidth="1"/>
    <col min="1374" max="1374" width="4.85546875" bestFit="1" customWidth="1"/>
    <col min="1375" max="1376" width="7.85546875" bestFit="1" customWidth="1"/>
    <col min="1377" max="1377" width="10.42578125" bestFit="1" customWidth="1"/>
    <col min="1378" max="1378" width="7.85546875" bestFit="1" customWidth="1"/>
    <col min="1379" max="1379" width="10.42578125" bestFit="1" customWidth="1"/>
    <col min="1380" max="1380" width="6.85546875" bestFit="1" customWidth="1"/>
    <col min="1381" max="1381" width="9.42578125" bestFit="1" customWidth="1"/>
    <col min="1382" max="1382" width="7.85546875" bestFit="1" customWidth="1"/>
    <col min="1383" max="1383" width="10.42578125" bestFit="1" customWidth="1"/>
    <col min="1384" max="1384" width="7.85546875" bestFit="1" customWidth="1"/>
    <col min="1385" max="1385" width="10.42578125" bestFit="1" customWidth="1"/>
    <col min="1386" max="1386" width="7.85546875" bestFit="1" customWidth="1"/>
    <col min="1387" max="1387" width="10.42578125" bestFit="1" customWidth="1"/>
    <col min="1388" max="1388" width="7.85546875" bestFit="1" customWidth="1"/>
    <col min="1389" max="1389" width="10.42578125" bestFit="1" customWidth="1"/>
    <col min="1390" max="1390" width="7.85546875" bestFit="1" customWidth="1"/>
    <col min="1391" max="1391" width="10.42578125" bestFit="1" customWidth="1"/>
    <col min="1392" max="1392" width="6.85546875" bestFit="1" customWidth="1"/>
    <col min="1393" max="1393" width="9.42578125" bestFit="1" customWidth="1"/>
    <col min="1394" max="1394" width="7.85546875" bestFit="1" customWidth="1"/>
    <col min="1395" max="1395" width="10.42578125" bestFit="1" customWidth="1"/>
    <col min="1396" max="1396" width="7.85546875" bestFit="1" customWidth="1"/>
    <col min="1397" max="1397" width="10.42578125" bestFit="1" customWidth="1"/>
    <col min="1398" max="1398" width="7.85546875" bestFit="1" customWidth="1"/>
    <col min="1399" max="1399" width="10.42578125" bestFit="1" customWidth="1"/>
    <col min="1400" max="1400" width="7.85546875" bestFit="1" customWidth="1"/>
    <col min="1401" max="1401" width="10.42578125" bestFit="1" customWidth="1"/>
    <col min="1402" max="1402" width="7.85546875" bestFit="1" customWidth="1"/>
    <col min="1403" max="1403" width="10.42578125" bestFit="1" customWidth="1"/>
    <col min="1404" max="1404" width="4.85546875" bestFit="1" customWidth="1"/>
    <col min="1405" max="1406" width="7.85546875" bestFit="1" customWidth="1"/>
    <col min="1407" max="1407" width="10.42578125" bestFit="1" customWidth="1"/>
    <col min="1408" max="1408" width="7.85546875" bestFit="1" customWidth="1"/>
    <col min="1409" max="1409" width="10.42578125" bestFit="1" customWidth="1"/>
    <col min="1410" max="1410" width="6.85546875" bestFit="1" customWidth="1"/>
    <col min="1411" max="1411" width="9.42578125" bestFit="1" customWidth="1"/>
    <col min="1412" max="1412" width="7.85546875" bestFit="1" customWidth="1"/>
    <col min="1413" max="1413" width="10.42578125" bestFit="1" customWidth="1"/>
    <col min="1414" max="1414" width="7.85546875" bestFit="1" customWidth="1"/>
    <col min="1415" max="1415" width="10.42578125" bestFit="1" customWidth="1"/>
    <col min="1416" max="1416" width="7.85546875" bestFit="1" customWidth="1"/>
    <col min="1417" max="1417" width="10.42578125" bestFit="1" customWidth="1"/>
    <col min="1418" max="1418" width="7.85546875" bestFit="1" customWidth="1"/>
    <col min="1419" max="1419" width="10.42578125" bestFit="1" customWidth="1"/>
    <col min="1420" max="1420" width="7.85546875" bestFit="1" customWidth="1"/>
    <col min="1421" max="1421" width="10.42578125" bestFit="1" customWidth="1"/>
    <col min="1422" max="1422" width="6.85546875" bestFit="1" customWidth="1"/>
    <col min="1423" max="1423" width="9.42578125" bestFit="1" customWidth="1"/>
    <col min="1424" max="1424" width="7.85546875" bestFit="1" customWidth="1"/>
    <col min="1425" max="1425" width="10.42578125" bestFit="1" customWidth="1"/>
    <col min="1426" max="1426" width="6.85546875" bestFit="1" customWidth="1"/>
    <col min="1427" max="1427" width="9.42578125" bestFit="1" customWidth="1"/>
    <col min="1428" max="1428" width="7.85546875" bestFit="1" customWidth="1"/>
    <col min="1429" max="1429" width="10.42578125" bestFit="1" customWidth="1"/>
    <col min="1430" max="1430" width="7.85546875" bestFit="1" customWidth="1"/>
    <col min="1431" max="1431" width="10.42578125" bestFit="1" customWidth="1"/>
    <col min="1432" max="1432" width="7.85546875" bestFit="1" customWidth="1"/>
    <col min="1433" max="1433" width="10.42578125" bestFit="1" customWidth="1"/>
    <col min="1434" max="1434" width="7.85546875" bestFit="1" customWidth="1"/>
    <col min="1435" max="1435" width="10.42578125" bestFit="1" customWidth="1"/>
    <col min="1436" max="1436" width="6.85546875" bestFit="1" customWidth="1"/>
    <col min="1437" max="1437" width="9.42578125" bestFit="1" customWidth="1"/>
    <col min="1438" max="1438" width="7.85546875" bestFit="1" customWidth="1"/>
    <col min="1439" max="1439" width="10.42578125" bestFit="1" customWidth="1"/>
    <col min="1440" max="1440" width="7.85546875" bestFit="1" customWidth="1"/>
    <col min="1441" max="1441" width="10.42578125" bestFit="1" customWidth="1"/>
    <col min="1442" max="1442" width="7.85546875" bestFit="1" customWidth="1"/>
    <col min="1443" max="1443" width="10.42578125" bestFit="1" customWidth="1"/>
    <col min="1444" max="1444" width="7.85546875" bestFit="1" customWidth="1"/>
    <col min="1445" max="1445" width="10.42578125" bestFit="1" customWidth="1"/>
    <col min="1446" max="1446" width="7.85546875" bestFit="1" customWidth="1"/>
    <col min="1447" max="1447" width="10.42578125" bestFit="1" customWidth="1"/>
    <col min="1448" max="1448" width="7.85546875" bestFit="1" customWidth="1"/>
    <col min="1449" max="1449" width="10.42578125" bestFit="1" customWidth="1"/>
    <col min="1450" max="1450" width="6.85546875" bestFit="1" customWidth="1"/>
    <col min="1451" max="1451" width="9.42578125" bestFit="1" customWidth="1"/>
    <col min="1452" max="1452" width="7.85546875" bestFit="1" customWidth="1"/>
    <col min="1453" max="1453" width="10.42578125" bestFit="1" customWidth="1"/>
    <col min="1454" max="1454" width="7.85546875" bestFit="1" customWidth="1"/>
    <col min="1455" max="1455" width="10.42578125" bestFit="1" customWidth="1"/>
    <col min="1456" max="1456" width="7.85546875" bestFit="1" customWidth="1"/>
    <col min="1457" max="1457" width="10.42578125" bestFit="1" customWidth="1"/>
    <col min="1458" max="1458" width="6.85546875" bestFit="1" customWidth="1"/>
    <col min="1459" max="1459" width="9.42578125" bestFit="1" customWidth="1"/>
    <col min="1460" max="1460" width="7.85546875" bestFit="1" customWidth="1"/>
    <col min="1461" max="1461" width="10.42578125" bestFit="1" customWidth="1"/>
    <col min="1462" max="1462" width="7.85546875" bestFit="1" customWidth="1"/>
    <col min="1463" max="1463" width="10.42578125" bestFit="1" customWidth="1"/>
    <col min="1464" max="1464" width="7.85546875" bestFit="1" customWidth="1"/>
    <col min="1465" max="1465" width="4.28515625" bestFit="1" customWidth="1"/>
    <col min="1466" max="1466" width="10.42578125" bestFit="1" customWidth="1"/>
    <col min="1467" max="1467" width="7.85546875" bestFit="1" customWidth="1"/>
    <col min="1468" max="1468" width="10.42578125" bestFit="1" customWidth="1"/>
    <col min="1469" max="1469" width="7.85546875" bestFit="1" customWidth="1"/>
    <col min="1470" max="1470" width="10.42578125" bestFit="1" customWidth="1"/>
    <col min="1471" max="1471" width="7.85546875" bestFit="1" customWidth="1"/>
    <col min="1472" max="1472" width="10.42578125" bestFit="1" customWidth="1"/>
    <col min="1473" max="1473" width="6.85546875" bestFit="1" customWidth="1"/>
    <col min="1474" max="1474" width="9.42578125" bestFit="1" customWidth="1"/>
    <col min="1475" max="1475" width="7.85546875" bestFit="1" customWidth="1"/>
    <col min="1476" max="1476" width="10.42578125" bestFit="1" customWidth="1"/>
    <col min="1477" max="1477" width="7.85546875" bestFit="1" customWidth="1"/>
    <col min="1478" max="1478" width="10.42578125" bestFit="1" customWidth="1"/>
    <col min="1479" max="1479" width="6.85546875" bestFit="1" customWidth="1"/>
    <col min="1480" max="1480" width="9.42578125" bestFit="1" customWidth="1"/>
    <col min="1481" max="1481" width="7.85546875" bestFit="1" customWidth="1"/>
    <col min="1482" max="1482" width="10.42578125" bestFit="1" customWidth="1"/>
    <col min="1483" max="1483" width="7.85546875" bestFit="1" customWidth="1"/>
    <col min="1484" max="1484" width="10.42578125" bestFit="1" customWidth="1"/>
    <col min="1485" max="1485" width="6.85546875" bestFit="1" customWidth="1"/>
    <col min="1486" max="1486" width="9.42578125" bestFit="1" customWidth="1"/>
    <col min="1487" max="1487" width="7.85546875" bestFit="1" customWidth="1"/>
    <col min="1488" max="1488" width="10.42578125" bestFit="1" customWidth="1"/>
    <col min="1489" max="1489" width="7.85546875" bestFit="1" customWidth="1"/>
    <col min="1490" max="1490" width="10.42578125" bestFit="1" customWidth="1"/>
    <col min="1491" max="1491" width="7.85546875" bestFit="1" customWidth="1"/>
    <col min="1492" max="1492" width="10.42578125" bestFit="1" customWidth="1"/>
    <col min="1493" max="1493" width="6.85546875" bestFit="1" customWidth="1"/>
    <col min="1494" max="1494" width="9.42578125" bestFit="1" customWidth="1"/>
    <col min="1495" max="1495" width="7.85546875" bestFit="1" customWidth="1"/>
    <col min="1496" max="1496" width="10.42578125" bestFit="1" customWidth="1"/>
    <col min="1497" max="1497" width="7.85546875" bestFit="1" customWidth="1"/>
    <col min="1498" max="1498" width="10.42578125" bestFit="1" customWidth="1"/>
    <col min="1499" max="1499" width="7.85546875" bestFit="1" customWidth="1"/>
    <col min="1500" max="1500" width="10.42578125" bestFit="1" customWidth="1"/>
    <col min="1501" max="1501" width="7.85546875" bestFit="1" customWidth="1"/>
    <col min="1502" max="1502" width="10.42578125" bestFit="1" customWidth="1"/>
    <col min="1503" max="1503" width="7.85546875" bestFit="1" customWidth="1"/>
    <col min="1504" max="1504" width="10.42578125" bestFit="1" customWidth="1"/>
    <col min="1505" max="1505" width="7.85546875" bestFit="1" customWidth="1"/>
    <col min="1506" max="1506" width="10.42578125" bestFit="1" customWidth="1"/>
    <col min="1507" max="1507" width="7.85546875" bestFit="1" customWidth="1"/>
    <col min="1508" max="1508" width="10.42578125" bestFit="1" customWidth="1"/>
    <col min="1509" max="1509" width="7.85546875" bestFit="1" customWidth="1"/>
    <col min="1510" max="1510" width="10.42578125" bestFit="1" customWidth="1"/>
    <col min="1511" max="1511" width="6.85546875" bestFit="1" customWidth="1"/>
    <col min="1512" max="1512" width="9.42578125" bestFit="1" customWidth="1"/>
    <col min="1513" max="1513" width="7.85546875" bestFit="1" customWidth="1"/>
    <col min="1514" max="1514" width="10.42578125" bestFit="1" customWidth="1"/>
    <col min="1515" max="1515" width="7.85546875" bestFit="1" customWidth="1"/>
    <col min="1516" max="1516" width="10.42578125" bestFit="1" customWidth="1"/>
    <col min="1517" max="1517" width="6.85546875" bestFit="1" customWidth="1"/>
    <col min="1518" max="1518" width="9.42578125" bestFit="1" customWidth="1"/>
    <col min="1519" max="1519" width="7.85546875" bestFit="1" customWidth="1"/>
    <col min="1520" max="1520" width="10.42578125" bestFit="1" customWidth="1"/>
    <col min="1521" max="1521" width="7.85546875" bestFit="1" customWidth="1"/>
    <col min="1522" max="1522" width="10.42578125" bestFit="1" customWidth="1"/>
    <col min="1523" max="1523" width="7.85546875" bestFit="1" customWidth="1"/>
    <col min="1524" max="1524" width="4.28515625" bestFit="1" customWidth="1"/>
    <col min="1525" max="1525" width="10.42578125" bestFit="1" customWidth="1"/>
    <col min="1526" max="1526" width="7.85546875" bestFit="1" customWidth="1"/>
    <col min="1527" max="1527" width="6" bestFit="1" customWidth="1"/>
    <col min="1528" max="1528" width="10.42578125" bestFit="1" customWidth="1"/>
    <col min="1529" max="1529" width="6.85546875" bestFit="1" customWidth="1"/>
    <col min="1530" max="1530" width="9.42578125" bestFit="1" customWidth="1"/>
    <col min="1531" max="1531" width="6.85546875" bestFit="1" customWidth="1"/>
    <col min="1532" max="1532" width="9.42578125" bestFit="1" customWidth="1"/>
    <col min="1533" max="1533" width="7.85546875" bestFit="1" customWidth="1"/>
    <col min="1534" max="1534" width="10.42578125" bestFit="1" customWidth="1"/>
    <col min="1535" max="1535" width="6.85546875" bestFit="1" customWidth="1"/>
    <col min="1536" max="1536" width="5" bestFit="1" customWidth="1"/>
    <col min="1537" max="1537" width="4.28515625" bestFit="1" customWidth="1"/>
    <col min="1538" max="1538" width="9.42578125" bestFit="1" customWidth="1"/>
    <col min="1539" max="1539" width="7.85546875" bestFit="1" customWidth="1"/>
    <col min="1540" max="1540" width="10.42578125" bestFit="1" customWidth="1"/>
    <col min="1541" max="1541" width="7.85546875" bestFit="1" customWidth="1"/>
    <col min="1542" max="1542" width="10.42578125" bestFit="1" customWidth="1"/>
    <col min="1543" max="1543" width="7.85546875" bestFit="1" customWidth="1"/>
    <col min="1544" max="1544" width="10.42578125" bestFit="1" customWidth="1"/>
    <col min="1545" max="1545" width="7.85546875" bestFit="1" customWidth="1"/>
    <col min="1546" max="1546" width="10.42578125" bestFit="1" customWidth="1"/>
    <col min="1547" max="1547" width="6.85546875" bestFit="1" customWidth="1"/>
    <col min="1548" max="1548" width="9.42578125" bestFit="1" customWidth="1"/>
    <col min="1549" max="1549" width="7.85546875" bestFit="1" customWidth="1"/>
    <col min="1550" max="1550" width="10.42578125" bestFit="1" customWidth="1"/>
    <col min="1551" max="1551" width="7.85546875" bestFit="1" customWidth="1"/>
    <col min="1552" max="1552" width="10.42578125" bestFit="1" customWidth="1"/>
    <col min="1553" max="1553" width="7.85546875" bestFit="1" customWidth="1"/>
    <col min="1554" max="1554" width="10.42578125" bestFit="1" customWidth="1"/>
    <col min="1555" max="1555" width="7.85546875" bestFit="1" customWidth="1"/>
    <col min="1556" max="1556" width="10.42578125" bestFit="1" customWidth="1"/>
    <col min="1557" max="1557" width="7.85546875" bestFit="1" customWidth="1"/>
    <col min="1558" max="1558" width="10.42578125" bestFit="1" customWidth="1"/>
    <col min="1559" max="1559" width="7.85546875" bestFit="1" customWidth="1"/>
    <col min="1560" max="1560" width="10.42578125" bestFit="1" customWidth="1"/>
    <col min="1561" max="1561" width="7.85546875" bestFit="1" customWidth="1"/>
    <col min="1562" max="1562" width="10.42578125" bestFit="1" customWidth="1"/>
    <col min="1563" max="1563" width="7.85546875" bestFit="1" customWidth="1"/>
    <col min="1564" max="1564" width="10.42578125" bestFit="1" customWidth="1"/>
    <col min="1565" max="1565" width="7.85546875" bestFit="1" customWidth="1"/>
    <col min="1566" max="1566" width="10.42578125" bestFit="1" customWidth="1"/>
    <col min="1567" max="1567" width="7.85546875" bestFit="1" customWidth="1"/>
    <col min="1568" max="1568" width="10.42578125" bestFit="1" customWidth="1"/>
    <col min="1569" max="1569" width="7.85546875" bestFit="1" customWidth="1"/>
    <col min="1570" max="1570" width="10.42578125" bestFit="1" customWidth="1"/>
    <col min="1571" max="1571" width="7.85546875" bestFit="1" customWidth="1"/>
    <col min="1572" max="1572" width="10.42578125" bestFit="1" customWidth="1"/>
    <col min="1573" max="1573" width="7.85546875" bestFit="1" customWidth="1"/>
    <col min="1574" max="1574" width="10.42578125" bestFit="1" customWidth="1"/>
    <col min="1575" max="1575" width="7.85546875" bestFit="1" customWidth="1"/>
    <col min="1576" max="1576" width="10.42578125" bestFit="1" customWidth="1"/>
    <col min="1577" max="1577" width="6.85546875" bestFit="1" customWidth="1"/>
    <col min="1578" max="1578" width="9.42578125" bestFit="1" customWidth="1"/>
    <col min="1579" max="1579" width="7.85546875" bestFit="1" customWidth="1"/>
    <col min="1580" max="1580" width="10.42578125" bestFit="1" customWidth="1"/>
    <col min="1581" max="1581" width="7.85546875" bestFit="1" customWidth="1"/>
    <col min="1582" max="1582" width="10.42578125" bestFit="1" customWidth="1"/>
    <col min="1583" max="1583" width="7.85546875" bestFit="1" customWidth="1"/>
    <col min="1584" max="1584" width="10.42578125" bestFit="1" customWidth="1"/>
    <col min="1585" max="1585" width="7.85546875" bestFit="1" customWidth="1"/>
    <col min="1586" max="1586" width="10.42578125" bestFit="1" customWidth="1"/>
    <col min="1587" max="1587" width="7.85546875" bestFit="1" customWidth="1"/>
    <col min="1588" max="1588" width="5" bestFit="1" customWidth="1"/>
    <col min="1589" max="1589" width="4.28515625" bestFit="1" customWidth="1"/>
    <col min="1590" max="1590" width="10.42578125" bestFit="1" customWidth="1"/>
    <col min="1591" max="1591" width="7.85546875" bestFit="1" customWidth="1"/>
    <col min="1592" max="1592" width="6" bestFit="1" customWidth="1"/>
    <col min="1593" max="1593" width="5" bestFit="1" customWidth="1"/>
    <col min="1594" max="1594" width="10.42578125" bestFit="1" customWidth="1"/>
    <col min="1595" max="1595" width="7.85546875" bestFit="1" customWidth="1"/>
    <col min="1596" max="1596" width="10.42578125" bestFit="1" customWidth="1"/>
    <col min="1597" max="1597" width="7.85546875" bestFit="1" customWidth="1"/>
    <col min="1598" max="1598" width="10.42578125" bestFit="1" customWidth="1"/>
    <col min="1599" max="1599" width="7.85546875" bestFit="1" customWidth="1"/>
    <col min="1600" max="1600" width="10.42578125" bestFit="1" customWidth="1"/>
    <col min="1601" max="1601" width="6.85546875" bestFit="1" customWidth="1"/>
    <col min="1602" max="1602" width="9.42578125" bestFit="1" customWidth="1"/>
    <col min="1603" max="1603" width="7.85546875" bestFit="1" customWidth="1"/>
    <col min="1604" max="1604" width="10.42578125" bestFit="1" customWidth="1"/>
    <col min="1605" max="1605" width="7.85546875" bestFit="1" customWidth="1"/>
    <col min="1606" max="1606" width="10.42578125" bestFit="1" customWidth="1"/>
    <col min="1607" max="1607" width="6.85546875" bestFit="1" customWidth="1"/>
    <col min="1608" max="1608" width="4.28515625" bestFit="1" customWidth="1"/>
    <col min="1609" max="1609" width="9.42578125" bestFit="1" customWidth="1"/>
    <col min="1610" max="1610" width="7.85546875" bestFit="1" customWidth="1"/>
    <col min="1611" max="1611" width="10.42578125" bestFit="1" customWidth="1"/>
    <col min="1612" max="1612" width="7.85546875" bestFit="1" customWidth="1"/>
    <col min="1613" max="1613" width="10.42578125" bestFit="1" customWidth="1"/>
    <col min="1614" max="1614" width="7.85546875" bestFit="1" customWidth="1"/>
    <col min="1615" max="1615" width="10.42578125" bestFit="1" customWidth="1"/>
    <col min="1616" max="1616" width="7.85546875" bestFit="1" customWidth="1"/>
    <col min="1617" max="1617" width="5" bestFit="1" customWidth="1"/>
    <col min="1618" max="1618" width="10.42578125" bestFit="1" customWidth="1"/>
    <col min="1619" max="1619" width="6.85546875" bestFit="1" customWidth="1"/>
    <col min="1620" max="1620" width="9.42578125" bestFit="1" customWidth="1"/>
    <col min="1621" max="1621" width="7.85546875" bestFit="1" customWidth="1"/>
    <col min="1622" max="1622" width="10.42578125" bestFit="1" customWidth="1"/>
    <col min="1623" max="1623" width="7.85546875" bestFit="1" customWidth="1"/>
    <col min="1624" max="1624" width="10.42578125" bestFit="1" customWidth="1"/>
    <col min="1625" max="1625" width="7.85546875" bestFit="1" customWidth="1"/>
    <col min="1626" max="1626" width="10.42578125" bestFit="1" customWidth="1"/>
    <col min="1627" max="1627" width="7.85546875" bestFit="1" customWidth="1"/>
    <col min="1628" max="1628" width="4.28515625" bestFit="1" customWidth="1"/>
    <col min="1629" max="1629" width="10.42578125" bestFit="1" customWidth="1"/>
    <col min="1630" max="1630" width="7.85546875" bestFit="1" customWidth="1"/>
    <col min="1631" max="1631" width="10.42578125" bestFit="1" customWidth="1"/>
    <col min="1632" max="1632" width="7.85546875" bestFit="1" customWidth="1"/>
    <col min="1633" max="1633" width="10.42578125" bestFit="1" customWidth="1"/>
    <col min="1634" max="1634" width="7.85546875" bestFit="1" customWidth="1"/>
    <col min="1635" max="1635" width="10.42578125" bestFit="1" customWidth="1"/>
    <col min="1636" max="1636" width="6.85546875" bestFit="1" customWidth="1"/>
    <col min="1637" max="1637" width="9.42578125" bestFit="1" customWidth="1"/>
    <col min="1638" max="1638" width="7.85546875" bestFit="1" customWidth="1"/>
    <col min="1639" max="1639" width="10.42578125" bestFit="1" customWidth="1"/>
    <col min="1640" max="1640" width="7.85546875" bestFit="1" customWidth="1"/>
    <col min="1641" max="1641" width="10.42578125" bestFit="1" customWidth="1"/>
    <col min="1642" max="1642" width="7.85546875" bestFit="1" customWidth="1"/>
    <col min="1643" max="1643" width="10.42578125" bestFit="1" customWidth="1"/>
    <col min="1644" max="1644" width="7.85546875" bestFit="1" customWidth="1"/>
    <col min="1645" max="1645" width="10.42578125" bestFit="1" customWidth="1"/>
    <col min="1646" max="1646" width="7.85546875" bestFit="1" customWidth="1"/>
    <col min="1647" max="1647" width="10.42578125" bestFit="1" customWidth="1"/>
    <col min="1648" max="1648" width="7.85546875" bestFit="1" customWidth="1"/>
    <col min="1649" max="1649" width="10.42578125" bestFit="1" customWidth="1"/>
    <col min="1650" max="1650" width="7.85546875" bestFit="1" customWidth="1"/>
    <col min="1651" max="1651" width="10.42578125" bestFit="1" customWidth="1"/>
    <col min="1652" max="1652" width="7.85546875" bestFit="1" customWidth="1"/>
    <col min="1653" max="1653" width="10.42578125" bestFit="1" customWidth="1"/>
    <col min="1654" max="1654" width="7.85546875" bestFit="1" customWidth="1"/>
    <col min="1655" max="1655" width="10.42578125" bestFit="1" customWidth="1"/>
    <col min="1656" max="1656" width="7.85546875" bestFit="1" customWidth="1"/>
    <col min="1657" max="1657" width="10.42578125" bestFit="1" customWidth="1"/>
    <col min="1658" max="1658" width="7.85546875" bestFit="1" customWidth="1"/>
    <col min="1659" max="1659" width="10.42578125" bestFit="1" customWidth="1"/>
    <col min="1660" max="1660" width="7.85546875" bestFit="1" customWidth="1"/>
    <col min="1661" max="1661" width="4.28515625" bestFit="1" customWidth="1"/>
    <col min="1662" max="1662" width="10.42578125" bestFit="1" customWidth="1"/>
    <col min="1663" max="1663" width="7.85546875" bestFit="1" customWidth="1"/>
    <col min="1664" max="1664" width="10.42578125" bestFit="1" customWidth="1"/>
    <col min="1665" max="1665" width="7.85546875" bestFit="1" customWidth="1"/>
    <col min="1666" max="1666" width="10.42578125" bestFit="1" customWidth="1"/>
    <col min="1667" max="1667" width="4.85546875" bestFit="1" customWidth="1"/>
    <col min="1668" max="1669" width="7.85546875" bestFit="1" customWidth="1"/>
    <col min="1670" max="1670" width="10.42578125" bestFit="1" customWidth="1"/>
    <col min="1671" max="1671" width="7.85546875" bestFit="1" customWidth="1"/>
    <col min="1672" max="1672" width="4.28515625" bestFit="1" customWidth="1"/>
    <col min="1673" max="1673" width="10.42578125" bestFit="1" customWidth="1"/>
    <col min="1674" max="1674" width="7.85546875" bestFit="1" customWidth="1"/>
    <col min="1675" max="1675" width="10.42578125" bestFit="1" customWidth="1"/>
    <col min="1676" max="1676" width="7.85546875" bestFit="1" customWidth="1"/>
    <col min="1677" max="1677" width="6" bestFit="1" customWidth="1"/>
    <col min="1678" max="1678" width="5" bestFit="1" customWidth="1"/>
    <col min="1679" max="1679" width="10.42578125" bestFit="1" customWidth="1"/>
    <col min="1680" max="1680" width="7.85546875" bestFit="1" customWidth="1"/>
    <col min="1681" max="1681" width="4.28515625" bestFit="1" customWidth="1"/>
    <col min="1682" max="1682" width="10.42578125" bestFit="1" customWidth="1"/>
    <col min="1683" max="1683" width="7.85546875" bestFit="1" customWidth="1"/>
    <col min="1684" max="1684" width="10.42578125" bestFit="1" customWidth="1"/>
    <col min="1685" max="1685" width="7.85546875" bestFit="1" customWidth="1"/>
    <col min="1686" max="1686" width="10.42578125" bestFit="1" customWidth="1"/>
    <col min="1687" max="1687" width="6.85546875" bestFit="1" customWidth="1"/>
    <col min="1688" max="1688" width="9.42578125" bestFit="1" customWidth="1"/>
    <col min="1689" max="1689" width="7.85546875" bestFit="1" customWidth="1"/>
    <col min="1690" max="1690" width="10.42578125" bestFit="1" customWidth="1"/>
    <col min="1691" max="1691" width="7.85546875" bestFit="1" customWidth="1"/>
    <col min="1692" max="1692" width="10.42578125" bestFit="1" customWidth="1"/>
    <col min="1693" max="1693" width="7.85546875" bestFit="1" customWidth="1"/>
    <col min="1694" max="1694" width="10.42578125" bestFit="1" customWidth="1"/>
    <col min="1695" max="1695" width="6.85546875" bestFit="1" customWidth="1"/>
    <col min="1696" max="1696" width="9.42578125" bestFit="1" customWidth="1"/>
    <col min="1697" max="1697" width="7.85546875" bestFit="1" customWidth="1"/>
    <col min="1698" max="1698" width="10.42578125" bestFit="1" customWidth="1"/>
    <col min="1699" max="1699" width="7.85546875" bestFit="1" customWidth="1"/>
    <col min="1700" max="1700" width="10.42578125" bestFit="1" customWidth="1"/>
    <col min="1701" max="1701" width="7.85546875" bestFit="1" customWidth="1"/>
    <col min="1702" max="1702" width="10.42578125" bestFit="1" customWidth="1"/>
    <col min="1703" max="1703" width="7.85546875" bestFit="1" customWidth="1"/>
    <col min="1704" max="1704" width="10.42578125" bestFit="1" customWidth="1"/>
    <col min="1705" max="1705" width="6.85546875" bestFit="1" customWidth="1"/>
    <col min="1706" max="1706" width="9.42578125" bestFit="1" customWidth="1"/>
    <col min="1707" max="1707" width="7.85546875" bestFit="1" customWidth="1"/>
    <col min="1708" max="1708" width="10.42578125" bestFit="1" customWidth="1"/>
    <col min="1709" max="1709" width="7.85546875" bestFit="1" customWidth="1"/>
    <col min="1710" max="1710" width="10.42578125" bestFit="1" customWidth="1"/>
    <col min="1711" max="1711" width="7.85546875" bestFit="1" customWidth="1"/>
    <col min="1712" max="1712" width="5" bestFit="1" customWidth="1"/>
    <col min="1713" max="1713" width="10.42578125" bestFit="1" customWidth="1"/>
    <col min="1714" max="1714" width="7.85546875" bestFit="1" customWidth="1"/>
    <col min="1715" max="1715" width="10.42578125" bestFit="1" customWidth="1"/>
    <col min="1716" max="1716" width="7.85546875" bestFit="1" customWidth="1"/>
    <col min="1717" max="1717" width="10.42578125" bestFit="1" customWidth="1"/>
    <col min="1718" max="1718" width="7.85546875" bestFit="1" customWidth="1"/>
    <col min="1719" max="1719" width="10.42578125" bestFit="1" customWidth="1"/>
    <col min="1720" max="1720" width="7.85546875" bestFit="1" customWidth="1"/>
    <col min="1721" max="1721" width="10.42578125" bestFit="1" customWidth="1"/>
    <col min="1722" max="1722" width="7.85546875" bestFit="1" customWidth="1"/>
    <col min="1723" max="1723" width="4.28515625" bestFit="1" customWidth="1"/>
    <col min="1724" max="1724" width="10.42578125" bestFit="1" customWidth="1"/>
    <col min="1725" max="1725" width="7.85546875" bestFit="1" customWidth="1"/>
    <col min="1726" max="1726" width="4.28515625" bestFit="1" customWidth="1"/>
    <col min="1727" max="1727" width="10.42578125" bestFit="1" customWidth="1"/>
    <col min="1728" max="1728" width="7.85546875" bestFit="1" customWidth="1"/>
    <col min="1729" max="1729" width="10.42578125" bestFit="1" customWidth="1"/>
    <col min="1730" max="1730" width="6.85546875" bestFit="1" customWidth="1"/>
    <col min="1731" max="1731" width="9.42578125" bestFit="1" customWidth="1"/>
    <col min="1732" max="1732" width="7.85546875" bestFit="1" customWidth="1"/>
    <col min="1733" max="1733" width="10.42578125" bestFit="1" customWidth="1"/>
    <col min="1734" max="1734" width="6.85546875" bestFit="1" customWidth="1"/>
    <col min="1735" max="1735" width="9.42578125" bestFit="1" customWidth="1"/>
    <col min="1736" max="1736" width="7.85546875" bestFit="1" customWidth="1"/>
    <col min="1737" max="1737" width="10.42578125" bestFit="1" customWidth="1"/>
    <col min="1738" max="1738" width="7.85546875" bestFit="1" customWidth="1"/>
    <col min="1739" max="1739" width="10.42578125" bestFit="1" customWidth="1"/>
    <col min="1740" max="1740" width="7.85546875" bestFit="1" customWidth="1"/>
    <col min="1741" max="1741" width="10.42578125" bestFit="1" customWidth="1"/>
    <col min="1742" max="1742" width="7.85546875" bestFit="1" customWidth="1"/>
    <col min="1743" max="1743" width="10.42578125" bestFit="1" customWidth="1"/>
    <col min="1744" max="1744" width="6.85546875" bestFit="1" customWidth="1"/>
    <col min="1745" max="1745" width="9.42578125" bestFit="1" customWidth="1"/>
    <col min="1746" max="1746" width="7.85546875" bestFit="1" customWidth="1"/>
    <col min="1747" max="1747" width="10.42578125" bestFit="1" customWidth="1"/>
    <col min="1748" max="1748" width="7.85546875" bestFit="1" customWidth="1"/>
    <col min="1749" max="1749" width="10.42578125" bestFit="1" customWidth="1"/>
    <col min="1750" max="1750" width="7.85546875" bestFit="1" customWidth="1"/>
    <col min="1751" max="1751" width="10.42578125" bestFit="1" customWidth="1"/>
    <col min="1752" max="1752" width="7.85546875" bestFit="1" customWidth="1"/>
    <col min="1753" max="1753" width="10.42578125" bestFit="1" customWidth="1"/>
    <col min="1754" max="1754" width="7.85546875" bestFit="1" customWidth="1"/>
    <col min="1755" max="1755" width="10.42578125" bestFit="1" customWidth="1"/>
    <col min="1756" max="1756" width="7.85546875" bestFit="1" customWidth="1"/>
    <col min="1757" max="1757" width="10.42578125" bestFit="1" customWidth="1"/>
    <col min="1758" max="1758" width="7.85546875" bestFit="1" customWidth="1"/>
    <col min="1759" max="1759" width="10.42578125" bestFit="1" customWidth="1"/>
    <col min="1760" max="1760" width="7.85546875" bestFit="1" customWidth="1"/>
    <col min="1761" max="1761" width="10.42578125" bestFit="1" customWidth="1"/>
    <col min="1762" max="1762" width="7.85546875" bestFit="1" customWidth="1"/>
    <col min="1763" max="1763" width="10.42578125" bestFit="1" customWidth="1"/>
    <col min="1764" max="1764" width="7.85546875" bestFit="1" customWidth="1"/>
    <col min="1765" max="1765" width="10.42578125" bestFit="1" customWidth="1"/>
    <col min="1766" max="1766" width="7.85546875" bestFit="1" customWidth="1"/>
    <col min="1767" max="1767" width="6" bestFit="1" customWidth="1"/>
    <col min="1768" max="1768" width="10.42578125" bestFit="1" customWidth="1"/>
    <col min="1769" max="1769" width="7.85546875" bestFit="1" customWidth="1"/>
    <col min="1770" max="1770" width="10.42578125" bestFit="1" customWidth="1"/>
    <col min="1771" max="1771" width="7.85546875" bestFit="1" customWidth="1"/>
    <col min="1772" max="1772" width="10.42578125" bestFit="1" customWidth="1"/>
    <col min="1773" max="1773" width="7.85546875" bestFit="1" customWidth="1"/>
    <col min="1774" max="1774" width="10.42578125" bestFit="1" customWidth="1"/>
    <col min="1775" max="1775" width="7.85546875" bestFit="1" customWidth="1"/>
    <col min="1776" max="1776" width="10.42578125" bestFit="1" customWidth="1"/>
    <col min="1777" max="1777" width="7.85546875" bestFit="1" customWidth="1"/>
    <col min="1778" max="1778" width="10.42578125" bestFit="1" customWidth="1"/>
    <col min="1779" max="1779" width="7.85546875" bestFit="1" customWidth="1"/>
    <col min="1780" max="1780" width="10.42578125" bestFit="1" customWidth="1"/>
    <col min="1781" max="1781" width="7.85546875" bestFit="1" customWidth="1"/>
    <col min="1782" max="1782" width="10.42578125" bestFit="1" customWidth="1"/>
    <col min="1783" max="1783" width="7.85546875" bestFit="1" customWidth="1"/>
    <col min="1784" max="1784" width="10.42578125" bestFit="1" customWidth="1"/>
    <col min="1785" max="1785" width="7.85546875" bestFit="1" customWidth="1"/>
    <col min="1786" max="1786" width="10.42578125" bestFit="1" customWidth="1"/>
    <col min="1787" max="1787" width="7.85546875" bestFit="1" customWidth="1"/>
    <col min="1788" max="1788" width="10.42578125" bestFit="1" customWidth="1"/>
    <col min="1789" max="1789" width="7.85546875" bestFit="1" customWidth="1"/>
    <col min="1790" max="1790" width="10.42578125" bestFit="1" customWidth="1"/>
    <col min="1791" max="1791" width="6.85546875" bestFit="1" customWidth="1"/>
    <col min="1792" max="1792" width="9.42578125" bestFit="1" customWidth="1"/>
    <col min="1793" max="1793" width="7.85546875" bestFit="1" customWidth="1"/>
    <col min="1794" max="1794" width="4.28515625" bestFit="1" customWidth="1"/>
    <col min="1795" max="1795" width="10.42578125" bestFit="1" customWidth="1"/>
    <col min="1796" max="1796" width="7.85546875" bestFit="1" customWidth="1"/>
    <col min="1797" max="1797" width="10.42578125" bestFit="1" customWidth="1"/>
    <col min="1798" max="1798" width="7.85546875" bestFit="1" customWidth="1"/>
    <col min="1799" max="1799" width="6" bestFit="1" customWidth="1"/>
    <col min="1800" max="1800" width="10.42578125" bestFit="1" customWidth="1"/>
    <col min="1801" max="1801" width="7.85546875" bestFit="1" customWidth="1"/>
    <col min="1802" max="1802" width="10.42578125" bestFit="1" customWidth="1"/>
    <col min="1803" max="1803" width="7.85546875" bestFit="1" customWidth="1"/>
    <col min="1804" max="1804" width="10.42578125" bestFit="1" customWidth="1"/>
    <col min="1805" max="1805" width="7.85546875" bestFit="1" customWidth="1"/>
    <col min="1806" max="1806" width="10.42578125" bestFit="1" customWidth="1"/>
    <col min="1807" max="1807" width="7.85546875" bestFit="1" customWidth="1"/>
    <col min="1808" max="1808" width="10.42578125" bestFit="1" customWidth="1"/>
    <col min="1809" max="1809" width="6.85546875" bestFit="1" customWidth="1"/>
    <col min="1810" max="1810" width="9.42578125" bestFit="1" customWidth="1"/>
    <col min="1811" max="1811" width="7.85546875" bestFit="1" customWidth="1"/>
    <col min="1812" max="1812" width="10.42578125" bestFit="1" customWidth="1"/>
    <col min="1813" max="1813" width="7.85546875" bestFit="1" customWidth="1"/>
    <col min="1814" max="1814" width="10.42578125" bestFit="1" customWidth="1"/>
    <col min="1815" max="1815" width="7.85546875" bestFit="1" customWidth="1"/>
    <col min="1816" max="1816" width="4.28515625" bestFit="1" customWidth="1"/>
    <col min="1817" max="1817" width="10.42578125" bestFit="1" customWidth="1"/>
    <col min="1818" max="1818" width="6.85546875" bestFit="1" customWidth="1"/>
    <col min="1819" max="1819" width="9.42578125" bestFit="1" customWidth="1"/>
    <col min="1820" max="1820" width="7.85546875" bestFit="1" customWidth="1"/>
    <col min="1821" max="1821" width="10.42578125" bestFit="1" customWidth="1"/>
    <col min="1822" max="1822" width="7.85546875" bestFit="1" customWidth="1"/>
    <col min="1823" max="1823" width="5" bestFit="1" customWidth="1"/>
    <col min="1824" max="1824" width="10.42578125" bestFit="1" customWidth="1"/>
    <col min="1825" max="1825" width="7.85546875" bestFit="1" customWidth="1"/>
    <col min="1826" max="1826" width="10.42578125" bestFit="1" customWidth="1"/>
    <col min="1827" max="1827" width="7.85546875" bestFit="1" customWidth="1"/>
    <col min="1828" max="1828" width="10.42578125" bestFit="1" customWidth="1"/>
    <col min="1829" max="1829" width="7.85546875" bestFit="1" customWidth="1"/>
    <col min="1830" max="1830" width="10.42578125" bestFit="1" customWidth="1"/>
    <col min="1831" max="1831" width="7.85546875" bestFit="1" customWidth="1"/>
    <col min="1832" max="1832" width="10.42578125" bestFit="1" customWidth="1"/>
    <col min="1833" max="1833" width="7.85546875" bestFit="1" customWidth="1"/>
    <col min="1834" max="1834" width="10.42578125" bestFit="1" customWidth="1"/>
    <col min="1835" max="1835" width="7.85546875" bestFit="1" customWidth="1"/>
    <col min="1836" max="1836" width="10.42578125" bestFit="1" customWidth="1"/>
    <col min="1837" max="1837" width="7.85546875" bestFit="1" customWidth="1"/>
    <col min="1838" max="1838" width="10.42578125" bestFit="1" customWidth="1"/>
    <col min="1839" max="1839" width="7.85546875" bestFit="1" customWidth="1"/>
    <col min="1840" max="1840" width="10.42578125" bestFit="1" customWidth="1"/>
    <col min="1841" max="1841" width="7.85546875" bestFit="1" customWidth="1"/>
    <col min="1842" max="1842" width="10.42578125" bestFit="1" customWidth="1"/>
    <col min="1843" max="1843" width="7.85546875" bestFit="1" customWidth="1"/>
    <col min="1844" max="1844" width="10.42578125" bestFit="1" customWidth="1"/>
    <col min="1845" max="1845" width="7.85546875" bestFit="1" customWidth="1"/>
    <col min="1846" max="1846" width="10.42578125" bestFit="1" customWidth="1"/>
    <col min="1847" max="1847" width="7.85546875" bestFit="1" customWidth="1"/>
    <col min="1848" max="1848" width="10.42578125" bestFit="1" customWidth="1"/>
    <col min="1849" max="1849" width="7.85546875" bestFit="1" customWidth="1"/>
    <col min="1850" max="1850" width="6" bestFit="1" customWidth="1"/>
    <col min="1851" max="1851" width="10.42578125" bestFit="1" customWidth="1"/>
    <col min="1852" max="1852" width="7.85546875" bestFit="1" customWidth="1"/>
    <col min="1853" max="1853" width="10.42578125" bestFit="1" customWidth="1"/>
    <col min="1854" max="1854" width="7.85546875" bestFit="1" customWidth="1"/>
    <col min="1855" max="1855" width="10.42578125" bestFit="1" customWidth="1"/>
    <col min="1856" max="1856" width="7.85546875" bestFit="1" customWidth="1"/>
    <col min="1857" max="1857" width="10.42578125" bestFit="1" customWidth="1"/>
    <col min="1858" max="1858" width="7.85546875" bestFit="1" customWidth="1"/>
    <col min="1859" max="1859" width="10.42578125" bestFit="1" customWidth="1"/>
    <col min="1860" max="1860" width="7.85546875" bestFit="1" customWidth="1"/>
    <col min="1861" max="1861" width="10.42578125" bestFit="1" customWidth="1"/>
    <col min="1862" max="1862" width="7.85546875" bestFit="1" customWidth="1"/>
    <col min="1863" max="1863" width="10.42578125" bestFit="1" customWidth="1"/>
    <col min="1864" max="1864" width="7.85546875" bestFit="1" customWidth="1"/>
    <col min="1865" max="1865" width="10.42578125" bestFit="1" customWidth="1"/>
    <col min="1866" max="1866" width="7.85546875" bestFit="1" customWidth="1"/>
    <col min="1867" max="1867" width="10.42578125" bestFit="1" customWidth="1"/>
    <col min="1868" max="1868" width="7.85546875" bestFit="1" customWidth="1"/>
    <col min="1869" max="1869" width="10.42578125" bestFit="1" customWidth="1"/>
    <col min="1870" max="1870" width="6.85546875" bestFit="1" customWidth="1"/>
    <col min="1871" max="1871" width="9.42578125" bestFit="1" customWidth="1"/>
    <col min="1872" max="1872" width="7.85546875" bestFit="1" customWidth="1"/>
    <col min="1873" max="1873" width="10.42578125" bestFit="1" customWidth="1"/>
    <col min="1874" max="1874" width="7.85546875" bestFit="1" customWidth="1"/>
    <col min="1875" max="1875" width="10.42578125" bestFit="1" customWidth="1"/>
    <col min="1876" max="1876" width="7.85546875" bestFit="1" customWidth="1"/>
    <col min="1877" max="1877" width="6" bestFit="1" customWidth="1"/>
    <col min="1878" max="1878" width="10.42578125" bestFit="1" customWidth="1"/>
    <col min="1879" max="1879" width="7.85546875" bestFit="1" customWidth="1"/>
    <col min="1880" max="1880" width="10.42578125" bestFit="1" customWidth="1"/>
    <col min="1881" max="1881" width="7.85546875" bestFit="1" customWidth="1"/>
    <col min="1882" max="1882" width="10.42578125" bestFit="1" customWidth="1"/>
    <col min="1883" max="1883" width="7.85546875" bestFit="1" customWidth="1"/>
    <col min="1884" max="1884" width="10.42578125" bestFit="1" customWidth="1"/>
    <col min="1885" max="1885" width="6.85546875" bestFit="1" customWidth="1"/>
    <col min="1886" max="1886" width="9.42578125" bestFit="1" customWidth="1"/>
    <col min="1887" max="1887" width="7.85546875" bestFit="1" customWidth="1"/>
    <col min="1888" max="1888" width="4.28515625" bestFit="1" customWidth="1"/>
    <col min="1889" max="1889" width="10.42578125" bestFit="1" customWidth="1"/>
    <col min="1890" max="1890" width="7.85546875" bestFit="1" customWidth="1"/>
    <col min="1891" max="1891" width="10.42578125" bestFit="1" customWidth="1"/>
    <col min="1892" max="1892" width="7.85546875" bestFit="1" customWidth="1"/>
    <col min="1893" max="1893" width="5" bestFit="1" customWidth="1"/>
    <col min="1894" max="1894" width="10.42578125" bestFit="1" customWidth="1"/>
    <col min="1895" max="1895" width="7.85546875" bestFit="1" customWidth="1"/>
    <col min="1896" max="1896" width="10.42578125" bestFit="1" customWidth="1"/>
    <col min="1897" max="1897" width="6.85546875" bestFit="1" customWidth="1"/>
    <col min="1898" max="1898" width="9.42578125" bestFit="1" customWidth="1"/>
    <col min="1899" max="1899" width="7.85546875" bestFit="1" customWidth="1"/>
    <col min="1900" max="1900" width="10.42578125" bestFit="1" customWidth="1"/>
    <col min="1901" max="1901" width="7.85546875" bestFit="1" customWidth="1"/>
    <col min="1902" max="1902" width="10.42578125" bestFit="1" customWidth="1"/>
    <col min="1903" max="1903" width="7.85546875" bestFit="1" customWidth="1"/>
    <col min="1904" max="1904" width="10.42578125" bestFit="1" customWidth="1"/>
    <col min="1905" max="1905" width="7.85546875" bestFit="1" customWidth="1"/>
    <col min="1906" max="1906" width="10.42578125" bestFit="1" customWidth="1"/>
    <col min="1907" max="1907" width="6.85546875" bestFit="1" customWidth="1"/>
    <col min="1908" max="1908" width="5" bestFit="1" customWidth="1"/>
    <col min="1909" max="1909" width="9.42578125" bestFit="1" customWidth="1"/>
    <col min="1910" max="1910" width="7.85546875" bestFit="1" customWidth="1"/>
    <col min="1911" max="1911" width="10.42578125" bestFit="1" customWidth="1"/>
    <col min="1912" max="1912" width="7.85546875" bestFit="1" customWidth="1"/>
    <col min="1913" max="1913" width="10.42578125" bestFit="1" customWidth="1"/>
    <col min="1914" max="1914" width="7.85546875" bestFit="1" customWidth="1"/>
    <col min="1915" max="1915" width="10.42578125" bestFit="1" customWidth="1"/>
    <col min="1916" max="1916" width="7.85546875" bestFit="1" customWidth="1"/>
    <col min="1917" max="1917" width="10.42578125" bestFit="1" customWidth="1"/>
    <col min="1918" max="1918" width="7.85546875" bestFit="1" customWidth="1"/>
    <col min="1919" max="1919" width="10.42578125" bestFit="1" customWidth="1"/>
    <col min="1920" max="1920" width="7.85546875" bestFit="1" customWidth="1"/>
    <col min="1921" max="1921" width="6" bestFit="1" customWidth="1"/>
    <col min="1922" max="1922" width="10.42578125" bestFit="1" customWidth="1"/>
    <col min="1923" max="1923" width="7.85546875" bestFit="1" customWidth="1"/>
    <col min="1924" max="1924" width="10.42578125" bestFit="1" customWidth="1"/>
    <col min="1925" max="1925" width="7.85546875" bestFit="1" customWidth="1"/>
    <col min="1926" max="1926" width="10.42578125" bestFit="1" customWidth="1"/>
    <col min="1927" max="1927" width="7.85546875" bestFit="1" customWidth="1"/>
    <col min="1928" max="1928" width="10.42578125" bestFit="1" customWidth="1"/>
    <col min="1929" max="1929" width="7.85546875" bestFit="1" customWidth="1"/>
    <col min="1930" max="1930" width="10.42578125" bestFit="1" customWidth="1"/>
    <col min="1931" max="1931" width="7.85546875" bestFit="1" customWidth="1"/>
    <col min="1932" max="1932" width="6" bestFit="1" customWidth="1"/>
    <col min="1933" max="1933" width="5" bestFit="1" customWidth="1"/>
    <col min="1934" max="1934" width="10.42578125" bestFit="1" customWidth="1"/>
    <col min="1935" max="1935" width="7.85546875" bestFit="1" customWidth="1"/>
    <col min="1936" max="1936" width="4.28515625" bestFit="1" customWidth="1"/>
    <col min="1937" max="1937" width="10.42578125" bestFit="1" customWidth="1"/>
    <col min="1938" max="1938" width="7.85546875" bestFit="1" customWidth="1"/>
    <col min="1939" max="1939" width="10.42578125" bestFit="1" customWidth="1"/>
    <col min="1940" max="1940" width="7.85546875" bestFit="1" customWidth="1"/>
    <col min="1941" max="1941" width="10.42578125" bestFit="1" customWidth="1"/>
    <col min="1942" max="1942" width="7.85546875" bestFit="1" customWidth="1"/>
    <col min="1943" max="1943" width="5" bestFit="1" customWidth="1"/>
    <col min="1944" max="1944" width="4.28515625" bestFit="1" customWidth="1"/>
    <col min="1945" max="1945" width="10.42578125" bestFit="1" customWidth="1"/>
    <col min="1946" max="1946" width="7.85546875" bestFit="1" customWidth="1"/>
    <col min="1947" max="1947" width="4.28515625" bestFit="1" customWidth="1"/>
    <col min="1948" max="1948" width="10.42578125" bestFit="1" customWidth="1"/>
    <col min="1949" max="1949" width="6.85546875" bestFit="1" customWidth="1"/>
    <col min="1950" max="1950" width="9.42578125" bestFit="1" customWidth="1"/>
    <col min="1951" max="1951" width="7.85546875" bestFit="1" customWidth="1"/>
    <col min="1952" max="1952" width="10.42578125" bestFit="1" customWidth="1"/>
    <col min="1953" max="1953" width="7.85546875" bestFit="1" customWidth="1"/>
    <col min="1954" max="1954" width="10.42578125" bestFit="1" customWidth="1"/>
    <col min="1955" max="1955" width="7.85546875" bestFit="1" customWidth="1"/>
    <col min="1956" max="1956" width="6" bestFit="1" customWidth="1"/>
    <col min="1957" max="1957" width="4.28515625" bestFit="1" customWidth="1"/>
    <col min="1958" max="1958" width="10.42578125" bestFit="1" customWidth="1"/>
    <col min="1959" max="1959" width="7.85546875" bestFit="1" customWidth="1"/>
    <col min="1960" max="1960" width="4.28515625" bestFit="1" customWidth="1"/>
    <col min="1961" max="1961" width="10.42578125" bestFit="1" customWidth="1"/>
    <col min="1962" max="1962" width="6.85546875" bestFit="1" customWidth="1"/>
    <col min="1963" max="1963" width="4.28515625" bestFit="1" customWidth="1"/>
    <col min="1964" max="1964" width="9.42578125" bestFit="1" customWidth="1"/>
    <col min="1965" max="1965" width="7.85546875" bestFit="1" customWidth="1"/>
    <col min="1966" max="1966" width="10.42578125" bestFit="1" customWidth="1"/>
    <col min="1967" max="1967" width="7.85546875" bestFit="1" customWidth="1"/>
    <col min="1968" max="1968" width="10.42578125" bestFit="1" customWidth="1"/>
    <col min="1969" max="1969" width="7.85546875" bestFit="1" customWidth="1"/>
    <col min="1970" max="1970" width="6" bestFit="1" customWidth="1"/>
    <col min="1971" max="1971" width="10.42578125" bestFit="1" customWidth="1"/>
    <col min="1972" max="1972" width="7.85546875" bestFit="1" customWidth="1"/>
    <col min="1973" max="1973" width="4.28515625" bestFit="1" customWidth="1"/>
    <col min="1974" max="1974" width="10.42578125" bestFit="1" customWidth="1"/>
    <col min="1975" max="1975" width="7.85546875" bestFit="1" customWidth="1"/>
    <col min="1976" max="1976" width="5" bestFit="1" customWidth="1"/>
    <col min="1977" max="1977" width="10.42578125" bestFit="1" customWidth="1"/>
    <col min="1978" max="1978" width="7.85546875" bestFit="1" customWidth="1"/>
    <col min="1979" max="1979" width="10.42578125" bestFit="1" customWidth="1"/>
    <col min="1980" max="1980" width="7.85546875" bestFit="1" customWidth="1"/>
    <col min="1981" max="1981" width="10.42578125" bestFit="1" customWidth="1"/>
    <col min="1982" max="1982" width="7.85546875" bestFit="1" customWidth="1"/>
    <col min="1983" max="1983" width="10.42578125" bestFit="1" customWidth="1"/>
    <col min="1984" max="1984" width="6.85546875" bestFit="1" customWidth="1"/>
    <col min="1985" max="1985" width="9.42578125" bestFit="1" customWidth="1"/>
    <col min="1986" max="1986" width="7.85546875" bestFit="1" customWidth="1"/>
    <col min="1987" max="1987" width="10.42578125" bestFit="1" customWidth="1"/>
    <col min="1988" max="1988" width="7.85546875" bestFit="1" customWidth="1"/>
    <col min="1989" max="1989" width="5" bestFit="1" customWidth="1"/>
    <col min="1990" max="1990" width="10.42578125" bestFit="1" customWidth="1"/>
    <col min="1991" max="1991" width="7.85546875" bestFit="1" customWidth="1"/>
    <col min="1992" max="1992" width="10.42578125" bestFit="1" customWidth="1"/>
    <col min="1993" max="1993" width="6.85546875" bestFit="1" customWidth="1"/>
    <col min="1994" max="1994" width="9.42578125" bestFit="1" customWidth="1"/>
    <col min="1995" max="1995" width="7.85546875" bestFit="1" customWidth="1"/>
    <col min="1996" max="1996" width="10.42578125" bestFit="1" customWidth="1"/>
    <col min="1997" max="1997" width="7.85546875" bestFit="1" customWidth="1"/>
    <col min="1998" max="1998" width="10.42578125" bestFit="1" customWidth="1"/>
    <col min="1999" max="1999" width="7.85546875" bestFit="1" customWidth="1"/>
    <col min="2000" max="2000" width="10.42578125" bestFit="1" customWidth="1"/>
    <col min="2001" max="2001" width="7.85546875" bestFit="1" customWidth="1"/>
    <col min="2002" max="2002" width="10.42578125" bestFit="1" customWidth="1"/>
    <col min="2003" max="2003" width="6.85546875" bestFit="1" customWidth="1"/>
    <col min="2004" max="2004" width="6" bestFit="1" customWidth="1"/>
    <col min="2005" max="2005" width="5" bestFit="1" customWidth="1"/>
    <col min="2006" max="2006" width="9.42578125" bestFit="1" customWidth="1"/>
    <col min="2007" max="2007" width="7.85546875" bestFit="1" customWidth="1"/>
    <col min="2008" max="2008" width="10.42578125" bestFit="1" customWidth="1"/>
    <col min="2009" max="2009" width="7.85546875" bestFit="1" customWidth="1"/>
    <col min="2010" max="2010" width="10.42578125" bestFit="1" customWidth="1"/>
    <col min="2011" max="2011" width="7.85546875" bestFit="1" customWidth="1"/>
    <col min="2012" max="2012" width="4.28515625" bestFit="1" customWidth="1"/>
    <col min="2013" max="2013" width="10.42578125" bestFit="1" customWidth="1"/>
    <col min="2014" max="2014" width="7.85546875" bestFit="1" customWidth="1"/>
    <col min="2015" max="2015" width="5" bestFit="1" customWidth="1"/>
    <col min="2016" max="2016" width="10.42578125" bestFit="1" customWidth="1"/>
    <col min="2017" max="2017" width="7.85546875" bestFit="1" customWidth="1"/>
    <col min="2018" max="2018" width="10.42578125" bestFit="1" customWidth="1"/>
    <col min="2019" max="2019" width="7.85546875" bestFit="1" customWidth="1"/>
    <col min="2020" max="2020" width="10.42578125" bestFit="1" customWidth="1"/>
    <col min="2021" max="2021" width="7.85546875" bestFit="1" customWidth="1"/>
    <col min="2022" max="2022" width="4.28515625" bestFit="1" customWidth="1"/>
    <col min="2023" max="2023" width="10.42578125" bestFit="1" customWidth="1"/>
    <col min="2024" max="2024" width="7.85546875" bestFit="1" customWidth="1"/>
    <col min="2025" max="2025" width="10.42578125" bestFit="1" customWidth="1"/>
    <col min="2026" max="2026" width="7.85546875" bestFit="1" customWidth="1"/>
    <col min="2027" max="2027" width="10.42578125" bestFit="1" customWidth="1"/>
    <col min="2028" max="2028" width="5.85546875" bestFit="1" customWidth="1"/>
    <col min="2029" max="2030" width="7.85546875" bestFit="1" customWidth="1"/>
    <col min="2031" max="2031" width="6" bestFit="1" customWidth="1"/>
    <col min="2032" max="2032" width="10.42578125" bestFit="1" customWidth="1"/>
    <col min="2033" max="2033" width="7.85546875" bestFit="1" customWidth="1"/>
    <col min="2034" max="2034" width="4.28515625" bestFit="1" customWidth="1"/>
    <col min="2035" max="2035" width="10.42578125" bestFit="1" customWidth="1"/>
    <col min="2036" max="2036" width="7.85546875" bestFit="1" customWidth="1"/>
    <col min="2037" max="2037" width="4.28515625" bestFit="1" customWidth="1"/>
    <col min="2038" max="2038" width="10.42578125" bestFit="1" customWidth="1"/>
    <col min="2039" max="2039" width="7.85546875" bestFit="1" customWidth="1"/>
    <col min="2040" max="2040" width="10.42578125" bestFit="1" customWidth="1"/>
    <col min="2041" max="2041" width="7.85546875" bestFit="1" customWidth="1"/>
    <col min="2042" max="2042" width="10.42578125" bestFit="1" customWidth="1"/>
    <col min="2043" max="2043" width="7.85546875" bestFit="1" customWidth="1"/>
    <col min="2044" max="2044" width="10.42578125" bestFit="1" customWidth="1"/>
    <col min="2045" max="2045" width="7.85546875" bestFit="1" customWidth="1"/>
    <col min="2046" max="2046" width="10.42578125" bestFit="1" customWidth="1"/>
    <col min="2047" max="2047" width="7.85546875" bestFit="1" customWidth="1"/>
    <col min="2048" max="2048" width="10.42578125" bestFit="1" customWidth="1"/>
    <col min="2049" max="2049" width="7.85546875" bestFit="1" customWidth="1"/>
    <col min="2050" max="2050" width="10.42578125" bestFit="1" customWidth="1"/>
    <col min="2051" max="2051" width="7.85546875" bestFit="1" customWidth="1"/>
    <col min="2052" max="2052" width="5" bestFit="1" customWidth="1"/>
    <col min="2053" max="2053" width="4.28515625" bestFit="1" customWidth="1"/>
    <col min="2054" max="2054" width="10.42578125" bestFit="1" customWidth="1"/>
    <col min="2055" max="2055" width="7.85546875" bestFit="1" customWidth="1"/>
    <col min="2056" max="2056" width="10.42578125" bestFit="1" customWidth="1"/>
    <col min="2057" max="2057" width="7.85546875" bestFit="1" customWidth="1"/>
    <col min="2058" max="2058" width="6" bestFit="1" customWidth="1"/>
    <col min="2059" max="2059" width="4.28515625" bestFit="1" customWidth="1"/>
    <col min="2060" max="2060" width="10.42578125" bestFit="1" customWidth="1"/>
    <col min="2061" max="2061" width="7.85546875" bestFit="1" customWidth="1"/>
    <col min="2062" max="2062" width="10.42578125" bestFit="1" customWidth="1"/>
    <col min="2063" max="2063" width="7.85546875" bestFit="1" customWidth="1"/>
    <col min="2064" max="2064" width="10.42578125" bestFit="1" customWidth="1"/>
    <col min="2065" max="2065" width="7.85546875" bestFit="1" customWidth="1"/>
    <col min="2066" max="2066" width="6" bestFit="1" customWidth="1"/>
    <col min="2067" max="2067" width="4.28515625" bestFit="1" customWidth="1"/>
    <col min="2068" max="2068" width="10.42578125" bestFit="1" customWidth="1"/>
    <col min="2069" max="2069" width="7.85546875" bestFit="1" customWidth="1"/>
    <col min="2070" max="2070" width="10.42578125" bestFit="1" customWidth="1"/>
    <col min="2071" max="2071" width="7.85546875" bestFit="1" customWidth="1"/>
    <col min="2072" max="2072" width="10.42578125" bestFit="1" customWidth="1"/>
    <col min="2073" max="2073" width="6.85546875" bestFit="1" customWidth="1"/>
    <col min="2074" max="2074" width="9.42578125" bestFit="1" customWidth="1"/>
    <col min="2075" max="2075" width="7.85546875" bestFit="1" customWidth="1"/>
    <col min="2076" max="2076" width="10.42578125" bestFit="1" customWidth="1"/>
    <col min="2077" max="2077" width="7.85546875" bestFit="1" customWidth="1"/>
    <col min="2078" max="2078" width="10.42578125" bestFit="1" customWidth="1"/>
    <col min="2079" max="2079" width="7.85546875" bestFit="1" customWidth="1"/>
    <col min="2080" max="2080" width="10.42578125" bestFit="1" customWidth="1"/>
    <col min="2081" max="2081" width="7.85546875" bestFit="1" customWidth="1"/>
    <col min="2082" max="2082" width="10.42578125" bestFit="1" customWidth="1"/>
    <col min="2083" max="2083" width="7.85546875" bestFit="1" customWidth="1"/>
    <col min="2084" max="2084" width="4.28515625" bestFit="1" customWidth="1"/>
    <col min="2085" max="2085" width="10.42578125" bestFit="1" customWidth="1"/>
    <col min="2086" max="2086" width="7.85546875" bestFit="1" customWidth="1"/>
    <col min="2087" max="2087" width="10.42578125" bestFit="1" customWidth="1"/>
    <col min="2088" max="2088" width="7.85546875" bestFit="1" customWidth="1"/>
    <col min="2089" max="2089" width="10.42578125" bestFit="1" customWidth="1"/>
    <col min="2090" max="2090" width="7.85546875" bestFit="1" customWidth="1"/>
    <col min="2091" max="2091" width="4.28515625" bestFit="1" customWidth="1"/>
    <col min="2092" max="2092" width="10.42578125" bestFit="1" customWidth="1"/>
    <col min="2093" max="2093" width="7.85546875" bestFit="1" customWidth="1"/>
    <col min="2094" max="2094" width="10.42578125" bestFit="1" customWidth="1"/>
    <col min="2095" max="2095" width="7.85546875" bestFit="1" customWidth="1"/>
    <col min="2096" max="2096" width="10.42578125" bestFit="1" customWidth="1"/>
    <col min="2097" max="2097" width="7.85546875" bestFit="1" customWidth="1"/>
    <col min="2098" max="2098" width="10.42578125" bestFit="1" customWidth="1"/>
    <col min="2099" max="2099" width="7.85546875" bestFit="1" customWidth="1"/>
    <col min="2100" max="2100" width="4.28515625" bestFit="1" customWidth="1"/>
    <col min="2101" max="2101" width="10.42578125" bestFit="1" customWidth="1"/>
    <col min="2102" max="2102" width="7.85546875" bestFit="1" customWidth="1"/>
    <col min="2103" max="2103" width="4.28515625" bestFit="1" customWidth="1"/>
    <col min="2104" max="2104" width="10.42578125" bestFit="1" customWidth="1"/>
    <col min="2105" max="2105" width="6.85546875" bestFit="1" customWidth="1"/>
    <col min="2106" max="2106" width="9.42578125" bestFit="1" customWidth="1"/>
    <col min="2107" max="2107" width="7.85546875" bestFit="1" customWidth="1"/>
    <col min="2108" max="2108" width="10.42578125" bestFit="1" customWidth="1"/>
    <col min="2109" max="2109" width="7.85546875" bestFit="1" customWidth="1"/>
    <col min="2110" max="2110" width="10.42578125" bestFit="1" customWidth="1"/>
    <col min="2111" max="2111" width="7.85546875" bestFit="1" customWidth="1"/>
    <col min="2112" max="2112" width="10.42578125" bestFit="1" customWidth="1"/>
    <col min="2113" max="2113" width="7.85546875" bestFit="1" customWidth="1"/>
    <col min="2114" max="2114" width="6" bestFit="1" customWidth="1"/>
    <col min="2115" max="2115" width="10.42578125" bestFit="1" customWidth="1"/>
    <col min="2116" max="2116" width="7.85546875" bestFit="1" customWidth="1"/>
    <col min="2117" max="2117" width="10.42578125" bestFit="1" customWidth="1"/>
    <col min="2118" max="2118" width="7.85546875" bestFit="1" customWidth="1"/>
    <col min="2119" max="2119" width="10.42578125" bestFit="1" customWidth="1"/>
    <col min="2120" max="2120" width="7.85546875" bestFit="1" customWidth="1"/>
    <col min="2121" max="2121" width="6" bestFit="1" customWidth="1"/>
    <col min="2122" max="2122" width="4.28515625" bestFit="1" customWidth="1"/>
    <col min="2123" max="2123" width="10.42578125" bestFit="1" customWidth="1"/>
    <col min="2124" max="2124" width="6.85546875" bestFit="1" customWidth="1"/>
    <col min="2125" max="2125" width="9.42578125" bestFit="1" customWidth="1"/>
    <col min="2126" max="2126" width="7.85546875" bestFit="1" customWidth="1"/>
    <col min="2127" max="2127" width="10.42578125" bestFit="1" customWidth="1"/>
    <col min="2128" max="2128" width="7.85546875" bestFit="1" customWidth="1"/>
    <col min="2129" max="2129" width="10.42578125" bestFit="1" customWidth="1"/>
    <col min="2130" max="2130" width="7.85546875" bestFit="1" customWidth="1"/>
    <col min="2131" max="2131" width="10.42578125" bestFit="1" customWidth="1"/>
    <col min="2132" max="2132" width="7.85546875" bestFit="1" customWidth="1"/>
    <col min="2133" max="2133" width="10.42578125" bestFit="1" customWidth="1"/>
    <col min="2134" max="2134" width="7.85546875" bestFit="1" customWidth="1"/>
    <col min="2135" max="2135" width="10.42578125" bestFit="1" customWidth="1"/>
    <col min="2136" max="2136" width="7.85546875" bestFit="1" customWidth="1"/>
    <col min="2137" max="2137" width="10.42578125" bestFit="1" customWidth="1"/>
    <col min="2138" max="2138" width="6.85546875" bestFit="1" customWidth="1"/>
    <col min="2139" max="2139" width="9.42578125" bestFit="1" customWidth="1"/>
    <col min="2140" max="2140" width="7.85546875" bestFit="1" customWidth="1"/>
    <col min="2141" max="2141" width="10.42578125" bestFit="1" customWidth="1"/>
    <col min="2142" max="2142" width="7.85546875" bestFit="1" customWidth="1"/>
    <col min="2143" max="2143" width="10.42578125" bestFit="1" customWidth="1"/>
    <col min="2144" max="2144" width="7.85546875" bestFit="1" customWidth="1"/>
    <col min="2145" max="2145" width="10.42578125" bestFit="1" customWidth="1"/>
    <col min="2146" max="2146" width="7.85546875" bestFit="1" customWidth="1"/>
    <col min="2147" max="2147" width="4.28515625" bestFit="1" customWidth="1"/>
    <col min="2148" max="2148" width="10.42578125" bestFit="1" customWidth="1"/>
    <col min="2149" max="2149" width="7.85546875" bestFit="1" customWidth="1"/>
    <col min="2150" max="2150" width="10.42578125" bestFit="1" customWidth="1"/>
    <col min="2151" max="2151" width="7.85546875" bestFit="1" customWidth="1"/>
    <col min="2152" max="2152" width="4.28515625" bestFit="1" customWidth="1"/>
    <col min="2153" max="2153" width="10.42578125" bestFit="1" customWidth="1"/>
    <col min="2154" max="2154" width="7.85546875" bestFit="1" customWidth="1"/>
    <col min="2155" max="2155" width="10.42578125" bestFit="1" customWidth="1"/>
    <col min="2156" max="2156" width="5.85546875" bestFit="1" customWidth="1"/>
    <col min="2157" max="2158" width="7.85546875" bestFit="1" customWidth="1"/>
    <col min="2159" max="2159" width="10.42578125" bestFit="1" customWidth="1"/>
    <col min="2160" max="2160" width="7.85546875" bestFit="1" customWidth="1"/>
    <col min="2161" max="2161" width="4.28515625" bestFit="1" customWidth="1"/>
    <col min="2162" max="2162" width="10.42578125" bestFit="1" customWidth="1"/>
    <col min="2163" max="2163" width="7.85546875" bestFit="1" customWidth="1"/>
    <col min="2164" max="2164" width="10.42578125" bestFit="1" customWidth="1"/>
    <col min="2165" max="2165" width="7.85546875" bestFit="1" customWidth="1"/>
    <col min="2166" max="2166" width="10.42578125" bestFit="1" customWidth="1"/>
    <col min="2167" max="2167" width="7.85546875" bestFit="1" customWidth="1"/>
    <col min="2168" max="2168" width="10.42578125" bestFit="1" customWidth="1"/>
    <col min="2169" max="2169" width="7.85546875" bestFit="1" customWidth="1"/>
    <col min="2170" max="2170" width="10.42578125" bestFit="1" customWidth="1"/>
    <col min="2171" max="2171" width="7.85546875" bestFit="1" customWidth="1"/>
    <col min="2172" max="2172" width="10.42578125" bestFit="1" customWidth="1"/>
    <col min="2173" max="2173" width="6.85546875" bestFit="1" customWidth="1"/>
    <col min="2174" max="2174" width="9.42578125" bestFit="1" customWidth="1"/>
    <col min="2175" max="2175" width="7.85546875" bestFit="1" customWidth="1"/>
    <col min="2176" max="2176" width="5" bestFit="1" customWidth="1"/>
    <col min="2177" max="2177" width="4.28515625" bestFit="1" customWidth="1"/>
    <col min="2178" max="2178" width="10.42578125" bestFit="1" customWidth="1"/>
    <col min="2179" max="2179" width="7.85546875" bestFit="1" customWidth="1"/>
    <col min="2180" max="2180" width="10.42578125" bestFit="1" customWidth="1"/>
    <col min="2181" max="2181" width="7.85546875" bestFit="1" customWidth="1"/>
    <col min="2182" max="2182" width="5" bestFit="1" customWidth="1"/>
    <col min="2183" max="2183" width="4.28515625" bestFit="1" customWidth="1"/>
    <col min="2184" max="2184" width="10.42578125" bestFit="1" customWidth="1"/>
    <col min="2185" max="2185" width="6.85546875" bestFit="1" customWidth="1"/>
    <col min="2186" max="2186" width="9.42578125" bestFit="1" customWidth="1"/>
    <col min="2187" max="2187" width="7.85546875" bestFit="1" customWidth="1"/>
    <col min="2188" max="2188" width="10.42578125" bestFit="1" customWidth="1"/>
    <col min="2189" max="2189" width="7.85546875" bestFit="1" customWidth="1"/>
    <col min="2190" max="2190" width="10.42578125" bestFit="1" customWidth="1"/>
    <col min="2191" max="2191" width="7.85546875" bestFit="1" customWidth="1"/>
    <col min="2192" max="2192" width="6" bestFit="1" customWidth="1"/>
    <col min="2193" max="2193" width="4.28515625" bestFit="1" customWidth="1"/>
    <col min="2194" max="2194" width="10.42578125" bestFit="1" customWidth="1"/>
    <col min="2195" max="2195" width="7.85546875" bestFit="1" customWidth="1"/>
    <col min="2196" max="2196" width="10.42578125" bestFit="1" customWidth="1"/>
    <col min="2197" max="2197" width="6.85546875" bestFit="1" customWidth="1"/>
    <col min="2198" max="2198" width="9.42578125" bestFit="1" customWidth="1"/>
    <col min="2199" max="2199" width="7.85546875" bestFit="1" customWidth="1"/>
    <col min="2200" max="2200" width="4.7109375" bestFit="1" customWidth="1"/>
    <col min="2201" max="2201" width="10.42578125" bestFit="1" customWidth="1"/>
    <col min="2202" max="2202" width="7.85546875" bestFit="1" customWidth="1"/>
    <col min="2203" max="2203" width="10.42578125" bestFit="1" customWidth="1"/>
    <col min="2204" max="2204" width="7.85546875" bestFit="1" customWidth="1"/>
    <col min="2205" max="2205" width="10.42578125" bestFit="1" customWidth="1"/>
    <col min="2206" max="2206" width="7.85546875" bestFit="1" customWidth="1"/>
    <col min="2207" max="2207" width="10.42578125" bestFit="1" customWidth="1"/>
    <col min="2208" max="2208" width="7.85546875" bestFit="1" customWidth="1"/>
    <col min="2209" max="2209" width="10.42578125" bestFit="1" customWidth="1"/>
    <col min="2210" max="2210" width="7.85546875" bestFit="1" customWidth="1"/>
    <col min="2211" max="2211" width="4.28515625" bestFit="1" customWidth="1"/>
    <col min="2212" max="2212" width="10.42578125" bestFit="1" customWidth="1"/>
    <col min="2213" max="2213" width="7.85546875" bestFit="1" customWidth="1"/>
    <col min="2214" max="2214" width="10.42578125" bestFit="1" customWidth="1"/>
    <col min="2215" max="2215" width="7.85546875" bestFit="1" customWidth="1"/>
    <col min="2216" max="2216" width="10.42578125" bestFit="1" customWidth="1"/>
    <col min="2217" max="2217" width="7.85546875" bestFit="1" customWidth="1"/>
    <col min="2218" max="2218" width="4.7109375" bestFit="1" customWidth="1"/>
    <col min="2219" max="2219" width="10.42578125" bestFit="1" customWidth="1"/>
    <col min="2220" max="2220" width="6.85546875" bestFit="1" customWidth="1"/>
    <col min="2221" max="2221" width="4.7109375" bestFit="1" customWidth="1"/>
    <col min="2222" max="2222" width="9.42578125" bestFit="1" customWidth="1"/>
    <col min="2223" max="2223" width="7.85546875" bestFit="1" customWidth="1"/>
    <col min="2224" max="2224" width="10.42578125" bestFit="1" customWidth="1"/>
    <col min="2225" max="2225" width="7.85546875" bestFit="1" customWidth="1"/>
    <col min="2226" max="2226" width="10.42578125" bestFit="1" customWidth="1"/>
    <col min="2227" max="2227" width="7.85546875" bestFit="1" customWidth="1"/>
    <col min="2228" max="2228" width="10.42578125" bestFit="1" customWidth="1"/>
    <col min="2229" max="2229" width="7.85546875" bestFit="1" customWidth="1"/>
    <col min="2230" max="2230" width="10.42578125" bestFit="1" customWidth="1"/>
    <col min="2231" max="2231" width="7.85546875" bestFit="1" customWidth="1"/>
    <col min="2232" max="2232" width="10.42578125" bestFit="1" customWidth="1"/>
    <col min="2233" max="2233" width="7.85546875" bestFit="1" customWidth="1"/>
    <col min="2234" max="2234" width="6" bestFit="1" customWidth="1"/>
    <col min="2235" max="2235" width="4.28515625" bestFit="1" customWidth="1"/>
    <col min="2236" max="2236" width="10.42578125" bestFit="1" customWidth="1"/>
    <col min="2237" max="2237" width="7.85546875" bestFit="1" customWidth="1"/>
    <col min="2238" max="2238" width="4.28515625" bestFit="1" customWidth="1"/>
    <col min="2239" max="2239" width="10.42578125" bestFit="1" customWidth="1"/>
    <col min="2240" max="2240" width="7.85546875" bestFit="1" customWidth="1"/>
    <col min="2241" max="2241" width="10.42578125" bestFit="1" customWidth="1"/>
    <col min="2242" max="2242" width="7.85546875" bestFit="1" customWidth="1"/>
    <col min="2243" max="2243" width="10.42578125" bestFit="1" customWidth="1"/>
    <col min="2244" max="2244" width="7.85546875" bestFit="1" customWidth="1"/>
    <col min="2245" max="2245" width="10.42578125" bestFit="1" customWidth="1"/>
    <col min="2246" max="2246" width="7.85546875" bestFit="1" customWidth="1"/>
    <col min="2247" max="2247" width="5" bestFit="1" customWidth="1"/>
    <col min="2248" max="2248" width="10.42578125" bestFit="1" customWidth="1"/>
    <col min="2249" max="2249" width="6.85546875" bestFit="1" customWidth="1"/>
    <col min="2250" max="2250" width="6" bestFit="1" customWidth="1"/>
    <col min="2251" max="2251" width="4.28515625" bestFit="1" customWidth="1"/>
    <col min="2252" max="2252" width="9.42578125" bestFit="1" customWidth="1"/>
    <col min="2253" max="2253" width="7.85546875" bestFit="1" customWidth="1"/>
    <col min="2254" max="2254" width="10.42578125" bestFit="1" customWidth="1"/>
    <col min="2255" max="2255" width="7.85546875" bestFit="1" customWidth="1"/>
    <col min="2256" max="2256" width="10.42578125" bestFit="1" customWidth="1"/>
    <col min="2257" max="2257" width="7.85546875" bestFit="1" customWidth="1"/>
    <col min="2258" max="2258" width="10.42578125" bestFit="1" customWidth="1"/>
    <col min="2259" max="2259" width="7.85546875" bestFit="1" customWidth="1"/>
    <col min="2260" max="2260" width="4.28515625" bestFit="1" customWidth="1"/>
    <col min="2261" max="2261" width="10.42578125" bestFit="1" customWidth="1"/>
    <col min="2262" max="2262" width="7.85546875" bestFit="1" customWidth="1"/>
    <col min="2263" max="2263" width="10.42578125" bestFit="1" customWidth="1"/>
    <col min="2264" max="2264" width="7.85546875" bestFit="1" customWidth="1"/>
    <col min="2265" max="2265" width="10.42578125" bestFit="1" customWidth="1"/>
    <col min="2266" max="2266" width="7.85546875" bestFit="1" customWidth="1"/>
    <col min="2267" max="2267" width="10.42578125" bestFit="1" customWidth="1"/>
    <col min="2268" max="2268" width="7.85546875" bestFit="1" customWidth="1"/>
    <col min="2269" max="2269" width="10.42578125" bestFit="1" customWidth="1"/>
    <col min="2270" max="2270" width="7.85546875" bestFit="1" customWidth="1"/>
    <col min="2271" max="2271" width="10.42578125" bestFit="1" customWidth="1"/>
    <col min="2272" max="2272" width="7.85546875" bestFit="1" customWidth="1"/>
    <col min="2273" max="2273" width="10.42578125" bestFit="1" customWidth="1"/>
    <col min="2274" max="2274" width="7.85546875" bestFit="1" customWidth="1"/>
    <col min="2275" max="2275" width="10.42578125" bestFit="1" customWidth="1"/>
    <col min="2276" max="2276" width="7.85546875" bestFit="1" customWidth="1"/>
    <col min="2277" max="2277" width="10.42578125" bestFit="1" customWidth="1"/>
    <col min="2278" max="2278" width="7.85546875" bestFit="1" customWidth="1"/>
    <col min="2279" max="2279" width="4.28515625" bestFit="1" customWidth="1"/>
    <col min="2280" max="2280" width="10.42578125" bestFit="1" customWidth="1"/>
    <col min="2281" max="2281" width="7.85546875" bestFit="1" customWidth="1"/>
    <col min="2282" max="2282" width="10.42578125" bestFit="1" customWidth="1"/>
    <col min="2283" max="2283" width="7.85546875" bestFit="1" customWidth="1"/>
    <col min="2284" max="2284" width="10.42578125" bestFit="1" customWidth="1"/>
    <col min="2285" max="2285" width="7.85546875" bestFit="1" customWidth="1"/>
    <col min="2286" max="2286" width="10.42578125" bestFit="1" customWidth="1"/>
    <col min="2287" max="2287" width="7.85546875" bestFit="1" customWidth="1"/>
    <col min="2288" max="2288" width="10.42578125" bestFit="1" customWidth="1"/>
    <col min="2289" max="2289" width="7.85546875" bestFit="1" customWidth="1"/>
    <col min="2290" max="2290" width="10.42578125" bestFit="1" customWidth="1"/>
    <col min="2291" max="2291" width="7.85546875" bestFit="1" customWidth="1"/>
    <col min="2292" max="2292" width="5" bestFit="1" customWidth="1"/>
    <col min="2293" max="2293" width="10.42578125" bestFit="1" customWidth="1"/>
    <col min="2294" max="2294" width="7.85546875" bestFit="1" customWidth="1"/>
    <col min="2295" max="2295" width="4.28515625" bestFit="1" customWidth="1"/>
    <col min="2296" max="2296" width="10.42578125" bestFit="1" customWidth="1"/>
    <col min="2297" max="2297" width="7.85546875" bestFit="1" customWidth="1"/>
    <col min="2298" max="2298" width="10.42578125" bestFit="1" customWidth="1"/>
    <col min="2299" max="2299" width="7.85546875" bestFit="1" customWidth="1"/>
    <col min="2300" max="2300" width="4.28515625" bestFit="1" customWidth="1"/>
    <col min="2301" max="2301" width="10.42578125" bestFit="1" customWidth="1"/>
    <col min="2302" max="2302" width="7.85546875" bestFit="1" customWidth="1"/>
    <col min="2303" max="2303" width="10.42578125" bestFit="1" customWidth="1"/>
    <col min="2304" max="2304" width="7.85546875" bestFit="1" customWidth="1"/>
    <col min="2305" max="2305" width="10.42578125" bestFit="1" customWidth="1"/>
    <col min="2306" max="2306" width="6.85546875" bestFit="1" customWidth="1"/>
    <col min="2307" max="2307" width="9.42578125" bestFit="1" customWidth="1"/>
    <col min="2308" max="2308" width="7.85546875" bestFit="1" customWidth="1"/>
    <col min="2309" max="2309" width="4.7109375" bestFit="1" customWidth="1"/>
    <col min="2310" max="2310" width="6" bestFit="1" customWidth="1"/>
    <col min="2311" max="2311" width="10.42578125" bestFit="1" customWidth="1"/>
    <col min="2312" max="2312" width="7.85546875" bestFit="1" customWidth="1"/>
    <col min="2313" max="2313" width="10.42578125" bestFit="1" customWidth="1"/>
    <col min="2314" max="2314" width="7.85546875" bestFit="1" customWidth="1"/>
    <col min="2315" max="2315" width="10.42578125" bestFit="1" customWidth="1"/>
    <col min="2316" max="2316" width="7.85546875" bestFit="1" customWidth="1"/>
    <col min="2317" max="2317" width="10.42578125" bestFit="1" customWidth="1"/>
    <col min="2318" max="2318" width="7.85546875" bestFit="1" customWidth="1"/>
    <col min="2319" max="2319" width="10.42578125" bestFit="1" customWidth="1"/>
    <col min="2320" max="2320" width="7.85546875" bestFit="1" customWidth="1"/>
    <col min="2321" max="2321" width="10.42578125" bestFit="1" customWidth="1"/>
    <col min="2322" max="2322" width="6.85546875" bestFit="1" customWidth="1"/>
    <col min="2323" max="2323" width="9.42578125" bestFit="1" customWidth="1"/>
    <col min="2324" max="2324" width="7.85546875" bestFit="1" customWidth="1"/>
    <col min="2325" max="2325" width="10.42578125" bestFit="1" customWidth="1"/>
    <col min="2326" max="2326" width="7.85546875" bestFit="1" customWidth="1"/>
    <col min="2327" max="2327" width="5" bestFit="1" customWidth="1"/>
    <col min="2328" max="2328" width="10.42578125" bestFit="1" customWidth="1"/>
    <col min="2329" max="2329" width="7.85546875" bestFit="1" customWidth="1"/>
    <col min="2330" max="2330" width="10.42578125" bestFit="1" customWidth="1"/>
    <col min="2331" max="2331" width="7.85546875" bestFit="1" customWidth="1"/>
    <col min="2332" max="2332" width="6" bestFit="1" customWidth="1"/>
    <col min="2333" max="2333" width="4.28515625" bestFit="1" customWidth="1"/>
    <col min="2334" max="2334" width="10.42578125" bestFit="1" customWidth="1"/>
    <col min="2335" max="2335" width="7.85546875" bestFit="1" customWidth="1"/>
    <col min="2336" max="2336" width="10.42578125" bestFit="1" customWidth="1"/>
    <col min="2337" max="2337" width="7.85546875" bestFit="1" customWidth="1"/>
    <col min="2338" max="2338" width="10.42578125" bestFit="1" customWidth="1"/>
    <col min="2339" max="2339" width="7.85546875" bestFit="1" customWidth="1"/>
    <col min="2340" max="2340" width="10.42578125" bestFit="1" customWidth="1"/>
    <col min="2341" max="2341" width="7.85546875" bestFit="1" customWidth="1"/>
    <col min="2342" max="2342" width="4.28515625" bestFit="1" customWidth="1"/>
    <col min="2343" max="2343" width="10.42578125" bestFit="1" customWidth="1"/>
    <col min="2344" max="2344" width="7.85546875" bestFit="1" customWidth="1"/>
    <col min="2345" max="2345" width="6" bestFit="1" customWidth="1"/>
    <col min="2346" max="2346" width="10.42578125" bestFit="1" customWidth="1"/>
    <col min="2347" max="2347" width="6.85546875" bestFit="1" customWidth="1"/>
    <col min="2348" max="2348" width="9.42578125" bestFit="1" customWidth="1"/>
    <col min="2349" max="2349" width="7.85546875" bestFit="1" customWidth="1"/>
    <col min="2350" max="2350" width="5" bestFit="1" customWidth="1"/>
    <col min="2351" max="2351" width="10.42578125" bestFit="1" customWidth="1"/>
    <col min="2352" max="2352" width="7.85546875" bestFit="1" customWidth="1"/>
    <col min="2353" max="2353" width="10.42578125" bestFit="1" customWidth="1"/>
    <col min="2354" max="2354" width="7.85546875" bestFit="1" customWidth="1"/>
    <col min="2355" max="2355" width="6" bestFit="1" customWidth="1"/>
    <col min="2356" max="2356" width="10.42578125" bestFit="1" customWidth="1"/>
    <col min="2357" max="2357" width="7.85546875" bestFit="1" customWidth="1"/>
    <col min="2358" max="2358" width="10.42578125" bestFit="1" customWidth="1"/>
    <col min="2359" max="2359" width="7.85546875" bestFit="1" customWidth="1"/>
    <col min="2360" max="2360" width="10.42578125" bestFit="1" customWidth="1"/>
    <col min="2361" max="2361" width="7.85546875" bestFit="1" customWidth="1"/>
    <col min="2362" max="2362" width="4.28515625" bestFit="1" customWidth="1"/>
    <col min="2363" max="2363" width="10.42578125" bestFit="1" customWidth="1"/>
    <col min="2364" max="2364" width="7.85546875" bestFit="1" customWidth="1"/>
    <col min="2365" max="2365" width="10.42578125" bestFit="1" customWidth="1"/>
    <col min="2366" max="2366" width="7.85546875" bestFit="1" customWidth="1"/>
    <col min="2367" max="2367" width="10.42578125" bestFit="1" customWidth="1"/>
    <col min="2368" max="2368" width="7.85546875" bestFit="1" customWidth="1"/>
    <col min="2369" max="2369" width="10.42578125" bestFit="1" customWidth="1"/>
    <col min="2370" max="2370" width="7.85546875" bestFit="1" customWidth="1"/>
    <col min="2371" max="2371" width="10.42578125" bestFit="1" customWidth="1"/>
    <col min="2372" max="2372" width="7.85546875" bestFit="1" customWidth="1"/>
    <col min="2373" max="2373" width="10.42578125" bestFit="1" customWidth="1"/>
    <col min="2374" max="2374" width="7.85546875" bestFit="1" customWidth="1"/>
    <col min="2375" max="2375" width="6" bestFit="1" customWidth="1"/>
    <col min="2376" max="2376" width="10.42578125" bestFit="1" customWidth="1"/>
    <col min="2377" max="2377" width="7.85546875" bestFit="1" customWidth="1"/>
    <col min="2378" max="2378" width="10.42578125" bestFit="1" customWidth="1"/>
    <col min="2379" max="2379" width="7.85546875" bestFit="1" customWidth="1"/>
    <col min="2380" max="2380" width="10.42578125" bestFit="1" customWidth="1"/>
    <col min="2381" max="2381" width="7.85546875" bestFit="1" customWidth="1"/>
    <col min="2382" max="2382" width="10.42578125" bestFit="1" customWidth="1"/>
    <col min="2383" max="2383" width="7.85546875" bestFit="1" customWidth="1"/>
    <col min="2384" max="2384" width="10.42578125" bestFit="1" customWidth="1"/>
    <col min="2385" max="2385" width="6.85546875" bestFit="1" customWidth="1"/>
    <col min="2386" max="2386" width="9.42578125" bestFit="1" customWidth="1"/>
    <col min="2387" max="2387" width="7.85546875" bestFit="1" customWidth="1"/>
    <col min="2388" max="2388" width="10.42578125" bestFit="1" customWidth="1"/>
    <col min="2389" max="2389" width="7.85546875" bestFit="1" customWidth="1"/>
    <col min="2390" max="2390" width="4.28515625" bestFit="1" customWidth="1"/>
    <col min="2391" max="2391" width="10.42578125" bestFit="1" customWidth="1"/>
    <col min="2392" max="2392" width="7.85546875" bestFit="1" customWidth="1"/>
    <col min="2393" max="2393" width="4.28515625" bestFit="1" customWidth="1"/>
    <col min="2394" max="2394" width="10.42578125" bestFit="1" customWidth="1"/>
    <col min="2395" max="2395" width="7.85546875" bestFit="1" customWidth="1"/>
    <col min="2396" max="2396" width="10.42578125" bestFit="1" customWidth="1"/>
    <col min="2397" max="2397" width="6.85546875" bestFit="1" customWidth="1"/>
    <col min="2398" max="2398" width="4.28515625" bestFit="1" customWidth="1"/>
    <col min="2399" max="2399" width="9.42578125" bestFit="1" customWidth="1"/>
    <col min="2400" max="2400" width="7.85546875" bestFit="1" customWidth="1"/>
    <col min="2401" max="2401" width="6" bestFit="1" customWidth="1"/>
    <col min="2402" max="2402" width="10.42578125" bestFit="1" customWidth="1"/>
    <col min="2403" max="2403" width="7.85546875" bestFit="1" customWidth="1"/>
    <col min="2404" max="2404" width="10.42578125" bestFit="1" customWidth="1"/>
    <col min="2405" max="2405" width="7.85546875" bestFit="1" customWidth="1"/>
    <col min="2406" max="2406" width="10.42578125" bestFit="1" customWidth="1"/>
    <col min="2407" max="2407" width="6.85546875" bestFit="1" customWidth="1"/>
    <col min="2408" max="2408" width="9.42578125" bestFit="1" customWidth="1"/>
    <col min="2409" max="2409" width="7.85546875" bestFit="1" customWidth="1"/>
    <col min="2410" max="2410" width="10.42578125" bestFit="1" customWidth="1"/>
    <col min="2411" max="2411" width="7.85546875" bestFit="1" customWidth="1"/>
    <col min="2412" max="2412" width="10.42578125" bestFit="1" customWidth="1"/>
    <col min="2413" max="2413" width="7.85546875" bestFit="1" customWidth="1"/>
    <col min="2414" max="2414" width="10.42578125" bestFit="1" customWidth="1"/>
    <col min="2415" max="2415" width="7.85546875" bestFit="1" customWidth="1"/>
    <col min="2416" max="2416" width="10.42578125" bestFit="1" customWidth="1"/>
    <col min="2417" max="2417" width="7.85546875" bestFit="1" customWidth="1"/>
    <col min="2418" max="2418" width="4.7109375" bestFit="1" customWidth="1"/>
    <col min="2419" max="2419" width="10.42578125" bestFit="1" customWidth="1"/>
    <col min="2420" max="2420" width="7.85546875" bestFit="1" customWidth="1"/>
    <col min="2421" max="2421" width="10.42578125" bestFit="1" customWidth="1"/>
    <col min="2422" max="2422" width="7.85546875" bestFit="1" customWidth="1"/>
    <col min="2423" max="2423" width="10.42578125" bestFit="1" customWidth="1"/>
    <col min="2424" max="2424" width="7.85546875" bestFit="1" customWidth="1"/>
    <col min="2425" max="2425" width="10.42578125" bestFit="1" customWidth="1"/>
    <col min="2426" max="2426" width="7.85546875" bestFit="1" customWidth="1"/>
    <col min="2427" max="2427" width="4.28515625" bestFit="1" customWidth="1"/>
    <col min="2428" max="2428" width="10.42578125" bestFit="1" customWidth="1"/>
    <col min="2429" max="2429" width="7.85546875" bestFit="1" customWidth="1"/>
    <col min="2430" max="2430" width="10.42578125" bestFit="1" customWidth="1"/>
    <col min="2431" max="2431" width="7.85546875" bestFit="1" customWidth="1"/>
    <col min="2432" max="2432" width="10.42578125" bestFit="1" customWidth="1"/>
    <col min="2433" max="2433" width="7.85546875" bestFit="1" customWidth="1"/>
    <col min="2434" max="2434" width="10.42578125" bestFit="1" customWidth="1"/>
    <col min="2435" max="2435" width="6.85546875" bestFit="1" customWidth="1"/>
    <col min="2436" max="2436" width="9.42578125" bestFit="1" customWidth="1"/>
    <col min="2437" max="2437" width="7.85546875" bestFit="1" customWidth="1"/>
    <col min="2438" max="2438" width="10.42578125" bestFit="1" customWidth="1"/>
    <col min="2439" max="2439" width="7.85546875" bestFit="1" customWidth="1"/>
    <col min="2440" max="2440" width="4.28515625" bestFit="1" customWidth="1"/>
    <col min="2441" max="2441" width="10.42578125" bestFit="1" customWidth="1"/>
    <col min="2442" max="2442" width="7.85546875" bestFit="1" customWidth="1"/>
    <col min="2443" max="2443" width="6" bestFit="1" customWidth="1"/>
    <col min="2444" max="2444" width="10.42578125" bestFit="1" customWidth="1"/>
    <col min="2445" max="2445" width="7.85546875" bestFit="1" customWidth="1"/>
    <col min="2446" max="2446" width="10.42578125" bestFit="1" customWidth="1"/>
    <col min="2447" max="2447" width="7.85546875" bestFit="1" customWidth="1"/>
    <col min="2448" max="2448" width="10.42578125" bestFit="1" customWidth="1"/>
    <col min="2449" max="2449" width="7.85546875" bestFit="1" customWidth="1"/>
    <col min="2450" max="2450" width="10.42578125" bestFit="1" customWidth="1"/>
    <col min="2451" max="2451" width="7.85546875" bestFit="1" customWidth="1"/>
    <col min="2452" max="2452" width="10.42578125" bestFit="1" customWidth="1"/>
    <col min="2453" max="2453" width="7.85546875" bestFit="1" customWidth="1"/>
    <col min="2454" max="2454" width="10.42578125" bestFit="1" customWidth="1"/>
    <col min="2455" max="2455" width="7.85546875" bestFit="1" customWidth="1"/>
    <col min="2456" max="2456" width="10.42578125" bestFit="1" customWidth="1"/>
    <col min="2457" max="2457" width="7.85546875" bestFit="1" customWidth="1"/>
    <col min="2458" max="2458" width="10.42578125" bestFit="1" customWidth="1"/>
    <col min="2459" max="2459" width="7.85546875" bestFit="1" customWidth="1"/>
    <col min="2460" max="2460" width="10.42578125" bestFit="1" customWidth="1"/>
    <col min="2461" max="2461" width="6.85546875" bestFit="1" customWidth="1"/>
    <col min="2462" max="2462" width="9.42578125" bestFit="1" customWidth="1"/>
    <col min="2463" max="2463" width="7.85546875" bestFit="1" customWidth="1"/>
    <col min="2464" max="2464" width="6" bestFit="1" customWidth="1"/>
    <col min="2465" max="2465" width="10.42578125" bestFit="1" customWidth="1"/>
    <col min="2466" max="2466" width="7.85546875" bestFit="1" customWidth="1"/>
    <col min="2467" max="2467" width="10.42578125" bestFit="1" customWidth="1"/>
    <col min="2468" max="2468" width="7.85546875" bestFit="1" customWidth="1"/>
    <col min="2469" max="2469" width="10.42578125" bestFit="1" customWidth="1"/>
    <col min="2470" max="2470" width="6.85546875" bestFit="1" customWidth="1"/>
    <col min="2471" max="2471" width="9.42578125" bestFit="1" customWidth="1"/>
    <col min="2472" max="2472" width="7.85546875" bestFit="1" customWidth="1"/>
    <col min="2473" max="2473" width="10.42578125" bestFit="1" customWidth="1"/>
    <col min="2474" max="2474" width="7.85546875" bestFit="1" customWidth="1"/>
    <col min="2475" max="2475" width="10.42578125" bestFit="1" customWidth="1"/>
    <col min="2476" max="2476" width="7.85546875" bestFit="1" customWidth="1"/>
    <col min="2477" max="2477" width="10.42578125" bestFit="1" customWidth="1"/>
    <col min="2478" max="2478" width="7.85546875" bestFit="1" customWidth="1"/>
    <col min="2479" max="2479" width="10.42578125" bestFit="1" customWidth="1"/>
    <col min="2480" max="2480" width="6.85546875" bestFit="1" customWidth="1"/>
    <col min="2481" max="2481" width="5" bestFit="1" customWidth="1"/>
    <col min="2482" max="2482" width="9.42578125" bestFit="1" customWidth="1"/>
    <col min="2483" max="2483" width="7.85546875" bestFit="1" customWidth="1"/>
    <col min="2484" max="2484" width="6" bestFit="1" customWidth="1"/>
    <col min="2485" max="2485" width="10.42578125" bestFit="1" customWidth="1"/>
    <col min="2486" max="2486" width="7.85546875" bestFit="1" customWidth="1"/>
    <col min="2487" max="2487" width="10.42578125" bestFit="1" customWidth="1"/>
    <col min="2488" max="2488" width="7.85546875" bestFit="1" customWidth="1"/>
    <col min="2489" max="2489" width="10.42578125" bestFit="1" customWidth="1"/>
    <col min="2490" max="2490" width="7.85546875" bestFit="1" customWidth="1"/>
    <col min="2491" max="2491" width="5" bestFit="1" customWidth="1"/>
    <col min="2492" max="2492" width="10.42578125" bestFit="1" customWidth="1"/>
    <col min="2493" max="2493" width="6.85546875" bestFit="1" customWidth="1"/>
    <col min="2494" max="2494" width="4.7109375" bestFit="1" customWidth="1"/>
    <col min="2495" max="2495" width="9.42578125" bestFit="1" customWidth="1"/>
    <col min="2496" max="2496" width="7.85546875" bestFit="1" customWidth="1"/>
    <col min="2497" max="2497" width="10.42578125" bestFit="1" customWidth="1"/>
    <col min="2498" max="2498" width="7.85546875" bestFit="1" customWidth="1"/>
    <col min="2499" max="2499" width="10.42578125" bestFit="1" customWidth="1"/>
    <col min="2500" max="2500" width="7.85546875" bestFit="1" customWidth="1"/>
    <col min="2501" max="2501" width="10.42578125" bestFit="1" customWidth="1"/>
    <col min="2502" max="2502" width="7.85546875" bestFit="1" customWidth="1"/>
    <col min="2503" max="2503" width="10.42578125" bestFit="1" customWidth="1"/>
    <col min="2504" max="2504" width="7.85546875" bestFit="1" customWidth="1"/>
    <col min="2505" max="2505" width="10.42578125" bestFit="1" customWidth="1"/>
    <col min="2506" max="2506" width="7.85546875" bestFit="1" customWidth="1"/>
    <col min="2507" max="2507" width="10.42578125" bestFit="1" customWidth="1"/>
    <col min="2508" max="2508" width="7.85546875" bestFit="1" customWidth="1"/>
    <col min="2509" max="2509" width="4.7109375" bestFit="1" customWidth="1"/>
    <col min="2510" max="2510" width="10.42578125" bestFit="1" customWidth="1"/>
    <col min="2511" max="2511" width="7.85546875" bestFit="1" customWidth="1"/>
    <col min="2512" max="2512" width="10.42578125" bestFit="1" customWidth="1"/>
    <col min="2513" max="2513" width="7.85546875" bestFit="1" customWidth="1"/>
    <col min="2514" max="2514" width="10.42578125" bestFit="1" customWidth="1"/>
    <col min="2515" max="2515" width="7.85546875" bestFit="1" customWidth="1"/>
    <col min="2516" max="2516" width="10.42578125" bestFit="1" customWidth="1"/>
    <col min="2517" max="2517" width="7.85546875" bestFit="1" customWidth="1"/>
    <col min="2518" max="2518" width="10.42578125" bestFit="1" customWidth="1"/>
    <col min="2519" max="2519" width="6.85546875" bestFit="1" customWidth="1"/>
    <col min="2520" max="2520" width="9.42578125" bestFit="1" customWidth="1"/>
    <col min="2521" max="2521" width="7.85546875" bestFit="1" customWidth="1"/>
    <col min="2522" max="2522" width="10.42578125" bestFit="1" customWidth="1"/>
    <col min="2523" max="2523" width="7.85546875" bestFit="1" customWidth="1"/>
    <col min="2524" max="2524" width="10.42578125" bestFit="1" customWidth="1"/>
    <col min="2525" max="2525" width="7.85546875" bestFit="1" customWidth="1"/>
    <col min="2526" max="2526" width="4.28515625" bestFit="1" customWidth="1"/>
    <col min="2527" max="2527" width="10.42578125" bestFit="1" customWidth="1"/>
    <col min="2528" max="2528" width="7.85546875" bestFit="1" customWidth="1"/>
    <col min="2529" max="2529" width="10.42578125" bestFit="1" customWidth="1"/>
    <col min="2530" max="2530" width="7.85546875" bestFit="1" customWidth="1"/>
    <col min="2531" max="2531" width="6" bestFit="1" customWidth="1"/>
    <col min="2532" max="2532" width="10.42578125" bestFit="1" customWidth="1"/>
    <col min="2533" max="2533" width="7.85546875" bestFit="1" customWidth="1"/>
    <col min="2534" max="2534" width="10.42578125" bestFit="1" customWidth="1"/>
    <col min="2535" max="2535" width="7.85546875" bestFit="1" customWidth="1"/>
    <col min="2536" max="2536" width="10.42578125" bestFit="1" customWidth="1"/>
    <col min="2537" max="2537" width="6.85546875" bestFit="1" customWidth="1"/>
    <col min="2538" max="2538" width="9.42578125" bestFit="1" customWidth="1"/>
    <col min="2539" max="2539" width="7.85546875" bestFit="1" customWidth="1"/>
    <col min="2540" max="2540" width="10.42578125" bestFit="1" customWidth="1"/>
    <col min="2541" max="2541" width="7.85546875" bestFit="1" customWidth="1"/>
    <col min="2542" max="2542" width="10.42578125" bestFit="1" customWidth="1"/>
    <col min="2543" max="2543" width="7.85546875" bestFit="1" customWidth="1"/>
    <col min="2544" max="2544" width="10.42578125" bestFit="1" customWidth="1"/>
    <col min="2545" max="2545" width="7.85546875" bestFit="1" customWidth="1"/>
    <col min="2546" max="2546" width="10.42578125" bestFit="1" customWidth="1"/>
    <col min="2547" max="2547" width="7.85546875" bestFit="1" customWidth="1"/>
    <col min="2548" max="2548" width="10.42578125" bestFit="1" customWidth="1"/>
    <col min="2549" max="2549" width="7.85546875" bestFit="1" customWidth="1"/>
    <col min="2550" max="2550" width="10.42578125" bestFit="1" customWidth="1"/>
    <col min="2551" max="2551" width="6.85546875" bestFit="1" customWidth="1"/>
    <col min="2552" max="2552" width="9.42578125" bestFit="1" customWidth="1"/>
    <col min="2553" max="2553" width="7.85546875" bestFit="1" customWidth="1"/>
    <col min="2554" max="2554" width="10.42578125" bestFit="1" customWidth="1"/>
    <col min="2555" max="2555" width="7.85546875" bestFit="1" customWidth="1"/>
    <col min="2556" max="2556" width="10.42578125" bestFit="1" customWidth="1"/>
    <col min="2557" max="2557" width="7.85546875" bestFit="1" customWidth="1"/>
    <col min="2558" max="2558" width="10.42578125" bestFit="1" customWidth="1"/>
    <col min="2559" max="2559" width="7.85546875" bestFit="1" customWidth="1"/>
    <col min="2560" max="2560" width="10.42578125" bestFit="1" customWidth="1"/>
    <col min="2561" max="2561" width="7.85546875" bestFit="1" customWidth="1"/>
    <col min="2562" max="2562" width="5" bestFit="1" customWidth="1"/>
    <col min="2563" max="2563" width="10.42578125" bestFit="1" customWidth="1"/>
    <col min="2564" max="2564" width="7.85546875" bestFit="1" customWidth="1"/>
    <col min="2565" max="2565" width="10.42578125" bestFit="1" customWidth="1"/>
    <col min="2566" max="2566" width="7.85546875" bestFit="1" customWidth="1"/>
    <col min="2567" max="2567" width="5" bestFit="1" customWidth="1"/>
    <col min="2568" max="2568" width="10.42578125" bestFit="1" customWidth="1"/>
    <col min="2569" max="2569" width="7.85546875" bestFit="1" customWidth="1"/>
    <col min="2570" max="2570" width="10.42578125" bestFit="1" customWidth="1"/>
    <col min="2571" max="2571" width="7.85546875" bestFit="1" customWidth="1"/>
    <col min="2572" max="2572" width="6" bestFit="1" customWidth="1"/>
    <col min="2573" max="2573" width="10.42578125" bestFit="1" customWidth="1"/>
    <col min="2574" max="2574" width="7.85546875" bestFit="1" customWidth="1"/>
    <col min="2575" max="2575" width="10.42578125" bestFit="1" customWidth="1"/>
    <col min="2576" max="2576" width="7.85546875" bestFit="1" customWidth="1"/>
    <col min="2577" max="2577" width="6" bestFit="1" customWidth="1"/>
    <col min="2578" max="2578" width="10.42578125" bestFit="1" customWidth="1"/>
    <col min="2579" max="2579" width="6.85546875" bestFit="1" customWidth="1"/>
    <col min="2580" max="2580" width="9.42578125" bestFit="1" customWidth="1"/>
    <col min="2581" max="2581" width="7.85546875" bestFit="1" customWidth="1"/>
    <col min="2582" max="2583" width="4.7109375" bestFit="1" customWidth="1"/>
    <col min="2584" max="2584" width="10.42578125" bestFit="1" customWidth="1"/>
    <col min="2585" max="2585" width="7.85546875" bestFit="1" customWidth="1"/>
    <col min="2586" max="2586" width="10.42578125" bestFit="1" customWidth="1"/>
    <col min="2587" max="2587" width="7.85546875" bestFit="1" customWidth="1"/>
    <col min="2588" max="2588" width="10.42578125" bestFit="1" customWidth="1"/>
    <col min="2589" max="2589" width="7.85546875" bestFit="1" customWidth="1"/>
    <col min="2590" max="2590" width="10.42578125" bestFit="1" customWidth="1"/>
    <col min="2591" max="2591" width="7.85546875" bestFit="1" customWidth="1"/>
    <col min="2592" max="2592" width="10.42578125" bestFit="1" customWidth="1"/>
    <col min="2593" max="2593" width="7.85546875" bestFit="1" customWidth="1"/>
    <col min="2594" max="2594" width="5" bestFit="1" customWidth="1"/>
    <col min="2595" max="2595" width="10.42578125" bestFit="1" customWidth="1"/>
    <col min="2596" max="2596" width="6.85546875" bestFit="1" customWidth="1"/>
    <col min="2597" max="2597" width="9.42578125" bestFit="1" customWidth="1"/>
    <col min="2598" max="2598" width="7.85546875" bestFit="1" customWidth="1"/>
    <col min="2599" max="2599" width="10.42578125" bestFit="1" customWidth="1"/>
    <col min="2600" max="2600" width="7.85546875" bestFit="1" customWidth="1"/>
    <col min="2601" max="2601" width="10.42578125" bestFit="1" customWidth="1"/>
    <col min="2602" max="2602" width="7.85546875" bestFit="1" customWidth="1"/>
    <col min="2603" max="2603" width="10.42578125" bestFit="1" customWidth="1"/>
    <col min="2604" max="2604" width="7.85546875" bestFit="1" customWidth="1"/>
    <col min="2605" max="2605" width="4.28515625" bestFit="1" customWidth="1"/>
    <col min="2606" max="2606" width="10.42578125" bestFit="1" customWidth="1"/>
    <col min="2607" max="2607" width="7.85546875" bestFit="1" customWidth="1"/>
    <col min="2608" max="2608" width="10.42578125" bestFit="1" customWidth="1"/>
    <col min="2609" max="2609" width="7.85546875" bestFit="1" customWidth="1"/>
    <col min="2610" max="2610" width="10.42578125" bestFit="1" customWidth="1"/>
    <col min="2611" max="2611" width="7.85546875" bestFit="1" customWidth="1"/>
    <col min="2612" max="2612" width="10.42578125" bestFit="1" customWidth="1"/>
    <col min="2613" max="2613" width="7.85546875" bestFit="1" customWidth="1"/>
    <col min="2614" max="2614" width="10.42578125" bestFit="1" customWidth="1"/>
    <col min="2615" max="2615" width="7.85546875" bestFit="1" customWidth="1"/>
    <col min="2616" max="2616" width="10.42578125" bestFit="1" customWidth="1"/>
    <col min="2617" max="2617" width="7.85546875" bestFit="1" customWidth="1"/>
    <col min="2618" max="2618" width="10.42578125" bestFit="1" customWidth="1"/>
    <col min="2619" max="2619" width="7.85546875" bestFit="1" customWidth="1"/>
    <col min="2620" max="2620" width="10.42578125" bestFit="1" customWidth="1"/>
    <col min="2621" max="2621" width="7.85546875" bestFit="1" customWidth="1"/>
    <col min="2622" max="2622" width="10.42578125" bestFit="1" customWidth="1"/>
    <col min="2623" max="2623" width="7.85546875" bestFit="1" customWidth="1"/>
    <col min="2624" max="2624" width="10.42578125" bestFit="1" customWidth="1"/>
    <col min="2625" max="2625" width="7.85546875" bestFit="1" customWidth="1"/>
    <col min="2626" max="2626" width="10.42578125" bestFit="1" customWidth="1"/>
    <col min="2627" max="2627" width="7.85546875" bestFit="1" customWidth="1"/>
    <col min="2628" max="2628" width="4.7109375" bestFit="1" customWidth="1"/>
    <col min="2629" max="2629" width="10.42578125" bestFit="1" customWidth="1"/>
    <col min="2630" max="2630" width="7.85546875" bestFit="1" customWidth="1"/>
    <col min="2631" max="2631" width="4.28515625" bestFit="1" customWidth="1"/>
    <col min="2632" max="2632" width="10.42578125" bestFit="1" customWidth="1"/>
    <col min="2633" max="2633" width="7.85546875" bestFit="1" customWidth="1"/>
    <col min="2634" max="2634" width="10.42578125" bestFit="1" customWidth="1"/>
    <col min="2635" max="2635" width="7.85546875" bestFit="1" customWidth="1"/>
    <col min="2636" max="2636" width="6" bestFit="1" customWidth="1"/>
    <col min="2637" max="2637" width="10.42578125" bestFit="1" customWidth="1"/>
    <col min="2638" max="2638" width="7.85546875" bestFit="1" customWidth="1"/>
    <col min="2639" max="2639" width="6" bestFit="1" customWidth="1"/>
    <col min="2640" max="2640" width="10.42578125" bestFit="1" customWidth="1"/>
    <col min="2641" max="2641" width="7.85546875" bestFit="1" customWidth="1"/>
    <col min="2642" max="2642" width="10.42578125" bestFit="1" customWidth="1"/>
    <col min="2643" max="2643" width="7.85546875" bestFit="1" customWidth="1"/>
    <col min="2644" max="2644" width="4.7109375" bestFit="1" customWidth="1"/>
    <col min="2645" max="2645" width="10.42578125" bestFit="1" customWidth="1"/>
    <col min="2646" max="2646" width="6.85546875" bestFit="1" customWidth="1"/>
    <col min="2647" max="2647" width="9.42578125" bestFit="1" customWidth="1"/>
    <col min="2648" max="2648" width="7.85546875" bestFit="1" customWidth="1"/>
    <col min="2649" max="2649" width="10.42578125" bestFit="1" customWidth="1"/>
    <col min="2650" max="2650" width="7.85546875" bestFit="1" customWidth="1"/>
    <col min="2651" max="2651" width="10.42578125" bestFit="1" customWidth="1"/>
    <col min="2652" max="2652" width="7.85546875" bestFit="1" customWidth="1"/>
    <col min="2653" max="2653" width="10.42578125" bestFit="1" customWidth="1"/>
    <col min="2654" max="2654" width="7.85546875" bestFit="1" customWidth="1"/>
    <col min="2655" max="2655" width="10.42578125" bestFit="1" customWidth="1"/>
    <col min="2656" max="2656" width="7.85546875" bestFit="1" customWidth="1"/>
    <col min="2657" max="2657" width="10.42578125" bestFit="1" customWidth="1"/>
    <col min="2658" max="2658" width="7.85546875" bestFit="1" customWidth="1"/>
    <col min="2659" max="2659" width="4.28515625" bestFit="1" customWidth="1"/>
    <col min="2660" max="2660" width="10.42578125" bestFit="1" customWidth="1"/>
    <col min="2661" max="2661" width="7.85546875" bestFit="1" customWidth="1"/>
    <col min="2662" max="2662" width="10.42578125" bestFit="1" customWidth="1"/>
    <col min="2663" max="2663" width="7.85546875" bestFit="1" customWidth="1"/>
    <col min="2664" max="2664" width="6" bestFit="1" customWidth="1"/>
    <col min="2665" max="2665" width="10.42578125" bestFit="1" customWidth="1"/>
    <col min="2666" max="2666" width="7.85546875" bestFit="1" customWidth="1"/>
    <col min="2667" max="2667" width="10.42578125" bestFit="1" customWidth="1"/>
    <col min="2668" max="2668" width="6.85546875" bestFit="1" customWidth="1"/>
    <col min="2669" max="2669" width="5" bestFit="1" customWidth="1"/>
    <col min="2670" max="2670" width="9.42578125" bestFit="1" customWidth="1"/>
    <col min="2671" max="2671" width="7.85546875" bestFit="1" customWidth="1"/>
    <col min="2672" max="2672" width="10.42578125" bestFit="1" customWidth="1"/>
    <col min="2673" max="2673" width="7.85546875" bestFit="1" customWidth="1"/>
    <col min="2674" max="2674" width="4.7109375" bestFit="1" customWidth="1"/>
    <col min="2675" max="2675" width="10.42578125" bestFit="1" customWidth="1"/>
    <col min="2676" max="2676" width="7.85546875" bestFit="1" customWidth="1"/>
    <col min="2677" max="2677" width="10.42578125" bestFit="1" customWidth="1"/>
    <col min="2678" max="2678" width="7.85546875" bestFit="1" customWidth="1"/>
    <col min="2679" max="2679" width="10.42578125" bestFit="1" customWidth="1"/>
    <col min="2680" max="2680" width="7.85546875" bestFit="1" customWidth="1"/>
    <col min="2681" max="2681" width="4.28515625" bestFit="1" customWidth="1"/>
    <col min="2682" max="2682" width="10.42578125" bestFit="1" customWidth="1"/>
    <col min="2683" max="2683" width="7.85546875" bestFit="1" customWidth="1"/>
    <col min="2684" max="2684" width="10.42578125" bestFit="1" customWidth="1"/>
    <col min="2685" max="2685" width="7.85546875" bestFit="1" customWidth="1"/>
    <col min="2686" max="2686" width="6" bestFit="1" customWidth="1"/>
    <col min="2687" max="2687" width="10.42578125" bestFit="1" customWidth="1"/>
    <col min="2688" max="2688" width="7.85546875" bestFit="1" customWidth="1"/>
    <col min="2689" max="2689" width="10.42578125" bestFit="1" customWidth="1"/>
    <col min="2690" max="2690" width="7.85546875" bestFit="1" customWidth="1"/>
    <col min="2691" max="2691" width="10.42578125" bestFit="1" customWidth="1"/>
    <col min="2692" max="2692" width="7.85546875" bestFit="1" customWidth="1"/>
    <col min="2693" max="2693" width="4.28515625" bestFit="1" customWidth="1"/>
    <col min="2694" max="2694" width="10.42578125" bestFit="1" customWidth="1"/>
    <col min="2695" max="2695" width="7.85546875" bestFit="1" customWidth="1"/>
    <col min="2696" max="2696" width="10.42578125" bestFit="1" customWidth="1"/>
    <col min="2697" max="2697" width="7.85546875" bestFit="1" customWidth="1"/>
    <col min="2698" max="2698" width="10.42578125" bestFit="1" customWidth="1"/>
    <col min="2699" max="2699" width="7.85546875" bestFit="1" customWidth="1"/>
    <col min="2700" max="2700" width="5" bestFit="1" customWidth="1"/>
    <col min="2701" max="2701" width="10.42578125" bestFit="1" customWidth="1"/>
    <col min="2702" max="2702" width="7.85546875" bestFit="1" customWidth="1"/>
    <col min="2703" max="2703" width="10.42578125" bestFit="1" customWidth="1"/>
    <col min="2704" max="2704" width="6.85546875" bestFit="1" customWidth="1"/>
    <col min="2705" max="2705" width="4.28515625" bestFit="1" customWidth="1"/>
    <col min="2706" max="2706" width="9.42578125" bestFit="1" customWidth="1"/>
    <col min="2707" max="2707" width="7.85546875" bestFit="1" customWidth="1"/>
    <col min="2708" max="2708" width="10.42578125" bestFit="1" customWidth="1"/>
    <col min="2709" max="2709" width="7.85546875" bestFit="1" customWidth="1"/>
    <col min="2710" max="2710" width="10.42578125" bestFit="1" customWidth="1"/>
    <col min="2711" max="2711" width="7.85546875" bestFit="1" customWidth="1"/>
    <col min="2712" max="2712" width="6" bestFit="1" customWidth="1"/>
    <col min="2713" max="2713" width="10.42578125" bestFit="1" customWidth="1"/>
    <col min="2714" max="2714" width="7.85546875" bestFit="1" customWidth="1"/>
    <col min="2715" max="2715" width="10.42578125" bestFit="1" customWidth="1"/>
    <col min="2716" max="2716" width="7.85546875" bestFit="1" customWidth="1"/>
    <col min="2717" max="2717" width="10.42578125" bestFit="1" customWidth="1"/>
    <col min="2718" max="2718" width="6.85546875" bestFit="1" customWidth="1"/>
    <col min="2719" max="2719" width="9.42578125" bestFit="1" customWidth="1"/>
    <col min="2720" max="2720" width="7.85546875" bestFit="1" customWidth="1"/>
    <col min="2721" max="2721" width="4.7109375" bestFit="1" customWidth="1"/>
    <col min="2722" max="2722" width="10.42578125" bestFit="1" customWidth="1"/>
    <col min="2723" max="2723" width="7.85546875" bestFit="1" customWidth="1"/>
    <col min="2724" max="2724" width="10.42578125" bestFit="1" customWidth="1"/>
    <col min="2725" max="2725" width="7.85546875" bestFit="1" customWidth="1"/>
    <col min="2726" max="2726" width="10.42578125" bestFit="1" customWidth="1"/>
    <col min="2727" max="2727" width="7.85546875" bestFit="1" customWidth="1"/>
    <col min="2728" max="2728" width="10.42578125" bestFit="1" customWidth="1"/>
    <col min="2729" max="2729" width="7.85546875" bestFit="1" customWidth="1"/>
    <col min="2730" max="2730" width="10.42578125" bestFit="1" customWidth="1"/>
    <col min="2731" max="2731" width="7.85546875" bestFit="1" customWidth="1"/>
    <col min="2732" max="2732" width="10.42578125" bestFit="1" customWidth="1"/>
    <col min="2733" max="2733" width="6.85546875" bestFit="1" customWidth="1"/>
    <col min="2734" max="2734" width="6" bestFit="1" customWidth="1"/>
    <col min="2735" max="2735" width="9.42578125" bestFit="1" customWidth="1"/>
    <col min="2736" max="2736" width="7.85546875" bestFit="1" customWidth="1"/>
    <col min="2737" max="2737" width="10.42578125" bestFit="1" customWidth="1"/>
    <col min="2738" max="2738" width="7.85546875" bestFit="1" customWidth="1"/>
    <col min="2739" max="2739" width="10.42578125" bestFit="1" customWidth="1"/>
    <col min="2740" max="2740" width="7.85546875" bestFit="1" customWidth="1"/>
    <col min="2741" max="2741" width="6" bestFit="1" customWidth="1"/>
    <col min="2742" max="2742" width="10.42578125" bestFit="1" customWidth="1"/>
    <col min="2743" max="2743" width="7.85546875" bestFit="1" customWidth="1"/>
    <col min="2744" max="2744" width="10.42578125" bestFit="1" customWidth="1"/>
    <col min="2745" max="2745" width="7.85546875" bestFit="1" customWidth="1"/>
    <col min="2746" max="2746" width="10.42578125" bestFit="1" customWidth="1"/>
    <col min="2747" max="2747" width="7.85546875" bestFit="1" customWidth="1"/>
    <col min="2748" max="2748" width="10.42578125" bestFit="1" customWidth="1"/>
    <col min="2749" max="2749" width="7.85546875" bestFit="1" customWidth="1"/>
    <col min="2750" max="2750" width="4.7109375" bestFit="1" customWidth="1"/>
    <col min="2751" max="2751" width="10.42578125" bestFit="1" customWidth="1"/>
    <col min="2752" max="2752" width="7.85546875" bestFit="1" customWidth="1"/>
    <col min="2753" max="2753" width="10.42578125" bestFit="1" customWidth="1"/>
    <col min="2754" max="2754" width="7.85546875" bestFit="1" customWidth="1"/>
    <col min="2755" max="2755" width="10.42578125" bestFit="1" customWidth="1"/>
    <col min="2756" max="2756" width="6.85546875" bestFit="1" customWidth="1"/>
    <col min="2757" max="2757" width="9.42578125" bestFit="1" customWidth="1"/>
    <col min="2758" max="2758" width="7.85546875" bestFit="1" customWidth="1"/>
    <col min="2759" max="2759" width="10.42578125" bestFit="1" customWidth="1"/>
    <col min="2760" max="2760" width="7.85546875" bestFit="1" customWidth="1"/>
    <col min="2761" max="2761" width="10.42578125" bestFit="1" customWidth="1"/>
    <col min="2762" max="2762" width="7.85546875" bestFit="1" customWidth="1"/>
    <col min="2763" max="2763" width="10.42578125" bestFit="1" customWidth="1"/>
    <col min="2764" max="2764" width="7.85546875" bestFit="1" customWidth="1"/>
    <col min="2765" max="2765" width="10.42578125" bestFit="1" customWidth="1"/>
    <col min="2766" max="2766" width="7.85546875" bestFit="1" customWidth="1"/>
    <col min="2767" max="2767" width="10.42578125" bestFit="1" customWidth="1"/>
    <col min="2768" max="2768" width="7.85546875" bestFit="1" customWidth="1"/>
    <col min="2769" max="2769" width="10.42578125" bestFit="1" customWidth="1"/>
    <col min="2770" max="2770" width="7.85546875" bestFit="1" customWidth="1"/>
    <col min="2771" max="2771" width="10.42578125" bestFit="1" customWidth="1"/>
    <col min="2772" max="2772" width="7.85546875" bestFit="1" customWidth="1"/>
    <col min="2773" max="2773" width="10.42578125" bestFit="1" customWidth="1"/>
    <col min="2774" max="2774" width="7.85546875" bestFit="1" customWidth="1"/>
    <col min="2775" max="2775" width="4.7109375" bestFit="1" customWidth="1"/>
    <col min="2776" max="2776" width="10.42578125" bestFit="1" customWidth="1"/>
    <col min="2777" max="2777" width="7.85546875" bestFit="1" customWidth="1"/>
    <col min="2778" max="2778" width="10.42578125" bestFit="1" customWidth="1"/>
    <col min="2779" max="2779" width="7.85546875" bestFit="1" customWidth="1"/>
    <col min="2780" max="2780" width="6" bestFit="1" customWidth="1"/>
    <col min="2781" max="2781" width="10.42578125" bestFit="1" customWidth="1"/>
    <col min="2782" max="2782" width="7.85546875" bestFit="1" customWidth="1"/>
    <col min="2783" max="2783" width="10.42578125" bestFit="1" customWidth="1"/>
    <col min="2784" max="2784" width="7.85546875" bestFit="1" customWidth="1"/>
    <col min="2785" max="2785" width="10.42578125" bestFit="1" customWidth="1"/>
    <col min="2786" max="2786" width="7.85546875" bestFit="1" customWidth="1"/>
    <col min="2787" max="2788" width="4.7109375" bestFit="1" customWidth="1"/>
    <col min="2789" max="2789" width="10.42578125" bestFit="1" customWidth="1"/>
    <col min="2790" max="2790" width="6.85546875" bestFit="1" customWidth="1"/>
    <col min="2791" max="2791" width="9.42578125" bestFit="1" customWidth="1"/>
    <col min="2792" max="2792" width="7.85546875" bestFit="1" customWidth="1"/>
    <col min="2793" max="2793" width="4.28515625" bestFit="1" customWidth="1"/>
    <col min="2794" max="2794" width="10.42578125" bestFit="1" customWidth="1"/>
    <col min="2795" max="2795" width="7.85546875" bestFit="1" customWidth="1"/>
    <col min="2796" max="2796" width="10.42578125" bestFit="1" customWidth="1"/>
    <col min="2797" max="2797" width="7.85546875" bestFit="1" customWidth="1"/>
    <col min="2798" max="2798" width="10.42578125" bestFit="1" customWidth="1"/>
    <col min="2799" max="2799" width="7.85546875" bestFit="1" customWidth="1"/>
    <col min="2800" max="2800" width="10.42578125" bestFit="1" customWidth="1"/>
    <col min="2801" max="2801" width="7.85546875" bestFit="1" customWidth="1"/>
    <col min="2802" max="2802" width="10.42578125" bestFit="1" customWidth="1"/>
    <col min="2803" max="2803" width="7.85546875" bestFit="1" customWidth="1"/>
    <col min="2804" max="2804" width="10.42578125" bestFit="1" customWidth="1"/>
    <col min="2805" max="2805" width="7.85546875" bestFit="1" customWidth="1"/>
    <col min="2806" max="2806" width="10.42578125" bestFit="1" customWidth="1"/>
    <col min="2807" max="2807" width="7.85546875" bestFit="1" customWidth="1"/>
    <col min="2808" max="2808" width="10.42578125" bestFit="1" customWidth="1"/>
    <col min="2809" max="2809" width="7.85546875" bestFit="1" customWidth="1"/>
    <col min="2810" max="2810" width="10.42578125" bestFit="1" customWidth="1"/>
    <col min="2811" max="2811" width="7.85546875" bestFit="1" customWidth="1"/>
    <col min="2812" max="2812" width="10.42578125" bestFit="1" customWidth="1"/>
    <col min="2813" max="2813" width="7.85546875" bestFit="1" customWidth="1"/>
    <col min="2814" max="2814" width="10.42578125" bestFit="1" customWidth="1"/>
    <col min="2815" max="2815" width="6.85546875" bestFit="1" customWidth="1"/>
    <col min="2816" max="2816" width="6" bestFit="1" customWidth="1"/>
    <col min="2817" max="2817" width="5" bestFit="1" customWidth="1"/>
    <col min="2818" max="2818" width="9.42578125" bestFit="1" customWidth="1"/>
    <col min="2819" max="2819" width="7.85546875" bestFit="1" customWidth="1"/>
    <col min="2820" max="2820" width="10.42578125" bestFit="1" customWidth="1"/>
    <col min="2821" max="2821" width="7.85546875" bestFit="1" customWidth="1"/>
    <col min="2822" max="2822" width="10.42578125" bestFit="1" customWidth="1"/>
    <col min="2823" max="2823" width="7.85546875" bestFit="1" customWidth="1"/>
    <col min="2824" max="2824" width="10.42578125" bestFit="1" customWidth="1"/>
    <col min="2825" max="2825" width="7.85546875" bestFit="1" customWidth="1"/>
    <col min="2826" max="2826" width="4.28515625" bestFit="1" customWidth="1"/>
    <col min="2827" max="2827" width="10.42578125" bestFit="1" customWidth="1"/>
    <col min="2828" max="2828" width="7.85546875" bestFit="1" customWidth="1"/>
    <col min="2829" max="2829" width="6" bestFit="1" customWidth="1"/>
    <col min="2830" max="2830" width="10.42578125" bestFit="1" customWidth="1"/>
    <col min="2831" max="2831" width="7.85546875" bestFit="1" customWidth="1"/>
    <col min="2832" max="2832" width="10.42578125" bestFit="1" customWidth="1"/>
    <col min="2833" max="2833" width="7.85546875" bestFit="1" customWidth="1"/>
    <col min="2834" max="2834" width="10.42578125" bestFit="1" customWidth="1"/>
    <col min="2835" max="2835" width="7.85546875" bestFit="1" customWidth="1"/>
    <col min="2836" max="2836" width="10.42578125" bestFit="1" customWidth="1"/>
    <col min="2837" max="2837" width="7.85546875" bestFit="1" customWidth="1"/>
    <col min="2838" max="2838" width="10.42578125" bestFit="1" customWidth="1"/>
    <col min="2839" max="2839" width="7.85546875" bestFit="1" customWidth="1"/>
    <col min="2840" max="2840" width="5" bestFit="1" customWidth="1"/>
    <col min="2841" max="2841" width="10.42578125" bestFit="1" customWidth="1"/>
    <col min="2842" max="2842" width="7.85546875" bestFit="1" customWidth="1"/>
    <col min="2843" max="2843" width="4.28515625" bestFit="1" customWidth="1"/>
    <col min="2844" max="2844" width="10.42578125" bestFit="1" customWidth="1"/>
    <col min="2845" max="2845" width="7.85546875" bestFit="1" customWidth="1"/>
    <col min="2846" max="2846" width="4.28515625" bestFit="1" customWidth="1"/>
    <col min="2847" max="2847" width="10.42578125" bestFit="1" customWidth="1"/>
    <col min="2848" max="2848" width="7.85546875" bestFit="1" customWidth="1"/>
    <col min="2849" max="2849" width="6" bestFit="1" customWidth="1"/>
    <col min="2850" max="2850" width="10.42578125" bestFit="1" customWidth="1"/>
    <col min="2851" max="2851" width="7.85546875" bestFit="1" customWidth="1"/>
    <col min="2852" max="2852" width="5" bestFit="1" customWidth="1"/>
    <col min="2853" max="2853" width="10.42578125" bestFit="1" customWidth="1"/>
    <col min="2854" max="2854" width="7.85546875" bestFit="1" customWidth="1"/>
    <col min="2855" max="2855" width="10.42578125" bestFit="1" customWidth="1"/>
    <col min="2856" max="2856" width="7.85546875" bestFit="1" customWidth="1"/>
    <col min="2857" max="2857" width="4.7109375" bestFit="1" customWidth="1"/>
    <col min="2858" max="2858" width="6" bestFit="1" customWidth="1"/>
    <col min="2859" max="2859" width="10.42578125" bestFit="1" customWidth="1"/>
    <col min="2860" max="2860" width="7.85546875" bestFit="1" customWidth="1"/>
    <col min="2861" max="2861" width="4.7109375" bestFit="1" customWidth="1"/>
    <col min="2862" max="2862" width="6" bestFit="1" customWidth="1"/>
    <col min="2863" max="2863" width="10.42578125" bestFit="1" customWidth="1"/>
    <col min="2864" max="2864" width="7.85546875" bestFit="1" customWidth="1"/>
    <col min="2865" max="2865" width="10.42578125" bestFit="1" customWidth="1"/>
    <col min="2866" max="2866" width="7.85546875" bestFit="1" customWidth="1"/>
    <col min="2867" max="2867" width="10.42578125" bestFit="1" customWidth="1"/>
    <col min="2868" max="2868" width="7.85546875" bestFit="1" customWidth="1"/>
    <col min="2869" max="2869" width="10.42578125" bestFit="1" customWidth="1"/>
    <col min="2870" max="2870" width="7.85546875" bestFit="1" customWidth="1"/>
    <col min="2871" max="2871" width="10.42578125" bestFit="1" customWidth="1"/>
    <col min="2872" max="2872" width="7.85546875" bestFit="1" customWidth="1"/>
    <col min="2873" max="2873" width="10.42578125" bestFit="1" customWidth="1"/>
    <col min="2874" max="2874" width="7.85546875" bestFit="1" customWidth="1"/>
    <col min="2875" max="2875" width="10.42578125" bestFit="1" customWidth="1"/>
    <col min="2876" max="2876" width="7.85546875" bestFit="1" customWidth="1"/>
    <col min="2877" max="2877" width="6" bestFit="1" customWidth="1"/>
    <col min="2878" max="2878" width="10.42578125" bestFit="1" customWidth="1"/>
    <col min="2879" max="2879" width="7.85546875" bestFit="1" customWidth="1"/>
    <col min="2880" max="2880" width="10.42578125" bestFit="1" customWidth="1"/>
    <col min="2881" max="2881" width="6.85546875" bestFit="1" customWidth="1"/>
    <col min="2882" max="2882" width="6" bestFit="1" customWidth="1"/>
    <col min="2883" max="2883" width="9.42578125" bestFit="1" customWidth="1"/>
    <col min="2884" max="2884" width="7.85546875" bestFit="1" customWidth="1"/>
    <col min="2885" max="2885" width="10.42578125" bestFit="1" customWidth="1"/>
    <col min="2886" max="2886" width="7.85546875" bestFit="1" customWidth="1"/>
    <col min="2887" max="2887" width="10.42578125" bestFit="1" customWidth="1"/>
    <col min="2888" max="2888" width="7.85546875" bestFit="1" customWidth="1"/>
    <col min="2889" max="2889" width="10.42578125" bestFit="1" customWidth="1"/>
    <col min="2890" max="2890" width="7.85546875" bestFit="1" customWidth="1"/>
    <col min="2891" max="2891" width="4.7109375" bestFit="1" customWidth="1"/>
    <col min="2892" max="2892" width="10.42578125" bestFit="1" customWidth="1"/>
    <col min="2893" max="2893" width="7.85546875" bestFit="1" customWidth="1"/>
    <col min="2894" max="2894" width="4.28515625" bestFit="1" customWidth="1"/>
    <col min="2895" max="2895" width="10.42578125" bestFit="1" customWidth="1"/>
    <col min="2896" max="2896" width="7.85546875" bestFit="1" customWidth="1"/>
    <col min="2897" max="2897" width="10.42578125" bestFit="1" customWidth="1"/>
    <col min="2898" max="2898" width="7.85546875" bestFit="1" customWidth="1"/>
    <col min="2899" max="2899" width="10.42578125" bestFit="1" customWidth="1"/>
    <col min="2900" max="2900" width="7.85546875" bestFit="1" customWidth="1"/>
    <col min="2901" max="2901" width="4.7109375" bestFit="1" customWidth="1"/>
    <col min="2902" max="2902" width="6" bestFit="1" customWidth="1"/>
    <col min="2903" max="2903" width="10.42578125" bestFit="1" customWidth="1"/>
    <col min="2904" max="2904" width="6.85546875" bestFit="1" customWidth="1"/>
    <col min="2905" max="2905" width="9.42578125" bestFit="1" customWidth="1"/>
    <col min="2906" max="2906" width="7.85546875" bestFit="1" customWidth="1"/>
    <col min="2907" max="2907" width="10.42578125" bestFit="1" customWidth="1"/>
    <col min="2908" max="2908" width="7.85546875" bestFit="1" customWidth="1"/>
    <col min="2909" max="2909" width="10.42578125" bestFit="1" customWidth="1"/>
    <col min="2910" max="2910" width="7.85546875" bestFit="1" customWidth="1"/>
    <col min="2911" max="2911" width="10.42578125" bestFit="1" customWidth="1"/>
    <col min="2912" max="2912" width="7.85546875" bestFit="1" customWidth="1"/>
    <col min="2913" max="2913" width="10.42578125" bestFit="1" customWidth="1"/>
    <col min="2914" max="2914" width="7.85546875" bestFit="1" customWidth="1"/>
    <col min="2915" max="2915" width="4.7109375" bestFit="1" customWidth="1"/>
    <col min="2916" max="2916" width="10.42578125" bestFit="1" customWidth="1"/>
    <col min="2917" max="2917" width="7.85546875" bestFit="1" customWidth="1"/>
    <col min="2918" max="2918" width="10.42578125" bestFit="1" customWidth="1"/>
    <col min="2919" max="2919" width="7.85546875" bestFit="1" customWidth="1"/>
    <col min="2920" max="2920" width="10.42578125" bestFit="1" customWidth="1"/>
    <col min="2921" max="2921" width="7.85546875" bestFit="1" customWidth="1"/>
    <col min="2922" max="2922" width="10.42578125" bestFit="1" customWidth="1"/>
    <col min="2923" max="2923" width="7.85546875" bestFit="1" customWidth="1"/>
    <col min="2924" max="2924" width="6" bestFit="1" customWidth="1"/>
    <col min="2925" max="2925" width="10.42578125" bestFit="1" customWidth="1"/>
    <col min="2926" max="2926" width="7.85546875" bestFit="1" customWidth="1"/>
    <col min="2927" max="2927" width="10.42578125" bestFit="1" customWidth="1"/>
    <col min="2928" max="2928" width="7.85546875" bestFit="1" customWidth="1"/>
    <col min="2929" max="2929" width="10.42578125" bestFit="1" customWidth="1"/>
    <col min="2930" max="2930" width="7.85546875" bestFit="1" customWidth="1"/>
    <col min="2931" max="2931" width="10.42578125" bestFit="1" customWidth="1"/>
    <col min="2932" max="2932" width="7.85546875" bestFit="1" customWidth="1"/>
    <col min="2933" max="2933" width="10.42578125" bestFit="1" customWidth="1"/>
    <col min="2934" max="2934" width="7.85546875" bestFit="1" customWidth="1"/>
    <col min="2935" max="2935" width="10.42578125" bestFit="1" customWidth="1"/>
    <col min="2936" max="2936" width="7.85546875" bestFit="1" customWidth="1"/>
    <col min="2937" max="2937" width="10.42578125" bestFit="1" customWidth="1"/>
    <col min="2938" max="2938" width="7.85546875" bestFit="1" customWidth="1"/>
    <col min="2939" max="2940" width="4.7109375" bestFit="1" customWidth="1"/>
    <col min="2941" max="2941" width="10.42578125" bestFit="1" customWidth="1"/>
    <col min="2942" max="2942" width="6.85546875" bestFit="1" customWidth="1"/>
    <col min="2943" max="2943" width="9.42578125" bestFit="1" customWidth="1"/>
    <col min="2944" max="2944" width="7.85546875" bestFit="1" customWidth="1"/>
    <col min="2945" max="2945" width="10.42578125" bestFit="1" customWidth="1"/>
    <col min="2946" max="2946" width="7.85546875" bestFit="1" customWidth="1"/>
    <col min="2947" max="2947" width="6" bestFit="1" customWidth="1"/>
    <col min="2948" max="2948" width="10.42578125" bestFit="1" customWidth="1"/>
    <col min="2949" max="2949" width="7.85546875" bestFit="1" customWidth="1"/>
    <col min="2950" max="2950" width="10.42578125" bestFit="1" customWidth="1"/>
    <col min="2951" max="2951" width="7.85546875" bestFit="1" customWidth="1"/>
    <col min="2952" max="2952" width="10.42578125" bestFit="1" customWidth="1"/>
    <col min="2953" max="2953" width="5.85546875" bestFit="1" customWidth="1"/>
    <col min="2954" max="2954" width="6.42578125" bestFit="1" customWidth="1"/>
    <col min="2955" max="2956" width="7.85546875" bestFit="1" customWidth="1"/>
    <col min="2957" max="2957" width="10.42578125" bestFit="1" customWidth="1"/>
    <col min="2958" max="2958" width="7.85546875" bestFit="1" customWidth="1"/>
    <col min="2959" max="2959" width="10.42578125" bestFit="1" customWidth="1"/>
    <col min="2960" max="2960" width="7.85546875" bestFit="1" customWidth="1"/>
    <col min="2961" max="2961" width="10.42578125" bestFit="1" customWidth="1"/>
    <col min="2962" max="2962" width="7.85546875" bestFit="1" customWidth="1"/>
    <col min="2963" max="2963" width="10.42578125" bestFit="1" customWidth="1"/>
    <col min="2964" max="2964" width="7.85546875" bestFit="1" customWidth="1"/>
    <col min="2965" max="2965" width="10.42578125" bestFit="1" customWidth="1"/>
    <col min="2966" max="2966" width="7.85546875" bestFit="1" customWidth="1"/>
    <col min="2967" max="2967" width="10.42578125" bestFit="1" customWidth="1"/>
    <col min="2968" max="2968" width="7.85546875" bestFit="1" customWidth="1"/>
    <col min="2969" max="2969" width="10.42578125" bestFit="1" customWidth="1"/>
    <col min="2970" max="2970" width="6.85546875" bestFit="1" customWidth="1"/>
    <col min="2971" max="2971" width="9.42578125" bestFit="1" customWidth="1"/>
    <col min="2972" max="2972" width="7.85546875" bestFit="1" customWidth="1"/>
    <col min="2973" max="2973" width="10.42578125" bestFit="1" customWidth="1"/>
    <col min="2974" max="2974" width="7.85546875" bestFit="1" customWidth="1"/>
    <col min="2975" max="2975" width="4.28515625" bestFit="1" customWidth="1"/>
    <col min="2976" max="2976" width="10.42578125" bestFit="1" customWidth="1"/>
    <col min="2977" max="2977" width="7.85546875" bestFit="1" customWidth="1"/>
    <col min="2978" max="2978" width="10.42578125" bestFit="1" customWidth="1"/>
    <col min="2979" max="2979" width="7.85546875" bestFit="1" customWidth="1"/>
    <col min="2980" max="2980" width="10.42578125" bestFit="1" customWidth="1"/>
    <col min="2981" max="2981" width="7.85546875" bestFit="1" customWidth="1"/>
    <col min="2982" max="2982" width="10.42578125" bestFit="1" customWidth="1"/>
    <col min="2983" max="2983" width="7.85546875" bestFit="1" customWidth="1"/>
    <col min="2984" max="2984" width="10.42578125" bestFit="1" customWidth="1"/>
    <col min="2985" max="2985" width="7.85546875" bestFit="1" customWidth="1"/>
    <col min="2986" max="2986" width="10.42578125" bestFit="1" customWidth="1"/>
    <col min="2987" max="2987" width="7.85546875" bestFit="1" customWidth="1"/>
    <col min="2988" max="2988" width="10.42578125" bestFit="1" customWidth="1"/>
    <col min="2989" max="2989" width="7.85546875" bestFit="1" customWidth="1"/>
    <col min="2990" max="2990" width="10.42578125" bestFit="1" customWidth="1"/>
    <col min="2991" max="2991" width="7.85546875" bestFit="1" customWidth="1"/>
    <col min="2992" max="2992" width="10.42578125" bestFit="1" customWidth="1"/>
    <col min="2993" max="2993" width="7.85546875" bestFit="1" customWidth="1"/>
    <col min="2994" max="2994" width="10.42578125" bestFit="1" customWidth="1"/>
    <col min="2995" max="2995" width="7.85546875" bestFit="1" customWidth="1"/>
    <col min="2996" max="2996" width="10.42578125" bestFit="1" customWidth="1"/>
    <col min="2997" max="2997" width="7.85546875" bestFit="1" customWidth="1"/>
    <col min="2998" max="2998" width="10.42578125" bestFit="1" customWidth="1"/>
    <col min="2999" max="2999" width="7.85546875" bestFit="1" customWidth="1"/>
    <col min="3000" max="3000" width="10.42578125" bestFit="1" customWidth="1"/>
    <col min="3001" max="3001" width="7.85546875" bestFit="1" customWidth="1"/>
    <col min="3002" max="3002" width="10.42578125" bestFit="1" customWidth="1"/>
    <col min="3003" max="3003" width="7.85546875" bestFit="1" customWidth="1"/>
    <col min="3004" max="3004" width="10.42578125" bestFit="1" customWidth="1"/>
    <col min="3005" max="3005" width="7.85546875" bestFit="1" customWidth="1"/>
    <col min="3006" max="3006" width="10.42578125" bestFit="1" customWidth="1"/>
    <col min="3007" max="3007" width="7.85546875" bestFit="1" customWidth="1"/>
    <col min="3008" max="3008" width="10.42578125" bestFit="1" customWidth="1"/>
    <col min="3009" max="3009" width="7.85546875" bestFit="1" customWidth="1"/>
    <col min="3010" max="3010" width="10.42578125" bestFit="1" customWidth="1"/>
    <col min="3011" max="3011" width="7.85546875" bestFit="1" customWidth="1"/>
    <col min="3012" max="3012" width="10.42578125" bestFit="1" customWidth="1"/>
    <col min="3013" max="3013" width="7.85546875" bestFit="1" customWidth="1"/>
    <col min="3014" max="3014" width="6.7109375" bestFit="1" customWidth="1"/>
    <col min="3015" max="3015" width="4.7109375" bestFit="1" customWidth="1"/>
    <col min="3016" max="3016" width="10.42578125" bestFit="1" customWidth="1"/>
    <col min="3017" max="3017" width="7.85546875" bestFit="1" customWidth="1"/>
    <col min="3018" max="3018" width="10.42578125" bestFit="1" customWidth="1"/>
    <col min="3019" max="3019" width="7.85546875" bestFit="1" customWidth="1"/>
    <col min="3020" max="3020" width="4.7109375" bestFit="1" customWidth="1"/>
    <col min="3021" max="3021" width="10.42578125" bestFit="1" customWidth="1"/>
    <col min="3022" max="3022" width="7.85546875" bestFit="1" customWidth="1"/>
    <col min="3023" max="3023" width="10.42578125" bestFit="1" customWidth="1"/>
    <col min="3024" max="3024" width="7.85546875" bestFit="1" customWidth="1"/>
    <col min="3025" max="3025" width="10.42578125" bestFit="1" customWidth="1"/>
    <col min="3026" max="3026" width="7.85546875" bestFit="1" customWidth="1"/>
    <col min="3027" max="3027" width="6" bestFit="1" customWidth="1"/>
    <col min="3028" max="3028" width="10.42578125" bestFit="1" customWidth="1"/>
    <col min="3029" max="3029" width="7.85546875" bestFit="1" customWidth="1"/>
    <col min="3030" max="3030" width="10.42578125" bestFit="1" customWidth="1"/>
    <col min="3031" max="3031" width="7.85546875" bestFit="1" customWidth="1"/>
    <col min="3032" max="3032" width="4.7109375" bestFit="1" customWidth="1"/>
    <col min="3033" max="3033" width="6" bestFit="1" customWidth="1"/>
    <col min="3034" max="3034" width="10.42578125" bestFit="1" customWidth="1"/>
    <col min="3035" max="3035" width="7.85546875" bestFit="1" customWidth="1"/>
    <col min="3036" max="3036" width="10.42578125" bestFit="1" customWidth="1"/>
    <col min="3037" max="3037" width="6.85546875" bestFit="1" customWidth="1"/>
    <col min="3038" max="3038" width="6.7109375" bestFit="1" customWidth="1"/>
    <col min="3039" max="3039" width="6" bestFit="1" customWidth="1"/>
    <col min="3040" max="3040" width="9.42578125" bestFit="1" customWidth="1"/>
    <col min="3041" max="3041" width="7.85546875" bestFit="1" customWidth="1"/>
    <col min="3042" max="3042" width="6" bestFit="1" customWidth="1"/>
    <col min="3043" max="3043" width="10.42578125" bestFit="1" customWidth="1"/>
    <col min="3044" max="3044" width="7.85546875" bestFit="1" customWidth="1"/>
    <col min="3045" max="3045" width="10.42578125" bestFit="1" customWidth="1"/>
    <col min="3046" max="3046" width="7.85546875" bestFit="1" customWidth="1"/>
    <col min="3047" max="3047" width="4.7109375" bestFit="1" customWidth="1"/>
    <col min="3048" max="3048" width="10.42578125" bestFit="1" customWidth="1"/>
    <col min="3049" max="3049" width="7.85546875" bestFit="1" customWidth="1"/>
    <col min="3050" max="3050" width="6" bestFit="1" customWidth="1"/>
    <col min="3051" max="3051" width="4.28515625" bestFit="1" customWidth="1"/>
    <col min="3052" max="3052" width="10.42578125" bestFit="1" customWidth="1"/>
    <col min="3053" max="3053" width="7.85546875" bestFit="1" customWidth="1"/>
    <col min="3054" max="3054" width="4.7109375" bestFit="1" customWidth="1"/>
    <col min="3055" max="3055" width="10.42578125" bestFit="1" customWidth="1"/>
    <col min="3056" max="3056" width="7.85546875" bestFit="1" customWidth="1"/>
    <col min="3057" max="3057" width="6" bestFit="1" customWidth="1"/>
    <col min="3058" max="3058" width="10.42578125" bestFit="1" customWidth="1"/>
    <col min="3059" max="3059" width="7.85546875" bestFit="1" customWidth="1"/>
    <col min="3060" max="3060" width="6" bestFit="1" customWidth="1"/>
    <col min="3061" max="3061" width="10.42578125" bestFit="1" customWidth="1"/>
    <col min="3062" max="3062" width="7.85546875" bestFit="1" customWidth="1"/>
    <col min="3063" max="3063" width="10.42578125" bestFit="1" customWidth="1"/>
    <col min="3064" max="3064" width="7.85546875" bestFit="1" customWidth="1"/>
    <col min="3065" max="3065" width="10.42578125" bestFit="1" customWidth="1"/>
    <col min="3066" max="3066" width="7.85546875" bestFit="1" customWidth="1"/>
    <col min="3067" max="3067" width="10.42578125" bestFit="1" customWidth="1"/>
    <col min="3068" max="3068" width="7.85546875" bestFit="1" customWidth="1"/>
    <col min="3069" max="3069" width="10.42578125" bestFit="1" customWidth="1"/>
    <col min="3070" max="3070" width="7.85546875" bestFit="1" customWidth="1"/>
    <col min="3071" max="3071" width="6" bestFit="1" customWidth="1"/>
    <col min="3072" max="3072" width="10.42578125" bestFit="1" customWidth="1"/>
    <col min="3073" max="3073" width="7.85546875" bestFit="1" customWidth="1"/>
    <col min="3074" max="3074" width="10.42578125" bestFit="1" customWidth="1"/>
    <col min="3075" max="3075" width="7.85546875" bestFit="1" customWidth="1"/>
    <col min="3076" max="3076" width="10.42578125" bestFit="1" customWidth="1"/>
    <col min="3077" max="3077" width="7.85546875" bestFit="1" customWidth="1"/>
    <col min="3078" max="3078" width="10.42578125" bestFit="1" customWidth="1"/>
    <col min="3079" max="3079" width="7.85546875" bestFit="1" customWidth="1"/>
    <col min="3080" max="3080" width="6.7109375" bestFit="1" customWidth="1"/>
    <col min="3081" max="3081" width="6" bestFit="1" customWidth="1"/>
    <col min="3082" max="3082" width="10.42578125" bestFit="1" customWidth="1"/>
    <col min="3083" max="3083" width="6.85546875" bestFit="1" customWidth="1"/>
    <col min="3084" max="3084" width="9.42578125" bestFit="1" customWidth="1"/>
    <col min="3085" max="3085" width="7.85546875" bestFit="1" customWidth="1"/>
    <col min="3086" max="3086" width="10.42578125" bestFit="1" customWidth="1"/>
    <col min="3087" max="3087" width="7.85546875" bestFit="1" customWidth="1"/>
    <col min="3088" max="3088" width="10.42578125" bestFit="1" customWidth="1"/>
    <col min="3089" max="3089" width="7.85546875" bestFit="1" customWidth="1"/>
    <col min="3090" max="3090" width="10.42578125" bestFit="1" customWidth="1"/>
    <col min="3091" max="3091" width="7.85546875" bestFit="1" customWidth="1"/>
    <col min="3092" max="3092" width="6" bestFit="1" customWidth="1"/>
    <col min="3093" max="3093" width="10.42578125" bestFit="1" customWidth="1"/>
    <col min="3094" max="3094" width="7.85546875" bestFit="1" customWidth="1"/>
    <col min="3095" max="3095" width="5" bestFit="1" customWidth="1"/>
    <col min="3096" max="3096" width="10.42578125" bestFit="1" customWidth="1"/>
    <col min="3097" max="3097" width="7.85546875" bestFit="1" customWidth="1"/>
    <col min="3098" max="3098" width="4.7109375" bestFit="1" customWidth="1"/>
    <col min="3099" max="3099" width="10.42578125" bestFit="1" customWidth="1"/>
    <col min="3100" max="3100" width="6.85546875" bestFit="1" customWidth="1"/>
    <col min="3101" max="3101" width="9.42578125" bestFit="1" customWidth="1"/>
    <col min="3102" max="3102" width="7.85546875" bestFit="1" customWidth="1"/>
    <col min="3103" max="3103" width="10.42578125" bestFit="1" customWidth="1"/>
    <col min="3104" max="3104" width="7.85546875" bestFit="1" customWidth="1"/>
    <col min="3105" max="3105" width="10.42578125" bestFit="1" customWidth="1"/>
    <col min="3106" max="3106" width="7.85546875" bestFit="1" customWidth="1"/>
    <col min="3107" max="3107" width="10.42578125" bestFit="1" customWidth="1"/>
    <col min="3108" max="3108" width="7.85546875" bestFit="1" customWidth="1"/>
    <col min="3109" max="3109" width="10.42578125" bestFit="1" customWidth="1"/>
    <col min="3110" max="3110" width="6.42578125" bestFit="1" customWidth="1"/>
    <col min="3111" max="3112" width="7.85546875" bestFit="1" customWidth="1"/>
    <col min="3113" max="3113" width="5" bestFit="1" customWidth="1"/>
    <col min="3114" max="3114" width="10.42578125" bestFit="1" customWidth="1"/>
    <col min="3115" max="3115" width="7.85546875" bestFit="1" customWidth="1"/>
    <col min="3116" max="3116" width="10.42578125" bestFit="1" customWidth="1"/>
    <col min="3117" max="3117" width="7.85546875" bestFit="1" customWidth="1"/>
    <col min="3118" max="3118" width="6" bestFit="1" customWidth="1"/>
    <col min="3119" max="3119" width="4.28515625" bestFit="1" customWidth="1"/>
    <col min="3120" max="3120" width="10.42578125" bestFit="1" customWidth="1"/>
    <col min="3121" max="3121" width="7.85546875" bestFit="1" customWidth="1"/>
    <col min="3122" max="3122" width="10.42578125" bestFit="1" customWidth="1"/>
    <col min="3123" max="3123" width="7.85546875" bestFit="1" customWidth="1"/>
    <col min="3124" max="3124" width="10.42578125" bestFit="1" customWidth="1"/>
    <col min="3125" max="3125" width="7.85546875" bestFit="1" customWidth="1"/>
    <col min="3126" max="3126" width="6" bestFit="1" customWidth="1"/>
    <col min="3127" max="3127" width="10.42578125" bestFit="1" customWidth="1"/>
    <col min="3128" max="3128" width="7.85546875" bestFit="1" customWidth="1"/>
    <col min="3129" max="3129" width="10.42578125" bestFit="1" customWidth="1"/>
    <col min="3130" max="3130" width="6.85546875" bestFit="1" customWidth="1"/>
    <col min="3131" max="3131" width="6" bestFit="1" customWidth="1"/>
    <col min="3132" max="3132" width="9.42578125" bestFit="1" customWidth="1"/>
    <col min="3133" max="3133" width="7.85546875" bestFit="1" customWidth="1"/>
    <col min="3134" max="3134" width="10.42578125" bestFit="1" customWidth="1"/>
    <col min="3135" max="3135" width="7.85546875" bestFit="1" customWidth="1"/>
    <col min="3136" max="3136" width="10.42578125" bestFit="1" customWidth="1"/>
    <col min="3137" max="3137" width="7.85546875" bestFit="1" customWidth="1"/>
    <col min="3138" max="3138" width="10.42578125" bestFit="1" customWidth="1"/>
    <col min="3139" max="3139" width="7.85546875" bestFit="1" customWidth="1"/>
    <col min="3140" max="3140" width="6.7109375" bestFit="1" customWidth="1"/>
    <col min="3141" max="3141" width="4.7109375" bestFit="1" customWidth="1"/>
    <col min="3142" max="3142" width="6" bestFit="1" customWidth="1"/>
    <col min="3143" max="3143" width="10.42578125" bestFit="1" customWidth="1"/>
    <col min="3144" max="3144" width="7.85546875" bestFit="1" customWidth="1"/>
    <col min="3145" max="3145" width="4.28515625" bestFit="1" customWidth="1"/>
    <col min="3146" max="3146" width="10.42578125" bestFit="1" customWidth="1"/>
    <col min="3147" max="3147" width="7.85546875" bestFit="1" customWidth="1"/>
    <col min="3148" max="3148" width="10.42578125" bestFit="1" customWidth="1"/>
    <col min="3149" max="3149" width="7.85546875" bestFit="1" customWidth="1"/>
    <col min="3150" max="3150" width="5" bestFit="1" customWidth="1"/>
    <col min="3151" max="3151" width="10.42578125" bestFit="1" customWidth="1"/>
    <col min="3152" max="3152" width="7.85546875" bestFit="1" customWidth="1"/>
    <col min="3153" max="3153" width="6" bestFit="1" customWidth="1"/>
    <col min="3154" max="3154" width="10.42578125" bestFit="1" customWidth="1"/>
    <col min="3155" max="3155" width="6.85546875" bestFit="1" customWidth="1"/>
    <col min="3156" max="3156" width="6.7109375" bestFit="1" customWidth="1"/>
    <col min="3157" max="3157" width="9.42578125" bestFit="1" customWidth="1"/>
    <col min="3158" max="3158" width="7.85546875" bestFit="1" customWidth="1"/>
    <col min="3159" max="3159" width="10.42578125" bestFit="1" customWidth="1"/>
    <col min="3160" max="3160" width="8" bestFit="1" customWidth="1"/>
    <col min="3161" max="3161" width="6.7109375" bestFit="1" customWidth="1"/>
    <col min="3162" max="3162" width="4.7109375" bestFit="1" customWidth="1"/>
    <col min="3163" max="3163" width="10.42578125" bestFit="1" customWidth="1"/>
    <col min="3164" max="3164" width="7.85546875" bestFit="1" customWidth="1"/>
    <col min="3165" max="3165" width="10.42578125" bestFit="1" customWidth="1"/>
    <col min="3166" max="3166" width="7.85546875" bestFit="1" customWidth="1"/>
    <col min="3167" max="3167" width="10.42578125" bestFit="1" customWidth="1"/>
    <col min="3168" max="3168" width="7.85546875" bestFit="1" customWidth="1"/>
    <col min="3169" max="3169" width="4.7109375" bestFit="1" customWidth="1"/>
    <col min="3170" max="3170" width="10.42578125" bestFit="1" customWidth="1"/>
    <col min="3171" max="3171" width="7.85546875" bestFit="1" customWidth="1"/>
    <col min="3172" max="3172" width="10.42578125" bestFit="1" customWidth="1"/>
    <col min="3173" max="3173" width="6.85546875" bestFit="1" customWidth="1"/>
    <col min="3174" max="3174" width="6" bestFit="1" customWidth="1"/>
    <col min="3175" max="3175" width="9.42578125" bestFit="1" customWidth="1"/>
    <col min="3176" max="3176" width="7.85546875" bestFit="1" customWidth="1"/>
    <col min="3177" max="3177" width="6" bestFit="1" customWidth="1"/>
    <col min="3178" max="3178" width="5" bestFit="1" customWidth="1"/>
    <col min="3179" max="3179" width="10.42578125" bestFit="1" customWidth="1"/>
    <col min="3180" max="3180" width="7.85546875" bestFit="1" customWidth="1"/>
    <col min="3181" max="3181" width="4.28515625" bestFit="1" customWidth="1"/>
    <col min="3182" max="3182" width="10.42578125" bestFit="1" customWidth="1"/>
    <col min="3183" max="3183" width="7.85546875" bestFit="1" customWidth="1"/>
    <col min="3184" max="3184" width="6" bestFit="1" customWidth="1"/>
    <col min="3185" max="3185" width="10.42578125" bestFit="1" customWidth="1"/>
    <col min="3186" max="3186" width="7.85546875" bestFit="1" customWidth="1"/>
    <col min="3187" max="3187" width="10.42578125" bestFit="1" customWidth="1"/>
    <col min="3188" max="3188" width="7.85546875" bestFit="1" customWidth="1"/>
    <col min="3189" max="3189" width="6.7109375" bestFit="1" customWidth="1"/>
    <col min="3190" max="3190" width="4.7109375" bestFit="1" customWidth="1"/>
    <col min="3191" max="3191" width="10.42578125" bestFit="1" customWidth="1"/>
    <col min="3192" max="3192" width="7.85546875" bestFit="1" customWidth="1"/>
    <col min="3193" max="3193" width="6" bestFit="1" customWidth="1"/>
    <col min="3194" max="3194" width="10.42578125" bestFit="1" customWidth="1"/>
    <col min="3195" max="3195" width="7.85546875" bestFit="1" customWidth="1"/>
    <col min="3196" max="3196" width="10.42578125" bestFit="1" customWidth="1"/>
    <col min="3197" max="3197" width="7.85546875" bestFit="1" customWidth="1"/>
    <col min="3198" max="3198" width="10.42578125" bestFit="1" customWidth="1"/>
    <col min="3199" max="3199" width="7.85546875" bestFit="1" customWidth="1"/>
    <col min="3200" max="3200" width="10.42578125" bestFit="1" customWidth="1"/>
    <col min="3201" max="3201" width="7.85546875" bestFit="1" customWidth="1"/>
    <col min="3202" max="3202" width="4.28515625" bestFit="1" customWidth="1"/>
    <col min="3203" max="3203" width="10.42578125" bestFit="1" customWidth="1"/>
    <col min="3204" max="3204" width="7.85546875" bestFit="1" customWidth="1"/>
    <col min="3205" max="3205" width="5" bestFit="1" customWidth="1"/>
    <col min="3206" max="3206" width="10.42578125" bestFit="1" customWidth="1"/>
    <col min="3207" max="3207" width="7.85546875" bestFit="1" customWidth="1"/>
    <col min="3208" max="3208" width="10.42578125" bestFit="1" customWidth="1"/>
    <col min="3209" max="3209" width="7.85546875" bestFit="1" customWidth="1"/>
    <col min="3210" max="3210" width="10.42578125" bestFit="1" customWidth="1"/>
    <col min="3211" max="3211" width="7.85546875" bestFit="1" customWidth="1"/>
    <col min="3212" max="3212" width="5" bestFit="1" customWidth="1"/>
    <col min="3213" max="3213" width="10.42578125" bestFit="1" customWidth="1"/>
    <col min="3214" max="3214" width="6.85546875" bestFit="1" customWidth="1"/>
    <col min="3215" max="3215" width="6.7109375" bestFit="1" customWidth="1"/>
    <col min="3216" max="3216" width="4.7109375" bestFit="1" customWidth="1"/>
    <col min="3217" max="3217" width="6" bestFit="1" customWidth="1"/>
    <col min="3218" max="3218" width="9.42578125" bestFit="1" customWidth="1"/>
    <col min="3219" max="3219" width="7.85546875" bestFit="1" customWidth="1"/>
    <col min="3220" max="3220" width="10.42578125" bestFit="1" customWidth="1"/>
    <col min="3221" max="3221" width="7.85546875" bestFit="1" customWidth="1"/>
    <col min="3222" max="3222" width="10.42578125" bestFit="1" customWidth="1"/>
    <col min="3223" max="3223" width="7.85546875" bestFit="1" customWidth="1"/>
    <col min="3224" max="3224" width="4.7109375" bestFit="1" customWidth="1"/>
    <col min="3225" max="3225" width="6" bestFit="1" customWidth="1"/>
    <col min="3226" max="3226" width="4.28515625" bestFit="1" customWidth="1"/>
    <col min="3227" max="3227" width="10.42578125" bestFit="1" customWidth="1"/>
    <col min="3228" max="3228" width="7.85546875" bestFit="1" customWidth="1"/>
    <col min="3229" max="3229" width="4.7109375" bestFit="1" customWidth="1"/>
    <col min="3230" max="3230" width="10.42578125" bestFit="1" customWidth="1"/>
    <col min="3231" max="3231" width="7.85546875" bestFit="1" customWidth="1"/>
    <col min="3232" max="3232" width="6" bestFit="1" customWidth="1"/>
    <col min="3233" max="3233" width="10.42578125" bestFit="1" customWidth="1"/>
    <col min="3234" max="3234" width="7.85546875" bestFit="1" customWidth="1"/>
    <col min="3235" max="3235" width="10.42578125" bestFit="1" customWidth="1"/>
    <col min="3236" max="3236" width="7.85546875" bestFit="1" customWidth="1"/>
    <col min="3237" max="3237" width="6" bestFit="1" customWidth="1"/>
    <col min="3238" max="3238" width="10.42578125" bestFit="1" customWidth="1"/>
    <col min="3239" max="3239" width="6.85546875" bestFit="1" customWidth="1"/>
    <col min="3240" max="3240" width="9.42578125" bestFit="1" customWidth="1"/>
    <col min="3241" max="3241" width="7.85546875" bestFit="1" customWidth="1"/>
    <col min="3242" max="3242" width="10.42578125" bestFit="1" customWidth="1"/>
    <col min="3243" max="3243" width="7.85546875" bestFit="1" customWidth="1"/>
    <col min="3244" max="3244" width="10.42578125" bestFit="1" customWidth="1"/>
    <col min="3245" max="3245" width="7.85546875" bestFit="1" customWidth="1"/>
    <col min="3246" max="3246" width="10.42578125" bestFit="1" customWidth="1"/>
    <col min="3247" max="3247" width="7.85546875" bestFit="1" customWidth="1"/>
    <col min="3248" max="3248" width="10.42578125" bestFit="1" customWidth="1"/>
    <col min="3249" max="3249" width="7.85546875" bestFit="1" customWidth="1"/>
    <col min="3250" max="3250" width="10.42578125" bestFit="1" customWidth="1"/>
    <col min="3251" max="3251" width="7.85546875" bestFit="1" customWidth="1"/>
    <col min="3252" max="3252" width="4.28515625" bestFit="1" customWidth="1"/>
    <col min="3253" max="3253" width="10.42578125" bestFit="1" customWidth="1"/>
    <col min="3254" max="3254" width="7.85546875" bestFit="1" customWidth="1"/>
    <col min="3255" max="3255" width="10.42578125" bestFit="1" customWidth="1"/>
    <col min="3256" max="3256" width="7.85546875" bestFit="1" customWidth="1"/>
    <col min="3257" max="3257" width="10.42578125" bestFit="1" customWidth="1"/>
    <col min="3258" max="3258" width="7.85546875" bestFit="1" customWidth="1"/>
    <col min="3259" max="3259" width="10.42578125" bestFit="1" customWidth="1"/>
    <col min="3260" max="3260" width="7.85546875" bestFit="1" customWidth="1"/>
    <col min="3261" max="3261" width="10.42578125" bestFit="1" customWidth="1"/>
    <col min="3262" max="3262" width="7.85546875" bestFit="1" customWidth="1"/>
    <col min="3263" max="3263" width="10.42578125" bestFit="1" customWidth="1"/>
    <col min="3264" max="3264" width="7.85546875" bestFit="1" customWidth="1"/>
    <col min="3265" max="3265" width="10.42578125" bestFit="1" customWidth="1"/>
    <col min="3266" max="3266" width="7.85546875" bestFit="1" customWidth="1"/>
    <col min="3267" max="3267" width="10.42578125" bestFit="1" customWidth="1"/>
    <col min="3268" max="3268" width="7.85546875" bestFit="1" customWidth="1"/>
    <col min="3269" max="3269" width="10.42578125" bestFit="1" customWidth="1"/>
    <col min="3270" max="3270" width="7.85546875" bestFit="1" customWidth="1"/>
    <col min="3271" max="3271" width="6" bestFit="1" customWidth="1"/>
    <col min="3272" max="3272" width="10.42578125" bestFit="1" customWidth="1"/>
    <col min="3273" max="3273" width="7.85546875" bestFit="1" customWidth="1"/>
    <col min="3274" max="3274" width="6" bestFit="1" customWidth="1"/>
    <col min="3275" max="3275" width="10.42578125" bestFit="1" customWidth="1"/>
    <col min="3276" max="3276" width="7.85546875" bestFit="1" customWidth="1"/>
    <col min="3277" max="3277" width="10.42578125" bestFit="1" customWidth="1"/>
    <col min="3278" max="3278" width="7.85546875" bestFit="1" customWidth="1"/>
    <col min="3279" max="3279" width="10.42578125" bestFit="1" customWidth="1"/>
    <col min="3280" max="3280" width="7.85546875" bestFit="1" customWidth="1"/>
    <col min="3281" max="3281" width="10.42578125" bestFit="1" customWidth="1"/>
    <col min="3282" max="3282" width="6.85546875" bestFit="1" customWidth="1"/>
    <col min="3283" max="3283" width="9.42578125" bestFit="1" customWidth="1"/>
    <col min="3284" max="3284" width="7.85546875" bestFit="1" customWidth="1"/>
    <col min="3285" max="3285" width="10.42578125" bestFit="1" customWidth="1"/>
    <col min="3286" max="3286" width="8" bestFit="1" customWidth="1"/>
    <col min="3287" max="3287" width="10.42578125" bestFit="1" customWidth="1"/>
    <col min="3288" max="3288" width="7.85546875" bestFit="1" customWidth="1"/>
    <col min="3289" max="3289" width="10.42578125" bestFit="1" customWidth="1"/>
    <col min="3290" max="3290" width="7.85546875" bestFit="1" customWidth="1"/>
    <col min="3291" max="3291" width="6" bestFit="1" customWidth="1"/>
    <col min="3292" max="3292" width="10.42578125" bestFit="1" customWidth="1"/>
    <col min="3293" max="3293" width="7.85546875" bestFit="1" customWidth="1"/>
    <col min="3294" max="3294" width="4.7109375" bestFit="1" customWidth="1"/>
    <col min="3295" max="3295" width="10.42578125" bestFit="1" customWidth="1"/>
    <col min="3296" max="3296" width="7.85546875" bestFit="1" customWidth="1"/>
    <col min="3297" max="3297" width="10.42578125" bestFit="1" customWidth="1"/>
    <col min="3298" max="3298" width="7.85546875" bestFit="1" customWidth="1"/>
    <col min="3299" max="3299" width="10.42578125" bestFit="1" customWidth="1"/>
    <col min="3300" max="3300" width="6.42578125" bestFit="1" customWidth="1"/>
    <col min="3301" max="3303" width="7.85546875" bestFit="1" customWidth="1"/>
    <col min="3304" max="3304" width="5" bestFit="1" customWidth="1"/>
    <col min="3305" max="3305" width="10.42578125" bestFit="1" customWidth="1"/>
    <col min="3306" max="3306" width="7.85546875" bestFit="1" customWidth="1"/>
    <col min="3307" max="3307" width="10.42578125" bestFit="1" customWidth="1"/>
    <col min="3308" max="3308" width="7.85546875" bestFit="1" customWidth="1"/>
    <col min="3309" max="3309" width="4.28515625" bestFit="1" customWidth="1"/>
    <col min="3310" max="3310" width="10.42578125" bestFit="1" customWidth="1"/>
    <col min="3311" max="3311" width="7.85546875" bestFit="1" customWidth="1"/>
    <col min="3312" max="3312" width="10.42578125" bestFit="1" customWidth="1"/>
    <col min="3313" max="3313" width="7.85546875" bestFit="1" customWidth="1"/>
    <col min="3314" max="3314" width="5" bestFit="1" customWidth="1"/>
    <col min="3315" max="3315" width="10.42578125" bestFit="1" customWidth="1"/>
    <col min="3316" max="3316" width="7.85546875" bestFit="1" customWidth="1"/>
    <col min="3317" max="3317" width="6.7109375" bestFit="1" customWidth="1"/>
    <col min="3318" max="3318" width="6" bestFit="1" customWidth="1"/>
    <col min="3319" max="3319" width="10.42578125" bestFit="1" customWidth="1"/>
    <col min="3320" max="3320" width="7.85546875" bestFit="1" customWidth="1"/>
    <col min="3321" max="3321" width="10.42578125" bestFit="1" customWidth="1"/>
    <col min="3322" max="3322" width="7.85546875" bestFit="1" customWidth="1"/>
    <col min="3323" max="3323" width="4.28515625" bestFit="1" customWidth="1"/>
    <col min="3324" max="3324" width="10.42578125" bestFit="1" customWidth="1"/>
    <col min="3325" max="3325" width="7.85546875" bestFit="1" customWidth="1"/>
    <col min="3326" max="3326" width="10.42578125" bestFit="1" customWidth="1"/>
    <col min="3327" max="3327" width="6.85546875" bestFit="1" customWidth="1"/>
    <col min="3328" max="3328" width="4.7109375" bestFit="1" customWidth="1"/>
    <col min="3329" max="3329" width="9.42578125" bestFit="1" customWidth="1"/>
    <col min="3330" max="3330" width="7.85546875" bestFit="1" customWidth="1"/>
    <col min="3331" max="3331" width="4.7109375" bestFit="1" customWidth="1"/>
    <col min="3332" max="3332" width="10.42578125" bestFit="1" customWidth="1"/>
    <col min="3333" max="3333" width="7.85546875" bestFit="1" customWidth="1"/>
    <col min="3334" max="3334" width="6.7109375" bestFit="1" customWidth="1"/>
    <col min="3335" max="3335" width="10.42578125" bestFit="1" customWidth="1"/>
    <col min="3336" max="3336" width="7.85546875" bestFit="1" customWidth="1"/>
    <col min="3337" max="3337" width="4.7109375" bestFit="1" customWidth="1"/>
    <col min="3338" max="3338" width="10.42578125" bestFit="1" customWidth="1"/>
    <col min="3339" max="3339" width="7.85546875" bestFit="1" customWidth="1"/>
    <col min="3340" max="3340" width="6" bestFit="1" customWidth="1"/>
    <col min="3341" max="3341" width="10.42578125" bestFit="1" customWidth="1"/>
    <col min="3342" max="3342" width="7.85546875" bestFit="1" customWidth="1"/>
    <col min="3343" max="3343" width="4.28515625" bestFit="1" customWidth="1"/>
    <col min="3344" max="3344" width="10.42578125" bestFit="1" customWidth="1"/>
    <col min="3345" max="3345" width="7.85546875" bestFit="1" customWidth="1"/>
    <col min="3346" max="3346" width="10.42578125" bestFit="1" customWidth="1"/>
    <col min="3347" max="3347" width="7.85546875" bestFit="1" customWidth="1"/>
    <col min="3348" max="3348" width="10.42578125" bestFit="1" customWidth="1"/>
    <col min="3349" max="3349" width="7.85546875" bestFit="1" customWidth="1"/>
    <col min="3350" max="3350" width="6" bestFit="1" customWidth="1"/>
    <col min="3351" max="3351" width="10.42578125" bestFit="1" customWidth="1"/>
    <col min="3352" max="3352" width="6.85546875" bestFit="1" customWidth="1"/>
    <col min="3353" max="3353" width="9.42578125" bestFit="1" customWidth="1"/>
    <col min="3354" max="3354" width="7.85546875" bestFit="1" customWidth="1"/>
    <col min="3355" max="3355" width="10.42578125" bestFit="1" customWidth="1"/>
    <col min="3356" max="3356" width="8" bestFit="1" customWidth="1"/>
    <col min="3357" max="3357" width="6" bestFit="1" customWidth="1"/>
    <col min="3358" max="3358" width="10.42578125" bestFit="1" customWidth="1"/>
    <col min="3359" max="3359" width="7.85546875" bestFit="1" customWidth="1"/>
    <col min="3360" max="3360" width="6" bestFit="1" customWidth="1"/>
    <col min="3361" max="3361" width="10.42578125" bestFit="1" customWidth="1"/>
    <col min="3362" max="3362" width="7.85546875" bestFit="1" customWidth="1"/>
    <col min="3363" max="3363" width="4.28515625" bestFit="1" customWidth="1"/>
    <col min="3364" max="3364" width="10.42578125" bestFit="1" customWidth="1"/>
    <col min="3365" max="3365" width="7.85546875" bestFit="1" customWidth="1"/>
    <col min="3366" max="3366" width="10.42578125" bestFit="1" customWidth="1"/>
    <col min="3367" max="3367" width="8" bestFit="1" customWidth="1"/>
    <col min="3368" max="3368" width="4.7109375" bestFit="1" customWidth="1"/>
    <col min="3369" max="3369" width="6" bestFit="1" customWidth="1"/>
    <col min="3370" max="3370" width="5" bestFit="1" customWidth="1"/>
    <col min="3371" max="3371" width="10.42578125" bestFit="1" customWidth="1"/>
    <col min="3372" max="3372" width="7.85546875" bestFit="1" customWidth="1"/>
    <col min="3373" max="3373" width="10.42578125" bestFit="1" customWidth="1"/>
    <col min="3374" max="3374" width="6.85546875" bestFit="1" customWidth="1"/>
    <col min="3375" max="3375" width="9.42578125" bestFit="1" customWidth="1"/>
    <col min="3376" max="3376" width="7.85546875" bestFit="1" customWidth="1"/>
    <col min="3377" max="3377" width="4.7109375" bestFit="1" customWidth="1"/>
    <col min="3378" max="3378" width="10.42578125" bestFit="1" customWidth="1"/>
    <col min="3379" max="3379" width="7.85546875" bestFit="1" customWidth="1"/>
    <col min="3380" max="3380" width="10.42578125" bestFit="1" customWidth="1"/>
    <col min="3381" max="3381" width="7.85546875" bestFit="1" customWidth="1"/>
    <col min="3382" max="3382" width="4.7109375" bestFit="1" customWidth="1"/>
    <col min="3383" max="3383" width="10.42578125" bestFit="1" customWidth="1"/>
    <col min="3384" max="3384" width="7.85546875" bestFit="1" customWidth="1"/>
    <col min="3385" max="3385" width="4.7109375" bestFit="1" customWidth="1"/>
    <col min="3386" max="3386" width="6" bestFit="1" customWidth="1"/>
    <col min="3387" max="3387" width="10.42578125" bestFit="1" customWidth="1"/>
    <col min="3388" max="3388" width="7.85546875" bestFit="1" customWidth="1"/>
    <col min="3389" max="3389" width="10.42578125" bestFit="1" customWidth="1"/>
    <col min="3390" max="3390" width="7.85546875" bestFit="1" customWidth="1"/>
    <col min="3391" max="3391" width="10.42578125" bestFit="1" customWidth="1"/>
    <col min="3392" max="3392" width="7.85546875" bestFit="1" customWidth="1"/>
    <col min="3393" max="3393" width="10.42578125" bestFit="1" customWidth="1"/>
    <col min="3394" max="3394" width="7.85546875" bestFit="1" customWidth="1"/>
    <col min="3395" max="3395" width="10.42578125" bestFit="1" customWidth="1"/>
    <col min="3396" max="3396" width="7.85546875" bestFit="1" customWidth="1"/>
    <col min="3397" max="3397" width="6" bestFit="1" customWidth="1"/>
    <col min="3398" max="3398" width="10.42578125" bestFit="1" customWidth="1"/>
    <col min="3399" max="3399" width="7.85546875" bestFit="1" customWidth="1"/>
    <col min="3400" max="3400" width="6" bestFit="1" customWidth="1"/>
    <col min="3401" max="3401" width="10.42578125" bestFit="1" customWidth="1"/>
    <col min="3402" max="3402" width="7.85546875" bestFit="1" customWidth="1"/>
    <col min="3403" max="3403" width="5" bestFit="1" customWidth="1"/>
    <col min="3404" max="3404" width="10.42578125" bestFit="1" customWidth="1"/>
    <col min="3405" max="3405" width="7.85546875" bestFit="1" customWidth="1"/>
    <col min="3406" max="3406" width="10.42578125" bestFit="1" customWidth="1"/>
    <col min="3407" max="3407" width="6.85546875" bestFit="1" customWidth="1"/>
    <col min="3408" max="3408" width="4.28515625" bestFit="1" customWidth="1"/>
    <col min="3409" max="3409" width="9.42578125" bestFit="1" customWidth="1"/>
    <col min="3410" max="3410" width="7.85546875" bestFit="1" customWidth="1"/>
    <col min="3411" max="3411" width="10.42578125" bestFit="1" customWidth="1"/>
    <col min="3412" max="3412" width="7.85546875" bestFit="1" customWidth="1"/>
    <col min="3413" max="3413" width="10.42578125" bestFit="1" customWidth="1"/>
    <col min="3414" max="3414" width="7.85546875" bestFit="1" customWidth="1"/>
    <col min="3415" max="3415" width="10.42578125" bestFit="1" customWidth="1"/>
    <col min="3416" max="3416" width="7.85546875" bestFit="1" customWidth="1"/>
    <col min="3417" max="3417" width="4.7109375" bestFit="1" customWidth="1"/>
    <col min="3418" max="3418" width="4.28515625" bestFit="1" customWidth="1"/>
    <col min="3419" max="3419" width="10.42578125" bestFit="1" customWidth="1"/>
    <col min="3420" max="3420" width="7.85546875" bestFit="1" customWidth="1"/>
    <col min="3421" max="3421" width="4.7109375" bestFit="1" customWidth="1"/>
    <col min="3422" max="3422" width="10.42578125" bestFit="1" customWidth="1"/>
    <col min="3423" max="3423" width="7.85546875" bestFit="1" customWidth="1"/>
    <col min="3424" max="3424" width="6" bestFit="1" customWidth="1"/>
    <col min="3425" max="3425" width="10.42578125" bestFit="1" customWidth="1"/>
    <col min="3426" max="3426" width="7.85546875" bestFit="1" customWidth="1"/>
    <col min="3427" max="3427" width="6" bestFit="1" customWidth="1"/>
    <col min="3428" max="3428" width="4.7109375" bestFit="1" customWidth="1"/>
    <col min="3429" max="3429" width="10.42578125" bestFit="1" customWidth="1"/>
    <col min="3430" max="3430" width="7.85546875" bestFit="1" customWidth="1"/>
    <col min="3431" max="3431" width="4.7109375" bestFit="1" customWidth="1"/>
    <col min="3432" max="3432" width="6" bestFit="1" customWidth="1"/>
    <col min="3433" max="3433" width="10.42578125" bestFit="1" customWidth="1"/>
    <col min="3434" max="3434" width="7.85546875" bestFit="1" customWidth="1"/>
    <col min="3435" max="3435" width="10.42578125" bestFit="1" customWidth="1"/>
    <col min="3436" max="3436" width="7.85546875" bestFit="1" customWidth="1"/>
    <col min="3437" max="3437" width="10.42578125" bestFit="1" customWidth="1"/>
    <col min="3438" max="3438" width="7.85546875" bestFit="1" customWidth="1"/>
    <col min="3439" max="3439" width="4.7109375" bestFit="1" customWidth="1"/>
    <col min="3440" max="3440" width="10.42578125" bestFit="1" customWidth="1"/>
    <col min="3441" max="3441" width="7.85546875" bestFit="1" customWidth="1"/>
    <col min="3442" max="3442" width="4.28515625" bestFit="1" customWidth="1"/>
    <col min="3443" max="3443" width="10.42578125" bestFit="1" customWidth="1"/>
    <col min="3444" max="3444" width="7.85546875" bestFit="1" customWidth="1"/>
    <col min="3445" max="3445" width="10.42578125" bestFit="1" customWidth="1"/>
    <col min="3446" max="3446" width="7.85546875" bestFit="1" customWidth="1"/>
    <col min="3447" max="3447" width="4.28515625" bestFit="1" customWidth="1"/>
    <col min="3448" max="3448" width="10.42578125" bestFit="1" customWidth="1"/>
    <col min="3449" max="3449" width="7.85546875" bestFit="1" customWidth="1"/>
    <col min="3450" max="3450" width="10.42578125" bestFit="1" customWidth="1"/>
    <col min="3451" max="3451" width="7.85546875" bestFit="1" customWidth="1"/>
    <col min="3452" max="3452" width="10.42578125" bestFit="1" customWidth="1"/>
    <col min="3453" max="3453" width="7.85546875" bestFit="1" customWidth="1"/>
    <col min="3454" max="3454" width="4.7109375" bestFit="1" customWidth="1"/>
    <col min="3455" max="3455" width="10.42578125" bestFit="1" customWidth="1"/>
    <col min="3456" max="3456" width="7.85546875" bestFit="1" customWidth="1"/>
    <col min="3457" max="3457" width="6.7109375" bestFit="1" customWidth="1"/>
    <col min="3458" max="3458" width="5" bestFit="1" customWidth="1"/>
    <col min="3459" max="3459" width="10.42578125" bestFit="1" customWidth="1"/>
    <col min="3460" max="3460" width="7.85546875" bestFit="1" customWidth="1"/>
    <col min="3461" max="3461" width="4.7109375" bestFit="1" customWidth="1"/>
    <col min="3462" max="3462" width="10.42578125" bestFit="1" customWidth="1"/>
    <col min="3463" max="3463" width="7.85546875" bestFit="1" customWidth="1"/>
    <col min="3464" max="3464" width="10.42578125" bestFit="1" customWidth="1"/>
    <col min="3465" max="3465" width="7.85546875" bestFit="1" customWidth="1"/>
    <col min="3466" max="3466" width="10.42578125" bestFit="1" customWidth="1"/>
    <col min="3467" max="3467" width="6.85546875" bestFit="1" customWidth="1"/>
    <col min="3468" max="3468" width="6.7109375" bestFit="1" customWidth="1"/>
    <col min="3469" max="3469" width="4.28515625" bestFit="1" customWidth="1"/>
    <col min="3470" max="3470" width="9.42578125" bestFit="1" customWidth="1"/>
    <col min="3471" max="3471" width="7.85546875" bestFit="1" customWidth="1"/>
    <col min="3472" max="3472" width="10.42578125" bestFit="1" customWidth="1"/>
    <col min="3473" max="3473" width="7.85546875" bestFit="1" customWidth="1"/>
    <col min="3474" max="3474" width="4.7109375" bestFit="1" customWidth="1"/>
    <col min="3475" max="3475" width="10.42578125" bestFit="1" customWidth="1"/>
    <col min="3476" max="3476" width="7.85546875" bestFit="1" customWidth="1"/>
    <col min="3477" max="3477" width="4.7109375" bestFit="1" customWidth="1"/>
    <col min="3478" max="3478" width="6" bestFit="1" customWidth="1"/>
    <col min="3479" max="3479" width="10.42578125" bestFit="1" customWidth="1"/>
    <col min="3480" max="3480" width="7.85546875" bestFit="1" customWidth="1"/>
    <col min="3481" max="3481" width="6" bestFit="1" customWidth="1"/>
    <col min="3482" max="3482" width="10.42578125" bestFit="1" customWidth="1"/>
    <col min="3483" max="3483" width="7.85546875" bestFit="1" customWidth="1"/>
    <col min="3484" max="3484" width="10.42578125" bestFit="1" customWidth="1"/>
    <col min="3485" max="3485" width="7.85546875" bestFit="1" customWidth="1"/>
    <col min="3486" max="3486" width="6.7109375" bestFit="1" customWidth="1"/>
    <col min="3487" max="3487" width="4.28515625" bestFit="1" customWidth="1"/>
    <col min="3488" max="3488" width="10.42578125" bestFit="1" customWidth="1"/>
    <col min="3489" max="3489" width="7.85546875" bestFit="1" customWidth="1"/>
    <col min="3490" max="3490" width="4.7109375" bestFit="1" customWidth="1"/>
    <col min="3491" max="3491" width="9.42578125" bestFit="1" customWidth="1"/>
    <col min="3492" max="3492" width="7.85546875" bestFit="1" customWidth="1"/>
    <col min="3493" max="3493" width="4.28515625" bestFit="1" customWidth="1"/>
    <col min="3494" max="3494" width="10.42578125" bestFit="1" customWidth="1"/>
    <col min="3495" max="3495" width="8" bestFit="1" customWidth="1"/>
    <col min="3496" max="3496" width="10.42578125" bestFit="1" customWidth="1"/>
    <col min="3497" max="3497" width="7.85546875" bestFit="1" customWidth="1"/>
    <col min="3498" max="3498" width="4.28515625" bestFit="1" customWidth="1"/>
    <col min="3499" max="3499" width="10.42578125" bestFit="1" customWidth="1"/>
    <col min="3500" max="3500" width="7.85546875" bestFit="1" customWidth="1"/>
    <col min="3501" max="3501" width="10.42578125" bestFit="1" customWidth="1"/>
    <col min="3502" max="3502" width="7.85546875" bestFit="1" customWidth="1"/>
    <col min="3503" max="3503" width="4.7109375" bestFit="1" customWidth="1"/>
    <col min="3504" max="3504" width="10.42578125" bestFit="1" customWidth="1"/>
    <col min="3505" max="3505" width="7.85546875" bestFit="1" customWidth="1"/>
    <col min="3506" max="3506" width="10.42578125" bestFit="1" customWidth="1"/>
    <col min="3507" max="3507" width="7.85546875" bestFit="1" customWidth="1"/>
    <col min="3508" max="3508" width="10.42578125" bestFit="1" customWidth="1"/>
    <col min="3509" max="3509" width="7.85546875" bestFit="1" customWidth="1"/>
    <col min="3510" max="3510" width="10.42578125" bestFit="1" customWidth="1"/>
    <col min="3511" max="3511" width="6.42578125" bestFit="1" customWidth="1"/>
    <col min="3512" max="3513" width="7.85546875" bestFit="1" customWidth="1"/>
    <col min="3514" max="3514" width="6.7109375" bestFit="1" customWidth="1"/>
    <col min="3515" max="3515" width="5" bestFit="1" customWidth="1"/>
    <col min="3516" max="3516" width="4.7109375" bestFit="1" customWidth="1"/>
    <col min="3517" max="3517" width="10.42578125" bestFit="1" customWidth="1"/>
    <col min="3518" max="3518" width="7.85546875" bestFit="1" customWidth="1"/>
    <col min="3519" max="3519" width="10.42578125" bestFit="1" customWidth="1"/>
    <col min="3520" max="3520" width="7.85546875" bestFit="1" customWidth="1"/>
    <col min="3521" max="3521" width="4.28515625" bestFit="1" customWidth="1"/>
    <col min="3522" max="3522" width="10.42578125" bestFit="1" customWidth="1"/>
    <col min="3523" max="3523" width="7.85546875" bestFit="1" customWidth="1"/>
    <col min="3524" max="3524" width="4.7109375" bestFit="1" customWidth="1"/>
    <col min="3525" max="3525" width="10.42578125" bestFit="1" customWidth="1"/>
    <col min="3526" max="3526" width="7.85546875" bestFit="1" customWidth="1"/>
    <col min="3527" max="3527" width="10.42578125" bestFit="1" customWidth="1"/>
    <col min="3528" max="3528" width="7.85546875" bestFit="1" customWidth="1"/>
    <col min="3529" max="3529" width="6.7109375" bestFit="1" customWidth="1"/>
    <col min="3530" max="3530" width="4.7109375" bestFit="1" customWidth="1"/>
    <col min="3531" max="3531" width="6" bestFit="1" customWidth="1"/>
    <col min="3532" max="3532" width="4.7109375" bestFit="1" customWidth="1"/>
    <col min="3533" max="3533" width="10.42578125" bestFit="1" customWidth="1"/>
    <col min="3534" max="3534" width="7.85546875" bestFit="1" customWidth="1"/>
    <col min="3535" max="3535" width="10.42578125" bestFit="1" customWidth="1"/>
    <col min="3536" max="3536" width="7.85546875" bestFit="1" customWidth="1"/>
    <col min="3537" max="3537" width="10.42578125" bestFit="1" customWidth="1"/>
    <col min="3538" max="3538" width="7.85546875" bestFit="1" customWidth="1"/>
    <col min="3539" max="3539" width="10.42578125" bestFit="1" customWidth="1"/>
    <col min="3540" max="3540" width="7.85546875" bestFit="1" customWidth="1"/>
    <col min="3541" max="3541" width="4.7109375" bestFit="1" customWidth="1"/>
    <col min="3542" max="3542" width="10.42578125" bestFit="1" customWidth="1"/>
    <col min="3543" max="3543" width="7.85546875" bestFit="1" customWidth="1"/>
    <col min="3544" max="3544" width="4.7109375" bestFit="1" customWidth="1"/>
    <col min="3545" max="3545" width="10.42578125" bestFit="1" customWidth="1"/>
    <col min="3546" max="3546" width="7.85546875" bestFit="1" customWidth="1"/>
    <col min="3547" max="3547" width="5" bestFit="1" customWidth="1"/>
    <col min="3548" max="3548" width="10.42578125" bestFit="1" customWidth="1"/>
    <col min="3549" max="3549" width="7.85546875" bestFit="1" customWidth="1"/>
    <col min="3550" max="3550" width="10.42578125" bestFit="1" customWidth="1"/>
    <col min="3551" max="3551" width="7.85546875" bestFit="1" customWidth="1"/>
    <col min="3552" max="3552" width="6.7109375" bestFit="1" customWidth="1"/>
    <col min="3553" max="3554" width="4.7109375" bestFit="1" customWidth="1"/>
    <col min="3555" max="3555" width="10.42578125" bestFit="1" customWidth="1"/>
    <col min="3556" max="3556" width="7.85546875" bestFit="1" customWidth="1"/>
    <col min="3557" max="3557" width="10.42578125" bestFit="1" customWidth="1"/>
    <col min="3558" max="3558" width="7.85546875" bestFit="1" customWidth="1"/>
    <col min="3559" max="3559" width="10.42578125" bestFit="1" customWidth="1"/>
    <col min="3560" max="3560" width="7.85546875" bestFit="1" customWidth="1"/>
    <col min="3561" max="3561" width="10.42578125" bestFit="1" customWidth="1"/>
    <col min="3562" max="3562" width="6.85546875" bestFit="1" customWidth="1"/>
    <col min="3563" max="3563" width="6.7109375" bestFit="1" customWidth="1"/>
    <col min="3564" max="3564" width="9.42578125" bestFit="1" customWidth="1"/>
    <col min="3565" max="3565" width="8" bestFit="1" customWidth="1"/>
    <col min="3566" max="3566" width="6.7109375" bestFit="1" customWidth="1"/>
    <col min="3567" max="3567" width="10.42578125" bestFit="1" customWidth="1"/>
    <col min="3568" max="3568" width="7.85546875" bestFit="1" customWidth="1"/>
    <col min="3569" max="3569" width="10.42578125" bestFit="1" customWidth="1"/>
    <col min="3570" max="3570" width="7.85546875" bestFit="1" customWidth="1"/>
    <col min="3571" max="3571" width="4.28515625" bestFit="1" customWidth="1"/>
    <col min="3572" max="3572" width="10.42578125" bestFit="1" customWidth="1"/>
    <col min="3573" max="3573" width="7.85546875" bestFit="1" customWidth="1"/>
    <col min="3574" max="3574" width="4.7109375" bestFit="1" customWidth="1"/>
    <col min="3575" max="3575" width="10.42578125" bestFit="1" customWidth="1"/>
    <col min="3576" max="3576" width="7.85546875" bestFit="1" customWidth="1"/>
    <col min="3577" max="3577" width="4.28515625" bestFit="1" customWidth="1"/>
    <col min="3578" max="3578" width="10.42578125" bestFit="1" customWidth="1"/>
    <col min="3579" max="3579" width="8" bestFit="1" customWidth="1"/>
    <col min="3580" max="3580" width="10.42578125" bestFit="1" customWidth="1"/>
    <col min="3581" max="3581" width="7.85546875" bestFit="1" customWidth="1"/>
    <col min="3582" max="3582" width="10.42578125" bestFit="1" customWidth="1"/>
    <col min="3583" max="3583" width="6.85546875" bestFit="1" customWidth="1"/>
    <col min="3584" max="3584" width="4.28515625" bestFit="1" customWidth="1"/>
    <col min="3585" max="3585" width="9.42578125" bestFit="1" customWidth="1"/>
    <col min="3586" max="3586" width="7.85546875" bestFit="1" customWidth="1"/>
    <col min="3587" max="3587" width="10.42578125" bestFit="1" customWidth="1"/>
    <col min="3588" max="3588" width="7.85546875" bestFit="1" customWidth="1"/>
    <col min="3589" max="3589" width="10.42578125" bestFit="1" customWidth="1"/>
    <col min="3590" max="3590" width="7.85546875" bestFit="1" customWidth="1"/>
    <col min="3591" max="3591" width="4.7109375" bestFit="1" customWidth="1"/>
    <col min="3592" max="3592" width="10.42578125" bestFit="1" customWidth="1"/>
    <col min="3593" max="3593" width="7.85546875" bestFit="1" customWidth="1"/>
    <col min="3594" max="3594" width="6" bestFit="1" customWidth="1"/>
    <col min="3595" max="3595" width="10.42578125" bestFit="1" customWidth="1"/>
    <col min="3596" max="3596" width="7.85546875" bestFit="1" customWidth="1"/>
    <col min="3597" max="3597" width="10.42578125" bestFit="1" customWidth="1"/>
    <col min="3598" max="3598" width="7.85546875" bestFit="1" customWidth="1"/>
    <col min="3599" max="3599" width="10.42578125" bestFit="1" customWidth="1"/>
    <col min="3600" max="3600" width="7.85546875" bestFit="1" customWidth="1"/>
    <col min="3601" max="3601" width="10.42578125" bestFit="1" customWidth="1"/>
    <col min="3602" max="3602" width="7.85546875" bestFit="1" customWidth="1"/>
    <col min="3603" max="3603" width="10.42578125" bestFit="1" customWidth="1"/>
    <col min="3604" max="3604" width="7.85546875" bestFit="1" customWidth="1"/>
    <col min="3605" max="3605" width="4.28515625" bestFit="1" customWidth="1"/>
    <col min="3606" max="3606" width="10.42578125" bestFit="1" customWidth="1"/>
    <col min="3607" max="3607" width="8" bestFit="1" customWidth="1"/>
    <col min="3608" max="3608" width="10.42578125" bestFit="1" customWidth="1"/>
    <col min="3609" max="3609" width="7.85546875" bestFit="1" customWidth="1"/>
    <col min="3610" max="3610" width="6.7109375" bestFit="1" customWidth="1"/>
    <col min="3611" max="3611" width="10.42578125" bestFit="1" customWidth="1"/>
    <col min="3612" max="3612" width="7.85546875" bestFit="1" customWidth="1"/>
    <col min="3613" max="3613" width="4.7109375" bestFit="1" customWidth="1"/>
    <col min="3614" max="3614" width="6" bestFit="1" customWidth="1"/>
    <col min="3615" max="3615" width="4.28515625" bestFit="1" customWidth="1"/>
    <col min="3616" max="3616" width="10.42578125" bestFit="1" customWidth="1"/>
    <col min="3617" max="3617" width="7.85546875" bestFit="1" customWidth="1"/>
    <col min="3618" max="3618" width="10.42578125" bestFit="1" customWidth="1"/>
    <col min="3619" max="3619" width="7.85546875" bestFit="1" customWidth="1"/>
    <col min="3620" max="3620" width="4.7109375" bestFit="1" customWidth="1"/>
    <col min="3621" max="3621" width="5" bestFit="1" customWidth="1"/>
    <col min="3622" max="3622" width="10.42578125" bestFit="1" customWidth="1"/>
    <col min="3623" max="3623" width="7.85546875" bestFit="1" customWidth="1"/>
    <col min="3624" max="3624" width="10.42578125" bestFit="1" customWidth="1"/>
    <col min="3625" max="3625" width="7.85546875" bestFit="1" customWidth="1"/>
    <col min="3626" max="3626" width="10.42578125" bestFit="1" customWidth="1"/>
    <col min="3627" max="3627" width="6.85546875" bestFit="1" customWidth="1"/>
    <col min="3628" max="3628" width="9.42578125" bestFit="1" customWidth="1"/>
    <col min="3629" max="3629" width="7.85546875" bestFit="1" customWidth="1"/>
    <col min="3630" max="3630" width="10.42578125" bestFit="1" customWidth="1"/>
    <col min="3631" max="3631" width="7.85546875" bestFit="1" customWidth="1"/>
    <col min="3632" max="3632" width="6" bestFit="1" customWidth="1"/>
    <col min="3633" max="3633" width="10.42578125" bestFit="1" customWidth="1"/>
    <col min="3634" max="3634" width="7.85546875" bestFit="1" customWidth="1"/>
    <col min="3635" max="3635" width="4.7109375" bestFit="1" customWidth="1"/>
    <col min="3636" max="3636" width="4.28515625" bestFit="1" customWidth="1"/>
    <col min="3637" max="3637" width="10.42578125" bestFit="1" customWidth="1"/>
    <col min="3638" max="3638" width="7.85546875" bestFit="1" customWidth="1"/>
    <col min="3639" max="3639" width="6" bestFit="1" customWidth="1"/>
    <col min="3640" max="3640" width="4.28515625" bestFit="1" customWidth="1"/>
    <col min="3641" max="3641" width="4.7109375" bestFit="1" customWidth="1"/>
    <col min="3642" max="3642" width="10.42578125" bestFit="1" customWidth="1"/>
    <col min="3643" max="3643" width="7.85546875" bestFit="1" customWidth="1"/>
    <col min="3644" max="3644" width="10.42578125" bestFit="1" customWidth="1"/>
    <col min="3645" max="3645" width="7.85546875" bestFit="1" customWidth="1"/>
    <col min="3646" max="3646" width="10.42578125" bestFit="1" customWidth="1"/>
    <col min="3647" max="3647" width="7.85546875" bestFit="1" customWidth="1"/>
    <col min="3648" max="3648" width="6.7109375" bestFit="1" customWidth="1"/>
    <col min="3649" max="3649" width="10.42578125" bestFit="1" customWidth="1"/>
    <col min="3650" max="3650" width="7.85546875" bestFit="1" customWidth="1"/>
    <col min="3651" max="3651" width="10.42578125" bestFit="1" customWidth="1"/>
    <col min="3652" max="3652" width="7.85546875" bestFit="1" customWidth="1"/>
    <col min="3653" max="3654" width="4.7109375" bestFit="1" customWidth="1"/>
    <col min="3655" max="3655" width="10.42578125" bestFit="1" customWidth="1"/>
    <col min="3656" max="3656" width="7.85546875" bestFit="1" customWidth="1"/>
    <col min="3657" max="3657" width="10.42578125" bestFit="1" customWidth="1"/>
    <col min="3658" max="3658" width="7.85546875" bestFit="1" customWidth="1"/>
    <col min="3659" max="3659" width="10.42578125" bestFit="1" customWidth="1"/>
    <col min="3660" max="3660" width="7.85546875" bestFit="1" customWidth="1"/>
    <col min="3661" max="3661" width="10.42578125" bestFit="1" customWidth="1"/>
    <col min="3662" max="3662" width="7.85546875" bestFit="1" customWidth="1"/>
    <col min="3663" max="3663" width="10.42578125" bestFit="1" customWidth="1"/>
    <col min="3664" max="3664" width="7.85546875" bestFit="1" customWidth="1"/>
    <col min="3665" max="3665" width="4.7109375" bestFit="1" customWidth="1"/>
    <col min="3666" max="3666" width="10.42578125" bestFit="1" customWidth="1"/>
    <col min="3667" max="3667" width="7.85546875" bestFit="1" customWidth="1"/>
    <col min="3668" max="3668" width="6.7109375" bestFit="1" customWidth="1"/>
    <col min="3669" max="3669" width="5" bestFit="1" customWidth="1"/>
    <col min="3670" max="3670" width="10.42578125" bestFit="1" customWidth="1"/>
    <col min="3671" max="3671" width="7.85546875" bestFit="1" customWidth="1"/>
    <col min="3672" max="3672" width="4.28515625" bestFit="1" customWidth="1"/>
    <col min="3673" max="3673" width="10.42578125" bestFit="1" customWidth="1"/>
    <col min="3674" max="3674" width="7.85546875" bestFit="1" customWidth="1"/>
    <col min="3675" max="3675" width="10.42578125" bestFit="1" customWidth="1"/>
    <col min="3676" max="3676" width="7.85546875" bestFit="1" customWidth="1"/>
    <col min="3677" max="3677" width="4.7109375" bestFit="1" customWidth="1"/>
    <col min="3678" max="3678" width="6" bestFit="1" customWidth="1"/>
    <col min="3679" max="3679" width="10.42578125" bestFit="1" customWidth="1"/>
    <col min="3680" max="3680" width="7.85546875" bestFit="1" customWidth="1"/>
    <col min="3681" max="3681" width="10.42578125" bestFit="1" customWidth="1"/>
    <col min="3682" max="3682" width="6.85546875" bestFit="1" customWidth="1"/>
    <col min="3683" max="3683" width="6.7109375" bestFit="1" customWidth="1"/>
    <col min="3684" max="3684" width="4.28515625" bestFit="1" customWidth="1"/>
    <col min="3685" max="3685" width="9.42578125" bestFit="1" customWidth="1"/>
    <col min="3686" max="3686" width="7.85546875" bestFit="1" customWidth="1"/>
    <col min="3687" max="3687" width="4.7109375" bestFit="1" customWidth="1"/>
    <col min="3688" max="3688" width="10.42578125" bestFit="1" customWidth="1"/>
    <col min="3689" max="3689" width="7.85546875" bestFit="1" customWidth="1"/>
    <col min="3690" max="3690" width="6" bestFit="1" customWidth="1"/>
    <col min="3691" max="3691" width="5" bestFit="1" customWidth="1"/>
    <col min="3692" max="3692" width="10.42578125" bestFit="1" customWidth="1"/>
    <col min="3693" max="3693" width="7.85546875" bestFit="1" customWidth="1"/>
    <col min="3694" max="3694" width="6.7109375" bestFit="1" customWidth="1"/>
    <col min="3695" max="3695" width="6" bestFit="1" customWidth="1"/>
    <col min="3696" max="3696" width="10.42578125" bestFit="1" customWidth="1"/>
    <col min="3697" max="3697" width="7.85546875" bestFit="1" customWidth="1"/>
    <col min="3698" max="3698" width="4.7109375" bestFit="1" customWidth="1"/>
    <col min="3699" max="3699" width="10.42578125" bestFit="1" customWidth="1"/>
    <col min="3700" max="3700" width="7.85546875" bestFit="1" customWidth="1"/>
    <col min="3701" max="3702" width="6.7109375" bestFit="1" customWidth="1"/>
    <col min="3703" max="3703" width="10.42578125" bestFit="1" customWidth="1"/>
    <col min="3704" max="3704" width="7.85546875" bestFit="1" customWidth="1"/>
    <col min="3705" max="3705" width="10.42578125" bestFit="1" customWidth="1"/>
    <col min="3706" max="3706" width="7.85546875" bestFit="1" customWidth="1"/>
    <col min="3707" max="3707" width="10.42578125" bestFit="1" customWidth="1"/>
    <col min="3708" max="3708" width="7.85546875" bestFit="1" customWidth="1"/>
    <col min="3709" max="3709" width="5" bestFit="1" customWidth="1"/>
    <col min="3710" max="3710" width="4.7109375" bestFit="1" customWidth="1"/>
    <col min="3711" max="3711" width="10.42578125" bestFit="1" customWidth="1"/>
    <col min="3712" max="3712" width="7.85546875" bestFit="1" customWidth="1"/>
    <col min="3713" max="3713" width="6.7109375" bestFit="1" customWidth="1"/>
    <col min="3714" max="3714" width="4.28515625" bestFit="1" customWidth="1"/>
    <col min="3715" max="3715" width="10.42578125" bestFit="1" customWidth="1"/>
    <col min="3716" max="3716" width="7.85546875" bestFit="1" customWidth="1"/>
    <col min="3717" max="3717" width="4.7109375" bestFit="1" customWidth="1"/>
    <col min="3718" max="3718" width="6" bestFit="1" customWidth="1"/>
    <col min="3719" max="3719" width="9.42578125" bestFit="1" customWidth="1"/>
    <col min="3720" max="3720" width="7.85546875" bestFit="1" customWidth="1"/>
    <col min="3721" max="3721" width="10.42578125" bestFit="1" customWidth="1"/>
    <col min="3722" max="3722" width="7.85546875" bestFit="1" customWidth="1"/>
    <col min="3723" max="3723" width="10.42578125" bestFit="1" customWidth="1"/>
    <col min="3724" max="3724" width="7.85546875" bestFit="1" customWidth="1"/>
    <col min="3725" max="3725" width="4.7109375" bestFit="1" customWidth="1"/>
    <col min="3726" max="3726" width="10.42578125" bestFit="1" customWidth="1"/>
    <col min="3727" max="3727" width="7.85546875" bestFit="1" customWidth="1"/>
    <col min="3728" max="3728" width="4.28515625" bestFit="1" customWidth="1"/>
    <col min="3729" max="3729" width="10.42578125" bestFit="1" customWidth="1"/>
    <col min="3730" max="3730" width="7.85546875" bestFit="1" customWidth="1"/>
    <col min="3731" max="3731" width="4.7109375" bestFit="1" customWidth="1"/>
    <col min="3732" max="3732" width="5" bestFit="1" customWidth="1"/>
    <col min="3733" max="3733" width="4.28515625" bestFit="1" customWidth="1"/>
    <col min="3734" max="3734" width="10.42578125" bestFit="1" customWidth="1"/>
    <col min="3735" max="3735" width="6.42578125" bestFit="1" customWidth="1"/>
    <col min="3736" max="3736" width="4.7109375" bestFit="1" customWidth="1"/>
    <col min="3737" max="3738" width="7.85546875" bestFit="1" customWidth="1"/>
    <col min="3739" max="3739" width="4.7109375" bestFit="1" customWidth="1"/>
    <col min="3740" max="3740" width="10.42578125" bestFit="1" customWidth="1"/>
    <col min="3741" max="3741" width="7.85546875" bestFit="1" customWidth="1"/>
    <col min="3742" max="3742" width="10.42578125" bestFit="1" customWidth="1"/>
    <col min="3743" max="3743" width="7.85546875" bestFit="1" customWidth="1"/>
    <col min="3744" max="3744" width="6" bestFit="1" customWidth="1"/>
    <col min="3745" max="3745" width="10.42578125" bestFit="1" customWidth="1"/>
    <col min="3746" max="3746" width="7.85546875" bestFit="1" customWidth="1"/>
    <col min="3747" max="3747" width="4.28515625" bestFit="1" customWidth="1"/>
    <col min="3748" max="3748" width="10.42578125" bestFit="1" customWidth="1"/>
    <col min="3749" max="3749" width="7.85546875" bestFit="1" customWidth="1"/>
    <col min="3750" max="3750" width="4.7109375" bestFit="1" customWidth="1"/>
    <col min="3751" max="3751" width="6" bestFit="1" customWidth="1"/>
    <col min="3752" max="3752" width="4.7109375" bestFit="1" customWidth="1"/>
    <col min="3753" max="3753" width="10.42578125" bestFit="1" customWidth="1"/>
    <col min="3754" max="3754" width="7.85546875" bestFit="1" customWidth="1"/>
    <col min="3755" max="3755" width="6" bestFit="1" customWidth="1"/>
    <col min="3756" max="3756" width="10.42578125" bestFit="1" customWidth="1"/>
    <col min="3757" max="3757" width="7.85546875" bestFit="1" customWidth="1"/>
    <col min="3758" max="3758" width="10.42578125" bestFit="1" customWidth="1"/>
    <col min="3759" max="3759" width="7.85546875" bestFit="1" customWidth="1"/>
    <col min="3760" max="3760" width="4.7109375" bestFit="1" customWidth="1"/>
    <col min="3761" max="3761" width="10.42578125" bestFit="1" customWidth="1"/>
    <col min="3762" max="3762" width="7.85546875" bestFit="1" customWidth="1"/>
    <col min="3763" max="3763" width="5" bestFit="1" customWidth="1"/>
    <col min="3764" max="3764" width="10.42578125" bestFit="1" customWidth="1"/>
    <col min="3765" max="3765" width="7.85546875" bestFit="1" customWidth="1"/>
    <col min="3766" max="3766" width="4.7109375" bestFit="1" customWidth="1"/>
    <col min="3767" max="3767" width="10.42578125" bestFit="1" customWidth="1"/>
    <col min="3768" max="3768" width="7.85546875" bestFit="1" customWidth="1"/>
    <col min="3769" max="3769" width="10.42578125" bestFit="1" customWidth="1"/>
    <col min="3770" max="3770" width="7.85546875" bestFit="1" customWidth="1"/>
    <col min="3771" max="3772" width="4.7109375" bestFit="1" customWidth="1"/>
    <col min="3773" max="3773" width="4.28515625" bestFit="1" customWidth="1"/>
    <col min="3774" max="3774" width="10.42578125" bestFit="1" customWidth="1"/>
    <col min="3775" max="3775" width="7.85546875" bestFit="1" customWidth="1"/>
    <col min="3776" max="3776" width="4.7109375" bestFit="1" customWidth="1"/>
    <col min="3777" max="3777" width="6" bestFit="1" customWidth="1"/>
    <col min="3778" max="3778" width="4.28515625" bestFit="1" customWidth="1"/>
    <col min="3779" max="3779" width="10.42578125" bestFit="1" customWidth="1"/>
    <col min="3780" max="3780" width="7.85546875" bestFit="1" customWidth="1"/>
    <col min="3781" max="3781" width="10.42578125" bestFit="1" customWidth="1"/>
    <col min="3782" max="3782" width="6.85546875" bestFit="1" customWidth="1"/>
    <col min="3783" max="3783" width="4.28515625" bestFit="1" customWidth="1"/>
    <col min="3784" max="3784" width="9.42578125" bestFit="1" customWidth="1"/>
    <col min="3785" max="3785" width="7.85546875" bestFit="1" customWidth="1"/>
    <col min="3786" max="3786" width="10.42578125" bestFit="1" customWidth="1"/>
    <col min="3787" max="3787" width="8" bestFit="1" customWidth="1"/>
    <col min="3788" max="3788" width="10.42578125" bestFit="1" customWidth="1"/>
    <col min="3789" max="3789" width="7.85546875" bestFit="1" customWidth="1"/>
    <col min="3790" max="3790" width="4.28515625" bestFit="1" customWidth="1"/>
    <col min="3791" max="3791" width="10.42578125" bestFit="1" customWidth="1"/>
    <col min="3792" max="3792" width="7.85546875" bestFit="1" customWidth="1"/>
    <col min="3793" max="3793" width="10.42578125" bestFit="1" customWidth="1"/>
    <col min="3794" max="3794" width="7.85546875" bestFit="1" customWidth="1"/>
    <col min="3795" max="3795" width="10.42578125" bestFit="1" customWidth="1"/>
    <col min="3796" max="3796" width="7.85546875" bestFit="1" customWidth="1"/>
    <col min="3797" max="3797" width="6" bestFit="1" customWidth="1"/>
    <col min="3798" max="3798" width="4.28515625" bestFit="1" customWidth="1"/>
    <col min="3799" max="3799" width="10.42578125" bestFit="1" customWidth="1"/>
    <col min="3800" max="3800" width="8" bestFit="1" customWidth="1"/>
    <col min="3801" max="3801" width="6" bestFit="1" customWidth="1"/>
    <col min="3802" max="3802" width="10.42578125" bestFit="1" customWidth="1"/>
    <col min="3803" max="3803" width="7.85546875" bestFit="1" customWidth="1"/>
    <col min="3804" max="3804" width="10.42578125" bestFit="1" customWidth="1"/>
    <col min="3805" max="3805" width="8" bestFit="1" customWidth="1"/>
    <col min="3806" max="3807" width="6.7109375" bestFit="1" customWidth="1"/>
    <col min="3808" max="3809" width="4.7109375" bestFit="1" customWidth="1"/>
    <col min="3810" max="3810" width="4.28515625" bestFit="1" customWidth="1"/>
    <col min="3811" max="3811" width="9.42578125" bestFit="1" customWidth="1"/>
    <col min="3812" max="3812" width="7.85546875" bestFit="1" customWidth="1"/>
    <col min="3813" max="3813" width="10.42578125" bestFit="1" customWidth="1"/>
    <col min="3814" max="3814" width="7.85546875" bestFit="1" customWidth="1"/>
    <col min="3815" max="3815" width="10.42578125" bestFit="1" customWidth="1"/>
    <col min="3816" max="3816" width="7.85546875" bestFit="1" customWidth="1"/>
    <col min="3817" max="3817" width="10.42578125" bestFit="1" customWidth="1"/>
    <col min="3818" max="3818" width="7.85546875" bestFit="1" customWidth="1"/>
    <col min="3819" max="3819" width="4.28515625" bestFit="1" customWidth="1"/>
    <col min="3820" max="3820" width="10.42578125" bestFit="1" customWidth="1"/>
    <col min="3821" max="3821" width="7.85546875" bestFit="1" customWidth="1"/>
    <col min="3822" max="3822" width="6" bestFit="1" customWidth="1"/>
    <col min="3823" max="3823" width="4.28515625" bestFit="1" customWidth="1"/>
    <col min="3824" max="3824" width="10.42578125" bestFit="1" customWidth="1"/>
    <col min="3825" max="3825" width="7.85546875" bestFit="1" customWidth="1"/>
    <col min="3826" max="3826" width="10.42578125" bestFit="1" customWidth="1"/>
    <col min="3827" max="3827" width="7.85546875" bestFit="1" customWidth="1"/>
    <col min="3828" max="3828" width="10.42578125" bestFit="1" customWidth="1"/>
    <col min="3829" max="3829" width="7.85546875" bestFit="1" customWidth="1"/>
    <col min="3830" max="3830" width="8" bestFit="1" customWidth="1"/>
    <col min="3831" max="3831" width="4.28515625" bestFit="1" customWidth="1"/>
    <col min="3832" max="3832" width="10.42578125" bestFit="1" customWidth="1"/>
    <col min="3833" max="3833" width="6.85546875" bestFit="1" customWidth="1"/>
    <col min="3834" max="3834" width="4.7109375" bestFit="1" customWidth="1"/>
    <col min="3835" max="3835" width="4.28515625" bestFit="1" customWidth="1"/>
    <col min="3836" max="3836" width="9.42578125" bestFit="1" customWidth="1"/>
    <col min="3837" max="3837" width="7.85546875" bestFit="1" customWidth="1"/>
    <col min="3838" max="3838" width="10.42578125" bestFit="1" customWidth="1"/>
    <col min="3839" max="3839" width="7.85546875" bestFit="1" customWidth="1"/>
    <col min="3840" max="3841" width="6.7109375" bestFit="1" customWidth="1"/>
    <col min="3842" max="3842" width="6" bestFit="1" customWidth="1"/>
    <col min="3843" max="3843" width="10.42578125" bestFit="1" customWidth="1"/>
    <col min="3844" max="3844" width="7.85546875" bestFit="1" customWidth="1"/>
    <col min="3845" max="3845" width="6" bestFit="1" customWidth="1"/>
    <col min="3846" max="3846" width="4.28515625" bestFit="1" customWidth="1"/>
    <col min="3847" max="3847" width="4.7109375" bestFit="1" customWidth="1"/>
    <col min="3848" max="3848" width="10.42578125" bestFit="1" customWidth="1"/>
    <col min="3849" max="3849" width="7.85546875" bestFit="1" customWidth="1"/>
    <col min="3850" max="3850" width="10.42578125" bestFit="1" customWidth="1"/>
    <col min="3851" max="3851" width="7.85546875" bestFit="1" customWidth="1"/>
    <col min="3852" max="3852" width="5" bestFit="1" customWidth="1"/>
    <col min="3853" max="3853" width="10.42578125" bestFit="1" customWidth="1"/>
    <col min="3854" max="3854" width="7.85546875" bestFit="1" customWidth="1"/>
    <col min="3855" max="3855" width="4.7109375" bestFit="1" customWidth="1"/>
    <col min="3856" max="3856" width="10.42578125" bestFit="1" customWidth="1"/>
    <col min="3857" max="3857" width="7.85546875" bestFit="1" customWidth="1"/>
    <col min="3858" max="3858" width="10.42578125" bestFit="1" customWidth="1"/>
    <col min="3859" max="3859" width="6.85546875" bestFit="1" customWidth="1"/>
    <col min="3860" max="3860" width="9.42578125" bestFit="1" customWidth="1"/>
    <col min="3861" max="3861" width="7.85546875" bestFit="1" customWidth="1"/>
    <col min="3862" max="3862" width="10.42578125" bestFit="1" customWidth="1"/>
    <col min="3863" max="3863" width="7.85546875" bestFit="1" customWidth="1"/>
    <col min="3864" max="3864" width="10.42578125" bestFit="1" customWidth="1"/>
    <col min="3865" max="3865" width="7.85546875" bestFit="1" customWidth="1"/>
    <col min="3866" max="3866" width="4.28515625" bestFit="1" customWidth="1"/>
    <col min="3867" max="3867" width="10.42578125" bestFit="1" customWidth="1"/>
    <col min="3868" max="3868" width="7.85546875" bestFit="1" customWidth="1"/>
    <col min="3869" max="3869" width="6.7109375" bestFit="1" customWidth="1"/>
    <col min="3870" max="3870" width="6" bestFit="1" customWidth="1"/>
    <col min="3871" max="3871" width="10.42578125" bestFit="1" customWidth="1"/>
    <col min="3872" max="3872" width="7.85546875" bestFit="1" customWidth="1"/>
    <col min="3873" max="3873" width="4.7109375" bestFit="1" customWidth="1"/>
    <col min="3874" max="3874" width="5" bestFit="1" customWidth="1"/>
    <col min="3875" max="3875" width="4.28515625" bestFit="1" customWidth="1"/>
    <col min="3876" max="3876" width="4.7109375" bestFit="1" customWidth="1"/>
    <col min="3877" max="3877" width="10.42578125" bestFit="1" customWidth="1"/>
    <col min="3878" max="3878" width="7.85546875" bestFit="1" customWidth="1"/>
    <col min="3879" max="3879" width="10.42578125" bestFit="1" customWidth="1"/>
    <col min="3880" max="3880" width="7.85546875" bestFit="1" customWidth="1"/>
    <col min="3881" max="3881" width="4.7109375" bestFit="1" customWidth="1"/>
    <col min="3882" max="3882" width="10.42578125" bestFit="1" customWidth="1"/>
    <col min="3883" max="3883" width="6.85546875" bestFit="1" customWidth="1"/>
    <col min="3884" max="3884" width="9.42578125" bestFit="1" customWidth="1"/>
    <col min="3885" max="3885" width="7.85546875" bestFit="1" customWidth="1"/>
    <col min="3886" max="3886" width="6.7109375" bestFit="1" customWidth="1"/>
    <col min="3887" max="3887" width="10.42578125" bestFit="1" customWidth="1"/>
    <col min="3888" max="3888" width="7.85546875" bestFit="1" customWidth="1"/>
    <col min="3889" max="3889" width="4.28515625" bestFit="1" customWidth="1"/>
    <col min="3890" max="3890" width="10.42578125" bestFit="1" customWidth="1"/>
    <col min="3891" max="3891" width="7.85546875" bestFit="1" customWidth="1"/>
    <col min="3892" max="3892" width="10.42578125" bestFit="1" customWidth="1"/>
    <col min="3893" max="3893" width="7.85546875" bestFit="1" customWidth="1"/>
    <col min="3894" max="3894" width="4.7109375" bestFit="1" customWidth="1"/>
    <col min="3895" max="3895" width="10.42578125" bestFit="1" customWidth="1"/>
    <col min="3896" max="3896" width="7.85546875" bestFit="1" customWidth="1"/>
    <col min="3897" max="3897" width="5" bestFit="1" customWidth="1"/>
    <col min="3898" max="3898" width="10.42578125" bestFit="1" customWidth="1"/>
    <col min="3899" max="3899" width="7.85546875" bestFit="1" customWidth="1"/>
    <col min="3900" max="3900" width="10.42578125" bestFit="1" customWidth="1"/>
    <col min="3901" max="3901" width="7.85546875" bestFit="1" customWidth="1"/>
    <col min="3902" max="3902" width="4.7109375" bestFit="1" customWidth="1"/>
    <col min="3903" max="3903" width="10.42578125" bestFit="1" customWidth="1"/>
    <col min="3904" max="3904" width="6.85546875" bestFit="1" customWidth="1"/>
    <col min="3905" max="3905" width="4.28515625" bestFit="1" customWidth="1"/>
    <col min="3906" max="3906" width="9.42578125" bestFit="1" customWidth="1"/>
    <col min="3907" max="3907" width="7.85546875" bestFit="1" customWidth="1"/>
    <col min="3908" max="3908" width="6" bestFit="1" customWidth="1"/>
    <col min="3909" max="3909" width="5" bestFit="1" customWidth="1"/>
    <col min="3910" max="3910" width="4.28515625" bestFit="1" customWidth="1"/>
    <col min="3911" max="3911" width="10.42578125" bestFit="1" customWidth="1"/>
    <col min="3912" max="3912" width="7.85546875" bestFit="1" customWidth="1"/>
    <col min="3913" max="3913" width="4.7109375" bestFit="1" customWidth="1"/>
    <col min="3914" max="3914" width="10.42578125" bestFit="1" customWidth="1"/>
    <col min="3915" max="3915" width="7.85546875" bestFit="1" customWidth="1"/>
    <col min="3916" max="3916" width="6.7109375" bestFit="1" customWidth="1"/>
    <col min="3917" max="3917" width="4.7109375" bestFit="1" customWidth="1"/>
    <col min="3918" max="3918" width="5" bestFit="1" customWidth="1"/>
    <col min="3919" max="3919" width="10.42578125" bestFit="1" customWidth="1"/>
    <col min="3920" max="3920" width="7.85546875" bestFit="1" customWidth="1"/>
    <col min="3921" max="3921" width="10.42578125" bestFit="1" customWidth="1"/>
    <col min="3922" max="3922" width="7.85546875" bestFit="1" customWidth="1"/>
    <col min="3923" max="3923" width="10.42578125" bestFit="1" customWidth="1"/>
    <col min="3924" max="3924" width="7.85546875" bestFit="1" customWidth="1"/>
    <col min="3925" max="3925" width="4.28515625" bestFit="1" customWidth="1"/>
    <col min="3926" max="3926" width="10.42578125" bestFit="1" customWidth="1"/>
    <col min="3927" max="3927" width="6.85546875" bestFit="1" customWidth="1"/>
    <col min="3928" max="3928" width="4.28515625" bestFit="1" customWidth="1"/>
    <col min="3929" max="3929" width="9.42578125" bestFit="1" customWidth="1"/>
    <col min="3930" max="3930" width="7.85546875" bestFit="1" customWidth="1"/>
    <col min="3931" max="3931" width="4.7109375" bestFit="1" customWidth="1"/>
    <col min="3932" max="3932" width="10.42578125" bestFit="1" customWidth="1"/>
    <col min="3933" max="3933" width="7.85546875" bestFit="1" customWidth="1"/>
    <col min="3934" max="3934" width="5" bestFit="1" customWidth="1"/>
    <col min="3935" max="3935" width="4.28515625" bestFit="1" customWidth="1"/>
    <col min="3936" max="3936" width="10.42578125" bestFit="1" customWidth="1"/>
    <col min="3937" max="3937" width="7.85546875" bestFit="1" customWidth="1"/>
    <col min="3938" max="3938" width="4.28515625" bestFit="1" customWidth="1"/>
    <col min="3939" max="3939" width="4.7109375" bestFit="1" customWidth="1"/>
    <col min="3940" max="3940" width="10.42578125" bestFit="1" customWidth="1"/>
    <col min="3941" max="3941" width="7.85546875" bestFit="1" customWidth="1"/>
    <col min="3942" max="3942" width="10.42578125" bestFit="1" customWidth="1"/>
    <col min="3943" max="3943" width="7.85546875" bestFit="1" customWidth="1"/>
    <col min="3944" max="3944" width="6.7109375" bestFit="1" customWidth="1"/>
    <col min="3945" max="3945" width="6" bestFit="1" customWidth="1"/>
    <col min="3946" max="3946" width="4.28515625" bestFit="1" customWidth="1"/>
    <col min="3947" max="3947" width="10.42578125" bestFit="1" customWidth="1"/>
    <col min="3948" max="3948" width="7.85546875" bestFit="1" customWidth="1"/>
    <col min="3949" max="3949" width="10.42578125" bestFit="1" customWidth="1"/>
    <col min="3950" max="3950" width="7.85546875" bestFit="1" customWidth="1"/>
    <col min="3951" max="3951" width="4.7109375" bestFit="1" customWidth="1"/>
    <col min="3952" max="3952" width="10.42578125" bestFit="1" customWidth="1"/>
    <col min="3953" max="3953" width="7.85546875" bestFit="1" customWidth="1"/>
    <col min="3954" max="3954" width="10.42578125" bestFit="1" customWidth="1"/>
    <col min="3955" max="3955" width="7.85546875" bestFit="1" customWidth="1"/>
    <col min="3956" max="3956" width="5" bestFit="1" customWidth="1"/>
    <col min="3957" max="3957" width="4.28515625" bestFit="1" customWidth="1"/>
    <col min="3958" max="3958" width="10.42578125" bestFit="1" customWidth="1"/>
    <col min="3959" max="3959" width="7.85546875" bestFit="1" customWidth="1"/>
    <col min="3960" max="3960" width="9.42578125" bestFit="1" customWidth="1"/>
    <col min="3961" max="3961" width="7.85546875" bestFit="1" customWidth="1"/>
    <col min="3962" max="3962" width="10.42578125" bestFit="1" customWidth="1"/>
    <col min="3963" max="3963" width="7.85546875" bestFit="1" customWidth="1"/>
    <col min="3964" max="3964" width="4.7109375" bestFit="1" customWidth="1"/>
    <col min="3965" max="3965" width="5" bestFit="1" customWidth="1"/>
    <col min="3966" max="3966" width="10.42578125" bestFit="1" customWidth="1"/>
    <col min="3967" max="3967" width="7.85546875" bestFit="1" customWidth="1"/>
    <col min="3968" max="3968" width="6" bestFit="1" customWidth="1"/>
    <col min="3969" max="3969" width="4.28515625" bestFit="1" customWidth="1"/>
    <col min="3970" max="3970" width="10.42578125" bestFit="1" customWidth="1"/>
    <col min="3971" max="3971" width="7.85546875" bestFit="1" customWidth="1"/>
    <col min="3972" max="3972" width="4.7109375" bestFit="1" customWidth="1"/>
    <col min="3973" max="3973" width="10.42578125" bestFit="1" customWidth="1"/>
    <col min="3974" max="3974" width="7.85546875" bestFit="1" customWidth="1"/>
    <col min="3975" max="3975" width="6" bestFit="1" customWidth="1"/>
    <col min="3976" max="3976" width="5" bestFit="1" customWidth="1"/>
    <col min="3977" max="3977" width="10.42578125" bestFit="1" customWidth="1"/>
    <col min="3978" max="3978" width="7.85546875" bestFit="1" customWidth="1"/>
    <col min="3979" max="3979" width="4.7109375" bestFit="1" customWidth="1"/>
    <col min="3980" max="3980" width="10.42578125" bestFit="1" customWidth="1"/>
    <col min="3981" max="3981" width="7.85546875" bestFit="1" customWidth="1"/>
    <col min="3982" max="3982" width="4.7109375" bestFit="1" customWidth="1"/>
    <col min="3983" max="3983" width="5" bestFit="1" customWidth="1"/>
    <col min="3984" max="3984" width="4.28515625" bestFit="1" customWidth="1"/>
    <col min="3985" max="3985" width="10.42578125" bestFit="1" customWidth="1"/>
    <col min="3986" max="3986" width="6.42578125" bestFit="1" customWidth="1"/>
    <col min="3987" max="3987" width="4.7109375" bestFit="1" customWidth="1"/>
    <col min="3988" max="3989" width="7.85546875" bestFit="1" customWidth="1"/>
    <col min="3990" max="3990" width="4.7109375" bestFit="1" customWidth="1"/>
    <col min="3991" max="3991" width="10.42578125" bestFit="1" customWidth="1"/>
    <col min="3992" max="3992" width="7.85546875" bestFit="1" customWidth="1"/>
    <col min="3993" max="3993" width="10.42578125" bestFit="1" customWidth="1"/>
    <col min="3994" max="3994" width="7.85546875" bestFit="1" customWidth="1"/>
    <col min="3995" max="3995" width="4.7109375" bestFit="1" customWidth="1"/>
    <col min="3996" max="3996" width="10.42578125" bestFit="1" customWidth="1"/>
    <col min="3997" max="3997" width="7.85546875" bestFit="1" customWidth="1"/>
    <col min="3998" max="3998" width="6" bestFit="1" customWidth="1"/>
    <col min="3999" max="3999" width="10.42578125" bestFit="1" customWidth="1"/>
    <col min="4000" max="4000" width="7.85546875" bestFit="1" customWidth="1"/>
    <col min="4001" max="4001" width="4.28515625" bestFit="1" customWidth="1"/>
    <col min="4002" max="4002" width="10.42578125" bestFit="1" customWidth="1"/>
    <col min="4003" max="4003" width="7.85546875" bestFit="1" customWidth="1"/>
    <col min="4004" max="4004" width="6" bestFit="1" customWidth="1"/>
    <col min="4005" max="4005" width="10.42578125" bestFit="1" customWidth="1"/>
    <col min="4006" max="4006" width="7.85546875" bestFit="1" customWidth="1"/>
    <col min="4007" max="4007" width="4.28515625" bestFit="1" customWidth="1"/>
    <col min="4008" max="4008" width="10.42578125" bestFit="1" customWidth="1"/>
    <col min="4009" max="4009" width="7.85546875" bestFit="1" customWidth="1"/>
    <col min="4010" max="4010" width="6" bestFit="1" customWidth="1"/>
    <col min="4011" max="4011" width="10.42578125" bestFit="1" customWidth="1"/>
    <col min="4012" max="4012" width="7.85546875" bestFit="1" customWidth="1"/>
    <col min="4013" max="4013" width="10.42578125" bestFit="1" customWidth="1"/>
    <col min="4014" max="4014" width="6.85546875" bestFit="1" customWidth="1"/>
    <col min="4015" max="4015" width="9.42578125" bestFit="1" customWidth="1"/>
    <col min="4016" max="4016" width="7.85546875" bestFit="1" customWidth="1"/>
    <col min="4017" max="4017" width="10.42578125" bestFit="1" customWidth="1"/>
    <col min="4018" max="4018" width="7.85546875" bestFit="1" customWidth="1"/>
    <col min="4019" max="4019" width="10.42578125" bestFit="1" customWidth="1"/>
    <col min="4020" max="4020" width="7.85546875" bestFit="1" customWidth="1"/>
    <col min="4021" max="4021" width="4.7109375" bestFit="1" customWidth="1"/>
    <col min="4022" max="4022" width="6" bestFit="1" customWidth="1"/>
    <col min="4023" max="4023" width="10.42578125" bestFit="1" customWidth="1"/>
    <col min="4024" max="4024" width="7.85546875" bestFit="1" customWidth="1"/>
    <col min="4025" max="4025" width="10.42578125" bestFit="1" customWidth="1"/>
    <col min="4026" max="4026" width="7.85546875" bestFit="1" customWidth="1"/>
    <col min="4027" max="4027" width="5" bestFit="1" customWidth="1"/>
    <col min="4028" max="4028" width="4.28515625" bestFit="1" customWidth="1"/>
    <col min="4029" max="4029" width="10.42578125" bestFit="1" customWidth="1"/>
    <col min="4030" max="4030" width="7.85546875" bestFit="1" customWidth="1"/>
    <col min="4031" max="4031" width="4.28515625" bestFit="1" customWidth="1"/>
    <col min="4032" max="4032" width="10.42578125" bestFit="1" customWidth="1"/>
    <col min="4033" max="4033" width="7.85546875" bestFit="1" customWidth="1"/>
    <col min="4034" max="4034" width="6.7109375" bestFit="1" customWidth="1"/>
    <col min="4035" max="4035" width="4.7109375" bestFit="1" customWidth="1"/>
    <col min="4036" max="4036" width="6" bestFit="1" customWidth="1"/>
    <col min="4037" max="4037" width="5" bestFit="1" customWidth="1"/>
    <col min="4038" max="4038" width="4.28515625" bestFit="1" customWidth="1"/>
    <col min="4039" max="4039" width="10.42578125" bestFit="1" customWidth="1"/>
    <col min="4040" max="4040" width="7.85546875" bestFit="1" customWidth="1"/>
    <col min="4041" max="4041" width="10.42578125" bestFit="1" customWidth="1"/>
    <col min="4042" max="4042" width="6.85546875" bestFit="1" customWidth="1"/>
    <col min="4043" max="4043" width="4.28515625" bestFit="1" customWidth="1"/>
    <col min="4044" max="4044" width="9.42578125" bestFit="1" customWidth="1"/>
    <col min="4045" max="4045" width="7.85546875" bestFit="1" customWidth="1"/>
    <col min="4046" max="4046" width="10.42578125" bestFit="1" customWidth="1"/>
    <col min="4047" max="4047" width="8" bestFit="1" customWidth="1"/>
    <col min="4048" max="4048" width="6.7109375" bestFit="1" customWidth="1"/>
    <col min="4049" max="4049" width="10.42578125" bestFit="1" customWidth="1"/>
    <col min="4050" max="4050" width="7.85546875" bestFit="1" customWidth="1"/>
    <col min="4051" max="4051" width="5" bestFit="1" customWidth="1"/>
    <col min="4052" max="4052" width="10.42578125" bestFit="1" customWidth="1"/>
    <col min="4053" max="4053" width="7.85546875" bestFit="1" customWidth="1"/>
    <col min="4054" max="4054" width="6.28515625" bestFit="1" customWidth="1"/>
    <col min="4055" max="4055" width="4.28515625" bestFit="1" customWidth="1"/>
    <col min="4056" max="4056" width="10.42578125" bestFit="1" customWidth="1"/>
    <col min="4057" max="4057" width="7.85546875" bestFit="1" customWidth="1"/>
    <col min="4058" max="4058" width="6.7109375" bestFit="1" customWidth="1"/>
    <col min="4059" max="4059" width="4.28515625" bestFit="1" customWidth="1"/>
    <col min="4060" max="4060" width="10.42578125" bestFit="1" customWidth="1"/>
    <col min="4061" max="4061" width="7.85546875" bestFit="1" customWidth="1"/>
    <col min="4062" max="4062" width="6.7109375" bestFit="1" customWidth="1"/>
    <col min="4063" max="4063" width="4.28515625" bestFit="1" customWidth="1"/>
    <col min="4064" max="4064" width="10.42578125" bestFit="1" customWidth="1"/>
    <col min="4065" max="4065" width="7.85546875" bestFit="1" customWidth="1"/>
    <col min="4066" max="4066" width="4.28515625" bestFit="1" customWidth="1"/>
    <col min="4067" max="4067" width="10.42578125" bestFit="1" customWidth="1"/>
    <col min="4068" max="4068" width="7.85546875" bestFit="1" customWidth="1"/>
    <col min="4069" max="4069" width="6" bestFit="1" customWidth="1"/>
    <col min="4070" max="4070" width="10.42578125" bestFit="1" customWidth="1"/>
    <col min="4071" max="4071" width="6.85546875" bestFit="1" customWidth="1"/>
    <col min="4072" max="4072" width="6.7109375" bestFit="1" customWidth="1"/>
    <col min="4073" max="4073" width="4.7109375" bestFit="1" customWidth="1"/>
    <col min="4074" max="4074" width="4.28515625" bestFit="1" customWidth="1"/>
    <col min="4075" max="4075" width="9.42578125" bestFit="1" customWidth="1"/>
    <col min="4076" max="4076" width="7.85546875" bestFit="1" customWidth="1"/>
    <col min="4077" max="4077" width="4.7109375" bestFit="1" customWidth="1"/>
    <col min="4078" max="4078" width="10.42578125" bestFit="1" customWidth="1"/>
    <col min="4079" max="4079" width="7.85546875" bestFit="1" customWidth="1"/>
    <col min="4080" max="4080" width="10.42578125" bestFit="1" customWidth="1"/>
    <col min="4081" max="4081" width="7.85546875" bestFit="1" customWidth="1"/>
    <col min="4082" max="4082" width="10.42578125" bestFit="1" customWidth="1"/>
    <col min="4083" max="4083" width="7.85546875" bestFit="1" customWidth="1"/>
    <col min="4084" max="4084" width="4.28515625" bestFit="1" customWidth="1"/>
    <col min="4085" max="4085" width="10.42578125" bestFit="1" customWidth="1"/>
    <col min="4086" max="4086" width="7.85546875" bestFit="1" customWidth="1"/>
    <col min="4087" max="4087" width="10.42578125" bestFit="1" customWidth="1"/>
    <col min="4088" max="4088" width="7.85546875" bestFit="1" customWidth="1"/>
    <col min="4089" max="4089" width="10.42578125" bestFit="1" customWidth="1"/>
    <col min="4090" max="4090" width="7.85546875" bestFit="1" customWidth="1"/>
    <col min="4091" max="4091" width="10.42578125" bestFit="1" customWidth="1"/>
    <col min="4092" max="4092" width="7.85546875" bestFit="1" customWidth="1"/>
    <col min="4093" max="4093" width="4.28515625" bestFit="1" customWidth="1"/>
    <col min="4094" max="4094" width="10.42578125" bestFit="1" customWidth="1"/>
    <col min="4095" max="4095" width="8" bestFit="1" customWidth="1"/>
    <col min="4096" max="4096" width="4.7109375" bestFit="1" customWidth="1"/>
    <col min="4097" max="4097" width="4.28515625" bestFit="1" customWidth="1"/>
    <col min="4098" max="4098" width="10.42578125" bestFit="1" customWidth="1"/>
    <col min="4099" max="4099" width="6.85546875" bestFit="1" customWidth="1"/>
    <col min="4100" max="4100" width="4.7109375" bestFit="1" customWidth="1"/>
    <col min="4101" max="4101" width="4.28515625" bestFit="1" customWidth="1"/>
    <col min="4102" max="4102" width="9.42578125" bestFit="1" customWidth="1"/>
    <col min="4103" max="4103" width="7.85546875" bestFit="1" customWidth="1"/>
    <col min="4104" max="4104" width="4.7109375" bestFit="1" customWidth="1"/>
    <col min="4105" max="4105" width="4.28515625" bestFit="1" customWidth="1"/>
    <col min="4106" max="4106" width="10.42578125" bestFit="1" customWidth="1"/>
    <col min="4107" max="4107" width="7.85546875" bestFit="1" customWidth="1"/>
    <col min="4108" max="4108" width="4.7109375" bestFit="1" customWidth="1"/>
    <col min="4109" max="4109" width="10.42578125" bestFit="1" customWidth="1"/>
    <col min="4110" max="4110" width="7.85546875" bestFit="1" customWidth="1"/>
    <col min="4111" max="4112" width="6.7109375" bestFit="1" customWidth="1"/>
    <col min="4113" max="4113" width="10.42578125" bestFit="1" customWidth="1"/>
    <col min="4114" max="4114" width="7.85546875" bestFit="1" customWidth="1"/>
    <col min="4115" max="4115" width="4.7109375" bestFit="1" customWidth="1"/>
    <col min="4116" max="4116" width="4.28515625" bestFit="1" customWidth="1"/>
    <col min="4117" max="4117" width="4.7109375" bestFit="1" customWidth="1"/>
    <col min="4118" max="4118" width="10.42578125" bestFit="1" customWidth="1"/>
    <col min="4119" max="4119" width="7.85546875" bestFit="1" customWidth="1"/>
    <col min="4120" max="4120" width="10.42578125" bestFit="1" customWidth="1"/>
    <col min="4121" max="4121" width="7.85546875" bestFit="1" customWidth="1"/>
    <col min="4122" max="4122" width="6.7109375" bestFit="1" customWidth="1"/>
    <col min="4123" max="4123" width="4.7109375" bestFit="1" customWidth="1"/>
    <col min="4124" max="4124" width="10.42578125" bestFit="1" customWidth="1"/>
    <col min="4125" max="4125" width="7.85546875" bestFit="1" customWidth="1"/>
    <col min="4126" max="4126" width="4.7109375" bestFit="1" customWidth="1"/>
    <col min="4127" max="4127" width="10.42578125" bestFit="1" customWidth="1"/>
    <col min="4128" max="4128" width="6.85546875" bestFit="1" customWidth="1"/>
    <col min="4129" max="4129" width="5" bestFit="1" customWidth="1"/>
    <col min="4130" max="4130" width="9.42578125" bestFit="1" customWidth="1"/>
    <col min="4131" max="4131" width="7.85546875" bestFit="1" customWidth="1"/>
    <col min="4132" max="4132" width="5" bestFit="1" customWidth="1"/>
    <col min="4133" max="4133" width="10.42578125" bestFit="1" customWidth="1"/>
    <col min="4134" max="4134" width="7.85546875" bestFit="1" customWidth="1"/>
    <col min="4135" max="4135" width="4.7109375" bestFit="1" customWidth="1"/>
    <col min="4136" max="4136" width="4.28515625" bestFit="1" customWidth="1"/>
    <col min="4137" max="4137" width="10.42578125" bestFit="1" customWidth="1"/>
    <col min="4138" max="4138" width="7.85546875" bestFit="1" customWidth="1"/>
    <col min="4139" max="4140" width="6.7109375" bestFit="1" customWidth="1"/>
    <col min="4141" max="4141" width="4.7109375" bestFit="1" customWidth="1"/>
    <col min="4142" max="4142" width="4.28515625" bestFit="1" customWidth="1"/>
    <col min="4143" max="4143" width="10.42578125" bestFit="1" customWidth="1"/>
    <col min="4144" max="4144" width="7.85546875" bestFit="1" customWidth="1"/>
    <col min="4145" max="4145" width="5" bestFit="1" customWidth="1"/>
    <col min="4146" max="4146" width="4.28515625" bestFit="1" customWidth="1"/>
    <col min="4147" max="4147" width="10.42578125" bestFit="1" customWidth="1"/>
    <col min="4148" max="4148" width="7.85546875" bestFit="1" customWidth="1"/>
    <col min="4149" max="4149" width="10.42578125" bestFit="1" customWidth="1"/>
    <col min="4150" max="4150" width="7.85546875" bestFit="1" customWidth="1"/>
    <col min="4151" max="4151" width="4.7109375" bestFit="1" customWidth="1"/>
    <col min="4152" max="4152" width="10.42578125" bestFit="1" customWidth="1"/>
    <col min="4153" max="4153" width="7.85546875" bestFit="1" customWidth="1"/>
    <col min="4154" max="4154" width="10.42578125" bestFit="1" customWidth="1"/>
    <col min="4155" max="4155" width="6.85546875" bestFit="1" customWidth="1"/>
    <col min="4156" max="4156" width="4.28515625" bestFit="1" customWidth="1"/>
    <col min="4157" max="4157" width="9.42578125" bestFit="1" customWidth="1"/>
    <col min="4158" max="4159" width="7.85546875" bestFit="1" customWidth="1"/>
    <col min="4160" max="4160" width="6.7109375" bestFit="1" customWidth="1"/>
    <col min="4161" max="4161" width="4.28515625" bestFit="1" customWidth="1"/>
    <col min="4162" max="4162" width="10.42578125" bestFit="1" customWidth="1"/>
    <col min="4163" max="4163" width="7.85546875" bestFit="1" customWidth="1"/>
    <col min="4164" max="4164" width="6" bestFit="1" customWidth="1"/>
    <col min="4165" max="4165" width="10.42578125" bestFit="1" customWidth="1"/>
    <col min="4166" max="4166" width="7.85546875" bestFit="1" customWidth="1"/>
    <col min="4167" max="4167" width="4.28515625" bestFit="1" customWidth="1"/>
    <col min="4168" max="4168" width="10.42578125" bestFit="1" customWidth="1"/>
    <col min="4169" max="4169" width="7.85546875" bestFit="1" customWidth="1"/>
    <col min="4170" max="4170" width="5" bestFit="1" customWidth="1"/>
    <col min="4171" max="4171" width="4.28515625" bestFit="1" customWidth="1"/>
    <col min="4172" max="4172" width="10.42578125" bestFit="1" customWidth="1"/>
    <col min="4173" max="4173" width="7.85546875" bestFit="1" customWidth="1"/>
    <col min="4174" max="4174" width="4.7109375" bestFit="1" customWidth="1"/>
    <col min="4175" max="4175" width="10.42578125" bestFit="1" customWidth="1"/>
    <col min="4176" max="4176" width="7.85546875" bestFit="1" customWidth="1"/>
    <col min="4177" max="4177" width="6" bestFit="1" customWidth="1"/>
    <col min="4178" max="4178" width="10.42578125" bestFit="1" customWidth="1"/>
    <col min="4179" max="4179" width="7.85546875" bestFit="1" customWidth="1"/>
    <col min="4180" max="4180" width="10.42578125" bestFit="1" customWidth="1"/>
    <col min="4181" max="4181" width="7.85546875" bestFit="1" customWidth="1"/>
    <col min="4182" max="4182" width="10.42578125" bestFit="1" customWidth="1"/>
    <col min="4183" max="4183" width="6.85546875" bestFit="1" customWidth="1"/>
    <col min="4184" max="4184" width="4.28515625" bestFit="1" customWidth="1"/>
    <col min="4185" max="4185" width="9.42578125" bestFit="1" customWidth="1"/>
    <col min="4186" max="4186" width="7.85546875" bestFit="1" customWidth="1"/>
    <col min="4187" max="4187" width="4.28515625" bestFit="1" customWidth="1"/>
    <col min="4188" max="4188" width="10.42578125" bestFit="1" customWidth="1"/>
    <col min="4189" max="4189" width="7.85546875" bestFit="1" customWidth="1"/>
    <col min="4190" max="4190" width="4.28515625" bestFit="1" customWidth="1"/>
    <col min="4191" max="4191" width="10.42578125" bestFit="1" customWidth="1"/>
    <col min="4192" max="4192" width="7.85546875" bestFit="1" customWidth="1"/>
    <col min="4193" max="4193" width="6.7109375" bestFit="1" customWidth="1"/>
    <col min="4194" max="4194" width="4.7109375" bestFit="1" customWidth="1"/>
    <col min="4195" max="4195" width="10.42578125" bestFit="1" customWidth="1"/>
    <col min="4196" max="4196" width="7.85546875" bestFit="1" customWidth="1"/>
    <col min="4197" max="4197" width="10.42578125" bestFit="1" customWidth="1"/>
    <col min="4198" max="4198" width="7.85546875" bestFit="1" customWidth="1"/>
    <col min="4199" max="4199" width="4.28515625" bestFit="1" customWidth="1"/>
    <col min="4200" max="4200" width="4.7109375" bestFit="1" customWidth="1"/>
    <col min="4201" max="4201" width="10.42578125" bestFit="1" customWidth="1"/>
    <col min="4202" max="4202" width="7.85546875" bestFit="1" customWidth="1"/>
    <col min="4203" max="4203" width="6" bestFit="1" customWidth="1"/>
    <col min="4204" max="4204" width="5" bestFit="1" customWidth="1"/>
    <col min="4205" max="4205" width="10.42578125" bestFit="1" customWidth="1"/>
    <col min="4206" max="4206" width="7.85546875" bestFit="1" customWidth="1"/>
    <col min="4207" max="4207" width="10.42578125" bestFit="1" customWidth="1"/>
    <col min="4208" max="4208" width="7.85546875" bestFit="1" customWidth="1"/>
    <col min="4209" max="4209" width="4.28515625" bestFit="1" customWidth="1"/>
    <col min="4210" max="4210" width="10.42578125" bestFit="1" customWidth="1"/>
    <col min="4211" max="4211" width="6.85546875" bestFit="1" customWidth="1"/>
    <col min="4212" max="4212" width="4.28515625" bestFit="1" customWidth="1"/>
    <col min="4213" max="4213" width="9.42578125" bestFit="1" customWidth="1"/>
    <col min="4214" max="4214" width="7.85546875" bestFit="1" customWidth="1"/>
    <col min="4215" max="4215" width="10.42578125" bestFit="1" customWidth="1"/>
    <col min="4216" max="4216" width="7.85546875" bestFit="1" customWidth="1"/>
    <col min="4217" max="4217" width="6.7109375" bestFit="1" customWidth="1"/>
    <col min="4218" max="4218" width="5" bestFit="1" customWidth="1"/>
    <col min="4219" max="4219" width="10.42578125" bestFit="1" customWidth="1"/>
    <col min="4220" max="4220" width="7.85546875" bestFit="1" customWidth="1"/>
    <col min="4221" max="4221" width="4.28515625" bestFit="1" customWidth="1"/>
    <col min="4222" max="4222" width="4.7109375" bestFit="1" customWidth="1"/>
    <col min="4223" max="4223" width="10.42578125" bestFit="1" customWidth="1"/>
    <col min="4224" max="4224" width="7.85546875" bestFit="1" customWidth="1"/>
    <col min="4225" max="4225" width="4.7109375" bestFit="1" customWidth="1"/>
    <col min="4226" max="4226" width="5" bestFit="1" customWidth="1"/>
    <col min="4227" max="4227" width="10.42578125" bestFit="1" customWidth="1"/>
    <col min="4228" max="4228" width="7.85546875" bestFit="1" customWidth="1"/>
    <col min="4229" max="4229" width="4.28515625" bestFit="1" customWidth="1"/>
    <col min="4230" max="4230" width="10.42578125" bestFit="1" customWidth="1"/>
    <col min="4231" max="4231" width="7.85546875" bestFit="1" customWidth="1"/>
    <col min="4232" max="4232" width="5" bestFit="1" customWidth="1"/>
    <col min="4233" max="4233" width="10.42578125" bestFit="1" customWidth="1"/>
    <col min="4234" max="4234" width="7.85546875" bestFit="1" customWidth="1"/>
    <col min="4235" max="4235" width="10.42578125" bestFit="1" customWidth="1"/>
    <col min="4236" max="4236" width="7.85546875" bestFit="1" customWidth="1"/>
    <col min="4237" max="4237" width="10.42578125" bestFit="1" customWidth="1"/>
    <col min="4238" max="4238" width="7.85546875" bestFit="1" customWidth="1"/>
    <col min="4239" max="4239" width="5" bestFit="1" customWidth="1"/>
    <col min="4240" max="4240" width="10.42578125" bestFit="1" customWidth="1"/>
    <col min="4241" max="4241" width="7.85546875" bestFit="1" customWidth="1"/>
    <col min="4242" max="4242" width="9.42578125" bestFit="1" customWidth="1"/>
    <col min="4243" max="4243" width="7.85546875" bestFit="1" customWidth="1"/>
    <col min="4244" max="4244" width="4.28515625" bestFit="1" customWidth="1"/>
    <col min="4245" max="4245" width="10.42578125" bestFit="1" customWidth="1"/>
    <col min="4246" max="4246" width="7.85546875" bestFit="1" customWidth="1"/>
    <col min="4247" max="4247" width="10.42578125" bestFit="1" customWidth="1"/>
    <col min="4248" max="4248" width="7.85546875" bestFit="1" customWidth="1"/>
    <col min="4249" max="4249" width="5" bestFit="1" customWidth="1"/>
    <col min="4250" max="4250" width="10.42578125" bestFit="1" customWidth="1"/>
    <col min="4251" max="4251" width="7.85546875" bestFit="1" customWidth="1"/>
    <col min="4252" max="4252" width="4.28515625" bestFit="1" customWidth="1"/>
    <col min="4253" max="4253" width="4.7109375" bestFit="1" customWidth="1"/>
    <col min="4254" max="4254" width="10.42578125" bestFit="1" customWidth="1"/>
    <col min="4255" max="4255" width="7.85546875" bestFit="1" customWidth="1"/>
    <col min="4256" max="4256" width="4.28515625" bestFit="1" customWidth="1"/>
    <col min="4257" max="4257" width="10.42578125" bestFit="1" customWidth="1"/>
    <col min="4258" max="4258" width="5.85546875" bestFit="1" customWidth="1"/>
    <col min="4259" max="4259" width="7.85546875" bestFit="1" customWidth="1"/>
    <col min="4260" max="4260" width="6.42578125" bestFit="1" customWidth="1"/>
    <col min="4261" max="4261" width="4.7109375" bestFit="1" customWidth="1"/>
    <col min="4262" max="4262" width="12" bestFit="1" customWidth="1"/>
    <col min="4263" max="4264" width="7.85546875" bestFit="1" customWidth="1"/>
    <col min="4265" max="4265" width="4.7109375" bestFit="1" customWidth="1"/>
    <col min="4266" max="4266" width="4.28515625" bestFit="1" customWidth="1"/>
    <col min="4267" max="4267" width="4.7109375" bestFit="1" customWidth="1"/>
    <col min="4268" max="4268" width="10.42578125" bestFit="1" customWidth="1"/>
    <col min="4269" max="4269" width="7.85546875" bestFit="1" customWidth="1"/>
    <col min="4270" max="4270" width="10.42578125" bestFit="1" customWidth="1"/>
    <col min="4271" max="4271" width="7.85546875" bestFit="1" customWidth="1"/>
    <col min="4272" max="4272" width="4.7109375" bestFit="1" customWidth="1"/>
    <col min="4273" max="4273" width="10.42578125" bestFit="1" customWidth="1"/>
    <col min="4274" max="4274" width="7.85546875" bestFit="1" customWidth="1"/>
    <col min="4275" max="4275" width="10.42578125" bestFit="1" customWidth="1"/>
    <col min="4276" max="4276" width="7.85546875" bestFit="1" customWidth="1"/>
    <col min="4277" max="4277" width="6" bestFit="1" customWidth="1"/>
    <col min="4278" max="4278" width="10.42578125" bestFit="1" customWidth="1"/>
    <col min="4279" max="4279" width="7.85546875" bestFit="1" customWidth="1"/>
    <col min="4280" max="4280" width="10.42578125" bestFit="1" customWidth="1"/>
    <col min="4281" max="4281" width="7.85546875" bestFit="1" customWidth="1"/>
    <col min="4282" max="4282" width="4.28515625" bestFit="1" customWidth="1"/>
    <col min="4283" max="4283" width="4.7109375" bestFit="1" customWidth="1"/>
    <col min="4284" max="4284" width="10.42578125" bestFit="1" customWidth="1"/>
    <col min="4285" max="4285" width="7.85546875" bestFit="1" customWidth="1"/>
    <col min="4286" max="4286" width="8" bestFit="1" customWidth="1"/>
    <col min="4287" max="4287" width="4.7109375" bestFit="1" customWidth="1"/>
    <col min="4288" max="4288" width="5" bestFit="1" customWidth="1"/>
    <col min="4289" max="4289" width="4.28515625" bestFit="1" customWidth="1"/>
    <col min="4290" max="4290" width="10.42578125" bestFit="1" customWidth="1"/>
    <col min="4291" max="4291" width="7.85546875" bestFit="1" customWidth="1"/>
    <col min="4292" max="4292" width="10.42578125" bestFit="1" customWidth="1"/>
    <col min="4293" max="4293" width="7.85546875" bestFit="1" customWidth="1"/>
    <col min="4294" max="4294" width="10.42578125" bestFit="1" customWidth="1"/>
    <col min="4295" max="4295" width="7.85546875" bestFit="1" customWidth="1"/>
    <col min="4296" max="4296" width="10.42578125" bestFit="1" customWidth="1"/>
    <col min="4297" max="4297" width="7.85546875" bestFit="1" customWidth="1"/>
    <col min="4298" max="4298" width="4.7109375" bestFit="1" customWidth="1"/>
    <col min="4299" max="4299" width="10.42578125" bestFit="1" customWidth="1"/>
    <col min="4300" max="4300" width="7.85546875" bestFit="1" customWidth="1"/>
    <col min="4301" max="4301" width="5" bestFit="1" customWidth="1"/>
    <col min="4302" max="4302" width="10.42578125" bestFit="1" customWidth="1"/>
    <col min="4303" max="4303" width="7.85546875" bestFit="1" customWidth="1"/>
    <col min="4304" max="4304" width="4.28515625" bestFit="1" customWidth="1"/>
    <col min="4305" max="4305" width="10.42578125" bestFit="1" customWidth="1"/>
    <col min="4306" max="4306" width="7.85546875" bestFit="1" customWidth="1"/>
    <col min="4307" max="4307" width="6.7109375" bestFit="1" customWidth="1"/>
    <col min="4308" max="4308" width="4.7109375" bestFit="1" customWidth="1"/>
    <col min="4309" max="4309" width="10.42578125" bestFit="1" customWidth="1"/>
    <col min="4310" max="4310" width="7.85546875" bestFit="1" customWidth="1"/>
    <col min="4311" max="4311" width="6" bestFit="1" customWidth="1"/>
    <col min="4312" max="4312" width="5" bestFit="1" customWidth="1"/>
    <col min="4313" max="4313" width="4.28515625" bestFit="1" customWidth="1"/>
    <col min="4314" max="4314" width="10.42578125" bestFit="1" customWidth="1"/>
    <col min="4315" max="4315" width="7.85546875" bestFit="1" customWidth="1"/>
    <col min="4316" max="4316" width="4.7109375" bestFit="1" customWidth="1"/>
    <col min="4317" max="4317" width="4.28515625" bestFit="1" customWidth="1"/>
    <col min="4318" max="4318" width="10.42578125" bestFit="1" customWidth="1"/>
    <col min="4319" max="4319" width="6.85546875" bestFit="1" customWidth="1"/>
    <col min="4320" max="4320" width="4.28515625" bestFit="1" customWidth="1"/>
    <col min="4321" max="4321" width="9.42578125" bestFit="1" customWidth="1"/>
    <col min="4322" max="4322" width="7.85546875" bestFit="1" customWidth="1"/>
    <col min="4323" max="4323" width="10.42578125" bestFit="1" customWidth="1"/>
    <col min="4324" max="4324" width="8" bestFit="1" customWidth="1"/>
    <col min="4325" max="4325" width="6.7109375" bestFit="1" customWidth="1"/>
    <col min="4326" max="4326" width="10.42578125" bestFit="1" customWidth="1"/>
    <col min="4327" max="4327" width="7.85546875" bestFit="1" customWidth="1"/>
    <col min="4328" max="4328" width="10.42578125" bestFit="1" customWidth="1"/>
    <col min="4329" max="4329" width="7.85546875" bestFit="1" customWidth="1"/>
    <col min="4330" max="4330" width="10.42578125" bestFit="1" customWidth="1"/>
    <col min="4331" max="4331" width="7.85546875" bestFit="1" customWidth="1"/>
    <col min="4332" max="4332" width="4.7109375" bestFit="1" customWidth="1"/>
    <col min="4333" max="4333" width="10.42578125" bestFit="1" customWidth="1"/>
    <col min="4334" max="4334" width="7.85546875" bestFit="1" customWidth="1"/>
    <col min="4335" max="4335" width="6.7109375" bestFit="1" customWidth="1"/>
    <col min="4336" max="4336" width="6" bestFit="1" customWidth="1"/>
    <col min="4337" max="4337" width="4.28515625" bestFit="1" customWidth="1"/>
    <col min="4338" max="4338" width="10.42578125" bestFit="1" customWidth="1"/>
    <col min="4339" max="4339" width="7.85546875" bestFit="1" customWidth="1"/>
    <col min="4340" max="4340" width="5" bestFit="1" customWidth="1"/>
    <col min="4341" max="4341" width="4.7109375" bestFit="1" customWidth="1"/>
    <col min="4342" max="4342" width="10.42578125" bestFit="1" customWidth="1"/>
    <col min="4343" max="4343" width="7.85546875" bestFit="1" customWidth="1"/>
    <col min="4344" max="4344" width="6" bestFit="1" customWidth="1"/>
    <col min="4345" max="4345" width="10.42578125" bestFit="1" customWidth="1"/>
    <col min="4346" max="4346" width="7.85546875" bestFit="1" customWidth="1"/>
    <col min="4347" max="4347" width="10.42578125" bestFit="1" customWidth="1"/>
    <col min="4348" max="4348" width="7.85546875" bestFit="1" customWidth="1"/>
    <col min="4349" max="4349" width="4.28515625" bestFit="1" customWidth="1"/>
    <col min="4350" max="4350" width="9.42578125" bestFit="1" customWidth="1"/>
    <col min="4351" max="4351" width="7.85546875" bestFit="1" customWidth="1"/>
    <col min="4352" max="4352" width="4.7109375" bestFit="1" customWidth="1"/>
    <col min="4353" max="4353" width="10.42578125" bestFit="1" customWidth="1"/>
    <col min="4354" max="4354" width="7.85546875" bestFit="1" customWidth="1"/>
    <col min="4355" max="4355" width="6.7109375" bestFit="1" customWidth="1"/>
    <col min="4356" max="4356" width="10.42578125" bestFit="1" customWidth="1"/>
    <col min="4357" max="4357" width="7.85546875" bestFit="1" customWidth="1"/>
    <col min="4358" max="4358" width="6.7109375" bestFit="1" customWidth="1"/>
    <col min="4359" max="4359" width="10.42578125" bestFit="1" customWidth="1"/>
    <col min="4360" max="4360" width="7.85546875" bestFit="1" customWidth="1"/>
    <col min="4361" max="4361" width="4.7109375" bestFit="1" customWidth="1"/>
    <col min="4362" max="4362" width="5" bestFit="1" customWidth="1"/>
    <col min="4363" max="4363" width="10.42578125" bestFit="1" customWidth="1"/>
    <col min="4364" max="4364" width="7.85546875" bestFit="1" customWidth="1"/>
    <col min="4365" max="4365" width="4.28515625" bestFit="1" customWidth="1"/>
    <col min="4366" max="4366" width="4.7109375" bestFit="1" customWidth="1"/>
    <col min="4367" max="4367" width="10.42578125" bestFit="1" customWidth="1"/>
    <col min="4368" max="4368" width="7.85546875" bestFit="1" customWidth="1"/>
    <col min="4369" max="4369" width="10.42578125" bestFit="1" customWidth="1"/>
    <col min="4370" max="4370" width="7.85546875" bestFit="1" customWidth="1"/>
    <col min="4371" max="4371" width="10.42578125" bestFit="1" customWidth="1"/>
    <col min="4372" max="4372" width="7.85546875" bestFit="1" customWidth="1"/>
    <col min="4373" max="4373" width="8" bestFit="1" customWidth="1"/>
    <col min="4374" max="4374" width="4.7109375" bestFit="1" customWidth="1"/>
    <col min="4375" max="4375" width="4.28515625" bestFit="1" customWidth="1"/>
    <col min="4376" max="4376" width="10.42578125" bestFit="1" customWidth="1"/>
    <col min="4377" max="4377" width="6.85546875" bestFit="1" customWidth="1"/>
    <col min="4378" max="4378" width="4.28515625" bestFit="1" customWidth="1"/>
    <col min="4379" max="4379" width="9.42578125" bestFit="1" customWidth="1"/>
    <col min="4380" max="4380" width="7.85546875" bestFit="1" customWidth="1"/>
    <col min="4381" max="4381" width="10.42578125" bestFit="1" customWidth="1"/>
    <col min="4382" max="4382" width="7.85546875" bestFit="1" customWidth="1"/>
    <col min="4383" max="4383" width="6.7109375" bestFit="1" customWidth="1"/>
    <col min="4384" max="4384" width="10.42578125" bestFit="1" customWidth="1"/>
    <col min="4385" max="4385" width="7.85546875" bestFit="1" customWidth="1"/>
    <col min="4386" max="4386" width="4.7109375" bestFit="1" customWidth="1"/>
    <col min="4387" max="4387" width="10.42578125" bestFit="1" customWidth="1"/>
    <col min="4388" max="4388" width="7.85546875" bestFit="1" customWidth="1"/>
    <col min="4389" max="4389" width="4.28515625" bestFit="1" customWidth="1"/>
    <col min="4390" max="4390" width="10.42578125" bestFit="1" customWidth="1"/>
    <col min="4391" max="4391" width="7.85546875" bestFit="1" customWidth="1"/>
    <col min="4392" max="4392" width="10.42578125" bestFit="1" customWidth="1"/>
    <col min="4393" max="4393" width="7.85546875" bestFit="1" customWidth="1"/>
    <col min="4394" max="4394" width="4.7109375" bestFit="1" customWidth="1"/>
    <col min="4395" max="4395" width="10.42578125" bestFit="1" customWidth="1"/>
    <col min="4396" max="4396" width="6.85546875" bestFit="1" customWidth="1"/>
    <col min="4397" max="4397" width="9.42578125" bestFit="1" customWidth="1"/>
    <col min="4398" max="4398" width="7.85546875" bestFit="1" customWidth="1"/>
    <col min="4399" max="4399" width="10.42578125" bestFit="1" customWidth="1"/>
    <col min="4400" max="4400" width="7.85546875" bestFit="1" customWidth="1"/>
    <col min="4401" max="4401" width="4.7109375" bestFit="1" customWidth="1"/>
    <col min="4402" max="4402" width="6" bestFit="1" customWidth="1"/>
    <col min="4403" max="4403" width="5" bestFit="1" customWidth="1"/>
    <col min="4404" max="4404" width="10.42578125" bestFit="1" customWidth="1"/>
    <col min="4405" max="4405" width="7.85546875" bestFit="1" customWidth="1"/>
    <col min="4406" max="4406" width="6.7109375" bestFit="1" customWidth="1"/>
    <col min="4407" max="4407" width="6" bestFit="1" customWidth="1"/>
    <col min="4408" max="4408" width="4.7109375" bestFit="1" customWidth="1"/>
    <col min="4409" max="4409" width="4.28515625" bestFit="1" customWidth="1"/>
    <col min="4410" max="4410" width="4.7109375" bestFit="1" customWidth="1"/>
    <col min="4411" max="4411" width="10.42578125" bestFit="1" customWidth="1"/>
    <col min="4412" max="4412" width="7.85546875" bestFit="1" customWidth="1"/>
    <col min="4413" max="4413" width="4.28515625" bestFit="1" customWidth="1"/>
    <col min="4414" max="4414" width="10.42578125" bestFit="1" customWidth="1"/>
    <col min="4415" max="4415" width="7.85546875" bestFit="1" customWidth="1"/>
    <col min="4416" max="4416" width="5" bestFit="1" customWidth="1"/>
    <col min="4417" max="4417" width="4.28515625" bestFit="1" customWidth="1"/>
    <col min="4418" max="4418" width="10.42578125" bestFit="1" customWidth="1"/>
    <col min="4419" max="4419" width="7.85546875" bestFit="1" customWidth="1"/>
    <col min="4420" max="4420" width="10.42578125" bestFit="1" customWidth="1"/>
    <col min="4421" max="4421" width="7.85546875" bestFit="1" customWidth="1"/>
    <col min="4422" max="4422" width="10.42578125" bestFit="1" customWidth="1"/>
    <col min="4423" max="4423" width="6.85546875" bestFit="1" customWidth="1"/>
    <col min="4424" max="4424" width="4.7109375" bestFit="1" customWidth="1"/>
    <col min="4425" max="4425" width="6" bestFit="1" customWidth="1"/>
    <col min="4426" max="4426" width="9.42578125" bestFit="1" customWidth="1"/>
    <col min="4427" max="4427" width="7.85546875" bestFit="1" customWidth="1"/>
    <col min="4428" max="4428" width="4.7109375" bestFit="1" customWidth="1"/>
    <col min="4429" max="4429" width="5" bestFit="1" customWidth="1"/>
    <col min="4430" max="4430" width="10.42578125" bestFit="1" customWidth="1"/>
    <col min="4431" max="4431" width="7.85546875" bestFit="1" customWidth="1"/>
    <col min="4432" max="4432" width="10.42578125" bestFit="1" customWidth="1"/>
    <col min="4433" max="4433" width="7.85546875" bestFit="1" customWidth="1"/>
    <col min="4434" max="4434" width="10.42578125" bestFit="1" customWidth="1"/>
    <col min="4435" max="4435" width="7.85546875" bestFit="1" customWidth="1"/>
    <col min="4436" max="4436" width="5" bestFit="1" customWidth="1"/>
    <col min="4437" max="4437" width="4.28515625" bestFit="1" customWidth="1"/>
    <col min="4438" max="4438" width="10.42578125" bestFit="1" customWidth="1"/>
    <col min="4439" max="4439" width="7.85546875" bestFit="1" customWidth="1"/>
    <col min="4440" max="4440" width="4.7109375" bestFit="1" customWidth="1"/>
    <col min="4441" max="4441" width="10.42578125" bestFit="1" customWidth="1"/>
    <col min="4442" max="4442" width="7.85546875" bestFit="1" customWidth="1"/>
    <col min="4443" max="4443" width="6" bestFit="1" customWidth="1"/>
    <col min="4444" max="4444" width="10.42578125" bestFit="1" customWidth="1"/>
    <col min="4445" max="4445" width="7.85546875" bestFit="1" customWidth="1"/>
    <col min="4446" max="4446" width="10.42578125" bestFit="1" customWidth="1"/>
    <col min="4447" max="4447" width="7.85546875" bestFit="1" customWidth="1"/>
    <col min="4448" max="4448" width="10.42578125" bestFit="1" customWidth="1"/>
    <col min="4449" max="4449" width="6.85546875" bestFit="1" customWidth="1"/>
    <col min="4450" max="4450" width="9.42578125" bestFit="1" customWidth="1"/>
    <col min="4451" max="4451" width="7.85546875" bestFit="1" customWidth="1"/>
    <col min="4452" max="4452" width="10.42578125" bestFit="1" customWidth="1"/>
    <col min="4453" max="4453" width="7.85546875" bestFit="1" customWidth="1"/>
    <col min="4454" max="4454" width="5" bestFit="1" customWidth="1"/>
    <col min="4455" max="4455" width="10.42578125" bestFit="1" customWidth="1"/>
    <col min="4456" max="4456" width="7.85546875" bestFit="1" customWidth="1"/>
    <col min="4457" max="4457" width="6.7109375" bestFit="1" customWidth="1"/>
    <col min="4458" max="4458" width="10.42578125" bestFit="1" customWidth="1"/>
    <col min="4459" max="4459" width="7.85546875" bestFit="1" customWidth="1"/>
    <col min="4460" max="4460" width="6.7109375" bestFit="1" customWidth="1"/>
    <col min="4461" max="4461" width="10.42578125" bestFit="1" customWidth="1"/>
    <col min="4462" max="4462" width="7.85546875" bestFit="1" customWidth="1"/>
    <col min="4463" max="4463" width="4.7109375" bestFit="1" customWidth="1"/>
    <col min="4464" max="4464" width="10.42578125" bestFit="1" customWidth="1"/>
    <col min="4465" max="4465" width="7.85546875" bestFit="1" customWidth="1"/>
    <col min="4466" max="4466" width="5" bestFit="1" customWidth="1"/>
    <col min="4467" max="4467" width="10.42578125" bestFit="1" customWidth="1"/>
    <col min="4468" max="4468" width="7.85546875" bestFit="1" customWidth="1"/>
    <col min="4469" max="4469" width="5" bestFit="1" customWidth="1"/>
    <col min="4470" max="4470" width="10.42578125" bestFit="1" customWidth="1"/>
    <col min="4471" max="4471" width="7.85546875" bestFit="1" customWidth="1"/>
    <col min="4472" max="4472" width="10.42578125" bestFit="1" customWidth="1"/>
    <col min="4473" max="4473" width="6.85546875" bestFit="1" customWidth="1"/>
    <col min="4474" max="4474" width="9.42578125" bestFit="1" customWidth="1"/>
    <col min="4475" max="4475" width="7.85546875" bestFit="1" customWidth="1"/>
    <col min="4476" max="4476" width="4.7109375" bestFit="1" customWidth="1"/>
    <col min="4477" max="4477" width="10.42578125" bestFit="1" customWidth="1"/>
    <col min="4478" max="4478" width="7.85546875" bestFit="1" customWidth="1"/>
    <col min="4479" max="4479" width="6.7109375" bestFit="1" customWidth="1"/>
    <col min="4480" max="4480" width="10.42578125" bestFit="1" customWidth="1"/>
    <col min="4481" max="4481" width="7.85546875" bestFit="1" customWidth="1"/>
    <col min="4482" max="4482" width="10.42578125" bestFit="1" customWidth="1"/>
    <col min="4483" max="4483" width="7.85546875" bestFit="1" customWidth="1"/>
    <col min="4484" max="4484" width="10.42578125" bestFit="1" customWidth="1"/>
    <col min="4485" max="4485" width="7.85546875" bestFit="1" customWidth="1"/>
    <col min="4486" max="4486" width="4.7109375" bestFit="1" customWidth="1"/>
    <col min="4487" max="4487" width="4.28515625" bestFit="1" customWidth="1"/>
    <col min="4488" max="4488" width="10.42578125" bestFit="1" customWidth="1"/>
    <col min="4489" max="4489" width="7.85546875" bestFit="1" customWidth="1"/>
    <col min="4490" max="4490" width="6.28515625" bestFit="1" customWidth="1"/>
    <col min="4491" max="4491" width="10.42578125" bestFit="1" customWidth="1"/>
    <col min="4492" max="4492" width="8" bestFit="1" customWidth="1"/>
    <col min="4493" max="4493" width="5" bestFit="1" customWidth="1"/>
    <col min="4494" max="4494" width="10.42578125" bestFit="1" customWidth="1"/>
    <col min="4495" max="4495" width="7.85546875" bestFit="1" customWidth="1"/>
    <col min="4496" max="4496" width="6" bestFit="1" customWidth="1"/>
    <col min="4497" max="4497" width="5" bestFit="1" customWidth="1"/>
    <col min="4498" max="4498" width="10.42578125" bestFit="1" customWidth="1"/>
    <col min="4499" max="4499" width="6.85546875" bestFit="1" customWidth="1"/>
    <col min="4500" max="4500" width="4.7109375" bestFit="1" customWidth="1"/>
    <col min="4501" max="4501" width="9.42578125" bestFit="1" customWidth="1"/>
    <col min="4502" max="4502" width="7.85546875" bestFit="1" customWidth="1"/>
    <col min="4503" max="4503" width="10.42578125" bestFit="1" customWidth="1"/>
    <col min="4504" max="4504" width="7.85546875" bestFit="1" customWidth="1"/>
    <col min="4505" max="4505" width="6.7109375" bestFit="1" customWidth="1"/>
    <col min="4506" max="4506" width="6" bestFit="1" customWidth="1"/>
    <col min="4507" max="4507" width="10.42578125" bestFit="1" customWidth="1"/>
    <col min="4508" max="4508" width="10.7109375" bestFit="1" customWidth="1"/>
    <col min="4509" max="4509" width="4.28515625" bestFit="1" customWidth="1"/>
    <col min="4510" max="4510" width="10.42578125" bestFit="1" customWidth="1"/>
    <col min="4511" max="4511" width="7.85546875" bestFit="1" customWidth="1"/>
    <col min="4512" max="4512" width="5" bestFit="1" customWidth="1"/>
    <col min="4513" max="4513" width="4.7109375" bestFit="1" customWidth="1"/>
    <col min="4514" max="4514" width="10.42578125" bestFit="1" customWidth="1"/>
    <col min="4515" max="4515" width="7.85546875" bestFit="1" customWidth="1"/>
    <col min="4516" max="4516" width="4.28515625" bestFit="1" customWidth="1"/>
    <col min="4517" max="4517" width="10.42578125" bestFit="1" customWidth="1"/>
    <col min="4518" max="4518" width="7.85546875" bestFit="1" customWidth="1"/>
    <col min="4519" max="4519" width="4.7109375" bestFit="1" customWidth="1"/>
    <col min="4520" max="4520" width="10.42578125" bestFit="1" customWidth="1"/>
    <col min="4521" max="4521" width="7.85546875" bestFit="1" customWidth="1"/>
    <col min="4522" max="4522" width="4.28515625" bestFit="1" customWidth="1"/>
    <col min="4523" max="4523" width="4.7109375" bestFit="1" customWidth="1"/>
    <col min="4524" max="4524" width="10.42578125" bestFit="1" customWidth="1"/>
    <col min="4525" max="4525" width="7.85546875" bestFit="1" customWidth="1"/>
    <col min="4526" max="4526" width="10.42578125" bestFit="1" customWidth="1"/>
    <col min="4527" max="4527" width="5.85546875" bestFit="1" customWidth="1"/>
    <col min="4528" max="4528" width="9" bestFit="1" customWidth="1"/>
    <col min="4529" max="4529" width="6.42578125" bestFit="1" customWidth="1"/>
    <col min="4530" max="4530" width="4.7109375" bestFit="1" customWidth="1"/>
    <col min="4531" max="4531" width="12" bestFit="1" customWidth="1"/>
    <col min="4532" max="4533" width="7.85546875" bestFit="1" customWidth="1"/>
    <col min="4534" max="4534" width="4.28515625" bestFit="1" customWidth="1"/>
    <col min="4535" max="4535" width="10.42578125" bestFit="1" customWidth="1"/>
    <col min="4536" max="4536" width="7.85546875" bestFit="1" customWidth="1"/>
    <col min="4537" max="4537" width="10.42578125" bestFit="1" customWidth="1"/>
    <col min="4538" max="4538" width="7.85546875" bestFit="1" customWidth="1"/>
    <col min="4539" max="4539" width="4.7109375" bestFit="1" customWidth="1"/>
    <col min="4540" max="4540" width="10.42578125" bestFit="1" customWidth="1"/>
    <col min="4541" max="4541" width="7.85546875" bestFit="1" customWidth="1"/>
    <col min="4542" max="4542" width="10.42578125" bestFit="1" customWidth="1"/>
    <col min="4543" max="4543" width="7.85546875" bestFit="1" customWidth="1"/>
    <col min="4544" max="4544" width="10.42578125" bestFit="1" customWidth="1"/>
    <col min="4545" max="4545" width="7.85546875" bestFit="1" customWidth="1"/>
    <col min="4546" max="4546" width="5" bestFit="1" customWidth="1"/>
    <col min="4547" max="4547" width="10.42578125" bestFit="1" customWidth="1"/>
    <col min="4548" max="4548" width="7.85546875" bestFit="1" customWidth="1"/>
    <col min="4549" max="4549" width="4.28515625" bestFit="1" customWidth="1"/>
    <col min="4550" max="4550" width="10.42578125" bestFit="1" customWidth="1"/>
    <col min="4551" max="4551" width="7.85546875" bestFit="1" customWidth="1"/>
    <col min="4552" max="4552" width="10.42578125" bestFit="1" customWidth="1"/>
    <col min="4553" max="4553" width="8" bestFit="1" customWidth="1"/>
    <col min="4554" max="4554" width="4.28515625" bestFit="1" customWidth="1"/>
    <col min="4555" max="4555" width="10.42578125" bestFit="1" customWidth="1"/>
    <col min="4556" max="4556" width="6.85546875" bestFit="1" customWidth="1"/>
    <col min="4557" max="4557" width="9.42578125" bestFit="1" customWidth="1"/>
    <col min="4558" max="4558" width="7.85546875" bestFit="1" customWidth="1"/>
    <col min="4559" max="4559" width="4.28515625" bestFit="1" customWidth="1"/>
    <col min="4560" max="4560" width="10.42578125" bestFit="1" customWidth="1"/>
    <col min="4561" max="4561" width="7.85546875" bestFit="1" customWidth="1"/>
    <col min="4562" max="4562" width="10.42578125" bestFit="1" customWidth="1"/>
    <col min="4563" max="4563" width="7.85546875" bestFit="1" customWidth="1"/>
    <col min="4564" max="4564" width="10.42578125" bestFit="1" customWidth="1"/>
    <col min="4565" max="4565" width="7.85546875" bestFit="1" customWidth="1"/>
    <col min="4566" max="4566" width="4.28515625" bestFit="1" customWidth="1"/>
    <col min="4567" max="4567" width="10.42578125" bestFit="1" customWidth="1"/>
    <col min="4568" max="4568" width="7.85546875" bestFit="1" customWidth="1"/>
    <col min="4569" max="4569" width="10.42578125" bestFit="1" customWidth="1"/>
    <col min="4570" max="4570" width="7.85546875" bestFit="1" customWidth="1"/>
    <col min="4571" max="4571" width="4.7109375" bestFit="1" customWidth="1"/>
    <col min="4572" max="4572" width="10.42578125" bestFit="1" customWidth="1"/>
    <col min="4573" max="4573" width="7.85546875" bestFit="1" customWidth="1"/>
    <col min="4574" max="4574" width="6.7109375" bestFit="1" customWidth="1"/>
    <col min="4575" max="4575" width="10.42578125" bestFit="1" customWidth="1"/>
    <col min="4576" max="4576" width="7.85546875" bestFit="1" customWidth="1"/>
    <col min="4577" max="4577" width="4.7109375" bestFit="1" customWidth="1"/>
    <col min="4578" max="4578" width="4.28515625" bestFit="1" customWidth="1"/>
    <col min="4579" max="4579" width="10.42578125" bestFit="1" customWidth="1"/>
    <col min="4580" max="4580" width="6.85546875" bestFit="1" customWidth="1"/>
    <col min="4581" max="4581" width="10.7109375" bestFit="1" customWidth="1"/>
    <col min="4582" max="4582" width="9.42578125" bestFit="1" customWidth="1"/>
    <col min="4583" max="4583" width="7.85546875" bestFit="1" customWidth="1"/>
    <col min="4584" max="4584" width="10.42578125" bestFit="1" customWidth="1"/>
    <col min="4585" max="4585" width="8" bestFit="1" customWidth="1"/>
    <col min="4586" max="4586" width="7" bestFit="1" customWidth="1"/>
    <col min="4587" max="4587" width="6.7109375" bestFit="1" customWidth="1"/>
    <col min="4588" max="4588" width="10.42578125" bestFit="1" customWidth="1"/>
    <col min="4589" max="4589" width="7.85546875" bestFit="1" customWidth="1"/>
    <col min="4590" max="4590" width="10.42578125" bestFit="1" customWidth="1"/>
    <col min="4591" max="4591" width="7.85546875" bestFit="1" customWidth="1"/>
    <col min="4592" max="4592" width="4.7109375" bestFit="1" customWidth="1"/>
    <col min="4593" max="4593" width="10.42578125" bestFit="1" customWidth="1"/>
    <col min="4594" max="4594" width="7.85546875" bestFit="1" customWidth="1"/>
    <col min="4595" max="4595" width="5" bestFit="1" customWidth="1"/>
    <col min="4596" max="4596" width="10.42578125" bestFit="1" customWidth="1"/>
    <col min="4597" max="4597" width="7.85546875" bestFit="1" customWidth="1"/>
    <col min="4598" max="4598" width="6.7109375" bestFit="1" customWidth="1"/>
    <col min="4599" max="4599" width="10.42578125" bestFit="1" customWidth="1"/>
    <col min="4600" max="4600" width="7.85546875" bestFit="1" customWidth="1"/>
    <col min="4601" max="4601" width="10.42578125" bestFit="1" customWidth="1"/>
    <col min="4602" max="4602" width="7.85546875" bestFit="1" customWidth="1"/>
    <col min="4603" max="4603" width="4.7109375" bestFit="1" customWidth="1"/>
    <col min="4604" max="4604" width="10.42578125" bestFit="1" customWidth="1"/>
    <col min="4605" max="4605" width="7.85546875" bestFit="1" customWidth="1"/>
    <col min="4606" max="4606" width="4.7109375" bestFit="1" customWidth="1"/>
    <col min="4607" max="4607" width="10.42578125" bestFit="1" customWidth="1"/>
    <col min="4608" max="4608" width="7.85546875" bestFit="1" customWidth="1"/>
    <col min="4609" max="4609" width="4.7109375" bestFit="1" customWidth="1"/>
    <col min="4610" max="4610" width="9.42578125" bestFit="1" customWidth="1"/>
    <col min="4611" max="4611" width="7.85546875" bestFit="1" customWidth="1"/>
    <col min="4612" max="4612" width="4.7109375" bestFit="1" customWidth="1"/>
    <col min="4613" max="4613" width="10.42578125" bestFit="1" customWidth="1"/>
    <col min="4614" max="4614" width="7.85546875" bestFit="1" customWidth="1"/>
    <col min="4615" max="4615" width="10.42578125" bestFit="1" customWidth="1"/>
    <col min="4616" max="4616" width="7.85546875" bestFit="1" customWidth="1"/>
    <col min="4617" max="4617" width="6.7109375" bestFit="1" customWidth="1"/>
    <col min="4618" max="4618" width="4.7109375" bestFit="1" customWidth="1"/>
    <col min="4619" max="4619" width="10.42578125" bestFit="1" customWidth="1"/>
    <col min="4620" max="4620" width="7.85546875" bestFit="1" customWidth="1"/>
    <col min="4621" max="4621" width="5" bestFit="1" customWidth="1"/>
    <col min="4622" max="4622" width="10.42578125" bestFit="1" customWidth="1"/>
    <col min="4623" max="4623" width="7.85546875" bestFit="1" customWidth="1"/>
    <col min="4624" max="4624" width="4.28515625" bestFit="1" customWidth="1"/>
    <col min="4625" max="4625" width="4.7109375" bestFit="1" customWidth="1"/>
    <col min="4626" max="4626" width="10.42578125" bestFit="1" customWidth="1"/>
    <col min="4627" max="4627" width="7.85546875" bestFit="1" customWidth="1"/>
    <col min="4628" max="4628" width="10.7109375" bestFit="1" customWidth="1"/>
    <col min="4629" max="4629" width="4.7109375" bestFit="1" customWidth="1"/>
    <col min="4630" max="4630" width="10.42578125" bestFit="1" customWidth="1"/>
    <col min="4631" max="4631" width="7.85546875" bestFit="1" customWidth="1"/>
    <col min="4632" max="4633" width="4.7109375" bestFit="1" customWidth="1"/>
    <col min="4634" max="4634" width="10.42578125" bestFit="1" customWidth="1"/>
    <col min="4635" max="4635" width="7.85546875" bestFit="1" customWidth="1"/>
    <col min="4636" max="4636" width="8" bestFit="1" customWidth="1"/>
    <col min="4637" max="4637" width="4.7109375" bestFit="1" customWidth="1"/>
    <col min="4638" max="4638" width="5" bestFit="1" customWidth="1"/>
    <col min="4639" max="4639" width="10.42578125" bestFit="1" customWidth="1"/>
    <col min="4640" max="4640" width="6.85546875" bestFit="1" customWidth="1"/>
    <col min="4641" max="4641" width="9.42578125" bestFit="1" customWidth="1"/>
    <col min="4642" max="4642" width="7.85546875" bestFit="1" customWidth="1"/>
    <col min="4643" max="4643" width="6.7109375" bestFit="1" customWidth="1"/>
    <col min="4644" max="4645" width="4.7109375" bestFit="1" customWidth="1"/>
    <col min="4646" max="4646" width="10.42578125" bestFit="1" customWidth="1"/>
    <col min="4647" max="4647" width="7.85546875" bestFit="1" customWidth="1"/>
    <col min="4648" max="4648" width="6.7109375" bestFit="1" customWidth="1"/>
    <col min="4649" max="4649" width="4.7109375" bestFit="1" customWidth="1"/>
    <col min="4650" max="4650" width="10.42578125" bestFit="1" customWidth="1"/>
    <col min="4651" max="4651" width="7.85546875" bestFit="1" customWidth="1"/>
    <col min="4652" max="4652" width="10.42578125" bestFit="1" customWidth="1"/>
    <col min="4653" max="4653" width="7.85546875" bestFit="1" customWidth="1"/>
    <col min="4654" max="4654" width="10.42578125" bestFit="1" customWidth="1"/>
    <col min="4655" max="4655" width="7.85546875" bestFit="1" customWidth="1"/>
    <col min="4656" max="4656" width="5" bestFit="1" customWidth="1"/>
    <col min="4657" max="4657" width="4.28515625" bestFit="1" customWidth="1"/>
    <col min="4658" max="4658" width="10.42578125" bestFit="1" customWidth="1"/>
    <col min="4659" max="4659" width="7.85546875" bestFit="1" customWidth="1"/>
    <col min="4660" max="4660" width="10.42578125" bestFit="1" customWidth="1"/>
    <col min="4661" max="4661" width="7.85546875" bestFit="1" customWidth="1"/>
    <col min="4662" max="4662" width="4.7109375" bestFit="1" customWidth="1"/>
    <col min="4663" max="4663" width="10.42578125" bestFit="1" customWidth="1"/>
    <col min="4664" max="4664" width="6.85546875" bestFit="1" customWidth="1"/>
    <col min="4665" max="4665" width="9.42578125" bestFit="1" customWidth="1"/>
    <col min="4666" max="4666" width="7.85546875" bestFit="1" customWidth="1"/>
    <col min="4667" max="4667" width="4.7109375" bestFit="1" customWidth="1"/>
    <col min="4668" max="4668" width="10.42578125" bestFit="1" customWidth="1"/>
    <col min="4669" max="4669" width="7.85546875" bestFit="1" customWidth="1"/>
    <col min="4670" max="4670" width="4.7109375" bestFit="1" customWidth="1"/>
    <col min="4671" max="4671" width="6" bestFit="1" customWidth="1"/>
    <col min="4672" max="4672" width="10.42578125" bestFit="1" customWidth="1"/>
    <col min="4673" max="4673" width="7.85546875" bestFit="1" customWidth="1"/>
    <col min="4674" max="4674" width="6.7109375" bestFit="1" customWidth="1"/>
    <col min="4675" max="4675" width="4.28515625" bestFit="1" customWidth="1"/>
    <col min="4676" max="4676" width="4.7109375" bestFit="1" customWidth="1"/>
    <col min="4677" max="4677" width="10.42578125" bestFit="1" customWidth="1"/>
    <col min="4678" max="4678" width="7.85546875" bestFit="1" customWidth="1"/>
    <col min="4679" max="4679" width="10.42578125" bestFit="1" customWidth="1"/>
    <col min="4680" max="4680" width="7.85546875" bestFit="1" customWidth="1"/>
    <col min="4681" max="4681" width="5" bestFit="1" customWidth="1"/>
    <col min="4682" max="4682" width="4.28515625" bestFit="1" customWidth="1"/>
    <col min="4683" max="4683" width="10.42578125" bestFit="1" customWidth="1"/>
    <col min="4684" max="4684" width="7.85546875" bestFit="1" customWidth="1"/>
    <col min="4685" max="4685" width="4.7109375" bestFit="1" customWidth="1"/>
    <col min="4686" max="4686" width="10.42578125" bestFit="1" customWidth="1"/>
    <col min="4687" max="4687" width="7.85546875" bestFit="1" customWidth="1"/>
    <col min="4688" max="4688" width="4.7109375" bestFit="1" customWidth="1"/>
    <col min="4689" max="4689" width="10.42578125" bestFit="1" customWidth="1"/>
    <col min="4690" max="4690" width="8" bestFit="1" customWidth="1"/>
    <col min="4691" max="4691" width="10.42578125" bestFit="1" customWidth="1"/>
    <col min="4692" max="4692" width="6.85546875" bestFit="1" customWidth="1"/>
    <col min="4693" max="4693" width="4.7109375" bestFit="1" customWidth="1"/>
    <col min="4694" max="4694" width="6" bestFit="1" customWidth="1"/>
    <col min="4695" max="4695" width="9.42578125" bestFit="1" customWidth="1"/>
    <col min="4696" max="4696" width="7.85546875" bestFit="1" customWidth="1"/>
    <col min="4697" max="4697" width="4.7109375" bestFit="1" customWidth="1"/>
    <col min="4698" max="4698" width="10.42578125" bestFit="1" customWidth="1"/>
    <col min="4699" max="4699" width="7.85546875" bestFit="1" customWidth="1"/>
    <col min="4700" max="4700" width="4.28515625" bestFit="1" customWidth="1"/>
    <col min="4701" max="4701" width="10.42578125" bestFit="1" customWidth="1"/>
    <col min="4702" max="4702" width="7.85546875" bestFit="1" customWidth="1"/>
    <col min="4703" max="4704" width="4.7109375" bestFit="1" customWidth="1"/>
    <col min="4705" max="4705" width="10.42578125" bestFit="1" customWidth="1"/>
    <col min="4706" max="4706" width="7.85546875" bestFit="1" customWidth="1"/>
    <col min="4707" max="4707" width="4.28515625" bestFit="1" customWidth="1"/>
    <col min="4708" max="4708" width="4.7109375" bestFit="1" customWidth="1"/>
    <col min="4709" max="4709" width="10.42578125" bestFit="1" customWidth="1"/>
    <col min="4710" max="4710" width="7.85546875" bestFit="1" customWidth="1"/>
    <col min="4711" max="4711" width="6.7109375" bestFit="1" customWidth="1"/>
    <col min="4712" max="4712" width="4.7109375" bestFit="1" customWidth="1"/>
    <col min="4713" max="4713" width="10.42578125" bestFit="1" customWidth="1"/>
    <col min="4714" max="4714" width="7.85546875" bestFit="1" customWidth="1"/>
    <col min="4715" max="4715" width="8" bestFit="1" customWidth="1"/>
    <col min="4716" max="4717" width="4.7109375" bestFit="1" customWidth="1"/>
    <col min="4718" max="4718" width="10.42578125" bestFit="1" customWidth="1"/>
    <col min="4719" max="4719" width="7.85546875" bestFit="1" customWidth="1"/>
    <col min="4720" max="4720" width="5" bestFit="1" customWidth="1"/>
    <col min="4721" max="4721" width="10.42578125" bestFit="1" customWidth="1"/>
    <col min="4722" max="4722" width="7.85546875" bestFit="1" customWidth="1"/>
    <col min="4723" max="4723" width="6.28515625" bestFit="1" customWidth="1"/>
    <col min="4724" max="4724" width="4.7109375" bestFit="1" customWidth="1"/>
    <col min="4725" max="4725" width="6" bestFit="1" customWidth="1"/>
    <col min="4726" max="4726" width="10.42578125" bestFit="1" customWidth="1"/>
    <col min="4727" max="4727" width="7.85546875" bestFit="1" customWidth="1"/>
    <col min="4728" max="4728" width="4.7109375" bestFit="1" customWidth="1"/>
    <col min="4729" max="4729" width="10.42578125" bestFit="1" customWidth="1"/>
    <col min="4730" max="4730" width="6.85546875" bestFit="1" customWidth="1"/>
    <col min="4731" max="4731" width="4.7109375" bestFit="1" customWidth="1"/>
    <col min="4732" max="4732" width="9.42578125" bestFit="1" customWidth="1"/>
    <col min="4733" max="4733" width="7.85546875" bestFit="1" customWidth="1"/>
    <col min="4734" max="4734" width="10.42578125" bestFit="1" customWidth="1"/>
    <col min="4735" max="4735" width="7.85546875" bestFit="1" customWidth="1"/>
    <col min="4736" max="4736" width="10.42578125" bestFit="1" customWidth="1"/>
    <col min="4737" max="4737" width="7.85546875" bestFit="1" customWidth="1"/>
    <col min="4738" max="4739" width="6.7109375" bestFit="1" customWidth="1"/>
    <col min="4740" max="4740" width="10.42578125" bestFit="1" customWidth="1"/>
    <col min="4741" max="4741" width="7.85546875" bestFit="1" customWidth="1"/>
    <col min="4742" max="4742" width="4.7109375" bestFit="1" customWidth="1"/>
    <col min="4743" max="4743" width="10.42578125" bestFit="1" customWidth="1"/>
    <col min="4744" max="4744" width="7.85546875" bestFit="1" customWidth="1"/>
    <col min="4745" max="4745" width="10.42578125" bestFit="1" customWidth="1"/>
    <col min="4746" max="4746" width="7.85546875" bestFit="1" customWidth="1"/>
    <col min="4747" max="4747" width="5" bestFit="1" customWidth="1"/>
    <col min="4748" max="4748" width="10.42578125" bestFit="1" customWidth="1"/>
    <col min="4749" max="4749" width="6.85546875" bestFit="1" customWidth="1"/>
    <col min="4750" max="4750" width="9.42578125" bestFit="1" customWidth="1"/>
    <col min="4751" max="4751" width="7.85546875" bestFit="1" customWidth="1"/>
    <col min="4752" max="4752" width="4.7109375" bestFit="1" customWidth="1"/>
    <col min="4753" max="4753" width="10.42578125" bestFit="1" customWidth="1"/>
    <col min="4754" max="4754" width="7.85546875" bestFit="1" customWidth="1"/>
    <col min="4755" max="4755" width="4.7109375" bestFit="1" customWidth="1"/>
    <col min="4756" max="4756" width="6" bestFit="1" customWidth="1"/>
    <col min="4757" max="4757" width="4.7109375" bestFit="1" customWidth="1"/>
    <col min="4758" max="4758" width="10.42578125" bestFit="1" customWidth="1"/>
    <col min="4759" max="4759" width="7.85546875" bestFit="1" customWidth="1"/>
    <col min="4760" max="4760" width="4.7109375" bestFit="1" customWidth="1"/>
    <col min="4761" max="4761" width="4.28515625" bestFit="1" customWidth="1"/>
    <col min="4762" max="4762" width="10.42578125" bestFit="1" customWidth="1"/>
    <col min="4763" max="4763" width="7.85546875" bestFit="1" customWidth="1"/>
    <col min="4764" max="4764" width="10.42578125" bestFit="1" customWidth="1"/>
    <col min="4765" max="4765" width="7.85546875" bestFit="1" customWidth="1"/>
    <col min="4766" max="4766" width="10.42578125" bestFit="1" customWidth="1"/>
    <col min="4767" max="4767" width="7.85546875" bestFit="1" customWidth="1"/>
    <col min="4768" max="4768" width="10.42578125" bestFit="1" customWidth="1"/>
    <col min="4769" max="4769" width="7.85546875" bestFit="1" customWidth="1"/>
    <col min="4770" max="4770" width="5" bestFit="1" customWidth="1"/>
    <col min="4771" max="4771" width="10.42578125" bestFit="1" customWidth="1"/>
    <col min="4772" max="4772" width="6.85546875" bestFit="1" customWidth="1"/>
    <col min="4773" max="4773" width="6" bestFit="1" customWidth="1"/>
    <col min="4774" max="4774" width="4.28515625" bestFit="1" customWidth="1"/>
    <col min="4775" max="4775" width="9.42578125" bestFit="1" customWidth="1"/>
    <col min="4776" max="4776" width="7.85546875" bestFit="1" customWidth="1"/>
    <col min="4777" max="4777" width="10.42578125" bestFit="1" customWidth="1"/>
    <col min="4778" max="4778" width="8" bestFit="1" customWidth="1"/>
    <col min="4779" max="4779" width="6" bestFit="1" customWidth="1"/>
    <col min="4780" max="4780" width="10.42578125" bestFit="1" customWidth="1"/>
    <col min="4781" max="4781" width="7.85546875" bestFit="1" customWidth="1"/>
    <col min="4782" max="4782" width="6.7109375" bestFit="1" customWidth="1"/>
    <col min="4783" max="4783" width="10.42578125" bestFit="1" customWidth="1"/>
    <col min="4784" max="4784" width="7.85546875" bestFit="1" customWidth="1"/>
    <col min="4785" max="4785" width="10.7109375" bestFit="1" customWidth="1"/>
    <col min="4786" max="4786" width="10.42578125" bestFit="1" customWidth="1"/>
    <col min="4787" max="4787" width="7.85546875" bestFit="1" customWidth="1"/>
    <col min="4788" max="4789" width="4.7109375" bestFit="1" customWidth="1"/>
    <col min="4790" max="4790" width="10.42578125" bestFit="1" customWidth="1"/>
    <col min="4791" max="4791" width="7.85546875" bestFit="1" customWidth="1"/>
    <col min="4792" max="4792" width="10.42578125" bestFit="1" customWidth="1"/>
    <col min="4793" max="4793" width="7.85546875" bestFit="1" customWidth="1"/>
    <col min="4794" max="4794" width="6.28515625" bestFit="1" customWidth="1"/>
    <col min="4795" max="4795" width="4.7109375" bestFit="1" customWidth="1"/>
    <col min="4796" max="4796" width="10.42578125" bestFit="1" customWidth="1"/>
    <col min="4797" max="4797" width="7.85546875" bestFit="1" customWidth="1"/>
    <col min="4798" max="4798" width="4.28515625" bestFit="1" customWidth="1"/>
    <col min="4799" max="4799" width="10.42578125" bestFit="1" customWidth="1"/>
    <col min="4800" max="4800" width="7.85546875" bestFit="1" customWidth="1"/>
    <col min="4801" max="4801" width="10.42578125" bestFit="1" customWidth="1"/>
    <col min="4802" max="4802" width="9" bestFit="1" customWidth="1"/>
    <col min="4803" max="4803" width="6.7109375" bestFit="1" customWidth="1"/>
    <col min="4804" max="4804" width="6.42578125" bestFit="1" customWidth="1"/>
    <col min="4805" max="4805" width="4.7109375" bestFit="1" customWidth="1"/>
    <col min="4806" max="4806" width="10.7109375" bestFit="1" customWidth="1"/>
    <col min="4807" max="4807" width="12" bestFit="1" customWidth="1"/>
    <col min="4808" max="4808" width="4.7109375" bestFit="1" customWidth="1"/>
    <col min="4809" max="4809" width="5" bestFit="1" customWidth="1"/>
    <col min="4810" max="4810" width="11" bestFit="1" customWidth="1"/>
    <col min="4811" max="4812" width="7.85546875" bestFit="1" customWidth="1"/>
    <col min="4813" max="4813" width="6.7109375" bestFit="1" customWidth="1"/>
    <col min="4814" max="4814" width="4.7109375" bestFit="1" customWidth="1"/>
    <col min="4815" max="4815" width="10.42578125" bestFit="1" customWidth="1"/>
    <col min="4816" max="4816" width="7.85546875" bestFit="1" customWidth="1"/>
    <col min="4817" max="4817" width="10.42578125" bestFit="1" customWidth="1"/>
    <col min="4818" max="4818" width="7.85546875" bestFit="1" customWidth="1"/>
    <col min="4819" max="4820" width="4.7109375" bestFit="1" customWidth="1"/>
    <col min="4821" max="4821" width="10.42578125" bestFit="1" customWidth="1"/>
    <col min="4822" max="4822" width="7.85546875" bestFit="1" customWidth="1"/>
    <col min="4823" max="4823" width="10.42578125" bestFit="1" customWidth="1"/>
    <col min="4824" max="4824" width="7.85546875" bestFit="1" customWidth="1"/>
    <col min="4825" max="4825" width="4.28515625" bestFit="1" customWidth="1"/>
    <col min="4826" max="4826" width="4.7109375" bestFit="1" customWidth="1"/>
    <col min="4827" max="4827" width="10.42578125" bestFit="1" customWidth="1"/>
    <col min="4828" max="4828" width="7.85546875" bestFit="1" customWidth="1"/>
    <col min="4829" max="4829" width="4.7109375" bestFit="1" customWidth="1"/>
    <col min="4830" max="4830" width="10.42578125" bestFit="1" customWidth="1"/>
    <col min="4831" max="4831" width="7.85546875" bestFit="1" customWidth="1"/>
    <col min="4832" max="4832" width="4.28515625" bestFit="1" customWidth="1"/>
    <col min="4833" max="4833" width="10.42578125" bestFit="1" customWidth="1"/>
    <col min="4834" max="4834" width="7.85546875" bestFit="1" customWidth="1"/>
    <col min="4835" max="4835" width="10.42578125" bestFit="1" customWidth="1"/>
    <col min="4836" max="4836" width="6.85546875" bestFit="1" customWidth="1"/>
    <col min="4837" max="4837" width="9.42578125" bestFit="1" customWidth="1"/>
    <col min="4838" max="4838" width="7.85546875" bestFit="1" customWidth="1"/>
    <col min="4839" max="4839" width="10.42578125" bestFit="1" customWidth="1"/>
    <col min="4840" max="4840" width="7.85546875" bestFit="1" customWidth="1"/>
    <col min="4841" max="4841" width="4.28515625" bestFit="1" customWidth="1"/>
    <col min="4842" max="4842" width="4.7109375" bestFit="1" customWidth="1"/>
    <col min="4843" max="4843" width="10.42578125" bestFit="1" customWidth="1"/>
    <col min="4844" max="4844" width="7.85546875" bestFit="1" customWidth="1"/>
    <col min="4845" max="4846" width="4.7109375" bestFit="1" customWidth="1"/>
    <col min="4847" max="4847" width="10.42578125" bestFit="1" customWidth="1"/>
    <col min="4848" max="4848" width="7.85546875" bestFit="1" customWidth="1"/>
    <col min="4849" max="4849" width="6.28515625" bestFit="1" customWidth="1"/>
    <col min="4850" max="4850" width="6.7109375" bestFit="1" customWidth="1"/>
    <col min="4851" max="4851" width="10.42578125" bestFit="1" customWidth="1"/>
    <col min="4852" max="4852" width="7.85546875" bestFit="1" customWidth="1"/>
    <col min="4853" max="4853" width="10.42578125" bestFit="1" customWidth="1"/>
    <col min="4854" max="4854" width="7.85546875" bestFit="1" customWidth="1"/>
    <col min="4855" max="4855" width="4.28515625" bestFit="1" customWidth="1"/>
    <col min="4856" max="4856" width="4.7109375" bestFit="1" customWidth="1"/>
    <col min="4857" max="4857" width="10.42578125" bestFit="1" customWidth="1"/>
    <col min="4858" max="4858" width="7.85546875" bestFit="1" customWidth="1"/>
    <col min="4859" max="4859" width="10.42578125" bestFit="1" customWidth="1"/>
    <col min="4860" max="4860" width="7.85546875" bestFit="1" customWidth="1"/>
    <col min="4861" max="4861" width="10.42578125" bestFit="1" customWidth="1"/>
    <col min="4862" max="4862" width="7.85546875" bestFit="1" customWidth="1"/>
    <col min="4863" max="4863" width="9.42578125" bestFit="1" customWidth="1"/>
    <col min="4864" max="4864" width="7.85546875" bestFit="1" customWidth="1"/>
    <col min="4865" max="4865" width="10.42578125" bestFit="1" customWidth="1"/>
    <col min="4866" max="4866" width="8" bestFit="1" customWidth="1"/>
    <col min="4867" max="4867" width="7" bestFit="1" customWidth="1"/>
    <col min="4868" max="4868" width="6.7109375" bestFit="1" customWidth="1"/>
    <col min="4869" max="4869" width="4.7109375" bestFit="1" customWidth="1"/>
    <col min="4870" max="4870" width="10.42578125" bestFit="1" customWidth="1"/>
    <col min="4871" max="4871" width="7.85546875" bestFit="1" customWidth="1"/>
    <col min="4872" max="4872" width="10.42578125" bestFit="1" customWidth="1"/>
    <col min="4873" max="4873" width="7.85546875" bestFit="1" customWidth="1"/>
    <col min="4874" max="4874" width="10.42578125" bestFit="1" customWidth="1"/>
    <col min="4875" max="4875" width="7.85546875" bestFit="1" customWidth="1"/>
    <col min="4876" max="4876" width="12" bestFit="1" customWidth="1"/>
    <col min="4877" max="4877" width="5" bestFit="1" customWidth="1"/>
    <col min="4878" max="4878" width="10.42578125" bestFit="1" customWidth="1"/>
    <col min="4879" max="4879" width="7.85546875" bestFit="1" customWidth="1"/>
    <col min="4880" max="4880" width="10.42578125" bestFit="1" customWidth="1"/>
    <col min="4881" max="4881" width="7.85546875" bestFit="1" customWidth="1"/>
    <col min="4882" max="4882" width="10.42578125" bestFit="1" customWidth="1"/>
    <col min="4883" max="4883" width="7.85546875" bestFit="1" customWidth="1"/>
    <col min="4884" max="4884" width="4.7109375" bestFit="1" customWidth="1"/>
    <col min="4885" max="4885" width="4.28515625" bestFit="1" customWidth="1"/>
    <col min="4886" max="4886" width="10.42578125" bestFit="1" customWidth="1"/>
    <col min="4887" max="4887" width="7.85546875" bestFit="1" customWidth="1"/>
    <col min="4888" max="4888" width="6" bestFit="1" customWidth="1"/>
    <col min="4889" max="4889" width="10.42578125" bestFit="1" customWidth="1"/>
    <col min="4890" max="4890" width="7.85546875" bestFit="1" customWidth="1"/>
    <col min="4891" max="4891" width="4.7109375" bestFit="1" customWidth="1"/>
    <col min="4892" max="4892" width="9.42578125" bestFit="1" customWidth="1"/>
    <col min="4893" max="4893" width="7.85546875" bestFit="1" customWidth="1"/>
    <col min="4894" max="4895" width="4.7109375" bestFit="1" customWidth="1"/>
    <col min="4896" max="4896" width="10.42578125" bestFit="1" customWidth="1"/>
    <col min="4897" max="4897" width="7.85546875" bestFit="1" customWidth="1"/>
    <col min="4898" max="4898" width="10.42578125" bestFit="1" customWidth="1"/>
    <col min="4899" max="4899" width="7.85546875" bestFit="1" customWidth="1"/>
    <col min="4900" max="4900" width="6.7109375" bestFit="1" customWidth="1"/>
    <col min="4901" max="4901" width="4.28515625" bestFit="1" customWidth="1"/>
    <col min="4902" max="4902" width="10.42578125" bestFit="1" customWidth="1"/>
    <col min="4903" max="4903" width="7.85546875" bestFit="1" customWidth="1"/>
    <col min="4904" max="4904" width="10.42578125" bestFit="1" customWidth="1"/>
    <col min="4905" max="4905" width="7.85546875" bestFit="1" customWidth="1"/>
    <col min="4906" max="4906" width="10.42578125" bestFit="1" customWidth="1"/>
    <col min="4907" max="4907" width="7.85546875" bestFit="1" customWidth="1"/>
    <col min="4908" max="4908" width="4.7109375" bestFit="1" customWidth="1"/>
    <col min="4909" max="4909" width="10.42578125" bestFit="1" customWidth="1"/>
    <col min="4910" max="4910" width="7.85546875" bestFit="1" customWidth="1"/>
    <col min="4911" max="4911" width="4.7109375" bestFit="1" customWidth="1"/>
    <col min="4912" max="4912" width="10.42578125" bestFit="1" customWidth="1"/>
    <col min="4913" max="4913" width="7.85546875" bestFit="1" customWidth="1"/>
    <col min="4914" max="4914" width="8" bestFit="1" customWidth="1"/>
    <col min="4915" max="4915" width="7" bestFit="1" customWidth="1"/>
    <col min="4916" max="4917" width="4.7109375" bestFit="1" customWidth="1"/>
    <col min="4918" max="4918" width="10.42578125" bestFit="1" customWidth="1"/>
    <col min="4919" max="4919" width="7.85546875" bestFit="1" customWidth="1"/>
    <col min="4920" max="4920" width="4.7109375" bestFit="1" customWidth="1"/>
    <col min="4921" max="4921" width="5" bestFit="1" customWidth="1"/>
    <col min="4922" max="4922" width="10.42578125" bestFit="1" customWidth="1"/>
    <col min="4923" max="4923" width="7.85546875" bestFit="1" customWidth="1"/>
    <col min="4924" max="4924" width="6.7109375" bestFit="1" customWidth="1"/>
    <col min="4925" max="4925" width="4.7109375" bestFit="1" customWidth="1"/>
    <col min="4926" max="4926" width="10.42578125" bestFit="1" customWidth="1"/>
    <col min="4927" max="4927" width="7.85546875" bestFit="1" customWidth="1"/>
    <col min="4928" max="4928" width="6.7109375" bestFit="1" customWidth="1"/>
    <col min="4929" max="4929" width="4.7109375" bestFit="1" customWidth="1"/>
    <col min="4930" max="4930" width="4.28515625" bestFit="1" customWidth="1"/>
    <col min="4931" max="4931" width="10.42578125" bestFit="1" customWidth="1"/>
    <col min="4932" max="4932" width="7.85546875" bestFit="1" customWidth="1"/>
    <col min="4933" max="4933" width="10.42578125" bestFit="1" customWidth="1"/>
    <col min="4934" max="4934" width="7.85546875" bestFit="1" customWidth="1"/>
    <col min="4935" max="4935" width="9" bestFit="1" customWidth="1"/>
    <col min="4936" max="4936" width="4.7109375" bestFit="1" customWidth="1"/>
    <col min="4937" max="4937" width="10.42578125" bestFit="1" customWidth="1"/>
    <col min="4938" max="4938" width="6.85546875" bestFit="1" customWidth="1"/>
    <col min="4939" max="4939" width="5" bestFit="1" customWidth="1"/>
    <col min="4940" max="4940" width="9.42578125" bestFit="1" customWidth="1"/>
    <col min="4941" max="4941" width="7.85546875" bestFit="1" customWidth="1"/>
    <col min="4942" max="4942" width="6.7109375" bestFit="1" customWidth="1"/>
    <col min="4943" max="4943" width="6" bestFit="1" customWidth="1"/>
    <col min="4944" max="4944" width="4.7109375" bestFit="1" customWidth="1"/>
    <col min="4945" max="4945" width="10.42578125" bestFit="1" customWidth="1"/>
    <col min="4946" max="4946" width="7.85546875" bestFit="1" customWidth="1"/>
    <col min="4947" max="4947" width="4.28515625" bestFit="1" customWidth="1"/>
    <col min="4948" max="4948" width="4.7109375" bestFit="1" customWidth="1"/>
    <col min="4949" max="4949" width="10.42578125" bestFit="1" customWidth="1"/>
    <col min="4950" max="4950" width="7.85546875" bestFit="1" customWidth="1"/>
    <col min="4951" max="4951" width="4.7109375" bestFit="1" customWidth="1"/>
    <col min="4952" max="4952" width="4.28515625" bestFit="1" customWidth="1"/>
    <col min="4953" max="4953" width="10.42578125" bestFit="1" customWidth="1"/>
    <col min="4954" max="4954" width="7.85546875" bestFit="1" customWidth="1"/>
    <col min="4955" max="4955" width="5" bestFit="1" customWidth="1"/>
    <col min="4956" max="4956" width="10.42578125" bestFit="1" customWidth="1"/>
    <col min="4957" max="4957" width="7.85546875" bestFit="1" customWidth="1"/>
    <col min="4958" max="4958" width="5" bestFit="1" customWidth="1"/>
    <col min="4959" max="4959" width="10.42578125" bestFit="1" customWidth="1"/>
    <col min="4960" max="4960" width="7.85546875" bestFit="1" customWidth="1"/>
    <col min="4961" max="4961" width="4.7109375" bestFit="1" customWidth="1"/>
    <col min="4962" max="4962" width="10.42578125" bestFit="1" customWidth="1"/>
    <col min="4963" max="4963" width="7.85546875" bestFit="1" customWidth="1"/>
    <col min="4964" max="4964" width="4.28515625" bestFit="1" customWidth="1"/>
    <col min="4965" max="4965" width="10.42578125" bestFit="1" customWidth="1"/>
    <col min="4966" max="4966" width="6.85546875" bestFit="1" customWidth="1"/>
    <col min="4967" max="4967" width="6" bestFit="1" customWidth="1"/>
    <col min="4968" max="4968" width="4.7109375" bestFit="1" customWidth="1"/>
    <col min="4969" max="4969" width="9.42578125" bestFit="1" customWidth="1"/>
    <col min="4970" max="4970" width="7.85546875" bestFit="1" customWidth="1"/>
    <col min="4971" max="4971" width="6.7109375" bestFit="1" customWidth="1"/>
    <col min="4972" max="4972" width="10.42578125" bestFit="1" customWidth="1"/>
    <col min="4973" max="4973" width="7.85546875" bestFit="1" customWidth="1"/>
    <col min="4974" max="4974" width="10.42578125" bestFit="1" customWidth="1"/>
    <col min="4975" max="4975" width="7.85546875" bestFit="1" customWidth="1"/>
    <col min="4976" max="4976" width="4.7109375" bestFit="1" customWidth="1"/>
    <col min="4977" max="4977" width="10.42578125" bestFit="1" customWidth="1"/>
    <col min="4978" max="4978" width="7.85546875" bestFit="1" customWidth="1"/>
    <col min="4979" max="4979" width="4.7109375" bestFit="1" customWidth="1"/>
    <col min="4980" max="4980" width="10.42578125" bestFit="1" customWidth="1"/>
    <col min="4981" max="4981" width="8" bestFit="1" customWidth="1"/>
    <col min="4982" max="4983" width="4.7109375" bestFit="1" customWidth="1"/>
    <col min="4984" max="4984" width="10.42578125" bestFit="1" customWidth="1"/>
    <col min="4985" max="4985" width="7.85546875" bestFit="1" customWidth="1"/>
    <col min="4986" max="4986" width="6.7109375" bestFit="1" customWidth="1"/>
    <col min="4987" max="4987" width="5" bestFit="1" customWidth="1"/>
    <col min="4988" max="4988" width="10.42578125" bestFit="1" customWidth="1"/>
    <col min="4989" max="4989" width="7.85546875" bestFit="1" customWidth="1"/>
    <col min="4990" max="4990" width="6.28515625" bestFit="1" customWidth="1"/>
    <col min="4991" max="4991" width="4.7109375" bestFit="1" customWidth="1"/>
    <col min="4992" max="4992" width="10.42578125" bestFit="1" customWidth="1"/>
    <col min="4993" max="4993" width="7.85546875" bestFit="1" customWidth="1"/>
    <col min="4994" max="4994" width="7" bestFit="1" customWidth="1"/>
    <col min="4995" max="4995" width="6.28515625" bestFit="1" customWidth="1"/>
    <col min="4996" max="4996" width="4.7109375" bestFit="1" customWidth="1"/>
    <col min="4997" max="4997" width="10.42578125" bestFit="1" customWidth="1"/>
    <col min="4998" max="4998" width="6.85546875" bestFit="1" customWidth="1"/>
    <col min="4999" max="5000" width="4.7109375" bestFit="1" customWidth="1"/>
    <col min="5001" max="5001" width="9.42578125" bestFit="1" customWidth="1"/>
    <col min="5002" max="5002" width="7.85546875" bestFit="1" customWidth="1"/>
    <col min="5003" max="5003" width="7" bestFit="1" customWidth="1"/>
    <col min="5004" max="5004" width="6.7109375" bestFit="1" customWidth="1"/>
    <col min="5005" max="5005" width="4.7109375" bestFit="1" customWidth="1"/>
    <col min="5006" max="5006" width="10.42578125" bestFit="1" customWidth="1"/>
    <col min="5007" max="5007" width="7.85546875" bestFit="1" customWidth="1"/>
    <col min="5008" max="5008" width="4.7109375" bestFit="1" customWidth="1"/>
    <col min="5009" max="5009" width="10.42578125" bestFit="1" customWidth="1"/>
    <col min="5010" max="5010" width="7.85546875" bestFit="1" customWidth="1"/>
    <col min="5011" max="5011" width="10.42578125" bestFit="1" customWidth="1"/>
    <col min="5012" max="5012" width="7.85546875" bestFit="1" customWidth="1"/>
    <col min="5013" max="5013" width="6" bestFit="1" customWidth="1"/>
    <col min="5014" max="5014" width="4.28515625" bestFit="1" customWidth="1"/>
    <col min="5015" max="5015" width="10.42578125" bestFit="1" customWidth="1"/>
    <col min="5016" max="5016" width="7.85546875" bestFit="1" customWidth="1"/>
    <col min="5017" max="5017" width="10.42578125" bestFit="1" customWidth="1"/>
    <col min="5018" max="5018" width="7.85546875" bestFit="1" customWidth="1"/>
    <col min="5019" max="5019" width="5" bestFit="1" customWidth="1"/>
    <col min="5020" max="5020" width="10.42578125" bestFit="1" customWidth="1"/>
    <col min="5021" max="5021" width="6.85546875" bestFit="1" customWidth="1"/>
    <col min="5022" max="5022" width="9.42578125" bestFit="1" customWidth="1"/>
    <col min="5023" max="5023" width="7.85546875" bestFit="1" customWidth="1"/>
    <col min="5024" max="5024" width="4.7109375" bestFit="1" customWidth="1"/>
    <col min="5025" max="5025" width="10.42578125" bestFit="1" customWidth="1"/>
    <col min="5026" max="5026" width="7.85546875" bestFit="1" customWidth="1"/>
    <col min="5027" max="5027" width="6.7109375" bestFit="1" customWidth="1"/>
    <col min="5028" max="5028" width="4.7109375" bestFit="1" customWidth="1"/>
    <col min="5029" max="5029" width="6" bestFit="1" customWidth="1"/>
    <col min="5030" max="5030" width="10.42578125" bestFit="1" customWidth="1"/>
    <col min="5031" max="5031" width="7.85546875" bestFit="1" customWidth="1"/>
    <col min="5032" max="5032" width="5" bestFit="1" customWidth="1"/>
    <col min="5033" max="5033" width="10.42578125" bestFit="1" customWidth="1"/>
    <col min="5034" max="5034" width="7.85546875" bestFit="1" customWidth="1"/>
    <col min="5035" max="5035" width="10.42578125" bestFit="1" customWidth="1"/>
    <col min="5036" max="5036" width="7.85546875" bestFit="1" customWidth="1"/>
    <col min="5037" max="5037" width="10.42578125" bestFit="1" customWidth="1"/>
    <col min="5038" max="5038" width="7.85546875" bestFit="1" customWidth="1"/>
    <col min="5039" max="5039" width="10.42578125" bestFit="1" customWidth="1"/>
    <col min="5040" max="5040" width="7.85546875" bestFit="1" customWidth="1"/>
    <col min="5041" max="5041" width="10.42578125" bestFit="1" customWidth="1"/>
    <col min="5042" max="5042" width="7.85546875" bestFit="1" customWidth="1"/>
    <col min="5043" max="5043" width="5" bestFit="1" customWidth="1"/>
    <col min="5044" max="5044" width="10.42578125" bestFit="1" customWidth="1"/>
    <col min="5045" max="5045" width="6.85546875" bestFit="1" customWidth="1"/>
    <col min="5046" max="5046" width="6" bestFit="1" customWidth="1"/>
    <col min="5047" max="5047" width="4.28515625" bestFit="1" customWidth="1"/>
    <col min="5048" max="5048" width="9.42578125" bestFit="1" customWidth="1"/>
    <col min="5049" max="5049" width="7.85546875" bestFit="1" customWidth="1"/>
    <col min="5050" max="5050" width="10.42578125" bestFit="1" customWidth="1"/>
    <col min="5051" max="5051" width="7.85546875" bestFit="1" customWidth="1"/>
    <col min="5052" max="5052" width="6" bestFit="1" customWidth="1"/>
    <col min="5053" max="5053" width="4.28515625" bestFit="1" customWidth="1"/>
    <col min="5054" max="5054" width="10.42578125" bestFit="1" customWidth="1"/>
    <col min="5055" max="5055" width="10.7109375" bestFit="1" customWidth="1"/>
    <col min="5056" max="5056" width="10.42578125" bestFit="1" customWidth="1"/>
    <col min="5057" max="5057" width="7.85546875" bestFit="1" customWidth="1"/>
    <col min="5058" max="5058" width="4.7109375" bestFit="1" customWidth="1"/>
    <col min="5059" max="5059" width="10.42578125" bestFit="1" customWidth="1"/>
    <col min="5060" max="5060" width="7.85546875" bestFit="1" customWidth="1"/>
    <col min="5061" max="5061" width="4.7109375" bestFit="1" customWidth="1"/>
    <col min="5062" max="5062" width="10.42578125" bestFit="1" customWidth="1"/>
    <col min="5063" max="5063" width="7.85546875" bestFit="1" customWidth="1"/>
    <col min="5064" max="5064" width="4.7109375" bestFit="1" customWidth="1"/>
    <col min="5065" max="5065" width="10.42578125" bestFit="1" customWidth="1"/>
    <col min="5066" max="5066" width="7.85546875" bestFit="1" customWidth="1"/>
    <col min="5067" max="5067" width="4.28515625" bestFit="1" customWidth="1"/>
    <col min="5068" max="5068" width="10.42578125" bestFit="1" customWidth="1"/>
    <col min="5069" max="5069" width="7.85546875" bestFit="1" customWidth="1"/>
    <col min="5070" max="5070" width="4.42578125" bestFit="1" customWidth="1"/>
    <col min="5071" max="5071" width="4.7109375" bestFit="1" customWidth="1"/>
    <col min="5072" max="5072" width="10.42578125" bestFit="1" customWidth="1"/>
    <col min="5073" max="5073" width="10.5703125" bestFit="1" customWidth="1"/>
    <col min="5074" max="5074" width="9" bestFit="1" customWidth="1"/>
    <col min="5075" max="5075" width="7.85546875" bestFit="1" customWidth="1"/>
    <col min="5076" max="5076" width="6.7109375" bestFit="1" customWidth="1"/>
    <col min="5077" max="5077" width="6.42578125" bestFit="1" customWidth="1"/>
    <col min="5078" max="5078" width="10.7109375" bestFit="1" customWidth="1"/>
    <col min="5079" max="5079" width="12.5703125" bestFit="1" customWidth="1"/>
    <col min="5080" max="5080" width="12" bestFit="1" customWidth="1"/>
    <col min="5081" max="5081" width="4.7109375" bestFit="1" customWidth="1"/>
    <col min="5082" max="5082" width="11" bestFit="1" customWidth="1"/>
    <col min="5083" max="5083" width="10.85546875" bestFit="1" customWidth="1"/>
    <col min="5084" max="5084" width="10.28515625" bestFit="1" customWidth="1"/>
    <col min="5085" max="5085" width="11" bestFit="1" customWidth="1"/>
    <col min="5086" max="5086" width="10" bestFit="1" customWidth="1"/>
    <col min="5087" max="5087" width="10.7109375" bestFit="1" customWidth="1"/>
    <col min="5088" max="5088" width="7.85546875" bestFit="1" customWidth="1"/>
    <col min="5089" max="5089" width="11" bestFit="1" customWidth="1"/>
    <col min="5090" max="5090" width="10.42578125" bestFit="1" customWidth="1"/>
    <col min="5091" max="5091" width="7.85546875" bestFit="1" customWidth="1"/>
    <col min="5092" max="5093" width="4.7109375" bestFit="1" customWidth="1"/>
    <col min="5094" max="5094" width="10.42578125" bestFit="1" customWidth="1"/>
    <col min="5095" max="5095" width="7.85546875" bestFit="1" customWidth="1"/>
    <col min="5096" max="5096" width="4.7109375" bestFit="1" customWidth="1"/>
    <col min="5097" max="5097" width="4.28515625" bestFit="1" customWidth="1"/>
    <col min="5098" max="5098" width="10.42578125" bestFit="1" customWidth="1"/>
    <col min="5099" max="5099" width="7.85546875" bestFit="1" customWidth="1"/>
    <col min="5100" max="5100" width="6.7109375" bestFit="1" customWidth="1"/>
    <col min="5101" max="5101" width="10.42578125" bestFit="1" customWidth="1"/>
    <col min="5102" max="5102" width="7.85546875" bestFit="1" customWidth="1"/>
    <col min="5103" max="5103" width="4.28515625" bestFit="1" customWidth="1"/>
    <col min="5104" max="5104" width="4.7109375" bestFit="1" customWidth="1"/>
    <col min="5105" max="5105" width="10.42578125" bestFit="1" customWidth="1"/>
    <col min="5106" max="5106" width="7.85546875" bestFit="1" customWidth="1"/>
    <col min="5107" max="5107" width="10.42578125" bestFit="1" customWidth="1"/>
    <col min="5108" max="5108" width="6.85546875" bestFit="1" customWidth="1"/>
    <col min="5109" max="5109" width="9.42578125" bestFit="1" customWidth="1"/>
    <col min="5110" max="5110" width="7.85546875" bestFit="1" customWidth="1"/>
    <col min="5111" max="5111" width="4.7109375" bestFit="1" customWidth="1"/>
    <col min="5112" max="5112" width="4.42578125" bestFit="1" customWidth="1"/>
    <col min="5113" max="5113" width="4.7109375" bestFit="1" customWidth="1"/>
    <col min="5114" max="5114" width="10.42578125" bestFit="1" customWidth="1"/>
    <col min="5115" max="5115" width="7.85546875" bestFit="1" customWidth="1"/>
    <col min="5116" max="5116" width="4.7109375" bestFit="1" customWidth="1"/>
    <col min="5117" max="5117" width="4.28515625" bestFit="1" customWidth="1"/>
    <col min="5118" max="5118" width="4.7109375" bestFit="1" customWidth="1"/>
    <col min="5119" max="5119" width="10.42578125" bestFit="1" customWidth="1"/>
    <col min="5120" max="5121" width="7.85546875" bestFit="1" customWidth="1"/>
    <col min="5122" max="5122" width="4.7109375" bestFit="1" customWidth="1"/>
    <col min="5123" max="5123" width="5" bestFit="1" customWidth="1"/>
    <col min="5124" max="5124" width="4.7109375" bestFit="1" customWidth="1"/>
    <col min="5125" max="5125" width="10.42578125" bestFit="1" customWidth="1"/>
    <col min="5126" max="5126" width="7.85546875" bestFit="1" customWidth="1"/>
    <col min="5127" max="5127" width="6.28515625" bestFit="1" customWidth="1"/>
    <col min="5128" max="5128" width="6.7109375" bestFit="1" customWidth="1"/>
    <col min="5129" max="5130" width="4.7109375" bestFit="1" customWidth="1"/>
    <col min="5131" max="5131" width="10.42578125" bestFit="1" customWidth="1"/>
    <col min="5132" max="5132" width="7.85546875" bestFit="1" customWidth="1"/>
    <col min="5133" max="5133" width="4.7109375" bestFit="1" customWidth="1"/>
    <col min="5134" max="5134" width="10.42578125" bestFit="1" customWidth="1"/>
    <col min="5135" max="5135" width="7.85546875" bestFit="1" customWidth="1"/>
    <col min="5136" max="5136" width="4.7109375" bestFit="1" customWidth="1"/>
    <col min="5137" max="5137" width="10.42578125" bestFit="1" customWidth="1"/>
    <col min="5138" max="5138" width="7.85546875" bestFit="1" customWidth="1"/>
    <col min="5139" max="5139" width="10.42578125" bestFit="1" customWidth="1"/>
    <col min="5140" max="5140" width="6.85546875" bestFit="1" customWidth="1"/>
    <col min="5141" max="5141" width="8" bestFit="1" customWidth="1"/>
    <col min="5142" max="5142" width="9.42578125" bestFit="1" customWidth="1"/>
    <col min="5143" max="5143" width="7.85546875" bestFit="1" customWidth="1"/>
    <col min="5144" max="5144" width="8" bestFit="1" customWidth="1"/>
    <col min="5145" max="5146" width="4.7109375" bestFit="1" customWidth="1"/>
    <col min="5147" max="5147" width="10.42578125" bestFit="1" customWidth="1"/>
    <col min="5148" max="5148" width="7.85546875" bestFit="1" customWidth="1"/>
    <col min="5149" max="5149" width="6.28515625" bestFit="1" customWidth="1"/>
    <col min="5150" max="5150" width="6.7109375" bestFit="1" customWidth="1"/>
    <col min="5151" max="5151" width="4.7109375" bestFit="1" customWidth="1"/>
    <col min="5152" max="5152" width="10.42578125" bestFit="1" customWidth="1"/>
    <col min="5153" max="5153" width="7.85546875" bestFit="1" customWidth="1"/>
    <col min="5154" max="5154" width="10.42578125" bestFit="1" customWidth="1"/>
    <col min="5155" max="5155" width="7.85546875" bestFit="1" customWidth="1"/>
    <col min="5156" max="5156" width="10.42578125" bestFit="1" customWidth="1"/>
    <col min="5157" max="5157" width="7.85546875" bestFit="1" customWidth="1"/>
    <col min="5158" max="5158" width="5" bestFit="1" customWidth="1"/>
    <col min="5159" max="5159" width="10.42578125" bestFit="1" customWidth="1"/>
    <col min="5160" max="5160" width="7.85546875" bestFit="1" customWidth="1"/>
    <col min="5161" max="5161" width="10.42578125" bestFit="1" customWidth="1"/>
    <col min="5162" max="5162" width="7.85546875" bestFit="1" customWidth="1"/>
    <col min="5163" max="5163" width="10.42578125" bestFit="1" customWidth="1"/>
    <col min="5164" max="5164" width="7.85546875" bestFit="1" customWidth="1"/>
    <col min="5165" max="5165" width="10.42578125" bestFit="1" customWidth="1"/>
    <col min="5166" max="5166" width="7.85546875" bestFit="1" customWidth="1"/>
    <col min="5167" max="5167" width="10.42578125" bestFit="1" customWidth="1"/>
    <col min="5168" max="5168" width="7.85546875" bestFit="1" customWidth="1"/>
    <col min="5169" max="5169" width="4.7109375" bestFit="1" customWidth="1"/>
    <col min="5170" max="5170" width="9.42578125" bestFit="1" customWidth="1"/>
    <col min="5171" max="5171" width="7.85546875" bestFit="1" customWidth="1"/>
    <col min="5172" max="5172" width="4.7109375" bestFit="1" customWidth="1"/>
    <col min="5173" max="5173" width="10.42578125" bestFit="1" customWidth="1"/>
    <col min="5174" max="5174" width="7.85546875" bestFit="1" customWidth="1"/>
    <col min="5175" max="5175" width="4.28515625" bestFit="1" customWidth="1"/>
    <col min="5176" max="5176" width="10.42578125" bestFit="1" customWidth="1"/>
    <col min="5177" max="5177" width="7.85546875" bestFit="1" customWidth="1"/>
    <col min="5178" max="5178" width="10.42578125" bestFit="1" customWidth="1"/>
    <col min="5179" max="5179" width="7.85546875" bestFit="1" customWidth="1"/>
    <col min="5180" max="5180" width="10.42578125" bestFit="1" customWidth="1"/>
    <col min="5181" max="5181" width="7.85546875" bestFit="1" customWidth="1"/>
    <col min="5182" max="5182" width="4.7109375" bestFit="1" customWidth="1"/>
    <col min="5183" max="5183" width="10.42578125" bestFit="1" customWidth="1"/>
    <col min="5184" max="5184" width="7.85546875" bestFit="1" customWidth="1"/>
    <col min="5185" max="5185" width="4.7109375" bestFit="1" customWidth="1"/>
    <col min="5186" max="5186" width="10.42578125" bestFit="1" customWidth="1"/>
    <col min="5187" max="5187" width="7.85546875" bestFit="1" customWidth="1"/>
    <col min="5188" max="5188" width="6.28515625" bestFit="1" customWidth="1"/>
    <col min="5189" max="5189" width="4.7109375" bestFit="1" customWidth="1"/>
    <col min="5190" max="5190" width="10.42578125" bestFit="1" customWidth="1"/>
    <col min="5191" max="5191" width="6.85546875" bestFit="1" customWidth="1"/>
    <col min="5192" max="5192" width="4.7109375" bestFit="1" customWidth="1"/>
    <col min="5193" max="5193" width="9.42578125" bestFit="1" customWidth="1"/>
    <col min="5194" max="5194" width="7.85546875" bestFit="1" customWidth="1"/>
    <col min="5195" max="5195" width="10.42578125" bestFit="1" customWidth="1"/>
    <col min="5196" max="5196" width="7.85546875" bestFit="1" customWidth="1"/>
    <col min="5197" max="5197" width="7" bestFit="1" customWidth="1"/>
    <col min="5198" max="5198" width="4.7109375" bestFit="1" customWidth="1"/>
    <col min="5199" max="5199" width="6" bestFit="1" customWidth="1"/>
    <col min="5200" max="5200" width="4.7109375" bestFit="1" customWidth="1"/>
    <col min="5201" max="5201" width="5" bestFit="1" customWidth="1"/>
    <col min="5202" max="5202" width="4.28515625" bestFit="1" customWidth="1"/>
    <col min="5203" max="5203" width="4.7109375" bestFit="1" customWidth="1"/>
    <col min="5204" max="5204" width="10.42578125" bestFit="1" customWidth="1"/>
    <col min="5205" max="5205" width="7.85546875" bestFit="1" customWidth="1"/>
    <col min="5206" max="5206" width="6.7109375" bestFit="1" customWidth="1"/>
    <col min="5207" max="5207" width="4.7109375" bestFit="1" customWidth="1"/>
    <col min="5208" max="5208" width="10.42578125" bestFit="1" customWidth="1"/>
    <col min="5209" max="5209" width="7.85546875" bestFit="1" customWidth="1"/>
    <col min="5210" max="5210" width="10.42578125" bestFit="1" customWidth="1"/>
    <col min="5211" max="5211" width="7.85546875" bestFit="1" customWidth="1"/>
    <col min="5212" max="5212" width="10.42578125" bestFit="1" customWidth="1"/>
    <col min="5213" max="5213" width="8" bestFit="1" customWidth="1"/>
    <col min="5214" max="5214" width="4.7109375" bestFit="1" customWidth="1"/>
    <col min="5215" max="5215" width="10.42578125" bestFit="1" customWidth="1"/>
    <col min="5216" max="5216" width="7.85546875" bestFit="1" customWidth="1"/>
    <col min="5217" max="5217" width="10.42578125" bestFit="1" customWidth="1"/>
    <col min="5218" max="5218" width="7.85546875" bestFit="1" customWidth="1"/>
    <col min="5219" max="5219" width="7" bestFit="1" customWidth="1"/>
    <col min="5220" max="5220" width="10.42578125" bestFit="1" customWidth="1"/>
    <col min="5221" max="5221" width="7.85546875" bestFit="1" customWidth="1"/>
    <col min="5222" max="5222" width="9" bestFit="1" customWidth="1"/>
    <col min="5223" max="5223" width="4.7109375" bestFit="1" customWidth="1"/>
    <col min="5224" max="5224" width="10.42578125" bestFit="1" customWidth="1"/>
    <col min="5225" max="5225" width="6.85546875" bestFit="1" customWidth="1"/>
    <col min="5226" max="5226" width="6.7109375" bestFit="1" customWidth="1"/>
    <col min="5227" max="5227" width="9.42578125" bestFit="1" customWidth="1"/>
    <col min="5228" max="5228" width="7.85546875" bestFit="1" customWidth="1"/>
    <col min="5229" max="5229" width="4.7109375" bestFit="1" customWidth="1"/>
    <col min="5230" max="5230" width="10.42578125" bestFit="1" customWidth="1"/>
    <col min="5231" max="5231" width="7.85546875" bestFit="1" customWidth="1"/>
    <col min="5232" max="5232" width="6" bestFit="1" customWidth="1"/>
    <col min="5233" max="5233" width="10.42578125" bestFit="1" customWidth="1"/>
    <col min="5234" max="5234" width="10.7109375" bestFit="1" customWidth="1"/>
    <col min="5235" max="5235" width="4.28515625" bestFit="1" customWidth="1"/>
    <col min="5236" max="5236" width="4.42578125" bestFit="1" customWidth="1"/>
    <col min="5237" max="5237" width="4.7109375" bestFit="1" customWidth="1"/>
    <col min="5238" max="5238" width="10.42578125" bestFit="1" customWidth="1"/>
    <col min="5239" max="5239" width="7.85546875" bestFit="1" customWidth="1"/>
    <col min="5240" max="5240" width="4.28515625" bestFit="1" customWidth="1"/>
    <col min="5241" max="5241" width="10.42578125" bestFit="1" customWidth="1"/>
    <col min="5242" max="5242" width="7.85546875" bestFit="1" customWidth="1"/>
    <col min="5243" max="5243" width="6.7109375" bestFit="1" customWidth="1"/>
    <col min="5244" max="5244" width="4.7109375" bestFit="1" customWidth="1"/>
    <col min="5245" max="5245" width="10.42578125" bestFit="1" customWidth="1"/>
    <col min="5246" max="5246" width="7.85546875" bestFit="1" customWidth="1"/>
    <col min="5247" max="5247" width="10.42578125" bestFit="1" customWidth="1"/>
    <col min="5248" max="5248" width="7.85546875" bestFit="1" customWidth="1"/>
    <col min="5249" max="5249" width="4.7109375" bestFit="1" customWidth="1"/>
    <col min="5250" max="5250" width="10.42578125" bestFit="1" customWidth="1"/>
    <col min="5251" max="5251" width="7.85546875" bestFit="1" customWidth="1"/>
    <col min="5252" max="5252" width="10.42578125" bestFit="1" customWidth="1"/>
    <col min="5253" max="5253" width="7.85546875" bestFit="1" customWidth="1"/>
    <col min="5254" max="5254" width="10.42578125" bestFit="1" customWidth="1"/>
    <col min="5255" max="5255" width="6.85546875" bestFit="1" customWidth="1"/>
    <col min="5256" max="5256" width="9.42578125" bestFit="1" customWidth="1"/>
    <col min="5257" max="5257" width="7.85546875" bestFit="1" customWidth="1"/>
    <col min="5258" max="5258" width="4.7109375" bestFit="1" customWidth="1"/>
    <col min="5259" max="5259" width="10.42578125" bestFit="1" customWidth="1"/>
    <col min="5260" max="5260" width="7.85546875" bestFit="1" customWidth="1"/>
    <col min="5261" max="5261" width="10.42578125" bestFit="1" customWidth="1"/>
    <col min="5262" max="5262" width="7.85546875" bestFit="1" customWidth="1"/>
    <col min="5263" max="5263" width="4.7109375" bestFit="1" customWidth="1"/>
    <col min="5264" max="5264" width="10.42578125" bestFit="1" customWidth="1"/>
    <col min="5265" max="5265" width="7.85546875" bestFit="1" customWidth="1"/>
    <col min="5266" max="5266" width="10.42578125" bestFit="1" customWidth="1"/>
    <col min="5267" max="5267" width="8" bestFit="1" customWidth="1"/>
    <col min="5268" max="5269" width="4.7109375" bestFit="1" customWidth="1"/>
    <col min="5270" max="5270" width="10.42578125" bestFit="1" customWidth="1"/>
    <col min="5271" max="5271" width="7.85546875" bestFit="1" customWidth="1"/>
    <col min="5272" max="5272" width="7" bestFit="1" customWidth="1"/>
    <col min="5273" max="5273" width="6.7109375" bestFit="1" customWidth="1"/>
    <col min="5274" max="5274" width="5" bestFit="1" customWidth="1"/>
    <col min="5275" max="5275" width="4.42578125" bestFit="1" customWidth="1"/>
    <col min="5276" max="5276" width="4.7109375" bestFit="1" customWidth="1"/>
    <col min="5277" max="5277" width="10.42578125" bestFit="1" customWidth="1"/>
    <col min="5278" max="5278" width="7.85546875" bestFit="1" customWidth="1"/>
    <col min="5279" max="5279" width="6.28515625" bestFit="1" customWidth="1"/>
    <col min="5280" max="5280" width="10.42578125" bestFit="1" customWidth="1"/>
    <col min="5281" max="5281" width="7.85546875" bestFit="1" customWidth="1"/>
    <col min="5282" max="5282" width="10.42578125" bestFit="1" customWidth="1"/>
    <col min="5283" max="5283" width="6.85546875" bestFit="1" customWidth="1"/>
    <col min="5284" max="5284" width="4.7109375" bestFit="1" customWidth="1"/>
    <col min="5285" max="5285" width="4.28515625" bestFit="1" customWidth="1"/>
    <col min="5286" max="5286" width="9.42578125" bestFit="1" customWidth="1"/>
    <col min="5287" max="5287" width="7.85546875" bestFit="1" customWidth="1"/>
    <col min="5288" max="5288" width="4.7109375" bestFit="1" customWidth="1"/>
    <col min="5289" max="5289" width="10.42578125" bestFit="1" customWidth="1"/>
    <col min="5290" max="5290" width="7.85546875" bestFit="1" customWidth="1"/>
    <col min="5291" max="5291" width="6.7109375" bestFit="1" customWidth="1"/>
    <col min="5292" max="5292" width="10.42578125" bestFit="1" customWidth="1"/>
    <col min="5293" max="5293" width="7.85546875" bestFit="1" customWidth="1"/>
    <col min="5294" max="5294" width="10.42578125" bestFit="1" customWidth="1"/>
    <col min="5295" max="5295" width="7.85546875" bestFit="1" customWidth="1"/>
    <col min="5296" max="5296" width="6" bestFit="1" customWidth="1"/>
    <col min="5297" max="5297" width="5" bestFit="1" customWidth="1"/>
    <col min="5298" max="5298" width="4.28515625" bestFit="1" customWidth="1"/>
    <col min="5299" max="5299" width="10.42578125" bestFit="1" customWidth="1"/>
    <col min="5300" max="5300" width="7.85546875" bestFit="1" customWidth="1"/>
    <col min="5301" max="5301" width="7" bestFit="1" customWidth="1"/>
    <col min="5302" max="5302" width="10.42578125" bestFit="1" customWidth="1"/>
    <col min="5303" max="5303" width="7.85546875" bestFit="1" customWidth="1"/>
    <col min="5304" max="5304" width="5" bestFit="1" customWidth="1"/>
    <col min="5305" max="5305" width="4.28515625" bestFit="1" customWidth="1"/>
    <col min="5306" max="5306" width="10.42578125" bestFit="1" customWidth="1"/>
    <col min="5307" max="5307" width="7.85546875" bestFit="1" customWidth="1"/>
    <col min="5308" max="5308" width="4.7109375" bestFit="1" customWidth="1"/>
    <col min="5309" max="5309" width="6" bestFit="1" customWidth="1"/>
    <col min="5310" max="5310" width="5" bestFit="1" customWidth="1"/>
    <col min="5311" max="5311" width="4.28515625" bestFit="1" customWidth="1"/>
    <col min="5312" max="5312" width="4.7109375" bestFit="1" customWidth="1"/>
    <col min="5313" max="5313" width="10.42578125" bestFit="1" customWidth="1"/>
    <col min="5314" max="5314" width="7.85546875" bestFit="1" customWidth="1"/>
    <col min="5315" max="5315" width="5" bestFit="1" customWidth="1"/>
    <col min="5316" max="5316" width="10.42578125" bestFit="1" customWidth="1"/>
    <col min="5317" max="5317" width="7.85546875" bestFit="1" customWidth="1"/>
    <col min="5318" max="5318" width="10.42578125" bestFit="1" customWidth="1"/>
    <col min="5319" max="5319" width="7.85546875" bestFit="1" customWidth="1"/>
    <col min="5320" max="5320" width="10.42578125" bestFit="1" customWidth="1"/>
    <col min="5321" max="5321" width="7.85546875" bestFit="1" customWidth="1"/>
    <col min="5322" max="5322" width="10.42578125" bestFit="1" customWidth="1"/>
    <col min="5323" max="5323" width="7.85546875" bestFit="1" customWidth="1"/>
    <col min="5324" max="5324" width="10.42578125" bestFit="1" customWidth="1"/>
    <col min="5325" max="5325" width="6.85546875" bestFit="1" customWidth="1"/>
    <col min="5326" max="5326" width="9.42578125" bestFit="1" customWidth="1"/>
    <col min="5327" max="5327" width="7.85546875" bestFit="1" customWidth="1"/>
    <col min="5328" max="5328" width="10.42578125" bestFit="1" customWidth="1"/>
    <col min="5329" max="5329" width="7.85546875" bestFit="1" customWidth="1"/>
    <col min="5330" max="5330" width="4.7109375" bestFit="1" customWidth="1"/>
    <col min="5331" max="5331" width="10.42578125" bestFit="1" customWidth="1"/>
    <col min="5332" max="5332" width="7.85546875" bestFit="1" customWidth="1"/>
    <col min="5333" max="5333" width="4.7109375" bestFit="1" customWidth="1"/>
    <col min="5334" max="5334" width="6" bestFit="1" customWidth="1"/>
    <col min="5335" max="5335" width="4.7109375" bestFit="1" customWidth="1"/>
    <col min="5336" max="5336" width="10.42578125" bestFit="1" customWidth="1"/>
    <col min="5337" max="5337" width="10.7109375" bestFit="1" customWidth="1"/>
    <col min="5338" max="5338" width="10.42578125" bestFit="1" customWidth="1"/>
    <col min="5339" max="5339" width="7.85546875" bestFit="1" customWidth="1"/>
    <col min="5340" max="5340" width="6.7109375" bestFit="1" customWidth="1"/>
    <col min="5341" max="5341" width="4.7109375" bestFit="1" customWidth="1"/>
    <col min="5342" max="5342" width="10.42578125" bestFit="1" customWidth="1"/>
    <col min="5343" max="5343" width="7.85546875" bestFit="1" customWidth="1"/>
    <col min="5344" max="5344" width="10.42578125" bestFit="1" customWidth="1"/>
    <col min="5345" max="5345" width="7.85546875" bestFit="1" customWidth="1"/>
    <col min="5346" max="5346" width="10.42578125" bestFit="1" customWidth="1"/>
    <col min="5347" max="5348" width="7.85546875" bestFit="1" customWidth="1"/>
    <col min="5349" max="5349" width="10.7109375" bestFit="1" customWidth="1"/>
    <col min="5350" max="5350" width="4.42578125" bestFit="1" customWidth="1"/>
    <col min="5351" max="5351" width="4.7109375" bestFit="1" customWidth="1"/>
    <col min="5352" max="5352" width="10.42578125" bestFit="1" customWidth="1"/>
    <col min="5353" max="5353" width="12.42578125" bestFit="1" customWidth="1"/>
    <col min="5354" max="5354" width="11.85546875" bestFit="1" customWidth="1"/>
    <col min="5355" max="5355" width="10.5703125" bestFit="1" customWidth="1"/>
    <col min="5356" max="5356" width="9" bestFit="1" customWidth="1"/>
    <col min="5357" max="5357" width="7.85546875" bestFit="1" customWidth="1"/>
    <col min="5358" max="5358" width="6.7109375" bestFit="1" customWidth="1"/>
    <col min="5359" max="5359" width="8" bestFit="1" customWidth="1"/>
    <col min="5360" max="5360" width="7" bestFit="1" customWidth="1"/>
    <col min="5361" max="5361" width="6.28515625" bestFit="1" customWidth="1"/>
    <col min="5362" max="5362" width="6.42578125" bestFit="1" customWidth="1"/>
    <col min="5363" max="5363" width="6.7109375" bestFit="1" customWidth="1"/>
    <col min="5364" max="5364" width="11.28515625" bestFit="1" customWidth="1"/>
    <col min="5365" max="5365" width="10.7109375" bestFit="1" customWidth="1"/>
    <col min="5366" max="5366" width="12.5703125" bestFit="1" customWidth="1"/>
    <col min="5367" max="5367" width="12" bestFit="1" customWidth="1"/>
    <col min="5368" max="5368" width="4.7109375" bestFit="1" customWidth="1"/>
    <col min="5369" max="5369" width="11.28515625" bestFit="1" customWidth="1"/>
    <col min="5370" max="5370" width="10.7109375" bestFit="1" customWidth="1"/>
    <col min="5371" max="5371" width="11.5703125" bestFit="1" customWidth="1"/>
    <col min="5372" max="5372" width="11" bestFit="1" customWidth="1"/>
    <col min="5373" max="5373" width="4.28515625" bestFit="1" customWidth="1"/>
    <col min="5374" max="5374" width="10.85546875" bestFit="1" customWidth="1"/>
    <col min="5375" max="5375" width="10.28515625" bestFit="1" customWidth="1"/>
    <col min="5376" max="5376" width="11" bestFit="1" customWidth="1"/>
    <col min="5377" max="5377" width="10" bestFit="1" customWidth="1"/>
    <col min="5378" max="5378" width="11.28515625" bestFit="1" customWidth="1"/>
    <col min="5379" max="5379" width="10.7109375" bestFit="1" customWidth="1"/>
    <col min="5380" max="5380" width="7.85546875" bestFit="1" customWidth="1"/>
    <col min="5381" max="5381" width="11" bestFit="1" customWidth="1"/>
    <col min="5382" max="5382" width="4.28515625" bestFit="1" customWidth="1"/>
    <col min="5383" max="5383" width="10.42578125" bestFit="1" customWidth="1"/>
    <col min="5384" max="5384" width="7.85546875" bestFit="1" customWidth="1"/>
    <col min="5385" max="5385" width="10.42578125" bestFit="1" customWidth="1"/>
    <col min="5386" max="5386" width="7.85546875" bestFit="1" customWidth="1"/>
    <col min="5387" max="5387" width="4.28515625" bestFit="1" customWidth="1"/>
    <col min="5388" max="5388" width="4.7109375" bestFit="1" customWidth="1"/>
    <col min="5389" max="5389" width="10.42578125" bestFit="1" customWidth="1"/>
    <col min="5390" max="5390" width="7.85546875" bestFit="1" customWidth="1"/>
    <col min="5391" max="5391" width="4.7109375" bestFit="1" customWidth="1"/>
    <col min="5392" max="5392" width="10.42578125" bestFit="1" customWidth="1"/>
    <col min="5393" max="5393" width="7.85546875" bestFit="1" customWidth="1"/>
    <col min="5394" max="5394" width="10.42578125" bestFit="1" customWidth="1"/>
    <col min="5395" max="5395" width="7.85546875" bestFit="1" customWidth="1"/>
    <col min="5396" max="5396" width="4.7109375" bestFit="1" customWidth="1"/>
    <col min="5397" max="5397" width="10.42578125" bestFit="1" customWidth="1"/>
    <col min="5398" max="5398" width="6.85546875" bestFit="1" customWidth="1"/>
    <col min="5399" max="5399" width="4.7109375" bestFit="1" customWidth="1"/>
    <col min="5400" max="5400" width="9.42578125" bestFit="1" customWidth="1"/>
    <col min="5401" max="5401" width="7.85546875" bestFit="1" customWidth="1"/>
    <col min="5402" max="5402" width="4.7109375" bestFit="1" customWidth="1"/>
    <col min="5403" max="5403" width="10.42578125" bestFit="1" customWidth="1"/>
    <col min="5404" max="5404" width="7.85546875" bestFit="1" customWidth="1"/>
    <col min="5405" max="5405" width="4.7109375" bestFit="1" customWidth="1"/>
    <col min="5406" max="5406" width="10.42578125" bestFit="1" customWidth="1"/>
    <col min="5407" max="5407" width="7.85546875" bestFit="1" customWidth="1"/>
    <col min="5408" max="5408" width="6.7109375" bestFit="1" customWidth="1"/>
    <col min="5409" max="5409" width="5" bestFit="1" customWidth="1"/>
    <col min="5410" max="5410" width="4.7109375" bestFit="1" customWidth="1"/>
    <col min="5411" max="5411" width="10.42578125" bestFit="1" customWidth="1"/>
    <col min="5412" max="5412" width="7.85546875" bestFit="1" customWidth="1"/>
    <col min="5413" max="5413" width="10.42578125" bestFit="1" customWidth="1"/>
    <col min="5414" max="5414" width="7.85546875" bestFit="1" customWidth="1"/>
    <col min="5415" max="5415" width="4.28515625" bestFit="1" customWidth="1"/>
    <col min="5416" max="5416" width="10.42578125" bestFit="1" customWidth="1"/>
    <col min="5417" max="5417" width="7.85546875" bestFit="1" customWidth="1"/>
    <col min="5418" max="5418" width="7" bestFit="1" customWidth="1"/>
    <col min="5419" max="5419" width="4.28515625" bestFit="1" customWidth="1"/>
    <col min="5420" max="5420" width="10.42578125" bestFit="1" customWidth="1"/>
    <col min="5421" max="5421" width="7.85546875" bestFit="1" customWidth="1"/>
    <col min="5422" max="5422" width="10.42578125" bestFit="1" customWidth="1"/>
    <col min="5423" max="5423" width="7.85546875" bestFit="1" customWidth="1"/>
    <col min="5424" max="5424" width="10.42578125" bestFit="1" customWidth="1"/>
    <col min="5425" max="5425" width="7.85546875" bestFit="1" customWidth="1"/>
    <col min="5426" max="5426" width="6.7109375" bestFit="1" customWidth="1"/>
    <col min="5427" max="5427" width="10.42578125" bestFit="1" customWidth="1"/>
    <col min="5428" max="5428" width="6.85546875" bestFit="1" customWidth="1"/>
    <col min="5429" max="5429" width="8" bestFit="1" customWidth="1"/>
    <col min="5430" max="5430" width="7" bestFit="1" customWidth="1"/>
    <col min="5431" max="5431" width="10.28515625" bestFit="1" customWidth="1"/>
    <col min="5432" max="5432" width="9.42578125" bestFit="1" customWidth="1"/>
    <col min="5433" max="5433" width="7.85546875" bestFit="1" customWidth="1"/>
    <col min="5434" max="5434" width="6.7109375" bestFit="1" customWidth="1"/>
    <col min="5435" max="5435" width="8" bestFit="1" customWidth="1"/>
    <col min="5436" max="5436" width="5" bestFit="1" customWidth="1"/>
    <col min="5437" max="5437" width="4.42578125" bestFit="1" customWidth="1"/>
    <col min="5438" max="5438" width="4.7109375" bestFit="1" customWidth="1"/>
    <col min="5439" max="5439" width="10.42578125" bestFit="1" customWidth="1"/>
    <col min="5440" max="5440" width="7.85546875" bestFit="1" customWidth="1"/>
    <col min="5441" max="5441" width="8" bestFit="1" customWidth="1"/>
    <col min="5442" max="5442" width="7" bestFit="1" customWidth="1"/>
    <col min="5443" max="5443" width="6.28515625" bestFit="1" customWidth="1"/>
    <col min="5444" max="5444" width="6.7109375" bestFit="1" customWidth="1"/>
    <col min="5445" max="5445" width="6" bestFit="1" customWidth="1"/>
    <col min="5446" max="5446" width="10.42578125" bestFit="1" customWidth="1"/>
    <col min="5447" max="5447" width="7.85546875" bestFit="1" customWidth="1"/>
    <col min="5448" max="5448" width="4.7109375" bestFit="1" customWidth="1"/>
    <col min="5449" max="5449" width="10.42578125" bestFit="1" customWidth="1"/>
    <col min="5450" max="5450" width="7.85546875" bestFit="1" customWidth="1"/>
    <col min="5451" max="5451" width="10.42578125" bestFit="1" customWidth="1"/>
    <col min="5452" max="5452" width="7.85546875" bestFit="1" customWidth="1"/>
    <col min="5453" max="5453" width="10.42578125" bestFit="1" customWidth="1"/>
    <col min="5454" max="5454" width="7.85546875" bestFit="1" customWidth="1"/>
    <col min="5455" max="5455" width="10.7109375" bestFit="1" customWidth="1"/>
    <col min="5456" max="5456" width="4.7109375" bestFit="1" customWidth="1"/>
    <col min="5457" max="5457" width="10.42578125" bestFit="1" customWidth="1"/>
    <col min="5458" max="5458" width="7.85546875" bestFit="1" customWidth="1"/>
    <col min="5459" max="5459" width="6.7109375" bestFit="1" customWidth="1"/>
    <col min="5460" max="5460" width="4.42578125" bestFit="1" customWidth="1"/>
    <col min="5461" max="5461" width="10.42578125" bestFit="1" customWidth="1"/>
    <col min="5462" max="5462" width="7.85546875" bestFit="1" customWidth="1"/>
    <col min="5463" max="5463" width="10.42578125" bestFit="1" customWidth="1"/>
    <col min="5464" max="5464" width="7.85546875" bestFit="1" customWidth="1"/>
    <col min="5465" max="5465" width="6.7109375" bestFit="1" customWidth="1"/>
    <col min="5466" max="5466" width="10.7109375" bestFit="1" customWidth="1"/>
    <col min="5467" max="5467" width="4.7109375" bestFit="1" customWidth="1"/>
    <col min="5468" max="5468" width="9.42578125" bestFit="1" customWidth="1"/>
    <col min="5469" max="5469" width="7.85546875" bestFit="1" customWidth="1"/>
    <col min="5470" max="5470" width="4.7109375" bestFit="1" customWidth="1"/>
    <col min="5471" max="5471" width="10.42578125" bestFit="1" customWidth="1"/>
    <col min="5472" max="5472" width="7.85546875" bestFit="1" customWidth="1"/>
    <col min="5473" max="5473" width="10.28515625" bestFit="1" customWidth="1"/>
    <col min="5474" max="5474" width="10.42578125" bestFit="1" customWidth="1"/>
    <col min="5475" max="5475" width="7.85546875" bestFit="1" customWidth="1"/>
    <col min="5476" max="5476" width="4.28515625" bestFit="1" customWidth="1"/>
    <col min="5477" max="5477" width="4.7109375" bestFit="1" customWidth="1"/>
    <col min="5478" max="5478" width="10.42578125" bestFit="1" customWidth="1"/>
    <col min="5479" max="5479" width="7.85546875" bestFit="1" customWidth="1"/>
    <col min="5480" max="5480" width="4.7109375" bestFit="1" customWidth="1"/>
    <col min="5481" max="5481" width="10.42578125" bestFit="1" customWidth="1"/>
    <col min="5482" max="5482" width="10.7109375" bestFit="1" customWidth="1"/>
    <col min="5483" max="5483" width="4.7109375" bestFit="1" customWidth="1"/>
    <col min="5484" max="5484" width="10.42578125" bestFit="1" customWidth="1"/>
    <col min="5485" max="5485" width="7.85546875" bestFit="1" customWidth="1"/>
    <col min="5486" max="5486" width="8" bestFit="1" customWidth="1"/>
    <col min="5487" max="5487" width="7" bestFit="1" customWidth="1"/>
    <col min="5488" max="5488" width="6.28515625" bestFit="1" customWidth="1"/>
    <col min="5489" max="5489" width="6.7109375" bestFit="1" customWidth="1"/>
    <col min="5490" max="5490" width="10.42578125" bestFit="1" customWidth="1"/>
    <col min="5491" max="5491" width="6.85546875" bestFit="1" customWidth="1"/>
    <col min="5492" max="5492" width="9.42578125" bestFit="1" customWidth="1"/>
    <col min="5493" max="5493" width="10.7109375" bestFit="1" customWidth="1"/>
    <col min="5494" max="5494" width="10.42578125" bestFit="1" customWidth="1"/>
    <col min="5495" max="5495" width="7.85546875" bestFit="1" customWidth="1"/>
    <col min="5496" max="5496" width="4.7109375" bestFit="1" customWidth="1"/>
    <col min="5497" max="5497" width="6" bestFit="1" customWidth="1"/>
    <col min="5498" max="5498" width="5" bestFit="1" customWidth="1"/>
    <col min="5499" max="5499" width="4.28515625" bestFit="1" customWidth="1"/>
    <col min="5500" max="5500" width="4.7109375" bestFit="1" customWidth="1"/>
    <col min="5501" max="5501" width="10.42578125" bestFit="1" customWidth="1"/>
    <col min="5502" max="5502" width="7.85546875" bestFit="1" customWidth="1"/>
    <col min="5503" max="5503" width="6.7109375" bestFit="1" customWidth="1"/>
    <col min="5504" max="5504" width="6.28515625" bestFit="1" customWidth="1"/>
    <col min="5505" max="5505" width="6.7109375" bestFit="1" customWidth="1"/>
    <col min="5506" max="5506" width="4.7109375" bestFit="1" customWidth="1"/>
    <col min="5507" max="5507" width="10.42578125" bestFit="1" customWidth="1"/>
    <col min="5508" max="5508" width="7.85546875" bestFit="1" customWidth="1"/>
    <col min="5509" max="5509" width="10.42578125" bestFit="1" customWidth="1"/>
    <col min="5510" max="5510" width="7.85546875" bestFit="1" customWidth="1"/>
    <col min="5511" max="5511" width="10.42578125" bestFit="1" customWidth="1"/>
    <col min="5512" max="5512" width="7.85546875" bestFit="1" customWidth="1"/>
    <col min="5513" max="5513" width="10.42578125" bestFit="1" customWidth="1"/>
    <col min="5514" max="5514" width="7.85546875" bestFit="1" customWidth="1"/>
    <col min="5515" max="5515" width="7" bestFit="1" customWidth="1"/>
    <col min="5516" max="5516" width="4.7109375" bestFit="1" customWidth="1"/>
    <col min="5517" max="5517" width="10.42578125" bestFit="1" customWidth="1"/>
    <col min="5518" max="5518" width="10" bestFit="1" customWidth="1"/>
    <col min="5519" max="5519" width="4.7109375" bestFit="1" customWidth="1"/>
    <col min="5520" max="5520" width="10.42578125" bestFit="1" customWidth="1"/>
    <col min="5521" max="5521" width="6.85546875" bestFit="1" customWidth="1"/>
    <col min="5522" max="5522" width="4.7109375" bestFit="1" customWidth="1"/>
    <col min="5523" max="5523" width="9.42578125" bestFit="1" customWidth="1"/>
    <col min="5524" max="5524" width="7.85546875" bestFit="1" customWidth="1"/>
    <col min="5525" max="5525" width="4.7109375" bestFit="1" customWidth="1"/>
    <col min="5526" max="5526" width="10.42578125" bestFit="1" customWidth="1"/>
    <col min="5527" max="5527" width="7.85546875" bestFit="1" customWidth="1"/>
    <col min="5528" max="5529" width="4.7109375" bestFit="1" customWidth="1"/>
    <col min="5530" max="5530" width="10.42578125" bestFit="1" customWidth="1"/>
    <col min="5531" max="5531" width="10.7109375" bestFit="1" customWidth="1"/>
    <col min="5532" max="5532" width="4.7109375" bestFit="1" customWidth="1"/>
    <col min="5533" max="5533" width="10.42578125" bestFit="1" customWidth="1"/>
    <col min="5534" max="5534" width="7.85546875" bestFit="1" customWidth="1"/>
    <col min="5535" max="5535" width="4.28515625" bestFit="1" customWidth="1"/>
    <col min="5536" max="5536" width="10.42578125" bestFit="1" customWidth="1"/>
    <col min="5537" max="5537" width="7.85546875" bestFit="1" customWidth="1"/>
    <col min="5538" max="5538" width="6.7109375" bestFit="1" customWidth="1"/>
    <col min="5539" max="5539" width="4.7109375" bestFit="1" customWidth="1"/>
    <col min="5540" max="5540" width="10.42578125" bestFit="1" customWidth="1"/>
    <col min="5541" max="5541" width="7.85546875" bestFit="1" customWidth="1"/>
    <col min="5542" max="5542" width="4.42578125" bestFit="1" customWidth="1"/>
    <col min="5543" max="5543" width="10.42578125" bestFit="1" customWidth="1"/>
    <col min="5544" max="5544" width="7.85546875" bestFit="1" customWidth="1"/>
    <col min="5545" max="5545" width="10.42578125" bestFit="1" customWidth="1"/>
    <col min="5546" max="5546" width="7.85546875" bestFit="1" customWidth="1"/>
    <col min="5547" max="5547" width="4.7109375" bestFit="1" customWidth="1"/>
    <col min="5548" max="5548" width="10.42578125" bestFit="1" customWidth="1"/>
    <col min="5549" max="5549" width="7.85546875" bestFit="1" customWidth="1"/>
    <col min="5550" max="5550" width="4.7109375" bestFit="1" customWidth="1"/>
    <col min="5551" max="5551" width="10.42578125" bestFit="1" customWidth="1"/>
    <col min="5552" max="5552" width="7.85546875" bestFit="1" customWidth="1"/>
    <col min="5553" max="5553" width="10.42578125" bestFit="1" customWidth="1"/>
    <col min="5554" max="5554" width="7.85546875" bestFit="1" customWidth="1"/>
    <col min="5555" max="5555" width="10.42578125" bestFit="1" customWidth="1"/>
    <col min="5556" max="5556" width="7.85546875" bestFit="1" customWidth="1"/>
    <col min="5557" max="5557" width="4.7109375" bestFit="1" customWidth="1"/>
    <col min="5558" max="5558" width="10.42578125" bestFit="1" customWidth="1"/>
    <col min="5559" max="5559" width="7.85546875" bestFit="1" customWidth="1"/>
    <col min="5560" max="5560" width="10.42578125" bestFit="1" customWidth="1"/>
    <col min="5561" max="5561" width="8" bestFit="1" customWidth="1"/>
    <col min="5562" max="5562" width="6" bestFit="1" customWidth="1"/>
    <col min="5563" max="5563" width="10.42578125" bestFit="1" customWidth="1"/>
    <col min="5564" max="5564" width="7.85546875" bestFit="1" customWidth="1"/>
    <col min="5565" max="5565" width="7" bestFit="1" customWidth="1"/>
    <col min="5566" max="5566" width="6.7109375" bestFit="1" customWidth="1"/>
    <col min="5567" max="5567" width="4.42578125" bestFit="1" customWidth="1"/>
    <col min="5568" max="5568" width="10.42578125" bestFit="1" customWidth="1"/>
    <col min="5569" max="5569" width="9" bestFit="1" customWidth="1"/>
    <col min="5570" max="5570" width="10.7109375" bestFit="1" customWidth="1"/>
    <col min="5571" max="5571" width="4.7109375" bestFit="1" customWidth="1"/>
    <col min="5572" max="5572" width="10.42578125" bestFit="1" customWidth="1"/>
    <col min="5573" max="5573" width="6.85546875" bestFit="1" customWidth="1"/>
    <col min="5574" max="5574" width="6.28515625" bestFit="1" customWidth="1"/>
    <col min="5575" max="5575" width="4.28515625" bestFit="1" customWidth="1"/>
    <col min="5576" max="5576" width="9.42578125" bestFit="1" customWidth="1"/>
    <col min="5577" max="5577" width="7.85546875" bestFit="1" customWidth="1"/>
    <col min="5578" max="5578" width="4.7109375" bestFit="1" customWidth="1"/>
    <col min="5579" max="5579" width="10.42578125" bestFit="1" customWidth="1"/>
    <col min="5580" max="5580" width="7.85546875" bestFit="1" customWidth="1"/>
    <col min="5581" max="5581" width="4.7109375" bestFit="1" customWidth="1"/>
    <col min="5582" max="5582" width="10.42578125" bestFit="1" customWidth="1"/>
    <col min="5583" max="5583" width="7.85546875" bestFit="1" customWidth="1"/>
    <col min="5584" max="5584" width="8" bestFit="1" customWidth="1"/>
    <col min="5585" max="5585" width="10.42578125" bestFit="1" customWidth="1"/>
    <col min="5586" max="5586" width="7.85546875" bestFit="1" customWidth="1"/>
    <col min="5587" max="5587" width="10.42578125" bestFit="1" customWidth="1"/>
    <col min="5588" max="5588" width="7.85546875" bestFit="1" customWidth="1"/>
    <col min="5589" max="5589" width="10.42578125" bestFit="1" customWidth="1"/>
    <col min="5590" max="5590" width="7.85546875" bestFit="1" customWidth="1"/>
    <col min="5591" max="5591" width="7" bestFit="1" customWidth="1"/>
    <col min="5592" max="5592" width="10.42578125" bestFit="1" customWidth="1"/>
    <col min="5593" max="5593" width="6.85546875" bestFit="1" customWidth="1"/>
    <col min="5594" max="5594" width="9.42578125" bestFit="1" customWidth="1"/>
    <col min="5595" max="5595" width="7.85546875" bestFit="1" customWidth="1"/>
    <col min="5596" max="5596" width="4.42578125" bestFit="1" customWidth="1"/>
    <col min="5597" max="5597" width="10.42578125" bestFit="1" customWidth="1"/>
    <col min="5598" max="5598" width="7.85546875" bestFit="1" customWidth="1"/>
    <col min="5599" max="5599" width="10.7109375" bestFit="1" customWidth="1"/>
    <col min="5600" max="5600" width="6" bestFit="1" customWidth="1"/>
    <col min="5601" max="5601" width="4.7109375" bestFit="1" customWidth="1"/>
    <col min="5602" max="5602" width="10.42578125" bestFit="1" customWidth="1"/>
    <col min="5603" max="5603" width="7.85546875" bestFit="1" customWidth="1"/>
    <col min="5604" max="5604" width="10.42578125" bestFit="1" customWidth="1"/>
    <col min="5605" max="5605" width="7.85546875" bestFit="1" customWidth="1"/>
    <col min="5606" max="5606" width="6.7109375" bestFit="1" customWidth="1"/>
    <col min="5607" max="5607" width="10.42578125" bestFit="1" customWidth="1"/>
    <col min="5608" max="5608" width="7.85546875" bestFit="1" customWidth="1"/>
    <col min="5609" max="5609" width="10.42578125" bestFit="1" customWidth="1"/>
    <col min="5610" max="5610" width="7.85546875" bestFit="1" customWidth="1"/>
    <col min="5611" max="5611" width="10.42578125" bestFit="1" customWidth="1"/>
    <col min="5612" max="5612" width="7.85546875" bestFit="1" customWidth="1"/>
    <col min="5613" max="5613" width="10.42578125" bestFit="1" customWidth="1"/>
    <col min="5614" max="5614" width="7.85546875" bestFit="1" customWidth="1"/>
    <col min="5615" max="5615" width="4.7109375" bestFit="1" customWidth="1"/>
    <col min="5616" max="5616" width="10.42578125" bestFit="1" customWidth="1"/>
    <col min="5617" max="5617" width="7.85546875" bestFit="1" customWidth="1"/>
    <col min="5618" max="5618" width="5" bestFit="1" customWidth="1"/>
    <col min="5619" max="5619" width="10.42578125" bestFit="1" customWidth="1"/>
    <col min="5620" max="5621" width="7.85546875" bestFit="1" customWidth="1"/>
    <col min="5622" max="5622" width="10.42578125" bestFit="1" customWidth="1"/>
    <col min="5623" max="5623" width="7.85546875" bestFit="1" customWidth="1"/>
    <col min="5624" max="5624" width="4.7109375" bestFit="1" customWidth="1"/>
    <col min="5625" max="5625" width="10.42578125" bestFit="1" customWidth="1"/>
    <col min="5626" max="5626" width="7.85546875" bestFit="1" customWidth="1"/>
    <col min="5627" max="5627" width="6" bestFit="1" customWidth="1"/>
    <col min="5628" max="5628" width="10.42578125" bestFit="1" customWidth="1"/>
    <col min="5629" max="5629" width="10.7109375" bestFit="1" customWidth="1"/>
    <col min="5630" max="5630" width="10.42578125" bestFit="1" customWidth="1"/>
    <col min="5631" max="5631" width="7.85546875" bestFit="1" customWidth="1"/>
    <col min="5632" max="5632" width="4.7109375" bestFit="1" customWidth="1"/>
    <col min="5633" max="5633" width="10.42578125" bestFit="1" customWidth="1"/>
    <col min="5634" max="5634" width="7.85546875" bestFit="1" customWidth="1"/>
    <col min="5635" max="5635" width="6" bestFit="1" customWidth="1"/>
    <col min="5636" max="5636" width="10.42578125" bestFit="1" customWidth="1"/>
    <col min="5637" max="5637" width="12" bestFit="1" customWidth="1"/>
    <col min="5638" max="5638" width="4.28515625" bestFit="1" customWidth="1"/>
    <col min="5639" max="5639" width="10.42578125" bestFit="1" customWidth="1"/>
    <col min="5640" max="5640" width="7.85546875" bestFit="1" customWidth="1"/>
    <col min="5641" max="5641" width="4.7109375" bestFit="1" customWidth="1"/>
    <col min="5642" max="5642" width="10.42578125" bestFit="1" customWidth="1"/>
    <col min="5643" max="5643" width="5.85546875" bestFit="1" customWidth="1"/>
    <col min="5644" max="5644" width="12.42578125" bestFit="1" customWidth="1"/>
    <col min="5645" max="5645" width="11.85546875" bestFit="1" customWidth="1"/>
    <col min="5646" max="5646" width="10.5703125" bestFit="1" customWidth="1"/>
    <col min="5647" max="5647" width="9" bestFit="1" customWidth="1"/>
    <col min="5648" max="5648" width="7.85546875" bestFit="1" customWidth="1"/>
    <col min="5649" max="5649" width="6.7109375" bestFit="1" customWidth="1"/>
    <col min="5650" max="5650" width="8" bestFit="1" customWidth="1"/>
    <col min="5651" max="5651" width="6.7109375" bestFit="1" customWidth="1"/>
    <col min="5652" max="5652" width="7" bestFit="1" customWidth="1"/>
    <col min="5653" max="5653" width="6.28515625" bestFit="1" customWidth="1"/>
    <col min="5654" max="5654" width="6.42578125" bestFit="1" customWidth="1"/>
    <col min="5655" max="5655" width="6.7109375" bestFit="1" customWidth="1"/>
    <col min="5656" max="5656" width="4.7109375" bestFit="1" customWidth="1"/>
    <col min="5657" max="5657" width="11.28515625" bestFit="1" customWidth="1"/>
    <col min="5658" max="5658" width="10.7109375" bestFit="1" customWidth="1"/>
    <col min="5659" max="5659" width="6" bestFit="1" customWidth="1"/>
    <col min="5660" max="5660" width="12.5703125" bestFit="1" customWidth="1"/>
    <col min="5661" max="5661" width="12" bestFit="1" customWidth="1"/>
    <col min="5662" max="5662" width="4.7109375" bestFit="1" customWidth="1"/>
    <col min="5663" max="5663" width="11.28515625" bestFit="1" customWidth="1"/>
    <col min="5664" max="5664" width="10.7109375" bestFit="1" customWidth="1"/>
    <col min="5665" max="5665" width="5" bestFit="1" customWidth="1"/>
    <col min="5666" max="5666" width="11.5703125" bestFit="1" customWidth="1"/>
    <col min="5667" max="5667" width="11" bestFit="1" customWidth="1"/>
    <col min="5668" max="5668" width="4.28515625" bestFit="1" customWidth="1"/>
    <col min="5669" max="5669" width="10.85546875" bestFit="1" customWidth="1"/>
    <col min="5670" max="5670" width="10.28515625" bestFit="1" customWidth="1"/>
    <col min="5671" max="5671" width="4.42578125" bestFit="1" customWidth="1"/>
    <col min="5672" max="5672" width="11" bestFit="1" customWidth="1"/>
    <col min="5673" max="5673" width="10" bestFit="1" customWidth="1"/>
    <col min="5674" max="5674" width="4.7109375" bestFit="1" customWidth="1"/>
    <col min="5675" max="5675" width="11.28515625" bestFit="1" customWidth="1"/>
    <col min="5676" max="5676" width="10.7109375" bestFit="1" customWidth="1"/>
    <col min="5677" max="5678" width="7.85546875" bestFit="1" customWidth="1"/>
    <col min="5679" max="5679" width="10.42578125" bestFit="1" customWidth="1"/>
    <col min="5680" max="5680" width="7.85546875" bestFit="1" customWidth="1"/>
    <col min="5681" max="5681" width="10.7109375" bestFit="1" customWidth="1"/>
    <col min="5682" max="5682" width="10.42578125" bestFit="1" customWidth="1"/>
    <col min="5683" max="5683" width="7.85546875" bestFit="1" customWidth="1"/>
    <col min="5684" max="5684" width="10.42578125" bestFit="1" customWidth="1"/>
    <col min="5685" max="5685" width="7.85546875" bestFit="1" customWidth="1"/>
    <col min="5686" max="5686" width="10.42578125" bestFit="1" customWidth="1"/>
    <col min="5687" max="5687" width="7.85546875" bestFit="1" customWidth="1"/>
    <col min="5688" max="5688" width="10.42578125" bestFit="1" customWidth="1"/>
    <col min="5689" max="5689" width="7.85546875" bestFit="1" customWidth="1"/>
    <col min="5690" max="5690" width="10.42578125" bestFit="1" customWidth="1"/>
    <col min="5691" max="5691" width="7.85546875" bestFit="1" customWidth="1"/>
    <col min="5692" max="5692" width="4.7109375" bestFit="1" customWidth="1"/>
    <col min="5693" max="5693" width="10.42578125" bestFit="1" customWidth="1"/>
    <col min="5694" max="5694" width="7.85546875" bestFit="1" customWidth="1"/>
    <col min="5695" max="5695" width="6.7109375" bestFit="1" customWidth="1"/>
    <col min="5696" max="5696" width="4.7109375" bestFit="1" customWidth="1"/>
    <col min="5697" max="5697" width="10.42578125" bestFit="1" customWidth="1"/>
    <col min="5698" max="5698" width="7.85546875" bestFit="1" customWidth="1"/>
    <col min="5699" max="5699" width="4.7109375" bestFit="1" customWidth="1"/>
    <col min="5700" max="5700" width="10.42578125" bestFit="1" customWidth="1"/>
    <col min="5701" max="5702" width="7.85546875" bestFit="1" customWidth="1"/>
    <col min="5703" max="5703" width="10.42578125" bestFit="1" customWidth="1"/>
    <col min="5704" max="5704" width="7.85546875" bestFit="1" customWidth="1"/>
    <col min="5705" max="5705" width="4.7109375" bestFit="1" customWidth="1"/>
    <col min="5706" max="5706" width="10.42578125" bestFit="1" customWidth="1"/>
    <col min="5707" max="5707" width="10.7109375" bestFit="1" customWidth="1"/>
    <col min="5708" max="5708" width="10.42578125" bestFit="1" customWidth="1"/>
    <col min="5709" max="5709" width="7.85546875" bestFit="1" customWidth="1"/>
    <col min="5710" max="5710" width="4.7109375" bestFit="1" customWidth="1"/>
    <col min="5711" max="5711" width="10.42578125" bestFit="1" customWidth="1"/>
    <col min="5712" max="5712" width="7.85546875" bestFit="1" customWidth="1"/>
    <col min="5713" max="5713" width="10.42578125" bestFit="1" customWidth="1"/>
    <col min="5714" max="5714" width="6.85546875" bestFit="1" customWidth="1"/>
    <col min="5715" max="5715" width="8" bestFit="1" customWidth="1"/>
    <col min="5716" max="5716" width="6.7109375" bestFit="1" customWidth="1"/>
    <col min="5717" max="5717" width="10.28515625" bestFit="1" customWidth="1"/>
    <col min="5718" max="5718" width="4.7109375" bestFit="1" customWidth="1"/>
    <col min="5719" max="5719" width="9.42578125" bestFit="1" customWidth="1"/>
    <col min="5720" max="5720" width="7.85546875" bestFit="1" customWidth="1"/>
    <col min="5721" max="5721" width="4.42578125" bestFit="1" customWidth="1"/>
    <col min="5722" max="5722" width="4.7109375" bestFit="1" customWidth="1"/>
    <col min="5723" max="5723" width="10.42578125" bestFit="1" customWidth="1"/>
    <col min="5724" max="5724" width="7.85546875" bestFit="1" customWidth="1"/>
    <col min="5725" max="5725" width="8" bestFit="1" customWidth="1"/>
    <col min="5726" max="5726" width="7" bestFit="1" customWidth="1"/>
    <col min="5727" max="5727" width="6.28515625" bestFit="1" customWidth="1"/>
    <col min="5728" max="5728" width="6.7109375" bestFit="1" customWidth="1"/>
    <col min="5729" max="5729" width="10.42578125" bestFit="1" customWidth="1"/>
    <col min="5730" max="5730" width="7.85546875" bestFit="1" customWidth="1"/>
    <col min="5731" max="5731" width="6" bestFit="1" customWidth="1"/>
    <col min="5732" max="5732" width="4.7109375" bestFit="1" customWidth="1"/>
    <col min="5733" max="5733" width="10.42578125" bestFit="1" customWidth="1"/>
    <col min="5734" max="5734" width="7.85546875" bestFit="1" customWidth="1"/>
    <col min="5735" max="5735" width="10.42578125" bestFit="1" customWidth="1"/>
    <col min="5736" max="5736" width="7.85546875" bestFit="1" customWidth="1"/>
    <col min="5737" max="5737" width="12.5703125" bestFit="1" customWidth="1"/>
    <col min="5738" max="5738" width="10.42578125" bestFit="1" customWidth="1"/>
    <col min="5739" max="5739" width="7.85546875" bestFit="1" customWidth="1"/>
    <col min="5740" max="5740" width="10.7109375" bestFit="1" customWidth="1"/>
    <col min="5741" max="5741" width="10.42578125" bestFit="1" customWidth="1"/>
    <col min="5742" max="5742" width="7.85546875" bestFit="1" customWidth="1"/>
    <col min="5743" max="5743" width="10.42578125" bestFit="1" customWidth="1"/>
    <col min="5744" max="5744" width="7.85546875" bestFit="1" customWidth="1"/>
    <col min="5745" max="5745" width="10.7109375" bestFit="1" customWidth="1"/>
    <col min="5746" max="5746" width="4.42578125" bestFit="1" customWidth="1"/>
    <col min="5747" max="5747" width="4.7109375" bestFit="1" customWidth="1"/>
    <col min="5748" max="5748" width="10.42578125" bestFit="1" customWidth="1"/>
    <col min="5749" max="5749" width="7.85546875" bestFit="1" customWidth="1"/>
    <col min="5750" max="5750" width="6.7109375" bestFit="1" customWidth="1"/>
    <col min="5751" max="5751" width="9.42578125" bestFit="1" customWidth="1"/>
    <col min="5752" max="5752" width="7.85546875" bestFit="1" customWidth="1"/>
    <col min="5753" max="5753" width="10.42578125" bestFit="1" customWidth="1"/>
    <col min="5754" max="5754" width="10.28515625" bestFit="1" customWidth="1"/>
    <col min="5755" max="5755" width="10.42578125" bestFit="1" customWidth="1"/>
    <col min="5756" max="5756" width="7.85546875" bestFit="1" customWidth="1"/>
    <col min="5757" max="5757" width="10.42578125" bestFit="1" customWidth="1"/>
    <col min="5758" max="5758" width="7.85546875" bestFit="1" customWidth="1"/>
    <col min="5759" max="5759" width="6.7109375" bestFit="1" customWidth="1"/>
    <col min="5760" max="5760" width="10.42578125" bestFit="1" customWidth="1"/>
    <col min="5761" max="5761" width="7.85546875" bestFit="1" customWidth="1"/>
    <col min="5762" max="5762" width="4.7109375" bestFit="1" customWidth="1"/>
    <col min="5763" max="5763" width="10.42578125" bestFit="1" customWidth="1"/>
    <col min="5764" max="5764" width="10.5703125" bestFit="1" customWidth="1"/>
    <col min="5765" max="5765" width="10.7109375" bestFit="1" customWidth="1"/>
    <col min="5766" max="5766" width="11" bestFit="1" customWidth="1"/>
    <col min="5767" max="5767" width="10.42578125" bestFit="1" customWidth="1"/>
    <col min="5768" max="5768" width="7.85546875" bestFit="1" customWidth="1"/>
    <col min="5769" max="5769" width="4.28515625" bestFit="1" customWidth="1"/>
    <col min="5770" max="5770" width="4.7109375" bestFit="1" customWidth="1"/>
    <col min="5771" max="5771" width="10.42578125" bestFit="1" customWidth="1"/>
    <col min="5772" max="5772" width="10.7109375" bestFit="1" customWidth="1"/>
    <col min="5773" max="5773" width="9.42578125" bestFit="1" customWidth="1"/>
    <col min="5774" max="5774" width="7.85546875" bestFit="1" customWidth="1"/>
    <col min="5775" max="5775" width="10.7109375" bestFit="1" customWidth="1"/>
    <col min="5776" max="5776" width="10.42578125" bestFit="1" customWidth="1"/>
    <col min="5777" max="5777" width="7.85546875" bestFit="1" customWidth="1"/>
    <col min="5778" max="5778" width="4.7109375" bestFit="1" customWidth="1"/>
    <col min="5779" max="5779" width="6" bestFit="1" customWidth="1"/>
    <col min="5780" max="5780" width="5" bestFit="1" customWidth="1"/>
    <col min="5781" max="5781" width="4.28515625" bestFit="1" customWidth="1"/>
    <col min="5782" max="5782" width="4.42578125" bestFit="1" customWidth="1"/>
    <col min="5783" max="5783" width="4.7109375" bestFit="1" customWidth="1"/>
    <col min="5784" max="5784" width="10.42578125" bestFit="1" customWidth="1"/>
    <col min="5785" max="5785" width="7.85546875" bestFit="1" customWidth="1"/>
    <col min="5786" max="5787" width="6.7109375" bestFit="1" customWidth="1"/>
    <col min="5788" max="5788" width="4.7109375" bestFit="1" customWidth="1"/>
    <col min="5789" max="5789" width="10.42578125" bestFit="1" customWidth="1"/>
    <col min="5790" max="5790" width="7.85546875" bestFit="1" customWidth="1"/>
    <col min="5791" max="5791" width="10.42578125" bestFit="1" customWidth="1"/>
    <col min="5792" max="5793" width="7.85546875" bestFit="1" customWidth="1"/>
    <col min="5794" max="5794" width="6.7109375" bestFit="1" customWidth="1"/>
    <col min="5795" max="5795" width="10.42578125" bestFit="1" customWidth="1"/>
    <col min="5796" max="5796" width="7.85546875" bestFit="1" customWidth="1"/>
    <col min="5797" max="5797" width="4.7109375" bestFit="1" customWidth="1"/>
    <col min="5798" max="5798" width="10.42578125" bestFit="1" customWidth="1"/>
    <col min="5799" max="5799" width="7.85546875" bestFit="1" customWidth="1"/>
    <col min="5800" max="5800" width="10.42578125" bestFit="1" customWidth="1"/>
    <col min="5801" max="5801" width="7.85546875" bestFit="1" customWidth="1"/>
    <col min="5802" max="5802" width="10.42578125" bestFit="1" customWidth="1"/>
    <col min="5803" max="5803" width="10" bestFit="1" customWidth="1"/>
    <col min="5804" max="5804" width="4.7109375" bestFit="1" customWidth="1"/>
    <col min="5805" max="5805" width="10.42578125" bestFit="1" customWidth="1"/>
    <col min="5806" max="5806" width="7.85546875" bestFit="1" customWidth="1"/>
    <col min="5807" max="5807" width="10.42578125" bestFit="1" customWidth="1"/>
    <col min="5808" max="5808" width="10.7109375" bestFit="1" customWidth="1"/>
    <col min="5809" max="5809" width="4.7109375" bestFit="1" customWidth="1"/>
    <col min="5810" max="5810" width="10.42578125" bestFit="1" customWidth="1"/>
    <col min="5811" max="5811" width="10.7109375" bestFit="1" customWidth="1"/>
    <col min="5812" max="5812" width="10.42578125" bestFit="1" customWidth="1"/>
    <col min="5813" max="5813" width="7.85546875" bestFit="1" customWidth="1"/>
    <col min="5814" max="5814" width="10.42578125" bestFit="1" customWidth="1"/>
    <col min="5815" max="5815" width="7.85546875" bestFit="1" customWidth="1"/>
    <col min="5816" max="5816" width="10.42578125" bestFit="1" customWidth="1"/>
    <col min="5817" max="5817" width="7.85546875" bestFit="1" customWidth="1"/>
    <col min="5818" max="5818" width="4.7109375" bestFit="1" customWidth="1"/>
    <col min="5819" max="5819" width="10.42578125" bestFit="1" customWidth="1"/>
    <col min="5820" max="5820" width="7.85546875" bestFit="1" customWidth="1"/>
    <col min="5821" max="5821" width="10.42578125" bestFit="1" customWidth="1"/>
    <col min="5822" max="5822" width="7.85546875" bestFit="1" customWidth="1"/>
    <col min="5823" max="5824" width="4.7109375" bestFit="1" customWidth="1"/>
    <col min="5825" max="5825" width="10.42578125" bestFit="1" customWidth="1"/>
    <col min="5826" max="5826" width="7.85546875" bestFit="1" customWidth="1"/>
    <col min="5827" max="5827" width="10.42578125" bestFit="1" customWidth="1"/>
    <col min="5828" max="5828" width="7.85546875" bestFit="1" customWidth="1"/>
    <col min="5829" max="5829" width="4.7109375" bestFit="1" customWidth="1"/>
    <col min="5830" max="5830" width="10.42578125" bestFit="1" customWidth="1"/>
    <col min="5831" max="5831" width="7.85546875" bestFit="1" customWidth="1"/>
    <col min="5832" max="5832" width="10.42578125" bestFit="1" customWidth="1"/>
    <col min="5833" max="5833" width="7.85546875" bestFit="1" customWidth="1"/>
    <col min="5834" max="5834" width="6.7109375" bestFit="1" customWidth="1"/>
    <col min="5835" max="5835" width="10.42578125" bestFit="1" customWidth="1"/>
    <col min="5836" max="5836" width="8" bestFit="1" customWidth="1"/>
    <col min="5837" max="5837" width="10.42578125" bestFit="1" customWidth="1"/>
    <col min="5838" max="5838" width="7.85546875" bestFit="1" customWidth="1"/>
    <col min="5839" max="5839" width="10.42578125" bestFit="1" customWidth="1"/>
    <col min="5840" max="5840" width="6.85546875" bestFit="1" customWidth="1"/>
    <col min="5841" max="5841" width="6.28515625" bestFit="1" customWidth="1"/>
    <col min="5842" max="5842" width="10.7109375" bestFit="1" customWidth="1"/>
    <col min="5843" max="5843" width="11" bestFit="1" customWidth="1"/>
    <col min="5844" max="5844" width="4.28515625" bestFit="1" customWidth="1"/>
    <col min="5845" max="5845" width="4.7109375" bestFit="1" customWidth="1"/>
    <col min="5846" max="5846" width="9.42578125" bestFit="1" customWidth="1"/>
    <col min="5847" max="5847" width="7.85546875" bestFit="1" customWidth="1"/>
    <col min="5848" max="5848" width="10.7109375" bestFit="1" customWidth="1"/>
    <col min="5849" max="5849" width="4.7109375" bestFit="1" customWidth="1"/>
    <col min="5850" max="5850" width="10.42578125" bestFit="1" customWidth="1"/>
    <col min="5851" max="5851" width="7.85546875" bestFit="1" customWidth="1"/>
    <col min="5852" max="5852" width="4.7109375" bestFit="1" customWidth="1"/>
    <col min="5853" max="5853" width="10.42578125" bestFit="1" customWidth="1"/>
    <col min="5854" max="5854" width="7.85546875" bestFit="1" customWidth="1"/>
    <col min="5855" max="5855" width="11.5703125" bestFit="1" customWidth="1"/>
    <col min="5856" max="5856" width="10.85546875" bestFit="1" customWidth="1"/>
    <col min="5857" max="5857" width="10.42578125" bestFit="1" customWidth="1"/>
    <col min="5858" max="5858" width="7.85546875" bestFit="1" customWidth="1"/>
    <col min="5859" max="5859" width="10.42578125" bestFit="1" customWidth="1"/>
    <col min="5860" max="5860" width="7.85546875" bestFit="1" customWidth="1"/>
    <col min="5861" max="5861" width="10.42578125" bestFit="1" customWidth="1"/>
    <col min="5862" max="5862" width="7.85546875" bestFit="1" customWidth="1"/>
    <col min="5863" max="5863" width="10.42578125" bestFit="1" customWidth="1"/>
    <col min="5864" max="5864" width="7.85546875" bestFit="1" customWidth="1"/>
    <col min="5865" max="5865" width="6.7109375" bestFit="1" customWidth="1"/>
    <col min="5866" max="5866" width="10.42578125" bestFit="1" customWidth="1"/>
    <col min="5867" max="5867" width="7.85546875" bestFit="1" customWidth="1"/>
    <col min="5868" max="5868" width="10.42578125" bestFit="1" customWidth="1"/>
    <col min="5869" max="5869" width="7.85546875" bestFit="1" customWidth="1"/>
    <col min="5870" max="5870" width="4.42578125" bestFit="1" customWidth="1"/>
    <col min="5871" max="5871" width="10.42578125" bestFit="1" customWidth="1"/>
    <col min="5872" max="5872" width="7.85546875" bestFit="1" customWidth="1"/>
    <col min="5873" max="5873" width="10.7109375" bestFit="1" customWidth="1"/>
    <col min="5874" max="5874" width="6" bestFit="1" customWidth="1"/>
    <col min="5875" max="5875" width="10.42578125" bestFit="1" customWidth="1"/>
    <col min="5876" max="5876" width="7.85546875" bestFit="1" customWidth="1"/>
    <col min="5877" max="5877" width="10.42578125" bestFit="1" customWidth="1"/>
    <col min="5878" max="5878" width="7.85546875" bestFit="1" customWidth="1"/>
    <col min="5879" max="5879" width="10.42578125" bestFit="1" customWidth="1"/>
    <col min="5880" max="5880" width="7.85546875" bestFit="1" customWidth="1"/>
    <col min="5881" max="5881" width="10.42578125" bestFit="1" customWidth="1"/>
    <col min="5882" max="5882" width="7.85546875" bestFit="1" customWidth="1"/>
    <col min="5883" max="5883" width="10.42578125" bestFit="1" customWidth="1"/>
    <col min="5884" max="5884" width="7.85546875" bestFit="1" customWidth="1"/>
    <col min="5885" max="5885" width="10.42578125" bestFit="1" customWidth="1"/>
    <col min="5886" max="5886" width="7.85546875" bestFit="1" customWidth="1"/>
    <col min="5887" max="5887" width="9.42578125" bestFit="1" customWidth="1"/>
    <col min="5888" max="5888" width="7.85546875" bestFit="1" customWidth="1"/>
    <col min="5889" max="5889" width="6.7109375" bestFit="1" customWidth="1"/>
    <col min="5890" max="5890" width="10.7109375" bestFit="1" customWidth="1"/>
    <col min="5891" max="5891" width="10.42578125" bestFit="1" customWidth="1"/>
    <col min="5892" max="5892" width="7.85546875" bestFit="1" customWidth="1"/>
    <col min="5893" max="5893" width="10.42578125" bestFit="1" customWidth="1"/>
    <col min="5894" max="5894" width="7.85546875" bestFit="1" customWidth="1"/>
    <col min="5895" max="5895" width="10.42578125" bestFit="1" customWidth="1"/>
    <col min="5896" max="5896" width="10.7109375" bestFit="1" customWidth="1"/>
    <col min="5897" max="5897" width="10.42578125" bestFit="1" customWidth="1"/>
    <col min="5898" max="5898" width="7.85546875" bestFit="1" customWidth="1"/>
    <col min="5899" max="5899" width="4.7109375" bestFit="1" customWidth="1"/>
    <col min="5900" max="5900" width="10.42578125" bestFit="1" customWidth="1"/>
    <col min="5901" max="5901" width="7.85546875" bestFit="1" customWidth="1"/>
    <col min="5902" max="5902" width="10.42578125" bestFit="1" customWidth="1"/>
    <col min="5903" max="5903" width="7.85546875" bestFit="1" customWidth="1"/>
    <col min="5904" max="5904" width="10.7109375" bestFit="1" customWidth="1"/>
    <col min="5905" max="5905" width="4.28515625" bestFit="1" customWidth="1"/>
    <col min="5906" max="5906" width="4.7109375" bestFit="1" customWidth="1"/>
    <col min="5907" max="5907" width="10.42578125" bestFit="1" customWidth="1"/>
    <col min="5908" max="5908" width="7.85546875" bestFit="1" customWidth="1"/>
    <col min="5909" max="5909" width="4.7109375" bestFit="1" customWidth="1"/>
    <col min="5910" max="5910" width="10.42578125" bestFit="1" customWidth="1"/>
    <col min="5911" max="5911" width="7.85546875" bestFit="1" customWidth="1"/>
    <col min="5912" max="5912" width="10.42578125" bestFit="1" customWidth="1"/>
    <col min="5913" max="5913" width="10.7109375" bestFit="1" customWidth="1"/>
    <col min="5914" max="5914" width="10.42578125" bestFit="1" customWidth="1"/>
    <col min="5915" max="5915" width="7.85546875" bestFit="1" customWidth="1"/>
    <col min="5916" max="5916" width="10.42578125" bestFit="1" customWidth="1"/>
    <col min="5917" max="5917" width="7.85546875" bestFit="1" customWidth="1"/>
    <col min="5918" max="5918" width="11.28515625" bestFit="1" customWidth="1"/>
    <col min="5919" max="5919" width="10.42578125" bestFit="1" customWidth="1"/>
    <col min="5920" max="5920" width="10.28515625" bestFit="1" customWidth="1"/>
    <col min="5921" max="5921" width="10.42578125" bestFit="1" customWidth="1"/>
    <col min="5922" max="5922" width="7.85546875" bestFit="1" customWidth="1"/>
    <col min="5923" max="5923" width="10.42578125" bestFit="1" customWidth="1"/>
    <col min="5924" max="5924" width="7.85546875" bestFit="1" customWidth="1"/>
    <col min="5925" max="5925" width="10.42578125" bestFit="1" customWidth="1"/>
    <col min="5926" max="5926" width="7.85546875" bestFit="1" customWidth="1"/>
    <col min="5927" max="5927" width="10.42578125" bestFit="1" customWidth="1"/>
    <col min="5928" max="5928" width="7.85546875" bestFit="1" customWidth="1"/>
    <col min="5929" max="5929" width="6.7109375" bestFit="1" customWidth="1"/>
    <col min="5930" max="5930" width="4.7109375" bestFit="1" customWidth="1"/>
    <col min="5931" max="5931" width="10.42578125" bestFit="1" customWidth="1"/>
    <col min="5932" max="5932" width="7.85546875" bestFit="1" customWidth="1"/>
    <col min="5933" max="5933" width="4.7109375" bestFit="1" customWidth="1"/>
    <col min="5934" max="5934" width="10.42578125" bestFit="1" customWidth="1"/>
    <col min="5935" max="5935" width="7.85546875" bestFit="1" customWidth="1"/>
    <col min="5936" max="5936" width="10.7109375" bestFit="1" customWidth="1"/>
    <col min="5937" max="5937" width="10.42578125" bestFit="1" customWidth="1"/>
    <col min="5938" max="5938" width="7.85546875" bestFit="1" customWidth="1"/>
    <col min="5939" max="5939" width="10.7109375" bestFit="1" customWidth="1"/>
    <col min="5940" max="5940" width="4.7109375" bestFit="1" customWidth="1"/>
    <col min="5941" max="5941" width="10.42578125" bestFit="1" customWidth="1"/>
    <col min="5942" max="5942" width="11.5703125" bestFit="1" customWidth="1"/>
    <col min="5943" max="5943" width="4.7109375" bestFit="1" customWidth="1"/>
    <col min="5944" max="5944" width="10.42578125" bestFit="1" customWidth="1"/>
    <col min="5945" max="5945" width="7.85546875" bestFit="1" customWidth="1"/>
    <col min="5946" max="5946" width="10.42578125" bestFit="1" customWidth="1"/>
    <col min="5947" max="5947" width="6.85546875" bestFit="1" customWidth="1"/>
    <col min="5948" max="5948" width="4.7109375" bestFit="1" customWidth="1"/>
    <col min="5949" max="5949" width="9.42578125" bestFit="1" customWidth="1"/>
    <col min="5950" max="5950" width="7.85546875" bestFit="1" customWidth="1"/>
    <col min="5951" max="5951" width="10.42578125" bestFit="1" customWidth="1"/>
    <col min="5952" max="5952" width="7.85546875" bestFit="1" customWidth="1"/>
    <col min="5953" max="5953" width="4.7109375" bestFit="1" customWidth="1"/>
    <col min="5954" max="5954" width="10.42578125" bestFit="1" customWidth="1"/>
    <col min="5955" max="5955" width="7.85546875" bestFit="1" customWidth="1"/>
    <col min="5956" max="5956" width="10.42578125" bestFit="1" customWidth="1"/>
    <col min="5957" max="5957" width="12.42578125" bestFit="1" customWidth="1"/>
    <col min="5958" max="5958" width="10.42578125" bestFit="1" customWidth="1"/>
    <col min="5959" max="5959" width="11.28515625" bestFit="1" customWidth="1"/>
    <col min="5960" max="5960" width="10.42578125" bestFit="1" customWidth="1"/>
    <col min="5961" max="5961" width="7.85546875" bestFit="1" customWidth="1"/>
    <col min="5962" max="5962" width="10.42578125" bestFit="1" customWidth="1"/>
    <col min="5963" max="5963" width="7.85546875" bestFit="1" customWidth="1"/>
    <col min="5964" max="5964" width="4.7109375" bestFit="1" customWidth="1"/>
    <col min="5965" max="5965" width="10.42578125" bestFit="1" customWidth="1"/>
    <col min="5966" max="5966" width="7.85546875" bestFit="1" customWidth="1"/>
    <col min="5967" max="5967" width="6.7109375" bestFit="1" customWidth="1"/>
    <col min="5968" max="5968" width="4.7109375" bestFit="1" customWidth="1"/>
    <col min="5969" max="5969" width="9.42578125" bestFit="1" customWidth="1"/>
    <col min="5970" max="5970" width="10.28515625" bestFit="1" customWidth="1"/>
    <col min="5971" max="5971" width="10.42578125" bestFit="1" customWidth="1"/>
    <col min="5972" max="5972" width="7.85546875" bestFit="1" customWidth="1"/>
    <col min="5973" max="5973" width="10.42578125" bestFit="1" customWidth="1"/>
    <col min="5974" max="5974" width="7.85546875" bestFit="1" customWidth="1"/>
    <col min="5975" max="5975" width="10.42578125" bestFit="1" customWidth="1"/>
    <col min="5976" max="5976" width="7.85546875" bestFit="1" customWidth="1"/>
    <col min="5977" max="5977" width="10.42578125" bestFit="1" customWidth="1"/>
    <col min="5978" max="5978" width="7.85546875" bestFit="1" customWidth="1"/>
    <col min="5979" max="5979" width="4.7109375" bestFit="1" customWidth="1"/>
    <col min="5980" max="5980" width="10.42578125" bestFit="1" customWidth="1"/>
    <col min="5981" max="5981" width="7.85546875" bestFit="1" customWidth="1"/>
    <col min="5982" max="5982" width="10.42578125" bestFit="1" customWidth="1"/>
    <col min="5983" max="5983" width="10.7109375" bestFit="1" customWidth="1"/>
    <col min="5984" max="5984" width="9.42578125" bestFit="1" customWidth="1"/>
    <col min="5985" max="5985" width="10.7109375" bestFit="1" customWidth="1"/>
    <col min="5986" max="5986" width="10.42578125" bestFit="1" customWidth="1"/>
    <col min="5987" max="5987" width="10.7109375" bestFit="1" customWidth="1"/>
    <col min="5988" max="5988" width="4.7109375" bestFit="1" customWidth="1"/>
    <col min="5989" max="5989" width="10.42578125" bestFit="1" customWidth="1"/>
    <col min="5990" max="5990" width="7.85546875" bestFit="1" customWidth="1"/>
    <col min="5991" max="5991" width="4.7109375" bestFit="1" customWidth="1"/>
    <col min="5992" max="5992" width="10.42578125" bestFit="1" customWidth="1"/>
    <col min="5993" max="5993" width="7.85546875" bestFit="1" customWidth="1"/>
    <col min="5994" max="5994" width="10.42578125" bestFit="1" customWidth="1"/>
    <col min="5995" max="5995" width="7.85546875" bestFit="1" customWidth="1"/>
    <col min="5996" max="5996" width="6.7109375" bestFit="1" customWidth="1"/>
    <col min="5997" max="5997" width="10.7109375" bestFit="1" customWidth="1"/>
    <col min="5998" max="5998" width="10.42578125" bestFit="1" customWidth="1"/>
    <col min="5999" max="5999" width="7.85546875" bestFit="1" customWidth="1"/>
    <col min="6000" max="6000" width="10.42578125" bestFit="1" customWidth="1"/>
    <col min="6001" max="6001" width="7.85546875" bestFit="1" customWidth="1"/>
    <col min="6002" max="6002" width="4.7109375" bestFit="1" customWidth="1"/>
    <col min="6003" max="6003" width="10.42578125" bestFit="1" customWidth="1"/>
    <col min="6004" max="6004" width="7.85546875" bestFit="1" customWidth="1"/>
    <col min="6005" max="6005" width="10.42578125" bestFit="1" customWidth="1"/>
    <col min="6006" max="6006" width="7.85546875" bestFit="1" customWidth="1"/>
    <col min="6007" max="6007" width="10.42578125" bestFit="1" customWidth="1"/>
    <col min="6008" max="6008" width="7.85546875" bestFit="1" customWidth="1"/>
    <col min="6009" max="6009" width="10.42578125" bestFit="1" customWidth="1"/>
    <col min="6010" max="6010" width="7.85546875" bestFit="1" customWidth="1"/>
    <col min="6011" max="6011" width="10.42578125" bestFit="1" customWidth="1"/>
    <col min="6012" max="6013" width="10.7109375" bestFit="1" customWidth="1"/>
    <col min="6014" max="6014" width="10.42578125" bestFit="1" customWidth="1"/>
    <col min="6015" max="6015" width="7.85546875" bestFit="1" customWidth="1"/>
    <col min="6016" max="6016" width="8" bestFit="1" customWidth="1"/>
    <col min="6017" max="6017" width="4.7109375" bestFit="1" customWidth="1"/>
    <col min="6018" max="6018" width="10.42578125" bestFit="1" customWidth="1"/>
    <col min="6019" max="6019" width="7.85546875" bestFit="1" customWidth="1"/>
    <col min="6020" max="6020" width="10.42578125" bestFit="1" customWidth="1"/>
    <col min="6021" max="6021" width="7.85546875" bestFit="1" customWidth="1"/>
    <col min="6022" max="6022" width="10.7109375" bestFit="1" customWidth="1"/>
    <col min="6023" max="6023" width="10.42578125" bestFit="1" customWidth="1"/>
    <col min="6024" max="6024" width="7.85546875" bestFit="1" customWidth="1"/>
    <col min="6025" max="6025" width="6.28515625" bestFit="1" customWidth="1"/>
    <col min="6026" max="6026" width="10.42578125" bestFit="1" customWidth="1"/>
    <col min="6027" max="6027" width="7.85546875" bestFit="1" customWidth="1"/>
    <col min="6028" max="6028" width="10.42578125" bestFit="1" customWidth="1"/>
    <col min="6029" max="6029" width="7.85546875" bestFit="1" customWidth="1"/>
    <col min="6030" max="6030" width="10.42578125" bestFit="1" customWidth="1"/>
    <col min="6031" max="6031" width="7.85546875" bestFit="1" customWidth="1"/>
    <col min="6032" max="6032" width="6.7109375" bestFit="1" customWidth="1"/>
    <col min="6033" max="6033" width="10.42578125" bestFit="1" customWidth="1"/>
    <col min="6034" max="6034" width="8" bestFit="1" customWidth="1"/>
    <col min="6035" max="6035" width="10.42578125" bestFit="1" customWidth="1"/>
    <col min="6036" max="6036" width="11.85546875" bestFit="1" customWidth="1"/>
    <col min="6037" max="6037" width="6.7109375" bestFit="1" customWidth="1"/>
    <col min="6038" max="6038" width="10" bestFit="1" customWidth="1"/>
    <col min="6039" max="6039" width="10.42578125" bestFit="1" customWidth="1"/>
    <col min="6040" max="6040" width="7.85546875" bestFit="1" customWidth="1"/>
    <col min="6041" max="6041" width="4.7109375" bestFit="1" customWidth="1"/>
    <col min="6042" max="6042" width="10.42578125" bestFit="1" customWidth="1"/>
    <col min="6043" max="6043" width="7.85546875" bestFit="1" customWidth="1"/>
    <col min="6044" max="6044" width="4.7109375" bestFit="1" customWidth="1"/>
    <col min="6045" max="6045" width="10.42578125" bestFit="1" customWidth="1"/>
    <col min="6046" max="6046" width="7.85546875" bestFit="1" customWidth="1"/>
    <col min="6047" max="6047" width="6.7109375" bestFit="1" customWidth="1"/>
    <col min="6048" max="6048" width="11.28515625" bestFit="1" customWidth="1"/>
    <col min="6049" max="6049" width="11.5703125" bestFit="1" customWidth="1"/>
    <col min="6050" max="6050" width="10.42578125" bestFit="1" customWidth="1"/>
    <col min="6051" max="6052" width="7.85546875" bestFit="1" customWidth="1"/>
    <col min="6053" max="6053" width="10.42578125" bestFit="1" customWidth="1"/>
    <col min="6054" max="6054" width="8" bestFit="1" customWidth="1"/>
    <col min="6055" max="6055" width="6.7109375" bestFit="1" customWidth="1"/>
    <col min="6056" max="6056" width="10.42578125" bestFit="1" customWidth="1"/>
    <col min="6057" max="6057" width="7.85546875" bestFit="1" customWidth="1"/>
    <col min="6058" max="6058" width="4.7109375" bestFit="1" customWidth="1"/>
    <col min="6059" max="6059" width="10.42578125" bestFit="1" customWidth="1"/>
    <col min="6060" max="6060" width="7.85546875" bestFit="1" customWidth="1"/>
    <col min="6061" max="6061" width="6.7109375" bestFit="1" customWidth="1"/>
    <col min="6062" max="6062" width="10.42578125" bestFit="1" customWidth="1"/>
    <col min="6063" max="6063" width="7.85546875" bestFit="1" customWidth="1"/>
    <col min="6064" max="6064" width="6.7109375" bestFit="1" customWidth="1"/>
    <col min="6065" max="6065" width="10.7109375" bestFit="1" customWidth="1"/>
    <col min="6066" max="6066" width="9.42578125" bestFit="1" customWidth="1"/>
    <col min="6067" max="6067" width="7.85546875" bestFit="1" customWidth="1"/>
    <col min="6068" max="6068" width="6.7109375" bestFit="1" customWidth="1"/>
    <col min="6069" max="6069" width="10.7109375" bestFit="1" customWidth="1"/>
    <col min="6070" max="6070" width="10.42578125" bestFit="1" customWidth="1"/>
    <col min="6071" max="6071" width="11.85546875" bestFit="1" customWidth="1"/>
    <col min="6072" max="6072" width="6.28515625" bestFit="1" customWidth="1"/>
    <col min="6073" max="6074" width="10.7109375" bestFit="1" customWidth="1"/>
    <col min="6075" max="6075" width="10.42578125" bestFit="1" customWidth="1"/>
    <col min="6076" max="6076" width="8" bestFit="1" customWidth="1"/>
    <col min="6077" max="6077" width="4.7109375" bestFit="1" customWidth="1"/>
    <col min="6078" max="6078" width="10.42578125" bestFit="1" customWidth="1"/>
    <col min="6079" max="6079" width="7.85546875" bestFit="1" customWidth="1"/>
    <col min="6080" max="6080" width="10.42578125" bestFit="1" customWidth="1"/>
    <col min="6081" max="6081" width="10.85546875" bestFit="1" customWidth="1"/>
    <col min="6082" max="6082" width="10.42578125" bestFit="1" customWidth="1"/>
    <col min="6083" max="6083" width="7.85546875" bestFit="1" customWidth="1"/>
    <col min="6084" max="6084" width="10.42578125" bestFit="1" customWidth="1"/>
    <col min="6085" max="6085" width="8" bestFit="1" customWidth="1"/>
    <col min="6086" max="6086" width="10.42578125" bestFit="1" customWidth="1"/>
    <col min="6087" max="6087" width="6.85546875" bestFit="1" customWidth="1"/>
    <col min="6088" max="6088" width="7.85546875" bestFit="1" customWidth="1"/>
    <col min="6089" max="6089" width="9.42578125" bestFit="1" customWidth="1"/>
    <col min="6090" max="6090" width="7.85546875" bestFit="1" customWidth="1"/>
    <col min="6091" max="6091" width="10.42578125" bestFit="1" customWidth="1"/>
    <col min="6092" max="6092" width="8" bestFit="1" customWidth="1"/>
    <col min="6093" max="6093" width="6.7109375" bestFit="1" customWidth="1"/>
    <col min="6094" max="6094" width="10.42578125" bestFit="1" customWidth="1"/>
    <col min="6095" max="6095" width="7.85546875" bestFit="1" customWidth="1"/>
    <col min="6096" max="6096" width="6.7109375" bestFit="1" customWidth="1"/>
    <col min="6097" max="6097" width="10.42578125" bestFit="1" customWidth="1"/>
    <col min="6098" max="6098" width="10.7109375" bestFit="1" customWidth="1"/>
    <col min="6099" max="6099" width="4.7109375" bestFit="1" customWidth="1"/>
    <col min="6100" max="6100" width="10.42578125" bestFit="1" customWidth="1"/>
    <col min="6101" max="6101" width="7.85546875" bestFit="1" customWidth="1"/>
    <col min="6102" max="6102" width="10.42578125" bestFit="1" customWidth="1"/>
    <col min="6103" max="6103" width="7.85546875" bestFit="1" customWidth="1"/>
    <col min="6104" max="6104" width="10.42578125" bestFit="1" customWidth="1"/>
    <col min="6105" max="6105" width="7.85546875" bestFit="1" customWidth="1"/>
    <col min="6106" max="6106" width="10.42578125" bestFit="1" customWidth="1"/>
    <col min="6107" max="6107" width="7.85546875" bestFit="1" customWidth="1"/>
    <col min="6108" max="6108" width="4.28515625" bestFit="1" customWidth="1"/>
    <col min="6109" max="6109" width="10.42578125" bestFit="1" customWidth="1"/>
    <col min="6110" max="6110" width="7.85546875" bestFit="1" customWidth="1"/>
    <col min="6111" max="6111" width="10.42578125" bestFit="1" customWidth="1"/>
    <col min="6112" max="6113" width="6.7109375" bestFit="1" customWidth="1"/>
    <col min="6114" max="6114" width="4.7109375" bestFit="1" customWidth="1"/>
    <col min="6115" max="6116" width="7.85546875" bestFit="1" customWidth="1"/>
    <col min="6117" max="6117" width="6.28515625" bestFit="1" customWidth="1"/>
    <col min="6118" max="6118" width="10.42578125" bestFit="1" customWidth="1"/>
    <col min="6119" max="6119" width="7.85546875" bestFit="1" customWidth="1"/>
    <col min="6120" max="6120" width="10.42578125" bestFit="1" customWidth="1"/>
    <col min="6121" max="6121" width="7.85546875" bestFit="1" customWidth="1"/>
    <col min="6122" max="6122" width="10.7109375" bestFit="1" customWidth="1"/>
    <col min="6123" max="6123" width="10.42578125" bestFit="1" customWidth="1"/>
    <col min="6124" max="6124" width="7.85546875" bestFit="1" customWidth="1"/>
    <col min="6125" max="6125" width="6.7109375" bestFit="1" customWidth="1"/>
    <col min="6126" max="6126" width="10.42578125" bestFit="1" customWidth="1"/>
    <col min="6127" max="6127" width="7.85546875" bestFit="1" customWidth="1"/>
    <col min="6128" max="6128" width="10.7109375" bestFit="1" customWidth="1"/>
    <col min="6129" max="6129" width="10.28515625" bestFit="1" customWidth="1"/>
    <col min="6130" max="6130" width="10.42578125" bestFit="1" customWidth="1"/>
    <col min="6131" max="6131" width="9" bestFit="1" customWidth="1"/>
    <col min="6132" max="6132" width="4.7109375" bestFit="1" customWidth="1"/>
    <col min="6133" max="6133" width="10.42578125" bestFit="1" customWidth="1"/>
    <col min="6134" max="6134" width="7.85546875" bestFit="1" customWidth="1"/>
    <col min="6135" max="6135" width="4.7109375" bestFit="1" customWidth="1"/>
    <col min="6136" max="6136" width="10.42578125" bestFit="1" customWidth="1"/>
    <col min="6137" max="6137" width="7.85546875" bestFit="1" customWidth="1"/>
    <col min="6138" max="6138" width="10.7109375" bestFit="1" customWidth="1"/>
    <col min="6139" max="6139" width="10.42578125" bestFit="1" customWidth="1"/>
    <col min="6140" max="6140" width="7.85546875" bestFit="1" customWidth="1"/>
    <col min="6141" max="6141" width="6.7109375" bestFit="1" customWidth="1"/>
    <col min="6142" max="6142" width="4.7109375" bestFit="1" customWidth="1"/>
    <col min="6143" max="6143" width="10.42578125" bestFit="1" customWidth="1"/>
    <col min="6144" max="6144" width="7.85546875" bestFit="1" customWidth="1"/>
    <col min="6145" max="6145" width="6.7109375" bestFit="1" customWidth="1"/>
    <col min="6146" max="6146" width="4.7109375" bestFit="1" customWidth="1"/>
    <col min="6147" max="6147" width="10.42578125" bestFit="1" customWidth="1"/>
    <col min="6148" max="6148" width="7.85546875" bestFit="1" customWidth="1"/>
    <col min="6149" max="6149" width="10.42578125" bestFit="1" customWidth="1"/>
    <col min="6150" max="6150" width="7.85546875" bestFit="1" customWidth="1"/>
    <col min="6151" max="6151" width="10.7109375" bestFit="1" customWidth="1"/>
    <col min="6152" max="6152" width="10.42578125" bestFit="1" customWidth="1"/>
    <col min="6153" max="6153" width="7.85546875" bestFit="1" customWidth="1"/>
    <col min="6154" max="6154" width="11.5703125" bestFit="1" customWidth="1"/>
    <col min="6155" max="6155" width="10.42578125" bestFit="1" customWidth="1"/>
    <col min="6156" max="6156" width="7.85546875" bestFit="1" customWidth="1"/>
    <col min="6157" max="6157" width="10.42578125" bestFit="1" customWidth="1"/>
    <col min="6158" max="6158" width="6.85546875" bestFit="1" customWidth="1"/>
    <col min="6159" max="6159" width="9.42578125" bestFit="1" customWidth="1"/>
    <col min="6160" max="6160" width="7.85546875" bestFit="1" customWidth="1"/>
    <col min="6161" max="6161" width="4.7109375" bestFit="1" customWidth="1"/>
    <col min="6162" max="6162" width="10.42578125" bestFit="1" customWidth="1"/>
    <col min="6163" max="6163" width="8" bestFit="1" customWidth="1"/>
    <col min="6164" max="6165" width="6.7109375" bestFit="1" customWidth="1"/>
    <col min="6166" max="6166" width="10.42578125" bestFit="1" customWidth="1"/>
    <col min="6167" max="6167" width="7.85546875" bestFit="1" customWidth="1"/>
    <col min="6168" max="6168" width="10.42578125" bestFit="1" customWidth="1"/>
    <col min="6169" max="6169" width="7.85546875" bestFit="1" customWidth="1"/>
    <col min="6170" max="6170" width="10.42578125" bestFit="1" customWidth="1"/>
    <col min="6171" max="6171" width="7.85546875" bestFit="1" customWidth="1"/>
    <col min="6172" max="6172" width="11.5703125" bestFit="1" customWidth="1"/>
    <col min="6173" max="6173" width="10.42578125" bestFit="1" customWidth="1"/>
    <col min="6174" max="6174" width="7.85546875" bestFit="1" customWidth="1"/>
    <col min="6175" max="6175" width="4.7109375" bestFit="1" customWidth="1"/>
    <col min="6176" max="6176" width="10.42578125" bestFit="1" customWidth="1"/>
    <col min="6177" max="6177" width="7.85546875" bestFit="1" customWidth="1"/>
    <col min="6178" max="6178" width="6.7109375" bestFit="1" customWidth="1"/>
    <col min="6179" max="6179" width="9.42578125" bestFit="1" customWidth="1"/>
    <col min="6180" max="6180" width="7.85546875" bestFit="1" customWidth="1"/>
    <col min="6181" max="6181" width="10.42578125" bestFit="1" customWidth="1"/>
    <col min="6182" max="6182" width="7.85546875" bestFit="1" customWidth="1"/>
    <col min="6183" max="6183" width="4.7109375" bestFit="1" customWidth="1"/>
    <col min="6184" max="6184" width="10.42578125" bestFit="1" customWidth="1"/>
    <col min="6185" max="6185" width="7.85546875" bestFit="1" customWidth="1"/>
    <col min="6186" max="6186" width="10.7109375" bestFit="1" customWidth="1"/>
    <col min="6187" max="6187" width="4.42578125" bestFit="1" customWidth="1"/>
    <col min="6188" max="6188" width="4.7109375" bestFit="1" customWidth="1"/>
    <col min="6189" max="6189" width="10.42578125" bestFit="1" customWidth="1"/>
    <col min="6190" max="6190" width="7.85546875" bestFit="1" customWidth="1"/>
    <col min="6191" max="6191" width="4.7109375" bestFit="1" customWidth="1"/>
    <col min="6192" max="6192" width="10.42578125" bestFit="1" customWidth="1"/>
    <col min="6193" max="6193" width="7.85546875" bestFit="1" customWidth="1"/>
    <col min="6194" max="6194" width="10.42578125" bestFit="1" customWidth="1"/>
    <col min="6195" max="6195" width="7.85546875" bestFit="1" customWidth="1"/>
    <col min="6196" max="6196" width="6.7109375" bestFit="1" customWidth="1"/>
    <col min="6197" max="6197" width="10.42578125" bestFit="1" customWidth="1"/>
    <col min="6198" max="6198" width="7.85546875" bestFit="1" customWidth="1"/>
    <col min="6199" max="6199" width="6.7109375" bestFit="1" customWidth="1"/>
    <col min="6200" max="6200" width="10.42578125" bestFit="1" customWidth="1"/>
    <col min="6201" max="6202" width="10.7109375" bestFit="1" customWidth="1"/>
    <col min="6203" max="6203" width="9.42578125" bestFit="1" customWidth="1"/>
    <col min="6204" max="6204" width="7.85546875" bestFit="1" customWidth="1"/>
    <col min="6205" max="6205" width="10.42578125" bestFit="1" customWidth="1"/>
    <col min="6206" max="6206" width="7.85546875" bestFit="1" customWidth="1"/>
    <col min="6207" max="6207" width="6.28515625" bestFit="1" customWidth="1"/>
    <col min="6208" max="6208" width="10.42578125" bestFit="1" customWidth="1"/>
    <col min="6209" max="6209" width="7.85546875" bestFit="1" customWidth="1"/>
    <col min="6210" max="6210" width="10.7109375" bestFit="1" customWidth="1"/>
    <col min="6211" max="6211" width="10.42578125" bestFit="1" customWidth="1"/>
    <col min="6212" max="6212" width="12.42578125" bestFit="1" customWidth="1"/>
    <col min="6213" max="6213" width="10.42578125" bestFit="1" customWidth="1"/>
    <col min="6214" max="6214" width="7.85546875" bestFit="1" customWidth="1"/>
    <col min="6215" max="6215" width="10.42578125" bestFit="1" customWidth="1"/>
    <col min="6216" max="6216" width="12" bestFit="1" customWidth="1"/>
    <col min="6217" max="6217" width="4.7109375" bestFit="1" customWidth="1"/>
    <col min="6218" max="6218" width="4.42578125" bestFit="1" customWidth="1"/>
    <col min="6219" max="6219" width="10.42578125" bestFit="1" customWidth="1"/>
    <col min="6220" max="6220" width="7.85546875" bestFit="1" customWidth="1"/>
    <col min="6221" max="6221" width="10.42578125" bestFit="1" customWidth="1"/>
    <col min="6222" max="6222" width="6.85546875" bestFit="1" customWidth="1"/>
    <col min="6223" max="6223" width="9.42578125" bestFit="1" customWidth="1"/>
    <col min="6224" max="6224" width="7.85546875" bestFit="1" customWidth="1"/>
    <col min="6225" max="6225" width="10.42578125" bestFit="1" customWidth="1"/>
    <col min="6226" max="6226" width="7.85546875" bestFit="1" customWidth="1"/>
    <col min="6227" max="6227" width="10.42578125" bestFit="1" customWidth="1"/>
    <col min="6228" max="6228" width="7.85546875" bestFit="1" customWidth="1"/>
    <col min="6229" max="6229" width="10.7109375" bestFit="1" customWidth="1"/>
    <col min="6230" max="6230" width="10.42578125" bestFit="1" customWidth="1"/>
    <col min="6231" max="6231" width="7.85546875" bestFit="1" customWidth="1"/>
    <col min="6232" max="6232" width="6.7109375" bestFit="1" customWidth="1"/>
    <col min="6233" max="6233" width="8" bestFit="1" customWidth="1"/>
    <col min="6234" max="6234" width="10.28515625" bestFit="1" customWidth="1"/>
    <col min="6235" max="6235" width="10.42578125" bestFit="1" customWidth="1"/>
    <col min="6236" max="6236" width="8" bestFit="1" customWidth="1"/>
    <col min="6237" max="6237" width="10.42578125" bestFit="1" customWidth="1"/>
    <col min="6238" max="6238" width="10.7109375" bestFit="1" customWidth="1"/>
    <col min="6239" max="6239" width="10.42578125" bestFit="1" customWidth="1"/>
    <col min="6240" max="6240" width="8" bestFit="1" customWidth="1"/>
    <col min="6241" max="6241" width="4.7109375" bestFit="1" customWidth="1"/>
    <col min="6242" max="6242" width="10.42578125" bestFit="1" customWidth="1"/>
    <col min="6243" max="6243" width="7.85546875" bestFit="1" customWidth="1"/>
    <col min="6244" max="6244" width="4.7109375" bestFit="1" customWidth="1"/>
    <col min="6245" max="6245" width="10.42578125" bestFit="1" customWidth="1"/>
    <col min="6246" max="6246" width="7.85546875" bestFit="1" customWidth="1"/>
    <col min="6247" max="6247" width="10.42578125" bestFit="1" customWidth="1"/>
    <col min="6248" max="6248" width="7.85546875" bestFit="1" customWidth="1"/>
    <col min="6249" max="6249" width="10.42578125" bestFit="1" customWidth="1"/>
    <col min="6250" max="6250" width="8" bestFit="1" customWidth="1"/>
    <col min="6251" max="6251" width="6.7109375" bestFit="1" customWidth="1"/>
    <col min="6252" max="6252" width="10.7109375" bestFit="1" customWidth="1"/>
    <col min="6253" max="6253" width="10.42578125" bestFit="1" customWidth="1"/>
    <col min="6254" max="6254" width="10.7109375" bestFit="1" customWidth="1"/>
    <col min="6255" max="6255" width="4.42578125" bestFit="1" customWidth="1"/>
    <col min="6256" max="6256" width="10.42578125" bestFit="1" customWidth="1"/>
    <col min="6257" max="6257" width="7.85546875" bestFit="1" customWidth="1"/>
    <col min="6258" max="6259" width="6.7109375" bestFit="1" customWidth="1"/>
    <col min="6260" max="6260" width="10.42578125" bestFit="1" customWidth="1"/>
    <col min="6261" max="6261" width="8" bestFit="1" customWidth="1"/>
    <col min="6262" max="6262" width="10.42578125" bestFit="1" customWidth="1"/>
    <col min="6263" max="6264" width="7.85546875" bestFit="1" customWidth="1"/>
    <col min="6265" max="6265" width="6.7109375" bestFit="1" customWidth="1"/>
    <col min="6266" max="6266" width="10.42578125" bestFit="1" customWidth="1"/>
    <col min="6267" max="6267" width="7.85546875" bestFit="1" customWidth="1"/>
    <col min="6268" max="6268" width="4.7109375" bestFit="1" customWidth="1"/>
    <col min="6269" max="6269" width="10.42578125" bestFit="1" customWidth="1"/>
    <col min="6270" max="6270" width="7.85546875" bestFit="1" customWidth="1"/>
    <col min="6271" max="6271" width="4.7109375" bestFit="1" customWidth="1"/>
    <col min="6272" max="6272" width="10.42578125" bestFit="1" customWidth="1"/>
    <col min="6273" max="6273" width="7.85546875" bestFit="1" customWidth="1"/>
    <col min="6274" max="6274" width="10.42578125" bestFit="1" customWidth="1"/>
    <col min="6275" max="6275" width="7.85546875" bestFit="1" customWidth="1"/>
    <col min="6276" max="6276" width="10.42578125" bestFit="1" customWidth="1"/>
    <col min="6277" max="6277" width="7.85546875" bestFit="1" customWidth="1"/>
    <col min="6278" max="6278" width="8" bestFit="1" customWidth="1"/>
    <col min="6279" max="6279" width="10.42578125" bestFit="1" customWidth="1"/>
    <col min="6280" max="6280" width="7.85546875" bestFit="1" customWidth="1"/>
    <col min="6281" max="6281" width="6.7109375" bestFit="1" customWidth="1"/>
    <col min="6282" max="6282" width="10.85546875" bestFit="1" customWidth="1"/>
    <col min="6283" max="6283" width="4.7109375" bestFit="1" customWidth="1"/>
    <col min="6284" max="6284" width="10.42578125" bestFit="1" customWidth="1"/>
    <col min="6285" max="6285" width="7.85546875" bestFit="1" customWidth="1"/>
    <col min="6286" max="6286" width="6.7109375" bestFit="1" customWidth="1"/>
    <col min="6287" max="6287" width="10.42578125" bestFit="1" customWidth="1"/>
    <col min="6288" max="6288" width="11.5703125" bestFit="1" customWidth="1"/>
    <col min="6289" max="6289" width="10.42578125" bestFit="1" customWidth="1"/>
    <col min="6290" max="6290" width="7.85546875" bestFit="1" customWidth="1"/>
    <col min="6291" max="6291" width="4.7109375" bestFit="1" customWidth="1"/>
    <col min="6292" max="6292" width="10.42578125" bestFit="1" customWidth="1"/>
    <col min="6293" max="6293" width="6.85546875" bestFit="1" customWidth="1"/>
    <col min="6294" max="6294" width="6.7109375" bestFit="1" customWidth="1"/>
    <col min="6295" max="6295" width="9.42578125" bestFit="1" customWidth="1"/>
    <col min="6296" max="6296" width="11.85546875" bestFit="1" customWidth="1"/>
    <col min="6297" max="6297" width="6.28515625" bestFit="1" customWidth="1"/>
    <col min="6298" max="6298" width="10.42578125" bestFit="1" customWidth="1"/>
    <col min="6299" max="6299" width="8" bestFit="1" customWidth="1"/>
    <col min="6300" max="6300" width="6.7109375" bestFit="1" customWidth="1"/>
    <col min="6301" max="6301" width="10.42578125" bestFit="1" customWidth="1"/>
    <col min="6302" max="6302" width="7.85546875" bestFit="1" customWidth="1"/>
    <col min="6303" max="6303" width="10.42578125" bestFit="1" customWidth="1"/>
    <col min="6304" max="6304" width="7.85546875" bestFit="1" customWidth="1"/>
    <col min="6305" max="6305" width="10.42578125" bestFit="1" customWidth="1"/>
    <col min="6306" max="6306" width="10.85546875" bestFit="1" customWidth="1"/>
    <col min="6307" max="6307" width="10.42578125" bestFit="1" customWidth="1"/>
    <col min="6308" max="6308" width="8" bestFit="1" customWidth="1"/>
    <col min="6309" max="6309" width="10.7109375" bestFit="1" customWidth="1"/>
    <col min="6310" max="6310" width="10.42578125" bestFit="1" customWidth="1"/>
    <col min="6311" max="6311" width="7.85546875" bestFit="1" customWidth="1"/>
    <col min="6312" max="6312" width="10.42578125" bestFit="1" customWidth="1"/>
    <col min="6313" max="6313" width="8" bestFit="1" customWidth="1"/>
    <col min="6314" max="6314" width="6.7109375" bestFit="1" customWidth="1"/>
    <col min="6315" max="6315" width="10.42578125" bestFit="1" customWidth="1"/>
    <col min="6316" max="6316" width="6.85546875" bestFit="1" customWidth="1"/>
    <col min="6317" max="6317" width="7.85546875" bestFit="1" customWidth="1"/>
    <col min="6318" max="6319" width="4.7109375" bestFit="1" customWidth="1"/>
    <col min="6320" max="6320" width="9.42578125" bestFit="1" customWidth="1"/>
    <col min="6321" max="6322" width="7.85546875" bestFit="1" customWidth="1"/>
    <col min="6323" max="6324" width="4.7109375" bestFit="1" customWidth="1"/>
    <col min="6325" max="6325" width="10.42578125" bestFit="1" customWidth="1"/>
    <col min="6326" max="6326" width="7.85546875" bestFit="1" customWidth="1"/>
    <col min="6327" max="6327" width="6.7109375" bestFit="1" customWidth="1"/>
    <col min="6328" max="6328" width="10.42578125" bestFit="1" customWidth="1"/>
    <col min="6329" max="6329" width="7.85546875" bestFit="1" customWidth="1"/>
    <col min="6330" max="6330" width="8" bestFit="1" customWidth="1"/>
    <col min="6331" max="6331" width="6.7109375" bestFit="1" customWidth="1"/>
    <col min="6332" max="6332" width="10.42578125" bestFit="1" customWidth="1"/>
    <col min="6333" max="6333" width="7.85546875" bestFit="1" customWidth="1"/>
    <col min="6334" max="6334" width="4.7109375" bestFit="1" customWidth="1"/>
    <col min="6335" max="6335" width="10.42578125" bestFit="1" customWidth="1"/>
    <col min="6336" max="6337" width="7.85546875" bestFit="1" customWidth="1"/>
    <col min="6338" max="6338" width="6.7109375" bestFit="1" customWidth="1"/>
    <col min="6339" max="6339" width="8" bestFit="1" customWidth="1"/>
    <col min="6340" max="6340" width="10.42578125" bestFit="1" customWidth="1"/>
    <col min="6341" max="6341" width="7.85546875" bestFit="1" customWidth="1"/>
    <col min="6342" max="6342" width="10.42578125" bestFit="1" customWidth="1"/>
    <col min="6343" max="6343" width="7.85546875" bestFit="1" customWidth="1"/>
    <col min="6344" max="6344" width="12.5703125" bestFit="1" customWidth="1"/>
    <col min="6345" max="6345" width="4.7109375" bestFit="1" customWidth="1"/>
    <col min="6346" max="6346" width="10.42578125" bestFit="1" customWidth="1"/>
    <col min="6347" max="6347" width="7.85546875" bestFit="1" customWidth="1"/>
    <col min="6348" max="6348" width="4.7109375" bestFit="1" customWidth="1"/>
    <col min="6349" max="6349" width="10.42578125" bestFit="1" customWidth="1"/>
    <col min="6350" max="6351" width="6.7109375" bestFit="1" customWidth="1"/>
    <col min="6352" max="6352" width="4.7109375" bestFit="1" customWidth="1"/>
    <col min="6353" max="6353" width="7.85546875" bestFit="1" customWidth="1"/>
    <col min="6354" max="6354" width="12.42578125" bestFit="1" customWidth="1"/>
    <col min="6355" max="6355" width="7.85546875" bestFit="1" customWidth="1"/>
    <col min="6356" max="6356" width="6.7109375" bestFit="1" customWidth="1"/>
    <col min="6357" max="6357" width="6.28515625" bestFit="1" customWidth="1"/>
    <col min="6358" max="6358" width="10.42578125" bestFit="1" customWidth="1"/>
    <col min="6359" max="6359" width="7.85546875" bestFit="1" customWidth="1"/>
    <col min="6360" max="6360" width="10.42578125" bestFit="1" customWidth="1"/>
    <col min="6361" max="6361" width="7.85546875" bestFit="1" customWidth="1"/>
    <col min="6362" max="6362" width="10.7109375" bestFit="1" customWidth="1"/>
    <col min="6363" max="6363" width="10.42578125" bestFit="1" customWidth="1"/>
    <col min="6364" max="6364" width="8" bestFit="1" customWidth="1"/>
    <col min="6365" max="6365" width="6.28515625" bestFit="1" customWidth="1"/>
    <col min="6366" max="6366" width="10.42578125" bestFit="1" customWidth="1"/>
    <col min="6367" max="6367" width="8" bestFit="1" customWidth="1"/>
    <col min="6368" max="6368" width="6.7109375" bestFit="1" customWidth="1"/>
    <col min="6369" max="6369" width="10.42578125" bestFit="1" customWidth="1"/>
    <col min="6370" max="6370" width="7.85546875" bestFit="1" customWidth="1"/>
    <col min="6371" max="6371" width="10.42578125" bestFit="1" customWidth="1"/>
    <col min="6372" max="6372" width="7.85546875" bestFit="1" customWidth="1"/>
    <col min="6373" max="6373" width="4.42578125" bestFit="1" customWidth="1"/>
    <col min="6374" max="6374" width="4.7109375" bestFit="1" customWidth="1"/>
    <col min="6375" max="6375" width="10.42578125" bestFit="1" customWidth="1"/>
    <col min="6376" max="6376" width="7.85546875" bestFit="1" customWidth="1"/>
    <col min="6377" max="6377" width="6.7109375" bestFit="1" customWidth="1"/>
    <col min="6378" max="6378" width="10.42578125" bestFit="1" customWidth="1"/>
    <col min="6379" max="6379" width="6.85546875" bestFit="1" customWidth="1"/>
    <col min="6380" max="6380" width="9.42578125" bestFit="1" customWidth="1"/>
    <col min="6381" max="6381" width="7.85546875" bestFit="1" customWidth="1"/>
    <col min="6382" max="6382" width="4.7109375" bestFit="1" customWidth="1"/>
    <col min="6383" max="6383" width="10.42578125" bestFit="1" customWidth="1"/>
    <col min="6384" max="6384" width="7.85546875" bestFit="1" customWidth="1"/>
    <col min="6385" max="6385" width="10.42578125" bestFit="1" customWidth="1"/>
    <col min="6386" max="6386" width="7.85546875" bestFit="1" customWidth="1"/>
    <col min="6387" max="6387" width="10.42578125" bestFit="1" customWidth="1"/>
    <col min="6388" max="6388" width="10.7109375" bestFit="1" customWidth="1"/>
    <col min="6389" max="6389" width="10.42578125" bestFit="1" customWidth="1"/>
    <col min="6390" max="6390" width="7.85546875" bestFit="1" customWidth="1"/>
    <col min="6391" max="6391" width="11.5703125" bestFit="1" customWidth="1"/>
    <col min="6392" max="6392" width="10.42578125" bestFit="1" customWidth="1"/>
    <col min="6393" max="6393" width="7.85546875" bestFit="1" customWidth="1"/>
    <col min="6394" max="6394" width="6.7109375" bestFit="1" customWidth="1"/>
    <col min="6395" max="6395" width="10.42578125" bestFit="1" customWidth="1"/>
    <col min="6396" max="6396" width="7.85546875" bestFit="1" customWidth="1"/>
    <col min="6397" max="6397" width="9.42578125" bestFit="1" customWidth="1"/>
    <col min="6398" max="6398" width="7.85546875" bestFit="1" customWidth="1"/>
    <col min="6399" max="6399" width="10.42578125" bestFit="1" customWidth="1"/>
    <col min="6400" max="6400" width="7.85546875" bestFit="1" customWidth="1"/>
    <col min="6401" max="6401" width="4.7109375" bestFit="1" customWidth="1"/>
    <col min="6402" max="6402" width="10.42578125" bestFit="1" customWidth="1"/>
    <col min="6403" max="6403" width="8" bestFit="1" customWidth="1"/>
    <col min="6404" max="6404" width="6.7109375" bestFit="1" customWidth="1"/>
    <col min="6405" max="6405" width="10.42578125" bestFit="1" customWidth="1"/>
    <col min="6406" max="6406" width="7.85546875" bestFit="1" customWidth="1"/>
    <col min="6407" max="6407" width="6.7109375" bestFit="1" customWidth="1"/>
    <col min="6408" max="6408" width="10.42578125" bestFit="1" customWidth="1"/>
    <col min="6409" max="6409" width="7.85546875" bestFit="1" customWidth="1"/>
    <col min="6410" max="6410" width="10.42578125" bestFit="1" customWidth="1"/>
    <col min="6411" max="6411" width="7.85546875" bestFit="1" customWidth="1"/>
    <col min="6412" max="6412" width="11.5703125" bestFit="1" customWidth="1"/>
    <col min="6413" max="6413" width="10.42578125" bestFit="1" customWidth="1"/>
    <col min="6414" max="6414" width="7.85546875" bestFit="1" customWidth="1"/>
    <col min="6415" max="6415" width="4.7109375" bestFit="1" customWidth="1"/>
    <col min="6416" max="6416" width="10.42578125" bestFit="1" customWidth="1"/>
    <col min="6417" max="6417" width="7.85546875" bestFit="1" customWidth="1"/>
    <col min="6418" max="6418" width="6.7109375" bestFit="1" customWidth="1"/>
    <col min="6419" max="6419" width="9.42578125" bestFit="1" customWidth="1"/>
    <col min="6420" max="6420" width="7.85546875" bestFit="1" customWidth="1"/>
    <col min="6421" max="6421" width="10.42578125" bestFit="1" customWidth="1"/>
    <col min="6422" max="6422" width="7.85546875" bestFit="1" customWidth="1"/>
    <col min="6423" max="6424" width="4.7109375" bestFit="1" customWidth="1"/>
    <col min="6425" max="6425" width="10.42578125" bestFit="1" customWidth="1"/>
    <col min="6426" max="6426" width="7.85546875" bestFit="1" customWidth="1"/>
    <col min="6427" max="6427" width="4.7109375" bestFit="1" customWidth="1"/>
    <col min="6428" max="6428" width="10.42578125" bestFit="1" customWidth="1"/>
    <col min="6429" max="6429" width="7.85546875" bestFit="1" customWidth="1"/>
    <col min="6430" max="6430" width="10.42578125" bestFit="1" customWidth="1"/>
    <col min="6431" max="6431" width="7.85546875" bestFit="1" customWidth="1"/>
    <col min="6432" max="6432" width="10.42578125" bestFit="1" customWidth="1"/>
    <col min="6433" max="6433" width="7.85546875" bestFit="1" customWidth="1"/>
    <col min="6434" max="6434" width="10.42578125" bestFit="1" customWidth="1"/>
    <col min="6435" max="6435" width="7.85546875" bestFit="1" customWidth="1"/>
    <col min="6436" max="6436" width="11" bestFit="1" customWidth="1"/>
    <col min="6437" max="6437" width="10.42578125" bestFit="1" customWidth="1"/>
    <col min="6438" max="6438" width="6.85546875" bestFit="1" customWidth="1"/>
    <col min="6439" max="6439" width="10.7109375" bestFit="1" customWidth="1"/>
    <col min="6440" max="6440" width="9.42578125" bestFit="1" customWidth="1"/>
    <col min="6441" max="6441" width="7.85546875" bestFit="1" customWidth="1"/>
    <col min="6442" max="6442" width="10.42578125" bestFit="1" customWidth="1"/>
    <col min="6443" max="6443" width="7.85546875" bestFit="1" customWidth="1"/>
    <col min="6444" max="6444" width="10.42578125" bestFit="1" customWidth="1"/>
    <col min="6445" max="6445" width="7.85546875" bestFit="1" customWidth="1"/>
    <col min="6446" max="6446" width="6.28515625" bestFit="1" customWidth="1"/>
    <col min="6447" max="6447" width="10.42578125" bestFit="1" customWidth="1"/>
    <col min="6448" max="6448" width="7.85546875" bestFit="1" customWidth="1"/>
    <col min="6449" max="6449" width="4.7109375" bestFit="1" customWidth="1"/>
    <col min="6450" max="6450" width="10.42578125" bestFit="1" customWidth="1"/>
    <col min="6451" max="6451" width="12.42578125" bestFit="1" customWidth="1"/>
    <col min="6452" max="6452" width="7.85546875" bestFit="1" customWidth="1"/>
    <col min="6453" max="6453" width="8" bestFit="1" customWidth="1"/>
    <col min="6454" max="6454" width="10.42578125" bestFit="1" customWidth="1"/>
    <col min="6455" max="6455" width="7.85546875" bestFit="1" customWidth="1"/>
    <col min="6456" max="6456" width="10.42578125" bestFit="1" customWidth="1"/>
    <col min="6457" max="6457" width="8" bestFit="1" customWidth="1"/>
    <col min="6458" max="6458" width="12" bestFit="1" customWidth="1"/>
    <col min="6459" max="6459" width="4.7109375" bestFit="1" customWidth="1"/>
    <col min="6460" max="6460" width="10.42578125" bestFit="1" customWidth="1"/>
    <col min="6461" max="6461" width="7.85546875" bestFit="1" customWidth="1"/>
    <col min="6462" max="6462" width="4.7109375" bestFit="1" customWidth="1"/>
    <col min="6463" max="6463" width="10.42578125" bestFit="1" customWidth="1"/>
    <col min="6464" max="6464" width="6.85546875" bestFit="1" customWidth="1"/>
    <col min="6465" max="6465" width="8" bestFit="1" customWidth="1"/>
    <col min="6466" max="6466" width="9.42578125" bestFit="1" customWidth="1"/>
    <col min="6467" max="6467" width="12" bestFit="1" customWidth="1"/>
    <col min="6468" max="6468" width="10.42578125" bestFit="1" customWidth="1"/>
    <col min="6469" max="6469" width="7.85546875" bestFit="1" customWidth="1"/>
    <col min="6470" max="6470" width="8" bestFit="1" customWidth="1"/>
    <col min="6471" max="6471" width="11" bestFit="1" customWidth="1"/>
    <col min="6472" max="6472" width="11.28515625" bestFit="1" customWidth="1"/>
    <col min="6473" max="6473" width="10.42578125" bestFit="1" customWidth="1"/>
    <col min="6474" max="6474" width="7.85546875" bestFit="1" customWidth="1"/>
    <col min="6475" max="6475" width="10.42578125" bestFit="1" customWidth="1"/>
    <col min="6476" max="6476" width="8" bestFit="1" customWidth="1"/>
    <col min="6477" max="6477" width="6.7109375" bestFit="1" customWidth="1"/>
    <col min="6478" max="6478" width="11.28515625" bestFit="1" customWidth="1"/>
    <col min="6479" max="6479" width="10.42578125" bestFit="1" customWidth="1"/>
    <col min="6480" max="6480" width="12.42578125" bestFit="1" customWidth="1"/>
    <col min="6481" max="6481" width="7.85546875" bestFit="1" customWidth="1"/>
    <col min="6482" max="6482" width="8" bestFit="1" customWidth="1"/>
    <col min="6483" max="6483" width="10.28515625" bestFit="1" customWidth="1"/>
    <col min="6484" max="6484" width="10.42578125" bestFit="1" customWidth="1"/>
    <col min="6485" max="6485" width="10.7109375" bestFit="1" customWidth="1"/>
    <col min="6486" max="6486" width="10.42578125" bestFit="1" customWidth="1"/>
    <col min="6487" max="6487" width="8" bestFit="1" customWidth="1"/>
    <col min="6488" max="6488" width="6.7109375" bestFit="1" customWidth="1"/>
    <col min="6489" max="6489" width="10.28515625" bestFit="1" customWidth="1"/>
    <col min="6490" max="6490" width="4.7109375" bestFit="1" customWidth="1"/>
    <col min="6491" max="6491" width="10.42578125" bestFit="1" customWidth="1"/>
    <col min="6492" max="6492" width="6.85546875" bestFit="1" customWidth="1"/>
    <col min="6493" max="6493" width="11.28515625" bestFit="1" customWidth="1"/>
    <col min="6494" max="6494" width="9.42578125" bestFit="1" customWidth="1"/>
    <col min="6495" max="6495" width="7.85546875" bestFit="1" customWidth="1"/>
    <col min="6496" max="6496" width="10.42578125" bestFit="1" customWidth="1"/>
    <col min="6497" max="6497" width="7.85546875" bestFit="1" customWidth="1"/>
    <col min="6498" max="6498" width="10.42578125" bestFit="1" customWidth="1"/>
    <col min="6499" max="6499" width="8" bestFit="1" customWidth="1"/>
    <col min="6500" max="6500" width="6.7109375" bestFit="1" customWidth="1"/>
    <col min="6501" max="6501" width="4.7109375" bestFit="1" customWidth="1"/>
    <col min="6502" max="6502" width="10.42578125" bestFit="1" customWidth="1"/>
    <col min="6503" max="6503" width="7.85546875" bestFit="1" customWidth="1"/>
    <col min="6504" max="6504" width="6.28515625" bestFit="1" customWidth="1"/>
    <col min="6505" max="6505" width="10.42578125" bestFit="1" customWidth="1"/>
    <col min="6506" max="6506" width="7.85546875" bestFit="1" customWidth="1"/>
    <col min="6507" max="6507" width="10.42578125" bestFit="1" customWidth="1"/>
    <col min="6508" max="6508" width="7.85546875" bestFit="1" customWidth="1"/>
    <col min="6509" max="6509" width="6.7109375" bestFit="1" customWidth="1"/>
    <col min="6510" max="6510" width="8" bestFit="1" customWidth="1"/>
    <col min="6511" max="6511" width="6.7109375" bestFit="1" customWidth="1"/>
    <col min="6512" max="6512" width="10.42578125" bestFit="1" customWidth="1"/>
    <col min="6513" max="6513" width="8" bestFit="1" customWidth="1"/>
    <col min="6514" max="6514" width="10.42578125" bestFit="1" customWidth="1"/>
    <col min="6515" max="6516" width="7.85546875" bestFit="1" customWidth="1"/>
    <col min="6517" max="6517" width="6.7109375" bestFit="1" customWidth="1"/>
    <col min="6518" max="6518" width="10.42578125" bestFit="1" customWidth="1"/>
    <col min="6519" max="6519" width="6.85546875" bestFit="1" customWidth="1"/>
    <col min="6520" max="6520" width="9.42578125" bestFit="1" customWidth="1"/>
    <col min="6521" max="6521" width="7.85546875" bestFit="1" customWidth="1"/>
    <col min="6522" max="6522" width="10.42578125" bestFit="1" customWidth="1"/>
    <col min="6523" max="6523" width="7.85546875" bestFit="1" customWidth="1"/>
    <col min="6524" max="6524" width="4.7109375" bestFit="1" customWidth="1"/>
    <col min="6525" max="6525" width="10.42578125" bestFit="1" customWidth="1"/>
    <col min="6526" max="6526" width="7.85546875" bestFit="1" customWidth="1"/>
    <col min="6527" max="6527" width="10.42578125" bestFit="1" customWidth="1"/>
    <col min="6528" max="6528" width="7.85546875" bestFit="1" customWidth="1"/>
    <col min="6529" max="6529" width="4.7109375" bestFit="1" customWidth="1"/>
    <col min="6530" max="6530" width="10.42578125" bestFit="1" customWidth="1"/>
    <col min="6531" max="6531" width="7.85546875" bestFit="1" customWidth="1"/>
    <col min="6532" max="6532" width="8" bestFit="1" customWidth="1"/>
    <col min="6533" max="6533" width="4.7109375" bestFit="1" customWidth="1"/>
    <col min="6534" max="6534" width="10.42578125" bestFit="1" customWidth="1"/>
    <col min="6535" max="6535" width="7.85546875" bestFit="1" customWidth="1"/>
    <col min="6536" max="6536" width="6.7109375" bestFit="1" customWidth="1"/>
    <col min="6537" max="6537" width="11.28515625" bestFit="1" customWidth="1"/>
    <col min="6538" max="6538" width="10.42578125" bestFit="1" customWidth="1"/>
    <col min="6539" max="6539" width="7.85546875" bestFit="1" customWidth="1"/>
    <col min="6540" max="6540" width="10.42578125" bestFit="1" customWidth="1"/>
    <col min="6541" max="6541" width="7.85546875" bestFit="1" customWidth="1"/>
    <col min="6542" max="6542" width="10.42578125" bestFit="1" customWidth="1"/>
    <col min="6543" max="6543" width="7.85546875" bestFit="1" customWidth="1"/>
    <col min="6544" max="6544" width="4.7109375" bestFit="1" customWidth="1"/>
    <col min="6545" max="6545" width="10.42578125" bestFit="1" customWidth="1"/>
    <col min="6546" max="6546" width="6.85546875" bestFit="1" customWidth="1"/>
    <col min="6547" max="6547" width="4.7109375" bestFit="1" customWidth="1"/>
    <col min="6548" max="6548" width="9.42578125" bestFit="1" customWidth="1"/>
    <col min="6549" max="6549" width="7.85546875" bestFit="1" customWidth="1"/>
    <col min="6550" max="6550" width="10.42578125" bestFit="1" customWidth="1"/>
    <col min="6551" max="6551" width="11.85546875" bestFit="1" customWidth="1"/>
    <col min="6552" max="6552" width="6.7109375" bestFit="1" customWidth="1"/>
    <col min="6553" max="6553" width="6.28515625" bestFit="1" customWidth="1"/>
    <col min="6554" max="6554" width="4.7109375" bestFit="1" customWidth="1"/>
    <col min="6555" max="6555" width="10.42578125" bestFit="1" customWidth="1"/>
    <col min="6556" max="6556" width="7.85546875" bestFit="1" customWidth="1"/>
    <col min="6557" max="6557" width="6.7109375" bestFit="1" customWidth="1"/>
    <col min="6558" max="6558" width="10.42578125" bestFit="1" customWidth="1"/>
    <col min="6559" max="6559" width="8" bestFit="1" customWidth="1"/>
    <col min="6560" max="6560" width="10.42578125" bestFit="1" customWidth="1"/>
    <col min="6561" max="6561" width="7.85546875" bestFit="1" customWidth="1"/>
    <col min="6562" max="6562" width="10.42578125" bestFit="1" customWidth="1"/>
    <col min="6563" max="6563" width="7.85546875" bestFit="1" customWidth="1"/>
    <col min="6564" max="6564" width="10.85546875" bestFit="1" customWidth="1"/>
    <col min="6565" max="6565" width="10.42578125" bestFit="1" customWidth="1"/>
    <col min="6566" max="6566" width="8" bestFit="1" customWidth="1"/>
    <col min="6567" max="6567" width="6.28515625" bestFit="1" customWidth="1"/>
    <col min="6568" max="6568" width="10.7109375" bestFit="1" customWidth="1"/>
    <col min="6569" max="6569" width="10.42578125" bestFit="1" customWidth="1"/>
    <col min="6570" max="6570" width="7.85546875" bestFit="1" customWidth="1"/>
    <col min="6571" max="6571" width="10.42578125" bestFit="1" customWidth="1"/>
    <col min="6572" max="6572" width="7.85546875" bestFit="1" customWidth="1"/>
    <col min="6573" max="6573" width="10.42578125" bestFit="1" customWidth="1"/>
    <col min="6574" max="6574" width="7.85546875" bestFit="1" customWidth="1"/>
    <col min="6575" max="6575" width="4.7109375" bestFit="1" customWidth="1"/>
    <col min="6576" max="6576" width="9.42578125" bestFit="1" customWidth="1"/>
    <col min="6577" max="6577" width="7.85546875" bestFit="1" customWidth="1"/>
    <col min="6578" max="6578" width="8" bestFit="1" customWidth="1"/>
    <col min="6579" max="6579" width="4.7109375" bestFit="1" customWidth="1"/>
    <col min="6580" max="6580" width="10.42578125" bestFit="1" customWidth="1"/>
    <col min="6581" max="6581" width="7.85546875" bestFit="1" customWidth="1"/>
    <col min="6582" max="6582" width="6.7109375" bestFit="1" customWidth="1"/>
    <col min="6583" max="6583" width="10.42578125" bestFit="1" customWidth="1"/>
    <col min="6584" max="6584" width="7.85546875" bestFit="1" customWidth="1"/>
    <col min="6585" max="6585" width="10.42578125" bestFit="1" customWidth="1"/>
    <col min="6586" max="6586" width="8" bestFit="1" customWidth="1"/>
    <col min="6587" max="6588" width="4.7109375" bestFit="1" customWidth="1"/>
    <col min="6589" max="6589" width="10.42578125" bestFit="1" customWidth="1"/>
    <col min="6590" max="6590" width="7.85546875" bestFit="1" customWidth="1"/>
    <col min="6591" max="6591" width="10.42578125" bestFit="1" customWidth="1"/>
    <col min="6592" max="6592" width="7.85546875" bestFit="1" customWidth="1"/>
    <col min="6593" max="6593" width="10.7109375" bestFit="1" customWidth="1"/>
    <col min="6594" max="6594" width="10.42578125" bestFit="1" customWidth="1"/>
    <col min="6595" max="6595" width="12.42578125" bestFit="1" customWidth="1"/>
    <col min="6596" max="6596" width="7.85546875" bestFit="1" customWidth="1"/>
    <col min="6597" max="6597" width="10.42578125" bestFit="1" customWidth="1"/>
    <col min="6598" max="6598" width="8" bestFit="1" customWidth="1"/>
    <col min="6599" max="6600" width="4.7109375" bestFit="1" customWidth="1"/>
    <col min="6601" max="6601" width="10.42578125" bestFit="1" customWidth="1"/>
    <col min="6602" max="6602" width="6.7109375" bestFit="1" customWidth="1"/>
    <col min="6603" max="6603" width="4.7109375" bestFit="1" customWidth="1"/>
    <col min="6604" max="6604" width="7.85546875" bestFit="1" customWidth="1"/>
    <col min="6605" max="6605" width="12.42578125" bestFit="1" customWidth="1"/>
    <col min="6606" max="6606" width="7.85546875" bestFit="1" customWidth="1"/>
    <col min="6607" max="6607" width="6.7109375" bestFit="1" customWidth="1"/>
    <col min="6608" max="6608" width="7" bestFit="1" customWidth="1"/>
    <col min="6609" max="6609" width="6.28515625" bestFit="1" customWidth="1"/>
    <col min="6610" max="6610" width="12.5703125" bestFit="1" customWidth="1"/>
    <col min="6611" max="6611" width="10.42578125" bestFit="1" customWidth="1"/>
    <col min="6612" max="6612" width="7.85546875" bestFit="1" customWidth="1"/>
    <col min="6613" max="6613" width="10.7109375" bestFit="1" customWidth="1"/>
    <col min="6614" max="6614" width="10.42578125" bestFit="1" customWidth="1"/>
    <col min="6615" max="6615" width="7.85546875" bestFit="1" customWidth="1"/>
    <col min="6616" max="6616" width="6.28515625" bestFit="1" customWidth="1"/>
    <col min="6617" max="6617" width="10.42578125" bestFit="1" customWidth="1"/>
    <col min="6618" max="6618" width="7.85546875" bestFit="1" customWidth="1"/>
    <col min="6619" max="6619" width="6.28515625" bestFit="1" customWidth="1"/>
    <col min="6620" max="6620" width="4.7109375" bestFit="1" customWidth="1"/>
    <col min="6621" max="6621" width="10.42578125" bestFit="1" customWidth="1"/>
    <col min="6622" max="6622" width="11.85546875" bestFit="1" customWidth="1"/>
    <col min="6623" max="6623" width="7.85546875" bestFit="1" customWidth="1"/>
    <col min="6624" max="6624" width="10" bestFit="1" customWidth="1"/>
    <col min="6625" max="6625" width="4.7109375" bestFit="1" customWidth="1"/>
    <col min="6626" max="6626" width="10.42578125" bestFit="1" customWidth="1"/>
    <col min="6627" max="6627" width="7.85546875" bestFit="1" customWidth="1"/>
    <col min="6628" max="6628" width="10.42578125" bestFit="1" customWidth="1"/>
    <col min="6629" max="6629" width="6.85546875" bestFit="1" customWidth="1"/>
    <col min="6630" max="6630" width="9.42578125" bestFit="1" customWidth="1"/>
    <col min="6631" max="6631" width="7.85546875" bestFit="1" customWidth="1"/>
    <col min="6632" max="6632" width="4.7109375" bestFit="1" customWidth="1"/>
    <col min="6633" max="6633" width="10.42578125" bestFit="1" customWidth="1"/>
    <col min="6634" max="6634" width="7.85546875" bestFit="1" customWidth="1"/>
    <col min="6635" max="6635" width="10.42578125" bestFit="1" customWidth="1"/>
    <col min="6636" max="6636" width="7.85546875" bestFit="1" customWidth="1"/>
    <col min="6637" max="6637" width="4.7109375" bestFit="1" customWidth="1"/>
    <col min="6638" max="6638" width="10.42578125" bestFit="1" customWidth="1"/>
    <col min="6639" max="6639" width="8" bestFit="1" customWidth="1"/>
    <col min="6640" max="6640" width="10.85546875" bestFit="1" customWidth="1"/>
    <col min="6641" max="6641" width="4.7109375" bestFit="1" customWidth="1"/>
    <col min="6642" max="6642" width="10.42578125" bestFit="1" customWidth="1"/>
    <col min="6643" max="6643" width="11.5703125" bestFit="1" customWidth="1"/>
    <col min="6644" max="6644" width="10.42578125" bestFit="1" customWidth="1"/>
    <col min="6645" max="6645" width="7.85546875" bestFit="1" customWidth="1"/>
    <col min="6646" max="6646" width="6.7109375" bestFit="1" customWidth="1"/>
    <col min="6647" max="6647" width="10.42578125" bestFit="1" customWidth="1"/>
    <col min="6648" max="6648" width="7.85546875" bestFit="1" customWidth="1"/>
    <col min="6649" max="6649" width="6.7109375" bestFit="1" customWidth="1"/>
    <col min="6650" max="6650" width="9.42578125" bestFit="1" customWidth="1"/>
    <col min="6651" max="6651" width="10.7109375" bestFit="1" customWidth="1"/>
    <col min="6652" max="6652" width="10.42578125" bestFit="1" customWidth="1"/>
    <col min="6653" max="6653" width="7.85546875" bestFit="1" customWidth="1"/>
    <col min="6654" max="6654" width="6.7109375" bestFit="1" customWidth="1"/>
    <col min="6655" max="6655" width="10.42578125" bestFit="1" customWidth="1"/>
    <col min="6656" max="6656" width="8" bestFit="1" customWidth="1"/>
    <col min="6657" max="6657" width="10.42578125" bestFit="1" customWidth="1"/>
    <col min="6658" max="6658" width="7.85546875" bestFit="1" customWidth="1"/>
    <col min="6659" max="6659" width="6.7109375" bestFit="1" customWidth="1"/>
    <col min="6660" max="6660" width="10.42578125" bestFit="1" customWidth="1"/>
    <col min="6661" max="6661" width="7.85546875" bestFit="1" customWidth="1"/>
    <col min="6662" max="6662" width="10.42578125" bestFit="1" customWidth="1"/>
    <col min="6663" max="6663" width="10.7109375" bestFit="1" customWidth="1"/>
    <col min="6664" max="6664" width="11.5703125" bestFit="1" customWidth="1"/>
    <col min="6665" max="6665" width="10.42578125" bestFit="1" customWidth="1"/>
    <col min="6666" max="6666" width="7.85546875" bestFit="1" customWidth="1"/>
    <col min="6667" max="6668" width="4.7109375" bestFit="1" customWidth="1"/>
    <col min="6669" max="6669" width="10.42578125" bestFit="1" customWidth="1"/>
    <col min="6670" max="6670" width="7.85546875" bestFit="1" customWidth="1"/>
    <col min="6671" max="6671" width="9.42578125" bestFit="1" customWidth="1"/>
    <col min="6672" max="6672" width="7.85546875" bestFit="1" customWidth="1"/>
    <col min="6673" max="6673" width="6.7109375" bestFit="1" customWidth="1"/>
    <col min="6674" max="6674" width="10.42578125" bestFit="1" customWidth="1"/>
    <col min="6675" max="6675" width="7.85546875" bestFit="1" customWidth="1"/>
    <col min="6676" max="6676" width="10.42578125" bestFit="1" customWidth="1"/>
    <col min="6677" max="6677" width="7.85546875" bestFit="1" customWidth="1"/>
    <col min="6678" max="6679" width="4.7109375" bestFit="1" customWidth="1"/>
    <col min="6680" max="6680" width="10.42578125" bestFit="1" customWidth="1"/>
    <col min="6681" max="6681" width="8" bestFit="1" customWidth="1"/>
    <col min="6682" max="6682" width="6.7109375" bestFit="1" customWidth="1"/>
    <col min="6683" max="6683" width="6.28515625" bestFit="1" customWidth="1"/>
    <col min="6684" max="6684" width="10.42578125" bestFit="1" customWidth="1"/>
    <col min="6685" max="6686" width="7.85546875" bestFit="1" customWidth="1"/>
    <col min="6687" max="6687" width="6.28515625" bestFit="1" customWidth="1"/>
    <col min="6688" max="6688" width="10.7109375" bestFit="1" customWidth="1"/>
    <col min="6689" max="6689" width="10.42578125" bestFit="1" customWidth="1"/>
    <col min="6690" max="6690" width="6.85546875" bestFit="1" customWidth="1"/>
    <col min="6691" max="6691" width="6.7109375" bestFit="1" customWidth="1"/>
    <col min="6692" max="6692" width="6.28515625" bestFit="1" customWidth="1"/>
    <col min="6693" max="6693" width="10.7109375" bestFit="1" customWidth="1"/>
    <col min="6694" max="6694" width="9.42578125" bestFit="1" customWidth="1"/>
    <col min="6695" max="6695" width="7.85546875" bestFit="1" customWidth="1"/>
    <col min="6696" max="6696" width="6.7109375" bestFit="1" customWidth="1"/>
    <col min="6697" max="6697" width="10.42578125" bestFit="1" customWidth="1"/>
    <col min="6698" max="6698" width="7.85546875" bestFit="1" customWidth="1"/>
    <col min="6699" max="6699" width="10.42578125" bestFit="1" customWidth="1"/>
    <col min="6700" max="6700" width="7.85546875" bestFit="1" customWidth="1"/>
    <col min="6701" max="6701" width="10.42578125" bestFit="1" customWidth="1"/>
    <col min="6702" max="6702" width="7.85546875" bestFit="1" customWidth="1"/>
    <col min="6703" max="6703" width="10.42578125" bestFit="1" customWidth="1"/>
    <col min="6704" max="6704" width="12.42578125" bestFit="1" customWidth="1"/>
    <col min="6705" max="6705" width="7.85546875" bestFit="1" customWidth="1"/>
    <col min="6706" max="6706" width="8" bestFit="1" customWidth="1"/>
    <col min="6707" max="6707" width="10.7109375" bestFit="1" customWidth="1"/>
    <col min="6708" max="6708" width="10.42578125" bestFit="1" customWidth="1"/>
    <col min="6709" max="6709" width="7.85546875" bestFit="1" customWidth="1"/>
    <col min="6710" max="6710" width="10.7109375" bestFit="1" customWidth="1"/>
    <col min="6711" max="6711" width="10.42578125" bestFit="1" customWidth="1"/>
    <col min="6712" max="6712" width="8" bestFit="1" customWidth="1"/>
    <col min="6713" max="6713" width="10.42578125" bestFit="1" customWidth="1"/>
    <col min="6714" max="6714" width="6.85546875" bestFit="1" customWidth="1"/>
    <col min="6715" max="6715" width="4.7109375" bestFit="1" customWidth="1"/>
    <col min="6716" max="6716" width="9.42578125" bestFit="1" customWidth="1"/>
    <col min="6717" max="6717" width="7.85546875" bestFit="1" customWidth="1"/>
    <col min="6718" max="6718" width="12" bestFit="1" customWidth="1"/>
    <col min="6719" max="6719" width="4.7109375" bestFit="1" customWidth="1"/>
    <col min="6720" max="6720" width="10.42578125" bestFit="1" customWidth="1"/>
    <col min="6721" max="6721" width="7.85546875" bestFit="1" customWidth="1"/>
    <col min="6722" max="6722" width="8" bestFit="1" customWidth="1"/>
    <col min="6723" max="6723" width="6.28515625" bestFit="1" customWidth="1"/>
    <col min="6724" max="6724" width="4.7109375" bestFit="1" customWidth="1"/>
    <col min="6725" max="6725" width="11" bestFit="1" customWidth="1"/>
    <col min="6726" max="6726" width="10.42578125" bestFit="1" customWidth="1"/>
    <col min="6727" max="6727" width="7.85546875" bestFit="1" customWidth="1"/>
    <col min="6728" max="6728" width="6.28515625" bestFit="1" customWidth="1"/>
    <col min="6729" max="6729" width="6.7109375" bestFit="1" customWidth="1"/>
    <col min="6730" max="6730" width="10.42578125" bestFit="1" customWidth="1"/>
    <col min="6731" max="6731" width="7.85546875" bestFit="1" customWidth="1"/>
    <col min="6732" max="6732" width="10.42578125" bestFit="1" customWidth="1"/>
    <col min="6733" max="6733" width="11.28515625" bestFit="1" customWidth="1"/>
    <col min="6734" max="6734" width="10.42578125" bestFit="1" customWidth="1"/>
    <col min="6735" max="6735" width="12.42578125" bestFit="1" customWidth="1"/>
    <col min="6736" max="6736" width="7.85546875" bestFit="1" customWidth="1"/>
    <col min="6737" max="6737" width="8" bestFit="1" customWidth="1"/>
    <col min="6738" max="6738" width="10.28515625" bestFit="1" customWidth="1"/>
    <col min="6739" max="6739" width="10.42578125" bestFit="1" customWidth="1"/>
    <col min="6740" max="6740" width="7.85546875" bestFit="1" customWidth="1"/>
    <col min="6741" max="6741" width="6.7109375" bestFit="1" customWidth="1"/>
    <col min="6742" max="6742" width="10.7109375" bestFit="1" customWidth="1"/>
    <col min="6743" max="6743" width="10.42578125" bestFit="1" customWidth="1"/>
    <col min="6744" max="6744" width="8" bestFit="1" customWidth="1"/>
    <col min="6745" max="6745" width="10.28515625" bestFit="1" customWidth="1"/>
    <col min="6746" max="6746" width="10.42578125" bestFit="1" customWidth="1"/>
    <col min="6747" max="6747" width="7" bestFit="1" customWidth="1"/>
    <col min="6748" max="6748" width="6.28515625" bestFit="1" customWidth="1"/>
    <col min="6749" max="6749" width="11.28515625" bestFit="1" customWidth="1"/>
    <col min="6750" max="6750" width="9.42578125" bestFit="1" customWidth="1"/>
    <col min="6751" max="6751" width="8" bestFit="1" customWidth="1"/>
    <col min="6752" max="6752" width="12" bestFit="1" customWidth="1"/>
    <col min="6753" max="6753" width="10.42578125" bestFit="1" customWidth="1"/>
    <col min="6754" max="6754" width="7.85546875" bestFit="1" customWidth="1"/>
    <col min="6755" max="6755" width="10.42578125" bestFit="1" customWidth="1"/>
    <col min="6756" max="6756" width="8" bestFit="1" customWidth="1"/>
    <col min="6757" max="6757" width="6.7109375" bestFit="1" customWidth="1"/>
    <col min="6758" max="6758" width="4.7109375" bestFit="1" customWidth="1"/>
    <col min="6759" max="6759" width="10.42578125" bestFit="1" customWidth="1"/>
    <col min="6760" max="6760" width="7.85546875" bestFit="1" customWidth="1"/>
    <col min="6761" max="6761" width="10.7109375" bestFit="1" customWidth="1"/>
    <col min="6762" max="6762" width="10.42578125" bestFit="1" customWidth="1"/>
    <col min="6763" max="6763" width="8" bestFit="1" customWidth="1"/>
    <col min="6764" max="6764" width="10.42578125" bestFit="1" customWidth="1"/>
    <col min="6765" max="6766" width="7.85546875" bestFit="1" customWidth="1"/>
    <col min="6767" max="6767" width="4.7109375" bestFit="1" customWidth="1"/>
    <col min="6768" max="6768" width="10.42578125" bestFit="1" customWidth="1"/>
    <col min="6769" max="6769" width="6.85546875" bestFit="1" customWidth="1"/>
    <col min="6770" max="6770" width="9.42578125" bestFit="1" customWidth="1"/>
    <col min="6771" max="6771" width="8" bestFit="1" customWidth="1"/>
    <col min="6772" max="6772" width="10.42578125" bestFit="1" customWidth="1"/>
    <col min="6773" max="6773" width="7.85546875" bestFit="1" customWidth="1"/>
    <col min="6774" max="6774" width="4.7109375" bestFit="1" customWidth="1"/>
    <col min="6775" max="6775" width="10.42578125" bestFit="1" customWidth="1"/>
    <col min="6776" max="6776" width="8" bestFit="1" customWidth="1"/>
    <col min="6777" max="6777" width="10.42578125" bestFit="1" customWidth="1"/>
    <col min="6778" max="6778" width="7.85546875" bestFit="1" customWidth="1"/>
    <col min="6779" max="6779" width="10.42578125" bestFit="1" customWidth="1"/>
    <col min="6780" max="6780" width="7.85546875" bestFit="1" customWidth="1"/>
    <col min="6781" max="6781" width="8" bestFit="1" customWidth="1"/>
    <col min="6782" max="6782" width="11" bestFit="1" customWidth="1"/>
    <col min="6783" max="6783" width="10.42578125" bestFit="1" customWidth="1"/>
    <col min="6784" max="6784" width="7.85546875" bestFit="1" customWidth="1"/>
    <col min="6785" max="6785" width="6.7109375" bestFit="1" customWidth="1"/>
    <col min="6786" max="6786" width="4.7109375" bestFit="1" customWidth="1"/>
    <col min="6787" max="6787" width="10.42578125" bestFit="1" customWidth="1"/>
    <col min="6788" max="6788" width="8" bestFit="1" customWidth="1"/>
    <col min="6789" max="6789" width="6.7109375" bestFit="1" customWidth="1"/>
    <col min="6790" max="6790" width="10.42578125" bestFit="1" customWidth="1"/>
    <col min="6791" max="6791" width="11.85546875" bestFit="1" customWidth="1"/>
    <col min="6792" max="6792" width="6.28515625" bestFit="1" customWidth="1"/>
    <col min="6793" max="6793" width="4.42578125" bestFit="1" customWidth="1"/>
    <col min="6794" max="6794" width="10.42578125" bestFit="1" customWidth="1"/>
    <col min="6795" max="6795" width="7.85546875" bestFit="1" customWidth="1"/>
    <col min="6796" max="6796" width="4.7109375" bestFit="1" customWidth="1"/>
    <col min="6797" max="6797" width="10.42578125" bestFit="1" customWidth="1"/>
    <col min="6798" max="6798" width="6.85546875" bestFit="1" customWidth="1"/>
    <col min="6799" max="6799" width="11" bestFit="1" customWidth="1"/>
    <col min="6800" max="6800" width="9.42578125" bestFit="1" customWidth="1"/>
    <col min="6801" max="6801" width="7.85546875" bestFit="1" customWidth="1"/>
    <col min="6802" max="6802" width="8" bestFit="1" customWidth="1"/>
    <col min="6803" max="6803" width="10.85546875" bestFit="1" customWidth="1"/>
    <col min="6804" max="6804" width="10.42578125" bestFit="1" customWidth="1"/>
    <col min="6805" max="6805" width="7.85546875" bestFit="1" customWidth="1"/>
    <col min="6806" max="6806" width="6.28515625" bestFit="1" customWidth="1"/>
    <col min="6807" max="6807" width="10.42578125" bestFit="1" customWidth="1"/>
    <col min="6808" max="6808" width="7.85546875" bestFit="1" customWidth="1"/>
    <col min="6809" max="6809" width="10.42578125" bestFit="1" customWidth="1"/>
    <col min="6810" max="6810" width="7.85546875" bestFit="1" customWidth="1"/>
    <col min="6811" max="6811" width="10.42578125" bestFit="1" customWidth="1"/>
    <col min="6812" max="6812" width="7.85546875" bestFit="1" customWidth="1"/>
    <col min="6813" max="6813" width="10.85546875" bestFit="1" customWidth="1"/>
    <col min="6814" max="6814" width="10.42578125" bestFit="1" customWidth="1"/>
    <col min="6815" max="6815" width="7.85546875" bestFit="1" customWidth="1"/>
    <col min="6816" max="6816" width="10.7109375" bestFit="1" customWidth="1"/>
    <col min="6817" max="6817" width="10.42578125" bestFit="1" customWidth="1"/>
    <col min="6818" max="6818" width="10.7109375" bestFit="1" customWidth="1"/>
    <col min="6819" max="6819" width="10.42578125" bestFit="1" customWidth="1"/>
    <col min="6820" max="6820" width="7.85546875" bestFit="1" customWidth="1"/>
    <col min="6821" max="6821" width="10.42578125" bestFit="1" customWidth="1"/>
    <col min="6822" max="6822" width="7.85546875" bestFit="1" customWidth="1"/>
    <col min="6823" max="6823" width="4.7109375" bestFit="1" customWidth="1"/>
    <col min="6824" max="6824" width="9.42578125" bestFit="1" customWidth="1"/>
    <col min="6825" max="6826" width="7.85546875" bestFit="1" customWidth="1"/>
    <col min="6827" max="6827" width="6.7109375" bestFit="1" customWidth="1"/>
    <col min="6828" max="6828" width="10.42578125" bestFit="1" customWidth="1"/>
    <col min="6829" max="6829" width="7.85546875" bestFit="1" customWidth="1"/>
    <col min="6830" max="6830" width="6.7109375" bestFit="1" customWidth="1"/>
    <col min="6831" max="6831" width="10.42578125" bestFit="1" customWidth="1"/>
    <col min="6832" max="6832" width="7.85546875" bestFit="1" customWidth="1"/>
    <col min="6833" max="6833" width="10.42578125" bestFit="1" customWidth="1"/>
    <col min="6834" max="6834" width="8" bestFit="1" customWidth="1"/>
    <col min="6835" max="6836" width="4.7109375" bestFit="1" customWidth="1"/>
    <col min="6837" max="6837" width="10.42578125" bestFit="1" customWidth="1"/>
    <col min="6838" max="6838" width="7.85546875" bestFit="1" customWidth="1"/>
    <col min="6839" max="6839" width="6.7109375" bestFit="1" customWidth="1"/>
    <col min="6840" max="6840" width="10.42578125" bestFit="1" customWidth="1"/>
    <col min="6841" max="6841" width="7.85546875" bestFit="1" customWidth="1"/>
    <col min="6842" max="6842" width="10.42578125" bestFit="1" customWidth="1"/>
    <col min="6843" max="6843" width="7.85546875" bestFit="1" customWidth="1"/>
    <col min="6844" max="6844" width="10.42578125" bestFit="1" customWidth="1"/>
    <col min="6845" max="6845" width="8" bestFit="1" customWidth="1"/>
    <col min="6846" max="6846" width="4.7109375" bestFit="1" customWidth="1"/>
    <col min="6847" max="6847" width="10.42578125" bestFit="1" customWidth="1"/>
    <col min="6848" max="6849" width="6.7109375" bestFit="1" customWidth="1"/>
    <col min="6850" max="6850" width="7.85546875" bestFit="1" customWidth="1"/>
    <col min="6851" max="6851" width="12.42578125" bestFit="1" customWidth="1"/>
    <col min="6852" max="6852" width="7.85546875" bestFit="1" customWidth="1"/>
    <col min="6853" max="6853" width="6.7109375" bestFit="1" customWidth="1"/>
    <col min="6854" max="6854" width="6.28515625" bestFit="1" customWidth="1"/>
    <col min="6855" max="6855" width="12.5703125" bestFit="1" customWidth="1"/>
    <col min="6856" max="6856" width="10.42578125" bestFit="1" customWidth="1"/>
    <col min="6857" max="6857" width="7.85546875" bestFit="1" customWidth="1"/>
    <col min="6858" max="6858" width="10.42578125" bestFit="1" customWidth="1"/>
    <col min="6859" max="6859" width="10.7109375" bestFit="1" customWidth="1"/>
    <col min="6860" max="6860" width="10.42578125" bestFit="1" customWidth="1"/>
    <col min="6861" max="6861" width="7.85546875" bestFit="1" customWidth="1"/>
    <col min="6862" max="6862" width="6.28515625" bestFit="1" customWidth="1"/>
    <col min="6863" max="6864" width="10.7109375" bestFit="1" customWidth="1"/>
    <col min="6865" max="6865" width="4.42578125" bestFit="1" customWidth="1"/>
    <col min="6866" max="6866" width="10.42578125" bestFit="1" customWidth="1"/>
    <col min="6867" max="6867" width="12.42578125" bestFit="1" customWidth="1"/>
    <col min="6868" max="6868" width="6.7109375" bestFit="1" customWidth="1"/>
    <col min="6869" max="6869" width="6.28515625" bestFit="1" customWidth="1"/>
    <col min="6870" max="6870" width="10.42578125" bestFit="1" customWidth="1"/>
    <col min="6871" max="6871" width="7.85546875" bestFit="1" customWidth="1"/>
    <col min="6872" max="6872" width="10.42578125" bestFit="1" customWidth="1"/>
    <col min="6873" max="6873" width="7.85546875" bestFit="1" customWidth="1"/>
    <col min="6874" max="6874" width="10.42578125" bestFit="1" customWidth="1"/>
    <col min="6875" max="6875" width="7.85546875" bestFit="1" customWidth="1"/>
    <col min="6876" max="6876" width="10.42578125" bestFit="1" customWidth="1"/>
    <col min="6877" max="6877" width="6.85546875" bestFit="1" customWidth="1"/>
    <col min="6878" max="6878" width="4.7109375" bestFit="1" customWidth="1"/>
    <col min="6879" max="6879" width="9.42578125" bestFit="1" customWidth="1"/>
    <col min="6880" max="6880" width="7.85546875" bestFit="1" customWidth="1"/>
    <col min="6881" max="6881" width="10.5703125" bestFit="1" customWidth="1"/>
    <col min="6882" max="6882" width="6.7109375" bestFit="1" customWidth="1"/>
    <col min="6883" max="6883" width="6.28515625" bestFit="1" customWidth="1"/>
    <col min="6884" max="6884" width="4.7109375" bestFit="1" customWidth="1"/>
    <col min="6885" max="6885" width="11" bestFit="1" customWidth="1"/>
    <col min="6886" max="6886" width="10.42578125" bestFit="1" customWidth="1"/>
    <col min="6887" max="6887" width="7.85546875" bestFit="1" customWidth="1"/>
    <col min="6888" max="6888" width="6.7109375" bestFit="1" customWidth="1"/>
    <col min="6889" max="6889" width="4.42578125" bestFit="1" customWidth="1"/>
    <col min="6890" max="6890" width="10.42578125" bestFit="1" customWidth="1"/>
    <col min="6891" max="6891" width="7.85546875" bestFit="1" customWidth="1"/>
    <col min="6892" max="6892" width="10.42578125" bestFit="1" customWidth="1"/>
    <col min="6893" max="6893" width="8" bestFit="1" customWidth="1"/>
    <col min="6894" max="6894" width="6.7109375" bestFit="1" customWidth="1"/>
    <col min="6895" max="6895" width="4.7109375" bestFit="1" customWidth="1"/>
    <col min="6896" max="6896" width="10.42578125" bestFit="1" customWidth="1"/>
    <col min="6897" max="6897" width="11.5703125" bestFit="1" customWidth="1"/>
    <col min="6898" max="6898" width="10.42578125" bestFit="1" customWidth="1"/>
    <col min="6899" max="6899" width="7.85546875" bestFit="1" customWidth="1"/>
    <col min="6900" max="6900" width="10.42578125" bestFit="1" customWidth="1"/>
    <col min="6901" max="6901" width="8" bestFit="1" customWidth="1"/>
    <col min="6902" max="6902" width="10.7109375" bestFit="1" customWidth="1"/>
    <col min="6903" max="6903" width="10.42578125" bestFit="1" customWidth="1"/>
    <col min="6904" max="6904" width="7.85546875" bestFit="1" customWidth="1"/>
    <col min="6905" max="6905" width="6.28515625" bestFit="1" customWidth="1"/>
    <col min="6906" max="6906" width="10.42578125" bestFit="1" customWidth="1"/>
    <col min="6907" max="6907" width="8" bestFit="1" customWidth="1"/>
    <col min="6908" max="6908" width="6.7109375" bestFit="1" customWidth="1"/>
    <col min="6909" max="6909" width="4.7109375" bestFit="1" customWidth="1"/>
    <col min="6910" max="6910" width="10.42578125" bestFit="1" customWidth="1"/>
    <col min="6911" max="6911" width="7.85546875" bestFit="1" customWidth="1"/>
    <col min="6912" max="6912" width="10.42578125" bestFit="1" customWidth="1"/>
    <col min="6913" max="6913" width="7.85546875" bestFit="1" customWidth="1"/>
    <col min="6914" max="6914" width="10.42578125" bestFit="1" customWidth="1"/>
    <col min="6915" max="6915" width="7.85546875" bestFit="1" customWidth="1"/>
    <col min="6916" max="6916" width="4.42578125" bestFit="1" customWidth="1"/>
    <col min="6917" max="6917" width="10.42578125" bestFit="1" customWidth="1"/>
    <col min="6918" max="6918" width="7.85546875" bestFit="1" customWidth="1"/>
    <col min="6919" max="6919" width="10.7109375" bestFit="1" customWidth="1"/>
    <col min="6920" max="6920" width="11.5703125" bestFit="1" customWidth="1"/>
    <col min="6921" max="6921" width="10.42578125" bestFit="1" customWidth="1"/>
    <col min="6922" max="6922" width="7.85546875" bestFit="1" customWidth="1"/>
    <col min="6923" max="6923" width="10.42578125" bestFit="1" customWidth="1"/>
    <col min="6924" max="6924" width="7.85546875" bestFit="1" customWidth="1"/>
    <col min="6925" max="6925" width="4.7109375" bestFit="1" customWidth="1"/>
    <col min="6926" max="6926" width="9.42578125" bestFit="1" customWidth="1"/>
    <col min="6927" max="6927" width="7.85546875" bestFit="1" customWidth="1"/>
    <col min="6928" max="6928" width="6.7109375" bestFit="1" customWidth="1"/>
    <col min="6929" max="6929" width="10.85546875" bestFit="1" customWidth="1"/>
    <col min="6930" max="6930" width="10.42578125" bestFit="1" customWidth="1"/>
    <col min="6931" max="6931" width="7.85546875" bestFit="1" customWidth="1"/>
    <col min="6932" max="6932" width="10.42578125" bestFit="1" customWidth="1"/>
    <col min="6933" max="6933" width="7.85546875" bestFit="1" customWidth="1"/>
    <col min="6934" max="6934" width="4.7109375" bestFit="1" customWidth="1"/>
    <col min="6935" max="6935" width="10.42578125" bestFit="1" customWidth="1"/>
    <col min="6936" max="6937" width="7.85546875" bestFit="1" customWidth="1"/>
    <col min="6938" max="6938" width="10.7109375" bestFit="1" customWidth="1"/>
    <col min="6939" max="6939" width="4.7109375" bestFit="1" customWidth="1"/>
    <col min="6940" max="6940" width="10.7109375" bestFit="1" customWidth="1"/>
    <col min="6941" max="6941" width="10.42578125" bestFit="1" customWidth="1"/>
    <col min="6942" max="6942" width="6.85546875" bestFit="1" customWidth="1"/>
    <col min="6943" max="6943" width="6.28515625" bestFit="1" customWidth="1"/>
    <col min="6944" max="6944" width="6.7109375" bestFit="1" customWidth="1"/>
    <col min="6945" max="6945" width="4.42578125" bestFit="1" customWidth="1"/>
    <col min="6946" max="6946" width="9.42578125" bestFit="1" customWidth="1"/>
    <col min="6947" max="6947" width="7.85546875" bestFit="1" customWidth="1"/>
    <col min="6948" max="6948" width="10.42578125" bestFit="1" customWidth="1"/>
    <col min="6949" max="6949" width="7.85546875" bestFit="1" customWidth="1"/>
    <col min="6950" max="6950" width="10.42578125" bestFit="1" customWidth="1"/>
    <col min="6951" max="6951" width="7.85546875" bestFit="1" customWidth="1"/>
    <col min="6952" max="6952" width="10.42578125" bestFit="1" customWidth="1"/>
    <col min="6953" max="6953" width="7.85546875" bestFit="1" customWidth="1"/>
    <col min="6954" max="6954" width="4.7109375" bestFit="1" customWidth="1"/>
    <col min="6955" max="6955" width="10.42578125" bestFit="1" customWidth="1"/>
    <col min="6956" max="6956" width="12.42578125" bestFit="1" customWidth="1"/>
    <col min="6957" max="6957" width="7.85546875" bestFit="1" customWidth="1"/>
    <col min="6958" max="6958" width="6.7109375" bestFit="1" customWidth="1"/>
    <col min="6959" max="6959" width="8" bestFit="1" customWidth="1"/>
    <col min="6960" max="6960" width="10.42578125" bestFit="1" customWidth="1"/>
    <col min="6961" max="6961" width="7.85546875" bestFit="1" customWidth="1"/>
    <col min="6962" max="6962" width="6.28515625" bestFit="1" customWidth="1"/>
    <col min="6963" max="6963" width="10.7109375" bestFit="1" customWidth="1"/>
    <col min="6964" max="6964" width="10.42578125" bestFit="1" customWidth="1"/>
    <col min="6965" max="6965" width="8" bestFit="1" customWidth="1"/>
    <col min="6966" max="6966" width="10.42578125" bestFit="1" customWidth="1"/>
    <col min="6967" max="6967" width="6.85546875" bestFit="1" customWidth="1"/>
    <col min="6968" max="6968" width="4.7109375" bestFit="1" customWidth="1"/>
    <col min="6969" max="6969" width="10.7109375" bestFit="1" customWidth="1"/>
    <col min="6970" max="6970" width="9.42578125" bestFit="1" customWidth="1"/>
    <col min="6971" max="6971" width="7.85546875" bestFit="1" customWidth="1"/>
    <col min="6972" max="6972" width="4.7109375" bestFit="1" customWidth="1"/>
    <col min="6973" max="6973" width="10.42578125" bestFit="1" customWidth="1"/>
    <col min="6974" max="6974" width="7.85546875" bestFit="1" customWidth="1"/>
    <col min="6975" max="6975" width="6.28515625" bestFit="1" customWidth="1"/>
    <col min="6976" max="6976" width="11" bestFit="1" customWidth="1"/>
    <col min="6977" max="6977" width="4.7109375" bestFit="1" customWidth="1"/>
    <col min="6978" max="6978" width="10.42578125" bestFit="1" customWidth="1"/>
    <col min="6979" max="6979" width="7.85546875" bestFit="1" customWidth="1"/>
    <col min="6980" max="6980" width="6.7109375" bestFit="1" customWidth="1"/>
    <col min="6981" max="6981" width="10.42578125" bestFit="1" customWidth="1"/>
    <col min="6982" max="6982" width="7.85546875" bestFit="1" customWidth="1"/>
    <col min="6983" max="6983" width="6.7109375" bestFit="1" customWidth="1"/>
    <col min="6984" max="6984" width="10.42578125" bestFit="1" customWidth="1"/>
    <col min="6985" max="6985" width="7.85546875" bestFit="1" customWidth="1"/>
    <col min="6986" max="6986" width="6.7109375" bestFit="1" customWidth="1"/>
    <col min="6987" max="6987" width="11.28515625" bestFit="1" customWidth="1"/>
    <col min="6988" max="6988" width="10.42578125" bestFit="1" customWidth="1"/>
    <col min="6989" max="6989" width="12.42578125" bestFit="1" customWidth="1"/>
    <col min="6990" max="6990" width="7.85546875" bestFit="1" customWidth="1"/>
    <col min="6991" max="6991" width="6.7109375" bestFit="1" customWidth="1"/>
    <col min="6992" max="6992" width="8" bestFit="1" customWidth="1"/>
    <col min="6993" max="6993" width="10.42578125" bestFit="1" customWidth="1"/>
    <col min="6994" max="6994" width="7.85546875" bestFit="1" customWidth="1"/>
    <col min="6995" max="6995" width="10.42578125" bestFit="1" customWidth="1"/>
    <col min="6996" max="6996" width="7.85546875" bestFit="1" customWidth="1"/>
    <col min="6997" max="6998" width="6.7109375" bestFit="1" customWidth="1"/>
    <col min="6999" max="6999" width="10.7109375" bestFit="1" customWidth="1"/>
    <col min="7000" max="7000" width="4.7109375" bestFit="1" customWidth="1"/>
    <col min="7001" max="7001" width="10.42578125" bestFit="1" customWidth="1"/>
    <col min="7002" max="7002" width="7.85546875" bestFit="1" customWidth="1"/>
    <col min="7003" max="7003" width="8" bestFit="1" customWidth="1"/>
    <col min="7004" max="7004" width="6.28515625" bestFit="1" customWidth="1"/>
    <col min="7005" max="7005" width="10.7109375" bestFit="1" customWidth="1"/>
    <col min="7006" max="7006" width="10.42578125" bestFit="1" customWidth="1"/>
    <col min="7007" max="7007" width="6.85546875" bestFit="1" customWidth="1"/>
    <col min="7008" max="7008" width="6.28515625" bestFit="1" customWidth="1"/>
    <col min="7009" max="7009" width="11.28515625" bestFit="1" customWidth="1"/>
    <col min="7010" max="7010" width="9.42578125" bestFit="1" customWidth="1"/>
    <col min="7011" max="7011" width="8" bestFit="1" customWidth="1"/>
    <col min="7012" max="7012" width="12" bestFit="1" customWidth="1"/>
    <col min="7013" max="7013" width="10.42578125" bestFit="1" customWidth="1"/>
    <col min="7014" max="7014" width="7.85546875" bestFit="1" customWidth="1"/>
    <col min="7015" max="7015" width="8" bestFit="1" customWidth="1"/>
    <col min="7016" max="7016" width="6.28515625" bestFit="1" customWidth="1"/>
    <col min="7017" max="7017" width="10.42578125" bestFit="1" customWidth="1"/>
    <col min="7018" max="7018" width="7.85546875" bestFit="1" customWidth="1"/>
    <col min="7019" max="7019" width="10.42578125" bestFit="1" customWidth="1"/>
    <col min="7020" max="7020" width="8" bestFit="1" customWidth="1"/>
    <col min="7021" max="7021" width="6.28515625" bestFit="1" customWidth="1"/>
    <col min="7022" max="7022" width="10.42578125" bestFit="1" customWidth="1"/>
    <col min="7023" max="7023" width="12" bestFit="1" customWidth="1"/>
    <col min="7024" max="7024" width="10.42578125" bestFit="1" customWidth="1"/>
    <col min="7025" max="7025" width="7.85546875" bestFit="1" customWidth="1"/>
    <col min="7026" max="7026" width="10.7109375" bestFit="1" customWidth="1"/>
    <col min="7027" max="7027" width="10.42578125" bestFit="1" customWidth="1"/>
    <col min="7028" max="7028" width="8" bestFit="1" customWidth="1"/>
    <col min="7029" max="7029" width="6.28515625" bestFit="1" customWidth="1"/>
    <col min="7030" max="7030" width="4.7109375" bestFit="1" customWidth="1"/>
    <col min="7031" max="7031" width="10.42578125" bestFit="1" customWidth="1"/>
    <col min="7032" max="7033" width="7.85546875" bestFit="1" customWidth="1"/>
    <col min="7034" max="7034" width="10.42578125" bestFit="1" customWidth="1"/>
    <col min="7035" max="7035" width="6.85546875" bestFit="1" customWidth="1"/>
    <col min="7036" max="7036" width="9.42578125" bestFit="1" customWidth="1"/>
    <col min="7037" max="7037" width="8" bestFit="1" customWidth="1"/>
    <col min="7038" max="7038" width="10.7109375" bestFit="1" customWidth="1"/>
    <col min="7039" max="7039" width="10.42578125" bestFit="1" customWidth="1"/>
    <col min="7040" max="7040" width="7.85546875" bestFit="1" customWidth="1"/>
    <col min="7041" max="7041" width="4.7109375" bestFit="1" customWidth="1"/>
    <col min="7042" max="7042" width="10.42578125" bestFit="1" customWidth="1"/>
    <col min="7043" max="7043" width="8" bestFit="1" customWidth="1"/>
    <col min="7044" max="7044" width="11" bestFit="1" customWidth="1"/>
    <col min="7045" max="7045" width="10.42578125" bestFit="1" customWidth="1"/>
    <col min="7046" max="7046" width="7.85546875" bestFit="1" customWidth="1"/>
    <col min="7047" max="7047" width="4.7109375" bestFit="1" customWidth="1"/>
    <col min="7048" max="7048" width="10.42578125" bestFit="1" customWidth="1"/>
    <col min="7049" max="7049" width="8" bestFit="1" customWidth="1"/>
    <col min="7050" max="7050" width="6.7109375" bestFit="1" customWidth="1"/>
    <col min="7051" max="7051" width="10.7109375" bestFit="1" customWidth="1"/>
    <col min="7052" max="7052" width="4.7109375" bestFit="1" customWidth="1"/>
    <col min="7053" max="7053" width="10.42578125" bestFit="1" customWidth="1"/>
    <col min="7054" max="7054" width="11.85546875" bestFit="1" customWidth="1"/>
    <col min="7055" max="7055" width="6.7109375" bestFit="1" customWidth="1"/>
    <col min="7056" max="7056" width="6.28515625" bestFit="1" customWidth="1"/>
    <col min="7057" max="7057" width="4.42578125" bestFit="1" customWidth="1"/>
    <col min="7058" max="7058" width="4.7109375" bestFit="1" customWidth="1"/>
    <col min="7059" max="7059" width="10.42578125" bestFit="1" customWidth="1"/>
    <col min="7060" max="7060" width="7.85546875" bestFit="1" customWidth="1"/>
    <col min="7061" max="7061" width="10.7109375" bestFit="1" customWidth="1"/>
    <col min="7062" max="7062" width="10.28515625" bestFit="1" customWidth="1"/>
    <col min="7063" max="7063" width="10.42578125" bestFit="1" customWidth="1"/>
    <col min="7064" max="7064" width="6.85546875" bestFit="1" customWidth="1"/>
    <col min="7065" max="7065" width="11" bestFit="1" customWidth="1"/>
    <col min="7066" max="7066" width="9.42578125" bestFit="1" customWidth="1"/>
    <col min="7067" max="7067" width="7.85546875" bestFit="1" customWidth="1"/>
    <col min="7068" max="7068" width="8" bestFit="1" customWidth="1"/>
    <col min="7069" max="7069" width="10.42578125" bestFit="1" customWidth="1"/>
    <col min="7070" max="7070" width="7.85546875" bestFit="1" customWidth="1"/>
    <col min="7071" max="7072" width="6.7109375" bestFit="1" customWidth="1"/>
    <col min="7073" max="7073" width="10.42578125" bestFit="1" customWidth="1"/>
    <col min="7074" max="7074" width="8" bestFit="1" customWidth="1"/>
    <col min="7075" max="7075" width="10.42578125" bestFit="1" customWidth="1"/>
    <col min="7076" max="7076" width="7.85546875" bestFit="1" customWidth="1"/>
    <col min="7077" max="7077" width="6.7109375" bestFit="1" customWidth="1"/>
    <col min="7078" max="7078" width="10.42578125" bestFit="1" customWidth="1"/>
    <col min="7079" max="7079" width="7.85546875" bestFit="1" customWidth="1"/>
    <col min="7080" max="7080" width="10.85546875" bestFit="1" customWidth="1"/>
    <col min="7081" max="7081" width="10.42578125" bestFit="1" customWidth="1"/>
    <col min="7082" max="7082" width="7.85546875" bestFit="1" customWidth="1"/>
    <col min="7083" max="7083" width="4.7109375" bestFit="1" customWidth="1"/>
    <col min="7084" max="7084" width="10.42578125" bestFit="1" customWidth="1"/>
    <col min="7085" max="7085" width="11.85546875" bestFit="1" customWidth="1"/>
    <col min="7086" max="7086" width="11.5703125" bestFit="1" customWidth="1"/>
    <col min="7087" max="7087" width="10.42578125" bestFit="1" customWidth="1"/>
    <col min="7088" max="7088" width="7.85546875" bestFit="1" customWidth="1"/>
    <col min="7089" max="7089" width="10.42578125" bestFit="1" customWidth="1"/>
    <col min="7090" max="7090" width="6.85546875" bestFit="1" customWidth="1"/>
    <col min="7091" max="7091" width="4.7109375" bestFit="1" customWidth="1"/>
    <col min="7092" max="7092" width="9.42578125" bestFit="1" customWidth="1"/>
    <col min="7093" max="7093" width="7.85546875" bestFit="1" customWidth="1"/>
    <col min="7094" max="7094" width="6.7109375" bestFit="1" customWidth="1"/>
    <col min="7095" max="7095" width="10.42578125" bestFit="1" customWidth="1"/>
    <col min="7096" max="7096" width="7.85546875" bestFit="1" customWidth="1"/>
    <col min="7097" max="7097" width="8" bestFit="1" customWidth="1"/>
    <col min="7098" max="7098" width="6.7109375" bestFit="1" customWidth="1"/>
    <col min="7099" max="7099" width="10.42578125" bestFit="1" customWidth="1"/>
    <col min="7100" max="7100" width="7.85546875" bestFit="1" customWidth="1"/>
    <col min="7101" max="7101" width="8" bestFit="1" customWidth="1"/>
    <col min="7102" max="7102" width="10.42578125" bestFit="1" customWidth="1"/>
    <col min="7103" max="7103" width="7.85546875" bestFit="1" customWidth="1"/>
    <col min="7104" max="7104" width="10.7109375" bestFit="1" customWidth="1"/>
    <col min="7105" max="7105" width="10.42578125" bestFit="1" customWidth="1"/>
    <col min="7106" max="7106" width="7.85546875" bestFit="1" customWidth="1"/>
    <col min="7107" max="7107" width="10.42578125" bestFit="1" customWidth="1"/>
    <col min="7108" max="7108" width="7.85546875" bestFit="1" customWidth="1"/>
    <col min="7109" max="7109" width="4.7109375" bestFit="1" customWidth="1"/>
    <col min="7110" max="7110" width="10.42578125" bestFit="1" customWidth="1"/>
    <col min="7111" max="7111" width="7.85546875" bestFit="1" customWidth="1"/>
    <col min="7112" max="7112" width="4.7109375" bestFit="1" customWidth="1"/>
    <col min="7113" max="7113" width="10.42578125" bestFit="1" customWidth="1"/>
    <col min="7114" max="7114" width="6.7109375" bestFit="1" customWidth="1"/>
    <col min="7115" max="7115" width="7.85546875" bestFit="1" customWidth="1"/>
    <col min="7116" max="7116" width="12.42578125" bestFit="1" customWidth="1"/>
    <col min="7117" max="7117" width="6.7109375" bestFit="1" customWidth="1"/>
    <col min="7118" max="7118" width="10.42578125" bestFit="1" customWidth="1"/>
    <col min="7119" max="7119" width="7.85546875" bestFit="1" customWidth="1"/>
    <col min="7120" max="7120" width="10.42578125" bestFit="1" customWidth="1"/>
    <col min="7121" max="7121" width="7.85546875" bestFit="1" customWidth="1"/>
    <col min="7122" max="7122" width="10.7109375" bestFit="1" customWidth="1"/>
    <col min="7123" max="7123" width="4.42578125" bestFit="1" customWidth="1"/>
    <col min="7124" max="7124" width="10.42578125" bestFit="1" customWidth="1"/>
    <col min="7125" max="7125" width="7.85546875" bestFit="1" customWidth="1"/>
    <col min="7126" max="7126" width="12.5703125" bestFit="1" customWidth="1"/>
    <col min="7127" max="7127" width="4.7109375" bestFit="1" customWidth="1"/>
    <col min="7128" max="7128" width="10.42578125" bestFit="1" customWidth="1"/>
    <col min="7129" max="7129" width="7.85546875" bestFit="1" customWidth="1"/>
    <col min="7130" max="7130" width="10.42578125" bestFit="1" customWidth="1"/>
    <col min="7131" max="7131" width="7.85546875" bestFit="1" customWidth="1"/>
    <col min="7132" max="7132" width="6.7109375" bestFit="1" customWidth="1"/>
    <col min="7133" max="7133" width="10.7109375" bestFit="1" customWidth="1"/>
    <col min="7134" max="7134" width="10.42578125" bestFit="1" customWidth="1"/>
    <col min="7135" max="7135" width="7.85546875" bestFit="1" customWidth="1"/>
    <col min="7136" max="7136" width="10.42578125" bestFit="1" customWidth="1"/>
    <col min="7137" max="7137" width="7.85546875" bestFit="1" customWidth="1"/>
    <col min="7138" max="7138" width="6.7109375" bestFit="1" customWidth="1"/>
    <col min="7139" max="7139" width="4.7109375" bestFit="1" customWidth="1"/>
    <col min="7140" max="7140" width="9.42578125" bestFit="1" customWidth="1"/>
    <col min="7141" max="7141" width="10.5703125" bestFit="1" customWidth="1"/>
    <col min="7142" max="7142" width="6.7109375" bestFit="1" customWidth="1"/>
    <col min="7143" max="7143" width="11" bestFit="1" customWidth="1"/>
    <col min="7144" max="7144" width="10.42578125" bestFit="1" customWidth="1"/>
    <col min="7145" max="7145" width="7.85546875" bestFit="1" customWidth="1"/>
    <col min="7146" max="7146" width="10.42578125" bestFit="1" customWidth="1"/>
    <col min="7147" max="7147" width="10.28515625" bestFit="1" customWidth="1"/>
    <col min="7148" max="7148" width="10.42578125" bestFit="1" customWidth="1"/>
    <col min="7149" max="7149" width="7.85546875" bestFit="1" customWidth="1"/>
    <col min="7150" max="7150" width="4.7109375" bestFit="1" customWidth="1"/>
    <col min="7151" max="7151" width="11.28515625" bestFit="1" customWidth="1"/>
    <col min="7152" max="7152" width="10.42578125" bestFit="1" customWidth="1"/>
    <col min="7153" max="7153" width="7.85546875" bestFit="1" customWidth="1"/>
    <col min="7154" max="7154" width="6.7109375" bestFit="1" customWidth="1"/>
    <col min="7155" max="7155" width="10.42578125" bestFit="1" customWidth="1"/>
    <col min="7156" max="7156" width="7.85546875" bestFit="1" customWidth="1"/>
    <col min="7157" max="7157" width="6.28515625" bestFit="1" customWidth="1"/>
    <col min="7158" max="7158" width="10.42578125" bestFit="1" customWidth="1"/>
    <col min="7159" max="7159" width="7.85546875" bestFit="1" customWidth="1"/>
    <col min="7160" max="7160" width="4.7109375" bestFit="1" customWidth="1"/>
    <col min="7161" max="7161" width="10.42578125" bestFit="1" customWidth="1"/>
    <col min="7162" max="7162" width="10.7109375" bestFit="1" customWidth="1"/>
    <col min="7163" max="7163" width="9.42578125" bestFit="1" customWidth="1"/>
    <col min="7164" max="7164" width="7.85546875" bestFit="1" customWidth="1"/>
    <col min="7165" max="7165" width="10.42578125" bestFit="1" customWidth="1"/>
    <col min="7166" max="7166" width="7.85546875" bestFit="1" customWidth="1"/>
    <col min="7167" max="7167" width="10.42578125" bestFit="1" customWidth="1"/>
    <col min="7168" max="7168" width="8" bestFit="1" customWidth="1"/>
    <col min="7169" max="7169" width="4.7109375" bestFit="1" customWidth="1"/>
    <col min="7170" max="7170" width="10.42578125" bestFit="1" customWidth="1"/>
    <col min="7171" max="7171" width="7.85546875" bestFit="1" customWidth="1"/>
    <col min="7172" max="7172" width="10.42578125" bestFit="1" customWidth="1"/>
    <col min="7173" max="7173" width="11" bestFit="1" customWidth="1"/>
    <col min="7174" max="7174" width="11.28515625" bestFit="1" customWidth="1"/>
    <col min="7175" max="7175" width="10.42578125" bestFit="1" customWidth="1"/>
    <col min="7176" max="7176" width="11.28515625" bestFit="1" customWidth="1"/>
    <col min="7177" max="7177" width="4.7109375" bestFit="1" customWidth="1"/>
    <col min="7178" max="7178" width="10.7109375" bestFit="1" customWidth="1"/>
    <col min="7179" max="7179" width="10.42578125" bestFit="1" customWidth="1"/>
    <col min="7180" max="7180" width="7.85546875" bestFit="1" customWidth="1"/>
    <col min="7181" max="7181" width="6.28515625" bestFit="1" customWidth="1"/>
    <col min="7182" max="7182" width="10.42578125" bestFit="1" customWidth="1"/>
    <col min="7183" max="7183" width="7.85546875" bestFit="1" customWidth="1"/>
    <col min="7184" max="7184" width="6.7109375" bestFit="1" customWidth="1"/>
    <col min="7185" max="7185" width="10.7109375" bestFit="1" customWidth="1"/>
    <col min="7186" max="7186" width="11.5703125" bestFit="1" customWidth="1"/>
    <col min="7187" max="7187" width="10.42578125" bestFit="1" customWidth="1"/>
    <col min="7188" max="7188" width="6.85546875" bestFit="1" customWidth="1"/>
    <col min="7189" max="7189" width="7.85546875" bestFit="1" customWidth="1"/>
    <col min="7190" max="7190" width="4.7109375" bestFit="1" customWidth="1"/>
    <col min="7191" max="7191" width="9.42578125" bestFit="1" customWidth="1"/>
    <col min="7192" max="7192" width="7.85546875" bestFit="1" customWidth="1"/>
    <col min="7193" max="7193" width="6.7109375" bestFit="1" customWidth="1"/>
    <col min="7194" max="7194" width="10.85546875" bestFit="1" customWidth="1"/>
    <col min="7195" max="7195" width="10.42578125" bestFit="1" customWidth="1"/>
    <col min="7196" max="7196" width="7.85546875" bestFit="1" customWidth="1"/>
    <col min="7197" max="7197" width="6.28515625" bestFit="1" customWidth="1"/>
    <col min="7198" max="7198" width="10.42578125" bestFit="1" customWidth="1"/>
    <col min="7199" max="7199" width="10.7109375" bestFit="1" customWidth="1"/>
    <col min="7200" max="7200" width="4.7109375" bestFit="1" customWidth="1"/>
    <col min="7201" max="7201" width="10.42578125" bestFit="1" customWidth="1"/>
    <col min="7202" max="7202" width="7.85546875" bestFit="1" customWidth="1"/>
    <col min="7203" max="7203" width="10.42578125" bestFit="1" customWidth="1"/>
    <col min="7204" max="7204" width="7.85546875" bestFit="1" customWidth="1"/>
    <col min="7205" max="7205" width="6.28515625" bestFit="1" customWidth="1"/>
    <col min="7206" max="7206" width="10.42578125" bestFit="1" customWidth="1"/>
    <col min="7207" max="7208" width="7.85546875" bestFit="1" customWidth="1"/>
    <col min="7209" max="7209" width="10.7109375" bestFit="1" customWidth="1"/>
    <col min="7210" max="7210" width="10.42578125" bestFit="1" customWidth="1"/>
    <col min="7211" max="7211" width="6.85546875" bestFit="1" customWidth="1"/>
    <col min="7212" max="7212" width="6.7109375" bestFit="1" customWidth="1"/>
    <col min="7213" max="7213" width="9.42578125" bestFit="1" customWidth="1"/>
    <col min="7214" max="7214" width="7.85546875" bestFit="1" customWidth="1"/>
    <col min="7215" max="7215" width="10.42578125" bestFit="1" customWidth="1"/>
    <col min="7216" max="7217" width="7.85546875" bestFit="1" customWidth="1"/>
    <col min="7218" max="7218" width="6.7109375" bestFit="1" customWidth="1"/>
    <col min="7219" max="7219" width="4.7109375" bestFit="1" customWidth="1"/>
    <col min="7220" max="7220" width="10.42578125" bestFit="1" customWidth="1"/>
    <col min="7221" max="7221" width="7.85546875" bestFit="1" customWidth="1"/>
    <col min="7222" max="7222" width="10.42578125" bestFit="1" customWidth="1"/>
    <col min="7223" max="7223" width="7.85546875" bestFit="1" customWidth="1"/>
    <col min="7224" max="7224" width="4.7109375" bestFit="1" customWidth="1"/>
    <col min="7225" max="7225" width="10.42578125" bestFit="1" customWidth="1"/>
    <col min="7226" max="7226" width="7.85546875" bestFit="1" customWidth="1"/>
    <col min="7227" max="7227" width="4.7109375" bestFit="1" customWidth="1"/>
    <col min="7228" max="7228" width="10.42578125" bestFit="1" customWidth="1"/>
    <col min="7229" max="7229" width="12.42578125" bestFit="1" customWidth="1"/>
    <col min="7230" max="7230" width="8" bestFit="1" customWidth="1"/>
    <col min="7231" max="7231" width="10.42578125" bestFit="1" customWidth="1"/>
    <col min="7232" max="7232" width="10.7109375" bestFit="1" customWidth="1"/>
    <col min="7233" max="7233" width="10.42578125" bestFit="1" customWidth="1"/>
    <col min="7234" max="7234" width="7.85546875" bestFit="1" customWidth="1"/>
    <col min="7235" max="7235" width="10.42578125" bestFit="1" customWidth="1"/>
    <col min="7236" max="7237" width="7.85546875" bestFit="1" customWidth="1"/>
    <col min="7238" max="7238" width="10.42578125" bestFit="1" customWidth="1"/>
    <col min="7239" max="7239" width="7.85546875" bestFit="1" customWidth="1"/>
    <col min="7240" max="7240" width="4.7109375" bestFit="1" customWidth="1"/>
    <col min="7241" max="7241" width="10.42578125" bestFit="1" customWidth="1"/>
    <col min="7242" max="7242" width="7.85546875" bestFit="1" customWidth="1"/>
    <col min="7243" max="7243" width="6.28515625" bestFit="1" customWidth="1"/>
    <col min="7244" max="7244" width="4.7109375" bestFit="1" customWidth="1"/>
    <col min="7245" max="7245" width="10.42578125" bestFit="1" customWidth="1"/>
    <col min="7246" max="7246" width="7.85546875" bestFit="1" customWidth="1"/>
    <col min="7247" max="7247" width="6.7109375" bestFit="1" customWidth="1"/>
    <col min="7248" max="7248" width="10.42578125" bestFit="1" customWidth="1"/>
    <col min="7249" max="7249" width="7.85546875" bestFit="1" customWidth="1"/>
    <col min="7250" max="7250" width="10.42578125" bestFit="1" customWidth="1"/>
    <col min="7251" max="7252" width="7.85546875" bestFit="1" customWidth="1"/>
    <col min="7253" max="7253" width="11.28515625" bestFit="1" customWidth="1"/>
    <col min="7254" max="7254" width="10.42578125" bestFit="1" customWidth="1"/>
    <col min="7255" max="7255" width="12.42578125" bestFit="1" customWidth="1"/>
    <col min="7256" max="7256" width="10.42578125" bestFit="1" customWidth="1"/>
    <col min="7257" max="7257" width="7.85546875" bestFit="1" customWidth="1"/>
    <col min="7258" max="7258" width="10.42578125" bestFit="1" customWidth="1"/>
    <col min="7259" max="7259" width="7.85546875" bestFit="1" customWidth="1"/>
    <col min="7260" max="7260" width="6.7109375" bestFit="1" customWidth="1"/>
    <col min="7261" max="7261" width="10.7109375" bestFit="1" customWidth="1"/>
    <col min="7262" max="7262" width="10.42578125" bestFit="1" customWidth="1"/>
    <col min="7263" max="7263" width="7.85546875" bestFit="1" customWidth="1"/>
    <col min="7264" max="7264" width="8" bestFit="1" customWidth="1"/>
    <col min="7265" max="7265" width="6.7109375" bestFit="1" customWidth="1"/>
    <col min="7266" max="7266" width="10.7109375" bestFit="1" customWidth="1"/>
    <col min="7267" max="7267" width="10.28515625" bestFit="1" customWidth="1"/>
    <col min="7268" max="7268" width="10.42578125" bestFit="1" customWidth="1"/>
    <col min="7269" max="7269" width="6.85546875" bestFit="1" customWidth="1"/>
    <col min="7270" max="7270" width="9.42578125" bestFit="1" customWidth="1"/>
    <col min="7271" max="7271" width="7.85546875" bestFit="1" customWidth="1"/>
    <col min="7272" max="7272" width="10.42578125" bestFit="1" customWidth="1"/>
    <col min="7273" max="7273" width="7.85546875" bestFit="1" customWidth="1"/>
    <col min="7274" max="7274" width="8" bestFit="1" customWidth="1"/>
    <col min="7275" max="7275" width="6.7109375" bestFit="1" customWidth="1"/>
    <col min="7276" max="7276" width="6.28515625" bestFit="1" customWidth="1"/>
    <col min="7277" max="7277" width="10.42578125" bestFit="1" customWidth="1"/>
    <col min="7278" max="7278" width="7.85546875" bestFit="1" customWidth="1"/>
    <col min="7279" max="7279" width="6.28515625" bestFit="1" customWidth="1"/>
    <col min="7280" max="7280" width="10.42578125" bestFit="1" customWidth="1"/>
    <col min="7281" max="7281" width="8" bestFit="1" customWidth="1"/>
    <col min="7282" max="7282" width="4.7109375" bestFit="1" customWidth="1"/>
    <col min="7283" max="7283" width="10.42578125" bestFit="1" customWidth="1"/>
    <col min="7284" max="7284" width="7.85546875" bestFit="1" customWidth="1"/>
    <col min="7285" max="7285" width="6.7109375" bestFit="1" customWidth="1"/>
    <col min="7286" max="7286" width="6.28515625" bestFit="1" customWidth="1"/>
    <col min="7287" max="7287" width="12" bestFit="1" customWidth="1"/>
    <col min="7288" max="7288" width="10.42578125" bestFit="1" customWidth="1"/>
    <col min="7289" max="7289" width="7.85546875" bestFit="1" customWidth="1"/>
    <col min="7290" max="7290" width="6.7109375" bestFit="1" customWidth="1"/>
    <col min="7291" max="7291" width="4.7109375" bestFit="1" customWidth="1"/>
    <col min="7292" max="7292" width="10.42578125" bestFit="1" customWidth="1"/>
    <col min="7293" max="7293" width="7.85546875" bestFit="1" customWidth="1"/>
    <col min="7294" max="7294" width="4.7109375" bestFit="1" customWidth="1"/>
    <col min="7295" max="7295" width="10.42578125" bestFit="1" customWidth="1"/>
    <col min="7296" max="7297" width="7.85546875" bestFit="1" customWidth="1"/>
    <col min="7298" max="7298" width="7" bestFit="1" customWidth="1"/>
    <col min="7299" max="7299" width="10.42578125" bestFit="1" customWidth="1"/>
    <col min="7300" max="7300" width="7.85546875" bestFit="1" customWidth="1"/>
    <col min="7301" max="7301" width="10.42578125" bestFit="1" customWidth="1"/>
    <col min="7302" max="7302" width="7.85546875" bestFit="1" customWidth="1"/>
    <col min="7303" max="7303" width="10.42578125" bestFit="1" customWidth="1"/>
    <col min="7304" max="7304" width="7.85546875" bestFit="1" customWidth="1"/>
    <col min="7305" max="7305" width="8" bestFit="1" customWidth="1"/>
    <col min="7306" max="7306" width="6.28515625" bestFit="1" customWidth="1"/>
    <col min="7307" max="7307" width="10.7109375" bestFit="1" customWidth="1"/>
    <col min="7308" max="7308" width="10.42578125" bestFit="1" customWidth="1"/>
    <col min="7309" max="7309" width="7.85546875" bestFit="1" customWidth="1"/>
    <col min="7310" max="7310" width="6.7109375" bestFit="1" customWidth="1"/>
    <col min="7311" max="7311" width="4.7109375" bestFit="1" customWidth="1"/>
    <col min="7312" max="7312" width="10.42578125" bestFit="1" customWidth="1"/>
    <col min="7313" max="7313" width="11" bestFit="1" customWidth="1"/>
    <col min="7314" max="7314" width="10.42578125" bestFit="1" customWidth="1"/>
    <col min="7315" max="7315" width="7.85546875" bestFit="1" customWidth="1"/>
    <col min="7316" max="7316" width="10.42578125" bestFit="1" customWidth="1"/>
    <col min="7317" max="7317" width="11.85546875" bestFit="1" customWidth="1"/>
    <col min="7318" max="7318" width="6.7109375" bestFit="1" customWidth="1"/>
    <col min="7319" max="7319" width="6.28515625" bestFit="1" customWidth="1"/>
    <col min="7320" max="7320" width="4.42578125" bestFit="1" customWidth="1"/>
    <col min="7321" max="7321" width="10.42578125" bestFit="1" customWidth="1"/>
    <col min="7322" max="7322" width="7.85546875" bestFit="1" customWidth="1"/>
    <col min="7323" max="7323" width="6.7109375" bestFit="1" customWidth="1"/>
    <col min="7324" max="7324" width="10.28515625" bestFit="1" customWidth="1"/>
    <col min="7325" max="7325" width="10.42578125" bestFit="1" customWidth="1"/>
    <col min="7326" max="7326" width="11.85546875" bestFit="1" customWidth="1"/>
    <col min="7327" max="7327" width="9" bestFit="1" customWidth="1"/>
    <col min="7328" max="7328" width="6.28515625" bestFit="1" customWidth="1"/>
    <col min="7329" max="7329" width="11" bestFit="1" customWidth="1"/>
    <col min="7330" max="7330" width="9.42578125" bestFit="1" customWidth="1"/>
    <col min="7331" max="7331" width="7.85546875" bestFit="1" customWidth="1"/>
    <col min="7332" max="7332" width="8" bestFit="1" customWidth="1"/>
    <col min="7333" max="7333" width="10.42578125" bestFit="1" customWidth="1"/>
    <col min="7334" max="7334" width="7.85546875" bestFit="1" customWidth="1"/>
    <col min="7335" max="7336" width="6.7109375" bestFit="1" customWidth="1"/>
    <col min="7337" max="7337" width="10.42578125" bestFit="1" customWidth="1"/>
    <col min="7338" max="7338" width="8" bestFit="1" customWidth="1"/>
    <col min="7339" max="7339" width="10.42578125" bestFit="1" customWidth="1"/>
    <col min="7340" max="7340" width="7.85546875" bestFit="1" customWidth="1"/>
    <col min="7341" max="7341" width="6.7109375" bestFit="1" customWidth="1"/>
    <col min="7342" max="7342" width="10.42578125" bestFit="1" customWidth="1"/>
    <col min="7343" max="7343" width="7.85546875" bestFit="1" customWidth="1"/>
    <col min="7344" max="7344" width="10.85546875" bestFit="1" customWidth="1"/>
    <col min="7345" max="7345" width="10.42578125" bestFit="1" customWidth="1"/>
    <col min="7346" max="7346" width="7.85546875" bestFit="1" customWidth="1"/>
    <col min="7347" max="7347" width="6.7109375" bestFit="1" customWidth="1"/>
    <col min="7348" max="7348" width="10.42578125" bestFit="1" customWidth="1"/>
    <col min="7349" max="7349" width="11.85546875" bestFit="1" customWidth="1"/>
    <col min="7350" max="7350" width="4.7109375" bestFit="1" customWidth="1"/>
    <col min="7351" max="7351" width="10.7109375" bestFit="1" customWidth="1"/>
    <col min="7352" max="7352" width="10.42578125" bestFit="1" customWidth="1"/>
    <col min="7353" max="7353" width="7.85546875" bestFit="1" customWidth="1"/>
    <col min="7354" max="7354" width="10.42578125" bestFit="1" customWidth="1"/>
    <col min="7355" max="7355" width="8" bestFit="1" customWidth="1"/>
    <col min="7356" max="7356" width="4.7109375" bestFit="1" customWidth="1"/>
    <col min="7357" max="7357" width="9.42578125" bestFit="1" customWidth="1"/>
    <col min="7358" max="7358" width="7.85546875" bestFit="1" customWidth="1"/>
    <col min="7359" max="7359" width="10.42578125" bestFit="1" customWidth="1"/>
    <col min="7360" max="7360" width="7.85546875" bestFit="1" customWidth="1"/>
    <col min="7361" max="7361" width="10.42578125" bestFit="1" customWidth="1"/>
    <col min="7362" max="7362" width="7.85546875" bestFit="1" customWidth="1"/>
    <col min="7363" max="7363" width="6.7109375" bestFit="1" customWidth="1"/>
    <col min="7364" max="7364" width="4.7109375" bestFit="1" customWidth="1"/>
    <col min="7365" max="7365" width="10.42578125" bestFit="1" customWidth="1"/>
    <col min="7366" max="7366" width="10.28515625" bestFit="1" customWidth="1"/>
    <col min="7367" max="7367" width="4.7109375" bestFit="1" customWidth="1"/>
    <col min="7368" max="7368" width="10.42578125" bestFit="1" customWidth="1"/>
    <col min="7369" max="7369" width="7.85546875" bestFit="1" customWidth="1"/>
    <col min="7370" max="7370" width="8" bestFit="1" customWidth="1"/>
    <col min="7371" max="7371" width="4.7109375" bestFit="1" customWidth="1"/>
    <col min="7372" max="7372" width="10.42578125" bestFit="1" customWidth="1"/>
    <col min="7373" max="7373" width="7.85546875" bestFit="1" customWidth="1"/>
    <col min="7374" max="7374" width="6.28515625" bestFit="1" customWidth="1"/>
    <col min="7375" max="7375" width="11.28515625" bestFit="1" customWidth="1"/>
    <col min="7376" max="7376" width="10.7109375" bestFit="1" customWidth="1"/>
    <col min="7377" max="7377" width="10.42578125" bestFit="1" customWidth="1"/>
    <col min="7378" max="7378" width="7.85546875" bestFit="1" customWidth="1"/>
    <col min="7379" max="7379" width="6.28515625" bestFit="1" customWidth="1"/>
    <col min="7380" max="7380" width="10.42578125" bestFit="1" customWidth="1"/>
    <col min="7381" max="7381" width="7.85546875" bestFit="1" customWidth="1"/>
    <col min="7382" max="7382" width="10.42578125" bestFit="1" customWidth="1"/>
    <col min="7383" max="7383" width="7.85546875" bestFit="1" customWidth="1"/>
    <col min="7384" max="7384" width="6.28515625" bestFit="1" customWidth="1"/>
    <col min="7385" max="7385" width="6.7109375" bestFit="1" customWidth="1"/>
    <col min="7386" max="7387" width="4.7109375" bestFit="1" customWidth="1"/>
    <col min="7388" max="7388" width="10.42578125" bestFit="1" customWidth="1"/>
    <col min="7389" max="7389" width="7.85546875" bestFit="1" customWidth="1"/>
    <col min="7390" max="7390" width="6.7109375" bestFit="1" customWidth="1"/>
    <col min="7391" max="7391" width="10.42578125" bestFit="1" customWidth="1"/>
    <col min="7392" max="7392" width="7.85546875" bestFit="1" customWidth="1"/>
    <col min="7393" max="7393" width="10.42578125" bestFit="1" customWidth="1"/>
    <col min="7394" max="7394" width="7.85546875" bestFit="1" customWidth="1"/>
    <col min="7395" max="7395" width="10.42578125" bestFit="1" customWidth="1"/>
    <col min="7396" max="7396" width="7.85546875" bestFit="1" customWidth="1"/>
    <col min="7397" max="7397" width="10.42578125" bestFit="1" customWidth="1"/>
    <col min="7398" max="7398" width="7.85546875" bestFit="1" customWidth="1"/>
    <col min="7399" max="7399" width="6.7109375" bestFit="1" customWidth="1"/>
    <col min="7400" max="7400" width="10.42578125" bestFit="1" customWidth="1"/>
    <col min="7401" max="7401" width="7.85546875" bestFit="1" customWidth="1"/>
    <col min="7402" max="7402" width="4.7109375" bestFit="1" customWidth="1"/>
    <col min="7403" max="7403" width="10.42578125" bestFit="1" customWidth="1"/>
    <col min="7404" max="7404" width="7.85546875" bestFit="1" customWidth="1"/>
    <col min="7405" max="7405" width="4.7109375" bestFit="1" customWidth="1"/>
    <col min="7406" max="7406" width="10.42578125" bestFit="1" customWidth="1"/>
    <col min="7407" max="7407" width="7.85546875" bestFit="1" customWidth="1"/>
    <col min="7408" max="7408" width="8" bestFit="1" customWidth="1"/>
    <col min="7409" max="7409" width="10.7109375" bestFit="1" customWidth="1"/>
    <col min="7410" max="7410" width="10.42578125" bestFit="1" customWidth="1"/>
    <col min="7411" max="7411" width="7.85546875" bestFit="1" customWidth="1"/>
    <col min="7412" max="7412" width="6.7109375" bestFit="1" customWidth="1"/>
    <col min="7413" max="7413" width="6.28515625" bestFit="1" customWidth="1"/>
    <col min="7414" max="7414" width="4.7109375" bestFit="1" customWidth="1"/>
    <col min="7415" max="7415" width="9.42578125" bestFit="1" customWidth="1"/>
    <col min="7416" max="7416" width="7.85546875" bestFit="1" customWidth="1"/>
    <col min="7417" max="7417" width="8" bestFit="1" customWidth="1"/>
    <col min="7418" max="7418" width="10.42578125" bestFit="1" customWidth="1"/>
    <col min="7419" max="7419" width="7.85546875" bestFit="1" customWidth="1"/>
    <col min="7420" max="7420" width="11.5703125" bestFit="1" customWidth="1"/>
    <col min="7421" max="7421" width="10.42578125" bestFit="1" customWidth="1"/>
    <col min="7422" max="7422" width="10.28515625" bestFit="1" customWidth="1"/>
    <col min="7423" max="7423" width="10.42578125" bestFit="1" customWidth="1"/>
    <col min="7424" max="7424" width="7.85546875" bestFit="1" customWidth="1"/>
    <col min="7425" max="7425" width="4.7109375" bestFit="1" customWidth="1"/>
    <col min="7426" max="7426" width="10.42578125" bestFit="1" customWidth="1"/>
    <col min="7427" max="7427" width="12.42578125" bestFit="1" customWidth="1"/>
    <col min="7428" max="7428" width="6.7109375" bestFit="1" customWidth="1"/>
    <col min="7429" max="7429" width="10.42578125" bestFit="1" customWidth="1"/>
    <col min="7430" max="7430" width="7.85546875" bestFit="1" customWidth="1"/>
    <col min="7431" max="7431" width="10.42578125" bestFit="1" customWidth="1"/>
    <col min="7432" max="7432" width="8" bestFit="1" customWidth="1"/>
    <col min="7433" max="7433" width="6.28515625" bestFit="1" customWidth="1"/>
    <col min="7434" max="7434" width="10.42578125" bestFit="1" customWidth="1"/>
    <col min="7435" max="7436" width="7.85546875" bestFit="1" customWidth="1"/>
    <col min="7437" max="7437" width="4.7109375" bestFit="1" customWidth="1"/>
    <col min="7438" max="7438" width="10.42578125" bestFit="1" customWidth="1"/>
    <col min="7439" max="7439" width="6.85546875" bestFit="1" customWidth="1"/>
    <col min="7440" max="7440" width="9.42578125" bestFit="1" customWidth="1"/>
    <col min="7441" max="7441" width="12" bestFit="1" customWidth="1"/>
    <col min="7442" max="7442" width="10.42578125" bestFit="1" customWidth="1"/>
    <col min="7443" max="7443" width="10.7109375" bestFit="1" customWidth="1"/>
    <col min="7444" max="7444" width="10.42578125" bestFit="1" customWidth="1"/>
    <col min="7445" max="7445" width="8" bestFit="1" customWidth="1"/>
    <col min="7446" max="7446" width="10.42578125" bestFit="1" customWidth="1"/>
    <col min="7447" max="7447" width="7.85546875" bestFit="1" customWidth="1"/>
    <col min="7448" max="7448" width="10.42578125" bestFit="1" customWidth="1"/>
    <col min="7449" max="7449" width="7.85546875" bestFit="1" customWidth="1"/>
    <col min="7450" max="7450" width="4.7109375" bestFit="1" customWidth="1"/>
    <col min="7451" max="7451" width="10.42578125" bestFit="1" customWidth="1"/>
    <col min="7452" max="7452" width="11.28515625" bestFit="1" customWidth="1"/>
    <col min="7453" max="7453" width="4.7109375" bestFit="1" customWidth="1"/>
    <col min="7454" max="7454" width="10.7109375" bestFit="1" customWidth="1"/>
    <col min="7455" max="7455" width="10.42578125" bestFit="1" customWidth="1"/>
    <col min="7456" max="7456" width="7.85546875" bestFit="1" customWidth="1"/>
    <col min="7457" max="7457" width="6.28515625" bestFit="1" customWidth="1"/>
    <col min="7458" max="7458" width="10.42578125" bestFit="1" customWidth="1"/>
    <col min="7459" max="7459" width="7.85546875" bestFit="1" customWidth="1"/>
    <col min="7460" max="7460" width="11.5703125" bestFit="1" customWidth="1"/>
    <col min="7461" max="7461" width="11.28515625" bestFit="1" customWidth="1"/>
    <col min="7462" max="7462" width="10.42578125" bestFit="1" customWidth="1"/>
    <col min="7463" max="7463" width="6.85546875" bestFit="1" customWidth="1"/>
    <col min="7464" max="7464" width="7.85546875" bestFit="1" customWidth="1"/>
    <col min="7465" max="7465" width="4.7109375" bestFit="1" customWidth="1"/>
    <col min="7466" max="7466" width="9.42578125" bestFit="1" customWidth="1"/>
    <col min="7467" max="7467" width="7.85546875" bestFit="1" customWidth="1"/>
    <col min="7468" max="7468" width="6.7109375" bestFit="1" customWidth="1"/>
    <col min="7469" max="7469" width="10.7109375" bestFit="1" customWidth="1"/>
    <col min="7470" max="7470" width="10.85546875" bestFit="1" customWidth="1"/>
    <col min="7471" max="7471" width="10.42578125" bestFit="1" customWidth="1"/>
    <col min="7472" max="7472" width="7.85546875" bestFit="1" customWidth="1"/>
    <col min="7473" max="7473" width="6.28515625" bestFit="1" customWidth="1"/>
    <col min="7474" max="7474" width="10.42578125" bestFit="1" customWidth="1"/>
    <col min="7475" max="7475" width="11.85546875" bestFit="1" customWidth="1"/>
    <col min="7476" max="7476" width="6.28515625" bestFit="1" customWidth="1"/>
    <col min="7477" max="7477" width="10.7109375" bestFit="1" customWidth="1"/>
    <col min="7478" max="7478" width="10.42578125" bestFit="1" customWidth="1"/>
    <col min="7479" max="7479" width="7.85546875" bestFit="1" customWidth="1"/>
    <col min="7480" max="7480" width="10.42578125" bestFit="1" customWidth="1"/>
    <col min="7481" max="7481" width="7.85546875" bestFit="1" customWidth="1"/>
    <col min="7482" max="7482" width="6.28515625" bestFit="1" customWidth="1"/>
    <col min="7483" max="7483" width="10.42578125" bestFit="1" customWidth="1"/>
    <col min="7484" max="7484" width="7.85546875" bestFit="1" customWidth="1"/>
    <col min="7485" max="7485" width="10.42578125" bestFit="1" customWidth="1"/>
    <col min="7486" max="7486" width="7.85546875" bestFit="1" customWidth="1"/>
    <col min="7487" max="7487" width="10.42578125" bestFit="1" customWidth="1"/>
    <col min="7488" max="7488" width="7.85546875" bestFit="1" customWidth="1"/>
    <col min="7489" max="7489" width="10.5703125" bestFit="1" customWidth="1"/>
    <col min="7490" max="7490" width="4.7109375" bestFit="1" customWidth="1"/>
    <col min="7491" max="7491" width="10.7109375" bestFit="1" customWidth="1"/>
    <col min="7492" max="7492" width="11" bestFit="1" customWidth="1"/>
    <col min="7493" max="7493" width="10.42578125" bestFit="1" customWidth="1"/>
    <col min="7494" max="7494" width="8" bestFit="1" customWidth="1"/>
    <col min="7495" max="7495" width="10.42578125" bestFit="1" customWidth="1"/>
    <col min="7496" max="7496" width="6.85546875" bestFit="1" customWidth="1"/>
    <col min="7497" max="7497" width="6.28515625" bestFit="1" customWidth="1"/>
    <col min="7498" max="7498" width="6.7109375" bestFit="1" customWidth="1"/>
    <col min="7499" max="7499" width="9.42578125" bestFit="1" customWidth="1"/>
    <col min="7500" max="7500" width="12.42578125" bestFit="1" customWidth="1"/>
    <col min="7501" max="7501" width="6.7109375" bestFit="1" customWidth="1"/>
    <col min="7502" max="7502" width="10.42578125" bestFit="1" customWidth="1"/>
    <col min="7503" max="7503" width="7.85546875" bestFit="1" customWidth="1"/>
    <col min="7504" max="7504" width="6.28515625" bestFit="1" customWidth="1"/>
    <col min="7505" max="7505" width="6.7109375" bestFit="1" customWidth="1"/>
    <col min="7506" max="7507" width="4.7109375" bestFit="1" customWidth="1"/>
    <col min="7508" max="7508" width="10.42578125" bestFit="1" customWidth="1"/>
    <col min="7509" max="7509" width="7.85546875" bestFit="1" customWidth="1"/>
    <col min="7510" max="7510" width="10.42578125" bestFit="1" customWidth="1"/>
    <col min="7511" max="7511" width="7.85546875" bestFit="1" customWidth="1"/>
    <col min="7512" max="7512" width="4.7109375" bestFit="1" customWidth="1"/>
    <col min="7513" max="7513" width="10.42578125" bestFit="1" customWidth="1"/>
    <col min="7514" max="7514" width="7.85546875" bestFit="1" customWidth="1"/>
    <col min="7515" max="7515" width="11" bestFit="1" customWidth="1"/>
    <col min="7516" max="7516" width="10.42578125" bestFit="1" customWidth="1"/>
    <col min="7517" max="7517" width="7.85546875" bestFit="1" customWidth="1"/>
    <col min="7518" max="7518" width="10.42578125" bestFit="1" customWidth="1"/>
    <col min="7519" max="7519" width="7.85546875" bestFit="1" customWidth="1"/>
    <col min="7520" max="7520" width="10.42578125" bestFit="1" customWidth="1"/>
    <col min="7521" max="7521" width="7.85546875" bestFit="1" customWidth="1"/>
    <col min="7522" max="7522" width="6.7109375" bestFit="1" customWidth="1"/>
    <col min="7523" max="7523" width="10.42578125" bestFit="1" customWidth="1"/>
    <col min="7524" max="7524" width="8" bestFit="1" customWidth="1"/>
    <col min="7525" max="7526" width="6.7109375" bestFit="1" customWidth="1"/>
    <col min="7527" max="7527" width="9.42578125" bestFit="1" customWidth="1"/>
    <col min="7528" max="7528" width="7.85546875" bestFit="1" customWidth="1"/>
    <col min="7529" max="7529" width="4.7109375" bestFit="1" customWidth="1"/>
    <col min="7530" max="7530" width="10.42578125" bestFit="1" customWidth="1"/>
    <col min="7531" max="7531" width="7.85546875" bestFit="1" customWidth="1"/>
    <col min="7532" max="7532" width="6.7109375" bestFit="1" customWidth="1"/>
    <col min="7533" max="7533" width="10.42578125" bestFit="1" customWidth="1"/>
    <col min="7534" max="7534" width="7.85546875" bestFit="1" customWidth="1"/>
    <col min="7535" max="7535" width="6.7109375" bestFit="1" customWidth="1"/>
    <col min="7536" max="7536" width="6.28515625" bestFit="1" customWidth="1"/>
    <col min="7537" max="7537" width="6.7109375" bestFit="1" customWidth="1"/>
    <col min="7538" max="7538" width="10.42578125" bestFit="1" customWidth="1"/>
    <col min="7539" max="7539" width="7.85546875" bestFit="1" customWidth="1"/>
    <col min="7540" max="7540" width="6.7109375" bestFit="1" customWidth="1"/>
    <col min="7541" max="7541" width="4.7109375" bestFit="1" customWidth="1"/>
    <col min="7542" max="7542" width="10.42578125" bestFit="1" customWidth="1"/>
    <col min="7543" max="7544" width="7.85546875" bestFit="1" customWidth="1"/>
    <col min="7545" max="7545" width="11.28515625" bestFit="1" customWidth="1"/>
    <col min="7546" max="7546" width="10.42578125" bestFit="1" customWidth="1"/>
    <col min="7547" max="7547" width="12.42578125" bestFit="1" customWidth="1"/>
    <col min="7548" max="7548" width="10.42578125" bestFit="1" customWidth="1"/>
    <col min="7549" max="7549" width="7.85546875" bestFit="1" customWidth="1"/>
    <col min="7550" max="7550" width="10.42578125" bestFit="1" customWidth="1"/>
    <col min="7551" max="7551" width="7.85546875" bestFit="1" customWidth="1"/>
    <col min="7552" max="7552" width="10.7109375" bestFit="1" customWidth="1"/>
    <col min="7553" max="7553" width="10.42578125" bestFit="1" customWidth="1"/>
    <col min="7554" max="7554" width="7.85546875" bestFit="1" customWidth="1"/>
    <col min="7555" max="7555" width="8" bestFit="1" customWidth="1"/>
    <col min="7556" max="7556" width="6.7109375" bestFit="1" customWidth="1"/>
    <col min="7557" max="7557" width="10.7109375" bestFit="1" customWidth="1"/>
    <col min="7558" max="7558" width="4.7109375" bestFit="1" customWidth="1"/>
    <col min="7559" max="7559" width="10.42578125" bestFit="1" customWidth="1"/>
    <col min="7560" max="7560" width="7" bestFit="1" customWidth="1"/>
    <col min="7561" max="7561" width="6.28515625" bestFit="1" customWidth="1"/>
    <col min="7562" max="7562" width="9.42578125" bestFit="1" customWidth="1"/>
    <col min="7563" max="7563" width="8" bestFit="1" customWidth="1"/>
    <col min="7564" max="7564" width="6.7109375" bestFit="1" customWidth="1"/>
    <col min="7565" max="7565" width="10.42578125" bestFit="1" customWidth="1"/>
    <col min="7566" max="7566" width="7.85546875" bestFit="1" customWidth="1"/>
    <col min="7567" max="7567" width="4.7109375" bestFit="1" customWidth="1"/>
    <col min="7568" max="7568" width="10.42578125" bestFit="1" customWidth="1"/>
    <col min="7569" max="7569" width="8" bestFit="1" customWidth="1"/>
    <col min="7570" max="7570" width="7" bestFit="1" customWidth="1"/>
    <col min="7571" max="7571" width="10.7109375" bestFit="1" customWidth="1"/>
    <col min="7572" max="7572" width="10.42578125" bestFit="1" customWidth="1"/>
    <col min="7573" max="7573" width="7.85546875" bestFit="1" customWidth="1"/>
    <col min="7574" max="7574" width="6.7109375" bestFit="1" customWidth="1"/>
    <col min="7575" max="7575" width="6.28515625" bestFit="1" customWidth="1"/>
    <col min="7576" max="7576" width="10.28515625" bestFit="1" customWidth="1"/>
    <col min="7577" max="7577" width="10.42578125" bestFit="1" customWidth="1"/>
    <col min="7578" max="7578" width="8" bestFit="1" customWidth="1"/>
    <col min="7579" max="7579" width="6.7109375" bestFit="1" customWidth="1"/>
    <col min="7580" max="7580" width="4.7109375" bestFit="1" customWidth="1"/>
    <col min="7581" max="7581" width="10.42578125" bestFit="1" customWidth="1"/>
    <col min="7582" max="7582" width="7.85546875" bestFit="1" customWidth="1"/>
    <col min="7583" max="7583" width="10.42578125" bestFit="1" customWidth="1"/>
    <col min="7584" max="7584" width="7.85546875" bestFit="1" customWidth="1"/>
    <col min="7585" max="7585" width="10.42578125" bestFit="1" customWidth="1"/>
    <col min="7586" max="7586" width="7.85546875" bestFit="1" customWidth="1"/>
    <col min="7587" max="7587" width="6.28515625" bestFit="1" customWidth="1"/>
    <col min="7588" max="7588" width="6.7109375" bestFit="1" customWidth="1"/>
    <col min="7589" max="7589" width="4.7109375" bestFit="1" customWidth="1"/>
    <col min="7590" max="7590" width="10.42578125" bestFit="1" customWidth="1"/>
    <col min="7591" max="7591" width="7.85546875" bestFit="1" customWidth="1"/>
    <col min="7592" max="7592" width="4.7109375" bestFit="1" customWidth="1"/>
    <col min="7593" max="7593" width="10.42578125" bestFit="1" customWidth="1"/>
    <col min="7594" max="7594" width="7.85546875" bestFit="1" customWidth="1"/>
    <col min="7595" max="7595" width="6.7109375" bestFit="1" customWidth="1"/>
    <col min="7596" max="7596" width="10.7109375" bestFit="1" customWidth="1"/>
    <col min="7597" max="7597" width="4.42578125" bestFit="1" customWidth="1"/>
    <col min="7598" max="7598" width="4.7109375" bestFit="1" customWidth="1"/>
    <col min="7599" max="7599" width="10.42578125" bestFit="1" customWidth="1"/>
    <col min="7600" max="7600" width="7.85546875" bestFit="1" customWidth="1"/>
    <col min="7601" max="7601" width="6.7109375" bestFit="1" customWidth="1"/>
    <col min="7602" max="7602" width="10.42578125" bestFit="1" customWidth="1"/>
    <col min="7603" max="7603" width="11.85546875" bestFit="1" customWidth="1"/>
    <col min="7604" max="7604" width="6.7109375" bestFit="1" customWidth="1"/>
    <col min="7605" max="7605" width="6.28515625" bestFit="1" customWidth="1"/>
    <col min="7606" max="7606" width="4.7109375" bestFit="1" customWidth="1"/>
    <col min="7607" max="7607" width="10.42578125" bestFit="1" customWidth="1"/>
    <col min="7608" max="7608" width="7.85546875" bestFit="1" customWidth="1"/>
    <col min="7609" max="7609" width="6.7109375" bestFit="1" customWidth="1"/>
    <col min="7610" max="7610" width="4.7109375" bestFit="1" customWidth="1"/>
    <col min="7611" max="7611" width="10.42578125" bestFit="1" customWidth="1"/>
    <col min="7612" max="7612" width="11" bestFit="1" customWidth="1"/>
    <col min="7613" max="7613" width="10.42578125" bestFit="1" customWidth="1"/>
    <col min="7614" max="7614" width="7.85546875" bestFit="1" customWidth="1"/>
    <col min="7615" max="7615" width="10.42578125" bestFit="1" customWidth="1"/>
    <col min="7616" max="7616" width="7.85546875" bestFit="1" customWidth="1"/>
    <col min="7617" max="7617" width="6.7109375" bestFit="1" customWidth="1"/>
    <col min="7618" max="7618" width="6.28515625" bestFit="1" customWidth="1"/>
    <col min="7619" max="7619" width="6.7109375" bestFit="1" customWidth="1"/>
    <col min="7620" max="7621" width="4.7109375" bestFit="1" customWidth="1"/>
    <col min="7622" max="7622" width="10.42578125" bestFit="1" customWidth="1"/>
    <col min="7623" max="7623" width="11.85546875" bestFit="1" customWidth="1"/>
    <col min="7624" max="7624" width="6.7109375" bestFit="1" customWidth="1"/>
    <col min="7625" max="7625" width="6.28515625" bestFit="1" customWidth="1"/>
    <col min="7626" max="7626" width="4.42578125" bestFit="1" customWidth="1"/>
    <col min="7627" max="7627" width="10.42578125" bestFit="1" customWidth="1"/>
    <col min="7628" max="7628" width="10.28515625" bestFit="1" customWidth="1"/>
    <col min="7629" max="7629" width="10.42578125" bestFit="1" customWidth="1"/>
    <col min="7630" max="7630" width="9" bestFit="1" customWidth="1"/>
    <col min="7631" max="7631" width="9.42578125" bestFit="1" customWidth="1"/>
    <col min="7632" max="7632" width="9" bestFit="1" customWidth="1"/>
    <col min="7633" max="7633" width="6.7109375" bestFit="1" customWidth="1"/>
    <col min="7634" max="7634" width="8" bestFit="1" customWidth="1"/>
    <col min="7635" max="7635" width="10.42578125" bestFit="1" customWidth="1"/>
    <col min="7636" max="7636" width="7.85546875" bestFit="1" customWidth="1"/>
    <col min="7637" max="7637" width="10.42578125" bestFit="1" customWidth="1"/>
    <col min="7638" max="7638" width="7.85546875" bestFit="1" customWidth="1"/>
    <col min="7639" max="7639" width="10.42578125" bestFit="1" customWidth="1"/>
    <col min="7640" max="7640" width="7.85546875" bestFit="1" customWidth="1"/>
    <col min="7641" max="7641" width="10.42578125" bestFit="1" customWidth="1"/>
    <col min="7642" max="7642" width="10.85546875" bestFit="1" customWidth="1"/>
    <col min="7643" max="7643" width="10.42578125" bestFit="1" customWidth="1"/>
    <col min="7644" max="7644" width="7.85546875" bestFit="1" customWidth="1"/>
    <col min="7645" max="7645" width="10.42578125" bestFit="1" customWidth="1"/>
    <col min="7646" max="7646" width="11.85546875" bestFit="1" customWidth="1"/>
    <col min="7647" max="7647" width="4.7109375" bestFit="1" customWidth="1"/>
    <col min="7648" max="7648" width="10.7109375" bestFit="1" customWidth="1"/>
    <col min="7649" max="7649" width="10.42578125" bestFit="1" customWidth="1"/>
    <col min="7650" max="7650" width="7.85546875" bestFit="1" customWidth="1"/>
    <col min="7651" max="7651" width="10.42578125" bestFit="1" customWidth="1"/>
    <col min="7652" max="7652" width="6.85546875" bestFit="1" customWidth="1"/>
    <col min="7653" max="7653" width="8" bestFit="1" customWidth="1"/>
    <col min="7654" max="7654" width="9.42578125" bestFit="1" customWidth="1"/>
    <col min="7655" max="7655" width="7.85546875" bestFit="1" customWidth="1"/>
    <col min="7656" max="7656" width="6.28515625" bestFit="1" customWidth="1"/>
    <col min="7657" max="7657" width="10.7109375" bestFit="1" customWidth="1"/>
    <col min="7658" max="7658" width="10.42578125" bestFit="1" customWidth="1"/>
    <col min="7659" max="7659" width="7.85546875" bestFit="1" customWidth="1"/>
    <col min="7660" max="7660" width="10.42578125" bestFit="1" customWidth="1"/>
    <col min="7661" max="7661" width="7.85546875" bestFit="1" customWidth="1"/>
    <col min="7662" max="7662" width="6.7109375" bestFit="1" customWidth="1"/>
    <col min="7663" max="7663" width="4.7109375" bestFit="1" customWidth="1"/>
    <col min="7664" max="7664" width="10.42578125" bestFit="1" customWidth="1"/>
    <col min="7665" max="7665" width="10.28515625" bestFit="1" customWidth="1"/>
    <col min="7666" max="7666" width="10.42578125" bestFit="1" customWidth="1"/>
    <col min="7667" max="7667" width="8" bestFit="1" customWidth="1"/>
    <col min="7668" max="7668" width="11" bestFit="1" customWidth="1"/>
    <col min="7669" max="7669" width="10.42578125" bestFit="1" customWidth="1"/>
    <col min="7670" max="7670" width="7.85546875" bestFit="1" customWidth="1"/>
    <col min="7671" max="7671" width="11.28515625" bestFit="1" customWidth="1"/>
    <col min="7672" max="7672" width="10.7109375" bestFit="1" customWidth="1"/>
    <col min="7673" max="7673" width="10.42578125" bestFit="1" customWidth="1"/>
    <col min="7674" max="7674" width="7.85546875" bestFit="1" customWidth="1"/>
    <col min="7675" max="7675" width="6.7109375" bestFit="1" customWidth="1"/>
    <col min="7676" max="7676" width="4.7109375" bestFit="1" customWidth="1"/>
    <col min="7677" max="7677" width="10.42578125" bestFit="1" customWidth="1"/>
    <col min="7678" max="7678" width="7.85546875" bestFit="1" customWidth="1"/>
    <col min="7679" max="7679" width="6.7109375" bestFit="1" customWidth="1"/>
    <col min="7680" max="7680" width="10.42578125" bestFit="1" customWidth="1"/>
    <col min="7681" max="7681" width="7.85546875" bestFit="1" customWidth="1"/>
    <col min="7682" max="7682" width="6.28515625" bestFit="1" customWidth="1"/>
    <col min="7683" max="7683" width="4.7109375" bestFit="1" customWidth="1"/>
    <col min="7684" max="7684" width="10.42578125" bestFit="1" customWidth="1"/>
    <col min="7685" max="7685" width="7.85546875" bestFit="1" customWidth="1"/>
    <col min="7686" max="7686" width="6.7109375" bestFit="1" customWidth="1"/>
    <col min="7687" max="7687" width="10.7109375" bestFit="1" customWidth="1"/>
    <col min="7688" max="7688" width="10.42578125" bestFit="1" customWidth="1"/>
    <col min="7689" max="7689" width="7.85546875" bestFit="1" customWidth="1"/>
    <col min="7690" max="7691" width="6.7109375" bestFit="1" customWidth="1"/>
    <col min="7692" max="7692" width="6.28515625" bestFit="1" customWidth="1"/>
    <col min="7693" max="7693" width="10.42578125" bestFit="1" customWidth="1"/>
    <col min="7694" max="7694" width="7.85546875" bestFit="1" customWidth="1"/>
    <col min="7695" max="7696" width="6.7109375" bestFit="1" customWidth="1"/>
    <col min="7697" max="7697" width="10.42578125" bestFit="1" customWidth="1"/>
    <col min="7698" max="7698" width="7.85546875" bestFit="1" customWidth="1"/>
    <col min="7699" max="7699" width="10.42578125" bestFit="1" customWidth="1"/>
    <col min="7700" max="7700" width="7.85546875" bestFit="1" customWidth="1"/>
    <col min="7701" max="7701" width="10.7109375" bestFit="1" customWidth="1"/>
    <col min="7702" max="7702" width="10.42578125" bestFit="1" customWidth="1"/>
    <col min="7703" max="7703" width="7.85546875" bestFit="1" customWidth="1"/>
    <col min="7704" max="7704" width="6.7109375" bestFit="1" customWidth="1"/>
    <col min="7705" max="7705" width="10.42578125" bestFit="1" customWidth="1"/>
    <col min="7706" max="7706" width="7.85546875" bestFit="1" customWidth="1"/>
    <col min="7707" max="7707" width="8" bestFit="1" customWidth="1"/>
    <col min="7708" max="7708" width="6.28515625" bestFit="1" customWidth="1"/>
    <col min="7709" max="7709" width="10.42578125" bestFit="1" customWidth="1"/>
    <col min="7710" max="7710" width="7.85546875" bestFit="1" customWidth="1"/>
    <col min="7711" max="7711" width="10.28515625" bestFit="1" customWidth="1"/>
    <col min="7712" max="7712" width="10.42578125" bestFit="1" customWidth="1"/>
    <col min="7713" max="7713" width="7.85546875" bestFit="1" customWidth="1"/>
    <col min="7714" max="7714" width="6.7109375" bestFit="1" customWidth="1"/>
    <col min="7715" max="7715" width="9.42578125" bestFit="1" customWidth="1"/>
    <col min="7716" max="7716" width="7.85546875" bestFit="1" customWidth="1"/>
    <col min="7717" max="7717" width="10.42578125" bestFit="1" customWidth="1"/>
    <col min="7718" max="7718" width="7.85546875" bestFit="1" customWidth="1"/>
    <col min="7719" max="7719" width="10.42578125" bestFit="1" customWidth="1"/>
    <col min="7720" max="7720" width="7.85546875" bestFit="1" customWidth="1"/>
    <col min="7721" max="7721" width="11.5703125" bestFit="1" customWidth="1"/>
    <col min="7722" max="7722" width="10.42578125" bestFit="1" customWidth="1"/>
    <col min="7723" max="7723" width="10.28515625" bestFit="1" customWidth="1"/>
    <col min="7724" max="7724" width="10.42578125" bestFit="1" customWidth="1"/>
    <col min="7725" max="7725" width="7.85546875" bestFit="1" customWidth="1"/>
    <col min="7726" max="7726" width="6.28515625" bestFit="1" customWidth="1"/>
    <col min="7727" max="7727" width="6.7109375" bestFit="1" customWidth="1"/>
    <col min="7728" max="7728" width="4.7109375" bestFit="1" customWidth="1"/>
    <col min="7729" max="7729" width="10.42578125" bestFit="1" customWidth="1"/>
    <col min="7730" max="7730" width="7.85546875" bestFit="1" customWidth="1"/>
    <col min="7731" max="7731" width="12" bestFit="1" customWidth="1"/>
    <col min="7732" max="7732" width="10.42578125" bestFit="1" customWidth="1"/>
    <col min="7733" max="7733" width="7.85546875" bestFit="1" customWidth="1"/>
    <col min="7734" max="7734" width="4.42578125" bestFit="1" customWidth="1"/>
    <col min="7735" max="7735" width="10.42578125" bestFit="1" customWidth="1"/>
    <col min="7736" max="7736" width="8" bestFit="1" customWidth="1"/>
    <col min="7737" max="7737" width="10.42578125" bestFit="1" customWidth="1"/>
    <col min="7738" max="7738" width="6.85546875" bestFit="1" customWidth="1"/>
    <col min="7739" max="7739" width="9.42578125" bestFit="1" customWidth="1"/>
    <col min="7740" max="7740" width="12" bestFit="1" customWidth="1"/>
    <col min="7741" max="7741" width="10.42578125" bestFit="1" customWidth="1"/>
    <col min="7742" max="7742" width="10.7109375" bestFit="1" customWidth="1"/>
    <col min="7743" max="7743" width="10.42578125" bestFit="1" customWidth="1"/>
    <col min="7744" max="7744" width="7.85546875" bestFit="1" customWidth="1"/>
    <col min="7745" max="7745" width="8" bestFit="1" customWidth="1"/>
    <col min="7746" max="7746" width="6.7109375" bestFit="1" customWidth="1"/>
    <col min="7747" max="7747" width="10.42578125" bestFit="1" customWidth="1"/>
    <col min="7748" max="7748" width="7.85546875" bestFit="1" customWidth="1"/>
    <col min="7749" max="7749" width="10.42578125" bestFit="1" customWidth="1"/>
    <col min="7750" max="7750" width="7.85546875" bestFit="1" customWidth="1"/>
    <col min="7751" max="7751" width="10.42578125" bestFit="1" customWidth="1"/>
    <col min="7752" max="7752" width="7.85546875" bestFit="1" customWidth="1"/>
    <col min="7753" max="7753" width="6.7109375" bestFit="1" customWidth="1"/>
    <col min="7754" max="7754" width="11.28515625" bestFit="1" customWidth="1"/>
    <col min="7755" max="7755" width="10.7109375" bestFit="1" customWidth="1"/>
    <col min="7756" max="7756" width="10.42578125" bestFit="1" customWidth="1"/>
    <col min="7757" max="7757" width="7.85546875" bestFit="1" customWidth="1"/>
    <col min="7758" max="7758" width="6.28515625" bestFit="1" customWidth="1"/>
    <col min="7759" max="7759" width="10.42578125" bestFit="1" customWidth="1"/>
    <col min="7760" max="7761" width="10.7109375" bestFit="1" customWidth="1"/>
    <col min="7762" max="7762" width="11.28515625" bestFit="1" customWidth="1"/>
    <col min="7763" max="7763" width="10.42578125" bestFit="1" customWidth="1"/>
    <col min="7764" max="7764" width="7.85546875" bestFit="1" customWidth="1"/>
    <col min="7765" max="7765" width="4.7109375" bestFit="1" customWidth="1"/>
    <col min="7766" max="7766" width="10.42578125" bestFit="1" customWidth="1"/>
    <col min="7767" max="7767" width="7.85546875" bestFit="1" customWidth="1"/>
    <col min="7768" max="7768" width="9.42578125" bestFit="1" customWidth="1"/>
    <col min="7769" max="7769" width="7.85546875" bestFit="1" customWidth="1"/>
    <col min="7770" max="7770" width="10.85546875" bestFit="1" customWidth="1"/>
    <col min="7771" max="7771" width="10.42578125" bestFit="1" customWidth="1"/>
    <col min="7772" max="7772" width="8" bestFit="1" customWidth="1"/>
    <col min="7773" max="7773" width="6.28515625" bestFit="1" customWidth="1"/>
    <col min="7774" max="7774" width="10.42578125" bestFit="1" customWidth="1"/>
    <col min="7775" max="7775" width="7.85546875" bestFit="1" customWidth="1"/>
    <col min="7776" max="7776" width="11.85546875" bestFit="1" customWidth="1"/>
    <col min="7777" max="7777" width="6.28515625" bestFit="1" customWidth="1"/>
    <col min="7778" max="7778" width="10.7109375" bestFit="1" customWidth="1"/>
    <col min="7779" max="7779" width="11.5703125" bestFit="1" customWidth="1"/>
    <col min="7780" max="7780" width="10.42578125" bestFit="1" customWidth="1"/>
    <col min="7781" max="7781" width="7.85546875" bestFit="1" customWidth="1"/>
    <col min="7782" max="7782" width="10.42578125" bestFit="1" customWidth="1"/>
    <col min="7783" max="7783" width="7.85546875" bestFit="1" customWidth="1"/>
    <col min="7784" max="7784" width="7" bestFit="1" customWidth="1"/>
    <col min="7785" max="7785" width="10.42578125" bestFit="1" customWidth="1"/>
    <col min="7786" max="7786" width="7.85546875" bestFit="1" customWidth="1"/>
    <col min="7787" max="7787" width="10.42578125" bestFit="1" customWidth="1"/>
    <col min="7788" max="7788" width="7.85546875" bestFit="1" customWidth="1"/>
    <col min="7789" max="7789" width="4.7109375" bestFit="1" customWidth="1"/>
    <col min="7790" max="7790" width="10.42578125" bestFit="1" customWidth="1"/>
    <col min="7791" max="7791" width="7.85546875" bestFit="1" customWidth="1"/>
    <col min="7792" max="7792" width="7" bestFit="1" customWidth="1"/>
    <col min="7793" max="7793" width="10.42578125" bestFit="1" customWidth="1"/>
    <col min="7794" max="7794" width="6.85546875" bestFit="1" customWidth="1"/>
    <col min="7795" max="7795" width="6.28515625" bestFit="1" customWidth="1"/>
    <col min="7796" max="7796" width="6.7109375" bestFit="1" customWidth="1"/>
    <col min="7797" max="7797" width="9.42578125" bestFit="1" customWidth="1"/>
    <col min="7798" max="7798" width="7.85546875" bestFit="1" customWidth="1"/>
    <col min="7799" max="7799" width="12.42578125" bestFit="1" customWidth="1"/>
    <col min="7800" max="7800" width="6.7109375" bestFit="1" customWidth="1"/>
    <col min="7801" max="7801" width="10.42578125" bestFit="1" customWidth="1"/>
    <col min="7802" max="7802" width="8" bestFit="1" customWidth="1"/>
    <col min="7803" max="7803" width="6.28515625" bestFit="1" customWidth="1"/>
    <col min="7804" max="7804" width="6.7109375" bestFit="1" customWidth="1"/>
    <col min="7805" max="7805" width="4.7109375" bestFit="1" customWidth="1"/>
    <col min="7806" max="7806" width="10.42578125" bestFit="1" customWidth="1"/>
    <col min="7807" max="7807" width="7.85546875" bestFit="1" customWidth="1"/>
    <col min="7808" max="7808" width="10.42578125" bestFit="1" customWidth="1"/>
    <col min="7809" max="7809" width="7.85546875" bestFit="1" customWidth="1"/>
    <col min="7810" max="7810" width="6.28515625" bestFit="1" customWidth="1"/>
    <col min="7811" max="7811" width="4.7109375" bestFit="1" customWidth="1"/>
    <col min="7812" max="7812" width="10.42578125" bestFit="1" customWidth="1"/>
    <col min="7813" max="7813" width="7.85546875" bestFit="1" customWidth="1"/>
    <col min="7814" max="7814" width="6.7109375" bestFit="1" customWidth="1"/>
    <col min="7815" max="7815" width="10.42578125" bestFit="1" customWidth="1"/>
    <col min="7816" max="7816" width="7.85546875" bestFit="1" customWidth="1"/>
    <col min="7817" max="7817" width="6.7109375" bestFit="1" customWidth="1"/>
    <col min="7818" max="7818" width="10.42578125" bestFit="1" customWidth="1"/>
    <col min="7819" max="7819" width="7.85546875" bestFit="1" customWidth="1"/>
    <col min="7820" max="7820" width="11.85546875" bestFit="1" customWidth="1"/>
    <col min="7821" max="7821" width="10.42578125" bestFit="1" customWidth="1"/>
    <col min="7822" max="7822" width="7.85546875" bestFit="1" customWidth="1"/>
    <col min="7823" max="7823" width="10.7109375" bestFit="1" customWidth="1"/>
    <col min="7824" max="7824" width="10.28515625" bestFit="1" customWidth="1"/>
    <col min="7825" max="7825" width="4.7109375" bestFit="1" customWidth="1"/>
    <col min="7826" max="7826" width="10.42578125" bestFit="1" customWidth="1"/>
    <col min="7827" max="7827" width="6.85546875" bestFit="1" customWidth="1"/>
    <col min="7828" max="7828" width="8" bestFit="1" customWidth="1"/>
    <col min="7829" max="7830" width="6.7109375" bestFit="1" customWidth="1"/>
    <col min="7831" max="7831" width="9.42578125" bestFit="1" customWidth="1"/>
    <col min="7832" max="7832" width="7.85546875" bestFit="1" customWidth="1"/>
    <col min="7833" max="7833" width="4.7109375" bestFit="1" customWidth="1"/>
    <col min="7834" max="7834" width="10.42578125" bestFit="1" customWidth="1"/>
    <col min="7835" max="7835" width="7.85546875" bestFit="1" customWidth="1"/>
    <col min="7836" max="7836" width="6.28515625" bestFit="1" customWidth="1"/>
    <col min="7837" max="7837" width="4.7109375" bestFit="1" customWidth="1"/>
    <col min="7838" max="7838" width="10.42578125" bestFit="1" customWidth="1"/>
    <col min="7839" max="7839" width="7.85546875" bestFit="1" customWidth="1"/>
    <col min="7840" max="7840" width="6.7109375" bestFit="1" customWidth="1"/>
    <col min="7841" max="7841" width="6.28515625" bestFit="1" customWidth="1"/>
    <col min="7842" max="7842" width="6.7109375" bestFit="1" customWidth="1"/>
    <col min="7843" max="7843" width="10.42578125" bestFit="1" customWidth="1"/>
    <col min="7844" max="7844" width="7.85546875" bestFit="1" customWidth="1"/>
    <col min="7845" max="7845" width="4.7109375" bestFit="1" customWidth="1"/>
    <col min="7846" max="7846" width="10.42578125" bestFit="1" customWidth="1"/>
    <col min="7847" max="7847" width="7.85546875" bestFit="1" customWidth="1"/>
    <col min="7848" max="7848" width="8" bestFit="1" customWidth="1"/>
    <col min="7849" max="7849" width="11.28515625" bestFit="1" customWidth="1"/>
    <col min="7850" max="7850" width="10.42578125" bestFit="1" customWidth="1"/>
    <col min="7851" max="7851" width="12.42578125" bestFit="1" customWidth="1"/>
    <col min="7852" max="7852" width="12.5703125" bestFit="1" customWidth="1"/>
    <col min="7853" max="7853" width="10.42578125" bestFit="1" customWidth="1"/>
    <col min="7854" max="7854" width="7.85546875" bestFit="1" customWidth="1"/>
    <col min="7855" max="7855" width="10.42578125" bestFit="1" customWidth="1"/>
    <col min="7856" max="7856" width="10.7109375" bestFit="1" customWidth="1"/>
    <col min="7857" max="7857" width="4.7109375" bestFit="1" customWidth="1"/>
    <col min="7858" max="7858" width="10.42578125" bestFit="1" customWidth="1"/>
    <col min="7859" max="7859" width="7.85546875" bestFit="1" customWidth="1"/>
    <col min="7860" max="7860" width="10.7109375" bestFit="1" customWidth="1"/>
    <col min="7861" max="7861" width="4.7109375" bestFit="1" customWidth="1"/>
    <col min="7862" max="7862" width="10.42578125" bestFit="1" customWidth="1"/>
    <col min="7863" max="7863" width="6.85546875" bestFit="1" customWidth="1"/>
    <col min="7864" max="7864" width="4.7109375" bestFit="1" customWidth="1"/>
    <col min="7865" max="7865" width="9.42578125" bestFit="1" customWidth="1"/>
    <col min="7866" max="7866" width="8" bestFit="1" customWidth="1"/>
    <col min="7867" max="7867" width="10.42578125" bestFit="1" customWidth="1"/>
    <col min="7868" max="7868" width="8" bestFit="1" customWidth="1"/>
    <col min="7869" max="7869" width="4.7109375" bestFit="1" customWidth="1"/>
    <col min="7870" max="7870" width="10.42578125" bestFit="1" customWidth="1"/>
    <col min="7871" max="7871" width="7.85546875" bestFit="1" customWidth="1"/>
    <col min="7872" max="7872" width="6.7109375" bestFit="1" customWidth="1"/>
    <col min="7873" max="7873" width="10.7109375" bestFit="1" customWidth="1"/>
    <col min="7874" max="7874" width="10.42578125" bestFit="1" customWidth="1"/>
    <col min="7875" max="7875" width="7.85546875" bestFit="1" customWidth="1"/>
    <col min="7876" max="7876" width="6.28515625" bestFit="1" customWidth="1"/>
    <col min="7877" max="7877" width="10.28515625" bestFit="1" customWidth="1"/>
    <col min="7878" max="7878" width="10.42578125" bestFit="1" customWidth="1"/>
    <col min="7879" max="7879" width="7.85546875" bestFit="1" customWidth="1"/>
    <col min="7880" max="7880" width="4.7109375" bestFit="1" customWidth="1"/>
    <col min="7881" max="7881" width="10.42578125" bestFit="1" customWidth="1"/>
    <col min="7882" max="7882" width="7.85546875" bestFit="1" customWidth="1"/>
    <col min="7883" max="7883" width="10.42578125" bestFit="1" customWidth="1"/>
    <col min="7884" max="7884" width="7.85546875" bestFit="1" customWidth="1"/>
    <col min="7885" max="7885" width="6.7109375" bestFit="1" customWidth="1"/>
    <col min="7886" max="7886" width="10.42578125" bestFit="1" customWidth="1"/>
    <col min="7887" max="7887" width="7.85546875" bestFit="1" customWidth="1"/>
    <col min="7888" max="7888" width="6.7109375" bestFit="1" customWidth="1"/>
    <col min="7889" max="7889" width="10.42578125" bestFit="1" customWidth="1"/>
    <col min="7890" max="7890" width="7.85546875" bestFit="1" customWidth="1"/>
    <col min="7891" max="7891" width="6.7109375" bestFit="1" customWidth="1"/>
    <col min="7892" max="7892" width="4.7109375" bestFit="1" customWidth="1"/>
    <col min="7893" max="7893" width="10.42578125" bestFit="1" customWidth="1"/>
    <col min="7894" max="7894" width="6.85546875" bestFit="1" customWidth="1"/>
    <col min="7895" max="7895" width="9.42578125" bestFit="1" customWidth="1"/>
    <col min="7896" max="7896" width="7.85546875" bestFit="1" customWidth="1"/>
    <col min="7897" max="7897" width="10.42578125" bestFit="1" customWidth="1"/>
    <col min="7898" max="7898" width="7.85546875" bestFit="1" customWidth="1"/>
    <col min="7899" max="7900" width="6.7109375" bestFit="1" customWidth="1"/>
    <col min="7901" max="7901" width="10.42578125" bestFit="1" customWidth="1"/>
    <col min="7902" max="7902" width="11.85546875" bestFit="1" customWidth="1"/>
    <col min="7903" max="7903" width="7.85546875" bestFit="1" customWidth="1"/>
    <col min="7904" max="7904" width="6.28515625" bestFit="1" customWidth="1"/>
    <col min="7905" max="7905" width="10.42578125" bestFit="1" customWidth="1"/>
    <col min="7906" max="7906" width="7.85546875" bestFit="1" customWidth="1"/>
    <col min="7907" max="7908" width="4.7109375" bestFit="1" customWidth="1"/>
    <col min="7909" max="7909" width="10.42578125" bestFit="1" customWidth="1"/>
    <col min="7910" max="7910" width="7.85546875" bestFit="1" customWidth="1"/>
    <col min="7911" max="7911" width="4.7109375" bestFit="1" customWidth="1"/>
    <col min="7912" max="7912" width="11" bestFit="1" customWidth="1"/>
    <col min="7913" max="7913" width="10.42578125" bestFit="1" customWidth="1"/>
    <col min="7914" max="7914" width="7.85546875" bestFit="1" customWidth="1"/>
    <col min="7915" max="7915" width="6.7109375" bestFit="1" customWidth="1"/>
    <col min="7916" max="7916" width="4.7109375" bestFit="1" customWidth="1"/>
    <col min="7917" max="7917" width="10.42578125" bestFit="1" customWidth="1"/>
    <col min="7918" max="7918" width="7.85546875" bestFit="1" customWidth="1"/>
    <col min="7919" max="7920" width="6.7109375" bestFit="1" customWidth="1"/>
    <col min="7921" max="7922" width="4.7109375" bestFit="1" customWidth="1"/>
    <col min="7923" max="7923" width="10.42578125" bestFit="1" customWidth="1"/>
    <col min="7924" max="7924" width="11.85546875" bestFit="1" customWidth="1"/>
    <col min="7925" max="7925" width="10.42578125" bestFit="1" customWidth="1"/>
    <col min="7926" max="7926" width="7.85546875" bestFit="1" customWidth="1"/>
    <col min="7927" max="7927" width="10.7109375" bestFit="1" customWidth="1"/>
    <col min="7928" max="7928" width="10.28515625" bestFit="1" customWidth="1"/>
    <col min="7929" max="7929" width="10.42578125" bestFit="1" customWidth="1"/>
    <col min="7930" max="7930" width="6.85546875" bestFit="1" customWidth="1"/>
    <col min="7931" max="7931" width="10" bestFit="1" customWidth="1"/>
    <col min="7932" max="7932" width="9.42578125" bestFit="1" customWidth="1"/>
    <col min="7933" max="7933" width="9" bestFit="1" customWidth="1"/>
    <col min="7934" max="7934" width="8" bestFit="1" customWidth="1"/>
    <col min="7935" max="7935" width="4.7109375" bestFit="1" customWidth="1"/>
    <col min="7936" max="7936" width="10.42578125" bestFit="1" customWidth="1"/>
    <col min="7937" max="7937" width="7.85546875" bestFit="1" customWidth="1"/>
    <col min="7938" max="7938" width="4.7109375" bestFit="1" customWidth="1"/>
    <col min="7939" max="7939" width="10.42578125" bestFit="1" customWidth="1"/>
    <col min="7940" max="7940" width="7.85546875" bestFit="1" customWidth="1"/>
    <col min="7941" max="7941" width="6.7109375" bestFit="1" customWidth="1"/>
    <col min="7942" max="7942" width="10.42578125" bestFit="1" customWidth="1"/>
    <col min="7943" max="7943" width="7.85546875" bestFit="1" customWidth="1"/>
    <col min="7944" max="7944" width="10.42578125" bestFit="1" customWidth="1"/>
    <col min="7945" max="7945" width="10.85546875" bestFit="1" customWidth="1"/>
    <col min="7946" max="7946" width="10.42578125" bestFit="1" customWidth="1"/>
    <col min="7947" max="7947" width="7.85546875" bestFit="1" customWidth="1"/>
    <col min="7948" max="7948" width="4.7109375" bestFit="1" customWidth="1"/>
    <col min="7949" max="7949" width="10.42578125" bestFit="1" customWidth="1"/>
    <col min="7950" max="7950" width="7.85546875" bestFit="1" customWidth="1"/>
    <col min="7951" max="7951" width="11.85546875" bestFit="1" customWidth="1"/>
    <col min="7952" max="7952" width="4.7109375" bestFit="1" customWidth="1"/>
    <col min="7953" max="7953" width="10.42578125" bestFit="1" customWidth="1"/>
    <col min="7954" max="7954" width="6.85546875" bestFit="1" customWidth="1"/>
    <col min="7955" max="7955" width="6.7109375" bestFit="1" customWidth="1"/>
    <col min="7956" max="7956" width="9.42578125" bestFit="1" customWidth="1"/>
    <col min="7957" max="7957" width="7.85546875" bestFit="1" customWidth="1"/>
    <col min="7958" max="7958" width="10.7109375" bestFit="1" customWidth="1"/>
    <col min="7959" max="7959" width="10.42578125" bestFit="1" customWidth="1"/>
    <col min="7960" max="7960" width="7.85546875" bestFit="1" customWidth="1"/>
    <col min="7961" max="7961" width="10.42578125" bestFit="1" customWidth="1"/>
    <col min="7962" max="7962" width="7.85546875" bestFit="1" customWidth="1"/>
    <col min="7963" max="7963" width="10.42578125" bestFit="1" customWidth="1"/>
    <col min="7964" max="7964" width="7.85546875" bestFit="1" customWidth="1"/>
    <col min="7965" max="7965" width="10.28515625" bestFit="1" customWidth="1"/>
    <col min="7966" max="7966" width="10.42578125" bestFit="1" customWidth="1"/>
    <col min="7967" max="7967" width="11" bestFit="1" customWidth="1"/>
    <col min="7968" max="7968" width="10.42578125" bestFit="1" customWidth="1"/>
    <col min="7969" max="7969" width="7.85546875" bestFit="1" customWidth="1"/>
    <col min="7970" max="7970" width="6.28515625" bestFit="1" customWidth="1"/>
    <col min="7971" max="7971" width="11.28515625" bestFit="1" customWidth="1"/>
    <col min="7972" max="7972" width="10.7109375" bestFit="1" customWidth="1"/>
    <col min="7973" max="7973" width="10.42578125" bestFit="1" customWidth="1"/>
    <col min="7974" max="7974" width="7.85546875" bestFit="1" customWidth="1"/>
    <col min="7975" max="7975" width="6.7109375" bestFit="1" customWidth="1"/>
    <col min="7976" max="7976" width="10.42578125" bestFit="1" customWidth="1"/>
    <col min="7977" max="7977" width="7.85546875" bestFit="1" customWidth="1"/>
    <col min="7978" max="7978" width="6.7109375" bestFit="1" customWidth="1"/>
    <col min="7979" max="7979" width="10.42578125" bestFit="1" customWidth="1"/>
    <col min="7980" max="7980" width="7.85546875" bestFit="1" customWidth="1"/>
    <col min="7981" max="7982" width="4.7109375" bestFit="1" customWidth="1"/>
    <col min="7983" max="7983" width="10.42578125" bestFit="1" customWidth="1"/>
    <col min="7984" max="7984" width="6.7109375" bestFit="1" customWidth="1"/>
    <col min="7985" max="7985" width="11.28515625" bestFit="1" customWidth="1"/>
    <col min="7986" max="7987" width="7.85546875" bestFit="1" customWidth="1"/>
    <col min="7988" max="7988" width="6.7109375" bestFit="1" customWidth="1"/>
    <col min="7989" max="7989" width="6.28515625" bestFit="1" customWidth="1"/>
    <col min="7990" max="7990" width="10.7109375" bestFit="1" customWidth="1"/>
    <col min="7991" max="7991" width="10.42578125" bestFit="1" customWidth="1"/>
    <col min="7992" max="7992" width="7.85546875" bestFit="1" customWidth="1"/>
    <col min="7993" max="7994" width="6.7109375" bestFit="1" customWidth="1"/>
    <col min="7995" max="7995" width="10.7109375" bestFit="1" customWidth="1"/>
    <col min="7996" max="7996" width="10.42578125" bestFit="1" customWidth="1"/>
    <col min="7997" max="7997" width="7.85546875" bestFit="1" customWidth="1"/>
    <col min="7998" max="7998" width="10.42578125" bestFit="1" customWidth="1"/>
    <col min="7999" max="7999" width="11" bestFit="1" customWidth="1"/>
    <col min="8000" max="8000" width="10.42578125" bestFit="1" customWidth="1"/>
    <col min="8001" max="8001" width="7.85546875" bestFit="1" customWidth="1"/>
    <col min="8002" max="8002" width="10.42578125" bestFit="1" customWidth="1"/>
    <col min="8003" max="8003" width="7.85546875" bestFit="1" customWidth="1"/>
    <col min="8004" max="8004" width="10.42578125" bestFit="1" customWidth="1"/>
    <col min="8005" max="8005" width="7.85546875" bestFit="1" customWidth="1"/>
    <col min="8006" max="8006" width="6.7109375" bestFit="1" customWidth="1"/>
    <col min="8007" max="8007" width="6.28515625" bestFit="1" customWidth="1"/>
    <col min="8008" max="8009" width="4.7109375" bestFit="1" customWidth="1"/>
    <col min="8010" max="8010" width="10.42578125" bestFit="1" customWidth="1"/>
    <col min="8011" max="8011" width="7.85546875" bestFit="1" customWidth="1"/>
    <col min="8012" max="8012" width="10.42578125" bestFit="1" customWidth="1"/>
    <col min="8013" max="8013" width="6.85546875" bestFit="1" customWidth="1"/>
    <col min="8014" max="8014" width="9.42578125" bestFit="1" customWidth="1"/>
    <col min="8015" max="8015" width="8" bestFit="1" customWidth="1"/>
    <col min="8016" max="8016" width="11.28515625" bestFit="1" customWidth="1"/>
    <col min="8017" max="8017" width="10.42578125" bestFit="1" customWidth="1"/>
    <col min="8018" max="8018" width="7.85546875" bestFit="1" customWidth="1"/>
    <col min="8019" max="8019" width="4.7109375" bestFit="1" customWidth="1"/>
    <col min="8020" max="8020" width="10.42578125" bestFit="1" customWidth="1"/>
    <col min="8021" max="8021" width="7.85546875" bestFit="1" customWidth="1"/>
    <col min="8022" max="8022" width="6.7109375" bestFit="1" customWidth="1"/>
    <col min="8023" max="8023" width="11.5703125" bestFit="1" customWidth="1"/>
    <col min="8024" max="8024" width="10.42578125" bestFit="1" customWidth="1"/>
    <col min="8025" max="8025" width="10.28515625" bestFit="1" customWidth="1"/>
    <col min="8026" max="8026" width="4.42578125" bestFit="1" customWidth="1"/>
    <col min="8027" max="8027" width="10.42578125" bestFit="1" customWidth="1"/>
    <col min="8028" max="8028" width="7.85546875" bestFit="1" customWidth="1"/>
    <col min="8029" max="8029" width="6.28515625" bestFit="1" customWidth="1"/>
    <col min="8030" max="8030" width="10.42578125" bestFit="1" customWidth="1"/>
    <col min="8031" max="8031" width="7.85546875" bestFit="1" customWidth="1"/>
    <col min="8032" max="8032" width="8" bestFit="1" customWidth="1"/>
    <col min="8033" max="8033" width="12" bestFit="1" customWidth="1"/>
    <col min="8034" max="8034" width="4.7109375" bestFit="1" customWidth="1"/>
    <col min="8035" max="8035" width="10.42578125" bestFit="1" customWidth="1"/>
    <col min="8036" max="8036" width="7.85546875" bestFit="1" customWidth="1"/>
    <col min="8037" max="8037" width="4.7109375" bestFit="1" customWidth="1"/>
    <col min="8038" max="8038" width="10.42578125" bestFit="1" customWidth="1"/>
    <col min="8039" max="8039" width="7.85546875" bestFit="1" customWidth="1"/>
    <col min="8040" max="8040" width="8" bestFit="1" customWidth="1"/>
    <col min="8041" max="8041" width="7" bestFit="1" customWidth="1"/>
    <col min="8042" max="8042" width="6.7109375" bestFit="1" customWidth="1"/>
    <col min="8043" max="8043" width="10.42578125" bestFit="1" customWidth="1"/>
    <col min="8044" max="8044" width="6.85546875" bestFit="1" customWidth="1"/>
    <col min="8045" max="8045" width="9.42578125" bestFit="1" customWidth="1"/>
    <col min="8046" max="8046" width="12" bestFit="1" customWidth="1"/>
    <col min="8047" max="8047" width="4.42578125" bestFit="1" customWidth="1"/>
    <col min="8048" max="8048" width="10.42578125" bestFit="1" customWidth="1"/>
    <col min="8049" max="8049" width="7.85546875" bestFit="1" customWidth="1"/>
    <col min="8050" max="8050" width="10.7109375" bestFit="1" customWidth="1"/>
    <col min="8051" max="8051" width="10.42578125" bestFit="1" customWidth="1"/>
    <col min="8052" max="8052" width="8" bestFit="1" customWidth="1"/>
    <col min="8053" max="8053" width="6.7109375" bestFit="1" customWidth="1"/>
    <col min="8054" max="8054" width="6.28515625" bestFit="1" customWidth="1"/>
    <col min="8055" max="8055" width="10.42578125" bestFit="1" customWidth="1"/>
    <col min="8056" max="8056" width="7.85546875" bestFit="1" customWidth="1"/>
    <col min="8057" max="8057" width="10.42578125" bestFit="1" customWidth="1"/>
    <col min="8058" max="8058" width="7.85546875" bestFit="1" customWidth="1"/>
    <col min="8059" max="8059" width="8" bestFit="1" customWidth="1"/>
    <col min="8060" max="8060" width="6.7109375" bestFit="1" customWidth="1"/>
    <col min="8061" max="8061" width="4.7109375" bestFit="1" customWidth="1"/>
    <col min="8062" max="8062" width="10.42578125" bestFit="1" customWidth="1"/>
    <col min="8063" max="8063" width="7.85546875" bestFit="1" customWidth="1"/>
    <col min="8064" max="8064" width="6.7109375" bestFit="1" customWidth="1"/>
    <col min="8065" max="8065" width="10.7109375" bestFit="1" customWidth="1"/>
    <col min="8066" max="8066" width="10.42578125" bestFit="1" customWidth="1"/>
    <col min="8067" max="8067" width="7.85546875" bestFit="1" customWidth="1"/>
    <col min="8068" max="8068" width="6.7109375" bestFit="1" customWidth="1"/>
    <col min="8069" max="8069" width="6.28515625" bestFit="1" customWidth="1"/>
    <col min="8070" max="8070" width="10.42578125" bestFit="1" customWidth="1"/>
    <col min="8071" max="8071" width="7.85546875" bestFit="1" customWidth="1"/>
    <col min="8072" max="8072" width="10.7109375" bestFit="1" customWidth="1"/>
    <col min="8073" max="8073" width="10.42578125" bestFit="1" customWidth="1"/>
    <col min="8074" max="8074" width="7.85546875" bestFit="1" customWidth="1"/>
    <col min="8075" max="8075" width="4.7109375" bestFit="1" customWidth="1"/>
    <col min="8076" max="8076" width="10.42578125" bestFit="1" customWidth="1"/>
    <col min="8077" max="8077" width="11.85546875" bestFit="1" customWidth="1"/>
    <col min="8078" max="8078" width="7.85546875" bestFit="1" customWidth="1"/>
    <col min="8079" max="8079" width="6.28515625" bestFit="1" customWidth="1"/>
    <col min="8080" max="8080" width="9.42578125" bestFit="1" customWidth="1"/>
    <col min="8081" max="8081" width="10.85546875" bestFit="1" customWidth="1"/>
    <col min="8082" max="8082" width="10.42578125" bestFit="1" customWidth="1"/>
    <col min="8083" max="8083" width="8" bestFit="1" customWidth="1"/>
    <col min="8084" max="8084" width="6.28515625" bestFit="1" customWidth="1"/>
    <col min="8085" max="8085" width="10.42578125" bestFit="1" customWidth="1"/>
    <col min="8086" max="8086" width="11.85546875" bestFit="1" customWidth="1"/>
    <col min="8087" max="8087" width="6.28515625" bestFit="1" customWidth="1"/>
    <col min="8088" max="8088" width="10.7109375" bestFit="1" customWidth="1"/>
    <col min="8089" max="8089" width="4.7109375" bestFit="1" customWidth="1"/>
    <col min="8090" max="8090" width="4.42578125" bestFit="1" customWidth="1"/>
    <col min="8091" max="8091" width="10.42578125" bestFit="1" customWidth="1"/>
    <col min="8092" max="8092" width="7.85546875" bestFit="1" customWidth="1"/>
    <col min="8093" max="8093" width="4.7109375" bestFit="1" customWidth="1"/>
    <col min="8094" max="8094" width="10.42578125" bestFit="1" customWidth="1"/>
    <col min="8095" max="8095" width="7.85546875" bestFit="1" customWidth="1"/>
    <col min="8096" max="8096" width="7" bestFit="1" customWidth="1"/>
    <col min="8097" max="8097" width="10.42578125" bestFit="1" customWidth="1"/>
    <col min="8098" max="8098" width="8" bestFit="1" customWidth="1"/>
    <col min="8099" max="8099" width="6.7109375" bestFit="1" customWidth="1"/>
    <col min="8100" max="8100" width="4.7109375" bestFit="1" customWidth="1"/>
    <col min="8101" max="8101" width="10.42578125" bestFit="1" customWidth="1"/>
    <col min="8102" max="8102" width="7.85546875" bestFit="1" customWidth="1"/>
    <col min="8103" max="8103" width="6.7109375" bestFit="1" customWidth="1"/>
    <col min="8104" max="8104" width="4.7109375" bestFit="1" customWidth="1"/>
    <col min="8105" max="8105" width="10.42578125" bestFit="1" customWidth="1"/>
    <col min="8106" max="8106" width="7.85546875" bestFit="1" customWidth="1"/>
    <col min="8107" max="8107" width="7" bestFit="1" customWidth="1"/>
    <col min="8108" max="8108" width="6.7109375" bestFit="1" customWidth="1"/>
    <col min="8109" max="8109" width="4.7109375" bestFit="1" customWidth="1"/>
    <col min="8110" max="8110" width="10.42578125" bestFit="1" customWidth="1"/>
    <col min="8111" max="8111" width="8" bestFit="1" customWidth="1"/>
    <col min="8112" max="8112" width="6.7109375" bestFit="1" customWidth="1"/>
    <col min="8113" max="8113" width="9.42578125" bestFit="1" customWidth="1"/>
    <col min="8114" max="8114" width="7.85546875" bestFit="1" customWidth="1"/>
    <col min="8115" max="8115" width="12.42578125" bestFit="1" customWidth="1"/>
    <col min="8116" max="8116" width="6.7109375" bestFit="1" customWidth="1"/>
    <col min="8117" max="8117" width="4.7109375" bestFit="1" customWidth="1"/>
    <col min="8118" max="8118" width="10.42578125" bestFit="1" customWidth="1"/>
    <col min="8119" max="8119" width="7.85546875" bestFit="1" customWidth="1"/>
    <col min="8120" max="8120" width="4.7109375" bestFit="1" customWidth="1"/>
    <col min="8121" max="8121" width="10.42578125" bestFit="1" customWidth="1"/>
    <col min="8122" max="8122" width="7.85546875" bestFit="1" customWidth="1"/>
    <col min="8123" max="8123" width="10.42578125" bestFit="1" customWidth="1"/>
    <col min="8124" max="8124" width="7.85546875" bestFit="1" customWidth="1"/>
    <col min="8125" max="8125" width="10.42578125" bestFit="1" customWidth="1"/>
    <col min="8126" max="8126" width="7.85546875" bestFit="1" customWidth="1"/>
    <col min="8127" max="8127" width="10.42578125" bestFit="1" customWidth="1"/>
    <col min="8128" max="8128" width="7.85546875" bestFit="1" customWidth="1"/>
    <col min="8129" max="8129" width="4.42578125" bestFit="1" customWidth="1"/>
    <col min="8130" max="8130" width="10.42578125" bestFit="1" customWidth="1"/>
    <col min="8131" max="8131" width="7.85546875" bestFit="1" customWidth="1"/>
    <col min="8132" max="8132" width="6.7109375" bestFit="1" customWidth="1"/>
    <col min="8133" max="8133" width="10.42578125" bestFit="1" customWidth="1"/>
    <col min="8134" max="8134" width="7.85546875" bestFit="1" customWidth="1"/>
    <col min="8135" max="8135" width="11.85546875" bestFit="1" customWidth="1"/>
    <col min="8136" max="8136" width="10.42578125" bestFit="1" customWidth="1"/>
    <col min="8137" max="8137" width="7.85546875" bestFit="1" customWidth="1"/>
    <col min="8138" max="8138" width="6.7109375" bestFit="1" customWidth="1"/>
    <col min="8139" max="8139" width="6.28515625" bestFit="1" customWidth="1"/>
    <col min="8140" max="8140" width="4.7109375" bestFit="1" customWidth="1"/>
    <col min="8141" max="8141" width="10.28515625" bestFit="1" customWidth="1"/>
    <col min="8142" max="8142" width="4.7109375" bestFit="1" customWidth="1"/>
    <col min="8143" max="8143" width="10.42578125" bestFit="1" customWidth="1"/>
    <col min="8144" max="8144" width="8" bestFit="1" customWidth="1"/>
    <col min="8145" max="8145" width="6.7109375" bestFit="1" customWidth="1"/>
    <col min="8146" max="8146" width="9.42578125" bestFit="1" customWidth="1"/>
    <col min="8147" max="8147" width="8" bestFit="1" customWidth="1"/>
    <col min="8148" max="8148" width="6.28515625" bestFit="1" customWidth="1"/>
    <col min="8149" max="8149" width="4.7109375" bestFit="1" customWidth="1"/>
    <col min="8150" max="8150" width="4.42578125" bestFit="1" customWidth="1"/>
    <col min="8151" max="8151" width="10.42578125" bestFit="1" customWidth="1"/>
    <col min="8152" max="8152" width="7.85546875" bestFit="1" customWidth="1"/>
    <col min="8153" max="8153" width="6.28515625" bestFit="1" customWidth="1"/>
    <col min="8154" max="8154" width="4.7109375" bestFit="1" customWidth="1"/>
    <col min="8155" max="8155" width="10.42578125" bestFit="1" customWidth="1"/>
    <col min="8156" max="8156" width="7.85546875" bestFit="1" customWidth="1"/>
    <col min="8157" max="8157" width="10.5703125" bestFit="1" customWidth="1"/>
    <col min="8158" max="8158" width="6.7109375" bestFit="1" customWidth="1"/>
    <col min="8159" max="8159" width="11" bestFit="1" customWidth="1"/>
    <col min="8160" max="8160" width="10.42578125" bestFit="1" customWidth="1"/>
    <col min="8161" max="8161" width="7.85546875" bestFit="1" customWidth="1"/>
    <col min="8162" max="8162" width="6.7109375" bestFit="1" customWidth="1"/>
    <col min="8163" max="8163" width="4.7109375" bestFit="1" customWidth="1"/>
    <col min="8164" max="8164" width="10.42578125" bestFit="1" customWidth="1"/>
    <col min="8165" max="8165" width="7.85546875" bestFit="1" customWidth="1"/>
    <col min="8166" max="8166" width="8" bestFit="1" customWidth="1"/>
    <col min="8167" max="8167" width="11.28515625" bestFit="1" customWidth="1"/>
    <col min="8168" max="8168" width="10.42578125" bestFit="1" customWidth="1"/>
    <col min="8169" max="8169" width="12.42578125" bestFit="1" customWidth="1"/>
    <col min="8170" max="8170" width="8" bestFit="1" customWidth="1"/>
    <col min="8171" max="8171" width="6.28515625" bestFit="1" customWidth="1"/>
    <col min="8172" max="8172" width="6.7109375" bestFit="1" customWidth="1"/>
    <col min="8173" max="8173" width="12.5703125" bestFit="1" customWidth="1"/>
    <col min="8174" max="8174" width="10.42578125" bestFit="1" customWidth="1"/>
    <col min="8175" max="8175" width="7.85546875" bestFit="1" customWidth="1"/>
    <col min="8176" max="8176" width="4.7109375" bestFit="1" customWidth="1"/>
    <col min="8177" max="8177" width="10.42578125" bestFit="1" customWidth="1"/>
    <col min="8178" max="8178" width="10.7109375" bestFit="1" customWidth="1"/>
    <col min="8179" max="8179" width="10.42578125" bestFit="1" customWidth="1"/>
    <col min="8180" max="8180" width="7.85546875" bestFit="1" customWidth="1"/>
    <col min="8181" max="8181" width="4.7109375" bestFit="1" customWidth="1"/>
    <col min="8182" max="8182" width="10.42578125" bestFit="1" customWidth="1"/>
    <col min="8183" max="8183" width="6.85546875" bestFit="1" customWidth="1"/>
    <col min="8184" max="8184" width="4.7109375" bestFit="1" customWidth="1"/>
    <col min="8185" max="8185" width="9.42578125" bestFit="1" customWidth="1"/>
    <col min="8186" max="8186" width="12.42578125" bestFit="1" customWidth="1"/>
    <col min="8187" max="8187" width="12.5703125" bestFit="1" customWidth="1"/>
    <col min="8188" max="8188" width="10.42578125" bestFit="1" customWidth="1"/>
    <col min="8189" max="8189" width="8" bestFit="1" customWidth="1"/>
    <col min="8190" max="8190" width="4.7109375" bestFit="1" customWidth="1"/>
    <col min="8191" max="8191" width="10.42578125" bestFit="1" customWidth="1"/>
    <col min="8192" max="8192" width="7.85546875" bestFit="1" customWidth="1"/>
    <col min="8193" max="8193" width="7" bestFit="1" customWidth="1"/>
    <col min="8194" max="8194" width="10.7109375" bestFit="1" customWidth="1"/>
    <col min="8195" max="8195" width="4.7109375" bestFit="1" customWidth="1"/>
    <col min="8196" max="8196" width="10.42578125" bestFit="1" customWidth="1"/>
    <col min="8197" max="8197" width="7.85546875" bestFit="1" customWidth="1"/>
    <col min="8198" max="8199" width="6.7109375" bestFit="1" customWidth="1"/>
    <col min="8200" max="8200" width="4.7109375" bestFit="1" customWidth="1"/>
    <col min="8201" max="8201" width="10.42578125" bestFit="1" customWidth="1"/>
    <col min="8202" max="8202" width="7.85546875" bestFit="1" customWidth="1"/>
    <col min="8203" max="8203" width="4.7109375" bestFit="1" customWidth="1"/>
    <col min="8204" max="8204" width="10.42578125" bestFit="1" customWidth="1"/>
    <col min="8205" max="8205" width="7.85546875" bestFit="1" customWidth="1"/>
    <col min="8206" max="8206" width="12" bestFit="1" customWidth="1"/>
    <col min="8207" max="8207" width="4.42578125" bestFit="1" customWidth="1"/>
    <col min="8208" max="8208" width="10.42578125" bestFit="1" customWidth="1"/>
    <col min="8209" max="8209" width="7.85546875" bestFit="1" customWidth="1"/>
    <col min="8210" max="8210" width="6.7109375" bestFit="1" customWidth="1"/>
    <col min="8211" max="8211" width="10.42578125" bestFit="1" customWidth="1"/>
    <col min="8212" max="8212" width="8" bestFit="1" customWidth="1"/>
    <col min="8213" max="8213" width="6.7109375" bestFit="1" customWidth="1"/>
    <col min="8214" max="8214" width="10.42578125" bestFit="1" customWidth="1"/>
    <col min="8215" max="8215" width="6.85546875" bestFit="1" customWidth="1"/>
    <col min="8216" max="8216" width="9.42578125" bestFit="1" customWidth="1"/>
    <col min="8217" max="8217" width="8" bestFit="1" customWidth="1"/>
    <col min="8218" max="8218" width="4.42578125" bestFit="1" customWidth="1"/>
    <col min="8219" max="8219" width="10.42578125" bestFit="1" customWidth="1"/>
    <col min="8220" max="8220" width="7.85546875" bestFit="1" customWidth="1"/>
    <col min="8221" max="8221" width="10.42578125" bestFit="1" customWidth="1"/>
    <col min="8222" max="8222" width="11.85546875" bestFit="1" customWidth="1"/>
    <col min="8223" max="8223" width="7.85546875" bestFit="1" customWidth="1"/>
    <col min="8224" max="8224" width="6.7109375" bestFit="1" customWidth="1"/>
    <col min="8225" max="8225" width="10.42578125" bestFit="1" customWidth="1"/>
    <col min="8226" max="8226" width="8" bestFit="1" customWidth="1"/>
    <col min="8227" max="8227" width="4.7109375" bestFit="1" customWidth="1"/>
    <col min="8228" max="8228" width="10.42578125" bestFit="1" customWidth="1"/>
    <col min="8229" max="8229" width="11" bestFit="1" customWidth="1"/>
    <col min="8230" max="8230" width="10.42578125" bestFit="1" customWidth="1"/>
    <col min="8231" max="8231" width="7.85546875" bestFit="1" customWidth="1"/>
    <col min="8232" max="8233" width="4.7109375" bestFit="1" customWidth="1"/>
    <col min="8234" max="8234" width="10.42578125" bestFit="1" customWidth="1"/>
    <col min="8235" max="8235" width="7.85546875" bestFit="1" customWidth="1"/>
    <col min="8236" max="8236" width="8" bestFit="1" customWidth="1"/>
    <col min="8237" max="8237" width="4.7109375" bestFit="1" customWidth="1"/>
    <col min="8238" max="8238" width="10.42578125" bestFit="1" customWidth="1"/>
    <col min="8239" max="8239" width="7.85546875" bestFit="1" customWidth="1"/>
    <col min="8240" max="8240" width="10.7109375" bestFit="1" customWidth="1"/>
    <col min="8241" max="8241" width="10.42578125" bestFit="1" customWidth="1"/>
    <col min="8242" max="8242" width="7.85546875" bestFit="1" customWidth="1"/>
    <col min="8243" max="8243" width="10.28515625" bestFit="1" customWidth="1"/>
    <col min="8244" max="8244" width="10.42578125" bestFit="1" customWidth="1"/>
    <col min="8245" max="8245" width="6.85546875" bestFit="1" customWidth="1"/>
    <col min="8246" max="8246" width="10" bestFit="1" customWidth="1"/>
    <col min="8247" max="8247" width="4.7109375" bestFit="1" customWidth="1"/>
    <col min="8248" max="8248" width="9.42578125" bestFit="1" customWidth="1"/>
    <col min="8249" max="8249" width="7.85546875" bestFit="1" customWidth="1"/>
    <col min="8250" max="8250" width="8" bestFit="1" customWidth="1"/>
    <col min="8251" max="8251" width="10.42578125" bestFit="1" customWidth="1"/>
    <col min="8252" max="8252" width="8" bestFit="1" customWidth="1"/>
    <col min="8253" max="8253" width="6.28515625" bestFit="1" customWidth="1"/>
    <col min="8254" max="8254" width="4.7109375" bestFit="1" customWidth="1"/>
    <col min="8255" max="8255" width="10.42578125" bestFit="1" customWidth="1"/>
    <col min="8256" max="8256" width="7.85546875" bestFit="1" customWidth="1"/>
    <col min="8257" max="8257" width="6.7109375" bestFit="1" customWidth="1"/>
    <col min="8258" max="8258" width="10.42578125" bestFit="1" customWidth="1"/>
    <col min="8259" max="8259" width="7.85546875" bestFit="1" customWidth="1"/>
    <col min="8260" max="8260" width="6.7109375" bestFit="1" customWidth="1"/>
    <col min="8261" max="8261" width="10.42578125" bestFit="1" customWidth="1"/>
    <col min="8262" max="8262" width="7.85546875" bestFit="1" customWidth="1"/>
    <col min="8263" max="8263" width="10.7109375" bestFit="1" customWidth="1"/>
    <col min="8264" max="8264" width="10.42578125" bestFit="1" customWidth="1"/>
    <col min="8265" max="8265" width="7.85546875" bestFit="1" customWidth="1"/>
    <col min="8266" max="8266" width="11.85546875" bestFit="1" customWidth="1"/>
    <col min="8267" max="8267" width="7" bestFit="1" customWidth="1"/>
    <col min="8268" max="8268" width="10.42578125" bestFit="1" customWidth="1"/>
    <col min="8269" max="8269" width="7.85546875" bestFit="1" customWidth="1"/>
    <col min="8270" max="8270" width="10.42578125" bestFit="1" customWidth="1"/>
    <col min="8271" max="8271" width="6.85546875" bestFit="1" customWidth="1"/>
    <col min="8272" max="8272" width="9.42578125" bestFit="1" customWidth="1"/>
    <col min="8273" max="8273" width="7.85546875" bestFit="1" customWidth="1"/>
    <col min="8274" max="8274" width="7" bestFit="1" customWidth="1"/>
    <col min="8275" max="8275" width="10.42578125" bestFit="1" customWidth="1"/>
    <col min="8276" max="8276" width="7.85546875" bestFit="1" customWidth="1"/>
    <col min="8277" max="8277" width="10.42578125" bestFit="1" customWidth="1"/>
    <col min="8278" max="8278" width="7.85546875" bestFit="1" customWidth="1"/>
    <col min="8279" max="8279" width="10.42578125" bestFit="1" customWidth="1"/>
    <col min="8280" max="8280" width="11" bestFit="1" customWidth="1"/>
    <col min="8281" max="8281" width="10.42578125" bestFit="1" customWidth="1"/>
    <col min="8282" max="8282" width="7.85546875" bestFit="1" customWidth="1"/>
    <col min="8283" max="8283" width="6.28515625" bestFit="1" customWidth="1"/>
    <col min="8284" max="8284" width="11.28515625" bestFit="1" customWidth="1"/>
    <col min="8285" max="8285" width="10.42578125" bestFit="1" customWidth="1"/>
    <col min="8286" max="8286" width="7.85546875" bestFit="1" customWidth="1"/>
    <col min="8287" max="8287" width="4.7109375" bestFit="1" customWidth="1"/>
    <col min="8288" max="8288" width="10.42578125" bestFit="1" customWidth="1"/>
    <col min="8289" max="8289" width="7.85546875" bestFit="1" customWidth="1"/>
    <col min="8290" max="8290" width="6.28515625" bestFit="1" customWidth="1"/>
    <col min="8291" max="8291" width="4.7109375" bestFit="1" customWidth="1"/>
    <col min="8292" max="8292" width="10.42578125" bestFit="1" customWidth="1"/>
    <col min="8293" max="8293" width="6.7109375" bestFit="1" customWidth="1"/>
    <col min="8294" max="8294" width="4.7109375" bestFit="1" customWidth="1"/>
    <col min="8295" max="8296" width="7.85546875" bestFit="1" customWidth="1"/>
    <col min="8297" max="8297" width="6.7109375" bestFit="1" customWidth="1"/>
    <col min="8298" max="8298" width="6.28515625" bestFit="1" customWidth="1"/>
    <col min="8299" max="8299" width="10.7109375" bestFit="1" customWidth="1"/>
    <col min="8300" max="8300" width="10.42578125" bestFit="1" customWidth="1"/>
    <col min="8301" max="8301" width="7.85546875" bestFit="1" customWidth="1"/>
    <col min="8302" max="8303" width="6.7109375" bestFit="1" customWidth="1"/>
    <col min="8304" max="8304" width="10.7109375" bestFit="1" customWidth="1"/>
    <col min="8305" max="8305" width="10.42578125" bestFit="1" customWidth="1"/>
    <col min="8306" max="8306" width="8" bestFit="1" customWidth="1"/>
    <col min="8307" max="8307" width="7" bestFit="1" customWidth="1"/>
    <col min="8308" max="8308" width="10.42578125" bestFit="1" customWidth="1"/>
    <col min="8309" max="8309" width="7.85546875" bestFit="1" customWidth="1"/>
    <col min="8310" max="8310" width="6.7109375" bestFit="1" customWidth="1"/>
    <col min="8311" max="8311" width="10.42578125" bestFit="1" customWidth="1"/>
    <col min="8312" max="8312" width="8" bestFit="1" customWidth="1"/>
    <col min="8313" max="8313" width="11" bestFit="1" customWidth="1"/>
    <col min="8314" max="8314" width="10.42578125" bestFit="1" customWidth="1"/>
    <col min="8315" max="8315" width="7.85546875" bestFit="1" customWidth="1"/>
    <col min="8316" max="8316" width="10.42578125" bestFit="1" customWidth="1"/>
    <col min="8317" max="8317" width="7.85546875" bestFit="1" customWidth="1"/>
    <col min="8318" max="8318" width="6.28515625" bestFit="1" customWidth="1"/>
    <col min="8319" max="8320" width="4.7109375" bestFit="1" customWidth="1"/>
    <col min="8321" max="8321" width="10.42578125" bestFit="1" customWidth="1"/>
    <col min="8322" max="8322" width="7.85546875" bestFit="1" customWidth="1"/>
    <col min="8323" max="8323" width="10.42578125" bestFit="1" customWidth="1"/>
    <col min="8324" max="8324" width="8" bestFit="1" customWidth="1"/>
    <col min="8325" max="8325" width="11.28515625" bestFit="1" customWidth="1"/>
    <col min="8326" max="8326" width="10.85546875" bestFit="1" customWidth="1"/>
    <col min="8327" max="8327" width="10.42578125" bestFit="1" customWidth="1"/>
    <col min="8328" max="8328" width="7.85546875" bestFit="1" customWidth="1"/>
    <col min="8329" max="8329" width="4.7109375" bestFit="1" customWidth="1"/>
    <col min="8330" max="8330" width="10.42578125" bestFit="1" customWidth="1"/>
    <col min="8331" max="8331" width="7.85546875" bestFit="1" customWidth="1"/>
    <col min="8332" max="8332" width="11.5703125" bestFit="1" customWidth="1"/>
    <col min="8333" max="8333" width="10.42578125" bestFit="1" customWidth="1"/>
    <col min="8334" max="8334" width="7.85546875" bestFit="1" customWidth="1"/>
    <col min="8335" max="8335" width="10.28515625" bestFit="1" customWidth="1"/>
    <col min="8336" max="8336" width="4.42578125" bestFit="1" customWidth="1"/>
    <col min="8337" max="8337" width="10.42578125" bestFit="1" customWidth="1"/>
    <col min="8338" max="8338" width="7.85546875" bestFit="1" customWidth="1"/>
    <col min="8339" max="8339" width="6.28515625" bestFit="1" customWidth="1"/>
    <col min="8340" max="8340" width="10.42578125" bestFit="1" customWidth="1"/>
    <col min="8341" max="8341" width="8" bestFit="1" customWidth="1"/>
    <col min="8342" max="8342" width="6.7109375" bestFit="1" customWidth="1"/>
    <col min="8343" max="8343" width="7" bestFit="1" customWidth="1"/>
    <col min="8344" max="8344" width="12" bestFit="1" customWidth="1"/>
    <col min="8345" max="8345" width="4.7109375" bestFit="1" customWidth="1"/>
    <col min="8346" max="8346" width="10.42578125" bestFit="1" customWidth="1"/>
    <col min="8347" max="8347" width="7.85546875" bestFit="1" customWidth="1"/>
    <col min="8348" max="8348" width="10.42578125" bestFit="1" customWidth="1"/>
    <col min="8349" max="8349" width="7.85546875" bestFit="1" customWidth="1"/>
    <col min="8350" max="8350" width="6.7109375" bestFit="1" customWidth="1"/>
    <col min="8351" max="8351" width="10.42578125" bestFit="1" customWidth="1"/>
    <col min="8352" max="8352" width="8" bestFit="1" customWidth="1"/>
    <col min="8353" max="8353" width="9.42578125" bestFit="1" customWidth="1"/>
    <col min="8354" max="8354" width="7.85546875" bestFit="1" customWidth="1"/>
    <col min="8355" max="8355" width="12" bestFit="1" customWidth="1"/>
    <col min="8356" max="8356" width="10.42578125" bestFit="1" customWidth="1"/>
    <col min="8357" max="8357" width="7.85546875" bestFit="1" customWidth="1"/>
    <col min="8358" max="8358" width="10.42578125" bestFit="1" customWidth="1"/>
    <col min="8359" max="8359" width="7.85546875" bestFit="1" customWidth="1"/>
    <col min="8360" max="8360" width="8" bestFit="1" customWidth="1"/>
    <col min="8361" max="8361" width="10.42578125" bestFit="1" customWidth="1"/>
    <col min="8362" max="8362" width="7.85546875" bestFit="1" customWidth="1"/>
    <col min="8363" max="8363" width="4.7109375" bestFit="1" customWidth="1"/>
    <col min="8364" max="8364" width="10.42578125" bestFit="1" customWidth="1"/>
    <col min="8365" max="8365" width="7.85546875" bestFit="1" customWidth="1"/>
    <col min="8366" max="8366" width="6.28515625" bestFit="1" customWidth="1"/>
    <col min="8367" max="8367" width="6.7109375" bestFit="1" customWidth="1"/>
    <col min="8368" max="8368" width="4.7109375" bestFit="1" customWidth="1"/>
    <col min="8369" max="8369" width="11.28515625" bestFit="1" customWidth="1"/>
    <col min="8370" max="8370" width="10.42578125" bestFit="1" customWidth="1"/>
    <col min="8371" max="8371" width="7.85546875" bestFit="1" customWidth="1"/>
    <col min="8372" max="8372" width="6.7109375" bestFit="1" customWidth="1"/>
    <col min="8373" max="8373" width="10.42578125" bestFit="1" customWidth="1"/>
    <col min="8374" max="8374" width="7.85546875" bestFit="1" customWidth="1"/>
    <col min="8375" max="8375" width="10.42578125" bestFit="1" customWidth="1"/>
    <col min="8376" max="8376" width="10.7109375" bestFit="1" customWidth="1"/>
    <col min="8377" max="8377" width="10.42578125" bestFit="1" customWidth="1"/>
    <col min="8378" max="8378" width="7.85546875" bestFit="1" customWidth="1"/>
    <col min="8379" max="8379" width="10.42578125" bestFit="1" customWidth="1"/>
    <col min="8380" max="8380" width="11.85546875" bestFit="1" customWidth="1"/>
    <col min="8381" max="8381" width="9.42578125" bestFit="1" customWidth="1"/>
    <col min="8382" max="8382" width="10.7109375" bestFit="1" customWidth="1"/>
    <col min="8383" max="8383" width="10.42578125" bestFit="1" customWidth="1"/>
    <col min="8384" max="8384" width="7.85546875" bestFit="1" customWidth="1"/>
    <col min="8385" max="8385" width="8" bestFit="1" customWidth="1"/>
    <col min="8386" max="8386" width="6.28515625" bestFit="1" customWidth="1"/>
    <col min="8387" max="8387" width="4.7109375" bestFit="1" customWidth="1"/>
    <col min="8388" max="8388" width="10.42578125" bestFit="1" customWidth="1"/>
    <col min="8389" max="8389" width="11.85546875" bestFit="1" customWidth="1"/>
    <col min="8390" max="8390" width="7.85546875" bestFit="1" customWidth="1"/>
    <col min="8391" max="8391" width="10.7109375" bestFit="1" customWidth="1"/>
    <col min="8392" max="8392" width="4.7109375" bestFit="1" customWidth="1"/>
    <col min="8393" max="8393" width="10.42578125" bestFit="1" customWidth="1"/>
    <col min="8394" max="8394" width="7.85546875" bestFit="1" customWidth="1"/>
    <col min="8395" max="8395" width="10.7109375" bestFit="1" customWidth="1"/>
    <col min="8396" max="8396" width="10.42578125" bestFit="1" customWidth="1"/>
    <col min="8397" max="8397" width="8" bestFit="1" customWidth="1"/>
    <col min="8398" max="8398" width="10.42578125" bestFit="1" customWidth="1"/>
    <col min="8399" max="8399" width="7.85546875" bestFit="1" customWidth="1"/>
    <col min="8400" max="8400" width="7" bestFit="1" customWidth="1"/>
    <col min="8401" max="8401" width="10.42578125" bestFit="1" customWidth="1"/>
    <col min="8402" max="8402" width="8" bestFit="1" customWidth="1"/>
    <col min="8403" max="8403" width="6.7109375" bestFit="1" customWidth="1"/>
    <col min="8404" max="8404" width="4.7109375" bestFit="1" customWidth="1"/>
    <col min="8405" max="8405" width="10.42578125" bestFit="1" customWidth="1"/>
    <col min="8406" max="8406" width="7.85546875" bestFit="1" customWidth="1"/>
    <col min="8407" max="8407" width="6.7109375" bestFit="1" customWidth="1"/>
    <col min="8408" max="8408" width="7" bestFit="1" customWidth="1"/>
    <col min="8409" max="8409" width="6.7109375" bestFit="1" customWidth="1"/>
    <col min="8410" max="8410" width="4.7109375" bestFit="1" customWidth="1"/>
    <col min="8411" max="8411" width="10.42578125" bestFit="1" customWidth="1"/>
    <col min="8412" max="8412" width="8" bestFit="1" customWidth="1"/>
    <col min="8413" max="8413" width="6.7109375" bestFit="1" customWidth="1"/>
    <col min="8414" max="8414" width="9.42578125" bestFit="1" customWidth="1"/>
    <col min="8415" max="8415" width="7.85546875" bestFit="1" customWidth="1"/>
    <col min="8416" max="8416" width="12.42578125" bestFit="1" customWidth="1"/>
    <col min="8417" max="8417" width="10.42578125" bestFit="1" customWidth="1"/>
    <col min="8418" max="8418" width="7.85546875" bestFit="1" customWidth="1"/>
    <col min="8419" max="8419" width="10.42578125" bestFit="1" customWidth="1"/>
    <col min="8420" max="8420" width="7.85546875" bestFit="1" customWidth="1"/>
    <col min="8421" max="8421" width="10.42578125" bestFit="1" customWidth="1"/>
    <col min="8422" max="8422" width="7.85546875" bestFit="1" customWidth="1"/>
    <col min="8423" max="8423" width="10.42578125" bestFit="1" customWidth="1"/>
    <col min="8424" max="8424" width="7.85546875" bestFit="1" customWidth="1"/>
    <col min="8425" max="8425" width="10.42578125" bestFit="1" customWidth="1"/>
    <col min="8426" max="8426" width="7.85546875" bestFit="1" customWidth="1"/>
    <col min="8427" max="8427" width="10.42578125" bestFit="1" customWidth="1"/>
    <col min="8428" max="8428" width="7.85546875" bestFit="1" customWidth="1"/>
    <col min="8429" max="8429" width="4.7109375" bestFit="1" customWidth="1"/>
    <col min="8430" max="8430" width="10.42578125" bestFit="1" customWidth="1"/>
    <col min="8431" max="8431" width="7.85546875" bestFit="1" customWidth="1"/>
    <col min="8432" max="8432" width="8" bestFit="1" customWidth="1"/>
    <col min="8433" max="8433" width="4.7109375" bestFit="1" customWidth="1"/>
    <col min="8434" max="8434" width="10.42578125" bestFit="1" customWidth="1"/>
    <col min="8435" max="8435" width="9" bestFit="1" customWidth="1"/>
    <col min="8436" max="8436" width="9.42578125" bestFit="1" customWidth="1"/>
    <col min="8437" max="8437" width="7.85546875" bestFit="1" customWidth="1"/>
    <col min="8438" max="8438" width="4.7109375" bestFit="1" customWidth="1"/>
    <col min="8439" max="8439" width="4.42578125" bestFit="1" customWidth="1"/>
    <col min="8440" max="8440" width="10.42578125" bestFit="1" customWidth="1"/>
    <col min="8441" max="8441" width="7.85546875" bestFit="1" customWidth="1"/>
    <col min="8442" max="8442" width="6.28515625" bestFit="1" customWidth="1"/>
    <col min="8443" max="8443" width="4.7109375" bestFit="1" customWidth="1"/>
    <col min="8444" max="8444" width="10.42578125" bestFit="1" customWidth="1"/>
    <col min="8445" max="8445" width="7.85546875" bestFit="1" customWidth="1"/>
    <col min="8446" max="8446" width="7" bestFit="1" customWidth="1"/>
    <col min="8447" max="8447" width="10.42578125" bestFit="1" customWidth="1"/>
    <col min="8448" max="8448" width="7.85546875" bestFit="1" customWidth="1"/>
    <col min="8449" max="8449" width="6.7109375" bestFit="1" customWidth="1"/>
    <col min="8450" max="8450" width="10.42578125" bestFit="1" customWidth="1"/>
    <col min="8451" max="8451" width="7.85546875" bestFit="1" customWidth="1"/>
    <col min="8452" max="8452" width="11.28515625" bestFit="1" customWidth="1"/>
    <col min="8453" max="8453" width="10.42578125" bestFit="1" customWidth="1"/>
    <col min="8454" max="8454" width="8" bestFit="1" customWidth="1"/>
    <col min="8455" max="8455" width="12.5703125" bestFit="1" customWidth="1"/>
    <col min="8456" max="8456" width="10.42578125" bestFit="1" customWidth="1"/>
    <col min="8457" max="8457" width="7.85546875" bestFit="1" customWidth="1"/>
    <col min="8458" max="8458" width="6.28515625" bestFit="1" customWidth="1"/>
    <col min="8459" max="8459" width="4.7109375" bestFit="1" customWidth="1"/>
    <col min="8460" max="8460" width="10.42578125" bestFit="1" customWidth="1"/>
    <col min="8461" max="8461" width="10.7109375" bestFit="1" customWidth="1"/>
    <col min="8462" max="8462" width="10.42578125" bestFit="1" customWidth="1"/>
    <col min="8463" max="8463" width="7.85546875" bestFit="1" customWidth="1"/>
    <col min="8464" max="8464" width="10.42578125" bestFit="1" customWidth="1"/>
    <col min="8465" max="8465" width="7.85546875" bestFit="1" customWidth="1"/>
    <col min="8466" max="8466" width="6.7109375" bestFit="1" customWidth="1"/>
    <col min="8467" max="8467" width="12.5703125" bestFit="1" customWidth="1"/>
    <col min="8468" max="8468" width="10.42578125" bestFit="1" customWidth="1"/>
    <col min="8469" max="8469" width="8" bestFit="1" customWidth="1"/>
    <col min="8470" max="8470" width="10.42578125" bestFit="1" customWidth="1"/>
    <col min="8471" max="8471" width="7.85546875" bestFit="1" customWidth="1"/>
    <col min="8472" max="8472" width="7" bestFit="1" customWidth="1"/>
    <col min="8473" max="8473" width="10.7109375" bestFit="1" customWidth="1"/>
    <col min="8474" max="8474" width="4.7109375" bestFit="1" customWidth="1"/>
    <col min="8475" max="8475" width="10.42578125" bestFit="1" customWidth="1"/>
    <col min="8476" max="8476" width="7.85546875" bestFit="1" customWidth="1"/>
    <col min="8477" max="8478" width="6.7109375" bestFit="1" customWidth="1"/>
    <col min="8479" max="8479" width="4.7109375" bestFit="1" customWidth="1"/>
    <col min="8480" max="8480" width="10.42578125" bestFit="1" customWidth="1"/>
    <col min="8481" max="8481" width="7.85546875" bestFit="1" customWidth="1"/>
    <col min="8482" max="8482" width="7" bestFit="1" customWidth="1"/>
    <col min="8483" max="8483" width="12" bestFit="1" customWidth="1"/>
    <col min="8484" max="8484" width="10.42578125" bestFit="1" customWidth="1"/>
    <col min="8485" max="8485" width="7.85546875" bestFit="1" customWidth="1"/>
    <col min="8486" max="8486" width="8" bestFit="1" customWidth="1"/>
    <col min="8487" max="8487" width="6.7109375" bestFit="1" customWidth="1"/>
    <col min="8488" max="8488" width="10.42578125" bestFit="1" customWidth="1"/>
    <col min="8489" max="8489" width="6.85546875" bestFit="1" customWidth="1"/>
    <col min="8490" max="8490" width="9.42578125" bestFit="1" customWidth="1"/>
    <col min="8491" max="8491" width="7.85546875" bestFit="1" customWidth="1"/>
    <col min="8492" max="8492" width="4.42578125" bestFit="1" customWidth="1"/>
    <col min="8493" max="8493" width="10.42578125" bestFit="1" customWidth="1"/>
    <col min="8494" max="8494" width="7.85546875" bestFit="1" customWidth="1"/>
    <col min="8495" max="8495" width="7" bestFit="1" customWidth="1"/>
    <col min="8496" max="8496" width="4.42578125" bestFit="1" customWidth="1"/>
    <col min="8497" max="8497" width="10.42578125" bestFit="1" customWidth="1"/>
    <col min="8498" max="8498" width="11.85546875" bestFit="1" customWidth="1"/>
    <col min="8499" max="8499" width="7.85546875" bestFit="1" customWidth="1"/>
    <col min="8500" max="8500" width="6.7109375" bestFit="1" customWidth="1"/>
    <col min="8501" max="8501" width="10.42578125" bestFit="1" customWidth="1"/>
    <col min="8502" max="8502" width="7.85546875" bestFit="1" customWidth="1"/>
    <col min="8503" max="8503" width="10.42578125" bestFit="1" customWidth="1"/>
    <col min="8504" max="8504" width="10.7109375" bestFit="1" customWidth="1"/>
    <col min="8505" max="8505" width="10.42578125" bestFit="1" customWidth="1"/>
    <col min="8506" max="8506" width="7.85546875" bestFit="1" customWidth="1"/>
    <col min="8507" max="8507" width="8" bestFit="1" customWidth="1"/>
    <col min="8508" max="8508" width="10.42578125" bestFit="1" customWidth="1"/>
    <col min="8509" max="8509" width="7.85546875" bestFit="1" customWidth="1"/>
    <col min="8510" max="8510" width="10.7109375" bestFit="1" customWidth="1"/>
    <col min="8511" max="8511" width="4.42578125" bestFit="1" customWidth="1"/>
    <col min="8512" max="8512" width="11.28515625" bestFit="1" customWidth="1"/>
    <col min="8513" max="8513" width="10.42578125" bestFit="1" customWidth="1"/>
    <col min="8514" max="8514" width="7.85546875" bestFit="1" customWidth="1"/>
    <col min="8515" max="8515" width="6.7109375" bestFit="1" customWidth="1"/>
    <col min="8516" max="8516" width="10.28515625" bestFit="1" customWidth="1"/>
    <col min="8517" max="8517" width="10.42578125" bestFit="1" customWidth="1"/>
    <col min="8518" max="8518" width="6.85546875" bestFit="1" customWidth="1"/>
    <col min="8519" max="8519" width="9.42578125" bestFit="1" customWidth="1"/>
    <col min="8520" max="8520" width="8" bestFit="1" customWidth="1"/>
    <col min="8521" max="8521" width="10.42578125" bestFit="1" customWidth="1"/>
    <col min="8522" max="8522" width="8" bestFit="1" customWidth="1"/>
    <col min="8523" max="8523" width="6.28515625" bestFit="1" customWidth="1"/>
    <col min="8524" max="8524" width="10.42578125" bestFit="1" customWidth="1"/>
    <col min="8525" max="8526" width="7.85546875" bestFit="1" customWidth="1"/>
    <col min="8527" max="8527" width="6.7109375" bestFit="1" customWidth="1"/>
    <col min="8528" max="8528" width="10.42578125" bestFit="1" customWidth="1"/>
    <col min="8529" max="8529" width="8" bestFit="1" customWidth="1"/>
    <col min="8530" max="8530" width="10.42578125" bestFit="1" customWidth="1"/>
    <col min="8531" max="8531" width="10.7109375" bestFit="1" customWidth="1"/>
    <col min="8532" max="8532" width="10.42578125" bestFit="1" customWidth="1"/>
    <col min="8533" max="8533" width="11.85546875" bestFit="1" customWidth="1"/>
    <col min="8534" max="8534" width="6.7109375" bestFit="1" customWidth="1"/>
    <col min="8535" max="8535" width="10.42578125" bestFit="1" customWidth="1"/>
    <col min="8536" max="8536" width="10.7109375" bestFit="1" customWidth="1"/>
    <col min="8537" max="8537" width="4.7109375" bestFit="1" customWidth="1"/>
    <col min="8538" max="8538" width="10.42578125" bestFit="1" customWidth="1"/>
    <col min="8539" max="8539" width="6.85546875" bestFit="1" customWidth="1"/>
    <col min="8540" max="8540" width="6.7109375" bestFit="1" customWidth="1"/>
    <col min="8541" max="8541" width="9.42578125" bestFit="1" customWidth="1"/>
    <col min="8542" max="8542" width="7.85546875" bestFit="1" customWidth="1"/>
    <col min="8543" max="8543" width="10.42578125" bestFit="1" customWidth="1"/>
    <col min="8544" max="8544" width="11.85546875" bestFit="1" customWidth="1"/>
    <col min="8545" max="8545" width="6.7109375" bestFit="1" customWidth="1"/>
    <col min="8546" max="8546" width="10.42578125" bestFit="1" customWidth="1"/>
    <col min="8547" max="8547" width="7.85546875" bestFit="1" customWidth="1"/>
    <col min="8548" max="8548" width="10.42578125" bestFit="1" customWidth="1"/>
    <col min="8549" max="8549" width="11" bestFit="1" customWidth="1"/>
    <col min="8550" max="8550" width="10.42578125" bestFit="1" customWidth="1"/>
    <col min="8551" max="8551" width="8" bestFit="1" customWidth="1"/>
    <col min="8552" max="8552" width="7" bestFit="1" customWidth="1"/>
    <col min="8553" max="8553" width="11.28515625" bestFit="1" customWidth="1"/>
    <col min="8554" max="8554" width="4.42578125" bestFit="1" customWidth="1"/>
    <col min="8555" max="8555" width="10.42578125" bestFit="1" customWidth="1"/>
    <col min="8556" max="8556" width="7.85546875" bestFit="1" customWidth="1"/>
    <col min="8557" max="8557" width="10.42578125" bestFit="1" customWidth="1"/>
    <col min="8558" max="8558" width="7.85546875" bestFit="1" customWidth="1"/>
    <col min="8559" max="8559" width="6.28515625" bestFit="1" customWidth="1"/>
    <col min="8560" max="8560" width="6.7109375" bestFit="1" customWidth="1"/>
    <col min="8561" max="8561" width="4.7109375" bestFit="1" customWidth="1"/>
    <col min="8562" max="8562" width="10.42578125" bestFit="1" customWidth="1"/>
    <col min="8563" max="8563" width="7.85546875" bestFit="1" customWidth="1"/>
    <col min="8564" max="8564" width="4.7109375" bestFit="1" customWidth="1"/>
    <col min="8565" max="8565" width="10.42578125" bestFit="1" customWidth="1"/>
    <col min="8566" max="8566" width="7.85546875" bestFit="1" customWidth="1"/>
    <col min="8567" max="8567" width="6.7109375" bestFit="1" customWidth="1"/>
    <col min="8568" max="8568" width="10.7109375" bestFit="1" customWidth="1"/>
    <col min="8569" max="8569" width="10.42578125" bestFit="1" customWidth="1"/>
    <col min="8570" max="8570" width="8" bestFit="1" customWidth="1"/>
    <col min="8571" max="8571" width="7" bestFit="1" customWidth="1"/>
    <col min="8572" max="8572" width="10.42578125" bestFit="1" customWidth="1"/>
    <col min="8573" max="8573" width="7.85546875" bestFit="1" customWidth="1"/>
    <col min="8574" max="8574" width="10.42578125" bestFit="1" customWidth="1"/>
    <col min="8575" max="8575" width="8" bestFit="1" customWidth="1"/>
    <col min="8576" max="8576" width="6.28515625" bestFit="1" customWidth="1"/>
    <col min="8577" max="8577" width="11" bestFit="1" customWidth="1"/>
    <col min="8578" max="8578" width="10.42578125" bestFit="1" customWidth="1"/>
    <col min="8579" max="8579" width="7.85546875" bestFit="1" customWidth="1"/>
    <col min="8580" max="8580" width="10.42578125" bestFit="1" customWidth="1"/>
    <col min="8581" max="8581" width="10" bestFit="1" customWidth="1"/>
    <col min="8582" max="8582" width="10.42578125" bestFit="1" customWidth="1"/>
    <col min="8583" max="8583" width="6.85546875" bestFit="1" customWidth="1"/>
    <col min="8584" max="8584" width="10.7109375" bestFit="1" customWidth="1"/>
    <col min="8585" max="8585" width="9.42578125" bestFit="1" customWidth="1"/>
    <col min="8586" max="8586" width="11.28515625" bestFit="1" customWidth="1"/>
    <col min="8587" max="8587" width="10.85546875" bestFit="1" customWidth="1"/>
    <col min="8588" max="8588" width="10.42578125" bestFit="1" customWidth="1"/>
    <col min="8589" max="8589" width="7.85546875" bestFit="1" customWidth="1"/>
    <col min="8590" max="8590" width="4.7109375" bestFit="1" customWidth="1"/>
    <col min="8591" max="8591" width="10.42578125" bestFit="1" customWidth="1"/>
    <col min="8592" max="8592" width="11.5703125" bestFit="1" customWidth="1"/>
    <col min="8593" max="8593" width="10.42578125" bestFit="1" customWidth="1"/>
    <col min="8594" max="8594" width="10.28515625" bestFit="1" customWidth="1"/>
    <col min="8595" max="8595" width="10.42578125" bestFit="1" customWidth="1"/>
    <col min="8596" max="8596" width="7.85546875" bestFit="1" customWidth="1"/>
    <col min="8597" max="8597" width="10.42578125" bestFit="1" customWidth="1"/>
    <col min="8598" max="8598" width="7.85546875" bestFit="1" customWidth="1"/>
    <col min="8599" max="8599" width="6.7109375" bestFit="1" customWidth="1"/>
    <col min="8600" max="8600" width="7" bestFit="1" customWidth="1"/>
    <col min="8601" max="8601" width="12" bestFit="1" customWidth="1"/>
    <col min="8602" max="8602" width="4.7109375" bestFit="1" customWidth="1"/>
    <col min="8603" max="8603" width="10.42578125" bestFit="1" customWidth="1"/>
    <col min="8604" max="8604" width="7.85546875" bestFit="1" customWidth="1"/>
    <col min="8605" max="8605" width="10.42578125" bestFit="1" customWidth="1"/>
    <col min="8606" max="8606" width="8" bestFit="1" customWidth="1"/>
    <col min="8607" max="8607" width="9.42578125" bestFit="1" customWidth="1"/>
    <col min="8608" max="8608" width="7.85546875" bestFit="1" customWidth="1"/>
    <col min="8609" max="8609" width="10.42578125" bestFit="1" customWidth="1"/>
    <col min="8610" max="8610" width="8" bestFit="1" customWidth="1"/>
    <col min="8611" max="8611" width="10.42578125" bestFit="1" customWidth="1"/>
    <col min="8612" max="8612" width="7.85546875" bestFit="1" customWidth="1"/>
    <col min="8613" max="8613" width="10.7109375" bestFit="1" customWidth="1"/>
    <col min="8614" max="8614" width="4.7109375" bestFit="1" customWidth="1"/>
    <col min="8615" max="8615" width="10.42578125" bestFit="1" customWidth="1"/>
    <col min="8616" max="8616" width="7.85546875" bestFit="1" customWidth="1"/>
    <col min="8617" max="8617" width="4.7109375" bestFit="1" customWidth="1"/>
    <col min="8618" max="8618" width="11" bestFit="1" customWidth="1"/>
    <col min="8619" max="8619" width="4.7109375" bestFit="1" customWidth="1"/>
    <col min="8620" max="8620" width="10.42578125" bestFit="1" customWidth="1"/>
    <col min="8621" max="8621" width="7.85546875" bestFit="1" customWidth="1"/>
    <col min="8622" max="8622" width="6.7109375" bestFit="1" customWidth="1"/>
    <col min="8623" max="8623" width="4.7109375" bestFit="1" customWidth="1"/>
    <col min="8624" max="8624" width="10.42578125" bestFit="1" customWidth="1"/>
    <col min="8625" max="8625" width="7.85546875" bestFit="1" customWidth="1"/>
    <col min="8626" max="8626" width="6.28515625" bestFit="1" customWidth="1"/>
    <col min="8627" max="8627" width="10.42578125" bestFit="1" customWidth="1"/>
    <col min="8628" max="8628" width="10.7109375" bestFit="1" customWidth="1"/>
    <col min="8629" max="8629" width="10.42578125" bestFit="1" customWidth="1"/>
    <col min="8630" max="8630" width="7.85546875" bestFit="1" customWidth="1"/>
    <col min="8631" max="8631" width="4.7109375" bestFit="1" customWidth="1"/>
    <col min="8632" max="8632" width="10.42578125" bestFit="1" customWidth="1"/>
    <col min="8633" max="8633" width="7" bestFit="1" customWidth="1"/>
    <col min="8634" max="8634" width="6.28515625" bestFit="1" customWidth="1"/>
    <col min="8635" max="8635" width="9.42578125" bestFit="1" customWidth="1"/>
    <col min="8636" max="8636" width="7.85546875" bestFit="1" customWidth="1"/>
    <col min="8637" max="8637" width="10.85546875" bestFit="1" customWidth="1"/>
    <col min="8638" max="8638" width="10.42578125" bestFit="1" customWidth="1"/>
    <col min="8639" max="8639" width="7.85546875" bestFit="1" customWidth="1"/>
    <col min="8640" max="8640" width="4.7109375" bestFit="1" customWidth="1"/>
    <col min="8641" max="8641" width="10.42578125" bestFit="1" customWidth="1"/>
    <col min="8642" max="8642" width="11.85546875" bestFit="1" customWidth="1"/>
    <col min="8643" max="8643" width="10.7109375" bestFit="1" customWidth="1"/>
    <col min="8644" max="8644" width="10.42578125" bestFit="1" customWidth="1"/>
    <col min="8645" max="8645" width="7.85546875" bestFit="1" customWidth="1"/>
    <col min="8646" max="8646" width="10.7109375" bestFit="1" customWidth="1"/>
    <col min="8647" max="8647" width="10.42578125" bestFit="1" customWidth="1"/>
    <col min="8648" max="8648" width="8" bestFit="1" customWidth="1"/>
    <col min="8649" max="8649" width="10.42578125" bestFit="1" customWidth="1"/>
    <col min="8650" max="8651" width="7.85546875" bestFit="1" customWidth="1"/>
    <col min="8652" max="8652" width="7" bestFit="1" customWidth="1"/>
    <col min="8653" max="8653" width="10.42578125" bestFit="1" customWidth="1"/>
    <col min="8654" max="8654" width="8" bestFit="1" customWidth="1"/>
    <col min="8655" max="8655" width="10.42578125" bestFit="1" customWidth="1"/>
    <col min="8656" max="8656" width="7.85546875" bestFit="1" customWidth="1"/>
    <col min="8657" max="8657" width="10.42578125" bestFit="1" customWidth="1"/>
    <col min="8658" max="8658" width="8" bestFit="1" customWidth="1"/>
    <col min="8659" max="8659" width="6.7109375" bestFit="1" customWidth="1"/>
    <col min="8660" max="8660" width="7" bestFit="1" customWidth="1"/>
    <col min="8661" max="8661" width="6.7109375" bestFit="1" customWidth="1"/>
    <col min="8662" max="8662" width="10.42578125" bestFit="1" customWidth="1"/>
    <col min="8663" max="8663" width="8" bestFit="1" customWidth="1"/>
    <col min="8664" max="8664" width="6.7109375" bestFit="1" customWidth="1"/>
    <col min="8665" max="8665" width="9.42578125" bestFit="1" customWidth="1"/>
    <col min="8666" max="8666" width="7.85546875" bestFit="1" customWidth="1"/>
    <col min="8667" max="8667" width="12.42578125" bestFit="1" customWidth="1"/>
    <col min="8668" max="8668" width="10.42578125" bestFit="1" customWidth="1"/>
    <col min="8669" max="8669" width="7.85546875" bestFit="1" customWidth="1"/>
    <col min="8670" max="8670" width="7" bestFit="1" customWidth="1"/>
    <col min="8671" max="8671" width="10.42578125" bestFit="1" customWidth="1"/>
    <col min="8672" max="8672" width="7.85546875" bestFit="1" customWidth="1"/>
    <col min="8673" max="8673" width="4.42578125" bestFit="1" customWidth="1"/>
    <col min="8674" max="8674" width="10.42578125" bestFit="1" customWidth="1"/>
    <col min="8675" max="8675" width="7.85546875" bestFit="1" customWidth="1"/>
    <col min="8676" max="8676" width="10.42578125" bestFit="1" customWidth="1"/>
    <col min="8677" max="8677" width="7.85546875" bestFit="1" customWidth="1"/>
    <col min="8678" max="8678" width="10.42578125" bestFit="1" customWidth="1"/>
    <col min="8679" max="8679" width="7.85546875" bestFit="1" customWidth="1"/>
    <col min="8680" max="8680" width="8" bestFit="1" customWidth="1"/>
    <col min="8681" max="8681" width="6.28515625" bestFit="1" customWidth="1"/>
    <col min="8682" max="8682" width="4.7109375" bestFit="1" customWidth="1"/>
    <col min="8683" max="8683" width="10.7109375" bestFit="1" customWidth="1"/>
    <col min="8684" max="8684" width="10.42578125" bestFit="1" customWidth="1"/>
    <col min="8685" max="8685" width="7.85546875" bestFit="1" customWidth="1"/>
    <col min="8686" max="8686" width="6.7109375" bestFit="1" customWidth="1"/>
    <col min="8687" max="8687" width="9.42578125" bestFit="1" customWidth="1"/>
    <col min="8688" max="8688" width="7.85546875" bestFit="1" customWidth="1"/>
    <col min="8689" max="8689" width="6.28515625" bestFit="1" customWidth="1"/>
    <col min="8690" max="8690" width="10.7109375" bestFit="1" customWidth="1"/>
    <col min="8691" max="8691" width="10.42578125" bestFit="1" customWidth="1"/>
    <col min="8692" max="8692" width="7.85546875" bestFit="1" customWidth="1"/>
    <col min="8693" max="8693" width="8" bestFit="1" customWidth="1"/>
    <col min="8694" max="8694" width="6.28515625" bestFit="1" customWidth="1"/>
    <col min="8695" max="8695" width="10.42578125" bestFit="1" customWidth="1"/>
    <col min="8696" max="8696" width="7.85546875" bestFit="1" customWidth="1"/>
    <col min="8697" max="8697" width="4.7109375" bestFit="1" customWidth="1"/>
    <col min="8698" max="8698" width="10.42578125" bestFit="1" customWidth="1"/>
    <col min="8699" max="8699" width="7.85546875" bestFit="1" customWidth="1"/>
    <col min="8700" max="8700" width="10.42578125" bestFit="1" customWidth="1"/>
    <col min="8701" max="8701" width="11.28515625" bestFit="1" customWidth="1"/>
    <col min="8702" max="8702" width="10.42578125" bestFit="1" customWidth="1"/>
    <col min="8703" max="8703" width="7.85546875" bestFit="1" customWidth="1"/>
    <col min="8704" max="8704" width="10.42578125" bestFit="1" customWidth="1"/>
    <col min="8705" max="8705" width="8" bestFit="1" customWidth="1"/>
    <col min="8706" max="8706" width="6.28515625" bestFit="1" customWidth="1"/>
    <col min="8707" max="8707" width="10.7109375" bestFit="1" customWidth="1"/>
    <col min="8708" max="8708" width="10.42578125" bestFit="1" customWidth="1"/>
    <col min="8709" max="8709" width="6.85546875" bestFit="1" customWidth="1"/>
    <col min="8710" max="8710" width="9.42578125" bestFit="1" customWidth="1"/>
    <col min="8711" max="8711" width="7.85546875" bestFit="1" customWidth="1"/>
    <col min="8712" max="8712" width="6.7109375" bestFit="1" customWidth="1"/>
    <col min="8713" max="8713" width="8" bestFit="1" customWidth="1"/>
    <col min="8714" max="8714" width="10.42578125" bestFit="1" customWidth="1"/>
    <col min="8715" max="8715" width="7.85546875" bestFit="1" customWidth="1"/>
    <col min="8716" max="8716" width="6.7109375" bestFit="1" customWidth="1"/>
    <col min="8717" max="8717" width="7" bestFit="1" customWidth="1"/>
    <col min="8718" max="8718" width="4.7109375" bestFit="1" customWidth="1"/>
    <col min="8719" max="8719" width="10.42578125" bestFit="1" customWidth="1"/>
    <col min="8720" max="8720" width="7.85546875" bestFit="1" customWidth="1"/>
    <col min="8721" max="8721" width="6.7109375" bestFit="1" customWidth="1"/>
    <col min="8722" max="8722" width="4.7109375" bestFit="1" customWidth="1"/>
    <col min="8723" max="8723" width="10.42578125" bestFit="1" customWidth="1"/>
    <col min="8724" max="8724" width="7.85546875" bestFit="1" customWidth="1"/>
    <col min="8725" max="8725" width="11.28515625" bestFit="1" customWidth="1"/>
    <col min="8726" max="8726" width="12" bestFit="1" customWidth="1"/>
    <col min="8727" max="8727" width="10.42578125" bestFit="1" customWidth="1"/>
    <col min="8728" max="8728" width="7.85546875" bestFit="1" customWidth="1"/>
    <col min="8729" max="8729" width="4.7109375" bestFit="1" customWidth="1"/>
    <col min="8730" max="8730" width="10.42578125" bestFit="1" customWidth="1"/>
    <col min="8731" max="8731" width="7.85546875" bestFit="1" customWidth="1"/>
    <col min="8732" max="8732" width="6.7109375" bestFit="1" customWidth="1"/>
    <col min="8733" max="8733" width="6.28515625" bestFit="1" customWidth="1"/>
    <col min="8734" max="8734" width="4.7109375" bestFit="1" customWidth="1"/>
    <col min="8735" max="8735" width="10.42578125" bestFit="1" customWidth="1"/>
    <col min="8736" max="8736" width="6.85546875" bestFit="1" customWidth="1"/>
    <col min="8737" max="8737" width="10.7109375" bestFit="1" customWidth="1"/>
    <col min="8738" max="8738" width="9.42578125" bestFit="1" customWidth="1"/>
    <col min="8739" max="8739" width="7.85546875" bestFit="1" customWidth="1"/>
    <col min="8740" max="8740" width="4.42578125" bestFit="1" customWidth="1"/>
    <col min="8741" max="8741" width="10.42578125" bestFit="1" customWidth="1"/>
    <col min="8742" max="8742" width="7.85546875" bestFit="1" customWidth="1"/>
    <col min="8743" max="8743" width="4.42578125" bestFit="1" customWidth="1"/>
    <col min="8744" max="8744" width="10.42578125" bestFit="1" customWidth="1"/>
    <col min="8745" max="8745" width="11.85546875" bestFit="1" customWidth="1"/>
    <col min="8746" max="8746" width="7.85546875" bestFit="1" customWidth="1"/>
    <col min="8747" max="8747" width="7" bestFit="1" customWidth="1"/>
    <col min="8748" max="8748" width="6.7109375" bestFit="1" customWidth="1"/>
    <col min="8749" max="8749" width="10.42578125" bestFit="1" customWidth="1"/>
    <col min="8750" max="8750" width="7.85546875" bestFit="1" customWidth="1"/>
    <col min="8751" max="8751" width="4.7109375" bestFit="1" customWidth="1"/>
    <col min="8752" max="8752" width="10.42578125" bestFit="1" customWidth="1"/>
    <col min="8753" max="8753" width="7.85546875" bestFit="1" customWidth="1"/>
    <col min="8754" max="8754" width="10.42578125" bestFit="1" customWidth="1"/>
    <col min="8755" max="8755" width="7.85546875" bestFit="1" customWidth="1"/>
    <col min="8756" max="8756" width="8" bestFit="1" customWidth="1"/>
    <col min="8757" max="8757" width="10.42578125" bestFit="1" customWidth="1"/>
    <col min="8758" max="8758" width="10.5703125" bestFit="1" customWidth="1"/>
    <col min="8759" max="8759" width="6.28515625" bestFit="1" customWidth="1"/>
    <col min="8760" max="8760" width="6.7109375" bestFit="1" customWidth="1"/>
    <col min="8761" max="8761" width="11" bestFit="1" customWidth="1"/>
    <col min="8762" max="8762" width="11.28515625" bestFit="1" customWidth="1"/>
    <col min="8763" max="8763" width="10.42578125" bestFit="1" customWidth="1"/>
    <col min="8764" max="8764" width="7.85546875" bestFit="1" customWidth="1"/>
    <col min="8765" max="8765" width="8" bestFit="1" customWidth="1"/>
    <col min="8766" max="8766" width="10.28515625" bestFit="1" customWidth="1"/>
    <col min="8767" max="8767" width="10.42578125" bestFit="1" customWidth="1"/>
    <col min="8768" max="8768" width="6.85546875" bestFit="1" customWidth="1"/>
    <col min="8769" max="8769" width="6.28515625" bestFit="1" customWidth="1"/>
    <col min="8770" max="8770" width="9.42578125" bestFit="1" customWidth="1"/>
    <col min="8771" max="8771" width="8" bestFit="1" customWidth="1"/>
    <col min="8772" max="8772" width="4.7109375" bestFit="1" customWidth="1"/>
    <col min="8773" max="8773" width="10.42578125" bestFit="1" customWidth="1"/>
    <col min="8774" max="8774" width="8" bestFit="1" customWidth="1"/>
    <col min="8775" max="8775" width="6.7109375" bestFit="1" customWidth="1"/>
    <col min="8776" max="8776" width="4.7109375" bestFit="1" customWidth="1"/>
    <col min="8777" max="8777" width="10.42578125" bestFit="1" customWidth="1"/>
    <col min="8778" max="8778" width="7.85546875" bestFit="1" customWidth="1"/>
    <col min="8779" max="8779" width="6.7109375" bestFit="1" customWidth="1"/>
    <col min="8780" max="8780" width="10.42578125" bestFit="1" customWidth="1"/>
    <col min="8781" max="8781" width="7.85546875" bestFit="1" customWidth="1"/>
    <col min="8782" max="8782" width="6.28515625" bestFit="1" customWidth="1"/>
    <col min="8783" max="8783" width="10.7109375" bestFit="1" customWidth="1"/>
    <col min="8784" max="8784" width="10.42578125" bestFit="1" customWidth="1"/>
    <col min="8785" max="8785" width="11.85546875" bestFit="1" customWidth="1"/>
    <col min="8786" max="8786" width="6.7109375" bestFit="1" customWidth="1"/>
    <col min="8787" max="8787" width="10.42578125" bestFit="1" customWidth="1"/>
    <col min="8788" max="8788" width="7.85546875" bestFit="1" customWidth="1"/>
    <col min="8789" max="8790" width="6.7109375" bestFit="1" customWidth="1"/>
    <col min="8791" max="8791" width="9.42578125" bestFit="1" customWidth="1"/>
    <col min="8792" max="8792" width="7.85546875" bestFit="1" customWidth="1"/>
    <col min="8793" max="8793" width="7" bestFit="1" customWidth="1"/>
    <col min="8794" max="8794" width="6.28515625" bestFit="1" customWidth="1"/>
    <col min="8795" max="8795" width="12" bestFit="1" customWidth="1"/>
    <col min="8796" max="8796" width="10.42578125" bestFit="1" customWidth="1"/>
    <col min="8797" max="8797" width="7.85546875" bestFit="1" customWidth="1"/>
    <col min="8798" max="8798" width="4.42578125" bestFit="1" customWidth="1"/>
    <col min="8799" max="8799" width="10.42578125" bestFit="1" customWidth="1"/>
    <col min="8800" max="8800" width="7.85546875" bestFit="1" customWidth="1"/>
    <col min="8801" max="8801" width="10.42578125" bestFit="1" customWidth="1"/>
    <col min="8802" max="8802" width="7.85546875" bestFit="1" customWidth="1"/>
    <col min="8803" max="8803" width="11" bestFit="1" customWidth="1"/>
    <col min="8804" max="8804" width="10.42578125" bestFit="1" customWidth="1"/>
    <col min="8805" max="8805" width="8" bestFit="1" customWidth="1"/>
    <col min="8806" max="8806" width="10.42578125" bestFit="1" customWidth="1"/>
    <col min="8807" max="8807" width="7.85546875" bestFit="1" customWidth="1"/>
    <col min="8808" max="8808" width="6.28515625" bestFit="1" customWidth="1"/>
    <col min="8809" max="8809" width="10.42578125" bestFit="1" customWidth="1"/>
    <col min="8810" max="8810" width="5.85546875" bestFit="1" customWidth="1"/>
    <col min="8811" max="8811" width="6.28515625" bestFit="1" customWidth="1"/>
    <col min="8812" max="8812" width="4.7109375" bestFit="1" customWidth="1"/>
    <col min="8813" max="8814" width="7.85546875" bestFit="1" customWidth="1"/>
    <col min="8815" max="8815" width="6.28515625" bestFit="1" customWidth="1"/>
    <col min="8816" max="8816" width="10.42578125" bestFit="1" customWidth="1"/>
    <col min="8817" max="8817" width="7.85546875" bestFit="1" customWidth="1"/>
    <col min="8818" max="8818" width="10.7109375" bestFit="1" customWidth="1"/>
    <col min="8819" max="8819" width="10.42578125" bestFit="1" customWidth="1"/>
    <col min="8820" max="8820" width="8" bestFit="1" customWidth="1"/>
    <col min="8821" max="8821" width="7" bestFit="1" customWidth="1"/>
    <col min="8822" max="8822" width="10.42578125" bestFit="1" customWidth="1"/>
    <col min="8823" max="8823" width="7.85546875" bestFit="1" customWidth="1"/>
    <col min="8824" max="8824" width="10.42578125" bestFit="1" customWidth="1"/>
    <col min="8825" max="8825" width="8" bestFit="1" customWidth="1"/>
    <col min="8826" max="8826" width="11" bestFit="1" customWidth="1"/>
    <col min="8827" max="8827" width="10.42578125" bestFit="1" customWidth="1"/>
    <col min="8828" max="8828" width="7.85546875" bestFit="1" customWidth="1"/>
    <col min="8829" max="8829" width="6.7109375" bestFit="1" customWidth="1"/>
    <col min="8830" max="8830" width="6.28515625" bestFit="1" customWidth="1"/>
    <col min="8831" max="8831" width="10.42578125" bestFit="1" customWidth="1"/>
    <col min="8832" max="8832" width="7.85546875" bestFit="1" customWidth="1"/>
    <col min="8833" max="8833" width="4.7109375" bestFit="1" customWidth="1"/>
    <col min="8834" max="8834" width="10.42578125" bestFit="1" customWidth="1"/>
    <col min="8835" max="8835" width="8" bestFit="1" customWidth="1"/>
    <col min="8836" max="8836" width="9.42578125" bestFit="1" customWidth="1"/>
    <col min="8837" max="8837" width="11.28515625" bestFit="1" customWidth="1"/>
    <col min="8838" max="8838" width="10.85546875" bestFit="1" customWidth="1"/>
    <col min="8839" max="8839" width="10.42578125" bestFit="1" customWidth="1"/>
    <col min="8840" max="8840" width="7.85546875" bestFit="1" customWidth="1"/>
    <col min="8841" max="8841" width="11.5703125" bestFit="1" customWidth="1"/>
    <col min="8842" max="8842" width="10.42578125" bestFit="1" customWidth="1"/>
    <col min="8843" max="8843" width="7.85546875" bestFit="1" customWidth="1"/>
    <col min="8844" max="8844" width="10.28515625" bestFit="1" customWidth="1"/>
    <col min="8845" max="8845" width="10.42578125" bestFit="1" customWidth="1"/>
    <col min="8846" max="8846" width="7.85546875" bestFit="1" customWidth="1"/>
    <col min="8847" max="8847" width="10.42578125" bestFit="1" customWidth="1"/>
    <col min="8848" max="8848" width="7.85546875" bestFit="1" customWidth="1"/>
    <col min="8849" max="8849" width="12" bestFit="1" customWidth="1"/>
    <col min="8850" max="8850" width="10.42578125" bestFit="1" customWidth="1"/>
    <col min="8851" max="8851" width="7.85546875" bestFit="1" customWidth="1"/>
    <col min="8852" max="8852" width="4.7109375" bestFit="1" customWidth="1"/>
    <col min="8853" max="8853" width="10.42578125" bestFit="1" customWidth="1"/>
    <col min="8854" max="8854" width="7.85546875" bestFit="1" customWidth="1"/>
    <col min="8855" max="8855" width="10.42578125" bestFit="1" customWidth="1"/>
    <col min="8856" max="8856" width="6.85546875" bestFit="1" customWidth="1"/>
    <col min="8857" max="8857" width="9.42578125" bestFit="1" customWidth="1"/>
    <col min="8858" max="8858" width="7.85546875" bestFit="1" customWidth="1"/>
    <col min="8859" max="8859" width="10.42578125" bestFit="1" customWidth="1"/>
    <col min="8860" max="8860" width="7.85546875" bestFit="1" customWidth="1"/>
    <col min="8861" max="8861" width="10.42578125" bestFit="1" customWidth="1"/>
    <col min="8862" max="8862" width="8" bestFit="1" customWidth="1"/>
    <col min="8863" max="8863" width="10.42578125" bestFit="1" customWidth="1"/>
    <col min="8864" max="8864" width="7.85546875" bestFit="1" customWidth="1"/>
    <col min="8865" max="8865" width="7" bestFit="1" customWidth="1"/>
    <col min="8866" max="8866" width="4.7109375" bestFit="1" customWidth="1"/>
    <col min="8867" max="8867" width="10.42578125" bestFit="1" customWidth="1"/>
    <col min="8868" max="8868" width="7.85546875" bestFit="1" customWidth="1"/>
    <col min="8869" max="8869" width="7" bestFit="1" customWidth="1"/>
    <col min="8870" max="8870" width="6.28515625" bestFit="1" customWidth="1"/>
    <col min="8871" max="8871" width="11" bestFit="1" customWidth="1"/>
    <col min="8872" max="8872" width="10.42578125" bestFit="1" customWidth="1"/>
    <col min="8873" max="8873" width="7.85546875" bestFit="1" customWidth="1"/>
    <col min="8874" max="8874" width="6.7109375" bestFit="1" customWidth="1"/>
    <col min="8875" max="8875" width="4.7109375" bestFit="1" customWidth="1"/>
    <col min="8876" max="8876" width="10.42578125" bestFit="1" customWidth="1"/>
    <col min="8877" max="8877" width="7.85546875" bestFit="1" customWidth="1"/>
    <col min="8878" max="8878" width="8" bestFit="1" customWidth="1"/>
    <col min="8879" max="8879" width="10.42578125" bestFit="1" customWidth="1"/>
    <col min="8880" max="8880" width="7.85546875" bestFit="1" customWidth="1"/>
    <col min="8881" max="8881" width="6.28515625" bestFit="1" customWidth="1"/>
    <col min="8882" max="8882" width="4.7109375" bestFit="1" customWidth="1"/>
    <col min="8883" max="8883" width="10.42578125" bestFit="1" customWidth="1"/>
    <col min="8884" max="8884" width="7.85546875" bestFit="1" customWidth="1"/>
    <col min="8885" max="8885" width="10.42578125" bestFit="1" customWidth="1"/>
    <col min="8886" max="8886" width="7.85546875" bestFit="1" customWidth="1"/>
    <col min="8887" max="8887" width="10.42578125" bestFit="1" customWidth="1"/>
    <col min="8888" max="8888" width="8" bestFit="1" customWidth="1"/>
    <col min="8889" max="8889" width="6.28515625" bestFit="1" customWidth="1"/>
    <col min="8890" max="8890" width="10.7109375" bestFit="1" customWidth="1"/>
    <col min="8891" max="8891" width="11" bestFit="1" customWidth="1"/>
    <col min="8892" max="8892" width="10.42578125" bestFit="1" customWidth="1"/>
    <col min="8893" max="8893" width="11.85546875" bestFit="1" customWidth="1"/>
    <col min="8894" max="8894" width="6.28515625" bestFit="1" customWidth="1"/>
    <col min="8895" max="8895" width="4.7109375" bestFit="1" customWidth="1"/>
    <col min="8896" max="8896" width="10.42578125" bestFit="1" customWidth="1"/>
    <col min="8897" max="8897" width="7.85546875" bestFit="1" customWidth="1"/>
    <col min="8898" max="8898" width="6.7109375" bestFit="1" customWidth="1"/>
    <col min="8899" max="8899" width="10.42578125" bestFit="1" customWidth="1"/>
    <col min="8900" max="8900" width="8" bestFit="1" customWidth="1"/>
    <col min="8901" max="8901" width="9.42578125" bestFit="1" customWidth="1"/>
    <col min="8902" max="8902" width="12.42578125" bestFit="1" customWidth="1"/>
    <col min="8903" max="8903" width="6.7109375" bestFit="1" customWidth="1"/>
    <col min="8904" max="8904" width="6.28515625" bestFit="1" customWidth="1"/>
    <col min="8905" max="8905" width="10.42578125" bestFit="1" customWidth="1"/>
    <col min="8906" max="8906" width="7.85546875" bestFit="1" customWidth="1"/>
    <col min="8907" max="8907" width="10.42578125" bestFit="1" customWidth="1"/>
    <col min="8908" max="8908" width="7.85546875" bestFit="1" customWidth="1"/>
    <col min="8909" max="8909" width="10.42578125" bestFit="1" customWidth="1"/>
    <col min="8910" max="8910" width="7.85546875" bestFit="1" customWidth="1"/>
    <col min="8911" max="8911" width="12.5703125" bestFit="1" customWidth="1"/>
    <col min="8912" max="8912" width="12" bestFit="1" customWidth="1"/>
    <col min="8913" max="8913" width="10.42578125" bestFit="1" customWidth="1"/>
    <col min="8914" max="8914" width="7.85546875" bestFit="1" customWidth="1"/>
    <col min="8915" max="8915" width="10.42578125" bestFit="1" customWidth="1"/>
    <col min="8916" max="8916" width="7.85546875" bestFit="1" customWidth="1"/>
    <col min="8917" max="8917" width="7" bestFit="1" customWidth="1"/>
    <col min="8918" max="8918" width="6.28515625" bestFit="1" customWidth="1"/>
    <col min="8919" max="8919" width="4.7109375" bestFit="1" customWidth="1"/>
    <col min="8920" max="8920" width="10.42578125" bestFit="1" customWidth="1"/>
    <col min="8921" max="8921" width="7.85546875" bestFit="1" customWidth="1"/>
    <col min="8922" max="8922" width="6.7109375" bestFit="1" customWidth="1"/>
    <col min="8923" max="8923" width="11.28515625" bestFit="1" customWidth="1"/>
    <col min="8924" max="8924" width="10.7109375" bestFit="1" customWidth="1"/>
    <col min="8925" max="8925" width="9.42578125" bestFit="1" customWidth="1"/>
    <col min="8926" max="8926" width="7.85546875" bestFit="1" customWidth="1"/>
    <col min="8927" max="8927" width="10.7109375" bestFit="1" customWidth="1"/>
    <col min="8928" max="8928" width="10.42578125" bestFit="1" customWidth="1"/>
    <col min="8929" max="8929" width="7.85546875" bestFit="1" customWidth="1"/>
    <col min="8930" max="8930" width="6.28515625" bestFit="1" customWidth="1"/>
    <col min="8931" max="8931" width="10.42578125" bestFit="1" customWidth="1"/>
    <col min="8932" max="8932" width="7.85546875" bestFit="1" customWidth="1"/>
    <col min="8933" max="8933" width="7" bestFit="1" customWidth="1"/>
    <col min="8934" max="8934" width="4.7109375" bestFit="1" customWidth="1"/>
    <col min="8935" max="8935" width="10.42578125" bestFit="1" customWidth="1"/>
    <col min="8936" max="8936" width="7.85546875" bestFit="1" customWidth="1"/>
    <col min="8937" max="8937" width="10.42578125" bestFit="1" customWidth="1"/>
    <col min="8938" max="8938" width="7.85546875" bestFit="1" customWidth="1"/>
    <col min="8939" max="8939" width="10.7109375" bestFit="1" customWidth="1"/>
    <col min="8940" max="8940" width="10.42578125" bestFit="1" customWidth="1"/>
    <col min="8941" max="8941" width="8" bestFit="1" customWidth="1"/>
    <col min="8942" max="8942" width="10.7109375" bestFit="1" customWidth="1"/>
    <col min="8943" max="8943" width="10.42578125" bestFit="1" customWidth="1"/>
    <col min="8944" max="8944" width="7.85546875" bestFit="1" customWidth="1"/>
    <col min="8945" max="8945" width="6.7109375" bestFit="1" customWidth="1"/>
    <col min="8946" max="8946" width="10.42578125" bestFit="1" customWidth="1"/>
    <col min="8947" max="8947" width="6.85546875" bestFit="1" customWidth="1"/>
    <col min="8948" max="8948" width="9.42578125" bestFit="1" customWidth="1"/>
    <col min="8949" max="8949" width="8" bestFit="1" customWidth="1"/>
    <col min="8950" max="8950" width="10.42578125" bestFit="1" customWidth="1"/>
    <col min="8951" max="8951" width="7.85546875" bestFit="1" customWidth="1"/>
    <col min="8952" max="8952" width="7" bestFit="1" customWidth="1"/>
    <col min="8953" max="8953" width="4.7109375" bestFit="1" customWidth="1"/>
    <col min="8954" max="8954" width="10.42578125" bestFit="1" customWidth="1"/>
    <col min="8955" max="8955" width="7.85546875" bestFit="1" customWidth="1"/>
    <col min="8956" max="8956" width="10.42578125" bestFit="1" customWidth="1"/>
    <col min="8957" max="8957" width="7.85546875" bestFit="1" customWidth="1"/>
    <col min="8958" max="8958" width="10.42578125" bestFit="1" customWidth="1"/>
    <col min="8959" max="8959" width="12" bestFit="1" customWidth="1"/>
    <col min="8960" max="8960" width="10.42578125" bestFit="1" customWidth="1"/>
    <col min="8961" max="8961" width="7.85546875" bestFit="1" customWidth="1"/>
    <col min="8962" max="8962" width="10.42578125" bestFit="1" customWidth="1"/>
    <col min="8963" max="8963" width="7.85546875" bestFit="1" customWidth="1"/>
    <col min="8964" max="8964" width="4.7109375" bestFit="1" customWidth="1"/>
    <col min="8965" max="8965" width="10.42578125" bestFit="1" customWidth="1"/>
    <col min="8966" max="8966" width="6.85546875" bestFit="1" customWidth="1"/>
    <col min="8967" max="8967" width="11.28515625" bestFit="1" customWidth="1"/>
    <col min="8968" max="8968" width="9.42578125" bestFit="1" customWidth="1"/>
    <col min="8969" max="8969" width="7.85546875" bestFit="1" customWidth="1"/>
    <col min="8970" max="8970" width="6.7109375" bestFit="1" customWidth="1"/>
    <col min="8971" max="8971" width="4.42578125" bestFit="1" customWidth="1"/>
    <col min="8972" max="8972" width="10.42578125" bestFit="1" customWidth="1"/>
    <col min="8973" max="8973" width="7.85546875" bestFit="1" customWidth="1"/>
    <col min="8974" max="8974" width="8" bestFit="1" customWidth="1"/>
    <col min="8975" max="8975" width="4.42578125" bestFit="1" customWidth="1"/>
    <col min="8976" max="8976" width="10.42578125" bestFit="1" customWidth="1"/>
    <col min="8977" max="8977" width="11.85546875" bestFit="1" customWidth="1"/>
    <col min="8978" max="8978" width="7.85546875" bestFit="1" customWidth="1"/>
    <col min="8979" max="8979" width="7" bestFit="1" customWidth="1"/>
    <col min="8980" max="8980" width="10.42578125" bestFit="1" customWidth="1"/>
    <col min="8981" max="8981" width="7.85546875" bestFit="1" customWidth="1"/>
    <col min="8982" max="8982" width="10.42578125" bestFit="1" customWidth="1"/>
    <col min="8983" max="8983" width="7.85546875" bestFit="1" customWidth="1"/>
    <col min="8984" max="8984" width="10.42578125" bestFit="1" customWidth="1"/>
    <col min="8985" max="8985" width="7.85546875" bestFit="1" customWidth="1"/>
    <col min="8986" max="8986" width="8" bestFit="1" customWidth="1"/>
    <col min="8987" max="8987" width="4.7109375" bestFit="1" customWidth="1"/>
    <col min="8988" max="8988" width="10.42578125" bestFit="1" customWidth="1"/>
    <col min="8989" max="8989" width="7.85546875" bestFit="1" customWidth="1"/>
    <col min="8990" max="8990" width="4.7109375" bestFit="1" customWidth="1"/>
    <col min="8991" max="8991" width="11.28515625" bestFit="1" customWidth="1"/>
    <col min="8992" max="8992" width="10.42578125" bestFit="1" customWidth="1"/>
    <col min="8993" max="8993" width="7.85546875" bestFit="1" customWidth="1"/>
    <col min="8994" max="8994" width="6.7109375" bestFit="1" customWidth="1"/>
    <col min="8995" max="8995" width="8" bestFit="1" customWidth="1"/>
    <col min="8996" max="8996" width="6.28515625" bestFit="1" customWidth="1"/>
    <col min="8997" max="8997" width="4.7109375" bestFit="1" customWidth="1"/>
    <col min="8998" max="8998" width="10.28515625" bestFit="1" customWidth="1"/>
    <col min="8999" max="8999" width="10.42578125" bestFit="1" customWidth="1"/>
    <col min="9000" max="9000" width="6.85546875" bestFit="1" customWidth="1"/>
    <col min="9001" max="9001" width="6.28515625" bestFit="1" customWidth="1"/>
    <col min="9002" max="9002" width="9.42578125" bestFit="1" customWidth="1"/>
    <col min="9003" max="9003" width="7.85546875" bestFit="1" customWidth="1"/>
    <col min="9004" max="9004" width="8" bestFit="1" customWidth="1"/>
    <col min="9005" max="9005" width="4.7109375" bestFit="1" customWidth="1"/>
    <col min="9006" max="9006" width="10.42578125" bestFit="1" customWidth="1"/>
    <col min="9007" max="9007" width="7.85546875" bestFit="1" customWidth="1"/>
    <col min="9008" max="9008" width="6.28515625" bestFit="1" customWidth="1"/>
    <col min="9009" max="9009" width="10.42578125" bestFit="1" customWidth="1"/>
    <col min="9010" max="9010" width="7.85546875" bestFit="1" customWidth="1"/>
    <col min="9011" max="9011" width="6.7109375" bestFit="1" customWidth="1"/>
    <col min="9012" max="9012" width="8" bestFit="1" customWidth="1"/>
    <col min="9013" max="9013" width="7" bestFit="1" customWidth="1"/>
    <col min="9014" max="9014" width="10.42578125" bestFit="1" customWidth="1"/>
    <col min="9015" max="9015" width="7.85546875" bestFit="1" customWidth="1"/>
    <col min="9016" max="9016" width="6.7109375" bestFit="1" customWidth="1"/>
    <col min="9017" max="9017" width="6.28515625" bestFit="1" customWidth="1"/>
    <col min="9018" max="9018" width="10.7109375" bestFit="1" customWidth="1"/>
    <col min="9019" max="9019" width="10.42578125" bestFit="1" customWidth="1"/>
    <col min="9020" max="9020" width="11.85546875" bestFit="1" customWidth="1"/>
    <col min="9021" max="9021" width="10.42578125" bestFit="1" customWidth="1"/>
    <col min="9022" max="9022" width="7.85546875" bestFit="1" customWidth="1"/>
    <col min="9023" max="9023" width="6.7109375" bestFit="1" customWidth="1"/>
    <col min="9024" max="9024" width="8" bestFit="1" customWidth="1"/>
    <col min="9025" max="9025" width="6.28515625" bestFit="1" customWidth="1"/>
    <col min="9026" max="9026" width="9.42578125" bestFit="1" customWidth="1"/>
    <col min="9027" max="9027" width="7.85546875" bestFit="1" customWidth="1"/>
    <col min="9028" max="9028" width="7" bestFit="1" customWidth="1"/>
    <col min="9029" max="9029" width="6.28515625" bestFit="1" customWidth="1"/>
    <col min="9030" max="9030" width="10.42578125" bestFit="1" customWidth="1"/>
    <col min="9031" max="9031" width="7.85546875" bestFit="1" customWidth="1"/>
    <col min="9032" max="9032" width="4.7109375" bestFit="1" customWidth="1"/>
    <col min="9033" max="9033" width="4.42578125" bestFit="1" customWidth="1"/>
    <col min="9034" max="9034" width="10.42578125" bestFit="1" customWidth="1"/>
    <col min="9035" max="9035" width="7.85546875" bestFit="1" customWidth="1"/>
    <col min="9036" max="9036" width="10.42578125" bestFit="1" customWidth="1"/>
    <col min="9037" max="9037" width="7.85546875" bestFit="1" customWidth="1"/>
    <col min="9038" max="9038" width="10.42578125" bestFit="1" customWidth="1"/>
    <col min="9039" max="9039" width="7.85546875" bestFit="1" customWidth="1"/>
    <col min="9040" max="9040" width="7" bestFit="1" customWidth="1"/>
    <col min="9041" max="9041" width="6.28515625" bestFit="1" customWidth="1"/>
    <col min="9042" max="9042" width="10.42578125" bestFit="1" customWidth="1"/>
    <col min="9043" max="9043" width="8" bestFit="1" customWidth="1"/>
    <col min="9044" max="9044" width="10.42578125" bestFit="1" customWidth="1"/>
    <col min="9045" max="9045" width="10.7109375" bestFit="1" customWidth="1"/>
    <col min="9046" max="9046" width="10.42578125" bestFit="1" customWidth="1"/>
    <col min="9047" max="9047" width="7.85546875" bestFit="1" customWidth="1"/>
    <col min="9048" max="9048" width="6.7109375" bestFit="1" customWidth="1"/>
    <col min="9049" max="9049" width="10.42578125" bestFit="1" customWidth="1"/>
    <col min="9050" max="9050" width="5.85546875" bestFit="1" customWidth="1"/>
    <col min="9051" max="9051" width="6.28515625" bestFit="1" customWidth="1"/>
    <col min="9052" max="9052" width="4.7109375" bestFit="1" customWidth="1"/>
    <col min="9053" max="9054" width="7.85546875" bestFit="1" customWidth="1"/>
    <col min="9055" max="9055" width="6.28515625" bestFit="1" customWidth="1"/>
    <col min="9056" max="9056" width="10.42578125" bestFit="1" customWidth="1"/>
    <col min="9057" max="9057" width="7.85546875" bestFit="1" customWidth="1"/>
    <col min="9058" max="9058" width="10.42578125" bestFit="1" customWidth="1"/>
    <col min="9059" max="9059" width="7.85546875" bestFit="1" customWidth="1"/>
    <col min="9060" max="9060" width="8" bestFit="1" customWidth="1"/>
    <col min="9061" max="9061" width="6.28515625" bestFit="1" customWidth="1"/>
    <col min="9062" max="9062" width="10.42578125" bestFit="1" customWidth="1"/>
    <col min="9063" max="9063" width="7.85546875" bestFit="1" customWidth="1"/>
    <col min="9064" max="9064" width="4.7109375" bestFit="1" customWidth="1"/>
    <col min="9065" max="9065" width="10.42578125" bestFit="1" customWidth="1"/>
    <col min="9066" max="9066" width="11" bestFit="1" customWidth="1"/>
    <col min="9067" max="9067" width="10.42578125" bestFit="1" customWidth="1"/>
    <col min="9068" max="9068" width="7.85546875" bestFit="1" customWidth="1"/>
    <col min="9069" max="9069" width="10.42578125" bestFit="1" customWidth="1"/>
    <col min="9070" max="9070" width="7.85546875" bestFit="1" customWidth="1"/>
    <col min="9071" max="9071" width="6.7109375" bestFit="1" customWidth="1"/>
    <col min="9072" max="9072" width="4.7109375" bestFit="1" customWidth="1"/>
    <col min="9073" max="9073" width="10.42578125" bestFit="1" customWidth="1"/>
    <col min="9074" max="9074" width="7.85546875" bestFit="1" customWidth="1"/>
    <col min="9075" max="9075" width="9.42578125" bestFit="1" customWidth="1"/>
    <col min="9076" max="9076" width="7.85546875" bestFit="1" customWidth="1"/>
    <col min="9077" max="9077" width="6.7109375" bestFit="1" customWidth="1"/>
    <col min="9078" max="9078" width="11.28515625" bestFit="1" customWidth="1"/>
    <col min="9079" max="9079" width="10.85546875" bestFit="1" customWidth="1"/>
    <col min="9080" max="9080" width="10.42578125" bestFit="1" customWidth="1"/>
    <col min="9081" max="9081" width="8" bestFit="1" customWidth="1"/>
    <col min="9082" max="9082" width="11.5703125" bestFit="1" customWidth="1"/>
    <col min="9083" max="9083" width="10.42578125" bestFit="1" customWidth="1"/>
    <col min="9084" max="9084" width="8" bestFit="1" customWidth="1"/>
    <col min="9085" max="9085" width="6.28515625" bestFit="1" customWidth="1"/>
    <col min="9086" max="9086" width="10.42578125" bestFit="1" customWidth="1"/>
    <col min="9087" max="9087" width="7.85546875" bestFit="1" customWidth="1"/>
    <col min="9088" max="9088" width="12" bestFit="1" customWidth="1"/>
    <col min="9089" max="9089" width="10.42578125" bestFit="1" customWidth="1"/>
    <col min="9090" max="9090" width="7.85546875" bestFit="1" customWidth="1"/>
    <col min="9091" max="9091" width="6.7109375" bestFit="1" customWidth="1"/>
    <col min="9092" max="9092" width="10.42578125" bestFit="1" customWidth="1"/>
    <col min="9093" max="9093" width="7.85546875" bestFit="1" customWidth="1"/>
    <col min="9094" max="9094" width="6.7109375" bestFit="1" customWidth="1"/>
    <col min="9095" max="9095" width="10.42578125" bestFit="1" customWidth="1"/>
    <col min="9096" max="9096" width="9" bestFit="1" customWidth="1"/>
    <col min="9097" max="9097" width="10.42578125" bestFit="1" customWidth="1"/>
    <col min="9098" max="9098" width="7.85546875" bestFit="1" customWidth="1"/>
    <col min="9099" max="9099" width="10.42578125" bestFit="1" customWidth="1"/>
    <col min="9100" max="9100" width="7.85546875" bestFit="1" customWidth="1"/>
    <col min="9101" max="9101" width="10" bestFit="1" customWidth="1"/>
    <col min="9102" max="9102" width="10.42578125" bestFit="1" customWidth="1"/>
    <col min="9103" max="9103" width="8" bestFit="1" customWidth="1"/>
    <col min="9104" max="9104" width="7" bestFit="1" customWidth="1"/>
    <col min="9105" max="9105" width="4.7109375" bestFit="1" customWidth="1"/>
    <col min="9106" max="9106" width="10.42578125" bestFit="1" customWidth="1"/>
    <col min="9107" max="9107" width="7.85546875" bestFit="1" customWidth="1"/>
    <col min="9108" max="9108" width="11" bestFit="1" customWidth="1"/>
    <col min="9109" max="9109" width="10.42578125" bestFit="1" customWidth="1"/>
    <col min="9110" max="9110" width="7.85546875" bestFit="1" customWidth="1"/>
    <col min="9111" max="9111" width="6.7109375" bestFit="1" customWidth="1"/>
    <col min="9112" max="9112" width="7" bestFit="1" customWidth="1"/>
    <col min="9113" max="9113" width="4.42578125" bestFit="1" customWidth="1"/>
    <col min="9114" max="9114" width="10.42578125" bestFit="1" customWidth="1"/>
    <col min="9115" max="9115" width="7.85546875" bestFit="1" customWidth="1"/>
    <col min="9116" max="9116" width="10.42578125" bestFit="1" customWidth="1"/>
    <col min="9117" max="9117" width="7.85546875" bestFit="1" customWidth="1"/>
    <col min="9118" max="9118" width="10.42578125" bestFit="1" customWidth="1"/>
    <col min="9119" max="9119" width="7.85546875" bestFit="1" customWidth="1"/>
    <col min="9120" max="9120" width="4.7109375" bestFit="1" customWidth="1"/>
    <col min="9121" max="9121" width="10.42578125" bestFit="1" customWidth="1"/>
    <col min="9122" max="9122" width="7.85546875" bestFit="1" customWidth="1"/>
    <col min="9123" max="9123" width="10.42578125" bestFit="1" customWidth="1"/>
    <col min="9124" max="9124" width="7.85546875" bestFit="1" customWidth="1"/>
    <col min="9125" max="9125" width="6.7109375" bestFit="1" customWidth="1"/>
    <col min="9126" max="9126" width="4.7109375" bestFit="1" customWidth="1"/>
    <col min="9127" max="9127" width="10.42578125" bestFit="1" customWidth="1"/>
    <col min="9128" max="9128" width="7.85546875" bestFit="1" customWidth="1"/>
    <col min="9129" max="9129" width="10.42578125" bestFit="1" customWidth="1"/>
    <col min="9130" max="9130" width="7.85546875" bestFit="1" customWidth="1"/>
    <col min="9131" max="9131" width="10.42578125" bestFit="1" customWidth="1"/>
    <col min="9132" max="9132" width="8" bestFit="1" customWidth="1"/>
    <col min="9133" max="9133" width="6.28515625" bestFit="1" customWidth="1"/>
    <col min="9134" max="9134" width="4.7109375" bestFit="1" customWidth="1"/>
    <col min="9135" max="9135" width="10.7109375" bestFit="1" customWidth="1"/>
    <col min="9136" max="9136" width="11" bestFit="1" customWidth="1"/>
    <col min="9137" max="9137" width="10.42578125" bestFit="1" customWidth="1"/>
    <col min="9138" max="9138" width="7.85546875" bestFit="1" customWidth="1"/>
    <col min="9139" max="9139" width="12" bestFit="1" customWidth="1"/>
    <col min="9140" max="9140" width="10.42578125" bestFit="1" customWidth="1"/>
    <col min="9141" max="9141" width="8" bestFit="1" customWidth="1"/>
    <col min="9142" max="9142" width="10.42578125" bestFit="1" customWidth="1"/>
    <col min="9143" max="9143" width="7.85546875" bestFit="1" customWidth="1"/>
    <col min="9144" max="9144" width="6.28515625" bestFit="1" customWidth="1"/>
    <col min="9145" max="9145" width="10.42578125" bestFit="1" customWidth="1"/>
    <col min="9146" max="9146" width="12.42578125" bestFit="1" customWidth="1"/>
    <col min="9147" max="9147" width="6.7109375" bestFit="1" customWidth="1"/>
    <col min="9148" max="9148" width="6.28515625" bestFit="1" customWidth="1"/>
    <col min="9149" max="9149" width="10.42578125" bestFit="1" customWidth="1"/>
    <col min="9150" max="9150" width="8" bestFit="1" customWidth="1"/>
    <col min="9151" max="9151" width="10.42578125" bestFit="1" customWidth="1"/>
    <col min="9152" max="9152" width="7.85546875" bestFit="1" customWidth="1"/>
    <col min="9153" max="9153" width="12.5703125" bestFit="1" customWidth="1"/>
    <col min="9154" max="9154" width="12" bestFit="1" customWidth="1"/>
    <col min="9155" max="9155" width="10.42578125" bestFit="1" customWidth="1"/>
    <col min="9156" max="9156" width="7.85546875" bestFit="1" customWidth="1"/>
    <col min="9157" max="9157" width="10.42578125" bestFit="1" customWidth="1"/>
    <col min="9158" max="9158" width="7.85546875" bestFit="1" customWidth="1"/>
    <col min="9159" max="9159" width="8" bestFit="1" customWidth="1"/>
    <col min="9160" max="9160" width="6.28515625" bestFit="1" customWidth="1"/>
    <col min="9161" max="9161" width="4.7109375" bestFit="1" customWidth="1"/>
    <col min="9162" max="9162" width="10.42578125" bestFit="1" customWidth="1"/>
    <col min="9163" max="9163" width="6.85546875" bestFit="1" customWidth="1"/>
    <col min="9164" max="9164" width="11.28515625" bestFit="1" customWidth="1"/>
    <col min="9165" max="9165" width="9.42578125" bestFit="1" customWidth="1"/>
    <col min="9166" max="9166" width="10.7109375" bestFit="1" customWidth="1"/>
    <col min="9167" max="9167" width="10.42578125" bestFit="1" customWidth="1"/>
    <col min="9168" max="9168" width="7.85546875" bestFit="1" customWidth="1"/>
    <col min="9169" max="9169" width="6.28515625" bestFit="1" customWidth="1"/>
    <col min="9170" max="9170" width="10.42578125" bestFit="1" customWidth="1"/>
    <col min="9171" max="9171" width="7.85546875" bestFit="1" customWidth="1"/>
    <col min="9172" max="9172" width="10.42578125" bestFit="1" customWidth="1"/>
    <col min="9173" max="9173" width="8" bestFit="1" customWidth="1"/>
    <col min="9174" max="9174" width="6.7109375" bestFit="1" customWidth="1"/>
    <col min="9175" max="9175" width="10.42578125" bestFit="1" customWidth="1"/>
    <col min="9176" max="9176" width="7.85546875" bestFit="1" customWidth="1"/>
    <col min="9177" max="9177" width="12" bestFit="1" customWidth="1"/>
    <col min="9178" max="9178" width="10.42578125" bestFit="1" customWidth="1"/>
    <col min="9179" max="9179" width="7.85546875" bestFit="1" customWidth="1"/>
    <col min="9180" max="9180" width="10.42578125" bestFit="1" customWidth="1"/>
    <col min="9181" max="9181" width="8" bestFit="1" customWidth="1"/>
    <col min="9182" max="9182" width="4.42578125" bestFit="1" customWidth="1"/>
    <col min="9183" max="9183" width="10.42578125" bestFit="1" customWidth="1"/>
    <col min="9184" max="9184" width="7.85546875" bestFit="1" customWidth="1"/>
    <col min="9185" max="9185" width="6.7109375" bestFit="1" customWidth="1"/>
    <col min="9186" max="9186" width="10.42578125" bestFit="1" customWidth="1"/>
    <col min="9187" max="9187" width="6.85546875" bestFit="1" customWidth="1"/>
    <col min="9188" max="9188" width="9.42578125" bestFit="1" customWidth="1"/>
    <col min="9189" max="9189" width="7.85546875" bestFit="1" customWidth="1"/>
    <col min="9190" max="9190" width="6.7109375" bestFit="1" customWidth="1"/>
    <col min="9191" max="9191" width="7" bestFit="1" customWidth="1"/>
    <col min="9192" max="9192" width="4.7109375" bestFit="1" customWidth="1"/>
    <col min="9193" max="9193" width="10.42578125" bestFit="1" customWidth="1"/>
    <col min="9194" max="9194" width="7.85546875" bestFit="1" customWidth="1"/>
    <col min="9195" max="9195" width="6.7109375" bestFit="1" customWidth="1"/>
    <col min="9196" max="9196" width="7" bestFit="1" customWidth="1"/>
    <col min="9197" max="9197" width="10.42578125" bestFit="1" customWidth="1"/>
    <col min="9198" max="9198" width="7.85546875" bestFit="1" customWidth="1"/>
    <col min="9199" max="9199" width="6.28515625" bestFit="1" customWidth="1"/>
    <col min="9200" max="9200" width="10.42578125" bestFit="1" customWidth="1"/>
    <col min="9201" max="9201" width="7.85546875" bestFit="1" customWidth="1"/>
    <col min="9202" max="9202" width="12" bestFit="1" customWidth="1"/>
    <col min="9203" max="9203" width="10.42578125" bestFit="1" customWidth="1"/>
    <col min="9204" max="9204" width="7.85546875" bestFit="1" customWidth="1"/>
    <col min="9205" max="9205" width="10.42578125" bestFit="1" customWidth="1"/>
    <col min="9206" max="9206" width="7.85546875" bestFit="1" customWidth="1"/>
    <col min="9207" max="9207" width="6.7109375" bestFit="1" customWidth="1"/>
    <col min="9208" max="9208" width="10.42578125" bestFit="1" customWidth="1"/>
    <col min="9209" max="9209" width="7.85546875" bestFit="1" customWidth="1"/>
    <col min="9210" max="9211" width="4.7109375" bestFit="1" customWidth="1"/>
    <col min="9212" max="9212" width="10.42578125" bestFit="1" customWidth="1"/>
    <col min="9213" max="9213" width="6.85546875" bestFit="1" customWidth="1"/>
    <col min="9214" max="9214" width="9.42578125" bestFit="1" customWidth="1"/>
    <col min="9215" max="9215" width="7.85546875" bestFit="1" customWidth="1"/>
    <col min="9216" max="9216" width="10.42578125" bestFit="1" customWidth="1"/>
    <col min="9217" max="9217" width="7.85546875" bestFit="1" customWidth="1"/>
    <col min="9218" max="9218" width="8" bestFit="1" customWidth="1"/>
    <col min="9219" max="9219" width="4.42578125" bestFit="1" customWidth="1"/>
    <col min="9220" max="9220" width="10.42578125" bestFit="1" customWidth="1"/>
    <col min="9221" max="9221" width="11.85546875" bestFit="1" customWidth="1"/>
    <col min="9222" max="9222" width="7" bestFit="1" customWidth="1"/>
    <col min="9223" max="9223" width="10.42578125" bestFit="1" customWidth="1"/>
    <col min="9224" max="9224" width="7.85546875" bestFit="1" customWidth="1"/>
    <col min="9225" max="9225" width="10.42578125" bestFit="1" customWidth="1"/>
    <col min="9226" max="9226" width="7.85546875" bestFit="1" customWidth="1"/>
    <col min="9227" max="9227" width="6.28515625" bestFit="1" customWidth="1"/>
    <col min="9228" max="9228" width="10.42578125" bestFit="1" customWidth="1"/>
    <col min="9229" max="9229" width="7.85546875" bestFit="1" customWidth="1"/>
    <col min="9230" max="9230" width="7" bestFit="1" customWidth="1"/>
    <col min="9231" max="9231" width="4.7109375" bestFit="1" customWidth="1"/>
    <col min="9232" max="9232" width="10.42578125" bestFit="1" customWidth="1"/>
    <col min="9233" max="9233" width="7.85546875" bestFit="1" customWidth="1"/>
    <col min="9234" max="9234" width="11.28515625" bestFit="1" customWidth="1"/>
    <col min="9235" max="9235" width="10.42578125" bestFit="1" customWidth="1"/>
    <col min="9236" max="9236" width="7.85546875" bestFit="1" customWidth="1"/>
    <col min="9237" max="9237" width="10.42578125" bestFit="1" customWidth="1"/>
    <col min="9238" max="9238" width="6.85546875" bestFit="1" customWidth="1"/>
    <col min="9239" max="9239" width="9.42578125" bestFit="1" customWidth="1"/>
    <col min="9240" max="9240" width="8" bestFit="1" customWidth="1"/>
    <col min="9241" max="9241" width="4.7109375" bestFit="1" customWidth="1"/>
    <col min="9242" max="9242" width="10.42578125" bestFit="1" customWidth="1"/>
    <col min="9243" max="9243" width="7.85546875" bestFit="1" customWidth="1"/>
    <col min="9244" max="9244" width="10.42578125" bestFit="1" customWidth="1"/>
    <col min="9245" max="9245" width="7.85546875" bestFit="1" customWidth="1"/>
    <col min="9246" max="9246" width="6.28515625" bestFit="1" customWidth="1"/>
    <col min="9247" max="9247" width="10.42578125" bestFit="1" customWidth="1"/>
    <col min="9248" max="9248" width="7.85546875" bestFit="1" customWidth="1"/>
    <col min="9249" max="9249" width="6.7109375" bestFit="1" customWidth="1"/>
    <col min="9250" max="9250" width="7" bestFit="1" customWidth="1"/>
    <col min="9251" max="9251" width="10.42578125" bestFit="1" customWidth="1"/>
    <col min="9252" max="9252" width="7.85546875" bestFit="1" customWidth="1"/>
    <col min="9253" max="9253" width="10.42578125" bestFit="1" customWidth="1"/>
    <col min="9254" max="9254" width="8" bestFit="1" customWidth="1"/>
    <col min="9255" max="9255" width="6.7109375" bestFit="1" customWidth="1"/>
    <col min="9256" max="9256" width="6.28515625" bestFit="1" customWidth="1"/>
    <col min="9257" max="9257" width="10.42578125" bestFit="1" customWidth="1"/>
    <col min="9258" max="9258" width="11.85546875" bestFit="1" customWidth="1"/>
    <col min="9259" max="9259" width="10.42578125" bestFit="1" customWidth="1"/>
    <col min="9260" max="9260" width="7.85546875" bestFit="1" customWidth="1"/>
    <col min="9261" max="9261" width="6.7109375" bestFit="1" customWidth="1"/>
    <col min="9262" max="9262" width="8" bestFit="1" customWidth="1"/>
    <col min="9263" max="9263" width="9.42578125" bestFit="1" customWidth="1"/>
    <col min="9264" max="9264" width="7.85546875" bestFit="1" customWidth="1"/>
    <col min="9265" max="9265" width="10.42578125" bestFit="1" customWidth="1"/>
    <col min="9266" max="9266" width="7.85546875" bestFit="1" customWidth="1"/>
    <col min="9267" max="9267" width="10.42578125" bestFit="1" customWidth="1"/>
    <col min="9268" max="9268" width="7.85546875" bestFit="1" customWidth="1"/>
    <col min="9269" max="9269" width="6.7109375" bestFit="1" customWidth="1"/>
    <col min="9270" max="9270" width="10.42578125" bestFit="1" customWidth="1"/>
    <col min="9271" max="9271" width="7.85546875" bestFit="1" customWidth="1"/>
    <col min="9272" max="9272" width="6.28515625" bestFit="1" customWidth="1"/>
    <col min="9273" max="9273" width="10.42578125" bestFit="1" customWidth="1"/>
    <col min="9274" max="9274" width="7.85546875" bestFit="1" customWidth="1"/>
    <col min="9275" max="9275" width="6.28515625" bestFit="1" customWidth="1"/>
    <col min="9276" max="9276" width="10.42578125" bestFit="1" customWidth="1"/>
    <col min="9277" max="9277" width="8" bestFit="1" customWidth="1"/>
    <col min="9278" max="9278" width="10.42578125" bestFit="1" customWidth="1"/>
    <col min="9279" max="9279" width="7.85546875" bestFit="1" customWidth="1"/>
    <col min="9280" max="9280" width="10.42578125" bestFit="1" customWidth="1"/>
    <col min="9281" max="9281" width="7.85546875" bestFit="1" customWidth="1"/>
    <col min="9282" max="9282" width="10.28515625" bestFit="1" customWidth="1"/>
    <col min="9283" max="9283" width="10.42578125" bestFit="1" customWidth="1"/>
    <col min="9284" max="9284" width="6.28515625" bestFit="1" customWidth="1"/>
    <col min="9285" max="9286" width="7.85546875" bestFit="1" customWidth="1"/>
    <col min="9287" max="9287" width="6.28515625" bestFit="1" customWidth="1"/>
    <col min="9288" max="9288" width="10.42578125" bestFit="1" customWidth="1"/>
    <col min="9289" max="9289" width="8" bestFit="1" customWidth="1"/>
    <col min="9290" max="9290" width="6.28515625" bestFit="1" customWidth="1"/>
    <col min="9291" max="9291" width="10.42578125" bestFit="1" customWidth="1"/>
    <col min="9292" max="9292" width="11" bestFit="1" customWidth="1"/>
    <col min="9293" max="9293" width="10.42578125" bestFit="1" customWidth="1"/>
    <col min="9294" max="9294" width="8" bestFit="1" customWidth="1"/>
    <col min="9295" max="9295" width="6.28515625" bestFit="1" customWidth="1"/>
    <col min="9296" max="9296" width="10.42578125" bestFit="1" customWidth="1"/>
    <col min="9297" max="9297" width="7.85546875" bestFit="1" customWidth="1"/>
    <col min="9298" max="9298" width="4.7109375" bestFit="1" customWidth="1"/>
    <col min="9299" max="9299" width="10.42578125" bestFit="1" customWidth="1"/>
    <col min="9300" max="9300" width="8" bestFit="1" customWidth="1"/>
    <col min="9301" max="9301" width="9.42578125" bestFit="1" customWidth="1"/>
    <col min="9302" max="9302" width="7.85546875" bestFit="1" customWidth="1"/>
    <col min="9303" max="9303" width="11.28515625" bestFit="1" customWidth="1"/>
    <col min="9304" max="9304" width="10.85546875" bestFit="1" customWidth="1"/>
    <col min="9305" max="9305" width="10.42578125" bestFit="1" customWidth="1"/>
    <col min="9306" max="9306" width="7.85546875" bestFit="1" customWidth="1"/>
    <col min="9307" max="9307" width="10.42578125" bestFit="1" customWidth="1"/>
    <col min="9308" max="9308" width="7.85546875" bestFit="1" customWidth="1"/>
    <col min="9309" max="9309" width="10.42578125" bestFit="1" customWidth="1"/>
    <col min="9310" max="9310" width="7.85546875" bestFit="1" customWidth="1"/>
    <col min="9311" max="9311" width="12" bestFit="1" customWidth="1"/>
    <col min="9312" max="9312" width="10.42578125" bestFit="1" customWidth="1"/>
    <col min="9313" max="9313" width="7.85546875" bestFit="1" customWidth="1"/>
    <col min="9314" max="9314" width="6.28515625" bestFit="1" customWidth="1"/>
    <col min="9315" max="9315" width="10.42578125" bestFit="1" customWidth="1"/>
    <col min="9316" max="9316" width="7.85546875" bestFit="1" customWidth="1"/>
    <col min="9317" max="9317" width="6.7109375" bestFit="1" customWidth="1"/>
    <col min="9318" max="9318" width="8" bestFit="1" customWidth="1"/>
    <col min="9319" max="9319" width="10.42578125" bestFit="1" customWidth="1"/>
    <col min="9320" max="9320" width="6.85546875" bestFit="1" customWidth="1"/>
    <col min="9321" max="9321" width="8" bestFit="1" customWidth="1"/>
    <col min="9322" max="9322" width="9.42578125" bestFit="1" customWidth="1"/>
    <col min="9323" max="9323" width="7.85546875" bestFit="1" customWidth="1"/>
    <col min="9324" max="9324" width="7" bestFit="1" customWidth="1"/>
    <col min="9325" max="9325" width="6.28515625" bestFit="1" customWidth="1"/>
    <col min="9326" max="9326" width="4.7109375" bestFit="1" customWidth="1"/>
    <col min="9327" max="9327" width="10.42578125" bestFit="1" customWidth="1"/>
    <col min="9328" max="9328" width="10.7109375" bestFit="1" customWidth="1"/>
    <col min="9329" max="9329" width="10.42578125" bestFit="1" customWidth="1"/>
    <col min="9330" max="9330" width="7.85546875" bestFit="1" customWidth="1"/>
    <col min="9331" max="9331" width="10.7109375" bestFit="1" customWidth="1"/>
    <col min="9332" max="9332" width="10.42578125" bestFit="1" customWidth="1"/>
    <col min="9333" max="9333" width="7.85546875" bestFit="1" customWidth="1"/>
    <col min="9334" max="9334" width="6.28515625" bestFit="1" customWidth="1"/>
    <col min="9335" max="9335" width="11" bestFit="1" customWidth="1"/>
    <col min="9336" max="9336" width="10.42578125" bestFit="1" customWidth="1"/>
    <col min="9337" max="9337" width="7.85546875" bestFit="1" customWidth="1"/>
    <col min="9338" max="9338" width="4.42578125" bestFit="1" customWidth="1"/>
    <col min="9339" max="9339" width="10.42578125" bestFit="1" customWidth="1"/>
    <col min="9340" max="9340" width="7.85546875" bestFit="1" customWidth="1"/>
    <col min="9341" max="9341" width="10.42578125" bestFit="1" customWidth="1"/>
    <col min="9342" max="9342" width="6.85546875" bestFit="1" customWidth="1"/>
    <col min="9343" max="9343" width="9.42578125" bestFit="1" customWidth="1"/>
    <col min="9344" max="9344" width="8" bestFit="1" customWidth="1"/>
    <col min="9345" max="9345" width="12.5703125" bestFit="1" customWidth="1"/>
    <col min="9346" max="9346" width="10.42578125" bestFit="1" customWidth="1"/>
    <col min="9347" max="9347" width="7.85546875" bestFit="1" customWidth="1"/>
    <col min="9348" max="9348" width="4.7109375" bestFit="1" customWidth="1"/>
    <col min="9349" max="9349" width="10.42578125" bestFit="1" customWidth="1"/>
    <col min="9350" max="9350" width="7.85546875" bestFit="1" customWidth="1"/>
    <col min="9351" max="9351" width="10.42578125" bestFit="1" customWidth="1"/>
    <col min="9352" max="9352" width="8" bestFit="1" customWidth="1"/>
    <col min="9353" max="9353" width="6.28515625" bestFit="1" customWidth="1"/>
    <col min="9354" max="9354" width="10.7109375" bestFit="1" customWidth="1"/>
    <col min="9355" max="9355" width="10.42578125" bestFit="1" customWidth="1"/>
    <col min="9356" max="9356" width="8" bestFit="1" customWidth="1"/>
    <col min="9357" max="9357" width="7" bestFit="1" customWidth="1"/>
    <col min="9358" max="9358" width="12" bestFit="1" customWidth="1"/>
    <col min="9359" max="9359" width="10.42578125" bestFit="1" customWidth="1"/>
    <col min="9360" max="9360" width="8" bestFit="1" customWidth="1"/>
    <col min="9361" max="9361" width="10.42578125" bestFit="1" customWidth="1"/>
    <col min="9362" max="9362" width="7.85546875" bestFit="1" customWidth="1"/>
    <col min="9363" max="9363" width="10.42578125" bestFit="1" customWidth="1"/>
    <col min="9364" max="9364" width="6.85546875" bestFit="1" customWidth="1"/>
    <col min="9365" max="9365" width="7" bestFit="1" customWidth="1"/>
    <col min="9366" max="9366" width="4.42578125" bestFit="1" customWidth="1"/>
    <col min="9367" max="9367" width="9.42578125" bestFit="1" customWidth="1"/>
    <col min="9368" max="9368" width="12.42578125" bestFit="1" customWidth="1"/>
    <col min="9369" max="9369" width="6.28515625" bestFit="1" customWidth="1"/>
    <col min="9370" max="9370" width="10.42578125" bestFit="1" customWidth="1"/>
    <col min="9371" max="9371" width="7.85546875" bestFit="1" customWidth="1"/>
    <col min="9372" max="9372" width="10.42578125" bestFit="1" customWidth="1"/>
    <col min="9373" max="9373" width="8" bestFit="1" customWidth="1"/>
    <col min="9374" max="9374" width="10.42578125" bestFit="1" customWidth="1"/>
    <col min="9375" max="9375" width="7.85546875" bestFit="1" customWidth="1"/>
    <col min="9376" max="9376" width="6.7109375" bestFit="1" customWidth="1"/>
    <col min="9377" max="9377" width="10.42578125" bestFit="1" customWidth="1"/>
    <col min="9378" max="9378" width="8" bestFit="1" customWidth="1"/>
    <col min="9379" max="9379" width="6.28515625" bestFit="1" customWidth="1"/>
    <col min="9380" max="9380" width="12.5703125" bestFit="1" customWidth="1"/>
    <col min="9381" max="9381" width="12" bestFit="1" customWidth="1"/>
    <col min="9382" max="9382" width="10.42578125" bestFit="1" customWidth="1"/>
    <col min="9383" max="9383" width="7.85546875" bestFit="1" customWidth="1"/>
    <col min="9384" max="9384" width="10.42578125" bestFit="1" customWidth="1"/>
    <col min="9385" max="9385" width="7.85546875" bestFit="1" customWidth="1"/>
    <col min="9386" max="9386" width="4.7109375" bestFit="1" customWidth="1"/>
    <col min="9387" max="9387" width="10.42578125" bestFit="1" customWidth="1"/>
    <col min="9388" max="9388" width="7.85546875" bestFit="1" customWidth="1"/>
    <col min="9389" max="9389" width="6.7109375" bestFit="1" customWidth="1"/>
    <col min="9390" max="9390" width="11.28515625" bestFit="1" customWidth="1"/>
    <col min="9391" max="9391" width="9.42578125" bestFit="1" customWidth="1"/>
    <col min="9392" max="9392" width="10.5703125" bestFit="1" customWidth="1"/>
    <col min="9393" max="9393" width="6.7109375" bestFit="1" customWidth="1"/>
    <col min="9394" max="9394" width="11" bestFit="1" customWidth="1"/>
    <col min="9395" max="9395" width="10.7109375" bestFit="1" customWidth="1"/>
    <col min="9396" max="9396" width="10.42578125" bestFit="1" customWidth="1"/>
    <col min="9397" max="9397" width="7.85546875" bestFit="1" customWidth="1"/>
    <col min="9398" max="9398" width="10.42578125" bestFit="1" customWidth="1"/>
    <col min="9399" max="9399" width="7.85546875" bestFit="1" customWidth="1"/>
    <col min="9400" max="9400" width="10.42578125" bestFit="1" customWidth="1"/>
    <col min="9401" max="9401" width="7.85546875" bestFit="1" customWidth="1"/>
    <col min="9402" max="9402" width="6.28515625" bestFit="1" customWidth="1"/>
    <col min="9403" max="9403" width="12" bestFit="1" customWidth="1"/>
    <col min="9404" max="9404" width="10.42578125" bestFit="1" customWidth="1"/>
    <col min="9405" max="9405" width="7.85546875" bestFit="1" customWidth="1"/>
    <col min="9406" max="9406" width="8" bestFit="1" customWidth="1"/>
    <col min="9407" max="9407" width="6.28515625" bestFit="1" customWidth="1"/>
    <col min="9408" max="9408" width="10.42578125" bestFit="1" customWidth="1"/>
    <col min="9409" max="9409" width="8" bestFit="1" customWidth="1"/>
    <col min="9410" max="9410" width="10.42578125" bestFit="1" customWidth="1"/>
    <col min="9411" max="9411" width="7.85546875" bestFit="1" customWidth="1"/>
    <col min="9412" max="9412" width="10.42578125" bestFit="1" customWidth="1"/>
    <col min="9413" max="9413" width="7.85546875" bestFit="1" customWidth="1"/>
    <col min="9414" max="9414" width="8" bestFit="1" customWidth="1"/>
    <col min="9415" max="9415" width="10.42578125" bestFit="1" customWidth="1"/>
    <col min="9416" max="9416" width="7.85546875" bestFit="1" customWidth="1"/>
    <col min="9417" max="9417" width="6.7109375" bestFit="1" customWidth="1"/>
    <col min="9418" max="9418" width="7" bestFit="1" customWidth="1"/>
    <col min="9419" max="9419" width="10.42578125" bestFit="1" customWidth="1"/>
    <col min="9420" max="9420" width="7.85546875" bestFit="1" customWidth="1"/>
    <col min="9421" max="9421" width="7" bestFit="1" customWidth="1"/>
    <col min="9422" max="9422" width="10.42578125" bestFit="1" customWidth="1"/>
    <col min="9423" max="9423" width="7.85546875" bestFit="1" customWidth="1"/>
    <col min="9424" max="9424" width="8" bestFit="1" customWidth="1"/>
    <col min="9425" max="9425" width="6.28515625" bestFit="1" customWidth="1"/>
    <col min="9426" max="9426" width="10.42578125" bestFit="1" customWidth="1"/>
    <col min="9427" max="9427" width="7.85546875" bestFit="1" customWidth="1"/>
    <col min="9428" max="9428" width="12" bestFit="1" customWidth="1"/>
    <col min="9429" max="9429" width="10.42578125" bestFit="1" customWidth="1"/>
    <col min="9430" max="9430" width="7.85546875" bestFit="1" customWidth="1"/>
    <col min="9431" max="9431" width="10.42578125" bestFit="1" customWidth="1"/>
    <col min="9432" max="9432" width="7.85546875" bestFit="1" customWidth="1"/>
    <col min="9433" max="9433" width="10.42578125" bestFit="1" customWidth="1"/>
    <col min="9434" max="9434" width="7.85546875" bestFit="1" customWidth="1"/>
    <col min="9435" max="9435" width="4.7109375" bestFit="1" customWidth="1"/>
    <col min="9436" max="9436" width="4.42578125" bestFit="1" customWidth="1"/>
    <col min="9437" max="9437" width="10.42578125" bestFit="1" customWidth="1"/>
    <col min="9438" max="9438" width="7.85546875" bestFit="1" customWidth="1"/>
    <col min="9439" max="9439" width="6.7109375" bestFit="1" customWidth="1"/>
    <col min="9440" max="9440" width="10.42578125" bestFit="1" customWidth="1"/>
    <col min="9441" max="9441" width="7.85546875" bestFit="1" customWidth="1"/>
    <col min="9442" max="9442" width="8" bestFit="1" customWidth="1"/>
    <col min="9443" max="9443" width="10.42578125" bestFit="1" customWidth="1"/>
    <col min="9444" max="9444" width="11.85546875" bestFit="1" customWidth="1"/>
    <col min="9445" max="9445" width="10.42578125" bestFit="1" customWidth="1"/>
    <col min="9446" max="9446" width="7.85546875" bestFit="1" customWidth="1"/>
    <col min="9447" max="9447" width="10.42578125" bestFit="1" customWidth="1"/>
    <col min="9448" max="9448" width="7.85546875" bestFit="1" customWidth="1"/>
    <col min="9449" max="9449" width="12.5703125" bestFit="1" customWidth="1"/>
    <col min="9450" max="9450" width="12" bestFit="1" customWidth="1"/>
    <col min="9451" max="9451" width="4.42578125" bestFit="1" customWidth="1"/>
    <col min="9452" max="9452" width="10.42578125" bestFit="1" customWidth="1"/>
    <col min="9453" max="9453" width="7.85546875" bestFit="1" customWidth="1"/>
    <col min="9454" max="9454" width="4.7109375" bestFit="1" customWidth="1"/>
    <col min="9455" max="9455" width="10.42578125" bestFit="1" customWidth="1"/>
    <col min="9456" max="9456" width="7.85546875" bestFit="1" customWidth="1"/>
    <col min="9457" max="9457" width="10.42578125" bestFit="1" customWidth="1"/>
    <col min="9458" max="9458" width="7.85546875" bestFit="1" customWidth="1"/>
    <col min="9459" max="9459" width="6.7109375" bestFit="1" customWidth="1"/>
    <col min="9460" max="9460" width="10.42578125" bestFit="1" customWidth="1"/>
    <col min="9461" max="9461" width="6.85546875" bestFit="1" customWidth="1"/>
    <col min="9462" max="9462" width="6.28515625" bestFit="1" customWidth="1"/>
    <col min="9463" max="9463" width="9.42578125" bestFit="1" customWidth="1"/>
    <col min="9464" max="9464" width="7.85546875" bestFit="1" customWidth="1"/>
    <col min="9465" max="9465" width="6.7109375" bestFit="1" customWidth="1"/>
    <col min="9466" max="9466" width="6.28515625" bestFit="1" customWidth="1"/>
    <col min="9467" max="9467" width="10.42578125" bestFit="1" customWidth="1"/>
    <col min="9468" max="9468" width="7.85546875" bestFit="1" customWidth="1"/>
    <col min="9469" max="9469" width="7" bestFit="1" customWidth="1"/>
    <col min="9470" max="9470" width="10.42578125" bestFit="1" customWidth="1"/>
    <col min="9471" max="9471" width="7.85546875" bestFit="1" customWidth="1"/>
    <col min="9472" max="9472" width="6.7109375" bestFit="1" customWidth="1"/>
    <col min="9473" max="9473" width="10.42578125" bestFit="1" customWidth="1"/>
    <col min="9474" max="9474" width="8" bestFit="1" customWidth="1"/>
    <col min="9475" max="9475" width="10.42578125" bestFit="1" customWidth="1"/>
    <col min="9476" max="9476" width="11.85546875" bestFit="1" customWidth="1"/>
    <col min="9477" max="9477" width="4.42578125" bestFit="1" customWidth="1"/>
    <col min="9478" max="9478" width="10.42578125" bestFit="1" customWidth="1"/>
    <col min="9479" max="9479" width="6.85546875" bestFit="1" customWidth="1"/>
    <col min="9480" max="9480" width="8" bestFit="1" customWidth="1"/>
    <col min="9481" max="9481" width="6.28515625" bestFit="1" customWidth="1"/>
    <col min="9482" max="9482" width="9.42578125" bestFit="1" customWidth="1"/>
    <col min="9483" max="9483" width="7.85546875" bestFit="1" customWidth="1"/>
    <col min="9484" max="9484" width="10.42578125" bestFit="1" customWidth="1"/>
    <col min="9485" max="9485" width="7.85546875" bestFit="1" customWidth="1"/>
    <col min="9486" max="9486" width="10.42578125" bestFit="1" customWidth="1"/>
    <col min="9487" max="9487" width="7.85546875" bestFit="1" customWidth="1"/>
    <col min="9488" max="9488" width="7" bestFit="1" customWidth="1"/>
    <col min="9489" max="9489" width="6.28515625" bestFit="1" customWidth="1"/>
    <col min="9490" max="9490" width="10.42578125" bestFit="1" customWidth="1"/>
    <col min="9491" max="9491" width="7.85546875" bestFit="1" customWidth="1"/>
    <col min="9492" max="9492" width="10.42578125" bestFit="1" customWidth="1"/>
    <col min="9493" max="9493" width="8" bestFit="1" customWidth="1"/>
    <col min="9494" max="9494" width="10.42578125" bestFit="1" customWidth="1"/>
    <col min="9495" max="9495" width="7.85546875" bestFit="1" customWidth="1"/>
    <col min="9496" max="9496" width="10.42578125" bestFit="1" customWidth="1"/>
    <col min="9497" max="9497" width="7.85546875" bestFit="1" customWidth="1"/>
    <col min="9498" max="9498" width="10.42578125" bestFit="1" customWidth="1"/>
    <col min="9499" max="9499" width="7.85546875" bestFit="1" customWidth="1"/>
    <col min="9500" max="9500" width="10.28515625" bestFit="1" customWidth="1"/>
    <col min="9501" max="9501" width="10.42578125" bestFit="1" customWidth="1"/>
    <col min="9502" max="9502" width="7.85546875" bestFit="1" customWidth="1"/>
    <col min="9503" max="9503" width="10.42578125" bestFit="1" customWidth="1"/>
    <col min="9504" max="9504" width="7.85546875" bestFit="1" customWidth="1"/>
    <col min="9505" max="9505" width="4.7109375" bestFit="1" customWidth="1"/>
    <col min="9506" max="9506" width="10.42578125" bestFit="1" customWidth="1"/>
    <col min="9507" max="9507" width="7.85546875" bestFit="1" customWidth="1"/>
    <col min="9508" max="9508" width="7" bestFit="1" customWidth="1"/>
    <col min="9509" max="9509" width="11" bestFit="1" customWidth="1"/>
    <col min="9510" max="9510" width="10.42578125" bestFit="1" customWidth="1"/>
    <col min="9511" max="9511" width="7.85546875" bestFit="1" customWidth="1"/>
    <col min="9512" max="9512" width="6.7109375" bestFit="1" customWidth="1"/>
    <col min="9513" max="9513" width="10.42578125" bestFit="1" customWidth="1"/>
    <col min="9514" max="9514" width="8" bestFit="1" customWidth="1"/>
    <col min="9515" max="9515" width="10.42578125" bestFit="1" customWidth="1"/>
    <col min="9516" max="9516" width="7.85546875" bestFit="1" customWidth="1"/>
    <col min="9517" max="9517" width="10.42578125" bestFit="1" customWidth="1"/>
    <col min="9518" max="9518" width="6.85546875" bestFit="1" customWidth="1"/>
    <col min="9519" max="9519" width="9.42578125" bestFit="1" customWidth="1"/>
    <col min="9520" max="9520" width="7.85546875" bestFit="1" customWidth="1"/>
    <col min="9521" max="9521" width="10.85546875" bestFit="1" customWidth="1"/>
    <col min="9522" max="9522" width="10.42578125" bestFit="1" customWidth="1"/>
    <col min="9523" max="9523" width="7.85546875" bestFit="1" customWidth="1"/>
    <col min="9524" max="9524" width="7" bestFit="1" customWidth="1"/>
    <col min="9525" max="9525" width="10.42578125" bestFit="1" customWidth="1"/>
    <col min="9526" max="9526" width="7.85546875" bestFit="1" customWidth="1"/>
    <col min="9527" max="9527" width="8" bestFit="1" customWidth="1"/>
    <col min="9528" max="9528" width="6.7109375" bestFit="1" customWidth="1"/>
    <col min="9529" max="9529" width="6.28515625" bestFit="1" customWidth="1"/>
    <col min="9530" max="9530" width="10.42578125" bestFit="1" customWidth="1"/>
    <col min="9531" max="9531" width="7.85546875" bestFit="1" customWidth="1"/>
    <col min="9532" max="9532" width="10.42578125" bestFit="1" customWidth="1"/>
    <col min="9533" max="9533" width="7.85546875" bestFit="1" customWidth="1"/>
    <col min="9534" max="9534" width="7" bestFit="1" customWidth="1"/>
    <col min="9535" max="9535" width="12" bestFit="1" customWidth="1"/>
    <col min="9536" max="9536" width="10.42578125" bestFit="1" customWidth="1"/>
    <col min="9537" max="9537" width="7.85546875" bestFit="1" customWidth="1"/>
    <col min="9538" max="9538" width="10.42578125" bestFit="1" customWidth="1"/>
    <col min="9539" max="9539" width="7.85546875" bestFit="1" customWidth="1"/>
    <col min="9540" max="9540" width="6.7109375" bestFit="1" customWidth="1"/>
    <col min="9541" max="9541" width="10.42578125" bestFit="1" customWidth="1"/>
    <col min="9542" max="9542" width="6.85546875" bestFit="1" customWidth="1"/>
    <col min="9543" max="9543" width="8" bestFit="1" customWidth="1"/>
    <col min="9544" max="9544" width="9.42578125" bestFit="1" customWidth="1"/>
    <col min="9545" max="9545" width="7.85546875" bestFit="1" customWidth="1"/>
    <col min="9546" max="9546" width="6.7109375" bestFit="1" customWidth="1"/>
    <col min="9547" max="9547" width="6.28515625" bestFit="1" customWidth="1"/>
    <col min="9548" max="9548" width="10.42578125" bestFit="1" customWidth="1"/>
    <col min="9549" max="9549" width="8" bestFit="1" customWidth="1"/>
    <col min="9550" max="9550" width="10.7109375" bestFit="1" customWidth="1"/>
    <col min="9551" max="9551" width="10.42578125" bestFit="1" customWidth="1"/>
    <col min="9552" max="9552" width="7.85546875" bestFit="1" customWidth="1"/>
    <col min="9553" max="9553" width="10.42578125" bestFit="1" customWidth="1"/>
    <col min="9554" max="9554" width="10.5703125" bestFit="1" customWidth="1"/>
    <col min="9555" max="9555" width="11" bestFit="1" customWidth="1"/>
    <col min="9556" max="9556" width="10.42578125" bestFit="1" customWidth="1"/>
    <col min="9557" max="9557" width="7.85546875" bestFit="1" customWidth="1"/>
    <col min="9558" max="9558" width="4.7109375" bestFit="1" customWidth="1"/>
    <col min="9559" max="9559" width="11" bestFit="1" customWidth="1"/>
    <col min="9560" max="9560" width="10.42578125" bestFit="1" customWidth="1"/>
    <col min="9561" max="9561" width="7.85546875" bestFit="1" customWidth="1"/>
    <col min="9562" max="9562" width="8" bestFit="1" customWidth="1"/>
    <col min="9563" max="9563" width="10.42578125" bestFit="1" customWidth="1"/>
    <col min="9564" max="9564" width="7.85546875" bestFit="1" customWidth="1"/>
    <col min="9565" max="9565" width="10.42578125" bestFit="1" customWidth="1"/>
    <col min="9566" max="9566" width="7.85546875" bestFit="1" customWidth="1"/>
    <col min="9567" max="9567" width="10.42578125" bestFit="1" customWidth="1"/>
    <col min="9568" max="9568" width="6.85546875" bestFit="1" customWidth="1"/>
    <col min="9569" max="9569" width="9.42578125" bestFit="1" customWidth="1"/>
    <col min="9570" max="9570" width="8" bestFit="1" customWidth="1"/>
    <col min="9571" max="9571" width="10.42578125" bestFit="1" customWidth="1"/>
    <col min="9572" max="9572" width="8" bestFit="1" customWidth="1"/>
    <col min="9573" max="9573" width="4.42578125" bestFit="1" customWidth="1"/>
    <col min="9574" max="9574" width="10.42578125" bestFit="1" customWidth="1"/>
    <col min="9575" max="9575" width="8" bestFit="1" customWidth="1"/>
    <col min="9576" max="9576" width="10.42578125" bestFit="1" customWidth="1"/>
    <col min="9577" max="9577" width="8" bestFit="1" customWidth="1"/>
    <col min="9578" max="9578" width="7" bestFit="1" customWidth="1"/>
    <col min="9579" max="9579" width="10.42578125" bestFit="1" customWidth="1"/>
    <col min="9580" max="9580" width="8" bestFit="1" customWidth="1"/>
    <col min="9581" max="9581" width="10.42578125" bestFit="1" customWidth="1"/>
    <col min="9582" max="9582" width="8" bestFit="1" customWidth="1"/>
    <col min="9583" max="9583" width="10.42578125" bestFit="1" customWidth="1"/>
    <col min="9584" max="9584" width="6.85546875" bestFit="1" customWidth="1"/>
    <col min="9585" max="9585" width="7" bestFit="1" customWidth="1"/>
    <col min="9586" max="9586" width="9.42578125" bestFit="1" customWidth="1"/>
    <col min="9587" max="9587" width="7.85546875" bestFit="1" customWidth="1"/>
    <col min="9588" max="9588" width="10.42578125" bestFit="1" customWidth="1"/>
    <col min="9589" max="9589" width="7.85546875" bestFit="1" customWidth="1"/>
    <col min="9590" max="9590" width="10.42578125" bestFit="1" customWidth="1"/>
    <col min="9591" max="9591" width="7.85546875" bestFit="1" customWidth="1"/>
    <col min="9592" max="9592" width="10.42578125" bestFit="1" customWidth="1"/>
    <col min="9593" max="9593" width="9" bestFit="1" customWidth="1"/>
    <col min="9594" max="9594" width="6.28515625" bestFit="1" customWidth="1"/>
    <col min="9595" max="9595" width="12.5703125" bestFit="1" customWidth="1"/>
    <col min="9596" max="9596" width="10.42578125" bestFit="1" customWidth="1"/>
    <col min="9597" max="9597" width="10" bestFit="1" customWidth="1"/>
    <col min="9598" max="9598" width="10.42578125" bestFit="1" customWidth="1"/>
    <col min="9599" max="9599" width="7.85546875" bestFit="1" customWidth="1"/>
    <col min="9600" max="9600" width="10.42578125" bestFit="1" customWidth="1"/>
    <col min="9601" max="9601" width="7.85546875" bestFit="1" customWidth="1"/>
    <col min="9602" max="9602" width="4.7109375" bestFit="1" customWidth="1"/>
    <col min="9603" max="9603" width="10.42578125" bestFit="1" customWidth="1"/>
    <col min="9604" max="9604" width="7.85546875" bestFit="1" customWidth="1"/>
    <col min="9605" max="9605" width="8" bestFit="1" customWidth="1"/>
    <col min="9606" max="9606" width="11.28515625" bestFit="1" customWidth="1"/>
    <col min="9607" max="9607" width="9.42578125" bestFit="1" customWidth="1"/>
    <col min="9608" max="9608" width="7.85546875" bestFit="1" customWidth="1"/>
    <col min="9609" max="9609" width="8" bestFit="1" customWidth="1"/>
    <col min="9610" max="9610" width="7" bestFit="1" customWidth="1"/>
    <col min="9611" max="9611" width="10.42578125" bestFit="1" customWidth="1"/>
    <col min="9612" max="9612" width="7.85546875" bestFit="1" customWidth="1"/>
    <col min="9613" max="9613" width="10.42578125" bestFit="1" customWidth="1"/>
    <col min="9614" max="9614" width="7.85546875" bestFit="1" customWidth="1"/>
    <col min="9615" max="9615" width="4.7109375" bestFit="1" customWidth="1"/>
    <col min="9616" max="9616" width="10.42578125" bestFit="1" customWidth="1"/>
    <col min="9617" max="9617" width="7.85546875" bestFit="1" customWidth="1"/>
    <col min="9618" max="9618" width="10.42578125" bestFit="1" customWidth="1"/>
    <col min="9619" max="9619" width="7.85546875" bestFit="1" customWidth="1"/>
    <col min="9620" max="9620" width="10.42578125" bestFit="1" customWidth="1"/>
    <col min="9621" max="9621" width="12" bestFit="1" customWidth="1"/>
    <col min="9622" max="9622" width="10.42578125" bestFit="1" customWidth="1"/>
    <col min="9623" max="9623" width="7.85546875" bestFit="1" customWidth="1"/>
    <col min="9624" max="9624" width="8" bestFit="1" customWidth="1"/>
    <col min="9625" max="9625" width="10.42578125" bestFit="1" customWidth="1"/>
    <col min="9626" max="9626" width="8" bestFit="1" customWidth="1"/>
    <col min="9627" max="9627" width="10.42578125" bestFit="1" customWidth="1"/>
    <col min="9628" max="9628" width="7.85546875" bestFit="1" customWidth="1"/>
    <col min="9629" max="9629" width="10.42578125" bestFit="1" customWidth="1"/>
    <col min="9630" max="9630" width="6.85546875" bestFit="1" customWidth="1"/>
    <col min="9631" max="9631" width="9.42578125" bestFit="1" customWidth="1"/>
    <col min="9632" max="9632" width="7.85546875" bestFit="1" customWidth="1"/>
    <col min="9633" max="9633" width="8" bestFit="1" customWidth="1"/>
    <col min="9634" max="9634" width="10.42578125" bestFit="1" customWidth="1"/>
    <col min="9635" max="9635" width="7.85546875" bestFit="1" customWidth="1"/>
    <col min="9636" max="9636" width="10.42578125" bestFit="1" customWidth="1"/>
    <col min="9637" max="9637" width="7.85546875" bestFit="1" customWidth="1"/>
    <col min="9638" max="9638" width="10.42578125" bestFit="1" customWidth="1"/>
    <col min="9639" max="9639" width="8" bestFit="1" customWidth="1"/>
    <col min="9640" max="9640" width="10.42578125" bestFit="1" customWidth="1"/>
    <col min="9641" max="9641" width="7.85546875" bestFit="1" customWidth="1"/>
    <col min="9642" max="9642" width="7" bestFit="1" customWidth="1"/>
    <col min="9643" max="9643" width="12" bestFit="1" customWidth="1"/>
    <col min="9644" max="9644" width="10.42578125" bestFit="1" customWidth="1"/>
    <col min="9645" max="9645" width="7.85546875" bestFit="1" customWidth="1"/>
    <col min="9646" max="9646" width="10.42578125" bestFit="1" customWidth="1"/>
    <col min="9647" max="9647" width="7.85546875" bestFit="1" customWidth="1"/>
    <col min="9648" max="9648" width="10.42578125" bestFit="1" customWidth="1"/>
    <col min="9649" max="9649" width="7.85546875" bestFit="1" customWidth="1"/>
    <col min="9650" max="9650" width="4.7109375" bestFit="1" customWidth="1"/>
    <col min="9651" max="9651" width="4.42578125" bestFit="1" customWidth="1"/>
    <col min="9652" max="9652" width="10.42578125" bestFit="1" customWidth="1"/>
    <col min="9653" max="9653" width="8" bestFit="1" customWidth="1"/>
    <col min="9654" max="9654" width="9.42578125" bestFit="1" customWidth="1"/>
    <col min="9655" max="9655" width="7.85546875" bestFit="1" customWidth="1"/>
    <col min="9656" max="9656" width="8" bestFit="1" customWidth="1"/>
    <col min="9657" max="9657" width="10.42578125" bestFit="1" customWidth="1"/>
    <col min="9658" max="9658" width="7.85546875" bestFit="1" customWidth="1"/>
    <col min="9659" max="9659" width="8" bestFit="1" customWidth="1"/>
    <col min="9660" max="9660" width="10.42578125" bestFit="1" customWidth="1"/>
    <col min="9661" max="9661" width="11.85546875" bestFit="1" customWidth="1"/>
    <col min="9662" max="9662" width="10.42578125" bestFit="1" customWidth="1"/>
    <col min="9663" max="9663" width="7.85546875" bestFit="1" customWidth="1"/>
    <col min="9664" max="9664" width="10.42578125" bestFit="1" customWidth="1"/>
    <col min="9665" max="9665" width="7.85546875" bestFit="1" customWidth="1"/>
    <col min="9666" max="9666" width="10.42578125" bestFit="1" customWidth="1"/>
    <col min="9667" max="9667" width="12.5703125" bestFit="1" customWidth="1"/>
    <col min="9668" max="9668" width="12" bestFit="1" customWidth="1"/>
    <col min="9669" max="9669" width="4.42578125" bestFit="1" customWidth="1"/>
    <col min="9670" max="9670" width="10.42578125" bestFit="1" customWidth="1"/>
    <col min="9671" max="9671" width="7.85546875" bestFit="1" customWidth="1"/>
    <col min="9672" max="9672" width="4.7109375" bestFit="1" customWidth="1"/>
    <col min="9673" max="9673" width="4.42578125" bestFit="1" customWidth="1"/>
    <col min="9674" max="9674" width="10.42578125" bestFit="1" customWidth="1"/>
    <col min="9675" max="9675" width="7.85546875" bestFit="1" customWidth="1"/>
    <col min="9676" max="9676" width="10.42578125" bestFit="1" customWidth="1"/>
    <col min="9677" max="9677" width="6.85546875" bestFit="1" customWidth="1"/>
    <col min="9678" max="9678" width="6.28515625" bestFit="1" customWidth="1"/>
    <col min="9679" max="9679" width="9.42578125" bestFit="1" customWidth="1"/>
    <col min="9680" max="9680" width="7.85546875" bestFit="1" customWidth="1"/>
    <col min="9681" max="9681" width="10.42578125" bestFit="1" customWidth="1"/>
    <col min="9682" max="9682" width="7.85546875" bestFit="1" customWidth="1"/>
    <col min="9683" max="9683" width="8" bestFit="1" customWidth="1"/>
    <col min="9684" max="9684" width="6.28515625" bestFit="1" customWidth="1"/>
    <col min="9685" max="9685" width="10.42578125" bestFit="1" customWidth="1"/>
    <col min="9686" max="9686" width="7.85546875" bestFit="1" customWidth="1"/>
    <col min="9687" max="9687" width="10.42578125" bestFit="1" customWidth="1"/>
    <col min="9688" max="9688" width="7.85546875" bestFit="1" customWidth="1"/>
    <col min="9689" max="9689" width="7" bestFit="1" customWidth="1"/>
    <col min="9690" max="9690" width="10.42578125" bestFit="1" customWidth="1"/>
    <col min="9691" max="9691" width="12.5703125" bestFit="1" customWidth="1"/>
    <col min="9692" max="9692" width="10.42578125" bestFit="1" customWidth="1"/>
    <col min="9693" max="9693" width="11.85546875" bestFit="1" customWidth="1"/>
    <col min="9694" max="9694" width="10.42578125" bestFit="1" customWidth="1"/>
    <col min="9695" max="9695" width="7.85546875" bestFit="1" customWidth="1"/>
    <col min="9696" max="9696" width="10.42578125" bestFit="1" customWidth="1"/>
    <col min="9697" max="9697" width="7.85546875" bestFit="1" customWidth="1"/>
    <col min="9698" max="9698" width="11" bestFit="1" customWidth="1"/>
    <col min="9699" max="9699" width="10.42578125" bestFit="1" customWidth="1"/>
    <col min="9700" max="9700" width="8" bestFit="1" customWidth="1"/>
    <col min="9701" max="9701" width="10.42578125" bestFit="1" customWidth="1"/>
    <col min="9702" max="9702" width="7.85546875" bestFit="1" customWidth="1"/>
    <col min="9703" max="9703" width="10.42578125" bestFit="1" customWidth="1"/>
    <col min="9704" max="9704" width="7.85546875" bestFit="1" customWidth="1"/>
    <col min="9705" max="9705" width="10.42578125" bestFit="1" customWidth="1"/>
    <col min="9706" max="9706" width="7" bestFit="1" customWidth="1"/>
    <col min="9707" max="9708" width="7.85546875" bestFit="1" customWidth="1"/>
    <col min="9709" max="9709" width="10.42578125" bestFit="1" customWidth="1"/>
    <col min="9710" max="9710" width="7.85546875" bestFit="1" customWidth="1"/>
    <col min="9711" max="9711" width="10.42578125" bestFit="1" customWidth="1"/>
    <col min="9712" max="9712" width="8" bestFit="1" customWidth="1"/>
    <col min="9713" max="9713" width="10.42578125" bestFit="1" customWidth="1"/>
    <col min="9714" max="9714" width="6.85546875" bestFit="1" customWidth="1"/>
    <col min="9715" max="9715" width="9.42578125" bestFit="1" customWidth="1"/>
    <col min="9716" max="9716" width="8" bestFit="1" customWidth="1"/>
    <col min="9717" max="9717" width="10.85546875" bestFit="1" customWidth="1"/>
    <col min="9718" max="9718" width="10.42578125" bestFit="1" customWidth="1"/>
    <col min="9719" max="9719" width="7.85546875" bestFit="1" customWidth="1"/>
    <col min="9720" max="9720" width="10.42578125" bestFit="1" customWidth="1"/>
    <col min="9721" max="9721" width="7.85546875" bestFit="1" customWidth="1"/>
    <col min="9722" max="9722" width="10.42578125" bestFit="1" customWidth="1"/>
    <col min="9723" max="9723" width="7.85546875" bestFit="1" customWidth="1"/>
    <col min="9724" max="9724" width="10.42578125" bestFit="1" customWidth="1"/>
    <col min="9725" max="9725" width="7.85546875" bestFit="1" customWidth="1"/>
    <col min="9726" max="9726" width="7" bestFit="1" customWidth="1"/>
    <col min="9727" max="9727" width="12" bestFit="1" customWidth="1"/>
    <col min="9728" max="9728" width="10.42578125" bestFit="1" customWidth="1"/>
    <col min="9729" max="9729" width="7.85546875" bestFit="1" customWidth="1"/>
    <col min="9730" max="9730" width="6.28515625" bestFit="1" customWidth="1"/>
    <col min="9731" max="9731" width="4.7109375" bestFit="1" customWidth="1"/>
    <col min="9732" max="9732" width="10.42578125" bestFit="1" customWidth="1"/>
    <col min="9733" max="9733" width="7.85546875" bestFit="1" customWidth="1"/>
    <col min="9734" max="9734" width="6.7109375" bestFit="1" customWidth="1"/>
    <col min="9735" max="9735" width="10.42578125" bestFit="1" customWidth="1"/>
    <col min="9736" max="9736" width="6.85546875" bestFit="1" customWidth="1"/>
    <col min="9737" max="9737" width="8" bestFit="1" customWidth="1"/>
    <col min="9738" max="9738" width="11" bestFit="1" customWidth="1"/>
    <col min="9739" max="9739" width="4.42578125" bestFit="1" customWidth="1"/>
    <col min="9740" max="9740" width="9.42578125" bestFit="1" customWidth="1"/>
    <col min="9741" max="9741" width="10.5703125" bestFit="1" customWidth="1"/>
    <col min="9742" max="9742" width="6.7109375" bestFit="1" customWidth="1"/>
    <col min="9743" max="9743" width="11" bestFit="1" customWidth="1"/>
    <col min="9744" max="9744" width="10.42578125" bestFit="1" customWidth="1"/>
    <col min="9745" max="9745" width="10.7109375" bestFit="1" customWidth="1"/>
    <col min="9746" max="9746" width="10.42578125" bestFit="1" customWidth="1"/>
    <col min="9747" max="9747" width="7.85546875" bestFit="1" customWidth="1"/>
    <col min="9748" max="9748" width="4.42578125" bestFit="1" customWidth="1"/>
    <col min="9749" max="9749" width="10.42578125" bestFit="1" customWidth="1"/>
    <col min="9750" max="9750" width="10.5703125" bestFit="1" customWidth="1"/>
    <col min="9751" max="9751" width="4.7109375" bestFit="1" customWidth="1"/>
    <col min="9752" max="9752" width="11" bestFit="1" customWidth="1"/>
    <col min="9753" max="9753" width="10.42578125" bestFit="1" customWidth="1"/>
    <col min="9754" max="9754" width="7.85546875" bestFit="1" customWidth="1"/>
    <col min="9755" max="9755" width="4.7109375" bestFit="1" customWidth="1"/>
    <col min="9756" max="9756" width="10.42578125" bestFit="1" customWidth="1"/>
    <col min="9757" max="9757" width="8" bestFit="1" customWidth="1"/>
    <col min="9758" max="9758" width="6.28515625" bestFit="1" customWidth="1"/>
    <col min="9759" max="9759" width="4.7109375" bestFit="1" customWidth="1"/>
    <col min="9760" max="9760" width="10.42578125" bestFit="1" customWidth="1"/>
    <col min="9761" max="9761" width="8" bestFit="1" customWidth="1"/>
    <col min="9762" max="9762" width="10.42578125" bestFit="1" customWidth="1"/>
    <col min="9763" max="9763" width="8" bestFit="1" customWidth="1"/>
    <col min="9764" max="9764" width="7" bestFit="1" customWidth="1"/>
    <col min="9765" max="9765" width="10.42578125" bestFit="1" customWidth="1"/>
    <col min="9766" max="9766" width="8" bestFit="1" customWidth="1"/>
    <col min="9767" max="9767" width="10.42578125" bestFit="1" customWidth="1"/>
    <col min="9768" max="9768" width="7.85546875" bestFit="1" customWidth="1"/>
    <col min="9769" max="9769" width="8" bestFit="1" customWidth="1"/>
    <col min="9770" max="9770" width="10.42578125" bestFit="1" customWidth="1"/>
    <col min="9771" max="9771" width="7.85546875" bestFit="1" customWidth="1"/>
    <col min="9772" max="9772" width="10.42578125" bestFit="1" customWidth="1"/>
    <col min="9773" max="9773" width="7.85546875" bestFit="1" customWidth="1"/>
    <col min="9774" max="9774" width="7" bestFit="1" customWidth="1"/>
    <col min="9775" max="9775" width="10.42578125" bestFit="1" customWidth="1"/>
    <col min="9776" max="9776" width="10.28515625" bestFit="1" customWidth="1"/>
    <col min="9777" max="9777" width="10.42578125" bestFit="1" customWidth="1"/>
    <col min="9778" max="9778" width="7.85546875" bestFit="1" customWidth="1"/>
    <col min="9779" max="9779" width="7" bestFit="1" customWidth="1"/>
    <col min="9780" max="9780" width="6.28515625" bestFit="1" customWidth="1"/>
    <col min="9781" max="9781" width="10.42578125" bestFit="1" customWidth="1"/>
    <col min="9782" max="9782" width="12.5703125" bestFit="1" customWidth="1"/>
    <col min="9783" max="9783" width="10.42578125" bestFit="1" customWidth="1"/>
    <col min="9784" max="9784" width="7.85546875" bestFit="1" customWidth="1"/>
    <col min="9785" max="9785" width="10.42578125" bestFit="1" customWidth="1"/>
    <col min="9786" max="9786" width="7.85546875" bestFit="1" customWidth="1"/>
    <col min="9787" max="9787" width="10.42578125" bestFit="1" customWidth="1"/>
    <col min="9788" max="9788" width="7.85546875" bestFit="1" customWidth="1"/>
    <col min="9789" max="9789" width="10.42578125" bestFit="1" customWidth="1"/>
    <col min="9790" max="9790" width="7.85546875" bestFit="1" customWidth="1"/>
    <col min="9791" max="9791" width="11.28515625" bestFit="1" customWidth="1"/>
    <col min="9792" max="9792" width="9.42578125" bestFit="1" customWidth="1"/>
    <col min="9793" max="9793" width="8" bestFit="1" customWidth="1"/>
    <col min="9794" max="9794" width="7" bestFit="1" customWidth="1"/>
    <col min="9795" max="9795" width="10.42578125" bestFit="1" customWidth="1"/>
    <col min="9796" max="9796" width="7.85546875" bestFit="1" customWidth="1"/>
    <col min="9797" max="9797" width="6.28515625" bestFit="1" customWidth="1"/>
    <col min="9798" max="9798" width="10.42578125" bestFit="1" customWidth="1"/>
    <col min="9799" max="9799" width="7.85546875" bestFit="1" customWidth="1"/>
    <col min="9800" max="9800" width="10.42578125" bestFit="1" customWidth="1"/>
    <col min="9801" max="9801" width="10.5703125" bestFit="1" customWidth="1"/>
    <col min="9802" max="9802" width="11" bestFit="1" customWidth="1"/>
    <col min="9803" max="9803" width="10.42578125" bestFit="1" customWidth="1"/>
    <col min="9804" max="9804" width="7.85546875" bestFit="1" customWidth="1"/>
    <col min="9805" max="9805" width="6.7109375" bestFit="1" customWidth="1"/>
    <col min="9806" max="9806" width="4.42578125" bestFit="1" customWidth="1"/>
    <col min="9807" max="9807" width="10.42578125" bestFit="1" customWidth="1"/>
    <col min="9808" max="9808" width="6.85546875" bestFit="1" customWidth="1"/>
    <col min="9809" max="9809" width="9.42578125" bestFit="1" customWidth="1"/>
    <col min="9810" max="9810" width="7.85546875" bestFit="1" customWidth="1"/>
    <col min="9811" max="9811" width="8" bestFit="1" customWidth="1"/>
    <col min="9812" max="9812" width="7" bestFit="1" customWidth="1"/>
    <col min="9813" max="9813" width="10.42578125" bestFit="1" customWidth="1"/>
    <col min="9814" max="9814" width="8" bestFit="1" customWidth="1"/>
    <col min="9815" max="9815" width="6.28515625" bestFit="1" customWidth="1"/>
    <col min="9816" max="9816" width="10.42578125" bestFit="1" customWidth="1"/>
    <col min="9817" max="9817" width="7.85546875" bestFit="1" customWidth="1"/>
    <col min="9818" max="9818" width="12" bestFit="1" customWidth="1"/>
    <col min="9819" max="9819" width="10.42578125" bestFit="1" customWidth="1"/>
    <col min="9820" max="9820" width="7.85546875" bestFit="1" customWidth="1"/>
    <col min="9821" max="9821" width="10.42578125" bestFit="1" customWidth="1"/>
    <col min="9822" max="9822" width="7.85546875" bestFit="1" customWidth="1"/>
    <col min="9823" max="9823" width="4.42578125" bestFit="1" customWidth="1"/>
    <col min="9824" max="9824" width="10.42578125" bestFit="1" customWidth="1"/>
    <col min="9825" max="9825" width="7.85546875" bestFit="1" customWidth="1"/>
    <col min="9826" max="9826" width="8" bestFit="1" customWidth="1"/>
    <col min="9827" max="9827" width="10.42578125" bestFit="1" customWidth="1"/>
    <col min="9828" max="9828" width="9" bestFit="1" customWidth="1"/>
    <col min="9829" max="9829" width="7.85546875" bestFit="1" customWidth="1"/>
    <col min="9830" max="9830" width="10.42578125" bestFit="1" customWidth="1"/>
    <col min="9831" max="9831" width="7.85546875" bestFit="1" customWidth="1"/>
    <col min="9832" max="9832" width="12.5703125" bestFit="1" customWidth="1"/>
    <col min="9833" max="9833" width="12" bestFit="1" customWidth="1"/>
    <col min="9834" max="9834" width="4.42578125" bestFit="1" customWidth="1"/>
    <col min="9835" max="9835" width="10.42578125" bestFit="1" customWidth="1"/>
    <col min="9836" max="9836" width="7.85546875" bestFit="1" customWidth="1"/>
    <col min="9837" max="9837" width="4.42578125" bestFit="1" customWidth="1"/>
    <col min="9838" max="9838" width="10.42578125" bestFit="1" customWidth="1"/>
    <col min="9839" max="9839" width="7.85546875" bestFit="1" customWidth="1"/>
    <col min="9840" max="9840" width="10.42578125" bestFit="1" customWidth="1"/>
    <col min="9841" max="9841" width="7.85546875" bestFit="1" customWidth="1"/>
    <col min="9842" max="9842" width="7" bestFit="1" customWidth="1"/>
    <col min="9843" max="9843" width="6.28515625" bestFit="1" customWidth="1"/>
    <col min="9844" max="9844" width="10.42578125" bestFit="1" customWidth="1"/>
    <col min="9845" max="9845" width="6.85546875" bestFit="1" customWidth="1"/>
    <col min="9846" max="9846" width="9.42578125" bestFit="1" customWidth="1"/>
    <col min="9847" max="9847" width="7.85546875" bestFit="1" customWidth="1"/>
    <col min="9848" max="9848" width="10.42578125" bestFit="1" customWidth="1"/>
    <col min="9849" max="9849" width="7.85546875" bestFit="1" customWidth="1"/>
    <col min="9850" max="9850" width="10.42578125" bestFit="1" customWidth="1"/>
    <col min="9851" max="9851" width="12.5703125" bestFit="1" customWidth="1"/>
    <col min="9852" max="9852" width="10.42578125" bestFit="1" customWidth="1"/>
    <col min="9853" max="9853" width="11.85546875" bestFit="1" customWidth="1"/>
    <col min="9854" max="9854" width="10.42578125" bestFit="1" customWidth="1"/>
    <col min="9855" max="9855" width="10.7109375" bestFit="1" customWidth="1"/>
    <col min="9856" max="9856" width="10.42578125" bestFit="1" customWidth="1"/>
    <col min="9857" max="9857" width="7.85546875" bestFit="1" customWidth="1"/>
    <col min="9858" max="9858" width="10.42578125" bestFit="1" customWidth="1"/>
    <col min="9859" max="9859" width="8" bestFit="1" customWidth="1"/>
    <col min="9860" max="9860" width="10.42578125" bestFit="1" customWidth="1"/>
    <col min="9861" max="9861" width="8" bestFit="1" customWidth="1"/>
    <col min="9862" max="9862" width="7" bestFit="1" customWidth="1"/>
    <col min="9863" max="9863" width="7.85546875" bestFit="1" customWidth="1"/>
    <col min="9864" max="9864" width="8" bestFit="1" customWidth="1"/>
    <col min="9865" max="9865" width="10.42578125" bestFit="1" customWidth="1"/>
    <col min="9866" max="9866" width="7.85546875" bestFit="1" customWidth="1"/>
    <col min="9867" max="9867" width="6.28515625" bestFit="1" customWidth="1"/>
    <col min="9868" max="9868" width="10.42578125" bestFit="1" customWidth="1"/>
    <col min="9869" max="9869" width="7.85546875" bestFit="1" customWidth="1"/>
    <col min="9870" max="9870" width="8" bestFit="1" customWidth="1"/>
    <col min="9871" max="9871" width="10.42578125" bestFit="1" customWidth="1"/>
    <col min="9872" max="9872" width="7.85546875" bestFit="1" customWidth="1"/>
    <col min="9873" max="9873" width="10.7109375" bestFit="1" customWidth="1"/>
    <col min="9874" max="9874" width="10.42578125" bestFit="1" customWidth="1"/>
    <col min="9875" max="9875" width="7.85546875" bestFit="1" customWidth="1"/>
    <col min="9876" max="9876" width="10.42578125" bestFit="1" customWidth="1"/>
    <col min="9877" max="9877" width="8" bestFit="1" customWidth="1"/>
    <col min="9878" max="9878" width="10.42578125" bestFit="1" customWidth="1"/>
    <col min="9879" max="9879" width="6.85546875" bestFit="1" customWidth="1"/>
    <col min="9880" max="9880" width="9.42578125" bestFit="1" customWidth="1"/>
    <col min="9881" max="9881" width="7.85546875" bestFit="1" customWidth="1"/>
    <col min="9882" max="9882" width="10.42578125" bestFit="1" customWidth="1"/>
    <col min="9883" max="9883" width="7.85546875" bestFit="1" customWidth="1"/>
    <col min="9884" max="9884" width="10.42578125" bestFit="1" customWidth="1"/>
    <col min="9885" max="9885" width="7.85546875" bestFit="1" customWidth="1"/>
    <col min="9886" max="9886" width="7" bestFit="1" customWidth="1"/>
    <col min="9887" max="9887" width="12" bestFit="1" customWidth="1"/>
    <col min="9888" max="9888" width="10.42578125" bestFit="1" customWidth="1"/>
    <col min="9889" max="9889" width="7.85546875" bestFit="1" customWidth="1"/>
    <col min="9890" max="9890" width="6.28515625" bestFit="1" customWidth="1"/>
    <col min="9891" max="9891" width="10.42578125" bestFit="1" customWidth="1"/>
    <col min="9892" max="9892" width="7.85546875" bestFit="1" customWidth="1"/>
    <col min="9893" max="9893" width="10.42578125" bestFit="1" customWidth="1"/>
    <col min="9894" max="9894" width="6.85546875" bestFit="1" customWidth="1"/>
    <col min="9895" max="9895" width="8" bestFit="1" customWidth="1"/>
    <col min="9896" max="9896" width="6.28515625" bestFit="1" customWidth="1"/>
    <col min="9897" max="9897" width="11" bestFit="1" customWidth="1"/>
    <col min="9898" max="9898" width="10" bestFit="1" customWidth="1"/>
    <col min="9899" max="9899" width="9.42578125" bestFit="1" customWidth="1"/>
    <col min="9900" max="9900" width="10.5703125" bestFit="1" customWidth="1"/>
    <col min="9901" max="9901" width="6.7109375" bestFit="1" customWidth="1"/>
    <col min="9902" max="9902" width="11" bestFit="1" customWidth="1"/>
    <col min="9903" max="9903" width="10.42578125" bestFit="1" customWidth="1"/>
    <col min="9904" max="9904" width="10.7109375" bestFit="1" customWidth="1"/>
    <col min="9905" max="9905" width="10.42578125" bestFit="1" customWidth="1"/>
    <col min="9906" max="9906" width="7.85546875" bestFit="1" customWidth="1"/>
    <col min="9907" max="9907" width="10.42578125" bestFit="1" customWidth="1"/>
    <col min="9908" max="9908" width="10.5703125" bestFit="1" customWidth="1"/>
    <col min="9909" max="9909" width="11" bestFit="1" customWidth="1"/>
    <col min="9910" max="9910" width="10.42578125" bestFit="1" customWidth="1"/>
    <col min="9911" max="9911" width="7.85546875" bestFit="1" customWidth="1"/>
    <col min="9912" max="9912" width="10.42578125" bestFit="1" customWidth="1"/>
    <col min="9913" max="9913" width="8" bestFit="1" customWidth="1"/>
    <col min="9914" max="9914" width="4.42578125" bestFit="1" customWidth="1"/>
    <col min="9915" max="9915" width="10.42578125" bestFit="1" customWidth="1"/>
    <col min="9916" max="9916" width="7.85546875" bestFit="1" customWidth="1"/>
    <col min="9917" max="9917" width="8" bestFit="1" customWidth="1"/>
    <col min="9918" max="9918" width="6.28515625" bestFit="1" customWidth="1"/>
    <col min="9919" max="9919" width="4.7109375" bestFit="1" customWidth="1"/>
    <col min="9920" max="9920" width="10.42578125" bestFit="1" customWidth="1"/>
    <col min="9921" max="9921" width="8" bestFit="1" customWidth="1"/>
    <col min="9922" max="9922" width="10.42578125" bestFit="1" customWidth="1"/>
    <col min="9923" max="9923" width="7.85546875" bestFit="1" customWidth="1"/>
    <col min="9924" max="9924" width="10.42578125" bestFit="1" customWidth="1"/>
    <col min="9925" max="9925" width="7.85546875" bestFit="1" customWidth="1"/>
    <col min="9926" max="9926" width="8" bestFit="1" customWidth="1"/>
    <col min="9927" max="9927" width="10.42578125" bestFit="1" customWidth="1"/>
    <col min="9928" max="9928" width="8" bestFit="1" customWidth="1"/>
    <col min="9929" max="9929" width="10.42578125" bestFit="1" customWidth="1"/>
    <col min="9930" max="9930" width="7.85546875" bestFit="1" customWidth="1"/>
    <col min="9931" max="9931" width="10.42578125" bestFit="1" customWidth="1"/>
    <col min="9932" max="9932" width="7.85546875" bestFit="1" customWidth="1"/>
    <col min="9933" max="9933" width="7" bestFit="1" customWidth="1"/>
    <col min="9934" max="9934" width="10.42578125" bestFit="1" customWidth="1"/>
    <col min="9935" max="9935" width="7.85546875" bestFit="1" customWidth="1"/>
    <col min="9936" max="9936" width="10.42578125" bestFit="1" customWidth="1"/>
    <col min="9937" max="9937" width="12.5703125" bestFit="1" customWidth="1"/>
    <col min="9938" max="9938" width="10.42578125" bestFit="1" customWidth="1"/>
    <col min="9939" max="9939" width="11.28515625" bestFit="1" customWidth="1"/>
    <col min="9940" max="9940" width="10.42578125" bestFit="1" customWidth="1"/>
    <col min="9941" max="9941" width="7.85546875" bestFit="1" customWidth="1"/>
    <col min="9942" max="9942" width="10.42578125" bestFit="1" customWidth="1"/>
    <col min="9943" max="9943" width="7.85546875" bestFit="1" customWidth="1"/>
    <col min="9944" max="9944" width="11.28515625" bestFit="1" customWidth="1"/>
    <col min="9945" max="9945" width="9.42578125" bestFit="1" customWidth="1"/>
    <col min="9946" max="9946" width="7.85546875" bestFit="1" customWidth="1"/>
    <col min="9947" max="9947" width="10.42578125" bestFit="1" customWidth="1"/>
    <col min="9948" max="9948" width="7.85546875" bestFit="1" customWidth="1"/>
    <col min="9949" max="9949" width="10.42578125" bestFit="1" customWidth="1"/>
    <col min="9950" max="9950" width="10.5703125" bestFit="1" customWidth="1"/>
    <col min="9951" max="9951" width="11" bestFit="1" customWidth="1"/>
    <col min="9952" max="9952" width="10.42578125" bestFit="1" customWidth="1"/>
    <col min="9953" max="9953" width="7.85546875" bestFit="1" customWidth="1"/>
    <col min="9954" max="9954" width="10.42578125" bestFit="1" customWidth="1"/>
    <col min="9955" max="9955" width="7.85546875" bestFit="1" customWidth="1"/>
    <col min="9956" max="9956" width="4.42578125" bestFit="1" customWidth="1"/>
    <col min="9957" max="9957" width="10.42578125" bestFit="1" customWidth="1"/>
    <col min="9958" max="9958" width="10.5703125" bestFit="1" customWidth="1"/>
    <col min="9959" max="9959" width="9" bestFit="1" customWidth="1"/>
    <col min="9960" max="9960" width="6.7109375" bestFit="1" customWidth="1"/>
    <col min="9961" max="9961" width="11" bestFit="1" customWidth="1"/>
    <col min="9962" max="9962" width="10.42578125" bestFit="1" customWidth="1"/>
    <col min="9963" max="9963" width="6.85546875" bestFit="1" customWidth="1"/>
    <col min="9964" max="9964" width="9.42578125" bestFit="1" customWidth="1"/>
    <col min="9965" max="9965" width="8" bestFit="1" customWidth="1"/>
    <col min="9966" max="9966" width="10.42578125" bestFit="1" customWidth="1"/>
    <col min="9967" max="9967" width="8" bestFit="1" customWidth="1"/>
    <col min="9968" max="9968" width="6.28515625" bestFit="1" customWidth="1"/>
    <col min="9969" max="9969" width="10.42578125" bestFit="1" customWidth="1"/>
    <col min="9970" max="9970" width="12" bestFit="1" customWidth="1"/>
    <col min="9971" max="9971" width="10.42578125" bestFit="1" customWidth="1"/>
    <col min="9972" max="9972" width="7.85546875" bestFit="1" customWidth="1"/>
    <col min="9973" max="9973" width="10.42578125" bestFit="1" customWidth="1"/>
    <col min="9974" max="9974" width="7.85546875" bestFit="1" customWidth="1"/>
    <col min="9975" max="9975" width="10.42578125" bestFit="1" customWidth="1"/>
    <col min="9976" max="9976" width="7.85546875" bestFit="1" customWidth="1"/>
    <col min="9977" max="9977" width="4.42578125" bestFit="1" customWidth="1"/>
    <col min="9978" max="9978" width="10.42578125" bestFit="1" customWidth="1"/>
    <col min="9979" max="9979" width="7.85546875" bestFit="1" customWidth="1"/>
    <col min="9980" max="9980" width="10.42578125" bestFit="1" customWidth="1"/>
    <col min="9981" max="9981" width="9" bestFit="1" customWidth="1"/>
    <col min="9982" max="9982" width="4.42578125" bestFit="1" customWidth="1"/>
    <col min="9983" max="9983" width="10.42578125" bestFit="1" customWidth="1"/>
    <col min="9984" max="9984" width="8" bestFit="1" customWidth="1"/>
    <col min="9985" max="9985" width="10.42578125" bestFit="1" customWidth="1"/>
    <col min="9986" max="9986" width="7.85546875" bestFit="1" customWidth="1"/>
    <col min="9987" max="9987" width="12.5703125" bestFit="1" customWidth="1"/>
    <col min="9988" max="9988" width="10.42578125" bestFit="1" customWidth="1"/>
    <col min="9989" max="9989" width="7.85546875" bestFit="1" customWidth="1"/>
    <col min="9990" max="9990" width="8" bestFit="1" customWidth="1"/>
    <col min="9991" max="9991" width="7" bestFit="1" customWidth="1"/>
    <col min="9992" max="9992" width="10.7109375" bestFit="1" customWidth="1"/>
    <col min="9993" max="9993" width="10.42578125" bestFit="1" customWidth="1"/>
    <col min="9994" max="9994" width="7.85546875" bestFit="1" customWidth="1"/>
    <col min="9995" max="9995" width="6.28515625" bestFit="1" customWidth="1"/>
    <col min="9996" max="9996" width="10.42578125" bestFit="1" customWidth="1"/>
    <col min="9997" max="9997" width="7.85546875" bestFit="1" customWidth="1"/>
    <col min="9998" max="9998" width="9.42578125" bestFit="1" customWidth="1"/>
    <col min="9999" max="9999" width="7.85546875" bestFit="1" customWidth="1"/>
    <col min="10000" max="10000" width="10.42578125" bestFit="1" customWidth="1"/>
    <col min="10001" max="10001" width="7.85546875" bestFit="1" customWidth="1"/>
    <col min="10002" max="10002" width="10.42578125" bestFit="1" customWidth="1"/>
    <col min="10003" max="10003" width="8" bestFit="1" customWidth="1"/>
    <col min="10004" max="10004" width="10.42578125" bestFit="1" customWidth="1"/>
    <col min="10005" max="10005" width="10.7109375" bestFit="1" customWidth="1"/>
    <col min="10006" max="10006" width="10" bestFit="1" customWidth="1"/>
    <col min="10007" max="10007" width="10.42578125" bestFit="1" customWidth="1"/>
    <col min="10008" max="10008" width="8" bestFit="1" customWidth="1"/>
    <col min="10009" max="10009" width="4.42578125" bestFit="1" customWidth="1"/>
    <col min="10010" max="10010" width="10.42578125" bestFit="1" customWidth="1"/>
    <col min="10011" max="10011" width="8" bestFit="1" customWidth="1"/>
    <col min="10012" max="10012" width="10.42578125" bestFit="1" customWidth="1"/>
    <col min="10013" max="10013" width="7.85546875" bestFit="1" customWidth="1"/>
    <col min="10014" max="10014" width="6.28515625" bestFit="1" customWidth="1"/>
    <col min="10015" max="10015" width="10.42578125" bestFit="1" customWidth="1"/>
    <col min="10016" max="10016" width="8" bestFit="1" customWidth="1"/>
    <col min="10017" max="10017" width="10.42578125" bestFit="1" customWidth="1"/>
    <col min="10018" max="10018" width="8" bestFit="1" customWidth="1"/>
    <col min="10019" max="10019" width="10.42578125" bestFit="1" customWidth="1"/>
    <col min="10020" max="10020" width="7.85546875" bestFit="1" customWidth="1"/>
    <col min="10021" max="10021" width="10.42578125" bestFit="1" customWidth="1"/>
    <col min="10022" max="10022" width="8" bestFit="1" customWidth="1"/>
    <col min="10023" max="10023" width="10.42578125" bestFit="1" customWidth="1"/>
    <col min="10024" max="10024" width="6.85546875" bestFit="1" customWidth="1"/>
    <col min="10025" max="10025" width="9.42578125" bestFit="1" customWidth="1"/>
    <col min="10026" max="10026" width="8" bestFit="1" customWidth="1"/>
    <col min="10027" max="10027" width="10.42578125" bestFit="1" customWidth="1"/>
    <col min="10028" max="10028" width="7.85546875" bestFit="1" customWidth="1"/>
    <col min="10029" max="10029" width="10.42578125" bestFit="1" customWidth="1"/>
    <col min="10030" max="10030" width="8" bestFit="1" customWidth="1"/>
    <col min="10031" max="10031" width="10.42578125" bestFit="1" customWidth="1"/>
    <col min="10032" max="10032" width="8" bestFit="1" customWidth="1"/>
    <col min="10033" max="10033" width="12" bestFit="1" customWidth="1"/>
    <col min="10034" max="10034" width="4.7109375" bestFit="1" customWidth="1"/>
    <col min="10035" max="10035" width="4.42578125" bestFit="1" customWidth="1"/>
    <col min="10036" max="10036" width="10.42578125" bestFit="1" customWidth="1"/>
    <col min="10037" max="10037" width="8" bestFit="1" customWidth="1"/>
    <col min="10038" max="10038" width="6.28515625" bestFit="1" customWidth="1"/>
    <col min="10039" max="10039" width="11" bestFit="1" customWidth="1"/>
    <col min="10040" max="10040" width="10" bestFit="1" customWidth="1"/>
    <col min="10041" max="10041" width="9.42578125" bestFit="1" customWidth="1"/>
    <col min="10042" max="10042" width="10.7109375" bestFit="1" customWidth="1"/>
    <col min="10043" max="10043" width="10.42578125" bestFit="1" customWidth="1"/>
    <col min="10044" max="10044" width="8" bestFit="1" customWidth="1"/>
    <col min="10045" max="10045" width="10.42578125" bestFit="1" customWidth="1"/>
    <col min="10046" max="10046" width="10.5703125" bestFit="1" customWidth="1"/>
    <col min="10047" max="10047" width="7.85546875" bestFit="1" customWidth="1"/>
    <col min="10048" max="10048" width="11" bestFit="1" customWidth="1"/>
    <col min="10049" max="10049" width="10.42578125" bestFit="1" customWidth="1"/>
    <col min="10050" max="10050" width="8" bestFit="1" customWidth="1"/>
    <col min="10051" max="10051" width="10.42578125" bestFit="1" customWidth="1"/>
    <col min="10052" max="10052" width="7.85546875" bestFit="1" customWidth="1"/>
    <col min="10053" max="10053" width="10.42578125" bestFit="1" customWidth="1"/>
    <col min="10054" max="10054" width="8" bestFit="1" customWidth="1"/>
    <col min="10055" max="10055" width="4.7109375" bestFit="1" customWidth="1"/>
    <col min="10056" max="10056" width="10.42578125" bestFit="1" customWidth="1"/>
    <col min="10057" max="10057" width="8" bestFit="1" customWidth="1"/>
    <col min="10058" max="10058" width="7" bestFit="1" customWidth="1"/>
    <col min="10059" max="10059" width="10.42578125" bestFit="1" customWidth="1"/>
    <col min="10060" max="10060" width="7.85546875" bestFit="1" customWidth="1"/>
    <col min="10061" max="10061" width="10.42578125" bestFit="1" customWidth="1"/>
    <col min="10062" max="10062" width="7.85546875" bestFit="1" customWidth="1"/>
    <col min="10063" max="10063" width="10.42578125" bestFit="1" customWidth="1"/>
    <col min="10064" max="10064" width="8" bestFit="1" customWidth="1"/>
    <col min="10065" max="10065" width="10.42578125" bestFit="1" customWidth="1"/>
    <col min="10066" max="10066" width="7.85546875" bestFit="1" customWidth="1"/>
    <col min="10067" max="10067" width="8" bestFit="1" customWidth="1"/>
    <col min="10068" max="10068" width="10.42578125" bestFit="1" customWidth="1"/>
    <col min="10069" max="10069" width="7.85546875" bestFit="1" customWidth="1"/>
    <col min="10070" max="10070" width="10.42578125" bestFit="1" customWidth="1"/>
    <col min="10071" max="10071" width="7.85546875" bestFit="1" customWidth="1"/>
    <col min="10072" max="10072" width="10.42578125" bestFit="1" customWidth="1"/>
    <col min="10073" max="10073" width="11" bestFit="1" customWidth="1"/>
    <col min="10074" max="10074" width="9.42578125" bestFit="1" customWidth="1"/>
    <col min="10075" max="10075" width="8" bestFit="1" customWidth="1"/>
    <col min="10076" max="10076" width="10.42578125" bestFit="1" customWidth="1"/>
    <col min="10077" max="10077" width="7.85546875" bestFit="1" customWidth="1"/>
    <col min="10078" max="10078" width="10.42578125" bestFit="1" customWidth="1"/>
    <col min="10079" max="10079" width="8" bestFit="1" customWidth="1"/>
    <col min="10080" max="10080" width="10.42578125" bestFit="1" customWidth="1"/>
    <col min="10081" max="10081" width="7.85546875" bestFit="1" customWidth="1"/>
    <col min="10082" max="10082" width="12.5703125" bestFit="1" customWidth="1"/>
    <col min="10083" max="10083" width="10.42578125" bestFit="1" customWidth="1"/>
    <col min="10084" max="10084" width="7.85546875" bestFit="1" customWidth="1"/>
    <col min="10085" max="10085" width="10.42578125" bestFit="1" customWidth="1"/>
    <col min="10086" max="10086" width="7.85546875" bestFit="1" customWidth="1"/>
    <col min="10087" max="10087" width="10.42578125" bestFit="1" customWidth="1"/>
    <col min="10088" max="10088" width="7.85546875" bestFit="1" customWidth="1"/>
    <col min="10089" max="10089" width="10.42578125" bestFit="1" customWidth="1"/>
    <col min="10090" max="10090" width="7.85546875" bestFit="1" customWidth="1"/>
    <col min="10091" max="10091" width="10.42578125" bestFit="1" customWidth="1"/>
    <col min="10092" max="10092" width="8" bestFit="1" customWidth="1"/>
    <col min="10093" max="10093" width="4.42578125" bestFit="1" customWidth="1"/>
    <col min="10094" max="10094" width="10.42578125" bestFit="1" customWidth="1"/>
    <col min="10095" max="10095" width="10.5703125" bestFit="1" customWidth="1"/>
    <col min="10096" max="10096" width="11" bestFit="1" customWidth="1"/>
    <col min="10097" max="10097" width="10.42578125" bestFit="1" customWidth="1"/>
    <col min="10098" max="10098" width="8" bestFit="1" customWidth="1"/>
    <col min="10099" max="10099" width="9.42578125" bestFit="1" customWidth="1"/>
    <col min="10100" max="10100" width="7.85546875" bestFit="1" customWidth="1"/>
    <col min="10101" max="10101" width="10.42578125" bestFit="1" customWidth="1"/>
    <col min="10102" max="10102" width="8" bestFit="1" customWidth="1"/>
    <col min="10103" max="10103" width="10.42578125" bestFit="1" customWidth="1"/>
    <col min="10104" max="10104" width="7.85546875" bestFit="1" customWidth="1"/>
    <col min="10105" max="10105" width="10.42578125" bestFit="1" customWidth="1"/>
    <col min="10106" max="10106" width="9" bestFit="1" customWidth="1"/>
    <col min="10107" max="10107" width="10.42578125" bestFit="1" customWidth="1"/>
    <col min="10108" max="10108" width="7.85546875" bestFit="1" customWidth="1"/>
    <col min="10109" max="10109" width="12.5703125" bestFit="1" customWidth="1"/>
    <col min="10110" max="10110" width="10.7109375" bestFit="1" customWidth="1"/>
    <col min="10111" max="10111" width="10.42578125" bestFit="1" customWidth="1"/>
    <col min="10112" max="10112" width="7.85546875" bestFit="1" customWidth="1"/>
    <col min="10113" max="10113" width="8" bestFit="1" customWidth="1"/>
    <col min="10114" max="10114" width="7" bestFit="1" customWidth="1"/>
    <col min="10115" max="10115" width="10.42578125" bestFit="1" customWidth="1"/>
    <col min="10116" max="10116" width="8" bestFit="1" customWidth="1"/>
    <col min="10117" max="10117" width="7" bestFit="1" customWidth="1"/>
    <col min="10118" max="10118" width="6.28515625" bestFit="1" customWidth="1"/>
    <col min="10119" max="10119" width="10.42578125" bestFit="1" customWidth="1"/>
    <col min="10120" max="10120" width="7.85546875" bestFit="1" customWidth="1"/>
    <col min="10121" max="10121" width="10.42578125" bestFit="1" customWidth="1"/>
    <col min="10122" max="10122" width="7.85546875" bestFit="1" customWidth="1"/>
    <col min="10123" max="10123" width="10.42578125" bestFit="1" customWidth="1"/>
    <col min="10124" max="10124" width="8" bestFit="1" customWidth="1"/>
    <col min="10125" max="10125" width="10.42578125" bestFit="1" customWidth="1"/>
    <col min="10126" max="10126" width="8" bestFit="1" customWidth="1"/>
    <col min="10127" max="10127" width="10.42578125" bestFit="1" customWidth="1"/>
    <col min="10128" max="10128" width="8" bestFit="1" customWidth="1"/>
    <col min="10129" max="10129" width="10.42578125" bestFit="1" customWidth="1"/>
    <col min="10130" max="10130" width="10" bestFit="1" customWidth="1"/>
    <col min="10131" max="10131" width="9.42578125" bestFit="1" customWidth="1"/>
    <col min="10132" max="10132" width="10" bestFit="1" customWidth="1"/>
    <col min="10133" max="10133" width="11.28515625" bestFit="1" customWidth="1"/>
    <col min="10134" max="10134" width="10.42578125" bestFit="1" customWidth="1"/>
    <col min="10135" max="10135" width="8" bestFit="1" customWidth="1"/>
    <col min="10136" max="10136" width="4.42578125" bestFit="1" customWidth="1"/>
    <col min="10137" max="10137" width="10.42578125" bestFit="1" customWidth="1"/>
    <col min="10138" max="10138" width="7.85546875" bestFit="1" customWidth="1"/>
    <col min="10139" max="10139" width="10.42578125" bestFit="1" customWidth="1"/>
    <col min="10140" max="10140" width="9" bestFit="1" customWidth="1"/>
    <col min="10141" max="10141" width="10.42578125" bestFit="1" customWidth="1"/>
    <col min="10142" max="10142" width="8" bestFit="1" customWidth="1"/>
    <col min="10143" max="10143" width="10.42578125" bestFit="1" customWidth="1"/>
    <col min="10144" max="10144" width="11.28515625" bestFit="1" customWidth="1"/>
    <col min="10145" max="10145" width="10.42578125" bestFit="1" customWidth="1"/>
    <col min="10146" max="10146" width="8" bestFit="1" customWidth="1"/>
    <col min="10147" max="10147" width="10.42578125" bestFit="1" customWidth="1"/>
    <col min="10148" max="10148" width="7.85546875" bestFit="1" customWidth="1"/>
    <col min="10149" max="10149" width="7" bestFit="1" customWidth="1"/>
    <col min="10150" max="10150" width="10.42578125" bestFit="1" customWidth="1"/>
    <col min="10151" max="10151" width="8" bestFit="1" customWidth="1"/>
    <col min="10152" max="10152" width="10.42578125" bestFit="1" customWidth="1"/>
    <col min="10153" max="10153" width="6.85546875" bestFit="1" customWidth="1"/>
    <col min="10154" max="10154" width="8" bestFit="1" customWidth="1"/>
    <col min="10155" max="10155" width="9.42578125" bestFit="1" customWidth="1"/>
    <col min="10156" max="10156" width="8" bestFit="1" customWidth="1"/>
    <col min="10157" max="10157" width="10.42578125" bestFit="1" customWidth="1"/>
    <col min="10158" max="10158" width="8" bestFit="1" customWidth="1"/>
    <col min="10159" max="10159" width="7" bestFit="1" customWidth="1"/>
    <col min="10160" max="10160" width="10.42578125" bestFit="1" customWidth="1"/>
    <col min="10161" max="10161" width="8" bestFit="1" customWidth="1"/>
    <col min="10162" max="10162" width="10.42578125" bestFit="1" customWidth="1"/>
    <col min="10163" max="10163" width="8" bestFit="1" customWidth="1"/>
    <col min="10164" max="10164" width="12" bestFit="1" customWidth="1"/>
    <col min="10165" max="10165" width="10.42578125" bestFit="1" customWidth="1"/>
    <col min="10166" max="10166" width="8" bestFit="1" customWidth="1"/>
    <col min="10167" max="10167" width="11" bestFit="1" customWidth="1"/>
    <col min="10168" max="10168" width="9.42578125" bestFit="1" customWidth="1"/>
    <col min="10169" max="10169" width="8" bestFit="1" customWidth="1"/>
    <col min="10170" max="10170" width="7" bestFit="1" customWidth="1"/>
    <col min="10171" max="10171" width="10.42578125" bestFit="1" customWidth="1"/>
    <col min="10172" max="10172" width="8" bestFit="1" customWidth="1"/>
    <col min="10173" max="10173" width="10" bestFit="1" customWidth="1"/>
    <col min="10174" max="10174" width="10.42578125" bestFit="1" customWidth="1"/>
    <col min="10175" max="10175" width="7.85546875" bestFit="1" customWidth="1"/>
    <col min="10176" max="10176" width="8" bestFit="1" customWidth="1"/>
    <col min="10177" max="10177" width="10.42578125" bestFit="1" customWidth="1"/>
    <col min="10178" max="10178" width="8" bestFit="1" customWidth="1"/>
    <col min="10179" max="10179" width="10.42578125" bestFit="1" customWidth="1"/>
    <col min="10180" max="10180" width="7.85546875" bestFit="1" customWidth="1"/>
    <col min="10181" max="10181" width="10.42578125" bestFit="1" customWidth="1"/>
    <col min="10182" max="10182" width="8" bestFit="1" customWidth="1"/>
    <col min="10183" max="10183" width="10.42578125" bestFit="1" customWidth="1"/>
    <col min="10184" max="10184" width="8" bestFit="1" customWidth="1"/>
    <col min="10185" max="10185" width="10.42578125" bestFit="1" customWidth="1"/>
    <col min="10186" max="10186" width="8" bestFit="1" customWidth="1"/>
    <col min="10187" max="10187" width="10.42578125" bestFit="1" customWidth="1"/>
    <col min="10188" max="10188" width="7.85546875" bestFit="1" customWidth="1"/>
    <col min="10189" max="10189" width="10.42578125" bestFit="1" customWidth="1"/>
    <col min="10190" max="10190" width="8" bestFit="1" customWidth="1"/>
    <col min="10191" max="10191" width="10.42578125" bestFit="1" customWidth="1"/>
    <col min="10192" max="10192" width="8" bestFit="1" customWidth="1"/>
    <col min="10193" max="10193" width="10.42578125" bestFit="1" customWidth="1"/>
    <col min="10194" max="10194" width="7.85546875" bestFit="1" customWidth="1"/>
    <col min="10195" max="10195" width="10.42578125" bestFit="1" customWidth="1"/>
    <col min="10196" max="10196" width="6.85546875" bestFit="1" customWidth="1"/>
    <col min="10197" max="10197" width="9.42578125" bestFit="1" customWidth="1"/>
    <col min="10198" max="10198" width="8" bestFit="1" customWidth="1"/>
    <col min="10199" max="10199" width="10.42578125" bestFit="1" customWidth="1"/>
    <col min="10200" max="10200" width="8" bestFit="1" customWidth="1"/>
    <col min="10201" max="10201" width="7" bestFit="1" customWidth="1"/>
    <col min="10202" max="10202" width="4.42578125" bestFit="1" customWidth="1"/>
    <col min="10203" max="10203" width="10.42578125" bestFit="1" customWidth="1"/>
    <col min="10204" max="10204" width="7.85546875" bestFit="1" customWidth="1"/>
    <col min="10205" max="10205" width="12.5703125" bestFit="1" customWidth="1"/>
    <col min="10206" max="10206" width="10.42578125" bestFit="1" customWidth="1"/>
    <col min="10207" max="10207" width="7.85546875" bestFit="1" customWidth="1"/>
    <col min="10208" max="10208" width="10.42578125" bestFit="1" customWidth="1"/>
    <col min="10209" max="10209" width="7.85546875" bestFit="1" customWidth="1"/>
    <col min="10210" max="10210" width="10.7109375" bestFit="1" customWidth="1"/>
    <col min="10211" max="10211" width="10.42578125" bestFit="1" customWidth="1"/>
    <col min="10212" max="10212" width="8" bestFit="1" customWidth="1"/>
    <col min="10213" max="10213" width="10.42578125" bestFit="1" customWidth="1"/>
    <col min="10214" max="10214" width="8" bestFit="1" customWidth="1"/>
    <col min="10215" max="10215" width="7" bestFit="1" customWidth="1"/>
    <col min="10216" max="10216" width="10.42578125" bestFit="1" customWidth="1"/>
    <col min="10217" max="10217" width="7.85546875" bestFit="1" customWidth="1"/>
    <col min="10218" max="10218" width="10.42578125" bestFit="1" customWidth="1"/>
    <col min="10219" max="10219" width="8" bestFit="1" customWidth="1"/>
    <col min="10220" max="10220" width="6.28515625" bestFit="1" customWidth="1"/>
    <col min="10221" max="10221" width="9.42578125" bestFit="1" customWidth="1"/>
    <col min="10222" max="10222" width="8" bestFit="1" customWidth="1"/>
    <col min="10223" max="10223" width="10.42578125" bestFit="1" customWidth="1"/>
    <col min="10224" max="10224" width="7.85546875" bestFit="1" customWidth="1"/>
    <col min="10225" max="10225" width="10.42578125" bestFit="1" customWidth="1"/>
    <col min="10226" max="10226" width="8" bestFit="1" customWidth="1"/>
    <col min="10227" max="10227" width="7" bestFit="1" customWidth="1"/>
    <col min="10228" max="10228" width="10.42578125" bestFit="1" customWidth="1"/>
    <col min="10229" max="10229" width="7.85546875" bestFit="1" customWidth="1"/>
    <col min="10230" max="10230" width="10.42578125" bestFit="1" customWidth="1"/>
    <col min="10231" max="10231" width="8" bestFit="1" customWidth="1"/>
    <col min="10232" max="10232" width="10.42578125" bestFit="1" customWidth="1"/>
    <col min="10233" max="10233" width="9" bestFit="1" customWidth="1"/>
    <col min="10234" max="10234" width="10.42578125" bestFit="1" customWidth="1"/>
    <col min="10235" max="10235" width="9" bestFit="1" customWidth="1"/>
    <col min="10236" max="10236" width="10.42578125" bestFit="1" customWidth="1"/>
    <col min="10237" max="10237" width="10.7109375" bestFit="1" customWidth="1"/>
    <col min="10238" max="10238" width="10.42578125" bestFit="1" customWidth="1"/>
    <col min="10239" max="10239" width="8" bestFit="1" customWidth="1"/>
    <col min="10240" max="10240" width="7" bestFit="1" customWidth="1"/>
    <col min="10241" max="10241" width="6.28515625" bestFit="1" customWidth="1"/>
    <col min="10242" max="10242" width="10.42578125" bestFit="1" customWidth="1"/>
    <col min="10243" max="10243" width="7.85546875" bestFit="1" customWidth="1"/>
    <col min="10244" max="10244" width="6.28515625" bestFit="1" customWidth="1"/>
    <col min="10245" max="10245" width="4.42578125" bestFit="1" customWidth="1"/>
    <col min="10246" max="10246" width="10.42578125" bestFit="1" customWidth="1"/>
    <col min="10247" max="10247" width="7.85546875" bestFit="1" customWidth="1"/>
    <col min="10248" max="10248" width="10.42578125" bestFit="1" customWidth="1"/>
    <col min="10249" max="10249" width="8" bestFit="1" customWidth="1"/>
    <col min="10250" max="10250" width="10.42578125" bestFit="1" customWidth="1"/>
    <col min="10251" max="10251" width="7.85546875" bestFit="1" customWidth="1"/>
    <col min="10252" max="10252" width="10.42578125" bestFit="1" customWidth="1"/>
    <col min="10253" max="10253" width="8" bestFit="1" customWidth="1"/>
    <col min="10254" max="10254" width="10.42578125" bestFit="1" customWidth="1"/>
    <col min="10255" max="10255" width="10" bestFit="1" customWidth="1"/>
    <col min="10256" max="10256" width="9.42578125" bestFit="1" customWidth="1"/>
    <col min="10257" max="10257" width="8" bestFit="1" customWidth="1"/>
    <col min="10258" max="10258" width="10" bestFit="1" customWidth="1"/>
    <col min="10259" max="10259" width="11.28515625" bestFit="1" customWidth="1"/>
    <col min="10260" max="10260" width="10.42578125" bestFit="1" customWidth="1"/>
    <col min="10261" max="10261" width="7.85546875" bestFit="1" customWidth="1"/>
    <col min="10262" max="10262" width="6.28515625" bestFit="1" customWidth="1"/>
    <col min="10263" max="10263" width="10.42578125" bestFit="1" customWidth="1"/>
    <col min="10264" max="10264" width="8" bestFit="1" customWidth="1"/>
    <col min="10265" max="10265" width="10.42578125" bestFit="1" customWidth="1"/>
    <col min="10266" max="10266" width="7.85546875" bestFit="1" customWidth="1"/>
    <col min="10267" max="10267" width="10.42578125" bestFit="1" customWidth="1"/>
    <col min="10268" max="10268" width="7" bestFit="1" customWidth="1"/>
    <col min="10269" max="10270" width="7.85546875" bestFit="1" customWidth="1"/>
    <col min="10271" max="10271" width="8" bestFit="1" customWidth="1"/>
    <col min="10272" max="10272" width="10.42578125" bestFit="1" customWidth="1"/>
    <col min="10273" max="10273" width="11.28515625" bestFit="1" customWidth="1"/>
    <col min="10274" max="10274" width="10.42578125" bestFit="1" customWidth="1"/>
    <col min="10275" max="10275" width="8" bestFit="1" customWidth="1"/>
    <col min="10276" max="10276" width="10.42578125" bestFit="1" customWidth="1"/>
    <col min="10277" max="10277" width="7.85546875" bestFit="1" customWidth="1"/>
    <col min="10278" max="10278" width="7" bestFit="1" customWidth="1"/>
    <col min="10279" max="10279" width="10.42578125" bestFit="1" customWidth="1"/>
    <col min="10280" max="10280" width="7.85546875" bestFit="1" customWidth="1"/>
    <col min="10281" max="10281" width="10.42578125" bestFit="1" customWidth="1"/>
    <col min="10282" max="10282" width="11.28515625" bestFit="1" customWidth="1"/>
    <col min="10283" max="10283" width="10.42578125" bestFit="1" customWidth="1"/>
    <col min="10284" max="10284" width="8" bestFit="1" customWidth="1"/>
    <col min="10285" max="10285" width="9.42578125" bestFit="1" customWidth="1"/>
    <col min="10286" max="10286" width="8" bestFit="1" customWidth="1"/>
    <col min="10287" max="10287" width="10.42578125" bestFit="1" customWidth="1"/>
    <col min="10288" max="10288" width="7.85546875" bestFit="1" customWidth="1"/>
    <col min="10289" max="10289" width="10.42578125" bestFit="1" customWidth="1"/>
    <col min="10290" max="10290" width="8" bestFit="1" customWidth="1"/>
    <col min="10291" max="10291" width="7" bestFit="1" customWidth="1"/>
    <col min="10292" max="10292" width="10.42578125" bestFit="1" customWidth="1"/>
    <col min="10293" max="10293" width="11" bestFit="1" customWidth="1"/>
    <col min="10294" max="10294" width="9.42578125" bestFit="1" customWidth="1"/>
    <col min="10295" max="10295" width="7.85546875" bestFit="1" customWidth="1"/>
    <col min="10296" max="10296" width="10.42578125" bestFit="1" customWidth="1"/>
    <col min="10297" max="10297" width="7.85546875" bestFit="1" customWidth="1"/>
    <col min="10298" max="10298" width="7" bestFit="1" customWidth="1"/>
    <col min="10299" max="10299" width="10" bestFit="1" customWidth="1"/>
    <col min="10300" max="10300" width="10.42578125" bestFit="1" customWidth="1"/>
    <col min="10301" max="10301" width="7.85546875" bestFit="1" customWidth="1"/>
    <col min="10302" max="10302" width="8" bestFit="1" customWidth="1"/>
    <col min="10303" max="10303" width="10.42578125" bestFit="1" customWidth="1"/>
    <col min="10304" max="10304" width="7.85546875" bestFit="1" customWidth="1"/>
    <col min="10305" max="10305" width="10.42578125" bestFit="1" customWidth="1"/>
    <col min="10306" max="10306" width="8" bestFit="1" customWidth="1"/>
    <col min="10307" max="10307" width="10.42578125" bestFit="1" customWidth="1"/>
    <col min="10308" max="10308" width="8" bestFit="1" customWidth="1"/>
    <col min="10309" max="10309" width="10.42578125" bestFit="1" customWidth="1"/>
    <col min="10310" max="10310" width="7.85546875" bestFit="1" customWidth="1"/>
    <col min="10311" max="10311" width="10.42578125" bestFit="1" customWidth="1"/>
    <col min="10312" max="10312" width="8" bestFit="1" customWidth="1"/>
    <col min="10313" max="10313" width="10.42578125" bestFit="1" customWidth="1"/>
    <col min="10314" max="10314" width="7.85546875" bestFit="1" customWidth="1"/>
    <col min="10315" max="10315" width="10.42578125" bestFit="1" customWidth="1"/>
    <col min="10316" max="10316" width="6.85546875" bestFit="1" customWidth="1"/>
    <col min="10317" max="10317" width="9.42578125" bestFit="1" customWidth="1"/>
    <col min="10318" max="10318" width="8" bestFit="1" customWidth="1"/>
    <col min="10319" max="10319" width="10.42578125" bestFit="1" customWidth="1"/>
    <col min="10320" max="10320" width="7.85546875" bestFit="1" customWidth="1"/>
    <col min="10321" max="10321" width="10.42578125" bestFit="1" customWidth="1"/>
    <col min="10322" max="10322" width="7.85546875" bestFit="1" customWidth="1"/>
    <col min="10323" max="10323" width="4.42578125" bestFit="1" customWidth="1"/>
    <col min="10324" max="10324" width="10.42578125" bestFit="1" customWidth="1"/>
    <col min="10325" max="10325" width="7.85546875" bestFit="1" customWidth="1"/>
    <col min="10326" max="10326" width="10.42578125" bestFit="1" customWidth="1"/>
    <col min="10327" max="10327" width="6.85546875" bestFit="1" customWidth="1"/>
    <col min="10328" max="10328" width="9.42578125" bestFit="1" customWidth="1"/>
    <col min="10329" max="10329" width="7.85546875" bestFit="1" customWidth="1"/>
    <col min="10330" max="10330" width="10.7109375" bestFit="1" customWidth="1"/>
    <col min="10331" max="10331" width="10.42578125" bestFit="1" customWidth="1"/>
    <col min="10332" max="10332" width="8" bestFit="1" customWidth="1"/>
    <col min="10333" max="10333" width="10.42578125" bestFit="1" customWidth="1"/>
    <col min="10334" max="10334" width="7.85546875" bestFit="1" customWidth="1"/>
    <col min="10335" max="10335" width="10.42578125" bestFit="1" customWidth="1"/>
    <col min="10336" max="10336" width="8" bestFit="1" customWidth="1"/>
    <col min="10337" max="10337" width="7" bestFit="1" customWidth="1"/>
    <col min="10338" max="10338" width="10.42578125" bestFit="1" customWidth="1"/>
    <col min="10339" max="10339" width="7.85546875" bestFit="1" customWidth="1"/>
    <col min="10340" max="10340" width="10.42578125" bestFit="1" customWidth="1"/>
    <col min="10341" max="10341" width="8" bestFit="1" customWidth="1"/>
    <col min="10342" max="10342" width="7" bestFit="1" customWidth="1"/>
    <col min="10343" max="10343" width="6.28515625" bestFit="1" customWidth="1"/>
    <col min="10344" max="10344" width="10.42578125" bestFit="1" customWidth="1"/>
    <col min="10345" max="10345" width="7.85546875" bestFit="1" customWidth="1"/>
    <col min="10346" max="10346" width="10.42578125" bestFit="1" customWidth="1"/>
    <col min="10347" max="10347" width="9" bestFit="1" customWidth="1"/>
    <col min="10348" max="10348" width="10.42578125" bestFit="1" customWidth="1"/>
    <col min="10349" max="10349" width="7.85546875" bestFit="1" customWidth="1"/>
    <col min="10350" max="10350" width="10.42578125" bestFit="1" customWidth="1"/>
    <col min="10351" max="10351" width="7.85546875" bestFit="1" customWidth="1"/>
    <col min="10352" max="10352" width="10.42578125" bestFit="1" customWidth="1"/>
    <col min="10353" max="10353" width="10.7109375" bestFit="1" customWidth="1"/>
    <col min="10354" max="10354" width="10.42578125" bestFit="1" customWidth="1"/>
    <col min="10355" max="10355" width="8" bestFit="1" customWidth="1"/>
    <col min="10356" max="10356" width="7" bestFit="1" customWidth="1"/>
    <col min="10357" max="10357" width="6.28515625" bestFit="1" customWidth="1"/>
    <col min="10358" max="10358" width="10.42578125" bestFit="1" customWidth="1"/>
    <col min="10359" max="10359" width="8" bestFit="1" customWidth="1"/>
    <col min="10360" max="10360" width="6.28515625" bestFit="1" customWidth="1"/>
    <col min="10361" max="10361" width="10.42578125" bestFit="1" customWidth="1"/>
    <col min="10362" max="10362" width="7" bestFit="1" customWidth="1"/>
    <col min="10363" max="10363" width="9.42578125" bestFit="1" customWidth="1"/>
    <col min="10364" max="10364" width="8" bestFit="1" customWidth="1"/>
    <col min="10365" max="10365" width="10.42578125" bestFit="1" customWidth="1"/>
    <col min="10366" max="10366" width="7.85546875" bestFit="1" customWidth="1"/>
    <col min="10367" max="10367" width="8" bestFit="1" customWidth="1"/>
    <col min="10368" max="10368" width="10.42578125" bestFit="1" customWidth="1"/>
    <col min="10369" max="10369" width="7.85546875" bestFit="1" customWidth="1"/>
    <col min="10370" max="10370" width="10.42578125" bestFit="1" customWidth="1"/>
    <col min="10371" max="10371" width="8" bestFit="1" customWidth="1"/>
    <col min="10372" max="10372" width="10.42578125" bestFit="1" customWidth="1"/>
    <col min="10373" max="10373" width="7.85546875" bestFit="1" customWidth="1"/>
    <col min="10374" max="10374" width="4.42578125" bestFit="1" customWidth="1"/>
    <col min="10375" max="10375" width="10.42578125" bestFit="1" customWidth="1"/>
    <col min="10376" max="10376" width="10" bestFit="1" customWidth="1"/>
    <col min="10377" max="10377" width="11.28515625" bestFit="1" customWidth="1"/>
    <col min="10378" max="10378" width="10.42578125" bestFit="1" customWidth="1"/>
    <col min="10379" max="10379" width="9" bestFit="1" customWidth="1"/>
    <col min="10380" max="10380" width="10.42578125" bestFit="1" customWidth="1"/>
    <col min="10381" max="10381" width="8" bestFit="1" customWidth="1"/>
    <col min="10382" max="10382" width="10.42578125" bestFit="1" customWidth="1"/>
    <col min="10383" max="10383" width="8" bestFit="1" customWidth="1"/>
    <col min="10384" max="10384" width="7" bestFit="1" customWidth="1"/>
    <col min="10385" max="10385" width="10.42578125" bestFit="1" customWidth="1"/>
    <col min="10386" max="10386" width="7.85546875" bestFit="1" customWidth="1"/>
    <col min="10387" max="10387" width="10.42578125" bestFit="1" customWidth="1"/>
    <col min="10388" max="10388" width="7" bestFit="1" customWidth="1"/>
    <col min="10389" max="10389" width="7.85546875" bestFit="1" customWidth="1"/>
    <col min="10390" max="10390" width="10.7109375" bestFit="1" customWidth="1"/>
    <col min="10391" max="10391" width="10.42578125" bestFit="1" customWidth="1"/>
    <col min="10392" max="10392" width="7.85546875" bestFit="1" customWidth="1"/>
    <col min="10393" max="10393" width="8" bestFit="1" customWidth="1"/>
    <col min="10394" max="10394" width="10.42578125" bestFit="1" customWidth="1"/>
    <col min="10395" max="10395" width="7.85546875" bestFit="1" customWidth="1"/>
    <col min="10396" max="10396" width="10.42578125" bestFit="1" customWidth="1"/>
    <col min="10397" max="10397" width="7.85546875" bestFit="1" customWidth="1"/>
    <col min="10398" max="10398" width="6.28515625" bestFit="1" customWidth="1"/>
    <col min="10399" max="10399" width="10.42578125" bestFit="1" customWidth="1"/>
    <col min="10400" max="10400" width="7.85546875" bestFit="1" customWidth="1"/>
    <col min="10401" max="10401" width="11.28515625" bestFit="1" customWidth="1"/>
    <col min="10402" max="10402" width="10.42578125" bestFit="1" customWidth="1"/>
    <col min="10403" max="10403" width="7" bestFit="1" customWidth="1"/>
    <col min="10404" max="10404" width="4.42578125" bestFit="1" customWidth="1"/>
    <col min="10405" max="10405" width="9.42578125" bestFit="1" customWidth="1"/>
    <col min="10406" max="10406" width="8" bestFit="1" customWidth="1"/>
    <col min="10407" max="10407" width="10.42578125" bestFit="1" customWidth="1"/>
    <col min="10408" max="10408" width="7.85546875" bestFit="1" customWidth="1"/>
    <col min="10409" max="10409" width="10.42578125" bestFit="1" customWidth="1"/>
    <col min="10410" max="10410" width="7.85546875" bestFit="1" customWidth="1"/>
    <col min="10411" max="10411" width="10.42578125" bestFit="1" customWidth="1"/>
    <col min="10412" max="10412" width="7.85546875" bestFit="1" customWidth="1"/>
    <col min="10413" max="10413" width="10.42578125" bestFit="1" customWidth="1"/>
    <col min="10414" max="10414" width="11" bestFit="1" customWidth="1"/>
    <col min="10415" max="10415" width="9.42578125" bestFit="1" customWidth="1"/>
    <col min="10416" max="10416" width="9" bestFit="1" customWidth="1"/>
    <col min="10417" max="10417" width="10.42578125" bestFit="1" customWidth="1"/>
    <col min="10418" max="10418" width="7.85546875" bestFit="1" customWidth="1"/>
    <col min="10419" max="10419" width="10.42578125" bestFit="1" customWidth="1"/>
    <col min="10420" max="10420" width="7.85546875" bestFit="1" customWidth="1"/>
    <col min="10421" max="10421" width="10.42578125" bestFit="1" customWidth="1"/>
    <col min="10422" max="10422" width="7.85546875" bestFit="1" customWidth="1"/>
    <col min="10423" max="10423" width="4.42578125" bestFit="1" customWidth="1"/>
    <col min="10424" max="10424" width="10.42578125" bestFit="1" customWidth="1"/>
    <col min="10425" max="10425" width="8" bestFit="1" customWidth="1"/>
    <col min="10426" max="10426" width="7" bestFit="1" customWidth="1"/>
    <col min="10427" max="10427" width="10.42578125" bestFit="1" customWidth="1"/>
    <col min="10428" max="10428" width="7.85546875" bestFit="1" customWidth="1"/>
    <col min="10429" max="10429" width="10.42578125" bestFit="1" customWidth="1"/>
    <col min="10430" max="10430" width="8" bestFit="1" customWidth="1"/>
    <col min="10431" max="10431" width="10.42578125" bestFit="1" customWidth="1"/>
    <col min="10432" max="10432" width="7.85546875" bestFit="1" customWidth="1"/>
    <col min="10433" max="10433" width="10.42578125" bestFit="1" customWidth="1"/>
    <col min="10434" max="10434" width="8" bestFit="1" customWidth="1"/>
    <col min="10435" max="10435" width="6.28515625" bestFit="1" customWidth="1"/>
    <col min="10436" max="10436" width="9.42578125" bestFit="1" customWidth="1"/>
    <col min="10437" max="10437" width="7.85546875" bestFit="1" customWidth="1"/>
    <col min="10438" max="10438" width="10.42578125" bestFit="1" customWidth="1"/>
    <col min="10439" max="10439" width="7.85546875" bestFit="1" customWidth="1"/>
    <col min="10440" max="10440" width="4.42578125" bestFit="1" customWidth="1"/>
    <col min="10441" max="10441" width="10.42578125" bestFit="1" customWidth="1"/>
    <col min="10442" max="10442" width="7.85546875" bestFit="1" customWidth="1"/>
    <col min="10443" max="10443" width="10.42578125" bestFit="1" customWidth="1"/>
    <col min="10444" max="10444" width="7.85546875" bestFit="1" customWidth="1"/>
    <col min="10445" max="10445" width="10.7109375" bestFit="1" customWidth="1"/>
    <col min="10446" max="10446" width="10.42578125" bestFit="1" customWidth="1"/>
    <col min="10447" max="10447" width="7.85546875" bestFit="1" customWidth="1"/>
    <col min="10448" max="10448" width="10.42578125" bestFit="1" customWidth="1"/>
    <col min="10449" max="10449" width="10.7109375" bestFit="1" customWidth="1"/>
    <col min="10450" max="10450" width="10.42578125" bestFit="1" customWidth="1"/>
    <col min="10451" max="10451" width="10.7109375" bestFit="1" customWidth="1"/>
    <col min="10452" max="10452" width="10.42578125" bestFit="1" customWidth="1"/>
    <col min="10453" max="10453" width="7.85546875" bestFit="1" customWidth="1"/>
    <col min="10454" max="10454" width="10" bestFit="1" customWidth="1"/>
    <col min="10455" max="10455" width="10.42578125" bestFit="1" customWidth="1"/>
    <col min="10456" max="10456" width="7" bestFit="1" customWidth="1"/>
    <col min="10457" max="10457" width="9.42578125" bestFit="1" customWidth="1"/>
    <col min="10458" max="10458" width="8" bestFit="1" customWidth="1"/>
    <col min="10459" max="10459" width="7" bestFit="1" customWidth="1"/>
    <col min="10460" max="10460" width="10.42578125" bestFit="1" customWidth="1"/>
    <col min="10461" max="10461" width="7.85546875" bestFit="1" customWidth="1"/>
    <col min="10462" max="10462" width="10.42578125" bestFit="1" customWidth="1"/>
    <col min="10463" max="10463" width="9" bestFit="1" customWidth="1"/>
    <col min="10464" max="10464" width="10.42578125" bestFit="1" customWidth="1"/>
    <col min="10465" max="10465" width="7.85546875" bestFit="1" customWidth="1"/>
    <col min="10466" max="10466" width="10.42578125" bestFit="1" customWidth="1"/>
    <col min="10467" max="10467" width="7.85546875" bestFit="1" customWidth="1"/>
    <col min="10468" max="10468" width="10.42578125" bestFit="1" customWidth="1"/>
    <col min="10469" max="10469" width="10.7109375" bestFit="1" customWidth="1"/>
    <col min="10470" max="10470" width="10.42578125" bestFit="1" customWidth="1"/>
    <col min="10471" max="10471" width="8" bestFit="1" customWidth="1"/>
    <col min="10472" max="10472" width="7" bestFit="1" customWidth="1"/>
    <col min="10473" max="10473" width="10.42578125" bestFit="1" customWidth="1"/>
    <col min="10474" max="10474" width="7.85546875" bestFit="1" customWidth="1"/>
    <col min="10475" max="10475" width="10.42578125" bestFit="1" customWidth="1"/>
    <col min="10476" max="10476" width="8" bestFit="1" customWidth="1"/>
    <col min="10477" max="10477" width="10.42578125" bestFit="1" customWidth="1"/>
    <col min="10478" max="10478" width="7.85546875" bestFit="1" customWidth="1"/>
    <col min="10479" max="10479" width="10.42578125" bestFit="1" customWidth="1"/>
    <col min="10480" max="10480" width="7.85546875" bestFit="1" customWidth="1"/>
    <col min="10481" max="10481" width="10.42578125" bestFit="1" customWidth="1"/>
    <col min="10482" max="10482" width="7.85546875" bestFit="1" customWidth="1"/>
    <col min="10483" max="10483" width="4.42578125" bestFit="1" customWidth="1"/>
    <col min="10484" max="10484" width="10.42578125" bestFit="1" customWidth="1"/>
    <col min="10485" max="10485" width="7.85546875" bestFit="1" customWidth="1"/>
    <col min="10486" max="10486" width="10.42578125" bestFit="1" customWidth="1"/>
    <col min="10487" max="10487" width="8" bestFit="1" customWidth="1"/>
    <col min="10488" max="10488" width="6.28515625" bestFit="1" customWidth="1"/>
    <col min="10489" max="10489" width="10.42578125" bestFit="1" customWidth="1"/>
    <col min="10490" max="10490" width="8" bestFit="1" customWidth="1"/>
    <col min="10491" max="10491" width="6.28515625" bestFit="1" customWidth="1"/>
    <col min="10492" max="10492" width="10.42578125" bestFit="1" customWidth="1"/>
    <col min="10493" max="10493" width="9" bestFit="1" customWidth="1"/>
    <col min="10494" max="10494" width="6.7109375" bestFit="1" customWidth="1"/>
    <col min="10495" max="10495" width="7" bestFit="1" customWidth="1"/>
    <col min="10496" max="10496" width="4.42578125" bestFit="1" customWidth="1"/>
    <col min="10497" max="10497" width="10.42578125" bestFit="1" customWidth="1"/>
    <col min="10498" max="10498" width="11.28515625" bestFit="1" customWidth="1"/>
    <col min="10499" max="10499" width="10.42578125" bestFit="1" customWidth="1"/>
    <col min="10500" max="10500" width="9" bestFit="1" customWidth="1"/>
    <col min="10501" max="10501" width="4.42578125" bestFit="1" customWidth="1"/>
    <col min="10502" max="10502" width="10.42578125" bestFit="1" customWidth="1"/>
    <col min="10503" max="10503" width="8" bestFit="1" customWidth="1"/>
    <col min="10504" max="10504" width="7" bestFit="1" customWidth="1"/>
    <col min="10505" max="10505" width="10.42578125" bestFit="1" customWidth="1"/>
    <col min="10506" max="10506" width="7.85546875" bestFit="1" customWidth="1"/>
    <col min="10507" max="10507" width="10.42578125" bestFit="1" customWidth="1"/>
    <col min="10508" max="10508" width="7" bestFit="1" customWidth="1"/>
    <col min="10509" max="10509" width="4.42578125" bestFit="1" customWidth="1"/>
    <col min="10510" max="10511" width="7.85546875" bestFit="1" customWidth="1"/>
    <col min="10512" max="10512" width="10.42578125" bestFit="1" customWidth="1"/>
    <col min="10513" max="10513" width="10.28515625" bestFit="1" customWidth="1"/>
    <col min="10514" max="10514" width="10.42578125" bestFit="1" customWidth="1"/>
    <col min="10515" max="10515" width="11.28515625" bestFit="1" customWidth="1"/>
    <col min="10516" max="10516" width="10.42578125" bestFit="1" customWidth="1"/>
    <col min="10517" max="10517" width="10.5703125" bestFit="1" customWidth="1"/>
    <col min="10518" max="10518" width="11" bestFit="1" customWidth="1"/>
    <col min="10519" max="10519" width="10.42578125" bestFit="1" customWidth="1"/>
    <col min="10520" max="10520" width="7" bestFit="1" customWidth="1"/>
    <col min="10521" max="10521" width="9.42578125" bestFit="1" customWidth="1"/>
    <col min="10522" max="10522" width="8" bestFit="1" customWidth="1"/>
    <col min="10523" max="10523" width="4.42578125" bestFit="1" customWidth="1"/>
    <col min="10524" max="10524" width="10.42578125" bestFit="1" customWidth="1"/>
    <col min="10525" max="10525" width="7.85546875" bestFit="1" customWidth="1"/>
    <col min="10526" max="10526" width="10.42578125" bestFit="1" customWidth="1"/>
    <col min="10527" max="10527" width="7.85546875" bestFit="1" customWidth="1"/>
    <col min="10528" max="10528" width="10.42578125" bestFit="1" customWidth="1"/>
    <col min="10529" max="10529" width="11" bestFit="1" customWidth="1"/>
    <col min="10530" max="10530" width="9.42578125" bestFit="1" customWidth="1"/>
    <col min="10531" max="10531" width="9" bestFit="1" customWidth="1"/>
    <col min="10532" max="10532" width="10.42578125" bestFit="1" customWidth="1"/>
    <col min="10533" max="10533" width="7.85546875" bestFit="1" customWidth="1"/>
    <col min="10534" max="10534" width="10.42578125" bestFit="1" customWidth="1"/>
    <col min="10535" max="10535" width="7.85546875" bestFit="1" customWidth="1"/>
    <col min="10536" max="10536" width="10.42578125" bestFit="1" customWidth="1"/>
    <col min="10537" max="10537" width="9" bestFit="1" customWidth="1"/>
    <col min="10538" max="10538" width="10.42578125" bestFit="1" customWidth="1"/>
    <col min="10539" max="10539" width="8" bestFit="1" customWidth="1"/>
    <col min="10540" max="10540" width="9.42578125" bestFit="1" customWidth="1"/>
    <col min="10541" max="10541" width="7.85546875" bestFit="1" customWidth="1"/>
    <col min="10542" max="10542" width="10.42578125" bestFit="1" customWidth="1"/>
    <col min="10543" max="10543" width="7.85546875" bestFit="1" customWidth="1"/>
    <col min="10544" max="10544" width="10.42578125" bestFit="1" customWidth="1"/>
    <col min="10545" max="10545" width="9" bestFit="1" customWidth="1"/>
    <col min="10546" max="10546" width="10.42578125" bestFit="1" customWidth="1"/>
    <col min="10547" max="10547" width="7.85546875" bestFit="1" customWidth="1"/>
    <col min="10548" max="10548" width="10.42578125" bestFit="1" customWidth="1"/>
    <col min="10549" max="10549" width="7.85546875" bestFit="1" customWidth="1"/>
    <col min="10550" max="10550" width="10.42578125" bestFit="1" customWidth="1"/>
    <col min="10551" max="10551" width="6.85546875" bestFit="1" customWidth="1"/>
    <col min="10552" max="10552" width="9.42578125" bestFit="1" customWidth="1"/>
    <col min="10553" max="10553" width="7.85546875" bestFit="1" customWidth="1"/>
    <col min="10554" max="10554" width="10.42578125" bestFit="1" customWidth="1"/>
    <col min="10555" max="10555" width="7.85546875" bestFit="1" customWidth="1"/>
    <col min="10556" max="10556" width="10.42578125" bestFit="1" customWidth="1"/>
    <col min="10557" max="10557" width="7.85546875" bestFit="1" customWidth="1"/>
    <col min="10558" max="10558" width="10.42578125" bestFit="1" customWidth="1"/>
    <col min="10559" max="10559" width="7.85546875" bestFit="1" customWidth="1"/>
    <col min="10560" max="10560" width="10.42578125" bestFit="1" customWidth="1"/>
    <col min="10561" max="10561" width="10.7109375" bestFit="1" customWidth="1"/>
    <col min="10562" max="10562" width="10.42578125" bestFit="1" customWidth="1"/>
    <col min="10563" max="10563" width="7.85546875" bestFit="1" customWidth="1"/>
    <col min="10564" max="10564" width="10.42578125" bestFit="1" customWidth="1"/>
    <col min="10565" max="10565" width="10.7109375" bestFit="1" customWidth="1"/>
    <col min="10566" max="10566" width="10.42578125" bestFit="1" customWidth="1"/>
    <col min="10567" max="10567" width="7.85546875" bestFit="1" customWidth="1"/>
    <col min="10568" max="10568" width="4.42578125" bestFit="1" customWidth="1"/>
    <col min="10569" max="10569" width="10.42578125" bestFit="1" customWidth="1"/>
    <col min="10570" max="10570" width="10.7109375" bestFit="1" customWidth="1"/>
    <col min="10571" max="10571" width="10.42578125" bestFit="1" customWidth="1"/>
    <col min="10572" max="10572" width="7.85546875" bestFit="1" customWidth="1"/>
    <col min="10573" max="10573" width="10.42578125" bestFit="1" customWidth="1"/>
    <col min="10574" max="10574" width="7" bestFit="1" customWidth="1"/>
    <col min="10575" max="10575" width="9.42578125" bestFit="1" customWidth="1"/>
    <col min="10576" max="10576" width="10" bestFit="1" customWidth="1"/>
    <col min="10577" max="10577" width="10.42578125" bestFit="1" customWidth="1"/>
    <col min="10578" max="10578" width="7.85546875" bestFit="1" customWidth="1"/>
    <col min="10579" max="10579" width="10.42578125" bestFit="1" customWidth="1"/>
    <col min="10580" max="10580" width="7.85546875" bestFit="1" customWidth="1"/>
    <col min="10581" max="10581" width="10.42578125" bestFit="1" customWidth="1"/>
    <col min="10582" max="10582" width="7.85546875" bestFit="1" customWidth="1"/>
    <col min="10583" max="10583" width="6.28515625" bestFit="1" customWidth="1"/>
    <col min="10584" max="10584" width="10.42578125" bestFit="1" customWidth="1"/>
    <col min="10585" max="10585" width="10.5703125" bestFit="1" customWidth="1"/>
    <col min="10586" max="10586" width="11" bestFit="1" customWidth="1"/>
    <col min="10587" max="10587" width="10.42578125" bestFit="1" customWidth="1"/>
    <col min="10588" max="10588" width="8" bestFit="1" customWidth="1"/>
    <col min="10589" max="10589" width="4.42578125" bestFit="1" customWidth="1"/>
    <col min="10590" max="10590" width="10.42578125" bestFit="1" customWidth="1"/>
    <col min="10591" max="10591" width="10.7109375" bestFit="1" customWidth="1"/>
    <col min="10592" max="10592" width="10.42578125" bestFit="1" customWidth="1"/>
    <col min="10593" max="10593" width="8" bestFit="1" customWidth="1"/>
    <col min="10594" max="10594" width="10.42578125" bestFit="1" customWidth="1"/>
    <col min="10595" max="10595" width="10.5703125" bestFit="1" customWidth="1"/>
    <col min="10596" max="10596" width="6.28515625" bestFit="1" customWidth="1"/>
    <col min="10597" max="10597" width="4.42578125" bestFit="1" customWidth="1"/>
    <col min="10598" max="10598" width="11" bestFit="1" customWidth="1"/>
    <col min="10599" max="10599" width="10.42578125" bestFit="1" customWidth="1"/>
    <col min="10600" max="10600" width="7.85546875" bestFit="1" customWidth="1"/>
    <col min="10601" max="10601" width="10.42578125" bestFit="1" customWidth="1"/>
    <col min="10602" max="10602" width="7.85546875" bestFit="1" customWidth="1"/>
    <col min="10603" max="10603" width="4.42578125" bestFit="1" customWidth="1"/>
    <col min="10604" max="10604" width="10.42578125" bestFit="1" customWidth="1"/>
    <col min="10605" max="10605" width="7.85546875" bestFit="1" customWidth="1"/>
    <col min="10606" max="10606" width="10.42578125" bestFit="1" customWidth="1"/>
    <col min="10607" max="10607" width="7.85546875" bestFit="1" customWidth="1"/>
    <col min="10608" max="10608" width="10.42578125" bestFit="1" customWidth="1"/>
    <col min="10609" max="10609" width="8" bestFit="1" customWidth="1"/>
    <col min="10610" max="10610" width="6.28515625" bestFit="1" customWidth="1"/>
    <col min="10611" max="10611" width="10.42578125" bestFit="1" customWidth="1"/>
    <col min="10612" max="10612" width="10.7109375" bestFit="1" customWidth="1"/>
    <col min="10613" max="10613" width="10.42578125" bestFit="1" customWidth="1"/>
    <col min="10614" max="10614" width="9" bestFit="1" customWidth="1"/>
    <col min="10615" max="10615" width="6.7109375" bestFit="1" customWidth="1"/>
    <col min="10616" max="10616" width="10.42578125" bestFit="1" customWidth="1"/>
    <col min="10617" max="10617" width="9" bestFit="1" customWidth="1"/>
    <col min="10618" max="10618" width="4.42578125" bestFit="1" customWidth="1"/>
    <col min="10619" max="10619" width="10.42578125" bestFit="1" customWidth="1"/>
    <col min="10620" max="10620" width="7.85546875" bestFit="1" customWidth="1"/>
    <col min="10621" max="10621" width="10.42578125" bestFit="1" customWidth="1"/>
    <col min="10622" max="10622" width="7.85546875" bestFit="1" customWidth="1"/>
    <col min="10623" max="10623" width="10.42578125" bestFit="1" customWidth="1"/>
    <col min="10624" max="10624" width="7.85546875" bestFit="1" customWidth="1"/>
    <col min="10625" max="10625" width="10.42578125" bestFit="1" customWidth="1"/>
    <col min="10626" max="10626" width="7.85546875" bestFit="1" customWidth="1"/>
    <col min="10627" max="10627" width="10.42578125" bestFit="1" customWidth="1"/>
    <col min="10628" max="10628" width="7" bestFit="1" customWidth="1"/>
    <col min="10629" max="10629" width="4.42578125" bestFit="1" customWidth="1"/>
    <col min="10630" max="10631" width="7.85546875" bestFit="1" customWidth="1"/>
    <col min="10632" max="10632" width="10.42578125" bestFit="1" customWidth="1"/>
    <col min="10633" max="10633" width="11.28515625" bestFit="1" customWidth="1"/>
    <col min="10634" max="10634" width="10.42578125" bestFit="1" customWidth="1"/>
    <col min="10635" max="10635" width="7.85546875" bestFit="1" customWidth="1"/>
    <col min="10636" max="10636" width="10.42578125" bestFit="1" customWidth="1"/>
    <col min="10637" max="10637" width="7.85546875" bestFit="1" customWidth="1"/>
    <col min="10638" max="10638" width="10.42578125" bestFit="1" customWidth="1"/>
    <col min="10639" max="10639" width="7.85546875" bestFit="1" customWidth="1"/>
    <col min="10640" max="10640" width="10.42578125" bestFit="1" customWidth="1"/>
    <col min="10641" max="10641" width="7.85546875" bestFit="1" customWidth="1"/>
    <col min="10642" max="10642" width="10.42578125" bestFit="1" customWidth="1"/>
    <col min="10643" max="10643" width="11" bestFit="1" customWidth="1"/>
    <col min="10644" max="10644" width="9.42578125" bestFit="1" customWidth="1"/>
    <col min="10645" max="10645" width="9" bestFit="1" customWidth="1"/>
    <col min="10646" max="10646" width="10.42578125" bestFit="1" customWidth="1"/>
    <col min="10647" max="10647" width="7.85546875" bestFit="1" customWidth="1"/>
    <col min="10648" max="10648" width="10.42578125" bestFit="1" customWidth="1"/>
    <col min="10649" max="10649" width="7.85546875" bestFit="1" customWidth="1"/>
    <col min="10650" max="10650" width="10.42578125" bestFit="1" customWidth="1"/>
    <col min="10651" max="10651" width="9" bestFit="1" customWidth="1"/>
    <col min="10652" max="10652" width="10.42578125" bestFit="1" customWidth="1"/>
    <col min="10653" max="10653" width="7.85546875" bestFit="1" customWidth="1"/>
    <col min="10654" max="10654" width="10.42578125" bestFit="1" customWidth="1"/>
    <col min="10655" max="10655" width="7.85546875" bestFit="1" customWidth="1"/>
    <col min="10656" max="10656" width="10.42578125" bestFit="1" customWidth="1"/>
    <col min="10657" max="10657" width="7.85546875" bestFit="1" customWidth="1"/>
    <col min="10658" max="10658" width="4.42578125" bestFit="1" customWidth="1"/>
    <col min="10659" max="10659" width="10.42578125" bestFit="1" customWidth="1"/>
    <col min="10660" max="10660" width="8" bestFit="1" customWidth="1"/>
    <col min="10661" max="10661" width="9.42578125" bestFit="1" customWidth="1"/>
    <col min="10662" max="10662" width="7.85546875" bestFit="1" customWidth="1"/>
    <col min="10663" max="10663" width="10.42578125" bestFit="1" customWidth="1"/>
    <col min="10664" max="10664" width="9" bestFit="1" customWidth="1"/>
    <col min="10665" max="10665" width="10.42578125" bestFit="1" customWidth="1"/>
    <col min="10666" max="10666" width="7.85546875" bestFit="1" customWidth="1"/>
    <col min="10667" max="10667" width="7" bestFit="1" customWidth="1"/>
    <col min="10668" max="10668" width="6.28515625" bestFit="1" customWidth="1"/>
    <col min="10669" max="10669" width="10.42578125" bestFit="1" customWidth="1"/>
    <col min="10670" max="10670" width="6.85546875" bestFit="1" customWidth="1"/>
    <col min="10671" max="10671" width="4.42578125" bestFit="1" customWidth="1"/>
    <col min="10672" max="10672" width="9.42578125" bestFit="1" customWidth="1"/>
    <col min="10673" max="10673" width="7.85546875" bestFit="1" customWidth="1"/>
    <col min="10674" max="10674" width="10.42578125" bestFit="1" customWidth="1"/>
    <col min="10675" max="10675" width="7.85546875" bestFit="1" customWidth="1"/>
    <col min="10676" max="10676" width="10.42578125" bestFit="1" customWidth="1"/>
    <col min="10677" max="10677" width="10.7109375" bestFit="1" customWidth="1"/>
    <col min="10678" max="10678" width="10.42578125" bestFit="1" customWidth="1"/>
    <col min="10679" max="10679" width="7.85546875" bestFit="1" customWidth="1"/>
    <col min="10680" max="10680" width="10.7109375" bestFit="1" customWidth="1"/>
    <col min="10681" max="10681" width="10.42578125" bestFit="1" customWidth="1"/>
    <col min="10682" max="10682" width="7.85546875" bestFit="1" customWidth="1"/>
    <col min="10683" max="10683" width="10.42578125" bestFit="1" customWidth="1"/>
    <col min="10684" max="10684" width="7.85546875" bestFit="1" customWidth="1"/>
    <col min="10685" max="10685" width="6.28515625" bestFit="1" customWidth="1"/>
    <col min="10686" max="10686" width="4.42578125" bestFit="1" customWidth="1"/>
    <col min="10687" max="10687" width="10.42578125" bestFit="1" customWidth="1"/>
    <col min="10688" max="10688" width="7.85546875" bestFit="1" customWidth="1"/>
    <col min="10689" max="10689" width="10.42578125" bestFit="1" customWidth="1"/>
    <col min="10690" max="10690" width="10.7109375" bestFit="1" customWidth="1"/>
    <col min="10691" max="10691" width="10.42578125" bestFit="1" customWidth="1"/>
    <col min="10692" max="10692" width="7.85546875" bestFit="1" customWidth="1"/>
    <col min="10693" max="10693" width="10.42578125" bestFit="1" customWidth="1"/>
    <col min="10694" max="10694" width="7" bestFit="1" customWidth="1"/>
    <col min="10695" max="10695" width="6.28515625" bestFit="1" customWidth="1"/>
    <col min="10696" max="10696" width="4.42578125" bestFit="1" customWidth="1"/>
    <col min="10697" max="10697" width="9.42578125" bestFit="1" customWidth="1"/>
    <col min="10698" max="10698" width="10" bestFit="1" customWidth="1"/>
    <col min="10699" max="10699" width="11.28515625" bestFit="1" customWidth="1"/>
    <col min="10700" max="10700" width="10.42578125" bestFit="1" customWidth="1"/>
    <col min="10701" max="10701" width="7.85546875" bestFit="1" customWidth="1"/>
    <col min="10702" max="10702" width="10.42578125" bestFit="1" customWidth="1"/>
    <col min="10703" max="10703" width="7.85546875" bestFit="1" customWidth="1"/>
    <col min="10704" max="10704" width="10.42578125" bestFit="1" customWidth="1"/>
    <col min="10705" max="10705" width="9" bestFit="1" customWidth="1"/>
    <col min="10706" max="10706" width="9.42578125" bestFit="1" customWidth="1"/>
    <col min="10707" max="10707" width="7.85546875" bestFit="1" customWidth="1"/>
    <col min="10708" max="10708" width="10.42578125" bestFit="1" customWidth="1"/>
    <col min="10709" max="10709" width="7.85546875" bestFit="1" customWidth="1"/>
    <col min="10710" max="10710" width="6.28515625" bestFit="1" customWidth="1"/>
    <col min="10711" max="10711" width="10.42578125" bestFit="1" customWidth="1"/>
    <col min="10712" max="10712" width="10.5703125" bestFit="1" customWidth="1"/>
    <col min="10713" max="10713" width="11" bestFit="1" customWidth="1"/>
    <col min="10714" max="10714" width="10.42578125" bestFit="1" customWidth="1"/>
    <col min="10715" max="10715" width="7.85546875" bestFit="1" customWidth="1"/>
    <col min="10716" max="10716" width="4.42578125" bestFit="1" customWidth="1"/>
    <col min="10717" max="10717" width="10.42578125" bestFit="1" customWidth="1"/>
    <col min="10718" max="10718" width="10.7109375" bestFit="1" customWidth="1"/>
    <col min="10719" max="10719" width="10.42578125" bestFit="1" customWidth="1"/>
    <col min="10720" max="10720" width="7.85546875" bestFit="1" customWidth="1"/>
    <col min="10721" max="10721" width="10.42578125" bestFit="1" customWidth="1"/>
    <col min="10722" max="10722" width="10.5703125" bestFit="1" customWidth="1"/>
    <col min="10723" max="10723" width="6.28515625" bestFit="1" customWidth="1"/>
    <col min="10724" max="10724" width="4.42578125" bestFit="1" customWidth="1"/>
    <col min="10725" max="10725" width="11" bestFit="1" customWidth="1"/>
    <col min="10726" max="10726" width="10.42578125" bestFit="1" customWidth="1"/>
    <col min="10727" max="10727" width="7.85546875" bestFit="1" customWidth="1"/>
    <col min="10728" max="10728" width="10.42578125" bestFit="1" customWidth="1"/>
    <col min="10729" max="10729" width="7.85546875" bestFit="1" customWidth="1"/>
    <col min="10730" max="10730" width="10.28515625" bestFit="1" customWidth="1"/>
    <col min="10731" max="10731" width="10.42578125" bestFit="1" customWidth="1"/>
    <col min="10732" max="10732" width="7.85546875" bestFit="1" customWidth="1"/>
    <col min="10733" max="10733" width="10.42578125" bestFit="1" customWidth="1"/>
    <col min="10734" max="10734" width="7.85546875" bestFit="1" customWidth="1"/>
    <col min="10735" max="10735" width="4.42578125" bestFit="1" customWidth="1"/>
    <col min="10736" max="10736" width="10.7109375" bestFit="1" customWidth="1"/>
    <col min="10737" max="10737" width="10.42578125" bestFit="1" customWidth="1"/>
    <col min="10738" max="10738" width="7.85546875" bestFit="1" customWidth="1"/>
    <col min="10739" max="10739" width="4.42578125" bestFit="1" customWidth="1"/>
    <col min="10740" max="10740" width="10.42578125" bestFit="1" customWidth="1"/>
    <col min="10741" max="10741" width="7.85546875" bestFit="1" customWidth="1"/>
    <col min="10742" max="10742" width="10.42578125" bestFit="1" customWidth="1"/>
    <col min="10743" max="10743" width="10.7109375" bestFit="1" customWidth="1"/>
    <col min="10744" max="10744" width="10.42578125" bestFit="1" customWidth="1"/>
    <col min="10745" max="10745" width="9" bestFit="1" customWidth="1"/>
    <col min="10746" max="10746" width="10.42578125" bestFit="1" customWidth="1"/>
    <col min="10747" max="10747" width="7.85546875" bestFit="1" customWidth="1"/>
    <col min="10748" max="10748" width="10.42578125" bestFit="1" customWidth="1"/>
    <col min="10749" max="10749" width="9" bestFit="1" customWidth="1"/>
    <col min="10750" max="10750" width="10.42578125" bestFit="1" customWidth="1"/>
    <col min="10751" max="10751" width="7.85546875" bestFit="1" customWidth="1"/>
    <col min="10752" max="10752" width="10.42578125" bestFit="1" customWidth="1"/>
    <col min="10753" max="10753" width="7" bestFit="1" customWidth="1"/>
    <col min="10754" max="10754" width="4.42578125" bestFit="1" customWidth="1"/>
    <col min="10755" max="10756" width="7.85546875" bestFit="1" customWidth="1"/>
    <col min="10757" max="10757" width="10.42578125" bestFit="1" customWidth="1"/>
    <col min="10758" max="10758" width="7.85546875" bestFit="1" customWidth="1"/>
    <col min="10759" max="10759" width="10.42578125" bestFit="1" customWidth="1"/>
    <col min="10760" max="10760" width="7.85546875" bestFit="1" customWidth="1"/>
    <col min="10761" max="10761" width="10.42578125" bestFit="1" customWidth="1"/>
    <col min="10762" max="10762" width="7.85546875" bestFit="1" customWidth="1"/>
    <col min="10763" max="10763" width="4.42578125" bestFit="1" customWidth="1"/>
    <col min="10764" max="10764" width="10.42578125" bestFit="1" customWidth="1"/>
    <col min="10765" max="10765" width="11.28515625" bestFit="1" customWidth="1"/>
    <col min="10766" max="10766" width="10.42578125" bestFit="1" customWidth="1"/>
    <col min="10767" max="10767" width="7.85546875" bestFit="1" customWidth="1"/>
    <col min="10768" max="10768" width="10.42578125" bestFit="1" customWidth="1"/>
    <col min="10769" max="10769" width="6.85546875" bestFit="1" customWidth="1"/>
    <col min="10770" max="10770" width="9.42578125" bestFit="1" customWidth="1"/>
    <col min="10771" max="10771" width="7.85546875" bestFit="1" customWidth="1"/>
    <col min="10772" max="10772" width="10.42578125" bestFit="1" customWidth="1"/>
    <col min="10773" max="10773" width="7.85546875" bestFit="1" customWidth="1"/>
    <col min="10774" max="10774" width="10.42578125" bestFit="1" customWidth="1"/>
    <col min="10775" max="10775" width="7.85546875" bestFit="1" customWidth="1"/>
    <col min="10776" max="10776" width="7" bestFit="1" customWidth="1"/>
    <col min="10777" max="10777" width="10.42578125" bestFit="1" customWidth="1"/>
    <col min="10778" max="10778" width="7.85546875" bestFit="1" customWidth="1"/>
    <col min="10779" max="10779" width="10.42578125" bestFit="1" customWidth="1"/>
    <col min="10780" max="10780" width="7.85546875" bestFit="1" customWidth="1"/>
    <col min="10781" max="10781" width="10.42578125" bestFit="1" customWidth="1"/>
    <col min="10782" max="10782" width="7.85546875" bestFit="1" customWidth="1"/>
    <col min="10783" max="10783" width="10.42578125" bestFit="1" customWidth="1"/>
    <col min="10784" max="10784" width="7.85546875" bestFit="1" customWidth="1"/>
    <col min="10785" max="10785" width="10.42578125" bestFit="1" customWidth="1"/>
    <col min="10786" max="10786" width="7.85546875" bestFit="1" customWidth="1"/>
    <col min="10787" max="10787" width="10.42578125" bestFit="1" customWidth="1"/>
    <col min="10788" max="10788" width="7.85546875" bestFit="1" customWidth="1"/>
    <col min="10789" max="10789" width="10.42578125" bestFit="1" customWidth="1"/>
    <col min="10790" max="10790" width="7.85546875" bestFit="1" customWidth="1"/>
    <col min="10791" max="10791" width="4.42578125" bestFit="1" customWidth="1"/>
    <col min="10792" max="10792" width="10.42578125" bestFit="1" customWidth="1"/>
    <col min="10793" max="10793" width="7.85546875" bestFit="1" customWidth="1"/>
    <col min="10794" max="10794" width="10.42578125" bestFit="1" customWidth="1"/>
    <col min="10795" max="10795" width="9" bestFit="1" customWidth="1"/>
    <col min="10796" max="10796" width="4.42578125" bestFit="1" customWidth="1"/>
    <col min="10797" max="10797" width="10.42578125" bestFit="1" customWidth="1"/>
    <col min="10798" max="10798" width="7.85546875" bestFit="1" customWidth="1"/>
    <col min="10799" max="10799" width="10.42578125" bestFit="1" customWidth="1"/>
    <col min="10800" max="10800" width="7.85546875" bestFit="1" customWidth="1"/>
    <col min="10801" max="10801" width="7" bestFit="1" customWidth="1"/>
    <col min="10802" max="10802" width="6.28515625" bestFit="1" customWidth="1"/>
    <col min="10803" max="10803" width="10.42578125" bestFit="1" customWidth="1"/>
    <col min="10804" max="10804" width="7.85546875" bestFit="1" customWidth="1"/>
    <col min="10805" max="10805" width="10.42578125" bestFit="1" customWidth="1"/>
    <col min="10806" max="10806" width="7.85546875" bestFit="1" customWidth="1"/>
    <col min="10807" max="10807" width="10.42578125" bestFit="1" customWidth="1"/>
    <col min="10808" max="10808" width="7.85546875" bestFit="1" customWidth="1"/>
    <col min="10809" max="10809" width="10.42578125" bestFit="1" customWidth="1"/>
    <col min="10810" max="10810" width="7.85546875" bestFit="1" customWidth="1"/>
    <col min="10811" max="10811" width="10.42578125" bestFit="1" customWidth="1"/>
    <col min="10812" max="10812" width="10.7109375" bestFit="1" customWidth="1"/>
    <col min="10813" max="10813" width="10.42578125" bestFit="1" customWidth="1"/>
    <col min="10814" max="10814" width="7.85546875" bestFit="1" customWidth="1"/>
    <col min="10815" max="10815" width="10.42578125" bestFit="1" customWidth="1"/>
    <col min="10816" max="10816" width="7.85546875" bestFit="1" customWidth="1"/>
    <col min="10817" max="10817" width="7" bestFit="1" customWidth="1"/>
    <col min="10818" max="10818" width="10.42578125" bestFit="1" customWidth="1"/>
    <col min="10819" max="10819" width="7.85546875" bestFit="1" customWidth="1"/>
    <col min="10820" max="10820" width="10.42578125" bestFit="1" customWidth="1"/>
    <col min="10821" max="10821" width="7.85546875" bestFit="1" customWidth="1"/>
    <col min="10822" max="10822" width="10.42578125" bestFit="1" customWidth="1"/>
    <col min="10823" max="10823" width="7.85546875" bestFit="1" customWidth="1"/>
    <col min="10824" max="10824" width="10.42578125" bestFit="1" customWidth="1"/>
    <col min="10825" max="10825" width="7" bestFit="1" customWidth="1"/>
    <col min="10826" max="10826" width="6.28515625" bestFit="1" customWidth="1"/>
    <col min="10827" max="10827" width="4.42578125" bestFit="1" customWidth="1"/>
    <col min="10828" max="10828" width="9.42578125" bestFit="1" customWidth="1"/>
    <col min="10829" max="10829" width="7.85546875" bestFit="1" customWidth="1"/>
    <col min="10830" max="10830" width="10.42578125" bestFit="1" customWidth="1"/>
    <col min="10831" max="10831" width="7.85546875" bestFit="1" customWidth="1"/>
    <col min="10832" max="10832" width="10.42578125" bestFit="1" customWidth="1"/>
    <col min="10833" max="10833" width="7.85546875" bestFit="1" customWidth="1"/>
    <col min="10834" max="10834" width="10.42578125" bestFit="1" customWidth="1"/>
    <col min="10835" max="10835" width="9" bestFit="1" customWidth="1"/>
    <col min="10836" max="10836" width="9.42578125" bestFit="1" customWidth="1"/>
    <col min="10837" max="10837" width="7.85546875" bestFit="1" customWidth="1"/>
    <col min="10838" max="10838" width="10.42578125" bestFit="1" customWidth="1"/>
    <col min="10839" max="10839" width="10.5703125" bestFit="1" customWidth="1"/>
    <col min="10840" max="10840" width="11" bestFit="1" customWidth="1"/>
    <col min="10841" max="10841" width="10.42578125" bestFit="1" customWidth="1"/>
    <col min="10842" max="10842" width="9" bestFit="1" customWidth="1"/>
    <col min="10843" max="10843" width="7" bestFit="1" customWidth="1"/>
    <col min="10844" max="10844" width="4.42578125" bestFit="1" customWidth="1"/>
    <col min="10845" max="10845" width="10.42578125" bestFit="1" customWidth="1"/>
    <col min="10846" max="10846" width="7.85546875" bestFit="1" customWidth="1"/>
    <col min="10847" max="10847" width="4.42578125" bestFit="1" customWidth="1"/>
    <col min="10848" max="10848" width="10.7109375" bestFit="1" customWidth="1"/>
    <col min="10849" max="10849" width="10.42578125" bestFit="1" customWidth="1"/>
    <col min="10850" max="10850" width="7.85546875" bestFit="1" customWidth="1"/>
    <col min="10851" max="10851" width="10.42578125" bestFit="1" customWidth="1"/>
    <col min="10852" max="10852" width="7.85546875" bestFit="1" customWidth="1"/>
    <col min="10853" max="10853" width="10.42578125" bestFit="1" customWidth="1"/>
    <col min="10854" max="10854" width="10.5703125" bestFit="1" customWidth="1"/>
    <col min="10855" max="10855" width="6.28515625" bestFit="1" customWidth="1"/>
    <col min="10856" max="10856" width="11" bestFit="1" customWidth="1"/>
    <col min="10857" max="10857" width="10.42578125" bestFit="1" customWidth="1"/>
    <col min="10858" max="10858" width="7.85546875" bestFit="1" customWidth="1"/>
    <col min="10859" max="10859" width="10.28515625" bestFit="1" customWidth="1"/>
    <col min="10860" max="10860" width="10.42578125" bestFit="1" customWidth="1"/>
    <col min="10861" max="10861" width="7.85546875" bestFit="1" customWidth="1"/>
    <col min="10862" max="10862" width="10.7109375" bestFit="1" customWidth="1"/>
    <col min="10863" max="10863" width="10.42578125" bestFit="1" customWidth="1"/>
    <col min="10864" max="10864" width="7.85546875" bestFit="1" customWidth="1"/>
    <col min="10865" max="10865" width="10.42578125" bestFit="1" customWidth="1"/>
    <col min="10866" max="10866" width="7.85546875" bestFit="1" customWidth="1"/>
    <col min="10867" max="10867" width="10.42578125" bestFit="1" customWidth="1"/>
    <col min="10868" max="10868" width="7" bestFit="1" customWidth="1"/>
    <col min="10869" max="10870" width="7.85546875" bestFit="1" customWidth="1"/>
    <col min="10871" max="10871" width="10.42578125" bestFit="1" customWidth="1"/>
    <col min="10872" max="10872" width="7.85546875" bestFit="1" customWidth="1"/>
    <col min="10873" max="10873" width="4.42578125" bestFit="1" customWidth="1"/>
    <col min="10874" max="10874" width="10.42578125" bestFit="1" customWidth="1"/>
    <col min="10875" max="10875" width="11.28515625" bestFit="1" customWidth="1"/>
    <col min="10876" max="10876" width="10.42578125" bestFit="1" customWidth="1"/>
    <col min="10877" max="10877" width="7.85546875" bestFit="1" customWidth="1"/>
    <col min="10878" max="10878" width="10.42578125" bestFit="1" customWidth="1"/>
    <col min="10879" max="10879" width="7.85546875" bestFit="1" customWidth="1"/>
    <col min="10880" max="10880" width="10.42578125" bestFit="1" customWidth="1"/>
    <col min="10881" max="10881" width="7.85546875" bestFit="1" customWidth="1"/>
    <col min="10882" max="10882" width="10.42578125" bestFit="1" customWidth="1"/>
    <col min="10883" max="10883" width="7.85546875" bestFit="1" customWidth="1"/>
    <col min="10884" max="10884" width="10.42578125" bestFit="1" customWidth="1"/>
    <col min="10885" max="10885" width="7.85546875" bestFit="1" customWidth="1"/>
    <col min="10886" max="10886" width="7" bestFit="1" customWidth="1"/>
    <col min="10887" max="10887" width="10.42578125" bestFit="1" customWidth="1"/>
    <col min="10888" max="10888" width="7.85546875" bestFit="1" customWidth="1"/>
    <col min="10889" max="10889" width="10.42578125" bestFit="1" customWidth="1"/>
    <col min="10890" max="10890" width="7.85546875" bestFit="1" customWidth="1"/>
    <col min="10891" max="10891" width="10.42578125" bestFit="1" customWidth="1"/>
    <col min="10892" max="10892" width="7.85546875" bestFit="1" customWidth="1"/>
    <col min="10893" max="10893" width="10.42578125" bestFit="1" customWidth="1"/>
    <col min="10894" max="10894" width="7.85546875" bestFit="1" customWidth="1"/>
    <col min="10895" max="10895" width="10.42578125" bestFit="1" customWidth="1"/>
    <col min="10896" max="10896" width="7.85546875" bestFit="1" customWidth="1"/>
    <col min="10897" max="10897" width="10.42578125" bestFit="1" customWidth="1"/>
    <col min="10898" max="10898" width="6.85546875" bestFit="1" customWidth="1"/>
    <col min="10899" max="10899" width="9.42578125" bestFit="1" customWidth="1"/>
    <col min="10900" max="10900" width="7.85546875" bestFit="1" customWidth="1"/>
    <col min="10901" max="10901" width="10.42578125" bestFit="1" customWidth="1"/>
    <col min="10902" max="10902" width="7.85546875" bestFit="1" customWidth="1"/>
    <col min="10903" max="10903" width="10.42578125" bestFit="1" customWidth="1"/>
    <col min="10904" max="10904" width="7.85546875" bestFit="1" customWidth="1"/>
    <col min="10905" max="10905" width="10.42578125" bestFit="1" customWidth="1"/>
    <col min="10906" max="10906" width="7.85546875" bestFit="1" customWidth="1"/>
    <col min="10907" max="10907" width="10.42578125" bestFit="1" customWidth="1"/>
    <col min="10908" max="10908" width="7.85546875" bestFit="1" customWidth="1"/>
    <col min="10909" max="10909" width="10.42578125" bestFit="1" customWidth="1"/>
    <col min="10910" max="10910" width="7.85546875" bestFit="1" customWidth="1"/>
    <col min="10911" max="10911" width="10.42578125" bestFit="1" customWidth="1"/>
    <col min="10912" max="10912" width="7.85546875" bestFit="1" customWidth="1"/>
    <col min="10913" max="10913" width="10.42578125" bestFit="1" customWidth="1"/>
    <col min="10914" max="10914" width="10.7109375" bestFit="1" customWidth="1"/>
    <col min="10915" max="10915" width="10.42578125" bestFit="1" customWidth="1"/>
    <col min="10916" max="10916" width="7.85546875" bestFit="1" customWidth="1"/>
    <col min="10917" max="10917" width="4.42578125" bestFit="1" customWidth="1"/>
    <col min="10918" max="10918" width="10.42578125" bestFit="1" customWidth="1"/>
    <col min="10919" max="10919" width="7.85546875" bestFit="1" customWidth="1"/>
    <col min="10920" max="10920" width="10.42578125" bestFit="1" customWidth="1"/>
    <col min="10921" max="10921" width="7.85546875" bestFit="1" customWidth="1"/>
    <col min="10922" max="10922" width="10.42578125" bestFit="1" customWidth="1"/>
    <col min="10923" max="10923" width="7.85546875" bestFit="1" customWidth="1"/>
    <col min="10924" max="10924" width="10.42578125" bestFit="1" customWidth="1"/>
    <col min="10925" max="10925" width="7" bestFit="1" customWidth="1"/>
    <col min="10926" max="10926" width="6.28515625" bestFit="1" customWidth="1"/>
    <col min="10927" max="10927" width="9.42578125" bestFit="1" customWidth="1"/>
    <col min="10928" max="10928" width="7.85546875" bestFit="1" customWidth="1"/>
    <col min="10929" max="10929" width="10.42578125" bestFit="1" customWidth="1"/>
    <col min="10930" max="10930" width="7.85546875" bestFit="1" customWidth="1"/>
    <col min="10931" max="10931" width="10.42578125" bestFit="1" customWidth="1"/>
    <col min="10932" max="10932" width="7.85546875" bestFit="1" customWidth="1"/>
    <col min="10933" max="10933" width="10.42578125" bestFit="1" customWidth="1"/>
    <col min="10934" max="10934" width="7.85546875" bestFit="1" customWidth="1"/>
    <col min="10935" max="10935" width="10.42578125" bestFit="1" customWidth="1"/>
    <col min="10936" max="10936" width="7.85546875" bestFit="1" customWidth="1"/>
    <col min="10937" max="10937" width="10.42578125" bestFit="1" customWidth="1"/>
    <col min="10938" max="10938" width="7.85546875" bestFit="1" customWidth="1"/>
    <col min="10939" max="10939" width="10.42578125" bestFit="1" customWidth="1"/>
    <col min="10940" max="10940" width="9" bestFit="1" customWidth="1"/>
    <col min="10941" max="10941" width="7" bestFit="1" customWidth="1"/>
    <col min="10942" max="10942" width="4.42578125" bestFit="1" customWidth="1"/>
    <col min="10943" max="10943" width="10.42578125" bestFit="1" customWidth="1"/>
    <col min="10944" max="10944" width="10.7109375" bestFit="1" customWidth="1"/>
    <col min="10945" max="10945" width="10.42578125" bestFit="1" customWidth="1"/>
    <col min="10946" max="10946" width="7.85546875" bestFit="1" customWidth="1"/>
    <col min="10947" max="10947" width="10.42578125" bestFit="1" customWidth="1"/>
    <col min="10948" max="10948" width="10.5703125" bestFit="1" customWidth="1"/>
    <col min="10949" max="10949" width="4.42578125" bestFit="1" customWidth="1"/>
    <col min="10950" max="10950" width="11" bestFit="1" customWidth="1"/>
    <col min="10951" max="10951" width="10.42578125" bestFit="1" customWidth="1"/>
    <col min="10952" max="10952" width="7.85546875" bestFit="1" customWidth="1"/>
    <col min="10953" max="10953" width="10.42578125" bestFit="1" customWidth="1"/>
    <col min="10954" max="10954" width="7.85546875" bestFit="1" customWidth="1"/>
    <col min="10955" max="10955" width="10.42578125" bestFit="1" customWidth="1"/>
    <col min="10956" max="10956" width="7.85546875" bestFit="1" customWidth="1"/>
    <col min="10957" max="10957" width="10.28515625" bestFit="1" customWidth="1"/>
    <col min="10958" max="10958" width="4.42578125" bestFit="1" customWidth="1"/>
    <col min="10959" max="10959" width="10.42578125" bestFit="1" customWidth="1"/>
    <col min="10960" max="10960" width="10.7109375" bestFit="1" customWidth="1"/>
    <col min="10961" max="10961" width="10.42578125" bestFit="1" customWidth="1"/>
    <col min="10962" max="10962" width="6.85546875" bestFit="1" customWidth="1"/>
    <col min="10963" max="10963" width="9.42578125" bestFit="1" customWidth="1"/>
    <col min="10964" max="10964" width="7.85546875" bestFit="1" customWidth="1"/>
    <col min="10965" max="10965" width="10.42578125" bestFit="1" customWidth="1"/>
    <col min="10966" max="10966" width="8" bestFit="1" customWidth="1"/>
    <col min="10967" max="10967" width="10.42578125" bestFit="1" customWidth="1"/>
    <col min="10968" max="10968" width="7.85546875" bestFit="1" customWidth="1"/>
    <col min="10969" max="10969" width="10.42578125" bestFit="1" customWidth="1"/>
    <col min="10970" max="10970" width="7.85546875" bestFit="1" customWidth="1"/>
    <col min="10971" max="10971" width="10.42578125" bestFit="1" customWidth="1"/>
    <col min="10972" max="10972" width="7.85546875" bestFit="1" customWidth="1"/>
    <col min="10973" max="10973" width="10.42578125" bestFit="1" customWidth="1"/>
    <col min="10974" max="10974" width="7" bestFit="1" customWidth="1"/>
    <col min="10975" max="10975" width="4.42578125" bestFit="1" customWidth="1"/>
    <col min="10976" max="10977" width="7.85546875" bestFit="1" customWidth="1"/>
    <col min="10978" max="10978" width="10.42578125" bestFit="1" customWidth="1"/>
    <col min="10979" max="10979" width="8" bestFit="1" customWidth="1"/>
    <col min="10980" max="10980" width="7" bestFit="1" customWidth="1"/>
    <col min="10981" max="10981" width="10.42578125" bestFit="1" customWidth="1"/>
    <col min="10982" max="10982" width="7.85546875" bestFit="1" customWidth="1"/>
    <col min="10983" max="10983" width="10.42578125" bestFit="1" customWidth="1"/>
    <col min="10984" max="10984" width="7.85546875" bestFit="1" customWidth="1"/>
    <col min="10985" max="10985" width="4.42578125" bestFit="1" customWidth="1"/>
    <col min="10986" max="10986" width="10.42578125" bestFit="1" customWidth="1"/>
    <col min="10987" max="10987" width="11.28515625" bestFit="1" customWidth="1"/>
    <col min="10988" max="10988" width="10.42578125" bestFit="1" customWidth="1"/>
    <col min="10989" max="10989" width="7.85546875" bestFit="1" customWidth="1"/>
    <col min="10990" max="10990" width="10.42578125" bestFit="1" customWidth="1"/>
    <col min="10991" max="10991" width="6.85546875" bestFit="1" customWidth="1"/>
    <col min="10992" max="10992" width="9.42578125" bestFit="1" customWidth="1"/>
    <col min="10993" max="10993" width="7.85546875" bestFit="1" customWidth="1"/>
    <col min="10994" max="10994" width="10.7109375" bestFit="1" customWidth="1"/>
    <col min="10995" max="10995" width="10.42578125" bestFit="1" customWidth="1"/>
    <col min="10996" max="10996" width="7.85546875" bestFit="1" customWidth="1"/>
    <col min="10997" max="10997" width="10.42578125" bestFit="1" customWidth="1"/>
    <col min="10998" max="10998" width="7.85546875" bestFit="1" customWidth="1"/>
    <col min="10999" max="10999" width="10.42578125" bestFit="1" customWidth="1"/>
    <col min="11000" max="11000" width="7.85546875" bestFit="1" customWidth="1"/>
    <col min="11001" max="11001" width="10.42578125" bestFit="1" customWidth="1"/>
    <col min="11002" max="11002" width="7.85546875" bestFit="1" customWidth="1"/>
    <col min="11003" max="11003" width="10.42578125" bestFit="1" customWidth="1"/>
    <col min="11004" max="11004" width="7.85546875" bestFit="1" customWidth="1"/>
    <col min="11005" max="11005" width="10.42578125" bestFit="1" customWidth="1"/>
    <col min="11006" max="11006" width="7.85546875" bestFit="1" customWidth="1"/>
    <col min="11007" max="11007" width="10.42578125" bestFit="1" customWidth="1"/>
    <col min="11008" max="11008" width="7.85546875" bestFit="1" customWidth="1"/>
    <col min="11009" max="11009" width="10.42578125" bestFit="1" customWidth="1"/>
    <col min="11010" max="11010" width="8" bestFit="1" customWidth="1"/>
    <col min="11011" max="11011" width="4.42578125" bestFit="1" customWidth="1"/>
    <col min="11012" max="11012" width="10.42578125" bestFit="1" customWidth="1"/>
    <col min="11013" max="11013" width="7.85546875" bestFit="1" customWidth="1"/>
    <col min="11014" max="11014" width="10.42578125" bestFit="1" customWidth="1"/>
    <col min="11015" max="11015" width="7.85546875" bestFit="1" customWidth="1"/>
    <col min="11016" max="11016" width="10.42578125" bestFit="1" customWidth="1"/>
    <col min="11017" max="11017" width="10.5703125" bestFit="1" customWidth="1"/>
    <col min="11018" max="11018" width="7" bestFit="1" customWidth="1"/>
    <col min="11019" max="11019" width="11" bestFit="1" customWidth="1"/>
    <col min="11020" max="11020" width="10.42578125" bestFit="1" customWidth="1"/>
    <col min="11021" max="11021" width="7.85546875" bestFit="1" customWidth="1"/>
    <col min="11022" max="11022" width="10.42578125" bestFit="1" customWidth="1"/>
    <col min="11023" max="11023" width="7.85546875" bestFit="1" customWidth="1"/>
    <col min="11024" max="11024" width="10.42578125" bestFit="1" customWidth="1"/>
    <col min="11025" max="11025" width="7.85546875" bestFit="1" customWidth="1"/>
    <col min="11026" max="11026" width="10.42578125" bestFit="1" customWidth="1"/>
    <col min="11027" max="11027" width="7.85546875" bestFit="1" customWidth="1"/>
    <col min="11028" max="11028" width="10.42578125" bestFit="1" customWidth="1"/>
    <col min="11029" max="11029" width="10.28515625" bestFit="1" customWidth="1"/>
    <col min="11030" max="11030" width="4.42578125" bestFit="1" customWidth="1"/>
    <col min="11031" max="11031" width="10.42578125" bestFit="1" customWidth="1"/>
    <col min="11032" max="11032" width="7.85546875" bestFit="1" customWidth="1"/>
    <col min="11033" max="11033" width="10.42578125" bestFit="1" customWidth="1"/>
    <col min="11034" max="11034" width="7.85546875" bestFit="1" customWidth="1"/>
    <col min="11035" max="11035" width="10.42578125" bestFit="1" customWidth="1"/>
    <col min="11036" max="11036" width="7.85546875" bestFit="1" customWidth="1"/>
    <col min="11037" max="11037" width="10.42578125" bestFit="1" customWidth="1"/>
    <col min="11038" max="11038" width="7.85546875" bestFit="1" customWidth="1"/>
    <col min="11039" max="11039" width="10.42578125" bestFit="1" customWidth="1"/>
    <col min="11040" max="11040" width="7" bestFit="1" customWidth="1"/>
    <col min="11041" max="11041" width="9.42578125" bestFit="1" customWidth="1"/>
    <col min="11042" max="11042" width="10.7109375" bestFit="1" customWidth="1"/>
    <col min="11043" max="11043" width="10.42578125" bestFit="1" customWidth="1"/>
    <col min="11044" max="11044" width="7.85546875" bestFit="1" customWidth="1"/>
    <col min="11045" max="11045" width="4.42578125" bestFit="1" customWidth="1"/>
    <col min="11046" max="11046" width="10.42578125" bestFit="1" customWidth="1"/>
    <col min="11047" max="11047" width="7.85546875" bestFit="1" customWidth="1"/>
    <col min="11048" max="11048" width="10.42578125" bestFit="1" customWidth="1"/>
    <col min="11049" max="11049" width="7.85546875" bestFit="1" customWidth="1"/>
    <col min="11050" max="11050" width="7" bestFit="1" customWidth="1"/>
    <col min="11051" max="11051" width="10.42578125" bestFit="1" customWidth="1"/>
    <col min="11052" max="11052" width="8" bestFit="1" customWidth="1"/>
    <col min="11053" max="11053" width="4.42578125" bestFit="1" customWidth="1"/>
    <col min="11054" max="11054" width="10.42578125" bestFit="1" customWidth="1"/>
    <col min="11055" max="11055" width="7" bestFit="1" customWidth="1"/>
    <col min="11056" max="11056" width="6.28515625" bestFit="1" customWidth="1"/>
    <col min="11057" max="11057" width="9.42578125" bestFit="1" customWidth="1"/>
    <col min="11058" max="11058" width="7.85546875" bestFit="1" customWidth="1"/>
    <col min="11059" max="11059" width="10.42578125" bestFit="1" customWidth="1"/>
    <col min="11060" max="11060" width="7.85546875" bestFit="1" customWidth="1"/>
    <col min="11061" max="11061" width="4.42578125" bestFit="1" customWidth="1"/>
    <col min="11062" max="11062" width="10.42578125" bestFit="1" customWidth="1"/>
    <col min="11063" max="11063" width="7.85546875" bestFit="1" customWidth="1"/>
    <col min="11064" max="11064" width="10.42578125" bestFit="1" customWidth="1"/>
    <col min="11065" max="11065" width="7.85546875" bestFit="1" customWidth="1"/>
    <col min="11066" max="11066" width="4.42578125" bestFit="1" customWidth="1"/>
    <col min="11067" max="11067" width="10.42578125" bestFit="1" customWidth="1"/>
    <col min="11068" max="11068" width="7.85546875" bestFit="1" customWidth="1"/>
    <col min="11069" max="11069" width="10.42578125" bestFit="1" customWidth="1"/>
    <col min="11070" max="11070" width="7.85546875" bestFit="1" customWidth="1"/>
    <col min="11071" max="11071" width="10.42578125" bestFit="1" customWidth="1"/>
    <col min="11072" max="11072" width="9" bestFit="1" customWidth="1"/>
    <col min="11073" max="11073" width="9.42578125" bestFit="1" customWidth="1"/>
    <col min="11074" max="11074" width="7.85546875" bestFit="1" customWidth="1"/>
    <col min="11075" max="11075" width="10.42578125" bestFit="1" customWidth="1"/>
    <col min="11076" max="11076" width="9" bestFit="1" customWidth="1"/>
    <col min="11077" max="11077" width="7" bestFit="1" customWidth="1"/>
    <col min="11078" max="11078" width="4.42578125" bestFit="1" customWidth="1"/>
    <col min="11079" max="11079" width="10.42578125" bestFit="1" customWidth="1"/>
    <col min="11080" max="11080" width="10.7109375" bestFit="1" customWidth="1"/>
    <col min="11081" max="11081" width="10.42578125" bestFit="1" customWidth="1"/>
    <col min="11082" max="11082" width="7.85546875" bestFit="1" customWidth="1"/>
    <col min="11083" max="11083" width="10.42578125" bestFit="1" customWidth="1"/>
    <col min="11084" max="11084" width="7.85546875" bestFit="1" customWidth="1"/>
    <col min="11085" max="11085" width="10.42578125" bestFit="1" customWidth="1"/>
    <col min="11086" max="11086" width="7.85546875" bestFit="1" customWidth="1"/>
    <col min="11087" max="11087" width="10.42578125" bestFit="1" customWidth="1"/>
    <col min="11088" max="11088" width="7.85546875" bestFit="1" customWidth="1"/>
    <col min="11089" max="11089" width="10.42578125" bestFit="1" customWidth="1"/>
    <col min="11090" max="11090" width="10.28515625" bestFit="1" customWidth="1"/>
    <col min="11091" max="11091" width="10.42578125" bestFit="1" customWidth="1"/>
    <col min="11092" max="11092" width="7.85546875" bestFit="1" customWidth="1"/>
    <col min="11093" max="11093" width="10.42578125" bestFit="1" customWidth="1"/>
    <col min="11094" max="11094" width="7.85546875" bestFit="1" customWidth="1"/>
    <col min="11095" max="11095" width="4.42578125" bestFit="1" customWidth="1"/>
    <col min="11096" max="11096" width="10.42578125" bestFit="1" customWidth="1"/>
    <col min="11097" max="11097" width="7.85546875" bestFit="1" customWidth="1"/>
    <col min="11098" max="11098" width="10.42578125" bestFit="1" customWidth="1"/>
    <col min="11099" max="11099" width="7.85546875" bestFit="1" customWidth="1"/>
    <col min="11100" max="11100" width="10.42578125" bestFit="1" customWidth="1"/>
    <col min="11101" max="11101" width="8" bestFit="1" customWidth="1"/>
    <col min="11102" max="11102" width="4.42578125" bestFit="1" customWidth="1"/>
    <col min="11103" max="11103" width="10.42578125" bestFit="1" customWidth="1"/>
    <col min="11104" max="11104" width="7.85546875" bestFit="1" customWidth="1"/>
    <col min="11105" max="11105" width="10.42578125" bestFit="1" customWidth="1"/>
    <col min="11106" max="11106" width="7.85546875" bestFit="1" customWidth="1"/>
    <col min="11107" max="11107" width="10.42578125" bestFit="1" customWidth="1"/>
    <col min="11108" max="11108" width="7" bestFit="1" customWidth="1"/>
    <col min="11109" max="11109" width="4.42578125" bestFit="1" customWidth="1"/>
    <col min="11110" max="11111" width="7.85546875" bestFit="1" customWidth="1"/>
    <col min="11112" max="11112" width="10.42578125" bestFit="1" customWidth="1"/>
    <col min="11113" max="11113" width="7.85546875" bestFit="1" customWidth="1"/>
    <col min="11114" max="11114" width="10.42578125" bestFit="1" customWidth="1"/>
    <col min="11115" max="11115" width="8" bestFit="1" customWidth="1"/>
    <col min="11116" max="11116" width="10.42578125" bestFit="1" customWidth="1"/>
    <col min="11117" max="11117" width="7.85546875" bestFit="1" customWidth="1"/>
    <col min="11118" max="11118" width="10.42578125" bestFit="1" customWidth="1"/>
    <col min="11119" max="11119" width="8" bestFit="1" customWidth="1"/>
    <col min="11120" max="11120" width="7" bestFit="1" customWidth="1"/>
    <col min="11121" max="11121" width="4.42578125" bestFit="1" customWidth="1"/>
    <col min="11122" max="11122" width="10.42578125" bestFit="1" customWidth="1"/>
    <col min="11123" max="11123" width="7.85546875" bestFit="1" customWidth="1"/>
    <col min="11124" max="11124" width="4.42578125" bestFit="1" customWidth="1"/>
    <col min="11125" max="11125" width="10.42578125" bestFit="1" customWidth="1"/>
    <col min="11126" max="11126" width="7.85546875" bestFit="1" customWidth="1"/>
    <col min="11127" max="11127" width="4.42578125" bestFit="1" customWidth="1"/>
    <col min="11128" max="11128" width="10.42578125" bestFit="1" customWidth="1"/>
    <col min="11129" max="11129" width="7.85546875" bestFit="1" customWidth="1"/>
    <col min="11130" max="11130" width="4.42578125" bestFit="1" customWidth="1"/>
    <col min="11131" max="11131" width="10" bestFit="1" customWidth="1"/>
    <col min="11132" max="11132" width="10.42578125" bestFit="1" customWidth="1"/>
    <col min="11133" max="11133" width="7.85546875" bestFit="1" customWidth="1"/>
    <col min="11134" max="11134" width="10.42578125" bestFit="1" customWidth="1"/>
    <col min="11135" max="11135" width="7.85546875" bestFit="1" customWidth="1"/>
    <col min="11136" max="11136" width="4.42578125" bestFit="1" customWidth="1"/>
    <col min="11137" max="11137" width="10.42578125" bestFit="1" customWidth="1"/>
    <col min="11138" max="11138" width="7.85546875" bestFit="1" customWidth="1"/>
    <col min="11139" max="11139" width="4.42578125" bestFit="1" customWidth="1"/>
    <col min="11140" max="11140" width="10.42578125" bestFit="1" customWidth="1"/>
    <col min="11141" max="11141" width="7" bestFit="1" customWidth="1"/>
    <col min="11142" max="11142" width="9.42578125" bestFit="1" customWidth="1"/>
    <col min="11143" max="11143" width="7.85546875" bestFit="1" customWidth="1"/>
    <col min="11144" max="11144" width="10.42578125" bestFit="1" customWidth="1"/>
    <col min="11145" max="11145" width="8" bestFit="1" customWidth="1"/>
    <col min="11146" max="11146" width="4.42578125" bestFit="1" customWidth="1"/>
    <col min="11147" max="11147" width="10.42578125" bestFit="1" customWidth="1"/>
    <col min="11148" max="11148" width="7.85546875" bestFit="1" customWidth="1"/>
    <col min="11149" max="11149" width="9.42578125" bestFit="1" customWidth="1"/>
    <col min="11150" max="11150" width="7.85546875" bestFit="1" customWidth="1"/>
    <col min="11151" max="11151" width="4.42578125" bestFit="1" customWidth="1"/>
    <col min="11152" max="11152" width="10.42578125" bestFit="1" customWidth="1"/>
    <col min="11153" max="11153" width="10.5703125" bestFit="1" customWidth="1"/>
    <col min="11154" max="11154" width="11" bestFit="1" customWidth="1"/>
    <col min="11155" max="11155" width="10.42578125" bestFit="1" customWidth="1"/>
    <col min="11156" max="11156" width="7.85546875" bestFit="1" customWidth="1"/>
    <col min="11157" max="11157" width="10.42578125" bestFit="1" customWidth="1"/>
    <col min="11158" max="11158" width="7.85546875" bestFit="1" customWidth="1"/>
    <col min="11159" max="11159" width="10.42578125" bestFit="1" customWidth="1"/>
    <col min="11160" max="11160" width="9" bestFit="1" customWidth="1"/>
    <col min="11161" max="11161" width="4.42578125" bestFit="1" customWidth="1"/>
    <col min="11162" max="11162" width="9.42578125" bestFit="1" customWidth="1"/>
    <col min="11163" max="11163" width="7.85546875" bestFit="1" customWidth="1"/>
    <col min="11164" max="11164" width="10.42578125" bestFit="1" customWidth="1"/>
    <col min="11165" max="11165" width="7.85546875" bestFit="1" customWidth="1"/>
    <col min="11166" max="11166" width="10.42578125" bestFit="1" customWidth="1"/>
    <col min="11167" max="11167" width="10.28515625" bestFit="1" customWidth="1"/>
    <col min="11168" max="11168" width="4.42578125" bestFit="1" customWidth="1"/>
    <col min="11169" max="11169" width="10.42578125" bestFit="1" customWidth="1"/>
    <col min="11170" max="11170" width="7.85546875" bestFit="1" customWidth="1"/>
    <col min="11171" max="11171" width="10.42578125" bestFit="1" customWidth="1"/>
    <col min="11172" max="11172" width="7.85546875" bestFit="1" customWidth="1"/>
    <col min="11173" max="11173" width="10.42578125" bestFit="1" customWidth="1"/>
    <col min="11174" max="11174" width="7.85546875" bestFit="1" customWidth="1"/>
    <col min="11175" max="11175" width="4.42578125" bestFit="1" customWidth="1"/>
    <col min="11176" max="11176" width="10.42578125" bestFit="1" customWidth="1"/>
    <col min="11177" max="11177" width="7.85546875" bestFit="1" customWidth="1"/>
    <col min="11178" max="11178" width="10.42578125" bestFit="1" customWidth="1"/>
    <col min="11179" max="11179" width="7.85546875" bestFit="1" customWidth="1"/>
    <col min="11180" max="11180" width="10.42578125" bestFit="1" customWidth="1"/>
    <col min="11181" max="11181" width="10.7109375" bestFit="1" customWidth="1"/>
    <col min="11182" max="11182" width="10.42578125" bestFit="1" customWidth="1"/>
    <col min="11183" max="11183" width="7.85546875" bestFit="1" customWidth="1"/>
    <col min="11184" max="11184" width="4.42578125" bestFit="1" customWidth="1"/>
    <col min="11185" max="11185" width="10.42578125" bestFit="1" customWidth="1"/>
    <col min="11186" max="11186" width="7.85546875" bestFit="1" customWidth="1"/>
    <col min="11187" max="11187" width="10.42578125" bestFit="1" customWidth="1"/>
    <col min="11188" max="11188" width="7.85546875" bestFit="1" customWidth="1"/>
    <col min="11189" max="11189" width="10.42578125" bestFit="1" customWidth="1"/>
    <col min="11190" max="11190" width="8" bestFit="1" customWidth="1"/>
    <col min="11191" max="11191" width="10.42578125" bestFit="1" customWidth="1"/>
    <col min="11192" max="11192" width="7.85546875" bestFit="1" customWidth="1"/>
    <col min="11193" max="11193" width="10.42578125" bestFit="1" customWidth="1"/>
    <col min="11194" max="11194" width="7.85546875" bestFit="1" customWidth="1"/>
    <col min="11195" max="11195" width="4.42578125" bestFit="1" customWidth="1"/>
    <col min="11196" max="11196" width="10.42578125" bestFit="1" customWidth="1"/>
    <col min="11197" max="11197" width="7.85546875" bestFit="1" customWidth="1"/>
    <col min="11198" max="11198" width="10.42578125" bestFit="1" customWidth="1"/>
    <col min="11199" max="11199" width="7.85546875" bestFit="1" customWidth="1"/>
    <col min="11200" max="11200" width="10.42578125" bestFit="1" customWidth="1"/>
    <col min="11201" max="11201" width="7.85546875" bestFit="1" customWidth="1"/>
    <col min="11202" max="11202" width="10.42578125" bestFit="1" customWidth="1"/>
    <col min="11203" max="11203" width="7.85546875" bestFit="1" customWidth="1"/>
    <col min="11204" max="11204" width="10.42578125" bestFit="1" customWidth="1"/>
    <col min="11205" max="11205" width="7.85546875" bestFit="1" customWidth="1"/>
    <col min="11206" max="11206" width="10.42578125" bestFit="1" customWidth="1"/>
    <col min="11207" max="11207" width="9" bestFit="1" customWidth="1"/>
    <col min="11208" max="11208" width="10.42578125" bestFit="1" customWidth="1"/>
    <col min="11209" max="11209" width="7.85546875" bestFit="1" customWidth="1"/>
    <col min="11210" max="11210" width="10" bestFit="1" customWidth="1"/>
    <col min="11211" max="11211" width="10.42578125" bestFit="1" customWidth="1"/>
    <col min="11212" max="11212" width="7.85546875" bestFit="1" customWidth="1"/>
    <col min="11213" max="11213" width="10.42578125" bestFit="1" customWidth="1"/>
    <col min="11214" max="11214" width="8" bestFit="1" customWidth="1"/>
    <col min="11215" max="11215" width="4.42578125" bestFit="1" customWidth="1"/>
    <col min="11216" max="11216" width="10.42578125" bestFit="1" customWidth="1"/>
    <col min="11217" max="11217" width="7.85546875" bestFit="1" customWidth="1"/>
    <col min="11218" max="11218" width="10.42578125" bestFit="1" customWidth="1"/>
    <col min="11219" max="11219" width="10" bestFit="1" customWidth="1"/>
    <col min="11220" max="11220" width="10.42578125" bestFit="1" customWidth="1"/>
    <col min="11221" max="11221" width="7.85546875" bestFit="1" customWidth="1"/>
    <col min="11222" max="11222" width="10.42578125" bestFit="1" customWidth="1"/>
    <col min="11223" max="11223" width="7.85546875" bestFit="1" customWidth="1"/>
    <col min="11224" max="11224" width="10.42578125" bestFit="1" customWidth="1"/>
    <col min="11225" max="11225" width="7.85546875" bestFit="1" customWidth="1"/>
    <col min="11226" max="11226" width="10.42578125" bestFit="1" customWidth="1"/>
    <col min="11227" max="11227" width="7.85546875" bestFit="1" customWidth="1"/>
    <col min="11228" max="11228" width="10.42578125" bestFit="1" customWidth="1"/>
    <col min="11229" max="11229" width="7.85546875" bestFit="1" customWidth="1"/>
    <col min="11230" max="11230" width="10.42578125" bestFit="1" customWidth="1"/>
    <col min="11231" max="11231" width="7.85546875" bestFit="1" customWidth="1"/>
    <col min="11232" max="11232" width="10.42578125" bestFit="1" customWidth="1"/>
    <col min="11233" max="11233" width="7.85546875" bestFit="1" customWidth="1"/>
    <col min="11234" max="11234" width="10.42578125" bestFit="1" customWidth="1"/>
    <col min="11235" max="11235" width="7.85546875" bestFit="1" customWidth="1"/>
    <col min="11236" max="11236" width="10.42578125" bestFit="1" customWidth="1"/>
    <col min="11237" max="11237" width="7.85546875" bestFit="1" customWidth="1"/>
    <col min="11238" max="11238" width="10.42578125" bestFit="1" customWidth="1"/>
    <col min="11239" max="11239" width="4.85546875" bestFit="1" customWidth="1"/>
    <col min="11240" max="11241" width="7.85546875" bestFit="1" customWidth="1"/>
    <col min="11242" max="11242" width="10.42578125" bestFit="1" customWidth="1"/>
    <col min="11243" max="11243" width="7.85546875" bestFit="1" customWidth="1"/>
    <col min="11244" max="11244" width="10.42578125" bestFit="1" customWidth="1"/>
    <col min="11245" max="11245" width="7.85546875" bestFit="1" customWidth="1"/>
    <col min="11246" max="11246" width="10.42578125" bestFit="1" customWidth="1"/>
    <col min="11247" max="11247" width="7.85546875" bestFit="1" customWidth="1"/>
    <col min="11248" max="11248" width="10.42578125" bestFit="1" customWidth="1"/>
    <col min="11249" max="11249" width="7.85546875" bestFit="1" customWidth="1"/>
    <col min="11250" max="11250" width="10.42578125" bestFit="1" customWidth="1"/>
    <col min="11251" max="11251" width="7.85546875" bestFit="1" customWidth="1"/>
    <col min="11252" max="11252" width="10.42578125" bestFit="1" customWidth="1"/>
    <col min="11253" max="11253" width="7.85546875" bestFit="1" customWidth="1"/>
    <col min="11254" max="11254" width="10.42578125" bestFit="1" customWidth="1"/>
    <col min="11255" max="11255" width="7.85546875" bestFit="1" customWidth="1"/>
    <col min="11256" max="11256" width="10.42578125" bestFit="1" customWidth="1"/>
    <col min="11257" max="11257" width="7.85546875" bestFit="1" customWidth="1"/>
    <col min="11258" max="11258" width="10.42578125" bestFit="1" customWidth="1"/>
    <col min="11259" max="11259" width="7.85546875" bestFit="1" customWidth="1"/>
    <col min="11260" max="11260" width="10.42578125" bestFit="1" customWidth="1"/>
    <col min="11261" max="11261" width="7.85546875" bestFit="1" customWidth="1"/>
    <col min="11262" max="11262" width="10.42578125" bestFit="1" customWidth="1"/>
    <col min="11263" max="11263" width="7.85546875" bestFit="1" customWidth="1"/>
    <col min="11264" max="11264" width="10.42578125" bestFit="1" customWidth="1"/>
    <col min="11265" max="11265" width="7.85546875" bestFit="1" customWidth="1"/>
    <col min="11266" max="11266" width="10.42578125" bestFit="1" customWidth="1"/>
    <col min="11267" max="11267" width="7" bestFit="1" customWidth="1"/>
    <col min="11268" max="11268" width="9.42578125" bestFit="1" customWidth="1"/>
    <col min="11269" max="11269" width="7.85546875" bestFit="1" customWidth="1"/>
    <col min="11270" max="11270" width="10.42578125" bestFit="1" customWidth="1"/>
    <col min="11271" max="11271" width="7.85546875" bestFit="1" customWidth="1"/>
    <col min="11272" max="11272" width="10.42578125" bestFit="1" customWidth="1"/>
    <col min="11273" max="11273" width="7.85546875" bestFit="1" customWidth="1"/>
    <col min="11274" max="11274" width="10.42578125" bestFit="1" customWidth="1"/>
    <col min="11275" max="11275" width="7.85546875" bestFit="1" customWidth="1"/>
    <col min="11276" max="11276" width="10.42578125" bestFit="1" customWidth="1"/>
    <col min="11277" max="11277" width="7.85546875" bestFit="1" customWidth="1"/>
    <col min="11278" max="11278" width="4.42578125" bestFit="1" customWidth="1"/>
    <col min="11279" max="11279" width="10.42578125" bestFit="1" customWidth="1"/>
    <col min="11280" max="11280" width="7.85546875" bestFit="1" customWidth="1"/>
    <col min="11281" max="11281" width="4.42578125" bestFit="1" customWidth="1"/>
    <col min="11282" max="11282" width="10.42578125" bestFit="1" customWidth="1"/>
    <col min="11283" max="11283" width="10.5703125" bestFit="1" customWidth="1"/>
    <col min="11284" max="11284" width="11" bestFit="1" customWidth="1"/>
    <col min="11285" max="11285" width="10.42578125" bestFit="1" customWidth="1"/>
    <col min="11286" max="11286" width="7.85546875" bestFit="1" customWidth="1"/>
    <col min="11287" max="11287" width="10.42578125" bestFit="1" customWidth="1"/>
    <col min="11288" max="11288" width="7.85546875" bestFit="1" customWidth="1"/>
    <col min="11289" max="11289" width="10.42578125" bestFit="1" customWidth="1"/>
    <col min="11290" max="11290" width="6.85546875" bestFit="1" customWidth="1"/>
    <col min="11291" max="11291" width="9.42578125" bestFit="1" customWidth="1"/>
    <col min="11292" max="11292" width="7.85546875" bestFit="1" customWidth="1"/>
    <col min="11293" max="11293" width="10.42578125" bestFit="1" customWidth="1"/>
    <col min="11294" max="11294" width="10.5703125" bestFit="1" customWidth="1"/>
    <col min="11295" max="11295" width="10.28515625" bestFit="1" customWidth="1"/>
    <col min="11296" max="11296" width="4.42578125" bestFit="1" customWidth="1"/>
    <col min="11297" max="11297" width="11" bestFit="1" customWidth="1"/>
    <col min="11298" max="11298" width="10.42578125" bestFit="1" customWidth="1"/>
    <col min="11299" max="11299" width="7.85546875" bestFit="1" customWidth="1"/>
    <col min="11300" max="11300" width="10.42578125" bestFit="1" customWidth="1"/>
    <col min="11301" max="11301" width="7.85546875" bestFit="1" customWidth="1"/>
    <col min="11302" max="11302" width="10.42578125" bestFit="1" customWidth="1"/>
    <col min="11303" max="11303" width="7.85546875" bestFit="1" customWidth="1"/>
    <col min="11304" max="11304" width="10.42578125" bestFit="1" customWidth="1"/>
    <col min="11305" max="11305" width="8" bestFit="1" customWidth="1"/>
    <col min="11306" max="11306" width="4.42578125" bestFit="1" customWidth="1"/>
    <col min="11307" max="11307" width="10.7109375" bestFit="1" customWidth="1"/>
    <col min="11308" max="11308" width="10.42578125" bestFit="1" customWidth="1"/>
    <col min="11309" max="11309" width="7.85546875" bestFit="1" customWidth="1"/>
    <col min="11310" max="11310" width="4.42578125" bestFit="1" customWidth="1"/>
    <col min="11311" max="11311" width="10.42578125" bestFit="1" customWidth="1"/>
    <col min="11312" max="11312" width="7.85546875" bestFit="1" customWidth="1"/>
    <col min="11313" max="11313" width="10.42578125" bestFit="1" customWidth="1"/>
    <col min="11314" max="11314" width="7.85546875" bestFit="1" customWidth="1"/>
    <col min="11315" max="11315" width="4.42578125" bestFit="1" customWidth="1"/>
    <col min="11316" max="11316" width="10.42578125" bestFit="1" customWidth="1"/>
    <col min="11317" max="11317" width="7.85546875" bestFit="1" customWidth="1"/>
    <col min="11318" max="11318" width="10.42578125" bestFit="1" customWidth="1"/>
    <col min="11319" max="11319" width="7.85546875" bestFit="1" customWidth="1"/>
    <col min="11320" max="11320" width="10.42578125" bestFit="1" customWidth="1"/>
    <col min="11321" max="11321" width="10.5703125" bestFit="1" customWidth="1"/>
    <col min="11322" max="11322" width="4.42578125" bestFit="1" customWidth="1"/>
    <col min="11323" max="11323" width="11" bestFit="1" customWidth="1"/>
    <col min="11324" max="11324" width="10.42578125" bestFit="1" customWidth="1"/>
    <col min="11325" max="11325" width="7.85546875" bestFit="1" customWidth="1"/>
    <col min="11326" max="11326" width="10.42578125" bestFit="1" customWidth="1"/>
    <col min="11327" max="11327" width="7.85546875" bestFit="1" customWidth="1"/>
    <col min="11328" max="11328" width="10.42578125" bestFit="1" customWidth="1"/>
    <col min="11329" max="11329" width="7.85546875" bestFit="1" customWidth="1"/>
    <col min="11330" max="11330" width="10.42578125" bestFit="1" customWidth="1"/>
    <col min="11331" max="11331" width="7" bestFit="1" customWidth="1"/>
    <col min="11332" max="11332" width="9.42578125" bestFit="1" customWidth="1"/>
    <col min="11333" max="11333" width="7.85546875" bestFit="1" customWidth="1"/>
    <col min="11334" max="11334" width="10.42578125" bestFit="1" customWidth="1"/>
    <col min="11335" max="11335" width="9" bestFit="1" customWidth="1"/>
    <col min="11336" max="11336" width="10.42578125" bestFit="1" customWidth="1"/>
    <col min="11337" max="11337" width="7.85546875" bestFit="1" customWidth="1"/>
    <col min="11338" max="11338" width="10.42578125" bestFit="1" customWidth="1"/>
    <col min="11339" max="11339" width="7.85546875" bestFit="1" customWidth="1"/>
    <col min="11340" max="11340" width="10.42578125" bestFit="1" customWidth="1"/>
    <col min="11341" max="11341" width="10" bestFit="1" customWidth="1"/>
    <col min="11342" max="11342" width="10.42578125" bestFit="1" customWidth="1"/>
    <col min="11343" max="11343" width="7.85546875" bestFit="1" customWidth="1"/>
    <col min="11344" max="11344" width="10.42578125" bestFit="1" customWidth="1"/>
    <col min="11345" max="11345" width="8" bestFit="1" customWidth="1"/>
    <col min="11346" max="11346" width="10.42578125" bestFit="1" customWidth="1"/>
    <col min="11347" max="11347" width="7.85546875" bestFit="1" customWidth="1"/>
    <col min="11348" max="11348" width="10.42578125" bestFit="1" customWidth="1"/>
    <col min="11349" max="11349" width="10" bestFit="1" customWidth="1"/>
    <col min="11350" max="11350" width="10.42578125" bestFit="1" customWidth="1"/>
    <col min="11351" max="11351" width="7.85546875" bestFit="1" customWidth="1"/>
    <col min="11352" max="11352" width="10.42578125" bestFit="1" customWidth="1"/>
    <col min="11353" max="11353" width="7.85546875" bestFit="1" customWidth="1"/>
    <col min="11354" max="11354" width="10.42578125" bestFit="1" customWidth="1"/>
    <col min="11355" max="11355" width="6.85546875" bestFit="1" customWidth="1"/>
    <col min="11356" max="11356" width="9.42578125" bestFit="1" customWidth="1"/>
    <col min="11357" max="11357" width="7.85546875" bestFit="1" customWidth="1"/>
    <col min="11358" max="11358" width="10.42578125" bestFit="1" customWidth="1"/>
    <col min="11359" max="11359" width="7.85546875" bestFit="1" customWidth="1"/>
    <col min="11360" max="11360" width="10.42578125" bestFit="1" customWidth="1"/>
    <col min="11361" max="11361" width="7.85546875" bestFit="1" customWidth="1"/>
    <col min="11362" max="11362" width="10.42578125" bestFit="1" customWidth="1"/>
    <col min="11363" max="11363" width="7.85546875" bestFit="1" customWidth="1"/>
    <col min="11364" max="11364" width="10.42578125" bestFit="1" customWidth="1"/>
    <col min="11365" max="11365" width="7.85546875" bestFit="1" customWidth="1"/>
    <col min="11366" max="11366" width="10.42578125" bestFit="1" customWidth="1"/>
    <col min="11367" max="11367" width="7.85546875" bestFit="1" customWidth="1"/>
    <col min="11368" max="11368" width="4.42578125" bestFit="1" customWidth="1"/>
    <col min="11369" max="11369" width="10.42578125" bestFit="1" customWidth="1"/>
    <col min="11370" max="11370" width="7.85546875" bestFit="1" customWidth="1"/>
    <col min="11371" max="11371" width="10.42578125" bestFit="1" customWidth="1"/>
    <col min="11372" max="11372" width="4.85546875" bestFit="1" customWidth="1"/>
    <col min="11373" max="11374" width="7.85546875" bestFit="1" customWidth="1"/>
    <col min="11375" max="11375" width="10.42578125" bestFit="1" customWidth="1"/>
    <col min="11376" max="11376" width="7.85546875" bestFit="1" customWidth="1"/>
    <col min="11377" max="11377" width="10.42578125" bestFit="1" customWidth="1"/>
    <col min="11378" max="11378" width="7.85546875" bestFit="1" customWidth="1"/>
    <col min="11379" max="11379" width="4.42578125" bestFit="1" customWidth="1"/>
    <col min="11380" max="11380" width="10.42578125" bestFit="1" customWidth="1"/>
    <col min="11381" max="11381" width="7.85546875" bestFit="1" customWidth="1"/>
    <col min="11382" max="11382" width="10.42578125" bestFit="1" customWidth="1"/>
    <col min="11383" max="11383" width="7.85546875" bestFit="1" customWidth="1"/>
    <col min="11384" max="11384" width="10.42578125" bestFit="1" customWidth="1"/>
    <col min="11385" max="11385" width="7.85546875" bestFit="1" customWidth="1"/>
    <col min="11386" max="11386" width="10.42578125" bestFit="1" customWidth="1"/>
    <col min="11387" max="11387" width="7.85546875" bestFit="1" customWidth="1"/>
    <col min="11388" max="11388" width="10.42578125" bestFit="1" customWidth="1"/>
    <col min="11389" max="11389" width="7.85546875" bestFit="1" customWidth="1"/>
    <col min="11390" max="11390" width="10.42578125" bestFit="1" customWidth="1"/>
    <col min="11391" max="11391" width="7.85546875" bestFit="1" customWidth="1"/>
    <col min="11392" max="11392" width="10.42578125" bestFit="1" customWidth="1"/>
    <col min="11393" max="11393" width="7.85546875" bestFit="1" customWidth="1"/>
    <col min="11394" max="11394" width="10.42578125" bestFit="1" customWidth="1"/>
    <col min="11395" max="11395" width="7" bestFit="1" customWidth="1"/>
    <col min="11396" max="11396" width="4.42578125" bestFit="1" customWidth="1"/>
    <col min="11397" max="11397" width="9.42578125" bestFit="1" customWidth="1"/>
    <col min="11398" max="11398" width="7.85546875" bestFit="1" customWidth="1"/>
    <col min="11399" max="11399" width="10.42578125" bestFit="1" customWidth="1"/>
    <col min="11400" max="11400" width="7.85546875" bestFit="1" customWidth="1"/>
    <col min="11401" max="11401" width="10.42578125" bestFit="1" customWidth="1"/>
    <col min="11402" max="11402" width="7.85546875" bestFit="1" customWidth="1"/>
    <col min="11403" max="11403" width="10.42578125" bestFit="1" customWidth="1"/>
    <col min="11404" max="11404" width="6.85546875" bestFit="1" customWidth="1"/>
    <col min="11405" max="11405" width="9.42578125" bestFit="1" customWidth="1"/>
    <col min="11406" max="11406" width="7.85546875" bestFit="1" customWidth="1"/>
    <col min="11407" max="11407" width="4.42578125" bestFit="1" customWidth="1"/>
    <col min="11408" max="11408" width="10.42578125" bestFit="1" customWidth="1"/>
    <col min="11409" max="11409" width="10.5703125" bestFit="1" customWidth="1"/>
    <col min="11410" max="11410" width="11" bestFit="1" customWidth="1"/>
    <col min="11411" max="11411" width="10.42578125" bestFit="1" customWidth="1"/>
    <col min="11412" max="11412" width="7.85546875" bestFit="1" customWidth="1"/>
    <col min="11413" max="11413" width="10.42578125" bestFit="1" customWidth="1"/>
    <col min="11414" max="11414" width="6.85546875" bestFit="1" customWidth="1"/>
    <col min="11415" max="11415" width="9.42578125" bestFit="1" customWidth="1"/>
    <col min="11416" max="11416" width="7.85546875" bestFit="1" customWidth="1"/>
    <col min="11417" max="11417" width="10.42578125" bestFit="1" customWidth="1"/>
    <col min="11418" max="11418" width="10.5703125" bestFit="1" customWidth="1"/>
    <col min="11419" max="11419" width="10.28515625" bestFit="1" customWidth="1"/>
    <col min="11420" max="11420" width="4.42578125" bestFit="1" customWidth="1"/>
    <col min="11421" max="11421" width="11" bestFit="1" customWidth="1"/>
    <col min="11422" max="11422" width="10.42578125" bestFit="1" customWidth="1"/>
    <col min="11423" max="11423" width="7.85546875" bestFit="1" customWidth="1"/>
    <col min="11424" max="11424" width="10.42578125" bestFit="1" customWidth="1"/>
    <col min="11425" max="11425" width="7.85546875" bestFit="1" customWidth="1"/>
    <col min="11426" max="11426" width="10.42578125" bestFit="1" customWidth="1"/>
    <col min="11427" max="11427" width="10.5703125" bestFit="1" customWidth="1"/>
    <col min="11428" max="11428" width="11" bestFit="1" customWidth="1"/>
    <col min="11429" max="11429" width="10.42578125" bestFit="1" customWidth="1"/>
    <col min="11430" max="11430" width="6.85546875" bestFit="1" customWidth="1"/>
    <col min="11431" max="11431" width="9.42578125" bestFit="1" customWidth="1"/>
    <col min="11432" max="11432" width="7.85546875" bestFit="1" customWidth="1"/>
    <col min="11433" max="11433" width="10.42578125" bestFit="1" customWidth="1"/>
    <col min="11434" max="11434" width="7.85546875" bestFit="1" customWidth="1"/>
    <col min="11435" max="11435" width="4.42578125" bestFit="1" customWidth="1"/>
    <col min="11436" max="11436" width="10.42578125" bestFit="1" customWidth="1"/>
    <col min="11437" max="11437" width="7.85546875" bestFit="1" customWidth="1"/>
    <col min="11438" max="11438" width="7" bestFit="1" customWidth="1"/>
    <col min="11439" max="11439" width="10.42578125" bestFit="1" customWidth="1"/>
    <col min="11440" max="11440" width="7.85546875" bestFit="1" customWidth="1"/>
    <col min="11441" max="11441" width="10.42578125" bestFit="1" customWidth="1"/>
    <col min="11442" max="11442" width="7.85546875" bestFit="1" customWidth="1"/>
    <col min="11443" max="11443" width="10.42578125" bestFit="1" customWidth="1"/>
    <col min="11444" max="11444" width="7.85546875" bestFit="1" customWidth="1"/>
    <col min="11445" max="11445" width="10.42578125" bestFit="1" customWidth="1"/>
    <col min="11446" max="11446" width="7.85546875" bestFit="1" customWidth="1"/>
    <col min="11447" max="11447" width="10.42578125" bestFit="1" customWidth="1"/>
    <col min="11448" max="11448" width="7.85546875" bestFit="1" customWidth="1"/>
    <col min="11449" max="11449" width="10.42578125" bestFit="1" customWidth="1"/>
    <col min="11450" max="11450" width="7.85546875" bestFit="1" customWidth="1"/>
    <col min="11451" max="11451" width="10.42578125" bestFit="1" customWidth="1"/>
    <col min="11452" max="11452" width="7.85546875" bestFit="1" customWidth="1"/>
    <col min="11453" max="11453" width="10.42578125" bestFit="1" customWidth="1"/>
    <col min="11454" max="11454" width="7" bestFit="1" customWidth="1"/>
    <col min="11455" max="11455" width="9.42578125" bestFit="1" customWidth="1"/>
    <col min="11456" max="11456" width="7.85546875" bestFit="1" customWidth="1"/>
    <col min="11457" max="11457" width="10.42578125" bestFit="1" customWidth="1"/>
    <col min="11458" max="11458" width="10" bestFit="1" customWidth="1"/>
    <col min="11459" max="11459" width="10.42578125" bestFit="1" customWidth="1"/>
    <col min="11460" max="11460" width="7.85546875" bestFit="1" customWidth="1"/>
    <col min="11461" max="11461" width="10.42578125" bestFit="1" customWidth="1"/>
    <col min="11462" max="11462" width="7.85546875" bestFit="1" customWidth="1"/>
    <col min="11463" max="11463" width="10.42578125" bestFit="1" customWidth="1"/>
    <col min="11464" max="11464" width="10" bestFit="1" customWidth="1"/>
    <col min="11465" max="11465" width="10.42578125" bestFit="1" customWidth="1"/>
    <col min="11466" max="11466" width="7.85546875" bestFit="1" customWidth="1"/>
    <col min="11467" max="11467" width="10.42578125" bestFit="1" customWidth="1"/>
    <col min="11468" max="11468" width="7.85546875" bestFit="1" customWidth="1"/>
    <col min="11469" max="11469" width="10.42578125" bestFit="1" customWidth="1"/>
    <col min="11470" max="11470" width="6.85546875" bestFit="1" customWidth="1"/>
    <col min="11471" max="11471" width="9.42578125" bestFit="1" customWidth="1"/>
    <col min="11472" max="11472" width="7.85546875" bestFit="1" customWidth="1"/>
    <col min="11473" max="11473" width="10.42578125" bestFit="1" customWidth="1"/>
    <col min="11474" max="11474" width="7.85546875" bestFit="1" customWidth="1"/>
    <col min="11475" max="11475" width="10.42578125" bestFit="1" customWidth="1"/>
    <col min="11476" max="11476" width="7.85546875" bestFit="1" customWidth="1"/>
    <col min="11477" max="11477" width="10.42578125" bestFit="1" customWidth="1"/>
    <col min="11478" max="11478" width="7.85546875" bestFit="1" customWidth="1"/>
    <col min="11479" max="11479" width="10.42578125" bestFit="1" customWidth="1"/>
    <col min="11480" max="11480" width="6.7109375" bestFit="1" customWidth="1"/>
    <col min="11481" max="11481" width="7" bestFit="1" customWidth="1"/>
    <col min="11482" max="11482" width="4.42578125" bestFit="1" customWidth="1"/>
    <col min="11483" max="11484" width="7.85546875" bestFit="1" customWidth="1"/>
    <col min="11485" max="11485" width="4.42578125" bestFit="1" customWidth="1"/>
    <col min="11486" max="11486" width="10.42578125" bestFit="1" customWidth="1"/>
    <col min="11487" max="11487" width="7.85546875" bestFit="1" customWidth="1"/>
    <col min="11488" max="11488" width="10.42578125" bestFit="1" customWidth="1"/>
    <col min="11489" max="11489" width="7.85546875" bestFit="1" customWidth="1"/>
    <col min="11490" max="11490" width="10.42578125" bestFit="1" customWidth="1"/>
    <col min="11491" max="11491" width="7.85546875" bestFit="1" customWidth="1"/>
    <col min="11492" max="11492" width="10.42578125" bestFit="1" customWidth="1"/>
    <col min="11493" max="11493" width="7.85546875" bestFit="1" customWidth="1"/>
    <col min="11494" max="11494" width="10.42578125" bestFit="1" customWidth="1"/>
    <col min="11495" max="11495" width="6.85546875" bestFit="1" customWidth="1"/>
    <col min="11496" max="11496" width="9.42578125" bestFit="1" customWidth="1"/>
    <col min="11497" max="11497" width="7.85546875" bestFit="1" customWidth="1"/>
    <col min="11498" max="11498" width="10.42578125" bestFit="1" customWidth="1"/>
    <col min="11499" max="11499" width="7.85546875" bestFit="1" customWidth="1"/>
    <col min="11500" max="11500" width="10.42578125" bestFit="1" customWidth="1"/>
    <col min="11501" max="11501" width="7.85546875" bestFit="1" customWidth="1"/>
    <col min="11502" max="11502" width="10.42578125" bestFit="1" customWidth="1"/>
    <col min="11503" max="11503" width="7.85546875" bestFit="1" customWidth="1"/>
    <col min="11504" max="11504" width="10.42578125" bestFit="1" customWidth="1"/>
    <col min="11505" max="11505" width="7.85546875" bestFit="1" customWidth="1"/>
    <col min="11506" max="11506" width="10.42578125" bestFit="1" customWidth="1"/>
    <col min="11507" max="11507" width="7.85546875" bestFit="1" customWidth="1"/>
    <col min="11508" max="11508" width="10.42578125" bestFit="1" customWidth="1"/>
    <col min="11509" max="11509" width="7.85546875" bestFit="1" customWidth="1"/>
    <col min="11510" max="11510" width="10.42578125" bestFit="1" customWidth="1"/>
    <col min="11511" max="11511" width="7.85546875" bestFit="1" customWidth="1"/>
    <col min="11512" max="11512" width="10.42578125" bestFit="1" customWidth="1"/>
    <col min="11513" max="11513" width="7" bestFit="1" customWidth="1"/>
    <col min="11514" max="11514" width="9.42578125" bestFit="1" customWidth="1"/>
    <col min="11515" max="11515" width="7.85546875" bestFit="1" customWidth="1"/>
    <col min="11516" max="11516" width="10.42578125" bestFit="1" customWidth="1"/>
    <col min="11517" max="11517" width="7.85546875" bestFit="1" customWidth="1"/>
    <col min="11518" max="11518" width="4.42578125" bestFit="1" customWidth="1"/>
    <col min="11519" max="11519" width="10.42578125" bestFit="1" customWidth="1"/>
    <col min="11520" max="11520" width="7.85546875" bestFit="1" customWidth="1"/>
    <col min="11521" max="11521" width="4.42578125" bestFit="1" customWidth="1"/>
    <col min="11522" max="11522" width="10.42578125" bestFit="1" customWidth="1"/>
    <col min="11523" max="11523" width="7.85546875" bestFit="1" customWidth="1"/>
    <col min="11524" max="11524" width="10.42578125" bestFit="1" customWidth="1"/>
    <col min="11525" max="11525" width="6.85546875" bestFit="1" customWidth="1"/>
    <col min="11526" max="11526" width="4.42578125" bestFit="1" customWidth="1"/>
    <col min="11527" max="11527" width="9.42578125" bestFit="1" customWidth="1"/>
    <col min="11528" max="11528" width="7.85546875" bestFit="1" customWidth="1"/>
    <col min="11529" max="11529" width="4.42578125" bestFit="1" customWidth="1"/>
    <col min="11530" max="11530" width="10.42578125" bestFit="1" customWidth="1"/>
    <col min="11531" max="11531" width="10.5703125" bestFit="1" customWidth="1"/>
    <col min="11532" max="11532" width="11" bestFit="1" customWidth="1"/>
    <col min="11533" max="11533" width="10.42578125" bestFit="1" customWidth="1"/>
    <col min="11534" max="11534" width="7.85546875" bestFit="1" customWidth="1"/>
    <col min="11535" max="11535" width="10.42578125" bestFit="1" customWidth="1"/>
    <col min="11536" max="11536" width="7.85546875" bestFit="1" customWidth="1"/>
    <col min="11537" max="11537" width="10.42578125" bestFit="1" customWidth="1"/>
    <col min="11538" max="11538" width="10.5703125" bestFit="1" customWidth="1"/>
    <col min="11539" max="11539" width="7" bestFit="1" customWidth="1"/>
    <col min="11540" max="11540" width="11" bestFit="1" customWidth="1"/>
    <col min="11541" max="11541" width="10.42578125" bestFit="1" customWidth="1"/>
    <col min="11542" max="11542" width="7.85546875" bestFit="1" customWidth="1"/>
    <col min="11543" max="11543" width="10.42578125" bestFit="1" customWidth="1"/>
    <col min="11544" max="11544" width="7.85546875" bestFit="1" customWidth="1"/>
    <col min="11545" max="11545" width="7" bestFit="1" customWidth="1"/>
    <col min="11546" max="11546" width="4.42578125" bestFit="1" customWidth="1"/>
    <col min="11547" max="11547" width="10.42578125" bestFit="1" customWidth="1"/>
    <col min="11548" max="11548" width="7.85546875" bestFit="1" customWidth="1"/>
    <col min="11549" max="11549" width="7" bestFit="1" customWidth="1"/>
    <col min="11550" max="11550" width="10.42578125" bestFit="1" customWidth="1"/>
    <col min="11551" max="11551" width="7.85546875" bestFit="1" customWidth="1"/>
    <col min="11552" max="11552" width="10.42578125" bestFit="1" customWidth="1"/>
    <col min="11553" max="11553" width="9" bestFit="1" customWidth="1"/>
    <col min="11554" max="11554" width="9.42578125" bestFit="1" customWidth="1"/>
    <col min="11555" max="11555" width="7.85546875" bestFit="1" customWidth="1"/>
    <col min="11556" max="11556" width="10.42578125" bestFit="1" customWidth="1"/>
    <col min="11557" max="11557" width="7.85546875" bestFit="1" customWidth="1"/>
    <col min="11558" max="11558" width="10.42578125" bestFit="1" customWidth="1"/>
    <col min="11559" max="11559" width="7.85546875" bestFit="1" customWidth="1"/>
    <col min="11560" max="11560" width="10.42578125" bestFit="1" customWidth="1"/>
    <col min="11561" max="11561" width="7.85546875" bestFit="1" customWidth="1"/>
    <col min="11562" max="11562" width="10.42578125" bestFit="1" customWidth="1"/>
    <col min="11563" max="11563" width="7.85546875" bestFit="1" customWidth="1"/>
    <col min="11564" max="11564" width="10.42578125" bestFit="1" customWidth="1"/>
    <col min="11565" max="11565" width="7.85546875" bestFit="1" customWidth="1"/>
    <col min="11566" max="11566" width="10.42578125" bestFit="1" customWidth="1"/>
    <col min="11567" max="11567" width="7.85546875" bestFit="1" customWidth="1"/>
    <col min="11568" max="11568" width="10.42578125" bestFit="1" customWidth="1"/>
    <col min="11569" max="11569" width="7.85546875" bestFit="1" customWidth="1"/>
    <col min="11570" max="11570" width="10.42578125" bestFit="1" customWidth="1"/>
    <col min="11571" max="11571" width="7.85546875" bestFit="1" customWidth="1"/>
    <col min="11572" max="11572" width="10.42578125" bestFit="1" customWidth="1"/>
    <col min="11573" max="11573" width="7.85546875" bestFit="1" customWidth="1"/>
    <col min="11574" max="11574" width="10.42578125" bestFit="1" customWidth="1"/>
    <col min="11575" max="11575" width="7.85546875" bestFit="1" customWidth="1"/>
    <col min="11576" max="11576" width="10.42578125" bestFit="1" customWidth="1"/>
    <col min="11577" max="11577" width="10" bestFit="1" customWidth="1"/>
    <col min="11578" max="11578" width="10.42578125" bestFit="1" customWidth="1"/>
    <col min="11579" max="11579" width="7.85546875" bestFit="1" customWidth="1"/>
    <col min="11580" max="11580" width="4.42578125" bestFit="1" customWidth="1"/>
    <col min="11581" max="11581" width="10.42578125" bestFit="1" customWidth="1"/>
    <col min="11582" max="11582" width="7.85546875" bestFit="1" customWidth="1"/>
    <col min="11583" max="11583" width="10.42578125" bestFit="1" customWidth="1"/>
    <col min="11584" max="11584" width="7.85546875" bestFit="1" customWidth="1"/>
    <col min="11585" max="11585" width="10.42578125" bestFit="1" customWidth="1"/>
    <col min="11586" max="11586" width="6.7109375" bestFit="1" customWidth="1"/>
    <col min="11587" max="11587" width="7" bestFit="1" customWidth="1"/>
    <col min="11588" max="11589" width="7.85546875" bestFit="1" customWidth="1"/>
    <col min="11590" max="11590" width="10.42578125" bestFit="1" customWidth="1"/>
    <col min="11591" max="11591" width="7.85546875" bestFit="1" customWidth="1"/>
    <col min="11592" max="11592" width="10.42578125" bestFit="1" customWidth="1"/>
    <col min="11593" max="11593" width="10.5703125" bestFit="1" customWidth="1"/>
    <col min="11594" max="11594" width="7" bestFit="1" customWidth="1"/>
    <col min="11595" max="11595" width="11" bestFit="1" customWidth="1"/>
    <col min="11596" max="11596" width="10.42578125" bestFit="1" customWidth="1"/>
    <col min="11597" max="11597" width="7.85546875" bestFit="1" customWidth="1"/>
    <col min="11598" max="11598" width="10.42578125" bestFit="1" customWidth="1"/>
    <col min="11599" max="11599" width="7.85546875" bestFit="1" customWidth="1"/>
    <col min="11600" max="11600" width="10.42578125" bestFit="1" customWidth="1"/>
    <col min="11601" max="11601" width="7.85546875" bestFit="1" customWidth="1"/>
    <col min="11602" max="11602" width="10.42578125" bestFit="1" customWidth="1"/>
    <col min="11603" max="11603" width="7.85546875" bestFit="1" customWidth="1"/>
    <col min="11604" max="11604" width="10.42578125" bestFit="1" customWidth="1"/>
    <col min="11605" max="11605" width="7.85546875" bestFit="1" customWidth="1"/>
    <col min="11606" max="11606" width="10.42578125" bestFit="1" customWidth="1"/>
    <col min="11607" max="11607" width="7.85546875" bestFit="1" customWidth="1"/>
    <col min="11608" max="11608" width="10.42578125" bestFit="1" customWidth="1"/>
    <col min="11609" max="11609" width="7.85546875" bestFit="1" customWidth="1"/>
    <col min="11610" max="11610" width="10.42578125" bestFit="1" customWidth="1"/>
    <col min="11611" max="11611" width="7.85546875" bestFit="1" customWidth="1"/>
    <col min="11612" max="11612" width="10.42578125" bestFit="1" customWidth="1"/>
    <col min="11613" max="11613" width="7.85546875" bestFit="1" customWidth="1"/>
    <col min="11614" max="11614" width="10.42578125" bestFit="1" customWidth="1"/>
    <col min="11615" max="11615" width="6.85546875" bestFit="1" customWidth="1"/>
    <col min="11616" max="11616" width="9.42578125" bestFit="1" customWidth="1"/>
    <col min="11617" max="11617" width="7.85546875" bestFit="1" customWidth="1"/>
    <col min="11618" max="11618" width="10.42578125" bestFit="1" customWidth="1"/>
    <col min="11619" max="11619" width="10.5703125" bestFit="1" customWidth="1"/>
    <col min="11620" max="11620" width="11" bestFit="1" customWidth="1"/>
    <col min="11621" max="11621" width="10.42578125" bestFit="1" customWidth="1"/>
    <col min="11622" max="11622" width="7.85546875" bestFit="1" customWidth="1"/>
    <col min="11623" max="11623" width="10" bestFit="1" customWidth="1"/>
    <col min="11624" max="11624" width="10.42578125" bestFit="1" customWidth="1"/>
    <col min="11625" max="11625" width="7.85546875" bestFit="1" customWidth="1"/>
    <col min="11626" max="11626" width="10.42578125" bestFit="1" customWidth="1"/>
    <col min="11627" max="11627" width="10.5703125" bestFit="1" customWidth="1"/>
    <col min="11628" max="11628" width="7" bestFit="1" customWidth="1"/>
    <col min="11629" max="11629" width="11" bestFit="1" customWidth="1"/>
    <col min="11630" max="11630" width="10.42578125" bestFit="1" customWidth="1"/>
    <col min="11631" max="11631" width="7.85546875" bestFit="1" customWidth="1"/>
    <col min="11632" max="11632" width="10.42578125" bestFit="1" customWidth="1"/>
    <col min="11633" max="11633" width="7.85546875" bestFit="1" customWidth="1"/>
    <col min="11634" max="11634" width="7" bestFit="1" customWidth="1"/>
    <col min="11635" max="11635" width="10.42578125" bestFit="1" customWidth="1"/>
    <col min="11636" max="11636" width="7.85546875" bestFit="1" customWidth="1"/>
    <col min="11637" max="11637" width="10.42578125" bestFit="1" customWidth="1"/>
    <col min="11638" max="11638" width="9" bestFit="1" customWidth="1"/>
    <col min="11639" max="11639" width="9.42578125" bestFit="1" customWidth="1"/>
    <col min="11640" max="11640" width="7.85546875" bestFit="1" customWidth="1"/>
    <col min="11641" max="11641" width="10.42578125" bestFit="1" customWidth="1"/>
    <col min="11642" max="11642" width="7.85546875" bestFit="1" customWidth="1"/>
    <col min="11643" max="11643" width="10.42578125" bestFit="1" customWidth="1"/>
    <col min="11644" max="11644" width="7.85546875" bestFit="1" customWidth="1"/>
    <col min="11645" max="11645" width="10.42578125" bestFit="1" customWidth="1"/>
    <col min="11646" max="11646" width="7.85546875" bestFit="1" customWidth="1"/>
    <col min="11647" max="11647" width="10.42578125" bestFit="1" customWidth="1"/>
    <col min="11648" max="11648" width="7.85546875" bestFit="1" customWidth="1"/>
    <col min="11649" max="11649" width="4.42578125" bestFit="1" customWidth="1"/>
    <col min="11650" max="11650" width="10.42578125" bestFit="1" customWidth="1"/>
    <col min="11651" max="11651" width="7.85546875" bestFit="1" customWidth="1"/>
    <col min="11652" max="11652" width="10.42578125" bestFit="1" customWidth="1"/>
    <col min="11653" max="11653" width="7.85546875" bestFit="1" customWidth="1"/>
    <col min="11654" max="11654" width="10.42578125" bestFit="1" customWidth="1"/>
    <col min="11655" max="11655" width="10.5703125" bestFit="1" customWidth="1"/>
    <col min="11656" max="11656" width="11" bestFit="1" customWidth="1"/>
    <col min="11657" max="11657" width="10.42578125" bestFit="1" customWidth="1"/>
    <col min="11658" max="11658" width="9" bestFit="1" customWidth="1"/>
    <col min="11659" max="11659" width="9.42578125" bestFit="1" customWidth="1"/>
    <col min="11660" max="11660" width="7.85546875" bestFit="1" customWidth="1"/>
    <col min="11661" max="11661" width="10.42578125" bestFit="1" customWidth="1"/>
    <col min="11662" max="11662" width="7.85546875" bestFit="1" customWidth="1"/>
    <col min="11663" max="11663" width="10.42578125" bestFit="1" customWidth="1"/>
    <col min="11664" max="11664" width="7" bestFit="1" customWidth="1"/>
    <col min="11665" max="11666" width="7.85546875" bestFit="1" customWidth="1"/>
    <col min="11667" max="11667" width="10.42578125" bestFit="1" customWidth="1"/>
    <col min="11668" max="11668" width="10.5703125" bestFit="1" customWidth="1"/>
    <col min="11669" max="11669" width="7" bestFit="1" customWidth="1"/>
    <col min="11670" max="11670" width="11" bestFit="1" customWidth="1"/>
    <col min="11671" max="11671" width="10.42578125" bestFit="1" customWidth="1"/>
    <col min="11672" max="11672" width="7.85546875" bestFit="1" customWidth="1"/>
    <col min="11673" max="11673" width="10.42578125" bestFit="1" customWidth="1"/>
    <col min="11674" max="11674" width="7.85546875" bestFit="1" customWidth="1"/>
    <col min="11675" max="11675" width="10.42578125" bestFit="1" customWidth="1"/>
    <col min="11676" max="11676" width="8" bestFit="1" customWidth="1"/>
    <col min="11677" max="11677" width="10.42578125" bestFit="1" customWidth="1"/>
    <col min="11678" max="11678" width="7.85546875" bestFit="1" customWidth="1"/>
    <col min="11679" max="11679" width="10.42578125" bestFit="1" customWidth="1"/>
    <col min="11680" max="11680" width="7.85546875" bestFit="1" customWidth="1"/>
    <col min="11681" max="11681" width="10.42578125" bestFit="1" customWidth="1"/>
    <col min="11682" max="11682" width="7.85546875" bestFit="1" customWidth="1"/>
    <col min="11683" max="11683" width="10.42578125" bestFit="1" customWidth="1"/>
    <col min="11684" max="11684" width="7.85546875" bestFit="1" customWidth="1"/>
    <col min="11685" max="11685" width="10.42578125" bestFit="1" customWidth="1"/>
    <col min="11686" max="11686" width="7.85546875" bestFit="1" customWidth="1"/>
    <col min="11687" max="11687" width="10.42578125" bestFit="1" customWidth="1"/>
    <col min="11688" max="11688" width="10" bestFit="1" customWidth="1"/>
    <col min="11689" max="11689" width="10.42578125" bestFit="1" customWidth="1"/>
    <col min="11690" max="11690" width="7.85546875" bestFit="1" customWidth="1"/>
    <col min="11691" max="11691" width="10.42578125" bestFit="1" customWidth="1"/>
    <col min="11692" max="11692" width="7.85546875" bestFit="1" customWidth="1"/>
    <col min="11693" max="11693" width="10.42578125" bestFit="1" customWidth="1"/>
    <col min="11694" max="11694" width="10.5703125" bestFit="1" customWidth="1"/>
    <col min="11695" max="11695" width="11" bestFit="1" customWidth="1"/>
    <col min="11696" max="11696" width="10.42578125" bestFit="1" customWidth="1"/>
    <col min="11697" max="11697" width="7.85546875" bestFit="1" customWidth="1"/>
    <col min="11698" max="11698" width="10.42578125" bestFit="1" customWidth="1"/>
    <col min="11699" max="11699" width="9" bestFit="1" customWidth="1"/>
    <col min="11700" max="11700" width="10.42578125" bestFit="1" customWidth="1"/>
    <col min="11701" max="11701" width="9" bestFit="1" customWidth="1"/>
    <col min="11702" max="11702" width="9.42578125" bestFit="1" customWidth="1"/>
    <col min="11703" max="11703" width="7.85546875" bestFit="1" customWidth="1"/>
    <col min="11704" max="11704" width="10.42578125" bestFit="1" customWidth="1"/>
    <col min="11705" max="11705" width="7.85546875" bestFit="1" customWidth="1"/>
    <col min="11706" max="11706" width="10.42578125" bestFit="1" customWidth="1"/>
    <col min="11707" max="11707" width="8" bestFit="1" customWidth="1"/>
    <col min="11708" max="11708" width="9.42578125" bestFit="1" customWidth="1"/>
    <col min="11709" max="11709" width="8" bestFit="1" customWidth="1"/>
    <col min="11710" max="11710" width="10.42578125" bestFit="1" customWidth="1"/>
    <col min="11711" max="11711" width="10.5703125" bestFit="1" customWidth="1"/>
    <col min="11712" max="11712" width="11" bestFit="1" customWidth="1"/>
    <col min="11713" max="11713" width="10.42578125" bestFit="1" customWidth="1"/>
    <col min="11714" max="11714" width="7.85546875" bestFit="1" customWidth="1"/>
    <col min="11715" max="11715" width="10.42578125" bestFit="1" customWidth="1"/>
    <col min="11716" max="11716" width="7.85546875" bestFit="1" customWidth="1"/>
    <col min="11717" max="11717" width="10.42578125" bestFit="1" customWidth="1"/>
    <col min="11718" max="11718" width="7.85546875" bestFit="1" customWidth="1"/>
    <col min="11719" max="11719" width="10.42578125" bestFit="1" customWidth="1"/>
    <col min="11720" max="11720" width="7" bestFit="1" customWidth="1"/>
    <col min="11721" max="11722" width="7.85546875" bestFit="1" customWidth="1"/>
    <col min="11723" max="11723" width="10.28515625" bestFit="1" customWidth="1"/>
    <col min="11724" max="11724" width="10.42578125" bestFit="1" customWidth="1"/>
    <col min="11725" max="11725" width="7.85546875" bestFit="1" customWidth="1"/>
    <col min="11726" max="11726" width="4.42578125" bestFit="1" customWidth="1"/>
    <col min="11727" max="11727" width="10.42578125" bestFit="1" customWidth="1"/>
    <col min="11728" max="11728" width="7.85546875" bestFit="1" customWidth="1"/>
    <col min="11729" max="11729" width="10.42578125" bestFit="1" customWidth="1"/>
    <col min="11730" max="11730" width="7.85546875" bestFit="1" customWidth="1"/>
    <col min="11731" max="11731" width="10.42578125" bestFit="1" customWidth="1"/>
    <col min="11732" max="11732" width="7.85546875" bestFit="1" customWidth="1"/>
    <col min="11733" max="11733" width="10.42578125" bestFit="1" customWidth="1"/>
    <col min="11734" max="11734" width="7.85546875" bestFit="1" customWidth="1"/>
    <col min="11735" max="11735" width="10.42578125" bestFit="1" customWidth="1"/>
    <col min="11736" max="11736" width="7.85546875" bestFit="1" customWidth="1"/>
    <col min="11737" max="11737" width="10.42578125" bestFit="1" customWidth="1"/>
    <col min="11738" max="11738" width="10.5703125" bestFit="1" customWidth="1"/>
    <col min="11739" max="11739" width="11" bestFit="1" customWidth="1"/>
    <col min="11740" max="11740" width="10.42578125" bestFit="1" customWidth="1"/>
    <col min="11741" max="11741" width="7.85546875" bestFit="1" customWidth="1"/>
    <col min="11742" max="11742" width="10.42578125" bestFit="1" customWidth="1"/>
    <col min="11743" max="11743" width="10" bestFit="1" customWidth="1"/>
    <col min="11744" max="11744" width="10.42578125" bestFit="1" customWidth="1"/>
    <col min="11745" max="11745" width="10.5703125" bestFit="1" customWidth="1"/>
    <col min="11746" max="11746" width="11" bestFit="1" customWidth="1"/>
    <col min="11747" max="11747" width="10.42578125" bestFit="1" customWidth="1"/>
    <col min="11748" max="11748" width="7.85546875" bestFit="1" customWidth="1"/>
    <col min="11749" max="11749" width="10.42578125" bestFit="1" customWidth="1"/>
    <col min="11750" max="11750" width="10" bestFit="1" customWidth="1"/>
    <col min="11751" max="11751" width="10.42578125" bestFit="1" customWidth="1"/>
    <col min="11752" max="11752" width="9" bestFit="1" customWidth="1"/>
    <col min="11753" max="11753" width="10.42578125" bestFit="1" customWidth="1"/>
    <col min="11754" max="11754" width="10.5703125" bestFit="1" customWidth="1"/>
    <col min="11755" max="11755" width="11" bestFit="1" customWidth="1"/>
    <col min="11756" max="11756" width="10.42578125" bestFit="1" customWidth="1"/>
    <col min="11757" max="11757" width="9" bestFit="1" customWidth="1"/>
    <col min="11758" max="11758" width="9.42578125" bestFit="1" customWidth="1"/>
    <col min="11759" max="11759" width="7.85546875" bestFit="1" customWidth="1"/>
    <col min="11760" max="11760" width="4.42578125" bestFit="1" customWidth="1"/>
    <col min="11761" max="11761" width="10.42578125" bestFit="1" customWidth="1"/>
    <col min="11762" max="11762" width="10" bestFit="1" customWidth="1"/>
    <col min="11763" max="11763" width="10.42578125" bestFit="1" customWidth="1"/>
    <col min="11764" max="11764" width="7.85546875" bestFit="1" customWidth="1"/>
    <col min="11765" max="11765" width="10.42578125" bestFit="1" customWidth="1"/>
    <col min="11766" max="11766" width="7.85546875" bestFit="1" customWidth="1"/>
    <col min="11767" max="11767" width="10.42578125" bestFit="1" customWidth="1"/>
    <col min="11768" max="11768" width="9" bestFit="1" customWidth="1"/>
    <col min="11769" max="11769" width="10.42578125" bestFit="1" customWidth="1"/>
    <col min="11770" max="11770" width="10.5703125" bestFit="1" customWidth="1"/>
    <col min="11771" max="11771" width="11" bestFit="1" customWidth="1"/>
    <col min="11772" max="11772" width="10.42578125" bestFit="1" customWidth="1"/>
    <col min="11773" max="11773" width="7.85546875" bestFit="1" customWidth="1"/>
    <col min="11774" max="11774" width="10.42578125" bestFit="1" customWidth="1"/>
    <col min="11775" max="11775" width="7" bestFit="1" customWidth="1"/>
    <col min="11776" max="11777" width="7.85546875" bestFit="1" customWidth="1"/>
    <col min="11778" max="11778" width="10.42578125" bestFit="1" customWidth="1"/>
    <col min="11779" max="11779" width="8" bestFit="1" customWidth="1"/>
    <col min="11780" max="11780" width="10.42578125" bestFit="1" customWidth="1"/>
    <col min="11781" max="11781" width="7.85546875" bestFit="1" customWidth="1"/>
    <col min="11782" max="11782" width="10.42578125" bestFit="1" customWidth="1"/>
    <col min="11783" max="11783" width="7.85546875" bestFit="1" customWidth="1"/>
    <col min="11784" max="11784" width="10.42578125" bestFit="1" customWidth="1"/>
    <col min="11785" max="11785" width="7.85546875" bestFit="1" customWidth="1"/>
    <col min="11786" max="11786" width="10.42578125" bestFit="1" customWidth="1"/>
    <col min="11787" max="11787" width="10" bestFit="1" customWidth="1"/>
    <col min="11788" max="11788" width="10.42578125" bestFit="1" customWidth="1"/>
    <col min="11789" max="11789" width="10.5703125" bestFit="1" customWidth="1"/>
    <col min="11790" max="11790" width="11" bestFit="1" customWidth="1"/>
    <col min="11791" max="11791" width="10.42578125" bestFit="1" customWidth="1"/>
    <col min="11792" max="11792" width="10" bestFit="1" customWidth="1"/>
    <col min="11793" max="11793" width="10.42578125" bestFit="1" customWidth="1"/>
    <col min="11794" max="11794" width="10" bestFit="1" customWidth="1"/>
    <col min="11795" max="11795" width="10.42578125" bestFit="1" customWidth="1"/>
    <col min="11796" max="11796" width="9" bestFit="1" customWidth="1"/>
    <col min="11797" max="11797" width="10.42578125" bestFit="1" customWidth="1"/>
    <col min="11798" max="11798" width="10.5703125" bestFit="1" customWidth="1"/>
    <col min="11799" max="11799" width="8" bestFit="1" customWidth="1"/>
    <col min="11800" max="11800" width="11" bestFit="1" customWidth="1"/>
    <col min="11801" max="11801" width="10.42578125" bestFit="1" customWidth="1"/>
    <col min="11802" max="11802" width="9" bestFit="1" customWidth="1"/>
    <col min="11803" max="11803" width="9.42578125" bestFit="1" customWidth="1"/>
    <col min="11804" max="11804" width="7.85546875" bestFit="1" customWidth="1"/>
    <col min="11805" max="11805" width="10.42578125" bestFit="1" customWidth="1"/>
    <col min="11806" max="11806" width="7.85546875" bestFit="1" customWidth="1"/>
    <col min="11807" max="11807" width="10.42578125" bestFit="1" customWidth="1"/>
    <col min="11808" max="11808" width="8" bestFit="1" customWidth="1"/>
    <col min="11809" max="11809" width="10.42578125" bestFit="1" customWidth="1"/>
    <col min="11810" max="11810" width="9" bestFit="1" customWidth="1"/>
    <col min="11811" max="11811" width="10.42578125" bestFit="1" customWidth="1"/>
    <col min="11812" max="11812" width="8" bestFit="1" customWidth="1"/>
    <col min="11813" max="11813" width="10.42578125" bestFit="1" customWidth="1"/>
    <col min="11814" max="11814" width="7.85546875" bestFit="1" customWidth="1"/>
    <col min="11815" max="11815" width="10.42578125" bestFit="1" customWidth="1"/>
    <col min="11816" max="11816" width="7.85546875" bestFit="1" customWidth="1"/>
    <col min="11817" max="11817" width="10.42578125" bestFit="1" customWidth="1"/>
    <col min="11818" max="11818" width="7" bestFit="1" customWidth="1"/>
    <col min="11819" max="11820" width="7.85546875" bestFit="1" customWidth="1"/>
    <col min="11821" max="11821" width="10.42578125" bestFit="1" customWidth="1"/>
    <col min="11822" max="11822" width="7.85546875" bestFit="1" customWidth="1"/>
    <col min="11823" max="11823" width="10.42578125" bestFit="1" customWidth="1"/>
    <col min="11824" max="11824" width="7.85546875" bestFit="1" customWidth="1"/>
    <col min="11825" max="11825" width="10.42578125" bestFit="1" customWidth="1"/>
    <col min="11826" max="11826" width="8" bestFit="1" customWidth="1"/>
    <col min="11827" max="11827" width="10.42578125" bestFit="1" customWidth="1"/>
    <col min="11828" max="11828" width="10" bestFit="1" customWidth="1"/>
    <col min="11829" max="11829" width="10.42578125" bestFit="1" customWidth="1"/>
    <col min="11830" max="11830" width="10" bestFit="1" customWidth="1"/>
    <col min="11831" max="11831" width="10.42578125" bestFit="1" customWidth="1"/>
    <col min="11832" max="11832" width="9" bestFit="1" customWidth="1"/>
    <col min="11833" max="11833" width="10.42578125" bestFit="1" customWidth="1"/>
    <col min="11834" max="11834" width="10.5703125" bestFit="1" customWidth="1"/>
    <col min="11835" max="11835" width="8" bestFit="1" customWidth="1"/>
    <col min="11836" max="11836" width="11" bestFit="1" customWidth="1"/>
    <col min="11837" max="11837" width="10.42578125" bestFit="1" customWidth="1"/>
    <col min="11838" max="11838" width="7.85546875" bestFit="1" customWidth="1"/>
    <col min="11839" max="11839" width="10.42578125" bestFit="1" customWidth="1"/>
    <col min="11840" max="11840" width="7.85546875" bestFit="1" customWidth="1"/>
    <col min="11841" max="11841" width="10.42578125" bestFit="1" customWidth="1"/>
    <col min="11842" max="11842" width="10.5703125" bestFit="1" customWidth="1"/>
    <col min="11843" max="11843" width="11" bestFit="1" customWidth="1"/>
    <col min="11844" max="11844" width="10.42578125" bestFit="1" customWidth="1"/>
    <col min="11845" max="11845" width="9" bestFit="1" customWidth="1"/>
    <col min="11846" max="11846" width="10.42578125" bestFit="1" customWidth="1"/>
    <col min="11847" max="11847" width="7.85546875" bestFit="1" customWidth="1"/>
    <col min="11848" max="11848" width="10.42578125" bestFit="1" customWidth="1"/>
    <col min="11849" max="11849" width="7" bestFit="1" customWidth="1"/>
    <col min="11850" max="11850" width="7.85546875" bestFit="1" customWidth="1"/>
    <col min="11851" max="11851" width="10" bestFit="1" customWidth="1"/>
    <col min="11852" max="11852" width="10.42578125" bestFit="1" customWidth="1"/>
    <col min="11853" max="11853" width="7.85546875" bestFit="1" customWidth="1"/>
    <col min="11854" max="11854" width="10.42578125" bestFit="1" customWidth="1"/>
    <col min="11855" max="11855" width="7.85546875" bestFit="1" customWidth="1"/>
    <col min="11856" max="11856" width="10.42578125" bestFit="1" customWidth="1"/>
    <col min="11857" max="11857" width="10" bestFit="1" customWidth="1"/>
    <col min="11858" max="11858" width="10.42578125" bestFit="1" customWidth="1"/>
    <col min="11859" max="11859" width="7.85546875" bestFit="1" customWidth="1"/>
    <col min="11860" max="11860" width="10" bestFit="1" customWidth="1"/>
    <col min="11861" max="11861" width="10.42578125" bestFit="1" customWidth="1"/>
    <col min="11862" max="11862" width="9" bestFit="1" customWidth="1"/>
    <col min="11863" max="11863" width="10.42578125" bestFit="1" customWidth="1"/>
    <col min="11864" max="11864" width="10.5703125" bestFit="1" customWidth="1"/>
    <col min="11865" max="11865" width="11" bestFit="1" customWidth="1"/>
    <col min="11866" max="11866" width="10.42578125" bestFit="1" customWidth="1"/>
    <col min="11867" max="11867" width="7.85546875" bestFit="1" customWidth="1"/>
    <col min="11868" max="11868" width="10" bestFit="1" customWidth="1"/>
    <col min="11869" max="11869" width="10.42578125" bestFit="1" customWidth="1"/>
    <col min="11870" max="11870" width="10" bestFit="1" customWidth="1"/>
    <col min="11871" max="11871" width="10.42578125" bestFit="1" customWidth="1"/>
    <col min="11872" max="11872" width="7.85546875" bestFit="1" customWidth="1"/>
    <col min="11873" max="11873" width="10.42578125" bestFit="1" customWidth="1"/>
    <col min="11874" max="11874" width="9" bestFit="1" customWidth="1"/>
    <col min="11875" max="11875" width="9.42578125" bestFit="1" customWidth="1"/>
    <col min="11876" max="11876" width="7.85546875" bestFit="1" customWidth="1"/>
    <col min="11877" max="11877" width="10.42578125" bestFit="1" customWidth="1"/>
    <col min="11878" max="11878" width="7.85546875" bestFit="1" customWidth="1"/>
    <col min="11879" max="11879" width="10" bestFit="1" customWidth="1"/>
    <col min="11880" max="11880" width="10.42578125" bestFit="1" customWidth="1"/>
    <col min="11881" max="11881" width="9" bestFit="1" customWidth="1"/>
    <col min="11882" max="11882" width="10.42578125" bestFit="1" customWidth="1"/>
    <col min="11883" max="11883" width="10.5703125" bestFit="1" customWidth="1"/>
    <col min="11884" max="11884" width="11" bestFit="1" customWidth="1"/>
    <col min="11885" max="11885" width="10.42578125" bestFit="1" customWidth="1"/>
    <col min="11886" max="11886" width="10" bestFit="1" customWidth="1"/>
    <col min="11887" max="11887" width="10.42578125" bestFit="1" customWidth="1"/>
    <col min="11888" max="11888" width="7.85546875" bestFit="1" customWidth="1"/>
    <col min="11889" max="11889" width="10.42578125" bestFit="1" customWidth="1"/>
    <col min="11890" max="11890" width="7.85546875" bestFit="1" customWidth="1"/>
    <col min="11891" max="11891" width="10" bestFit="1" customWidth="1"/>
    <col min="11892" max="11892" width="10.42578125" bestFit="1" customWidth="1"/>
    <col min="11893" max="11893" width="10" bestFit="1" customWidth="1"/>
    <col min="11894" max="11894" width="10.42578125" bestFit="1" customWidth="1"/>
    <col min="11895" max="11895" width="9" bestFit="1" customWidth="1"/>
    <col min="11896" max="11896" width="10.42578125" bestFit="1" customWidth="1"/>
    <col min="11897" max="11897" width="10.5703125" bestFit="1" customWidth="1"/>
    <col min="11898" max="11898" width="11" bestFit="1" customWidth="1"/>
    <col min="11899" max="11899" width="10.42578125" bestFit="1" customWidth="1"/>
    <col min="11900" max="11900" width="10" bestFit="1" customWidth="1"/>
    <col min="11901" max="11901" width="10.42578125" bestFit="1" customWidth="1"/>
    <col min="11902" max="11902" width="7.85546875" bestFit="1" customWidth="1"/>
    <col min="11903" max="11903" width="10.42578125" bestFit="1" customWidth="1"/>
    <col min="11904" max="11904" width="9" bestFit="1" customWidth="1"/>
    <col min="11905" max="11905" width="10.42578125" bestFit="1" customWidth="1"/>
    <col min="11906" max="11906" width="10" bestFit="1" customWidth="1"/>
    <col min="11907" max="11907" width="10.42578125" bestFit="1" customWidth="1"/>
    <col min="11908" max="11908" width="7.85546875" bestFit="1" customWidth="1"/>
    <col min="11909" max="11909" width="10.42578125" bestFit="1" customWidth="1"/>
    <col min="11910" max="11910" width="7.85546875" bestFit="1" customWidth="1"/>
    <col min="11911" max="11911" width="10.42578125" bestFit="1" customWidth="1"/>
    <col min="11912" max="11912" width="9" bestFit="1" customWidth="1"/>
    <col min="11913" max="11913" width="10.42578125" bestFit="1" customWidth="1"/>
    <col min="11914" max="11914" width="7.85546875" bestFit="1" customWidth="1"/>
    <col min="11915" max="11915" width="10" bestFit="1" customWidth="1"/>
    <col min="11916" max="11916" width="10.42578125" bestFit="1" customWidth="1"/>
    <col min="11917" max="11917" width="9" bestFit="1" customWidth="1"/>
    <col min="11918" max="11918" width="10.42578125" bestFit="1" customWidth="1"/>
    <col min="11919" max="11919" width="10.5703125" bestFit="1" customWidth="1"/>
    <col min="11920" max="11920" width="11" bestFit="1" customWidth="1"/>
    <col min="11921" max="11921" width="10.42578125" bestFit="1" customWidth="1"/>
    <col min="11922" max="11922" width="10" bestFit="1" customWidth="1"/>
    <col min="11923" max="11923" width="10.42578125" bestFit="1" customWidth="1"/>
    <col min="11924" max="11924" width="7.85546875" bestFit="1" customWidth="1"/>
    <col min="11925" max="11925" width="10.42578125" bestFit="1" customWidth="1"/>
    <col min="11926" max="11926" width="9" bestFit="1" customWidth="1"/>
    <col min="11927" max="11927" width="10.42578125" bestFit="1" customWidth="1"/>
    <col min="11928" max="11928" width="7.85546875" bestFit="1" customWidth="1"/>
    <col min="11929" max="11929" width="10.42578125" bestFit="1" customWidth="1"/>
    <col min="11930" max="11930" width="7.85546875" bestFit="1" customWidth="1"/>
    <col min="11931" max="11931" width="10.42578125" bestFit="1" customWidth="1"/>
    <col min="11932" max="11932" width="9" bestFit="1" customWidth="1"/>
    <col min="11933" max="11933" width="9.42578125" bestFit="1" customWidth="1"/>
    <col min="11934" max="11934" width="9" bestFit="1" customWidth="1"/>
    <col min="11935" max="11935" width="10.42578125" bestFit="1" customWidth="1"/>
    <col min="11936" max="11936" width="7.85546875" bestFit="1" customWidth="1"/>
    <col min="11937" max="11937" width="10.42578125" bestFit="1" customWidth="1"/>
    <col min="11938" max="11938" width="7.85546875" bestFit="1" customWidth="1"/>
    <col min="11939" max="11939" width="10.42578125" bestFit="1" customWidth="1"/>
    <col min="11940" max="11940" width="9" bestFit="1" customWidth="1"/>
    <col min="11941" max="11941" width="10.42578125" bestFit="1" customWidth="1"/>
    <col min="11942" max="11942" width="10.5703125" bestFit="1" customWidth="1"/>
    <col min="11943" max="11943" width="11" bestFit="1" customWidth="1"/>
    <col min="11944" max="11944" width="10.42578125" bestFit="1" customWidth="1"/>
    <col min="11945" max="11945" width="10" bestFit="1" customWidth="1"/>
    <col min="11946" max="11946" width="10.42578125" bestFit="1" customWidth="1"/>
    <col min="11947" max="11947" width="7.85546875" bestFit="1" customWidth="1"/>
    <col min="11948" max="11948" width="10.42578125" bestFit="1" customWidth="1"/>
    <col min="11949" max="11949" width="10" bestFit="1" customWidth="1"/>
    <col min="11950" max="11950" width="10.42578125" bestFit="1" customWidth="1"/>
    <col min="11951" max="11951" width="7.85546875" bestFit="1" customWidth="1"/>
    <col min="11952" max="11952" width="10.42578125" bestFit="1" customWidth="1"/>
    <col min="11953" max="11953" width="9" bestFit="1" customWidth="1"/>
    <col min="11954" max="11954" width="9.42578125" bestFit="1" customWidth="1"/>
    <col min="11955" max="11955" width="9" bestFit="1" customWidth="1"/>
    <col min="11956" max="11956" width="10.42578125" bestFit="1" customWidth="1"/>
    <col min="11957" max="11957" width="7.85546875" bestFit="1" customWidth="1"/>
    <col min="11958" max="11958" width="10.42578125" bestFit="1" customWidth="1"/>
    <col min="11959" max="11959" width="9" bestFit="1" customWidth="1"/>
    <col min="11960" max="11960" width="10.42578125" bestFit="1" customWidth="1"/>
    <col min="11961" max="11961" width="9" bestFit="1" customWidth="1"/>
    <col min="11962" max="11962" width="9.42578125" bestFit="1" customWidth="1"/>
    <col min="11963" max="11963" width="10" bestFit="1" customWidth="1"/>
    <col min="11964" max="11964" width="10.42578125" bestFit="1" customWidth="1"/>
    <col min="11965" max="11965" width="9" bestFit="1" customWidth="1"/>
    <col min="11966" max="11966" width="10.42578125" bestFit="1" customWidth="1"/>
    <col min="11967" max="11967" width="7.85546875" bestFit="1" customWidth="1"/>
    <col min="11968" max="11968" width="10.42578125" bestFit="1" customWidth="1"/>
    <col min="11969" max="11969" width="9" bestFit="1" customWidth="1"/>
    <col min="11970" max="11970" width="10.42578125" bestFit="1" customWidth="1"/>
    <col min="11971" max="11971" width="9" bestFit="1" customWidth="1"/>
    <col min="11972" max="11972" width="9.42578125" bestFit="1" customWidth="1"/>
    <col min="11973" max="11973" width="9" bestFit="1" customWidth="1"/>
    <col min="11974" max="11974" width="10.42578125" bestFit="1" customWidth="1"/>
    <col min="11975" max="11975" width="10" bestFit="1" customWidth="1"/>
    <col min="11976" max="11976" width="10.42578125" bestFit="1" customWidth="1"/>
    <col min="11977" max="11977" width="9" bestFit="1" customWidth="1"/>
    <col min="11978" max="11978" width="10.42578125" bestFit="1" customWidth="1"/>
    <col min="11979" max="11979" width="9" bestFit="1" customWidth="1"/>
    <col min="11980" max="11980" width="9.42578125" bestFit="1" customWidth="1"/>
    <col min="11981" max="11981" width="9" bestFit="1" customWidth="1"/>
    <col min="11982" max="11982" width="10.42578125" bestFit="1" customWidth="1"/>
    <col min="11983" max="11983" width="9" bestFit="1" customWidth="1"/>
    <col min="11984" max="11984" width="10.42578125" bestFit="1" customWidth="1"/>
    <col min="11985" max="11985" width="9" bestFit="1" customWidth="1"/>
    <col min="11986" max="11986" width="9.42578125" bestFit="1" customWidth="1"/>
    <col min="11987" max="11987" width="9" bestFit="1" customWidth="1"/>
    <col min="11988" max="11988" width="10.42578125" bestFit="1" customWidth="1"/>
    <col min="11989" max="11989" width="10" bestFit="1" customWidth="1"/>
    <col min="11990" max="11990" width="10.42578125" bestFit="1" customWidth="1"/>
    <col min="11991" max="11991" width="9" bestFit="1" customWidth="1"/>
    <col min="11992" max="11992" width="10.42578125" bestFit="1" customWidth="1"/>
    <col min="11993" max="11993" width="9" bestFit="1" customWidth="1"/>
    <col min="11994" max="11994" width="9.42578125" bestFit="1" customWidth="1"/>
    <col min="11995" max="11995" width="9" bestFit="1" customWidth="1"/>
    <col min="11996" max="11996" width="10.42578125" bestFit="1" customWidth="1"/>
    <col min="11997" max="11997" width="7.85546875" bestFit="1" customWidth="1"/>
    <col min="11998" max="11998" width="10.42578125" bestFit="1" customWidth="1"/>
    <col min="11999" max="11999" width="9" bestFit="1" customWidth="1"/>
    <col min="12000" max="12000" width="10.42578125" bestFit="1" customWidth="1"/>
    <col min="12001" max="12001" width="9" bestFit="1" customWidth="1"/>
    <col min="12002" max="12002" width="9.42578125" bestFit="1" customWidth="1"/>
    <col min="12003" max="12003" width="9" bestFit="1" customWidth="1"/>
    <col min="12004" max="12004" width="10.42578125" bestFit="1" customWidth="1"/>
    <col min="12005" max="12005" width="9" bestFit="1" customWidth="1"/>
    <col min="12006" max="12006" width="9.42578125" bestFit="1" customWidth="1"/>
    <col min="12007" max="12007" width="10" bestFit="1" customWidth="1"/>
    <col min="12008" max="12008" width="10.42578125" bestFit="1" customWidth="1"/>
    <col min="12009" max="12009" width="9" bestFit="1" customWidth="1"/>
    <col min="12010" max="12010" width="9.42578125" bestFit="1" customWidth="1"/>
    <col min="12011" max="12011" width="9" bestFit="1" customWidth="1"/>
    <col min="12012" max="12012" width="7" bestFit="1" customWidth="1"/>
    <col min="12013" max="12013" width="10.42578125" bestFit="1" customWidth="1"/>
    <col min="12014" max="12014" width="7.85546875" bestFit="1" customWidth="1"/>
    <col min="12015" max="12015" width="10.42578125" bestFit="1" customWidth="1"/>
    <col min="12016" max="12016" width="9" bestFit="1" customWidth="1"/>
    <col min="12017" max="12017" width="10.42578125" bestFit="1" customWidth="1"/>
    <col min="12018" max="12018" width="9" bestFit="1" customWidth="1"/>
    <col min="12019" max="12019" width="9.42578125" bestFit="1" customWidth="1"/>
    <col min="12020" max="12020" width="10" bestFit="1" customWidth="1"/>
    <col min="12021" max="12021" width="10.42578125" bestFit="1" customWidth="1"/>
    <col min="12022" max="12022" width="9" bestFit="1" customWidth="1"/>
    <col min="12023" max="12023" width="9.42578125" bestFit="1" customWidth="1"/>
    <col min="12024" max="12024" width="7.85546875" bestFit="1" customWidth="1"/>
    <col min="12025" max="12025" width="10.42578125" bestFit="1" customWidth="1"/>
    <col min="12026" max="12026" width="9" bestFit="1" customWidth="1"/>
    <col min="12027" max="12027" width="9.42578125" bestFit="1" customWidth="1"/>
    <col min="12028" max="12028" width="7.85546875" bestFit="1" customWidth="1"/>
    <col min="12029" max="12029" width="10.42578125" bestFit="1" customWidth="1"/>
    <col min="12030" max="12030" width="7.85546875" bestFit="1" customWidth="1"/>
    <col min="12031" max="12031" width="10.42578125" bestFit="1" customWidth="1"/>
    <col min="12032" max="12032" width="7.85546875" bestFit="1" customWidth="1"/>
    <col min="12033" max="12033" width="10.42578125" bestFit="1" customWidth="1"/>
    <col min="12034" max="12034" width="7" bestFit="1" customWidth="1"/>
    <col min="12035" max="12035" width="9.42578125" bestFit="1" customWidth="1"/>
    <col min="12036" max="12036" width="9" bestFit="1" customWidth="1"/>
    <col min="12037" max="12037" width="9.42578125" bestFit="1" customWidth="1"/>
    <col min="12038" max="12038" width="7.85546875" bestFit="1" customWidth="1"/>
    <col min="12039" max="12039" width="10.42578125" bestFit="1" customWidth="1"/>
    <col min="12040" max="12040" width="9" bestFit="1" customWidth="1"/>
    <col min="12041" max="12041" width="9.42578125" bestFit="1" customWidth="1"/>
    <col min="12042" max="12042" width="9" bestFit="1" customWidth="1"/>
    <col min="12043" max="12043" width="9.42578125" bestFit="1" customWidth="1"/>
    <col min="12044" max="12044" width="9" bestFit="1" customWidth="1"/>
    <col min="12045" max="12045" width="9.42578125" bestFit="1" customWidth="1"/>
    <col min="12046" max="12046" width="9" bestFit="1" customWidth="1"/>
    <col min="12047" max="12047" width="9.42578125" bestFit="1" customWidth="1"/>
    <col min="12048" max="12048" width="9" bestFit="1" customWidth="1"/>
    <col min="12049" max="12049" width="9.42578125" bestFit="1" customWidth="1"/>
    <col min="12050" max="12050" width="9" bestFit="1" customWidth="1"/>
    <col min="12051" max="12051" width="9.42578125" bestFit="1" customWidth="1"/>
    <col min="12052" max="12052" width="9" bestFit="1" customWidth="1"/>
    <col min="12053" max="12053" width="9.42578125" bestFit="1" customWidth="1"/>
    <col min="12054" max="12054" width="9" bestFit="1" customWidth="1"/>
    <col min="12055" max="12055" width="9.42578125" bestFit="1" customWidth="1"/>
    <col min="12056" max="12056" width="9" bestFit="1" customWidth="1"/>
    <col min="12057" max="12057" width="9.42578125" bestFit="1" customWidth="1"/>
    <col min="12058" max="12058" width="9" bestFit="1" customWidth="1"/>
    <col min="12059" max="12059" width="9.42578125" bestFit="1" customWidth="1"/>
    <col min="12060" max="12060" width="9" bestFit="1" customWidth="1"/>
    <col min="12061" max="12061" width="9.42578125" bestFit="1" customWidth="1"/>
    <col min="12062" max="12062" width="9" bestFit="1" customWidth="1"/>
    <col min="12063" max="12063" width="9.42578125" bestFit="1" customWidth="1"/>
    <col min="12064" max="12064" width="11.28515625" bestFit="1" customWidth="1"/>
  </cols>
  <sheetData>
    <row r="1" spans="1:10" x14ac:dyDescent="0.25">
      <c r="A1" s="45" t="s">
        <v>147</v>
      </c>
      <c r="B1" s="45" t="s">
        <v>146</v>
      </c>
    </row>
    <row r="2" spans="1:10" x14ac:dyDescent="0.25">
      <c r="A2" s="45" t="s">
        <v>142</v>
      </c>
      <c r="B2" t="s">
        <v>104</v>
      </c>
      <c r="C2" t="s">
        <v>115</v>
      </c>
      <c r="D2" t="s">
        <v>106</v>
      </c>
      <c r="E2" t="s">
        <v>107</v>
      </c>
      <c r="F2" t="s">
        <v>110</v>
      </c>
      <c r="G2" t="s">
        <v>109</v>
      </c>
      <c r="H2" t="s">
        <v>105</v>
      </c>
      <c r="I2" t="s">
        <v>103</v>
      </c>
      <c r="J2" t="s">
        <v>108</v>
      </c>
    </row>
    <row r="3" spans="1:10" x14ac:dyDescent="0.25">
      <c r="A3" s="18" t="s">
        <v>143</v>
      </c>
      <c r="B3" s="46"/>
      <c r="C3" s="46"/>
      <c r="D3" s="46"/>
      <c r="E3" s="46"/>
      <c r="F3" s="46"/>
      <c r="G3" s="46"/>
      <c r="H3" s="46"/>
      <c r="I3" s="46"/>
      <c r="J3" s="46"/>
    </row>
    <row r="4" spans="1:10" x14ac:dyDescent="0.25">
      <c r="A4" s="18" t="s">
        <v>144</v>
      </c>
      <c r="B4" s="46">
        <v>0.14352178619409309</v>
      </c>
      <c r="C4" s="46">
        <v>0.4448701570338241</v>
      </c>
      <c r="D4" s="46">
        <v>0.18381063307795251</v>
      </c>
      <c r="E4" s="46">
        <v>0.27167714269638771</v>
      </c>
      <c r="F4" s="46">
        <v>0.12383866995073874</v>
      </c>
      <c r="G4" s="46">
        <v>0.15768070837784701</v>
      </c>
      <c r="H4" s="46">
        <v>0.16961065805246464</v>
      </c>
      <c r="I4" s="46">
        <v>0.39377065466336086</v>
      </c>
      <c r="J4" s="46">
        <v>0.33827312122526065</v>
      </c>
    </row>
    <row r="5" spans="1:10" x14ac:dyDescent="0.25">
      <c r="A5" s="18" t="s">
        <v>145</v>
      </c>
      <c r="B5" s="46">
        <v>-2.4470526394336677E-2</v>
      </c>
      <c r="C5" s="46">
        <v>0.10099576142945538</v>
      </c>
      <c r="D5" s="46">
        <v>-1.6748645331582476E-2</v>
      </c>
      <c r="E5" s="46">
        <v>8.2121842808740755E-2</v>
      </c>
      <c r="F5" s="46">
        <v>4.2383738136988251E-2</v>
      </c>
      <c r="G5" s="46">
        <v>0.11974109234372932</v>
      </c>
      <c r="H5" s="46">
        <v>0.21131447725727712</v>
      </c>
      <c r="I5" s="46">
        <v>0.1029659363422956</v>
      </c>
      <c r="J5" s="46">
        <v>0.12512650132528075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41ECC-786E-423A-A59A-36498816A1B4}">
  <sheetPr codeName="Sheet6"/>
  <dimension ref="D4:O68"/>
  <sheetViews>
    <sheetView workbookViewId="0">
      <selection activeCell="P14" sqref="P14"/>
    </sheetView>
  </sheetViews>
  <sheetFormatPr defaultRowHeight="15" x14ac:dyDescent="0.25"/>
  <cols>
    <col min="5" max="5" width="10" bestFit="1" customWidth="1"/>
    <col min="6" max="7" width="11.5703125" bestFit="1" customWidth="1"/>
    <col min="8" max="8" width="13.7109375" bestFit="1" customWidth="1"/>
    <col min="11" max="13" width="9.140625" style="4"/>
    <col min="14" max="14" width="9.7109375" style="4" bestFit="1" customWidth="1"/>
    <col min="15" max="15" width="9.140625" style="4"/>
  </cols>
  <sheetData>
    <row r="4" spans="4:14" x14ac:dyDescent="0.25">
      <c r="E4" s="15" t="s">
        <v>52</v>
      </c>
      <c r="F4" s="15" t="s">
        <v>53</v>
      </c>
      <c r="G4" s="15" t="s">
        <v>54</v>
      </c>
      <c r="M4" s="4" t="s">
        <v>139</v>
      </c>
      <c r="N4" s="4" t="s">
        <v>141</v>
      </c>
    </row>
    <row r="5" spans="4:14" x14ac:dyDescent="0.25">
      <c r="D5" t="s">
        <v>55</v>
      </c>
      <c r="E5">
        <v>100</v>
      </c>
      <c r="M5" s="4" t="s">
        <v>140</v>
      </c>
      <c r="N5" s="4" t="s">
        <v>138</v>
      </c>
    </row>
    <row r="6" spans="4:14" x14ac:dyDescent="0.25">
      <c r="D6" t="s">
        <v>56</v>
      </c>
      <c r="E6">
        <f>F6/7</f>
        <v>14.285714285714286</v>
      </c>
      <c r="F6">
        <v>100</v>
      </c>
    </row>
    <row r="7" spans="4:14" x14ac:dyDescent="0.25">
      <c r="D7" t="s">
        <v>57</v>
      </c>
      <c r="E7">
        <f>G7/31</f>
        <v>3.225806451612903</v>
      </c>
      <c r="G7">
        <v>100</v>
      </c>
    </row>
    <row r="8" spans="4:14" x14ac:dyDescent="0.25">
      <c r="D8" t="s">
        <v>58</v>
      </c>
      <c r="E8">
        <f>F8/7</f>
        <v>7.1428571428571432</v>
      </c>
      <c r="F8">
        <v>50</v>
      </c>
    </row>
    <row r="9" spans="4:14" x14ac:dyDescent="0.25">
      <c r="D9" t="s">
        <v>59</v>
      </c>
      <c r="E9">
        <f>F9/7</f>
        <v>14.285714285714286</v>
      </c>
      <c r="F9">
        <v>100</v>
      </c>
    </row>
    <row r="10" spans="4:14" x14ac:dyDescent="0.25">
      <c r="D10" t="s">
        <v>60</v>
      </c>
      <c r="E10">
        <f>F10/7</f>
        <v>28.571428571428573</v>
      </c>
      <c r="F10">
        <v>200</v>
      </c>
    </row>
    <row r="11" spans="4:14" x14ac:dyDescent="0.25">
      <c r="D11" t="s">
        <v>61</v>
      </c>
      <c r="E11">
        <f>G11/31</f>
        <v>14.516129032258064</v>
      </c>
      <c r="G11">
        <v>450</v>
      </c>
    </row>
    <row r="12" spans="4:14" x14ac:dyDescent="0.25">
      <c r="E12" s="25">
        <f>SUM(E5:E11)</f>
        <v>182.02764976958525</v>
      </c>
      <c r="F12" s="25">
        <f>E12*7</f>
        <v>1274.1935483870968</v>
      </c>
      <c r="G12" s="25">
        <f>E12*31</f>
        <v>5642.8571428571431</v>
      </c>
      <c r="H12" s="25">
        <f>G12*12</f>
        <v>67714.28571428571</v>
      </c>
    </row>
    <row r="13" spans="4:14" x14ac:dyDescent="0.25">
      <c r="E13" s="26">
        <v>282</v>
      </c>
      <c r="F13" s="26">
        <f>E13*7</f>
        <v>1974</v>
      </c>
      <c r="G13" s="26">
        <f>E13*31</f>
        <v>8742</v>
      </c>
      <c r="H13" s="26">
        <f>G13*12</f>
        <v>104904</v>
      </c>
    </row>
    <row r="19" spans="11:15" x14ac:dyDescent="0.25">
      <c r="K19" s="5"/>
      <c r="L19" s="6"/>
      <c r="M19" s="7"/>
      <c r="N19" s="7"/>
      <c r="O19" s="7"/>
    </row>
    <row r="20" spans="11:15" x14ac:dyDescent="0.25">
      <c r="N20" s="7"/>
      <c r="O20" s="7"/>
    </row>
    <row r="21" spans="11:15" x14ac:dyDescent="0.25">
      <c r="N21" s="7"/>
      <c r="O21" s="7"/>
    </row>
    <row r="22" spans="11:15" x14ac:dyDescent="0.25">
      <c r="N22" s="7"/>
      <c r="O22" s="7"/>
    </row>
    <row r="23" spans="11:15" x14ac:dyDescent="0.25">
      <c r="N23" s="7"/>
      <c r="O23" s="7"/>
    </row>
    <row r="24" spans="11:15" x14ac:dyDescent="0.25">
      <c r="N24" s="7"/>
      <c r="O24" s="7"/>
    </row>
    <row r="25" spans="11:15" x14ac:dyDescent="0.25">
      <c r="N25" s="7"/>
      <c r="O25" s="7"/>
    </row>
    <row r="26" spans="11:15" x14ac:dyDescent="0.25">
      <c r="N26" s="7"/>
      <c r="O26" s="7"/>
    </row>
    <row r="27" spans="11:15" x14ac:dyDescent="0.25">
      <c r="N27" s="7"/>
      <c r="O27" s="7"/>
    </row>
    <row r="28" spans="11:15" x14ac:dyDescent="0.25">
      <c r="N28" s="7"/>
      <c r="O28" s="7"/>
    </row>
    <row r="29" spans="11:15" x14ac:dyDescent="0.25">
      <c r="N29" s="7"/>
      <c r="O29" s="7"/>
    </row>
    <row r="30" spans="11:15" x14ac:dyDescent="0.25">
      <c r="N30" s="7"/>
      <c r="O30" s="7"/>
    </row>
    <row r="31" spans="11:15" x14ac:dyDescent="0.25">
      <c r="N31" s="7"/>
      <c r="O31" s="7"/>
    </row>
    <row r="32" spans="11:15" x14ac:dyDescent="0.25">
      <c r="N32" s="7"/>
      <c r="O32" s="7"/>
    </row>
    <row r="33" spans="14:15" x14ac:dyDescent="0.25">
      <c r="N33" s="7"/>
      <c r="O33" s="7"/>
    </row>
    <row r="34" spans="14:15" x14ac:dyDescent="0.25">
      <c r="N34" s="7"/>
      <c r="O34" s="7"/>
    </row>
    <row r="35" spans="14:15" x14ac:dyDescent="0.25">
      <c r="N35" s="7"/>
      <c r="O35" s="7"/>
    </row>
    <row r="36" spans="14:15" x14ac:dyDescent="0.25">
      <c r="N36" s="7"/>
      <c r="O36" s="7"/>
    </row>
    <row r="37" spans="14:15" x14ac:dyDescent="0.25">
      <c r="N37" s="7"/>
      <c r="O37" s="7"/>
    </row>
    <row r="38" spans="14:15" x14ac:dyDescent="0.25">
      <c r="N38" s="7"/>
      <c r="O38" s="7"/>
    </row>
    <row r="39" spans="14:15" x14ac:dyDescent="0.25">
      <c r="N39" s="7"/>
      <c r="O39" s="7"/>
    </row>
    <row r="40" spans="14:15" x14ac:dyDescent="0.25">
      <c r="N40" s="7"/>
      <c r="O40" s="7"/>
    </row>
    <row r="41" spans="14:15" x14ac:dyDescent="0.25">
      <c r="N41" s="7"/>
      <c r="O41" s="7"/>
    </row>
    <row r="42" spans="14:15" x14ac:dyDescent="0.25">
      <c r="N42" s="7"/>
      <c r="O42" s="7"/>
    </row>
    <row r="43" spans="14:15" x14ac:dyDescent="0.25">
      <c r="N43" s="7"/>
      <c r="O43" s="7"/>
    </row>
    <row r="44" spans="14:15" x14ac:dyDescent="0.25">
      <c r="N44" s="7"/>
      <c r="O44" s="7"/>
    </row>
    <row r="45" spans="14:15" x14ac:dyDescent="0.25">
      <c r="N45" s="7"/>
      <c r="O45" s="7"/>
    </row>
    <row r="46" spans="14:15" x14ac:dyDescent="0.25">
      <c r="N46" s="7"/>
      <c r="O46" s="7"/>
    </row>
    <row r="47" spans="14:15" x14ac:dyDescent="0.25">
      <c r="N47" s="7"/>
      <c r="O47" s="7"/>
    </row>
    <row r="48" spans="14:15" x14ac:dyDescent="0.25">
      <c r="N48" s="7"/>
      <c r="O48" s="7"/>
    </row>
    <row r="49" spans="14:15" x14ac:dyDescent="0.25">
      <c r="N49" s="7"/>
      <c r="O49" s="7"/>
    </row>
    <row r="50" spans="14:15" x14ac:dyDescent="0.25">
      <c r="N50" s="7"/>
      <c r="O50" s="7"/>
    </row>
    <row r="51" spans="14:15" x14ac:dyDescent="0.25">
      <c r="N51" s="7"/>
      <c r="O51" s="7"/>
    </row>
    <row r="52" spans="14:15" x14ac:dyDescent="0.25">
      <c r="N52" s="7"/>
      <c r="O52" s="7"/>
    </row>
    <row r="53" spans="14:15" x14ac:dyDescent="0.25">
      <c r="N53" s="7"/>
      <c r="O53" s="7"/>
    </row>
    <row r="54" spans="14:15" x14ac:dyDescent="0.25">
      <c r="N54" s="7"/>
      <c r="O54" s="7"/>
    </row>
    <row r="55" spans="14:15" x14ac:dyDescent="0.25">
      <c r="N55" s="7"/>
      <c r="O55" s="7"/>
    </row>
    <row r="56" spans="14:15" x14ac:dyDescent="0.25">
      <c r="N56" s="7"/>
      <c r="O56" s="7"/>
    </row>
    <row r="57" spans="14:15" x14ac:dyDescent="0.25">
      <c r="N57" s="7"/>
      <c r="O57" s="7"/>
    </row>
    <row r="58" spans="14:15" x14ac:dyDescent="0.25">
      <c r="N58" s="7"/>
      <c r="O58" s="7"/>
    </row>
    <row r="59" spans="14:15" x14ac:dyDescent="0.25">
      <c r="N59" s="7"/>
      <c r="O59" s="7"/>
    </row>
    <row r="60" spans="14:15" x14ac:dyDescent="0.25">
      <c r="N60" s="7"/>
      <c r="O60" s="7"/>
    </row>
    <row r="61" spans="14:15" x14ac:dyDescent="0.25">
      <c r="N61" s="7"/>
      <c r="O61" s="7"/>
    </row>
    <row r="62" spans="14:15" x14ac:dyDescent="0.25">
      <c r="N62" s="7"/>
      <c r="O62" s="7"/>
    </row>
    <row r="63" spans="14:15" x14ac:dyDescent="0.25">
      <c r="N63" s="7"/>
      <c r="O63" s="7"/>
    </row>
    <row r="64" spans="14:15" x14ac:dyDescent="0.25">
      <c r="N64" s="7"/>
      <c r="O64" s="7"/>
    </row>
    <row r="65" spans="14:15" x14ac:dyDescent="0.25">
      <c r="N65" s="7"/>
      <c r="O65" s="7"/>
    </row>
    <row r="66" spans="14:15" x14ac:dyDescent="0.25">
      <c r="N66" s="7"/>
      <c r="O66" s="7"/>
    </row>
    <row r="67" spans="14:15" x14ac:dyDescent="0.25">
      <c r="N67" s="7"/>
      <c r="O67" s="7"/>
    </row>
    <row r="68" spans="14:15" x14ac:dyDescent="0.25">
      <c r="N68" s="7"/>
      <c r="O68"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F A A B Q S w M E F A A C A A g A 2 I m c U g d C 0 a K j A A A A 9 Q A A A B I A H A B D b 2 5 m a W c v U G F j a 2 F n Z S 5 4 b W w g o h g A K K A U A A A A A A A A A A A A A A A A A A A A A A A A A A A A h Y 9 B D o I w F E S v Q r q n L X W j 5 F N i 3 E p i Y j R u m 1 K h E T 6 G F u F u L j y S V x C j q D u X 8 2 Y m m b l f b 5 A O d R V c T O t s g w m J K C e B Q d 3 k F o u E d P 4 Y z k k q Y a P 0 S R U m G M P o 4 s H Z h J T e n 2 P G + r 6 n / Y w 2 b c E E 5 x E 7 Z O u t L k 2 t Q o v O K 9 S G f F r 5 / x a R s H + N k Y I u I i q 4 o B z Y x C C z + P X F O P f p / k B Y d Z X v W i M N h s s d s E k C e 1 + Q D 1 B L A w Q U A A I A C A D Y i Z x S 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2 I m c U q D M f z p g A g A A 3 w g A A B M A H A B G b 3 J t d W x h c y 9 T Z W N 0 a W 9 u M S 5 t I K I Y A C i g F A A A A A A A A A A A A A A A A A A A A A A A A A A A A H 1 W 2 2 7 a Q B B 9 R + I f L P c F J E R V q e p L G l V g L o 5 K Q o s J V I q i a M G T Y L H e j d b r i A j x 7 9 1 l w T b x T H g B z p n d 8 d z O O I O 1 T q T w I v f 9 7 a r Z a D a y D V M Q e 0 u A L X / 3 r j 0 O u t n w z C e S u V q D Q Y a 7 N f B u k C s F Q i + l 2 q 6 k 3 L b a + 4 c 7 l s K 1 7 0 7 6 j 4 e H Q A p t T B 4 7 7 o I v f r B h 4 s V c P n 9 / B d / c N G c r D t 2 5 Y i J 7 l i o N J M 9 T Y c m s 5 b x 1 9 n v / R s S w 8 z v e j d A / v n c t e + h 4 e 3 / A N B h U m / 9 e b H 7 r J H X E I s k S L d W Z 0 7 D T R z y U K d T A a B E 8 / T m j X L 4 k a 8 a P R G / Q J 5 j Z i C D G 1 I m Q Z P 6 N + z j x d 9 D D i d 9 3 x F W n e n i 3 M g Z e D / 7 r o o b 1 R 1 6 k 2 R b q u T X M N I 6 z 8 w m R p y t Q L i 1 r n T O O + V + a R u q D / l V 3 A / q Z J Q q 5 L J B p i j k x 7 h f U A x g u p D h T T A Q d P e G 4 r T B q T h C m 7 q g 5 j o + J y 3 E 8 p M w J w v Q N a o 7 j p p l Q a x w 3 H Y Z a 4 / h 8 d j + M 6 h 0 0 6 k 0 i D H d 1 9 X 5 i O a A p O 6 V U Q 9 o 5 n Q 4 G E V 4 x i h r T p 8 J P O D u v B G U n l q D s z B J U j 3 M q M h t 0 O L 0 d U k E T n A 2 a o M b 0 q f A T z g Z N U D Z o g r J B U 4 8 / m W D U o V 0 s i h m k 8 s 0 s C r c R s n J X O O I E t z 5 s l E 6 5 L C p b 4 C z 8 h d a X 2 l 5 o e a H d p V Y X 2 l x o c a G 9 N a 0 9 y W t V U S s a W o p m V S Q r u l g I 4 Y X y X U h d M W f l Z F V n q R y e S h L v x W v y J r X J z l R v Q N W T e T I 4 s m V K P + a + W L Y H G 4 r W K l n l x 9 X r L x j P w a 9 W T Z g 3 A L R q l i h d U E 9 m 1 / 2 F B 5 d g p x x H Z z Y t T G y V 5 A Y + t J u N R F D e r / 4 D U E s B A i 0 A F A A C A A g A 2 I m c U g d C 0 a K j A A A A 9 Q A A A B I A A A A A A A A A A A A A A A A A A A A A A E N v b m Z p Z y 9 Q Y W N r Y W d l L n h t b F B L A Q I t A B Q A A g A I A N i J n F J T c j g s m w A A A O E A A A A T A A A A A A A A A A A A A A A A A O 8 A A A B b Q 2 9 u d G V u d F 9 U e X B l c 1 0 u e G 1 s U E s B A i 0 A F A A C A A g A 2 I m c U q D M f z p g A g A A 3 w g A A B M A A A A A A A A A A A A A A A A A 1 w 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w s A A A A A A A A x C 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l Z W t s e 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U G l 2 b 3 R P Y m p l Y 3 R O Y W 1 l I i B W Y W x 1 Z T 0 i c 0 R h c 2 h i b 2 F y Z C F Q a X Z v d F R h Y m x l M y I g L z 4 8 R W 5 0 c n k g V H l w Z T 0 i R m l s b G V k Q 2 9 t c G x l d G V S Z X N 1 b H R U b 1 d v c m t z a G V l d C I g V m F s d W U 9 I m w w I i A v P j x F b n R y e S B U e X B l P S J G a W x s U 3 R h d H V z I i B W Y W x 1 Z T 0 i c 1 d h a X R p b m d G b 3 J F e G N l b F J l Z n J l c 2 g i I C 8 + P E V u d H J 5 I F R 5 c G U 9 I k Z p b G x D b 2 x 1 b W 5 O Y W 1 l c y I g V m F s d W U 9 I n N b J n F 1 b 3 Q 7 R G F 0 Z S Z x d W 9 0 O y w m c X V v d D t N b 2 R l b C Z x d W 9 0 O y w m c X V v d D t C Y W 5 r c m 9 s b C Z x d W 9 0 O 1 0 i I C 8 + P E V u d H J 5 I F R 5 c G U 9 I k Z p b G x D b 2 x 1 b W 5 U e X B l c y I g V m F s d W U 9 I n N C d 1 l G I i A v P j x F b n R y e S B U e X B l P S J G a W x s T G F z d F V w Z G F 0 Z W Q i I F Z h b H V l P S J k M j A y M S 0 w N C 0 y O F Q w N z o x N D o 0 M y 4 w M j k 5 N D Y 4 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X Z W V r b H k v V W 5 w a X Z v d G V k I E 9 0 a G V y I E N v b H V t b n M u e 0 R h d G U s M H 0 m c X V v d D s s J n F 1 b 3 Q 7 U 2 V j d G l v b j E v V 2 V l a 2 x 5 L 1 V u c G l 2 b 3 R l Z C B P d G h l c i B D b 2 x 1 b W 5 z L n t B d H R y a W J 1 d G U s M X 0 m c X V v d D s s J n F 1 b 3 Q 7 U 2 V j d G l v b j E v V 2 V l a 2 x 5 L 1 V u c G l 2 b 3 R l Z C B P d G h l c i B D b 2 x 1 b W 5 z L n t W Y W x 1 Z S w y f S Z x d W 9 0 O 1 0 s J n F 1 b 3 Q 7 Q 2 9 s d W 1 u Q 2 9 1 b n Q m c X V v d D s 6 M y w m c X V v d D t L Z X l D b 2 x 1 b W 5 O Y W 1 l c y Z x d W 9 0 O z p b X S w m c X V v d D t D b 2 x 1 b W 5 J Z G V u d G l 0 a W V z J n F 1 b 3 Q 7 O l s m c X V v d D t T Z W N 0 a W 9 u M S 9 X Z W V r b H k v V W 5 w a X Z v d G V k I E 9 0 a G V y I E N v b H V t b n M u e 0 R h d G U s M H 0 m c X V v d D s s J n F 1 b 3 Q 7 U 2 V j d G l v b j E v V 2 V l a 2 x 5 L 1 V u c G l 2 b 3 R l Z C B P d G h l c i B D b 2 x 1 b W 5 z L n t B d H R y a W J 1 d G U s M X 0 m c X V v d D s s J n F 1 b 3 Q 7 U 2 V j d G l v b j E v V 2 V l a 2 x 5 L 1 V u c G l 2 b 3 R l Z C B P d G h l c i B D b 2 x 1 b W 5 z L n t W Y W x 1 Z S w y f S Z x d W 9 0 O 1 0 s J n F 1 b 3 Q 7 U m V s Y X R p b 2 5 z a G l w S W 5 m b y Z x d W 9 0 O z p b X X 0 i I C 8 + P C 9 T d G F i b G V F b n R y a W V z P j w v S X R l b T 4 8 S X R l b T 4 8 S X R l b U x v Y 2 F 0 a W 9 u P j x J d G V t V H l w Z T 5 G b 3 J t d W x h P C 9 J d G V t V H l w Z T 4 8 S X R l b V B h d G g + U 2 V j d G l v b j E v V 2 V l a 2 x 5 L 1 N v d X J j Z T w v S X R l b V B h d G g + P C 9 J d G V t T G 9 j Y X R p b 2 4 + P F N 0 Y W J s Z U V u d H J p Z X M g L z 4 8 L 0 l 0 Z W 0 + P E l 0 Z W 0 + P E l 0 Z W 1 M b 2 N h d G l v b j 4 8 S X R l b V R 5 c G U + R m 9 y b X V s Y T w v S X R l b V R 5 c G U + P E l 0 Z W 1 Q Y X R o P l N l Y 3 R p b 2 4 x L 1 d l Z W t s e S 9 D a G F u Z 2 V k J T I w V H l w Z T w v S X R l b V B h d G g + P C 9 J d G V t T G 9 j Y X R p b 2 4 + P F N 0 Y W J s Z U V u d H J p Z X M g L z 4 8 L 0 l 0 Z W 0 + P E l 0 Z W 0 + P E l 0 Z W 1 M b 2 N h d G l v b j 4 8 S X R l b V R 5 c G U + R m 9 y b X V s Y T w v S X R l b V R 5 c G U + P E l 0 Z W 1 Q Y X R o P l N l Y 3 R p b 2 4 x L 1 d l Z W t s e S 9 S Z W 1 v d m V k J T I w Q 2 9 s d W 1 u c z w v S X R l b V B h d G g + P C 9 J d G V t T G 9 j Y X R p b 2 4 + P F N 0 Y W J s Z U V u d H J p Z X M g L z 4 8 L 0 l 0 Z W 0 + P E l 0 Z W 0 + P E l 0 Z W 1 M b 2 N h d G l v b j 4 8 S X R l b V R 5 c G U + R m 9 y b X V s Y T w v S X R l b V R 5 c G U + P E l 0 Z W 1 Q Y X R o P l N l Y 3 R p b 2 4 x L 1 d l Z W t s e S 9 V b n B p d m 9 0 Z W Q l M j B P d G h l c i U y M E N v b H V t b n M 8 L 0 l 0 Z W 1 Q Y X R o P j w v S X R l b U x v Y 2 F 0 a W 9 u P j x T d G F i b G V F b n R y a W V z I C 8 + P C 9 J d G V t P j x J d G V t P j x J d G V t T G 9 j Y X R p b 2 4 + P E l 0 Z W 1 U e X B l P k Z v c m 1 1 b G E 8 L 0 l 0 Z W 1 U e X B l P j x J d G V t U G F 0 a D 5 T Z W N 0 a W 9 u M S 9 X Z W V r b H k v U m V u Y W 1 l Z C U y M E N v b H V t b n M 8 L 0 l 0 Z W 1 Q Y X R o P j w v S X R l b U x v Y 2 F 0 a W 9 u P j x T d G F i b G V F b n R y a W V z I C 8 + P C 9 J d G V t P j w v S X R l b X M + P C 9 M b 2 N h b F B h Y 2 t h Z 2 V N Z X R h Z G F 0 Y U Z p b G U + F g A A A F B L B Q Y A A A A A A A A A A A A A A A A A A A A A A A A m A Q A A A Q A A A N C M n d 8 B F d E R j H o A w E / C l + s B A A A A p N W H W S 0 H D k G n s R x U 1 I f R L A A A A A A C A A A A A A A Q Z g A A A A E A A C A A A A A N r W s p 3 t g E O z c 8 v N c v L W Y f z F y v 6 q j 2 2 Y E Q A c y k Y 6 8 7 M w A A A A A O g A A A A A I A A C A A A A D / o B m u x R D q 2 t 3 6 y y V 3 z + I a i I J Q g Z m C t X S 7 R k C z 3 A o S w F A A A A C G J G x y m 9 r T 1 U 6 g 5 i E 5 q 1 5 B b 8 a L j I 0 K 6 I l M F C C F L w c B G c 4 u d + 7 t W N a Q Y g a 1 2 X z x k 5 w / 5 n v I t U p h B R e D 0 r / I x N t 9 6 H i s P h D R s D Z m x 2 B F 4 3 2 U B 0 A A A A A p L o m M x 0 b K u h a 7 N t 4 Z f 7 a l 4 S 9 C u x P P P T J q v H w w T r E B U r A Q Z H g z H 6 R j 0 c C X 7 H 2 o n P Q I S 2 D v a N A d h H M q 4 y 2 M E h B L < / D a t a M a s h u p > 
</file>

<file path=customXml/itemProps1.xml><?xml version="1.0" encoding="utf-8"?>
<ds:datastoreItem xmlns:ds="http://schemas.openxmlformats.org/officeDocument/2006/customXml" ds:itemID="{AD15B22D-A2E0-4838-8ACE-0A17C63D0B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vt:lpstr>
      <vt:lpstr>Sheet1</vt:lpstr>
      <vt:lpstr>Dashboard</vt:lpstr>
      <vt:lpstr>Future 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Devon Nathan</dc:creator>
  <cp:lastModifiedBy>Devon Nathan</cp:lastModifiedBy>
  <dcterms:created xsi:type="dcterms:W3CDTF">2021-02-06T03:07:22Z</dcterms:created>
  <dcterms:modified xsi:type="dcterms:W3CDTF">2021-05-07T23:48:31Z</dcterms:modified>
</cp:coreProperties>
</file>